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fs01\s0523\04_大気・交通環境グループ（庁外可）\旧交通G\2023年度\22_1_自動車使用管理計画\12_県様式（ハイブリッドと産業分類改訂）\様式\"/>
    </mc:Choice>
  </mc:AlternateContent>
  <bookViews>
    <workbookView xWindow="0" yWindow="0" windowWidth="15876" windowHeight="7128" tabRatio="775" activeTab="2"/>
  </bookViews>
  <sheets>
    <sheet name="入力について" sheetId="69" r:id="rId1"/>
    <sheet name="値貼り付けの方法" sheetId="75" r:id="rId2"/>
    <sheet name="表紙" sheetId="49" r:id="rId3"/>
    <sheet name="事業所台帳" sheetId="21" r:id="rId4"/>
    <sheet name="車両台帳" sheetId="48" r:id="rId5"/>
    <sheet name="前年度台帳" sheetId="78" r:id="rId6"/>
    <sheet name="計画1" sheetId="73" r:id="rId7"/>
    <sheet name="計画2" sheetId="72" r:id="rId8"/>
    <sheet name="実績1" sheetId="74" r:id="rId9"/>
    <sheet name="実績2" sheetId="46" r:id="rId10"/>
    <sheet name="事業所別車両状況" sheetId="12" r:id="rId11"/>
    <sheet name="【参考】産業分類" sheetId="38" r:id="rId12"/>
    <sheet name="【参考】産業分類　詳細内容" sheetId="77" r:id="rId13"/>
    <sheet name="【参考】排出ガスレベル" sheetId="67" r:id="rId14"/>
  </sheets>
  <definedNames>
    <definedName name="_" localSheetId="12">#REF!</definedName>
    <definedName name="_" localSheetId="5">前年度台帳!$BJ$2:$BK$4</definedName>
    <definedName name="_">車両台帳!$BJ$2:$BK$4</definedName>
    <definedName name="_xlnm._FilterDatabase" localSheetId="7" hidden="1">計画2!#REF!</definedName>
    <definedName name="_xlnm._FilterDatabase" localSheetId="3" hidden="1">事業所台帳!$A$3:$F$203</definedName>
    <definedName name="_xlnm._FilterDatabase" localSheetId="9" hidden="1">実績2!#REF!</definedName>
    <definedName name="_xlnm._FilterDatabase" localSheetId="4" hidden="1">車両台帳!$B$56:$AC$56</definedName>
    <definedName name="_xlnm._FilterDatabase" localSheetId="5" hidden="1">前年度台帳!$B$57:$AC$57</definedName>
    <definedName name="NOX・PM減少装置装着" localSheetId="12">#REF!</definedName>
    <definedName name="NOX・PM減少装置装着" localSheetId="5">前年度台帳!$BN$2:$BO$4</definedName>
    <definedName name="NOX・PM減少装置装着">車両台帳!$BN$2:$BO$4</definedName>
    <definedName name="NOx・PM低減装置" localSheetId="12">#REF!</definedName>
    <definedName name="NOx・PM低減装置" localSheetId="5">前年度台帳!#REF!</definedName>
    <definedName name="NOx・PM低減装置">車両台帳!#REF!</definedName>
    <definedName name="PM低減装置" localSheetId="12">#REF!</definedName>
    <definedName name="PM低減装置" localSheetId="5">前年度台帳!#REF!</definedName>
    <definedName name="PM低減装置">車両台帳!#REF!</definedName>
    <definedName name="_xlnm.Print_Area" localSheetId="11">【参考】産業分類!$A$1:$E$52</definedName>
    <definedName name="_xlnm.Print_Area" localSheetId="13">【参考】排出ガスレベル!$AI$2:$BW$806</definedName>
    <definedName name="_xlnm.Print_Area" localSheetId="6">計画1!$A$2:$E$64</definedName>
    <definedName name="_xlnm.Print_Area" localSheetId="7">計画2!$A$2:$S$30</definedName>
    <definedName name="_xlnm.Print_Area" localSheetId="3">事業所台帳!$A$1:$F$203</definedName>
    <definedName name="_xlnm.Print_Area" localSheetId="10">事業所別車両状況!$A$1:$GU$31</definedName>
    <definedName name="_xlnm.Print_Area" localSheetId="8">実績1!$A$2:$E$64</definedName>
    <definedName name="_xlnm.Print_Area" localSheetId="9">実績2!$A$2:$U$32</definedName>
    <definedName name="_xlnm.Print_Area" localSheetId="4">車両台帳!$A:$AC</definedName>
    <definedName name="_xlnm.Print_Area" localSheetId="5">前年度台帳!$A:$AC</definedName>
    <definedName name="_xlnm.Print_Area" localSheetId="1">値貼り付けの方法!$A$1:$J$72</definedName>
    <definedName name="_xlnm.Print_Area" localSheetId="0">入力について!$A$1:$G$77</definedName>
    <definedName name="_xlnm.Print_Area" localSheetId="2">表紙!$A$19:$Z$59</definedName>
    <definedName name="_xlnm.Print_Titles" localSheetId="3">事業所台帳!$3:$3</definedName>
    <definedName name="_xlnm.Print_Titles" localSheetId="10">事業所別車両状況!$A:$B</definedName>
    <definedName name="_xlnm.Print_Titles" localSheetId="9">実績2!$A:$D</definedName>
    <definedName name="_xlnm.Print_Titles" localSheetId="4">車両台帳!$52:$56</definedName>
    <definedName name="_xlnm.Print_Titles" localSheetId="5">前年度台帳!$53:$57</definedName>
    <definedName name="ガソリン・LPG" localSheetId="12">#REF!</definedName>
    <definedName name="ガソリン・LPG" localSheetId="5">前年度台帳!$BH$2:$BI$8</definedName>
    <definedName name="ガソリン・LPG">車両台帳!$BH$2:$BI$8</definedName>
    <definedName name="係数_NOX・PM低減" localSheetId="12">#REF!</definedName>
    <definedName name="係数_NOX・PM低減">【参考】排出ガスレベル!$AK$801:$AK$806</definedName>
    <definedName name="係数_PM低減" localSheetId="12">#REF!</definedName>
    <definedName name="係数_PM低減">【参考】排出ガスレベル!$AL$801:$AO$806</definedName>
    <definedName name="係数_バス貨物_CNG" localSheetId="12">#REF!</definedName>
    <definedName name="係数_バス貨物_CNG">【参考】排出ガスレベル!$BJ$4:$BO$670</definedName>
    <definedName name="係数_バス貨物_LPG" localSheetId="12">#REF!</definedName>
    <definedName name="係数_バス貨物_LPG">【参考】排出ガスレベル!$AT$4:$AY$670</definedName>
    <definedName name="係数_バス貨物_ガソリン" localSheetId="12">#REF!</definedName>
    <definedName name="係数_バス貨物_ガソリン">【参考】排出ガスレベル!$AL$4:$AQ$670</definedName>
    <definedName name="係数_バス貨物_メタノール" localSheetId="12">#REF!</definedName>
    <definedName name="係数_バス貨物_メタノール">【参考】排出ガスレベル!$BR$4:$BW$670</definedName>
    <definedName name="係数_バス貨物_軽油" localSheetId="12">#REF!</definedName>
    <definedName name="係数_バス貨物_軽油">【参考】排出ガスレベル!$BB$4:$BG$670</definedName>
    <definedName name="係数_乗用_CNG" localSheetId="12">#REF!</definedName>
    <definedName name="係数_乗用_CNG">【参考】排出ガスレベル!$BJ$671:$BO$795</definedName>
    <definedName name="係数_乗用_LPG" localSheetId="12">#REF!</definedName>
    <definedName name="係数_乗用_LPG">【参考】排出ガスレベル!$AT$671:$AY$795</definedName>
    <definedName name="係数_乗用_ガソリン" localSheetId="12">#REF!</definedName>
    <definedName name="係数_乗用_ガソリン">【参考】排出ガスレベル!$AL$671:$AQ$795</definedName>
    <definedName name="係数_乗用_メタノール" localSheetId="12">#REF!</definedName>
    <definedName name="係数_乗用_メタノール">【参考】排出ガスレベル!$BR$671:$BW$795</definedName>
    <definedName name="係数_乗用_軽油" localSheetId="12">#REF!</definedName>
    <definedName name="係数_乗用_軽油">【参考】排出ガスレベル!$BB$671:$BG$795</definedName>
    <definedName name="元号" localSheetId="12">#REF!</definedName>
    <definedName name="元号" localSheetId="5">前年度台帳!$BB$2:$BC$4</definedName>
    <definedName name="元号">車両台帳!$BB$2:$BC$4</definedName>
    <definedName name="減少装置装着" localSheetId="12">#REF!</definedName>
    <definedName name="減少装置装着" localSheetId="5">前年度台帳!$BP$2:$BQ$5</definedName>
    <definedName name="減少装置装着">車両台帳!$BP$2:$BQ$5</definedName>
    <definedName name="事業所台帳" localSheetId="12">#REF!</definedName>
    <definedName name="事業所台帳">事業所台帳!$A$4:$F$203</definedName>
    <definedName name="自動車の種別" localSheetId="12">#REF!,#REF!</definedName>
    <definedName name="自動車の種別" localSheetId="5">前年度台帳!$BD$2:$BD$3,前年度台帳!$BT$3:$BT$4</definedName>
    <definedName name="自動車の種別">車両台帳!$BD$2:$BD$3,車両台帳!$BT$3:$BT$4</definedName>
    <definedName name="車両の増減" localSheetId="12">#REF!</definedName>
    <definedName name="車両の増減" localSheetId="5">前年度台帳!$AZ$2:$BA$6</definedName>
    <definedName name="車両の増減">車両台帳!$AZ$2:$BA$6</definedName>
    <definedName name="低減装置" localSheetId="12">#REF!</definedName>
    <definedName name="低減装置" localSheetId="5">前年度台帳!#REF!</definedName>
    <definedName name="低減装置">車両台帳!#REF!</definedName>
    <definedName name="低公害車区分" localSheetId="12">#REF!</definedName>
    <definedName name="低公害車区分" localSheetId="5">前年度台帳!$BJ$2:$BK$5</definedName>
    <definedName name="低公害車区分">車両台帳!$BJ$2:$BK$5</definedName>
    <definedName name="低公害車判別" localSheetId="12">#REF!</definedName>
    <definedName name="低公害車判別" localSheetId="5">前年度台帳!$BV$2:$BW$17</definedName>
    <definedName name="低公害車判別">車両台帳!$BV$2:$BW$17</definedName>
    <definedName name="年度" localSheetId="12">#REF!</definedName>
    <definedName name="年度" localSheetId="5">前年度台帳!#REF!</definedName>
    <definedName name="年度">車両台帳!#REF!</definedName>
    <definedName name="年度末に車両存在" localSheetId="12">#REF!</definedName>
    <definedName name="年度末に車両存在" localSheetId="5">前年度台帳!$AG$58:$AG$2057</definedName>
    <definedName name="年度末に車両存在">車両台帳!$AG$57:$AG$2056</definedName>
    <definedName name="燃料の種類" localSheetId="12">#REF!</definedName>
    <definedName name="燃料の種類" localSheetId="5">前年度台帳!$BH$2:$BI$12</definedName>
    <definedName name="燃料の種類">車両台帳!$BH$2:$BI$12</definedName>
    <definedName name="燃料区分1" localSheetId="12">#REF!</definedName>
    <definedName name="燃料区分1" localSheetId="5">前年度台帳!$AM$58:$AM$2057</definedName>
    <definedName name="燃料区分1">車両台帳!$AM$57:$AM$2056</definedName>
    <definedName name="燃料区分3" localSheetId="12">#REF!</definedName>
    <definedName name="燃料区分3" localSheetId="5">前年度台帳!$BR$2:$BS$10</definedName>
    <definedName name="燃料区分3">車両台帳!$BR$2:$BS$10</definedName>
    <definedName name="廃車" localSheetId="12">#REF!</definedName>
    <definedName name="廃車" localSheetId="5">前年度台帳!$AT$58:$AT$2057</definedName>
    <definedName name="廃車">車両台帳!$AT$57:$AT$2056</definedName>
    <definedName name="排ガス低減レベル" localSheetId="12">#REF!</definedName>
    <definedName name="排ガス低減レベル" localSheetId="5">前年度台帳!$BL$2:$BM$14</definedName>
    <definedName name="排ガス低減レベル">車両台帳!$BL$2:$BM$14</definedName>
    <definedName name="排出ガス低減レベル1" localSheetId="12">#REF!</definedName>
    <definedName name="排出ガス低減レベル1" localSheetId="5">前年度台帳!$AP$58:$AP$2057</definedName>
    <definedName name="排出ガス低減レベル1">車両台帳!$AP$57:$AP$2056</definedName>
    <definedName name="番号" localSheetId="12">#REF!</definedName>
    <definedName name="番号" localSheetId="5">前年度台帳!$BT$2:$BT$13</definedName>
    <definedName name="番号">車両台帳!$BT$2:$BT$13</definedName>
    <definedName name="用途" localSheetId="12">#REF!</definedName>
    <definedName name="用途" localSheetId="5">前年度台帳!$BF$2:$BG$7</definedName>
    <definedName name="用途">車両台帳!$BF$2:$BG$7</definedName>
  </definedNames>
  <calcPr calcId="162913"/>
</workbook>
</file>

<file path=xl/calcChain.xml><?xml version="1.0" encoding="utf-8"?>
<calcChain xmlns="http://schemas.openxmlformats.org/spreadsheetml/2006/main">
  <c r="AZ557" i="48" l="1"/>
  <c r="BA557" i="48"/>
  <c r="BB557" i="48"/>
  <c r="BC557" i="48"/>
  <c r="AZ558" i="48"/>
  <c r="BB558" i="48"/>
  <c r="BC558" i="48"/>
  <c r="BA558" i="48" s="1"/>
  <c r="AZ559" i="48"/>
  <c r="BA559" i="48"/>
  <c r="BB559" i="48"/>
  <c r="BC559" i="48"/>
  <c r="AZ560" i="48"/>
  <c r="BB560" i="48"/>
  <c r="BC560" i="48"/>
  <c r="BA560" i="48" s="1"/>
  <c r="AZ561" i="48"/>
  <c r="BA561" i="48"/>
  <c r="BB561" i="48"/>
  <c r="BC561" i="48"/>
  <c r="AZ562" i="48"/>
  <c r="BB562" i="48"/>
  <c r="BC562" i="48"/>
  <c r="BA562" i="48" s="1"/>
  <c r="AZ563" i="48"/>
  <c r="BA563" i="48"/>
  <c r="BB563" i="48"/>
  <c r="BC563" i="48"/>
  <c r="AZ564" i="48"/>
  <c r="BB564" i="48"/>
  <c r="BC564" i="48"/>
  <c r="BA564" i="48" s="1"/>
  <c r="AZ565" i="48"/>
  <c r="BA565" i="48"/>
  <c r="BB565" i="48"/>
  <c r="BC565" i="48"/>
  <c r="AZ566" i="48"/>
  <c r="BB566" i="48"/>
  <c r="BC566" i="48"/>
  <c r="BA566" i="48" s="1"/>
  <c r="AZ567" i="48"/>
  <c r="BA567" i="48"/>
  <c r="BB567" i="48"/>
  <c r="BC567" i="48"/>
  <c r="AZ568" i="48"/>
  <c r="BB568" i="48"/>
  <c r="BC568" i="48"/>
  <c r="BA568" i="48" s="1"/>
  <c r="AZ569" i="48"/>
  <c r="BA569" i="48"/>
  <c r="BB569" i="48"/>
  <c r="BC569" i="48"/>
  <c r="AZ570" i="48"/>
  <c r="BB570" i="48"/>
  <c r="BC570" i="48"/>
  <c r="BA570" i="48" s="1"/>
  <c r="AZ571" i="48"/>
  <c r="BA571" i="48"/>
  <c r="BB571" i="48"/>
  <c r="BC571" i="48"/>
  <c r="AZ572" i="48"/>
  <c r="BB572" i="48"/>
  <c r="BC572" i="48"/>
  <c r="BA572" i="48" s="1"/>
  <c r="AZ573" i="48"/>
  <c r="BA573" i="48"/>
  <c r="BB573" i="48"/>
  <c r="BC573" i="48"/>
  <c r="AZ574" i="48"/>
  <c r="BB574" i="48"/>
  <c r="BC574" i="48"/>
  <c r="BA574" i="48" s="1"/>
  <c r="AZ575" i="48"/>
  <c r="BA575" i="48"/>
  <c r="BB575" i="48"/>
  <c r="BC575" i="48"/>
  <c r="AZ576" i="48"/>
  <c r="BB576" i="48"/>
  <c r="BC576" i="48"/>
  <c r="BA576" i="48" s="1"/>
  <c r="AZ577" i="48"/>
  <c r="BA577" i="48"/>
  <c r="BB577" i="48"/>
  <c r="BC577" i="48"/>
  <c r="AZ578" i="48"/>
  <c r="BB578" i="48"/>
  <c r="BC578" i="48"/>
  <c r="BA578" i="48" s="1"/>
  <c r="AZ579" i="48"/>
  <c r="BA579" i="48"/>
  <c r="BB579" i="48"/>
  <c r="BC579" i="48"/>
  <c r="AZ580" i="48"/>
  <c r="BB580" i="48"/>
  <c r="BC580" i="48"/>
  <c r="BA580" i="48" s="1"/>
  <c r="AZ581" i="48"/>
  <c r="BA581" i="48"/>
  <c r="BB581" i="48"/>
  <c r="BC581" i="48"/>
  <c r="AZ582" i="48"/>
  <c r="BB582" i="48"/>
  <c r="BC582" i="48"/>
  <c r="BA582" i="48" s="1"/>
  <c r="AZ583" i="48"/>
  <c r="BA583" i="48"/>
  <c r="BB583" i="48"/>
  <c r="BC583" i="48"/>
  <c r="AZ584" i="48"/>
  <c r="BB584" i="48"/>
  <c r="BC584" i="48"/>
  <c r="BA584" i="48" s="1"/>
  <c r="AZ585" i="48"/>
  <c r="BA585" i="48"/>
  <c r="BB585" i="48"/>
  <c r="BC585" i="48"/>
  <c r="AZ586" i="48"/>
  <c r="BB586" i="48"/>
  <c r="BC586" i="48"/>
  <c r="BA586" i="48" s="1"/>
  <c r="AZ587" i="48"/>
  <c r="BA587" i="48"/>
  <c r="BB587" i="48"/>
  <c r="BC587" i="48"/>
  <c r="AZ588" i="48"/>
  <c r="BB588" i="48"/>
  <c r="BC588" i="48"/>
  <c r="BA588" i="48" s="1"/>
  <c r="AZ589" i="48"/>
  <c r="BA589" i="48"/>
  <c r="BB589" i="48"/>
  <c r="BC589" i="48"/>
  <c r="AZ590" i="48"/>
  <c r="BB590" i="48"/>
  <c r="BC590" i="48"/>
  <c r="BA590" i="48" s="1"/>
  <c r="AZ591" i="48"/>
  <c r="BA591" i="48"/>
  <c r="BB591" i="48"/>
  <c r="BC591" i="48"/>
  <c r="AZ592" i="48"/>
  <c r="BB592" i="48"/>
  <c r="BC592" i="48"/>
  <c r="BA592" i="48" s="1"/>
  <c r="AZ593" i="48"/>
  <c r="BA593" i="48"/>
  <c r="BB593" i="48"/>
  <c r="BC593" i="48"/>
  <c r="AZ594" i="48"/>
  <c r="BB594" i="48"/>
  <c r="BC594" i="48"/>
  <c r="BA594" i="48" s="1"/>
  <c r="AZ595" i="48"/>
  <c r="BA595" i="48"/>
  <c r="BB595" i="48"/>
  <c r="BC595" i="48"/>
  <c r="AZ596" i="48"/>
  <c r="BB596" i="48"/>
  <c r="BC596" i="48"/>
  <c r="BA596" i="48" s="1"/>
  <c r="AZ597" i="48"/>
  <c r="BA597" i="48"/>
  <c r="BB597" i="48"/>
  <c r="BC597" i="48"/>
  <c r="AZ598" i="48"/>
  <c r="BB598" i="48"/>
  <c r="BC598" i="48"/>
  <c r="BA598" i="48" s="1"/>
  <c r="AZ599" i="48"/>
  <c r="BA599" i="48"/>
  <c r="BB599" i="48"/>
  <c r="BC599" i="48"/>
  <c r="AZ600" i="48"/>
  <c r="BB600" i="48"/>
  <c r="BC600" i="48"/>
  <c r="BA600" i="48" s="1"/>
  <c r="AZ601" i="48"/>
  <c r="BA601" i="48"/>
  <c r="BB601" i="48"/>
  <c r="BC601" i="48"/>
  <c r="AZ602" i="48"/>
  <c r="BB602" i="48"/>
  <c r="BC602" i="48"/>
  <c r="BA602" i="48" s="1"/>
  <c r="AZ603" i="48"/>
  <c r="BA603" i="48"/>
  <c r="BB603" i="48"/>
  <c r="BC603" i="48"/>
  <c r="AZ604" i="48"/>
  <c r="BB604" i="48"/>
  <c r="BC604" i="48"/>
  <c r="BA604" i="48" s="1"/>
  <c r="AZ605" i="48"/>
  <c r="BA605" i="48"/>
  <c r="BB605" i="48"/>
  <c r="BC605" i="48"/>
  <c r="AZ606" i="48"/>
  <c r="BB606" i="48"/>
  <c r="BC606" i="48"/>
  <c r="BA606" i="48" s="1"/>
  <c r="AZ607" i="48"/>
  <c r="BA607" i="48"/>
  <c r="BB607" i="48"/>
  <c r="BC607" i="48"/>
  <c r="AZ608" i="48"/>
  <c r="BB608" i="48"/>
  <c r="BC608" i="48"/>
  <c r="BA608" i="48" s="1"/>
  <c r="AZ609" i="48"/>
  <c r="BA609" i="48"/>
  <c r="BB609" i="48"/>
  <c r="BC609" i="48"/>
  <c r="AZ610" i="48"/>
  <c r="BB610" i="48"/>
  <c r="BC610" i="48"/>
  <c r="BA610" i="48" s="1"/>
  <c r="AZ611" i="48"/>
  <c r="BA611" i="48"/>
  <c r="BB611" i="48"/>
  <c r="BC611" i="48"/>
  <c r="AZ612" i="48"/>
  <c r="BB612" i="48"/>
  <c r="BC612" i="48"/>
  <c r="BA612" i="48" s="1"/>
  <c r="AZ613" i="48"/>
  <c r="BA613" i="48"/>
  <c r="BB613" i="48"/>
  <c r="BC613" i="48"/>
  <c r="AZ614" i="48"/>
  <c r="BB614" i="48"/>
  <c r="BC614" i="48"/>
  <c r="BA614" i="48" s="1"/>
  <c r="AZ615" i="48"/>
  <c r="BA615" i="48"/>
  <c r="BB615" i="48"/>
  <c r="BC615" i="48"/>
  <c r="AZ616" i="48"/>
  <c r="BB616" i="48"/>
  <c r="BC616" i="48"/>
  <c r="BA616" i="48" s="1"/>
  <c r="AZ617" i="48"/>
  <c r="BA617" i="48"/>
  <c r="BB617" i="48"/>
  <c r="BC617" i="48"/>
  <c r="AZ618" i="48"/>
  <c r="BB618" i="48"/>
  <c r="BC618" i="48"/>
  <c r="BA618" i="48" s="1"/>
  <c r="AZ619" i="48"/>
  <c r="BA619" i="48"/>
  <c r="BB619" i="48"/>
  <c r="BC619" i="48"/>
  <c r="AZ620" i="48"/>
  <c r="BB620" i="48"/>
  <c r="BC620" i="48"/>
  <c r="BA620" i="48" s="1"/>
  <c r="AZ621" i="48"/>
  <c r="BA621" i="48"/>
  <c r="BB621" i="48"/>
  <c r="BC621" i="48"/>
  <c r="AZ622" i="48"/>
  <c r="BB622" i="48"/>
  <c r="BC622" i="48"/>
  <c r="BA622" i="48" s="1"/>
  <c r="AZ623" i="48"/>
  <c r="BA623" i="48"/>
  <c r="BB623" i="48"/>
  <c r="BC623" i="48"/>
  <c r="AZ624" i="48"/>
  <c r="BB624" i="48"/>
  <c r="BC624" i="48"/>
  <c r="BA624" i="48" s="1"/>
  <c r="AZ625" i="48"/>
  <c r="BA625" i="48"/>
  <c r="BB625" i="48"/>
  <c r="BC625" i="48"/>
  <c r="AZ626" i="48"/>
  <c r="BB626" i="48"/>
  <c r="BC626" i="48"/>
  <c r="BA626" i="48" s="1"/>
  <c r="AZ627" i="48"/>
  <c r="BA627" i="48"/>
  <c r="BB627" i="48"/>
  <c r="BC627" i="48"/>
  <c r="AZ628" i="48"/>
  <c r="BB628" i="48"/>
  <c r="BC628" i="48"/>
  <c r="BA628" i="48" s="1"/>
  <c r="AZ629" i="48"/>
  <c r="BA629" i="48"/>
  <c r="BB629" i="48"/>
  <c r="BC629" i="48"/>
  <c r="AZ630" i="48"/>
  <c r="BB630" i="48"/>
  <c r="BC630" i="48"/>
  <c r="BA630" i="48" s="1"/>
  <c r="AZ631" i="48"/>
  <c r="BA631" i="48"/>
  <c r="BB631" i="48"/>
  <c r="BC631" i="48"/>
  <c r="AZ632" i="48"/>
  <c r="BB632" i="48"/>
  <c r="BC632" i="48"/>
  <c r="BA632" i="48" s="1"/>
  <c r="AZ633" i="48"/>
  <c r="BA633" i="48"/>
  <c r="BB633" i="48"/>
  <c r="BC633" i="48"/>
  <c r="AZ634" i="48"/>
  <c r="BB634" i="48"/>
  <c r="BC634" i="48"/>
  <c r="BA634" i="48" s="1"/>
  <c r="AZ635" i="48"/>
  <c r="BA635" i="48"/>
  <c r="BB635" i="48"/>
  <c r="BC635" i="48"/>
  <c r="AZ636" i="48"/>
  <c r="BB636" i="48"/>
  <c r="BC636" i="48"/>
  <c r="BA636" i="48" s="1"/>
  <c r="AZ637" i="48"/>
  <c r="BA637" i="48"/>
  <c r="BB637" i="48"/>
  <c r="BC637" i="48"/>
  <c r="AZ638" i="48"/>
  <c r="BB638" i="48"/>
  <c r="BC638" i="48"/>
  <c r="BA638" i="48" s="1"/>
  <c r="AZ639" i="48"/>
  <c r="BA639" i="48"/>
  <c r="BB639" i="48"/>
  <c r="BC639" i="48"/>
  <c r="AZ640" i="48"/>
  <c r="BB640" i="48"/>
  <c r="BC640" i="48"/>
  <c r="BA640" i="48" s="1"/>
  <c r="AZ641" i="48"/>
  <c r="BA641" i="48"/>
  <c r="BB641" i="48"/>
  <c r="BC641" i="48"/>
  <c r="AZ642" i="48"/>
  <c r="BB642" i="48"/>
  <c r="BC642" i="48"/>
  <c r="BA642" i="48" s="1"/>
  <c r="AZ643" i="48"/>
  <c r="BA643" i="48"/>
  <c r="BB643" i="48"/>
  <c r="BC643" i="48"/>
  <c r="AZ644" i="48"/>
  <c r="BB644" i="48"/>
  <c r="BC644" i="48"/>
  <c r="BA644" i="48" s="1"/>
  <c r="AZ645" i="48"/>
  <c r="BA645" i="48"/>
  <c r="BB645" i="48"/>
  <c r="BC645" i="48"/>
  <c r="AZ646" i="48"/>
  <c r="BB646" i="48"/>
  <c r="BC646" i="48"/>
  <c r="BA646" i="48" s="1"/>
  <c r="AZ647" i="48"/>
  <c r="BA647" i="48"/>
  <c r="BB647" i="48"/>
  <c r="BC647" i="48"/>
  <c r="AZ648" i="48"/>
  <c r="BB648" i="48"/>
  <c r="BC648" i="48"/>
  <c r="BA648" i="48" s="1"/>
  <c r="AZ649" i="48"/>
  <c r="BA649" i="48"/>
  <c r="BB649" i="48"/>
  <c r="BC649" i="48"/>
  <c r="AZ650" i="48"/>
  <c r="BB650" i="48"/>
  <c r="BC650" i="48"/>
  <c r="BA650" i="48" s="1"/>
  <c r="AZ651" i="48"/>
  <c r="BA651" i="48"/>
  <c r="BB651" i="48"/>
  <c r="BC651" i="48"/>
  <c r="AZ652" i="48"/>
  <c r="BB652" i="48"/>
  <c r="BC652" i="48"/>
  <c r="BA652" i="48" s="1"/>
  <c r="AZ653" i="48"/>
  <c r="BA653" i="48"/>
  <c r="BB653" i="48"/>
  <c r="BC653" i="48"/>
  <c r="AZ654" i="48"/>
  <c r="BB654" i="48"/>
  <c r="BC654" i="48"/>
  <c r="BA654" i="48" s="1"/>
  <c r="AZ655" i="48"/>
  <c r="BA655" i="48"/>
  <c r="BB655" i="48"/>
  <c r="BC655" i="48"/>
  <c r="AZ656" i="48"/>
  <c r="BB656" i="48"/>
  <c r="BC656" i="48"/>
  <c r="BA656" i="48" s="1"/>
  <c r="AZ657" i="48"/>
  <c r="BA657" i="48"/>
  <c r="BB657" i="48"/>
  <c r="BC657" i="48"/>
  <c r="AZ658" i="48"/>
  <c r="BB658" i="48"/>
  <c r="BC658" i="48"/>
  <c r="BA658" i="48" s="1"/>
  <c r="AZ659" i="48"/>
  <c r="BA659" i="48"/>
  <c r="BB659" i="48"/>
  <c r="BC659" i="48"/>
  <c r="AZ660" i="48"/>
  <c r="BB660" i="48"/>
  <c r="BC660" i="48"/>
  <c r="BA660" i="48" s="1"/>
  <c r="AZ661" i="48"/>
  <c r="BA661" i="48"/>
  <c r="BB661" i="48"/>
  <c r="BC661" i="48"/>
  <c r="AZ662" i="48"/>
  <c r="BB662" i="48"/>
  <c r="BC662" i="48"/>
  <c r="BA662" i="48" s="1"/>
  <c r="AZ663" i="48"/>
  <c r="BA663" i="48"/>
  <c r="BB663" i="48"/>
  <c r="BC663" i="48"/>
  <c r="AZ664" i="48"/>
  <c r="BB664" i="48"/>
  <c r="BC664" i="48"/>
  <c r="BA664" i="48" s="1"/>
  <c r="AZ665" i="48"/>
  <c r="BA665" i="48"/>
  <c r="BB665" i="48"/>
  <c r="BC665" i="48"/>
  <c r="AZ666" i="48"/>
  <c r="BB666" i="48"/>
  <c r="BC666" i="48"/>
  <c r="BA666" i="48" s="1"/>
  <c r="AZ667" i="48"/>
  <c r="BA667" i="48"/>
  <c r="BB667" i="48"/>
  <c r="BC667" i="48"/>
  <c r="AZ668" i="48"/>
  <c r="BB668" i="48"/>
  <c r="BC668" i="48"/>
  <c r="BA668" i="48" s="1"/>
  <c r="AZ669" i="48"/>
  <c r="BA669" i="48"/>
  <c r="BB669" i="48"/>
  <c r="BC669" i="48"/>
  <c r="AZ670" i="48"/>
  <c r="BB670" i="48"/>
  <c r="BC670" i="48"/>
  <c r="BA670" i="48" s="1"/>
  <c r="AZ671" i="48"/>
  <c r="BA671" i="48"/>
  <c r="BB671" i="48"/>
  <c r="BC671" i="48"/>
  <c r="AZ672" i="48"/>
  <c r="BB672" i="48"/>
  <c r="BC672" i="48"/>
  <c r="BA672" i="48" s="1"/>
  <c r="AZ673" i="48"/>
  <c r="BA673" i="48"/>
  <c r="BB673" i="48"/>
  <c r="BC673" i="48"/>
  <c r="AZ674" i="48"/>
  <c r="BB674" i="48"/>
  <c r="BC674" i="48"/>
  <c r="BA674" i="48" s="1"/>
  <c r="AZ675" i="48"/>
  <c r="BA675" i="48"/>
  <c r="BB675" i="48"/>
  <c r="BC675" i="48"/>
  <c r="AZ676" i="48"/>
  <c r="BB676" i="48"/>
  <c r="BC676" i="48"/>
  <c r="BA676" i="48" s="1"/>
  <c r="AZ677" i="48"/>
  <c r="BA677" i="48"/>
  <c r="BB677" i="48"/>
  <c r="BC677" i="48"/>
  <c r="AZ678" i="48"/>
  <c r="BB678" i="48"/>
  <c r="BC678" i="48"/>
  <c r="BA678" i="48" s="1"/>
  <c r="AZ679" i="48"/>
  <c r="BA679" i="48"/>
  <c r="BB679" i="48"/>
  <c r="BC679" i="48"/>
  <c r="AZ680" i="48"/>
  <c r="BB680" i="48"/>
  <c r="BC680" i="48"/>
  <c r="BA680" i="48" s="1"/>
  <c r="AZ681" i="48"/>
  <c r="BA681" i="48"/>
  <c r="BB681" i="48"/>
  <c r="BC681" i="48"/>
  <c r="AZ682" i="48"/>
  <c r="BB682" i="48"/>
  <c r="BC682" i="48"/>
  <c r="BA682" i="48" s="1"/>
  <c r="AZ683" i="48"/>
  <c r="BA683" i="48"/>
  <c r="BB683" i="48"/>
  <c r="BC683" i="48"/>
  <c r="AZ684" i="48"/>
  <c r="BB684" i="48"/>
  <c r="BC684" i="48"/>
  <c r="BA684" i="48" s="1"/>
  <c r="AZ685" i="48"/>
  <c r="BA685" i="48"/>
  <c r="BB685" i="48"/>
  <c r="BC685" i="48"/>
  <c r="AZ686" i="48"/>
  <c r="BB686" i="48"/>
  <c r="BC686" i="48"/>
  <c r="BA686" i="48" s="1"/>
  <c r="AZ687" i="48"/>
  <c r="BA687" i="48"/>
  <c r="BB687" i="48"/>
  <c r="BC687" i="48"/>
  <c r="AZ688" i="48"/>
  <c r="BA688" i="48"/>
  <c r="BB688" i="48"/>
  <c r="BC688" i="48"/>
  <c r="AZ689" i="48"/>
  <c r="BA689" i="48"/>
  <c r="BB689" i="48"/>
  <c r="BC689" i="48"/>
  <c r="AZ690" i="48"/>
  <c r="BA690" i="48"/>
  <c r="BB690" i="48"/>
  <c r="BC690" i="48"/>
  <c r="AZ691" i="48"/>
  <c r="BA691" i="48"/>
  <c r="BB691" i="48"/>
  <c r="BC691" i="48"/>
  <c r="AZ692" i="48"/>
  <c r="BA692" i="48"/>
  <c r="BB692" i="48"/>
  <c r="BC692" i="48"/>
  <c r="AZ693" i="48"/>
  <c r="BA693" i="48"/>
  <c r="BB693" i="48"/>
  <c r="BC693" i="48"/>
  <c r="AZ694" i="48"/>
  <c r="BA694" i="48"/>
  <c r="BB694" i="48"/>
  <c r="BC694" i="48"/>
  <c r="AZ695" i="48"/>
  <c r="BA695" i="48"/>
  <c r="BB695" i="48"/>
  <c r="BC695" i="48"/>
  <c r="AZ696" i="48"/>
  <c r="BA696" i="48"/>
  <c r="BB696" i="48"/>
  <c r="BC696" i="48"/>
  <c r="AZ697" i="48"/>
  <c r="BA697" i="48"/>
  <c r="BB697" i="48"/>
  <c r="BC697" i="48"/>
  <c r="AZ698" i="48"/>
  <c r="BA698" i="48"/>
  <c r="BB698" i="48"/>
  <c r="BC698" i="48"/>
  <c r="AZ699" i="48"/>
  <c r="BA699" i="48"/>
  <c r="BB699" i="48"/>
  <c r="BC699" i="48"/>
  <c r="AZ700" i="48"/>
  <c r="BA700" i="48"/>
  <c r="BB700" i="48"/>
  <c r="BC700" i="48"/>
  <c r="AZ701" i="48"/>
  <c r="BA701" i="48"/>
  <c r="BB701" i="48"/>
  <c r="BC701" i="48"/>
  <c r="AZ702" i="48"/>
  <c r="BA702" i="48"/>
  <c r="BB702" i="48"/>
  <c r="BC702" i="48"/>
  <c r="AZ703" i="48"/>
  <c r="BA703" i="48"/>
  <c r="BB703" i="48"/>
  <c r="BC703" i="48"/>
  <c r="AZ704" i="48"/>
  <c r="BA704" i="48"/>
  <c r="BB704" i="48"/>
  <c r="BC704" i="48"/>
  <c r="AZ705" i="48"/>
  <c r="BA705" i="48"/>
  <c r="BB705" i="48"/>
  <c r="BC705" i="48"/>
  <c r="AZ706" i="48"/>
  <c r="BA706" i="48"/>
  <c r="BB706" i="48"/>
  <c r="BC706" i="48"/>
  <c r="AZ707" i="48"/>
  <c r="BA707" i="48"/>
  <c r="BB707" i="48"/>
  <c r="BC707" i="48"/>
  <c r="AZ708" i="48"/>
  <c r="BA708" i="48"/>
  <c r="BB708" i="48"/>
  <c r="BC708" i="48"/>
  <c r="AZ709" i="48"/>
  <c r="BA709" i="48"/>
  <c r="BB709" i="48"/>
  <c r="BC709" i="48"/>
  <c r="AZ710" i="48"/>
  <c r="BA710" i="48"/>
  <c r="BB710" i="48"/>
  <c r="BC710" i="48"/>
  <c r="AZ711" i="48"/>
  <c r="BA711" i="48"/>
  <c r="BB711" i="48"/>
  <c r="BC711" i="48"/>
  <c r="AZ712" i="48"/>
  <c r="BA712" i="48"/>
  <c r="BB712" i="48"/>
  <c r="BC712" i="48"/>
  <c r="AZ713" i="48"/>
  <c r="BA713" i="48"/>
  <c r="BB713" i="48"/>
  <c r="BC713" i="48"/>
  <c r="AZ714" i="48"/>
  <c r="BA714" i="48"/>
  <c r="BB714" i="48"/>
  <c r="BC714" i="48"/>
  <c r="AZ715" i="48"/>
  <c r="BA715" i="48"/>
  <c r="BB715" i="48"/>
  <c r="BC715" i="48"/>
  <c r="AZ716" i="48"/>
  <c r="BA716" i="48"/>
  <c r="BB716" i="48"/>
  <c r="BC716" i="48"/>
  <c r="AZ717" i="48"/>
  <c r="BA717" i="48"/>
  <c r="BB717" i="48"/>
  <c r="BC717" i="48"/>
  <c r="AZ718" i="48"/>
  <c r="BA718" i="48"/>
  <c r="BB718" i="48"/>
  <c r="BC718" i="48"/>
  <c r="AZ719" i="48"/>
  <c r="BA719" i="48"/>
  <c r="BB719" i="48"/>
  <c r="BC719" i="48"/>
  <c r="AZ720" i="48"/>
  <c r="BA720" i="48"/>
  <c r="BB720" i="48"/>
  <c r="BC720" i="48"/>
  <c r="AZ721" i="48"/>
  <c r="BA721" i="48"/>
  <c r="BB721" i="48"/>
  <c r="BC721" i="48"/>
  <c r="AZ722" i="48"/>
  <c r="BA722" i="48"/>
  <c r="BB722" i="48"/>
  <c r="BC722" i="48"/>
  <c r="AZ723" i="48"/>
  <c r="BA723" i="48"/>
  <c r="BB723" i="48"/>
  <c r="BC723" i="48"/>
  <c r="AZ724" i="48"/>
  <c r="BA724" i="48"/>
  <c r="BB724" i="48"/>
  <c r="BC724" i="48"/>
  <c r="AZ725" i="48"/>
  <c r="BA725" i="48"/>
  <c r="BB725" i="48"/>
  <c r="BC725" i="48"/>
  <c r="AZ726" i="48"/>
  <c r="BA726" i="48"/>
  <c r="BB726" i="48"/>
  <c r="BC726" i="48"/>
  <c r="AZ727" i="48"/>
  <c r="BA727" i="48"/>
  <c r="BB727" i="48"/>
  <c r="BC727" i="48"/>
  <c r="AZ728" i="48"/>
  <c r="BA728" i="48"/>
  <c r="BB728" i="48"/>
  <c r="BC728" i="48"/>
  <c r="AZ729" i="48"/>
  <c r="BA729" i="48"/>
  <c r="BB729" i="48"/>
  <c r="BC729" i="48"/>
  <c r="AZ730" i="48"/>
  <c r="BA730" i="48"/>
  <c r="BB730" i="48"/>
  <c r="BC730" i="48"/>
  <c r="AZ731" i="48"/>
  <c r="BA731" i="48"/>
  <c r="BB731" i="48"/>
  <c r="BC731" i="48"/>
  <c r="AZ732" i="48"/>
  <c r="BA732" i="48"/>
  <c r="BB732" i="48"/>
  <c r="BC732" i="48"/>
  <c r="AZ733" i="48"/>
  <c r="BA733" i="48"/>
  <c r="BB733" i="48"/>
  <c r="BC733" i="48"/>
  <c r="AZ734" i="48"/>
  <c r="BA734" i="48"/>
  <c r="BB734" i="48"/>
  <c r="BC734" i="48"/>
  <c r="AZ735" i="48"/>
  <c r="BA735" i="48"/>
  <c r="BB735" i="48"/>
  <c r="BC735" i="48"/>
  <c r="AZ736" i="48"/>
  <c r="BA736" i="48"/>
  <c r="BB736" i="48"/>
  <c r="BC736" i="48"/>
  <c r="AZ737" i="48"/>
  <c r="BA737" i="48"/>
  <c r="BB737" i="48"/>
  <c r="BC737" i="48"/>
  <c r="AZ738" i="48"/>
  <c r="BA738" i="48"/>
  <c r="BB738" i="48"/>
  <c r="BC738" i="48"/>
  <c r="AZ739" i="48"/>
  <c r="BA739" i="48"/>
  <c r="BB739" i="48"/>
  <c r="BC739" i="48"/>
  <c r="AZ740" i="48"/>
  <c r="BA740" i="48"/>
  <c r="BB740" i="48"/>
  <c r="BC740" i="48"/>
  <c r="AZ741" i="48"/>
  <c r="BA741" i="48"/>
  <c r="BB741" i="48"/>
  <c r="BC741" i="48"/>
  <c r="AZ742" i="48"/>
  <c r="BA742" i="48"/>
  <c r="BB742" i="48"/>
  <c r="BC742" i="48"/>
  <c r="AZ743" i="48"/>
  <c r="BA743" i="48"/>
  <c r="BB743" i="48"/>
  <c r="BC743" i="48"/>
  <c r="AZ744" i="48"/>
  <c r="BA744" i="48"/>
  <c r="BB744" i="48"/>
  <c r="BC744" i="48"/>
  <c r="AZ745" i="48"/>
  <c r="BA745" i="48"/>
  <c r="BB745" i="48"/>
  <c r="BC745" i="48"/>
  <c r="AZ746" i="48"/>
  <c r="BA746" i="48"/>
  <c r="BB746" i="48"/>
  <c r="BC746" i="48"/>
  <c r="AZ747" i="48"/>
  <c r="BA747" i="48"/>
  <c r="BB747" i="48"/>
  <c r="BC747" i="48"/>
  <c r="AZ748" i="48"/>
  <c r="BA748" i="48"/>
  <c r="BB748" i="48"/>
  <c r="BC748" i="48"/>
  <c r="AZ749" i="48"/>
  <c r="BA749" i="48"/>
  <c r="BB749" i="48"/>
  <c r="BC749" i="48"/>
  <c r="AZ750" i="48"/>
  <c r="BA750" i="48"/>
  <c r="BB750" i="48"/>
  <c r="BC750" i="48"/>
  <c r="AZ751" i="48"/>
  <c r="BA751" i="48"/>
  <c r="BB751" i="48"/>
  <c r="BC751" i="48"/>
  <c r="AZ752" i="48"/>
  <c r="BA752" i="48"/>
  <c r="BB752" i="48"/>
  <c r="BC752" i="48"/>
  <c r="AZ753" i="48"/>
  <c r="BA753" i="48"/>
  <c r="BB753" i="48"/>
  <c r="BC753" i="48"/>
  <c r="AZ754" i="48"/>
  <c r="BA754" i="48"/>
  <c r="BB754" i="48"/>
  <c r="BC754" i="48"/>
  <c r="AZ755" i="48"/>
  <c r="BA755" i="48"/>
  <c r="BB755" i="48"/>
  <c r="BC755" i="48"/>
  <c r="AZ756" i="48"/>
  <c r="BA756" i="48"/>
  <c r="BB756" i="48"/>
  <c r="BC756" i="48"/>
  <c r="AZ757" i="48"/>
  <c r="BA757" i="48"/>
  <c r="BB757" i="48"/>
  <c r="BC757" i="48"/>
  <c r="AZ758" i="48"/>
  <c r="BA758" i="48"/>
  <c r="BB758" i="48"/>
  <c r="BC758" i="48"/>
  <c r="AZ759" i="48"/>
  <c r="BA759" i="48"/>
  <c r="BB759" i="48"/>
  <c r="BC759" i="48"/>
  <c r="AZ760" i="48"/>
  <c r="BA760" i="48"/>
  <c r="BB760" i="48"/>
  <c r="BC760" i="48"/>
  <c r="AZ761" i="48"/>
  <c r="BA761" i="48"/>
  <c r="BB761" i="48"/>
  <c r="BC761" i="48"/>
  <c r="AZ762" i="48"/>
  <c r="BA762" i="48"/>
  <c r="BB762" i="48"/>
  <c r="BC762" i="48"/>
  <c r="AZ763" i="48"/>
  <c r="BA763" i="48"/>
  <c r="BB763" i="48"/>
  <c r="BC763" i="48"/>
  <c r="AZ764" i="48"/>
  <c r="BA764" i="48"/>
  <c r="BB764" i="48"/>
  <c r="BC764" i="48"/>
  <c r="AZ765" i="48"/>
  <c r="BA765" i="48"/>
  <c r="BB765" i="48"/>
  <c r="BC765" i="48"/>
  <c r="AZ766" i="48"/>
  <c r="BA766" i="48"/>
  <c r="BB766" i="48"/>
  <c r="BC766" i="48"/>
  <c r="AZ767" i="48"/>
  <c r="BA767" i="48"/>
  <c r="BB767" i="48"/>
  <c r="BC767" i="48"/>
  <c r="AZ768" i="48"/>
  <c r="BA768" i="48"/>
  <c r="BB768" i="48"/>
  <c r="BC768" i="48"/>
  <c r="AZ769" i="48"/>
  <c r="BA769" i="48"/>
  <c r="BB769" i="48"/>
  <c r="BC769" i="48"/>
  <c r="AZ770" i="48"/>
  <c r="BA770" i="48"/>
  <c r="BB770" i="48"/>
  <c r="BC770" i="48"/>
  <c r="AZ771" i="48"/>
  <c r="BA771" i="48"/>
  <c r="BB771" i="48"/>
  <c r="BC771" i="48"/>
  <c r="AZ772" i="48"/>
  <c r="BA772" i="48"/>
  <c r="BB772" i="48"/>
  <c r="BC772" i="48"/>
  <c r="AZ773" i="48"/>
  <c r="BA773" i="48"/>
  <c r="BB773" i="48"/>
  <c r="BC773" i="48"/>
  <c r="AZ774" i="48"/>
  <c r="BA774" i="48"/>
  <c r="BB774" i="48"/>
  <c r="BC774" i="48"/>
  <c r="AZ775" i="48"/>
  <c r="BA775" i="48"/>
  <c r="BB775" i="48"/>
  <c r="BC775" i="48"/>
  <c r="AZ776" i="48"/>
  <c r="BA776" i="48"/>
  <c r="BB776" i="48"/>
  <c r="BC776" i="48"/>
  <c r="AZ777" i="48"/>
  <c r="BA777" i="48"/>
  <c r="BB777" i="48"/>
  <c r="BC777" i="48"/>
  <c r="AZ778" i="48"/>
  <c r="BA778" i="48"/>
  <c r="BB778" i="48"/>
  <c r="BC778" i="48"/>
  <c r="AZ779" i="48"/>
  <c r="BA779" i="48"/>
  <c r="BB779" i="48"/>
  <c r="BC779" i="48"/>
  <c r="AZ780" i="48"/>
  <c r="BA780" i="48"/>
  <c r="BB780" i="48"/>
  <c r="BC780" i="48"/>
  <c r="AZ781" i="48"/>
  <c r="BA781" i="48"/>
  <c r="BB781" i="48"/>
  <c r="BC781" i="48"/>
  <c r="AZ782" i="48"/>
  <c r="BA782" i="48"/>
  <c r="BB782" i="48"/>
  <c r="BC782" i="48"/>
  <c r="AZ783" i="48"/>
  <c r="BA783" i="48"/>
  <c r="BB783" i="48"/>
  <c r="BC783" i="48"/>
  <c r="AZ784" i="48"/>
  <c r="BA784" i="48"/>
  <c r="BB784" i="48"/>
  <c r="BC784" i="48"/>
  <c r="AZ785" i="48"/>
  <c r="BA785" i="48"/>
  <c r="BB785" i="48"/>
  <c r="BC785" i="48"/>
  <c r="AZ786" i="48"/>
  <c r="BA786" i="48"/>
  <c r="BB786" i="48"/>
  <c r="BC786" i="48"/>
  <c r="AZ787" i="48"/>
  <c r="BA787" i="48"/>
  <c r="BB787" i="48"/>
  <c r="BC787" i="48"/>
  <c r="AZ788" i="48"/>
  <c r="BA788" i="48"/>
  <c r="BB788" i="48"/>
  <c r="BC788" i="48"/>
  <c r="AZ789" i="48"/>
  <c r="BA789" i="48"/>
  <c r="BB789" i="48"/>
  <c r="BC789" i="48"/>
  <c r="AZ790" i="48"/>
  <c r="BA790" i="48"/>
  <c r="BB790" i="48"/>
  <c r="BC790" i="48"/>
  <c r="AZ791" i="48"/>
  <c r="BA791" i="48"/>
  <c r="BB791" i="48"/>
  <c r="BC791" i="48"/>
  <c r="AZ792" i="48"/>
  <c r="BA792" i="48"/>
  <c r="BB792" i="48"/>
  <c r="BC792" i="48"/>
  <c r="AZ793" i="48"/>
  <c r="BA793" i="48"/>
  <c r="BB793" i="48"/>
  <c r="BC793" i="48"/>
  <c r="AZ794" i="48"/>
  <c r="BA794" i="48"/>
  <c r="BB794" i="48"/>
  <c r="BC794" i="48"/>
  <c r="AZ795" i="48"/>
  <c r="BA795" i="48"/>
  <c r="BB795" i="48"/>
  <c r="BC795" i="48"/>
  <c r="AZ796" i="48"/>
  <c r="BA796" i="48"/>
  <c r="BB796" i="48"/>
  <c r="BC796" i="48"/>
  <c r="AZ797" i="48"/>
  <c r="BA797" i="48"/>
  <c r="BB797" i="48"/>
  <c r="BC797" i="48"/>
  <c r="AZ798" i="48"/>
  <c r="BA798" i="48"/>
  <c r="BB798" i="48"/>
  <c r="BC798" i="48"/>
  <c r="AZ799" i="48"/>
  <c r="BA799" i="48"/>
  <c r="BB799" i="48"/>
  <c r="BC799" i="48"/>
  <c r="AZ800" i="48"/>
  <c r="BA800" i="48"/>
  <c r="BB800" i="48"/>
  <c r="BC800" i="48"/>
  <c r="AZ801" i="48"/>
  <c r="BA801" i="48"/>
  <c r="BB801" i="48"/>
  <c r="BC801" i="48"/>
  <c r="AZ802" i="48"/>
  <c r="BA802" i="48"/>
  <c r="BB802" i="48"/>
  <c r="BC802" i="48"/>
  <c r="AZ803" i="48"/>
  <c r="BA803" i="48"/>
  <c r="BB803" i="48"/>
  <c r="BC803" i="48"/>
  <c r="AZ804" i="48"/>
  <c r="BA804" i="48"/>
  <c r="BB804" i="48"/>
  <c r="BC804" i="48"/>
  <c r="AZ805" i="48"/>
  <c r="BA805" i="48"/>
  <c r="BB805" i="48"/>
  <c r="BC805" i="48"/>
  <c r="AZ806" i="48"/>
  <c r="BA806" i="48"/>
  <c r="BB806" i="48"/>
  <c r="BC806" i="48"/>
  <c r="AZ807" i="48"/>
  <c r="BA807" i="48"/>
  <c r="BB807" i="48"/>
  <c r="BC807" i="48"/>
  <c r="AZ808" i="48"/>
  <c r="BA808" i="48"/>
  <c r="BB808" i="48"/>
  <c r="BC808" i="48"/>
  <c r="AZ809" i="48"/>
  <c r="BA809" i="48"/>
  <c r="BB809" i="48"/>
  <c r="BC809" i="48"/>
  <c r="AZ810" i="48"/>
  <c r="BA810" i="48"/>
  <c r="BB810" i="48"/>
  <c r="BC810" i="48"/>
  <c r="AZ811" i="48"/>
  <c r="BA811" i="48"/>
  <c r="BB811" i="48"/>
  <c r="BC811" i="48"/>
  <c r="AZ812" i="48"/>
  <c r="BA812" i="48"/>
  <c r="BB812" i="48"/>
  <c r="BC812" i="48"/>
  <c r="AZ813" i="48"/>
  <c r="BA813" i="48"/>
  <c r="BB813" i="48"/>
  <c r="BC813" i="48"/>
  <c r="AZ814" i="48"/>
  <c r="BA814" i="48"/>
  <c r="BB814" i="48"/>
  <c r="BC814" i="48"/>
  <c r="AZ815" i="48"/>
  <c r="BA815" i="48"/>
  <c r="BB815" i="48"/>
  <c r="BC815" i="48"/>
  <c r="AZ816" i="48"/>
  <c r="BA816" i="48"/>
  <c r="BB816" i="48"/>
  <c r="BC816" i="48"/>
  <c r="AZ817" i="48"/>
  <c r="BA817" i="48"/>
  <c r="BB817" i="48"/>
  <c r="BC817" i="48"/>
  <c r="AZ818" i="48"/>
  <c r="BA818" i="48"/>
  <c r="BB818" i="48"/>
  <c r="BC818" i="48"/>
  <c r="AZ819" i="48"/>
  <c r="BA819" i="48"/>
  <c r="BB819" i="48"/>
  <c r="BC819" i="48"/>
  <c r="AZ820" i="48"/>
  <c r="BA820" i="48"/>
  <c r="BB820" i="48"/>
  <c r="BC820" i="48"/>
  <c r="AZ821" i="48"/>
  <c r="BA821" i="48"/>
  <c r="BB821" i="48"/>
  <c r="BC821" i="48"/>
  <c r="AZ822" i="48"/>
  <c r="BA822" i="48"/>
  <c r="BB822" i="48"/>
  <c r="BC822" i="48"/>
  <c r="AZ823" i="48"/>
  <c r="BA823" i="48"/>
  <c r="BB823" i="48"/>
  <c r="BC823" i="48"/>
  <c r="AZ824" i="48"/>
  <c r="BA824" i="48"/>
  <c r="BB824" i="48"/>
  <c r="BC824" i="48"/>
  <c r="AZ825" i="48"/>
  <c r="BA825" i="48"/>
  <c r="BB825" i="48"/>
  <c r="BC825" i="48"/>
  <c r="AZ826" i="48"/>
  <c r="BA826" i="48"/>
  <c r="BB826" i="48"/>
  <c r="BC826" i="48"/>
  <c r="AZ827" i="48"/>
  <c r="BA827" i="48"/>
  <c r="BB827" i="48"/>
  <c r="BC827" i="48"/>
  <c r="AZ828" i="48"/>
  <c r="BA828" i="48"/>
  <c r="BB828" i="48"/>
  <c r="BC828" i="48"/>
  <c r="AZ829" i="48"/>
  <c r="BA829" i="48"/>
  <c r="BB829" i="48"/>
  <c r="BC829" i="48"/>
  <c r="AZ830" i="48"/>
  <c r="BA830" i="48"/>
  <c r="BB830" i="48"/>
  <c r="BC830" i="48"/>
  <c r="AZ831" i="48"/>
  <c r="BA831" i="48"/>
  <c r="BB831" i="48"/>
  <c r="BC831" i="48"/>
  <c r="AZ832" i="48"/>
  <c r="BA832" i="48"/>
  <c r="BB832" i="48"/>
  <c r="BC832" i="48"/>
  <c r="AZ833" i="48"/>
  <c r="BA833" i="48"/>
  <c r="BB833" i="48"/>
  <c r="BC833" i="48"/>
  <c r="AZ834" i="48"/>
  <c r="BA834" i="48"/>
  <c r="BB834" i="48"/>
  <c r="BC834" i="48"/>
  <c r="AZ835" i="48"/>
  <c r="BA835" i="48"/>
  <c r="BB835" i="48"/>
  <c r="BC835" i="48"/>
  <c r="AZ836" i="48"/>
  <c r="BA836" i="48"/>
  <c r="BB836" i="48"/>
  <c r="BC836" i="48"/>
  <c r="AZ837" i="48"/>
  <c r="BA837" i="48"/>
  <c r="BB837" i="48"/>
  <c r="BC837" i="48"/>
  <c r="AZ838" i="48"/>
  <c r="BA838" i="48"/>
  <c r="BB838" i="48"/>
  <c r="BC838" i="48"/>
  <c r="AZ839" i="48"/>
  <c r="BA839" i="48"/>
  <c r="BB839" i="48"/>
  <c r="BC839" i="48"/>
  <c r="AZ840" i="48"/>
  <c r="BA840" i="48"/>
  <c r="BB840" i="48"/>
  <c r="BC840" i="48"/>
  <c r="AZ841" i="48"/>
  <c r="BA841" i="48"/>
  <c r="BB841" i="48"/>
  <c r="BC841" i="48"/>
  <c r="AZ842" i="48"/>
  <c r="BA842" i="48"/>
  <c r="BB842" i="48"/>
  <c r="BC842" i="48"/>
  <c r="AZ843" i="48"/>
  <c r="BA843" i="48"/>
  <c r="BB843" i="48"/>
  <c r="BC843" i="48"/>
  <c r="AZ844" i="48"/>
  <c r="BA844" i="48"/>
  <c r="BB844" i="48"/>
  <c r="BC844" i="48"/>
  <c r="AZ845" i="48"/>
  <c r="BA845" i="48"/>
  <c r="BB845" i="48"/>
  <c r="BC845" i="48"/>
  <c r="AZ846" i="48"/>
  <c r="BA846" i="48"/>
  <c r="BB846" i="48"/>
  <c r="BC846" i="48"/>
  <c r="AZ847" i="48"/>
  <c r="BA847" i="48"/>
  <c r="BB847" i="48"/>
  <c r="BC847" i="48"/>
  <c r="AZ848" i="48"/>
  <c r="BA848" i="48"/>
  <c r="BB848" i="48"/>
  <c r="BC848" i="48"/>
  <c r="AZ849" i="48"/>
  <c r="BA849" i="48"/>
  <c r="BB849" i="48"/>
  <c r="BC849" i="48"/>
  <c r="AZ850" i="48"/>
  <c r="BA850" i="48"/>
  <c r="BB850" i="48"/>
  <c r="BC850" i="48"/>
  <c r="AZ851" i="48"/>
  <c r="BA851" i="48"/>
  <c r="BB851" i="48"/>
  <c r="BC851" i="48"/>
  <c r="AZ852" i="48"/>
  <c r="BA852" i="48"/>
  <c r="BB852" i="48"/>
  <c r="BC852" i="48"/>
  <c r="AZ853" i="48"/>
  <c r="BA853" i="48"/>
  <c r="BB853" i="48"/>
  <c r="BC853" i="48"/>
  <c r="AZ854" i="48"/>
  <c r="BA854" i="48"/>
  <c r="BB854" i="48"/>
  <c r="BC854" i="48"/>
  <c r="AZ855" i="48"/>
  <c r="BA855" i="48"/>
  <c r="BB855" i="48"/>
  <c r="BC855" i="48"/>
  <c r="AZ856" i="48"/>
  <c r="BA856" i="48"/>
  <c r="BB856" i="48"/>
  <c r="BC856" i="48"/>
  <c r="AZ857" i="48"/>
  <c r="BA857" i="48"/>
  <c r="BB857" i="48"/>
  <c r="BC857" i="48"/>
  <c r="AZ858" i="48"/>
  <c r="BA858" i="48"/>
  <c r="BB858" i="48"/>
  <c r="BC858" i="48"/>
  <c r="AZ859" i="48"/>
  <c r="BA859" i="48"/>
  <c r="BB859" i="48"/>
  <c r="BC859" i="48"/>
  <c r="AZ860" i="48"/>
  <c r="BA860" i="48"/>
  <c r="BB860" i="48"/>
  <c r="BC860" i="48"/>
  <c r="AZ861" i="48"/>
  <c r="BA861" i="48"/>
  <c r="BB861" i="48"/>
  <c r="BC861" i="48"/>
  <c r="AZ862" i="48"/>
  <c r="BA862" i="48"/>
  <c r="BB862" i="48"/>
  <c r="BC862" i="48"/>
  <c r="AZ863" i="48"/>
  <c r="BA863" i="48"/>
  <c r="BB863" i="48"/>
  <c r="BC863" i="48"/>
  <c r="AZ864" i="48"/>
  <c r="BA864" i="48"/>
  <c r="BB864" i="48"/>
  <c r="BC864" i="48"/>
  <c r="AZ865" i="48"/>
  <c r="BA865" i="48"/>
  <c r="BB865" i="48"/>
  <c r="BC865" i="48"/>
  <c r="AZ866" i="48"/>
  <c r="BA866" i="48"/>
  <c r="BB866" i="48"/>
  <c r="BC866" i="48"/>
  <c r="AZ867" i="48"/>
  <c r="BA867" i="48"/>
  <c r="BB867" i="48"/>
  <c r="BC867" i="48"/>
  <c r="AZ868" i="48"/>
  <c r="BA868" i="48"/>
  <c r="BB868" i="48"/>
  <c r="BC868" i="48"/>
  <c r="AZ869" i="48"/>
  <c r="BA869" i="48"/>
  <c r="BB869" i="48"/>
  <c r="BC869" i="48"/>
  <c r="AZ870" i="48"/>
  <c r="BA870" i="48"/>
  <c r="BB870" i="48"/>
  <c r="BC870" i="48"/>
  <c r="AZ871" i="48"/>
  <c r="BA871" i="48"/>
  <c r="BB871" i="48"/>
  <c r="BC871" i="48"/>
  <c r="AZ872" i="48"/>
  <c r="BA872" i="48"/>
  <c r="BB872" i="48"/>
  <c r="BC872" i="48"/>
  <c r="AZ873" i="48"/>
  <c r="BA873" i="48"/>
  <c r="BB873" i="48"/>
  <c r="BC873" i="48"/>
  <c r="AZ874" i="48"/>
  <c r="BA874" i="48"/>
  <c r="BB874" i="48"/>
  <c r="BC874" i="48"/>
  <c r="AZ875" i="48"/>
  <c r="BA875" i="48"/>
  <c r="BB875" i="48"/>
  <c r="BC875" i="48"/>
  <c r="AZ876" i="48"/>
  <c r="BA876" i="48"/>
  <c r="BB876" i="48"/>
  <c r="BC876" i="48"/>
  <c r="AZ877" i="48"/>
  <c r="BA877" i="48"/>
  <c r="BB877" i="48"/>
  <c r="BC877" i="48"/>
  <c r="AZ878" i="48"/>
  <c r="BA878" i="48"/>
  <c r="BB878" i="48"/>
  <c r="BC878" i="48"/>
  <c r="AZ879" i="48"/>
  <c r="BA879" i="48"/>
  <c r="BB879" i="48"/>
  <c r="BC879" i="48"/>
  <c r="AZ880" i="48"/>
  <c r="BA880" i="48"/>
  <c r="BB880" i="48"/>
  <c r="BC880" i="48"/>
  <c r="AZ881" i="48"/>
  <c r="BA881" i="48"/>
  <c r="BB881" i="48"/>
  <c r="BC881" i="48"/>
  <c r="AZ882" i="48"/>
  <c r="BA882" i="48"/>
  <c r="BB882" i="48"/>
  <c r="BC882" i="48"/>
  <c r="AZ883" i="48"/>
  <c r="BA883" i="48"/>
  <c r="BB883" i="48"/>
  <c r="BC883" i="48"/>
  <c r="AZ884" i="48"/>
  <c r="BA884" i="48"/>
  <c r="BB884" i="48"/>
  <c r="BC884" i="48"/>
  <c r="AZ885" i="48"/>
  <c r="BA885" i="48"/>
  <c r="BB885" i="48"/>
  <c r="BC885" i="48"/>
  <c r="AZ886" i="48"/>
  <c r="BA886" i="48"/>
  <c r="BB886" i="48"/>
  <c r="BC886" i="48"/>
  <c r="AZ887" i="48"/>
  <c r="BA887" i="48"/>
  <c r="BB887" i="48"/>
  <c r="BC887" i="48"/>
  <c r="AZ888" i="48"/>
  <c r="BA888" i="48"/>
  <c r="BB888" i="48"/>
  <c r="BC888" i="48"/>
  <c r="AZ889" i="48"/>
  <c r="BA889" i="48"/>
  <c r="BB889" i="48"/>
  <c r="BC889" i="48"/>
  <c r="AZ890" i="48"/>
  <c r="BA890" i="48"/>
  <c r="BB890" i="48"/>
  <c r="BC890" i="48"/>
  <c r="AZ891" i="48"/>
  <c r="BA891" i="48"/>
  <c r="BB891" i="48"/>
  <c r="BC891" i="48"/>
  <c r="AZ892" i="48"/>
  <c r="BA892" i="48"/>
  <c r="BB892" i="48"/>
  <c r="BC892" i="48"/>
  <c r="AZ893" i="48"/>
  <c r="BA893" i="48"/>
  <c r="BB893" i="48"/>
  <c r="BC893" i="48"/>
  <c r="AZ894" i="48"/>
  <c r="BA894" i="48"/>
  <c r="BB894" i="48"/>
  <c r="BC894" i="48"/>
  <c r="AZ895" i="48"/>
  <c r="BA895" i="48"/>
  <c r="BB895" i="48"/>
  <c r="BC895" i="48"/>
  <c r="AZ896" i="48"/>
  <c r="BA896" i="48"/>
  <c r="BB896" i="48"/>
  <c r="BC896" i="48"/>
  <c r="AZ897" i="48"/>
  <c r="BA897" i="48"/>
  <c r="BB897" i="48"/>
  <c r="BC897" i="48"/>
  <c r="AZ898" i="48"/>
  <c r="BA898" i="48"/>
  <c r="BB898" i="48"/>
  <c r="BC898" i="48"/>
  <c r="AZ899" i="48"/>
  <c r="BA899" i="48"/>
  <c r="BB899" i="48"/>
  <c r="BC899" i="48"/>
  <c r="AZ900" i="48"/>
  <c r="BA900" i="48"/>
  <c r="BB900" i="48"/>
  <c r="BC900" i="48"/>
  <c r="AZ901" i="48"/>
  <c r="BA901" i="48"/>
  <c r="BB901" i="48"/>
  <c r="BC901" i="48"/>
  <c r="AZ902" i="48"/>
  <c r="BA902" i="48"/>
  <c r="BB902" i="48"/>
  <c r="BC902" i="48"/>
  <c r="AZ903" i="48"/>
  <c r="BA903" i="48"/>
  <c r="BB903" i="48"/>
  <c r="BC903" i="48"/>
  <c r="AZ904" i="48"/>
  <c r="BA904" i="48"/>
  <c r="BB904" i="48"/>
  <c r="BC904" i="48"/>
  <c r="AZ905" i="48"/>
  <c r="BA905" i="48"/>
  <c r="BB905" i="48"/>
  <c r="BC905" i="48"/>
  <c r="AZ906" i="48"/>
  <c r="BA906" i="48"/>
  <c r="BB906" i="48"/>
  <c r="BC906" i="48"/>
  <c r="AZ907" i="48"/>
  <c r="BA907" i="48"/>
  <c r="BB907" i="48"/>
  <c r="BC907" i="48"/>
  <c r="AZ908" i="48"/>
  <c r="BA908" i="48"/>
  <c r="BB908" i="48"/>
  <c r="BC908" i="48"/>
  <c r="AZ909" i="48"/>
  <c r="BA909" i="48"/>
  <c r="BB909" i="48"/>
  <c r="BC909" i="48"/>
  <c r="AZ910" i="48"/>
  <c r="BA910" i="48"/>
  <c r="BB910" i="48"/>
  <c r="BC910" i="48"/>
  <c r="AZ911" i="48"/>
  <c r="BA911" i="48"/>
  <c r="BB911" i="48"/>
  <c r="BC911" i="48"/>
  <c r="AZ912" i="48"/>
  <c r="BA912" i="48"/>
  <c r="BB912" i="48"/>
  <c r="BC912" i="48"/>
  <c r="AZ913" i="48"/>
  <c r="BA913" i="48"/>
  <c r="BB913" i="48"/>
  <c r="BC913" i="48"/>
  <c r="AZ914" i="48"/>
  <c r="BA914" i="48"/>
  <c r="BB914" i="48"/>
  <c r="BC914" i="48"/>
  <c r="AZ915" i="48"/>
  <c r="BA915" i="48"/>
  <c r="BB915" i="48"/>
  <c r="BC915" i="48"/>
  <c r="AZ916" i="48"/>
  <c r="BA916" i="48"/>
  <c r="BB916" i="48"/>
  <c r="BC916" i="48"/>
  <c r="AZ917" i="48"/>
  <c r="BA917" i="48"/>
  <c r="BB917" i="48"/>
  <c r="BC917" i="48"/>
  <c r="AZ918" i="48"/>
  <c r="BA918" i="48"/>
  <c r="BB918" i="48"/>
  <c r="BC918" i="48"/>
  <c r="AZ919" i="48"/>
  <c r="BA919" i="48"/>
  <c r="BB919" i="48"/>
  <c r="BC919" i="48"/>
  <c r="AZ920" i="48"/>
  <c r="BA920" i="48"/>
  <c r="BB920" i="48"/>
  <c r="BC920" i="48"/>
  <c r="AZ921" i="48"/>
  <c r="BA921" i="48"/>
  <c r="BB921" i="48"/>
  <c r="BC921" i="48"/>
  <c r="AZ922" i="48"/>
  <c r="BA922" i="48"/>
  <c r="BB922" i="48"/>
  <c r="BC922" i="48"/>
  <c r="AZ923" i="48"/>
  <c r="BA923" i="48"/>
  <c r="BB923" i="48"/>
  <c r="BC923" i="48"/>
  <c r="AZ924" i="48"/>
  <c r="BA924" i="48"/>
  <c r="BB924" i="48"/>
  <c r="BC924" i="48"/>
  <c r="AZ925" i="48"/>
  <c r="BA925" i="48"/>
  <c r="BB925" i="48"/>
  <c r="BC925" i="48"/>
  <c r="AZ926" i="48"/>
  <c r="BA926" i="48"/>
  <c r="BB926" i="48"/>
  <c r="BC926" i="48"/>
  <c r="AZ927" i="48"/>
  <c r="BA927" i="48"/>
  <c r="BB927" i="48"/>
  <c r="BC927" i="48"/>
  <c r="AZ928" i="48"/>
  <c r="BA928" i="48"/>
  <c r="BB928" i="48"/>
  <c r="BC928" i="48"/>
  <c r="AZ929" i="48"/>
  <c r="BA929" i="48"/>
  <c r="BB929" i="48"/>
  <c r="BC929" i="48"/>
  <c r="AZ930" i="48"/>
  <c r="BA930" i="48"/>
  <c r="BB930" i="48"/>
  <c r="BC930" i="48"/>
  <c r="AZ931" i="48"/>
  <c r="BA931" i="48"/>
  <c r="BB931" i="48"/>
  <c r="BC931" i="48"/>
  <c r="AZ932" i="48"/>
  <c r="BA932" i="48"/>
  <c r="BB932" i="48"/>
  <c r="BC932" i="48"/>
  <c r="AZ933" i="48"/>
  <c r="BA933" i="48"/>
  <c r="BB933" i="48"/>
  <c r="BC933" i="48"/>
  <c r="AZ934" i="48"/>
  <c r="BA934" i="48"/>
  <c r="BB934" i="48"/>
  <c r="BC934" i="48"/>
  <c r="AZ935" i="48"/>
  <c r="BA935" i="48"/>
  <c r="BB935" i="48"/>
  <c r="BC935" i="48"/>
  <c r="AZ936" i="48"/>
  <c r="BA936" i="48"/>
  <c r="BB936" i="48"/>
  <c r="BC936" i="48"/>
  <c r="AZ937" i="48"/>
  <c r="BA937" i="48"/>
  <c r="BB937" i="48"/>
  <c r="BC937" i="48"/>
  <c r="AZ938" i="48"/>
  <c r="BA938" i="48"/>
  <c r="BB938" i="48"/>
  <c r="BC938" i="48"/>
  <c r="AZ939" i="48"/>
  <c r="BA939" i="48"/>
  <c r="BB939" i="48"/>
  <c r="BC939" i="48"/>
  <c r="AZ940" i="48"/>
  <c r="BA940" i="48"/>
  <c r="BB940" i="48"/>
  <c r="BC940" i="48"/>
  <c r="AZ941" i="48"/>
  <c r="BA941" i="48"/>
  <c r="BB941" i="48"/>
  <c r="BC941" i="48"/>
  <c r="AZ942" i="48"/>
  <c r="BA942" i="48"/>
  <c r="BB942" i="48"/>
  <c r="BC942" i="48"/>
  <c r="AZ943" i="48"/>
  <c r="BA943" i="48"/>
  <c r="BB943" i="48"/>
  <c r="BC943" i="48"/>
  <c r="AZ944" i="48"/>
  <c r="BA944" i="48"/>
  <c r="BB944" i="48"/>
  <c r="BC944" i="48"/>
  <c r="AZ945" i="48"/>
  <c r="BA945" i="48"/>
  <c r="BB945" i="48"/>
  <c r="BC945" i="48"/>
  <c r="AZ946" i="48"/>
  <c r="BA946" i="48"/>
  <c r="BB946" i="48"/>
  <c r="BC946" i="48"/>
  <c r="AZ947" i="48"/>
  <c r="BA947" i="48"/>
  <c r="BB947" i="48"/>
  <c r="BC947" i="48"/>
  <c r="AZ948" i="48"/>
  <c r="BA948" i="48"/>
  <c r="BB948" i="48"/>
  <c r="BC948" i="48"/>
  <c r="AZ949" i="48"/>
  <c r="BA949" i="48"/>
  <c r="BB949" i="48"/>
  <c r="BC949" i="48"/>
  <c r="AZ950" i="48"/>
  <c r="BA950" i="48"/>
  <c r="BB950" i="48"/>
  <c r="BC950" i="48"/>
  <c r="AZ951" i="48"/>
  <c r="BA951" i="48"/>
  <c r="BB951" i="48"/>
  <c r="BC951" i="48"/>
  <c r="AZ952" i="48"/>
  <c r="BA952" i="48"/>
  <c r="BB952" i="48"/>
  <c r="BC952" i="48"/>
  <c r="AZ953" i="48"/>
  <c r="BA953" i="48"/>
  <c r="BB953" i="48"/>
  <c r="BC953" i="48"/>
  <c r="AZ954" i="48"/>
  <c r="BA954" i="48"/>
  <c r="BB954" i="48"/>
  <c r="BC954" i="48"/>
  <c r="AZ955" i="48"/>
  <c r="BA955" i="48"/>
  <c r="BB955" i="48"/>
  <c r="BC955" i="48"/>
  <c r="AZ956" i="48"/>
  <c r="BA956" i="48"/>
  <c r="BB956" i="48"/>
  <c r="BC956" i="48"/>
  <c r="AZ957" i="48"/>
  <c r="BA957" i="48"/>
  <c r="BB957" i="48"/>
  <c r="BC957" i="48"/>
  <c r="AZ958" i="48"/>
  <c r="BA958" i="48"/>
  <c r="BB958" i="48"/>
  <c r="BC958" i="48"/>
  <c r="AZ959" i="48"/>
  <c r="BA959" i="48"/>
  <c r="BB959" i="48"/>
  <c r="BC959" i="48"/>
  <c r="AZ960" i="48"/>
  <c r="BA960" i="48"/>
  <c r="BB960" i="48"/>
  <c r="BC960" i="48"/>
  <c r="AZ961" i="48"/>
  <c r="BA961" i="48"/>
  <c r="BB961" i="48"/>
  <c r="BC961" i="48"/>
  <c r="AZ962" i="48"/>
  <c r="BA962" i="48"/>
  <c r="BB962" i="48"/>
  <c r="BC962" i="48"/>
  <c r="AZ963" i="48"/>
  <c r="BA963" i="48"/>
  <c r="BB963" i="48"/>
  <c r="BC963" i="48"/>
  <c r="AZ964" i="48"/>
  <c r="BA964" i="48"/>
  <c r="BB964" i="48"/>
  <c r="BC964" i="48"/>
  <c r="AZ965" i="48"/>
  <c r="BA965" i="48"/>
  <c r="BB965" i="48"/>
  <c r="BC965" i="48"/>
  <c r="AZ966" i="48"/>
  <c r="BA966" i="48"/>
  <c r="BB966" i="48"/>
  <c r="BC966" i="48"/>
  <c r="AZ967" i="48"/>
  <c r="BA967" i="48"/>
  <c r="BB967" i="48"/>
  <c r="BC967" i="48"/>
  <c r="AZ968" i="48"/>
  <c r="BA968" i="48"/>
  <c r="BB968" i="48"/>
  <c r="BC968" i="48"/>
  <c r="AZ969" i="48"/>
  <c r="BA969" i="48"/>
  <c r="BB969" i="48"/>
  <c r="BC969" i="48"/>
  <c r="AZ970" i="48"/>
  <c r="BA970" i="48"/>
  <c r="BB970" i="48"/>
  <c r="BC970" i="48"/>
  <c r="AZ971" i="48"/>
  <c r="BA971" i="48"/>
  <c r="BB971" i="48"/>
  <c r="BC971" i="48"/>
  <c r="AZ972" i="48"/>
  <c r="BA972" i="48"/>
  <c r="BB972" i="48"/>
  <c r="BC972" i="48"/>
  <c r="AZ973" i="48"/>
  <c r="BA973" i="48"/>
  <c r="BB973" i="48"/>
  <c r="BC973" i="48"/>
  <c r="AZ974" i="48"/>
  <c r="BA974" i="48"/>
  <c r="BB974" i="48"/>
  <c r="BC974" i="48"/>
  <c r="AZ975" i="48"/>
  <c r="BA975" i="48"/>
  <c r="BB975" i="48"/>
  <c r="BC975" i="48"/>
  <c r="AZ976" i="48"/>
  <c r="BA976" i="48"/>
  <c r="BB976" i="48"/>
  <c r="BC976" i="48"/>
  <c r="AZ977" i="48"/>
  <c r="BA977" i="48"/>
  <c r="BB977" i="48"/>
  <c r="BC977" i="48"/>
  <c r="AZ978" i="48"/>
  <c r="BA978" i="48"/>
  <c r="BB978" i="48"/>
  <c r="BC978" i="48"/>
  <c r="AZ979" i="48"/>
  <c r="BA979" i="48"/>
  <c r="BB979" i="48"/>
  <c r="BC979" i="48"/>
  <c r="AZ980" i="48"/>
  <c r="BA980" i="48"/>
  <c r="BB980" i="48"/>
  <c r="BC980" i="48"/>
  <c r="AZ981" i="48"/>
  <c r="BA981" i="48"/>
  <c r="BB981" i="48"/>
  <c r="BC981" i="48"/>
  <c r="AZ982" i="48"/>
  <c r="BA982" i="48"/>
  <c r="BB982" i="48"/>
  <c r="BC982" i="48"/>
  <c r="AZ983" i="48"/>
  <c r="BA983" i="48"/>
  <c r="BB983" i="48"/>
  <c r="BC983" i="48"/>
  <c r="AZ984" i="48"/>
  <c r="BA984" i="48"/>
  <c r="BB984" i="48"/>
  <c r="BC984" i="48"/>
  <c r="AZ985" i="48"/>
  <c r="BA985" i="48"/>
  <c r="BB985" i="48"/>
  <c r="BC985" i="48"/>
  <c r="AZ986" i="48"/>
  <c r="BA986" i="48"/>
  <c r="BB986" i="48"/>
  <c r="BC986" i="48"/>
  <c r="AZ987" i="48"/>
  <c r="BA987" i="48"/>
  <c r="BB987" i="48"/>
  <c r="BC987" i="48"/>
  <c r="AZ988" i="48"/>
  <c r="BA988" i="48"/>
  <c r="BB988" i="48"/>
  <c r="BC988" i="48"/>
  <c r="AZ989" i="48"/>
  <c r="BA989" i="48"/>
  <c r="BB989" i="48"/>
  <c r="BC989" i="48"/>
  <c r="AZ990" i="48"/>
  <c r="BA990" i="48"/>
  <c r="BB990" i="48"/>
  <c r="BC990" i="48"/>
  <c r="AZ991" i="48"/>
  <c r="BA991" i="48"/>
  <c r="BB991" i="48"/>
  <c r="BC991" i="48"/>
  <c r="AZ992" i="48"/>
  <c r="BA992" i="48"/>
  <c r="BB992" i="48"/>
  <c r="BC992" i="48"/>
  <c r="AZ993" i="48"/>
  <c r="BA993" i="48"/>
  <c r="BB993" i="48"/>
  <c r="BC993" i="48"/>
  <c r="AZ994" i="48"/>
  <c r="BA994" i="48"/>
  <c r="BB994" i="48"/>
  <c r="BC994" i="48"/>
  <c r="AZ995" i="48"/>
  <c r="BA995" i="48"/>
  <c r="BB995" i="48"/>
  <c r="BC995" i="48"/>
  <c r="AZ996" i="48"/>
  <c r="BA996" i="48"/>
  <c r="BB996" i="48"/>
  <c r="BC996" i="48"/>
  <c r="AZ997" i="48"/>
  <c r="BA997" i="48"/>
  <c r="BB997" i="48"/>
  <c r="BC997" i="48"/>
  <c r="AZ998" i="48"/>
  <c r="BA998" i="48"/>
  <c r="BB998" i="48"/>
  <c r="BC998" i="48"/>
  <c r="AZ999" i="48"/>
  <c r="BA999" i="48"/>
  <c r="BB999" i="48"/>
  <c r="BC999" i="48"/>
  <c r="AZ1000" i="48"/>
  <c r="BA1000" i="48"/>
  <c r="BB1000" i="48"/>
  <c r="BC1000" i="48"/>
  <c r="AZ1001" i="48"/>
  <c r="BA1001" i="48"/>
  <c r="BB1001" i="48"/>
  <c r="BC1001" i="48"/>
  <c r="AZ1002" i="48"/>
  <c r="BA1002" i="48"/>
  <c r="BB1002" i="48"/>
  <c r="BC1002" i="48"/>
  <c r="AZ1003" i="48"/>
  <c r="BA1003" i="48"/>
  <c r="BB1003" i="48"/>
  <c r="BC1003" i="48"/>
  <c r="AZ1004" i="48"/>
  <c r="BA1004" i="48"/>
  <c r="BB1004" i="48"/>
  <c r="BC1004" i="48"/>
  <c r="AZ1005" i="48"/>
  <c r="BA1005" i="48"/>
  <c r="BB1005" i="48"/>
  <c r="BC1005" i="48"/>
  <c r="AZ1006" i="48"/>
  <c r="BA1006" i="48"/>
  <c r="BB1006" i="48"/>
  <c r="BC1006" i="48"/>
  <c r="AZ1007" i="48"/>
  <c r="BA1007" i="48"/>
  <c r="BB1007" i="48"/>
  <c r="BC1007" i="48"/>
  <c r="AZ1008" i="48"/>
  <c r="BA1008" i="48"/>
  <c r="BB1008" i="48"/>
  <c r="BC1008" i="48"/>
  <c r="AZ1009" i="48"/>
  <c r="BA1009" i="48"/>
  <c r="BB1009" i="48"/>
  <c r="BC1009" i="48"/>
  <c r="AZ1010" i="48"/>
  <c r="BA1010" i="48"/>
  <c r="BB1010" i="48"/>
  <c r="BC1010" i="48"/>
  <c r="AZ1011" i="48"/>
  <c r="BA1011" i="48"/>
  <c r="BB1011" i="48"/>
  <c r="BC1011" i="48"/>
  <c r="AZ1012" i="48"/>
  <c r="BA1012" i="48"/>
  <c r="BB1012" i="48"/>
  <c r="BC1012" i="48"/>
  <c r="AZ1013" i="48"/>
  <c r="BA1013" i="48"/>
  <c r="BB1013" i="48"/>
  <c r="BC1013" i="48"/>
  <c r="AZ1014" i="48"/>
  <c r="BA1014" i="48"/>
  <c r="BB1014" i="48"/>
  <c r="BC1014" i="48"/>
  <c r="AZ1015" i="48"/>
  <c r="BA1015" i="48"/>
  <c r="BB1015" i="48"/>
  <c r="BC1015" i="48"/>
  <c r="AZ1016" i="48"/>
  <c r="BA1016" i="48"/>
  <c r="BB1016" i="48"/>
  <c r="BC1016" i="48"/>
  <c r="AZ1017" i="48"/>
  <c r="BA1017" i="48"/>
  <c r="BB1017" i="48"/>
  <c r="BC1017" i="48"/>
  <c r="AZ1018" i="48"/>
  <c r="BA1018" i="48"/>
  <c r="BB1018" i="48"/>
  <c r="BC1018" i="48"/>
  <c r="AZ1019" i="48"/>
  <c r="BA1019" i="48"/>
  <c r="BB1019" i="48"/>
  <c r="BC1019" i="48"/>
  <c r="AZ1020" i="48"/>
  <c r="BA1020" i="48"/>
  <c r="BB1020" i="48"/>
  <c r="BC1020" i="48"/>
  <c r="AZ1021" i="48"/>
  <c r="BA1021" i="48"/>
  <c r="BB1021" i="48"/>
  <c r="BC1021" i="48"/>
  <c r="AZ1022" i="48"/>
  <c r="BA1022" i="48"/>
  <c r="BB1022" i="48"/>
  <c r="BC1022" i="48"/>
  <c r="AZ1023" i="48"/>
  <c r="BA1023" i="48"/>
  <c r="BB1023" i="48"/>
  <c r="BC1023" i="48"/>
  <c r="AZ1024" i="48"/>
  <c r="BA1024" i="48"/>
  <c r="BB1024" i="48"/>
  <c r="BC1024" i="48"/>
  <c r="AZ1025" i="48"/>
  <c r="BA1025" i="48"/>
  <c r="BB1025" i="48"/>
  <c r="BC1025" i="48"/>
  <c r="AZ1026" i="48"/>
  <c r="BA1026" i="48"/>
  <c r="BB1026" i="48"/>
  <c r="BC1026" i="48"/>
  <c r="AZ1027" i="48"/>
  <c r="BA1027" i="48"/>
  <c r="BB1027" i="48"/>
  <c r="BC1027" i="48"/>
  <c r="AZ1028" i="48"/>
  <c r="BA1028" i="48"/>
  <c r="BB1028" i="48"/>
  <c r="BC1028" i="48"/>
  <c r="AZ1029" i="48"/>
  <c r="BA1029" i="48"/>
  <c r="BB1029" i="48"/>
  <c r="BC1029" i="48"/>
  <c r="AZ1030" i="48"/>
  <c r="BA1030" i="48"/>
  <c r="BB1030" i="48"/>
  <c r="BC1030" i="48"/>
  <c r="AZ1031" i="48"/>
  <c r="BA1031" i="48"/>
  <c r="BB1031" i="48"/>
  <c r="BC1031" i="48"/>
  <c r="AZ1032" i="48"/>
  <c r="BA1032" i="48"/>
  <c r="BB1032" i="48"/>
  <c r="BC1032" i="48"/>
  <c r="AZ1033" i="48"/>
  <c r="BA1033" i="48"/>
  <c r="BB1033" i="48"/>
  <c r="BC1033" i="48"/>
  <c r="AZ1034" i="48"/>
  <c r="BA1034" i="48"/>
  <c r="BB1034" i="48"/>
  <c r="BC1034" i="48"/>
  <c r="AZ1035" i="48"/>
  <c r="BA1035" i="48"/>
  <c r="BB1035" i="48"/>
  <c r="BC1035" i="48"/>
  <c r="AZ1036" i="48"/>
  <c r="BA1036" i="48"/>
  <c r="BB1036" i="48"/>
  <c r="BC1036" i="48"/>
  <c r="AZ1037" i="48"/>
  <c r="BA1037" i="48"/>
  <c r="BB1037" i="48"/>
  <c r="BC1037" i="48"/>
  <c r="AZ1038" i="48"/>
  <c r="BA1038" i="48"/>
  <c r="BB1038" i="48"/>
  <c r="BC1038" i="48"/>
  <c r="AZ1039" i="48"/>
  <c r="BA1039" i="48"/>
  <c r="BB1039" i="48"/>
  <c r="BC1039" i="48"/>
  <c r="AZ1040" i="48"/>
  <c r="BA1040" i="48"/>
  <c r="BB1040" i="48"/>
  <c r="BC1040" i="48"/>
  <c r="AZ1041" i="48"/>
  <c r="BA1041" i="48"/>
  <c r="BB1041" i="48"/>
  <c r="BC1041" i="48"/>
  <c r="AZ1042" i="48"/>
  <c r="BA1042" i="48"/>
  <c r="BB1042" i="48"/>
  <c r="BC1042" i="48"/>
  <c r="AZ1043" i="48"/>
  <c r="BA1043" i="48"/>
  <c r="BB1043" i="48"/>
  <c r="BC1043" i="48"/>
  <c r="AZ1044" i="48"/>
  <c r="BA1044" i="48"/>
  <c r="BB1044" i="48"/>
  <c r="BC1044" i="48"/>
  <c r="AZ1045" i="48"/>
  <c r="BA1045" i="48"/>
  <c r="BB1045" i="48"/>
  <c r="BC1045" i="48"/>
  <c r="AZ1046" i="48"/>
  <c r="BA1046" i="48"/>
  <c r="BB1046" i="48"/>
  <c r="BC1046" i="48"/>
  <c r="AZ1047" i="48"/>
  <c r="BA1047" i="48"/>
  <c r="BB1047" i="48"/>
  <c r="BC1047" i="48"/>
  <c r="AZ1048" i="48"/>
  <c r="BA1048" i="48"/>
  <c r="BB1048" i="48"/>
  <c r="BC1048" i="48"/>
  <c r="AZ1049" i="48"/>
  <c r="BA1049" i="48"/>
  <c r="BB1049" i="48"/>
  <c r="BC1049" i="48"/>
  <c r="AZ1050" i="48"/>
  <c r="BA1050" i="48"/>
  <c r="BB1050" i="48"/>
  <c r="BC1050" i="48"/>
  <c r="AZ1051" i="48"/>
  <c r="BA1051" i="48"/>
  <c r="BB1051" i="48"/>
  <c r="BC1051" i="48"/>
  <c r="AZ1052" i="48"/>
  <c r="BA1052" i="48"/>
  <c r="BB1052" i="48"/>
  <c r="BC1052" i="48"/>
  <c r="AZ1053" i="48"/>
  <c r="BA1053" i="48"/>
  <c r="BB1053" i="48"/>
  <c r="BC1053" i="48"/>
  <c r="AZ1054" i="48"/>
  <c r="BA1054" i="48"/>
  <c r="BB1054" i="48"/>
  <c r="BC1054" i="48"/>
  <c r="AZ1055" i="48"/>
  <c r="BA1055" i="48"/>
  <c r="BB1055" i="48"/>
  <c r="BC1055" i="48"/>
  <c r="AZ1056" i="48"/>
  <c r="BA1056" i="48"/>
  <c r="BB1056" i="48"/>
  <c r="BC1056" i="48"/>
  <c r="AZ1057" i="48"/>
  <c r="BA1057" i="48"/>
  <c r="BB1057" i="48"/>
  <c r="BC1057" i="48"/>
  <c r="AZ1058" i="48"/>
  <c r="BA1058" i="48"/>
  <c r="BB1058" i="48"/>
  <c r="BC1058" i="48"/>
  <c r="AZ1059" i="48"/>
  <c r="BA1059" i="48"/>
  <c r="BB1059" i="48"/>
  <c r="BC1059" i="48"/>
  <c r="AZ1060" i="48"/>
  <c r="BA1060" i="48"/>
  <c r="BB1060" i="48"/>
  <c r="BC1060" i="48"/>
  <c r="AZ1061" i="48"/>
  <c r="BA1061" i="48"/>
  <c r="BB1061" i="48"/>
  <c r="BC1061" i="48"/>
  <c r="AZ1062" i="48"/>
  <c r="BA1062" i="48"/>
  <c r="BB1062" i="48"/>
  <c r="BC1062" i="48"/>
  <c r="AZ1063" i="48"/>
  <c r="BA1063" i="48"/>
  <c r="BB1063" i="48"/>
  <c r="BC1063" i="48"/>
  <c r="AZ1064" i="48"/>
  <c r="BA1064" i="48"/>
  <c r="BB1064" i="48"/>
  <c r="BC1064" i="48"/>
  <c r="AZ1065" i="48"/>
  <c r="BA1065" i="48"/>
  <c r="BB1065" i="48"/>
  <c r="BC1065" i="48"/>
  <c r="AZ1066" i="48"/>
  <c r="BA1066" i="48"/>
  <c r="BB1066" i="48"/>
  <c r="BC1066" i="48"/>
  <c r="AZ1067" i="48"/>
  <c r="BA1067" i="48"/>
  <c r="BB1067" i="48"/>
  <c r="BC1067" i="48"/>
  <c r="AZ1068" i="48"/>
  <c r="BA1068" i="48"/>
  <c r="BB1068" i="48"/>
  <c r="BC1068" i="48"/>
  <c r="AZ1069" i="48"/>
  <c r="BA1069" i="48"/>
  <c r="BB1069" i="48"/>
  <c r="BC1069" i="48"/>
  <c r="AZ1070" i="48"/>
  <c r="BA1070" i="48"/>
  <c r="BB1070" i="48"/>
  <c r="BC1070" i="48"/>
  <c r="AZ1071" i="48"/>
  <c r="BA1071" i="48"/>
  <c r="BB1071" i="48"/>
  <c r="BC1071" i="48"/>
  <c r="AZ1072" i="48"/>
  <c r="BA1072" i="48"/>
  <c r="BB1072" i="48"/>
  <c r="BC1072" i="48"/>
  <c r="AZ1073" i="48"/>
  <c r="BA1073" i="48"/>
  <c r="BB1073" i="48"/>
  <c r="BC1073" i="48"/>
  <c r="AZ1074" i="48"/>
  <c r="BA1074" i="48"/>
  <c r="BB1074" i="48"/>
  <c r="BC1074" i="48"/>
  <c r="AZ1075" i="48"/>
  <c r="BA1075" i="48"/>
  <c r="BB1075" i="48"/>
  <c r="BC1075" i="48"/>
  <c r="AZ1076" i="48"/>
  <c r="BA1076" i="48"/>
  <c r="BB1076" i="48"/>
  <c r="BC1076" i="48"/>
  <c r="AZ1077" i="48"/>
  <c r="BA1077" i="48"/>
  <c r="BB1077" i="48"/>
  <c r="BC1077" i="48"/>
  <c r="AZ1078" i="48"/>
  <c r="BA1078" i="48"/>
  <c r="BB1078" i="48"/>
  <c r="BC1078" i="48"/>
  <c r="AZ1079" i="48"/>
  <c r="BA1079" i="48"/>
  <c r="BB1079" i="48"/>
  <c r="BC1079" i="48"/>
  <c r="AZ1080" i="48"/>
  <c r="BA1080" i="48"/>
  <c r="BB1080" i="48"/>
  <c r="BC1080" i="48"/>
  <c r="AZ1081" i="48"/>
  <c r="BA1081" i="48"/>
  <c r="BB1081" i="48"/>
  <c r="BC1081" i="48"/>
  <c r="AZ1082" i="48"/>
  <c r="BA1082" i="48"/>
  <c r="BB1082" i="48"/>
  <c r="BC1082" i="48"/>
  <c r="AZ1083" i="48"/>
  <c r="BA1083" i="48"/>
  <c r="BB1083" i="48"/>
  <c r="BC1083" i="48"/>
  <c r="AZ1084" i="48"/>
  <c r="BA1084" i="48"/>
  <c r="BB1084" i="48"/>
  <c r="BC1084" i="48"/>
  <c r="AZ1085" i="48"/>
  <c r="BA1085" i="48"/>
  <c r="BB1085" i="48"/>
  <c r="BC1085" i="48"/>
  <c r="AZ1086" i="48"/>
  <c r="BA1086" i="48"/>
  <c r="BB1086" i="48"/>
  <c r="BC1086" i="48"/>
  <c r="AZ1087" i="48"/>
  <c r="BA1087" i="48"/>
  <c r="BB1087" i="48"/>
  <c r="BC1087" i="48"/>
  <c r="AZ1088" i="48"/>
  <c r="BA1088" i="48"/>
  <c r="BB1088" i="48"/>
  <c r="BC1088" i="48"/>
  <c r="AZ1089" i="48"/>
  <c r="BA1089" i="48"/>
  <c r="BB1089" i="48"/>
  <c r="BC1089" i="48"/>
  <c r="AZ1090" i="48"/>
  <c r="BA1090" i="48"/>
  <c r="BB1090" i="48"/>
  <c r="BC1090" i="48"/>
  <c r="AZ1091" i="48"/>
  <c r="BA1091" i="48"/>
  <c r="BB1091" i="48"/>
  <c r="BC1091" i="48"/>
  <c r="AZ1092" i="48"/>
  <c r="BA1092" i="48"/>
  <c r="BB1092" i="48"/>
  <c r="BC1092" i="48"/>
  <c r="AZ1093" i="48"/>
  <c r="BA1093" i="48"/>
  <c r="BB1093" i="48"/>
  <c r="BC1093" i="48"/>
  <c r="AZ1094" i="48"/>
  <c r="BA1094" i="48"/>
  <c r="BB1094" i="48"/>
  <c r="BC1094" i="48"/>
  <c r="AZ1095" i="48"/>
  <c r="BA1095" i="48"/>
  <c r="BB1095" i="48"/>
  <c r="BC1095" i="48"/>
  <c r="AZ1096" i="48"/>
  <c r="BA1096" i="48"/>
  <c r="BB1096" i="48"/>
  <c r="BC1096" i="48"/>
  <c r="AZ1097" i="48"/>
  <c r="BA1097" i="48"/>
  <c r="BB1097" i="48"/>
  <c r="BC1097" i="48"/>
  <c r="AZ1098" i="48"/>
  <c r="BA1098" i="48"/>
  <c r="BB1098" i="48"/>
  <c r="BC1098" i="48"/>
  <c r="AZ1099" i="48"/>
  <c r="BA1099" i="48"/>
  <c r="BB1099" i="48"/>
  <c r="BC1099" i="48"/>
  <c r="AZ1100" i="48"/>
  <c r="BA1100" i="48"/>
  <c r="BB1100" i="48"/>
  <c r="BC1100" i="48"/>
  <c r="AZ1101" i="48"/>
  <c r="BA1101" i="48"/>
  <c r="BB1101" i="48"/>
  <c r="BC1101" i="48"/>
  <c r="AZ1102" i="48"/>
  <c r="BA1102" i="48"/>
  <c r="BB1102" i="48"/>
  <c r="BC1102" i="48"/>
  <c r="AZ1103" i="48"/>
  <c r="BA1103" i="48"/>
  <c r="BB1103" i="48"/>
  <c r="BC1103" i="48"/>
  <c r="AZ1104" i="48"/>
  <c r="BA1104" i="48"/>
  <c r="BB1104" i="48"/>
  <c r="BC1104" i="48"/>
  <c r="AZ1105" i="48"/>
  <c r="BA1105" i="48"/>
  <c r="BB1105" i="48"/>
  <c r="BC1105" i="48"/>
  <c r="AZ1106" i="48"/>
  <c r="BA1106" i="48"/>
  <c r="BB1106" i="48"/>
  <c r="BC1106" i="48"/>
  <c r="AZ1107" i="48"/>
  <c r="BA1107" i="48"/>
  <c r="BB1107" i="48"/>
  <c r="BC1107" i="48"/>
  <c r="AZ1108" i="48"/>
  <c r="BA1108" i="48"/>
  <c r="BB1108" i="48"/>
  <c r="BC1108" i="48"/>
  <c r="AZ1109" i="48"/>
  <c r="BA1109" i="48"/>
  <c r="BB1109" i="48"/>
  <c r="BC1109" i="48"/>
  <c r="AZ1110" i="48"/>
  <c r="BA1110" i="48"/>
  <c r="BB1110" i="48"/>
  <c r="BC1110" i="48"/>
  <c r="AZ1111" i="48"/>
  <c r="BA1111" i="48"/>
  <c r="BB1111" i="48"/>
  <c r="BC1111" i="48"/>
  <c r="AZ1112" i="48"/>
  <c r="BA1112" i="48"/>
  <c r="BB1112" i="48"/>
  <c r="BC1112" i="48"/>
  <c r="AZ1113" i="48"/>
  <c r="BA1113" i="48"/>
  <c r="BB1113" i="48"/>
  <c r="BC1113" i="48"/>
  <c r="AZ1114" i="48"/>
  <c r="BA1114" i="48"/>
  <c r="BB1114" i="48"/>
  <c r="BC1114" i="48"/>
  <c r="AZ1115" i="48"/>
  <c r="BA1115" i="48"/>
  <c r="BB1115" i="48"/>
  <c r="BC1115" i="48"/>
  <c r="AZ1116" i="48"/>
  <c r="BA1116" i="48"/>
  <c r="BB1116" i="48"/>
  <c r="BC1116" i="48"/>
  <c r="AZ1117" i="48"/>
  <c r="BA1117" i="48"/>
  <c r="BB1117" i="48"/>
  <c r="BC1117" i="48"/>
  <c r="AZ1118" i="48"/>
  <c r="BA1118" i="48"/>
  <c r="BB1118" i="48"/>
  <c r="BC1118" i="48"/>
  <c r="AZ1119" i="48"/>
  <c r="BA1119" i="48"/>
  <c r="BB1119" i="48"/>
  <c r="BC1119" i="48"/>
  <c r="AZ1120" i="48"/>
  <c r="BA1120" i="48"/>
  <c r="BB1120" i="48"/>
  <c r="BC1120" i="48"/>
  <c r="AZ1121" i="48"/>
  <c r="BA1121" i="48"/>
  <c r="BB1121" i="48"/>
  <c r="BC1121" i="48"/>
  <c r="AZ1122" i="48"/>
  <c r="BA1122" i="48"/>
  <c r="BB1122" i="48"/>
  <c r="BC1122" i="48"/>
  <c r="AZ1123" i="48"/>
  <c r="BA1123" i="48"/>
  <c r="BB1123" i="48"/>
  <c r="BC1123" i="48"/>
  <c r="AZ1124" i="48"/>
  <c r="BA1124" i="48"/>
  <c r="BB1124" i="48"/>
  <c r="BC1124" i="48"/>
  <c r="AZ1125" i="48"/>
  <c r="BA1125" i="48"/>
  <c r="BB1125" i="48"/>
  <c r="BC1125" i="48"/>
  <c r="AZ1126" i="48"/>
  <c r="BA1126" i="48"/>
  <c r="BB1126" i="48"/>
  <c r="BC1126" i="48"/>
  <c r="AZ1127" i="48"/>
  <c r="BA1127" i="48"/>
  <c r="BB1127" i="48"/>
  <c r="BC1127" i="48"/>
  <c r="AZ1128" i="48"/>
  <c r="BA1128" i="48"/>
  <c r="BB1128" i="48"/>
  <c r="BC1128" i="48"/>
  <c r="AZ1129" i="48"/>
  <c r="BA1129" i="48"/>
  <c r="BB1129" i="48"/>
  <c r="BC1129" i="48"/>
  <c r="AZ1130" i="48"/>
  <c r="BA1130" i="48"/>
  <c r="BB1130" i="48"/>
  <c r="BC1130" i="48"/>
  <c r="AZ1131" i="48"/>
  <c r="BA1131" i="48"/>
  <c r="BB1131" i="48"/>
  <c r="BC1131" i="48"/>
  <c r="AZ1132" i="48"/>
  <c r="BA1132" i="48"/>
  <c r="BB1132" i="48"/>
  <c r="BC1132" i="48"/>
  <c r="AZ1133" i="48"/>
  <c r="BA1133" i="48"/>
  <c r="BB1133" i="48"/>
  <c r="BC1133" i="48"/>
  <c r="AZ1134" i="48"/>
  <c r="BA1134" i="48"/>
  <c r="BB1134" i="48"/>
  <c r="BC1134" i="48"/>
  <c r="AZ1135" i="48"/>
  <c r="BA1135" i="48"/>
  <c r="BB1135" i="48"/>
  <c r="BC1135" i="48"/>
  <c r="AZ1136" i="48"/>
  <c r="BA1136" i="48"/>
  <c r="BB1136" i="48"/>
  <c r="BC1136" i="48"/>
  <c r="AZ1137" i="48"/>
  <c r="BA1137" i="48"/>
  <c r="BB1137" i="48"/>
  <c r="BC1137" i="48"/>
  <c r="AZ1138" i="48"/>
  <c r="BA1138" i="48"/>
  <c r="BB1138" i="48"/>
  <c r="BC1138" i="48"/>
  <c r="AZ1139" i="48"/>
  <c r="BA1139" i="48"/>
  <c r="BB1139" i="48"/>
  <c r="BC1139" i="48"/>
  <c r="AZ1140" i="48"/>
  <c r="BA1140" i="48"/>
  <c r="BB1140" i="48"/>
  <c r="BC1140" i="48"/>
  <c r="AZ1141" i="48"/>
  <c r="BA1141" i="48"/>
  <c r="BB1141" i="48"/>
  <c r="BC1141" i="48"/>
  <c r="AZ1142" i="48"/>
  <c r="BA1142" i="48"/>
  <c r="BB1142" i="48"/>
  <c r="BC1142" i="48"/>
  <c r="AZ1143" i="48"/>
  <c r="BA1143" i="48"/>
  <c r="BB1143" i="48"/>
  <c r="BC1143" i="48"/>
  <c r="AZ1144" i="48"/>
  <c r="BA1144" i="48"/>
  <c r="BB1144" i="48"/>
  <c r="BC1144" i="48"/>
  <c r="AZ1145" i="48"/>
  <c r="BA1145" i="48"/>
  <c r="BB1145" i="48"/>
  <c r="BC1145" i="48"/>
  <c r="AZ1146" i="48"/>
  <c r="BA1146" i="48"/>
  <c r="BB1146" i="48"/>
  <c r="BC1146" i="48"/>
  <c r="AZ1147" i="48"/>
  <c r="BA1147" i="48"/>
  <c r="BB1147" i="48"/>
  <c r="BC1147" i="48"/>
  <c r="AZ1148" i="48"/>
  <c r="BA1148" i="48"/>
  <c r="BB1148" i="48"/>
  <c r="BC1148" i="48"/>
  <c r="AZ1149" i="48"/>
  <c r="BA1149" i="48"/>
  <c r="BB1149" i="48"/>
  <c r="BC1149" i="48"/>
  <c r="AZ1150" i="48"/>
  <c r="BA1150" i="48"/>
  <c r="BB1150" i="48"/>
  <c r="BC1150" i="48"/>
  <c r="AZ1151" i="48"/>
  <c r="BA1151" i="48"/>
  <c r="BB1151" i="48"/>
  <c r="BC1151" i="48"/>
  <c r="AZ1152" i="48"/>
  <c r="BA1152" i="48"/>
  <c r="BB1152" i="48"/>
  <c r="BC1152" i="48"/>
  <c r="AZ1153" i="48"/>
  <c r="BA1153" i="48"/>
  <c r="BB1153" i="48"/>
  <c r="BC1153" i="48"/>
  <c r="AZ1154" i="48"/>
  <c r="BA1154" i="48"/>
  <c r="BB1154" i="48"/>
  <c r="BC1154" i="48"/>
  <c r="AZ1155" i="48"/>
  <c r="BA1155" i="48"/>
  <c r="BB1155" i="48"/>
  <c r="BC1155" i="48"/>
  <c r="AZ1156" i="48"/>
  <c r="BA1156" i="48"/>
  <c r="BB1156" i="48"/>
  <c r="BC1156" i="48"/>
  <c r="AZ1157" i="48"/>
  <c r="BA1157" i="48"/>
  <c r="BB1157" i="48"/>
  <c r="BC1157" i="48"/>
  <c r="AZ1158" i="48"/>
  <c r="BA1158" i="48"/>
  <c r="BB1158" i="48"/>
  <c r="BC1158" i="48"/>
  <c r="AZ1159" i="48"/>
  <c r="BA1159" i="48"/>
  <c r="BB1159" i="48"/>
  <c r="BC1159" i="48"/>
  <c r="AZ1160" i="48"/>
  <c r="BA1160" i="48"/>
  <c r="BB1160" i="48"/>
  <c r="BC1160" i="48"/>
  <c r="AZ1161" i="48"/>
  <c r="BA1161" i="48"/>
  <c r="BB1161" i="48"/>
  <c r="BC1161" i="48"/>
  <c r="AZ1162" i="48"/>
  <c r="BA1162" i="48"/>
  <c r="BB1162" i="48"/>
  <c r="BC1162" i="48"/>
  <c r="AZ1163" i="48"/>
  <c r="BA1163" i="48"/>
  <c r="BB1163" i="48"/>
  <c r="BC1163" i="48"/>
  <c r="AZ1164" i="48"/>
  <c r="BA1164" i="48"/>
  <c r="BB1164" i="48"/>
  <c r="BC1164" i="48"/>
  <c r="AZ1165" i="48"/>
  <c r="BA1165" i="48"/>
  <c r="BB1165" i="48"/>
  <c r="BC1165" i="48"/>
  <c r="AZ1166" i="48"/>
  <c r="BA1166" i="48"/>
  <c r="BB1166" i="48"/>
  <c r="BC1166" i="48"/>
  <c r="AZ1167" i="48"/>
  <c r="BA1167" i="48"/>
  <c r="BB1167" i="48"/>
  <c r="BC1167" i="48"/>
  <c r="AZ1168" i="48"/>
  <c r="BA1168" i="48"/>
  <c r="BB1168" i="48"/>
  <c r="BC1168" i="48"/>
  <c r="AZ1169" i="48"/>
  <c r="BA1169" i="48"/>
  <c r="BB1169" i="48"/>
  <c r="BC1169" i="48"/>
  <c r="AZ1170" i="48"/>
  <c r="BA1170" i="48"/>
  <c r="BB1170" i="48"/>
  <c r="BC1170" i="48"/>
  <c r="AZ1171" i="48"/>
  <c r="BA1171" i="48"/>
  <c r="BB1171" i="48"/>
  <c r="BC1171" i="48"/>
  <c r="AZ1172" i="48"/>
  <c r="BA1172" i="48"/>
  <c r="BB1172" i="48"/>
  <c r="BC1172" i="48"/>
  <c r="AZ1173" i="48"/>
  <c r="BA1173" i="48"/>
  <c r="BB1173" i="48"/>
  <c r="BC1173" i="48"/>
  <c r="AZ1174" i="48"/>
  <c r="BA1174" i="48"/>
  <c r="BB1174" i="48"/>
  <c r="BC1174" i="48"/>
  <c r="AZ1175" i="48"/>
  <c r="BA1175" i="48"/>
  <c r="BB1175" i="48"/>
  <c r="BC1175" i="48"/>
  <c r="AZ1176" i="48"/>
  <c r="BA1176" i="48"/>
  <c r="BB1176" i="48"/>
  <c r="BC1176" i="48"/>
  <c r="AZ1177" i="48"/>
  <c r="BA1177" i="48"/>
  <c r="BB1177" i="48"/>
  <c r="BC1177" i="48"/>
  <c r="AZ1178" i="48"/>
  <c r="BA1178" i="48"/>
  <c r="BB1178" i="48"/>
  <c r="BC1178" i="48"/>
  <c r="AZ1179" i="48"/>
  <c r="BA1179" i="48"/>
  <c r="BB1179" i="48"/>
  <c r="BC1179" i="48"/>
  <c r="AZ1180" i="48"/>
  <c r="BA1180" i="48"/>
  <c r="BB1180" i="48"/>
  <c r="BC1180" i="48"/>
  <c r="AZ1181" i="48"/>
  <c r="BA1181" i="48"/>
  <c r="BB1181" i="48"/>
  <c r="BC1181" i="48"/>
  <c r="AZ1182" i="48"/>
  <c r="BA1182" i="48"/>
  <c r="BB1182" i="48"/>
  <c r="BC1182" i="48"/>
  <c r="AZ1183" i="48"/>
  <c r="BA1183" i="48"/>
  <c r="BB1183" i="48"/>
  <c r="BC1183" i="48"/>
  <c r="AZ1184" i="48"/>
  <c r="BA1184" i="48"/>
  <c r="BB1184" i="48"/>
  <c r="BC1184" i="48"/>
  <c r="AZ1185" i="48"/>
  <c r="BA1185" i="48"/>
  <c r="BB1185" i="48"/>
  <c r="BC1185" i="48"/>
  <c r="AZ1186" i="48"/>
  <c r="BA1186" i="48"/>
  <c r="BB1186" i="48"/>
  <c r="BC1186" i="48"/>
  <c r="AZ1187" i="48"/>
  <c r="BA1187" i="48"/>
  <c r="BB1187" i="48"/>
  <c r="BC1187" i="48"/>
  <c r="AZ1188" i="48"/>
  <c r="BA1188" i="48"/>
  <c r="BB1188" i="48"/>
  <c r="BC1188" i="48"/>
  <c r="AZ1189" i="48"/>
  <c r="BA1189" i="48"/>
  <c r="BB1189" i="48"/>
  <c r="BC1189" i="48"/>
  <c r="AZ1190" i="48"/>
  <c r="BA1190" i="48"/>
  <c r="BB1190" i="48"/>
  <c r="BC1190" i="48"/>
  <c r="AZ1191" i="48"/>
  <c r="BA1191" i="48"/>
  <c r="BB1191" i="48"/>
  <c r="BC1191" i="48"/>
  <c r="AZ1192" i="48"/>
  <c r="BA1192" i="48"/>
  <c r="BB1192" i="48"/>
  <c r="BC1192" i="48"/>
  <c r="AZ1193" i="48"/>
  <c r="BA1193" i="48"/>
  <c r="BB1193" i="48"/>
  <c r="BC1193" i="48"/>
  <c r="AZ1194" i="48"/>
  <c r="BA1194" i="48"/>
  <c r="BB1194" i="48"/>
  <c r="BC1194" i="48"/>
  <c r="AZ1195" i="48"/>
  <c r="BA1195" i="48"/>
  <c r="BB1195" i="48"/>
  <c r="BC1195" i="48"/>
  <c r="AZ1196" i="48"/>
  <c r="BA1196" i="48"/>
  <c r="BB1196" i="48"/>
  <c r="BC1196" i="48"/>
  <c r="AZ1197" i="48"/>
  <c r="BA1197" i="48"/>
  <c r="BB1197" i="48"/>
  <c r="BC1197" i="48"/>
  <c r="AZ1198" i="48"/>
  <c r="BA1198" i="48"/>
  <c r="BB1198" i="48"/>
  <c r="BC1198" i="48"/>
  <c r="AZ1199" i="48"/>
  <c r="BA1199" i="48"/>
  <c r="BB1199" i="48"/>
  <c r="BC1199" i="48"/>
  <c r="AZ1200" i="48"/>
  <c r="BA1200" i="48"/>
  <c r="BB1200" i="48"/>
  <c r="BC1200" i="48"/>
  <c r="AZ1201" i="48"/>
  <c r="BA1201" i="48"/>
  <c r="BB1201" i="48"/>
  <c r="BC1201" i="48"/>
  <c r="AZ1202" i="48"/>
  <c r="BA1202" i="48"/>
  <c r="BB1202" i="48"/>
  <c r="BC1202" i="48"/>
  <c r="AZ1203" i="48"/>
  <c r="BA1203" i="48"/>
  <c r="BB1203" i="48"/>
  <c r="BC1203" i="48"/>
  <c r="AZ1204" i="48"/>
  <c r="BA1204" i="48"/>
  <c r="BB1204" i="48"/>
  <c r="BC1204" i="48"/>
  <c r="AZ1205" i="48"/>
  <c r="BA1205" i="48"/>
  <c r="BB1205" i="48"/>
  <c r="BC1205" i="48"/>
  <c r="AZ1206" i="48"/>
  <c r="BA1206" i="48"/>
  <c r="BB1206" i="48"/>
  <c r="BC1206" i="48"/>
  <c r="AZ1207" i="48"/>
  <c r="BA1207" i="48"/>
  <c r="BB1207" i="48"/>
  <c r="BC1207" i="48"/>
  <c r="AZ1208" i="48"/>
  <c r="BA1208" i="48"/>
  <c r="BB1208" i="48"/>
  <c r="BC1208" i="48"/>
  <c r="AZ1209" i="48"/>
  <c r="BA1209" i="48"/>
  <c r="BB1209" i="48"/>
  <c r="BC1209" i="48"/>
  <c r="AZ1210" i="48"/>
  <c r="BA1210" i="48"/>
  <c r="BB1210" i="48"/>
  <c r="BC1210" i="48"/>
  <c r="AZ1211" i="48"/>
  <c r="BA1211" i="48"/>
  <c r="BB1211" i="48"/>
  <c r="BC1211" i="48"/>
  <c r="AZ1212" i="48"/>
  <c r="BA1212" i="48"/>
  <c r="BB1212" i="48"/>
  <c r="BC1212" i="48"/>
  <c r="AZ1213" i="48"/>
  <c r="BA1213" i="48"/>
  <c r="BB1213" i="48"/>
  <c r="BC1213" i="48"/>
  <c r="AZ1214" i="48"/>
  <c r="BA1214" i="48"/>
  <c r="BB1214" i="48"/>
  <c r="BC1214" i="48"/>
  <c r="AZ1215" i="48"/>
  <c r="BA1215" i="48"/>
  <c r="BB1215" i="48"/>
  <c r="BC1215" i="48"/>
  <c r="AZ1216" i="48"/>
  <c r="BA1216" i="48"/>
  <c r="BB1216" i="48"/>
  <c r="BC1216" i="48"/>
  <c r="AZ1217" i="48"/>
  <c r="BA1217" i="48"/>
  <c r="BB1217" i="48"/>
  <c r="BC1217" i="48"/>
  <c r="AZ1218" i="48"/>
  <c r="BA1218" i="48"/>
  <c r="BB1218" i="48"/>
  <c r="BC1218" i="48"/>
  <c r="AZ1219" i="48"/>
  <c r="BA1219" i="48"/>
  <c r="BB1219" i="48"/>
  <c r="BC1219" i="48"/>
  <c r="AZ1220" i="48"/>
  <c r="BA1220" i="48"/>
  <c r="BB1220" i="48"/>
  <c r="BC1220" i="48"/>
  <c r="AZ1221" i="48"/>
  <c r="BA1221" i="48"/>
  <c r="BB1221" i="48"/>
  <c r="BC1221" i="48"/>
  <c r="AZ1222" i="48"/>
  <c r="BA1222" i="48"/>
  <c r="BB1222" i="48"/>
  <c r="BC1222" i="48"/>
  <c r="AZ1223" i="48"/>
  <c r="BA1223" i="48"/>
  <c r="BB1223" i="48"/>
  <c r="BC1223" i="48"/>
  <c r="AZ1224" i="48"/>
  <c r="BA1224" i="48"/>
  <c r="BB1224" i="48"/>
  <c r="BC1224" i="48"/>
  <c r="AZ1225" i="48"/>
  <c r="BA1225" i="48"/>
  <c r="BB1225" i="48"/>
  <c r="BC1225" i="48"/>
  <c r="AZ1226" i="48"/>
  <c r="BA1226" i="48"/>
  <c r="BB1226" i="48"/>
  <c r="BC1226" i="48"/>
  <c r="AZ1227" i="48"/>
  <c r="BA1227" i="48"/>
  <c r="BB1227" i="48"/>
  <c r="BC1227" i="48"/>
  <c r="AZ1228" i="48"/>
  <c r="BA1228" i="48"/>
  <c r="BB1228" i="48"/>
  <c r="BC1228" i="48"/>
  <c r="AZ1229" i="48"/>
  <c r="BA1229" i="48"/>
  <c r="BB1229" i="48"/>
  <c r="BC1229" i="48"/>
  <c r="AZ1230" i="48"/>
  <c r="BA1230" i="48"/>
  <c r="BB1230" i="48"/>
  <c r="BC1230" i="48"/>
  <c r="AZ1231" i="48"/>
  <c r="BA1231" i="48"/>
  <c r="BB1231" i="48"/>
  <c r="BC1231" i="48"/>
  <c r="AZ1232" i="48"/>
  <c r="BA1232" i="48"/>
  <c r="BB1232" i="48"/>
  <c r="BC1232" i="48"/>
  <c r="AZ1233" i="48"/>
  <c r="BA1233" i="48"/>
  <c r="BB1233" i="48"/>
  <c r="BC1233" i="48"/>
  <c r="AZ1234" i="48"/>
  <c r="BA1234" i="48"/>
  <c r="BB1234" i="48"/>
  <c r="BC1234" i="48"/>
  <c r="AZ1235" i="48"/>
  <c r="BA1235" i="48"/>
  <c r="BB1235" i="48"/>
  <c r="BC1235" i="48"/>
  <c r="AZ1236" i="48"/>
  <c r="BA1236" i="48"/>
  <c r="BB1236" i="48"/>
  <c r="BC1236" i="48"/>
  <c r="AZ1237" i="48"/>
  <c r="BA1237" i="48"/>
  <c r="BB1237" i="48"/>
  <c r="BC1237" i="48"/>
  <c r="AZ1238" i="48"/>
  <c r="BA1238" i="48"/>
  <c r="BB1238" i="48"/>
  <c r="BC1238" i="48"/>
  <c r="AZ1239" i="48"/>
  <c r="BA1239" i="48"/>
  <c r="BB1239" i="48"/>
  <c r="BC1239" i="48"/>
  <c r="AZ1240" i="48"/>
  <c r="BA1240" i="48"/>
  <c r="BB1240" i="48"/>
  <c r="BC1240" i="48"/>
  <c r="AZ1241" i="48"/>
  <c r="BA1241" i="48"/>
  <c r="BB1241" i="48"/>
  <c r="BC1241" i="48"/>
  <c r="AZ1242" i="48"/>
  <c r="BA1242" i="48"/>
  <c r="BB1242" i="48"/>
  <c r="BC1242" i="48"/>
  <c r="AZ1243" i="48"/>
  <c r="BA1243" i="48"/>
  <c r="BB1243" i="48"/>
  <c r="BC1243" i="48"/>
  <c r="AZ1244" i="48"/>
  <c r="BA1244" i="48"/>
  <c r="BB1244" i="48"/>
  <c r="BC1244" i="48"/>
  <c r="AZ1245" i="48"/>
  <c r="BA1245" i="48"/>
  <c r="BB1245" i="48"/>
  <c r="BC1245" i="48"/>
  <c r="AZ1246" i="48"/>
  <c r="BA1246" i="48"/>
  <c r="BB1246" i="48"/>
  <c r="BC1246" i="48"/>
  <c r="AZ1247" i="48"/>
  <c r="BA1247" i="48"/>
  <c r="BB1247" i="48"/>
  <c r="BC1247" i="48"/>
  <c r="AZ1248" i="48"/>
  <c r="BA1248" i="48"/>
  <c r="BB1248" i="48"/>
  <c r="BC1248" i="48"/>
  <c r="AZ1249" i="48"/>
  <c r="BA1249" i="48"/>
  <c r="BB1249" i="48"/>
  <c r="BC1249" i="48"/>
  <c r="AZ1250" i="48"/>
  <c r="BA1250" i="48"/>
  <c r="BB1250" i="48"/>
  <c r="BC1250" i="48"/>
  <c r="AZ1251" i="48"/>
  <c r="BA1251" i="48"/>
  <c r="BB1251" i="48"/>
  <c r="BC1251" i="48"/>
  <c r="AZ1252" i="48"/>
  <c r="BA1252" i="48"/>
  <c r="BB1252" i="48"/>
  <c r="BC1252" i="48"/>
  <c r="AZ1253" i="48"/>
  <c r="BA1253" i="48"/>
  <c r="BB1253" i="48"/>
  <c r="BC1253" i="48"/>
  <c r="AZ1254" i="48"/>
  <c r="BA1254" i="48"/>
  <c r="BB1254" i="48"/>
  <c r="BC1254" i="48"/>
  <c r="AZ1255" i="48"/>
  <c r="BA1255" i="48"/>
  <c r="BB1255" i="48"/>
  <c r="BC1255" i="48"/>
  <c r="AZ1256" i="48"/>
  <c r="BA1256" i="48"/>
  <c r="BB1256" i="48"/>
  <c r="BC1256" i="48"/>
  <c r="AZ1257" i="48"/>
  <c r="BA1257" i="48"/>
  <c r="BB1257" i="48"/>
  <c r="BC1257" i="48"/>
  <c r="AZ1258" i="48"/>
  <c r="BA1258" i="48"/>
  <c r="BB1258" i="48"/>
  <c r="BC1258" i="48"/>
  <c r="AZ1259" i="48"/>
  <c r="BA1259" i="48"/>
  <c r="BB1259" i="48"/>
  <c r="BC1259" i="48"/>
  <c r="AZ1260" i="48"/>
  <c r="BA1260" i="48"/>
  <c r="BB1260" i="48"/>
  <c r="BC1260" i="48"/>
  <c r="AZ1261" i="48"/>
  <c r="BA1261" i="48"/>
  <c r="BB1261" i="48"/>
  <c r="BC1261" i="48"/>
  <c r="AZ1262" i="48"/>
  <c r="BA1262" i="48"/>
  <c r="BB1262" i="48"/>
  <c r="BC1262" i="48"/>
  <c r="AZ1263" i="48"/>
  <c r="BA1263" i="48"/>
  <c r="BB1263" i="48"/>
  <c r="BC1263" i="48"/>
  <c r="AZ1264" i="48"/>
  <c r="BA1264" i="48"/>
  <c r="BB1264" i="48"/>
  <c r="BC1264" i="48"/>
  <c r="AZ1265" i="48"/>
  <c r="BA1265" i="48"/>
  <c r="BB1265" i="48"/>
  <c r="BC1265" i="48"/>
  <c r="AZ1266" i="48"/>
  <c r="BA1266" i="48"/>
  <c r="BB1266" i="48"/>
  <c r="BC1266" i="48"/>
  <c r="AZ1267" i="48"/>
  <c r="BA1267" i="48"/>
  <c r="BB1267" i="48"/>
  <c r="BC1267" i="48"/>
  <c r="AZ1268" i="48"/>
  <c r="BA1268" i="48"/>
  <c r="BB1268" i="48"/>
  <c r="BC1268" i="48"/>
  <c r="AZ1269" i="48"/>
  <c r="BA1269" i="48"/>
  <c r="BB1269" i="48"/>
  <c r="BC1269" i="48"/>
  <c r="AZ1270" i="48"/>
  <c r="BA1270" i="48"/>
  <c r="BB1270" i="48"/>
  <c r="BC1270" i="48"/>
  <c r="AZ1271" i="48"/>
  <c r="BA1271" i="48"/>
  <c r="BB1271" i="48"/>
  <c r="BC1271" i="48"/>
  <c r="AZ1272" i="48"/>
  <c r="BA1272" i="48"/>
  <c r="BB1272" i="48"/>
  <c r="BC1272" i="48"/>
  <c r="AZ1273" i="48"/>
  <c r="BA1273" i="48"/>
  <c r="BB1273" i="48"/>
  <c r="BC1273" i="48"/>
  <c r="AZ1274" i="48"/>
  <c r="BA1274" i="48"/>
  <c r="BB1274" i="48"/>
  <c r="BC1274" i="48"/>
  <c r="AZ1275" i="48"/>
  <c r="BA1275" i="48"/>
  <c r="BB1275" i="48"/>
  <c r="BC1275" i="48"/>
  <c r="AZ1276" i="48"/>
  <c r="BA1276" i="48"/>
  <c r="BB1276" i="48"/>
  <c r="BC1276" i="48"/>
  <c r="AZ1277" i="48"/>
  <c r="BA1277" i="48"/>
  <c r="BB1277" i="48"/>
  <c r="BC1277" i="48"/>
  <c r="AZ1278" i="48"/>
  <c r="BA1278" i="48"/>
  <c r="BB1278" i="48"/>
  <c r="BC1278" i="48"/>
  <c r="AZ1279" i="48"/>
  <c r="BA1279" i="48"/>
  <c r="BB1279" i="48"/>
  <c r="BC1279" i="48"/>
  <c r="AZ1280" i="48"/>
  <c r="BA1280" i="48"/>
  <c r="BB1280" i="48"/>
  <c r="BC1280" i="48"/>
  <c r="AZ1281" i="48"/>
  <c r="BA1281" i="48"/>
  <c r="BB1281" i="48"/>
  <c r="BC1281" i="48"/>
  <c r="AZ1282" i="48"/>
  <c r="BA1282" i="48"/>
  <c r="BB1282" i="48"/>
  <c r="BC1282" i="48"/>
  <c r="AZ1283" i="48"/>
  <c r="BA1283" i="48"/>
  <c r="BB1283" i="48"/>
  <c r="BC1283" i="48"/>
  <c r="AZ1284" i="48"/>
  <c r="BA1284" i="48"/>
  <c r="BB1284" i="48"/>
  <c r="BC1284" i="48"/>
  <c r="AZ1285" i="48"/>
  <c r="BA1285" i="48"/>
  <c r="BB1285" i="48"/>
  <c r="BC1285" i="48"/>
  <c r="AZ1286" i="48"/>
  <c r="BA1286" i="48"/>
  <c r="BB1286" i="48"/>
  <c r="BC1286" i="48"/>
  <c r="AZ1287" i="48"/>
  <c r="BA1287" i="48"/>
  <c r="BB1287" i="48"/>
  <c r="BC1287" i="48"/>
  <c r="AZ1288" i="48"/>
  <c r="BA1288" i="48"/>
  <c r="BB1288" i="48"/>
  <c r="BC1288" i="48"/>
  <c r="AZ1289" i="48"/>
  <c r="BA1289" i="48"/>
  <c r="BB1289" i="48"/>
  <c r="BC1289" i="48"/>
  <c r="AZ1290" i="48"/>
  <c r="BA1290" i="48"/>
  <c r="BB1290" i="48"/>
  <c r="BC1290" i="48"/>
  <c r="AZ1291" i="48"/>
  <c r="BA1291" i="48"/>
  <c r="BB1291" i="48"/>
  <c r="BC1291" i="48"/>
  <c r="AZ1292" i="48"/>
  <c r="BA1292" i="48"/>
  <c r="BB1292" i="48"/>
  <c r="BC1292" i="48"/>
  <c r="AZ1293" i="48"/>
  <c r="BA1293" i="48"/>
  <c r="BB1293" i="48"/>
  <c r="BC1293" i="48"/>
  <c r="AZ1294" i="48"/>
  <c r="BA1294" i="48"/>
  <c r="BB1294" i="48"/>
  <c r="BC1294" i="48"/>
  <c r="AZ1295" i="48"/>
  <c r="BA1295" i="48"/>
  <c r="BB1295" i="48"/>
  <c r="BC1295" i="48"/>
  <c r="AZ1296" i="48"/>
  <c r="BA1296" i="48"/>
  <c r="BB1296" i="48"/>
  <c r="BC1296" i="48"/>
  <c r="AZ1297" i="48"/>
  <c r="BA1297" i="48"/>
  <c r="BB1297" i="48"/>
  <c r="BC1297" i="48"/>
  <c r="AZ1298" i="48"/>
  <c r="BA1298" i="48"/>
  <c r="BB1298" i="48"/>
  <c r="BC1298" i="48"/>
  <c r="AZ1299" i="48"/>
  <c r="BA1299" i="48"/>
  <c r="BB1299" i="48"/>
  <c r="BC1299" i="48"/>
  <c r="AZ1300" i="48"/>
  <c r="BA1300" i="48"/>
  <c r="BB1300" i="48"/>
  <c r="BC1300" i="48"/>
  <c r="AZ1301" i="48"/>
  <c r="BA1301" i="48"/>
  <c r="BB1301" i="48"/>
  <c r="BC1301" i="48"/>
  <c r="AZ1302" i="48"/>
  <c r="BA1302" i="48"/>
  <c r="BB1302" i="48"/>
  <c r="BC1302" i="48"/>
  <c r="AZ1303" i="48"/>
  <c r="BA1303" i="48"/>
  <c r="BB1303" i="48"/>
  <c r="BC1303" i="48"/>
  <c r="AZ1304" i="48"/>
  <c r="BA1304" i="48"/>
  <c r="BB1304" i="48"/>
  <c r="BC1304" i="48"/>
  <c r="AZ1305" i="48"/>
  <c r="BA1305" i="48"/>
  <c r="BB1305" i="48"/>
  <c r="BC1305" i="48"/>
  <c r="AZ1306" i="48"/>
  <c r="BA1306" i="48"/>
  <c r="BB1306" i="48"/>
  <c r="BC1306" i="48"/>
  <c r="AZ1307" i="48"/>
  <c r="BA1307" i="48"/>
  <c r="BB1307" i="48"/>
  <c r="BC1307" i="48"/>
  <c r="AZ1308" i="48"/>
  <c r="BA1308" i="48"/>
  <c r="BB1308" i="48"/>
  <c r="BC1308" i="48"/>
  <c r="AZ1309" i="48"/>
  <c r="BA1309" i="48"/>
  <c r="BB1309" i="48"/>
  <c r="BC1309" i="48"/>
  <c r="AZ1310" i="48"/>
  <c r="BA1310" i="48"/>
  <c r="BB1310" i="48"/>
  <c r="BC1310" i="48"/>
  <c r="AZ1311" i="48"/>
  <c r="BA1311" i="48"/>
  <c r="BB1311" i="48"/>
  <c r="BC1311" i="48"/>
  <c r="AZ1312" i="48"/>
  <c r="BA1312" i="48"/>
  <c r="BB1312" i="48"/>
  <c r="BC1312" i="48"/>
  <c r="AZ1313" i="48"/>
  <c r="BA1313" i="48"/>
  <c r="BB1313" i="48"/>
  <c r="BC1313" i="48"/>
  <c r="AZ1314" i="48"/>
  <c r="BA1314" i="48"/>
  <c r="BB1314" i="48"/>
  <c r="BC1314" i="48"/>
  <c r="AZ1315" i="48"/>
  <c r="BA1315" i="48"/>
  <c r="BB1315" i="48"/>
  <c r="BC1315" i="48"/>
  <c r="AZ1316" i="48"/>
  <c r="BA1316" i="48"/>
  <c r="BB1316" i="48"/>
  <c r="BC1316" i="48"/>
  <c r="AZ1317" i="48"/>
  <c r="BA1317" i="48"/>
  <c r="BB1317" i="48"/>
  <c r="BC1317" i="48"/>
  <c r="AZ1318" i="48"/>
  <c r="BA1318" i="48"/>
  <c r="BB1318" i="48"/>
  <c r="BC1318" i="48"/>
  <c r="AZ1319" i="48"/>
  <c r="BA1319" i="48"/>
  <c r="BB1319" i="48"/>
  <c r="BC1319" i="48"/>
  <c r="AZ1320" i="48"/>
  <c r="BA1320" i="48"/>
  <c r="BB1320" i="48"/>
  <c r="BC1320" i="48"/>
  <c r="AZ1321" i="48"/>
  <c r="BA1321" i="48"/>
  <c r="BB1321" i="48"/>
  <c r="BC1321" i="48"/>
  <c r="AZ1322" i="48"/>
  <c r="BA1322" i="48"/>
  <c r="BB1322" i="48"/>
  <c r="BC1322" i="48"/>
  <c r="AZ1323" i="48"/>
  <c r="BA1323" i="48"/>
  <c r="BB1323" i="48"/>
  <c r="BC1323" i="48"/>
  <c r="AZ1324" i="48"/>
  <c r="BA1324" i="48"/>
  <c r="BB1324" i="48"/>
  <c r="BC1324" i="48"/>
  <c r="AZ1325" i="48"/>
  <c r="BA1325" i="48"/>
  <c r="BB1325" i="48"/>
  <c r="BC1325" i="48"/>
  <c r="AZ1326" i="48"/>
  <c r="BA1326" i="48"/>
  <c r="BB1326" i="48"/>
  <c r="BC1326" i="48"/>
  <c r="AZ1327" i="48"/>
  <c r="BA1327" i="48"/>
  <c r="BB1327" i="48"/>
  <c r="BC1327" i="48"/>
  <c r="AZ1328" i="48"/>
  <c r="BA1328" i="48"/>
  <c r="BB1328" i="48"/>
  <c r="BC1328" i="48"/>
  <c r="AZ1329" i="48"/>
  <c r="BA1329" i="48"/>
  <c r="BB1329" i="48"/>
  <c r="BC1329" i="48"/>
  <c r="AZ1330" i="48"/>
  <c r="BA1330" i="48"/>
  <c r="BB1330" i="48"/>
  <c r="BC1330" i="48"/>
  <c r="AZ1331" i="48"/>
  <c r="BA1331" i="48"/>
  <c r="BB1331" i="48"/>
  <c r="BC1331" i="48"/>
  <c r="AZ1332" i="48"/>
  <c r="BA1332" i="48"/>
  <c r="BB1332" i="48"/>
  <c r="BC1332" i="48"/>
  <c r="AZ1333" i="48"/>
  <c r="BA1333" i="48"/>
  <c r="BB1333" i="48"/>
  <c r="BC1333" i="48"/>
  <c r="AZ1334" i="48"/>
  <c r="BA1334" i="48"/>
  <c r="BB1334" i="48"/>
  <c r="BC1334" i="48"/>
  <c r="AZ1335" i="48"/>
  <c r="BA1335" i="48"/>
  <c r="BB1335" i="48"/>
  <c r="BC1335" i="48"/>
  <c r="AZ1336" i="48"/>
  <c r="BA1336" i="48"/>
  <c r="BB1336" i="48"/>
  <c r="BC1336" i="48"/>
  <c r="AZ1337" i="48"/>
  <c r="BA1337" i="48"/>
  <c r="BB1337" i="48"/>
  <c r="BC1337" i="48"/>
  <c r="AZ1338" i="48"/>
  <c r="BA1338" i="48"/>
  <c r="BB1338" i="48"/>
  <c r="BC1338" i="48"/>
  <c r="AZ1339" i="48"/>
  <c r="BA1339" i="48"/>
  <c r="BB1339" i="48"/>
  <c r="BC1339" i="48"/>
  <c r="AZ1340" i="48"/>
  <c r="BA1340" i="48"/>
  <c r="BB1340" i="48"/>
  <c r="BC1340" i="48"/>
  <c r="AZ1341" i="48"/>
  <c r="BA1341" i="48"/>
  <c r="BB1341" i="48"/>
  <c r="BC1341" i="48"/>
  <c r="AZ1342" i="48"/>
  <c r="BA1342" i="48"/>
  <c r="BB1342" i="48"/>
  <c r="BC1342" i="48"/>
  <c r="AZ1343" i="48"/>
  <c r="BA1343" i="48"/>
  <c r="BB1343" i="48"/>
  <c r="BC1343" i="48"/>
  <c r="AZ1344" i="48"/>
  <c r="BA1344" i="48"/>
  <c r="BB1344" i="48"/>
  <c r="BC1344" i="48"/>
  <c r="AZ1345" i="48"/>
  <c r="BA1345" i="48"/>
  <c r="BB1345" i="48"/>
  <c r="BC1345" i="48"/>
  <c r="AZ1346" i="48"/>
  <c r="BA1346" i="48"/>
  <c r="BB1346" i="48"/>
  <c r="BC1346" i="48"/>
  <c r="AZ1347" i="48"/>
  <c r="BA1347" i="48"/>
  <c r="BB1347" i="48"/>
  <c r="BC1347" i="48"/>
  <c r="AZ1348" i="48"/>
  <c r="BA1348" i="48"/>
  <c r="BB1348" i="48"/>
  <c r="BC1348" i="48"/>
  <c r="AZ1349" i="48"/>
  <c r="BA1349" i="48"/>
  <c r="BB1349" i="48"/>
  <c r="BC1349" i="48"/>
  <c r="AZ1350" i="48"/>
  <c r="BA1350" i="48"/>
  <c r="BB1350" i="48"/>
  <c r="BC1350" i="48"/>
  <c r="AZ1351" i="48"/>
  <c r="BA1351" i="48"/>
  <c r="BB1351" i="48"/>
  <c r="BC1351" i="48"/>
  <c r="AZ1352" i="48"/>
  <c r="BA1352" i="48"/>
  <c r="BB1352" i="48"/>
  <c r="BC1352" i="48"/>
  <c r="AZ1353" i="48"/>
  <c r="BA1353" i="48"/>
  <c r="BB1353" i="48"/>
  <c r="BC1353" i="48"/>
  <c r="AZ1354" i="48"/>
  <c r="BA1354" i="48"/>
  <c r="BB1354" i="48"/>
  <c r="BC1354" i="48"/>
  <c r="AZ1355" i="48"/>
  <c r="BA1355" i="48"/>
  <c r="BB1355" i="48"/>
  <c r="BC1355" i="48"/>
  <c r="AZ1356" i="48"/>
  <c r="BA1356" i="48"/>
  <c r="BB1356" i="48"/>
  <c r="BC1356" i="48"/>
  <c r="AZ1357" i="48"/>
  <c r="BA1357" i="48"/>
  <c r="BB1357" i="48"/>
  <c r="BC1357" i="48"/>
  <c r="AZ1358" i="48"/>
  <c r="BA1358" i="48"/>
  <c r="BB1358" i="48"/>
  <c r="BC1358" i="48"/>
  <c r="AZ1359" i="48"/>
  <c r="BA1359" i="48"/>
  <c r="BB1359" i="48"/>
  <c r="BC1359" i="48"/>
  <c r="AZ1360" i="48"/>
  <c r="BA1360" i="48"/>
  <c r="BB1360" i="48"/>
  <c r="BC1360" i="48"/>
  <c r="AZ1361" i="48"/>
  <c r="BA1361" i="48"/>
  <c r="BB1361" i="48"/>
  <c r="BC1361" i="48"/>
  <c r="AZ1362" i="48"/>
  <c r="BA1362" i="48"/>
  <c r="BB1362" i="48"/>
  <c r="BC1362" i="48"/>
  <c r="AZ1363" i="48"/>
  <c r="BA1363" i="48"/>
  <c r="BB1363" i="48"/>
  <c r="BC1363" i="48"/>
  <c r="AZ1364" i="48"/>
  <c r="BA1364" i="48"/>
  <c r="BB1364" i="48"/>
  <c r="BC1364" i="48"/>
  <c r="AZ1365" i="48"/>
  <c r="BA1365" i="48"/>
  <c r="BB1365" i="48"/>
  <c r="BC1365" i="48"/>
  <c r="AZ1366" i="48"/>
  <c r="BA1366" i="48"/>
  <c r="BB1366" i="48"/>
  <c r="BC1366" i="48"/>
  <c r="AZ1367" i="48"/>
  <c r="BA1367" i="48"/>
  <c r="BB1367" i="48"/>
  <c r="BC1367" i="48"/>
  <c r="AZ1368" i="48"/>
  <c r="BA1368" i="48"/>
  <c r="BB1368" i="48"/>
  <c r="BC1368" i="48"/>
  <c r="AZ1369" i="48"/>
  <c r="BA1369" i="48"/>
  <c r="BB1369" i="48"/>
  <c r="BC1369" i="48"/>
  <c r="AZ1370" i="48"/>
  <c r="BA1370" i="48"/>
  <c r="BB1370" i="48"/>
  <c r="BC1370" i="48"/>
  <c r="AZ1371" i="48"/>
  <c r="BA1371" i="48"/>
  <c r="BB1371" i="48"/>
  <c r="BC1371" i="48"/>
  <c r="AZ1372" i="48"/>
  <c r="BA1372" i="48"/>
  <c r="BB1372" i="48"/>
  <c r="BC1372" i="48"/>
  <c r="AZ1373" i="48"/>
  <c r="BA1373" i="48"/>
  <c r="BB1373" i="48"/>
  <c r="BC1373" i="48"/>
  <c r="AZ1374" i="48"/>
  <c r="BA1374" i="48"/>
  <c r="BB1374" i="48"/>
  <c r="BC1374" i="48"/>
  <c r="AZ1375" i="48"/>
  <c r="BA1375" i="48"/>
  <c r="BB1375" i="48"/>
  <c r="BC1375" i="48"/>
  <c r="AZ1376" i="48"/>
  <c r="BA1376" i="48"/>
  <c r="BB1376" i="48"/>
  <c r="BC1376" i="48"/>
  <c r="AZ1377" i="48"/>
  <c r="BA1377" i="48"/>
  <c r="BB1377" i="48"/>
  <c r="BC1377" i="48"/>
  <c r="AZ1378" i="48"/>
  <c r="BA1378" i="48"/>
  <c r="BB1378" i="48"/>
  <c r="BC1378" i="48"/>
  <c r="AZ1379" i="48"/>
  <c r="BA1379" i="48"/>
  <c r="BB1379" i="48"/>
  <c r="BC1379" i="48"/>
  <c r="AZ1380" i="48"/>
  <c r="BA1380" i="48"/>
  <c r="BB1380" i="48"/>
  <c r="BC1380" i="48"/>
  <c r="AZ1381" i="48"/>
  <c r="BA1381" i="48"/>
  <c r="BB1381" i="48"/>
  <c r="BC1381" i="48"/>
  <c r="AZ1382" i="48"/>
  <c r="BA1382" i="48"/>
  <c r="BB1382" i="48"/>
  <c r="BC1382" i="48"/>
  <c r="AZ1383" i="48"/>
  <c r="BA1383" i="48"/>
  <c r="BB1383" i="48"/>
  <c r="BC1383" i="48"/>
  <c r="AZ1384" i="48"/>
  <c r="BA1384" i="48"/>
  <c r="BB1384" i="48"/>
  <c r="BC1384" i="48"/>
  <c r="AZ1385" i="48"/>
  <c r="BA1385" i="48"/>
  <c r="BB1385" i="48"/>
  <c r="BC1385" i="48"/>
  <c r="AZ1386" i="48"/>
  <c r="BA1386" i="48"/>
  <c r="BB1386" i="48"/>
  <c r="BC1386" i="48"/>
  <c r="AZ1387" i="48"/>
  <c r="BA1387" i="48"/>
  <c r="BB1387" i="48"/>
  <c r="BC1387" i="48"/>
  <c r="AZ1388" i="48"/>
  <c r="BA1388" i="48"/>
  <c r="BB1388" i="48"/>
  <c r="BC1388" i="48"/>
  <c r="AZ1389" i="48"/>
  <c r="BA1389" i="48"/>
  <c r="BB1389" i="48"/>
  <c r="BC1389" i="48"/>
  <c r="AZ1390" i="48"/>
  <c r="BA1390" i="48"/>
  <c r="BB1390" i="48"/>
  <c r="BC1390" i="48"/>
  <c r="AZ1391" i="48"/>
  <c r="BA1391" i="48"/>
  <c r="BB1391" i="48"/>
  <c r="BC1391" i="48"/>
  <c r="AZ1392" i="48"/>
  <c r="BA1392" i="48"/>
  <c r="BB1392" i="48"/>
  <c r="BC1392" i="48"/>
  <c r="AZ1393" i="48"/>
  <c r="BA1393" i="48"/>
  <c r="BB1393" i="48"/>
  <c r="BC1393" i="48"/>
  <c r="AZ1394" i="48"/>
  <c r="BA1394" i="48"/>
  <c r="BB1394" i="48"/>
  <c r="BC1394" i="48"/>
  <c r="AZ1395" i="48"/>
  <c r="BA1395" i="48"/>
  <c r="BB1395" i="48"/>
  <c r="BC1395" i="48"/>
  <c r="AZ1396" i="48"/>
  <c r="BA1396" i="48"/>
  <c r="BB1396" i="48"/>
  <c r="BC1396" i="48"/>
  <c r="AZ1397" i="48"/>
  <c r="BA1397" i="48"/>
  <c r="BB1397" i="48"/>
  <c r="BC1397" i="48"/>
  <c r="AZ1398" i="48"/>
  <c r="BA1398" i="48"/>
  <c r="BB1398" i="48"/>
  <c r="BC1398" i="48"/>
  <c r="AZ1399" i="48"/>
  <c r="BA1399" i="48"/>
  <c r="BB1399" i="48"/>
  <c r="BC1399" i="48"/>
  <c r="AZ1400" i="48"/>
  <c r="BA1400" i="48"/>
  <c r="BB1400" i="48"/>
  <c r="BC1400" i="48"/>
  <c r="AZ1401" i="48"/>
  <c r="BA1401" i="48"/>
  <c r="BB1401" i="48"/>
  <c r="BC1401" i="48"/>
  <c r="AZ1402" i="48"/>
  <c r="BA1402" i="48"/>
  <c r="BB1402" i="48"/>
  <c r="BC1402" i="48"/>
  <c r="AZ1403" i="48"/>
  <c r="BA1403" i="48"/>
  <c r="BB1403" i="48"/>
  <c r="BC1403" i="48"/>
  <c r="AZ1404" i="48"/>
  <c r="BA1404" i="48"/>
  <c r="BB1404" i="48"/>
  <c r="BC1404" i="48"/>
  <c r="AZ1405" i="48"/>
  <c r="BA1405" i="48"/>
  <c r="BB1405" i="48"/>
  <c r="BC1405" i="48"/>
  <c r="AZ1406" i="48"/>
  <c r="BA1406" i="48"/>
  <c r="BB1406" i="48"/>
  <c r="BC1406" i="48"/>
  <c r="AZ1407" i="48"/>
  <c r="BA1407" i="48"/>
  <c r="BB1407" i="48"/>
  <c r="BC1407" i="48"/>
  <c r="AZ1408" i="48"/>
  <c r="BA1408" i="48"/>
  <c r="BB1408" i="48"/>
  <c r="BC1408" i="48"/>
  <c r="AZ1409" i="48"/>
  <c r="BA1409" i="48"/>
  <c r="BB1409" i="48"/>
  <c r="BC1409" i="48"/>
  <c r="AZ1410" i="48"/>
  <c r="BA1410" i="48"/>
  <c r="BB1410" i="48"/>
  <c r="BC1410" i="48"/>
  <c r="AZ1411" i="48"/>
  <c r="BA1411" i="48"/>
  <c r="BB1411" i="48"/>
  <c r="BC1411" i="48"/>
  <c r="AZ1412" i="48"/>
  <c r="BA1412" i="48"/>
  <c r="BB1412" i="48"/>
  <c r="BC1412" i="48"/>
  <c r="AZ1413" i="48"/>
  <c r="BA1413" i="48"/>
  <c r="BB1413" i="48"/>
  <c r="BC1413" i="48"/>
  <c r="AZ1414" i="48"/>
  <c r="BA1414" i="48"/>
  <c r="BB1414" i="48"/>
  <c r="BC1414" i="48"/>
  <c r="AZ1415" i="48"/>
  <c r="BA1415" i="48"/>
  <c r="BB1415" i="48"/>
  <c r="BC1415" i="48"/>
  <c r="AZ1416" i="48"/>
  <c r="BA1416" i="48"/>
  <c r="BB1416" i="48"/>
  <c r="BC1416" i="48"/>
  <c r="AZ1417" i="48"/>
  <c r="BA1417" i="48"/>
  <c r="BB1417" i="48"/>
  <c r="BC1417" i="48"/>
  <c r="AZ1418" i="48"/>
  <c r="BA1418" i="48"/>
  <c r="BB1418" i="48"/>
  <c r="BC1418" i="48"/>
  <c r="AZ1419" i="48"/>
  <c r="BA1419" i="48"/>
  <c r="BB1419" i="48"/>
  <c r="BC1419" i="48"/>
  <c r="AZ1420" i="48"/>
  <c r="BA1420" i="48"/>
  <c r="BB1420" i="48"/>
  <c r="BC1420" i="48"/>
  <c r="AZ1421" i="48"/>
  <c r="BA1421" i="48"/>
  <c r="BB1421" i="48"/>
  <c r="BC1421" i="48"/>
  <c r="AZ1422" i="48"/>
  <c r="BA1422" i="48"/>
  <c r="BB1422" i="48"/>
  <c r="BC1422" i="48"/>
  <c r="AZ1423" i="48"/>
  <c r="BA1423" i="48"/>
  <c r="BB1423" i="48"/>
  <c r="BC1423" i="48"/>
  <c r="AZ1424" i="48"/>
  <c r="BA1424" i="48"/>
  <c r="BB1424" i="48"/>
  <c r="BC1424" i="48"/>
  <c r="AZ1425" i="48"/>
  <c r="BA1425" i="48"/>
  <c r="BB1425" i="48"/>
  <c r="BC1425" i="48"/>
  <c r="AZ1426" i="48"/>
  <c r="BA1426" i="48"/>
  <c r="BB1426" i="48"/>
  <c r="BC1426" i="48"/>
  <c r="AZ1427" i="48"/>
  <c r="BA1427" i="48"/>
  <c r="BB1427" i="48"/>
  <c r="BC1427" i="48"/>
  <c r="AZ1428" i="48"/>
  <c r="BA1428" i="48"/>
  <c r="BB1428" i="48"/>
  <c r="BC1428" i="48"/>
  <c r="AZ1429" i="48"/>
  <c r="BA1429" i="48"/>
  <c r="BB1429" i="48"/>
  <c r="BC1429" i="48"/>
  <c r="AZ1430" i="48"/>
  <c r="BA1430" i="48"/>
  <c r="BB1430" i="48"/>
  <c r="BC1430" i="48"/>
  <c r="AZ1431" i="48"/>
  <c r="BA1431" i="48"/>
  <c r="BB1431" i="48"/>
  <c r="BC1431" i="48"/>
  <c r="AZ1432" i="48"/>
  <c r="BA1432" i="48"/>
  <c r="BB1432" i="48"/>
  <c r="BC1432" i="48"/>
  <c r="AZ1433" i="48"/>
  <c r="BA1433" i="48"/>
  <c r="BB1433" i="48"/>
  <c r="BC1433" i="48"/>
  <c r="AZ1434" i="48"/>
  <c r="BA1434" i="48"/>
  <c r="BB1434" i="48"/>
  <c r="BC1434" i="48"/>
  <c r="AZ1435" i="48"/>
  <c r="BA1435" i="48"/>
  <c r="BB1435" i="48"/>
  <c r="BC1435" i="48"/>
  <c r="AZ1436" i="48"/>
  <c r="BA1436" i="48"/>
  <c r="BB1436" i="48"/>
  <c r="BC1436" i="48"/>
  <c r="AZ1437" i="48"/>
  <c r="BA1437" i="48"/>
  <c r="BB1437" i="48"/>
  <c r="BC1437" i="48"/>
  <c r="AZ1438" i="48"/>
  <c r="BA1438" i="48"/>
  <c r="BB1438" i="48"/>
  <c r="BC1438" i="48"/>
  <c r="AZ1439" i="48"/>
  <c r="BA1439" i="48"/>
  <c r="BB1439" i="48"/>
  <c r="BC1439" i="48"/>
  <c r="AZ1440" i="48"/>
  <c r="BA1440" i="48"/>
  <c r="BB1440" i="48"/>
  <c r="BC1440" i="48"/>
  <c r="AZ1441" i="48"/>
  <c r="BA1441" i="48"/>
  <c r="BB1441" i="48"/>
  <c r="BC1441" i="48"/>
  <c r="AZ1442" i="48"/>
  <c r="BA1442" i="48"/>
  <c r="BB1442" i="48"/>
  <c r="BC1442" i="48"/>
  <c r="AZ1443" i="48"/>
  <c r="BA1443" i="48"/>
  <c r="BB1443" i="48"/>
  <c r="BC1443" i="48"/>
  <c r="AZ1444" i="48"/>
  <c r="BA1444" i="48"/>
  <c r="BB1444" i="48"/>
  <c r="BC1444" i="48"/>
  <c r="AZ1445" i="48"/>
  <c r="BA1445" i="48"/>
  <c r="BB1445" i="48"/>
  <c r="BC1445" i="48"/>
  <c r="AZ1446" i="48"/>
  <c r="BA1446" i="48"/>
  <c r="BB1446" i="48"/>
  <c r="BC1446" i="48"/>
  <c r="AZ1447" i="48"/>
  <c r="BA1447" i="48"/>
  <c r="BB1447" i="48"/>
  <c r="BC1447" i="48"/>
  <c r="AZ1448" i="48"/>
  <c r="BA1448" i="48"/>
  <c r="BB1448" i="48"/>
  <c r="BC1448" i="48"/>
  <c r="AZ1449" i="48"/>
  <c r="BA1449" i="48"/>
  <c r="BB1449" i="48"/>
  <c r="BC1449" i="48"/>
  <c r="AZ1450" i="48"/>
  <c r="BA1450" i="48"/>
  <c r="BB1450" i="48"/>
  <c r="BC1450" i="48"/>
  <c r="AZ1451" i="48"/>
  <c r="BA1451" i="48"/>
  <c r="BB1451" i="48"/>
  <c r="BC1451" i="48"/>
  <c r="AZ1452" i="48"/>
  <c r="BA1452" i="48"/>
  <c r="BB1452" i="48"/>
  <c r="BC1452" i="48"/>
  <c r="AZ1453" i="48"/>
  <c r="BA1453" i="48"/>
  <c r="BB1453" i="48"/>
  <c r="BC1453" i="48"/>
  <c r="AZ1454" i="48"/>
  <c r="BA1454" i="48"/>
  <c r="BB1454" i="48"/>
  <c r="BC1454" i="48"/>
  <c r="AZ1455" i="48"/>
  <c r="BA1455" i="48"/>
  <c r="BB1455" i="48"/>
  <c r="BC1455" i="48"/>
  <c r="AZ1456" i="48"/>
  <c r="BA1456" i="48"/>
  <c r="BB1456" i="48"/>
  <c r="BC1456" i="48"/>
  <c r="AZ1457" i="48"/>
  <c r="BA1457" i="48"/>
  <c r="BB1457" i="48"/>
  <c r="BC1457" i="48"/>
  <c r="AZ1458" i="48"/>
  <c r="BA1458" i="48"/>
  <c r="BB1458" i="48"/>
  <c r="BC1458" i="48"/>
  <c r="AZ1459" i="48"/>
  <c r="BA1459" i="48"/>
  <c r="BB1459" i="48"/>
  <c r="BC1459" i="48"/>
  <c r="AZ1460" i="48"/>
  <c r="BA1460" i="48"/>
  <c r="BB1460" i="48"/>
  <c r="BC1460" i="48"/>
  <c r="AZ1461" i="48"/>
  <c r="BA1461" i="48"/>
  <c r="BB1461" i="48"/>
  <c r="BC1461" i="48"/>
  <c r="AZ1462" i="48"/>
  <c r="BA1462" i="48"/>
  <c r="BB1462" i="48"/>
  <c r="BC1462" i="48"/>
  <c r="AZ1463" i="48"/>
  <c r="BA1463" i="48"/>
  <c r="BB1463" i="48"/>
  <c r="BC1463" i="48"/>
  <c r="AZ1464" i="48"/>
  <c r="BA1464" i="48"/>
  <c r="BB1464" i="48"/>
  <c r="BC1464" i="48"/>
  <c r="AZ1465" i="48"/>
  <c r="BA1465" i="48"/>
  <c r="BB1465" i="48"/>
  <c r="BC1465" i="48"/>
  <c r="AZ1466" i="48"/>
  <c r="BA1466" i="48"/>
  <c r="BB1466" i="48"/>
  <c r="BC1466" i="48"/>
  <c r="AZ1467" i="48"/>
  <c r="BA1467" i="48"/>
  <c r="BB1467" i="48"/>
  <c r="BC1467" i="48"/>
  <c r="AZ1468" i="48"/>
  <c r="BA1468" i="48"/>
  <c r="BB1468" i="48"/>
  <c r="BC1468" i="48"/>
  <c r="AZ1469" i="48"/>
  <c r="BA1469" i="48"/>
  <c r="BB1469" i="48"/>
  <c r="BC1469" i="48"/>
  <c r="AZ1470" i="48"/>
  <c r="BA1470" i="48"/>
  <c r="BB1470" i="48"/>
  <c r="BC1470" i="48"/>
  <c r="AZ1471" i="48"/>
  <c r="BA1471" i="48"/>
  <c r="BB1471" i="48"/>
  <c r="BC1471" i="48"/>
  <c r="AZ1472" i="48"/>
  <c r="BA1472" i="48"/>
  <c r="BB1472" i="48"/>
  <c r="BC1472" i="48"/>
  <c r="AZ1473" i="48"/>
  <c r="BA1473" i="48"/>
  <c r="BB1473" i="48"/>
  <c r="BC1473" i="48"/>
  <c r="AZ1474" i="48"/>
  <c r="BA1474" i="48"/>
  <c r="BB1474" i="48"/>
  <c r="BC1474" i="48"/>
  <c r="AZ1475" i="48"/>
  <c r="BA1475" i="48"/>
  <c r="BB1475" i="48"/>
  <c r="BC1475" i="48"/>
  <c r="AZ1476" i="48"/>
  <c r="BA1476" i="48"/>
  <c r="BB1476" i="48"/>
  <c r="BC1476" i="48"/>
  <c r="AZ1477" i="48"/>
  <c r="BA1477" i="48"/>
  <c r="BB1477" i="48"/>
  <c r="BC1477" i="48"/>
  <c r="AZ1478" i="48"/>
  <c r="BA1478" i="48"/>
  <c r="BB1478" i="48"/>
  <c r="BC1478" i="48"/>
  <c r="AZ1479" i="48"/>
  <c r="BA1479" i="48"/>
  <c r="BB1479" i="48"/>
  <c r="BC1479" i="48"/>
  <c r="AZ1480" i="48"/>
  <c r="BA1480" i="48"/>
  <c r="BB1480" i="48"/>
  <c r="BC1480" i="48"/>
  <c r="AZ1481" i="48"/>
  <c r="BA1481" i="48"/>
  <c r="BB1481" i="48"/>
  <c r="BC1481" i="48"/>
  <c r="AZ1482" i="48"/>
  <c r="BA1482" i="48"/>
  <c r="BB1482" i="48"/>
  <c r="BC1482" i="48"/>
  <c r="AZ1483" i="48"/>
  <c r="BA1483" i="48"/>
  <c r="BB1483" i="48"/>
  <c r="BC1483" i="48"/>
  <c r="AZ1484" i="48"/>
  <c r="BA1484" i="48"/>
  <c r="BB1484" i="48"/>
  <c r="BC1484" i="48"/>
  <c r="AZ1485" i="48"/>
  <c r="BA1485" i="48"/>
  <c r="BB1485" i="48"/>
  <c r="BC1485" i="48"/>
  <c r="AZ1486" i="48"/>
  <c r="BA1486" i="48"/>
  <c r="BB1486" i="48"/>
  <c r="BC1486" i="48"/>
  <c r="AZ1487" i="48"/>
  <c r="BA1487" i="48"/>
  <c r="BB1487" i="48"/>
  <c r="BC1487" i="48"/>
  <c r="AZ1488" i="48"/>
  <c r="BA1488" i="48"/>
  <c r="BB1488" i="48"/>
  <c r="BC1488" i="48"/>
  <c r="AZ1489" i="48"/>
  <c r="BA1489" i="48"/>
  <c r="BB1489" i="48"/>
  <c r="BC1489" i="48"/>
  <c r="AZ1490" i="48"/>
  <c r="BA1490" i="48"/>
  <c r="BB1490" i="48"/>
  <c r="BC1490" i="48"/>
  <c r="AZ1491" i="48"/>
  <c r="BA1491" i="48"/>
  <c r="BB1491" i="48"/>
  <c r="BC1491" i="48"/>
  <c r="AZ1492" i="48"/>
  <c r="BA1492" i="48"/>
  <c r="BB1492" i="48"/>
  <c r="BC1492" i="48"/>
  <c r="AZ1493" i="48"/>
  <c r="BA1493" i="48"/>
  <c r="BB1493" i="48"/>
  <c r="BC1493" i="48"/>
  <c r="AZ1494" i="48"/>
  <c r="BA1494" i="48"/>
  <c r="BB1494" i="48"/>
  <c r="BC1494" i="48"/>
  <c r="AZ1495" i="48"/>
  <c r="BA1495" i="48"/>
  <c r="BB1495" i="48"/>
  <c r="BC1495" i="48"/>
  <c r="AZ1496" i="48"/>
  <c r="BA1496" i="48"/>
  <c r="BB1496" i="48"/>
  <c r="BC1496" i="48"/>
  <c r="AZ1497" i="48"/>
  <c r="BA1497" i="48"/>
  <c r="BB1497" i="48"/>
  <c r="BC1497" i="48"/>
  <c r="AZ1498" i="48"/>
  <c r="BA1498" i="48"/>
  <c r="BB1498" i="48"/>
  <c r="BC1498" i="48"/>
  <c r="AZ1499" i="48"/>
  <c r="BA1499" i="48"/>
  <c r="BB1499" i="48"/>
  <c r="BC1499" i="48"/>
  <c r="AZ1500" i="48"/>
  <c r="BA1500" i="48"/>
  <c r="BB1500" i="48"/>
  <c r="BC1500" i="48"/>
  <c r="AZ1501" i="48"/>
  <c r="BA1501" i="48"/>
  <c r="BB1501" i="48"/>
  <c r="BC1501" i="48"/>
  <c r="AZ1502" i="48"/>
  <c r="BA1502" i="48"/>
  <c r="BB1502" i="48"/>
  <c r="BC1502" i="48"/>
  <c r="AZ1503" i="48"/>
  <c r="BA1503" i="48"/>
  <c r="BB1503" i="48"/>
  <c r="BC1503" i="48"/>
  <c r="AZ1504" i="48"/>
  <c r="BA1504" i="48"/>
  <c r="BB1504" i="48"/>
  <c r="BC1504" i="48"/>
  <c r="AZ1505" i="48"/>
  <c r="BA1505" i="48"/>
  <c r="BB1505" i="48"/>
  <c r="BC1505" i="48"/>
  <c r="AZ1506" i="48"/>
  <c r="BA1506" i="48"/>
  <c r="BB1506" i="48"/>
  <c r="BC1506" i="48"/>
  <c r="AZ1507" i="48"/>
  <c r="BA1507" i="48"/>
  <c r="BB1507" i="48"/>
  <c r="BC1507" i="48"/>
  <c r="AZ1508" i="48"/>
  <c r="BA1508" i="48"/>
  <c r="BB1508" i="48"/>
  <c r="BC1508" i="48"/>
  <c r="AZ1509" i="48"/>
  <c r="BA1509" i="48"/>
  <c r="BB1509" i="48"/>
  <c r="BC1509" i="48"/>
  <c r="AZ1510" i="48"/>
  <c r="BA1510" i="48"/>
  <c r="BB1510" i="48"/>
  <c r="BC1510" i="48"/>
  <c r="AZ1511" i="48"/>
  <c r="BA1511" i="48"/>
  <c r="BB1511" i="48"/>
  <c r="BC1511" i="48"/>
  <c r="AZ1512" i="48"/>
  <c r="BA1512" i="48"/>
  <c r="BB1512" i="48"/>
  <c r="BC1512" i="48"/>
  <c r="AZ1513" i="48"/>
  <c r="BA1513" i="48"/>
  <c r="BB1513" i="48"/>
  <c r="BC1513" i="48"/>
  <c r="AZ1514" i="48"/>
  <c r="BA1514" i="48"/>
  <c r="BB1514" i="48"/>
  <c r="BC1514" i="48"/>
  <c r="AZ1515" i="48"/>
  <c r="BA1515" i="48"/>
  <c r="BB1515" i="48"/>
  <c r="BC1515" i="48"/>
  <c r="AZ1516" i="48"/>
  <c r="BA1516" i="48"/>
  <c r="BB1516" i="48"/>
  <c r="BC1516" i="48"/>
  <c r="AZ1517" i="48"/>
  <c r="BA1517" i="48"/>
  <c r="BB1517" i="48"/>
  <c r="BC1517" i="48"/>
  <c r="AZ1518" i="48"/>
  <c r="BA1518" i="48"/>
  <c r="BB1518" i="48"/>
  <c r="BC1518" i="48"/>
  <c r="AZ1519" i="48"/>
  <c r="BA1519" i="48"/>
  <c r="BB1519" i="48"/>
  <c r="BC1519" i="48"/>
  <c r="AZ1520" i="48"/>
  <c r="BA1520" i="48"/>
  <c r="BB1520" i="48"/>
  <c r="BC1520" i="48"/>
  <c r="AZ1521" i="48"/>
  <c r="BA1521" i="48"/>
  <c r="BB1521" i="48"/>
  <c r="BC1521" i="48"/>
  <c r="AZ1522" i="48"/>
  <c r="BA1522" i="48"/>
  <c r="BB1522" i="48"/>
  <c r="BC1522" i="48"/>
  <c r="AZ1523" i="48"/>
  <c r="BA1523" i="48"/>
  <c r="BB1523" i="48"/>
  <c r="BC1523" i="48"/>
  <c r="AZ1524" i="48"/>
  <c r="BA1524" i="48"/>
  <c r="BB1524" i="48"/>
  <c r="BC1524" i="48"/>
  <c r="AZ1525" i="48"/>
  <c r="BA1525" i="48"/>
  <c r="BB1525" i="48"/>
  <c r="BC1525" i="48"/>
  <c r="AZ1526" i="48"/>
  <c r="BA1526" i="48"/>
  <c r="BB1526" i="48"/>
  <c r="BC1526" i="48"/>
  <c r="AZ1527" i="48"/>
  <c r="BA1527" i="48"/>
  <c r="BB1527" i="48"/>
  <c r="BC1527" i="48"/>
  <c r="AZ1528" i="48"/>
  <c r="BA1528" i="48"/>
  <c r="BB1528" i="48"/>
  <c r="BC1528" i="48"/>
  <c r="AZ1529" i="48"/>
  <c r="BA1529" i="48"/>
  <c r="BB1529" i="48"/>
  <c r="BC1529" i="48"/>
  <c r="AZ1530" i="48"/>
  <c r="BA1530" i="48"/>
  <c r="BB1530" i="48"/>
  <c r="BC1530" i="48"/>
  <c r="AZ1531" i="48"/>
  <c r="BA1531" i="48"/>
  <c r="BB1531" i="48"/>
  <c r="BC1531" i="48"/>
  <c r="AZ1532" i="48"/>
  <c r="BA1532" i="48"/>
  <c r="BB1532" i="48"/>
  <c r="BC1532" i="48"/>
  <c r="AZ1533" i="48"/>
  <c r="BA1533" i="48"/>
  <c r="BB1533" i="48"/>
  <c r="BC1533" i="48"/>
  <c r="AZ1534" i="48"/>
  <c r="BA1534" i="48"/>
  <c r="BB1534" i="48"/>
  <c r="BC1534" i="48"/>
  <c r="AZ1535" i="48"/>
  <c r="BA1535" i="48"/>
  <c r="BB1535" i="48"/>
  <c r="BC1535" i="48"/>
  <c r="AZ1536" i="48"/>
  <c r="BA1536" i="48"/>
  <c r="BB1536" i="48"/>
  <c r="BC1536" i="48"/>
  <c r="AZ1537" i="48"/>
  <c r="BA1537" i="48"/>
  <c r="BB1537" i="48"/>
  <c r="BC1537" i="48"/>
  <c r="AZ1538" i="48"/>
  <c r="BA1538" i="48"/>
  <c r="BB1538" i="48"/>
  <c r="BC1538" i="48"/>
  <c r="AZ1539" i="48"/>
  <c r="BA1539" i="48"/>
  <c r="BB1539" i="48"/>
  <c r="BC1539" i="48"/>
  <c r="AZ1540" i="48"/>
  <c r="BA1540" i="48"/>
  <c r="BB1540" i="48"/>
  <c r="BC1540" i="48"/>
  <c r="AZ1541" i="48"/>
  <c r="BA1541" i="48"/>
  <c r="BB1541" i="48"/>
  <c r="BC1541" i="48"/>
  <c r="AZ1542" i="48"/>
  <c r="BA1542" i="48"/>
  <c r="BB1542" i="48"/>
  <c r="BC1542" i="48"/>
  <c r="AZ1543" i="48"/>
  <c r="BA1543" i="48"/>
  <c r="BB1543" i="48"/>
  <c r="BC1543" i="48"/>
  <c r="AZ1544" i="48"/>
  <c r="BA1544" i="48"/>
  <c r="BB1544" i="48"/>
  <c r="BC1544" i="48"/>
  <c r="AZ1545" i="48"/>
  <c r="BA1545" i="48"/>
  <c r="BB1545" i="48"/>
  <c r="BC1545" i="48"/>
  <c r="AZ1546" i="48"/>
  <c r="BA1546" i="48"/>
  <c r="BB1546" i="48"/>
  <c r="BC1546" i="48"/>
  <c r="AZ1547" i="48"/>
  <c r="BA1547" i="48"/>
  <c r="BB1547" i="48"/>
  <c r="BC1547" i="48"/>
  <c r="AZ1548" i="48"/>
  <c r="BA1548" i="48"/>
  <c r="BB1548" i="48"/>
  <c r="BC1548" i="48"/>
  <c r="AZ1549" i="48"/>
  <c r="BA1549" i="48"/>
  <c r="BB1549" i="48"/>
  <c r="BC1549" i="48"/>
  <c r="AZ1550" i="48"/>
  <c r="BA1550" i="48"/>
  <c r="BB1550" i="48"/>
  <c r="BC1550" i="48"/>
  <c r="AZ1551" i="48"/>
  <c r="BA1551" i="48"/>
  <c r="BB1551" i="48"/>
  <c r="BC1551" i="48"/>
  <c r="AZ1552" i="48"/>
  <c r="BA1552" i="48"/>
  <c r="BB1552" i="48"/>
  <c r="BC1552" i="48"/>
  <c r="AZ1553" i="48"/>
  <c r="BA1553" i="48"/>
  <c r="BB1553" i="48"/>
  <c r="BC1553" i="48"/>
  <c r="AZ1554" i="48"/>
  <c r="BA1554" i="48"/>
  <c r="BB1554" i="48"/>
  <c r="BC1554" i="48"/>
  <c r="AZ1555" i="48"/>
  <c r="BA1555" i="48"/>
  <c r="BB1555" i="48"/>
  <c r="BC1555" i="48"/>
  <c r="AZ1556" i="48"/>
  <c r="BA1556" i="48"/>
  <c r="BB1556" i="48"/>
  <c r="BC1556" i="48"/>
  <c r="AZ1557" i="48"/>
  <c r="BA1557" i="48"/>
  <c r="BB1557" i="48"/>
  <c r="BC1557" i="48"/>
  <c r="AZ1558" i="48"/>
  <c r="BA1558" i="48"/>
  <c r="BB1558" i="48"/>
  <c r="BC1558" i="48"/>
  <c r="AZ1559" i="48"/>
  <c r="BA1559" i="48"/>
  <c r="BB1559" i="48"/>
  <c r="BC1559" i="48"/>
  <c r="AZ1560" i="48"/>
  <c r="BA1560" i="48"/>
  <c r="BB1560" i="48"/>
  <c r="BC1560" i="48"/>
  <c r="AZ1561" i="48"/>
  <c r="BA1561" i="48"/>
  <c r="BB1561" i="48"/>
  <c r="BC1561" i="48"/>
  <c r="AZ1562" i="48"/>
  <c r="BA1562" i="48"/>
  <c r="BB1562" i="48"/>
  <c r="BC1562" i="48"/>
  <c r="AZ1563" i="48"/>
  <c r="BA1563" i="48"/>
  <c r="BB1563" i="48"/>
  <c r="BC1563" i="48"/>
  <c r="AZ1564" i="48"/>
  <c r="BA1564" i="48"/>
  <c r="BB1564" i="48"/>
  <c r="BC1564" i="48"/>
  <c r="AZ1565" i="48"/>
  <c r="BA1565" i="48"/>
  <c r="BB1565" i="48"/>
  <c r="BC1565" i="48"/>
  <c r="AZ1566" i="48"/>
  <c r="BA1566" i="48"/>
  <c r="BB1566" i="48"/>
  <c r="BC1566" i="48"/>
  <c r="AZ1567" i="48"/>
  <c r="BA1567" i="48"/>
  <c r="BB1567" i="48"/>
  <c r="BC1567" i="48"/>
  <c r="AZ1568" i="48"/>
  <c r="BA1568" i="48"/>
  <c r="BB1568" i="48"/>
  <c r="BC1568" i="48"/>
  <c r="AZ1569" i="48"/>
  <c r="BA1569" i="48"/>
  <c r="BB1569" i="48"/>
  <c r="BC1569" i="48"/>
  <c r="AZ1570" i="48"/>
  <c r="BA1570" i="48"/>
  <c r="BB1570" i="48"/>
  <c r="BC1570" i="48"/>
  <c r="AZ1571" i="48"/>
  <c r="BA1571" i="48"/>
  <c r="BB1571" i="48"/>
  <c r="BC1571" i="48"/>
  <c r="AZ1572" i="48"/>
  <c r="BA1572" i="48"/>
  <c r="BB1572" i="48"/>
  <c r="BC1572" i="48"/>
  <c r="AZ1573" i="48"/>
  <c r="BA1573" i="48"/>
  <c r="BB1573" i="48"/>
  <c r="BC1573" i="48"/>
  <c r="AZ1574" i="48"/>
  <c r="BA1574" i="48"/>
  <c r="BB1574" i="48"/>
  <c r="BC1574" i="48"/>
  <c r="AZ1575" i="48"/>
  <c r="BA1575" i="48"/>
  <c r="BB1575" i="48"/>
  <c r="BC1575" i="48"/>
  <c r="AZ1576" i="48"/>
  <c r="BA1576" i="48"/>
  <c r="BB1576" i="48"/>
  <c r="BC1576" i="48"/>
  <c r="AZ1577" i="48"/>
  <c r="BA1577" i="48"/>
  <c r="BB1577" i="48"/>
  <c r="BC1577" i="48"/>
  <c r="AZ1578" i="48"/>
  <c r="BA1578" i="48"/>
  <c r="BB1578" i="48"/>
  <c r="BC1578" i="48"/>
  <c r="AZ1579" i="48"/>
  <c r="BA1579" i="48"/>
  <c r="BB1579" i="48"/>
  <c r="BC1579" i="48"/>
  <c r="AZ1580" i="48"/>
  <c r="BA1580" i="48"/>
  <c r="BB1580" i="48"/>
  <c r="BC1580" i="48"/>
  <c r="AZ1581" i="48"/>
  <c r="BA1581" i="48"/>
  <c r="BB1581" i="48"/>
  <c r="BC1581" i="48"/>
  <c r="AZ1582" i="48"/>
  <c r="BA1582" i="48"/>
  <c r="BB1582" i="48"/>
  <c r="BC1582" i="48"/>
  <c r="AZ1583" i="48"/>
  <c r="BA1583" i="48"/>
  <c r="BB1583" i="48"/>
  <c r="BC1583" i="48"/>
  <c r="AZ1584" i="48"/>
  <c r="BA1584" i="48"/>
  <c r="BB1584" i="48"/>
  <c r="BC1584" i="48"/>
  <c r="AZ1585" i="48"/>
  <c r="BA1585" i="48"/>
  <c r="BB1585" i="48"/>
  <c r="BC1585" i="48"/>
  <c r="AZ1586" i="48"/>
  <c r="BA1586" i="48"/>
  <c r="BB1586" i="48"/>
  <c r="BC1586" i="48"/>
  <c r="AZ1587" i="48"/>
  <c r="BA1587" i="48"/>
  <c r="BB1587" i="48"/>
  <c r="BC1587" i="48"/>
  <c r="AZ1588" i="48"/>
  <c r="BA1588" i="48"/>
  <c r="BB1588" i="48"/>
  <c r="BC1588" i="48"/>
  <c r="AZ1589" i="48"/>
  <c r="BA1589" i="48"/>
  <c r="BB1589" i="48"/>
  <c r="BC1589" i="48"/>
  <c r="AZ1590" i="48"/>
  <c r="BA1590" i="48"/>
  <c r="BB1590" i="48"/>
  <c r="BC1590" i="48"/>
  <c r="AZ1591" i="48"/>
  <c r="BA1591" i="48"/>
  <c r="BB1591" i="48"/>
  <c r="BC1591" i="48"/>
  <c r="AZ1592" i="48"/>
  <c r="BA1592" i="48"/>
  <c r="BB1592" i="48"/>
  <c r="BC1592" i="48"/>
  <c r="AZ1593" i="48"/>
  <c r="BA1593" i="48"/>
  <c r="BB1593" i="48"/>
  <c r="BC1593" i="48"/>
  <c r="AZ1594" i="48"/>
  <c r="BA1594" i="48"/>
  <c r="BB1594" i="48"/>
  <c r="BC1594" i="48"/>
  <c r="AZ1595" i="48"/>
  <c r="BA1595" i="48"/>
  <c r="BB1595" i="48"/>
  <c r="BC1595" i="48"/>
  <c r="AZ1596" i="48"/>
  <c r="BA1596" i="48"/>
  <c r="BB1596" i="48"/>
  <c r="BC1596" i="48"/>
  <c r="AZ1597" i="48"/>
  <c r="BA1597" i="48"/>
  <c r="BB1597" i="48"/>
  <c r="BC1597" i="48"/>
  <c r="AZ1598" i="48"/>
  <c r="BA1598" i="48"/>
  <c r="BB1598" i="48"/>
  <c r="BC1598" i="48"/>
  <c r="AZ1599" i="48"/>
  <c r="BA1599" i="48"/>
  <c r="BB1599" i="48"/>
  <c r="BC1599" i="48"/>
  <c r="AZ1600" i="48"/>
  <c r="BA1600" i="48"/>
  <c r="BB1600" i="48"/>
  <c r="BC1600" i="48"/>
  <c r="AZ1601" i="48"/>
  <c r="BA1601" i="48"/>
  <c r="BB1601" i="48"/>
  <c r="BC1601" i="48"/>
  <c r="AZ1602" i="48"/>
  <c r="BA1602" i="48"/>
  <c r="BB1602" i="48"/>
  <c r="BC1602" i="48"/>
  <c r="AZ1603" i="48"/>
  <c r="BA1603" i="48"/>
  <c r="BB1603" i="48"/>
  <c r="BC1603" i="48"/>
  <c r="AZ1604" i="48"/>
  <c r="BA1604" i="48"/>
  <c r="BB1604" i="48"/>
  <c r="BC1604" i="48"/>
  <c r="AZ1605" i="48"/>
  <c r="BA1605" i="48"/>
  <c r="BB1605" i="48"/>
  <c r="BC1605" i="48"/>
  <c r="AZ1606" i="48"/>
  <c r="BA1606" i="48"/>
  <c r="BB1606" i="48"/>
  <c r="BC1606" i="48"/>
  <c r="AZ1607" i="48"/>
  <c r="BA1607" i="48"/>
  <c r="BB1607" i="48"/>
  <c r="BC1607" i="48"/>
  <c r="AZ1608" i="48"/>
  <c r="BA1608" i="48"/>
  <c r="BB1608" i="48"/>
  <c r="BC1608" i="48"/>
  <c r="AZ1609" i="48"/>
  <c r="BA1609" i="48"/>
  <c r="BB1609" i="48"/>
  <c r="BC1609" i="48"/>
  <c r="AZ1610" i="48"/>
  <c r="BA1610" i="48"/>
  <c r="BB1610" i="48"/>
  <c r="BC1610" i="48"/>
  <c r="AZ1611" i="48"/>
  <c r="BA1611" i="48"/>
  <c r="BB1611" i="48"/>
  <c r="BC1611" i="48"/>
  <c r="AZ1612" i="48"/>
  <c r="BA1612" i="48"/>
  <c r="BB1612" i="48"/>
  <c r="BC1612" i="48"/>
  <c r="AZ1613" i="48"/>
  <c r="BA1613" i="48"/>
  <c r="BB1613" i="48"/>
  <c r="BC1613" i="48"/>
  <c r="AZ1614" i="48"/>
  <c r="BA1614" i="48"/>
  <c r="BB1614" i="48"/>
  <c r="BC1614" i="48"/>
  <c r="AZ1615" i="48"/>
  <c r="BA1615" i="48"/>
  <c r="BB1615" i="48"/>
  <c r="BC1615" i="48"/>
  <c r="AZ1616" i="48"/>
  <c r="BA1616" i="48"/>
  <c r="BB1616" i="48"/>
  <c r="BC1616" i="48"/>
  <c r="AZ1617" i="48"/>
  <c r="BA1617" i="48"/>
  <c r="BB1617" i="48"/>
  <c r="BC1617" i="48"/>
  <c r="AZ1618" i="48"/>
  <c r="BA1618" i="48"/>
  <c r="BB1618" i="48"/>
  <c r="BC1618" i="48"/>
  <c r="AZ1619" i="48"/>
  <c r="BA1619" i="48"/>
  <c r="BB1619" i="48"/>
  <c r="BC1619" i="48"/>
  <c r="AZ1620" i="48"/>
  <c r="BA1620" i="48"/>
  <c r="BB1620" i="48"/>
  <c r="BC1620" i="48"/>
  <c r="AZ1621" i="48"/>
  <c r="BA1621" i="48"/>
  <c r="BB1621" i="48"/>
  <c r="BC1621" i="48"/>
  <c r="AZ1622" i="48"/>
  <c r="BA1622" i="48"/>
  <c r="BB1622" i="48"/>
  <c r="BC1622" i="48"/>
  <c r="AZ1623" i="48"/>
  <c r="BA1623" i="48"/>
  <c r="BB1623" i="48"/>
  <c r="BC1623" i="48"/>
  <c r="AZ1624" i="48"/>
  <c r="BA1624" i="48"/>
  <c r="BB1624" i="48"/>
  <c r="BC1624" i="48"/>
  <c r="AZ1625" i="48"/>
  <c r="BA1625" i="48"/>
  <c r="BB1625" i="48"/>
  <c r="BC1625" i="48"/>
  <c r="AZ1626" i="48"/>
  <c r="BA1626" i="48"/>
  <c r="BB1626" i="48"/>
  <c r="BC1626" i="48"/>
  <c r="AZ1627" i="48"/>
  <c r="BA1627" i="48"/>
  <c r="BB1627" i="48"/>
  <c r="BC1627" i="48"/>
  <c r="AZ1628" i="48"/>
  <c r="BA1628" i="48"/>
  <c r="BB1628" i="48"/>
  <c r="BC1628" i="48"/>
  <c r="AZ1629" i="48"/>
  <c r="BA1629" i="48"/>
  <c r="BB1629" i="48"/>
  <c r="BC1629" i="48"/>
  <c r="AZ1630" i="48"/>
  <c r="BA1630" i="48"/>
  <c r="BB1630" i="48"/>
  <c r="BC1630" i="48"/>
  <c r="AZ1631" i="48"/>
  <c r="BA1631" i="48"/>
  <c r="BB1631" i="48"/>
  <c r="BC1631" i="48"/>
  <c r="AZ1632" i="48"/>
  <c r="BA1632" i="48"/>
  <c r="BB1632" i="48"/>
  <c r="BC1632" i="48"/>
  <c r="AZ1633" i="48"/>
  <c r="BA1633" i="48"/>
  <c r="BB1633" i="48"/>
  <c r="BC1633" i="48"/>
  <c r="AZ1634" i="48"/>
  <c r="BA1634" i="48"/>
  <c r="BB1634" i="48"/>
  <c r="BC1634" i="48"/>
  <c r="AZ1635" i="48"/>
  <c r="BA1635" i="48"/>
  <c r="BB1635" i="48"/>
  <c r="BC1635" i="48"/>
  <c r="AZ1636" i="48"/>
  <c r="BA1636" i="48"/>
  <c r="BB1636" i="48"/>
  <c r="BC1636" i="48"/>
  <c r="AZ1637" i="48"/>
  <c r="BA1637" i="48"/>
  <c r="BB1637" i="48"/>
  <c r="BC1637" i="48"/>
  <c r="AZ1638" i="48"/>
  <c r="BA1638" i="48"/>
  <c r="BB1638" i="48"/>
  <c r="BC1638" i="48"/>
  <c r="AZ1639" i="48"/>
  <c r="BA1639" i="48"/>
  <c r="BB1639" i="48"/>
  <c r="BC1639" i="48"/>
  <c r="AZ1640" i="48"/>
  <c r="BA1640" i="48"/>
  <c r="BB1640" i="48"/>
  <c r="BC1640" i="48"/>
  <c r="AZ1641" i="48"/>
  <c r="BA1641" i="48"/>
  <c r="BB1641" i="48"/>
  <c r="BC1641" i="48"/>
  <c r="AZ1642" i="48"/>
  <c r="BA1642" i="48"/>
  <c r="BB1642" i="48"/>
  <c r="BC1642" i="48"/>
  <c r="AZ1643" i="48"/>
  <c r="BA1643" i="48"/>
  <c r="BB1643" i="48"/>
  <c r="BC1643" i="48"/>
  <c r="AZ1644" i="48"/>
  <c r="BA1644" i="48"/>
  <c r="BB1644" i="48"/>
  <c r="BC1644" i="48"/>
  <c r="AZ1645" i="48"/>
  <c r="BA1645" i="48"/>
  <c r="BB1645" i="48"/>
  <c r="BC1645" i="48"/>
  <c r="AZ1646" i="48"/>
  <c r="BA1646" i="48"/>
  <c r="BB1646" i="48"/>
  <c r="BC1646" i="48"/>
  <c r="AZ1647" i="48"/>
  <c r="BA1647" i="48"/>
  <c r="BB1647" i="48"/>
  <c r="BC1647" i="48"/>
  <c r="AZ1648" i="48"/>
  <c r="BA1648" i="48"/>
  <c r="BB1648" i="48"/>
  <c r="BC1648" i="48"/>
  <c r="AZ1649" i="48"/>
  <c r="BA1649" i="48"/>
  <c r="BB1649" i="48"/>
  <c r="BC1649" i="48"/>
  <c r="AZ1650" i="48"/>
  <c r="BA1650" i="48"/>
  <c r="BB1650" i="48"/>
  <c r="BC1650" i="48"/>
  <c r="AZ1651" i="48"/>
  <c r="BA1651" i="48"/>
  <c r="BB1651" i="48"/>
  <c r="BC1651" i="48"/>
  <c r="AZ1652" i="48"/>
  <c r="BA1652" i="48"/>
  <c r="BB1652" i="48"/>
  <c r="BC1652" i="48"/>
  <c r="AZ1653" i="48"/>
  <c r="BA1653" i="48"/>
  <c r="BB1653" i="48"/>
  <c r="BC1653" i="48"/>
  <c r="AZ1654" i="48"/>
  <c r="BA1654" i="48"/>
  <c r="BB1654" i="48"/>
  <c r="BC1654" i="48"/>
  <c r="AZ1655" i="48"/>
  <c r="BA1655" i="48"/>
  <c r="BB1655" i="48"/>
  <c r="BC1655" i="48"/>
  <c r="AZ1656" i="48"/>
  <c r="BA1656" i="48"/>
  <c r="BB1656" i="48"/>
  <c r="BC1656" i="48"/>
  <c r="AZ1657" i="48"/>
  <c r="BA1657" i="48"/>
  <c r="BB1657" i="48"/>
  <c r="BC1657" i="48"/>
  <c r="AZ1658" i="48"/>
  <c r="BA1658" i="48"/>
  <c r="BB1658" i="48"/>
  <c r="BC1658" i="48"/>
  <c r="AZ1659" i="48"/>
  <c r="BA1659" i="48"/>
  <c r="BB1659" i="48"/>
  <c r="BC1659" i="48"/>
  <c r="AZ1660" i="48"/>
  <c r="BA1660" i="48"/>
  <c r="BB1660" i="48"/>
  <c r="BC1660" i="48"/>
  <c r="AZ1661" i="48"/>
  <c r="BA1661" i="48"/>
  <c r="BB1661" i="48"/>
  <c r="BC1661" i="48"/>
  <c r="AZ1662" i="48"/>
  <c r="BA1662" i="48"/>
  <c r="BB1662" i="48"/>
  <c r="BC1662" i="48"/>
  <c r="AZ1663" i="48"/>
  <c r="BA1663" i="48"/>
  <c r="BB1663" i="48"/>
  <c r="BC1663" i="48"/>
  <c r="AZ1664" i="48"/>
  <c r="BA1664" i="48"/>
  <c r="BB1664" i="48"/>
  <c r="BC1664" i="48"/>
  <c r="AZ1665" i="48"/>
  <c r="BA1665" i="48"/>
  <c r="BB1665" i="48"/>
  <c r="BC1665" i="48"/>
  <c r="AZ1666" i="48"/>
  <c r="BA1666" i="48"/>
  <c r="BB1666" i="48"/>
  <c r="BC1666" i="48"/>
  <c r="AZ1667" i="48"/>
  <c r="BA1667" i="48"/>
  <c r="BB1667" i="48"/>
  <c r="BC1667" i="48"/>
  <c r="AZ1668" i="48"/>
  <c r="BA1668" i="48"/>
  <c r="BB1668" i="48"/>
  <c r="BC1668" i="48"/>
  <c r="AZ1669" i="48"/>
  <c r="BA1669" i="48"/>
  <c r="BB1669" i="48"/>
  <c r="BC1669" i="48"/>
  <c r="AZ1670" i="48"/>
  <c r="BA1670" i="48"/>
  <c r="BB1670" i="48"/>
  <c r="BC1670" i="48"/>
  <c r="AZ1671" i="48"/>
  <c r="BA1671" i="48"/>
  <c r="BB1671" i="48"/>
  <c r="BC1671" i="48"/>
  <c r="AZ1672" i="48"/>
  <c r="BA1672" i="48"/>
  <c r="BB1672" i="48"/>
  <c r="BC1672" i="48"/>
  <c r="AZ1673" i="48"/>
  <c r="BA1673" i="48"/>
  <c r="BB1673" i="48"/>
  <c r="BC1673" i="48"/>
  <c r="AZ1674" i="48"/>
  <c r="BA1674" i="48"/>
  <c r="BB1674" i="48"/>
  <c r="BC1674" i="48"/>
  <c r="AZ1675" i="48"/>
  <c r="BA1675" i="48"/>
  <c r="BB1675" i="48"/>
  <c r="BC1675" i="48"/>
  <c r="AZ1676" i="48"/>
  <c r="BA1676" i="48"/>
  <c r="BB1676" i="48"/>
  <c r="BC1676" i="48"/>
  <c r="AZ1677" i="48"/>
  <c r="BA1677" i="48"/>
  <c r="BB1677" i="48"/>
  <c r="BC1677" i="48"/>
  <c r="AZ1678" i="48"/>
  <c r="BA1678" i="48"/>
  <c r="BB1678" i="48"/>
  <c r="BC1678" i="48"/>
  <c r="AZ1679" i="48"/>
  <c r="BA1679" i="48"/>
  <c r="BB1679" i="48"/>
  <c r="BC1679" i="48"/>
  <c r="AZ1680" i="48"/>
  <c r="BA1680" i="48"/>
  <c r="BB1680" i="48"/>
  <c r="BC1680" i="48"/>
  <c r="AZ1681" i="48"/>
  <c r="BA1681" i="48"/>
  <c r="BB1681" i="48"/>
  <c r="BC1681" i="48"/>
  <c r="AZ1682" i="48"/>
  <c r="BA1682" i="48"/>
  <c r="BB1682" i="48"/>
  <c r="BC1682" i="48"/>
  <c r="AZ1683" i="48"/>
  <c r="BA1683" i="48"/>
  <c r="BB1683" i="48"/>
  <c r="BC1683" i="48"/>
  <c r="AZ1684" i="48"/>
  <c r="BA1684" i="48"/>
  <c r="BB1684" i="48"/>
  <c r="BC1684" i="48"/>
  <c r="AZ1685" i="48"/>
  <c r="BA1685" i="48"/>
  <c r="BB1685" i="48"/>
  <c r="BC1685" i="48"/>
  <c r="AZ1686" i="48"/>
  <c r="BA1686" i="48"/>
  <c r="BB1686" i="48"/>
  <c r="BC1686" i="48"/>
  <c r="AZ1687" i="48"/>
  <c r="BA1687" i="48"/>
  <c r="BB1687" i="48"/>
  <c r="BC1687" i="48"/>
  <c r="AZ1688" i="48"/>
  <c r="BA1688" i="48"/>
  <c r="BB1688" i="48"/>
  <c r="BC1688" i="48"/>
  <c r="AZ1689" i="48"/>
  <c r="BA1689" i="48"/>
  <c r="BB1689" i="48"/>
  <c r="BC1689" i="48"/>
  <c r="AZ1690" i="48"/>
  <c r="BA1690" i="48"/>
  <c r="BB1690" i="48"/>
  <c r="BC1690" i="48"/>
  <c r="AZ1691" i="48"/>
  <c r="BA1691" i="48"/>
  <c r="BB1691" i="48"/>
  <c r="BC1691" i="48"/>
  <c r="AZ1692" i="48"/>
  <c r="BA1692" i="48"/>
  <c r="BB1692" i="48"/>
  <c r="BC1692" i="48"/>
  <c r="AZ1693" i="48"/>
  <c r="BA1693" i="48"/>
  <c r="BB1693" i="48"/>
  <c r="BC1693" i="48"/>
  <c r="AZ1694" i="48"/>
  <c r="BA1694" i="48"/>
  <c r="BB1694" i="48"/>
  <c r="BC1694" i="48"/>
  <c r="AZ1695" i="48"/>
  <c r="BA1695" i="48"/>
  <c r="BB1695" i="48"/>
  <c r="BC1695" i="48"/>
  <c r="AZ1696" i="48"/>
  <c r="BA1696" i="48"/>
  <c r="BB1696" i="48"/>
  <c r="BC1696" i="48"/>
  <c r="AZ1697" i="48"/>
  <c r="BA1697" i="48"/>
  <c r="BB1697" i="48"/>
  <c r="BC1697" i="48"/>
  <c r="AZ1698" i="48"/>
  <c r="BA1698" i="48"/>
  <c r="BB1698" i="48"/>
  <c r="BC1698" i="48"/>
  <c r="AZ1699" i="48"/>
  <c r="BA1699" i="48"/>
  <c r="BB1699" i="48"/>
  <c r="BC1699" i="48"/>
  <c r="AZ1700" i="48"/>
  <c r="BA1700" i="48"/>
  <c r="BB1700" i="48"/>
  <c r="BC1700" i="48"/>
  <c r="AZ1701" i="48"/>
  <c r="BA1701" i="48"/>
  <c r="BB1701" i="48"/>
  <c r="BC1701" i="48"/>
  <c r="AZ1702" i="48"/>
  <c r="BA1702" i="48"/>
  <c r="BB1702" i="48"/>
  <c r="BC1702" i="48"/>
  <c r="AZ1703" i="48"/>
  <c r="BA1703" i="48"/>
  <c r="BB1703" i="48"/>
  <c r="BC1703" i="48"/>
  <c r="AZ1704" i="48"/>
  <c r="BA1704" i="48"/>
  <c r="BB1704" i="48"/>
  <c r="BC1704" i="48"/>
  <c r="AZ1705" i="48"/>
  <c r="BA1705" i="48"/>
  <c r="BB1705" i="48"/>
  <c r="BC1705" i="48"/>
  <c r="AZ1706" i="48"/>
  <c r="BA1706" i="48"/>
  <c r="BB1706" i="48"/>
  <c r="BC1706" i="48"/>
  <c r="AZ1707" i="48"/>
  <c r="BA1707" i="48"/>
  <c r="BB1707" i="48"/>
  <c r="BC1707" i="48"/>
  <c r="AZ1708" i="48"/>
  <c r="BA1708" i="48"/>
  <c r="BB1708" i="48"/>
  <c r="BC1708" i="48"/>
  <c r="AZ1709" i="48"/>
  <c r="BA1709" i="48"/>
  <c r="BB1709" i="48"/>
  <c r="BC1709" i="48"/>
  <c r="AZ1710" i="48"/>
  <c r="BA1710" i="48"/>
  <c r="BB1710" i="48"/>
  <c r="BC1710" i="48"/>
  <c r="AZ1711" i="48"/>
  <c r="BA1711" i="48"/>
  <c r="BB1711" i="48"/>
  <c r="BC1711" i="48"/>
  <c r="AZ1712" i="48"/>
  <c r="BA1712" i="48"/>
  <c r="BB1712" i="48"/>
  <c r="BC1712" i="48"/>
  <c r="AZ1713" i="48"/>
  <c r="BA1713" i="48"/>
  <c r="BB1713" i="48"/>
  <c r="BC1713" i="48"/>
  <c r="AZ1714" i="48"/>
  <c r="BA1714" i="48"/>
  <c r="BB1714" i="48"/>
  <c r="BC1714" i="48"/>
  <c r="AZ1715" i="48"/>
  <c r="BA1715" i="48"/>
  <c r="BB1715" i="48"/>
  <c r="BC1715" i="48"/>
  <c r="AZ1716" i="48"/>
  <c r="BA1716" i="48"/>
  <c r="BB1716" i="48"/>
  <c r="BC1716" i="48"/>
  <c r="AZ1717" i="48"/>
  <c r="BA1717" i="48"/>
  <c r="BB1717" i="48"/>
  <c r="BC1717" i="48"/>
  <c r="AZ1718" i="48"/>
  <c r="BA1718" i="48"/>
  <c r="BB1718" i="48"/>
  <c r="BC1718" i="48"/>
  <c r="AZ1719" i="48"/>
  <c r="BA1719" i="48"/>
  <c r="BB1719" i="48"/>
  <c r="BC1719" i="48"/>
  <c r="AZ1720" i="48"/>
  <c r="BA1720" i="48"/>
  <c r="BB1720" i="48"/>
  <c r="BC1720" i="48"/>
  <c r="AZ1721" i="48"/>
  <c r="BA1721" i="48"/>
  <c r="BB1721" i="48"/>
  <c r="BC1721" i="48"/>
  <c r="AZ1722" i="48"/>
  <c r="BA1722" i="48"/>
  <c r="BB1722" i="48"/>
  <c r="BC1722" i="48"/>
  <c r="AZ1723" i="48"/>
  <c r="BA1723" i="48"/>
  <c r="BB1723" i="48"/>
  <c r="BC1723" i="48"/>
  <c r="AZ1724" i="48"/>
  <c r="BA1724" i="48"/>
  <c r="BB1724" i="48"/>
  <c r="BC1724" i="48"/>
  <c r="AZ1725" i="48"/>
  <c r="BA1725" i="48"/>
  <c r="BB1725" i="48"/>
  <c r="BC1725" i="48"/>
  <c r="AZ1726" i="48"/>
  <c r="BA1726" i="48"/>
  <c r="BB1726" i="48"/>
  <c r="BC1726" i="48"/>
  <c r="AZ1727" i="48"/>
  <c r="BA1727" i="48"/>
  <c r="BB1727" i="48"/>
  <c r="BC1727" i="48"/>
  <c r="AZ1728" i="48"/>
  <c r="BA1728" i="48"/>
  <c r="BB1728" i="48"/>
  <c r="BC1728" i="48"/>
  <c r="AZ1729" i="48"/>
  <c r="BA1729" i="48"/>
  <c r="BB1729" i="48"/>
  <c r="BC1729" i="48"/>
  <c r="AZ1730" i="48"/>
  <c r="BA1730" i="48"/>
  <c r="BB1730" i="48"/>
  <c r="BC1730" i="48"/>
  <c r="AZ1731" i="48"/>
  <c r="BA1731" i="48"/>
  <c r="BB1731" i="48"/>
  <c r="BC1731" i="48"/>
  <c r="AZ1732" i="48"/>
  <c r="BA1732" i="48"/>
  <c r="BB1732" i="48"/>
  <c r="BC1732" i="48"/>
  <c r="AZ1733" i="48"/>
  <c r="BA1733" i="48"/>
  <c r="BB1733" i="48"/>
  <c r="BC1733" i="48"/>
  <c r="AZ1734" i="48"/>
  <c r="BA1734" i="48"/>
  <c r="BB1734" i="48"/>
  <c r="BC1734" i="48"/>
  <c r="AZ1735" i="48"/>
  <c r="BA1735" i="48"/>
  <c r="BB1735" i="48"/>
  <c r="BC1735" i="48"/>
  <c r="AZ1736" i="48"/>
  <c r="BA1736" i="48"/>
  <c r="BB1736" i="48"/>
  <c r="BC1736" i="48"/>
  <c r="AZ1737" i="48"/>
  <c r="BA1737" i="48"/>
  <c r="BB1737" i="48"/>
  <c r="BC1737" i="48"/>
  <c r="AZ1738" i="48"/>
  <c r="BA1738" i="48"/>
  <c r="BB1738" i="48"/>
  <c r="BC1738" i="48"/>
  <c r="AZ1739" i="48"/>
  <c r="BA1739" i="48"/>
  <c r="BB1739" i="48"/>
  <c r="BC1739" i="48"/>
  <c r="AZ1740" i="48"/>
  <c r="BA1740" i="48"/>
  <c r="BB1740" i="48"/>
  <c r="BC1740" i="48"/>
  <c r="AZ1741" i="48"/>
  <c r="BA1741" i="48"/>
  <c r="BB1741" i="48"/>
  <c r="BC1741" i="48"/>
  <c r="AZ1742" i="48"/>
  <c r="BA1742" i="48"/>
  <c r="BB1742" i="48"/>
  <c r="BC1742" i="48"/>
  <c r="AZ1743" i="48"/>
  <c r="BA1743" i="48"/>
  <c r="BB1743" i="48"/>
  <c r="BC1743" i="48"/>
  <c r="AZ1744" i="48"/>
  <c r="BA1744" i="48"/>
  <c r="BB1744" i="48"/>
  <c r="BC1744" i="48"/>
  <c r="AZ1745" i="48"/>
  <c r="BA1745" i="48"/>
  <c r="BB1745" i="48"/>
  <c r="BC1745" i="48"/>
  <c r="AZ1746" i="48"/>
  <c r="BA1746" i="48"/>
  <c r="BB1746" i="48"/>
  <c r="BC1746" i="48"/>
  <c r="AZ1747" i="48"/>
  <c r="BA1747" i="48"/>
  <c r="BB1747" i="48"/>
  <c r="BC1747" i="48"/>
  <c r="AZ1748" i="48"/>
  <c r="BA1748" i="48"/>
  <c r="BB1748" i="48"/>
  <c r="BC1748" i="48"/>
  <c r="AZ1749" i="48"/>
  <c r="BA1749" i="48"/>
  <c r="BB1749" i="48"/>
  <c r="BC1749" i="48"/>
  <c r="AZ1750" i="48"/>
  <c r="BA1750" i="48"/>
  <c r="BB1750" i="48"/>
  <c r="BC1750" i="48"/>
  <c r="AZ1751" i="48"/>
  <c r="BA1751" i="48"/>
  <c r="BB1751" i="48"/>
  <c r="BC1751" i="48"/>
  <c r="AZ1752" i="48"/>
  <c r="BA1752" i="48"/>
  <c r="BB1752" i="48"/>
  <c r="BC1752" i="48"/>
  <c r="AZ1753" i="48"/>
  <c r="BA1753" i="48"/>
  <c r="BB1753" i="48"/>
  <c r="BC1753" i="48"/>
  <c r="AZ1754" i="48"/>
  <c r="BA1754" i="48"/>
  <c r="BB1754" i="48"/>
  <c r="BC1754" i="48"/>
  <c r="AZ1755" i="48"/>
  <c r="BA1755" i="48"/>
  <c r="BB1755" i="48"/>
  <c r="BC1755" i="48"/>
  <c r="AZ1756" i="48"/>
  <c r="BA1756" i="48"/>
  <c r="BB1756" i="48"/>
  <c r="BC1756" i="48"/>
  <c r="AZ1757" i="48"/>
  <c r="BA1757" i="48"/>
  <c r="BB1757" i="48"/>
  <c r="BC1757" i="48"/>
  <c r="AZ1758" i="48"/>
  <c r="BA1758" i="48"/>
  <c r="BB1758" i="48"/>
  <c r="BC1758" i="48"/>
  <c r="AZ1759" i="48"/>
  <c r="BA1759" i="48"/>
  <c r="BB1759" i="48"/>
  <c r="BC1759" i="48"/>
  <c r="AZ1760" i="48"/>
  <c r="BA1760" i="48"/>
  <c r="BB1760" i="48"/>
  <c r="BC1760" i="48"/>
  <c r="AZ1761" i="48"/>
  <c r="BA1761" i="48"/>
  <c r="BB1761" i="48"/>
  <c r="BC1761" i="48"/>
  <c r="AZ1762" i="48"/>
  <c r="BA1762" i="48"/>
  <c r="BB1762" i="48"/>
  <c r="BC1762" i="48"/>
  <c r="AZ1763" i="48"/>
  <c r="BA1763" i="48"/>
  <c r="BB1763" i="48"/>
  <c r="BC1763" i="48"/>
  <c r="AZ1764" i="48"/>
  <c r="BA1764" i="48"/>
  <c r="BB1764" i="48"/>
  <c r="BC1764" i="48"/>
  <c r="AZ1765" i="48"/>
  <c r="BA1765" i="48"/>
  <c r="BB1765" i="48"/>
  <c r="BC1765" i="48"/>
  <c r="AZ1766" i="48"/>
  <c r="BA1766" i="48"/>
  <c r="BB1766" i="48"/>
  <c r="BC1766" i="48"/>
  <c r="AZ1767" i="48"/>
  <c r="BA1767" i="48"/>
  <c r="BB1767" i="48"/>
  <c r="BC1767" i="48"/>
  <c r="AZ1768" i="48"/>
  <c r="BA1768" i="48"/>
  <c r="BB1768" i="48"/>
  <c r="BC1768" i="48"/>
  <c r="AZ1769" i="48"/>
  <c r="BA1769" i="48"/>
  <c r="BB1769" i="48"/>
  <c r="BC1769" i="48"/>
  <c r="AZ1770" i="48"/>
  <c r="BA1770" i="48"/>
  <c r="BB1770" i="48"/>
  <c r="BC1770" i="48"/>
  <c r="AZ1771" i="48"/>
  <c r="BA1771" i="48"/>
  <c r="BB1771" i="48"/>
  <c r="BC1771" i="48"/>
  <c r="AZ1772" i="48"/>
  <c r="BA1772" i="48"/>
  <c r="BB1772" i="48"/>
  <c r="BC1772" i="48"/>
  <c r="AZ1773" i="48"/>
  <c r="BA1773" i="48"/>
  <c r="BB1773" i="48"/>
  <c r="BC1773" i="48"/>
  <c r="AZ1774" i="48"/>
  <c r="BA1774" i="48"/>
  <c r="BB1774" i="48"/>
  <c r="BC1774" i="48"/>
  <c r="AZ1775" i="48"/>
  <c r="BA1775" i="48"/>
  <c r="BB1775" i="48"/>
  <c r="BC1775" i="48"/>
  <c r="AZ1776" i="48"/>
  <c r="BA1776" i="48"/>
  <c r="BB1776" i="48"/>
  <c r="BC1776" i="48"/>
  <c r="AZ1777" i="48"/>
  <c r="BA1777" i="48"/>
  <c r="BB1777" i="48"/>
  <c r="BC1777" i="48"/>
  <c r="AZ1778" i="48"/>
  <c r="BA1778" i="48"/>
  <c r="BB1778" i="48"/>
  <c r="BC1778" i="48"/>
  <c r="AZ1779" i="48"/>
  <c r="BA1779" i="48"/>
  <c r="BB1779" i="48"/>
  <c r="BC1779" i="48"/>
  <c r="AZ1780" i="48"/>
  <c r="BA1780" i="48"/>
  <c r="BB1780" i="48"/>
  <c r="BC1780" i="48"/>
  <c r="AZ1781" i="48"/>
  <c r="BA1781" i="48"/>
  <c r="BB1781" i="48"/>
  <c r="BC1781" i="48"/>
  <c r="AZ1782" i="48"/>
  <c r="BA1782" i="48"/>
  <c r="BB1782" i="48"/>
  <c r="BC1782" i="48"/>
  <c r="AZ1783" i="48"/>
  <c r="BA1783" i="48"/>
  <c r="BB1783" i="48"/>
  <c r="BC1783" i="48"/>
  <c r="AZ1784" i="48"/>
  <c r="BA1784" i="48"/>
  <c r="BB1784" i="48"/>
  <c r="BC1784" i="48"/>
  <c r="AZ1785" i="48"/>
  <c r="BA1785" i="48"/>
  <c r="BB1785" i="48"/>
  <c r="BC1785" i="48"/>
  <c r="AZ1786" i="48"/>
  <c r="BA1786" i="48"/>
  <c r="BB1786" i="48"/>
  <c r="BC1786" i="48"/>
  <c r="AZ1787" i="48"/>
  <c r="BA1787" i="48"/>
  <c r="BB1787" i="48"/>
  <c r="BC1787" i="48"/>
  <c r="AZ1788" i="48"/>
  <c r="BA1788" i="48"/>
  <c r="BB1788" i="48"/>
  <c r="BC1788" i="48"/>
  <c r="AZ1789" i="48"/>
  <c r="BA1789" i="48"/>
  <c r="BB1789" i="48"/>
  <c r="BC1789" i="48"/>
  <c r="AZ1790" i="48"/>
  <c r="BA1790" i="48"/>
  <c r="BB1790" i="48"/>
  <c r="BC1790" i="48"/>
  <c r="AZ1791" i="48"/>
  <c r="BA1791" i="48"/>
  <c r="BB1791" i="48"/>
  <c r="BC1791" i="48"/>
  <c r="AZ1792" i="48"/>
  <c r="BA1792" i="48"/>
  <c r="BB1792" i="48"/>
  <c r="BC1792" i="48"/>
  <c r="AZ1793" i="48"/>
  <c r="BA1793" i="48"/>
  <c r="BB1793" i="48"/>
  <c r="BC1793" i="48"/>
  <c r="AZ1794" i="48"/>
  <c r="BA1794" i="48"/>
  <c r="BB1794" i="48"/>
  <c r="BC1794" i="48"/>
  <c r="AZ1795" i="48"/>
  <c r="BA1795" i="48"/>
  <c r="BB1795" i="48"/>
  <c r="BC1795" i="48"/>
  <c r="AZ1796" i="48"/>
  <c r="BA1796" i="48"/>
  <c r="BB1796" i="48"/>
  <c r="BC1796" i="48"/>
  <c r="AZ1797" i="48"/>
  <c r="BA1797" i="48"/>
  <c r="BB1797" i="48"/>
  <c r="BC1797" i="48"/>
  <c r="AZ1798" i="48"/>
  <c r="BA1798" i="48"/>
  <c r="BB1798" i="48"/>
  <c r="BC1798" i="48"/>
  <c r="AZ1799" i="48"/>
  <c r="BA1799" i="48"/>
  <c r="BB1799" i="48"/>
  <c r="BC1799" i="48"/>
  <c r="AZ1800" i="48"/>
  <c r="BA1800" i="48"/>
  <c r="BB1800" i="48"/>
  <c r="BC1800" i="48"/>
  <c r="AZ1801" i="48"/>
  <c r="BA1801" i="48"/>
  <c r="BB1801" i="48"/>
  <c r="BC1801" i="48"/>
  <c r="AZ1802" i="48"/>
  <c r="BA1802" i="48"/>
  <c r="BB1802" i="48"/>
  <c r="BC1802" i="48"/>
  <c r="AZ1803" i="48"/>
  <c r="BA1803" i="48"/>
  <c r="BB1803" i="48"/>
  <c r="BC1803" i="48"/>
  <c r="AZ1804" i="48"/>
  <c r="BA1804" i="48"/>
  <c r="BB1804" i="48"/>
  <c r="BC1804" i="48"/>
  <c r="AZ1805" i="48"/>
  <c r="BA1805" i="48"/>
  <c r="BB1805" i="48"/>
  <c r="BC1805" i="48"/>
  <c r="AZ1806" i="48"/>
  <c r="BA1806" i="48"/>
  <c r="BB1806" i="48"/>
  <c r="BC1806" i="48"/>
  <c r="AZ1807" i="48"/>
  <c r="BA1807" i="48"/>
  <c r="BB1807" i="48"/>
  <c r="BC1807" i="48"/>
  <c r="AZ1808" i="48"/>
  <c r="BA1808" i="48"/>
  <c r="BB1808" i="48"/>
  <c r="BC1808" i="48"/>
  <c r="AZ1809" i="48"/>
  <c r="BA1809" i="48"/>
  <c r="BB1809" i="48"/>
  <c r="BC1809" i="48"/>
  <c r="AZ1810" i="48"/>
  <c r="BA1810" i="48"/>
  <c r="BB1810" i="48"/>
  <c r="BC1810" i="48"/>
  <c r="AZ1811" i="48"/>
  <c r="BA1811" i="48"/>
  <c r="BB1811" i="48"/>
  <c r="BC1811" i="48"/>
  <c r="AZ1812" i="48"/>
  <c r="BA1812" i="48"/>
  <c r="BB1812" i="48"/>
  <c r="BC1812" i="48"/>
  <c r="AZ1813" i="48"/>
  <c r="BA1813" i="48"/>
  <c r="BB1813" i="48"/>
  <c r="BC1813" i="48"/>
  <c r="AZ1814" i="48"/>
  <c r="BA1814" i="48"/>
  <c r="BB1814" i="48"/>
  <c r="BC1814" i="48"/>
  <c r="AZ1815" i="48"/>
  <c r="BA1815" i="48"/>
  <c r="BB1815" i="48"/>
  <c r="BC1815" i="48"/>
  <c r="AZ1816" i="48"/>
  <c r="BA1816" i="48"/>
  <c r="BB1816" i="48"/>
  <c r="BC1816" i="48"/>
  <c r="AZ1817" i="48"/>
  <c r="BA1817" i="48"/>
  <c r="BB1817" i="48"/>
  <c r="BC1817" i="48"/>
  <c r="AZ1818" i="48"/>
  <c r="BA1818" i="48"/>
  <c r="BB1818" i="48"/>
  <c r="BC1818" i="48"/>
  <c r="AZ1819" i="48"/>
  <c r="BA1819" i="48"/>
  <c r="BB1819" i="48"/>
  <c r="BC1819" i="48"/>
  <c r="AZ1820" i="48"/>
  <c r="BA1820" i="48"/>
  <c r="BB1820" i="48"/>
  <c r="BC1820" i="48"/>
  <c r="AZ1821" i="48"/>
  <c r="BA1821" i="48"/>
  <c r="BB1821" i="48"/>
  <c r="BC1821" i="48"/>
  <c r="AZ1822" i="48"/>
  <c r="BA1822" i="48"/>
  <c r="BB1822" i="48"/>
  <c r="BC1822" i="48"/>
  <c r="AZ1823" i="48"/>
  <c r="BA1823" i="48"/>
  <c r="BB1823" i="48"/>
  <c r="BC1823" i="48"/>
  <c r="AZ1824" i="48"/>
  <c r="BA1824" i="48"/>
  <c r="BB1824" i="48"/>
  <c r="BC1824" i="48"/>
  <c r="AZ1825" i="48"/>
  <c r="BA1825" i="48"/>
  <c r="BB1825" i="48"/>
  <c r="BC1825" i="48"/>
  <c r="AZ1826" i="48"/>
  <c r="BA1826" i="48"/>
  <c r="BB1826" i="48"/>
  <c r="BC1826" i="48"/>
  <c r="AZ1827" i="48"/>
  <c r="BA1827" i="48"/>
  <c r="BB1827" i="48"/>
  <c r="BC1827" i="48"/>
  <c r="AZ1828" i="48"/>
  <c r="BA1828" i="48"/>
  <c r="BB1828" i="48"/>
  <c r="BC1828" i="48"/>
  <c r="AZ1829" i="48"/>
  <c r="BA1829" i="48"/>
  <c r="BB1829" i="48"/>
  <c r="BC1829" i="48"/>
  <c r="AZ1830" i="48"/>
  <c r="BA1830" i="48"/>
  <c r="BB1830" i="48"/>
  <c r="BC1830" i="48"/>
  <c r="AZ1831" i="48"/>
  <c r="BA1831" i="48"/>
  <c r="BB1831" i="48"/>
  <c r="BC1831" i="48"/>
  <c r="AZ1832" i="48"/>
  <c r="BA1832" i="48"/>
  <c r="BB1832" i="48"/>
  <c r="BC1832" i="48"/>
  <c r="AZ1833" i="48"/>
  <c r="BA1833" i="48"/>
  <c r="BB1833" i="48"/>
  <c r="BC1833" i="48"/>
  <c r="AZ1834" i="48"/>
  <c r="BA1834" i="48"/>
  <c r="BB1834" i="48"/>
  <c r="BC1834" i="48"/>
  <c r="AZ1835" i="48"/>
  <c r="BA1835" i="48"/>
  <c r="BB1835" i="48"/>
  <c r="BC1835" i="48"/>
  <c r="AZ1836" i="48"/>
  <c r="BA1836" i="48"/>
  <c r="BB1836" i="48"/>
  <c r="BC1836" i="48"/>
  <c r="AZ1837" i="48"/>
  <c r="BA1837" i="48"/>
  <c r="BB1837" i="48"/>
  <c r="BC1837" i="48"/>
  <c r="AZ1838" i="48"/>
  <c r="BA1838" i="48"/>
  <c r="BB1838" i="48"/>
  <c r="BC1838" i="48"/>
  <c r="AZ1839" i="48"/>
  <c r="BA1839" i="48"/>
  <c r="BB1839" i="48"/>
  <c r="BC1839" i="48"/>
  <c r="AZ1840" i="48"/>
  <c r="BA1840" i="48"/>
  <c r="BB1840" i="48"/>
  <c r="BC1840" i="48"/>
  <c r="AZ1841" i="48"/>
  <c r="BA1841" i="48"/>
  <c r="BB1841" i="48"/>
  <c r="BC1841" i="48"/>
  <c r="AZ1842" i="48"/>
  <c r="BA1842" i="48"/>
  <c r="BB1842" i="48"/>
  <c r="BC1842" i="48"/>
  <c r="AZ1843" i="48"/>
  <c r="BA1843" i="48"/>
  <c r="BB1843" i="48"/>
  <c r="BC1843" i="48"/>
  <c r="AZ1844" i="48"/>
  <c r="BA1844" i="48"/>
  <c r="BB1844" i="48"/>
  <c r="BC1844" i="48"/>
  <c r="AZ1845" i="48"/>
  <c r="BA1845" i="48"/>
  <c r="BB1845" i="48"/>
  <c r="BC1845" i="48"/>
  <c r="AZ1846" i="48"/>
  <c r="BA1846" i="48"/>
  <c r="BB1846" i="48"/>
  <c r="BC1846" i="48"/>
  <c r="AZ1847" i="48"/>
  <c r="BA1847" i="48"/>
  <c r="BB1847" i="48"/>
  <c r="BC1847" i="48"/>
  <c r="AZ1848" i="48"/>
  <c r="BA1848" i="48"/>
  <c r="BB1848" i="48"/>
  <c r="BC1848" i="48"/>
  <c r="AZ1849" i="48"/>
  <c r="BA1849" i="48"/>
  <c r="BB1849" i="48"/>
  <c r="BC1849" i="48"/>
  <c r="AZ1850" i="48"/>
  <c r="BA1850" i="48"/>
  <c r="BB1850" i="48"/>
  <c r="BC1850" i="48"/>
  <c r="AZ1851" i="48"/>
  <c r="BA1851" i="48"/>
  <c r="BB1851" i="48"/>
  <c r="BC1851" i="48"/>
  <c r="AZ1852" i="48"/>
  <c r="BA1852" i="48"/>
  <c r="BB1852" i="48"/>
  <c r="BC1852" i="48"/>
  <c r="AZ1853" i="48"/>
  <c r="BA1853" i="48"/>
  <c r="BB1853" i="48"/>
  <c r="BC1853" i="48"/>
  <c r="AZ1854" i="48"/>
  <c r="BA1854" i="48"/>
  <c r="BB1854" i="48"/>
  <c r="BC1854" i="48"/>
  <c r="AZ1855" i="48"/>
  <c r="BA1855" i="48"/>
  <c r="BB1855" i="48"/>
  <c r="BC1855" i="48"/>
  <c r="AZ1856" i="48"/>
  <c r="BA1856" i="48"/>
  <c r="BB1856" i="48"/>
  <c r="BC1856" i="48"/>
  <c r="AZ1857" i="48"/>
  <c r="BA1857" i="48"/>
  <c r="BB1857" i="48"/>
  <c r="BC1857" i="48"/>
  <c r="AZ1858" i="48"/>
  <c r="BA1858" i="48"/>
  <c r="BB1858" i="48"/>
  <c r="BC1858" i="48"/>
  <c r="AZ1859" i="48"/>
  <c r="BA1859" i="48"/>
  <c r="BB1859" i="48"/>
  <c r="BC1859" i="48"/>
  <c r="AZ1860" i="48"/>
  <c r="BA1860" i="48"/>
  <c r="BB1860" i="48"/>
  <c r="BC1860" i="48"/>
  <c r="AZ1861" i="48"/>
  <c r="BA1861" i="48"/>
  <c r="BB1861" i="48"/>
  <c r="BC1861" i="48"/>
  <c r="AZ1862" i="48"/>
  <c r="BA1862" i="48"/>
  <c r="BB1862" i="48"/>
  <c r="BC1862" i="48"/>
  <c r="AZ1863" i="48"/>
  <c r="BA1863" i="48"/>
  <c r="BB1863" i="48"/>
  <c r="BC1863" i="48"/>
  <c r="AZ1864" i="48"/>
  <c r="BA1864" i="48"/>
  <c r="BB1864" i="48"/>
  <c r="BC1864" i="48"/>
  <c r="AZ1865" i="48"/>
  <c r="BA1865" i="48"/>
  <c r="BB1865" i="48"/>
  <c r="BC1865" i="48"/>
  <c r="AZ1866" i="48"/>
  <c r="BA1866" i="48"/>
  <c r="BB1866" i="48"/>
  <c r="BC1866" i="48"/>
  <c r="AZ1867" i="48"/>
  <c r="BA1867" i="48"/>
  <c r="BB1867" i="48"/>
  <c r="BC1867" i="48"/>
  <c r="AZ1868" i="48"/>
  <c r="BA1868" i="48"/>
  <c r="BB1868" i="48"/>
  <c r="BC1868" i="48"/>
  <c r="AZ1869" i="48"/>
  <c r="BA1869" i="48"/>
  <c r="BB1869" i="48"/>
  <c r="BC1869" i="48"/>
  <c r="AZ1870" i="48"/>
  <c r="BA1870" i="48"/>
  <c r="BB1870" i="48"/>
  <c r="BC1870" i="48"/>
  <c r="AZ1871" i="48"/>
  <c r="BA1871" i="48"/>
  <c r="BB1871" i="48"/>
  <c r="BC1871" i="48"/>
  <c r="AZ1872" i="48"/>
  <c r="BA1872" i="48"/>
  <c r="BB1872" i="48"/>
  <c r="BC1872" i="48"/>
  <c r="AZ1873" i="48"/>
  <c r="BA1873" i="48"/>
  <c r="BB1873" i="48"/>
  <c r="BC1873" i="48"/>
  <c r="AZ1874" i="48"/>
  <c r="BA1874" i="48"/>
  <c r="BB1874" i="48"/>
  <c r="BC1874" i="48"/>
  <c r="AZ1875" i="48"/>
  <c r="BA1875" i="48"/>
  <c r="BB1875" i="48"/>
  <c r="BC1875" i="48"/>
  <c r="AZ1876" i="48"/>
  <c r="BA1876" i="48"/>
  <c r="BB1876" i="48"/>
  <c r="BC1876" i="48"/>
  <c r="AZ1877" i="48"/>
  <c r="BA1877" i="48"/>
  <c r="BB1877" i="48"/>
  <c r="BC1877" i="48"/>
  <c r="AZ1878" i="48"/>
  <c r="BA1878" i="48"/>
  <c r="BB1878" i="48"/>
  <c r="BC1878" i="48"/>
  <c r="AZ1879" i="48"/>
  <c r="BA1879" i="48"/>
  <c r="BB1879" i="48"/>
  <c r="BC1879" i="48"/>
  <c r="AZ1880" i="48"/>
  <c r="BA1880" i="48"/>
  <c r="BB1880" i="48"/>
  <c r="BC1880" i="48"/>
  <c r="AZ1881" i="48"/>
  <c r="BA1881" i="48"/>
  <c r="BB1881" i="48"/>
  <c r="BC1881" i="48"/>
  <c r="AZ1882" i="48"/>
  <c r="BA1882" i="48"/>
  <c r="BB1882" i="48"/>
  <c r="BC1882" i="48"/>
  <c r="AZ1883" i="48"/>
  <c r="BA1883" i="48"/>
  <c r="BB1883" i="48"/>
  <c r="BC1883" i="48"/>
  <c r="AZ1884" i="48"/>
  <c r="BA1884" i="48"/>
  <c r="BB1884" i="48"/>
  <c r="BC1884" i="48"/>
  <c r="AZ1885" i="48"/>
  <c r="BA1885" i="48"/>
  <c r="BB1885" i="48"/>
  <c r="BC1885" i="48"/>
  <c r="AZ1886" i="48"/>
  <c r="BA1886" i="48"/>
  <c r="BB1886" i="48"/>
  <c r="BC1886" i="48"/>
  <c r="AZ1887" i="48"/>
  <c r="BA1887" i="48"/>
  <c r="BB1887" i="48"/>
  <c r="BC1887" i="48"/>
  <c r="AZ1888" i="48"/>
  <c r="BA1888" i="48"/>
  <c r="BB1888" i="48"/>
  <c r="BC1888" i="48"/>
  <c r="AZ1889" i="48"/>
  <c r="BA1889" i="48"/>
  <c r="BB1889" i="48"/>
  <c r="BC1889" i="48"/>
  <c r="AZ1890" i="48"/>
  <c r="BA1890" i="48"/>
  <c r="BB1890" i="48"/>
  <c r="BC1890" i="48"/>
  <c r="AZ1891" i="48"/>
  <c r="BA1891" i="48"/>
  <c r="BB1891" i="48"/>
  <c r="BC1891" i="48"/>
  <c r="AZ1892" i="48"/>
  <c r="BA1892" i="48"/>
  <c r="BB1892" i="48"/>
  <c r="BC1892" i="48"/>
  <c r="AZ1893" i="48"/>
  <c r="BA1893" i="48"/>
  <c r="BB1893" i="48"/>
  <c r="BC1893" i="48"/>
  <c r="AZ1894" i="48"/>
  <c r="BA1894" i="48"/>
  <c r="BB1894" i="48"/>
  <c r="BC1894" i="48"/>
  <c r="AZ1895" i="48"/>
  <c r="BA1895" i="48"/>
  <c r="BB1895" i="48"/>
  <c r="BC1895" i="48"/>
  <c r="AZ1896" i="48"/>
  <c r="BA1896" i="48"/>
  <c r="BB1896" i="48"/>
  <c r="BC1896" i="48"/>
  <c r="AZ1897" i="48"/>
  <c r="BA1897" i="48"/>
  <c r="BB1897" i="48"/>
  <c r="BC1897" i="48"/>
  <c r="AZ1898" i="48"/>
  <c r="BA1898" i="48"/>
  <c r="BB1898" i="48"/>
  <c r="BC1898" i="48"/>
  <c r="AZ1899" i="48"/>
  <c r="BA1899" i="48"/>
  <c r="BB1899" i="48"/>
  <c r="BC1899" i="48"/>
  <c r="AZ1900" i="48"/>
  <c r="BA1900" i="48"/>
  <c r="BB1900" i="48"/>
  <c r="BC1900" i="48"/>
  <c r="AZ1901" i="48"/>
  <c r="BA1901" i="48"/>
  <c r="BB1901" i="48"/>
  <c r="BC1901" i="48"/>
  <c r="AZ1902" i="48"/>
  <c r="BA1902" i="48"/>
  <c r="BB1902" i="48"/>
  <c r="BC1902" i="48"/>
  <c r="AZ1903" i="48"/>
  <c r="BA1903" i="48"/>
  <c r="BB1903" i="48"/>
  <c r="BC1903" i="48"/>
  <c r="AZ1904" i="48"/>
  <c r="BA1904" i="48"/>
  <c r="BB1904" i="48"/>
  <c r="BC1904" i="48"/>
  <c r="AZ1905" i="48"/>
  <c r="BA1905" i="48"/>
  <c r="BB1905" i="48"/>
  <c r="BC1905" i="48"/>
  <c r="AZ1906" i="48"/>
  <c r="BA1906" i="48"/>
  <c r="BB1906" i="48"/>
  <c r="BC1906" i="48"/>
  <c r="AZ1907" i="48"/>
  <c r="BA1907" i="48"/>
  <c r="BB1907" i="48"/>
  <c r="BC1907" i="48"/>
  <c r="AZ1908" i="48"/>
  <c r="BA1908" i="48"/>
  <c r="BB1908" i="48"/>
  <c r="BC1908" i="48"/>
  <c r="AZ1909" i="48"/>
  <c r="BA1909" i="48"/>
  <c r="BB1909" i="48"/>
  <c r="BC1909" i="48"/>
  <c r="AZ1910" i="48"/>
  <c r="BA1910" i="48"/>
  <c r="BB1910" i="48"/>
  <c r="BC1910" i="48"/>
  <c r="AZ1911" i="48"/>
  <c r="BA1911" i="48"/>
  <c r="BB1911" i="48"/>
  <c r="BC1911" i="48"/>
  <c r="AZ1912" i="48"/>
  <c r="BA1912" i="48"/>
  <c r="BB1912" i="48"/>
  <c r="BC1912" i="48"/>
  <c r="AZ1913" i="48"/>
  <c r="BA1913" i="48"/>
  <c r="BB1913" i="48"/>
  <c r="BC1913" i="48"/>
  <c r="AZ1914" i="48"/>
  <c r="BA1914" i="48"/>
  <c r="BB1914" i="48"/>
  <c r="BC1914" i="48"/>
  <c r="AZ1915" i="48"/>
  <c r="BA1915" i="48"/>
  <c r="BB1915" i="48"/>
  <c r="BC1915" i="48"/>
  <c r="AZ1916" i="48"/>
  <c r="BA1916" i="48"/>
  <c r="BB1916" i="48"/>
  <c r="BC1916" i="48"/>
  <c r="AZ1917" i="48"/>
  <c r="BA1917" i="48"/>
  <c r="BB1917" i="48"/>
  <c r="BC1917" i="48"/>
  <c r="AZ1918" i="48"/>
  <c r="BA1918" i="48"/>
  <c r="BB1918" i="48"/>
  <c r="BC1918" i="48"/>
  <c r="AZ1919" i="48"/>
  <c r="BA1919" i="48"/>
  <c r="BB1919" i="48"/>
  <c r="BC1919" i="48"/>
  <c r="AZ1920" i="48"/>
  <c r="BA1920" i="48"/>
  <c r="BB1920" i="48"/>
  <c r="BC1920" i="48"/>
  <c r="AZ1921" i="48"/>
  <c r="BA1921" i="48"/>
  <c r="BB1921" i="48"/>
  <c r="BC1921" i="48"/>
  <c r="AZ1922" i="48"/>
  <c r="BA1922" i="48"/>
  <c r="BB1922" i="48"/>
  <c r="BC1922" i="48"/>
  <c r="AZ1923" i="48"/>
  <c r="BA1923" i="48"/>
  <c r="BB1923" i="48"/>
  <c r="BC1923" i="48"/>
  <c r="AZ1924" i="48"/>
  <c r="BA1924" i="48"/>
  <c r="BB1924" i="48"/>
  <c r="BC1924" i="48"/>
  <c r="AZ1925" i="48"/>
  <c r="BA1925" i="48"/>
  <c r="BB1925" i="48"/>
  <c r="BC1925" i="48"/>
  <c r="AZ1926" i="48"/>
  <c r="BA1926" i="48"/>
  <c r="BB1926" i="48"/>
  <c r="BC1926" i="48"/>
  <c r="AZ1927" i="48"/>
  <c r="BA1927" i="48"/>
  <c r="BB1927" i="48"/>
  <c r="BC1927" i="48"/>
  <c r="AZ1928" i="48"/>
  <c r="BA1928" i="48"/>
  <c r="BB1928" i="48"/>
  <c r="BC1928" i="48"/>
  <c r="AZ1929" i="48"/>
  <c r="BA1929" i="48"/>
  <c r="BB1929" i="48"/>
  <c r="BC1929" i="48"/>
  <c r="AZ1930" i="48"/>
  <c r="BA1930" i="48"/>
  <c r="BB1930" i="48"/>
  <c r="BC1930" i="48"/>
  <c r="AZ1931" i="48"/>
  <c r="BA1931" i="48"/>
  <c r="BB1931" i="48"/>
  <c r="BC1931" i="48"/>
  <c r="AZ1932" i="48"/>
  <c r="BA1932" i="48"/>
  <c r="BB1932" i="48"/>
  <c r="BC1932" i="48"/>
  <c r="AZ1933" i="48"/>
  <c r="BA1933" i="48"/>
  <c r="BB1933" i="48"/>
  <c r="BC1933" i="48"/>
  <c r="AZ1934" i="48"/>
  <c r="BA1934" i="48"/>
  <c r="BB1934" i="48"/>
  <c r="BC1934" i="48"/>
  <c r="AZ1935" i="48"/>
  <c r="BA1935" i="48"/>
  <c r="BB1935" i="48"/>
  <c r="BC1935" i="48"/>
  <c r="AZ1936" i="48"/>
  <c r="BA1936" i="48"/>
  <c r="BB1936" i="48"/>
  <c r="BC1936" i="48"/>
  <c r="AZ1937" i="48"/>
  <c r="BA1937" i="48"/>
  <c r="BB1937" i="48"/>
  <c r="BC1937" i="48"/>
  <c r="AZ1938" i="48"/>
  <c r="BA1938" i="48"/>
  <c r="BB1938" i="48"/>
  <c r="BC1938" i="48"/>
  <c r="AZ1939" i="48"/>
  <c r="BA1939" i="48"/>
  <c r="BB1939" i="48"/>
  <c r="BC1939" i="48"/>
  <c r="AZ1940" i="48"/>
  <c r="BA1940" i="48"/>
  <c r="BB1940" i="48"/>
  <c r="BC1940" i="48"/>
  <c r="AZ1941" i="48"/>
  <c r="BA1941" i="48"/>
  <c r="BB1941" i="48"/>
  <c r="BC1941" i="48"/>
  <c r="AZ1942" i="48"/>
  <c r="BA1942" i="48"/>
  <c r="BB1942" i="48"/>
  <c r="BC1942" i="48"/>
  <c r="AZ1943" i="48"/>
  <c r="BA1943" i="48"/>
  <c r="BB1943" i="48"/>
  <c r="BC1943" i="48"/>
  <c r="AZ1944" i="48"/>
  <c r="BA1944" i="48"/>
  <c r="BB1944" i="48"/>
  <c r="BC1944" i="48"/>
  <c r="AZ1945" i="48"/>
  <c r="BA1945" i="48"/>
  <c r="BB1945" i="48"/>
  <c r="BC1945" i="48"/>
  <c r="AZ1946" i="48"/>
  <c r="BA1946" i="48"/>
  <c r="BB1946" i="48"/>
  <c r="BC1946" i="48"/>
  <c r="AZ1947" i="48"/>
  <c r="BA1947" i="48"/>
  <c r="BB1947" i="48"/>
  <c r="BC1947" i="48"/>
  <c r="AZ1948" i="48"/>
  <c r="BA1948" i="48"/>
  <c r="BB1948" i="48"/>
  <c r="BC1948" i="48"/>
  <c r="AZ1949" i="48"/>
  <c r="BA1949" i="48"/>
  <c r="BB1949" i="48"/>
  <c r="BC1949" i="48"/>
  <c r="AZ1950" i="48"/>
  <c r="BA1950" i="48"/>
  <c r="BB1950" i="48"/>
  <c r="BC1950" i="48"/>
  <c r="AZ1951" i="48"/>
  <c r="BA1951" i="48"/>
  <c r="BB1951" i="48"/>
  <c r="BC1951" i="48"/>
  <c r="AZ1952" i="48"/>
  <c r="BA1952" i="48"/>
  <c r="BB1952" i="48"/>
  <c r="BC1952" i="48"/>
  <c r="AZ1953" i="48"/>
  <c r="BA1953" i="48"/>
  <c r="BB1953" i="48"/>
  <c r="BC1953" i="48"/>
  <c r="AZ1954" i="48"/>
  <c r="BA1954" i="48"/>
  <c r="BB1954" i="48"/>
  <c r="BC1954" i="48"/>
  <c r="AZ1955" i="48"/>
  <c r="BA1955" i="48"/>
  <c r="BB1955" i="48"/>
  <c r="BC1955" i="48"/>
  <c r="AZ1956" i="48"/>
  <c r="BA1956" i="48"/>
  <c r="BB1956" i="48"/>
  <c r="BC1956" i="48"/>
  <c r="AZ1957" i="48"/>
  <c r="BA1957" i="48"/>
  <c r="BB1957" i="48"/>
  <c r="BC1957" i="48"/>
  <c r="AZ1958" i="48"/>
  <c r="BA1958" i="48"/>
  <c r="BB1958" i="48"/>
  <c r="BC1958" i="48"/>
  <c r="AZ1959" i="48"/>
  <c r="BA1959" i="48"/>
  <c r="BB1959" i="48"/>
  <c r="BC1959" i="48"/>
  <c r="AZ1960" i="48"/>
  <c r="BA1960" i="48"/>
  <c r="BB1960" i="48"/>
  <c r="BC1960" i="48"/>
  <c r="AZ1961" i="48"/>
  <c r="BA1961" i="48"/>
  <c r="BB1961" i="48"/>
  <c r="BC1961" i="48"/>
  <c r="AZ1962" i="48"/>
  <c r="BA1962" i="48"/>
  <c r="BB1962" i="48"/>
  <c r="BC1962" i="48"/>
  <c r="AZ1963" i="48"/>
  <c r="BA1963" i="48"/>
  <c r="BB1963" i="48"/>
  <c r="BC1963" i="48"/>
  <c r="AZ1964" i="48"/>
  <c r="BA1964" i="48"/>
  <c r="BB1964" i="48"/>
  <c r="BC1964" i="48"/>
  <c r="AZ1965" i="48"/>
  <c r="BA1965" i="48"/>
  <c r="BB1965" i="48"/>
  <c r="BC1965" i="48"/>
  <c r="AZ1966" i="48"/>
  <c r="BA1966" i="48"/>
  <c r="BB1966" i="48"/>
  <c r="BC1966" i="48"/>
  <c r="AZ1967" i="48"/>
  <c r="BA1967" i="48"/>
  <c r="BB1967" i="48"/>
  <c r="BC1967" i="48"/>
  <c r="AZ1968" i="48"/>
  <c r="BA1968" i="48"/>
  <c r="BB1968" i="48"/>
  <c r="BC1968" i="48"/>
  <c r="AZ1969" i="48"/>
  <c r="BA1969" i="48"/>
  <c r="BB1969" i="48"/>
  <c r="BC1969" i="48"/>
  <c r="AZ1970" i="48"/>
  <c r="BA1970" i="48"/>
  <c r="BB1970" i="48"/>
  <c r="BC1970" i="48"/>
  <c r="AZ1971" i="48"/>
  <c r="BA1971" i="48"/>
  <c r="BB1971" i="48"/>
  <c r="BC1971" i="48"/>
  <c r="AZ1972" i="48"/>
  <c r="BA1972" i="48"/>
  <c r="BB1972" i="48"/>
  <c r="BC1972" i="48"/>
  <c r="AZ1973" i="48"/>
  <c r="BA1973" i="48"/>
  <c r="BB1973" i="48"/>
  <c r="BC1973" i="48"/>
  <c r="AZ1974" i="48"/>
  <c r="BA1974" i="48"/>
  <c r="BB1974" i="48"/>
  <c r="BC1974" i="48"/>
  <c r="AZ1975" i="48"/>
  <c r="BA1975" i="48"/>
  <c r="BB1975" i="48"/>
  <c r="BC1975" i="48"/>
  <c r="AZ1976" i="48"/>
  <c r="BA1976" i="48"/>
  <c r="BB1976" i="48"/>
  <c r="BC1976" i="48"/>
  <c r="AZ1977" i="48"/>
  <c r="BA1977" i="48"/>
  <c r="BB1977" i="48"/>
  <c r="BC1977" i="48"/>
  <c r="AZ1978" i="48"/>
  <c r="BA1978" i="48"/>
  <c r="BB1978" i="48"/>
  <c r="BC1978" i="48"/>
  <c r="AZ1979" i="48"/>
  <c r="BA1979" i="48"/>
  <c r="BB1979" i="48"/>
  <c r="BC1979" i="48"/>
  <c r="AZ1980" i="48"/>
  <c r="BA1980" i="48"/>
  <c r="BB1980" i="48"/>
  <c r="BC1980" i="48"/>
  <c r="AZ1981" i="48"/>
  <c r="BA1981" i="48"/>
  <c r="BB1981" i="48"/>
  <c r="BC1981" i="48"/>
  <c r="AZ1982" i="48"/>
  <c r="BA1982" i="48"/>
  <c r="BB1982" i="48"/>
  <c r="BC1982" i="48"/>
  <c r="AZ1983" i="48"/>
  <c r="BA1983" i="48"/>
  <c r="BB1983" i="48"/>
  <c r="BC1983" i="48"/>
  <c r="AZ1984" i="48"/>
  <c r="BA1984" i="48"/>
  <c r="BB1984" i="48"/>
  <c r="BC1984" i="48"/>
  <c r="AZ1985" i="48"/>
  <c r="BA1985" i="48"/>
  <c r="BB1985" i="48"/>
  <c r="BC1985" i="48"/>
  <c r="AZ1986" i="48"/>
  <c r="BA1986" i="48"/>
  <c r="BB1986" i="48"/>
  <c r="BC1986" i="48"/>
  <c r="AZ1987" i="48"/>
  <c r="BA1987" i="48"/>
  <c r="BB1987" i="48"/>
  <c r="BC1987" i="48"/>
  <c r="AZ1988" i="48"/>
  <c r="BA1988" i="48"/>
  <c r="BB1988" i="48"/>
  <c r="BC1988" i="48"/>
  <c r="AZ1989" i="48"/>
  <c r="BA1989" i="48"/>
  <c r="BB1989" i="48"/>
  <c r="BC1989" i="48"/>
  <c r="AZ1990" i="48"/>
  <c r="BA1990" i="48"/>
  <c r="BB1990" i="48"/>
  <c r="BC1990" i="48"/>
  <c r="AZ1991" i="48"/>
  <c r="BA1991" i="48"/>
  <c r="BB1991" i="48"/>
  <c r="BC1991" i="48"/>
  <c r="AZ1992" i="48"/>
  <c r="BA1992" i="48"/>
  <c r="BB1992" i="48"/>
  <c r="BC1992" i="48"/>
  <c r="AZ1993" i="48"/>
  <c r="BA1993" i="48"/>
  <c r="BB1993" i="48"/>
  <c r="BC1993" i="48"/>
  <c r="AZ1994" i="48"/>
  <c r="BA1994" i="48"/>
  <c r="BB1994" i="48"/>
  <c r="BC1994" i="48"/>
  <c r="AZ1995" i="48"/>
  <c r="BA1995" i="48"/>
  <c r="BB1995" i="48"/>
  <c r="BC1995" i="48"/>
  <c r="AZ1996" i="48"/>
  <c r="BA1996" i="48"/>
  <c r="BB1996" i="48"/>
  <c r="BC1996" i="48"/>
  <c r="AZ1997" i="48"/>
  <c r="BA1997" i="48"/>
  <c r="BB1997" i="48"/>
  <c r="BC1997" i="48"/>
  <c r="AZ1998" i="48"/>
  <c r="BA1998" i="48"/>
  <c r="BB1998" i="48"/>
  <c r="BC1998" i="48"/>
  <c r="AZ1999" i="48"/>
  <c r="BA1999" i="48"/>
  <c r="BB1999" i="48"/>
  <c r="BC1999" i="48"/>
  <c r="AZ2000" i="48"/>
  <c r="BA2000" i="48"/>
  <c r="BB2000" i="48"/>
  <c r="BC2000" i="48"/>
  <c r="AZ2001" i="48"/>
  <c r="BA2001" i="48"/>
  <c r="BB2001" i="48"/>
  <c r="BC2001" i="48"/>
  <c r="AZ2002" i="48"/>
  <c r="BA2002" i="48"/>
  <c r="BB2002" i="48"/>
  <c r="BC2002" i="48"/>
  <c r="AZ2003" i="48"/>
  <c r="BA2003" i="48"/>
  <c r="BB2003" i="48"/>
  <c r="BC2003" i="48"/>
  <c r="AZ2004" i="48"/>
  <c r="BA2004" i="48"/>
  <c r="BB2004" i="48"/>
  <c r="BC2004" i="48"/>
  <c r="AZ2005" i="48"/>
  <c r="BA2005" i="48"/>
  <c r="BB2005" i="48"/>
  <c r="BC2005" i="48"/>
  <c r="AZ2006" i="48"/>
  <c r="BA2006" i="48"/>
  <c r="BB2006" i="48"/>
  <c r="BC2006" i="48"/>
  <c r="AZ2007" i="48"/>
  <c r="BA2007" i="48"/>
  <c r="BB2007" i="48"/>
  <c r="BC2007" i="48"/>
  <c r="AZ2008" i="48"/>
  <c r="BA2008" i="48"/>
  <c r="BB2008" i="48"/>
  <c r="BC2008" i="48"/>
  <c r="AZ2009" i="48"/>
  <c r="BA2009" i="48"/>
  <c r="BB2009" i="48"/>
  <c r="BC2009" i="48"/>
  <c r="AZ2010" i="48"/>
  <c r="BA2010" i="48"/>
  <c r="BB2010" i="48"/>
  <c r="BC2010" i="48"/>
  <c r="AZ2011" i="48"/>
  <c r="BA2011" i="48"/>
  <c r="BB2011" i="48"/>
  <c r="BC2011" i="48"/>
  <c r="AZ2012" i="48"/>
  <c r="BA2012" i="48"/>
  <c r="BB2012" i="48"/>
  <c r="BC2012" i="48"/>
  <c r="AZ2013" i="48"/>
  <c r="BA2013" i="48"/>
  <c r="BB2013" i="48"/>
  <c r="BC2013" i="48"/>
  <c r="AZ2014" i="48"/>
  <c r="BA2014" i="48"/>
  <c r="BB2014" i="48"/>
  <c r="BC2014" i="48"/>
  <c r="AZ2015" i="48"/>
  <c r="BA2015" i="48"/>
  <c r="BB2015" i="48"/>
  <c r="BC2015" i="48"/>
  <c r="AZ2016" i="48"/>
  <c r="BA2016" i="48"/>
  <c r="BB2016" i="48"/>
  <c r="BC2016" i="48"/>
  <c r="AZ2017" i="48"/>
  <c r="BA2017" i="48"/>
  <c r="BB2017" i="48"/>
  <c r="BC2017" i="48"/>
  <c r="AZ2018" i="48"/>
  <c r="BA2018" i="48"/>
  <c r="BB2018" i="48"/>
  <c r="BC2018" i="48"/>
  <c r="AZ2019" i="48"/>
  <c r="BA2019" i="48"/>
  <c r="BB2019" i="48"/>
  <c r="BC2019" i="48"/>
  <c r="AZ2020" i="48"/>
  <c r="BA2020" i="48"/>
  <c r="BB2020" i="48"/>
  <c r="BC2020" i="48"/>
  <c r="AZ2021" i="48"/>
  <c r="BA2021" i="48"/>
  <c r="BB2021" i="48"/>
  <c r="BC2021" i="48"/>
  <c r="AZ2022" i="48"/>
  <c r="BA2022" i="48"/>
  <c r="BB2022" i="48"/>
  <c r="BC2022" i="48"/>
  <c r="AZ2023" i="48"/>
  <c r="BA2023" i="48"/>
  <c r="BB2023" i="48"/>
  <c r="BC2023" i="48"/>
  <c r="AZ2024" i="48"/>
  <c r="BA2024" i="48"/>
  <c r="BB2024" i="48"/>
  <c r="BC2024" i="48"/>
  <c r="AZ2025" i="48"/>
  <c r="BA2025" i="48"/>
  <c r="BB2025" i="48"/>
  <c r="BC2025" i="48"/>
  <c r="AZ2026" i="48"/>
  <c r="BA2026" i="48"/>
  <c r="BB2026" i="48"/>
  <c r="BC2026" i="48"/>
  <c r="AZ2027" i="48"/>
  <c r="BA2027" i="48"/>
  <c r="BB2027" i="48"/>
  <c r="BC2027" i="48"/>
  <c r="AZ2028" i="48"/>
  <c r="BA2028" i="48"/>
  <c r="BB2028" i="48"/>
  <c r="BC2028" i="48"/>
  <c r="AZ2029" i="48"/>
  <c r="BA2029" i="48"/>
  <c r="BB2029" i="48"/>
  <c r="BC2029" i="48"/>
  <c r="AZ2030" i="48"/>
  <c r="BA2030" i="48"/>
  <c r="BB2030" i="48"/>
  <c r="BC2030" i="48"/>
  <c r="AZ2031" i="48"/>
  <c r="BA2031" i="48"/>
  <c r="BB2031" i="48"/>
  <c r="BC2031" i="48"/>
  <c r="AZ2032" i="48"/>
  <c r="BA2032" i="48"/>
  <c r="BB2032" i="48"/>
  <c r="BC2032" i="48"/>
  <c r="AZ2033" i="48"/>
  <c r="BA2033" i="48"/>
  <c r="BB2033" i="48"/>
  <c r="BC2033" i="48"/>
  <c r="AZ2034" i="48"/>
  <c r="BA2034" i="48"/>
  <c r="BB2034" i="48"/>
  <c r="BC2034" i="48"/>
  <c r="AZ2035" i="48"/>
  <c r="BA2035" i="48"/>
  <c r="BB2035" i="48"/>
  <c r="BC2035" i="48"/>
  <c r="AZ2036" i="48"/>
  <c r="BA2036" i="48"/>
  <c r="BB2036" i="48"/>
  <c r="BC2036" i="48"/>
  <c r="AZ2037" i="48"/>
  <c r="BA2037" i="48"/>
  <c r="BB2037" i="48"/>
  <c r="BC2037" i="48"/>
  <c r="AZ2038" i="48"/>
  <c r="BA2038" i="48"/>
  <c r="BB2038" i="48"/>
  <c r="BC2038" i="48"/>
  <c r="AZ2039" i="48"/>
  <c r="BA2039" i="48"/>
  <c r="BB2039" i="48"/>
  <c r="BC2039" i="48"/>
  <c r="AZ2040" i="48"/>
  <c r="BA2040" i="48"/>
  <c r="BB2040" i="48"/>
  <c r="BC2040" i="48"/>
  <c r="AZ2041" i="48"/>
  <c r="BA2041" i="48"/>
  <c r="BB2041" i="48"/>
  <c r="BC2041" i="48"/>
  <c r="AZ2042" i="48"/>
  <c r="BA2042" i="48"/>
  <c r="BB2042" i="48"/>
  <c r="BC2042" i="48"/>
  <c r="AZ2043" i="48"/>
  <c r="BA2043" i="48"/>
  <c r="BB2043" i="48"/>
  <c r="BC2043" i="48"/>
  <c r="AZ2044" i="48"/>
  <c r="BA2044" i="48"/>
  <c r="BB2044" i="48"/>
  <c r="BC2044" i="48"/>
  <c r="AZ2045" i="48"/>
  <c r="BA2045" i="48"/>
  <c r="BB2045" i="48"/>
  <c r="BC2045" i="48"/>
  <c r="AZ2046" i="48"/>
  <c r="BA2046" i="48"/>
  <c r="BB2046" i="48"/>
  <c r="BC2046" i="48"/>
  <c r="AZ2047" i="48"/>
  <c r="BA2047" i="48"/>
  <c r="BB2047" i="48"/>
  <c r="BC2047" i="48"/>
  <c r="AZ2048" i="48"/>
  <c r="BA2048" i="48"/>
  <c r="BB2048" i="48"/>
  <c r="BC2048" i="48"/>
  <c r="AZ2049" i="48"/>
  <c r="BA2049" i="48"/>
  <c r="BB2049" i="48"/>
  <c r="BC2049" i="48"/>
  <c r="AZ2050" i="48"/>
  <c r="BA2050" i="48"/>
  <c r="BB2050" i="48"/>
  <c r="BC2050" i="48"/>
  <c r="AZ2051" i="48"/>
  <c r="BA2051" i="48"/>
  <c r="BB2051" i="48"/>
  <c r="BC2051" i="48"/>
  <c r="AZ2052" i="48"/>
  <c r="BA2052" i="48"/>
  <c r="BB2052" i="48"/>
  <c r="BC2052" i="48"/>
  <c r="AZ2053" i="48"/>
  <c r="BA2053" i="48"/>
  <c r="BB2053" i="48"/>
  <c r="BC2053" i="48"/>
  <c r="AZ2054" i="48"/>
  <c r="BA2054" i="48"/>
  <c r="BB2054" i="48"/>
  <c r="BC2054" i="48"/>
  <c r="AZ2055" i="48"/>
  <c r="BA2055" i="48"/>
  <c r="BB2055" i="48"/>
  <c r="BC2055" i="48"/>
  <c r="AZ2056" i="48"/>
  <c r="BA2056" i="48"/>
  <c r="BB2056" i="48"/>
  <c r="BC2056" i="48"/>
  <c r="AA50" i="48" l="1"/>
  <c r="U49" i="78" l="1"/>
  <c r="U51" i="78" s="1"/>
  <c r="AG56" i="78"/>
  <c r="AF56" i="78"/>
  <c r="AA51" i="78"/>
  <c r="AA50" i="78"/>
  <c r="AA49" i="78"/>
  <c r="U50" i="48"/>
  <c r="W49" i="48"/>
  <c r="U49" i="48"/>
  <c r="U48" i="48"/>
  <c r="U50" i="78" l="1"/>
  <c r="W50" i="78"/>
  <c r="BB2057" i="78"/>
  <c r="BA2057" i="78"/>
  <c r="BB2056" i="78"/>
  <c r="BA2056" i="78"/>
  <c r="BB2055" i="78"/>
  <c r="BA2055" i="78"/>
  <c r="BB2054" i="78"/>
  <c r="BA2054" i="78"/>
  <c r="BB2053" i="78"/>
  <c r="BA2053" i="78"/>
  <c r="BB2052" i="78"/>
  <c r="BA2052" i="78"/>
  <c r="BB2051" i="78"/>
  <c r="BA2051" i="78"/>
  <c r="BB2050" i="78"/>
  <c r="BA2050" i="78"/>
  <c r="BB2049" i="78"/>
  <c r="BA2049" i="78"/>
  <c r="BB2048" i="78"/>
  <c r="BA2048" i="78"/>
  <c r="BB2047" i="78"/>
  <c r="BA2047" i="78"/>
  <c r="BB2046" i="78"/>
  <c r="BA2046" i="78"/>
  <c r="BB2045" i="78"/>
  <c r="BA2045" i="78"/>
  <c r="BB2044" i="78"/>
  <c r="BA2044" i="78"/>
  <c r="BB2043" i="78"/>
  <c r="BA2043" i="78"/>
  <c r="BB2042" i="78"/>
  <c r="BA2042" i="78"/>
  <c r="BB2041" i="78"/>
  <c r="BA2041" i="78"/>
  <c r="BB2040" i="78"/>
  <c r="BA2040" i="78"/>
  <c r="BB2039" i="78"/>
  <c r="BA2039" i="78"/>
  <c r="BB2038" i="78"/>
  <c r="BA2038" i="78"/>
  <c r="BB2037" i="78"/>
  <c r="BA2037" i="78"/>
  <c r="BB2036" i="78"/>
  <c r="BA2036" i="78"/>
  <c r="BB2035" i="78"/>
  <c r="BA2035" i="78"/>
  <c r="BB2034" i="78"/>
  <c r="BA2034" i="78"/>
  <c r="BB2033" i="78"/>
  <c r="BA2033" i="78"/>
  <c r="BB2032" i="78"/>
  <c r="BA2032" i="78"/>
  <c r="BB2031" i="78"/>
  <c r="BA2031" i="78"/>
  <c r="BB2030" i="78"/>
  <c r="BA2030" i="78"/>
  <c r="BB2029" i="78"/>
  <c r="BA2029" i="78"/>
  <c r="BB2028" i="78"/>
  <c r="BA2028" i="78"/>
  <c r="BB2027" i="78"/>
  <c r="BA2027" i="78"/>
  <c r="BB2026" i="78"/>
  <c r="BA2026" i="78"/>
  <c r="BB2025" i="78"/>
  <c r="BA2025" i="78"/>
  <c r="BB2024" i="78"/>
  <c r="BA2024" i="78"/>
  <c r="BB2023" i="78"/>
  <c r="BA2023" i="78"/>
  <c r="BB2022" i="78"/>
  <c r="BA2022" i="78"/>
  <c r="BB2021" i="78"/>
  <c r="BA2021" i="78"/>
  <c r="BB2020" i="78"/>
  <c r="BA2020" i="78"/>
  <c r="BB2019" i="78"/>
  <c r="BA2019" i="78"/>
  <c r="BB2018" i="78"/>
  <c r="BA2018" i="78"/>
  <c r="BB2017" i="78"/>
  <c r="BA2017" i="78"/>
  <c r="BB2016" i="78"/>
  <c r="BA2016" i="78"/>
  <c r="BB2015" i="78"/>
  <c r="BA2015" i="78"/>
  <c r="BB2014" i="78"/>
  <c r="BA2014" i="78"/>
  <c r="BB2013" i="78"/>
  <c r="BA2013" i="78"/>
  <c r="BB2012" i="78"/>
  <c r="BA2012" i="78"/>
  <c r="BB2011" i="78"/>
  <c r="BA2011" i="78"/>
  <c r="BB2010" i="78"/>
  <c r="BA2010" i="78"/>
  <c r="BB2009" i="78"/>
  <c r="BA2009" i="78"/>
  <c r="BB2008" i="78"/>
  <c r="BA2008" i="78"/>
  <c r="BB2007" i="78"/>
  <c r="BA2007" i="78"/>
  <c r="BB2006" i="78"/>
  <c r="BA2006" i="78"/>
  <c r="BB2005" i="78"/>
  <c r="BA2005" i="78"/>
  <c r="BB2004" i="78"/>
  <c r="BA2004" i="78"/>
  <c r="BB2003" i="78"/>
  <c r="BA2003" i="78"/>
  <c r="BB2002" i="78"/>
  <c r="BA2002" i="78"/>
  <c r="BB2001" i="78"/>
  <c r="BA2001" i="78"/>
  <c r="BB2000" i="78"/>
  <c r="BA2000" i="78"/>
  <c r="BB1999" i="78"/>
  <c r="BA1999" i="78"/>
  <c r="BB1998" i="78"/>
  <c r="BA1998" i="78"/>
  <c r="BB1997" i="78"/>
  <c r="BA1997" i="78"/>
  <c r="BB1996" i="78"/>
  <c r="BA1996" i="78"/>
  <c r="BB1995" i="78"/>
  <c r="BA1995" i="78"/>
  <c r="BB1994" i="78"/>
  <c r="BA1994" i="78"/>
  <c r="BB1993" i="78"/>
  <c r="BA1993" i="78"/>
  <c r="BB1992" i="78"/>
  <c r="BA1992" i="78"/>
  <c r="BB1991" i="78"/>
  <c r="BA1991" i="78"/>
  <c r="BB1990" i="78"/>
  <c r="BA1990" i="78"/>
  <c r="BB1989" i="78"/>
  <c r="BA1989" i="78"/>
  <c r="BB1988" i="78"/>
  <c r="BA1988" i="78"/>
  <c r="BB1987" i="78"/>
  <c r="BA1987" i="78"/>
  <c r="BB1986" i="78"/>
  <c r="BA1986" i="78"/>
  <c r="BB1985" i="78"/>
  <c r="BA1985" i="78"/>
  <c r="BB1984" i="78"/>
  <c r="BA1984" i="78"/>
  <c r="BB1983" i="78"/>
  <c r="BA1983" i="78"/>
  <c r="BB1982" i="78"/>
  <c r="BA1982" i="78"/>
  <c r="BB1981" i="78"/>
  <c r="BA1981" i="78"/>
  <c r="BB1980" i="78"/>
  <c r="BA1980" i="78"/>
  <c r="BB1979" i="78"/>
  <c r="BA1979" i="78"/>
  <c r="BB1978" i="78"/>
  <c r="BA1978" i="78"/>
  <c r="BB1977" i="78"/>
  <c r="BA1977" i="78"/>
  <c r="BB1976" i="78"/>
  <c r="BA1976" i="78"/>
  <c r="BB1975" i="78"/>
  <c r="BA1975" i="78"/>
  <c r="BB1974" i="78"/>
  <c r="BA1974" i="78"/>
  <c r="BB1973" i="78"/>
  <c r="BA1973" i="78"/>
  <c r="BB1972" i="78"/>
  <c r="BA1972" i="78"/>
  <c r="BB1971" i="78"/>
  <c r="BA1971" i="78"/>
  <c r="BB1970" i="78"/>
  <c r="BA1970" i="78"/>
  <c r="BB1969" i="78"/>
  <c r="BA1969" i="78"/>
  <c r="BB1968" i="78"/>
  <c r="BA1968" i="78"/>
  <c r="BB1967" i="78"/>
  <c r="BA1967" i="78"/>
  <c r="BB1966" i="78"/>
  <c r="BA1966" i="78"/>
  <c r="BB1965" i="78"/>
  <c r="BA1965" i="78"/>
  <c r="BB1964" i="78"/>
  <c r="BA1964" i="78"/>
  <c r="BB1963" i="78"/>
  <c r="BA1963" i="78"/>
  <c r="BB1962" i="78"/>
  <c r="BA1962" i="78"/>
  <c r="BB1961" i="78"/>
  <c r="BA1961" i="78"/>
  <c r="BB1960" i="78"/>
  <c r="BA1960" i="78"/>
  <c r="BB1959" i="78"/>
  <c r="BA1959" i="78"/>
  <c r="BB1958" i="78"/>
  <c r="BA1958" i="78"/>
  <c r="BB1957" i="78"/>
  <c r="BA1957" i="78"/>
  <c r="BB1956" i="78"/>
  <c r="BA1956" i="78"/>
  <c r="BB1955" i="78"/>
  <c r="BA1955" i="78"/>
  <c r="BB1954" i="78"/>
  <c r="BA1954" i="78"/>
  <c r="BB1953" i="78"/>
  <c r="BA1953" i="78"/>
  <c r="BB1952" i="78"/>
  <c r="BA1952" i="78"/>
  <c r="BB1951" i="78"/>
  <c r="BA1951" i="78"/>
  <c r="BB1950" i="78"/>
  <c r="BA1950" i="78"/>
  <c r="BB1949" i="78"/>
  <c r="BA1949" i="78"/>
  <c r="BB1948" i="78"/>
  <c r="BA1948" i="78"/>
  <c r="BB1947" i="78"/>
  <c r="BA1947" i="78"/>
  <c r="BB1946" i="78"/>
  <c r="BA1946" i="78"/>
  <c r="BB1945" i="78"/>
  <c r="BA1945" i="78"/>
  <c r="BB1944" i="78"/>
  <c r="BA1944" i="78"/>
  <c r="BB1943" i="78"/>
  <c r="BA1943" i="78"/>
  <c r="BB1942" i="78"/>
  <c r="BA1942" i="78"/>
  <c r="BB1941" i="78"/>
  <c r="BA1941" i="78"/>
  <c r="BB1940" i="78"/>
  <c r="BA1940" i="78"/>
  <c r="BB1939" i="78"/>
  <c r="BA1939" i="78"/>
  <c r="BB1938" i="78"/>
  <c r="BA1938" i="78"/>
  <c r="BB1937" i="78"/>
  <c r="BA1937" i="78"/>
  <c r="BB1936" i="78"/>
  <c r="BA1936" i="78"/>
  <c r="BB1935" i="78"/>
  <c r="BA1935" i="78"/>
  <c r="BB1934" i="78"/>
  <c r="BA1934" i="78"/>
  <c r="BB1933" i="78"/>
  <c r="BA1933" i="78"/>
  <c r="BB1932" i="78"/>
  <c r="BA1932" i="78"/>
  <c r="BB1931" i="78"/>
  <c r="BA1931" i="78"/>
  <c r="BB1930" i="78"/>
  <c r="BA1930" i="78"/>
  <c r="BB1929" i="78"/>
  <c r="BA1929" i="78"/>
  <c r="BB1928" i="78"/>
  <c r="BA1928" i="78"/>
  <c r="BB1927" i="78"/>
  <c r="BA1927" i="78"/>
  <c r="BB1926" i="78"/>
  <c r="BA1926" i="78"/>
  <c r="BB1925" i="78"/>
  <c r="BA1925" i="78"/>
  <c r="BB1924" i="78"/>
  <c r="BA1924" i="78"/>
  <c r="BB1923" i="78"/>
  <c r="BA1923" i="78"/>
  <c r="BB1922" i="78"/>
  <c r="BA1922" i="78"/>
  <c r="BB1921" i="78"/>
  <c r="BA1921" i="78"/>
  <c r="BB1920" i="78"/>
  <c r="BA1920" i="78"/>
  <c r="BB1919" i="78"/>
  <c r="BA1919" i="78"/>
  <c r="BB1918" i="78"/>
  <c r="BA1918" i="78"/>
  <c r="BB1917" i="78"/>
  <c r="BA1917" i="78"/>
  <c r="BB1916" i="78"/>
  <c r="BA1916" i="78"/>
  <c r="BB1915" i="78"/>
  <c r="BA1915" i="78"/>
  <c r="BB1914" i="78"/>
  <c r="BA1914" i="78"/>
  <c r="BB1913" i="78"/>
  <c r="BA1913" i="78"/>
  <c r="BB1912" i="78"/>
  <c r="BA1912" i="78"/>
  <c r="BB1911" i="78"/>
  <c r="BA1911" i="78"/>
  <c r="BB1910" i="78"/>
  <c r="BA1910" i="78"/>
  <c r="BB1909" i="78"/>
  <c r="BA1909" i="78"/>
  <c r="BB1908" i="78"/>
  <c r="BA1908" i="78"/>
  <c r="BB1907" i="78"/>
  <c r="BA1907" i="78"/>
  <c r="BB1906" i="78"/>
  <c r="BA1906" i="78"/>
  <c r="BB1905" i="78"/>
  <c r="BA1905" i="78"/>
  <c r="BB1904" i="78"/>
  <c r="BA1904" i="78"/>
  <c r="BB1903" i="78"/>
  <c r="BA1903" i="78"/>
  <c r="BB1902" i="78"/>
  <c r="BA1902" i="78"/>
  <c r="BB1901" i="78"/>
  <c r="BA1901" i="78"/>
  <c r="BB1900" i="78"/>
  <c r="BA1900" i="78"/>
  <c r="BB1899" i="78"/>
  <c r="BA1899" i="78"/>
  <c r="BB1898" i="78"/>
  <c r="BA1898" i="78"/>
  <c r="BB1897" i="78"/>
  <c r="BA1897" i="78"/>
  <c r="BB1896" i="78"/>
  <c r="BA1896" i="78"/>
  <c r="BB1895" i="78"/>
  <c r="BA1895" i="78"/>
  <c r="BB1894" i="78"/>
  <c r="BA1894" i="78"/>
  <c r="BB1893" i="78"/>
  <c r="BA1893" i="78"/>
  <c r="BB1892" i="78"/>
  <c r="BA1892" i="78"/>
  <c r="BB1891" i="78"/>
  <c r="BA1891" i="78"/>
  <c r="BB1890" i="78"/>
  <c r="BA1890" i="78"/>
  <c r="BB1889" i="78"/>
  <c r="BA1889" i="78"/>
  <c r="BB1888" i="78"/>
  <c r="BA1888" i="78"/>
  <c r="BB1887" i="78"/>
  <c r="BA1887" i="78"/>
  <c r="BB1886" i="78"/>
  <c r="BA1886" i="78"/>
  <c r="BB1885" i="78"/>
  <c r="BA1885" i="78"/>
  <c r="BB1884" i="78"/>
  <c r="BA1884" i="78"/>
  <c r="BB1883" i="78"/>
  <c r="BA1883" i="78"/>
  <c r="BB1882" i="78"/>
  <c r="BA1882" i="78"/>
  <c r="BB1881" i="78"/>
  <c r="BA1881" i="78"/>
  <c r="BB1880" i="78"/>
  <c r="BA1880" i="78"/>
  <c r="BB1879" i="78"/>
  <c r="BA1879" i="78"/>
  <c r="BB1878" i="78"/>
  <c r="BA1878" i="78"/>
  <c r="BB1877" i="78"/>
  <c r="BA1877" i="78"/>
  <c r="BB1876" i="78"/>
  <c r="BA1876" i="78"/>
  <c r="BB1875" i="78"/>
  <c r="BA1875" i="78"/>
  <c r="BB1874" i="78"/>
  <c r="BA1874" i="78"/>
  <c r="BB1873" i="78"/>
  <c r="BA1873" i="78"/>
  <c r="BB1872" i="78"/>
  <c r="BA1872" i="78"/>
  <c r="BB1871" i="78"/>
  <c r="BA1871" i="78"/>
  <c r="BB1870" i="78"/>
  <c r="BA1870" i="78"/>
  <c r="BB1869" i="78"/>
  <c r="BA1869" i="78"/>
  <c r="BB1868" i="78"/>
  <c r="BA1868" i="78"/>
  <c r="BB1867" i="78"/>
  <c r="BA1867" i="78"/>
  <c r="BB1866" i="78"/>
  <c r="BA1866" i="78"/>
  <c r="BB1865" i="78"/>
  <c r="BA1865" i="78"/>
  <c r="BB1864" i="78"/>
  <c r="BA1864" i="78"/>
  <c r="BB1863" i="78"/>
  <c r="BA1863" i="78"/>
  <c r="BB1862" i="78"/>
  <c r="BA1862" i="78"/>
  <c r="BB1861" i="78"/>
  <c r="BA1861" i="78"/>
  <c r="BB1860" i="78"/>
  <c r="BA1860" i="78"/>
  <c r="BB1859" i="78"/>
  <c r="BA1859" i="78"/>
  <c r="BB1858" i="78"/>
  <c r="BA1858" i="78"/>
  <c r="BB1857" i="78"/>
  <c r="BA1857" i="78"/>
  <c r="BB1856" i="78"/>
  <c r="BA1856" i="78"/>
  <c r="BB1855" i="78"/>
  <c r="BA1855" i="78"/>
  <c r="BB1854" i="78"/>
  <c r="BA1854" i="78"/>
  <c r="BB1853" i="78"/>
  <c r="BA1853" i="78"/>
  <c r="BB1852" i="78"/>
  <c r="BA1852" i="78"/>
  <c r="BB1851" i="78"/>
  <c r="BA1851" i="78"/>
  <c r="BB1850" i="78"/>
  <c r="BA1850" i="78"/>
  <c r="BB1849" i="78"/>
  <c r="BA1849" i="78"/>
  <c r="BB1848" i="78"/>
  <c r="BA1848" i="78"/>
  <c r="BB1847" i="78"/>
  <c r="BA1847" i="78"/>
  <c r="BB1846" i="78"/>
  <c r="BA1846" i="78"/>
  <c r="BB1845" i="78"/>
  <c r="BA1845" i="78"/>
  <c r="BB1844" i="78"/>
  <c r="BA1844" i="78"/>
  <c r="BB1843" i="78"/>
  <c r="BA1843" i="78"/>
  <c r="BB1842" i="78"/>
  <c r="BA1842" i="78"/>
  <c r="BB1841" i="78"/>
  <c r="BA1841" i="78"/>
  <c r="BB1840" i="78"/>
  <c r="BA1840" i="78"/>
  <c r="BB1839" i="78"/>
  <c r="BA1839" i="78"/>
  <c r="BB1838" i="78"/>
  <c r="BA1838" i="78"/>
  <c r="BB1837" i="78"/>
  <c r="BA1837" i="78"/>
  <c r="BB1836" i="78"/>
  <c r="BA1836" i="78"/>
  <c r="BB1835" i="78"/>
  <c r="BA1835" i="78"/>
  <c r="BB1834" i="78"/>
  <c r="BA1834" i="78"/>
  <c r="BB1833" i="78"/>
  <c r="BA1833" i="78"/>
  <c r="BB1832" i="78"/>
  <c r="BA1832" i="78"/>
  <c r="BB1831" i="78"/>
  <c r="BA1831" i="78"/>
  <c r="BB1830" i="78"/>
  <c r="BA1830" i="78"/>
  <c r="BB1829" i="78"/>
  <c r="BA1829" i="78"/>
  <c r="BB1828" i="78"/>
  <c r="BA1828" i="78"/>
  <c r="BB1827" i="78"/>
  <c r="BA1827" i="78"/>
  <c r="BB1826" i="78"/>
  <c r="BA1826" i="78"/>
  <c r="BB1825" i="78"/>
  <c r="BA1825" i="78"/>
  <c r="BB1824" i="78"/>
  <c r="BA1824" i="78"/>
  <c r="BB1823" i="78"/>
  <c r="BA1823" i="78"/>
  <c r="BB1822" i="78"/>
  <c r="BA1822" i="78"/>
  <c r="BB1821" i="78"/>
  <c r="BA1821" i="78"/>
  <c r="BB1820" i="78"/>
  <c r="BA1820" i="78"/>
  <c r="BB1819" i="78"/>
  <c r="BA1819" i="78"/>
  <c r="BB1818" i="78"/>
  <c r="BA1818" i="78"/>
  <c r="BB1817" i="78"/>
  <c r="BA1817" i="78"/>
  <c r="BB1816" i="78"/>
  <c r="BA1816" i="78"/>
  <c r="BB1815" i="78"/>
  <c r="BA1815" i="78"/>
  <c r="BB1814" i="78"/>
  <c r="BA1814" i="78"/>
  <c r="BB1813" i="78"/>
  <c r="BA1813" i="78"/>
  <c r="BB1812" i="78"/>
  <c r="BA1812" i="78"/>
  <c r="BB1811" i="78"/>
  <c r="BA1811" i="78"/>
  <c r="BB1810" i="78"/>
  <c r="BA1810" i="78"/>
  <c r="BB1809" i="78"/>
  <c r="BA1809" i="78"/>
  <c r="BB1808" i="78"/>
  <c r="BA1808" i="78"/>
  <c r="BB1807" i="78"/>
  <c r="BA1807" i="78"/>
  <c r="BB1806" i="78"/>
  <c r="BA1806" i="78"/>
  <c r="BB1805" i="78"/>
  <c r="BA1805" i="78"/>
  <c r="BB1804" i="78"/>
  <c r="BA1804" i="78"/>
  <c r="BB1803" i="78"/>
  <c r="BA1803" i="78"/>
  <c r="BB1802" i="78"/>
  <c r="BA1802" i="78"/>
  <c r="BB1801" i="78"/>
  <c r="BA1801" i="78"/>
  <c r="BB1800" i="78"/>
  <c r="BA1800" i="78"/>
  <c r="BB1799" i="78"/>
  <c r="BA1799" i="78"/>
  <c r="BB1798" i="78"/>
  <c r="BA1798" i="78"/>
  <c r="BB1797" i="78"/>
  <c r="BA1797" i="78"/>
  <c r="BB1796" i="78"/>
  <c r="BA1796" i="78"/>
  <c r="BB1795" i="78"/>
  <c r="BA1795" i="78"/>
  <c r="BB1794" i="78"/>
  <c r="BA1794" i="78"/>
  <c r="BB1793" i="78"/>
  <c r="BA1793" i="78"/>
  <c r="BB1792" i="78"/>
  <c r="BA1792" i="78"/>
  <c r="BB1791" i="78"/>
  <c r="BA1791" i="78"/>
  <c r="BB1790" i="78"/>
  <c r="BA1790" i="78"/>
  <c r="BB1789" i="78"/>
  <c r="BA1789" i="78"/>
  <c r="BB1788" i="78"/>
  <c r="BA1788" i="78"/>
  <c r="BB1787" i="78"/>
  <c r="BA1787" i="78"/>
  <c r="BB1786" i="78"/>
  <c r="BA1786" i="78"/>
  <c r="BB1785" i="78"/>
  <c r="BA1785" i="78"/>
  <c r="BB1784" i="78"/>
  <c r="BA1784" i="78"/>
  <c r="BB1783" i="78"/>
  <c r="BA1783" i="78"/>
  <c r="BB1782" i="78"/>
  <c r="BA1782" i="78"/>
  <c r="BB1781" i="78"/>
  <c r="BA1781" i="78"/>
  <c r="BB1780" i="78"/>
  <c r="BA1780" i="78"/>
  <c r="BB1779" i="78"/>
  <c r="BA1779" i="78"/>
  <c r="BB1778" i="78"/>
  <c r="BA1778" i="78"/>
  <c r="BB1777" i="78"/>
  <c r="BA1777" i="78"/>
  <c r="BB1776" i="78"/>
  <c r="BA1776" i="78"/>
  <c r="BB1775" i="78"/>
  <c r="BA1775" i="78"/>
  <c r="BB1774" i="78"/>
  <c r="BA1774" i="78"/>
  <c r="BB1773" i="78"/>
  <c r="BA1773" i="78"/>
  <c r="BB1772" i="78"/>
  <c r="BA1772" i="78"/>
  <c r="BB1771" i="78"/>
  <c r="BA1771" i="78"/>
  <c r="BB1770" i="78"/>
  <c r="BA1770" i="78"/>
  <c r="BB1769" i="78"/>
  <c r="BA1769" i="78"/>
  <c r="BB1768" i="78"/>
  <c r="BA1768" i="78"/>
  <c r="BB1767" i="78"/>
  <c r="BA1767" i="78"/>
  <c r="BB1766" i="78"/>
  <c r="BA1766" i="78"/>
  <c r="BB1765" i="78"/>
  <c r="BA1765" i="78"/>
  <c r="BB1764" i="78"/>
  <c r="BA1764" i="78"/>
  <c r="BB1763" i="78"/>
  <c r="BA1763" i="78"/>
  <c r="BB1762" i="78"/>
  <c r="BA1762" i="78"/>
  <c r="BB1761" i="78"/>
  <c r="BA1761" i="78"/>
  <c r="BB1760" i="78"/>
  <c r="BA1760" i="78"/>
  <c r="BB1759" i="78"/>
  <c r="BA1759" i="78"/>
  <c r="BB1758" i="78"/>
  <c r="BA1758" i="78"/>
  <c r="BB1757" i="78"/>
  <c r="BA1757" i="78"/>
  <c r="BB1756" i="78"/>
  <c r="BA1756" i="78"/>
  <c r="BB1755" i="78"/>
  <c r="BA1755" i="78"/>
  <c r="BB1754" i="78"/>
  <c r="BA1754" i="78"/>
  <c r="BB1753" i="78"/>
  <c r="BA1753" i="78"/>
  <c r="BB1752" i="78"/>
  <c r="BA1752" i="78"/>
  <c r="BB1751" i="78"/>
  <c r="BA1751" i="78"/>
  <c r="BB1750" i="78"/>
  <c r="BA1750" i="78"/>
  <c r="BB1749" i="78"/>
  <c r="BA1749" i="78"/>
  <c r="BB1748" i="78"/>
  <c r="BA1748" i="78"/>
  <c r="BB1747" i="78"/>
  <c r="BA1747" i="78"/>
  <c r="BB1746" i="78"/>
  <c r="BA1746" i="78"/>
  <c r="BB1745" i="78"/>
  <c r="BA1745" i="78"/>
  <c r="BB1744" i="78"/>
  <c r="BA1744" i="78"/>
  <c r="BB1743" i="78"/>
  <c r="BA1743" i="78"/>
  <c r="BB1742" i="78"/>
  <c r="BA1742" i="78"/>
  <c r="BB1741" i="78"/>
  <c r="BA1741" i="78"/>
  <c r="BB1740" i="78"/>
  <c r="BA1740" i="78"/>
  <c r="BB1739" i="78"/>
  <c r="BA1739" i="78"/>
  <c r="BB1738" i="78"/>
  <c r="BA1738" i="78"/>
  <c r="BB1737" i="78"/>
  <c r="BA1737" i="78"/>
  <c r="BB1736" i="78"/>
  <c r="BA1736" i="78"/>
  <c r="BB1735" i="78"/>
  <c r="BA1735" i="78"/>
  <c r="BB1734" i="78"/>
  <c r="BA1734" i="78"/>
  <c r="BB1733" i="78"/>
  <c r="BA1733" i="78"/>
  <c r="BB1732" i="78"/>
  <c r="BA1732" i="78"/>
  <c r="BB1731" i="78"/>
  <c r="BA1731" i="78"/>
  <c r="BB1730" i="78"/>
  <c r="BA1730" i="78"/>
  <c r="BB1729" i="78"/>
  <c r="BA1729" i="78"/>
  <c r="BB1728" i="78"/>
  <c r="BA1728" i="78"/>
  <c r="BB1727" i="78"/>
  <c r="BA1727" i="78"/>
  <c r="BB1726" i="78"/>
  <c r="BA1726" i="78"/>
  <c r="BB1725" i="78"/>
  <c r="BA1725" i="78"/>
  <c r="BB1724" i="78"/>
  <c r="BA1724" i="78"/>
  <c r="BB1723" i="78"/>
  <c r="BA1723" i="78"/>
  <c r="BB1722" i="78"/>
  <c r="BA1722" i="78"/>
  <c r="BB1721" i="78"/>
  <c r="BA1721" i="78"/>
  <c r="BB1720" i="78"/>
  <c r="BA1720" i="78"/>
  <c r="BB1719" i="78"/>
  <c r="BA1719" i="78"/>
  <c r="BB1718" i="78"/>
  <c r="BA1718" i="78"/>
  <c r="BB1717" i="78"/>
  <c r="BA1717" i="78"/>
  <c r="BB1716" i="78"/>
  <c r="BA1716" i="78"/>
  <c r="BB1715" i="78"/>
  <c r="BA1715" i="78"/>
  <c r="BB1714" i="78"/>
  <c r="BA1714" i="78"/>
  <c r="BB1713" i="78"/>
  <c r="BA1713" i="78"/>
  <c r="BB1712" i="78"/>
  <c r="BA1712" i="78"/>
  <c r="BB1711" i="78"/>
  <c r="BA1711" i="78"/>
  <c r="BB1710" i="78"/>
  <c r="BA1710" i="78"/>
  <c r="BB1709" i="78"/>
  <c r="BA1709" i="78"/>
  <c r="BB1708" i="78"/>
  <c r="BA1708" i="78"/>
  <c r="BB1707" i="78"/>
  <c r="BA1707" i="78"/>
  <c r="BB1706" i="78"/>
  <c r="BA1706" i="78"/>
  <c r="BB1705" i="78"/>
  <c r="BA1705" i="78"/>
  <c r="BB1704" i="78"/>
  <c r="BA1704" i="78"/>
  <c r="BB1703" i="78"/>
  <c r="BA1703" i="78"/>
  <c r="BB1702" i="78"/>
  <c r="BA1702" i="78"/>
  <c r="BB1701" i="78"/>
  <c r="BA1701" i="78"/>
  <c r="BB1700" i="78"/>
  <c r="BA1700" i="78"/>
  <c r="BB1699" i="78"/>
  <c r="BA1699" i="78"/>
  <c r="BB1698" i="78"/>
  <c r="BA1698" i="78"/>
  <c r="BB1697" i="78"/>
  <c r="BA1697" i="78"/>
  <c r="BB1696" i="78"/>
  <c r="BA1696" i="78"/>
  <c r="BB1695" i="78"/>
  <c r="BA1695" i="78"/>
  <c r="BB1694" i="78"/>
  <c r="BA1694" i="78"/>
  <c r="BB1693" i="78"/>
  <c r="BA1693" i="78"/>
  <c r="BB1692" i="78"/>
  <c r="BA1692" i="78"/>
  <c r="BB1691" i="78"/>
  <c r="BA1691" i="78"/>
  <c r="BB1690" i="78"/>
  <c r="BA1690" i="78"/>
  <c r="BB1689" i="78"/>
  <c r="BA1689" i="78"/>
  <c r="BB1688" i="78"/>
  <c r="BA1688" i="78"/>
  <c r="BB1687" i="78"/>
  <c r="BA1687" i="78"/>
  <c r="BB1686" i="78"/>
  <c r="BA1686" i="78"/>
  <c r="BB1685" i="78"/>
  <c r="BA1685" i="78"/>
  <c r="BB1684" i="78"/>
  <c r="BA1684" i="78"/>
  <c r="BB1683" i="78"/>
  <c r="BA1683" i="78"/>
  <c r="BB1682" i="78"/>
  <c r="BA1682" i="78"/>
  <c r="BB1681" i="78"/>
  <c r="BA1681" i="78"/>
  <c r="BB1680" i="78"/>
  <c r="BA1680" i="78"/>
  <c r="BB1679" i="78"/>
  <c r="BA1679" i="78"/>
  <c r="BB1678" i="78"/>
  <c r="BA1678" i="78"/>
  <c r="BB1677" i="78"/>
  <c r="BA1677" i="78"/>
  <c r="BB1676" i="78"/>
  <c r="BA1676" i="78"/>
  <c r="BB1675" i="78"/>
  <c r="BA1675" i="78"/>
  <c r="BB1674" i="78"/>
  <c r="BA1674" i="78"/>
  <c r="BB1673" i="78"/>
  <c r="BA1673" i="78"/>
  <c r="BB1672" i="78"/>
  <c r="BA1672" i="78"/>
  <c r="BB1671" i="78"/>
  <c r="BA1671" i="78"/>
  <c r="BB1670" i="78"/>
  <c r="BA1670" i="78"/>
  <c r="BB1669" i="78"/>
  <c r="BA1669" i="78"/>
  <c r="BB1668" i="78"/>
  <c r="BA1668" i="78"/>
  <c r="BB1667" i="78"/>
  <c r="BA1667" i="78"/>
  <c r="BB1666" i="78"/>
  <c r="BA1666" i="78"/>
  <c r="BB1665" i="78"/>
  <c r="BA1665" i="78"/>
  <c r="BB1664" i="78"/>
  <c r="BA1664" i="78"/>
  <c r="BB1663" i="78"/>
  <c r="BA1663" i="78"/>
  <c r="BB1662" i="78"/>
  <c r="BA1662" i="78"/>
  <c r="BB1661" i="78"/>
  <c r="BA1661" i="78"/>
  <c r="BB1660" i="78"/>
  <c r="BA1660" i="78"/>
  <c r="BB1659" i="78"/>
  <c r="BA1659" i="78"/>
  <c r="BB1658" i="78"/>
  <c r="BA1658" i="78"/>
  <c r="BB1657" i="78"/>
  <c r="BA1657" i="78"/>
  <c r="BB1656" i="78"/>
  <c r="BA1656" i="78"/>
  <c r="BB1655" i="78"/>
  <c r="BA1655" i="78"/>
  <c r="BB1654" i="78"/>
  <c r="BA1654" i="78"/>
  <c r="BB1653" i="78"/>
  <c r="BA1653" i="78"/>
  <c r="BB1652" i="78"/>
  <c r="BA1652" i="78"/>
  <c r="BB1651" i="78"/>
  <c r="BA1651" i="78"/>
  <c r="BB1650" i="78"/>
  <c r="BA1650" i="78"/>
  <c r="BB1649" i="78"/>
  <c r="BA1649" i="78"/>
  <c r="BB1648" i="78"/>
  <c r="BA1648" i="78"/>
  <c r="BB1647" i="78"/>
  <c r="BA1647" i="78"/>
  <c r="BB1646" i="78"/>
  <c r="BA1646" i="78"/>
  <c r="BB1645" i="78"/>
  <c r="BA1645" i="78"/>
  <c r="BB1644" i="78"/>
  <c r="BA1644" i="78"/>
  <c r="BB1643" i="78"/>
  <c r="BA1643" i="78"/>
  <c r="BB1642" i="78"/>
  <c r="BA1642" i="78"/>
  <c r="BB1641" i="78"/>
  <c r="BA1641" i="78"/>
  <c r="BB1640" i="78"/>
  <c r="BA1640" i="78"/>
  <c r="BB1639" i="78"/>
  <c r="BA1639" i="78"/>
  <c r="BB1638" i="78"/>
  <c r="BA1638" i="78"/>
  <c r="BB1637" i="78"/>
  <c r="BA1637" i="78"/>
  <c r="BB1636" i="78"/>
  <c r="BA1636" i="78"/>
  <c r="BB1635" i="78"/>
  <c r="BA1635" i="78"/>
  <c r="BB1634" i="78"/>
  <c r="BA1634" i="78"/>
  <c r="BB1633" i="78"/>
  <c r="BA1633" i="78"/>
  <c r="BB1632" i="78"/>
  <c r="BA1632" i="78"/>
  <c r="BB1631" i="78"/>
  <c r="BA1631" i="78"/>
  <c r="BB1630" i="78"/>
  <c r="BA1630" i="78"/>
  <c r="BB1629" i="78"/>
  <c r="BA1629" i="78"/>
  <c r="BB1628" i="78"/>
  <c r="BA1628" i="78"/>
  <c r="BB1627" i="78"/>
  <c r="BA1627" i="78"/>
  <c r="BB1626" i="78"/>
  <c r="BA1626" i="78"/>
  <c r="BB1625" i="78"/>
  <c r="BA1625" i="78"/>
  <c r="BB1624" i="78"/>
  <c r="BA1624" i="78"/>
  <c r="BB1623" i="78"/>
  <c r="BA1623" i="78"/>
  <c r="BB1622" i="78"/>
  <c r="BA1622" i="78"/>
  <c r="BB1621" i="78"/>
  <c r="BA1621" i="78"/>
  <c r="BB1620" i="78"/>
  <c r="BA1620" i="78"/>
  <c r="BB1619" i="78"/>
  <c r="BA1619" i="78"/>
  <c r="BB1618" i="78"/>
  <c r="BA1618" i="78"/>
  <c r="BB1617" i="78"/>
  <c r="BA1617" i="78"/>
  <c r="BB1616" i="78"/>
  <c r="BA1616" i="78"/>
  <c r="BB1615" i="78"/>
  <c r="BA1615" i="78"/>
  <c r="BB1614" i="78"/>
  <c r="BA1614" i="78"/>
  <c r="BB1613" i="78"/>
  <c r="BA1613" i="78"/>
  <c r="BB1612" i="78"/>
  <c r="BA1612" i="78"/>
  <c r="BB1611" i="78"/>
  <c r="BA1611" i="78"/>
  <c r="BB1610" i="78"/>
  <c r="BA1610" i="78"/>
  <c r="BB1609" i="78"/>
  <c r="BA1609" i="78"/>
  <c r="BB1608" i="78"/>
  <c r="BA1608" i="78"/>
  <c r="BB1607" i="78"/>
  <c r="BA1607" i="78"/>
  <c r="BB1606" i="78"/>
  <c r="BA1606" i="78"/>
  <c r="BB1605" i="78"/>
  <c r="BA1605" i="78"/>
  <c r="BB1604" i="78"/>
  <c r="BA1604" i="78"/>
  <c r="BB1603" i="78"/>
  <c r="BA1603" i="78"/>
  <c r="BB1602" i="78"/>
  <c r="BA1602" i="78"/>
  <c r="BB1601" i="78"/>
  <c r="BA1601" i="78"/>
  <c r="BB1600" i="78"/>
  <c r="BA1600" i="78"/>
  <c r="BB1599" i="78"/>
  <c r="BA1599" i="78"/>
  <c r="BB1598" i="78"/>
  <c r="BA1598" i="78"/>
  <c r="BB1597" i="78"/>
  <c r="BA1597" i="78"/>
  <c r="BB1596" i="78"/>
  <c r="BA1596" i="78"/>
  <c r="BB1595" i="78"/>
  <c r="BA1595" i="78"/>
  <c r="BB1594" i="78"/>
  <c r="BA1594" i="78"/>
  <c r="BB1593" i="78"/>
  <c r="BA1593" i="78"/>
  <c r="BB1592" i="78"/>
  <c r="BA1592" i="78"/>
  <c r="BB1591" i="78"/>
  <c r="BA1591" i="78"/>
  <c r="BB1590" i="78"/>
  <c r="BA1590" i="78"/>
  <c r="BB1589" i="78"/>
  <c r="BA1589" i="78"/>
  <c r="BB1588" i="78"/>
  <c r="BA1588" i="78"/>
  <c r="BB1587" i="78"/>
  <c r="BA1587" i="78"/>
  <c r="BB1586" i="78"/>
  <c r="BA1586" i="78"/>
  <c r="BB1585" i="78"/>
  <c r="BA1585" i="78"/>
  <c r="BB1584" i="78"/>
  <c r="BA1584" i="78"/>
  <c r="BB1583" i="78"/>
  <c r="BA1583" i="78"/>
  <c r="BB1582" i="78"/>
  <c r="BA1582" i="78"/>
  <c r="BB1581" i="78"/>
  <c r="BA1581" i="78"/>
  <c r="BB1580" i="78"/>
  <c r="BA1580" i="78"/>
  <c r="BB1579" i="78"/>
  <c r="BA1579" i="78"/>
  <c r="BB1578" i="78"/>
  <c r="BA1578" i="78"/>
  <c r="BB1577" i="78"/>
  <c r="BA1577" i="78"/>
  <c r="BB1576" i="78"/>
  <c r="BA1576" i="78"/>
  <c r="BB1575" i="78"/>
  <c r="BA1575" i="78"/>
  <c r="BB1574" i="78"/>
  <c r="BA1574" i="78"/>
  <c r="BB1573" i="78"/>
  <c r="BA1573" i="78"/>
  <c r="BB1572" i="78"/>
  <c r="BA1572" i="78"/>
  <c r="BB1571" i="78"/>
  <c r="BA1571" i="78"/>
  <c r="BB1570" i="78"/>
  <c r="BA1570" i="78"/>
  <c r="BB1569" i="78"/>
  <c r="BA1569" i="78"/>
  <c r="BB1568" i="78"/>
  <c r="BA1568" i="78"/>
  <c r="BB1567" i="78"/>
  <c r="BA1567" i="78"/>
  <c r="BB1566" i="78"/>
  <c r="BA1566" i="78"/>
  <c r="BB1565" i="78"/>
  <c r="BA1565" i="78"/>
  <c r="BB1564" i="78"/>
  <c r="BA1564" i="78"/>
  <c r="BB1563" i="78"/>
  <c r="BA1563" i="78"/>
  <c r="BB1562" i="78"/>
  <c r="BA1562" i="78"/>
  <c r="BB1561" i="78"/>
  <c r="BA1561" i="78"/>
  <c r="BB1560" i="78"/>
  <c r="BA1560" i="78"/>
  <c r="BB1559" i="78"/>
  <c r="BA1559" i="78"/>
  <c r="BB1558" i="78"/>
  <c r="BA1558" i="78"/>
  <c r="BB1557" i="78"/>
  <c r="BA1557" i="78"/>
  <c r="BB1556" i="78"/>
  <c r="BA1556" i="78"/>
  <c r="BB1555" i="78"/>
  <c r="BA1555" i="78"/>
  <c r="BB1554" i="78"/>
  <c r="BA1554" i="78"/>
  <c r="BB1553" i="78"/>
  <c r="BA1553" i="78"/>
  <c r="BB1552" i="78"/>
  <c r="BA1552" i="78"/>
  <c r="BB1551" i="78"/>
  <c r="BA1551" i="78"/>
  <c r="BB1550" i="78"/>
  <c r="BA1550" i="78"/>
  <c r="BB1549" i="78"/>
  <c r="BA1549" i="78"/>
  <c r="BB1548" i="78"/>
  <c r="BA1548" i="78"/>
  <c r="BB1547" i="78"/>
  <c r="BA1547" i="78"/>
  <c r="BB1546" i="78"/>
  <c r="BA1546" i="78"/>
  <c r="BB1545" i="78"/>
  <c r="BA1545" i="78"/>
  <c r="BB1544" i="78"/>
  <c r="BA1544" i="78"/>
  <c r="BB1543" i="78"/>
  <c r="BA1543" i="78"/>
  <c r="BB1542" i="78"/>
  <c r="BA1542" i="78"/>
  <c r="BB1541" i="78"/>
  <c r="BA1541" i="78"/>
  <c r="BB1540" i="78"/>
  <c r="BA1540" i="78"/>
  <c r="BB1539" i="78"/>
  <c r="BA1539" i="78"/>
  <c r="BB1538" i="78"/>
  <c r="BA1538" i="78"/>
  <c r="BB1537" i="78"/>
  <c r="BA1537" i="78"/>
  <c r="BB1536" i="78"/>
  <c r="BA1536" i="78"/>
  <c r="BB1535" i="78"/>
  <c r="BA1535" i="78"/>
  <c r="BB1534" i="78"/>
  <c r="BA1534" i="78"/>
  <c r="BB1533" i="78"/>
  <c r="BA1533" i="78"/>
  <c r="BB1532" i="78"/>
  <c r="BA1532" i="78"/>
  <c r="BB1531" i="78"/>
  <c r="BA1531" i="78"/>
  <c r="BB1530" i="78"/>
  <c r="BA1530" i="78"/>
  <c r="BB1529" i="78"/>
  <c r="BA1529" i="78"/>
  <c r="BB1528" i="78"/>
  <c r="BA1528" i="78"/>
  <c r="BB1527" i="78"/>
  <c r="BA1527" i="78"/>
  <c r="BB1526" i="78"/>
  <c r="BA1526" i="78"/>
  <c r="BB1525" i="78"/>
  <c r="BA1525" i="78"/>
  <c r="BB1524" i="78"/>
  <c r="BA1524" i="78"/>
  <c r="BB1523" i="78"/>
  <c r="BA1523" i="78"/>
  <c r="BB1522" i="78"/>
  <c r="BA1522" i="78"/>
  <c r="BB1521" i="78"/>
  <c r="BA1521" i="78"/>
  <c r="BB1520" i="78"/>
  <c r="BA1520" i="78"/>
  <c r="BB1519" i="78"/>
  <c r="BA1519" i="78"/>
  <c r="BB1518" i="78"/>
  <c r="BA1518" i="78"/>
  <c r="BB1517" i="78"/>
  <c r="BA1517" i="78"/>
  <c r="BB1516" i="78"/>
  <c r="BA1516" i="78"/>
  <c r="BB1515" i="78"/>
  <c r="BA1515" i="78"/>
  <c r="BB1514" i="78"/>
  <c r="BA1514" i="78"/>
  <c r="BB1513" i="78"/>
  <c r="BA1513" i="78"/>
  <c r="BB1512" i="78"/>
  <c r="BA1512" i="78"/>
  <c r="BB1511" i="78"/>
  <c r="BA1511" i="78"/>
  <c r="BB1510" i="78"/>
  <c r="BA1510" i="78"/>
  <c r="BB1509" i="78"/>
  <c r="BA1509" i="78"/>
  <c r="BB1508" i="78"/>
  <c r="BA1508" i="78"/>
  <c r="BB1507" i="78"/>
  <c r="BA1507" i="78"/>
  <c r="BB1506" i="78"/>
  <c r="BA1506" i="78"/>
  <c r="BB1505" i="78"/>
  <c r="BA1505" i="78"/>
  <c r="BB1504" i="78"/>
  <c r="BA1504" i="78"/>
  <c r="BB1503" i="78"/>
  <c r="BA1503" i="78"/>
  <c r="BB1502" i="78"/>
  <c r="BA1502" i="78"/>
  <c r="BB1501" i="78"/>
  <c r="BA1501" i="78"/>
  <c r="BB1500" i="78"/>
  <c r="BA1500" i="78"/>
  <c r="BB1499" i="78"/>
  <c r="BA1499" i="78"/>
  <c r="BB1498" i="78"/>
  <c r="BA1498" i="78"/>
  <c r="BB1497" i="78"/>
  <c r="BA1497" i="78"/>
  <c r="BB1496" i="78"/>
  <c r="BA1496" i="78"/>
  <c r="BB1495" i="78"/>
  <c r="BA1495" i="78"/>
  <c r="BB1494" i="78"/>
  <c r="BA1494" i="78"/>
  <c r="BB1493" i="78"/>
  <c r="BA1493" i="78"/>
  <c r="BB1492" i="78"/>
  <c r="BA1492" i="78"/>
  <c r="BB1491" i="78"/>
  <c r="BA1491" i="78"/>
  <c r="BB1490" i="78"/>
  <c r="BA1490" i="78"/>
  <c r="BB1489" i="78"/>
  <c r="BA1489" i="78"/>
  <c r="BB1488" i="78"/>
  <c r="BA1488" i="78"/>
  <c r="BB1487" i="78"/>
  <c r="BA1487" i="78"/>
  <c r="BB1486" i="78"/>
  <c r="BA1486" i="78"/>
  <c r="BB1485" i="78"/>
  <c r="BA1485" i="78"/>
  <c r="BB1484" i="78"/>
  <c r="BA1484" i="78"/>
  <c r="BB1483" i="78"/>
  <c r="BA1483" i="78"/>
  <c r="BB1482" i="78"/>
  <c r="BA1482" i="78"/>
  <c r="BB1481" i="78"/>
  <c r="BA1481" i="78"/>
  <c r="BB1480" i="78"/>
  <c r="BA1480" i="78"/>
  <c r="BB1479" i="78"/>
  <c r="BA1479" i="78"/>
  <c r="BB1478" i="78"/>
  <c r="BA1478" i="78"/>
  <c r="BB1477" i="78"/>
  <c r="BA1477" i="78"/>
  <c r="BB1476" i="78"/>
  <c r="BA1476" i="78"/>
  <c r="BB1475" i="78"/>
  <c r="BA1475" i="78"/>
  <c r="BB1474" i="78"/>
  <c r="BA1474" i="78"/>
  <c r="BB1473" i="78"/>
  <c r="BA1473" i="78"/>
  <c r="BB1472" i="78"/>
  <c r="BA1472" i="78"/>
  <c r="BB1471" i="78"/>
  <c r="BA1471" i="78"/>
  <c r="BB1470" i="78"/>
  <c r="BA1470" i="78"/>
  <c r="BB1469" i="78"/>
  <c r="BA1469" i="78"/>
  <c r="BB1468" i="78"/>
  <c r="BA1468" i="78"/>
  <c r="BB1467" i="78"/>
  <c r="BA1467" i="78"/>
  <c r="BB1466" i="78"/>
  <c r="BA1466" i="78"/>
  <c r="BB1465" i="78"/>
  <c r="BA1465" i="78"/>
  <c r="BB1464" i="78"/>
  <c r="BA1464" i="78"/>
  <c r="BB1463" i="78"/>
  <c r="BA1463" i="78"/>
  <c r="BB1462" i="78"/>
  <c r="BA1462" i="78"/>
  <c r="BB1461" i="78"/>
  <c r="BA1461" i="78"/>
  <c r="BB1460" i="78"/>
  <c r="BA1460" i="78"/>
  <c r="BB1459" i="78"/>
  <c r="BA1459" i="78"/>
  <c r="BB1458" i="78"/>
  <c r="BA1458" i="78"/>
  <c r="BB1457" i="78"/>
  <c r="BA1457" i="78"/>
  <c r="BB1456" i="78"/>
  <c r="BA1456" i="78"/>
  <c r="BB1455" i="78"/>
  <c r="BA1455" i="78"/>
  <c r="BB1454" i="78"/>
  <c r="BA1454" i="78"/>
  <c r="BB1453" i="78"/>
  <c r="BA1453" i="78"/>
  <c r="BB1452" i="78"/>
  <c r="BA1452" i="78"/>
  <c r="BB1451" i="78"/>
  <c r="BA1451" i="78"/>
  <c r="BB1450" i="78"/>
  <c r="BA1450" i="78"/>
  <c r="BB1449" i="78"/>
  <c r="BA1449" i="78"/>
  <c r="BB1448" i="78"/>
  <c r="BA1448" i="78"/>
  <c r="BB1447" i="78"/>
  <c r="BA1447" i="78"/>
  <c r="BB1446" i="78"/>
  <c r="BA1446" i="78"/>
  <c r="BB1445" i="78"/>
  <c r="BA1445" i="78"/>
  <c r="BB1444" i="78"/>
  <c r="BA1444" i="78"/>
  <c r="BB1443" i="78"/>
  <c r="BA1443" i="78"/>
  <c r="BB1442" i="78"/>
  <c r="BA1442" i="78"/>
  <c r="BB1441" i="78"/>
  <c r="BA1441" i="78"/>
  <c r="BB1440" i="78"/>
  <c r="BA1440" i="78"/>
  <c r="BB1439" i="78"/>
  <c r="BA1439" i="78"/>
  <c r="BB1438" i="78"/>
  <c r="BA1438" i="78"/>
  <c r="BB1437" i="78"/>
  <c r="BA1437" i="78"/>
  <c r="BB1436" i="78"/>
  <c r="BA1436" i="78"/>
  <c r="BB1435" i="78"/>
  <c r="BA1435" i="78"/>
  <c r="BB1434" i="78"/>
  <c r="BA1434" i="78"/>
  <c r="BB1433" i="78"/>
  <c r="BA1433" i="78"/>
  <c r="BB1432" i="78"/>
  <c r="BA1432" i="78"/>
  <c r="BB1431" i="78"/>
  <c r="BA1431" i="78"/>
  <c r="BB1430" i="78"/>
  <c r="BA1430" i="78"/>
  <c r="BB1429" i="78"/>
  <c r="BA1429" i="78"/>
  <c r="BB1428" i="78"/>
  <c r="BA1428" i="78"/>
  <c r="BB1427" i="78"/>
  <c r="BA1427" i="78"/>
  <c r="BB1426" i="78"/>
  <c r="BA1426" i="78"/>
  <c r="BB1425" i="78"/>
  <c r="BA1425" i="78"/>
  <c r="BB1424" i="78"/>
  <c r="BA1424" i="78"/>
  <c r="BB1423" i="78"/>
  <c r="BA1423" i="78"/>
  <c r="BB1422" i="78"/>
  <c r="BA1422" i="78"/>
  <c r="BB1421" i="78"/>
  <c r="BA1421" i="78"/>
  <c r="BB1420" i="78"/>
  <c r="BA1420" i="78"/>
  <c r="BB1419" i="78"/>
  <c r="BA1419" i="78"/>
  <c r="BB1418" i="78"/>
  <c r="BA1418" i="78"/>
  <c r="BB1417" i="78"/>
  <c r="BA1417" i="78"/>
  <c r="BB1416" i="78"/>
  <c r="BA1416" i="78"/>
  <c r="BB1415" i="78"/>
  <c r="BA1415" i="78"/>
  <c r="BB1414" i="78"/>
  <c r="BA1414" i="78"/>
  <c r="BB1413" i="78"/>
  <c r="BA1413" i="78"/>
  <c r="BB1412" i="78"/>
  <c r="BA1412" i="78"/>
  <c r="BB1411" i="78"/>
  <c r="BA1411" i="78"/>
  <c r="BB1410" i="78"/>
  <c r="BA1410" i="78"/>
  <c r="BB1409" i="78"/>
  <c r="BA1409" i="78"/>
  <c r="BB1408" i="78"/>
  <c r="BA1408" i="78"/>
  <c r="BB1407" i="78"/>
  <c r="BA1407" i="78"/>
  <c r="BB1406" i="78"/>
  <c r="BA1406" i="78"/>
  <c r="BB1405" i="78"/>
  <c r="BA1405" i="78"/>
  <c r="BB1404" i="78"/>
  <c r="BA1404" i="78"/>
  <c r="BB1403" i="78"/>
  <c r="BA1403" i="78"/>
  <c r="BB1402" i="78"/>
  <c r="BA1402" i="78"/>
  <c r="BB1401" i="78"/>
  <c r="BA1401" i="78"/>
  <c r="BB1400" i="78"/>
  <c r="BA1400" i="78"/>
  <c r="BB1399" i="78"/>
  <c r="BA1399" i="78"/>
  <c r="BB1398" i="78"/>
  <c r="BA1398" i="78"/>
  <c r="BB1397" i="78"/>
  <c r="BA1397" i="78"/>
  <c r="BB1396" i="78"/>
  <c r="BA1396" i="78"/>
  <c r="BB1395" i="78"/>
  <c r="BA1395" i="78"/>
  <c r="BB1394" i="78"/>
  <c r="BA1394" i="78"/>
  <c r="BB1393" i="78"/>
  <c r="BA1393" i="78"/>
  <c r="BB1392" i="78"/>
  <c r="BA1392" i="78"/>
  <c r="BB1391" i="78"/>
  <c r="BA1391" i="78"/>
  <c r="BB1390" i="78"/>
  <c r="BA1390" i="78"/>
  <c r="BB1389" i="78"/>
  <c r="BA1389" i="78"/>
  <c r="BB1388" i="78"/>
  <c r="BA1388" i="78"/>
  <c r="BB1387" i="78"/>
  <c r="BA1387" i="78"/>
  <c r="BB1386" i="78"/>
  <c r="BA1386" i="78"/>
  <c r="BB1385" i="78"/>
  <c r="BA1385" i="78"/>
  <c r="BB1384" i="78"/>
  <c r="BA1384" i="78"/>
  <c r="BB1383" i="78"/>
  <c r="BA1383" i="78"/>
  <c r="BB1382" i="78"/>
  <c r="BA1382" i="78"/>
  <c r="BB1381" i="78"/>
  <c r="BA1381" i="78"/>
  <c r="BB1380" i="78"/>
  <c r="BA1380" i="78"/>
  <c r="BB1379" i="78"/>
  <c r="BA1379" i="78"/>
  <c r="BB1378" i="78"/>
  <c r="BA1378" i="78"/>
  <c r="BB1377" i="78"/>
  <c r="BA1377" i="78"/>
  <c r="BB1376" i="78"/>
  <c r="BA1376" i="78"/>
  <c r="BB1375" i="78"/>
  <c r="BA1375" i="78"/>
  <c r="BB1374" i="78"/>
  <c r="BA1374" i="78"/>
  <c r="BB1373" i="78"/>
  <c r="BA1373" i="78"/>
  <c r="BB1372" i="78"/>
  <c r="BA1372" i="78"/>
  <c r="BB1371" i="78"/>
  <c r="BA1371" i="78"/>
  <c r="BB1370" i="78"/>
  <c r="BA1370" i="78"/>
  <c r="BB1369" i="78"/>
  <c r="BA1369" i="78"/>
  <c r="BB1368" i="78"/>
  <c r="BA1368" i="78"/>
  <c r="BB1367" i="78"/>
  <c r="BA1367" i="78"/>
  <c r="BB1366" i="78"/>
  <c r="BA1366" i="78"/>
  <c r="BB1365" i="78"/>
  <c r="BA1365" i="78"/>
  <c r="BB1364" i="78"/>
  <c r="BA1364" i="78"/>
  <c r="BB1363" i="78"/>
  <c r="BA1363" i="78"/>
  <c r="BB1362" i="78"/>
  <c r="BA1362" i="78"/>
  <c r="BB1361" i="78"/>
  <c r="BA1361" i="78"/>
  <c r="BB1360" i="78"/>
  <c r="BA1360" i="78"/>
  <c r="BB1359" i="78"/>
  <c r="BA1359" i="78"/>
  <c r="BB1358" i="78"/>
  <c r="BA1358" i="78"/>
  <c r="BB1357" i="78"/>
  <c r="BA1357" i="78"/>
  <c r="BB1356" i="78"/>
  <c r="BA1356" i="78"/>
  <c r="BB1355" i="78"/>
  <c r="BA1355" i="78"/>
  <c r="BB1354" i="78"/>
  <c r="BA1354" i="78"/>
  <c r="BB1353" i="78"/>
  <c r="BA1353" i="78"/>
  <c r="BB1352" i="78"/>
  <c r="BA1352" i="78"/>
  <c r="BB1351" i="78"/>
  <c r="BA1351" i="78"/>
  <c r="BB1350" i="78"/>
  <c r="BA1350" i="78"/>
  <c r="BB1349" i="78"/>
  <c r="BA1349" i="78"/>
  <c r="BB1348" i="78"/>
  <c r="BA1348" i="78"/>
  <c r="BB1347" i="78"/>
  <c r="BA1347" i="78"/>
  <c r="BB1346" i="78"/>
  <c r="BA1346" i="78"/>
  <c r="BB1345" i="78"/>
  <c r="BA1345" i="78"/>
  <c r="BB1344" i="78"/>
  <c r="BA1344" i="78"/>
  <c r="BB1343" i="78"/>
  <c r="BA1343" i="78"/>
  <c r="BB1342" i="78"/>
  <c r="BA1342" i="78"/>
  <c r="BB1341" i="78"/>
  <c r="BA1341" i="78"/>
  <c r="BB1340" i="78"/>
  <c r="BA1340" i="78"/>
  <c r="BB1339" i="78"/>
  <c r="BA1339" i="78"/>
  <c r="BB1338" i="78"/>
  <c r="BA1338" i="78"/>
  <c r="BB1337" i="78"/>
  <c r="BA1337" i="78"/>
  <c r="BB1336" i="78"/>
  <c r="BA1336" i="78"/>
  <c r="BB1335" i="78"/>
  <c r="BA1335" i="78"/>
  <c r="BB1334" i="78"/>
  <c r="BA1334" i="78"/>
  <c r="BB1333" i="78"/>
  <c r="BA1333" i="78"/>
  <c r="BB1332" i="78"/>
  <c r="BA1332" i="78"/>
  <c r="BB1331" i="78"/>
  <c r="BA1331" i="78"/>
  <c r="BB1330" i="78"/>
  <c r="BA1330" i="78"/>
  <c r="BB1329" i="78"/>
  <c r="BA1329" i="78"/>
  <c r="BB1328" i="78"/>
  <c r="BA1328" i="78"/>
  <c r="BB1327" i="78"/>
  <c r="BA1327" i="78"/>
  <c r="BB1326" i="78"/>
  <c r="BA1326" i="78"/>
  <c r="BB1325" i="78"/>
  <c r="BA1325" i="78"/>
  <c r="BB1324" i="78"/>
  <c r="BA1324" i="78"/>
  <c r="BB1323" i="78"/>
  <c r="BA1323" i="78"/>
  <c r="BB1322" i="78"/>
  <c r="BA1322" i="78"/>
  <c r="BB1321" i="78"/>
  <c r="BA1321" i="78"/>
  <c r="BB1320" i="78"/>
  <c r="BA1320" i="78"/>
  <c r="BB1319" i="78"/>
  <c r="BA1319" i="78"/>
  <c r="BB1318" i="78"/>
  <c r="BA1318" i="78"/>
  <c r="BB1317" i="78"/>
  <c r="BA1317" i="78"/>
  <c r="BB1316" i="78"/>
  <c r="BA1316" i="78"/>
  <c r="BB1315" i="78"/>
  <c r="BA1315" i="78"/>
  <c r="BB1314" i="78"/>
  <c r="BA1314" i="78"/>
  <c r="BB1313" i="78"/>
  <c r="BA1313" i="78"/>
  <c r="BB1312" i="78"/>
  <c r="BA1312" i="78"/>
  <c r="BB1311" i="78"/>
  <c r="BA1311" i="78"/>
  <c r="BB1310" i="78"/>
  <c r="BA1310" i="78"/>
  <c r="BB1309" i="78"/>
  <c r="BA1309" i="78"/>
  <c r="BB1308" i="78"/>
  <c r="BA1308" i="78"/>
  <c r="BB1307" i="78"/>
  <c r="BA1307" i="78"/>
  <c r="BB1306" i="78"/>
  <c r="BA1306" i="78"/>
  <c r="BB1305" i="78"/>
  <c r="BA1305" i="78"/>
  <c r="BB1304" i="78"/>
  <c r="BA1304" i="78"/>
  <c r="BB1303" i="78"/>
  <c r="BA1303" i="78"/>
  <c r="BB1302" i="78"/>
  <c r="BA1302" i="78"/>
  <c r="BB1301" i="78"/>
  <c r="BA1301" i="78"/>
  <c r="BB1300" i="78"/>
  <c r="BA1300" i="78"/>
  <c r="BB1299" i="78"/>
  <c r="BA1299" i="78"/>
  <c r="BB1298" i="78"/>
  <c r="BA1298" i="78"/>
  <c r="BB1297" i="78"/>
  <c r="BA1297" i="78"/>
  <c r="BB1296" i="78"/>
  <c r="BA1296" i="78"/>
  <c r="BB1295" i="78"/>
  <c r="BA1295" i="78"/>
  <c r="BB1294" i="78"/>
  <c r="BA1294" i="78"/>
  <c r="BB1293" i="78"/>
  <c r="BA1293" i="78"/>
  <c r="BB1292" i="78"/>
  <c r="BA1292" i="78"/>
  <c r="BB1291" i="78"/>
  <c r="BA1291" i="78"/>
  <c r="BB1290" i="78"/>
  <c r="BA1290" i="78"/>
  <c r="BB1289" i="78"/>
  <c r="BA1289" i="78"/>
  <c r="BB1288" i="78"/>
  <c r="BA1288" i="78"/>
  <c r="BB1287" i="78"/>
  <c r="BA1287" i="78"/>
  <c r="BB1286" i="78"/>
  <c r="BA1286" i="78"/>
  <c r="BB1285" i="78"/>
  <c r="BA1285" i="78"/>
  <c r="BB1284" i="78"/>
  <c r="BA1284" i="78"/>
  <c r="BB1283" i="78"/>
  <c r="BA1283" i="78"/>
  <c r="BB1282" i="78"/>
  <c r="BA1282" i="78"/>
  <c r="BB1281" i="78"/>
  <c r="BA1281" i="78"/>
  <c r="BB1280" i="78"/>
  <c r="BA1280" i="78"/>
  <c r="BB1279" i="78"/>
  <c r="BA1279" i="78"/>
  <c r="BB1278" i="78"/>
  <c r="BA1278" i="78"/>
  <c r="BB1277" i="78"/>
  <c r="BA1277" i="78"/>
  <c r="BB1276" i="78"/>
  <c r="BA1276" i="78"/>
  <c r="BB1275" i="78"/>
  <c r="BA1275" i="78"/>
  <c r="BB1274" i="78"/>
  <c r="BA1274" i="78"/>
  <c r="BB1273" i="78"/>
  <c r="BA1273" i="78"/>
  <c r="BB1272" i="78"/>
  <c r="BA1272" i="78"/>
  <c r="BB1271" i="78"/>
  <c r="BA1271" i="78"/>
  <c r="BB1270" i="78"/>
  <c r="BA1270" i="78"/>
  <c r="BB1269" i="78"/>
  <c r="BA1269" i="78"/>
  <c r="BB1268" i="78"/>
  <c r="BA1268" i="78"/>
  <c r="BB1267" i="78"/>
  <c r="BA1267" i="78"/>
  <c r="BB1266" i="78"/>
  <c r="BA1266" i="78"/>
  <c r="BB1265" i="78"/>
  <c r="BA1265" i="78"/>
  <c r="BB1264" i="78"/>
  <c r="BA1264" i="78"/>
  <c r="BB1263" i="78"/>
  <c r="BA1263" i="78"/>
  <c r="BB1262" i="78"/>
  <c r="BA1262" i="78"/>
  <c r="BB1261" i="78"/>
  <c r="BA1261" i="78"/>
  <c r="BB1260" i="78"/>
  <c r="BA1260" i="78"/>
  <c r="BB1259" i="78"/>
  <c r="BA1259" i="78"/>
  <c r="BB1258" i="78"/>
  <c r="BA1258" i="78"/>
  <c r="BB1257" i="78"/>
  <c r="BA1257" i="78"/>
  <c r="BB1256" i="78"/>
  <c r="BA1256" i="78"/>
  <c r="BB1255" i="78"/>
  <c r="BA1255" i="78"/>
  <c r="BB1254" i="78"/>
  <c r="BA1254" i="78"/>
  <c r="BB1253" i="78"/>
  <c r="BA1253" i="78"/>
  <c r="BB1252" i="78"/>
  <c r="BA1252" i="78"/>
  <c r="BB1251" i="78"/>
  <c r="BA1251" i="78"/>
  <c r="BB1250" i="78"/>
  <c r="BA1250" i="78"/>
  <c r="BB1249" i="78"/>
  <c r="BA1249" i="78"/>
  <c r="BB1248" i="78"/>
  <c r="BA1248" i="78"/>
  <c r="BB1247" i="78"/>
  <c r="BA1247" i="78"/>
  <c r="BB1246" i="78"/>
  <c r="BA1246" i="78"/>
  <c r="BB1245" i="78"/>
  <c r="BA1245" i="78"/>
  <c r="BB1244" i="78"/>
  <c r="BA1244" i="78"/>
  <c r="BB1243" i="78"/>
  <c r="BA1243" i="78"/>
  <c r="BB1242" i="78"/>
  <c r="BA1242" i="78"/>
  <c r="BB1241" i="78"/>
  <c r="BA1241" i="78"/>
  <c r="BB1240" i="78"/>
  <c r="BA1240" i="78"/>
  <c r="BB1239" i="78"/>
  <c r="BA1239" i="78"/>
  <c r="BB1238" i="78"/>
  <c r="BA1238" i="78"/>
  <c r="BB1237" i="78"/>
  <c r="BA1237" i="78"/>
  <c r="BB1236" i="78"/>
  <c r="BA1236" i="78"/>
  <c r="BB1235" i="78"/>
  <c r="BA1235" i="78"/>
  <c r="BB1234" i="78"/>
  <c r="BA1234" i="78"/>
  <c r="BB1233" i="78"/>
  <c r="BA1233" i="78"/>
  <c r="BB1232" i="78"/>
  <c r="BA1232" i="78"/>
  <c r="BB1231" i="78"/>
  <c r="BA1231" i="78"/>
  <c r="BB1230" i="78"/>
  <c r="BA1230" i="78"/>
  <c r="BB1229" i="78"/>
  <c r="BA1229" i="78"/>
  <c r="BB1228" i="78"/>
  <c r="BA1228" i="78"/>
  <c r="BB1227" i="78"/>
  <c r="BA1227" i="78"/>
  <c r="BB1226" i="78"/>
  <c r="BA1226" i="78"/>
  <c r="BB1225" i="78"/>
  <c r="BA1225" i="78"/>
  <c r="BB1224" i="78"/>
  <c r="BA1224" i="78"/>
  <c r="BB1223" i="78"/>
  <c r="BA1223" i="78"/>
  <c r="BB1222" i="78"/>
  <c r="BA1222" i="78"/>
  <c r="BB1221" i="78"/>
  <c r="BA1221" i="78"/>
  <c r="BB1220" i="78"/>
  <c r="BA1220" i="78"/>
  <c r="BB1219" i="78"/>
  <c r="BA1219" i="78"/>
  <c r="BB1218" i="78"/>
  <c r="BA1218" i="78"/>
  <c r="BB1217" i="78"/>
  <c r="BA1217" i="78"/>
  <c r="BB1216" i="78"/>
  <c r="BA1216" i="78"/>
  <c r="BB1215" i="78"/>
  <c r="BA1215" i="78"/>
  <c r="BB1214" i="78"/>
  <c r="BA1214" i="78"/>
  <c r="BB1213" i="78"/>
  <c r="BA1213" i="78"/>
  <c r="BB1212" i="78"/>
  <c r="BA1212" i="78"/>
  <c r="BB1211" i="78"/>
  <c r="BA1211" i="78"/>
  <c r="BB1210" i="78"/>
  <c r="BA1210" i="78"/>
  <c r="BB1209" i="78"/>
  <c r="BA1209" i="78"/>
  <c r="BB1208" i="78"/>
  <c r="BA1208" i="78"/>
  <c r="BB1207" i="78"/>
  <c r="BA1207" i="78"/>
  <c r="BB1206" i="78"/>
  <c r="BA1206" i="78"/>
  <c r="BB1205" i="78"/>
  <c r="BA1205" i="78"/>
  <c r="BB1204" i="78"/>
  <c r="BA1204" i="78"/>
  <c r="BB1203" i="78"/>
  <c r="BA1203" i="78"/>
  <c r="BB1202" i="78"/>
  <c r="BA1202" i="78"/>
  <c r="BB1201" i="78"/>
  <c r="BA1201" i="78"/>
  <c r="BB1200" i="78"/>
  <c r="BA1200" i="78"/>
  <c r="BB1199" i="78"/>
  <c r="BA1199" i="78"/>
  <c r="BB1198" i="78"/>
  <c r="BA1198" i="78"/>
  <c r="BB1197" i="78"/>
  <c r="BA1197" i="78"/>
  <c r="BB1196" i="78"/>
  <c r="BA1196" i="78"/>
  <c r="BB1195" i="78"/>
  <c r="BA1195" i="78"/>
  <c r="BB1194" i="78"/>
  <c r="BA1194" i="78"/>
  <c r="BB1193" i="78"/>
  <c r="BA1193" i="78"/>
  <c r="BB1192" i="78"/>
  <c r="BA1192" i="78"/>
  <c r="BB1191" i="78"/>
  <c r="BA1191" i="78"/>
  <c r="BB1190" i="78"/>
  <c r="BA1190" i="78"/>
  <c r="BB1189" i="78"/>
  <c r="BA1189" i="78"/>
  <c r="BB1188" i="78"/>
  <c r="BA1188" i="78"/>
  <c r="BB1187" i="78"/>
  <c r="BA1187" i="78"/>
  <c r="BB1186" i="78"/>
  <c r="BA1186" i="78"/>
  <c r="BB1185" i="78"/>
  <c r="BA1185" i="78"/>
  <c r="BB1184" i="78"/>
  <c r="BA1184" i="78"/>
  <c r="BB1183" i="78"/>
  <c r="BA1183" i="78"/>
  <c r="BB1182" i="78"/>
  <c r="BA1182" i="78"/>
  <c r="BB1181" i="78"/>
  <c r="BA1181" i="78"/>
  <c r="BB1180" i="78"/>
  <c r="BA1180" i="78"/>
  <c r="BB1179" i="78"/>
  <c r="BA1179" i="78"/>
  <c r="BB1178" i="78"/>
  <c r="BA1178" i="78"/>
  <c r="BB1177" i="78"/>
  <c r="BA1177" i="78"/>
  <c r="BB1176" i="78"/>
  <c r="BA1176" i="78"/>
  <c r="BB1175" i="78"/>
  <c r="BA1175" i="78"/>
  <c r="BB1174" i="78"/>
  <c r="BA1174" i="78"/>
  <c r="BB1173" i="78"/>
  <c r="BA1173" i="78"/>
  <c r="BB1172" i="78"/>
  <c r="BA1172" i="78"/>
  <c r="BB1171" i="78"/>
  <c r="BA1171" i="78"/>
  <c r="BB1170" i="78"/>
  <c r="BA1170" i="78"/>
  <c r="BB1169" i="78"/>
  <c r="BA1169" i="78"/>
  <c r="BB1168" i="78"/>
  <c r="BA1168" i="78"/>
  <c r="BB1167" i="78"/>
  <c r="BA1167" i="78"/>
  <c r="BB1166" i="78"/>
  <c r="BA1166" i="78"/>
  <c r="BB1165" i="78"/>
  <c r="BA1165" i="78"/>
  <c r="BB1164" i="78"/>
  <c r="BA1164" i="78"/>
  <c r="BB1163" i="78"/>
  <c r="BA1163" i="78"/>
  <c r="BB1162" i="78"/>
  <c r="BA1162" i="78"/>
  <c r="BB1161" i="78"/>
  <c r="BA1161" i="78"/>
  <c r="BB1160" i="78"/>
  <c r="BA1160" i="78"/>
  <c r="BB1159" i="78"/>
  <c r="BA1159" i="78"/>
  <c r="BB1158" i="78"/>
  <c r="BA1158" i="78"/>
  <c r="BB1157" i="78"/>
  <c r="BA1157" i="78"/>
  <c r="BB1156" i="78"/>
  <c r="BA1156" i="78"/>
  <c r="BB1155" i="78"/>
  <c r="BA1155" i="78"/>
  <c r="BB1154" i="78"/>
  <c r="BA1154" i="78"/>
  <c r="BB1153" i="78"/>
  <c r="BA1153" i="78"/>
  <c r="BB1152" i="78"/>
  <c r="BA1152" i="78"/>
  <c r="BB1151" i="78"/>
  <c r="BA1151" i="78"/>
  <c r="BB1150" i="78"/>
  <c r="BA1150" i="78"/>
  <c r="BB1149" i="78"/>
  <c r="BA1149" i="78"/>
  <c r="BB1148" i="78"/>
  <c r="BA1148" i="78"/>
  <c r="BB1147" i="78"/>
  <c r="BA1147" i="78"/>
  <c r="BB1146" i="78"/>
  <c r="BA1146" i="78"/>
  <c r="BB1145" i="78"/>
  <c r="BA1145" i="78"/>
  <c r="BB1144" i="78"/>
  <c r="BA1144" i="78"/>
  <c r="BB1143" i="78"/>
  <c r="BA1143" i="78"/>
  <c r="BB1142" i="78"/>
  <c r="BA1142" i="78"/>
  <c r="BB1141" i="78"/>
  <c r="BA1141" i="78"/>
  <c r="BB1140" i="78"/>
  <c r="BA1140" i="78"/>
  <c r="BB1139" i="78"/>
  <c r="BA1139" i="78"/>
  <c r="BB1138" i="78"/>
  <c r="BA1138" i="78"/>
  <c r="BB1137" i="78"/>
  <c r="BA1137" i="78"/>
  <c r="BB1136" i="78"/>
  <c r="BA1136" i="78"/>
  <c r="BB1135" i="78"/>
  <c r="BA1135" i="78"/>
  <c r="BB1134" i="78"/>
  <c r="BA1134" i="78"/>
  <c r="BB1133" i="78"/>
  <c r="BA1133" i="78"/>
  <c r="BB1132" i="78"/>
  <c r="BA1132" i="78"/>
  <c r="BB1131" i="78"/>
  <c r="BA1131" i="78"/>
  <c r="BB1130" i="78"/>
  <c r="BA1130" i="78"/>
  <c r="BB1129" i="78"/>
  <c r="BA1129" i="78"/>
  <c r="BB1128" i="78"/>
  <c r="BA1128" i="78"/>
  <c r="BB1127" i="78"/>
  <c r="BA1127" i="78"/>
  <c r="BB1126" i="78"/>
  <c r="BA1126" i="78"/>
  <c r="BB1125" i="78"/>
  <c r="BA1125" i="78"/>
  <c r="BB1124" i="78"/>
  <c r="BA1124" i="78"/>
  <c r="BB1123" i="78"/>
  <c r="BA1123" i="78"/>
  <c r="BB1122" i="78"/>
  <c r="BA1122" i="78"/>
  <c r="BB1121" i="78"/>
  <c r="BA1121" i="78"/>
  <c r="BB1120" i="78"/>
  <c r="BA1120" i="78"/>
  <c r="BB1119" i="78"/>
  <c r="BA1119" i="78"/>
  <c r="BB1118" i="78"/>
  <c r="BA1118" i="78"/>
  <c r="BB1117" i="78"/>
  <c r="BA1117" i="78"/>
  <c r="BB1116" i="78"/>
  <c r="BA1116" i="78"/>
  <c r="BB1115" i="78"/>
  <c r="BA1115" i="78"/>
  <c r="BB1114" i="78"/>
  <c r="BA1114" i="78"/>
  <c r="BB1113" i="78"/>
  <c r="BA1113" i="78"/>
  <c r="BB1112" i="78"/>
  <c r="BA1112" i="78"/>
  <c r="BB1111" i="78"/>
  <c r="BA1111" i="78"/>
  <c r="BB1110" i="78"/>
  <c r="BA1110" i="78"/>
  <c r="BB1109" i="78"/>
  <c r="BA1109" i="78"/>
  <c r="BB1108" i="78"/>
  <c r="BA1108" i="78"/>
  <c r="BB1107" i="78"/>
  <c r="BA1107" i="78"/>
  <c r="BB1106" i="78"/>
  <c r="BA1106" i="78"/>
  <c r="BB1105" i="78"/>
  <c r="BA1105" i="78"/>
  <c r="BB1104" i="78"/>
  <c r="BA1104" i="78"/>
  <c r="BB1103" i="78"/>
  <c r="BA1103" i="78"/>
  <c r="BB1102" i="78"/>
  <c r="BA1102" i="78"/>
  <c r="BB1101" i="78"/>
  <c r="BA1101" i="78"/>
  <c r="BB1100" i="78"/>
  <c r="BA1100" i="78"/>
  <c r="BB1099" i="78"/>
  <c r="BA1099" i="78"/>
  <c r="BB1098" i="78"/>
  <c r="BA1098" i="78"/>
  <c r="BB1097" i="78"/>
  <c r="BA1097" i="78"/>
  <c r="BB1096" i="78"/>
  <c r="BA1096" i="78"/>
  <c r="BB1095" i="78"/>
  <c r="BA1095" i="78"/>
  <c r="BB1094" i="78"/>
  <c r="BA1094" i="78"/>
  <c r="BB1093" i="78"/>
  <c r="BA1093" i="78"/>
  <c r="BB1092" i="78"/>
  <c r="BA1092" i="78"/>
  <c r="BB1091" i="78"/>
  <c r="BA1091" i="78"/>
  <c r="BB1090" i="78"/>
  <c r="BA1090" i="78"/>
  <c r="BB1089" i="78"/>
  <c r="BA1089" i="78"/>
  <c r="BB1088" i="78"/>
  <c r="BA1088" i="78"/>
  <c r="BB1087" i="78"/>
  <c r="BA1087" i="78"/>
  <c r="BB1086" i="78"/>
  <c r="BA1086" i="78"/>
  <c r="BB1085" i="78"/>
  <c r="BA1085" i="78"/>
  <c r="BB1084" i="78"/>
  <c r="BA1084" i="78"/>
  <c r="BB1083" i="78"/>
  <c r="BA1083" i="78"/>
  <c r="BB1082" i="78"/>
  <c r="BA1082" i="78"/>
  <c r="BB1081" i="78"/>
  <c r="BA1081" i="78"/>
  <c r="BB1080" i="78"/>
  <c r="BA1080" i="78"/>
  <c r="BB1079" i="78"/>
  <c r="BA1079" i="78"/>
  <c r="BB1078" i="78"/>
  <c r="BA1078" i="78"/>
  <c r="BB1077" i="78"/>
  <c r="BA1077" i="78"/>
  <c r="BB1076" i="78"/>
  <c r="BA1076" i="78"/>
  <c r="BB1075" i="78"/>
  <c r="BA1075" i="78"/>
  <c r="BB1074" i="78"/>
  <c r="BA1074" i="78"/>
  <c r="BB1073" i="78"/>
  <c r="BA1073" i="78"/>
  <c r="BB1072" i="78"/>
  <c r="BA1072" i="78"/>
  <c r="BB1071" i="78"/>
  <c r="BA1071" i="78"/>
  <c r="BB1070" i="78"/>
  <c r="BA1070" i="78"/>
  <c r="BB1069" i="78"/>
  <c r="BA1069" i="78"/>
  <c r="BB1068" i="78"/>
  <c r="BA1068" i="78"/>
  <c r="BB1067" i="78"/>
  <c r="BA1067" i="78"/>
  <c r="BB1066" i="78"/>
  <c r="BA1066" i="78"/>
  <c r="BB1065" i="78"/>
  <c r="BA1065" i="78"/>
  <c r="BB1064" i="78"/>
  <c r="BA1064" i="78"/>
  <c r="BB1063" i="78"/>
  <c r="BA1063" i="78"/>
  <c r="BB1062" i="78"/>
  <c r="BA1062" i="78"/>
  <c r="BB1061" i="78"/>
  <c r="BA1061" i="78"/>
  <c r="BB1060" i="78"/>
  <c r="BA1060" i="78"/>
  <c r="BB1059" i="78"/>
  <c r="BA1059" i="78"/>
  <c r="BB1058" i="78"/>
  <c r="BA1058" i="78"/>
  <c r="BB1057" i="78"/>
  <c r="BA1057" i="78"/>
  <c r="BB1056" i="78"/>
  <c r="BA1056" i="78"/>
  <c r="BB1055" i="78"/>
  <c r="BA1055" i="78"/>
  <c r="BB1054" i="78"/>
  <c r="BA1054" i="78"/>
  <c r="BB1053" i="78"/>
  <c r="BA1053" i="78"/>
  <c r="BB1052" i="78"/>
  <c r="BA1052" i="78"/>
  <c r="BB1051" i="78"/>
  <c r="BA1051" i="78"/>
  <c r="BB1050" i="78"/>
  <c r="BA1050" i="78"/>
  <c r="BB1049" i="78"/>
  <c r="BA1049" i="78"/>
  <c r="BB1048" i="78"/>
  <c r="BA1048" i="78"/>
  <c r="BB1047" i="78"/>
  <c r="BA1047" i="78"/>
  <c r="BB1046" i="78"/>
  <c r="BA1046" i="78"/>
  <c r="BB1045" i="78"/>
  <c r="BA1045" i="78"/>
  <c r="BB1044" i="78"/>
  <c r="BA1044" i="78"/>
  <c r="BB1043" i="78"/>
  <c r="BA1043" i="78"/>
  <c r="BB1042" i="78"/>
  <c r="BA1042" i="78"/>
  <c r="BB1041" i="78"/>
  <c r="BA1041" i="78"/>
  <c r="BB1040" i="78"/>
  <c r="BA1040" i="78"/>
  <c r="BB1039" i="78"/>
  <c r="BA1039" i="78"/>
  <c r="BB1038" i="78"/>
  <c r="BA1038" i="78"/>
  <c r="BB1037" i="78"/>
  <c r="BA1037" i="78"/>
  <c r="BB1036" i="78"/>
  <c r="BA1036" i="78"/>
  <c r="BB1035" i="78"/>
  <c r="BA1035" i="78"/>
  <c r="BB1034" i="78"/>
  <c r="BA1034" i="78"/>
  <c r="BB1033" i="78"/>
  <c r="BA1033" i="78"/>
  <c r="BB1032" i="78"/>
  <c r="BA1032" i="78"/>
  <c r="BB1031" i="78"/>
  <c r="BA1031" i="78"/>
  <c r="BB1030" i="78"/>
  <c r="BA1030" i="78"/>
  <c r="BB1029" i="78"/>
  <c r="BA1029" i="78"/>
  <c r="BB1028" i="78"/>
  <c r="BA1028" i="78"/>
  <c r="BB1027" i="78"/>
  <c r="BA1027" i="78"/>
  <c r="BB1026" i="78"/>
  <c r="BA1026" i="78"/>
  <c r="BB1025" i="78"/>
  <c r="BA1025" i="78"/>
  <c r="BB1024" i="78"/>
  <c r="BA1024" i="78"/>
  <c r="BB1023" i="78"/>
  <c r="BA1023" i="78"/>
  <c r="BB1022" i="78"/>
  <c r="BA1022" i="78"/>
  <c r="BB1021" i="78"/>
  <c r="BA1021" i="78"/>
  <c r="BB1020" i="78"/>
  <c r="BA1020" i="78"/>
  <c r="BB1019" i="78"/>
  <c r="BA1019" i="78"/>
  <c r="BB1018" i="78"/>
  <c r="BA1018" i="78"/>
  <c r="BB1017" i="78"/>
  <c r="BA1017" i="78"/>
  <c r="BB1016" i="78"/>
  <c r="BA1016" i="78"/>
  <c r="BB1015" i="78"/>
  <c r="BA1015" i="78"/>
  <c r="BB1014" i="78"/>
  <c r="BA1014" i="78"/>
  <c r="BB1013" i="78"/>
  <c r="BA1013" i="78"/>
  <c r="BB1012" i="78"/>
  <c r="BA1012" i="78"/>
  <c r="BB1011" i="78"/>
  <c r="BA1011" i="78"/>
  <c r="BB1010" i="78"/>
  <c r="BA1010" i="78"/>
  <c r="BB1009" i="78"/>
  <c r="BA1009" i="78"/>
  <c r="BB1008" i="78"/>
  <c r="BA1008" i="78"/>
  <c r="BB1007" i="78"/>
  <c r="BA1007" i="78"/>
  <c r="BB1006" i="78"/>
  <c r="BA1006" i="78"/>
  <c r="BB1005" i="78"/>
  <c r="BA1005" i="78"/>
  <c r="BB1004" i="78"/>
  <c r="BA1004" i="78"/>
  <c r="BB1003" i="78"/>
  <c r="BA1003" i="78"/>
  <c r="BB1002" i="78"/>
  <c r="BA1002" i="78"/>
  <c r="BB1001" i="78"/>
  <c r="BA1001" i="78"/>
  <c r="BB1000" i="78"/>
  <c r="BA1000" i="78"/>
  <c r="BB999" i="78"/>
  <c r="BA999" i="78"/>
  <c r="BB998" i="78"/>
  <c r="BA998" i="78"/>
  <c r="BB997" i="78"/>
  <c r="BA997" i="78"/>
  <c r="BB996" i="78"/>
  <c r="BA996" i="78"/>
  <c r="BB995" i="78"/>
  <c r="BA995" i="78"/>
  <c r="BB994" i="78"/>
  <c r="BA994" i="78"/>
  <c r="BB993" i="78"/>
  <c r="BA993" i="78"/>
  <c r="BB992" i="78"/>
  <c r="BA992" i="78"/>
  <c r="BB991" i="78"/>
  <c r="BA991" i="78"/>
  <c r="BB990" i="78"/>
  <c r="BA990" i="78"/>
  <c r="BB989" i="78"/>
  <c r="BA989" i="78"/>
  <c r="BB988" i="78"/>
  <c r="BA988" i="78"/>
  <c r="BB987" i="78"/>
  <c r="BA987" i="78"/>
  <c r="BB986" i="78"/>
  <c r="BA986" i="78"/>
  <c r="BB985" i="78"/>
  <c r="BA985" i="78"/>
  <c r="BB984" i="78"/>
  <c r="BA984" i="78"/>
  <c r="BB983" i="78"/>
  <c r="BA983" i="78"/>
  <c r="BB982" i="78"/>
  <c r="BA982" i="78"/>
  <c r="BB981" i="78"/>
  <c r="BA981" i="78"/>
  <c r="BB980" i="78"/>
  <c r="BA980" i="78"/>
  <c r="BB979" i="78"/>
  <c r="BA979" i="78"/>
  <c r="BB978" i="78"/>
  <c r="BA978" i="78"/>
  <c r="BB977" i="78"/>
  <c r="BA977" i="78"/>
  <c r="BB976" i="78"/>
  <c r="BA976" i="78"/>
  <c r="BB975" i="78"/>
  <c r="BA975" i="78"/>
  <c r="BB974" i="78"/>
  <c r="BA974" i="78"/>
  <c r="BB973" i="78"/>
  <c r="BA973" i="78"/>
  <c r="BB972" i="78"/>
  <c r="BA972" i="78"/>
  <c r="BB971" i="78"/>
  <c r="BA971" i="78"/>
  <c r="BB970" i="78"/>
  <c r="BA970" i="78"/>
  <c r="BB969" i="78"/>
  <c r="BA969" i="78"/>
  <c r="BB968" i="78"/>
  <c r="BA968" i="78"/>
  <c r="BB967" i="78"/>
  <c r="BA967" i="78"/>
  <c r="BB966" i="78"/>
  <c r="BA966" i="78"/>
  <c r="BB965" i="78"/>
  <c r="BA965" i="78"/>
  <c r="BB964" i="78"/>
  <c r="BA964" i="78"/>
  <c r="BB963" i="78"/>
  <c r="BA963" i="78"/>
  <c r="BB962" i="78"/>
  <c r="BA962" i="78"/>
  <c r="BB961" i="78"/>
  <c r="BA961" i="78"/>
  <c r="BB960" i="78"/>
  <c r="BA960" i="78"/>
  <c r="BB959" i="78"/>
  <c r="BA959" i="78"/>
  <c r="BB958" i="78"/>
  <c r="BA958" i="78"/>
  <c r="BB957" i="78"/>
  <c r="BA957" i="78"/>
  <c r="BB956" i="78"/>
  <c r="BA956" i="78"/>
  <c r="BB955" i="78"/>
  <c r="BA955" i="78"/>
  <c r="BB954" i="78"/>
  <c r="BA954" i="78"/>
  <c r="BB953" i="78"/>
  <c r="BA953" i="78"/>
  <c r="BB952" i="78"/>
  <c r="BA952" i="78"/>
  <c r="BB951" i="78"/>
  <c r="BA951" i="78"/>
  <c r="BB950" i="78"/>
  <c r="BA950" i="78"/>
  <c r="BB949" i="78"/>
  <c r="BA949" i="78"/>
  <c r="BB948" i="78"/>
  <c r="BA948" i="78"/>
  <c r="BB947" i="78"/>
  <c r="BA947" i="78"/>
  <c r="BB946" i="78"/>
  <c r="BA946" i="78"/>
  <c r="BB945" i="78"/>
  <c r="BA945" i="78"/>
  <c r="BB944" i="78"/>
  <c r="BA944" i="78"/>
  <c r="BB943" i="78"/>
  <c r="BA943" i="78"/>
  <c r="BB942" i="78"/>
  <c r="BA942" i="78"/>
  <c r="BB941" i="78"/>
  <c r="BA941" i="78"/>
  <c r="BB940" i="78"/>
  <c r="BA940" i="78"/>
  <c r="BB939" i="78"/>
  <c r="BA939" i="78"/>
  <c r="BB938" i="78"/>
  <c r="BA938" i="78"/>
  <c r="BB937" i="78"/>
  <c r="BA937" i="78"/>
  <c r="BB936" i="78"/>
  <c r="BA936" i="78"/>
  <c r="BB935" i="78"/>
  <c r="BA935" i="78"/>
  <c r="BB934" i="78"/>
  <c r="BA934" i="78"/>
  <c r="BB933" i="78"/>
  <c r="BA933" i="78"/>
  <c r="BB932" i="78"/>
  <c r="BA932" i="78"/>
  <c r="BB931" i="78"/>
  <c r="BA931" i="78"/>
  <c r="BB930" i="78"/>
  <c r="BA930" i="78"/>
  <c r="BB929" i="78"/>
  <c r="BA929" i="78"/>
  <c r="BB928" i="78"/>
  <c r="BA928" i="78"/>
  <c r="BB927" i="78"/>
  <c r="BA927" i="78"/>
  <c r="BB926" i="78"/>
  <c r="BA926" i="78"/>
  <c r="BB925" i="78"/>
  <c r="BA925" i="78"/>
  <c r="BB924" i="78"/>
  <c r="BA924" i="78"/>
  <c r="BB923" i="78"/>
  <c r="BA923" i="78"/>
  <c r="BB922" i="78"/>
  <c r="BA922" i="78"/>
  <c r="BB921" i="78"/>
  <c r="BA921" i="78"/>
  <c r="BB920" i="78"/>
  <c r="BA920" i="78"/>
  <c r="BB919" i="78"/>
  <c r="BA919" i="78"/>
  <c r="BB918" i="78"/>
  <c r="BA918" i="78"/>
  <c r="BB917" i="78"/>
  <c r="BA917" i="78"/>
  <c r="BB916" i="78"/>
  <c r="BA916" i="78"/>
  <c r="BB915" i="78"/>
  <c r="BA915" i="78"/>
  <c r="BB914" i="78"/>
  <c r="BA914" i="78"/>
  <c r="BB913" i="78"/>
  <c r="BA913" i="78"/>
  <c r="BB912" i="78"/>
  <c r="BA912" i="78"/>
  <c r="BB911" i="78"/>
  <c r="BA911" i="78"/>
  <c r="BB910" i="78"/>
  <c r="BA910" i="78"/>
  <c r="BB909" i="78"/>
  <c r="BA909" i="78"/>
  <c r="BB908" i="78"/>
  <c r="BA908" i="78"/>
  <c r="BB907" i="78"/>
  <c r="BA907" i="78"/>
  <c r="BB906" i="78"/>
  <c r="BA906" i="78"/>
  <c r="BB905" i="78"/>
  <c r="BA905" i="78"/>
  <c r="BB904" i="78"/>
  <c r="BA904" i="78"/>
  <c r="BB903" i="78"/>
  <c r="BA903" i="78"/>
  <c r="BB902" i="78"/>
  <c r="BA902" i="78"/>
  <c r="BB901" i="78"/>
  <c r="BA901" i="78"/>
  <c r="BB900" i="78"/>
  <c r="BA900" i="78"/>
  <c r="BB899" i="78"/>
  <c r="BA899" i="78"/>
  <c r="BB898" i="78"/>
  <c r="BA898" i="78"/>
  <c r="BB897" i="78"/>
  <c r="BA897" i="78"/>
  <c r="BB896" i="78"/>
  <c r="BA896" i="78"/>
  <c r="BB895" i="78"/>
  <c r="BA895" i="78"/>
  <c r="BB894" i="78"/>
  <c r="BA894" i="78"/>
  <c r="BB893" i="78"/>
  <c r="BA893" i="78"/>
  <c r="BB892" i="78"/>
  <c r="BA892" i="78"/>
  <c r="BB891" i="78"/>
  <c r="BA891" i="78"/>
  <c r="BB890" i="78"/>
  <c r="BA890" i="78"/>
  <c r="BB889" i="78"/>
  <c r="BA889" i="78"/>
  <c r="BB888" i="78"/>
  <c r="BA888" i="78"/>
  <c r="BB887" i="78"/>
  <c r="BA887" i="78"/>
  <c r="BB886" i="78"/>
  <c r="BA886" i="78"/>
  <c r="BB885" i="78"/>
  <c r="BA885" i="78"/>
  <c r="BB884" i="78"/>
  <c r="BA884" i="78"/>
  <c r="BB883" i="78"/>
  <c r="BA883" i="78"/>
  <c r="BB882" i="78"/>
  <c r="BA882" i="78"/>
  <c r="BB881" i="78"/>
  <c r="BA881" i="78"/>
  <c r="BB880" i="78"/>
  <c r="BA880" i="78"/>
  <c r="BB879" i="78"/>
  <c r="BA879" i="78"/>
  <c r="BB878" i="78"/>
  <c r="BA878" i="78"/>
  <c r="BB877" i="78"/>
  <c r="BA877" i="78"/>
  <c r="BB876" i="78"/>
  <c r="BA876" i="78"/>
  <c r="BB875" i="78"/>
  <c r="BA875" i="78"/>
  <c r="BB874" i="78"/>
  <c r="BA874" i="78"/>
  <c r="BB873" i="78"/>
  <c r="BA873" i="78"/>
  <c r="BB872" i="78"/>
  <c r="BA872" i="78"/>
  <c r="BB871" i="78"/>
  <c r="BA871" i="78"/>
  <c r="BB870" i="78"/>
  <c r="BA870" i="78"/>
  <c r="BB869" i="78"/>
  <c r="BA869" i="78"/>
  <c r="BB868" i="78"/>
  <c r="BA868" i="78"/>
  <c r="BB867" i="78"/>
  <c r="BA867" i="78"/>
  <c r="BB866" i="78"/>
  <c r="BA866" i="78"/>
  <c r="BB865" i="78"/>
  <c r="BA865" i="78"/>
  <c r="BB864" i="78"/>
  <c r="BA864" i="78"/>
  <c r="BB863" i="78"/>
  <c r="BA863" i="78"/>
  <c r="BB862" i="78"/>
  <c r="BA862" i="78"/>
  <c r="BB861" i="78"/>
  <c r="BA861" i="78"/>
  <c r="BB860" i="78"/>
  <c r="BA860" i="78"/>
  <c r="BB859" i="78"/>
  <c r="BA859" i="78"/>
  <c r="BB858" i="78"/>
  <c r="BA858" i="78"/>
  <c r="BB857" i="78"/>
  <c r="BA857" i="78"/>
  <c r="BB856" i="78"/>
  <c r="BA856" i="78"/>
  <c r="BB855" i="78"/>
  <c r="BA855" i="78"/>
  <c r="BB854" i="78"/>
  <c r="BA854" i="78"/>
  <c r="BB853" i="78"/>
  <c r="BA853" i="78"/>
  <c r="BB852" i="78"/>
  <c r="BA852" i="78"/>
  <c r="BB851" i="78"/>
  <c r="BA851" i="78"/>
  <c r="BB850" i="78"/>
  <c r="BA850" i="78"/>
  <c r="BB849" i="78"/>
  <c r="BA849" i="78"/>
  <c r="BB848" i="78"/>
  <c r="BA848" i="78"/>
  <c r="BB847" i="78"/>
  <c r="BA847" i="78"/>
  <c r="BB846" i="78"/>
  <c r="BA846" i="78"/>
  <c r="BB845" i="78"/>
  <c r="BA845" i="78"/>
  <c r="BB844" i="78"/>
  <c r="BA844" i="78"/>
  <c r="BB843" i="78"/>
  <c r="BA843" i="78"/>
  <c r="BB842" i="78"/>
  <c r="BA842" i="78"/>
  <c r="BB841" i="78"/>
  <c r="BA841" i="78"/>
  <c r="BB840" i="78"/>
  <c r="BA840" i="78"/>
  <c r="BB839" i="78"/>
  <c r="BA839" i="78"/>
  <c r="BB838" i="78"/>
  <c r="BA838" i="78"/>
  <c r="BB837" i="78"/>
  <c r="BA837" i="78"/>
  <c r="BB836" i="78"/>
  <c r="BA836" i="78"/>
  <c r="BB835" i="78"/>
  <c r="BA835" i="78"/>
  <c r="BB834" i="78"/>
  <c r="BA834" i="78"/>
  <c r="BB833" i="78"/>
  <c r="BA833" i="78"/>
  <c r="BB832" i="78"/>
  <c r="BA832" i="78"/>
  <c r="BB831" i="78"/>
  <c r="BA831" i="78"/>
  <c r="BB830" i="78"/>
  <c r="BA830" i="78"/>
  <c r="BB829" i="78"/>
  <c r="BA829" i="78"/>
  <c r="BB828" i="78"/>
  <c r="BA828" i="78"/>
  <c r="BB827" i="78"/>
  <c r="BA827" i="78"/>
  <c r="BB826" i="78"/>
  <c r="BA826" i="78"/>
  <c r="BB825" i="78"/>
  <c r="BA825" i="78"/>
  <c r="BB824" i="78"/>
  <c r="BA824" i="78"/>
  <c r="BB823" i="78"/>
  <c r="BA823" i="78"/>
  <c r="BB822" i="78"/>
  <c r="BA822" i="78"/>
  <c r="BB821" i="78"/>
  <c r="BA821" i="78"/>
  <c r="BB820" i="78"/>
  <c r="BA820" i="78"/>
  <c r="BB819" i="78"/>
  <c r="BA819" i="78"/>
  <c r="BB818" i="78"/>
  <c r="BA818" i="78"/>
  <c r="BB817" i="78"/>
  <c r="BA817" i="78"/>
  <c r="BB816" i="78"/>
  <c r="BA816" i="78"/>
  <c r="BB815" i="78"/>
  <c r="BA815" i="78"/>
  <c r="BB814" i="78"/>
  <c r="BA814" i="78"/>
  <c r="BB813" i="78"/>
  <c r="BA813" i="78"/>
  <c r="BB812" i="78"/>
  <c r="BA812" i="78"/>
  <c r="BB811" i="78"/>
  <c r="BA811" i="78"/>
  <c r="BB810" i="78"/>
  <c r="BA810" i="78"/>
  <c r="BB809" i="78"/>
  <c r="BA809" i="78"/>
  <c r="BB808" i="78"/>
  <c r="BA808" i="78"/>
  <c r="BB807" i="78"/>
  <c r="BA807" i="78"/>
  <c r="BB806" i="78"/>
  <c r="BA806" i="78"/>
  <c r="BB805" i="78"/>
  <c r="BA805" i="78"/>
  <c r="BB804" i="78"/>
  <c r="BA804" i="78"/>
  <c r="BB803" i="78"/>
  <c r="BA803" i="78"/>
  <c r="BB802" i="78"/>
  <c r="BA802" i="78"/>
  <c r="BB801" i="78"/>
  <c r="BA801" i="78"/>
  <c r="BB800" i="78"/>
  <c r="BA800" i="78"/>
  <c r="BB799" i="78"/>
  <c r="BA799" i="78"/>
  <c r="BB798" i="78"/>
  <c r="BA798" i="78"/>
  <c r="BB797" i="78"/>
  <c r="BA797" i="78"/>
  <c r="BB796" i="78"/>
  <c r="BA796" i="78"/>
  <c r="BB795" i="78"/>
  <c r="BA795" i="78"/>
  <c r="BB794" i="78"/>
  <c r="BA794" i="78"/>
  <c r="BB793" i="78"/>
  <c r="BA793" i="78"/>
  <c r="BB792" i="78"/>
  <c r="BA792" i="78"/>
  <c r="BB791" i="78"/>
  <c r="BA791" i="78"/>
  <c r="BB790" i="78"/>
  <c r="BA790" i="78"/>
  <c r="BB789" i="78"/>
  <c r="BA789" i="78"/>
  <c r="BB788" i="78"/>
  <c r="BA788" i="78"/>
  <c r="BB787" i="78"/>
  <c r="BA787" i="78"/>
  <c r="BB786" i="78"/>
  <c r="BA786" i="78"/>
  <c r="BB785" i="78"/>
  <c r="BA785" i="78"/>
  <c r="BB784" i="78"/>
  <c r="BA784" i="78"/>
  <c r="BB783" i="78"/>
  <c r="BA783" i="78"/>
  <c r="BB782" i="78"/>
  <c r="BA782" i="78"/>
  <c r="BB781" i="78"/>
  <c r="BA781" i="78"/>
  <c r="BB780" i="78"/>
  <c r="BA780" i="78"/>
  <c r="BB779" i="78"/>
  <c r="BA779" i="78"/>
  <c r="BB778" i="78"/>
  <c r="BA778" i="78"/>
  <c r="BB777" i="78"/>
  <c r="BA777" i="78"/>
  <c r="BB776" i="78"/>
  <c r="BA776" i="78"/>
  <c r="BB775" i="78"/>
  <c r="BA775" i="78"/>
  <c r="BB774" i="78"/>
  <c r="BA774" i="78"/>
  <c r="BB773" i="78"/>
  <c r="BA773" i="78"/>
  <c r="BB772" i="78"/>
  <c r="BA772" i="78"/>
  <c r="BB771" i="78"/>
  <c r="BA771" i="78"/>
  <c r="BB770" i="78"/>
  <c r="BA770" i="78"/>
  <c r="BB769" i="78"/>
  <c r="BA769" i="78"/>
  <c r="BB768" i="78"/>
  <c r="BA768" i="78"/>
  <c r="BB767" i="78"/>
  <c r="BA767" i="78"/>
  <c r="BB766" i="78"/>
  <c r="BA766" i="78"/>
  <c r="BB765" i="78"/>
  <c r="BA765" i="78"/>
  <c r="BB764" i="78"/>
  <c r="BA764" i="78"/>
  <c r="BB763" i="78"/>
  <c r="BA763" i="78"/>
  <c r="BB762" i="78"/>
  <c r="BA762" i="78"/>
  <c r="BB761" i="78"/>
  <c r="BA761" i="78"/>
  <c r="BB760" i="78"/>
  <c r="BA760" i="78"/>
  <c r="BB759" i="78"/>
  <c r="BA759" i="78"/>
  <c r="BB758" i="78"/>
  <c r="BA758" i="78"/>
  <c r="BB757" i="78"/>
  <c r="BA757" i="78"/>
  <c r="BB756" i="78"/>
  <c r="BA756" i="78"/>
  <c r="BB755" i="78"/>
  <c r="BA755" i="78"/>
  <c r="BB754" i="78"/>
  <c r="BA754" i="78"/>
  <c r="BB753" i="78"/>
  <c r="BA753" i="78"/>
  <c r="BB752" i="78"/>
  <c r="BA752" i="78"/>
  <c r="BB751" i="78"/>
  <c r="BA751" i="78"/>
  <c r="BB750" i="78"/>
  <c r="BA750" i="78"/>
  <c r="BB749" i="78"/>
  <c r="BA749" i="78"/>
  <c r="BB748" i="78"/>
  <c r="BA748" i="78"/>
  <c r="BB747" i="78"/>
  <c r="BA747" i="78"/>
  <c r="BB746" i="78"/>
  <c r="BA746" i="78"/>
  <c r="BB745" i="78"/>
  <c r="BA745" i="78"/>
  <c r="BB744" i="78"/>
  <c r="BA744" i="78"/>
  <c r="BB743" i="78"/>
  <c r="BA743" i="78"/>
  <c r="BB742" i="78"/>
  <c r="BA742" i="78"/>
  <c r="BB741" i="78"/>
  <c r="BA741" i="78"/>
  <c r="BB740" i="78"/>
  <c r="BA740" i="78"/>
  <c r="BB739" i="78"/>
  <c r="BA739" i="78"/>
  <c r="BB738" i="78"/>
  <c r="BA738" i="78"/>
  <c r="BB737" i="78"/>
  <c r="BA737" i="78"/>
  <c r="BB736" i="78"/>
  <c r="BA736" i="78"/>
  <c r="BB735" i="78"/>
  <c r="BA735" i="78"/>
  <c r="BB734" i="78"/>
  <c r="BA734" i="78"/>
  <c r="BB733" i="78"/>
  <c r="BA733" i="78"/>
  <c r="BB732" i="78"/>
  <c r="BA732" i="78"/>
  <c r="BB731" i="78"/>
  <c r="BA731" i="78"/>
  <c r="BB730" i="78"/>
  <c r="BA730" i="78"/>
  <c r="BB729" i="78"/>
  <c r="BA729" i="78"/>
  <c r="BB728" i="78"/>
  <c r="BA728" i="78"/>
  <c r="BB727" i="78"/>
  <c r="BA727" i="78"/>
  <c r="BB726" i="78"/>
  <c r="BA726" i="78"/>
  <c r="BB725" i="78"/>
  <c r="BA725" i="78"/>
  <c r="BB724" i="78"/>
  <c r="BA724" i="78"/>
  <c r="BB723" i="78"/>
  <c r="BA723" i="78"/>
  <c r="BB722" i="78"/>
  <c r="BA722" i="78"/>
  <c r="BB721" i="78"/>
  <c r="BA721" i="78"/>
  <c r="BB720" i="78"/>
  <c r="BA720" i="78"/>
  <c r="BB719" i="78"/>
  <c r="BA719" i="78"/>
  <c r="BB718" i="78"/>
  <c r="BA718" i="78"/>
  <c r="BB717" i="78"/>
  <c r="BA717" i="78"/>
  <c r="BB716" i="78"/>
  <c r="BA716" i="78"/>
  <c r="BB715" i="78"/>
  <c r="BA715" i="78"/>
  <c r="BB714" i="78"/>
  <c r="BA714" i="78"/>
  <c r="BB713" i="78"/>
  <c r="BA713" i="78"/>
  <c r="BB712" i="78"/>
  <c r="BA712" i="78"/>
  <c r="BB711" i="78"/>
  <c r="BA711" i="78"/>
  <c r="BB710" i="78"/>
  <c r="BA710" i="78"/>
  <c r="BB709" i="78"/>
  <c r="BA709" i="78"/>
  <c r="BB708" i="78"/>
  <c r="BA708" i="78"/>
  <c r="BB707" i="78"/>
  <c r="BA707" i="78"/>
  <c r="BB706" i="78"/>
  <c r="BA706" i="78"/>
  <c r="BB705" i="78"/>
  <c r="BA705" i="78"/>
  <c r="BB704" i="78"/>
  <c r="BA704" i="78"/>
  <c r="BB703" i="78"/>
  <c r="BA703" i="78"/>
  <c r="BB702" i="78"/>
  <c r="BA702" i="78"/>
  <c r="BB701" i="78"/>
  <c r="BA701" i="78"/>
  <c r="BB700" i="78"/>
  <c r="BA700" i="78"/>
  <c r="BB699" i="78"/>
  <c r="BA699" i="78"/>
  <c r="BB698" i="78"/>
  <c r="BA698" i="78"/>
  <c r="BB697" i="78"/>
  <c r="BA697" i="78"/>
  <c r="BB696" i="78"/>
  <c r="BA696" i="78"/>
  <c r="BB695" i="78"/>
  <c r="BA695" i="78"/>
  <c r="BB694" i="78"/>
  <c r="BA694" i="78"/>
  <c r="BB693" i="78"/>
  <c r="BA693" i="78"/>
  <c r="BB692" i="78"/>
  <c r="BA692" i="78"/>
  <c r="BB691" i="78"/>
  <c r="BA691" i="78"/>
  <c r="BB690" i="78"/>
  <c r="BA690" i="78"/>
  <c r="BB689" i="78"/>
  <c r="BA689" i="78"/>
  <c r="BB688" i="78"/>
  <c r="BA688" i="78"/>
  <c r="BB687" i="78"/>
  <c r="BA687" i="78"/>
  <c r="BB686" i="78"/>
  <c r="BA686" i="78"/>
  <c r="BB685" i="78"/>
  <c r="BA685" i="78"/>
  <c r="BB684" i="78"/>
  <c r="BA684" i="78"/>
  <c r="BB683" i="78"/>
  <c r="BA683" i="78"/>
  <c r="BB682" i="78"/>
  <c r="BA682" i="78"/>
  <c r="BB681" i="78"/>
  <c r="BA681" i="78"/>
  <c r="BB680" i="78"/>
  <c r="BA680" i="78"/>
  <c r="BB679" i="78"/>
  <c r="BA679" i="78"/>
  <c r="BB678" i="78"/>
  <c r="BA678" i="78"/>
  <c r="BB677" i="78"/>
  <c r="BA677" i="78"/>
  <c r="BB676" i="78"/>
  <c r="BA676" i="78"/>
  <c r="BB675" i="78"/>
  <c r="BA675" i="78"/>
  <c r="BB674" i="78"/>
  <c r="BA674" i="78"/>
  <c r="BB673" i="78"/>
  <c r="BA673" i="78"/>
  <c r="BB672" i="78"/>
  <c r="BA672" i="78"/>
  <c r="BB671" i="78"/>
  <c r="BA671" i="78"/>
  <c r="BB670" i="78"/>
  <c r="BA670" i="78"/>
  <c r="BB669" i="78"/>
  <c r="BA669" i="78"/>
  <c r="BB668" i="78"/>
  <c r="BA668" i="78"/>
  <c r="BB667" i="78"/>
  <c r="BA667" i="78"/>
  <c r="BB666" i="78"/>
  <c r="BA666" i="78"/>
  <c r="BB665" i="78"/>
  <c r="BA665" i="78"/>
  <c r="BB664" i="78"/>
  <c r="BA664" i="78"/>
  <c r="BB663" i="78"/>
  <c r="BA663" i="78"/>
  <c r="BB662" i="78"/>
  <c r="BA662" i="78"/>
  <c r="BB661" i="78"/>
  <c r="BA661" i="78"/>
  <c r="BB660" i="78"/>
  <c r="BA660" i="78"/>
  <c r="BB659" i="78"/>
  <c r="BA659" i="78"/>
  <c r="BB658" i="78"/>
  <c r="BA658" i="78"/>
  <c r="BB657" i="78"/>
  <c r="BA657" i="78"/>
  <c r="BB656" i="78"/>
  <c r="BA656" i="78"/>
  <c r="BB655" i="78"/>
  <c r="BA655" i="78"/>
  <c r="BB654" i="78"/>
  <c r="BA654" i="78"/>
  <c r="BB653" i="78"/>
  <c r="BA653" i="78"/>
  <c r="BB652" i="78"/>
  <c r="BA652" i="78"/>
  <c r="BB651" i="78"/>
  <c r="BA651" i="78"/>
  <c r="BB650" i="78"/>
  <c r="BA650" i="78"/>
  <c r="BB649" i="78"/>
  <c r="BA649" i="78"/>
  <c r="BB648" i="78"/>
  <c r="BA648" i="78"/>
  <c r="BB647" i="78"/>
  <c r="BA647" i="78"/>
  <c r="BB646" i="78"/>
  <c r="BA646" i="78"/>
  <c r="BB645" i="78"/>
  <c r="BA645" i="78"/>
  <c r="BB644" i="78"/>
  <c r="BA644" i="78"/>
  <c r="BB643" i="78"/>
  <c r="BA643" i="78"/>
  <c r="BB642" i="78"/>
  <c r="BA642" i="78"/>
  <c r="BB641" i="78"/>
  <c r="BA641" i="78"/>
  <c r="BB640" i="78"/>
  <c r="BA640" i="78"/>
  <c r="BB639" i="78"/>
  <c r="BA639" i="78"/>
  <c r="BB638" i="78"/>
  <c r="BA638" i="78"/>
  <c r="BB637" i="78"/>
  <c r="BA637" i="78"/>
  <c r="BB636" i="78"/>
  <c r="BA636" i="78"/>
  <c r="BB635" i="78"/>
  <c r="BA635" i="78"/>
  <c r="BB634" i="78"/>
  <c r="BA634" i="78"/>
  <c r="BB633" i="78"/>
  <c r="BA633" i="78"/>
  <c r="BB632" i="78"/>
  <c r="BA632" i="78"/>
  <c r="BB631" i="78"/>
  <c r="BA631" i="78"/>
  <c r="BB630" i="78"/>
  <c r="BA630" i="78"/>
  <c r="BB629" i="78"/>
  <c r="BA629" i="78"/>
  <c r="BB628" i="78"/>
  <c r="BA628" i="78"/>
  <c r="BB627" i="78"/>
  <c r="BA627" i="78"/>
  <c r="BB626" i="78"/>
  <c r="BA626" i="78"/>
  <c r="BB625" i="78"/>
  <c r="BA625" i="78"/>
  <c r="BB624" i="78"/>
  <c r="BA624" i="78"/>
  <c r="BB623" i="78"/>
  <c r="BA623" i="78"/>
  <c r="BB622" i="78"/>
  <c r="BA622" i="78"/>
  <c r="BB621" i="78"/>
  <c r="BA621" i="78"/>
  <c r="BB620" i="78"/>
  <c r="BA620" i="78"/>
  <c r="BB619" i="78"/>
  <c r="BA619" i="78"/>
  <c r="BB618" i="78"/>
  <c r="BA618" i="78"/>
  <c r="BB617" i="78"/>
  <c r="BA617" i="78"/>
  <c r="BB616" i="78"/>
  <c r="BA616" i="78"/>
  <c r="BB615" i="78"/>
  <c r="BA615" i="78"/>
  <c r="BB614" i="78"/>
  <c r="BA614" i="78"/>
  <c r="BB613" i="78"/>
  <c r="BA613" i="78"/>
  <c r="BB612" i="78"/>
  <c r="BA612" i="78"/>
  <c r="BB611" i="78"/>
  <c r="BA611" i="78"/>
  <c r="BB610" i="78"/>
  <c r="BA610" i="78"/>
  <c r="BB609" i="78"/>
  <c r="BA609" i="78"/>
  <c r="BB608" i="78"/>
  <c r="BA608" i="78"/>
  <c r="BB607" i="78"/>
  <c r="BA607" i="78"/>
  <c r="BB606" i="78"/>
  <c r="BA606" i="78"/>
  <c r="BB605" i="78"/>
  <c r="BA605" i="78"/>
  <c r="BB604" i="78"/>
  <c r="BA604" i="78"/>
  <c r="BB603" i="78"/>
  <c r="BA603" i="78"/>
  <c r="BB602" i="78"/>
  <c r="BA602" i="78"/>
  <c r="BB601" i="78"/>
  <c r="BA601" i="78"/>
  <c r="BB600" i="78"/>
  <c r="BA600" i="78"/>
  <c r="BB599" i="78"/>
  <c r="BA599" i="78"/>
  <c r="BB598" i="78"/>
  <c r="BA598" i="78"/>
  <c r="BB597" i="78"/>
  <c r="BA597" i="78"/>
  <c r="BB596" i="78"/>
  <c r="BA596" i="78"/>
  <c r="BB595" i="78"/>
  <c r="BA595" i="78"/>
  <c r="BB594" i="78"/>
  <c r="BA594" i="78"/>
  <c r="BB593" i="78"/>
  <c r="BA593" i="78"/>
  <c r="BB592" i="78"/>
  <c r="BA592" i="78"/>
  <c r="BB591" i="78"/>
  <c r="BA591" i="78"/>
  <c r="BB590" i="78"/>
  <c r="BA590" i="78"/>
  <c r="BB589" i="78"/>
  <c r="BA589" i="78"/>
  <c r="BB588" i="78"/>
  <c r="BA588" i="78"/>
  <c r="BB587" i="78"/>
  <c r="BA587" i="78"/>
  <c r="BB586" i="78"/>
  <c r="BA586" i="78"/>
  <c r="BB585" i="78"/>
  <c r="BA585" i="78"/>
  <c r="BB584" i="78"/>
  <c r="BA584" i="78"/>
  <c r="BB583" i="78"/>
  <c r="BA583" i="78"/>
  <c r="BB582" i="78"/>
  <c r="BA582" i="78"/>
  <c r="BB581" i="78"/>
  <c r="BA581" i="78"/>
  <c r="BB580" i="78"/>
  <c r="BA580" i="78"/>
  <c r="BB579" i="78"/>
  <c r="BA579" i="78"/>
  <c r="BB578" i="78"/>
  <c r="BA578" i="78"/>
  <c r="BB577" i="78"/>
  <c r="BA577" i="78"/>
  <c r="BB576" i="78"/>
  <c r="BA576" i="78"/>
  <c r="BB575" i="78"/>
  <c r="BA575" i="78"/>
  <c r="BB574" i="78"/>
  <c r="BA574" i="78"/>
  <c r="BB573" i="78"/>
  <c r="BA573" i="78"/>
  <c r="BB572" i="78"/>
  <c r="BA572" i="78"/>
  <c r="BB571" i="78"/>
  <c r="BA571" i="78"/>
  <c r="BB570" i="78"/>
  <c r="BA570" i="78"/>
  <c r="BB569" i="78"/>
  <c r="BA569" i="78"/>
  <c r="BB568" i="78"/>
  <c r="BA568" i="78"/>
  <c r="BB567" i="78"/>
  <c r="BA567" i="78"/>
  <c r="BB566" i="78"/>
  <c r="BA566" i="78"/>
  <c r="BB565" i="78"/>
  <c r="BA565" i="78"/>
  <c r="BB564" i="78"/>
  <c r="BA564" i="78"/>
  <c r="BB563" i="78"/>
  <c r="BA563" i="78"/>
  <c r="BB562" i="78"/>
  <c r="BA562" i="78"/>
  <c r="BB561" i="78"/>
  <c r="BA561" i="78"/>
  <c r="BB560" i="78"/>
  <c r="BA560" i="78"/>
  <c r="BB559" i="78"/>
  <c r="BA559" i="78"/>
  <c r="BB558" i="78"/>
  <c r="BA558" i="78"/>
  <c r="BC557" i="78"/>
  <c r="BB557" i="78"/>
  <c r="BA557" i="78"/>
  <c r="AZ557" i="78"/>
  <c r="BC556" i="78"/>
  <c r="BB556" i="78"/>
  <c r="BA556" i="78"/>
  <c r="AZ556" i="78"/>
  <c r="AY556" i="78" s="1"/>
  <c r="AX556" i="78" s="1"/>
  <c r="BC555" i="78"/>
  <c r="BB555" i="78"/>
  <c r="BA555" i="78"/>
  <c r="AZ555" i="78"/>
  <c r="BC554" i="78"/>
  <c r="BA554" i="78" s="1"/>
  <c r="BB554" i="78"/>
  <c r="AZ554" i="78"/>
  <c r="AY554" i="78" s="1"/>
  <c r="AX554" i="78"/>
  <c r="BC553" i="78"/>
  <c r="BB553" i="78"/>
  <c r="BA553" i="78"/>
  <c r="AZ553" i="78"/>
  <c r="BC552" i="78"/>
  <c r="BA552" i="78" s="1"/>
  <c r="BB552" i="78"/>
  <c r="AZ552" i="78"/>
  <c r="AY552" i="78" s="1"/>
  <c r="AX552" i="78" s="1"/>
  <c r="BC551" i="78"/>
  <c r="BA551" i="78" s="1"/>
  <c r="BB551" i="78"/>
  <c r="AZ551" i="78"/>
  <c r="AY551" i="78" s="1"/>
  <c r="AX551" i="78" s="1"/>
  <c r="BC550" i="78"/>
  <c r="BB550" i="78"/>
  <c r="BA550" i="78"/>
  <c r="AZ550" i="78"/>
  <c r="BC549" i="78"/>
  <c r="BA549" i="78" s="1"/>
  <c r="BB549" i="78"/>
  <c r="AZ549" i="78"/>
  <c r="AY549" i="78" s="1"/>
  <c r="AX549" i="78" s="1"/>
  <c r="BC548" i="78"/>
  <c r="BB548" i="78"/>
  <c r="BA548" i="78"/>
  <c r="AZ548" i="78"/>
  <c r="BC547" i="78"/>
  <c r="BA547" i="78" s="1"/>
  <c r="BB547" i="78"/>
  <c r="AZ547" i="78"/>
  <c r="BC546" i="78"/>
  <c r="BA546" i="78" s="1"/>
  <c r="BB546" i="78"/>
  <c r="AZ546" i="78"/>
  <c r="BC545" i="78"/>
  <c r="BA545" i="78" s="1"/>
  <c r="AY545" i="78" s="1"/>
  <c r="AX545" i="78" s="1"/>
  <c r="BB545" i="78"/>
  <c r="AZ545" i="78"/>
  <c r="BC544" i="78"/>
  <c r="BA544" i="78" s="1"/>
  <c r="BB544" i="78"/>
  <c r="AZ544" i="78"/>
  <c r="AY544" i="78" s="1"/>
  <c r="AX544" i="78" s="1"/>
  <c r="BC543" i="78"/>
  <c r="BB543" i="78"/>
  <c r="BA543" i="78"/>
  <c r="AZ543" i="78"/>
  <c r="BC542" i="78"/>
  <c r="BB542" i="78"/>
  <c r="BA542" i="78"/>
  <c r="AZ542" i="78"/>
  <c r="BC541" i="78"/>
  <c r="BB541" i="78"/>
  <c r="BA541" i="78"/>
  <c r="AZ541" i="78"/>
  <c r="BC540" i="78"/>
  <c r="BA540" i="78" s="1"/>
  <c r="BB540" i="78"/>
  <c r="AZ540" i="78"/>
  <c r="AY540" i="78"/>
  <c r="AX540" i="78" s="1"/>
  <c r="BC539" i="78"/>
  <c r="BB539" i="78"/>
  <c r="BA539" i="78"/>
  <c r="AZ539" i="78"/>
  <c r="BC538" i="78"/>
  <c r="BB538" i="78"/>
  <c r="BA538" i="78"/>
  <c r="AZ538" i="78"/>
  <c r="AY538" i="78" s="1"/>
  <c r="AX538" i="78" s="1"/>
  <c r="BC537" i="78"/>
  <c r="BA537" i="78" s="1"/>
  <c r="BB537" i="78"/>
  <c r="AZ537" i="78"/>
  <c r="BC536" i="78"/>
  <c r="BA536" i="78" s="1"/>
  <c r="BB536" i="78"/>
  <c r="AZ536" i="78"/>
  <c r="AY536" i="78" s="1"/>
  <c r="AX536" i="78" s="1"/>
  <c r="BC535" i="78"/>
  <c r="BA535" i="78" s="1"/>
  <c r="BB535" i="78"/>
  <c r="AZ535" i="78"/>
  <c r="BC534" i="78"/>
  <c r="BA534" i="78" s="1"/>
  <c r="BB534" i="78"/>
  <c r="AZ534" i="78"/>
  <c r="BC533" i="78"/>
  <c r="BA533" i="78" s="1"/>
  <c r="BB533" i="78"/>
  <c r="AZ533" i="78"/>
  <c r="BC532" i="78"/>
  <c r="BA532" i="78" s="1"/>
  <c r="BB532" i="78"/>
  <c r="AZ532" i="78"/>
  <c r="BC531" i="78"/>
  <c r="BB531" i="78"/>
  <c r="BA531" i="78"/>
  <c r="AZ531" i="78"/>
  <c r="BC530" i="78"/>
  <c r="BB530" i="78"/>
  <c r="BA530" i="78"/>
  <c r="AZ530" i="78"/>
  <c r="BC529" i="78"/>
  <c r="BA529" i="78" s="1"/>
  <c r="BB529" i="78"/>
  <c r="AZ529" i="78"/>
  <c r="BC528" i="78"/>
  <c r="BA528" i="78" s="1"/>
  <c r="BB528" i="78"/>
  <c r="AZ528" i="78"/>
  <c r="AY528" i="78" s="1"/>
  <c r="AX528" i="78" s="1"/>
  <c r="BC527" i="78"/>
  <c r="BA527" i="78" s="1"/>
  <c r="BB527" i="78"/>
  <c r="AZ527" i="78"/>
  <c r="BC526" i="78"/>
  <c r="BA526" i="78" s="1"/>
  <c r="BB526" i="78"/>
  <c r="AZ526" i="78"/>
  <c r="BC525" i="78"/>
  <c r="BA525" i="78" s="1"/>
  <c r="BB525" i="78"/>
  <c r="AZ525" i="78"/>
  <c r="BC524" i="78"/>
  <c r="BA524" i="78" s="1"/>
  <c r="BB524" i="78"/>
  <c r="AZ524" i="78"/>
  <c r="AY524" i="78" s="1"/>
  <c r="AX524" i="78" s="1"/>
  <c r="BC523" i="78"/>
  <c r="BB523" i="78"/>
  <c r="BA523" i="78"/>
  <c r="AZ523" i="78"/>
  <c r="BC522" i="78"/>
  <c r="BB522" i="78"/>
  <c r="BA522" i="78"/>
  <c r="AZ522" i="78"/>
  <c r="AY522" i="78" s="1"/>
  <c r="AX522" i="78" s="1"/>
  <c r="BC521" i="78"/>
  <c r="BB521" i="78"/>
  <c r="BA521" i="78"/>
  <c r="AZ521" i="78"/>
  <c r="BC520" i="78"/>
  <c r="BA520" i="78" s="1"/>
  <c r="BB520" i="78"/>
  <c r="AZ520" i="78"/>
  <c r="BC519" i="78"/>
  <c r="BB519" i="78"/>
  <c r="BA519" i="78"/>
  <c r="AZ519" i="78"/>
  <c r="BC518" i="78"/>
  <c r="BB518" i="78"/>
  <c r="BA518" i="78"/>
  <c r="AZ518" i="78"/>
  <c r="BC517" i="78"/>
  <c r="BA517" i="78" s="1"/>
  <c r="BB517" i="78"/>
  <c r="AZ517" i="78"/>
  <c r="BC516" i="78"/>
  <c r="BA516" i="78" s="1"/>
  <c r="BB516" i="78"/>
  <c r="AZ516" i="78"/>
  <c r="BC515" i="78"/>
  <c r="BA515" i="78" s="1"/>
  <c r="BB515" i="78"/>
  <c r="AZ515" i="78"/>
  <c r="BC514" i="78"/>
  <c r="BA514" i="78" s="1"/>
  <c r="BB514" i="78"/>
  <c r="AZ514" i="78"/>
  <c r="BC513" i="78"/>
  <c r="BA513" i="78" s="1"/>
  <c r="AY513" i="78" s="1"/>
  <c r="AX513" i="78" s="1"/>
  <c r="BB513" i="78"/>
  <c r="AZ513" i="78"/>
  <c r="BC512" i="78"/>
  <c r="BA512" i="78" s="1"/>
  <c r="BB512" i="78"/>
  <c r="AZ512" i="78"/>
  <c r="BC511" i="78"/>
  <c r="BA511" i="78" s="1"/>
  <c r="BB511" i="78"/>
  <c r="AZ511" i="78"/>
  <c r="BC510" i="78"/>
  <c r="BA510" i="78" s="1"/>
  <c r="BB510" i="78"/>
  <c r="AZ510" i="78"/>
  <c r="BC509" i="78"/>
  <c r="BA509" i="78" s="1"/>
  <c r="AY509" i="78" s="1"/>
  <c r="AX509" i="78" s="1"/>
  <c r="BB509" i="78"/>
  <c r="AZ509" i="78"/>
  <c r="BC508" i="78"/>
  <c r="BA508" i="78" s="1"/>
  <c r="BB508" i="78"/>
  <c r="AZ508" i="78"/>
  <c r="AY508" i="78" s="1"/>
  <c r="AX508" i="78" s="1"/>
  <c r="BC507" i="78"/>
  <c r="BA507" i="78" s="1"/>
  <c r="BB507" i="78"/>
  <c r="AZ507" i="78"/>
  <c r="BC506" i="78"/>
  <c r="BB506" i="78"/>
  <c r="BA506" i="78"/>
  <c r="AZ506" i="78"/>
  <c r="BC505" i="78"/>
  <c r="BA505" i="78" s="1"/>
  <c r="BB505" i="78"/>
  <c r="AZ505" i="78"/>
  <c r="BC504" i="78"/>
  <c r="BA504" i="78" s="1"/>
  <c r="BB504" i="78"/>
  <c r="AZ504" i="78"/>
  <c r="AY504" i="78" s="1"/>
  <c r="AX504" i="78" s="1"/>
  <c r="BC503" i="78"/>
  <c r="BA503" i="78" s="1"/>
  <c r="BB503" i="78"/>
  <c r="AZ503" i="78"/>
  <c r="BC502" i="78"/>
  <c r="BA502" i="78" s="1"/>
  <c r="BB502" i="78"/>
  <c r="AZ502" i="78"/>
  <c r="BC501" i="78"/>
  <c r="BA501" i="78" s="1"/>
  <c r="BB501" i="78"/>
  <c r="AZ501" i="78"/>
  <c r="BC500" i="78"/>
  <c r="BA500" i="78" s="1"/>
  <c r="BB500" i="78"/>
  <c r="AZ500" i="78"/>
  <c r="BC499" i="78"/>
  <c r="BA499" i="78" s="1"/>
  <c r="AY499" i="78" s="1"/>
  <c r="AX499" i="78" s="1"/>
  <c r="BB499" i="78"/>
  <c r="AZ499" i="78"/>
  <c r="BC498" i="78"/>
  <c r="BA498" i="78" s="1"/>
  <c r="BB498" i="78"/>
  <c r="AZ498" i="78"/>
  <c r="BC497" i="78"/>
  <c r="BA497" i="78" s="1"/>
  <c r="BB497" i="78"/>
  <c r="AZ497" i="78"/>
  <c r="BC496" i="78"/>
  <c r="BA496" i="78" s="1"/>
  <c r="BB496" i="78"/>
  <c r="AZ496" i="78"/>
  <c r="BC495" i="78"/>
  <c r="BB495" i="78"/>
  <c r="BA495" i="78"/>
  <c r="AZ495" i="78"/>
  <c r="AY495" i="78" s="1"/>
  <c r="AX495" i="78" s="1"/>
  <c r="BC494" i="78"/>
  <c r="BA494" i="78" s="1"/>
  <c r="AY494" i="78" s="1"/>
  <c r="AX494" i="78" s="1"/>
  <c r="BB494" i="78"/>
  <c r="AZ494" i="78"/>
  <c r="BC493" i="78"/>
  <c r="BA493" i="78" s="1"/>
  <c r="BB493" i="78"/>
  <c r="AZ493" i="78"/>
  <c r="BC492" i="78"/>
  <c r="BB492" i="78"/>
  <c r="BA492" i="78"/>
  <c r="AZ492" i="78"/>
  <c r="BC491" i="78"/>
  <c r="BB491" i="78"/>
  <c r="BA491" i="78"/>
  <c r="AZ491" i="78"/>
  <c r="BC490" i="78"/>
  <c r="BA490" i="78" s="1"/>
  <c r="BB490" i="78"/>
  <c r="AZ490" i="78"/>
  <c r="BC489" i="78"/>
  <c r="BB489" i="78"/>
  <c r="BA489" i="78"/>
  <c r="AZ489" i="78"/>
  <c r="BC488" i="78"/>
  <c r="BA488" i="78" s="1"/>
  <c r="BB488" i="78"/>
  <c r="AZ488" i="78"/>
  <c r="AY488" i="78" s="1"/>
  <c r="AX488" i="78" s="1"/>
  <c r="BC487" i="78"/>
  <c r="BA487" i="78" s="1"/>
  <c r="BB487" i="78"/>
  <c r="AZ487" i="78"/>
  <c r="BC486" i="78"/>
  <c r="BB486" i="78"/>
  <c r="BA486" i="78"/>
  <c r="AZ486" i="78"/>
  <c r="BC485" i="78"/>
  <c r="BB485" i="78"/>
  <c r="BA485" i="78"/>
  <c r="AZ485" i="78"/>
  <c r="AY485" i="78" s="1"/>
  <c r="AX485" i="78" s="1"/>
  <c r="BC484" i="78"/>
  <c r="BA484" i="78" s="1"/>
  <c r="BB484" i="78"/>
  <c r="AZ484" i="78"/>
  <c r="BC483" i="78"/>
  <c r="BA483" i="78" s="1"/>
  <c r="BB483" i="78"/>
  <c r="AZ483" i="78"/>
  <c r="BC482" i="78"/>
  <c r="BA482" i="78" s="1"/>
  <c r="BB482" i="78"/>
  <c r="AZ482" i="78"/>
  <c r="BC481" i="78"/>
  <c r="BA481" i="78" s="1"/>
  <c r="BB481" i="78"/>
  <c r="AZ481" i="78"/>
  <c r="BC480" i="78"/>
  <c r="BA480" i="78" s="1"/>
  <c r="BB480" i="78"/>
  <c r="AZ480" i="78"/>
  <c r="BC479" i="78"/>
  <c r="BB479" i="78"/>
  <c r="BA479" i="78"/>
  <c r="AZ479" i="78"/>
  <c r="AY479" i="78" s="1"/>
  <c r="AX479" i="78" s="1"/>
  <c r="BC478" i="78"/>
  <c r="BA478" i="78" s="1"/>
  <c r="BB478" i="78"/>
  <c r="AZ478" i="78"/>
  <c r="AY478" i="78" s="1"/>
  <c r="AX478" i="78" s="1"/>
  <c r="BC477" i="78"/>
  <c r="BA477" i="78" s="1"/>
  <c r="BB477" i="78"/>
  <c r="AZ477" i="78"/>
  <c r="AY477" i="78" s="1"/>
  <c r="AX477" i="78" s="1"/>
  <c r="BC476" i="78"/>
  <c r="BB476" i="78"/>
  <c r="BA476" i="78"/>
  <c r="AZ476" i="78"/>
  <c r="BC475" i="78"/>
  <c r="BB475" i="78"/>
  <c r="BA475" i="78"/>
  <c r="AZ475" i="78"/>
  <c r="BC474" i="78"/>
  <c r="BA474" i="78" s="1"/>
  <c r="BB474" i="78"/>
  <c r="AZ474" i="78"/>
  <c r="BC473" i="78"/>
  <c r="BB473" i="78"/>
  <c r="BA473" i="78"/>
  <c r="AZ473" i="78"/>
  <c r="BC472" i="78"/>
  <c r="BA472" i="78" s="1"/>
  <c r="BB472" i="78"/>
  <c r="AZ472" i="78"/>
  <c r="BC471" i="78"/>
  <c r="BA471" i="78" s="1"/>
  <c r="BB471" i="78"/>
  <c r="AZ471" i="78"/>
  <c r="BC470" i="78"/>
  <c r="BA470" i="78" s="1"/>
  <c r="BB470" i="78"/>
  <c r="AZ470" i="78"/>
  <c r="AY470" i="78" s="1"/>
  <c r="AX470" i="78" s="1"/>
  <c r="BC469" i="78"/>
  <c r="BB469" i="78"/>
  <c r="BA469" i="78"/>
  <c r="AZ469" i="78"/>
  <c r="BC468" i="78"/>
  <c r="BB468" i="78"/>
  <c r="BA468" i="78"/>
  <c r="AZ468" i="78"/>
  <c r="BC467" i="78"/>
  <c r="BB467" i="78"/>
  <c r="BA467" i="78"/>
  <c r="AZ467" i="78"/>
  <c r="BC466" i="78"/>
  <c r="BA466" i="78" s="1"/>
  <c r="BB466" i="78"/>
  <c r="AZ466" i="78"/>
  <c r="BC465" i="78"/>
  <c r="BB465" i="78"/>
  <c r="BA465" i="78"/>
  <c r="AZ465" i="78"/>
  <c r="BC464" i="78"/>
  <c r="BA464" i="78" s="1"/>
  <c r="BB464" i="78"/>
  <c r="AZ464" i="78"/>
  <c r="BC463" i="78"/>
  <c r="BA463" i="78" s="1"/>
  <c r="BB463" i="78"/>
  <c r="AZ463" i="78"/>
  <c r="BC462" i="78"/>
  <c r="BA462" i="78" s="1"/>
  <c r="BB462" i="78"/>
  <c r="AZ462" i="78"/>
  <c r="BC461" i="78"/>
  <c r="BB461" i="78"/>
  <c r="BA461" i="78"/>
  <c r="AZ461" i="78"/>
  <c r="BC460" i="78"/>
  <c r="BB460" i="78"/>
  <c r="BA460" i="78"/>
  <c r="AZ460" i="78"/>
  <c r="BC459" i="78"/>
  <c r="BB459" i="78"/>
  <c r="BA459" i="78"/>
  <c r="AZ459" i="78"/>
  <c r="BC458" i="78"/>
  <c r="BA458" i="78" s="1"/>
  <c r="BB458" i="78"/>
  <c r="AZ458" i="78"/>
  <c r="BC457" i="78"/>
  <c r="BB457" i="78"/>
  <c r="BA457" i="78"/>
  <c r="AZ457" i="78"/>
  <c r="BC456" i="78"/>
  <c r="BA456" i="78" s="1"/>
  <c r="BB456" i="78"/>
  <c r="AZ456" i="78"/>
  <c r="BC455" i="78"/>
  <c r="BA455" i="78" s="1"/>
  <c r="BB455" i="78"/>
  <c r="AZ455" i="78"/>
  <c r="BC454" i="78"/>
  <c r="BB454" i="78"/>
  <c r="BA454" i="78"/>
  <c r="AZ454" i="78"/>
  <c r="AY454" i="78" s="1"/>
  <c r="AX454" i="78" s="1"/>
  <c r="BC453" i="78"/>
  <c r="BB453" i="78"/>
  <c r="BA453" i="78"/>
  <c r="AZ453" i="78"/>
  <c r="BC452" i="78"/>
  <c r="BB452" i="78"/>
  <c r="BA452" i="78"/>
  <c r="AZ452" i="78"/>
  <c r="BC451" i="78"/>
  <c r="BB451" i="78"/>
  <c r="BA451" i="78"/>
  <c r="AZ451" i="78"/>
  <c r="BC450" i="78"/>
  <c r="BA450" i="78" s="1"/>
  <c r="BB450" i="78"/>
  <c r="AZ450" i="78"/>
  <c r="BC449" i="78"/>
  <c r="BB449" i="78"/>
  <c r="BA449" i="78"/>
  <c r="AZ449" i="78"/>
  <c r="BC448" i="78"/>
  <c r="BA448" i="78" s="1"/>
  <c r="BB448" i="78"/>
  <c r="AZ448" i="78"/>
  <c r="BC447" i="78"/>
  <c r="BA447" i="78" s="1"/>
  <c r="BB447" i="78"/>
  <c r="AZ447" i="78"/>
  <c r="BC446" i="78"/>
  <c r="BB446" i="78"/>
  <c r="BA446" i="78"/>
  <c r="AZ446" i="78"/>
  <c r="AY446" i="78" s="1"/>
  <c r="AX446" i="78" s="1"/>
  <c r="BC445" i="78"/>
  <c r="BB445" i="78"/>
  <c r="BA445" i="78"/>
  <c r="AZ445" i="78"/>
  <c r="BC444" i="78"/>
  <c r="BB444" i="78"/>
  <c r="BA444" i="78"/>
  <c r="AZ444" i="78"/>
  <c r="BC443" i="78"/>
  <c r="BB443" i="78"/>
  <c r="BA443" i="78"/>
  <c r="AZ443" i="78"/>
  <c r="BC442" i="78"/>
  <c r="BA442" i="78" s="1"/>
  <c r="BB442" i="78"/>
  <c r="AZ442" i="78"/>
  <c r="BC441" i="78"/>
  <c r="BB441" i="78"/>
  <c r="BA441" i="78"/>
  <c r="AZ441" i="78"/>
  <c r="BC440" i="78"/>
  <c r="BA440" i="78" s="1"/>
  <c r="BB440" i="78"/>
  <c r="AZ440" i="78"/>
  <c r="BC439" i="78"/>
  <c r="BA439" i="78" s="1"/>
  <c r="BB439" i="78"/>
  <c r="AZ439" i="78"/>
  <c r="BC438" i="78"/>
  <c r="BB438" i="78"/>
  <c r="BA438" i="78"/>
  <c r="AZ438" i="78"/>
  <c r="AY438" i="78" s="1"/>
  <c r="AX438" i="78" s="1"/>
  <c r="BC437" i="78"/>
  <c r="BB437" i="78"/>
  <c r="BA437" i="78"/>
  <c r="AY437" i="78" s="1"/>
  <c r="AX437" i="78" s="1"/>
  <c r="AZ437" i="78"/>
  <c r="BC436" i="78"/>
  <c r="BB436" i="78"/>
  <c r="BA436" i="78"/>
  <c r="AZ436" i="78"/>
  <c r="BC435" i="78"/>
  <c r="BB435" i="78"/>
  <c r="BA435" i="78"/>
  <c r="AY435" i="78" s="1"/>
  <c r="AX435" i="78" s="1"/>
  <c r="AZ435" i="78"/>
  <c r="BC434" i="78"/>
  <c r="BA434" i="78" s="1"/>
  <c r="BB434" i="78"/>
  <c r="AZ434" i="78"/>
  <c r="BC433" i="78"/>
  <c r="BB433" i="78"/>
  <c r="BA433" i="78"/>
  <c r="AZ433" i="78"/>
  <c r="BC432" i="78"/>
  <c r="BB432" i="78"/>
  <c r="BA432" i="78"/>
  <c r="AZ432" i="78"/>
  <c r="BC431" i="78"/>
  <c r="BA431" i="78" s="1"/>
  <c r="BB431" i="78"/>
  <c r="AZ431" i="78"/>
  <c r="BC430" i="78"/>
  <c r="BB430" i="78"/>
  <c r="BA430" i="78"/>
  <c r="AZ430" i="78"/>
  <c r="AY430" i="78" s="1"/>
  <c r="AX430" i="78" s="1"/>
  <c r="BC429" i="78"/>
  <c r="BA429" i="78" s="1"/>
  <c r="BB429" i="78"/>
  <c r="AZ429" i="78"/>
  <c r="BC428" i="78"/>
  <c r="BB428" i="78"/>
  <c r="BA428" i="78"/>
  <c r="AZ428" i="78"/>
  <c r="BC427" i="78"/>
  <c r="BA427" i="78" s="1"/>
  <c r="BB427" i="78"/>
  <c r="AZ427" i="78"/>
  <c r="BC426" i="78"/>
  <c r="BA426" i="78" s="1"/>
  <c r="BB426" i="78"/>
  <c r="AZ426" i="78"/>
  <c r="AY426" i="78" s="1"/>
  <c r="AX426" i="78" s="1"/>
  <c r="BC425" i="78"/>
  <c r="BA425" i="78" s="1"/>
  <c r="BB425" i="78"/>
  <c r="AZ425" i="78"/>
  <c r="BC424" i="78"/>
  <c r="BB424" i="78"/>
  <c r="BA424" i="78"/>
  <c r="AZ424" i="78"/>
  <c r="AY424" i="78" s="1"/>
  <c r="AX424" i="78" s="1"/>
  <c r="BC423" i="78"/>
  <c r="BA423" i="78" s="1"/>
  <c r="BB423" i="78"/>
  <c r="AZ423" i="78"/>
  <c r="BC422" i="78"/>
  <c r="BB422" i="78"/>
  <c r="BA422" i="78"/>
  <c r="AZ422" i="78"/>
  <c r="AY422" i="78" s="1"/>
  <c r="AX422" i="78" s="1"/>
  <c r="BC421" i="78"/>
  <c r="BA421" i="78" s="1"/>
  <c r="BB421" i="78"/>
  <c r="AZ421" i="78"/>
  <c r="BC420" i="78"/>
  <c r="BB420" i="78"/>
  <c r="BA420" i="78"/>
  <c r="AZ420" i="78"/>
  <c r="BC419" i="78"/>
  <c r="BA419" i="78" s="1"/>
  <c r="BB419" i="78"/>
  <c r="AZ419" i="78"/>
  <c r="BC418" i="78"/>
  <c r="BA418" i="78" s="1"/>
  <c r="BB418" i="78"/>
  <c r="AZ418" i="78"/>
  <c r="BC417" i="78"/>
  <c r="BA417" i="78" s="1"/>
  <c r="BB417" i="78"/>
  <c r="AZ417" i="78"/>
  <c r="BC416" i="78"/>
  <c r="BA416" i="78" s="1"/>
  <c r="BB416" i="78"/>
  <c r="AZ416" i="78"/>
  <c r="BC415" i="78"/>
  <c r="BA415" i="78" s="1"/>
  <c r="BB415" i="78"/>
  <c r="AZ415" i="78"/>
  <c r="BC414" i="78"/>
  <c r="BB414" i="78"/>
  <c r="BA414" i="78"/>
  <c r="AZ414" i="78"/>
  <c r="BC413" i="78"/>
  <c r="BB413" i="78"/>
  <c r="BA413" i="78"/>
  <c r="AZ413" i="78"/>
  <c r="BC412" i="78"/>
  <c r="BA412" i="78" s="1"/>
  <c r="BB412" i="78"/>
  <c r="AZ412" i="78"/>
  <c r="BC411" i="78"/>
  <c r="BA411" i="78" s="1"/>
  <c r="BB411" i="78"/>
  <c r="AZ411" i="78"/>
  <c r="BC410" i="78"/>
  <c r="BA410" i="78" s="1"/>
  <c r="BB410" i="78"/>
  <c r="AZ410" i="78"/>
  <c r="AY410" i="78" s="1"/>
  <c r="AX410" i="78" s="1"/>
  <c r="BC409" i="78"/>
  <c r="BA409" i="78" s="1"/>
  <c r="BB409" i="78"/>
  <c r="AZ409" i="78"/>
  <c r="BC408" i="78"/>
  <c r="BA408" i="78" s="1"/>
  <c r="BB408" i="78"/>
  <c r="AZ408" i="78"/>
  <c r="BC407" i="78"/>
  <c r="BA407" i="78" s="1"/>
  <c r="BB407" i="78"/>
  <c r="AZ407" i="78"/>
  <c r="BC406" i="78"/>
  <c r="BB406" i="78"/>
  <c r="BA406" i="78"/>
  <c r="AZ406" i="78"/>
  <c r="BC405" i="78"/>
  <c r="BA405" i="78" s="1"/>
  <c r="BB405" i="78"/>
  <c r="AZ405" i="78"/>
  <c r="BC404" i="78"/>
  <c r="BA404" i="78" s="1"/>
  <c r="BB404" i="78"/>
  <c r="AZ404" i="78"/>
  <c r="BC403" i="78"/>
  <c r="BB403" i="78"/>
  <c r="BA403" i="78"/>
  <c r="AZ403" i="78"/>
  <c r="BC402" i="78"/>
  <c r="BA402" i="78" s="1"/>
  <c r="BB402" i="78"/>
  <c r="AZ402" i="78"/>
  <c r="BC401" i="78"/>
  <c r="BA401" i="78" s="1"/>
  <c r="BB401" i="78"/>
  <c r="AZ401" i="78"/>
  <c r="BC400" i="78"/>
  <c r="BA400" i="78" s="1"/>
  <c r="BB400" i="78"/>
  <c r="AZ400" i="78"/>
  <c r="BC399" i="78"/>
  <c r="BB399" i="78"/>
  <c r="BA399" i="78"/>
  <c r="AY399" i="78" s="1"/>
  <c r="AX399" i="78" s="1"/>
  <c r="AZ399" i="78"/>
  <c r="BC398" i="78"/>
  <c r="BB398" i="78"/>
  <c r="BA398" i="78"/>
  <c r="AZ398" i="78"/>
  <c r="BC397" i="78"/>
  <c r="BB397" i="78"/>
  <c r="BA397" i="78"/>
  <c r="AY397" i="78" s="1"/>
  <c r="AX397" i="78" s="1"/>
  <c r="AZ397" i="78"/>
  <c r="BC396" i="78"/>
  <c r="BB396" i="78"/>
  <c r="BA396" i="78"/>
  <c r="AZ396" i="78"/>
  <c r="BC395" i="78"/>
  <c r="BA395" i="78" s="1"/>
  <c r="BB395" i="78"/>
  <c r="AZ395" i="78"/>
  <c r="BC394" i="78"/>
  <c r="BA394" i="78" s="1"/>
  <c r="BB394" i="78"/>
  <c r="AZ394" i="78"/>
  <c r="BC393" i="78"/>
  <c r="BA393" i="78" s="1"/>
  <c r="BB393" i="78"/>
  <c r="AZ393" i="78"/>
  <c r="BC392" i="78"/>
  <c r="BA392" i="78" s="1"/>
  <c r="BB392" i="78"/>
  <c r="AZ392" i="78"/>
  <c r="BC391" i="78"/>
  <c r="BB391" i="78"/>
  <c r="BA391" i="78"/>
  <c r="AZ391" i="78"/>
  <c r="BC390" i="78"/>
  <c r="BA390" i="78" s="1"/>
  <c r="BB390" i="78"/>
  <c r="AZ390" i="78"/>
  <c r="AY390" i="78" s="1"/>
  <c r="AX390" i="78" s="1"/>
  <c r="BC389" i="78"/>
  <c r="BA389" i="78" s="1"/>
  <c r="BB389" i="78"/>
  <c r="AZ389" i="78"/>
  <c r="BC388" i="78"/>
  <c r="BA388" i="78" s="1"/>
  <c r="BB388" i="78"/>
  <c r="AZ388" i="78"/>
  <c r="BC387" i="78"/>
  <c r="BB387" i="78"/>
  <c r="BA387" i="78"/>
  <c r="AZ387" i="78"/>
  <c r="BC386" i="78"/>
  <c r="BA386" i="78" s="1"/>
  <c r="BB386" i="78"/>
  <c r="AZ386" i="78"/>
  <c r="AY386" i="78" s="1"/>
  <c r="AX386" i="78" s="1"/>
  <c r="BC385" i="78"/>
  <c r="BA385" i="78" s="1"/>
  <c r="BB385" i="78"/>
  <c r="AZ385" i="78"/>
  <c r="BC384" i="78"/>
  <c r="BA384" i="78" s="1"/>
  <c r="BB384" i="78"/>
  <c r="AZ384" i="78"/>
  <c r="AY384" i="78" s="1"/>
  <c r="AX384" i="78" s="1"/>
  <c r="BC383" i="78"/>
  <c r="BA383" i="78" s="1"/>
  <c r="BB383" i="78"/>
  <c r="AZ383" i="78"/>
  <c r="AY383" i="78" s="1"/>
  <c r="AX383" i="78" s="1"/>
  <c r="BC382" i="78"/>
  <c r="BB382" i="78"/>
  <c r="BA382" i="78"/>
  <c r="AZ382" i="78"/>
  <c r="BC381" i="78"/>
  <c r="BA381" i="78" s="1"/>
  <c r="BB381" i="78"/>
  <c r="AZ381" i="78"/>
  <c r="BC380" i="78"/>
  <c r="BB380" i="78"/>
  <c r="BA380" i="78"/>
  <c r="AZ380" i="78"/>
  <c r="BC379" i="78"/>
  <c r="BB379" i="78"/>
  <c r="BA379" i="78"/>
  <c r="AZ379" i="78"/>
  <c r="BC378" i="78"/>
  <c r="BA378" i="78" s="1"/>
  <c r="BB378" i="78"/>
  <c r="AZ378" i="78"/>
  <c r="AY378" i="78" s="1"/>
  <c r="AX378" i="78" s="1"/>
  <c r="BC377" i="78"/>
  <c r="BA377" i="78" s="1"/>
  <c r="BB377" i="78"/>
  <c r="AZ377" i="78"/>
  <c r="AY377" i="78" s="1"/>
  <c r="AX377" i="78" s="1"/>
  <c r="BC376" i="78"/>
  <c r="BB376" i="78"/>
  <c r="BA376" i="78"/>
  <c r="AZ376" i="78"/>
  <c r="BC375" i="78"/>
  <c r="BB375" i="78"/>
  <c r="BA375" i="78"/>
  <c r="AZ375" i="78"/>
  <c r="BC374" i="78"/>
  <c r="BA374" i="78" s="1"/>
  <c r="BB374" i="78"/>
  <c r="AZ374" i="78"/>
  <c r="BC373" i="78"/>
  <c r="BA373" i="78" s="1"/>
  <c r="BB373" i="78"/>
  <c r="AZ373" i="78"/>
  <c r="BC372" i="78"/>
  <c r="BA372" i="78" s="1"/>
  <c r="BB372" i="78"/>
  <c r="AZ372" i="78"/>
  <c r="BC371" i="78"/>
  <c r="BA371" i="78" s="1"/>
  <c r="BB371" i="78"/>
  <c r="AZ371" i="78"/>
  <c r="BC370" i="78"/>
  <c r="BA370" i="78" s="1"/>
  <c r="BB370" i="78"/>
  <c r="AZ370" i="78"/>
  <c r="BC369" i="78"/>
  <c r="BB369" i="78"/>
  <c r="BA369" i="78"/>
  <c r="AZ369" i="78"/>
  <c r="BC368" i="78"/>
  <c r="BB368" i="78"/>
  <c r="BA368" i="78"/>
  <c r="AZ368" i="78"/>
  <c r="AY368" i="78" s="1"/>
  <c r="AX368" i="78" s="1"/>
  <c r="BC367" i="78"/>
  <c r="BA367" i="78" s="1"/>
  <c r="BB367" i="78"/>
  <c r="AZ367" i="78"/>
  <c r="BC366" i="78"/>
  <c r="BA366" i="78" s="1"/>
  <c r="BB366" i="78"/>
  <c r="AZ366" i="78"/>
  <c r="BC365" i="78"/>
  <c r="BA365" i="78" s="1"/>
  <c r="BB365" i="78"/>
  <c r="AZ365" i="78"/>
  <c r="AY365" i="78" s="1"/>
  <c r="AX365" i="78" s="1"/>
  <c r="BC364" i="78"/>
  <c r="BA364" i="78" s="1"/>
  <c r="BB364" i="78"/>
  <c r="AZ364" i="78"/>
  <c r="BC363" i="78"/>
  <c r="BA363" i="78" s="1"/>
  <c r="AY363" i="78" s="1"/>
  <c r="AX363" i="78" s="1"/>
  <c r="BB363" i="78"/>
  <c r="AZ363" i="78"/>
  <c r="BC362" i="78"/>
  <c r="BA362" i="78" s="1"/>
  <c r="BB362" i="78"/>
  <c r="AZ362" i="78"/>
  <c r="BC361" i="78"/>
  <c r="BB361" i="78"/>
  <c r="BA361" i="78"/>
  <c r="AZ361" i="78"/>
  <c r="AY361" i="78" s="1"/>
  <c r="AX361" i="78" s="1"/>
  <c r="BC360" i="78"/>
  <c r="BA360" i="78" s="1"/>
  <c r="BB360" i="78"/>
  <c r="AZ360" i="78"/>
  <c r="BC359" i="78"/>
  <c r="BA359" i="78" s="1"/>
  <c r="AY359" i="78" s="1"/>
  <c r="AX359" i="78" s="1"/>
  <c r="BB359" i="78"/>
  <c r="AZ359" i="78"/>
  <c r="BC358" i="78"/>
  <c r="BA358" i="78" s="1"/>
  <c r="AY358" i="78" s="1"/>
  <c r="AX358" i="78" s="1"/>
  <c r="BB358" i="78"/>
  <c r="AZ358" i="78"/>
  <c r="BC357" i="78"/>
  <c r="BA357" i="78" s="1"/>
  <c r="BB357" i="78"/>
  <c r="AZ357" i="78"/>
  <c r="BC356" i="78"/>
  <c r="BB356" i="78"/>
  <c r="BA356" i="78"/>
  <c r="AZ356" i="78"/>
  <c r="BC355" i="78"/>
  <c r="BA355" i="78" s="1"/>
  <c r="BB355" i="78"/>
  <c r="AZ355" i="78"/>
  <c r="BC354" i="78"/>
  <c r="BA354" i="78" s="1"/>
  <c r="BB354" i="78"/>
  <c r="AZ354" i="78"/>
  <c r="BC353" i="78"/>
  <c r="BA353" i="78" s="1"/>
  <c r="AY353" i="78" s="1"/>
  <c r="AX353" i="78" s="1"/>
  <c r="BB353" i="78"/>
  <c r="AZ353" i="78"/>
  <c r="BC352" i="78"/>
  <c r="BA352" i="78" s="1"/>
  <c r="BB352" i="78"/>
  <c r="AZ352" i="78"/>
  <c r="AY352" i="78" s="1"/>
  <c r="AX352" i="78" s="1"/>
  <c r="BC351" i="78"/>
  <c r="BB351" i="78"/>
  <c r="BA351" i="78"/>
  <c r="AZ351" i="78"/>
  <c r="BC350" i="78"/>
  <c r="BA350" i="78" s="1"/>
  <c r="BB350" i="78"/>
  <c r="AZ350" i="78"/>
  <c r="BC349" i="78"/>
  <c r="BA349" i="78" s="1"/>
  <c r="BB349" i="78"/>
  <c r="AZ349" i="78"/>
  <c r="BC348" i="78"/>
  <c r="BB348" i="78"/>
  <c r="BA348" i="78"/>
  <c r="AZ348" i="78"/>
  <c r="BC347" i="78"/>
  <c r="BA347" i="78" s="1"/>
  <c r="BB347" i="78"/>
  <c r="AZ347" i="78"/>
  <c r="BC346" i="78"/>
  <c r="BA346" i="78" s="1"/>
  <c r="BB346" i="78"/>
  <c r="AZ346" i="78"/>
  <c r="AY346" i="78" s="1"/>
  <c r="AX346" i="78" s="1"/>
  <c r="BC345" i="78"/>
  <c r="BA345" i="78" s="1"/>
  <c r="BB345" i="78"/>
  <c r="AZ345" i="78"/>
  <c r="AY345" i="78" s="1"/>
  <c r="AX345" i="78" s="1"/>
  <c r="BC344" i="78"/>
  <c r="BB344" i="78"/>
  <c r="BA344" i="78"/>
  <c r="AZ344" i="78"/>
  <c r="BC343" i="78"/>
  <c r="BB343" i="78"/>
  <c r="BA343" i="78"/>
  <c r="AZ343" i="78"/>
  <c r="BC342" i="78"/>
  <c r="BA342" i="78" s="1"/>
  <c r="BB342" i="78"/>
  <c r="AZ342" i="78"/>
  <c r="BC341" i="78"/>
  <c r="BA341" i="78" s="1"/>
  <c r="BB341" i="78"/>
  <c r="AZ341" i="78"/>
  <c r="BC340" i="78"/>
  <c r="BA340" i="78" s="1"/>
  <c r="BB340" i="78"/>
  <c r="AZ340" i="78"/>
  <c r="BC339" i="78"/>
  <c r="BA339" i="78" s="1"/>
  <c r="BB339" i="78"/>
  <c r="AZ339" i="78"/>
  <c r="BC338" i="78"/>
  <c r="BA338" i="78" s="1"/>
  <c r="BB338" i="78"/>
  <c r="AZ338" i="78"/>
  <c r="BC337" i="78"/>
  <c r="BB337" i="78"/>
  <c r="BA337" i="78"/>
  <c r="AY337" i="78" s="1"/>
  <c r="AX337" i="78" s="1"/>
  <c r="AZ337" i="78"/>
  <c r="BC336" i="78"/>
  <c r="BA336" i="78" s="1"/>
  <c r="BB336" i="78"/>
  <c r="AZ336" i="78"/>
  <c r="BC335" i="78"/>
  <c r="BB335" i="78"/>
  <c r="BA335" i="78"/>
  <c r="AZ335" i="78"/>
  <c r="BC334" i="78"/>
  <c r="BA334" i="78" s="1"/>
  <c r="BB334" i="78"/>
  <c r="AZ334" i="78"/>
  <c r="BC333" i="78"/>
  <c r="BA333" i="78" s="1"/>
  <c r="BB333" i="78"/>
  <c r="AZ333" i="78"/>
  <c r="BC332" i="78"/>
  <c r="BB332" i="78"/>
  <c r="BA332" i="78"/>
  <c r="AZ332" i="78"/>
  <c r="BC331" i="78"/>
  <c r="BA331" i="78" s="1"/>
  <c r="BB331" i="78"/>
  <c r="AZ331" i="78"/>
  <c r="BC330" i="78"/>
  <c r="BA330" i="78" s="1"/>
  <c r="BB330" i="78"/>
  <c r="AZ330" i="78"/>
  <c r="BC329" i="78"/>
  <c r="BA329" i="78" s="1"/>
  <c r="BB329" i="78"/>
  <c r="AZ329" i="78"/>
  <c r="BC328" i="78"/>
  <c r="BA328" i="78" s="1"/>
  <c r="BB328" i="78"/>
  <c r="AZ328" i="78"/>
  <c r="BC327" i="78"/>
  <c r="BA327" i="78" s="1"/>
  <c r="BB327" i="78"/>
  <c r="AZ327" i="78"/>
  <c r="BC326" i="78"/>
  <c r="BA326" i="78" s="1"/>
  <c r="BB326" i="78"/>
  <c r="AZ326" i="78"/>
  <c r="BC325" i="78"/>
  <c r="BA325" i="78" s="1"/>
  <c r="BB325" i="78"/>
  <c r="AZ325" i="78"/>
  <c r="BC324" i="78"/>
  <c r="BB324" i="78"/>
  <c r="BA324" i="78"/>
  <c r="AZ324" i="78"/>
  <c r="BC323" i="78"/>
  <c r="BA323" i="78" s="1"/>
  <c r="BB323" i="78"/>
  <c r="AZ323" i="78"/>
  <c r="BC322" i="78"/>
  <c r="BA322" i="78" s="1"/>
  <c r="BB322" i="78"/>
  <c r="AZ322" i="78"/>
  <c r="BC321" i="78"/>
  <c r="BA321" i="78" s="1"/>
  <c r="BB321" i="78"/>
  <c r="AZ321" i="78"/>
  <c r="BC320" i="78"/>
  <c r="BA320" i="78" s="1"/>
  <c r="BB320" i="78"/>
  <c r="AZ320" i="78"/>
  <c r="BC319" i="78"/>
  <c r="BB319" i="78"/>
  <c r="BA319" i="78"/>
  <c r="AZ319" i="78"/>
  <c r="BC318" i="78"/>
  <c r="BA318" i="78" s="1"/>
  <c r="BB318" i="78"/>
  <c r="AZ318" i="78"/>
  <c r="BC317" i="78"/>
  <c r="BA317" i="78" s="1"/>
  <c r="BB317" i="78"/>
  <c r="AZ317" i="78"/>
  <c r="BC316" i="78"/>
  <c r="BA316" i="78" s="1"/>
  <c r="BB316" i="78"/>
  <c r="AZ316" i="78"/>
  <c r="BC315" i="78"/>
  <c r="BA315" i="78" s="1"/>
  <c r="BB315" i="78"/>
  <c r="AZ315" i="78"/>
  <c r="BC314" i="78"/>
  <c r="BA314" i="78" s="1"/>
  <c r="BB314" i="78"/>
  <c r="AZ314" i="78"/>
  <c r="BC313" i="78"/>
  <c r="BA313" i="78" s="1"/>
  <c r="BB313" i="78"/>
  <c r="AZ313" i="78"/>
  <c r="AY313" i="78" s="1"/>
  <c r="AX313" i="78" s="1"/>
  <c r="BC312" i="78"/>
  <c r="BB312" i="78"/>
  <c r="BA312" i="78"/>
  <c r="AZ312" i="78"/>
  <c r="BC311" i="78"/>
  <c r="BB311" i="78"/>
  <c r="BA311" i="78"/>
  <c r="AZ311" i="78"/>
  <c r="BC310" i="78"/>
  <c r="BA310" i="78" s="1"/>
  <c r="BB310" i="78"/>
  <c r="AZ310" i="78"/>
  <c r="BC309" i="78"/>
  <c r="BA309" i="78" s="1"/>
  <c r="BB309" i="78"/>
  <c r="AZ309" i="78"/>
  <c r="BC308" i="78"/>
  <c r="BA308" i="78" s="1"/>
  <c r="BB308" i="78"/>
  <c r="AZ308" i="78"/>
  <c r="BC307" i="78"/>
  <c r="BA307" i="78" s="1"/>
  <c r="BB307" i="78"/>
  <c r="AZ307" i="78"/>
  <c r="BC306" i="78"/>
  <c r="BA306" i="78" s="1"/>
  <c r="BB306" i="78"/>
  <c r="AZ306" i="78"/>
  <c r="BC305" i="78"/>
  <c r="BB305" i="78"/>
  <c r="BA305" i="78"/>
  <c r="AZ305" i="78"/>
  <c r="BC304" i="78"/>
  <c r="BB304" i="78"/>
  <c r="BA304" i="78"/>
  <c r="AZ304" i="78"/>
  <c r="AY304" i="78" s="1"/>
  <c r="AX304" i="78" s="1"/>
  <c r="BC303" i="78"/>
  <c r="BA303" i="78" s="1"/>
  <c r="BB303" i="78"/>
  <c r="AZ303" i="78"/>
  <c r="BC302" i="78"/>
  <c r="BA302" i="78" s="1"/>
  <c r="BB302" i="78"/>
  <c r="AZ302" i="78"/>
  <c r="BC301" i="78"/>
  <c r="BA301" i="78" s="1"/>
  <c r="BB301" i="78"/>
  <c r="AZ301" i="78"/>
  <c r="BC300" i="78"/>
  <c r="BA300" i="78" s="1"/>
  <c r="BB300" i="78"/>
  <c r="AZ300" i="78"/>
  <c r="BC299" i="78"/>
  <c r="BA299" i="78" s="1"/>
  <c r="BB299" i="78"/>
  <c r="AZ299" i="78"/>
  <c r="BC298" i="78"/>
  <c r="BA298" i="78" s="1"/>
  <c r="BB298" i="78"/>
  <c r="AZ298" i="78"/>
  <c r="AY298" i="78" s="1"/>
  <c r="AX298" i="78" s="1"/>
  <c r="BC297" i="78"/>
  <c r="BB297" i="78"/>
  <c r="BA297" i="78"/>
  <c r="AZ297" i="78"/>
  <c r="AY297" i="78" s="1"/>
  <c r="AX297" i="78" s="1"/>
  <c r="BC296" i="78"/>
  <c r="BB296" i="78"/>
  <c r="BA296" i="78"/>
  <c r="AZ296" i="78"/>
  <c r="BC295" i="78"/>
  <c r="BB295" i="78"/>
  <c r="BA295" i="78"/>
  <c r="AZ295" i="78"/>
  <c r="BC294" i="78"/>
  <c r="BA294" i="78" s="1"/>
  <c r="BB294" i="78"/>
  <c r="AZ294" i="78"/>
  <c r="AY294" i="78" s="1"/>
  <c r="AX294" i="78" s="1"/>
  <c r="BC293" i="78"/>
  <c r="BA293" i="78" s="1"/>
  <c r="BB293" i="78"/>
  <c r="AZ293" i="78"/>
  <c r="AY293" i="78" s="1"/>
  <c r="AX293" i="78" s="1"/>
  <c r="BC292" i="78"/>
  <c r="BA292" i="78" s="1"/>
  <c r="BB292" i="78"/>
  <c r="AZ292" i="78"/>
  <c r="BC291" i="78"/>
  <c r="BA291" i="78" s="1"/>
  <c r="BB291" i="78"/>
  <c r="AZ291" i="78"/>
  <c r="BC290" i="78"/>
  <c r="BA290" i="78" s="1"/>
  <c r="BB290" i="78"/>
  <c r="AZ290" i="78"/>
  <c r="BC289" i="78"/>
  <c r="BA289" i="78" s="1"/>
  <c r="BB289" i="78"/>
  <c r="AZ289" i="78"/>
  <c r="BC288" i="78"/>
  <c r="BA288" i="78" s="1"/>
  <c r="BB288" i="78"/>
  <c r="AZ288" i="78"/>
  <c r="BC287" i="78"/>
  <c r="BB287" i="78"/>
  <c r="BA287" i="78"/>
  <c r="AZ287" i="78"/>
  <c r="BC286" i="78"/>
  <c r="BA286" i="78" s="1"/>
  <c r="BB286" i="78"/>
  <c r="AZ286" i="78"/>
  <c r="AY286" i="78" s="1"/>
  <c r="AX286" i="78" s="1"/>
  <c r="BC285" i="78"/>
  <c r="BA285" i="78" s="1"/>
  <c r="BB285" i="78"/>
  <c r="AZ285" i="78"/>
  <c r="BC284" i="78"/>
  <c r="BA284" i="78" s="1"/>
  <c r="BB284" i="78"/>
  <c r="AZ284" i="78"/>
  <c r="BC283" i="78"/>
  <c r="BA283" i="78" s="1"/>
  <c r="BB283" i="78"/>
  <c r="AZ283" i="78"/>
  <c r="BC282" i="78"/>
  <c r="BA282" i="78" s="1"/>
  <c r="BB282" i="78"/>
  <c r="AZ282" i="78"/>
  <c r="BC281" i="78"/>
  <c r="BB281" i="78"/>
  <c r="BA281" i="78"/>
  <c r="AZ281" i="78"/>
  <c r="AY281" i="78" s="1"/>
  <c r="AX281" i="78" s="1"/>
  <c r="BC280" i="78"/>
  <c r="BA280" i="78" s="1"/>
  <c r="BB280" i="78"/>
  <c r="AZ280" i="78"/>
  <c r="BC279" i="78"/>
  <c r="BB279" i="78"/>
  <c r="BA279" i="78"/>
  <c r="AZ279" i="78"/>
  <c r="BC278" i="78"/>
  <c r="BA278" i="78" s="1"/>
  <c r="BB278" i="78"/>
  <c r="AZ278" i="78"/>
  <c r="AY278" i="78" s="1"/>
  <c r="AX278" i="78" s="1"/>
  <c r="BC277" i="78"/>
  <c r="BA277" i="78" s="1"/>
  <c r="BB277" i="78"/>
  <c r="AZ277" i="78"/>
  <c r="BC276" i="78"/>
  <c r="BB276" i="78"/>
  <c r="BA276" i="78"/>
  <c r="AZ276" i="78"/>
  <c r="BC275" i="78"/>
  <c r="BA275" i="78" s="1"/>
  <c r="BB275" i="78"/>
  <c r="AZ275" i="78"/>
  <c r="BC274" i="78"/>
  <c r="BA274" i="78" s="1"/>
  <c r="BB274" i="78"/>
  <c r="AZ274" i="78"/>
  <c r="AY274" i="78" s="1"/>
  <c r="AX274" i="78" s="1"/>
  <c r="BC273" i="78"/>
  <c r="BA273" i="78" s="1"/>
  <c r="BB273" i="78"/>
  <c r="AZ273" i="78"/>
  <c r="BC272" i="78"/>
  <c r="BB272" i="78"/>
  <c r="BA272" i="78"/>
  <c r="AZ272" i="78"/>
  <c r="BC271" i="78"/>
  <c r="BB271" i="78"/>
  <c r="BA271" i="78"/>
  <c r="AZ271" i="78"/>
  <c r="BC270" i="78"/>
  <c r="BA270" i="78" s="1"/>
  <c r="BB270" i="78"/>
  <c r="AZ270" i="78"/>
  <c r="BC269" i="78"/>
  <c r="BA269" i="78" s="1"/>
  <c r="BB269" i="78"/>
  <c r="AZ269" i="78"/>
  <c r="BC268" i="78"/>
  <c r="BB268" i="78"/>
  <c r="BA268" i="78"/>
  <c r="AZ268" i="78"/>
  <c r="BC267" i="78"/>
  <c r="BA267" i="78" s="1"/>
  <c r="BB267" i="78"/>
  <c r="AZ267" i="78"/>
  <c r="AY267" i="78" s="1"/>
  <c r="AX267" i="78" s="1"/>
  <c r="BC266" i="78"/>
  <c r="BA266" i="78" s="1"/>
  <c r="BB266" i="78"/>
  <c r="AZ266" i="78"/>
  <c r="AY266" i="78" s="1"/>
  <c r="AX266" i="78" s="1"/>
  <c r="BC265" i="78"/>
  <c r="BA265" i="78" s="1"/>
  <c r="BB265" i="78"/>
  <c r="AZ265" i="78"/>
  <c r="BC264" i="78"/>
  <c r="BA264" i="78" s="1"/>
  <c r="BB264" i="78"/>
  <c r="AZ264" i="78"/>
  <c r="BC263" i="78"/>
  <c r="BA263" i="78" s="1"/>
  <c r="AY263" i="78" s="1"/>
  <c r="AX263" i="78" s="1"/>
  <c r="BB263" i="78"/>
  <c r="AZ263" i="78"/>
  <c r="BC262" i="78"/>
  <c r="BA262" i="78" s="1"/>
  <c r="BB262" i="78"/>
  <c r="AZ262" i="78"/>
  <c r="AY262" i="78" s="1"/>
  <c r="AX262" i="78" s="1"/>
  <c r="BC261" i="78"/>
  <c r="BA261" i="78" s="1"/>
  <c r="BB261" i="78"/>
  <c r="AZ261" i="78"/>
  <c r="BC260" i="78"/>
  <c r="BB260" i="78"/>
  <c r="BA260" i="78"/>
  <c r="AZ260" i="78"/>
  <c r="BC259" i="78"/>
  <c r="BA259" i="78" s="1"/>
  <c r="BB259" i="78"/>
  <c r="AZ259" i="78"/>
  <c r="BC258" i="78"/>
  <c r="BA258" i="78" s="1"/>
  <c r="BB258" i="78"/>
  <c r="AZ258" i="78"/>
  <c r="AY258" i="78"/>
  <c r="AX258" i="78" s="1"/>
  <c r="BC257" i="78"/>
  <c r="BA257" i="78" s="1"/>
  <c r="BB257" i="78"/>
  <c r="AZ257" i="78"/>
  <c r="AY257" i="78" s="1"/>
  <c r="AX257" i="78" s="1"/>
  <c r="BC256" i="78"/>
  <c r="BA256" i="78" s="1"/>
  <c r="BB256" i="78"/>
  <c r="AZ256" i="78"/>
  <c r="BC255" i="78"/>
  <c r="BA255" i="78" s="1"/>
  <c r="BB255" i="78"/>
  <c r="AZ255" i="78"/>
  <c r="BC254" i="78"/>
  <c r="BA254" i="78" s="1"/>
  <c r="BB254" i="78"/>
  <c r="AZ254" i="78"/>
  <c r="AY254" i="78" s="1"/>
  <c r="AX254" i="78" s="1"/>
  <c r="BC253" i="78"/>
  <c r="BB253" i="78"/>
  <c r="BA253" i="78"/>
  <c r="AZ253" i="78"/>
  <c r="BC252" i="78"/>
  <c r="BB252" i="78"/>
  <c r="BA252" i="78"/>
  <c r="AZ252" i="78"/>
  <c r="BC251" i="78"/>
  <c r="BA251" i="78" s="1"/>
  <c r="BB251" i="78"/>
  <c r="AZ251" i="78"/>
  <c r="AY251" i="78" s="1"/>
  <c r="AX251" i="78" s="1"/>
  <c r="BC250" i="78"/>
  <c r="BA250" i="78" s="1"/>
  <c r="BB250" i="78"/>
  <c r="AZ250" i="78"/>
  <c r="AY250" i="78" s="1"/>
  <c r="AX250" i="78" s="1"/>
  <c r="BC249" i="78"/>
  <c r="BB249" i="78"/>
  <c r="BA249" i="78"/>
  <c r="AZ249" i="78"/>
  <c r="BC248" i="78"/>
  <c r="BB248" i="78"/>
  <c r="BA248" i="78"/>
  <c r="AZ248" i="78"/>
  <c r="BC247" i="78"/>
  <c r="BB247" i="78"/>
  <c r="BA247" i="78"/>
  <c r="AZ247" i="78"/>
  <c r="BC246" i="78"/>
  <c r="BA246" i="78" s="1"/>
  <c r="BB246" i="78"/>
  <c r="AZ246" i="78"/>
  <c r="AY246" i="78" s="1"/>
  <c r="AX246" i="78" s="1"/>
  <c r="BC245" i="78"/>
  <c r="BA245" i="78" s="1"/>
  <c r="BB245" i="78"/>
  <c r="AZ245" i="78"/>
  <c r="BC244" i="78"/>
  <c r="BB244" i="78"/>
  <c r="BA244" i="78"/>
  <c r="AZ244" i="78"/>
  <c r="AY244" i="78" s="1"/>
  <c r="AX244" i="78" s="1"/>
  <c r="BC243" i="78"/>
  <c r="BA243" i="78" s="1"/>
  <c r="BB243" i="78"/>
  <c r="AZ243" i="78"/>
  <c r="BC242" i="78"/>
  <c r="BA242" i="78" s="1"/>
  <c r="BB242" i="78"/>
  <c r="AZ242" i="78"/>
  <c r="BC241" i="78"/>
  <c r="BB241" i="78"/>
  <c r="BA241" i="78"/>
  <c r="AZ241" i="78"/>
  <c r="BC240" i="78"/>
  <c r="BA240" i="78" s="1"/>
  <c r="BB240" i="78"/>
  <c r="AZ240" i="78"/>
  <c r="BC239" i="78"/>
  <c r="BB239" i="78"/>
  <c r="BA239" i="78"/>
  <c r="AZ239" i="78"/>
  <c r="BC238" i="78"/>
  <c r="BA238" i="78" s="1"/>
  <c r="BB238" i="78"/>
  <c r="AZ238" i="78"/>
  <c r="BC237" i="78"/>
  <c r="BB237" i="78"/>
  <c r="BA237" i="78"/>
  <c r="AZ237" i="78"/>
  <c r="BC236" i="78"/>
  <c r="BB236" i="78"/>
  <c r="BA236" i="78"/>
  <c r="AZ236" i="78"/>
  <c r="BC235" i="78"/>
  <c r="BA235" i="78" s="1"/>
  <c r="BB235" i="78"/>
  <c r="AZ235" i="78"/>
  <c r="BC234" i="78"/>
  <c r="BA234" i="78" s="1"/>
  <c r="BB234" i="78"/>
  <c r="AZ234" i="78"/>
  <c r="AY234" i="78" s="1"/>
  <c r="AX234" i="78" s="1"/>
  <c r="BC233" i="78"/>
  <c r="BA233" i="78" s="1"/>
  <c r="BB233" i="78"/>
  <c r="AZ233" i="78"/>
  <c r="BC232" i="78"/>
  <c r="BA232" i="78" s="1"/>
  <c r="BB232" i="78"/>
  <c r="AZ232" i="78"/>
  <c r="BC231" i="78"/>
  <c r="BA231" i="78" s="1"/>
  <c r="BB231" i="78"/>
  <c r="AZ231" i="78"/>
  <c r="BC230" i="78"/>
  <c r="BA230" i="78" s="1"/>
  <c r="BB230" i="78"/>
  <c r="AZ230" i="78"/>
  <c r="BC229" i="78"/>
  <c r="BA229" i="78" s="1"/>
  <c r="BB229" i="78"/>
  <c r="AZ229" i="78"/>
  <c r="BC228" i="78"/>
  <c r="BA228" i="78" s="1"/>
  <c r="BB228" i="78"/>
  <c r="AZ228" i="78"/>
  <c r="BC227" i="78"/>
  <c r="BA227" i="78" s="1"/>
  <c r="BB227" i="78"/>
  <c r="AZ227" i="78"/>
  <c r="BC226" i="78"/>
  <c r="BA226" i="78" s="1"/>
  <c r="BB226" i="78"/>
  <c r="AZ226" i="78"/>
  <c r="BC225" i="78"/>
  <c r="BA225" i="78" s="1"/>
  <c r="BB225" i="78"/>
  <c r="AZ225" i="78"/>
  <c r="BC224" i="78"/>
  <c r="BB224" i="78"/>
  <c r="BA224" i="78"/>
  <c r="AZ224" i="78"/>
  <c r="BC223" i="78"/>
  <c r="BA223" i="78" s="1"/>
  <c r="BB223" i="78"/>
  <c r="AZ223" i="78"/>
  <c r="BC222" i="78"/>
  <c r="BA222" i="78" s="1"/>
  <c r="BB222" i="78"/>
  <c r="AZ222" i="78"/>
  <c r="BC221" i="78"/>
  <c r="BA221" i="78" s="1"/>
  <c r="BB221" i="78"/>
  <c r="AZ221" i="78"/>
  <c r="BC220" i="78"/>
  <c r="BA220" i="78" s="1"/>
  <c r="BB220" i="78"/>
  <c r="AZ220" i="78"/>
  <c r="BC219" i="78"/>
  <c r="BA219" i="78" s="1"/>
  <c r="BB219" i="78"/>
  <c r="AZ219" i="78"/>
  <c r="AY219" i="78" s="1"/>
  <c r="AX219" i="78" s="1"/>
  <c r="BC218" i="78"/>
  <c r="BA218" i="78" s="1"/>
  <c r="BB218" i="78"/>
  <c r="AZ218" i="78"/>
  <c r="BC217" i="78"/>
  <c r="BA217" i="78" s="1"/>
  <c r="BB217" i="78"/>
  <c r="AZ217" i="78"/>
  <c r="BC216" i="78"/>
  <c r="BA216" i="78" s="1"/>
  <c r="BB216" i="78"/>
  <c r="AZ216" i="78"/>
  <c r="BC215" i="78"/>
  <c r="BA215" i="78" s="1"/>
  <c r="BB215" i="78"/>
  <c r="AZ215" i="78"/>
  <c r="BC214" i="78"/>
  <c r="BA214" i="78" s="1"/>
  <c r="BB214" i="78"/>
  <c r="AZ214" i="78"/>
  <c r="BC213" i="78"/>
  <c r="BA213" i="78" s="1"/>
  <c r="BB213" i="78"/>
  <c r="AZ213" i="78"/>
  <c r="BC212" i="78"/>
  <c r="BA212" i="78" s="1"/>
  <c r="BB212" i="78"/>
  <c r="AZ212" i="78"/>
  <c r="BC211" i="78"/>
  <c r="BA211" i="78" s="1"/>
  <c r="BB211" i="78"/>
  <c r="AZ211" i="78"/>
  <c r="BC210" i="78"/>
  <c r="BA210" i="78" s="1"/>
  <c r="BB210" i="78"/>
  <c r="AZ210" i="78"/>
  <c r="BC209" i="78"/>
  <c r="BA209" i="78" s="1"/>
  <c r="BB209" i="78"/>
  <c r="AZ209" i="78"/>
  <c r="BC208" i="78"/>
  <c r="BA208" i="78" s="1"/>
  <c r="BB208" i="78"/>
  <c r="AZ208" i="78"/>
  <c r="BC207" i="78"/>
  <c r="BB207" i="78"/>
  <c r="BA207" i="78"/>
  <c r="AZ207" i="78"/>
  <c r="AY207" i="78" s="1"/>
  <c r="AX207" i="78" s="1"/>
  <c r="BC206" i="78"/>
  <c r="BA206" i="78" s="1"/>
  <c r="BB206" i="78"/>
  <c r="AZ206" i="78"/>
  <c r="BC205" i="78"/>
  <c r="BB205" i="78"/>
  <c r="BA205" i="78"/>
  <c r="AZ205" i="78"/>
  <c r="BC204" i="78"/>
  <c r="BA204" i="78" s="1"/>
  <c r="BB204" i="78"/>
  <c r="AZ204" i="78"/>
  <c r="BC203" i="78"/>
  <c r="BA203" i="78" s="1"/>
  <c r="BB203" i="78"/>
  <c r="AZ203" i="78"/>
  <c r="BC202" i="78"/>
  <c r="BA202" i="78" s="1"/>
  <c r="BB202" i="78"/>
  <c r="AZ202" i="78"/>
  <c r="BC201" i="78"/>
  <c r="BA201" i="78" s="1"/>
  <c r="BB201" i="78"/>
  <c r="AZ201" i="78"/>
  <c r="BC200" i="78"/>
  <c r="BB200" i="78"/>
  <c r="BA200" i="78"/>
  <c r="AZ200" i="78"/>
  <c r="BC199" i="78"/>
  <c r="BB199" i="78"/>
  <c r="BA199" i="78"/>
  <c r="AZ199" i="78"/>
  <c r="BC198" i="78"/>
  <c r="BA198" i="78" s="1"/>
  <c r="BB198" i="78"/>
  <c r="AZ198" i="78"/>
  <c r="BC197" i="78"/>
  <c r="BB197" i="78"/>
  <c r="BA197" i="78"/>
  <c r="AZ197" i="78"/>
  <c r="AY197" i="78" s="1"/>
  <c r="AX197" i="78" s="1"/>
  <c r="BC196" i="78"/>
  <c r="BA196" i="78" s="1"/>
  <c r="BB196" i="78"/>
  <c r="AZ196" i="78"/>
  <c r="BC195" i="78"/>
  <c r="BA195" i="78" s="1"/>
  <c r="BB195" i="78"/>
  <c r="AZ195" i="78"/>
  <c r="BC194" i="78"/>
  <c r="BA194" i="78" s="1"/>
  <c r="BB194" i="78"/>
  <c r="AZ194" i="78"/>
  <c r="BC193" i="78"/>
  <c r="BA193" i="78" s="1"/>
  <c r="BB193" i="78"/>
  <c r="AZ193" i="78"/>
  <c r="BC192" i="78"/>
  <c r="BB192" i="78"/>
  <c r="BA192" i="78"/>
  <c r="AZ192" i="78"/>
  <c r="BC191" i="78"/>
  <c r="BA191" i="78" s="1"/>
  <c r="BB191" i="78"/>
  <c r="AZ191" i="78"/>
  <c r="BC190" i="78"/>
  <c r="BA190" i="78" s="1"/>
  <c r="BB190" i="78"/>
  <c r="AZ190" i="78"/>
  <c r="AY190" i="78" s="1"/>
  <c r="AX190" i="78" s="1"/>
  <c r="BC189" i="78"/>
  <c r="BA189" i="78" s="1"/>
  <c r="BB189" i="78"/>
  <c r="AZ189" i="78"/>
  <c r="AY189" i="78" s="1"/>
  <c r="AX189" i="78" s="1"/>
  <c r="BC188" i="78"/>
  <c r="BA188" i="78" s="1"/>
  <c r="BB188" i="78"/>
  <c r="AZ188" i="78"/>
  <c r="BC187" i="78"/>
  <c r="BA187" i="78" s="1"/>
  <c r="BB187" i="78"/>
  <c r="AZ187" i="78"/>
  <c r="BC186" i="78"/>
  <c r="BA186" i="78" s="1"/>
  <c r="BB186" i="78"/>
  <c r="AZ186" i="78"/>
  <c r="BC185" i="78"/>
  <c r="BA185" i="78" s="1"/>
  <c r="BB185" i="78"/>
  <c r="AZ185" i="78"/>
  <c r="AY185" i="78" s="1"/>
  <c r="AX185" i="78" s="1"/>
  <c r="BC184" i="78"/>
  <c r="BA184" i="78" s="1"/>
  <c r="BB184" i="78"/>
  <c r="AZ184" i="78"/>
  <c r="BC183" i="78"/>
  <c r="BB183" i="78"/>
  <c r="BA183" i="78"/>
  <c r="AZ183" i="78"/>
  <c r="AY183" i="78" s="1"/>
  <c r="AX183" i="78" s="1"/>
  <c r="BC182" i="78"/>
  <c r="BA182" i="78" s="1"/>
  <c r="BB182" i="78"/>
  <c r="AZ182" i="78"/>
  <c r="BC181" i="78"/>
  <c r="BB181" i="78"/>
  <c r="BA181" i="78"/>
  <c r="AZ181" i="78"/>
  <c r="AY181" i="78" s="1"/>
  <c r="AX181" i="78" s="1"/>
  <c r="BC180" i="78"/>
  <c r="BA180" i="78" s="1"/>
  <c r="AY180" i="78" s="1"/>
  <c r="AX180" i="78" s="1"/>
  <c r="BB180" i="78"/>
  <c r="AZ180" i="78"/>
  <c r="BC179" i="78"/>
  <c r="BA179" i="78" s="1"/>
  <c r="BB179" i="78"/>
  <c r="AZ179" i="78"/>
  <c r="BC178" i="78"/>
  <c r="BA178" i="78" s="1"/>
  <c r="BB178" i="78"/>
  <c r="AZ178" i="78"/>
  <c r="BC177" i="78"/>
  <c r="BA177" i="78" s="1"/>
  <c r="BB177" i="78"/>
  <c r="AZ177" i="78"/>
  <c r="BC176" i="78"/>
  <c r="BB176" i="78"/>
  <c r="BA176" i="78"/>
  <c r="AZ176" i="78"/>
  <c r="BC175" i="78"/>
  <c r="BA175" i="78" s="1"/>
  <c r="BB175" i="78"/>
  <c r="AZ175" i="78"/>
  <c r="BC174" i="78"/>
  <c r="BA174" i="78" s="1"/>
  <c r="BB174" i="78"/>
  <c r="AZ174" i="78"/>
  <c r="AY174" i="78" s="1"/>
  <c r="AX174" i="78" s="1"/>
  <c r="BC173" i="78"/>
  <c r="BB173" i="78"/>
  <c r="BA173" i="78"/>
  <c r="AZ173" i="78"/>
  <c r="AY173" i="78" s="1"/>
  <c r="AX173" i="78" s="1"/>
  <c r="BC172" i="78"/>
  <c r="BA172" i="78" s="1"/>
  <c r="BB172" i="78"/>
  <c r="AZ172" i="78"/>
  <c r="BC171" i="78"/>
  <c r="BA171" i="78" s="1"/>
  <c r="BB171" i="78"/>
  <c r="AZ171" i="78"/>
  <c r="BC170" i="78"/>
  <c r="BA170" i="78" s="1"/>
  <c r="BB170" i="78"/>
  <c r="AZ170" i="78"/>
  <c r="BC169" i="78"/>
  <c r="BA169" i="78" s="1"/>
  <c r="BB169" i="78"/>
  <c r="AZ169" i="78"/>
  <c r="AY169" i="78" s="1"/>
  <c r="AX169" i="78" s="1"/>
  <c r="BC168" i="78"/>
  <c r="BB168" i="78"/>
  <c r="BA168" i="78"/>
  <c r="AZ168" i="78"/>
  <c r="BC167" i="78"/>
  <c r="BB167" i="78"/>
  <c r="BA167" i="78"/>
  <c r="AZ167" i="78"/>
  <c r="AY167" i="78" s="1"/>
  <c r="AX167" i="78" s="1"/>
  <c r="BC166" i="78"/>
  <c r="BA166" i="78" s="1"/>
  <c r="BB166" i="78"/>
  <c r="AZ166" i="78"/>
  <c r="BC165" i="78"/>
  <c r="BB165" i="78"/>
  <c r="BA165" i="78"/>
  <c r="AZ165" i="78"/>
  <c r="AY165" i="78" s="1"/>
  <c r="AX165" i="78" s="1"/>
  <c r="BC164" i="78"/>
  <c r="BA164" i="78" s="1"/>
  <c r="BB164" i="78"/>
  <c r="AZ164" i="78"/>
  <c r="BC163" i="78"/>
  <c r="BA163" i="78" s="1"/>
  <c r="BB163" i="78"/>
  <c r="AZ163" i="78"/>
  <c r="BC162" i="78"/>
  <c r="BA162" i="78" s="1"/>
  <c r="BB162" i="78"/>
  <c r="AZ162" i="78"/>
  <c r="BC161" i="78"/>
  <c r="BA161" i="78" s="1"/>
  <c r="BB161" i="78"/>
  <c r="AZ161" i="78"/>
  <c r="BC160" i="78"/>
  <c r="BB160" i="78"/>
  <c r="BA160" i="78"/>
  <c r="AZ160" i="78"/>
  <c r="BC159" i="78"/>
  <c r="BB159" i="78"/>
  <c r="BA159" i="78"/>
  <c r="AZ159" i="78"/>
  <c r="AY159" i="78" s="1"/>
  <c r="AX159" i="78" s="1"/>
  <c r="BC158" i="78"/>
  <c r="BA158" i="78" s="1"/>
  <c r="BB158" i="78"/>
  <c r="AZ158" i="78"/>
  <c r="AY158" i="78" s="1"/>
  <c r="AX158" i="78" s="1"/>
  <c r="BC157" i="78"/>
  <c r="BB157" i="78"/>
  <c r="BA157" i="78"/>
  <c r="AZ157" i="78"/>
  <c r="AY157" i="78" s="1"/>
  <c r="AX157" i="78" s="1"/>
  <c r="BC156" i="78"/>
  <c r="BA156" i="78" s="1"/>
  <c r="BB156" i="78"/>
  <c r="AZ156" i="78"/>
  <c r="BC155" i="78"/>
  <c r="BA155" i="78" s="1"/>
  <c r="BB155" i="78"/>
  <c r="AZ155" i="78"/>
  <c r="BC154" i="78"/>
  <c r="BA154" i="78" s="1"/>
  <c r="BB154" i="78"/>
  <c r="AZ154" i="78"/>
  <c r="BC153" i="78"/>
  <c r="BA153" i="78" s="1"/>
  <c r="BB153" i="78"/>
  <c r="AZ153" i="78"/>
  <c r="AY153" i="78" s="1"/>
  <c r="AX153" i="78" s="1"/>
  <c r="BC152" i="78"/>
  <c r="BB152" i="78"/>
  <c r="BA152" i="78"/>
  <c r="AZ152" i="78"/>
  <c r="BC151" i="78"/>
  <c r="BB151" i="78"/>
  <c r="BA151" i="78"/>
  <c r="AZ151" i="78"/>
  <c r="AY151" i="78" s="1"/>
  <c r="AX151" i="78" s="1"/>
  <c r="BC150" i="78"/>
  <c r="BA150" i="78" s="1"/>
  <c r="BB150" i="78"/>
  <c r="AZ150" i="78"/>
  <c r="BC149" i="78"/>
  <c r="BB149" i="78"/>
  <c r="BA149" i="78"/>
  <c r="AZ149" i="78"/>
  <c r="BC148" i="78"/>
  <c r="BB148" i="78"/>
  <c r="BA148" i="78"/>
  <c r="AZ148" i="78"/>
  <c r="AY148" i="78" s="1"/>
  <c r="AX148" i="78" s="1"/>
  <c r="BC147" i="78"/>
  <c r="BA147" i="78" s="1"/>
  <c r="BB147" i="78"/>
  <c r="AZ147" i="78"/>
  <c r="AY147" i="78" s="1"/>
  <c r="AX147" i="78" s="1"/>
  <c r="BC146" i="78"/>
  <c r="BA146" i="78" s="1"/>
  <c r="BB146" i="78"/>
  <c r="AZ146" i="78"/>
  <c r="BC145" i="78"/>
  <c r="BA145" i="78" s="1"/>
  <c r="BB145" i="78"/>
  <c r="AZ145" i="78"/>
  <c r="BC144" i="78"/>
  <c r="BB144" i="78"/>
  <c r="BA144" i="78"/>
  <c r="AZ144" i="78"/>
  <c r="BC143" i="78"/>
  <c r="BB143" i="78"/>
  <c r="BA143" i="78"/>
  <c r="AZ143" i="78"/>
  <c r="AY143" i="78" s="1"/>
  <c r="AX143" i="78" s="1"/>
  <c r="BC142" i="78"/>
  <c r="BA142" i="78" s="1"/>
  <c r="BB142" i="78"/>
  <c r="AZ142" i="78"/>
  <c r="BC141" i="78"/>
  <c r="BB141" i="78"/>
  <c r="BA141" i="78"/>
  <c r="AZ141" i="78"/>
  <c r="BC140" i="78"/>
  <c r="BB140" i="78"/>
  <c r="BA140" i="78"/>
  <c r="AZ140" i="78"/>
  <c r="BC139" i="78"/>
  <c r="BA139" i="78" s="1"/>
  <c r="BB139" i="78"/>
  <c r="AZ139" i="78"/>
  <c r="AY139" i="78" s="1"/>
  <c r="AX139" i="78" s="1"/>
  <c r="BC138" i="78"/>
  <c r="BA138" i="78" s="1"/>
  <c r="BB138" i="78"/>
  <c r="AZ138" i="78"/>
  <c r="BC137" i="78"/>
  <c r="BA137" i="78" s="1"/>
  <c r="BB137" i="78"/>
  <c r="AZ137" i="78"/>
  <c r="BC136" i="78"/>
  <c r="BA136" i="78" s="1"/>
  <c r="BB136" i="78"/>
  <c r="AZ136" i="78"/>
  <c r="BC135" i="78"/>
  <c r="BA135" i="78" s="1"/>
  <c r="BB135" i="78"/>
  <c r="AZ135" i="78"/>
  <c r="BC134" i="78"/>
  <c r="BA134" i="78" s="1"/>
  <c r="BB134" i="78"/>
  <c r="AZ134" i="78"/>
  <c r="AY134" i="78" s="1"/>
  <c r="AX134" i="78" s="1"/>
  <c r="BC133" i="78"/>
  <c r="BA133" i="78" s="1"/>
  <c r="BB133" i="78"/>
  <c r="AZ133" i="78"/>
  <c r="BC132" i="78"/>
  <c r="BB132" i="78"/>
  <c r="BA132" i="78"/>
  <c r="AZ132" i="78"/>
  <c r="AY132" i="78" s="1"/>
  <c r="AX132" i="78" s="1"/>
  <c r="BC131" i="78"/>
  <c r="BA131" i="78" s="1"/>
  <c r="BB131" i="78"/>
  <c r="AZ131" i="78"/>
  <c r="BC130" i="78"/>
  <c r="BA130" i="78" s="1"/>
  <c r="BB130" i="78"/>
  <c r="AZ130" i="78"/>
  <c r="BC129" i="78"/>
  <c r="BA129" i="78" s="1"/>
  <c r="BB129" i="78"/>
  <c r="AZ129" i="78"/>
  <c r="AY129" i="78" s="1"/>
  <c r="AX129" i="78" s="1"/>
  <c r="BC128" i="78"/>
  <c r="BA128" i="78" s="1"/>
  <c r="BB128" i="78"/>
  <c r="AZ128" i="78"/>
  <c r="BC127" i="78"/>
  <c r="BB127" i="78"/>
  <c r="BA127" i="78"/>
  <c r="AZ127" i="78"/>
  <c r="AY127" i="78"/>
  <c r="AX127" i="78" s="1"/>
  <c r="BC126" i="78"/>
  <c r="BA126" i="78" s="1"/>
  <c r="BB126" i="78"/>
  <c r="AZ126" i="78"/>
  <c r="BC125" i="78"/>
  <c r="BB125" i="78"/>
  <c r="BA125" i="78"/>
  <c r="AZ125" i="78"/>
  <c r="BC124" i="78"/>
  <c r="BA124" i="78" s="1"/>
  <c r="BB124" i="78"/>
  <c r="AZ124" i="78"/>
  <c r="BC123" i="78"/>
  <c r="BA123" i="78" s="1"/>
  <c r="BB123" i="78"/>
  <c r="AZ123" i="78"/>
  <c r="BC122" i="78"/>
  <c r="BA122" i="78" s="1"/>
  <c r="BB122" i="78"/>
  <c r="AZ122" i="78"/>
  <c r="BC121" i="78"/>
  <c r="BA121" i="78" s="1"/>
  <c r="BB121" i="78"/>
  <c r="AZ121" i="78"/>
  <c r="BC120" i="78"/>
  <c r="BB120" i="78"/>
  <c r="BA120" i="78"/>
  <c r="AZ120" i="78"/>
  <c r="BC119" i="78"/>
  <c r="BA119" i="78" s="1"/>
  <c r="AY119" i="78" s="1"/>
  <c r="AX119" i="78" s="1"/>
  <c r="BB119" i="78"/>
  <c r="AZ119" i="78"/>
  <c r="BC118" i="78"/>
  <c r="BA118" i="78" s="1"/>
  <c r="BB118" i="78"/>
  <c r="AZ118" i="78"/>
  <c r="AY118" i="78" s="1"/>
  <c r="AX118" i="78" s="1"/>
  <c r="BC117" i="78"/>
  <c r="BA117" i="78" s="1"/>
  <c r="BB117" i="78"/>
  <c r="AZ117" i="78"/>
  <c r="BC116" i="78"/>
  <c r="BA116" i="78" s="1"/>
  <c r="BB116" i="78"/>
  <c r="AZ116" i="78"/>
  <c r="BC115" i="78"/>
  <c r="BA115" i="78" s="1"/>
  <c r="BB115" i="78"/>
  <c r="AZ115" i="78"/>
  <c r="BC114" i="78"/>
  <c r="BA114" i="78" s="1"/>
  <c r="BB114" i="78"/>
  <c r="AZ114" i="78"/>
  <c r="BC113" i="78"/>
  <c r="BA113" i="78" s="1"/>
  <c r="BB113" i="78"/>
  <c r="AZ113" i="78"/>
  <c r="BC112" i="78"/>
  <c r="BA112" i="78" s="1"/>
  <c r="AY112" i="78" s="1"/>
  <c r="AX112" i="78" s="1"/>
  <c r="BB112" i="78"/>
  <c r="AZ112" i="78"/>
  <c r="BC111" i="78"/>
  <c r="BB111" i="78"/>
  <c r="BA111" i="78"/>
  <c r="AZ111" i="78"/>
  <c r="BC110" i="78"/>
  <c r="BA110" i="78" s="1"/>
  <c r="BB110" i="78"/>
  <c r="AZ110" i="78"/>
  <c r="BC109" i="78"/>
  <c r="BB109" i="78"/>
  <c r="BA109" i="78"/>
  <c r="AY109" i="78" s="1"/>
  <c r="AX109" i="78" s="1"/>
  <c r="AZ109" i="78"/>
  <c r="BC108" i="78"/>
  <c r="BA108" i="78" s="1"/>
  <c r="BB108" i="78"/>
  <c r="AZ108" i="78"/>
  <c r="BC107" i="78"/>
  <c r="BA107" i="78" s="1"/>
  <c r="BB107" i="78"/>
  <c r="AZ107" i="78"/>
  <c r="BC106" i="78"/>
  <c r="BB106" i="78"/>
  <c r="BA106" i="78"/>
  <c r="AZ106" i="78"/>
  <c r="BC105" i="78"/>
  <c r="BA105" i="78" s="1"/>
  <c r="BB105" i="78"/>
  <c r="AZ105" i="78"/>
  <c r="BC104" i="78"/>
  <c r="BA104" i="78" s="1"/>
  <c r="AY104" i="78" s="1"/>
  <c r="AX104" i="78" s="1"/>
  <c r="BB104" i="78"/>
  <c r="AZ104" i="78"/>
  <c r="BC103" i="78"/>
  <c r="BB103" i="78"/>
  <c r="BA103" i="78"/>
  <c r="AZ103" i="78"/>
  <c r="BC102" i="78"/>
  <c r="BA102" i="78" s="1"/>
  <c r="BB102" i="78"/>
  <c r="AZ102" i="78"/>
  <c r="BC101" i="78"/>
  <c r="BB101" i="78"/>
  <c r="BA101" i="78"/>
  <c r="AZ101" i="78"/>
  <c r="BC100" i="78"/>
  <c r="BA100" i="78" s="1"/>
  <c r="BB100" i="78"/>
  <c r="AZ100" i="78"/>
  <c r="BC99" i="78"/>
  <c r="BA99" i="78" s="1"/>
  <c r="BB99" i="78"/>
  <c r="AZ99" i="78"/>
  <c r="AY99" i="78" s="1"/>
  <c r="AX99" i="78" s="1"/>
  <c r="BC98" i="78"/>
  <c r="BB98" i="78"/>
  <c r="BA98" i="78"/>
  <c r="AZ98" i="78"/>
  <c r="AY98" i="78" s="1"/>
  <c r="AX98" i="78" s="1"/>
  <c r="BC97" i="78"/>
  <c r="BA97" i="78" s="1"/>
  <c r="BB97" i="78"/>
  <c r="AZ97" i="78"/>
  <c r="BC96" i="78"/>
  <c r="BB96" i="78"/>
  <c r="BA96" i="78"/>
  <c r="AZ96" i="78"/>
  <c r="BC95" i="78"/>
  <c r="BA95" i="78" s="1"/>
  <c r="AY95" i="78" s="1"/>
  <c r="AX95" i="78" s="1"/>
  <c r="BB95" i="78"/>
  <c r="AZ95" i="78"/>
  <c r="BC94" i="78"/>
  <c r="BA94" i="78" s="1"/>
  <c r="BB94" i="78"/>
  <c r="AZ94" i="78"/>
  <c r="BC93" i="78"/>
  <c r="BB93" i="78"/>
  <c r="BA93" i="78"/>
  <c r="AZ93" i="78"/>
  <c r="BC92" i="78"/>
  <c r="BA92" i="78" s="1"/>
  <c r="BB92" i="78"/>
  <c r="AZ92" i="78"/>
  <c r="BC91" i="78"/>
  <c r="BA91" i="78" s="1"/>
  <c r="BB91" i="78"/>
  <c r="AZ91" i="78"/>
  <c r="BC90" i="78"/>
  <c r="BB90" i="78"/>
  <c r="BA90" i="78"/>
  <c r="AZ90" i="78"/>
  <c r="BC89" i="78"/>
  <c r="BA89" i="78" s="1"/>
  <c r="BB89" i="78"/>
  <c r="AZ89" i="78"/>
  <c r="AY89" i="78" s="1"/>
  <c r="AX89" i="78" s="1"/>
  <c r="BC88" i="78"/>
  <c r="BB88" i="78"/>
  <c r="BA88" i="78"/>
  <c r="AZ88" i="78"/>
  <c r="AY88" i="78" s="1"/>
  <c r="AX88" i="78" s="1"/>
  <c r="BC87" i="78"/>
  <c r="BA87" i="78" s="1"/>
  <c r="BB87" i="78"/>
  <c r="AZ87" i="78"/>
  <c r="BC86" i="78"/>
  <c r="BA86" i="78" s="1"/>
  <c r="BB86" i="78"/>
  <c r="AZ86" i="78"/>
  <c r="BC85" i="78"/>
  <c r="BB85" i="78"/>
  <c r="BA85" i="78"/>
  <c r="AZ85" i="78"/>
  <c r="AY85" i="78" s="1"/>
  <c r="AX85" i="78" s="1"/>
  <c r="BC84" i="78"/>
  <c r="BA84" i="78" s="1"/>
  <c r="BB84" i="78"/>
  <c r="AZ84" i="78"/>
  <c r="BC83" i="78"/>
  <c r="BA83" i="78" s="1"/>
  <c r="BB83" i="78"/>
  <c r="AZ83" i="78"/>
  <c r="BC82" i="78"/>
  <c r="BB82" i="78"/>
  <c r="BA82" i="78"/>
  <c r="AZ82" i="78"/>
  <c r="BC81" i="78"/>
  <c r="BA81" i="78" s="1"/>
  <c r="BB81" i="78"/>
  <c r="AZ81" i="78"/>
  <c r="BC80" i="78"/>
  <c r="BA80" i="78" s="1"/>
  <c r="BB80" i="78"/>
  <c r="AZ80" i="78"/>
  <c r="BC79" i="78"/>
  <c r="BA79" i="78" s="1"/>
  <c r="BB79" i="78"/>
  <c r="AZ79" i="78"/>
  <c r="BC78" i="78"/>
  <c r="BB78" i="78"/>
  <c r="BA78" i="78"/>
  <c r="AZ78" i="78"/>
  <c r="AY78" i="78" s="1"/>
  <c r="AX78" i="78" s="1"/>
  <c r="BC77" i="78"/>
  <c r="BA77" i="78" s="1"/>
  <c r="BB77" i="78"/>
  <c r="AZ77" i="78"/>
  <c r="BC76" i="78"/>
  <c r="BA76" i="78" s="1"/>
  <c r="BB76" i="78"/>
  <c r="AZ76" i="78"/>
  <c r="BC75" i="78"/>
  <c r="BB75" i="78"/>
  <c r="BA75" i="78"/>
  <c r="AZ75" i="78"/>
  <c r="BC74" i="78"/>
  <c r="BA74" i="78" s="1"/>
  <c r="AY74" i="78" s="1"/>
  <c r="AX74" i="78" s="1"/>
  <c r="BB74" i="78"/>
  <c r="AZ74" i="78"/>
  <c r="BC73" i="78"/>
  <c r="BA73" i="78" s="1"/>
  <c r="BB73" i="78"/>
  <c r="AZ73" i="78"/>
  <c r="BC72" i="78"/>
  <c r="BB72" i="78"/>
  <c r="BA72" i="78"/>
  <c r="AZ72" i="78"/>
  <c r="AY72" i="78" s="1"/>
  <c r="AX72" i="78" s="1"/>
  <c r="BC71" i="78"/>
  <c r="BB71" i="78"/>
  <c r="BA71" i="78"/>
  <c r="AZ71" i="78"/>
  <c r="AY71" i="78" s="1"/>
  <c r="AX71" i="78" s="1"/>
  <c r="BC70" i="78"/>
  <c r="BA70" i="78" s="1"/>
  <c r="BB70" i="78"/>
  <c r="AZ70" i="78"/>
  <c r="BC69" i="78"/>
  <c r="BA69" i="78" s="1"/>
  <c r="BB69" i="78"/>
  <c r="AZ69" i="78"/>
  <c r="BC68" i="78"/>
  <c r="BA68" i="78" s="1"/>
  <c r="BB68" i="78"/>
  <c r="AZ68" i="78"/>
  <c r="BC67" i="78"/>
  <c r="BB67" i="78"/>
  <c r="BA67" i="78"/>
  <c r="AZ67" i="78"/>
  <c r="BC66" i="78"/>
  <c r="BA66" i="78" s="1"/>
  <c r="BB66" i="78"/>
  <c r="AZ66" i="78"/>
  <c r="BC65" i="78"/>
  <c r="BA65" i="78" s="1"/>
  <c r="BB65" i="78"/>
  <c r="AZ65" i="78"/>
  <c r="BC64" i="78"/>
  <c r="BB64" i="78"/>
  <c r="BA64" i="78"/>
  <c r="AZ64" i="78"/>
  <c r="BC63" i="78"/>
  <c r="BB63" i="78"/>
  <c r="BA63" i="78"/>
  <c r="AZ63" i="78"/>
  <c r="BC62" i="78"/>
  <c r="BA62" i="78" s="1"/>
  <c r="BB62" i="78"/>
  <c r="AZ62" i="78"/>
  <c r="BC61" i="78"/>
  <c r="BB61" i="78"/>
  <c r="BA61" i="78"/>
  <c r="AZ61" i="78"/>
  <c r="BC60" i="78"/>
  <c r="BB60" i="78"/>
  <c r="BA60" i="78"/>
  <c r="AZ60" i="78"/>
  <c r="AY60" i="78" s="1"/>
  <c r="AX60" i="78" s="1"/>
  <c r="BC59" i="78"/>
  <c r="BA59" i="78" s="1"/>
  <c r="BB59" i="78"/>
  <c r="AZ59" i="78"/>
  <c r="BC58" i="78"/>
  <c r="BB58" i="78"/>
  <c r="BA58" i="78"/>
  <c r="AY58" i="78" s="1"/>
  <c r="AX58" i="78" s="1"/>
  <c r="AZ58" i="78"/>
  <c r="AY93" i="78" l="1"/>
  <c r="AX93" i="78" s="1"/>
  <c r="AY194" i="78"/>
  <c r="AX194" i="78" s="1"/>
  <c r="AY292" i="78"/>
  <c r="AX292" i="78" s="1"/>
  <c r="AY316" i="78"/>
  <c r="AX316" i="78" s="1"/>
  <c r="AY321" i="78"/>
  <c r="AX321" i="78" s="1"/>
  <c r="AY326" i="78"/>
  <c r="AX326" i="78" s="1"/>
  <c r="AY79" i="78"/>
  <c r="AX79" i="78" s="1"/>
  <c r="AY82" i="78"/>
  <c r="AX82" i="78" s="1"/>
  <c r="AY307" i="78"/>
  <c r="AX307" i="78" s="1"/>
  <c r="AY322" i="78"/>
  <c r="AX322" i="78" s="1"/>
  <c r="AY327" i="78"/>
  <c r="AX327" i="78" s="1"/>
  <c r="AY364" i="78"/>
  <c r="AX364" i="78" s="1"/>
  <c r="AY486" i="78"/>
  <c r="AX486" i="78" s="1"/>
  <c r="AY223" i="78"/>
  <c r="AX223" i="78" s="1"/>
  <c r="AY283" i="78"/>
  <c r="AX283" i="78" s="1"/>
  <c r="AY481" i="78"/>
  <c r="AX481" i="78" s="1"/>
  <c r="AY503" i="78"/>
  <c r="AX503" i="78" s="1"/>
  <c r="AY525" i="78"/>
  <c r="AX525" i="78" s="1"/>
  <c r="AY535" i="78"/>
  <c r="AX535" i="78" s="1"/>
  <c r="AY356" i="78"/>
  <c r="AX356" i="78" s="1"/>
  <c r="AY63" i="78"/>
  <c r="AX63" i="78" s="1"/>
  <c r="AY84" i="78"/>
  <c r="AX84" i="78" s="1"/>
  <c r="AY295" i="78"/>
  <c r="AX295" i="78" s="1"/>
  <c r="AY395" i="78"/>
  <c r="AX395" i="78" s="1"/>
  <c r="AY409" i="78"/>
  <c r="AX409" i="78" s="1"/>
  <c r="AY451" i="78"/>
  <c r="AX451" i="78" s="1"/>
  <c r="AY453" i="78"/>
  <c r="AX453" i="78" s="1"/>
  <c r="AY128" i="78"/>
  <c r="AX128" i="78" s="1"/>
  <c r="AY133" i="78"/>
  <c r="AX133" i="78" s="1"/>
  <c r="AY141" i="78"/>
  <c r="AX141" i="78" s="1"/>
  <c r="AY243" i="78"/>
  <c r="AX243" i="78" s="1"/>
  <c r="AY259" i="78"/>
  <c r="AX259" i="78" s="1"/>
  <c r="AY339" i="78"/>
  <c r="AX339" i="78" s="1"/>
  <c r="AY369" i="78"/>
  <c r="AX369" i="78" s="1"/>
  <c r="AY371" i="78"/>
  <c r="AX371" i="78" s="1"/>
  <c r="AY455" i="78"/>
  <c r="AX455" i="78" s="1"/>
  <c r="AY471" i="78"/>
  <c r="AX471" i="78" s="1"/>
  <c r="AY162" i="78"/>
  <c r="AX162" i="78" s="1"/>
  <c r="AY403" i="78"/>
  <c r="AX403" i="78" s="1"/>
  <c r="AY443" i="78"/>
  <c r="AX443" i="78" s="1"/>
  <c r="AY445" i="78"/>
  <c r="AX445" i="78" s="1"/>
  <c r="AY491" i="78"/>
  <c r="AX491" i="78" s="1"/>
  <c r="AY106" i="78"/>
  <c r="AX106" i="78" s="1"/>
  <c r="AY324" i="78"/>
  <c r="AX324" i="78" s="1"/>
  <c r="AY117" i="78"/>
  <c r="AX117" i="78" s="1"/>
  <c r="AY120" i="78"/>
  <c r="AX120" i="78" s="1"/>
  <c r="AY125" i="78"/>
  <c r="AX125" i="78" s="1"/>
  <c r="AY146" i="78"/>
  <c r="AX146" i="78" s="1"/>
  <c r="AY255" i="78"/>
  <c r="AX255" i="78" s="1"/>
  <c r="AY441" i="78"/>
  <c r="AX441" i="78" s="1"/>
  <c r="AY447" i="78"/>
  <c r="AX447" i="78" s="1"/>
  <c r="AY199" i="78"/>
  <c r="AX199" i="78" s="1"/>
  <c r="AY208" i="78"/>
  <c r="AX208" i="78" s="1"/>
  <c r="AY216" i="78"/>
  <c r="AX216" i="78" s="1"/>
  <c r="AY276" i="78"/>
  <c r="AX276" i="78" s="1"/>
  <c r="AY334" i="78"/>
  <c r="AX334" i="78" s="1"/>
  <c r="AY392" i="78"/>
  <c r="AX392" i="78" s="1"/>
  <c r="AY433" i="78"/>
  <c r="AX433" i="78" s="1"/>
  <c r="AY439" i="78"/>
  <c r="AX439" i="78" s="1"/>
  <c r="AY531" i="78"/>
  <c r="AX531" i="78" s="1"/>
  <c r="AY533" i="78"/>
  <c r="AX533" i="78" s="1"/>
  <c r="AY103" i="78"/>
  <c r="AX103" i="78" s="1"/>
  <c r="AY144" i="78"/>
  <c r="AX144" i="78" s="1"/>
  <c r="AY305" i="78"/>
  <c r="AX305" i="78" s="1"/>
  <c r="AY379" i="78"/>
  <c r="AX379" i="78" s="1"/>
  <c r="AY449" i="78"/>
  <c r="AX449" i="78" s="1"/>
  <c r="AY467" i="78"/>
  <c r="AX467" i="78" s="1"/>
  <c r="AY469" i="78"/>
  <c r="AX469" i="78" s="1"/>
  <c r="AY543" i="78"/>
  <c r="AX543" i="78" s="1"/>
  <c r="AY101" i="78"/>
  <c r="AX101" i="78" s="1"/>
  <c r="AY247" i="78"/>
  <c r="AX247" i="78" s="1"/>
  <c r="AY347" i="78"/>
  <c r="AX347" i="78" s="1"/>
  <c r="AY367" i="78"/>
  <c r="AX367" i="78" s="1"/>
  <c r="AY393" i="78"/>
  <c r="AX393" i="78" s="1"/>
  <c r="AY398" i="78"/>
  <c r="AX398" i="78" s="1"/>
  <c r="AY417" i="78"/>
  <c r="AX417" i="78" s="1"/>
  <c r="AY465" i="78"/>
  <c r="AX465" i="78" s="1"/>
  <c r="AY483" i="78"/>
  <c r="AX483" i="78" s="1"/>
  <c r="AY497" i="78"/>
  <c r="AX497" i="78" s="1"/>
  <c r="AY515" i="78"/>
  <c r="AX515" i="78" s="1"/>
  <c r="AY80" i="78"/>
  <c r="AX80" i="78" s="1"/>
  <c r="AY200" i="78"/>
  <c r="AX200" i="78" s="1"/>
  <c r="AY202" i="78"/>
  <c r="AX202" i="78" s="1"/>
  <c r="AY220" i="78"/>
  <c r="AX220" i="78" s="1"/>
  <c r="AY242" i="78"/>
  <c r="AX242" i="78" s="1"/>
  <c r="AY303" i="78"/>
  <c r="AX303" i="78" s="1"/>
  <c r="AY340" i="78"/>
  <c r="AX340" i="78" s="1"/>
  <c r="AY343" i="78"/>
  <c r="AX343" i="78" s="1"/>
  <c r="AY372" i="78"/>
  <c r="AX372" i="78" s="1"/>
  <c r="AY375" i="78"/>
  <c r="AX375" i="78" s="1"/>
  <c r="AY400" i="78"/>
  <c r="AX400" i="78" s="1"/>
  <c r="AY405" i="78"/>
  <c r="AX405" i="78" s="1"/>
  <c r="AY427" i="78"/>
  <c r="AX427" i="78" s="1"/>
  <c r="AY527" i="78"/>
  <c r="AX527" i="78" s="1"/>
  <c r="AY64" i="78"/>
  <c r="AX64" i="78" s="1"/>
  <c r="AY66" i="78"/>
  <c r="AX66" i="78" s="1"/>
  <c r="AY73" i="78"/>
  <c r="AX73" i="78" s="1"/>
  <c r="AY111" i="78"/>
  <c r="AX111" i="78" s="1"/>
  <c r="AY284" i="78"/>
  <c r="AX284" i="78" s="1"/>
  <c r="AY308" i="78"/>
  <c r="AX308" i="78" s="1"/>
  <c r="AY311" i="78"/>
  <c r="AX311" i="78" s="1"/>
  <c r="AY318" i="78"/>
  <c r="AX318" i="78" s="1"/>
  <c r="AY350" i="78"/>
  <c r="AX350" i="78" s="1"/>
  <c r="AY92" i="78"/>
  <c r="AX92" i="78" s="1"/>
  <c r="AY154" i="78"/>
  <c r="AX154" i="78" s="1"/>
  <c r="AY178" i="78"/>
  <c r="AX178" i="78" s="1"/>
  <c r="AY210" i="78"/>
  <c r="AX210" i="78" s="1"/>
  <c r="AY231" i="78"/>
  <c r="AX231" i="78" s="1"/>
  <c r="AY252" i="78"/>
  <c r="AX252" i="78" s="1"/>
  <c r="AY271" i="78"/>
  <c r="AX271" i="78" s="1"/>
  <c r="AY289" i="78"/>
  <c r="AX289" i="78" s="1"/>
  <c r="AY331" i="78"/>
  <c r="AX331" i="78" s="1"/>
  <c r="AY387" i="78"/>
  <c r="AX387" i="78" s="1"/>
  <c r="AY425" i="78"/>
  <c r="AX425" i="78" s="1"/>
  <c r="AY459" i="78"/>
  <c r="AX459" i="78" s="1"/>
  <c r="AY461" i="78"/>
  <c r="AX461" i="78" s="1"/>
  <c r="AY463" i="78"/>
  <c r="AX463" i="78" s="1"/>
  <c r="AY475" i="78"/>
  <c r="AX475" i="78" s="1"/>
  <c r="AY489" i="78"/>
  <c r="AX489" i="78" s="1"/>
  <c r="AY523" i="78"/>
  <c r="AX523" i="78" s="1"/>
  <c r="AY542" i="78"/>
  <c r="AX542" i="78" s="1"/>
  <c r="AY136" i="78"/>
  <c r="AX136" i="78" s="1"/>
  <c r="AY196" i="78"/>
  <c r="AX196" i="78" s="1"/>
  <c r="AY423" i="78"/>
  <c r="AX423" i="78" s="1"/>
  <c r="AY457" i="78"/>
  <c r="AX457" i="78" s="1"/>
  <c r="AY473" i="78"/>
  <c r="AX473" i="78" s="1"/>
  <c r="AY501" i="78"/>
  <c r="AX501" i="78" s="1"/>
  <c r="AY511" i="78"/>
  <c r="AX511" i="78" s="1"/>
  <c r="AY519" i="78"/>
  <c r="AX519" i="78" s="1"/>
  <c r="AY191" i="78"/>
  <c r="AX191" i="78" s="1"/>
  <c r="AY76" i="78"/>
  <c r="AX76" i="78" s="1"/>
  <c r="AY81" i="78"/>
  <c r="AX81" i="78" s="1"/>
  <c r="AY273" i="78"/>
  <c r="AX273" i="78" s="1"/>
  <c r="AY320" i="78"/>
  <c r="AX320" i="78" s="1"/>
  <c r="AY381" i="78"/>
  <c r="AX381" i="78" s="1"/>
  <c r="AY462" i="78"/>
  <c r="AX462" i="78" s="1"/>
  <c r="AY300" i="78"/>
  <c r="AX300" i="78" s="1"/>
  <c r="AY122" i="78"/>
  <c r="AX122" i="78" s="1"/>
  <c r="AY493" i="78"/>
  <c r="AX493" i="78" s="1"/>
  <c r="AY175" i="78"/>
  <c r="AX175" i="78" s="1"/>
  <c r="AY184" i="78"/>
  <c r="AX184" i="78" s="1"/>
  <c r="AY87" i="78"/>
  <c r="AX87" i="78" s="1"/>
  <c r="AY135" i="78"/>
  <c r="AX135" i="78" s="1"/>
  <c r="AY100" i="78"/>
  <c r="AX100" i="78" s="1"/>
  <c r="AY329" i="78"/>
  <c r="AX329" i="78" s="1"/>
  <c r="AY385" i="78"/>
  <c r="AX385" i="78" s="1"/>
  <c r="AY487" i="78"/>
  <c r="AX487" i="78" s="1"/>
  <c r="AY108" i="78"/>
  <c r="AX108" i="78" s="1"/>
  <c r="AY114" i="78"/>
  <c r="AX114" i="78" s="1"/>
  <c r="AY124" i="78"/>
  <c r="AX124" i="78" s="1"/>
  <c r="AY222" i="78"/>
  <c r="AX222" i="78" s="1"/>
  <c r="AY225" i="78"/>
  <c r="AX225" i="78" s="1"/>
  <c r="AY275" i="78"/>
  <c r="AX275" i="78" s="1"/>
  <c r="AY282" i="78"/>
  <c r="AX282" i="78" s="1"/>
  <c r="AY336" i="78"/>
  <c r="AX336" i="78" s="1"/>
  <c r="AY342" i="78"/>
  <c r="AX342" i="78" s="1"/>
  <c r="AY355" i="78"/>
  <c r="AX355" i="78" s="1"/>
  <c r="AY429" i="78"/>
  <c r="AX429" i="78" s="1"/>
  <c r="AY130" i="78"/>
  <c r="AX130" i="78" s="1"/>
  <c r="AY213" i="78"/>
  <c r="AX213" i="78" s="1"/>
  <c r="AY235" i="78"/>
  <c r="AX235" i="78" s="1"/>
  <c r="AY240" i="78"/>
  <c r="AX240" i="78" s="1"/>
  <c r="AY411" i="78"/>
  <c r="AX411" i="78" s="1"/>
  <c r="AY416" i="78"/>
  <c r="AX416" i="78" s="1"/>
  <c r="AY431" i="78"/>
  <c r="AX431" i="78" s="1"/>
  <c r="AY496" i="78"/>
  <c r="AX496" i="78" s="1"/>
  <c r="AY517" i="78"/>
  <c r="AX517" i="78" s="1"/>
  <c r="AY94" i="78"/>
  <c r="AX94" i="78" s="1"/>
  <c r="AY102" i="78"/>
  <c r="AX102" i="78" s="1"/>
  <c r="AY140" i="78"/>
  <c r="AX140" i="78" s="1"/>
  <c r="AY164" i="78"/>
  <c r="AX164" i="78" s="1"/>
  <c r="AY201" i="78"/>
  <c r="AX201" i="78" s="1"/>
  <c r="AY238" i="78"/>
  <c r="AX238" i="78" s="1"/>
  <c r="AY249" i="78"/>
  <c r="AX249" i="78" s="1"/>
  <c r="AY270" i="78"/>
  <c r="AX270" i="78" s="1"/>
  <c r="AY272" i="78"/>
  <c r="AX272" i="78" s="1"/>
  <c r="AY312" i="78"/>
  <c r="AX312" i="78" s="1"/>
  <c r="AY376" i="78"/>
  <c r="AX376" i="78" s="1"/>
  <c r="AY414" i="78"/>
  <c r="AX414" i="78" s="1"/>
  <c r="AY432" i="78"/>
  <c r="AX432" i="78" s="1"/>
  <c r="AY436" i="78"/>
  <c r="AX436" i="78" s="1"/>
  <c r="AY444" i="78"/>
  <c r="AX444" i="78" s="1"/>
  <c r="AY452" i="78"/>
  <c r="AX452" i="78" s="1"/>
  <c r="AY460" i="78"/>
  <c r="AX460" i="78" s="1"/>
  <c r="AY468" i="78"/>
  <c r="AX468" i="78" s="1"/>
  <c r="AY476" i="78"/>
  <c r="AX476" i="78" s="1"/>
  <c r="AY518" i="78"/>
  <c r="AX518" i="78" s="1"/>
  <c r="AY548" i="78"/>
  <c r="AX548" i="78" s="1"/>
  <c r="AY550" i="78"/>
  <c r="AX550" i="78" s="1"/>
  <c r="AY61" i="78"/>
  <c r="AX61" i="78" s="1"/>
  <c r="AY90" i="78"/>
  <c r="AX90" i="78" s="1"/>
  <c r="AY96" i="78"/>
  <c r="AX96" i="78" s="1"/>
  <c r="AY149" i="78"/>
  <c r="AX149" i="78" s="1"/>
  <c r="AY160" i="78"/>
  <c r="AX160" i="78" s="1"/>
  <c r="AY176" i="78"/>
  <c r="AX176" i="78" s="1"/>
  <c r="AY192" i="78"/>
  <c r="AX192" i="78" s="1"/>
  <c r="AY228" i="78"/>
  <c r="AX228" i="78" s="1"/>
  <c r="AY230" i="78"/>
  <c r="AX230" i="78" s="1"/>
  <c r="AY232" i="78"/>
  <c r="AX232" i="78" s="1"/>
  <c r="AY256" i="78"/>
  <c r="AX256" i="78" s="1"/>
  <c r="AY268" i="78"/>
  <c r="AX268" i="78" s="1"/>
  <c r="AY287" i="78"/>
  <c r="AX287" i="78" s="1"/>
  <c r="AY319" i="78"/>
  <c r="AX319" i="78" s="1"/>
  <c r="AY328" i="78"/>
  <c r="AX328" i="78" s="1"/>
  <c r="AY332" i="78"/>
  <c r="AX332" i="78" s="1"/>
  <c r="AY341" i="78"/>
  <c r="AX341" i="78" s="1"/>
  <c r="AY354" i="78"/>
  <c r="AX354" i="78" s="1"/>
  <c r="AY382" i="78"/>
  <c r="AX382" i="78" s="1"/>
  <c r="AY391" i="78"/>
  <c r="AX391" i="78" s="1"/>
  <c r="AY408" i="78"/>
  <c r="AX408" i="78" s="1"/>
  <c r="AY484" i="78"/>
  <c r="AX484" i="78" s="1"/>
  <c r="AY505" i="78"/>
  <c r="AX505" i="78" s="1"/>
  <c r="AY507" i="78"/>
  <c r="AX507" i="78" s="1"/>
  <c r="AY510" i="78"/>
  <c r="AX510" i="78" s="1"/>
  <c r="AY512" i="78"/>
  <c r="AX512" i="78" s="1"/>
  <c r="AY514" i="78"/>
  <c r="AX514" i="78" s="1"/>
  <c r="AY529" i="78"/>
  <c r="AX529" i="78" s="1"/>
  <c r="AY534" i="78"/>
  <c r="AX534" i="78" s="1"/>
  <c r="AY163" i="78"/>
  <c r="AX163" i="78" s="1"/>
  <c r="AY179" i="78"/>
  <c r="AX179" i="78" s="1"/>
  <c r="AY195" i="78"/>
  <c r="AX195" i="78" s="1"/>
  <c r="AY291" i="78"/>
  <c r="AX291" i="78" s="1"/>
  <c r="AY310" i="78"/>
  <c r="AX310" i="78" s="1"/>
  <c r="AY323" i="78"/>
  <c r="AX323" i="78" s="1"/>
  <c r="AY374" i="78"/>
  <c r="AX374" i="78" s="1"/>
  <c r="AY480" i="78"/>
  <c r="AX480" i="78" s="1"/>
  <c r="AY204" i="78"/>
  <c r="AX204" i="78" s="1"/>
  <c r="AY209" i="78"/>
  <c r="AX209" i="78" s="1"/>
  <c r="AY218" i="78"/>
  <c r="AX218" i="78" s="1"/>
  <c r="AY314" i="78"/>
  <c r="AX314" i="78" s="1"/>
  <c r="AY419" i="78"/>
  <c r="AX419" i="78" s="1"/>
  <c r="AY65" i="78"/>
  <c r="AX65" i="78" s="1"/>
  <c r="AY69" i="78"/>
  <c r="AX69" i="78" s="1"/>
  <c r="AY77" i="78"/>
  <c r="AX77" i="78" s="1"/>
  <c r="AY138" i="78"/>
  <c r="AX138" i="78" s="1"/>
  <c r="AY156" i="78"/>
  <c r="AX156" i="78" s="1"/>
  <c r="AY172" i="78"/>
  <c r="AX172" i="78" s="1"/>
  <c r="AY188" i="78"/>
  <c r="AX188" i="78" s="1"/>
  <c r="AY205" i="78"/>
  <c r="AX205" i="78" s="1"/>
  <c r="AY239" i="78"/>
  <c r="AX239" i="78" s="1"/>
  <c r="AY241" i="78"/>
  <c r="AX241" i="78" s="1"/>
  <c r="AY260" i="78"/>
  <c r="AX260" i="78" s="1"/>
  <c r="AY279" i="78"/>
  <c r="AX279" i="78" s="1"/>
  <c r="AY299" i="78"/>
  <c r="AX299" i="78" s="1"/>
  <c r="AY335" i="78"/>
  <c r="AX335" i="78" s="1"/>
  <c r="AY344" i="78"/>
  <c r="AX344" i="78" s="1"/>
  <c r="AY348" i="78"/>
  <c r="AX348" i="78" s="1"/>
  <c r="AY401" i="78"/>
  <c r="AX401" i="78" s="1"/>
  <c r="AY406" i="78"/>
  <c r="AX406" i="78" s="1"/>
  <c r="AY413" i="78"/>
  <c r="AX413" i="78" s="1"/>
  <c r="AY420" i="78"/>
  <c r="AX420" i="78" s="1"/>
  <c r="AY492" i="78"/>
  <c r="AX492" i="78" s="1"/>
  <c r="AY506" i="78"/>
  <c r="AX506" i="78" s="1"/>
  <c r="AY521" i="78"/>
  <c r="AX521" i="78" s="1"/>
  <c r="AY530" i="78"/>
  <c r="AX530" i="78" s="1"/>
  <c r="AY539" i="78"/>
  <c r="AX539" i="78" s="1"/>
  <c r="AY541" i="78"/>
  <c r="AX541" i="78" s="1"/>
  <c r="AY553" i="78"/>
  <c r="AX553" i="78" s="1"/>
  <c r="AY555" i="78"/>
  <c r="AX555" i="78" s="1"/>
  <c r="AY557" i="78"/>
  <c r="AX557" i="78" s="1"/>
  <c r="AY388" i="78"/>
  <c r="AX388" i="78" s="1"/>
  <c r="AY68" i="78"/>
  <c r="AX68" i="78" s="1"/>
  <c r="AY152" i="78"/>
  <c r="AX152" i="78" s="1"/>
  <c r="AY168" i="78"/>
  <c r="AX168" i="78" s="1"/>
  <c r="AY170" i="78"/>
  <c r="AX170" i="78" s="1"/>
  <c r="AY186" i="78"/>
  <c r="AX186" i="78" s="1"/>
  <c r="AY212" i="78"/>
  <c r="AX212" i="78" s="1"/>
  <c r="AY215" i="78"/>
  <c r="AX215" i="78" s="1"/>
  <c r="AY227" i="78"/>
  <c r="AX227" i="78" s="1"/>
  <c r="AY229" i="78"/>
  <c r="AX229" i="78" s="1"/>
  <c r="AY265" i="78"/>
  <c r="AX265" i="78" s="1"/>
  <c r="AY290" i="78"/>
  <c r="AX290" i="78" s="1"/>
  <c r="AY302" i="78"/>
  <c r="AX302" i="78" s="1"/>
  <c r="AY306" i="78"/>
  <c r="AX306" i="78" s="1"/>
  <c r="AY309" i="78"/>
  <c r="AX309" i="78" s="1"/>
  <c r="AY315" i="78"/>
  <c r="AX315" i="78" s="1"/>
  <c r="AY351" i="78"/>
  <c r="AX351" i="78" s="1"/>
  <c r="AY360" i="78"/>
  <c r="AX360" i="78" s="1"/>
  <c r="AY366" i="78"/>
  <c r="AX366" i="78" s="1"/>
  <c r="AY373" i="78"/>
  <c r="AX373" i="78" s="1"/>
  <c r="AY418" i="78"/>
  <c r="AX418" i="78" s="1"/>
  <c r="AY500" i="78"/>
  <c r="AX500" i="78" s="1"/>
  <c r="AY502" i="78"/>
  <c r="AX502" i="78" s="1"/>
  <c r="AY526" i="78"/>
  <c r="AX526" i="78" s="1"/>
  <c r="AY537" i="78"/>
  <c r="AX537" i="78" s="1"/>
  <c r="AY70" i="78"/>
  <c r="AX70" i="78" s="1"/>
  <c r="AY62" i="78"/>
  <c r="AX62" i="78" s="1"/>
  <c r="AY75" i="78"/>
  <c r="AX75" i="78" s="1"/>
  <c r="AY105" i="78"/>
  <c r="AX105" i="78" s="1"/>
  <c r="AY107" i="78"/>
  <c r="AX107" i="78" s="1"/>
  <c r="AY137" i="78"/>
  <c r="AX137" i="78" s="1"/>
  <c r="AY142" i="78"/>
  <c r="AX142" i="78" s="1"/>
  <c r="AY206" i="78"/>
  <c r="AX206" i="78" s="1"/>
  <c r="AY211" i="78"/>
  <c r="AX211" i="78" s="1"/>
  <c r="AY67" i="78"/>
  <c r="AX67" i="78" s="1"/>
  <c r="AY97" i="78"/>
  <c r="AX97" i="78" s="1"/>
  <c r="AY113" i="78"/>
  <c r="AX113" i="78" s="1"/>
  <c r="AY123" i="78"/>
  <c r="AX123" i="78" s="1"/>
  <c r="AY214" i="78"/>
  <c r="AX214" i="78" s="1"/>
  <c r="AY86" i="78"/>
  <c r="AX86" i="78" s="1"/>
  <c r="AY116" i="78"/>
  <c r="AX116" i="78" s="1"/>
  <c r="AY145" i="78"/>
  <c r="AX145" i="78" s="1"/>
  <c r="AY150" i="78"/>
  <c r="AX150" i="78" s="1"/>
  <c r="AY166" i="78"/>
  <c r="AX166" i="78" s="1"/>
  <c r="AY182" i="78"/>
  <c r="AX182" i="78" s="1"/>
  <c r="AY198" i="78"/>
  <c r="AX198" i="78" s="1"/>
  <c r="AY203" i="78"/>
  <c r="AX203" i="78" s="1"/>
  <c r="AY59" i="78"/>
  <c r="AX59" i="78" s="1"/>
  <c r="AY110" i="78"/>
  <c r="AX110" i="78" s="1"/>
  <c r="AY126" i="78"/>
  <c r="AX126" i="78" s="1"/>
  <c r="AY155" i="78"/>
  <c r="AX155" i="78" s="1"/>
  <c r="AY161" i="78"/>
  <c r="AX161" i="78" s="1"/>
  <c r="AY171" i="78"/>
  <c r="AX171" i="78" s="1"/>
  <c r="AY177" i="78"/>
  <c r="AX177" i="78" s="1"/>
  <c r="AY187" i="78"/>
  <c r="AX187" i="78" s="1"/>
  <c r="AY193" i="78"/>
  <c r="AX193" i="78" s="1"/>
  <c r="AY83" i="78"/>
  <c r="AX83" i="78" s="1"/>
  <c r="AY91" i="78"/>
  <c r="AX91" i="78" s="1"/>
  <c r="AY115" i="78"/>
  <c r="AX115" i="78" s="1"/>
  <c r="AY121" i="78"/>
  <c r="AX121" i="78" s="1"/>
  <c r="AY131" i="78"/>
  <c r="AX131" i="78" s="1"/>
  <c r="AY217" i="78"/>
  <c r="AX217" i="78" s="1"/>
  <c r="AY221" i="78"/>
  <c r="AX221" i="78" s="1"/>
  <c r="AY226" i="78"/>
  <c r="AX226" i="78" s="1"/>
  <c r="AY233" i="78"/>
  <c r="AX233" i="78" s="1"/>
  <c r="AY248" i="78"/>
  <c r="AX248" i="78" s="1"/>
  <c r="AY269" i="78"/>
  <c r="AX269" i="78" s="1"/>
  <c r="AY288" i="78"/>
  <c r="AX288" i="78" s="1"/>
  <c r="AY389" i="78"/>
  <c r="AX389" i="78" s="1"/>
  <c r="AY421" i="78"/>
  <c r="AX421" i="78" s="1"/>
  <c r="AY261" i="78"/>
  <c r="AX261" i="78" s="1"/>
  <c r="AY301" i="78"/>
  <c r="AX301" i="78" s="1"/>
  <c r="AY333" i="78"/>
  <c r="AX333" i="78" s="1"/>
  <c r="AY253" i="78"/>
  <c r="AX253" i="78" s="1"/>
  <c r="AY245" i="78"/>
  <c r="AX245" i="78" s="1"/>
  <c r="AY325" i="78"/>
  <c r="AX325" i="78" s="1"/>
  <c r="AY338" i="78"/>
  <c r="AX338" i="78" s="1"/>
  <c r="AY357" i="78"/>
  <c r="AX357" i="78" s="1"/>
  <c r="AY370" i="78"/>
  <c r="AX370" i="78" s="1"/>
  <c r="AY224" i="78"/>
  <c r="AX224" i="78" s="1"/>
  <c r="AY237" i="78"/>
  <c r="AX237" i="78" s="1"/>
  <c r="AY280" i="78"/>
  <c r="AX280" i="78" s="1"/>
  <c r="AY296" i="78"/>
  <c r="AX296" i="78" s="1"/>
  <c r="AY415" i="78"/>
  <c r="AX415" i="78" s="1"/>
  <c r="AY317" i="78"/>
  <c r="AX317" i="78" s="1"/>
  <c r="AY330" i="78"/>
  <c r="AX330" i="78" s="1"/>
  <c r="AY349" i="78"/>
  <c r="AX349" i="78" s="1"/>
  <c r="AY362" i="78"/>
  <c r="AX362" i="78" s="1"/>
  <c r="AY407" i="78"/>
  <c r="AX407" i="78" s="1"/>
  <c r="AY236" i="78"/>
  <c r="AX236" i="78" s="1"/>
  <c r="AY264" i="78"/>
  <c r="AX264" i="78" s="1"/>
  <c r="AY277" i="78"/>
  <c r="AX277" i="78" s="1"/>
  <c r="AY285" i="78"/>
  <c r="AX285" i="78" s="1"/>
  <c r="AY404" i="78"/>
  <c r="AX404" i="78" s="1"/>
  <c r="AY434" i="78"/>
  <c r="AX434" i="78" s="1"/>
  <c r="AY442" i="78"/>
  <c r="AX442" i="78" s="1"/>
  <c r="AY450" i="78"/>
  <c r="AX450" i="78" s="1"/>
  <c r="AY458" i="78"/>
  <c r="AX458" i="78" s="1"/>
  <c r="AY466" i="78"/>
  <c r="AX466" i="78" s="1"/>
  <c r="AY474" i="78"/>
  <c r="AX474" i="78" s="1"/>
  <c r="AY482" i="78"/>
  <c r="AX482" i="78" s="1"/>
  <c r="AY490" i="78"/>
  <c r="AX490" i="78" s="1"/>
  <c r="AY498" i="78"/>
  <c r="AX498" i="78" s="1"/>
  <c r="AY532" i="78"/>
  <c r="AX532" i="78" s="1"/>
  <c r="AY380" i="78"/>
  <c r="AX380" i="78" s="1"/>
  <c r="AY394" i="78"/>
  <c r="AX394" i="78" s="1"/>
  <c r="AY547" i="78"/>
  <c r="AX547" i="78" s="1"/>
  <c r="AY412" i="78"/>
  <c r="AX412" i="78" s="1"/>
  <c r="AY516" i="78"/>
  <c r="AX516" i="78" s="1"/>
  <c r="AY520" i="78"/>
  <c r="AX520" i="78" s="1"/>
  <c r="AY440" i="78"/>
  <c r="AX440" i="78" s="1"/>
  <c r="AY448" i="78"/>
  <c r="AX448" i="78" s="1"/>
  <c r="AY456" i="78"/>
  <c r="AX456" i="78" s="1"/>
  <c r="AY464" i="78"/>
  <c r="AX464" i="78" s="1"/>
  <c r="AY472" i="78"/>
  <c r="AX472" i="78" s="1"/>
  <c r="AY396" i="78"/>
  <c r="AX396" i="78" s="1"/>
  <c r="AY402" i="78"/>
  <c r="AX402" i="78" s="1"/>
  <c r="AY428" i="78"/>
  <c r="AX428" i="78" s="1"/>
  <c r="AY546" i="78"/>
  <c r="AX546" i="78" s="1"/>
  <c r="AF156" i="78" l="1"/>
  <c r="AO156" i="78"/>
  <c r="AG156" i="78"/>
  <c r="AO117" i="78"/>
  <c r="AG117" i="78"/>
  <c r="AF117" i="78"/>
  <c r="AO162" i="78"/>
  <c r="AG162" i="78"/>
  <c r="AF162" i="78"/>
  <c r="AO65" i="78"/>
  <c r="AF65" i="78"/>
  <c r="AG65" i="78"/>
  <c r="AF78" i="78"/>
  <c r="AG78" i="78"/>
  <c r="AO78" i="78"/>
  <c r="AO194" i="78"/>
  <c r="AG194" i="78"/>
  <c r="AF194" i="78"/>
  <c r="AF61" i="78"/>
  <c r="AG61" i="78"/>
  <c r="AO61" i="78"/>
  <c r="AF204" i="78"/>
  <c r="AO204" i="78"/>
  <c r="AG204" i="78"/>
  <c r="AG63" i="78"/>
  <c r="AO63" i="78"/>
  <c r="AF63" i="78"/>
  <c r="AF81" i="78"/>
  <c r="AO81" i="78"/>
  <c r="AG81" i="78"/>
  <c r="AO58" i="78"/>
  <c r="AG58" i="78"/>
  <c r="AF58" i="78"/>
  <c r="AG242" i="78"/>
  <c r="AF242" i="78"/>
  <c r="AO242" i="78"/>
  <c r="AO72" i="78"/>
  <c r="AG72" i="78"/>
  <c r="AF72" i="78"/>
  <c r="AF75" i="78"/>
  <c r="AG75" i="78"/>
  <c r="AO75" i="78"/>
  <c r="AO213" i="78"/>
  <c r="AG213" i="78"/>
  <c r="AF213" i="78"/>
  <c r="AO101" i="78"/>
  <c r="AG101" i="78"/>
  <c r="AF101" i="78"/>
  <c r="AO129" i="78"/>
  <c r="AG129" i="78"/>
  <c r="AF129" i="78"/>
  <c r="AF188" i="78"/>
  <c r="AO188" i="78"/>
  <c r="AG188" i="78"/>
  <c r="AG71" i="78"/>
  <c r="AO71" i="78"/>
  <c r="AF71" i="78"/>
  <c r="AO74" i="78"/>
  <c r="AG74" i="78"/>
  <c r="AF74" i="78"/>
  <c r="AF99" i="78"/>
  <c r="AO99" i="78"/>
  <c r="AG99" i="78"/>
  <c r="AO85" i="78"/>
  <c r="AG85" i="78"/>
  <c r="AF85" i="78"/>
  <c r="AO77" i="78"/>
  <c r="AG77" i="78"/>
  <c r="AF77" i="78"/>
  <c r="AO96" i="78"/>
  <c r="AG96" i="78"/>
  <c r="AF96" i="78"/>
  <c r="AG228" i="78"/>
  <c r="AO228" i="78"/>
  <c r="AF228" i="78"/>
  <c r="AF172" i="78"/>
  <c r="AO172" i="78"/>
  <c r="AG172" i="78"/>
  <c r="AG64" i="78"/>
  <c r="AO64" i="78"/>
  <c r="AF64" i="78"/>
  <c r="AO93" i="78"/>
  <c r="AG93" i="78"/>
  <c r="AF93" i="78"/>
  <c r="AF89" i="78"/>
  <c r="AO89" i="78"/>
  <c r="AG89" i="78"/>
  <c r="AO146" i="78"/>
  <c r="AG146" i="78"/>
  <c r="AF146" i="78"/>
  <c r="AO178" i="78"/>
  <c r="AG178" i="78"/>
  <c r="AF178" i="78"/>
  <c r="AG62" i="78"/>
  <c r="AO62" i="78"/>
  <c r="AF62" i="78"/>
  <c r="AO80" i="78"/>
  <c r="AG80" i="78"/>
  <c r="AF80" i="78"/>
  <c r="AO133" i="78"/>
  <c r="AG133" i="78"/>
  <c r="AF133" i="78"/>
  <c r="AF59" i="78"/>
  <c r="AO59" i="78"/>
  <c r="AG59" i="78"/>
  <c r="AO88" i="78"/>
  <c r="AG88" i="78"/>
  <c r="AF88" i="78"/>
  <c r="AG87" i="78"/>
  <c r="AO87" i="78"/>
  <c r="AF87" i="78"/>
  <c r="BC556" i="48"/>
  <c r="BB556" i="48"/>
  <c r="BA556" i="48"/>
  <c r="AZ556" i="48"/>
  <c r="AY556" i="48" s="1"/>
  <c r="AX556" i="48" s="1"/>
  <c r="BC555" i="48"/>
  <c r="BB555" i="48"/>
  <c r="BA555" i="48"/>
  <c r="AZ555" i="48"/>
  <c r="AY555" i="48" s="1"/>
  <c r="AX555" i="48" s="1"/>
  <c r="BC554" i="48"/>
  <c r="BB554" i="48"/>
  <c r="BA554" i="48"/>
  <c r="AZ554" i="48"/>
  <c r="AY554" i="48" s="1"/>
  <c r="AX554" i="48" s="1"/>
  <c r="BC553" i="48"/>
  <c r="BA553" i="48" s="1"/>
  <c r="BB553" i="48"/>
  <c r="AZ553" i="48"/>
  <c r="BC552" i="48"/>
  <c r="BB552" i="48"/>
  <c r="BA552" i="48"/>
  <c r="AZ552" i="48"/>
  <c r="BC551" i="48"/>
  <c r="BB551" i="48"/>
  <c r="BA551" i="48"/>
  <c r="AZ551" i="48"/>
  <c r="AY551" i="48" s="1"/>
  <c r="AX551" i="48" s="1"/>
  <c r="BC550" i="48"/>
  <c r="BB550" i="48"/>
  <c r="BA550" i="48"/>
  <c r="AZ550" i="48"/>
  <c r="AY550" i="48" s="1"/>
  <c r="AX550" i="48" s="1"/>
  <c r="BC549" i="48"/>
  <c r="BA549" i="48" s="1"/>
  <c r="BB549" i="48"/>
  <c r="AZ549" i="48"/>
  <c r="BC548" i="48"/>
  <c r="BB548" i="48"/>
  <c r="BA548" i="48"/>
  <c r="AZ548" i="48"/>
  <c r="BC547" i="48"/>
  <c r="BB547" i="48"/>
  <c r="BA547" i="48"/>
  <c r="AZ547" i="48"/>
  <c r="BC546" i="48"/>
  <c r="BB546" i="48"/>
  <c r="BA546" i="48"/>
  <c r="AZ546" i="48"/>
  <c r="BC545" i="48"/>
  <c r="BA545" i="48" s="1"/>
  <c r="BB545" i="48"/>
  <c r="AZ545" i="48"/>
  <c r="BC544" i="48"/>
  <c r="BA544" i="48" s="1"/>
  <c r="BB544" i="48"/>
  <c r="AZ544" i="48"/>
  <c r="BC543" i="48"/>
  <c r="BB543" i="48"/>
  <c r="BA543" i="48"/>
  <c r="AZ543" i="48"/>
  <c r="BC542" i="48"/>
  <c r="BB542" i="48"/>
  <c r="BA542" i="48"/>
  <c r="AZ542" i="48"/>
  <c r="AY542" i="48" s="1"/>
  <c r="AX542" i="48" s="1"/>
  <c r="BC541" i="48"/>
  <c r="BA541" i="48" s="1"/>
  <c r="BB541" i="48"/>
  <c r="AZ541" i="48"/>
  <c r="BC540" i="48"/>
  <c r="BB540" i="48"/>
  <c r="BA540" i="48"/>
  <c r="AZ540" i="48"/>
  <c r="BC539" i="48"/>
  <c r="BB539" i="48"/>
  <c r="BA539" i="48"/>
  <c r="AZ539" i="48"/>
  <c r="BC538" i="48"/>
  <c r="BA538" i="48" s="1"/>
  <c r="BB538" i="48"/>
  <c r="AZ538" i="48"/>
  <c r="BC537" i="48"/>
  <c r="BB537" i="48"/>
  <c r="BA537" i="48"/>
  <c r="AZ537" i="48"/>
  <c r="AY537" i="48" s="1"/>
  <c r="AX537" i="48" s="1"/>
  <c r="BC536" i="48"/>
  <c r="BB536" i="48"/>
  <c r="BA536" i="48"/>
  <c r="AZ536" i="48"/>
  <c r="BC535" i="48"/>
  <c r="BA535" i="48" s="1"/>
  <c r="AY535" i="48" s="1"/>
  <c r="AX535" i="48" s="1"/>
  <c r="BB535" i="48"/>
  <c r="AZ535" i="48"/>
  <c r="BC534" i="48"/>
  <c r="BA534" i="48" s="1"/>
  <c r="BB534" i="48"/>
  <c r="AZ534" i="48"/>
  <c r="BC533" i="48"/>
  <c r="BB533" i="48"/>
  <c r="BA533" i="48"/>
  <c r="AZ533" i="48"/>
  <c r="BC532" i="48"/>
  <c r="BA532" i="48" s="1"/>
  <c r="BB532" i="48"/>
  <c r="AZ532" i="48"/>
  <c r="BC531" i="48"/>
  <c r="BA531" i="48" s="1"/>
  <c r="BB531" i="48"/>
  <c r="AZ531" i="48"/>
  <c r="BC530" i="48"/>
  <c r="BB530" i="48"/>
  <c r="BA530" i="48"/>
  <c r="AZ530" i="48"/>
  <c r="AY530" i="48" s="1"/>
  <c r="AX530" i="48" s="1"/>
  <c r="BC529" i="48"/>
  <c r="BB529" i="48"/>
  <c r="BA529" i="48"/>
  <c r="AZ529" i="48"/>
  <c r="BC528" i="48"/>
  <c r="BA528" i="48" s="1"/>
  <c r="AY528" i="48" s="1"/>
  <c r="AX528" i="48" s="1"/>
  <c r="BB528" i="48"/>
  <c r="AZ528" i="48"/>
  <c r="BC527" i="48"/>
  <c r="BB527" i="48"/>
  <c r="BA527" i="48"/>
  <c r="AZ527" i="48"/>
  <c r="BC526" i="48"/>
  <c r="BB526" i="48"/>
  <c r="BA526" i="48"/>
  <c r="AZ526" i="48"/>
  <c r="AY526" i="48" s="1"/>
  <c r="AX526" i="48" s="1"/>
  <c r="BC525" i="48"/>
  <c r="BA525" i="48" s="1"/>
  <c r="BB525" i="48"/>
  <c r="AZ525" i="48"/>
  <c r="BC524" i="48"/>
  <c r="BB524" i="48"/>
  <c r="BA524" i="48"/>
  <c r="AZ524" i="48"/>
  <c r="BC523" i="48"/>
  <c r="BB523" i="48"/>
  <c r="BA523" i="48"/>
  <c r="AZ523" i="48"/>
  <c r="BC522" i="48"/>
  <c r="BA522" i="48" s="1"/>
  <c r="BB522" i="48"/>
  <c r="AZ522" i="48"/>
  <c r="BC521" i="48"/>
  <c r="BA521" i="48" s="1"/>
  <c r="BB521" i="48"/>
  <c r="AZ521" i="48"/>
  <c r="BC520" i="48"/>
  <c r="BB520" i="48"/>
  <c r="BA520" i="48"/>
  <c r="AZ520" i="48"/>
  <c r="BC519" i="48"/>
  <c r="BA519" i="48" s="1"/>
  <c r="AY519" i="48" s="1"/>
  <c r="AX519" i="48" s="1"/>
  <c r="BB519" i="48"/>
  <c r="AZ519" i="48"/>
  <c r="BC518" i="48"/>
  <c r="BA518" i="48" s="1"/>
  <c r="BB518" i="48"/>
  <c r="AZ518" i="48"/>
  <c r="BC517" i="48"/>
  <c r="BB517" i="48"/>
  <c r="BA517" i="48"/>
  <c r="AY517" i="48" s="1"/>
  <c r="AX517" i="48" s="1"/>
  <c r="AZ517" i="48"/>
  <c r="BC516" i="48"/>
  <c r="BA516" i="48" s="1"/>
  <c r="BB516" i="48"/>
  <c r="AZ516" i="48"/>
  <c r="BC515" i="48"/>
  <c r="BA515" i="48" s="1"/>
  <c r="BB515" i="48"/>
  <c r="AZ515" i="48"/>
  <c r="BC514" i="48"/>
  <c r="BB514" i="48"/>
  <c r="BA514" i="48"/>
  <c r="AZ514" i="48"/>
  <c r="AY514" i="48" s="1"/>
  <c r="AX514" i="48" s="1"/>
  <c r="BC513" i="48"/>
  <c r="BB513" i="48"/>
  <c r="BA513" i="48"/>
  <c r="AZ513" i="48"/>
  <c r="BC512" i="48"/>
  <c r="BA512" i="48" s="1"/>
  <c r="AY512" i="48" s="1"/>
  <c r="AX512" i="48" s="1"/>
  <c r="BB512" i="48"/>
  <c r="AZ512" i="48"/>
  <c r="BC511" i="48"/>
  <c r="BB511" i="48"/>
  <c r="BA511" i="48"/>
  <c r="AZ511" i="48"/>
  <c r="BC510" i="48"/>
  <c r="BB510" i="48"/>
  <c r="BA510" i="48"/>
  <c r="AZ510" i="48"/>
  <c r="BC509" i="48"/>
  <c r="BA509" i="48" s="1"/>
  <c r="BB509" i="48"/>
  <c r="AZ509" i="48"/>
  <c r="BC508" i="48"/>
  <c r="BB508" i="48"/>
  <c r="BA508" i="48"/>
  <c r="AY508" i="48" s="1"/>
  <c r="AX508" i="48" s="1"/>
  <c r="AZ508" i="48"/>
  <c r="BC507" i="48"/>
  <c r="BB507" i="48"/>
  <c r="BA507" i="48"/>
  <c r="AZ507" i="48"/>
  <c r="BC506" i="48"/>
  <c r="BA506" i="48" s="1"/>
  <c r="BB506" i="48"/>
  <c r="AZ506" i="48"/>
  <c r="BC505" i="48"/>
  <c r="BA505" i="48" s="1"/>
  <c r="BB505" i="48"/>
  <c r="AZ505" i="48"/>
  <c r="AY505" i="48" s="1"/>
  <c r="AX505" i="48" s="1"/>
  <c r="BC504" i="48"/>
  <c r="BB504" i="48"/>
  <c r="BA504" i="48"/>
  <c r="AZ504" i="48"/>
  <c r="BC503" i="48"/>
  <c r="BA503" i="48" s="1"/>
  <c r="BB503" i="48"/>
  <c r="AZ503" i="48"/>
  <c r="BC502" i="48"/>
  <c r="BA502" i="48" s="1"/>
  <c r="BB502" i="48"/>
  <c r="AZ502" i="48"/>
  <c r="BC501" i="48"/>
  <c r="BB501" i="48"/>
  <c r="BA501" i="48"/>
  <c r="AZ501" i="48"/>
  <c r="BC500" i="48"/>
  <c r="BA500" i="48" s="1"/>
  <c r="BB500" i="48"/>
  <c r="AZ500" i="48"/>
  <c r="BC499" i="48"/>
  <c r="BA499" i="48" s="1"/>
  <c r="BB499" i="48"/>
  <c r="AZ499" i="48"/>
  <c r="AY499" i="48" s="1"/>
  <c r="AX499" i="48" s="1"/>
  <c r="BC498" i="48"/>
  <c r="BB498" i="48"/>
  <c r="BA498" i="48"/>
  <c r="AZ498" i="48"/>
  <c r="AY498" i="48" s="1"/>
  <c r="AX498" i="48" s="1"/>
  <c r="BC497" i="48"/>
  <c r="BB497" i="48"/>
  <c r="BA497" i="48"/>
  <c r="AZ497" i="48"/>
  <c r="BC496" i="48"/>
  <c r="BA496" i="48" s="1"/>
  <c r="BB496" i="48"/>
  <c r="AZ496" i="48"/>
  <c r="AY496" i="48" s="1"/>
  <c r="AX496" i="48" s="1"/>
  <c r="BC495" i="48"/>
  <c r="BB495" i="48"/>
  <c r="BA495" i="48"/>
  <c r="AZ495" i="48"/>
  <c r="BC494" i="48"/>
  <c r="BB494" i="48"/>
  <c r="BA494" i="48"/>
  <c r="AZ494" i="48"/>
  <c r="AY494" i="48" s="1"/>
  <c r="AX494" i="48" s="1"/>
  <c r="BC493" i="48"/>
  <c r="BA493" i="48" s="1"/>
  <c r="BB493" i="48"/>
  <c r="AZ493" i="48"/>
  <c r="BC492" i="48"/>
  <c r="BB492" i="48"/>
  <c r="BA492" i="48"/>
  <c r="AZ492" i="48"/>
  <c r="BC491" i="48"/>
  <c r="BB491" i="48"/>
  <c r="BA491" i="48"/>
  <c r="AZ491" i="48"/>
  <c r="BC490" i="48"/>
  <c r="BA490" i="48" s="1"/>
  <c r="BB490" i="48"/>
  <c r="AZ490" i="48"/>
  <c r="BC489" i="48"/>
  <c r="BA489" i="48" s="1"/>
  <c r="BB489" i="48"/>
  <c r="AZ489" i="48"/>
  <c r="BC488" i="48"/>
  <c r="BB488" i="48"/>
  <c r="BA488" i="48"/>
  <c r="AZ488" i="48"/>
  <c r="BC487" i="48"/>
  <c r="BA487" i="48" s="1"/>
  <c r="BB487" i="48"/>
  <c r="AZ487" i="48"/>
  <c r="BC486" i="48"/>
  <c r="BA486" i="48" s="1"/>
  <c r="BB486" i="48"/>
  <c r="AZ486" i="48"/>
  <c r="BC485" i="48"/>
  <c r="BB485" i="48"/>
  <c r="BA485" i="48"/>
  <c r="AZ485" i="48"/>
  <c r="BC484" i="48"/>
  <c r="BA484" i="48" s="1"/>
  <c r="BB484" i="48"/>
  <c r="AZ484" i="48"/>
  <c r="BC483" i="48"/>
  <c r="BA483" i="48" s="1"/>
  <c r="BB483" i="48"/>
  <c r="AZ483" i="48"/>
  <c r="BC482" i="48"/>
  <c r="BB482" i="48"/>
  <c r="BA482" i="48"/>
  <c r="AZ482" i="48"/>
  <c r="AY482" i="48" s="1"/>
  <c r="AX482" i="48" s="1"/>
  <c r="BC481" i="48"/>
  <c r="BB481" i="48"/>
  <c r="BA481" i="48"/>
  <c r="AZ481" i="48"/>
  <c r="BC480" i="48"/>
  <c r="BA480" i="48" s="1"/>
  <c r="BB480" i="48"/>
  <c r="AZ480" i="48"/>
  <c r="BC479" i="48"/>
  <c r="BB479" i="48"/>
  <c r="BA479" i="48"/>
  <c r="AZ479" i="48"/>
  <c r="BC478" i="48"/>
  <c r="BB478" i="48"/>
  <c r="BA478" i="48"/>
  <c r="AZ478" i="48"/>
  <c r="BC477" i="48"/>
  <c r="BA477" i="48" s="1"/>
  <c r="BB477" i="48"/>
  <c r="AZ477" i="48"/>
  <c r="BC476" i="48"/>
  <c r="BB476" i="48"/>
  <c r="BA476" i="48"/>
  <c r="AZ476" i="48"/>
  <c r="BC475" i="48"/>
  <c r="BB475" i="48"/>
  <c r="BA475" i="48"/>
  <c r="AZ475" i="48"/>
  <c r="BC474" i="48"/>
  <c r="BA474" i="48" s="1"/>
  <c r="BB474" i="48"/>
  <c r="AZ474" i="48"/>
  <c r="BC473" i="48"/>
  <c r="BA473" i="48" s="1"/>
  <c r="BB473" i="48"/>
  <c r="AZ473" i="48"/>
  <c r="BC472" i="48"/>
  <c r="BB472" i="48"/>
  <c r="BA472" i="48"/>
  <c r="AZ472" i="48"/>
  <c r="BC471" i="48"/>
  <c r="BA471" i="48" s="1"/>
  <c r="BB471" i="48"/>
  <c r="AZ471" i="48"/>
  <c r="BC470" i="48"/>
  <c r="BA470" i="48" s="1"/>
  <c r="BB470" i="48"/>
  <c r="AZ470" i="48"/>
  <c r="AY470" i="48" s="1"/>
  <c r="AX470" i="48" s="1"/>
  <c r="BC469" i="48"/>
  <c r="BB469" i="48"/>
  <c r="BA469" i="48"/>
  <c r="AZ469" i="48"/>
  <c r="BC468" i="48"/>
  <c r="BA468" i="48" s="1"/>
  <c r="BB468" i="48"/>
  <c r="AZ468" i="48"/>
  <c r="BC467" i="48"/>
  <c r="BA467" i="48" s="1"/>
  <c r="BB467" i="48"/>
  <c r="AZ467" i="48"/>
  <c r="BC466" i="48"/>
  <c r="BA466" i="48" s="1"/>
  <c r="BB466" i="48"/>
  <c r="AZ466" i="48"/>
  <c r="BC465" i="48"/>
  <c r="BB465" i="48"/>
  <c r="BA465" i="48"/>
  <c r="AZ465" i="48"/>
  <c r="BC464" i="48"/>
  <c r="BA464" i="48" s="1"/>
  <c r="BB464" i="48"/>
  <c r="AZ464" i="48"/>
  <c r="BC463" i="48"/>
  <c r="BB463" i="48"/>
  <c r="BA463" i="48"/>
  <c r="AZ463" i="48"/>
  <c r="BC462" i="48"/>
  <c r="BB462" i="48"/>
  <c r="BA462" i="48"/>
  <c r="AZ462" i="48"/>
  <c r="BC461" i="48"/>
  <c r="BA461" i="48" s="1"/>
  <c r="BB461" i="48"/>
  <c r="AZ461" i="48"/>
  <c r="BC460" i="48"/>
  <c r="BB460" i="48"/>
  <c r="BA460" i="48"/>
  <c r="AZ460" i="48"/>
  <c r="BC459" i="48"/>
  <c r="BB459" i="48"/>
  <c r="BA459" i="48"/>
  <c r="AZ459" i="48"/>
  <c r="BC458" i="48"/>
  <c r="BA458" i="48" s="1"/>
  <c r="BB458" i="48"/>
  <c r="AZ458" i="48"/>
  <c r="BC457" i="48"/>
  <c r="BA457" i="48" s="1"/>
  <c r="BB457" i="48"/>
  <c r="AZ457" i="48"/>
  <c r="BC456" i="48"/>
  <c r="BB456" i="48"/>
  <c r="BA456" i="48"/>
  <c r="AZ456" i="48"/>
  <c r="BC455" i="48"/>
  <c r="BA455" i="48" s="1"/>
  <c r="BB455" i="48"/>
  <c r="AZ455" i="48"/>
  <c r="BC454" i="48"/>
  <c r="BA454" i="48" s="1"/>
  <c r="BB454" i="48"/>
  <c r="AZ454" i="48"/>
  <c r="BC453" i="48"/>
  <c r="BB453" i="48"/>
  <c r="BA453" i="48"/>
  <c r="AZ453" i="48"/>
  <c r="BC452" i="48"/>
  <c r="BA452" i="48" s="1"/>
  <c r="BB452" i="48"/>
  <c r="AZ452" i="48"/>
  <c r="BC451" i="48"/>
  <c r="BA451" i="48" s="1"/>
  <c r="AY451" i="48" s="1"/>
  <c r="AX451" i="48" s="1"/>
  <c r="BB451" i="48"/>
  <c r="AZ451" i="48"/>
  <c r="BC450" i="48"/>
  <c r="BB450" i="48"/>
  <c r="BA450" i="48"/>
  <c r="AZ450" i="48"/>
  <c r="AY450" i="48" s="1"/>
  <c r="AX450" i="48" s="1"/>
  <c r="BC449" i="48"/>
  <c r="BB449" i="48"/>
  <c r="BA449" i="48"/>
  <c r="AZ449" i="48"/>
  <c r="BC448" i="48"/>
  <c r="BA448" i="48" s="1"/>
  <c r="BB448" i="48"/>
  <c r="AZ448" i="48"/>
  <c r="BC447" i="48"/>
  <c r="BB447" i="48"/>
  <c r="BA447" i="48"/>
  <c r="AY447" i="48" s="1"/>
  <c r="AX447" i="48" s="1"/>
  <c r="AZ447" i="48"/>
  <c r="BC446" i="48"/>
  <c r="BB446" i="48"/>
  <c r="BA446" i="48"/>
  <c r="AZ446" i="48"/>
  <c r="BC445" i="48"/>
  <c r="BA445" i="48" s="1"/>
  <c r="BB445" i="48"/>
  <c r="AZ445" i="48"/>
  <c r="BC444" i="48"/>
  <c r="BB444" i="48"/>
  <c r="BA444" i="48"/>
  <c r="AZ444" i="48"/>
  <c r="BC443" i="48"/>
  <c r="BB443" i="48"/>
  <c r="BA443" i="48"/>
  <c r="AZ443" i="48"/>
  <c r="BC442" i="48"/>
  <c r="BA442" i="48" s="1"/>
  <c r="BB442" i="48"/>
  <c r="AZ442" i="48"/>
  <c r="BC441" i="48"/>
  <c r="BA441" i="48" s="1"/>
  <c r="BB441" i="48"/>
  <c r="AZ441" i="48"/>
  <c r="BC440" i="48"/>
  <c r="BB440" i="48"/>
  <c r="BA440" i="48"/>
  <c r="AZ440" i="48"/>
  <c r="BC439" i="48"/>
  <c r="BB439" i="48"/>
  <c r="BA439" i="48"/>
  <c r="AZ439" i="48"/>
  <c r="BC438" i="48"/>
  <c r="BA438" i="48" s="1"/>
  <c r="AY438" i="48" s="1"/>
  <c r="AX438" i="48" s="1"/>
  <c r="BB438" i="48"/>
  <c r="AZ438" i="48"/>
  <c r="BC437" i="48"/>
  <c r="BA437" i="48" s="1"/>
  <c r="BB437" i="48"/>
  <c r="AZ437" i="48"/>
  <c r="BC436" i="48"/>
  <c r="BB436" i="48"/>
  <c r="BA436" i="48"/>
  <c r="AZ436" i="48"/>
  <c r="BC435" i="48"/>
  <c r="BA435" i="48" s="1"/>
  <c r="BB435" i="48"/>
  <c r="AZ435" i="48"/>
  <c r="AY435" i="48" s="1"/>
  <c r="AX435" i="48" s="1"/>
  <c r="BC434" i="48"/>
  <c r="BA434" i="48" s="1"/>
  <c r="BB434" i="48"/>
  <c r="AZ434" i="48"/>
  <c r="AY434" i="48" s="1"/>
  <c r="AX434" i="48" s="1"/>
  <c r="BC433" i="48"/>
  <c r="BB433" i="48"/>
  <c r="BA433" i="48"/>
  <c r="AZ433" i="48"/>
  <c r="BC432" i="48"/>
  <c r="BA432" i="48" s="1"/>
  <c r="AY432" i="48" s="1"/>
  <c r="AX432" i="48" s="1"/>
  <c r="BB432" i="48"/>
  <c r="AZ432" i="48"/>
  <c r="BC431" i="48"/>
  <c r="BA431" i="48" s="1"/>
  <c r="AY431" i="48" s="1"/>
  <c r="AX431" i="48" s="1"/>
  <c r="BB431" i="48"/>
  <c r="AZ431" i="48"/>
  <c r="BC430" i="48"/>
  <c r="BB430" i="48"/>
  <c r="BA430" i="48"/>
  <c r="AZ430" i="48"/>
  <c r="AY430" i="48" s="1"/>
  <c r="AX430" i="48" s="1"/>
  <c r="BC429" i="48"/>
  <c r="BA429" i="48" s="1"/>
  <c r="BB429" i="48"/>
  <c r="AZ429" i="48"/>
  <c r="BC428" i="48"/>
  <c r="BA428" i="48" s="1"/>
  <c r="BB428" i="48"/>
  <c r="AZ428" i="48"/>
  <c r="BC427" i="48"/>
  <c r="BB427" i="48"/>
  <c r="BA427" i="48"/>
  <c r="AZ427" i="48"/>
  <c r="BC426" i="48"/>
  <c r="BA426" i="48" s="1"/>
  <c r="AY426" i="48" s="1"/>
  <c r="AX426" i="48" s="1"/>
  <c r="BB426" i="48"/>
  <c r="AZ426" i="48"/>
  <c r="BC425" i="48"/>
  <c r="BA425" i="48" s="1"/>
  <c r="BB425" i="48"/>
  <c r="AZ425" i="48"/>
  <c r="BC424" i="48"/>
  <c r="BB424" i="48"/>
  <c r="BA424" i="48"/>
  <c r="AY424" i="48" s="1"/>
  <c r="AX424" i="48" s="1"/>
  <c r="AZ424" i="48"/>
  <c r="BC423" i="48"/>
  <c r="BA423" i="48" s="1"/>
  <c r="BB423" i="48"/>
  <c r="AZ423" i="48"/>
  <c r="BC422" i="48"/>
  <c r="BA422" i="48" s="1"/>
  <c r="BB422" i="48"/>
  <c r="AZ422" i="48"/>
  <c r="BC421" i="48"/>
  <c r="BB421" i="48"/>
  <c r="BA421" i="48"/>
  <c r="AZ421" i="48"/>
  <c r="AY421" i="48" s="1"/>
  <c r="AX421" i="48" s="1"/>
  <c r="BC420" i="48"/>
  <c r="BA420" i="48" s="1"/>
  <c r="BB420" i="48"/>
  <c r="AZ420" i="48"/>
  <c r="BC419" i="48"/>
  <c r="BA419" i="48" s="1"/>
  <c r="BB419" i="48"/>
  <c r="AZ419" i="48"/>
  <c r="BC418" i="48"/>
  <c r="BB418" i="48"/>
  <c r="BA418" i="48"/>
  <c r="AZ418" i="48"/>
  <c r="AY418" i="48" s="1"/>
  <c r="AX418" i="48" s="1"/>
  <c r="BC417" i="48"/>
  <c r="BB417" i="48"/>
  <c r="BA417" i="48"/>
  <c r="AZ417" i="48"/>
  <c r="BC416" i="48"/>
  <c r="BA416" i="48" s="1"/>
  <c r="BB416" i="48"/>
  <c r="AZ416" i="48"/>
  <c r="BC415" i="48"/>
  <c r="BB415" i="48"/>
  <c r="BA415" i="48"/>
  <c r="AZ415" i="48"/>
  <c r="AY415" i="48" s="1"/>
  <c r="AX415" i="48" s="1"/>
  <c r="BC414" i="48"/>
  <c r="BB414" i="48"/>
  <c r="BA414" i="48"/>
  <c r="AZ414" i="48"/>
  <c r="BC413" i="48"/>
  <c r="BA413" i="48" s="1"/>
  <c r="BB413" i="48"/>
  <c r="AZ413" i="48"/>
  <c r="BC412" i="48"/>
  <c r="BB412" i="48"/>
  <c r="BA412" i="48"/>
  <c r="AZ412" i="48"/>
  <c r="AY412" i="48" s="1"/>
  <c r="AX412" i="48" s="1"/>
  <c r="BC411" i="48"/>
  <c r="BB411" i="48"/>
  <c r="BA411" i="48"/>
  <c r="AZ411" i="48"/>
  <c r="BC410" i="48"/>
  <c r="BB410" i="48"/>
  <c r="BA410" i="48"/>
  <c r="AZ410" i="48"/>
  <c r="BC409" i="48"/>
  <c r="BA409" i="48" s="1"/>
  <c r="BB409" i="48"/>
  <c r="AZ409" i="48"/>
  <c r="AY409" i="48" s="1"/>
  <c r="AX409" i="48" s="1"/>
  <c r="BC408" i="48"/>
  <c r="BB408" i="48"/>
  <c r="BA408" i="48"/>
  <c r="AZ408" i="48"/>
  <c r="BC407" i="48"/>
  <c r="BA407" i="48" s="1"/>
  <c r="BB407" i="48"/>
  <c r="AZ407" i="48"/>
  <c r="BC406" i="48"/>
  <c r="BA406" i="48" s="1"/>
  <c r="BB406" i="48"/>
  <c r="AZ406" i="48"/>
  <c r="AY406" i="48" s="1"/>
  <c r="AX406" i="48" s="1"/>
  <c r="BC405" i="48"/>
  <c r="BA405" i="48" s="1"/>
  <c r="BB405" i="48"/>
  <c r="AZ405" i="48"/>
  <c r="BC404" i="48"/>
  <c r="BB404" i="48"/>
  <c r="BA404" i="48"/>
  <c r="AY404" i="48" s="1"/>
  <c r="AX404" i="48" s="1"/>
  <c r="AZ404" i="48"/>
  <c r="BC403" i="48"/>
  <c r="BA403" i="48" s="1"/>
  <c r="BB403" i="48"/>
  <c r="AZ403" i="48"/>
  <c r="AY403" i="48" s="1"/>
  <c r="AX403" i="48" s="1"/>
  <c r="BC402" i="48"/>
  <c r="BA402" i="48" s="1"/>
  <c r="BB402" i="48"/>
  <c r="AZ402" i="48"/>
  <c r="AY402" i="48" s="1"/>
  <c r="AX402" i="48" s="1"/>
  <c r="BC401" i="48"/>
  <c r="BB401" i="48"/>
  <c r="BA401" i="48"/>
  <c r="AZ401" i="48"/>
  <c r="BC400" i="48"/>
  <c r="BA400" i="48" s="1"/>
  <c r="BB400" i="48"/>
  <c r="AZ400" i="48"/>
  <c r="AY400" i="48" s="1"/>
  <c r="AX400" i="48" s="1"/>
  <c r="BC399" i="48"/>
  <c r="BA399" i="48" s="1"/>
  <c r="BB399" i="48"/>
  <c r="AZ399" i="48"/>
  <c r="BC398" i="48"/>
  <c r="BB398" i="48"/>
  <c r="BA398" i="48"/>
  <c r="AZ398" i="48"/>
  <c r="BC397" i="48"/>
  <c r="BA397" i="48" s="1"/>
  <c r="AY397" i="48" s="1"/>
  <c r="AX397" i="48" s="1"/>
  <c r="BB397" i="48"/>
  <c r="AZ397" i="48"/>
  <c r="BC396" i="48"/>
  <c r="BA396" i="48" s="1"/>
  <c r="BB396" i="48"/>
  <c r="AZ396" i="48"/>
  <c r="BC395" i="48"/>
  <c r="BB395" i="48"/>
  <c r="BA395" i="48"/>
  <c r="AY395" i="48" s="1"/>
  <c r="AX395" i="48" s="1"/>
  <c r="AZ395" i="48"/>
  <c r="BC394" i="48"/>
  <c r="BA394" i="48" s="1"/>
  <c r="BB394" i="48"/>
  <c r="AZ394" i="48"/>
  <c r="BC393" i="48"/>
  <c r="BA393" i="48" s="1"/>
  <c r="BB393" i="48"/>
  <c r="AZ393" i="48"/>
  <c r="BC392" i="48"/>
  <c r="BB392" i="48"/>
  <c r="BA392" i="48"/>
  <c r="AZ392" i="48"/>
  <c r="BC391" i="48"/>
  <c r="BA391" i="48" s="1"/>
  <c r="BB391" i="48"/>
  <c r="AZ391" i="48"/>
  <c r="BC390" i="48"/>
  <c r="BA390" i="48" s="1"/>
  <c r="BB390" i="48"/>
  <c r="AZ390" i="48"/>
  <c r="BC389" i="48"/>
  <c r="BB389" i="48"/>
  <c r="BA389" i="48"/>
  <c r="AZ389" i="48"/>
  <c r="AY389" i="48" s="1"/>
  <c r="AX389" i="48" s="1"/>
  <c r="BC388" i="48"/>
  <c r="BA388" i="48" s="1"/>
  <c r="BB388" i="48"/>
  <c r="AZ388" i="48"/>
  <c r="AY388" i="48" s="1"/>
  <c r="AX388" i="48" s="1"/>
  <c r="BC387" i="48"/>
  <c r="BA387" i="48" s="1"/>
  <c r="BB387" i="48"/>
  <c r="AZ387" i="48"/>
  <c r="BC386" i="48"/>
  <c r="BB386" i="48"/>
  <c r="BA386" i="48"/>
  <c r="AZ386" i="48"/>
  <c r="AY386" i="48" s="1"/>
  <c r="AX386" i="48" s="1"/>
  <c r="BC385" i="48"/>
  <c r="BB385" i="48"/>
  <c r="BA385" i="48"/>
  <c r="AZ385" i="48"/>
  <c r="BC384" i="48"/>
  <c r="BA384" i="48" s="1"/>
  <c r="BB384" i="48"/>
  <c r="AZ384" i="48"/>
  <c r="AY384" i="48" s="1"/>
  <c r="AX384" i="48" s="1"/>
  <c r="BC383" i="48"/>
  <c r="BB383" i="48"/>
  <c r="BA383" i="48"/>
  <c r="AZ383" i="48"/>
  <c r="BC382" i="48"/>
  <c r="BB382" i="48"/>
  <c r="BA382" i="48"/>
  <c r="AZ382" i="48"/>
  <c r="BC381" i="48"/>
  <c r="BB381" i="48"/>
  <c r="BA381" i="48"/>
  <c r="AZ381" i="48"/>
  <c r="BC380" i="48"/>
  <c r="BB380" i="48"/>
  <c r="BA380" i="48"/>
  <c r="AZ380" i="48"/>
  <c r="BC379" i="48"/>
  <c r="BB379" i="48"/>
  <c r="BA379" i="48"/>
  <c r="AZ379" i="48"/>
  <c r="BC378" i="48"/>
  <c r="BB378" i="48"/>
  <c r="BA378" i="48"/>
  <c r="AZ378" i="48"/>
  <c r="BC377" i="48"/>
  <c r="BA377" i="48" s="1"/>
  <c r="BB377" i="48"/>
  <c r="AZ377" i="48"/>
  <c r="AY377" i="48"/>
  <c r="AX377" i="48" s="1"/>
  <c r="BC376" i="48"/>
  <c r="BB376" i="48"/>
  <c r="BA376" i="48"/>
  <c r="AZ376" i="48"/>
  <c r="BC375" i="48"/>
  <c r="BA375" i="48" s="1"/>
  <c r="BB375" i="48"/>
  <c r="AZ375" i="48"/>
  <c r="BC374" i="48"/>
  <c r="BB374" i="48"/>
  <c r="BA374" i="48"/>
  <c r="AZ374" i="48"/>
  <c r="AY374" i="48" s="1"/>
  <c r="AX374" i="48" s="1"/>
  <c r="BC373" i="48"/>
  <c r="BA373" i="48" s="1"/>
  <c r="BB373" i="48"/>
  <c r="AZ373" i="48"/>
  <c r="BC372" i="48"/>
  <c r="BA372" i="48" s="1"/>
  <c r="AY372" i="48" s="1"/>
  <c r="AX372" i="48" s="1"/>
  <c r="BB372" i="48"/>
  <c r="AZ372" i="48"/>
  <c r="BC371" i="48"/>
  <c r="BA371" i="48" s="1"/>
  <c r="BB371" i="48"/>
  <c r="AZ371" i="48"/>
  <c r="BC370" i="48"/>
  <c r="BA370" i="48" s="1"/>
  <c r="BB370" i="48"/>
  <c r="AZ370" i="48"/>
  <c r="AY370" i="48" s="1"/>
  <c r="AX370" i="48" s="1"/>
  <c r="BC369" i="48"/>
  <c r="BA369" i="48" s="1"/>
  <c r="AY369" i="48" s="1"/>
  <c r="AX369" i="48" s="1"/>
  <c r="BB369" i="48"/>
  <c r="AZ369" i="48"/>
  <c r="BC368" i="48"/>
  <c r="BA368" i="48" s="1"/>
  <c r="BB368" i="48"/>
  <c r="AZ368" i="48"/>
  <c r="BC367" i="48"/>
  <c r="BA367" i="48" s="1"/>
  <c r="BB367" i="48"/>
  <c r="AZ367" i="48"/>
  <c r="BC366" i="48"/>
  <c r="BA366" i="48" s="1"/>
  <c r="BB366" i="48"/>
  <c r="AZ366" i="48"/>
  <c r="BC365" i="48"/>
  <c r="BA365" i="48" s="1"/>
  <c r="AY365" i="48" s="1"/>
  <c r="AX365" i="48" s="1"/>
  <c r="BB365" i="48"/>
  <c r="AZ365" i="48"/>
  <c r="BC364" i="48"/>
  <c r="BA364" i="48" s="1"/>
  <c r="AY364" i="48" s="1"/>
  <c r="AX364" i="48" s="1"/>
  <c r="BB364" i="48"/>
  <c r="AZ364" i="48"/>
  <c r="BC363" i="48"/>
  <c r="BA363" i="48" s="1"/>
  <c r="BB363" i="48"/>
  <c r="AZ363" i="48"/>
  <c r="BC362" i="48"/>
  <c r="BA362" i="48" s="1"/>
  <c r="BB362" i="48"/>
  <c r="AZ362" i="48"/>
  <c r="AY362" i="48" s="1"/>
  <c r="AX362" i="48" s="1"/>
  <c r="BC361" i="48"/>
  <c r="BA361" i="48" s="1"/>
  <c r="BB361" i="48"/>
  <c r="AZ361" i="48"/>
  <c r="BC360" i="48"/>
  <c r="BA360" i="48" s="1"/>
  <c r="AY360" i="48" s="1"/>
  <c r="AX360" i="48" s="1"/>
  <c r="BB360" i="48"/>
  <c r="AZ360" i="48"/>
  <c r="BC359" i="48"/>
  <c r="BA359" i="48" s="1"/>
  <c r="AY359" i="48" s="1"/>
  <c r="AX359" i="48" s="1"/>
  <c r="BB359" i="48"/>
  <c r="AZ359" i="48"/>
  <c r="BC358" i="48"/>
  <c r="BA358" i="48" s="1"/>
  <c r="BB358" i="48"/>
  <c r="AZ358" i="48"/>
  <c r="AY358" i="48" s="1"/>
  <c r="AX358" i="48" s="1"/>
  <c r="BC357" i="48"/>
  <c r="BB357" i="48"/>
  <c r="BA357" i="48"/>
  <c r="AZ357" i="48"/>
  <c r="BC356" i="48"/>
  <c r="BA356" i="48" s="1"/>
  <c r="BB356" i="48"/>
  <c r="AZ356" i="48"/>
  <c r="AY356" i="48" s="1"/>
  <c r="AX356" i="48" s="1"/>
  <c r="BC355" i="48"/>
  <c r="BA355" i="48" s="1"/>
  <c r="BB355" i="48"/>
  <c r="AZ355" i="48"/>
  <c r="AY355" i="48" s="1"/>
  <c r="AX355" i="48" s="1"/>
  <c r="BC354" i="48"/>
  <c r="BB354" i="48"/>
  <c r="BA354" i="48"/>
  <c r="AZ354" i="48"/>
  <c r="AY354" i="48" s="1"/>
  <c r="AX354" i="48" s="1"/>
  <c r="BC353" i="48"/>
  <c r="BB353" i="48"/>
  <c r="BA353" i="48"/>
  <c r="AZ353" i="48"/>
  <c r="BC352" i="48"/>
  <c r="BA352" i="48" s="1"/>
  <c r="BB352" i="48"/>
  <c r="AZ352" i="48"/>
  <c r="BC351" i="48"/>
  <c r="BB351" i="48"/>
  <c r="BA351" i="48"/>
  <c r="AZ351" i="48"/>
  <c r="AY351" i="48" s="1"/>
  <c r="AX351" i="48" s="1"/>
  <c r="BC350" i="48"/>
  <c r="BB350" i="48"/>
  <c r="BA350" i="48"/>
  <c r="AZ350" i="48"/>
  <c r="AY350" i="48" s="1"/>
  <c r="AX350" i="48" s="1"/>
  <c r="BC349" i="48"/>
  <c r="BB349" i="48"/>
  <c r="BA349" i="48"/>
  <c r="AZ349" i="48"/>
  <c r="BC348" i="48"/>
  <c r="BB348" i="48"/>
  <c r="BA348" i="48"/>
  <c r="AZ348" i="48"/>
  <c r="AY348" i="48" s="1"/>
  <c r="AX348" i="48" s="1"/>
  <c r="BC347" i="48"/>
  <c r="BB347" i="48"/>
  <c r="BA347" i="48"/>
  <c r="AY347" i="48" s="1"/>
  <c r="AX347" i="48" s="1"/>
  <c r="AZ347" i="48"/>
  <c r="BC346" i="48"/>
  <c r="BB346" i="48"/>
  <c r="BA346" i="48"/>
  <c r="AZ346" i="48"/>
  <c r="BC345" i="48"/>
  <c r="BA345" i="48" s="1"/>
  <c r="BB345" i="48"/>
  <c r="AZ345" i="48"/>
  <c r="BC344" i="48"/>
  <c r="BB344" i="48"/>
  <c r="BA344" i="48"/>
  <c r="AZ344" i="48"/>
  <c r="BC343" i="48"/>
  <c r="BA343" i="48" s="1"/>
  <c r="BB343" i="48"/>
  <c r="AZ343" i="48"/>
  <c r="BC342" i="48"/>
  <c r="BA342" i="48" s="1"/>
  <c r="BB342" i="48"/>
  <c r="AZ342" i="48"/>
  <c r="BC341" i="48"/>
  <c r="BA341" i="48" s="1"/>
  <c r="BB341" i="48"/>
  <c r="AZ341" i="48"/>
  <c r="BC340" i="48"/>
  <c r="BA340" i="48" s="1"/>
  <c r="BB340" i="48"/>
  <c r="AZ340" i="48"/>
  <c r="BC339" i="48"/>
  <c r="BB339" i="48"/>
  <c r="BA339" i="48"/>
  <c r="AZ339" i="48"/>
  <c r="BC338" i="48"/>
  <c r="BA338" i="48" s="1"/>
  <c r="BB338" i="48"/>
  <c r="AZ338" i="48"/>
  <c r="BC337" i="48"/>
  <c r="BB337" i="48"/>
  <c r="BA337" i="48"/>
  <c r="AZ337" i="48"/>
  <c r="BC336" i="48"/>
  <c r="BA336" i="48" s="1"/>
  <c r="BB336" i="48"/>
  <c r="AZ336" i="48"/>
  <c r="BC335" i="48"/>
  <c r="BA335" i="48" s="1"/>
  <c r="BB335" i="48"/>
  <c r="AZ335" i="48"/>
  <c r="BC334" i="48"/>
  <c r="BA334" i="48" s="1"/>
  <c r="BB334" i="48"/>
  <c r="AZ334" i="48"/>
  <c r="BC333" i="48"/>
  <c r="BB333" i="48"/>
  <c r="BA333" i="48"/>
  <c r="AZ333" i="48"/>
  <c r="AY333" i="48" s="1"/>
  <c r="AX333" i="48" s="1"/>
  <c r="BC332" i="48"/>
  <c r="BA332" i="48" s="1"/>
  <c r="BB332" i="48"/>
  <c r="AZ332" i="48"/>
  <c r="AY332" i="48" s="1"/>
  <c r="AX332" i="48" s="1"/>
  <c r="BC331" i="48"/>
  <c r="BA331" i="48" s="1"/>
  <c r="BB331" i="48"/>
  <c r="AZ331" i="48"/>
  <c r="BC330" i="48"/>
  <c r="BB330" i="48"/>
  <c r="BA330" i="48"/>
  <c r="AZ330" i="48"/>
  <c r="AY330" i="48" s="1"/>
  <c r="AX330" i="48" s="1"/>
  <c r="BC329" i="48"/>
  <c r="BA329" i="48" s="1"/>
  <c r="BB329" i="48"/>
  <c r="AZ329" i="48"/>
  <c r="BC328" i="48"/>
  <c r="BB328" i="48"/>
  <c r="BA328" i="48"/>
  <c r="AZ328" i="48"/>
  <c r="BC327" i="48"/>
  <c r="BB327" i="48"/>
  <c r="BA327" i="48"/>
  <c r="AZ327" i="48"/>
  <c r="AY327" i="48" s="1"/>
  <c r="AX327" i="48" s="1"/>
  <c r="BC326" i="48"/>
  <c r="BA326" i="48" s="1"/>
  <c r="BB326" i="48"/>
  <c r="AZ326" i="48"/>
  <c r="AY326" i="48" s="1"/>
  <c r="AX326" i="48" s="1"/>
  <c r="BC325" i="48"/>
  <c r="BA325" i="48" s="1"/>
  <c r="BB325" i="48"/>
  <c r="AZ325" i="48"/>
  <c r="BC324" i="48"/>
  <c r="BB324" i="48"/>
  <c r="BA324" i="48"/>
  <c r="AZ324" i="48"/>
  <c r="BC323" i="48"/>
  <c r="BA323" i="48" s="1"/>
  <c r="BB323" i="48"/>
  <c r="AZ323" i="48"/>
  <c r="AY323" i="48" s="1"/>
  <c r="AX323" i="48" s="1"/>
  <c r="BC322" i="48"/>
  <c r="BB322" i="48"/>
  <c r="BA322" i="48"/>
  <c r="AZ322" i="48"/>
  <c r="BC321" i="48"/>
  <c r="BB321" i="48"/>
  <c r="BA321" i="48"/>
  <c r="AZ321" i="48"/>
  <c r="AY321" i="48" s="1"/>
  <c r="AX321" i="48" s="1"/>
  <c r="BC320" i="48"/>
  <c r="BA320" i="48" s="1"/>
  <c r="BB320" i="48"/>
  <c r="AZ320" i="48"/>
  <c r="AY320" i="48" s="1"/>
  <c r="AX320" i="48" s="1"/>
  <c r="BC319" i="48"/>
  <c r="BB319" i="48"/>
  <c r="BA319" i="48"/>
  <c r="AY319" i="48" s="1"/>
  <c r="AX319" i="48" s="1"/>
  <c r="AZ319" i="48"/>
  <c r="BC318" i="48"/>
  <c r="BB318" i="48"/>
  <c r="BA318" i="48"/>
  <c r="AZ318" i="48"/>
  <c r="AY318" i="48" s="1"/>
  <c r="AX318" i="48" s="1"/>
  <c r="BC317" i="48"/>
  <c r="BA317" i="48" s="1"/>
  <c r="BB317" i="48"/>
  <c r="AZ317" i="48"/>
  <c r="BC316" i="48"/>
  <c r="BB316" i="48"/>
  <c r="BA316" i="48"/>
  <c r="AY316" i="48" s="1"/>
  <c r="AX316" i="48" s="1"/>
  <c r="AZ316" i="48"/>
  <c r="BC315" i="48"/>
  <c r="BB315" i="48"/>
  <c r="BA315" i="48"/>
  <c r="AZ315" i="48"/>
  <c r="AY315" i="48" s="1"/>
  <c r="AX315" i="48" s="1"/>
  <c r="BC314" i="48"/>
  <c r="BA314" i="48" s="1"/>
  <c r="BB314" i="48"/>
  <c r="AZ314" i="48"/>
  <c r="BC313" i="48"/>
  <c r="BA313" i="48" s="1"/>
  <c r="BB313" i="48"/>
  <c r="AZ313" i="48"/>
  <c r="BC312" i="48"/>
  <c r="BB312" i="48"/>
  <c r="BA312" i="48"/>
  <c r="AZ312" i="48"/>
  <c r="BC311" i="48"/>
  <c r="BA311" i="48" s="1"/>
  <c r="BB311" i="48"/>
  <c r="AZ311" i="48"/>
  <c r="BC310" i="48"/>
  <c r="BB310" i="48"/>
  <c r="BA310" i="48"/>
  <c r="AZ310" i="48"/>
  <c r="AY310" i="48"/>
  <c r="AX310" i="48" s="1"/>
  <c r="BC309" i="48"/>
  <c r="BA309" i="48" s="1"/>
  <c r="BB309" i="48"/>
  <c r="AZ309" i="48"/>
  <c r="BC308" i="48"/>
  <c r="BB308" i="48"/>
  <c r="BA308" i="48"/>
  <c r="AZ308" i="48"/>
  <c r="AY308" i="48"/>
  <c r="AX308" i="48" s="1"/>
  <c r="BC307" i="48"/>
  <c r="BB307" i="48"/>
  <c r="BA307" i="48"/>
  <c r="AZ307" i="48"/>
  <c r="BC306" i="48"/>
  <c r="BB306" i="48"/>
  <c r="BA306" i="48"/>
  <c r="AZ306" i="48"/>
  <c r="AY306" i="48" s="1"/>
  <c r="AX306" i="48" s="1"/>
  <c r="BC305" i="48"/>
  <c r="BA305" i="48" s="1"/>
  <c r="BB305" i="48"/>
  <c r="AZ305" i="48"/>
  <c r="BC304" i="48"/>
  <c r="BA304" i="48" s="1"/>
  <c r="BB304" i="48"/>
  <c r="AZ304" i="48"/>
  <c r="BC303" i="48"/>
  <c r="BB303" i="48"/>
  <c r="BA303" i="48"/>
  <c r="AZ303" i="48"/>
  <c r="BC302" i="48"/>
  <c r="BB302" i="48"/>
  <c r="BA302" i="48"/>
  <c r="AZ302" i="48"/>
  <c r="AY302" i="48" s="1"/>
  <c r="AX302" i="48" s="1"/>
  <c r="BC301" i="48"/>
  <c r="BB301" i="48"/>
  <c r="BA301" i="48"/>
  <c r="AZ301" i="48"/>
  <c r="BC300" i="48"/>
  <c r="BB300" i="48"/>
  <c r="BA300" i="48"/>
  <c r="AZ300" i="48"/>
  <c r="BC299" i="48"/>
  <c r="BA299" i="48" s="1"/>
  <c r="BB299" i="48"/>
  <c r="AZ299" i="48"/>
  <c r="BC298" i="48"/>
  <c r="BB298" i="48"/>
  <c r="BA298" i="48"/>
  <c r="AZ298" i="48"/>
  <c r="AY298" i="48"/>
  <c r="AX298" i="48" s="1"/>
  <c r="BC297" i="48"/>
  <c r="BA297" i="48" s="1"/>
  <c r="BB297" i="48"/>
  <c r="AZ297" i="48"/>
  <c r="AY297" i="48" s="1"/>
  <c r="AX297" i="48" s="1"/>
  <c r="BC296" i="48"/>
  <c r="BB296" i="48"/>
  <c r="BA296" i="48"/>
  <c r="AZ296" i="48"/>
  <c r="BC295" i="48"/>
  <c r="BA295" i="48" s="1"/>
  <c r="BB295" i="48"/>
  <c r="AZ295" i="48"/>
  <c r="AY295" i="48" s="1"/>
  <c r="AX295" i="48" s="1"/>
  <c r="BC294" i="48"/>
  <c r="BA294" i="48" s="1"/>
  <c r="AY294" i="48" s="1"/>
  <c r="AX294" i="48" s="1"/>
  <c r="BB294" i="48"/>
  <c r="AZ294" i="48"/>
  <c r="BC293" i="48"/>
  <c r="BB293" i="48"/>
  <c r="BA293" i="48"/>
  <c r="AZ293" i="48"/>
  <c r="BC292" i="48"/>
  <c r="BA292" i="48" s="1"/>
  <c r="AY292" i="48" s="1"/>
  <c r="AX292" i="48" s="1"/>
  <c r="BB292" i="48"/>
  <c r="AZ292" i="48"/>
  <c r="BC291" i="48"/>
  <c r="BA291" i="48" s="1"/>
  <c r="BB291" i="48"/>
  <c r="AZ291" i="48"/>
  <c r="BC290" i="48"/>
  <c r="BB290" i="48"/>
  <c r="BA290" i="48"/>
  <c r="AZ290" i="48"/>
  <c r="AY290" i="48" s="1"/>
  <c r="AX290" i="48" s="1"/>
  <c r="BC289" i="48"/>
  <c r="BA289" i="48" s="1"/>
  <c r="BB289" i="48"/>
  <c r="AZ289" i="48"/>
  <c r="BC288" i="48"/>
  <c r="BB288" i="48"/>
  <c r="BA288" i="48"/>
  <c r="AZ288" i="48"/>
  <c r="AY288" i="48" s="1"/>
  <c r="AX288" i="48" s="1"/>
  <c r="BC287" i="48"/>
  <c r="BB287" i="48"/>
  <c r="BA287" i="48"/>
  <c r="AZ287" i="48"/>
  <c r="AY287" i="48" s="1"/>
  <c r="AX287" i="48" s="1"/>
  <c r="BC286" i="48"/>
  <c r="BB286" i="48"/>
  <c r="BA286" i="48"/>
  <c r="AZ286" i="48"/>
  <c r="AY286" i="48" s="1"/>
  <c r="AX286" i="48" s="1"/>
  <c r="BC285" i="48"/>
  <c r="BB285" i="48"/>
  <c r="BA285" i="48"/>
  <c r="AZ285" i="48"/>
  <c r="AY285" i="48" s="1"/>
  <c r="AX285" i="48" s="1"/>
  <c r="BC284" i="48"/>
  <c r="BB284" i="48"/>
  <c r="BA284" i="48"/>
  <c r="AZ284" i="48"/>
  <c r="AY284" i="48" s="1"/>
  <c r="AX284" i="48" s="1"/>
  <c r="BC283" i="48"/>
  <c r="BB283" i="48"/>
  <c r="BA283" i="48"/>
  <c r="AZ283" i="48"/>
  <c r="BC282" i="48"/>
  <c r="BB282" i="48"/>
  <c r="BA282" i="48"/>
  <c r="AZ282" i="48"/>
  <c r="AY282" i="48" s="1"/>
  <c r="AX282" i="48" s="1"/>
  <c r="BC281" i="48"/>
  <c r="BB281" i="48"/>
  <c r="BA281" i="48"/>
  <c r="AZ281" i="48"/>
  <c r="AY281" i="48"/>
  <c r="AX281" i="48" s="1"/>
  <c r="BC280" i="48"/>
  <c r="BA280" i="48" s="1"/>
  <c r="BB280" i="48"/>
  <c r="AZ280" i="48"/>
  <c r="BC279" i="48"/>
  <c r="BB279" i="48"/>
  <c r="BA279" i="48"/>
  <c r="AZ279" i="48"/>
  <c r="BC278" i="48"/>
  <c r="BB278" i="48"/>
  <c r="BA278" i="48"/>
  <c r="AZ278" i="48"/>
  <c r="AY278" i="48"/>
  <c r="AX278" i="48" s="1"/>
  <c r="BC277" i="48"/>
  <c r="BA277" i="48" s="1"/>
  <c r="BB277" i="48"/>
  <c r="AZ277" i="48"/>
  <c r="BC276" i="48"/>
  <c r="BB276" i="48"/>
  <c r="BA276" i="48"/>
  <c r="AZ276" i="48"/>
  <c r="AY276" i="48" s="1"/>
  <c r="AX276" i="48" s="1"/>
  <c r="BC275" i="48"/>
  <c r="BA275" i="48" s="1"/>
  <c r="BB275" i="48"/>
  <c r="AZ275" i="48"/>
  <c r="AY275" i="48" s="1"/>
  <c r="AX275" i="48" s="1"/>
  <c r="BC274" i="48"/>
  <c r="BA274" i="48" s="1"/>
  <c r="BB274" i="48"/>
  <c r="AZ274" i="48"/>
  <c r="BC273" i="48"/>
  <c r="BA273" i="48" s="1"/>
  <c r="BB273" i="48"/>
  <c r="AZ273" i="48"/>
  <c r="AY273" i="48" s="1"/>
  <c r="AX273" i="48" s="1"/>
  <c r="BC272" i="48"/>
  <c r="BB272" i="48"/>
  <c r="BA272" i="48"/>
  <c r="AZ272" i="48"/>
  <c r="BC271" i="48"/>
  <c r="BB271" i="48"/>
  <c r="BA271" i="48"/>
  <c r="AZ271" i="48"/>
  <c r="AY271" i="48" s="1"/>
  <c r="AX271" i="48" s="1"/>
  <c r="BC270" i="48"/>
  <c r="BB270" i="48"/>
  <c r="BA270" i="48"/>
  <c r="AZ270" i="48"/>
  <c r="AY270" i="48" s="1"/>
  <c r="AX270" i="48" s="1"/>
  <c r="BC269" i="48"/>
  <c r="BA269" i="48" s="1"/>
  <c r="BB269" i="48"/>
  <c r="AZ269" i="48"/>
  <c r="BC268" i="48"/>
  <c r="BA268" i="48" s="1"/>
  <c r="BB268" i="48"/>
  <c r="AZ268" i="48"/>
  <c r="BC267" i="48"/>
  <c r="BA267" i="48" s="1"/>
  <c r="BB267" i="48"/>
  <c r="AZ267" i="48"/>
  <c r="AY267" i="48" s="1"/>
  <c r="AX267" i="48" s="1"/>
  <c r="BC266" i="48"/>
  <c r="BA266" i="48" s="1"/>
  <c r="BB266" i="48"/>
  <c r="AZ266" i="48"/>
  <c r="BC265" i="48"/>
  <c r="BB265" i="48"/>
  <c r="BA265" i="48"/>
  <c r="AZ265" i="48"/>
  <c r="BC264" i="48"/>
  <c r="BB264" i="48"/>
  <c r="BA264" i="48"/>
  <c r="AZ264" i="48"/>
  <c r="AY264" i="48" s="1"/>
  <c r="AX264" i="48" s="1"/>
  <c r="BC263" i="48"/>
  <c r="BB263" i="48"/>
  <c r="BA263" i="48"/>
  <c r="AZ263" i="48"/>
  <c r="BC262" i="48"/>
  <c r="BA262" i="48" s="1"/>
  <c r="BB262" i="48"/>
  <c r="AZ262" i="48"/>
  <c r="BC261" i="48"/>
  <c r="BB261" i="48"/>
  <c r="BA261" i="48"/>
  <c r="AZ261" i="48"/>
  <c r="BC260" i="48"/>
  <c r="BB260" i="48"/>
  <c r="BA260" i="48"/>
  <c r="AZ260" i="48"/>
  <c r="BC259" i="48"/>
  <c r="BA259" i="48" s="1"/>
  <c r="BB259" i="48"/>
  <c r="AZ259" i="48"/>
  <c r="AY259" i="48" s="1"/>
  <c r="AX259" i="48" s="1"/>
  <c r="BC258" i="48"/>
  <c r="BB258" i="48"/>
  <c r="BA258" i="48"/>
  <c r="AZ258" i="48"/>
  <c r="AY258" i="48" s="1"/>
  <c r="AX258" i="48" s="1"/>
  <c r="BC257" i="48"/>
  <c r="BA257" i="48" s="1"/>
  <c r="BB257" i="48"/>
  <c r="AZ257" i="48"/>
  <c r="BC256" i="48"/>
  <c r="BB256" i="48"/>
  <c r="BA256" i="48"/>
  <c r="AZ256" i="48"/>
  <c r="BC255" i="48"/>
  <c r="BB255" i="48"/>
  <c r="BA255" i="48"/>
  <c r="AZ255" i="48"/>
  <c r="BC254" i="48"/>
  <c r="BA254" i="48" s="1"/>
  <c r="BB254" i="48"/>
  <c r="AZ254" i="48"/>
  <c r="BC253" i="48"/>
  <c r="BB253" i="48"/>
  <c r="BA253" i="48"/>
  <c r="AZ253" i="48"/>
  <c r="BC252" i="48"/>
  <c r="BB252" i="48"/>
  <c r="BA252" i="48"/>
  <c r="AZ252" i="48"/>
  <c r="AY252" i="48" s="1"/>
  <c r="AX252" i="48" s="1"/>
  <c r="BC251" i="48"/>
  <c r="BA251" i="48" s="1"/>
  <c r="BB251" i="48"/>
  <c r="AZ251" i="48"/>
  <c r="BC250" i="48"/>
  <c r="BB250" i="48"/>
  <c r="BA250" i="48"/>
  <c r="AZ250" i="48"/>
  <c r="AY250" i="48" s="1"/>
  <c r="AX250" i="48" s="1"/>
  <c r="BC249" i="48"/>
  <c r="BB249" i="48"/>
  <c r="BA249" i="48"/>
  <c r="AZ249" i="48"/>
  <c r="AY249" i="48" s="1"/>
  <c r="AX249" i="48" s="1"/>
  <c r="BC248" i="48"/>
  <c r="BA248" i="48" s="1"/>
  <c r="BB248" i="48"/>
  <c r="AZ248" i="48"/>
  <c r="BC247" i="48"/>
  <c r="BB247" i="48"/>
  <c r="BA247" i="48"/>
  <c r="AZ247" i="48"/>
  <c r="AY247" i="48" s="1"/>
  <c r="AX247" i="48" s="1"/>
  <c r="BC246" i="48"/>
  <c r="BB246" i="48"/>
  <c r="BA246" i="48"/>
  <c r="AZ246" i="48"/>
  <c r="AY246" i="48" s="1"/>
  <c r="AX246" i="48" s="1"/>
  <c r="BC245" i="48"/>
  <c r="BA245" i="48" s="1"/>
  <c r="BB245" i="48"/>
  <c r="AZ245" i="48"/>
  <c r="BC244" i="48"/>
  <c r="BB244" i="48"/>
  <c r="BA244" i="48"/>
  <c r="AZ244" i="48"/>
  <c r="AY244" i="48"/>
  <c r="AX244" i="48" s="1"/>
  <c r="BC243" i="48"/>
  <c r="BA243" i="48" s="1"/>
  <c r="BB243" i="48"/>
  <c r="AZ243" i="48"/>
  <c r="AY243" i="48" s="1"/>
  <c r="AX243" i="48" s="1"/>
  <c r="BC242" i="48"/>
  <c r="BB242" i="48"/>
  <c r="BA242" i="48"/>
  <c r="AY242" i="48" s="1"/>
  <c r="AX242" i="48" s="1"/>
  <c r="AZ242" i="48"/>
  <c r="BC241" i="48"/>
  <c r="BB241" i="48"/>
  <c r="BA241" i="48"/>
  <c r="AZ241" i="48"/>
  <c r="AY241" i="48" s="1"/>
  <c r="AX241" i="48" s="1"/>
  <c r="BC240" i="48"/>
  <c r="BA240" i="48" s="1"/>
  <c r="BB240" i="48"/>
  <c r="AZ240" i="48"/>
  <c r="AY240" i="48" s="1"/>
  <c r="AX240" i="48" s="1"/>
  <c r="BC239" i="48"/>
  <c r="BA239" i="48" s="1"/>
  <c r="BB239" i="48"/>
  <c r="AZ239" i="48"/>
  <c r="AY239" i="48"/>
  <c r="AX239" i="48" s="1"/>
  <c r="BC238" i="48"/>
  <c r="BA238" i="48" s="1"/>
  <c r="BB238" i="48"/>
  <c r="AZ238" i="48"/>
  <c r="BC237" i="48"/>
  <c r="BB237" i="48"/>
  <c r="BA237" i="48"/>
  <c r="AZ237" i="48"/>
  <c r="BC236" i="48"/>
  <c r="BB236" i="48"/>
  <c r="BA236" i="48"/>
  <c r="AZ236" i="48"/>
  <c r="AY236" i="48" s="1"/>
  <c r="AX236" i="48" s="1"/>
  <c r="BC235" i="48"/>
  <c r="BA235" i="48" s="1"/>
  <c r="BB235" i="48"/>
  <c r="AZ235" i="48"/>
  <c r="BC234" i="48"/>
  <c r="BB234" i="48"/>
  <c r="BA234" i="48"/>
  <c r="AZ234" i="48"/>
  <c r="BC233" i="48"/>
  <c r="BA233" i="48" s="1"/>
  <c r="AY233" i="48" s="1"/>
  <c r="AX233" i="48" s="1"/>
  <c r="BB233" i="48"/>
  <c r="AZ233" i="48"/>
  <c r="BC232" i="48"/>
  <c r="BA232" i="48" s="1"/>
  <c r="BB232" i="48"/>
  <c r="AZ232" i="48"/>
  <c r="BC231" i="48"/>
  <c r="BB231" i="48"/>
  <c r="BA231" i="48"/>
  <c r="AZ231" i="48"/>
  <c r="AY231" i="48" s="1"/>
  <c r="AX231" i="48" s="1"/>
  <c r="BC230" i="48"/>
  <c r="BA230" i="48" s="1"/>
  <c r="BB230" i="48"/>
  <c r="AZ230" i="48"/>
  <c r="BC229" i="48"/>
  <c r="BB229" i="48"/>
  <c r="BA229" i="48"/>
  <c r="AZ229" i="48"/>
  <c r="BC228" i="48"/>
  <c r="BA228" i="48" s="1"/>
  <c r="BB228" i="48"/>
  <c r="AZ228" i="48"/>
  <c r="AY228" i="48" s="1"/>
  <c r="AX228" i="48" s="1"/>
  <c r="BC227" i="48"/>
  <c r="BB227" i="48"/>
  <c r="BA227" i="48"/>
  <c r="AZ227" i="48"/>
  <c r="BC226" i="48"/>
  <c r="BA226" i="48" s="1"/>
  <c r="BB226" i="48"/>
  <c r="AZ226" i="48"/>
  <c r="AY226" i="48" s="1"/>
  <c r="AX226" i="48" s="1"/>
  <c r="BC225" i="48"/>
  <c r="BA225" i="48" s="1"/>
  <c r="BB225" i="48"/>
  <c r="AZ225" i="48"/>
  <c r="BC224" i="48"/>
  <c r="BA224" i="48" s="1"/>
  <c r="BB224" i="48"/>
  <c r="AZ224" i="48"/>
  <c r="BC223" i="48"/>
  <c r="BB223" i="48"/>
  <c r="BA223" i="48"/>
  <c r="AZ223" i="48"/>
  <c r="AY223" i="48" s="1"/>
  <c r="AX223" i="48" s="1"/>
  <c r="BC222" i="48"/>
  <c r="BB222" i="48"/>
  <c r="BA222" i="48"/>
  <c r="AZ222" i="48"/>
  <c r="AY222" i="48" s="1"/>
  <c r="AX222" i="48" s="1"/>
  <c r="BC221" i="48"/>
  <c r="BA221" i="48" s="1"/>
  <c r="BB221" i="48"/>
  <c r="AZ221" i="48"/>
  <c r="BC220" i="48"/>
  <c r="BB220" i="48"/>
  <c r="BA220" i="48"/>
  <c r="AZ220" i="48"/>
  <c r="AY220" i="48" s="1"/>
  <c r="AX220" i="48" s="1"/>
  <c r="BC219" i="48"/>
  <c r="BA219" i="48" s="1"/>
  <c r="BB219" i="48"/>
  <c r="AZ219" i="48"/>
  <c r="AY219" i="48" s="1"/>
  <c r="AX219" i="48" s="1"/>
  <c r="BC218" i="48"/>
  <c r="BB218" i="48"/>
  <c r="BA218" i="48"/>
  <c r="AZ218" i="48"/>
  <c r="BC217" i="48"/>
  <c r="BA217" i="48" s="1"/>
  <c r="BB217" i="48"/>
  <c r="AZ217" i="48"/>
  <c r="BC216" i="48"/>
  <c r="BB216" i="48"/>
  <c r="BA216" i="48"/>
  <c r="AZ216" i="48"/>
  <c r="BC215" i="48"/>
  <c r="BA215" i="48" s="1"/>
  <c r="BB215" i="48"/>
  <c r="AZ215" i="48"/>
  <c r="AY215" i="48" s="1"/>
  <c r="AX215" i="48" s="1"/>
  <c r="BC214" i="48"/>
  <c r="BA214" i="48" s="1"/>
  <c r="BB214" i="48"/>
  <c r="AZ214" i="48"/>
  <c r="BC213" i="48"/>
  <c r="BA213" i="48" s="1"/>
  <c r="BB213" i="48"/>
  <c r="AZ213" i="48"/>
  <c r="BC212" i="48"/>
  <c r="BB212" i="48"/>
  <c r="BA212" i="48"/>
  <c r="AZ212" i="48"/>
  <c r="BC211" i="48"/>
  <c r="BA211" i="48" s="1"/>
  <c r="BB211" i="48"/>
  <c r="AZ211" i="48"/>
  <c r="BC210" i="48"/>
  <c r="BA210" i="48" s="1"/>
  <c r="BB210" i="48"/>
  <c r="AZ210" i="48"/>
  <c r="BC209" i="48"/>
  <c r="BB209" i="48"/>
  <c r="BA209" i="48"/>
  <c r="AZ209" i="48"/>
  <c r="BC208" i="48"/>
  <c r="BB208" i="48"/>
  <c r="BA208" i="48"/>
  <c r="AZ208" i="48"/>
  <c r="AY208" i="48" s="1"/>
  <c r="AX208" i="48" s="1"/>
  <c r="BC207" i="48"/>
  <c r="BA207" i="48" s="1"/>
  <c r="BB207" i="48"/>
  <c r="AZ207" i="48"/>
  <c r="AY207" i="48" s="1"/>
  <c r="AX207" i="48" s="1"/>
  <c r="BC206" i="48"/>
  <c r="BB206" i="48"/>
  <c r="BA206" i="48"/>
  <c r="AZ206" i="48"/>
  <c r="AY206" i="48" s="1"/>
  <c r="AX206" i="48" s="1"/>
  <c r="BC205" i="48"/>
  <c r="BA205" i="48" s="1"/>
  <c r="BB205" i="48"/>
  <c r="AZ205" i="48"/>
  <c r="BC204" i="48"/>
  <c r="BB204" i="48"/>
  <c r="BA204" i="48"/>
  <c r="AZ204" i="48"/>
  <c r="AY204" i="48" s="1"/>
  <c r="AX204" i="48" s="1"/>
  <c r="BC203" i="48"/>
  <c r="BA203" i="48" s="1"/>
  <c r="BB203" i="48"/>
  <c r="AZ203" i="48"/>
  <c r="AY203" i="48" s="1"/>
  <c r="AX203" i="48" s="1"/>
  <c r="BC202" i="48"/>
  <c r="BB202" i="48"/>
  <c r="BA202" i="48"/>
  <c r="AZ202" i="48"/>
  <c r="AY202" i="48" s="1"/>
  <c r="AX202" i="48" s="1"/>
  <c r="BC201" i="48"/>
  <c r="BA201" i="48" s="1"/>
  <c r="BB201" i="48"/>
  <c r="AZ201" i="48"/>
  <c r="BC200" i="48"/>
  <c r="BB200" i="48"/>
  <c r="BA200" i="48"/>
  <c r="AZ200" i="48"/>
  <c r="AY200" i="48" s="1"/>
  <c r="AX200" i="48" s="1"/>
  <c r="BC199" i="48"/>
  <c r="BA199" i="48" s="1"/>
  <c r="BB199" i="48"/>
  <c r="AZ199" i="48"/>
  <c r="BC198" i="48"/>
  <c r="BA198" i="48" s="1"/>
  <c r="BB198" i="48"/>
  <c r="AZ198" i="48"/>
  <c r="BC197" i="48"/>
  <c r="BA197" i="48" s="1"/>
  <c r="BB197" i="48"/>
  <c r="AZ197" i="48"/>
  <c r="BC196" i="48"/>
  <c r="BB196" i="48"/>
  <c r="BA196" i="48"/>
  <c r="AZ196" i="48"/>
  <c r="AY196" i="48" s="1"/>
  <c r="AX196" i="48" s="1"/>
  <c r="BC195" i="48"/>
  <c r="BB195" i="48"/>
  <c r="BA195" i="48"/>
  <c r="AZ195" i="48"/>
  <c r="AY195" i="48" s="1"/>
  <c r="AX195" i="48" s="1"/>
  <c r="BC194" i="48"/>
  <c r="BA194" i="48" s="1"/>
  <c r="BB194" i="48"/>
  <c r="AZ194" i="48"/>
  <c r="BC193" i="48"/>
  <c r="BB193" i="48"/>
  <c r="BA193" i="48"/>
  <c r="AZ193" i="48"/>
  <c r="BC192" i="48"/>
  <c r="BA192" i="48" s="1"/>
  <c r="BB192" i="48"/>
  <c r="AZ192" i="48"/>
  <c r="BC191" i="48"/>
  <c r="BA191" i="48" s="1"/>
  <c r="BB191" i="48"/>
  <c r="AZ191" i="48"/>
  <c r="AY191" i="48" s="1"/>
  <c r="AX191" i="48" s="1"/>
  <c r="BC190" i="48"/>
  <c r="BA190" i="48" s="1"/>
  <c r="BB190" i="48"/>
  <c r="AZ190" i="48"/>
  <c r="AY190" i="48" s="1"/>
  <c r="AX190" i="48" s="1"/>
  <c r="BC189" i="48"/>
  <c r="BB189" i="48"/>
  <c r="BA189" i="48"/>
  <c r="AZ189" i="48"/>
  <c r="BC188" i="48"/>
  <c r="BA188" i="48" s="1"/>
  <c r="AY188" i="48" s="1"/>
  <c r="AX188" i="48" s="1"/>
  <c r="BB188" i="48"/>
  <c r="AZ188" i="48"/>
  <c r="BC187" i="48"/>
  <c r="BA187" i="48" s="1"/>
  <c r="BB187" i="48"/>
  <c r="AZ187" i="48"/>
  <c r="BC186" i="48"/>
  <c r="BB186" i="48"/>
  <c r="BA186" i="48"/>
  <c r="AZ186" i="48"/>
  <c r="BC185" i="48"/>
  <c r="BA185" i="48" s="1"/>
  <c r="BB185" i="48"/>
  <c r="AZ185" i="48"/>
  <c r="BC184" i="48"/>
  <c r="BB184" i="48"/>
  <c r="BA184" i="48"/>
  <c r="AZ184" i="48"/>
  <c r="BC183" i="48"/>
  <c r="BA183" i="48" s="1"/>
  <c r="BB183" i="48"/>
  <c r="AZ183" i="48"/>
  <c r="BC182" i="48"/>
  <c r="BB182" i="48"/>
  <c r="BA182" i="48"/>
  <c r="AZ182" i="48"/>
  <c r="AY182" i="48" s="1"/>
  <c r="AX182" i="48" s="1"/>
  <c r="BC181" i="48"/>
  <c r="BA181" i="48" s="1"/>
  <c r="AY181" i="48" s="1"/>
  <c r="AX181" i="48" s="1"/>
  <c r="BB181" i="48"/>
  <c r="AZ181" i="48"/>
  <c r="BC180" i="48"/>
  <c r="BA180" i="48" s="1"/>
  <c r="BB180" i="48"/>
  <c r="AZ180" i="48"/>
  <c r="BC179" i="48"/>
  <c r="BB179" i="48"/>
  <c r="BA179" i="48"/>
  <c r="AZ179" i="48"/>
  <c r="BC178" i="48"/>
  <c r="BA178" i="48" s="1"/>
  <c r="BB178" i="48"/>
  <c r="AZ178" i="48"/>
  <c r="BC177" i="48"/>
  <c r="BB177" i="48"/>
  <c r="BA177" i="48"/>
  <c r="AZ177" i="48"/>
  <c r="BC176" i="48"/>
  <c r="BA176" i="48" s="1"/>
  <c r="BB176" i="48"/>
  <c r="AZ176" i="48"/>
  <c r="BC175" i="48"/>
  <c r="BB175" i="48"/>
  <c r="BA175" i="48"/>
  <c r="AZ175" i="48"/>
  <c r="AY175" i="48" s="1"/>
  <c r="AX175" i="48" s="1"/>
  <c r="BC174" i="48"/>
  <c r="BA174" i="48" s="1"/>
  <c r="AY174" i="48" s="1"/>
  <c r="AX174" i="48" s="1"/>
  <c r="BB174" i="48"/>
  <c r="AZ174" i="48"/>
  <c r="BC173" i="48"/>
  <c r="BA173" i="48" s="1"/>
  <c r="BB173" i="48"/>
  <c r="AZ173" i="48"/>
  <c r="BC172" i="48"/>
  <c r="BA172" i="48" s="1"/>
  <c r="BB172" i="48"/>
  <c r="AZ172" i="48"/>
  <c r="BC171" i="48"/>
  <c r="BA171" i="48" s="1"/>
  <c r="BB171" i="48"/>
  <c r="AZ171" i="48"/>
  <c r="AY171" i="48" s="1"/>
  <c r="AX171" i="48" s="1"/>
  <c r="BC170" i="48"/>
  <c r="BB170" i="48"/>
  <c r="BA170" i="48"/>
  <c r="AZ170" i="48"/>
  <c r="BC169" i="48"/>
  <c r="BA169" i="48" s="1"/>
  <c r="AY169" i="48" s="1"/>
  <c r="AX169" i="48" s="1"/>
  <c r="BB169" i="48"/>
  <c r="AZ169" i="48"/>
  <c r="BC168" i="48"/>
  <c r="BB168" i="48"/>
  <c r="BA168" i="48"/>
  <c r="AZ168" i="48"/>
  <c r="BC167" i="48"/>
  <c r="BA167" i="48" s="1"/>
  <c r="AY167" i="48" s="1"/>
  <c r="AX167" i="48" s="1"/>
  <c r="BB167" i="48"/>
  <c r="AZ167" i="48"/>
  <c r="BC166" i="48"/>
  <c r="BA166" i="48" s="1"/>
  <c r="BB166" i="48"/>
  <c r="AZ166" i="48"/>
  <c r="AY166" i="48" s="1"/>
  <c r="AX166" i="48" s="1"/>
  <c r="BC165" i="48"/>
  <c r="BA165" i="48" s="1"/>
  <c r="BB165" i="48"/>
  <c r="AZ165" i="48"/>
  <c r="BC164" i="48"/>
  <c r="BB164" i="48"/>
  <c r="BA164" i="48"/>
  <c r="AZ164" i="48"/>
  <c r="AY164" i="48" s="1"/>
  <c r="AX164" i="48" s="1"/>
  <c r="BC163" i="48"/>
  <c r="BB163" i="48"/>
  <c r="BA163" i="48"/>
  <c r="AZ163" i="48"/>
  <c r="BC162" i="48"/>
  <c r="BA162" i="48" s="1"/>
  <c r="AY162" i="48" s="1"/>
  <c r="AX162" i="48" s="1"/>
  <c r="BB162" i="48"/>
  <c r="AZ162" i="48"/>
  <c r="BC161" i="48"/>
  <c r="BB161" i="48"/>
  <c r="BA161" i="48"/>
  <c r="AZ161" i="48"/>
  <c r="BC160" i="48"/>
  <c r="BA160" i="48" s="1"/>
  <c r="BB160" i="48"/>
  <c r="AZ160" i="48"/>
  <c r="AY160" i="48" s="1"/>
  <c r="AX160" i="48" s="1"/>
  <c r="BC159" i="48"/>
  <c r="BA159" i="48" s="1"/>
  <c r="BB159" i="48"/>
  <c r="AZ159" i="48"/>
  <c r="AY159" i="48" s="1"/>
  <c r="AX159" i="48" s="1"/>
  <c r="BC158" i="48"/>
  <c r="BA158" i="48" s="1"/>
  <c r="BB158" i="48"/>
  <c r="AZ158" i="48"/>
  <c r="AY158" i="48" s="1"/>
  <c r="AX158" i="48" s="1"/>
  <c r="BC157" i="48"/>
  <c r="BB157" i="48"/>
  <c r="BA157" i="48"/>
  <c r="AZ157" i="48"/>
  <c r="BC156" i="48"/>
  <c r="BA156" i="48" s="1"/>
  <c r="BB156" i="48"/>
  <c r="AZ156" i="48"/>
  <c r="BC155" i="48"/>
  <c r="BA155" i="48" s="1"/>
  <c r="AY155" i="48" s="1"/>
  <c r="AX155" i="48" s="1"/>
  <c r="BB155" i="48"/>
  <c r="AZ155" i="48"/>
  <c r="BC154" i="48"/>
  <c r="BB154" i="48"/>
  <c r="BA154" i="48"/>
  <c r="AZ154" i="48"/>
  <c r="BC153" i="48"/>
  <c r="BA153" i="48" s="1"/>
  <c r="BB153" i="48"/>
  <c r="AZ153" i="48"/>
  <c r="AY153" i="48" s="1"/>
  <c r="AX153" i="48" s="1"/>
  <c r="BC152" i="48"/>
  <c r="BB152" i="48"/>
  <c r="BA152" i="48"/>
  <c r="AZ152" i="48"/>
  <c r="BC151" i="48"/>
  <c r="BA151" i="48" s="1"/>
  <c r="BB151" i="48"/>
  <c r="AZ151" i="48"/>
  <c r="BC150" i="48"/>
  <c r="BB150" i="48"/>
  <c r="BA150" i="48"/>
  <c r="AZ150" i="48"/>
  <c r="AY150" i="48" s="1"/>
  <c r="AX150" i="48" s="1"/>
  <c r="BC149" i="48"/>
  <c r="BA149" i="48" s="1"/>
  <c r="BB149" i="48"/>
  <c r="AZ149" i="48"/>
  <c r="BC148" i="48"/>
  <c r="BA148" i="48" s="1"/>
  <c r="BB148" i="48"/>
  <c r="AZ148" i="48"/>
  <c r="AY148" i="48" s="1"/>
  <c r="AX148" i="48" s="1"/>
  <c r="BC147" i="48"/>
  <c r="BB147" i="48"/>
  <c r="BA147" i="48"/>
  <c r="AZ147" i="48"/>
  <c r="BC146" i="48"/>
  <c r="BA146" i="48" s="1"/>
  <c r="BB146" i="48"/>
  <c r="AZ146" i="48"/>
  <c r="AY146" i="48" s="1"/>
  <c r="AX146" i="48" s="1"/>
  <c r="BC145" i="48"/>
  <c r="BB145" i="48"/>
  <c r="BA145" i="48"/>
  <c r="AZ145" i="48"/>
  <c r="BC144" i="48"/>
  <c r="BA144" i="48" s="1"/>
  <c r="BB144" i="48"/>
  <c r="AZ144" i="48"/>
  <c r="BC143" i="48"/>
  <c r="BB143" i="48"/>
  <c r="BA143" i="48"/>
  <c r="AZ143" i="48"/>
  <c r="AY143" i="48" s="1"/>
  <c r="AX143" i="48" s="1"/>
  <c r="BC142" i="48"/>
  <c r="BA142" i="48" s="1"/>
  <c r="BB142" i="48"/>
  <c r="AZ142" i="48"/>
  <c r="BC141" i="48"/>
  <c r="BA141" i="48" s="1"/>
  <c r="BB141" i="48"/>
  <c r="AZ141" i="48"/>
  <c r="BC140" i="48"/>
  <c r="BA140" i="48" s="1"/>
  <c r="BB140" i="48"/>
  <c r="AZ140" i="48"/>
  <c r="BC139" i="48"/>
  <c r="BA139" i="48" s="1"/>
  <c r="BB139" i="48"/>
  <c r="AZ139" i="48"/>
  <c r="AY139" i="48" s="1"/>
  <c r="AX139" i="48" s="1"/>
  <c r="BC138" i="48"/>
  <c r="BB138" i="48"/>
  <c r="BA138" i="48"/>
  <c r="AY138" i="48" s="1"/>
  <c r="AX138" i="48" s="1"/>
  <c r="AZ138" i="48"/>
  <c r="BC137" i="48"/>
  <c r="BA137" i="48" s="1"/>
  <c r="BB137" i="48"/>
  <c r="AZ137" i="48"/>
  <c r="BC136" i="48"/>
  <c r="BB136" i="48"/>
  <c r="BA136" i="48"/>
  <c r="AZ136" i="48"/>
  <c r="BC135" i="48"/>
  <c r="BA135" i="48" s="1"/>
  <c r="BB135" i="48"/>
  <c r="AZ135" i="48"/>
  <c r="BC134" i="48"/>
  <c r="BA134" i="48" s="1"/>
  <c r="BB134" i="48"/>
  <c r="AZ134" i="48"/>
  <c r="BC133" i="48"/>
  <c r="BA133" i="48" s="1"/>
  <c r="BB133" i="48"/>
  <c r="AZ133" i="48"/>
  <c r="BC132" i="48"/>
  <c r="BB132" i="48"/>
  <c r="BA132" i="48"/>
  <c r="AZ132" i="48"/>
  <c r="AY132" i="48" s="1"/>
  <c r="AX132" i="48" s="1"/>
  <c r="BC131" i="48"/>
  <c r="BB131" i="48"/>
  <c r="BA131" i="48"/>
  <c r="AZ131" i="48"/>
  <c r="BC130" i="48"/>
  <c r="BA130" i="48" s="1"/>
  <c r="BB130" i="48"/>
  <c r="AZ130" i="48"/>
  <c r="BC129" i="48"/>
  <c r="BB129" i="48"/>
  <c r="BA129" i="48"/>
  <c r="AZ129" i="48"/>
  <c r="BC128" i="48"/>
  <c r="BA128" i="48" s="1"/>
  <c r="BB128" i="48"/>
  <c r="AZ128" i="48"/>
  <c r="AY128" i="48"/>
  <c r="AX128" i="48" s="1"/>
  <c r="BC127" i="48"/>
  <c r="BA127" i="48" s="1"/>
  <c r="BB127" i="48"/>
  <c r="AZ127" i="48"/>
  <c r="AY127" i="48" s="1"/>
  <c r="AX127" i="48" s="1"/>
  <c r="BC126" i="48"/>
  <c r="BA126" i="48" s="1"/>
  <c r="BB126" i="48"/>
  <c r="AZ126" i="48"/>
  <c r="AY126" i="48" s="1"/>
  <c r="AX126" i="48" s="1"/>
  <c r="BC125" i="48"/>
  <c r="BB125" i="48"/>
  <c r="BA125" i="48"/>
  <c r="AY125" i="48" s="1"/>
  <c r="AX125" i="48" s="1"/>
  <c r="AZ125" i="48"/>
  <c r="BC124" i="48"/>
  <c r="BA124" i="48" s="1"/>
  <c r="BB124" i="48"/>
  <c r="AZ124" i="48"/>
  <c r="BC123" i="48"/>
  <c r="BA123" i="48" s="1"/>
  <c r="BB123" i="48"/>
  <c r="AZ123" i="48"/>
  <c r="BC122" i="48"/>
  <c r="BB122" i="48"/>
  <c r="BA122" i="48"/>
  <c r="AY122" i="48" s="1"/>
  <c r="AX122" i="48" s="1"/>
  <c r="AZ122" i="48"/>
  <c r="BC121" i="48"/>
  <c r="BA121" i="48" s="1"/>
  <c r="BB121" i="48"/>
  <c r="AZ121" i="48"/>
  <c r="AY121" i="48"/>
  <c r="AX121" i="48" s="1"/>
  <c r="BC120" i="48"/>
  <c r="BB120" i="48"/>
  <c r="BA120" i="48"/>
  <c r="AY120" i="48" s="1"/>
  <c r="AX120" i="48" s="1"/>
  <c r="AZ120" i="48"/>
  <c r="BC119" i="48"/>
  <c r="BA119" i="48" s="1"/>
  <c r="BB119" i="48"/>
  <c r="AZ119" i="48"/>
  <c r="BC118" i="48"/>
  <c r="BB118" i="48"/>
  <c r="BA118" i="48"/>
  <c r="AZ118" i="48"/>
  <c r="AY118" i="48" s="1"/>
  <c r="AX118" i="48" s="1"/>
  <c r="BC117" i="48"/>
  <c r="BA117" i="48" s="1"/>
  <c r="BB117" i="48"/>
  <c r="AZ117" i="48"/>
  <c r="BC116" i="48"/>
  <c r="BA116" i="48" s="1"/>
  <c r="BB116" i="48"/>
  <c r="AZ116" i="48"/>
  <c r="BC115" i="48"/>
  <c r="BA115" i="48" s="1"/>
  <c r="BB115" i="48"/>
  <c r="AZ115" i="48"/>
  <c r="BC114" i="48"/>
  <c r="BA114" i="48" s="1"/>
  <c r="BB114" i="48"/>
  <c r="AZ114" i="48"/>
  <c r="BC113" i="48"/>
  <c r="BB113" i="48"/>
  <c r="BA113" i="48"/>
  <c r="AZ113" i="48"/>
  <c r="BC112" i="48"/>
  <c r="BA112" i="48" s="1"/>
  <c r="BB112" i="48"/>
  <c r="AZ112" i="48"/>
  <c r="BC111" i="48"/>
  <c r="BB111" i="48"/>
  <c r="BA111" i="48"/>
  <c r="AZ111" i="48"/>
  <c r="BC110" i="48"/>
  <c r="BA110" i="48" s="1"/>
  <c r="BB110" i="48"/>
  <c r="AZ110" i="48"/>
  <c r="BC109" i="48"/>
  <c r="BB109" i="48"/>
  <c r="BA109" i="48"/>
  <c r="AZ109" i="48"/>
  <c r="BC108" i="48"/>
  <c r="BA108" i="48" s="1"/>
  <c r="BB108" i="48"/>
  <c r="AZ108" i="48"/>
  <c r="BC107" i="48"/>
  <c r="BA107" i="48" s="1"/>
  <c r="BB107" i="48"/>
  <c r="AZ107" i="48"/>
  <c r="BC106" i="48"/>
  <c r="BA106" i="48" s="1"/>
  <c r="BB106" i="48"/>
  <c r="AZ106" i="48"/>
  <c r="BC105" i="48"/>
  <c r="BA105" i="48" s="1"/>
  <c r="BB105" i="48"/>
  <c r="AZ105" i="48"/>
  <c r="BC104" i="48"/>
  <c r="BA104" i="48" s="1"/>
  <c r="BB104" i="48"/>
  <c r="AZ104" i="48"/>
  <c r="BC103" i="48"/>
  <c r="BA103" i="48" s="1"/>
  <c r="BB103" i="48"/>
  <c r="AZ103" i="48"/>
  <c r="BC102" i="48"/>
  <c r="BA102" i="48" s="1"/>
  <c r="BB102" i="48"/>
  <c r="AZ102" i="48"/>
  <c r="BC101" i="48"/>
  <c r="BA101" i="48" s="1"/>
  <c r="BB101" i="48"/>
  <c r="AZ101" i="48"/>
  <c r="BC100" i="48"/>
  <c r="BA100" i="48" s="1"/>
  <c r="BB100" i="48"/>
  <c r="AZ100" i="48"/>
  <c r="BC99" i="48"/>
  <c r="BA99" i="48" s="1"/>
  <c r="BB99" i="48"/>
  <c r="AZ99" i="48"/>
  <c r="BC98" i="48"/>
  <c r="BA98" i="48" s="1"/>
  <c r="BB98" i="48"/>
  <c r="AZ98" i="48"/>
  <c r="BC97" i="48"/>
  <c r="BA97" i="48" s="1"/>
  <c r="BB97" i="48"/>
  <c r="AZ97" i="48"/>
  <c r="BC96" i="48"/>
  <c r="BA96" i="48" s="1"/>
  <c r="BB96" i="48"/>
  <c r="AZ96" i="48"/>
  <c r="BC95" i="48"/>
  <c r="BA95" i="48" s="1"/>
  <c r="BB95" i="48"/>
  <c r="AZ95" i="48"/>
  <c r="BC94" i="48"/>
  <c r="BA94" i="48" s="1"/>
  <c r="BB94" i="48"/>
  <c r="AZ94" i="48"/>
  <c r="BC93" i="48"/>
  <c r="BB93" i="48"/>
  <c r="BA93" i="48"/>
  <c r="AZ93" i="48"/>
  <c r="BC92" i="48"/>
  <c r="BB92" i="48"/>
  <c r="BA92" i="48"/>
  <c r="AZ92" i="48"/>
  <c r="BC91" i="48"/>
  <c r="BA91" i="48" s="1"/>
  <c r="BB91" i="48"/>
  <c r="AZ91" i="48"/>
  <c r="BC90" i="48"/>
  <c r="BB90" i="48"/>
  <c r="BA90" i="48"/>
  <c r="AZ90" i="48"/>
  <c r="BC89" i="48"/>
  <c r="BA89" i="48" s="1"/>
  <c r="BB89" i="48"/>
  <c r="AZ89" i="48"/>
  <c r="BC88" i="48"/>
  <c r="BA88" i="48" s="1"/>
  <c r="BB88" i="48"/>
  <c r="AZ88" i="48"/>
  <c r="BC87" i="48"/>
  <c r="BA87" i="48" s="1"/>
  <c r="BB87" i="48"/>
  <c r="AZ87" i="48"/>
  <c r="BC86" i="48"/>
  <c r="BA86" i="48" s="1"/>
  <c r="BB86" i="48"/>
  <c r="AZ86" i="48"/>
  <c r="BC85" i="48"/>
  <c r="BA85" i="48" s="1"/>
  <c r="BB85" i="48"/>
  <c r="AZ85" i="48"/>
  <c r="BC84" i="48"/>
  <c r="BB84" i="48"/>
  <c r="BA84" i="48"/>
  <c r="AZ84" i="48"/>
  <c r="BC83" i="48"/>
  <c r="BA83" i="48" s="1"/>
  <c r="BB83" i="48"/>
  <c r="AZ83" i="48"/>
  <c r="BC82" i="48"/>
  <c r="BA82" i="48" s="1"/>
  <c r="BB82" i="48"/>
  <c r="AZ82" i="48"/>
  <c r="BC81" i="48"/>
  <c r="BA81" i="48" s="1"/>
  <c r="BB81" i="48"/>
  <c r="AZ81" i="48"/>
  <c r="BC80" i="48"/>
  <c r="BA80" i="48" s="1"/>
  <c r="BB80" i="48"/>
  <c r="AZ80" i="48"/>
  <c r="BC79" i="48"/>
  <c r="BA79" i="48" s="1"/>
  <c r="BB79" i="48"/>
  <c r="AZ79" i="48"/>
  <c r="BC78" i="48"/>
  <c r="BB78" i="48"/>
  <c r="BA78" i="48"/>
  <c r="AZ78" i="48"/>
  <c r="AY78" i="48" s="1"/>
  <c r="AX78" i="48" s="1"/>
  <c r="BC77" i="48"/>
  <c r="BA77" i="48" s="1"/>
  <c r="BB77" i="48"/>
  <c r="AZ77" i="48"/>
  <c r="BC76" i="48"/>
  <c r="BA76" i="48" s="1"/>
  <c r="BB76" i="48"/>
  <c r="AZ76" i="48"/>
  <c r="BC75" i="48"/>
  <c r="BA75" i="48" s="1"/>
  <c r="BB75" i="48"/>
  <c r="AZ75" i="48"/>
  <c r="BC74" i="48"/>
  <c r="BB74" i="48"/>
  <c r="BA74" i="48"/>
  <c r="AZ74" i="48"/>
  <c r="BC73" i="48"/>
  <c r="BA73" i="48" s="1"/>
  <c r="BB73" i="48"/>
  <c r="AZ73" i="48"/>
  <c r="BC72" i="48"/>
  <c r="BB72" i="48"/>
  <c r="BA72" i="48"/>
  <c r="AZ72" i="48"/>
  <c r="BC71" i="48"/>
  <c r="BA71" i="48" s="1"/>
  <c r="BB71" i="48"/>
  <c r="AZ71" i="48"/>
  <c r="BC70" i="48"/>
  <c r="BA70" i="48" s="1"/>
  <c r="BB70" i="48"/>
  <c r="AZ70" i="48"/>
  <c r="BC69" i="48"/>
  <c r="BA69" i="48" s="1"/>
  <c r="BB69" i="48"/>
  <c r="AZ69" i="48"/>
  <c r="BC68" i="48"/>
  <c r="BA68" i="48" s="1"/>
  <c r="BB68" i="48"/>
  <c r="AZ68" i="48"/>
  <c r="BC67" i="48"/>
  <c r="BB67" i="48"/>
  <c r="BA67" i="48"/>
  <c r="AZ67" i="48"/>
  <c r="BC66" i="48"/>
  <c r="BA66" i="48" s="1"/>
  <c r="BB66" i="48"/>
  <c r="AZ66" i="48"/>
  <c r="BC65" i="48"/>
  <c r="BB65" i="48"/>
  <c r="BA65" i="48"/>
  <c r="AZ65" i="48"/>
  <c r="BC64" i="48"/>
  <c r="BA64" i="48" s="1"/>
  <c r="BB64" i="48"/>
  <c r="AZ64" i="48"/>
  <c r="BC63" i="48"/>
  <c r="BA63" i="48" s="1"/>
  <c r="BB63" i="48"/>
  <c r="AZ63" i="48"/>
  <c r="BC62" i="48"/>
  <c r="BA62" i="48" s="1"/>
  <c r="BB62" i="48"/>
  <c r="AZ62" i="48"/>
  <c r="BC61" i="48"/>
  <c r="BA61" i="48" s="1"/>
  <c r="BB61" i="48"/>
  <c r="AZ61" i="48"/>
  <c r="BC60" i="48"/>
  <c r="BA60" i="48" s="1"/>
  <c r="BB60" i="48"/>
  <c r="AZ60" i="48"/>
  <c r="BC59" i="48"/>
  <c r="BA59" i="48" s="1"/>
  <c r="BB59" i="48"/>
  <c r="AZ59" i="48"/>
  <c r="AY59" i="48" s="1"/>
  <c r="AX59" i="48" s="1"/>
  <c r="BC58" i="48"/>
  <c r="BA58" i="48" s="1"/>
  <c r="BB58" i="48"/>
  <c r="AZ58" i="48"/>
  <c r="BC57" i="48"/>
  <c r="BA57" i="48" s="1"/>
  <c r="BB57" i="48"/>
  <c r="AZ57" i="48"/>
  <c r="AY251" i="48" l="1"/>
  <c r="AX251" i="48" s="1"/>
  <c r="AY419" i="48"/>
  <c r="AX419" i="48" s="1"/>
  <c r="AY305" i="48"/>
  <c r="AX305" i="48" s="1"/>
  <c r="AY344" i="48"/>
  <c r="AX344" i="48" s="1"/>
  <c r="AY473" i="48"/>
  <c r="AX473" i="48" s="1"/>
  <c r="AY489" i="48"/>
  <c r="AX489" i="48" s="1"/>
  <c r="AY73" i="48"/>
  <c r="AX73" i="48" s="1"/>
  <c r="AY103" i="48"/>
  <c r="AX103" i="48" s="1"/>
  <c r="AY524" i="48"/>
  <c r="AX524" i="48" s="1"/>
  <c r="AY533" i="48"/>
  <c r="AX533" i="48" s="1"/>
  <c r="AY272" i="48"/>
  <c r="AX272" i="48" s="1"/>
  <c r="AY444" i="48"/>
  <c r="AX444" i="48" s="1"/>
  <c r="AY448" i="48"/>
  <c r="AX448" i="48" s="1"/>
  <c r="AY453" i="48"/>
  <c r="AX453" i="48" s="1"/>
  <c r="AY455" i="48"/>
  <c r="AX455" i="48" s="1"/>
  <c r="AY460" i="48"/>
  <c r="AX460" i="48" s="1"/>
  <c r="AY464" i="48"/>
  <c r="AX464" i="48" s="1"/>
  <c r="AY221" i="48"/>
  <c r="AX221" i="48" s="1"/>
  <c r="AY235" i="48"/>
  <c r="AX235" i="48" s="1"/>
  <c r="AY248" i="48"/>
  <c r="AX248" i="48" s="1"/>
  <c r="AY353" i="48"/>
  <c r="AX353" i="48" s="1"/>
  <c r="AY425" i="48"/>
  <c r="AX425" i="48" s="1"/>
  <c r="AY547" i="48"/>
  <c r="AX547" i="48" s="1"/>
  <c r="AY137" i="48"/>
  <c r="AX137" i="48" s="1"/>
  <c r="AY144" i="48"/>
  <c r="AX144" i="48" s="1"/>
  <c r="AY373" i="48"/>
  <c r="AX373" i="48" s="1"/>
  <c r="AY107" i="48"/>
  <c r="AX107" i="48" s="1"/>
  <c r="AY345" i="48"/>
  <c r="AX345" i="48" s="1"/>
  <c r="AY376" i="48"/>
  <c r="AX376" i="48" s="1"/>
  <c r="AY378" i="48"/>
  <c r="AX378" i="48" s="1"/>
  <c r="AY380" i="48"/>
  <c r="AX380" i="48" s="1"/>
  <c r="AY463" i="48"/>
  <c r="AX463" i="48" s="1"/>
  <c r="AY475" i="48"/>
  <c r="AX475" i="48" s="1"/>
  <c r="AY491" i="48"/>
  <c r="AX491" i="48" s="1"/>
  <c r="AY507" i="48"/>
  <c r="AX507" i="48" s="1"/>
  <c r="AY523" i="48"/>
  <c r="AX523" i="48" s="1"/>
  <c r="AY194" i="48"/>
  <c r="AX194" i="48" s="1"/>
  <c r="AY201" i="48"/>
  <c r="AX201" i="48" s="1"/>
  <c r="AY253" i="48"/>
  <c r="AX253" i="48" s="1"/>
  <c r="AY257" i="48"/>
  <c r="AX257" i="48" s="1"/>
  <c r="AY391" i="48"/>
  <c r="AX391" i="48" s="1"/>
  <c r="AY502" i="48"/>
  <c r="AX502" i="48" s="1"/>
  <c r="AY176" i="48"/>
  <c r="AX176" i="48" s="1"/>
  <c r="AY193" i="48"/>
  <c r="AX193" i="48" s="1"/>
  <c r="AY197" i="48"/>
  <c r="AX197" i="48" s="1"/>
  <c r="AY299" i="48"/>
  <c r="AX299" i="48" s="1"/>
  <c r="AY314" i="48"/>
  <c r="AX314" i="48" s="1"/>
  <c r="AY336" i="48"/>
  <c r="AX336" i="48" s="1"/>
  <c r="AY393" i="48"/>
  <c r="AX393" i="48" s="1"/>
  <c r="AY441" i="48"/>
  <c r="AX441" i="48" s="1"/>
  <c r="AY457" i="48"/>
  <c r="AX457" i="48" s="1"/>
  <c r="AY471" i="48"/>
  <c r="AX471" i="48" s="1"/>
  <c r="AY476" i="48"/>
  <c r="AX476" i="48" s="1"/>
  <c r="AY480" i="48"/>
  <c r="AX480" i="48" s="1"/>
  <c r="AY485" i="48"/>
  <c r="AX485" i="48" s="1"/>
  <c r="AY487" i="48"/>
  <c r="AX487" i="48" s="1"/>
  <c r="AY492" i="48"/>
  <c r="AX492" i="48" s="1"/>
  <c r="AY501" i="48"/>
  <c r="AX501" i="48" s="1"/>
  <c r="AY503" i="48"/>
  <c r="AX503" i="48" s="1"/>
  <c r="AY510" i="48"/>
  <c r="AX510" i="48" s="1"/>
  <c r="AY521" i="48"/>
  <c r="AX521" i="48" s="1"/>
  <c r="AY546" i="48"/>
  <c r="AX546" i="48" s="1"/>
  <c r="AY548" i="48"/>
  <c r="AX548" i="48" s="1"/>
  <c r="AY65" i="48"/>
  <c r="AX65" i="48" s="1"/>
  <c r="AY114" i="48"/>
  <c r="AX114" i="48" s="1"/>
  <c r="AY177" i="48"/>
  <c r="AX177" i="48" s="1"/>
  <c r="AY184" i="48"/>
  <c r="AX184" i="48" s="1"/>
  <c r="AY209" i="48"/>
  <c r="AX209" i="48" s="1"/>
  <c r="AY225" i="48"/>
  <c r="AX225" i="48" s="1"/>
  <c r="AY260" i="48"/>
  <c r="AX260" i="48" s="1"/>
  <c r="AY337" i="48"/>
  <c r="AX337" i="48" s="1"/>
  <c r="AY357" i="48"/>
  <c r="AX357" i="48" s="1"/>
  <c r="AY381" i="48"/>
  <c r="AX381" i="48" s="1"/>
  <c r="AY383" i="48"/>
  <c r="AX383" i="48" s="1"/>
  <c r="AY385" i="48"/>
  <c r="AX385" i="48" s="1"/>
  <c r="AY497" i="48"/>
  <c r="AX497" i="48" s="1"/>
  <c r="AY540" i="48"/>
  <c r="AX540" i="48" s="1"/>
  <c r="AY112" i="48"/>
  <c r="AX112" i="48" s="1"/>
  <c r="AY145" i="48"/>
  <c r="AX145" i="48" s="1"/>
  <c r="AY147" i="48"/>
  <c r="AX147" i="48" s="1"/>
  <c r="AY163" i="48"/>
  <c r="AX163" i="48" s="1"/>
  <c r="AY170" i="48"/>
  <c r="AX170" i="48" s="1"/>
  <c r="AY262" i="48"/>
  <c r="AX262" i="48" s="1"/>
  <c r="AY304" i="48"/>
  <c r="AX304" i="48" s="1"/>
  <c r="AY392" i="48"/>
  <c r="AX392" i="48" s="1"/>
  <c r="AY440" i="48"/>
  <c r="AX440" i="48" s="1"/>
  <c r="AY479" i="48"/>
  <c r="AX479" i="48" s="1"/>
  <c r="AY483" i="48"/>
  <c r="AX483" i="48" s="1"/>
  <c r="AY495" i="48"/>
  <c r="AX495" i="48" s="1"/>
  <c r="AY513" i="48"/>
  <c r="AX513" i="48" s="1"/>
  <c r="AY520" i="48"/>
  <c r="AX520" i="48" s="1"/>
  <c r="AY529" i="48"/>
  <c r="AX529" i="48" s="1"/>
  <c r="AY536" i="48"/>
  <c r="AX536" i="48" s="1"/>
  <c r="AY544" i="48"/>
  <c r="AX544" i="48" s="1"/>
  <c r="AY129" i="48"/>
  <c r="AX129" i="48" s="1"/>
  <c r="AY205" i="48"/>
  <c r="AX205" i="48" s="1"/>
  <c r="AY269" i="48"/>
  <c r="AX269" i="48" s="1"/>
  <c r="AY375" i="48"/>
  <c r="AX375" i="48" s="1"/>
  <c r="AY515" i="48"/>
  <c r="AX515" i="48" s="1"/>
  <c r="AY531" i="48"/>
  <c r="AX531" i="48" s="1"/>
  <c r="AY538" i="48"/>
  <c r="AX538" i="48" s="1"/>
  <c r="AY436" i="48"/>
  <c r="AX436" i="48" s="1"/>
  <c r="AY443" i="48"/>
  <c r="AX443" i="48" s="1"/>
  <c r="AY459" i="48"/>
  <c r="AX459" i="48" s="1"/>
  <c r="AY61" i="48"/>
  <c r="AX61" i="48" s="1"/>
  <c r="AY106" i="48"/>
  <c r="AX106" i="48" s="1"/>
  <c r="AY224" i="48"/>
  <c r="AX224" i="48" s="1"/>
  <c r="AY343" i="48"/>
  <c r="AX343" i="48" s="1"/>
  <c r="AY407" i="48"/>
  <c r="AX407" i="48" s="1"/>
  <c r="AY413" i="48"/>
  <c r="AX413" i="48" s="1"/>
  <c r="AY439" i="48"/>
  <c r="AX439" i="48" s="1"/>
  <c r="AY541" i="48"/>
  <c r="AX541" i="48" s="1"/>
  <c r="AY124" i="48"/>
  <c r="AX124" i="48" s="1"/>
  <c r="AY133" i="48"/>
  <c r="AX133" i="48" s="1"/>
  <c r="AY113" i="48"/>
  <c r="AX113" i="48" s="1"/>
  <c r="AY136" i="48"/>
  <c r="AX136" i="48" s="1"/>
  <c r="AY152" i="48"/>
  <c r="AX152" i="48" s="1"/>
  <c r="AY154" i="48"/>
  <c r="AX154" i="48" s="1"/>
  <c r="AY156" i="48"/>
  <c r="AX156" i="48" s="1"/>
  <c r="AY161" i="48"/>
  <c r="AX161" i="48" s="1"/>
  <c r="AY165" i="48"/>
  <c r="AX165" i="48" s="1"/>
  <c r="AY168" i="48"/>
  <c r="AX168" i="48" s="1"/>
  <c r="AY189" i="48"/>
  <c r="AX189" i="48" s="1"/>
  <c r="AY256" i="48"/>
  <c r="AX256" i="48" s="1"/>
  <c r="AY280" i="48"/>
  <c r="AX280" i="48" s="1"/>
  <c r="AY293" i="48"/>
  <c r="AX293" i="48" s="1"/>
  <c r="AY301" i="48"/>
  <c r="AX301" i="48" s="1"/>
  <c r="AY303" i="48"/>
  <c r="AX303" i="48" s="1"/>
  <c r="AY309" i="48"/>
  <c r="AX309" i="48" s="1"/>
  <c r="AY311" i="48"/>
  <c r="AX311" i="48" s="1"/>
  <c r="AY340" i="48"/>
  <c r="AX340" i="48" s="1"/>
  <c r="AY349" i="48"/>
  <c r="AX349" i="48" s="1"/>
  <c r="AY361" i="48"/>
  <c r="AX361" i="48" s="1"/>
  <c r="AY382" i="48"/>
  <c r="AX382" i="48" s="1"/>
  <c r="AY399" i="48"/>
  <c r="AX399" i="48" s="1"/>
  <c r="AY416" i="48"/>
  <c r="AX416" i="48" s="1"/>
  <c r="AY446" i="48"/>
  <c r="AX446" i="48" s="1"/>
  <c r="AY469" i="48"/>
  <c r="AX469" i="48" s="1"/>
  <c r="AY478" i="48"/>
  <c r="AX478" i="48" s="1"/>
  <c r="AY511" i="48"/>
  <c r="AX511" i="48" s="1"/>
  <c r="AY527" i="48"/>
  <c r="AX527" i="48" s="1"/>
  <c r="AY157" i="48"/>
  <c r="AX157" i="48" s="1"/>
  <c r="AY263" i="48"/>
  <c r="AX263" i="48" s="1"/>
  <c r="AY312" i="48"/>
  <c r="AX312" i="48" s="1"/>
  <c r="AY322" i="48"/>
  <c r="AX322" i="48" s="1"/>
  <c r="AY324" i="48"/>
  <c r="AX324" i="48" s="1"/>
  <c r="AY328" i="48"/>
  <c r="AX328" i="48" s="1"/>
  <c r="AY390" i="48"/>
  <c r="AX390" i="48" s="1"/>
  <c r="AY411" i="48"/>
  <c r="AX411" i="48" s="1"/>
  <c r="AY423" i="48"/>
  <c r="AX423" i="48" s="1"/>
  <c r="AY433" i="48"/>
  <c r="AX433" i="48" s="1"/>
  <c r="AY437" i="48"/>
  <c r="AX437" i="48" s="1"/>
  <c r="AY500" i="48"/>
  <c r="AX500" i="48" s="1"/>
  <c r="AY509" i="48"/>
  <c r="AX509" i="48" s="1"/>
  <c r="AY518" i="48"/>
  <c r="AX518" i="48" s="1"/>
  <c r="AY525" i="48"/>
  <c r="AX525" i="48" s="1"/>
  <c r="AY534" i="48"/>
  <c r="AX534" i="48" s="1"/>
  <c r="AY549" i="48"/>
  <c r="AX549" i="48" s="1"/>
  <c r="AY81" i="48"/>
  <c r="AX81" i="48" s="1"/>
  <c r="AY141" i="48"/>
  <c r="AX141" i="48" s="1"/>
  <c r="AY173" i="48"/>
  <c r="AX173" i="48" s="1"/>
  <c r="AY187" i="48"/>
  <c r="AX187" i="48" s="1"/>
  <c r="AY192" i="48"/>
  <c r="AX192" i="48" s="1"/>
  <c r="AY199" i="48"/>
  <c r="AX199" i="48" s="1"/>
  <c r="AY217" i="48"/>
  <c r="AX217" i="48" s="1"/>
  <c r="AY230" i="48"/>
  <c r="AX230" i="48" s="1"/>
  <c r="AY261" i="48"/>
  <c r="AX261" i="48" s="1"/>
  <c r="AY265" i="48"/>
  <c r="AX265" i="48" s="1"/>
  <c r="AY277" i="48"/>
  <c r="AX277" i="48" s="1"/>
  <c r="AY279" i="48"/>
  <c r="AX279" i="48" s="1"/>
  <c r="AY289" i="48"/>
  <c r="AX289" i="48" s="1"/>
  <c r="AY291" i="48"/>
  <c r="AX291" i="48" s="1"/>
  <c r="AY296" i="48"/>
  <c r="AX296" i="48" s="1"/>
  <c r="AY339" i="48"/>
  <c r="AX339" i="48" s="1"/>
  <c r="AY346" i="48"/>
  <c r="AX346" i="48" s="1"/>
  <c r="AY367" i="48"/>
  <c r="AX367" i="48" s="1"/>
  <c r="AY379" i="48"/>
  <c r="AX379" i="48" s="1"/>
  <c r="AY417" i="48"/>
  <c r="AX417" i="48" s="1"/>
  <c r="AY428" i="48"/>
  <c r="AX428" i="48" s="1"/>
  <c r="AY442" i="48"/>
  <c r="AX442" i="48" s="1"/>
  <c r="AY449" i="48"/>
  <c r="AX449" i="48" s="1"/>
  <c r="AY456" i="48"/>
  <c r="AX456" i="48" s="1"/>
  <c r="AY458" i="48"/>
  <c r="AX458" i="48" s="1"/>
  <c r="AY465" i="48"/>
  <c r="AX465" i="48" s="1"/>
  <c r="AY467" i="48"/>
  <c r="AX467" i="48" s="1"/>
  <c r="AY472" i="48"/>
  <c r="AX472" i="48" s="1"/>
  <c r="AY474" i="48"/>
  <c r="AX474" i="48" s="1"/>
  <c r="AY481" i="48"/>
  <c r="AX481" i="48" s="1"/>
  <c r="AY488" i="48"/>
  <c r="AX488" i="48" s="1"/>
  <c r="AY490" i="48"/>
  <c r="AX490" i="48" s="1"/>
  <c r="AY516" i="48"/>
  <c r="AX516" i="48" s="1"/>
  <c r="AY532" i="48"/>
  <c r="AX532" i="48" s="1"/>
  <c r="AY539" i="48"/>
  <c r="AX539" i="48" s="1"/>
  <c r="AY543" i="48"/>
  <c r="AX543" i="48" s="1"/>
  <c r="AY545" i="48"/>
  <c r="AX545" i="48" s="1"/>
  <c r="AY553" i="48"/>
  <c r="AX553" i="48" s="1"/>
  <c r="AY72" i="48"/>
  <c r="AX72" i="48" s="1"/>
  <c r="AY123" i="48"/>
  <c r="AX123" i="48" s="1"/>
  <c r="AY130" i="48"/>
  <c r="AX130" i="48" s="1"/>
  <c r="AY178" i="48"/>
  <c r="AX178" i="48" s="1"/>
  <c r="AY185" i="48"/>
  <c r="AX185" i="48" s="1"/>
  <c r="AY237" i="48"/>
  <c r="AX237" i="48" s="1"/>
  <c r="AY245" i="48"/>
  <c r="AX245" i="48" s="1"/>
  <c r="AY300" i="48"/>
  <c r="AX300" i="48" s="1"/>
  <c r="AY341" i="48"/>
  <c r="AX341" i="48" s="1"/>
  <c r="AY102" i="48"/>
  <c r="AX102" i="48" s="1"/>
  <c r="AY131" i="48"/>
  <c r="AX131" i="48" s="1"/>
  <c r="AY135" i="48"/>
  <c r="AX135" i="48" s="1"/>
  <c r="AY142" i="48"/>
  <c r="AX142" i="48" s="1"/>
  <c r="AY213" i="48"/>
  <c r="AX213" i="48" s="1"/>
  <c r="AY216" i="48"/>
  <c r="AX216" i="48" s="1"/>
  <c r="AY227" i="48"/>
  <c r="AX227" i="48" s="1"/>
  <c r="AY229" i="48"/>
  <c r="AX229" i="48" s="1"/>
  <c r="AY268" i="48"/>
  <c r="AX268" i="48" s="1"/>
  <c r="AY283" i="48"/>
  <c r="AX283" i="48" s="1"/>
  <c r="AY307" i="48"/>
  <c r="AX307" i="48" s="1"/>
  <c r="AY317" i="48"/>
  <c r="AX317" i="48" s="1"/>
  <c r="AY368" i="48"/>
  <c r="AX368" i="48" s="1"/>
  <c r="AY387" i="48"/>
  <c r="AX387" i="48" s="1"/>
  <c r="AY396" i="48"/>
  <c r="AX396" i="48" s="1"/>
  <c r="AY401" i="48"/>
  <c r="AX401" i="48" s="1"/>
  <c r="AY405" i="48"/>
  <c r="AX405" i="48" s="1"/>
  <c r="AY408" i="48"/>
  <c r="AX408" i="48" s="1"/>
  <c r="AY410" i="48"/>
  <c r="AX410" i="48" s="1"/>
  <c r="AY414" i="48"/>
  <c r="AX414" i="48" s="1"/>
  <c r="AY427" i="48"/>
  <c r="AX427" i="48" s="1"/>
  <c r="AY429" i="48"/>
  <c r="AX429" i="48" s="1"/>
  <c r="AY445" i="48"/>
  <c r="AX445" i="48" s="1"/>
  <c r="AY454" i="48"/>
  <c r="AX454" i="48" s="1"/>
  <c r="AY461" i="48"/>
  <c r="AX461" i="48" s="1"/>
  <c r="AY468" i="48"/>
  <c r="AX468" i="48" s="1"/>
  <c r="AY477" i="48"/>
  <c r="AX477" i="48" s="1"/>
  <c r="AY486" i="48"/>
  <c r="AX486" i="48" s="1"/>
  <c r="AY504" i="48"/>
  <c r="AX504" i="48" s="1"/>
  <c r="AY552" i="48"/>
  <c r="AX552" i="48" s="1"/>
  <c r="AY60" i="48"/>
  <c r="AX60" i="48" s="1"/>
  <c r="AY70" i="48"/>
  <c r="AX70" i="48" s="1"/>
  <c r="AY105" i="48"/>
  <c r="AX105" i="48" s="1"/>
  <c r="AY149" i="48"/>
  <c r="AX149" i="48" s="1"/>
  <c r="AY211" i="48"/>
  <c r="AX211" i="48" s="1"/>
  <c r="AY313" i="48"/>
  <c r="AX313" i="48" s="1"/>
  <c r="AY325" i="48"/>
  <c r="AX325" i="48" s="1"/>
  <c r="AY329" i="48"/>
  <c r="AX329" i="48" s="1"/>
  <c r="AY331" i="48"/>
  <c r="AX331" i="48" s="1"/>
  <c r="AY335" i="48"/>
  <c r="AX335" i="48" s="1"/>
  <c r="AY342" i="48"/>
  <c r="AX342" i="48" s="1"/>
  <c r="AY352" i="48"/>
  <c r="AX352" i="48" s="1"/>
  <c r="AY363" i="48"/>
  <c r="AX363" i="48" s="1"/>
  <c r="AY371" i="48"/>
  <c r="AX371" i="48" s="1"/>
  <c r="AY394" i="48"/>
  <c r="AX394" i="48" s="1"/>
  <c r="AY420" i="48"/>
  <c r="AX420" i="48" s="1"/>
  <c r="AY422" i="48"/>
  <c r="AX422" i="48" s="1"/>
  <c r="AY452" i="48"/>
  <c r="AX452" i="48" s="1"/>
  <c r="AY484" i="48"/>
  <c r="AX484" i="48" s="1"/>
  <c r="AY493" i="48"/>
  <c r="AX493" i="48" s="1"/>
  <c r="AY506" i="48"/>
  <c r="AX506" i="48" s="1"/>
  <c r="AY522" i="48"/>
  <c r="AX522" i="48" s="1"/>
  <c r="AY92" i="48"/>
  <c r="AX92" i="48" s="1"/>
  <c r="AY115" i="48"/>
  <c r="AX115" i="48" s="1"/>
  <c r="AY85" i="48"/>
  <c r="AX85" i="48" s="1"/>
  <c r="AY90" i="48"/>
  <c r="AX90" i="48" s="1"/>
  <c r="AY109" i="48"/>
  <c r="AX109" i="48" s="1"/>
  <c r="AY64" i="48"/>
  <c r="AX64" i="48" s="1"/>
  <c r="AY71" i="48"/>
  <c r="AX71" i="48" s="1"/>
  <c r="AY83" i="48"/>
  <c r="AX83" i="48" s="1"/>
  <c r="AY104" i="48"/>
  <c r="AX104" i="48" s="1"/>
  <c r="AY69" i="48"/>
  <c r="AX69" i="48" s="1"/>
  <c r="AY84" i="48"/>
  <c r="AX84" i="48" s="1"/>
  <c r="AY97" i="48"/>
  <c r="AX97" i="48" s="1"/>
  <c r="AY117" i="48"/>
  <c r="AX117" i="48" s="1"/>
  <c r="AY58" i="48"/>
  <c r="AX58" i="48" s="1"/>
  <c r="AY82" i="48"/>
  <c r="AX82" i="48" s="1"/>
  <c r="AY108" i="48"/>
  <c r="AX108" i="48" s="1"/>
  <c r="AY75" i="48"/>
  <c r="AX75" i="48" s="1"/>
  <c r="AY96" i="48"/>
  <c r="AX96" i="48" s="1"/>
  <c r="AY98" i="48"/>
  <c r="AX98" i="48" s="1"/>
  <c r="AY110" i="48"/>
  <c r="AX110" i="48" s="1"/>
  <c r="AY77" i="48"/>
  <c r="AX77" i="48" s="1"/>
  <c r="AY93" i="48"/>
  <c r="AX93" i="48" s="1"/>
  <c r="AY101" i="48"/>
  <c r="AX101" i="48" s="1"/>
  <c r="AY66" i="48"/>
  <c r="AX66" i="48" s="1"/>
  <c r="AY87" i="48"/>
  <c r="AX87" i="48" s="1"/>
  <c r="AY91" i="48"/>
  <c r="AX91" i="48" s="1"/>
  <c r="AY89" i="48"/>
  <c r="AX89" i="48" s="1"/>
  <c r="AY100" i="48"/>
  <c r="AX100" i="48" s="1"/>
  <c r="AY88" i="48"/>
  <c r="AX88" i="48" s="1"/>
  <c r="AY111" i="48"/>
  <c r="AX111" i="48" s="1"/>
  <c r="AY63" i="48"/>
  <c r="AX63" i="48" s="1"/>
  <c r="AY74" i="48"/>
  <c r="AX74" i="48" s="1"/>
  <c r="AY95" i="48"/>
  <c r="AX95" i="48" s="1"/>
  <c r="AY99" i="48"/>
  <c r="AX99" i="48" s="1"/>
  <c r="AY57" i="48"/>
  <c r="AX57" i="48" s="1"/>
  <c r="AY80" i="48"/>
  <c r="AX80" i="48" s="1"/>
  <c r="AY116" i="48"/>
  <c r="AX116" i="48" s="1"/>
  <c r="AG1830" i="78"/>
  <c r="AF1830" i="78"/>
  <c r="AO1830" i="78"/>
  <c r="AO1034" i="78"/>
  <c r="AG1034" i="78"/>
  <c r="AF1034" i="78"/>
  <c r="AO683" i="78"/>
  <c r="AG683" i="78"/>
  <c r="AF683" i="78"/>
  <c r="AF1447" i="78"/>
  <c r="AG1447" i="78"/>
  <c r="AO1447" i="78"/>
  <c r="AO303" i="78"/>
  <c r="AG303" i="78"/>
  <c r="AF303" i="78"/>
  <c r="AG702" i="78"/>
  <c r="AO702" i="78"/>
  <c r="AF702" i="78"/>
  <c r="AG453" i="78"/>
  <c r="AF453" i="78"/>
  <c r="AO453" i="78"/>
  <c r="AO607" i="78"/>
  <c r="AG607" i="78"/>
  <c r="AF607" i="78"/>
  <c r="AG1318" i="78"/>
  <c r="AO1318" i="78"/>
  <c r="AF1318" i="78"/>
  <c r="AG1259" i="78"/>
  <c r="AF1259" i="78"/>
  <c r="AO1259" i="78"/>
  <c r="AF2038" i="78"/>
  <c r="AG2038" i="78"/>
  <c r="AO2038" i="78"/>
  <c r="AG1900" i="78"/>
  <c r="AO1900" i="78"/>
  <c r="AF1900" i="78"/>
  <c r="AG1576" i="78"/>
  <c r="AO1576" i="78"/>
  <c r="AF1576" i="78"/>
  <c r="AG1327" i="78"/>
  <c r="AF1327" i="78"/>
  <c r="AO1327" i="78"/>
  <c r="AF1079" i="78"/>
  <c r="AG1079" i="78"/>
  <c r="AO1079" i="78"/>
  <c r="AF1047" i="78"/>
  <c r="AG1047" i="78"/>
  <c r="AO1047" i="78"/>
  <c r="AO955" i="78"/>
  <c r="AG955" i="78"/>
  <c r="AF955" i="78"/>
  <c r="AF1064" i="78"/>
  <c r="AO1064" i="78"/>
  <c r="AG1064" i="78"/>
  <c r="AO367" i="78"/>
  <c r="AG367" i="78"/>
  <c r="AF367" i="78"/>
  <c r="AF490" i="78"/>
  <c r="AO490" i="78"/>
  <c r="AG490" i="78"/>
  <c r="AO338" i="78"/>
  <c r="AG338" i="78"/>
  <c r="AF338" i="78"/>
  <c r="AO282" i="78"/>
  <c r="AG282" i="78"/>
  <c r="AF282" i="78"/>
  <c r="AG270" i="78"/>
  <c r="AF270" i="78"/>
  <c r="AO270" i="78"/>
  <c r="AF506" i="78"/>
  <c r="AG506" i="78"/>
  <c r="AO506" i="78"/>
  <c r="AG652" i="78"/>
  <c r="AF652" i="78"/>
  <c r="AO652" i="78"/>
  <c r="AG790" i="78"/>
  <c r="AF790" i="78"/>
  <c r="AO790" i="78"/>
  <c r="AG931" i="78"/>
  <c r="AO931" i="78"/>
  <c r="AF931" i="78"/>
  <c r="AF1391" i="78"/>
  <c r="AG1391" i="78"/>
  <c r="AO1391" i="78"/>
  <c r="AF1561" i="78"/>
  <c r="AO1561" i="78"/>
  <c r="AG1561" i="78"/>
  <c r="AG1819" i="78"/>
  <c r="AF1819" i="78"/>
  <c r="AO1819" i="78"/>
  <c r="AF2014" i="78"/>
  <c r="AO2014" i="78"/>
  <c r="AG2014" i="78"/>
  <c r="AG1887" i="78"/>
  <c r="AO1887" i="78"/>
  <c r="AF1887" i="78"/>
  <c r="AO1852" i="78"/>
  <c r="AG1852" i="78"/>
  <c r="AF1852" i="78"/>
  <c r="AG1597" i="78"/>
  <c r="AO1597" i="78"/>
  <c r="AF1597" i="78"/>
  <c r="AF1486" i="78"/>
  <c r="AG1486" i="78"/>
  <c r="AO1486" i="78"/>
  <c r="AF1335" i="78"/>
  <c r="AG1335" i="78"/>
  <c r="AO1335" i="78"/>
  <c r="AG1276" i="78"/>
  <c r="AF1276" i="78"/>
  <c r="AO1276" i="78"/>
  <c r="AF1272" i="78"/>
  <c r="AO1272" i="78"/>
  <c r="AG1272" i="78"/>
  <c r="AF1061" i="78"/>
  <c r="AG1061" i="78"/>
  <c r="AO1061" i="78"/>
  <c r="AO1028" i="78"/>
  <c r="AG1028" i="78"/>
  <c r="AF1028" i="78"/>
  <c r="AO981" i="78"/>
  <c r="AG981" i="78"/>
  <c r="AF981" i="78"/>
  <c r="AO992" i="78"/>
  <c r="AG992" i="78"/>
  <c r="AF992" i="78"/>
  <c r="AF591" i="78"/>
  <c r="AG591" i="78"/>
  <c r="AO591" i="78"/>
  <c r="AG461" i="78"/>
  <c r="AF461" i="78"/>
  <c r="AO461" i="78"/>
  <c r="AF522" i="78"/>
  <c r="AG522" i="78"/>
  <c r="AO522" i="78"/>
  <c r="AF264" i="78"/>
  <c r="AG264" i="78"/>
  <c r="AO264" i="78"/>
  <c r="AO184" i="78"/>
  <c r="AG184" i="78"/>
  <c r="AF184" i="78"/>
  <c r="AG421" i="78"/>
  <c r="AF421" i="78"/>
  <c r="AO421" i="78"/>
  <c r="AO622" i="78"/>
  <c r="AG622" i="78"/>
  <c r="AF622" i="78"/>
  <c r="AG783" i="78"/>
  <c r="AF783" i="78"/>
  <c r="AO783" i="78"/>
  <c r="AG848" i="78"/>
  <c r="AF848" i="78"/>
  <c r="AO848" i="78"/>
  <c r="AF637" i="78"/>
  <c r="AO637" i="78"/>
  <c r="AG637" i="78"/>
  <c r="AG901" i="78"/>
  <c r="AF901" i="78"/>
  <c r="AO901" i="78"/>
  <c r="AG1279" i="78"/>
  <c r="AO1279" i="78"/>
  <c r="AF1279" i="78"/>
  <c r="AF1953" i="78"/>
  <c r="AG1953" i="78"/>
  <c r="AO1953" i="78"/>
  <c r="AF2020" i="78"/>
  <c r="AG2020" i="78"/>
  <c r="AO2020" i="78"/>
  <c r="AG1899" i="78"/>
  <c r="AO1899" i="78"/>
  <c r="AF1899" i="78"/>
  <c r="AF1446" i="78"/>
  <c r="AG1446" i="78"/>
  <c r="AO1446" i="78"/>
  <c r="AG1162" i="78"/>
  <c r="AO1162" i="78"/>
  <c r="AF1162" i="78"/>
  <c r="AO1127" i="78"/>
  <c r="AF1127" i="78"/>
  <c r="AG1127" i="78"/>
  <c r="AF1056" i="78"/>
  <c r="AO1056" i="78"/>
  <c r="AG1056" i="78"/>
  <c r="AG573" i="78"/>
  <c r="AO573" i="78"/>
  <c r="AF573" i="78"/>
  <c r="AF474" i="78"/>
  <c r="AO474" i="78"/>
  <c r="AG474" i="78"/>
  <c r="AO161" i="78"/>
  <c r="AG161" i="78"/>
  <c r="AF161" i="78"/>
  <c r="AG392" i="78"/>
  <c r="AF392" i="78"/>
  <c r="AO392" i="78"/>
  <c r="AO310" i="78"/>
  <c r="AG310" i="78"/>
  <c r="AF310" i="78"/>
  <c r="AO366" i="78"/>
  <c r="AG366" i="78"/>
  <c r="AF366" i="78"/>
  <c r="AG768" i="78"/>
  <c r="AO768" i="78"/>
  <c r="AF768" i="78"/>
  <c r="AO719" i="78"/>
  <c r="AG719" i="78"/>
  <c r="AF719" i="78"/>
  <c r="AO1270" i="78"/>
  <c r="AF1270" i="78"/>
  <c r="AG1270" i="78"/>
  <c r="AF1364" i="78"/>
  <c r="AO1364" i="78"/>
  <c r="AG1364" i="78"/>
  <c r="AF1549" i="78"/>
  <c r="AO1549" i="78"/>
  <c r="AG1549" i="78"/>
  <c r="AO1630" i="78"/>
  <c r="AG1630" i="78"/>
  <c r="AF1630" i="78"/>
  <c r="AF1749" i="78"/>
  <c r="AG1749" i="78"/>
  <c r="AO1749" i="78"/>
  <c r="AF1756" i="78"/>
  <c r="AG1756" i="78"/>
  <c r="AO1756" i="78"/>
  <c r="AO1789" i="78"/>
  <c r="AF1789" i="78"/>
  <c r="AG1789" i="78"/>
  <c r="AG1897" i="78"/>
  <c r="AO1897" i="78"/>
  <c r="AF1897" i="78"/>
  <c r="AO1764" i="78"/>
  <c r="AF1764" i="78"/>
  <c r="AG1764" i="78"/>
  <c r="AF1470" i="78"/>
  <c r="AG1470" i="78"/>
  <c r="AO1470" i="78"/>
  <c r="AO1300" i="78"/>
  <c r="AG1300" i="78"/>
  <c r="AF1300" i="78"/>
  <c r="AG1120" i="78"/>
  <c r="AO1120" i="78"/>
  <c r="AF1120" i="78"/>
  <c r="AO973" i="78"/>
  <c r="AG973" i="78"/>
  <c r="AF973" i="78"/>
  <c r="AO518" i="78"/>
  <c r="AG518" i="78"/>
  <c r="AF518" i="78"/>
  <c r="AO354" i="78"/>
  <c r="AG354" i="78"/>
  <c r="AF354" i="78"/>
  <c r="AO104" i="78"/>
  <c r="AG104" i="78"/>
  <c r="AF104" i="78"/>
  <c r="AO299" i="78"/>
  <c r="AG299" i="78"/>
  <c r="AF299" i="78"/>
  <c r="AO134" i="78"/>
  <c r="AG134" i="78"/>
  <c r="AF134" i="78"/>
  <c r="AO302" i="78"/>
  <c r="AG302" i="78"/>
  <c r="AF302" i="78"/>
  <c r="AG658" i="78"/>
  <c r="AF658" i="78"/>
  <c r="AO658" i="78"/>
  <c r="AG814" i="78"/>
  <c r="AF814" i="78"/>
  <c r="AO814" i="78"/>
  <c r="AF808" i="78"/>
  <c r="AO808" i="78"/>
  <c r="AG808" i="78"/>
  <c r="AG943" i="78"/>
  <c r="AO943" i="78"/>
  <c r="AF943" i="78"/>
  <c r="AG1110" i="78"/>
  <c r="AF1110" i="78"/>
  <c r="AO1110" i="78"/>
  <c r="AF1528" i="78"/>
  <c r="AG1528" i="78"/>
  <c r="AO1528" i="78"/>
  <c r="AG1638" i="78"/>
  <c r="AO1638" i="78"/>
  <c r="AF1638" i="78"/>
  <c r="AG1690" i="78"/>
  <c r="AF1690" i="78"/>
  <c r="AO1690" i="78"/>
  <c r="AO1797" i="78"/>
  <c r="AG1797" i="78"/>
  <c r="AF1797" i="78"/>
  <c r="AF1951" i="78"/>
  <c r="AG1951" i="78"/>
  <c r="AO1951" i="78"/>
  <c r="AO197" i="78"/>
  <c r="AG197" i="78"/>
  <c r="AF197" i="78"/>
  <c r="AO95" i="78"/>
  <c r="AG95" i="78"/>
  <c r="AF95" i="78"/>
  <c r="AF2050" i="78"/>
  <c r="AG2050" i="78"/>
  <c r="AO2050" i="78"/>
  <c r="AF2042" i="78"/>
  <c r="AG2042" i="78"/>
  <c r="AO2042" i="78"/>
  <c r="AO1843" i="78"/>
  <c r="AG1843" i="78"/>
  <c r="AF1843" i="78"/>
  <c r="AG1814" i="78"/>
  <c r="AO1814" i="78"/>
  <c r="AF1814" i="78"/>
  <c r="AG1313" i="78"/>
  <c r="AO1313" i="78"/>
  <c r="AF1313" i="78"/>
  <c r="AF420" i="78"/>
  <c r="AG420" i="78"/>
  <c r="AO420" i="78"/>
  <c r="AO121" i="78"/>
  <c r="AG121" i="78"/>
  <c r="AF121" i="78"/>
  <c r="AO130" i="78"/>
  <c r="AG130" i="78"/>
  <c r="AF130" i="78"/>
  <c r="AO527" i="78"/>
  <c r="AG527" i="78"/>
  <c r="AF527" i="78"/>
  <c r="AO575" i="78"/>
  <c r="AF575" i="78"/>
  <c r="AG575" i="78"/>
  <c r="AO940" i="78"/>
  <c r="AG940" i="78"/>
  <c r="AF940" i="78"/>
  <c r="AG644" i="78"/>
  <c r="AF644" i="78"/>
  <c r="AO644" i="78"/>
  <c r="AG772" i="78"/>
  <c r="AO772" i="78"/>
  <c r="AF772" i="78"/>
  <c r="AF816" i="78"/>
  <c r="AO816" i="78"/>
  <c r="AG816" i="78"/>
  <c r="AO755" i="78"/>
  <c r="AG755" i="78"/>
  <c r="AF755" i="78"/>
  <c r="AG818" i="78"/>
  <c r="AF818" i="78"/>
  <c r="AO818" i="78"/>
  <c r="AG941" i="78"/>
  <c r="AF941" i="78"/>
  <c r="AO941" i="78"/>
  <c r="AG923" i="78"/>
  <c r="AF923" i="78"/>
  <c r="AO923" i="78"/>
  <c r="AG1106" i="78"/>
  <c r="AO1106" i="78"/>
  <c r="AF1106" i="78"/>
  <c r="AF1336" i="78"/>
  <c r="AO1336" i="78"/>
  <c r="AG1336" i="78"/>
  <c r="AF1393" i="78"/>
  <c r="AO1393" i="78"/>
  <c r="AG1393" i="78"/>
  <c r="AF1505" i="78"/>
  <c r="AO1505" i="78"/>
  <c r="AG1505" i="78"/>
  <c r="AG1644" i="78"/>
  <c r="AF1644" i="78"/>
  <c r="AO1644" i="78"/>
  <c r="AF1617" i="78"/>
  <c r="AO1617" i="78"/>
  <c r="AG1617" i="78"/>
  <c r="AG1681" i="78"/>
  <c r="AF1681" i="78"/>
  <c r="AO1681" i="78"/>
  <c r="AO1805" i="78"/>
  <c r="AG1805" i="78"/>
  <c r="AF1805" i="78"/>
  <c r="AF2049" i="78"/>
  <c r="AG2049" i="78"/>
  <c r="AO2049" i="78"/>
  <c r="AO1934" i="78"/>
  <c r="AG1934" i="78"/>
  <c r="AF1934" i="78"/>
  <c r="AF1840" i="78"/>
  <c r="AO1840" i="78"/>
  <c r="AG1840" i="78"/>
  <c r="AF1351" i="78"/>
  <c r="AO1351" i="78"/>
  <c r="AG1351" i="78"/>
  <c r="AO1280" i="78"/>
  <c r="AF1280" i="78"/>
  <c r="AG1280" i="78"/>
  <c r="AG1184" i="78"/>
  <c r="AO1184" i="78"/>
  <c r="AF1184" i="78"/>
  <c r="AO967" i="78"/>
  <c r="AG967" i="78"/>
  <c r="AF967" i="78"/>
  <c r="AO960" i="78"/>
  <c r="AG960" i="78"/>
  <c r="AF960" i="78"/>
  <c r="AF589" i="78"/>
  <c r="AG589" i="78"/>
  <c r="AO589" i="78"/>
  <c r="AO327" i="78"/>
  <c r="AG327" i="78"/>
  <c r="AF327" i="78"/>
  <c r="AO292" i="78"/>
  <c r="AG292" i="78"/>
  <c r="AF292" i="78"/>
  <c r="AO182" i="78"/>
  <c r="AG182" i="78"/>
  <c r="AF182" i="78"/>
  <c r="AO118" i="78"/>
  <c r="AG118" i="78"/>
  <c r="AF118" i="78"/>
  <c r="AO341" i="78"/>
  <c r="AG341" i="78"/>
  <c r="AF341" i="78"/>
  <c r="AF508" i="78"/>
  <c r="AG508" i="78"/>
  <c r="AO508" i="78"/>
  <c r="AO325" i="78"/>
  <c r="AG325" i="78"/>
  <c r="AF325" i="78"/>
  <c r="AG900" i="78"/>
  <c r="AF900" i="78"/>
  <c r="AO900" i="78"/>
  <c r="AO725" i="78"/>
  <c r="AG725" i="78"/>
  <c r="AF725" i="78"/>
  <c r="AO773" i="78"/>
  <c r="AF773" i="78"/>
  <c r="AG773" i="78"/>
  <c r="AF1552" i="78"/>
  <c r="AG1552" i="78"/>
  <c r="AO1552" i="78"/>
  <c r="AF1669" i="78"/>
  <c r="AG1669" i="78"/>
  <c r="AO1669" i="78"/>
  <c r="AF1712" i="78"/>
  <c r="AO1712" i="78"/>
  <c r="AG1712" i="78"/>
  <c r="AO107" i="78"/>
  <c r="AG107" i="78"/>
  <c r="AF107" i="78"/>
  <c r="AO1957" i="78"/>
  <c r="AG1957" i="78"/>
  <c r="AF1957" i="78"/>
  <c r="AG1776" i="78"/>
  <c r="AO1776" i="78"/>
  <c r="AF1776" i="78"/>
  <c r="AF1487" i="78"/>
  <c r="AG1487" i="78"/>
  <c r="AO1487" i="78"/>
  <c r="AG1148" i="78"/>
  <c r="AO1148" i="78"/>
  <c r="AF1148" i="78"/>
  <c r="AG1210" i="78"/>
  <c r="AO1210" i="78"/>
  <c r="AF1210" i="78"/>
  <c r="AO1177" i="78"/>
  <c r="AG1177" i="78"/>
  <c r="AF1177" i="78"/>
  <c r="AF1067" i="78"/>
  <c r="AG1067" i="78"/>
  <c r="AO1067" i="78"/>
  <c r="AO1005" i="78"/>
  <c r="AG1005" i="78"/>
  <c r="AF1005" i="78"/>
  <c r="AO1038" i="78"/>
  <c r="AG1038" i="78"/>
  <c r="AF1038" i="78"/>
  <c r="AF597" i="78"/>
  <c r="AG597" i="78"/>
  <c r="AO597" i="78"/>
  <c r="AF502" i="78"/>
  <c r="AG502" i="78"/>
  <c r="AO502" i="78"/>
  <c r="AO355" i="78"/>
  <c r="AG355" i="78"/>
  <c r="AF355" i="78"/>
  <c r="AO110" i="78"/>
  <c r="AG110" i="78"/>
  <c r="AF110" i="78"/>
  <c r="AF532" i="78"/>
  <c r="AO532" i="78"/>
  <c r="AG532" i="78"/>
  <c r="AG801" i="78"/>
  <c r="AO801" i="78"/>
  <c r="AF801" i="78"/>
  <c r="AF616" i="78"/>
  <c r="AO616" i="78"/>
  <c r="AG616" i="78"/>
  <c r="AG744" i="78"/>
  <c r="AO744" i="78"/>
  <c r="AF744" i="78"/>
  <c r="AG647" i="78"/>
  <c r="AF647" i="78"/>
  <c r="AO647" i="78"/>
  <c r="AO743" i="78"/>
  <c r="AG743" i="78"/>
  <c r="AF743" i="78"/>
  <c r="AG879" i="78"/>
  <c r="AO879" i="78"/>
  <c r="AF879" i="78"/>
  <c r="AG1265" i="78"/>
  <c r="AO1265" i="78"/>
  <c r="AF1265" i="78"/>
  <c r="AG1285" i="78"/>
  <c r="AO1285" i="78"/>
  <c r="AF1285" i="78"/>
  <c r="AF1378" i="78"/>
  <c r="AG1378" i="78"/>
  <c r="AO1378" i="78"/>
  <c r="AF1431" i="78"/>
  <c r="AG1431" i="78"/>
  <c r="AO1431" i="78"/>
  <c r="AF1484" i="78"/>
  <c r="AG1484" i="78"/>
  <c r="AO1484" i="78"/>
  <c r="AF1440" i="78"/>
  <c r="AG1440" i="78"/>
  <c r="AO1440" i="78"/>
  <c r="AG1589" i="78"/>
  <c r="AO1589" i="78"/>
  <c r="AF1589" i="78"/>
  <c r="AF1726" i="78"/>
  <c r="AG1726" i="78"/>
  <c r="AO1726" i="78"/>
  <c r="AF1655" i="78"/>
  <c r="AO1655" i="78"/>
  <c r="AG1655" i="78"/>
  <c r="AO221" i="78"/>
  <c r="AG221" i="78"/>
  <c r="AF221" i="78"/>
  <c r="AF180" i="78"/>
  <c r="AO180" i="78"/>
  <c r="AG180" i="78"/>
  <c r="AG1913" i="78"/>
  <c r="AF1913" i="78"/>
  <c r="AO1913" i="78"/>
  <c r="AG1908" i="78"/>
  <c r="AO1908" i="78"/>
  <c r="AF1908" i="78"/>
  <c r="AG1868" i="78"/>
  <c r="AO1868" i="78"/>
  <c r="AF1868" i="78"/>
  <c r="AG1595" i="78"/>
  <c r="AF1595" i="78"/>
  <c r="AO1595" i="78"/>
  <c r="AG1151" i="78"/>
  <c r="AO1151" i="78"/>
  <c r="AF1151" i="78"/>
  <c r="AO1238" i="78"/>
  <c r="AG1238" i="78"/>
  <c r="AF1238" i="78"/>
  <c r="AO1173" i="78"/>
  <c r="AG1173" i="78"/>
  <c r="AF1173" i="78"/>
  <c r="AO997" i="78"/>
  <c r="AG997" i="78"/>
  <c r="AF997" i="78"/>
  <c r="AF595" i="78"/>
  <c r="AG595" i="78"/>
  <c r="AO595" i="78"/>
  <c r="AO223" i="78"/>
  <c r="AG223" i="78"/>
  <c r="AF223" i="78"/>
  <c r="AF434" i="78"/>
  <c r="AO434" i="78"/>
  <c r="AG434" i="78"/>
  <c r="AO511" i="78"/>
  <c r="AG511" i="78"/>
  <c r="AF511" i="78"/>
  <c r="AG817" i="78"/>
  <c r="AO817" i="78"/>
  <c r="AF817" i="78"/>
  <c r="AG618" i="78"/>
  <c r="AO618" i="78"/>
  <c r="AF618" i="78"/>
  <c r="AG633" i="78"/>
  <c r="AF633" i="78"/>
  <c r="AO633" i="78"/>
  <c r="AO729" i="78"/>
  <c r="AG729" i="78"/>
  <c r="AF729" i="78"/>
  <c r="AG842" i="78"/>
  <c r="AF842" i="78"/>
  <c r="AO842" i="78"/>
  <c r="AG1130" i="78"/>
  <c r="AO1130" i="78"/>
  <c r="AF1130" i="78"/>
  <c r="AG1574" i="78"/>
  <c r="AO1574" i="78"/>
  <c r="AF1574" i="78"/>
  <c r="AG1612" i="78"/>
  <c r="AF1612" i="78"/>
  <c r="AO1612" i="78"/>
  <c r="AO1817" i="78"/>
  <c r="AG1817" i="78"/>
  <c r="AF1817" i="78"/>
  <c r="AF1415" i="78"/>
  <c r="AG1415" i="78"/>
  <c r="AO1415" i="78"/>
  <c r="AO177" i="78"/>
  <c r="AG177" i="78"/>
  <c r="AF177" i="78"/>
  <c r="AG716" i="78"/>
  <c r="AO716" i="78"/>
  <c r="AF716" i="78"/>
  <c r="AF1945" i="78"/>
  <c r="AG1945" i="78"/>
  <c r="AO1945" i="78"/>
  <c r="AG1207" i="78"/>
  <c r="AO1207" i="78"/>
  <c r="AF1207" i="78"/>
  <c r="AG798" i="78"/>
  <c r="AF798" i="78"/>
  <c r="AO798" i="78"/>
  <c r="AF1508" i="78"/>
  <c r="AO1508" i="78"/>
  <c r="AG1508" i="78"/>
  <c r="AF1510" i="78"/>
  <c r="AG1510" i="78"/>
  <c r="AO1510" i="78"/>
  <c r="AO517" i="78"/>
  <c r="AG517" i="78"/>
  <c r="AF517" i="78"/>
  <c r="AG704" i="78"/>
  <c r="AO704" i="78"/>
  <c r="AF704" i="78"/>
  <c r="AG1406" i="78"/>
  <c r="AO1406" i="78"/>
  <c r="AF1406" i="78"/>
  <c r="AO1932" i="78"/>
  <c r="AG1932" i="78"/>
  <c r="AF1932" i="78"/>
  <c r="AG799" i="78"/>
  <c r="AF799" i="78"/>
  <c r="AO799" i="78"/>
  <c r="AO186" i="78"/>
  <c r="AG186" i="78"/>
  <c r="AF186" i="78"/>
  <c r="AF2012" i="78"/>
  <c r="AG2012" i="78"/>
  <c r="AO2012" i="78"/>
  <c r="AG1902" i="78"/>
  <c r="AO1902" i="78"/>
  <c r="AF1902" i="78"/>
  <c r="AG1798" i="78"/>
  <c r="AO1798" i="78"/>
  <c r="AF1798" i="78"/>
  <c r="AG1855" i="78"/>
  <c r="AF1855" i="78"/>
  <c r="AO1855" i="78"/>
  <c r="AF1417" i="78"/>
  <c r="AG1417" i="78"/>
  <c r="AO1417" i="78"/>
  <c r="AG1211" i="78"/>
  <c r="AO1211" i="78"/>
  <c r="AF1211" i="78"/>
  <c r="AO1137" i="78"/>
  <c r="AG1137" i="78"/>
  <c r="AF1137" i="78"/>
  <c r="AO533" i="78"/>
  <c r="AG533" i="78"/>
  <c r="AF533" i="78"/>
  <c r="AF488" i="78"/>
  <c r="AG488" i="78"/>
  <c r="AO488" i="78"/>
  <c r="AO267" i="78"/>
  <c r="AG267" i="78"/>
  <c r="AF267" i="78"/>
  <c r="AO222" i="78"/>
  <c r="AG222" i="78"/>
  <c r="AF222" i="78"/>
  <c r="AO66" i="78"/>
  <c r="AG66" i="78"/>
  <c r="AF66" i="78"/>
  <c r="AO389" i="78"/>
  <c r="AF389" i="78"/>
  <c r="AG389" i="78"/>
  <c r="AO451" i="78"/>
  <c r="AG451" i="78"/>
  <c r="AF451" i="78"/>
  <c r="AG906" i="78"/>
  <c r="AF906" i="78"/>
  <c r="AO906" i="78"/>
  <c r="AG700" i="78"/>
  <c r="AO700" i="78"/>
  <c r="AF700" i="78"/>
  <c r="AF784" i="78"/>
  <c r="AO784" i="78"/>
  <c r="AG784" i="78"/>
  <c r="AG603" i="78"/>
  <c r="AO603" i="78"/>
  <c r="AF603" i="78"/>
  <c r="AO651" i="78"/>
  <c r="AG651" i="78"/>
  <c r="AF651" i="78"/>
  <c r="AO747" i="78"/>
  <c r="AG747" i="78"/>
  <c r="AF747" i="78"/>
  <c r="AF1354" i="78"/>
  <c r="AG1354" i="78"/>
  <c r="AO1354" i="78"/>
  <c r="AF1475" i="78"/>
  <c r="AO1475" i="78"/>
  <c r="AG1475" i="78"/>
  <c r="AF1469" i="78"/>
  <c r="AG1469" i="78"/>
  <c r="AO1469" i="78"/>
  <c r="AO1620" i="78"/>
  <c r="AG1620" i="78"/>
  <c r="AF1620" i="78"/>
  <c r="AO1821" i="78"/>
  <c r="AG1821" i="78"/>
  <c r="AF1821" i="78"/>
  <c r="AO1898" i="78"/>
  <c r="AF1898" i="78"/>
  <c r="AG1898" i="78"/>
  <c r="AF1349" i="78"/>
  <c r="AG1349" i="78"/>
  <c r="AO1349" i="78"/>
  <c r="AG1198" i="78"/>
  <c r="AO1198" i="78"/>
  <c r="AF1198" i="78"/>
  <c r="AF1072" i="78"/>
  <c r="AO1072" i="78"/>
  <c r="AG1072" i="78"/>
  <c r="AG1124" i="78"/>
  <c r="AF1124" i="78"/>
  <c r="AO1124" i="78"/>
  <c r="AF464" i="78"/>
  <c r="AG464" i="78"/>
  <c r="AO464" i="78"/>
  <c r="AO203" i="78"/>
  <c r="AG203" i="78"/>
  <c r="AF203" i="78"/>
  <c r="AO139" i="78"/>
  <c r="AG139" i="78"/>
  <c r="AF139" i="78"/>
  <c r="AO239" i="78"/>
  <c r="AG239" i="78"/>
  <c r="AF239" i="78"/>
  <c r="AO286" i="78"/>
  <c r="AG286" i="78"/>
  <c r="AF286" i="78"/>
  <c r="AO365" i="78"/>
  <c r="AG365" i="78"/>
  <c r="AF365" i="78"/>
  <c r="AO411" i="78"/>
  <c r="AG411" i="78"/>
  <c r="AF411" i="78"/>
  <c r="AG562" i="78"/>
  <c r="AO562" i="78"/>
  <c r="AF562" i="78"/>
  <c r="AG813" i="78"/>
  <c r="AF813" i="78"/>
  <c r="AO813" i="78"/>
  <c r="AG766" i="78"/>
  <c r="AO766" i="78"/>
  <c r="AF766" i="78"/>
  <c r="AG876" i="78"/>
  <c r="AO876" i="78"/>
  <c r="AF876" i="78"/>
  <c r="AO1266" i="78"/>
  <c r="AF1266" i="78"/>
  <c r="AG1266" i="78"/>
  <c r="AG1310" i="78"/>
  <c r="AO1310" i="78"/>
  <c r="AF1310" i="78"/>
  <c r="AF1360" i="78"/>
  <c r="AO1360" i="78"/>
  <c r="AG1360" i="78"/>
  <c r="AF1491" i="78"/>
  <c r="AO1491" i="78"/>
  <c r="AG1491" i="78"/>
  <c r="AF1563" i="78"/>
  <c r="AO1563" i="78"/>
  <c r="AG1563" i="78"/>
  <c r="AO1825" i="78"/>
  <c r="AG1825" i="78"/>
  <c r="AF1825" i="78"/>
  <c r="AO2022" i="78"/>
  <c r="AF2022" i="78"/>
  <c r="AG2022" i="78"/>
  <c r="AG2005" i="78"/>
  <c r="AF2005" i="78"/>
  <c r="AO2005" i="78"/>
  <c r="AO1972" i="78"/>
  <c r="AF1972" i="78"/>
  <c r="AG1972" i="78"/>
  <c r="AG1975" i="78"/>
  <c r="AF1975" i="78"/>
  <c r="AO1975" i="78"/>
  <c r="AO1920" i="78"/>
  <c r="AG1920" i="78"/>
  <c r="AF1920" i="78"/>
  <c r="AG1816" i="78"/>
  <c r="AF1816" i="78"/>
  <c r="AO1816" i="78"/>
  <c r="AF1735" i="78"/>
  <c r="AG1735" i="78"/>
  <c r="AO1735" i="78"/>
  <c r="AF1705" i="78"/>
  <c r="AG1705" i="78"/>
  <c r="AO1705" i="78"/>
  <c r="AF1435" i="78"/>
  <c r="AO1435" i="78"/>
  <c r="AG1435" i="78"/>
  <c r="AO1262" i="78"/>
  <c r="AF1262" i="78"/>
  <c r="AG1262" i="78"/>
  <c r="AG1226" i="78"/>
  <c r="AF1226" i="78"/>
  <c r="AO1226" i="78"/>
  <c r="AF1043" i="78"/>
  <c r="AG1043" i="78"/>
  <c r="AO1043" i="78"/>
  <c r="AF1044" i="78"/>
  <c r="AG1044" i="78"/>
  <c r="AO1044" i="78"/>
  <c r="AO958" i="78"/>
  <c r="AG958" i="78"/>
  <c r="AF958" i="78"/>
  <c r="AO401" i="78"/>
  <c r="AG401" i="78"/>
  <c r="AF401" i="78"/>
  <c r="AO176" i="78"/>
  <c r="AG176" i="78"/>
  <c r="AF176" i="78"/>
  <c r="AO142" i="78"/>
  <c r="AG142" i="78"/>
  <c r="AF142" i="78"/>
  <c r="AO73" i="78"/>
  <c r="AF73" i="78"/>
  <c r="AG73" i="78"/>
  <c r="AO515" i="78"/>
  <c r="AG515" i="78"/>
  <c r="AF515" i="78"/>
  <c r="AF624" i="78"/>
  <c r="AO624" i="78"/>
  <c r="AG624" i="78"/>
  <c r="AG639" i="78"/>
  <c r="AO639" i="78"/>
  <c r="AF639" i="78"/>
  <c r="AG1083" i="78"/>
  <c r="AF1083" i="78"/>
  <c r="AO1083" i="78"/>
  <c r="AG1323" i="78"/>
  <c r="AO1323" i="78"/>
  <c r="AF1323" i="78"/>
  <c r="AF1546" i="78"/>
  <c r="AG1546" i="78"/>
  <c r="AO1546" i="78"/>
  <c r="AF1667" i="78"/>
  <c r="AO1667" i="78"/>
  <c r="AG1667" i="78"/>
  <c r="AF1687" i="78"/>
  <c r="AO1687" i="78"/>
  <c r="AG1687" i="78"/>
  <c r="AG2009" i="78"/>
  <c r="AO2009" i="78"/>
  <c r="AF2009" i="78"/>
  <c r="AF2028" i="78"/>
  <c r="AO2028" i="78"/>
  <c r="AG2028" i="78"/>
  <c r="AF2052" i="78"/>
  <c r="AO2052" i="78"/>
  <c r="AG2052" i="78"/>
  <c r="AG60" i="78"/>
  <c r="AO60" i="78"/>
  <c r="AF60" i="78"/>
  <c r="AF2043" i="78"/>
  <c r="AG2043" i="78"/>
  <c r="AO2043" i="78"/>
  <c r="AO1766" i="78"/>
  <c r="AG1766" i="78"/>
  <c r="AF1766" i="78"/>
  <c r="AF1529" i="78"/>
  <c r="AO1529" i="78"/>
  <c r="AG1529" i="78"/>
  <c r="AF1439" i="78"/>
  <c r="AG1439" i="78"/>
  <c r="AO1439" i="78"/>
  <c r="AO1320" i="78"/>
  <c r="AF1320" i="78"/>
  <c r="AG1320" i="78"/>
  <c r="AG1231" i="78"/>
  <c r="AF1231" i="78"/>
  <c r="AO1231" i="78"/>
  <c r="AO1029" i="78"/>
  <c r="AG1029" i="78"/>
  <c r="AF1029" i="78"/>
  <c r="AO503" i="78"/>
  <c r="AG503" i="78"/>
  <c r="AF503" i="78"/>
  <c r="AG445" i="78"/>
  <c r="AF445" i="78"/>
  <c r="AO445" i="78"/>
  <c r="AG462" i="78"/>
  <c r="AF462" i="78"/>
  <c r="AO462" i="78"/>
  <c r="AO123" i="78"/>
  <c r="AG123" i="78"/>
  <c r="AF123" i="78"/>
  <c r="AO168" i="78"/>
  <c r="AG168" i="78"/>
  <c r="AF168" i="78"/>
  <c r="AO143" i="78"/>
  <c r="AG143" i="78"/>
  <c r="AF143" i="78"/>
  <c r="AF410" i="78"/>
  <c r="AG410" i="78"/>
  <c r="AO410" i="78"/>
  <c r="AO812" i="78"/>
  <c r="AG812" i="78"/>
  <c r="AF812" i="78"/>
  <c r="AG706" i="78"/>
  <c r="AO706" i="78"/>
  <c r="AF706" i="78"/>
  <c r="AG625" i="78"/>
  <c r="AF625" i="78"/>
  <c r="AO625" i="78"/>
  <c r="AG934" i="78"/>
  <c r="AO934" i="78"/>
  <c r="AF934" i="78"/>
  <c r="AO1103" i="78"/>
  <c r="AF1103" i="78"/>
  <c r="AG1103" i="78"/>
  <c r="AF1295" i="78"/>
  <c r="AO1295" i="78"/>
  <c r="AG1295" i="78"/>
  <c r="AF1366" i="78"/>
  <c r="AG1366" i="78"/>
  <c r="AO1366" i="78"/>
  <c r="AF1368" i="78"/>
  <c r="AO1368" i="78"/>
  <c r="AG1368" i="78"/>
  <c r="AO1656" i="78"/>
  <c r="AG1656" i="78"/>
  <c r="AF1656" i="78"/>
  <c r="AF1952" i="78"/>
  <c r="AG1952" i="78"/>
  <c r="AO1952" i="78"/>
  <c r="AO2008" i="78"/>
  <c r="AG2008" i="78"/>
  <c r="AF2008" i="78"/>
  <c r="AO1964" i="78"/>
  <c r="AG1964" i="78"/>
  <c r="AF1964" i="78"/>
  <c r="AG1916" i="78"/>
  <c r="AO1916" i="78"/>
  <c r="AF1916" i="78"/>
  <c r="AG1888" i="78"/>
  <c r="AF1888" i="78"/>
  <c r="AO1888" i="78"/>
  <c r="AG1842" i="78"/>
  <c r="AF1842" i="78"/>
  <c r="AO1842" i="78"/>
  <c r="AG1770" i="78"/>
  <c r="AO1770" i="78"/>
  <c r="AF1770" i="78"/>
  <c r="AF1516" i="78"/>
  <c r="AG1516" i="78"/>
  <c r="AO1516" i="78"/>
  <c r="AO1312" i="78"/>
  <c r="AF1312" i="78"/>
  <c r="AG1312" i="78"/>
  <c r="AO1288" i="78"/>
  <c r="AG1288" i="78"/>
  <c r="AF1288" i="78"/>
  <c r="AO1117" i="78"/>
  <c r="AF1117" i="78"/>
  <c r="AG1117" i="78"/>
  <c r="AO1217" i="78"/>
  <c r="AG1217" i="78"/>
  <c r="AF1217" i="78"/>
  <c r="AO1185" i="78"/>
  <c r="AG1185" i="78"/>
  <c r="AF1185" i="78"/>
  <c r="AF1268" i="78"/>
  <c r="AO1268" i="78"/>
  <c r="AG1268" i="78"/>
  <c r="AO998" i="78"/>
  <c r="AG998" i="78"/>
  <c r="AF998" i="78"/>
  <c r="AO1033" i="78"/>
  <c r="AG1033" i="78"/>
  <c r="AF1033" i="78"/>
  <c r="AO513" i="78"/>
  <c r="AG513" i="78"/>
  <c r="AF513" i="78"/>
  <c r="AO160" i="78"/>
  <c r="AG160" i="78"/>
  <c r="AF160" i="78"/>
  <c r="AO362" i="78"/>
  <c r="AG362" i="78"/>
  <c r="AF362" i="78"/>
  <c r="AO135" i="78"/>
  <c r="AG135" i="78"/>
  <c r="AF135" i="78"/>
  <c r="AF450" i="78"/>
  <c r="AO450" i="78"/>
  <c r="AG450" i="78"/>
  <c r="AF405" i="78"/>
  <c r="AO405" i="78"/>
  <c r="AG405" i="78"/>
  <c r="AG898" i="78"/>
  <c r="AF898" i="78"/>
  <c r="AO898" i="78"/>
  <c r="AG692" i="78"/>
  <c r="AO692" i="78"/>
  <c r="AF692" i="78"/>
  <c r="AO643" i="78"/>
  <c r="AG643" i="78"/>
  <c r="AF643" i="78"/>
  <c r="AO739" i="78"/>
  <c r="AG739" i="78"/>
  <c r="AF739" i="78"/>
  <c r="AG939" i="78"/>
  <c r="AO939" i="78"/>
  <c r="AF939" i="78"/>
  <c r="AF1340" i="78"/>
  <c r="AO1340" i="78"/>
  <c r="AG1340" i="78"/>
  <c r="AG1394" i="78"/>
  <c r="AO1394" i="78"/>
  <c r="AF1394" i="78"/>
  <c r="AG1971" i="78"/>
  <c r="AO1971" i="78"/>
  <c r="AF1971" i="78"/>
  <c r="AO1977" i="78"/>
  <c r="AG1977" i="78"/>
  <c r="AF1977" i="78"/>
  <c r="AO106" i="78"/>
  <c r="AG106" i="78"/>
  <c r="AF106" i="78"/>
  <c r="AO1921" i="78"/>
  <c r="AG1921" i="78"/>
  <c r="AF1921" i="78"/>
  <c r="AG1804" i="78"/>
  <c r="AO1804" i="78"/>
  <c r="AF1804" i="78"/>
  <c r="AG1778" i="78"/>
  <c r="AO1778" i="78"/>
  <c r="AF1778" i="78"/>
  <c r="AF1707" i="78"/>
  <c r="AO1707" i="78"/>
  <c r="AG1707" i="78"/>
  <c r="AF1412" i="78"/>
  <c r="AG1412" i="78"/>
  <c r="AO1412" i="78"/>
  <c r="AF1429" i="78"/>
  <c r="AG1429" i="78"/>
  <c r="AO1429" i="78"/>
  <c r="AO1304" i="78"/>
  <c r="AF1304" i="78"/>
  <c r="AG1304" i="78"/>
  <c r="AO1091" i="78"/>
  <c r="AF1091" i="78"/>
  <c r="AG1091" i="78"/>
  <c r="AG1150" i="78"/>
  <c r="AO1150" i="78"/>
  <c r="AF1150" i="78"/>
  <c r="AF1053" i="78"/>
  <c r="AG1053" i="78"/>
  <c r="AO1053" i="78"/>
  <c r="AO505" i="78"/>
  <c r="AG505" i="78"/>
  <c r="AF505" i="78"/>
  <c r="AG493" i="78"/>
  <c r="AF493" i="78"/>
  <c r="AO493" i="78"/>
  <c r="AF360" i="78"/>
  <c r="AO360" i="78"/>
  <c r="AG360" i="78"/>
  <c r="AO171" i="78"/>
  <c r="AG171" i="78"/>
  <c r="AF171" i="78"/>
  <c r="AF412" i="78"/>
  <c r="AO412" i="78"/>
  <c r="AG412" i="78"/>
  <c r="AO519" i="78"/>
  <c r="AG519" i="78"/>
  <c r="AF519" i="78"/>
  <c r="AF528" i="78"/>
  <c r="AO528" i="78"/>
  <c r="AG528" i="78"/>
  <c r="AO804" i="78"/>
  <c r="AG804" i="78"/>
  <c r="AF804" i="78"/>
  <c r="AO598" i="78"/>
  <c r="AG598" i="78"/>
  <c r="AF598" i="78"/>
  <c r="AO630" i="78"/>
  <c r="AG630" i="78"/>
  <c r="AF630" i="78"/>
  <c r="AG726" i="78"/>
  <c r="AO726" i="78"/>
  <c r="AF726" i="78"/>
  <c r="AG758" i="78"/>
  <c r="AO758" i="78"/>
  <c r="AF758" i="78"/>
  <c r="AF645" i="78"/>
  <c r="AO645" i="78"/>
  <c r="AG645" i="78"/>
  <c r="AG846" i="78"/>
  <c r="AF846" i="78"/>
  <c r="AO846" i="78"/>
  <c r="AG1257" i="78"/>
  <c r="AO1257" i="78"/>
  <c r="AF1257" i="78"/>
  <c r="AF1361" i="78"/>
  <c r="AG1361" i="78"/>
  <c r="AO1361" i="78"/>
  <c r="AF1414" i="78"/>
  <c r="AG1414" i="78"/>
  <c r="AO1414" i="78"/>
  <c r="AG1581" i="78"/>
  <c r="AO1581" i="78"/>
  <c r="AF1581" i="78"/>
  <c r="AF1568" i="78"/>
  <c r="AG1568" i="78"/>
  <c r="AO1568" i="78"/>
  <c r="AG1676" i="78"/>
  <c r="AO1676" i="78"/>
  <c r="AF1676" i="78"/>
  <c r="AF1717" i="78"/>
  <c r="AG1717" i="78"/>
  <c r="AO1717" i="78"/>
  <c r="AF1938" i="78"/>
  <c r="AG1938" i="78"/>
  <c r="AO1938" i="78"/>
  <c r="AO1927" i="78"/>
  <c r="AG1927" i="78"/>
  <c r="AF1927" i="78"/>
  <c r="AG1876" i="78"/>
  <c r="AO1876" i="78"/>
  <c r="AF1876" i="78"/>
  <c r="AG1848" i="78"/>
  <c r="AF1848" i="78"/>
  <c r="AO1848" i="78"/>
  <c r="AO1578" i="78"/>
  <c r="AF1578" i="78"/>
  <c r="AG1578" i="78"/>
  <c r="AF1426" i="78"/>
  <c r="AG1426" i="78"/>
  <c r="AO1426" i="78"/>
  <c r="AF1347" i="78"/>
  <c r="AG1347" i="78"/>
  <c r="AO1347" i="78"/>
  <c r="AO1316" i="78"/>
  <c r="AF1316" i="78"/>
  <c r="AG1316" i="78"/>
  <c r="AG1305" i="78"/>
  <c r="AO1305" i="78"/>
  <c r="AF1305" i="78"/>
  <c r="AO1097" i="78"/>
  <c r="AF1097" i="78"/>
  <c r="AG1097" i="78"/>
  <c r="AG1084" i="78"/>
  <c r="AF1084" i="78"/>
  <c r="AO1084" i="78"/>
  <c r="AF1051" i="78"/>
  <c r="AG1051" i="78"/>
  <c r="AO1051" i="78"/>
  <c r="AF1066" i="78"/>
  <c r="AO1066" i="78"/>
  <c r="AG1066" i="78"/>
  <c r="AO1009" i="78"/>
  <c r="AG1009" i="78"/>
  <c r="AF1009" i="78"/>
  <c r="AF1070" i="78"/>
  <c r="AO1070" i="78"/>
  <c r="AG1070" i="78"/>
  <c r="AF588" i="78"/>
  <c r="AG588" i="78"/>
  <c r="AO588" i="78"/>
  <c r="AG454" i="78"/>
  <c r="AF454" i="78"/>
  <c r="AO454" i="78"/>
  <c r="AO119" i="78"/>
  <c r="AG119" i="78"/>
  <c r="AF119" i="78"/>
  <c r="AO435" i="78"/>
  <c r="AG435" i="78"/>
  <c r="AF435" i="78"/>
  <c r="AO583" i="78"/>
  <c r="AF583" i="78"/>
  <c r="AG583" i="78"/>
  <c r="AG578" i="78"/>
  <c r="AO578" i="78"/>
  <c r="AF578" i="78"/>
  <c r="AG600" i="78"/>
  <c r="AF600" i="78"/>
  <c r="AO600" i="78"/>
  <c r="AG696" i="78"/>
  <c r="AO696" i="78"/>
  <c r="AF696" i="78"/>
  <c r="AG823" i="78"/>
  <c r="AF823" i="78"/>
  <c r="AO823" i="78"/>
  <c r="AO615" i="78"/>
  <c r="AG615" i="78"/>
  <c r="AF615" i="78"/>
  <c r="AG863" i="78"/>
  <c r="AF863" i="78"/>
  <c r="AO863" i="78"/>
  <c r="AG1247" i="78"/>
  <c r="AF1247" i="78"/>
  <c r="AO1247" i="78"/>
  <c r="AG1281" i="78"/>
  <c r="AO1281" i="78"/>
  <c r="AF1281" i="78"/>
  <c r="AF1416" i="78"/>
  <c r="AO1416" i="78"/>
  <c r="AG1416" i="78"/>
  <c r="AF1570" i="78"/>
  <c r="AG1570" i="78"/>
  <c r="AO1570" i="78"/>
  <c r="AO1626" i="78"/>
  <c r="AF1626" i="78"/>
  <c r="AG1626" i="78"/>
  <c r="AF1729" i="78"/>
  <c r="AG1729" i="78"/>
  <c r="AO1729" i="78"/>
  <c r="AF1633" i="78"/>
  <c r="AG1633" i="78"/>
  <c r="AO1633" i="78"/>
  <c r="AF1955" i="78"/>
  <c r="AG1955" i="78"/>
  <c r="AO1955" i="78"/>
  <c r="AF1946" i="78"/>
  <c r="AG1946" i="78"/>
  <c r="AO1946" i="78"/>
  <c r="AG1886" i="78"/>
  <c r="AF1886" i="78"/>
  <c r="AO1886" i="78"/>
  <c r="AG1839" i="78"/>
  <c r="AF1839" i="78"/>
  <c r="AO1839" i="78"/>
  <c r="AG1857" i="78"/>
  <c r="AF1857" i="78"/>
  <c r="AO1857" i="78"/>
  <c r="AF1418" i="78"/>
  <c r="AG1418" i="78"/>
  <c r="AO1418" i="78"/>
  <c r="AF1081" i="78"/>
  <c r="AG1081" i="78"/>
  <c r="AO1081" i="78"/>
  <c r="AF1054" i="78"/>
  <c r="AO1054" i="78"/>
  <c r="AG1054" i="78"/>
  <c r="AF585" i="78"/>
  <c r="AO585" i="78"/>
  <c r="AG585" i="78"/>
  <c r="AO347" i="78"/>
  <c r="AG347" i="78"/>
  <c r="AF347" i="78"/>
  <c r="AO372" i="78"/>
  <c r="AG372" i="78"/>
  <c r="AF372" i="78"/>
  <c r="AO334" i="78"/>
  <c r="AG334" i="78"/>
  <c r="AF334" i="78"/>
  <c r="AF277" i="78"/>
  <c r="AG277" i="78"/>
  <c r="AO277" i="78"/>
  <c r="AG797" i="78"/>
  <c r="AF797" i="78"/>
  <c r="AO797" i="78"/>
  <c r="AG853" i="78"/>
  <c r="AO853" i="78"/>
  <c r="AF853" i="78"/>
  <c r="AF840" i="78"/>
  <c r="AO840" i="78"/>
  <c r="AG840" i="78"/>
  <c r="AO745" i="78"/>
  <c r="AG745" i="78"/>
  <c r="AF745" i="78"/>
  <c r="AG881" i="78"/>
  <c r="AO881" i="78"/>
  <c r="AF881" i="78"/>
  <c r="AG913" i="78"/>
  <c r="AF913" i="78"/>
  <c r="AO913" i="78"/>
  <c r="AG1289" i="78"/>
  <c r="AF1289" i="78"/>
  <c r="AO1289" i="78"/>
  <c r="AO1966" i="78"/>
  <c r="AG1966" i="78"/>
  <c r="AF1966" i="78"/>
  <c r="AO1980" i="78"/>
  <c r="AF1980" i="78"/>
  <c r="AG1980" i="78"/>
  <c r="AF1751" i="78"/>
  <c r="AG1751" i="78"/>
  <c r="AO1751" i="78"/>
  <c r="AF468" i="78"/>
  <c r="AG468" i="78"/>
  <c r="AO468" i="78"/>
  <c r="AF1373" i="78"/>
  <c r="AG1373" i="78"/>
  <c r="AO1373" i="78"/>
  <c r="AG2003" i="78"/>
  <c r="AO2003" i="78"/>
  <c r="AF2003" i="78"/>
  <c r="AF1714" i="78"/>
  <c r="AO1714" i="78"/>
  <c r="AG1714" i="78"/>
  <c r="AO1022" i="78"/>
  <c r="AG1022" i="78"/>
  <c r="AF1022" i="78"/>
  <c r="AO318" i="78"/>
  <c r="AG318" i="78"/>
  <c r="AF318" i="78"/>
  <c r="AO717" i="78"/>
  <c r="AG717" i="78"/>
  <c r="AF717" i="78"/>
  <c r="AG1684" i="78"/>
  <c r="AO1684" i="78"/>
  <c r="AF1684" i="78"/>
  <c r="AF2044" i="78"/>
  <c r="AO2044" i="78"/>
  <c r="AG2044" i="78"/>
  <c r="AG1132" i="78"/>
  <c r="AO1132" i="78"/>
  <c r="AF1132" i="78"/>
  <c r="AO563" i="78"/>
  <c r="AF563" i="78"/>
  <c r="AG563" i="78"/>
  <c r="AG918" i="78"/>
  <c r="AO918" i="78"/>
  <c r="AF918" i="78"/>
  <c r="AO90" i="78"/>
  <c r="AG90" i="78"/>
  <c r="AF90" i="78"/>
  <c r="AO523" i="78"/>
  <c r="AG523" i="78"/>
  <c r="AF523" i="78"/>
  <c r="AO737" i="78"/>
  <c r="AG737" i="78"/>
  <c r="AF737" i="78"/>
  <c r="AG921" i="78"/>
  <c r="AO921" i="78"/>
  <c r="AF921" i="78"/>
  <c r="AO154" i="78"/>
  <c r="AG154" i="78"/>
  <c r="AF154" i="78"/>
  <c r="AG1881" i="78"/>
  <c r="AO1881" i="78"/>
  <c r="AF1881" i="78"/>
  <c r="AO1787" i="78"/>
  <c r="AF1787" i="78"/>
  <c r="AG1787" i="78"/>
  <c r="AG1605" i="78"/>
  <c r="AO1605" i="78"/>
  <c r="AF1605" i="78"/>
  <c r="AF1411" i="78"/>
  <c r="AO1411" i="78"/>
  <c r="AG1411" i="78"/>
  <c r="AG1204" i="78"/>
  <c r="AO1204" i="78"/>
  <c r="AF1204" i="78"/>
  <c r="AG1172" i="78"/>
  <c r="AO1172" i="78"/>
  <c r="AF1172" i="78"/>
  <c r="AG1243" i="78"/>
  <c r="AO1243" i="78"/>
  <c r="AF1243" i="78"/>
  <c r="AO1233" i="78"/>
  <c r="AG1233" i="78"/>
  <c r="AF1233" i="78"/>
  <c r="AO1201" i="78"/>
  <c r="AG1201" i="78"/>
  <c r="AF1201" i="78"/>
  <c r="AO1030" i="78"/>
  <c r="AG1030" i="78"/>
  <c r="AF1030" i="78"/>
  <c r="AO447" i="78"/>
  <c r="AG447" i="78"/>
  <c r="AF447" i="78"/>
  <c r="AG541" i="78"/>
  <c r="AF541" i="78"/>
  <c r="AO541" i="78"/>
  <c r="AF436" i="78"/>
  <c r="AG436" i="78"/>
  <c r="AO436" i="78"/>
  <c r="AO534" i="78"/>
  <c r="AG534" i="78"/>
  <c r="AF534" i="78"/>
  <c r="AO374" i="78"/>
  <c r="AG374" i="78"/>
  <c r="AF374" i="78"/>
  <c r="AO361" i="78"/>
  <c r="AG361" i="78"/>
  <c r="AF361" i="78"/>
  <c r="AO300" i="78"/>
  <c r="AG300" i="78"/>
  <c r="AF300" i="78"/>
  <c r="AF590" i="78"/>
  <c r="AO590" i="78"/>
  <c r="AG590" i="78"/>
  <c r="AG684" i="78"/>
  <c r="AO684" i="78"/>
  <c r="AF684" i="78"/>
  <c r="AG866" i="78"/>
  <c r="AF866" i="78"/>
  <c r="AO866" i="78"/>
  <c r="AG915" i="78"/>
  <c r="AO915" i="78"/>
  <c r="AF915" i="78"/>
  <c r="AF1437" i="78"/>
  <c r="AG1437" i="78"/>
  <c r="AO1437" i="78"/>
  <c r="AG1670" i="78"/>
  <c r="AO1670" i="78"/>
  <c r="AF1670" i="78"/>
  <c r="AF1671" i="78"/>
  <c r="AG1671" i="78"/>
  <c r="AO1671" i="78"/>
  <c r="AG1993" i="78"/>
  <c r="AO1993" i="78"/>
  <c r="AF1993" i="78"/>
  <c r="AF1454" i="78"/>
  <c r="AG1454" i="78"/>
  <c r="AO1454" i="78"/>
  <c r="AG1232" i="78"/>
  <c r="AF1232" i="78"/>
  <c r="AO1232" i="78"/>
  <c r="AG1136" i="78"/>
  <c r="AO1136" i="78"/>
  <c r="AF1136" i="78"/>
  <c r="AO1165" i="78"/>
  <c r="AG1165" i="78"/>
  <c r="AF1165" i="78"/>
  <c r="AO275" i="78"/>
  <c r="AG275" i="78"/>
  <c r="AF275" i="78"/>
  <c r="AF220" i="78"/>
  <c r="AO220" i="78"/>
  <c r="AG220" i="78"/>
  <c r="AO403" i="78"/>
  <c r="AG403" i="78"/>
  <c r="AF403" i="78"/>
  <c r="AG872" i="78"/>
  <c r="AF872" i="78"/>
  <c r="AO872" i="78"/>
  <c r="AG670" i="78"/>
  <c r="AO670" i="78"/>
  <c r="AF670" i="78"/>
  <c r="AF792" i="78"/>
  <c r="AO792" i="78"/>
  <c r="AG792" i="78"/>
  <c r="AO669" i="78"/>
  <c r="AG669" i="78"/>
  <c r="AF669" i="78"/>
  <c r="AG794" i="78"/>
  <c r="AF794" i="78"/>
  <c r="AO794" i="78"/>
  <c r="AG1401" i="78"/>
  <c r="AO1401" i="78"/>
  <c r="AF1401" i="78"/>
  <c r="AF1547" i="78"/>
  <c r="AO1547" i="78"/>
  <c r="AG1547" i="78"/>
  <c r="AO1602" i="78"/>
  <c r="AF1602" i="78"/>
  <c r="AG1602" i="78"/>
  <c r="AF1753" i="78"/>
  <c r="AG1753" i="78"/>
  <c r="AO1753" i="78"/>
  <c r="AO1922" i="78"/>
  <c r="AG1922" i="78"/>
  <c r="AF1922" i="78"/>
  <c r="AG1911" i="78"/>
  <c r="AO1911" i="78"/>
  <c r="AF1911" i="78"/>
  <c r="AF1478" i="78"/>
  <c r="AG1478" i="78"/>
  <c r="AO1478" i="78"/>
  <c r="AF1345" i="78"/>
  <c r="AG1345" i="78"/>
  <c r="AO1345" i="78"/>
  <c r="AO463" i="78"/>
  <c r="AG463" i="78"/>
  <c r="AF463" i="78"/>
  <c r="AO423" i="78"/>
  <c r="AG423" i="78"/>
  <c r="AF423" i="78"/>
  <c r="AO131" i="78"/>
  <c r="AG131" i="78"/>
  <c r="AF131" i="78"/>
  <c r="AF396" i="78"/>
  <c r="AG396" i="78"/>
  <c r="AO396" i="78"/>
  <c r="AF402" i="78"/>
  <c r="AG402" i="78"/>
  <c r="AO402" i="78"/>
  <c r="AO305" i="78"/>
  <c r="AG305" i="78"/>
  <c r="AF305" i="78"/>
  <c r="AO507" i="78"/>
  <c r="AG507" i="78"/>
  <c r="AF507" i="78"/>
  <c r="AO467" i="78"/>
  <c r="AG467" i="78"/>
  <c r="AF467" i="78"/>
  <c r="AO656" i="78"/>
  <c r="AF656" i="78"/>
  <c r="AG656" i="78"/>
  <c r="AG672" i="78"/>
  <c r="AO672" i="78"/>
  <c r="AF672" i="78"/>
  <c r="AG752" i="78"/>
  <c r="AO752" i="78"/>
  <c r="AF752" i="78"/>
  <c r="AO623" i="78"/>
  <c r="AG623" i="78"/>
  <c r="AF623" i="78"/>
  <c r="AG767" i="78"/>
  <c r="AF767" i="78"/>
  <c r="AO767" i="78"/>
  <c r="AG935" i="78"/>
  <c r="AO935" i="78"/>
  <c r="AF935" i="78"/>
  <c r="AF1362" i="78"/>
  <c r="AG1362" i="78"/>
  <c r="AO1362" i="78"/>
  <c r="AF1355" i="78"/>
  <c r="AO1355" i="78"/>
  <c r="AG1355" i="78"/>
  <c r="AF1483" i="78"/>
  <c r="AO1483" i="78"/>
  <c r="AG1483" i="78"/>
  <c r="AF1485" i="78"/>
  <c r="AG1485" i="78"/>
  <c r="AO1485" i="78"/>
  <c r="AG1652" i="78"/>
  <c r="AO1652" i="78"/>
  <c r="AF1652" i="78"/>
  <c r="AF1731" i="78"/>
  <c r="AO1731" i="78"/>
  <c r="AG1731" i="78"/>
  <c r="AG1827" i="78"/>
  <c r="AF1827" i="78"/>
  <c r="AO1827" i="78"/>
  <c r="AF94" i="78"/>
  <c r="AO94" i="78"/>
  <c r="AG94" i="78"/>
  <c r="AO103" i="78"/>
  <c r="AG103" i="78"/>
  <c r="AF103" i="78"/>
  <c r="AF196" i="78"/>
  <c r="AO196" i="78"/>
  <c r="AG196" i="78"/>
  <c r="AO1918" i="78"/>
  <c r="AG1918" i="78"/>
  <c r="AF1918" i="78"/>
  <c r="AO1775" i="78"/>
  <c r="AF1775" i="78"/>
  <c r="AG1775" i="78"/>
  <c r="AO1125" i="78"/>
  <c r="AF1125" i="78"/>
  <c r="AG1125" i="78"/>
  <c r="AO1157" i="78"/>
  <c r="AG1157" i="78"/>
  <c r="AF1157" i="78"/>
  <c r="AO1006" i="78"/>
  <c r="AG1006" i="78"/>
  <c r="AF1006" i="78"/>
  <c r="AO975" i="78"/>
  <c r="AG975" i="78"/>
  <c r="AF975" i="78"/>
  <c r="AO521" i="78"/>
  <c r="AG521" i="78"/>
  <c r="AF521" i="78"/>
  <c r="AG250" i="78"/>
  <c r="AF250" i="78"/>
  <c r="AO250" i="78"/>
  <c r="AO317" i="78"/>
  <c r="AG317" i="78"/>
  <c r="AF317" i="78"/>
  <c r="AO332" i="78"/>
  <c r="AG332" i="78"/>
  <c r="AF332" i="78"/>
  <c r="AG540" i="78"/>
  <c r="AO540" i="78"/>
  <c r="AF540" i="78"/>
  <c r="AO535" i="78"/>
  <c r="AG535" i="78"/>
  <c r="AF535" i="78"/>
  <c r="AG642" i="78"/>
  <c r="AF642" i="78"/>
  <c r="AO642" i="78"/>
  <c r="AG690" i="78"/>
  <c r="AO690" i="78"/>
  <c r="AF690" i="78"/>
  <c r="AG856" i="78"/>
  <c r="AF856" i="78"/>
  <c r="AO856" i="78"/>
  <c r="AG609" i="78"/>
  <c r="AF609" i="78"/>
  <c r="AO609" i="78"/>
  <c r="AO689" i="78"/>
  <c r="AG689" i="78"/>
  <c r="AF689" i="78"/>
  <c r="AG810" i="78"/>
  <c r="AF810" i="78"/>
  <c r="AO810" i="78"/>
  <c r="AG937" i="78"/>
  <c r="AO937" i="78"/>
  <c r="AF937" i="78"/>
  <c r="AG1326" i="78"/>
  <c r="AO1326" i="78"/>
  <c r="AF1326" i="78"/>
  <c r="AF1359" i="78"/>
  <c r="AO1359" i="78"/>
  <c r="AG1359" i="78"/>
  <c r="AF1385" i="78"/>
  <c r="AO1385" i="78"/>
  <c r="AG1385" i="78"/>
  <c r="AF1445" i="78"/>
  <c r="AG1445" i="78"/>
  <c r="AO1445" i="78"/>
  <c r="AG1611" i="78"/>
  <c r="AF1611" i="78"/>
  <c r="AO1611" i="78"/>
  <c r="AF1757" i="78"/>
  <c r="AG1757" i="78"/>
  <c r="AO1757" i="78"/>
  <c r="AF1833" i="78"/>
  <c r="AO1833" i="78"/>
  <c r="AG1833" i="78"/>
  <c r="AO2036" i="78"/>
  <c r="AF2036" i="78"/>
  <c r="AG2036" i="78"/>
  <c r="AG1988" i="78"/>
  <c r="AO1988" i="78"/>
  <c r="AF1988" i="78"/>
  <c r="AF1723" i="78"/>
  <c r="AO1723" i="78"/>
  <c r="AG1723" i="78"/>
  <c r="AG1579" i="78"/>
  <c r="AO1579" i="78"/>
  <c r="AF1579" i="78"/>
  <c r="AF1481" i="78"/>
  <c r="AG1481" i="78"/>
  <c r="AO1481" i="78"/>
  <c r="AF1337" i="78"/>
  <c r="AG1337" i="78"/>
  <c r="AO1337" i="78"/>
  <c r="AG1195" i="78"/>
  <c r="AO1195" i="78"/>
  <c r="AF1195" i="78"/>
  <c r="AO1025" i="78"/>
  <c r="AG1025" i="78"/>
  <c r="AF1025" i="78"/>
  <c r="AF1078" i="78"/>
  <c r="AG1078" i="78"/>
  <c r="AO1078" i="78"/>
  <c r="AO969" i="78"/>
  <c r="AG969" i="78"/>
  <c r="AF969" i="78"/>
  <c r="AF368" i="78"/>
  <c r="AO368" i="78"/>
  <c r="AG368" i="78"/>
  <c r="AO243" i="78"/>
  <c r="AG243" i="78"/>
  <c r="AF243" i="78"/>
  <c r="AF269" i="78"/>
  <c r="AG269" i="78"/>
  <c r="AO269" i="78"/>
  <c r="AG676" i="78"/>
  <c r="AO676" i="78"/>
  <c r="AF676" i="78"/>
  <c r="AG860" i="78"/>
  <c r="AF860" i="78"/>
  <c r="AO860" i="78"/>
  <c r="AG928" i="78"/>
  <c r="AO928" i="78"/>
  <c r="AF928" i="78"/>
  <c r="AG907" i="78"/>
  <c r="AF907" i="78"/>
  <c r="AO907" i="78"/>
  <c r="AO1248" i="78"/>
  <c r="AF1248" i="78"/>
  <c r="AG1248" i="78"/>
  <c r="AF1432" i="78"/>
  <c r="AG1432" i="78"/>
  <c r="AO1432" i="78"/>
  <c r="AF1533" i="78"/>
  <c r="AG1533" i="78"/>
  <c r="AO1533" i="78"/>
  <c r="AF1550" i="78"/>
  <c r="AG1550" i="78"/>
  <c r="AO1550" i="78"/>
  <c r="AO1640" i="78"/>
  <c r="AG1640" i="78"/>
  <c r="AF1640" i="78"/>
  <c r="AG1796" i="78"/>
  <c r="AF1796" i="78"/>
  <c r="AO1796" i="78"/>
  <c r="AF2055" i="78"/>
  <c r="AO2055" i="78"/>
  <c r="AG2055" i="78"/>
  <c r="AF212" i="78"/>
  <c r="AO212" i="78"/>
  <c r="AG212" i="78"/>
  <c r="AG1962" i="78"/>
  <c r="AF1962" i="78"/>
  <c r="AO1962" i="78"/>
  <c r="AF1961" i="78"/>
  <c r="AO1961" i="78"/>
  <c r="AG1961" i="78"/>
  <c r="AG1794" i="78"/>
  <c r="AF1794" i="78"/>
  <c r="AO1794" i="78"/>
  <c r="AG1583" i="78"/>
  <c r="AO1583" i="78"/>
  <c r="AF1583" i="78"/>
  <c r="AF1473" i="78"/>
  <c r="AG1473" i="78"/>
  <c r="AO1473" i="78"/>
  <c r="AG1260" i="78"/>
  <c r="AO1260" i="78"/>
  <c r="AF1260" i="78"/>
  <c r="AO1109" i="78"/>
  <c r="AF1109" i="78"/>
  <c r="AG1109" i="78"/>
  <c r="AG1182" i="78"/>
  <c r="AO1182" i="78"/>
  <c r="AF1182" i="78"/>
  <c r="AF1062" i="78"/>
  <c r="AG1062" i="78"/>
  <c r="AO1062" i="78"/>
  <c r="AO1019" i="78"/>
  <c r="AG1019" i="78"/>
  <c r="AF1019" i="78"/>
  <c r="AF552" i="78"/>
  <c r="AO552" i="78"/>
  <c r="AG552" i="78"/>
  <c r="AF296" i="78"/>
  <c r="AG296" i="78"/>
  <c r="AO296" i="78"/>
  <c r="AF248" i="78"/>
  <c r="AG248" i="78"/>
  <c r="AO248" i="78"/>
  <c r="AO417" i="78"/>
  <c r="AG417" i="78"/>
  <c r="AF417" i="78"/>
  <c r="AG262" i="78"/>
  <c r="AF262" i="78"/>
  <c r="AO262" i="78"/>
  <c r="AG678" i="78"/>
  <c r="AO678" i="78"/>
  <c r="AF678" i="78"/>
  <c r="AF629" i="78"/>
  <c r="AO629" i="78"/>
  <c r="AG629" i="78"/>
  <c r="AG893" i="78"/>
  <c r="AF893" i="78"/>
  <c r="AO893" i="78"/>
  <c r="AG1239" i="78"/>
  <c r="AO1239" i="78"/>
  <c r="AF1239" i="78"/>
  <c r="AF1388" i="78"/>
  <c r="AO1388" i="78"/>
  <c r="AG1388" i="78"/>
  <c r="AG1409" i="78"/>
  <c r="AO1409" i="78"/>
  <c r="AF1409" i="78"/>
  <c r="AF1721" i="78"/>
  <c r="AG1721" i="78"/>
  <c r="AO1721" i="78"/>
  <c r="AF1625" i="78"/>
  <c r="AO1625" i="78"/>
  <c r="AG1625" i="78"/>
  <c r="AG1691" i="78"/>
  <c r="AF1691" i="78"/>
  <c r="AO1691" i="78"/>
  <c r="AG1678" i="78"/>
  <c r="AF1678" i="78"/>
  <c r="AO1678" i="78"/>
  <c r="AF1647" i="78"/>
  <c r="AO1647" i="78"/>
  <c r="AG1647" i="78"/>
  <c r="AF1942" i="78"/>
  <c r="AG1942" i="78"/>
  <c r="AO1942" i="78"/>
  <c r="AO84" i="78"/>
  <c r="AG84" i="78"/>
  <c r="AF84" i="78"/>
  <c r="AG266" i="78"/>
  <c r="AF266" i="78"/>
  <c r="AO266" i="78"/>
  <c r="AG1800" i="78"/>
  <c r="AO1800" i="78"/>
  <c r="AF1800" i="78"/>
  <c r="AG1219" i="78"/>
  <c r="AO1219" i="78"/>
  <c r="AF1219" i="78"/>
  <c r="AO964" i="78"/>
  <c r="AG964" i="78"/>
  <c r="AF964" i="78"/>
  <c r="AO994" i="78"/>
  <c r="AG994" i="78"/>
  <c r="AF994" i="78"/>
  <c r="AF280" i="78"/>
  <c r="AO280" i="78"/>
  <c r="AG280" i="78"/>
  <c r="AO247" i="78"/>
  <c r="AG247" i="78"/>
  <c r="AF247" i="78"/>
  <c r="AF632" i="78"/>
  <c r="AO632" i="78"/>
  <c r="AG632" i="78"/>
  <c r="AG911" i="78"/>
  <c r="AO911" i="78"/>
  <c r="AF911" i="78"/>
  <c r="AO1278" i="78"/>
  <c r="AF1278" i="78"/>
  <c r="AG1278" i="78"/>
  <c r="AF1557" i="78"/>
  <c r="AO1557" i="78"/>
  <c r="AG1557" i="78"/>
  <c r="AF1706" i="78"/>
  <c r="AG1706" i="78"/>
  <c r="AO1706" i="78"/>
  <c r="AG1628" i="78"/>
  <c r="AF1628" i="78"/>
  <c r="AO1628" i="78"/>
  <c r="AG1637" i="78"/>
  <c r="AF1637" i="78"/>
  <c r="AO1637" i="78"/>
  <c r="AG1699" i="78"/>
  <c r="AF1699" i="78"/>
  <c r="AO1699" i="78"/>
  <c r="AF108" i="78"/>
  <c r="AO108" i="78"/>
  <c r="AG108" i="78"/>
  <c r="AF2039" i="78"/>
  <c r="AO2039" i="78"/>
  <c r="AG2039" i="78"/>
  <c r="AF1722" i="78"/>
  <c r="AO1722" i="78"/>
  <c r="AG1722" i="78"/>
  <c r="AF1500" i="78"/>
  <c r="AO1500" i="78"/>
  <c r="AG1500" i="78"/>
  <c r="AF1419" i="78"/>
  <c r="AO1419" i="78"/>
  <c r="AG1419" i="78"/>
  <c r="AG1208" i="78"/>
  <c r="AO1208" i="78"/>
  <c r="AF1208" i="78"/>
  <c r="AG1206" i="78"/>
  <c r="AO1206" i="78"/>
  <c r="AF1206" i="78"/>
  <c r="AO1001" i="78"/>
  <c r="AG1001" i="78"/>
  <c r="AF1001" i="78"/>
  <c r="AO1016" i="78"/>
  <c r="AG1016" i="78"/>
  <c r="AF1016" i="78"/>
  <c r="AG543" i="78"/>
  <c r="AF543" i="78"/>
  <c r="AO543" i="78"/>
  <c r="AO276" i="78"/>
  <c r="AG276" i="78"/>
  <c r="AF276" i="78"/>
  <c r="AG714" i="78"/>
  <c r="AO714" i="78"/>
  <c r="AF714" i="78"/>
  <c r="AG870" i="78"/>
  <c r="AF870" i="78"/>
  <c r="AO870" i="78"/>
  <c r="AG617" i="78"/>
  <c r="AF617" i="78"/>
  <c r="AO617" i="78"/>
  <c r="AG665" i="78"/>
  <c r="AF665" i="78"/>
  <c r="AO665" i="78"/>
  <c r="AO697" i="78"/>
  <c r="AG697" i="78"/>
  <c r="AF697" i="78"/>
  <c r="AG897" i="78"/>
  <c r="AF897" i="78"/>
  <c r="AO897" i="78"/>
  <c r="AG1255" i="78"/>
  <c r="AF1255" i="78"/>
  <c r="AO1255" i="78"/>
  <c r="AO1249" i="78"/>
  <c r="AF1249" i="78"/>
  <c r="AG1249" i="78"/>
  <c r="AF1352" i="78"/>
  <c r="AO1352" i="78"/>
  <c r="AG1352" i="78"/>
  <c r="AF1444" i="78"/>
  <c r="AO1444" i="78"/>
  <c r="AG1444" i="78"/>
  <c r="AF1459" i="78"/>
  <c r="AO1459" i="78"/>
  <c r="AG1459" i="78"/>
  <c r="AG1632" i="78"/>
  <c r="AF1632" i="78"/>
  <c r="AO1632" i="78"/>
  <c r="AF1663" i="78"/>
  <c r="AO1663" i="78"/>
  <c r="AG1663" i="78"/>
  <c r="AF1956" i="78"/>
  <c r="AG1956" i="78"/>
  <c r="AO1956" i="78"/>
  <c r="AO965" i="78"/>
  <c r="AG965" i="78"/>
  <c r="AF965" i="78"/>
  <c r="AO128" i="78"/>
  <c r="AG128" i="78"/>
  <c r="AF128" i="78"/>
  <c r="AG890" i="78"/>
  <c r="AF890" i="78"/>
  <c r="AO890" i="78"/>
  <c r="AG1702" i="78"/>
  <c r="AF1702" i="78"/>
  <c r="AO1702" i="78"/>
  <c r="AO1856" i="78"/>
  <c r="AG1856" i="78"/>
  <c r="AF1856" i="78"/>
  <c r="AF1045" i="78"/>
  <c r="AG1045" i="78"/>
  <c r="AO1045" i="78"/>
  <c r="AO358" i="78"/>
  <c r="AG358" i="78"/>
  <c r="AF358" i="78"/>
  <c r="AO1123" i="78"/>
  <c r="AF1123" i="78"/>
  <c r="AG1123" i="78"/>
  <c r="AG1823" i="78"/>
  <c r="AF1823" i="78"/>
  <c r="AO1823" i="78"/>
  <c r="AO151" i="78"/>
  <c r="AG151" i="78"/>
  <c r="AF151" i="78"/>
  <c r="AG919" i="78"/>
  <c r="AO919" i="78"/>
  <c r="AF919" i="78"/>
  <c r="AF1501" i="78"/>
  <c r="AG1501" i="78"/>
  <c r="AO1501" i="78"/>
  <c r="AF1438" i="78"/>
  <c r="AO1438" i="78"/>
  <c r="AG1438" i="78"/>
  <c r="AF132" i="78"/>
  <c r="AO132" i="78"/>
  <c r="AG132" i="78"/>
  <c r="AG1958" i="78"/>
  <c r="AO1958" i="78"/>
  <c r="AF1958" i="78"/>
  <c r="AO1933" i="78"/>
  <c r="AG1933" i="78"/>
  <c r="AF1933" i="78"/>
  <c r="AF1719" i="78"/>
  <c r="AG1719" i="78"/>
  <c r="AO1719" i="78"/>
  <c r="AO1000" i="78"/>
  <c r="AG1000" i="78"/>
  <c r="AF1000" i="78"/>
  <c r="AG569" i="78"/>
  <c r="AF569" i="78"/>
  <c r="AO569" i="78"/>
  <c r="AO211" i="78"/>
  <c r="AG211" i="78"/>
  <c r="AF211" i="78"/>
  <c r="AF240" i="78"/>
  <c r="AG240" i="78"/>
  <c r="AO240" i="78"/>
  <c r="AG265" i="78"/>
  <c r="AF265" i="78"/>
  <c r="AO265" i="78"/>
  <c r="AG825" i="78"/>
  <c r="AO825" i="78"/>
  <c r="AF825" i="78"/>
  <c r="AG732" i="78"/>
  <c r="AO732" i="78"/>
  <c r="AF732" i="78"/>
  <c r="AO699" i="78"/>
  <c r="AG699" i="78"/>
  <c r="AF699" i="78"/>
  <c r="AG786" i="78"/>
  <c r="AF786" i="78"/>
  <c r="AO786" i="78"/>
  <c r="AG867" i="78"/>
  <c r="AF867" i="78"/>
  <c r="AO867" i="78"/>
  <c r="AG1302" i="78"/>
  <c r="AO1302" i="78"/>
  <c r="AF1302" i="78"/>
  <c r="AG1402" i="78"/>
  <c r="AO1402" i="78"/>
  <c r="AF1402" i="78"/>
  <c r="AF1539" i="78"/>
  <c r="AO1539" i="78"/>
  <c r="AG1539" i="78"/>
  <c r="AF1736" i="78"/>
  <c r="AG1736" i="78"/>
  <c r="AO1736" i="78"/>
  <c r="AG1666" i="78"/>
  <c r="AF1666" i="78"/>
  <c r="AO1666" i="78"/>
  <c r="AF2034" i="78"/>
  <c r="AO2034" i="78"/>
  <c r="AG2034" i="78"/>
  <c r="AO68" i="78"/>
  <c r="AF68" i="78"/>
  <c r="AG68" i="78"/>
  <c r="AO1894" i="78"/>
  <c r="AF1894" i="78"/>
  <c r="AG1894" i="78"/>
  <c r="AG1915" i="78"/>
  <c r="AF1915" i="78"/>
  <c r="AO1915" i="78"/>
  <c r="AG1598" i="78"/>
  <c r="AO1598" i="78"/>
  <c r="AF1598" i="78"/>
  <c r="AF1463" i="78"/>
  <c r="AG1463" i="78"/>
  <c r="AO1463" i="78"/>
  <c r="AF1482" i="78"/>
  <c r="AO1482" i="78"/>
  <c r="AG1482" i="78"/>
  <c r="AO985" i="78"/>
  <c r="AG985" i="78"/>
  <c r="AF985" i="78"/>
  <c r="AF1074" i="78"/>
  <c r="AO1074" i="78"/>
  <c r="AG1074" i="78"/>
  <c r="AO260" i="78"/>
  <c r="AG260" i="78"/>
  <c r="AF260" i="78"/>
  <c r="AO69" i="78"/>
  <c r="AF69" i="78"/>
  <c r="AG69" i="78"/>
  <c r="AG278" i="78"/>
  <c r="AF278" i="78"/>
  <c r="AO278" i="78"/>
  <c r="AG542" i="78"/>
  <c r="AF542" i="78"/>
  <c r="AO542" i="78"/>
  <c r="AO537" i="78"/>
  <c r="AG537" i="78"/>
  <c r="AF537" i="78"/>
  <c r="AG750" i="78"/>
  <c r="AO750" i="78"/>
  <c r="AF750" i="78"/>
  <c r="AG862" i="78"/>
  <c r="AF862" i="78"/>
  <c r="AO862" i="78"/>
  <c r="AG948" i="78"/>
  <c r="AF948" i="78"/>
  <c r="AO948" i="78"/>
  <c r="AF1390" i="78"/>
  <c r="AG1390" i="78"/>
  <c r="AO1390" i="78"/>
  <c r="AF1441" i="78"/>
  <c r="AG1441" i="78"/>
  <c r="AO1441" i="78"/>
  <c r="AF1377" i="78"/>
  <c r="AG1377" i="78"/>
  <c r="AO1377" i="78"/>
  <c r="AF1477" i="78"/>
  <c r="AG1477" i="78"/>
  <c r="AO1477" i="78"/>
  <c r="AF1522" i="78"/>
  <c r="AG1522" i="78"/>
  <c r="AO1522" i="78"/>
  <c r="AO1672" i="78"/>
  <c r="AG1672" i="78"/>
  <c r="AF1672" i="78"/>
  <c r="AF1657" i="78"/>
  <c r="AO1657" i="78"/>
  <c r="AG1657" i="78"/>
  <c r="AF1659" i="78"/>
  <c r="AG1659" i="78"/>
  <c r="AO1659" i="78"/>
  <c r="AG1811" i="78"/>
  <c r="AO1811" i="78"/>
  <c r="AF1811" i="78"/>
  <c r="AF2031" i="78"/>
  <c r="AO2031" i="78"/>
  <c r="AG2031" i="78"/>
  <c r="AG92" i="78"/>
  <c r="AO92" i="78"/>
  <c r="AF92" i="78"/>
  <c r="AG1849" i="78"/>
  <c r="AF1849" i="78"/>
  <c r="AO1849" i="78"/>
  <c r="AG1822" i="78"/>
  <c r="AO1822" i="78"/>
  <c r="AF1822" i="78"/>
  <c r="AO1783" i="78"/>
  <c r="AF1783" i="78"/>
  <c r="AG1783" i="78"/>
  <c r="AG1834" i="78"/>
  <c r="AF1834" i="78"/>
  <c r="AO1834" i="78"/>
  <c r="AF1515" i="78"/>
  <c r="AO1515" i="78"/>
  <c r="AG1515" i="78"/>
  <c r="AF1346" i="78"/>
  <c r="AG1346" i="78"/>
  <c r="AO1346" i="78"/>
  <c r="AG1235" i="78"/>
  <c r="AF1235" i="78"/>
  <c r="AO1235" i="78"/>
  <c r="AG1171" i="78"/>
  <c r="AO1171" i="78"/>
  <c r="AF1171" i="78"/>
  <c r="AG1139" i="78"/>
  <c r="AO1139" i="78"/>
  <c r="AF1139" i="78"/>
  <c r="AO1039" i="78"/>
  <c r="AG1039" i="78"/>
  <c r="AF1039" i="78"/>
  <c r="AO351" i="78"/>
  <c r="AG351" i="78"/>
  <c r="AF351" i="78"/>
  <c r="AO263" i="78"/>
  <c r="AG263" i="78"/>
  <c r="AF263" i="78"/>
  <c r="AO206" i="78"/>
  <c r="AG206" i="78"/>
  <c r="AF206" i="78"/>
  <c r="AO481" i="78"/>
  <c r="AG481" i="78"/>
  <c r="AF481" i="78"/>
  <c r="AG910" i="78"/>
  <c r="AF910" i="78"/>
  <c r="AO910" i="78"/>
  <c r="AG806" i="78"/>
  <c r="AF806" i="78"/>
  <c r="AO806" i="78"/>
  <c r="AF800" i="78"/>
  <c r="AO800" i="78"/>
  <c r="AG800" i="78"/>
  <c r="AG655" i="78"/>
  <c r="AF655" i="78"/>
  <c r="AO655" i="78"/>
  <c r="AO703" i="78"/>
  <c r="AG703" i="78"/>
  <c r="AF703" i="78"/>
  <c r="AO751" i="78"/>
  <c r="AG751" i="78"/>
  <c r="AF751" i="78"/>
  <c r="AG946" i="78"/>
  <c r="AF946" i="78"/>
  <c r="AO946" i="78"/>
  <c r="AF1389" i="78"/>
  <c r="AG1389" i="78"/>
  <c r="AO1389" i="78"/>
  <c r="AF1453" i="78"/>
  <c r="AG1453" i="78"/>
  <c r="AO1453" i="78"/>
  <c r="AF1531" i="78"/>
  <c r="AO1531" i="78"/>
  <c r="AG1531" i="78"/>
  <c r="AO1680" i="78"/>
  <c r="AG1680" i="78"/>
  <c r="AF1680" i="78"/>
  <c r="AG1682" i="78"/>
  <c r="AF1682" i="78"/>
  <c r="AO1682" i="78"/>
  <c r="AF1755" i="78"/>
  <c r="AO1755" i="78"/>
  <c r="AG1755" i="78"/>
  <c r="AF1954" i="78"/>
  <c r="AG1954" i="78"/>
  <c r="AO1954" i="78"/>
  <c r="AO189" i="78"/>
  <c r="AG189" i="78"/>
  <c r="AF189" i="78"/>
  <c r="AG1878" i="78"/>
  <c r="AO1878" i="78"/>
  <c r="AF1878" i="78"/>
  <c r="AG1587" i="78"/>
  <c r="AO1587" i="78"/>
  <c r="AF1587" i="78"/>
  <c r="AF1457" i="78"/>
  <c r="AG1457" i="78"/>
  <c r="AO1457" i="78"/>
  <c r="AF1342" i="78"/>
  <c r="AG1342" i="78"/>
  <c r="AO1342" i="78"/>
  <c r="AG1224" i="78"/>
  <c r="AO1224" i="78"/>
  <c r="AF1224" i="78"/>
  <c r="AG1192" i="78"/>
  <c r="AO1192" i="78"/>
  <c r="AF1192" i="78"/>
  <c r="AO1221" i="78"/>
  <c r="AG1221" i="78"/>
  <c r="AF1221" i="78"/>
  <c r="AF1057" i="78"/>
  <c r="AG1057" i="78"/>
  <c r="AO1057" i="78"/>
  <c r="AF376" i="78"/>
  <c r="AO376" i="78"/>
  <c r="AG376" i="78"/>
  <c r="AO217" i="78"/>
  <c r="AG217" i="78"/>
  <c r="AF217" i="78"/>
  <c r="AO207" i="78"/>
  <c r="AG207" i="78"/>
  <c r="AF207" i="78"/>
  <c r="AO350" i="78"/>
  <c r="AG350" i="78"/>
  <c r="AF350" i="78"/>
  <c r="AG777" i="78"/>
  <c r="AO777" i="78"/>
  <c r="AF777" i="78"/>
  <c r="AG932" i="78"/>
  <c r="AO932" i="78"/>
  <c r="AF932" i="78"/>
  <c r="AG738" i="78"/>
  <c r="AO738" i="78"/>
  <c r="AF738" i="78"/>
  <c r="AF835" i="78"/>
  <c r="AO835" i="78"/>
  <c r="AG835" i="78"/>
  <c r="AG905" i="78"/>
  <c r="AF905" i="78"/>
  <c r="AO905" i="78"/>
  <c r="AF1461" i="78"/>
  <c r="AG1461" i="78"/>
  <c r="AO1461" i="78"/>
  <c r="AF1609" i="78"/>
  <c r="AO1609" i="78"/>
  <c r="AG1609" i="78"/>
  <c r="AF2021" i="78"/>
  <c r="AG2021" i="78"/>
  <c r="AO2021" i="78"/>
  <c r="AG1885" i="78"/>
  <c r="AF1885" i="78"/>
  <c r="AO1885" i="78"/>
  <c r="AG1780" i="78"/>
  <c r="AO1780" i="78"/>
  <c r="AF1780" i="78"/>
  <c r="AF1496" i="78"/>
  <c r="AO1496" i="78"/>
  <c r="AG1496" i="78"/>
  <c r="AF1506" i="78"/>
  <c r="AG1506" i="78"/>
  <c r="AO1506" i="78"/>
  <c r="AF1423" i="78"/>
  <c r="AG1423" i="78"/>
  <c r="AO1423" i="78"/>
  <c r="AG1254" i="78"/>
  <c r="AF1254" i="78"/>
  <c r="AO1254" i="78"/>
  <c r="AF1055" i="78"/>
  <c r="AG1055" i="78"/>
  <c r="AO1055" i="78"/>
  <c r="AF456" i="78"/>
  <c r="AG456" i="78"/>
  <c r="AO456" i="78"/>
  <c r="AF304" i="78"/>
  <c r="AO304" i="78"/>
  <c r="AG304" i="78"/>
  <c r="AO371" i="78"/>
  <c r="AG371" i="78"/>
  <c r="AF371" i="78"/>
  <c r="AF256" i="78"/>
  <c r="AG256" i="78"/>
  <c r="AO256" i="78"/>
  <c r="AO115" i="78"/>
  <c r="AG115" i="78"/>
  <c r="AF115" i="78"/>
  <c r="AO340" i="78"/>
  <c r="AG340" i="78"/>
  <c r="AF340" i="78"/>
  <c r="AF458" i="78"/>
  <c r="AO458" i="78"/>
  <c r="AG458" i="78"/>
  <c r="AO497" i="78"/>
  <c r="AG497" i="78"/>
  <c r="AF497" i="78"/>
  <c r="AG785" i="78"/>
  <c r="AO785" i="78"/>
  <c r="AF785" i="78"/>
  <c r="AG837" i="78"/>
  <c r="AF837" i="78"/>
  <c r="AO837" i="78"/>
  <c r="AG724" i="78"/>
  <c r="AO724" i="78"/>
  <c r="AF724" i="78"/>
  <c r="AO691" i="78"/>
  <c r="AG691" i="78"/>
  <c r="AF691" i="78"/>
  <c r="AF1372" i="78"/>
  <c r="AO1372" i="78"/>
  <c r="AG1372" i="78"/>
  <c r="AF1357" i="78"/>
  <c r="AG1357" i="78"/>
  <c r="AO1357" i="78"/>
  <c r="AF1526" i="78"/>
  <c r="AG1526" i="78"/>
  <c r="AO1526" i="78"/>
  <c r="AF1683" i="78"/>
  <c r="AO1683" i="78"/>
  <c r="AG1683" i="78"/>
  <c r="AG2027" i="78"/>
  <c r="AO2027" i="78"/>
  <c r="AF2027" i="78"/>
  <c r="AO1867" i="78"/>
  <c r="AG1867" i="78"/>
  <c r="AF1867" i="78"/>
  <c r="AO1851" i="78"/>
  <c r="AG1851" i="78"/>
  <c r="AF1851" i="78"/>
  <c r="AF1715" i="78"/>
  <c r="AO1715" i="78"/>
  <c r="AG1715" i="78"/>
  <c r="AF1449" i="78"/>
  <c r="AG1449" i="78"/>
  <c r="AO1449" i="78"/>
  <c r="AO990" i="78"/>
  <c r="AG990" i="78"/>
  <c r="AF990" i="78"/>
  <c r="AO549" i="78"/>
  <c r="AF549" i="78"/>
  <c r="AG549" i="78"/>
  <c r="AG414" i="78"/>
  <c r="AF414" i="78"/>
  <c r="AO414" i="78"/>
  <c r="AO255" i="78"/>
  <c r="AG255" i="78"/>
  <c r="AF255" i="78"/>
  <c r="AO271" i="78"/>
  <c r="AG271" i="78"/>
  <c r="AF271" i="78"/>
  <c r="AO113" i="78"/>
  <c r="AG113" i="78"/>
  <c r="AF113" i="78"/>
  <c r="AO330" i="78"/>
  <c r="AG330" i="78"/>
  <c r="AF330" i="78"/>
  <c r="AO191" i="78"/>
  <c r="AG191" i="78"/>
  <c r="AF191" i="78"/>
  <c r="AF428" i="78"/>
  <c r="AG428" i="78"/>
  <c r="AO428" i="78"/>
  <c r="AF492" i="78"/>
  <c r="AG492" i="78"/>
  <c r="AO492" i="78"/>
  <c r="AO491" i="78"/>
  <c r="AG491" i="78"/>
  <c r="AF491" i="78"/>
  <c r="AO614" i="78"/>
  <c r="AG614" i="78"/>
  <c r="AF614" i="78"/>
  <c r="AG830" i="78"/>
  <c r="AF830" i="78"/>
  <c r="AO830" i="78"/>
  <c r="AF824" i="78"/>
  <c r="AO824" i="78"/>
  <c r="AG824" i="78"/>
  <c r="AF661" i="78"/>
  <c r="AO661" i="78"/>
  <c r="AG661" i="78"/>
  <c r="AO757" i="78"/>
  <c r="AG757" i="78"/>
  <c r="AF757" i="78"/>
  <c r="AG944" i="78"/>
  <c r="AF944" i="78"/>
  <c r="AO944" i="78"/>
  <c r="AF1376" i="78"/>
  <c r="AO1376" i="78"/>
  <c r="AG1376" i="78"/>
  <c r="AF1448" i="78"/>
  <c r="AO1448" i="78"/>
  <c r="AG1448" i="78"/>
  <c r="AF1555" i="78"/>
  <c r="AO1555" i="78"/>
  <c r="AG1555" i="78"/>
  <c r="AG1614" i="78"/>
  <c r="AF1614" i="78"/>
  <c r="AO1614" i="78"/>
  <c r="AG1792" i="78"/>
  <c r="AO1792" i="78"/>
  <c r="AF1792" i="78"/>
  <c r="AF2054" i="78"/>
  <c r="AO2054" i="78"/>
  <c r="AG2054" i="78"/>
  <c r="AO2010" i="78"/>
  <c r="AF2010" i="78"/>
  <c r="AG2010" i="78"/>
  <c r="AG1838" i="78"/>
  <c r="AO1838" i="78"/>
  <c r="AF1838" i="78"/>
  <c r="AG1861" i="78"/>
  <c r="AF1861" i="78"/>
  <c r="AO1861" i="78"/>
  <c r="AF1511" i="78"/>
  <c r="AO1511" i="78"/>
  <c r="AG1511" i="78"/>
  <c r="AG1146" i="78"/>
  <c r="AO1146" i="78"/>
  <c r="AF1146" i="78"/>
  <c r="AG1245" i="78"/>
  <c r="AF1245" i="78"/>
  <c r="AO1245" i="78"/>
  <c r="AF593" i="78"/>
  <c r="AG593" i="78"/>
  <c r="AO593" i="78"/>
  <c r="AG485" i="78"/>
  <c r="AF485" i="78"/>
  <c r="AO485" i="78"/>
  <c r="AF288" i="78"/>
  <c r="AO288" i="78"/>
  <c r="AG288" i="78"/>
  <c r="AF105" i="78"/>
  <c r="AO105" i="78"/>
  <c r="AG105" i="78"/>
  <c r="AO174" i="78"/>
  <c r="AG174" i="78"/>
  <c r="AF174" i="78"/>
  <c r="AF538" i="78"/>
  <c r="AO538" i="78"/>
  <c r="AG538" i="78"/>
  <c r="AF554" i="78"/>
  <c r="AO554" i="78"/>
  <c r="AG554" i="78"/>
  <c r="AG680" i="78"/>
  <c r="AO680" i="78"/>
  <c r="AF680" i="78"/>
  <c r="AG631" i="78"/>
  <c r="AO631" i="78"/>
  <c r="AF631" i="78"/>
  <c r="AO679" i="78"/>
  <c r="AG679" i="78"/>
  <c r="AF679" i="78"/>
  <c r="AO727" i="78"/>
  <c r="AG727" i="78"/>
  <c r="AF727" i="78"/>
  <c r="AG834" i="78"/>
  <c r="AF834" i="78"/>
  <c r="AO834" i="78"/>
  <c r="AG850" i="78"/>
  <c r="AF850" i="78"/>
  <c r="AO850" i="78"/>
  <c r="AG1122" i="78"/>
  <c r="AO1122" i="78"/>
  <c r="AF1122" i="78"/>
  <c r="AG1398" i="78"/>
  <c r="AO1398" i="78"/>
  <c r="AF1398" i="78"/>
  <c r="AF1464" i="78"/>
  <c r="AO1464" i="78"/>
  <c r="AG1464" i="78"/>
  <c r="AG1623" i="78"/>
  <c r="AF1623" i="78"/>
  <c r="AO1623" i="78"/>
  <c r="AG1799" i="78"/>
  <c r="AO1799" i="78"/>
  <c r="AF1799" i="78"/>
  <c r="AG76" i="78"/>
  <c r="AO76" i="78"/>
  <c r="AF76" i="78"/>
  <c r="AG1937" i="78"/>
  <c r="AO1937" i="78"/>
  <c r="AF1937" i="78"/>
  <c r="AG1910" i="78"/>
  <c r="AO1910" i="78"/>
  <c r="AF1910" i="78"/>
  <c r="AG1869" i="78"/>
  <c r="AF1869" i="78"/>
  <c r="AO1869" i="78"/>
  <c r="AF1503" i="78"/>
  <c r="AG1503" i="78"/>
  <c r="AO1503" i="78"/>
  <c r="AF1421" i="78"/>
  <c r="AG1421" i="78"/>
  <c r="AO1421" i="78"/>
  <c r="AG1244" i="78"/>
  <c r="AO1244" i="78"/>
  <c r="AF1244" i="78"/>
  <c r="AG1183" i="78"/>
  <c r="AO1183" i="78"/>
  <c r="AF1183" i="78"/>
  <c r="AO1089" i="78"/>
  <c r="AF1089" i="78"/>
  <c r="AG1089" i="78"/>
  <c r="AO1205" i="78"/>
  <c r="AG1205" i="78"/>
  <c r="AF1205" i="78"/>
  <c r="AG1241" i="78"/>
  <c r="AF1241" i="78"/>
  <c r="AO1241" i="78"/>
  <c r="AF1050" i="78"/>
  <c r="AO1050" i="78"/>
  <c r="AG1050" i="78"/>
  <c r="AO963" i="78"/>
  <c r="AG963" i="78"/>
  <c r="AF963" i="78"/>
  <c r="AO986" i="78"/>
  <c r="AG986" i="78"/>
  <c r="AF986" i="78"/>
  <c r="AG568" i="78"/>
  <c r="AF568" i="78"/>
  <c r="AO568" i="78"/>
  <c r="AF448" i="78"/>
  <c r="AG448" i="78"/>
  <c r="AO448" i="78"/>
  <c r="AF498" i="78"/>
  <c r="AO498" i="78"/>
  <c r="AG498" i="78"/>
  <c r="AF97" i="78"/>
  <c r="AG97" i="78"/>
  <c r="AO97" i="78"/>
  <c r="AO136" i="78"/>
  <c r="AG136" i="78"/>
  <c r="AF136" i="78"/>
  <c r="AO111" i="78"/>
  <c r="AG111" i="78"/>
  <c r="AF111" i="78"/>
  <c r="AF297" i="78"/>
  <c r="AO297" i="78"/>
  <c r="AG297" i="78"/>
  <c r="AG249" i="78"/>
  <c r="AF249" i="78"/>
  <c r="AO249" i="78"/>
  <c r="AO443" i="78"/>
  <c r="AG443" i="78"/>
  <c r="AF443" i="78"/>
  <c r="AO844" i="78"/>
  <c r="AG844" i="78"/>
  <c r="AF844" i="78"/>
  <c r="AG602" i="78"/>
  <c r="AO602" i="78"/>
  <c r="AF602" i="78"/>
  <c r="AG746" i="78"/>
  <c r="AO746" i="78"/>
  <c r="AF746" i="78"/>
  <c r="AG782" i="78"/>
  <c r="AF782" i="78"/>
  <c r="AO782" i="78"/>
  <c r="AG938" i="78"/>
  <c r="AO938" i="78"/>
  <c r="AF938" i="78"/>
  <c r="AG1100" i="78"/>
  <c r="AO1100" i="78"/>
  <c r="AF1100" i="78"/>
  <c r="AF1428" i="78"/>
  <c r="AO1428" i="78"/>
  <c r="AG1428" i="78"/>
  <c r="AF1542" i="78"/>
  <c r="AG1542" i="78"/>
  <c r="AO1542" i="78"/>
  <c r="AF1530" i="78"/>
  <c r="AG1530" i="78"/>
  <c r="AO1530" i="78"/>
  <c r="AG1685" i="78"/>
  <c r="AF1685" i="78"/>
  <c r="AO1685" i="78"/>
  <c r="AG1976" i="78"/>
  <c r="AF1976" i="78"/>
  <c r="AO1976" i="78"/>
  <c r="AG1408" i="78"/>
  <c r="AO1408" i="78"/>
  <c r="AF1408" i="78"/>
  <c r="AF1493" i="78"/>
  <c r="AG1493" i="78"/>
  <c r="AO1493" i="78"/>
  <c r="AF1564" i="78"/>
  <c r="AG1564" i="78"/>
  <c r="AO1564" i="78"/>
  <c r="AG1673" i="78"/>
  <c r="AF1673" i="78"/>
  <c r="AO1673" i="78"/>
  <c r="AO1762" i="78"/>
  <c r="AF1762" i="78"/>
  <c r="AG1762" i="78"/>
  <c r="AG1895" i="78"/>
  <c r="AF1895" i="78"/>
  <c r="AO1895" i="78"/>
  <c r="AG1859" i="78"/>
  <c r="AF1859" i="78"/>
  <c r="AO1859" i="78"/>
  <c r="AF1525" i="78"/>
  <c r="AG1525" i="78"/>
  <c r="AO1525" i="78"/>
  <c r="AG1188" i="78"/>
  <c r="AO1188" i="78"/>
  <c r="AF1188" i="78"/>
  <c r="AG1156" i="78"/>
  <c r="AO1156" i="78"/>
  <c r="AF1156" i="78"/>
  <c r="AG1227" i="78"/>
  <c r="AF1227" i="78"/>
  <c r="AO1227" i="78"/>
  <c r="AO1004" i="78"/>
  <c r="AG1004" i="78"/>
  <c r="AF1004" i="78"/>
  <c r="AO1010" i="78"/>
  <c r="AG1010" i="78"/>
  <c r="AF1010" i="78"/>
  <c r="AO1023" i="78"/>
  <c r="AG1023" i="78"/>
  <c r="AF1023" i="78"/>
  <c r="AO479" i="78"/>
  <c r="AG479" i="78"/>
  <c r="AF479" i="78"/>
  <c r="AG399" i="78"/>
  <c r="AF399" i="78"/>
  <c r="AO399" i="78"/>
  <c r="AO209" i="78"/>
  <c r="AG209" i="78"/>
  <c r="AF209" i="78"/>
  <c r="AG229" i="78"/>
  <c r="AO229" i="78"/>
  <c r="AF229" i="78"/>
  <c r="AF388" i="78"/>
  <c r="AG388" i="78"/>
  <c r="AO388" i="78"/>
  <c r="AO433" i="78"/>
  <c r="AG433" i="78"/>
  <c r="AF433" i="78"/>
  <c r="AO796" i="78"/>
  <c r="AG796" i="78"/>
  <c r="AF796" i="78"/>
  <c r="AG882" i="78"/>
  <c r="AO882" i="78"/>
  <c r="AF882" i="78"/>
  <c r="AG822" i="78"/>
  <c r="AF822" i="78"/>
  <c r="AO822" i="78"/>
  <c r="AG627" i="78"/>
  <c r="AF627" i="78"/>
  <c r="AO627" i="78"/>
  <c r="AO675" i="78"/>
  <c r="AG675" i="78"/>
  <c r="AF675" i="78"/>
  <c r="AO771" i="78"/>
  <c r="AF771" i="78"/>
  <c r="AG771" i="78"/>
  <c r="AF843" i="78"/>
  <c r="AO843" i="78"/>
  <c r="AG843" i="78"/>
  <c r="AO1111" i="78"/>
  <c r="AF1111" i="78"/>
  <c r="AG1111" i="78"/>
  <c r="AF1363" i="78"/>
  <c r="AO1363" i="78"/>
  <c r="AG1363" i="78"/>
  <c r="AO1492" i="78"/>
  <c r="AF1492" i="78"/>
  <c r="AG1492" i="78"/>
  <c r="AF1460" i="78"/>
  <c r="AG1460" i="78"/>
  <c r="AO1460" i="78"/>
  <c r="AG1616" i="78"/>
  <c r="AF1616" i="78"/>
  <c r="AO1616" i="78"/>
  <c r="AG1974" i="78"/>
  <c r="AF1974" i="78"/>
  <c r="AO1974" i="78"/>
  <c r="AG1835" i="78"/>
  <c r="AF1835" i="78"/>
  <c r="AO1835" i="78"/>
  <c r="AO1149" i="78"/>
  <c r="AG1149" i="78"/>
  <c r="AF1149" i="78"/>
  <c r="AO966" i="78"/>
  <c r="AG966" i="78"/>
  <c r="AF966" i="78"/>
  <c r="AF496" i="78"/>
  <c r="AG496" i="78"/>
  <c r="AO496" i="78"/>
  <c r="AO236" i="78"/>
  <c r="AG236" i="78"/>
  <c r="AF236" i="78"/>
  <c r="AO345" i="78"/>
  <c r="AG345" i="78"/>
  <c r="AF345" i="78"/>
  <c r="AO329" i="78"/>
  <c r="AG329" i="78"/>
  <c r="AF329" i="78"/>
  <c r="AG781" i="78"/>
  <c r="AF781" i="78"/>
  <c r="AO781" i="78"/>
  <c r="AG845" i="78"/>
  <c r="AO845" i="78"/>
  <c r="AF845" i="78"/>
  <c r="AO662" i="78"/>
  <c r="AG662" i="78"/>
  <c r="AF662" i="78"/>
  <c r="AG710" i="78"/>
  <c r="AO710" i="78"/>
  <c r="AF710" i="78"/>
  <c r="AF613" i="78"/>
  <c r="AO613" i="78"/>
  <c r="AG613" i="78"/>
  <c r="AG1114" i="78"/>
  <c r="AO1114" i="78"/>
  <c r="AF1114" i="78"/>
  <c r="AF1367" i="78"/>
  <c r="AO1367" i="78"/>
  <c r="AG1367" i="78"/>
  <c r="AF1571" i="78"/>
  <c r="AO1571" i="78"/>
  <c r="AG1571" i="78"/>
  <c r="AG1627" i="78"/>
  <c r="AF1627" i="78"/>
  <c r="AO1627" i="78"/>
  <c r="AG1979" i="78"/>
  <c r="AF1979" i="78"/>
  <c r="AO1979" i="78"/>
  <c r="AO1926" i="78"/>
  <c r="AG1926" i="78"/>
  <c r="AF1926" i="78"/>
  <c r="AO1854" i="78"/>
  <c r="AF1854" i="78"/>
  <c r="AG1854" i="78"/>
  <c r="AG1806" i="78"/>
  <c r="AO1806" i="78"/>
  <c r="AF1806" i="78"/>
  <c r="AF1754" i="78"/>
  <c r="AO1754" i="78"/>
  <c r="AG1754" i="78"/>
  <c r="AO1575" i="78"/>
  <c r="AG1575" i="78"/>
  <c r="AF1575" i="78"/>
  <c r="AF1427" i="78"/>
  <c r="AO1427" i="78"/>
  <c r="AG1427" i="78"/>
  <c r="AF1333" i="78"/>
  <c r="AO1333" i="78"/>
  <c r="AG1333" i="78"/>
  <c r="AO962" i="78"/>
  <c r="AG962" i="78"/>
  <c r="AF962" i="78"/>
  <c r="AO991" i="78"/>
  <c r="AG991" i="78"/>
  <c r="AF991" i="78"/>
  <c r="AO319" i="78"/>
  <c r="AG319" i="78"/>
  <c r="AF319" i="78"/>
  <c r="AO193" i="78"/>
  <c r="AG193" i="78"/>
  <c r="AF193" i="78"/>
  <c r="AO144" i="78"/>
  <c r="AG144" i="78"/>
  <c r="AF144" i="78"/>
  <c r="AO183" i="78"/>
  <c r="AG183" i="78"/>
  <c r="AF183" i="78"/>
  <c r="AO349" i="78"/>
  <c r="AG349" i="78"/>
  <c r="AF349" i="78"/>
  <c r="AF285" i="78"/>
  <c r="AG285" i="78"/>
  <c r="AO285" i="78"/>
  <c r="AG547" i="78"/>
  <c r="AO547" i="78"/>
  <c r="AF547" i="78"/>
  <c r="AG886" i="78"/>
  <c r="AO886" i="78"/>
  <c r="AF886" i="78"/>
  <c r="AF832" i="78"/>
  <c r="AO832" i="78"/>
  <c r="AG832" i="78"/>
  <c r="AG1092" i="78"/>
  <c r="AO1092" i="78"/>
  <c r="AF1092" i="78"/>
  <c r="AO1088" i="78"/>
  <c r="AG1088" i="78"/>
  <c r="AF1088" i="78"/>
  <c r="AF1365" i="78"/>
  <c r="AG1365" i="78"/>
  <c r="AO1365" i="78"/>
  <c r="AF1554" i="78"/>
  <c r="AG1554" i="78"/>
  <c r="AO1554" i="78"/>
  <c r="AF86" i="78"/>
  <c r="AO86" i="78"/>
  <c r="AG86" i="78"/>
  <c r="AG1989" i="78"/>
  <c r="AF1989" i="78"/>
  <c r="AO1989" i="78"/>
  <c r="AO1795" i="78"/>
  <c r="AF1795" i="78"/>
  <c r="AG1795" i="78"/>
  <c r="AG1802" i="78"/>
  <c r="AO1802" i="78"/>
  <c r="AF1802" i="78"/>
  <c r="AG1144" i="78"/>
  <c r="AO1144" i="78"/>
  <c r="AF1144" i="78"/>
  <c r="AG1142" i="78"/>
  <c r="AO1142" i="78"/>
  <c r="AF1142" i="78"/>
  <c r="AO980" i="78"/>
  <c r="AG980" i="78"/>
  <c r="AF980" i="78"/>
  <c r="AO1036" i="78"/>
  <c r="AG1036" i="78"/>
  <c r="AF1036" i="78"/>
  <c r="AO471" i="78"/>
  <c r="AG471" i="78"/>
  <c r="AF471" i="78"/>
  <c r="AO422" i="78"/>
  <c r="AG422" i="78"/>
  <c r="AF422" i="78"/>
  <c r="AG386" i="78"/>
  <c r="AF386" i="78"/>
  <c r="AO386" i="78"/>
  <c r="AO185" i="78"/>
  <c r="AG185" i="78"/>
  <c r="AF185" i="78"/>
  <c r="AF592" i="78"/>
  <c r="AO592" i="78"/>
  <c r="AG592" i="78"/>
  <c r="AG865" i="78"/>
  <c r="AO865" i="78"/>
  <c r="AF865" i="78"/>
  <c r="AO1096" i="78"/>
  <c r="AG1096" i="78"/>
  <c r="AF1096" i="78"/>
  <c r="AF1451" i="78"/>
  <c r="AO1451" i="78"/>
  <c r="AG1451" i="78"/>
  <c r="AF1559" i="78"/>
  <c r="AO1559" i="78"/>
  <c r="AG1559" i="78"/>
  <c r="AF1733" i="78"/>
  <c r="AG1733" i="78"/>
  <c r="AO1733" i="78"/>
  <c r="AF1716" i="78"/>
  <c r="AO1716" i="78"/>
  <c r="AG1716" i="78"/>
  <c r="AG1694" i="78"/>
  <c r="AF1694" i="78"/>
  <c r="AO1694" i="78"/>
  <c r="AG1600" i="78"/>
  <c r="AF1600" i="78"/>
  <c r="AO1600" i="78"/>
  <c r="AO949" i="78"/>
  <c r="AF949" i="78"/>
  <c r="AG949" i="78"/>
  <c r="AG833" i="78"/>
  <c r="AO833" i="78"/>
  <c r="AF833" i="78"/>
  <c r="AO1258" i="78"/>
  <c r="AF1258" i="78"/>
  <c r="AG1258" i="78"/>
  <c r="AO1634" i="78"/>
  <c r="AG1634" i="78"/>
  <c r="AF1634" i="78"/>
  <c r="AO1982" i="78"/>
  <c r="AG1982" i="78"/>
  <c r="AF1982" i="78"/>
  <c r="AG1134" i="78"/>
  <c r="AO1134" i="78"/>
  <c r="AF1134" i="78"/>
  <c r="AO473" i="78"/>
  <c r="AG473" i="78"/>
  <c r="AF473" i="78"/>
  <c r="AG1098" i="78"/>
  <c r="AO1098" i="78"/>
  <c r="AF1098" i="78"/>
  <c r="AF1739" i="78"/>
  <c r="AO1739" i="78"/>
  <c r="AG1739" i="78"/>
  <c r="AO1026" i="78"/>
  <c r="AG1026" i="78"/>
  <c r="AF1026" i="78"/>
  <c r="AF608" i="78"/>
  <c r="AO608" i="78"/>
  <c r="AG608" i="78"/>
  <c r="AF1645" i="78"/>
  <c r="AG1645" i="78"/>
  <c r="AO1645" i="78"/>
  <c r="AG1853" i="78"/>
  <c r="AF1853" i="78"/>
  <c r="AO1853" i="78"/>
  <c r="AG641" i="78"/>
  <c r="AF641" i="78"/>
  <c r="AO641" i="78"/>
  <c r="AO769" i="78"/>
  <c r="AF769" i="78"/>
  <c r="AG769" i="78"/>
  <c r="AF148" i="78"/>
  <c r="AO148" i="78"/>
  <c r="AG148" i="78"/>
  <c r="AF2046" i="78"/>
  <c r="AO2046" i="78"/>
  <c r="AG2046" i="78"/>
  <c r="AO1984" i="78"/>
  <c r="AG1984" i="78"/>
  <c r="AF1984" i="78"/>
  <c r="AO1858" i="78"/>
  <c r="AF1858" i="78"/>
  <c r="AG1858" i="78"/>
  <c r="AG1877" i="78"/>
  <c r="AO1877" i="78"/>
  <c r="AF1877" i="78"/>
  <c r="AG1786" i="78"/>
  <c r="AF1786" i="78"/>
  <c r="AO1786" i="78"/>
  <c r="AF1471" i="78"/>
  <c r="AG1471" i="78"/>
  <c r="AO1471" i="78"/>
  <c r="AF1466" i="78"/>
  <c r="AG1466" i="78"/>
  <c r="AO1466" i="78"/>
  <c r="AF1413" i="78"/>
  <c r="AG1413" i="78"/>
  <c r="AO1413" i="78"/>
  <c r="AG1284" i="78"/>
  <c r="AF1284" i="78"/>
  <c r="AO1284" i="78"/>
  <c r="AG1202" i="78"/>
  <c r="AO1202" i="78"/>
  <c r="AF1202" i="78"/>
  <c r="AF1063" i="78"/>
  <c r="AG1063" i="78"/>
  <c r="AO1063" i="78"/>
  <c r="AG470" i="78"/>
  <c r="AF470" i="78"/>
  <c r="AO470" i="78"/>
  <c r="AG382" i="78"/>
  <c r="AO382" i="78"/>
  <c r="AF382" i="78"/>
  <c r="AO192" i="78"/>
  <c r="AG192" i="78"/>
  <c r="AF192" i="78"/>
  <c r="AG570" i="78"/>
  <c r="AO570" i="78"/>
  <c r="AF570" i="78"/>
  <c r="AF586" i="78"/>
  <c r="AO586" i="78"/>
  <c r="AG586" i="78"/>
  <c r="AF620" i="78"/>
  <c r="AG620" i="78"/>
  <c r="AO620" i="78"/>
  <c r="AG764" i="78"/>
  <c r="AO764" i="78"/>
  <c r="AF764" i="78"/>
  <c r="AF811" i="78"/>
  <c r="AO811" i="78"/>
  <c r="AG811" i="78"/>
  <c r="AG858" i="78"/>
  <c r="AF858" i="78"/>
  <c r="AO858" i="78"/>
  <c r="AG945" i="78"/>
  <c r="AF945" i="78"/>
  <c r="AO945" i="78"/>
  <c r="AG1263" i="78"/>
  <c r="AF1263" i="78"/>
  <c r="AO1263" i="78"/>
  <c r="AF1497" i="78"/>
  <c r="AG1497" i="78"/>
  <c r="AO1497" i="78"/>
  <c r="AF1509" i="78"/>
  <c r="AO1509" i="78"/>
  <c r="AG1509" i="78"/>
  <c r="AF1704" i="78"/>
  <c r="AG1704" i="78"/>
  <c r="AO1704" i="78"/>
  <c r="AG1803" i="78"/>
  <c r="AO1803" i="78"/>
  <c r="AF1803" i="78"/>
  <c r="AO145" i="78"/>
  <c r="AG145" i="78"/>
  <c r="AF145" i="78"/>
  <c r="AG1990" i="78"/>
  <c r="AF1990" i="78"/>
  <c r="AO1990" i="78"/>
  <c r="AG1873" i="78"/>
  <c r="AO1873" i="78"/>
  <c r="AF1873" i="78"/>
  <c r="AF1077" i="78"/>
  <c r="AG1077" i="78"/>
  <c r="AO1077" i="78"/>
  <c r="AF1068" i="78"/>
  <c r="AO1068" i="78"/>
  <c r="AG1068" i="78"/>
  <c r="AG561" i="78"/>
  <c r="AF561" i="78"/>
  <c r="AO561" i="78"/>
  <c r="AG446" i="78"/>
  <c r="AF446" i="78"/>
  <c r="AO446" i="78"/>
  <c r="AF432" i="78"/>
  <c r="AG432" i="78"/>
  <c r="AO432" i="78"/>
  <c r="AF398" i="78"/>
  <c r="AO398" i="78"/>
  <c r="AG398" i="78"/>
  <c r="AG225" i="78"/>
  <c r="AO225" i="78"/>
  <c r="AF225" i="78"/>
  <c r="AG289" i="78"/>
  <c r="AF289" i="78"/>
  <c r="AO289" i="78"/>
  <c r="AG384" i="78"/>
  <c r="AO384" i="78"/>
  <c r="AF384" i="78"/>
  <c r="AG859" i="78"/>
  <c r="AF859" i="78"/>
  <c r="AO859" i="78"/>
  <c r="AG908" i="78"/>
  <c r="AF908" i="78"/>
  <c r="AO908" i="78"/>
  <c r="AO701" i="78"/>
  <c r="AG701" i="78"/>
  <c r="AF701" i="78"/>
  <c r="AG874" i="78"/>
  <c r="AF874" i="78"/>
  <c r="AO874" i="78"/>
  <c r="AG1094" i="78"/>
  <c r="AO1094" i="78"/>
  <c r="AF1094" i="78"/>
  <c r="AG1315" i="78"/>
  <c r="AO1315" i="78"/>
  <c r="AF1315" i="78"/>
  <c r="AF1358" i="78"/>
  <c r="AG1358" i="78"/>
  <c r="AO1358" i="78"/>
  <c r="AF1544" i="78"/>
  <c r="AG1544" i="78"/>
  <c r="AO1544" i="78"/>
  <c r="AG1624" i="78"/>
  <c r="AF1624" i="78"/>
  <c r="AO1624" i="78"/>
  <c r="AO1664" i="78"/>
  <c r="AG1664" i="78"/>
  <c r="AF1664" i="78"/>
  <c r="AF1747" i="78"/>
  <c r="AO1747" i="78"/>
  <c r="AG1747" i="78"/>
  <c r="AG1970" i="78"/>
  <c r="AO1970" i="78"/>
  <c r="AF1970" i="78"/>
  <c r="AF2015" i="78"/>
  <c r="AO2015" i="78"/>
  <c r="AG2015" i="78"/>
  <c r="AO1596" i="78"/>
  <c r="AG1596" i="78"/>
  <c r="AF1596" i="78"/>
  <c r="AF1465" i="78"/>
  <c r="AG1465" i="78"/>
  <c r="AO1465" i="78"/>
  <c r="AG1321" i="78"/>
  <c r="AO1321" i="78"/>
  <c r="AF1321" i="78"/>
  <c r="AO1129" i="78"/>
  <c r="AF1129" i="78"/>
  <c r="AG1129" i="78"/>
  <c r="AO1161" i="78"/>
  <c r="AG1161" i="78"/>
  <c r="AF1161" i="78"/>
  <c r="AG1128" i="78"/>
  <c r="AO1128" i="78"/>
  <c r="AF1128" i="78"/>
  <c r="AO979" i="78"/>
  <c r="AG979" i="78"/>
  <c r="AF979" i="78"/>
  <c r="AG580" i="78"/>
  <c r="AF580" i="78"/>
  <c r="AO580" i="78"/>
  <c r="AG486" i="78"/>
  <c r="AF486" i="78"/>
  <c r="AO486" i="78"/>
  <c r="AO346" i="78"/>
  <c r="AG346" i="78"/>
  <c r="AF346" i="78"/>
  <c r="AO215" i="78"/>
  <c r="AG215" i="78"/>
  <c r="AF215" i="78"/>
  <c r="AG539" i="78"/>
  <c r="AO539" i="78"/>
  <c r="AF539" i="78"/>
  <c r="AG851" i="78"/>
  <c r="AF851" i="78"/>
  <c r="AO851" i="78"/>
  <c r="AG688" i="78"/>
  <c r="AO688" i="78"/>
  <c r="AF688" i="78"/>
  <c r="AG852" i="78"/>
  <c r="AF852" i="78"/>
  <c r="AO852" i="78"/>
  <c r="AG802" i="78"/>
  <c r="AF802" i="78"/>
  <c r="AO802" i="78"/>
  <c r="AG871" i="78"/>
  <c r="AF871" i="78"/>
  <c r="AO871" i="78"/>
  <c r="AO1087" i="78"/>
  <c r="AF1087" i="78"/>
  <c r="AG1087" i="78"/>
  <c r="AF1381" i="78"/>
  <c r="AG1381" i="78"/>
  <c r="AO1381" i="78"/>
  <c r="AF1565" i="78"/>
  <c r="AO1565" i="78"/>
  <c r="AG1565" i="78"/>
  <c r="AG1668" i="78"/>
  <c r="AO1668" i="78"/>
  <c r="AF1668" i="78"/>
  <c r="AG1654" i="78"/>
  <c r="AO1654" i="78"/>
  <c r="AF1654" i="78"/>
  <c r="AG1965" i="78"/>
  <c r="AO1965" i="78"/>
  <c r="AF1965" i="78"/>
  <c r="AG2007" i="78"/>
  <c r="AO2007" i="78"/>
  <c r="AF2007" i="78"/>
  <c r="AF2032" i="78"/>
  <c r="AG2032" i="78"/>
  <c r="AO2032" i="78"/>
  <c r="AG1969" i="78"/>
  <c r="AO1969" i="78"/>
  <c r="AF1969" i="78"/>
  <c r="AG1893" i="78"/>
  <c r="AF1893" i="78"/>
  <c r="AO1893" i="78"/>
  <c r="AO1785" i="78"/>
  <c r="AF1785" i="78"/>
  <c r="AG1785" i="78"/>
  <c r="AO1298" i="78"/>
  <c r="AF1298" i="78"/>
  <c r="AG1298" i="78"/>
  <c r="AG1222" i="78"/>
  <c r="AF1222" i="78"/>
  <c r="AO1222" i="78"/>
  <c r="AG1190" i="78"/>
  <c r="AO1190" i="78"/>
  <c r="AF1190" i="78"/>
  <c r="AO1012" i="78"/>
  <c r="AG1012" i="78"/>
  <c r="AF1012" i="78"/>
  <c r="AO954" i="78"/>
  <c r="AG954" i="78"/>
  <c r="AF954" i="78"/>
  <c r="AG572" i="78"/>
  <c r="AF572" i="78"/>
  <c r="AO572" i="78"/>
  <c r="AO343" i="78"/>
  <c r="AG343" i="78"/>
  <c r="AF343" i="78"/>
  <c r="AF394" i="78"/>
  <c r="AO394" i="78"/>
  <c r="AG394" i="78"/>
  <c r="AO291" i="78"/>
  <c r="AG291" i="78"/>
  <c r="AF291" i="78"/>
  <c r="AG234" i="78"/>
  <c r="AF234" i="78"/>
  <c r="AO234" i="78"/>
  <c r="AF253" i="78"/>
  <c r="AO253" i="78"/>
  <c r="AG253" i="78"/>
  <c r="AF426" i="78"/>
  <c r="AO426" i="78"/>
  <c r="AG426" i="78"/>
  <c r="AO489" i="78"/>
  <c r="AG489" i="78"/>
  <c r="AF489" i="78"/>
  <c r="AG896" i="78"/>
  <c r="AF896" i="78"/>
  <c r="AO896" i="78"/>
  <c r="AG912" i="78"/>
  <c r="AO912" i="78"/>
  <c r="AF912" i="78"/>
  <c r="AO721" i="78"/>
  <c r="AG721" i="78"/>
  <c r="AF721" i="78"/>
  <c r="AG889" i="78"/>
  <c r="AO889" i="78"/>
  <c r="AF889" i="78"/>
  <c r="AG1405" i="78"/>
  <c r="AF1405" i="78"/>
  <c r="AO1405" i="78"/>
  <c r="AF1537" i="78"/>
  <c r="AO1537" i="78"/>
  <c r="AG1537" i="78"/>
  <c r="AO1618" i="78"/>
  <c r="AG1618" i="78"/>
  <c r="AF1618" i="78"/>
  <c r="AG1763" i="78"/>
  <c r="AF1763" i="78"/>
  <c r="AO1763" i="78"/>
  <c r="AG1981" i="78"/>
  <c r="AF1981" i="78"/>
  <c r="AO1981" i="78"/>
  <c r="AO231" i="78"/>
  <c r="AG231" i="78"/>
  <c r="AF231" i="78"/>
  <c r="AO2002" i="78"/>
  <c r="AG2002" i="78"/>
  <c r="AF2002" i="78"/>
  <c r="AG1978" i="78"/>
  <c r="AF1978" i="78"/>
  <c r="AO1978" i="78"/>
  <c r="AO1777" i="78"/>
  <c r="AF1777" i="78"/>
  <c r="AG1777" i="78"/>
  <c r="AF1433" i="78"/>
  <c r="AG1433" i="78"/>
  <c r="AO1433" i="78"/>
  <c r="AF1338" i="78"/>
  <c r="AG1338" i="78"/>
  <c r="AO1338" i="78"/>
  <c r="AG1154" i="78"/>
  <c r="AO1154" i="78"/>
  <c r="AF1154" i="78"/>
  <c r="AO335" i="78"/>
  <c r="AG335" i="78"/>
  <c r="AF335" i="78"/>
  <c r="AO321" i="78"/>
  <c r="AG321" i="78"/>
  <c r="AF321" i="78"/>
  <c r="AF612" i="78"/>
  <c r="AO612" i="78"/>
  <c r="AG612" i="78"/>
  <c r="AG660" i="78"/>
  <c r="AF660" i="78"/>
  <c r="AO660" i="78"/>
  <c r="AG756" i="78"/>
  <c r="AO756" i="78"/>
  <c r="AF756" i="78"/>
  <c r="AF779" i="78"/>
  <c r="AO779" i="78"/>
  <c r="AG779" i="78"/>
  <c r="AG875" i="78"/>
  <c r="AF875" i="78"/>
  <c r="AO875" i="78"/>
  <c r="AG1118" i="78"/>
  <c r="AF1118" i="78"/>
  <c r="AO1118" i="78"/>
  <c r="AF1424" i="78"/>
  <c r="AO1424" i="78"/>
  <c r="AG1424" i="78"/>
  <c r="AG1407" i="78"/>
  <c r="AO1407" i="78"/>
  <c r="AF1407" i="78"/>
  <c r="AF1536" i="78"/>
  <c r="AO1536" i="78"/>
  <c r="AG1536" i="78"/>
  <c r="AO1696" i="78"/>
  <c r="AG1696" i="78"/>
  <c r="AF1696" i="78"/>
  <c r="AG1765" i="78"/>
  <c r="AF1765" i="78"/>
  <c r="AO1765" i="78"/>
  <c r="AF1758" i="78"/>
  <c r="AG1758" i="78"/>
  <c r="AO1758" i="78"/>
  <c r="AG1768" i="78"/>
  <c r="AO1768" i="78"/>
  <c r="AF1768" i="78"/>
  <c r="AO1773" i="78"/>
  <c r="AF1773" i="78"/>
  <c r="AG1773" i="78"/>
  <c r="AG2023" i="78"/>
  <c r="AF2023" i="78"/>
  <c r="AO2023" i="78"/>
  <c r="AG2026" i="78"/>
  <c r="AF2026" i="78"/>
  <c r="AO2026" i="78"/>
  <c r="AF2041" i="78"/>
  <c r="AG2041" i="78"/>
  <c r="AO2041" i="78"/>
  <c r="AO1987" i="78"/>
  <c r="AG1987" i="78"/>
  <c r="AF1987" i="78"/>
  <c r="AO1931" i="78"/>
  <c r="AG1931" i="78"/>
  <c r="AF1931" i="78"/>
  <c r="AO1882" i="78"/>
  <c r="AG1882" i="78"/>
  <c r="AF1882" i="78"/>
  <c r="AG1810" i="78"/>
  <c r="AO1810" i="78"/>
  <c r="AF1810" i="78"/>
  <c r="AO1769" i="78"/>
  <c r="AG1769" i="78"/>
  <c r="AF1769" i="78"/>
  <c r="AF1507" i="78"/>
  <c r="AG1507" i="78"/>
  <c r="AO1507" i="78"/>
  <c r="AG1191" i="78"/>
  <c r="AO1191" i="78"/>
  <c r="AF1191" i="78"/>
  <c r="AG1159" i="78"/>
  <c r="AO1159" i="78"/>
  <c r="AF1159" i="78"/>
  <c r="AG1246" i="78"/>
  <c r="AF1246" i="78"/>
  <c r="AO1246" i="78"/>
  <c r="AO1181" i="78"/>
  <c r="AG1181" i="78"/>
  <c r="AF1181" i="78"/>
  <c r="AG1104" i="78"/>
  <c r="AO1104" i="78"/>
  <c r="AF1104" i="78"/>
  <c r="AG1082" i="78"/>
  <c r="AO1082" i="78"/>
  <c r="AF1082" i="78"/>
  <c r="AO1017" i="78"/>
  <c r="AG1017" i="78"/>
  <c r="AF1017" i="78"/>
  <c r="AO1031" i="78"/>
  <c r="AG1031" i="78"/>
  <c r="AF1031" i="78"/>
  <c r="AO455" i="78"/>
  <c r="AG455" i="78"/>
  <c r="AF455" i="78"/>
  <c r="AF444" i="78"/>
  <c r="AG444" i="78"/>
  <c r="AO444" i="78"/>
  <c r="AF91" i="78"/>
  <c r="AO91" i="78"/>
  <c r="AG91" i="78"/>
  <c r="AO281" i="78"/>
  <c r="AG281" i="78"/>
  <c r="AF281" i="78"/>
  <c r="AO342" i="78"/>
  <c r="AG342" i="78"/>
  <c r="AF342" i="78"/>
  <c r="AG574" i="78"/>
  <c r="AF574" i="78"/>
  <c r="AO574" i="78"/>
  <c r="AG551" i="78"/>
  <c r="AO551" i="78"/>
  <c r="AF551" i="78"/>
  <c r="AO567" i="78"/>
  <c r="AF567" i="78"/>
  <c r="AG567" i="78"/>
  <c r="AG694" i="78"/>
  <c r="AO694" i="78"/>
  <c r="AF694" i="78"/>
  <c r="AO709" i="78"/>
  <c r="AG709" i="78"/>
  <c r="AF709" i="78"/>
  <c r="AG925" i="78"/>
  <c r="AO925" i="78"/>
  <c r="AF925" i="78"/>
  <c r="AF1374" i="78"/>
  <c r="AG1374" i="78"/>
  <c r="AO1374" i="78"/>
  <c r="AF1476" i="78"/>
  <c r="AG1476" i="78"/>
  <c r="AO1476" i="78"/>
  <c r="AF1504" i="78"/>
  <c r="AG1504" i="78"/>
  <c r="AO1504" i="78"/>
  <c r="AF1718" i="78"/>
  <c r="AG1718" i="78"/>
  <c r="AO1718" i="78"/>
  <c r="AO1781" i="78"/>
  <c r="AF1781" i="78"/>
  <c r="AG1781" i="78"/>
  <c r="AO122" i="78"/>
  <c r="AG122" i="78"/>
  <c r="AF122" i="78"/>
  <c r="AO1967" i="78"/>
  <c r="AF1967" i="78"/>
  <c r="AG1967" i="78"/>
  <c r="AG1590" i="78"/>
  <c r="AO1590" i="78"/>
  <c r="AF1590" i="78"/>
  <c r="AF1495" i="78"/>
  <c r="AG1495" i="78"/>
  <c r="AO1495" i="78"/>
  <c r="AG1252" i="78"/>
  <c r="AO1252" i="78"/>
  <c r="AF1252" i="78"/>
  <c r="AG1212" i="78"/>
  <c r="AO1212" i="78"/>
  <c r="AF1212" i="78"/>
  <c r="AG1155" i="78"/>
  <c r="AO1155" i="78"/>
  <c r="AF1155" i="78"/>
  <c r="AO1145" i="78"/>
  <c r="AG1145" i="78"/>
  <c r="AF1145" i="78"/>
  <c r="AF1058" i="78"/>
  <c r="AO1058" i="78"/>
  <c r="AG1058" i="78"/>
  <c r="AG407" i="78"/>
  <c r="AF407" i="78"/>
  <c r="AO407" i="78"/>
  <c r="AF352" i="78"/>
  <c r="AG352" i="78"/>
  <c r="AO352" i="78"/>
  <c r="AO379" i="78"/>
  <c r="AG379" i="78"/>
  <c r="AF379" i="78"/>
  <c r="AO208" i="78"/>
  <c r="AG208" i="78"/>
  <c r="AF208" i="78"/>
  <c r="AO141" i="78"/>
  <c r="AG141" i="78"/>
  <c r="AF141" i="78"/>
  <c r="AF520" i="78"/>
  <c r="AG520" i="78"/>
  <c r="AO520" i="78"/>
  <c r="AG550" i="78"/>
  <c r="AF550" i="78"/>
  <c r="AO550" i="78"/>
  <c r="AO664" i="78"/>
  <c r="AF664" i="78"/>
  <c r="AG664" i="78"/>
  <c r="AG712" i="78"/>
  <c r="AO712" i="78"/>
  <c r="AF712" i="78"/>
  <c r="AG838" i="78"/>
  <c r="AF838" i="78"/>
  <c r="AO838" i="78"/>
  <c r="AG895" i="78"/>
  <c r="AF895" i="78"/>
  <c r="AO895" i="78"/>
  <c r="AF1371" i="78"/>
  <c r="AO1371" i="78"/>
  <c r="AG1371" i="78"/>
  <c r="AG1395" i="78"/>
  <c r="AF1395" i="78"/>
  <c r="AO1395" i="78"/>
  <c r="AO1650" i="78"/>
  <c r="AF1650" i="78"/>
  <c r="AG1650" i="78"/>
  <c r="AF1725" i="78"/>
  <c r="AG1725" i="78"/>
  <c r="AO1725" i="78"/>
  <c r="AG1677" i="78"/>
  <c r="AF1677" i="78"/>
  <c r="AO1677" i="78"/>
  <c r="AF1720" i="78"/>
  <c r="AO1720" i="78"/>
  <c r="AG1720" i="78"/>
  <c r="AO1809" i="78"/>
  <c r="AG1809" i="78"/>
  <c r="AF1809" i="78"/>
  <c r="AG2011" i="78"/>
  <c r="AF2011" i="78"/>
  <c r="AO2011" i="78"/>
  <c r="AG230" i="78"/>
  <c r="AO230" i="78"/>
  <c r="AF230" i="78"/>
  <c r="AO1866" i="78"/>
  <c r="AF1866" i="78"/>
  <c r="AG1866" i="78"/>
  <c r="AG1828" i="78"/>
  <c r="AF1828" i="78"/>
  <c r="AO1828" i="78"/>
  <c r="AF1746" i="78"/>
  <c r="AO1746" i="78"/>
  <c r="AG1746" i="78"/>
  <c r="AG1582" i="78"/>
  <c r="AO1582" i="78"/>
  <c r="AF1582" i="78"/>
  <c r="AF1490" i="78"/>
  <c r="AO1490" i="78"/>
  <c r="AG1490" i="78"/>
  <c r="AF1343" i="78"/>
  <c r="AG1343" i="78"/>
  <c r="AO1343" i="78"/>
  <c r="AF1436" i="78"/>
  <c r="AG1436" i="78"/>
  <c r="AO1436" i="78"/>
  <c r="AF1271" i="78"/>
  <c r="AO1271" i="78"/>
  <c r="AG1271" i="78"/>
  <c r="AG1251" i="78"/>
  <c r="AO1251" i="78"/>
  <c r="AF1251" i="78"/>
  <c r="AO977" i="78"/>
  <c r="AG977" i="78"/>
  <c r="AF977" i="78"/>
  <c r="AO311" i="78"/>
  <c r="AG311" i="78"/>
  <c r="AF311" i="78"/>
  <c r="AF224" i="78"/>
  <c r="AG224" i="78"/>
  <c r="AO224" i="78"/>
  <c r="AO279" i="78"/>
  <c r="AG279" i="78"/>
  <c r="AF279" i="78"/>
  <c r="AO166" i="78"/>
  <c r="AG166" i="78"/>
  <c r="AF166" i="78"/>
  <c r="AF546" i="78"/>
  <c r="AG546" i="78"/>
  <c r="AO546" i="78"/>
  <c r="AG904" i="78"/>
  <c r="AF904" i="78"/>
  <c r="AO904" i="78"/>
  <c r="AG634" i="78"/>
  <c r="AF634" i="78"/>
  <c r="AO634" i="78"/>
  <c r="AG650" i="78"/>
  <c r="AF650" i="78"/>
  <c r="AO650" i="78"/>
  <c r="AG831" i="78"/>
  <c r="AF831" i="78"/>
  <c r="AO831" i="78"/>
  <c r="AG649" i="78"/>
  <c r="AF649" i="78"/>
  <c r="AO649" i="78"/>
  <c r="AO681" i="78"/>
  <c r="AG681" i="78"/>
  <c r="AF681" i="78"/>
  <c r="AF803" i="78"/>
  <c r="AO803" i="78"/>
  <c r="AG803" i="78"/>
  <c r="AO1107" i="78"/>
  <c r="AF1107" i="78"/>
  <c r="AG1107" i="78"/>
  <c r="AO1286" i="78"/>
  <c r="AF1286" i="78"/>
  <c r="AG1286" i="78"/>
  <c r="AF1375" i="78"/>
  <c r="AO1375" i="78"/>
  <c r="AG1375" i="78"/>
  <c r="AG1400" i="78"/>
  <c r="AO1400" i="78"/>
  <c r="AF1400" i="78"/>
  <c r="AF1472" i="78"/>
  <c r="AG1472" i="78"/>
  <c r="AO1472" i="78"/>
  <c r="AF1467" i="78"/>
  <c r="AO1467" i="78"/>
  <c r="AG1467" i="78"/>
  <c r="AF1556" i="78"/>
  <c r="AG1556" i="78"/>
  <c r="AO1556" i="78"/>
  <c r="AG1584" i="78"/>
  <c r="AO1584" i="78"/>
  <c r="AF1584" i="78"/>
  <c r="AG1658" i="78"/>
  <c r="AO1658" i="78"/>
  <c r="AF1658" i="78"/>
  <c r="AG1643" i="78"/>
  <c r="AF1643" i="78"/>
  <c r="AO1643" i="78"/>
  <c r="AF1734" i="78"/>
  <c r="AG1734" i="78"/>
  <c r="AO1734" i="78"/>
  <c r="AO82" i="78"/>
  <c r="AG82" i="78"/>
  <c r="AF82" i="78"/>
  <c r="AG1236" i="78"/>
  <c r="AF1236" i="78"/>
  <c r="AO1236" i="78"/>
  <c r="AO961" i="78"/>
  <c r="AG961" i="78"/>
  <c r="AF961" i="78"/>
  <c r="AO259" i="78"/>
  <c r="AG259" i="78"/>
  <c r="AF259" i="78"/>
  <c r="AO635" i="78"/>
  <c r="AG635" i="78"/>
  <c r="AF635" i="78"/>
  <c r="AF2053" i="78"/>
  <c r="AO2053" i="78"/>
  <c r="AG2053" i="78"/>
  <c r="AG1230" i="78"/>
  <c r="AF1230" i="78"/>
  <c r="AO1230" i="78"/>
  <c r="AO331" i="78"/>
  <c r="AG331" i="78"/>
  <c r="AF331" i="78"/>
  <c r="AO654" i="78"/>
  <c r="AG654" i="78"/>
  <c r="AF654" i="78"/>
  <c r="AG1404" i="78"/>
  <c r="AO1404" i="78"/>
  <c r="AF1404" i="78"/>
  <c r="AG258" i="78"/>
  <c r="AF258" i="78"/>
  <c r="AO258" i="78"/>
  <c r="AF320" i="78"/>
  <c r="AG320" i="78"/>
  <c r="AO320" i="78"/>
  <c r="AO309" i="78"/>
  <c r="AG309" i="78"/>
  <c r="AF309" i="78"/>
  <c r="AF1498" i="78"/>
  <c r="AG1498" i="78"/>
  <c r="AO1498" i="78"/>
  <c r="AO252" i="78"/>
  <c r="AG252" i="78"/>
  <c r="AF252" i="78"/>
  <c r="AG770" i="78"/>
  <c r="AO770" i="78"/>
  <c r="AF770" i="78"/>
  <c r="AO138" i="78"/>
  <c r="AG138" i="78"/>
  <c r="AF138" i="78"/>
  <c r="AG226" i="78"/>
  <c r="AO226" i="78"/>
  <c r="AF226" i="78"/>
  <c r="AG1904" i="78"/>
  <c r="AO1904" i="78"/>
  <c r="AF1904" i="78"/>
  <c r="AO1860" i="78"/>
  <c r="AF1860" i="78"/>
  <c r="AG1860" i="78"/>
  <c r="AG1772" i="78"/>
  <c r="AO1772" i="78"/>
  <c r="AF1772" i="78"/>
  <c r="AG1329" i="78"/>
  <c r="AO1329" i="78"/>
  <c r="AF1329" i="78"/>
  <c r="AG1179" i="78"/>
  <c r="AO1179" i="78"/>
  <c r="AF1179" i="78"/>
  <c r="AG1234" i="78"/>
  <c r="AF1234" i="78"/>
  <c r="AO1234" i="78"/>
  <c r="AO1008" i="78"/>
  <c r="AG1008" i="78"/>
  <c r="AF1008" i="78"/>
  <c r="AF336" i="78"/>
  <c r="AO336" i="78"/>
  <c r="AG336" i="78"/>
  <c r="AO306" i="78"/>
  <c r="AG306" i="78"/>
  <c r="AF306" i="78"/>
  <c r="AO373" i="78"/>
  <c r="AG373" i="78"/>
  <c r="AF373" i="78"/>
  <c r="AG257" i="78"/>
  <c r="AF257" i="78"/>
  <c r="AO257" i="78"/>
  <c r="AO357" i="78"/>
  <c r="AG357" i="78"/>
  <c r="AF357" i="78"/>
  <c r="AG864" i="78"/>
  <c r="AF864" i="78"/>
  <c r="AO864" i="78"/>
  <c r="AG857" i="78"/>
  <c r="AO857" i="78"/>
  <c r="AF857" i="78"/>
  <c r="AG748" i="78"/>
  <c r="AO748" i="78"/>
  <c r="AF748" i="78"/>
  <c r="AG926" i="78"/>
  <c r="AO926" i="78"/>
  <c r="AF926" i="78"/>
  <c r="AG868" i="78"/>
  <c r="AO868" i="78"/>
  <c r="AF868" i="78"/>
  <c r="AO715" i="78"/>
  <c r="AG715" i="78"/>
  <c r="AF715" i="78"/>
  <c r="AO763" i="78"/>
  <c r="AG763" i="78"/>
  <c r="AF763" i="78"/>
  <c r="AO1115" i="78"/>
  <c r="AF1115" i="78"/>
  <c r="AG1115" i="78"/>
  <c r="AG1307" i="78"/>
  <c r="AO1307" i="78"/>
  <c r="AF1307" i="78"/>
  <c r="AF1379" i="78"/>
  <c r="AO1379" i="78"/>
  <c r="AG1379" i="78"/>
  <c r="AG1399" i="78"/>
  <c r="AO1399" i="78"/>
  <c r="AF1399" i="78"/>
  <c r="AG1577" i="78"/>
  <c r="AO1577" i="78"/>
  <c r="AF1577" i="78"/>
  <c r="AG1662" i="78"/>
  <c r="AO1662" i="78"/>
  <c r="AF1662" i="78"/>
  <c r="AO1642" i="78"/>
  <c r="AG1642" i="78"/>
  <c r="AF1642" i="78"/>
  <c r="AF1724" i="78"/>
  <c r="AO1724" i="78"/>
  <c r="AG1724" i="78"/>
  <c r="AF67" i="78"/>
  <c r="AG67" i="78"/>
  <c r="AO67" i="78"/>
  <c r="AG1985" i="78"/>
  <c r="AF1985" i="78"/>
  <c r="AO1985" i="78"/>
  <c r="AO1896" i="78"/>
  <c r="AF1896" i="78"/>
  <c r="AG1896" i="78"/>
  <c r="AO1791" i="78"/>
  <c r="AF1791" i="78"/>
  <c r="AG1791" i="78"/>
  <c r="AG1779" i="78"/>
  <c r="AO1779" i="78"/>
  <c r="AF1779" i="78"/>
  <c r="AF1743" i="78"/>
  <c r="AG1743" i="78"/>
  <c r="AO1743" i="78"/>
  <c r="AF1514" i="78"/>
  <c r="AG1514" i="78"/>
  <c r="AO1514" i="78"/>
  <c r="AG1319" i="78"/>
  <c r="AF1319" i="78"/>
  <c r="AO1319" i="78"/>
  <c r="AG1093" i="78"/>
  <c r="AF1093" i="78"/>
  <c r="AO1093" i="78"/>
  <c r="AO987" i="78"/>
  <c r="AG987" i="78"/>
  <c r="AF987" i="78"/>
  <c r="AF460" i="78"/>
  <c r="AG460" i="78"/>
  <c r="AO460" i="78"/>
  <c r="AO169" i="78"/>
  <c r="AG169" i="78"/>
  <c r="AF169" i="78"/>
  <c r="AO159" i="78"/>
  <c r="AG159" i="78"/>
  <c r="AF159" i="78"/>
  <c r="AO150" i="78"/>
  <c r="AG150" i="78"/>
  <c r="AF150" i="78"/>
  <c r="AG385" i="78"/>
  <c r="AO385" i="78"/>
  <c r="AF385" i="78"/>
  <c r="AO395" i="78"/>
  <c r="AG395" i="78"/>
  <c r="AF395" i="78"/>
  <c r="AF594" i="78"/>
  <c r="AO594" i="78"/>
  <c r="AG594" i="78"/>
  <c r="AG555" i="78"/>
  <c r="AF555" i="78"/>
  <c r="AO555" i="78"/>
  <c r="AG841" i="78"/>
  <c r="AO841" i="78"/>
  <c r="AF841" i="78"/>
  <c r="AG686" i="78"/>
  <c r="AO686" i="78"/>
  <c r="AF686" i="78"/>
  <c r="AG885" i="78"/>
  <c r="AO885" i="78"/>
  <c r="AF885" i="78"/>
  <c r="AG933" i="78"/>
  <c r="AO933" i="78"/>
  <c r="AF933" i="78"/>
  <c r="AG1274" i="78"/>
  <c r="AF1274" i="78"/>
  <c r="AO1274" i="78"/>
  <c r="AF1480" i="78"/>
  <c r="AG1480" i="78"/>
  <c r="AO1480" i="78"/>
  <c r="AF1534" i="78"/>
  <c r="AG1534" i="78"/>
  <c r="AO1534" i="78"/>
  <c r="AF1560" i="78"/>
  <c r="AG1560" i="78"/>
  <c r="AO1560" i="78"/>
  <c r="AG1674" i="78"/>
  <c r="AF1674" i="78"/>
  <c r="AO1674" i="78"/>
  <c r="AF1949" i="78"/>
  <c r="AG1949" i="78"/>
  <c r="AO1949" i="78"/>
  <c r="AO165" i="78"/>
  <c r="AG165" i="78"/>
  <c r="AF165" i="78"/>
  <c r="AO1928" i="78"/>
  <c r="AG1928" i="78"/>
  <c r="AF1928" i="78"/>
  <c r="AG1884" i="78"/>
  <c r="AF1884" i="78"/>
  <c r="AO1884" i="78"/>
  <c r="AG1901" i="78"/>
  <c r="AO1901" i="78"/>
  <c r="AF1901" i="78"/>
  <c r="AF1711" i="78"/>
  <c r="AG1711" i="78"/>
  <c r="AO1711" i="78"/>
  <c r="AF1474" i="78"/>
  <c r="AO1474" i="78"/>
  <c r="AG1474" i="78"/>
  <c r="AO1193" i="78"/>
  <c r="AG1193" i="78"/>
  <c r="AF1193" i="78"/>
  <c r="AF1075" i="78"/>
  <c r="AG1075" i="78"/>
  <c r="AO1075" i="78"/>
  <c r="AF1052" i="78"/>
  <c r="AO1052" i="78"/>
  <c r="AG1052" i="78"/>
  <c r="AF1042" i="78"/>
  <c r="AO1042" i="78"/>
  <c r="AG1042" i="78"/>
  <c r="AO431" i="78"/>
  <c r="AG431" i="78"/>
  <c r="AF431" i="78"/>
  <c r="AO298" i="78"/>
  <c r="AG298" i="78"/>
  <c r="AF298" i="78"/>
  <c r="AO218" i="78"/>
  <c r="AG218" i="78"/>
  <c r="AF218" i="78"/>
  <c r="AO268" i="78"/>
  <c r="AG268" i="78"/>
  <c r="AF268" i="78"/>
  <c r="AF391" i="78"/>
  <c r="AO391" i="78"/>
  <c r="AG391" i="78"/>
  <c r="AO238" i="78"/>
  <c r="AG238" i="78"/>
  <c r="AF238" i="78"/>
  <c r="AG233" i="78"/>
  <c r="AF233" i="78"/>
  <c r="AO233" i="78"/>
  <c r="AG894" i="78"/>
  <c r="AF894" i="78"/>
  <c r="AO894" i="78"/>
  <c r="AG736" i="78"/>
  <c r="AO736" i="78"/>
  <c r="AF736" i="78"/>
  <c r="AO687" i="78"/>
  <c r="AG687" i="78"/>
  <c r="AF687" i="78"/>
  <c r="AG887" i="78"/>
  <c r="AO887" i="78"/>
  <c r="AF887" i="78"/>
  <c r="AF1386" i="78"/>
  <c r="AO1386" i="78"/>
  <c r="AG1386" i="78"/>
  <c r="AF1562" i="78"/>
  <c r="AG1562" i="78"/>
  <c r="AO1562" i="78"/>
  <c r="AF1631" i="78"/>
  <c r="AO1631" i="78"/>
  <c r="AG1631" i="78"/>
  <c r="AF1944" i="78"/>
  <c r="AG1944" i="78"/>
  <c r="AO1944" i="78"/>
  <c r="AO284" i="78"/>
  <c r="AG284" i="78"/>
  <c r="AF284" i="78"/>
  <c r="AF2051" i="78"/>
  <c r="AG2051" i="78"/>
  <c r="AO2051" i="78"/>
  <c r="AG1996" i="78"/>
  <c r="AO1996" i="78"/>
  <c r="AF1996" i="78"/>
  <c r="AG1903" i="78"/>
  <c r="AO1903" i="78"/>
  <c r="AF1903" i="78"/>
  <c r="AG1317" i="78"/>
  <c r="AO1317" i="78"/>
  <c r="AF1317" i="78"/>
  <c r="AG1303" i="78"/>
  <c r="AF1303" i="78"/>
  <c r="AO1303" i="78"/>
  <c r="AF1073" i="78"/>
  <c r="AG1073" i="78"/>
  <c r="AO1073" i="78"/>
  <c r="AF480" i="78"/>
  <c r="AG480" i="78"/>
  <c r="AO480" i="78"/>
  <c r="AG430" i="78"/>
  <c r="AF430" i="78"/>
  <c r="AO430" i="78"/>
  <c r="AO315" i="78"/>
  <c r="AG315" i="78"/>
  <c r="AF315" i="78"/>
  <c r="AO187" i="78"/>
  <c r="AG187" i="78"/>
  <c r="AF187" i="78"/>
  <c r="AF404" i="78"/>
  <c r="AG404" i="78"/>
  <c r="AO404" i="78"/>
  <c r="AG254" i="78"/>
  <c r="AF254" i="78"/>
  <c r="AO254" i="78"/>
  <c r="AG829" i="78"/>
  <c r="AF829" i="78"/>
  <c r="AO829" i="78"/>
  <c r="AG626" i="78"/>
  <c r="AO626" i="78"/>
  <c r="AF626" i="78"/>
  <c r="AG754" i="78"/>
  <c r="AO754" i="78"/>
  <c r="AF754" i="78"/>
  <c r="AG873" i="78"/>
  <c r="AO873" i="78"/>
  <c r="AF873" i="78"/>
  <c r="AG1293" i="78"/>
  <c r="AF1293" i="78"/>
  <c r="AO1293" i="78"/>
  <c r="AF1353" i="78"/>
  <c r="AG1353" i="78"/>
  <c r="AO1353" i="78"/>
  <c r="AF1551" i="78"/>
  <c r="AO1551" i="78"/>
  <c r="AG1551" i="78"/>
  <c r="AG1613" i="78"/>
  <c r="AF1613" i="78"/>
  <c r="AO1613" i="78"/>
  <c r="AG1608" i="78"/>
  <c r="AF1608" i="78"/>
  <c r="AO1608" i="78"/>
  <c r="AG1788" i="78"/>
  <c r="AF1788" i="78"/>
  <c r="AO1788" i="78"/>
  <c r="AF2018" i="78"/>
  <c r="AO2018" i="78"/>
  <c r="AG2018" i="78"/>
  <c r="AF2056" i="78"/>
  <c r="AO2056" i="78"/>
  <c r="AG2056" i="78"/>
  <c r="AG1889" i="78"/>
  <c r="AO1889" i="78"/>
  <c r="AF1889" i="78"/>
  <c r="AG1808" i="78"/>
  <c r="AO1808" i="78"/>
  <c r="AF1808" i="78"/>
  <c r="AG1591" i="78"/>
  <c r="AO1591" i="78"/>
  <c r="AF1591" i="78"/>
  <c r="AF1452" i="78"/>
  <c r="AG1452" i="78"/>
  <c r="AO1452" i="78"/>
  <c r="AF1292" i="78"/>
  <c r="AO1292" i="78"/>
  <c r="AG1292" i="78"/>
  <c r="AG1220" i="78"/>
  <c r="AO1220" i="78"/>
  <c r="AF1220" i="78"/>
  <c r="AG1186" i="78"/>
  <c r="AO1186" i="78"/>
  <c r="AF1186" i="78"/>
  <c r="AO1113" i="78"/>
  <c r="AF1113" i="78"/>
  <c r="AG1113" i="78"/>
  <c r="AF1071" i="78"/>
  <c r="AG1071" i="78"/>
  <c r="AO1071" i="78"/>
  <c r="AO501" i="78"/>
  <c r="AG501" i="78"/>
  <c r="AF501" i="78"/>
  <c r="AF524" i="78"/>
  <c r="AO524" i="78"/>
  <c r="AG524" i="78"/>
  <c r="AG438" i="78"/>
  <c r="AF438" i="78"/>
  <c r="AO438" i="78"/>
  <c r="AF516" i="78"/>
  <c r="AG516" i="78"/>
  <c r="AO516" i="78"/>
  <c r="AO322" i="78"/>
  <c r="AG322" i="78"/>
  <c r="AF322" i="78"/>
  <c r="AO190" i="78"/>
  <c r="AG190" i="78"/>
  <c r="AF190" i="78"/>
  <c r="AF442" i="78"/>
  <c r="AO442" i="78"/>
  <c r="AG442" i="78"/>
  <c r="AG241" i="78"/>
  <c r="AF241" i="78"/>
  <c r="AO241" i="78"/>
  <c r="AF536" i="78"/>
  <c r="AO536" i="78"/>
  <c r="AG536" i="78"/>
  <c r="AO820" i="78"/>
  <c r="AG820" i="78"/>
  <c r="AF820" i="78"/>
  <c r="AG708" i="78"/>
  <c r="AO708" i="78"/>
  <c r="AF708" i="78"/>
  <c r="AG740" i="78"/>
  <c r="AO740" i="78"/>
  <c r="AF740" i="78"/>
  <c r="AO707" i="78"/>
  <c r="AG707" i="78"/>
  <c r="AF707" i="78"/>
  <c r="AO1256" i="78"/>
  <c r="AF1256" i="78"/>
  <c r="AG1256" i="78"/>
  <c r="AF1553" i="78"/>
  <c r="AO1553" i="78"/>
  <c r="AG1553" i="78"/>
  <c r="AG1619" i="78"/>
  <c r="AF1619" i="78"/>
  <c r="AO1619" i="78"/>
  <c r="AG1815" i="78"/>
  <c r="AO1815" i="78"/>
  <c r="AF1815" i="78"/>
  <c r="AG2025" i="78"/>
  <c r="AO2025" i="78"/>
  <c r="AF2025" i="78"/>
  <c r="AO1880" i="78"/>
  <c r="AF1880" i="78"/>
  <c r="AG1880" i="78"/>
  <c r="AO1862" i="78"/>
  <c r="AF1862" i="78"/>
  <c r="AG1862" i="78"/>
  <c r="AG1594" i="78"/>
  <c r="AF1594" i="78"/>
  <c r="AO1594" i="78"/>
  <c r="AF1521" i="78"/>
  <c r="AG1521" i="78"/>
  <c r="AO1521" i="78"/>
  <c r="AF1443" i="78"/>
  <c r="AO1443" i="78"/>
  <c r="AG1443" i="78"/>
  <c r="AG1309" i="78"/>
  <c r="AO1309" i="78"/>
  <c r="AF1309" i="78"/>
  <c r="AO1105" i="78"/>
  <c r="AF1105" i="78"/>
  <c r="AG1105" i="78"/>
  <c r="AG1253" i="78"/>
  <c r="AF1253" i="78"/>
  <c r="AO1253" i="78"/>
  <c r="AO1002" i="78"/>
  <c r="AG1002" i="78"/>
  <c r="AF1002" i="78"/>
  <c r="AO953" i="78"/>
  <c r="AG953" i="78"/>
  <c r="AF953" i="78"/>
  <c r="AG478" i="78"/>
  <c r="AF478" i="78"/>
  <c r="AO478" i="78"/>
  <c r="AF504" i="78"/>
  <c r="AG504" i="78"/>
  <c r="AO504" i="78"/>
  <c r="AO363" i="78"/>
  <c r="AG363" i="78"/>
  <c r="AF363" i="78"/>
  <c r="AO295" i="78"/>
  <c r="AG295" i="78"/>
  <c r="AF295" i="78"/>
  <c r="AO201" i="78"/>
  <c r="AG201" i="78"/>
  <c r="AF201" i="78"/>
  <c r="AF246" i="78"/>
  <c r="AO246" i="78"/>
  <c r="AG246" i="78"/>
  <c r="AO441" i="78"/>
  <c r="AG441" i="78"/>
  <c r="AF441" i="78"/>
  <c r="AO579" i="78"/>
  <c r="AF579" i="78"/>
  <c r="AG579" i="78"/>
  <c r="AG793" i="78"/>
  <c r="AO793" i="78"/>
  <c r="AF793" i="78"/>
  <c r="AG742" i="78"/>
  <c r="AO742" i="78"/>
  <c r="AF742" i="78"/>
  <c r="AG916" i="78"/>
  <c r="AO916" i="78"/>
  <c r="AF916" i="78"/>
  <c r="AO693" i="78"/>
  <c r="AG693" i="78"/>
  <c r="AF693" i="78"/>
  <c r="AG826" i="78"/>
  <c r="AF826" i="78"/>
  <c r="AO826" i="78"/>
  <c r="AF942" i="78"/>
  <c r="AO942" i="78"/>
  <c r="AG942" i="78"/>
  <c r="AG877" i="78"/>
  <c r="AO877" i="78"/>
  <c r="AF877" i="78"/>
  <c r="AF1344" i="78"/>
  <c r="AO1344" i="78"/>
  <c r="AG1344" i="78"/>
  <c r="AG1396" i="78"/>
  <c r="AO1396" i="78"/>
  <c r="AF1396" i="78"/>
  <c r="AF1532" i="78"/>
  <c r="AG1532" i="78"/>
  <c r="AO1532" i="78"/>
  <c r="AG1622" i="78"/>
  <c r="AF1622" i="78"/>
  <c r="AO1622" i="78"/>
  <c r="AF2013" i="78"/>
  <c r="AO2013" i="78"/>
  <c r="AG2013" i="78"/>
  <c r="AO2004" i="78"/>
  <c r="AG2004" i="78"/>
  <c r="AF2004" i="78"/>
  <c r="AO1890" i="78"/>
  <c r="AG1890" i="78"/>
  <c r="AF1890" i="78"/>
  <c r="AG1261" i="78"/>
  <c r="AO1261" i="78"/>
  <c r="AF1261" i="78"/>
  <c r="AF1046" i="78"/>
  <c r="AG1046" i="78"/>
  <c r="AO1046" i="78"/>
  <c r="AO1011" i="78"/>
  <c r="AG1011" i="78"/>
  <c r="AF1011" i="78"/>
  <c r="AO1015" i="78"/>
  <c r="AG1015" i="78"/>
  <c r="AF1015" i="78"/>
  <c r="AF472" i="78"/>
  <c r="AG472" i="78"/>
  <c r="AO472" i="78"/>
  <c r="AO387" i="78"/>
  <c r="AG387" i="78"/>
  <c r="AF387" i="78"/>
  <c r="AO251" i="78"/>
  <c r="AG251" i="78"/>
  <c r="AF251" i="78"/>
  <c r="AO163" i="78"/>
  <c r="AG163" i="78"/>
  <c r="AF163" i="78"/>
  <c r="AO364" i="78"/>
  <c r="AG364" i="78"/>
  <c r="AF364" i="78"/>
  <c r="AO836" i="78"/>
  <c r="AG836" i="78"/>
  <c r="AF836" i="78"/>
  <c r="AG789" i="78"/>
  <c r="AF789" i="78"/>
  <c r="AO789" i="78"/>
  <c r="AG849" i="78"/>
  <c r="AO849" i="78"/>
  <c r="AF849" i="78"/>
  <c r="AO648" i="78"/>
  <c r="AF648" i="78"/>
  <c r="AG648" i="78"/>
  <c r="AG760" i="78"/>
  <c r="AO760" i="78"/>
  <c r="AF760" i="78"/>
  <c r="AG930" i="78"/>
  <c r="AO930" i="78"/>
  <c r="AF930" i="78"/>
  <c r="AO711" i="78"/>
  <c r="AG711" i="78"/>
  <c r="AF711" i="78"/>
  <c r="AF795" i="78"/>
  <c r="AO795" i="78"/>
  <c r="AG795" i="78"/>
  <c r="AO1242" i="78"/>
  <c r="AF1242" i="78"/>
  <c r="AG1242" i="78"/>
  <c r="AF1540" i="78"/>
  <c r="AG1540" i="78"/>
  <c r="AO1540" i="78"/>
  <c r="AF1535" i="78"/>
  <c r="AO1535" i="78"/>
  <c r="AG1535" i="78"/>
  <c r="AG1697" i="78"/>
  <c r="AF1697" i="78"/>
  <c r="AO1697" i="78"/>
  <c r="AF140" i="78"/>
  <c r="AO140" i="78"/>
  <c r="AG140" i="78"/>
  <c r="AF2047" i="78"/>
  <c r="AO2047" i="78"/>
  <c r="AG2047" i="78"/>
  <c r="AO1935" i="78"/>
  <c r="AG1935" i="78"/>
  <c r="AF1935" i="78"/>
  <c r="AO1774" i="78"/>
  <c r="AG1774" i="78"/>
  <c r="AF1774" i="78"/>
  <c r="AF1527" i="78"/>
  <c r="AG1527" i="78"/>
  <c r="AO1527" i="78"/>
  <c r="AF1479" i="78"/>
  <c r="AG1479" i="78"/>
  <c r="AO1479" i="78"/>
  <c r="AF1425" i="78"/>
  <c r="AG1425" i="78"/>
  <c r="AO1425" i="78"/>
  <c r="AO1308" i="78"/>
  <c r="AF1308" i="78"/>
  <c r="AG1308" i="78"/>
  <c r="AG1301" i="78"/>
  <c r="AO1301" i="78"/>
  <c r="AF1301" i="78"/>
  <c r="AG1215" i="78"/>
  <c r="AO1215" i="78"/>
  <c r="AF1215" i="78"/>
  <c r="AO1237" i="78"/>
  <c r="AG1237" i="78"/>
  <c r="AF1237" i="78"/>
  <c r="AF1049" i="78"/>
  <c r="AG1049" i="78"/>
  <c r="AO1049" i="78"/>
  <c r="AO1003" i="78"/>
  <c r="AG1003" i="78"/>
  <c r="AF1003" i="78"/>
  <c r="AG477" i="78"/>
  <c r="AF477" i="78"/>
  <c r="AO477" i="78"/>
  <c r="AF344" i="78"/>
  <c r="AO344" i="78"/>
  <c r="AG344" i="78"/>
  <c r="AO274" i="78"/>
  <c r="AG274" i="78"/>
  <c r="AF274" i="78"/>
  <c r="AO205" i="78"/>
  <c r="AG205" i="78"/>
  <c r="AF205" i="78"/>
  <c r="AO353" i="78"/>
  <c r="AG353" i="78"/>
  <c r="AF353" i="78"/>
  <c r="AO457" i="78"/>
  <c r="AG457" i="78"/>
  <c r="AF457" i="78"/>
  <c r="AG556" i="78"/>
  <c r="AF556" i="78"/>
  <c r="AO556" i="78"/>
  <c r="AG584" i="78"/>
  <c r="AF584" i="78"/>
  <c r="AO584" i="78"/>
  <c r="AG666" i="78"/>
  <c r="AF666" i="78"/>
  <c r="AO666" i="78"/>
  <c r="AG682" i="78"/>
  <c r="AO682" i="78"/>
  <c r="AF682" i="78"/>
  <c r="AG601" i="78"/>
  <c r="AF601" i="78"/>
  <c r="AO601" i="78"/>
  <c r="AO761" i="78"/>
  <c r="AG761" i="78"/>
  <c r="AF761" i="78"/>
  <c r="AG1291" i="78"/>
  <c r="AF1291" i="78"/>
  <c r="AO1291" i="78"/>
  <c r="AG1824" i="78"/>
  <c r="AF1824" i="78"/>
  <c r="AO1824" i="78"/>
  <c r="AG1170" i="78"/>
  <c r="AO1170" i="78"/>
  <c r="AF1170" i="78"/>
  <c r="AO167" i="78"/>
  <c r="AG167" i="78"/>
  <c r="AF167" i="78"/>
  <c r="AG397" i="78"/>
  <c r="AF397" i="78"/>
  <c r="AO397" i="78"/>
  <c r="AF1558" i="78"/>
  <c r="AG1558" i="78"/>
  <c r="AO1558" i="78"/>
  <c r="AF1489" i="78"/>
  <c r="AG1489" i="78"/>
  <c r="AO1489" i="78"/>
  <c r="AG383" i="78"/>
  <c r="AO383" i="78"/>
  <c r="AF383" i="78"/>
  <c r="AO120" i="78"/>
  <c r="AG120" i="78"/>
  <c r="AF120" i="78"/>
  <c r="AG1601" i="78"/>
  <c r="AF1601" i="78"/>
  <c r="AO1601" i="78"/>
  <c r="AF2035" i="78"/>
  <c r="AG2035" i="78"/>
  <c r="AO2035" i="78"/>
  <c r="AO1306" i="78"/>
  <c r="AF1306" i="78"/>
  <c r="AG1306" i="78"/>
  <c r="AO195" i="78"/>
  <c r="AG195" i="78"/>
  <c r="AF195" i="78"/>
  <c r="AF293" i="78"/>
  <c r="AO293" i="78"/>
  <c r="AG293" i="78"/>
  <c r="AO1290" i="78"/>
  <c r="AF1290" i="78"/>
  <c r="AG1290" i="78"/>
  <c r="AO100" i="78"/>
  <c r="AG100" i="78"/>
  <c r="AF100" i="78"/>
  <c r="AG1108" i="78"/>
  <c r="AF1108" i="78"/>
  <c r="AO1108" i="78"/>
  <c r="AG722" i="78"/>
  <c r="AO722" i="78"/>
  <c r="AF722" i="78"/>
  <c r="AO1995" i="78"/>
  <c r="AF1995" i="78"/>
  <c r="AG1995" i="78"/>
  <c r="AF1523" i="78"/>
  <c r="AG1523" i="78"/>
  <c r="AO1523" i="78"/>
  <c r="AF1410" i="78"/>
  <c r="AO1410" i="78"/>
  <c r="AG1410" i="78"/>
  <c r="AF1339" i="78"/>
  <c r="AG1339" i="78"/>
  <c r="AO1339" i="78"/>
  <c r="AO989" i="78"/>
  <c r="AG989" i="78"/>
  <c r="AF989" i="78"/>
  <c r="AO393" i="78"/>
  <c r="AG393" i="78"/>
  <c r="AF393" i="78"/>
  <c r="AO147" i="78"/>
  <c r="AG147" i="78"/>
  <c r="AF147" i="78"/>
  <c r="AO377" i="78"/>
  <c r="AG377" i="78"/>
  <c r="AF377" i="78"/>
  <c r="AO465" i="78"/>
  <c r="AG465" i="78"/>
  <c r="AF465" i="78"/>
  <c r="AG582" i="78"/>
  <c r="AF582" i="78"/>
  <c r="AO582" i="78"/>
  <c r="AF604" i="78"/>
  <c r="AG604" i="78"/>
  <c r="AO604" i="78"/>
  <c r="AG668" i="78"/>
  <c r="AO668" i="78"/>
  <c r="AF668" i="78"/>
  <c r="AG883" i="78"/>
  <c r="AO883" i="78"/>
  <c r="AF883" i="78"/>
  <c r="AG1086" i="78"/>
  <c r="AO1086" i="78"/>
  <c r="AF1086" i="78"/>
  <c r="AF1356" i="78"/>
  <c r="AO1356" i="78"/>
  <c r="AG1356" i="78"/>
  <c r="AF1387" i="78"/>
  <c r="AO1387" i="78"/>
  <c r="AG1387" i="78"/>
  <c r="AF1456" i="78"/>
  <c r="AO1456" i="78"/>
  <c r="AG1456" i="78"/>
  <c r="AF1545" i="78"/>
  <c r="AO1545" i="78"/>
  <c r="AG1545" i="78"/>
  <c r="AF1741" i="78"/>
  <c r="AG1741" i="78"/>
  <c r="AO1741" i="78"/>
  <c r="AG1693" i="78"/>
  <c r="AF1693" i="78"/>
  <c r="AO1693" i="78"/>
  <c r="AF1947" i="78"/>
  <c r="AG1947" i="78"/>
  <c r="AO1947" i="78"/>
  <c r="AO157" i="78"/>
  <c r="AG157" i="78"/>
  <c r="AF157" i="78"/>
  <c r="AF2045" i="78"/>
  <c r="AO2045" i="78"/>
  <c r="AG2045" i="78"/>
  <c r="AG1820" i="78"/>
  <c r="AF1820" i="78"/>
  <c r="AO1820" i="78"/>
  <c r="AF1745" i="78"/>
  <c r="AG1745" i="78"/>
  <c r="AO1745" i="78"/>
  <c r="AO1593" i="78"/>
  <c r="AG1593" i="78"/>
  <c r="AF1593" i="78"/>
  <c r="AO1314" i="78"/>
  <c r="AF1314" i="78"/>
  <c r="AG1314" i="78"/>
  <c r="AG1200" i="78"/>
  <c r="AO1200" i="78"/>
  <c r="AF1200" i="78"/>
  <c r="AG1143" i="78"/>
  <c r="AO1143" i="78"/>
  <c r="AF1143" i="78"/>
  <c r="AO1229" i="78"/>
  <c r="AG1229" i="78"/>
  <c r="AF1229" i="78"/>
  <c r="AO1133" i="78"/>
  <c r="AG1133" i="78"/>
  <c r="AF1133" i="78"/>
  <c r="AF1048" i="78"/>
  <c r="AO1048" i="78"/>
  <c r="AG1048" i="78"/>
  <c r="AF1076" i="78"/>
  <c r="AG1076" i="78"/>
  <c r="AO1076" i="78"/>
  <c r="AF328" i="78"/>
  <c r="AO328" i="78"/>
  <c r="AG328" i="78"/>
  <c r="AO359" i="78"/>
  <c r="AG359" i="78"/>
  <c r="AF359" i="78"/>
  <c r="AO408" i="78"/>
  <c r="AG408" i="78"/>
  <c r="AF408" i="78"/>
  <c r="AO235" i="78"/>
  <c r="AG235" i="78"/>
  <c r="AF235" i="78"/>
  <c r="AO273" i="78"/>
  <c r="AG273" i="78"/>
  <c r="AF273" i="78"/>
  <c r="AF301" i="78"/>
  <c r="AO301" i="78"/>
  <c r="AG301" i="78"/>
  <c r="AO606" i="78"/>
  <c r="AG606" i="78"/>
  <c r="AF606" i="78"/>
  <c r="AO638" i="78"/>
  <c r="AG638" i="78"/>
  <c r="AF638" i="78"/>
  <c r="AG734" i="78"/>
  <c r="AO734" i="78"/>
  <c r="AF734" i="78"/>
  <c r="AF605" i="78"/>
  <c r="AO605" i="78"/>
  <c r="AG605" i="78"/>
  <c r="AO733" i="78"/>
  <c r="AG733" i="78"/>
  <c r="AF733" i="78"/>
  <c r="AF1392" i="78"/>
  <c r="AO1392" i="78"/>
  <c r="AG1392" i="78"/>
  <c r="AF1621" i="78"/>
  <c r="AO1621" i="78"/>
  <c r="AG1621" i="78"/>
  <c r="AF1679" i="78"/>
  <c r="AO1679" i="78"/>
  <c r="AG1679" i="78"/>
  <c r="AF1752" i="78"/>
  <c r="AG1752" i="78"/>
  <c r="AO1752" i="78"/>
  <c r="AF1939" i="78"/>
  <c r="AG1939" i="78"/>
  <c r="AO1939" i="78"/>
  <c r="AG1863" i="78"/>
  <c r="AF1863" i="78"/>
  <c r="AO1863" i="78"/>
  <c r="AO1793" i="78"/>
  <c r="AF1793" i="78"/>
  <c r="AG1793" i="78"/>
  <c r="AO1603" i="78"/>
  <c r="AF1603" i="78"/>
  <c r="AG1603" i="78"/>
  <c r="AF1455" i="78"/>
  <c r="AO1455" i="78"/>
  <c r="AG1455" i="78"/>
  <c r="AG1311" i="78"/>
  <c r="AF1311" i="78"/>
  <c r="AO1311" i="78"/>
  <c r="AG1228" i="78"/>
  <c r="AF1228" i="78"/>
  <c r="AO1228" i="78"/>
  <c r="AG1164" i="78"/>
  <c r="AO1164" i="78"/>
  <c r="AF1164" i="78"/>
  <c r="AO978" i="78"/>
  <c r="AG978" i="78"/>
  <c r="AF978" i="78"/>
  <c r="AG950" i="78"/>
  <c r="AF950" i="78"/>
  <c r="AO950" i="78"/>
  <c r="AF440" i="78"/>
  <c r="AG440" i="78"/>
  <c r="AO440" i="78"/>
  <c r="AF380" i="78"/>
  <c r="AG380" i="78"/>
  <c r="AO380" i="78"/>
  <c r="AO323" i="78"/>
  <c r="AG323" i="78"/>
  <c r="AF323" i="78"/>
  <c r="AO409" i="78"/>
  <c r="AG409" i="78"/>
  <c r="AF409" i="78"/>
  <c r="AF500" i="78"/>
  <c r="AG500" i="78"/>
  <c r="AO500" i="78"/>
  <c r="AO780" i="78"/>
  <c r="AG780" i="78"/>
  <c r="AF780" i="78"/>
  <c r="AG720" i="78"/>
  <c r="AO720" i="78"/>
  <c r="AF720" i="78"/>
  <c r="AG791" i="78"/>
  <c r="AF791" i="78"/>
  <c r="AO791" i="78"/>
  <c r="AF827" i="78"/>
  <c r="AO827" i="78"/>
  <c r="AG827" i="78"/>
  <c r="AG924" i="78"/>
  <c r="AO924" i="78"/>
  <c r="AF924" i="78"/>
  <c r="AG1277" i="78"/>
  <c r="AF1277" i="78"/>
  <c r="AO1277" i="78"/>
  <c r="AG1403" i="78"/>
  <c r="AO1403" i="78"/>
  <c r="AF1403" i="78"/>
  <c r="AF1524" i="78"/>
  <c r="AG1524" i="78"/>
  <c r="AO1524" i="78"/>
  <c r="AG1607" i="78"/>
  <c r="AO1607" i="78"/>
  <c r="AF1607" i="78"/>
  <c r="AG1831" i="78"/>
  <c r="AF1831" i="78"/>
  <c r="AO1831" i="78"/>
  <c r="AF2057" i="78"/>
  <c r="AG2057" i="78"/>
  <c r="AO2057" i="78"/>
  <c r="AO181" i="78"/>
  <c r="AG181" i="78"/>
  <c r="AF181" i="78"/>
  <c r="AF2019" i="78"/>
  <c r="AO2019" i="78"/>
  <c r="AG2019" i="78"/>
  <c r="AO1992" i="78"/>
  <c r="AG1992" i="78"/>
  <c r="AF1992" i="78"/>
  <c r="AG1960" i="78"/>
  <c r="AO1960" i="78"/>
  <c r="AF1960" i="78"/>
  <c r="AG1909" i="78"/>
  <c r="AO1909" i="78"/>
  <c r="AF1909" i="78"/>
  <c r="AG1845" i="78"/>
  <c r="AF1845" i="78"/>
  <c r="AO1845" i="78"/>
  <c r="AG1812" i="78"/>
  <c r="AO1812" i="78"/>
  <c r="AF1812" i="78"/>
  <c r="AO1767" i="78"/>
  <c r="AG1767" i="78"/>
  <c r="AF1767" i="78"/>
  <c r="AF1737" i="78"/>
  <c r="AG1737" i="78"/>
  <c r="AO1737" i="78"/>
  <c r="AG1606" i="78"/>
  <c r="AO1606" i="78"/>
  <c r="AF1606" i="78"/>
  <c r="AF1499" i="78"/>
  <c r="AO1499" i="78"/>
  <c r="AG1499" i="78"/>
  <c r="AF1512" i="78"/>
  <c r="AG1512" i="78"/>
  <c r="AO1512" i="78"/>
  <c r="AF1341" i="78"/>
  <c r="AG1341" i="78"/>
  <c r="AO1341" i="78"/>
  <c r="AG1199" i="78"/>
  <c r="AO1199" i="78"/>
  <c r="AF1199" i="78"/>
  <c r="AG1135" i="78"/>
  <c r="AO1135" i="78"/>
  <c r="AF1135" i="78"/>
  <c r="AO974" i="78"/>
  <c r="AG974" i="78"/>
  <c r="AF974" i="78"/>
  <c r="AO972" i="78"/>
  <c r="AG972" i="78"/>
  <c r="AF972" i="78"/>
  <c r="AO951" i="78"/>
  <c r="AG951" i="78"/>
  <c r="AF951" i="78"/>
  <c r="AO526" i="78"/>
  <c r="AG526" i="78"/>
  <c r="AF526" i="78"/>
  <c r="AO439" i="78"/>
  <c r="AG439" i="78"/>
  <c r="AF439" i="78"/>
  <c r="AF466" i="78"/>
  <c r="AO466" i="78"/>
  <c r="AG466" i="78"/>
  <c r="AO153" i="78"/>
  <c r="AG153" i="78"/>
  <c r="AF153" i="78"/>
  <c r="AF418" i="78"/>
  <c r="AO418" i="78"/>
  <c r="AG418" i="78"/>
  <c r="AG880" i="78"/>
  <c r="AO880" i="78"/>
  <c r="AF880" i="78"/>
  <c r="AG674" i="78"/>
  <c r="AO674" i="78"/>
  <c r="AF674" i="78"/>
  <c r="AO673" i="78"/>
  <c r="AG673" i="78"/>
  <c r="AF673" i="78"/>
  <c r="AO753" i="78"/>
  <c r="AG753" i="78"/>
  <c r="AF753" i="78"/>
  <c r="AO1095" i="78"/>
  <c r="AF1095" i="78"/>
  <c r="AG1095" i="78"/>
  <c r="AG1299" i="78"/>
  <c r="AF1299" i="78"/>
  <c r="AO1299" i="78"/>
  <c r="AF1520" i="78"/>
  <c r="AG1520" i="78"/>
  <c r="AO1520" i="78"/>
  <c r="AF1518" i="78"/>
  <c r="AG1518" i="78"/>
  <c r="AO1518" i="78"/>
  <c r="AF1675" i="78"/>
  <c r="AO1675" i="78"/>
  <c r="AG1675" i="78"/>
  <c r="AF1653" i="78"/>
  <c r="AO1653" i="78"/>
  <c r="AG1653" i="78"/>
  <c r="AF1695" i="78"/>
  <c r="AO1695" i="78"/>
  <c r="AG1695" i="78"/>
  <c r="AO1924" i="78"/>
  <c r="AG1924" i="78"/>
  <c r="AF1924" i="78"/>
  <c r="AO1929" i="78"/>
  <c r="AG1929" i="78"/>
  <c r="AF1929" i="78"/>
  <c r="AG1784" i="78"/>
  <c r="AO1784" i="78"/>
  <c r="AF1784" i="78"/>
  <c r="AF1420" i="78"/>
  <c r="AG1420" i="78"/>
  <c r="AO1420" i="78"/>
  <c r="AG1163" i="78"/>
  <c r="AO1163" i="78"/>
  <c r="AF1163" i="78"/>
  <c r="AG1218" i="78"/>
  <c r="AF1218" i="78"/>
  <c r="AO1218" i="78"/>
  <c r="AG1112" i="78"/>
  <c r="AO1112" i="78"/>
  <c r="AF1112" i="78"/>
  <c r="AO1027" i="78"/>
  <c r="AG1027" i="78"/>
  <c r="AF1027" i="78"/>
  <c r="AO1021" i="78"/>
  <c r="AG1021" i="78"/>
  <c r="AF1021" i="78"/>
  <c r="AO968" i="78"/>
  <c r="AG968" i="78"/>
  <c r="AF968" i="78"/>
  <c r="AF565" i="78"/>
  <c r="AO565" i="78"/>
  <c r="AG565" i="78"/>
  <c r="AO179" i="78"/>
  <c r="AG179" i="78"/>
  <c r="AF179" i="78"/>
  <c r="AO287" i="78"/>
  <c r="AG287" i="78"/>
  <c r="AF287" i="78"/>
  <c r="AO324" i="78"/>
  <c r="AG324" i="78"/>
  <c r="AF324" i="78"/>
  <c r="AO483" i="78"/>
  <c r="AG483" i="78"/>
  <c r="AF483" i="78"/>
  <c r="AO1099" i="78"/>
  <c r="AF1099" i="78"/>
  <c r="AG1099" i="78"/>
  <c r="AO1250" i="78"/>
  <c r="AF1250" i="78"/>
  <c r="AG1250" i="78"/>
  <c r="AF1370" i="78"/>
  <c r="AG1370" i="78"/>
  <c r="AO1370" i="78"/>
  <c r="AF1468" i="78"/>
  <c r="AG1468" i="78"/>
  <c r="AO1468" i="78"/>
  <c r="AF1569" i="78"/>
  <c r="AO1569" i="78"/>
  <c r="AG1569" i="78"/>
  <c r="AF1661" i="78"/>
  <c r="AO1661" i="78"/>
  <c r="AG1661" i="78"/>
  <c r="AF1639" i="78"/>
  <c r="AG1639" i="78"/>
  <c r="AO1639" i="78"/>
  <c r="AO1973" i="78"/>
  <c r="AG1973" i="78"/>
  <c r="AF1973" i="78"/>
  <c r="AG2001" i="78"/>
  <c r="AF2001" i="78"/>
  <c r="AO2001" i="78"/>
  <c r="AO1586" i="78"/>
  <c r="AF1586" i="78"/>
  <c r="AG1586" i="78"/>
  <c r="AF1334" i="78"/>
  <c r="AG1334" i="78"/>
  <c r="AO1334" i="78"/>
  <c r="AO1324" i="78"/>
  <c r="AF1324" i="78"/>
  <c r="AG1324" i="78"/>
  <c r="AG1152" i="78"/>
  <c r="AO1152" i="78"/>
  <c r="AF1152" i="78"/>
  <c r="AO1213" i="78"/>
  <c r="AG1213" i="78"/>
  <c r="AF1213" i="78"/>
  <c r="AO996" i="78"/>
  <c r="AG996" i="78"/>
  <c r="AF996" i="78"/>
  <c r="AO216" i="78"/>
  <c r="AG216" i="78"/>
  <c r="AF216" i="78"/>
  <c r="AF484" i="78"/>
  <c r="AG484" i="78"/>
  <c r="AO484" i="78"/>
  <c r="AG774" i="78"/>
  <c r="AO774" i="78"/>
  <c r="AF774" i="78"/>
  <c r="AG815" i="78"/>
  <c r="AF815" i="78"/>
  <c r="AO815" i="78"/>
  <c r="AG1273" i="78"/>
  <c r="AF1273" i="78"/>
  <c r="AO1273" i="78"/>
  <c r="AF1348" i="78"/>
  <c r="AO1348" i="78"/>
  <c r="AG1348" i="78"/>
  <c r="AF1462" i="78"/>
  <c r="AG1462" i="78"/>
  <c r="AO1462" i="78"/>
  <c r="AF1541" i="78"/>
  <c r="AG1541" i="78"/>
  <c r="AO1541" i="78"/>
  <c r="AG1646" i="78"/>
  <c r="AO1646" i="78"/>
  <c r="AF1646" i="78"/>
  <c r="AO1801" i="78"/>
  <c r="AG1801" i="78"/>
  <c r="AF1801" i="78"/>
  <c r="AF1948" i="78"/>
  <c r="AG1948" i="78"/>
  <c r="AO1948" i="78"/>
  <c r="AF2029" i="78"/>
  <c r="AO2029" i="78"/>
  <c r="AG2029" i="78"/>
  <c r="AO125" i="78"/>
  <c r="AG125" i="78"/>
  <c r="AF125" i="78"/>
  <c r="AG79" i="78"/>
  <c r="AF79" i="78"/>
  <c r="AO79" i="78"/>
  <c r="AF2048" i="78"/>
  <c r="AO2048" i="78"/>
  <c r="AG2048" i="78"/>
  <c r="AO1919" i="78"/>
  <c r="AG1919" i="78"/>
  <c r="AF1919" i="78"/>
  <c r="AG1832" i="78"/>
  <c r="AF1832" i="78"/>
  <c r="AO1832" i="78"/>
  <c r="AG1871" i="78"/>
  <c r="AO1871" i="78"/>
  <c r="AF1871" i="78"/>
  <c r="AF1761" i="78"/>
  <c r="AG1761" i="78"/>
  <c r="AO1761" i="78"/>
  <c r="AF1709" i="78"/>
  <c r="AO1709" i="78"/>
  <c r="AG1709" i="78"/>
  <c r="AF1450" i="78"/>
  <c r="AO1450" i="78"/>
  <c r="AG1450" i="78"/>
  <c r="AF1442" i="78"/>
  <c r="AO1442" i="78"/>
  <c r="AG1442" i="78"/>
  <c r="AF1240" i="78"/>
  <c r="AO1240" i="78"/>
  <c r="AG1240" i="78"/>
  <c r="AF514" i="78"/>
  <c r="AO514" i="78"/>
  <c r="AG514" i="78"/>
  <c r="AO283" i="78"/>
  <c r="AG283" i="78"/>
  <c r="AF283" i="78"/>
  <c r="AF476" i="78"/>
  <c r="AG476" i="78"/>
  <c r="AO476" i="78"/>
  <c r="AF424" i="78"/>
  <c r="AO424" i="78"/>
  <c r="AG424" i="78"/>
  <c r="AO425" i="78"/>
  <c r="AG425" i="78"/>
  <c r="AF425" i="78"/>
  <c r="AG847" i="78"/>
  <c r="AF847" i="78"/>
  <c r="AO847" i="78"/>
  <c r="AG776" i="78"/>
  <c r="AO776" i="78"/>
  <c r="AF776" i="78"/>
  <c r="AO1282" i="78"/>
  <c r="AF1282" i="78"/>
  <c r="AG1282" i="78"/>
  <c r="AF1380" i="78"/>
  <c r="AO1380" i="78"/>
  <c r="AG1380" i="78"/>
  <c r="AF1488" i="78"/>
  <c r="AG1488" i="78"/>
  <c r="AO1488" i="78"/>
  <c r="AG1573" i="78"/>
  <c r="AO1573" i="78"/>
  <c r="AF1573" i="78"/>
  <c r="AG1700" i="78"/>
  <c r="AF1700" i="78"/>
  <c r="AO1700" i="78"/>
  <c r="AG1686" i="78"/>
  <c r="AF1686" i="78"/>
  <c r="AO1686" i="78"/>
  <c r="AG1782" i="78"/>
  <c r="AO1782" i="78"/>
  <c r="AF1782" i="78"/>
  <c r="AF1950" i="78"/>
  <c r="AG1950" i="78"/>
  <c r="AO1950" i="78"/>
  <c r="AF2006" i="78"/>
  <c r="AG2006" i="78"/>
  <c r="AO2006" i="78"/>
  <c r="AF1708" i="78"/>
  <c r="AO1708" i="78"/>
  <c r="AG1708" i="78"/>
  <c r="AO1330" i="78"/>
  <c r="AF1330" i="78"/>
  <c r="AG1330" i="78"/>
  <c r="AG1176" i="78"/>
  <c r="AO1176" i="78"/>
  <c r="AF1176" i="78"/>
  <c r="AG1174" i="78"/>
  <c r="AO1174" i="78"/>
  <c r="AF1174" i="78"/>
  <c r="AF1065" i="78"/>
  <c r="AG1065" i="78"/>
  <c r="AO1065" i="78"/>
  <c r="AF1080" i="78"/>
  <c r="AO1080" i="78"/>
  <c r="AG1080" i="78"/>
  <c r="AO999" i="78"/>
  <c r="AG999" i="78"/>
  <c r="AF999" i="78"/>
  <c r="AG494" i="78"/>
  <c r="AF494" i="78"/>
  <c r="AO494" i="78"/>
  <c r="AG400" i="78"/>
  <c r="AF400" i="78"/>
  <c r="AO400" i="78"/>
  <c r="AO155" i="78"/>
  <c r="AG155" i="78"/>
  <c r="AF155" i="78"/>
  <c r="AO510" i="78"/>
  <c r="AG510" i="78"/>
  <c r="AF510" i="78"/>
  <c r="AF596" i="78"/>
  <c r="AO596" i="78"/>
  <c r="AG596" i="78"/>
  <c r="AG730" i="78"/>
  <c r="AO730" i="78"/>
  <c r="AF730" i="78"/>
  <c r="AO713" i="78"/>
  <c r="AG713" i="78"/>
  <c r="AF713" i="78"/>
  <c r="AG778" i="78"/>
  <c r="AF778" i="78"/>
  <c r="AO778" i="78"/>
  <c r="AG929" i="78"/>
  <c r="AO929" i="78"/>
  <c r="AF929" i="78"/>
  <c r="AG1397" i="78"/>
  <c r="AF1397" i="78"/>
  <c r="AO1397" i="78"/>
  <c r="AF1572" i="78"/>
  <c r="AG1572" i="78"/>
  <c r="AO1572" i="78"/>
  <c r="AF1543" i="78"/>
  <c r="AO1543" i="78"/>
  <c r="AG1543" i="78"/>
  <c r="AF1641" i="78"/>
  <c r="AO1641" i="78"/>
  <c r="AG1641" i="78"/>
  <c r="AF1740" i="78"/>
  <c r="AG1740" i="78"/>
  <c r="AO1740" i="78"/>
  <c r="AF1728" i="78"/>
  <c r="AO1728" i="78"/>
  <c r="AG1728" i="78"/>
  <c r="AG1790" i="78"/>
  <c r="AO1790" i="78"/>
  <c r="AF1790" i="78"/>
  <c r="AF2030" i="78"/>
  <c r="AO2030" i="78"/>
  <c r="AG2030" i="78"/>
  <c r="AO415" i="78"/>
  <c r="AG415" i="78"/>
  <c r="AF415" i="78"/>
  <c r="AG839" i="78"/>
  <c r="AF839" i="78"/>
  <c r="AO839" i="78"/>
  <c r="AG899" i="78"/>
  <c r="AF899" i="78"/>
  <c r="AO899" i="78"/>
  <c r="AG1297" i="78"/>
  <c r="AF1297" i="78"/>
  <c r="AO1297" i="78"/>
  <c r="AG1963" i="78"/>
  <c r="AO1963" i="78"/>
  <c r="AF1963" i="78"/>
  <c r="AO1847" i="78"/>
  <c r="AG1847" i="78"/>
  <c r="AF1847" i="78"/>
  <c r="AG1168" i="78"/>
  <c r="AO1168" i="78"/>
  <c r="AF1168" i="78"/>
  <c r="AF482" i="78"/>
  <c r="AO482" i="78"/>
  <c r="AG482" i="78"/>
  <c r="AG917" i="78"/>
  <c r="AF917" i="78"/>
  <c r="AO917" i="78"/>
  <c r="AO1648" i="78"/>
  <c r="AG1648" i="78"/>
  <c r="AF1648" i="78"/>
  <c r="AG1991" i="78"/>
  <c r="AO1991" i="78"/>
  <c r="AF1991" i="78"/>
  <c r="AO173" i="78"/>
  <c r="AG173" i="78"/>
  <c r="AF173" i="78"/>
  <c r="AF1267" i="78"/>
  <c r="AO1267" i="78"/>
  <c r="AG1267" i="78"/>
  <c r="AF1059" i="78"/>
  <c r="AG1059" i="78"/>
  <c r="AO1059" i="78"/>
  <c r="AF232" i="78"/>
  <c r="AG232" i="78"/>
  <c r="AO232" i="78"/>
  <c r="AF1517" i="78"/>
  <c r="AG1517" i="78"/>
  <c r="AO1517" i="78"/>
  <c r="AF1738" i="78"/>
  <c r="AO1738" i="78"/>
  <c r="AG1738" i="78"/>
  <c r="AO1121" i="78"/>
  <c r="AF1121" i="78"/>
  <c r="AG1121" i="78"/>
  <c r="AG657" i="78"/>
  <c r="AF657" i="78"/>
  <c r="AO657" i="78"/>
  <c r="AO1829" i="78"/>
  <c r="AG1829" i="78"/>
  <c r="AF1829" i="78"/>
  <c r="AG1085" i="78"/>
  <c r="AF1085" i="78"/>
  <c r="AO1085" i="78"/>
  <c r="AG381" i="78"/>
  <c r="AO381" i="78"/>
  <c r="AF381" i="78"/>
  <c r="AO559" i="78"/>
  <c r="AF559" i="78"/>
  <c r="AG559" i="78"/>
  <c r="AO202" i="78"/>
  <c r="AG202" i="78"/>
  <c r="AF202" i="78"/>
  <c r="AF1494" i="78"/>
  <c r="AG1494" i="78"/>
  <c r="AO1494" i="78"/>
  <c r="AG564" i="78"/>
  <c r="AF564" i="78"/>
  <c r="AO564" i="78"/>
  <c r="AO419" i="78"/>
  <c r="AG419" i="78"/>
  <c r="AF419" i="78"/>
  <c r="AO646" i="78"/>
  <c r="AG646" i="78"/>
  <c r="AF646" i="78"/>
  <c r="AO677" i="78"/>
  <c r="AG677" i="78"/>
  <c r="AF677" i="78"/>
  <c r="AG1986" i="78"/>
  <c r="AO1986" i="78"/>
  <c r="AF1986" i="78"/>
  <c r="AO1923" i="78"/>
  <c r="AG1923" i="78"/>
  <c r="AF1923" i="78"/>
  <c r="AG1874" i="78"/>
  <c r="AO1874" i="78"/>
  <c r="AF1874" i="78"/>
  <c r="AF1727" i="78"/>
  <c r="AG1727" i="78"/>
  <c r="AO1727" i="78"/>
  <c r="AG1275" i="78"/>
  <c r="AF1275" i="78"/>
  <c r="AO1275" i="78"/>
  <c r="AO982" i="78"/>
  <c r="AG982" i="78"/>
  <c r="AF982" i="78"/>
  <c r="AO548" i="78"/>
  <c r="AF548" i="78"/>
  <c r="AG548" i="78"/>
  <c r="AO290" i="78"/>
  <c r="AG290" i="78"/>
  <c r="AF290" i="78"/>
  <c r="AG902" i="78"/>
  <c r="AF902" i="78"/>
  <c r="AO902" i="78"/>
  <c r="AG1912" i="78"/>
  <c r="AF1912" i="78"/>
  <c r="AO1912" i="78"/>
  <c r="AO545" i="78"/>
  <c r="AG545" i="78"/>
  <c r="AF545" i="78"/>
  <c r="AF245" i="78"/>
  <c r="AO245" i="78"/>
  <c r="AG245" i="78"/>
  <c r="AG1615" i="78"/>
  <c r="AF1615" i="78"/>
  <c r="AO1615" i="78"/>
  <c r="AS89" i="78"/>
  <c r="AQ89" i="78"/>
  <c r="AQ88" i="78"/>
  <c r="AS88" i="78"/>
  <c r="AS133" i="78"/>
  <c r="AQ133" i="78"/>
  <c r="AP178" i="78"/>
  <c r="AH178" i="78"/>
  <c r="AN178" i="78"/>
  <c r="AM178" i="78"/>
  <c r="AR178" i="78" s="1"/>
  <c r="AT178" i="78"/>
  <c r="AL178" i="78"/>
  <c r="AK178" i="78"/>
  <c r="AJ178" i="78"/>
  <c r="AI178" i="78"/>
  <c r="AH89" i="78"/>
  <c r="AN89" i="78"/>
  <c r="AK89" i="78"/>
  <c r="AP89" i="78"/>
  <c r="AM89" i="78"/>
  <c r="AR89" i="78" s="1"/>
  <c r="AL89" i="78"/>
  <c r="AJ89" i="78"/>
  <c r="AI89" i="78"/>
  <c r="AT89" i="78"/>
  <c r="AT77" i="78"/>
  <c r="AL77" i="78"/>
  <c r="AM77" i="78"/>
  <c r="AR77" i="78" s="1"/>
  <c r="AK77" i="78"/>
  <c r="AI77" i="78"/>
  <c r="AP77" i="78"/>
  <c r="AJ77" i="78"/>
  <c r="AH77" i="78"/>
  <c r="AN77" i="78"/>
  <c r="AN99" i="78"/>
  <c r="AT99" i="78"/>
  <c r="AL99" i="78"/>
  <c r="AK99" i="78"/>
  <c r="AI99" i="78"/>
  <c r="AH99" i="78"/>
  <c r="AJ99" i="78"/>
  <c r="AP99" i="78"/>
  <c r="AM99" i="78"/>
  <c r="AR99" i="78" s="1"/>
  <c r="AM213" i="78"/>
  <c r="AR213" i="78" s="1"/>
  <c r="AP213" i="78"/>
  <c r="AT213" i="78"/>
  <c r="AL213" i="78"/>
  <c r="AK213" i="78"/>
  <c r="AJ213" i="78"/>
  <c r="AI213" i="78"/>
  <c r="AH213" i="78"/>
  <c r="AN213" i="78"/>
  <c r="AS58" i="78"/>
  <c r="AQ58" i="78"/>
  <c r="AS204" i="78"/>
  <c r="AQ204" i="78"/>
  <c r="AS162" i="78"/>
  <c r="AQ162" i="78"/>
  <c r="AO1322" i="78"/>
  <c r="AF1322" i="78"/>
  <c r="AG1322" i="78"/>
  <c r="AO326" i="78"/>
  <c r="AG326" i="78"/>
  <c r="AF326" i="78"/>
  <c r="AF1742" i="78"/>
  <c r="AG1742" i="78"/>
  <c r="AO1742" i="78"/>
  <c r="AF1519" i="78"/>
  <c r="AG1519" i="78"/>
  <c r="AO1519" i="78"/>
  <c r="AG1166" i="78"/>
  <c r="AO1166" i="78"/>
  <c r="AF1166" i="78"/>
  <c r="AO487" i="78"/>
  <c r="AG487" i="78"/>
  <c r="AF487" i="78"/>
  <c r="AO214" i="78"/>
  <c r="AG214" i="78"/>
  <c r="AF214" i="78"/>
  <c r="AG429" i="78"/>
  <c r="AF429" i="78"/>
  <c r="AO429" i="78"/>
  <c r="AF1383" i="78"/>
  <c r="AO1383" i="78"/>
  <c r="AG1383" i="78"/>
  <c r="AO735" i="78"/>
  <c r="AG735" i="78"/>
  <c r="AF735" i="78"/>
  <c r="AF1760" i="78"/>
  <c r="AG1760" i="78"/>
  <c r="AO1760" i="78"/>
  <c r="AF1041" i="78"/>
  <c r="AG1041" i="78"/>
  <c r="AO1041" i="78"/>
  <c r="AF83" i="78"/>
  <c r="AO83" i="78"/>
  <c r="AG83" i="78"/>
  <c r="AO316" i="78"/>
  <c r="AG316" i="78"/>
  <c r="AF316" i="78"/>
  <c r="AO571" i="78"/>
  <c r="AF571" i="78"/>
  <c r="AG571" i="78"/>
  <c r="AF1331" i="78"/>
  <c r="AG1331" i="78"/>
  <c r="AO1331" i="78"/>
  <c r="AF1713" i="78"/>
  <c r="AG1713" i="78"/>
  <c r="AO1713" i="78"/>
  <c r="AG390" i="78"/>
  <c r="AF390" i="78"/>
  <c r="AO390" i="78"/>
  <c r="AO741" i="78"/>
  <c r="AG741" i="78"/>
  <c r="AF741" i="78"/>
  <c r="AO1813" i="78"/>
  <c r="AG1813" i="78"/>
  <c r="AF1813" i="78"/>
  <c r="AO1296" i="78"/>
  <c r="AF1296" i="78"/>
  <c r="AG1296" i="78"/>
  <c r="AG227" i="78"/>
  <c r="AO227" i="78"/>
  <c r="AF227" i="78"/>
  <c r="AF1513" i="78"/>
  <c r="AO1513" i="78"/>
  <c r="AG1513" i="78"/>
  <c r="AF2016" i="78"/>
  <c r="AG2016" i="78"/>
  <c r="AO2016" i="78"/>
  <c r="AO956" i="78"/>
  <c r="AG956" i="78"/>
  <c r="AF956" i="78"/>
  <c r="AF261" i="78"/>
  <c r="AG261" i="78"/>
  <c r="AO261" i="78"/>
  <c r="AG566" i="78"/>
  <c r="AO566" i="78"/>
  <c r="AF566" i="78"/>
  <c r="AG809" i="78"/>
  <c r="AO809" i="78"/>
  <c r="AF809" i="78"/>
  <c r="AG698" i="78"/>
  <c r="AO698" i="78"/>
  <c r="AF698" i="78"/>
  <c r="AQ96" i="78"/>
  <c r="AS96" i="78"/>
  <c r="AP194" i="78"/>
  <c r="AH194" i="78"/>
  <c r="AN194" i="78"/>
  <c r="AM194" i="78"/>
  <c r="AR194" i="78" s="1"/>
  <c r="AT194" i="78"/>
  <c r="AL194" i="78"/>
  <c r="AK194" i="78"/>
  <c r="AJ194" i="78"/>
  <c r="AI194" i="78"/>
  <c r="AS178" i="78"/>
  <c r="AQ178" i="78"/>
  <c r="AT93" i="78"/>
  <c r="AL93" i="78"/>
  <c r="AJ93" i="78"/>
  <c r="AN93" i="78"/>
  <c r="AM93" i="78"/>
  <c r="AR93" i="78" s="1"/>
  <c r="AK93" i="78"/>
  <c r="AI93" i="78"/>
  <c r="AH93" i="78"/>
  <c r="AP93" i="78"/>
  <c r="AN172" i="78"/>
  <c r="AM172" i="78"/>
  <c r="AR172" i="78" s="1"/>
  <c r="AP172" i="78"/>
  <c r="AT172" i="78"/>
  <c r="AL172" i="78"/>
  <c r="AK172" i="78"/>
  <c r="AJ172" i="78"/>
  <c r="AI172" i="78"/>
  <c r="AH172" i="78"/>
  <c r="AS77" i="78"/>
  <c r="AQ77" i="78"/>
  <c r="AJ74" i="78"/>
  <c r="AI74" i="78"/>
  <c r="AH74" i="78"/>
  <c r="AM74" i="78"/>
  <c r="AR74" i="78" s="1"/>
  <c r="AP74" i="78"/>
  <c r="AL74" i="78"/>
  <c r="AN74" i="78"/>
  <c r="AT74" i="78"/>
  <c r="AK74" i="78"/>
  <c r="AN188" i="78"/>
  <c r="AM188" i="78"/>
  <c r="AR188" i="78" s="1"/>
  <c r="AT188" i="78"/>
  <c r="AL188" i="78"/>
  <c r="AK188" i="78"/>
  <c r="AJ188" i="78"/>
  <c r="AI188" i="78"/>
  <c r="AP188" i="78"/>
  <c r="AH188" i="78"/>
  <c r="AS213" i="78"/>
  <c r="AQ213" i="78"/>
  <c r="AO553" i="78"/>
  <c r="AG553" i="78"/>
  <c r="AF553" i="78"/>
  <c r="AF636" i="78"/>
  <c r="AO636" i="78"/>
  <c r="AG636" i="78"/>
  <c r="AO667" i="78"/>
  <c r="AG667" i="78"/>
  <c r="AF667" i="78"/>
  <c r="AG1090" i="78"/>
  <c r="AO1090" i="78"/>
  <c r="AF1090" i="78"/>
  <c r="AG1592" i="78"/>
  <c r="AO1592" i="78"/>
  <c r="AF1592" i="78"/>
  <c r="AF1649" i="78"/>
  <c r="AG1649" i="78"/>
  <c r="AO1649" i="78"/>
  <c r="AF2037" i="78"/>
  <c r="AG2037" i="78"/>
  <c r="AO2037" i="78"/>
  <c r="AG1865" i="78"/>
  <c r="AF1865" i="78"/>
  <c r="AO1865" i="78"/>
  <c r="AF1350" i="78"/>
  <c r="AG1350" i="78"/>
  <c r="AO1350" i="78"/>
  <c r="AO1197" i="78"/>
  <c r="AG1197" i="78"/>
  <c r="AF1197" i="78"/>
  <c r="AF653" i="78"/>
  <c r="AO653" i="78"/>
  <c r="AG653" i="78"/>
  <c r="AO529" i="78"/>
  <c r="AG529" i="78"/>
  <c r="AF529" i="78"/>
  <c r="AF1430" i="78"/>
  <c r="AG1430" i="78"/>
  <c r="AO1430" i="78"/>
  <c r="AF1548" i="78"/>
  <c r="AG1548" i="78"/>
  <c r="AO1548" i="78"/>
  <c r="AO1688" i="78"/>
  <c r="AG1688" i="78"/>
  <c r="AF1688" i="78"/>
  <c r="AO170" i="78"/>
  <c r="AG170" i="78"/>
  <c r="AF170" i="78"/>
  <c r="AF628" i="78"/>
  <c r="AO628" i="78"/>
  <c r="AG628" i="78"/>
  <c r="AG909" i="78"/>
  <c r="AF909" i="78"/>
  <c r="AO909" i="78"/>
  <c r="AG1689" i="78"/>
  <c r="AF1689" i="78"/>
  <c r="AO1689" i="78"/>
  <c r="AF2040" i="78"/>
  <c r="AO2040" i="78"/>
  <c r="AG2040" i="78"/>
  <c r="AG1187" i="78"/>
  <c r="AO1187" i="78"/>
  <c r="AF1187" i="78"/>
  <c r="AO1209" i="78"/>
  <c r="AG1209" i="78"/>
  <c r="AF1209" i="78"/>
  <c r="AO988" i="78"/>
  <c r="AG988" i="78"/>
  <c r="AF988" i="78"/>
  <c r="AF452" i="78"/>
  <c r="AG452" i="78"/>
  <c r="AO452" i="78"/>
  <c r="AO499" i="78"/>
  <c r="AG499" i="78"/>
  <c r="AF499" i="78"/>
  <c r="AO1141" i="78"/>
  <c r="AG1141" i="78"/>
  <c r="AF1141" i="78"/>
  <c r="AO175" i="78"/>
  <c r="AG175" i="78"/>
  <c r="AF175" i="78"/>
  <c r="AO294" i="78"/>
  <c r="AG294" i="78"/>
  <c r="AF294" i="78"/>
  <c r="AF1382" i="78"/>
  <c r="AG1382" i="78"/>
  <c r="AO1382" i="78"/>
  <c r="AG1635" i="78"/>
  <c r="AF1635" i="78"/>
  <c r="AO1635" i="78"/>
  <c r="AS99" i="78"/>
  <c r="AQ99" i="78"/>
  <c r="AJ87" i="78"/>
  <c r="AP87" i="78"/>
  <c r="AH87" i="78"/>
  <c r="AM87" i="78"/>
  <c r="AR87" i="78" s="1"/>
  <c r="AI87" i="78"/>
  <c r="AN87" i="78"/>
  <c r="AT87" i="78"/>
  <c r="AL87" i="78"/>
  <c r="AK87" i="78"/>
  <c r="AI80" i="78"/>
  <c r="AT80" i="78"/>
  <c r="AL80" i="78"/>
  <c r="AP80" i="78"/>
  <c r="AM80" i="78"/>
  <c r="AR80" i="78" s="1"/>
  <c r="AJ80" i="78"/>
  <c r="AH80" i="78"/>
  <c r="AN80" i="78"/>
  <c r="AK80" i="78"/>
  <c r="AQ93" i="78"/>
  <c r="AS93" i="78"/>
  <c r="AJ228" i="78"/>
  <c r="AI228" i="78"/>
  <c r="AH228" i="78"/>
  <c r="AP228" i="78"/>
  <c r="AN228" i="78"/>
  <c r="AM228" i="78"/>
  <c r="AR228" i="78" s="1"/>
  <c r="AL228" i="78"/>
  <c r="AT228" i="78"/>
  <c r="AK228" i="78"/>
  <c r="AS74" i="78"/>
  <c r="AQ74" i="78"/>
  <c r="AI129" i="78"/>
  <c r="AH129" i="78"/>
  <c r="AN129" i="78"/>
  <c r="AM129" i="78"/>
  <c r="AR129" i="78" s="1"/>
  <c r="AP129" i="78"/>
  <c r="AT129" i="78"/>
  <c r="AL129" i="78"/>
  <c r="AK129" i="78"/>
  <c r="AJ129" i="78"/>
  <c r="AT242" i="78"/>
  <c r="AL242" i="78"/>
  <c r="AI242" i="78"/>
  <c r="AH242" i="78"/>
  <c r="AJ242" i="78"/>
  <c r="AP242" i="78"/>
  <c r="AN242" i="78"/>
  <c r="AM242" i="78"/>
  <c r="AR242" i="78" s="1"/>
  <c r="AK242" i="78"/>
  <c r="AS81" i="78"/>
  <c r="AQ81" i="78"/>
  <c r="AN204" i="78"/>
  <c r="AM204" i="78"/>
  <c r="AR204" i="78" s="1"/>
  <c r="AT204" i="78"/>
  <c r="AL204" i="78"/>
  <c r="AK204" i="78"/>
  <c r="AJ204" i="78"/>
  <c r="AI204" i="78"/>
  <c r="AP204" i="78"/>
  <c r="AH204" i="78"/>
  <c r="AS78" i="78"/>
  <c r="AQ78" i="78"/>
  <c r="AM117" i="78"/>
  <c r="AR117" i="78" s="1"/>
  <c r="AT117" i="78"/>
  <c r="AL117" i="78"/>
  <c r="AK117" i="78"/>
  <c r="AJ117" i="78"/>
  <c r="AI117" i="78"/>
  <c r="AP117" i="78"/>
  <c r="AH117" i="78"/>
  <c r="AN117" i="78"/>
  <c r="AG560" i="78"/>
  <c r="AF560" i="78"/>
  <c r="AO560" i="78"/>
  <c r="AO731" i="78"/>
  <c r="AG731" i="78"/>
  <c r="AF731" i="78"/>
  <c r="AF1941" i="78"/>
  <c r="AG1941" i="78"/>
  <c r="AO1941" i="78"/>
  <c r="AO1850" i="78"/>
  <c r="AF1850" i="78"/>
  <c r="AG1850" i="78"/>
  <c r="AO984" i="78"/>
  <c r="AG984" i="78"/>
  <c r="AF984" i="78"/>
  <c r="AG892" i="78"/>
  <c r="AF892" i="78"/>
  <c r="AO892" i="78"/>
  <c r="AG869" i="78"/>
  <c r="AO869" i="78"/>
  <c r="AF869" i="78"/>
  <c r="AG1701" i="78"/>
  <c r="AF1701" i="78"/>
  <c r="AO1701" i="78"/>
  <c r="AO1328" i="78"/>
  <c r="AF1328" i="78"/>
  <c r="AG1328" i="78"/>
  <c r="AF530" i="78"/>
  <c r="AO530" i="78"/>
  <c r="AG530" i="78"/>
  <c r="AG821" i="78"/>
  <c r="AF821" i="78"/>
  <c r="AO821" i="78"/>
  <c r="AG1102" i="78"/>
  <c r="AF1102" i="78"/>
  <c r="AO1102" i="78"/>
  <c r="AF1710" i="78"/>
  <c r="AG1710" i="78"/>
  <c r="AO1710" i="78"/>
  <c r="AO1119" i="78"/>
  <c r="AF1119" i="78"/>
  <c r="AG1119" i="78"/>
  <c r="AF124" i="78"/>
  <c r="AO124" i="78"/>
  <c r="AG124" i="78"/>
  <c r="AO705" i="78"/>
  <c r="AG705" i="78"/>
  <c r="AF705" i="78"/>
  <c r="AF1502" i="78"/>
  <c r="AG1502" i="78"/>
  <c r="AO1502" i="78"/>
  <c r="AG1968" i="78"/>
  <c r="AO1968" i="78"/>
  <c r="AF1968" i="78"/>
  <c r="AG807" i="78"/>
  <c r="AF807" i="78"/>
  <c r="AO807" i="78"/>
  <c r="AO723" i="78"/>
  <c r="AG723" i="78"/>
  <c r="AF723" i="78"/>
  <c r="AG891" i="78"/>
  <c r="AF891" i="78"/>
  <c r="AO891" i="78"/>
  <c r="AF1566" i="78"/>
  <c r="AG1566" i="78"/>
  <c r="AO1566" i="78"/>
  <c r="AF1703" i="78"/>
  <c r="AO1703" i="78"/>
  <c r="AG1703" i="78"/>
  <c r="AF1069" i="78"/>
  <c r="AG1069" i="78"/>
  <c r="AO1069" i="78"/>
  <c r="AO828" i="78"/>
  <c r="AG828" i="78"/>
  <c r="AF828" i="78"/>
  <c r="AO1294" i="78"/>
  <c r="AF1294" i="78"/>
  <c r="AG1294" i="78"/>
  <c r="AN59" i="78"/>
  <c r="AM59" i="78"/>
  <c r="AR59" i="78" s="1"/>
  <c r="AL59" i="78"/>
  <c r="AT59" i="78"/>
  <c r="AK59" i="78"/>
  <c r="AH59" i="78"/>
  <c r="AJ59" i="78"/>
  <c r="AI59" i="78"/>
  <c r="AP59" i="78"/>
  <c r="AF1332" i="78"/>
  <c r="AG1332" i="78"/>
  <c r="AO1332" i="78"/>
  <c r="AG1178" i="78"/>
  <c r="AO1178" i="78"/>
  <c r="AF1178" i="78"/>
  <c r="AO449" i="78"/>
  <c r="AG449" i="78"/>
  <c r="AF449" i="78"/>
  <c r="AO137" i="78"/>
  <c r="AG137" i="78"/>
  <c r="AF137" i="78"/>
  <c r="AG1844" i="78"/>
  <c r="AF1844" i="78"/>
  <c r="AO1844" i="78"/>
  <c r="AO1024" i="78"/>
  <c r="AG1024" i="78"/>
  <c r="AF1024" i="78"/>
  <c r="AO375" i="78"/>
  <c r="AG375" i="78"/>
  <c r="AF375" i="78"/>
  <c r="AO219" i="78"/>
  <c r="AG219" i="78"/>
  <c r="AF219" i="78"/>
  <c r="AF1732" i="78"/>
  <c r="AG1732" i="78"/>
  <c r="AO1732" i="78"/>
  <c r="AG1807" i="78"/>
  <c r="AO1807" i="78"/>
  <c r="AF1807" i="78"/>
  <c r="AL58" i="78"/>
  <c r="AP58" i="78"/>
  <c r="AT58" i="78"/>
  <c r="AK58" i="78"/>
  <c r="AJ58" i="78"/>
  <c r="AI58" i="78"/>
  <c r="AN58" i="78"/>
  <c r="AH58" i="78"/>
  <c r="AM58" i="78"/>
  <c r="AR58" i="78" s="1"/>
  <c r="AQ80" i="78"/>
  <c r="AS80" i="78"/>
  <c r="AP146" i="78"/>
  <c r="AH146" i="78"/>
  <c r="AN146" i="78"/>
  <c r="AM146" i="78"/>
  <c r="AR146" i="78" s="1"/>
  <c r="AT146" i="78"/>
  <c r="AL146" i="78"/>
  <c r="AK146" i="78"/>
  <c r="AJ146" i="78"/>
  <c r="AI146" i="78"/>
  <c r="AT85" i="78"/>
  <c r="AL85" i="78"/>
  <c r="AJ85" i="78"/>
  <c r="AN85" i="78"/>
  <c r="AP85" i="78"/>
  <c r="AM85" i="78"/>
  <c r="AR85" i="78" s="1"/>
  <c r="AK85" i="78"/>
  <c r="AI85" i="78"/>
  <c r="AH85" i="78"/>
  <c r="AQ129" i="78"/>
  <c r="AS129" i="78"/>
  <c r="AQ242" i="78"/>
  <c r="AS242" i="78"/>
  <c r="AK78" i="78"/>
  <c r="AN78" i="78"/>
  <c r="AT78" i="78"/>
  <c r="AI78" i="78"/>
  <c r="AH78" i="78"/>
  <c r="AP78" i="78"/>
  <c r="AL78" i="78"/>
  <c r="AM78" i="78"/>
  <c r="AR78" i="78" s="1"/>
  <c r="AJ78" i="78"/>
  <c r="AS117" i="78"/>
  <c r="AQ117" i="78"/>
  <c r="AF1458" i="78"/>
  <c r="AO1458" i="78"/>
  <c r="AG1458" i="78"/>
  <c r="AF1040" i="78"/>
  <c r="AO1040" i="78"/>
  <c r="AG1040" i="78"/>
  <c r="AG581" i="78"/>
  <c r="AO581" i="78"/>
  <c r="AF581" i="78"/>
  <c r="AG1585" i="78"/>
  <c r="AO1585" i="78"/>
  <c r="AF1585" i="78"/>
  <c r="AG1983" i="78"/>
  <c r="AO1983" i="78"/>
  <c r="AF1983" i="78"/>
  <c r="AO244" i="78"/>
  <c r="AG244" i="78"/>
  <c r="AF244" i="78"/>
  <c r="AO1930" i="78"/>
  <c r="AG1930" i="78"/>
  <c r="AF1930" i="78"/>
  <c r="AG1325" i="78"/>
  <c r="AO1325" i="78"/>
  <c r="AF1325" i="78"/>
  <c r="AG1175" i="78"/>
  <c r="AO1175" i="78"/>
  <c r="AF1175" i="78"/>
  <c r="AG1283" i="78"/>
  <c r="AF1283" i="78"/>
  <c r="AO1283" i="78"/>
  <c r="AO1032" i="78"/>
  <c r="AG1032" i="78"/>
  <c r="AF1032" i="78"/>
  <c r="AO525" i="78"/>
  <c r="AG525" i="78"/>
  <c r="AF525" i="78"/>
  <c r="AO378" i="78"/>
  <c r="AG378" i="78"/>
  <c r="AF378" i="78"/>
  <c r="AF587" i="78"/>
  <c r="AG587" i="78"/>
  <c r="AO587" i="78"/>
  <c r="AG70" i="78"/>
  <c r="AO70" i="78"/>
  <c r="AF70" i="78"/>
  <c r="AG1588" i="78"/>
  <c r="AO1588" i="78"/>
  <c r="AF1588" i="78"/>
  <c r="AG1116" i="78"/>
  <c r="AF1116" i="78"/>
  <c r="AO1116" i="78"/>
  <c r="AG406" i="78"/>
  <c r="AF406" i="78"/>
  <c r="AO406" i="78"/>
  <c r="AG855" i="78"/>
  <c r="AF855" i="78"/>
  <c r="AO855" i="78"/>
  <c r="AG903" i="78"/>
  <c r="AF903" i="78"/>
  <c r="AO903" i="78"/>
  <c r="AG1665" i="78"/>
  <c r="AF1665" i="78"/>
  <c r="AO1665" i="78"/>
  <c r="AF164" i="78"/>
  <c r="AO164" i="78"/>
  <c r="AG164" i="78"/>
  <c r="AF312" i="78"/>
  <c r="AO312" i="78"/>
  <c r="AG312" i="78"/>
  <c r="AO788" i="78"/>
  <c r="AG788" i="78"/>
  <c r="AF788" i="78"/>
  <c r="AG610" i="78"/>
  <c r="AO610" i="78"/>
  <c r="AF610" i="78"/>
  <c r="AF1567" i="78"/>
  <c r="AO1567" i="78"/>
  <c r="AG1567" i="78"/>
  <c r="AG1994" i="78"/>
  <c r="AO1994" i="78"/>
  <c r="AF1994" i="78"/>
  <c r="AF1730" i="78"/>
  <c r="AO1730" i="78"/>
  <c r="AG1730" i="78"/>
  <c r="AO308" i="78"/>
  <c r="AG308" i="78"/>
  <c r="AF308" i="78"/>
  <c r="AF1269" i="78"/>
  <c r="AO1269" i="78"/>
  <c r="AG1269" i="78"/>
  <c r="AO659" i="78"/>
  <c r="AG659" i="78"/>
  <c r="AF659" i="78"/>
  <c r="AO1651" i="78"/>
  <c r="AG1651" i="78"/>
  <c r="AF1651" i="78"/>
  <c r="AF1060" i="78"/>
  <c r="AG1060" i="78"/>
  <c r="AO1060" i="78"/>
  <c r="AO1264" i="78"/>
  <c r="AF1264" i="78"/>
  <c r="AG1264" i="78"/>
  <c r="AF1914" i="78"/>
  <c r="AO1914" i="78"/>
  <c r="AG1914" i="78"/>
  <c r="AO495" i="78"/>
  <c r="AG495" i="78"/>
  <c r="AF495" i="78"/>
  <c r="AO775" i="78"/>
  <c r="AF775" i="78"/>
  <c r="AG775" i="78"/>
  <c r="AG927" i="78"/>
  <c r="AO927" i="78"/>
  <c r="AF927" i="78"/>
  <c r="AO1959" i="78"/>
  <c r="AF1959" i="78"/>
  <c r="AG1959" i="78"/>
  <c r="AF1759" i="78"/>
  <c r="AG1759" i="78"/>
  <c r="AO1759" i="78"/>
  <c r="AO370" i="78"/>
  <c r="AG370" i="78"/>
  <c r="AF370" i="78"/>
  <c r="AF1369" i="78"/>
  <c r="AG1369" i="78"/>
  <c r="AO1369" i="78"/>
  <c r="AS71" i="78"/>
  <c r="AQ71" i="78"/>
  <c r="AQ101" i="78"/>
  <c r="AS101" i="78"/>
  <c r="AQ87" i="78"/>
  <c r="AS87" i="78"/>
  <c r="AS59" i="78"/>
  <c r="AQ59" i="78"/>
  <c r="AG888" i="78"/>
  <c r="AO888" i="78"/>
  <c r="AF888" i="78"/>
  <c r="AS146" i="78"/>
  <c r="AQ146" i="78"/>
  <c r="AI64" i="78"/>
  <c r="AJ64" i="78"/>
  <c r="AH64" i="78"/>
  <c r="AL64" i="78"/>
  <c r="AM64" i="78"/>
  <c r="AR64" i="78" s="1"/>
  <c r="AN64" i="78"/>
  <c r="AP64" i="78"/>
  <c r="AT64" i="78"/>
  <c r="AK64" i="78"/>
  <c r="AS228" i="78"/>
  <c r="AQ228" i="78"/>
  <c r="AQ85" i="78"/>
  <c r="AS85" i="78"/>
  <c r="AJ71" i="78"/>
  <c r="AT71" i="78"/>
  <c r="AK71" i="78"/>
  <c r="AM71" i="78"/>
  <c r="AR71" i="78" s="1"/>
  <c r="AI71" i="78"/>
  <c r="AH71" i="78"/>
  <c r="AP71" i="78"/>
  <c r="AN71" i="78"/>
  <c r="AL71" i="78"/>
  <c r="AS75" i="78"/>
  <c r="AQ75" i="78"/>
  <c r="AH81" i="78"/>
  <c r="AN81" i="78"/>
  <c r="AK81" i="78"/>
  <c r="AP81" i="78"/>
  <c r="AJ81" i="78"/>
  <c r="AM81" i="78"/>
  <c r="AR81" i="78" s="1"/>
  <c r="AI81" i="78"/>
  <c r="AL81" i="78"/>
  <c r="AT81" i="78"/>
  <c r="AS61" i="78"/>
  <c r="AQ61" i="78"/>
  <c r="AS65" i="78"/>
  <c r="AQ65" i="78"/>
  <c r="AG1101" i="78"/>
  <c r="AF1101" i="78"/>
  <c r="AO1101" i="78"/>
  <c r="AO114" i="78"/>
  <c r="AG114" i="78"/>
  <c r="AF114" i="78"/>
  <c r="AF512" i="78"/>
  <c r="AO512" i="78"/>
  <c r="AG512" i="78"/>
  <c r="AG619" i="78"/>
  <c r="AO619" i="78"/>
  <c r="AF619" i="78"/>
  <c r="AO1610" i="78"/>
  <c r="AG1610" i="78"/>
  <c r="AF1610" i="78"/>
  <c r="AO459" i="78"/>
  <c r="AG459" i="78"/>
  <c r="AF459" i="78"/>
  <c r="AG718" i="78"/>
  <c r="AO718" i="78"/>
  <c r="AF718" i="78"/>
  <c r="AO765" i="78"/>
  <c r="AG765" i="78"/>
  <c r="AF765" i="78"/>
  <c r="AF2033" i="78"/>
  <c r="AG2033" i="78"/>
  <c r="AO2033" i="78"/>
  <c r="AO112" i="78"/>
  <c r="AG112" i="78"/>
  <c r="AF112" i="78"/>
  <c r="AO671" i="78"/>
  <c r="AG671" i="78"/>
  <c r="AF671" i="78"/>
  <c r="AG1599" i="78"/>
  <c r="AF1599" i="78"/>
  <c r="AO1599" i="78"/>
  <c r="AF1750" i="78"/>
  <c r="AG1750" i="78"/>
  <c r="AO1750" i="78"/>
  <c r="AG1604" i="78"/>
  <c r="AO1604" i="78"/>
  <c r="AF1604" i="78"/>
  <c r="AG1698" i="78"/>
  <c r="AF1698" i="78"/>
  <c r="AO1698" i="78"/>
  <c r="AF1940" i="78"/>
  <c r="AG1940" i="78"/>
  <c r="AO1940" i="78"/>
  <c r="AF116" i="78"/>
  <c r="AO116" i="78"/>
  <c r="AG116" i="78"/>
  <c r="AO152" i="78"/>
  <c r="AG152" i="78"/>
  <c r="AF152" i="78"/>
  <c r="AG544" i="78"/>
  <c r="AO544" i="78"/>
  <c r="AF544" i="78"/>
  <c r="AF787" i="78"/>
  <c r="AO787" i="78"/>
  <c r="AG787" i="78"/>
  <c r="AG1126" i="78"/>
  <c r="AF1126" i="78"/>
  <c r="AO1126" i="78"/>
  <c r="AG1660" i="78"/>
  <c r="AO1660" i="78"/>
  <c r="AF1660" i="78"/>
  <c r="AG1692" i="78"/>
  <c r="AF1692" i="78"/>
  <c r="AO1692" i="78"/>
  <c r="AF1434" i="78"/>
  <c r="AO1434" i="78"/>
  <c r="AG1434" i="78"/>
  <c r="AO599" i="78"/>
  <c r="AG599" i="78"/>
  <c r="AF599" i="78"/>
  <c r="AO1846" i="78"/>
  <c r="AF1846" i="78"/>
  <c r="AG1846" i="78"/>
  <c r="AO102" i="78"/>
  <c r="AG102" i="78"/>
  <c r="AF102" i="78"/>
  <c r="AO369" i="78"/>
  <c r="AG369" i="78"/>
  <c r="AF369" i="78"/>
  <c r="AG762" i="78"/>
  <c r="AO762" i="78"/>
  <c r="AF762" i="78"/>
  <c r="AG854" i="78"/>
  <c r="AF854" i="78"/>
  <c r="AO854" i="78"/>
  <c r="AF1384" i="78"/>
  <c r="AO1384" i="78"/>
  <c r="AG1384" i="78"/>
  <c r="AG1629" i="78"/>
  <c r="AF1629" i="78"/>
  <c r="AO1629" i="78"/>
  <c r="AG1837" i="78"/>
  <c r="AF1837" i="78"/>
  <c r="AO1837" i="78"/>
  <c r="AQ64" i="78"/>
  <c r="AS64" i="78"/>
  <c r="AI72" i="78"/>
  <c r="AM72" i="78"/>
  <c r="AR72" i="78" s="1"/>
  <c r="AL72" i="78"/>
  <c r="AT72" i="78"/>
  <c r="AK72" i="78"/>
  <c r="AJ72" i="78"/>
  <c r="AH72" i="78"/>
  <c r="AN72" i="78"/>
  <c r="AP72" i="78"/>
  <c r="AO1906" i="78"/>
  <c r="AF1906" i="78"/>
  <c r="AG1906" i="78"/>
  <c r="AG1875" i="78"/>
  <c r="AO1875" i="78"/>
  <c r="AF1875" i="78"/>
  <c r="AO1864" i="78"/>
  <c r="AG1864" i="78"/>
  <c r="AF1864" i="78"/>
  <c r="AG1140" i="78"/>
  <c r="AO1140" i="78"/>
  <c r="AF1140" i="78"/>
  <c r="AG1147" i="78"/>
  <c r="AO1147" i="78"/>
  <c r="AF1147" i="78"/>
  <c r="AG1138" i="78"/>
  <c r="AO1138" i="78"/>
  <c r="AF1138" i="78"/>
  <c r="AO1169" i="78"/>
  <c r="AG1169" i="78"/>
  <c r="AF1169" i="78"/>
  <c r="AO993" i="78"/>
  <c r="AG993" i="78"/>
  <c r="AF993" i="78"/>
  <c r="AO995" i="78"/>
  <c r="AG995" i="78"/>
  <c r="AF995" i="78"/>
  <c r="AO959" i="78"/>
  <c r="AG959" i="78"/>
  <c r="AF959" i="78"/>
  <c r="AO983" i="78"/>
  <c r="AG983" i="78"/>
  <c r="AF983" i="78"/>
  <c r="AG469" i="78"/>
  <c r="AF469" i="78"/>
  <c r="AO469" i="78"/>
  <c r="AO339" i="78"/>
  <c r="AG339" i="78"/>
  <c r="AF339" i="78"/>
  <c r="AO158" i="78"/>
  <c r="AG158" i="78"/>
  <c r="AF158" i="78"/>
  <c r="AO531" i="78"/>
  <c r="AG531" i="78"/>
  <c r="AF531" i="78"/>
  <c r="AO149" i="78"/>
  <c r="AG149" i="78"/>
  <c r="AF149" i="78"/>
  <c r="AO1936" i="78"/>
  <c r="AG1936" i="78"/>
  <c r="AF1936" i="78"/>
  <c r="AG1905" i="78"/>
  <c r="AO1905" i="78"/>
  <c r="AF1905" i="78"/>
  <c r="AG1879" i="78"/>
  <c r="AO1879" i="78"/>
  <c r="AF1879" i="78"/>
  <c r="AG1771" i="78"/>
  <c r="AO1771" i="78"/>
  <c r="AF1771" i="78"/>
  <c r="AG1196" i="78"/>
  <c r="AO1196" i="78"/>
  <c r="AF1196" i="78"/>
  <c r="AG1203" i="78"/>
  <c r="AO1203" i="78"/>
  <c r="AF1203" i="78"/>
  <c r="AG1194" i="78"/>
  <c r="AO1194" i="78"/>
  <c r="AF1194" i="78"/>
  <c r="AO1225" i="78"/>
  <c r="AG1225" i="78"/>
  <c r="AF1225" i="78"/>
  <c r="AO1020" i="78"/>
  <c r="AG1020" i="78"/>
  <c r="AF1020" i="78"/>
  <c r="AO1014" i="78"/>
  <c r="AG1014" i="78"/>
  <c r="AF1014" i="78"/>
  <c r="AO976" i="78"/>
  <c r="AG976" i="78"/>
  <c r="AF976" i="78"/>
  <c r="AO313" i="78"/>
  <c r="AG313" i="78"/>
  <c r="AF313" i="78"/>
  <c r="AO427" i="78"/>
  <c r="AG427" i="78"/>
  <c r="AF427" i="78"/>
  <c r="AG878" i="78"/>
  <c r="AO878" i="78"/>
  <c r="AF878" i="78"/>
  <c r="AG920" i="78"/>
  <c r="AO920" i="78"/>
  <c r="AF920" i="78"/>
  <c r="AG922" i="78"/>
  <c r="AO922" i="78"/>
  <c r="AF922" i="78"/>
  <c r="AF1998" i="78"/>
  <c r="AG1998" i="78"/>
  <c r="AO1998" i="78"/>
  <c r="AG1891" i="78"/>
  <c r="AO1891" i="78"/>
  <c r="AF1891" i="78"/>
  <c r="AO1872" i="78"/>
  <c r="AG1872" i="78"/>
  <c r="AF1872" i="78"/>
  <c r="AG1160" i="78"/>
  <c r="AO1160" i="78"/>
  <c r="AF1160" i="78"/>
  <c r="AG1167" i="78"/>
  <c r="AO1167" i="78"/>
  <c r="AF1167" i="78"/>
  <c r="AG1158" i="78"/>
  <c r="AO1158" i="78"/>
  <c r="AF1158" i="78"/>
  <c r="AO1189" i="78"/>
  <c r="AG1189" i="78"/>
  <c r="AF1189" i="78"/>
  <c r="AO1035" i="78"/>
  <c r="AG1035" i="78"/>
  <c r="AF1035" i="78"/>
  <c r="AO1037" i="78"/>
  <c r="AG1037" i="78"/>
  <c r="AF1037" i="78"/>
  <c r="AO1018" i="78"/>
  <c r="AG1018" i="78"/>
  <c r="AF1018" i="78"/>
  <c r="AO952" i="78"/>
  <c r="AG952" i="78"/>
  <c r="AF952" i="78"/>
  <c r="AO509" i="78"/>
  <c r="AG509" i="78"/>
  <c r="AF509" i="78"/>
  <c r="AO314" i="78"/>
  <c r="AG314" i="78"/>
  <c r="AF314" i="78"/>
  <c r="AO198" i="78"/>
  <c r="AG198" i="78"/>
  <c r="AF198" i="78"/>
  <c r="AG413" i="78"/>
  <c r="AF413" i="78"/>
  <c r="AO413" i="78"/>
  <c r="AO475" i="78"/>
  <c r="AG475" i="78"/>
  <c r="AF475" i="78"/>
  <c r="AG914" i="78"/>
  <c r="AO914" i="78"/>
  <c r="AF914" i="78"/>
  <c r="AO109" i="78"/>
  <c r="AG109" i="78"/>
  <c r="AF109" i="78"/>
  <c r="AO1925" i="78"/>
  <c r="AG1925" i="78"/>
  <c r="AF1925" i="78"/>
  <c r="AG1870" i="78"/>
  <c r="AO1870" i="78"/>
  <c r="AF1870" i="78"/>
  <c r="AG1841" i="78"/>
  <c r="AF1841" i="78"/>
  <c r="AO1841" i="78"/>
  <c r="AG1131" i="78"/>
  <c r="AO1131" i="78"/>
  <c r="AF1131" i="78"/>
  <c r="AO1153" i="78"/>
  <c r="AG1153" i="78"/>
  <c r="AF1153" i="78"/>
  <c r="AO970" i="78"/>
  <c r="AG970" i="78"/>
  <c r="AF970" i="78"/>
  <c r="AO971" i="78"/>
  <c r="AG971" i="78"/>
  <c r="AF971" i="78"/>
  <c r="AO957" i="78"/>
  <c r="AG957" i="78"/>
  <c r="AF957" i="78"/>
  <c r="AF557" i="78"/>
  <c r="AO557" i="78"/>
  <c r="AG557" i="78"/>
  <c r="AG437" i="78"/>
  <c r="AF437" i="78"/>
  <c r="AO437" i="78"/>
  <c r="AO307" i="78"/>
  <c r="AG307" i="78"/>
  <c r="AF307" i="78"/>
  <c r="AO199" i="78"/>
  <c r="AG199" i="78"/>
  <c r="AF199" i="78"/>
  <c r="AO126" i="78"/>
  <c r="AG126" i="78"/>
  <c r="AF126" i="78"/>
  <c r="AO337" i="78"/>
  <c r="AG337" i="78"/>
  <c r="AF337" i="78"/>
  <c r="AF2000" i="78"/>
  <c r="AO2000" i="78"/>
  <c r="AG2000" i="78"/>
  <c r="AG1907" i="78"/>
  <c r="AO1907" i="78"/>
  <c r="AF1907" i="78"/>
  <c r="AG1883" i="78"/>
  <c r="AF1883" i="78"/>
  <c r="AO1883" i="78"/>
  <c r="AG1917" i="78"/>
  <c r="AF1917" i="78"/>
  <c r="AO1917" i="78"/>
  <c r="AG1216" i="78"/>
  <c r="AO1216" i="78"/>
  <c r="AF1216" i="78"/>
  <c r="AG1223" i="78"/>
  <c r="AF1223" i="78"/>
  <c r="AO1223" i="78"/>
  <c r="AG1214" i="78"/>
  <c r="AF1214" i="78"/>
  <c r="AO1214" i="78"/>
  <c r="AO1013" i="78"/>
  <c r="AG1013" i="78"/>
  <c r="AF1013" i="78"/>
  <c r="AO1007" i="78"/>
  <c r="AG1007" i="78"/>
  <c r="AF1007" i="78"/>
  <c r="AO127" i="78"/>
  <c r="AG127" i="78"/>
  <c r="AF127" i="78"/>
  <c r="AG884" i="78"/>
  <c r="AO884" i="78"/>
  <c r="AF884" i="78"/>
  <c r="AG936" i="78"/>
  <c r="AO936" i="78"/>
  <c r="AF936" i="78"/>
  <c r="AF2024" i="78"/>
  <c r="AO2024" i="78"/>
  <c r="AG2024" i="78"/>
  <c r="AO1999" i="78"/>
  <c r="AG1999" i="78"/>
  <c r="AF1999" i="78"/>
  <c r="AK62" i="78"/>
  <c r="AN62" i="78"/>
  <c r="AM62" i="78"/>
  <c r="AR62" i="78" s="1"/>
  <c r="AL62" i="78"/>
  <c r="AT62" i="78"/>
  <c r="AJ62" i="78"/>
  <c r="AH62" i="78"/>
  <c r="AI62" i="78"/>
  <c r="AP62" i="78"/>
  <c r="AI96" i="78"/>
  <c r="AN96" i="78"/>
  <c r="AT96" i="78"/>
  <c r="AL96" i="78"/>
  <c r="AK96" i="78"/>
  <c r="AM96" i="78"/>
  <c r="AR96" i="78" s="1"/>
  <c r="AJ96" i="78"/>
  <c r="AH96" i="78"/>
  <c r="AP96" i="78"/>
  <c r="AT101" i="78"/>
  <c r="AL101" i="78"/>
  <c r="AJ101" i="78"/>
  <c r="AI101" i="78"/>
  <c r="AN101" i="78"/>
  <c r="AK101" i="78"/>
  <c r="AH101" i="78"/>
  <c r="AP101" i="78"/>
  <c r="AM101" i="78"/>
  <c r="AR101" i="78" s="1"/>
  <c r="AN75" i="78"/>
  <c r="AL75" i="78"/>
  <c r="AT75" i="78"/>
  <c r="AK75" i="78"/>
  <c r="AI75" i="78"/>
  <c r="AJ75" i="78"/>
  <c r="AP75" i="78"/>
  <c r="AH75" i="78"/>
  <c r="AM75" i="78"/>
  <c r="AR75" i="78" s="1"/>
  <c r="AJ63" i="78"/>
  <c r="AP63" i="78"/>
  <c r="AK63" i="78"/>
  <c r="AN63" i="78"/>
  <c r="AM63" i="78"/>
  <c r="AR63" i="78" s="1"/>
  <c r="AT63" i="78"/>
  <c r="AL63" i="78"/>
  <c r="AI63" i="78"/>
  <c r="AH63" i="78"/>
  <c r="AT61" i="78"/>
  <c r="AL61" i="78"/>
  <c r="AK61" i="78"/>
  <c r="AJ61" i="78"/>
  <c r="AI61" i="78"/>
  <c r="AH61" i="78"/>
  <c r="AN61" i="78"/>
  <c r="AP61" i="78"/>
  <c r="AM61" i="78"/>
  <c r="AR61" i="78" s="1"/>
  <c r="AH65" i="78"/>
  <c r="AL65" i="78"/>
  <c r="AT65" i="78"/>
  <c r="AK65" i="78"/>
  <c r="AJ65" i="78"/>
  <c r="AI65" i="78"/>
  <c r="AN65" i="78"/>
  <c r="AP65" i="78"/>
  <c r="AM65" i="78"/>
  <c r="AR65" i="78" s="1"/>
  <c r="AS156" i="78"/>
  <c r="AQ156" i="78"/>
  <c r="AG1580" i="78"/>
  <c r="AO1580" i="78"/>
  <c r="AF1580" i="78"/>
  <c r="AG1287" i="78"/>
  <c r="AF1287" i="78"/>
  <c r="AO1287" i="78"/>
  <c r="AG805" i="78"/>
  <c r="AF805" i="78"/>
  <c r="AO805" i="78"/>
  <c r="AF1744" i="78"/>
  <c r="AG1744" i="78"/>
  <c r="AO1744" i="78"/>
  <c r="AF2017" i="78"/>
  <c r="AG2017" i="78"/>
  <c r="AO2017" i="78"/>
  <c r="AG1892" i="78"/>
  <c r="AO1892" i="78"/>
  <c r="AF1892" i="78"/>
  <c r="AO577" i="78"/>
  <c r="AG577" i="78"/>
  <c r="AF577" i="78"/>
  <c r="AG861" i="78"/>
  <c r="AO861" i="78"/>
  <c r="AF861" i="78"/>
  <c r="AF640" i="78"/>
  <c r="AG640" i="78"/>
  <c r="AO640" i="78"/>
  <c r="AF1943" i="78"/>
  <c r="AG1943" i="78"/>
  <c r="AO1943" i="78"/>
  <c r="AG1818" i="78"/>
  <c r="AO1818" i="78"/>
  <c r="AF1818" i="78"/>
  <c r="AG416" i="78"/>
  <c r="AF416" i="78"/>
  <c r="AO416" i="78"/>
  <c r="AG947" i="78"/>
  <c r="AF947" i="78"/>
  <c r="AO947" i="78"/>
  <c r="AF1422" i="78"/>
  <c r="AG1422" i="78"/>
  <c r="AO1422" i="78"/>
  <c r="AF272" i="78"/>
  <c r="AG272" i="78"/>
  <c r="AO272" i="78"/>
  <c r="AG611" i="78"/>
  <c r="AO611" i="78"/>
  <c r="AF611" i="78"/>
  <c r="AO210" i="78"/>
  <c r="AG210" i="78"/>
  <c r="AF210" i="78"/>
  <c r="AF1538" i="78"/>
  <c r="AG1538" i="78"/>
  <c r="AO1538" i="78"/>
  <c r="AG1180" i="78"/>
  <c r="AO1180" i="78"/>
  <c r="AF1180" i="78"/>
  <c r="AO333" i="78"/>
  <c r="AG333" i="78"/>
  <c r="AF333" i="78"/>
  <c r="AG728" i="78"/>
  <c r="AO728" i="78"/>
  <c r="AF728" i="78"/>
  <c r="AG663" i="78"/>
  <c r="AF663" i="78"/>
  <c r="AO663" i="78"/>
  <c r="AG558" i="78"/>
  <c r="AO558" i="78"/>
  <c r="AF558" i="78"/>
  <c r="AG1997" i="78"/>
  <c r="AF1997" i="78"/>
  <c r="AO1997" i="78"/>
  <c r="AG1826" i="78"/>
  <c r="AF1826" i="78"/>
  <c r="AO1826" i="78"/>
  <c r="AG576" i="78"/>
  <c r="AF576" i="78"/>
  <c r="AO576" i="78"/>
  <c r="AF621" i="78"/>
  <c r="AO621" i="78"/>
  <c r="AG621" i="78"/>
  <c r="AO685" i="78"/>
  <c r="AG685" i="78"/>
  <c r="AF685" i="78"/>
  <c r="AO749" i="78"/>
  <c r="AG749" i="78"/>
  <c r="AF749" i="78"/>
  <c r="AF819" i="78"/>
  <c r="AO819" i="78"/>
  <c r="AG819" i="78"/>
  <c r="AO1636" i="78"/>
  <c r="AG1636" i="78"/>
  <c r="AF1636" i="78"/>
  <c r="AF1748" i="78"/>
  <c r="AG1748" i="78"/>
  <c r="AO1748" i="78"/>
  <c r="AI88" i="78"/>
  <c r="AT88" i="78"/>
  <c r="AL88" i="78"/>
  <c r="AP88" i="78"/>
  <c r="AH88" i="78"/>
  <c r="AN88" i="78"/>
  <c r="AM88" i="78"/>
  <c r="AR88" i="78" s="1"/>
  <c r="AJ88" i="78"/>
  <c r="AK88" i="78"/>
  <c r="AF237" i="78"/>
  <c r="AO237" i="78"/>
  <c r="AG237" i="78"/>
  <c r="AO348" i="78"/>
  <c r="AG348" i="78"/>
  <c r="AF348" i="78"/>
  <c r="AO695" i="78"/>
  <c r="AG695" i="78"/>
  <c r="AF695" i="78"/>
  <c r="AO759" i="78"/>
  <c r="AG759" i="78"/>
  <c r="AF759" i="78"/>
  <c r="AO1836" i="78"/>
  <c r="AG1836" i="78"/>
  <c r="AF1836" i="78"/>
  <c r="AM133" i="78"/>
  <c r="AR133" i="78" s="1"/>
  <c r="AT133" i="78"/>
  <c r="AL133" i="78"/>
  <c r="AK133" i="78"/>
  <c r="AJ133" i="78"/>
  <c r="AI133" i="78"/>
  <c r="AP133" i="78"/>
  <c r="AH133" i="78"/>
  <c r="AN133" i="78"/>
  <c r="AO200" i="78"/>
  <c r="AG200" i="78"/>
  <c r="AF200" i="78"/>
  <c r="AO98" i="78"/>
  <c r="AG98" i="78"/>
  <c r="AF98" i="78"/>
  <c r="AO356" i="78"/>
  <c r="AG356" i="78"/>
  <c r="AF356" i="78"/>
  <c r="AS62" i="78"/>
  <c r="AQ62" i="78"/>
  <c r="AS172" i="78"/>
  <c r="AQ172" i="78"/>
  <c r="AS188" i="78"/>
  <c r="AQ188" i="78"/>
  <c r="AQ72" i="78"/>
  <c r="AS72" i="78"/>
  <c r="AS63" i="78"/>
  <c r="AQ63" i="78"/>
  <c r="AS194" i="78"/>
  <c r="AQ194" i="78"/>
  <c r="AP162" i="78"/>
  <c r="AH162" i="78"/>
  <c r="AN162" i="78"/>
  <c r="AM162" i="78"/>
  <c r="AR162" i="78" s="1"/>
  <c r="AT162" i="78"/>
  <c r="AL162" i="78"/>
  <c r="AK162" i="78"/>
  <c r="AJ162" i="78"/>
  <c r="AI162" i="78"/>
  <c r="AN156" i="78"/>
  <c r="AM156" i="78"/>
  <c r="AR156" i="78" s="1"/>
  <c r="AP156" i="78"/>
  <c r="AT156" i="78"/>
  <c r="AL156" i="78"/>
  <c r="AK156" i="78"/>
  <c r="AJ156" i="78"/>
  <c r="AI156" i="78"/>
  <c r="AH156" i="78"/>
  <c r="AY62" i="48"/>
  <c r="AX62" i="48" s="1"/>
  <c r="AY119" i="48"/>
  <c r="AX119" i="48" s="1"/>
  <c r="AY186" i="48"/>
  <c r="AX186" i="48" s="1"/>
  <c r="AY68" i="48"/>
  <c r="AX68" i="48" s="1"/>
  <c r="AY86" i="48"/>
  <c r="AX86" i="48" s="1"/>
  <c r="AY94" i="48"/>
  <c r="AX94" i="48" s="1"/>
  <c r="AY140" i="48"/>
  <c r="AX140" i="48" s="1"/>
  <c r="AY151" i="48"/>
  <c r="AX151" i="48" s="1"/>
  <c r="AY180" i="48"/>
  <c r="AX180" i="48" s="1"/>
  <c r="AY198" i="48"/>
  <c r="AX198" i="48" s="1"/>
  <c r="AY134" i="48"/>
  <c r="AX134" i="48" s="1"/>
  <c r="AY79" i="48"/>
  <c r="AX79" i="48" s="1"/>
  <c r="AY67" i="48"/>
  <c r="AX67" i="48" s="1"/>
  <c r="AY76" i="48"/>
  <c r="AX76" i="48" s="1"/>
  <c r="AY172" i="48"/>
  <c r="AX172" i="48" s="1"/>
  <c r="AY183" i="48"/>
  <c r="AX183" i="48" s="1"/>
  <c r="AY212" i="48"/>
  <c r="AX212" i="48" s="1"/>
  <c r="AY234" i="48"/>
  <c r="AX234" i="48" s="1"/>
  <c r="AY179" i="48"/>
  <c r="AX179" i="48" s="1"/>
  <c r="AY214" i="48"/>
  <c r="AX214" i="48" s="1"/>
  <c r="AY266" i="48"/>
  <c r="AX266" i="48" s="1"/>
  <c r="AY210" i="48"/>
  <c r="AX210" i="48" s="1"/>
  <c r="AY232" i="48"/>
  <c r="AX232" i="48" s="1"/>
  <c r="AY238" i="48"/>
  <c r="AX238" i="48" s="1"/>
  <c r="AY254" i="48"/>
  <c r="AX254" i="48" s="1"/>
  <c r="AY274" i="48"/>
  <c r="AX274" i="48" s="1"/>
  <c r="AY218" i="48"/>
  <c r="AX218" i="48" s="1"/>
  <c r="AY366" i="48"/>
  <c r="AX366" i="48" s="1"/>
  <c r="AY255" i="48"/>
  <c r="AX255" i="48" s="1"/>
  <c r="AY398" i="48"/>
  <c r="AX398" i="48" s="1"/>
  <c r="AY462" i="48"/>
  <c r="AX462" i="48" s="1"/>
  <c r="AY466" i="48"/>
  <c r="AX466" i="48" s="1"/>
  <c r="AY334" i="48"/>
  <c r="AX334" i="48" s="1"/>
  <c r="AY338" i="48"/>
  <c r="AX338" i="48" s="1"/>
  <c r="AQ333" i="78" l="1"/>
  <c r="AS333" i="78"/>
  <c r="AQ1744" i="78"/>
  <c r="AS1744" i="78"/>
  <c r="AK1214" i="78"/>
  <c r="AI1214" i="78"/>
  <c r="AM1214" i="78"/>
  <c r="AR1214" i="78" s="1"/>
  <c r="AJ1214" i="78"/>
  <c r="AP1214" i="78"/>
  <c r="AT1214" i="78"/>
  <c r="AN1214" i="78"/>
  <c r="AL1214" i="78"/>
  <c r="AH1214" i="78"/>
  <c r="AZ1214" i="78"/>
  <c r="AY1214" i="78" s="1"/>
  <c r="AX1214" i="78" s="1"/>
  <c r="AN1730" i="78"/>
  <c r="AT1730" i="78"/>
  <c r="AL1730" i="78"/>
  <c r="AZ1730" i="78"/>
  <c r="AY1730" i="78" s="1"/>
  <c r="AX1730" i="78" s="1"/>
  <c r="AP1730" i="78"/>
  <c r="AM1730" i="78"/>
  <c r="AR1730" i="78" s="1"/>
  <c r="AK1730" i="78"/>
  <c r="AJ1730" i="78"/>
  <c r="AI1730" i="78"/>
  <c r="AH1730" i="78"/>
  <c r="AN1069" i="78"/>
  <c r="AI1069" i="78"/>
  <c r="AH1069" i="78"/>
  <c r="AP1069" i="78"/>
  <c r="AM1069" i="78"/>
  <c r="AR1069" i="78" s="1"/>
  <c r="AZ1069" i="78"/>
  <c r="AY1069" i="78" s="1"/>
  <c r="AX1069" i="78" s="1"/>
  <c r="AL1069" i="78"/>
  <c r="AK1069" i="78"/>
  <c r="AT1069" i="78"/>
  <c r="AJ1069" i="78"/>
  <c r="AQ1701" i="78"/>
  <c r="AS1701" i="78"/>
  <c r="AK1187" i="78"/>
  <c r="AI1187" i="78"/>
  <c r="AJ1187" i="78"/>
  <c r="AP1187" i="78"/>
  <c r="AM1187" i="78"/>
  <c r="AR1187" i="78" s="1"/>
  <c r="AN1187" i="78"/>
  <c r="AL1187" i="78"/>
  <c r="AH1187" i="78"/>
  <c r="AZ1187" i="78"/>
  <c r="AY1187" i="78" s="1"/>
  <c r="AX1187" i="78" s="1"/>
  <c r="AT1187" i="78"/>
  <c r="AS571" i="78"/>
  <c r="AQ571" i="78"/>
  <c r="AT290" i="78"/>
  <c r="AL290" i="78"/>
  <c r="AK290" i="78"/>
  <c r="AI290" i="78"/>
  <c r="AH290" i="78"/>
  <c r="AP290" i="78"/>
  <c r="AN290" i="78"/>
  <c r="AM290" i="78"/>
  <c r="AR290" i="78" s="1"/>
  <c r="AJ290" i="78"/>
  <c r="AQ1517" i="78"/>
  <c r="AS1517" i="78"/>
  <c r="AJ1282" i="78"/>
  <c r="AT1282" i="78"/>
  <c r="AK1282" i="78"/>
  <c r="AP1282" i="78"/>
  <c r="AZ1282" i="78"/>
  <c r="AY1282" i="78" s="1"/>
  <c r="AX1282" i="78" s="1"/>
  <c r="AM1282" i="78"/>
  <c r="AR1282" i="78" s="1"/>
  <c r="AI1282" i="78"/>
  <c r="AN1282" i="78"/>
  <c r="AL1282" i="78"/>
  <c r="AH1282" i="78"/>
  <c r="AS2029" i="78"/>
  <c r="AQ2029" i="78"/>
  <c r="AS2001" i="78"/>
  <c r="AQ2001" i="78"/>
  <c r="AK1929" i="78"/>
  <c r="AL1929" i="78"/>
  <c r="AJ1929" i="78"/>
  <c r="AT1929" i="78"/>
  <c r="AI1929" i="78"/>
  <c r="AH1929" i="78"/>
  <c r="AP1929" i="78"/>
  <c r="AN1929" i="78"/>
  <c r="AM1929" i="78"/>
  <c r="AR1929" i="78" s="1"/>
  <c r="AZ1929" i="78"/>
  <c r="AY1929" i="78" s="1"/>
  <c r="AX1929" i="78" s="1"/>
  <c r="AJ2019" i="78"/>
  <c r="AI2019" i="78"/>
  <c r="AN2019" i="78"/>
  <c r="AP2019" i="78"/>
  <c r="AZ2019" i="78"/>
  <c r="AY2019" i="78" s="1"/>
  <c r="AX2019" i="78" s="1"/>
  <c r="AM2019" i="78"/>
  <c r="AR2019" i="78" s="1"/>
  <c r="AT2019" i="78"/>
  <c r="AL2019" i="78"/>
  <c r="AH2019" i="78"/>
  <c r="AK2019" i="78"/>
  <c r="AS978" i="78"/>
  <c r="AQ978" i="78"/>
  <c r="AI1086" i="78"/>
  <c r="AN1086" i="78"/>
  <c r="AP1086" i="78"/>
  <c r="AL1086" i="78"/>
  <c r="AZ1086" i="78"/>
  <c r="AY1086" i="78" s="1"/>
  <c r="AX1086" i="78" s="1"/>
  <c r="AM1086" i="78"/>
  <c r="AR1086" i="78" s="1"/>
  <c r="AK1086" i="78"/>
  <c r="AJ1086" i="78"/>
  <c r="AT1086" i="78"/>
  <c r="AH1086" i="78"/>
  <c r="AS2035" i="78"/>
  <c r="AQ2035" i="78"/>
  <c r="AM205" i="78"/>
  <c r="AR205" i="78" s="1"/>
  <c r="AP205" i="78"/>
  <c r="AT205" i="78"/>
  <c r="AL205" i="78"/>
  <c r="AK205" i="78"/>
  <c r="AJ205" i="78"/>
  <c r="AI205" i="78"/>
  <c r="AH205" i="78"/>
  <c r="AN205" i="78"/>
  <c r="AQ849" i="78"/>
  <c r="AS849" i="78"/>
  <c r="AJ1309" i="78"/>
  <c r="AN1309" i="78"/>
  <c r="AP1309" i="78"/>
  <c r="AM1309" i="78"/>
  <c r="AR1309" i="78" s="1"/>
  <c r="AZ1309" i="78"/>
  <c r="AY1309" i="78" s="1"/>
  <c r="AX1309" i="78" s="1"/>
  <c r="AL1309" i="78"/>
  <c r="AI1309" i="78"/>
  <c r="AT1309" i="78"/>
  <c r="AK1309" i="78"/>
  <c r="AH1309" i="78"/>
  <c r="AJ438" i="78"/>
  <c r="AP438" i="78"/>
  <c r="AH438" i="78"/>
  <c r="AT438" i="78"/>
  <c r="AL438" i="78"/>
  <c r="AK438" i="78"/>
  <c r="AI438" i="78"/>
  <c r="AN438" i="78"/>
  <c r="AM438" i="78"/>
  <c r="AR438" i="78" s="1"/>
  <c r="AS754" i="78"/>
  <c r="AQ754" i="78"/>
  <c r="AS987" i="78"/>
  <c r="AQ987" i="78"/>
  <c r="AM715" i="78"/>
  <c r="AR715" i="78" s="1"/>
  <c r="AP715" i="78"/>
  <c r="AN715" i="78"/>
  <c r="AZ715" i="78"/>
  <c r="AY715" i="78" s="1"/>
  <c r="AX715" i="78" s="1"/>
  <c r="AT715" i="78"/>
  <c r="AK715" i="78"/>
  <c r="AI715" i="78"/>
  <c r="AH715" i="78"/>
  <c r="AL715" i="78"/>
  <c r="AJ715" i="78"/>
  <c r="AS1236" i="78"/>
  <c r="AQ1236" i="78"/>
  <c r="AQ831" i="78"/>
  <c r="AS831" i="78"/>
  <c r="AN1746" i="78"/>
  <c r="AT1746" i="78"/>
  <c r="AL1746" i="78"/>
  <c r="AZ1746" i="78"/>
  <c r="AY1746" i="78" s="1"/>
  <c r="AX1746" i="78" s="1"/>
  <c r="AP1746" i="78"/>
  <c r="AM1746" i="78"/>
  <c r="AR1746" i="78" s="1"/>
  <c r="AK1746" i="78"/>
  <c r="AJ1746" i="78"/>
  <c r="AI1746" i="78"/>
  <c r="AH1746" i="78"/>
  <c r="AQ208" i="78"/>
  <c r="AS208" i="78"/>
  <c r="AS342" i="78"/>
  <c r="AQ342" i="78"/>
  <c r="AS612" i="78"/>
  <c r="AQ612" i="78"/>
  <c r="AQ1785" i="78"/>
  <c r="AS1785" i="78"/>
  <c r="AS1873" i="78"/>
  <c r="AQ1873" i="78"/>
  <c r="AJ570" i="78"/>
  <c r="AL570" i="78"/>
  <c r="AP570" i="78"/>
  <c r="AN570" i="78"/>
  <c r="AK570" i="78"/>
  <c r="AI570" i="78"/>
  <c r="AT570" i="78"/>
  <c r="AH570" i="78"/>
  <c r="AZ570" i="78"/>
  <c r="AY570" i="78" s="1"/>
  <c r="AX570" i="78" s="1"/>
  <c r="AM570" i="78"/>
  <c r="AR570" i="78" s="1"/>
  <c r="AS1853" i="78"/>
  <c r="AQ1853" i="78"/>
  <c r="AQ1096" i="78"/>
  <c r="AS1096" i="78"/>
  <c r="AS1989" i="78"/>
  <c r="AQ1989" i="78"/>
  <c r="AQ1575" i="78"/>
  <c r="AS1575" i="78"/>
  <c r="AS1835" i="78"/>
  <c r="AQ1835" i="78"/>
  <c r="AQ479" i="78"/>
  <c r="AS479" i="78"/>
  <c r="AS938" i="78"/>
  <c r="AQ938" i="78"/>
  <c r="AN1050" i="78"/>
  <c r="AM1050" i="78"/>
  <c r="AR1050" i="78" s="1"/>
  <c r="AZ1050" i="78"/>
  <c r="AY1050" i="78" s="1"/>
  <c r="AX1050" i="78" s="1"/>
  <c r="AL1050" i="78"/>
  <c r="AT1050" i="78"/>
  <c r="AK1050" i="78"/>
  <c r="AJ1050" i="78"/>
  <c r="AI1050" i="78"/>
  <c r="AH1050" i="78"/>
  <c r="AP1050" i="78"/>
  <c r="AQ727" i="78"/>
  <c r="AS727" i="78"/>
  <c r="AI2010" i="78"/>
  <c r="AM2010" i="78"/>
  <c r="AR2010" i="78" s="1"/>
  <c r="AZ2010" i="78"/>
  <c r="AY2010" i="78" s="1"/>
  <c r="AX2010" i="78" s="1"/>
  <c r="AT2010" i="78"/>
  <c r="AK2010" i="78"/>
  <c r="AL2010" i="78"/>
  <c r="AH2010" i="78"/>
  <c r="AJ2010" i="78"/>
  <c r="AP2010" i="78"/>
  <c r="AN2010" i="78"/>
  <c r="AS191" i="78"/>
  <c r="AQ191" i="78"/>
  <c r="AI1609" i="78"/>
  <c r="AM1609" i="78"/>
  <c r="AR1609" i="78" s="1"/>
  <c r="AP1609" i="78"/>
  <c r="AZ1609" i="78"/>
  <c r="AY1609" i="78" s="1"/>
  <c r="AX1609" i="78" s="1"/>
  <c r="AL1609" i="78"/>
  <c r="AK1609" i="78"/>
  <c r="AT1609" i="78"/>
  <c r="AJ1609" i="78"/>
  <c r="AH1609" i="78"/>
  <c r="AN1609" i="78"/>
  <c r="AS189" i="78"/>
  <c r="AQ189" i="78"/>
  <c r="AQ806" i="78"/>
  <c r="AS806" i="78"/>
  <c r="AQ1659" i="78"/>
  <c r="AS1659" i="78"/>
  <c r="AN1444" i="78"/>
  <c r="AJ1444" i="78"/>
  <c r="AM1444" i="78"/>
  <c r="AR1444" i="78" s="1"/>
  <c r="AT1444" i="78"/>
  <c r="AI1444" i="78"/>
  <c r="AZ1444" i="78"/>
  <c r="AY1444" i="78" s="1"/>
  <c r="AX1444" i="78" s="1"/>
  <c r="AL1444" i="78"/>
  <c r="AK1444" i="78"/>
  <c r="AH1444" i="78"/>
  <c r="AP1444" i="78"/>
  <c r="AQ1647" i="78"/>
  <c r="AS1647" i="78"/>
  <c r="AS1568" i="78"/>
  <c r="AQ1568" i="78"/>
  <c r="AQ1836" i="78"/>
  <c r="AS1836" i="78"/>
  <c r="AJ348" i="78"/>
  <c r="AI348" i="78"/>
  <c r="AP348" i="78"/>
  <c r="AH348" i="78"/>
  <c r="AN348" i="78"/>
  <c r="AM348" i="78"/>
  <c r="AR348" i="78" s="1"/>
  <c r="AT348" i="78"/>
  <c r="AL348" i="78"/>
  <c r="AK348" i="78"/>
  <c r="AQ621" i="78"/>
  <c r="AS621" i="78"/>
  <c r="AS1826" i="78"/>
  <c r="AQ1826" i="78"/>
  <c r="AM663" i="78"/>
  <c r="AR663" i="78" s="1"/>
  <c r="AP663" i="78"/>
  <c r="AN663" i="78"/>
  <c r="AZ663" i="78"/>
  <c r="AY663" i="78" s="1"/>
  <c r="AX663" i="78" s="1"/>
  <c r="AI663" i="78"/>
  <c r="AH663" i="78"/>
  <c r="AJ663" i="78"/>
  <c r="AT663" i="78"/>
  <c r="AK663" i="78"/>
  <c r="AL663" i="78"/>
  <c r="AK1180" i="78"/>
  <c r="AI1180" i="78"/>
  <c r="AM1180" i="78"/>
  <c r="AR1180" i="78" s="1"/>
  <c r="AJ1180" i="78"/>
  <c r="AT1180" i="78"/>
  <c r="AP1180" i="78"/>
  <c r="AN1180" i="78"/>
  <c r="AL1180" i="78"/>
  <c r="AH1180" i="78"/>
  <c r="AZ1180" i="78"/>
  <c r="AY1180" i="78" s="1"/>
  <c r="AX1180" i="78" s="1"/>
  <c r="AS1422" i="78"/>
  <c r="AQ1422" i="78"/>
  <c r="AT1818" i="78"/>
  <c r="AL1818" i="78"/>
  <c r="AZ1818" i="78"/>
  <c r="AY1818" i="78" s="1"/>
  <c r="AX1818" i="78" s="1"/>
  <c r="AJ1818" i="78"/>
  <c r="AM1818" i="78"/>
  <c r="AR1818" i="78" s="1"/>
  <c r="AK1818" i="78"/>
  <c r="AI1818" i="78"/>
  <c r="AH1818" i="78"/>
  <c r="AP1818" i="78"/>
  <c r="AN1818" i="78"/>
  <c r="AM640" i="78"/>
  <c r="AR640" i="78" s="1"/>
  <c r="AI640" i="78"/>
  <c r="AN640" i="78"/>
  <c r="AZ640" i="78"/>
  <c r="AY640" i="78" s="1"/>
  <c r="AX640" i="78" s="1"/>
  <c r="AL640" i="78"/>
  <c r="AP640" i="78"/>
  <c r="AK640" i="78"/>
  <c r="AJ640" i="78"/>
  <c r="AH640" i="78"/>
  <c r="AT640" i="78"/>
  <c r="AQ1580" i="78"/>
  <c r="AS1580" i="78"/>
  <c r="AM1999" i="78"/>
  <c r="AR1999" i="78" s="1"/>
  <c r="AP1999" i="78"/>
  <c r="AK1999" i="78"/>
  <c r="AZ1999" i="78"/>
  <c r="AY1999" i="78" s="1"/>
  <c r="AX1999" i="78" s="1"/>
  <c r="AI1999" i="78"/>
  <c r="AH1999" i="78"/>
  <c r="AT1999" i="78"/>
  <c r="AN1999" i="78"/>
  <c r="AL1999" i="78"/>
  <c r="AJ1999" i="78"/>
  <c r="AS936" i="78"/>
  <c r="AQ936" i="78"/>
  <c r="AS1007" i="78"/>
  <c r="AQ1007" i="78"/>
  <c r="AS1917" i="78"/>
  <c r="AQ1917" i="78"/>
  <c r="AK199" i="78"/>
  <c r="AJ199" i="78"/>
  <c r="AI199" i="78"/>
  <c r="AP199" i="78"/>
  <c r="AH199" i="78"/>
  <c r="AN199" i="78"/>
  <c r="AM199" i="78"/>
  <c r="AR199" i="78" s="1"/>
  <c r="AT199" i="78"/>
  <c r="AL199" i="78"/>
  <c r="AS437" i="78"/>
  <c r="AQ437" i="78"/>
  <c r="AS971" i="78"/>
  <c r="AQ971" i="78"/>
  <c r="AK1131" i="78"/>
  <c r="AI1131" i="78"/>
  <c r="AJ1131" i="78"/>
  <c r="AP1131" i="78"/>
  <c r="AM1131" i="78"/>
  <c r="AR1131" i="78" s="1"/>
  <c r="AN1131" i="78"/>
  <c r="AL1131" i="78"/>
  <c r="AH1131" i="78"/>
  <c r="AZ1131" i="78"/>
  <c r="AY1131" i="78" s="1"/>
  <c r="AX1131" i="78" s="1"/>
  <c r="AT1131" i="78"/>
  <c r="AS1870" i="78"/>
  <c r="AQ1870" i="78"/>
  <c r="AT198" i="78"/>
  <c r="AL198" i="78"/>
  <c r="AK198" i="78"/>
  <c r="AJ198" i="78"/>
  <c r="AI198" i="78"/>
  <c r="AP198" i="78"/>
  <c r="AH198" i="78"/>
  <c r="AN198" i="78"/>
  <c r="AM198" i="78"/>
  <c r="AR198" i="78" s="1"/>
  <c r="AS1037" i="78"/>
  <c r="AQ1037" i="78"/>
  <c r="AK1158" i="78"/>
  <c r="AI1158" i="78"/>
  <c r="AM1158" i="78"/>
  <c r="AR1158" i="78" s="1"/>
  <c r="AJ1158" i="78"/>
  <c r="AZ1158" i="78"/>
  <c r="AY1158" i="78" s="1"/>
  <c r="AX1158" i="78" s="1"/>
  <c r="AT1158" i="78"/>
  <c r="AP1158" i="78"/>
  <c r="AN1158" i="78"/>
  <c r="AL1158" i="78"/>
  <c r="AH1158" i="78"/>
  <c r="AS1160" i="78"/>
  <c r="AQ1160" i="78"/>
  <c r="AS1998" i="78"/>
  <c r="AQ1998" i="78"/>
  <c r="AM878" i="78"/>
  <c r="AR878" i="78" s="1"/>
  <c r="AP878" i="78"/>
  <c r="AL878" i="78"/>
  <c r="AT878" i="78"/>
  <c r="AK878" i="78"/>
  <c r="AI878" i="78"/>
  <c r="AJ878" i="78"/>
  <c r="AH878" i="78"/>
  <c r="AZ878" i="78"/>
  <c r="AY878" i="78" s="1"/>
  <c r="AX878" i="78" s="1"/>
  <c r="AN878" i="78"/>
  <c r="AS1020" i="78"/>
  <c r="AQ1020" i="78"/>
  <c r="AK1203" i="78"/>
  <c r="AI1203" i="78"/>
  <c r="AJ1203" i="78"/>
  <c r="AP1203" i="78"/>
  <c r="AM1203" i="78"/>
  <c r="AR1203" i="78" s="1"/>
  <c r="AN1203" i="78"/>
  <c r="AL1203" i="78"/>
  <c r="AH1203" i="78"/>
  <c r="AZ1203" i="78"/>
  <c r="AY1203" i="78" s="1"/>
  <c r="AX1203" i="78" s="1"/>
  <c r="AT1203" i="78"/>
  <c r="AS1771" i="78"/>
  <c r="AQ1771" i="78"/>
  <c r="AS1936" i="78"/>
  <c r="AQ1936" i="78"/>
  <c r="AT158" i="78"/>
  <c r="AL158" i="78"/>
  <c r="AK158" i="78"/>
  <c r="AJ158" i="78"/>
  <c r="AI158" i="78"/>
  <c r="AH158" i="78"/>
  <c r="AN158" i="78"/>
  <c r="AM158" i="78"/>
  <c r="AR158" i="78" s="1"/>
  <c r="AP158" i="78"/>
  <c r="AS469" i="78"/>
  <c r="AQ469" i="78"/>
  <c r="AS995" i="78"/>
  <c r="AQ995" i="78"/>
  <c r="AK1138" i="78"/>
  <c r="AI1138" i="78"/>
  <c r="AM1138" i="78"/>
  <c r="AR1138" i="78" s="1"/>
  <c r="AJ1138" i="78"/>
  <c r="AN1138" i="78"/>
  <c r="AL1138" i="78"/>
  <c r="AH1138" i="78"/>
  <c r="AZ1138" i="78"/>
  <c r="AY1138" i="78" s="1"/>
  <c r="AX1138" i="78" s="1"/>
  <c r="AT1138" i="78"/>
  <c r="AP1138" i="78"/>
  <c r="AS1140" i="78"/>
  <c r="AQ1140" i="78"/>
  <c r="AK1906" i="78"/>
  <c r="AN1906" i="78"/>
  <c r="AM1906" i="78"/>
  <c r="AR1906" i="78" s="1"/>
  <c r="AZ1906" i="78"/>
  <c r="AY1906" i="78" s="1"/>
  <c r="AX1906" i="78" s="1"/>
  <c r="AL1906" i="78"/>
  <c r="AT1906" i="78"/>
  <c r="AJ1906" i="78"/>
  <c r="AI1906" i="78"/>
  <c r="AH1906" i="78"/>
  <c r="AP1906" i="78"/>
  <c r="AM1837" i="78"/>
  <c r="AR1837" i="78" s="1"/>
  <c r="AL1837" i="78"/>
  <c r="AZ1837" i="78"/>
  <c r="AY1837" i="78" s="1"/>
  <c r="AX1837" i="78" s="1"/>
  <c r="AJ1837" i="78"/>
  <c r="AP1837" i="78"/>
  <c r="AH1837" i="78"/>
  <c r="AK1837" i="78"/>
  <c r="AI1837" i="78"/>
  <c r="AT1837" i="78"/>
  <c r="AN1837" i="78"/>
  <c r="AQ599" i="78"/>
  <c r="AS599" i="78"/>
  <c r="AI1660" i="78"/>
  <c r="AM1660" i="78"/>
  <c r="AR1660" i="78" s="1"/>
  <c r="AT1660" i="78"/>
  <c r="AJ1660" i="78"/>
  <c r="AZ1660" i="78"/>
  <c r="AY1660" i="78" s="1"/>
  <c r="AX1660" i="78" s="1"/>
  <c r="AN1660" i="78"/>
  <c r="AL1660" i="78"/>
  <c r="AK1660" i="78"/>
  <c r="AH1660" i="78"/>
  <c r="AP1660" i="78"/>
  <c r="AM787" i="78"/>
  <c r="AR787" i="78" s="1"/>
  <c r="AI787" i="78"/>
  <c r="AP787" i="78"/>
  <c r="AZ787" i="78"/>
  <c r="AY787" i="78" s="1"/>
  <c r="AX787" i="78" s="1"/>
  <c r="AL787" i="78"/>
  <c r="AK787" i="78"/>
  <c r="AT787" i="78"/>
  <c r="AJ787" i="78"/>
  <c r="AH787" i="78"/>
  <c r="AN787" i="78"/>
  <c r="AI1604" i="78"/>
  <c r="AM1604" i="78"/>
  <c r="AR1604" i="78" s="1"/>
  <c r="AZ1604" i="78"/>
  <c r="AY1604" i="78" s="1"/>
  <c r="AX1604" i="78" s="1"/>
  <c r="AL1604" i="78"/>
  <c r="AJ1604" i="78"/>
  <c r="AH1604" i="78"/>
  <c r="AT1604" i="78"/>
  <c r="AN1604" i="78"/>
  <c r="AK1604" i="78"/>
  <c r="AP1604" i="78"/>
  <c r="AQ1599" i="78"/>
  <c r="AS1599" i="78"/>
  <c r="AQ2033" i="78"/>
  <c r="AS2033" i="78"/>
  <c r="AM459" i="78"/>
  <c r="AR459" i="78" s="1"/>
  <c r="AP459" i="78"/>
  <c r="AK459" i="78"/>
  <c r="AI459" i="78"/>
  <c r="AT459" i="78"/>
  <c r="AH459" i="78"/>
  <c r="AN459" i="78"/>
  <c r="AL459" i="78"/>
  <c r="AJ459" i="78"/>
  <c r="AQ619" i="78"/>
  <c r="AS619" i="78"/>
  <c r="AI1101" i="78"/>
  <c r="AM1101" i="78"/>
  <c r="AR1101" i="78" s="1"/>
  <c r="AZ1101" i="78"/>
  <c r="AY1101" i="78" s="1"/>
  <c r="AX1101" i="78" s="1"/>
  <c r="AT1101" i="78"/>
  <c r="AK1101" i="78"/>
  <c r="AH1101" i="78"/>
  <c r="AL1101" i="78"/>
  <c r="AJ1101" i="78"/>
  <c r="AP1101" i="78"/>
  <c r="AN1101" i="78"/>
  <c r="AQ927" i="78"/>
  <c r="AS927" i="78"/>
  <c r="AI1651" i="78"/>
  <c r="AM1651" i="78"/>
  <c r="AR1651" i="78" s="1"/>
  <c r="AP1651" i="78"/>
  <c r="AK1651" i="78"/>
  <c r="AH1651" i="78"/>
  <c r="AN1651" i="78"/>
  <c r="AT1651" i="78"/>
  <c r="AZ1651" i="78"/>
  <c r="AY1651" i="78" s="1"/>
  <c r="AX1651" i="78" s="1"/>
  <c r="AL1651" i="78"/>
  <c r="AJ1651" i="78"/>
  <c r="AJ1269" i="78"/>
  <c r="AL1269" i="78"/>
  <c r="AK1269" i="78"/>
  <c r="AT1269" i="78"/>
  <c r="AI1269" i="78"/>
  <c r="AH1269" i="78"/>
  <c r="AP1269" i="78"/>
  <c r="AN1269" i="78"/>
  <c r="AZ1269" i="78"/>
  <c r="AY1269" i="78" s="1"/>
  <c r="AX1269" i="78" s="1"/>
  <c r="AM1269" i="78"/>
  <c r="AR1269" i="78" s="1"/>
  <c r="AM788" i="78"/>
  <c r="AR788" i="78" s="1"/>
  <c r="AI788" i="78"/>
  <c r="AZ788" i="78"/>
  <c r="AY788" i="78" s="1"/>
  <c r="AX788" i="78" s="1"/>
  <c r="AN788" i="78"/>
  <c r="AK788" i="78"/>
  <c r="AT788" i="78"/>
  <c r="AJ788" i="78"/>
  <c r="AH788" i="78"/>
  <c r="AP788" i="78"/>
  <c r="AL788" i="78"/>
  <c r="AN164" i="78"/>
  <c r="AM164" i="78"/>
  <c r="AR164" i="78" s="1"/>
  <c r="AT164" i="78"/>
  <c r="AL164" i="78"/>
  <c r="AK164" i="78"/>
  <c r="AJ164" i="78"/>
  <c r="AI164" i="78"/>
  <c r="AP164" i="78"/>
  <c r="AH164" i="78"/>
  <c r="AM855" i="78"/>
  <c r="AR855" i="78" s="1"/>
  <c r="AP855" i="78"/>
  <c r="AT855" i="78"/>
  <c r="AK855" i="78"/>
  <c r="AJ855" i="78"/>
  <c r="AI855" i="78"/>
  <c r="AZ855" i="78"/>
  <c r="AY855" i="78" s="1"/>
  <c r="AX855" i="78" s="1"/>
  <c r="AN855" i="78"/>
  <c r="AL855" i="78"/>
  <c r="AH855" i="78"/>
  <c r="AI1588" i="78"/>
  <c r="AM1588" i="78"/>
  <c r="AR1588" i="78" s="1"/>
  <c r="AZ1588" i="78"/>
  <c r="AY1588" i="78" s="1"/>
  <c r="AX1588" i="78" s="1"/>
  <c r="AL1588" i="78"/>
  <c r="AT1588" i="78"/>
  <c r="AK1588" i="78"/>
  <c r="AJ1588" i="78"/>
  <c r="AH1588" i="78"/>
  <c r="AN1588" i="78"/>
  <c r="AP1588" i="78"/>
  <c r="AN587" i="78"/>
  <c r="AJ587" i="78"/>
  <c r="AL587" i="78"/>
  <c r="AK587" i="78"/>
  <c r="AM587" i="78"/>
  <c r="AR587" i="78" s="1"/>
  <c r="AI587" i="78"/>
  <c r="AH587" i="78"/>
  <c r="AP587" i="78"/>
  <c r="AT587" i="78"/>
  <c r="AZ587" i="78"/>
  <c r="AY587" i="78" s="1"/>
  <c r="AX587" i="78" s="1"/>
  <c r="AS1032" i="78"/>
  <c r="AQ1032" i="78"/>
  <c r="AJ1325" i="78"/>
  <c r="AN1325" i="78"/>
  <c r="AP1325" i="78"/>
  <c r="AM1325" i="78"/>
  <c r="AR1325" i="78" s="1"/>
  <c r="AZ1325" i="78"/>
  <c r="AY1325" i="78" s="1"/>
  <c r="AX1325" i="78" s="1"/>
  <c r="AL1325" i="78"/>
  <c r="AI1325" i="78"/>
  <c r="AT1325" i="78"/>
  <c r="AK1325" i="78"/>
  <c r="AH1325" i="78"/>
  <c r="AQ137" i="78"/>
  <c r="AS137" i="78"/>
  <c r="AM723" i="78"/>
  <c r="AR723" i="78" s="1"/>
  <c r="AN723" i="78"/>
  <c r="AZ723" i="78"/>
  <c r="AY723" i="78" s="1"/>
  <c r="AX723" i="78" s="1"/>
  <c r="AT723" i="78"/>
  <c r="AK723" i="78"/>
  <c r="AI723" i="78"/>
  <c r="AH723" i="78"/>
  <c r="AP723" i="78"/>
  <c r="AL723" i="78"/>
  <c r="AJ723" i="78"/>
  <c r="AQ1968" i="78"/>
  <c r="AS1968" i="78"/>
  <c r="AN530" i="78"/>
  <c r="AT530" i="78"/>
  <c r="AL530" i="78"/>
  <c r="AK530" i="78"/>
  <c r="AJ530" i="78"/>
  <c r="AP530" i="78"/>
  <c r="AH530" i="78"/>
  <c r="AM530" i="78"/>
  <c r="AR530" i="78" s="1"/>
  <c r="AI530" i="78"/>
  <c r="AS1850" i="78"/>
  <c r="AQ1850" i="78"/>
  <c r="AN1382" i="78"/>
  <c r="AM1382" i="78"/>
  <c r="AR1382" i="78" s="1"/>
  <c r="AT1382" i="78"/>
  <c r="AL1382" i="78"/>
  <c r="AZ1382" i="78"/>
  <c r="AY1382" i="78" s="1"/>
  <c r="AX1382" i="78" s="1"/>
  <c r="AJ1382" i="78"/>
  <c r="AH1382" i="78"/>
  <c r="AP1382" i="78"/>
  <c r="AK1382" i="78"/>
  <c r="AI1382" i="78"/>
  <c r="AS1141" i="78"/>
  <c r="AQ1141" i="78"/>
  <c r="AK988" i="78"/>
  <c r="AJ988" i="78"/>
  <c r="AI988" i="78"/>
  <c r="AM988" i="78"/>
  <c r="AR988" i="78" s="1"/>
  <c r="AL988" i="78"/>
  <c r="AH988" i="78"/>
  <c r="AT988" i="78"/>
  <c r="AZ988" i="78"/>
  <c r="AY988" i="78" s="1"/>
  <c r="AX988" i="78" s="1"/>
  <c r="AP988" i="78"/>
  <c r="AN988" i="78"/>
  <c r="AS1187" i="78"/>
  <c r="AQ1187" i="78"/>
  <c r="AM909" i="78"/>
  <c r="AR909" i="78" s="1"/>
  <c r="AP909" i="78"/>
  <c r="AH909" i="78"/>
  <c r="AN909" i="78"/>
  <c r="AZ909" i="78"/>
  <c r="AY909" i="78" s="1"/>
  <c r="AX909" i="78" s="1"/>
  <c r="AT909" i="78"/>
  <c r="AK909" i="78"/>
  <c r="AJ909" i="78"/>
  <c r="AI909" i="78"/>
  <c r="AL909" i="78"/>
  <c r="AI1688" i="78"/>
  <c r="AM1688" i="78"/>
  <c r="AR1688" i="78" s="1"/>
  <c r="AZ1688" i="78"/>
  <c r="AY1688" i="78" s="1"/>
  <c r="AX1688" i="78" s="1"/>
  <c r="AN1688" i="78"/>
  <c r="AL1688" i="78"/>
  <c r="AK1688" i="78"/>
  <c r="AT1688" i="78"/>
  <c r="AJ1688" i="78"/>
  <c r="AH1688" i="78"/>
  <c r="AP1688" i="78"/>
  <c r="AN1430" i="78"/>
  <c r="AJ1430" i="78"/>
  <c r="AK1430" i="78"/>
  <c r="AI1430" i="78"/>
  <c r="AP1430" i="78"/>
  <c r="AZ1430" i="78"/>
  <c r="AY1430" i="78" s="1"/>
  <c r="AX1430" i="78" s="1"/>
  <c r="AM1430" i="78"/>
  <c r="AR1430" i="78" s="1"/>
  <c r="AL1430" i="78"/>
  <c r="AT1430" i="78"/>
  <c r="AH1430" i="78"/>
  <c r="AS1197" i="78"/>
  <c r="AQ1197" i="78"/>
  <c r="AQ1592" i="78"/>
  <c r="AS1592" i="78"/>
  <c r="AK956" i="78"/>
  <c r="AH956" i="78"/>
  <c r="AL956" i="78"/>
  <c r="AT956" i="78"/>
  <c r="AP956" i="78"/>
  <c r="AN956" i="78"/>
  <c r="AM956" i="78"/>
  <c r="AR956" i="78" s="1"/>
  <c r="AJ956" i="78"/>
  <c r="AI956" i="78"/>
  <c r="AZ956" i="78"/>
  <c r="AY956" i="78" s="1"/>
  <c r="AX956" i="78" s="1"/>
  <c r="AN1513" i="78"/>
  <c r="AT1513" i="78"/>
  <c r="AL1513" i="78"/>
  <c r="AZ1513" i="78"/>
  <c r="AY1513" i="78" s="1"/>
  <c r="AX1513" i="78" s="1"/>
  <c r="AJ1513" i="78"/>
  <c r="AH1513" i="78"/>
  <c r="AP1513" i="78"/>
  <c r="AM1513" i="78"/>
  <c r="AR1513" i="78" s="1"/>
  <c r="AK1513" i="78"/>
  <c r="AI1513" i="78"/>
  <c r="AQ1813" i="78"/>
  <c r="AS1813" i="78"/>
  <c r="AQ1041" i="78"/>
  <c r="AS1041" i="78"/>
  <c r="AS1383" i="78"/>
  <c r="AQ1383" i="78"/>
  <c r="AQ1519" i="78"/>
  <c r="AS1519" i="78"/>
  <c r="AQ1322" i="78"/>
  <c r="AS1322" i="78"/>
  <c r="AI1615" i="78"/>
  <c r="AM1615" i="78"/>
  <c r="AR1615" i="78" s="1"/>
  <c r="AH1615" i="78"/>
  <c r="AP1615" i="78"/>
  <c r="AZ1615" i="78"/>
  <c r="AY1615" i="78" s="1"/>
  <c r="AX1615" i="78" s="1"/>
  <c r="AN1615" i="78"/>
  <c r="AL1615" i="78"/>
  <c r="AK1615" i="78"/>
  <c r="AT1615" i="78"/>
  <c r="AJ1615" i="78"/>
  <c r="AJ1275" i="78"/>
  <c r="AI1275" i="78"/>
  <c r="AN1275" i="78"/>
  <c r="AP1275" i="78"/>
  <c r="AT1275" i="78"/>
  <c r="AZ1275" i="78"/>
  <c r="AY1275" i="78" s="1"/>
  <c r="AX1275" i="78" s="1"/>
  <c r="AM1275" i="78"/>
  <c r="AR1275" i="78" s="1"/>
  <c r="AK1275" i="78"/>
  <c r="AH1275" i="78"/>
  <c r="AL1275" i="78"/>
  <c r="AK1923" i="78"/>
  <c r="AT1923" i="78"/>
  <c r="AI1923" i="78"/>
  <c r="AH1923" i="78"/>
  <c r="AM1923" i="78"/>
  <c r="AR1923" i="78" s="1"/>
  <c r="AN1923" i="78"/>
  <c r="AL1923" i="78"/>
  <c r="AJ1923" i="78"/>
  <c r="AP1923" i="78"/>
  <c r="AZ1923" i="78"/>
  <c r="AY1923" i="78" s="1"/>
  <c r="AX1923" i="78" s="1"/>
  <c r="AJ564" i="78"/>
  <c r="AI564" i="78"/>
  <c r="AN564" i="78"/>
  <c r="AP564" i="78"/>
  <c r="AZ564" i="78"/>
  <c r="AY564" i="78" s="1"/>
  <c r="AX564" i="78" s="1"/>
  <c r="AM564" i="78"/>
  <c r="AR564" i="78" s="1"/>
  <c r="AL564" i="78"/>
  <c r="AK564" i="78"/>
  <c r="AT564" i="78"/>
  <c r="AH564" i="78"/>
  <c r="AS559" i="78"/>
  <c r="AQ559" i="78"/>
  <c r="AQ1085" i="78"/>
  <c r="AS1085" i="78"/>
  <c r="AI1121" i="78"/>
  <c r="AT1121" i="78"/>
  <c r="AK1121" i="78"/>
  <c r="AH1121" i="78"/>
  <c r="AM1121" i="78"/>
  <c r="AR1121" i="78" s="1"/>
  <c r="AZ1121" i="78"/>
  <c r="AY1121" i="78" s="1"/>
  <c r="AX1121" i="78" s="1"/>
  <c r="AP1121" i="78"/>
  <c r="AN1121" i="78"/>
  <c r="AL1121" i="78"/>
  <c r="AJ1121" i="78"/>
  <c r="AJ1267" i="78"/>
  <c r="AN1267" i="78"/>
  <c r="AP1267" i="78"/>
  <c r="AZ1267" i="78"/>
  <c r="AY1267" i="78" s="1"/>
  <c r="AX1267" i="78" s="1"/>
  <c r="AM1267" i="78"/>
  <c r="AR1267" i="78" s="1"/>
  <c r="AK1267" i="78"/>
  <c r="AH1267" i="78"/>
  <c r="AL1267" i="78"/>
  <c r="AI1267" i="78"/>
  <c r="AT1267" i="78"/>
  <c r="AQ1648" i="78"/>
  <c r="AS1648" i="78"/>
  <c r="AK1168" i="78"/>
  <c r="AI1168" i="78"/>
  <c r="AP1168" i="78"/>
  <c r="AM1168" i="78"/>
  <c r="AR1168" i="78" s="1"/>
  <c r="AJ1168" i="78"/>
  <c r="AH1168" i="78"/>
  <c r="AZ1168" i="78"/>
  <c r="AY1168" i="78" s="1"/>
  <c r="AX1168" i="78" s="1"/>
  <c r="AT1168" i="78"/>
  <c r="AN1168" i="78"/>
  <c r="AL1168" i="78"/>
  <c r="AS1963" i="78"/>
  <c r="AQ1963" i="78"/>
  <c r="AM839" i="78"/>
  <c r="AR839" i="78" s="1"/>
  <c r="AP839" i="78"/>
  <c r="AI839" i="78"/>
  <c r="AK839" i="78"/>
  <c r="AT839" i="78"/>
  <c r="AJ839" i="78"/>
  <c r="AZ839" i="78"/>
  <c r="AY839" i="78" s="1"/>
  <c r="AX839" i="78" s="1"/>
  <c r="AN839" i="78"/>
  <c r="AL839" i="78"/>
  <c r="AH839" i="78"/>
  <c r="AT1790" i="78"/>
  <c r="AL1790" i="78"/>
  <c r="AZ1790" i="78"/>
  <c r="AY1790" i="78" s="1"/>
  <c r="AX1790" i="78" s="1"/>
  <c r="AN1790" i="78"/>
  <c r="AP1790" i="78"/>
  <c r="AK1790" i="78"/>
  <c r="AI1790" i="78"/>
  <c r="AH1790" i="78"/>
  <c r="AM1790" i="78"/>
  <c r="AR1790" i="78" s="1"/>
  <c r="AJ1790" i="78"/>
  <c r="AN1740" i="78"/>
  <c r="AT1740" i="78"/>
  <c r="AL1740" i="78"/>
  <c r="AZ1740" i="78"/>
  <c r="AY1740" i="78" s="1"/>
  <c r="AX1740" i="78" s="1"/>
  <c r="AM1740" i="78"/>
  <c r="AR1740" i="78" s="1"/>
  <c r="AK1740" i="78"/>
  <c r="AJ1740" i="78"/>
  <c r="AI1740" i="78"/>
  <c r="AH1740" i="78"/>
  <c r="AP1740" i="78"/>
  <c r="AS1572" i="78"/>
  <c r="AQ1572" i="78"/>
  <c r="AS730" i="78"/>
  <c r="AQ730" i="78"/>
  <c r="AS155" i="78"/>
  <c r="AQ155" i="78"/>
  <c r="AK999" i="78"/>
  <c r="AJ999" i="78"/>
  <c r="AI999" i="78"/>
  <c r="AL999" i="78"/>
  <c r="AH999" i="78"/>
  <c r="AP999" i="78"/>
  <c r="AN999" i="78"/>
  <c r="AT999" i="78"/>
  <c r="AM999" i="78"/>
  <c r="AR999" i="78" s="1"/>
  <c r="AZ999" i="78"/>
  <c r="AY999" i="78" s="1"/>
  <c r="AX999" i="78" s="1"/>
  <c r="AN1065" i="78"/>
  <c r="AI1065" i="78"/>
  <c r="AH1065" i="78"/>
  <c r="AP1065" i="78"/>
  <c r="AM1065" i="78"/>
  <c r="AR1065" i="78" s="1"/>
  <c r="AZ1065" i="78"/>
  <c r="AY1065" i="78" s="1"/>
  <c r="AX1065" i="78" s="1"/>
  <c r="AL1065" i="78"/>
  <c r="AK1065" i="78"/>
  <c r="AJ1065" i="78"/>
  <c r="AT1065" i="78"/>
  <c r="AJ1330" i="78"/>
  <c r="AM1330" i="78"/>
  <c r="AR1330" i="78" s="1"/>
  <c r="AZ1330" i="78"/>
  <c r="AY1330" i="78" s="1"/>
  <c r="AX1330" i="78" s="1"/>
  <c r="AL1330" i="78"/>
  <c r="AT1330" i="78"/>
  <c r="AK1330" i="78"/>
  <c r="AH1330" i="78"/>
  <c r="AP1330" i="78"/>
  <c r="AN1330" i="78"/>
  <c r="AI1330" i="78"/>
  <c r="AQ1686" i="78"/>
  <c r="AS1686" i="78"/>
  <c r="AS1488" i="78"/>
  <c r="AQ1488" i="78"/>
  <c r="AM776" i="78"/>
  <c r="AR776" i="78" s="1"/>
  <c r="AT776" i="78"/>
  <c r="AJ776" i="78"/>
  <c r="AI776" i="78"/>
  <c r="AP776" i="78"/>
  <c r="AN776" i="78"/>
  <c r="AZ776" i="78"/>
  <c r="AY776" i="78" s="1"/>
  <c r="AX776" i="78" s="1"/>
  <c r="AL776" i="78"/>
  <c r="AK776" i="78"/>
  <c r="AH776" i="78"/>
  <c r="AS283" i="78"/>
  <c r="AQ283" i="78"/>
  <c r="AQ1442" i="78"/>
  <c r="AS1442" i="78"/>
  <c r="AN1709" i="78"/>
  <c r="AH1709" i="78"/>
  <c r="AM1709" i="78"/>
  <c r="AR1709" i="78" s="1"/>
  <c r="AZ1709" i="78"/>
  <c r="AY1709" i="78" s="1"/>
  <c r="AX1709" i="78" s="1"/>
  <c r="AL1709" i="78"/>
  <c r="AK1709" i="78"/>
  <c r="AJ1709" i="78"/>
  <c r="AI1709" i="78"/>
  <c r="AT1709" i="78"/>
  <c r="AP1709" i="78"/>
  <c r="AT1832" i="78"/>
  <c r="AL1832" i="78"/>
  <c r="AZ1832" i="78"/>
  <c r="AY1832" i="78" s="1"/>
  <c r="AX1832" i="78" s="1"/>
  <c r="AJ1832" i="78"/>
  <c r="AP1832" i="78"/>
  <c r="AN1832" i="78"/>
  <c r="AM1832" i="78"/>
  <c r="AR1832" i="78" s="1"/>
  <c r="AK1832" i="78"/>
  <c r="AI1832" i="78"/>
  <c r="AH1832" i="78"/>
  <c r="AN2029" i="78"/>
  <c r="AM2029" i="78"/>
  <c r="AR2029" i="78" s="1"/>
  <c r="AP2029" i="78"/>
  <c r="AZ2029" i="78"/>
  <c r="AY2029" i="78" s="1"/>
  <c r="AX2029" i="78" s="1"/>
  <c r="AT2029" i="78"/>
  <c r="AJ2029" i="78"/>
  <c r="AL2029" i="78"/>
  <c r="AK2029" i="78"/>
  <c r="AI2029" i="78"/>
  <c r="AH2029" i="78"/>
  <c r="AS1348" i="78"/>
  <c r="AQ1348" i="78"/>
  <c r="AQ815" i="78"/>
  <c r="AS815" i="78"/>
  <c r="AQ216" i="78"/>
  <c r="AS216" i="78"/>
  <c r="AK1152" i="78"/>
  <c r="AI1152" i="78"/>
  <c r="AP1152" i="78"/>
  <c r="AM1152" i="78"/>
  <c r="AR1152" i="78" s="1"/>
  <c r="AJ1152" i="78"/>
  <c r="AH1152" i="78"/>
  <c r="AZ1152" i="78"/>
  <c r="AY1152" i="78" s="1"/>
  <c r="AX1152" i="78" s="1"/>
  <c r="AT1152" i="78"/>
  <c r="AL1152" i="78"/>
  <c r="AN1152" i="78"/>
  <c r="AN1334" i="78"/>
  <c r="AT1334" i="78"/>
  <c r="AL1334" i="78"/>
  <c r="AZ1334" i="78"/>
  <c r="AY1334" i="78" s="1"/>
  <c r="AX1334" i="78" s="1"/>
  <c r="AJ1334" i="78"/>
  <c r="AI1334" i="78"/>
  <c r="AP1334" i="78"/>
  <c r="AM1334" i="78"/>
  <c r="AR1334" i="78" s="1"/>
  <c r="AK1334" i="78"/>
  <c r="AH1334" i="78"/>
  <c r="AS1973" i="78"/>
  <c r="AQ1973" i="78"/>
  <c r="AS1569" i="78"/>
  <c r="AQ1569" i="78"/>
  <c r="AN1370" i="78"/>
  <c r="AM1370" i="78"/>
  <c r="AR1370" i="78" s="1"/>
  <c r="AT1370" i="78"/>
  <c r="AL1370" i="78"/>
  <c r="AZ1370" i="78"/>
  <c r="AY1370" i="78" s="1"/>
  <c r="AX1370" i="78" s="1"/>
  <c r="AJ1370" i="78"/>
  <c r="AH1370" i="78"/>
  <c r="AP1370" i="78"/>
  <c r="AK1370" i="78"/>
  <c r="AI1370" i="78"/>
  <c r="AS483" i="78"/>
  <c r="AQ483" i="78"/>
  <c r="AN179" i="78"/>
  <c r="AM179" i="78"/>
  <c r="AR179" i="78" s="1"/>
  <c r="AT179" i="78"/>
  <c r="AL179" i="78"/>
  <c r="AK179" i="78"/>
  <c r="AJ179" i="78"/>
  <c r="AI179" i="78"/>
  <c r="AP179" i="78"/>
  <c r="AH179" i="78"/>
  <c r="AI153" i="78"/>
  <c r="AP153" i="78"/>
  <c r="AH153" i="78"/>
  <c r="AN153" i="78"/>
  <c r="AM153" i="78"/>
  <c r="AR153" i="78" s="1"/>
  <c r="AT153" i="78"/>
  <c r="AL153" i="78"/>
  <c r="AK153" i="78"/>
  <c r="AJ153" i="78"/>
  <c r="AS972" i="78"/>
  <c r="AQ972" i="78"/>
  <c r="AK1199" i="78"/>
  <c r="AI1199" i="78"/>
  <c r="AJ1199" i="78"/>
  <c r="AM1199" i="78"/>
  <c r="AR1199" i="78" s="1"/>
  <c r="AZ1199" i="78"/>
  <c r="AY1199" i="78" s="1"/>
  <c r="AX1199" i="78" s="1"/>
  <c r="AT1199" i="78"/>
  <c r="AP1199" i="78"/>
  <c r="AN1199" i="78"/>
  <c r="AL1199" i="78"/>
  <c r="AH1199" i="78"/>
  <c r="AN1512" i="78"/>
  <c r="AT1512" i="78"/>
  <c r="AL1512" i="78"/>
  <c r="AZ1512" i="78"/>
  <c r="AY1512" i="78" s="1"/>
  <c r="AX1512" i="78" s="1"/>
  <c r="AK1512" i="78"/>
  <c r="AI1512" i="78"/>
  <c r="AP1512" i="78"/>
  <c r="AM1512" i="78"/>
  <c r="AR1512" i="78" s="1"/>
  <c r="AJ1512" i="78"/>
  <c r="AH1512" i="78"/>
  <c r="AQ1737" i="78"/>
  <c r="AS1737" i="78"/>
  <c r="AQ1960" i="78"/>
  <c r="AS1960" i="78"/>
  <c r="AS181" i="78"/>
  <c r="AQ181" i="78"/>
  <c r="AI1607" i="78"/>
  <c r="AM1607" i="78"/>
  <c r="AR1607" i="78" s="1"/>
  <c r="AP1607" i="78"/>
  <c r="AH1607" i="78"/>
  <c r="AZ1607" i="78"/>
  <c r="AY1607" i="78" s="1"/>
  <c r="AX1607" i="78" s="1"/>
  <c r="AN1607" i="78"/>
  <c r="AL1607" i="78"/>
  <c r="AK1607" i="78"/>
  <c r="AT1607" i="78"/>
  <c r="AJ1607" i="78"/>
  <c r="AS1403" i="78"/>
  <c r="AQ1403" i="78"/>
  <c r="AM780" i="78"/>
  <c r="AR780" i="78" s="1"/>
  <c r="AI780" i="78"/>
  <c r="AZ780" i="78"/>
  <c r="AY780" i="78" s="1"/>
  <c r="AX780" i="78" s="1"/>
  <c r="AN780" i="78"/>
  <c r="AK780" i="78"/>
  <c r="AT780" i="78"/>
  <c r="AJ780" i="78"/>
  <c r="AH780" i="78"/>
  <c r="AP780" i="78"/>
  <c r="AL780" i="78"/>
  <c r="AS440" i="78"/>
  <c r="AQ440" i="78"/>
  <c r="AK1164" i="78"/>
  <c r="AI1164" i="78"/>
  <c r="AM1164" i="78"/>
  <c r="AR1164" i="78" s="1"/>
  <c r="AJ1164" i="78"/>
  <c r="AT1164" i="78"/>
  <c r="AP1164" i="78"/>
  <c r="AN1164" i="78"/>
  <c r="AL1164" i="78"/>
  <c r="AH1164" i="78"/>
  <c r="AZ1164" i="78"/>
  <c r="AY1164" i="78" s="1"/>
  <c r="AX1164" i="78" s="1"/>
  <c r="AS1311" i="78"/>
  <c r="AQ1311" i="78"/>
  <c r="AT1793" i="78"/>
  <c r="AL1793" i="78"/>
  <c r="AZ1793" i="78"/>
  <c r="AY1793" i="78" s="1"/>
  <c r="AX1793" i="78" s="1"/>
  <c r="AH1793" i="78"/>
  <c r="AM1793" i="78"/>
  <c r="AR1793" i="78" s="1"/>
  <c r="AJ1793" i="78"/>
  <c r="AP1793" i="78"/>
  <c r="AN1793" i="78"/>
  <c r="AK1793" i="78"/>
  <c r="AI1793" i="78"/>
  <c r="AI1621" i="78"/>
  <c r="AM1621" i="78"/>
  <c r="AR1621" i="78" s="1"/>
  <c r="AP1621" i="78"/>
  <c r="AK1621" i="78"/>
  <c r="AZ1621" i="78"/>
  <c r="AY1621" i="78" s="1"/>
  <c r="AX1621" i="78" s="1"/>
  <c r="AN1621" i="78"/>
  <c r="AL1621" i="78"/>
  <c r="AJ1621" i="78"/>
  <c r="AT1621" i="78"/>
  <c r="AH1621" i="78"/>
  <c r="AM606" i="78"/>
  <c r="AR606" i="78" s="1"/>
  <c r="AI606" i="78"/>
  <c r="AN606" i="78"/>
  <c r="AZ606" i="78"/>
  <c r="AY606" i="78" s="1"/>
  <c r="AX606" i="78" s="1"/>
  <c r="AL606" i="78"/>
  <c r="AH606" i="78"/>
  <c r="AT606" i="78"/>
  <c r="AP606" i="78"/>
  <c r="AJ606" i="78"/>
  <c r="AK606" i="78"/>
  <c r="AS359" i="78"/>
  <c r="AQ359" i="78"/>
  <c r="AS1048" i="78"/>
  <c r="AQ1048" i="78"/>
  <c r="AJ1314" i="78"/>
  <c r="AM1314" i="78"/>
  <c r="AR1314" i="78" s="1"/>
  <c r="AZ1314" i="78"/>
  <c r="AY1314" i="78" s="1"/>
  <c r="AX1314" i="78" s="1"/>
  <c r="AL1314" i="78"/>
  <c r="AT1314" i="78"/>
  <c r="AK1314" i="78"/>
  <c r="AH1314" i="78"/>
  <c r="AP1314" i="78"/>
  <c r="AN1314" i="78"/>
  <c r="AI1314" i="78"/>
  <c r="AS1741" i="78"/>
  <c r="AQ1741" i="78"/>
  <c r="AS1387" i="78"/>
  <c r="AQ1387" i="78"/>
  <c r="AQ1086" i="78"/>
  <c r="AS1086" i="78"/>
  <c r="AS604" i="78"/>
  <c r="AQ604" i="78"/>
  <c r="AM377" i="78"/>
  <c r="AR377" i="78" s="1"/>
  <c r="AT377" i="78"/>
  <c r="AL377" i="78"/>
  <c r="AK377" i="78"/>
  <c r="AJ377" i="78"/>
  <c r="AI377" i="78"/>
  <c r="AP377" i="78"/>
  <c r="AH377" i="78"/>
  <c r="AN377" i="78"/>
  <c r="AM722" i="78"/>
  <c r="AR722" i="78" s="1"/>
  <c r="AP722" i="78"/>
  <c r="AI722" i="78"/>
  <c r="AN722" i="78"/>
  <c r="AZ722" i="78"/>
  <c r="AY722" i="78" s="1"/>
  <c r="AX722" i="78" s="1"/>
  <c r="AL722" i="78"/>
  <c r="AK722" i="78"/>
  <c r="AJ722" i="78"/>
  <c r="AH722" i="78"/>
  <c r="AT722" i="78"/>
  <c r="AS195" i="78"/>
  <c r="AQ195" i="78"/>
  <c r="AS383" i="78"/>
  <c r="AQ383" i="78"/>
  <c r="AK397" i="78"/>
  <c r="AM397" i="78"/>
  <c r="AR397" i="78" s="1"/>
  <c r="AP397" i="78"/>
  <c r="AT397" i="78"/>
  <c r="AI397" i="78"/>
  <c r="AH397" i="78"/>
  <c r="AN397" i="78"/>
  <c r="AL397" i="78"/>
  <c r="AJ397" i="78"/>
  <c r="AM666" i="78"/>
  <c r="AR666" i="78" s="1"/>
  <c r="AI666" i="78"/>
  <c r="AN666" i="78"/>
  <c r="AZ666" i="78"/>
  <c r="AY666" i="78" s="1"/>
  <c r="AX666" i="78" s="1"/>
  <c r="AL666" i="78"/>
  <c r="AT666" i="78"/>
  <c r="AP666" i="78"/>
  <c r="AK666" i="78"/>
  <c r="AH666" i="78"/>
  <c r="AJ666" i="78"/>
  <c r="AM457" i="78"/>
  <c r="AR457" i="78" s="1"/>
  <c r="AI457" i="78"/>
  <c r="AP457" i="78"/>
  <c r="AN457" i="78"/>
  <c r="AL457" i="78"/>
  <c r="AK457" i="78"/>
  <c r="AJ457" i="78"/>
  <c r="AT457" i="78"/>
  <c r="AH457" i="78"/>
  <c r="AK477" i="78"/>
  <c r="AI477" i="78"/>
  <c r="AM477" i="78"/>
  <c r="AR477" i="78" s="1"/>
  <c r="AL477" i="78"/>
  <c r="AJ477" i="78"/>
  <c r="AH477" i="78"/>
  <c r="AT477" i="78"/>
  <c r="AP477" i="78"/>
  <c r="AN477" i="78"/>
  <c r="AK1237" i="78"/>
  <c r="AI1237" i="78"/>
  <c r="AN1237" i="78"/>
  <c r="AZ1237" i="78"/>
  <c r="AY1237" i="78" s="1"/>
  <c r="AX1237" i="78" s="1"/>
  <c r="AM1237" i="78"/>
  <c r="AR1237" i="78" s="1"/>
  <c r="AL1237" i="78"/>
  <c r="AJ1237" i="78"/>
  <c r="AT1237" i="78"/>
  <c r="AH1237" i="78"/>
  <c r="AP1237" i="78"/>
  <c r="AS1301" i="78"/>
  <c r="AQ1301" i="78"/>
  <c r="AS1479" i="78"/>
  <c r="AQ1479" i="78"/>
  <c r="AK1935" i="78"/>
  <c r="AI1935" i="78"/>
  <c r="AJ1935" i="78"/>
  <c r="AH1935" i="78"/>
  <c r="AT1935" i="78"/>
  <c r="AP1935" i="78"/>
  <c r="AZ1935" i="78"/>
  <c r="AY1935" i="78" s="1"/>
  <c r="AX1935" i="78" s="1"/>
  <c r="AN1935" i="78"/>
  <c r="AL1935" i="78"/>
  <c r="AM1935" i="78"/>
  <c r="AR1935" i="78" s="1"/>
  <c r="AN140" i="78"/>
  <c r="AM140" i="78"/>
  <c r="AR140" i="78" s="1"/>
  <c r="AT140" i="78"/>
  <c r="AL140" i="78"/>
  <c r="AK140" i="78"/>
  <c r="AJ140" i="78"/>
  <c r="AI140" i="78"/>
  <c r="AP140" i="78"/>
  <c r="AH140" i="78"/>
  <c r="AS1540" i="78"/>
  <c r="AQ1540" i="78"/>
  <c r="AM711" i="78"/>
  <c r="AR711" i="78" s="1"/>
  <c r="AN711" i="78"/>
  <c r="AZ711" i="78"/>
  <c r="AY711" i="78" s="1"/>
  <c r="AX711" i="78" s="1"/>
  <c r="AT711" i="78"/>
  <c r="AK711" i="78"/>
  <c r="AI711" i="78"/>
  <c r="AH711" i="78"/>
  <c r="AP711" i="78"/>
  <c r="AL711" i="78"/>
  <c r="AJ711" i="78"/>
  <c r="AS760" i="78"/>
  <c r="AQ760" i="78"/>
  <c r="AM789" i="78"/>
  <c r="AR789" i="78" s="1"/>
  <c r="AP789" i="78"/>
  <c r="AI789" i="78"/>
  <c r="AN789" i="78"/>
  <c r="AL789" i="78"/>
  <c r="AT789" i="78"/>
  <c r="AJ789" i="78"/>
  <c r="AH789" i="78"/>
  <c r="AK789" i="78"/>
  <c r="AZ789" i="78"/>
  <c r="AY789" i="78" s="1"/>
  <c r="AX789" i="78" s="1"/>
  <c r="AN163" i="78"/>
  <c r="AM163" i="78"/>
  <c r="AR163" i="78" s="1"/>
  <c r="AT163" i="78"/>
  <c r="AL163" i="78"/>
  <c r="AK163" i="78"/>
  <c r="AJ163" i="78"/>
  <c r="AI163" i="78"/>
  <c r="AP163" i="78"/>
  <c r="AH163" i="78"/>
  <c r="AS1011" i="78"/>
  <c r="AQ1011" i="78"/>
  <c r="AK1890" i="78"/>
  <c r="AM1890" i="78"/>
  <c r="AR1890" i="78" s="1"/>
  <c r="AZ1890" i="78"/>
  <c r="AY1890" i="78" s="1"/>
  <c r="AX1890" i="78" s="1"/>
  <c r="AT1890" i="78"/>
  <c r="AJ1890" i="78"/>
  <c r="AI1890" i="78"/>
  <c r="AH1890" i="78"/>
  <c r="AN1890" i="78"/>
  <c r="AL1890" i="78"/>
  <c r="AP1890" i="78"/>
  <c r="AI2013" i="78"/>
  <c r="AN2013" i="78"/>
  <c r="AL2013" i="78"/>
  <c r="AT2013" i="78"/>
  <c r="AJ2013" i="78"/>
  <c r="AM2013" i="78"/>
  <c r="AR2013" i="78" s="1"/>
  <c r="AH2013" i="78"/>
  <c r="AP2013" i="78"/>
  <c r="AZ2013" i="78"/>
  <c r="AY2013" i="78" s="1"/>
  <c r="AX2013" i="78" s="1"/>
  <c r="AK2013" i="78"/>
  <c r="AS942" i="78"/>
  <c r="AQ942" i="78"/>
  <c r="AQ246" i="78"/>
  <c r="AS246" i="78"/>
  <c r="AJ478" i="78"/>
  <c r="AH478" i="78"/>
  <c r="AT478" i="78"/>
  <c r="AL478" i="78"/>
  <c r="AM478" i="78"/>
  <c r="AR478" i="78" s="1"/>
  <c r="AK478" i="78"/>
  <c r="AI478" i="78"/>
  <c r="AP478" i="78"/>
  <c r="AN478" i="78"/>
  <c r="AS1309" i="78"/>
  <c r="AQ1309" i="78"/>
  <c r="AI1594" i="78"/>
  <c r="AN1594" i="78"/>
  <c r="AP1594" i="78"/>
  <c r="AL1594" i="78"/>
  <c r="AK1594" i="78"/>
  <c r="AT1594" i="78"/>
  <c r="AJ1594" i="78"/>
  <c r="AH1594" i="78"/>
  <c r="AZ1594" i="78"/>
  <c r="AY1594" i="78" s="1"/>
  <c r="AX1594" i="78" s="1"/>
  <c r="AM1594" i="78"/>
  <c r="AR1594" i="78" s="1"/>
  <c r="AM2025" i="78"/>
  <c r="AR2025" i="78" s="1"/>
  <c r="AP2025" i="78"/>
  <c r="AH2025" i="78"/>
  <c r="AL2025" i="78"/>
  <c r="AN2025" i="78"/>
  <c r="AK2025" i="78"/>
  <c r="AJ2025" i="78"/>
  <c r="AT2025" i="78"/>
  <c r="AI2025" i="78"/>
  <c r="AZ2025" i="78"/>
  <c r="AY2025" i="78" s="1"/>
  <c r="AX2025" i="78" s="1"/>
  <c r="AQ1619" i="78"/>
  <c r="AS1619" i="78"/>
  <c r="AQ707" i="78"/>
  <c r="AS707" i="78"/>
  <c r="AM820" i="78"/>
  <c r="AR820" i="78" s="1"/>
  <c r="AI820" i="78"/>
  <c r="AZ820" i="78"/>
  <c r="AY820" i="78" s="1"/>
  <c r="AX820" i="78" s="1"/>
  <c r="AN820" i="78"/>
  <c r="AK820" i="78"/>
  <c r="AT820" i="78"/>
  <c r="AJ820" i="78"/>
  <c r="AH820" i="78"/>
  <c r="AP820" i="78"/>
  <c r="AL820" i="78"/>
  <c r="AQ241" i="78"/>
  <c r="AS241" i="78"/>
  <c r="AS322" i="78"/>
  <c r="AQ322" i="78"/>
  <c r="AQ524" i="78"/>
  <c r="AS524" i="78"/>
  <c r="AN1071" i="78"/>
  <c r="AI1071" i="78"/>
  <c r="AH1071" i="78"/>
  <c r="AP1071" i="78"/>
  <c r="AM1071" i="78"/>
  <c r="AR1071" i="78" s="1"/>
  <c r="AZ1071" i="78"/>
  <c r="AY1071" i="78" s="1"/>
  <c r="AX1071" i="78" s="1"/>
  <c r="AL1071" i="78"/>
  <c r="AK1071" i="78"/>
  <c r="AJ1071" i="78"/>
  <c r="AT1071" i="78"/>
  <c r="AI1591" i="78"/>
  <c r="AN1591" i="78"/>
  <c r="AM1591" i="78"/>
  <c r="AR1591" i="78" s="1"/>
  <c r="AZ1591" i="78"/>
  <c r="AY1591" i="78" s="1"/>
  <c r="AX1591" i="78" s="1"/>
  <c r="AL1591" i="78"/>
  <c r="AT1591" i="78"/>
  <c r="AK1591" i="78"/>
  <c r="AJ1591" i="78"/>
  <c r="AH1591" i="78"/>
  <c r="AP1591" i="78"/>
  <c r="AS1889" i="78"/>
  <c r="AQ1889" i="78"/>
  <c r="AT1788" i="78"/>
  <c r="AL1788" i="78"/>
  <c r="AZ1788" i="78"/>
  <c r="AY1788" i="78" s="1"/>
  <c r="AX1788" i="78" s="1"/>
  <c r="AI1788" i="78"/>
  <c r="AP1788" i="78"/>
  <c r="AN1788" i="78"/>
  <c r="AK1788" i="78"/>
  <c r="AM1788" i="78"/>
  <c r="AR1788" i="78" s="1"/>
  <c r="AH1788" i="78"/>
  <c r="AJ1788" i="78"/>
  <c r="AS1551" i="78"/>
  <c r="AQ1551" i="78"/>
  <c r="AS1293" i="78"/>
  <c r="AQ1293" i="78"/>
  <c r="AQ1073" i="78"/>
  <c r="AS1073" i="78"/>
  <c r="AK1903" i="78"/>
  <c r="AN1903" i="78"/>
  <c r="AM1903" i="78"/>
  <c r="AR1903" i="78" s="1"/>
  <c r="AZ1903" i="78"/>
  <c r="AY1903" i="78" s="1"/>
  <c r="AX1903" i="78" s="1"/>
  <c r="AL1903" i="78"/>
  <c r="AT1903" i="78"/>
  <c r="AJ1903" i="78"/>
  <c r="AI1903" i="78"/>
  <c r="AH1903" i="78"/>
  <c r="AP1903" i="78"/>
  <c r="AI2051" i="78"/>
  <c r="AN2051" i="78"/>
  <c r="AM2051" i="78"/>
  <c r="AR2051" i="78" s="1"/>
  <c r="AP2051" i="78"/>
  <c r="AT2051" i="78"/>
  <c r="AL2051" i="78"/>
  <c r="AZ2051" i="78"/>
  <c r="AY2051" i="78" s="1"/>
  <c r="AX2051" i="78" s="1"/>
  <c r="AK2051" i="78"/>
  <c r="AJ2051" i="78"/>
  <c r="AH2051" i="78"/>
  <c r="AM887" i="78"/>
  <c r="AR887" i="78" s="1"/>
  <c r="AP887" i="78"/>
  <c r="AH887" i="78"/>
  <c r="AN887" i="78"/>
  <c r="AZ887" i="78"/>
  <c r="AY887" i="78" s="1"/>
  <c r="AX887" i="78" s="1"/>
  <c r="AT887" i="78"/>
  <c r="AK887" i="78"/>
  <c r="AJ887" i="78"/>
  <c r="AI887" i="78"/>
  <c r="AL887" i="78"/>
  <c r="AS736" i="78"/>
  <c r="AQ736" i="78"/>
  <c r="AQ238" i="78"/>
  <c r="AS238" i="78"/>
  <c r="AH218" i="78"/>
  <c r="AN218" i="78"/>
  <c r="AM218" i="78"/>
  <c r="AR218" i="78" s="1"/>
  <c r="AP218" i="78"/>
  <c r="AT218" i="78"/>
  <c r="AL218" i="78"/>
  <c r="AK218" i="78"/>
  <c r="AJ218" i="78"/>
  <c r="AI218" i="78"/>
  <c r="AQ1075" i="78"/>
  <c r="AS1075" i="78"/>
  <c r="AS1884" i="78"/>
  <c r="AQ1884" i="78"/>
  <c r="AS1949" i="78"/>
  <c r="AQ1949" i="78"/>
  <c r="AS1274" i="78"/>
  <c r="AQ1274" i="78"/>
  <c r="AQ594" i="78"/>
  <c r="AS594" i="78"/>
  <c r="AQ385" i="78"/>
  <c r="AS385" i="78"/>
  <c r="AQ169" i="78"/>
  <c r="AS169" i="78"/>
  <c r="AN1514" i="78"/>
  <c r="AT1514" i="78"/>
  <c r="AL1514" i="78"/>
  <c r="AZ1514" i="78"/>
  <c r="AY1514" i="78" s="1"/>
  <c r="AX1514" i="78" s="1"/>
  <c r="AI1514" i="78"/>
  <c r="AK1514" i="78"/>
  <c r="AP1514" i="78"/>
  <c r="AM1514" i="78"/>
  <c r="AR1514" i="78" s="1"/>
  <c r="AJ1514" i="78"/>
  <c r="AH1514" i="78"/>
  <c r="AT1791" i="78"/>
  <c r="AL1791" i="78"/>
  <c r="AZ1791" i="78"/>
  <c r="AY1791" i="78" s="1"/>
  <c r="AX1791" i="78" s="1"/>
  <c r="AJ1791" i="78"/>
  <c r="AH1791" i="78"/>
  <c r="AM1791" i="78"/>
  <c r="AR1791" i="78" s="1"/>
  <c r="AP1791" i="78"/>
  <c r="AN1791" i="78"/>
  <c r="AK1791" i="78"/>
  <c r="AI1791" i="78"/>
  <c r="AQ1115" i="78"/>
  <c r="AS1115" i="78"/>
  <c r="AI357" i="78"/>
  <c r="AP357" i="78"/>
  <c r="AH357" i="78"/>
  <c r="AN357" i="78"/>
  <c r="AM357" i="78"/>
  <c r="AR357" i="78" s="1"/>
  <c r="AT357" i="78"/>
  <c r="AL357" i="78"/>
  <c r="AK357" i="78"/>
  <c r="AJ357" i="78"/>
  <c r="AS1008" i="78"/>
  <c r="AQ1008" i="78"/>
  <c r="AJ1329" i="78"/>
  <c r="AL1329" i="78"/>
  <c r="AI1329" i="78"/>
  <c r="AH1329" i="78"/>
  <c r="AP1329" i="78"/>
  <c r="AN1329" i="78"/>
  <c r="AT1329" i="78"/>
  <c r="AM1329" i="78"/>
  <c r="AR1329" i="78" s="1"/>
  <c r="AK1329" i="78"/>
  <c r="AZ1329" i="78"/>
  <c r="AY1329" i="78" s="1"/>
  <c r="AX1329" i="78" s="1"/>
  <c r="AS138" i="78"/>
  <c r="AQ138" i="78"/>
  <c r="AN320" i="78"/>
  <c r="AM320" i="78"/>
  <c r="AR320" i="78" s="1"/>
  <c r="AT320" i="78"/>
  <c r="AL320" i="78"/>
  <c r="AK320" i="78"/>
  <c r="AJ320" i="78"/>
  <c r="AI320" i="78"/>
  <c r="AP320" i="78"/>
  <c r="AH320" i="78"/>
  <c r="AS654" i="78"/>
  <c r="AQ654" i="78"/>
  <c r="AQ2053" i="78"/>
  <c r="AS2053" i="78"/>
  <c r="AS82" i="78"/>
  <c r="AQ82" i="78"/>
  <c r="AI1658" i="78"/>
  <c r="AM1658" i="78"/>
  <c r="AR1658" i="78" s="1"/>
  <c r="AP1658" i="78"/>
  <c r="AL1658" i="78"/>
  <c r="AT1658" i="78"/>
  <c r="AJ1658" i="78"/>
  <c r="AZ1658" i="78"/>
  <c r="AY1658" i="78" s="1"/>
  <c r="AX1658" i="78" s="1"/>
  <c r="AN1658" i="78"/>
  <c r="AK1658" i="78"/>
  <c r="AH1658" i="78"/>
  <c r="AN1556" i="78"/>
  <c r="AM1556" i="78"/>
  <c r="AR1556" i="78" s="1"/>
  <c r="AP1556" i="78"/>
  <c r="AT1556" i="78"/>
  <c r="AL1556" i="78"/>
  <c r="AZ1556" i="78"/>
  <c r="AY1556" i="78" s="1"/>
  <c r="AX1556" i="78" s="1"/>
  <c r="AK1556" i="78"/>
  <c r="AJ1556" i="78"/>
  <c r="AI1556" i="78"/>
  <c r="AH1556" i="78"/>
  <c r="AQ1107" i="78"/>
  <c r="AS1107" i="78"/>
  <c r="AM650" i="78"/>
  <c r="AR650" i="78" s="1"/>
  <c r="AI650" i="78"/>
  <c r="AN650" i="78"/>
  <c r="AZ650" i="78"/>
  <c r="AY650" i="78" s="1"/>
  <c r="AX650" i="78" s="1"/>
  <c r="AL650" i="78"/>
  <c r="AT650" i="78"/>
  <c r="AP650" i="78"/>
  <c r="AK650" i="78"/>
  <c r="AH650" i="78"/>
  <c r="AJ650" i="78"/>
  <c r="AS977" i="78"/>
  <c r="AQ977" i="78"/>
  <c r="AN1490" i="78"/>
  <c r="AJ1490" i="78"/>
  <c r="AP1490" i="78"/>
  <c r="AZ1490" i="78"/>
  <c r="AY1490" i="78" s="1"/>
  <c r="AX1490" i="78" s="1"/>
  <c r="AM1490" i="78"/>
  <c r="AR1490" i="78" s="1"/>
  <c r="AL1490" i="78"/>
  <c r="AK1490" i="78"/>
  <c r="AT1490" i="78"/>
  <c r="AI1490" i="78"/>
  <c r="AH1490" i="78"/>
  <c r="AT1828" i="78"/>
  <c r="AL1828" i="78"/>
  <c r="AZ1828" i="78"/>
  <c r="AY1828" i="78" s="1"/>
  <c r="AX1828" i="78" s="1"/>
  <c r="AJ1828" i="78"/>
  <c r="AP1828" i="78"/>
  <c r="AN1828" i="78"/>
  <c r="AM1828" i="78"/>
  <c r="AR1828" i="78" s="1"/>
  <c r="AK1828" i="78"/>
  <c r="AI1828" i="78"/>
  <c r="AH1828" i="78"/>
  <c r="AN1720" i="78"/>
  <c r="AT1720" i="78"/>
  <c r="AL1720" i="78"/>
  <c r="AZ1720" i="78"/>
  <c r="AY1720" i="78" s="1"/>
  <c r="AX1720" i="78" s="1"/>
  <c r="AH1720" i="78"/>
  <c r="AP1720" i="78"/>
  <c r="AM1720" i="78"/>
  <c r="AR1720" i="78" s="1"/>
  <c r="AK1720" i="78"/>
  <c r="AJ1720" i="78"/>
  <c r="AI1720" i="78"/>
  <c r="AI1650" i="78"/>
  <c r="AM1650" i="78"/>
  <c r="AR1650" i="78" s="1"/>
  <c r="AL1650" i="78"/>
  <c r="AT1650" i="78"/>
  <c r="AJ1650" i="78"/>
  <c r="AZ1650" i="78"/>
  <c r="AY1650" i="78" s="1"/>
  <c r="AX1650" i="78" s="1"/>
  <c r="AP1650" i="78"/>
  <c r="AN1650" i="78"/>
  <c r="AK1650" i="78"/>
  <c r="AH1650" i="78"/>
  <c r="AS712" i="78"/>
  <c r="AQ712" i="78"/>
  <c r="AS520" i="78"/>
  <c r="AQ520" i="78"/>
  <c r="AN379" i="78"/>
  <c r="AP379" i="78"/>
  <c r="AM379" i="78"/>
  <c r="AR379" i="78" s="1"/>
  <c r="AL379" i="78"/>
  <c r="AT379" i="78"/>
  <c r="AK379" i="78"/>
  <c r="AJ379" i="78"/>
  <c r="AI379" i="78"/>
  <c r="AH379" i="78"/>
  <c r="AQ407" i="78"/>
  <c r="AS407" i="78"/>
  <c r="AQ1718" i="78"/>
  <c r="AS1718" i="78"/>
  <c r="AM281" i="78"/>
  <c r="AR281" i="78" s="1"/>
  <c r="AP281" i="78"/>
  <c r="AJ281" i="78"/>
  <c r="AI281" i="78"/>
  <c r="AN281" i="78"/>
  <c r="AL281" i="78"/>
  <c r="AK281" i="78"/>
  <c r="AH281" i="78"/>
  <c r="AT281" i="78"/>
  <c r="AT444" i="78"/>
  <c r="AL444" i="78"/>
  <c r="AJ444" i="78"/>
  <c r="AN444" i="78"/>
  <c r="AH444" i="78"/>
  <c r="AP444" i="78"/>
  <c r="AM444" i="78"/>
  <c r="AR444" i="78" s="1"/>
  <c r="AK444" i="78"/>
  <c r="AI444" i="78"/>
  <c r="AS1017" i="78"/>
  <c r="AQ1017" i="78"/>
  <c r="AK1181" i="78"/>
  <c r="AI1181" i="78"/>
  <c r="AP1181" i="78"/>
  <c r="AM1181" i="78"/>
  <c r="AR1181" i="78" s="1"/>
  <c r="AJ1181" i="78"/>
  <c r="AT1181" i="78"/>
  <c r="AN1181" i="78"/>
  <c r="AL1181" i="78"/>
  <c r="AH1181" i="78"/>
  <c r="AZ1181" i="78"/>
  <c r="AY1181" i="78" s="1"/>
  <c r="AX1181" i="78" s="1"/>
  <c r="AS1159" i="78"/>
  <c r="AQ1159" i="78"/>
  <c r="AS1769" i="78"/>
  <c r="AQ1769" i="78"/>
  <c r="AK1931" i="78"/>
  <c r="AL1931" i="78"/>
  <c r="AT1931" i="78"/>
  <c r="AI1931" i="78"/>
  <c r="AH1931" i="78"/>
  <c r="AP1931" i="78"/>
  <c r="AM1931" i="78"/>
  <c r="AR1931" i="78" s="1"/>
  <c r="AN1931" i="78"/>
  <c r="AJ1931" i="78"/>
  <c r="AZ1931" i="78"/>
  <c r="AY1931" i="78" s="1"/>
  <c r="AX1931" i="78" s="1"/>
  <c r="AI2041" i="78"/>
  <c r="AN2041" i="78"/>
  <c r="AM2041" i="78"/>
  <c r="AR2041" i="78" s="1"/>
  <c r="AT2041" i="78"/>
  <c r="AL2041" i="78"/>
  <c r="AZ2041" i="78"/>
  <c r="AY2041" i="78" s="1"/>
  <c r="AX2041" i="78" s="1"/>
  <c r="AK2041" i="78"/>
  <c r="AP2041" i="78"/>
  <c r="AJ2041" i="78"/>
  <c r="AH2041" i="78"/>
  <c r="AT1773" i="78"/>
  <c r="AL1773" i="78"/>
  <c r="AZ1773" i="78"/>
  <c r="AY1773" i="78" s="1"/>
  <c r="AX1773" i="78" s="1"/>
  <c r="AJ1773" i="78"/>
  <c r="AH1773" i="78"/>
  <c r="AM1773" i="78"/>
  <c r="AR1773" i="78" s="1"/>
  <c r="AI1773" i="78"/>
  <c r="AP1773" i="78"/>
  <c r="AN1773" i="78"/>
  <c r="AK1773" i="78"/>
  <c r="AN1536" i="78"/>
  <c r="AM1536" i="78"/>
  <c r="AR1536" i="78" s="1"/>
  <c r="AP1536" i="78"/>
  <c r="AT1536" i="78"/>
  <c r="AL1536" i="78"/>
  <c r="AZ1536" i="78"/>
  <c r="AY1536" i="78" s="1"/>
  <c r="AX1536" i="78" s="1"/>
  <c r="AK1536" i="78"/>
  <c r="AI1536" i="78"/>
  <c r="AJ1536" i="78"/>
  <c r="AH1536" i="78"/>
  <c r="AI1118" i="78"/>
  <c r="AJ1118" i="78"/>
  <c r="AN1118" i="78"/>
  <c r="AP1118" i="78"/>
  <c r="AL1118" i="78"/>
  <c r="AZ1118" i="78"/>
  <c r="AY1118" i="78" s="1"/>
  <c r="AX1118" i="78" s="1"/>
  <c r="AT1118" i="78"/>
  <c r="AM1118" i="78"/>
  <c r="AR1118" i="78" s="1"/>
  <c r="AK1118" i="78"/>
  <c r="AH1118" i="78"/>
  <c r="AM756" i="78"/>
  <c r="AR756" i="78" s="1"/>
  <c r="AI756" i="78"/>
  <c r="AP756" i="78"/>
  <c r="AN756" i="78"/>
  <c r="AZ756" i="78"/>
  <c r="AY756" i="78" s="1"/>
  <c r="AX756" i="78" s="1"/>
  <c r="AL756" i="78"/>
  <c r="AK756" i="78"/>
  <c r="AJ756" i="78"/>
  <c r="AH756" i="78"/>
  <c r="AT756" i="78"/>
  <c r="AM612" i="78"/>
  <c r="AR612" i="78" s="1"/>
  <c r="AP612" i="78"/>
  <c r="AI612" i="78"/>
  <c r="AN612" i="78"/>
  <c r="AZ612" i="78"/>
  <c r="AY612" i="78" s="1"/>
  <c r="AX612" i="78" s="1"/>
  <c r="AL612" i="78"/>
  <c r="AJ612" i="78"/>
  <c r="AK612" i="78"/>
  <c r="AT612" i="78"/>
  <c r="AH612" i="78"/>
  <c r="AS1777" i="78"/>
  <c r="AQ1777" i="78"/>
  <c r="AT1763" i="78"/>
  <c r="AL1763" i="78"/>
  <c r="AZ1763" i="78"/>
  <c r="AY1763" i="78" s="1"/>
  <c r="AX1763" i="78" s="1"/>
  <c r="AK1763" i="78"/>
  <c r="AI1763" i="78"/>
  <c r="AN1763" i="78"/>
  <c r="AP1763" i="78"/>
  <c r="AJ1763" i="78"/>
  <c r="AH1763" i="78"/>
  <c r="AM1763" i="78"/>
  <c r="AR1763" i="78" s="1"/>
  <c r="AQ489" i="78"/>
  <c r="AS489" i="78"/>
  <c r="AN394" i="78"/>
  <c r="AH394" i="78"/>
  <c r="AP394" i="78"/>
  <c r="AM394" i="78"/>
  <c r="AR394" i="78" s="1"/>
  <c r="AL394" i="78"/>
  <c r="AK394" i="78"/>
  <c r="AT394" i="78"/>
  <c r="AJ394" i="78"/>
  <c r="AI394" i="78"/>
  <c r="AS954" i="78"/>
  <c r="AQ954" i="78"/>
  <c r="AQ2032" i="78"/>
  <c r="AS2032" i="78"/>
  <c r="AI1654" i="78"/>
  <c r="AM1654" i="78"/>
  <c r="AR1654" i="78" s="1"/>
  <c r="AZ1654" i="78"/>
  <c r="AY1654" i="78" s="1"/>
  <c r="AX1654" i="78" s="1"/>
  <c r="AL1654" i="78"/>
  <c r="AT1654" i="78"/>
  <c r="AJ1654" i="78"/>
  <c r="AP1654" i="78"/>
  <c r="AN1654" i="78"/>
  <c r="AK1654" i="78"/>
  <c r="AH1654" i="78"/>
  <c r="AN1565" i="78"/>
  <c r="AM1565" i="78"/>
  <c r="AR1565" i="78" s="1"/>
  <c r="AT1565" i="78"/>
  <c r="AL1565" i="78"/>
  <c r="AZ1565" i="78"/>
  <c r="AY1565" i="78" s="1"/>
  <c r="AX1565" i="78" s="1"/>
  <c r="AK1565" i="78"/>
  <c r="AJ1565" i="78"/>
  <c r="AI1565" i="78"/>
  <c r="AP1565" i="78"/>
  <c r="AH1565" i="78"/>
  <c r="AM871" i="78"/>
  <c r="AR871" i="78" s="1"/>
  <c r="AP871" i="78"/>
  <c r="AN871" i="78"/>
  <c r="AZ871" i="78"/>
  <c r="AY871" i="78" s="1"/>
  <c r="AX871" i="78" s="1"/>
  <c r="AT871" i="78"/>
  <c r="AK871" i="78"/>
  <c r="AL871" i="78"/>
  <c r="AJ871" i="78"/>
  <c r="AH871" i="78"/>
  <c r="AI871" i="78"/>
  <c r="AM688" i="78"/>
  <c r="AR688" i="78" s="1"/>
  <c r="AI688" i="78"/>
  <c r="AP688" i="78"/>
  <c r="AN688" i="78"/>
  <c r="AZ688" i="78"/>
  <c r="AY688" i="78" s="1"/>
  <c r="AX688" i="78" s="1"/>
  <c r="AL688" i="78"/>
  <c r="AK688" i="78"/>
  <c r="AJ688" i="78"/>
  <c r="AH688" i="78"/>
  <c r="AT688" i="78"/>
  <c r="AS539" i="78"/>
  <c r="AQ539" i="78"/>
  <c r="AJ486" i="78"/>
  <c r="AH486" i="78"/>
  <c r="AT486" i="78"/>
  <c r="AL486" i="78"/>
  <c r="AM486" i="78"/>
  <c r="AR486" i="78" s="1"/>
  <c r="AK486" i="78"/>
  <c r="AI486" i="78"/>
  <c r="AP486" i="78"/>
  <c r="AN486" i="78"/>
  <c r="AI1128" i="78"/>
  <c r="AN1128" i="78"/>
  <c r="AP1128" i="78"/>
  <c r="AL1128" i="78"/>
  <c r="AJ1128" i="78"/>
  <c r="AT1128" i="78"/>
  <c r="AM1128" i="78"/>
  <c r="AR1128" i="78" s="1"/>
  <c r="AK1128" i="78"/>
  <c r="AH1128" i="78"/>
  <c r="AZ1128" i="78"/>
  <c r="AY1128" i="78" s="1"/>
  <c r="AX1128" i="78" s="1"/>
  <c r="AQ1596" i="78"/>
  <c r="AS1596" i="78"/>
  <c r="AS1747" i="78"/>
  <c r="AQ1747" i="78"/>
  <c r="AQ1624" i="78"/>
  <c r="AS1624" i="78"/>
  <c r="AM701" i="78"/>
  <c r="AR701" i="78" s="1"/>
  <c r="AN701" i="78"/>
  <c r="AZ701" i="78"/>
  <c r="AY701" i="78" s="1"/>
  <c r="AX701" i="78" s="1"/>
  <c r="AT701" i="78"/>
  <c r="AK701" i="78"/>
  <c r="AI701" i="78"/>
  <c r="AH701" i="78"/>
  <c r="AP701" i="78"/>
  <c r="AL701" i="78"/>
  <c r="AJ701" i="78"/>
  <c r="AQ859" i="78"/>
  <c r="AS859" i="78"/>
  <c r="AN1068" i="78"/>
  <c r="AM1068" i="78"/>
  <c r="AR1068" i="78" s="1"/>
  <c r="AZ1068" i="78"/>
  <c r="AY1068" i="78" s="1"/>
  <c r="AX1068" i="78" s="1"/>
  <c r="AL1068" i="78"/>
  <c r="AT1068" i="78"/>
  <c r="AK1068" i="78"/>
  <c r="AJ1068" i="78"/>
  <c r="AI1068" i="78"/>
  <c r="AH1068" i="78"/>
  <c r="AP1068" i="78"/>
  <c r="AT1990" i="78"/>
  <c r="AL1990" i="78"/>
  <c r="AZ1990" i="78"/>
  <c r="AY1990" i="78" s="1"/>
  <c r="AX1990" i="78" s="1"/>
  <c r="AN1990" i="78"/>
  <c r="AP1990" i="78"/>
  <c r="AM1990" i="78"/>
  <c r="AR1990" i="78" s="1"/>
  <c r="AK1990" i="78"/>
  <c r="AJ1990" i="78"/>
  <c r="AI1990" i="78"/>
  <c r="AH1990" i="78"/>
  <c r="AN1497" i="78"/>
  <c r="AT1497" i="78"/>
  <c r="AL1497" i="78"/>
  <c r="AZ1497" i="78"/>
  <c r="AY1497" i="78" s="1"/>
  <c r="AX1497" i="78" s="1"/>
  <c r="AH1497" i="78"/>
  <c r="AP1497" i="78"/>
  <c r="AM1497" i="78"/>
  <c r="AR1497" i="78" s="1"/>
  <c r="AI1497" i="78"/>
  <c r="AK1497" i="78"/>
  <c r="AJ1497" i="78"/>
  <c r="AM858" i="78"/>
  <c r="AR858" i="78" s="1"/>
  <c r="AT858" i="78"/>
  <c r="AK858" i="78"/>
  <c r="AP858" i="78"/>
  <c r="AH858" i="78"/>
  <c r="AN858" i="78"/>
  <c r="AL858" i="78"/>
  <c r="AJ858" i="78"/>
  <c r="AI858" i="78"/>
  <c r="AZ858" i="78"/>
  <c r="AY858" i="78" s="1"/>
  <c r="AX858" i="78" s="1"/>
  <c r="AQ570" i="78"/>
  <c r="AS570" i="78"/>
  <c r="AJ470" i="78"/>
  <c r="AH470" i="78"/>
  <c r="AT470" i="78"/>
  <c r="AL470" i="78"/>
  <c r="AM470" i="78"/>
  <c r="AR470" i="78" s="1"/>
  <c r="AK470" i="78"/>
  <c r="AI470" i="78"/>
  <c r="AP470" i="78"/>
  <c r="AN470" i="78"/>
  <c r="AN1466" i="78"/>
  <c r="AJ1466" i="78"/>
  <c r="AP1466" i="78"/>
  <c r="AM1466" i="78"/>
  <c r="AR1466" i="78" s="1"/>
  <c r="AL1466" i="78"/>
  <c r="AK1466" i="78"/>
  <c r="AT1466" i="78"/>
  <c r="AI1466" i="78"/>
  <c r="AZ1466" i="78"/>
  <c r="AY1466" i="78" s="1"/>
  <c r="AX1466" i="78" s="1"/>
  <c r="AH1466" i="78"/>
  <c r="AQ2046" i="78"/>
  <c r="AS2046" i="78"/>
  <c r="AQ1645" i="78"/>
  <c r="AS1645" i="78"/>
  <c r="AS1739" i="78"/>
  <c r="AQ1739" i="78"/>
  <c r="AQ1634" i="78"/>
  <c r="AS1634" i="78"/>
  <c r="AS949" i="78"/>
  <c r="AQ949" i="78"/>
  <c r="AQ1694" i="78"/>
  <c r="AS1694" i="78"/>
  <c r="AM865" i="78"/>
  <c r="AR865" i="78" s="1"/>
  <c r="AP865" i="78"/>
  <c r="AN865" i="78"/>
  <c r="AZ865" i="78"/>
  <c r="AY865" i="78" s="1"/>
  <c r="AX865" i="78" s="1"/>
  <c r="AT865" i="78"/>
  <c r="AK865" i="78"/>
  <c r="AJ865" i="78"/>
  <c r="AI865" i="78"/>
  <c r="AH865" i="78"/>
  <c r="AL865" i="78"/>
  <c r="AQ471" i="78"/>
  <c r="AS471" i="78"/>
  <c r="AK1142" i="78"/>
  <c r="AI1142" i="78"/>
  <c r="AM1142" i="78"/>
  <c r="AR1142" i="78" s="1"/>
  <c r="AJ1142" i="78"/>
  <c r="AP1142" i="78"/>
  <c r="AZ1142" i="78"/>
  <c r="AY1142" i="78" s="1"/>
  <c r="AX1142" i="78" s="1"/>
  <c r="AT1142" i="78"/>
  <c r="AN1142" i="78"/>
  <c r="AL1142" i="78"/>
  <c r="AH1142" i="78"/>
  <c r="AQ1802" i="78"/>
  <c r="AS1802" i="78"/>
  <c r="AI1088" i="78"/>
  <c r="AN1088" i="78"/>
  <c r="AL1088" i="78"/>
  <c r="AJ1088" i="78"/>
  <c r="AZ1088" i="78"/>
  <c r="AY1088" i="78" s="1"/>
  <c r="AX1088" i="78" s="1"/>
  <c r="AP1088" i="78"/>
  <c r="AM1088" i="78"/>
  <c r="AR1088" i="78" s="1"/>
  <c r="AK1088" i="78"/>
  <c r="AH1088" i="78"/>
  <c r="AT1088" i="78"/>
  <c r="AM832" i="78"/>
  <c r="AR832" i="78" s="1"/>
  <c r="AI832" i="78"/>
  <c r="AT832" i="78"/>
  <c r="AJ832" i="78"/>
  <c r="AH832" i="78"/>
  <c r="AP832" i="78"/>
  <c r="AZ832" i="78"/>
  <c r="AY832" i="78" s="1"/>
  <c r="AX832" i="78" s="1"/>
  <c r="AN832" i="78"/>
  <c r="AL832" i="78"/>
  <c r="AK832" i="78"/>
  <c r="AQ285" i="78"/>
  <c r="AS285" i="78"/>
  <c r="AJ144" i="78"/>
  <c r="AI144" i="78"/>
  <c r="AH144" i="78"/>
  <c r="AN144" i="78"/>
  <c r="AM144" i="78"/>
  <c r="AR144" i="78" s="1"/>
  <c r="AP144" i="78"/>
  <c r="AT144" i="78"/>
  <c r="AL144" i="78"/>
  <c r="AK144" i="78"/>
  <c r="AS1754" i="78"/>
  <c r="AQ1754" i="78"/>
  <c r="AI1627" i="78"/>
  <c r="AM1627" i="78"/>
  <c r="AR1627" i="78" s="1"/>
  <c r="AP1627" i="78"/>
  <c r="AN1627" i="78"/>
  <c r="AZ1627" i="78"/>
  <c r="AY1627" i="78" s="1"/>
  <c r="AX1627" i="78" s="1"/>
  <c r="AL1627" i="78"/>
  <c r="AK1627" i="78"/>
  <c r="AJ1627" i="78"/>
  <c r="AT1627" i="78"/>
  <c r="AH1627" i="78"/>
  <c r="AI1114" i="78"/>
  <c r="AN1114" i="78"/>
  <c r="AP1114" i="78"/>
  <c r="AL1114" i="78"/>
  <c r="AJ1114" i="78"/>
  <c r="AM1114" i="78"/>
  <c r="AR1114" i="78" s="1"/>
  <c r="AK1114" i="78"/>
  <c r="AH1114" i="78"/>
  <c r="AZ1114" i="78"/>
  <c r="AY1114" i="78" s="1"/>
  <c r="AX1114" i="78" s="1"/>
  <c r="AT1114" i="78"/>
  <c r="AS710" i="78"/>
  <c r="AQ710" i="78"/>
  <c r="AM781" i="78"/>
  <c r="AR781" i="78" s="1"/>
  <c r="AP781" i="78"/>
  <c r="AI781" i="78"/>
  <c r="AN781" i="78"/>
  <c r="AL781" i="78"/>
  <c r="AT781" i="78"/>
  <c r="AJ781" i="78"/>
  <c r="AH781" i="78"/>
  <c r="AK781" i="78"/>
  <c r="AZ781" i="78"/>
  <c r="AY781" i="78" s="1"/>
  <c r="AX781" i="78" s="1"/>
  <c r="AJ236" i="78"/>
  <c r="AN236" i="78"/>
  <c r="AL236" i="78"/>
  <c r="AK236" i="78"/>
  <c r="AI236" i="78"/>
  <c r="AT236" i="78"/>
  <c r="AH236" i="78"/>
  <c r="AP236" i="78"/>
  <c r="AM236" i="78"/>
  <c r="AR236" i="78" s="1"/>
  <c r="AT1974" i="78"/>
  <c r="AL1974" i="78"/>
  <c r="AZ1974" i="78"/>
  <c r="AY1974" i="78" s="1"/>
  <c r="AX1974" i="78" s="1"/>
  <c r="AM1974" i="78"/>
  <c r="AR1974" i="78" s="1"/>
  <c r="AK1974" i="78"/>
  <c r="AJ1974" i="78"/>
  <c r="AH1974" i="78"/>
  <c r="AP1974" i="78"/>
  <c r="AI1974" i="78"/>
  <c r="AN1974" i="78"/>
  <c r="AS1492" i="78"/>
  <c r="AQ1492" i="78"/>
  <c r="AQ675" i="78"/>
  <c r="AS675" i="78"/>
  <c r="AM882" i="78"/>
  <c r="AR882" i="78" s="1"/>
  <c r="AP882" i="78"/>
  <c r="AL882" i="78"/>
  <c r="AT882" i="78"/>
  <c r="AK882" i="78"/>
  <c r="AI882" i="78"/>
  <c r="AJ882" i="78"/>
  <c r="AH882" i="78"/>
  <c r="AZ882" i="78"/>
  <c r="AY882" i="78" s="1"/>
  <c r="AX882" i="78" s="1"/>
  <c r="AN882" i="78"/>
  <c r="AQ209" i="78"/>
  <c r="AS209" i="78"/>
  <c r="AK1023" i="78"/>
  <c r="AJ1023" i="78"/>
  <c r="AI1023" i="78"/>
  <c r="AL1023" i="78"/>
  <c r="AH1023" i="78"/>
  <c r="AP1023" i="78"/>
  <c r="AN1023" i="78"/>
  <c r="AT1023" i="78"/>
  <c r="AM1023" i="78"/>
  <c r="AR1023" i="78" s="1"/>
  <c r="AZ1023" i="78"/>
  <c r="AY1023" i="78" s="1"/>
  <c r="AX1023" i="78" s="1"/>
  <c r="AQ1673" i="78"/>
  <c r="AS1673" i="78"/>
  <c r="AN1428" i="78"/>
  <c r="AJ1428" i="78"/>
  <c r="AM1428" i="78"/>
  <c r="AR1428" i="78" s="1"/>
  <c r="AP1428" i="78"/>
  <c r="AL1428" i="78"/>
  <c r="AK1428" i="78"/>
  <c r="AI1428" i="78"/>
  <c r="AT1428" i="78"/>
  <c r="AH1428" i="78"/>
  <c r="AZ1428" i="78"/>
  <c r="AY1428" i="78" s="1"/>
  <c r="AX1428" i="78" s="1"/>
  <c r="AM782" i="78"/>
  <c r="AR782" i="78" s="1"/>
  <c r="AP782" i="78"/>
  <c r="AI782" i="78"/>
  <c r="AL782" i="78"/>
  <c r="AK782" i="78"/>
  <c r="AH782" i="78"/>
  <c r="AZ782" i="78"/>
  <c r="AY782" i="78" s="1"/>
  <c r="AX782" i="78" s="1"/>
  <c r="AT782" i="78"/>
  <c r="AN782" i="78"/>
  <c r="AJ782" i="78"/>
  <c r="AM844" i="78"/>
  <c r="AR844" i="78" s="1"/>
  <c r="AI844" i="78"/>
  <c r="AZ844" i="78"/>
  <c r="AY844" i="78" s="1"/>
  <c r="AX844" i="78" s="1"/>
  <c r="AN844" i="78"/>
  <c r="AK844" i="78"/>
  <c r="AT844" i="78"/>
  <c r="AJ844" i="78"/>
  <c r="AH844" i="78"/>
  <c r="AP844" i="78"/>
  <c r="AL844" i="78"/>
  <c r="AQ249" i="78"/>
  <c r="AS249" i="78"/>
  <c r="AQ136" i="78"/>
  <c r="AS136" i="78"/>
  <c r="AJ1241" i="78"/>
  <c r="AN1241" i="78"/>
  <c r="AP1241" i="78"/>
  <c r="AL1241" i="78"/>
  <c r="AI1241" i="78"/>
  <c r="AH1241" i="78"/>
  <c r="AT1241" i="78"/>
  <c r="AZ1241" i="78"/>
  <c r="AY1241" i="78" s="1"/>
  <c r="AX1241" i="78" s="1"/>
  <c r="AM1241" i="78"/>
  <c r="AR1241" i="78" s="1"/>
  <c r="AK1241" i="78"/>
  <c r="AK1183" i="78"/>
  <c r="AI1183" i="78"/>
  <c r="AJ1183" i="78"/>
  <c r="AP1183" i="78"/>
  <c r="AM1183" i="78"/>
  <c r="AR1183" i="78" s="1"/>
  <c r="AZ1183" i="78"/>
  <c r="AY1183" i="78" s="1"/>
  <c r="AX1183" i="78" s="1"/>
  <c r="AT1183" i="78"/>
  <c r="AN1183" i="78"/>
  <c r="AL1183" i="78"/>
  <c r="AH1183" i="78"/>
  <c r="AN1421" i="78"/>
  <c r="AM1421" i="78"/>
  <c r="AR1421" i="78" s="1"/>
  <c r="AZ1421" i="78"/>
  <c r="AY1421" i="78" s="1"/>
  <c r="AX1421" i="78" s="1"/>
  <c r="AK1421" i="78"/>
  <c r="AI1421" i="78"/>
  <c r="AH1421" i="78"/>
  <c r="AP1421" i="78"/>
  <c r="AL1421" i="78"/>
  <c r="AT1421" i="78"/>
  <c r="AJ1421" i="78"/>
  <c r="AT1799" i="78"/>
  <c r="AL1799" i="78"/>
  <c r="AZ1799" i="78"/>
  <c r="AY1799" i="78" s="1"/>
  <c r="AX1799" i="78" s="1"/>
  <c r="AJ1799" i="78"/>
  <c r="AI1799" i="78"/>
  <c r="AP1799" i="78"/>
  <c r="AM1799" i="78"/>
  <c r="AR1799" i="78" s="1"/>
  <c r="AN1799" i="78"/>
  <c r="AK1799" i="78"/>
  <c r="AH1799" i="78"/>
  <c r="AN1464" i="78"/>
  <c r="AJ1464" i="78"/>
  <c r="AH1464" i="78"/>
  <c r="AP1464" i="78"/>
  <c r="AZ1464" i="78"/>
  <c r="AY1464" i="78" s="1"/>
  <c r="AX1464" i="78" s="1"/>
  <c r="AM1464" i="78"/>
  <c r="AR1464" i="78" s="1"/>
  <c r="AL1464" i="78"/>
  <c r="AK1464" i="78"/>
  <c r="AI1464" i="78"/>
  <c r="AT1464" i="78"/>
  <c r="AM850" i="78"/>
  <c r="AR850" i="78" s="1"/>
  <c r="AP850" i="78"/>
  <c r="AT850" i="78"/>
  <c r="AK850" i="78"/>
  <c r="AH850" i="78"/>
  <c r="AN850" i="78"/>
  <c r="AL850" i="78"/>
  <c r="AJ850" i="78"/>
  <c r="AI850" i="78"/>
  <c r="AZ850" i="78"/>
  <c r="AY850" i="78" s="1"/>
  <c r="AX850" i="78" s="1"/>
  <c r="AM679" i="78"/>
  <c r="AR679" i="78" s="1"/>
  <c r="AN679" i="78"/>
  <c r="AZ679" i="78"/>
  <c r="AY679" i="78" s="1"/>
  <c r="AX679" i="78" s="1"/>
  <c r="AT679" i="78"/>
  <c r="AK679" i="78"/>
  <c r="AI679" i="78"/>
  <c r="AH679" i="78"/>
  <c r="AP679" i="78"/>
  <c r="AL679" i="78"/>
  <c r="AJ679" i="78"/>
  <c r="AS680" i="78"/>
  <c r="AQ680" i="78"/>
  <c r="AS174" i="78"/>
  <c r="AQ174" i="78"/>
  <c r="AS1245" i="78"/>
  <c r="AQ1245" i="78"/>
  <c r="AK1861" i="78"/>
  <c r="AL1861" i="78"/>
  <c r="AI1861" i="78"/>
  <c r="AP1861" i="78"/>
  <c r="AJ1861" i="78"/>
  <c r="AH1861" i="78"/>
  <c r="AT1861" i="78"/>
  <c r="AZ1861" i="78"/>
  <c r="AY1861" i="78" s="1"/>
  <c r="AX1861" i="78" s="1"/>
  <c r="AN1861" i="78"/>
  <c r="AM1861" i="78"/>
  <c r="AR1861" i="78" s="1"/>
  <c r="AQ2054" i="78"/>
  <c r="AS2054" i="78"/>
  <c r="AQ1614" i="78"/>
  <c r="AS1614" i="78"/>
  <c r="AQ661" i="78"/>
  <c r="AS661" i="78"/>
  <c r="AQ830" i="78"/>
  <c r="AS830" i="78"/>
  <c r="AS492" i="78"/>
  <c r="AQ492" i="78"/>
  <c r="AT330" i="78"/>
  <c r="AL330" i="78"/>
  <c r="AK330" i="78"/>
  <c r="AJ330" i="78"/>
  <c r="AI330" i="78"/>
  <c r="AP330" i="78"/>
  <c r="AH330" i="78"/>
  <c r="AN330" i="78"/>
  <c r="AM330" i="78"/>
  <c r="AR330" i="78" s="1"/>
  <c r="AK549" i="78"/>
  <c r="AM549" i="78"/>
  <c r="AR549" i="78" s="1"/>
  <c r="AL549" i="78"/>
  <c r="AT549" i="78"/>
  <c r="AJ549" i="78"/>
  <c r="AH549" i="78"/>
  <c r="AP549" i="78"/>
  <c r="AN549" i="78"/>
  <c r="AI549" i="78"/>
  <c r="AS1715" i="78"/>
  <c r="AQ1715" i="78"/>
  <c r="AQ1526" i="78"/>
  <c r="AS1526" i="78"/>
  <c r="AM691" i="78"/>
  <c r="AR691" i="78" s="1"/>
  <c r="AN691" i="78"/>
  <c r="AZ691" i="78"/>
  <c r="AY691" i="78" s="1"/>
  <c r="AX691" i="78" s="1"/>
  <c r="AT691" i="78"/>
  <c r="AK691" i="78"/>
  <c r="AI691" i="78"/>
  <c r="AH691" i="78"/>
  <c r="AP691" i="78"/>
  <c r="AL691" i="78"/>
  <c r="AJ691" i="78"/>
  <c r="AQ837" i="78"/>
  <c r="AS837" i="78"/>
  <c r="AN304" i="78"/>
  <c r="AM304" i="78"/>
  <c r="AR304" i="78" s="1"/>
  <c r="AK304" i="78"/>
  <c r="AJ304" i="78"/>
  <c r="AI304" i="78"/>
  <c r="AP304" i="78"/>
  <c r="AL304" i="78"/>
  <c r="AH304" i="78"/>
  <c r="AT304" i="78"/>
  <c r="AJ1254" i="78"/>
  <c r="AN1254" i="78"/>
  <c r="AM1254" i="78"/>
  <c r="AR1254" i="78" s="1"/>
  <c r="AZ1254" i="78"/>
  <c r="AY1254" i="78" s="1"/>
  <c r="AX1254" i="78" s="1"/>
  <c r="AT1254" i="78"/>
  <c r="AK1254" i="78"/>
  <c r="AH1254" i="78"/>
  <c r="AI1254" i="78"/>
  <c r="AP1254" i="78"/>
  <c r="AL1254" i="78"/>
  <c r="AS1496" i="78"/>
  <c r="AQ1496" i="78"/>
  <c r="AS1885" i="78"/>
  <c r="AQ1885" i="78"/>
  <c r="AS1461" i="78"/>
  <c r="AQ1461" i="78"/>
  <c r="AM738" i="78"/>
  <c r="AR738" i="78" s="1"/>
  <c r="AI738" i="78"/>
  <c r="AP738" i="78"/>
  <c r="AN738" i="78"/>
  <c r="AZ738" i="78"/>
  <c r="AY738" i="78" s="1"/>
  <c r="AX738" i="78" s="1"/>
  <c r="AL738" i="78"/>
  <c r="AK738" i="78"/>
  <c r="AJ738" i="78"/>
  <c r="AH738" i="78"/>
  <c r="AT738" i="78"/>
  <c r="AQ777" i="78"/>
  <c r="AS777" i="78"/>
  <c r="AQ217" i="78"/>
  <c r="AS217" i="78"/>
  <c r="AK1221" i="78"/>
  <c r="AI1221" i="78"/>
  <c r="AM1221" i="78"/>
  <c r="AR1221" i="78" s="1"/>
  <c r="AL1221" i="78"/>
  <c r="AJ1221" i="78"/>
  <c r="AT1221" i="78"/>
  <c r="AH1221" i="78"/>
  <c r="AZ1221" i="78"/>
  <c r="AY1221" i="78" s="1"/>
  <c r="AX1221" i="78" s="1"/>
  <c r="AP1221" i="78"/>
  <c r="AN1221" i="78"/>
  <c r="AS1224" i="78"/>
  <c r="AQ1224" i="78"/>
  <c r="AQ1682" i="78"/>
  <c r="AS1682" i="78"/>
  <c r="AS1453" i="78"/>
  <c r="AQ1453" i="78"/>
  <c r="AM751" i="78"/>
  <c r="AR751" i="78" s="1"/>
  <c r="AN751" i="78"/>
  <c r="AZ751" i="78"/>
  <c r="AY751" i="78" s="1"/>
  <c r="AX751" i="78" s="1"/>
  <c r="AT751" i="78"/>
  <c r="AK751" i="78"/>
  <c r="AI751" i="78"/>
  <c r="AH751" i="78"/>
  <c r="AP751" i="78"/>
  <c r="AL751" i="78"/>
  <c r="AJ751" i="78"/>
  <c r="AQ655" i="78"/>
  <c r="AS655" i="78"/>
  <c r="AM910" i="78"/>
  <c r="AR910" i="78" s="1"/>
  <c r="AL910" i="78"/>
  <c r="AT910" i="78"/>
  <c r="AK910" i="78"/>
  <c r="AI910" i="78"/>
  <c r="AP910" i="78"/>
  <c r="AJ910" i="78"/>
  <c r="AH910" i="78"/>
  <c r="AZ910" i="78"/>
  <c r="AY910" i="78" s="1"/>
  <c r="AX910" i="78" s="1"/>
  <c r="AN910" i="78"/>
  <c r="AT263" i="78"/>
  <c r="AL263" i="78"/>
  <c r="AK263" i="78"/>
  <c r="AJ263" i="78"/>
  <c r="AI263" i="78"/>
  <c r="AH263" i="78"/>
  <c r="AP263" i="78"/>
  <c r="AN263" i="78"/>
  <c r="AM263" i="78"/>
  <c r="AR263" i="78" s="1"/>
  <c r="AK1235" i="78"/>
  <c r="AI1235" i="78"/>
  <c r="AJ1235" i="78"/>
  <c r="AT1235" i="78"/>
  <c r="AH1235" i="78"/>
  <c r="AP1235" i="78"/>
  <c r="AN1235" i="78"/>
  <c r="AZ1235" i="78"/>
  <c r="AY1235" i="78" s="1"/>
  <c r="AX1235" i="78" s="1"/>
  <c r="AM1235" i="78"/>
  <c r="AR1235" i="78" s="1"/>
  <c r="AL1235" i="78"/>
  <c r="AS1822" i="78"/>
  <c r="AQ1822" i="78"/>
  <c r="AQ1657" i="78"/>
  <c r="AS1657" i="78"/>
  <c r="AN1522" i="78"/>
  <c r="AT1522" i="78"/>
  <c r="AL1522" i="78"/>
  <c r="AZ1522" i="78"/>
  <c r="AY1522" i="78" s="1"/>
  <c r="AX1522" i="78" s="1"/>
  <c r="AI1522" i="78"/>
  <c r="AM1522" i="78"/>
  <c r="AR1522" i="78" s="1"/>
  <c r="AJ1522" i="78"/>
  <c r="AP1522" i="78"/>
  <c r="AK1522" i="78"/>
  <c r="AH1522" i="78"/>
  <c r="AQ1441" i="78"/>
  <c r="AS1441" i="78"/>
  <c r="AT69" i="78"/>
  <c r="AL69" i="78"/>
  <c r="AN69" i="78"/>
  <c r="AP69" i="78"/>
  <c r="AM69" i="78"/>
  <c r="AR69" i="78" s="1"/>
  <c r="AI69" i="78"/>
  <c r="AK69" i="78"/>
  <c r="AH69" i="78"/>
  <c r="AJ69" i="78"/>
  <c r="AK985" i="78"/>
  <c r="AJ985" i="78"/>
  <c r="AI985" i="78"/>
  <c r="AN985" i="78"/>
  <c r="AM985" i="78"/>
  <c r="AR985" i="78" s="1"/>
  <c r="AL985" i="78"/>
  <c r="AH985" i="78"/>
  <c r="AT985" i="78"/>
  <c r="AZ985" i="78"/>
  <c r="AY985" i="78" s="1"/>
  <c r="AX985" i="78" s="1"/>
  <c r="AP985" i="78"/>
  <c r="AN1463" i="78"/>
  <c r="AJ1463" i="78"/>
  <c r="AT1463" i="78"/>
  <c r="AI1463" i="78"/>
  <c r="AP1463" i="78"/>
  <c r="AZ1463" i="78"/>
  <c r="AY1463" i="78" s="1"/>
  <c r="AX1463" i="78" s="1"/>
  <c r="AM1463" i="78"/>
  <c r="AR1463" i="78" s="1"/>
  <c r="AL1463" i="78"/>
  <c r="AK1463" i="78"/>
  <c r="AH1463" i="78"/>
  <c r="AK1894" i="78"/>
  <c r="AH1894" i="78"/>
  <c r="AN1894" i="78"/>
  <c r="AP1894" i="78"/>
  <c r="AM1894" i="78"/>
  <c r="AR1894" i="78" s="1"/>
  <c r="AZ1894" i="78"/>
  <c r="AY1894" i="78" s="1"/>
  <c r="AX1894" i="78" s="1"/>
  <c r="AI1894" i="78"/>
  <c r="AT1894" i="78"/>
  <c r="AL1894" i="78"/>
  <c r="AJ1894" i="78"/>
  <c r="AN1539" i="78"/>
  <c r="AM1539" i="78"/>
  <c r="AR1539" i="78" s="1"/>
  <c r="AT1539" i="78"/>
  <c r="AL1539" i="78"/>
  <c r="AZ1539" i="78"/>
  <c r="AY1539" i="78" s="1"/>
  <c r="AX1539" i="78" s="1"/>
  <c r="AK1539" i="78"/>
  <c r="AI1539" i="78"/>
  <c r="AJ1539" i="78"/>
  <c r="AH1539" i="78"/>
  <c r="AP1539" i="78"/>
  <c r="AM867" i="78"/>
  <c r="AR867" i="78" s="1"/>
  <c r="AP867" i="78"/>
  <c r="AN867" i="78"/>
  <c r="AZ867" i="78"/>
  <c r="AY867" i="78" s="1"/>
  <c r="AX867" i="78" s="1"/>
  <c r="AT867" i="78"/>
  <c r="AK867" i="78"/>
  <c r="AL867" i="78"/>
  <c r="AJ867" i="78"/>
  <c r="AI867" i="78"/>
  <c r="AH867" i="78"/>
  <c r="AM732" i="78"/>
  <c r="AR732" i="78" s="1"/>
  <c r="AP732" i="78"/>
  <c r="AI732" i="78"/>
  <c r="AN732" i="78"/>
  <c r="AZ732" i="78"/>
  <c r="AY732" i="78" s="1"/>
  <c r="AX732" i="78" s="1"/>
  <c r="AL732" i="78"/>
  <c r="AK732" i="78"/>
  <c r="AJ732" i="78"/>
  <c r="AH732" i="78"/>
  <c r="AT732" i="78"/>
  <c r="AQ265" i="78"/>
  <c r="AS265" i="78"/>
  <c r="AJ569" i="78"/>
  <c r="AH569" i="78"/>
  <c r="AM569" i="78"/>
  <c r="AR569" i="78" s="1"/>
  <c r="AZ569" i="78"/>
  <c r="AY569" i="78" s="1"/>
  <c r="AX569" i="78" s="1"/>
  <c r="AL569" i="78"/>
  <c r="AI569" i="78"/>
  <c r="AT569" i="78"/>
  <c r="AN569" i="78"/>
  <c r="AK569" i="78"/>
  <c r="AP569" i="78"/>
  <c r="AK1933" i="78"/>
  <c r="AI1933" i="78"/>
  <c r="AP1933" i="78"/>
  <c r="AZ1933" i="78"/>
  <c r="AY1933" i="78" s="1"/>
  <c r="AX1933" i="78" s="1"/>
  <c r="AN1933" i="78"/>
  <c r="AM1933" i="78"/>
  <c r="AR1933" i="78" s="1"/>
  <c r="AL1933" i="78"/>
  <c r="AJ1933" i="78"/>
  <c r="AH1933" i="78"/>
  <c r="AT1933" i="78"/>
  <c r="AN132" i="78"/>
  <c r="AM132" i="78"/>
  <c r="AR132" i="78" s="1"/>
  <c r="AT132" i="78"/>
  <c r="AL132" i="78"/>
  <c r="AK132" i="78"/>
  <c r="AJ132" i="78"/>
  <c r="AI132" i="78"/>
  <c r="AP132" i="78"/>
  <c r="AH132" i="78"/>
  <c r="AQ1123" i="78"/>
  <c r="AS1123" i="78"/>
  <c r="AN1045" i="78"/>
  <c r="AI1045" i="78"/>
  <c r="AH1045" i="78"/>
  <c r="AP1045" i="78"/>
  <c r="AM1045" i="78"/>
  <c r="AR1045" i="78" s="1"/>
  <c r="AZ1045" i="78"/>
  <c r="AY1045" i="78" s="1"/>
  <c r="AX1045" i="78" s="1"/>
  <c r="AL1045" i="78"/>
  <c r="AT1045" i="78"/>
  <c r="AK1045" i="78"/>
  <c r="AJ1045" i="78"/>
  <c r="AM890" i="78"/>
  <c r="AR890" i="78" s="1"/>
  <c r="AL890" i="78"/>
  <c r="AT890" i="78"/>
  <c r="AK890" i="78"/>
  <c r="AI890" i="78"/>
  <c r="AP890" i="78"/>
  <c r="AJ890" i="78"/>
  <c r="AH890" i="78"/>
  <c r="AZ890" i="78"/>
  <c r="AY890" i="78" s="1"/>
  <c r="AX890" i="78" s="1"/>
  <c r="AN890" i="78"/>
  <c r="AQ1632" i="78"/>
  <c r="AS1632" i="78"/>
  <c r="AQ665" i="78"/>
  <c r="AS665" i="78"/>
  <c r="AK1016" i="78"/>
  <c r="AJ1016" i="78"/>
  <c r="AI1016" i="78"/>
  <c r="AP1016" i="78"/>
  <c r="AT1016" i="78"/>
  <c r="AZ1016" i="78"/>
  <c r="AY1016" i="78" s="1"/>
  <c r="AX1016" i="78" s="1"/>
  <c r="AN1016" i="78"/>
  <c r="AL1016" i="78"/>
  <c r="AH1016" i="78"/>
  <c r="AM1016" i="78"/>
  <c r="AR1016" i="78" s="1"/>
  <c r="AS1206" i="78"/>
  <c r="AQ1206" i="78"/>
  <c r="AS108" i="78"/>
  <c r="AQ108" i="78"/>
  <c r="AQ1637" i="78"/>
  <c r="AS1637" i="78"/>
  <c r="AQ632" i="78"/>
  <c r="AS632" i="78"/>
  <c r="AN280" i="78"/>
  <c r="AK280" i="78"/>
  <c r="AJ280" i="78"/>
  <c r="AM280" i="78"/>
  <c r="AR280" i="78" s="1"/>
  <c r="AL280" i="78"/>
  <c r="AI280" i="78"/>
  <c r="AH280" i="78"/>
  <c r="AT280" i="78"/>
  <c r="AP280" i="78"/>
  <c r="AM84" i="78"/>
  <c r="AR84" i="78" s="1"/>
  <c r="AP84" i="78"/>
  <c r="AK84" i="78"/>
  <c r="AH84" i="78"/>
  <c r="AL84" i="78"/>
  <c r="AJ84" i="78"/>
  <c r="AI84" i="78"/>
  <c r="AT84" i="78"/>
  <c r="AN84" i="78"/>
  <c r="AI1647" i="78"/>
  <c r="AM1647" i="78"/>
  <c r="AR1647" i="78" s="1"/>
  <c r="AP1647" i="78"/>
  <c r="AN1647" i="78"/>
  <c r="AH1647" i="78"/>
  <c r="AL1647" i="78"/>
  <c r="AK1647" i="78"/>
  <c r="AJ1647" i="78"/>
  <c r="AZ1647" i="78"/>
  <c r="AY1647" i="78" s="1"/>
  <c r="AX1647" i="78" s="1"/>
  <c r="AT1647" i="78"/>
  <c r="AS1388" i="78"/>
  <c r="AQ1388" i="78"/>
  <c r="AQ893" i="78"/>
  <c r="AS893" i="78"/>
  <c r="AP262" i="78"/>
  <c r="AH262" i="78"/>
  <c r="AM262" i="78"/>
  <c r="AR262" i="78" s="1"/>
  <c r="AT262" i="78"/>
  <c r="AL262" i="78"/>
  <c r="AI262" i="78"/>
  <c r="AN262" i="78"/>
  <c r="AK262" i="78"/>
  <c r="AJ262" i="78"/>
  <c r="AI1109" i="78"/>
  <c r="AM1109" i="78"/>
  <c r="AR1109" i="78" s="1"/>
  <c r="AZ1109" i="78"/>
  <c r="AY1109" i="78" s="1"/>
  <c r="AX1109" i="78" s="1"/>
  <c r="AT1109" i="78"/>
  <c r="AK1109" i="78"/>
  <c r="AH1109" i="78"/>
  <c r="AJ1109" i="78"/>
  <c r="AP1109" i="78"/>
  <c r="AN1109" i="78"/>
  <c r="AL1109" i="78"/>
  <c r="AI1583" i="78"/>
  <c r="AN1583" i="78"/>
  <c r="AM1583" i="78"/>
  <c r="AR1583" i="78" s="1"/>
  <c r="AZ1583" i="78"/>
  <c r="AY1583" i="78" s="1"/>
  <c r="AX1583" i="78" s="1"/>
  <c r="AL1583" i="78"/>
  <c r="AT1583" i="78"/>
  <c r="AK1583" i="78"/>
  <c r="AJ1583" i="78"/>
  <c r="AH1583" i="78"/>
  <c r="AP1583" i="78"/>
  <c r="AT1961" i="78"/>
  <c r="AL1961" i="78"/>
  <c r="AZ1961" i="78"/>
  <c r="AY1961" i="78" s="1"/>
  <c r="AX1961" i="78" s="1"/>
  <c r="AM1961" i="78"/>
  <c r="AR1961" i="78" s="1"/>
  <c r="AJ1961" i="78"/>
  <c r="AP1961" i="78"/>
  <c r="AK1961" i="78"/>
  <c r="AN1961" i="78"/>
  <c r="AI1961" i="78"/>
  <c r="AH1961" i="78"/>
  <c r="AN1432" i="78"/>
  <c r="AJ1432" i="78"/>
  <c r="AH1432" i="78"/>
  <c r="AP1432" i="78"/>
  <c r="AZ1432" i="78"/>
  <c r="AY1432" i="78" s="1"/>
  <c r="AX1432" i="78" s="1"/>
  <c r="AM1432" i="78"/>
  <c r="AR1432" i="78" s="1"/>
  <c r="AL1432" i="78"/>
  <c r="AK1432" i="78"/>
  <c r="AI1432" i="78"/>
  <c r="AT1432" i="78"/>
  <c r="AN368" i="78"/>
  <c r="AM368" i="78"/>
  <c r="AR368" i="78" s="1"/>
  <c r="AT368" i="78"/>
  <c r="AL368" i="78"/>
  <c r="AK368" i="78"/>
  <c r="AJ368" i="78"/>
  <c r="AI368" i="78"/>
  <c r="AP368" i="78"/>
  <c r="AH368" i="78"/>
  <c r="AS1025" i="78"/>
  <c r="AQ1025" i="78"/>
  <c r="AN1723" i="78"/>
  <c r="AT1723" i="78"/>
  <c r="AL1723" i="78"/>
  <c r="AZ1723" i="78"/>
  <c r="AY1723" i="78" s="1"/>
  <c r="AX1723" i="78" s="1"/>
  <c r="AK1723" i="78"/>
  <c r="AJ1723" i="78"/>
  <c r="AI1723" i="78"/>
  <c r="AP1723" i="78"/>
  <c r="AM1723" i="78"/>
  <c r="AR1723" i="78" s="1"/>
  <c r="AH1723" i="78"/>
  <c r="AN1359" i="78"/>
  <c r="AM1359" i="78"/>
  <c r="AR1359" i="78" s="1"/>
  <c r="AP1359" i="78"/>
  <c r="AT1359" i="78"/>
  <c r="AL1359" i="78"/>
  <c r="AZ1359" i="78"/>
  <c r="AY1359" i="78" s="1"/>
  <c r="AX1359" i="78" s="1"/>
  <c r="AJ1359" i="78"/>
  <c r="AK1359" i="78"/>
  <c r="AI1359" i="78"/>
  <c r="AH1359" i="78"/>
  <c r="AM810" i="78"/>
  <c r="AR810" i="78" s="1"/>
  <c r="AI810" i="78"/>
  <c r="AP810" i="78"/>
  <c r="AN810" i="78"/>
  <c r="AL810" i="78"/>
  <c r="AK810" i="78"/>
  <c r="AT810" i="78"/>
  <c r="AJ810" i="78"/>
  <c r="AH810" i="78"/>
  <c r="AZ810" i="78"/>
  <c r="AY810" i="78" s="1"/>
  <c r="AX810" i="78" s="1"/>
  <c r="AS642" i="78"/>
  <c r="AQ642" i="78"/>
  <c r="AQ332" i="78"/>
  <c r="AS332" i="78"/>
  <c r="AM521" i="78"/>
  <c r="AR521" i="78" s="1"/>
  <c r="AT521" i="78"/>
  <c r="AL521" i="78"/>
  <c r="AK521" i="78"/>
  <c r="AI521" i="78"/>
  <c r="AJ521" i="78"/>
  <c r="AH521" i="78"/>
  <c r="AP521" i="78"/>
  <c r="AN521" i="78"/>
  <c r="AT1775" i="78"/>
  <c r="AL1775" i="78"/>
  <c r="AZ1775" i="78"/>
  <c r="AY1775" i="78" s="1"/>
  <c r="AX1775" i="78" s="1"/>
  <c r="AH1775" i="78"/>
  <c r="AM1775" i="78"/>
  <c r="AR1775" i="78" s="1"/>
  <c r="AK1775" i="78"/>
  <c r="AI1775" i="78"/>
  <c r="AP1775" i="78"/>
  <c r="AN1775" i="78"/>
  <c r="AJ1775" i="78"/>
  <c r="AJ103" i="78"/>
  <c r="AP103" i="78"/>
  <c r="AH103" i="78"/>
  <c r="AN103" i="78"/>
  <c r="AM103" i="78"/>
  <c r="AR103" i="78" s="1"/>
  <c r="AT103" i="78"/>
  <c r="AL103" i="78"/>
  <c r="AI103" i="78"/>
  <c r="AK103" i="78"/>
  <c r="AS1827" i="78"/>
  <c r="AQ1827" i="78"/>
  <c r="AS1485" i="78"/>
  <c r="AQ1485" i="78"/>
  <c r="AS767" i="78"/>
  <c r="AQ767" i="78"/>
  <c r="AM507" i="78"/>
  <c r="AR507" i="78" s="1"/>
  <c r="AK507" i="78"/>
  <c r="AI507" i="78"/>
  <c r="AP507" i="78"/>
  <c r="AN507" i="78"/>
  <c r="AL507" i="78"/>
  <c r="AJ507" i="78"/>
  <c r="AH507" i="78"/>
  <c r="AT507" i="78"/>
  <c r="AN402" i="78"/>
  <c r="AP402" i="78"/>
  <c r="AH402" i="78"/>
  <c r="AL402" i="78"/>
  <c r="AK402" i="78"/>
  <c r="AT402" i="78"/>
  <c r="AJ402" i="78"/>
  <c r="AI402" i="78"/>
  <c r="AM402" i="78"/>
  <c r="AR402" i="78" s="1"/>
  <c r="AQ423" i="78"/>
  <c r="AS423" i="78"/>
  <c r="AM669" i="78"/>
  <c r="AR669" i="78" s="1"/>
  <c r="AN669" i="78"/>
  <c r="AZ669" i="78"/>
  <c r="AY669" i="78" s="1"/>
  <c r="AX669" i="78" s="1"/>
  <c r="AT669" i="78"/>
  <c r="AK669" i="78"/>
  <c r="AI669" i="78"/>
  <c r="AH669" i="78"/>
  <c r="AP669" i="78"/>
  <c r="AL669" i="78"/>
  <c r="AJ669" i="78"/>
  <c r="AS670" i="78"/>
  <c r="AQ670" i="78"/>
  <c r="AK1136" i="78"/>
  <c r="AI1136" i="78"/>
  <c r="AP1136" i="78"/>
  <c r="AM1136" i="78"/>
  <c r="AR1136" i="78" s="1"/>
  <c r="AJ1136" i="78"/>
  <c r="AH1136" i="78"/>
  <c r="AZ1136" i="78"/>
  <c r="AY1136" i="78" s="1"/>
  <c r="AX1136" i="78" s="1"/>
  <c r="AT1136" i="78"/>
  <c r="AL1136" i="78"/>
  <c r="AN1136" i="78"/>
  <c r="AN1454" i="78"/>
  <c r="AJ1454" i="78"/>
  <c r="AK1454" i="78"/>
  <c r="AZ1454" i="78"/>
  <c r="AY1454" i="78" s="1"/>
  <c r="AX1454" i="78" s="1"/>
  <c r="AP1454" i="78"/>
  <c r="AT1454" i="78"/>
  <c r="AM1454" i="78"/>
  <c r="AR1454" i="78" s="1"/>
  <c r="AL1454" i="78"/>
  <c r="AI1454" i="78"/>
  <c r="AH1454" i="78"/>
  <c r="AN590" i="78"/>
  <c r="AJ590" i="78"/>
  <c r="AI590" i="78"/>
  <c r="AK590" i="78"/>
  <c r="AP590" i="78"/>
  <c r="AZ590" i="78"/>
  <c r="AY590" i="78" s="1"/>
  <c r="AX590" i="78" s="1"/>
  <c r="AM590" i="78"/>
  <c r="AR590" i="78" s="1"/>
  <c r="AL590" i="78"/>
  <c r="AH590" i="78"/>
  <c r="AT590" i="78"/>
  <c r="AS374" i="78"/>
  <c r="AQ374" i="78"/>
  <c r="AS1411" i="78"/>
  <c r="AQ1411" i="78"/>
  <c r="AM90" i="78"/>
  <c r="AR90" i="78" s="1"/>
  <c r="AJ90" i="78"/>
  <c r="AI90" i="78"/>
  <c r="AT90" i="78"/>
  <c r="AH90" i="78"/>
  <c r="AN90" i="78"/>
  <c r="AP90" i="78"/>
  <c r="AL90" i="78"/>
  <c r="AK90" i="78"/>
  <c r="AK1022" i="78"/>
  <c r="AJ1022" i="78"/>
  <c r="AI1022" i="78"/>
  <c r="AP1022" i="78"/>
  <c r="AN1022" i="78"/>
  <c r="AM1022" i="78"/>
  <c r="AR1022" i="78" s="1"/>
  <c r="AL1022" i="78"/>
  <c r="AT1022" i="78"/>
  <c r="AH1022" i="78"/>
  <c r="AZ1022" i="78"/>
  <c r="AY1022" i="78" s="1"/>
  <c r="AX1022" i="78" s="1"/>
  <c r="AQ2003" i="78"/>
  <c r="AS2003" i="78"/>
  <c r="AS1751" i="78"/>
  <c r="AQ1751" i="78"/>
  <c r="AQ881" i="78"/>
  <c r="AS881" i="78"/>
  <c r="AH334" i="78"/>
  <c r="AN334" i="78"/>
  <c r="AM334" i="78"/>
  <c r="AR334" i="78" s="1"/>
  <c r="AP334" i="78"/>
  <c r="AT334" i="78"/>
  <c r="AL334" i="78"/>
  <c r="AK334" i="78"/>
  <c r="AJ334" i="78"/>
  <c r="AI334" i="78"/>
  <c r="AQ1081" i="78"/>
  <c r="AS1081" i="78"/>
  <c r="AN1946" i="78"/>
  <c r="AM1946" i="78"/>
  <c r="AR1946" i="78" s="1"/>
  <c r="AZ1946" i="78"/>
  <c r="AY1946" i="78" s="1"/>
  <c r="AX1946" i="78" s="1"/>
  <c r="AT1946" i="78"/>
  <c r="AK1946" i="78"/>
  <c r="AJ1946" i="78"/>
  <c r="AI1946" i="78"/>
  <c r="AH1946" i="78"/>
  <c r="AP1946" i="78"/>
  <c r="AL1946" i="78"/>
  <c r="AQ1729" i="78"/>
  <c r="AS1729" i="78"/>
  <c r="AS1416" i="78"/>
  <c r="AQ1416" i="78"/>
  <c r="AQ1247" i="78"/>
  <c r="AS1247" i="78"/>
  <c r="AM823" i="78"/>
  <c r="AR823" i="78" s="1"/>
  <c r="AI823" i="78"/>
  <c r="AK823" i="78"/>
  <c r="AT823" i="78"/>
  <c r="AJ823" i="78"/>
  <c r="AP823" i="78"/>
  <c r="AZ823" i="78"/>
  <c r="AY823" i="78" s="1"/>
  <c r="AX823" i="78" s="1"/>
  <c r="AN823" i="78"/>
  <c r="AL823" i="78"/>
  <c r="AH823" i="78"/>
  <c r="AJ578" i="78"/>
  <c r="AL578" i="78"/>
  <c r="AM578" i="78"/>
  <c r="AR578" i="78" s="1"/>
  <c r="AK578" i="78"/>
  <c r="AI578" i="78"/>
  <c r="AH578" i="78"/>
  <c r="AT578" i="78"/>
  <c r="AP578" i="78"/>
  <c r="AN578" i="78"/>
  <c r="AZ578" i="78"/>
  <c r="AY578" i="78" s="1"/>
  <c r="AX578" i="78" s="1"/>
  <c r="AQ588" i="78"/>
  <c r="AS588" i="78"/>
  <c r="AS1066" i="78"/>
  <c r="AQ1066" i="78"/>
  <c r="AQ1084" i="78"/>
  <c r="AS1084" i="78"/>
  <c r="AJ1316" i="78"/>
  <c r="AM1316" i="78"/>
  <c r="AR1316" i="78" s="1"/>
  <c r="AZ1316" i="78"/>
  <c r="AY1316" i="78" s="1"/>
  <c r="AX1316" i="78" s="1"/>
  <c r="AT1316" i="78"/>
  <c r="AK1316" i="78"/>
  <c r="AI1316" i="78"/>
  <c r="AH1316" i="78"/>
  <c r="AP1316" i="78"/>
  <c r="AN1316" i="78"/>
  <c r="AL1316" i="78"/>
  <c r="AQ1578" i="78"/>
  <c r="AS1578" i="78"/>
  <c r="AS1876" i="78"/>
  <c r="AQ1876" i="78"/>
  <c r="AS1717" i="78"/>
  <c r="AQ1717" i="78"/>
  <c r="AI1581" i="78"/>
  <c r="AN1581" i="78"/>
  <c r="AP1581" i="78"/>
  <c r="AM1581" i="78"/>
  <c r="AR1581" i="78" s="1"/>
  <c r="AZ1581" i="78"/>
  <c r="AY1581" i="78" s="1"/>
  <c r="AX1581" i="78" s="1"/>
  <c r="AL1581" i="78"/>
  <c r="AT1581" i="78"/>
  <c r="AK1581" i="78"/>
  <c r="AJ1581" i="78"/>
  <c r="AH1581" i="78"/>
  <c r="AN1361" i="78"/>
  <c r="AM1361" i="78"/>
  <c r="AR1361" i="78" s="1"/>
  <c r="AT1361" i="78"/>
  <c r="AL1361" i="78"/>
  <c r="AZ1361" i="78"/>
  <c r="AY1361" i="78" s="1"/>
  <c r="AX1361" i="78" s="1"/>
  <c r="AJ1361" i="78"/>
  <c r="AK1361" i="78"/>
  <c r="AI1361" i="78"/>
  <c r="AH1361" i="78"/>
  <c r="AP1361" i="78"/>
  <c r="AM630" i="78"/>
  <c r="AR630" i="78" s="1"/>
  <c r="AP630" i="78"/>
  <c r="AI630" i="78"/>
  <c r="AN630" i="78"/>
  <c r="AZ630" i="78"/>
  <c r="AY630" i="78" s="1"/>
  <c r="AX630" i="78" s="1"/>
  <c r="AL630" i="78"/>
  <c r="AK630" i="78"/>
  <c r="AH630" i="78"/>
  <c r="AT630" i="78"/>
  <c r="AJ630" i="78"/>
  <c r="AN1053" i="78"/>
  <c r="AI1053" i="78"/>
  <c r="AH1053" i="78"/>
  <c r="AP1053" i="78"/>
  <c r="AM1053" i="78"/>
  <c r="AR1053" i="78" s="1"/>
  <c r="AZ1053" i="78"/>
  <c r="AY1053" i="78" s="1"/>
  <c r="AX1053" i="78" s="1"/>
  <c r="AL1053" i="78"/>
  <c r="AK1053" i="78"/>
  <c r="AT1053" i="78"/>
  <c r="AJ1053" i="78"/>
  <c r="AJ1304" i="78"/>
  <c r="AH1304" i="78"/>
  <c r="AN1304" i="78"/>
  <c r="AP1304" i="78"/>
  <c r="AM1304" i="78"/>
  <c r="AR1304" i="78" s="1"/>
  <c r="AZ1304" i="78"/>
  <c r="AY1304" i="78" s="1"/>
  <c r="AX1304" i="78" s="1"/>
  <c r="AT1304" i="78"/>
  <c r="AK1304" i="78"/>
  <c r="AL1304" i="78"/>
  <c r="AI1304" i="78"/>
  <c r="AQ1707" i="78"/>
  <c r="AS1707" i="78"/>
  <c r="AQ1804" i="78"/>
  <c r="AS1804" i="78"/>
  <c r="AS1977" i="78"/>
  <c r="AQ1977" i="78"/>
  <c r="AS1340" i="78"/>
  <c r="AQ1340" i="78"/>
  <c r="AM898" i="78"/>
  <c r="AR898" i="78" s="1"/>
  <c r="AP898" i="78"/>
  <c r="AL898" i="78"/>
  <c r="AT898" i="78"/>
  <c r="AK898" i="78"/>
  <c r="AI898" i="78"/>
  <c r="AJ898" i="78"/>
  <c r="AH898" i="78"/>
  <c r="AZ898" i="78"/>
  <c r="AY898" i="78" s="1"/>
  <c r="AX898" i="78" s="1"/>
  <c r="AN898" i="78"/>
  <c r="AK135" i="78"/>
  <c r="AJ135" i="78"/>
  <c r="AI135" i="78"/>
  <c r="AH135" i="78"/>
  <c r="AN135" i="78"/>
  <c r="AM135" i="78"/>
  <c r="AR135" i="78" s="1"/>
  <c r="AP135" i="78"/>
  <c r="AT135" i="78"/>
  <c r="AL135" i="78"/>
  <c r="AS998" i="78"/>
  <c r="AQ998" i="78"/>
  <c r="AK1217" i="78"/>
  <c r="AI1217" i="78"/>
  <c r="AM1217" i="78"/>
  <c r="AR1217" i="78" s="1"/>
  <c r="AJ1217" i="78"/>
  <c r="AT1217" i="78"/>
  <c r="AH1217" i="78"/>
  <c r="AZ1217" i="78"/>
  <c r="AY1217" i="78" s="1"/>
  <c r="AX1217" i="78" s="1"/>
  <c r="AP1217" i="78"/>
  <c r="AL1217" i="78"/>
  <c r="AN1217" i="78"/>
  <c r="AK1916" i="78"/>
  <c r="AM1916" i="78"/>
  <c r="AR1916" i="78" s="1"/>
  <c r="AZ1916" i="78"/>
  <c r="AY1916" i="78" s="1"/>
  <c r="AX1916" i="78" s="1"/>
  <c r="AT1916" i="78"/>
  <c r="AJ1916" i="78"/>
  <c r="AP1916" i="78"/>
  <c r="AN1916" i="78"/>
  <c r="AL1916" i="78"/>
  <c r="AI1916" i="78"/>
  <c r="AH1916" i="78"/>
  <c r="AQ1103" i="78"/>
  <c r="AS1103" i="78"/>
  <c r="AQ625" i="78"/>
  <c r="AS625" i="78"/>
  <c r="AS410" i="78"/>
  <c r="AQ410" i="78"/>
  <c r="AN123" i="78"/>
  <c r="AM123" i="78"/>
  <c r="AR123" i="78" s="1"/>
  <c r="AT123" i="78"/>
  <c r="AL123" i="78"/>
  <c r="AK123" i="78"/>
  <c r="AJ123" i="78"/>
  <c r="AI123" i="78"/>
  <c r="AP123" i="78"/>
  <c r="AH123" i="78"/>
  <c r="AS445" i="78"/>
  <c r="AQ445" i="78"/>
  <c r="AK1231" i="78"/>
  <c r="AI1231" i="78"/>
  <c r="AJ1231" i="78"/>
  <c r="AT1231" i="78"/>
  <c r="AH1231" i="78"/>
  <c r="AP1231" i="78"/>
  <c r="AN1231" i="78"/>
  <c r="AZ1231" i="78"/>
  <c r="AY1231" i="78" s="1"/>
  <c r="AX1231" i="78" s="1"/>
  <c r="AM1231" i="78"/>
  <c r="AR1231" i="78" s="1"/>
  <c r="AL1231" i="78"/>
  <c r="AQ1529" i="78"/>
  <c r="AS1529" i="78"/>
  <c r="AI2043" i="78"/>
  <c r="AN2043" i="78"/>
  <c r="AM2043" i="78"/>
  <c r="AR2043" i="78" s="1"/>
  <c r="AT2043" i="78"/>
  <c r="AL2043" i="78"/>
  <c r="AZ2043" i="78"/>
  <c r="AY2043" i="78" s="1"/>
  <c r="AX2043" i="78" s="1"/>
  <c r="AK2043" i="78"/>
  <c r="AJ2043" i="78"/>
  <c r="AH2043" i="78"/>
  <c r="AP2043" i="78"/>
  <c r="AQ1687" i="78"/>
  <c r="AS1687" i="78"/>
  <c r="AN1546" i="78"/>
  <c r="AM1546" i="78"/>
  <c r="AR1546" i="78" s="1"/>
  <c r="AT1546" i="78"/>
  <c r="AL1546" i="78"/>
  <c r="AZ1546" i="78"/>
  <c r="AY1546" i="78" s="1"/>
  <c r="AX1546" i="78" s="1"/>
  <c r="AK1546" i="78"/>
  <c r="AJ1546" i="78"/>
  <c r="AI1546" i="78"/>
  <c r="AP1546" i="78"/>
  <c r="AH1546" i="78"/>
  <c r="AS73" i="78"/>
  <c r="AQ73" i="78"/>
  <c r="AS1044" i="78"/>
  <c r="AQ1044" i="78"/>
  <c r="AQ1262" i="78"/>
  <c r="AS1262" i="78"/>
  <c r="AN1705" i="78"/>
  <c r="AH1705" i="78"/>
  <c r="AL1705" i="78"/>
  <c r="AJ1705" i="78"/>
  <c r="AT1705" i="78"/>
  <c r="AI1705" i="78"/>
  <c r="AP1705" i="78"/>
  <c r="AZ1705" i="78"/>
  <c r="AY1705" i="78" s="1"/>
  <c r="AX1705" i="78" s="1"/>
  <c r="AM1705" i="78"/>
  <c r="AR1705" i="78" s="1"/>
  <c r="AK1705" i="78"/>
  <c r="AS1920" i="78"/>
  <c r="AQ1920" i="78"/>
  <c r="AM876" i="78"/>
  <c r="AR876" i="78" s="1"/>
  <c r="AP876" i="78"/>
  <c r="AT876" i="78"/>
  <c r="AK876" i="78"/>
  <c r="AI876" i="78"/>
  <c r="AN876" i="78"/>
  <c r="AJ876" i="78"/>
  <c r="AH876" i="78"/>
  <c r="AZ876" i="78"/>
  <c r="AY876" i="78" s="1"/>
  <c r="AX876" i="78" s="1"/>
  <c r="AL876" i="78"/>
  <c r="AQ813" i="78"/>
  <c r="AS813" i="78"/>
  <c r="AQ365" i="78"/>
  <c r="AS365" i="78"/>
  <c r="AN139" i="78"/>
  <c r="AM139" i="78"/>
  <c r="AR139" i="78" s="1"/>
  <c r="AT139" i="78"/>
  <c r="AL139" i="78"/>
  <c r="AK139" i="78"/>
  <c r="AJ139" i="78"/>
  <c r="AI139" i="78"/>
  <c r="AP139" i="78"/>
  <c r="AH139" i="78"/>
  <c r="AH464" i="78"/>
  <c r="AN464" i="78"/>
  <c r="AJ464" i="78"/>
  <c r="AM464" i="78"/>
  <c r="AR464" i="78" s="1"/>
  <c r="AL464" i="78"/>
  <c r="AK464" i="78"/>
  <c r="AI464" i="78"/>
  <c r="AT464" i="78"/>
  <c r="AP464" i="78"/>
  <c r="AT1821" i="78"/>
  <c r="AL1821" i="78"/>
  <c r="AZ1821" i="78"/>
  <c r="AY1821" i="78" s="1"/>
  <c r="AX1821" i="78" s="1"/>
  <c r="AJ1821" i="78"/>
  <c r="AN1821" i="78"/>
  <c r="AM1821" i="78"/>
  <c r="AR1821" i="78" s="1"/>
  <c r="AK1821" i="78"/>
  <c r="AI1821" i="78"/>
  <c r="AH1821" i="78"/>
  <c r="AP1821" i="78"/>
  <c r="AN1469" i="78"/>
  <c r="AJ1469" i="78"/>
  <c r="AL1469" i="78"/>
  <c r="AK1469" i="78"/>
  <c r="AT1469" i="78"/>
  <c r="AI1469" i="78"/>
  <c r="AH1469" i="78"/>
  <c r="AP1469" i="78"/>
  <c r="AM1469" i="78"/>
  <c r="AR1469" i="78" s="1"/>
  <c r="AZ1469" i="78"/>
  <c r="AY1469" i="78" s="1"/>
  <c r="AX1469" i="78" s="1"/>
  <c r="AQ747" i="78"/>
  <c r="AS747" i="78"/>
  <c r="AQ784" i="78"/>
  <c r="AS784" i="78"/>
  <c r="AS906" i="78"/>
  <c r="AQ906" i="78"/>
  <c r="AS66" i="78"/>
  <c r="AQ66" i="78"/>
  <c r="AK1855" i="78"/>
  <c r="AI1855" i="78"/>
  <c r="AN1855" i="78"/>
  <c r="AP1855" i="78"/>
  <c r="AH1855" i="78"/>
  <c r="AT1855" i="78"/>
  <c r="AZ1855" i="78"/>
  <c r="AY1855" i="78" s="1"/>
  <c r="AX1855" i="78" s="1"/>
  <c r="AM1855" i="78"/>
  <c r="AR1855" i="78" s="1"/>
  <c r="AL1855" i="78"/>
  <c r="AJ1855" i="78"/>
  <c r="AQ799" i="78"/>
  <c r="AS799" i="78"/>
  <c r="AS1508" i="78"/>
  <c r="AQ1508" i="78"/>
  <c r="AS1207" i="78"/>
  <c r="AQ1207" i="78"/>
  <c r="AQ177" i="78"/>
  <c r="AS177" i="78"/>
  <c r="AQ1130" i="78"/>
  <c r="AS1130" i="78"/>
  <c r="AM633" i="78"/>
  <c r="AR633" i="78" s="1"/>
  <c r="AN633" i="78"/>
  <c r="AZ633" i="78"/>
  <c r="AY633" i="78" s="1"/>
  <c r="AX633" i="78" s="1"/>
  <c r="AI633" i="78"/>
  <c r="AH633" i="78"/>
  <c r="AL633" i="78"/>
  <c r="AK633" i="78"/>
  <c r="AT633" i="78"/>
  <c r="AP633" i="78"/>
  <c r="AJ633" i="78"/>
  <c r="AI511" i="78"/>
  <c r="AN511" i="78"/>
  <c r="AM511" i="78"/>
  <c r="AR511" i="78" s="1"/>
  <c r="AK511" i="78"/>
  <c r="AP511" i="78"/>
  <c r="AL511" i="78"/>
  <c r="AJ511" i="78"/>
  <c r="AH511" i="78"/>
  <c r="AT511" i="78"/>
  <c r="AS1173" i="78"/>
  <c r="AQ1173" i="78"/>
  <c r="AS1908" i="78"/>
  <c r="AQ1908" i="78"/>
  <c r="AS221" i="78"/>
  <c r="AQ221" i="78"/>
  <c r="AI1589" i="78"/>
  <c r="AN1589" i="78"/>
  <c r="AP1589" i="78"/>
  <c r="AM1589" i="78"/>
  <c r="AR1589" i="78" s="1"/>
  <c r="AZ1589" i="78"/>
  <c r="AY1589" i="78" s="1"/>
  <c r="AX1589" i="78" s="1"/>
  <c r="AL1589" i="78"/>
  <c r="AT1589" i="78"/>
  <c r="AK1589" i="78"/>
  <c r="AJ1589" i="78"/>
  <c r="AH1589" i="78"/>
  <c r="AN1484" i="78"/>
  <c r="AJ1484" i="78"/>
  <c r="AM1484" i="78"/>
  <c r="AR1484" i="78" s="1"/>
  <c r="AL1484" i="78"/>
  <c r="AK1484" i="78"/>
  <c r="AT1484" i="78"/>
  <c r="AI1484" i="78"/>
  <c r="AH1484" i="78"/>
  <c r="AP1484" i="78"/>
  <c r="AZ1484" i="78"/>
  <c r="AY1484" i="78" s="1"/>
  <c r="AX1484" i="78" s="1"/>
  <c r="AM743" i="78"/>
  <c r="AR743" i="78" s="1"/>
  <c r="AP743" i="78"/>
  <c r="AN743" i="78"/>
  <c r="AZ743" i="78"/>
  <c r="AY743" i="78" s="1"/>
  <c r="AX743" i="78" s="1"/>
  <c r="AT743" i="78"/>
  <c r="AK743" i="78"/>
  <c r="AI743" i="78"/>
  <c r="AH743" i="78"/>
  <c r="AL743" i="78"/>
  <c r="AJ743" i="78"/>
  <c r="AS744" i="78"/>
  <c r="AQ744" i="78"/>
  <c r="AS1177" i="78"/>
  <c r="AQ1177" i="78"/>
  <c r="AQ1669" i="78"/>
  <c r="AS1669" i="78"/>
  <c r="AM725" i="78"/>
  <c r="AR725" i="78" s="1"/>
  <c r="AN725" i="78"/>
  <c r="AZ725" i="78"/>
  <c r="AY725" i="78" s="1"/>
  <c r="AX725" i="78" s="1"/>
  <c r="AT725" i="78"/>
  <c r="AK725" i="78"/>
  <c r="AI725" i="78"/>
  <c r="AH725" i="78"/>
  <c r="AP725" i="78"/>
  <c r="AL725" i="78"/>
  <c r="AJ725" i="78"/>
  <c r="AS118" i="78"/>
  <c r="AQ118" i="78"/>
  <c r="AN327" i="78"/>
  <c r="AM327" i="78"/>
  <c r="AR327" i="78" s="1"/>
  <c r="AT327" i="78"/>
  <c r="AL327" i="78"/>
  <c r="AK327" i="78"/>
  <c r="AJ327" i="78"/>
  <c r="AI327" i="78"/>
  <c r="AP327" i="78"/>
  <c r="AH327" i="78"/>
  <c r="AJ1280" i="78"/>
  <c r="AH1280" i="78"/>
  <c r="AM1280" i="78"/>
  <c r="AR1280" i="78" s="1"/>
  <c r="AZ1280" i="78"/>
  <c r="AY1280" i="78" s="1"/>
  <c r="AX1280" i="78" s="1"/>
  <c r="AN1280" i="78"/>
  <c r="AL1280" i="78"/>
  <c r="AI1280" i="78"/>
  <c r="AT1280" i="78"/>
  <c r="AP1280" i="78"/>
  <c r="AK1280" i="78"/>
  <c r="AK1934" i="78"/>
  <c r="AI1934" i="78"/>
  <c r="AT1934" i="78"/>
  <c r="AP1934" i="78"/>
  <c r="AZ1934" i="78"/>
  <c r="AY1934" i="78" s="1"/>
  <c r="AX1934" i="78" s="1"/>
  <c r="AN1934" i="78"/>
  <c r="AM1934" i="78"/>
  <c r="AR1934" i="78" s="1"/>
  <c r="AL1934" i="78"/>
  <c r="AH1934" i="78"/>
  <c r="AJ1934" i="78"/>
  <c r="AI1644" i="78"/>
  <c r="AM1644" i="78"/>
  <c r="AR1644" i="78" s="1"/>
  <c r="AP1644" i="78"/>
  <c r="AT1644" i="78"/>
  <c r="AJ1644" i="78"/>
  <c r="AL1644" i="78"/>
  <c r="AH1644" i="78"/>
  <c r="AZ1644" i="78"/>
  <c r="AY1644" i="78" s="1"/>
  <c r="AX1644" i="78" s="1"/>
  <c r="AN1644" i="78"/>
  <c r="AK1644" i="78"/>
  <c r="AS1336" i="78"/>
  <c r="AQ1336" i="78"/>
  <c r="AQ923" i="78"/>
  <c r="AS923" i="78"/>
  <c r="AQ755" i="78"/>
  <c r="AS755" i="78"/>
  <c r="AQ121" i="78"/>
  <c r="AS121" i="78"/>
  <c r="AT1814" i="78"/>
  <c r="AL1814" i="78"/>
  <c r="AZ1814" i="78"/>
  <c r="AY1814" i="78" s="1"/>
  <c r="AX1814" i="78" s="1"/>
  <c r="AJ1814" i="78"/>
  <c r="AM1814" i="78"/>
  <c r="AR1814" i="78" s="1"/>
  <c r="AK1814" i="78"/>
  <c r="AI1814" i="78"/>
  <c r="AP1814" i="78"/>
  <c r="AN1814" i="78"/>
  <c r="AH1814" i="78"/>
  <c r="AI2042" i="78"/>
  <c r="AN2042" i="78"/>
  <c r="AM2042" i="78"/>
  <c r="AR2042" i="78" s="1"/>
  <c r="AT2042" i="78"/>
  <c r="AL2042" i="78"/>
  <c r="AZ2042" i="78"/>
  <c r="AY2042" i="78" s="1"/>
  <c r="AX2042" i="78" s="1"/>
  <c r="AK2042" i="78"/>
  <c r="AH2042" i="78"/>
  <c r="AP2042" i="78"/>
  <c r="AJ2042" i="78"/>
  <c r="AS197" i="78"/>
  <c r="AQ197" i="78"/>
  <c r="AN1528" i="78"/>
  <c r="AT1528" i="78"/>
  <c r="AL1528" i="78"/>
  <c r="AZ1528" i="78"/>
  <c r="AY1528" i="78" s="1"/>
  <c r="AX1528" i="78" s="1"/>
  <c r="AI1528" i="78"/>
  <c r="AM1528" i="78"/>
  <c r="AR1528" i="78" s="1"/>
  <c r="AK1528" i="78"/>
  <c r="AJ1528" i="78"/>
  <c r="AP1528" i="78"/>
  <c r="AH1528" i="78"/>
  <c r="AP302" i="78"/>
  <c r="AH302" i="78"/>
  <c r="AM302" i="78"/>
  <c r="AR302" i="78" s="1"/>
  <c r="AT302" i="78"/>
  <c r="AL302" i="78"/>
  <c r="AK302" i="78"/>
  <c r="AN302" i="78"/>
  <c r="AJ302" i="78"/>
  <c r="AI302" i="78"/>
  <c r="AS518" i="78"/>
  <c r="AQ518" i="78"/>
  <c r="AJ1300" i="78"/>
  <c r="AM1300" i="78"/>
  <c r="AR1300" i="78" s="1"/>
  <c r="AZ1300" i="78"/>
  <c r="AY1300" i="78" s="1"/>
  <c r="AX1300" i="78" s="1"/>
  <c r="AT1300" i="78"/>
  <c r="AK1300" i="78"/>
  <c r="AI1300" i="78"/>
  <c r="AH1300" i="78"/>
  <c r="AN1300" i="78"/>
  <c r="AL1300" i="78"/>
  <c r="AP1300" i="78"/>
  <c r="AS1756" i="78"/>
  <c r="AQ1756" i="78"/>
  <c r="AS1549" i="78"/>
  <c r="AQ1549" i="78"/>
  <c r="AS366" i="78"/>
  <c r="AQ366" i="78"/>
  <c r="AI161" i="78"/>
  <c r="AP161" i="78"/>
  <c r="AH161" i="78"/>
  <c r="AN161" i="78"/>
  <c r="AM161" i="78"/>
  <c r="AR161" i="78" s="1"/>
  <c r="AT161" i="78"/>
  <c r="AL161" i="78"/>
  <c r="AK161" i="78"/>
  <c r="AJ161" i="78"/>
  <c r="AQ573" i="78"/>
  <c r="AS573" i="78"/>
  <c r="AS1279" i="78"/>
  <c r="AQ1279" i="78"/>
  <c r="AM848" i="78"/>
  <c r="AR848" i="78" s="1"/>
  <c r="AT848" i="78"/>
  <c r="AK848" i="78"/>
  <c r="AP848" i="78"/>
  <c r="AN848" i="78"/>
  <c r="AL848" i="78"/>
  <c r="AI848" i="78"/>
  <c r="AH848" i="78"/>
  <c r="AZ848" i="78"/>
  <c r="AY848" i="78" s="1"/>
  <c r="AX848" i="78" s="1"/>
  <c r="AJ848" i="78"/>
  <c r="AN264" i="78"/>
  <c r="AK264" i="78"/>
  <c r="AJ264" i="78"/>
  <c r="AL264" i="78"/>
  <c r="AI264" i="78"/>
  <c r="AH264" i="78"/>
  <c r="AT264" i="78"/>
  <c r="AP264" i="78"/>
  <c r="AM264" i="78"/>
  <c r="AR264" i="78" s="1"/>
  <c r="AQ591" i="78"/>
  <c r="AS591" i="78"/>
  <c r="AK1028" i="78"/>
  <c r="AJ1028" i="78"/>
  <c r="AI1028" i="78"/>
  <c r="AM1028" i="78"/>
  <c r="AR1028" i="78" s="1"/>
  <c r="AL1028" i="78"/>
  <c r="AH1028" i="78"/>
  <c r="AT1028" i="78"/>
  <c r="AZ1028" i="78"/>
  <c r="AY1028" i="78" s="1"/>
  <c r="AX1028" i="78" s="1"/>
  <c r="AN1028" i="78"/>
  <c r="AP1028" i="78"/>
  <c r="AJ1272" i="78"/>
  <c r="AM1272" i="78"/>
  <c r="AR1272" i="78" s="1"/>
  <c r="AZ1272" i="78"/>
  <c r="AY1272" i="78" s="1"/>
  <c r="AX1272" i="78" s="1"/>
  <c r="AN1272" i="78"/>
  <c r="AL1272" i="78"/>
  <c r="AK1272" i="78"/>
  <c r="AH1272" i="78"/>
  <c r="AP1272" i="78"/>
  <c r="AT1272" i="78"/>
  <c r="AI1272" i="78"/>
  <c r="AS1486" i="78"/>
  <c r="AQ1486" i="78"/>
  <c r="AK1887" i="78"/>
  <c r="AI1887" i="78"/>
  <c r="AH1887" i="78"/>
  <c r="AP1887" i="78"/>
  <c r="AN1887" i="78"/>
  <c r="AM1887" i="78"/>
  <c r="AR1887" i="78" s="1"/>
  <c r="AL1887" i="78"/>
  <c r="AJ1887" i="78"/>
  <c r="AT1887" i="78"/>
  <c r="AZ1887" i="78"/>
  <c r="AY1887" i="78" s="1"/>
  <c r="AX1887" i="78" s="1"/>
  <c r="AS1819" i="78"/>
  <c r="AQ1819" i="78"/>
  <c r="AS367" i="78"/>
  <c r="AQ367" i="78"/>
  <c r="AS1327" i="78"/>
  <c r="AQ1327" i="78"/>
  <c r="AQ2038" i="78"/>
  <c r="AS2038" i="78"/>
  <c r="AM607" i="78"/>
  <c r="AR607" i="78" s="1"/>
  <c r="AN607" i="78"/>
  <c r="AZ607" i="78"/>
  <c r="AY607" i="78" s="1"/>
  <c r="AX607" i="78" s="1"/>
  <c r="AI607" i="78"/>
  <c r="AH607" i="78"/>
  <c r="AJ607" i="78"/>
  <c r="AP607" i="78"/>
  <c r="AK607" i="78"/>
  <c r="AT607" i="78"/>
  <c r="AL607" i="78"/>
  <c r="AS702" i="78"/>
  <c r="AQ702" i="78"/>
  <c r="AQ683" i="78"/>
  <c r="AS683" i="78"/>
  <c r="AQ695" i="78"/>
  <c r="AS695" i="78"/>
  <c r="AQ558" i="78"/>
  <c r="AS558" i="78"/>
  <c r="AS1153" i="78"/>
  <c r="AQ1153" i="78"/>
  <c r="AK1160" i="78"/>
  <c r="AI1160" i="78"/>
  <c r="AP1160" i="78"/>
  <c r="AM1160" i="78"/>
  <c r="AR1160" i="78" s="1"/>
  <c r="AJ1160" i="78"/>
  <c r="AH1160" i="78"/>
  <c r="AZ1160" i="78"/>
  <c r="AY1160" i="78" s="1"/>
  <c r="AX1160" i="78" s="1"/>
  <c r="AT1160" i="78"/>
  <c r="AN1160" i="78"/>
  <c r="AL1160" i="78"/>
  <c r="AS531" i="78"/>
  <c r="AQ531" i="78"/>
  <c r="AM927" i="78"/>
  <c r="AR927" i="78" s="1"/>
  <c r="AP927" i="78"/>
  <c r="AH927" i="78"/>
  <c r="AN927" i="78"/>
  <c r="AZ927" i="78"/>
  <c r="AY927" i="78" s="1"/>
  <c r="AX927" i="78" s="1"/>
  <c r="AT927" i="78"/>
  <c r="AK927" i="78"/>
  <c r="AJ927" i="78"/>
  <c r="AL927" i="78"/>
  <c r="AI927" i="78"/>
  <c r="AI1116" i="78"/>
  <c r="AL1116" i="78"/>
  <c r="AJ1116" i="78"/>
  <c r="AP1116" i="78"/>
  <c r="AN1116" i="78"/>
  <c r="AK1116" i="78"/>
  <c r="AH1116" i="78"/>
  <c r="AZ1116" i="78"/>
  <c r="AY1116" i="78" s="1"/>
  <c r="AX1116" i="78" s="1"/>
  <c r="AT1116" i="78"/>
  <c r="AM1116" i="78"/>
  <c r="AR1116" i="78" s="1"/>
  <c r="AI1592" i="78"/>
  <c r="AH1592" i="78"/>
  <c r="AN1592" i="78"/>
  <c r="AP1592" i="78"/>
  <c r="AM1592" i="78"/>
  <c r="AR1592" i="78" s="1"/>
  <c r="AZ1592" i="78"/>
  <c r="AY1592" i="78" s="1"/>
  <c r="AX1592" i="78" s="1"/>
  <c r="AL1592" i="78"/>
  <c r="AK1592" i="78"/>
  <c r="AT1592" i="78"/>
  <c r="AJ1592" i="78"/>
  <c r="AS698" i="78"/>
  <c r="AQ698" i="78"/>
  <c r="AS326" i="78"/>
  <c r="AQ326" i="78"/>
  <c r="AQ899" i="78"/>
  <c r="AS899" i="78"/>
  <c r="AT484" i="78"/>
  <c r="AL484" i="78"/>
  <c r="AJ484" i="78"/>
  <c r="AN484" i="78"/>
  <c r="AI484" i="78"/>
  <c r="AH484" i="78"/>
  <c r="AP484" i="78"/>
  <c r="AM484" i="78"/>
  <c r="AR484" i="78" s="1"/>
  <c r="AK484" i="78"/>
  <c r="AI439" i="78"/>
  <c r="AK439" i="78"/>
  <c r="AL439" i="78"/>
  <c r="AJ439" i="78"/>
  <c r="AH439" i="78"/>
  <c r="AT439" i="78"/>
  <c r="AP439" i="78"/>
  <c r="AN439" i="78"/>
  <c r="AM439" i="78"/>
  <c r="AR439" i="78" s="1"/>
  <c r="AM1403" i="78"/>
  <c r="AR1403" i="78" s="1"/>
  <c r="AP1403" i="78"/>
  <c r="AN1403" i="78"/>
  <c r="AZ1403" i="78"/>
  <c r="AY1403" i="78" s="1"/>
  <c r="AX1403" i="78" s="1"/>
  <c r="AL1403" i="78"/>
  <c r="AT1403" i="78"/>
  <c r="AK1403" i="78"/>
  <c r="AJ1403" i="78"/>
  <c r="AI1403" i="78"/>
  <c r="AH1403" i="78"/>
  <c r="AS1939" i="78"/>
  <c r="AQ1939" i="78"/>
  <c r="AK1229" i="78"/>
  <c r="AI1229" i="78"/>
  <c r="AN1229" i="78"/>
  <c r="AZ1229" i="78"/>
  <c r="AY1229" i="78" s="1"/>
  <c r="AX1229" i="78" s="1"/>
  <c r="AM1229" i="78"/>
  <c r="AR1229" i="78" s="1"/>
  <c r="AL1229" i="78"/>
  <c r="AJ1229" i="78"/>
  <c r="AT1229" i="78"/>
  <c r="AH1229" i="78"/>
  <c r="AP1229" i="78"/>
  <c r="AQ465" i="78"/>
  <c r="AS465" i="78"/>
  <c r="AQ1774" i="78"/>
  <c r="AS1774" i="78"/>
  <c r="AH504" i="78"/>
  <c r="AN504" i="78"/>
  <c r="AT504" i="78"/>
  <c r="AL504" i="78"/>
  <c r="AJ504" i="78"/>
  <c r="AP504" i="78"/>
  <c r="AM504" i="78"/>
  <c r="AR504" i="78" s="1"/>
  <c r="AK504" i="78"/>
  <c r="AI504" i="78"/>
  <c r="AH254" i="78"/>
  <c r="AM254" i="78"/>
  <c r="AR254" i="78" s="1"/>
  <c r="AP254" i="78"/>
  <c r="AT254" i="78"/>
  <c r="AL254" i="78"/>
  <c r="AN254" i="78"/>
  <c r="AK254" i="78"/>
  <c r="AJ254" i="78"/>
  <c r="AI254" i="78"/>
  <c r="AQ233" i="78"/>
  <c r="AS233" i="78"/>
  <c r="AQ885" i="78"/>
  <c r="AS885" i="78"/>
  <c r="AT1985" i="78"/>
  <c r="AL1985" i="78"/>
  <c r="AZ1985" i="78"/>
  <c r="AY1985" i="78" s="1"/>
  <c r="AX1985" i="78" s="1"/>
  <c r="AN1985" i="78"/>
  <c r="AP1985" i="78"/>
  <c r="AM1985" i="78"/>
  <c r="AR1985" i="78" s="1"/>
  <c r="AK1985" i="78"/>
  <c r="AH1985" i="78"/>
  <c r="AJ1985" i="78"/>
  <c r="AI1985" i="78"/>
  <c r="AN336" i="78"/>
  <c r="AM336" i="78"/>
  <c r="AR336" i="78" s="1"/>
  <c r="AP336" i="78"/>
  <c r="AT336" i="78"/>
  <c r="AL336" i="78"/>
  <c r="AK336" i="78"/>
  <c r="AJ336" i="78"/>
  <c r="AI336" i="78"/>
  <c r="AH336" i="78"/>
  <c r="AK1230" i="78"/>
  <c r="AI1230" i="78"/>
  <c r="AM1230" i="78"/>
  <c r="AR1230" i="78" s="1"/>
  <c r="AL1230" i="78"/>
  <c r="AJ1230" i="78"/>
  <c r="AT1230" i="78"/>
  <c r="AH1230" i="78"/>
  <c r="AP1230" i="78"/>
  <c r="AN1230" i="78"/>
  <c r="AZ1230" i="78"/>
  <c r="AY1230" i="78" s="1"/>
  <c r="AX1230" i="78" s="1"/>
  <c r="AM904" i="78"/>
  <c r="AR904" i="78" s="1"/>
  <c r="AP904" i="78"/>
  <c r="AL904" i="78"/>
  <c r="AT904" i="78"/>
  <c r="AK904" i="78"/>
  <c r="AI904" i="78"/>
  <c r="AJ904" i="78"/>
  <c r="AH904" i="78"/>
  <c r="AZ904" i="78"/>
  <c r="AY904" i="78" s="1"/>
  <c r="AX904" i="78" s="1"/>
  <c r="AN904" i="78"/>
  <c r="AN1725" i="78"/>
  <c r="AT1725" i="78"/>
  <c r="AL1725" i="78"/>
  <c r="AZ1725" i="78"/>
  <c r="AY1725" i="78" s="1"/>
  <c r="AX1725" i="78" s="1"/>
  <c r="AK1725" i="78"/>
  <c r="AI1725" i="78"/>
  <c r="AH1725" i="78"/>
  <c r="AP1725" i="78"/>
  <c r="AM1725" i="78"/>
  <c r="AR1725" i="78" s="1"/>
  <c r="AJ1725" i="78"/>
  <c r="AS1476" i="78"/>
  <c r="AQ1476" i="78"/>
  <c r="AK1159" i="78"/>
  <c r="AI1159" i="78"/>
  <c r="AJ1159" i="78"/>
  <c r="AP1159" i="78"/>
  <c r="AM1159" i="78"/>
  <c r="AR1159" i="78" s="1"/>
  <c r="AZ1159" i="78"/>
  <c r="AY1159" i="78" s="1"/>
  <c r="AX1159" i="78" s="1"/>
  <c r="AT1159" i="78"/>
  <c r="AN1159" i="78"/>
  <c r="AH1159" i="78"/>
  <c r="AL1159" i="78"/>
  <c r="AS896" i="78"/>
  <c r="AQ896" i="78"/>
  <c r="AM852" i="78"/>
  <c r="AR852" i="78" s="1"/>
  <c r="AT852" i="78"/>
  <c r="AK852" i="78"/>
  <c r="AP852" i="78"/>
  <c r="AN852" i="78"/>
  <c r="AL852" i="78"/>
  <c r="AI852" i="78"/>
  <c r="AH852" i="78"/>
  <c r="AZ852" i="78"/>
  <c r="AY852" i="78" s="1"/>
  <c r="AX852" i="78" s="1"/>
  <c r="AJ852" i="78"/>
  <c r="AN1358" i="78"/>
  <c r="AM1358" i="78"/>
  <c r="AR1358" i="78" s="1"/>
  <c r="AP1358" i="78"/>
  <c r="AT1358" i="78"/>
  <c r="AL1358" i="78"/>
  <c r="AZ1358" i="78"/>
  <c r="AY1358" i="78" s="1"/>
  <c r="AX1358" i="78" s="1"/>
  <c r="AJ1358" i="78"/>
  <c r="AH1358" i="78"/>
  <c r="AK1358" i="78"/>
  <c r="AI1358" i="78"/>
  <c r="AS1984" i="78"/>
  <c r="AQ1984" i="78"/>
  <c r="AN1733" i="78"/>
  <c r="AT1733" i="78"/>
  <c r="AL1733" i="78"/>
  <c r="AZ1733" i="78"/>
  <c r="AY1733" i="78" s="1"/>
  <c r="AX1733" i="78" s="1"/>
  <c r="AK1733" i="78"/>
  <c r="AJ1733" i="78"/>
  <c r="AI1733" i="78"/>
  <c r="AH1733" i="78"/>
  <c r="AP1733" i="78"/>
  <c r="AM1733" i="78"/>
  <c r="AR1733" i="78" s="1"/>
  <c r="AS547" i="78"/>
  <c r="AQ547" i="78"/>
  <c r="AM710" i="78"/>
  <c r="AR710" i="78" s="1"/>
  <c r="AP710" i="78"/>
  <c r="AI710" i="78"/>
  <c r="AN710" i="78"/>
  <c r="AZ710" i="78"/>
  <c r="AY710" i="78" s="1"/>
  <c r="AX710" i="78" s="1"/>
  <c r="AL710" i="78"/>
  <c r="AK710" i="78"/>
  <c r="AJ710" i="78"/>
  <c r="AH710" i="78"/>
  <c r="AT710" i="78"/>
  <c r="AM822" i="78"/>
  <c r="AR822" i="78" s="1"/>
  <c r="AP822" i="78"/>
  <c r="AI822" i="78"/>
  <c r="AL822" i="78"/>
  <c r="AK822" i="78"/>
  <c r="AH822" i="78"/>
  <c r="AZ822" i="78"/>
  <c r="AY822" i="78" s="1"/>
  <c r="AX822" i="78" s="1"/>
  <c r="AN822" i="78"/>
  <c r="AT822" i="78"/>
  <c r="AJ822" i="78"/>
  <c r="AN1511" i="78"/>
  <c r="AT1511" i="78"/>
  <c r="AL1511" i="78"/>
  <c r="AZ1511" i="78"/>
  <c r="AY1511" i="78" s="1"/>
  <c r="AX1511" i="78" s="1"/>
  <c r="AJ1511" i="78"/>
  <c r="AH1511" i="78"/>
  <c r="AP1511" i="78"/>
  <c r="AM1511" i="78"/>
  <c r="AR1511" i="78" s="1"/>
  <c r="AK1511" i="78"/>
  <c r="AI1511" i="78"/>
  <c r="AT271" i="78"/>
  <c r="AL271" i="78"/>
  <c r="AK271" i="78"/>
  <c r="AM271" i="78"/>
  <c r="AR271" i="78" s="1"/>
  <c r="AJ271" i="78"/>
  <c r="AI271" i="78"/>
  <c r="AH271" i="78"/>
  <c r="AP271" i="78"/>
  <c r="AN271" i="78"/>
  <c r="AQ1506" i="78"/>
  <c r="AS1506" i="78"/>
  <c r="AN1457" i="78"/>
  <c r="AJ1457" i="78"/>
  <c r="AM1457" i="78"/>
  <c r="AR1457" i="78" s="1"/>
  <c r="AL1457" i="78"/>
  <c r="AK1457" i="78"/>
  <c r="AI1457" i="78"/>
  <c r="AH1457" i="78"/>
  <c r="AP1457" i="78"/>
  <c r="AZ1457" i="78"/>
  <c r="AY1457" i="78" s="1"/>
  <c r="AX1457" i="78" s="1"/>
  <c r="AT1457" i="78"/>
  <c r="AS206" i="78"/>
  <c r="AQ206" i="78"/>
  <c r="AN1377" i="78"/>
  <c r="AM1377" i="78"/>
  <c r="AR1377" i="78" s="1"/>
  <c r="AT1377" i="78"/>
  <c r="AL1377" i="78"/>
  <c r="AZ1377" i="78"/>
  <c r="AY1377" i="78" s="1"/>
  <c r="AX1377" i="78" s="1"/>
  <c r="AJ1377" i="78"/>
  <c r="AK1377" i="78"/>
  <c r="AI1377" i="78"/>
  <c r="AH1377" i="78"/>
  <c r="AP1377" i="78"/>
  <c r="AS1539" i="78"/>
  <c r="AQ1539" i="78"/>
  <c r="AT1823" i="78"/>
  <c r="AL1823" i="78"/>
  <c r="AZ1823" i="78"/>
  <c r="AY1823" i="78" s="1"/>
  <c r="AX1823" i="78" s="1"/>
  <c r="AJ1823" i="78"/>
  <c r="AI1823" i="78"/>
  <c r="AH1823" i="78"/>
  <c r="AP1823" i="78"/>
  <c r="AM1823" i="78"/>
  <c r="AR1823" i="78" s="1"/>
  <c r="AN1823" i="78"/>
  <c r="AK1823" i="78"/>
  <c r="AK1206" i="78"/>
  <c r="AI1206" i="78"/>
  <c r="AM1206" i="78"/>
  <c r="AR1206" i="78" s="1"/>
  <c r="AJ1206" i="78"/>
  <c r="AZ1206" i="78"/>
  <c r="AY1206" i="78" s="1"/>
  <c r="AX1206" i="78" s="1"/>
  <c r="AT1206" i="78"/>
  <c r="AP1206" i="78"/>
  <c r="AN1206" i="78"/>
  <c r="AL1206" i="78"/>
  <c r="AH1206" i="78"/>
  <c r="AN1706" i="78"/>
  <c r="AL1706" i="78"/>
  <c r="AH1706" i="78"/>
  <c r="AM1706" i="78"/>
  <c r="AR1706" i="78" s="1"/>
  <c r="AK1706" i="78"/>
  <c r="AJ1706" i="78"/>
  <c r="AT1706" i="78"/>
  <c r="AI1706" i="78"/>
  <c r="AP1706" i="78"/>
  <c r="AZ1706" i="78"/>
  <c r="AY1706" i="78" s="1"/>
  <c r="AX1706" i="78" s="1"/>
  <c r="AS280" i="78"/>
  <c r="AQ280" i="78"/>
  <c r="AQ1691" i="78"/>
  <c r="AS1691" i="78"/>
  <c r="AK1019" i="78"/>
  <c r="AJ1019" i="78"/>
  <c r="AI1019" i="78"/>
  <c r="AT1019" i="78"/>
  <c r="AZ1019" i="78"/>
  <c r="AY1019" i="78" s="1"/>
  <c r="AX1019" i="78" s="1"/>
  <c r="AP1019" i="78"/>
  <c r="AN1019" i="78"/>
  <c r="AM1019" i="78"/>
  <c r="AR1019" i="78" s="1"/>
  <c r="AH1019" i="78"/>
  <c r="AL1019" i="78"/>
  <c r="AQ1473" i="78"/>
  <c r="AS1473" i="78"/>
  <c r="AN212" i="78"/>
  <c r="AM212" i="78"/>
  <c r="AR212" i="78" s="1"/>
  <c r="AP212" i="78"/>
  <c r="AT212" i="78"/>
  <c r="AL212" i="78"/>
  <c r="AK212" i="78"/>
  <c r="AJ212" i="78"/>
  <c r="AI212" i="78"/>
  <c r="AH212" i="78"/>
  <c r="AN1078" i="78"/>
  <c r="AM1078" i="78"/>
  <c r="AR1078" i="78" s="1"/>
  <c r="AZ1078" i="78"/>
  <c r="AY1078" i="78" s="1"/>
  <c r="AX1078" i="78" s="1"/>
  <c r="AL1078" i="78"/>
  <c r="AT1078" i="78"/>
  <c r="AK1078" i="78"/>
  <c r="AJ1078" i="78"/>
  <c r="AI1078" i="78"/>
  <c r="AH1078" i="78"/>
  <c r="AP1078" i="78"/>
  <c r="AS1723" i="78"/>
  <c r="AQ1723" i="78"/>
  <c r="AI1611" i="78"/>
  <c r="AM1611" i="78"/>
  <c r="AR1611" i="78" s="1"/>
  <c r="AP1611" i="78"/>
  <c r="AN1611" i="78"/>
  <c r="AL1611" i="78"/>
  <c r="AK1611" i="78"/>
  <c r="AT1611" i="78"/>
  <c r="AJ1611" i="78"/>
  <c r="AH1611" i="78"/>
  <c r="AZ1611" i="78"/>
  <c r="AY1611" i="78" s="1"/>
  <c r="AX1611" i="78" s="1"/>
  <c r="AQ937" i="78"/>
  <c r="AS937" i="78"/>
  <c r="AT250" i="78"/>
  <c r="AL250" i="78"/>
  <c r="AI250" i="78"/>
  <c r="AH250" i="78"/>
  <c r="AK250" i="78"/>
  <c r="AJ250" i="78"/>
  <c r="AP250" i="78"/>
  <c r="AN250" i="78"/>
  <c r="AM250" i="78"/>
  <c r="AR250" i="78" s="1"/>
  <c r="AS752" i="78"/>
  <c r="AQ752" i="78"/>
  <c r="AS1345" i="78"/>
  <c r="AQ1345" i="78"/>
  <c r="AK1030" i="78"/>
  <c r="AJ1030" i="78"/>
  <c r="AI1030" i="78"/>
  <c r="AP1030" i="78"/>
  <c r="AN1030" i="78"/>
  <c r="AM1030" i="78"/>
  <c r="AR1030" i="78" s="1"/>
  <c r="AL1030" i="78"/>
  <c r="AT1030" i="78"/>
  <c r="AH1030" i="78"/>
  <c r="AZ1030" i="78"/>
  <c r="AY1030" i="78" s="1"/>
  <c r="AX1030" i="78" s="1"/>
  <c r="AS563" i="78"/>
  <c r="AQ563" i="78"/>
  <c r="AS318" i="78"/>
  <c r="AQ318" i="78"/>
  <c r="AT468" i="78"/>
  <c r="AL468" i="78"/>
  <c r="AJ468" i="78"/>
  <c r="AN468" i="78"/>
  <c r="AI468" i="78"/>
  <c r="AH468" i="78"/>
  <c r="AP468" i="78"/>
  <c r="AM468" i="78"/>
  <c r="AR468" i="78" s="1"/>
  <c r="AK468" i="78"/>
  <c r="AM881" i="78"/>
  <c r="AR881" i="78" s="1"/>
  <c r="AP881" i="78"/>
  <c r="AH881" i="78"/>
  <c r="AN881" i="78"/>
  <c r="AZ881" i="78"/>
  <c r="AY881" i="78" s="1"/>
  <c r="AX881" i="78" s="1"/>
  <c r="AT881" i="78"/>
  <c r="AK881" i="78"/>
  <c r="AJ881" i="78"/>
  <c r="AI881" i="78"/>
  <c r="AL881" i="78"/>
  <c r="AM840" i="78"/>
  <c r="AR840" i="78" s="1"/>
  <c r="AP840" i="78"/>
  <c r="AI840" i="78"/>
  <c r="AT840" i="78"/>
  <c r="AJ840" i="78"/>
  <c r="AH840" i="78"/>
  <c r="AZ840" i="78"/>
  <c r="AY840" i="78" s="1"/>
  <c r="AX840" i="78" s="1"/>
  <c r="AN840" i="78"/>
  <c r="AL840" i="78"/>
  <c r="AK840" i="78"/>
  <c r="AK347" i="78"/>
  <c r="AJ347" i="78"/>
  <c r="AI347" i="78"/>
  <c r="AP347" i="78"/>
  <c r="AH347" i="78"/>
  <c r="AN347" i="78"/>
  <c r="AM347" i="78"/>
  <c r="AR347" i="78" s="1"/>
  <c r="AT347" i="78"/>
  <c r="AL347" i="78"/>
  <c r="AK1857" i="78"/>
  <c r="AP1857" i="78"/>
  <c r="AN1857" i="78"/>
  <c r="AL1857" i="78"/>
  <c r="AH1857" i="78"/>
  <c r="AT1857" i="78"/>
  <c r="AZ1857" i="78"/>
  <c r="AY1857" i="78" s="1"/>
  <c r="AX1857" i="78" s="1"/>
  <c r="AM1857" i="78"/>
  <c r="AR1857" i="78" s="1"/>
  <c r="AJ1857" i="78"/>
  <c r="AI1857" i="78"/>
  <c r="AI1633" i="78"/>
  <c r="AM1633" i="78"/>
  <c r="AR1633" i="78" s="1"/>
  <c r="AP1633" i="78"/>
  <c r="AJ1633" i="78"/>
  <c r="AT1633" i="78"/>
  <c r="AH1633" i="78"/>
  <c r="AZ1633" i="78"/>
  <c r="AY1633" i="78" s="1"/>
  <c r="AX1633" i="78" s="1"/>
  <c r="AN1633" i="78"/>
  <c r="AL1633" i="78"/>
  <c r="AK1633" i="78"/>
  <c r="AM600" i="78"/>
  <c r="AR600" i="78" s="1"/>
  <c r="AP600" i="78"/>
  <c r="AI600" i="78"/>
  <c r="AN600" i="78"/>
  <c r="AZ600" i="78"/>
  <c r="AY600" i="78" s="1"/>
  <c r="AX600" i="78" s="1"/>
  <c r="AL600" i="78"/>
  <c r="AK600" i="78"/>
  <c r="AJ600" i="78"/>
  <c r="AH600" i="78"/>
  <c r="AT600" i="78"/>
  <c r="AS1009" i="78"/>
  <c r="AQ1009" i="78"/>
  <c r="AS1305" i="78"/>
  <c r="AQ1305" i="78"/>
  <c r="AQ348" i="78"/>
  <c r="AS348" i="78"/>
  <c r="AM819" i="78"/>
  <c r="AR819" i="78" s="1"/>
  <c r="AP819" i="78"/>
  <c r="AI819" i="78"/>
  <c r="AZ819" i="78"/>
  <c r="AY819" i="78" s="1"/>
  <c r="AX819" i="78" s="1"/>
  <c r="AL819" i="78"/>
  <c r="AK819" i="78"/>
  <c r="AT819" i="78"/>
  <c r="AJ819" i="78"/>
  <c r="AH819" i="78"/>
  <c r="AN819" i="78"/>
  <c r="AQ663" i="78"/>
  <c r="AS663" i="78"/>
  <c r="AM611" i="78"/>
  <c r="AR611" i="78" s="1"/>
  <c r="AN611" i="78"/>
  <c r="AZ611" i="78"/>
  <c r="AY611" i="78" s="1"/>
  <c r="AX611" i="78" s="1"/>
  <c r="AI611" i="78"/>
  <c r="AH611" i="78"/>
  <c r="AP611" i="78"/>
  <c r="AK611" i="78"/>
  <c r="AJ611" i="78"/>
  <c r="AT611" i="78"/>
  <c r="AL611" i="78"/>
  <c r="AN1422" i="78"/>
  <c r="AI1422" i="78"/>
  <c r="AK1422" i="78"/>
  <c r="AH1422" i="78"/>
  <c r="AP1422" i="78"/>
  <c r="AZ1422" i="78"/>
  <c r="AY1422" i="78" s="1"/>
  <c r="AX1422" i="78" s="1"/>
  <c r="AM1422" i="78"/>
  <c r="AR1422" i="78" s="1"/>
  <c r="AL1422" i="78"/>
  <c r="AT1422" i="78"/>
  <c r="AJ1422" i="78"/>
  <c r="AM861" i="78"/>
  <c r="AR861" i="78" s="1"/>
  <c r="AP861" i="78"/>
  <c r="AT861" i="78"/>
  <c r="AK861" i="78"/>
  <c r="AZ861" i="78"/>
  <c r="AY861" i="78" s="1"/>
  <c r="AX861" i="78" s="1"/>
  <c r="AL861" i="78"/>
  <c r="AJ861" i="78"/>
  <c r="AI861" i="78"/>
  <c r="AH861" i="78"/>
  <c r="AN861" i="78"/>
  <c r="AS1892" i="78"/>
  <c r="AQ1892" i="78"/>
  <c r="AM805" i="78"/>
  <c r="AR805" i="78" s="1"/>
  <c r="AI805" i="78"/>
  <c r="AN805" i="78"/>
  <c r="AL805" i="78"/>
  <c r="AT805" i="78"/>
  <c r="AJ805" i="78"/>
  <c r="AH805" i="78"/>
  <c r="AP805" i="78"/>
  <c r="AK805" i="78"/>
  <c r="AZ805" i="78"/>
  <c r="AY805" i="78" s="1"/>
  <c r="AX805" i="78" s="1"/>
  <c r="AS1999" i="78"/>
  <c r="AQ1999" i="78"/>
  <c r="AM884" i="78"/>
  <c r="AR884" i="78" s="1"/>
  <c r="AL884" i="78"/>
  <c r="AT884" i="78"/>
  <c r="AK884" i="78"/>
  <c r="AI884" i="78"/>
  <c r="AP884" i="78"/>
  <c r="AJ884" i="78"/>
  <c r="AH884" i="78"/>
  <c r="AZ884" i="78"/>
  <c r="AY884" i="78" s="1"/>
  <c r="AX884" i="78" s="1"/>
  <c r="AN884" i="78"/>
  <c r="AK1223" i="78"/>
  <c r="AI1223" i="78"/>
  <c r="AJ1223" i="78"/>
  <c r="AP1223" i="78"/>
  <c r="AN1223" i="78"/>
  <c r="AZ1223" i="78"/>
  <c r="AY1223" i="78" s="1"/>
  <c r="AX1223" i="78" s="1"/>
  <c r="AM1223" i="78"/>
  <c r="AR1223" i="78" s="1"/>
  <c r="AT1223" i="78"/>
  <c r="AL1223" i="78"/>
  <c r="AH1223" i="78"/>
  <c r="AM2000" i="78"/>
  <c r="AR2000" i="78" s="1"/>
  <c r="AK2000" i="78"/>
  <c r="AI2000" i="78"/>
  <c r="AN2000" i="78"/>
  <c r="AL2000" i="78"/>
  <c r="AJ2000" i="78"/>
  <c r="AH2000" i="78"/>
  <c r="AT2000" i="78"/>
  <c r="AP2000" i="78"/>
  <c r="AZ2000" i="78"/>
  <c r="AY2000" i="78" s="1"/>
  <c r="AX2000" i="78" s="1"/>
  <c r="AS199" i="78"/>
  <c r="AQ199" i="78"/>
  <c r="AS557" i="78"/>
  <c r="AQ557" i="78"/>
  <c r="AK1925" i="78"/>
  <c r="AP1925" i="78"/>
  <c r="AN1925" i="78"/>
  <c r="AZ1925" i="78"/>
  <c r="AY1925" i="78" s="1"/>
  <c r="AX1925" i="78" s="1"/>
  <c r="AM1925" i="78"/>
  <c r="AR1925" i="78" s="1"/>
  <c r="AJ1925" i="78"/>
  <c r="AT1925" i="78"/>
  <c r="AL1925" i="78"/>
  <c r="AI1925" i="78"/>
  <c r="AH1925" i="78"/>
  <c r="AS914" i="78"/>
  <c r="AQ914" i="78"/>
  <c r="AS198" i="78"/>
  <c r="AQ198" i="78"/>
  <c r="AK952" i="78"/>
  <c r="AM952" i="78"/>
  <c r="AR952" i="78" s="1"/>
  <c r="AL952" i="78"/>
  <c r="AJ952" i="78"/>
  <c r="AI952" i="78"/>
  <c r="AH952" i="78"/>
  <c r="AT952" i="78"/>
  <c r="AZ952" i="78"/>
  <c r="AY952" i="78" s="1"/>
  <c r="AX952" i="78" s="1"/>
  <c r="AP952" i="78"/>
  <c r="AN952" i="78"/>
  <c r="AK1872" i="78"/>
  <c r="AN1872" i="78"/>
  <c r="AM1872" i="78"/>
  <c r="AR1872" i="78" s="1"/>
  <c r="AZ1872" i="78"/>
  <c r="AY1872" i="78" s="1"/>
  <c r="AX1872" i="78" s="1"/>
  <c r="AL1872" i="78"/>
  <c r="AT1872" i="78"/>
  <c r="AJ1872" i="78"/>
  <c r="AI1872" i="78"/>
  <c r="AH1872" i="78"/>
  <c r="AP1872" i="78"/>
  <c r="AM1998" i="78"/>
  <c r="AR1998" i="78" s="1"/>
  <c r="AP1998" i="78"/>
  <c r="AK1998" i="78"/>
  <c r="AT1998" i="78"/>
  <c r="AH1998" i="78"/>
  <c r="AZ1998" i="78"/>
  <c r="AY1998" i="78" s="1"/>
  <c r="AX1998" i="78" s="1"/>
  <c r="AN1998" i="78"/>
  <c r="AL1998" i="78"/>
  <c r="AJ1998" i="78"/>
  <c r="AI1998" i="78"/>
  <c r="AK976" i="78"/>
  <c r="AJ976" i="78"/>
  <c r="AP976" i="78"/>
  <c r="AZ976" i="78"/>
  <c r="AY976" i="78" s="1"/>
  <c r="AX976" i="78" s="1"/>
  <c r="AN976" i="78"/>
  <c r="AM976" i="78"/>
  <c r="AR976" i="78" s="1"/>
  <c r="AI976" i="78"/>
  <c r="AH976" i="78"/>
  <c r="AT976" i="78"/>
  <c r="AL976" i="78"/>
  <c r="AK1879" i="78"/>
  <c r="AL1879" i="78"/>
  <c r="AT1879" i="78"/>
  <c r="AJ1879" i="78"/>
  <c r="AI1879" i="78"/>
  <c r="AH1879" i="78"/>
  <c r="AN1879" i="78"/>
  <c r="AP1879" i="78"/>
  <c r="AM1879" i="78"/>
  <c r="AR1879" i="78" s="1"/>
  <c r="AZ1879" i="78"/>
  <c r="AY1879" i="78" s="1"/>
  <c r="AX1879" i="78" s="1"/>
  <c r="AS158" i="78"/>
  <c r="AQ158" i="78"/>
  <c r="AK983" i="78"/>
  <c r="AJ983" i="78"/>
  <c r="AI983" i="78"/>
  <c r="AL983" i="78"/>
  <c r="AH983" i="78"/>
  <c r="AP983" i="78"/>
  <c r="AN983" i="78"/>
  <c r="AT983" i="78"/>
  <c r="AM983" i="78"/>
  <c r="AR983" i="78" s="1"/>
  <c r="AZ983" i="78"/>
  <c r="AY983" i="78" s="1"/>
  <c r="AX983" i="78" s="1"/>
  <c r="AK1864" i="78"/>
  <c r="AM1864" i="78"/>
  <c r="AR1864" i="78" s="1"/>
  <c r="AZ1864" i="78"/>
  <c r="AY1864" i="78" s="1"/>
  <c r="AX1864" i="78" s="1"/>
  <c r="AT1864" i="78"/>
  <c r="AJ1864" i="78"/>
  <c r="AH1864" i="78"/>
  <c r="AN1864" i="78"/>
  <c r="AL1864" i="78"/>
  <c r="AI1864" i="78"/>
  <c r="AP1864" i="78"/>
  <c r="AS1837" i="78"/>
  <c r="AQ1837" i="78"/>
  <c r="AM854" i="78"/>
  <c r="AR854" i="78" s="1"/>
  <c r="AT854" i="78"/>
  <c r="AK854" i="78"/>
  <c r="AP854" i="78"/>
  <c r="AH854" i="78"/>
  <c r="AN854" i="78"/>
  <c r="AL854" i="78"/>
  <c r="AJ854" i="78"/>
  <c r="AI854" i="78"/>
  <c r="AZ854" i="78"/>
  <c r="AY854" i="78" s="1"/>
  <c r="AX854" i="78" s="1"/>
  <c r="AK102" i="78"/>
  <c r="AI102" i="78"/>
  <c r="AP102" i="78"/>
  <c r="AH102" i="78"/>
  <c r="AN102" i="78"/>
  <c r="AM102" i="78"/>
  <c r="AR102" i="78" s="1"/>
  <c r="AL102" i="78"/>
  <c r="AJ102" i="78"/>
  <c r="AT102" i="78"/>
  <c r="AP544" i="78"/>
  <c r="AH544" i="78"/>
  <c r="AJ544" i="78"/>
  <c r="AN544" i="78"/>
  <c r="AL544" i="78"/>
  <c r="AT544" i="78"/>
  <c r="AK544" i="78"/>
  <c r="AM544" i="78"/>
  <c r="AR544" i="78" s="1"/>
  <c r="AI544" i="78"/>
  <c r="AN116" i="78"/>
  <c r="AM116" i="78"/>
  <c r="AR116" i="78" s="1"/>
  <c r="AT116" i="78"/>
  <c r="AL116" i="78"/>
  <c r="AK116" i="78"/>
  <c r="AJ116" i="78"/>
  <c r="AI116" i="78"/>
  <c r="AP116" i="78"/>
  <c r="AH116" i="78"/>
  <c r="AM671" i="78"/>
  <c r="AR671" i="78" s="1"/>
  <c r="AP671" i="78"/>
  <c r="AN671" i="78"/>
  <c r="AZ671" i="78"/>
  <c r="AY671" i="78" s="1"/>
  <c r="AX671" i="78" s="1"/>
  <c r="AT671" i="78"/>
  <c r="AK671" i="78"/>
  <c r="AI671" i="78"/>
  <c r="AH671" i="78"/>
  <c r="AL671" i="78"/>
  <c r="AJ671" i="78"/>
  <c r="AN2033" i="78"/>
  <c r="AM2033" i="78"/>
  <c r="AR2033" i="78" s="1"/>
  <c r="AT2033" i="78"/>
  <c r="AL2033" i="78"/>
  <c r="AZ2033" i="78"/>
  <c r="AY2033" i="78" s="1"/>
  <c r="AX2033" i="78" s="1"/>
  <c r="AJ2033" i="78"/>
  <c r="AI2033" i="78"/>
  <c r="AK2033" i="78"/>
  <c r="AH2033" i="78"/>
  <c r="AP2033" i="78"/>
  <c r="AS459" i="78"/>
  <c r="AQ459" i="78"/>
  <c r="AQ512" i="78"/>
  <c r="AS512" i="78"/>
  <c r="AQ1101" i="78"/>
  <c r="AS1101" i="78"/>
  <c r="AS888" i="78"/>
  <c r="AQ888" i="78"/>
  <c r="AS1759" i="78"/>
  <c r="AQ1759" i="78"/>
  <c r="AS775" i="78"/>
  <c r="AQ775" i="78"/>
  <c r="AK1914" i="78"/>
  <c r="AM1914" i="78"/>
  <c r="AR1914" i="78" s="1"/>
  <c r="AZ1914" i="78"/>
  <c r="AY1914" i="78" s="1"/>
  <c r="AX1914" i="78" s="1"/>
  <c r="AI1914" i="78"/>
  <c r="AP1914" i="78"/>
  <c r="AN1914" i="78"/>
  <c r="AL1914" i="78"/>
  <c r="AJ1914" i="78"/>
  <c r="AH1914" i="78"/>
  <c r="AT1914" i="78"/>
  <c r="AQ1651" i="78"/>
  <c r="AS1651" i="78"/>
  <c r="AJ308" i="78"/>
  <c r="AI308" i="78"/>
  <c r="AN308" i="78"/>
  <c r="AM308" i="78"/>
  <c r="AR308" i="78" s="1"/>
  <c r="AP308" i="78"/>
  <c r="AT308" i="78"/>
  <c r="AL308" i="78"/>
  <c r="AK308" i="78"/>
  <c r="AH308" i="78"/>
  <c r="AS1994" i="78"/>
  <c r="AQ1994" i="78"/>
  <c r="AQ788" i="78"/>
  <c r="AS788" i="78"/>
  <c r="AQ855" i="78"/>
  <c r="AS855" i="78"/>
  <c r="AT378" i="78"/>
  <c r="AL378" i="78"/>
  <c r="AK378" i="78"/>
  <c r="AJ378" i="78"/>
  <c r="AI378" i="78"/>
  <c r="AH378" i="78"/>
  <c r="AN378" i="78"/>
  <c r="AM378" i="78"/>
  <c r="AR378" i="78" s="1"/>
  <c r="AP378" i="78"/>
  <c r="AT1983" i="78"/>
  <c r="AL1983" i="78"/>
  <c r="AZ1983" i="78"/>
  <c r="AY1983" i="78" s="1"/>
  <c r="AX1983" i="78" s="1"/>
  <c r="AN1983" i="78"/>
  <c r="AP1983" i="78"/>
  <c r="AJ1983" i="78"/>
  <c r="AI1983" i="78"/>
  <c r="AH1983" i="78"/>
  <c r="AM1983" i="78"/>
  <c r="AR1983" i="78" s="1"/>
  <c r="AK1983" i="78"/>
  <c r="AQ581" i="78"/>
  <c r="AS581" i="78"/>
  <c r="AS1732" i="78"/>
  <c r="AQ1732" i="78"/>
  <c r="AK1024" i="78"/>
  <c r="AJ1024" i="78"/>
  <c r="AI1024" i="78"/>
  <c r="AT1024" i="78"/>
  <c r="AZ1024" i="78"/>
  <c r="AY1024" i="78" s="1"/>
  <c r="AX1024" i="78" s="1"/>
  <c r="AP1024" i="78"/>
  <c r="AN1024" i="78"/>
  <c r="AL1024" i="78"/>
  <c r="AH1024" i="78"/>
  <c r="AM1024" i="78"/>
  <c r="AR1024" i="78" s="1"/>
  <c r="AQ1332" i="78"/>
  <c r="AS1332" i="78"/>
  <c r="AM828" i="78"/>
  <c r="AR828" i="78" s="1"/>
  <c r="AI828" i="78"/>
  <c r="AZ828" i="78"/>
  <c r="AY828" i="78" s="1"/>
  <c r="AX828" i="78" s="1"/>
  <c r="AN828" i="78"/>
  <c r="AK828" i="78"/>
  <c r="AT828" i="78"/>
  <c r="AJ828" i="78"/>
  <c r="AH828" i="78"/>
  <c r="AP828" i="78"/>
  <c r="AL828" i="78"/>
  <c r="AI1703" i="78"/>
  <c r="AM1703" i="78"/>
  <c r="AR1703" i="78" s="1"/>
  <c r="AP1703" i="78"/>
  <c r="AZ1703" i="78"/>
  <c r="AY1703" i="78" s="1"/>
  <c r="AX1703" i="78" s="1"/>
  <c r="AN1703" i="78"/>
  <c r="AL1703" i="78"/>
  <c r="AK1703" i="78"/>
  <c r="AT1703" i="78"/>
  <c r="AJ1703" i="78"/>
  <c r="AH1703" i="78"/>
  <c r="AQ723" i="78"/>
  <c r="AS723" i="78"/>
  <c r="AN124" i="78"/>
  <c r="AM124" i="78"/>
  <c r="AR124" i="78" s="1"/>
  <c r="AT124" i="78"/>
  <c r="AL124" i="78"/>
  <c r="AK124" i="78"/>
  <c r="AJ124" i="78"/>
  <c r="AI124" i="78"/>
  <c r="AP124" i="78"/>
  <c r="AH124" i="78"/>
  <c r="AI1102" i="78"/>
  <c r="AJ1102" i="78"/>
  <c r="AN1102" i="78"/>
  <c r="AP1102" i="78"/>
  <c r="AL1102" i="78"/>
  <c r="AZ1102" i="78"/>
  <c r="AY1102" i="78" s="1"/>
  <c r="AX1102" i="78" s="1"/>
  <c r="AT1102" i="78"/>
  <c r="AM1102" i="78"/>
  <c r="AR1102" i="78" s="1"/>
  <c r="AK1102" i="78"/>
  <c r="AH1102" i="78"/>
  <c r="AQ1328" i="78"/>
  <c r="AS1328" i="78"/>
  <c r="AQ869" i="78"/>
  <c r="AS869" i="78"/>
  <c r="AK1850" i="78"/>
  <c r="AT1850" i="78"/>
  <c r="AJ1850" i="78"/>
  <c r="AN1850" i="78"/>
  <c r="AM1850" i="78"/>
  <c r="AR1850" i="78" s="1"/>
  <c r="AL1850" i="78"/>
  <c r="AI1850" i="78"/>
  <c r="AH1850" i="78"/>
  <c r="AP1850" i="78"/>
  <c r="AZ1850" i="78"/>
  <c r="AY1850" i="78" s="1"/>
  <c r="AX1850" i="78" s="1"/>
  <c r="AH294" i="78"/>
  <c r="AM294" i="78"/>
  <c r="AR294" i="78" s="1"/>
  <c r="AP294" i="78"/>
  <c r="AT294" i="78"/>
  <c r="AL294" i="78"/>
  <c r="AJ294" i="78"/>
  <c r="AI294" i="78"/>
  <c r="AN294" i="78"/>
  <c r="AK294" i="78"/>
  <c r="AS988" i="78"/>
  <c r="AQ988" i="78"/>
  <c r="AQ2040" i="78"/>
  <c r="AS2040" i="78"/>
  <c r="AQ909" i="78"/>
  <c r="AS909" i="78"/>
  <c r="AQ1688" i="78"/>
  <c r="AS1688" i="78"/>
  <c r="AM529" i="78"/>
  <c r="AR529" i="78" s="1"/>
  <c r="AP529" i="78"/>
  <c r="AT529" i="78"/>
  <c r="AL529" i="78"/>
  <c r="AK529" i="78"/>
  <c r="AI529" i="78"/>
  <c r="AN529" i="78"/>
  <c r="AJ529" i="78"/>
  <c r="AH529" i="78"/>
  <c r="AQ2037" i="78"/>
  <c r="AS2037" i="78"/>
  <c r="AI1090" i="78"/>
  <c r="AL1090" i="78"/>
  <c r="AJ1090" i="78"/>
  <c r="AT1090" i="78"/>
  <c r="AP1090" i="78"/>
  <c r="AZ1090" i="78"/>
  <c r="AY1090" i="78" s="1"/>
  <c r="AX1090" i="78" s="1"/>
  <c r="AN1090" i="78"/>
  <c r="AM1090" i="78"/>
  <c r="AR1090" i="78" s="1"/>
  <c r="AK1090" i="78"/>
  <c r="AH1090" i="78"/>
  <c r="AM636" i="78"/>
  <c r="AR636" i="78" s="1"/>
  <c r="AP636" i="78"/>
  <c r="AI636" i="78"/>
  <c r="AN636" i="78"/>
  <c r="AZ636" i="78"/>
  <c r="AY636" i="78" s="1"/>
  <c r="AX636" i="78" s="1"/>
  <c r="AL636" i="78"/>
  <c r="AJ636" i="78"/>
  <c r="AH636" i="78"/>
  <c r="AK636" i="78"/>
  <c r="AT636" i="78"/>
  <c r="AQ809" i="78"/>
  <c r="AS809" i="78"/>
  <c r="AS956" i="78"/>
  <c r="AQ956" i="78"/>
  <c r="AK227" i="78"/>
  <c r="AN227" i="78"/>
  <c r="AP227" i="78"/>
  <c r="AM227" i="78"/>
  <c r="AR227" i="78" s="1"/>
  <c r="AL227" i="78"/>
  <c r="AT227" i="78"/>
  <c r="AJ227" i="78"/>
  <c r="AI227" i="78"/>
  <c r="AH227" i="78"/>
  <c r="AQ1713" i="78"/>
  <c r="AS1713" i="78"/>
  <c r="AJ316" i="78"/>
  <c r="AI316" i="78"/>
  <c r="AH316" i="78"/>
  <c r="AN316" i="78"/>
  <c r="AM316" i="78"/>
  <c r="AR316" i="78" s="1"/>
  <c r="AP316" i="78"/>
  <c r="AT316" i="78"/>
  <c r="AL316" i="78"/>
  <c r="AK316" i="78"/>
  <c r="AN1041" i="78"/>
  <c r="AI1041" i="78"/>
  <c r="AH1041" i="78"/>
  <c r="AM1041" i="78"/>
  <c r="AR1041" i="78" s="1"/>
  <c r="AZ1041" i="78"/>
  <c r="AY1041" i="78" s="1"/>
  <c r="AX1041" i="78" s="1"/>
  <c r="AL1041" i="78"/>
  <c r="AT1041" i="78"/>
  <c r="AK1041" i="78"/>
  <c r="AJ1041" i="78"/>
  <c r="AP1041" i="78"/>
  <c r="AI487" i="78"/>
  <c r="AK487" i="78"/>
  <c r="AM487" i="78"/>
  <c r="AR487" i="78" s="1"/>
  <c r="AL487" i="78"/>
  <c r="AJ487" i="78"/>
  <c r="AH487" i="78"/>
  <c r="AT487" i="78"/>
  <c r="AP487" i="78"/>
  <c r="AN487" i="78"/>
  <c r="AN1519" i="78"/>
  <c r="AT1519" i="78"/>
  <c r="AL1519" i="78"/>
  <c r="AZ1519" i="78"/>
  <c r="AY1519" i="78" s="1"/>
  <c r="AX1519" i="78" s="1"/>
  <c r="AI1519" i="78"/>
  <c r="AJ1519" i="78"/>
  <c r="AP1519" i="78"/>
  <c r="AM1519" i="78"/>
  <c r="AR1519" i="78" s="1"/>
  <c r="AK1519" i="78"/>
  <c r="AH1519" i="78"/>
  <c r="AJ1322" i="78"/>
  <c r="AM1322" i="78"/>
  <c r="AR1322" i="78" s="1"/>
  <c r="AZ1322" i="78"/>
  <c r="AY1322" i="78" s="1"/>
  <c r="AX1322" i="78" s="1"/>
  <c r="AL1322" i="78"/>
  <c r="AT1322" i="78"/>
  <c r="AK1322" i="78"/>
  <c r="AH1322" i="78"/>
  <c r="AP1322" i="78"/>
  <c r="AN1322" i="78"/>
  <c r="AI1322" i="78"/>
  <c r="AQ1615" i="78"/>
  <c r="AS1615" i="78"/>
  <c r="AK1912" i="78"/>
  <c r="AH1912" i="78"/>
  <c r="AJ1912" i="78"/>
  <c r="AT1912" i="78"/>
  <c r="AI1912" i="78"/>
  <c r="AP1912" i="78"/>
  <c r="AN1912" i="78"/>
  <c r="AZ1912" i="78"/>
  <c r="AY1912" i="78" s="1"/>
  <c r="AX1912" i="78" s="1"/>
  <c r="AM1912" i="78"/>
  <c r="AR1912" i="78" s="1"/>
  <c r="AL1912" i="78"/>
  <c r="AS548" i="78"/>
  <c r="AQ548" i="78"/>
  <c r="AS1275" i="78"/>
  <c r="AQ1275" i="78"/>
  <c r="AS1923" i="78"/>
  <c r="AQ1923" i="78"/>
  <c r="AM646" i="78"/>
  <c r="AR646" i="78" s="1"/>
  <c r="AI646" i="78"/>
  <c r="AN646" i="78"/>
  <c r="AZ646" i="78"/>
  <c r="AY646" i="78" s="1"/>
  <c r="AX646" i="78" s="1"/>
  <c r="AL646" i="78"/>
  <c r="AK646" i="78"/>
  <c r="AJ646" i="78"/>
  <c r="AH646" i="78"/>
  <c r="AT646" i="78"/>
  <c r="AP646" i="78"/>
  <c r="AS564" i="78"/>
  <c r="AQ564" i="78"/>
  <c r="AJ559" i="78"/>
  <c r="AT559" i="78"/>
  <c r="AK559" i="78"/>
  <c r="AI559" i="78"/>
  <c r="AP559" i="78"/>
  <c r="AZ559" i="78"/>
  <c r="AY559" i="78" s="1"/>
  <c r="AX559" i="78" s="1"/>
  <c r="AM559" i="78"/>
  <c r="AR559" i="78" s="1"/>
  <c r="AL559" i="78"/>
  <c r="AN559" i="78"/>
  <c r="AH559" i="78"/>
  <c r="AT1829" i="78"/>
  <c r="AL1829" i="78"/>
  <c r="AZ1829" i="78"/>
  <c r="AY1829" i="78" s="1"/>
  <c r="AX1829" i="78" s="1"/>
  <c r="AJ1829" i="78"/>
  <c r="AP1829" i="78"/>
  <c r="AN1829" i="78"/>
  <c r="AM1829" i="78"/>
  <c r="AR1829" i="78" s="1"/>
  <c r="AK1829" i="78"/>
  <c r="AI1829" i="78"/>
  <c r="AH1829" i="78"/>
  <c r="AS232" i="78"/>
  <c r="AQ232" i="78"/>
  <c r="AM173" i="78"/>
  <c r="AR173" i="78" s="1"/>
  <c r="AT173" i="78"/>
  <c r="AL173" i="78"/>
  <c r="AK173" i="78"/>
  <c r="AJ173" i="78"/>
  <c r="AI173" i="78"/>
  <c r="AP173" i="78"/>
  <c r="AH173" i="78"/>
  <c r="AN173" i="78"/>
  <c r="AQ839" i="78"/>
  <c r="AS839" i="78"/>
  <c r="AQ1641" i="78"/>
  <c r="AS1641" i="78"/>
  <c r="AN1572" i="78"/>
  <c r="AM1572" i="78"/>
  <c r="AR1572" i="78" s="1"/>
  <c r="AT1572" i="78"/>
  <c r="AL1572" i="78"/>
  <c r="AZ1572" i="78"/>
  <c r="AY1572" i="78" s="1"/>
  <c r="AX1572" i="78" s="1"/>
  <c r="AK1572" i="78"/>
  <c r="AJ1572" i="78"/>
  <c r="AI1572" i="78"/>
  <c r="AP1572" i="78"/>
  <c r="AH1572" i="78"/>
  <c r="AM778" i="78"/>
  <c r="AR778" i="78" s="1"/>
  <c r="AI778" i="78"/>
  <c r="AP778" i="78"/>
  <c r="AN778" i="78"/>
  <c r="AL778" i="78"/>
  <c r="AK778" i="78"/>
  <c r="AT778" i="78"/>
  <c r="AJ778" i="78"/>
  <c r="AH778" i="78"/>
  <c r="AZ778" i="78"/>
  <c r="AY778" i="78" s="1"/>
  <c r="AX778" i="78" s="1"/>
  <c r="AQ596" i="78"/>
  <c r="AS596" i="78"/>
  <c r="AS999" i="78"/>
  <c r="AQ999" i="78"/>
  <c r="AK1174" i="78"/>
  <c r="AI1174" i="78"/>
  <c r="AM1174" i="78"/>
  <c r="AR1174" i="78" s="1"/>
  <c r="AJ1174" i="78"/>
  <c r="AZ1174" i="78"/>
  <c r="AY1174" i="78" s="1"/>
  <c r="AX1174" i="78" s="1"/>
  <c r="AT1174" i="78"/>
  <c r="AP1174" i="78"/>
  <c r="AN1174" i="78"/>
  <c r="AL1174" i="78"/>
  <c r="AH1174" i="78"/>
  <c r="AQ1950" i="78"/>
  <c r="AS1950" i="78"/>
  <c r="AN1488" i="78"/>
  <c r="AJ1488" i="78"/>
  <c r="AH1488" i="78"/>
  <c r="AP1488" i="78"/>
  <c r="AZ1488" i="78"/>
  <c r="AY1488" i="78" s="1"/>
  <c r="AX1488" i="78" s="1"/>
  <c r="AM1488" i="78"/>
  <c r="AR1488" i="78" s="1"/>
  <c r="AL1488" i="78"/>
  <c r="AK1488" i="78"/>
  <c r="AT1488" i="78"/>
  <c r="AI1488" i="78"/>
  <c r="AS424" i="78"/>
  <c r="AQ424" i="78"/>
  <c r="AQ1832" i="78"/>
  <c r="AS1832" i="78"/>
  <c r="AJ79" i="78"/>
  <c r="AM79" i="78"/>
  <c r="AR79" i="78" s="1"/>
  <c r="AK79" i="78"/>
  <c r="AP79" i="78"/>
  <c r="AN79" i="78"/>
  <c r="AI79" i="78"/>
  <c r="AL79" i="78"/>
  <c r="AT79" i="78"/>
  <c r="AH79" i="78"/>
  <c r="AQ1646" i="78"/>
  <c r="AS1646" i="78"/>
  <c r="AM774" i="78"/>
  <c r="AR774" i="78" s="1"/>
  <c r="AJ774" i="78"/>
  <c r="AI774" i="78"/>
  <c r="AP774" i="78"/>
  <c r="AN774" i="78"/>
  <c r="AZ774" i="78"/>
  <c r="AY774" i="78" s="1"/>
  <c r="AX774" i="78" s="1"/>
  <c r="AL774" i="78"/>
  <c r="AH774" i="78"/>
  <c r="AT774" i="78"/>
  <c r="AK774" i="78"/>
  <c r="AQ1586" i="78"/>
  <c r="AS1586" i="78"/>
  <c r="AS1250" i="78"/>
  <c r="AQ1250" i="78"/>
  <c r="AS179" i="78"/>
  <c r="AQ179" i="78"/>
  <c r="AK1021" i="78"/>
  <c r="AJ1021" i="78"/>
  <c r="AI1021" i="78"/>
  <c r="AP1021" i="78"/>
  <c r="AT1021" i="78"/>
  <c r="AZ1021" i="78"/>
  <c r="AY1021" i="78" s="1"/>
  <c r="AX1021" i="78" s="1"/>
  <c r="AM1021" i="78"/>
  <c r="AR1021" i="78" s="1"/>
  <c r="AL1021" i="78"/>
  <c r="AN1021" i="78"/>
  <c r="AH1021" i="78"/>
  <c r="AQ1112" i="78"/>
  <c r="AS1112" i="78"/>
  <c r="AS1420" i="78"/>
  <c r="AQ1420" i="78"/>
  <c r="AK1924" i="78"/>
  <c r="AH1924" i="78"/>
  <c r="AP1924" i="78"/>
  <c r="AN1924" i="78"/>
  <c r="AZ1924" i="78"/>
  <c r="AY1924" i="78" s="1"/>
  <c r="AX1924" i="78" s="1"/>
  <c r="AL1924" i="78"/>
  <c r="AT1924" i="78"/>
  <c r="AM1924" i="78"/>
  <c r="AR1924" i="78" s="1"/>
  <c r="AJ1924" i="78"/>
  <c r="AI1924" i="78"/>
  <c r="AI1653" i="78"/>
  <c r="AM1653" i="78"/>
  <c r="AR1653" i="78" s="1"/>
  <c r="AP1653" i="78"/>
  <c r="AH1653" i="78"/>
  <c r="AK1653" i="78"/>
  <c r="AN1653" i="78"/>
  <c r="AL1653" i="78"/>
  <c r="AJ1653" i="78"/>
  <c r="AZ1653" i="78"/>
  <c r="AY1653" i="78" s="1"/>
  <c r="AX1653" i="78" s="1"/>
  <c r="AT1653" i="78"/>
  <c r="AQ1520" i="78"/>
  <c r="AS1520" i="78"/>
  <c r="AM753" i="78"/>
  <c r="AR753" i="78" s="1"/>
  <c r="AN753" i="78"/>
  <c r="AZ753" i="78"/>
  <c r="AY753" i="78" s="1"/>
  <c r="AX753" i="78" s="1"/>
  <c r="AT753" i="78"/>
  <c r="AK753" i="78"/>
  <c r="AI753" i="78"/>
  <c r="AH753" i="78"/>
  <c r="AP753" i="78"/>
  <c r="AL753" i="78"/>
  <c r="AJ753" i="78"/>
  <c r="AS674" i="78"/>
  <c r="AQ674" i="78"/>
  <c r="AQ153" i="78"/>
  <c r="AS153" i="78"/>
  <c r="AJ526" i="78"/>
  <c r="AP526" i="78"/>
  <c r="AH526" i="78"/>
  <c r="AN526" i="78"/>
  <c r="AT526" i="78"/>
  <c r="AL526" i="78"/>
  <c r="AM526" i="78"/>
  <c r="AR526" i="78" s="1"/>
  <c r="AK526" i="78"/>
  <c r="AI526" i="78"/>
  <c r="AQ1499" i="78"/>
  <c r="AS1499" i="78"/>
  <c r="AN1737" i="78"/>
  <c r="AT1737" i="78"/>
  <c r="AL1737" i="78"/>
  <c r="AZ1737" i="78"/>
  <c r="AY1737" i="78" s="1"/>
  <c r="AX1737" i="78" s="1"/>
  <c r="AP1737" i="78"/>
  <c r="AM1737" i="78"/>
  <c r="AR1737" i="78" s="1"/>
  <c r="AK1737" i="78"/>
  <c r="AJ1737" i="78"/>
  <c r="AH1737" i="78"/>
  <c r="AI1737" i="78"/>
  <c r="AK1845" i="78"/>
  <c r="AL1845" i="78"/>
  <c r="AT1845" i="78"/>
  <c r="AI1845" i="78"/>
  <c r="AH1845" i="78"/>
  <c r="AP1845" i="78"/>
  <c r="AN1845" i="78"/>
  <c r="AZ1845" i="78"/>
  <c r="AY1845" i="78" s="1"/>
  <c r="AX1845" i="78" s="1"/>
  <c r="AM1845" i="78"/>
  <c r="AR1845" i="78" s="1"/>
  <c r="AJ1845" i="78"/>
  <c r="AT1992" i="78"/>
  <c r="AL1992" i="78"/>
  <c r="AZ1992" i="78"/>
  <c r="AY1992" i="78" s="1"/>
  <c r="AX1992" i="78" s="1"/>
  <c r="AN1992" i="78"/>
  <c r="AP1992" i="78"/>
  <c r="AM1992" i="78"/>
  <c r="AR1992" i="78" s="1"/>
  <c r="AK1992" i="78"/>
  <c r="AJ1992" i="78"/>
  <c r="AI1992" i="78"/>
  <c r="AH1992" i="78"/>
  <c r="AM827" i="78"/>
  <c r="AR827" i="78" s="1"/>
  <c r="AP827" i="78"/>
  <c r="AI827" i="78"/>
  <c r="AZ827" i="78"/>
  <c r="AY827" i="78" s="1"/>
  <c r="AX827" i="78" s="1"/>
  <c r="AL827" i="78"/>
  <c r="AK827" i="78"/>
  <c r="AT827" i="78"/>
  <c r="AJ827" i="78"/>
  <c r="AH827" i="78"/>
  <c r="AN827" i="78"/>
  <c r="AQ780" i="78"/>
  <c r="AS780" i="78"/>
  <c r="AK323" i="78"/>
  <c r="AJ323" i="78"/>
  <c r="AI323" i="78"/>
  <c r="AH323" i="78"/>
  <c r="AN323" i="78"/>
  <c r="AM323" i="78"/>
  <c r="AR323" i="78" s="1"/>
  <c r="AP323" i="78"/>
  <c r="AT323" i="78"/>
  <c r="AL323" i="78"/>
  <c r="AH440" i="78"/>
  <c r="AN440" i="78"/>
  <c r="AJ440" i="78"/>
  <c r="AL440" i="78"/>
  <c r="AK440" i="78"/>
  <c r="AI440" i="78"/>
  <c r="AT440" i="78"/>
  <c r="AP440" i="78"/>
  <c r="AM440" i="78"/>
  <c r="AR440" i="78" s="1"/>
  <c r="AS1455" i="78"/>
  <c r="AQ1455" i="78"/>
  <c r="AQ1752" i="78"/>
  <c r="AS1752" i="78"/>
  <c r="AS1392" i="78"/>
  <c r="AQ1392" i="78"/>
  <c r="AM605" i="78"/>
  <c r="AR605" i="78" s="1"/>
  <c r="AN605" i="78"/>
  <c r="AZ605" i="78"/>
  <c r="AY605" i="78" s="1"/>
  <c r="AX605" i="78" s="1"/>
  <c r="AI605" i="78"/>
  <c r="AH605" i="78"/>
  <c r="AT605" i="78"/>
  <c r="AL605" i="78"/>
  <c r="AK605" i="78"/>
  <c r="AP605" i="78"/>
  <c r="AJ605" i="78"/>
  <c r="AS606" i="78"/>
  <c r="AQ606" i="78"/>
  <c r="AK235" i="78"/>
  <c r="AL235" i="78"/>
  <c r="AJ235" i="78"/>
  <c r="AT235" i="78"/>
  <c r="AI235" i="78"/>
  <c r="AH235" i="78"/>
  <c r="AP235" i="78"/>
  <c r="AN235" i="78"/>
  <c r="AM235" i="78"/>
  <c r="AR235" i="78" s="1"/>
  <c r="AK1143" i="78"/>
  <c r="AI1143" i="78"/>
  <c r="AJ1143" i="78"/>
  <c r="AP1143" i="78"/>
  <c r="AM1143" i="78"/>
  <c r="AR1143" i="78" s="1"/>
  <c r="AZ1143" i="78"/>
  <c r="AY1143" i="78" s="1"/>
  <c r="AX1143" i="78" s="1"/>
  <c r="AT1143" i="78"/>
  <c r="AN1143" i="78"/>
  <c r="AH1143" i="78"/>
  <c r="AL1143" i="78"/>
  <c r="AT1820" i="78"/>
  <c r="AL1820" i="78"/>
  <c r="AZ1820" i="78"/>
  <c r="AY1820" i="78" s="1"/>
  <c r="AX1820" i="78" s="1"/>
  <c r="AJ1820" i="78"/>
  <c r="AP1820" i="78"/>
  <c r="AN1820" i="78"/>
  <c r="AM1820" i="78"/>
  <c r="AR1820" i="78" s="1"/>
  <c r="AI1820" i="78"/>
  <c r="AK1820" i="78"/>
  <c r="AH1820" i="78"/>
  <c r="AN1741" i="78"/>
  <c r="AT1741" i="78"/>
  <c r="AL1741" i="78"/>
  <c r="AZ1741" i="78"/>
  <c r="AY1741" i="78" s="1"/>
  <c r="AX1741" i="78" s="1"/>
  <c r="AK1741" i="78"/>
  <c r="AJ1741" i="78"/>
  <c r="AI1741" i="78"/>
  <c r="AH1741" i="78"/>
  <c r="AP1741" i="78"/>
  <c r="AM1741" i="78"/>
  <c r="AR1741" i="78" s="1"/>
  <c r="AM883" i="78"/>
  <c r="AR883" i="78" s="1"/>
  <c r="AP883" i="78"/>
  <c r="AH883" i="78"/>
  <c r="AN883" i="78"/>
  <c r="AZ883" i="78"/>
  <c r="AY883" i="78" s="1"/>
  <c r="AX883" i="78" s="1"/>
  <c r="AT883" i="78"/>
  <c r="AK883" i="78"/>
  <c r="AJ883" i="78"/>
  <c r="AI883" i="78"/>
  <c r="AL883" i="78"/>
  <c r="AM604" i="78"/>
  <c r="AR604" i="78" s="1"/>
  <c r="AI604" i="78"/>
  <c r="AN604" i="78"/>
  <c r="AZ604" i="78"/>
  <c r="AY604" i="78" s="1"/>
  <c r="AX604" i="78" s="1"/>
  <c r="AL604" i="78"/>
  <c r="AJ604" i="78"/>
  <c r="AP604" i="78"/>
  <c r="AH604" i="78"/>
  <c r="AT604" i="78"/>
  <c r="AK604" i="78"/>
  <c r="AS377" i="78"/>
  <c r="AQ377" i="78"/>
  <c r="AK989" i="78"/>
  <c r="AJ989" i="78"/>
  <c r="AI989" i="78"/>
  <c r="AP989" i="78"/>
  <c r="AT989" i="78"/>
  <c r="AZ989" i="78"/>
  <c r="AY989" i="78" s="1"/>
  <c r="AX989" i="78" s="1"/>
  <c r="AM989" i="78"/>
  <c r="AR989" i="78" s="1"/>
  <c r="AL989" i="78"/>
  <c r="AN989" i="78"/>
  <c r="AH989" i="78"/>
  <c r="AN1410" i="78"/>
  <c r="AI1410" i="78"/>
  <c r="AP1410" i="78"/>
  <c r="AM1410" i="78"/>
  <c r="AR1410" i="78" s="1"/>
  <c r="AL1410" i="78"/>
  <c r="AK1410" i="78"/>
  <c r="AT1410" i="78"/>
  <c r="AJ1410" i="78"/>
  <c r="AH1410" i="78"/>
  <c r="AZ1410" i="78"/>
  <c r="AY1410" i="78" s="1"/>
  <c r="AX1410" i="78" s="1"/>
  <c r="AS1290" i="78"/>
  <c r="AQ1290" i="78"/>
  <c r="AI1601" i="78"/>
  <c r="AL1601" i="78"/>
  <c r="AT1601" i="78"/>
  <c r="AK1601" i="78"/>
  <c r="AH1601" i="78"/>
  <c r="AJ1601" i="78"/>
  <c r="AP1601" i="78"/>
  <c r="AZ1601" i="78"/>
  <c r="AY1601" i="78" s="1"/>
  <c r="AX1601" i="78" s="1"/>
  <c r="AN1601" i="78"/>
  <c r="AM1601" i="78"/>
  <c r="AR1601" i="78" s="1"/>
  <c r="AS397" i="78"/>
  <c r="AQ397" i="78"/>
  <c r="AT1824" i="78"/>
  <c r="AL1824" i="78"/>
  <c r="AZ1824" i="78"/>
  <c r="AY1824" i="78" s="1"/>
  <c r="AX1824" i="78" s="1"/>
  <c r="AJ1824" i="78"/>
  <c r="AP1824" i="78"/>
  <c r="AN1824" i="78"/>
  <c r="AM1824" i="78"/>
  <c r="AR1824" i="78" s="1"/>
  <c r="AI1824" i="78"/>
  <c r="AK1824" i="78"/>
  <c r="AH1824" i="78"/>
  <c r="AS666" i="78"/>
  <c r="AQ666" i="78"/>
  <c r="AQ457" i="78"/>
  <c r="AS457" i="78"/>
  <c r="AT274" i="78"/>
  <c r="AL274" i="78"/>
  <c r="AI274" i="78"/>
  <c r="AP274" i="78"/>
  <c r="AH274" i="78"/>
  <c r="AN274" i="78"/>
  <c r="AM274" i="78"/>
  <c r="AR274" i="78" s="1"/>
  <c r="AK274" i="78"/>
  <c r="AJ274" i="78"/>
  <c r="AS477" i="78"/>
  <c r="AQ477" i="78"/>
  <c r="AS1237" i="78"/>
  <c r="AQ1237" i="78"/>
  <c r="AS1308" i="78"/>
  <c r="AQ1308" i="78"/>
  <c r="AN1479" i="78"/>
  <c r="AJ1479" i="78"/>
  <c r="AT1479" i="78"/>
  <c r="AI1479" i="78"/>
  <c r="AH1479" i="78"/>
  <c r="AP1479" i="78"/>
  <c r="AZ1479" i="78"/>
  <c r="AY1479" i="78" s="1"/>
  <c r="AX1479" i="78" s="1"/>
  <c r="AM1479" i="78"/>
  <c r="AR1479" i="78" s="1"/>
  <c r="AL1479" i="78"/>
  <c r="AK1479" i="78"/>
  <c r="AS1935" i="78"/>
  <c r="AQ1935" i="78"/>
  <c r="AN1540" i="78"/>
  <c r="AM1540" i="78"/>
  <c r="AR1540" i="78" s="1"/>
  <c r="AT1540" i="78"/>
  <c r="AL1540" i="78"/>
  <c r="AZ1540" i="78"/>
  <c r="AY1540" i="78" s="1"/>
  <c r="AX1540" i="78" s="1"/>
  <c r="AK1540" i="78"/>
  <c r="AI1540" i="78"/>
  <c r="AP1540" i="78"/>
  <c r="AJ1540" i="78"/>
  <c r="AH1540" i="78"/>
  <c r="AQ711" i="78"/>
  <c r="AS711" i="78"/>
  <c r="AQ648" i="78"/>
  <c r="AS648" i="78"/>
  <c r="AQ789" i="78"/>
  <c r="AS789" i="78"/>
  <c r="AS163" i="78"/>
  <c r="AQ163" i="78"/>
  <c r="AS1890" i="78"/>
  <c r="AQ1890" i="78"/>
  <c r="AQ1396" i="78"/>
  <c r="AS1396" i="78"/>
  <c r="AM916" i="78"/>
  <c r="AR916" i="78" s="1"/>
  <c r="AL916" i="78"/>
  <c r="AT916" i="78"/>
  <c r="AK916" i="78"/>
  <c r="AI916" i="78"/>
  <c r="AP916" i="78"/>
  <c r="AZ916" i="78"/>
  <c r="AY916" i="78" s="1"/>
  <c r="AX916" i="78" s="1"/>
  <c r="AN916" i="78"/>
  <c r="AJ916" i="78"/>
  <c r="AH916" i="78"/>
  <c r="AQ793" i="78"/>
  <c r="AS793" i="78"/>
  <c r="AK363" i="78"/>
  <c r="AJ363" i="78"/>
  <c r="AI363" i="78"/>
  <c r="AH363" i="78"/>
  <c r="AN363" i="78"/>
  <c r="AM363" i="78"/>
  <c r="AR363" i="78" s="1"/>
  <c r="AP363" i="78"/>
  <c r="AT363" i="78"/>
  <c r="AL363" i="78"/>
  <c r="AS478" i="78"/>
  <c r="AQ478" i="78"/>
  <c r="AJ1253" i="78"/>
  <c r="AT1253" i="78"/>
  <c r="AK1253" i="78"/>
  <c r="AI1253" i="78"/>
  <c r="AP1253" i="78"/>
  <c r="AN1253" i="78"/>
  <c r="AM1253" i="78"/>
  <c r="AR1253" i="78" s="1"/>
  <c r="AL1253" i="78"/>
  <c r="AH1253" i="78"/>
  <c r="AZ1253" i="78"/>
  <c r="AY1253" i="78" s="1"/>
  <c r="AX1253" i="78" s="1"/>
  <c r="AS1443" i="78"/>
  <c r="AQ1443" i="78"/>
  <c r="AQ1594" i="78"/>
  <c r="AS1594" i="78"/>
  <c r="AS1553" i="78"/>
  <c r="AQ1553" i="78"/>
  <c r="AQ820" i="78"/>
  <c r="AS820" i="78"/>
  <c r="AQ442" i="78"/>
  <c r="AS442" i="78"/>
  <c r="AQ1113" i="78"/>
  <c r="AS1113" i="78"/>
  <c r="AS1220" i="78"/>
  <c r="AQ1220" i="78"/>
  <c r="AQ2056" i="78"/>
  <c r="AS2056" i="78"/>
  <c r="AS1788" i="78"/>
  <c r="AQ1788" i="78"/>
  <c r="AM873" i="78"/>
  <c r="AR873" i="78" s="1"/>
  <c r="AP873" i="78"/>
  <c r="AN873" i="78"/>
  <c r="AZ873" i="78"/>
  <c r="AY873" i="78" s="1"/>
  <c r="AX873" i="78" s="1"/>
  <c r="AT873" i="78"/>
  <c r="AK873" i="78"/>
  <c r="AJ873" i="78"/>
  <c r="AI873" i="78"/>
  <c r="AH873" i="78"/>
  <c r="AL873" i="78"/>
  <c r="AS626" i="78"/>
  <c r="AQ626" i="78"/>
  <c r="AQ404" i="78"/>
  <c r="AS404" i="78"/>
  <c r="AN1073" i="78"/>
  <c r="AI1073" i="78"/>
  <c r="AH1073" i="78"/>
  <c r="AP1073" i="78"/>
  <c r="AM1073" i="78"/>
  <c r="AR1073" i="78" s="1"/>
  <c r="AZ1073" i="78"/>
  <c r="AY1073" i="78" s="1"/>
  <c r="AX1073" i="78" s="1"/>
  <c r="AL1073" i="78"/>
  <c r="AT1073" i="78"/>
  <c r="AJ1073" i="78"/>
  <c r="AK1073" i="78"/>
  <c r="AJ284" i="78"/>
  <c r="AI284" i="78"/>
  <c r="AN284" i="78"/>
  <c r="AM284" i="78"/>
  <c r="AR284" i="78" s="1"/>
  <c r="AL284" i="78"/>
  <c r="AK284" i="78"/>
  <c r="AH284" i="78"/>
  <c r="AT284" i="78"/>
  <c r="AP284" i="78"/>
  <c r="AI1631" i="78"/>
  <c r="AM1631" i="78"/>
  <c r="AR1631" i="78" s="1"/>
  <c r="AP1631" i="78"/>
  <c r="AH1631" i="78"/>
  <c r="AZ1631" i="78"/>
  <c r="AY1631" i="78" s="1"/>
  <c r="AX1631" i="78" s="1"/>
  <c r="AN1631" i="78"/>
  <c r="AL1631" i="78"/>
  <c r="AK1631" i="78"/>
  <c r="AJ1631" i="78"/>
  <c r="AT1631" i="78"/>
  <c r="AS218" i="78"/>
  <c r="AQ218" i="78"/>
  <c r="AS1042" i="78"/>
  <c r="AQ1042" i="78"/>
  <c r="AN1075" i="78"/>
  <c r="AI1075" i="78"/>
  <c r="AH1075" i="78"/>
  <c r="AP1075" i="78"/>
  <c r="AM1075" i="78"/>
  <c r="AR1075" i="78" s="1"/>
  <c r="AZ1075" i="78"/>
  <c r="AY1075" i="78" s="1"/>
  <c r="AX1075" i="78" s="1"/>
  <c r="AL1075" i="78"/>
  <c r="AJ1075" i="78"/>
  <c r="AT1075" i="78"/>
  <c r="AK1075" i="78"/>
  <c r="AS1711" i="78"/>
  <c r="AQ1711" i="78"/>
  <c r="AK1928" i="78"/>
  <c r="AM1928" i="78"/>
  <c r="AR1928" i="78" s="1"/>
  <c r="AL1928" i="78"/>
  <c r="AJ1928" i="78"/>
  <c r="AT1928" i="78"/>
  <c r="AI1928" i="78"/>
  <c r="AH1928" i="78"/>
  <c r="AZ1928" i="78"/>
  <c r="AY1928" i="78" s="1"/>
  <c r="AX1928" i="78" s="1"/>
  <c r="AP1928" i="78"/>
  <c r="AN1928" i="78"/>
  <c r="AN1949" i="78"/>
  <c r="AT1949" i="78"/>
  <c r="AK1949" i="78"/>
  <c r="AI1949" i="78"/>
  <c r="AP1949" i="78"/>
  <c r="AJ1949" i="78"/>
  <c r="AH1949" i="78"/>
  <c r="AZ1949" i="78"/>
  <c r="AY1949" i="78" s="1"/>
  <c r="AX1949" i="78" s="1"/>
  <c r="AL1949" i="78"/>
  <c r="AM1949" i="78"/>
  <c r="AR1949" i="78" s="1"/>
  <c r="AS1534" i="78"/>
  <c r="AQ1534" i="78"/>
  <c r="AM933" i="78"/>
  <c r="AR933" i="78" s="1"/>
  <c r="AP933" i="78"/>
  <c r="AH933" i="78"/>
  <c r="AN933" i="78"/>
  <c r="AZ933" i="78"/>
  <c r="AY933" i="78" s="1"/>
  <c r="AX933" i="78" s="1"/>
  <c r="AT933" i="78"/>
  <c r="AK933" i="78"/>
  <c r="AJ933" i="78"/>
  <c r="AL933" i="78"/>
  <c r="AI933" i="78"/>
  <c r="AS686" i="78"/>
  <c r="AQ686" i="78"/>
  <c r="AT150" i="78"/>
  <c r="AL150" i="78"/>
  <c r="AK150" i="78"/>
  <c r="AJ150" i="78"/>
  <c r="AI150" i="78"/>
  <c r="AH150" i="78"/>
  <c r="AN150" i="78"/>
  <c r="AM150" i="78"/>
  <c r="AR150" i="78" s="1"/>
  <c r="AP150" i="78"/>
  <c r="AI1093" i="78"/>
  <c r="AM1093" i="78"/>
  <c r="AR1093" i="78" s="1"/>
  <c r="AZ1093" i="78"/>
  <c r="AY1093" i="78" s="1"/>
  <c r="AX1093" i="78" s="1"/>
  <c r="AT1093" i="78"/>
  <c r="AK1093" i="78"/>
  <c r="AH1093" i="78"/>
  <c r="AL1093" i="78"/>
  <c r="AJ1093" i="78"/>
  <c r="AP1093" i="78"/>
  <c r="AN1093" i="78"/>
  <c r="AQ67" i="78"/>
  <c r="AS67" i="78"/>
  <c r="AI1662" i="78"/>
  <c r="AM1662" i="78"/>
  <c r="AR1662" i="78" s="1"/>
  <c r="AZ1662" i="78"/>
  <c r="AY1662" i="78" s="1"/>
  <c r="AX1662" i="78" s="1"/>
  <c r="AL1662" i="78"/>
  <c r="AK1662" i="78"/>
  <c r="AT1662" i="78"/>
  <c r="AJ1662" i="78"/>
  <c r="AH1662" i="78"/>
  <c r="AP1662" i="78"/>
  <c r="AN1662" i="78"/>
  <c r="AS1399" i="78"/>
  <c r="AQ1399" i="78"/>
  <c r="AI1115" i="78"/>
  <c r="AH1115" i="78"/>
  <c r="AM1115" i="78"/>
  <c r="AR1115" i="78" s="1"/>
  <c r="AZ1115" i="78"/>
  <c r="AY1115" i="78" s="1"/>
  <c r="AX1115" i="78" s="1"/>
  <c r="AT1115" i="78"/>
  <c r="AK1115" i="78"/>
  <c r="AN1115" i="78"/>
  <c r="AL1115" i="78"/>
  <c r="AJ1115" i="78"/>
  <c r="AP1115" i="78"/>
  <c r="AM868" i="78"/>
  <c r="AR868" i="78" s="1"/>
  <c r="AP868" i="78"/>
  <c r="AT868" i="78"/>
  <c r="AK868" i="78"/>
  <c r="AI868" i="78"/>
  <c r="AN868" i="78"/>
  <c r="AJ868" i="78"/>
  <c r="AH868" i="78"/>
  <c r="AZ868" i="78"/>
  <c r="AY868" i="78" s="1"/>
  <c r="AX868" i="78" s="1"/>
  <c r="AL868" i="78"/>
  <c r="AS748" i="78"/>
  <c r="AQ748" i="78"/>
  <c r="AQ357" i="78"/>
  <c r="AS357" i="78"/>
  <c r="AT306" i="78"/>
  <c r="AL306" i="78"/>
  <c r="AK306" i="78"/>
  <c r="AI306" i="78"/>
  <c r="AH306" i="78"/>
  <c r="AN306" i="78"/>
  <c r="AM306" i="78"/>
  <c r="AR306" i="78" s="1"/>
  <c r="AJ306" i="78"/>
  <c r="AP306" i="78"/>
  <c r="AK1904" i="78"/>
  <c r="AH1904" i="78"/>
  <c r="AP1904" i="78"/>
  <c r="AN1904" i="78"/>
  <c r="AM1904" i="78"/>
  <c r="AR1904" i="78" s="1"/>
  <c r="AZ1904" i="78"/>
  <c r="AY1904" i="78" s="1"/>
  <c r="AX1904" i="78" s="1"/>
  <c r="AL1904" i="78"/>
  <c r="AT1904" i="78"/>
  <c r="AJ1904" i="78"/>
  <c r="AI1904" i="78"/>
  <c r="AQ1498" i="78"/>
  <c r="AS1498" i="78"/>
  <c r="AK961" i="78"/>
  <c r="AL961" i="78"/>
  <c r="AJ961" i="78"/>
  <c r="AT961" i="78"/>
  <c r="AI961" i="78"/>
  <c r="AP961" i="78"/>
  <c r="AH961" i="78"/>
  <c r="AZ961" i="78"/>
  <c r="AY961" i="78" s="1"/>
  <c r="AX961" i="78" s="1"/>
  <c r="AN961" i="78"/>
  <c r="AM961" i="78"/>
  <c r="AR961" i="78" s="1"/>
  <c r="AS1467" i="78"/>
  <c r="AQ1467" i="78"/>
  <c r="AQ1400" i="78"/>
  <c r="AS1400" i="78"/>
  <c r="AI1107" i="78"/>
  <c r="AH1107" i="78"/>
  <c r="AM1107" i="78"/>
  <c r="AR1107" i="78" s="1"/>
  <c r="AZ1107" i="78"/>
  <c r="AY1107" i="78" s="1"/>
  <c r="AX1107" i="78" s="1"/>
  <c r="AT1107" i="78"/>
  <c r="AK1107" i="78"/>
  <c r="AN1107" i="78"/>
  <c r="AL1107" i="78"/>
  <c r="AJ1107" i="78"/>
  <c r="AP1107" i="78"/>
  <c r="AS650" i="78"/>
  <c r="AQ650" i="78"/>
  <c r="AQ546" i="78"/>
  <c r="AS546" i="78"/>
  <c r="AS1436" i="78"/>
  <c r="AQ1436" i="78"/>
  <c r="AI1582" i="78"/>
  <c r="AT1582" i="78"/>
  <c r="AK1582" i="78"/>
  <c r="AJ1582" i="78"/>
  <c r="AH1582" i="78"/>
  <c r="AP1582" i="78"/>
  <c r="AN1582" i="78"/>
  <c r="AM1582" i="78"/>
  <c r="AR1582" i="78" s="1"/>
  <c r="AZ1582" i="78"/>
  <c r="AY1582" i="78" s="1"/>
  <c r="AX1582" i="78" s="1"/>
  <c r="AL1582" i="78"/>
  <c r="AQ1828" i="78"/>
  <c r="AS1828" i="78"/>
  <c r="AI2011" i="78"/>
  <c r="AN2011" i="78"/>
  <c r="AP2011" i="78"/>
  <c r="AZ2011" i="78"/>
  <c r="AY2011" i="78" s="1"/>
  <c r="AX2011" i="78" s="1"/>
  <c r="AM2011" i="78"/>
  <c r="AR2011" i="78" s="1"/>
  <c r="AK2011" i="78"/>
  <c r="AJ2011" i="78"/>
  <c r="AL2011" i="78"/>
  <c r="AH2011" i="78"/>
  <c r="AT2011" i="78"/>
  <c r="AM895" i="78"/>
  <c r="AR895" i="78" s="1"/>
  <c r="AP895" i="78"/>
  <c r="AH895" i="78"/>
  <c r="AN895" i="78"/>
  <c r="AZ895" i="78"/>
  <c r="AY895" i="78" s="1"/>
  <c r="AX895" i="78" s="1"/>
  <c r="AT895" i="78"/>
  <c r="AK895" i="78"/>
  <c r="AJ895" i="78"/>
  <c r="AI895" i="78"/>
  <c r="AL895" i="78"/>
  <c r="AQ664" i="78"/>
  <c r="AS664" i="78"/>
  <c r="AP520" i="78"/>
  <c r="AH520" i="78"/>
  <c r="AN520" i="78"/>
  <c r="AM520" i="78"/>
  <c r="AR520" i="78" s="1"/>
  <c r="AT520" i="78"/>
  <c r="AL520" i="78"/>
  <c r="AJ520" i="78"/>
  <c r="AI520" i="78"/>
  <c r="AK520" i="78"/>
  <c r="AS379" i="78"/>
  <c r="AQ379" i="78"/>
  <c r="AS1058" i="78"/>
  <c r="AQ1058" i="78"/>
  <c r="AS1155" i="78"/>
  <c r="AQ1155" i="78"/>
  <c r="AS1495" i="78"/>
  <c r="AQ1495" i="78"/>
  <c r="AP122" i="78"/>
  <c r="AH122" i="78"/>
  <c r="AN122" i="78"/>
  <c r="AM122" i="78"/>
  <c r="AR122" i="78" s="1"/>
  <c r="AT122" i="78"/>
  <c r="AL122" i="78"/>
  <c r="AK122" i="78"/>
  <c r="AJ122" i="78"/>
  <c r="AI122" i="78"/>
  <c r="AN1718" i="78"/>
  <c r="AT1718" i="78"/>
  <c r="AL1718" i="78"/>
  <c r="AZ1718" i="78"/>
  <c r="AY1718" i="78" s="1"/>
  <c r="AX1718" i="78" s="1"/>
  <c r="AJ1718" i="78"/>
  <c r="AH1718" i="78"/>
  <c r="AP1718" i="78"/>
  <c r="AK1718" i="78"/>
  <c r="AI1718" i="78"/>
  <c r="AM1718" i="78"/>
  <c r="AR1718" i="78" s="1"/>
  <c r="AS1374" i="78"/>
  <c r="AQ1374" i="78"/>
  <c r="AM694" i="78"/>
  <c r="AR694" i="78" s="1"/>
  <c r="AP694" i="78"/>
  <c r="AI694" i="78"/>
  <c r="AN694" i="78"/>
  <c r="AZ694" i="78"/>
  <c r="AY694" i="78" s="1"/>
  <c r="AX694" i="78" s="1"/>
  <c r="AL694" i="78"/>
  <c r="AK694" i="78"/>
  <c r="AJ694" i="78"/>
  <c r="AH694" i="78"/>
  <c r="AT694" i="78"/>
  <c r="AQ551" i="78"/>
  <c r="AS551" i="78"/>
  <c r="AQ281" i="78"/>
  <c r="AS281" i="78"/>
  <c r="AI455" i="78"/>
  <c r="AK455" i="78"/>
  <c r="AM455" i="78"/>
  <c r="AR455" i="78" s="1"/>
  <c r="AL455" i="78"/>
  <c r="AJ455" i="78"/>
  <c r="AH455" i="78"/>
  <c r="AT455" i="78"/>
  <c r="AP455" i="78"/>
  <c r="AN455" i="78"/>
  <c r="AS1181" i="78"/>
  <c r="AQ1181" i="78"/>
  <c r="AK1191" i="78"/>
  <c r="AI1191" i="78"/>
  <c r="AJ1191" i="78"/>
  <c r="AM1191" i="78"/>
  <c r="AR1191" i="78" s="1"/>
  <c r="AZ1191" i="78"/>
  <c r="AY1191" i="78" s="1"/>
  <c r="AX1191" i="78" s="1"/>
  <c r="AT1191" i="78"/>
  <c r="AP1191" i="78"/>
  <c r="AN1191" i="78"/>
  <c r="AH1191" i="78"/>
  <c r="AL1191" i="78"/>
  <c r="AS1931" i="78"/>
  <c r="AQ1931" i="78"/>
  <c r="AT1765" i="78"/>
  <c r="AL1765" i="78"/>
  <c r="AZ1765" i="78"/>
  <c r="AY1765" i="78" s="1"/>
  <c r="AX1765" i="78" s="1"/>
  <c r="AI1765" i="78"/>
  <c r="AK1765" i="78"/>
  <c r="AM1765" i="78"/>
  <c r="AR1765" i="78" s="1"/>
  <c r="AJ1765" i="78"/>
  <c r="AH1765" i="78"/>
  <c r="AP1765" i="78"/>
  <c r="AN1765" i="78"/>
  <c r="AM1407" i="78"/>
  <c r="AR1407" i="78" s="1"/>
  <c r="AP1407" i="78"/>
  <c r="AN1407" i="78"/>
  <c r="AZ1407" i="78"/>
  <c r="AY1407" i="78" s="1"/>
  <c r="AX1407" i="78" s="1"/>
  <c r="AL1407" i="78"/>
  <c r="AT1407" i="78"/>
  <c r="AK1407" i="78"/>
  <c r="AJ1407" i="78"/>
  <c r="AI1407" i="78"/>
  <c r="AH1407" i="78"/>
  <c r="AQ1118" i="78"/>
  <c r="AS1118" i="78"/>
  <c r="AM321" i="78"/>
  <c r="AR321" i="78" s="1"/>
  <c r="AP321" i="78"/>
  <c r="AT321" i="78"/>
  <c r="AL321" i="78"/>
  <c r="AK321" i="78"/>
  <c r="AJ321" i="78"/>
  <c r="AI321" i="78"/>
  <c r="AH321" i="78"/>
  <c r="AN321" i="78"/>
  <c r="AS1154" i="78"/>
  <c r="AQ1154" i="78"/>
  <c r="AT1777" i="78"/>
  <c r="AL1777" i="78"/>
  <c r="AZ1777" i="78"/>
  <c r="AY1777" i="78" s="1"/>
  <c r="AX1777" i="78" s="1"/>
  <c r="AM1777" i="78"/>
  <c r="AR1777" i="78" s="1"/>
  <c r="AJ1777" i="78"/>
  <c r="AK1777" i="78"/>
  <c r="AH1777" i="78"/>
  <c r="AP1777" i="78"/>
  <c r="AN1777" i="78"/>
  <c r="AI1777" i="78"/>
  <c r="AI231" i="78"/>
  <c r="AH231" i="78"/>
  <c r="AN231" i="78"/>
  <c r="AP231" i="78"/>
  <c r="AM231" i="78"/>
  <c r="AR231" i="78" s="1"/>
  <c r="AL231" i="78"/>
  <c r="AT231" i="78"/>
  <c r="AK231" i="78"/>
  <c r="AJ231" i="78"/>
  <c r="AS1763" i="78"/>
  <c r="AQ1763" i="78"/>
  <c r="AM1405" i="78"/>
  <c r="AR1405" i="78" s="1"/>
  <c r="AP1405" i="78"/>
  <c r="AN1405" i="78"/>
  <c r="AZ1405" i="78"/>
  <c r="AY1405" i="78" s="1"/>
  <c r="AX1405" i="78" s="1"/>
  <c r="AL1405" i="78"/>
  <c r="AT1405" i="78"/>
  <c r="AK1405" i="78"/>
  <c r="AJ1405" i="78"/>
  <c r="AI1405" i="78"/>
  <c r="AH1405" i="78"/>
  <c r="AM912" i="78"/>
  <c r="AR912" i="78" s="1"/>
  <c r="AP912" i="78"/>
  <c r="AL912" i="78"/>
  <c r="AT912" i="78"/>
  <c r="AK912" i="78"/>
  <c r="AI912" i="78"/>
  <c r="AN912" i="78"/>
  <c r="AJ912" i="78"/>
  <c r="AH912" i="78"/>
  <c r="AZ912" i="78"/>
  <c r="AY912" i="78" s="1"/>
  <c r="AX912" i="78" s="1"/>
  <c r="AT234" i="78"/>
  <c r="AL234" i="78"/>
  <c r="AH234" i="78"/>
  <c r="AN234" i="78"/>
  <c r="AM234" i="78"/>
  <c r="AR234" i="78" s="1"/>
  <c r="AK234" i="78"/>
  <c r="AJ234" i="78"/>
  <c r="AI234" i="78"/>
  <c r="AP234" i="78"/>
  <c r="AN343" i="78"/>
  <c r="AM343" i="78"/>
  <c r="AR343" i="78" s="1"/>
  <c r="AT343" i="78"/>
  <c r="AL343" i="78"/>
  <c r="AK343" i="78"/>
  <c r="AJ343" i="78"/>
  <c r="AI343" i="78"/>
  <c r="AH343" i="78"/>
  <c r="AP343" i="78"/>
  <c r="AK1222" i="78"/>
  <c r="AI1222" i="78"/>
  <c r="AM1222" i="78"/>
  <c r="AR1222" i="78" s="1"/>
  <c r="AJ1222" i="78"/>
  <c r="AT1222" i="78"/>
  <c r="AH1222" i="78"/>
  <c r="AP1222" i="78"/>
  <c r="AN1222" i="78"/>
  <c r="AL1222" i="78"/>
  <c r="AZ1222" i="78"/>
  <c r="AY1222" i="78" s="1"/>
  <c r="AX1222" i="78" s="1"/>
  <c r="AN2032" i="78"/>
  <c r="AM2032" i="78"/>
  <c r="AR2032" i="78" s="1"/>
  <c r="AT2032" i="78"/>
  <c r="AL2032" i="78"/>
  <c r="AZ2032" i="78"/>
  <c r="AY2032" i="78" s="1"/>
  <c r="AX2032" i="78" s="1"/>
  <c r="AK2032" i="78"/>
  <c r="AI2032" i="78"/>
  <c r="AH2032" i="78"/>
  <c r="AP2032" i="78"/>
  <c r="AJ2032" i="78"/>
  <c r="AS871" i="78"/>
  <c r="AQ871" i="78"/>
  <c r="AK215" i="78"/>
  <c r="AJ215" i="78"/>
  <c r="AI215" i="78"/>
  <c r="AP215" i="78"/>
  <c r="AH215" i="78"/>
  <c r="AN215" i="78"/>
  <c r="AM215" i="78"/>
  <c r="AR215" i="78" s="1"/>
  <c r="AT215" i="78"/>
  <c r="AL215" i="78"/>
  <c r="AS486" i="78"/>
  <c r="AQ486" i="78"/>
  <c r="AJ1321" i="78"/>
  <c r="AL1321" i="78"/>
  <c r="AI1321" i="78"/>
  <c r="AH1321" i="78"/>
  <c r="AN1321" i="78"/>
  <c r="AP1321" i="78"/>
  <c r="AT1321" i="78"/>
  <c r="AM1321" i="78"/>
  <c r="AR1321" i="78" s="1"/>
  <c r="AK1321" i="78"/>
  <c r="AZ1321" i="78"/>
  <c r="AY1321" i="78" s="1"/>
  <c r="AX1321" i="78" s="1"/>
  <c r="AS1315" i="78"/>
  <c r="AQ1315" i="78"/>
  <c r="AQ701" i="78"/>
  <c r="AS701" i="78"/>
  <c r="AJ384" i="78"/>
  <c r="AI384" i="78"/>
  <c r="AH384" i="78"/>
  <c r="AP384" i="78"/>
  <c r="AN384" i="78"/>
  <c r="AM384" i="78"/>
  <c r="AR384" i="78" s="1"/>
  <c r="AL384" i="78"/>
  <c r="AT384" i="78"/>
  <c r="AK384" i="78"/>
  <c r="AS225" i="78"/>
  <c r="AQ225" i="78"/>
  <c r="AJ446" i="78"/>
  <c r="AP446" i="78"/>
  <c r="AH446" i="78"/>
  <c r="AT446" i="78"/>
  <c r="AL446" i="78"/>
  <c r="AK446" i="78"/>
  <c r="AI446" i="78"/>
  <c r="AN446" i="78"/>
  <c r="AM446" i="78"/>
  <c r="AR446" i="78" s="1"/>
  <c r="AS1990" i="78"/>
  <c r="AQ1990" i="78"/>
  <c r="AQ1704" i="78"/>
  <c r="AS1704" i="78"/>
  <c r="AS858" i="78"/>
  <c r="AQ858" i="78"/>
  <c r="AS620" i="78"/>
  <c r="AQ620" i="78"/>
  <c r="AJ192" i="78"/>
  <c r="AI192" i="78"/>
  <c r="AP192" i="78"/>
  <c r="AH192" i="78"/>
  <c r="AN192" i="78"/>
  <c r="AM192" i="78"/>
  <c r="AR192" i="78" s="1"/>
  <c r="AT192" i="78"/>
  <c r="AL192" i="78"/>
  <c r="AK192" i="78"/>
  <c r="AS470" i="78"/>
  <c r="AQ470" i="78"/>
  <c r="AJ1284" i="78"/>
  <c r="AM1284" i="78"/>
  <c r="AR1284" i="78" s="1"/>
  <c r="AZ1284" i="78"/>
  <c r="AY1284" i="78" s="1"/>
  <c r="AX1284" i="78" s="1"/>
  <c r="AH1284" i="78"/>
  <c r="AI1284" i="78"/>
  <c r="AT1284" i="78"/>
  <c r="AN1284" i="78"/>
  <c r="AL1284" i="78"/>
  <c r="AP1284" i="78"/>
  <c r="AK1284" i="78"/>
  <c r="AS1877" i="78"/>
  <c r="AQ1877" i="78"/>
  <c r="AI1645" i="78"/>
  <c r="AM1645" i="78"/>
  <c r="AR1645" i="78" s="1"/>
  <c r="AP1645" i="78"/>
  <c r="AH1645" i="78"/>
  <c r="AK1645" i="78"/>
  <c r="AZ1645" i="78"/>
  <c r="AY1645" i="78" s="1"/>
  <c r="AX1645" i="78" s="1"/>
  <c r="AT1645" i="78"/>
  <c r="AN1645" i="78"/>
  <c r="AL1645" i="78"/>
  <c r="AJ1645" i="78"/>
  <c r="AK1134" i="78"/>
  <c r="AI1134" i="78"/>
  <c r="AM1134" i="78"/>
  <c r="AR1134" i="78" s="1"/>
  <c r="AJ1134" i="78"/>
  <c r="AZ1134" i="78"/>
  <c r="AY1134" i="78" s="1"/>
  <c r="AX1134" i="78" s="1"/>
  <c r="AT1134" i="78"/>
  <c r="AP1134" i="78"/>
  <c r="AN1134" i="78"/>
  <c r="AL1134" i="78"/>
  <c r="AH1134" i="78"/>
  <c r="AK949" i="78"/>
  <c r="AN949" i="78"/>
  <c r="AI949" i="78"/>
  <c r="AP949" i="78"/>
  <c r="AM949" i="78"/>
  <c r="AR949" i="78" s="1"/>
  <c r="AL949" i="78"/>
  <c r="AJ949" i="78"/>
  <c r="AH949" i="78"/>
  <c r="AT949" i="78"/>
  <c r="AZ949" i="78"/>
  <c r="AY949" i="78" s="1"/>
  <c r="AX949" i="78" s="1"/>
  <c r="AS1716" i="78"/>
  <c r="AQ1716" i="78"/>
  <c r="AN1559" i="78"/>
  <c r="AM1559" i="78"/>
  <c r="AR1559" i="78" s="1"/>
  <c r="AP1559" i="78"/>
  <c r="AT1559" i="78"/>
  <c r="AL1559" i="78"/>
  <c r="AZ1559" i="78"/>
  <c r="AY1559" i="78" s="1"/>
  <c r="AX1559" i="78" s="1"/>
  <c r="AK1559" i="78"/>
  <c r="AJ1559" i="78"/>
  <c r="AI1559" i="78"/>
  <c r="AH1559" i="78"/>
  <c r="AS1795" i="78"/>
  <c r="AQ1795" i="78"/>
  <c r="AK86" i="78"/>
  <c r="AI86" i="78"/>
  <c r="AN86" i="78"/>
  <c r="AM86" i="78"/>
  <c r="AR86" i="78" s="1"/>
  <c r="AL86" i="78"/>
  <c r="AJ86" i="78"/>
  <c r="AH86" i="78"/>
  <c r="AT86" i="78"/>
  <c r="AP86" i="78"/>
  <c r="AQ1088" i="78"/>
  <c r="AS1088" i="78"/>
  <c r="AM886" i="78"/>
  <c r="AR886" i="78" s="1"/>
  <c r="AP886" i="78"/>
  <c r="AL886" i="78"/>
  <c r="AT886" i="78"/>
  <c r="AK886" i="78"/>
  <c r="AI886" i="78"/>
  <c r="AJ886" i="78"/>
  <c r="AH886" i="78"/>
  <c r="AZ886" i="78"/>
  <c r="AY886" i="78" s="1"/>
  <c r="AX886" i="78" s="1"/>
  <c r="AN886" i="78"/>
  <c r="AI285" i="78"/>
  <c r="AH285" i="78"/>
  <c r="AN285" i="78"/>
  <c r="AM285" i="78"/>
  <c r="AR285" i="78" s="1"/>
  <c r="AP285" i="78"/>
  <c r="AT285" i="78"/>
  <c r="AL285" i="78"/>
  <c r="AK285" i="78"/>
  <c r="AJ285" i="78"/>
  <c r="AQ144" i="78"/>
  <c r="AS144" i="78"/>
  <c r="AK991" i="78"/>
  <c r="AJ991" i="78"/>
  <c r="AI991" i="78"/>
  <c r="AL991" i="78"/>
  <c r="AH991" i="78"/>
  <c r="AP991" i="78"/>
  <c r="AN991" i="78"/>
  <c r="AT991" i="78"/>
  <c r="AM991" i="78"/>
  <c r="AR991" i="78" s="1"/>
  <c r="AZ991" i="78"/>
  <c r="AY991" i="78" s="1"/>
  <c r="AX991" i="78" s="1"/>
  <c r="AN1333" i="78"/>
  <c r="AT1333" i="78"/>
  <c r="AJ1333" i="78"/>
  <c r="AH1333" i="78"/>
  <c r="AP1333" i="78"/>
  <c r="AZ1333" i="78"/>
  <c r="AY1333" i="78" s="1"/>
  <c r="AX1333" i="78" s="1"/>
  <c r="AM1333" i="78"/>
  <c r="AR1333" i="78" s="1"/>
  <c r="AK1333" i="78"/>
  <c r="AL1333" i="78"/>
  <c r="AI1333" i="78"/>
  <c r="AK1926" i="78"/>
  <c r="AP1926" i="78"/>
  <c r="AN1926" i="78"/>
  <c r="AZ1926" i="78"/>
  <c r="AY1926" i="78" s="1"/>
  <c r="AX1926" i="78" s="1"/>
  <c r="AM1926" i="78"/>
  <c r="AR1926" i="78" s="1"/>
  <c r="AL1926" i="78"/>
  <c r="AT1926" i="78"/>
  <c r="AI1926" i="78"/>
  <c r="AJ1926" i="78"/>
  <c r="AH1926" i="78"/>
  <c r="AQ1627" i="78"/>
  <c r="AS1627" i="78"/>
  <c r="AM662" i="78"/>
  <c r="AR662" i="78" s="1"/>
  <c r="AI662" i="78"/>
  <c r="AN662" i="78"/>
  <c r="AZ662" i="78"/>
  <c r="AY662" i="78" s="1"/>
  <c r="AX662" i="78" s="1"/>
  <c r="AL662" i="78"/>
  <c r="AK662" i="78"/>
  <c r="AJ662" i="78"/>
  <c r="AH662" i="78"/>
  <c r="AT662" i="78"/>
  <c r="AP662" i="78"/>
  <c r="AQ781" i="78"/>
  <c r="AS781" i="78"/>
  <c r="AS236" i="78"/>
  <c r="AQ236" i="78"/>
  <c r="AK1149" i="78"/>
  <c r="AI1149" i="78"/>
  <c r="AM1149" i="78"/>
  <c r="AR1149" i="78" s="1"/>
  <c r="AJ1149" i="78"/>
  <c r="AT1149" i="78"/>
  <c r="AP1149" i="78"/>
  <c r="AN1149" i="78"/>
  <c r="AL1149" i="78"/>
  <c r="AH1149" i="78"/>
  <c r="AZ1149" i="78"/>
  <c r="AY1149" i="78" s="1"/>
  <c r="AX1149" i="78" s="1"/>
  <c r="AQ1974" i="78"/>
  <c r="AS1974" i="78"/>
  <c r="AN1492" i="78"/>
  <c r="AT1492" i="78"/>
  <c r="AJ1492" i="78"/>
  <c r="AM1492" i="78"/>
  <c r="AR1492" i="78" s="1"/>
  <c r="AL1492" i="78"/>
  <c r="AK1492" i="78"/>
  <c r="AI1492" i="78"/>
  <c r="AH1492" i="78"/>
  <c r="AP1492" i="78"/>
  <c r="AZ1492" i="78"/>
  <c r="AY1492" i="78" s="1"/>
  <c r="AX1492" i="78" s="1"/>
  <c r="AQ843" i="78"/>
  <c r="AS843" i="78"/>
  <c r="AS1023" i="78"/>
  <c r="AQ1023" i="78"/>
  <c r="AS1188" i="78"/>
  <c r="AQ1188" i="78"/>
  <c r="AK1895" i="78"/>
  <c r="AL1895" i="78"/>
  <c r="AI1895" i="78"/>
  <c r="AH1895" i="78"/>
  <c r="AP1895" i="78"/>
  <c r="AZ1895" i="78"/>
  <c r="AY1895" i="78" s="1"/>
  <c r="AX1895" i="78" s="1"/>
  <c r="AT1895" i="78"/>
  <c r="AN1895" i="78"/>
  <c r="AM1895" i="78"/>
  <c r="AR1895" i="78" s="1"/>
  <c r="AJ1895" i="78"/>
  <c r="AQ1408" i="78"/>
  <c r="AS1408" i="78"/>
  <c r="AQ1530" i="78"/>
  <c r="AS1530" i="78"/>
  <c r="AI1100" i="78"/>
  <c r="AJ1100" i="78"/>
  <c r="AN1100" i="78"/>
  <c r="AP1100" i="78"/>
  <c r="AT1100" i="78"/>
  <c r="AZ1100" i="78"/>
  <c r="AY1100" i="78" s="1"/>
  <c r="AX1100" i="78" s="1"/>
  <c r="AM1100" i="78"/>
  <c r="AR1100" i="78" s="1"/>
  <c r="AL1100" i="78"/>
  <c r="AK1100" i="78"/>
  <c r="AH1100" i="78"/>
  <c r="AQ782" i="78"/>
  <c r="AS782" i="78"/>
  <c r="AQ844" i="78"/>
  <c r="AS844" i="78"/>
  <c r="AQ297" i="78"/>
  <c r="AS297" i="78"/>
  <c r="AS448" i="78"/>
  <c r="AQ448" i="78"/>
  <c r="AK963" i="78"/>
  <c r="AJ963" i="78"/>
  <c r="AT963" i="78"/>
  <c r="AI963" i="78"/>
  <c r="AH963" i="78"/>
  <c r="AN963" i="78"/>
  <c r="AZ963" i="78"/>
  <c r="AY963" i="78" s="1"/>
  <c r="AX963" i="78" s="1"/>
  <c r="AM963" i="78"/>
  <c r="AR963" i="78" s="1"/>
  <c r="AL963" i="78"/>
  <c r="AP963" i="78"/>
  <c r="AS1241" i="78"/>
  <c r="AQ1241" i="78"/>
  <c r="AS1910" i="78"/>
  <c r="AQ1910" i="78"/>
  <c r="AM1398" i="78"/>
  <c r="AR1398" i="78" s="1"/>
  <c r="AT1398" i="78"/>
  <c r="AK1398" i="78"/>
  <c r="AI1398" i="78"/>
  <c r="AH1398" i="78"/>
  <c r="AP1398" i="78"/>
  <c r="AN1398" i="78"/>
  <c r="AZ1398" i="78"/>
  <c r="AY1398" i="78" s="1"/>
  <c r="AX1398" i="78" s="1"/>
  <c r="AL1398" i="78"/>
  <c r="AJ1398" i="78"/>
  <c r="AS850" i="78"/>
  <c r="AQ850" i="78"/>
  <c r="AQ679" i="78"/>
  <c r="AS679" i="78"/>
  <c r="AS554" i="78"/>
  <c r="AQ554" i="78"/>
  <c r="AK485" i="78"/>
  <c r="AI485" i="78"/>
  <c r="AM485" i="78"/>
  <c r="AR485" i="78" s="1"/>
  <c r="AP485" i="78"/>
  <c r="AL485" i="78"/>
  <c r="AJ485" i="78"/>
  <c r="AH485" i="78"/>
  <c r="AT485" i="78"/>
  <c r="AN485" i="78"/>
  <c r="AK1146" i="78"/>
  <c r="AI1146" i="78"/>
  <c r="AM1146" i="78"/>
  <c r="AR1146" i="78" s="1"/>
  <c r="AJ1146" i="78"/>
  <c r="AP1146" i="78"/>
  <c r="AN1146" i="78"/>
  <c r="AL1146" i="78"/>
  <c r="AH1146" i="78"/>
  <c r="AZ1146" i="78"/>
  <c r="AY1146" i="78" s="1"/>
  <c r="AX1146" i="78" s="1"/>
  <c r="AT1146" i="78"/>
  <c r="AS1861" i="78"/>
  <c r="AQ1861" i="78"/>
  <c r="AS1555" i="78"/>
  <c r="AQ1555" i="78"/>
  <c r="AN1376" i="78"/>
  <c r="AM1376" i="78"/>
  <c r="AR1376" i="78" s="1"/>
  <c r="AT1376" i="78"/>
  <c r="AL1376" i="78"/>
  <c r="AZ1376" i="78"/>
  <c r="AY1376" i="78" s="1"/>
  <c r="AX1376" i="78" s="1"/>
  <c r="AJ1376" i="78"/>
  <c r="AP1376" i="78"/>
  <c r="AK1376" i="78"/>
  <c r="AI1376" i="78"/>
  <c r="AH1376" i="78"/>
  <c r="AM614" i="78"/>
  <c r="AR614" i="78" s="1"/>
  <c r="AP614" i="78"/>
  <c r="AI614" i="78"/>
  <c r="AN614" i="78"/>
  <c r="AZ614" i="78"/>
  <c r="AY614" i="78" s="1"/>
  <c r="AX614" i="78" s="1"/>
  <c r="AL614" i="78"/>
  <c r="AH614" i="78"/>
  <c r="AT614" i="78"/>
  <c r="AK614" i="78"/>
  <c r="AJ614" i="78"/>
  <c r="AT492" i="78"/>
  <c r="AL492" i="78"/>
  <c r="AJ492" i="78"/>
  <c r="AN492" i="78"/>
  <c r="AI492" i="78"/>
  <c r="AH492" i="78"/>
  <c r="AP492" i="78"/>
  <c r="AM492" i="78"/>
  <c r="AR492" i="78" s="1"/>
  <c r="AK492" i="78"/>
  <c r="AS330" i="78"/>
  <c r="AQ330" i="78"/>
  <c r="AT255" i="78"/>
  <c r="AL255" i="78"/>
  <c r="AK255" i="78"/>
  <c r="AI255" i="78"/>
  <c r="AH255" i="78"/>
  <c r="AP255" i="78"/>
  <c r="AN255" i="78"/>
  <c r="AM255" i="78"/>
  <c r="AR255" i="78" s="1"/>
  <c r="AJ255" i="78"/>
  <c r="AM2027" i="78"/>
  <c r="AR2027" i="78" s="1"/>
  <c r="AH2027" i="78"/>
  <c r="AP2027" i="78"/>
  <c r="AL2027" i="78"/>
  <c r="AZ2027" i="78"/>
  <c r="AY2027" i="78" s="1"/>
  <c r="AX2027" i="78" s="1"/>
  <c r="AK2027" i="78"/>
  <c r="AI2027" i="78"/>
  <c r="AN2027" i="78"/>
  <c r="AT2027" i="78"/>
  <c r="AJ2027" i="78"/>
  <c r="AN1526" i="78"/>
  <c r="AT1526" i="78"/>
  <c r="AL1526" i="78"/>
  <c r="AZ1526" i="78"/>
  <c r="AY1526" i="78" s="1"/>
  <c r="AX1526" i="78" s="1"/>
  <c r="AI1526" i="78"/>
  <c r="AP1526" i="78"/>
  <c r="AM1526" i="78"/>
  <c r="AR1526" i="78" s="1"/>
  <c r="AK1526" i="78"/>
  <c r="AJ1526" i="78"/>
  <c r="AH1526" i="78"/>
  <c r="AQ691" i="78"/>
  <c r="AS691" i="78"/>
  <c r="AM785" i="78"/>
  <c r="AR785" i="78" s="1"/>
  <c r="AI785" i="78"/>
  <c r="AH785" i="78"/>
  <c r="AZ785" i="78"/>
  <c r="AY785" i="78" s="1"/>
  <c r="AX785" i="78" s="1"/>
  <c r="AN785" i="78"/>
  <c r="AL785" i="78"/>
  <c r="AK785" i="78"/>
  <c r="AT785" i="78"/>
  <c r="AP785" i="78"/>
  <c r="AJ785" i="78"/>
  <c r="AN458" i="78"/>
  <c r="AT458" i="78"/>
  <c r="AL458" i="78"/>
  <c r="AH458" i="78"/>
  <c r="AP458" i="78"/>
  <c r="AM458" i="78"/>
  <c r="AR458" i="78" s="1"/>
  <c r="AK458" i="78"/>
  <c r="AJ458" i="78"/>
  <c r="AI458" i="78"/>
  <c r="AS256" i="78"/>
  <c r="AQ256" i="78"/>
  <c r="AQ1254" i="78"/>
  <c r="AS1254" i="78"/>
  <c r="AN1461" i="78"/>
  <c r="AJ1461" i="78"/>
  <c r="AL1461" i="78"/>
  <c r="AT1461" i="78"/>
  <c r="AI1461" i="78"/>
  <c r="AH1461" i="78"/>
  <c r="AP1461" i="78"/>
  <c r="AK1461" i="78"/>
  <c r="AZ1461" i="78"/>
  <c r="AY1461" i="78" s="1"/>
  <c r="AX1461" i="78" s="1"/>
  <c r="AM1461" i="78"/>
  <c r="AR1461" i="78" s="1"/>
  <c r="AH350" i="78"/>
  <c r="AN350" i="78"/>
  <c r="AM350" i="78"/>
  <c r="AR350" i="78" s="1"/>
  <c r="AP350" i="78"/>
  <c r="AT350" i="78"/>
  <c r="AL350" i="78"/>
  <c r="AK350" i="78"/>
  <c r="AJ350" i="78"/>
  <c r="AI350" i="78"/>
  <c r="AS1221" i="78"/>
  <c r="AQ1221" i="78"/>
  <c r="AQ1587" i="78"/>
  <c r="AS1587" i="78"/>
  <c r="AS1954" i="78"/>
  <c r="AQ1954" i="78"/>
  <c r="AI1680" i="78"/>
  <c r="AM1680" i="78"/>
  <c r="AR1680" i="78" s="1"/>
  <c r="AZ1680" i="78"/>
  <c r="AY1680" i="78" s="1"/>
  <c r="AX1680" i="78" s="1"/>
  <c r="AN1680" i="78"/>
  <c r="AL1680" i="78"/>
  <c r="AT1680" i="78"/>
  <c r="AJ1680" i="78"/>
  <c r="AH1680" i="78"/>
  <c r="AP1680" i="78"/>
  <c r="AK1680" i="78"/>
  <c r="AN1453" i="78"/>
  <c r="AJ1453" i="78"/>
  <c r="AL1453" i="78"/>
  <c r="AH1453" i="78"/>
  <c r="AP1453" i="78"/>
  <c r="AI1453" i="78"/>
  <c r="AZ1453" i="78"/>
  <c r="AY1453" i="78" s="1"/>
  <c r="AX1453" i="78" s="1"/>
  <c r="AT1453" i="78"/>
  <c r="AM1453" i="78"/>
  <c r="AR1453" i="78" s="1"/>
  <c r="AK1453" i="78"/>
  <c r="AQ751" i="78"/>
  <c r="AS751" i="78"/>
  <c r="AQ800" i="78"/>
  <c r="AS800" i="78"/>
  <c r="AS910" i="78"/>
  <c r="AQ910" i="78"/>
  <c r="AS263" i="78"/>
  <c r="AQ263" i="78"/>
  <c r="AK1139" i="78"/>
  <c r="AI1139" i="78"/>
  <c r="AJ1139" i="78"/>
  <c r="AM1139" i="78"/>
  <c r="AR1139" i="78" s="1"/>
  <c r="AP1139" i="78"/>
  <c r="AN1139" i="78"/>
  <c r="AL1139" i="78"/>
  <c r="AH1139" i="78"/>
  <c r="AZ1139" i="78"/>
  <c r="AY1139" i="78" s="1"/>
  <c r="AX1139" i="78" s="1"/>
  <c r="AT1139" i="78"/>
  <c r="AS1235" i="78"/>
  <c r="AQ1235" i="78"/>
  <c r="AT1834" i="78"/>
  <c r="AL1834" i="78"/>
  <c r="AZ1834" i="78"/>
  <c r="AY1834" i="78" s="1"/>
  <c r="AX1834" i="78" s="1"/>
  <c r="AJ1834" i="78"/>
  <c r="AH1834" i="78"/>
  <c r="AP1834" i="78"/>
  <c r="AN1834" i="78"/>
  <c r="AM1834" i="78"/>
  <c r="AR1834" i="78" s="1"/>
  <c r="AK1834" i="78"/>
  <c r="AI1834" i="78"/>
  <c r="AN2031" i="78"/>
  <c r="AM2031" i="78"/>
  <c r="AR2031" i="78" s="1"/>
  <c r="AP2031" i="78"/>
  <c r="AZ2031" i="78"/>
  <c r="AY2031" i="78" s="1"/>
  <c r="AX2031" i="78" s="1"/>
  <c r="AT2031" i="78"/>
  <c r="AJ2031" i="78"/>
  <c r="AI2031" i="78"/>
  <c r="AH2031" i="78"/>
  <c r="AL2031" i="78"/>
  <c r="AK2031" i="78"/>
  <c r="AN1441" i="78"/>
  <c r="AJ1441" i="78"/>
  <c r="AL1441" i="78"/>
  <c r="AK1441" i="78"/>
  <c r="AI1441" i="78"/>
  <c r="AT1441" i="78"/>
  <c r="AH1441" i="78"/>
  <c r="AP1441" i="78"/>
  <c r="AZ1441" i="78"/>
  <c r="AY1441" i="78" s="1"/>
  <c r="AX1441" i="78" s="1"/>
  <c r="AM1441" i="78"/>
  <c r="AR1441" i="78" s="1"/>
  <c r="AM862" i="78"/>
  <c r="AR862" i="78" s="1"/>
  <c r="AP862" i="78"/>
  <c r="AT862" i="78"/>
  <c r="AK862" i="78"/>
  <c r="AH862" i="78"/>
  <c r="AN862" i="78"/>
  <c r="AL862" i="78"/>
  <c r="AJ862" i="78"/>
  <c r="AI862" i="78"/>
  <c r="AZ862" i="78"/>
  <c r="AY862" i="78" s="1"/>
  <c r="AX862" i="78" s="1"/>
  <c r="AS985" i="78"/>
  <c r="AQ985" i="78"/>
  <c r="AI1598" i="78"/>
  <c r="AT1598" i="78"/>
  <c r="AK1598" i="78"/>
  <c r="AJ1598" i="78"/>
  <c r="AP1598" i="78"/>
  <c r="AZ1598" i="78"/>
  <c r="AY1598" i="78" s="1"/>
  <c r="AX1598" i="78" s="1"/>
  <c r="AN1598" i="78"/>
  <c r="AM1598" i="78"/>
  <c r="AR1598" i="78" s="1"/>
  <c r="AL1598" i="78"/>
  <c r="AH1598" i="78"/>
  <c r="AI1666" i="78"/>
  <c r="AM1666" i="78"/>
  <c r="AR1666" i="78" s="1"/>
  <c r="AL1666" i="78"/>
  <c r="AT1666" i="78"/>
  <c r="AJ1666" i="78"/>
  <c r="AP1666" i="78"/>
  <c r="AZ1666" i="78"/>
  <c r="AY1666" i="78" s="1"/>
  <c r="AX1666" i="78" s="1"/>
  <c r="AN1666" i="78"/>
  <c r="AK1666" i="78"/>
  <c r="AH1666" i="78"/>
  <c r="AM1402" i="78"/>
  <c r="AR1402" i="78" s="1"/>
  <c r="AT1402" i="78"/>
  <c r="AK1402" i="78"/>
  <c r="AI1402" i="78"/>
  <c r="AH1402" i="78"/>
  <c r="AP1402" i="78"/>
  <c r="AN1402" i="78"/>
  <c r="AZ1402" i="78"/>
  <c r="AY1402" i="78" s="1"/>
  <c r="AX1402" i="78" s="1"/>
  <c r="AL1402" i="78"/>
  <c r="AJ1402" i="78"/>
  <c r="AS867" i="78"/>
  <c r="AQ867" i="78"/>
  <c r="AQ569" i="78"/>
  <c r="AS569" i="78"/>
  <c r="AS1933" i="78"/>
  <c r="AQ1933" i="78"/>
  <c r="AS1438" i="78"/>
  <c r="AQ1438" i="78"/>
  <c r="AQ919" i="78"/>
  <c r="AS919" i="78"/>
  <c r="AI1123" i="78"/>
  <c r="AH1123" i="78"/>
  <c r="AM1123" i="78"/>
  <c r="AR1123" i="78" s="1"/>
  <c r="AZ1123" i="78"/>
  <c r="AY1123" i="78" s="1"/>
  <c r="AX1123" i="78" s="1"/>
  <c r="AT1123" i="78"/>
  <c r="AK1123" i="78"/>
  <c r="AN1123" i="78"/>
  <c r="AL1123" i="78"/>
  <c r="AJ1123" i="78"/>
  <c r="AP1123" i="78"/>
  <c r="AK1856" i="78"/>
  <c r="AM1856" i="78"/>
  <c r="AR1856" i="78" s="1"/>
  <c r="AZ1856" i="78"/>
  <c r="AY1856" i="78" s="1"/>
  <c r="AX1856" i="78" s="1"/>
  <c r="AT1856" i="78"/>
  <c r="AJ1856" i="78"/>
  <c r="AH1856" i="78"/>
  <c r="AN1856" i="78"/>
  <c r="AL1856" i="78"/>
  <c r="AI1856" i="78"/>
  <c r="AP1856" i="78"/>
  <c r="AS890" i="78"/>
  <c r="AQ890" i="78"/>
  <c r="AQ1956" i="78"/>
  <c r="AS1956" i="78"/>
  <c r="AS1459" i="78"/>
  <c r="AQ1459" i="78"/>
  <c r="AN1352" i="78"/>
  <c r="AT1352" i="78"/>
  <c r="AL1352" i="78"/>
  <c r="AZ1352" i="78"/>
  <c r="AY1352" i="78" s="1"/>
  <c r="AX1352" i="78" s="1"/>
  <c r="AJ1352" i="78"/>
  <c r="AP1352" i="78"/>
  <c r="AM1352" i="78"/>
  <c r="AR1352" i="78" s="1"/>
  <c r="AK1352" i="78"/>
  <c r="AI1352" i="78"/>
  <c r="AH1352" i="78"/>
  <c r="AM897" i="78"/>
  <c r="AR897" i="78" s="1"/>
  <c r="AH897" i="78"/>
  <c r="AP897" i="78"/>
  <c r="AN897" i="78"/>
  <c r="AZ897" i="78"/>
  <c r="AY897" i="78" s="1"/>
  <c r="AX897" i="78" s="1"/>
  <c r="AT897" i="78"/>
  <c r="AK897" i="78"/>
  <c r="AJ897" i="78"/>
  <c r="AI897" i="78"/>
  <c r="AL897" i="78"/>
  <c r="AS714" i="78"/>
  <c r="AQ714" i="78"/>
  <c r="AS1016" i="78"/>
  <c r="AQ1016" i="78"/>
  <c r="AK1208" i="78"/>
  <c r="AI1208" i="78"/>
  <c r="AM1208" i="78"/>
  <c r="AR1208" i="78" s="1"/>
  <c r="AJ1208" i="78"/>
  <c r="AH1208" i="78"/>
  <c r="AZ1208" i="78"/>
  <c r="AY1208" i="78" s="1"/>
  <c r="AX1208" i="78" s="1"/>
  <c r="AT1208" i="78"/>
  <c r="AP1208" i="78"/>
  <c r="AN1208" i="78"/>
  <c r="AL1208" i="78"/>
  <c r="AN1500" i="78"/>
  <c r="AT1500" i="78"/>
  <c r="AL1500" i="78"/>
  <c r="AZ1500" i="78"/>
  <c r="AY1500" i="78" s="1"/>
  <c r="AX1500" i="78" s="1"/>
  <c r="AK1500" i="78"/>
  <c r="AI1500" i="78"/>
  <c r="AM1500" i="78"/>
  <c r="AR1500" i="78" s="1"/>
  <c r="AJ1500" i="78"/>
  <c r="AH1500" i="78"/>
  <c r="AP1500" i="78"/>
  <c r="AN1557" i="78"/>
  <c r="AM1557" i="78"/>
  <c r="AR1557" i="78" s="1"/>
  <c r="AT1557" i="78"/>
  <c r="AL1557" i="78"/>
  <c r="AZ1557" i="78"/>
  <c r="AY1557" i="78" s="1"/>
  <c r="AX1557" i="78" s="1"/>
  <c r="AK1557" i="78"/>
  <c r="AJ1557" i="78"/>
  <c r="AI1557" i="78"/>
  <c r="AP1557" i="78"/>
  <c r="AH1557" i="78"/>
  <c r="AK994" i="78"/>
  <c r="AJ994" i="78"/>
  <c r="AI994" i="78"/>
  <c r="AH994" i="78"/>
  <c r="AP994" i="78"/>
  <c r="AT994" i="78"/>
  <c r="AZ994" i="78"/>
  <c r="AY994" i="78" s="1"/>
  <c r="AX994" i="78" s="1"/>
  <c r="AN994" i="78"/>
  <c r="AM994" i="78"/>
  <c r="AR994" i="78" s="1"/>
  <c r="AL994" i="78"/>
  <c r="AS1219" i="78"/>
  <c r="AQ1219" i="78"/>
  <c r="AS84" i="78"/>
  <c r="AQ84" i="78"/>
  <c r="AI1625" i="78"/>
  <c r="AM1625" i="78"/>
  <c r="AR1625" i="78" s="1"/>
  <c r="AP1625" i="78"/>
  <c r="AN1625" i="78"/>
  <c r="AL1625" i="78"/>
  <c r="AK1625" i="78"/>
  <c r="AJ1625" i="78"/>
  <c r="AT1625" i="78"/>
  <c r="AH1625" i="78"/>
  <c r="AZ1625" i="78"/>
  <c r="AY1625" i="78" s="1"/>
  <c r="AX1625" i="78" s="1"/>
  <c r="AQ629" i="78"/>
  <c r="AS629" i="78"/>
  <c r="AS262" i="78"/>
  <c r="AQ262" i="78"/>
  <c r="AS296" i="78"/>
  <c r="AQ296" i="78"/>
  <c r="AI2055" i="78"/>
  <c r="AN2055" i="78"/>
  <c r="AM2055" i="78"/>
  <c r="AR2055" i="78" s="1"/>
  <c r="AT2055" i="78"/>
  <c r="AL2055" i="78"/>
  <c r="AZ2055" i="78"/>
  <c r="AY2055" i="78" s="1"/>
  <c r="AX2055" i="78" s="1"/>
  <c r="AK2055" i="78"/>
  <c r="AP2055" i="78"/>
  <c r="AJ2055" i="78"/>
  <c r="AH2055" i="78"/>
  <c r="AS1550" i="78"/>
  <c r="AQ1550" i="78"/>
  <c r="AQ1248" i="78"/>
  <c r="AS1248" i="78"/>
  <c r="AS928" i="78"/>
  <c r="AQ928" i="78"/>
  <c r="AQ269" i="78"/>
  <c r="AS269" i="78"/>
  <c r="AK969" i="78"/>
  <c r="AJ969" i="78"/>
  <c r="AH969" i="78"/>
  <c r="AT969" i="78"/>
  <c r="AP969" i="78"/>
  <c r="AZ969" i="78"/>
  <c r="AY969" i="78" s="1"/>
  <c r="AX969" i="78" s="1"/>
  <c r="AM969" i="78"/>
  <c r="AR969" i="78" s="1"/>
  <c r="AL969" i="78"/>
  <c r="AN969" i="78"/>
  <c r="AI969" i="78"/>
  <c r="AQ1481" i="78"/>
  <c r="AS1481" i="78"/>
  <c r="AT1988" i="78"/>
  <c r="AL1988" i="78"/>
  <c r="AZ1988" i="78"/>
  <c r="AY1988" i="78" s="1"/>
  <c r="AX1988" i="78" s="1"/>
  <c r="AI1988" i="78"/>
  <c r="AN1988" i="78"/>
  <c r="AP1988" i="78"/>
  <c r="AM1988" i="78"/>
  <c r="AR1988" i="78" s="1"/>
  <c r="AK1988" i="78"/>
  <c r="AJ1988" i="78"/>
  <c r="AH1988" i="78"/>
  <c r="AT1833" i="78"/>
  <c r="AL1833" i="78"/>
  <c r="AZ1833" i="78"/>
  <c r="AY1833" i="78" s="1"/>
  <c r="AX1833" i="78" s="1"/>
  <c r="AJ1833" i="78"/>
  <c r="AH1833" i="78"/>
  <c r="AP1833" i="78"/>
  <c r="AN1833" i="78"/>
  <c r="AM1833" i="78"/>
  <c r="AR1833" i="78" s="1"/>
  <c r="AK1833" i="78"/>
  <c r="AI1833" i="78"/>
  <c r="AS1445" i="78"/>
  <c r="AQ1445" i="78"/>
  <c r="AJ1326" i="78"/>
  <c r="AT1326" i="78"/>
  <c r="AK1326" i="78"/>
  <c r="AH1326" i="78"/>
  <c r="AM1326" i="78"/>
  <c r="AR1326" i="78" s="1"/>
  <c r="AZ1326" i="78"/>
  <c r="AY1326" i="78" s="1"/>
  <c r="AX1326" i="78" s="1"/>
  <c r="AP1326" i="78"/>
  <c r="AN1326" i="78"/>
  <c r="AL1326" i="78"/>
  <c r="AI1326" i="78"/>
  <c r="AQ810" i="78"/>
  <c r="AS810" i="78"/>
  <c r="AM856" i="78"/>
  <c r="AR856" i="78" s="1"/>
  <c r="AP856" i="78"/>
  <c r="AT856" i="78"/>
  <c r="AK856" i="78"/>
  <c r="AN856" i="78"/>
  <c r="AL856" i="78"/>
  <c r="AI856" i="78"/>
  <c r="AH856" i="78"/>
  <c r="AZ856" i="78"/>
  <c r="AY856" i="78" s="1"/>
  <c r="AX856" i="78" s="1"/>
  <c r="AJ856" i="78"/>
  <c r="AI535" i="78"/>
  <c r="AN535" i="78"/>
  <c r="AM535" i="78"/>
  <c r="AR535" i="78" s="1"/>
  <c r="AK535" i="78"/>
  <c r="AP535" i="78"/>
  <c r="AL535" i="78"/>
  <c r="AJ535" i="78"/>
  <c r="AH535" i="78"/>
  <c r="AT535" i="78"/>
  <c r="AS521" i="78"/>
  <c r="AQ521" i="78"/>
  <c r="AK1157" i="78"/>
  <c r="AI1157" i="78"/>
  <c r="AM1157" i="78"/>
  <c r="AR1157" i="78" s="1"/>
  <c r="AJ1157" i="78"/>
  <c r="AT1157" i="78"/>
  <c r="AP1157" i="78"/>
  <c r="AN1157" i="78"/>
  <c r="AL1157" i="78"/>
  <c r="AH1157" i="78"/>
  <c r="AZ1157" i="78"/>
  <c r="AY1157" i="78" s="1"/>
  <c r="AX1157" i="78" s="1"/>
  <c r="AS103" i="78"/>
  <c r="AQ103" i="78"/>
  <c r="AS1731" i="78"/>
  <c r="AQ1731" i="78"/>
  <c r="AN1485" i="78"/>
  <c r="AJ1485" i="78"/>
  <c r="AL1485" i="78"/>
  <c r="AK1485" i="78"/>
  <c r="AT1485" i="78"/>
  <c r="AI1485" i="78"/>
  <c r="AH1485" i="78"/>
  <c r="AP1485" i="78"/>
  <c r="AM1485" i="78"/>
  <c r="AR1485" i="78" s="1"/>
  <c r="AZ1485" i="78"/>
  <c r="AY1485" i="78" s="1"/>
  <c r="AX1485" i="78" s="1"/>
  <c r="AS1362" i="78"/>
  <c r="AQ1362" i="78"/>
  <c r="AM623" i="78"/>
  <c r="AR623" i="78" s="1"/>
  <c r="AP623" i="78"/>
  <c r="AN623" i="78"/>
  <c r="AZ623" i="78"/>
  <c r="AY623" i="78" s="1"/>
  <c r="AX623" i="78" s="1"/>
  <c r="AI623" i="78"/>
  <c r="AH623" i="78"/>
  <c r="AJ623" i="78"/>
  <c r="AK623" i="78"/>
  <c r="AT623" i="78"/>
  <c r="AL623" i="78"/>
  <c r="AS672" i="78"/>
  <c r="AQ672" i="78"/>
  <c r="AS507" i="78"/>
  <c r="AQ507" i="78"/>
  <c r="AS1478" i="78"/>
  <c r="AQ1478" i="78"/>
  <c r="AN1547" i="78"/>
  <c r="AM1547" i="78"/>
  <c r="AR1547" i="78" s="1"/>
  <c r="AT1547" i="78"/>
  <c r="AL1547" i="78"/>
  <c r="AZ1547" i="78"/>
  <c r="AY1547" i="78" s="1"/>
  <c r="AX1547" i="78" s="1"/>
  <c r="AK1547" i="78"/>
  <c r="AJ1547" i="78"/>
  <c r="AI1547" i="78"/>
  <c r="AP1547" i="78"/>
  <c r="AH1547" i="78"/>
  <c r="AQ669" i="78"/>
  <c r="AS669" i="78"/>
  <c r="AN220" i="78"/>
  <c r="AM220" i="78"/>
  <c r="AR220" i="78" s="1"/>
  <c r="AT220" i="78"/>
  <c r="AL220" i="78"/>
  <c r="AK220" i="78"/>
  <c r="AJ220" i="78"/>
  <c r="AI220" i="78"/>
  <c r="AP220" i="78"/>
  <c r="AH220" i="78"/>
  <c r="AT1993" i="78"/>
  <c r="AL1993" i="78"/>
  <c r="AZ1993" i="78"/>
  <c r="AY1993" i="78" s="1"/>
  <c r="AX1993" i="78" s="1"/>
  <c r="AH1993" i="78"/>
  <c r="AN1993" i="78"/>
  <c r="AP1993" i="78"/>
  <c r="AM1993" i="78"/>
  <c r="AR1993" i="78" s="1"/>
  <c r="AK1993" i="78"/>
  <c r="AJ1993" i="78"/>
  <c r="AI1993" i="78"/>
  <c r="AQ1670" i="78"/>
  <c r="AS1670" i="78"/>
  <c r="AM866" i="78"/>
  <c r="AR866" i="78" s="1"/>
  <c r="AP866" i="78"/>
  <c r="AT866" i="78"/>
  <c r="AK866" i="78"/>
  <c r="AI866" i="78"/>
  <c r="AL866" i="78"/>
  <c r="AJ866" i="78"/>
  <c r="AZ866" i="78"/>
  <c r="AY866" i="78" s="1"/>
  <c r="AX866" i="78" s="1"/>
  <c r="AN866" i="78"/>
  <c r="AH866" i="78"/>
  <c r="AJ300" i="78"/>
  <c r="AI300" i="78"/>
  <c r="AN300" i="78"/>
  <c r="AM300" i="78"/>
  <c r="AR300" i="78" s="1"/>
  <c r="AP300" i="78"/>
  <c r="AL300" i="78"/>
  <c r="AK300" i="78"/>
  <c r="AH300" i="78"/>
  <c r="AT300" i="78"/>
  <c r="AK541" i="78"/>
  <c r="AL541" i="78"/>
  <c r="AI541" i="78"/>
  <c r="AH541" i="78"/>
  <c r="AP541" i="78"/>
  <c r="AN541" i="78"/>
  <c r="AT541" i="78"/>
  <c r="AM541" i="78"/>
  <c r="AR541" i="78" s="1"/>
  <c r="AJ541" i="78"/>
  <c r="AK1201" i="78"/>
  <c r="AI1201" i="78"/>
  <c r="AP1201" i="78"/>
  <c r="AM1201" i="78"/>
  <c r="AR1201" i="78" s="1"/>
  <c r="AJ1201" i="78"/>
  <c r="AL1201" i="78"/>
  <c r="AH1201" i="78"/>
  <c r="AZ1201" i="78"/>
  <c r="AY1201" i="78" s="1"/>
  <c r="AX1201" i="78" s="1"/>
  <c r="AT1201" i="78"/>
  <c r="AN1201" i="78"/>
  <c r="AS1243" i="78"/>
  <c r="AQ1243" i="78"/>
  <c r="AK1881" i="78"/>
  <c r="AI1881" i="78"/>
  <c r="AH1881" i="78"/>
  <c r="AN1881" i="78"/>
  <c r="AP1881" i="78"/>
  <c r="AM1881" i="78"/>
  <c r="AR1881" i="78" s="1"/>
  <c r="AZ1881" i="78"/>
  <c r="AY1881" i="78" s="1"/>
  <c r="AX1881" i="78" s="1"/>
  <c r="AL1881" i="78"/>
  <c r="AT1881" i="78"/>
  <c r="AJ1881" i="78"/>
  <c r="AQ921" i="78"/>
  <c r="AS921" i="78"/>
  <c r="AS90" i="78"/>
  <c r="AQ90" i="78"/>
  <c r="AK1132" i="78"/>
  <c r="AI1132" i="78"/>
  <c r="AM1132" i="78"/>
  <c r="AR1132" i="78" s="1"/>
  <c r="AJ1132" i="78"/>
  <c r="AT1132" i="78"/>
  <c r="AP1132" i="78"/>
  <c r="AN1132" i="78"/>
  <c r="AL1132" i="78"/>
  <c r="AH1132" i="78"/>
  <c r="AZ1132" i="78"/>
  <c r="AY1132" i="78" s="1"/>
  <c r="AX1132" i="78" s="1"/>
  <c r="AQ1684" i="78"/>
  <c r="AS1684" i="78"/>
  <c r="AS1022" i="78"/>
  <c r="AQ1022" i="78"/>
  <c r="AN1751" i="78"/>
  <c r="AT1751" i="78"/>
  <c r="AL1751" i="78"/>
  <c r="AZ1751" i="78"/>
  <c r="AY1751" i="78" s="1"/>
  <c r="AX1751" i="78" s="1"/>
  <c r="AI1751" i="78"/>
  <c r="AH1751" i="78"/>
  <c r="AP1751" i="78"/>
  <c r="AM1751" i="78"/>
  <c r="AR1751" i="78" s="1"/>
  <c r="AK1751" i="78"/>
  <c r="AJ1751" i="78"/>
  <c r="AJ1289" i="78"/>
  <c r="AL1289" i="78"/>
  <c r="AI1289" i="78"/>
  <c r="AT1289" i="78"/>
  <c r="AP1289" i="78"/>
  <c r="AZ1289" i="78"/>
  <c r="AY1289" i="78" s="1"/>
  <c r="AX1289" i="78" s="1"/>
  <c r="AN1289" i="78"/>
  <c r="AM1289" i="78"/>
  <c r="AR1289" i="78" s="1"/>
  <c r="AK1289" i="78"/>
  <c r="AH1289" i="78"/>
  <c r="AM745" i="78"/>
  <c r="AR745" i="78" s="1"/>
  <c r="AP745" i="78"/>
  <c r="AN745" i="78"/>
  <c r="AZ745" i="78"/>
  <c r="AY745" i="78" s="1"/>
  <c r="AX745" i="78" s="1"/>
  <c r="AT745" i="78"/>
  <c r="AK745" i="78"/>
  <c r="AI745" i="78"/>
  <c r="AH745" i="78"/>
  <c r="AL745" i="78"/>
  <c r="AJ745" i="78"/>
  <c r="AQ853" i="78"/>
  <c r="AS853" i="78"/>
  <c r="AS334" i="78"/>
  <c r="AQ334" i="78"/>
  <c r="AS585" i="78"/>
  <c r="AQ585" i="78"/>
  <c r="AN1081" i="78"/>
  <c r="AI1081" i="78"/>
  <c r="AH1081" i="78"/>
  <c r="AP1081" i="78"/>
  <c r="AM1081" i="78"/>
  <c r="AR1081" i="78" s="1"/>
  <c r="AZ1081" i="78"/>
  <c r="AY1081" i="78" s="1"/>
  <c r="AX1081" i="78" s="1"/>
  <c r="AL1081" i="78"/>
  <c r="AK1081" i="78"/>
  <c r="AJ1081" i="78"/>
  <c r="AT1081" i="78"/>
  <c r="AK1839" i="78"/>
  <c r="AT1839" i="78"/>
  <c r="AJ1839" i="78"/>
  <c r="AI1839" i="78"/>
  <c r="AN1839" i="78"/>
  <c r="AP1839" i="78"/>
  <c r="AZ1839" i="78"/>
  <c r="AY1839" i="78" s="1"/>
  <c r="AX1839" i="78" s="1"/>
  <c r="AM1839" i="78"/>
  <c r="AR1839" i="78" s="1"/>
  <c r="AL1839" i="78"/>
  <c r="AH1839" i="78"/>
  <c r="AN1729" i="78"/>
  <c r="AT1729" i="78"/>
  <c r="AL1729" i="78"/>
  <c r="AZ1729" i="78"/>
  <c r="AY1729" i="78" s="1"/>
  <c r="AX1729" i="78" s="1"/>
  <c r="AM1729" i="78"/>
  <c r="AR1729" i="78" s="1"/>
  <c r="AK1729" i="78"/>
  <c r="AJ1729" i="78"/>
  <c r="AI1729" i="78"/>
  <c r="AH1729" i="78"/>
  <c r="AP1729" i="78"/>
  <c r="AQ823" i="78"/>
  <c r="AS823" i="78"/>
  <c r="AK119" i="78"/>
  <c r="AJ119" i="78"/>
  <c r="AI119" i="78"/>
  <c r="AP119" i="78"/>
  <c r="AH119" i="78"/>
  <c r="AN119" i="78"/>
  <c r="AM119" i="78"/>
  <c r="AR119" i="78" s="1"/>
  <c r="AT119" i="78"/>
  <c r="AL119" i="78"/>
  <c r="AN588" i="78"/>
  <c r="AJ588" i="78"/>
  <c r="AP588" i="78"/>
  <c r="AK588" i="78"/>
  <c r="AI588" i="78"/>
  <c r="AM588" i="78"/>
  <c r="AR588" i="78" s="1"/>
  <c r="AL588" i="78"/>
  <c r="AH588" i="78"/>
  <c r="AZ588" i="78"/>
  <c r="AY588" i="78" s="1"/>
  <c r="AX588" i="78" s="1"/>
  <c r="AT588" i="78"/>
  <c r="AQ1097" i="78"/>
  <c r="AS1097" i="78"/>
  <c r="AI1578" i="78"/>
  <c r="AN1578" i="78"/>
  <c r="AM1578" i="78"/>
  <c r="AR1578" i="78" s="1"/>
  <c r="AZ1578" i="78"/>
  <c r="AY1578" i="78" s="1"/>
  <c r="AX1578" i="78" s="1"/>
  <c r="AL1578" i="78"/>
  <c r="AT1578" i="78"/>
  <c r="AK1578" i="78"/>
  <c r="AJ1578" i="78"/>
  <c r="AP1578" i="78"/>
  <c r="AH1578" i="78"/>
  <c r="AK1927" i="78"/>
  <c r="AN1927" i="78"/>
  <c r="AZ1927" i="78"/>
  <c r="AY1927" i="78" s="1"/>
  <c r="AX1927" i="78" s="1"/>
  <c r="AM1927" i="78"/>
  <c r="AR1927" i="78" s="1"/>
  <c r="AL1927" i="78"/>
  <c r="AJ1927" i="78"/>
  <c r="AH1927" i="78"/>
  <c r="AT1927" i="78"/>
  <c r="AI1927" i="78"/>
  <c r="AP1927" i="78"/>
  <c r="AN1717" i="78"/>
  <c r="AT1717" i="78"/>
  <c r="AL1717" i="78"/>
  <c r="AZ1717" i="78"/>
  <c r="AY1717" i="78" s="1"/>
  <c r="AX1717" i="78" s="1"/>
  <c r="AK1717" i="78"/>
  <c r="AI1717" i="78"/>
  <c r="AH1717" i="78"/>
  <c r="AP1717" i="78"/>
  <c r="AM1717" i="78"/>
  <c r="AR1717" i="78" s="1"/>
  <c r="AJ1717" i="78"/>
  <c r="AJ1257" i="78"/>
  <c r="AN1257" i="78"/>
  <c r="AP1257" i="78"/>
  <c r="AL1257" i="78"/>
  <c r="AI1257" i="78"/>
  <c r="AT1257" i="78"/>
  <c r="AM1257" i="78"/>
  <c r="AR1257" i="78" s="1"/>
  <c r="AK1257" i="78"/>
  <c r="AH1257" i="78"/>
  <c r="AZ1257" i="78"/>
  <c r="AY1257" i="78" s="1"/>
  <c r="AX1257" i="78" s="1"/>
  <c r="AM645" i="78"/>
  <c r="AR645" i="78" s="1"/>
  <c r="AP645" i="78"/>
  <c r="AN645" i="78"/>
  <c r="AZ645" i="78"/>
  <c r="AY645" i="78" s="1"/>
  <c r="AX645" i="78" s="1"/>
  <c r="AI645" i="78"/>
  <c r="AH645" i="78"/>
  <c r="AT645" i="78"/>
  <c r="AL645" i="78"/>
  <c r="AK645" i="78"/>
  <c r="AJ645" i="78"/>
  <c r="AS630" i="78"/>
  <c r="AQ630" i="78"/>
  <c r="AS528" i="78"/>
  <c r="AQ528" i="78"/>
  <c r="AT412" i="78"/>
  <c r="AL412" i="78"/>
  <c r="AN412" i="78"/>
  <c r="AM412" i="78"/>
  <c r="AR412" i="78" s="1"/>
  <c r="AK412" i="78"/>
  <c r="AJ412" i="78"/>
  <c r="AI412" i="78"/>
  <c r="AH412" i="78"/>
  <c r="AP412" i="78"/>
  <c r="AK493" i="78"/>
  <c r="AI493" i="78"/>
  <c r="AM493" i="78"/>
  <c r="AR493" i="78" s="1"/>
  <c r="AP493" i="78"/>
  <c r="AL493" i="78"/>
  <c r="AJ493" i="78"/>
  <c r="AH493" i="78"/>
  <c r="AT493" i="78"/>
  <c r="AN493" i="78"/>
  <c r="AK1150" i="78"/>
  <c r="AI1150" i="78"/>
  <c r="AM1150" i="78"/>
  <c r="AR1150" i="78" s="1"/>
  <c r="AJ1150" i="78"/>
  <c r="AP1150" i="78"/>
  <c r="AZ1150" i="78"/>
  <c r="AY1150" i="78" s="1"/>
  <c r="AX1150" i="78" s="1"/>
  <c r="AT1150" i="78"/>
  <c r="AN1150" i="78"/>
  <c r="AL1150" i="78"/>
  <c r="AH1150" i="78"/>
  <c r="AK1921" i="78"/>
  <c r="AL1921" i="78"/>
  <c r="AJ1921" i="78"/>
  <c r="AT1921" i="78"/>
  <c r="AI1921" i="78"/>
  <c r="AP1921" i="78"/>
  <c r="AZ1921" i="78"/>
  <c r="AY1921" i="78" s="1"/>
  <c r="AX1921" i="78" s="1"/>
  <c r="AN1921" i="78"/>
  <c r="AM1921" i="78"/>
  <c r="AR1921" i="78" s="1"/>
  <c r="AH1921" i="78"/>
  <c r="AM643" i="78"/>
  <c r="AR643" i="78" s="1"/>
  <c r="AN643" i="78"/>
  <c r="AZ643" i="78"/>
  <c r="AY643" i="78" s="1"/>
  <c r="AX643" i="78" s="1"/>
  <c r="AI643" i="78"/>
  <c r="AH643" i="78"/>
  <c r="AP643" i="78"/>
  <c r="AL643" i="78"/>
  <c r="AK643" i="78"/>
  <c r="AJ643" i="78"/>
  <c r="AT643" i="78"/>
  <c r="AS898" i="78"/>
  <c r="AQ898" i="78"/>
  <c r="AS135" i="78"/>
  <c r="AQ135" i="78"/>
  <c r="AM513" i="78"/>
  <c r="AR513" i="78" s="1"/>
  <c r="AT513" i="78"/>
  <c r="AL513" i="78"/>
  <c r="AK513" i="78"/>
  <c r="AI513" i="78"/>
  <c r="AP513" i="78"/>
  <c r="AN513" i="78"/>
  <c r="AJ513" i="78"/>
  <c r="AH513" i="78"/>
  <c r="AS1217" i="78"/>
  <c r="AQ1217" i="78"/>
  <c r="AQ1312" i="78"/>
  <c r="AS1312" i="78"/>
  <c r="AS1770" i="78"/>
  <c r="AQ1770" i="78"/>
  <c r="AN1368" i="78"/>
  <c r="AM1368" i="78"/>
  <c r="AR1368" i="78" s="1"/>
  <c r="AT1368" i="78"/>
  <c r="AL1368" i="78"/>
  <c r="AZ1368" i="78"/>
  <c r="AY1368" i="78" s="1"/>
  <c r="AX1368" i="78" s="1"/>
  <c r="AJ1368" i="78"/>
  <c r="AP1368" i="78"/>
  <c r="AK1368" i="78"/>
  <c r="AI1368" i="78"/>
  <c r="AH1368" i="78"/>
  <c r="AI1103" i="78"/>
  <c r="AM1103" i="78"/>
  <c r="AR1103" i="78" s="1"/>
  <c r="AZ1103" i="78"/>
  <c r="AY1103" i="78" s="1"/>
  <c r="AX1103" i="78" s="1"/>
  <c r="AT1103" i="78"/>
  <c r="AK1103" i="78"/>
  <c r="AH1103" i="78"/>
  <c r="AP1103" i="78"/>
  <c r="AN1103" i="78"/>
  <c r="AL1103" i="78"/>
  <c r="AJ1103" i="78"/>
  <c r="AM706" i="78"/>
  <c r="AR706" i="78" s="1"/>
  <c r="AI706" i="78"/>
  <c r="AP706" i="78"/>
  <c r="AN706" i="78"/>
  <c r="AZ706" i="78"/>
  <c r="AY706" i="78" s="1"/>
  <c r="AX706" i="78" s="1"/>
  <c r="AL706" i="78"/>
  <c r="AK706" i="78"/>
  <c r="AJ706" i="78"/>
  <c r="AH706" i="78"/>
  <c r="AT706" i="78"/>
  <c r="AN410" i="78"/>
  <c r="AH410" i="78"/>
  <c r="AI410" i="78"/>
  <c r="AP410" i="78"/>
  <c r="AM410" i="78"/>
  <c r="AR410" i="78" s="1"/>
  <c r="AL410" i="78"/>
  <c r="AK410" i="78"/>
  <c r="AT410" i="78"/>
  <c r="AJ410" i="78"/>
  <c r="AS123" i="78"/>
  <c r="AQ123" i="78"/>
  <c r="AI503" i="78"/>
  <c r="AM503" i="78"/>
  <c r="AR503" i="78" s="1"/>
  <c r="AP503" i="78"/>
  <c r="AK503" i="78"/>
  <c r="AN503" i="78"/>
  <c r="AL503" i="78"/>
  <c r="AJ503" i="78"/>
  <c r="AH503" i="78"/>
  <c r="AT503" i="78"/>
  <c r="AS1231" i="78"/>
  <c r="AQ1231" i="78"/>
  <c r="AI2052" i="78"/>
  <c r="AN2052" i="78"/>
  <c r="AM2052" i="78"/>
  <c r="AR2052" i="78" s="1"/>
  <c r="AP2052" i="78"/>
  <c r="AT2052" i="78"/>
  <c r="AL2052" i="78"/>
  <c r="AZ2052" i="78"/>
  <c r="AY2052" i="78" s="1"/>
  <c r="AX2052" i="78" s="1"/>
  <c r="AK2052" i="78"/>
  <c r="AJ2052" i="78"/>
  <c r="AH2052" i="78"/>
  <c r="AJ1323" i="78"/>
  <c r="AI1323" i="78"/>
  <c r="AP1323" i="78"/>
  <c r="AN1323" i="78"/>
  <c r="AL1323" i="78"/>
  <c r="AK1323" i="78"/>
  <c r="AH1323" i="78"/>
  <c r="AZ1323" i="78"/>
  <c r="AY1323" i="78" s="1"/>
  <c r="AX1323" i="78" s="1"/>
  <c r="AT1323" i="78"/>
  <c r="AM1323" i="78"/>
  <c r="AR1323" i="78" s="1"/>
  <c r="AQ639" i="78"/>
  <c r="AS639" i="78"/>
  <c r="AH73" i="78"/>
  <c r="AN73" i="78"/>
  <c r="AP73" i="78"/>
  <c r="AJ73" i="78"/>
  <c r="AM73" i="78"/>
  <c r="AR73" i="78" s="1"/>
  <c r="AL73" i="78"/>
  <c r="AI73" i="78"/>
  <c r="AT73" i="78"/>
  <c r="AK73" i="78"/>
  <c r="AI401" i="78"/>
  <c r="AP401" i="78"/>
  <c r="AN401" i="78"/>
  <c r="AM401" i="78"/>
  <c r="AR401" i="78" s="1"/>
  <c r="AL401" i="78"/>
  <c r="AK401" i="78"/>
  <c r="AT401" i="78"/>
  <c r="AJ401" i="78"/>
  <c r="AH401" i="78"/>
  <c r="AN1044" i="78"/>
  <c r="AM1044" i="78"/>
  <c r="AR1044" i="78" s="1"/>
  <c r="AZ1044" i="78"/>
  <c r="AY1044" i="78" s="1"/>
  <c r="AX1044" i="78" s="1"/>
  <c r="AL1044" i="78"/>
  <c r="AT1044" i="78"/>
  <c r="AK1044" i="78"/>
  <c r="AJ1044" i="78"/>
  <c r="AI1044" i="78"/>
  <c r="AH1044" i="78"/>
  <c r="AP1044" i="78"/>
  <c r="AJ1262" i="78"/>
  <c r="AN1262" i="78"/>
  <c r="AP1262" i="78"/>
  <c r="AM1262" i="78"/>
  <c r="AR1262" i="78" s="1"/>
  <c r="AZ1262" i="78"/>
  <c r="AY1262" i="78" s="1"/>
  <c r="AX1262" i="78" s="1"/>
  <c r="AT1262" i="78"/>
  <c r="AK1262" i="78"/>
  <c r="AH1262" i="78"/>
  <c r="AL1262" i="78"/>
  <c r="AI1262" i="78"/>
  <c r="AM2005" i="78"/>
  <c r="AR2005" i="78" s="1"/>
  <c r="AP2005" i="78"/>
  <c r="AI2005" i="78"/>
  <c r="AN2005" i="78"/>
  <c r="AZ2005" i="78"/>
  <c r="AY2005" i="78" s="1"/>
  <c r="AX2005" i="78" s="1"/>
  <c r="AK2005" i="78"/>
  <c r="AL2005" i="78"/>
  <c r="AJ2005" i="78"/>
  <c r="AH2005" i="78"/>
  <c r="AT2005" i="78"/>
  <c r="AS1563" i="78"/>
  <c r="AQ1563" i="78"/>
  <c r="AN1360" i="78"/>
  <c r="AM1360" i="78"/>
  <c r="AR1360" i="78" s="1"/>
  <c r="AP1360" i="78"/>
  <c r="AT1360" i="78"/>
  <c r="AL1360" i="78"/>
  <c r="AZ1360" i="78"/>
  <c r="AY1360" i="78" s="1"/>
  <c r="AX1360" i="78" s="1"/>
  <c r="AJ1360" i="78"/>
  <c r="AK1360" i="78"/>
  <c r="AI1360" i="78"/>
  <c r="AH1360" i="78"/>
  <c r="AJ562" i="78"/>
  <c r="AL562" i="78"/>
  <c r="AP562" i="78"/>
  <c r="AN562" i="78"/>
  <c r="AK562" i="78"/>
  <c r="AI562" i="78"/>
  <c r="AT562" i="78"/>
  <c r="AH562" i="78"/>
  <c r="AZ562" i="78"/>
  <c r="AY562" i="78" s="1"/>
  <c r="AX562" i="78" s="1"/>
  <c r="AM562" i="78"/>
  <c r="AR562" i="78" s="1"/>
  <c r="AS139" i="78"/>
  <c r="AQ139" i="78"/>
  <c r="AS1198" i="78"/>
  <c r="AQ1198" i="78"/>
  <c r="AQ1821" i="78"/>
  <c r="AS1821" i="78"/>
  <c r="AS1475" i="78"/>
  <c r="AQ1475" i="78"/>
  <c r="AM451" i="78"/>
  <c r="AR451" i="78" s="1"/>
  <c r="AK451" i="78"/>
  <c r="AT451" i="78"/>
  <c r="AH451" i="78"/>
  <c r="AP451" i="78"/>
  <c r="AN451" i="78"/>
  <c r="AL451" i="78"/>
  <c r="AJ451" i="78"/>
  <c r="AI451" i="78"/>
  <c r="AS488" i="78"/>
  <c r="AQ488" i="78"/>
  <c r="AK1211" i="78"/>
  <c r="AI1211" i="78"/>
  <c r="AJ1211" i="78"/>
  <c r="AM1211" i="78"/>
  <c r="AR1211" i="78" s="1"/>
  <c r="AP1211" i="78"/>
  <c r="AN1211" i="78"/>
  <c r="AL1211" i="78"/>
  <c r="AH1211" i="78"/>
  <c r="AZ1211" i="78"/>
  <c r="AY1211" i="78" s="1"/>
  <c r="AX1211" i="78" s="1"/>
  <c r="AT1211" i="78"/>
  <c r="AS1855" i="78"/>
  <c r="AQ1855" i="78"/>
  <c r="AQ2012" i="78"/>
  <c r="AS2012" i="78"/>
  <c r="AK1932" i="78"/>
  <c r="AI1932" i="78"/>
  <c r="AM1932" i="78"/>
  <c r="AR1932" i="78" s="1"/>
  <c r="AJ1932" i="78"/>
  <c r="AH1932" i="78"/>
  <c r="AT1932" i="78"/>
  <c r="AN1932" i="78"/>
  <c r="AP1932" i="78"/>
  <c r="AL1932" i="78"/>
  <c r="AZ1932" i="78"/>
  <c r="AY1932" i="78" s="1"/>
  <c r="AX1932" i="78" s="1"/>
  <c r="AS704" i="78"/>
  <c r="AQ704" i="78"/>
  <c r="AI1612" i="78"/>
  <c r="AM1612" i="78"/>
  <c r="AR1612" i="78" s="1"/>
  <c r="AP1612" i="78"/>
  <c r="AL1612" i="78"/>
  <c r="AK1612" i="78"/>
  <c r="AT1612" i="78"/>
  <c r="AJ1612" i="78"/>
  <c r="AH1612" i="78"/>
  <c r="AZ1612" i="78"/>
  <c r="AY1612" i="78" s="1"/>
  <c r="AX1612" i="78" s="1"/>
  <c r="AN1612" i="78"/>
  <c r="AQ633" i="78"/>
  <c r="AS633" i="78"/>
  <c r="AQ511" i="78"/>
  <c r="AS511" i="78"/>
  <c r="AI1595" i="78"/>
  <c r="AJ1595" i="78"/>
  <c r="AH1595" i="78"/>
  <c r="AM1595" i="78"/>
  <c r="AR1595" i="78" s="1"/>
  <c r="AL1595" i="78"/>
  <c r="AK1595" i="78"/>
  <c r="AT1595" i="78"/>
  <c r="AP1595" i="78"/>
  <c r="AZ1595" i="78"/>
  <c r="AY1595" i="78" s="1"/>
  <c r="AX1595" i="78" s="1"/>
  <c r="AN1595" i="78"/>
  <c r="AQ1285" i="78"/>
  <c r="AS1285" i="78"/>
  <c r="AQ743" i="78"/>
  <c r="AS743" i="78"/>
  <c r="AQ616" i="78"/>
  <c r="AS616" i="78"/>
  <c r="AT532" i="78"/>
  <c r="AL532" i="78"/>
  <c r="AJ532" i="78"/>
  <c r="AI532" i="78"/>
  <c r="AP532" i="78"/>
  <c r="AH532" i="78"/>
  <c r="AN532" i="78"/>
  <c r="AM532" i="78"/>
  <c r="AR532" i="78" s="1"/>
  <c r="AK532" i="78"/>
  <c r="AS502" i="78"/>
  <c r="AQ502" i="78"/>
  <c r="AK1005" i="78"/>
  <c r="AJ1005" i="78"/>
  <c r="AI1005" i="78"/>
  <c r="AT1005" i="78"/>
  <c r="AZ1005" i="78"/>
  <c r="AY1005" i="78" s="1"/>
  <c r="AX1005" i="78" s="1"/>
  <c r="AP1005" i="78"/>
  <c r="AM1005" i="78"/>
  <c r="AR1005" i="78" s="1"/>
  <c r="AL1005" i="78"/>
  <c r="AN1005" i="78"/>
  <c r="AH1005" i="78"/>
  <c r="AS1487" i="78"/>
  <c r="AQ1487" i="78"/>
  <c r="AN107" i="78"/>
  <c r="AT107" i="78"/>
  <c r="AL107" i="78"/>
  <c r="AK107" i="78"/>
  <c r="AJ107" i="78"/>
  <c r="AI107" i="78"/>
  <c r="AP107" i="78"/>
  <c r="AH107" i="78"/>
  <c r="AM107" i="78"/>
  <c r="AR107" i="78" s="1"/>
  <c r="AI1669" i="78"/>
  <c r="AM1669" i="78"/>
  <c r="AR1669" i="78" s="1"/>
  <c r="AH1669" i="78"/>
  <c r="AP1669" i="78"/>
  <c r="AN1669" i="78"/>
  <c r="AL1669" i="78"/>
  <c r="AK1669" i="78"/>
  <c r="AT1669" i="78"/>
  <c r="AJ1669" i="78"/>
  <c r="AZ1669" i="78"/>
  <c r="AY1669" i="78" s="1"/>
  <c r="AX1669" i="78" s="1"/>
  <c r="AQ725" i="78"/>
  <c r="AS725" i="78"/>
  <c r="AS327" i="78"/>
  <c r="AQ327" i="78"/>
  <c r="AK967" i="78"/>
  <c r="AJ967" i="78"/>
  <c r="AN967" i="78"/>
  <c r="AM967" i="78"/>
  <c r="AR967" i="78" s="1"/>
  <c r="AL967" i="78"/>
  <c r="AI967" i="78"/>
  <c r="AT967" i="78"/>
  <c r="AP967" i="78"/>
  <c r="AH967" i="78"/>
  <c r="AZ967" i="78"/>
  <c r="AY967" i="78" s="1"/>
  <c r="AX967" i="78" s="1"/>
  <c r="AS1934" i="78"/>
  <c r="AQ1934" i="78"/>
  <c r="AQ1644" i="78"/>
  <c r="AS1644" i="78"/>
  <c r="AM644" i="78"/>
  <c r="AR644" i="78" s="1"/>
  <c r="AI644" i="78"/>
  <c r="AN644" i="78"/>
  <c r="AZ644" i="78"/>
  <c r="AY644" i="78" s="1"/>
  <c r="AX644" i="78" s="1"/>
  <c r="AL644" i="78"/>
  <c r="AJ644" i="78"/>
  <c r="AH644" i="78"/>
  <c r="AT644" i="78"/>
  <c r="AP644" i="78"/>
  <c r="AK644" i="78"/>
  <c r="AI527" i="78"/>
  <c r="AN527" i="78"/>
  <c r="AM527" i="78"/>
  <c r="AR527" i="78" s="1"/>
  <c r="AP527" i="78"/>
  <c r="AK527" i="78"/>
  <c r="AT527" i="78"/>
  <c r="AL527" i="78"/>
  <c r="AJ527" i="78"/>
  <c r="AH527" i="78"/>
  <c r="AI1690" i="78"/>
  <c r="AM1690" i="78"/>
  <c r="AR1690" i="78" s="1"/>
  <c r="AP1690" i="78"/>
  <c r="AL1690" i="78"/>
  <c r="AK1690" i="78"/>
  <c r="AT1690" i="78"/>
  <c r="AJ1690" i="78"/>
  <c r="AH1690" i="78"/>
  <c r="AZ1690" i="78"/>
  <c r="AY1690" i="78" s="1"/>
  <c r="AX1690" i="78" s="1"/>
  <c r="AN1690" i="78"/>
  <c r="AM808" i="78"/>
  <c r="AR808" i="78" s="1"/>
  <c r="AI808" i="78"/>
  <c r="AT808" i="78"/>
  <c r="AJ808" i="78"/>
  <c r="AH808" i="78"/>
  <c r="AP808" i="78"/>
  <c r="AZ808" i="78"/>
  <c r="AY808" i="78" s="1"/>
  <c r="AX808" i="78" s="1"/>
  <c r="AN808" i="78"/>
  <c r="AL808" i="78"/>
  <c r="AK808" i="78"/>
  <c r="AS302" i="78"/>
  <c r="AQ302" i="78"/>
  <c r="AI104" i="78"/>
  <c r="AN104" i="78"/>
  <c r="AM104" i="78"/>
  <c r="AR104" i="78" s="1"/>
  <c r="AT104" i="78"/>
  <c r="AL104" i="78"/>
  <c r="AK104" i="78"/>
  <c r="AH104" i="78"/>
  <c r="AP104" i="78"/>
  <c r="AJ104" i="78"/>
  <c r="AS1300" i="78"/>
  <c r="AQ1300" i="78"/>
  <c r="AK1897" i="78"/>
  <c r="AL1897" i="78"/>
  <c r="AI1897" i="78"/>
  <c r="AN1897" i="78"/>
  <c r="AP1897" i="78"/>
  <c r="AJ1897" i="78"/>
  <c r="AH1897" i="78"/>
  <c r="AZ1897" i="78"/>
  <c r="AY1897" i="78" s="1"/>
  <c r="AX1897" i="78" s="1"/>
  <c r="AT1897" i="78"/>
  <c r="AM1897" i="78"/>
  <c r="AR1897" i="78" s="1"/>
  <c r="AN1756" i="78"/>
  <c r="AT1756" i="78"/>
  <c r="AL1756" i="78"/>
  <c r="AZ1756" i="78"/>
  <c r="AY1756" i="78" s="1"/>
  <c r="AX1756" i="78" s="1"/>
  <c r="AM1756" i="78"/>
  <c r="AR1756" i="78" s="1"/>
  <c r="AK1756" i="78"/>
  <c r="AJ1756" i="78"/>
  <c r="AI1756" i="78"/>
  <c r="AH1756" i="78"/>
  <c r="AP1756" i="78"/>
  <c r="AM719" i="78"/>
  <c r="AR719" i="78" s="1"/>
  <c r="AN719" i="78"/>
  <c r="AZ719" i="78"/>
  <c r="AY719" i="78" s="1"/>
  <c r="AX719" i="78" s="1"/>
  <c r="AT719" i="78"/>
  <c r="AK719" i="78"/>
  <c r="AI719" i="78"/>
  <c r="AH719" i="78"/>
  <c r="AP719" i="78"/>
  <c r="AL719" i="78"/>
  <c r="AJ719" i="78"/>
  <c r="AQ161" i="78"/>
  <c r="AS161" i="78"/>
  <c r="AS1056" i="78"/>
  <c r="AQ1056" i="78"/>
  <c r="AS1162" i="78"/>
  <c r="AQ1162" i="78"/>
  <c r="AQ2020" i="78"/>
  <c r="AS2020" i="78"/>
  <c r="AS848" i="78"/>
  <c r="AQ848" i="78"/>
  <c r="AK421" i="78"/>
  <c r="AM421" i="78"/>
  <c r="AR421" i="78" s="1"/>
  <c r="AP421" i="78"/>
  <c r="AH421" i="78"/>
  <c r="AN421" i="78"/>
  <c r="AL421" i="78"/>
  <c r="AJ421" i="78"/>
  <c r="AT421" i="78"/>
  <c r="AI421" i="78"/>
  <c r="AN591" i="78"/>
  <c r="AJ591" i="78"/>
  <c r="AI591" i="78"/>
  <c r="AM591" i="78"/>
  <c r="AR591" i="78" s="1"/>
  <c r="AT591" i="78"/>
  <c r="AP591" i="78"/>
  <c r="AL591" i="78"/>
  <c r="AK591" i="78"/>
  <c r="AH591" i="78"/>
  <c r="AZ591" i="78"/>
  <c r="AY591" i="78" s="1"/>
  <c r="AX591" i="78" s="1"/>
  <c r="AS1028" i="78"/>
  <c r="AQ1028" i="78"/>
  <c r="AN1486" i="78"/>
  <c r="AJ1486" i="78"/>
  <c r="AK1486" i="78"/>
  <c r="AT1486" i="78"/>
  <c r="AI1486" i="78"/>
  <c r="AH1486" i="78"/>
  <c r="AP1486" i="78"/>
  <c r="AZ1486" i="78"/>
  <c r="AY1486" i="78" s="1"/>
  <c r="AX1486" i="78" s="1"/>
  <c r="AM1486" i="78"/>
  <c r="AR1486" i="78" s="1"/>
  <c r="AL1486" i="78"/>
  <c r="AS1561" i="78"/>
  <c r="AQ1561" i="78"/>
  <c r="AQ931" i="78"/>
  <c r="AS931" i="78"/>
  <c r="AS506" i="78"/>
  <c r="AQ506" i="78"/>
  <c r="AT338" i="78"/>
  <c r="AL338" i="78"/>
  <c r="AK338" i="78"/>
  <c r="AJ338" i="78"/>
  <c r="AI338" i="78"/>
  <c r="AH338" i="78"/>
  <c r="AN338" i="78"/>
  <c r="AM338" i="78"/>
  <c r="AR338" i="78" s="1"/>
  <c r="AP338" i="78"/>
  <c r="AQ1047" i="78"/>
  <c r="AS1047" i="78"/>
  <c r="AI1576" i="78"/>
  <c r="AH1576" i="78"/>
  <c r="AN1576" i="78"/>
  <c r="AP1576" i="78"/>
  <c r="AM1576" i="78"/>
  <c r="AR1576" i="78" s="1"/>
  <c r="AZ1576" i="78"/>
  <c r="AY1576" i="78" s="1"/>
  <c r="AX1576" i="78" s="1"/>
  <c r="AL1576" i="78"/>
  <c r="AJ1576" i="78"/>
  <c r="AT1576" i="78"/>
  <c r="AK1576" i="78"/>
  <c r="AI2038" i="78"/>
  <c r="AN2038" i="78"/>
  <c r="AM2038" i="78"/>
  <c r="AR2038" i="78" s="1"/>
  <c r="AT2038" i="78"/>
  <c r="AL2038" i="78"/>
  <c r="AZ2038" i="78"/>
  <c r="AY2038" i="78" s="1"/>
  <c r="AX2038" i="78" s="1"/>
  <c r="AK2038" i="78"/>
  <c r="AJ2038" i="78"/>
  <c r="AH2038" i="78"/>
  <c r="AP2038" i="78"/>
  <c r="AQ607" i="78"/>
  <c r="AS607" i="78"/>
  <c r="AN303" i="78"/>
  <c r="AT303" i="78"/>
  <c r="AL303" i="78"/>
  <c r="AK303" i="78"/>
  <c r="AJ303" i="78"/>
  <c r="AM303" i="78"/>
  <c r="AR303" i="78" s="1"/>
  <c r="AI303" i="78"/>
  <c r="AH303" i="78"/>
  <c r="AP303" i="78"/>
  <c r="AK1870" i="78"/>
  <c r="AP1870" i="78"/>
  <c r="AN1870" i="78"/>
  <c r="AM1870" i="78"/>
  <c r="AR1870" i="78" s="1"/>
  <c r="AZ1870" i="78"/>
  <c r="AY1870" i="78" s="1"/>
  <c r="AX1870" i="78" s="1"/>
  <c r="AT1870" i="78"/>
  <c r="AJ1870" i="78"/>
  <c r="AL1870" i="78"/>
  <c r="AI1870" i="78"/>
  <c r="AH1870" i="78"/>
  <c r="AS1891" i="78"/>
  <c r="AQ1891" i="78"/>
  <c r="AS1905" i="78"/>
  <c r="AQ1905" i="78"/>
  <c r="AM369" i="78"/>
  <c r="AR369" i="78" s="1"/>
  <c r="AT369" i="78"/>
  <c r="AL369" i="78"/>
  <c r="AK369" i="78"/>
  <c r="AJ369" i="78"/>
  <c r="AI369" i="78"/>
  <c r="AP369" i="78"/>
  <c r="AH369" i="78"/>
  <c r="AN369" i="78"/>
  <c r="AS1269" i="78"/>
  <c r="AQ1269" i="78"/>
  <c r="AS1844" i="78"/>
  <c r="AQ1844" i="78"/>
  <c r="AS1710" i="78"/>
  <c r="AQ1710" i="78"/>
  <c r="AK1865" i="78"/>
  <c r="AP1865" i="78"/>
  <c r="AN1865" i="78"/>
  <c r="AL1865" i="78"/>
  <c r="AI1865" i="78"/>
  <c r="AH1865" i="78"/>
  <c r="AT1865" i="78"/>
  <c r="AZ1865" i="78"/>
  <c r="AY1865" i="78" s="1"/>
  <c r="AX1865" i="78" s="1"/>
  <c r="AM1865" i="78"/>
  <c r="AR1865" i="78" s="1"/>
  <c r="AJ1865" i="78"/>
  <c r="AQ261" i="78"/>
  <c r="AS261" i="78"/>
  <c r="AS1166" i="78"/>
  <c r="AQ1166" i="78"/>
  <c r="AS545" i="78"/>
  <c r="AQ545" i="78"/>
  <c r="AJ494" i="78"/>
  <c r="AH494" i="78"/>
  <c r="AT494" i="78"/>
  <c r="AL494" i="78"/>
  <c r="AM494" i="78"/>
  <c r="AR494" i="78" s="1"/>
  <c r="AK494" i="78"/>
  <c r="AI494" i="78"/>
  <c r="AP494" i="78"/>
  <c r="AN494" i="78"/>
  <c r="AT476" i="78"/>
  <c r="AL476" i="78"/>
  <c r="AJ476" i="78"/>
  <c r="AN476" i="78"/>
  <c r="AI476" i="78"/>
  <c r="AH476" i="78"/>
  <c r="AP476" i="78"/>
  <c r="AM476" i="78"/>
  <c r="AR476" i="78" s="1"/>
  <c r="AK476" i="78"/>
  <c r="AT1831" i="78"/>
  <c r="AL1831" i="78"/>
  <c r="AZ1831" i="78"/>
  <c r="AY1831" i="78" s="1"/>
  <c r="AX1831" i="78" s="1"/>
  <c r="AJ1831" i="78"/>
  <c r="AI1831" i="78"/>
  <c r="AH1831" i="78"/>
  <c r="AP1831" i="78"/>
  <c r="AN1831" i="78"/>
  <c r="AM1831" i="78"/>
  <c r="AR1831" i="78" s="1"/>
  <c r="AK1831" i="78"/>
  <c r="AS1200" i="78"/>
  <c r="AQ1200" i="78"/>
  <c r="AN1339" i="78"/>
  <c r="AT1339" i="78"/>
  <c r="AL1339" i="78"/>
  <c r="AZ1339" i="78"/>
  <c r="AY1339" i="78" s="1"/>
  <c r="AX1339" i="78" s="1"/>
  <c r="AJ1339" i="78"/>
  <c r="AM1339" i="78"/>
  <c r="AR1339" i="78" s="1"/>
  <c r="AK1339" i="78"/>
  <c r="AI1339" i="78"/>
  <c r="AH1339" i="78"/>
  <c r="AP1339" i="78"/>
  <c r="AN1558" i="78"/>
  <c r="AM1558" i="78"/>
  <c r="AR1558" i="78" s="1"/>
  <c r="AP1558" i="78"/>
  <c r="AT1558" i="78"/>
  <c r="AL1558" i="78"/>
  <c r="AZ1558" i="78"/>
  <c r="AY1558" i="78" s="1"/>
  <c r="AX1558" i="78" s="1"/>
  <c r="AK1558" i="78"/>
  <c r="AJ1558" i="78"/>
  <c r="AI1558" i="78"/>
  <c r="AH1558" i="78"/>
  <c r="AN1425" i="78"/>
  <c r="AM1425" i="78"/>
  <c r="AR1425" i="78" s="1"/>
  <c r="AZ1425" i="78"/>
  <c r="AY1425" i="78" s="1"/>
  <c r="AX1425" i="78" s="1"/>
  <c r="AL1425" i="78"/>
  <c r="AK1425" i="78"/>
  <c r="AT1425" i="78"/>
  <c r="AJ1425" i="78"/>
  <c r="AI1425" i="78"/>
  <c r="AH1425" i="78"/>
  <c r="AP1425" i="78"/>
  <c r="AQ2013" i="78"/>
  <c r="AS2013" i="78"/>
  <c r="AN295" i="78"/>
  <c r="AT295" i="78"/>
  <c r="AL295" i="78"/>
  <c r="AK295" i="78"/>
  <c r="AM295" i="78"/>
  <c r="AR295" i="78" s="1"/>
  <c r="AJ295" i="78"/>
  <c r="AI295" i="78"/>
  <c r="AH295" i="78"/>
  <c r="AP295" i="78"/>
  <c r="AI1613" i="78"/>
  <c r="AM1613" i="78"/>
  <c r="AR1613" i="78" s="1"/>
  <c r="AK1613" i="78"/>
  <c r="AT1613" i="78"/>
  <c r="AJ1613" i="78"/>
  <c r="AH1613" i="78"/>
  <c r="AP1613" i="78"/>
  <c r="AZ1613" i="78"/>
  <c r="AY1613" i="78" s="1"/>
  <c r="AX1613" i="78" s="1"/>
  <c r="AN1613" i="78"/>
  <c r="AL1613" i="78"/>
  <c r="AM736" i="78"/>
  <c r="AR736" i="78" s="1"/>
  <c r="AI736" i="78"/>
  <c r="AP736" i="78"/>
  <c r="AN736" i="78"/>
  <c r="AZ736" i="78"/>
  <c r="AY736" i="78" s="1"/>
  <c r="AX736" i="78" s="1"/>
  <c r="AL736" i="78"/>
  <c r="AK736" i="78"/>
  <c r="AJ736" i="78"/>
  <c r="AH736" i="78"/>
  <c r="AT736" i="78"/>
  <c r="AM555" i="78"/>
  <c r="AR555" i="78" s="1"/>
  <c r="AP555" i="78"/>
  <c r="AI555" i="78"/>
  <c r="AN555" i="78"/>
  <c r="AJ555" i="78"/>
  <c r="AL555" i="78"/>
  <c r="AK555" i="78"/>
  <c r="AT555" i="78"/>
  <c r="AH555" i="78"/>
  <c r="AQ1577" i="78"/>
  <c r="AS1577" i="78"/>
  <c r="AS226" i="78"/>
  <c r="AQ226" i="78"/>
  <c r="AI1643" i="78"/>
  <c r="AM1643" i="78"/>
  <c r="AR1643" i="78" s="1"/>
  <c r="AK1643" i="78"/>
  <c r="AH1643" i="78"/>
  <c r="AN1643" i="78"/>
  <c r="AL1643" i="78"/>
  <c r="AJ1643" i="78"/>
  <c r="AT1643" i="78"/>
  <c r="AZ1643" i="78"/>
  <c r="AY1643" i="78" s="1"/>
  <c r="AX1643" i="78" s="1"/>
  <c r="AP1643" i="78"/>
  <c r="AM712" i="78"/>
  <c r="AR712" i="78" s="1"/>
  <c r="AI712" i="78"/>
  <c r="AP712" i="78"/>
  <c r="AN712" i="78"/>
  <c r="AZ712" i="78"/>
  <c r="AY712" i="78" s="1"/>
  <c r="AX712" i="78" s="1"/>
  <c r="AL712" i="78"/>
  <c r="AK712" i="78"/>
  <c r="AJ712" i="78"/>
  <c r="AH712" i="78"/>
  <c r="AT712" i="78"/>
  <c r="AS1882" i="78"/>
  <c r="AQ1882" i="78"/>
  <c r="AS572" i="78"/>
  <c r="AQ572" i="78"/>
  <c r="AM539" i="78"/>
  <c r="AR539" i="78" s="1"/>
  <c r="AP539" i="78"/>
  <c r="AN539" i="78"/>
  <c r="AL539" i="78"/>
  <c r="AT539" i="78"/>
  <c r="AK539" i="78"/>
  <c r="AI539" i="78"/>
  <c r="AJ539" i="78"/>
  <c r="AH539" i="78"/>
  <c r="AM874" i="78"/>
  <c r="AR874" i="78" s="1"/>
  <c r="AT874" i="78"/>
  <c r="AK874" i="78"/>
  <c r="AI874" i="78"/>
  <c r="AP874" i="78"/>
  <c r="AL874" i="78"/>
  <c r="AJ874" i="78"/>
  <c r="AZ874" i="78"/>
  <c r="AY874" i="78" s="1"/>
  <c r="AX874" i="78" s="1"/>
  <c r="AN874" i="78"/>
  <c r="AH874" i="78"/>
  <c r="AQ1786" i="78"/>
  <c r="AS1786" i="78"/>
  <c r="AQ832" i="78"/>
  <c r="AS832" i="78"/>
  <c r="AN1493" i="78"/>
  <c r="AT1493" i="78"/>
  <c r="AL1493" i="78"/>
  <c r="AZ1493" i="78"/>
  <c r="AY1493" i="78" s="1"/>
  <c r="AX1493" i="78" s="1"/>
  <c r="AM1493" i="78"/>
  <c r="AR1493" i="78" s="1"/>
  <c r="AH1493" i="78"/>
  <c r="AP1493" i="78"/>
  <c r="AK1493" i="78"/>
  <c r="AJ1493" i="78"/>
  <c r="AI1493" i="78"/>
  <c r="AQ1122" i="78"/>
  <c r="AS1122" i="78"/>
  <c r="AN1448" i="78"/>
  <c r="AJ1448" i="78"/>
  <c r="AH1448" i="78"/>
  <c r="AZ1448" i="78"/>
  <c r="AY1448" i="78" s="1"/>
  <c r="AX1448" i="78" s="1"/>
  <c r="AL1448" i="78"/>
  <c r="AT1448" i="78"/>
  <c r="AP1448" i="78"/>
  <c r="AM1448" i="78"/>
  <c r="AR1448" i="78" s="1"/>
  <c r="AK1448" i="78"/>
  <c r="AI1448" i="78"/>
  <c r="AI1683" i="78"/>
  <c r="AM1683" i="78"/>
  <c r="AR1683" i="78" s="1"/>
  <c r="AP1683" i="78"/>
  <c r="AK1683" i="78"/>
  <c r="AT1683" i="78"/>
  <c r="AJ1683" i="78"/>
  <c r="AH1683" i="78"/>
  <c r="AZ1683" i="78"/>
  <c r="AY1683" i="78" s="1"/>
  <c r="AX1683" i="78" s="1"/>
  <c r="AN1683" i="78"/>
  <c r="AL1683" i="78"/>
  <c r="AK1224" i="78"/>
  <c r="AI1224" i="78"/>
  <c r="AN1224" i="78"/>
  <c r="AZ1224" i="78"/>
  <c r="AY1224" i="78" s="1"/>
  <c r="AX1224" i="78" s="1"/>
  <c r="AM1224" i="78"/>
  <c r="AR1224" i="78" s="1"/>
  <c r="AL1224" i="78"/>
  <c r="AJ1224" i="78"/>
  <c r="AH1224" i="78"/>
  <c r="AT1224" i="78"/>
  <c r="AP1224" i="78"/>
  <c r="AK1039" i="78"/>
  <c r="AJ1039" i="78"/>
  <c r="AI1039" i="78"/>
  <c r="AN1039" i="78"/>
  <c r="AL1039" i="78"/>
  <c r="AH1039" i="78"/>
  <c r="AP1039" i="78"/>
  <c r="AZ1039" i="78"/>
  <c r="AY1039" i="78" s="1"/>
  <c r="AX1039" i="78" s="1"/>
  <c r="AT1039" i="78"/>
  <c r="AM1039" i="78"/>
  <c r="AR1039" i="78" s="1"/>
  <c r="AJ537" i="78"/>
  <c r="AH537" i="78"/>
  <c r="AN537" i="78"/>
  <c r="AP537" i="78"/>
  <c r="AL537" i="78"/>
  <c r="AT537" i="78"/>
  <c r="AM537" i="78"/>
  <c r="AR537" i="78" s="1"/>
  <c r="AK537" i="78"/>
  <c r="AI537" i="78"/>
  <c r="AQ699" i="78"/>
  <c r="AS699" i="78"/>
  <c r="AS132" i="78"/>
  <c r="AQ132" i="78"/>
  <c r="AS965" i="78"/>
  <c r="AQ965" i="78"/>
  <c r="AN1419" i="78"/>
  <c r="AM1419" i="78"/>
  <c r="AR1419" i="78" s="1"/>
  <c r="AZ1419" i="78"/>
  <c r="AY1419" i="78" s="1"/>
  <c r="AX1419" i="78" s="1"/>
  <c r="AK1419" i="78"/>
  <c r="AT1419" i="78"/>
  <c r="AJ1419" i="78"/>
  <c r="AI1419" i="78"/>
  <c r="AH1419" i="78"/>
  <c r="AP1419" i="78"/>
  <c r="AL1419" i="78"/>
  <c r="AS1182" i="78"/>
  <c r="AQ1182" i="78"/>
  <c r="AS1961" i="78"/>
  <c r="AQ1961" i="78"/>
  <c r="AQ1640" i="78"/>
  <c r="AS1640" i="78"/>
  <c r="AQ907" i="78"/>
  <c r="AS907" i="78"/>
  <c r="AS368" i="78"/>
  <c r="AQ368" i="78"/>
  <c r="AS1337" i="78"/>
  <c r="AQ1337" i="78"/>
  <c r="AS1359" i="78"/>
  <c r="AQ1359" i="78"/>
  <c r="AM609" i="78"/>
  <c r="AR609" i="78" s="1"/>
  <c r="AP609" i="78"/>
  <c r="AN609" i="78"/>
  <c r="AZ609" i="78"/>
  <c r="AY609" i="78" s="1"/>
  <c r="AX609" i="78" s="1"/>
  <c r="AI609" i="78"/>
  <c r="AH609" i="78"/>
  <c r="AL609" i="78"/>
  <c r="AT609" i="78"/>
  <c r="AK609" i="78"/>
  <c r="AJ609" i="78"/>
  <c r="AS540" i="78"/>
  <c r="AQ540" i="78"/>
  <c r="AK1006" i="78"/>
  <c r="AJ1006" i="78"/>
  <c r="AI1006" i="78"/>
  <c r="AN1006" i="78"/>
  <c r="AM1006" i="78"/>
  <c r="AR1006" i="78" s="1"/>
  <c r="AL1006" i="78"/>
  <c r="AP1006" i="78"/>
  <c r="AT1006" i="78"/>
  <c r="AH1006" i="78"/>
  <c r="AZ1006" i="78"/>
  <c r="AY1006" i="78" s="1"/>
  <c r="AX1006" i="78" s="1"/>
  <c r="AQ1652" i="78"/>
  <c r="AS1652" i="78"/>
  <c r="AS467" i="78"/>
  <c r="AQ467" i="78"/>
  <c r="AK1922" i="78"/>
  <c r="AJ1922" i="78"/>
  <c r="AT1922" i="78"/>
  <c r="AI1922" i="78"/>
  <c r="AH1922" i="78"/>
  <c r="AN1922" i="78"/>
  <c r="AZ1922" i="78"/>
  <c r="AY1922" i="78" s="1"/>
  <c r="AX1922" i="78" s="1"/>
  <c r="AL1922" i="78"/>
  <c r="AP1922" i="78"/>
  <c r="AM1922" i="78"/>
  <c r="AR1922" i="78" s="1"/>
  <c r="AM794" i="78"/>
  <c r="AR794" i="78" s="1"/>
  <c r="AI794" i="78"/>
  <c r="AP794" i="78"/>
  <c r="AN794" i="78"/>
  <c r="AL794" i="78"/>
  <c r="AK794" i="78"/>
  <c r="AT794" i="78"/>
  <c r="AJ794" i="78"/>
  <c r="AH794" i="78"/>
  <c r="AZ794" i="78"/>
  <c r="AY794" i="78" s="1"/>
  <c r="AX794" i="78" s="1"/>
  <c r="AM670" i="78"/>
  <c r="AR670" i="78" s="1"/>
  <c r="AP670" i="78"/>
  <c r="AI670" i="78"/>
  <c r="AN670" i="78"/>
  <c r="AZ670" i="78"/>
  <c r="AY670" i="78" s="1"/>
  <c r="AX670" i="78" s="1"/>
  <c r="AL670" i="78"/>
  <c r="AK670" i="78"/>
  <c r="AJ670" i="78"/>
  <c r="AH670" i="78"/>
  <c r="AT670" i="78"/>
  <c r="AS1165" i="78"/>
  <c r="AQ1165" i="78"/>
  <c r="AI1671" i="78"/>
  <c r="AM1671" i="78"/>
  <c r="AR1671" i="78" s="1"/>
  <c r="AP1671" i="78"/>
  <c r="AN1671" i="78"/>
  <c r="AK1671" i="78"/>
  <c r="AT1671" i="78"/>
  <c r="AJ1671" i="78"/>
  <c r="AH1671" i="78"/>
  <c r="AL1671" i="78"/>
  <c r="AZ1671" i="78"/>
  <c r="AY1671" i="78" s="1"/>
  <c r="AX1671" i="78" s="1"/>
  <c r="AQ590" i="78"/>
  <c r="AS590" i="78"/>
  <c r="AS436" i="78"/>
  <c r="AQ436" i="78"/>
  <c r="AS1787" i="78"/>
  <c r="AQ1787" i="78"/>
  <c r="AS523" i="78"/>
  <c r="AQ523" i="78"/>
  <c r="AI2044" i="78"/>
  <c r="AN2044" i="78"/>
  <c r="AM2044" i="78"/>
  <c r="AR2044" i="78" s="1"/>
  <c r="AT2044" i="78"/>
  <c r="AL2044" i="78"/>
  <c r="AZ2044" i="78"/>
  <c r="AY2044" i="78" s="1"/>
  <c r="AX2044" i="78" s="1"/>
  <c r="AK2044" i="78"/>
  <c r="AJ2044" i="78"/>
  <c r="AH2044" i="78"/>
  <c r="AP2044" i="78"/>
  <c r="AM2003" i="78"/>
  <c r="AR2003" i="78" s="1"/>
  <c r="AP2003" i="78"/>
  <c r="AI2003" i="78"/>
  <c r="AN2003" i="78"/>
  <c r="AZ2003" i="78"/>
  <c r="AY2003" i="78" s="1"/>
  <c r="AX2003" i="78" s="1"/>
  <c r="AH2003" i="78"/>
  <c r="AL2003" i="78"/>
  <c r="AK2003" i="78"/>
  <c r="AJ2003" i="78"/>
  <c r="AT2003" i="78"/>
  <c r="AS1966" i="78"/>
  <c r="AQ1966" i="78"/>
  <c r="AQ277" i="78"/>
  <c r="AS277" i="78"/>
  <c r="AN1054" i="78"/>
  <c r="AM1054" i="78"/>
  <c r="AR1054" i="78" s="1"/>
  <c r="AZ1054" i="78"/>
  <c r="AY1054" i="78" s="1"/>
  <c r="AX1054" i="78" s="1"/>
  <c r="AL1054" i="78"/>
  <c r="AT1054" i="78"/>
  <c r="AK1054" i="78"/>
  <c r="AJ1054" i="78"/>
  <c r="AI1054" i="78"/>
  <c r="AH1054" i="78"/>
  <c r="AP1054" i="78"/>
  <c r="AS1570" i="78"/>
  <c r="AQ1570" i="78"/>
  <c r="AM435" i="78"/>
  <c r="AR435" i="78" s="1"/>
  <c r="AP435" i="78"/>
  <c r="AK435" i="78"/>
  <c r="AT435" i="78"/>
  <c r="AH435" i="78"/>
  <c r="AN435" i="78"/>
  <c r="AL435" i="78"/>
  <c r="AJ435" i="78"/>
  <c r="AI435" i="78"/>
  <c r="AS454" i="78"/>
  <c r="AQ454" i="78"/>
  <c r="AK1876" i="78"/>
  <c r="AT1876" i="78"/>
  <c r="AJ1876" i="78"/>
  <c r="AI1876" i="78"/>
  <c r="AH1876" i="78"/>
  <c r="AP1876" i="78"/>
  <c r="AN1876" i="78"/>
  <c r="AM1876" i="78"/>
  <c r="AR1876" i="78" s="1"/>
  <c r="AZ1876" i="78"/>
  <c r="AY1876" i="78" s="1"/>
  <c r="AX1876" i="78" s="1"/>
  <c r="AL1876" i="78"/>
  <c r="AS1748" i="78"/>
  <c r="AQ1748" i="78"/>
  <c r="AM1997" i="78"/>
  <c r="AR1997" i="78" s="1"/>
  <c r="AK1997" i="78"/>
  <c r="AP1997" i="78"/>
  <c r="AZ1997" i="78"/>
  <c r="AY1997" i="78" s="1"/>
  <c r="AX1997" i="78" s="1"/>
  <c r="AN1997" i="78"/>
  <c r="AL1997" i="78"/>
  <c r="AJ1997" i="78"/>
  <c r="AT1997" i="78"/>
  <c r="AI1997" i="78"/>
  <c r="AH1997" i="78"/>
  <c r="AM728" i="78"/>
  <c r="AR728" i="78" s="1"/>
  <c r="AP728" i="78"/>
  <c r="AI728" i="78"/>
  <c r="AN728" i="78"/>
  <c r="AZ728" i="78"/>
  <c r="AY728" i="78" s="1"/>
  <c r="AX728" i="78" s="1"/>
  <c r="AL728" i="78"/>
  <c r="AK728" i="78"/>
  <c r="AJ728" i="78"/>
  <c r="AH728" i="78"/>
  <c r="AT728" i="78"/>
  <c r="AS1180" i="78"/>
  <c r="AQ1180" i="78"/>
  <c r="AS1818" i="78"/>
  <c r="AQ1818" i="78"/>
  <c r="AQ805" i="78"/>
  <c r="AS805" i="78"/>
  <c r="AK1013" i="78"/>
  <c r="AJ1013" i="78"/>
  <c r="AI1013" i="78"/>
  <c r="AP1013" i="78"/>
  <c r="AT1013" i="78"/>
  <c r="AZ1013" i="78"/>
  <c r="AY1013" i="78" s="1"/>
  <c r="AX1013" i="78" s="1"/>
  <c r="AM1013" i="78"/>
  <c r="AR1013" i="78" s="1"/>
  <c r="AL1013" i="78"/>
  <c r="AN1013" i="78"/>
  <c r="AH1013" i="78"/>
  <c r="AS1223" i="78"/>
  <c r="AQ1223" i="78"/>
  <c r="AK1883" i="78"/>
  <c r="AM1883" i="78"/>
  <c r="AR1883" i="78" s="1"/>
  <c r="AZ1883" i="78"/>
  <c r="AY1883" i="78" s="1"/>
  <c r="AX1883" i="78" s="1"/>
  <c r="AL1883" i="78"/>
  <c r="AJ1883" i="78"/>
  <c r="AT1883" i="78"/>
  <c r="AI1883" i="78"/>
  <c r="AH1883" i="78"/>
  <c r="AP1883" i="78"/>
  <c r="AN1883" i="78"/>
  <c r="AM337" i="78"/>
  <c r="AR337" i="78" s="1"/>
  <c r="AT337" i="78"/>
  <c r="AL337" i="78"/>
  <c r="AK337" i="78"/>
  <c r="AJ337" i="78"/>
  <c r="AI337" i="78"/>
  <c r="AP337" i="78"/>
  <c r="AH337" i="78"/>
  <c r="AN337" i="78"/>
  <c r="AK970" i="78"/>
  <c r="AJ970" i="78"/>
  <c r="AL970" i="78"/>
  <c r="AI970" i="78"/>
  <c r="AH970" i="78"/>
  <c r="AT970" i="78"/>
  <c r="AZ970" i="78"/>
  <c r="AY970" i="78" s="1"/>
  <c r="AX970" i="78" s="1"/>
  <c r="AN970" i="78"/>
  <c r="AM970" i="78"/>
  <c r="AR970" i="78" s="1"/>
  <c r="AP970" i="78"/>
  <c r="AS1131" i="78"/>
  <c r="AQ1131" i="78"/>
  <c r="AS1925" i="78"/>
  <c r="AQ1925" i="78"/>
  <c r="AM475" i="78"/>
  <c r="AR475" i="78" s="1"/>
  <c r="AP475" i="78"/>
  <c r="AK475" i="78"/>
  <c r="AI475" i="78"/>
  <c r="AT475" i="78"/>
  <c r="AH475" i="78"/>
  <c r="AN475" i="78"/>
  <c r="AL475" i="78"/>
  <c r="AJ475" i="78"/>
  <c r="AS952" i="78"/>
  <c r="AQ952" i="78"/>
  <c r="AK1035" i="78"/>
  <c r="AJ1035" i="78"/>
  <c r="AI1035" i="78"/>
  <c r="AN1035" i="78"/>
  <c r="AT1035" i="78"/>
  <c r="AP1035" i="78"/>
  <c r="AM1035" i="78"/>
  <c r="AR1035" i="78" s="1"/>
  <c r="AH1035" i="78"/>
  <c r="AL1035" i="78"/>
  <c r="AZ1035" i="78"/>
  <c r="AY1035" i="78" s="1"/>
  <c r="AX1035" i="78" s="1"/>
  <c r="AS1158" i="78"/>
  <c r="AQ1158" i="78"/>
  <c r="AS1872" i="78"/>
  <c r="AQ1872" i="78"/>
  <c r="AM922" i="78"/>
  <c r="AR922" i="78" s="1"/>
  <c r="AL922" i="78"/>
  <c r="AT922" i="78"/>
  <c r="AK922" i="78"/>
  <c r="AI922" i="78"/>
  <c r="AP922" i="78"/>
  <c r="AN922" i="78"/>
  <c r="AJ922" i="78"/>
  <c r="AH922" i="78"/>
  <c r="AZ922" i="78"/>
  <c r="AY922" i="78" s="1"/>
  <c r="AX922" i="78" s="1"/>
  <c r="AS878" i="78"/>
  <c r="AQ878" i="78"/>
  <c r="AS976" i="78"/>
  <c r="AQ976" i="78"/>
  <c r="AK1225" i="78"/>
  <c r="AI1225" i="78"/>
  <c r="AP1225" i="78"/>
  <c r="AM1225" i="78"/>
  <c r="AR1225" i="78" s="1"/>
  <c r="AL1225" i="78"/>
  <c r="AJ1225" i="78"/>
  <c r="AT1225" i="78"/>
  <c r="AH1225" i="78"/>
  <c r="AZ1225" i="78"/>
  <c r="AY1225" i="78" s="1"/>
  <c r="AX1225" i="78" s="1"/>
  <c r="AN1225" i="78"/>
  <c r="AS1203" i="78"/>
  <c r="AQ1203" i="78"/>
  <c r="AM149" i="78"/>
  <c r="AR149" i="78" s="1"/>
  <c r="AT149" i="78"/>
  <c r="AL149" i="78"/>
  <c r="AK149" i="78"/>
  <c r="AJ149" i="78"/>
  <c r="AI149" i="78"/>
  <c r="AP149" i="78"/>
  <c r="AH149" i="78"/>
  <c r="AN149" i="78"/>
  <c r="AS983" i="78"/>
  <c r="AQ983" i="78"/>
  <c r="AK993" i="78"/>
  <c r="AJ993" i="78"/>
  <c r="AI993" i="78"/>
  <c r="AN993" i="78"/>
  <c r="AM993" i="78"/>
  <c r="AR993" i="78" s="1"/>
  <c r="AL993" i="78"/>
  <c r="AH993" i="78"/>
  <c r="AP993" i="78"/>
  <c r="AT993" i="78"/>
  <c r="AZ993" i="78"/>
  <c r="AY993" i="78" s="1"/>
  <c r="AX993" i="78" s="1"/>
  <c r="AS1138" i="78"/>
  <c r="AQ1138" i="78"/>
  <c r="AS1864" i="78"/>
  <c r="AQ1864" i="78"/>
  <c r="AS854" i="78"/>
  <c r="AQ854" i="78"/>
  <c r="AS102" i="78"/>
  <c r="AQ102" i="78"/>
  <c r="AQ1434" i="78"/>
  <c r="AS1434" i="78"/>
  <c r="AQ1660" i="78"/>
  <c r="AS1660" i="78"/>
  <c r="AQ1604" i="78"/>
  <c r="AS1604" i="78"/>
  <c r="AQ671" i="78"/>
  <c r="AS671" i="78"/>
  <c r="AM765" i="78"/>
  <c r="AR765" i="78" s="1"/>
  <c r="AN765" i="78"/>
  <c r="AZ765" i="78"/>
  <c r="AY765" i="78" s="1"/>
  <c r="AX765" i="78" s="1"/>
  <c r="AT765" i="78"/>
  <c r="AK765" i="78"/>
  <c r="AJ765" i="78"/>
  <c r="AI765" i="78"/>
  <c r="AH765" i="78"/>
  <c r="AP765" i="78"/>
  <c r="AL765" i="78"/>
  <c r="AN1759" i="78"/>
  <c r="AT1759" i="78"/>
  <c r="AL1759" i="78"/>
  <c r="AZ1759" i="78"/>
  <c r="AY1759" i="78" s="1"/>
  <c r="AX1759" i="78" s="1"/>
  <c r="AI1759" i="78"/>
  <c r="AH1759" i="78"/>
  <c r="AP1759" i="78"/>
  <c r="AM1759" i="78"/>
  <c r="AR1759" i="78" s="1"/>
  <c r="AK1759" i="78"/>
  <c r="AJ1759" i="78"/>
  <c r="AM775" i="78"/>
  <c r="AR775" i="78" s="1"/>
  <c r="AN775" i="78"/>
  <c r="AZ775" i="78"/>
  <c r="AY775" i="78" s="1"/>
  <c r="AX775" i="78" s="1"/>
  <c r="AT775" i="78"/>
  <c r="AK775" i="78"/>
  <c r="AJ775" i="78"/>
  <c r="AI775" i="78"/>
  <c r="AH775" i="78"/>
  <c r="AP775" i="78"/>
  <c r="AL775" i="78"/>
  <c r="AQ1264" i="78"/>
  <c r="AS1264" i="78"/>
  <c r="AQ308" i="78"/>
  <c r="AS308" i="78"/>
  <c r="AS1567" i="78"/>
  <c r="AQ1567" i="78"/>
  <c r="AI1665" i="78"/>
  <c r="AM1665" i="78"/>
  <c r="AR1665" i="78" s="1"/>
  <c r="AP1665" i="78"/>
  <c r="AN1665" i="78"/>
  <c r="AK1665" i="78"/>
  <c r="AH1665" i="78"/>
  <c r="AT1665" i="78"/>
  <c r="AL1665" i="78"/>
  <c r="AJ1665" i="78"/>
  <c r="AZ1665" i="78"/>
  <c r="AY1665" i="78" s="1"/>
  <c r="AX1665" i="78" s="1"/>
  <c r="AQ1588" i="78"/>
  <c r="AS1588" i="78"/>
  <c r="AS378" i="78"/>
  <c r="AQ378" i="78"/>
  <c r="AS1325" i="78"/>
  <c r="AQ1325" i="78"/>
  <c r="AQ1040" i="78"/>
  <c r="AS1040" i="78"/>
  <c r="AN1732" i="78"/>
  <c r="AT1732" i="78"/>
  <c r="AL1732" i="78"/>
  <c r="AZ1732" i="78"/>
  <c r="AY1732" i="78" s="1"/>
  <c r="AX1732" i="78" s="1"/>
  <c r="AM1732" i="78"/>
  <c r="AR1732" i="78" s="1"/>
  <c r="AK1732" i="78"/>
  <c r="AJ1732" i="78"/>
  <c r="AI1732" i="78"/>
  <c r="AH1732" i="78"/>
  <c r="AP1732" i="78"/>
  <c r="AS1024" i="78"/>
  <c r="AQ1024" i="78"/>
  <c r="AM449" i="78"/>
  <c r="AR449" i="78" s="1"/>
  <c r="AI449" i="78"/>
  <c r="AP449" i="78"/>
  <c r="AN449" i="78"/>
  <c r="AL449" i="78"/>
  <c r="AK449" i="78"/>
  <c r="AJ449" i="78"/>
  <c r="AT449" i="78"/>
  <c r="AH449" i="78"/>
  <c r="AN1332" i="78"/>
  <c r="AJ1332" i="78"/>
  <c r="AT1332" i="78"/>
  <c r="AI1332" i="78"/>
  <c r="AP1332" i="78"/>
  <c r="AZ1332" i="78"/>
  <c r="AY1332" i="78" s="1"/>
  <c r="AX1332" i="78" s="1"/>
  <c r="AL1332" i="78"/>
  <c r="AM1332" i="78"/>
  <c r="AR1332" i="78" s="1"/>
  <c r="AK1332" i="78"/>
  <c r="AH1332" i="78"/>
  <c r="AQ828" i="78"/>
  <c r="AS828" i="78"/>
  <c r="AS1502" i="78"/>
  <c r="AQ1502" i="78"/>
  <c r="AQ1119" i="78"/>
  <c r="AS1119" i="78"/>
  <c r="AQ1102" i="78"/>
  <c r="AS1102" i="78"/>
  <c r="AJ1328" i="78"/>
  <c r="AH1328" i="78"/>
  <c r="AN1328" i="78"/>
  <c r="AP1328" i="78"/>
  <c r="AM1328" i="78"/>
  <c r="AR1328" i="78" s="1"/>
  <c r="AZ1328" i="78"/>
  <c r="AY1328" i="78" s="1"/>
  <c r="AX1328" i="78" s="1"/>
  <c r="AT1328" i="78"/>
  <c r="AK1328" i="78"/>
  <c r="AL1328" i="78"/>
  <c r="AI1328" i="78"/>
  <c r="AJ560" i="78"/>
  <c r="AN560" i="78"/>
  <c r="AP560" i="78"/>
  <c r="AI560" i="78"/>
  <c r="AK560" i="78"/>
  <c r="AT560" i="78"/>
  <c r="AZ560" i="78"/>
  <c r="AY560" i="78" s="1"/>
  <c r="AX560" i="78" s="1"/>
  <c r="AM560" i="78"/>
  <c r="AR560" i="78" s="1"/>
  <c r="AL560" i="78"/>
  <c r="AH560" i="78"/>
  <c r="AS294" i="78"/>
  <c r="AQ294" i="78"/>
  <c r="AM499" i="78"/>
  <c r="AR499" i="78" s="1"/>
  <c r="AP499" i="78"/>
  <c r="AK499" i="78"/>
  <c r="AI499" i="78"/>
  <c r="AT499" i="78"/>
  <c r="AH499" i="78"/>
  <c r="AN499" i="78"/>
  <c r="AL499" i="78"/>
  <c r="AJ499" i="78"/>
  <c r="AS628" i="78"/>
  <c r="AQ628" i="78"/>
  <c r="AS529" i="78"/>
  <c r="AQ529" i="78"/>
  <c r="AI2037" i="78"/>
  <c r="AN2037" i="78"/>
  <c r="AM2037" i="78"/>
  <c r="AR2037" i="78" s="1"/>
  <c r="AT2037" i="78"/>
  <c r="AL2037" i="78"/>
  <c r="AZ2037" i="78"/>
  <c r="AY2037" i="78" s="1"/>
  <c r="AX2037" i="78" s="1"/>
  <c r="AK2037" i="78"/>
  <c r="AH2037" i="78"/>
  <c r="AP2037" i="78"/>
  <c r="AJ2037" i="78"/>
  <c r="AL553" i="78"/>
  <c r="AH553" i="78"/>
  <c r="AT553" i="78"/>
  <c r="AI553" i="78"/>
  <c r="AP553" i="78"/>
  <c r="AN553" i="78"/>
  <c r="AK553" i="78"/>
  <c r="AJ553" i="78"/>
  <c r="AM553" i="78"/>
  <c r="AR553" i="78" s="1"/>
  <c r="AJ566" i="78"/>
  <c r="AL566" i="78"/>
  <c r="AT566" i="78"/>
  <c r="AH566" i="78"/>
  <c r="AP566" i="78"/>
  <c r="AZ566" i="78"/>
  <c r="AY566" i="78" s="1"/>
  <c r="AX566" i="78" s="1"/>
  <c r="AN566" i="78"/>
  <c r="AK566" i="78"/>
  <c r="AI566" i="78"/>
  <c r="AM566" i="78"/>
  <c r="AR566" i="78" s="1"/>
  <c r="AM741" i="78"/>
  <c r="AR741" i="78" s="1"/>
  <c r="AP741" i="78"/>
  <c r="AN741" i="78"/>
  <c r="AZ741" i="78"/>
  <c r="AY741" i="78" s="1"/>
  <c r="AX741" i="78" s="1"/>
  <c r="AT741" i="78"/>
  <c r="AK741" i="78"/>
  <c r="AI741" i="78"/>
  <c r="AH741" i="78"/>
  <c r="AL741" i="78"/>
  <c r="AJ741" i="78"/>
  <c r="AN1713" i="78"/>
  <c r="AT1713" i="78"/>
  <c r="AL1713" i="78"/>
  <c r="AZ1713" i="78"/>
  <c r="AY1713" i="78" s="1"/>
  <c r="AX1713" i="78" s="1"/>
  <c r="AM1713" i="78"/>
  <c r="AR1713" i="78" s="1"/>
  <c r="AK1713" i="78"/>
  <c r="AJ1713" i="78"/>
  <c r="AI1713" i="78"/>
  <c r="AH1713" i="78"/>
  <c r="AP1713" i="78"/>
  <c r="AQ316" i="78"/>
  <c r="AS316" i="78"/>
  <c r="AN1383" i="78"/>
  <c r="AM1383" i="78"/>
  <c r="AR1383" i="78" s="1"/>
  <c r="AP1383" i="78"/>
  <c r="AT1383" i="78"/>
  <c r="AL1383" i="78"/>
  <c r="AZ1383" i="78"/>
  <c r="AY1383" i="78" s="1"/>
  <c r="AX1383" i="78" s="1"/>
  <c r="AJ1383" i="78"/>
  <c r="AK1383" i="78"/>
  <c r="AI1383" i="78"/>
  <c r="AH1383" i="78"/>
  <c r="AQ487" i="78"/>
  <c r="AS487" i="78"/>
  <c r="AQ245" i="78"/>
  <c r="AS245" i="78"/>
  <c r="AS1912" i="78"/>
  <c r="AQ1912" i="78"/>
  <c r="AT548" i="78"/>
  <c r="AL548" i="78"/>
  <c r="AM548" i="78"/>
  <c r="AR548" i="78" s="1"/>
  <c r="AJ548" i="78"/>
  <c r="AI548" i="78"/>
  <c r="AH548" i="78"/>
  <c r="AN548" i="78"/>
  <c r="AP548" i="78"/>
  <c r="AK548" i="78"/>
  <c r="AS646" i="78"/>
  <c r="AQ646" i="78"/>
  <c r="AS1829" i="78"/>
  <c r="AQ1829" i="78"/>
  <c r="AS1738" i="78"/>
  <c r="AQ1738" i="78"/>
  <c r="AN232" i="78"/>
  <c r="AT232" i="78"/>
  <c r="AK232" i="78"/>
  <c r="AJ232" i="78"/>
  <c r="AI232" i="78"/>
  <c r="AH232" i="78"/>
  <c r="AP232" i="78"/>
  <c r="AM232" i="78"/>
  <c r="AR232" i="78" s="1"/>
  <c r="AL232" i="78"/>
  <c r="AS173" i="78"/>
  <c r="AQ173" i="78"/>
  <c r="AS1168" i="78"/>
  <c r="AQ1168" i="78"/>
  <c r="AJ1297" i="78"/>
  <c r="AL1297" i="78"/>
  <c r="AI1297" i="78"/>
  <c r="AP1297" i="78"/>
  <c r="AT1297" i="78"/>
  <c r="AZ1297" i="78"/>
  <c r="AY1297" i="78" s="1"/>
  <c r="AX1297" i="78" s="1"/>
  <c r="AN1297" i="78"/>
  <c r="AM1297" i="78"/>
  <c r="AR1297" i="78" s="1"/>
  <c r="AK1297" i="78"/>
  <c r="AH1297" i="78"/>
  <c r="AI415" i="78"/>
  <c r="AK415" i="78"/>
  <c r="AN415" i="78"/>
  <c r="AM415" i="78"/>
  <c r="AR415" i="78" s="1"/>
  <c r="AL415" i="78"/>
  <c r="AJ415" i="78"/>
  <c r="AT415" i="78"/>
  <c r="AH415" i="78"/>
  <c r="AP415" i="78"/>
  <c r="AS1790" i="78"/>
  <c r="AQ1790" i="78"/>
  <c r="AQ778" i="78"/>
  <c r="AS778" i="78"/>
  <c r="AS1708" i="78"/>
  <c r="AQ1708" i="78"/>
  <c r="AN1950" i="78"/>
  <c r="AM1950" i="78"/>
  <c r="AR1950" i="78" s="1"/>
  <c r="AZ1950" i="78"/>
  <c r="AY1950" i="78" s="1"/>
  <c r="AX1950" i="78" s="1"/>
  <c r="AT1950" i="78"/>
  <c r="AK1950" i="78"/>
  <c r="AL1950" i="78"/>
  <c r="AJ1950" i="78"/>
  <c r="AI1950" i="78"/>
  <c r="AP1950" i="78"/>
  <c r="AH1950" i="78"/>
  <c r="AI1700" i="78"/>
  <c r="AM1700" i="78"/>
  <c r="AR1700" i="78" s="1"/>
  <c r="AP1700" i="78"/>
  <c r="AT1700" i="78"/>
  <c r="AJ1700" i="78"/>
  <c r="AH1700" i="78"/>
  <c r="AZ1700" i="78"/>
  <c r="AY1700" i="78" s="1"/>
  <c r="AX1700" i="78" s="1"/>
  <c r="AN1700" i="78"/>
  <c r="AL1700" i="78"/>
  <c r="AK1700" i="78"/>
  <c r="AS1380" i="78"/>
  <c r="AQ1380" i="78"/>
  <c r="AQ776" i="78"/>
  <c r="AS776" i="78"/>
  <c r="AS514" i="78"/>
  <c r="AQ514" i="78"/>
  <c r="AN1442" i="78"/>
  <c r="AJ1442" i="78"/>
  <c r="AP1442" i="78"/>
  <c r="AL1442" i="78"/>
  <c r="AM1442" i="78"/>
  <c r="AR1442" i="78" s="1"/>
  <c r="AK1442" i="78"/>
  <c r="AI1442" i="78"/>
  <c r="AH1442" i="78"/>
  <c r="AT1442" i="78"/>
  <c r="AZ1442" i="78"/>
  <c r="AY1442" i="78" s="1"/>
  <c r="AX1442" i="78" s="1"/>
  <c r="AS1761" i="78"/>
  <c r="AQ1761" i="78"/>
  <c r="AK1919" i="78"/>
  <c r="AN1919" i="78"/>
  <c r="AP1919" i="78"/>
  <c r="AM1919" i="78"/>
  <c r="AR1919" i="78" s="1"/>
  <c r="AZ1919" i="78"/>
  <c r="AY1919" i="78" s="1"/>
  <c r="AX1919" i="78" s="1"/>
  <c r="AL1919" i="78"/>
  <c r="AH1919" i="78"/>
  <c r="AT1919" i="78"/>
  <c r="AJ1919" i="78"/>
  <c r="AI1919" i="78"/>
  <c r="AQ79" i="78"/>
  <c r="AS79" i="78"/>
  <c r="AS1948" i="78"/>
  <c r="AQ1948" i="78"/>
  <c r="AN1348" i="78"/>
  <c r="AT1348" i="78"/>
  <c r="AL1348" i="78"/>
  <c r="AZ1348" i="78"/>
  <c r="AY1348" i="78" s="1"/>
  <c r="AX1348" i="78" s="1"/>
  <c r="AJ1348" i="78"/>
  <c r="AM1348" i="78"/>
  <c r="AR1348" i="78" s="1"/>
  <c r="AK1348" i="78"/>
  <c r="AI1348" i="78"/>
  <c r="AH1348" i="78"/>
  <c r="AP1348" i="78"/>
  <c r="AK996" i="78"/>
  <c r="AJ996" i="78"/>
  <c r="AI996" i="78"/>
  <c r="AM996" i="78"/>
  <c r="AR996" i="78" s="1"/>
  <c r="AL996" i="78"/>
  <c r="AH996" i="78"/>
  <c r="AT996" i="78"/>
  <c r="AZ996" i="78"/>
  <c r="AY996" i="78" s="1"/>
  <c r="AX996" i="78" s="1"/>
  <c r="AP996" i="78"/>
  <c r="AN996" i="78"/>
  <c r="AS1152" i="78"/>
  <c r="AQ1152" i="78"/>
  <c r="AI1586" i="78"/>
  <c r="AN1586" i="78"/>
  <c r="AM1586" i="78"/>
  <c r="AR1586" i="78" s="1"/>
  <c r="AZ1586" i="78"/>
  <c r="AY1586" i="78" s="1"/>
  <c r="AX1586" i="78" s="1"/>
  <c r="AL1586" i="78"/>
  <c r="AT1586" i="78"/>
  <c r="AK1586" i="78"/>
  <c r="AJ1586" i="78"/>
  <c r="AH1586" i="78"/>
  <c r="AP1586" i="78"/>
  <c r="AN1569" i="78"/>
  <c r="AM1569" i="78"/>
  <c r="AR1569" i="78" s="1"/>
  <c r="AT1569" i="78"/>
  <c r="AL1569" i="78"/>
  <c r="AZ1569" i="78"/>
  <c r="AY1569" i="78" s="1"/>
  <c r="AX1569" i="78" s="1"/>
  <c r="AK1569" i="78"/>
  <c r="AJ1569" i="78"/>
  <c r="AI1569" i="78"/>
  <c r="AP1569" i="78"/>
  <c r="AH1569" i="78"/>
  <c r="AJ1250" i="78"/>
  <c r="AI1250" i="78"/>
  <c r="AH1250" i="78"/>
  <c r="AM1250" i="78"/>
  <c r="AR1250" i="78" s="1"/>
  <c r="AZ1250" i="78"/>
  <c r="AY1250" i="78" s="1"/>
  <c r="AX1250" i="78" s="1"/>
  <c r="AT1250" i="78"/>
  <c r="AN1250" i="78"/>
  <c r="AL1250" i="78"/>
  <c r="AK1250" i="78"/>
  <c r="AP1250" i="78"/>
  <c r="AJ324" i="78"/>
  <c r="AI324" i="78"/>
  <c r="AP324" i="78"/>
  <c r="AH324" i="78"/>
  <c r="AN324" i="78"/>
  <c r="AM324" i="78"/>
  <c r="AR324" i="78" s="1"/>
  <c r="AT324" i="78"/>
  <c r="AL324" i="78"/>
  <c r="AK324" i="78"/>
  <c r="AS1021" i="78"/>
  <c r="AQ1021" i="78"/>
  <c r="AN1420" i="78"/>
  <c r="AI1420" i="78"/>
  <c r="AM1420" i="78"/>
  <c r="AR1420" i="78" s="1"/>
  <c r="AK1420" i="78"/>
  <c r="AT1420" i="78"/>
  <c r="AJ1420" i="78"/>
  <c r="AH1420" i="78"/>
  <c r="AP1420" i="78"/>
  <c r="AZ1420" i="78"/>
  <c r="AY1420" i="78" s="1"/>
  <c r="AX1420" i="78" s="1"/>
  <c r="AL1420" i="78"/>
  <c r="AS1924" i="78"/>
  <c r="AQ1924" i="78"/>
  <c r="AQ1675" i="78"/>
  <c r="AS1675" i="78"/>
  <c r="AN1520" i="78"/>
  <c r="AT1520" i="78"/>
  <c r="AL1520" i="78"/>
  <c r="AZ1520" i="78"/>
  <c r="AY1520" i="78" s="1"/>
  <c r="AX1520" i="78" s="1"/>
  <c r="AI1520" i="78"/>
  <c r="AM1520" i="78"/>
  <c r="AR1520" i="78" s="1"/>
  <c r="AJ1520" i="78"/>
  <c r="AP1520" i="78"/>
  <c r="AK1520" i="78"/>
  <c r="AH1520" i="78"/>
  <c r="AQ753" i="78"/>
  <c r="AS753" i="78"/>
  <c r="AM880" i="78"/>
  <c r="AR880" i="78" s="1"/>
  <c r="AL880" i="78"/>
  <c r="AT880" i="78"/>
  <c r="AK880" i="78"/>
  <c r="AI880" i="78"/>
  <c r="AP880" i="78"/>
  <c r="AJ880" i="78"/>
  <c r="AH880" i="78"/>
  <c r="AZ880" i="78"/>
  <c r="AY880" i="78" s="1"/>
  <c r="AX880" i="78" s="1"/>
  <c r="AN880" i="78"/>
  <c r="AS526" i="78"/>
  <c r="AQ526" i="78"/>
  <c r="AK974" i="78"/>
  <c r="AJ974" i="78"/>
  <c r="AL974" i="78"/>
  <c r="AI974" i="78"/>
  <c r="AH974" i="78"/>
  <c r="AT974" i="78"/>
  <c r="AZ974" i="78"/>
  <c r="AY974" i="78" s="1"/>
  <c r="AX974" i="78" s="1"/>
  <c r="AN974" i="78"/>
  <c r="AM974" i="78"/>
  <c r="AR974" i="78" s="1"/>
  <c r="AP974" i="78"/>
  <c r="AS1199" i="78"/>
  <c r="AQ1199" i="78"/>
  <c r="AT1767" i="78"/>
  <c r="AL1767" i="78"/>
  <c r="AZ1767" i="78"/>
  <c r="AY1767" i="78" s="1"/>
  <c r="AX1767" i="78" s="1"/>
  <c r="AM1767" i="78"/>
  <c r="AR1767" i="78" s="1"/>
  <c r="AK1767" i="78"/>
  <c r="AI1767" i="78"/>
  <c r="AP1767" i="78"/>
  <c r="AN1767" i="78"/>
  <c r="AJ1767" i="78"/>
  <c r="AH1767" i="78"/>
  <c r="AS1845" i="78"/>
  <c r="AQ1845" i="78"/>
  <c r="AS1992" i="78"/>
  <c r="AQ1992" i="78"/>
  <c r="AQ1607" i="78"/>
  <c r="AS1607" i="78"/>
  <c r="AJ1277" i="78"/>
  <c r="AP1277" i="78"/>
  <c r="AL1277" i="78"/>
  <c r="AK1277" i="78"/>
  <c r="AI1277" i="78"/>
  <c r="AT1277" i="78"/>
  <c r="AH1277" i="78"/>
  <c r="AN1277" i="78"/>
  <c r="AM1277" i="78"/>
  <c r="AR1277" i="78" s="1"/>
  <c r="AZ1277" i="78"/>
  <c r="AY1277" i="78" s="1"/>
  <c r="AX1277" i="78" s="1"/>
  <c r="AS323" i="78"/>
  <c r="AQ323" i="78"/>
  <c r="AS1164" i="78"/>
  <c r="AQ1164" i="78"/>
  <c r="AN1752" i="78"/>
  <c r="AT1752" i="78"/>
  <c r="AL1752" i="78"/>
  <c r="AZ1752" i="78"/>
  <c r="AY1752" i="78" s="1"/>
  <c r="AX1752" i="78" s="1"/>
  <c r="AH1752" i="78"/>
  <c r="AP1752" i="78"/>
  <c r="AM1752" i="78"/>
  <c r="AR1752" i="78" s="1"/>
  <c r="AK1752" i="78"/>
  <c r="AJ1752" i="78"/>
  <c r="AI1752" i="78"/>
  <c r="AM734" i="78"/>
  <c r="AR734" i="78" s="1"/>
  <c r="AP734" i="78"/>
  <c r="AI734" i="78"/>
  <c r="AN734" i="78"/>
  <c r="AZ734" i="78"/>
  <c r="AY734" i="78" s="1"/>
  <c r="AX734" i="78" s="1"/>
  <c r="AL734" i="78"/>
  <c r="AK734" i="78"/>
  <c r="AJ734" i="78"/>
  <c r="AH734" i="78"/>
  <c r="AT734" i="78"/>
  <c r="AS235" i="78"/>
  <c r="AQ235" i="78"/>
  <c r="AS328" i="78"/>
  <c r="AQ328" i="78"/>
  <c r="AN1048" i="78"/>
  <c r="AM1048" i="78"/>
  <c r="AR1048" i="78" s="1"/>
  <c r="AZ1048" i="78"/>
  <c r="AY1048" i="78" s="1"/>
  <c r="AX1048" i="78" s="1"/>
  <c r="AL1048" i="78"/>
  <c r="AT1048" i="78"/>
  <c r="AK1048" i="78"/>
  <c r="AJ1048" i="78"/>
  <c r="AI1048" i="78"/>
  <c r="AH1048" i="78"/>
  <c r="AP1048" i="78"/>
  <c r="AI1593" i="78"/>
  <c r="AT1593" i="78"/>
  <c r="AK1593" i="78"/>
  <c r="AN1593" i="78"/>
  <c r="AZ1593" i="78"/>
  <c r="AY1593" i="78" s="1"/>
  <c r="AX1593" i="78" s="1"/>
  <c r="AM1593" i="78"/>
  <c r="AR1593" i="78" s="1"/>
  <c r="AL1593" i="78"/>
  <c r="AJ1593" i="78"/>
  <c r="AH1593" i="78"/>
  <c r="AP1593" i="78"/>
  <c r="AQ1820" i="78"/>
  <c r="AS1820" i="78"/>
  <c r="AS1947" i="78"/>
  <c r="AQ1947" i="78"/>
  <c r="AS1545" i="78"/>
  <c r="AQ1545" i="78"/>
  <c r="AH1387" i="78"/>
  <c r="AN1387" i="78"/>
  <c r="AM1387" i="78"/>
  <c r="AR1387" i="78" s="1"/>
  <c r="AP1387" i="78"/>
  <c r="AT1387" i="78"/>
  <c r="AL1387" i="78"/>
  <c r="AZ1387" i="78"/>
  <c r="AY1387" i="78" s="1"/>
  <c r="AX1387" i="78" s="1"/>
  <c r="AJ1387" i="78"/>
  <c r="AK1387" i="78"/>
  <c r="AI1387" i="78"/>
  <c r="AS989" i="78"/>
  <c r="AQ989" i="78"/>
  <c r="AS722" i="78"/>
  <c r="AQ722" i="78"/>
  <c r="AJ1290" i="78"/>
  <c r="AM1290" i="78"/>
  <c r="AR1290" i="78" s="1"/>
  <c r="AZ1290" i="78"/>
  <c r="AY1290" i="78" s="1"/>
  <c r="AX1290" i="78" s="1"/>
  <c r="AT1290" i="78"/>
  <c r="AK1290" i="78"/>
  <c r="AN1290" i="78"/>
  <c r="AL1290" i="78"/>
  <c r="AI1290" i="78"/>
  <c r="AP1290" i="78"/>
  <c r="AH1290" i="78"/>
  <c r="AQ1306" i="78"/>
  <c r="AS1306" i="78"/>
  <c r="AQ1601" i="78"/>
  <c r="AS1601" i="78"/>
  <c r="AQ1489" i="78"/>
  <c r="AS1489" i="78"/>
  <c r="AK167" i="78"/>
  <c r="AJ167" i="78"/>
  <c r="AI167" i="78"/>
  <c r="AH167" i="78"/>
  <c r="AN167" i="78"/>
  <c r="AM167" i="78"/>
  <c r="AR167" i="78" s="1"/>
  <c r="AP167" i="78"/>
  <c r="AT167" i="78"/>
  <c r="AL167" i="78"/>
  <c r="AQ1824" i="78"/>
  <c r="AS1824" i="78"/>
  <c r="AM601" i="78"/>
  <c r="AR601" i="78" s="1"/>
  <c r="AP601" i="78"/>
  <c r="AN601" i="78"/>
  <c r="AZ601" i="78"/>
  <c r="AY601" i="78" s="1"/>
  <c r="AX601" i="78" s="1"/>
  <c r="AI601" i="78"/>
  <c r="AH601" i="78"/>
  <c r="AL601" i="78"/>
  <c r="AT601" i="78"/>
  <c r="AK601" i="78"/>
  <c r="AJ601" i="78"/>
  <c r="AQ274" i="78"/>
  <c r="AS274" i="78"/>
  <c r="AK1003" i="78"/>
  <c r="AJ1003" i="78"/>
  <c r="AI1003" i="78"/>
  <c r="AT1003" i="78"/>
  <c r="AZ1003" i="78"/>
  <c r="AY1003" i="78" s="1"/>
  <c r="AX1003" i="78" s="1"/>
  <c r="AN1003" i="78"/>
  <c r="AM1003" i="78"/>
  <c r="AR1003" i="78" s="1"/>
  <c r="AH1003" i="78"/>
  <c r="AL1003" i="78"/>
  <c r="AP1003" i="78"/>
  <c r="AJ1308" i="78"/>
  <c r="AM1308" i="78"/>
  <c r="AR1308" i="78" s="1"/>
  <c r="AZ1308" i="78"/>
  <c r="AY1308" i="78" s="1"/>
  <c r="AX1308" i="78" s="1"/>
  <c r="AT1308" i="78"/>
  <c r="AK1308" i="78"/>
  <c r="AI1308" i="78"/>
  <c r="AH1308" i="78"/>
  <c r="AP1308" i="78"/>
  <c r="AN1308" i="78"/>
  <c r="AL1308" i="78"/>
  <c r="AI1697" i="78"/>
  <c r="AM1697" i="78"/>
  <c r="AR1697" i="78" s="1"/>
  <c r="AN1697" i="78"/>
  <c r="AL1697" i="78"/>
  <c r="AK1697" i="78"/>
  <c r="AT1697" i="78"/>
  <c r="AJ1697" i="78"/>
  <c r="AH1697" i="78"/>
  <c r="AP1697" i="78"/>
  <c r="AZ1697" i="78"/>
  <c r="AY1697" i="78" s="1"/>
  <c r="AX1697" i="78" s="1"/>
  <c r="AS1242" i="78"/>
  <c r="AQ1242" i="78"/>
  <c r="AM648" i="78"/>
  <c r="AR648" i="78" s="1"/>
  <c r="AP648" i="78"/>
  <c r="AI648" i="78"/>
  <c r="AN648" i="78"/>
  <c r="AZ648" i="78"/>
  <c r="AY648" i="78" s="1"/>
  <c r="AX648" i="78" s="1"/>
  <c r="AL648" i="78"/>
  <c r="AK648" i="78"/>
  <c r="AJ648" i="78"/>
  <c r="AH648" i="78"/>
  <c r="AT648" i="78"/>
  <c r="AM836" i="78"/>
  <c r="AR836" i="78" s="1"/>
  <c r="AI836" i="78"/>
  <c r="AZ836" i="78"/>
  <c r="AY836" i="78" s="1"/>
  <c r="AX836" i="78" s="1"/>
  <c r="AN836" i="78"/>
  <c r="AK836" i="78"/>
  <c r="AT836" i="78"/>
  <c r="AJ836" i="78"/>
  <c r="AH836" i="78"/>
  <c r="AP836" i="78"/>
  <c r="AL836" i="78"/>
  <c r="AS472" i="78"/>
  <c r="AQ472" i="78"/>
  <c r="AI1622" i="78"/>
  <c r="AM1622" i="78"/>
  <c r="AR1622" i="78" s="1"/>
  <c r="AP1622" i="78"/>
  <c r="AT1622" i="78"/>
  <c r="AJ1622" i="78"/>
  <c r="AH1622" i="78"/>
  <c r="AZ1622" i="78"/>
  <c r="AY1622" i="78" s="1"/>
  <c r="AX1622" i="78" s="1"/>
  <c r="AN1622" i="78"/>
  <c r="AL1622" i="78"/>
  <c r="AK1622" i="78"/>
  <c r="AS1344" i="78"/>
  <c r="AQ1344" i="78"/>
  <c r="AM942" i="78"/>
  <c r="AR942" i="78" s="1"/>
  <c r="AT942" i="78"/>
  <c r="AL942" i="78"/>
  <c r="AZ942" i="78"/>
  <c r="AY942" i="78" s="1"/>
  <c r="AX942" i="78" s="1"/>
  <c r="AK942" i="78"/>
  <c r="AJ942" i="78"/>
  <c r="AI942" i="78"/>
  <c r="AH942" i="78"/>
  <c r="AP942" i="78"/>
  <c r="AN942" i="78"/>
  <c r="AS579" i="78"/>
  <c r="AQ579" i="78"/>
  <c r="AH246" i="78"/>
  <c r="AM246" i="78"/>
  <c r="AR246" i="78" s="1"/>
  <c r="AP246" i="78"/>
  <c r="AT246" i="78"/>
  <c r="AL246" i="78"/>
  <c r="AN246" i="78"/>
  <c r="AK246" i="78"/>
  <c r="AJ246" i="78"/>
  <c r="AI246" i="78"/>
  <c r="AS363" i="78"/>
  <c r="AQ363" i="78"/>
  <c r="AK953" i="78"/>
  <c r="AL953" i="78"/>
  <c r="AJ953" i="78"/>
  <c r="AP953" i="78"/>
  <c r="AH953" i="78"/>
  <c r="AT953" i="78"/>
  <c r="AZ953" i="78"/>
  <c r="AY953" i="78" s="1"/>
  <c r="AX953" i="78" s="1"/>
  <c r="AN953" i="78"/>
  <c r="AM953" i="78"/>
  <c r="AR953" i="78" s="1"/>
  <c r="AI953" i="78"/>
  <c r="AS1253" i="78"/>
  <c r="AQ1253" i="78"/>
  <c r="AS1862" i="78"/>
  <c r="AQ1862" i="78"/>
  <c r="AQ2025" i="78"/>
  <c r="AS2025" i="78"/>
  <c r="AM740" i="78"/>
  <c r="AR740" i="78" s="1"/>
  <c r="AP740" i="78"/>
  <c r="AI740" i="78"/>
  <c r="AN740" i="78"/>
  <c r="AZ740" i="78"/>
  <c r="AY740" i="78" s="1"/>
  <c r="AX740" i="78" s="1"/>
  <c r="AL740" i="78"/>
  <c r="AK740" i="78"/>
  <c r="AJ740" i="78"/>
  <c r="AH740" i="78"/>
  <c r="AT740" i="78"/>
  <c r="AT524" i="78"/>
  <c r="AL524" i="78"/>
  <c r="AJ524" i="78"/>
  <c r="AI524" i="78"/>
  <c r="AH524" i="78"/>
  <c r="AN524" i="78"/>
  <c r="AM524" i="78"/>
  <c r="AR524" i="78" s="1"/>
  <c r="AK524" i="78"/>
  <c r="AP524" i="78"/>
  <c r="AI1113" i="78"/>
  <c r="AT1113" i="78"/>
  <c r="AK1113" i="78"/>
  <c r="AH1113" i="78"/>
  <c r="AM1113" i="78"/>
  <c r="AR1113" i="78" s="1"/>
  <c r="AZ1113" i="78"/>
  <c r="AY1113" i="78" s="1"/>
  <c r="AX1113" i="78" s="1"/>
  <c r="AP1113" i="78"/>
  <c r="AN1113" i="78"/>
  <c r="AL1113" i="78"/>
  <c r="AJ1113" i="78"/>
  <c r="AQ1292" i="78"/>
  <c r="AS1292" i="78"/>
  <c r="AQ1591" i="78"/>
  <c r="AS1591" i="78"/>
  <c r="AN1551" i="78"/>
  <c r="AM1551" i="78"/>
  <c r="AR1551" i="78" s="1"/>
  <c r="AP1551" i="78"/>
  <c r="AT1551" i="78"/>
  <c r="AL1551" i="78"/>
  <c r="AZ1551" i="78"/>
  <c r="AY1551" i="78" s="1"/>
  <c r="AX1551" i="78" s="1"/>
  <c r="AK1551" i="78"/>
  <c r="AJ1551" i="78"/>
  <c r="AI1551" i="78"/>
  <c r="AH1551" i="78"/>
  <c r="AT404" i="78"/>
  <c r="AL404" i="78"/>
  <c r="AN404" i="78"/>
  <c r="AH404" i="78"/>
  <c r="AP404" i="78"/>
  <c r="AM404" i="78"/>
  <c r="AR404" i="78" s="1"/>
  <c r="AK404" i="78"/>
  <c r="AJ404" i="78"/>
  <c r="AI404" i="78"/>
  <c r="AJ430" i="78"/>
  <c r="AH430" i="78"/>
  <c r="AT430" i="78"/>
  <c r="AL430" i="78"/>
  <c r="AM430" i="78"/>
  <c r="AR430" i="78" s="1"/>
  <c r="AK430" i="78"/>
  <c r="AI430" i="78"/>
  <c r="AP430" i="78"/>
  <c r="AN430" i="78"/>
  <c r="AS1903" i="78"/>
  <c r="AQ1903" i="78"/>
  <c r="AQ284" i="78"/>
  <c r="AS284" i="78"/>
  <c r="AQ887" i="78"/>
  <c r="AS887" i="78"/>
  <c r="AM894" i="78"/>
  <c r="AR894" i="78" s="1"/>
  <c r="AP894" i="78"/>
  <c r="AL894" i="78"/>
  <c r="AT894" i="78"/>
  <c r="AK894" i="78"/>
  <c r="AI894" i="78"/>
  <c r="AJ894" i="78"/>
  <c r="AH894" i="78"/>
  <c r="AZ894" i="78"/>
  <c r="AY894" i="78" s="1"/>
  <c r="AX894" i="78" s="1"/>
  <c r="AN894" i="78"/>
  <c r="AQ391" i="78"/>
  <c r="AS391" i="78"/>
  <c r="AK1193" i="78"/>
  <c r="AI1193" i="78"/>
  <c r="AM1193" i="78"/>
  <c r="AR1193" i="78" s="1"/>
  <c r="AJ1193" i="78"/>
  <c r="AL1193" i="78"/>
  <c r="AH1193" i="78"/>
  <c r="AZ1193" i="78"/>
  <c r="AY1193" i="78" s="1"/>
  <c r="AX1193" i="78" s="1"/>
  <c r="AT1193" i="78"/>
  <c r="AP1193" i="78"/>
  <c r="AN1193" i="78"/>
  <c r="AN1711" i="78"/>
  <c r="AT1711" i="78"/>
  <c r="AL1711" i="78"/>
  <c r="AZ1711" i="78"/>
  <c r="AY1711" i="78" s="1"/>
  <c r="AX1711" i="78" s="1"/>
  <c r="AI1711" i="78"/>
  <c r="AP1711" i="78"/>
  <c r="AK1711" i="78"/>
  <c r="AJ1711" i="78"/>
  <c r="AH1711" i="78"/>
  <c r="AM1711" i="78"/>
  <c r="AR1711" i="78" s="1"/>
  <c r="AS1928" i="78"/>
  <c r="AQ1928" i="78"/>
  <c r="AN1534" i="78"/>
  <c r="AM1534" i="78"/>
  <c r="AR1534" i="78" s="1"/>
  <c r="AT1534" i="78"/>
  <c r="AL1534" i="78"/>
  <c r="AZ1534" i="78"/>
  <c r="AY1534" i="78" s="1"/>
  <c r="AX1534" i="78" s="1"/>
  <c r="AK1534" i="78"/>
  <c r="AI1534" i="78"/>
  <c r="AJ1534" i="78"/>
  <c r="AH1534" i="78"/>
  <c r="AP1534" i="78"/>
  <c r="AM841" i="78"/>
  <c r="AR841" i="78" s="1"/>
  <c r="AP841" i="78"/>
  <c r="AI841" i="78"/>
  <c r="AH841" i="78"/>
  <c r="AZ841" i="78"/>
  <c r="AY841" i="78" s="1"/>
  <c r="AX841" i="78" s="1"/>
  <c r="AN841" i="78"/>
  <c r="AL841" i="78"/>
  <c r="AK841" i="78"/>
  <c r="AT841" i="78"/>
  <c r="AJ841" i="78"/>
  <c r="AN594" i="78"/>
  <c r="AJ594" i="78"/>
  <c r="AI594" i="78"/>
  <c r="AK594" i="78"/>
  <c r="AZ594" i="78"/>
  <c r="AY594" i="78" s="1"/>
  <c r="AX594" i="78" s="1"/>
  <c r="AT594" i="78"/>
  <c r="AM594" i="78"/>
  <c r="AR594" i="78" s="1"/>
  <c r="AL594" i="78"/>
  <c r="AH594" i="78"/>
  <c r="AP594" i="78"/>
  <c r="AS150" i="78"/>
  <c r="AQ150" i="78"/>
  <c r="AQ1093" i="78"/>
  <c r="AS1093" i="78"/>
  <c r="AS1743" i="78"/>
  <c r="AQ1743" i="78"/>
  <c r="AS1896" i="78"/>
  <c r="AQ1896" i="78"/>
  <c r="AN67" i="78"/>
  <c r="AI67" i="78"/>
  <c r="AH67" i="78"/>
  <c r="AT67" i="78"/>
  <c r="AK67" i="78"/>
  <c r="AP67" i="78"/>
  <c r="AM67" i="78"/>
  <c r="AR67" i="78" s="1"/>
  <c r="AL67" i="78"/>
  <c r="AJ67" i="78"/>
  <c r="AS1379" i="78"/>
  <c r="AQ1379" i="78"/>
  <c r="AM857" i="78"/>
  <c r="AR857" i="78" s="1"/>
  <c r="AP857" i="78"/>
  <c r="AT857" i="78"/>
  <c r="AK857" i="78"/>
  <c r="AZ857" i="78"/>
  <c r="AY857" i="78" s="1"/>
  <c r="AX857" i="78" s="1"/>
  <c r="AL857" i="78"/>
  <c r="AJ857" i="78"/>
  <c r="AI857" i="78"/>
  <c r="AH857" i="78"/>
  <c r="AN857" i="78"/>
  <c r="AS306" i="78"/>
  <c r="AQ306" i="78"/>
  <c r="AS1329" i="78"/>
  <c r="AQ1329" i="78"/>
  <c r="AM770" i="78"/>
  <c r="AR770" i="78" s="1"/>
  <c r="AP770" i="78"/>
  <c r="AJ770" i="78"/>
  <c r="AI770" i="78"/>
  <c r="AN770" i="78"/>
  <c r="AZ770" i="78"/>
  <c r="AY770" i="78" s="1"/>
  <c r="AX770" i="78" s="1"/>
  <c r="AL770" i="78"/>
  <c r="AT770" i="78"/>
  <c r="AK770" i="78"/>
  <c r="AH770" i="78"/>
  <c r="AN1498" i="78"/>
  <c r="AT1498" i="78"/>
  <c r="AL1498" i="78"/>
  <c r="AZ1498" i="78"/>
  <c r="AY1498" i="78" s="1"/>
  <c r="AX1498" i="78" s="1"/>
  <c r="AK1498" i="78"/>
  <c r="AP1498" i="78"/>
  <c r="AM1498" i="78"/>
  <c r="AR1498" i="78" s="1"/>
  <c r="AJ1498" i="78"/>
  <c r="AI1498" i="78"/>
  <c r="AH1498" i="78"/>
  <c r="AT258" i="78"/>
  <c r="AL258" i="78"/>
  <c r="AI258" i="78"/>
  <c r="AP258" i="78"/>
  <c r="AH258" i="78"/>
  <c r="AM258" i="78"/>
  <c r="AR258" i="78" s="1"/>
  <c r="AK258" i="78"/>
  <c r="AJ258" i="78"/>
  <c r="AN258" i="78"/>
  <c r="AK331" i="78"/>
  <c r="AJ331" i="78"/>
  <c r="AI331" i="78"/>
  <c r="AH331" i="78"/>
  <c r="AN331" i="78"/>
  <c r="AM331" i="78"/>
  <c r="AR331" i="78" s="1"/>
  <c r="AP331" i="78"/>
  <c r="AT331" i="78"/>
  <c r="AL331" i="78"/>
  <c r="AI2053" i="78"/>
  <c r="AN2053" i="78"/>
  <c r="AM2053" i="78"/>
  <c r="AR2053" i="78" s="1"/>
  <c r="AP2053" i="78"/>
  <c r="AT2053" i="78"/>
  <c r="AL2053" i="78"/>
  <c r="AZ2053" i="78"/>
  <c r="AY2053" i="78" s="1"/>
  <c r="AX2053" i="78" s="1"/>
  <c r="AK2053" i="78"/>
  <c r="AJ2053" i="78"/>
  <c r="AH2053" i="78"/>
  <c r="AS961" i="78"/>
  <c r="AQ961" i="78"/>
  <c r="AQ1658" i="78"/>
  <c r="AS1658" i="78"/>
  <c r="AS1375" i="78"/>
  <c r="AQ1375" i="78"/>
  <c r="AM649" i="78"/>
  <c r="AR649" i="78" s="1"/>
  <c r="AP649" i="78"/>
  <c r="AN649" i="78"/>
  <c r="AZ649" i="78"/>
  <c r="AY649" i="78" s="1"/>
  <c r="AX649" i="78" s="1"/>
  <c r="AI649" i="78"/>
  <c r="AH649" i="78"/>
  <c r="AL649" i="78"/>
  <c r="AK649" i="78"/>
  <c r="AJ649" i="78"/>
  <c r="AT649" i="78"/>
  <c r="AN546" i="78"/>
  <c r="AP546" i="78"/>
  <c r="AM546" i="78"/>
  <c r="AR546" i="78" s="1"/>
  <c r="AL546" i="78"/>
  <c r="AT546" i="78"/>
  <c r="AK546" i="78"/>
  <c r="AI546" i="78"/>
  <c r="AH546" i="78"/>
  <c r="AJ546" i="78"/>
  <c r="AQ224" i="78"/>
  <c r="AS224" i="78"/>
  <c r="AJ1251" i="78"/>
  <c r="AM1251" i="78"/>
  <c r="AR1251" i="78" s="1"/>
  <c r="AZ1251" i="78"/>
  <c r="AY1251" i="78" s="1"/>
  <c r="AX1251" i="78" s="1"/>
  <c r="AL1251" i="78"/>
  <c r="AI1251" i="78"/>
  <c r="AN1251" i="78"/>
  <c r="AK1251" i="78"/>
  <c r="AH1251" i="78"/>
  <c r="AP1251" i="78"/>
  <c r="AT1251" i="78"/>
  <c r="AN1436" i="78"/>
  <c r="AJ1436" i="78"/>
  <c r="AM1436" i="78"/>
  <c r="AR1436" i="78" s="1"/>
  <c r="AK1436" i="78"/>
  <c r="AT1436" i="78"/>
  <c r="AH1436" i="78"/>
  <c r="AP1436" i="78"/>
  <c r="AZ1436" i="78"/>
  <c r="AY1436" i="78" s="1"/>
  <c r="AX1436" i="78" s="1"/>
  <c r="AL1436" i="78"/>
  <c r="AI1436" i="78"/>
  <c r="AS1866" i="78"/>
  <c r="AQ1866" i="78"/>
  <c r="AQ2011" i="78"/>
  <c r="AS2011" i="78"/>
  <c r="AI1677" i="78"/>
  <c r="AM1677" i="78"/>
  <c r="AR1677" i="78" s="1"/>
  <c r="AH1677" i="78"/>
  <c r="AP1677" i="78"/>
  <c r="AN1677" i="78"/>
  <c r="AL1677" i="78"/>
  <c r="AK1677" i="78"/>
  <c r="AT1677" i="78"/>
  <c r="AJ1677" i="78"/>
  <c r="AZ1677" i="78"/>
  <c r="AY1677" i="78" s="1"/>
  <c r="AX1677" i="78" s="1"/>
  <c r="AQ895" i="78"/>
  <c r="AS895" i="78"/>
  <c r="AM664" i="78"/>
  <c r="AR664" i="78" s="1"/>
  <c r="AI664" i="78"/>
  <c r="AN664" i="78"/>
  <c r="AZ664" i="78"/>
  <c r="AY664" i="78" s="1"/>
  <c r="AX664" i="78" s="1"/>
  <c r="AL664" i="78"/>
  <c r="AP664" i="78"/>
  <c r="AK664" i="78"/>
  <c r="AJ664" i="78"/>
  <c r="AH664" i="78"/>
  <c r="AT664" i="78"/>
  <c r="AM141" i="78"/>
  <c r="AR141" i="78" s="1"/>
  <c r="AT141" i="78"/>
  <c r="AL141" i="78"/>
  <c r="AK141" i="78"/>
  <c r="AJ141" i="78"/>
  <c r="AI141" i="78"/>
  <c r="AP141" i="78"/>
  <c r="AH141" i="78"/>
  <c r="AN141" i="78"/>
  <c r="AK1212" i="78"/>
  <c r="AI1212" i="78"/>
  <c r="AM1212" i="78"/>
  <c r="AR1212" i="78" s="1"/>
  <c r="AL1212" i="78"/>
  <c r="AJ1212" i="78"/>
  <c r="AT1212" i="78"/>
  <c r="AP1212" i="78"/>
  <c r="AN1212" i="78"/>
  <c r="AH1212" i="78"/>
  <c r="AZ1212" i="78"/>
  <c r="AY1212" i="78" s="1"/>
  <c r="AX1212" i="78" s="1"/>
  <c r="AN1495" i="78"/>
  <c r="AT1495" i="78"/>
  <c r="AL1495" i="78"/>
  <c r="AZ1495" i="78"/>
  <c r="AY1495" i="78" s="1"/>
  <c r="AX1495" i="78" s="1"/>
  <c r="AJ1495" i="78"/>
  <c r="AP1495" i="78"/>
  <c r="AM1495" i="78"/>
  <c r="AR1495" i="78" s="1"/>
  <c r="AK1495" i="78"/>
  <c r="AI1495" i="78"/>
  <c r="AH1495" i="78"/>
  <c r="AS122" i="78"/>
  <c r="AQ122" i="78"/>
  <c r="AN1374" i="78"/>
  <c r="AM1374" i="78"/>
  <c r="AR1374" i="78" s="1"/>
  <c r="AT1374" i="78"/>
  <c r="AL1374" i="78"/>
  <c r="AZ1374" i="78"/>
  <c r="AY1374" i="78" s="1"/>
  <c r="AX1374" i="78" s="1"/>
  <c r="AJ1374" i="78"/>
  <c r="AH1374" i="78"/>
  <c r="AP1374" i="78"/>
  <c r="AK1374" i="78"/>
  <c r="AI1374" i="78"/>
  <c r="AQ455" i="78"/>
  <c r="AS455" i="78"/>
  <c r="AI1082" i="78"/>
  <c r="AP1082" i="78"/>
  <c r="AN1082" i="78"/>
  <c r="AZ1082" i="78"/>
  <c r="AY1082" i="78" s="1"/>
  <c r="AX1082" i="78" s="1"/>
  <c r="AM1082" i="78"/>
  <c r="AR1082" i="78" s="1"/>
  <c r="AL1082" i="78"/>
  <c r="AK1082" i="78"/>
  <c r="AT1082" i="78"/>
  <c r="AJ1082" i="78"/>
  <c r="AH1082" i="78"/>
  <c r="AT1810" i="78"/>
  <c r="AL1810" i="78"/>
  <c r="AZ1810" i="78"/>
  <c r="AY1810" i="78" s="1"/>
  <c r="AX1810" i="78" s="1"/>
  <c r="AJ1810" i="78"/>
  <c r="AM1810" i="78"/>
  <c r="AR1810" i="78" s="1"/>
  <c r="AI1810" i="78"/>
  <c r="AP1810" i="78"/>
  <c r="AN1810" i="78"/>
  <c r="AK1810" i="78"/>
  <c r="AH1810" i="78"/>
  <c r="AM2026" i="78"/>
  <c r="AR2026" i="78" s="1"/>
  <c r="AP2026" i="78"/>
  <c r="AL2026" i="78"/>
  <c r="AT2026" i="78"/>
  <c r="AK2026" i="78"/>
  <c r="AH2026" i="78"/>
  <c r="AI2026" i="78"/>
  <c r="AJ2026" i="78"/>
  <c r="AN2026" i="78"/>
  <c r="AZ2026" i="78"/>
  <c r="AY2026" i="78" s="1"/>
  <c r="AX2026" i="78" s="1"/>
  <c r="AT1768" i="78"/>
  <c r="AL1768" i="78"/>
  <c r="AZ1768" i="78"/>
  <c r="AY1768" i="78" s="1"/>
  <c r="AX1768" i="78" s="1"/>
  <c r="AI1768" i="78"/>
  <c r="AM1768" i="78"/>
  <c r="AR1768" i="78" s="1"/>
  <c r="AJ1768" i="78"/>
  <c r="AN1768" i="78"/>
  <c r="AK1768" i="78"/>
  <c r="AH1768" i="78"/>
  <c r="AP1768" i="78"/>
  <c r="AS1765" i="78"/>
  <c r="AQ1765" i="78"/>
  <c r="AS756" i="78"/>
  <c r="AQ756" i="78"/>
  <c r="AS321" i="78"/>
  <c r="AQ321" i="78"/>
  <c r="AQ231" i="78"/>
  <c r="AS231" i="78"/>
  <c r="AI1618" i="78"/>
  <c r="AM1618" i="78"/>
  <c r="AR1618" i="78" s="1"/>
  <c r="AZ1618" i="78"/>
  <c r="AY1618" i="78" s="1"/>
  <c r="AX1618" i="78" s="1"/>
  <c r="AN1618" i="78"/>
  <c r="AL1618" i="78"/>
  <c r="AK1618" i="78"/>
  <c r="AT1618" i="78"/>
  <c r="AJ1618" i="78"/>
  <c r="AH1618" i="78"/>
  <c r="AP1618" i="78"/>
  <c r="AS1405" i="78"/>
  <c r="AQ1405" i="78"/>
  <c r="AQ426" i="78"/>
  <c r="AS426" i="78"/>
  <c r="AS234" i="78"/>
  <c r="AQ234" i="78"/>
  <c r="AS343" i="78"/>
  <c r="AQ343" i="78"/>
  <c r="AK1012" i="78"/>
  <c r="AJ1012" i="78"/>
  <c r="AI1012" i="78"/>
  <c r="AM1012" i="78"/>
  <c r="AR1012" i="78" s="1"/>
  <c r="AL1012" i="78"/>
  <c r="AH1012" i="78"/>
  <c r="AT1012" i="78"/>
  <c r="AZ1012" i="78"/>
  <c r="AY1012" i="78" s="1"/>
  <c r="AX1012" i="78" s="1"/>
  <c r="AP1012" i="78"/>
  <c r="AN1012" i="78"/>
  <c r="AS1222" i="78"/>
  <c r="AQ1222" i="78"/>
  <c r="AK1893" i="78"/>
  <c r="AN1893" i="78"/>
  <c r="AP1893" i="78"/>
  <c r="AL1893" i="78"/>
  <c r="AT1893" i="78"/>
  <c r="AJ1893" i="78"/>
  <c r="AI1893" i="78"/>
  <c r="AH1893" i="78"/>
  <c r="AZ1893" i="78"/>
  <c r="AY1893" i="78" s="1"/>
  <c r="AX1893" i="78" s="1"/>
  <c r="AM1893" i="78"/>
  <c r="AR1893" i="78" s="1"/>
  <c r="AM2007" i="78"/>
  <c r="AR2007" i="78" s="1"/>
  <c r="AI2007" i="78"/>
  <c r="AP2007" i="78"/>
  <c r="AN2007" i="78"/>
  <c r="AZ2007" i="78"/>
  <c r="AY2007" i="78" s="1"/>
  <c r="AX2007" i="78" s="1"/>
  <c r="AH2007" i="78"/>
  <c r="AT2007" i="78"/>
  <c r="AL2007" i="78"/>
  <c r="AK2007" i="78"/>
  <c r="AJ2007" i="78"/>
  <c r="AQ1654" i="78"/>
  <c r="AS1654" i="78"/>
  <c r="AS1381" i="78"/>
  <c r="AQ1381" i="78"/>
  <c r="AS688" i="78"/>
  <c r="AQ688" i="78"/>
  <c r="AS215" i="78"/>
  <c r="AQ215" i="78"/>
  <c r="AQ1128" i="78"/>
  <c r="AS1128" i="78"/>
  <c r="AQ2015" i="78"/>
  <c r="AS2015" i="78"/>
  <c r="AN1747" i="78"/>
  <c r="AT1747" i="78"/>
  <c r="AL1747" i="78"/>
  <c r="AZ1747" i="78"/>
  <c r="AY1747" i="78" s="1"/>
  <c r="AX1747" i="78" s="1"/>
  <c r="AM1747" i="78"/>
  <c r="AR1747" i="78" s="1"/>
  <c r="AK1747" i="78"/>
  <c r="AJ1747" i="78"/>
  <c r="AI1747" i="78"/>
  <c r="AH1747" i="78"/>
  <c r="AP1747" i="78"/>
  <c r="AS1544" i="78"/>
  <c r="AQ1544" i="78"/>
  <c r="AI1094" i="78"/>
  <c r="AP1094" i="78"/>
  <c r="AN1094" i="78"/>
  <c r="AL1094" i="78"/>
  <c r="AZ1094" i="78"/>
  <c r="AY1094" i="78" s="1"/>
  <c r="AX1094" i="78" s="1"/>
  <c r="AM1094" i="78"/>
  <c r="AR1094" i="78" s="1"/>
  <c r="AK1094" i="78"/>
  <c r="AJ1094" i="78"/>
  <c r="AT1094" i="78"/>
  <c r="AH1094" i="78"/>
  <c r="AS398" i="78"/>
  <c r="AQ398" i="78"/>
  <c r="AS446" i="78"/>
  <c r="AQ446" i="78"/>
  <c r="AQ1077" i="78"/>
  <c r="AS1077" i="78"/>
  <c r="AI145" i="78"/>
  <c r="AH145" i="78"/>
  <c r="AN145" i="78"/>
  <c r="AM145" i="78"/>
  <c r="AR145" i="78" s="1"/>
  <c r="AP145" i="78"/>
  <c r="AT145" i="78"/>
  <c r="AL145" i="78"/>
  <c r="AK145" i="78"/>
  <c r="AJ145" i="78"/>
  <c r="AN1704" i="78"/>
  <c r="AL1704" i="78"/>
  <c r="AH1704" i="78"/>
  <c r="AP1704" i="78"/>
  <c r="AZ1704" i="78"/>
  <c r="AY1704" i="78" s="1"/>
  <c r="AX1704" i="78" s="1"/>
  <c r="AM1704" i="78"/>
  <c r="AR1704" i="78" s="1"/>
  <c r="AK1704" i="78"/>
  <c r="AJ1704" i="78"/>
  <c r="AT1704" i="78"/>
  <c r="AI1704" i="78"/>
  <c r="AJ1263" i="78"/>
  <c r="AI1263" i="78"/>
  <c r="AH1263" i="78"/>
  <c r="AN1263" i="78"/>
  <c r="AP1263" i="78"/>
  <c r="AL1263" i="78"/>
  <c r="AM1263" i="78"/>
  <c r="AR1263" i="78" s="1"/>
  <c r="AK1263" i="78"/>
  <c r="AZ1263" i="78"/>
  <c r="AY1263" i="78" s="1"/>
  <c r="AX1263" i="78" s="1"/>
  <c r="AT1263" i="78"/>
  <c r="AQ811" i="78"/>
  <c r="AS811" i="78"/>
  <c r="AM620" i="78"/>
  <c r="AR620" i="78" s="1"/>
  <c r="AP620" i="78"/>
  <c r="AI620" i="78"/>
  <c r="AN620" i="78"/>
  <c r="AZ620" i="78"/>
  <c r="AY620" i="78" s="1"/>
  <c r="AX620" i="78" s="1"/>
  <c r="AL620" i="78"/>
  <c r="AJ620" i="78"/>
  <c r="AK620" i="78"/>
  <c r="AH620" i="78"/>
  <c r="AT620" i="78"/>
  <c r="AQ192" i="78"/>
  <c r="AS192" i="78"/>
  <c r="AQ1284" i="78"/>
  <c r="AS1284" i="78"/>
  <c r="AS1471" i="78"/>
  <c r="AQ1471" i="78"/>
  <c r="AS1858" i="78"/>
  <c r="AQ1858" i="78"/>
  <c r="AI2046" i="78"/>
  <c r="AN2046" i="78"/>
  <c r="AM2046" i="78"/>
  <c r="AR2046" i="78" s="1"/>
  <c r="AT2046" i="78"/>
  <c r="AL2046" i="78"/>
  <c r="AZ2046" i="78"/>
  <c r="AY2046" i="78" s="1"/>
  <c r="AX2046" i="78" s="1"/>
  <c r="AK2046" i="78"/>
  <c r="AP2046" i="78"/>
  <c r="AJ2046" i="78"/>
  <c r="AH2046" i="78"/>
  <c r="AM641" i="78"/>
  <c r="AR641" i="78" s="1"/>
  <c r="AN641" i="78"/>
  <c r="AZ641" i="78"/>
  <c r="AY641" i="78" s="1"/>
  <c r="AX641" i="78" s="1"/>
  <c r="AI641" i="78"/>
  <c r="AH641" i="78"/>
  <c r="AL641" i="78"/>
  <c r="AK641" i="78"/>
  <c r="AT641" i="78"/>
  <c r="AP641" i="78"/>
  <c r="AJ641" i="78"/>
  <c r="AQ608" i="78"/>
  <c r="AS608" i="78"/>
  <c r="AN1739" i="78"/>
  <c r="AT1739" i="78"/>
  <c r="AL1739" i="78"/>
  <c r="AZ1739" i="78"/>
  <c r="AY1739" i="78" s="1"/>
  <c r="AX1739" i="78" s="1"/>
  <c r="AM1739" i="78"/>
  <c r="AR1739" i="78" s="1"/>
  <c r="AK1739" i="78"/>
  <c r="AJ1739" i="78"/>
  <c r="AI1739" i="78"/>
  <c r="AH1739" i="78"/>
  <c r="AP1739" i="78"/>
  <c r="AS1258" i="78"/>
  <c r="AQ1258" i="78"/>
  <c r="AS1451" i="78"/>
  <c r="AQ1451" i="78"/>
  <c r="AQ865" i="78"/>
  <c r="AS865" i="78"/>
  <c r="AP386" i="78"/>
  <c r="AH386" i="78"/>
  <c r="AN386" i="78"/>
  <c r="AM386" i="78"/>
  <c r="AR386" i="78" s="1"/>
  <c r="AL386" i="78"/>
  <c r="AT386" i="78"/>
  <c r="AK386" i="78"/>
  <c r="AJ386" i="78"/>
  <c r="AI386" i="78"/>
  <c r="AK1036" i="78"/>
  <c r="AJ1036" i="78"/>
  <c r="AI1036" i="78"/>
  <c r="AN1036" i="78"/>
  <c r="AZ1036" i="78"/>
  <c r="AY1036" i="78" s="1"/>
  <c r="AX1036" i="78" s="1"/>
  <c r="AT1036" i="78"/>
  <c r="AP1036" i="78"/>
  <c r="AL1036" i="78"/>
  <c r="AH1036" i="78"/>
  <c r="AM1036" i="78"/>
  <c r="AR1036" i="78" s="1"/>
  <c r="AS1142" i="78"/>
  <c r="AQ1142" i="78"/>
  <c r="AT1795" i="78"/>
  <c r="AL1795" i="78"/>
  <c r="AZ1795" i="78"/>
  <c r="AY1795" i="78" s="1"/>
  <c r="AX1795" i="78" s="1"/>
  <c r="AM1795" i="78"/>
  <c r="AR1795" i="78" s="1"/>
  <c r="AJ1795" i="78"/>
  <c r="AH1795" i="78"/>
  <c r="AK1795" i="78"/>
  <c r="AI1795" i="78"/>
  <c r="AP1795" i="78"/>
  <c r="AN1795" i="78"/>
  <c r="AI349" i="78"/>
  <c r="AP349" i="78"/>
  <c r="AH349" i="78"/>
  <c r="AN349" i="78"/>
  <c r="AM349" i="78"/>
  <c r="AR349" i="78" s="1"/>
  <c r="AT349" i="78"/>
  <c r="AL349" i="78"/>
  <c r="AK349" i="78"/>
  <c r="AJ349" i="78"/>
  <c r="AS991" i="78"/>
  <c r="AQ991" i="78"/>
  <c r="AS1427" i="78"/>
  <c r="AQ1427" i="78"/>
  <c r="AN1754" i="78"/>
  <c r="AT1754" i="78"/>
  <c r="AL1754" i="78"/>
  <c r="AZ1754" i="78"/>
  <c r="AY1754" i="78" s="1"/>
  <c r="AX1754" i="78" s="1"/>
  <c r="AP1754" i="78"/>
  <c r="AM1754" i="78"/>
  <c r="AR1754" i="78" s="1"/>
  <c r="AK1754" i="78"/>
  <c r="AJ1754" i="78"/>
  <c r="AI1754" i="78"/>
  <c r="AH1754" i="78"/>
  <c r="AS1926" i="78"/>
  <c r="AQ1926" i="78"/>
  <c r="AS1571" i="78"/>
  <c r="AQ1571" i="78"/>
  <c r="AQ1114" i="78"/>
  <c r="AS1114" i="78"/>
  <c r="AS662" i="78"/>
  <c r="AQ662" i="78"/>
  <c r="AM329" i="78"/>
  <c r="AR329" i="78" s="1"/>
  <c r="AT329" i="78"/>
  <c r="AL329" i="78"/>
  <c r="AK329" i="78"/>
  <c r="AJ329" i="78"/>
  <c r="AI329" i="78"/>
  <c r="AP329" i="78"/>
  <c r="AH329" i="78"/>
  <c r="AN329" i="78"/>
  <c r="AS1149" i="78"/>
  <c r="AQ1149" i="78"/>
  <c r="AS882" i="78"/>
  <c r="AQ882" i="78"/>
  <c r="AS388" i="78"/>
  <c r="AQ388" i="78"/>
  <c r="AK1227" i="78"/>
  <c r="AI1227" i="78"/>
  <c r="AJ1227" i="78"/>
  <c r="AT1227" i="78"/>
  <c r="AH1227" i="78"/>
  <c r="AP1227" i="78"/>
  <c r="AN1227" i="78"/>
  <c r="AZ1227" i="78"/>
  <c r="AY1227" i="78" s="1"/>
  <c r="AX1227" i="78" s="1"/>
  <c r="AM1227" i="78"/>
  <c r="AR1227" i="78" s="1"/>
  <c r="AL1227" i="78"/>
  <c r="AS1895" i="78"/>
  <c r="AQ1895" i="78"/>
  <c r="AS1564" i="78"/>
  <c r="AQ1564" i="78"/>
  <c r="AN1530" i="78"/>
  <c r="AT1530" i="78"/>
  <c r="AL1530" i="78"/>
  <c r="AZ1530" i="78"/>
  <c r="AY1530" i="78" s="1"/>
  <c r="AX1530" i="78" s="1"/>
  <c r="AI1530" i="78"/>
  <c r="AP1530" i="78"/>
  <c r="AM1530" i="78"/>
  <c r="AR1530" i="78" s="1"/>
  <c r="AK1530" i="78"/>
  <c r="AJ1530" i="78"/>
  <c r="AH1530" i="78"/>
  <c r="AM746" i="78"/>
  <c r="AR746" i="78" s="1"/>
  <c r="AP746" i="78"/>
  <c r="AI746" i="78"/>
  <c r="AN746" i="78"/>
  <c r="AZ746" i="78"/>
  <c r="AY746" i="78" s="1"/>
  <c r="AX746" i="78" s="1"/>
  <c r="AL746" i="78"/>
  <c r="AK746" i="78"/>
  <c r="AJ746" i="78"/>
  <c r="AH746" i="78"/>
  <c r="AT746" i="78"/>
  <c r="AH448" i="78"/>
  <c r="AN448" i="78"/>
  <c r="AJ448" i="78"/>
  <c r="AL448" i="78"/>
  <c r="AK448" i="78"/>
  <c r="AI448" i="78"/>
  <c r="AT448" i="78"/>
  <c r="AP448" i="78"/>
  <c r="AM448" i="78"/>
  <c r="AR448" i="78" s="1"/>
  <c r="AS963" i="78"/>
  <c r="AQ963" i="78"/>
  <c r="AK1205" i="78"/>
  <c r="AI1205" i="78"/>
  <c r="AM1205" i="78"/>
  <c r="AR1205" i="78" s="1"/>
  <c r="AJ1205" i="78"/>
  <c r="AT1205" i="78"/>
  <c r="AP1205" i="78"/>
  <c r="AN1205" i="78"/>
  <c r="AL1205" i="78"/>
  <c r="AH1205" i="78"/>
  <c r="AZ1205" i="78"/>
  <c r="AY1205" i="78" s="1"/>
  <c r="AX1205" i="78" s="1"/>
  <c r="AS1183" i="78"/>
  <c r="AQ1183" i="78"/>
  <c r="AS1503" i="78"/>
  <c r="AQ1503" i="78"/>
  <c r="AN1937" i="78"/>
  <c r="AT1937" i="78"/>
  <c r="AK1937" i="78"/>
  <c r="AI1937" i="78"/>
  <c r="AZ1937" i="78"/>
  <c r="AY1937" i="78" s="1"/>
  <c r="AX1937" i="78" s="1"/>
  <c r="AM1937" i="78"/>
  <c r="AR1937" i="78" s="1"/>
  <c r="AL1937" i="78"/>
  <c r="AJ1937" i="78"/>
  <c r="AH1937" i="78"/>
  <c r="AP1937" i="78"/>
  <c r="AQ1799" i="78"/>
  <c r="AS1799" i="78"/>
  <c r="AS105" i="78"/>
  <c r="AQ105" i="78"/>
  <c r="AS485" i="78"/>
  <c r="AQ485" i="78"/>
  <c r="AK1838" i="78"/>
  <c r="AP1838" i="78"/>
  <c r="AM1838" i="78"/>
  <c r="AR1838" i="78" s="1"/>
  <c r="AZ1838" i="78"/>
  <c r="AY1838" i="78" s="1"/>
  <c r="AX1838" i="78" s="1"/>
  <c r="AT1838" i="78"/>
  <c r="AJ1838" i="78"/>
  <c r="AI1838" i="78"/>
  <c r="AH1838" i="78"/>
  <c r="AN1838" i="78"/>
  <c r="AL1838" i="78"/>
  <c r="AI2054" i="78"/>
  <c r="AN2054" i="78"/>
  <c r="AM2054" i="78"/>
  <c r="AR2054" i="78" s="1"/>
  <c r="AT2054" i="78"/>
  <c r="AL2054" i="78"/>
  <c r="AZ2054" i="78"/>
  <c r="AY2054" i="78" s="1"/>
  <c r="AX2054" i="78" s="1"/>
  <c r="AK2054" i="78"/>
  <c r="AP2054" i="78"/>
  <c r="AJ2054" i="78"/>
  <c r="AH2054" i="78"/>
  <c r="AM661" i="78"/>
  <c r="AR661" i="78" s="1"/>
  <c r="AN661" i="78"/>
  <c r="AZ661" i="78"/>
  <c r="AY661" i="78" s="1"/>
  <c r="AX661" i="78" s="1"/>
  <c r="AI661" i="78"/>
  <c r="AH661" i="78"/>
  <c r="AT661" i="78"/>
  <c r="AP661" i="78"/>
  <c r="AL661" i="78"/>
  <c r="AK661" i="78"/>
  <c r="AJ661" i="78"/>
  <c r="AS614" i="78"/>
  <c r="AQ614" i="78"/>
  <c r="AS255" i="78"/>
  <c r="AQ255" i="78"/>
  <c r="AK990" i="78"/>
  <c r="AJ990" i="78"/>
  <c r="AI990" i="78"/>
  <c r="AN990" i="78"/>
  <c r="AM990" i="78"/>
  <c r="AR990" i="78" s="1"/>
  <c r="AL990" i="78"/>
  <c r="AP990" i="78"/>
  <c r="AT990" i="78"/>
  <c r="AH990" i="78"/>
  <c r="AZ990" i="78"/>
  <c r="AY990" i="78" s="1"/>
  <c r="AX990" i="78" s="1"/>
  <c r="AN1715" i="78"/>
  <c r="AT1715" i="78"/>
  <c r="AL1715" i="78"/>
  <c r="AZ1715" i="78"/>
  <c r="AY1715" i="78" s="1"/>
  <c r="AX1715" i="78" s="1"/>
  <c r="AK1715" i="78"/>
  <c r="AJ1715" i="78"/>
  <c r="AI1715" i="78"/>
  <c r="AP1715" i="78"/>
  <c r="AM1715" i="78"/>
  <c r="AR1715" i="78" s="1"/>
  <c r="AH1715" i="78"/>
  <c r="AJ340" i="78"/>
  <c r="AI340" i="78"/>
  <c r="AH340" i="78"/>
  <c r="AN340" i="78"/>
  <c r="AM340" i="78"/>
  <c r="AR340" i="78" s="1"/>
  <c r="AP340" i="78"/>
  <c r="AT340" i="78"/>
  <c r="AL340" i="78"/>
  <c r="AK340" i="78"/>
  <c r="AN256" i="78"/>
  <c r="AK256" i="78"/>
  <c r="AJ256" i="78"/>
  <c r="AI256" i="78"/>
  <c r="AH256" i="78"/>
  <c r="AT256" i="78"/>
  <c r="AP256" i="78"/>
  <c r="AM256" i="78"/>
  <c r="AR256" i="78" s="1"/>
  <c r="AL256" i="78"/>
  <c r="AS456" i="78"/>
  <c r="AQ456" i="78"/>
  <c r="AN1496" i="78"/>
  <c r="AT1496" i="78"/>
  <c r="AL1496" i="78"/>
  <c r="AZ1496" i="78"/>
  <c r="AY1496" i="78" s="1"/>
  <c r="AX1496" i="78" s="1"/>
  <c r="AI1496" i="78"/>
  <c r="AM1496" i="78"/>
  <c r="AR1496" i="78" s="1"/>
  <c r="AK1496" i="78"/>
  <c r="AJ1496" i="78"/>
  <c r="AH1496" i="78"/>
  <c r="AP1496" i="78"/>
  <c r="AQ2021" i="78"/>
  <c r="AS2021" i="78"/>
  <c r="AS738" i="78"/>
  <c r="AQ738" i="78"/>
  <c r="AS350" i="78"/>
  <c r="AQ350" i="78"/>
  <c r="AS376" i="78"/>
  <c r="AQ376" i="78"/>
  <c r="AS1342" i="78"/>
  <c r="AQ1342" i="78"/>
  <c r="AK1878" i="78"/>
  <c r="AH1878" i="78"/>
  <c r="AN1878" i="78"/>
  <c r="AP1878" i="78"/>
  <c r="AM1878" i="78"/>
  <c r="AR1878" i="78" s="1"/>
  <c r="AZ1878" i="78"/>
  <c r="AY1878" i="78" s="1"/>
  <c r="AX1878" i="78" s="1"/>
  <c r="AL1878" i="78"/>
  <c r="AT1878" i="78"/>
  <c r="AJ1878" i="78"/>
  <c r="AI1878" i="78"/>
  <c r="AN1954" i="78"/>
  <c r="AP1954" i="78"/>
  <c r="AM1954" i="78"/>
  <c r="AR1954" i="78" s="1"/>
  <c r="AZ1954" i="78"/>
  <c r="AY1954" i="78" s="1"/>
  <c r="AX1954" i="78" s="1"/>
  <c r="AT1954" i="78"/>
  <c r="AK1954" i="78"/>
  <c r="AL1954" i="78"/>
  <c r="AJ1954" i="78"/>
  <c r="AI1954" i="78"/>
  <c r="AH1954" i="78"/>
  <c r="AQ1680" i="78"/>
  <c r="AS1680" i="78"/>
  <c r="AM481" i="78"/>
  <c r="AR481" i="78" s="1"/>
  <c r="AP481" i="78"/>
  <c r="AI481" i="78"/>
  <c r="AN481" i="78"/>
  <c r="AL481" i="78"/>
  <c r="AK481" i="78"/>
  <c r="AJ481" i="78"/>
  <c r="AT481" i="78"/>
  <c r="AH481" i="78"/>
  <c r="AS1834" i="78"/>
  <c r="AQ1834" i="78"/>
  <c r="AK1849" i="78"/>
  <c r="AL1849" i="78"/>
  <c r="AM1849" i="78"/>
  <c r="AR1849" i="78" s="1"/>
  <c r="AJ1849" i="78"/>
  <c r="AI1849" i="78"/>
  <c r="AT1849" i="78"/>
  <c r="AH1849" i="78"/>
  <c r="AP1849" i="78"/>
  <c r="AN1849" i="78"/>
  <c r="AZ1849" i="78"/>
  <c r="AY1849" i="78" s="1"/>
  <c r="AX1849" i="78" s="1"/>
  <c r="AT1811" i="78"/>
  <c r="AL1811" i="78"/>
  <c r="AZ1811" i="78"/>
  <c r="AY1811" i="78" s="1"/>
  <c r="AX1811" i="78" s="1"/>
  <c r="AJ1811" i="78"/>
  <c r="AI1811" i="78"/>
  <c r="AP1811" i="78"/>
  <c r="AM1811" i="78"/>
  <c r="AR1811" i="78" s="1"/>
  <c r="AH1811" i="78"/>
  <c r="AN1811" i="78"/>
  <c r="AK1811" i="78"/>
  <c r="AI1657" i="78"/>
  <c r="AM1657" i="78"/>
  <c r="AR1657" i="78" s="1"/>
  <c r="AN1657" i="78"/>
  <c r="AK1657" i="78"/>
  <c r="AH1657" i="78"/>
  <c r="AP1657" i="78"/>
  <c r="AZ1657" i="78"/>
  <c r="AY1657" i="78" s="1"/>
  <c r="AX1657" i="78" s="1"/>
  <c r="AT1657" i="78"/>
  <c r="AL1657" i="78"/>
  <c r="AJ1657" i="78"/>
  <c r="AS1477" i="78"/>
  <c r="AQ1477" i="78"/>
  <c r="AS862" i="78"/>
  <c r="AQ862" i="78"/>
  <c r="AJ542" i="78"/>
  <c r="AN542" i="78"/>
  <c r="AL542" i="78"/>
  <c r="AT542" i="78"/>
  <c r="AK542" i="78"/>
  <c r="AI542" i="78"/>
  <c r="AP542" i="78"/>
  <c r="AM542" i="78"/>
  <c r="AR542" i="78" s="1"/>
  <c r="AH542" i="78"/>
  <c r="AJ260" i="78"/>
  <c r="AN260" i="78"/>
  <c r="AM260" i="78"/>
  <c r="AR260" i="78" s="1"/>
  <c r="AL260" i="78"/>
  <c r="AK260" i="78"/>
  <c r="AI260" i="78"/>
  <c r="AT260" i="78"/>
  <c r="AH260" i="78"/>
  <c r="AP260" i="78"/>
  <c r="AS68" i="78"/>
  <c r="AQ68" i="78"/>
  <c r="AQ1666" i="78"/>
  <c r="AS1666" i="78"/>
  <c r="AS732" i="78"/>
  <c r="AQ732" i="78"/>
  <c r="AS240" i="78"/>
  <c r="AQ240" i="78"/>
  <c r="AK1000" i="78"/>
  <c r="AJ1000" i="78"/>
  <c r="AI1000" i="78"/>
  <c r="AT1000" i="78"/>
  <c r="AZ1000" i="78"/>
  <c r="AY1000" i="78" s="1"/>
  <c r="AX1000" i="78" s="1"/>
  <c r="AP1000" i="78"/>
  <c r="AN1000" i="78"/>
  <c r="AL1000" i="78"/>
  <c r="AH1000" i="78"/>
  <c r="AM1000" i="78"/>
  <c r="AR1000" i="78" s="1"/>
  <c r="AK151" i="78"/>
  <c r="AJ151" i="78"/>
  <c r="AI151" i="78"/>
  <c r="AH151" i="78"/>
  <c r="AN151" i="78"/>
  <c r="AM151" i="78"/>
  <c r="AR151" i="78" s="1"/>
  <c r="AP151" i="78"/>
  <c r="AT151" i="78"/>
  <c r="AL151" i="78"/>
  <c r="AS1856" i="78"/>
  <c r="AQ1856" i="78"/>
  <c r="AJ128" i="78"/>
  <c r="AI128" i="78"/>
  <c r="AH128" i="78"/>
  <c r="AN128" i="78"/>
  <c r="AM128" i="78"/>
  <c r="AR128" i="78" s="1"/>
  <c r="AP128" i="78"/>
  <c r="AT128" i="78"/>
  <c r="AL128" i="78"/>
  <c r="AK128" i="78"/>
  <c r="AT1956" i="78"/>
  <c r="AN1956" i="78"/>
  <c r="AP1956" i="78"/>
  <c r="AM1956" i="78"/>
  <c r="AR1956" i="78" s="1"/>
  <c r="AZ1956" i="78"/>
  <c r="AY1956" i="78" s="1"/>
  <c r="AX1956" i="78" s="1"/>
  <c r="AK1956" i="78"/>
  <c r="AL1956" i="78"/>
  <c r="AJ1956" i="78"/>
  <c r="AI1956" i="78"/>
  <c r="AH1956" i="78"/>
  <c r="AS1249" i="78"/>
  <c r="AQ1249" i="78"/>
  <c r="AQ897" i="78"/>
  <c r="AS897" i="78"/>
  <c r="AM617" i="78"/>
  <c r="AR617" i="78" s="1"/>
  <c r="AN617" i="78"/>
  <c r="AZ617" i="78"/>
  <c r="AY617" i="78" s="1"/>
  <c r="AX617" i="78" s="1"/>
  <c r="AI617" i="78"/>
  <c r="AH617" i="78"/>
  <c r="AL617" i="78"/>
  <c r="AT617" i="78"/>
  <c r="AP617" i="78"/>
  <c r="AK617" i="78"/>
  <c r="AJ617" i="78"/>
  <c r="AJ276" i="78"/>
  <c r="AN276" i="78"/>
  <c r="AT276" i="78"/>
  <c r="AH276" i="78"/>
  <c r="AP276" i="78"/>
  <c r="AM276" i="78"/>
  <c r="AR276" i="78" s="1"/>
  <c r="AL276" i="78"/>
  <c r="AK276" i="78"/>
  <c r="AI276" i="78"/>
  <c r="AS1722" i="78"/>
  <c r="AQ1722" i="78"/>
  <c r="AN108" i="78"/>
  <c r="AM108" i="78"/>
  <c r="AR108" i="78" s="1"/>
  <c r="AK108" i="78"/>
  <c r="AJ108" i="78"/>
  <c r="AI108" i="78"/>
  <c r="AP108" i="78"/>
  <c r="AH108" i="78"/>
  <c r="AL108" i="78"/>
  <c r="AT108" i="78"/>
  <c r="AI1628" i="78"/>
  <c r="AM1628" i="78"/>
  <c r="AR1628" i="78" s="1"/>
  <c r="AP1628" i="78"/>
  <c r="AL1628" i="78"/>
  <c r="AT1628" i="78"/>
  <c r="AH1628" i="78"/>
  <c r="AZ1628" i="78"/>
  <c r="AY1628" i="78" s="1"/>
  <c r="AX1628" i="78" s="1"/>
  <c r="AN1628" i="78"/>
  <c r="AK1628" i="78"/>
  <c r="AJ1628" i="78"/>
  <c r="AS1278" i="78"/>
  <c r="AQ1278" i="78"/>
  <c r="AM632" i="78"/>
  <c r="AR632" i="78" s="1"/>
  <c r="AI632" i="78"/>
  <c r="AN632" i="78"/>
  <c r="AZ632" i="78"/>
  <c r="AY632" i="78" s="1"/>
  <c r="AX632" i="78" s="1"/>
  <c r="AL632" i="78"/>
  <c r="AP632" i="78"/>
  <c r="AK632" i="78"/>
  <c r="AJ632" i="78"/>
  <c r="AH632" i="78"/>
  <c r="AT632" i="78"/>
  <c r="AS994" i="78"/>
  <c r="AQ994" i="78"/>
  <c r="AT1800" i="78"/>
  <c r="AL1800" i="78"/>
  <c r="AZ1800" i="78"/>
  <c r="AY1800" i="78" s="1"/>
  <c r="AX1800" i="78" s="1"/>
  <c r="AJ1800" i="78"/>
  <c r="AM1800" i="78"/>
  <c r="AR1800" i="78" s="1"/>
  <c r="AI1800" i="78"/>
  <c r="AP1800" i="78"/>
  <c r="AN1800" i="78"/>
  <c r="AK1800" i="78"/>
  <c r="AH1800" i="78"/>
  <c r="AI1678" i="78"/>
  <c r="AM1678" i="78"/>
  <c r="AR1678" i="78" s="1"/>
  <c r="AP1678" i="78"/>
  <c r="AZ1678" i="78"/>
  <c r="AY1678" i="78" s="1"/>
  <c r="AX1678" i="78" s="1"/>
  <c r="AL1678" i="78"/>
  <c r="AK1678" i="78"/>
  <c r="AT1678" i="78"/>
  <c r="AJ1678" i="78"/>
  <c r="AH1678" i="78"/>
  <c r="AN1678" i="78"/>
  <c r="AH1388" i="78"/>
  <c r="AN1388" i="78"/>
  <c r="AM1388" i="78"/>
  <c r="AR1388" i="78" s="1"/>
  <c r="AP1388" i="78"/>
  <c r="AT1388" i="78"/>
  <c r="AL1388" i="78"/>
  <c r="AZ1388" i="78"/>
  <c r="AY1388" i="78" s="1"/>
  <c r="AX1388" i="78" s="1"/>
  <c r="AJ1388" i="78"/>
  <c r="AK1388" i="78"/>
  <c r="AI1388" i="78"/>
  <c r="AI417" i="78"/>
  <c r="AH417" i="78"/>
  <c r="AP417" i="78"/>
  <c r="AN417" i="78"/>
  <c r="AM417" i="78"/>
  <c r="AR417" i="78" s="1"/>
  <c r="AL417" i="78"/>
  <c r="AK417" i="78"/>
  <c r="AT417" i="78"/>
  <c r="AJ417" i="78"/>
  <c r="AN296" i="78"/>
  <c r="AM296" i="78"/>
  <c r="AR296" i="78" s="1"/>
  <c r="AK296" i="78"/>
  <c r="AJ296" i="78"/>
  <c r="AL296" i="78"/>
  <c r="AI296" i="78"/>
  <c r="AH296" i="78"/>
  <c r="AT296" i="78"/>
  <c r="AP296" i="78"/>
  <c r="AS1062" i="78"/>
  <c r="AQ1062" i="78"/>
  <c r="AJ1260" i="78"/>
  <c r="AH1260" i="78"/>
  <c r="AM1260" i="78"/>
  <c r="AR1260" i="78" s="1"/>
  <c r="AZ1260" i="78"/>
  <c r="AY1260" i="78" s="1"/>
  <c r="AX1260" i="78" s="1"/>
  <c r="AT1260" i="78"/>
  <c r="AK1260" i="78"/>
  <c r="AN1260" i="78"/>
  <c r="AL1260" i="78"/>
  <c r="AI1260" i="78"/>
  <c r="AP1260" i="78"/>
  <c r="AQ1583" i="78"/>
  <c r="AS1583" i="78"/>
  <c r="AT1962" i="78"/>
  <c r="AL1962" i="78"/>
  <c r="AZ1962" i="78"/>
  <c r="AY1962" i="78" s="1"/>
  <c r="AX1962" i="78" s="1"/>
  <c r="AP1962" i="78"/>
  <c r="AN1962" i="78"/>
  <c r="AH1962" i="78"/>
  <c r="AM1962" i="78"/>
  <c r="AR1962" i="78" s="1"/>
  <c r="AK1962" i="78"/>
  <c r="AJ1962" i="78"/>
  <c r="AI1962" i="78"/>
  <c r="AN1550" i="78"/>
  <c r="AM1550" i="78"/>
  <c r="AR1550" i="78" s="1"/>
  <c r="AT1550" i="78"/>
  <c r="AL1550" i="78"/>
  <c r="AZ1550" i="78"/>
  <c r="AY1550" i="78" s="1"/>
  <c r="AX1550" i="78" s="1"/>
  <c r="AK1550" i="78"/>
  <c r="AJ1550" i="78"/>
  <c r="AI1550" i="78"/>
  <c r="AP1550" i="78"/>
  <c r="AH1550" i="78"/>
  <c r="AJ1248" i="78"/>
  <c r="AL1248" i="78"/>
  <c r="AT1248" i="78"/>
  <c r="AK1248" i="78"/>
  <c r="AH1248" i="78"/>
  <c r="AP1248" i="78"/>
  <c r="AZ1248" i="78"/>
  <c r="AY1248" i="78" s="1"/>
  <c r="AX1248" i="78" s="1"/>
  <c r="AN1248" i="78"/>
  <c r="AM1248" i="78"/>
  <c r="AR1248" i="78" s="1"/>
  <c r="AI1248" i="78"/>
  <c r="AI269" i="78"/>
  <c r="AN269" i="78"/>
  <c r="AM269" i="78"/>
  <c r="AR269" i="78" s="1"/>
  <c r="AP269" i="78"/>
  <c r="AT269" i="78"/>
  <c r="AH269" i="78"/>
  <c r="AL269" i="78"/>
  <c r="AK269" i="78"/>
  <c r="AJ269" i="78"/>
  <c r="AS969" i="78"/>
  <c r="AQ969" i="78"/>
  <c r="AK1195" i="78"/>
  <c r="AI1195" i="78"/>
  <c r="AJ1195" i="78"/>
  <c r="AM1195" i="78"/>
  <c r="AR1195" i="78" s="1"/>
  <c r="AP1195" i="78"/>
  <c r="AN1195" i="78"/>
  <c r="AL1195" i="78"/>
  <c r="AH1195" i="78"/>
  <c r="AZ1195" i="78"/>
  <c r="AY1195" i="78" s="1"/>
  <c r="AX1195" i="78" s="1"/>
  <c r="AT1195" i="78"/>
  <c r="AN1481" i="78"/>
  <c r="AJ1481" i="78"/>
  <c r="AP1481" i="78"/>
  <c r="AZ1481" i="78"/>
  <c r="AY1481" i="78" s="1"/>
  <c r="AX1481" i="78" s="1"/>
  <c r="AM1481" i="78"/>
  <c r="AR1481" i="78" s="1"/>
  <c r="AL1481" i="78"/>
  <c r="AK1481" i="78"/>
  <c r="AT1481" i="78"/>
  <c r="AI1481" i="78"/>
  <c r="AH1481" i="78"/>
  <c r="AN1445" i="78"/>
  <c r="AJ1445" i="78"/>
  <c r="AL1445" i="78"/>
  <c r="AH1445" i="78"/>
  <c r="AK1445" i="78"/>
  <c r="AI1445" i="78"/>
  <c r="AT1445" i="78"/>
  <c r="AP1445" i="78"/>
  <c r="AZ1445" i="78"/>
  <c r="AY1445" i="78" s="1"/>
  <c r="AX1445" i="78" s="1"/>
  <c r="AM1445" i="78"/>
  <c r="AR1445" i="78" s="1"/>
  <c r="AM689" i="78"/>
  <c r="AR689" i="78" s="1"/>
  <c r="AN689" i="78"/>
  <c r="AZ689" i="78"/>
  <c r="AY689" i="78" s="1"/>
  <c r="AX689" i="78" s="1"/>
  <c r="AT689" i="78"/>
  <c r="AK689" i="78"/>
  <c r="AI689" i="78"/>
  <c r="AH689" i="78"/>
  <c r="AP689" i="78"/>
  <c r="AL689" i="78"/>
  <c r="AJ689" i="78"/>
  <c r="AS856" i="78"/>
  <c r="AQ856" i="78"/>
  <c r="AQ535" i="78"/>
  <c r="AS535" i="78"/>
  <c r="AI317" i="78"/>
  <c r="AP317" i="78"/>
  <c r="AH317" i="78"/>
  <c r="AN317" i="78"/>
  <c r="AM317" i="78"/>
  <c r="AR317" i="78" s="1"/>
  <c r="AT317" i="78"/>
  <c r="AL317" i="78"/>
  <c r="AK317" i="78"/>
  <c r="AJ317" i="78"/>
  <c r="AS1157" i="78"/>
  <c r="AQ1157" i="78"/>
  <c r="AK1918" i="78"/>
  <c r="AT1918" i="78"/>
  <c r="AJ1918" i="78"/>
  <c r="AI1918" i="78"/>
  <c r="AH1918" i="78"/>
  <c r="AN1918" i="78"/>
  <c r="AZ1918" i="78"/>
  <c r="AY1918" i="78" s="1"/>
  <c r="AX1918" i="78" s="1"/>
  <c r="AP1918" i="78"/>
  <c r="AM1918" i="78"/>
  <c r="AR1918" i="78" s="1"/>
  <c r="AL1918" i="78"/>
  <c r="AS1483" i="78"/>
  <c r="AQ1483" i="78"/>
  <c r="AN1362" i="78"/>
  <c r="AM1362" i="78"/>
  <c r="AR1362" i="78" s="1"/>
  <c r="AP1362" i="78"/>
  <c r="AT1362" i="78"/>
  <c r="AL1362" i="78"/>
  <c r="AZ1362" i="78"/>
  <c r="AY1362" i="78" s="1"/>
  <c r="AX1362" i="78" s="1"/>
  <c r="AJ1362" i="78"/>
  <c r="AH1362" i="78"/>
  <c r="AK1362" i="78"/>
  <c r="AI1362" i="78"/>
  <c r="AQ623" i="78"/>
  <c r="AS623" i="78"/>
  <c r="AQ656" i="78"/>
  <c r="AS656" i="78"/>
  <c r="AS396" i="78"/>
  <c r="AQ396" i="78"/>
  <c r="AI463" i="78"/>
  <c r="AK463" i="78"/>
  <c r="AM463" i="78"/>
  <c r="AR463" i="78" s="1"/>
  <c r="AL463" i="78"/>
  <c r="AJ463" i="78"/>
  <c r="AH463" i="78"/>
  <c r="AT463" i="78"/>
  <c r="AP463" i="78"/>
  <c r="AN463" i="78"/>
  <c r="AN1478" i="78"/>
  <c r="AJ1478" i="78"/>
  <c r="AK1478" i="78"/>
  <c r="AT1478" i="78"/>
  <c r="AI1478" i="78"/>
  <c r="AH1478" i="78"/>
  <c r="AP1478" i="78"/>
  <c r="AZ1478" i="78"/>
  <c r="AY1478" i="78" s="1"/>
  <c r="AX1478" i="78" s="1"/>
  <c r="AM1478" i="78"/>
  <c r="AR1478" i="78" s="1"/>
  <c r="AL1478" i="78"/>
  <c r="AQ1753" i="78"/>
  <c r="AS1753" i="78"/>
  <c r="AM1401" i="78"/>
  <c r="AR1401" i="78" s="1"/>
  <c r="AP1401" i="78"/>
  <c r="AN1401" i="78"/>
  <c r="AZ1401" i="78"/>
  <c r="AY1401" i="78" s="1"/>
  <c r="AX1401" i="78" s="1"/>
  <c r="AL1401" i="78"/>
  <c r="AT1401" i="78"/>
  <c r="AK1401" i="78"/>
  <c r="AJ1401" i="78"/>
  <c r="AI1401" i="78"/>
  <c r="AH1401" i="78"/>
  <c r="AM872" i="78"/>
  <c r="AR872" i="78" s="1"/>
  <c r="AP872" i="78"/>
  <c r="AT872" i="78"/>
  <c r="AK872" i="78"/>
  <c r="AI872" i="78"/>
  <c r="AH872" i="78"/>
  <c r="AN872" i="78"/>
  <c r="AL872" i="78"/>
  <c r="AJ872" i="78"/>
  <c r="AZ872" i="78"/>
  <c r="AY872" i="78" s="1"/>
  <c r="AX872" i="78" s="1"/>
  <c r="AK275" i="78"/>
  <c r="AH275" i="78"/>
  <c r="AP275" i="78"/>
  <c r="AN275" i="78"/>
  <c r="AM275" i="78"/>
  <c r="AR275" i="78" s="1"/>
  <c r="AL275" i="78"/>
  <c r="AJ275" i="78"/>
  <c r="AI275" i="78"/>
  <c r="AT275" i="78"/>
  <c r="AS1136" i="78"/>
  <c r="AQ1136" i="78"/>
  <c r="AS866" i="78"/>
  <c r="AQ866" i="78"/>
  <c r="AQ300" i="78"/>
  <c r="AS300" i="78"/>
  <c r="AJ534" i="78"/>
  <c r="AH534" i="78"/>
  <c r="AN534" i="78"/>
  <c r="AT534" i="78"/>
  <c r="AL534" i="78"/>
  <c r="AM534" i="78"/>
  <c r="AR534" i="78" s="1"/>
  <c r="AK534" i="78"/>
  <c r="AI534" i="78"/>
  <c r="AP534" i="78"/>
  <c r="AS541" i="78"/>
  <c r="AQ541" i="78"/>
  <c r="AS1201" i="78"/>
  <c r="AQ1201" i="78"/>
  <c r="AK1172" i="78"/>
  <c r="AI1172" i="78"/>
  <c r="AM1172" i="78"/>
  <c r="AR1172" i="78" s="1"/>
  <c r="AJ1172" i="78"/>
  <c r="AT1172" i="78"/>
  <c r="AP1172" i="78"/>
  <c r="AN1172" i="78"/>
  <c r="AL1172" i="78"/>
  <c r="AH1172" i="78"/>
  <c r="AZ1172" i="78"/>
  <c r="AY1172" i="78" s="1"/>
  <c r="AX1172" i="78" s="1"/>
  <c r="AN1411" i="78"/>
  <c r="AM1411" i="78"/>
  <c r="AR1411" i="78" s="1"/>
  <c r="AZ1411" i="78"/>
  <c r="AY1411" i="78" s="1"/>
  <c r="AX1411" i="78" s="1"/>
  <c r="AK1411" i="78"/>
  <c r="AT1411" i="78"/>
  <c r="AJ1411" i="78"/>
  <c r="AI1411" i="78"/>
  <c r="AH1411" i="78"/>
  <c r="AL1411" i="78"/>
  <c r="AP1411" i="78"/>
  <c r="AM737" i="78"/>
  <c r="AR737" i="78" s="1"/>
  <c r="AN737" i="78"/>
  <c r="AZ737" i="78"/>
  <c r="AY737" i="78" s="1"/>
  <c r="AX737" i="78" s="1"/>
  <c r="AT737" i="78"/>
  <c r="AK737" i="78"/>
  <c r="AI737" i="78"/>
  <c r="AH737" i="78"/>
  <c r="AP737" i="78"/>
  <c r="AL737" i="78"/>
  <c r="AJ737" i="78"/>
  <c r="AM717" i="78"/>
  <c r="AR717" i="78" s="1"/>
  <c r="AN717" i="78"/>
  <c r="AZ717" i="78"/>
  <c r="AY717" i="78" s="1"/>
  <c r="AX717" i="78" s="1"/>
  <c r="AT717" i="78"/>
  <c r="AK717" i="78"/>
  <c r="AI717" i="78"/>
  <c r="AH717" i="78"/>
  <c r="AP717" i="78"/>
  <c r="AL717" i="78"/>
  <c r="AJ717" i="78"/>
  <c r="AS1373" i="78"/>
  <c r="AQ1373" i="78"/>
  <c r="AS1980" i="78"/>
  <c r="AQ1980" i="78"/>
  <c r="AS1289" i="78"/>
  <c r="AQ1289" i="78"/>
  <c r="AQ745" i="78"/>
  <c r="AS745" i="78"/>
  <c r="AS1839" i="78"/>
  <c r="AQ1839" i="78"/>
  <c r="AS1955" i="78"/>
  <c r="AQ1955" i="78"/>
  <c r="AQ1626" i="78"/>
  <c r="AS1626" i="78"/>
  <c r="AN1416" i="78"/>
  <c r="AI1416" i="78"/>
  <c r="AH1416" i="78"/>
  <c r="AP1416" i="78"/>
  <c r="AZ1416" i="78"/>
  <c r="AY1416" i="78" s="1"/>
  <c r="AX1416" i="78" s="1"/>
  <c r="AM1416" i="78"/>
  <c r="AR1416" i="78" s="1"/>
  <c r="AL1416" i="78"/>
  <c r="AK1416" i="78"/>
  <c r="AT1416" i="78"/>
  <c r="AJ1416" i="78"/>
  <c r="AM863" i="78"/>
  <c r="AR863" i="78" s="1"/>
  <c r="AP863" i="78"/>
  <c r="AN863" i="78"/>
  <c r="AZ863" i="78"/>
  <c r="AY863" i="78" s="1"/>
  <c r="AX863" i="78" s="1"/>
  <c r="AT863" i="78"/>
  <c r="AK863" i="78"/>
  <c r="AL863" i="78"/>
  <c r="AJ863" i="78"/>
  <c r="AH863" i="78"/>
  <c r="AI863" i="78"/>
  <c r="AM696" i="78"/>
  <c r="AR696" i="78" s="1"/>
  <c r="AI696" i="78"/>
  <c r="AP696" i="78"/>
  <c r="AN696" i="78"/>
  <c r="AZ696" i="78"/>
  <c r="AY696" i="78" s="1"/>
  <c r="AX696" i="78" s="1"/>
  <c r="AL696" i="78"/>
  <c r="AK696" i="78"/>
  <c r="AJ696" i="78"/>
  <c r="AH696" i="78"/>
  <c r="AT696" i="78"/>
  <c r="AQ578" i="78"/>
  <c r="AS578" i="78"/>
  <c r="AS119" i="78"/>
  <c r="AQ119" i="78"/>
  <c r="AS1070" i="78"/>
  <c r="AQ1070" i="78"/>
  <c r="AN1066" i="78"/>
  <c r="AM1066" i="78"/>
  <c r="AR1066" i="78" s="1"/>
  <c r="AZ1066" i="78"/>
  <c r="AY1066" i="78" s="1"/>
  <c r="AX1066" i="78" s="1"/>
  <c r="AL1066" i="78"/>
  <c r="AT1066" i="78"/>
  <c r="AK1066" i="78"/>
  <c r="AJ1066" i="78"/>
  <c r="AI1066" i="78"/>
  <c r="AH1066" i="78"/>
  <c r="AP1066" i="78"/>
  <c r="AI1097" i="78"/>
  <c r="AH1097" i="78"/>
  <c r="AM1097" i="78"/>
  <c r="AR1097" i="78" s="1"/>
  <c r="AZ1097" i="78"/>
  <c r="AY1097" i="78" s="1"/>
  <c r="AX1097" i="78" s="1"/>
  <c r="AL1097" i="78"/>
  <c r="AK1097" i="78"/>
  <c r="AJ1097" i="78"/>
  <c r="AT1097" i="78"/>
  <c r="AP1097" i="78"/>
  <c r="AN1097" i="78"/>
  <c r="AS1927" i="78"/>
  <c r="AQ1927" i="78"/>
  <c r="AI1676" i="78"/>
  <c r="AM1676" i="78"/>
  <c r="AR1676" i="78" s="1"/>
  <c r="AT1676" i="78"/>
  <c r="AJ1676" i="78"/>
  <c r="AH1676" i="78"/>
  <c r="AZ1676" i="78"/>
  <c r="AY1676" i="78" s="1"/>
  <c r="AX1676" i="78" s="1"/>
  <c r="AN1676" i="78"/>
  <c r="AL1676" i="78"/>
  <c r="AK1676" i="78"/>
  <c r="AP1676" i="78"/>
  <c r="AQ1581" i="78"/>
  <c r="AS1581" i="78"/>
  <c r="AM758" i="78"/>
  <c r="AR758" i="78" s="1"/>
  <c r="AI758" i="78"/>
  <c r="AP758" i="78"/>
  <c r="AN758" i="78"/>
  <c r="AZ758" i="78"/>
  <c r="AY758" i="78" s="1"/>
  <c r="AX758" i="78" s="1"/>
  <c r="AL758" i="78"/>
  <c r="AK758" i="78"/>
  <c r="AJ758" i="78"/>
  <c r="AH758" i="78"/>
  <c r="AT758" i="78"/>
  <c r="AN171" i="78"/>
  <c r="AM171" i="78"/>
  <c r="AR171" i="78" s="1"/>
  <c r="AP171" i="78"/>
  <c r="AT171" i="78"/>
  <c r="AL171" i="78"/>
  <c r="AK171" i="78"/>
  <c r="AJ171" i="78"/>
  <c r="AI171" i="78"/>
  <c r="AH171" i="78"/>
  <c r="AS493" i="78"/>
  <c r="AQ493" i="78"/>
  <c r="AN1707" i="78"/>
  <c r="AH1707" i="78"/>
  <c r="AL1707" i="78"/>
  <c r="AZ1707" i="78"/>
  <c r="AY1707" i="78" s="1"/>
  <c r="AX1707" i="78" s="1"/>
  <c r="AM1707" i="78"/>
  <c r="AR1707" i="78" s="1"/>
  <c r="AK1707" i="78"/>
  <c r="AJ1707" i="78"/>
  <c r="AT1707" i="78"/>
  <c r="AI1707" i="78"/>
  <c r="AP1707" i="78"/>
  <c r="AS1921" i="78"/>
  <c r="AQ1921" i="78"/>
  <c r="AT1971" i="78"/>
  <c r="AL1971" i="78"/>
  <c r="AZ1971" i="78"/>
  <c r="AY1971" i="78" s="1"/>
  <c r="AX1971" i="78" s="1"/>
  <c r="AJ1971" i="78"/>
  <c r="AI1971" i="78"/>
  <c r="AH1971" i="78"/>
  <c r="AM1971" i="78"/>
  <c r="AR1971" i="78" s="1"/>
  <c r="AK1971" i="78"/>
  <c r="AN1971" i="78"/>
  <c r="AP1971" i="78"/>
  <c r="AN1340" i="78"/>
  <c r="AT1340" i="78"/>
  <c r="AL1340" i="78"/>
  <c r="AZ1340" i="78"/>
  <c r="AY1340" i="78" s="1"/>
  <c r="AX1340" i="78" s="1"/>
  <c r="AJ1340" i="78"/>
  <c r="AP1340" i="78"/>
  <c r="AM1340" i="78"/>
  <c r="AR1340" i="78" s="1"/>
  <c r="AK1340" i="78"/>
  <c r="AI1340" i="78"/>
  <c r="AH1340" i="78"/>
  <c r="AQ643" i="78"/>
  <c r="AS643" i="78"/>
  <c r="AS405" i="78"/>
  <c r="AQ405" i="78"/>
  <c r="AS513" i="78"/>
  <c r="AQ513" i="78"/>
  <c r="AQ1268" i="78"/>
  <c r="AS1268" i="78"/>
  <c r="AJ1312" i="78"/>
  <c r="AH1312" i="78"/>
  <c r="AN1312" i="78"/>
  <c r="AM1312" i="78"/>
  <c r="AR1312" i="78" s="1"/>
  <c r="AZ1312" i="78"/>
  <c r="AY1312" i="78" s="1"/>
  <c r="AX1312" i="78" s="1"/>
  <c r="AT1312" i="78"/>
  <c r="AK1312" i="78"/>
  <c r="AP1312" i="78"/>
  <c r="AL1312" i="78"/>
  <c r="AI1312" i="78"/>
  <c r="AS1916" i="78"/>
  <c r="AQ1916" i="78"/>
  <c r="AS1952" i="78"/>
  <c r="AQ1952" i="78"/>
  <c r="AK143" i="78"/>
  <c r="AJ143" i="78"/>
  <c r="AI143" i="78"/>
  <c r="AP143" i="78"/>
  <c r="AH143" i="78"/>
  <c r="AN143" i="78"/>
  <c r="AM143" i="78"/>
  <c r="AR143" i="78" s="1"/>
  <c r="AT143" i="78"/>
  <c r="AL143" i="78"/>
  <c r="AQ503" i="78"/>
  <c r="AS503" i="78"/>
  <c r="AQ1320" i="78"/>
  <c r="AS1320" i="78"/>
  <c r="AN1529" i="78"/>
  <c r="AT1529" i="78"/>
  <c r="AL1529" i="78"/>
  <c r="AZ1529" i="78"/>
  <c r="AY1529" i="78" s="1"/>
  <c r="AX1529" i="78" s="1"/>
  <c r="AI1529" i="78"/>
  <c r="AM1529" i="78"/>
  <c r="AR1529" i="78" s="1"/>
  <c r="AJ1529" i="78"/>
  <c r="AH1529" i="78"/>
  <c r="AK1529" i="78"/>
  <c r="AP1529" i="78"/>
  <c r="AQ2028" i="78"/>
  <c r="AS2028" i="78"/>
  <c r="AI1687" i="78"/>
  <c r="AM1687" i="78"/>
  <c r="AR1687" i="78" s="1"/>
  <c r="AP1687" i="78"/>
  <c r="AZ1687" i="78"/>
  <c r="AY1687" i="78" s="1"/>
  <c r="AX1687" i="78" s="1"/>
  <c r="AN1687" i="78"/>
  <c r="AL1687" i="78"/>
  <c r="AK1687" i="78"/>
  <c r="AT1687" i="78"/>
  <c r="AJ1687" i="78"/>
  <c r="AH1687" i="78"/>
  <c r="AQ624" i="78"/>
  <c r="AS624" i="78"/>
  <c r="AQ401" i="78"/>
  <c r="AS401" i="78"/>
  <c r="AS1735" i="78"/>
  <c r="AQ1735" i="78"/>
  <c r="AS2005" i="78"/>
  <c r="AQ2005" i="78"/>
  <c r="AJ1310" i="78"/>
  <c r="AT1310" i="78"/>
  <c r="AK1310" i="78"/>
  <c r="AH1310" i="78"/>
  <c r="AP1310" i="78"/>
  <c r="AM1310" i="78"/>
  <c r="AR1310" i="78" s="1"/>
  <c r="AZ1310" i="78"/>
  <c r="AY1310" i="78" s="1"/>
  <c r="AX1310" i="78" s="1"/>
  <c r="AN1310" i="78"/>
  <c r="AL1310" i="78"/>
  <c r="AI1310" i="78"/>
  <c r="AS876" i="78"/>
  <c r="AQ876" i="78"/>
  <c r="AP286" i="78"/>
  <c r="AH286" i="78"/>
  <c r="AM286" i="78"/>
  <c r="AR286" i="78" s="1"/>
  <c r="AT286" i="78"/>
  <c r="AL286" i="78"/>
  <c r="AN286" i="78"/>
  <c r="AK286" i="78"/>
  <c r="AJ286" i="78"/>
  <c r="AI286" i="78"/>
  <c r="AI1124" i="78"/>
  <c r="AL1124" i="78"/>
  <c r="AJ1124" i="78"/>
  <c r="AN1124" i="78"/>
  <c r="AP1124" i="78"/>
  <c r="AK1124" i="78"/>
  <c r="AH1124" i="78"/>
  <c r="AZ1124" i="78"/>
  <c r="AY1124" i="78" s="1"/>
  <c r="AX1124" i="78" s="1"/>
  <c r="AT1124" i="78"/>
  <c r="AM1124" i="78"/>
  <c r="AR1124" i="78" s="1"/>
  <c r="AM651" i="78"/>
  <c r="AR651" i="78" s="1"/>
  <c r="AN651" i="78"/>
  <c r="AZ651" i="78"/>
  <c r="AY651" i="78" s="1"/>
  <c r="AX651" i="78" s="1"/>
  <c r="AI651" i="78"/>
  <c r="AH651" i="78"/>
  <c r="AP651" i="78"/>
  <c r="AL651" i="78"/>
  <c r="AK651" i="78"/>
  <c r="AJ651" i="78"/>
  <c r="AT651" i="78"/>
  <c r="AM784" i="78"/>
  <c r="AR784" i="78" s="1"/>
  <c r="AI784" i="78"/>
  <c r="AT784" i="78"/>
  <c r="AJ784" i="78"/>
  <c r="AH784" i="78"/>
  <c r="AP784" i="78"/>
  <c r="AZ784" i="78"/>
  <c r="AY784" i="78" s="1"/>
  <c r="AX784" i="78" s="1"/>
  <c r="AN784" i="78"/>
  <c r="AL784" i="78"/>
  <c r="AK784" i="78"/>
  <c r="AS451" i="78"/>
  <c r="AQ451" i="78"/>
  <c r="AT222" i="78"/>
  <c r="AL222" i="78"/>
  <c r="AK222" i="78"/>
  <c r="AJ222" i="78"/>
  <c r="AI222" i="78"/>
  <c r="AP222" i="78"/>
  <c r="AH222" i="78"/>
  <c r="AN222" i="78"/>
  <c r="AM222" i="78"/>
  <c r="AR222" i="78" s="1"/>
  <c r="AP488" i="78"/>
  <c r="AH488" i="78"/>
  <c r="AN488" i="78"/>
  <c r="AJ488" i="78"/>
  <c r="AM488" i="78"/>
  <c r="AR488" i="78" s="1"/>
  <c r="AL488" i="78"/>
  <c r="AK488" i="78"/>
  <c r="AI488" i="78"/>
  <c r="AT488" i="78"/>
  <c r="AT1798" i="78"/>
  <c r="AL1798" i="78"/>
  <c r="AZ1798" i="78"/>
  <c r="AY1798" i="78" s="1"/>
  <c r="AX1798" i="78" s="1"/>
  <c r="AJ1798" i="78"/>
  <c r="AM1798" i="78"/>
  <c r="AR1798" i="78" s="1"/>
  <c r="AI1798" i="78"/>
  <c r="AP1798" i="78"/>
  <c r="AK1798" i="78"/>
  <c r="AH1798" i="78"/>
  <c r="AN1798" i="78"/>
  <c r="AI2012" i="78"/>
  <c r="AN2012" i="78"/>
  <c r="AM2012" i="78"/>
  <c r="AR2012" i="78" s="1"/>
  <c r="AK2012" i="78"/>
  <c r="AH2012" i="78"/>
  <c r="AP2012" i="78"/>
  <c r="AL2012" i="78"/>
  <c r="AT2012" i="78"/>
  <c r="AJ2012" i="78"/>
  <c r="AZ2012" i="78"/>
  <c r="AY2012" i="78" s="1"/>
  <c r="AX2012" i="78" s="1"/>
  <c r="AS1932" i="78"/>
  <c r="AQ1932" i="78"/>
  <c r="AK517" i="78"/>
  <c r="AI517" i="78"/>
  <c r="AH517" i="78"/>
  <c r="AM517" i="78"/>
  <c r="AR517" i="78" s="1"/>
  <c r="AP517" i="78"/>
  <c r="AL517" i="78"/>
  <c r="AJ517" i="78"/>
  <c r="AT517" i="78"/>
  <c r="AN517" i="78"/>
  <c r="AN1508" i="78"/>
  <c r="AT1508" i="78"/>
  <c r="AL1508" i="78"/>
  <c r="AZ1508" i="78"/>
  <c r="AY1508" i="78" s="1"/>
  <c r="AX1508" i="78" s="1"/>
  <c r="AK1508" i="78"/>
  <c r="AI1508" i="78"/>
  <c r="AP1508" i="78"/>
  <c r="AM1508" i="78"/>
  <c r="AR1508" i="78" s="1"/>
  <c r="AJ1508" i="78"/>
  <c r="AH1508" i="78"/>
  <c r="AQ1945" i="78"/>
  <c r="AS1945" i="78"/>
  <c r="AQ1612" i="78"/>
  <c r="AS1612" i="78"/>
  <c r="AM842" i="78"/>
  <c r="AR842" i="78" s="1"/>
  <c r="AI842" i="78"/>
  <c r="AP842" i="78"/>
  <c r="AN842" i="78"/>
  <c r="AL842" i="78"/>
  <c r="AK842" i="78"/>
  <c r="AT842" i="78"/>
  <c r="AJ842" i="78"/>
  <c r="AH842" i="78"/>
  <c r="AZ842" i="78"/>
  <c r="AY842" i="78" s="1"/>
  <c r="AX842" i="78" s="1"/>
  <c r="AM618" i="78"/>
  <c r="AR618" i="78" s="1"/>
  <c r="AI618" i="78"/>
  <c r="AN618" i="78"/>
  <c r="AZ618" i="78"/>
  <c r="AY618" i="78" s="1"/>
  <c r="AX618" i="78" s="1"/>
  <c r="AL618" i="78"/>
  <c r="AT618" i="78"/>
  <c r="AP618" i="78"/>
  <c r="AK618" i="78"/>
  <c r="AH618" i="78"/>
  <c r="AJ618" i="78"/>
  <c r="AQ595" i="78"/>
  <c r="AS595" i="78"/>
  <c r="AJ1238" i="78"/>
  <c r="AM1238" i="78"/>
  <c r="AR1238" i="78" s="1"/>
  <c r="AZ1238" i="78"/>
  <c r="AY1238" i="78" s="1"/>
  <c r="AX1238" i="78" s="1"/>
  <c r="AT1238" i="78"/>
  <c r="AK1238" i="78"/>
  <c r="AN1238" i="78"/>
  <c r="AL1238" i="78"/>
  <c r="AI1238" i="78"/>
  <c r="AH1238" i="78"/>
  <c r="AP1238" i="78"/>
  <c r="AQ1595" i="78"/>
  <c r="AS1595" i="78"/>
  <c r="AK1913" i="78"/>
  <c r="AP1913" i="78"/>
  <c r="AH1913" i="78"/>
  <c r="AN1913" i="78"/>
  <c r="AZ1913" i="78"/>
  <c r="AY1913" i="78" s="1"/>
  <c r="AX1913" i="78" s="1"/>
  <c r="AM1913" i="78"/>
  <c r="AR1913" i="78" s="1"/>
  <c r="AL1913" i="78"/>
  <c r="AJ1913" i="78"/>
  <c r="AT1913" i="78"/>
  <c r="AI1913" i="78"/>
  <c r="AQ1655" i="78"/>
  <c r="AS1655" i="78"/>
  <c r="AQ1589" i="78"/>
  <c r="AS1589" i="78"/>
  <c r="AS1431" i="78"/>
  <c r="AQ1431" i="78"/>
  <c r="AJ1265" i="78"/>
  <c r="AN1265" i="78"/>
  <c r="AP1265" i="78"/>
  <c r="AL1265" i="78"/>
  <c r="AI1265" i="78"/>
  <c r="AT1265" i="78"/>
  <c r="AM1265" i="78"/>
  <c r="AR1265" i="78" s="1"/>
  <c r="AK1265" i="78"/>
  <c r="AH1265" i="78"/>
  <c r="AZ1265" i="78"/>
  <c r="AY1265" i="78" s="1"/>
  <c r="AX1265" i="78" s="1"/>
  <c r="AT110" i="78"/>
  <c r="AL110" i="78"/>
  <c r="AK110" i="78"/>
  <c r="AJ110" i="78"/>
  <c r="AI110" i="78"/>
  <c r="AH110" i="78"/>
  <c r="AN110" i="78"/>
  <c r="AM110" i="78"/>
  <c r="AR110" i="78" s="1"/>
  <c r="AP110" i="78"/>
  <c r="AJ502" i="78"/>
  <c r="AH502" i="78"/>
  <c r="AN502" i="78"/>
  <c r="AT502" i="78"/>
  <c r="AL502" i="78"/>
  <c r="AP502" i="78"/>
  <c r="AM502" i="78"/>
  <c r="AR502" i="78" s="1"/>
  <c r="AK502" i="78"/>
  <c r="AI502" i="78"/>
  <c r="AS1005" i="78"/>
  <c r="AQ1005" i="78"/>
  <c r="AK1210" i="78"/>
  <c r="AI1210" i="78"/>
  <c r="AM1210" i="78"/>
  <c r="AR1210" i="78" s="1"/>
  <c r="AJ1210" i="78"/>
  <c r="AN1210" i="78"/>
  <c r="AL1210" i="78"/>
  <c r="AH1210" i="78"/>
  <c r="AZ1210" i="78"/>
  <c r="AY1210" i="78" s="1"/>
  <c r="AX1210" i="78" s="1"/>
  <c r="AT1210" i="78"/>
  <c r="AP1210" i="78"/>
  <c r="AN1487" i="78"/>
  <c r="AJ1487" i="78"/>
  <c r="AT1487" i="78"/>
  <c r="AI1487" i="78"/>
  <c r="AH1487" i="78"/>
  <c r="AP1487" i="78"/>
  <c r="AZ1487" i="78"/>
  <c r="AY1487" i="78" s="1"/>
  <c r="AX1487" i="78" s="1"/>
  <c r="AM1487" i="78"/>
  <c r="AR1487" i="78" s="1"/>
  <c r="AL1487" i="78"/>
  <c r="AK1487" i="78"/>
  <c r="AS107" i="78"/>
  <c r="AQ107" i="78"/>
  <c r="AS508" i="78"/>
  <c r="AQ508" i="78"/>
  <c r="AT182" i="78"/>
  <c r="AL182" i="78"/>
  <c r="AK182" i="78"/>
  <c r="AJ182" i="78"/>
  <c r="AI182" i="78"/>
  <c r="AP182" i="78"/>
  <c r="AH182" i="78"/>
  <c r="AN182" i="78"/>
  <c r="AM182" i="78"/>
  <c r="AR182" i="78" s="1"/>
  <c r="AS967" i="78"/>
  <c r="AQ967" i="78"/>
  <c r="AS1351" i="78"/>
  <c r="AQ1351" i="78"/>
  <c r="AI1681" i="78"/>
  <c r="AM1681" i="78"/>
  <c r="AR1681" i="78" s="1"/>
  <c r="AN1681" i="78"/>
  <c r="AL1681" i="78"/>
  <c r="AK1681" i="78"/>
  <c r="AH1681" i="78"/>
  <c r="AP1681" i="78"/>
  <c r="AZ1681" i="78"/>
  <c r="AY1681" i="78" s="1"/>
  <c r="AX1681" i="78" s="1"/>
  <c r="AT1681" i="78"/>
  <c r="AJ1681" i="78"/>
  <c r="AQ1505" i="78"/>
  <c r="AS1505" i="78"/>
  <c r="AN1336" i="78"/>
  <c r="AT1336" i="78"/>
  <c r="AL1336" i="78"/>
  <c r="AZ1336" i="78"/>
  <c r="AY1336" i="78" s="1"/>
  <c r="AX1336" i="78" s="1"/>
  <c r="AJ1336" i="78"/>
  <c r="AM1336" i="78"/>
  <c r="AR1336" i="78" s="1"/>
  <c r="AK1336" i="78"/>
  <c r="AI1336" i="78"/>
  <c r="AP1336" i="78"/>
  <c r="AH1336" i="78"/>
  <c r="AM941" i="78"/>
  <c r="AR941" i="78" s="1"/>
  <c r="AT941" i="78"/>
  <c r="AL941" i="78"/>
  <c r="AZ941" i="78"/>
  <c r="AY941" i="78" s="1"/>
  <c r="AX941" i="78" s="1"/>
  <c r="AN941" i="78"/>
  <c r="AK941" i="78"/>
  <c r="AJ941" i="78"/>
  <c r="AI941" i="78"/>
  <c r="AP941" i="78"/>
  <c r="AH941" i="78"/>
  <c r="AQ816" i="78"/>
  <c r="AS816" i="78"/>
  <c r="AS644" i="78"/>
  <c r="AQ644" i="78"/>
  <c r="AQ527" i="78"/>
  <c r="AS527" i="78"/>
  <c r="AQ1814" i="78"/>
  <c r="AS1814" i="78"/>
  <c r="AQ2050" i="78"/>
  <c r="AS2050" i="78"/>
  <c r="AQ1690" i="78"/>
  <c r="AS1690" i="78"/>
  <c r="AI1110" i="78"/>
  <c r="AJ1110" i="78"/>
  <c r="AP1110" i="78"/>
  <c r="AN1110" i="78"/>
  <c r="AL1110" i="78"/>
  <c r="AZ1110" i="78"/>
  <c r="AY1110" i="78" s="1"/>
  <c r="AX1110" i="78" s="1"/>
  <c r="AT1110" i="78"/>
  <c r="AM1110" i="78"/>
  <c r="AR1110" i="78" s="1"/>
  <c r="AK1110" i="78"/>
  <c r="AH1110" i="78"/>
  <c r="AQ104" i="78"/>
  <c r="AS104" i="78"/>
  <c r="AK973" i="78"/>
  <c r="AJ973" i="78"/>
  <c r="AH973" i="78"/>
  <c r="AT973" i="78"/>
  <c r="AP973" i="78"/>
  <c r="AZ973" i="78"/>
  <c r="AY973" i="78" s="1"/>
  <c r="AX973" i="78" s="1"/>
  <c r="AM973" i="78"/>
  <c r="AR973" i="78" s="1"/>
  <c r="AL973" i="78"/>
  <c r="AN973" i="78"/>
  <c r="AI973" i="78"/>
  <c r="AN1549" i="78"/>
  <c r="AM1549" i="78"/>
  <c r="AR1549" i="78" s="1"/>
  <c r="AP1549" i="78"/>
  <c r="AT1549" i="78"/>
  <c r="AL1549" i="78"/>
  <c r="AZ1549" i="78"/>
  <c r="AY1549" i="78" s="1"/>
  <c r="AX1549" i="78" s="1"/>
  <c r="AK1549" i="78"/>
  <c r="AJ1549" i="78"/>
  <c r="AI1549" i="78"/>
  <c r="AH1549" i="78"/>
  <c r="AQ719" i="78"/>
  <c r="AS719" i="78"/>
  <c r="AH310" i="78"/>
  <c r="AN310" i="78"/>
  <c r="AM310" i="78"/>
  <c r="AR310" i="78" s="1"/>
  <c r="AP310" i="78"/>
  <c r="AT310" i="78"/>
  <c r="AL310" i="78"/>
  <c r="AK310" i="78"/>
  <c r="AJ310" i="78"/>
  <c r="AI310" i="78"/>
  <c r="AJ2020" i="78"/>
  <c r="AI2020" i="78"/>
  <c r="AN2020" i="78"/>
  <c r="AT2020" i="78"/>
  <c r="AP2020" i="78"/>
  <c r="AZ2020" i="78"/>
  <c r="AY2020" i="78" s="1"/>
  <c r="AX2020" i="78" s="1"/>
  <c r="AL2020" i="78"/>
  <c r="AH2020" i="78"/>
  <c r="AK2020" i="78"/>
  <c r="AM2020" i="78"/>
  <c r="AR2020" i="78" s="1"/>
  <c r="AM901" i="78"/>
  <c r="AR901" i="78" s="1"/>
  <c r="AH901" i="78"/>
  <c r="AP901" i="78"/>
  <c r="AN901" i="78"/>
  <c r="AZ901" i="78"/>
  <c r="AY901" i="78" s="1"/>
  <c r="AX901" i="78" s="1"/>
  <c r="AT901" i="78"/>
  <c r="AK901" i="78"/>
  <c r="AJ901" i="78"/>
  <c r="AI901" i="78"/>
  <c r="AL901" i="78"/>
  <c r="AS421" i="78"/>
  <c r="AQ421" i="78"/>
  <c r="AS522" i="78"/>
  <c r="AQ522" i="78"/>
  <c r="AK992" i="78"/>
  <c r="AJ992" i="78"/>
  <c r="AI992" i="78"/>
  <c r="AT992" i="78"/>
  <c r="AZ992" i="78"/>
  <c r="AY992" i="78" s="1"/>
  <c r="AX992" i="78" s="1"/>
  <c r="AP992" i="78"/>
  <c r="AN992" i="78"/>
  <c r="AL992" i="78"/>
  <c r="AH992" i="78"/>
  <c r="AM992" i="78"/>
  <c r="AR992" i="78" s="1"/>
  <c r="AJ1276" i="78"/>
  <c r="AM1276" i="78"/>
  <c r="AR1276" i="78" s="1"/>
  <c r="AZ1276" i="78"/>
  <c r="AY1276" i="78" s="1"/>
  <c r="AX1276" i="78" s="1"/>
  <c r="AH1276" i="78"/>
  <c r="AI1276" i="78"/>
  <c r="AT1276" i="78"/>
  <c r="AL1276" i="78"/>
  <c r="AN1276" i="78"/>
  <c r="AK1276" i="78"/>
  <c r="AP1276" i="78"/>
  <c r="AI1597" i="78"/>
  <c r="AM1597" i="78"/>
  <c r="AR1597" i="78" s="1"/>
  <c r="AZ1597" i="78"/>
  <c r="AY1597" i="78" s="1"/>
  <c r="AX1597" i="78" s="1"/>
  <c r="AK1597" i="78"/>
  <c r="AJ1597" i="78"/>
  <c r="AH1597" i="78"/>
  <c r="AT1597" i="78"/>
  <c r="AP1597" i="78"/>
  <c r="AN1597" i="78"/>
  <c r="AL1597" i="78"/>
  <c r="AS1887" i="78"/>
  <c r="AQ1887" i="78"/>
  <c r="AN506" i="78"/>
  <c r="AT506" i="78"/>
  <c r="AL506" i="78"/>
  <c r="AJ506" i="78"/>
  <c r="AP506" i="78"/>
  <c r="AH506" i="78"/>
  <c r="AI506" i="78"/>
  <c r="AM506" i="78"/>
  <c r="AR506" i="78" s="1"/>
  <c r="AK506" i="78"/>
  <c r="AS338" i="78"/>
  <c r="AQ338" i="78"/>
  <c r="AS1064" i="78"/>
  <c r="AQ1064" i="78"/>
  <c r="AN1047" i="78"/>
  <c r="AI1047" i="78"/>
  <c r="AH1047" i="78"/>
  <c r="AP1047" i="78"/>
  <c r="AM1047" i="78"/>
  <c r="AR1047" i="78" s="1"/>
  <c r="AZ1047" i="78"/>
  <c r="AY1047" i="78" s="1"/>
  <c r="AX1047" i="78" s="1"/>
  <c r="AL1047" i="78"/>
  <c r="AT1047" i="78"/>
  <c r="AK1047" i="78"/>
  <c r="AJ1047" i="78"/>
  <c r="AS303" i="78"/>
  <c r="AQ303" i="78"/>
  <c r="AK1034" i="78"/>
  <c r="AJ1034" i="78"/>
  <c r="AI1034" i="78"/>
  <c r="AN1034" i="78"/>
  <c r="AT1034" i="78"/>
  <c r="AM1034" i="78"/>
  <c r="AR1034" i="78" s="1"/>
  <c r="AL1034" i="78"/>
  <c r="AP1034" i="78"/>
  <c r="AZ1034" i="78"/>
  <c r="AY1034" i="78" s="1"/>
  <c r="AX1034" i="78" s="1"/>
  <c r="AH1034" i="78"/>
  <c r="AH210" i="78"/>
  <c r="AN210" i="78"/>
  <c r="AM210" i="78"/>
  <c r="AR210" i="78" s="1"/>
  <c r="AP210" i="78"/>
  <c r="AT210" i="78"/>
  <c r="AL210" i="78"/>
  <c r="AK210" i="78"/>
  <c r="AJ210" i="78"/>
  <c r="AI210" i="78"/>
  <c r="AI1580" i="78"/>
  <c r="AM1580" i="78"/>
  <c r="AR1580" i="78" s="1"/>
  <c r="AZ1580" i="78"/>
  <c r="AY1580" i="78" s="1"/>
  <c r="AX1580" i="78" s="1"/>
  <c r="AL1580" i="78"/>
  <c r="AT1580" i="78"/>
  <c r="AK1580" i="78"/>
  <c r="AJ1580" i="78"/>
  <c r="AH1580" i="78"/>
  <c r="AN1580" i="78"/>
  <c r="AP1580" i="78"/>
  <c r="AM936" i="78"/>
  <c r="AR936" i="78" s="1"/>
  <c r="AL936" i="78"/>
  <c r="AT936" i="78"/>
  <c r="AK936" i="78"/>
  <c r="AJ936" i="78"/>
  <c r="AI936" i="78"/>
  <c r="AP936" i="78"/>
  <c r="AN936" i="78"/>
  <c r="AH936" i="78"/>
  <c r="AZ936" i="78"/>
  <c r="AY936" i="78" s="1"/>
  <c r="AX936" i="78" s="1"/>
  <c r="AS126" i="78"/>
  <c r="AQ126" i="78"/>
  <c r="AK509" i="78"/>
  <c r="AI509" i="78"/>
  <c r="AM509" i="78"/>
  <c r="AR509" i="78" s="1"/>
  <c r="AP509" i="78"/>
  <c r="AT509" i="78"/>
  <c r="AN509" i="78"/>
  <c r="AL509" i="78"/>
  <c r="AJ509" i="78"/>
  <c r="AH509" i="78"/>
  <c r="AK1140" i="78"/>
  <c r="AI1140" i="78"/>
  <c r="AM1140" i="78"/>
  <c r="AR1140" i="78" s="1"/>
  <c r="AJ1140" i="78"/>
  <c r="AT1140" i="78"/>
  <c r="AP1140" i="78"/>
  <c r="AN1140" i="78"/>
  <c r="AL1140" i="78"/>
  <c r="AH1140" i="78"/>
  <c r="AZ1140" i="78"/>
  <c r="AY1140" i="78" s="1"/>
  <c r="AX1140" i="78" s="1"/>
  <c r="AI1692" i="78"/>
  <c r="AM1692" i="78"/>
  <c r="AR1692" i="78" s="1"/>
  <c r="AP1692" i="78"/>
  <c r="AT1692" i="78"/>
  <c r="AJ1692" i="78"/>
  <c r="AH1692" i="78"/>
  <c r="AZ1692" i="78"/>
  <c r="AY1692" i="78" s="1"/>
  <c r="AX1692" i="78" s="1"/>
  <c r="AN1692" i="78"/>
  <c r="AL1692" i="78"/>
  <c r="AK1692" i="78"/>
  <c r="AS370" i="78"/>
  <c r="AQ370" i="78"/>
  <c r="AS164" i="78"/>
  <c r="AQ164" i="78"/>
  <c r="AQ1294" i="78"/>
  <c r="AS1294" i="78"/>
  <c r="AS530" i="78"/>
  <c r="AQ530" i="78"/>
  <c r="AS170" i="78"/>
  <c r="AQ170" i="78"/>
  <c r="AQ735" i="78"/>
  <c r="AS735" i="78"/>
  <c r="AQ657" i="78"/>
  <c r="AS657" i="78"/>
  <c r="AS1176" i="78"/>
  <c r="AQ1176" i="78"/>
  <c r="AM425" i="78"/>
  <c r="AR425" i="78" s="1"/>
  <c r="AP425" i="78"/>
  <c r="AI425" i="78"/>
  <c r="AN425" i="78"/>
  <c r="AL425" i="78"/>
  <c r="AK425" i="78"/>
  <c r="AJ425" i="78"/>
  <c r="AT425" i="78"/>
  <c r="AH425" i="78"/>
  <c r="AS1462" i="78"/>
  <c r="AQ1462" i="78"/>
  <c r="AN380" i="78"/>
  <c r="AH380" i="78"/>
  <c r="AP380" i="78"/>
  <c r="AM380" i="78"/>
  <c r="AR380" i="78" s="1"/>
  <c r="AL380" i="78"/>
  <c r="AT380" i="78"/>
  <c r="AK380" i="78"/>
  <c r="AJ380" i="78"/>
  <c r="AI380" i="78"/>
  <c r="AS638" i="78"/>
  <c r="AQ638" i="78"/>
  <c r="AQ1693" i="78"/>
  <c r="AS1693" i="78"/>
  <c r="AT1995" i="78"/>
  <c r="AL1995" i="78"/>
  <c r="AZ1995" i="78"/>
  <c r="AY1995" i="78" s="1"/>
  <c r="AX1995" i="78" s="1"/>
  <c r="AN1995" i="78"/>
  <c r="AM1995" i="78"/>
  <c r="AR1995" i="78" s="1"/>
  <c r="AK1995" i="78"/>
  <c r="AJ1995" i="78"/>
  <c r="AI1995" i="78"/>
  <c r="AH1995" i="78"/>
  <c r="AP1995" i="78"/>
  <c r="AQ1049" i="78"/>
  <c r="AS1049" i="78"/>
  <c r="AM760" i="78"/>
  <c r="AR760" i="78" s="1"/>
  <c r="AP760" i="78"/>
  <c r="AI760" i="78"/>
  <c r="AN760" i="78"/>
  <c r="AZ760" i="78"/>
  <c r="AY760" i="78" s="1"/>
  <c r="AX760" i="78" s="1"/>
  <c r="AL760" i="78"/>
  <c r="AK760" i="78"/>
  <c r="AJ760" i="78"/>
  <c r="AH760" i="78"/>
  <c r="AT760" i="78"/>
  <c r="AN1532" i="78"/>
  <c r="AM1532" i="78"/>
  <c r="AR1532" i="78" s="1"/>
  <c r="AP1532" i="78"/>
  <c r="AT1532" i="78"/>
  <c r="AL1532" i="78"/>
  <c r="AZ1532" i="78"/>
  <c r="AY1532" i="78" s="1"/>
  <c r="AX1532" i="78" s="1"/>
  <c r="AI1532" i="78"/>
  <c r="AJ1532" i="78"/>
  <c r="AH1532" i="78"/>
  <c r="AK1532" i="78"/>
  <c r="AN1521" i="78"/>
  <c r="AT1521" i="78"/>
  <c r="AL1521" i="78"/>
  <c r="AZ1521" i="78"/>
  <c r="AY1521" i="78" s="1"/>
  <c r="AX1521" i="78" s="1"/>
  <c r="AI1521" i="78"/>
  <c r="AM1521" i="78"/>
  <c r="AR1521" i="78" s="1"/>
  <c r="AJ1521" i="78"/>
  <c r="AK1521" i="78"/>
  <c r="AH1521" i="78"/>
  <c r="AP1521" i="78"/>
  <c r="AS1186" i="78"/>
  <c r="AQ1186" i="78"/>
  <c r="AN1944" i="78"/>
  <c r="AP1944" i="78"/>
  <c r="AM1944" i="78"/>
  <c r="AR1944" i="78" s="1"/>
  <c r="AZ1944" i="78"/>
  <c r="AY1944" i="78" s="1"/>
  <c r="AX1944" i="78" s="1"/>
  <c r="AT1944" i="78"/>
  <c r="AK1944" i="78"/>
  <c r="AH1944" i="78"/>
  <c r="AL1944" i="78"/>
  <c r="AI1944" i="78"/>
  <c r="AJ1944" i="78"/>
  <c r="AI385" i="78"/>
  <c r="AL385" i="78"/>
  <c r="AT385" i="78"/>
  <c r="AK385" i="78"/>
  <c r="AJ385" i="78"/>
  <c r="AH385" i="78"/>
  <c r="AP385" i="78"/>
  <c r="AN385" i="78"/>
  <c r="AM385" i="78"/>
  <c r="AR385" i="78" s="1"/>
  <c r="AS1860" i="78"/>
  <c r="AQ1860" i="78"/>
  <c r="AK259" i="78"/>
  <c r="AH259" i="78"/>
  <c r="AN259" i="78"/>
  <c r="AM259" i="78"/>
  <c r="AR259" i="78" s="1"/>
  <c r="AL259" i="78"/>
  <c r="AJ259" i="78"/>
  <c r="AI259" i="78"/>
  <c r="AT259" i="78"/>
  <c r="AP259" i="78"/>
  <c r="AM681" i="78"/>
  <c r="AR681" i="78" s="1"/>
  <c r="AP681" i="78"/>
  <c r="AN681" i="78"/>
  <c r="AZ681" i="78"/>
  <c r="AY681" i="78" s="1"/>
  <c r="AX681" i="78" s="1"/>
  <c r="AT681" i="78"/>
  <c r="AK681" i="78"/>
  <c r="AI681" i="78"/>
  <c r="AH681" i="78"/>
  <c r="AL681" i="78"/>
  <c r="AJ681" i="78"/>
  <c r="AN1507" i="78"/>
  <c r="AT1507" i="78"/>
  <c r="AL1507" i="78"/>
  <c r="AZ1507" i="78"/>
  <c r="AY1507" i="78" s="1"/>
  <c r="AX1507" i="78" s="1"/>
  <c r="AP1507" i="78"/>
  <c r="AM1507" i="78"/>
  <c r="AR1507" i="78" s="1"/>
  <c r="AJ1507" i="78"/>
  <c r="AH1507" i="78"/>
  <c r="AK1507" i="78"/>
  <c r="AI1507" i="78"/>
  <c r="AN1424" i="78"/>
  <c r="AI1424" i="78"/>
  <c r="AH1424" i="78"/>
  <c r="AP1424" i="78"/>
  <c r="AZ1424" i="78"/>
  <c r="AY1424" i="78" s="1"/>
  <c r="AX1424" i="78" s="1"/>
  <c r="AM1424" i="78"/>
  <c r="AR1424" i="78" s="1"/>
  <c r="AL1424" i="78"/>
  <c r="AK1424" i="78"/>
  <c r="AT1424" i="78"/>
  <c r="AJ1424" i="78"/>
  <c r="AM721" i="78"/>
  <c r="AR721" i="78" s="1"/>
  <c r="AP721" i="78"/>
  <c r="AN721" i="78"/>
  <c r="AZ721" i="78"/>
  <c r="AY721" i="78" s="1"/>
  <c r="AX721" i="78" s="1"/>
  <c r="AT721" i="78"/>
  <c r="AK721" i="78"/>
  <c r="AI721" i="78"/>
  <c r="AH721" i="78"/>
  <c r="AL721" i="78"/>
  <c r="AJ721" i="78"/>
  <c r="AQ1129" i="78"/>
  <c r="AS1129" i="78"/>
  <c r="AQ289" i="78"/>
  <c r="AS289" i="78"/>
  <c r="AS1026" i="78"/>
  <c r="AQ1026" i="78"/>
  <c r="AI185" i="78"/>
  <c r="AP185" i="78"/>
  <c r="AH185" i="78"/>
  <c r="AN185" i="78"/>
  <c r="AM185" i="78"/>
  <c r="AR185" i="78" s="1"/>
  <c r="AT185" i="78"/>
  <c r="AL185" i="78"/>
  <c r="AK185" i="78"/>
  <c r="AJ185" i="78"/>
  <c r="AS1365" i="78"/>
  <c r="AQ1365" i="78"/>
  <c r="AS1979" i="78"/>
  <c r="AQ1979" i="78"/>
  <c r="AS1460" i="78"/>
  <c r="AQ1460" i="78"/>
  <c r="AK1004" i="78"/>
  <c r="AJ1004" i="78"/>
  <c r="AI1004" i="78"/>
  <c r="AM1004" i="78"/>
  <c r="AR1004" i="78" s="1"/>
  <c r="AL1004" i="78"/>
  <c r="AH1004" i="78"/>
  <c r="AT1004" i="78"/>
  <c r="AZ1004" i="78"/>
  <c r="AY1004" i="78" s="1"/>
  <c r="AX1004" i="78" s="1"/>
  <c r="AP1004" i="78"/>
  <c r="AN1004" i="78"/>
  <c r="AM680" i="78"/>
  <c r="AR680" i="78" s="1"/>
  <c r="AI680" i="78"/>
  <c r="AP680" i="78"/>
  <c r="AN680" i="78"/>
  <c r="AZ680" i="78"/>
  <c r="AY680" i="78" s="1"/>
  <c r="AX680" i="78" s="1"/>
  <c r="AL680" i="78"/>
  <c r="AK680" i="78"/>
  <c r="AJ680" i="78"/>
  <c r="AH680" i="78"/>
  <c r="AT680" i="78"/>
  <c r="AS414" i="78"/>
  <c r="AQ414" i="78"/>
  <c r="AS304" i="78"/>
  <c r="AQ304" i="78"/>
  <c r="AQ1057" i="78"/>
  <c r="AS1057" i="78"/>
  <c r="AM948" i="78"/>
  <c r="AR948" i="78" s="1"/>
  <c r="AT948" i="78"/>
  <c r="AL948" i="78"/>
  <c r="AZ948" i="78"/>
  <c r="AY948" i="78" s="1"/>
  <c r="AX948" i="78" s="1"/>
  <c r="AP948" i="78"/>
  <c r="AH948" i="78"/>
  <c r="AJ948" i="78"/>
  <c r="AI948" i="78"/>
  <c r="AN948" i="78"/>
  <c r="AK948" i="78"/>
  <c r="AN1501" i="78"/>
  <c r="AT1501" i="78"/>
  <c r="AL1501" i="78"/>
  <c r="AZ1501" i="78"/>
  <c r="AY1501" i="78" s="1"/>
  <c r="AX1501" i="78" s="1"/>
  <c r="AM1501" i="78"/>
  <c r="AR1501" i="78" s="1"/>
  <c r="AJ1501" i="78"/>
  <c r="AH1501" i="78"/>
  <c r="AK1501" i="78"/>
  <c r="AI1501" i="78"/>
  <c r="AP1501" i="78"/>
  <c r="AS870" i="78"/>
  <c r="AQ870" i="78"/>
  <c r="AS678" i="78"/>
  <c r="AQ678" i="78"/>
  <c r="AS1426" i="78"/>
  <c r="AQ1426" i="78"/>
  <c r="AM621" i="78"/>
  <c r="AR621" i="78" s="1"/>
  <c r="AN621" i="78"/>
  <c r="AZ621" i="78"/>
  <c r="AY621" i="78" s="1"/>
  <c r="AX621" i="78" s="1"/>
  <c r="AI621" i="78"/>
  <c r="AH621" i="78"/>
  <c r="AT621" i="78"/>
  <c r="AL621" i="78"/>
  <c r="AK621" i="78"/>
  <c r="AP621" i="78"/>
  <c r="AJ621" i="78"/>
  <c r="AJ356" i="78"/>
  <c r="AI356" i="78"/>
  <c r="AH356" i="78"/>
  <c r="AN356" i="78"/>
  <c r="AM356" i="78"/>
  <c r="AR356" i="78" s="1"/>
  <c r="AP356" i="78"/>
  <c r="AT356" i="78"/>
  <c r="AL356" i="78"/>
  <c r="AK356" i="78"/>
  <c r="AQ759" i="78"/>
  <c r="AS759" i="78"/>
  <c r="AQ237" i="78"/>
  <c r="AS237" i="78"/>
  <c r="AN1748" i="78"/>
  <c r="AT1748" i="78"/>
  <c r="AL1748" i="78"/>
  <c r="AZ1748" i="78"/>
  <c r="AY1748" i="78" s="1"/>
  <c r="AX1748" i="78" s="1"/>
  <c r="AM1748" i="78"/>
  <c r="AR1748" i="78" s="1"/>
  <c r="AK1748" i="78"/>
  <c r="AJ1748" i="78"/>
  <c r="AI1748" i="78"/>
  <c r="AH1748" i="78"/>
  <c r="AP1748" i="78"/>
  <c r="AQ749" i="78"/>
  <c r="AS749" i="78"/>
  <c r="AS1997" i="78"/>
  <c r="AQ1997" i="78"/>
  <c r="AQ611" i="78"/>
  <c r="AS611" i="78"/>
  <c r="AM947" i="78"/>
  <c r="AR947" i="78" s="1"/>
  <c r="AT947" i="78"/>
  <c r="AL947" i="78"/>
  <c r="AZ947" i="78"/>
  <c r="AY947" i="78" s="1"/>
  <c r="AX947" i="78" s="1"/>
  <c r="AP947" i="78"/>
  <c r="AH947" i="78"/>
  <c r="AN947" i="78"/>
  <c r="AK947" i="78"/>
  <c r="AJ947" i="78"/>
  <c r="AI947" i="78"/>
  <c r="AQ861" i="78"/>
  <c r="AS861" i="78"/>
  <c r="AQ2017" i="78"/>
  <c r="AS2017" i="78"/>
  <c r="AQ2024" i="78"/>
  <c r="AS2024" i="78"/>
  <c r="AS884" i="78"/>
  <c r="AQ884" i="78"/>
  <c r="AS1013" i="78"/>
  <c r="AQ1013" i="78"/>
  <c r="AK1216" i="78"/>
  <c r="AI1216" i="78"/>
  <c r="AM1216" i="78"/>
  <c r="AR1216" i="78" s="1"/>
  <c r="AL1216" i="78"/>
  <c r="AJ1216" i="78"/>
  <c r="AT1216" i="78"/>
  <c r="AP1216" i="78"/>
  <c r="AN1216" i="78"/>
  <c r="AH1216" i="78"/>
  <c r="AZ1216" i="78"/>
  <c r="AY1216" i="78" s="1"/>
  <c r="AX1216" i="78" s="1"/>
  <c r="AS1883" i="78"/>
  <c r="AQ1883" i="78"/>
  <c r="AS337" i="78"/>
  <c r="AQ337" i="78"/>
  <c r="AK307" i="78"/>
  <c r="AJ307" i="78"/>
  <c r="AH307" i="78"/>
  <c r="AN307" i="78"/>
  <c r="AM307" i="78"/>
  <c r="AR307" i="78" s="1"/>
  <c r="AP307" i="78"/>
  <c r="AL307" i="78"/>
  <c r="AI307" i="78"/>
  <c r="AT307" i="78"/>
  <c r="AK557" i="78"/>
  <c r="AN557" i="78"/>
  <c r="AI557" i="78"/>
  <c r="AH557" i="78"/>
  <c r="AP557" i="78"/>
  <c r="AL557" i="78"/>
  <c r="AJ557" i="78"/>
  <c r="AT557" i="78"/>
  <c r="AM557" i="78"/>
  <c r="AR557" i="78" s="1"/>
  <c r="AS970" i="78"/>
  <c r="AQ970" i="78"/>
  <c r="AS475" i="78"/>
  <c r="AQ475" i="78"/>
  <c r="AT314" i="78"/>
  <c r="AL314" i="78"/>
  <c r="AK314" i="78"/>
  <c r="AJ314" i="78"/>
  <c r="AI314" i="78"/>
  <c r="AH314" i="78"/>
  <c r="AN314" i="78"/>
  <c r="AM314" i="78"/>
  <c r="AR314" i="78" s="1"/>
  <c r="AP314" i="78"/>
  <c r="AS1035" i="78"/>
  <c r="AQ1035" i="78"/>
  <c r="AK1167" i="78"/>
  <c r="AI1167" i="78"/>
  <c r="AJ1167" i="78"/>
  <c r="AM1167" i="78"/>
  <c r="AR1167" i="78" s="1"/>
  <c r="AZ1167" i="78"/>
  <c r="AY1167" i="78" s="1"/>
  <c r="AX1167" i="78" s="1"/>
  <c r="AT1167" i="78"/>
  <c r="AP1167" i="78"/>
  <c r="AN1167" i="78"/>
  <c r="AL1167" i="78"/>
  <c r="AH1167" i="78"/>
  <c r="AM427" i="78"/>
  <c r="AR427" i="78" s="1"/>
  <c r="AK427" i="78"/>
  <c r="AI427" i="78"/>
  <c r="AT427" i="78"/>
  <c r="AH427" i="78"/>
  <c r="AP427" i="78"/>
  <c r="AN427" i="78"/>
  <c r="AL427" i="78"/>
  <c r="AJ427" i="78"/>
  <c r="AS1225" i="78"/>
  <c r="AQ1225" i="78"/>
  <c r="AK1196" i="78"/>
  <c r="AI1196" i="78"/>
  <c r="AP1196" i="78"/>
  <c r="AM1196" i="78"/>
  <c r="AR1196" i="78" s="1"/>
  <c r="AJ1196" i="78"/>
  <c r="AT1196" i="78"/>
  <c r="AN1196" i="78"/>
  <c r="AL1196" i="78"/>
  <c r="AH1196" i="78"/>
  <c r="AZ1196" i="78"/>
  <c r="AY1196" i="78" s="1"/>
  <c r="AX1196" i="78" s="1"/>
  <c r="AS1879" i="78"/>
  <c r="AQ1879" i="78"/>
  <c r="AS149" i="78"/>
  <c r="AQ149" i="78"/>
  <c r="AK339" i="78"/>
  <c r="AJ339" i="78"/>
  <c r="AI339" i="78"/>
  <c r="AP339" i="78"/>
  <c r="AH339" i="78"/>
  <c r="AN339" i="78"/>
  <c r="AM339" i="78"/>
  <c r="AR339" i="78" s="1"/>
  <c r="AT339" i="78"/>
  <c r="AL339" i="78"/>
  <c r="AS993" i="78"/>
  <c r="AQ993" i="78"/>
  <c r="AK1147" i="78"/>
  <c r="AI1147" i="78"/>
  <c r="AJ1147" i="78"/>
  <c r="AM1147" i="78"/>
  <c r="AR1147" i="78" s="1"/>
  <c r="AP1147" i="78"/>
  <c r="AN1147" i="78"/>
  <c r="AL1147" i="78"/>
  <c r="AH1147" i="78"/>
  <c r="AZ1147" i="78"/>
  <c r="AY1147" i="78" s="1"/>
  <c r="AX1147" i="78" s="1"/>
  <c r="AT1147" i="78"/>
  <c r="AI1629" i="78"/>
  <c r="AM1629" i="78"/>
  <c r="AR1629" i="78" s="1"/>
  <c r="AP1629" i="78"/>
  <c r="AK1629" i="78"/>
  <c r="AL1629" i="78"/>
  <c r="AJ1629" i="78"/>
  <c r="AT1629" i="78"/>
  <c r="AH1629" i="78"/>
  <c r="AZ1629" i="78"/>
  <c r="AY1629" i="78" s="1"/>
  <c r="AX1629" i="78" s="1"/>
  <c r="AN1629" i="78"/>
  <c r="AM762" i="78"/>
  <c r="AR762" i="78" s="1"/>
  <c r="AI762" i="78"/>
  <c r="AP762" i="78"/>
  <c r="AN762" i="78"/>
  <c r="AZ762" i="78"/>
  <c r="AY762" i="78" s="1"/>
  <c r="AX762" i="78" s="1"/>
  <c r="AL762" i="78"/>
  <c r="AK762" i="78"/>
  <c r="AJ762" i="78"/>
  <c r="AH762" i="78"/>
  <c r="AT762" i="78"/>
  <c r="AS544" i="78"/>
  <c r="AQ544" i="78"/>
  <c r="AS1940" i="78"/>
  <c r="AQ1940" i="78"/>
  <c r="AS765" i="78"/>
  <c r="AQ765" i="78"/>
  <c r="AI1610" i="78"/>
  <c r="AM1610" i="78"/>
  <c r="AR1610" i="78" s="1"/>
  <c r="AZ1610" i="78"/>
  <c r="AY1610" i="78" s="1"/>
  <c r="AX1610" i="78" s="1"/>
  <c r="AN1610" i="78"/>
  <c r="AL1610" i="78"/>
  <c r="AK1610" i="78"/>
  <c r="AT1610" i="78"/>
  <c r="AJ1610" i="78"/>
  <c r="AH1610" i="78"/>
  <c r="AP1610" i="78"/>
  <c r="AH512" i="78"/>
  <c r="AN512" i="78"/>
  <c r="AM512" i="78"/>
  <c r="AR512" i="78" s="1"/>
  <c r="AP512" i="78"/>
  <c r="AT512" i="78"/>
  <c r="AL512" i="78"/>
  <c r="AJ512" i="78"/>
  <c r="AK512" i="78"/>
  <c r="AI512" i="78"/>
  <c r="AS1369" i="78"/>
  <c r="AQ1369" i="78"/>
  <c r="AS1959" i="78"/>
  <c r="AQ1959" i="78"/>
  <c r="AJ1264" i="78"/>
  <c r="AM1264" i="78"/>
  <c r="AR1264" i="78" s="1"/>
  <c r="AZ1264" i="78"/>
  <c r="AY1264" i="78" s="1"/>
  <c r="AX1264" i="78" s="1"/>
  <c r="AL1264" i="78"/>
  <c r="AT1264" i="78"/>
  <c r="AK1264" i="78"/>
  <c r="AH1264" i="78"/>
  <c r="AN1264" i="78"/>
  <c r="AI1264" i="78"/>
  <c r="AP1264" i="78"/>
  <c r="AM659" i="78"/>
  <c r="AR659" i="78" s="1"/>
  <c r="AN659" i="78"/>
  <c r="AZ659" i="78"/>
  <c r="AY659" i="78" s="1"/>
  <c r="AX659" i="78" s="1"/>
  <c r="AI659" i="78"/>
  <c r="AH659" i="78"/>
  <c r="AP659" i="78"/>
  <c r="AL659" i="78"/>
  <c r="AK659" i="78"/>
  <c r="AJ659" i="78"/>
  <c r="AT659" i="78"/>
  <c r="AS312" i="78"/>
  <c r="AQ312" i="78"/>
  <c r="AQ1665" i="78"/>
  <c r="AS1665" i="78"/>
  <c r="AJ406" i="78"/>
  <c r="AT406" i="78"/>
  <c r="AL406" i="78"/>
  <c r="AM406" i="78"/>
  <c r="AR406" i="78" s="1"/>
  <c r="AK406" i="78"/>
  <c r="AI406" i="78"/>
  <c r="AH406" i="78"/>
  <c r="AP406" i="78"/>
  <c r="AN406" i="78"/>
  <c r="AK70" i="78"/>
  <c r="AH70" i="78"/>
  <c r="AJ70" i="78"/>
  <c r="AP70" i="78"/>
  <c r="AL70" i="78"/>
  <c r="AN70" i="78"/>
  <c r="AT70" i="78"/>
  <c r="AM70" i="78"/>
  <c r="AR70" i="78" s="1"/>
  <c r="AI70" i="78"/>
  <c r="AJ1283" i="78"/>
  <c r="AI1283" i="78"/>
  <c r="AN1283" i="78"/>
  <c r="AT1283" i="78"/>
  <c r="AP1283" i="78"/>
  <c r="AZ1283" i="78"/>
  <c r="AY1283" i="78" s="1"/>
  <c r="AX1283" i="78" s="1"/>
  <c r="AM1283" i="78"/>
  <c r="AR1283" i="78" s="1"/>
  <c r="AK1283" i="78"/>
  <c r="AL1283" i="78"/>
  <c r="AH1283" i="78"/>
  <c r="AK1930" i="78"/>
  <c r="AJ1930" i="78"/>
  <c r="AT1930" i="78"/>
  <c r="AI1930" i="78"/>
  <c r="AH1930" i="78"/>
  <c r="AN1930" i="78"/>
  <c r="AZ1930" i="78"/>
  <c r="AY1930" i="78" s="1"/>
  <c r="AX1930" i="78" s="1"/>
  <c r="AM1930" i="78"/>
  <c r="AR1930" i="78" s="1"/>
  <c r="AL1930" i="78"/>
  <c r="AP1930" i="78"/>
  <c r="AS1983" i="78"/>
  <c r="AQ1983" i="78"/>
  <c r="AN219" i="78"/>
  <c r="AM219" i="78"/>
  <c r="AR219" i="78" s="1"/>
  <c r="AT219" i="78"/>
  <c r="AL219" i="78"/>
  <c r="AK219" i="78"/>
  <c r="AJ219" i="78"/>
  <c r="AI219" i="78"/>
  <c r="AP219" i="78"/>
  <c r="AH219" i="78"/>
  <c r="AQ449" i="78"/>
  <c r="AS449" i="78"/>
  <c r="AS1566" i="78"/>
  <c r="AQ1566" i="78"/>
  <c r="AN1502" i="78"/>
  <c r="AT1502" i="78"/>
  <c r="AL1502" i="78"/>
  <c r="AZ1502" i="78"/>
  <c r="AY1502" i="78" s="1"/>
  <c r="AX1502" i="78" s="1"/>
  <c r="AK1502" i="78"/>
  <c r="AI1502" i="78"/>
  <c r="AH1502" i="78"/>
  <c r="AP1502" i="78"/>
  <c r="AM1502" i="78"/>
  <c r="AR1502" i="78" s="1"/>
  <c r="AJ1502" i="78"/>
  <c r="AI1119" i="78"/>
  <c r="AM1119" i="78"/>
  <c r="AR1119" i="78" s="1"/>
  <c r="AZ1119" i="78"/>
  <c r="AY1119" i="78" s="1"/>
  <c r="AX1119" i="78" s="1"/>
  <c r="AT1119" i="78"/>
  <c r="AK1119" i="78"/>
  <c r="AH1119" i="78"/>
  <c r="AP1119" i="78"/>
  <c r="AN1119" i="78"/>
  <c r="AL1119" i="78"/>
  <c r="AJ1119" i="78"/>
  <c r="AM892" i="78"/>
  <c r="AR892" i="78" s="1"/>
  <c r="AL892" i="78"/>
  <c r="AT892" i="78"/>
  <c r="AK892" i="78"/>
  <c r="AI892" i="78"/>
  <c r="AP892" i="78"/>
  <c r="AJ892" i="78"/>
  <c r="AH892" i="78"/>
  <c r="AZ892" i="78"/>
  <c r="AY892" i="78" s="1"/>
  <c r="AX892" i="78" s="1"/>
  <c r="AN892" i="78"/>
  <c r="AS560" i="78"/>
  <c r="AQ560" i="78"/>
  <c r="AS499" i="78"/>
  <c r="AQ499" i="78"/>
  <c r="AK1209" i="78"/>
  <c r="AI1209" i="78"/>
  <c r="AM1209" i="78"/>
  <c r="AR1209" i="78" s="1"/>
  <c r="AJ1209" i="78"/>
  <c r="AL1209" i="78"/>
  <c r="AH1209" i="78"/>
  <c r="AZ1209" i="78"/>
  <c r="AY1209" i="78" s="1"/>
  <c r="AX1209" i="78" s="1"/>
  <c r="AT1209" i="78"/>
  <c r="AP1209" i="78"/>
  <c r="AN1209" i="78"/>
  <c r="AI2040" i="78"/>
  <c r="AN2040" i="78"/>
  <c r="AM2040" i="78"/>
  <c r="AR2040" i="78" s="1"/>
  <c r="AP2040" i="78"/>
  <c r="AT2040" i="78"/>
  <c r="AL2040" i="78"/>
  <c r="AZ2040" i="78"/>
  <c r="AY2040" i="78" s="1"/>
  <c r="AX2040" i="78" s="1"/>
  <c r="AK2040" i="78"/>
  <c r="AJ2040" i="78"/>
  <c r="AH2040" i="78"/>
  <c r="AS1350" i="78"/>
  <c r="AQ1350" i="78"/>
  <c r="AQ1090" i="78"/>
  <c r="AS1090" i="78"/>
  <c r="AQ553" i="78"/>
  <c r="AS553" i="78"/>
  <c r="AS227" i="78"/>
  <c r="AQ227" i="78"/>
  <c r="AQ741" i="78"/>
  <c r="AS741" i="78"/>
  <c r="AS1760" i="78"/>
  <c r="AQ1760" i="78"/>
  <c r="AS1742" i="78"/>
  <c r="AQ1742" i="78"/>
  <c r="AS1727" i="78"/>
  <c r="AQ1727" i="78"/>
  <c r="AT1986" i="78"/>
  <c r="AL1986" i="78"/>
  <c r="AZ1986" i="78"/>
  <c r="AY1986" i="78" s="1"/>
  <c r="AX1986" i="78" s="1"/>
  <c r="AI1986" i="78"/>
  <c r="AH1986" i="78"/>
  <c r="AP1986" i="78"/>
  <c r="AN1986" i="78"/>
  <c r="AM1986" i="78"/>
  <c r="AR1986" i="78" s="1"/>
  <c r="AK1986" i="78"/>
  <c r="AJ1986" i="78"/>
  <c r="AQ1494" i="78"/>
  <c r="AS1494" i="78"/>
  <c r="AM381" i="78"/>
  <c r="AR381" i="78" s="1"/>
  <c r="AP381" i="78"/>
  <c r="AT381" i="78"/>
  <c r="AK381" i="78"/>
  <c r="AJ381" i="78"/>
  <c r="AI381" i="78"/>
  <c r="AH381" i="78"/>
  <c r="AN381" i="78"/>
  <c r="AL381" i="78"/>
  <c r="AM917" i="78"/>
  <c r="AR917" i="78" s="1"/>
  <c r="AH917" i="78"/>
  <c r="AP917" i="78"/>
  <c r="AN917" i="78"/>
  <c r="AZ917" i="78"/>
  <c r="AY917" i="78" s="1"/>
  <c r="AX917" i="78" s="1"/>
  <c r="AT917" i="78"/>
  <c r="AK917" i="78"/>
  <c r="AJ917" i="78"/>
  <c r="AL917" i="78"/>
  <c r="AI917" i="78"/>
  <c r="AK1847" i="78"/>
  <c r="AI1847" i="78"/>
  <c r="AN1847" i="78"/>
  <c r="AZ1847" i="78"/>
  <c r="AY1847" i="78" s="1"/>
  <c r="AX1847" i="78" s="1"/>
  <c r="AM1847" i="78"/>
  <c r="AR1847" i="78" s="1"/>
  <c r="AL1847" i="78"/>
  <c r="AJ1847" i="78"/>
  <c r="AT1847" i="78"/>
  <c r="AH1847" i="78"/>
  <c r="AP1847" i="78"/>
  <c r="AS1297" i="78"/>
  <c r="AQ1297" i="78"/>
  <c r="AQ415" i="78"/>
  <c r="AS415" i="78"/>
  <c r="AS1728" i="78"/>
  <c r="AQ1728" i="78"/>
  <c r="AI1641" i="78"/>
  <c r="AM1641" i="78"/>
  <c r="AR1641" i="78" s="1"/>
  <c r="AP1641" i="78"/>
  <c r="AN1641" i="78"/>
  <c r="AK1641" i="78"/>
  <c r="AL1641" i="78"/>
  <c r="AJ1641" i="78"/>
  <c r="AH1641" i="78"/>
  <c r="AT1641" i="78"/>
  <c r="AZ1641" i="78"/>
  <c r="AY1641" i="78" s="1"/>
  <c r="AX1641" i="78" s="1"/>
  <c r="AM1397" i="78"/>
  <c r="AR1397" i="78" s="1"/>
  <c r="AP1397" i="78"/>
  <c r="AN1397" i="78"/>
  <c r="AZ1397" i="78"/>
  <c r="AY1397" i="78" s="1"/>
  <c r="AX1397" i="78" s="1"/>
  <c r="AL1397" i="78"/>
  <c r="AT1397" i="78"/>
  <c r="AK1397" i="78"/>
  <c r="AI1397" i="78"/>
  <c r="AJ1397" i="78"/>
  <c r="AH1397" i="78"/>
  <c r="AM713" i="78"/>
  <c r="AR713" i="78" s="1"/>
  <c r="AP713" i="78"/>
  <c r="AN713" i="78"/>
  <c r="AZ713" i="78"/>
  <c r="AY713" i="78" s="1"/>
  <c r="AX713" i="78" s="1"/>
  <c r="AT713" i="78"/>
  <c r="AK713" i="78"/>
  <c r="AI713" i="78"/>
  <c r="AH713" i="78"/>
  <c r="AL713" i="78"/>
  <c r="AJ713" i="78"/>
  <c r="AN596" i="78"/>
  <c r="AJ596" i="78"/>
  <c r="AI596" i="78"/>
  <c r="AZ596" i="78"/>
  <c r="AY596" i="78" s="1"/>
  <c r="AX596" i="78" s="1"/>
  <c r="AK596" i="78"/>
  <c r="AH596" i="78"/>
  <c r="AT596" i="78"/>
  <c r="AM596" i="78"/>
  <c r="AR596" i="78" s="1"/>
  <c r="AL596" i="78"/>
  <c r="AP596" i="78"/>
  <c r="AH400" i="78"/>
  <c r="AJ400" i="78"/>
  <c r="AT400" i="78"/>
  <c r="AI400" i="78"/>
  <c r="AP400" i="78"/>
  <c r="AN400" i="78"/>
  <c r="AM400" i="78"/>
  <c r="AR400" i="78" s="1"/>
  <c r="AL400" i="78"/>
  <c r="AK400" i="78"/>
  <c r="AS1080" i="78"/>
  <c r="AQ1080" i="78"/>
  <c r="AS1174" i="78"/>
  <c r="AQ1174" i="78"/>
  <c r="AT1782" i="78"/>
  <c r="AL1782" i="78"/>
  <c r="AZ1782" i="78"/>
  <c r="AY1782" i="78" s="1"/>
  <c r="AX1782" i="78" s="1"/>
  <c r="AP1782" i="78"/>
  <c r="AN1782" i="78"/>
  <c r="AK1782" i="78"/>
  <c r="AI1782" i="78"/>
  <c r="AH1782" i="78"/>
  <c r="AM1782" i="78"/>
  <c r="AR1782" i="78" s="1"/>
  <c r="AJ1782" i="78"/>
  <c r="AQ1700" i="78"/>
  <c r="AS1700" i="78"/>
  <c r="AH424" i="78"/>
  <c r="AN424" i="78"/>
  <c r="AJ424" i="78"/>
  <c r="AM424" i="78"/>
  <c r="AR424" i="78" s="1"/>
  <c r="AL424" i="78"/>
  <c r="AK424" i="78"/>
  <c r="AI424" i="78"/>
  <c r="AT424" i="78"/>
  <c r="AP424" i="78"/>
  <c r="AQ1450" i="78"/>
  <c r="AS1450" i="78"/>
  <c r="AT1761" i="78"/>
  <c r="AN1761" i="78"/>
  <c r="AL1761" i="78"/>
  <c r="AZ1761" i="78"/>
  <c r="AY1761" i="78" s="1"/>
  <c r="AX1761" i="78" s="1"/>
  <c r="AP1761" i="78"/>
  <c r="AH1761" i="78"/>
  <c r="AK1761" i="78"/>
  <c r="AJ1761" i="78"/>
  <c r="AI1761" i="78"/>
  <c r="AM1761" i="78"/>
  <c r="AR1761" i="78" s="1"/>
  <c r="AS1919" i="78"/>
  <c r="AQ1919" i="78"/>
  <c r="AM125" i="78"/>
  <c r="AR125" i="78" s="1"/>
  <c r="AT125" i="78"/>
  <c r="AL125" i="78"/>
  <c r="AK125" i="78"/>
  <c r="AJ125" i="78"/>
  <c r="AI125" i="78"/>
  <c r="AP125" i="78"/>
  <c r="AH125" i="78"/>
  <c r="AN125" i="78"/>
  <c r="AN1948" i="78"/>
  <c r="AM1948" i="78"/>
  <c r="AR1948" i="78" s="1"/>
  <c r="AZ1948" i="78"/>
  <c r="AY1948" i="78" s="1"/>
  <c r="AX1948" i="78" s="1"/>
  <c r="AT1948" i="78"/>
  <c r="AK1948" i="78"/>
  <c r="AL1948" i="78"/>
  <c r="AJ1948" i="78"/>
  <c r="AI1948" i="78"/>
  <c r="AH1948" i="78"/>
  <c r="AP1948" i="78"/>
  <c r="AS1541" i="78"/>
  <c r="AQ1541" i="78"/>
  <c r="AS774" i="78"/>
  <c r="AQ774" i="78"/>
  <c r="AS996" i="78"/>
  <c r="AQ996" i="78"/>
  <c r="AS1324" i="78"/>
  <c r="AQ1324" i="78"/>
  <c r="AQ1639" i="78"/>
  <c r="AS1639" i="78"/>
  <c r="AQ324" i="78"/>
  <c r="AS324" i="78"/>
  <c r="AQ565" i="78"/>
  <c r="AS565" i="78"/>
  <c r="AK1218" i="78"/>
  <c r="AI1218" i="78"/>
  <c r="AM1218" i="78"/>
  <c r="AR1218" i="78" s="1"/>
  <c r="AJ1218" i="78"/>
  <c r="AP1218" i="78"/>
  <c r="AT1218" i="78"/>
  <c r="AN1218" i="78"/>
  <c r="AL1218" i="78"/>
  <c r="AH1218" i="78"/>
  <c r="AZ1218" i="78"/>
  <c r="AY1218" i="78" s="1"/>
  <c r="AX1218" i="78" s="1"/>
  <c r="AT1784" i="78"/>
  <c r="AL1784" i="78"/>
  <c r="AZ1784" i="78"/>
  <c r="AY1784" i="78" s="1"/>
  <c r="AX1784" i="78" s="1"/>
  <c r="AN1784" i="78"/>
  <c r="AK1784" i="78"/>
  <c r="AI1784" i="78"/>
  <c r="AP1784" i="78"/>
  <c r="AM1784" i="78"/>
  <c r="AR1784" i="78" s="1"/>
  <c r="AJ1784" i="78"/>
  <c r="AH1784" i="78"/>
  <c r="AQ466" i="78"/>
  <c r="AS466" i="78"/>
  <c r="AS974" i="78"/>
  <c r="AQ974" i="78"/>
  <c r="AN1499" i="78"/>
  <c r="AT1499" i="78"/>
  <c r="AL1499" i="78"/>
  <c r="AZ1499" i="78"/>
  <c r="AY1499" i="78" s="1"/>
  <c r="AX1499" i="78" s="1"/>
  <c r="AP1499" i="78"/>
  <c r="AM1499" i="78"/>
  <c r="AR1499" i="78" s="1"/>
  <c r="AJ1499" i="78"/>
  <c r="AK1499" i="78"/>
  <c r="AI1499" i="78"/>
  <c r="AH1499" i="78"/>
  <c r="AS1767" i="78"/>
  <c r="AQ1767" i="78"/>
  <c r="AK1909" i="78"/>
  <c r="AN1909" i="78"/>
  <c r="AP1909" i="78"/>
  <c r="AM1909" i="78"/>
  <c r="AR1909" i="78" s="1"/>
  <c r="AZ1909" i="78"/>
  <c r="AY1909" i="78" s="1"/>
  <c r="AX1909" i="78" s="1"/>
  <c r="AL1909" i="78"/>
  <c r="AT1909" i="78"/>
  <c r="AJ1909" i="78"/>
  <c r="AI1909" i="78"/>
  <c r="AH1909" i="78"/>
  <c r="AQ2057" i="78"/>
  <c r="AS2057" i="78"/>
  <c r="AQ1277" i="78"/>
  <c r="AS1277" i="78"/>
  <c r="AM791" i="78"/>
  <c r="AR791" i="78" s="1"/>
  <c r="AI791" i="78"/>
  <c r="AK791" i="78"/>
  <c r="AT791" i="78"/>
  <c r="AJ791" i="78"/>
  <c r="AP791" i="78"/>
  <c r="AZ791" i="78"/>
  <c r="AY791" i="78" s="1"/>
  <c r="AX791" i="78" s="1"/>
  <c r="AN791" i="78"/>
  <c r="AL791" i="78"/>
  <c r="AH791" i="78"/>
  <c r="AK950" i="78"/>
  <c r="AI950" i="78"/>
  <c r="AH950" i="78"/>
  <c r="AM950" i="78"/>
  <c r="AR950" i="78" s="1"/>
  <c r="AZ950" i="78"/>
  <c r="AY950" i="78" s="1"/>
  <c r="AX950" i="78" s="1"/>
  <c r="AT950" i="78"/>
  <c r="AP950" i="78"/>
  <c r="AN950" i="78"/>
  <c r="AL950" i="78"/>
  <c r="AJ950" i="78"/>
  <c r="AN1455" i="78"/>
  <c r="AJ1455" i="78"/>
  <c r="AT1455" i="78"/>
  <c r="AI1455" i="78"/>
  <c r="AP1455" i="78"/>
  <c r="AM1455" i="78"/>
  <c r="AR1455" i="78" s="1"/>
  <c r="AL1455" i="78"/>
  <c r="AK1455" i="78"/>
  <c r="AH1455" i="78"/>
  <c r="AZ1455" i="78"/>
  <c r="AY1455" i="78" s="1"/>
  <c r="AX1455" i="78" s="1"/>
  <c r="AK1863" i="78"/>
  <c r="AI1863" i="78"/>
  <c r="AP1863" i="78"/>
  <c r="AN1863" i="78"/>
  <c r="AJ1863" i="78"/>
  <c r="AH1863" i="78"/>
  <c r="AT1863" i="78"/>
  <c r="AZ1863" i="78"/>
  <c r="AY1863" i="78" s="1"/>
  <c r="AX1863" i="78" s="1"/>
  <c r="AM1863" i="78"/>
  <c r="AR1863" i="78" s="1"/>
  <c r="AL1863" i="78"/>
  <c r="AQ1679" i="78"/>
  <c r="AS1679" i="78"/>
  <c r="AP1392" i="78"/>
  <c r="AH1392" i="78"/>
  <c r="AN1392" i="78"/>
  <c r="AM1392" i="78"/>
  <c r="AR1392" i="78" s="1"/>
  <c r="AT1392" i="78"/>
  <c r="AL1392" i="78"/>
  <c r="AZ1392" i="78"/>
  <c r="AY1392" i="78" s="1"/>
  <c r="AX1392" i="78" s="1"/>
  <c r="AJ1392" i="78"/>
  <c r="AK1392" i="78"/>
  <c r="AI1392" i="78"/>
  <c r="AQ301" i="78"/>
  <c r="AS301" i="78"/>
  <c r="AK1133" i="78"/>
  <c r="AI1133" i="78"/>
  <c r="AM1133" i="78"/>
  <c r="AR1133" i="78" s="1"/>
  <c r="AJ1133" i="78"/>
  <c r="AT1133" i="78"/>
  <c r="AP1133" i="78"/>
  <c r="AN1133" i="78"/>
  <c r="AL1133" i="78"/>
  <c r="AH1133" i="78"/>
  <c r="AZ1133" i="78"/>
  <c r="AY1133" i="78" s="1"/>
  <c r="AX1133" i="78" s="1"/>
  <c r="AS1143" i="78"/>
  <c r="AQ1143" i="78"/>
  <c r="AQ1593" i="78"/>
  <c r="AS1593" i="78"/>
  <c r="AQ2045" i="78"/>
  <c r="AS2045" i="78"/>
  <c r="AN1947" i="78"/>
  <c r="AT1947" i="78"/>
  <c r="AK1947" i="78"/>
  <c r="AI1947" i="78"/>
  <c r="AP1947" i="78"/>
  <c r="AZ1947" i="78"/>
  <c r="AY1947" i="78" s="1"/>
  <c r="AX1947" i="78" s="1"/>
  <c r="AM1947" i="78"/>
  <c r="AR1947" i="78" s="1"/>
  <c r="AL1947" i="78"/>
  <c r="AH1947" i="78"/>
  <c r="AJ1947" i="78"/>
  <c r="AS1356" i="78"/>
  <c r="AQ1356" i="78"/>
  <c r="AQ883" i="78"/>
  <c r="AS883" i="78"/>
  <c r="AJ582" i="78"/>
  <c r="AL582" i="78"/>
  <c r="AT582" i="78"/>
  <c r="AK582" i="78"/>
  <c r="AM582" i="78"/>
  <c r="AR582" i="78" s="1"/>
  <c r="AI582" i="78"/>
  <c r="AH582" i="78"/>
  <c r="AP582" i="78"/>
  <c r="AN582" i="78"/>
  <c r="AZ582" i="78"/>
  <c r="AY582" i="78" s="1"/>
  <c r="AX582" i="78" s="1"/>
  <c r="AN147" i="78"/>
  <c r="AM147" i="78"/>
  <c r="AR147" i="78" s="1"/>
  <c r="AT147" i="78"/>
  <c r="AL147" i="78"/>
  <c r="AK147" i="78"/>
  <c r="AJ147" i="78"/>
  <c r="AI147" i="78"/>
  <c r="AP147" i="78"/>
  <c r="AH147" i="78"/>
  <c r="AQ1523" i="78"/>
  <c r="AS1523" i="78"/>
  <c r="AJ1306" i="78"/>
  <c r="AM1306" i="78"/>
  <c r="AR1306" i="78" s="1"/>
  <c r="AZ1306" i="78"/>
  <c r="AY1306" i="78" s="1"/>
  <c r="AX1306" i="78" s="1"/>
  <c r="AL1306" i="78"/>
  <c r="AT1306" i="78"/>
  <c r="AK1306" i="78"/>
  <c r="AH1306" i="78"/>
  <c r="AP1306" i="78"/>
  <c r="AN1306" i="78"/>
  <c r="AI1306" i="78"/>
  <c r="AJ120" i="78"/>
  <c r="AI120" i="78"/>
  <c r="AH120" i="78"/>
  <c r="AN120" i="78"/>
  <c r="AM120" i="78"/>
  <c r="AR120" i="78" s="1"/>
  <c r="AP120" i="78"/>
  <c r="AT120" i="78"/>
  <c r="AL120" i="78"/>
  <c r="AK120" i="78"/>
  <c r="AN1489" i="78"/>
  <c r="AJ1489" i="78"/>
  <c r="AP1489" i="78"/>
  <c r="AZ1489" i="78"/>
  <c r="AY1489" i="78" s="1"/>
  <c r="AX1489" i="78" s="1"/>
  <c r="AM1489" i="78"/>
  <c r="AR1489" i="78" s="1"/>
  <c r="AL1489" i="78"/>
  <c r="AK1489" i="78"/>
  <c r="AT1489" i="78"/>
  <c r="AI1489" i="78"/>
  <c r="AH1489" i="78"/>
  <c r="AS167" i="78"/>
  <c r="AQ167" i="78"/>
  <c r="AQ601" i="78"/>
  <c r="AS601" i="78"/>
  <c r="AJ584" i="78"/>
  <c r="AN584" i="78"/>
  <c r="AI584" i="78"/>
  <c r="AH584" i="78"/>
  <c r="AL584" i="78"/>
  <c r="AK584" i="78"/>
  <c r="AT584" i="78"/>
  <c r="AZ584" i="78"/>
  <c r="AY584" i="78" s="1"/>
  <c r="AX584" i="78" s="1"/>
  <c r="AM584" i="78"/>
  <c r="AR584" i="78" s="1"/>
  <c r="AP584" i="78"/>
  <c r="AM353" i="78"/>
  <c r="AR353" i="78" s="1"/>
  <c r="AT353" i="78"/>
  <c r="AL353" i="78"/>
  <c r="AK353" i="78"/>
  <c r="AJ353" i="78"/>
  <c r="AI353" i="78"/>
  <c r="AP353" i="78"/>
  <c r="AH353" i="78"/>
  <c r="AN353" i="78"/>
  <c r="AS1003" i="78"/>
  <c r="AQ1003" i="78"/>
  <c r="AK1215" i="78"/>
  <c r="AI1215" i="78"/>
  <c r="AJ1215" i="78"/>
  <c r="AP1215" i="78"/>
  <c r="AN1215" i="78"/>
  <c r="AZ1215" i="78"/>
  <c r="AY1215" i="78" s="1"/>
  <c r="AX1215" i="78" s="1"/>
  <c r="AM1215" i="78"/>
  <c r="AR1215" i="78" s="1"/>
  <c r="AH1215" i="78"/>
  <c r="AT1215" i="78"/>
  <c r="AL1215" i="78"/>
  <c r="AQ1527" i="78"/>
  <c r="AS1527" i="78"/>
  <c r="AQ2047" i="78"/>
  <c r="AS2047" i="78"/>
  <c r="AQ1697" i="78"/>
  <c r="AS1697" i="78"/>
  <c r="AJ1242" i="78"/>
  <c r="AI1242" i="78"/>
  <c r="AH1242" i="78"/>
  <c r="AM1242" i="78"/>
  <c r="AR1242" i="78" s="1"/>
  <c r="AZ1242" i="78"/>
  <c r="AY1242" i="78" s="1"/>
  <c r="AX1242" i="78" s="1"/>
  <c r="AT1242" i="78"/>
  <c r="AN1242" i="78"/>
  <c r="AL1242" i="78"/>
  <c r="AK1242" i="78"/>
  <c r="AP1242" i="78"/>
  <c r="AM930" i="78"/>
  <c r="AR930" i="78" s="1"/>
  <c r="AL930" i="78"/>
  <c r="AT930" i="78"/>
  <c r="AK930" i="78"/>
  <c r="AJ930" i="78"/>
  <c r="AI930" i="78"/>
  <c r="AP930" i="78"/>
  <c r="AH930" i="78"/>
  <c r="AZ930" i="78"/>
  <c r="AY930" i="78" s="1"/>
  <c r="AX930" i="78" s="1"/>
  <c r="AN930" i="78"/>
  <c r="AQ836" i="78"/>
  <c r="AS836" i="78"/>
  <c r="AK251" i="78"/>
  <c r="AH251" i="78"/>
  <c r="AM251" i="78"/>
  <c r="AR251" i="78" s="1"/>
  <c r="AL251" i="78"/>
  <c r="AJ251" i="78"/>
  <c r="AI251" i="78"/>
  <c r="AT251" i="78"/>
  <c r="AP251" i="78"/>
  <c r="AN251" i="78"/>
  <c r="AH472" i="78"/>
  <c r="AN472" i="78"/>
  <c r="AJ472" i="78"/>
  <c r="AM472" i="78"/>
  <c r="AR472" i="78" s="1"/>
  <c r="AL472" i="78"/>
  <c r="AK472" i="78"/>
  <c r="AI472" i="78"/>
  <c r="AT472" i="78"/>
  <c r="AP472" i="78"/>
  <c r="AS1046" i="78"/>
  <c r="AQ1046" i="78"/>
  <c r="AM2004" i="78"/>
  <c r="AR2004" i="78" s="1"/>
  <c r="AN2004" i="78"/>
  <c r="AZ2004" i="78"/>
  <c r="AY2004" i="78" s="1"/>
  <c r="AX2004" i="78" s="1"/>
  <c r="AT2004" i="78"/>
  <c r="AK2004" i="78"/>
  <c r="AI2004" i="78"/>
  <c r="AP2004" i="78"/>
  <c r="AL2004" i="78"/>
  <c r="AJ2004" i="78"/>
  <c r="AH2004" i="78"/>
  <c r="AQ1622" i="78"/>
  <c r="AS1622" i="78"/>
  <c r="AS916" i="78"/>
  <c r="AQ916" i="78"/>
  <c r="AJ579" i="78"/>
  <c r="AT579" i="78"/>
  <c r="AK579" i="78"/>
  <c r="AI579" i="78"/>
  <c r="AP579" i="78"/>
  <c r="AZ579" i="78"/>
  <c r="AY579" i="78" s="1"/>
  <c r="AX579" i="78" s="1"/>
  <c r="AN579" i="78"/>
  <c r="AM579" i="78"/>
  <c r="AR579" i="78" s="1"/>
  <c r="AH579" i="78"/>
  <c r="AL579" i="78"/>
  <c r="AI201" i="78"/>
  <c r="AP201" i="78"/>
  <c r="AH201" i="78"/>
  <c r="AN201" i="78"/>
  <c r="AM201" i="78"/>
  <c r="AR201" i="78" s="1"/>
  <c r="AT201" i="78"/>
  <c r="AL201" i="78"/>
  <c r="AK201" i="78"/>
  <c r="AJ201" i="78"/>
  <c r="AS953" i="78"/>
  <c r="AQ953" i="78"/>
  <c r="AQ1105" i="78"/>
  <c r="AS1105" i="78"/>
  <c r="AN1443" i="78"/>
  <c r="AJ1443" i="78"/>
  <c r="AZ1443" i="78"/>
  <c r="AY1443" i="78" s="1"/>
  <c r="AX1443" i="78" s="1"/>
  <c r="AK1443" i="78"/>
  <c r="AI1443" i="78"/>
  <c r="AH1443" i="78"/>
  <c r="AT1443" i="78"/>
  <c r="AP1443" i="78"/>
  <c r="AM1443" i="78"/>
  <c r="AR1443" i="78" s="1"/>
  <c r="AL1443" i="78"/>
  <c r="AK1862" i="78"/>
  <c r="AM1862" i="78"/>
  <c r="AR1862" i="78" s="1"/>
  <c r="AZ1862" i="78"/>
  <c r="AY1862" i="78" s="1"/>
  <c r="AX1862" i="78" s="1"/>
  <c r="AT1862" i="78"/>
  <c r="AJ1862" i="78"/>
  <c r="AN1862" i="78"/>
  <c r="AL1862" i="78"/>
  <c r="AI1862" i="78"/>
  <c r="AH1862" i="78"/>
  <c r="AP1862" i="78"/>
  <c r="AT1815" i="78"/>
  <c r="AL1815" i="78"/>
  <c r="AZ1815" i="78"/>
  <c r="AY1815" i="78" s="1"/>
  <c r="AX1815" i="78" s="1"/>
  <c r="AJ1815" i="78"/>
  <c r="AI1815" i="78"/>
  <c r="AH1815" i="78"/>
  <c r="AP1815" i="78"/>
  <c r="AM1815" i="78"/>
  <c r="AR1815" i="78" s="1"/>
  <c r="AK1815" i="78"/>
  <c r="AN1815" i="78"/>
  <c r="AN1553" i="78"/>
  <c r="AM1553" i="78"/>
  <c r="AR1553" i="78" s="1"/>
  <c r="AP1553" i="78"/>
  <c r="AT1553" i="78"/>
  <c r="AL1553" i="78"/>
  <c r="AZ1553" i="78"/>
  <c r="AY1553" i="78" s="1"/>
  <c r="AX1553" i="78" s="1"/>
  <c r="AK1553" i="78"/>
  <c r="AJ1553" i="78"/>
  <c r="AI1553" i="78"/>
  <c r="AH1553" i="78"/>
  <c r="AS536" i="78"/>
  <c r="AQ536" i="78"/>
  <c r="AN442" i="78"/>
  <c r="AT442" i="78"/>
  <c r="AL442" i="78"/>
  <c r="AP442" i="78"/>
  <c r="AH442" i="78"/>
  <c r="AM442" i="78"/>
  <c r="AR442" i="78" s="1"/>
  <c r="AK442" i="78"/>
  <c r="AJ442" i="78"/>
  <c r="AI442" i="78"/>
  <c r="AQ516" i="78"/>
  <c r="AS516" i="78"/>
  <c r="AK501" i="78"/>
  <c r="AI501" i="78"/>
  <c r="AM501" i="78"/>
  <c r="AR501" i="78" s="1"/>
  <c r="AP501" i="78"/>
  <c r="AN501" i="78"/>
  <c r="AL501" i="78"/>
  <c r="AJ501" i="78"/>
  <c r="AH501" i="78"/>
  <c r="AT501" i="78"/>
  <c r="AT1808" i="78"/>
  <c r="AL1808" i="78"/>
  <c r="AZ1808" i="78"/>
  <c r="AY1808" i="78" s="1"/>
  <c r="AX1808" i="78" s="1"/>
  <c r="AJ1808" i="78"/>
  <c r="AP1808" i="78"/>
  <c r="AM1808" i="78"/>
  <c r="AR1808" i="78" s="1"/>
  <c r="AI1808" i="78"/>
  <c r="AN1808" i="78"/>
  <c r="AK1808" i="78"/>
  <c r="AH1808" i="78"/>
  <c r="AI2056" i="78"/>
  <c r="AN2056" i="78"/>
  <c r="AM2056" i="78"/>
  <c r="AR2056" i="78" s="1"/>
  <c r="AT2056" i="78"/>
  <c r="AL2056" i="78"/>
  <c r="AZ2056" i="78"/>
  <c r="AY2056" i="78" s="1"/>
  <c r="AX2056" i="78" s="1"/>
  <c r="AK2056" i="78"/>
  <c r="AP2056" i="78"/>
  <c r="AJ2056" i="78"/>
  <c r="AH2056" i="78"/>
  <c r="AI1608" i="78"/>
  <c r="AM1608" i="78"/>
  <c r="AR1608" i="78" s="1"/>
  <c r="AP1608" i="78"/>
  <c r="AN1608" i="78"/>
  <c r="AL1608" i="78"/>
  <c r="AK1608" i="78"/>
  <c r="AT1608" i="78"/>
  <c r="AJ1608" i="78"/>
  <c r="AH1608" i="78"/>
  <c r="AZ1608" i="78"/>
  <c r="AY1608" i="78" s="1"/>
  <c r="AX1608" i="78" s="1"/>
  <c r="AQ873" i="78"/>
  <c r="AS873" i="78"/>
  <c r="AM829" i="78"/>
  <c r="AR829" i="78" s="1"/>
  <c r="AI829" i="78"/>
  <c r="AN829" i="78"/>
  <c r="AL829" i="78"/>
  <c r="AT829" i="78"/>
  <c r="AJ829" i="78"/>
  <c r="AH829" i="78"/>
  <c r="AP829" i="78"/>
  <c r="AZ829" i="78"/>
  <c r="AY829" i="78" s="1"/>
  <c r="AX829" i="78" s="1"/>
  <c r="AK829" i="78"/>
  <c r="AN187" i="78"/>
  <c r="AM187" i="78"/>
  <c r="AR187" i="78" s="1"/>
  <c r="AT187" i="78"/>
  <c r="AL187" i="78"/>
  <c r="AK187" i="78"/>
  <c r="AJ187" i="78"/>
  <c r="AI187" i="78"/>
  <c r="AP187" i="78"/>
  <c r="AH187" i="78"/>
  <c r="AS430" i="78"/>
  <c r="AQ430" i="78"/>
  <c r="AJ1303" i="78"/>
  <c r="AN1303" i="78"/>
  <c r="AP1303" i="78"/>
  <c r="AL1303" i="78"/>
  <c r="AT1303" i="78"/>
  <c r="AK1303" i="78"/>
  <c r="AI1303" i="78"/>
  <c r="AH1303" i="78"/>
  <c r="AZ1303" i="78"/>
  <c r="AY1303" i="78" s="1"/>
  <c r="AX1303" i="78" s="1"/>
  <c r="AM1303" i="78"/>
  <c r="AR1303" i="78" s="1"/>
  <c r="AT1996" i="78"/>
  <c r="AL1996" i="78"/>
  <c r="AZ1996" i="78"/>
  <c r="AY1996" i="78" s="1"/>
  <c r="AX1996" i="78" s="1"/>
  <c r="AI1996" i="78"/>
  <c r="AH1996" i="78"/>
  <c r="AP1996" i="78"/>
  <c r="AN1996" i="78"/>
  <c r="AM1996" i="78"/>
  <c r="AR1996" i="78" s="1"/>
  <c r="AK1996" i="78"/>
  <c r="AJ1996" i="78"/>
  <c r="AS1562" i="78"/>
  <c r="AQ1562" i="78"/>
  <c r="AM687" i="78"/>
  <c r="AR687" i="78" s="1"/>
  <c r="AN687" i="78"/>
  <c r="AZ687" i="78"/>
  <c r="AY687" i="78" s="1"/>
  <c r="AX687" i="78" s="1"/>
  <c r="AT687" i="78"/>
  <c r="AK687" i="78"/>
  <c r="AI687" i="78"/>
  <c r="AH687" i="78"/>
  <c r="AP687" i="78"/>
  <c r="AL687" i="78"/>
  <c r="AJ687" i="78"/>
  <c r="AS894" i="78"/>
  <c r="AQ894" i="78"/>
  <c r="AT298" i="78"/>
  <c r="AL298" i="78"/>
  <c r="AK298" i="78"/>
  <c r="AI298" i="78"/>
  <c r="AP298" i="78"/>
  <c r="AH298" i="78"/>
  <c r="AN298" i="78"/>
  <c r="AM298" i="78"/>
  <c r="AR298" i="78" s="1"/>
  <c r="AJ298" i="78"/>
  <c r="AN1042" i="78"/>
  <c r="AM1042" i="78"/>
  <c r="AR1042" i="78" s="1"/>
  <c r="AZ1042" i="78"/>
  <c r="AY1042" i="78" s="1"/>
  <c r="AX1042" i="78" s="1"/>
  <c r="AL1042" i="78"/>
  <c r="AT1042" i="78"/>
  <c r="AK1042" i="78"/>
  <c r="AJ1042" i="78"/>
  <c r="AI1042" i="78"/>
  <c r="AH1042" i="78"/>
  <c r="AP1042" i="78"/>
  <c r="AS1193" i="78"/>
  <c r="AQ1193" i="78"/>
  <c r="AK1901" i="78"/>
  <c r="AN1901" i="78"/>
  <c r="AP1901" i="78"/>
  <c r="AM1901" i="78"/>
  <c r="AR1901" i="78" s="1"/>
  <c r="AZ1901" i="78"/>
  <c r="AY1901" i="78" s="1"/>
  <c r="AX1901" i="78" s="1"/>
  <c r="AL1901" i="78"/>
  <c r="AT1901" i="78"/>
  <c r="AJ1901" i="78"/>
  <c r="AI1901" i="78"/>
  <c r="AH1901" i="78"/>
  <c r="AI1674" i="78"/>
  <c r="AM1674" i="78"/>
  <c r="AR1674" i="78" s="1"/>
  <c r="AP1674" i="78"/>
  <c r="AL1674" i="78"/>
  <c r="AK1674" i="78"/>
  <c r="AT1674" i="78"/>
  <c r="AJ1674" i="78"/>
  <c r="AZ1674" i="78"/>
  <c r="AY1674" i="78" s="1"/>
  <c r="AX1674" i="78" s="1"/>
  <c r="AN1674" i="78"/>
  <c r="AH1674" i="78"/>
  <c r="AQ933" i="78"/>
  <c r="AS933" i="78"/>
  <c r="AM395" i="78"/>
  <c r="AR395" i="78" s="1"/>
  <c r="AP395" i="78"/>
  <c r="AN395" i="78"/>
  <c r="AL395" i="78"/>
  <c r="AK395" i="78"/>
  <c r="AT395" i="78"/>
  <c r="AJ395" i="78"/>
  <c r="AI395" i="78"/>
  <c r="AH395" i="78"/>
  <c r="AS460" i="78"/>
  <c r="AQ460" i="78"/>
  <c r="AN1743" i="78"/>
  <c r="AT1743" i="78"/>
  <c r="AL1743" i="78"/>
  <c r="AZ1743" i="78"/>
  <c r="AY1743" i="78" s="1"/>
  <c r="AX1743" i="78" s="1"/>
  <c r="AI1743" i="78"/>
  <c r="AH1743" i="78"/>
  <c r="AP1743" i="78"/>
  <c r="AM1743" i="78"/>
  <c r="AR1743" i="78" s="1"/>
  <c r="AK1743" i="78"/>
  <c r="AJ1743" i="78"/>
  <c r="AK1896" i="78"/>
  <c r="AH1896" i="78"/>
  <c r="AM1896" i="78"/>
  <c r="AR1896" i="78" s="1"/>
  <c r="AZ1896" i="78"/>
  <c r="AY1896" i="78" s="1"/>
  <c r="AX1896" i="78" s="1"/>
  <c r="AL1896" i="78"/>
  <c r="AT1896" i="78"/>
  <c r="AJ1896" i="78"/>
  <c r="AP1896" i="78"/>
  <c r="AN1896" i="78"/>
  <c r="AI1896" i="78"/>
  <c r="AS1724" i="78"/>
  <c r="AQ1724" i="78"/>
  <c r="AQ1662" i="78"/>
  <c r="AS1662" i="78"/>
  <c r="AM763" i="78"/>
  <c r="AR763" i="78" s="1"/>
  <c r="AN763" i="78"/>
  <c r="AZ763" i="78"/>
  <c r="AY763" i="78" s="1"/>
  <c r="AX763" i="78" s="1"/>
  <c r="AT763" i="78"/>
  <c r="AK763" i="78"/>
  <c r="AJ763" i="78"/>
  <c r="AI763" i="78"/>
  <c r="AH763" i="78"/>
  <c r="AP763" i="78"/>
  <c r="AL763" i="78"/>
  <c r="AS868" i="78"/>
  <c r="AQ868" i="78"/>
  <c r="AK1234" i="78"/>
  <c r="AI1234" i="78"/>
  <c r="AM1234" i="78"/>
  <c r="AR1234" i="78" s="1"/>
  <c r="AL1234" i="78"/>
  <c r="AJ1234" i="78"/>
  <c r="AT1234" i="78"/>
  <c r="AH1234" i="78"/>
  <c r="AP1234" i="78"/>
  <c r="AN1234" i="78"/>
  <c r="AZ1234" i="78"/>
  <c r="AY1234" i="78" s="1"/>
  <c r="AX1234" i="78" s="1"/>
  <c r="AT1772" i="78"/>
  <c r="AL1772" i="78"/>
  <c r="AZ1772" i="78"/>
  <c r="AY1772" i="78" s="1"/>
  <c r="AX1772" i="78" s="1"/>
  <c r="AN1772" i="78"/>
  <c r="AP1772" i="78"/>
  <c r="AK1772" i="78"/>
  <c r="AJ1772" i="78"/>
  <c r="AH1772" i="78"/>
  <c r="AM1772" i="78"/>
  <c r="AR1772" i="78" s="1"/>
  <c r="AI1772" i="78"/>
  <c r="AS1904" i="78"/>
  <c r="AQ1904" i="78"/>
  <c r="AI309" i="78"/>
  <c r="AP309" i="78"/>
  <c r="AH309" i="78"/>
  <c r="AN309" i="78"/>
  <c r="AM309" i="78"/>
  <c r="AR309" i="78" s="1"/>
  <c r="AT309" i="78"/>
  <c r="AL309" i="78"/>
  <c r="AK309" i="78"/>
  <c r="AJ309" i="78"/>
  <c r="AQ258" i="78"/>
  <c r="AS258" i="78"/>
  <c r="AS331" i="78"/>
  <c r="AQ331" i="78"/>
  <c r="AM635" i="78"/>
  <c r="AR635" i="78" s="1"/>
  <c r="AP635" i="78"/>
  <c r="AN635" i="78"/>
  <c r="AZ635" i="78"/>
  <c r="AY635" i="78" s="1"/>
  <c r="AX635" i="78" s="1"/>
  <c r="AI635" i="78"/>
  <c r="AH635" i="78"/>
  <c r="AK635" i="78"/>
  <c r="AJ635" i="78"/>
  <c r="AT635" i="78"/>
  <c r="AL635" i="78"/>
  <c r="AS1734" i="78"/>
  <c r="AQ1734" i="78"/>
  <c r="AI1584" i="78"/>
  <c r="AH1584" i="78"/>
  <c r="AN1584" i="78"/>
  <c r="AP1584" i="78"/>
  <c r="AM1584" i="78"/>
  <c r="AR1584" i="78" s="1"/>
  <c r="AZ1584" i="78"/>
  <c r="AY1584" i="78" s="1"/>
  <c r="AX1584" i="78" s="1"/>
  <c r="AL1584" i="78"/>
  <c r="AT1584" i="78"/>
  <c r="AK1584" i="78"/>
  <c r="AJ1584" i="78"/>
  <c r="AN1467" i="78"/>
  <c r="AJ1467" i="78"/>
  <c r="AZ1467" i="78"/>
  <c r="AY1467" i="78" s="1"/>
  <c r="AX1467" i="78" s="1"/>
  <c r="AL1467" i="78"/>
  <c r="AK1467" i="78"/>
  <c r="AT1467" i="78"/>
  <c r="AI1467" i="78"/>
  <c r="AH1467" i="78"/>
  <c r="AP1467" i="78"/>
  <c r="AM1467" i="78"/>
  <c r="AR1467" i="78" s="1"/>
  <c r="AQ803" i="78"/>
  <c r="AS803" i="78"/>
  <c r="AQ649" i="78"/>
  <c r="AS649" i="78"/>
  <c r="AM634" i="78"/>
  <c r="AR634" i="78" s="1"/>
  <c r="AP634" i="78"/>
  <c r="AI634" i="78"/>
  <c r="AN634" i="78"/>
  <c r="AZ634" i="78"/>
  <c r="AY634" i="78" s="1"/>
  <c r="AX634" i="78" s="1"/>
  <c r="AL634" i="78"/>
  <c r="AT634" i="78"/>
  <c r="AK634" i="78"/>
  <c r="AH634" i="78"/>
  <c r="AJ634" i="78"/>
  <c r="AT166" i="78"/>
  <c r="AL166" i="78"/>
  <c r="AK166" i="78"/>
  <c r="AJ166" i="78"/>
  <c r="AI166" i="78"/>
  <c r="AP166" i="78"/>
  <c r="AH166" i="78"/>
  <c r="AN166" i="78"/>
  <c r="AM166" i="78"/>
  <c r="AR166" i="78" s="1"/>
  <c r="AN224" i="78"/>
  <c r="AH224" i="78"/>
  <c r="AP224" i="78"/>
  <c r="AM224" i="78"/>
  <c r="AR224" i="78" s="1"/>
  <c r="AL224" i="78"/>
  <c r="AT224" i="78"/>
  <c r="AK224" i="78"/>
  <c r="AJ224" i="78"/>
  <c r="AI224" i="78"/>
  <c r="AQ1582" i="78"/>
  <c r="AS1582" i="78"/>
  <c r="AK1866" i="78"/>
  <c r="AT1866" i="78"/>
  <c r="AJ1866" i="78"/>
  <c r="AI1866" i="78"/>
  <c r="AH1866" i="78"/>
  <c r="AZ1866" i="78"/>
  <c r="AY1866" i="78" s="1"/>
  <c r="AX1866" i="78" s="1"/>
  <c r="AP1866" i="78"/>
  <c r="AN1866" i="78"/>
  <c r="AM1866" i="78"/>
  <c r="AR1866" i="78" s="1"/>
  <c r="AL1866" i="78"/>
  <c r="AT1809" i="78"/>
  <c r="AL1809" i="78"/>
  <c r="AZ1809" i="78"/>
  <c r="AY1809" i="78" s="1"/>
  <c r="AX1809" i="78" s="1"/>
  <c r="AJ1809" i="78"/>
  <c r="AP1809" i="78"/>
  <c r="AM1809" i="78"/>
  <c r="AR1809" i="78" s="1"/>
  <c r="AI1809" i="78"/>
  <c r="AN1809" i="78"/>
  <c r="AK1809" i="78"/>
  <c r="AH1809" i="78"/>
  <c r="AQ1677" i="78"/>
  <c r="AS1677" i="78"/>
  <c r="AM1395" i="78"/>
  <c r="AR1395" i="78" s="1"/>
  <c r="AP1395" i="78"/>
  <c r="AN1395" i="78"/>
  <c r="AZ1395" i="78"/>
  <c r="AY1395" i="78" s="1"/>
  <c r="AX1395" i="78" s="1"/>
  <c r="AL1395" i="78"/>
  <c r="AT1395" i="78"/>
  <c r="AK1395" i="78"/>
  <c r="AI1395" i="78"/>
  <c r="AJ1395" i="78"/>
  <c r="AH1395" i="78"/>
  <c r="AS141" i="78"/>
  <c r="AQ141" i="78"/>
  <c r="AN1058" i="78"/>
  <c r="AM1058" i="78"/>
  <c r="AR1058" i="78" s="1"/>
  <c r="AZ1058" i="78"/>
  <c r="AY1058" i="78" s="1"/>
  <c r="AX1058" i="78" s="1"/>
  <c r="AL1058" i="78"/>
  <c r="AT1058" i="78"/>
  <c r="AK1058" i="78"/>
  <c r="AJ1058" i="78"/>
  <c r="AI1058" i="78"/>
  <c r="AH1058" i="78"/>
  <c r="AP1058" i="78"/>
  <c r="AI1590" i="78"/>
  <c r="AT1590" i="78"/>
  <c r="AK1590" i="78"/>
  <c r="AJ1590" i="78"/>
  <c r="AH1590" i="78"/>
  <c r="AN1590" i="78"/>
  <c r="AP1590" i="78"/>
  <c r="AM1590" i="78"/>
  <c r="AR1590" i="78" s="1"/>
  <c r="AZ1590" i="78"/>
  <c r="AY1590" i="78" s="1"/>
  <c r="AX1590" i="78" s="1"/>
  <c r="AL1590" i="78"/>
  <c r="AS1504" i="78"/>
  <c r="AQ1504" i="78"/>
  <c r="AM925" i="78"/>
  <c r="AR925" i="78" s="1"/>
  <c r="AP925" i="78"/>
  <c r="AH925" i="78"/>
  <c r="AN925" i="78"/>
  <c r="AZ925" i="78"/>
  <c r="AY925" i="78" s="1"/>
  <c r="AX925" i="78" s="1"/>
  <c r="AT925" i="78"/>
  <c r="AK925" i="78"/>
  <c r="AJ925" i="78"/>
  <c r="AL925" i="78"/>
  <c r="AI925" i="78"/>
  <c r="AS694" i="78"/>
  <c r="AQ694" i="78"/>
  <c r="AJ574" i="78"/>
  <c r="AL574" i="78"/>
  <c r="AT574" i="78"/>
  <c r="AK574" i="78"/>
  <c r="AM574" i="78"/>
  <c r="AR574" i="78" s="1"/>
  <c r="AH574" i="78"/>
  <c r="AP574" i="78"/>
  <c r="AN574" i="78"/>
  <c r="AI574" i="78"/>
  <c r="AZ574" i="78"/>
  <c r="AY574" i="78" s="1"/>
  <c r="AX574" i="78" s="1"/>
  <c r="AQ91" i="78"/>
  <c r="AS91" i="78"/>
  <c r="AS1191" i="78"/>
  <c r="AQ1191" i="78"/>
  <c r="AT1987" i="78"/>
  <c r="AL1987" i="78"/>
  <c r="AZ1987" i="78"/>
  <c r="AY1987" i="78" s="1"/>
  <c r="AX1987" i="78" s="1"/>
  <c r="AM1987" i="78"/>
  <c r="AR1987" i="78" s="1"/>
  <c r="AK1987" i="78"/>
  <c r="AJ1987" i="78"/>
  <c r="AI1987" i="78"/>
  <c r="AP1987" i="78"/>
  <c r="AN1987" i="78"/>
  <c r="AH1987" i="78"/>
  <c r="AQ2026" i="78"/>
  <c r="AS2026" i="78"/>
  <c r="AI1696" i="78"/>
  <c r="AM1696" i="78"/>
  <c r="AR1696" i="78" s="1"/>
  <c r="AZ1696" i="78"/>
  <c r="AY1696" i="78" s="1"/>
  <c r="AX1696" i="78" s="1"/>
  <c r="AN1696" i="78"/>
  <c r="AL1696" i="78"/>
  <c r="AK1696" i="78"/>
  <c r="AT1696" i="78"/>
  <c r="AJ1696" i="78"/>
  <c r="AH1696" i="78"/>
  <c r="AP1696" i="78"/>
  <c r="AS1407" i="78"/>
  <c r="AQ1407" i="78"/>
  <c r="AM875" i="78"/>
  <c r="AR875" i="78" s="1"/>
  <c r="AP875" i="78"/>
  <c r="AN875" i="78"/>
  <c r="AZ875" i="78"/>
  <c r="AY875" i="78" s="1"/>
  <c r="AX875" i="78" s="1"/>
  <c r="AT875" i="78"/>
  <c r="AK875" i="78"/>
  <c r="AL875" i="78"/>
  <c r="AJ875" i="78"/>
  <c r="AI875" i="78"/>
  <c r="AH875" i="78"/>
  <c r="AS1338" i="78"/>
  <c r="AQ1338" i="78"/>
  <c r="AQ1618" i="78"/>
  <c r="AS1618" i="78"/>
  <c r="AM889" i="78"/>
  <c r="AR889" i="78" s="1"/>
  <c r="AP889" i="78"/>
  <c r="AH889" i="78"/>
  <c r="AN889" i="78"/>
  <c r="AZ889" i="78"/>
  <c r="AY889" i="78" s="1"/>
  <c r="AX889" i="78" s="1"/>
  <c r="AT889" i="78"/>
  <c r="AK889" i="78"/>
  <c r="AJ889" i="78"/>
  <c r="AI889" i="78"/>
  <c r="AL889" i="78"/>
  <c r="AS912" i="78"/>
  <c r="AQ912" i="78"/>
  <c r="AK291" i="78"/>
  <c r="AJ291" i="78"/>
  <c r="AH291" i="78"/>
  <c r="AM291" i="78"/>
  <c r="AR291" i="78" s="1"/>
  <c r="AL291" i="78"/>
  <c r="AI291" i="78"/>
  <c r="AP291" i="78"/>
  <c r="AT291" i="78"/>
  <c r="AN291" i="78"/>
  <c r="AS1012" i="78"/>
  <c r="AQ1012" i="78"/>
  <c r="AS1298" i="78"/>
  <c r="AQ1298" i="78"/>
  <c r="AS1893" i="78"/>
  <c r="AQ1893" i="78"/>
  <c r="AI1668" i="78"/>
  <c r="AM1668" i="78"/>
  <c r="AR1668" i="78" s="1"/>
  <c r="AT1668" i="78"/>
  <c r="AJ1668" i="78"/>
  <c r="AZ1668" i="78"/>
  <c r="AY1668" i="78" s="1"/>
  <c r="AX1668" i="78" s="1"/>
  <c r="AN1668" i="78"/>
  <c r="AL1668" i="78"/>
  <c r="AK1668" i="78"/>
  <c r="AP1668" i="78"/>
  <c r="AH1668" i="78"/>
  <c r="AN1381" i="78"/>
  <c r="AM1381" i="78"/>
  <c r="AR1381" i="78" s="1"/>
  <c r="AT1381" i="78"/>
  <c r="AL1381" i="78"/>
  <c r="AZ1381" i="78"/>
  <c r="AY1381" i="78" s="1"/>
  <c r="AX1381" i="78" s="1"/>
  <c r="AJ1381" i="78"/>
  <c r="AK1381" i="78"/>
  <c r="AI1381" i="78"/>
  <c r="AH1381" i="78"/>
  <c r="AP1381" i="78"/>
  <c r="AM802" i="78"/>
  <c r="AR802" i="78" s="1"/>
  <c r="AP802" i="78"/>
  <c r="AI802" i="78"/>
  <c r="AN802" i="78"/>
  <c r="AL802" i="78"/>
  <c r="AK802" i="78"/>
  <c r="AT802" i="78"/>
  <c r="AJ802" i="78"/>
  <c r="AH802" i="78"/>
  <c r="AZ802" i="78"/>
  <c r="AY802" i="78" s="1"/>
  <c r="AX802" i="78" s="1"/>
  <c r="AJ580" i="78"/>
  <c r="AI580" i="78"/>
  <c r="AN580" i="78"/>
  <c r="AP580" i="78"/>
  <c r="AM580" i="78"/>
  <c r="AR580" i="78" s="1"/>
  <c r="AZ580" i="78"/>
  <c r="AY580" i="78" s="1"/>
  <c r="AX580" i="78" s="1"/>
  <c r="AK580" i="78"/>
  <c r="AH580" i="78"/>
  <c r="AT580" i="78"/>
  <c r="AL580" i="78"/>
  <c r="AK1161" i="78"/>
  <c r="AI1161" i="78"/>
  <c r="AP1161" i="78"/>
  <c r="AM1161" i="78"/>
  <c r="AR1161" i="78" s="1"/>
  <c r="AJ1161" i="78"/>
  <c r="AL1161" i="78"/>
  <c r="AH1161" i="78"/>
  <c r="AZ1161" i="78"/>
  <c r="AY1161" i="78" s="1"/>
  <c r="AX1161" i="78" s="1"/>
  <c r="AT1161" i="78"/>
  <c r="AN1161" i="78"/>
  <c r="AS1321" i="78"/>
  <c r="AQ1321" i="78"/>
  <c r="AI1664" i="78"/>
  <c r="AM1664" i="78"/>
  <c r="AR1664" i="78" s="1"/>
  <c r="AZ1664" i="78"/>
  <c r="AY1664" i="78" s="1"/>
  <c r="AX1664" i="78" s="1"/>
  <c r="AL1664" i="78"/>
  <c r="AT1664" i="78"/>
  <c r="AJ1664" i="78"/>
  <c r="AH1664" i="78"/>
  <c r="AK1664" i="78"/>
  <c r="AP1664" i="78"/>
  <c r="AN1664" i="78"/>
  <c r="AN1544" i="78"/>
  <c r="AM1544" i="78"/>
  <c r="AR1544" i="78" s="1"/>
  <c r="AP1544" i="78"/>
  <c r="AT1544" i="78"/>
  <c r="AL1544" i="78"/>
  <c r="AZ1544" i="78"/>
  <c r="AY1544" i="78" s="1"/>
  <c r="AX1544" i="78" s="1"/>
  <c r="AK1544" i="78"/>
  <c r="AJ1544" i="78"/>
  <c r="AI1544" i="78"/>
  <c r="AH1544" i="78"/>
  <c r="AS384" i="78"/>
  <c r="AQ384" i="78"/>
  <c r="AN1077" i="78"/>
  <c r="AI1077" i="78"/>
  <c r="AH1077" i="78"/>
  <c r="AP1077" i="78"/>
  <c r="AM1077" i="78"/>
  <c r="AR1077" i="78" s="1"/>
  <c r="AZ1077" i="78"/>
  <c r="AY1077" i="78" s="1"/>
  <c r="AX1077" i="78" s="1"/>
  <c r="AL1077" i="78"/>
  <c r="AT1077" i="78"/>
  <c r="AK1077" i="78"/>
  <c r="AJ1077" i="78"/>
  <c r="AQ145" i="78"/>
  <c r="AS145" i="78"/>
  <c r="AS1509" i="78"/>
  <c r="AQ1509" i="78"/>
  <c r="AS1263" i="78"/>
  <c r="AQ1263" i="78"/>
  <c r="AS586" i="78"/>
  <c r="AQ586" i="78"/>
  <c r="AQ1063" i="78"/>
  <c r="AS1063" i="78"/>
  <c r="AN1471" i="78"/>
  <c r="AJ1471" i="78"/>
  <c r="AT1471" i="78"/>
  <c r="AI1471" i="78"/>
  <c r="AH1471" i="78"/>
  <c r="AP1471" i="78"/>
  <c r="AZ1471" i="78"/>
  <c r="AY1471" i="78" s="1"/>
  <c r="AX1471" i="78" s="1"/>
  <c r="AM1471" i="78"/>
  <c r="AR1471" i="78" s="1"/>
  <c r="AL1471" i="78"/>
  <c r="AK1471" i="78"/>
  <c r="AK1858" i="78"/>
  <c r="AT1858" i="78"/>
  <c r="AJ1858" i="78"/>
  <c r="AH1858" i="78"/>
  <c r="AP1858" i="78"/>
  <c r="AN1858" i="78"/>
  <c r="AM1858" i="78"/>
  <c r="AR1858" i="78" s="1"/>
  <c r="AL1858" i="78"/>
  <c r="AI1858" i="78"/>
  <c r="AZ1858" i="78"/>
  <c r="AY1858" i="78" s="1"/>
  <c r="AX1858" i="78" s="1"/>
  <c r="AS148" i="78"/>
  <c r="AQ148" i="78"/>
  <c r="AQ641" i="78"/>
  <c r="AS641" i="78"/>
  <c r="AI1098" i="78"/>
  <c r="AL1098" i="78"/>
  <c r="AJ1098" i="78"/>
  <c r="AT1098" i="78"/>
  <c r="AP1098" i="78"/>
  <c r="AZ1098" i="78"/>
  <c r="AY1098" i="78" s="1"/>
  <c r="AX1098" i="78" s="1"/>
  <c r="AN1098" i="78"/>
  <c r="AM1098" i="78"/>
  <c r="AR1098" i="78" s="1"/>
  <c r="AK1098" i="78"/>
  <c r="AH1098" i="78"/>
  <c r="AS1134" i="78"/>
  <c r="AQ1134" i="78"/>
  <c r="AJ1258" i="78"/>
  <c r="AT1258" i="78"/>
  <c r="AK1258" i="78"/>
  <c r="AI1258" i="78"/>
  <c r="AH1258" i="78"/>
  <c r="AM1258" i="78"/>
  <c r="AR1258" i="78" s="1"/>
  <c r="AZ1258" i="78"/>
  <c r="AY1258" i="78" s="1"/>
  <c r="AX1258" i="78" s="1"/>
  <c r="AP1258" i="78"/>
  <c r="AN1258" i="78"/>
  <c r="AL1258" i="78"/>
  <c r="AN1716" i="78"/>
  <c r="AT1716" i="78"/>
  <c r="AL1716" i="78"/>
  <c r="AZ1716" i="78"/>
  <c r="AY1716" i="78" s="1"/>
  <c r="AX1716" i="78" s="1"/>
  <c r="AM1716" i="78"/>
  <c r="AR1716" i="78" s="1"/>
  <c r="AJ1716" i="78"/>
  <c r="AI1716" i="78"/>
  <c r="AH1716" i="78"/>
  <c r="AP1716" i="78"/>
  <c r="AK1716" i="78"/>
  <c r="AQ592" i="78"/>
  <c r="AS592" i="78"/>
  <c r="AS386" i="78"/>
  <c r="AQ386" i="78"/>
  <c r="AS1036" i="78"/>
  <c r="AQ1036" i="78"/>
  <c r="AK1144" i="78"/>
  <c r="AI1144" i="78"/>
  <c r="AM1144" i="78"/>
  <c r="AR1144" i="78" s="1"/>
  <c r="AJ1144" i="78"/>
  <c r="AH1144" i="78"/>
  <c r="AZ1144" i="78"/>
  <c r="AY1144" i="78" s="1"/>
  <c r="AX1144" i="78" s="1"/>
  <c r="AT1144" i="78"/>
  <c r="AP1144" i="78"/>
  <c r="AN1144" i="78"/>
  <c r="AL1144" i="78"/>
  <c r="AS1554" i="78"/>
  <c r="AQ1554" i="78"/>
  <c r="AI1092" i="78"/>
  <c r="AJ1092" i="78"/>
  <c r="AP1092" i="78"/>
  <c r="AN1092" i="78"/>
  <c r="AT1092" i="78"/>
  <c r="AZ1092" i="78"/>
  <c r="AY1092" i="78" s="1"/>
  <c r="AX1092" i="78" s="1"/>
  <c r="AM1092" i="78"/>
  <c r="AR1092" i="78" s="1"/>
  <c r="AL1092" i="78"/>
  <c r="AK1092" i="78"/>
  <c r="AH1092" i="78"/>
  <c r="AS886" i="78"/>
  <c r="AQ886" i="78"/>
  <c r="AQ349" i="78"/>
  <c r="AS349" i="78"/>
  <c r="AI193" i="78"/>
  <c r="AP193" i="78"/>
  <c r="AH193" i="78"/>
  <c r="AN193" i="78"/>
  <c r="AM193" i="78"/>
  <c r="AR193" i="78" s="1"/>
  <c r="AT193" i="78"/>
  <c r="AL193" i="78"/>
  <c r="AK193" i="78"/>
  <c r="AJ193" i="78"/>
  <c r="AT1806" i="78"/>
  <c r="AL1806" i="78"/>
  <c r="AZ1806" i="78"/>
  <c r="AY1806" i="78" s="1"/>
  <c r="AX1806" i="78" s="1"/>
  <c r="AJ1806" i="78"/>
  <c r="AM1806" i="78"/>
  <c r="AR1806" i="78" s="1"/>
  <c r="AI1806" i="78"/>
  <c r="AP1806" i="78"/>
  <c r="AK1806" i="78"/>
  <c r="AH1806" i="78"/>
  <c r="AN1806" i="78"/>
  <c r="AQ613" i="78"/>
  <c r="AS613" i="78"/>
  <c r="AS329" i="78"/>
  <c r="AQ329" i="78"/>
  <c r="AI1616" i="78"/>
  <c r="AM1616" i="78"/>
  <c r="AR1616" i="78" s="1"/>
  <c r="AP1616" i="78"/>
  <c r="AZ1616" i="78"/>
  <c r="AY1616" i="78" s="1"/>
  <c r="AX1616" i="78" s="1"/>
  <c r="AN1616" i="78"/>
  <c r="AL1616" i="78"/>
  <c r="AK1616" i="78"/>
  <c r="AT1616" i="78"/>
  <c r="AJ1616" i="78"/>
  <c r="AH1616" i="78"/>
  <c r="AS1363" i="78"/>
  <c r="AQ1363" i="78"/>
  <c r="AM843" i="78"/>
  <c r="AR843" i="78" s="1"/>
  <c r="AI843" i="78"/>
  <c r="AP843" i="78"/>
  <c r="AZ843" i="78"/>
  <c r="AY843" i="78" s="1"/>
  <c r="AX843" i="78" s="1"/>
  <c r="AL843" i="78"/>
  <c r="AK843" i="78"/>
  <c r="AT843" i="78"/>
  <c r="AJ843" i="78"/>
  <c r="AH843" i="78"/>
  <c r="AN843" i="78"/>
  <c r="AM627" i="78"/>
  <c r="AR627" i="78" s="1"/>
  <c r="AP627" i="78"/>
  <c r="AN627" i="78"/>
  <c r="AZ627" i="78"/>
  <c r="AY627" i="78" s="1"/>
  <c r="AX627" i="78" s="1"/>
  <c r="AI627" i="78"/>
  <c r="AH627" i="78"/>
  <c r="AK627" i="78"/>
  <c r="AJ627" i="78"/>
  <c r="AL627" i="78"/>
  <c r="AT627" i="78"/>
  <c r="AM796" i="78"/>
  <c r="AR796" i="78" s="1"/>
  <c r="AI796" i="78"/>
  <c r="AZ796" i="78"/>
  <c r="AY796" i="78" s="1"/>
  <c r="AX796" i="78" s="1"/>
  <c r="AN796" i="78"/>
  <c r="AK796" i="78"/>
  <c r="AT796" i="78"/>
  <c r="AJ796" i="78"/>
  <c r="AH796" i="78"/>
  <c r="AP796" i="78"/>
  <c r="AL796" i="78"/>
  <c r="AN388" i="78"/>
  <c r="AT388" i="78"/>
  <c r="AK388" i="78"/>
  <c r="AJ388" i="78"/>
  <c r="AI388" i="78"/>
  <c r="AH388" i="78"/>
  <c r="AP388" i="78"/>
  <c r="AM388" i="78"/>
  <c r="AR388" i="78" s="1"/>
  <c r="AL388" i="78"/>
  <c r="AI399" i="78"/>
  <c r="AK399" i="78"/>
  <c r="AM399" i="78"/>
  <c r="AR399" i="78" s="1"/>
  <c r="AL399" i="78"/>
  <c r="AJ399" i="78"/>
  <c r="AT399" i="78"/>
  <c r="AH399" i="78"/>
  <c r="AP399" i="78"/>
  <c r="AN399" i="78"/>
  <c r="AK1010" i="78"/>
  <c r="AJ1010" i="78"/>
  <c r="AI1010" i="78"/>
  <c r="AH1010" i="78"/>
  <c r="AP1010" i="78"/>
  <c r="AT1010" i="78"/>
  <c r="AZ1010" i="78"/>
  <c r="AY1010" i="78" s="1"/>
  <c r="AX1010" i="78" s="1"/>
  <c r="AN1010" i="78"/>
  <c r="AM1010" i="78"/>
  <c r="AR1010" i="78" s="1"/>
  <c r="AL1010" i="78"/>
  <c r="AS1227" i="78"/>
  <c r="AQ1227" i="78"/>
  <c r="AQ1525" i="78"/>
  <c r="AS1525" i="78"/>
  <c r="AQ1762" i="78"/>
  <c r="AS1762" i="78"/>
  <c r="AN1564" i="78"/>
  <c r="AM1564" i="78"/>
  <c r="AR1564" i="78" s="1"/>
  <c r="AP1564" i="78"/>
  <c r="AT1564" i="78"/>
  <c r="AL1564" i="78"/>
  <c r="AZ1564" i="78"/>
  <c r="AY1564" i="78" s="1"/>
  <c r="AX1564" i="78" s="1"/>
  <c r="AK1564" i="78"/>
  <c r="AJ1564" i="78"/>
  <c r="AI1564" i="78"/>
  <c r="AH1564" i="78"/>
  <c r="AT1976" i="78"/>
  <c r="AL1976" i="78"/>
  <c r="AZ1976" i="78"/>
  <c r="AY1976" i="78" s="1"/>
  <c r="AX1976" i="78" s="1"/>
  <c r="AJ1976" i="78"/>
  <c r="AN1976" i="78"/>
  <c r="AM1976" i="78"/>
  <c r="AR1976" i="78" s="1"/>
  <c r="AK1976" i="78"/>
  <c r="AI1976" i="78"/>
  <c r="AP1976" i="78"/>
  <c r="AH1976" i="78"/>
  <c r="AQ1100" i="78"/>
  <c r="AS1100" i="78"/>
  <c r="AM443" i="78"/>
  <c r="AR443" i="78" s="1"/>
  <c r="AP443" i="78"/>
  <c r="AK443" i="78"/>
  <c r="AT443" i="78"/>
  <c r="AH443" i="78"/>
  <c r="AN443" i="78"/>
  <c r="AL443" i="78"/>
  <c r="AJ443" i="78"/>
  <c r="AI443" i="78"/>
  <c r="AM297" i="78"/>
  <c r="AR297" i="78" s="1"/>
  <c r="AT297" i="78"/>
  <c r="AL297" i="78"/>
  <c r="AJ297" i="78"/>
  <c r="AI297" i="78"/>
  <c r="AP297" i="78"/>
  <c r="AN297" i="78"/>
  <c r="AK297" i="78"/>
  <c r="AH297" i="78"/>
  <c r="AS97" i="78"/>
  <c r="AQ97" i="78"/>
  <c r="AS1205" i="78"/>
  <c r="AQ1205" i="78"/>
  <c r="AJ1244" i="78"/>
  <c r="AM1244" i="78"/>
  <c r="AR1244" i="78" s="1"/>
  <c r="AZ1244" i="78"/>
  <c r="AY1244" i="78" s="1"/>
  <c r="AX1244" i="78" s="1"/>
  <c r="AT1244" i="78"/>
  <c r="AK1244" i="78"/>
  <c r="AN1244" i="78"/>
  <c r="AL1244" i="78"/>
  <c r="AI1244" i="78"/>
  <c r="AH1244" i="78"/>
  <c r="AP1244" i="78"/>
  <c r="AN1503" i="78"/>
  <c r="AT1503" i="78"/>
  <c r="AL1503" i="78"/>
  <c r="AZ1503" i="78"/>
  <c r="AY1503" i="78" s="1"/>
  <c r="AX1503" i="78" s="1"/>
  <c r="AJ1503" i="78"/>
  <c r="AH1503" i="78"/>
  <c r="AP1503" i="78"/>
  <c r="AM1503" i="78"/>
  <c r="AR1503" i="78" s="1"/>
  <c r="AK1503" i="78"/>
  <c r="AI1503" i="78"/>
  <c r="AQ1398" i="78"/>
  <c r="AS1398" i="78"/>
  <c r="AM834" i="78"/>
  <c r="AR834" i="78" s="1"/>
  <c r="AI834" i="78"/>
  <c r="AP834" i="78"/>
  <c r="AN834" i="78"/>
  <c r="AL834" i="78"/>
  <c r="AK834" i="78"/>
  <c r="AT834" i="78"/>
  <c r="AJ834" i="78"/>
  <c r="AH834" i="78"/>
  <c r="AZ834" i="78"/>
  <c r="AY834" i="78" s="1"/>
  <c r="AX834" i="78" s="1"/>
  <c r="AM631" i="78"/>
  <c r="AR631" i="78" s="1"/>
  <c r="AN631" i="78"/>
  <c r="AZ631" i="78"/>
  <c r="AY631" i="78" s="1"/>
  <c r="AX631" i="78" s="1"/>
  <c r="AI631" i="78"/>
  <c r="AH631" i="78"/>
  <c r="AJ631" i="78"/>
  <c r="AP631" i="78"/>
  <c r="AK631" i="78"/>
  <c r="AT631" i="78"/>
  <c r="AL631" i="78"/>
  <c r="AN554" i="78"/>
  <c r="AJ554" i="78"/>
  <c r="AT554" i="78"/>
  <c r="AH554" i="78"/>
  <c r="AP554" i="78"/>
  <c r="AM554" i="78"/>
  <c r="AR554" i="78" s="1"/>
  <c r="AK554" i="78"/>
  <c r="AI554" i="78"/>
  <c r="AL554" i="78"/>
  <c r="AS1146" i="78"/>
  <c r="AQ1146" i="78"/>
  <c r="AT1792" i="78"/>
  <c r="AL1792" i="78"/>
  <c r="AZ1792" i="78"/>
  <c r="AY1792" i="78" s="1"/>
  <c r="AX1792" i="78" s="1"/>
  <c r="AN1792" i="78"/>
  <c r="AK1792" i="78"/>
  <c r="AI1792" i="78"/>
  <c r="AP1792" i="78"/>
  <c r="AM1792" i="78"/>
  <c r="AR1792" i="78" s="1"/>
  <c r="AJ1792" i="78"/>
  <c r="AH1792" i="78"/>
  <c r="AN1555" i="78"/>
  <c r="AM1555" i="78"/>
  <c r="AR1555" i="78" s="1"/>
  <c r="AP1555" i="78"/>
  <c r="AT1555" i="78"/>
  <c r="AL1555" i="78"/>
  <c r="AZ1555" i="78"/>
  <c r="AY1555" i="78" s="1"/>
  <c r="AX1555" i="78" s="1"/>
  <c r="AK1555" i="78"/>
  <c r="AJ1555" i="78"/>
  <c r="AI1555" i="78"/>
  <c r="AH1555" i="78"/>
  <c r="AM944" i="78"/>
  <c r="AR944" i="78" s="1"/>
  <c r="AT944" i="78"/>
  <c r="AL944" i="78"/>
  <c r="AZ944" i="78"/>
  <c r="AY944" i="78" s="1"/>
  <c r="AX944" i="78" s="1"/>
  <c r="AI944" i="78"/>
  <c r="AH944" i="78"/>
  <c r="AP944" i="78"/>
  <c r="AN944" i="78"/>
  <c r="AK944" i="78"/>
  <c r="AJ944" i="78"/>
  <c r="AQ824" i="78"/>
  <c r="AS824" i="78"/>
  <c r="AS428" i="78"/>
  <c r="AQ428" i="78"/>
  <c r="AI113" i="78"/>
  <c r="AH113" i="78"/>
  <c r="AN113" i="78"/>
  <c r="AM113" i="78"/>
  <c r="AR113" i="78" s="1"/>
  <c r="AP113" i="78"/>
  <c r="AT113" i="78"/>
  <c r="AL113" i="78"/>
  <c r="AK113" i="78"/>
  <c r="AJ113" i="78"/>
  <c r="AS990" i="78"/>
  <c r="AQ990" i="78"/>
  <c r="AK1851" i="78"/>
  <c r="AN1851" i="78"/>
  <c r="AI1851" i="78"/>
  <c r="AM1851" i="78"/>
  <c r="AR1851" i="78" s="1"/>
  <c r="AL1851" i="78"/>
  <c r="AJ1851" i="78"/>
  <c r="AH1851" i="78"/>
  <c r="AT1851" i="78"/>
  <c r="AP1851" i="78"/>
  <c r="AZ1851" i="78"/>
  <c r="AY1851" i="78" s="1"/>
  <c r="AX1851" i="78" s="1"/>
  <c r="AQ2027" i="78"/>
  <c r="AS2027" i="78"/>
  <c r="AS1357" i="78"/>
  <c r="AQ1357" i="78"/>
  <c r="AM724" i="78"/>
  <c r="AR724" i="78" s="1"/>
  <c r="AP724" i="78"/>
  <c r="AI724" i="78"/>
  <c r="AN724" i="78"/>
  <c r="AZ724" i="78"/>
  <c r="AY724" i="78" s="1"/>
  <c r="AX724" i="78" s="1"/>
  <c r="AL724" i="78"/>
  <c r="AK724" i="78"/>
  <c r="AJ724" i="78"/>
  <c r="AH724" i="78"/>
  <c r="AT724" i="78"/>
  <c r="AQ785" i="78"/>
  <c r="AS785" i="78"/>
  <c r="AQ340" i="78"/>
  <c r="AS340" i="78"/>
  <c r="AK371" i="78"/>
  <c r="AJ371" i="78"/>
  <c r="AI371" i="78"/>
  <c r="AP371" i="78"/>
  <c r="AH371" i="78"/>
  <c r="AN371" i="78"/>
  <c r="AM371" i="78"/>
  <c r="AR371" i="78" s="1"/>
  <c r="AT371" i="78"/>
  <c r="AL371" i="78"/>
  <c r="AP456" i="78"/>
  <c r="AH456" i="78"/>
  <c r="AN456" i="78"/>
  <c r="AJ456" i="78"/>
  <c r="AM456" i="78"/>
  <c r="AR456" i="78" s="1"/>
  <c r="AL456" i="78"/>
  <c r="AK456" i="78"/>
  <c r="AI456" i="78"/>
  <c r="AT456" i="78"/>
  <c r="AS1423" i="78"/>
  <c r="AQ1423" i="78"/>
  <c r="AT1780" i="78"/>
  <c r="AL1780" i="78"/>
  <c r="AZ1780" i="78"/>
  <c r="AY1780" i="78" s="1"/>
  <c r="AX1780" i="78" s="1"/>
  <c r="AN1780" i="78"/>
  <c r="AP1780" i="78"/>
  <c r="AK1780" i="78"/>
  <c r="AJ1780" i="78"/>
  <c r="AH1780" i="78"/>
  <c r="AM1780" i="78"/>
  <c r="AR1780" i="78" s="1"/>
  <c r="AI1780" i="78"/>
  <c r="AJ2021" i="78"/>
  <c r="AI2021" i="78"/>
  <c r="AN2021" i="78"/>
  <c r="AK2021" i="78"/>
  <c r="AH2021" i="78"/>
  <c r="AT2021" i="78"/>
  <c r="AM2021" i="78"/>
  <c r="AR2021" i="78" s="1"/>
  <c r="AP2021" i="78"/>
  <c r="AZ2021" i="78"/>
  <c r="AY2021" i="78" s="1"/>
  <c r="AX2021" i="78" s="1"/>
  <c r="AL2021" i="78"/>
  <c r="AM905" i="78"/>
  <c r="AR905" i="78" s="1"/>
  <c r="AP905" i="78"/>
  <c r="AH905" i="78"/>
  <c r="AN905" i="78"/>
  <c r="AZ905" i="78"/>
  <c r="AY905" i="78" s="1"/>
  <c r="AX905" i="78" s="1"/>
  <c r="AT905" i="78"/>
  <c r="AK905" i="78"/>
  <c r="AJ905" i="78"/>
  <c r="AI905" i="78"/>
  <c r="AL905" i="78"/>
  <c r="AM932" i="78"/>
  <c r="AR932" i="78" s="1"/>
  <c r="AL932" i="78"/>
  <c r="AT932" i="78"/>
  <c r="AK932" i="78"/>
  <c r="AJ932" i="78"/>
  <c r="AI932" i="78"/>
  <c r="AP932" i="78"/>
  <c r="AN932" i="78"/>
  <c r="AH932" i="78"/>
  <c r="AZ932" i="78"/>
  <c r="AY932" i="78" s="1"/>
  <c r="AX932" i="78" s="1"/>
  <c r="AK1192" i="78"/>
  <c r="AI1192" i="78"/>
  <c r="AP1192" i="78"/>
  <c r="AM1192" i="78"/>
  <c r="AR1192" i="78" s="1"/>
  <c r="AJ1192" i="78"/>
  <c r="AH1192" i="78"/>
  <c r="AZ1192" i="78"/>
  <c r="AY1192" i="78" s="1"/>
  <c r="AX1192" i="78" s="1"/>
  <c r="AT1192" i="78"/>
  <c r="AN1192" i="78"/>
  <c r="AL1192" i="78"/>
  <c r="AN1342" i="78"/>
  <c r="AT1342" i="78"/>
  <c r="AL1342" i="78"/>
  <c r="AZ1342" i="78"/>
  <c r="AY1342" i="78" s="1"/>
  <c r="AX1342" i="78" s="1"/>
  <c r="AJ1342" i="78"/>
  <c r="AI1342" i="78"/>
  <c r="AH1342" i="78"/>
  <c r="AP1342" i="78"/>
  <c r="AM1342" i="78"/>
  <c r="AR1342" i="78" s="1"/>
  <c r="AK1342" i="78"/>
  <c r="AS1755" i="78"/>
  <c r="AQ1755" i="78"/>
  <c r="AS1389" i="78"/>
  <c r="AQ1389" i="78"/>
  <c r="AM703" i="78"/>
  <c r="AR703" i="78" s="1"/>
  <c r="AN703" i="78"/>
  <c r="AZ703" i="78"/>
  <c r="AY703" i="78" s="1"/>
  <c r="AX703" i="78" s="1"/>
  <c r="AT703" i="78"/>
  <c r="AK703" i="78"/>
  <c r="AI703" i="78"/>
  <c r="AH703" i="78"/>
  <c r="AP703" i="78"/>
  <c r="AL703" i="78"/>
  <c r="AJ703" i="78"/>
  <c r="AM800" i="78"/>
  <c r="AR800" i="78" s="1"/>
  <c r="AP800" i="78"/>
  <c r="AI800" i="78"/>
  <c r="AT800" i="78"/>
  <c r="AJ800" i="78"/>
  <c r="AH800" i="78"/>
  <c r="AZ800" i="78"/>
  <c r="AY800" i="78" s="1"/>
  <c r="AX800" i="78" s="1"/>
  <c r="AN800" i="78"/>
  <c r="AL800" i="78"/>
  <c r="AK800" i="78"/>
  <c r="AQ481" i="78"/>
  <c r="AS481" i="78"/>
  <c r="AN351" i="78"/>
  <c r="AM351" i="78"/>
  <c r="AR351" i="78" s="1"/>
  <c r="AP351" i="78"/>
  <c r="AT351" i="78"/>
  <c r="AL351" i="78"/>
  <c r="AK351" i="78"/>
  <c r="AJ351" i="78"/>
  <c r="AI351" i="78"/>
  <c r="AH351" i="78"/>
  <c r="AS1139" i="78"/>
  <c r="AQ1139" i="78"/>
  <c r="AS1346" i="78"/>
  <c r="AQ1346" i="78"/>
  <c r="AS1783" i="78"/>
  <c r="AQ1783" i="78"/>
  <c r="AS1849" i="78"/>
  <c r="AQ1849" i="78"/>
  <c r="AI1672" i="78"/>
  <c r="AM1672" i="78"/>
  <c r="AR1672" i="78" s="1"/>
  <c r="AZ1672" i="78"/>
  <c r="AY1672" i="78" s="1"/>
  <c r="AX1672" i="78" s="1"/>
  <c r="AL1672" i="78"/>
  <c r="AT1672" i="78"/>
  <c r="AJ1672" i="78"/>
  <c r="AH1672" i="78"/>
  <c r="AP1672" i="78"/>
  <c r="AN1672" i="78"/>
  <c r="AK1672" i="78"/>
  <c r="AN1477" i="78"/>
  <c r="AJ1477" i="78"/>
  <c r="AL1477" i="78"/>
  <c r="AK1477" i="78"/>
  <c r="AT1477" i="78"/>
  <c r="AI1477" i="78"/>
  <c r="AH1477" i="78"/>
  <c r="AP1477" i="78"/>
  <c r="AM1477" i="78"/>
  <c r="AR1477" i="78" s="1"/>
  <c r="AZ1477" i="78"/>
  <c r="AY1477" i="78" s="1"/>
  <c r="AX1477" i="78" s="1"/>
  <c r="AS1390" i="78"/>
  <c r="AQ1390" i="78"/>
  <c r="AM750" i="78"/>
  <c r="AR750" i="78" s="1"/>
  <c r="AP750" i="78"/>
  <c r="AI750" i="78"/>
  <c r="AN750" i="78"/>
  <c r="AZ750" i="78"/>
  <c r="AY750" i="78" s="1"/>
  <c r="AX750" i="78" s="1"/>
  <c r="AL750" i="78"/>
  <c r="AK750" i="78"/>
  <c r="AJ750" i="78"/>
  <c r="AH750" i="78"/>
  <c r="AT750" i="78"/>
  <c r="AS542" i="78"/>
  <c r="AQ542" i="78"/>
  <c r="AQ260" i="78"/>
  <c r="AS260" i="78"/>
  <c r="AS1482" i="78"/>
  <c r="AQ1482" i="78"/>
  <c r="AQ1598" i="78"/>
  <c r="AS1598" i="78"/>
  <c r="AM68" i="78"/>
  <c r="AR68" i="78" s="1"/>
  <c r="AP68" i="78"/>
  <c r="AL68" i="78"/>
  <c r="AT68" i="78"/>
  <c r="AK68" i="78"/>
  <c r="AJ68" i="78"/>
  <c r="AI68" i="78"/>
  <c r="AH68" i="78"/>
  <c r="AN68" i="78"/>
  <c r="AQ1402" i="78"/>
  <c r="AS1402" i="78"/>
  <c r="AM786" i="78"/>
  <c r="AR786" i="78" s="1"/>
  <c r="AI786" i="78"/>
  <c r="AP786" i="78"/>
  <c r="AN786" i="78"/>
  <c r="AL786" i="78"/>
  <c r="AK786" i="78"/>
  <c r="AT786" i="78"/>
  <c r="AJ786" i="78"/>
  <c r="AH786" i="78"/>
  <c r="AZ786" i="78"/>
  <c r="AY786" i="78" s="1"/>
  <c r="AX786" i="78" s="1"/>
  <c r="AM825" i="78"/>
  <c r="AR825" i="78" s="1"/>
  <c r="AP825" i="78"/>
  <c r="AI825" i="78"/>
  <c r="AH825" i="78"/>
  <c r="AZ825" i="78"/>
  <c r="AY825" i="78" s="1"/>
  <c r="AX825" i="78" s="1"/>
  <c r="AN825" i="78"/>
  <c r="AL825" i="78"/>
  <c r="AK825" i="78"/>
  <c r="AT825" i="78"/>
  <c r="AJ825" i="78"/>
  <c r="AN240" i="78"/>
  <c r="AK240" i="78"/>
  <c r="AJ240" i="78"/>
  <c r="AT240" i="78"/>
  <c r="AP240" i="78"/>
  <c r="AM240" i="78"/>
  <c r="AR240" i="78" s="1"/>
  <c r="AL240" i="78"/>
  <c r="AI240" i="78"/>
  <c r="AH240" i="78"/>
  <c r="AS1000" i="78"/>
  <c r="AQ1000" i="78"/>
  <c r="AT1958" i="78"/>
  <c r="AL1958" i="78"/>
  <c r="AZ1958" i="78"/>
  <c r="AY1958" i="78" s="1"/>
  <c r="AX1958" i="78" s="1"/>
  <c r="AK1958" i="78"/>
  <c r="AI1958" i="78"/>
  <c r="AN1958" i="78"/>
  <c r="AM1958" i="78"/>
  <c r="AR1958" i="78" s="1"/>
  <c r="AJ1958" i="78"/>
  <c r="AH1958" i="78"/>
  <c r="AP1958" i="78"/>
  <c r="AN1438" i="78"/>
  <c r="AJ1438" i="78"/>
  <c r="AK1438" i="78"/>
  <c r="AZ1438" i="78"/>
  <c r="AY1438" i="78" s="1"/>
  <c r="AX1438" i="78" s="1"/>
  <c r="AM1438" i="78"/>
  <c r="AR1438" i="78" s="1"/>
  <c r="AL1438" i="78"/>
  <c r="AI1438" i="78"/>
  <c r="AT1438" i="78"/>
  <c r="AH1438" i="78"/>
  <c r="AP1438" i="78"/>
  <c r="AS151" i="78"/>
  <c r="AQ151" i="78"/>
  <c r="AH358" i="78"/>
  <c r="AN358" i="78"/>
  <c r="AM358" i="78"/>
  <c r="AR358" i="78" s="1"/>
  <c r="AP358" i="78"/>
  <c r="AT358" i="78"/>
  <c r="AL358" i="78"/>
  <c r="AK358" i="78"/>
  <c r="AJ358" i="78"/>
  <c r="AI358" i="78"/>
  <c r="AQ128" i="78"/>
  <c r="AS128" i="78"/>
  <c r="AQ1663" i="78"/>
  <c r="AS1663" i="78"/>
  <c r="AN1459" i="78"/>
  <c r="AJ1459" i="78"/>
  <c r="AZ1459" i="78"/>
  <c r="AY1459" i="78" s="1"/>
  <c r="AX1459" i="78" s="1"/>
  <c r="AL1459" i="78"/>
  <c r="AK1459" i="78"/>
  <c r="AT1459" i="78"/>
  <c r="AI1459" i="78"/>
  <c r="AH1459" i="78"/>
  <c r="AP1459" i="78"/>
  <c r="AM1459" i="78"/>
  <c r="AR1459" i="78" s="1"/>
  <c r="AJ1249" i="78"/>
  <c r="AN1249" i="78"/>
  <c r="AL1249" i="78"/>
  <c r="AI1249" i="78"/>
  <c r="AZ1249" i="78"/>
  <c r="AY1249" i="78" s="1"/>
  <c r="AX1249" i="78" s="1"/>
  <c r="AT1249" i="78"/>
  <c r="AP1249" i="78"/>
  <c r="AM1249" i="78"/>
  <c r="AR1249" i="78" s="1"/>
  <c r="AK1249" i="78"/>
  <c r="AH1249" i="78"/>
  <c r="AM697" i="78"/>
  <c r="AR697" i="78" s="1"/>
  <c r="AN697" i="78"/>
  <c r="AZ697" i="78"/>
  <c r="AY697" i="78" s="1"/>
  <c r="AX697" i="78" s="1"/>
  <c r="AT697" i="78"/>
  <c r="AK697" i="78"/>
  <c r="AI697" i="78"/>
  <c r="AH697" i="78"/>
  <c r="AP697" i="78"/>
  <c r="AL697" i="78"/>
  <c r="AJ697" i="78"/>
  <c r="AQ617" i="78"/>
  <c r="AS617" i="78"/>
  <c r="AS276" i="78"/>
  <c r="AQ276" i="78"/>
  <c r="AK1001" i="78"/>
  <c r="AJ1001" i="78"/>
  <c r="AI1001" i="78"/>
  <c r="AN1001" i="78"/>
  <c r="AM1001" i="78"/>
  <c r="AR1001" i="78" s="1"/>
  <c r="AL1001" i="78"/>
  <c r="AH1001" i="78"/>
  <c r="AP1001" i="78"/>
  <c r="AT1001" i="78"/>
  <c r="AZ1001" i="78"/>
  <c r="AY1001" i="78" s="1"/>
  <c r="AX1001" i="78" s="1"/>
  <c r="AS1208" i="78"/>
  <c r="AQ1208" i="78"/>
  <c r="AQ1628" i="78"/>
  <c r="AS1628" i="78"/>
  <c r="AJ1278" i="78"/>
  <c r="AT1278" i="78"/>
  <c r="AK1278" i="78"/>
  <c r="AM1278" i="78"/>
  <c r="AR1278" i="78" s="1"/>
  <c r="AL1278" i="78"/>
  <c r="AI1278" i="78"/>
  <c r="AP1278" i="78"/>
  <c r="AZ1278" i="78"/>
  <c r="AY1278" i="78" s="1"/>
  <c r="AX1278" i="78" s="1"/>
  <c r="AN1278" i="78"/>
  <c r="AH1278" i="78"/>
  <c r="AT247" i="78"/>
  <c r="AL247" i="78"/>
  <c r="AK247" i="78"/>
  <c r="AH247" i="78"/>
  <c r="AP247" i="78"/>
  <c r="AN247" i="78"/>
  <c r="AM247" i="78"/>
  <c r="AR247" i="78" s="1"/>
  <c r="AJ247" i="78"/>
  <c r="AI247" i="78"/>
  <c r="AQ1678" i="78"/>
  <c r="AS1678" i="78"/>
  <c r="AQ1721" i="78"/>
  <c r="AS1721" i="78"/>
  <c r="AJ1239" i="78"/>
  <c r="AN1239" i="78"/>
  <c r="AP1239" i="78"/>
  <c r="AZ1239" i="78"/>
  <c r="AY1239" i="78" s="1"/>
  <c r="AX1239" i="78" s="1"/>
  <c r="AM1239" i="78"/>
  <c r="AR1239" i="78" s="1"/>
  <c r="AL1239" i="78"/>
  <c r="AK1239" i="78"/>
  <c r="AI1239" i="78"/>
  <c r="AT1239" i="78"/>
  <c r="AH1239" i="78"/>
  <c r="AM629" i="78"/>
  <c r="AR629" i="78" s="1"/>
  <c r="AP629" i="78"/>
  <c r="AN629" i="78"/>
  <c r="AZ629" i="78"/>
  <c r="AY629" i="78" s="1"/>
  <c r="AX629" i="78" s="1"/>
  <c r="AI629" i="78"/>
  <c r="AH629" i="78"/>
  <c r="AT629" i="78"/>
  <c r="AL629" i="78"/>
  <c r="AK629" i="78"/>
  <c r="AJ629" i="78"/>
  <c r="AQ417" i="78"/>
  <c r="AS417" i="78"/>
  <c r="AS552" i="78"/>
  <c r="AQ552" i="78"/>
  <c r="AN1062" i="78"/>
  <c r="AM1062" i="78"/>
  <c r="AR1062" i="78" s="1"/>
  <c r="AZ1062" i="78"/>
  <c r="AY1062" i="78" s="1"/>
  <c r="AX1062" i="78" s="1"/>
  <c r="AL1062" i="78"/>
  <c r="AT1062" i="78"/>
  <c r="AK1062" i="78"/>
  <c r="AJ1062" i="78"/>
  <c r="AI1062" i="78"/>
  <c r="AH1062" i="78"/>
  <c r="AP1062" i="78"/>
  <c r="AS1962" i="78"/>
  <c r="AQ1962" i="78"/>
  <c r="AT1796" i="78"/>
  <c r="AL1796" i="78"/>
  <c r="AZ1796" i="78"/>
  <c r="AY1796" i="78" s="1"/>
  <c r="AX1796" i="78" s="1"/>
  <c r="AI1796" i="78"/>
  <c r="AN1796" i="78"/>
  <c r="AP1796" i="78"/>
  <c r="AK1796" i="78"/>
  <c r="AM1796" i="78"/>
  <c r="AR1796" i="78" s="1"/>
  <c r="AH1796" i="78"/>
  <c r="AJ1796" i="78"/>
  <c r="AM860" i="78"/>
  <c r="AR860" i="78" s="1"/>
  <c r="AP860" i="78"/>
  <c r="AT860" i="78"/>
  <c r="AK860" i="78"/>
  <c r="AN860" i="78"/>
  <c r="AL860" i="78"/>
  <c r="AI860" i="78"/>
  <c r="AH860" i="78"/>
  <c r="AZ860" i="78"/>
  <c r="AY860" i="78" s="1"/>
  <c r="AX860" i="78" s="1"/>
  <c r="AJ860" i="78"/>
  <c r="AK243" i="78"/>
  <c r="AH243" i="78"/>
  <c r="AL243" i="78"/>
  <c r="AJ243" i="78"/>
  <c r="AI243" i="78"/>
  <c r="AT243" i="78"/>
  <c r="AP243" i="78"/>
  <c r="AN243" i="78"/>
  <c r="AM243" i="78"/>
  <c r="AR243" i="78" s="1"/>
  <c r="AI1579" i="78"/>
  <c r="AJ1579" i="78"/>
  <c r="AH1579" i="78"/>
  <c r="AP1579" i="78"/>
  <c r="AN1579" i="78"/>
  <c r="AM1579" i="78"/>
  <c r="AR1579" i="78" s="1"/>
  <c r="AZ1579" i="78"/>
  <c r="AY1579" i="78" s="1"/>
  <c r="AX1579" i="78" s="1"/>
  <c r="AT1579" i="78"/>
  <c r="AK1579" i="78"/>
  <c r="AL1579" i="78"/>
  <c r="AS1988" i="78"/>
  <c r="AQ1988" i="78"/>
  <c r="AS1757" i="78"/>
  <c r="AQ1757" i="78"/>
  <c r="AQ1385" i="78"/>
  <c r="AS1385" i="78"/>
  <c r="AQ1326" i="78"/>
  <c r="AS1326" i="78"/>
  <c r="AQ689" i="78"/>
  <c r="AS689" i="78"/>
  <c r="AM690" i="78"/>
  <c r="AR690" i="78" s="1"/>
  <c r="AP690" i="78"/>
  <c r="AI690" i="78"/>
  <c r="AN690" i="78"/>
  <c r="AZ690" i="78"/>
  <c r="AY690" i="78" s="1"/>
  <c r="AX690" i="78" s="1"/>
  <c r="AL690" i="78"/>
  <c r="AK690" i="78"/>
  <c r="AJ690" i="78"/>
  <c r="AH690" i="78"/>
  <c r="AT690" i="78"/>
  <c r="AQ317" i="78"/>
  <c r="AS317" i="78"/>
  <c r="AK975" i="78"/>
  <c r="AJ975" i="78"/>
  <c r="AN975" i="78"/>
  <c r="AM975" i="78"/>
  <c r="AR975" i="78" s="1"/>
  <c r="AL975" i="78"/>
  <c r="AI975" i="78"/>
  <c r="AT975" i="78"/>
  <c r="AP975" i="78"/>
  <c r="AH975" i="78"/>
  <c r="AZ975" i="78"/>
  <c r="AY975" i="78" s="1"/>
  <c r="AX975" i="78" s="1"/>
  <c r="AS1918" i="78"/>
  <c r="AQ1918" i="78"/>
  <c r="AS94" i="78"/>
  <c r="AQ94" i="78"/>
  <c r="AN1731" i="78"/>
  <c r="AT1731" i="78"/>
  <c r="AL1731" i="78"/>
  <c r="AZ1731" i="78"/>
  <c r="AY1731" i="78" s="1"/>
  <c r="AX1731" i="78" s="1"/>
  <c r="AK1731" i="78"/>
  <c r="AJ1731" i="78"/>
  <c r="AI1731" i="78"/>
  <c r="AH1731" i="78"/>
  <c r="AM1731" i="78"/>
  <c r="AR1731" i="78" s="1"/>
  <c r="AP1731" i="78"/>
  <c r="AM935" i="78"/>
  <c r="AR935" i="78" s="1"/>
  <c r="AP935" i="78"/>
  <c r="AH935" i="78"/>
  <c r="AN935" i="78"/>
  <c r="AZ935" i="78"/>
  <c r="AY935" i="78" s="1"/>
  <c r="AX935" i="78" s="1"/>
  <c r="AT935" i="78"/>
  <c r="AK935" i="78"/>
  <c r="AJ935" i="78"/>
  <c r="AL935" i="78"/>
  <c r="AI935" i="78"/>
  <c r="AM656" i="78"/>
  <c r="AR656" i="78" s="1"/>
  <c r="AI656" i="78"/>
  <c r="AN656" i="78"/>
  <c r="AZ656" i="78"/>
  <c r="AY656" i="78" s="1"/>
  <c r="AX656" i="78" s="1"/>
  <c r="AL656" i="78"/>
  <c r="AP656" i="78"/>
  <c r="AK656" i="78"/>
  <c r="AJ656" i="78"/>
  <c r="AH656" i="78"/>
  <c r="AT656" i="78"/>
  <c r="AM305" i="78"/>
  <c r="AR305" i="78" s="1"/>
  <c r="AP305" i="78"/>
  <c r="AT305" i="78"/>
  <c r="AL305" i="78"/>
  <c r="AJ305" i="78"/>
  <c r="AI305" i="78"/>
  <c r="AH305" i="78"/>
  <c r="AN305" i="78"/>
  <c r="AK305" i="78"/>
  <c r="AT396" i="78"/>
  <c r="AL396" i="78"/>
  <c r="AN396" i="78"/>
  <c r="AK396" i="78"/>
  <c r="AJ396" i="78"/>
  <c r="AI396" i="78"/>
  <c r="AH396" i="78"/>
  <c r="AP396" i="78"/>
  <c r="AM396" i="78"/>
  <c r="AR396" i="78" s="1"/>
  <c r="AQ463" i="78"/>
  <c r="AS463" i="78"/>
  <c r="AK1911" i="78"/>
  <c r="AN1911" i="78"/>
  <c r="AP1911" i="78"/>
  <c r="AM1911" i="78"/>
  <c r="AR1911" i="78" s="1"/>
  <c r="AZ1911" i="78"/>
  <c r="AY1911" i="78" s="1"/>
  <c r="AX1911" i="78" s="1"/>
  <c r="AL1911" i="78"/>
  <c r="AT1911" i="78"/>
  <c r="AJ1911" i="78"/>
  <c r="AI1911" i="78"/>
  <c r="AH1911" i="78"/>
  <c r="AN1753" i="78"/>
  <c r="AT1753" i="78"/>
  <c r="AL1753" i="78"/>
  <c r="AZ1753" i="78"/>
  <c r="AY1753" i="78" s="1"/>
  <c r="AX1753" i="78" s="1"/>
  <c r="AP1753" i="78"/>
  <c r="AM1753" i="78"/>
  <c r="AR1753" i="78" s="1"/>
  <c r="AK1753" i="78"/>
  <c r="AJ1753" i="78"/>
  <c r="AI1753" i="78"/>
  <c r="AH1753" i="78"/>
  <c r="AQ792" i="78"/>
  <c r="AS792" i="78"/>
  <c r="AQ872" i="78"/>
  <c r="AS872" i="78"/>
  <c r="AS275" i="78"/>
  <c r="AQ275" i="78"/>
  <c r="AQ1993" i="78"/>
  <c r="AS1993" i="78"/>
  <c r="AS1437" i="78"/>
  <c r="AQ1437" i="78"/>
  <c r="AM684" i="78"/>
  <c r="AR684" i="78" s="1"/>
  <c r="AP684" i="78"/>
  <c r="AI684" i="78"/>
  <c r="AN684" i="78"/>
  <c r="AZ684" i="78"/>
  <c r="AY684" i="78" s="1"/>
  <c r="AX684" i="78" s="1"/>
  <c r="AL684" i="78"/>
  <c r="AK684" i="78"/>
  <c r="AJ684" i="78"/>
  <c r="AH684" i="78"/>
  <c r="AT684" i="78"/>
  <c r="AQ534" i="78"/>
  <c r="AS534" i="78"/>
  <c r="AI447" i="78"/>
  <c r="AK447" i="78"/>
  <c r="AL447" i="78"/>
  <c r="AJ447" i="78"/>
  <c r="AH447" i="78"/>
  <c r="AT447" i="78"/>
  <c r="AP447" i="78"/>
  <c r="AN447" i="78"/>
  <c r="AM447" i="78"/>
  <c r="AR447" i="78" s="1"/>
  <c r="AI1605" i="78"/>
  <c r="AM1605" i="78"/>
  <c r="AR1605" i="78" s="1"/>
  <c r="AZ1605" i="78"/>
  <c r="AY1605" i="78" s="1"/>
  <c r="AX1605" i="78" s="1"/>
  <c r="AL1605" i="78"/>
  <c r="AT1605" i="78"/>
  <c r="AK1605" i="78"/>
  <c r="AJ1605" i="78"/>
  <c r="AH1605" i="78"/>
  <c r="AP1605" i="78"/>
  <c r="AN1605" i="78"/>
  <c r="AS1881" i="78"/>
  <c r="AQ1881" i="78"/>
  <c r="AQ737" i="78"/>
  <c r="AS737" i="78"/>
  <c r="AM918" i="78"/>
  <c r="AR918" i="78" s="1"/>
  <c r="AL918" i="78"/>
  <c r="AT918" i="78"/>
  <c r="AK918" i="78"/>
  <c r="AI918" i="78"/>
  <c r="AP918" i="78"/>
  <c r="AN918" i="78"/>
  <c r="AJ918" i="78"/>
  <c r="AH918" i="78"/>
  <c r="AZ918" i="78"/>
  <c r="AY918" i="78" s="1"/>
  <c r="AX918" i="78" s="1"/>
  <c r="AS1132" i="78"/>
  <c r="AQ1132" i="78"/>
  <c r="AQ717" i="78"/>
  <c r="AS717" i="78"/>
  <c r="AS1714" i="78"/>
  <c r="AQ1714" i="78"/>
  <c r="AN1373" i="78"/>
  <c r="AM1373" i="78"/>
  <c r="AR1373" i="78" s="1"/>
  <c r="AP1373" i="78"/>
  <c r="AT1373" i="78"/>
  <c r="AL1373" i="78"/>
  <c r="AZ1373" i="78"/>
  <c r="AY1373" i="78" s="1"/>
  <c r="AX1373" i="78" s="1"/>
  <c r="AJ1373" i="78"/>
  <c r="AK1373" i="78"/>
  <c r="AI1373" i="78"/>
  <c r="AH1373" i="78"/>
  <c r="AT1980" i="78"/>
  <c r="AL1980" i="78"/>
  <c r="AZ1980" i="78"/>
  <c r="AY1980" i="78" s="1"/>
  <c r="AX1980" i="78" s="1"/>
  <c r="AN1980" i="78"/>
  <c r="AI1980" i="78"/>
  <c r="AH1980" i="78"/>
  <c r="AP1980" i="78"/>
  <c r="AM1980" i="78"/>
  <c r="AR1980" i="78" s="1"/>
  <c r="AK1980" i="78"/>
  <c r="AJ1980" i="78"/>
  <c r="AM797" i="78"/>
  <c r="AR797" i="78" s="1"/>
  <c r="AI797" i="78"/>
  <c r="AN797" i="78"/>
  <c r="AL797" i="78"/>
  <c r="AT797" i="78"/>
  <c r="AJ797" i="78"/>
  <c r="AH797" i="78"/>
  <c r="AP797" i="78"/>
  <c r="AK797" i="78"/>
  <c r="AZ797" i="78"/>
  <c r="AY797" i="78" s="1"/>
  <c r="AX797" i="78" s="1"/>
  <c r="AJ372" i="78"/>
  <c r="AI372" i="78"/>
  <c r="AP372" i="78"/>
  <c r="AH372" i="78"/>
  <c r="AN372" i="78"/>
  <c r="AM372" i="78"/>
  <c r="AR372" i="78" s="1"/>
  <c r="AT372" i="78"/>
  <c r="AL372" i="78"/>
  <c r="AK372" i="78"/>
  <c r="AN585" i="78"/>
  <c r="AJ585" i="78"/>
  <c r="AT585" i="78"/>
  <c r="AI585" i="78"/>
  <c r="AZ585" i="78"/>
  <c r="AY585" i="78" s="1"/>
  <c r="AX585" i="78" s="1"/>
  <c r="AM585" i="78"/>
  <c r="AR585" i="78" s="1"/>
  <c r="AP585" i="78"/>
  <c r="AL585" i="78"/>
  <c r="AH585" i="78"/>
  <c r="AK585" i="78"/>
  <c r="AS1418" i="78"/>
  <c r="AQ1418" i="78"/>
  <c r="AN1955" i="78"/>
  <c r="AT1955" i="78"/>
  <c r="AK1955" i="78"/>
  <c r="AJ1955" i="78"/>
  <c r="AI1955" i="78"/>
  <c r="AM1955" i="78"/>
  <c r="AR1955" i="78" s="1"/>
  <c r="AL1955" i="78"/>
  <c r="AH1955" i="78"/>
  <c r="AZ1955" i="78"/>
  <c r="AY1955" i="78" s="1"/>
  <c r="AX1955" i="78" s="1"/>
  <c r="AP1955" i="78"/>
  <c r="AI1626" i="78"/>
  <c r="AM1626" i="78"/>
  <c r="AR1626" i="78" s="1"/>
  <c r="AZ1626" i="78"/>
  <c r="AY1626" i="78" s="1"/>
  <c r="AX1626" i="78" s="1"/>
  <c r="AP1626" i="78"/>
  <c r="AN1626" i="78"/>
  <c r="AL1626" i="78"/>
  <c r="AK1626" i="78"/>
  <c r="AJ1626" i="78"/>
  <c r="AT1626" i="78"/>
  <c r="AH1626" i="78"/>
  <c r="AJ1281" i="78"/>
  <c r="AL1281" i="78"/>
  <c r="AP1281" i="78"/>
  <c r="AZ1281" i="78"/>
  <c r="AY1281" i="78" s="1"/>
  <c r="AX1281" i="78" s="1"/>
  <c r="AN1281" i="78"/>
  <c r="AK1281" i="78"/>
  <c r="AT1281" i="78"/>
  <c r="AH1281" i="78"/>
  <c r="AM1281" i="78"/>
  <c r="AR1281" i="78" s="1"/>
  <c r="AI1281" i="78"/>
  <c r="AS863" i="78"/>
  <c r="AQ863" i="78"/>
  <c r="AS583" i="78"/>
  <c r="AQ583" i="78"/>
  <c r="AS1347" i="78"/>
  <c r="AQ1347" i="78"/>
  <c r="AS1257" i="78"/>
  <c r="AQ1257" i="78"/>
  <c r="AM598" i="78"/>
  <c r="AR598" i="78" s="1"/>
  <c r="AI598" i="78"/>
  <c r="AN598" i="78"/>
  <c r="AZ598" i="78"/>
  <c r="AY598" i="78" s="1"/>
  <c r="AX598" i="78" s="1"/>
  <c r="AL598" i="78"/>
  <c r="AT598" i="78"/>
  <c r="AJ598" i="78"/>
  <c r="AH598" i="78"/>
  <c r="AP598" i="78"/>
  <c r="AK598" i="78"/>
  <c r="AP528" i="78"/>
  <c r="AH528" i="78"/>
  <c r="AN528" i="78"/>
  <c r="AM528" i="78"/>
  <c r="AR528" i="78" s="1"/>
  <c r="AT528" i="78"/>
  <c r="AL528" i="78"/>
  <c r="AJ528" i="78"/>
  <c r="AK528" i="78"/>
  <c r="AI528" i="78"/>
  <c r="AS171" i="78"/>
  <c r="AQ171" i="78"/>
  <c r="AM505" i="78"/>
  <c r="AR505" i="78" s="1"/>
  <c r="AP505" i="78"/>
  <c r="AK505" i="78"/>
  <c r="AI505" i="78"/>
  <c r="AN505" i="78"/>
  <c r="AL505" i="78"/>
  <c r="AJ505" i="78"/>
  <c r="AH505" i="78"/>
  <c r="AT505" i="78"/>
  <c r="AS1150" i="78"/>
  <c r="AQ1150" i="78"/>
  <c r="AS1429" i="78"/>
  <c r="AQ1429" i="78"/>
  <c r="AT1778" i="78"/>
  <c r="AL1778" i="78"/>
  <c r="AZ1778" i="78"/>
  <c r="AY1778" i="78" s="1"/>
  <c r="AX1778" i="78" s="1"/>
  <c r="AI1778" i="78"/>
  <c r="AP1778" i="78"/>
  <c r="AN1778" i="78"/>
  <c r="AK1778" i="78"/>
  <c r="AH1778" i="78"/>
  <c r="AM1778" i="78"/>
  <c r="AR1778" i="78" s="1"/>
  <c r="AJ1778" i="78"/>
  <c r="AM939" i="78"/>
  <c r="AR939" i="78" s="1"/>
  <c r="AP939" i="78"/>
  <c r="AH939" i="78"/>
  <c r="AN939" i="78"/>
  <c r="AZ939" i="78"/>
  <c r="AY939" i="78" s="1"/>
  <c r="AX939" i="78" s="1"/>
  <c r="AT939" i="78"/>
  <c r="AK939" i="78"/>
  <c r="AJ939" i="78"/>
  <c r="AL939" i="78"/>
  <c r="AI939" i="78"/>
  <c r="AT362" i="78"/>
  <c r="AL362" i="78"/>
  <c r="AK362" i="78"/>
  <c r="AJ362" i="78"/>
  <c r="AI362" i="78"/>
  <c r="AP362" i="78"/>
  <c r="AH362" i="78"/>
  <c r="AN362" i="78"/>
  <c r="AM362" i="78"/>
  <c r="AR362" i="78" s="1"/>
  <c r="AQ1117" i="78"/>
  <c r="AS1117" i="78"/>
  <c r="AK1842" i="78"/>
  <c r="AT1842" i="78"/>
  <c r="AJ1842" i="78"/>
  <c r="AP1842" i="78"/>
  <c r="AN1842" i="78"/>
  <c r="AZ1842" i="78"/>
  <c r="AY1842" i="78" s="1"/>
  <c r="AX1842" i="78" s="1"/>
  <c r="AM1842" i="78"/>
  <c r="AR1842" i="78" s="1"/>
  <c r="AL1842" i="78"/>
  <c r="AI1842" i="78"/>
  <c r="AH1842" i="78"/>
  <c r="AT1964" i="78"/>
  <c r="AL1964" i="78"/>
  <c r="AZ1964" i="78"/>
  <c r="AY1964" i="78" s="1"/>
  <c r="AX1964" i="78" s="1"/>
  <c r="AN1964" i="78"/>
  <c r="AP1964" i="78"/>
  <c r="AM1964" i="78"/>
  <c r="AR1964" i="78" s="1"/>
  <c r="AK1964" i="78"/>
  <c r="AI1964" i="78"/>
  <c r="AJ1964" i="78"/>
  <c r="AH1964" i="78"/>
  <c r="AN1952" i="78"/>
  <c r="AM1952" i="78"/>
  <c r="AR1952" i="78" s="1"/>
  <c r="AZ1952" i="78"/>
  <c r="AY1952" i="78" s="1"/>
  <c r="AX1952" i="78" s="1"/>
  <c r="AT1952" i="78"/>
  <c r="AK1952" i="78"/>
  <c r="AH1952" i="78"/>
  <c r="AP1952" i="78"/>
  <c r="AL1952" i="78"/>
  <c r="AI1952" i="78"/>
  <c r="AJ1952" i="78"/>
  <c r="AS1366" i="78"/>
  <c r="AQ1366" i="78"/>
  <c r="AM934" i="78"/>
  <c r="AR934" i="78" s="1"/>
  <c r="AP934" i="78"/>
  <c r="AL934" i="78"/>
  <c r="AT934" i="78"/>
  <c r="AK934" i="78"/>
  <c r="AJ934" i="78"/>
  <c r="AI934" i="78"/>
  <c r="AN934" i="78"/>
  <c r="AH934" i="78"/>
  <c r="AZ934" i="78"/>
  <c r="AY934" i="78" s="1"/>
  <c r="AX934" i="78" s="1"/>
  <c r="AS706" i="78"/>
  <c r="AQ706" i="78"/>
  <c r="AS143" i="78"/>
  <c r="AQ143" i="78"/>
  <c r="AJ1320" i="78"/>
  <c r="AH1320" i="78"/>
  <c r="AN1320" i="78"/>
  <c r="AP1320" i="78"/>
  <c r="AM1320" i="78"/>
  <c r="AR1320" i="78" s="1"/>
  <c r="AZ1320" i="78"/>
  <c r="AY1320" i="78" s="1"/>
  <c r="AX1320" i="78" s="1"/>
  <c r="AT1320" i="78"/>
  <c r="AK1320" i="78"/>
  <c r="AL1320" i="78"/>
  <c r="AI1320" i="78"/>
  <c r="AT1766" i="78"/>
  <c r="AL1766" i="78"/>
  <c r="AZ1766" i="78"/>
  <c r="AY1766" i="78" s="1"/>
  <c r="AX1766" i="78" s="1"/>
  <c r="AI1766" i="78"/>
  <c r="AP1766" i="78"/>
  <c r="AM1766" i="78"/>
  <c r="AR1766" i="78" s="1"/>
  <c r="AN1766" i="78"/>
  <c r="AK1766" i="78"/>
  <c r="AJ1766" i="78"/>
  <c r="AH1766" i="78"/>
  <c r="AQ1667" i="78"/>
  <c r="AS1667" i="78"/>
  <c r="AS1323" i="78"/>
  <c r="AQ1323" i="78"/>
  <c r="AT142" i="78"/>
  <c r="AL142" i="78"/>
  <c r="AK142" i="78"/>
  <c r="AJ142" i="78"/>
  <c r="AI142" i="78"/>
  <c r="AH142" i="78"/>
  <c r="AN142" i="78"/>
  <c r="AM142" i="78"/>
  <c r="AR142" i="78" s="1"/>
  <c r="AP142" i="78"/>
  <c r="AQ1043" i="78"/>
  <c r="AS1043" i="78"/>
  <c r="AS1435" i="78"/>
  <c r="AQ1435" i="78"/>
  <c r="AN1735" i="78"/>
  <c r="AT1735" i="78"/>
  <c r="AL1735" i="78"/>
  <c r="AZ1735" i="78"/>
  <c r="AY1735" i="78" s="1"/>
  <c r="AX1735" i="78" s="1"/>
  <c r="AI1735" i="78"/>
  <c r="AH1735" i="78"/>
  <c r="AP1735" i="78"/>
  <c r="AM1735" i="78"/>
  <c r="AR1735" i="78" s="1"/>
  <c r="AK1735" i="78"/>
  <c r="AJ1735" i="78"/>
  <c r="AT1975" i="78"/>
  <c r="AL1975" i="78"/>
  <c r="AZ1975" i="78"/>
  <c r="AY1975" i="78" s="1"/>
  <c r="AX1975" i="78" s="1"/>
  <c r="AJ1975" i="78"/>
  <c r="AI1975" i="78"/>
  <c r="AP1975" i="78"/>
  <c r="AN1975" i="78"/>
  <c r="AM1975" i="78"/>
  <c r="AR1975" i="78" s="1"/>
  <c r="AH1975" i="78"/>
  <c r="AK1975" i="78"/>
  <c r="AQ2022" i="78"/>
  <c r="AS2022" i="78"/>
  <c r="AN1563" i="78"/>
  <c r="AM1563" i="78"/>
  <c r="AR1563" i="78" s="1"/>
  <c r="AT1563" i="78"/>
  <c r="AL1563" i="78"/>
  <c r="AZ1563" i="78"/>
  <c r="AY1563" i="78" s="1"/>
  <c r="AX1563" i="78" s="1"/>
  <c r="AK1563" i="78"/>
  <c r="AJ1563" i="78"/>
  <c r="AI1563" i="78"/>
  <c r="AP1563" i="78"/>
  <c r="AH1563" i="78"/>
  <c r="AM766" i="78"/>
  <c r="AR766" i="78" s="1"/>
  <c r="AI766" i="78"/>
  <c r="AP766" i="78"/>
  <c r="AN766" i="78"/>
  <c r="AZ766" i="78"/>
  <c r="AY766" i="78" s="1"/>
  <c r="AX766" i="78" s="1"/>
  <c r="AL766" i="78"/>
  <c r="AT766" i="78"/>
  <c r="AK766" i="78"/>
  <c r="AJ766" i="78"/>
  <c r="AH766" i="78"/>
  <c r="AQ562" i="78"/>
  <c r="AS562" i="78"/>
  <c r="AQ286" i="78"/>
  <c r="AS286" i="78"/>
  <c r="AN203" i="78"/>
  <c r="AM203" i="78"/>
  <c r="AR203" i="78" s="1"/>
  <c r="AT203" i="78"/>
  <c r="AL203" i="78"/>
  <c r="AK203" i="78"/>
  <c r="AJ203" i="78"/>
  <c r="AI203" i="78"/>
  <c r="AP203" i="78"/>
  <c r="AH203" i="78"/>
  <c r="AQ1124" i="78"/>
  <c r="AS1124" i="78"/>
  <c r="AS1349" i="78"/>
  <c r="AQ1349" i="78"/>
  <c r="AI1620" i="78"/>
  <c r="AM1620" i="78"/>
  <c r="AR1620" i="78" s="1"/>
  <c r="AP1620" i="78"/>
  <c r="AL1620" i="78"/>
  <c r="AN1620" i="78"/>
  <c r="AK1620" i="78"/>
  <c r="AJ1620" i="78"/>
  <c r="AT1620" i="78"/>
  <c r="AH1620" i="78"/>
  <c r="AZ1620" i="78"/>
  <c r="AY1620" i="78" s="1"/>
  <c r="AX1620" i="78" s="1"/>
  <c r="AN1475" i="78"/>
  <c r="AJ1475" i="78"/>
  <c r="AZ1475" i="78"/>
  <c r="AY1475" i="78" s="1"/>
  <c r="AX1475" i="78" s="1"/>
  <c r="AM1475" i="78"/>
  <c r="AR1475" i="78" s="1"/>
  <c r="AL1475" i="78"/>
  <c r="AK1475" i="78"/>
  <c r="AT1475" i="78"/>
  <c r="AI1475" i="78"/>
  <c r="AH1475" i="78"/>
  <c r="AP1475" i="78"/>
  <c r="AQ651" i="78"/>
  <c r="AS651" i="78"/>
  <c r="AM700" i="78"/>
  <c r="AR700" i="78" s="1"/>
  <c r="AP700" i="78"/>
  <c r="AI700" i="78"/>
  <c r="AN700" i="78"/>
  <c r="AZ700" i="78"/>
  <c r="AY700" i="78" s="1"/>
  <c r="AX700" i="78" s="1"/>
  <c r="AL700" i="78"/>
  <c r="AK700" i="78"/>
  <c r="AJ700" i="78"/>
  <c r="AH700" i="78"/>
  <c r="AT700" i="78"/>
  <c r="AS222" i="78"/>
  <c r="AQ222" i="78"/>
  <c r="AK533" i="78"/>
  <c r="AI533" i="78"/>
  <c r="AH533" i="78"/>
  <c r="AM533" i="78"/>
  <c r="AR533" i="78" s="1"/>
  <c r="AP533" i="78"/>
  <c r="AN533" i="78"/>
  <c r="AL533" i="78"/>
  <c r="AJ533" i="78"/>
  <c r="AT533" i="78"/>
  <c r="AS1211" i="78"/>
  <c r="AQ1211" i="78"/>
  <c r="AP186" i="78"/>
  <c r="AH186" i="78"/>
  <c r="AN186" i="78"/>
  <c r="AM186" i="78"/>
  <c r="AR186" i="78" s="1"/>
  <c r="AT186" i="78"/>
  <c r="AL186" i="78"/>
  <c r="AK186" i="78"/>
  <c r="AJ186" i="78"/>
  <c r="AI186" i="78"/>
  <c r="AS517" i="78"/>
  <c r="AQ517" i="78"/>
  <c r="AN1945" i="78"/>
  <c r="AT1945" i="78"/>
  <c r="AK1945" i="78"/>
  <c r="AI1945" i="78"/>
  <c r="AM1945" i="78"/>
  <c r="AR1945" i="78" s="1"/>
  <c r="AL1945" i="78"/>
  <c r="AJ1945" i="78"/>
  <c r="AH1945" i="78"/>
  <c r="AZ1945" i="78"/>
  <c r="AY1945" i="78" s="1"/>
  <c r="AX1945" i="78" s="1"/>
  <c r="AP1945" i="78"/>
  <c r="AS1415" i="78"/>
  <c r="AQ1415" i="78"/>
  <c r="AI1574" i="78"/>
  <c r="AT1574" i="78"/>
  <c r="AK1574" i="78"/>
  <c r="AJ1574" i="78"/>
  <c r="AH1574" i="78"/>
  <c r="AP1574" i="78"/>
  <c r="AN1574" i="78"/>
  <c r="AM1574" i="78"/>
  <c r="AR1574" i="78" s="1"/>
  <c r="AL1574" i="78"/>
  <c r="AZ1574" i="78"/>
  <c r="AY1574" i="78" s="1"/>
  <c r="AX1574" i="78" s="1"/>
  <c r="AQ842" i="78"/>
  <c r="AS842" i="78"/>
  <c r="AQ434" i="78"/>
  <c r="AS434" i="78"/>
  <c r="AN595" i="78"/>
  <c r="AJ595" i="78"/>
  <c r="AI595" i="78"/>
  <c r="AM595" i="78"/>
  <c r="AR595" i="78" s="1"/>
  <c r="AT595" i="78"/>
  <c r="AP595" i="78"/>
  <c r="AL595" i="78"/>
  <c r="AK595" i="78"/>
  <c r="AH595" i="78"/>
  <c r="AZ595" i="78"/>
  <c r="AY595" i="78" s="1"/>
  <c r="AX595" i="78" s="1"/>
  <c r="AS1238" i="78"/>
  <c r="AQ1238" i="78"/>
  <c r="AK1868" i="78"/>
  <c r="AI1868" i="78"/>
  <c r="AH1868" i="78"/>
  <c r="AM1868" i="78"/>
  <c r="AR1868" i="78" s="1"/>
  <c r="AZ1868" i="78"/>
  <c r="AY1868" i="78" s="1"/>
  <c r="AX1868" i="78" s="1"/>
  <c r="AT1868" i="78"/>
  <c r="AN1868" i="78"/>
  <c r="AL1868" i="78"/>
  <c r="AJ1868" i="78"/>
  <c r="AP1868" i="78"/>
  <c r="AS1913" i="78"/>
  <c r="AQ1913" i="78"/>
  <c r="AN1431" i="78"/>
  <c r="AJ1431" i="78"/>
  <c r="AT1431" i="78"/>
  <c r="AI1431" i="78"/>
  <c r="AM1431" i="78"/>
  <c r="AR1431" i="78" s="1"/>
  <c r="AK1431" i="78"/>
  <c r="AH1431" i="78"/>
  <c r="AP1431" i="78"/>
  <c r="AZ1431" i="78"/>
  <c r="AY1431" i="78" s="1"/>
  <c r="AX1431" i="78" s="1"/>
  <c r="AL1431" i="78"/>
  <c r="AM616" i="78"/>
  <c r="AR616" i="78" s="1"/>
  <c r="AI616" i="78"/>
  <c r="AN616" i="78"/>
  <c r="AZ616" i="78"/>
  <c r="AY616" i="78" s="1"/>
  <c r="AX616" i="78" s="1"/>
  <c r="AL616" i="78"/>
  <c r="AK616" i="78"/>
  <c r="AJ616" i="78"/>
  <c r="AH616" i="78"/>
  <c r="AT616" i="78"/>
  <c r="AP616" i="78"/>
  <c r="AS110" i="78"/>
  <c r="AQ110" i="78"/>
  <c r="AT1776" i="78"/>
  <c r="AL1776" i="78"/>
  <c r="AZ1776" i="78"/>
  <c r="AY1776" i="78" s="1"/>
  <c r="AX1776" i="78" s="1"/>
  <c r="AK1776" i="78"/>
  <c r="AI1776" i="78"/>
  <c r="AP1776" i="78"/>
  <c r="AM1776" i="78"/>
  <c r="AR1776" i="78" s="1"/>
  <c r="AH1776" i="78"/>
  <c r="AN1776" i="78"/>
  <c r="AJ1776" i="78"/>
  <c r="AS1552" i="78"/>
  <c r="AQ1552" i="78"/>
  <c r="AT508" i="78"/>
  <c r="AL508" i="78"/>
  <c r="AJ508" i="78"/>
  <c r="AH508" i="78"/>
  <c r="AN508" i="78"/>
  <c r="AI508" i="78"/>
  <c r="AP508" i="78"/>
  <c r="AM508" i="78"/>
  <c r="AR508" i="78" s="1"/>
  <c r="AK508" i="78"/>
  <c r="AS182" i="78"/>
  <c r="AQ182" i="78"/>
  <c r="AQ1681" i="78"/>
  <c r="AS1681" i="78"/>
  <c r="AI1106" i="78"/>
  <c r="AN1106" i="78"/>
  <c r="AL1106" i="78"/>
  <c r="AJ1106" i="78"/>
  <c r="AP1106" i="78"/>
  <c r="AM1106" i="78"/>
  <c r="AR1106" i="78" s="1"/>
  <c r="AK1106" i="78"/>
  <c r="AH1106" i="78"/>
  <c r="AZ1106" i="78"/>
  <c r="AY1106" i="78" s="1"/>
  <c r="AX1106" i="78" s="1"/>
  <c r="AT1106" i="78"/>
  <c r="AS941" i="78"/>
  <c r="AQ941" i="78"/>
  <c r="AM940" i="78"/>
  <c r="AR940" i="78" s="1"/>
  <c r="AT940" i="78"/>
  <c r="AL940" i="78"/>
  <c r="AZ940" i="78"/>
  <c r="AY940" i="78" s="1"/>
  <c r="AX940" i="78" s="1"/>
  <c r="AN940" i="78"/>
  <c r="AK940" i="78"/>
  <c r="AJ940" i="78"/>
  <c r="AH940" i="78"/>
  <c r="AP940" i="78"/>
  <c r="AI940" i="78"/>
  <c r="AS420" i="78"/>
  <c r="AQ420" i="78"/>
  <c r="AK1843" i="78"/>
  <c r="AN1843" i="78"/>
  <c r="AZ1843" i="78"/>
  <c r="AY1843" i="78" s="1"/>
  <c r="AX1843" i="78" s="1"/>
  <c r="AM1843" i="78"/>
  <c r="AR1843" i="78" s="1"/>
  <c r="AL1843" i="78"/>
  <c r="AJ1843" i="78"/>
  <c r="AT1843" i="78"/>
  <c r="AI1843" i="78"/>
  <c r="AH1843" i="78"/>
  <c r="AP1843" i="78"/>
  <c r="AI2050" i="78"/>
  <c r="AN2050" i="78"/>
  <c r="AM2050" i="78"/>
  <c r="AR2050" i="78" s="1"/>
  <c r="AP2050" i="78"/>
  <c r="AT2050" i="78"/>
  <c r="AL2050" i="78"/>
  <c r="AZ2050" i="78"/>
  <c r="AY2050" i="78" s="1"/>
  <c r="AX2050" i="78" s="1"/>
  <c r="AK2050" i="78"/>
  <c r="AH2050" i="78"/>
  <c r="AJ2050" i="78"/>
  <c r="AS1951" i="78"/>
  <c r="AQ1951" i="78"/>
  <c r="AI1638" i="78"/>
  <c r="AM1638" i="78"/>
  <c r="AR1638" i="78" s="1"/>
  <c r="AP1638" i="78"/>
  <c r="AT1638" i="78"/>
  <c r="AJ1638" i="78"/>
  <c r="AN1638" i="78"/>
  <c r="AL1638" i="78"/>
  <c r="AK1638" i="78"/>
  <c r="AH1638" i="78"/>
  <c r="AZ1638" i="78"/>
  <c r="AY1638" i="78" s="1"/>
  <c r="AX1638" i="78" s="1"/>
  <c r="AQ1110" i="78"/>
  <c r="AS1110" i="78"/>
  <c r="AM814" i="78"/>
  <c r="AR814" i="78" s="1"/>
  <c r="AI814" i="78"/>
  <c r="AL814" i="78"/>
  <c r="AK814" i="78"/>
  <c r="AH814" i="78"/>
  <c r="AP814" i="78"/>
  <c r="AZ814" i="78"/>
  <c r="AY814" i="78" s="1"/>
  <c r="AX814" i="78" s="1"/>
  <c r="AN814" i="78"/>
  <c r="AT814" i="78"/>
  <c r="AJ814" i="78"/>
  <c r="AT134" i="78"/>
  <c r="AL134" i="78"/>
  <c r="AK134" i="78"/>
  <c r="AJ134" i="78"/>
  <c r="AI134" i="78"/>
  <c r="AH134" i="78"/>
  <c r="AN134" i="78"/>
  <c r="AM134" i="78"/>
  <c r="AR134" i="78" s="1"/>
  <c r="AP134" i="78"/>
  <c r="AS973" i="78"/>
  <c r="AQ973" i="78"/>
  <c r="AS1897" i="78"/>
  <c r="AQ1897" i="78"/>
  <c r="AS1749" i="78"/>
  <c r="AQ1749" i="78"/>
  <c r="AS1364" i="78"/>
  <c r="AQ1364" i="78"/>
  <c r="AS310" i="78"/>
  <c r="AQ310" i="78"/>
  <c r="AQ474" i="78"/>
  <c r="AS474" i="78"/>
  <c r="AN1056" i="78"/>
  <c r="AM1056" i="78"/>
  <c r="AR1056" i="78" s="1"/>
  <c r="AZ1056" i="78"/>
  <c r="AY1056" i="78" s="1"/>
  <c r="AX1056" i="78" s="1"/>
  <c r="AL1056" i="78"/>
  <c r="AT1056" i="78"/>
  <c r="AK1056" i="78"/>
  <c r="AJ1056" i="78"/>
  <c r="AI1056" i="78"/>
  <c r="AH1056" i="78"/>
  <c r="AP1056" i="78"/>
  <c r="AQ1446" i="78"/>
  <c r="AS1446" i="78"/>
  <c r="AQ901" i="78"/>
  <c r="AS901" i="78"/>
  <c r="AM783" i="78"/>
  <c r="AR783" i="78" s="1"/>
  <c r="AP783" i="78"/>
  <c r="AI783" i="78"/>
  <c r="AK783" i="78"/>
  <c r="AT783" i="78"/>
  <c r="AJ783" i="78"/>
  <c r="AZ783" i="78"/>
  <c r="AY783" i="78" s="1"/>
  <c r="AX783" i="78" s="1"/>
  <c r="AN783" i="78"/>
  <c r="AL783" i="78"/>
  <c r="AH783" i="78"/>
  <c r="AJ184" i="78"/>
  <c r="AI184" i="78"/>
  <c r="AH184" i="78"/>
  <c r="AN184" i="78"/>
  <c r="AM184" i="78"/>
  <c r="AR184" i="78" s="1"/>
  <c r="AP184" i="78"/>
  <c r="AT184" i="78"/>
  <c r="AL184" i="78"/>
  <c r="AK184" i="78"/>
  <c r="AN522" i="78"/>
  <c r="AT522" i="78"/>
  <c r="AL522" i="78"/>
  <c r="AK522" i="78"/>
  <c r="AJ522" i="78"/>
  <c r="AP522" i="78"/>
  <c r="AH522" i="78"/>
  <c r="AM522" i="78"/>
  <c r="AR522" i="78" s="1"/>
  <c r="AI522" i="78"/>
  <c r="AS992" i="78"/>
  <c r="AQ992" i="78"/>
  <c r="AQ1276" i="78"/>
  <c r="AS1276" i="78"/>
  <c r="AQ2014" i="78"/>
  <c r="AS2014" i="78"/>
  <c r="AN1561" i="78"/>
  <c r="AM1561" i="78"/>
  <c r="AR1561" i="78" s="1"/>
  <c r="AP1561" i="78"/>
  <c r="AT1561" i="78"/>
  <c r="AL1561" i="78"/>
  <c r="AZ1561" i="78"/>
  <c r="AY1561" i="78" s="1"/>
  <c r="AX1561" i="78" s="1"/>
  <c r="AK1561" i="78"/>
  <c r="AJ1561" i="78"/>
  <c r="AI1561" i="78"/>
  <c r="AH1561" i="78"/>
  <c r="AM790" i="78"/>
  <c r="AR790" i="78" s="1"/>
  <c r="AP790" i="78"/>
  <c r="AI790" i="78"/>
  <c r="AL790" i="78"/>
  <c r="AK790" i="78"/>
  <c r="AH790" i="78"/>
  <c r="AZ790" i="78"/>
  <c r="AY790" i="78" s="1"/>
  <c r="AX790" i="78" s="1"/>
  <c r="AT790" i="78"/>
  <c r="AN790" i="78"/>
  <c r="AJ790" i="78"/>
  <c r="AQ1576" i="78"/>
  <c r="AS1576" i="78"/>
  <c r="AJ1259" i="78"/>
  <c r="AN1259" i="78"/>
  <c r="AP1259" i="78"/>
  <c r="AM1259" i="78"/>
  <c r="AR1259" i="78" s="1"/>
  <c r="AZ1259" i="78"/>
  <c r="AY1259" i="78" s="1"/>
  <c r="AX1259" i="78" s="1"/>
  <c r="AL1259" i="78"/>
  <c r="AI1259" i="78"/>
  <c r="AK1259" i="78"/>
  <c r="AH1259" i="78"/>
  <c r="AT1259" i="78"/>
  <c r="AS1034" i="78"/>
  <c r="AQ1034" i="78"/>
  <c r="AN272" i="78"/>
  <c r="AK272" i="78"/>
  <c r="AJ272" i="78"/>
  <c r="AM272" i="78"/>
  <c r="AR272" i="78" s="1"/>
  <c r="AL272" i="78"/>
  <c r="AI272" i="78"/>
  <c r="AH272" i="78"/>
  <c r="AT272" i="78"/>
  <c r="AP272" i="78"/>
  <c r="AS1189" i="78"/>
  <c r="AQ1189" i="78"/>
  <c r="AT1771" i="78"/>
  <c r="AL1771" i="78"/>
  <c r="AZ1771" i="78"/>
  <c r="AY1771" i="78" s="1"/>
  <c r="AX1771" i="78" s="1"/>
  <c r="AM1771" i="78"/>
  <c r="AR1771" i="78" s="1"/>
  <c r="AJ1771" i="78"/>
  <c r="AH1771" i="78"/>
  <c r="AK1771" i="78"/>
  <c r="AP1771" i="78"/>
  <c r="AN1771" i="78"/>
  <c r="AI1771" i="78"/>
  <c r="AS1875" i="78"/>
  <c r="AQ1875" i="78"/>
  <c r="AQ787" i="78"/>
  <c r="AS787" i="78"/>
  <c r="AS1060" i="78"/>
  <c r="AQ1060" i="78"/>
  <c r="AQ903" i="78"/>
  <c r="AS903" i="78"/>
  <c r="AJ244" i="78"/>
  <c r="AN244" i="78"/>
  <c r="AM244" i="78"/>
  <c r="AR244" i="78" s="1"/>
  <c r="AL244" i="78"/>
  <c r="AK244" i="78"/>
  <c r="AI244" i="78"/>
  <c r="AT244" i="78"/>
  <c r="AH244" i="78"/>
  <c r="AP244" i="78"/>
  <c r="AQ1689" i="78"/>
  <c r="AS1689" i="78"/>
  <c r="AS1513" i="78"/>
  <c r="AQ1513" i="78"/>
  <c r="AN83" i="78"/>
  <c r="AT83" i="78"/>
  <c r="AL83" i="78"/>
  <c r="AI83" i="78"/>
  <c r="AJ83" i="78"/>
  <c r="AH83" i="78"/>
  <c r="AM83" i="78"/>
  <c r="AR83" i="78" s="1"/>
  <c r="AP83" i="78"/>
  <c r="AK83" i="78"/>
  <c r="AM677" i="78"/>
  <c r="AR677" i="78" s="1"/>
  <c r="AP677" i="78"/>
  <c r="AN677" i="78"/>
  <c r="AZ677" i="78"/>
  <c r="AY677" i="78" s="1"/>
  <c r="AX677" i="78" s="1"/>
  <c r="AT677" i="78"/>
  <c r="AK677" i="78"/>
  <c r="AI677" i="78"/>
  <c r="AH677" i="78"/>
  <c r="AL677" i="78"/>
  <c r="AJ677" i="78"/>
  <c r="AT1963" i="78"/>
  <c r="AL1963" i="78"/>
  <c r="AZ1963" i="78"/>
  <c r="AY1963" i="78" s="1"/>
  <c r="AX1963" i="78" s="1"/>
  <c r="AJ1963" i="78"/>
  <c r="AI1963" i="78"/>
  <c r="AH1963" i="78"/>
  <c r="AM1963" i="78"/>
  <c r="AR1963" i="78" s="1"/>
  <c r="AK1963" i="78"/>
  <c r="AP1963" i="78"/>
  <c r="AN1963" i="78"/>
  <c r="AM730" i="78"/>
  <c r="AR730" i="78" s="1"/>
  <c r="AI730" i="78"/>
  <c r="AP730" i="78"/>
  <c r="AN730" i="78"/>
  <c r="AZ730" i="78"/>
  <c r="AY730" i="78" s="1"/>
  <c r="AX730" i="78" s="1"/>
  <c r="AL730" i="78"/>
  <c r="AK730" i="78"/>
  <c r="AJ730" i="78"/>
  <c r="AH730" i="78"/>
  <c r="AT730" i="78"/>
  <c r="AQ1573" i="78"/>
  <c r="AS1573" i="78"/>
  <c r="AS287" i="78"/>
  <c r="AQ287" i="78"/>
  <c r="AQ1518" i="78"/>
  <c r="AS1518" i="78"/>
  <c r="AT1960" i="78"/>
  <c r="AL1960" i="78"/>
  <c r="AZ1960" i="78"/>
  <c r="AY1960" i="78" s="1"/>
  <c r="AX1960" i="78" s="1"/>
  <c r="AI1960" i="78"/>
  <c r="AP1960" i="78"/>
  <c r="AN1960" i="78"/>
  <c r="AK1960" i="78"/>
  <c r="AM1960" i="78"/>
  <c r="AR1960" i="78" s="1"/>
  <c r="AJ1960" i="78"/>
  <c r="AH1960" i="78"/>
  <c r="AI409" i="78"/>
  <c r="AL409" i="78"/>
  <c r="AK409" i="78"/>
  <c r="AT409" i="78"/>
  <c r="AJ409" i="78"/>
  <c r="AH409" i="78"/>
  <c r="AP409" i="78"/>
  <c r="AN409" i="78"/>
  <c r="AM409" i="78"/>
  <c r="AR409" i="78" s="1"/>
  <c r="AQ1621" i="78"/>
  <c r="AS1621" i="78"/>
  <c r="AM273" i="78"/>
  <c r="AR273" i="78" s="1"/>
  <c r="AJ273" i="78"/>
  <c r="AI273" i="78"/>
  <c r="AN273" i="78"/>
  <c r="AL273" i="78"/>
  <c r="AK273" i="78"/>
  <c r="AH273" i="78"/>
  <c r="AT273" i="78"/>
  <c r="AP273" i="78"/>
  <c r="AM157" i="78"/>
  <c r="AR157" i="78" s="1"/>
  <c r="AP157" i="78"/>
  <c r="AT157" i="78"/>
  <c r="AL157" i="78"/>
  <c r="AK157" i="78"/>
  <c r="AJ157" i="78"/>
  <c r="AI157" i="78"/>
  <c r="AH157" i="78"/>
  <c r="AN157" i="78"/>
  <c r="AS668" i="78"/>
  <c r="AQ668" i="78"/>
  <c r="AM100" i="78"/>
  <c r="AR100" i="78" s="1"/>
  <c r="AK100" i="78"/>
  <c r="AJ100" i="78"/>
  <c r="AP100" i="78"/>
  <c r="AH100" i="78"/>
  <c r="AL100" i="78"/>
  <c r="AI100" i="78"/>
  <c r="AT100" i="78"/>
  <c r="AN100" i="78"/>
  <c r="AM761" i="78"/>
  <c r="AR761" i="78" s="1"/>
  <c r="AP761" i="78"/>
  <c r="AN761" i="78"/>
  <c r="AZ761" i="78"/>
  <c r="AY761" i="78" s="1"/>
  <c r="AX761" i="78" s="1"/>
  <c r="AT761" i="78"/>
  <c r="AK761" i="78"/>
  <c r="AI761" i="78"/>
  <c r="AH761" i="78"/>
  <c r="AL761" i="78"/>
  <c r="AJ761" i="78"/>
  <c r="AN344" i="78"/>
  <c r="AM344" i="78"/>
  <c r="AR344" i="78" s="1"/>
  <c r="AT344" i="78"/>
  <c r="AL344" i="78"/>
  <c r="AK344" i="78"/>
  <c r="AJ344" i="78"/>
  <c r="AI344" i="78"/>
  <c r="AP344" i="78"/>
  <c r="AH344" i="78"/>
  <c r="AN1535" i="78"/>
  <c r="AM1535" i="78"/>
  <c r="AR1535" i="78" s="1"/>
  <c r="AT1535" i="78"/>
  <c r="AL1535" i="78"/>
  <c r="AZ1535" i="78"/>
  <c r="AY1535" i="78" s="1"/>
  <c r="AX1535" i="78" s="1"/>
  <c r="AK1535" i="78"/>
  <c r="AI1535" i="78"/>
  <c r="AJ1535" i="78"/>
  <c r="AH1535" i="78"/>
  <c r="AP1535" i="78"/>
  <c r="AQ364" i="78"/>
  <c r="AS364" i="78"/>
  <c r="AM693" i="78"/>
  <c r="AR693" i="78" s="1"/>
  <c r="AN693" i="78"/>
  <c r="AZ693" i="78"/>
  <c r="AY693" i="78" s="1"/>
  <c r="AX693" i="78" s="1"/>
  <c r="AT693" i="78"/>
  <c r="AK693" i="78"/>
  <c r="AI693" i="78"/>
  <c r="AH693" i="78"/>
  <c r="AP693" i="78"/>
  <c r="AL693" i="78"/>
  <c r="AJ693" i="78"/>
  <c r="AS1002" i="78"/>
  <c r="AQ1002" i="78"/>
  <c r="AQ1452" i="78"/>
  <c r="AS1452" i="78"/>
  <c r="AK315" i="78"/>
  <c r="AJ315" i="78"/>
  <c r="AI315" i="78"/>
  <c r="AH315" i="78"/>
  <c r="AN315" i="78"/>
  <c r="AM315" i="78"/>
  <c r="AR315" i="78" s="1"/>
  <c r="AP315" i="78"/>
  <c r="AT315" i="78"/>
  <c r="AL315" i="78"/>
  <c r="AS268" i="78"/>
  <c r="AQ268" i="78"/>
  <c r="AI1642" i="78"/>
  <c r="AM1642" i="78"/>
  <c r="AR1642" i="78" s="1"/>
  <c r="AL1642" i="78"/>
  <c r="AT1642" i="78"/>
  <c r="AJ1642" i="78"/>
  <c r="AZ1642" i="78"/>
  <c r="AY1642" i="78" s="1"/>
  <c r="AX1642" i="78" s="1"/>
  <c r="AN1642" i="78"/>
  <c r="AK1642" i="78"/>
  <c r="AH1642" i="78"/>
  <c r="AP1642" i="78"/>
  <c r="AI373" i="78"/>
  <c r="AP373" i="78"/>
  <c r="AH373" i="78"/>
  <c r="AN373" i="78"/>
  <c r="AM373" i="78"/>
  <c r="AR373" i="78" s="1"/>
  <c r="AT373" i="78"/>
  <c r="AL373" i="78"/>
  <c r="AK373" i="78"/>
  <c r="AJ373" i="78"/>
  <c r="AQ1404" i="78"/>
  <c r="AS1404" i="78"/>
  <c r="AT279" i="78"/>
  <c r="AL279" i="78"/>
  <c r="AK279" i="78"/>
  <c r="AN279" i="78"/>
  <c r="AM279" i="78"/>
  <c r="AR279" i="78" s="1"/>
  <c r="AJ279" i="78"/>
  <c r="AI279" i="78"/>
  <c r="AH279" i="78"/>
  <c r="AP279" i="78"/>
  <c r="AS1720" i="78"/>
  <c r="AQ1720" i="78"/>
  <c r="AM709" i="78"/>
  <c r="AR709" i="78" s="1"/>
  <c r="AN709" i="78"/>
  <c r="AZ709" i="78"/>
  <c r="AY709" i="78" s="1"/>
  <c r="AX709" i="78" s="1"/>
  <c r="AT709" i="78"/>
  <c r="AK709" i="78"/>
  <c r="AI709" i="78"/>
  <c r="AH709" i="78"/>
  <c r="AP709" i="78"/>
  <c r="AL709" i="78"/>
  <c r="AJ709" i="78"/>
  <c r="AS1536" i="78"/>
  <c r="AQ1536" i="78"/>
  <c r="AQ1981" i="78"/>
  <c r="AS1981" i="78"/>
  <c r="AS1565" i="78"/>
  <c r="AQ1565" i="78"/>
  <c r="AN1465" i="78"/>
  <c r="AJ1465" i="78"/>
  <c r="AZ1465" i="78"/>
  <c r="AY1465" i="78" s="1"/>
  <c r="AX1465" i="78" s="1"/>
  <c r="AM1465" i="78"/>
  <c r="AR1465" i="78" s="1"/>
  <c r="AL1465" i="78"/>
  <c r="AK1465" i="78"/>
  <c r="AT1465" i="78"/>
  <c r="AI1465" i="78"/>
  <c r="AH1465" i="78"/>
  <c r="AP1465" i="78"/>
  <c r="AS432" i="78"/>
  <c r="AQ432" i="78"/>
  <c r="AM473" i="78"/>
  <c r="AR473" i="78" s="1"/>
  <c r="AP473" i="78"/>
  <c r="AI473" i="78"/>
  <c r="AN473" i="78"/>
  <c r="AL473" i="78"/>
  <c r="AK473" i="78"/>
  <c r="AJ473" i="78"/>
  <c r="AT473" i="78"/>
  <c r="AH473" i="78"/>
  <c r="AS183" i="78"/>
  <c r="AQ183" i="78"/>
  <c r="AS1854" i="78"/>
  <c r="AQ1854" i="78"/>
  <c r="AK966" i="78"/>
  <c r="AJ966" i="78"/>
  <c r="AL966" i="78"/>
  <c r="AI966" i="78"/>
  <c r="AH966" i="78"/>
  <c r="AT966" i="78"/>
  <c r="AP966" i="78"/>
  <c r="AZ966" i="78"/>
  <c r="AY966" i="78" s="1"/>
  <c r="AX966" i="78" s="1"/>
  <c r="AN966" i="78"/>
  <c r="AM966" i="78"/>
  <c r="AR966" i="78" s="1"/>
  <c r="AM433" i="78"/>
  <c r="AR433" i="78" s="1"/>
  <c r="AI433" i="78"/>
  <c r="AP433" i="78"/>
  <c r="AN433" i="78"/>
  <c r="AL433" i="78"/>
  <c r="AK433" i="78"/>
  <c r="AJ433" i="78"/>
  <c r="AT433" i="78"/>
  <c r="AH433" i="78"/>
  <c r="AS1156" i="78"/>
  <c r="AQ1156" i="78"/>
  <c r="AI1685" i="78"/>
  <c r="AM1685" i="78"/>
  <c r="AR1685" i="78" s="1"/>
  <c r="AP1685" i="78"/>
  <c r="AH1685" i="78"/>
  <c r="AN1685" i="78"/>
  <c r="AL1685" i="78"/>
  <c r="AK1685" i="78"/>
  <c r="AT1685" i="78"/>
  <c r="AJ1685" i="78"/>
  <c r="AZ1685" i="78"/>
  <c r="AY1685" i="78" s="1"/>
  <c r="AX1685" i="78" s="1"/>
  <c r="AK986" i="78"/>
  <c r="AJ986" i="78"/>
  <c r="AI986" i="78"/>
  <c r="AH986" i="78"/>
  <c r="AP986" i="78"/>
  <c r="AT986" i="78"/>
  <c r="AZ986" i="78"/>
  <c r="AY986" i="78" s="1"/>
  <c r="AX986" i="78" s="1"/>
  <c r="AN986" i="78"/>
  <c r="AM986" i="78"/>
  <c r="AR986" i="78" s="1"/>
  <c r="AL986" i="78"/>
  <c r="AS1464" i="78"/>
  <c r="AQ1464" i="78"/>
  <c r="AK1867" i="78"/>
  <c r="AN1867" i="78"/>
  <c r="AP1867" i="78"/>
  <c r="AM1867" i="78"/>
  <c r="AR1867" i="78" s="1"/>
  <c r="AZ1867" i="78"/>
  <c r="AY1867" i="78" s="1"/>
  <c r="AX1867" i="78" s="1"/>
  <c r="AL1867" i="78"/>
  <c r="AI1867" i="78"/>
  <c r="AJ1867" i="78"/>
  <c r="AH1867" i="78"/>
  <c r="AT1867" i="78"/>
  <c r="AS115" i="78"/>
  <c r="AQ115" i="78"/>
  <c r="AM777" i="78"/>
  <c r="AR777" i="78" s="1"/>
  <c r="AI777" i="78"/>
  <c r="AH777" i="78"/>
  <c r="AZ777" i="78"/>
  <c r="AY777" i="78" s="1"/>
  <c r="AX777" i="78" s="1"/>
  <c r="AN777" i="78"/>
  <c r="AL777" i="78"/>
  <c r="AK777" i="78"/>
  <c r="AT777" i="78"/>
  <c r="AP777" i="78"/>
  <c r="AJ777" i="78"/>
  <c r="AM946" i="78"/>
  <c r="AR946" i="78" s="1"/>
  <c r="AP946" i="78"/>
  <c r="AT946" i="78"/>
  <c r="AL946" i="78"/>
  <c r="AZ946" i="78"/>
  <c r="AY946" i="78" s="1"/>
  <c r="AX946" i="78" s="1"/>
  <c r="AN946" i="78"/>
  <c r="AJ946" i="78"/>
  <c r="AI946" i="78"/>
  <c r="AK946" i="78"/>
  <c r="AH946" i="78"/>
  <c r="AS92" i="78"/>
  <c r="AQ92" i="78"/>
  <c r="AQ1702" i="78"/>
  <c r="AS1702" i="78"/>
  <c r="AI543" i="78"/>
  <c r="AP543" i="78"/>
  <c r="AN543" i="78"/>
  <c r="AM543" i="78"/>
  <c r="AR543" i="78" s="1"/>
  <c r="AL543" i="78"/>
  <c r="AJ543" i="78"/>
  <c r="AH543" i="78"/>
  <c r="AK543" i="78"/>
  <c r="AT543" i="78"/>
  <c r="AN1938" i="78"/>
  <c r="AM1938" i="78"/>
  <c r="AR1938" i="78" s="1"/>
  <c r="AZ1938" i="78"/>
  <c r="AY1938" i="78" s="1"/>
  <c r="AX1938" i="78" s="1"/>
  <c r="AT1938" i="78"/>
  <c r="AK1938" i="78"/>
  <c r="AJ1938" i="78"/>
  <c r="AI1938" i="78"/>
  <c r="AH1938" i="78"/>
  <c r="AP1938" i="78"/>
  <c r="AL1938" i="78"/>
  <c r="AQ200" i="78"/>
  <c r="AS200" i="78"/>
  <c r="AM749" i="78"/>
  <c r="AR749" i="78" s="1"/>
  <c r="AP749" i="78"/>
  <c r="AN749" i="78"/>
  <c r="AZ749" i="78"/>
  <c r="AY749" i="78" s="1"/>
  <c r="AX749" i="78" s="1"/>
  <c r="AT749" i="78"/>
  <c r="AK749" i="78"/>
  <c r="AI749" i="78"/>
  <c r="AH749" i="78"/>
  <c r="AL749" i="78"/>
  <c r="AJ749" i="78"/>
  <c r="AQ356" i="78"/>
  <c r="AS356" i="78"/>
  <c r="AI1636" i="78"/>
  <c r="AM1636" i="78"/>
  <c r="AR1636" i="78" s="1"/>
  <c r="AT1636" i="78"/>
  <c r="AJ1636" i="78"/>
  <c r="AL1636" i="78"/>
  <c r="AN1636" i="78"/>
  <c r="AK1636" i="78"/>
  <c r="AH1636" i="78"/>
  <c r="AZ1636" i="78"/>
  <c r="AY1636" i="78" s="1"/>
  <c r="AX1636" i="78" s="1"/>
  <c r="AP1636" i="78"/>
  <c r="AJ576" i="78"/>
  <c r="AN576" i="78"/>
  <c r="AI576" i="78"/>
  <c r="AH576" i="78"/>
  <c r="AL576" i="78"/>
  <c r="AK576" i="78"/>
  <c r="AT576" i="78"/>
  <c r="AZ576" i="78"/>
  <c r="AY576" i="78" s="1"/>
  <c r="AX576" i="78" s="1"/>
  <c r="AM576" i="78"/>
  <c r="AR576" i="78" s="1"/>
  <c r="AP576" i="78"/>
  <c r="AJ558" i="78"/>
  <c r="AP558" i="78"/>
  <c r="AL558" i="78"/>
  <c r="AT558" i="78"/>
  <c r="AH558" i="78"/>
  <c r="AZ558" i="78"/>
  <c r="AY558" i="78" s="1"/>
  <c r="AX558" i="78" s="1"/>
  <c r="AN558" i="78"/>
  <c r="AK558" i="78"/>
  <c r="AI558" i="78"/>
  <c r="AM558" i="78"/>
  <c r="AR558" i="78" s="1"/>
  <c r="AS728" i="78"/>
  <c r="AQ728" i="78"/>
  <c r="AS1538" i="78"/>
  <c r="AQ1538" i="78"/>
  <c r="AS947" i="78"/>
  <c r="AQ947" i="78"/>
  <c r="AS1943" i="78"/>
  <c r="AQ1943" i="78"/>
  <c r="AJ577" i="78"/>
  <c r="AH577" i="78"/>
  <c r="AM577" i="78"/>
  <c r="AR577" i="78" s="1"/>
  <c r="AZ577" i="78"/>
  <c r="AY577" i="78" s="1"/>
  <c r="AX577" i="78" s="1"/>
  <c r="AL577" i="78"/>
  <c r="AP577" i="78"/>
  <c r="AN577" i="78"/>
  <c r="AK577" i="78"/>
  <c r="AT577" i="78"/>
  <c r="AI577" i="78"/>
  <c r="AJ2017" i="78"/>
  <c r="AI2017" i="78"/>
  <c r="AN2017" i="78"/>
  <c r="AK2017" i="78"/>
  <c r="AH2017" i="78"/>
  <c r="AT2017" i="78"/>
  <c r="AM2017" i="78"/>
  <c r="AR2017" i="78" s="1"/>
  <c r="AZ2017" i="78"/>
  <c r="AY2017" i="78" s="1"/>
  <c r="AX2017" i="78" s="1"/>
  <c r="AP2017" i="78"/>
  <c r="AL2017" i="78"/>
  <c r="AJ1287" i="78"/>
  <c r="AN1287" i="78"/>
  <c r="AI1287" i="78"/>
  <c r="AM1287" i="78"/>
  <c r="AR1287" i="78" s="1"/>
  <c r="AL1287" i="78"/>
  <c r="AK1287" i="78"/>
  <c r="AT1287" i="78"/>
  <c r="AP1287" i="78"/>
  <c r="AZ1287" i="78"/>
  <c r="AY1287" i="78" s="1"/>
  <c r="AX1287" i="78" s="1"/>
  <c r="AH1287" i="78"/>
  <c r="AK127" i="78"/>
  <c r="AJ127" i="78"/>
  <c r="AI127" i="78"/>
  <c r="AP127" i="78"/>
  <c r="AH127" i="78"/>
  <c r="AN127" i="78"/>
  <c r="AM127" i="78"/>
  <c r="AR127" i="78" s="1"/>
  <c r="AT127" i="78"/>
  <c r="AL127" i="78"/>
  <c r="AK1907" i="78"/>
  <c r="AI1907" i="78"/>
  <c r="AH1907" i="78"/>
  <c r="AP1907" i="78"/>
  <c r="AN1907" i="78"/>
  <c r="AM1907" i="78"/>
  <c r="AR1907" i="78" s="1"/>
  <c r="AZ1907" i="78"/>
  <c r="AY1907" i="78" s="1"/>
  <c r="AX1907" i="78" s="1"/>
  <c r="AL1907" i="78"/>
  <c r="AT1907" i="78"/>
  <c r="AJ1907" i="78"/>
  <c r="AS307" i="78"/>
  <c r="AQ307" i="78"/>
  <c r="AK957" i="78"/>
  <c r="AP957" i="78"/>
  <c r="AL957" i="78"/>
  <c r="AJ957" i="78"/>
  <c r="AT957" i="78"/>
  <c r="AN957" i="78"/>
  <c r="AM957" i="78"/>
  <c r="AR957" i="78" s="1"/>
  <c r="AI957" i="78"/>
  <c r="AH957" i="78"/>
  <c r="AZ957" i="78"/>
  <c r="AY957" i="78" s="1"/>
  <c r="AX957" i="78" s="1"/>
  <c r="AK1841" i="78"/>
  <c r="AJ1841" i="78"/>
  <c r="AT1841" i="78"/>
  <c r="AI1841" i="78"/>
  <c r="AH1841" i="78"/>
  <c r="AP1841" i="78"/>
  <c r="AN1841" i="78"/>
  <c r="AZ1841" i="78"/>
  <c r="AY1841" i="78" s="1"/>
  <c r="AX1841" i="78" s="1"/>
  <c r="AM1841" i="78"/>
  <c r="AR1841" i="78" s="1"/>
  <c r="AL1841" i="78"/>
  <c r="AM109" i="78"/>
  <c r="AR109" i="78" s="1"/>
  <c r="AT109" i="78"/>
  <c r="AL109" i="78"/>
  <c r="AK109" i="78"/>
  <c r="AJ109" i="78"/>
  <c r="AI109" i="78"/>
  <c r="AP109" i="78"/>
  <c r="AH109" i="78"/>
  <c r="AN109" i="78"/>
  <c r="AS314" i="78"/>
  <c r="AQ314" i="78"/>
  <c r="AK1018" i="78"/>
  <c r="AJ1018" i="78"/>
  <c r="AI1018" i="78"/>
  <c r="AH1018" i="78"/>
  <c r="AT1018" i="78"/>
  <c r="AZ1018" i="78"/>
  <c r="AY1018" i="78" s="1"/>
  <c r="AX1018" i="78" s="1"/>
  <c r="AN1018" i="78"/>
  <c r="AM1018" i="78"/>
  <c r="AR1018" i="78" s="1"/>
  <c r="AP1018" i="78"/>
  <c r="AL1018" i="78"/>
  <c r="AK1891" i="78"/>
  <c r="AN1891" i="78"/>
  <c r="AP1891" i="78"/>
  <c r="AM1891" i="78"/>
  <c r="AR1891" i="78" s="1"/>
  <c r="AZ1891" i="78"/>
  <c r="AY1891" i="78" s="1"/>
  <c r="AX1891" i="78" s="1"/>
  <c r="AL1891" i="78"/>
  <c r="AJ1891" i="78"/>
  <c r="AI1891" i="78"/>
  <c r="AH1891" i="78"/>
  <c r="AT1891" i="78"/>
  <c r="AS922" i="78"/>
  <c r="AQ922" i="78"/>
  <c r="AS427" i="78"/>
  <c r="AQ427" i="78"/>
  <c r="AK1014" i="78"/>
  <c r="AJ1014" i="78"/>
  <c r="AI1014" i="78"/>
  <c r="AN1014" i="78"/>
  <c r="AM1014" i="78"/>
  <c r="AR1014" i="78" s="1"/>
  <c r="AL1014" i="78"/>
  <c r="AP1014" i="78"/>
  <c r="AT1014" i="78"/>
  <c r="AH1014" i="78"/>
  <c r="AZ1014" i="78"/>
  <c r="AY1014" i="78" s="1"/>
  <c r="AX1014" i="78" s="1"/>
  <c r="AK1905" i="78"/>
  <c r="AL1905" i="78"/>
  <c r="AT1905" i="78"/>
  <c r="AJ1905" i="78"/>
  <c r="AI1905" i="78"/>
  <c r="AH1905" i="78"/>
  <c r="AP1905" i="78"/>
  <c r="AN1905" i="78"/>
  <c r="AM1905" i="78"/>
  <c r="AR1905" i="78" s="1"/>
  <c r="AZ1905" i="78"/>
  <c r="AY1905" i="78" s="1"/>
  <c r="AX1905" i="78" s="1"/>
  <c r="AS339" i="78"/>
  <c r="AQ339" i="78"/>
  <c r="AK959" i="78"/>
  <c r="AN959" i="78"/>
  <c r="AZ959" i="78"/>
  <c r="AY959" i="78" s="1"/>
  <c r="AX959" i="78" s="1"/>
  <c r="AM959" i="78"/>
  <c r="AR959" i="78" s="1"/>
  <c r="AL959" i="78"/>
  <c r="AT959" i="78"/>
  <c r="AI959" i="78"/>
  <c r="AH959" i="78"/>
  <c r="AJ959" i="78"/>
  <c r="AP959" i="78"/>
  <c r="AK1875" i="78"/>
  <c r="AN1875" i="78"/>
  <c r="AP1875" i="78"/>
  <c r="AM1875" i="78"/>
  <c r="AR1875" i="78" s="1"/>
  <c r="AZ1875" i="78"/>
  <c r="AY1875" i="78" s="1"/>
  <c r="AX1875" i="78" s="1"/>
  <c r="AL1875" i="78"/>
  <c r="AT1875" i="78"/>
  <c r="AJ1875" i="78"/>
  <c r="AI1875" i="78"/>
  <c r="AH1875" i="78"/>
  <c r="AQ1629" i="78"/>
  <c r="AS1629" i="78"/>
  <c r="AS1846" i="78"/>
  <c r="AQ1846" i="78"/>
  <c r="AN1434" i="78"/>
  <c r="AJ1434" i="78"/>
  <c r="AP1434" i="78"/>
  <c r="AT1434" i="78"/>
  <c r="AH1434" i="78"/>
  <c r="AZ1434" i="78"/>
  <c r="AY1434" i="78" s="1"/>
  <c r="AX1434" i="78" s="1"/>
  <c r="AM1434" i="78"/>
  <c r="AR1434" i="78" s="1"/>
  <c r="AL1434" i="78"/>
  <c r="AK1434" i="78"/>
  <c r="AI1434" i="78"/>
  <c r="AI1126" i="78"/>
  <c r="AJ1126" i="78"/>
  <c r="AN1126" i="78"/>
  <c r="AP1126" i="78"/>
  <c r="AL1126" i="78"/>
  <c r="AZ1126" i="78"/>
  <c r="AY1126" i="78" s="1"/>
  <c r="AX1126" i="78" s="1"/>
  <c r="AT1126" i="78"/>
  <c r="AM1126" i="78"/>
  <c r="AR1126" i="78" s="1"/>
  <c r="AK1126" i="78"/>
  <c r="AH1126" i="78"/>
  <c r="AJ152" i="78"/>
  <c r="AI152" i="78"/>
  <c r="AH152" i="78"/>
  <c r="AN152" i="78"/>
  <c r="AM152" i="78"/>
  <c r="AR152" i="78" s="1"/>
  <c r="AP152" i="78"/>
  <c r="AT152" i="78"/>
  <c r="AL152" i="78"/>
  <c r="AK152" i="78"/>
  <c r="AN1940" i="78"/>
  <c r="AM1940" i="78"/>
  <c r="AR1940" i="78" s="1"/>
  <c r="AZ1940" i="78"/>
  <c r="AY1940" i="78" s="1"/>
  <c r="AX1940" i="78" s="1"/>
  <c r="AT1940" i="78"/>
  <c r="AK1940" i="78"/>
  <c r="AL1940" i="78"/>
  <c r="AJ1940" i="78"/>
  <c r="AI1940" i="78"/>
  <c r="AH1940" i="78"/>
  <c r="AP1940" i="78"/>
  <c r="AS1750" i="78"/>
  <c r="AQ1750" i="78"/>
  <c r="AJ112" i="78"/>
  <c r="AI112" i="78"/>
  <c r="AH112" i="78"/>
  <c r="AN112" i="78"/>
  <c r="AM112" i="78"/>
  <c r="AR112" i="78" s="1"/>
  <c r="AP112" i="78"/>
  <c r="AT112" i="78"/>
  <c r="AL112" i="78"/>
  <c r="AK112" i="78"/>
  <c r="AQ1610" i="78"/>
  <c r="AS1610" i="78"/>
  <c r="AP114" i="78"/>
  <c r="AH114" i="78"/>
  <c r="AN114" i="78"/>
  <c r="AM114" i="78"/>
  <c r="AR114" i="78" s="1"/>
  <c r="AT114" i="78"/>
  <c r="AL114" i="78"/>
  <c r="AK114" i="78"/>
  <c r="AJ114" i="78"/>
  <c r="AI114" i="78"/>
  <c r="AN1369" i="78"/>
  <c r="AM1369" i="78"/>
  <c r="AR1369" i="78" s="1"/>
  <c r="AT1369" i="78"/>
  <c r="AL1369" i="78"/>
  <c r="AZ1369" i="78"/>
  <c r="AY1369" i="78" s="1"/>
  <c r="AX1369" i="78" s="1"/>
  <c r="AJ1369" i="78"/>
  <c r="AK1369" i="78"/>
  <c r="AI1369" i="78"/>
  <c r="AH1369" i="78"/>
  <c r="AP1369" i="78"/>
  <c r="AT1959" i="78"/>
  <c r="AL1959" i="78"/>
  <c r="AZ1959" i="78"/>
  <c r="AY1959" i="78" s="1"/>
  <c r="AX1959" i="78" s="1"/>
  <c r="AM1959" i="78"/>
  <c r="AR1959" i="78" s="1"/>
  <c r="AN1959" i="78"/>
  <c r="AK1959" i="78"/>
  <c r="AI1959" i="78"/>
  <c r="AH1959" i="78"/>
  <c r="AP1959" i="78"/>
  <c r="AJ1959" i="78"/>
  <c r="AI495" i="78"/>
  <c r="AK495" i="78"/>
  <c r="AM495" i="78"/>
  <c r="AR495" i="78" s="1"/>
  <c r="AL495" i="78"/>
  <c r="AJ495" i="78"/>
  <c r="AH495" i="78"/>
  <c r="AT495" i="78"/>
  <c r="AP495" i="78"/>
  <c r="AN495" i="78"/>
  <c r="AQ659" i="78"/>
  <c r="AS659" i="78"/>
  <c r="AS1730" i="78"/>
  <c r="AQ1730" i="78"/>
  <c r="AN1567" i="78"/>
  <c r="AM1567" i="78"/>
  <c r="AR1567" i="78" s="1"/>
  <c r="AT1567" i="78"/>
  <c r="AL1567" i="78"/>
  <c r="AZ1567" i="78"/>
  <c r="AY1567" i="78" s="1"/>
  <c r="AX1567" i="78" s="1"/>
  <c r="AK1567" i="78"/>
  <c r="AJ1567" i="78"/>
  <c r="AI1567" i="78"/>
  <c r="AP1567" i="78"/>
  <c r="AH1567" i="78"/>
  <c r="AS406" i="78"/>
  <c r="AQ406" i="78"/>
  <c r="AK525" i="78"/>
  <c r="AI525" i="78"/>
  <c r="AP525" i="78"/>
  <c r="AH525" i="78"/>
  <c r="AM525" i="78"/>
  <c r="AR525" i="78" s="1"/>
  <c r="AT525" i="78"/>
  <c r="AN525" i="78"/>
  <c r="AL525" i="78"/>
  <c r="AJ525" i="78"/>
  <c r="AS1283" i="78"/>
  <c r="AQ1283" i="78"/>
  <c r="AS1930" i="78"/>
  <c r="AQ1930" i="78"/>
  <c r="AI1585" i="78"/>
  <c r="AL1585" i="78"/>
  <c r="AT1585" i="78"/>
  <c r="AK1585" i="78"/>
  <c r="AJ1585" i="78"/>
  <c r="AH1585" i="78"/>
  <c r="AN1585" i="78"/>
  <c r="AP1585" i="78"/>
  <c r="AM1585" i="78"/>
  <c r="AR1585" i="78" s="1"/>
  <c r="AZ1585" i="78"/>
  <c r="AY1585" i="78" s="1"/>
  <c r="AX1585" i="78" s="1"/>
  <c r="AN1040" i="78"/>
  <c r="AM1040" i="78"/>
  <c r="AR1040" i="78" s="1"/>
  <c r="AZ1040" i="78"/>
  <c r="AY1040" i="78" s="1"/>
  <c r="AX1040" i="78" s="1"/>
  <c r="AL1040" i="78"/>
  <c r="AT1040" i="78"/>
  <c r="AK1040" i="78"/>
  <c r="AI1040" i="78"/>
  <c r="AH1040" i="78"/>
  <c r="AJ1040" i="78"/>
  <c r="AP1040" i="78"/>
  <c r="AS219" i="78"/>
  <c r="AQ219" i="78"/>
  <c r="AN1566" i="78"/>
  <c r="AM1566" i="78"/>
  <c r="AR1566" i="78" s="1"/>
  <c r="AT1566" i="78"/>
  <c r="AL1566" i="78"/>
  <c r="AZ1566" i="78"/>
  <c r="AY1566" i="78" s="1"/>
  <c r="AX1566" i="78" s="1"/>
  <c r="AK1566" i="78"/>
  <c r="AJ1566" i="78"/>
  <c r="AI1566" i="78"/>
  <c r="AP1566" i="78"/>
  <c r="AH1566" i="78"/>
  <c r="AM807" i="78"/>
  <c r="AR807" i="78" s="1"/>
  <c r="AP807" i="78"/>
  <c r="AI807" i="78"/>
  <c r="AK807" i="78"/>
  <c r="AT807" i="78"/>
  <c r="AJ807" i="78"/>
  <c r="AZ807" i="78"/>
  <c r="AY807" i="78" s="1"/>
  <c r="AX807" i="78" s="1"/>
  <c r="AN807" i="78"/>
  <c r="AL807" i="78"/>
  <c r="AH807" i="78"/>
  <c r="AM705" i="78"/>
  <c r="AR705" i="78" s="1"/>
  <c r="AP705" i="78"/>
  <c r="AN705" i="78"/>
  <c r="AZ705" i="78"/>
  <c r="AY705" i="78" s="1"/>
  <c r="AX705" i="78" s="1"/>
  <c r="AT705" i="78"/>
  <c r="AK705" i="78"/>
  <c r="AI705" i="78"/>
  <c r="AH705" i="78"/>
  <c r="AL705" i="78"/>
  <c r="AJ705" i="78"/>
  <c r="AM821" i="78"/>
  <c r="AR821" i="78" s="1"/>
  <c r="AI821" i="78"/>
  <c r="AN821" i="78"/>
  <c r="AL821" i="78"/>
  <c r="AT821" i="78"/>
  <c r="AJ821" i="78"/>
  <c r="AH821" i="78"/>
  <c r="AP821" i="78"/>
  <c r="AZ821" i="78"/>
  <c r="AY821" i="78" s="1"/>
  <c r="AX821" i="78" s="1"/>
  <c r="AK821" i="78"/>
  <c r="AS892" i="78"/>
  <c r="AQ892" i="78"/>
  <c r="AS1941" i="78"/>
  <c r="AQ1941" i="78"/>
  <c r="AI1635" i="78"/>
  <c r="AM1635" i="78"/>
  <c r="AR1635" i="78" s="1"/>
  <c r="AP1635" i="78"/>
  <c r="AK1635" i="78"/>
  <c r="AN1635" i="78"/>
  <c r="AT1635" i="78"/>
  <c r="AZ1635" i="78"/>
  <c r="AY1635" i="78" s="1"/>
  <c r="AX1635" i="78" s="1"/>
  <c r="AL1635" i="78"/>
  <c r="AJ1635" i="78"/>
  <c r="AH1635" i="78"/>
  <c r="AK175" i="78"/>
  <c r="AJ175" i="78"/>
  <c r="AI175" i="78"/>
  <c r="AH175" i="78"/>
  <c r="AN175" i="78"/>
  <c r="AM175" i="78"/>
  <c r="AR175" i="78" s="1"/>
  <c r="AP175" i="78"/>
  <c r="AT175" i="78"/>
  <c r="AL175" i="78"/>
  <c r="AS1209" i="78"/>
  <c r="AQ1209" i="78"/>
  <c r="AM628" i="78"/>
  <c r="AR628" i="78" s="1"/>
  <c r="AP628" i="78"/>
  <c r="AI628" i="78"/>
  <c r="AN628" i="78"/>
  <c r="AZ628" i="78"/>
  <c r="AY628" i="78" s="1"/>
  <c r="AX628" i="78" s="1"/>
  <c r="AL628" i="78"/>
  <c r="AJ628" i="78"/>
  <c r="AK628" i="78"/>
  <c r="AT628" i="78"/>
  <c r="AH628" i="78"/>
  <c r="AS1548" i="78"/>
  <c r="AQ1548" i="78"/>
  <c r="AQ653" i="78"/>
  <c r="AS653" i="78"/>
  <c r="AN1350" i="78"/>
  <c r="AT1350" i="78"/>
  <c r="AL1350" i="78"/>
  <c r="AZ1350" i="78"/>
  <c r="AY1350" i="78" s="1"/>
  <c r="AX1350" i="78" s="1"/>
  <c r="AJ1350" i="78"/>
  <c r="AI1350" i="78"/>
  <c r="AH1350" i="78"/>
  <c r="AP1350" i="78"/>
  <c r="AM1350" i="78"/>
  <c r="AR1350" i="78" s="1"/>
  <c r="AK1350" i="78"/>
  <c r="AQ1649" i="78"/>
  <c r="AS1649" i="78"/>
  <c r="AM667" i="78"/>
  <c r="AR667" i="78" s="1"/>
  <c r="AN667" i="78"/>
  <c r="AZ667" i="78"/>
  <c r="AY667" i="78" s="1"/>
  <c r="AX667" i="78" s="1"/>
  <c r="AT667" i="78"/>
  <c r="AK667" i="78"/>
  <c r="AI667" i="78"/>
  <c r="AH667" i="78"/>
  <c r="AP667" i="78"/>
  <c r="AL667" i="78"/>
  <c r="AJ667" i="78"/>
  <c r="AM698" i="78"/>
  <c r="AR698" i="78" s="1"/>
  <c r="AI698" i="78"/>
  <c r="AP698" i="78"/>
  <c r="AN698" i="78"/>
  <c r="AZ698" i="78"/>
  <c r="AY698" i="78" s="1"/>
  <c r="AX698" i="78" s="1"/>
  <c r="AL698" i="78"/>
  <c r="AK698" i="78"/>
  <c r="AJ698" i="78"/>
  <c r="AH698" i="78"/>
  <c r="AT698" i="78"/>
  <c r="AQ566" i="78"/>
  <c r="AS566" i="78"/>
  <c r="AQ2016" i="78"/>
  <c r="AS2016" i="78"/>
  <c r="AQ1296" i="78"/>
  <c r="AS1296" i="78"/>
  <c r="AS1331" i="78"/>
  <c r="AQ1331" i="78"/>
  <c r="AQ83" i="78"/>
  <c r="AS83" i="78"/>
  <c r="AN1760" i="78"/>
  <c r="AT1760" i="78"/>
  <c r="AL1760" i="78"/>
  <c r="AZ1760" i="78"/>
  <c r="AY1760" i="78" s="1"/>
  <c r="AX1760" i="78" s="1"/>
  <c r="AH1760" i="78"/>
  <c r="AI1760" i="78"/>
  <c r="AP1760" i="78"/>
  <c r="AM1760" i="78"/>
  <c r="AR1760" i="78" s="1"/>
  <c r="AK1760" i="78"/>
  <c r="AJ1760" i="78"/>
  <c r="AK429" i="78"/>
  <c r="AI429" i="78"/>
  <c r="AM429" i="78"/>
  <c r="AR429" i="78" s="1"/>
  <c r="AL429" i="78"/>
  <c r="AJ429" i="78"/>
  <c r="AH429" i="78"/>
  <c r="AT429" i="78"/>
  <c r="AP429" i="78"/>
  <c r="AN429" i="78"/>
  <c r="AK1166" i="78"/>
  <c r="AI1166" i="78"/>
  <c r="AM1166" i="78"/>
  <c r="AR1166" i="78" s="1"/>
  <c r="AJ1166" i="78"/>
  <c r="AZ1166" i="78"/>
  <c r="AY1166" i="78" s="1"/>
  <c r="AX1166" i="78" s="1"/>
  <c r="AT1166" i="78"/>
  <c r="AP1166" i="78"/>
  <c r="AN1166" i="78"/>
  <c r="AL1166" i="78"/>
  <c r="AH1166" i="78"/>
  <c r="AN1742" i="78"/>
  <c r="AT1742" i="78"/>
  <c r="AL1742" i="78"/>
  <c r="AZ1742" i="78"/>
  <c r="AY1742" i="78" s="1"/>
  <c r="AX1742" i="78" s="1"/>
  <c r="AJ1742" i="78"/>
  <c r="AI1742" i="78"/>
  <c r="AH1742" i="78"/>
  <c r="AP1742" i="78"/>
  <c r="AK1742" i="78"/>
  <c r="AM1742" i="78"/>
  <c r="AR1742" i="78" s="1"/>
  <c r="AI245" i="78"/>
  <c r="AN245" i="78"/>
  <c r="AM245" i="78"/>
  <c r="AR245" i="78" s="1"/>
  <c r="AP245" i="78"/>
  <c r="AL245" i="78"/>
  <c r="AK245" i="78"/>
  <c r="AJ245" i="78"/>
  <c r="AT245" i="78"/>
  <c r="AH245" i="78"/>
  <c r="AM902" i="78"/>
  <c r="AR902" i="78" s="1"/>
  <c r="AP902" i="78"/>
  <c r="AL902" i="78"/>
  <c r="AT902" i="78"/>
  <c r="AK902" i="78"/>
  <c r="AI902" i="78"/>
  <c r="AJ902" i="78"/>
  <c r="AH902" i="78"/>
  <c r="AZ902" i="78"/>
  <c r="AY902" i="78" s="1"/>
  <c r="AX902" i="78" s="1"/>
  <c r="AN902" i="78"/>
  <c r="AK982" i="78"/>
  <c r="AJ982" i="78"/>
  <c r="AI982" i="78"/>
  <c r="AN982" i="78"/>
  <c r="AM982" i="78"/>
  <c r="AR982" i="78" s="1"/>
  <c r="AL982" i="78"/>
  <c r="AP982" i="78"/>
  <c r="AT982" i="78"/>
  <c r="AH982" i="78"/>
  <c r="AZ982" i="78"/>
  <c r="AY982" i="78" s="1"/>
  <c r="AX982" i="78" s="1"/>
  <c r="AN1727" i="78"/>
  <c r="AT1727" i="78"/>
  <c r="AL1727" i="78"/>
  <c r="AZ1727" i="78"/>
  <c r="AY1727" i="78" s="1"/>
  <c r="AX1727" i="78" s="1"/>
  <c r="AI1727" i="78"/>
  <c r="AP1727" i="78"/>
  <c r="AK1727" i="78"/>
  <c r="AJ1727" i="78"/>
  <c r="AH1727" i="78"/>
  <c r="AM1727" i="78"/>
  <c r="AR1727" i="78" s="1"/>
  <c r="AM419" i="78"/>
  <c r="AR419" i="78" s="1"/>
  <c r="AN419" i="78"/>
  <c r="AL419" i="78"/>
  <c r="AK419" i="78"/>
  <c r="AT419" i="78"/>
  <c r="AJ419" i="78"/>
  <c r="AI419" i="78"/>
  <c r="AH419" i="78"/>
  <c r="AP419" i="78"/>
  <c r="AN1494" i="78"/>
  <c r="AT1494" i="78"/>
  <c r="AL1494" i="78"/>
  <c r="AZ1494" i="78"/>
  <c r="AY1494" i="78" s="1"/>
  <c r="AX1494" i="78" s="1"/>
  <c r="AK1494" i="78"/>
  <c r="AM1494" i="78"/>
  <c r="AR1494" i="78" s="1"/>
  <c r="AJ1494" i="78"/>
  <c r="AI1494" i="78"/>
  <c r="AH1494" i="78"/>
  <c r="AP1494" i="78"/>
  <c r="AN1738" i="78"/>
  <c r="AT1738" i="78"/>
  <c r="AL1738" i="78"/>
  <c r="AZ1738" i="78"/>
  <c r="AY1738" i="78" s="1"/>
  <c r="AX1738" i="78" s="1"/>
  <c r="AP1738" i="78"/>
  <c r="AM1738" i="78"/>
  <c r="AR1738" i="78" s="1"/>
  <c r="AK1738" i="78"/>
  <c r="AJ1738" i="78"/>
  <c r="AI1738" i="78"/>
  <c r="AH1738" i="78"/>
  <c r="AQ1059" i="78"/>
  <c r="AS1059" i="78"/>
  <c r="AT1991" i="78"/>
  <c r="AL1991" i="78"/>
  <c r="AZ1991" i="78"/>
  <c r="AY1991" i="78" s="1"/>
  <c r="AX1991" i="78" s="1"/>
  <c r="AJ1991" i="78"/>
  <c r="AI1991" i="78"/>
  <c r="AH1991" i="78"/>
  <c r="AN1991" i="78"/>
  <c r="AP1991" i="78"/>
  <c r="AM1991" i="78"/>
  <c r="AR1991" i="78" s="1"/>
  <c r="AK1991" i="78"/>
  <c r="AQ917" i="78"/>
  <c r="AS917" i="78"/>
  <c r="AS1847" i="78"/>
  <c r="AQ1847" i="78"/>
  <c r="AS1543" i="78"/>
  <c r="AQ1543" i="78"/>
  <c r="AS1397" i="78"/>
  <c r="AQ1397" i="78"/>
  <c r="AQ713" i="78"/>
  <c r="AS713" i="78"/>
  <c r="AJ510" i="78"/>
  <c r="AP510" i="78"/>
  <c r="AH510" i="78"/>
  <c r="AN510" i="78"/>
  <c r="AT510" i="78"/>
  <c r="AL510" i="78"/>
  <c r="AM510" i="78"/>
  <c r="AR510" i="78" s="1"/>
  <c r="AK510" i="78"/>
  <c r="AI510" i="78"/>
  <c r="AS400" i="78"/>
  <c r="AQ400" i="78"/>
  <c r="AK1176" i="78"/>
  <c r="AI1176" i="78"/>
  <c r="AP1176" i="78"/>
  <c r="AM1176" i="78"/>
  <c r="AR1176" i="78" s="1"/>
  <c r="AJ1176" i="78"/>
  <c r="AH1176" i="78"/>
  <c r="AZ1176" i="78"/>
  <c r="AY1176" i="78" s="1"/>
  <c r="AX1176" i="78" s="1"/>
  <c r="AT1176" i="78"/>
  <c r="AN1176" i="78"/>
  <c r="AL1176" i="78"/>
  <c r="AN1708" i="78"/>
  <c r="AL1708" i="78"/>
  <c r="AJ1708" i="78"/>
  <c r="AI1708" i="78"/>
  <c r="AH1708" i="78"/>
  <c r="AM1708" i="78"/>
  <c r="AR1708" i="78" s="1"/>
  <c r="AK1708" i="78"/>
  <c r="AP1708" i="78"/>
  <c r="AZ1708" i="78"/>
  <c r="AY1708" i="78" s="1"/>
  <c r="AX1708" i="78" s="1"/>
  <c r="AT1708" i="78"/>
  <c r="AI1573" i="78"/>
  <c r="AN1573" i="78"/>
  <c r="AP1573" i="78"/>
  <c r="AM1573" i="78"/>
  <c r="AR1573" i="78" s="1"/>
  <c r="AZ1573" i="78"/>
  <c r="AY1573" i="78" s="1"/>
  <c r="AX1573" i="78" s="1"/>
  <c r="AL1573" i="78"/>
  <c r="AT1573" i="78"/>
  <c r="AK1573" i="78"/>
  <c r="AJ1573" i="78"/>
  <c r="AH1573" i="78"/>
  <c r="AN1380" i="78"/>
  <c r="AM1380" i="78"/>
  <c r="AR1380" i="78" s="1"/>
  <c r="AP1380" i="78"/>
  <c r="AT1380" i="78"/>
  <c r="AL1380" i="78"/>
  <c r="AZ1380" i="78"/>
  <c r="AY1380" i="78" s="1"/>
  <c r="AX1380" i="78" s="1"/>
  <c r="AJ1380" i="78"/>
  <c r="AK1380" i="78"/>
  <c r="AI1380" i="78"/>
  <c r="AH1380" i="78"/>
  <c r="AM847" i="78"/>
  <c r="AR847" i="78" s="1"/>
  <c r="AP847" i="78"/>
  <c r="AT847" i="78"/>
  <c r="AK847" i="78"/>
  <c r="AJ847" i="78"/>
  <c r="AI847" i="78"/>
  <c r="AZ847" i="78"/>
  <c r="AY847" i="78" s="1"/>
  <c r="AX847" i="78" s="1"/>
  <c r="AN847" i="78"/>
  <c r="AL847" i="78"/>
  <c r="AH847" i="78"/>
  <c r="AN514" i="78"/>
  <c r="AT514" i="78"/>
  <c r="AL514" i="78"/>
  <c r="AK514" i="78"/>
  <c r="AJ514" i="78"/>
  <c r="AH514" i="78"/>
  <c r="AM514" i="78"/>
  <c r="AR514" i="78" s="1"/>
  <c r="AI514" i="78"/>
  <c r="AP514" i="78"/>
  <c r="AK1871" i="78"/>
  <c r="AT1871" i="78"/>
  <c r="AJ1871" i="78"/>
  <c r="AI1871" i="78"/>
  <c r="AH1871" i="78"/>
  <c r="AN1871" i="78"/>
  <c r="AP1871" i="78"/>
  <c r="AM1871" i="78"/>
  <c r="AR1871" i="78" s="1"/>
  <c r="AL1871" i="78"/>
  <c r="AZ1871" i="78"/>
  <c r="AY1871" i="78" s="1"/>
  <c r="AX1871" i="78" s="1"/>
  <c r="AS125" i="78"/>
  <c r="AQ125" i="78"/>
  <c r="AT1801" i="78"/>
  <c r="AL1801" i="78"/>
  <c r="AZ1801" i="78"/>
  <c r="AY1801" i="78" s="1"/>
  <c r="AX1801" i="78" s="1"/>
  <c r="AJ1801" i="78"/>
  <c r="AP1801" i="78"/>
  <c r="AM1801" i="78"/>
  <c r="AR1801" i="78" s="1"/>
  <c r="AI1801" i="78"/>
  <c r="AN1801" i="78"/>
  <c r="AK1801" i="78"/>
  <c r="AH1801" i="78"/>
  <c r="AN1541" i="78"/>
  <c r="AM1541" i="78"/>
  <c r="AR1541" i="78" s="1"/>
  <c r="AT1541" i="78"/>
  <c r="AL1541" i="78"/>
  <c r="AZ1541" i="78"/>
  <c r="AY1541" i="78" s="1"/>
  <c r="AX1541" i="78" s="1"/>
  <c r="AK1541" i="78"/>
  <c r="AI1541" i="78"/>
  <c r="AH1541" i="78"/>
  <c r="AP1541" i="78"/>
  <c r="AJ1541" i="78"/>
  <c r="AJ1273" i="78"/>
  <c r="AL1273" i="78"/>
  <c r="AK1273" i="78"/>
  <c r="AT1273" i="78"/>
  <c r="AI1273" i="78"/>
  <c r="AN1273" i="78"/>
  <c r="AZ1273" i="78"/>
  <c r="AY1273" i="78" s="1"/>
  <c r="AX1273" i="78" s="1"/>
  <c r="AM1273" i="78"/>
  <c r="AR1273" i="78" s="1"/>
  <c r="AH1273" i="78"/>
  <c r="AP1273" i="78"/>
  <c r="AJ1324" i="78"/>
  <c r="AM1324" i="78"/>
  <c r="AR1324" i="78" s="1"/>
  <c r="AZ1324" i="78"/>
  <c r="AY1324" i="78" s="1"/>
  <c r="AX1324" i="78" s="1"/>
  <c r="AT1324" i="78"/>
  <c r="AK1324" i="78"/>
  <c r="AI1324" i="78"/>
  <c r="AH1324" i="78"/>
  <c r="AN1324" i="78"/>
  <c r="AL1324" i="78"/>
  <c r="AP1324" i="78"/>
  <c r="AI1639" i="78"/>
  <c r="AM1639" i="78"/>
  <c r="AR1639" i="78" s="1"/>
  <c r="AP1639" i="78"/>
  <c r="AH1639" i="78"/>
  <c r="AK1639" i="78"/>
  <c r="AJ1639" i="78"/>
  <c r="AT1639" i="78"/>
  <c r="AZ1639" i="78"/>
  <c r="AY1639" i="78" s="1"/>
  <c r="AX1639" i="78" s="1"/>
  <c r="AN1639" i="78"/>
  <c r="AL1639" i="78"/>
  <c r="AS1468" i="78"/>
  <c r="AQ1468" i="78"/>
  <c r="AQ1099" i="78"/>
  <c r="AS1099" i="78"/>
  <c r="AK1027" i="78"/>
  <c r="AJ1027" i="78"/>
  <c r="AI1027" i="78"/>
  <c r="AT1027" i="78"/>
  <c r="AZ1027" i="78"/>
  <c r="AY1027" i="78" s="1"/>
  <c r="AX1027" i="78" s="1"/>
  <c r="AN1027" i="78"/>
  <c r="AM1027" i="78"/>
  <c r="AR1027" i="78" s="1"/>
  <c r="AH1027" i="78"/>
  <c r="AP1027" i="78"/>
  <c r="AL1027" i="78"/>
  <c r="AS1218" i="78"/>
  <c r="AQ1218" i="78"/>
  <c r="AQ1695" i="78"/>
  <c r="AS1695" i="78"/>
  <c r="AI1675" i="78"/>
  <c r="AM1675" i="78"/>
  <c r="AR1675" i="78" s="1"/>
  <c r="AP1675" i="78"/>
  <c r="AK1675" i="78"/>
  <c r="AT1675" i="78"/>
  <c r="AJ1675" i="78"/>
  <c r="AH1675" i="78"/>
  <c r="AZ1675" i="78"/>
  <c r="AY1675" i="78" s="1"/>
  <c r="AX1675" i="78" s="1"/>
  <c r="AN1675" i="78"/>
  <c r="AL1675" i="78"/>
  <c r="AJ1299" i="78"/>
  <c r="AI1299" i="78"/>
  <c r="AP1299" i="78"/>
  <c r="AN1299" i="78"/>
  <c r="AT1299" i="78"/>
  <c r="AZ1299" i="78"/>
  <c r="AY1299" i="78" s="1"/>
  <c r="AX1299" i="78" s="1"/>
  <c r="AM1299" i="78"/>
  <c r="AR1299" i="78" s="1"/>
  <c r="AL1299" i="78"/>
  <c r="AK1299" i="78"/>
  <c r="AH1299" i="78"/>
  <c r="AM673" i="78"/>
  <c r="AR673" i="78" s="1"/>
  <c r="AN673" i="78"/>
  <c r="AZ673" i="78"/>
  <c r="AY673" i="78" s="1"/>
  <c r="AX673" i="78" s="1"/>
  <c r="AT673" i="78"/>
  <c r="AK673" i="78"/>
  <c r="AI673" i="78"/>
  <c r="AH673" i="78"/>
  <c r="AP673" i="78"/>
  <c r="AL673" i="78"/>
  <c r="AJ673" i="78"/>
  <c r="AS880" i="78"/>
  <c r="AQ880" i="78"/>
  <c r="AK951" i="78"/>
  <c r="AN951" i="78"/>
  <c r="AZ951" i="78"/>
  <c r="AY951" i="78" s="1"/>
  <c r="AX951" i="78" s="1"/>
  <c r="AM951" i="78"/>
  <c r="AR951" i="78" s="1"/>
  <c r="AH951" i="78"/>
  <c r="AP951" i="78"/>
  <c r="AL951" i="78"/>
  <c r="AJ951" i="78"/>
  <c r="AI951" i="78"/>
  <c r="AT951" i="78"/>
  <c r="AS1341" i="78"/>
  <c r="AQ1341" i="78"/>
  <c r="AI1606" i="78"/>
  <c r="AT1606" i="78"/>
  <c r="AK1606" i="78"/>
  <c r="AJ1606" i="78"/>
  <c r="AN1606" i="78"/>
  <c r="AP1606" i="78"/>
  <c r="AM1606" i="78"/>
  <c r="AR1606" i="78" s="1"/>
  <c r="AZ1606" i="78"/>
  <c r="AY1606" i="78" s="1"/>
  <c r="AX1606" i="78" s="1"/>
  <c r="AL1606" i="78"/>
  <c r="AH1606" i="78"/>
  <c r="AQ2019" i="78"/>
  <c r="AS2019" i="78"/>
  <c r="AI2057" i="78"/>
  <c r="AN2057" i="78"/>
  <c r="AM2057" i="78"/>
  <c r="AR2057" i="78" s="1"/>
  <c r="AP2057" i="78"/>
  <c r="AT2057" i="78"/>
  <c r="AL2057" i="78"/>
  <c r="AZ2057" i="78"/>
  <c r="AY2057" i="78" s="1"/>
  <c r="AX2057" i="78" s="1"/>
  <c r="AK2057" i="78"/>
  <c r="AJ2057" i="78"/>
  <c r="AH2057" i="78"/>
  <c r="AQ1524" i="78"/>
  <c r="AS1524" i="78"/>
  <c r="AM924" i="78"/>
  <c r="AR924" i="78" s="1"/>
  <c r="AL924" i="78"/>
  <c r="AT924" i="78"/>
  <c r="AK924" i="78"/>
  <c r="AI924" i="78"/>
  <c r="AP924" i="78"/>
  <c r="AN924" i="78"/>
  <c r="AJ924" i="78"/>
  <c r="AH924" i="78"/>
  <c r="AZ924" i="78"/>
  <c r="AY924" i="78" s="1"/>
  <c r="AX924" i="78" s="1"/>
  <c r="AQ791" i="78"/>
  <c r="AS791" i="78"/>
  <c r="AS500" i="78"/>
  <c r="AQ500" i="78"/>
  <c r="AS950" i="78"/>
  <c r="AQ950" i="78"/>
  <c r="AK1228" i="78"/>
  <c r="AI1228" i="78"/>
  <c r="AP1228" i="78"/>
  <c r="AN1228" i="78"/>
  <c r="AZ1228" i="78"/>
  <c r="AY1228" i="78" s="1"/>
  <c r="AX1228" i="78" s="1"/>
  <c r="AM1228" i="78"/>
  <c r="AR1228" i="78" s="1"/>
  <c r="AL1228" i="78"/>
  <c r="AJ1228" i="78"/>
  <c r="AT1228" i="78"/>
  <c r="AH1228" i="78"/>
  <c r="AQ1603" i="78"/>
  <c r="AS1603" i="78"/>
  <c r="AS1863" i="78"/>
  <c r="AQ1863" i="78"/>
  <c r="AM733" i="78"/>
  <c r="AR733" i="78" s="1"/>
  <c r="AN733" i="78"/>
  <c r="AZ733" i="78"/>
  <c r="AY733" i="78" s="1"/>
  <c r="AX733" i="78" s="1"/>
  <c r="AT733" i="78"/>
  <c r="AK733" i="78"/>
  <c r="AI733" i="78"/>
  <c r="AH733" i="78"/>
  <c r="AP733" i="78"/>
  <c r="AL733" i="78"/>
  <c r="AJ733" i="78"/>
  <c r="AS734" i="78"/>
  <c r="AQ734" i="78"/>
  <c r="AH408" i="78"/>
  <c r="AJ408" i="78"/>
  <c r="AP408" i="78"/>
  <c r="AN408" i="78"/>
  <c r="AM408" i="78"/>
  <c r="AR408" i="78" s="1"/>
  <c r="AL408" i="78"/>
  <c r="AK408" i="78"/>
  <c r="AT408" i="78"/>
  <c r="AI408" i="78"/>
  <c r="AN328" i="78"/>
  <c r="AM328" i="78"/>
  <c r="AR328" i="78" s="1"/>
  <c r="AT328" i="78"/>
  <c r="AL328" i="78"/>
  <c r="AK328" i="78"/>
  <c r="AJ328" i="78"/>
  <c r="AI328" i="78"/>
  <c r="AP328" i="78"/>
  <c r="AH328" i="78"/>
  <c r="AS1133" i="78"/>
  <c r="AQ1133" i="78"/>
  <c r="AK1200" i="78"/>
  <c r="AI1200" i="78"/>
  <c r="AP1200" i="78"/>
  <c r="AM1200" i="78"/>
  <c r="AR1200" i="78" s="1"/>
  <c r="AJ1200" i="78"/>
  <c r="AH1200" i="78"/>
  <c r="AZ1200" i="78"/>
  <c r="AY1200" i="78" s="1"/>
  <c r="AX1200" i="78" s="1"/>
  <c r="AT1200" i="78"/>
  <c r="AN1200" i="78"/>
  <c r="AL1200" i="78"/>
  <c r="AN1545" i="78"/>
  <c r="AM1545" i="78"/>
  <c r="AR1545" i="78" s="1"/>
  <c r="AT1545" i="78"/>
  <c r="AL1545" i="78"/>
  <c r="AZ1545" i="78"/>
  <c r="AY1545" i="78" s="1"/>
  <c r="AX1545" i="78" s="1"/>
  <c r="AK1545" i="78"/>
  <c r="AJ1545" i="78"/>
  <c r="AI1545" i="78"/>
  <c r="AP1545" i="78"/>
  <c r="AH1545" i="78"/>
  <c r="AM668" i="78"/>
  <c r="AR668" i="78" s="1"/>
  <c r="AI668" i="78"/>
  <c r="AP668" i="78"/>
  <c r="AN668" i="78"/>
  <c r="AZ668" i="78"/>
  <c r="AY668" i="78" s="1"/>
  <c r="AX668" i="78" s="1"/>
  <c r="AL668" i="78"/>
  <c r="AK668" i="78"/>
  <c r="AJ668" i="78"/>
  <c r="AH668" i="78"/>
  <c r="AT668" i="78"/>
  <c r="AS582" i="78"/>
  <c r="AQ582" i="78"/>
  <c r="AS147" i="78"/>
  <c r="AQ147" i="78"/>
  <c r="AN1523" i="78"/>
  <c r="AT1523" i="78"/>
  <c r="AL1523" i="78"/>
  <c r="AZ1523" i="78"/>
  <c r="AY1523" i="78" s="1"/>
  <c r="AX1523" i="78" s="1"/>
  <c r="AI1523" i="78"/>
  <c r="AJ1523" i="78"/>
  <c r="AP1523" i="78"/>
  <c r="AM1523" i="78"/>
  <c r="AR1523" i="78" s="1"/>
  <c r="AK1523" i="78"/>
  <c r="AH1523" i="78"/>
  <c r="AI1108" i="78"/>
  <c r="AL1108" i="78"/>
  <c r="AJ1108" i="78"/>
  <c r="AP1108" i="78"/>
  <c r="AN1108" i="78"/>
  <c r="AK1108" i="78"/>
  <c r="AH1108" i="78"/>
  <c r="AZ1108" i="78"/>
  <c r="AY1108" i="78" s="1"/>
  <c r="AX1108" i="78" s="1"/>
  <c r="AT1108" i="78"/>
  <c r="AM1108" i="78"/>
  <c r="AR1108" i="78" s="1"/>
  <c r="AQ293" i="78"/>
  <c r="AS293" i="78"/>
  <c r="AQ120" i="78"/>
  <c r="AS120" i="78"/>
  <c r="AJ1291" i="78"/>
  <c r="AI1291" i="78"/>
  <c r="AN1291" i="78"/>
  <c r="AP1291" i="78"/>
  <c r="AT1291" i="78"/>
  <c r="AZ1291" i="78"/>
  <c r="AY1291" i="78" s="1"/>
  <c r="AX1291" i="78" s="1"/>
  <c r="AM1291" i="78"/>
  <c r="AR1291" i="78" s="1"/>
  <c r="AL1291" i="78"/>
  <c r="AK1291" i="78"/>
  <c r="AH1291" i="78"/>
  <c r="AM682" i="78"/>
  <c r="AR682" i="78" s="1"/>
  <c r="AP682" i="78"/>
  <c r="AI682" i="78"/>
  <c r="AN682" i="78"/>
  <c r="AZ682" i="78"/>
  <c r="AY682" i="78" s="1"/>
  <c r="AX682" i="78" s="1"/>
  <c r="AL682" i="78"/>
  <c r="AK682" i="78"/>
  <c r="AJ682" i="78"/>
  <c r="AH682" i="78"/>
  <c r="AT682" i="78"/>
  <c r="AS584" i="78"/>
  <c r="AQ584" i="78"/>
  <c r="AS353" i="78"/>
  <c r="AQ353" i="78"/>
  <c r="AS344" i="78"/>
  <c r="AQ344" i="78"/>
  <c r="AN1527" i="78"/>
  <c r="AT1527" i="78"/>
  <c r="AL1527" i="78"/>
  <c r="AZ1527" i="78"/>
  <c r="AY1527" i="78" s="1"/>
  <c r="AX1527" i="78" s="1"/>
  <c r="AI1527" i="78"/>
  <c r="AJ1527" i="78"/>
  <c r="AH1527" i="78"/>
  <c r="AP1527" i="78"/>
  <c r="AM1527" i="78"/>
  <c r="AR1527" i="78" s="1"/>
  <c r="AK1527" i="78"/>
  <c r="AS1535" i="78"/>
  <c r="AQ1535" i="78"/>
  <c r="AM849" i="78"/>
  <c r="AR849" i="78" s="1"/>
  <c r="AP849" i="78"/>
  <c r="AT849" i="78"/>
  <c r="AK849" i="78"/>
  <c r="AZ849" i="78"/>
  <c r="AY849" i="78" s="1"/>
  <c r="AX849" i="78" s="1"/>
  <c r="AL849" i="78"/>
  <c r="AJ849" i="78"/>
  <c r="AI849" i="78"/>
  <c r="AH849" i="78"/>
  <c r="AN849" i="78"/>
  <c r="AS251" i="78"/>
  <c r="AQ251" i="78"/>
  <c r="AK1015" i="78"/>
  <c r="AJ1015" i="78"/>
  <c r="AI1015" i="78"/>
  <c r="AL1015" i="78"/>
  <c r="AH1015" i="78"/>
  <c r="AP1015" i="78"/>
  <c r="AN1015" i="78"/>
  <c r="AT1015" i="78"/>
  <c r="AM1015" i="78"/>
  <c r="AR1015" i="78" s="1"/>
  <c r="AZ1015" i="78"/>
  <c r="AY1015" i="78" s="1"/>
  <c r="AX1015" i="78" s="1"/>
  <c r="AN1046" i="78"/>
  <c r="AM1046" i="78"/>
  <c r="AR1046" i="78" s="1"/>
  <c r="AZ1046" i="78"/>
  <c r="AY1046" i="78" s="1"/>
  <c r="AX1046" i="78" s="1"/>
  <c r="AL1046" i="78"/>
  <c r="AT1046" i="78"/>
  <c r="AK1046" i="78"/>
  <c r="AJ1046" i="78"/>
  <c r="AI1046" i="78"/>
  <c r="AH1046" i="78"/>
  <c r="AP1046" i="78"/>
  <c r="AS2004" i="78"/>
  <c r="AQ2004" i="78"/>
  <c r="AN1344" i="78"/>
  <c r="AT1344" i="78"/>
  <c r="AL1344" i="78"/>
  <c r="AZ1344" i="78"/>
  <c r="AY1344" i="78" s="1"/>
  <c r="AX1344" i="78" s="1"/>
  <c r="AJ1344" i="78"/>
  <c r="AP1344" i="78"/>
  <c r="AM1344" i="78"/>
  <c r="AR1344" i="78" s="1"/>
  <c r="AK1344" i="78"/>
  <c r="AI1344" i="78"/>
  <c r="AH1344" i="78"/>
  <c r="AM826" i="78"/>
  <c r="AR826" i="78" s="1"/>
  <c r="AI826" i="78"/>
  <c r="AP826" i="78"/>
  <c r="AN826" i="78"/>
  <c r="AL826" i="78"/>
  <c r="AK826" i="78"/>
  <c r="AT826" i="78"/>
  <c r="AJ826" i="78"/>
  <c r="AH826" i="78"/>
  <c r="AZ826" i="78"/>
  <c r="AY826" i="78" s="1"/>
  <c r="AX826" i="78" s="1"/>
  <c r="AM742" i="78"/>
  <c r="AR742" i="78" s="1"/>
  <c r="AI742" i="78"/>
  <c r="AP742" i="78"/>
  <c r="AN742" i="78"/>
  <c r="AZ742" i="78"/>
  <c r="AY742" i="78" s="1"/>
  <c r="AX742" i="78" s="1"/>
  <c r="AL742" i="78"/>
  <c r="AK742" i="78"/>
  <c r="AJ742" i="78"/>
  <c r="AH742" i="78"/>
  <c r="AT742" i="78"/>
  <c r="AQ201" i="78"/>
  <c r="AS201" i="78"/>
  <c r="AI1105" i="78"/>
  <c r="AT1105" i="78"/>
  <c r="AK1105" i="78"/>
  <c r="AH1105" i="78"/>
  <c r="AM1105" i="78"/>
  <c r="AR1105" i="78" s="1"/>
  <c r="AZ1105" i="78"/>
  <c r="AY1105" i="78" s="1"/>
  <c r="AX1105" i="78" s="1"/>
  <c r="AP1105" i="78"/>
  <c r="AN1105" i="78"/>
  <c r="AL1105" i="78"/>
  <c r="AJ1105" i="78"/>
  <c r="AQ1256" i="78"/>
  <c r="AS1256" i="78"/>
  <c r="AS740" i="78"/>
  <c r="AQ740" i="78"/>
  <c r="AT190" i="78"/>
  <c r="AL190" i="78"/>
  <c r="AK190" i="78"/>
  <c r="AJ190" i="78"/>
  <c r="AI190" i="78"/>
  <c r="AH190" i="78"/>
  <c r="AN190" i="78"/>
  <c r="AM190" i="78"/>
  <c r="AR190" i="78" s="1"/>
  <c r="AP190" i="78"/>
  <c r="AT516" i="78"/>
  <c r="AL516" i="78"/>
  <c r="AJ516" i="78"/>
  <c r="AI516" i="78"/>
  <c r="AH516" i="78"/>
  <c r="AN516" i="78"/>
  <c r="AK516" i="78"/>
  <c r="AP516" i="78"/>
  <c r="AM516" i="78"/>
  <c r="AR516" i="78" s="1"/>
  <c r="AS501" i="78"/>
  <c r="AQ501" i="78"/>
  <c r="AK1186" i="78"/>
  <c r="AI1186" i="78"/>
  <c r="AM1186" i="78"/>
  <c r="AR1186" i="78" s="1"/>
  <c r="AJ1186" i="78"/>
  <c r="AP1186" i="78"/>
  <c r="AN1186" i="78"/>
  <c r="AL1186" i="78"/>
  <c r="AH1186" i="78"/>
  <c r="AZ1186" i="78"/>
  <c r="AY1186" i="78" s="1"/>
  <c r="AX1186" i="78" s="1"/>
  <c r="AT1186" i="78"/>
  <c r="AJ1292" i="78"/>
  <c r="AM1292" i="78"/>
  <c r="AR1292" i="78" s="1"/>
  <c r="AZ1292" i="78"/>
  <c r="AY1292" i="78" s="1"/>
  <c r="AX1292" i="78" s="1"/>
  <c r="AT1292" i="78"/>
  <c r="AK1292" i="78"/>
  <c r="AH1292" i="78"/>
  <c r="AN1292" i="78"/>
  <c r="AL1292" i="78"/>
  <c r="AI1292" i="78"/>
  <c r="AP1292" i="78"/>
  <c r="AQ2018" i="78"/>
  <c r="AS2018" i="78"/>
  <c r="AQ1608" i="78"/>
  <c r="AS1608" i="78"/>
  <c r="AS1353" i="78"/>
  <c r="AQ1353" i="78"/>
  <c r="AM754" i="78"/>
  <c r="AR754" i="78" s="1"/>
  <c r="AI754" i="78"/>
  <c r="AP754" i="78"/>
  <c r="AN754" i="78"/>
  <c r="AZ754" i="78"/>
  <c r="AY754" i="78" s="1"/>
  <c r="AX754" i="78" s="1"/>
  <c r="AL754" i="78"/>
  <c r="AK754" i="78"/>
  <c r="AJ754" i="78"/>
  <c r="AH754" i="78"/>
  <c r="AT754" i="78"/>
  <c r="AQ829" i="78"/>
  <c r="AS829" i="78"/>
  <c r="AS187" i="78"/>
  <c r="AQ187" i="78"/>
  <c r="AS1303" i="78"/>
  <c r="AQ1303" i="78"/>
  <c r="AN1562" i="78"/>
  <c r="AM1562" i="78"/>
  <c r="AR1562" i="78" s="1"/>
  <c r="AP1562" i="78"/>
  <c r="AT1562" i="78"/>
  <c r="AL1562" i="78"/>
  <c r="AZ1562" i="78"/>
  <c r="AY1562" i="78" s="1"/>
  <c r="AX1562" i="78" s="1"/>
  <c r="AK1562" i="78"/>
  <c r="AJ1562" i="78"/>
  <c r="AI1562" i="78"/>
  <c r="AH1562" i="78"/>
  <c r="AQ687" i="78"/>
  <c r="AS687" i="78"/>
  <c r="AI391" i="78"/>
  <c r="AK391" i="78"/>
  <c r="AP391" i="78"/>
  <c r="AN391" i="78"/>
  <c r="AM391" i="78"/>
  <c r="AR391" i="78" s="1"/>
  <c r="AL391" i="78"/>
  <c r="AJ391" i="78"/>
  <c r="AT391" i="78"/>
  <c r="AH391" i="78"/>
  <c r="AS298" i="78"/>
  <c r="AQ298" i="78"/>
  <c r="AS1052" i="78"/>
  <c r="AQ1052" i="78"/>
  <c r="AM165" i="78"/>
  <c r="AR165" i="78" s="1"/>
  <c r="AP165" i="78"/>
  <c r="AT165" i="78"/>
  <c r="AL165" i="78"/>
  <c r="AK165" i="78"/>
  <c r="AJ165" i="78"/>
  <c r="AI165" i="78"/>
  <c r="AH165" i="78"/>
  <c r="AN165" i="78"/>
  <c r="AQ1674" i="78"/>
  <c r="AS1674" i="78"/>
  <c r="AS1480" i="78"/>
  <c r="AQ1480" i="78"/>
  <c r="AM885" i="78"/>
  <c r="AR885" i="78" s="1"/>
  <c r="AH885" i="78"/>
  <c r="AP885" i="78"/>
  <c r="AN885" i="78"/>
  <c r="AZ885" i="78"/>
  <c r="AY885" i="78" s="1"/>
  <c r="AX885" i="78" s="1"/>
  <c r="AT885" i="78"/>
  <c r="AK885" i="78"/>
  <c r="AJ885" i="78"/>
  <c r="AI885" i="78"/>
  <c r="AL885" i="78"/>
  <c r="AQ841" i="78"/>
  <c r="AS841" i="78"/>
  <c r="AS395" i="78"/>
  <c r="AQ395" i="78"/>
  <c r="AK159" i="78"/>
  <c r="AJ159" i="78"/>
  <c r="AI159" i="78"/>
  <c r="AP159" i="78"/>
  <c r="AH159" i="78"/>
  <c r="AN159" i="78"/>
  <c r="AM159" i="78"/>
  <c r="AR159" i="78" s="1"/>
  <c r="AT159" i="78"/>
  <c r="AL159" i="78"/>
  <c r="AT460" i="78"/>
  <c r="AL460" i="78"/>
  <c r="AJ460" i="78"/>
  <c r="AN460" i="78"/>
  <c r="AI460" i="78"/>
  <c r="AH460" i="78"/>
  <c r="AP460" i="78"/>
  <c r="AM460" i="78"/>
  <c r="AR460" i="78" s="1"/>
  <c r="AK460" i="78"/>
  <c r="AJ1319" i="78"/>
  <c r="AN1319" i="78"/>
  <c r="AL1319" i="78"/>
  <c r="AT1319" i="78"/>
  <c r="AK1319" i="78"/>
  <c r="AI1319" i="78"/>
  <c r="AP1319" i="78"/>
  <c r="AH1319" i="78"/>
  <c r="AZ1319" i="78"/>
  <c r="AY1319" i="78" s="1"/>
  <c r="AX1319" i="78" s="1"/>
  <c r="AM1319" i="78"/>
  <c r="AR1319" i="78" s="1"/>
  <c r="AT1779" i="78"/>
  <c r="AL1779" i="78"/>
  <c r="AZ1779" i="78"/>
  <c r="AY1779" i="78" s="1"/>
  <c r="AX1779" i="78" s="1"/>
  <c r="AM1779" i="78"/>
  <c r="AR1779" i="78" s="1"/>
  <c r="AJ1779" i="78"/>
  <c r="AH1779" i="78"/>
  <c r="AK1779" i="78"/>
  <c r="AP1779" i="78"/>
  <c r="AN1779" i="78"/>
  <c r="AI1779" i="78"/>
  <c r="AI1577" i="78"/>
  <c r="AL1577" i="78"/>
  <c r="AT1577" i="78"/>
  <c r="AK1577" i="78"/>
  <c r="AJ1577" i="78"/>
  <c r="AH1577" i="78"/>
  <c r="AM1577" i="78"/>
  <c r="AR1577" i="78" s="1"/>
  <c r="AZ1577" i="78"/>
  <c r="AY1577" i="78" s="1"/>
  <c r="AX1577" i="78" s="1"/>
  <c r="AN1577" i="78"/>
  <c r="AP1577" i="78"/>
  <c r="AN1379" i="78"/>
  <c r="AM1379" i="78"/>
  <c r="AR1379" i="78" s="1"/>
  <c r="AP1379" i="78"/>
  <c r="AT1379" i="78"/>
  <c r="AL1379" i="78"/>
  <c r="AZ1379" i="78"/>
  <c r="AY1379" i="78" s="1"/>
  <c r="AX1379" i="78" s="1"/>
  <c r="AJ1379" i="78"/>
  <c r="AK1379" i="78"/>
  <c r="AI1379" i="78"/>
  <c r="AH1379" i="78"/>
  <c r="AS763" i="78"/>
  <c r="AQ763" i="78"/>
  <c r="AM926" i="78"/>
  <c r="AR926" i="78" s="1"/>
  <c r="AP926" i="78"/>
  <c r="AL926" i="78"/>
  <c r="AT926" i="78"/>
  <c r="AK926" i="78"/>
  <c r="AI926" i="78"/>
  <c r="AH926" i="78"/>
  <c r="AZ926" i="78"/>
  <c r="AY926" i="78" s="1"/>
  <c r="AX926" i="78" s="1"/>
  <c r="AN926" i="78"/>
  <c r="AJ926" i="78"/>
  <c r="AQ857" i="78"/>
  <c r="AS857" i="78"/>
  <c r="AM257" i="78"/>
  <c r="AR257" i="78" s="1"/>
  <c r="AJ257" i="78"/>
  <c r="AI257" i="78"/>
  <c r="AL257" i="78"/>
  <c r="AK257" i="78"/>
  <c r="AH257" i="78"/>
  <c r="AT257" i="78"/>
  <c r="AP257" i="78"/>
  <c r="AN257" i="78"/>
  <c r="AS336" i="78"/>
  <c r="AQ336" i="78"/>
  <c r="AS1234" i="78"/>
  <c r="AQ1234" i="78"/>
  <c r="AT226" i="78"/>
  <c r="AL226" i="78"/>
  <c r="AN226" i="78"/>
  <c r="AP226" i="78"/>
  <c r="AM226" i="78"/>
  <c r="AR226" i="78" s="1"/>
  <c r="AK226" i="78"/>
  <c r="AJ226" i="78"/>
  <c r="AI226" i="78"/>
  <c r="AH226" i="78"/>
  <c r="AS770" i="78"/>
  <c r="AQ770" i="78"/>
  <c r="AQ309" i="78"/>
  <c r="AS309" i="78"/>
  <c r="AM1404" i="78"/>
  <c r="AR1404" i="78" s="1"/>
  <c r="AT1404" i="78"/>
  <c r="AK1404" i="78"/>
  <c r="AI1404" i="78"/>
  <c r="AH1404" i="78"/>
  <c r="AP1404" i="78"/>
  <c r="AN1404" i="78"/>
  <c r="AZ1404" i="78"/>
  <c r="AY1404" i="78" s="1"/>
  <c r="AX1404" i="78" s="1"/>
  <c r="AL1404" i="78"/>
  <c r="AJ1404" i="78"/>
  <c r="AQ635" i="78"/>
  <c r="AS635" i="78"/>
  <c r="AN1734" i="78"/>
  <c r="AT1734" i="78"/>
  <c r="AL1734" i="78"/>
  <c r="AZ1734" i="78"/>
  <c r="AY1734" i="78" s="1"/>
  <c r="AX1734" i="78" s="1"/>
  <c r="AJ1734" i="78"/>
  <c r="AI1734" i="78"/>
  <c r="AH1734" i="78"/>
  <c r="AP1734" i="78"/>
  <c r="AK1734" i="78"/>
  <c r="AM1734" i="78"/>
  <c r="AR1734" i="78" s="1"/>
  <c r="AN1375" i="78"/>
  <c r="AM1375" i="78"/>
  <c r="AR1375" i="78" s="1"/>
  <c r="AP1375" i="78"/>
  <c r="AT1375" i="78"/>
  <c r="AL1375" i="78"/>
  <c r="AZ1375" i="78"/>
  <c r="AY1375" i="78" s="1"/>
  <c r="AX1375" i="78" s="1"/>
  <c r="AJ1375" i="78"/>
  <c r="AK1375" i="78"/>
  <c r="AI1375" i="78"/>
  <c r="AH1375" i="78"/>
  <c r="AS634" i="78"/>
  <c r="AQ634" i="78"/>
  <c r="AS166" i="78"/>
  <c r="AQ166" i="78"/>
  <c r="AN311" i="78"/>
  <c r="AM311" i="78"/>
  <c r="AR311" i="78" s="1"/>
  <c r="AT311" i="78"/>
  <c r="AL311" i="78"/>
  <c r="AK311" i="78"/>
  <c r="AJ311" i="78"/>
  <c r="AI311" i="78"/>
  <c r="AH311" i="78"/>
  <c r="AP311" i="78"/>
  <c r="AS1251" i="78"/>
  <c r="AQ1251" i="78"/>
  <c r="AS1343" i="78"/>
  <c r="AQ1343" i="78"/>
  <c r="AS1746" i="78"/>
  <c r="AQ1746" i="78"/>
  <c r="AQ1809" i="78"/>
  <c r="AS1809" i="78"/>
  <c r="AS1395" i="78"/>
  <c r="AQ1395" i="78"/>
  <c r="AM838" i="78"/>
  <c r="AR838" i="78" s="1"/>
  <c r="AP838" i="78"/>
  <c r="AI838" i="78"/>
  <c r="AL838" i="78"/>
  <c r="AK838" i="78"/>
  <c r="AH838" i="78"/>
  <c r="AZ838" i="78"/>
  <c r="AY838" i="78" s="1"/>
  <c r="AX838" i="78" s="1"/>
  <c r="AN838" i="78"/>
  <c r="AT838" i="78"/>
  <c r="AJ838" i="78"/>
  <c r="AS352" i="78"/>
  <c r="AQ352" i="78"/>
  <c r="AK1145" i="78"/>
  <c r="AI1145" i="78"/>
  <c r="AM1145" i="78"/>
  <c r="AR1145" i="78" s="1"/>
  <c r="AJ1145" i="78"/>
  <c r="AL1145" i="78"/>
  <c r="AH1145" i="78"/>
  <c r="AZ1145" i="78"/>
  <c r="AY1145" i="78" s="1"/>
  <c r="AX1145" i="78" s="1"/>
  <c r="AT1145" i="78"/>
  <c r="AP1145" i="78"/>
  <c r="AN1145" i="78"/>
  <c r="AS1212" i="78"/>
  <c r="AQ1212" i="78"/>
  <c r="AS1781" i="78"/>
  <c r="AQ1781" i="78"/>
  <c r="AN1504" i="78"/>
  <c r="AT1504" i="78"/>
  <c r="AL1504" i="78"/>
  <c r="AZ1504" i="78"/>
  <c r="AY1504" i="78" s="1"/>
  <c r="AX1504" i="78" s="1"/>
  <c r="AI1504" i="78"/>
  <c r="AP1504" i="78"/>
  <c r="AM1504" i="78"/>
  <c r="AR1504" i="78" s="1"/>
  <c r="AK1504" i="78"/>
  <c r="AJ1504" i="78"/>
  <c r="AH1504" i="78"/>
  <c r="AS567" i="78"/>
  <c r="AQ567" i="78"/>
  <c r="AS574" i="78"/>
  <c r="AQ574" i="78"/>
  <c r="AK1031" i="78"/>
  <c r="AJ1031" i="78"/>
  <c r="AI1031" i="78"/>
  <c r="AN1031" i="78"/>
  <c r="AL1031" i="78"/>
  <c r="AH1031" i="78"/>
  <c r="AP1031" i="78"/>
  <c r="AT1031" i="78"/>
  <c r="AM1031" i="78"/>
  <c r="AR1031" i="78" s="1"/>
  <c r="AZ1031" i="78"/>
  <c r="AY1031" i="78" s="1"/>
  <c r="AX1031" i="78" s="1"/>
  <c r="AQ1082" i="78"/>
  <c r="AS1082" i="78"/>
  <c r="AJ1246" i="78"/>
  <c r="AN1246" i="78"/>
  <c r="AP1246" i="78"/>
  <c r="AM1246" i="78"/>
  <c r="AR1246" i="78" s="1"/>
  <c r="AZ1246" i="78"/>
  <c r="AY1246" i="78" s="1"/>
  <c r="AX1246" i="78" s="1"/>
  <c r="AT1246" i="78"/>
  <c r="AK1246" i="78"/>
  <c r="AH1246" i="78"/>
  <c r="AI1246" i="78"/>
  <c r="AL1246" i="78"/>
  <c r="AQ1810" i="78"/>
  <c r="AS1810" i="78"/>
  <c r="AS1987" i="78"/>
  <c r="AQ1987" i="78"/>
  <c r="AS1768" i="78"/>
  <c r="AQ1768" i="78"/>
  <c r="AQ1696" i="78"/>
  <c r="AS1696" i="78"/>
  <c r="AS1424" i="78"/>
  <c r="AQ1424" i="78"/>
  <c r="AS875" i="78"/>
  <c r="AQ875" i="78"/>
  <c r="AM660" i="78"/>
  <c r="AR660" i="78" s="1"/>
  <c r="AI660" i="78"/>
  <c r="AN660" i="78"/>
  <c r="AZ660" i="78"/>
  <c r="AY660" i="78" s="1"/>
  <c r="AX660" i="78" s="1"/>
  <c r="AL660" i="78"/>
  <c r="AJ660" i="78"/>
  <c r="AH660" i="78"/>
  <c r="AT660" i="78"/>
  <c r="AP660" i="78"/>
  <c r="AK660" i="78"/>
  <c r="AN335" i="78"/>
  <c r="AM335" i="78"/>
  <c r="AR335" i="78" s="1"/>
  <c r="AP335" i="78"/>
  <c r="AT335" i="78"/>
  <c r="AL335" i="78"/>
  <c r="AK335" i="78"/>
  <c r="AJ335" i="78"/>
  <c r="AI335" i="78"/>
  <c r="AH335" i="78"/>
  <c r="AN1338" i="78"/>
  <c r="AT1338" i="78"/>
  <c r="AL1338" i="78"/>
  <c r="AZ1338" i="78"/>
  <c r="AY1338" i="78" s="1"/>
  <c r="AX1338" i="78" s="1"/>
  <c r="AJ1338" i="78"/>
  <c r="AI1338" i="78"/>
  <c r="AH1338" i="78"/>
  <c r="AP1338" i="78"/>
  <c r="AM1338" i="78"/>
  <c r="AR1338" i="78" s="1"/>
  <c r="AK1338" i="78"/>
  <c r="AT1978" i="78"/>
  <c r="AL1978" i="78"/>
  <c r="AZ1978" i="78"/>
  <c r="AY1978" i="78" s="1"/>
  <c r="AX1978" i="78" s="1"/>
  <c r="AH1978" i="78"/>
  <c r="AM1978" i="78"/>
  <c r="AR1978" i="78" s="1"/>
  <c r="AK1978" i="78"/>
  <c r="AI1978" i="78"/>
  <c r="AP1978" i="78"/>
  <c r="AN1978" i="78"/>
  <c r="AJ1978" i="78"/>
  <c r="AN426" i="78"/>
  <c r="AT426" i="78"/>
  <c r="AL426" i="78"/>
  <c r="AH426" i="78"/>
  <c r="AP426" i="78"/>
  <c r="AM426" i="78"/>
  <c r="AR426" i="78" s="1"/>
  <c r="AK426" i="78"/>
  <c r="AJ426" i="78"/>
  <c r="AI426" i="78"/>
  <c r="AS291" i="78"/>
  <c r="AQ291" i="78"/>
  <c r="AJ1298" i="78"/>
  <c r="AM1298" i="78"/>
  <c r="AR1298" i="78" s="1"/>
  <c r="AZ1298" i="78"/>
  <c r="AY1298" i="78" s="1"/>
  <c r="AX1298" i="78" s="1"/>
  <c r="AT1298" i="78"/>
  <c r="AK1298" i="78"/>
  <c r="AN1298" i="78"/>
  <c r="AL1298" i="78"/>
  <c r="AI1298" i="78"/>
  <c r="AP1298" i="78"/>
  <c r="AH1298" i="78"/>
  <c r="AT1969" i="78"/>
  <c r="AL1969" i="78"/>
  <c r="AZ1969" i="78"/>
  <c r="AY1969" i="78" s="1"/>
  <c r="AX1969" i="78" s="1"/>
  <c r="AM1969" i="78"/>
  <c r="AR1969" i="78" s="1"/>
  <c r="AK1969" i="78"/>
  <c r="AJ1969" i="78"/>
  <c r="AI1969" i="78"/>
  <c r="AH1969" i="78"/>
  <c r="AP1969" i="78"/>
  <c r="AN1969" i="78"/>
  <c r="AS2007" i="78"/>
  <c r="AQ2007" i="78"/>
  <c r="AQ1087" i="78"/>
  <c r="AS1087" i="78"/>
  <c r="AQ802" i="78"/>
  <c r="AS802" i="78"/>
  <c r="AM851" i="78"/>
  <c r="AR851" i="78" s="1"/>
  <c r="AP851" i="78"/>
  <c r="AT851" i="78"/>
  <c r="AK851" i="78"/>
  <c r="AJ851" i="78"/>
  <c r="AI851" i="78"/>
  <c r="AZ851" i="78"/>
  <c r="AY851" i="78" s="1"/>
  <c r="AX851" i="78" s="1"/>
  <c r="AN851" i="78"/>
  <c r="AL851" i="78"/>
  <c r="AH851" i="78"/>
  <c r="AT346" i="78"/>
  <c r="AL346" i="78"/>
  <c r="AK346" i="78"/>
  <c r="AJ346" i="78"/>
  <c r="AI346" i="78"/>
  <c r="AH346" i="78"/>
  <c r="AN346" i="78"/>
  <c r="AM346" i="78"/>
  <c r="AR346" i="78" s="1"/>
  <c r="AP346" i="78"/>
  <c r="AS580" i="78"/>
  <c r="AQ580" i="78"/>
  <c r="AS1161" i="78"/>
  <c r="AQ1161" i="78"/>
  <c r="AJ2015" i="78"/>
  <c r="AI2015" i="78"/>
  <c r="AN2015" i="78"/>
  <c r="AP2015" i="78"/>
  <c r="AZ2015" i="78"/>
  <c r="AY2015" i="78" s="1"/>
  <c r="AX2015" i="78" s="1"/>
  <c r="AM2015" i="78"/>
  <c r="AR2015" i="78" s="1"/>
  <c r="AL2015" i="78"/>
  <c r="AH2015" i="78"/>
  <c r="AT2015" i="78"/>
  <c r="AK2015" i="78"/>
  <c r="AQ1664" i="78"/>
  <c r="AS1664" i="78"/>
  <c r="AQ1094" i="78"/>
  <c r="AS1094" i="78"/>
  <c r="AM908" i="78"/>
  <c r="AR908" i="78" s="1"/>
  <c r="AL908" i="78"/>
  <c r="AT908" i="78"/>
  <c r="AK908" i="78"/>
  <c r="AI908" i="78"/>
  <c r="AP908" i="78"/>
  <c r="AJ908" i="78"/>
  <c r="AH908" i="78"/>
  <c r="AZ908" i="78"/>
  <c r="AY908" i="78" s="1"/>
  <c r="AX908" i="78" s="1"/>
  <c r="AN908" i="78"/>
  <c r="AJ398" i="78"/>
  <c r="AT398" i="78"/>
  <c r="AL398" i="78"/>
  <c r="AP398" i="78"/>
  <c r="AN398" i="78"/>
  <c r="AM398" i="78"/>
  <c r="AR398" i="78" s="1"/>
  <c r="AK398" i="78"/>
  <c r="AI398" i="78"/>
  <c r="AH398" i="78"/>
  <c r="AJ561" i="78"/>
  <c r="AH561" i="78"/>
  <c r="AM561" i="78"/>
  <c r="AR561" i="78" s="1"/>
  <c r="AZ561" i="78"/>
  <c r="AY561" i="78" s="1"/>
  <c r="AX561" i="78" s="1"/>
  <c r="AL561" i="78"/>
  <c r="AI561" i="78"/>
  <c r="AT561" i="78"/>
  <c r="AN561" i="78"/>
  <c r="AK561" i="78"/>
  <c r="AP561" i="78"/>
  <c r="AK1873" i="78"/>
  <c r="AI1873" i="78"/>
  <c r="AH1873" i="78"/>
  <c r="AP1873" i="78"/>
  <c r="AN1873" i="78"/>
  <c r="AM1873" i="78"/>
  <c r="AR1873" i="78" s="1"/>
  <c r="AZ1873" i="78"/>
  <c r="AY1873" i="78" s="1"/>
  <c r="AX1873" i="78" s="1"/>
  <c r="AL1873" i="78"/>
  <c r="AT1873" i="78"/>
  <c r="AJ1873" i="78"/>
  <c r="AM811" i="78"/>
  <c r="AR811" i="78" s="1"/>
  <c r="AP811" i="78"/>
  <c r="AI811" i="78"/>
  <c r="AZ811" i="78"/>
  <c r="AY811" i="78" s="1"/>
  <c r="AX811" i="78" s="1"/>
  <c r="AL811" i="78"/>
  <c r="AK811" i="78"/>
  <c r="AT811" i="78"/>
  <c r="AJ811" i="78"/>
  <c r="AH811" i="78"/>
  <c r="AN811" i="78"/>
  <c r="AT382" i="78"/>
  <c r="AL382" i="78"/>
  <c r="AN382" i="78"/>
  <c r="AM382" i="78"/>
  <c r="AR382" i="78" s="1"/>
  <c r="AK382" i="78"/>
  <c r="AJ382" i="78"/>
  <c r="AI382" i="78"/>
  <c r="AH382" i="78"/>
  <c r="AP382" i="78"/>
  <c r="AN1063" i="78"/>
  <c r="AI1063" i="78"/>
  <c r="AH1063" i="78"/>
  <c r="AP1063" i="78"/>
  <c r="AM1063" i="78"/>
  <c r="AR1063" i="78" s="1"/>
  <c r="AZ1063" i="78"/>
  <c r="AY1063" i="78" s="1"/>
  <c r="AX1063" i="78" s="1"/>
  <c r="AL1063" i="78"/>
  <c r="AT1063" i="78"/>
  <c r="AK1063" i="78"/>
  <c r="AJ1063" i="78"/>
  <c r="AS1413" i="78"/>
  <c r="AQ1413" i="78"/>
  <c r="AM608" i="78"/>
  <c r="AR608" i="78" s="1"/>
  <c r="AP608" i="78"/>
  <c r="AI608" i="78"/>
  <c r="AN608" i="78"/>
  <c r="AZ608" i="78"/>
  <c r="AY608" i="78" s="1"/>
  <c r="AX608" i="78" s="1"/>
  <c r="AL608" i="78"/>
  <c r="AK608" i="78"/>
  <c r="AJ608" i="78"/>
  <c r="AH608" i="78"/>
  <c r="AT608" i="78"/>
  <c r="AT1982" i="78"/>
  <c r="AL1982" i="78"/>
  <c r="AZ1982" i="78"/>
  <c r="AY1982" i="78" s="1"/>
  <c r="AX1982" i="78" s="1"/>
  <c r="AM1982" i="78"/>
  <c r="AR1982" i="78" s="1"/>
  <c r="AK1982" i="78"/>
  <c r="AJ1982" i="78"/>
  <c r="AN1982" i="78"/>
  <c r="AI1982" i="78"/>
  <c r="AH1982" i="78"/>
  <c r="AP1982" i="78"/>
  <c r="AI1600" i="78"/>
  <c r="AH1600" i="78"/>
  <c r="AP1600" i="78"/>
  <c r="AN1600" i="78"/>
  <c r="AM1600" i="78"/>
  <c r="AR1600" i="78" s="1"/>
  <c r="AZ1600" i="78"/>
  <c r="AY1600" i="78" s="1"/>
  <c r="AX1600" i="78" s="1"/>
  <c r="AK1600" i="78"/>
  <c r="AJ1600" i="78"/>
  <c r="AT1600" i="78"/>
  <c r="AL1600" i="78"/>
  <c r="AN1451" i="78"/>
  <c r="AJ1451" i="78"/>
  <c r="AZ1451" i="78"/>
  <c r="AY1451" i="78" s="1"/>
  <c r="AX1451" i="78" s="1"/>
  <c r="AK1451" i="78"/>
  <c r="AH1451" i="78"/>
  <c r="AP1451" i="78"/>
  <c r="AM1451" i="78"/>
  <c r="AR1451" i="78" s="1"/>
  <c r="AL1451" i="78"/>
  <c r="AI1451" i="78"/>
  <c r="AT1451" i="78"/>
  <c r="AJ422" i="78"/>
  <c r="AT422" i="78"/>
  <c r="AL422" i="78"/>
  <c r="AN422" i="78"/>
  <c r="AM422" i="78"/>
  <c r="AR422" i="78" s="1"/>
  <c r="AK422" i="78"/>
  <c r="AI422" i="78"/>
  <c r="AH422" i="78"/>
  <c r="AP422" i="78"/>
  <c r="AN1554" i="78"/>
  <c r="AM1554" i="78"/>
  <c r="AR1554" i="78" s="1"/>
  <c r="AT1554" i="78"/>
  <c r="AL1554" i="78"/>
  <c r="AZ1554" i="78"/>
  <c r="AY1554" i="78" s="1"/>
  <c r="AX1554" i="78" s="1"/>
  <c r="AK1554" i="78"/>
  <c r="AJ1554" i="78"/>
  <c r="AI1554" i="78"/>
  <c r="AP1554" i="78"/>
  <c r="AH1554" i="78"/>
  <c r="AM547" i="78"/>
  <c r="AR547" i="78" s="1"/>
  <c r="AJ547" i="78"/>
  <c r="AH547" i="78"/>
  <c r="AP547" i="78"/>
  <c r="AL547" i="78"/>
  <c r="AT547" i="78"/>
  <c r="AK547" i="78"/>
  <c r="AN547" i="78"/>
  <c r="AI547" i="78"/>
  <c r="AQ193" i="78"/>
  <c r="AS193" i="78"/>
  <c r="AK962" i="78"/>
  <c r="AL962" i="78"/>
  <c r="AJ962" i="78"/>
  <c r="AT962" i="78"/>
  <c r="AI962" i="78"/>
  <c r="AH962" i="78"/>
  <c r="AP962" i="78"/>
  <c r="AN962" i="78"/>
  <c r="AZ962" i="78"/>
  <c r="AY962" i="78" s="1"/>
  <c r="AX962" i="78" s="1"/>
  <c r="AM962" i="78"/>
  <c r="AR962" i="78" s="1"/>
  <c r="AN1427" i="78"/>
  <c r="AJ1427" i="78"/>
  <c r="AZ1427" i="78"/>
  <c r="AY1427" i="78" s="1"/>
  <c r="AX1427" i="78" s="1"/>
  <c r="AP1427" i="78"/>
  <c r="AL1427" i="78"/>
  <c r="AK1427" i="78"/>
  <c r="AI1427" i="78"/>
  <c r="AT1427" i="78"/>
  <c r="AH1427" i="78"/>
  <c r="AM1427" i="78"/>
  <c r="AR1427" i="78" s="1"/>
  <c r="AN1571" i="78"/>
  <c r="AM1571" i="78"/>
  <c r="AR1571" i="78" s="1"/>
  <c r="AT1571" i="78"/>
  <c r="AL1571" i="78"/>
  <c r="AZ1571" i="78"/>
  <c r="AY1571" i="78" s="1"/>
  <c r="AX1571" i="78" s="1"/>
  <c r="AK1571" i="78"/>
  <c r="AJ1571" i="78"/>
  <c r="AI1571" i="78"/>
  <c r="AP1571" i="78"/>
  <c r="AH1571" i="78"/>
  <c r="AM845" i="78"/>
  <c r="AR845" i="78" s="1"/>
  <c r="AP845" i="78"/>
  <c r="AT845" i="78"/>
  <c r="AK845" i="78"/>
  <c r="AZ845" i="78"/>
  <c r="AY845" i="78" s="1"/>
  <c r="AX845" i="78" s="1"/>
  <c r="AL845" i="78"/>
  <c r="AJ845" i="78"/>
  <c r="AI845" i="78"/>
  <c r="AH845" i="78"/>
  <c r="AN845" i="78"/>
  <c r="AS496" i="78"/>
  <c r="AQ496" i="78"/>
  <c r="AQ1616" i="78"/>
  <c r="AS1616" i="78"/>
  <c r="AS771" i="78"/>
  <c r="AQ771" i="78"/>
  <c r="AQ627" i="78"/>
  <c r="AS627" i="78"/>
  <c r="AQ796" i="78"/>
  <c r="AS796" i="78"/>
  <c r="AI229" i="78"/>
  <c r="AL229" i="78"/>
  <c r="AT229" i="78"/>
  <c r="AK229" i="78"/>
  <c r="AJ229" i="78"/>
  <c r="AH229" i="78"/>
  <c r="AN229" i="78"/>
  <c r="AP229" i="78"/>
  <c r="AM229" i="78"/>
  <c r="AR229" i="78" s="1"/>
  <c r="AQ399" i="78"/>
  <c r="AS399" i="78"/>
  <c r="AS1010" i="78"/>
  <c r="AQ1010" i="78"/>
  <c r="AK1156" i="78"/>
  <c r="AI1156" i="78"/>
  <c r="AP1156" i="78"/>
  <c r="AM1156" i="78"/>
  <c r="AR1156" i="78" s="1"/>
  <c r="AJ1156" i="78"/>
  <c r="AT1156" i="78"/>
  <c r="AN1156" i="78"/>
  <c r="AL1156" i="78"/>
  <c r="AH1156" i="78"/>
  <c r="AZ1156" i="78"/>
  <c r="AY1156" i="78" s="1"/>
  <c r="AX1156" i="78" s="1"/>
  <c r="AN1525" i="78"/>
  <c r="AT1525" i="78"/>
  <c r="AL1525" i="78"/>
  <c r="AZ1525" i="78"/>
  <c r="AY1525" i="78" s="1"/>
  <c r="AX1525" i="78" s="1"/>
  <c r="AI1525" i="78"/>
  <c r="AP1525" i="78"/>
  <c r="AM1525" i="78"/>
  <c r="AR1525" i="78" s="1"/>
  <c r="AJ1525" i="78"/>
  <c r="AH1525" i="78"/>
  <c r="AK1525" i="78"/>
  <c r="AT1762" i="78"/>
  <c r="AL1762" i="78"/>
  <c r="AZ1762" i="78"/>
  <c r="AY1762" i="78" s="1"/>
  <c r="AX1762" i="78" s="1"/>
  <c r="AH1762" i="78"/>
  <c r="AJ1762" i="78"/>
  <c r="AP1762" i="78"/>
  <c r="AN1762" i="78"/>
  <c r="AM1762" i="78"/>
  <c r="AR1762" i="78" s="1"/>
  <c r="AK1762" i="78"/>
  <c r="AI1762" i="78"/>
  <c r="AS1976" i="78"/>
  <c r="AQ1976" i="78"/>
  <c r="AS1542" i="78"/>
  <c r="AQ1542" i="78"/>
  <c r="AM938" i="78"/>
  <c r="AR938" i="78" s="1"/>
  <c r="AL938" i="78"/>
  <c r="AT938" i="78"/>
  <c r="AK938" i="78"/>
  <c r="AJ938" i="78"/>
  <c r="AI938" i="78"/>
  <c r="AP938" i="78"/>
  <c r="AH938" i="78"/>
  <c r="AZ938" i="78"/>
  <c r="AY938" i="78" s="1"/>
  <c r="AX938" i="78" s="1"/>
  <c r="AN938" i="78"/>
  <c r="AS746" i="78"/>
  <c r="AQ746" i="78"/>
  <c r="AS443" i="78"/>
  <c r="AQ443" i="78"/>
  <c r="AK111" i="78"/>
  <c r="AJ111" i="78"/>
  <c r="AI111" i="78"/>
  <c r="AH111" i="78"/>
  <c r="AN111" i="78"/>
  <c r="AM111" i="78"/>
  <c r="AR111" i="78" s="1"/>
  <c r="AP111" i="78"/>
  <c r="AT111" i="78"/>
  <c r="AL111" i="78"/>
  <c r="AH97" i="78"/>
  <c r="AN97" i="78"/>
  <c r="AM97" i="78"/>
  <c r="AR97" i="78" s="1"/>
  <c r="AP97" i="78"/>
  <c r="AK97" i="78"/>
  <c r="AJ97" i="78"/>
  <c r="AL97" i="78"/>
  <c r="AI97" i="78"/>
  <c r="AT97" i="78"/>
  <c r="AJ568" i="78"/>
  <c r="AN568" i="78"/>
  <c r="AI568" i="78"/>
  <c r="AK568" i="78"/>
  <c r="AT568" i="78"/>
  <c r="AP568" i="78"/>
  <c r="AZ568" i="78"/>
  <c r="AY568" i="78" s="1"/>
  <c r="AX568" i="78" s="1"/>
  <c r="AM568" i="78"/>
  <c r="AR568" i="78" s="1"/>
  <c r="AL568" i="78"/>
  <c r="AH568" i="78"/>
  <c r="AS1050" i="78"/>
  <c r="AQ1050" i="78"/>
  <c r="AQ1937" i="78"/>
  <c r="AS1937" i="78"/>
  <c r="AI1623" i="78"/>
  <c r="AM1623" i="78"/>
  <c r="AR1623" i="78" s="1"/>
  <c r="AH1623" i="78"/>
  <c r="AL1623" i="78"/>
  <c r="AK1623" i="78"/>
  <c r="AJ1623" i="78"/>
  <c r="AT1623" i="78"/>
  <c r="AP1623" i="78"/>
  <c r="AZ1623" i="78"/>
  <c r="AY1623" i="78" s="1"/>
  <c r="AX1623" i="78" s="1"/>
  <c r="AN1623" i="78"/>
  <c r="AI1122" i="78"/>
  <c r="AN1122" i="78"/>
  <c r="AL1122" i="78"/>
  <c r="AJ1122" i="78"/>
  <c r="AP1122" i="78"/>
  <c r="AM1122" i="78"/>
  <c r="AR1122" i="78" s="1"/>
  <c r="AK1122" i="78"/>
  <c r="AH1122" i="78"/>
  <c r="AZ1122" i="78"/>
  <c r="AY1122" i="78" s="1"/>
  <c r="AX1122" i="78" s="1"/>
  <c r="AT1122" i="78"/>
  <c r="AQ834" i="78"/>
  <c r="AS834" i="78"/>
  <c r="AS538" i="78"/>
  <c r="AQ538" i="78"/>
  <c r="AP105" i="78"/>
  <c r="AH105" i="78"/>
  <c r="AN105" i="78"/>
  <c r="AM105" i="78"/>
  <c r="AR105" i="78" s="1"/>
  <c r="AT105" i="78"/>
  <c r="AL105" i="78"/>
  <c r="AK105" i="78"/>
  <c r="AJ105" i="78"/>
  <c r="AI105" i="78"/>
  <c r="AQ593" i="78"/>
  <c r="AS593" i="78"/>
  <c r="AS1511" i="78"/>
  <c r="AQ1511" i="78"/>
  <c r="AS1838" i="78"/>
  <c r="AQ1838" i="78"/>
  <c r="AS1448" i="78"/>
  <c r="AQ1448" i="78"/>
  <c r="AS944" i="78"/>
  <c r="AQ944" i="78"/>
  <c r="AM491" i="78"/>
  <c r="AR491" i="78" s="1"/>
  <c r="AP491" i="78"/>
  <c r="AK491" i="78"/>
  <c r="AI491" i="78"/>
  <c r="AT491" i="78"/>
  <c r="AH491" i="78"/>
  <c r="AN491" i="78"/>
  <c r="AL491" i="78"/>
  <c r="AJ491" i="78"/>
  <c r="AT428" i="78"/>
  <c r="AL428" i="78"/>
  <c r="AJ428" i="78"/>
  <c r="AN428" i="78"/>
  <c r="AI428" i="78"/>
  <c r="AH428" i="78"/>
  <c r="AP428" i="78"/>
  <c r="AM428" i="78"/>
  <c r="AR428" i="78" s="1"/>
  <c r="AK428" i="78"/>
  <c r="AQ113" i="78"/>
  <c r="AS113" i="78"/>
  <c r="AS1851" i="78"/>
  <c r="AQ1851" i="78"/>
  <c r="AQ1683" i="78"/>
  <c r="AS1683" i="78"/>
  <c r="AN1357" i="78"/>
  <c r="AM1357" i="78"/>
  <c r="AR1357" i="78" s="1"/>
  <c r="AT1357" i="78"/>
  <c r="AL1357" i="78"/>
  <c r="AZ1357" i="78"/>
  <c r="AY1357" i="78" s="1"/>
  <c r="AX1357" i="78" s="1"/>
  <c r="AJ1357" i="78"/>
  <c r="AK1357" i="78"/>
  <c r="AI1357" i="78"/>
  <c r="AH1357" i="78"/>
  <c r="AP1357" i="78"/>
  <c r="AM497" i="78"/>
  <c r="AR497" i="78" s="1"/>
  <c r="AP497" i="78"/>
  <c r="AI497" i="78"/>
  <c r="AN497" i="78"/>
  <c r="AL497" i="78"/>
  <c r="AK497" i="78"/>
  <c r="AJ497" i="78"/>
  <c r="AT497" i="78"/>
  <c r="AH497" i="78"/>
  <c r="AS371" i="78"/>
  <c r="AQ371" i="78"/>
  <c r="AN1423" i="78"/>
  <c r="AM1423" i="78"/>
  <c r="AR1423" i="78" s="1"/>
  <c r="AZ1423" i="78"/>
  <c r="AY1423" i="78" s="1"/>
  <c r="AX1423" i="78" s="1"/>
  <c r="AI1423" i="78"/>
  <c r="AP1423" i="78"/>
  <c r="AL1423" i="78"/>
  <c r="AK1423" i="78"/>
  <c r="AT1423" i="78"/>
  <c r="AJ1423" i="78"/>
  <c r="AH1423" i="78"/>
  <c r="AQ1609" i="78"/>
  <c r="AS1609" i="78"/>
  <c r="AQ905" i="78"/>
  <c r="AS905" i="78"/>
  <c r="AK207" i="78"/>
  <c r="AJ207" i="78"/>
  <c r="AI207" i="78"/>
  <c r="AH207" i="78"/>
  <c r="AN207" i="78"/>
  <c r="AM207" i="78"/>
  <c r="AR207" i="78" s="1"/>
  <c r="AP207" i="78"/>
  <c r="AT207" i="78"/>
  <c r="AL207" i="78"/>
  <c r="AN376" i="78"/>
  <c r="AM376" i="78"/>
  <c r="AR376" i="78" s="1"/>
  <c r="AP376" i="78"/>
  <c r="AT376" i="78"/>
  <c r="AL376" i="78"/>
  <c r="AK376" i="78"/>
  <c r="AJ376" i="78"/>
  <c r="AI376" i="78"/>
  <c r="AH376" i="78"/>
  <c r="AS1878" i="78"/>
  <c r="AQ1878" i="78"/>
  <c r="AQ1531" i="78"/>
  <c r="AS1531" i="78"/>
  <c r="AH1389" i="78"/>
  <c r="AN1389" i="78"/>
  <c r="AM1389" i="78"/>
  <c r="AR1389" i="78" s="1"/>
  <c r="AP1389" i="78"/>
  <c r="AT1389" i="78"/>
  <c r="AL1389" i="78"/>
  <c r="AZ1389" i="78"/>
  <c r="AY1389" i="78" s="1"/>
  <c r="AX1389" i="78" s="1"/>
  <c r="AJ1389" i="78"/>
  <c r="AK1389" i="78"/>
  <c r="AI1389" i="78"/>
  <c r="AQ703" i="78"/>
  <c r="AS703" i="78"/>
  <c r="AS351" i="78"/>
  <c r="AQ351" i="78"/>
  <c r="AK1171" i="78"/>
  <c r="AI1171" i="78"/>
  <c r="AJ1171" i="78"/>
  <c r="AM1171" i="78"/>
  <c r="AR1171" i="78" s="1"/>
  <c r="AP1171" i="78"/>
  <c r="AN1171" i="78"/>
  <c r="AL1171" i="78"/>
  <c r="AH1171" i="78"/>
  <c r="AZ1171" i="78"/>
  <c r="AY1171" i="78" s="1"/>
  <c r="AX1171" i="78" s="1"/>
  <c r="AT1171" i="78"/>
  <c r="AN1346" i="78"/>
  <c r="AT1346" i="78"/>
  <c r="AL1346" i="78"/>
  <c r="AZ1346" i="78"/>
  <c r="AY1346" i="78" s="1"/>
  <c r="AX1346" i="78" s="1"/>
  <c r="AJ1346" i="78"/>
  <c r="AI1346" i="78"/>
  <c r="AH1346" i="78"/>
  <c r="AP1346" i="78"/>
  <c r="AM1346" i="78"/>
  <c r="AR1346" i="78" s="1"/>
  <c r="AK1346" i="78"/>
  <c r="AT1783" i="78"/>
  <c r="AL1783" i="78"/>
  <c r="AZ1783" i="78"/>
  <c r="AY1783" i="78" s="1"/>
  <c r="AX1783" i="78" s="1"/>
  <c r="AJ1783" i="78"/>
  <c r="AH1783" i="78"/>
  <c r="AM1783" i="78"/>
  <c r="AR1783" i="78" s="1"/>
  <c r="AP1783" i="78"/>
  <c r="AN1783" i="78"/>
  <c r="AK1783" i="78"/>
  <c r="AI1783" i="78"/>
  <c r="AM92" i="78"/>
  <c r="AR92" i="78" s="1"/>
  <c r="AK92" i="78"/>
  <c r="AP92" i="78"/>
  <c r="AH92" i="78"/>
  <c r="AL92" i="78"/>
  <c r="AJ92" i="78"/>
  <c r="AI92" i="78"/>
  <c r="AT92" i="78"/>
  <c r="AN92" i="78"/>
  <c r="AQ1811" i="78"/>
  <c r="AS1811" i="78"/>
  <c r="AQ1672" i="78"/>
  <c r="AS1672" i="78"/>
  <c r="AH1390" i="78"/>
  <c r="AN1390" i="78"/>
  <c r="AM1390" i="78"/>
  <c r="AR1390" i="78" s="1"/>
  <c r="AP1390" i="78"/>
  <c r="AT1390" i="78"/>
  <c r="AL1390" i="78"/>
  <c r="AZ1390" i="78"/>
  <c r="AY1390" i="78" s="1"/>
  <c r="AX1390" i="78" s="1"/>
  <c r="AJ1390" i="78"/>
  <c r="AI1390" i="78"/>
  <c r="AK1390" i="78"/>
  <c r="AQ1736" i="78"/>
  <c r="AS1736" i="78"/>
  <c r="AJ1302" i="78"/>
  <c r="AT1302" i="78"/>
  <c r="AK1302" i="78"/>
  <c r="AH1302" i="78"/>
  <c r="AM1302" i="78"/>
  <c r="AR1302" i="78" s="1"/>
  <c r="AZ1302" i="78"/>
  <c r="AY1302" i="78" s="1"/>
  <c r="AX1302" i="78" s="1"/>
  <c r="AP1302" i="78"/>
  <c r="AN1302" i="78"/>
  <c r="AL1302" i="78"/>
  <c r="AI1302" i="78"/>
  <c r="AQ786" i="78"/>
  <c r="AS786" i="78"/>
  <c r="AN211" i="78"/>
  <c r="AM211" i="78"/>
  <c r="AR211" i="78" s="1"/>
  <c r="AP211" i="78"/>
  <c r="AT211" i="78"/>
  <c r="AL211" i="78"/>
  <c r="AK211" i="78"/>
  <c r="AJ211" i="78"/>
  <c r="AI211" i="78"/>
  <c r="AH211" i="78"/>
  <c r="AS358" i="78"/>
  <c r="AQ358" i="78"/>
  <c r="AQ1444" i="78"/>
  <c r="AS1444" i="78"/>
  <c r="AQ697" i="78"/>
  <c r="AS697" i="78"/>
  <c r="AS1001" i="78"/>
  <c r="AQ1001" i="78"/>
  <c r="AS1419" i="78"/>
  <c r="AQ1419" i="78"/>
  <c r="AN1722" i="78"/>
  <c r="AT1722" i="78"/>
  <c r="AL1722" i="78"/>
  <c r="AZ1722" i="78"/>
  <c r="AY1722" i="78" s="1"/>
  <c r="AX1722" i="78" s="1"/>
  <c r="AP1722" i="78"/>
  <c r="AM1722" i="78"/>
  <c r="AR1722" i="78" s="1"/>
  <c r="AK1722" i="78"/>
  <c r="AJ1722" i="78"/>
  <c r="AI1722" i="78"/>
  <c r="AH1722" i="78"/>
  <c r="AI1699" i="78"/>
  <c r="AM1699" i="78"/>
  <c r="AR1699" i="78" s="1"/>
  <c r="AP1699" i="78"/>
  <c r="AK1699" i="78"/>
  <c r="AT1699" i="78"/>
  <c r="AJ1699" i="78"/>
  <c r="AH1699" i="78"/>
  <c r="AZ1699" i="78"/>
  <c r="AY1699" i="78" s="1"/>
  <c r="AX1699" i="78" s="1"/>
  <c r="AN1699" i="78"/>
  <c r="AL1699" i="78"/>
  <c r="AS247" i="78"/>
  <c r="AQ247" i="78"/>
  <c r="AK964" i="78"/>
  <c r="AT964" i="78"/>
  <c r="AI964" i="78"/>
  <c r="AH964" i="78"/>
  <c r="AP964" i="78"/>
  <c r="AM964" i="78"/>
  <c r="AR964" i="78" s="1"/>
  <c r="AL964" i="78"/>
  <c r="AN964" i="78"/>
  <c r="AJ964" i="78"/>
  <c r="AZ964" i="78"/>
  <c r="AY964" i="78" s="1"/>
  <c r="AX964" i="78" s="1"/>
  <c r="AQ1800" i="78"/>
  <c r="AS1800" i="78"/>
  <c r="AQ1942" i="78"/>
  <c r="AS1942" i="78"/>
  <c r="AN1721" i="78"/>
  <c r="AT1721" i="78"/>
  <c r="AL1721" i="78"/>
  <c r="AZ1721" i="78"/>
  <c r="AY1721" i="78" s="1"/>
  <c r="AX1721" i="78" s="1"/>
  <c r="AM1721" i="78"/>
  <c r="AR1721" i="78" s="1"/>
  <c r="AK1721" i="78"/>
  <c r="AJ1721" i="78"/>
  <c r="AI1721" i="78"/>
  <c r="AH1721" i="78"/>
  <c r="AP1721" i="78"/>
  <c r="AM678" i="78"/>
  <c r="AR678" i="78" s="1"/>
  <c r="AP678" i="78"/>
  <c r="AI678" i="78"/>
  <c r="AN678" i="78"/>
  <c r="AZ678" i="78"/>
  <c r="AY678" i="78" s="1"/>
  <c r="AX678" i="78" s="1"/>
  <c r="AL678" i="78"/>
  <c r="AK678" i="78"/>
  <c r="AJ678" i="78"/>
  <c r="AH678" i="78"/>
  <c r="AT678" i="78"/>
  <c r="AK1182" i="78"/>
  <c r="AI1182" i="78"/>
  <c r="AM1182" i="78"/>
  <c r="AR1182" i="78" s="1"/>
  <c r="AJ1182" i="78"/>
  <c r="AZ1182" i="78"/>
  <c r="AY1182" i="78" s="1"/>
  <c r="AX1182" i="78" s="1"/>
  <c r="AT1182" i="78"/>
  <c r="AP1182" i="78"/>
  <c r="AN1182" i="78"/>
  <c r="AL1182" i="78"/>
  <c r="AH1182" i="78"/>
  <c r="AQ1260" i="78"/>
  <c r="AS1260" i="78"/>
  <c r="AT1794" i="78"/>
  <c r="AL1794" i="78"/>
  <c r="AZ1794" i="78"/>
  <c r="AY1794" i="78" s="1"/>
  <c r="AX1794" i="78" s="1"/>
  <c r="AK1794" i="78"/>
  <c r="AI1794" i="78"/>
  <c r="AP1794" i="78"/>
  <c r="AN1794" i="78"/>
  <c r="AM1794" i="78"/>
  <c r="AR1794" i="78" s="1"/>
  <c r="AJ1794" i="78"/>
  <c r="AH1794" i="78"/>
  <c r="AS212" i="78"/>
  <c r="AQ212" i="78"/>
  <c r="AS1796" i="78"/>
  <c r="AQ1796" i="78"/>
  <c r="AS1533" i="78"/>
  <c r="AQ1533" i="78"/>
  <c r="AS860" i="78"/>
  <c r="AQ860" i="78"/>
  <c r="AS243" i="78"/>
  <c r="AQ243" i="78"/>
  <c r="AS1195" i="78"/>
  <c r="AQ1195" i="78"/>
  <c r="AS2036" i="78"/>
  <c r="AQ2036" i="78"/>
  <c r="AN1757" i="78"/>
  <c r="AT1757" i="78"/>
  <c r="AL1757" i="78"/>
  <c r="AZ1757" i="78"/>
  <c r="AY1757" i="78" s="1"/>
  <c r="AX1757" i="78" s="1"/>
  <c r="AK1757" i="78"/>
  <c r="AJ1757" i="78"/>
  <c r="AI1757" i="78"/>
  <c r="AH1757" i="78"/>
  <c r="AP1757" i="78"/>
  <c r="AM1757" i="78"/>
  <c r="AR1757" i="78" s="1"/>
  <c r="AM937" i="78"/>
  <c r="AR937" i="78" s="1"/>
  <c r="AP937" i="78"/>
  <c r="AH937" i="78"/>
  <c r="AN937" i="78"/>
  <c r="AZ937" i="78"/>
  <c r="AY937" i="78" s="1"/>
  <c r="AX937" i="78" s="1"/>
  <c r="AT937" i="78"/>
  <c r="AK937" i="78"/>
  <c r="AJ937" i="78"/>
  <c r="AL937" i="78"/>
  <c r="AI937" i="78"/>
  <c r="AT540" i="78"/>
  <c r="AL540" i="78"/>
  <c r="AI540" i="78"/>
  <c r="AN540" i="78"/>
  <c r="AP540" i="78"/>
  <c r="AK540" i="78"/>
  <c r="AM540" i="78"/>
  <c r="AR540" i="78" s="1"/>
  <c r="AJ540" i="78"/>
  <c r="AH540" i="78"/>
  <c r="AS975" i="78"/>
  <c r="AQ975" i="78"/>
  <c r="AQ1125" i="78"/>
  <c r="AS1125" i="78"/>
  <c r="AI1652" i="78"/>
  <c r="AM1652" i="78"/>
  <c r="AR1652" i="78" s="1"/>
  <c r="AP1652" i="78"/>
  <c r="AT1652" i="78"/>
  <c r="AJ1652" i="78"/>
  <c r="AL1652" i="78"/>
  <c r="AN1652" i="78"/>
  <c r="AK1652" i="78"/>
  <c r="AH1652" i="78"/>
  <c r="AZ1652" i="78"/>
  <c r="AY1652" i="78" s="1"/>
  <c r="AX1652" i="78" s="1"/>
  <c r="AN1483" i="78"/>
  <c r="AJ1483" i="78"/>
  <c r="AZ1483" i="78"/>
  <c r="AY1483" i="78" s="1"/>
  <c r="AX1483" i="78" s="1"/>
  <c r="AM1483" i="78"/>
  <c r="AR1483" i="78" s="1"/>
  <c r="AL1483" i="78"/>
  <c r="AK1483" i="78"/>
  <c r="AT1483" i="78"/>
  <c r="AI1483" i="78"/>
  <c r="AH1483" i="78"/>
  <c r="AP1483" i="78"/>
  <c r="AM752" i="78"/>
  <c r="AR752" i="78" s="1"/>
  <c r="AP752" i="78"/>
  <c r="AI752" i="78"/>
  <c r="AN752" i="78"/>
  <c r="AZ752" i="78"/>
  <c r="AY752" i="78" s="1"/>
  <c r="AX752" i="78" s="1"/>
  <c r="AL752" i="78"/>
  <c r="AK752" i="78"/>
  <c r="AJ752" i="78"/>
  <c r="AH752" i="78"/>
  <c r="AT752" i="78"/>
  <c r="AQ305" i="78"/>
  <c r="AS305" i="78"/>
  <c r="AN131" i="78"/>
  <c r="AM131" i="78"/>
  <c r="AR131" i="78" s="1"/>
  <c r="AP131" i="78"/>
  <c r="AT131" i="78"/>
  <c r="AL131" i="78"/>
  <c r="AK131" i="78"/>
  <c r="AJ131" i="78"/>
  <c r="AI131" i="78"/>
  <c r="AH131" i="78"/>
  <c r="AQ1602" i="78"/>
  <c r="AS1602" i="78"/>
  <c r="AS1401" i="78"/>
  <c r="AQ1401" i="78"/>
  <c r="AM403" i="78"/>
  <c r="AR403" i="78" s="1"/>
  <c r="AP403" i="78"/>
  <c r="AK403" i="78"/>
  <c r="AT403" i="78"/>
  <c r="AJ403" i="78"/>
  <c r="AI403" i="78"/>
  <c r="AH403" i="78"/>
  <c r="AN403" i="78"/>
  <c r="AL403" i="78"/>
  <c r="AK1232" i="78"/>
  <c r="AI1232" i="78"/>
  <c r="AP1232" i="78"/>
  <c r="AN1232" i="78"/>
  <c r="AZ1232" i="78"/>
  <c r="AY1232" i="78" s="1"/>
  <c r="AX1232" i="78" s="1"/>
  <c r="AM1232" i="78"/>
  <c r="AR1232" i="78" s="1"/>
  <c r="AL1232" i="78"/>
  <c r="AJ1232" i="78"/>
  <c r="AT1232" i="78"/>
  <c r="AH1232" i="78"/>
  <c r="AN1437" i="78"/>
  <c r="AJ1437" i="78"/>
  <c r="AL1437" i="78"/>
  <c r="AM1437" i="78"/>
  <c r="AR1437" i="78" s="1"/>
  <c r="AI1437" i="78"/>
  <c r="AT1437" i="78"/>
  <c r="AH1437" i="78"/>
  <c r="AP1437" i="78"/>
  <c r="AZ1437" i="78"/>
  <c r="AY1437" i="78" s="1"/>
  <c r="AX1437" i="78" s="1"/>
  <c r="AK1437" i="78"/>
  <c r="AM361" i="78"/>
  <c r="AR361" i="78" s="1"/>
  <c r="AT361" i="78"/>
  <c r="AL361" i="78"/>
  <c r="AK361" i="78"/>
  <c r="AJ361" i="78"/>
  <c r="AI361" i="78"/>
  <c r="AP361" i="78"/>
  <c r="AH361" i="78"/>
  <c r="AN361" i="78"/>
  <c r="AQ447" i="78"/>
  <c r="AS447" i="78"/>
  <c r="AK1233" i="78"/>
  <c r="AI1233" i="78"/>
  <c r="AN1233" i="78"/>
  <c r="AZ1233" i="78"/>
  <c r="AY1233" i="78" s="1"/>
  <c r="AX1233" i="78" s="1"/>
  <c r="AM1233" i="78"/>
  <c r="AR1233" i="78" s="1"/>
  <c r="AL1233" i="78"/>
  <c r="AJ1233" i="78"/>
  <c r="AT1233" i="78"/>
  <c r="AH1233" i="78"/>
  <c r="AP1233" i="78"/>
  <c r="AS1172" i="78"/>
  <c r="AQ1172" i="78"/>
  <c r="AP154" i="78"/>
  <c r="AH154" i="78"/>
  <c r="AN154" i="78"/>
  <c r="AM154" i="78"/>
  <c r="AR154" i="78" s="1"/>
  <c r="AT154" i="78"/>
  <c r="AL154" i="78"/>
  <c r="AK154" i="78"/>
  <c r="AJ154" i="78"/>
  <c r="AI154" i="78"/>
  <c r="AQ2044" i="78"/>
  <c r="AS2044" i="78"/>
  <c r="AM913" i="78"/>
  <c r="AR913" i="78" s="1"/>
  <c r="AP913" i="78"/>
  <c r="AH913" i="78"/>
  <c r="AN913" i="78"/>
  <c r="AZ913" i="78"/>
  <c r="AY913" i="78" s="1"/>
  <c r="AX913" i="78" s="1"/>
  <c r="AT913" i="78"/>
  <c r="AK913" i="78"/>
  <c r="AJ913" i="78"/>
  <c r="AL913" i="78"/>
  <c r="AI913" i="78"/>
  <c r="AQ840" i="78"/>
  <c r="AS840" i="78"/>
  <c r="AQ797" i="78"/>
  <c r="AS797" i="78"/>
  <c r="AQ372" i="78"/>
  <c r="AS372" i="78"/>
  <c r="AS1054" i="78"/>
  <c r="AQ1054" i="78"/>
  <c r="AN1418" i="78"/>
  <c r="AI1418" i="78"/>
  <c r="AP1418" i="78"/>
  <c r="AM1418" i="78"/>
  <c r="AR1418" i="78" s="1"/>
  <c r="AL1418" i="78"/>
  <c r="AK1418" i="78"/>
  <c r="AT1418" i="78"/>
  <c r="AJ1418" i="78"/>
  <c r="AH1418" i="78"/>
  <c r="AZ1418" i="78"/>
  <c r="AY1418" i="78" s="1"/>
  <c r="AX1418" i="78" s="1"/>
  <c r="AK1886" i="78"/>
  <c r="AN1886" i="78"/>
  <c r="AP1886" i="78"/>
  <c r="AM1886" i="78"/>
  <c r="AR1886" i="78" s="1"/>
  <c r="AZ1886" i="78"/>
  <c r="AY1886" i="78" s="1"/>
  <c r="AX1886" i="78" s="1"/>
  <c r="AI1886" i="78"/>
  <c r="AT1886" i="78"/>
  <c r="AH1886" i="78"/>
  <c r="AL1886" i="78"/>
  <c r="AJ1886" i="78"/>
  <c r="AM615" i="78"/>
  <c r="AR615" i="78" s="1"/>
  <c r="AN615" i="78"/>
  <c r="AZ615" i="78"/>
  <c r="AY615" i="78" s="1"/>
  <c r="AX615" i="78" s="1"/>
  <c r="AI615" i="78"/>
  <c r="AH615" i="78"/>
  <c r="AJ615" i="78"/>
  <c r="AP615" i="78"/>
  <c r="AK615" i="78"/>
  <c r="AT615" i="78"/>
  <c r="AL615" i="78"/>
  <c r="AS696" i="78"/>
  <c r="AQ696" i="78"/>
  <c r="AJ583" i="78"/>
  <c r="AT583" i="78"/>
  <c r="AK583" i="78"/>
  <c r="AN583" i="78"/>
  <c r="AZ583" i="78"/>
  <c r="AY583" i="78" s="1"/>
  <c r="AX583" i="78" s="1"/>
  <c r="AP583" i="78"/>
  <c r="AM583" i="78"/>
  <c r="AR583" i="78" s="1"/>
  <c r="AL583" i="78"/>
  <c r="AH583" i="78"/>
  <c r="AI583" i="78"/>
  <c r="AN1070" i="78"/>
  <c r="AM1070" i="78"/>
  <c r="AR1070" i="78" s="1"/>
  <c r="AZ1070" i="78"/>
  <c r="AY1070" i="78" s="1"/>
  <c r="AX1070" i="78" s="1"/>
  <c r="AL1070" i="78"/>
  <c r="AT1070" i="78"/>
  <c r="AK1070" i="78"/>
  <c r="AJ1070" i="78"/>
  <c r="AI1070" i="78"/>
  <c r="AH1070" i="78"/>
  <c r="AP1070" i="78"/>
  <c r="AQ1051" i="78"/>
  <c r="AS1051" i="78"/>
  <c r="AJ1305" i="78"/>
  <c r="AL1305" i="78"/>
  <c r="AI1305" i="78"/>
  <c r="AH1305" i="78"/>
  <c r="AN1305" i="78"/>
  <c r="AP1305" i="78"/>
  <c r="AT1305" i="78"/>
  <c r="AM1305" i="78"/>
  <c r="AR1305" i="78" s="1"/>
  <c r="AK1305" i="78"/>
  <c r="AZ1305" i="78"/>
  <c r="AY1305" i="78" s="1"/>
  <c r="AX1305" i="78" s="1"/>
  <c r="AN1347" i="78"/>
  <c r="AT1347" i="78"/>
  <c r="AL1347" i="78"/>
  <c r="AZ1347" i="78"/>
  <c r="AY1347" i="78" s="1"/>
  <c r="AX1347" i="78" s="1"/>
  <c r="AJ1347" i="78"/>
  <c r="AM1347" i="78"/>
  <c r="AR1347" i="78" s="1"/>
  <c r="AK1347" i="78"/>
  <c r="AI1347" i="78"/>
  <c r="AH1347" i="78"/>
  <c r="AP1347" i="78"/>
  <c r="AK1848" i="78"/>
  <c r="AM1848" i="78"/>
  <c r="AR1848" i="78" s="1"/>
  <c r="AZ1848" i="78"/>
  <c r="AY1848" i="78" s="1"/>
  <c r="AX1848" i="78" s="1"/>
  <c r="AL1848" i="78"/>
  <c r="AJ1848" i="78"/>
  <c r="AT1848" i="78"/>
  <c r="AI1848" i="78"/>
  <c r="AH1848" i="78"/>
  <c r="AP1848" i="78"/>
  <c r="AN1848" i="78"/>
  <c r="AQ1676" i="78"/>
  <c r="AS1676" i="78"/>
  <c r="AS1414" i="78"/>
  <c r="AQ1414" i="78"/>
  <c r="AS758" i="78"/>
  <c r="AQ758" i="78"/>
  <c r="AS598" i="78"/>
  <c r="AQ598" i="78"/>
  <c r="AI519" i="78"/>
  <c r="AN519" i="78"/>
  <c r="AM519" i="78"/>
  <c r="AR519" i="78" s="1"/>
  <c r="AK519" i="78"/>
  <c r="AJ519" i="78"/>
  <c r="AH519" i="78"/>
  <c r="AT519" i="78"/>
  <c r="AP519" i="78"/>
  <c r="AL519" i="78"/>
  <c r="AS505" i="78"/>
  <c r="AQ505" i="78"/>
  <c r="AQ1091" i="78"/>
  <c r="AS1091" i="78"/>
  <c r="AN1429" i="78"/>
  <c r="AJ1429" i="78"/>
  <c r="AL1429" i="78"/>
  <c r="AZ1429" i="78"/>
  <c r="AY1429" i="78" s="1"/>
  <c r="AX1429" i="78" s="1"/>
  <c r="AM1429" i="78"/>
  <c r="AR1429" i="78" s="1"/>
  <c r="AK1429" i="78"/>
  <c r="AI1429" i="78"/>
  <c r="AT1429" i="78"/>
  <c r="AH1429" i="78"/>
  <c r="AP1429" i="78"/>
  <c r="AM106" i="78"/>
  <c r="AR106" i="78" s="1"/>
  <c r="AT106" i="78"/>
  <c r="AL106" i="78"/>
  <c r="AK106" i="78"/>
  <c r="AJ106" i="78"/>
  <c r="AI106" i="78"/>
  <c r="AH106" i="78"/>
  <c r="AN106" i="78"/>
  <c r="AP106" i="78"/>
  <c r="AS1971" i="78"/>
  <c r="AQ1971" i="78"/>
  <c r="AM692" i="78"/>
  <c r="AR692" i="78" s="1"/>
  <c r="AI692" i="78"/>
  <c r="AP692" i="78"/>
  <c r="AN692" i="78"/>
  <c r="AZ692" i="78"/>
  <c r="AY692" i="78" s="1"/>
  <c r="AX692" i="78" s="1"/>
  <c r="AL692" i="78"/>
  <c r="AK692" i="78"/>
  <c r="AJ692" i="78"/>
  <c r="AH692" i="78"/>
  <c r="AT692" i="78"/>
  <c r="AK405" i="78"/>
  <c r="AM405" i="78"/>
  <c r="AR405" i="78" s="1"/>
  <c r="AP405" i="78"/>
  <c r="AN405" i="78"/>
  <c r="AL405" i="78"/>
  <c r="AJ405" i="78"/>
  <c r="AT405" i="78"/>
  <c r="AI405" i="78"/>
  <c r="AH405" i="78"/>
  <c r="AS362" i="78"/>
  <c r="AQ362" i="78"/>
  <c r="AK1033" i="78"/>
  <c r="AJ1033" i="78"/>
  <c r="AI1033" i="78"/>
  <c r="AN1033" i="78"/>
  <c r="AM1033" i="78"/>
  <c r="AR1033" i="78" s="1"/>
  <c r="AL1033" i="78"/>
  <c r="AH1033" i="78"/>
  <c r="AZ1033" i="78"/>
  <c r="AY1033" i="78" s="1"/>
  <c r="AX1033" i="78" s="1"/>
  <c r="AT1033" i="78"/>
  <c r="AP1033" i="78"/>
  <c r="AJ1268" i="78"/>
  <c r="AH1268" i="78"/>
  <c r="AN1268" i="78"/>
  <c r="AZ1268" i="78"/>
  <c r="AY1268" i="78" s="1"/>
  <c r="AX1268" i="78" s="1"/>
  <c r="AM1268" i="78"/>
  <c r="AR1268" i="78" s="1"/>
  <c r="AL1268" i="78"/>
  <c r="AT1268" i="78"/>
  <c r="AI1268" i="78"/>
  <c r="AK1268" i="78"/>
  <c r="AP1268" i="78"/>
  <c r="AI1117" i="78"/>
  <c r="AM1117" i="78"/>
  <c r="AR1117" i="78" s="1"/>
  <c r="AZ1117" i="78"/>
  <c r="AY1117" i="78" s="1"/>
  <c r="AX1117" i="78" s="1"/>
  <c r="AT1117" i="78"/>
  <c r="AK1117" i="78"/>
  <c r="AH1117" i="78"/>
  <c r="AJ1117" i="78"/>
  <c r="AP1117" i="78"/>
  <c r="AN1117" i="78"/>
  <c r="AL1117" i="78"/>
  <c r="AS1842" i="78"/>
  <c r="AQ1842" i="78"/>
  <c r="AQ1964" i="78"/>
  <c r="AS1964" i="78"/>
  <c r="AI1656" i="78"/>
  <c r="AM1656" i="78"/>
  <c r="AR1656" i="78" s="1"/>
  <c r="AP1656" i="78"/>
  <c r="AZ1656" i="78"/>
  <c r="AY1656" i="78" s="1"/>
  <c r="AX1656" i="78" s="1"/>
  <c r="AL1656" i="78"/>
  <c r="AT1656" i="78"/>
  <c r="AJ1656" i="78"/>
  <c r="AN1656" i="78"/>
  <c r="AK1656" i="78"/>
  <c r="AH1656" i="78"/>
  <c r="AN1366" i="78"/>
  <c r="AM1366" i="78"/>
  <c r="AR1366" i="78" s="1"/>
  <c r="AP1366" i="78"/>
  <c r="AT1366" i="78"/>
  <c r="AL1366" i="78"/>
  <c r="AZ1366" i="78"/>
  <c r="AY1366" i="78" s="1"/>
  <c r="AX1366" i="78" s="1"/>
  <c r="AJ1366" i="78"/>
  <c r="AH1366" i="78"/>
  <c r="AK1366" i="78"/>
  <c r="AI1366" i="78"/>
  <c r="AM812" i="78"/>
  <c r="AR812" i="78" s="1"/>
  <c r="AI812" i="78"/>
  <c r="AZ812" i="78"/>
  <c r="AY812" i="78" s="1"/>
  <c r="AX812" i="78" s="1"/>
  <c r="AN812" i="78"/>
  <c r="AK812" i="78"/>
  <c r="AT812" i="78"/>
  <c r="AJ812" i="78"/>
  <c r="AH812" i="78"/>
  <c r="AP812" i="78"/>
  <c r="AL812" i="78"/>
  <c r="AJ462" i="78"/>
  <c r="AH462" i="78"/>
  <c r="AT462" i="78"/>
  <c r="AL462" i="78"/>
  <c r="AM462" i="78"/>
  <c r="AR462" i="78" s="1"/>
  <c r="AK462" i="78"/>
  <c r="AI462" i="78"/>
  <c r="AP462" i="78"/>
  <c r="AN462" i="78"/>
  <c r="AK1029" i="78"/>
  <c r="AJ1029" i="78"/>
  <c r="AI1029" i="78"/>
  <c r="AT1029" i="78"/>
  <c r="AZ1029" i="78"/>
  <c r="AY1029" i="78" s="1"/>
  <c r="AX1029" i="78" s="1"/>
  <c r="AP1029" i="78"/>
  <c r="AM1029" i="78"/>
  <c r="AR1029" i="78" s="1"/>
  <c r="AL1029" i="78"/>
  <c r="AN1029" i="78"/>
  <c r="AH1029" i="78"/>
  <c r="AQ1766" i="78"/>
  <c r="AS1766" i="78"/>
  <c r="AM60" i="78"/>
  <c r="AR60" i="78" s="1"/>
  <c r="AP60" i="78"/>
  <c r="AI60" i="78"/>
  <c r="AL60" i="78"/>
  <c r="AH60" i="78"/>
  <c r="AK60" i="78"/>
  <c r="AN60" i="78"/>
  <c r="AT60" i="78"/>
  <c r="AJ60" i="78"/>
  <c r="AN2028" i="78"/>
  <c r="AM2028" i="78"/>
  <c r="AR2028" i="78" s="1"/>
  <c r="AP2028" i="78"/>
  <c r="AZ2028" i="78"/>
  <c r="AY2028" i="78" s="1"/>
  <c r="AX2028" i="78" s="1"/>
  <c r="AT2028" i="78"/>
  <c r="AJ2028" i="78"/>
  <c r="AL2028" i="78"/>
  <c r="AK2028" i="78"/>
  <c r="AH2028" i="78"/>
  <c r="AI2028" i="78"/>
  <c r="AM624" i="78"/>
  <c r="AR624" i="78" s="1"/>
  <c r="AI624" i="78"/>
  <c r="AN624" i="78"/>
  <c r="AZ624" i="78"/>
  <c r="AY624" i="78" s="1"/>
  <c r="AX624" i="78" s="1"/>
  <c r="AL624" i="78"/>
  <c r="AK624" i="78"/>
  <c r="AJ624" i="78"/>
  <c r="AH624" i="78"/>
  <c r="AT624" i="78"/>
  <c r="AP624" i="78"/>
  <c r="AS142" i="78"/>
  <c r="AQ142" i="78"/>
  <c r="AK958" i="78"/>
  <c r="AP958" i="78"/>
  <c r="AN958" i="78"/>
  <c r="AZ958" i="78"/>
  <c r="AY958" i="78" s="1"/>
  <c r="AX958" i="78" s="1"/>
  <c r="AJ958" i="78"/>
  <c r="AT958" i="78"/>
  <c r="AI958" i="78"/>
  <c r="AM958" i="78"/>
  <c r="AR958" i="78" s="1"/>
  <c r="AL958" i="78"/>
  <c r="AH958" i="78"/>
  <c r="AN1043" i="78"/>
  <c r="AI1043" i="78"/>
  <c r="AH1043" i="78"/>
  <c r="AP1043" i="78"/>
  <c r="AM1043" i="78"/>
  <c r="AR1043" i="78" s="1"/>
  <c r="AZ1043" i="78"/>
  <c r="AY1043" i="78" s="1"/>
  <c r="AX1043" i="78" s="1"/>
  <c r="AL1043" i="78"/>
  <c r="AJ1043" i="78"/>
  <c r="AT1043" i="78"/>
  <c r="AK1043" i="78"/>
  <c r="AS1975" i="78"/>
  <c r="AQ1975" i="78"/>
  <c r="AM2022" i="78"/>
  <c r="AR2022" i="78" s="1"/>
  <c r="AL2022" i="78"/>
  <c r="AT2022" i="78"/>
  <c r="AK2022" i="78"/>
  <c r="AH2022" i="78"/>
  <c r="AP2022" i="78"/>
  <c r="AN2022" i="78"/>
  <c r="AJ2022" i="78"/>
  <c r="AI2022" i="78"/>
  <c r="AZ2022" i="78"/>
  <c r="AY2022" i="78" s="1"/>
  <c r="AX2022" i="78" s="1"/>
  <c r="AS1491" i="78"/>
  <c r="AQ1491" i="78"/>
  <c r="AQ1310" i="78"/>
  <c r="AS1310" i="78"/>
  <c r="AM411" i="78"/>
  <c r="AR411" i="78" s="1"/>
  <c r="AH411" i="78"/>
  <c r="AP411" i="78"/>
  <c r="AN411" i="78"/>
  <c r="AL411" i="78"/>
  <c r="AK411" i="78"/>
  <c r="AT411" i="78"/>
  <c r="AJ411" i="78"/>
  <c r="AI411" i="78"/>
  <c r="AS203" i="78"/>
  <c r="AQ203" i="78"/>
  <c r="AS1072" i="78"/>
  <c r="AQ1072" i="78"/>
  <c r="AN1349" i="78"/>
  <c r="AT1349" i="78"/>
  <c r="AL1349" i="78"/>
  <c r="AZ1349" i="78"/>
  <c r="AY1349" i="78" s="1"/>
  <c r="AX1349" i="78" s="1"/>
  <c r="AJ1349" i="78"/>
  <c r="AP1349" i="78"/>
  <c r="AM1349" i="78"/>
  <c r="AR1349" i="78" s="1"/>
  <c r="AK1349" i="78"/>
  <c r="AI1349" i="78"/>
  <c r="AH1349" i="78"/>
  <c r="AQ1620" i="78"/>
  <c r="AS1620" i="78"/>
  <c r="AS389" i="78"/>
  <c r="AQ389" i="78"/>
  <c r="AS533" i="78"/>
  <c r="AQ533" i="78"/>
  <c r="AQ1798" i="78"/>
  <c r="AS1798" i="78"/>
  <c r="AS186" i="78"/>
  <c r="AQ186" i="78"/>
  <c r="AM1406" i="78"/>
  <c r="AR1406" i="78" s="1"/>
  <c r="AT1406" i="78"/>
  <c r="AK1406" i="78"/>
  <c r="AI1406" i="78"/>
  <c r="AH1406" i="78"/>
  <c r="AP1406" i="78"/>
  <c r="AN1406" i="78"/>
  <c r="AZ1406" i="78"/>
  <c r="AY1406" i="78" s="1"/>
  <c r="AX1406" i="78" s="1"/>
  <c r="AL1406" i="78"/>
  <c r="AJ1406" i="78"/>
  <c r="AM798" i="78"/>
  <c r="AR798" i="78" s="1"/>
  <c r="AI798" i="78"/>
  <c r="AL798" i="78"/>
  <c r="AK798" i="78"/>
  <c r="AH798" i="78"/>
  <c r="AP798" i="78"/>
  <c r="AZ798" i="78"/>
  <c r="AY798" i="78" s="1"/>
  <c r="AX798" i="78" s="1"/>
  <c r="AT798" i="78"/>
  <c r="AN798" i="78"/>
  <c r="AJ798" i="78"/>
  <c r="AM716" i="78"/>
  <c r="AR716" i="78" s="1"/>
  <c r="AI716" i="78"/>
  <c r="AP716" i="78"/>
  <c r="AN716" i="78"/>
  <c r="AZ716" i="78"/>
  <c r="AY716" i="78" s="1"/>
  <c r="AX716" i="78" s="1"/>
  <c r="AL716" i="78"/>
  <c r="AK716" i="78"/>
  <c r="AJ716" i="78"/>
  <c r="AH716" i="78"/>
  <c r="AT716" i="78"/>
  <c r="AN1415" i="78"/>
  <c r="AM1415" i="78"/>
  <c r="AR1415" i="78" s="1"/>
  <c r="AZ1415" i="78"/>
  <c r="AY1415" i="78" s="1"/>
  <c r="AX1415" i="78" s="1"/>
  <c r="AI1415" i="78"/>
  <c r="AP1415" i="78"/>
  <c r="AL1415" i="78"/>
  <c r="AK1415" i="78"/>
  <c r="AT1415" i="78"/>
  <c r="AJ1415" i="78"/>
  <c r="AH1415" i="78"/>
  <c r="AM729" i="78"/>
  <c r="AR729" i="78" s="1"/>
  <c r="AN729" i="78"/>
  <c r="AZ729" i="78"/>
  <c r="AY729" i="78" s="1"/>
  <c r="AX729" i="78" s="1"/>
  <c r="AT729" i="78"/>
  <c r="AK729" i="78"/>
  <c r="AI729" i="78"/>
  <c r="AH729" i="78"/>
  <c r="AP729" i="78"/>
  <c r="AL729" i="78"/>
  <c r="AJ729" i="78"/>
  <c r="AS618" i="78"/>
  <c r="AQ618" i="78"/>
  <c r="AK997" i="78"/>
  <c r="AJ997" i="78"/>
  <c r="AI997" i="78"/>
  <c r="AT997" i="78"/>
  <c r="AZ997" i="78"/>
  <c r="AY997" i="78" s="1"/>
  <c r="AX997" i="78" s="1"/>
  <c r="AP997" i="78"/>
  <c r="AM997" i="78"/>
  <c r="AR997" i="78" s="1"/>
  <c r="AL997" i="78"/>
  <c r="AN997" i="78"/>
  <c r="AH997" i="78"/>
  <c r="AS180" i="78"/>
  <c r="AQ180" i="78"/>
  <c r="AI1655" i="78"/>
  <c r="AM1655" i="78"/>
  <c r="AR1655" i="78" s="1"/>
  <c r="AP1655" i="78"/>
  <c r="AN1655" i="78"/>
  <c r="AK1655" i="78"/>
  <c r="AH1655" i="78"/>
  <c r="AT1655" i="78"/>
  <c r="AL1655" i="78"/>
  <c r="AJ1655" i="78"/>
  <c r="AZ1655" i="78"/>
  <c r="AY1655" i="78" s="1"/>
  <c r="AX1655" i="78" s="1"/>
  <c r="AS1440" i="78"/>
  <c r="AQ1440" i="78"/>
  <c r="AS1265" i="78"/>
  <c r="AQ1265" i="78"/>
  <c r="AM647" i="78"/>
  <c r="AR647" i="78" s="1"/>
  <c r="AP647" i="78"/>
  <c r="AN647" i="78"/>
  <c r="AZ647" i="78"/>
  <c r="AY647" i="78" s="1"/>
  <c r="AX647" i="78" s="1"/>
  <c r="AI647" i="78"/>
  <c r="AH647" i="78"/>
  <c r="AJ647" i="78"/>
  <c r="AT647" i="78"/>
  <c r="AK647" i="78"/>
  <c r="AL647" i="78"/>
  <c r="AM801" i="78"/>
  <c r="AR801" i="78" s="1"/>
  <c r="AI801" i="78"/>
  <c r="AH801" i="78"/>
  <c r="AZ801" i="78"/>
  <c r="AY801" i="78" s="1"/>
  <c r="AX801" i="78" s="1"/>
  <c r="AN801" i="78"/>
  <c r="AL801" i="78"/>
  <c r="AK801" i="78"/>
  <c r="AT801" i="78"/>
  <c r="AP801" i="78"/>
  <c r="AJ801" i="78"/>
  <c r="AQ597" i="78"/>
  <c r="AS597" i="78"/>
  <c r="AS1210" i="78"/>
  <c r="AQ1210" i="78"/>
  <c r="AS1712" i="78"/>
  <c r="AQ1712" i="78"/>
  <c r="AN1552" i="78"/>
  <c r="AM1552" i="78"/>
  <c r="AR1552" i="78" s="1"/>
  <c r="AP1552" i="78"/>
  <c r="AT1552" i="78"/>
  <c r="AL1552" i="78"/>
  <c r="AZ1552" i="78"/>
  <c r="AY1552" i="78" s="1"/>
  <c r="AX1552" i="78" s="1"/>
  <c r="AK1552" i="78"/>
  <c r="AJ1552" i="78"/>
  <c r="AI1552" i="78"/>
  <c r="AH1552" i="78"/>
  <c r="AM900" i="78"/>
  <c r="AR900" i="78" s="1"/>
  <c r="AL900" i="78"/>
  <c r="AT900" i="78"/>
  <c r="AK900" i="78"/>
  <c r="AI900" i="78"/>
  <c r="AP900" i="78"/>
  <c r="AJ900" i="78"/>
  <c r="AH900" i="78"/>
  <c r="AZ900" i="78"/>
  <c r="AY900" i="78" s="1"/>
  <c r="AX900" i="78" s="1"/>
  <c r="AN900" i="78"/>
  <c r="AI341" i="78"/>
  <c r="AH341" i="78"/>
  <c r="AN341" i="78"/>
  <c r="AM341" i="78"/>
  <c r="AR341" i="78" s="1"/>
  <c r="AP341" i="78"/>
  <c r="AT341" i="78"/>
  <c r="AL341" i="78"/>
  <c r="AK341" i="78"/>
  <c r="AJ341" i="78"/>
  <c r="AQ589" i="78"/>
  <c r="AS589" i="78"/>
  <c r="AK1184" i="78"/>
  <c r="AI1184" i="78"/>
  <c r="AP1184" i="78"/>
  <c r="AM1184" i="78"/>
  <c r="AR1184" i="78" s="1"/>
  <c r="AJ1184" i="78"/>
  <c r="AH1184" i="78"/>
  <c r="AZ1184" i="78"/>
  <c r="AY1184" i="78" s="1"/>
  <c r="AX1184" i="78" s="1"/>
  <c r="AT1184" i="78"/>
  <c r="AN1184" i="78"/>
  <c r="AL1184" i="78"/>
  <c r="AN1351" i="78"/>
  <c r="AT1351" i="78"/>
  <c r="AL1351" i="78"/>
  <c r="AZ1351" i="78"/>
  <c r="AY1351" i="78" s="1"/>
  <c r="AX1351" i="78" s="1"/>
  <c r="AJ1351" i="78"/>
  <c r="AM1351" i="78"/>
  <c r="AR1351" i="78" s="1"/>
  <c r="AK1351" i="78"/>
  <c r="AI1351" i="78"/>
  <c r="AH1351" i="78"/>
  <c r="AP1351" i="78"/>
  <c r="AQ2049" i="78"/>
  <c r="AS2049" i="78"/>
  <c r="AQ1617" i="78"/>
  <c r="AS1617" i="78"/>
  <c r="AN1505" i="78"/>
  <c r="AT1505" i="78"/>
  <c r="AL1505" i="78"/>
  <c r="AZ1505" i="78"/>
  <c r="AY1505" i="78" s="1"/>
  <c r="AX1505" i="78" s="1"/>
  <c r="AH1505" i="78"/>
  <c r="AP1505" i="78"/>
  <c r="AM1505" i="78"/>
  <c r="AR1505" i="78" s="1"/>
  <c r="AK1505" i="78"/>
  <c r="AJ1505" i="78"/>
  <c r="AI1505" i="78"/>
  <c r="AM816" i="78"/>
  <c r="AR816" i="78" s="1"/>
  <c r="AP816" i="78"/>
  <c r="AI816" i="78"/>
  <c r="AT816" i="78"/>
  <c r="AJ816" i="78"/>
  <c r="AH816" i="78"/>
  <c r="AZ816" i="78"/>
  <c r="AY816" i="78" s="1"/>
  <c r="AX816" i="78" s="1"/>
  <c r="AN816" i="78"/>
  <c r="AL816" i="78"/>
  <c r="AK816" i="78"/>
  <c r="AQ940" i="78"/>
  <c r="AS940" i="78"/>
  <c r="AH130" i="78"/>
  <c r="AN130" i="78"/>
  <c r="AM130" i="78"/>
  <c r="AR130" i="78" s="1"/>
  <c r="AP130" i="78"/>
  <c r="AT130" i="78"/>
  <c r="AL130" i="78"/>
  <c r="AK130" i="78"/>
  <c r="AJ130" i="78"/>
  <c r="AI130" i="78"/>
  <c r="AT420" i="78"/>
  <c r="AL420" i="78"/>
  <c r="AN420" i="78"/>
  <c r="AJ420" i="78"/>
  <c r="AI420" i="78"/>
  <c r="AH420" i="78"/>
  <c r="AP420" i="78"/>
  <c r="AM420" i="78"/>
  <c r="AR420" i="78" s="1"/>
  <c r="AK420" i="78"/>
  <c r="AS1843" i="78"/>
  <c r="AQ1843" i="78"/>
  <c r="AJ95" i="78"/>
  <c r="AH95" i="78"/>
  <c r="AM95" i="78"/>
  <c r="AR95" i="78" s="1"/>
  <c r="AP95" i="78"/>
  <c r="AT95" i="78"/>
  <c r="AL95" i="78"/>
  <c r="AN95" i="78"/>
  <c r="AK95" i="78"/>
  <c r="AI95" i="78"/>
  <c r="AN1951" i="78"/>
  <c r="AT1951" i="78"/>
  <c r="AK1951" i="78"/>
  <c r="AI1951" i="78"/>
  <c r="AM1951" i="78"/>
  <c r="AR1951" i="78" s="1"/>
  <c r="AL1951" i="78"/>
  <c r="AJ1951" i="78"/>
  <c r="AH1951" i="78"/>
  <c r="AP1951" i="78"/>
  <c r="AZ1951" i="78"/>
  <c r="AY1951" i="78" s="1"/>
  <c r="AX1951" i="78" s="1"/>
  <c r="AM943" i="78"/>
  <c r="AR943" i="78" s="1"/>
  <c r="AT943" i="78"/>
  <c r="AL943" i="78"/>
  <c r="AZ943" i="78"/>
  <c r="AY943" i="78" s="1"/>
  <c r="AX943" i="78" s="1"/>
  <c r="AJ943" i="78"/>
  <c r="AI943" i="78"/>
  <c r="AH943" i="78"/>
  <c r="AN943" i="78"/>
  <c r="AP943" i="78"/>
  <c r="AK943" i="78"/>
  <c r="AQ814" i="78"/>
  <c r="AS814" i="78"/>
  <c r="AS134" i="78"/>
  <c r="AQ134" i="78"/>
  <c r="AT354" i="78"/>
  <c r="AL354" i="78"/>
  <c r="AK354" i="78"/>
  <c r="AJ354" i="78"/>
  <c r="AI354" i="78"/>
  <c r="AP354" i="78"/>
  <c r="AH354" i="78"/>
  <c r="AN354" i="78"/>
  <c r="AM354" i="78"/>
  <c r="AR354" i="78" s="1"/>
  <c r="AS1470" i="78"/>
  <c r="AQ1470" i="78"/>
  <c r="AS1789" i="78"/>
  <c r="AQ1789" i="78"/>
  <c r="AN1749" i="78"/>
  <c r="AT1749" i="78"/>
  <c r="AL1749" i="78"/>
  <c r="AZ1749" i="78"/>
  <c r="AY1749" i="78" s="1"/>
  <c r="AX1749" i="78" s="1"/>
  <c r="AK1749" i="78"/>
  <c r="AJ1749" i="78"/>
  <c r="AI1749" i="78"/>
  <c r="AH1749" i="78"/>
  <c r="AP1749" i="78"/>
  <c r="AM1749" i="78"/>
  <c r="AR1749" i="78" s="1"/>
  <c r="AM768" i="78"/>
  <c r="AR768" i="78" s="1"/>
  <c r="AP768" i="78"/>
  <c r="AI768" i="78"/>
  <c r="AN768" i="78"/>
  <c r="AZ768" i="78"/>
  <c r="AY768" i="78" s="1"/>
  <c r="AX768" i="78" s="1"/>
  <c r="AL768" i="78"/>
  <c r="AK768" i="78"/>
  <c r="AJ768" i="78"/>
  <c r="AH768" i="78"/>
  <c r="AT768" i="78"/>
  <c r="AQ1127" i="78"/>
  <c r="AS1127" i="78"/>
  <c r="AN1446" i="78"/>
  <c r="AJ1446" i="78"/>
  <c r="AK1446" i="78"/>
  <c r="AZ1446" i="78"/>
  <c r="AY1446" i="78" s="1"/>
  <c r="AX1446" i="78" s="1"/>
  <c r="AP1446" i="78"/>
  <c r="AM1446" i="78"/>
  <c r="AR1446" i="78" s="1"/>
  <c r="AL1446" i="78"/>
  <c r="AI1446" i="78"/>
  <c r="AH1446" i="78"/>
  <c r="AT1446" i="78"/>
  <c r="AS1953" i="78"/>
  <c r="AQ1953" i="78"/>
  <c r="AQ637" i="78"/>
  <c r="AS637" i="78"/>
  <c r="AQ783" i="78"/>
  <c r="AS783" i="78"/>
  <c r="AQ184" i="78"/>
  <c r="AS184" i="78"/>
  <c r="AQ1061" i="78"/>
  <c r="AS1061" i="78"/>
  <c r="AQ1597" i="78"/>
  <c r="AS1597" i="78"/>
  <c r="AQ790" i="78"/>
  <c r="AS790" i="78"/>
  <c r="AP270" i="78"/>
  <c r="AH270" i="78"/>
  <c r="AM270" i="78"/>
  <c r="AR270" i="78" s="1"/>
  <c r="AT270" i="78"/>
  <c r="AL270" i="78"/>
  <c r="AJ270" i="78"/>
  <c r="AI270" i="78"/>
  <c r="AN270" i="78"/>
  <c r="AK270" i="78"/>
  <c r="AQ490" i="78"/>
  <c r="AS490" i="78"/>
  <c r="AN1064" i="78"/>
  <c r="AM1064" i="78"/>
  <c r="AR1064" i="78" s="1"/>
  <c r="AZ1064" i="78"/>
  <c r="AY1064" i="78" s="1"/>
  <c r="AX1064" i="78" s="1"/>
  <c r="AL1064" i="78"/>
  <c r="AT1064" i="78"/>
  <c r="AK1064" i="78"/>
  <c r="AJ1064" i="78"/>
  <c r="AI1064" i="78"/>
  <c r="AH1064" i="78"/>
  <c r="AP1064" i="78"/>
  <c r="AQ1079" i="78"/>
  <c r="AS1079" i="78"/>
  <c r="AK1900" i="78"/>
  <c r="AM1900" i="78"/>
  <c r="AR1900" i="78" s="1"/>
  <c r="AZ1900" i="78"/>
  <c r="AY1900" i="78" s="1"/>
  <c r="AX1900" i="78" s="1"/>
  <c r="AT1900" i="78"/>
  <c r="AJ1900" i="78"/>
  <c r="AI1900" i="78"/>
  <c r="AH1900" i="78"/>
  <c r="AL1900" i="78"/>
  <c r="AP1900" i="78"/>
  <c r="AN1900" i="78"/>
  <c r="AS1259" i="78"/>
  <c r="AQ1259" i="78"/>
  <c r="AK453" i="78"/>
  <c r="AI453" i="78"/>
  <c r="AM453" i="78"/>
  <c r="AR453" i="78" s="1"/>
  <c r="AJ453" i="78"/>
  <c r="AH453" i="78"/>
  <c r="AT453" i="78"/>
  <c r="AP453" i="78"/>
  <c r="AN453" i="78"/>
  <c r="AL453" i="78"/>
  <c r="AH416" i="78"/>
  <c r="AJ416" i="78"/>
  <c r="AL416" i="78"/>
  <c r="AK416" i="78"/>
  <c r="AT416" i="78"/>
  <c r="AI416" i="78"/>
  <c r="AP416" i="78"/>
  <c r="AN416" i="78"/>
  <c r="AM416" i="78"/>
  <c r="AR416" i="78" s="1"/>
  <c r="AS1907" i="78"/>
  <c r="AQ1907" i="78"/>
  <c r="AK413" i="78"/>
  <c r="AM413" i="78"/>
  <c r="AR413" i="78" s="1"/>
  <c r="AL413" i="78"/>
  <c r="AJ413" i="78"/>
  <c r="AT413" i="78"/>
  <c r="AI413" i="78"/>
  <c r="AH413" i="78"/>
  <c r="AP413" i="78"/>
  <c r="AN413" i="78"/>
  <c r="AM313" i="78"/>
  <c r="AR313" i="78" s="1"/>
  <c r="AP313" i="78"/>
  <c r="AT313" i="78"/>
  <c r="AL313" i="78"/>
  <c r="AK313" i="78"/>
  <c r="AJ313" i="78"/>
  <c r="AI313" i="78"/>
  <c r="AH313" i="78"/>
  <c r="AN313" i="78"/>
  <c r="AI1698" i="78"/>
  <c r="AM1698" i="78"/>
  <c r="AR1698" i="78" s="1"/>
  <c r="AP1698" i="78"/>
  <c r="AL1698" i="78"/>
  <c r="AK1698" i="78"/>
  <c r="AT1698" i="78"/>
  <c r="AJ1698" i="78"/>
  <c r="AH1698" i="78"/>
  <c r="AZ1698" i="78"/>
  <c r="AY1698" i="78" s="1"/>
  <c r="AX1698" i="78" s="1"/>
  <c r="AN1698" i="78"/>
  <c r="AQ1585" i="78"/>
  <c r="AS1585" i="78"/>
  <c r="AM891" i="78"/>
  <c r="AR891" i="78" s="1"/>
  <c r="AP891" i="78"/>
  <c r="AH891" i="78"/>
  <c r="AN891" i="78"/>
  <c r="AZ891" i="78"/>
  <c r="AY891" i="78" s="1"/>
  <c r="AX891" i="78" s="1"/>
  <c r="AT891" i="78"/>
  <c r="AK891" i="78"/>
  <c r="AJ891" i="78"/>
  <c r="AI891" i="78"/>
  <c r="AL891" i="78"/>
  <c r="AS984" i="78"/>
  <c r="AQ984" i="78"/>
  <c r="AM653" i="78"/>
  <c r="AR653" i="78" s="1"/>
  <c r="AP653" i="78"/>
  <c r="AN653" i="78"/>
  <c r="AZ653" i="78"/>
  <c r="AY653" i="78" s="1"/>
  <c r="AX653" i="78" s="1"/>
  <c r="AI653" i="78"/>
  <c r="AH653" i="78"/>
  <c r="AT653" i="78"/>
  <c r="AL653" i="78"/>
  <c r="AK653" i="78"/>
  <c r="AJ653" i="78"/>
  <c r="AT214" i="78"/>
  <c r="AL214" i="78"/>
  <c r="AK214" i="78"/>
  <c r="AJ214" i="78"/>
  <c r="AI214" i="78"/>
  <c r="AP214" i="78"/>
  <c r="AH214" i="78"/>
  <c r="AN214" i="78"/>
  <c r="AM214" i="78"/>
  <c r="AR214" i="78" s="1"/>
  <c r="AS1267" i="78"/>
  <c r="AQ1267" i="78"/>
  <c r="AN1543" i="78"/>
  <c r="AM1543" i="78"/>
  <c r="AR1543" i="78" s="1"/>
  <c r="AT1543" i="78"/>
  <c r="AL1543" i="78"/>
  <c r="AZ1543" i="78"/>
  <c r="AY1543" i="78" s="1"/>
  <c r="AX1543" i="78" s="1"/>
  <c r="AK1543" i="78"/>
  <c r="AJ1543" i="78"/>
  <c r="AI1543" i="78"/>
  <c r="AP1543" i="78"/>
  <c r="AH1543" i="78"/>
  <c r="AS2006" i="78"/>
  <c r="AQ2006" i="78"/>
  <c r="AQ1709" i="78"/>
  <c r="AS1709" i="78"/>
  <c r="AI1695" i="78"/>
  <c r="AM1695" i="78"/>
  <c r="AR1695" i="78" s="1"/>
  <c r="AP1695" i="78"/>
  <c r="AZ1695" i="78"/>
  <c r="AY1695" i="78" s="1"/>
  <c r="AX1695" i="78" s="1"/>
  <c r="AN1695" i="78"/>
  <c r="AL1695" i="78"/>
  <c r="AK1695" i="78"/>
  <c r="AT1695" i="78"/>
  <c r="AJ1695" i="78"/>
  <c r="AH1695" i="78"/>
  <c r="AQ924" i="78"/>
  <c r="AS924" i="78"/>
  <c r="AS1076" i="78"/>
  <c r="AQ1076" i="78"/>
  <c r="AI293" i="78"/>
  <c r="AH293" i="78"/>
  <c r="AN293" i="78"/>
  <c r="AM293" i="78"/>
  <c r="AR293" i="78" s="1"/>
  <c r="AP293" i="78"/>
  <c r="AL293" i="78"/>
  <c r="AK293" i="78"/>
  <c r="AJ293" i="78"/>
  <c r="AT293" i="78"/>
  <c r="AT556" i="78"/>
  <c r="AL556" i="78"/>
  <c r="AK556" i="78"/>
  <c r="AI556" i="78"/>
  <c r="AP556" i="78"/>
  <c r="AM556" i="78"/>
  <c r="AR556" i="78" s="1"/>
  <c r="AJ556" i="78"/>
  <c r="AN556" i="78"/>
  <c r="AH556" i="78"/>
  <c r="AS140" i="78"/>
  <c r="AQ140" i="78"/>
  <c r="AI387" i="78"/>
  <c r="AH387" i="78"/>
  <c r="AP387" i="78"/>
  <c r="AN387" i="78"/>
  <c r="AM387" i="78"/>
  <c r="AR387" i="78" s="1"/>
  <c r="AL387" i="78"/>
  <c r="AT387" i="78"/>
  <c r="AK387" i="78"/>
  <c r="AJ387" i="78"/>
  <c r="AS742" i="78"/>
  <c r="AQ742" i="78"/>
  <c r="AK1880" i="78"/>
  <c r="AN1880" i="78"/>
  <c r="AM1880" i="78"/>
  <c r="AR1880" i="78" s="1"/>
  <c r="AZ1880" i="78"/>
  <c r="AY1880" i="78" s="1"/>
  <c r="AX1880" i="78" s="1"/>
  <c r="AL1880" i="78"/>
  <c r="AT1880" i="78"/>
  <c r="AJ1880" i="78"/>
  <c r="AI1880" i="78"/>
  <c r="AH1880" i="78"/>
  <c r="AP1880" i="78"/>
  <c r="AK1889" i="78"/>
  <c r="AI1889" i="78"/>
  <c r="AP1889" i="78"/>
  <c r="AN1889" i="78"/>
  <c r="AT1889" i="78"/>
  <c r="AM1889" i="78"/>
  <c r="AR1889" i="78" s="1"/>
  <c r="AL1889" i="78"/>
  <c r="AJ1889" i="78"/>
  <c r="AH1889" i="78"/>
  <c r="AZ1889" i="78"/>
  <c r="AY1889" i="78" s="1"/>
  <c r="AX1889" i="78" s="1"/>
  <c r="AP480" i="78"/>
  <c r="AH480" i="78"/>
  <c r="AN480" i="78"/>
  <c r="AJ480" i="78"/>
  <c r="AM480" i="78"/>
  <c r="AR480" i="78" s="1"/>
  <c r="AL480" i="78"/>
  <c r="AK480" i="78"/>
  <c r="AI480" i="78"/>
  <c r="AT480" i="78"/>
  <c r="AI431" i="78"/>
  <c r="AK431" i="78"/>
  <c r="AM431" i="78"/>
  <c r="AR431" i="78" s="1"/>
  <c r="AL431" i="78"/>
  <c r="AJ431" i="78"/>
  <c r="AH431" i="78"/>
  <c r="AT431" i="78"/>
  <c r="AP431" i="78"/>
  <c r="AN431" i="78"/>
  <c r="AS1560" i="78"/>
  <c r="AQ1560" i="78"/>
  <c r="AS926" i="78"/>
  <c r="AQ926" i="78"/>
  <c r="AS252" i="78"/>
  <c r="AQ252" i="78"/>
  <c r="AN1472" i="78"/>
  <c r="AJ1472" i="78"/>
  <c r="AH1472" i="78"/>
  <c r="AP1472" i="78"/>
  <c r="AZ1472" i="78"/>
  <c r="AY1472" i="78" s="1"/>
  <c r="AX1472" i="78" s="1"/>
  <c r="AM1472" i="78"/>
  <c r="AR1472" i="78" s="1"/>
  <c r="AL1472" i="78"/>
  <c r="AT1472" i="78"/>
  <c r="AK1472" i="78"/>
  <c r="AI1472" i="78"/>
  <c r="AQ2023" i="78"/>
  <c r="AS2023" i="78"/>
  <c r="AQ1433" i="78"/>
  <c r="AS1433" i="78"/>
  <c r="AQ394" i="78"/>
  <c r="AS394" i="78"/>
  <c r="AS1068" i="78"/>
  <c r="AQ1068" i="78"/>
  <c r="AS382" i="78"/>
  <c r="AQ382" i="78"/>
  <c r="AS769" i="78"/>
  <c r="AQ769" i="78"/>
  <c r="AT1802" i="78"/>
  <c r="AL1802" i="78"/>
  <c r="AZ1802" i="78"/>
  <c r="AY1802" i="78" s="1"/>
  <c r="AX1802" i="78" s="1"/>
  <c r="AJ1802" i="78"/>
  <c r="AM1802" i="78"/>
  <c r="AR1802" i="78" s="1"/>
  <c r="AI1802" i="78"/>
  <c r="AP1802" i="78"/>
  <c r="AN1802" i="78"/>
  <c r="AK1802" i="78"/>
  <c r="AH1802" i="78"/>
  <c r="AN319" i="78"/>
  <c r="AM319" i="78"/>
  <c r="AR319" i="78" s="1"/>
  <c r="AP319" i="78"/>
  <c r="AT319" i="78"/>
  <c r="AL319" i="78"/>
  <c r="AK319" i="78"/>
  <c r="AJ319" i="78"/>
  <c r="AI319" i="78"/>
  <c r="AH319" i="78"/>
  <c r="AQ845" i="78"/>
  <c r="AS845" i="78"/>
  <c r="AQ1111" i="78"/>
  <c r="AS1111" i="78"/>
  <c r="AK1859" i="78"/>
  <c r="AN1859" i="78"/>
  <c r="AP1859" i="78"/>
  <c r="AL1859" i="78"/>
  <c r="AI1859" i="78"/>
  <c r="AT1859" i="78"/>
  <c r="AZ1859" i="78"/>
  <c r="AY1859" i="78" s="1"/>
  <c r="AX1859" i="78" s="1"/>
  <c r="AM1859" i="78"/>
  <c r="AR1859" i="78" s="1"/>
  <c r="AJ1859" i="78"/>
  <c r="AH1859" i="78"/>
  <c r="AS1869" i="78"/>
  <c r="AQ1869" i="78"/>
  <c r="AN538" i="78"/>
  <c r="AL538" i="78"/>
  <c r="AJ538" i="78"/>
  <c r="AI538" i="78"/>
  <c r="AH538" i="78"/>
  <c r="AP538" i="78"/>
  <c r="AT538" i="78"/>
  <c r="AM538" i="78"/>
  <c r="AR538" i="78" s="1"/>
  <c r="AK538" i="78"/>
  <c r="AQ757" i="78"/>
  <c r="AS757" i="78"/>
  <c r="AQ1449" i="78"/>
  <c r="AS1449" i="78"/>
  <c r="AS1171" i="78"/>
  <c r="AQ1171" i="78"/>
  <c r="AS1915" i="78"/>
  <c r="AQ1915" i="78"/>
  <c r="AS1719" i="78"/>
  <c r="AQ1719" i="78"/>
  <c r="AJ1255" i="78"/>
  <c r="AI1255" i="78"/>
  <c r="AH1255" i="78"/>
  <c r="AP1255" i="78"/>
  <c r="AN1255" i="78"/>
  <c r="AL1255" i="78"/>
  <c r="AM1255" i="78"/>
  <c r="AR1255" i="78" s="1"/>
  <c r="AK1255" i="78"/>
  <c r="AZ1255" i="78"/>
  <c r="AY1255" i="78" s="1"/>
  <c r="AX1255" i="78" s="1"/>
  <c r="AT1255" i="78"/>
  <c r="AS248" i="78"/>
  <c r="AQ248" i="78"/>
  <c r="AJ200" i="78"/>
  <c r="AI200" i="78"/>
  <c r="AH200" i="78"/>
  <c r="AN200" i="78"/>
  <c r="AM200" i="78"/>
  <c r="AR200" i="78" s="1"/>
  <c r="AP200" i="78"/>
  <c r="AT200" i="78"/>
  <c r="AL200" i="78"/>
  <c r="AK200" i="78"/>
  <c r="AM759" i="78"/>
  <c r="AR759" i="78" s="1"/>
  <c r="AP759" i="78"/>
  <c r="AN759" i="78"/>
  <c r="AZ759" i="78"/>
  <c r="AY759" i="78" s="1"/>
  <c r="AX759" i="78" s="1"/>
  <c r="AT759" i="78"/>
  <c r="AK759" i="78"/>
  <c r="AI759" i="78"/>
  <c r="AH759" i="78"/>
  <c r="AL759" i="78"/>
  <c r="AJ759" i="78"/>
  <c r="AM695" i="78"/>
  <c r="AR695" i="78" s="1"/>
  <c r="AN695" i="78"/>
  <c r="AZ695" i="78"/>
  <c r="AY695" i="78" s="1"/>
  <c r="AX695" i="78" s="1"/>
  <c r="AT695" i="78"/>
  <c r="AK695" i="78"/>
  <c r="AI695" i="78"/>
  <c r="AH695" i="78"/>
  <c r="AP695" i="78"/>
  <c r="AL695" i="78"/>
  <c r="AJ695" i="78"/>
  <c r="AI237" i="78"/>
  <c r="AN237" i="78"/>
  <c r="AM237" i="78"/>
  <c r="AR237" i="78" s="1"/>
  <c r="AP237" i="78"/>
  <c r="AL237" i="78"/>
  <c r="AK237" i="78"/>
  <c r="AJ237" i="78"/>
  <c r="AT237" i="78"/>
  <c r="AH237" i="78"/>
  <c r="AQ1636" i="78"/>
  <c r="AS1636" i="78"/>
  <c r="AM685" i="78"/>
  <c r="AR685" i="78" s="1"/>
  <c r="AN685" i="78"/>
  <c r="AZ685" i="78"/>
  <c r="AY685" i="78" s="1"/>
  <c r="AX685" i="78" s="1"/>
  <c r="AT685" i="78"/>
  <c r="AK685" i="78"/>
  <c r="AI685" i="78"/>
  <c r="AH685" i="78"/>
  <c r="AP685" i="78"/>
  <c r="AL685" i="78"/>
  <c r="AJ685" i="78"/>
  <c r="AS576" i="78"/>
  <c r="AQ576" i="78"/>
  <c r="AI333" i="78"/>
  <c r="AP333" i="78"/>
  <c r="AH333" i="78"/>
  <c r="AN333" i="78"/>
  <c r="AM333" i="78"/>
  <c r="AR333" i="78" s="1"/>
  <c r="AT333" i="78"/>
  <c r="AL333" i="78"/>
  <c r="AK333" i="78"/>
  <c r="AJ333" i="78"/>
  <c r="AN1538" i="78"/>
  <c r="AM1538" i="78"/>
  <c r="AR1538" i="78" s="1"/>
  <c r="AT1538" i="78"/>
  <c r="AL1538" i="78"/>
  <c r="AZ1538" i="78"/>
  <c r="AY1538" i="78" s="1"/>
  <c r="AX1538" i="78" s="1"/>
  <c r="AK1538" i="78"/>
  <c r="AI1538" i="78"/>
  <c r="AP1538" i="78"/>
  <c r="AJ1538" i="78"/>
  <c r="AH1538" i="78"/>
  <c r="AS272" i="78"/>
  <c r="AQ272" i="78"/>
  <c r="AN1943" i="78"/>
  <c r="AT1943" i="78"/>
  <c r="AK1943" i="78"/>
  <c r="AI1943" i="78"/>
  <c r="AM1943" i="78"/>
  <c r="AR1943" i="78" s="1"/>
  <c r="AL1943" i="78"/>
  <c r="AJ1943" i="78"/>
  <c r="AH1943" i="78"/>
  <c r="AP1943" i="78"/>
  <c r="AZ1943" i="78"/>
  <c r="AY1943" i="78" s="1"/>
  <c r="AX1943" i="78" s="1"/>
  <c r="AQ577" i="78"/>
  <c r="AS577" i="78"/>
  <c r="AS1287" i="78"/>
  <c r="AQ1287" i="78"/>
  <c r="AM2024" i="78"/>
  <c r="AR2024" i="78" s="1"/>
  <c r="AP2024" i="78"/>
  <c r="AL2024" i="78"/>
  <c r="AT2024" i="78"/>
  <c r="AK2024" i="78"/>
  <c r="AH2024" i="78"/>
  <c r="AZ2024" i="78"/>
  <c r="AY2024" i="78" s="1"/>
  <c r="AX2024" i="78" s="1"/>
  <c r="AN2024" i="78"/>
  <c r="AI2024" i="78"/>
  <c r="AJ2024" i="78"/>
  <c r="AS127" i="78"/>
  <c r="AQ127" i="78"/>
  <c r="AS1216" i="78"/>
  <c r="AQ1216" i="78"/>
  <c r="AT126" i="78"/>
  <c r="AL126" i="78"/>
  <c r="AK126" i="78"/>
  <c r="AJ126" i="78"/>
  <c r="AI126" i="78"/>
  <c r="AH126" i="78"/>
  <c r="AN126" i="78"/>
  <c r="AM126" i="78"/>
  <c r="AR126" i="78" s="1"/>
  <c r="AP126" i="78"/>
  <c r="AS957" i="78"/>
  <c r="AQ957" i="78"/>
  <c r="AK1153" i="78"/>
  <c r="AI1153" i="78"/>
  <c r="AP1153" i="78"/>
  <c r="AM1153" i="78"/>
  <c r="AR1153" i="78" s="1"/>
  <c r="AJ1153" i="78"/>
  <c r="AL1153" i="78"/>
  <c r="AH1153" i="78"/>
  <c r="AZ1153" i="78"/>
  <c r="AY1153" i="78" s="1"/>
  <c r="AX1153" i="78" s="1"/>
  <c r="AT1153" i="78"/>
  <c r="AN1153" i="78"/>
  <c r="AS1841" i="78"/>
  <c r="AQ1841" i="78"/>
  <c r="AS109" i="78"/>
  <c r="AQ109" i="78"/>
  <c r="AS1018" i="78"/>
  <c r="AQ1018" i="78"/>
  <c r="AK1189" i="78"/>
  <c r="AI1189" i="78"/>
  <c r="AM1189" i="78"/>
  <c r="AR1189" i="78" s="1"/>
  <c r="AJ1189" i="78"/>
  <c r="AT1189" i="78"/>
  <c r="AP1189" i="78"/>
  <c r="AN1189" i="78"/>
  <c r="AL1189" i="78"/>
  <c r="AH1189" i="78"/>
  <c r="AZ1189" i="78"/>
  <c r="AY1189" i="78" s="1"/>
  <c r="AX1189" i="78" s="1"/>
  <c r="AS1167" i="78"/>
  <c r="AQ1167" i="78"/>
  <c r="AM920" i="78"/>
  <c r="AR920" i="78" s="1"/>
  <c r="AP920" i="78"/>
  <c r="AL920" i="78"/>
  <c r="AT920" i="78"/>
  <c r="AK920" i="78"/>
  <c r="AI920" i="78"/>
  <c r="AJ920" i="78"/>
  <c r="AH920" i="78"/>
  <c r="AZ920" i="78"/>
  <c r="AY920" i="78" s="1"/>
  <c r="AX920" i="78" s="1"/>
  <c r="AN920" i="78"/>
  <c r="AS1014" i="78"/>
  <c r="AQ1014" i="78"/>
  <c r="AK1194" i="78"/>
  <c r="AI1194" i="78"/>
  <c r="AM1194" i="78"/>
  <c r="AR1194" i="78" s="1"/>
  <c r="AJ1194" i="78"/>
  <c r="AN1194" i="78"/>
  <c r="AL1194" i="78"/>
  <c r="AH1194" i="78"/>
  <c r="AZ1194" i="78"/>
  <c r="AY1194" i="78" s="1"/>
  <c r="AX1194" i="78" s="1"/>
  <c r="AT1194" i="78"/>
  <c r="AP1194" i="78"/>
  <c r="AS1196" i="78"/>
  <c r="AQ1196" i="78"/>
  <c r="AM531" i="78"/>
  <c r="AR531" i="78" s="1"/>
  <c r="AK531" i="78"/>
  <c r="AJ531" i="78"/>
  <c r="AI531" i="78"/>
  <c r="AT531" i="78"/>
  <c r="AP531" i="78"/>
  <c r="AN531" i="78"/>
  <c r="AL531" i="78"/>
  <c r="AH531" i="78"/>
  <c r="AS959" i="78"/>
  <c r="AQ959" i="78"/>
  <c r="AK1169" i="78"/>
  <c r="AI1169" i="78"/>
  <c r="AM1169" i="78"/>
  <c r="AR1169" i="78" s="1"/>
  <c r="AJ1169" i="78"/>
  <c r="AL1169" i="78"/>
  <c r="AH1169" i="78"/>
  <c r="AZ1169" i="78"/>
  <c r="AY1169" i="78" s="1"/>
  <c r="AX1169" i="78" s="1"/>
  <c r="AT1169" i="78"/>
  <c r="AP1169" i="78"/>
  <c r="AN1169" i="78"/>
  <c r="AS1147" i="78"/>
  <c r="AQ1147" i="78"/>
  <c r="AS1384" i="78"/>
  <c r="AQ1384" i="78"/>
  <c r="AS762" i="78"/>
  <c r="AQ762" i="78"/>
  <c r="AK1846" i="78"/>
  <c r="AH1846" i="78"/>
  <c r="AP1846" i="78"/>
  <c r="AN1846" i="78"/>
  <c r="AZ1846" i="78"/>
  <c r="AY1846" i="78" s="1"/>
  <c r="AX1846" i="78" s="1"/>
  <c r="AM1846" i="78"/>
  <c r="AR1846" i="78" s="1"/>
  <c r="AL1846" i="78"/>
  <c r="AI1846" i="78"/>
  <c r="AT1846" i="78"/>
  <c r="AJ1846" i="78"/>
  <c r="AQ1126" i="78"/>
  <c r="AS1126" i="78"/>
  <c r="AQ152" i="78"/>
  <c r="AS152" i="78"/>
  <c r="AN1750" i="78"/>
  <c r="AT1750" i="78"/>
  <c r="AL1750" i="78"/>
  <c r="AZ1750" i="78"/>
  <c r="AY1750" i="78" s="1"/>
  <c r="AX1750" i="78" s="1"/>
  <c r="AJ1750" i="78"/>
  <c r="AI1750" i="78"/>
  <c r="AH1750" i="78"/>
  <c r="AP1750" i="78"/>
  <c r="AM1750" i="78"/>
  <c r="AR1750" i="78" s="1"/>
  <c r="AK1750" i="78"/>
  <c r="AQ112" i="78"/>
  <c r="AS112" i="78"/>
  <c r="AM718" i="78"/>
  <c r="AR718" i="78" s="1"/>
  <c r="AI718" i="78"/>
  <c r="AP718" i="78"/>
  <c r="AN718" i="78"/>
  <c r="AZ718" i="78"/>
  <c r="AY718" i="78" s="1"/>
  <c r="AX718" i="78" s="1"/>
  <c r="AL718" i="78"/>
  <c r="AK718" i="78"/>
  <c r="AJ718" i="78"/>
  <c r="AH718" i="78"/>
  <c r="AT718" i="78"/>
  <c r="AS114" i="78"/>
  <c r="AQ114" i="78"/>
  <c r="AT370" i="78"/>
  <c r="AL370" i="78"/>
  <c r="AK370" i="78"/>
  <c r="AJ370" i="78"/>
  <c r="AI370" i="78"/>
  <c r="AP370" i="78"/>
  <c r="AH370" i="78"/>
  <c r="AN370" i="78"/>
  <c r="AM370" i="78"/>
  <c r="AR370" i="78" s="1"/>
  <c r="AQ495" i="78"/>
  <c r="AS495" i="78"/>
  <c r="AM610" i="78"/>
  <c r="AR610" i="78" s="1"/>
  <c r="AP610" i="78"/>
  <c r="AI610" i="78"/>
  <c r="AN610" i="78"/>
  <c r="AZ610" i="78"/>
  <c r="AY610" i="78" s="1"/>
  <c r="AX610" i="78" s="1"/>
  <c r="AL610" i="78"/>
  <c r="AT610" i="78"/>
  <c r="AK610" i="78"/>
  <c r="AH610" i="78"/>
  <c r="AJ610" i="78"/>
  <c r="AN312" i="78"/>
  <c r="AM312" i="78"/>
  <c r="AR312" i="78" s="1"/>
  <c r="AT312" i="78"/>
  <c r="AL312" i="78"/>
  <c r="AK312" i="78"/>
  <c r="AJ312" i="78"/>
  <c r="AI312" i="78"/>
  <c r="AP312" i="78"/>
  <c r="AH312" i="78"/>
  <c r="AM903" i="78"/>
  <c r="AR903" i="78" s="1"/>
  <c r="AH903" i="78"/>
  <c r="AP903" i="78"/>
  <c r="AN903" i="78"/>
  <c r="AZ903" i="78"/>
  <c r="AY903" i="78" s="1"/>
  <c r="AX903" i="78" s="1"/>
  <c r="AT903" i="78"/>
  <c r="AK903" i="78"/>
  <c r="AJ903" i="78"/>
  <c r="AI903" i="78"/>
  <c r="AL903" i="78"/>
  <c r="AS70" i="78"/>
  <c r="AQ70" i="78"/>
  <c r="AS525" i="78"/>
  <c r="AQ525" i="78"/>
  <c r="AK1175" i="78"/>
  <c r="AI1175" i="78"/>
  <c r="AJ1175" i="78"/>
  <c r="AM1175" i="78"/>
  <c r="AR1175" i="78" s="1"/>
  <c r="AZ1175" i="78"/>
  <c r="AY1175" i="78" s="1"/>
  <c r="AX1175" i="78" s="1"/>
  <c r="AT1175" i="78"/>
  <c r="AP1175" i="78"/>
  <c r="AN1175" i="78"/>
  <c r="AH1175" i="78"/>
  <c r="AL1175" i="78"/>
  <c r="AS1458" i="78"/>
  <c r="AQ1458" i="78"/>
  <c r="AT1807" i="78"/>
  <c r="AL1807" i="78"/>
  <c r="AZ1807" i="78"/>
  <c r="AY1807" i="78" s="1"/>
  <c r="AX1807" i="78" s="1"/>
  <c r="AJ1807" i="78"/>
  <c r="AI1807" i="78"/>
  <c r="AM1807" i="78"/>
  <c r="AR1807" i="78" s="1"/>
  <c r="AN1807" i="78"/>
  <c r="AK1807" i="78"/>
  <c r="AH1807" i="78"/>
  <c r="AP1807" i="78"/>
  <c r="AK1844" i="78"/>
  <c r="AH1844" i="78"/>
  <c r="AM1844" i="78"/>
  <c r="AR1844" i="78" s="1"/>
  <c r="AL1844" i="78"/>
  <c r="AJ1844" i="78"/>
  <c r="AT1844" i="78"/>
  <c r="AI1844" i="78"/>
  <c r="AP1844" i="78"/>
  <c r="AN1844" i="78"/>
  <c r="AZ1844" i="78"/>
  <c r="AY1844" i="78" s="1"/>
  <c r="AX1844" i="78" s="1"/>
  <c r="AK1178" i="78"/>
  <c r="AI1178" i="78"/>
  <c r="AM1178" i="78"/>
  <c r="AR1178" i="78" s="1"/>
  <c r="AJ1178" i="78"/>
  <c r="AN1178" i="78"/>
  <c r="AL1178" i="78"/>
  <c r="AH1178" i="78"/>
  <c r="AZ1178" i="78"/>
  <c r="AY1178" i="78" s="1"/>
  <c r="AX1178" i="78" s="1"/>
  <c r="AT1178" i="78"/>
  <c r="AP1178" i="78"/>
  <c r="AQ1069" i="78"/>
  <c r="AS1069" i="78"/>
  <c r="AQ807" i="78"/>
  <c r="AS807" i="78"/>
  <c r="AQ705" i="78"/>
  <c r="AS705" i="78"/>
  <c r="AQ821" i="78"/>
  <c r="AS821" i="78"/>
  <c r="AI1701" i="78"/>
  <c r="AM1701" i="78"/>
  <c r="AR1701" i="78" s="1"/>
  <c r="AH1701" i="78"/>
  <c r="AP1701" i="78"/>
  <c r="AZ1701" i="78"/>
  <c r="AY1701" i="78" s="1"/>
  <c r="AX1701" i="78" s="1"/>
  <c r="AN1701" i="78"/>
  <c r="AL1701" i="78"/>
  <c r="AK1701" i="78"/>
  <c r="AT1701" i="78"/>
  <c r="AJ1701" i="78"/>
  <c r="AK984" i="78"/>
  <c r="AJ984" i="78"/>
  <c r="AI984" i="78"/>
  <c r="AT984" i="78"/>
  <c r="AZ984" i="78"/>
  <c r="AY984" i="78" s="1"/>
  <c r="AX984" i="78" s="1"/>
  <c r="AP984" i="78"/>
  <c r="AN984" i="78"/>
  <c r="AL984" i="78"/>
  <c r="AH984" i="78"/>
  <c r="AM984" i="78"/>
  <c r="AR984" i="78" s="1"/>
  <c r="AN1941" i="78"/>
  <c r="AT1941" i="78"/>
  <c r="AK1941" i="78"/>
  <c r="AI1941" i="78"/>
  <c r="AJ1941" i="78"/>
  <c r="AH1941" i="78"/>
  <c r="AP1941" i="78"/>
  <c r="AZ1941" i="78"/>
  <c r="AY1941" i="78" s="1"/>
  <c r="AX1941" i="78" s="1"/>
  <c r="AL1941" i="78"/>
  <c r="AM1941" i="78"/>
  <c r="AR1941" i="78" s="1"/>
  <c r="AQ1635" i="78"/>
  <c r="AS1635" i="78"/>
  <c r="AS175" i="78"/>
  <c r="AQ175" i="78"/>
  <c r="AI1689" i="78"/>
  <c r="AM1689" i="78"/>
  <c r="AR1689" i="78" s="1"/>
  <c r="AP1689" i="78"/>
  <c r="AN1689" i="78"/>
  <c r="AL1689" i="78"/>
  <c r="AK1689" i="78"/>
  <c r="AT1689" i="78"/>
  <c r="AJ1689" i="78"/>
  <c r="AH1689" i="78"/>
  <c r="AZ1689" i="78"/>
  <c r="AY1689" i="78" s="1"/>
  <c r="AX1689" i="78" s="1"/>
  <c r="AP170" i="78"/>
  <c r="AH170" i="78"/>
  <c r="AN170" i="78"/>
  <c r="AM170" i="78"/>
  <c r="AR170" i="78" s="1"/>
  <c r="AT170" i="78"/>
  <c r="AL170" i="78"/>
  <c r="AK170" i="78"/>
  <c r="AJ170" i="78"/>
  <c r="AI170" i="78"/>
  <c r="AN1548" i="78"/>
  <c r="AM1548" i="78"/>
  <c r="AR1548" i="78" s="1"/>
  <c r="AP1548" i="78"/>
  <c r="AT1548" i="78"/>
  <c r="AL1548" i="78"/>
  <c r="AZ1548" i="78"/>
  <c r="AY1548" i="78" s="1"/>
  <c r="AX1548" i="78" s="1"/>
  <c r="AK1548" i="78"/>
  <c r="AJ1548" i="78"/>
  <c r="AI1548" i="78"/>
  <c r="AH1548" i="78"/>
  <c r="AI1649" i="78"/>
  <c r="AM1649" i="78"/>
  <c r="AR1649" i="78" s="1"/>
  <c r="AP1649" i="78"/>
  <c r="AN1649" i="78"/>
  <c r="AK1649" i="78"/>
  <c r="AH1649" i="78"/>
  <c r="AT1649" i="78"/>
  <c r="AZ1649" i="78"/>
  <c r="AY1649" i="78" s="1"/>
  <c r="AX1649" i="78" s="1"/>
  <c r="AL1649" i="78"/>
  <c r="AJ1649" i="78"/>
  <c r="AQ667" i="78"/>
  <c r="AS667" i="78"/>
  <c r="AJ2016" i="78"/>
  <c r="AI2016" i="78"/>
  <c r="AN2016" i="78"/>
  <c r="AT2016" i="78"/>
  <c r="AP2016" i="78"/>
  <c r="AZ2016" i="78"/>
  <c r="AY2016" i="78" s="1"/>
  <c r="AX2016" i="78" s="1"/>
  <c r="AL2016" i="78"/>
  <c r="AH2016" i="78"/>
  <c r="AK2016" i="78"/>
  <c r="AM2016" i="78"/>
  <c r="AR2016" i="78" s="1"/>
  <c r="AJ1296" i="78"/>
  <c r="AH1296" i="78"/>
  <c r="AM1296" i="78"/>
  <c r="AR1296" i="78" s="1"/>
  <c r="AZ1296" i="78"/>
  <c r="AY1296" i="78" s="1"/>
  <c r="AX1296" i="78" s="1"/>
  <c r="AN1296" i="78"/>
  <c r="AL1296" i="78"/>
  <c r="AK1296" i="78"/>
  <c r="AT1296" i="78"/>
  <c r="AP1296" i="78"/>
  <c r="AI1296" i="78"/>
  <c r="AN1331" i="78"/>
  <c r="AJ1331" i="78"/>
  <c r="AK1331" i="78"/>
  <c r="AH1331" i="78"/>
  <c r="AP1331" i="78"/>
  <c r="AM1331" i="78"/>
  <c r="AR1331" i="78" s="1"/>
  <c r="AL1331" i="78"/>
  <c r="AI1331" i="78"/>
  <c r="AZ1331" i="78"/>
  <c r="AY1331" i="78" s="1"/>
  <c r="AX1331" i="78" s="1"/>
  <c r="AT1331" i="78"/>
  <c r="AM735" i="78"/>
  <c r="AR735" i="78" s="1"/>
  <c r="AP735" i="78"/>
  <c r="AN735" i="78"/>
  <c r="AZ735" i="78"/>
  <c r="AY735" i="78" s="1"/>
  <c r="AX735" i="78" s="1"/>
  <c r="AT735" i="78"/>
  <c r="AK735" i="78"/>
  <c r="AI735" i="78"/>
  <c r="AH735" i="78"/>
  <c r="AL735" i="78"/>
  <c r="AJ735" i="78"/>
  <c r="AS429" i="78"/>
  <c r="AQ429" i="78"/>
  <c r="AP326" i="78"/>
  <c r="AH326" i="78"/>
  <c r="AN326" i="78"/>
  <c r="AM326" i="78"/>
  <c r="AR326" i="78" s="1"/>
  <c r="AT326" i="78"/>
  <c r="AL326" i="78"/>
  <c r="AK326" i="78"/>
  <c r="AJ326" i="78"/>
  <c r="AI326" i="78"/>
  <c r="AM545" i="78"/>
  <c r="AR545" i="78" s="1"/>
  <c r="AT545" i="78"/>
  <c r="AK545" i="78"/>
  <c r="AJ545" i="78"/>
  <c r="AI545" i="78"/>
  <c r="AN545" i="78"/>
  <c r="AP545" i="78"/>
  <c r="AH545" i="78"/>
  <c r="AL545" i="78"/>
  <c r="AS902" i="78"/>
  <c r="AQ902" i="78"/>
  <c r="AS982" i="78"/>
  <c r="AQ982" i="78"/>
  <c r="AK1874" i="78"/>
  <c r="AM1874" i="78"/>
  <c r="AR1874" i="78" s="1"/>
  <c r="AZ1874" i="78"/>
  <c r="AY1874" i="78" s="1"/>
  <c r="AX1874" i="78" s="1"/>
  <c r="AL1874" i="78"/>
  <c r="AT1874" i="78"/>
  <c r="AJ1874" i="78"/>
  <c r="AI1874" i="78"/>
  <c r="AH1874" i="78"/>
  <c r="AN1874" i="78"/>
  <c r="AP1874" i="78"/>
  <c r="AQ1986" i="78"/>
  <c r="AS1986" i="78"/>
  <c r="AS419" i="78"/>
  <c r="AQ419" i="78"/>
  <c r="AH202" i="78"/>
  <c r="AN202" i="78"/>
  <c r="AM202" i="78"/>
  <c r="AR202" i="78" s="1"/>
  <c r="AP202" i="78"/>
  <c r="AT202" i="78"/>
  <c r="AL202" i="78"/>
  <c r="AK202" i="78"/>
  <c r="AJ202" i="78"/>
  <c r="AI202" i="78"/>
  <c r="AS381" i="78"/>
  <c r="AQ381" i="78"/>
  <c r="AM657" i="78"/>
  <c r="AR657" i="78" s="1"/>
  <c r="AN657" i="78"/>
  <c r="AZ657" i="78"/>
  <c r="AY657" i="78" s="1"/>
  <c r="AX657" i="78" s="1"/>
  <c r="AI657" i="78"/>
  <c r="AH657" i="78"/>
  <c r="AL657" i="78"/>
  <c r="AK657" i="78"/>
  <c r="AJ657" i="78"/>
  <c r="AT657" i="78"/>
  <c r="AP657" i="78"/>
  <c r="AN1059" i="78"/>
  <c r="AI1059" i="78"/>
  <c r="AH1059" i="78"/>
  <c r="AP1059" i="78"/>
  <c r="AM1059" i="78"/>
  <c r="AR1059" i="78" s="1"/>
  <c r="AZ1059" i="78"/>
  <c r="AY1059" i="78" s="1"/>
  <c r="AX1059" i="78" s="1"/>
  <c r="AL1059" i="78"/>
  <c r="AJ1059" i="78"/>
  <c r="AT1059" i="78"/>
  <c r="AK1059" i="78"/>
  <c r="AQ482" i="78"/>
  <c r="AS482" i="78"/>
  <c r="AM899" i="78"/>
  <c r="AR899" i="78" s="1"/>
  <c r="AP899" i="78"/>
  <c r="AH899" i="78"/>
  <c r="AN899" i="78"/>
  <c r="AZ899" i="78"/>
  <c r="AY899" i="78" s="1"/>
  <c r="AX899" i="78" s="1"/>
  <c r="AT899" i="78"/>
  <c r="AK899" i="78"/>
  <c r="AJ899" i="78"/>
  <c r="AI899" i="78"/>
  <c r="AL899" i="78"/>
  <c r="AS2030" i="78"/>
  <c r="AQ2030" i="78"/>
  <c r="AN1728" i="78"/>
  <c r="AT1728" i="78"/>
  <c r="AL1728" i="78"/>
  <c r="AZ1728" i="78"/>
  <c r="AY1728" i="78" s="1"/>
  <c r="AX1728" i="78" s="1"/>
  <c r="AH1728" i="78"/>
  <c r="AP1728" i="78"/>
  <c r="AM1728" i="78"/>
  <c r="AR1728" i="78" s="1"/>
  <c r="AK1728" i="78"/>
  <c r="AJ1728" i="78"/>
  <c r="AI1728" i="78"/>
  <c r="AM929" i="78"/>
  <c r="AR929" i="78" s="1"/>
  <c r="AP929" i="78"/>
  <c r="AH929" i="78"/>
  <c r="AN929" i="78"/>
  <c r="AZ929" i="78"/>
  <c r="AY929" i="78" s="1"/>
  <c r="AX929" i="78" s="1"/>
  <c r="AT929" i="78"/>
  <c r="AK929" i="78"/>
  <c r="AJ929" i="78"/>
  <c r="AL929" i="78"/>
  <c r="AI929" i="78"/>
  <c r="AS510" i="78"/>
  <c r="AQ510" i="78"/>
  <c r="AN1080" i="78"/>
  <c r="AM1080" i="78"/>
  <c r="AR1080" i="78" s="1"/>
  <c r="AZ1080" i="78"/>
  <c r="AY1080" i="78" s="1"/>
  <c r="AX1080" i="78" s="1"/>
  <c r="AL1080" i="78"/>
  <c r="AT1080" i="78"/>
  <c r="AK1080" i="78"/>
  <c r="AJ1080" i="78"/>
  <c r="AI1080" i="78"/>
  <c r="AH1080" i="78"/>
  <c r="AP1080" i="78"/>
  <c r="AQ1782" i="78"/>
  <c r="AS1782" i="78"/>
  <c r="AS1282" i="78"/>
  <c r="AQ1282" i="78"/>
  <c r="AQ847" i="78"/>
  <c r="AS847" i="78"/>
  <c r="AS476" i="78"/>
  <c r="AQ476" i="78"/>
  <c r="AQ1240" i="78"/>
  <c r="AS1240" i="78"/>
  <c r="AN1450" i="78"/>
  <c r="AJ1450" i="78"/>
  <c r="AP1450" i="78"/>
  <c r="AL1450" i="78"/>
  <c r="AT1450" i="78"/>
  <c r="AI1450" i="78"/>
  <c r="AM1450" i="78"/>
  <c r="AR1450" i="78" s="1"/>
  <c r="AK1450" i="78"/>
  <c r="AH1450" i="78"/>
  <c r="AZ1450" i="78"/>
  <c r="AY1450" i="78" s="1"/>
  <c r="AX1450" i="78" s="1"/>
  <c r="AQ2048" i="78"/>
  <c r="AS2048" i="78"/>
  <c r="AQ1801" i="78"/>
  <c r="AS1801" i="78"/>
  <c r="AQ1273" i="78"/>
  <c r="AS1273" i="78"/>
  <c r="AS484" i="78"/>
  <c r="AQ484" i="78"/>
  <c r="AK1213" i="78"/>
  <c r="AI1213" i="78"/>
  <c r="AM1213" i="78"/>
  <c r="AR1213" i="78" s="1"/>
  <c r="AJ1213" i="78"/>
  <c r="AT1213" i="78"/>
  <c r="AH1213" i="78"/>
  <c r="AN1213" i="78"/>
  <c r="AL1213" i="78"/>
  <c r="AZ1213" i="78"/>
  <c r="AY1213" i="78" s="1"/>
  <c r="AX1213" i="78" s="1"/>
  <c r="AP1213" i="78"/>
  <c r="AM2001" i="78"/>
  <c r="AR2001" i="78" s="1"/>
  <c r="AP2001" i="78"/>
  <c r="AK2001" i="78"/>
  <c r="AI2001" i="78"/>
  <c r="AH2001" i="78"/>
  <c r="AT2001" i="78"/>
  <c r="AZ2001" i="78"/>
  <c r="AY2001" i="78" s="1"/>
  <c r="AX2001" i="78" s="1"/>
  <c r="AN2001" i="78"/>
  <c r="AL2001" i="78"/>
  <c r="AJ2001" i="78"/>
  <c r="AQ1661" i="78"/>
  <c r="AS1661" i="78"/>
  <c r="AN1468" i="78"/>
  <c r="AJ1468" i="78"/>
  <c r="AM1468" i="78"/>
  <c r="AR1468" i="78" s="1"/>
  <c r="AL1468" i="78"/>
  <c r="AK1468" i="78"/>
  <c r="AT1468" i="78"/>
  <c r="AI1468" i="78"/>
  <c r="AH1468" i="78"/>
  <c r="AP1468" i="78"/>
  <c r="AZ1468" i="78"/>
  <c r="AY1468" i="78" s="1"/>
  <c r="AX1468" i="78" s="1"/>
  <c r="AI1099" i="78"/>
  <c r="AM1099" i="78"/>
  <c r="AR1099" i="78" s="1"/>
  <c r="AZ1099" i="78"/>
  <c r="AY1099" i="78" s="1"/>
  <c r="AX1099" i="78" s="1"/>
  <c r="AT1099" i="78"/>
  <c r="AK1099" i="78"/>
  <c r="AL1099" i="78"/>
  <c r="AJ1099" i="78"/>
  <c r="AH1099" i="78"/>
  <c r="AP1099" i="78"/>
  <c r="AN1099" i="78"/>
  <c r="AN287" i="78"/>
  <c r="AT287" i="78"/>
  <c r="AL287" i="78"/>
  <c r="AK287" i="78"/>
  <c r="AJ287" i="78"/>
  <c r="AI287" i="78"/>
  <c r="AH287" i="78"/>
  <c r="AP287" i="78"/>
  <c r="AM287" i="78"/>
  <c r="AR287" i="78" s="1"/>
  <c r="AJ565" i="78"/>
  <c r="AM565" i="78"/>
  <c r="AR565" i="78" s="1"/>
  <c r="AZ565" i="78"/>
  <c r="AY565" i="78" s="1"/>
  <c r="AX565" i="78" s="1"/>
  <c r="AH565" i="78"/>
  <c r="AN565" i="78"/>
  <c r="AL565" i="78"/>
  <c r="AI565" i="78"/>
  <c r="AT565" i="78"/>
  <c r="AK565" i="78"/>
  <c r="AP565" i="78"/>
  <c r="AS1027" i="78"/>
  <c r="AQ1027" i="78"/>
  <c r="AK1163" i="78"/>
  <c r="AI1163" i="78"/>
  <c r="AJ1163" i="78"/>
  <c r="AM1163" i="78"/>
  <c r="AR1163" i="78" s="1"/>
  <c r="AP1163" i="78"/>
  <c r="AN1163" i="78"/>
  <c r="AL1163" i="78"/>
  <c r="AH1163" i="78"/>
  <c r="AZ1163" i="78"/>
  <c r="AY1163" i="78" s="1"/>
  <c r="AX1163" i="78" s="1"/>
  <c r="AT1163" i="78"/>
  <c r="AQ1784" i="78"/>
  <c r="AS1784" i="78"/>
  <c r="AS1299" i="78"/>
  <c r="AQ1299" i="78"/>
  <c r="AQ673" i="78"/>
  <c r="AS673" i="78"/>
  <c r="AS418" i="78"/>
  <c r="AQ418" i="78"/>
  <c r="AN466" i="78"/>
  <c r="AT466" i="78"/>
  <c r="AL466" i="78"/>
  <c r="AP466" i="78"/>
  <c r="AH466" i="78"/>
  <c r="AM466" i="78"/>
  <c r="AR466" i="78" s="1"/>
  <c r="AK466" i="78"/>
  <c r="AJ466" i="78"/>
  <c r="AI466" i="78"/>
  <c r="AS951" i="78"/>
  <c r="AQ951" i="78"/>
  <c r="AK1135" i="78"/>
  <c r="AI1135" i="78"/>
  <c r="AJ1135" i="78"/>
  <c r="AP1135" i="78"/>
  <c r="AM1135" i="78"/>
  <c r="AR1135" i="78" s="1"/>
  <c r="AZ1135" i="78"/>
  <c r="AY1135" i="78" s="1"/>
  <c r="AX1135" i="78" s="1"/>
  <c r="AT1135" i="78"/>
  <c r="AN1135" i="78"/>
  <c r="AL1135" i="78"/>
  <c r="AH1135" i="78"/>
  <c r="AN1341" i="78"/>
  <c r="AT1341" i="78"/>
  <c r="AL1341" i="78"/>
  <c r="AZ1341" i="78"/>
  <c r="AY1341" i="78" s="1"/>
  <c r="AX1341" i="78" s="1"/>
  <c r="AJ1341" i="78"/>
  <c r="AP1341" i="78"/>
  <c r="AM1341" i="78"/>
  <c r="AR1341" i="78" s="1"/>
  <c r="AI1341" i="78"/>
  <c r="AK1341" i="78"/>
  <c r="AH1341" i="78"/>
  <c r="AT1812" i="78"/>
  <c r="AL1812" i="78"/>
  <c r="AZ1812" i="78"/>
  <c r="AY1812" i="78" s="1"/>
  <c r="AX1812" i="78" s="1"/>
  <c r="AJ1812" i="78"/>
  <c r="AM1812" i="78"/>
  <c r="AR1812" i="78" s="1"/>
  <c r="AI1812" i="78"/>
  <c r="AK1812" i="78"/>
  <c r="AH1812" i="78"/>
  <c r="AP1812" i="78"/>
  <c r="AN1812" i="78"/>
  <c r="AS1909" i="78"/>
  <c r="AQ1909" i="78"/>
  <c r="AN1524" i="78"/>
  <c r="AT1524" i="78"/>
  <c r="AL1524" i="78"/>
  <c r="AZ1524" i="78"/>
  <c r="AY1524" i="78" s="1"/>
  <c r="AX1524" i="78" s="1"/>
  <c r="AI1524" i="78"/>
  <c r="AM1524" i="78"/>
  <c r="AR1524" i="78" s="1"/>
  <c r="AJ1524" i="78"/>
  <c r="AP1524" i="78"/>
  <c r="AK1524" i="78"/>
  <c r="AH1524" i="78"/>
  <c r="AM720" i="78"/>
  <c r="AR720" i="78" s="1"/>
  <c r="AP720" i="78"/>
  <c r="AI720" i="78"/>
  <c r="AN720" i="78"/>
  <c r="AZ720" i="78"/>
  <c r="AY720" i="78" s="1"/>
  <c r="AX720" i="78" s="1"/>
  <c r="AL720" i="78"/>
  <c r="AK720" i="78"/>
  <c r="AJ720" i="78"/>
  <c r="AH720" i="78"/>
  <c r="AT720" i="78"/>
  <c r="AT500" i="78"/>
  <c r="AL500" i="78"/>
  <c r="AJ500" i="78"/>
  <c r="AN500" i="78"/>
  <c r="AI500" i="78"/>
  <c r="AH500" i="78"/>
  <c r="AP500" i="78"/>
  <c r="AM500" i="78"/>
  <c r="AR500" i="78" s="1"/>
  <c r="AK500" i="78"/>
  <c r="AQ380" i="78"/>
  <c r="AS380" i="78"/>
  <c r="AK978" i="78"/>
  <c r="AJ978" i="78"/>
  <c r="AL978" i="78"/>
  <c r="AI978" i="78"/>
  <c r="AH978" i="78"/>
  <c r="AT978" i="78"/>
  <c r="AP978" i="78"/>
  <c r="AZ978" i="78"/>
  <c r="AY978" i="78" s="1"/>
  <c r="AX978" i="78" s="1"/>
  <c r="AN978" i="78"/>
  <c r="AM978" i="78"/>
  <c r="AR978" i="78" s="1"/>
  <c r="AS1228" i="78"/>
  <c r="AQ1228" i="78"/>
  <c r="AI1603" i="78"/>
  <c r="AJ1603" i="78"/>
  <c r="AH1603" i="78"/>
  <c r="AN1603" i="78"/>
  <c r="AP1603" i="78"/>
  <c r="AM1603" i="78"/>
  <c r="AR1603" i="78" s="1"/>
  <c r="AZ1603" i="78"/>
  <c r="AY1603" i="78" s="1"/>
  <c r="AX1603" i="78" s="1"/>
  <c r="AL1603" i="78"/>
  <c r="AK1603" i="78"/>
  <c r="AT1603" i="78"/>
  <c r="AI1679" i="78"/>
  <c r="AM1679" i="78"/>
  <c r="AR1679" i="78" s="1"/>
  <c r="AP1679" i="78"/>
  <c r="AZ1679" i="78"/>
  <c r="AY1679" i="78" s="1"/>
  <c r="AX1679" i="78" s="1"/>
  <c r="AN1679" i="78"/>
  <c r="AK1679" i="78"/>
  <c r="AT1679" i="78"/>
  <c r="AJ1679" i="78"/>
  <c r="AH1679" i="78"/>
  <c r="AL1679" i="78"/>
  <c r="AQ733" i="78"/>
  <c r="AS733" i="78"/>
  <c r="AM638" i="78"/>
  <c r="AR638" i="78" s="1"/>
  <c r="AI638" i="78"/>
  <c r="AN638" i="78"/>
  <c r="AZ638" i="78"/>
  <c r="AY638" i="78" s="1"/>
  <c r="AX638" i="78" s="1"/>
  <c r="AL638" i="78"/>
  <c r="AK638" i="78"/>
  <c r="AH638" i="78"/>
  <c r="AT638" i="78"/>
  <c r="AP638" i="78"/>
  <c r="AJ638" i="78"/>
  <c r="AI301" i="78"/>
  <c r="AH301" i="78"/>
  <c r="AN301" i="78"/>
  <c r="AM301" i="78"/>
  <c r="AR301" i="78" s="1"/>
  <c r="AP301" i="78"/>
  <c r="AT301" i="78"/>
  <c r="AL301" i="78"/>
  <c r="AK301" i="78"/>
  <c r="AJ301" i="78"/>
  <c r="AS408" i="78"/>
  <c r="AQ408" i="78"/>
  <c r="AI2045" i="78"/>
  <c r="AN2045" i="78"/>
  <c r="AM2045" i="78"/>
  <c r="AR2045" i="78" s="1"/>
  <c r="AT2045" i="78"/>
  <c r="AL2045" i="78"/>
  <c r="AZ2045" i="78"/>
  <c r="AY2045" i="78" s="1"/>
  <c r="AX2045" i="78" s="1"/>
  <c r="AK2045" i="78"/>
  <c r="AP2045" i="78"/>
  <c r="AJ2045" i="78"/>
  <c r="AH2045" i="78"/>
  <c r="AI1693" i="78"/>
  <c r="AM1693" i="78"/>
  <c r="AR1693" i="78" s="1"/>
  <c r="AP1693" i="78"/>
  <c r="AH1693" i="78"/>
  <c r="AZ1693" i="78"/>
  <c r="AY1693" i="78" s="1"/>
  <c r="AX1693" i="78" s="1"/>
  <c r="AN1693" i="78"/>
  <c r="AL1693" i="78"/>
  <c r="AK1693" i="78"/>
  <c r="AT1693" i="78"/>
  <c r="AJ1693" i="78"/>
  <c r="AS1456" i="78"/>
  <c r="AQ1456" i="78"/>
  <c r="AN1356" i="78"/>
  <c r="AM1356" i="78"/>
  <c r="AR1356" i="78" s="1"/>
  <c r="AP1356" i="78"/>
  <c r="AT1356" i="78"/>
  <c r="AL1356" i="78"/>
  <c r="AZ1356" i="78"/>
  <c r="AY1356" i="78" s="1"/>
  <c r="AX1356" i="78" s="1"/>
  <c r="AJ1356" i="78"/>
  <c r="AK1356" i="78"/>
  <c r="AI1356" i="78"/>
  <c r="AH1356" i="78"/>
  <c r="AM465" i="78"/>
  <c r="AR465" i="78" s="1"/>
  <c r="AP465" i="78"/>
  <c r="AI465" i="78"/>
  <c r="AN465" i="78"/>
  <c r="AL465" i="78"/>
  <c r="AK465" i="78"/>
  <c r="AJ465" i="78"/>
  <c r="AT465" i="78"/>
  <c r="AH465" i="78"/>
  <c r="AS1339" i="78"/>
  <c r="AQ1339" i="78"/>
  <c r="AS1995" i="78"/>
  <c r="AQ1995" i="78"/>
  <c r="AQ1108" i="78"/>
  <c r="AS1108" i="78"/>
  <c r="AS1558" i="78"/>
  <c r="AQ1558" i="78"/>
  <c r="AK1170" i="78"/>
  <c r="AI1170" i="78"/>
  <c r="AM1170" i="78"/>
  <c r="AR1170" i="78" s="1"/>
  <c r="AJ1170" i="78"/>
  <c r="AP1170" i="78"/>
  <c r="AN1170" i="78"/>
  <c r="AL1170" i="78"/>
  <c r="AH1170" i="78"/>
  <c r="AZ1170" i="78"/>
  <c r="AY1170" i="78" s="1"/>
  <c r="AX1170" i="78" s="1"/>
  <c r="AT1170" i="78"/>
  <c r="AS1291" i="78"/>
  <c r="AQ1291" i="78"/>
  <c r="AS1215" i="78"/>
  <c r="AQ1215" i="78"/>
  <c r="AQ1425" i="78"/>
  <c r="AS1425" i="78"/>
  <c r="AT1774" i="78"/>
  <c r="AL1774" i="78"/>
  <c r="AZ1774" i="78"/>
  <c r="AY1774" i="78" s="1"/>
  <c r="AX1774" i="78" s="1"/>
  <c r="AN1774" i="78"/>
  <c r="AK1774" i="78"/>
  <c r="AI1774" i="78"/>
  <c r="AJ1774" i="78"/>
  <c r="AM1774" i="78"/>
  <c r="AR1774" i="78" s="1"/>
  <c r="AH1774" i="78"/>
  <c r="AP1774" i="78"/>
  <c r="AI2047" i="78"/>
  <c r="AN2047" i="78"/>
  <c r="AM2047" i="78"/>
  <c r="AR2047" i="78" s="1"/>
  <c r="AT2047" i="78"/>
  <c r="AL2047" i="78"/>
  <c r="AZ2047" i="78"/>
  <c r="AY2047" i="78" s="1"/>
  <c r="AX2047" i="78" s="1"/>
  <c r="AK2047" i="78"/>
  <c r="AP2047" i="78"/>
  <c r="AJ2047" i="78"/>
  <c r="AH2047" i="78"/>
  <c r="AQ795" i="78"/>
  <c r="AS795" i="78"/>
  <c r="AS930" i="78"/>
  <c r="AQ930" i="78"/>
  <c r="AJ364" i="78"/>
  <c r="AI364" i="78"/>
  <c r="AP364" i="78"/>
  <c r="AH364" i="78"/>
  <c r="AN364" i="78"/>
  <c r="AM364" i="78"/>
  <c r="AR364" i="78" s="1"/>
  <c r="AT364" i="78"/>
  <c r="AL364" i="78"/>
  <c r="AK364" i="78"/>
  <c r="AS1015" i="78"/>
  <c r="AQ1015" i="78"/>
  <c r="AJ1261" i="78"/>
  <c r="AL1261" i="78"/>
  <c r="AT1261" i="78"/>
  <c r="AK1261" i="78"/>
  <c r="AI1261" i="78"/>
  <c r="AN1261" i="78"/>
  <c r="AP1261" i="78"/>
  <c r="AM1261" i="78"/>
  <c r="AR1261" i="78" s="1"/>
  <c r="AH1261" i="78"/>
  <c r="AZ1261" i="78"/>
  <c r="AY1261" i="78" s="1"/>
  <c r="AX1261" i="78" s="1"/>
  <c r="AQ1532" i="78"/>
  <c r="AS1532" i="78"/>
  <c r="AM877" i="78"/>
  <c r="AR877" i="78" s="1"/>
  <c r="AH877" i="78"/>
  <c r="AP877" i="78"/>
  <c r="AN877" i="78"/>
  <c r="AZ877" i="78"/>
  <c r="AY877" i="78" s="1"/>
  <c r="AX877" i="78" s="1"/>
  <c r="AT877" i="78"/>
  <c r="AK877" i="78"/>
  <c r="AJ877" i="78"/>
  <c r="AI877" i="78"/>
  <c r="AL877" i="78"/>
  <c r="AQ826" i="78"/>
  <c r="AS826" i="78"/>
  <c r="AM441" i="78"/>
  <c r="AR441" i="78" s="1"/>
  <c r="AP441" i="78"/>
  <c r="AI441" i="78"/>
  <c r="AN441" i="78"/>
  <c r="AL441" i="78"/>
  <c r="AK441" i="78"/>
  <c r="AJ441" i="78"/>
  <c r="AT441" i="78"/>
  <c r="AH441" i="78"/>
  <c r="AS504" i="78"/>
  <c r="AQ504" i="78"/>
  <c r="AK1002" i="78"/>
  <c r="AJ1002" i="78"/>
  <c r="AI1002" i="78"/>
  <c r="AH1002" i="78"/>
  <c r="AT1002" i="78"/>
  <c r="AZ1002" i="78"/>
  <c r="AY1002" i="78" s="1"/>
  <c r="AX1002" i="78" s="1"/>
  <c r="AN1002" i="78"/>
  <c r="AM1002" i="78"/>
  <c r="AR1002" i="78" s="1"/>
  <c r="AP1002" i="78"/>
  <c r="AL1002" i="78"/>
  <c r="AQ1521" i="78"/>
  <c r="AS1521" i="78"/>
  <c r="AS1880" i="78"/>
  <c r="AQ1880" i="78"/>
  <c r="AS1815" i="78"/>
  <c r="AQ1815" i="78"/>
  <c r="AJ1256" i="78"/>
  <c r="AM1256" i="78"/>
  <c r="AR1256" i="78" s="1"/>
  <c r="AZ1256" i="78"/>
  <c r="AY1256" i="78" s="1"/>
  <c r="AX1256" i="78" s="1"/>
  <c r="AL1256" i="78"/>
  <c r="AT1256" i="78"/>
  <c r="AK1256" i="78"/>
  <c r="AH1256" i="78"/>
  <c r="AN1256" i="78"/>
  <c r="AI1256" i="78"/>
  <c r="AP1256" i="78"/>
  <c r="AM708" i="78"/>
  <c r="AR708" i="78" s="1"/>
  <c r="AP708" i="78"/>
  <c r="AI708" i="78"/>
  <c r="AN708" i="78"/>
  <c r="AZ708" i="78"/>
  <c r="AY708" i="78" s="1"/>
  <c r="AX708" i="78" s="1"/>
  <c r="AL708" i="78"/>
  <c r="AK708" i="78"/>
  <c r="AJ708" i="78"/>
  <c r="AH708" i="78"/>
  <c r="AT708" i="78"/>
  <c r="AH536" i="78"/>
  <c r="AN536" i="78"/>
  <c r="AM536" i="78"/>
  <c r="AR536" i="78" s="1"/>
  <c r="AP536" i="78"/>
  <c r="AT536" i="78"/>
  <c r="AL536" i="78"/>
  <c r="AJ536" i="78"/>
  <c r="AK536" i="78"/>
  <c r="AI536" i="78"/>
  <c r="AS190" i="78"/>
  <c r="AQ190" i="78"/>
  <c r="AQ1808" i="78"/>
  <c r="AS1808" i="78"/>
  <c r="AN1353" i="78"/>
  <c r="AM1353" i="78"/>
  <c r="AR1353" i="78" s="1"/>
  <c r="AT1353" i="78"/>
  <c r="AL1353" i="78"/>
  <c r="AZ1353" i="78"/>
  <c r="AY1353" i="78" s="1"/>
  <c r="AX1353" i="78" s="1"/>
  <c r="AJ1353" i="78"/>
  <c r="AK1353" i="78"/>
  <c r="AI1353" i="78"/>
  <c r="AH1353" i="78"/>
  <c r="AP1353" i="78"/>
  <c r="AS480" i="78"/>
  <c r="AQ480" i="78"/>
  <c r="AJ1317" i="78"/>
  <c r="AN1317" i="78"/>
  <c r="AP1317" i="78"/>
  <c r="AM1317" i="78"/>
  <c r="AR1317" i="78" s="1"/>
  <c r="AZ1317" i="78"/>
  <c r="AY1317" i="78" s="1"/>
  <c r="AX1317" i="78" s="1"/>
  <c r="AL1317" i="78"/>
  <c r="AI1317" i="78"/>
  <c r="AT1317" i="78"/>
  <c r="AK1317" i="78"/>
  <c r="AH1317" i="78"/>
  <c r="AQ1996" i="78"/>
  <c r="AS1996" i="78"/>
  <c r="AS1944" i="78"/>
  <c r="AQ1944" i="78"/>
  <c r="AS1386" i="78"/>
  <c r="AQ1386" i="78"/>
  <c r="AM233" i="78"/>
  <c r="AR233" i="78" s="1"/>
  <c r="AP233" i="78"/>
  <c r="AI233" i="78"/>
  <c r="AN233" i="78"/>
  <c r="AL233" i="78"/>
  <c r="AK233" i="78"/>
  <c r="AT233" i="78"/>
  <c r="AJ233" i="78"/>
  <c r="AH233" i="78"/>
  <c r="AJ268" i="78"/>
  <c r="AN268" i="78"/>
  <c r="AP268" i="78"/>
  <c r="AM268" i="78"/>
  <c r="AR268" i="78" s="1"/>
  <c r="AL268" i="78"/>
  <c r="AK268" i="78"/>
  <c r="AI268" i="78"/>
  <c r="AT268" i="78"/>
  <c r="AH268" i="78"/>
  <c r="AS1474" i="78"/>
  <c r="AQ1474" i="78"/>
  <c r="AS1901" i="78"/>
  <c r="AQ1901" i="78"/>
  <c r="AS165" i="78"/>
  <c r="AQ165" i="78"/>
  <c r="AN1480" i="78"/>
  <c r="AJ1480" i="78"/>
  <c r="AH1480" i="78"/>
  <c r="AP1480" i="78"/>
  <c r="AZ1480" i="78"/>
  <c r="AY1480" i="78" s="1"/>
  <c r="AX1480" i="78" s="1"/>
  <c r="AM1480" i="78"/>
  <c r="AR1480" i="78" s="1"/>
  <c r="AL1480" i="78"/>
  <c r="AT1480" i="78"/>
  <c r="AK1480" i="78"/>
  <c r="AI1480" i="78"/>
  <c r="AS159" i="78"/>
  <c r="AQ159" i="78"/>
  <c r="AK987" i="78"/>
  <c r="AJ987" i="78"/>
  <c r="AI987" i="78"/>
  <c r="AT987" i="78"/>
  <c r="AZ987" i="78"/>
  <c r="AY987" i="78" s="1"/>
  <c r="AX987" i="78" s="1"/>
  <c r="AN987" i="78"/>
  <c r="AM987" i="78"/>
  <c r="AR987" i="78" s="1"/>
  <c r="AH987" i="78"/>
  <c r="AL987" i="78"/>
  <c r="AP987" i="78"/>
  <c r="AS1319" i="78"/>
  <c r="AQ1319" i="78"/>
  <c r="AN1724" i="78"/>
  <c r="AT1724" i="78"/>
  <c r="AL1724" i="78"/>
  <c r="AZ1724" i="78"/>
  <c r="AY1724" i="78" s="1"/>
  <c r="AX1724" i="78" s="1"/>
  <c r="AM1724" i="78"/>
  <c r="AR1724" i="78" s="1"/>
  <c r="AJ1724" i="78"/>
  <c r="AI1724" i="78"/>
  <c r="AH1724" i="78"/>
  <c r="AK1724" i="78"/>
  <c r="AP1724" i="78"/>
  <c r="AJ1307" i="78"/>
  <c r="AI1307" i="78"/>
  <c r="AN1307" i="78"/>
  <c r="AP1307" i="78"/>
  <c r="AL1307" i="78"/>
  <c r="AK1307" i="78"/>
  <c r="AH1307" i="78"/>
  <c r="AZ1307" i="78"/>
  <c r="AY1307" i="78" s="1"/>
  <c r="AX1307" i="78" s="1"/>
  <c r="AT1307" i="78"/>
  <c r="AM1307" i="78"/>
  <c r="AR1307" i="78" s="1"/>
  <c r="AQ257" i="78"/>
  <c r="AS257" i="78"/>
  <c r="AK1179" i="78"/>
  <c r="AI1179" i="78"/>
  <c r="AJ1179" i="78"/>
  <c r="AP1179" i="78"/>
  <c r="AM1179" i="78"/>
  <c r="AR1179" i="78" s="1"/>
  <c r="AN1179" i="78"/>
  <c r="AL1179" i="78"/>
  <c r="AH1179" i="78"/>
  <c r="AZ1179" i="78"/>
  <c r="AY1179" i="78" s="1"/>
  <c r="AX1179" i="78" s="1"/>
  <c r="AT1179" i="78"/>
  <c r="AS1772" i="78"/>
  <c r="AQ1772" i="78"/>
  <c r="AJ252" i="78"/>
  <c r="AN252" i="78"/>
  <c r="AP252" i="78"/>
  <c r="AM252" i="78"/>
  <c r="AR252" i="78" s="1"/>
  <c r="AL252" i="78"/>
  <c r="AK252" i="78"/>
  <c r="AI252" i="78"/>
  <c r="AT252" i="78"/>
  <c r="AH252" i="78"/>
  <c r="AK1236" i="78"/>
  <c r="AI1236" i="78"/>
  <c r="AP1236" i="78"/>
  <c r="AN1236" i="78"/>
  <c r="AZ1236" i="78"/>
  <c r="AY1236" i="78" s="1"/>
  <c r="AX1236" i="78" s="1"/>
  <c r="AM1236" i="78"/>
  <c r="AR1236" i="78" s="1"/>
  <c r="AL1236" i="78"/>
  <c r="AJ1236" i="78"/>
  <c r="AT1236" i="78"/>
  <c r="AH1236" i="78"/>
  <c r="AQ1584" i="78"/>
  <c r="AS1584" i="78"/>
  <c r="AS1472" i="78"/>
  <c r="AQ1472" i="78"/>
  <c r="AS1286" i="78"/>
  <c r="AQ1286" i="78"/>
  <c r="AM803" i="78"/>
  <c r="AR803" i="78" s="1"/>
  <c r="AI803" i="78"/>
  <c r="AP803" i="78"/>
  <c r="AZ803" i="78"/>
  <c r="AY803" i="78" s="1"/>
  <c r="AX803" i="78" s="1"/>
  <c r="AL803" i="78"/>
  <c r="AK803" i="78"/>
  <c r="AT803" i="78"/>
  <c r="AJ803" i="78"/>
  <c r="AH803" i="78"/>
  <c r="AN803" i="78"/>
  <c r="AM831" i="78"/>
  <c r="AR831" i="78" s="1"/>
  <c r="AP831" i="78"/>
  <c r="AI831" i="78"/>
  <c r="AK831" i="78"/>
  <c r="AT831" i="78"/>
  <c r="AJ831" i="78"/>
  <c r="AZ831" i="78"/>
  <c r="AY831" i="78" s="1"/>
  <c r="AX831" i="78" s="1"/>
  <c r="AN831" i="78"/>
  <c r="AL831" i="78"/>
  <c r="AH831" i="78"/>
  <c r="AS311" i="78"/>
  <c r="AQ311" i="78"/>
  <c r="AS1271" i="78"/>
  <c r="AQ1271" i="78"/>
  <c r="AN1343" i="78"/>
  <c r="AT1343" i="78"/>
  <c r="AL1343" i="78"/>
  <c r="AZ1343" i="78"/>
  <c r="AY1343" i="78" s="1"/>
  <c r="AX1343" i="78" s="1"/>
  <c r="AJ1343" i="78"/>
  <c r="AM1343" i="78"/>
  <c r="AR1343" i="78" s="1"/>
  <c r="AK1343" i="78"/>
  <c r="AI1343" i="78"/>
  <c r="AH1343" i="78"/>
  <c r="AP1343" i="78"/>
  <c r="AH230" i="78"/>
  <c r="AN230" i="78"/>
  <c r="AP230" i="78"/>
  <c r="AM230" i="78"/>
  <c r="AR230" i="78" s="1"/>
  <c r="AL230" i="78"/>
  <c r="AT230" i="78"/>
  <c r="AK230" i="78"/>
  <c r="AJ230" i="78"/>
  <c r="AI230" i="78"/>
  <c r="AS1725" i="78"/>
  <c r="AQ1725" i="78"/>
  <c r="AS1371" i="78"/>
  <c r="AQ1371" i="78"/>
  <c r="AQ838" i="78"/>
  <c r="AS838" i="78"/>
  <c r="AJ550" i="78"/>
  <c r="AH550" i="78"/>
  <c r="AL550" i="78"/>
  <c r="AT550" i="78"/>
  <c r="AI550" i="78"/>
  <c r="AN550" i="78"/>
  <c r="AM550" i="78"/>
  <c r="AR550" i="78" s="1"/>
  <c r="AK550" i="78"/>
  <c r="AP550" i="78"/>
  <c r="AJ208" i="78"/>
  <c r="AI208" i="78"/>
  <c r="AP208" i="78"/>
  <c r="AH208" i="78"/>
  <c r="AN208" i="78"/>
  <c r="AM208" i="78"/>
  <c r="AR208" i="78" s="1"/>
  <c r="AT208" i="78"/>
  <c r="AL208" i="78"/>
  <c r="AK208" i="78"/>
  <c r="AN352" i="78"/>
  <c r="AM352" i="78"/>
  <c r="AR352" i="78" s="1"/>
  <c r="AT352" i="78"/>
  <c r="AL352" i="78"/>
  <c r="AK352" i="78"/>
  <c r="AJ352" i="78"/>
  <c r="AI352" i="78"/>
  <c r="AP352" i="78"/>
  <c r="AH352" i="78"/>
  <c r="AS1145" i="78"/>
  <c r="AQ1145" i="78"/>
  <c r="AJ1252" i="78"/>
  <c r="AP1252" i="78"/>
  <c r="AM1252" i="78"/>
  <c r="AR1252" i="78" s="1"/>
  <c r="AZ1252" i="78"/>
  <c r="AY1252" i="78" s="1"/>
  <c r="AX1252" i="78" s="1"/>
  <c r="AT1252" i="78"/>
  <c r="AK1252" i="78"/>
  <c r="AN1252" i="78"/>
  <c r="AL1252" i="78"/>
  <c r="AI1252" i="78"/>
  <c r="AH1252" i="78"/>
  <c r="AQ1590" i="78"/>
  <c r="AS1590" i="78"/>
  <c r="AT1781" i="78"/>
  <c r="AL1781" i="78"/>
  <c r="AZ1781" i="78"/>
  <c r="AY1781" i="78" s="1"/>
  <c r="AX1781" i="78" s="1"/>
  <c r="AJ1781" i="78"/>
  <c r="AH1781" i="78"/>
  <c r="AM1781" i="78"/>
  <c r="AR1781" i="78" s="1"/>
  <c r="AI1781" i="78"/>
  <c r="AP1781" i="78"/>
  <c r="AN1781" i="78"/>
  <c r="AK1781" i="78"/>
  <c r="AQ925" i="78"/>
  <c r="AS925" i="78"/>
  <c r="AJ567" i="78"/>
  <c r="AT567" i="78"/>
  <c r="AK567" i="78"/>
  <c r="AI567" i="78"/>
  <c r="AP567" i="78"/>
  <c r="AZ567" i="78"/>
  <c r="AY567" i="78" s="1"/>
  <c r="AX567" i="78" s="1"/>
  <c r="AM567" i="78"/>
  <c r="AR567" i="78" s="1"/>
  <c r="AL567" i="78"/>
  <c r="AH567" i="78"/>
  <c r="AN567" i="78"/>
  <c r="AH342" i="78"/>
  <c r="AN342" i="78"/>
  <c r="AM342" i="78"/>
  <c r="AR342" i="78" s="1"/>
  <c r="AP342" i="78"/>
  <c r="AT342" i="78"/>
  <c r="AL342" i="78"/>
  <c r="AK342" i="78"/>
  <c r="AJ342" i="78"/>
  <c r="AI342" i="78"/>
  <c r="AN91" i="78"/>
  <c r="AT91" i="78"/>
  <c r="AL91" i="78"/>
  <c r="AI91" i="78"/>
  <c r="AJ91" i="78"/>
  <c r="AH91" i="78"/>
  <c r="AM91" i="78"/>
  <c r="AR91" i="78" s="1"/>
  <c r="AP91" i="78"/>
  <c r="AK91" i="78"/>
  <c r="AS1031" i="78"/>
  <c r="AQ1031" i="78"/>
  <c r="AI1104" i="78"/>
  <c r="AN1104" i="78"/>
  <c r="AP1104" i="78"/>
  <c r="AL1104" i="78"/>
  <c r="AJ1104" i="78"/>
  <c r="AT1104" i="78"/>
  <c r="AM1104" i="78"/>
  <c r="AR1104" i="78" s="1"/>
  <c r="AK1104" i="78"/>
  <c r="AH1104" i="78"/>
  <c r="AZ1104" i="78"/>
  <c r="AY1104" i="78" s="1"/>
  <c r="AX1104" i="78" s="1"/>
  <c r="AQ1246" i="78"/>
  <c r="AS1246" i="78"/>
  <c r="AS1507" i="78"/>
  <c r="AQ1507" i="78"/>
  <c r="AK1882" i="78"/>
  <c r="AI1882" i="78"/>
  <c r="AN1882" i="78"/>
  <c r="AZ1882" i="78"/>
  <c r="AY1882" i="78" s="1"/>
  <c r="AX1882" i="78" s="1"/>
  <c r="AM1882" i="78"/>
  <c r="AR1882" i="78" s="1"/>
  <c r="AL1882" i="78"/>
  <c r="AJ1882" i="78"/>
  <c r="AT1882" i="78"/>
  <c r="AH1882" i="78"/>
  <c r="AP1882" i="78"/>
  <c r="AM2023" i="78"/>
  <c r="AR2023" i="78" s="1"/>
  <c r="AP2023" i="78"/>
  <c r="AH2023" i="78"/>
  <c r="AL2023" i="78"/>
  <c r="AK2023" i="78"/>
  <c r="AJ2023" i="78"/>
  <c r="AI2023" i="78"/>
  <c r="AZ2023" i="78"/>
  <c r="AY2023" i="78" s="1"/>
  <c r="AX2023" i="78" s="1"/>
  <c r="AT2023" i="78"/>
  <c r="AN2023" i="78"/>
  <c r="AQ779" i="78"/>
  <c r="AS779" i="78"/>
  <c r="AS660" i="78"/>
  <c r="AQ660" i="78"/>
  <c r="AS335" i="78"/>
  <c r="AQ335" i="78"/>
  <c r="AQ1978" i="78"/>
  <c r="AS1978" i="78"/>
  <c r="AT1981" i="78"/>
  <c r="AL1981" i="78"/>
  <c r="AZ1981" i="78"/>
  <c r="AY1981" i="78" s="1"/>
  <c r="AX1981" i="78" s="1"/>
  <c r="AI1981" i="78"/>
  <c r="AH1981" i="78"/>
  <c r="AP1981" i="78"/>
  <c r="AK1981" i="78"/>
  <c r="AJ1981" i="78"/>
  <c r="AN1981" i="78"/>
  <c r="AM1981" i="78"/>
  <c r="AR1981" i="78" s="1"/>
  <c r="AS1537" i="78"/>
  <c r="AQ1537" i="78"/>
  <c r="AQ889" i="78"/>
  <c r="AS889" i="78"/>
  <c r="AM896" i="78"/>
  <c r="AR896" i="78" s="1"/>
  <c r="AL896" i="78"/>
  <c r="AT896" i="78"/>
  <c r="AK896" i="78"/>
  <c r="AI896" i="78"/>
  <c r="AP896" i="78"/>
  <c r="AJ896" i="78"/>
  <c r="AH896" i="78"/>
  <c r="AZ896" i="78"/>
  <c r="AY896" i="78" s="1"/>
  <c r="AX896" i="78" s="1"/>
  <c r="AN896" i="78"/>
  <c r="AQ253" i="78"/>
  <c r="AS253" i="78"/>
  <c r="AJ572" i="78"/>
  <c r="AI572" i="78"/>
  <c r="AN572" i="78"/>
  <c r="AP572" i="78"/>
  <c r="AM572" i="78"/>
  <c r="AR572" i="78" s="1"/>
  <c r="AZ572" i="78"/>
  <c r="AY572" i="78" s="1"/>
  <c r="AX572" i="78" s="1"/>
  <c r="AK572" i="78"/>
  <c r="AT572" i="78"/>
  <c r="AL572" i="78"/>
  <c r="AH572" i="78"/>
  <c r="AK1190" i="78"/>
  <c r="AI1190" i="78"/>
  <c r="AM1190" i="78"/>
  <c r="AR1190" i="78" s="1"/>
  <c r="AJ1190" i="78"/>
  <c r="AZ1190" i="78"/>
  <c r="AY1190" i="78" s="1"/>
  <c r="AX1190" i="78" s="1"/>
  <c r="AT1190" i="78"/>
  <c r="AP1190" i="78"/>
  <c r="AN1190" i="78"/>
  <c r="AL1190" i="78"/>
  <c r="AH1190" i="78"/>
  <c r="AT1965" i="78"/>
  <c r="AL1965" i="78"/>
  <c r="AZ1965" i="78"/>
  <c r="AY1965" i="78" s="1"/>
  <c r="AX1965" i="78" s="1"/>
  <c r="AH1965" i="78"/>
  <c r="AM1965" i="78"/>
  <c r="AR1965" i="78" s="1"/>
  <c r="AK1965" i="78"/>
  <c r="AJ1965" i="78"/>
  <c r="AP1965" i="78"/>
  <c r="AN1965" i="78"/>
  <c r="AI1965" i="78"/>
  <c r="AQ1668" i="78"/>
  <c r="AS1668" i="78"/>
  <c r="AI1087" i="78"/>
  <c r="AT1087" i="78"/>
  <c r="AK1087" i="78"/>
  <c r="AH1087" i="78"/>
  <c r="AM1087" i="78"/>
  <c r="AR1087" i="78" s="1"/>
  <c r="AL1087" i="78"/>
  <c r="AJ1087" i="78"/>
  <c r="AP1087" i="78"/>
  <c r="AZ1087" i="78"/>
  <c r="AY1087" i="78" s="1"/>
  <c r="AX1087" i="78" s="1"/>
  <c r="AN1087" i="78"/>
  <c r="AQ851" i="78"/>
  <c r="AS851" i="78"/>
  <c r="AS346" i="78"/>
  <c r="AQ346" i="78"/>
  <c r="AK979" i="78"/>
  <c r="AJ979" i="78"/>
  <c r="AI979" i="78"/>
  <c r="AT979" i="78"/>
  <c r="AZ979" i="78"/>
  <c r="AY979" i="78" s="1"/>
  <c r="AX979" i="78" s="1"/>
  <c r="AN979" i="78"/>
  <c r="AM979" i="78"/>
  <c r="AR979" i="78" s="1"/>
  <c r="AH979" i="78"/>
  <c r="AP979" i="78"/>
  <c r="AL979" i="78"/>
  <c r="AQ1465" i="78"/>
  <c r="AS1465" i="78"/>
  <c r="AT1970" i="78"/>
  <c r="AL1970" i="78"/>
  <c r="AZ1970" i="78"/>
  <c r="AY1970" i="78" s="1"/>
  <c r="AX1970" i="78" s="1"/>
  <c r="AP1970" i="78"/>
  <c r="AN1970" i="78"/>
  <c r="AK1970" i="78"/>
  <c r="AH1970" i="78"/>
  <c r="AM1970" i="78"/>
  <c r="AR1970" i="78" s="1"/>
  <c r="AI1970" i="78"/>
  <c r="AJ1970" i="78"/>
  <c r="AS1358" i="78"/>
  <c r="AQ1358" i="78"/>
  <c r="AS908" i="78"/>
  <c r="AQ908" i="78"/>
  <c r="AM289" i="78"/>
  <c r="AR289" i="78" s="1"/>
  <c r="AP289" i="78"/>
  <c r="AT289" i="78"/>
  <c r="AL289" i="78"/>
  <c r="AJ289" i="78"/>
  <c r="AI289" i="78"/>
  <c r="AN289" i="78"/>
  <c r="AK289" i="78"/>
  <c r="AH289" i="78"/>
  <c r="AQ561" i="78"/>
  <c r="AS561" i="78"/>
  <c r="AT1803" i="78"/>
  <c r="AL1803" i="78"/>
  <c r="AZ1803" i="78"/>
  <c r="AY1803" i="78" s="1"/>
  <c r="AX1803" i="78" s="1"/>
  <c r="AJ1803" i="78"/>
  <c r="AI1803" i="78"/>
  <c r="AM1803" i="78"/>
  <c r="AR1803" i="78" s="1"/>
  <c r="AH1803" i="78"/>
  <c r="AP1803" i="78"/>
  <c r="AN1803" i="78"/>
  <c r="AK1803" i="78"/>
  <c r="AN1509" i="78"/>
  <c r="AT1509" i="78"/>
  <c r="AL1509" i="78"/>
  <c r="AZ1509" i="78"/>
  <c r="AY1509" i="78" s="1"/>
  <c r="AX1509" i="78" s="1"/>
  <c r="AM1509" i="78"/>
  <c r="AR1509" i="78" s="1"/>
  <c r="AJ1509" i="78"/>
  <c r="AH1509" i="78"/>
  <c r="AP1509" i="78"/>
  <c r="AK1509" i="78"/>
  <c r="AI1509" i="78"/>
  <c r="AM945" i="78"/>
  <c r="AR945" i="78" s="1"/>
  <c r="AP945" i="78"/>
  <c r="AT945" i="78"/>
  <c r="AL945" i="78"/>
  <c r="AZ945" i="78"/>
  <c r="AY945" i="78" s="1"/>
  <c r="AX945" i="78" s="1"/>
  <c r="AH945" i="78"/>
  <c r="AK945" i="78"/>
  <c r="AJ945" i="78"/>
  <c r="AN945" i="78"/>
  <c r="AI945" i="78"/>
  <c r="AM764" i="78"/>
  <c r="AR764" i="78" s="1"/>
  <c r="AP764" i="78"/>
  <c r="AI764" i="78"/>
  <c r="AN764" i="78"/>
  <c r="AZ764" i="78"/>
  <c r="AY764" i="78" s="1"/>
  <c r="AX764" i="78" s="1"/>
  <c r="AL764" i="78"/>
  <c r="AJ764" i="78"/>
  <c r="AH764" i="78"/>
  <c r="AT764" i="78"/>
  <c r="AK764" i="78"/>
  <c r="AN586" i="78"/>
  <c r="AJ586" i="78"/>
  <c r="AH586" i="78"/>
  <c r="AM586" i="78"/>
  <c r="AR586" i="78" s="1"/>
  <c r="AL586" i="78"/>
  <c r="AP586" i="78"/>
  <c r="AK586" i="78"/>
  <c r="AI586" i="78"/>
  <c r="AT586" i="78"/>
  <c r="AZ586" i="78"/>
  <c r="AY586" i="78" s="1"/>
  <c r="AX586" i="78" s="1"/>
  <c r="AK1202" i="78"/>
  <c r="AI1202" i="78"/>
  <c r="AM1202" i="78"/>
  <c r="AR1202" i="78" s="1"/>
  <c r="AJ1202" i="78"/>
  <c r="AP1202" i="78"/>
  <c r="AN1202" i="78"/>
  <c r="AL1202" i="78"/>
  <c r="AH1202" i="78"/>
  <c r="AZ1202" i="78"/>
  <c r="AY1202" i="78" s="1"/>
  <c r="AX1202" i="78" s="1"/>
  <c r="AT1202" i="78"/>
  <c r="AN1413" i="78"/>
  <c r="AM1413" i="78"/>
  <c r="AR1413" i="78" s="1"/>
  <c r="AZ1413" i="78"/>
  <c r="AY1413" i="78" s="1"/>
  <c r="AX1413" i="78" s="1"/>
  <c r="AK1413" i="78"/>
  <c r="AI1413" i="78"/>
  <c r="AH1413" i="78"/>
  <c r="AP1413" i="78"/>
  <c r="AT1413" i="78"/>
  <c r="AL1413" i="78"/>
  <c r="AJ1413" i="78"/>
  <c r="AT1786" i="78"/>
  <c r="AL1786" i="78"/>
  <c r="AZ1786" i="78"/>
  <c r="AY1786" i="78" s="1"/>
  <c r="AX1786" i="78" s="1"/>
  <c r="AK1786" i="78"/>
  <c r="AI1786" i="78"/>
  <c r="AN1786" i="78"/>
  <c r="AP1786" i="78"/>
  <c r="AM1786" i="78"/>
  <c r="AR1786" i="78" s="1"/>
  <c r="AH1786" i="78"/>
  <c r="AJ1786" i="78"/>
  <c r="AT1984" i="78"/>
  <c r="AL1984" i="78"/>
  <c r="AZ1984" i="78"/>
  <c r="AY1984" i="78" s="1"/>
  <c r="AX1984" i="78" s="1"/>
  <c r="AJ1984" i="78"/>
  <c r="AI1984" i="78"/>
  <c r="AH1984" i="78"/>
  <c r="AP1984" i="78"/>
  <c r="AN1984" i="78"/>
  <c r="AM1984" i="78"/>
  <c r="AR1984" i="78" s="1"/>
  <c r="AK1984" i="78"/>
  <c r="AN148" i="78"/>
  <c r="AM148" i="78"/>
  <c r="AR148" i="78" s="1"/>
  <c r="AT148" i="78"/>
  <c r="AL148" i="78"/>
  <c r="AK148" i="78"/>
  <c r="AJ148" i="78"/>
  <c r="AI148" i="78"/>
  <c r="AP148" i="78"/>
  <c r="AH148" i="78"/>
  <c r="AK1853" i="78"/>
  <c r="AL1853" i="78"/>
  <c r="AI1853" i="78"/>
  <c r="AH1853" i="78"/>
  <c r="AT1853" i="78"/>
  <c r="AP1853" i="78"/>
  <c r="AZ1853" i="78"/>
  <c r="AY1853" i="78" s="1"/>
  <c r="AX1853" i="78" s="1"/>
  <c r="AN1853" i="78"/>
  <c r="AM1853" i="78"/>
  <c r="AR1853" i="78" s="1"/>
  <c r="AJ1853" i="78"/>
  <c r="AK1026" i="78"/>
  <c r="AJ1026" i="78"/>
  <c r="AI1026" i="78"/>
  <c r="AH1026" i="78"/>
  <c r="AT1026" i="78"/>
  <c r="AZ1026" i="78"/>
  <c r="AY1026" i="78" s="1"/>
  <c r="AX1026" i="78" s="1"/>
  <c r="AN1026" i="78"/>
  <c r="AM1026" i="78"/>
  <c r="AR1026" i="78" s="1"/>
  <c r="AP1026" i="78"/>
  <c r="AL1026" i="78"/>
  <c r="AQ1098" i="78"/>
  <c r="AS1098" i="78"/>
  <c r="AS1982" i="78"/>
  <c r="AQ1982" i="78"/>
  <c r="AM833" i="78"/>
  <c r="AR833" i="78" s="1"/>
  <c r="AI833" i="78"/>
  <c r="AH833" i="78"/>
  <c r="AZ833" i="78"/>
  <c r="AY833" i="78" s="1"/>
  <c r="AX833" i="78" s="1"/>
  <c r="AN833" i="78"/>
  <c r="AL833" i="78"/>
  <c r="AK833" i="78"/>
  <c r="AT833" i="78"/>
  <c r="AJ833" i="78"/>
  <c r="AP833" i="78"/>
  <c r="AQ1600" i="78"/>
  <c r="AS1600" i="78"/>
  <c r="AS1733" i="78"/>
  <c r="AQ1733" i="78"/>
  <c r="AI1096" i="78"/>
  <c r="AN1096" i="78"/>
  <c r="AP1096" i="78"/>
  <c r="AL1096" i="78"/>
  <c r="AJ1096" i="78"/>
  <c r="AZ1096" i="78"/>
  <c r="AY1096" i="78" s="1"/>
  <c r="AX1096" i="78" s="1"/>
  <c r="AM1096" i="78"/>
  <c r="AR1096" i="78" s="1"/>
  <c r="AK1096" i="78"/>
  <c r="AH1096" i="78"/>
  <c r="AT1096" i="78"/>
  <c r="AN592" i="78"/>
  <c r="AJ592" i="78"/>
  <c r="AI592" i="78"/>
  <c r="AZ592" i="78"/>
  <c r="AY592" i="78" s="1"/>
  <c r="AX592" i="78" s="1"/>
  <c r="AK592" i="78"/>
  <c r="AH592" i="78"/>
  <c r="AM592" i="78"/>
  <c r="AR592" i="78" s="1"/>
  <c r="AL592" i="78"/>
  <c r="AP592" i="78"/>
  <c r="AT592" i="78"/>
  <c r="AS422" i="78"/>
  <c r="AQ422" i="78"/>
  <c r="AK980" i="78"/>
  <c r="AJ980" i="78"/>
  <c r="AI980" i="78"/>
  <c r="AM980" i="78"/>
  <c r="AR980" i="78" s="1"/>
  <c r="AL980" i="78"/>
  <c r="AH980" i="78"/>
  <c r="AT980" i="78"/>
  <c r="AZ980" i="78"/>
  <c r="AY980" i="78" s="1"/>
  <c r="AX980" i="78" s="1"/>
  <c r="AP980" i="78"/>
  <c r="AN980" i="78"/>
  <c r="AS1144" i="78"/>
  <c r="AQ1144" i="78"/>
  <c r="AT1989" i="78"/>
  <c r="AL1989" i="78"/>
  <c r="AZ1989" i="78"/>
  <c r="AY1989" i="78" s="1"/>
  <c r="AX1989" i="78" s="1"/>
  <c r="AM1989" i="78"/>
  <c r="AR1989" i="78" s="1"/>
  <c r="AJ1989" i="78"/>
  <c r="AI1989" i="78"/>
  <c r="AH1989" i="78"/>
  <c r="AP1989" i="78"/>
  <c r="AN1989" i="78"/>
  <c r="AK1989" i="78"/>
  <c r="AQ1092" i="78"/>
  <c r="AS1092" i="78"/>
  <c r="AK183" i="78"/>
  <c r="AJ183" i="78"/>
  <c r="AI183" i="78"/>
  <c r="AH183" i="78"/>
  <c r="AN183" i="78"/>
  <c r="AM183" i="78"/>
  <c r="AR183" i="78" s="1"/>
  <c r="AP183" i="78"/>
  <c r="AT183" i="78"/>
  <c r="AL183" i="78"/>
  <c r="AS962" i="78"/>
  <c r="AQ962" i="78"/>
  <c r="AI1575" i="78"/>
  <c r="AN1575" i="78"/>
  <c r="AP1575" i="78"/>
  <c r="AM1575" i="78"/>
  <c r="AR1575" i="78" s="1"/>
  <c r="AZ1575" i="78"/>
  <c r="AY1575" i="78" s="1"/>
  <c r="AX1575" i="78" s="1"/>
  <c r="AL1575" i="78"/>
  <c r="AT1575" i="78"/>
  <c r="AK1575" i="78"/>
  <c r="AJ1575" i="78"/>
  <c r="AH1575" i="78"/>
  <c r="AQ1806" i="78"/>
  <c r="AS1806" i="78"/>
  <c r="AT1979" i="78"/>
  <c r="AL1979" i="78"/>
  <c r="AZ1979" i="78"/>
  <c r="AY1979" i="78" s="1"/>
  <c r="AX1979" i="78" s="1"/>
  <c r="AK1979" i="78"/>
  <c r="AI1979" i="78"/>
  <c r="AH1979" i="78"/>
  <c r="AP1979" i="78"/>
  <c r="AN1979" i="78"/>
  <c r="AM1979" i="78"/>
  <c r="AR1979" i="78" s="1"/>
  <c r="AJ1979" i="78"/>
  <c r="AS1367" i="78"/>
  <c r="AQ1367" i="78"/>
  <c r="AM613" i="78"/>
  <c r="AR613" i="78" s="1"/>
  <c r="AN613" i="78"/>
  <c r="AZ613" i="78"/>
  <c r="AY613" i="78" s="1"/>
  <c r="AX613" i="78" s="1"/>
  <c r="AI613" i="78"/>
  <c r="AH613" i="78"/>
  <c r="AT613" i="78"/>
  <c r="AL613" i="78"/>
  <c r="AK613" i="78"/>
  <c r="AJ613" i="78"/>
  <c r="AP613" i="78"/>
  <c r="AM345" i="78"/>
  <c r="AR345" i="78" s="1"/>
  <c r="AT345" i="78"/>
  <c r="AL345" i="78"/>
  <c r="AK345" i="78"/>
  <c r="AJ345" i="78"/>
  <c r="AI345" i="78"/>
  <c r="AP345" i="78"/>
  <c r="AH345" i="78"/>
  <c r="AN345" i="78"/>
  <c r="AP496" i="78"/>
  <c r="AH496" i="78"/>
  <c r="AN496" i="78"/>
  <c r="AJ496" i="78"/>
  <c r="AM496" i="78"/>
  <c r="AR496" i="78" s="1"/>
  <c r="AL496" i="78"/>
  <c r="AK496" i="78"/>
  <c r="AI496" i="78"/>
  <c r="AT496" i="78"/>
  <c r="AT1835" i="78"/>
  <c r="AL1835" i="78"/>
  <c r="AZ1835" i="78"/>
  <c r="AY1835" i="78" s="1"/>
  <c r="AX1835" i="78" s="1"/>
  <c r="AJ1835" i="78"/>
  <c r="AH1835" i="78"/>
  <c r="AI1835" i="78"/>
  <c r="AP1835" i="78"/>
  <c r="AN1835" i="78"/>
  <c r="AM1835" i="78"/>
  <c r="AR1835" i="78" s="1"/>
  <c r="AK1835" i="78"/>
  <c r="AN1363" i="78"/>
  <c r="AM1363" i="78"/>
  <c r="AR1363" i="78" s="1"/>
  <c r="AP1363" i="78"/>
  <c r="AT1363" i="78"/>
  <c r="AL1363" i="78"/>
  <c r="AZ1363" i="78"/>
  <c r="AY1363" i="78" s="1"/>
  <c r="AX1363" i="78" s="1"/>
  <c r="AJ1363" i="78"/>
  <c r="AK1363" i="78"/>
  <c r="AI1363" i="78"/>
  <c r="AH1363" i="78"/>
  <c r="AM771" i="78"/>
  <c r="AR771" i="78" s="1"/>
  <c r="AP771" i="78"/>
  <c r="AN771" i="78"/>
  <c r="AZ771" i="78"/>
  <c r="AY771" i="78" s="1"/>
  <c r="AX771" i="78" s="1"/>
  <c r="AT771" i="78"/>
  <c r="AK771" i="78"/>
  <c r="AJ771" i="78"/>
  <c r="AI771" i="78"/>
  <c r="AH771" i="78"/>
  <c r="AL771" i="78"/>
  <c r="AI479" i="78"/>
  <c r="AK479" i="78"/>
  <c r="AM479" i="78"/>
  <c r="AR479" i="78" s="1"/>
  <c r="AL479" i="78"/>
  <c r="AJ479" i="78"/>
  <c r="AH479" i="78"/>
  <c r="AT479" i="78"/>
  <c r="AP479" i="78"/>
  <c r="AN479" i="78"/>
  <c r="AS1493" i="78"/>
  <c r="AQ1493" i="78"/>
  <c r="AN1542" i="78"/>
  <c r="AM1542" i="78"/>
  <c r="AR1542" i="78" s="1"/>
  <c r="AT1542" i="78"/>
  <c r="AL1542" i="78"/>
  <c r="AZ1542" i="78"/>
  <c r="AY1542" i="78" s="1"/>
  <c r="AX1542" i="78" s="1"/>
  <c r="AK1542" i="78"/>
  <c r="AI1542" i="78"/>
  <c r="AJ1542" i="78"/>
  <c r="AH1542" i="78"/>
  <c r="AP1542" i="78"/>
  <c r="AM602" i="78"/>
  <c r="AR602" i="78" s="1"/>
  <c r="AP602" i="78"/>
  <c r="AI602" i="78"/>
  <c r="AN602" i="78"/>
  <c r="AZ602" i="78"/>
  <c r="AY602" i="78" s="1"/>
  <c r="AX602" i="78" s="1"/>
  <c r="AL602" i="78"/>
  <c r="AT602" i="78"/>
  <c r="AK602" i="78"/>
  <c r="AJ602" i="78"/>
  <c r="AH602" i="78"/>
  <c r="AS111" i="78"/>
  <c r="AQ111" i="78"/>
  <c r="AQ498" i="78"/>
  <c r="AS498" i="78"/>
  <c r="AS568" i="78"/>
  <c r="AQ568" i="78"/>
  <c r="AQ1089" i="78"/>
  <c r="AS1089" i="78"/>
  <c r="AQ1244" i="78"/>
  <c r="AS1244" i="78"/>
  <c r="AK1869" i="78"/>
  <c r="AM1869" i="78"/>
  <c r="AR1869" i="78" s="1"/>
  <c r="AZ1869" i="78"/>
  <c r="AY1869" i="78" s="1"/>
  <c r="AX1869" i="78" s="1"/>
  <c r="AL1869" i="78"/>
  <c r="AT1869" i="78"/>
  <c r="AJ1869" i="78"/>
  <c r="AI1869" i="78"/>
  <c r="AP1869" i="78"/>
  <c r="AN1869" i="78"/>
  <c r="AH1869" i="78"/>
  <c r="AM76" i="78"/>
  <c r="AR76" i="78" s="1"/>
  <c r="AP76" i="78"/>
  <c r="AL76" i="78"/>
  <c r="AN76" i="78"/>
  <c r="AJ76" i="78"/>
  <c r="AI76" i="78"/>
  <c r="AT76" i="78"/>
  <c r="AK76" i="78"/>
  <c r="AH76" i="78"/>
  <c r="AQ1623" i="78"/>
  <c r="AS1623" i="78"/>
  <c r="AM727" i="78"/>
  <c r="AR727" i="78" s="1"/>
  <c r="AP727" i="78"/>
  <c r="AN727" i="78"/>
  <c r="AZ727" i="78"/>
  <c r="AY727" i="78" s="1"/>
  <c r="AX727" i="78" s="1"/>
  <c r="AT727" i="78"/>
  <c r="AK727" i="78"/>
  <c r="AI727" i="78"/>
  <c r="AH727" i="78"/>
  <c r="AL727" i="78"/>
  <c r="AJ727" i="78"/>
  <c r="AQ631" i="78"/>
  <c r="AS631" i="78"/>
  <c r="AS288" i="78"/>
  <c r="AQ288" i="78"/>
  <c r="AN593" i="78"/>
  <c r="AJ593" i="78"/>
  <c r="AI593" i="78"/>
  <c r="AT593" i="78"/>
  <c r="AM593" i="78"/>
  <c r="AR593" i="78" s="1"/>
  <c r="AL593" i="78"/>
  <c r="AK593" i="78"/>
  <c r="AH593" i="78"/>
  <c r="AP593" i="78"/>
  <c r="AZ593" i="78"/>
  <c r="AY593" i="78" s="1"/>
  <c r="AX593" i="78" s="1"/>
  <c r="AQ2010" i="78"/>
  <c r="AS2010" i="78"/>
  <c r="AQ1792" i="78"/>
  <c r="AS1792" i="78"/>
  <c r="AM757" i="78"/>
  <c r="AR757" i="78" s="1"/>
  <c r="AP757" i="78"/>
  <c r="AN757" i="78"/>
  <c r="AZ757" i="78"/>
  <c r="AY757" i="78" s="1"/>
  <c r="AX757" i="78" s="1"/>
  <c r="AT757" i="78"/>
  <c r="AK757" i="78"/>
  <c r="AI757" i="78"/>
  <c r="AH757" i="78"/>
  <c r="AL757" i="78"/>
  <c r="AJ757" i="78"/>
  <c r="AM824" i="78"/>
  <c r="AR824" i="78" s="1"/>
  <c r="AI824" i="78"/>
  <c r="AT824" i="78"/>
  <c r="AJ824" i="78"/>
  <c r="AH824" i="78"/>
  <c r="AP824" i="78"/>
  <c r="AZ824" i="78"/>
  <c r="AY824" i="78" s="1"/>
  <c r="AX824" i="78" s="1"/>
  <c r="AN824" i="78"/>
  <c r="AL824" i="78"/>
  <c r="AK824" i="78"/>
  <c r="AS491" i="78"/>
  <c r="AQ491" i="78"/>
  <c r="AK191" i="78"/>
  <c r="AJ191" i="78"/>
  <c r="AI191" i="78"/>
  <c r="AP191" i="78"/>
  <c r="AH191" i="78"/>
  <c r="AN191" i="78"/>
  <c r="AM191" i="78"/>
  <c r="AR191" i="78" s="1"/>
  <c r="AT191" i="78"/>
  <c r="AL191" i="78"/>
  <c r="AJ414" i="78"/>
  <c r="AT414" i="78"/>
  <c r="AL414" i="78"/>
  <c r="AH414" i="78"/>
  <c r="AP414" i="78"/>
  <c r="AN414" i="78"/>
  <c r="AM414" i="78"/>
  <c r="AR414" i="78" s="1"/>
  <c r="AK414" i="78"/>
  <c r="AI414" i="78"/>
  <c r="AS1372" i="78"/>
  <c r="AQ1372" i="78"/>
  <c r="AS724" i="78"/>
  <c r="AQ724" i="78"/>
  <c r="AQ497" i="78"/>
  <c r="AS497" i="78"/>
  <c r="AN115" i="78"/>
  <c r="AM115" i="78"/>
  <c r="AR115" i="78" s="1"/>
  <c r="AT115" i="78"/>
  <c r="AL115" i="78"/>
  <c r="AK115" i="78"/>
  <c r="AJ115" i="78"/>
  <c r="AI115" i="78"/>
  <c r="AP115" i="78"/>
  <c r="AH115" i="78"/>
  <c r="AQ1055" i="78"/>
  <c r="AS1055" i="78"/>
  <c r="AS1780" i="78"/>
  <c r="AQ1780" i="78"/>
  <c r="AQ835" i="78"/>
  <c r="AS835" i="78"/>
  <c r="AS932" i="78"/>
  <c r="AQ932" i="78"/>
  <c r="AS207" i="78"/>
  <c r="AQ207" i="78"/>
  <c r="AS1192" i="78"/>
  <c r="AQ1192" i="78"/>
  <c r="AQ1457" i="78"/>
  <c r="AS1457" i="78"/>
  <c r="AM189" i="78"/>
  <c r="AR189" i="78" s="1"/>
  <c r="AT189" i="78"/>
  <c r="AL189" i="78"/>
  <c r="AK189" i="78"/>
  <c r="AJ189" i="78"/>
  <c r="AI189" i="78"/>
  <c r="AP189" i="78"/>
  <c r="AH189" i="78"/>
  <c r="AN189" i="78"/>
  <c r="AN1755" i="78"/>
  <c r="AT1755" i="78"/>
  <c r="AL1755" i="78"/>
  <c r="AZ1755" i="78"/>
  <c r="AY1755" i="78" s="1"/>
  <c r="AX1755" i="78" s="1"/>
  <c r="AM1755" i="78"/>
  <c r="AR1755" i="78" s="1"/>
  <c r="AK1755" i="78"/>
  <c r="AJ1755" i="78"/>
  <c r="AI1755" i="78"/>
  <c r="AH1755" i="78"/>
  <c r="AP1755" i="78"/>
  <c r="AM806" i="78"/>
  <c r="AR806" i="78" s="1"/>
  <c r="AI806" i="78"/>
  <c r="AL806" i="78"/>
  <c r="AK806" i="78"/>
  <c r="AH806" i="78"/>
  <c r="AP806" i="78"/>
  <c r="AZ806" i="78"/>
  <c r="AY806" i="78" s="1"/>
  <c r="AX806" i="78" s="1"/>
  <c r="AT806" i="78"/>
  <c r="AN806" i="78"/>
  <c r="AJ806" i="78"/>
  <c r="AT206" i="78"/>
  <c r="AL206" i="78"/>
  <c r="AK206" i="78"/>
  <c r="AJ206" i="78"/>
  <c r="AI206" i="78"/>
  <c r="AP206" i="78"/>
  <c r="AH206" i="78"/>
  <c r="AN206" i="78"/>
  <c r="AM206" i="78"/>
  <c r="AR206" i="78" s="1"/>
  <c r="AS1515" i="78"/>
  <c r="AQ1515" i="78"/>
  <c r="AS1377" i="78"/>
  <c r="AQ1377" i="78"/>
  <c r="AS750" i="78"/>
  <c r="AQ750" i="78"/>
  <c r="AH278" i="78"/>
  <c r="AM278" i="78"/>
  <c r="AR278" i="78" s="1"/>
  <c r="AP278" i="78"/>
  <c r="AT278" i="78"/>
  <c r="AL278" i="78"/>
  <c r="AK278" i="78"/>
  <c r="AJ278" i="78"/>
  <c r="AI278" i="78"/>
  <c r="AN278" i="78"/>
  <c r="AS1074" i="78"/>
  <c r="AQ1074" i="78"/>
  <c r="AN1482" i="78"/>
  <c r="AJ1482" i="78"/>
  <c r="AP1482" i="78"/>
  <c r="AZ1482" i="78"/>
  <c r="AY1482" i="78" s="1"/>
  <c r="AX1482" i="78" s="1"/>
  <c r="AM1482" i="78"/>
  <c r="AR1482" i="78" s="1"/>
  <c r="AL1482" i="78"/>
  <c r="AK1482" i="78"/>
  <c r="AT1482" i="78"/>
  <c r="AI1482" i="78"/>
  <c r="AH1482" i="78"/>
  <c r="AK1915" i="78"/>
  <c r="AI1915" i="78"/>
  <c r="AP1915" i="78"/>
  <c r="AM1915" i="78"/>
  <c r="AR1915" i="78" s="1"/>
  <c r="AZ1915" i="78"/>
  <c r="AY1915" i="78" s="1"/>
  <c r="AX1915" i="78" s="1"/>
  <c r="AJ1915" i="78"/>
  <c r="AH1915" i="78"/>
  <c r="AT1915" i="78"/>
  <c r="AN1915" i="78"/>
  <c r="AL1915" i="78"/>
  <c r="AS2034" i="78"/>
  <c r="AQ2034" i="78"/>
  <c r="AN1736" i="78"/>
  <c r="AT1736" i="78"/>
  <c r="AL1736" i="78"/>
  <c r="AZ1736" i="78"/>
  <c r="AY1736" i="78" s="1"/>
  <c r="AX1736" i="78" s="1"/>
  <c r="AH1736" i="78"/>
  <c r="AP1736" i="78"/>
  <c r="AM1736" i="78"/>
  <c r="AR1736" i="78" s="1"/>
  <c r="AK1736" i="78"/>
  <c r="AJ1736" i="78"/>
  <c r="AI1736" i="78"/>
  <c r="AM699" i="78"/>
  <c r="AR699" i="78" s="1"/>
  <c r="AN699" i="78"/>
  <c r="AZ699" i="78"/>
  <c r="AY699" i="78" s="1"/>
  <c r="AX699" i="78" s="1"/>
  <c r="AT699" i="78"/>
  <c r="AK699" i="78"/>
  <c r="AI699" i="78"/>
  <c r="AH699" i="78"/>
  <c r="AP699" i="78"/>
  <c r="AL699" i="78"/>
  <c r="AJ699" i="78"/>
  <c r="AQ825" i="78"/>
  <c r="AS825" i="78"/>
  <c r="AS211" i="78"/>
  <c r="AQ211" i="78"/>
  <c r="AS1958" i="78"/>
  <c r="AQ1958" i="78"/>
  <c r="AS1501" i="78"/>
  <c r="AQ1501" i="78"/>
  <c r="AI1702" i="78"/>
  <c r="AM1702" i="78"/>
  <c r="AR1702" i="78" s="1"/>
  <c r="AP1702" i="78"/>
  <c r="AZ1702" i="78"/>
  <c r="AY1702" i="78" s="1"/>
  <c r="AX1702" i="78" s="1"/>
  <c r="AN1702" i="78"/>
  <c r="AL1702" i="78"/>
  <c r="AK1702" i="78"/>
  <c r="AT1702" i="78"/>
  <c r="AJ1702" i="78"/>
  <c r="AH1702" i="78"/>
  <c r="AK965" i="78"/>
  <c r="AJ965" i="78"/>
  <c r="AH965" i="78"/>
  <c r="AT965" i="78"/>
  <c r="AP965" i="78"/>
  <c r="AZ965" i="78"/>
  <c r="AY965" i="78" s="1"/>
  <c r="AX965" i="78" s="1"/>
  <c r="AM965" i="78"/>
  <c r="AR965" i="78" s="1"/>
  <c r="AL965" i="78"/>
  <c r="AI965" i="78"/>
  <c r="AN965" i="78"/>
  <c r="AI1663" i="78"/>
  <c r="AM1663" i="78"/>
  <c r="AR1663" i="78" s="1"/>
  <c r="AP1663" i="78"/>
  <c r="AN1663" i="78"/>
  <c r="AK1663" i="78"/>
  <c r="AT1663" i="78"/>
  <c r="AJ1663" i="78"/>
  <c r="AH1663" i="78"/>
  <c r="AL1663" i="78"/>
  <c r="AZ1663" i="78"/>
  <c r="AY1663" i="78" s="1"/>
  <c r="AX1663" i="78" s="1"/>
  <c r="AM870" i="78"/>
  <c r="AR870" i="78" s="1"/>
  <c r="AP870" i="78"/>
  <c r="AT870" i="78"/>
  <c r="AK870" i="78"/>
  <c r="AI870" i="78"/>
  <c r="AZ870" i="78"/>
  <c r="AY870" i="78" s="1"/>
  <c r="AX870" i="78" s="1"/>
  <c r="AN870" i="78"/>
  <c r="AL870" i="78"/>
  <c r="AJ870" i="78"/>
  <c r="AH870" i="78"/>
  <c r="AQ2039" i="78"/>
  <c r="AS2039" i="78"/>
  <c r="AQ1699" i="78"/>
  <c r="AS1699" i="78"/>
  <c r="AQ1706" i="78"/>
  <c r="AS1706" i="78"/>
  <c r="AM911" i="78"/>
  <c r="AR911" i="78" s="1"/>
  <c r="AH911" i="78"/>
  <c r="AP911" i="78"/>
  <c r="AN911" i="78"/>
  <c r="AZ911" i="78"/>
  <c r="AY911" i="78" s="1"/>
  <c r="AX911" i="78" s="1"/>
  <c r="AT911" i="78"/>
  <c r="AK911" i="78"/>
  <c r="AJ911" i="78"/>
  <c r="AL911" i="78"/>
  <c r="AI911" i="78"/>
  <c r="AS964" i="78"/>
  <c r="AQ964" i="78"/>
  <c r="AN1942" i="78"/>
  <c r="AM1942" i="78"/>
  <c r="AR1942" i="78" s="1"/>
  <c r="AZ1942" i="78"/>
  <c r="AY1942" i="78" s="1"/>
  <c r="AX1942" i="78" s="1"/>
  <c r="AT1942" i="78"/>
  <c r="AK1942" i="78"/>
  <c r="AL1942" i="78"/>
  <c r="AJ1942" i="78"/>
  <c r="AI1942" i="78"/>
  <c r="AP1942" i="78"/>
  <c r="AH1942" i="78"/>
  <c r="AI1691" i="78"/>
  <c r="AM1691" i="78"/>
  <c r="AR1691" i="78" s="1"/>
  <c r="AK1691" i="78"/>
  <c r="AT1691" i="78"/>
  <c r="AJ1691" i="78"/>
  <c r="AH1691" i="78"/>
  <c r="AP1691" i="78"/>
  <c r="AZ1691" i="78"/>
  <c r="AY1691" i="78" s="1"/>
  <c r="AX1691" i="78" s="1"/>
  <c r="AN1691" i="78"/>
  <c r="AL1691" i="78"/>
  <c r="AN1409" i="78"/>
  <c r="AM1409" i="78"/>
  <c r="AR1409" i="78" s="1"/>
  <c r="AP1409" i="78"/>
  <c r="AZ1409" i="78"/>
  <c r="AY1409" i="78" s="1"/>
  <c r="AX1409" i="78" s="1"/>
  <c r="AL1409" i="78"/>
  <c r="AK1409" i="78"/>
  <c r="AT1409" i="78"/>
  <c r="AJ1409" i="78"/>
  <c r="AI1409" i="78"/>
  <c r="AH1409" i="78"/>
  <c r="AQ1239" i="78"/>
  <c r="AS1239" i="78"/>
  <c r="AP552" i="78"/>
  <c r="AH552" i="78"/>
  <c r="AI552" i="78"/>
  <c r="AM552" i="78"/>
  <c r="AR552" i="78" s="1"/>
  <c r="AN552" i="78"/>
  <c r="AL552" i="78"/>
  <c r="AJ552" i="78"/>
  <c r="AT552" i="78"/>
  <c r="AK552" i="78"/>
  <c r="AQ1794" i="78"/>
  <c r="AS1794" i="78"/>
  <c r="AI1640" i="78"/>
  <c r="AM1640" i="78"/>
  <c r="AR1640" i="78" s="1"/>
  <c r="AP1640" i="78"/>
  <c r="AZ1640" i="78"/>
  <c r="AY1640" i="78" s="1"/>
  <c r="AX1640" i="78" s="1"/>
  <c r="AL1640" i="78"/>
  <c r="AT1640" i="78"/>
  <c r="AN1640" i="78"/>
  <c r="AK1640" i="78"/>
  <c r="AJ1640" i="78"/>
  <c r="AH1640" i="78"/>
  <c r="AN1533" i="78"/>
  <c r="AM1533" i="78"/>
  <c r="AR1533" i="78" s="1"/>
  <c r="AT1533" i="78"/>
  <c r="AL1533" i="78"/>
  <c r="AZ1533" i="78"/>
  <c r="AY1533" i="78" s="1"/>
  <c r="AX1533" i="78" s="1"/>
  <c r="AK1533" i="78"/>
  <c r="AI1533" i="78"/>
  <c r="AH1533" i="78"/>
  <c r="AP1533" i="78"/>
  <c r="AJ1533" i="78"/>
  <c r="AM907" i="78"/>
  <c r="AR907" i="78" s="1"/>
  <c r="AH907" i="78"/>
  <c r="AP907" i="78"/>
  <c r="AN907" i="78"/>
  <c r="AZ907" i="78"/>
  <c r="AY907" i="78" s="1"/>
  <c r="AX907" i="78" s="1"/>
  <c r="AT907" i="78"/>
  <c r="AK907" i="78"/>
  <c r="AJ907" i="78"/>
  <c r="AI907" i="78"/>
  <c r="AL907" i="78"/>
  <c r="AM676" i="78"/>
  <c r="AR676" i="78" s="1"/>
  <c r="AP676" i="78"/>
  <c r="AI676" i="78"/>
  <c r="AN676" i="78"/>
  <c r="AZ676" i="78"/>
  <c r="AY676" i="78" s="1"/>
  <c r="AX676" i="78" s="1"/>
  <c r="AL676" i="78"/>
  <c r="AK676" i="78"/>
  <c r="AJ676" i="78"/>
  <c r="AH676" i="78"/>
  <c r="AT676" i="78"/>
  <c r="AS1078" i="78"/>
  <c r="AQ1078" i="78"/>
  <c r="AQ1579" i="78"/>
  <c r="AS1579" i="78"/>
  <c r="AK2036" i="78"/>
  <c r="AN2036" i="78"/>
  <c r="AP2036" i="78"/>
  <c r="AM2036" i="78"/>
  <c r="AR2036" i="78" s="1"/>
  <c r="AZ2036" i="78"/>
  <c r="AY2036" i="78" s="1"/>
  <c r="AX2036" i="78" s="1"/>
  <c r="AL2036" i="78"/>
  <c r="AJ2036" i="78"/>
  <c r="AT2036" i="78"/>
  <c r="AI2036" i="78"/>
  <c r="AH2036" i="78"/>
  <c r="AP1385" i="78"/>
  <c r="AH1385" i="78"/>
  <c r="AN1385" i="78"/>
  <c r="AM1385" i="78"/>
  <c r="AR1385" i="78" s="1"/>
  <c r="AT1385" i="78"/>
  <c r="AL1385" i="78"/>
  <c r="AZ1385" i="78"/>
  <c r="AY1385" i="78" s="1"/>
  <c r="AX1385" i="78" s="1"/>
  <c r="AJ1385" i="78"/>
  <c r="AK1385" i="78"/>
  <c r="AI1385" i="78"/>
  <c r="AS690" i="78"/>
  <c r="AQ690" i="78"/>
  <c r="AI1125" i="78"/>
  <c r="AM1125" i="78"/>
  <c r="AR1125" i="78" s="1"/>
  <c r="AZ1125" i="78"/>
  <c r="AY1125" i="78" s="1"/>
  <c r="AX1125" i="78" s="1"/>
  <c r="AT1125" i="78"/>
  <c r="AK1125" i="78"/>
  <c r="AH1125" i="78"/>
  <c r="AJ1125" i="78"/>
  <c r="AP1125" i="78"/>
  <c r="AN1125" i="78"/>
  <c r="AL1125" i="78"/>
  <c r="AS196" i="78"/>
  <c r="AQ196" i="78"/>
  <c r="AK94" i="78"/>
  <c r="AI94" i="78"/>
  <c r="AN94" i="78"/>
  <c r="AM94" i="78"/>
  <c r="AR94" i="78" s="1"/>
  <c r="AP94" i="78"/>
  <c r="AL94" i="78"/>
  <c r="AJ94" i="78"/>
  <c r="AH94" i="78"/>
  <c r="AT94" i="78"/>
  <c r="AS1355" i="78"/>
  <c r="AQ1355" i="78"/>
  <c r="AQ935" i="78"/>
  <c r="AS935" i="78"/>
  <c r="AM467" i="78"/>
  <c r="AR467" i="78" s="1"/>
  <c r="AK467" i="78"/>
  <c r="AI467" i="78"/>
  <c r="AT467" i="78"/>
  <c r="AH467" i="78"/>
  <c r="AP467" i="78"/>
  <c r="AN467" i="78"/>
  <c r="AL467" i="78"/>
  <c r="AJ467" i="78"/>
  <c r="AS131" i="78"/>
  <c r="AQ131" i="78"/>
  <c r="AS1911" i="78"/>
  <c r="AQ1911" i="78"/>
  <c r="AI1602" i="78"/>
  <c r="AN1602" i="78"/>
  <c r="AL1602" i="78"/>
  <c r="AT1602" i="78"/>
  <c r="AK1602" i="78"/>
  <c r="AJ1602" i="78"/>
  <c r="AH1602" i="78"/>
  <c r="AZ1602" i="78"/>
  <c r="AY1602" i="78" s="1"/>
  <c r="AX1602" i="78" s="1"/>
  <c r="AP1602" i="78"/>
  <c r="AM1602" i="78"/>
  <c r="AR1602" i="78" s="1"/>
  <c r="AM792" i="78"/>
  <c r="AR792" i="78" s="1"/>
  <c r="AI792" i="78"/>
  <c r="AT792" i="78"/>
  <c r="AJ792" i="78"/>
  <c r="AH792" i="78"/>
  <c r="AP792" i="78"/>
  <c r="AZ792" i="78"/>
  <c r="AY792" i="78" s="1"/>
  <c r="AX792" i="78" s="1"/>
  <c r="AN792" i="78"/>
  <c r="AL792" i="78"/>
  <c r="AK792" i="78"/>
  <c r="AS403" i="78"/>
  <c r="AQ403" i="78"/>
  <c r="AK1165" i="78"/>
  <c r="AI1165" i="78"/>
  <c r="AM1165" i="78"/>
  <c r="AR1165" i="78" s="1"/>
  <c r="AJ1165" i="78"/>
  <c r="AT1165" i="78"/>
  <c r="AP1165" i="78"/>
  <c r="AN1165" i="78"/>
  <c r="AL1165" i="78"/>
  <c r="AH1165" i="78"/>
  <c r="AZ1165" i="78"/>
  <c r="AY1165" i="78" s="1"/>
  <c r="AX1165" i="78" s="1"/>
  <c r="AS1232" i="78"/>
  <c r="AQ1232" i="78"/>
  <c r="AQ1671" i="78"/>
  <c r="AS1671" i="78"/>
  <c r="AM915" i="78"/>
  <c r="AR915" i="78" s="1"/>
  <c r="AP915" i="78"/>
  <c r="AH915" i="78"/>
  <c r="AN915" i="78"/>
  <c r="AZ915" i="78"/>
  <c r="AY915" i="78" s="1"/>
  <c r="AX915" i="78" s="1"/>
  <c r="AT915" i="78"/>
  <c r="AK915" i="78"/>
  <c r="AJ915" i="78"/>
  <c r="AL915" i="78"/>
  <c r="AI915" i="78"/>
  <c r="AS684" i="78"/>
  <c r="AQ684" i="78"/>
  <c r="AS361" i="78"/>
  <c r="AQ361" i="78"/>
  <c r="AS1233" i="78"/>
  <c r="AQ1233" i="78"/>
  <c r="AK1204" i="78"/>
  <c r="AI1204" i="78"/>
  <c r="AP1204" i="78"/>
  <c r="AM1204" i="78"/>
  <c r="AR1204" i="78" s="1"/>
  <c r="AJ1204" i="78"/>
  <c r="AT1204" i="78"/>
  <c r="AN1204" i="78"/>
  <c r="AL1204" i="78"/>
  <c r="AH1204" i="78"/>
  <c r="AZ1204" i="78"/>
  <c r="AY1204" i="78" s="1"/>
  <c r="AX1204" i="78" s="1"/>
  <c r="AQ1605" i="78"/>
  <c r="AS1605" i="78"/>
  <c r="AS154" i="78"/>
  <c r="AQ154" i="78"/>
  <c r="AM523" i="78"/>
  <c r="AR523" i="78" s="1"/>
  <c r="AP523" i="78"/>
  <c r="AK523" i="78"/>
  <c r="AJ523" i="78"/>
  <c r="AI523" i="78"/>
  <c r="AT523" i="78"/>
  <c r="AN523" i="78"/>
  <c r="AL523" i="78"/>
  <c r="AH523" i="78"/>
  <c r="AS918" i="78"/>
  <c r="AQ918" i="78"/>
  <c r="AH318" i="78"/>
  <c r="AN318" i="78"/>
  <c r="AM318" i="78"/>
  <c r="AR318" i="78" s="1"/>
  <c r="AP318" i="78"/>
  <c r="AT318" i="78"/>
  <c r="AL318" i="78"/>
  <c r="AK318" i="78"/>
  <c r="AJ318" i="78"/>
  <c r="AI318" i="78"/>
  <c r="AN1714" i="78"/>
  <c r="AT1714" i="78"/>
  <c r="AL1714" i="78"/>
  <c r="AZ1714" i="78"/>
  <c r="AY1714" i="78" s="1"/>
  <c r="AX1714" i="78" s="1"/>
  <c r="AP1714" i="78"/>
  <c r="AM1714" i="78"/>
  <c r="AR1714" i="78" s="1"/>
  <c r="AK1714" i="78"/>
  <c r="AJ1714" i="78"/>
  <c r="AI1714" i="78"/>
  <c r="AH1714" i="78"/>
  <c r="AS468" i="78"/>
  <c r="AQ468" i="78"/>
  <c r="AT1966" i="78"/>
  <c r="AL1966" i="78"/>
  <c r="AZ1966" i="78"/>
  <c r="AY1966" i="78" s="1"/>
  <c r="AX1966" i="78" s="1"/>
  <c r="AK1966" i="78"/>
  <c r="AJ1966" i="78"/>
  <c r="AI1966" i="78"/>
  <c r="AP1966" i="78"/>
  <c r="AM1966" i="78"/>
  <c r="AR1966" i="78" s="1"/>
  <c r="AH1966" i="78"/>
  <c r="AN1966" i="78"/>
  <c r="AQ913" i="78"/>
  <c r="AS913" i="78"/>
  <c r="AS1886" i="78"/>
  <c r="AQ1886" i="78"/>
  <c r="AQ1633" i="78"/>
  <c r="AS1633" i="78"/>
  <c r="AQ1281" i="78"/>
  <c r="AS1281" i="78"/>
  <c r="AQ615" i="78"/>
  <c r="AS615" i="78"/>
  <c r="AJ454" i="78"/>
  <c r="AH454" i="78"/>
  <c r="AT454" i="78"/>
  <c r="AL454" i="78"/>
  <c r="AM454" i="78"/>
  <c r="AR454" i="78" s="1"/>
  <c r="AK454" i="78"/>
  <c r="AI454" i="78"/>
  <c r="AP454" i="78"/>
  <c r="AN454" i="78"/>
  <c r="AK1009" i="78"/>
  <c r="AJ1009" i="78"/>
  <c r="AI1009" i="78"/>
  <c r="AN1009" i="78"/>
  <c r="AM1009" i="78"/>
  <c r="AR1009" i="78" s="1"/>
  <c r="AL1009" i="78"/>
  <c r="AH1009" i="78"/>
  <c r="AP1009" i="78"/>
  <c r="AT1009" i="78"/>
  <c r="AZ1009" i="78"/>
  <c r="AY1009" i="78" s="1"/>
  <c r="AX1009" i="78" s="1"/>
  <c r="AN1051" i="78"/>
  <c r="AI1051" i="78"/>
  <c r="AH1051" i="78"/>
  <c r="AP1051" i="78"/>
  <c r="AM1051" i="78"/>
  <c r="AR1051" i="78" s="1"/>
  <c r="AZ1051" i="78"/>
  <c r="AY1051" i="78" s="1"/>
  <c r="AX1051" i="78" s="1"/>
  <c r="AL1051" i="78"/>
  <c r="AT1051" i="78"/>
  <c r="AK1051" i="78"/>
  <c r="AJ1051" i="78"/>
  <c r="AS1848" i="78"/>
  <c r="AQ1848" i="78"/>
  <c r="AS1938" i="78"/>
  <c r="AQ1938" i="78"/>
  <c r="AN1414" i="78"/>
  <c r="AI1414" i="78"/>
  <c r="AK1414" i="78"/>
  <c r="AH1414" i="78"/>
  <c r="AP1414" i="78"/>
  <c r="AZ1414" i="78"/>
  <c r="AY1414" i="78" s="1"/>
  <c r="AX1414" i="78" s="1"/>
  <c r="AM1414" i="78"/>
  <c r="AR1414" i="78" s="1"/>
  <c r="AL1414" i="78"/>
  <c r="AT1414" i="78"/>
  <c r="AJ1414" i="78"/>
  <c r="AM846" i="78"/>
  <c r="AR846" i="78" s="1"/>
  <c r="AT846" i="78"/>
  <c r="AK846" i="78"/>
  <c r="AP846" i="78"/>
  <c r="AH846" i="78"/>
  <c r="AN846" i="78"/>
  <c r="AL846" i="78"/>
  <c r="AJ846" i="78"/>
  <c r="AI846" i="78"/>
  <c r="AZ846" i="78"/>
  <c r="AY846" i="78" s="1"/>
  <c r="AX846" i="78" s="1"/>
  <c r="AM726" i="78"/>
  <c r="AR726" i="78" s="1"/>
  <c r="AI726" i="78"/>
  <c r="AP726" i="78"/>
  <c r="AN726" i="78"/>
  <c r="AZ726" i="78"/>
  <c r="AY726" i="78" s="1"/>
  <c r="AX726" i="78" s="1"/>
  <c r="AL726" i="78"/>
  <c r="AK726" i="78"/>
  <c r="AJ726" i="78"/>
  <c r="AH726" i="78"/>
  <c r="AT726" i="78"/>
  <c r="AQ519" i="78"/>
  <c r="AS519" i="78"/>
  <c r="AS360" i="78"/>
  <c r="AQ360" i="78"/>
  <c r="AI1091" i="78"/>
  <c r="AM1091" i="78"/>
  <c r="AR1091" i="78" s="1"/>
  <c r="AZ1091" i="78"/>
  <c r="AY1091" i="78" s="1"/>
  <c r="AX1091" i="78" s="1"/>
  <c r="AT1091" i="78"/>
  <c r="AK1091" i="78"/>
  <c r="AL1091" i="78"/>
  <c r="AJ1091" i="78"/>
  <c r="AH1091" i="78"/>
  <c r="AP1091" i="78"/>
  <c r="AN1091" i="78"/>
  <c r="AS1778" i="78"/>
  <c r="AQ1778" i="78"/>
  <c r="AS106" i="78"/>
  <c r="AQ106" i="78"/>
  <c r="AM1394" i="78"/>
  <c r="AR1394" i="78" s="1"/>
  <c r="AP1394" i="78"/>
  <c r="AT1394" i="78"/>
  <c r="AK1394" i="78"/>
  <c r="AI1394" i="78"/>
  <c r="AH1394" i="78"/>
  <c r="AN1394" i="78"/>
  <c r="AZ1394" i="78"/>
  <c r="AY1394" i="78" s="1"/>
  <c r="AX1394" i="78" s="1"/>
  <c r="AL1394" i="78"/>
  <c r="AJ1394" i="78"/>
  <c r="AQ939" i="78"/>
  <c r="AS939" i="78"/>
  <c r="AQ450" i="78"/>
  <c r="AS450" i="78"/>
  <c r="AS1033" i="78"/>
  <c r="AQ1033" i="78"/>
  <c r="AK1185" i="78"/>
  <c r="AI1185" i="78"/>
  <c r="AP1185" i="78"/>
  <c r="AM1185" i="78"/>
  <c r="AR1185" i="78" s="1"/>
  <c r="AJ1185" i="78"/>
  <c r="AL1185" i="78"/>
  <c r="AH1185" i="78"/>
  <c r="AZ1185" i="78"/>
  <c r="AY1185" i="78" s="1"/>
  <c r="AX1185" i="78" s="1"/>
  <c r="AT1185" i="78"/>
  <c r="AN1185" i="78"/>
  <c r="AQ1516" i="78"/>
  <c r="AS1516" i="78"/>
  <c r="AQ1656" i="78"/>
  <c r="AS1656" i="78"/>
  <c r="AS1295" i="78"/>
  <c r="AQ1295" i="78"/>
  <c r="AS934" i="78"/>
  <c r="AQ934" i="78"/>
  <c r="AQ812" i="78"/>
  <c r="AS812" i="78"/>
  <c r="AJ168" i="78"/>
  <c r="AI168" i="78"/>
  <c r="AP168" i="78"/>
  <c r="AH168" i="78"/>
  <c r="AN168" i="78"/>
  <c r="AM168" i="78"/>
  <c r="AR168" i="78" s="1"/>
  <c r="AT168" i="78"/>
  <c r="AL168" i="78"/>
  <c r="AK168" i="78"/>
  <c r="AS462" i="78"/>
  <c r="AQ462" i="78"/>
  <c r="AS1029" i="78"/>
  <c r="AQ1029" i="78"/>
  <c r="AI2009" i="78"/>
  <c r="AJ2009" i="78"/>
  <c r="AN2009" i="78"/>
  <c r="AL2009" i="78"/>
  <c r="AH2009" i="78"/>
  <c r="AK2009" i="78"/>
  <c r="AP2009" i="78"/>
  <c r="AT2009" i="78"/>
  <c r="AM2009" i="78"/>
  <c r="AR2009" i="78" s="1"/>
  <c r="AZ2009" i="78"/>
  <c r="AY2009" i="78" s="1"/>
  <c r="AX2009" i="78" s="1"/>
  <c r="AI1667" i="78"/>
  <c r="AM1667" i="78"/>
  <c r="AR1667" i="78" s="1"/>
  <c r="AK1667" i="78"/>
  <c r="AH1667" i="78"/>
  <c r="AP1667" i="78"/>
  <c r="AZ1667" i="78"/>
  <c r="AY1667" i="78" s="1"/>
  <c r="AX1667" i="78" s="1"/>
  <c r="AN1667" i="78"/>
  <c r="AL1667" i="78"/>
  <c r="AT1667" i="78"/>
  <c r="AJ1667" i="78"/>
  <c r="AI1083" i="78"/>
  <c r="AT1083" i="78"/>
  <c r="AK1083" i="78"/>
  <c r="AM1083" i="78"/>
  <c r="AR1083" i="78" s="1"/>
  <c r="AL1083" i="78"/>
  <c r="AJ1083" i="78"/>
  <c r="AH1083" i="78"/>
  <c r="AP1083" i="78"/>
  <c r="AZ1083" i="78"/>
  <c r="AY1083" i="78" s="1"/>
  <c r="AX1083" i="78" s="1"/>
  <c r="AN1083" i="78"/>
  <c r="AM515" i="78"/>
  <c r="AR515" i="78" s="1"/>
  <c r="AK515" i="78"/>
  <c r="AJ515" i="78"/>
  <c r="AI515" i="78"/>
  <c r="AN515" i="78"/>
  <c r="AL515" i="78"/>
  <c r="AH515" i="78"/>
  <c r="AT515" i="78"/>
  <c r="AP515" i="78"/>
  <c r="AS958" i="78"/>
  <c r="AQ958" i="78"/>
  <c r="AN1435" i="78"/>
  <c r="AJ1435" i="78"/>
  <c r="AZ1435" i="78"/>
  <c r="AY1435" i="78" s="1"/>
  <c r="AX1435" i="78" s="1"/>
  <c r="AI1435" i="78"/>
  <c r="AP1435" i="78"/>
  <c r="AM1435" i="78"/>
  <c r="AR1435" i="78" s="1"/>
  <c r="AL1435" i="78"/>
  <c r="AK1435" i="78"/>
  <c r="AT1435" i="78"/>
  <c r="AH1435" i="78"/>
  <c r="AT1816" i="78"/>
  <c r="AL1816" i="78"/>
  <c r="AZ1816" i="78"/>
  <c r="AY1816" i="78" s="1"/>
  <c r="AX1816" i="78" s="1"/>
  <c r="AJ1816" i="78"/>
  <c r="AP1816" i="78"/>
  <c r="AM1816" i="78"/>
  <c r="AR1816" i="78" s="1"/>
  <c r="AI1816" i="78"/>
  <c r="AN1816" i="78"/>
  <c r="AK1816" i="78"/>
  <c r="AH1816" i="78"/>
  <c r="AS1972" i="78"/>
  <c r="AQ1972" i="78"/>
  <c r="AS1266" i="78"/>
  <c r="AQ1266" i="78"/>
  <c r="AS766" i="78"/>
  <c r="AQ766" i="78"/>
  <c r="AQ411" i="78"/>
  <c r="AS411" i="78"/>
  <c r="AT239" i="78"/>
  <c r="AL239" i="78"/>
  <c r="AK239" i="78"/>
  <c r="AP239" i="78"/>
  <c r="AN239" i="78"/>
  <c r="AM239" i="78"/>
  <c r="AR239" i="78" s="1"/>
  <c r="AJ239" i="78"/>
  <c r="AI239" i="78"/>
  <c r="AH239" i="78"/>
  <c r="AS1898" i="78"/>
  <c r="AQ1898" i="78"/>
  <c r="AS1354" i="78"/>
  <c r="AQ1354" i="78"/>
  <c r="AM603" i="78"/>
  <c r="AR603" i="78" s="1"/>
  <c r="AN603" i="78"/>
  <c r="AZ603" i="78"/>
  <c r="AY603" i="78" s="1"/>
  <c r="AX603" i="78" s="1"/>
  <c r="AI603" i="78"/>
  <c r="AH603" i="78"/>
  <c r="AP603" i="78"/>
  <c r="AK603" i="78"/>
  <c r="AJ603" i="78"/>
  <c r="AT603" i="78"/>
  <c r="AL603" i="78"/>
  <c r="AS700" i="78"/>
  <c r="AQ700" i="78"/>
  <c r="AM389" i="78"/>
  <c r="AR389" i="78" s="1"/>
  <c r="AP389" i="78"/>
  <c r="AN389" i="78"/>
  <c r="AL389" i="78"/>
  <c r="AT389" i="78"/>
  <c r="AK389" i="78"/>
  <c r="AJ389" i="78"/>
  <c r="AI389" i="78"/>
  <c r="AH389" i="78"/>
  <c r="AK267" i="78"/>
  <c r="AP267" i="78"/>
  <c r="AH267" i="78"/>
  <c r="AN267" i="78"/>
  <c r="AM267" i="78"/>
  <c r="AR267" i="78" s="1"/>
  <c r="AL267" i="78"/>
  <c r="AJ267" i="78"/>
  <c r="AI267" i="78"/>
  <c r="AT267" i="78"/>
  <c r="AQ1417" i="78"/>
  <c r="AS1417" i="78"/>
  <c r="AK1902" i="78"/>
  <c r="AT1902" i="78"/>
  <c r="AJ1902" i="78"/>
  <c r="AI1902" i="78"/>
  <c r="AH1902" i="78"/>
  <c r="AN1902" i="78"/>
  <c r="AP1902" i="78"/>
  <c r="AM1902" i="78"/>
  <c r="AR1902" i="78" s="1"/>
  <c r="AZ1902" i="78"/>
  <c r="AY1902" i="78" s="1"/>
  <c r="AX1902" i="78" s="1"/>
  <c r="AL1902" i="78"/>
  <c r="AQ798" i="78"/>
  <c r="AS798" i="78"/>
  <c r="AT1817" i="78"/>
  <c r="AL1817" i="78"/>
  <c r="AZ1817" i="78"/>
  <c r="AY1817" i="78" s="1"/>
  <c r="AX1817" i="78" s="1"/>
  <c r="AJ1817" i="78"/>
  <c r="AP1817" i="78"/>
  <c r="AN1817" i="78"/>
  <c r="AM1817" i="78"/>
  <c r="AR1817" i="78" s="1"/>
  <c r="AK1817" i="78"/>
  <c r="AI1817" i="78"/>
  <c r="AH1817" i="78"/>
  <c r="AQ1574" i="78"/>
  <c r="AS1574" i="78"/>
  <c r="AQ729" i="78"/>
  <c r="AS729" i="78"/>
  <c r="AM817" i="78"/>
  <c r="AR817" i="78" s="1"/>
  <c r="AI817" i="78"/>
  <c r="AH817" i="78"/>
  <c r="AZ817" i="78"/>
  <c r="AY817" i="78" s="1"/>
  <c r="AX817" i="78" s="1"/>
  <c r="AN817" i="78"/>
  <c r="AL817" i="78"/>
  <c r="AK817" i="78"/>
  <c r="AT817" i="78"/>
  <c r="AJ817" i="78"/>
  <c r="AP817" i="78"/>
  <c r="AN434" i="78"/>
  <c r="AT434" i="78"/>
  <c r="AL434" i="78"/>
  <c r="AP434" i="78"/>
  <c r="AH434" i="78"/>
  <c r="AM434" i="78"/>
  <c r="AR434" i="78" s="1"/>
  <c r="AK434" i="78"/>
  <c r="AJ434" i="78"/>
  <c r="AI434" i="78"/>
  <c r="AS997" i="78"/>
  <c r="AQ997" i="78"/>
  <c r="AK1151" i="78"/>
  <c r="AI1151" i="78"/>
  <c r="AJ1151" i="78"/>
  <c r="AM1151" i="78"/>
  <c r="AR1151" i="78" s="1"/>
  <c r="AZ1151" i="78"/>
  <c r="AY1151" i="78" s="1"/>
  <c r="AX1151" i="78" s="1"/>
  <c r="AT1151" i="78"/>
  <c r="AP1151" i="78"/>
  <c r="AN1151" i="78"/>
  <c r="AL1151" i="78"/>
  <c r="AH1151" i="78"/>
  <c r="AS1868" i="78"/>
  <c r="AQ1868" i="78"/>
  <c r="AN1440" i="78"/>
  <c r="AJ1440" i="78"/>
  <c r="AH1440" i="78"/>
  <c r="AK1440" i="78"/>
  <c r="AI1440" i="78"/>
  <c r="AT1440" i="78"/>
  <c r="AP1440" i="78"/>
  <c r="AZ1440" i="78"/>
  <c r="AY1440" i="78" s="1"/>
  <c r="AX1440" i="78" s="1"/>
  <c r="AM1440" i="78"/>
  <c r="AR1440" i="78" s="1"/>
  <c r="AL1440" i="78"/>
  <c r="AS1378" i="78"/>
  <c r="AQ1378" i="78"/>
  <c r="AM879" i="78"/>
  <c r="AR879" i="78" s="1"/>
  <c r="AH879" i="78"/>
  <c r="AP879" i="78"/>
  <c r="AN879" i="78"/>
  <c r="AZ879" i="78"/>
  <c r="AY879" i="78" s="1"/>
  <c r="AX879" i="78" s="1"/>
  <c r="AT879" i="78"/>
  <c r="AK879" i="78"/>
  <c r="AJ879" i="78"/>
  <c r="AI879" i="78"/>
  <c r="AL879" i="78"/>
  <c r="AQ647" i="78"/>
  <c r="AS647" i="78"/>
  <c r="AK355" i="78"/>
  <c r="AJ355" i="78"/>
  <c r="AI355" i="78"/>
  <c r="AP355" i="78"/>
  <c r="AH355" i="78"/>
  <c r="AN355" i="78"/>
  <c r="AM355" i="78"/>
  <c r="AR355" i="78" s="1"/>
  <c r="AT355" i="78"/>
  <c r="AL355" i="78"/>
  <c r="AN597" i="78"/>
  <c r="AJ597" i="78"/>
  <c r="AI597" i="78"/>
  <c r="AT597" i="78"/>
  <c r="AM597" i="78"/>
  <c r="AR597" i="78" s="1"/>
  <c r="AL597" i="78"/>
  <c r="AZ597" i="78"/>
  <c r="AY597" i="78" s="1"/>
  <c r="AX597" i="78" s="1"/>
  <c r="AP597" i="78"/>
  <c r="AK597" i="78"/>
  <c r="AH597" i="78"/>
  <c r="AQ1067" i="78"/>
  <c r="AS1067" i="78"/>
  <c r="AK1148" i="78"/>
  <c r="AI1148" i="78"/>
  <c r="AM1148" i="78"/>
  <c r="AR1148" i="78" s="1"/>
  <c r="AJ1148" i="78"/>
  <c r="AT1148" i="78"/>
  <c r="AP1148" i="78"/>
  <c r="AN1148" i="78"/>
  <c r="AL1148" i="78"/>
  <c r="AH1148" i="78"/>
  <c r="AZ1148" i="78"/>
  <c r="AY1148" i="78" s="1"/>
  <c r="AX1148" i="78" s="1"/>
  <c r="AS1776" i="78"/>
  <c r="AQ1776" i="78"/>
  <c r="AS773" i="78"/>
  <c r="AQ773" i="78"/>
  <c r="AS900" i="78"/>
  <c r="AQ900" i="78"/>
  <c r="AQ341" i="78"/>
  <c r="AS341" i="78"/>
  <c r="AJ292" i="78"/>
  <c r="AI292" i="78"/>
  <c r="AN292" i="78"/>
  <c r="AP292" i="78"/>
  <c r="AT292" i="78"/>
  <c r="AM292" i="78"/>
  <c r="AR292" i="78" s="1"/>
  <c r="AL292" i="78"/>
  <c r="AK292" i="78"/>
  <c r="AH292" i="78"/>
  <c r="AN589" i="78"/>
  <c r="AJ589" i="78"/>
  <c r="AI589" i="78"/>
  <c r="AT589" i="78"/>
  <c r="AM589" i="78"/>
  <c r="AR589" i="78" s="1"/>
  <c r="AL589" i="78"/>
  <c r="AK589" i="78"/>
  <c r="AH589" i="78"/>
  <c r="AP589" i="78"/>
  <c r="AZ589" i="78"/>
  <c r="AY589" i="78" s="1"/>
  <c r="AX589" i="78" s="1"/>
  <c r="AS1840" i="78"/>
  <c r="AQ1840" i="78"/>
  <c r="AI2049" i="78"/>
  <c r="AN2049" i="78"/>
  <c r="AM2049" i="78"/>
  <c r="AR2049" i="78" s="1"/>
  <c r="AT2049" i="78"/>
  <c r="AL2049" i="78"/>
  <c r="AZ2049" i="78"/>
  <c r="AY2049" i="78" s="1"/>
  <c r="AX2049" i="78" s="1"/>
  <c r="AK2049" i="78"/>
  <c r="AP2049" i="78"/>
  <c r="AJ2049" i="78"/>
  <c r="AH2049" i="78"/>
  <c r="AQ1393" i="78"/>
  <c r="AS1393" i="78"/>
  <c r="AQ1106" i="78"/>
  <c r="AS1106" i="78"/>
  <c r="AM818" i="78"/>
  <c r="AR818" i="78" s="1"/>
  <c r="AI818" i="78"/>
  <c r="AP818" i="78"/>
  <c r="AN818" i="78"/>
  <c r="AL818" i="78"/>
  <c r="AK818" i="78"/>
  <c r="AT818" i="78"/>
  <c r="AJ818" i="78"/>
  <c r="AH818" i="78"/>
  <c r="AZ818" i="78"/>
  <c r="AY818" i="78" s="1"/>
  <c r="AX818" i="78" s="1"/>
  <c r="AM772" i="78"/>
  <c r="AR772" i="78" s="1"/>
  <c r="AP772" i="78"/>
  <c r="AJ772" i="78"/>
  <c r="AI772" i="78"/>
  <c r="AN772" i="78"/>
  <c r="AZ772" i="78"/>
  <c r="AY772" i="78" s="1"/>
  <c r="AX772" i="78" s="1"/>
  <c r="AL772" i="78"/>
  <c r="AT772" i="78"/>
  <c r="AK772" i="78"/>
  <c r="AH772" i="78"/>
  <c r="AS130" i="78"/>
  <c r="AQ130" i="78"/>
  <c r="AJ1313" i="78"/>
  <c r="AL1313" i="78"/>
  <c r="AI1313" i="78"/>
  <c r="AH1313" i="78"/>
  <c r="AN1313" i="78"/>
  <c r="AP1313" i="78"/>
  <c r="AT1313" i="78"/>
  <c r="AM1313" i="78"/>
  <c r="AR1313" i="78" s="1"/>
  <c r="AK1313" i="78"/>
  <c r="AZ1313" i="78"/>
  <c r="AY1313" i="78" s="1"/>
  <c r="AX1313" i="78" s="1"/>
  <c r="AQ95" i="78"/>
  <c r="AS95" i="78"/>
  <c r="AT1797" i="78"/>
  <c r="AL1797" i="78"/>
  <c r="AZ1797" i="78"/>
  <c r="AY1797" i="78" s="1"/>
  <c r="AX1797" i="78" s="1"/>
  <c r="AJ1797" i="78"/>
  <c r="AP1797" i="78"/>
  <c r="AM1797" i="78"/>
  <c r="AR1797" i="78" s="1"/>
  <c r="AI1797" i="78"/>
  <c r="AN1797" i="78"/>
  <c r="AH1797" i="78"/>
  <c r="AK1797" i="78"/>
  <c r="AQ1638" i="78"/>
  <c r="AS1638" i="78"/>
  <c r="AS354" i="78"/>
  <c r="AQ354" i="78"/>
  <c r="AI1120" i="78"/>
  <c r="AN1120" i="78"/>
  <c r="AP1120" i="78"/>
  <c r="AL1120" i="78"/>
  <c r="AJ1120" i="78"/>
  <c r="AT1120" i="78"/>
  <c r="AM1120" i="78"/>
  <c r="AR1120" i="78" s="1"/>
  <c r="AK1120" i="78"/>
  <c r="AH1120" i="78"/>
  <c r="AZ1120" i="78"/>
  <c r="AY1120" i="78" s="1"/>
  <c r="AX1120" i="78" s="1"/>
  <c r="AN1470" i="78"/>
  <c r="AJ1470" i="78"/>
  <c r="AK1470" i="78"/>
  <c r="AT1470" i="78"/>
  <c r="AI1470" i="78"/>
  <c r="AH1470" i="78"/>
  <c r="AP1470" i="78"/>
  <c r="AZ1470" i="78"/>
  <c r="AY1470" i="78" s="1"/>
  <c r="AX1470" i="78" s="1"/>
  <c r="AM1470" i="78"/>
  <c r="AR1470" i="78" s="1"/>
  <c r="AL1470" i="78"/>
  <c r="AT1789" i="78"/>
  <c r="AL1789" i="78"/>
  <c r="AZ1789" i="78"/>
  <c r="AY1789" i="78" s="1"/>
  <c r="AX1789" i="78" s="1"/>
  <c r="AM1789" i="78"/>
  <c r="AR1789" i="78" s="1"/>
  <c r="AJ1789" i="78"/>
  <c r="AH1789" i="78"/>
  <c r="AK1789" i="78"/>
  <c r="AP1789" i="78"/>
  <c r="AN1789" i="78"/>
  <c r="AI1789" i="78"/>
  <c r="AI1630" i="78"/>
  <c r="AM1630" i="78"/>
  <c r="AR1630" i="78" s="1"/>
  <c r="AT1630" i="78"/>
  <c r="AJ1630" i="78"/>
  <c r="AN1630" i="78"/>
  <c r="AL1630" i="78"/>
  <c r="AK1630" i="78"/>
  <c r="AH1630" i="78"/>
  <c r="AP1630" i="78"/>
  <c r="AZ1630" i="78"/>
  <c r="AY1630" i="78" s="1"/>
  <c r="AX1630" i="78" s="1"/>
  <c r="AN1364" i="78"/>
  <c r="AM1364" i="78"/>
  <c r="AR1364" i="78" s="1"/>
  <c r="AT1364" i="78"/>
  <c r="AL1364" i="78"/>
  <c r="AZ1364" i="78"/>
  <c r="AY1364" i="78" s="1"/>
  <c r="AX1364" i="78" s="1"/>
  <c r="AJ1364" i="78"/>
  <c r="AP1364" i="78"/>
  <c r="AK1364" i="78"/>
  <c r="AI1364" i="78"/>
  <c r="AH1364" i="78"/>
  <c r="AN474" i="78"/>
  <c r="AT474" i="78"/>
  <c r="AL474" i="78"/>
  <c r="AH474" i="78"/>
  <c r="AP474" i="78"/>
  <c r="AM474" i="78"/>
  <c r="AR474" i="78" s="1"/>
  <c r="AK474" i="78"/>
  <c r="AJ474" i="78"/>
  <c r="AI474" i="78"/>
  <c r="AI1127" i="78"/>
  <c r="AM1127" i="78"/>
  <c r="AR1127" i="78" s="1"/>
  <c r="AZ1127" i="78"/>
  <c r="AY1127" i="78" s="1"/>
  <c r="AX1127" i="78" s="1"/>
  <c r="AT1127" i="78"/>
  <c r="AK1127" i="78"/>
  <c r="AH1127" i="78"/>
  <c r="AP1127" i="78"/>
  <c r="AN1127" i="78"/>
  <c r="AL1127" i="78"/>
  <c r="AJ1127" i="78"/>
  <c r="AK1899" i="78"/>
  <c r="AI1899" i="78"/>
  <c r="AP1899" i="78"/>
  <c r="AN1899" i="78"/>
  <c r="AM1899" i="78"/>
  <c r="AR1899" i="78" s="1"/>
  <c r="AZ1899" i="78"/>
  <c r="AY1899" i="78" s="1"/>
  <c r="AX1899" i="78" s="1"/>
  <c r="AL1899" i="78"/>
  <c r="AT1899" i="78"/>
  <c r="AJ1899" i="78"/>
  <c r="AH1899" i="78"/>
  <c r="AN1953" i="78"/>
  <c r="AT1953" i="78"/>
  <c r="AK1953" i="78"/>
  <c r="AJ1953" i="78"/>
  <c r="AI1953" i="78"/>
  <c r="AP1953" i="78"/>
  <c r="AZ1953" i="78"/>
  <c r="AY1953" i="78" s="1"/>
  <c r="AX1953" i="78" s="1"/>
  <c r="AM1953" i="78"/>
  <c r="AR1953" i="78" s="1"/>
  <c r="AL1953" i="78"/>
  <c r="AH1953" i="78"/>
  <c r="AM622" i="78"/>
  <c r="AR622" i="78" s="1"/>
  <c r="AI622" i="78"/>
  <c r="AN622" i="78"/>
  <c r="AZ622" i="78"/>
  <c r="AY622" i="78" s="1"/>
  <c r="AX622" i="78" s="1"/>
  <c r="AL622" i="78"/>
  <c r="AH622" i="78"/>
  <c r="AT622" i="78"/>
  <c r="AP622" i="78"/>
  <c r="AK622" i="78"/>
  <c r="AJ622" i="78"/>
  <c r="AK461" i="78"/>
  <c r="AI461" i="78"/>
  <c r="AM461" i="78"/>
  <c r="AR461" i="78" s="1"/>
  <c r="AL461" i="78"/>
  <c r="AJ461" i="78"/>
  <c r="AH461" i="78"/>
  <c r="AT461" i="78"/>
  <c r="AP461" i="78"/>
  <c r="AN461" i="78"/>
  <c r="AK981" i="78"/>
  <c r="AJ981" i="78"/>
  <c r="AI981" i="78"/>
  <c r="AT981" i="78"/>
  <c r="AZ981" i="78"/>
  <c r="AY981" i="78" s="1"/>
  <c r="AX981" i="78" s="1"/>
  <c r="AP981" i="78"/>
  <c r="AM981" i="78"/>
  <c r="AR981" i="78" s="1"/>
  <c r="AL981" i="78"/>
  <c r="AN981" i="78"/>
  <c r="AH981" i="78"/>
  <c r="AN1061" i="78"/>
  <c r="AI1061" i="78"/>
  <c r="AH1061" i="78"/>
  <c r="AP1061" i="78"/>
  <c r="AM1061" i="78"/>
  <c r="AR1061" i="78" s="1"/>
  <c r="AZ1061" i="78"/>
  <c r="AY1061" i="78" s="1"/>
  <c r="AX1061" i="78" s="1"/>
  <c r="AL1061" i="78"/>
  <c r="AT1061" i="78"/>
  <c r="AK1061" i="78"/>
  <c r="AJ1061" i="78"/>
  <c r="AS1335" i="78"/>
  <c r="AQ1335" i="78"/>
  <c r="AK1852" i="78"/>
  <c r="AH1852" i="78"/>
  <c r="AM1852" i="78"/>
  <c r="AR1852" i="78" s="1"/>
  <c r="AZ1852" i="78"/>
  <c r="AY1852" i="78" s="1"/>
  <c r="AX1852" i="78" s="1"/>
  <c r="AP1852" i="78"/>
  <c r="AN1852" i="78"/>
  <c r="AL1852" i="78"/>
  <c r="AJ1852" i="78"/>
  <c r="AI1852" i="78"/>
  <c r="AT1852" i="78"/>
  <c r="AJ2014" i="78"/>
  <c r="AI2014" i="78"/>
  <c r="AN2014" i="78"/>
  <c r="AM2014" i="78"/>
  <c r="AR2014" i="78" s="1"/>
  <c r="AK2014" i="78"/>
  <c r="AH2014" i="78"/>
  <c r="AP2014" i="78"/>
  <c r="AT2014" i="78"/>
  <c r="AL2014" i="78"/>
  <c r="AZ2014" i="78"/>
  <c r="AY2014" i="78" s="1"/>
  <c r="AX2014" i="78" s="1"/>
  <c r="AS1391" i="78"/>
  <c r="AQ1391" i="78"/>
  <c r="AS270" i="78"/>
  <c r="AQ270" i="78"/>
  <c r="AK955" i="78"/>
  <c r="AT955" i="78"/>
  <c r="AI955" i="78"/>
  <c r="AH955" i="78"/>
  <c r="AM955" i="78"/>
  <c r="AR955" i="78" s="1"/>
  <c r="AZ955" i="78"/>
  <c r="AY955" i="78" s="1"/>
  <c r="AX955" i="78" s="1"/>
  <c r="AP955" i="78"/>
  <c r="AN955" i="78"/>
  <c r="AL955" i="78"/>
  <c r="AJ955" i="78"/>
  <c r="AN1079" i="78"/>
  <c r="AI1079" i="78"/>
  <c r="AH1079" i="78"/>
  <c r="AP1079" i="78"/>
  <c r="AM1079" i="78"/>
  <c r="AR1079" i="78" s="1"/>
  <c r="AZ1079" i="78"/>
  <c r="AY1079" i="78" s="1"/>
  <c r="AX1079" i="78" s="1"/>
  <c r="AL1079" i="78"/>
  <c r="AT1079" i="78"/>
  <c r="AK1079" i="78"/>
  <c r="AJ1079" i="78"/>
  <c r="AJ1318" i="78"/>
  <c r="AT1318" i="78"/>
  <c r="AK1318" i="78"/>
  <c r="AH1318" i="78"/>
  <c r="AP1318" i="78"/>
  <c r="AM1318" i="78"/>
  <c r="AR1318" i="78" s="1"/>
  <c r="AZ1318" i="78"/>
  <c r="AY1318" i="78" s="1"/>
  <c r="AX1318" i="78" s="1"/>
  <c r="AN1318" i="78"/>
  <c r="AL1318" i="78"/>
  <c r="AI1318" i="78"/>
  <c r="AS453" i="78"/>
  <c r="AQ453" i="78"/>
  <c r="AS1447" i="78"/>
  <c r="AQ1447" i="78"/>
  <c r="AS846" i="78"/>
  <c r="AQ846" i="78"/>
  <c r="AM804" i="78"/>
  <c r="AR804" i="78" s="1"/>
  <c r="AI804" i="78"/>
  <c r="AZ804" i="78"/>
  <c r="AY804" i="78" s="1"/>
  <c r="AX804" i="78" s="1"/>
  <c r="AN804" i="78"/>
  <c r="AK804" i="78"/>
  <c r="AT804" i="78"/>
  <c r="AJ804" i="78"/>
  <c r="AH804" i="78"/>
  <c r="AP804" i="78"/>
  <c r="AL804" i="78"/>
  <c r="AS1412" i="78"/>
  <c r="AQ1412" i="78"/>
  <c r="AT1804" i="78"/>
  <c r="AL1804" i="78"/>
  <c r="AZ1804" i="78"/>
  <c r="AY1804" i="78" s="1"/>
  <c r="AX1804" i="78" s="1"/>
  <c r="AJ1804" i="78"/>
  <c r="AM1804" i="78"/>
  <c r="AR1804" i="78" s="1"/>
  <c r="AI1804" i="78"/>
  <c r="AK1804" i="78"/>
  <c r="AP1804" i="78"/>
  <c r="AH1804" i="78"/>
  <c r="AN1804" i="78"/>
  <c r="AM739" i="78"/>
  <c r="AR739" i="78" s="1"/>
  <c r="AN739" i="78"/>
  <c r="AZ739" i="78"/>
  <c r="AY739" i="78" s="1"/>
  <c r="AX739" i="78" s="1"/>
  <c r="AT739" i="78"/>
  <c r="AK739" i="78"/>
  <c r="AI739" i="78"/>
  <c r="AH739" i="78"/>
  <c r="AP739" i="78"/>
  <c r="AL739" i="78"/>
  <c r="AJ739" i="78"/>
  <c r="AS692" i="78"/>
  <c r="AQ692" i="78"/>
  <c r="AJ160" i="78"/>
  <c r="AI160" i="78"/>
  <c r="AH160" i="78"/>
  <c r="AN160" i="78"/>
  <c r="AM160" i="78"/>
  <c r="AR160" i="78" s="1"/>
  <c r="AP160" i="78"/>
  <c r="AT160" i="78"/>
  <c r="AL160" i="78"/>
  <c r="AK160" i="78"/>
  <c r="AS1185" i="78"/>
  <c r="AQ1185" i="78"/>
  <c r="AJ1288" i="78"/>
  <c r="AH1288" i="78"/>
  <c r="AM1288" i="78"/>
  <c r="AR1288" i="78" s="1"/>
  <c r="AZ1288" i="78"/>
  <c r="AY1288" i="78" s="1"/>
  <c r="AX1288" i="78" s="1"/>
  <c r="AN1288" i="78"/>
  <c r="AL1288" i="78"/>
  <c r="AI1288" i="78"/>
  <c r="AT1288" i="78"/>
  <c r="AK1288" i="78"/>
  <c r="AP1288" i="78"/>
  <c r="AN1516" i="78"/>
  <c r="AT1516" i="78"/>
  <c r="AL1516" i="78"/>
  <c r="AZ1516" i="78"/>
  <c r="AY1516" i="78" s="1"/>
  <c r="AX1516" i="78" s="1"/>
  <c r="AK1516" i="78"/>
  <c r="AI1516" i="78"/>
  <c r="AP1516" i="78"/>
  <c r="AM1516" i="78"/>
  <c r="AR1516" i="78" s="1"/>
  <c r="AJ1516" i="78"/>
  <c r="AH1516" i="78"/>
  <c r="AK1888" i="78"/>
  <c r="AM1888" i="78"/>
  <c r="AR1888" i="78" s="1"/>
  <c r="AZ1888" i="78"/>
  <c r="AY1888" i="78" s="1"/>
  <c r="AX1888" i="78" s="1"/>
  <c r="AL1888" i="78"/>
  <c r="AT1888" i="78"/>
  <c r="AJ1888" i="78"/>
  <c r="AP1888" i="78"/>
  <c r="AN1888" i="78"/>
  <c r="AI1888" i="78"/>
  <c r="AH1888" i="78"/>
  <c r="AM2008" i="78"/>
  <c r="AR2008" i="78" s="1"/>
  <c r="AN2008" i="78"/>
  <c r="AZ2008" i="78"/>
  <c r="AY2008" i="78" s="1"/>
  <c r="AX2008" i="78" s="1"/>
  <c r="AK2008" i="78"/>
  <c r="AI2008" i="78"/>
  <c r="AH2008" i="78"/>
  <c r="AT2008" i="78"/>
  <c r="AP2008" i="78"/>
  <c r="AL2008" i="78"/>
  <c r="AJ2008" i="78"/>
  <c r="AQ168" i="78"/>
  <c r="AS168" i="78"/>
  <c r="AS1439" i="78"/>
  <c r="AQ1439" i="78"/>
  <c r="AQ60" i="78"/>
  <c r="AS60" i="78"/>
  <c r="AQ1083" i="78"/>
  <c r="AS1083" i="78"/>
  <c r="AS515" i="78"/>
  <c r="AQ515" i="78"/>
  <c r="AJ176" i="78"/>
  <c r="AI176" i="78"/>
  <c r="AH176" i="78"/>
  <c r="AN176" i="78"/>
  <c r="AM176" i="78"/>
  <c r="AR176" i="78" s="1"/>
  <c r="AP176" i="78"/>
  <c r="AT176" i="78"/>
  <c r="AL176" i="78"/>
  <c r="AK176" i="78"/>
  <c r="AK1226" i="78"/>
  <c r="AI1226" i="78"/>
  <c r="AM1226" i="78"/>
  <c r="AR1226" i="78" s="1"/>
  <c r="AL1226" i="78"/>
  <c r="AJ1226" i="78"/>
  <c r="AT1226" i="78"/>
  <c r="AH1226" i="78"/>
  <c r="AP1226" i="78"/>
  <c r="AN1226" i="78"/>
  <c r="AZ1226" i="78"/>
  <c r="AY1226" i="78" s="1"/>
  <c r="AX1226" i="78" s="1"/>
  <c r="AQ1816" i="78"/>
  <c r="AS1816" i="78"/>
  <c r="AT1972" i="78"/>
  <c r="AL1972" i="78"/>
  <c r="AZ1972" i="78"/>
  <c r="AY1972" i="78" s="1"/>
  <c r="AX1972" i="78" s="1"/>
  <c r="AI1972" i="78"/>
  <c r="AN1972" i="78"/>
  <c r="AP1972" i="78"/>
  <c r="AM1972" i="78"/>
  <c r="AR1972" i="78" s="1"/>
  <c r="AK1972" i="78"/>
  <c r="AH1972" i="78"/>
  <c r="AJ1972" i="78"/>
  <c r="AT1825" i="78"/>
  <c r="AL1825" i="78"/>
  <c r="AZ1825" i="78"/>
  <c r="AY1825" i="78" s="1"/>
  <c r="AX1825" i="78" s="1"/>
  <c r="AJ1825" i="78"/>
  <c r="AN1825" i="78"/>
  <c r="AM1825" i="78"/>
  <c r="AR1825" i="78" s="1"/>
  <c r="AK1825" i="78"/>
  <c r="AI1825" i="78"/>
  <c r="AH1825" i="78"/>
  <c r="AP1825" i="78"/>
  <c r="AN1491" i="78"/>
  <c r="AJ1491" i="78"/>
  <c r="AZ1491" i="78"/>
  <c r="AY1491" i="78" s="1"/>
  <c r="AX1491" i="78" s="1"/>
  <c r="AM1491" i="78"/>
  <c r="AR1491" i="78" s="1"/>
  <c r="AL1491" i="78"/>
  <c r="AK1491" i="78"/>
  <c r="AT1491" i="78"/>
  <c r="AI1491" i="78"/>
  <c r="AH1491" i="78"/>
  <c r="AP1491" i="78"/>
  <c r="AJ1266" i="78"/>
  <c r="AT1266" i="78"/>
  <c r="AK1266" i="78"/>
  <c r="AI1266" i="78"/>
  <c r="AH1266" i="78"/>
  <c r="AM1266" i="78"/>
  <c r="AR1266" i="78" s="1"/>
  <c r="AZ1266" i="78"/>
  <c r="AY1266" i="78" s="1"/>
  <c r="AX1266" i="78" s="1"/>
  <c r="AP1266" i="78"/>
  <c r="AN1266" i="78"/>
  <c r="AL1266" i="78"/>
  <c r="AS239" i="78"/>
  <c r="AQ239" i="78"/>
  <c r="AN1072" i="78"/>
  <c r="AM1072" i="78"/>
  <c r="AR1072" i="78" s="1"/>
  <c r="AZ1072" i="78"/>
  <c r="AY1072" i="78" s="1"/>
  <c r="AX1072" i="78" s="1"/>
  <c r="AL1072" i="78"/>
  <c r="AT1072" i="78"/>
  <c r="AK1072" i="78"/>
  <c r="AJ1072" i="78"/>
  <c r="AI1072" i="78"/>
  <c r="AH1072" i="78"/>
  <c r="AP1072" i="78"/>
  <c r="AK1898" i="78"/>
  <c r="AM1898" i="78"/>
  <c r="AR1898" i="78" s="1"/>
  <c r="AZ1898" i="78"/>
  <c r="AY1898" i="78" s="1"/>
  <c r="AX1898" i="78" s="1"/>
  <c r="AT1898" i="78"/>
  <c r="AJ1898" i="78"/>
  <c r="AI1898" i="78"/>
  <c r="AH1898" i="78"/>
  <c r="AP1898" i="78"/>
  <c r="AN1898" i="78"/>
  <c r="AL1898" i="78"/>
  <c r="AN1354" i="78"/>
  <c r="AM1354" i="78"/>
  <c r="AR1354" i="78" s="1"/>
  <c r="AP1354" i="78"/>
  <c r="AT1354" i="78"/>
  <c r="AL1354" i="78"/>
  <c r="AZ1354" i="78"/>
  <c r="AY1354" i="78" s="1"/>
  <c r="AX1354" i="78" s="1"/>
  <c r="AJ1354" i="78"/>
  <c r="AH1354" i="78"/>
  <c r="AK1354" i="78"/>
  <c r="AI1354" i="78"/>
  <c r="AS267" i="78"/>
  <c r="AQ267" i="78"/>
  <c r="AK1137" i="78"/>
  <c r="AI1137" i="78"/>
  <c r="AP1137" i="78"/>
  <c r="AM1137" i="78"/>
  <c r="AR1137" i="78" s="1"/>
  <c r="AJ1137" i="78"/>
  <c r="AL1137" i="78"/>
  <c r="AH1137" i="78"/>
  <c r="AZ1137" i="78"/>
  <c r="AY1137" i="78" s="1"/>
  <c r="AX1137" i="78" s="1"/>
  <c r="AT1137" i="78"/>
  <c r="AN1137" i="78"/>
  <c r="AN1417" i="78"/>
  <c r="AM1417" i="78"/>
  <c r="AR1417" i="78" s="1"/>
  <c r="AZ1417" i="78"/>
  <c r="AY1417" i="78" s="1"/>
  <c r="AX1417" i="78" s="1"/>
  <c r="AL1417" i="78"/>
  <c r="AK1417" i="78"/>
  <c r="AT1417" i="78"/>
  <c r="AJ1417" i="78"/>
  <c r="AI1417" i="78"/>
  <c r="AH1417" i="78"/>
  <c r="AP1417" i="78"/>
  <c r="AQ1406" i="78"/>
  <c r="AS1406" i="78"/>
  <c r="AS1510" i="78"/>
  <c r="AQ1510" i="78"/>
  <c r="AK1207" i="78"/>
  <c r="AI1207" i="78"/>
  <c r="AJ1207" i="78"/>
  <c r="AP1207" i="78"/>
  <c r="AM1207" i="78"/>
  <c r="AR1207" i="78" s="1"/>
  <c r="AZ1207" i="78"/>
  <c r="AY1207" i="78" s="1"/>
  <c r="AX1207" i="78" s="1"/>
  <c r="AT1207" i="78"/>
  <c r="AN1207" i="78"/>
  <c r="AH1207" i="78"/>
  <c r="AL1207" i="78"/>
  <c r="AS716" i="78"/>
  <c r="AQ716" i="78"/>
  <c r="AQ1817" i="78"/>
  <c r="AS1817" i="78"/>
  <c r="AI1130" i="78"/>
  <c r="AN1130" i="78"/>
  <c r="AL1130" i="78"/>
  <c r="AJ1130" i="78"/>
  <c r="AP1130" i="78"/>
  <c r="AM1130" i="78"/>
  <c r="AR1130" i="78" s="1"/>
  <c r="AK1130" i="78"/>
  <c r="AH1130" i="78"/>
  <c r="AZ1130" i="78"/>
  <c r="AY1130" i="78" s="1"/>
  <c r="AX1130" i="78" s="1"/>
  <c r="AT1130" i="78"/>
  <c r="AN223" i="78"/>
  <c r="AM223" i="78"/>
  <c r="AR223" i="78" s="1"/>
  <c r="AL223" i="78"/>
  <c r="AT223" i="78"/>
  <c r="AK223" i="78"/>
  <c r="AJ223" i="78"/>
  <c r="AI223" i="78"/>
  <c r="AH223" i="78"/>
  <c r="AP223" i="78"/>
  <c r="AK1908" i="78"/>
  <c r="AM1908" i="78"/>
  <c r="AR1908" i="78" s="1"/>
  <c r="AZ1908" i="78"/>
  <c r="AY1908" i="78" s="1"/>
  <c r="AX1908" i="78" s="1"/>
  <c r="AL1908" i="78"/>
  <c r="AT1908" i="78"/>
  <c r="AJ1908" i="78"/>
  <c r="AI1908" i="78"/>
  <c r="AH1908" i="78"/>
  <c r="AP1908" i="78"/>
  <c r="AN1908" i="78"/>
  <c r="AN180" i="78"/>
  <c r="AM180" i="78"/>
  <c r="AR180" i="78" s="1"/>
  <c r="AP180" i="78"/>
  <c r="AT180" i="78"/>
  <c r="AL180" i="78"/>
  <c r="AK180" i="78"/>
  <c r="AJ180" i="78"/>
  <c r="AI180" i="78"/>
  <c r="AH180" i="78"/>
  <c r="AQ1726" i="78"/>
  <c r="AS1726" i="78"/>
  <c r="AN1378" i="78"/>
  <c r="AM1378" i="78"/>
  <c r="AR1378" i="78" s="1"/>
  <c r="AT1378" i="78"/>
  <c r="AL1378" i="78"/>
  <c r="AZ1378" i="78"/>
  <c r="AY1378" i="78" s="1"/>
  <c r="AX1378" i="78" s="1"/>
  <c r="AJ1378" i="78"/>
  <c r="AH1378" i="78"/>
  <c r="AP1378" i="78"/>
  <c r="AK1378" i="78"/>
  <c r="AI1378" i="78"/>
  <c r="AM744" i="78"/>
  <c r="AR744" i="78" s="1"/>
  <c r="AI744" i="78"/>
  <c r="AP744" i="78"/>
  <c r="AN744" i="78"/>
  <c r="AZ744" i="78"/>
  <c r="AY744" i="78" s="1"/>
  <c r="AX744" i="78" s="1"/>
  <c r="AL744" i="78"/>
  <c r="AK744" i="78"/>
  <c r="AJ744" i="78"/>
  <c r="AH744" i="78"/>
  <c r="AT744" i="78"/>
  <c r="AQ801" i="78"/>
  <c r="AS801" i="78"/>
  <c r="AS355" i="78"/>
  <c r="AQ355" i="78"/>
  <c r="AK1038" i="78"/>
  <c r="AJ1038" i="78"/>
  <c r="AI1038" i="78"/>
  <c r="AN1038" i="78"/>
  <c r="AH1038" i="78"/>
  <c r="AZ1038" i="78"/>
  <c r="AY1038" i="78" s="1"/>
  <c r="AX1038" i="78" s="1"/>
  <c r="AP1038" i="78"/>
  <c r="AM1038" i="78"/>
  <c r="AR1038" i="78" s="1"/>
  <c r="AT1038" i="78"/>
  <c r="AL1038" i="78"/>
  <c r="AN1067" i="78"/>
  <c r="AI1067" i="78"/>
  <c r="AH1067" i="78"/>
  <c r="AP1067" i="78"/>
  <c r="AM1067" i="78"/>
  <c r="AR1067" i="78" s="1"/>
  <c r="AZ1067" i="78"/>
  <c r="AY1067" i="78" s="1"/>
  <c r="AX1067" i="78" s="1"/>
  <c r="AL1067" i="78"/>
  <c r="AT1067" i="78"/>
  <c r="AK1067" i="78"/>
  <c r="AJ1067" i="78"/>
  <c r="AT1957" i="78"/>
  <c r="AL1957" i="78"/>
  <c r="AZ1957" i="78"/>
  <c r="AY1957" i="78" s="1"/>
  <c r="AX1957" i="78" s="1"/>
  <c r="AH1957" i="78"/>
  <c r="AN1957" i="78"/>
  <c r="AM1957" i="78"/>
  <c r="AR1957" i="78" s="1"/>
  <c r="AK1957" i="78"/>
  <c r="AI1957" i="78"/>
  <c r="AP1957" i="78"/>
  <c r="AJ1957" i="78"/>
  <c r="AN1712" i="78"/>
  <c r="AT1712" i="78"/>
  <c r="AL1712" i="78"/>
  <c r="AZ1712" i="78"/>
  <c r="AY1712" i="78" s="1"/>
  <c r="AX1712" i="78" s="1"/>
  <c r="AH1712" i="78"/>
  <c r="AP1712" i="78"/>
  <c r="AM1712" i="78"/>
  <c r="AR1712" i="78" s="1"/>
  <c r="AK1712" i="78"/>
  <c r="AJ1712" i="78"/>
  <c r="AI1712" i="78"/>
  <c r="AM773" i="78"/>
  <c r="AR773" i="78" s="1"/>
  <c r="AN773" i="78"/>
  <c r="AZ773" i="78"/>
  <c r="AY773" i="78" s="1"/>
  <c r="AX773" i="78" s="1"/>
  <c r="AT773" i="78"/>
  <c r="AK773" i="78"/>
  <c r="AJ773" i="78"/>
  <c r="AI773" i="78"/>
  <c r="AH773" i="78"/>
  <c r="AP773" i="78"/>
  <c r="AL773" i="78"/>
  <c r="AI325" i="78"/>
  <c r="AH325" i="78"/>
  <c r="AN325" i="78"/>
  <c r="AM325" i="78"/>
  <c r="AR325" i="78" s="1"/>
  <c r="AP325" i="78"/>
  <c r="AT325" i="78"/>
  <c r="AL325" i="78"/>
  <c r="AK325" i="78"/>
  <c r="AJ325" i="78"/>
  <c r="AQ292" i="78"/>
  <c r="AS292" i="78"/>
  <c r="AK960" i="78"/>
  <c r="AM960" i="78"/>
  <c r="AR960" i="78" s="1"/>
  <c r="AL960" i="78"/>
  <c r="AJ960" i="78"/>
  <c r="AH960" i="78"/>
  <c r="AT960" i="78"/>
  <c r="AN960" i="78"/>
  <c r="AI960" i="78"/>
  <c r="AP960" i="78"/>
  <c r="AZ960" i="78"/>
  <c r="AY960" i="78" s="1"/>
  <c r="AX960" i="78" s="1"/>
  <c r="AS1184" i="78"/>
  <c r="AQ1184" i="78"/>
  <c r="AT1805" i="78"/>
  <c r="AL1805" i="78"/>
  <c r="AZ1805" i="78"/>
  <c r="AY1805" i="78" s="1"/>
  <c r="AX1805" i="78" s="1"/>
  <c r="AJ1805" i="78"/>
  <c r="AP1805" i="78"/>
  <c r="AM1805" i="78"/>
  <c r="AR1805" i="78" s="1"/>
  <c r="AI1805" i="78"/>
  <c r="AN1805" i="78"/>
  <c r="AH1805" i="78"/>
  <c r="AK1805" i="78"/>
  <c r="AI1617" i="78"/>
  <c r="AM1617" i="78"/>
  <c r="AR1617" i="78" s="1"/>
  <c r="AP1617" i="78"/>
  <c r="AZ1617" i="78"/>
  <c r="AY1617" i="78" s="1"/>
  <c r="AX1617" i="78" s="1"/>
  <c r="AN1617" i="78"/>
  <c r="AL1617" i="78"/>
  <c r="AK1617" i="78"/>
  <c r="AT1617" i="78"/>
  <c r="AJ1617" i="78"/>
  <c r="AH1617" i="78"/>
  <c r="AQ818" i="78"/>
  <c r="AS818" i="78"/>
  <c r="AS575" i="78"/>
  <c r="AQ575" i="78"/>
  <c r="AQ1797" i="78"/>
  <c r="AS1797" i="78"/>
  <c r="AS943" i="78"/>
  <c r="AQ943" i="78"/>
  <c r="AM658" i="78"/>
  <c r="AR658" i="78" s="1"/>
  <c r="AI658" i="78"/>
  <c r="AN658" i="78"/>
  <c r="AZ658" i="78"/>
  <c r="AY658" i="78" s="1"/>
  <c r="AX658" i="78" s="1"/>
  <c r="AL658" i="78"/>
  <c r="AT658" i="78"/>
  <c r="AP658" i="78"/>
  <c r="AK658" i="78"/>
  <c r="AH658" i="78"/>
  <c r="AJ658" i="78"/>
  <c r="AK299" i="78"/>
  <c r="AJ299" i="78"/>
  <c r="AH299" i="78"/>
  <c r="AN299" i="78"/>
  <c r="AM299" i="78"/>
  <c r="AR299" i="78" s="1"/>
  <c r="AL299" i="78"/>
  <c r="AI299" i="78"/>
  <c r="AP299" i="78"/>
  <c r="AT299" i="78"/>
  <c r="AQ1764" i="78"/>
  <c r="AS1764" i="78"/>
  <c r="AQ1630" i="78"/>
  <c r="AS1630" i="78"/>
  <c r="AS1270" i="78"/>
  <c r="AQ1270" i="78"/>
  <c r="AS768" i="78"/>
  <c r="AQ768" i="78"/>
  <c r="AH392" i="78"/>
  <c r="AJ392" i="78"/>
  <c r="AM392" i="78"/>
  <c r="AR392" i="78" s="1"/>
  <c r="AL392" i="78"/>
  <c r="AK392" i="78"/>
  <c r="AT392" i="78"/>
  <c r="AI392" i="78"/>
  <c r="AP392" i="78"/>
  <c r="AN392" i="78"/>
  <c r="AJ573" i="78"/>
  <c r="AM573" i="78"/>
  <c r="AR573" i="78" s="1"/>
  <c r="AZ573" i="78"/>
  <c r="AY573" i="78" s="1"/>
  <c r="AX573" i="78" s="1"/>
  <c r="AH573" i="78"/>
  <c r="AT573" i="78"/>
  <c r="AP573" i="78"/>
  <c r="AN573" i="78"/>
  <c r="AL573" i="78"/>
  <c r="AI573" i="78"/>
  <c r="AK573" i="78"/>
  <c r="AJ1279" i="78"/>
  <c r="AN1279" i="78"/>
  <c r="AI1279" i="78"/>
  <c r="AM1279" i="78"/>
  <c r="AR1279" i="78" s="1"/>
  <c r="AL1279" i="78"/>
  <c r="AK1279" i="78"/>
  <c r="AT1279" i="78"/>
  <c r="AP1279" i="78"/>
  <c r="AZ1279" i="78"/>
  <c r="AY1279" i="78" s="1"/>
  <c r="AX1279" i="78" s="1"/>
  <c r="AH1279" i="78"/>
  <c r="AM637" i="78"/>
  <c r="AR637" i="78" s="1"/>
  <c r="AN637" i="78"/>
  <c r="AZ637" i="78"/>
  <c r="AY637" i="78" s="1"/>
  <c r="AX637" i="78" s="1"/>
  <c r="AI637" i="78"/>
  <c r="AH637" i="78"/>
  <c r="AT637" i="78"/>
  <c r="AL637" i="78"/>
  <c r="AK637" i="78"/>
  <c r="AP637" i="78"/>
  <c r="AJ637" i="78"/>
  <c r="AS622" i="78"/>
  <c r="AQ622" i="78"/>
  <c r="AS461" i="78"/>
  <c r="AQ461" i="78"/>
  <c r="AS981" i="78"/>
  <c r="AQ981" i="78"/>
  <c r="AS1272" i="78"/>
  <c r="AQ1272" i="78"/>
  <c r="AN1335" i="78"/>
  <c r="AT1335" i="78"/>
  <c r="AL1335" i="78"/>
  <c r="AZ1335" i="78"/>
  <c r="AY1335" i="78" s="1"/>
  <c r="AX1335" i="78" s="1"/>
  <c r="AJ1335" i="78"/>
  <c r="AM1335" i="78"/>
  <c r="AR1335" i="78" s="1"/>
  <c r="AI1335" i="78"/>
  <c r="AH1335" i="78"/>
  <c r="AK1335" i="78"/>
  <c r="AP1335" i="78"/>
  <c r="AS1852" i="78"/>
  <c r="AQ1852" i="78"/>
  <c r="AP1391" i="78"/>
  <c r="AH1391" i="78"/>
  <c r="AN1391" i="78"/>
  <c r="AM1391" i="78"/>
  <c r="AR1391" i="78" s="1"/>
  <c r="AT1391" i="78"/>
  <c r="AL1391" i="78"/>
  <c r="AZ1391" i="78"/>
  <c r="AY1391" i="78" s="1"/>
  <c r="AX1391" i="78" s="1"/>
  <c r="AJ1391" i="78"/>
  <c r="AK1391" i="78"/>
  <c r="AI1391" i="78"/>
  <c r="AM652" i="78"/>
  <c r="AR652" i="78" s="1"/>
  <c r="AI652" i="78"/>
  <c r="AN652" i="78"/>
  <c r="AZ652" i="78"/>
  <c r="AY652" i="78" s="1"/>
  <c r="AX652" i="78" s="1"/>
  <c r="AL652" i="78"/>
  <c r="AJ652" i="78"/>
  <c r="AH652" i="78"/>
  <c r="AT652" i="78"/>
  <c r="AP652" i="78"/>
  <c r="AK652" i="78"/>
  <c r="AT282" i="78"/>
  <c r="AL282" i="78"/>
  <c r="AI282" i="78"/>
  <c r="AH282" i="78"/>
  <c r="AP282" i="78"/>
  <c r="AN282" i="78"/>
  <c r="AM282" i="78"/>
  <c r="AR282" i="78" s="1"/>
  <c r="AK282" i="78"/>
  <c r="AJ282" i="78"/>
  <c r="AN490" i="78"/>
  <c r="AT490" i="78"/>
  <c r="AL490" i="78"/>
  <c r="AP490" i="78"/>
  <c r="AH490" i="78"/>
  <c r="AM490" i="78"/>
  <c r="AR490" i="78" s="1"/>
  <c r="AK490" i="78"/>
  <c r="AJ490" i="78"/>
  <c r="AI490" i="78"/>
  <c r="AS955" i="78"/>
  <c r="AQ955" i="78"/>
  <c r="AS1900" i="78"/>
  <c r="AQ1900" i="78"/>
  <c r="AM702" i="78"/>
  <c r="AR702" i="78" s="1"/>
  <c r="AI702" i="78"/>
  <c r="AP702" i="78"/>
  <c r="AN702" i="78"/>
  <c r="AZ702" i="78"/>
  <c r="AY702" i="78" s="1"/>
  <c r="AX702" i="78" s="1"/>
  <c r="AL702" i="78"/>
  <c r="AK702" i="78"/>
  <c r="AJ702" i="78"/>
  <c r="AH702" i="78"/>
  <c r="AT702" i="78"/>
  <c r="AN1447" i="78"/>
  <c r="AJ1447" i="78"/>
  <c r="AT1447" i="78"/>
  <c r="AI1447" i="78"/>
  <c r="AP1447" i="78"/>
  <c r="AL1447" i="78"/>
  <c r="AK1447" i="78"/>
  <c r="AH1447" i="78"/>
  <c r="AZ1447" i="78"/>
  <c r="AY1447" i="78" s="1"/>
  <c r="AX1447" i="78" s="1"/>
  <c r="AM1447" i="78"/>
  <c r="AR1447" i="78" s="1"/>
  <c r="AT1830" i="78"/>
  <c r="AL1830" i="78"/>
  <c r="AZ1830" i="78"/>
  <c r="AY1830" i="78" s="1"/>
  <c r="AX1830" i="78" s="1"/>
  <c r="AJ1830" i="78"/>
  <c r="AM1830" i="78"/>
  <c r="AR1830" i="78" s="1"/>
  <c r="AK1830" i="78"/>
  <c r="AI1830" i="78"/>
  <c r="AH1830" i="78"/>
  <c r="AP1830" i="78"/>
  <c r="AN1830" i="78"/>
  <c r="AM98" i="78"/>
  <c r="AR98" i="78" s="1"/>
  <c r="AT98" i="78"/>
  <c r="AL98" i="78"/>
  <c r="AJ98" i="78"/>
  <c r="AI98" i="78"/>
  <c r="AN98" i="78"/>
  <c r="AK98" i="78"/>
  <c r="AH98" i="78"/>
  <c r="AP98" i="78"/>
  <c r="AQ685" i="78"/>
  <c r="AS685" i="78"/>
  <c r="AS1169" i="78"/>
  <c r="AQ1169" i="78"/>
  <c r="AM619" i="78"/>
  <c r="AR619" i="78" s="1"/>
  <c r="AP619" i="78"/>
  <c r="AN619" i="78"/>
  <c r="AZ619" i="78"/>
  <c r="AY619" i="78" s="1"/>
  <c r="AX619" i="78" s="1"/>
  <c r="AI619" i="78"/>
  <c r="AH619" i="78"/>
  <c r="AK619" i="78"/>
  <c r="AJ619" i="78"/>
  <c r="AT619" i="78"/>
  <c r="AL619" i="78"/>
  <c r="AN375" i="78"/>
  <c r="AM375" i="78"/>
  <c r="AR375" i="78" s="1"/>
  <c r="AP375" i="78"/>
  <c r="AT375" i="78"/>
  <c r="AL375" i="78"/>
  <c r="AK375" i="78"/>
  <c r="AJ375" i="78"/>
  <c r="AI375" i="78"/>
  <c r="AH375" i="78"/>
  <c r="AT1968" i="78"/>
  <c r="AL1968" i="78"/>
  <c r="AZ1968" i="78"/>
  <c r="AY1968" i="78" s="1"/>
  <c r="AX1968" i="78" s="1"/>
  <c r="AI1968" i="78"/>
  <c r="AH1968" i="78"/>
  <c r="AP1968" i="78"/>
  <c r="AM1968" i="78"/>
  <c r="AR1968" i="78" s="1"/>
  <c r="AJ1968" i="78"/>
  <c r="AK1968" i="78"/>
  <c r="AN1968" i="78"/>
  <c r="AM731" i="78"/>
  <c r="AR731" i="78" s="1"/>
  <c r="AN731" i="78"/>
  <c r="AZ731" i="78"/>
  <c r="AY731" i="78" s="1"/>
  <c r="AX731" i="78" s="1"/>
  <c r="AT731" i="78"/>
  <c r="AK731" i="78"/>
  <c r="AI731" i="78"/>
  <c r="AH731" i="78"/>
  <c r="AP731" i="78"/>
  <c r="AL731" i="78"/>
  <c r="AJ731" i="78"/>
  <c r="AS452" i="78"/>
  <c r="AQ452" i="78"/>
  <c r="AJ390" i="78"/>
  <c r="AT390" i="78"/>
  <c r="AL390" i="78"/>
  <c r="AI390" i="78"/>
  <c r="AH390" i="78"/>
  <c r="AP390" i="78"/>
  <c r="AN390" i="78"/>
  <c r="AM390" i="78"/>
  <c r="AR390" i="78" s="1"/>
  <c r="AK390" i="78"/>
  <c r="AS202" i="78"/>
  <c r="AQ202" i="78"/>
  <c r="AS1991" i="78"/>
  <c r="AQ1991" i="78"/>
  <c r="AS1871" i="78"/>
  <c r="AQ1871" i="78"/>
  <c r="AS1213" i="78"/>
  <c r="AQ1213" i="78"/>
  <c r="AK968" i="78"/>
  <c r="AJ968" i="78"/>
  <c r="AP968" i="78"/>
  <c r="AZ968" i="78"/>
  <c r="AY968" i="78" s="1"/>
  <c r="AX968" i="78" s="1"/>
  <c r="AN968" i="78"/>
  <c r="AM968" i="78"/>
  <c r="AR968" i="78" s="1"/>
  <c r="AI968" i="78"/>
  <c r="AH968" i="78"/>
  <c r="AT968" i="78"/>
  <c r="AL968" i="78"/>
  <c r="AQ1095" i="78"/>
  <c r="AS1095" i="78"/>
  <c r="AQ1606" i="78"/>
  <c r="AS1606" i="78"/>
  <c r="AQ1745" i="78"/>
  <c r="AS1745" i="78"/>
  <c r="AI393" i="78"/>
  <c r="AT393" i="78"/>
  <c r="AJ393" i="78"/>
  <c r="AH393" i="78"/>
  <c r="AP393" i="78"/>
  <c r="AN393" i="78"/>
  <c r="AM393" i="78"/>
  <c r="AR393" i="78" s="1"/>
  <c r="AL393" i="78"/>
  <c r="AK393" i="78"/>
  <c r="AK383" i="78"/>
  <c r="AN383" i="78"/>
  <c r="AP383" i="78"/>
  <c r="AM383" i="78"/>
  <c r="AR383" i="78" s="1"/>
  <c r="AL383" i="78"/>
  <c r="AT383" i="78"/>
  <c r="AJ383" i="78"/>
  <c r="AI383" i="78"/>
  <c r="AH383" i="78"/>
  <c r="AS682" i="78"/>
  <c r="AQ682" i="78"/>
  <c r="AJ1301" i="78"/>
  <c r="AN1301" i="78"/>
  <c r="AP1301" i="78"/>
  <c r="AM1301" i="78"/>
  <c r="AR1301" i="78" s="1"/>
  <c r="AZ1301" i="78"/>
  <c r="AY1301" i="78" s="1"/>
  <c r="AX1301" i="78" s="1"/>
  <c r="AL1301" i="78"/>
  <c r="AI1301" i="78"/>
  <c r="AT1301" i="78"/>
  <c r="AK1301" i="78"/>
  <c r="AH1301" i="78"/>
  <c r="AQ441" i="78"/>
  <c r="AS441" i="78"/>
  <c r="AJ2018" i="78"/>
  <c r="AI2018" i="78"/>
  <c r="AN2018" i="78"/>
  <c r="AM2018" i="78"/>
  <c r="AR2018" i="78" s="1"/>
  <c r="AL2018" i="78"/>
  <c r="AK2018" i="78"/>
  <c r="AT2018" i="78"/>
  <c r="AH2018" i="78"/>
  <c r="AP2018" i="78"/>
  <c r="AZ2018" i="78"/>
  <c r="AY2018" i="78" s="1"/>
  <c r="AX2018" i="78" s="1"/>
  <c r="AN1052" i="78"/>
  <c r="AM1052" i="78"/>
  <c r="AR1052" i="78" s="1"/>
  <c r="AZ1052" i="78"/>
  <c r="AY1052" i="78" s="1"/>
  <c r="AX1052" i="78" s="1"/>
  <c r="AL1052" i="78"/>
  <c r="AT1052" i="78"/>
  <c r="AK1052" i="78"/>
  <c r="AJ1052" i="78"/>
  <c r="AI1052" i="78"/>
  <c r="AH1052" i="78"/>
  <c r="AP1052" i="78"/>
  <c r="AS1779" i="78"/>
  <c r="AQ1779" i="78"/>
  <c r="AM864" i="78"/>
  <c r="AR864" i="78" s="1"/>
  <c r="AP864" i="78"/>
  <c r="AT864" i="78"/>
  <c r="AK864" i="78"/>
  <c r="AI864" i="78"/>
  <c r="AH864" i="78"/>
  <c r="AN864" i="78"/>
  <c r="AL864" i="78"/>
  <c r="AJ864" i="78"/>
  <c r="AZ864" i="78"/>
  <c r="AY864" i="78" s="1"/>
  <c r="AX864" i="78" s="1"/>
  <c r="AJ1286" i="78"/>
  <c r="AT1286" i="78"/>
  <c r="AK1286" i="78"/>
  <c r="AM1286" i="78"/>
  <c r="AR1286" i="78" s="1"/>
  <c r="AL1286" i="78"/>
  <c r="AI1286" i="78"/>
  <c r="AP1286" i="78"/>
  <c r="AZ1286" i="78"/>
  <c r="AY1286" i="78" s="1"/>
  <c r="AX1286" i="78" s="1"/>
  <c r="AN1286" i="78"/>
  <c r="AH1286" i="78"/>
  <c r="AS1490" i="78"/>
  <c r="AQ1490" i="78"/>
  <c r="AQ550" i="78"/>
  <c r="AS550" i="78"/>
  <c r="AS1967" i="78"/>
  <c r="AQ1967" i="78"/>
  <c r="AS1758" i="78"/>
  <c r="AQ1758" i="78"/>
  <c r="AM2002" i="78"/>
  <c r="AR2002" i="78" s="1"/>
  <c r="AN2002" i="78"/>
  <c r="AT2002" i="78"/>
  <c r="AK2002" i="78"/>
  <c r="AI2002" i="78"/>
  <c r="AL2002" i="78"/>
  <c r="AZ2002" i="78"/>
  <c r="AY2002" i="78" s="1"/>
  <c r="AX2002" i="78" s="1"/>
  <c r="AP2002" i="78"/>
  <c r="AJ2002" i="78"/>
  <c r="AH2002" i="78"/>
  <c r="AS1969" i="78"/>
  <c r="AQ1969" i="78"/>
  <c r="AS979" i="78"/>
  <c r="AQ979" i="78"/>
  <c r="AQ945" i="78"/>
  <c r="AS945" i="78"/>
  <c r="AS980" i="78"/>
  <c r="AQ980" i="78"/>
  <c r="AS345" i="78"/>
  <c r="AQ345" i="78"/>
  <c r="AQ229" i="78"/>
  <c r="AS229" i="78"/>
  <c r="AQ1428" i="78"/>
  <c r="AS1428" i="78"/>
  <c r="AI1089" i="78"/>
  <c r="AH1089" i="78"/>
  <c r="AM1089" i="78"/>
  <c r="AR1089" i="78" s="1"/>
  <c r="AZ1089" i="78"/>
  <c r="AY1089" i="78" s="1"/>
  <c r="AX1089" i="78" s="1"/>
  <c r="AL1089" i="78"/>
  <c r="AK1089" i="78"/>
  <c r="AJ1089" i="78"/>
  <c r="AT1089" i="78"/>
  <c r="AP1089" i="78"/>
  <c r="AN1089" i="78"/>
  <c r="AN1055" i="78"/>
  <c r="AI1055" i="78"/>
  <c r="AH1055" i="78"/>
  <c r="AP1055" i="78"/>
  <c r="AM1055" i="78"/>
  <c r="AR1055" i="78" s="1"/>
  <c r="AZ1055" i="78"/>
  <c r="AY1055" i="78" s="1"/>
  <c r="AX1055" i="78" s="1"/>
  <c r="AL1055" i="78"/>
  <c r="AK1055" i="78"/>
  <c r="AJ1055" i="78"/>
  <c r="AT1055" i="78"/>
  <c r="AN1531" i="78"/>
  <c r="AM1531" i="78"/>
  <c r="AR1531" i="78" s="1"/>
  <c r="AT1531" i="78"/>
  <c r="AL1531" i="78"/>
  <c r="AZ1531" i="78"/>
  <c r="AY1531" i="78" s="1"/>
  <c r="AX1531" i="78" s="1"/>
  <c r="AI1531" i="78"/>
  <c r="AK1531" i="78"/>
  <c r="AJ1531" i="78"/>
  <c r="AP1531" i="78"/>
  <c r="AH1531" i="78"/>
  <c r="AT1822" i="78"/>
  <c r="AL1822" i="78"/>
  <c r="AZ1822" i="78"/>
  <c r="AY1822" i="78" s="1"/>
  <c r="AX1822" i="78" s="1"/>
  <c r="AJ1822" i="78"/>
  <c r="AM1822" i="78"/>
  <c r="AR1822" i="78" s="1"/>
  <c r="AK1822" i="78"/>
  <c r="AI1822" i="78"/>
  <c r="AH1822" i="78"/>
  <c r="AP1822" i="78"/>
  <c r="AN1822" i="78"/>
  <c r="AS278" i="78"/>
  <c r="AQ278" i="78"/>
  <c r="AQ1302" i="78"/>
  <c r="AS1302" i="78"/>
  <c r="AT266" i="78"/>
  <c r="AL266" i="78"/>
  <c r="AI266" i="78"/>
  <c r="AH266" i="78"/>
  <c r="AN266" i="78"/>
  <c r="AM266" i="78"/>
  <c r="AR266" i="78" s="1"/>
  <c r="AK266" i="78"/>
  <c r="AJ266" i="78"/>
  <c r="AP266" i="78"/>
  <c r="AQ98" i="78"/>
  <c r="AS98" i="78"/>
  <c r="AM1836" i="78"/>
  <c r="AR1836" i="78" s="1"/>
  <c r="AT1836" i="78"/>
  <c r="AL1836" i="78"/>
  <c r="AZ1836" i="78"/>
  <c r="AY1836" i="78" s="1"/>
  <c r="AX1836" i="78" s="1"/>
  <c r="AJ1836" i="78"/>
  <c r="AP1836" i="78"/>
  <c r="AH1836" i="78"/>
  <c r="AN1836" i="78"/>
  <c r="AK1836" i="78"/>
  <c r="AI1836" i="78"/>
  <c r="AQ819" i="78"/>
  <c r="AS819" i="78"/>
  <c r="AT1826" i="78"/>
  <c r="AL1826" i="78"/>
  <c r="AZ1826" i="78"/>
  <c r="AY1826" i="78" s="1"/>
  <c r="AX1826" i="78" s="1"/>
  <c r="AJ1826" i="78"/>
  <c r="AM1826" i="78"/>
  <c r="AR1826" i="78" s="1"/>
  <c r="AK1826" i="78"/>
  <c r="AI1826" i="78"/>
  <c r="AH1826" i="78"/>
  <c r="AP1826" i="78"/>
  <c r="AN1826" i="78"/>
  <c r="AS210" i="78"/>
  <c r="AQ210" i="78"/>
  <c r="AS416" i="78"/>
  <c r="AQ416" i="78"/>
  <c r="AQ640" i="78"/>
  <c r="AS640" i="78"/>
  <c r="AK1892" i="78"/>
  <c r="AT1892" i="78"/>
  <c r="AJ1892" i="78"/>
  <c r="AH1892" i="78"/>
  <c r="AP1892" i="78"/>
  <c r="AN1892" i="78"/>
  <c r="AM1892" i="78"/>
  <c r="AR1892" i="78" s="1"/>
  <c r="AL1892" i="78"/>
  <c r="AI1892" i="78"/>
  <c r="AZ1892" i="78"/>
  <c r="AY1892" i="78" s="1"/>
  <c r="AX1892" i="78" s="1"/>
  <c r="AN1744" i="78"/>
  <c r="AT1744" i="78"/>
  <c r="AL1744" i="78"/>
  <c r="AZ1744" i="78"/>
  <c r="AY1744" i="78" s="1"/>
  <c r="AX1744" i="78" s="1"/>
  <c r="AH1744" i="78"/>
  <c r="AP1744" i="78"/>
  <c r="AM1744" i="78"/>
  <c r="AR1744" i="78" s="1"/>
  <c r="AK1744" i="78"/>
  <c r="AJ1744" i="78"/>
  <c r="AI1744" i="78"/>
  <c r="AK1007" i="78"/>
  <c r="AJ1007" i="78"/>
  <c r="AI1007" i="78"/>
  <c r="AL1007" i="78"/>
  <c r="AH1007" i="78"/>
  <c r="AP1007" i="78"/>
  <c r="AN1007" i="78"/>
  <c r="AT1007" i="78"/>
  <c r="AM1007" i="78"/>
  <c r="AR1007" i="78" s="1"/>
  <c r="AZ1007" i="78"/>
  <c r="AY1007" i="78" s="1"/>
  <c r="AX1007" i="78" s="1"/>
  <c r="AS1214" i="78"/>
  <c r="AQ1214" i="78"/>
  <c r="AK1917" i="78"/>
  <c r="AP1917" i="78"/>
  <c r="AN1917" i="78"/>
  <c r="AT1917" i="78"/>
  <c r="AJ1917" i="78"/>
  <c r="AI1917" i="78"/>
  <c r="AH1917" i="78"/>
  <c r="AZ1917" i="78"/>
  <c r="AY1917" i="78" s="1"/>
  <c r="AX1917" i="78" s="1"/>
  <c r="AM1917" i="78"/>
  <c r="AR1917" i="78" s="1"/>
  <c r="AL1917" i="78"/>
  <c r="AS2000" i="78"/>
  <c r="AQ2000" i="78"/>
  <c r="AK437" i="78"/>
  <c r="AI437" i="78"/>
  <c r="AM437" i="78"/>
  <c r="AR437" i="78" s="1"/>
  <c r="AJ437" i="78"/>
  <c r="AH437" i="78"/>
  <c r="AT437" i="78"/>
  <c r="AP437" i="78"/>
  <c r="AN437" i="78"/>
  <c r="AL437" i="78"/>
  <c r="AK971" i="78"/>
  <c r="AJ971" i="78"/>
  <c r="AN971" i="78"/>
  <c r="AM971" i="78"/>
  <c r="AR971" i="78" s="1"/>
  <c r="AL971" i="78"/>
  <c r="AI971" i="78"/>
  <c r="AT971" i="78"/>
  <c r="AP971" i="78"/>
  <c r="AH971" i="78"/>
  <c r="AZ971" i="78"/>
  <c r="AY971" i="78" s="1"/>
  <c r="AX971" i="78" s="1"/>
  <c r="AM914" i="78"/>
  <c r="AR914" i="78" s="1"/>
  <c r="AL914" i="78"/>
  <c r="AT914" i="78"/>
  <c r="AK914" i="78"/>
  <c r="AI914" i="78"/>
  <c r="AP914" i="78"/>
  <c r="AN914" i="78"/>
  <c r="AJ914" i="78"/>
  <c r="AH914" i="78"/>
  <c r="AZ914" i="78"/>
  <c r="AY914" i="78" s="1"/>
  <c r="AX914" i="78" s="1"/>
  <c r="AS413" i="78"/>
  <c r="AQ413" i="78"/>
  <c r="AS509" i="78"/>
  <c r="AQ509" i="78"/>
  <c r="AK1037" i="78"/>
  <c r="AJ1037" i="78"/>
  <c r="AI1037" i="78"/>
  <c r="AN1037" i="78"/>
  <c r="AZ1037" i="78"/>
  <c r="AY1037" i="78" s="1"/>
  <c r="AX1037" i="78" s="1"/>
  <c r="AT1037" i="78"/>
  <c r="AM1037" i="78"/>
  <c r="AR1037" i="78" s="1"/>
  <c r="AL1037" i="78"/>
  <c r="AP1037" i="78"/>
  <c r="AH1037" i="78"/>
  <c r="AS920" i="78"/>
  <c r="AQ920" i="78"/>
  <c r="AS313" i="78"/>
  <c r="AQ313" i="78"/>
  <c r="AK1020" i="78"/>
  <c r="AJ1020" i="78"/>
  <c r="AI1020" i="78"/>
  <c r="AM1020" i="78"/>
  <c r="AR1020" i="78" s="1"/>
  <c r="AL1020" i="78"/>
  <c r="AH1020" i="78"/>
  <c r="AT1020" i="78"/>
  <c r="AZ1020" i="78"/>
  <c r="AY1020" i="78" s="1"/>
  <c r="AX1020" i="78" s="1"/>
  <c r="AP1020" i="78"/>
  <c r="AN1020" i="78"/>
  <c r="AS1194" i="78"/>
  <c r="AQ1194" i="78"/>
  <c r="AK1936" i="78"/>
  <c r="AI1936" i="78"/>
  <c r="AM1936" i="78"/>
  <c r="AR1936" i="78" s="1"/>
  <c r="AL1936" i="78"/>
  <c r="AJ1936" i="78"/>
  <c r="AH1936" i="78"/>
  <c r="AT1936" i="78"/>
  <c r="AN1936" i="78"/>
  <c r="AP1936" i="78"/>
  <c r="AZ1936" i="78"/>
  <c r="AY1936" i="78" s="1"/>
  <c r="AX1936" i="78" s="1"/>
  <c r="AK469" i="78"/>
  <c r="AI469" i="78"/>
  <c r="AM469" i="78"/>
  <c r="AR469" i="78" s="1"/>
  <c r="AL469" i="78"/>
  <c r="AJ469" i="78"/>
  <c r="AH469" i="78"/>
  <c r="AT469" i="78"/>
  <c r="AP469" i="78"/>
  <c r="AN469" i="78"/>
  <c r="AK995" i="78"/>
  <c r="AJ995" i="78"/>
  <c r="AI995" i="78"/>
  <c r="AT995" i="78"/>
  <c r="AZ995" i="78"/>
  <c r="AY995" i="78" s="1"/>
  <c r="AX995" i="78" s="1"/>
  <c r="AP995" i="78"/>
  <c r="AN995" i="78"/>
  <c r="AM995" i="78"/>
  <c r="AR995" i="78" s="1"/>
  <c r="AH995" i="78"/>
  <c r="AL995" i="78"/>
  <c r="AS1906" i="78"/>
  <c r="AQ1906" i="78"/>
  <c r="AN1384" i="78"/>
  <c r="AM1384" i="78"/>
  <c r="AR1384" i="78" s="1"/>
  <c r="AT1384" i="78"/>
  <c r="AL1384" i="78"/>
  <c r="AZ1384" i="78"/>
  <c r="AY1384" i="78" s="1"/>
  <c r="AX1384" i="78" s="1"/>
  <c r="AJ1384" i="78"/>
  <c r="AP1384" i="78"/>
  <c r="AK1384" i="78"/>
  <c r="AI1384" i="78"/>
  <c r="AH1384" i="78"/>
  <c r="AS369" i="78"/>
  <c r="AQ369" i="78"/>
  <c r="AM599" i="78"/>
  <c r="AR599" i="78" s="1"/>
  <c r="AP599" i="78"/>
  <c r="AN599" i="78"/>
  <c r="AZ599" i="78"/>
  <c r="AY599" i="78" s="1"/>
  <c r="AX599" i="78" s="1"/>
  <c r="AI599" i="78"/>
  <c r="AH599" i="78"/>
  <c r="AJ599" i="78"/>
  <c r="AT599" i="78"/>
  <c r="AL599" i="78"/>
  <c r="AK599" i="78"/>
  <c r="AQ1692" i="78"/>
  <c r="AS1692" i="78"/>
  <c r="AS116" i="78"/>
  <c r="AQ116" i="78"/>
  <c r="AQ1698" i="78"/>
  <c r="AS1698" i="78"/>
  <c r="AI1599" i="78"/>
  <c r="AN1599" i="78"/>
  <c r="AP1599" i="78"/>
  <c r="AM1599" i="78"/>
  <c r="AR1599" i="78" s="1"/>
  <c r="AZ1599" i="78"/>
  <c r="AY1599" i="78" s="1"/>
  <c r="AX1599" i="78" s="1"/>
  <c r="AT1599" i="78"/>
  <c r="AK1599" i="78"/>
  <c r="AJ1599" i="78"/>
  <c r="AL1599" i="78"/>
  <c r="AH1599" i="78"/>
  <c r="AS718" i="78"/>
  <c r="AQ718" i="78"/>
  <c r="AM888" i="78"/>
  <c r="AR888" i="78" s="1"/>
  <c r="AP888" i="78"/>
  <c r="AL888" i="78"/>
  <c r="AT888" i="78"/>
  <c r="AK888" i="78"/>
  <c r="AI888" i="78"/>
  <c r="AJ888" i="78"/>
  <c r="AH888" i="78"/>
  <c r="AZ888" i="78"/>
  <c r="AY888" i="78" s="1"/>
  <c r="AX888" i="78" s="1"/>
  <c r="AN888" i="78"/>
  <c r="AS1914" i="78"/>
  <c r="AQ1914" i="78"/>
  <c r="AN1060" i="78"/>
  <c r="AM1060" i="78"/>
  <c r="AR1060" i="78" s="1"/>
  <c r="AZ1060" i="78"/>
  <c r="AY1060" i="78" s="1"/>
  <c r="AX1060" i="78" s="1"/>
  <c r="AL1060" i="78"/>
  <c r="AT1060" i="78"/>
  <c r="AK1060" i="78"/>
  <c r="AJ1060" i="78"/>
  <c r="AI1060" i="78"/>
  <c r="AH1060" i="78"/>
  <c r="AP1060" i="78"/>
  <c r="AT1994" i="78"/>
  <c r="AL1994" i="78"/>
  <c r="AZ1994" i="78"/>
  <c r="AY1994" i="78" s="1"/>
  <c r="AX1994" i="78" s="1"/>
  <c r="AK1994" i="78"/>
  <c r="AJ1994" i="78"/>
  <c r="AI1994" i="78"/>
  <c r="AH1994" i="78"/>
  <c r="AP1994" i="78"/>
  <c r="AN1994" i="78"/>
  <c r="AM1994" i="78"/>
  <c r="AR1994" i="78" s="1"/>
  <c r="AS610" i="78"/>
  <c r="AQ610" i="78"/>
  <c r="AQ1116" i="78"/>
  <c r="AS1116" i="78"/>
  <c r="AQ587" i="78"/>
  <c r="AS587" i="78"/>
  <c r="AK1032" i="78"/>
  <c r="AJ1032" i="78"/>
  <c r="AI1032" i="78"/>
  <c r="AN1032" i="78"/>
  <c r="AM1032" i="78"/>
  <c r="AR1032" i="78" s="1"/>
  <c r="AL1032" i="78"/>
  <c r="AH1032" i="78"/>
  <c r="AP1032" i="78"/>
  <c r="AT1032" i="78"/>
  <c r="AZ1032" i="78"/>
  <c r="AY1032" i="78" s="1"/>
  <c r="AX1032" i="78" s="1"/>
  <c r="AS1175" i="78"/>
  <c r="AQ1175" i="78"/>
  <c r="AS244" i="78"/>
  <c r="AQ244" i="78"/>
  <c r="AJ581" i="78"/>
  <c r="AM581" i="78"/>
  <c r="AR581" i="78" s="1"/>
  <c r="AZ581" i="78"/>
  <c r="AY581" i="78" s="1"/>
  <c r="AX581" i="78" s="1"/>
  <c r="AH581" i="78"/>
  <c r="AP581" i="78"/>
  <c r="AT581" i="78"/>
  <c r="AN581" i="78"/>
  <c r="AL581" i="78"/>
  <c r="AI581" i="78"/>
  <c r="AK581" i="78"/>
  <c r="AN1458" i="78"/>
  <c r="AJ1458" i="78"/>
  <c r="AP1458" i="78"/>
  <c r="AL1458" i="78"/>
  <c r="AK1458" i="78"/>
  <c r="AT1458" i="78"/>
  <c r="AI1458" i="78"/>
  <c r="AM1458" i="78"/>
  <c r="AR1458" i="78" s="1"/>
  <c r="AH1458" i="78"/>
  <c r="AZ1458" i="78"/>
  <c r="AY1458" i="78" s="1"/>
  <c r="AX1458" i="78" s="1"/>
  <c r="AQ1807" i="78"/>
  <c r="AS1807" i="78"/>
  <c r="AS375" i="78"/>
  <c r="AQ375" i="78"/>
  <c r="AI137" i="78"/>
  <c r="AH137" i="78"/>
  <c r="AN137" i="78"/>
  <c r="AM137" i="78"/>
  <c r="AR137" i="78" s="1"/>
  <c r="AP137" i="78"/>
  <c r="AT137" i="78"/>
  <c r="AL137" i="78"/>
  <c r="AK137" i="78"/>
  <c r="AJ137" i="78"/>
  <c r="AS1178" i="78"/>
  <c r="AQ1178" i="78"/>
  <c r="AJ1294" i="78"/>
  <c r="AT1294" i="78"/>
  <c r="AK1294" i="78"/>
  <c r="AH1294" i="78"/>
  <c r="AN1294" i="78"/>
  <c r="AM1294" i="78"/>
  <c r="AR1294" i="78" s="1"/>
  <c r="AL1294" i="78"/>
  <c r="AP1294" i="78"/>
  <c r="AZ1294" i="78"/>
  <c r="AY1294" i="78" s="1"/>
  <c r="AX1294" i="78" s="1"/>
  <c r="AI1294" i="78"/>
  <c r="AQ1703" i="78"/>
  <c r="AS1703" i="78"/>
  <c r="AQ891" i="78"/>
  <c r="AS891" i="78"/>
  <c r="AS124" i="78"/>
  <c r="AQ124" i="78"/>
  <c r="AN1710" i="78"/>
  <c r="AL1710" i="78"/>
  <c r="AJ1710" i="78"/>
  <c r="AI1710" i="78"/>
  <c r="AH1710" i="78"/>
  <c r="AM1710" i="78"/>
  <c r="AR1710" i="78" s="1"/>
  <c r="AK1710" i="78"/>
  <c r="AZ1710" i="78"/>
  <c r="AY1710" i="78" s="1"/>
  <c r="AX1710" i="78" s="1"/>
  <c r="AT1710" i="78"/>
  <c r="AP1710" i="78"/>
  <c r="AM869" i="78"/>
  <c r="AR869" i="78" s="1"/>
  <c r="AP869" i="78"/>
  <c r="AN869" i="78"/>
  <c r="AZ869" i="78"/>
  <c r="AY869" i="78" s="1"/>
  <c r="AX869" i="78" s="1"/>
  <c r="AT869" i="78"/>
  <c r="AK869" i="78"/>
  <c r="AI869" i="78"/>
  <c r="AH869" i="78"/>
  <c r="AL869" i="78"/>
  <c r="AJ869" i="78"/>
  <c r="AQ731" i="78"/>
  <c r="AS731" i="78"/>
  <c r="AS1382" i="78"/>
  <c r="AQ1382" i="78"/>
  <c r="AK1141" i="78"/>
  <c r="AI1141" i="78"/>
  <c r="AP1141" i="78"/>
  <c r="AM1141" i="78"/>
  <c r="AR1141" i="78" s="1"/>
  <c r="AJ1141" i="78"/>
  <c r="AT1141" i="78"/>
  <c r="AN1141" i="78"/>
  <c r="AL1141" i="78"/>
  <c r="AH1141" i="78"/>
  <c r="AZ1141" i="78"/>
  <c r="AY1141" i="78" s="1"/>
  <c r="AX1141" i="78" s="1"/>
  <c r="AT452" i="78"/>
  <c r="AL452" i="78"/>
  <c r="AJ452" i="78"/>
  <c r="AN452" i="78"/>
  <c r="AH452" i="78"/>
  <c r="AP452" i="78"/>
  <c r="AM452" i="78"/>
  <c r="AR452" i="78" s="1"/>
  <c r="AK452" i="78"/>
  <c r="AI452" i="78"/>
  <c r="AS1430" i="78"/>
  <c r="AQ1430" i="78"/>
  <c r="AK1197" i="78"/>
  <c r="AI1197" i="78"/>
  <c r="AP1197" i="78"/>
  <c r="AM1197" i="78"/>
  <c r="AR1197" i="78" s="1"/>
  <c r="AJ1197" i="78"/>
  <c r="AT1197" i="78"/>
  <c r="AN1197" i="78"/>
  <c r="AL1197" i="78"/>
  <c r="AH1197" i="78"/>
  <c r="AZ1197" i="78"/>
  <c r="AY1197" i="78" s="1"/>
  <c r="AX1197" i="78" s="1"/>
  <c r="AS1865" i="78"/>
  <c r="AQ1865" i="78"/>
  <c r="AS636" i="78"/>
  <c r="AQ636" i="78"/>
  <c r="AM809" i="78"/>
  <c r="AR809" i="78" s="1"/>
  <c r="AP809" i="78"/>
  <c r="AI809" i="78"/>
  <c r="AH809" i="78"/>
  <c r="AZ809" i="78"/>
  <c r="AY809" i="78" s="1"/>
  <c r="AX809" i="78" s="1"/>
  <c r="AN809" i="78"/>
  <c r="AL809" i="78"/>
  <c r="AK809" i="78"/>
  <c r="AT809" i="78"/>
  <c r="AJ809" i="78"/>
  <c r="AI261" i="78"/>
  <c r="AN261" i="78"/>
  <c r="AM261" i="78"/>
  <c r="AR261" i="78" s="1"/>
  <c r="AP261" i="78"/>
  <c r="AL261" i="78"/>
  <c r="AK261" i="78"/>
  <c r="AJ261" i="78"/>
  <c r="AT261" i="78"/>
  <c r="AH261" i="78"/>
  <c r="AT1813" i="78"/>
  <c r="AL1813" i="78"/>
  <c r="AZ1813" i="78"/>
  <c r="AY1813" i="78" s="1"/>
  <c r="AX1813" i="78" s="1"/>
  <c r="AJ1813" i="78"/>
  <c r="AM1813" i="78"/>
  <c r="AR1813" i="78" s="1"/>
  <c r="AI1813" i="78"/>
  <c r="AN1813" i="78"/>
  <c r="AK1813" i="78"/>
  <c r="AH1813" i="78"/>
  <c r="AP1813" i="78"/>
  <c r="AS390" i="78"/>
  <c r="AQ390" i="78"/>
  <c r="AJ571" i="78"/>
  <c r="AT571" i="78"/>
  <c r="AK571" i="78"/>
  <c r="AI571" i="78"/>
  <c r="AP571" i="78"/>
  <c r="AN571" i="78"/>
  <c r="AM571" i="78"/>
  <c r="AR571" i="78" s="1"/>
  <c r="AH571" i="78"/>
  <c r="AL571" i="78"/>
  <c r="AZ571" i="78"/>
  <c r="AY571" i="78" s="1"/>
  <c r="AX571" i="78" s="1"/>
  <c r="AS214" i="78"/>
  <c r="AQ214" i="78"/>
  <c r="AS290" i="78"/>
  <c r="AQ290" i="78"/>
  <c r="AS1874" i="78"/>
  <c r="AQ1874" i="78"/>
  <c r="AQ677" i="78"/>
  <c r="AS677" i="78"/>
  <c r="AI1085" i="78"/>
  <c r="AM1085" i="78"/>
  <c r="AR1085" i="78" s="1"/>
  <c r="AZ1085" i="78"/>
  <c r="AY1085" i="78" s="1"/>
  <c r="AX1085" i="78" s="1"/>
  <c r="AH1085" i="78"/>
  <c r="AN1085" i="78"/>
  <c r="AL1085" i="78"/>
  <c r="AK1085" i="78"/>
  <c r="AJ1085" i="78"/>
  <c r="AT1085" i="78"/>
  <c r="AP1085" i="78"/>
  <c r="AQ1121" i="78"/>
  <c r="AS1121" i="78"/>
  <c r="AN1517" i="78"/>
  <c r="AT1517" i="78"/>
  <c r="AL1517" i="78"/>
  <c r="AZ1517" i="78"/>
  <c r="AY1517" i="78" s="1"/>
  <c r="AX1517" i="78" s="1"/>
  <c r="AP1517" i="78"/>
  <c r="AM1517" i="78"/>
  <c r="AR1517" i="78" s="1"/>
  <c r="AJ1517" i="78"/>
  <c r="AH1517" i="78"/>
  <c r="AI1517" i="78"/>
  <c r="AK1517" i="78"/>
  <c r="AI1648" i="78"/>
  <c r="AM1648" i="78"/>
  <c r="AR1648" i="78" s="1"/>
  <c r="AP1648" i="78"/>
  <c r="AZ1648" i="78"/>
  <c r="AY1648" i="78" s="1"/>
  <c r="AX1648" i="78" s="1"/>
  <c r="AL1648" i="78"/>
  <c r="AK1648" i="78"/>
  <c r="AJ1648" i="78"/>
  <c r="AH1648" i="78"/>
  <c r="AT1648" i="78"/>
  <c r="AN1648" i="78"/>
  <c r="AN482" i="78"/>
  <c r="AT482" i="78"/>
  <c r="AL482" i="78"/>
  <c r="AP482" i="78"/>
  <c r="AH482" i="78"/>
  <c r="AM482" i="78"/>
  <c r="AR482" i="78" s="1"/>
  <c r="AK482" i="78"/>
  <c r="AJ482" i="78"/>
  <c r="AI482" i="78"/>
  <c r="AN2030" i="78"/>
  <c r="AM2030" i="78"/>
  <c r="AR2030" i="78" s="1"/>
  <c r="AP2030" i="78"/>
  <c r="AZ2030" i="78"/>
  <c r="AY2030" i="78" s="1"/>
  <c r="AX2030" i="78" s="1"/>
  <c r="AT2030" i="78"/>
  <c r="AJ2030" i="78"/>
  <c r="AK2030" i="78"/>
  <c r="AI2030" i="78"/>
  <c r="AH2030" i="78"/>
  <c r="AL2030" i="78"/>
  <c r="AS1740" i="78"/>
  <c r="AQ1740" i="78"/>
  <c r="AQ929" i="78"/>
  <c r="AS929" i="78"/>
  <c r="AN155" i="78"/>
  <c r="AM155" i="78"/>
  <c r="AR155" i="78" s="1"/>
  <c r="AT155" i="78"/>
  <c r="AL155" i="78"/>
  <c r="AK155" i="78"/>
  <c r="AJ155" i="78"/>
  <c r="AI155" i="78"/>
  <c r="AP155" i="78"/>
  <c r="AH155" i="78"/>
  <c r="AS494" i="78"/>
  <c r="AQ494" i="78"/>
  <c r="AQ1065" i="78"/>
  <c r="AS1065" i="78"/>
  <c r="AQ1330" i="78"/>
  <c r="AS1330" i="78"/>
  <c r="AM2006" i="78"/>
  <c r="AR2006" i="78" s="1"/>
  <c r="AN2006" i="78"/>
  <c r="AZ2006" i="78"/>
  <c r="AY2006" i="78" s="1"/>
  <c r="AX2006" i="78" s="1"/>
  <c r="AT2006" i="78"/>
  <c r="AK2006" i="78"/>
  <c r="AI2006" i="78"/>
  <c r="AH2006" i="78"/>
  <c r="AP2006" i="78"/>
  <c r="AL2006" i="78"/>
  <c r="AJ2006" i="78"/>
  <c r="AI1686" i="78"/>
  <c r="AM1686" i="78"/>
  <c r="AR1686" i="78" s="1"/>
  <c r="AP1686" i="78"/>
  <c r="AZ1686" i="78"/>
  <c r="AY1686" i="78" s="1"/>
  <c r="AX1686" i="78" s="1"/>
  <c r="AL1686" i="78"/>
  <c r="AK1686" i="78"/>
  <c r="AT1686" i="78"/>
  <c r="AJ1686" i="78"/>
  <c r="AH1686" i="78"/>
  <c r="AN1686" i="78"/>
  <c r="AQ425" i="78"/>
  <c r="AS425" i="78"/>
  <c r="AK283" i="78"/>
  <c r="AH283" i="78"/>
  <c r="AT283" i="78"/>
  <c r="AP283" i="78"/>
  <c r="AN283" i="78"/>
  <c r="AM283" i="78"/>
  <c r="AR283" i="78" s="1"/>
  <c r="AL283" i="78"/>
  <c r="AJ283" i="78"/>
  <c r="AI283" i="78"/>
  <c r="AJ1240" i="78"/>
  <c r="AT1240" i="78"/>
  <c r="AK1240" i="78"/>
  <c r="AH1240" i="78"/>
  <c r="AP1240" i="78"/>
  <c r="AZ1240" i="78"/>
  <c r="AY1240" i="78" s="1"/>
  <c r="AX1240" i="78" s="1"/>
  <c r="AN1240" i="78"/>
  <c r="AM1240" i="78"/>
  <c r="AR1240" i="78" s="1"/>
  <c r="AL1240" i="78"/>
  <c r="AI1240" i="78"/>
  <c r="AI2048" i="78"/>
  <c r="AN2048" i="78"/>
  <c r="AM2048" i="78"/>
  <c r="AR2048" i="78" s="1"/>
  <c r="AP2048" i="78"/>
  <c r="AT2048" i="78"/>
  <c r="AL2048" i="78"/>
  <c r="AZ2048" i="78"/>
  <c r="AY2048" i="78" s="1"/>
  <c r="AX2048" i="78" s="1"/>
  <c r="AK2048" i="78"/>
  <c r="AJ2048" i="78"/>
  <c r="AH2048" i="78"/>
  <c r="AI1646" i="78"/>
  <c r="AM1646" i="78"/>
  <c r="AR1646" i="78" s="1"/>
  <c r="AZ1646" i="78"/>
  <c r="AY1646" i="78" s="1"/>
  <c r="AX1646" i="78" s="1"/>
  <c r="AT1646" i="78"/>
  <c r="AJ1646" i="78"/>
  <c r="AP1646" i="78"/>
  <c r="AN1646" i="78"/>
  <c r="AL1646" i="78"/>
  <c r="AK1646" i="78"/>
  <c r="AH1646" i="78"/>
  <c r="AN1462" i="78"/>
  <c r="AJ1462" i="78"/>
  <c r="AK1462" i="78"/>
  <c r="AH1462" i="78"/>
  <c r="AP1462" i="78"/>
  <c r="AZ1462" i="78"/>
  <c r="AY1462" i="78" s="1"/>
  <c r="AX1462" i="78" s="1"/>
  <c r="AT1462" i="78"/>
  <c r="AM1462" i="78"/>
  <c r="AR1462" i="78" s="1"/>
  <c r="AL1462" i="78"/>
  <c r="AI1462" i="78"/>
  <c r="AM815" i="78"/>
  <c r="AR815" i="78" s="1"/>
  <c r="AP815" i="78"/>
  <c r="AI815" i="78"/>
  <c r="AK815" i="78"/>
  <c r="AT815" i="78"/>
  <c r="AJ815" i="78"/>
  <c r="AZ815" i="78"/>
  <c r="AY815" i="78" s="1"/>
  <c r="AX815" i="78" s="1"/>
  <c r="AN815" i="78"/>
  <c r="AL815" i="78"/>
  <c r="AH815" i="78"/>
  <c r="AJ216" i="78"/>
  <c r="AI216" i="78"/>
  <c r="AH216" i="78"/>
  <c r="AN216" i="78"/>
  <c r="AM216" i="78"/>
  <c r="AR216" i="78" s="1"/>
  <c r="AP216" i="78"/>
  <c r="AT216" i="78"/>
  <c r="AL216" i="78"/>
  <c r="AK216" i="78"/>
  <c r="AS1334" i="78"/>
  <c r="AQ1334" i="78"/>
  <c r="AT1973" i="78"/>
  <c r="AL1973" i="78"/>
  <c r="AZ1973" i="78"/>
  <c r="AY1973" i="78" s="1"/>
  <c r="AX1973" i="78" s="1"/>
  <c r="AI1973" i="78"/>
  <c r="AK1973" i="78"/>
  <c r="AJ1973" i="78"/>
  <c r="AH1973" i="78"/>
  <c r="AP1973" i="78"/>
  <c r="AN1973" i="78"/>
  <c r="AM1973" i="78"/>
  <c r="AR1973" i="78" s="1"/>
  <c r="AI1661" i="78"/>
  <c r="AM1661" i="78"/>
  <c r="AR1661" i="78" s="1"/>
  <c r="AP1661" i="78"/>
  <c r="AH1661" i="78"/>
  <c r="AN1661" i="78"/>
  <c r="AL1661" i="78"/>
  <c r="AK1661" i="78"/>
  <c r="AT1661" i="78"/>
  <c r="AJ1661" i="78"/>
  <c r="AZ1661" i="78"/>
  <c r="AY1661" i="78" s="1"/>
  <c r="AX1661" i="78" s="1"/>
  <c r="AS1370" i="78"/>
  <c r="AQ1370" i="78"/>
  <c r="AM483" i="78"/>
  <c r="AR483" i="78" s="1"/>
  <c r="AP483" i="78"/>
  <c r="AK483" i="78"/>
  <c r="AI483" i="78"/>
  <c r="AT483" i="78"/>
  <c r="AH483" i="78"/>
  <c r="AN483" i="78"/>
  <c r="AL483" i="78"/>
  <c r="AJ483" i="78"/>
  <c r="AS968" i="78"/>
  <c r="AQ968" i="78"/>
  <c r="AI1112" i="78"/>
  <c r="AN1112" i="78"/>
  <c r="AP1112" i="78"/>
  <c r="AL1112" i="78"/>
  <c r="AJ1112" i="78"/>
  <c r="AT1112" i="78"/>
  <c r="AM1112" i="78"/>
  <c r="AR1112" i="78" s="1"/>
  <c r="AK1112" i="78"/>
  <c r="AH1112" i="78"/>
  <c r="AZ1112" i="78"/>
  <c r="AY1112" i="78" s="1"/>
  <c r="AX1112" i="78" s="1"/>
  <c r="AS1163" i="78"/>
  <c r="AQ1163" i="78"/>
  <c r="AS1929" i="78"/>
  <c r="AQ1929" i="78"/>
  <c r="AQ1653" i="78"/>
  <c r="AS1653" i="78"/>
  <c r="AN1518" i="78"/>
  <c r="AT1518" i="78"/>
  <c r="AL1518" i="78"/>
  <c r="AZ1518" i="78"/>
  <c r="AY1518" i="78" s="1"/>
  <c r="AX1518" i="78" s="1"/>
  <c r="AI1518" i="78"/>
  <c r="AM1518" i="78"/>
  <c r="AR1518" i="78" s="1"/>
  <c r="AJ1518" i="78"/>
  <c r="AK1518" i="78"/>
  <c r="AH1518" i="78"/>
  <c r="AP1518" i="78"/>
  <c r="AI1095" i="78"/>
  <c r="AT1095" i="78"/>
  <c r="AK1095" i="78"/>
  <c r="AH1095" i="78"/>
  <c r="AM1095" i="78"/>
  <c r="AR1095" i="78" s="1"/>
  <c r="AL1095" i="78"/>
  <c r="AJ1095" i="78"/>
  <c r="AP1095" i="78"/>
  <c r="AZ1095" i="78"/>
  <c r="AY1095" i="78" s="1"/>
  <c r="AX1095" i="78" s="1"/>
  <c r="AN1095" i="78"/>
  <c r="AM674" i="78"/>
  <c r="AR674" i="78" s="1"/>
  <c r="AP674" i="78"/>
  <c r="AI674" i="78"/>
  <c r="AN674" i="78"/>
  <c r="AZ674" i="78"/>
  <c r="AY674" i="78" s="1"/>
  <c r="AX674" i="78" s="1"/>
  <c r="AL674" i="78"/>
  <c r="AK674" i="78"/>
  <c r="AJ674" i="78"/>
  <c r="AH674" i="78"/>
  <c r="AT674" i="78"/>
  <c r="AN418" i="78"/>
  <c r="AP418" i="78"/>
  <c r="AH418" i="78"/>
  <c r="AM418" i="78"/>
  <c r="AR418" i="78" s="1"/>
  <c r="AL418" i="78"/>
  <c r="AK418" i="78"/>
  <c r="AT418" i="78"/>
  <c r="AJ418" i="78"/>
  <c r="AI418" i="78"/>
  <c r="AQ439" i="78"/>
  <c r="AS439" i="78"/>
  <c r="AK972" i="78"/>
  <c r="AJ972" i="78"/>
  <c r="AP972" i="78"/>
  <c r="AZ972" i="78"/>
  <c r="AY972" i="78" s="1"/>
  <c r="AX972" i="78" s="1"/>
  <c r="AN972" i="78"/>
  <c r="AM972" i="78"/>
  <c r="AR972" i="78" s="1"/>
  <c r="AI972" i="78"/>
  <c r="AH972" i="78"/>
  <c r="AT972" i="78"/>
  <c r="AL972" i="78"/>
  <c r="AS1135" i="78"/>
  <c r="AQ1135" i="78"/>
  <c r="AS1512" i="78"/>
  <c r="AQ1512" i="78"/>
  <c r="AQ1812" i="78"/>
  <c r="AS1812" i="78"/>
  <c r="AM181" i="78"/>
  <c r="AR181" i="78" s="1"/>
  <c r="AT181" i="78"/>
  <c r="AL181" i="78"/>
  <c r="AK181" i="78"/>
  <c r="AJ181" i="78"/>
  <c r="AI181" i="78"/>
  <c r="AP181" i="78"/>
  <c r="AH181" i="78"/>
  <c r="AN181" i="78"/>
  <c r="AS1831" i="78"/>
  <c r="AQ1831" i="78"/>
  <c r="AQ827" i="78"/>
  <c r="AS827" i="78"/>
  <c r="AS720" i="78"/>
  <c r="AQ720" i="78"/>
  <c r="AQ409" i="78"/>
  <c r="AS409" i="78"/>
  <c r="AJ1311" i="78"/>
  <c r="AN1311" i="78"/>
  <c r="AP1311" i="78"/>
  <c r="AL1311" i="78"/>
  <c r="AT1311" i="78"/>
  <c r="AK1311" i="78"/>
  <c r="AI1311" i="78"/>
  <c r="AH1311" i="78"/>
  <c r="AZ1311" i="78"/>
  <c r="AY1311" i="78" s="1"/>
  <c r="AX1311" i="78" s="1"/>
  <c r="AM1311" i="78"/>
  <c r="AR1311" i="78" s="1"/>
  <c r="AQ1793" i="78"/>
  <c r="AS1793" i="78"/>
  <c r="AN1939" i="78"/>
  <c r="AT1939" i="78"/>
  <c r="AK1939" i="78"/>
  <c r="AI1939" i="78"/>
  <c r="AP1939" i="78"/>
  <c r="AZ1939" i="78"/>
  <c r="AY1939" i="78" s="1"/>
  <c r="AX1939" i="78" s="1"/>
  <c r="AM1939" i="78"/>
  <c r="AR1939" i="78" s="1"/>
  <c r="AL1939" i="78"/>
  <c r="AH1939" i="78"/>
  <c r="AJ1939" i="78"/>
  <c r="AQ605" i="78"/>
  <c r="AS605" i="78"/>
  <c r="AQ273" i="78"/>
  <c r="AS273" i="78"/>
  <c r="AN359" i="78"/>
  <c r="AM359" i="78"/>
  <c r="AR359" i="78" s="1"/>
  <c r="AT359" i="78"/>
  <c r="AL359" i="78"/>
  <c r="AK359" i="78"/>
  <c r="AJ359" i="78"/>
  <c r="AI359" i="78"/>
  <c r="AP359" i="78"/>
  <c r="AH359" i="78"/>
  <c r="AN1076" i="78"/>
  <c r="AM1076" i="78"/>
  <c r="AR1076" i="78" s="1"/>
  <c r="AZ1076" i="78"/>
  <c r="AY1076" i="78" s="1"/>
  <c r="AX1076" i="78" s="1"/>
  <c r="AL1076" i="78"/>
  <c r="AT1076" i="78"/>
  <c r="AK1076" i="78"/>
  <c r="AJ1076" i="78"/>
  <c r="AI1076" i="78"/>
  <c r="AH1076" i="78"/>
  <c r="AP1076" i="78"/>
  <c r="AS1229" i="78"/>
  <c r="AQ1229" i="78"/>
  <c r="AQ1314" i="78"/>
  <c r="AS1314" i="78"/>
  <c r="AN1745" i="78"/>
  <c r="AT1745" i="78"/>
  <c r="AL1745" i="78"/>
  <c r="AZ1745" i="78"/>
  <c r="AY1745" i="78" s="1"/>
  <c r="AX1745" i="78" s="1"/>
  <c r="AP1745" i="78"/>
  <c r="AM1745" i="78"/>
  <c r="AR1745" i="78" s="1"/>
  <c r="AK1745" i="78"/>
  <c r="AJ1745" i="78"/>
  <c r="AI1745" i="78"/>
  <c r="AH1745" i="78"/>
  <c r="AS157" i="78"/>
  <c r="AQ157" i="78"/>
  <c r="AN1456" i="78"/>
  <c r="AJ1456" i="78"/>
  <c r="AH1456" i="78"/>
  <c r="AZ1456" i="78"/>
  <c r="AY1456" i="78" s="1"/>
  <c r="AX1456" i="78" s="1"/>
  <c r="AL1456" i="78"/>
  <c r="AP1456" i="78"/>
  <c r="AM1456" i="78"/>
  <c r="AR1456" i="78" s="1"/>
  <c r="AK1456" i="78"/>
  <c r="AI1456" i="78"/>
  <c r="AT1456" i="78"/>
  <c r="AQ393" i="78"/>
  <c r="AS393" i="78"/>
  <c r="AS1410" i="78"/>
  <c r="AQ1410" i="78"/>
  <c r="AS100" i="78"/>
  <c r="AQ100" i="78"/>
  <c r="AN195" i="78"/>
  <c r="AM195" i="78"/>
  <c r="AR195" i="78" s="1"/>
  <c r="AT195" i="78"/>
  <c r="AL195" i="78"/>
  <c r="AK195" i="78"/>
  <c r="AJ195" i="78"/>
  <c r="AI195" i="78"/>
  <c r="AP195" i="78"/>
  <c r="AH195" i="78"/>
  <c r="AN2035" i="78"/>
  <c r="AM2035" i="78"/>
  <c r="AR2035" i="78" s="1"/>
  <c r="AP2035" i="78"/>
  <c r="AT2035" i="78"/>
  <c r="AL2035" i="78"/>
  <c r="AZ2035" i="78"/>
  <c r="AY2035" i="78" s="1"/>
  <c r="AX2035" i="78" s="1"/>
  <c r="AH2035" i="78"/>
  <c r="AK2035" i="78"/>
  <c r="AJ2035" i="78"/>
  <c r="AI2035" i="78"/>
  <c r="AS1170" i="78"/>
  <c r="AQ1170" i="78"/>
  <c r="AQ761" i="78"/>
  <c r="AS761" i="78"/>
  <c r="AQ556" i="78"/>
  <c r="AS556" i="78"/>
  <c r="AS205" i="78"/>
  <c r="AQ205" i="78"/>
  <c r="AN1049" i="78"/>
  <c r="AI1049" i="78"/>
  <c r="AH1049" i="78"/>
  <c r="AP1049" i="78"/>
  <c r="AM1049" i="78"/>
  <c r="AR1049" i="78" s="1"/>
  <c r="AZ1049" i="78"/>
  <c r="AY1049" i="78" s="1"/>
  <c r="AX1049" i="78" s="1"/>
  <c r="AL1049" i="78"/>
  <c r="AK1049" i="78"/>
  <c r="AJ1049" i="78"/>
  <c r="AT1049" i="78"/>
  <c r="AM795" i="78"/>
  <c r="AR795" i="78" s="1"/>
  <c r="AI795" i="78"/>
  <c r="AP795" i="78"/>
  <c r="AZ795" i="78"/>
  <c r="AY795" i="78" s="1"/>
  <c r="AX795" i="78" s="1"/>
  <c r="AL795" i="78"/>
  <c r="AK795" i="78"/>
  <c r="AT795" i="78"/>
  <c r="AJ795" i="78"/>
  <c r="AH795" i="78"/>
  <c r="AN795" i="78"/>
  <c r="AQ387" i="78"/>
  <c r="AS387" i="78"/>
  <c r="AK1011" i="78"/>
  <c r="AJ1011" i="78"/>
  <c r="AI1011" i="78"/>
  <c r="AT1011" i="78"/>
  <c r="AZ1011" i="78"/>
  <c r="AY1011" i="78" s="1"/>
  <c r="AX1011" i="78" s="1"/>
  <c r="AP1011" i="78"/>
  <c r="AN1011" i="78"/>
  <c r="AM1011" i="78"/>
  <c r="AR1011" i="78" s="1"/>
  <c r="AH1011" i="78"/>
  <c r="AL1011" i="78"/>
  <c r="AS1261" i="78"/>
  <c r="AQ1261" i="78"/>
  <c r="AM1396" i="78"/>
  <c r="AR1396" i="78" s="1"/>
  <c r="AP1396" i="78"/>
  <c r="AT1396" i="78"/>
  <c r="AK1396" i="78"/>
  <c r="AI1396" i="78"/>
  <c r="AH1396" i="78"/>
  <c r="AN1396" i="78"/>
  <c r="AZ1396" i="78"/>
  <c r="AY1396" i="78" s="1"/>
  <c r="AX1396" i="78" s="1"/>
  <c r="AL1396" i="78"/>
  <c r="AJ1396" i="78"/>
  <c r="AQ877" i="78"/>
  <c r="AS877" i="78"/>
  <c r="AQ693" i="78"/>
  <c r="AS693" i="78"/>
  <c r="AM793" i="78"/>
  <c r="AR793" i="78" s="1"/>
  <c r="AI793" i="78"/>
  <c r="AH793" i="78"/>
  <c r="AZ793" i="78"/>
  <c r="AY793" i="78" s="1"/>
  <c r="AX793" i="78" s="1"/>
  <c r="AN793" i="78"/>
  <c r="AL793" i="78"/>
  <c r="AK793" i="78"/>
  <c r="AT793" i="78"/>
  <c r="AP793" i="78"/>
  <c r="AJ793" i="78"/>
  <c r="AS295" i="78"/>
  <c r="AQ295" i="78"/>
  <c r="AI1619" i="78"/>
  <c r="AM1619" i="78"/>
  <c r="AR1619" i="78" s="1"/>
  <c r="AN1619" i="78"/>
  <c r="AL1619" i="78"/>
  <c r="AK1619" i="78"/>
  <c r="AT1619" i="78"/>
  <c r="AJ1619" i="78"/>
  <c r="AH1619" i="78"/>
  <c r="AP1619" i="78"/>
  <c r="AZ1619" i="78"/>
  <c r="AY1619" i="78" s="1"/>
  <c r="AX1619" i="78" s="1"/>
  <c r="AM707" i="78"/>
  <c r="AR707" i="78" s="1"/>
  <c r="AP707" i="78"/>
  <c r="AN707" i="78"/>
  <c r="AZ707" i="78"/>
  <c r="AY707" i="78" s="1"/>
  <c r="AX707" i="78" s="1"/>
  <c r="AT707" i="78"/>
  <c r="AK707" i="78"/>
  <c r="AI707" i="78"/>
  <c r="AH707" i="78"/>
  <c r="AL707" i="78"/>
  <c r="AJ707" i="78"/>
  <c r="AS708" i="78"/>
  <c r="AQ708" i="78"/>
  <c r="AM241" i="78"/>
  <c r="AR241" i="78" s="1"/>
  <c r="AJ241" i="78"/>
  <c r="AI241" i="78"/>
  <c r="AH241" i="78"/>
  <c r="AT241" i="78"/>
  <c r="AP241" i="78"/>
  <c r="AN241" i="78"/>
  <c r="AL241" i="78"/>
  <c r="AK241" i="78"/>
  <c r="AT322" i="78"/>
  <c r="AL322" i="78"/>
  <c r="AK322" i="78"/>
  <c r="AJ322" i="78"/>
  <c r="AI322" i="78"/>
  <c r="AH322" i="78"/>
  <c r="AN322" i="78"/>
  <c r="AM322" i="78"/>
  <c r="AR322" i="78" s="1"/>
  <c r="AP322" i="78"/>
  <c r="AS438" i="78"/>
  <c r="AQ438" i="78"/>
  <c r="AQ1071" i="78"/>
  <c r="AS1071" i="78"/>
  <c r="AK1220" i="78"/>
  <c r="AI1220" i="78"/>
  <c r="AM1220" i="78"/>
  <c r="AR1220" i="78" s="1"/>
  <c r="AL1220" i="78"/>
  <c r="AJ1220" i="78"/>
  <c r="AN1220" i="78"/>
  <c r="AH1220" i="78"/>
  <c r="AZ1220" i="78"/>
  <c r="AY1220" i="78" s="1"/>
  <c r="AX1220" i="78" s="1"/>
  <c r="AT1220" i="78"/>
  <c r="AP1220" i="78"/>
  <c r="AN1452" i="78"/>
  <c r="AJ1452" i="78"/>
  <c r="AM1452" i="78"/>
  <c r="AR1452" i="78" s="1"/>
  <c r="AT1452" i="78"/>
  <c r="AI1452" i="78"/>
  <c r="AL1452" i="78"/>
  <c r="AK1452" i="78"/>
  <c r="AH1452" i="78"/>
  <c r="AP1452" i="78"/>
  <c r="AZ1452" i="78"/>
  <c r="AY1452" i="78" s="1"/>
  <c r="AX1452" i="78" s="1"/>
  <c r="AQ1613" i="78"/>
  <c r="AS1613" i="78"/>
  <c r="AJ1293" i="78"/>
  <c r="AN1293" i="78"/>
  <c r="AP1293" i="78"/>
  <c r="AL1293" i="78"/>
  <c r="AT1293" i="78"/>
  <c r="AZ1293" i="78"/>
  <c r="AY1293" i="78" s="1"/>
  <c r="AX1293" i="78" s="1"/>
  <c r="AM1293" i="78"/>
  <c r="AR1293" i="78" s="1"/>
  <c r="AK1293" i="78"/>
  <c r="AI1293" i="78"/>
  <c r="AH1293" i="78"/>
  <c r="AM626" i="78"/>
  <c r="AR626" i="78" s="1"/>
  <c r="AP626" i="78"/>
  <c r="AI626" i="78"/>
  <c r="AN626" i="78"/>
  <c r="AZ626" i="78"/>
  <c r="AY626" i="78" s="1"/>
  <c r="AX626" i="78" s="1"/>
  <c r="AL626" i="78"/>
  <c r="AT626" i="78"/>
  <c r="AK626" i="78"/>
  <c r="AH626" i="78"/>
  <c r="AJ626" i="78"/>
  <c r="AS254" i="78"/>
  <c r="AQ254" i="78"/>
  <c r="AS315" i="78"/>
  <c r="AQ315" i="78"/>
  <c r="AS1317" i="78"/>
  <c r="AQ1317" i="78"/>
  <c r="AQ2051" i="78"/>
  <c r="AS2051" i="78"/>
  <c r="AQ1631" i="78"/>
  <c r="AS1631" i="78"/>
  <c r="AH1386" i="78"/>
  <c r="AN1386" i="78"/>
  <c r="AM1386" i="78"/>
  <c r="AR1386" i="78" s="1"/>
  <c r="AP1386" i="78"/>
  <c r="AT1386" i="78"/>
  <c r="AL1386" i="78"/>
  <c r="AZ1386" i="78"/>
  <c r="AY1386" i="78" s="1"/>
  <c r="AX1386" i="78" s="1"/>
  <c r="AJ1386" i="78"/>
  <c r="AK1386" i="78"/>
  <c r="AI1386" i="78"/>
  <c r="AP238" i="78"/>
  <c r="AH238" i="78"/>
  <c r="AM238" i="78"/>
  <c r="AR238" i="78" s="1"/>
  <c r="AT238" i="78"/>
  <c r="AL238" i="78"/>
  <c r="AN238" i="78"/>
  <c r="AK238" i="78"/>
  <c r="AJ238" i="78"/>
  <c r="AI238" i="78"/>
  <c r="AQ431" i="78"/>
  <c r="AS431" i="78"/>
  <c r="AN1474" i="78"/>
  <c r="AJ1474" i="78"/>
  <c r="AP1474" i="78"/>
  <c r="AZ1474" i="78"/>
  <c r="AY1474" i="78" s="1"/>
  <c r="AX1474" i="78" s="1"/>
  <c r="AM1474" i="78"/>
  <c r="AR1474" i="78" s="1"/>
  <c r="AL1474" i="78"/>
  <c r="AK1474" i="78"/>
  <c r="AT1474" i="78"/>
  <c r="AI1474" i="78"/>
  <c r="AH1474" i="78"/>
  <c r="AK1884" i="78"/>
  <c r="AP1884" i="78"/>
  <c r="AJ1884" i="78"/>
  <c r="AT1884" i="78"/>
  <c r="AI1884" i="78"/>
  <c r="AH1884" i="78"/>
  <c r="AN1884" i="78"/>
  <c r="AZ1884" i="78"/>
  <c r="AY1884" i="78" s="1"/>
  <c r="AX1884" i="78" s="1"/>
  <c r="AM1884" i="78"/>
  <c r="AR1884" i="78" s="1"/>
  <c r="AL1884" i="78"/>
  <c r="AN1560" i="78"/>
  <c r="AM1560" i="78"/>
  <c r="AR1560" i="78" s="1"/>
  <c r="AT1560" i="78"/>
  <c r="AL1560" i="78"/>
  <c r="AZ1560" i="78"/>
  <c r="AY1560" i="78" s="1"/>
  <c r="AX1560" i="78" s="1"/>
  <c r="AK1560" i="78"/>
  <c r="AJ1560" i="78"/>
  <c r="AI1560" i="78"/>
  <c r="AP1560" i="78"/>
  <c r="AH1560" i="78"/>
  <c r="AJ1274" i="78"/>
  <c r="AT1274" i="78"/>
  <c r="AK1274" i="78"/>
  <c r="AH1274" i="78"/>
  <c r="AN1274" i="78"/>
  <c r="AZ1274" i="78"/>
  <c r="AY1274" i="78" s="1"/>
  <c r="AX1274" i="78" s="1"/>
  <c r="AL1274" i="78"/>
  <c r="AM1274" i="78"/>
  <c r="AR1274" i="78" s="1"/>
  <c r="AI1274" i="78"/>
  <c r="AP1274" i="78"/>
  <c r="AM686" i="78"/>
  <c r="AR686" i="78" s="1"/>
  <c r="AI686" i="78"/>
  <c r="AP686" i="78"/>
  <c r="AN686" i="78"/>
  <c r="AZ686" i="78"/>
  <c r="AY686" i="78" s="1"/>
  <c r="AX686" i="78" s="1"/>
  <c r="AL686" i="78"/>
  <c r="AK686" i="78"/>
  <c r="AJ686" i="78"/>
  <c r="AH686" i="78"/>
  <c r="AT686" i="78"/>
  <c r="AS555" i="78"/>
  <c r="AQ555" i="78"/>
  <c r="AI169" i="78"/>
  <c r="AP169" i="78"/>
  <c r="AH169" i="78"/>
  <c r="AN169" i="78"/>
  <c r="AM169" i="78"/>
  <c r="AR169" i="78" s="1"/>
  <c r="AT169" i="78"/>
  <c r="AL169" i="78"/>
  <c r="AK169" i="78"/>
  <c r="AJ169" i="78"/>
  <c r="AS1514" i="78"/>
  <c r="AQ1514" i="78"/>
  <c r="AS1791" i="78"/>
  <c r="AQ1791" i="78"/>
  <c r="AS1985" i="78"/>
  <c r="AQ1985" i="78"/>
  <c r="AQ1642" i="78"/>
  <c r="AS1642" i="78"/>
  <c r="AM1399" i="78"/>
  <c r="AR1399" i="78" s="1"/>
  <c r="AP1399" i="78"/>
  <c r="AN1399" i="78"/>
  <c r="AZ1399" i="78"/>
  <c r="AY1399" i="78" s="1"/>
  <c r="AX1399" i="78" s="1"/>
  <c r="AL1399" i="78"/>
  <c r="AT1399" i="78"/>
  <c r="AK1399" i="78"/>
  <c r="AJ1399" i="78"/>
  <c r="AI1399" i="78"/>
  <c r="AH1399" i="78"/>
  <c r="AS1307" i="78"/>
  <c r="AQ1307" i="78"/>
  <c r="AQ715" i="78"/>
  <c r="AS715" i="78"/>
  <c r="AM748" i="78"/>
  <c r="AR748" i="78" s="1"/>
  <c r="AP748" i="78"/>
  <c r="AI748" i="78"/>
  <c r="AN748" i="78"/>
  <c r="AZ748" i="78"/>
  <c r="AY748" i="78" s="1"/>
  <c r="AX748" i="78" s="1"/>
  <c r="AL748" i="78"/>
  <c r="AK748" i="78"/>
  <c r="AJ748" i="78"/>
  <c r="AH748" i="78"/>
  <c r="AT748" i="78"/>
  <c r="AQ864" i="78"/>
  <c r="AS864" i="78"/>
  <c r="AQ373" i="78"/>
  <c r="AS373" i="78"/>
  <c r="AK1008" i="78"/>
  <c r="AJ1008" i="78"/>
  <c r="AI1008" i="78"/>
  <c r="AP1008" i="78"/>
  <c r="AT1008" i="78"/>
  <c r="AZ1008" i="78"/>
  <c r="AY1008" i="78" s="1"/>
  <c r="AX1008" i="78" s="1"/>
  <c r="AN1008" i="78"/>
  <c r="AL1008" i="78"/>
  <c r="AH1008" i="78"/>
  <c r="AM1008" i="78"/>
  <c r="AR1008" i="78" s="1"/>
  <c r="AS1179" i="78"/>
  <c r="AQ1179" i="78"/>
  <c r="AK1860" i="78"/>
  <c r="AH1860" i="78"/>
  <c r="AM1860" i="78"/>
  <c r="AR1860" i="78" s="1"/>
  <c r="AZ1860" i="78"/>
  <c r="AY1860" i="78" s="1"/>
  <c r="AX1860" i="78" s="1"/>
  <c r="AP1860" i="78"/>
  <c r="AN1860" i="78"/>
  <c r="AL1860" i="78"/>
  <c r="AJ1860" i="78"/>
  <c r="AI1860" i="78"/>
  <c r="AT1860" i="78"/>
  <c r="AP138" i="78"/>
  <c r="AH138" i="78"/>
  <c r="AN138" i="78"/>
  <c r="AM138" i="78"/>
  <c r="AR138" i="78" s="1"/>
  <c r="AT138" i="78"/>
  <c r="AL138" i="78"/>
  <c r="AK138" i="78"/>
  <c r="AJ138" i="78"/>
  <c r="AI138" i="78"/>
  <c r="AS320" i="78"/>
  <c r="AQ320" i="78"/>
  <c r="AM654" i="78"/>
  <c r="AR654" i="78" s="1"/>
  <c r="AI654" i="78"/>
  <c r="AN654" i="78"/>
  <c r="AZ654" i="78"/>
  <c r="AY654" i="78" s="1"/>
  <c r="AX654" i="78" s="1"/>
  <c r="AL654" i="78"/>
  <c r="AK654" i="78"/>
  <c r="AJ654" i="78"/>
  <c r="AH654" i="78"/>
  <c r="AT654" i="78"/>
  <c r="AP654" i="78"/>
  <c r="AS1230" i="78"/>
  <c r="AQ1230" i="78"/>
  <c r="AS259" i="78"/>
  <c r="AQ259" i="78"/>
  <c r="AM82" i="78"/>
  <c r="AR82" i="78" s="1"/>
  <c r="AJ82" i="78"/>
  <c r="AI82" i="78"/>
  <c r="AT82" i="78"/>
  <c r="AH82" i="78"/>
  <c r="AN82" i="78"/>
  <c r="AL82" i="78"/>
  <c r="AP82" i="78"/>
  <c r="AK82" i="78"/>
  <c r="AQ1643" i="78"/>
  <c r="AS1643" i="78"/>
  <c r="AS1556" i="78"/>
  <c r="AQ1556" i="78"/>
  <c r="AM1400" i="78"/>
  <c r="AR1400" i="78" s="1"/>
  <c r="AT1400" i="78"/>
  <c r="AK1400" i="78"/>
  <c r="AI1400" i="78"/>
  <c r="AH1400" i="78"/>
  <c r="AP1400" i="78"/>
  <c r="AN1400" i="78"/>
  <c r="AZ1400" i="78"/>
  <c r="AY1400" i="78" s="1"/>
  <c r="AX1400" i="78" s="1"/>
  <c r="AL1400" i="78"/>
  <c r="AJ1400" i="78"/>
  <c r="AQ681" i="78"/>
  <c r="AS681" i="78"/>
  <c r="AS904" i="78"/>
  <c r="AQ904" i="78"/>
  <c r="AS279" i="78"/>
  <c r="AQ279" i="78"/>
  <c r="AK977" i="78"/>
  <c r="AJ977" i="78"/>
  <c r="AH977" i="78"/>
  <c r="AT977" i="78"/>
  <c r="AP977" i="78"/>
  <c r="AZ977" i="78"/>
  <c r="AY977" i="78" s="1"/>
  <c r="AX977" i="78" s="1"/>
  <c r="AM977" i="78"/>
  <c r="AR977" i="78" s="1"/>
  <c r="AL977" i="78"/>
  <c r="AN977" i="78"/>
  <c r="AI977" i="78"/>
  <c r="AJ1271" i="78"/>
  <c r="AI1271" i="78"/>
  <c r="AP1271" i="78"/>
  <c r="AN1271" i="78"/>
  <c r="AZ1271" i="78"/>
  <c r="AY1271" i="78" s="1"/>
  <c r="AX1271" i="78" s="1"/>
  <c r="AL1271" i="78"/>
  <c r="AT1271" i="78"/>
  <c r="AH1271" i="78"/>
  <c r="AM1271" i="78"/>
  <c r="AR1271" i="78" s="1"/>
  <c r="AK1271" i="78"/>
  <c r="AS230" i="78"/>
  <c r="AQ230" i="78"/>
  <c r="AQ1650" i="78"/>
  <c r="AS1650" i="78"/>
  <c r="AN1371" i="78"/>
  <c r="AM1371" i="78"/>
  <c r="AR1371" i="78" s="1"/>
  <c r="AT1371" i="78"/>
  <c r="AL1371" i="78"/>
  <c r="AZ1371" i="78"/>
  <c r="AY1371" i="78" s="1"/>
  <c r="AX1371" i="78" s="1"/>
  <c r="AJ1371" i="78"/>
  <c r="AP1371" i="78"/>
  <c r="AK1371" i="78"/>
  <c r="AI1371" i="78"/>
  <c r="AH1371" i="78"/>
  <c r="AI407" i="78"/>
  <c r="AK407" i="78"/>
  <c r="AT407" i="78"/>
  <c r="AH407" i="78"/>
  <c r="AP407" i="78"/>
  <c r="AN407" i="78"/>
  <c r="AM407" i="78"/>
  <c r="AR407" i="78" s="1"/>
  <c r="AL407" i="78"/>
  <c r="AJ407" i="78"/>
  <c r="AK1155" i="78"/>
  <c r="AI1155" i="78"/>
  <c r="AJ1155" i="78"/>
  <c r="AM1155" i="78"/>
  <c r="AR1155" i="78" s="1"/>
  <c r="AP1155" i="78"/>
  <c r="AN1155" i="78"/>
  <c r="AL1155" i="78"/>
  <c r="AH1155" i="78"/>
  <c r="AZ1155" i="78"/>
  <c r="AY1155" i="78" s="1"/>
  <c r="AX1155" i="78" s="1"/>
  <c r="AT1155" i="78"/>
  <c r="AQ1252" i="78"/>
  <c r="AS1252" i="78"/>
  <c r="AT1967" i="78"/>
  <c r="AL1967" i="78"/>
  <c r="AZ1967" i="78"/>
  <c r="AY1967" i="78" s="1"/>
  <c r="AX1967" i="78" s="1"/>
  <c r="AN1967" i="78"/>
  <c r="AM1967" i="78"/>
  <c r="AR1967" i="78" s="1"/>
  <c r="AJ1967" i="78"/>
  <c r="AI1967" i="78"/>
  <c r="AH1967" i="78"/>
  <c r="AP1967" i="78"/>
  <c r="AK1967" i="78"/>
  <c r="AN1476" i="78"/>
  <c r="AJ1476" i="78"/>
  <c r="AM1476" i="78"/>
  <c r="AR1476" i="78" s="1"/>
  <c r="AL1476" i="78"/>
  <c r="AK1476" i="78"/>
  <c r="AT1476" i="78"/>
  <c r="AI1476" i="78"/>
  <c r="AH1476" i="78"/>
  <c r="AP1476" i="78"/>
  <c r="AZ1476" i="78"/>
  <c r="AY1476" i="78" s="1"/>
  <c r="AX1476" i="78" s="1"/>
  <c r="AQ709" i="78"/>
  <c r="AS709" i="78"/>
  <c r="AI551" i="78"/>
  <c r="AT551" i="78"/>
  <c r="AK551" i="78"/>
  <c r="AN551" i="78"/>
  <c r="AM551" i="78"/>
  <c r="AR551" i="78" s="1"/>
  <c r="AJ551" i="78"/>
  <c r="AH551" i="78"/>
  <c r="AL551" i="78"/>
  <c r="AP551" i="78"/>
  <c r="AS444" i="78"/>
  <c r="AQ444" i="78"/>
  <c r="AK1017" i="78"/>
  <c r="AJ1017" i="78"/>
  <c r="AI1017" i="78"/>
  <c r="AN1017" i="78"/>
  <c r="AM1017" i="78"/>
  <c r="AR1017" i="78" s="1"/>
  <c r="AL1017" i="78"/>
  <c r="AH1017" i="78"/>
  <c r="AP1017" i="78"/>
  <c r="AT1017" i="78"/>
  <c r="AZ1017" i="78"/>
  <c r="AY1017" i="78" s="1"/>
  <c r="AX1017" i="78" s="1"/>
  <c r="AQ1104" i="78"/>
  <c r="AS1104" i="78"/>
  <c r="AT1769" i="78"/>
  <c r="AL1769" i="78"/>
  <c r="AZ1769" i="78"/>
  <c r="AY1769" i="78" s="1"/>
  <c r="AX1769" i="78" s="1"/>
  <c r="AM1769" i="78"/>
  <c r="AR1769" i="78" s="1"/>
  <c r="AJ1769" i="78"/>
  <c r="AN1769" i="78"/>
  <c r="AI1769" i="78"/>
  <c r="AP1769" i="78"/>
  <c r="AK1769" i="78"/>
  <c r="AH1769" i="78"/>
  <c r="AQ2041" i="78"/>
  <c r="AS2041" i="78"/>
  <c r="AS1773" i="78"/>
  <c r="AQ1773" i="78"/>
  <c r="AN1758" i="78"/>
  <c r="AT1758" i="78"/>
  <c r="AL1758" i="78"/>
  <c r="AZ1758" i="78"/>
  <c r="AY1758" i="78" s="1"/>
  <c r="AX1758" i="78" s="1"/>
  <c r="AJ1758" i="78"/>
  <c r="AI1758" i="78"/>
  <c r="AH1758" i="78"/>
  <c r="AP1758" i="78"/>
  <c r="AM1758" i="78"/>
  <c r="AR1758" i="78" s="1"/>
  <c r="AK1758" i="78"/>
  <c r="AM779" i="78"/>
  <c r="AR779" i="78" s="1"/>
  <c r="AP779" i="78"/>
  <c r="AI779" i="78"/>
  <c r="AZ779" i="78"/>
  <c r="AY779" i="78" s="1"/>
  <c r="AX779" i="78" s="1"/>
  <c r="AL779" i="78"/>
  <c r="AK779" i="78"/>
  <c r="AT779" i="78"/>
  <c r="AJ779" i="78"/>
  <c r="AH779" i="78"/>
  <c r="AN779" i="78"/>
  <c r="AK1154" i="78"/>
  <c r="AI1154" i="78"/>
  <c r="AM1154" i="78"/>
  <c r="AR1154" i="78" s="1"/>
  <c r="AJ1154" i="78"/>
  <c r="AN1154" i="78"/>
  <c r="AL1154" i="78"/>
  <c r="AH1154" i="78"/>
  <c r="AZ1154" i="78"/>
  <c r="AY1154" i="78" s="1"/>
  <c r="AX1154" i="78" s="1"/>
  <c r="AT1154" i="78"/>
  <c r="AP1154" i="78"/>
  <c r="AN1433" i="78"/>
  <c r="AJ1433" i="78"/>
  <c r="AP1433" i="78"/>
  <c r="AM1433" i="78"/>
  <c r="AR1433" i="78" s="1"/>
  <c r="AL1433" i="78"/>
  <c r="AK1433" i="78"/>
  <c r="AI1433" i="78"/>
  <c r="AT1433" i="78"/>
  <c r="AH1433" i="78"/>
  <c r="AZ1433" i="78"/>
  <c r="AY1433" i="78" s="1"/>
  <c r="AX1433" i="78" s="1"/>
  <c r="AS2002" i="78"/>
  <c r="AQ2002" i="78"/>
  <c r="AN1537" i="78"/>
  <c r="AM1537" i="78"/>
  <c r="AR1537" i="78" s="1"/>
  <c r="AP1537" i="78"/>
  <c r="AT1537" i="78"/>
  <c r="AL1537" i="78"/>
  <c r="AZ1537" i="78"/>
  <c r="AY1537" i="78" s="1"/>
  <c r="AX1537" i="78" s="1"/>
  <c r="AK1537" i="78"/>
  <c r="AI1537" i="78"/>
  <c r="AH1537" i="78"/>
  <c r="AJ1537" i="78"/>
  <c r="AQ721" i="78"/>
  <c r="AS721" i="78"/>
  <c r="AM489" i="78"/>
  <c r="AR489" i="78" s="1"/>
  <c r="AI489" i="78"/>
  <c r="AP489" i="78"/>
  <c r="AN489" i="78"/>
  <c r="AL489" i="78"/>
  <c r="AK489" i="78"/>
  <c r="AJ489" i="78"/>
  <c r="AT489" i="78"/>
  <c r="AH489" i="78"/>
  <c r="AI253" i="78"/>
  <c r="AN253" i="78"/>
  <c r="AM253" i="78"/>
  <c r="AR253" i="78" s="1"/>
  <c r="AP253" i="78"/>
  <c r="AL253" i="78"/>
  <c r="AK253" i="78"/>
  <c r="AJ253" i="78"/>
  <c r="AT253" i="78"/>
  <c r="AH253" i="78"/>
  <c r="AK954" i="78"/>
  <c r="AJ954" i="78"/>
  <c r="AT954" i="78"/>
  <c r="AI954" i="78"/>
  <c r="AN954" i="78"/>
  <c r="AZ954" i="78"/>
  <c r="AY954" i="78" s="1"/>
  <c r="AX954" i="78" s="1"/>
  <c r="AP954" i="78"/>
  <c r="AM954" i="78"/>
  <c r="AR954" i="78" s="1"/>
  <c r="AL954" i="78"/>
  <c r="AH954" i="78"/>
  <c r="AS1190" i="78"/>
  <c r="AQ1190" i="78"/>
  <c r="AT1785" i="78"/>
  <c r="AL1785" i="78"/>
  <c r="AZ1785" i="78"/>
  <c r="AY1785" i="78" s="1"/>
  <c r="AX1785" i="78" s="1"/>
  <c r="AH1785" i="78"/>
  <c r="AM1785" i="78"/>
  <c r="AR1785" i="78" s="1"/>
  <c r="AJ1785" i="78"/>
  <c r="AK1785" i="78"/>
  <c r="AI1785" i="78"/>
  <c r="AP1785" i="78"/>
  <c r="AN1785" i="78"/>
  <c r="AQ1965" i="78"/>
  <c r="AS1965" i="78"/>
  <c r="AS852" i="78"/>
  <c r="AQ852" i="78"/>
  <c r="AI1129" i="78"/>
  <c r="AT1129" i="78"/>
  <c r="AK1129" i="78"/>
  <c r="AH1129" i="78"/>
  <c r="AM1129" i="78"/>
  <c r="AR1129" i="78" s="1"/>
  <c r="AZ1129" i="78"/>
  <c r="AY1129" i="78" s="1"/>
  <c r="AX1129" i="78" s="1"/>
  <c r="AN1129" i="78"/>
  <c r="AL1129" i="78"/>
  <c r="AJ1129" i="78"/>
  <c r="AP1129" i="78"/>
  <c r="AI1596" i="78"/>
  <c r="AM1596" i="78"/>
  <c r="AR1596" i="78" s="1"/>
  <c r="AZ1596" i="78"/>
  <c r="AY1596" i="78" s="1"/>
  <c r="AX1596" i="78" s="1"/>
  <c r="AL1596" i="78"/>
  <c r="AJ1596" i="78"/>
  <c r="AN1596" i="78"/>
  <c r="AK1596" i="78"/>
  <c r="AH1596" i="78"/>
  <c r="AT1596" i="78"/>
  <c r="AP1596" i="78"/>
  <c r="AS1970" i="78"/>
  <c r="AQ1970" i="78"/>
  <c r="AI1624" i="78"/>
  <c r="AM1624" i="78"/>
  <c r="AR1624" i="78" s="1"/>
  <c r="AP1624" i="78"/>
  <c r="AN1624" i="78"/>
  <c r="AL1624" i="78"/>
  <c r="AK1624" i="78"/>
  <c r="AJ1624" i="78"/>
  <c r="AT1624" i="78"/>
  <c r="AH1624" i="78"/>
  <c r="AZ1624" i="78"/>
  <c r="AY1624" i="78" s="1"/>
  <c r="AX1624" i="78" s="1"/>
  <c r="AJ1315" i="78"/>
  <c r="AI1315" i="78"/>
  <c r="AP1315" i="78"/>
  <c r="AN1315" i="78"/>
  <c r="AL1315" i="78"/>
  <c r="AK1315" i="78"/>
  <c r="AH1315" i="78"/>
  <c r="AZ1315" i="78"/>
  <c r="AY1315" i="78" s="1"/>
  <c r="AX1315" i="78" s="1"/>
  <c r="AT1315" i="78"/>
  <c r="AM1315" i="78"/>
  <c r="AR1315" i="78" s="1"/>
  <c r="AS874" i="78"/>
  <c r="AQ874" i="78"/>
  <c r="AM859" i="78"/>
  <c r="AR859" i="78" s="1"/>
  <c r="AP859" i="78"/>
  <c r="AT859" i="78"/>
  <c r="AK859" i="78"/>
  <c r="AJ859" i="78"/>
  <c r="AI859" i="78"/>
  <c r="AZ859" i="78"/>
  <c r="AY859" i="78" s="1"/>
  <c r="AX859" i="78" s="1"/>
  <c r="AN859" i="78"/>
  <c r="AL859" i="78"/>
  <c r="AH859" i="78"/>
  <c r="AM225" i="78"/>
  <c r="AR225" i="78" s="1"/>
  <c r="AT225" i="78"/>
  <c r="AK225" i="78"/>
  <c r="AJ225" i="78"/>
  <c r="AI225" i="78"/>
  <c r="AH225" i="78"/>
  <c r="AP225" i="78"/>
  <c r="AN225" i="78"/>
  <c r="AL225" i="78"/>
  <c r="AP432" i="78"/>
  <c r="AH432" i="78"/>
  <c r="AN432" i="78"/>
  <c r="AJ432" i="78"/>
  <c r="AM432" i="78"/>
  <c r="AR432" i="78" s="1"/>
  <c r="AL432" i="78"/>
  <c r="AK432" i="78"/>
  <c r="AI432" i="78"/>
  <c r="AT432" i="78"/>
  <c r="AQ1803" i="78"/>
  <c r="AS1803" i="78"/>
  <c r="AS1497" i="78"/>
  <c r="AQ1497" i="78"/>
  <c r="AS764" i="78"/>
  <c r="AQ764" i="78"/>
  <c r="AS1202" i="78"/>
  <c r="AQ1202" i="78"/>
  <c r="AS1466" i="78"/>
  <c r="AQ1466" i="78"/>
  <c r="AK1877" i="78"/>
  <c r="AN1877" i="78"/>
  <c r="AM1877" i="78"/>
  <c r="AR1877" i="78" s="1"/>
  <c r="AZ1877" i="78"/>
  <c r="AY1877" i="78" s="1"/>
  <c r="AX1877" i="78" s="1"/>
  <c r="AL1877" i="78"/>
  <c r="AT1877" i="78"/>
  <c r="AJ1877" i="78"/>
  <c r="AI1877" i="78"/>
  <c r="AH1877" i="78"/>
  <c r="AP1877" i="78"/>
  <c r="AM769" i="78"/>
  <c r="AR769" i="78" s="1"/>
  <c r="AN769" i="78"/>
  <c r="AZ769" i="78"/>
  <c r="AY769" i="78" s="1"/>
  <c r="AX769" i="78" s="1"/>
  <c r="AT769" i="78"/>
  <c r="AK769" i="78"/>
  <c r="AJ769" i="78"/>
  <c r="AI769" i="78"/>
  <c r="AH769" i="78"/>
  <c r="AP769" i="78"/>
  <c r="AL769" i="78"/>
  <c r="AQ473" i="78"/>
  <c r="AS473" i="78"/>
  <c r="AI1634" i="78"/>
  <c r="AM1634" i="78"/>
  <c r="AR1634" i="78" s="1"/>
  <c r="AL1634" i="78"/>
  <c r="AZ1634" i="78"/>
  <c r="AY1634" i="78" s="1"/>
  <c r="AX1634" i="78" s="1"/>
  <c r="AN1634" i="78"/>
  <c r="AK1634" i="78"/>
  <c r="AJ1634" i="78"/>
  <c r="AH1634" i="78"/>
  <c r="AT1634" i="78"/>
  <c r="AP1634" i="78"/>
  <c r="AQ833" i="78"/>
  <c r="AS833" i="78"/>
  <c r="AI1694" i="78"/>
  <c r="AM1694" i="78"/>
  <c r="AR1694" i="78" s="1"/>
  <c r="AP1694" i="78"/>
  <c r="AZ1694" i="78"/>
  <c r="AY1694" i="78" s="1"/>
  <c r="AX1694" i="78" s="1"/>
  <c r="AN1694" i="78"/>
  <c r="AL1694" i="78"/>
  <c r="AK1694" i="78"/>
  <c r="AT1694" i="78"/>
  <c r="AJ1694" i="78"/>
  <c r="AH1694" i="78"/>
  <c r="AS1559" i="78"/>
  <c r="AQ1559" i="78"/>
  <c r="AQ185" i="78"/>
  <c r="AS185" i="78"/>
  <c r="AI471" i="78"/>
  <c r="AK471" i="78"/>
  <c r="AM471" i="78"/>
  <c r="AR471" i="78" s="1"/>
  <c r="AL471" i="78"/>
  <c r="AJ471" i="78"/>
  <c r="AH471" i="78"/>
  <c r="AT471" i="78"/>
  <c r="AP471" i="78"/>
  <c r="AN471" i="78"/>
  <c r="AS86" i="78"/>
  <c r="AQ86" i="78"/>
  <c r="AN1365" i="78"/>
  <c r="AM1365" i="78"/>
  <c r="AR1365" i="78" s="1"/>
  <c r="AT1365" i="78"/>
  <c r="AL1365" i="78"/>
  <c r="AZ1365" i="78"/>
  <c r="AY1365" i="78" s="1"/>
  <c r="AX1365" i="78" s="1"/>
  <c r="AJ1365" i="78"/>
  <c r="AK1365" i="78"/>
  <c r="AI1365" i="78"/>
  <c r="AH1365" i="78"/>
  <c r="AP1365" i="78"/>
  <c r="AS319" i="78"/>
  <c r="AQ319" i="78"/>
  <c r="AS1333" i="78"/>
  <c r="AQ1333" i="78"/>
  <c r="AK1854" i="78"/>
  <c r="AM1854" i="78"/>
  <c r="AR1854" i="78" s="1"/>
  <c r="AZ1854" i="78"/>
  <c r="AY1854" i="78" s="1"/>
  <c r="AX1854" i="78" s="1"/>
  <c r="AT1854" i="78"/>
  <c r="AJ1854" i="78"/>
  <c r="AN1854" i="78"/>
  <c r="AL1854" i="78"/>
  <c r="AI1854" i="78"/>
  <c r="AH1854" i="78"/>
  <c r="AP1854" i="78"/>
  <c r="AN1367" i="78"/>
  <c r="AM1367" i="78"/>
  <c r="AR1367" i="78" s="1"/>
  <c r="AT1367" i="78"/>
  <c r="AL1367" i="78"/>
  <c r="AZ1367" i="78"/>
  <c r="AY1367" i="78" s="1"/>
  <c r="AX1367" i="78" s="1"/>
  <c r="AJ1367" i="78"/>
  <c r="AP1367" i="78"/>
  <c r="AK1367" i="78"/>
  <c r="AI1367" i="78"/>
  <c r="AH1367" i="78"/>
  <c r="AS966" i="78"/>
  <c r="AQ966" i="78"/>
  <c r="AN1460" i="78"/>
  <c r="AJ1460" i="78"/>
  <c r="AM1460" i="78"/>
  <c r="AR1460" i="78" s="1"/>
  <c r="AK1460" i="78"/>
  <c r="AT1460" i="78"/>
  <c r="AI1460" i="78"/>
  <c r="AH1460" i="78"/>
  <c r="AP1460" i="78"/>
  <c r="AL1460" i="78"/>
  <c r="AZ1460" i="78"/>
  <c r="AY1460" i="78" s="1"/>
  <c r="AX1460" i="78" s="1"/>
  <c r="AI1111" i="78"/>
  <c r="AM1111" i="78"/>
  <c r="AR1111" i="78" s="1"/>
  <c r="AZ1111" i="78"/>
  <c r="AY1111" i="78" s="1"/>
  <c r="AX1111" i="78" s="1"/>
  <c r="AT1111" i="78"/>
  <c r="AK1111" i="78"/>
  <c r="AH1111" i="78"/>
  <c r="AP1111" i="78"/>
  <c r="AN1111" i="78"/>
  <c r="AL1111" i="78"/>
  <c r="AJ1111" i="78"/>
  <c r="AM675" i="78"/>
  <c r="AR675" i="78" s="1"/>
  <c r="AP675" i="78"/>
  <c r="AN675" i="78"/>
  <c r="AZ675" i="78"/>
  <c r="AY675" i="78" s="1"/>
  <c r="AX675" i="78" s="1"/>
  <c r="AT675" i="78"/>
  <c r="AK675" i="78"/>
  <c r="AI675" i="78"/>
  <c r="AH675" i="78"/>
  <c r="AL675" i="78"/>
  <c r="AJ675" i="78"/>
  <c r="AQ822" i="78"/>
  <c r="AS822" i="78"/>
  <c r="AQ433" i="78"/>
  <c r="AS433" i="78"/>
  <c r="AI209" i="78"/>
  <c r="AP209" i="78"/>
  <c r="AH209" i="78"/>
  <c r="AN209" i="78"/>
  <c r="AM209" i="78"/>
  <c r="AR209" i="78" s="1"/>
  <c r="AT209" i="78"/>
  <c r="AL209" i="78"/>
  <c r="AK209" i="78"/>
  <c r="AJ209" i="78"/>
  <c r="AS1004" i="78"/>
  <c r="AQ1004" i="78"/>
  <c r="AK1188" i="78"/>
  <c r="AI1188" i="78"/>
  <c r="AM1188" i="78"/>
  <c r="AR1188" i="78" s="1"/>
  <c r="AJ1188" i="78"/>
  <c r="AT1188" i="78"/>
  <c r="AP1188" i="78"/>
  <c r="AN1188" i="78"/>
  <c r="AL1188" i="78"/>
  <c r="AH1188" i="78"/>
  <c r="AZ1188" i="78"/>
  <c r="AY1188" i="78" s="1"/>
  <c r="AX1188" i="78" s="1"/>
  <c r="AS1859" i="78"/>
  <c r="AQ1859" i="78"/>
  <c r="AI1673" i="78"/>
  <c r="AM1673" i="78"/>
  <c r="AR1673" i="78" s="1"/>
  <c r="AP1673" i="78"/>
  <c r="AN1673" i="78"/>
  <c r="AL1673" i="78"/>
  <c r="AK1673" i="78"/>
  <c r="AH1673" i="78"/>
  <c r="AZ1673" i="78"/>
  <c r="AY1673" i="78" s="1"/>
  <c r="AX1673" i="78" s="1"/>
  <c r="AT1673" i="78"/>
  <c r="AJ1673" i="78"/>
  <c r="AM1408" i="78"/>
  <c r="AR1408" i="78" s="1"/>
  <c r="AT1408" i="78"/>
  <c r="AK1408" i="78"/>
  <c r="AI1408" i="78"/>
  <c r="AH1408" i="78"/>
  <c r="AP1408" i="78"/>
  <c r="AN1408" i="78"/>
  <c r="AZ1408" i="78"/>
  <c r="AY1408" i="78" s="1"/>
  <c r="AX1408" i="78" s="1"/>
  <c r="AJ1408" i="78"/>
  <c r="AL1408" i="78"/>
  <c r="AQ1685" i="78"/>
  <c r="AS1685" i="78"/>
  <c r="AS602" i="78"/>
  <c r="AQ602" i="78"/>
  <c r="AM249" i="78"/>
  <c r="AR249" i="78" s="1"/>
  <c r="AJ249" i="78"/>
  <c r="AI249" i="78"/>
  <c r="AK249" i="78"/>
  <c r="AH249" i="78"/>
  <c r="AT249" i="78"/>
  <c r="AP249" i="78"/>
  <c r="AN249" i="78"/>
  <c r="AL249" i="78"/>
  <c r="AJ136" i="78"/>
  <c r="AI136" i="78"/>
  <c r="AH136" i="78"/>
  <c r="AN136" i="78"/>
  <c r="AM136" i="78"/>
  <c r="AR136" i="78" s="1"/>
  <c r="AP136" i="78"/>
  <c r="AT136" i="78"/>
  <c r="AL136" i="78"/>
  <c r="AK136" i="78"/>
  <c r="AN498" i="78"/>
  <c r="AT498" i="78"/>
  <c r="AL498" i="78"/>
  <c r="AP498" i="78"/>
  <c r="AH498" i="78"/>
  <c r="AM498" i="78"/>
  <c r="AR498" i="78" s="1"/>
  <c r="AK498" i="78"/>
  <c r="AJ498" i="78"/>
  <c r="AI498" i="78"/>
  <c r="AS986" i="78"/>
  <c r="AQ986" i="78"/>
  <c r="AS1421" i="78"/>
  <c r="AQ1421" i="78"/>
  <c r="AK1910" i="78"/>
  <c r="AT1910" i="78"/>
  <c r="AJ1910" i="78"/>
  <c r="AI1910" i="78"/>
  <c r="AH1910" i="78"/>
  <c r="AP1910" i="78"/>
  <c r="AN1910" i="78"/>
  <c r="AM1910" i="78"/>
  <c r="AR1910" i="78" s="1"/>
  <c r="AZ1910" i="78"/>
  <c r="AY1910" i="78" s="1"/>
  <c r="AX1910" i="78" s="1"/>
  <c r="AL1910" i="78"/>
  <c r="AS76" i="78"/>
  <c r="AQ76" i="78"/>
  <c r="AT174" i="78"/>
  <c r="AL174" i="78"/>
  <c r="AK174" i="78"/>
  <c r="AJ174" i="78"/>
  <c r="AI174" i="78"/>
  <c r="AP174" i="78"/>
  <c r="AH174" i="78"/>
  <c r="AN174" i="78"/>
  <c r="AM174" i="78"/>
  <c r="AR174" i="78" s="1"/>
  <c r="AN288" i="78"/>
  <c r="AM288" i="78"/>
  <c r="AR288" i="78" s="1"/>
  <c r="AP288" i="78"/>
  <c r="AK288" i="78"/>
  <c r="AJ288" i="78"/>
  <c r="AT288" i="78"/>
  <c r="AL288" i="78"/>
  <c r="AI288" i="78"/>
  <c r="AH288" i="78"/>
  <c r="AJ1245" i="78"/>
  <c r="AT1245" i="78"/>
  <c r="AK1245" i="78"/>
  <c r="AI1245" i="78"/>
  <c r="AN1245" i="78"/>
  <c r="AP1245" i="78"/>
  <c r="AM1245" i="78"/>
  <c r="AR1245" i="78" s="1"/>
  <c r="AL1245" i="78"/>
  <c r="AH1245" i="78"/>
  <c r="AZ1245" i="78"/>
  <c r="AY1245" i="78" s="1"/>
  <c r="AX1245" i="78" s="1"/>
  <c r="AI1614" i="78"/>
  <c r="AM1614" i="78"/>
  <c r="AR1614" i="78" s="1"/>
  <c r="AP1614" i="78"/>
  <c r="AT1614" i="78"/>
  <c r="AJ1614" i="78"/>
  <c r="AH1614" i="78"/>
  <c r="AZ1614" i="78"/>
  <c r="AY1614" i="78" s="1"/>
  <c r="AX1614" i="78" s="1"/>
  <c r="AN1614" i="78"/>
  <c r="AL1614" i="78"/>
  <c r="AK1614" i="78"/>
  <c r="AS1376" i="78"/>
  <c r="AQ1376" i="78"/>
  <c r="AM830" i="78"/>
  <c r="AR830" i="78" s="1"/>
  <c r="AI830" i="78"/>
  <c r="AL830" i="78"/>
  <c r="AK830" i="78"/>
  <c r="AH830" i="78"/>
  <c r="AP830" i="78"/>
  <c r="AZ830" i="78"/>
  <c r="AY830" i="78" s="1"/>
  <c r="AX830" i="78" s="1"/>
  <c r="AN830" i="78"/>
  <c r="AT830" i="78"/>
  <c r="AJ830" i="78"/>
  <c r="AS271" i="78"/>
  <c r="AQ271" i="78"/>
  <c r="AS549" i="78"/>
  <c r="AQ549" i="78"/>
  <c r="AN1449" i="78"/>
  <c r="AJ1449" i="78"/>
  <c r="AM1449" i="78"/>
  <c r="AR1449" i="78" s="1"/>
  <c r="AK1449" i="78"/>
  <c r="AT1449" i="78"/>
  <c r="AZ1449" i="78"/>
  <c r="AY1449" i="78" s="1"/>
  <c r="AX1449" i="78" s="1"/>
  <c r="AP1449" i="78"/>
  <c r="AL1449" i="78"/>
  <c r="AI1449" i="78"/>
  <c r="AH1449" i="78"/>
  <c r="AS1867" i="78"/>
  <c r="AQ1867" i="78"/>
  <c r="AN1372" i="78"/>
  <c r="AM1372" i="78"/>
  <c r="AR1372" i="78" s="1"/>
  <c r="AP1372" i="78"/>
  <c r="AT1372" i="78"/>
  <c r="AL1372" i="78"/>
  <c r="AZ1372" i="78"/>
  <c r="AY1372" i="78" s="1"/>
  <c r="AX1372" i="78" s="1"/>
  <c r="AJ1372" i="78"/>
  <c r="AK1372" i="78"/>
  <c r="AI1372" i="78"/>
  <c r="AH1372" i="78"/>
  <c r="AM837" i="78"/>
  <c r="AR837" i="78" s="1"/>
  <c r="AI837" i="78"/>
  <c r="AN837" i="78"/>
  <c r="AL837" i="78"/>
  <c r="AT837" i="78"/>
  <c r="AJ837" i="78"/>
  <c r="AH837" i="78"/>
  <c r="AP837" i="78"/>
  <c r="AZ837" i="78"/>
  <c r="AY837" i="78" s="1"/>
  <c r="AX837" i="78" s="1"/>
  <c r="AK837" i="78"/>
  <c r="AQ458" i="78"/>
  <c r="AS458" i="78"/>
  <c r="AN1506" i="78"/>
  <c r="AT1506" i="78"/>
  <c r="AL1506" i="78"/>
  <c r="AZ1506" i="78"/>
  <c r="AY1506" i="78" s="1"/>
  <c r="AX1506" i="78" s="1"/>
  <c r="AK1506" i="78"/>
  <c r="AJ1506" i="78"/>
  <c r="AI1506" i="78"/>
  <c r="AH1506" i="78"/>
  <c r="AP1506" i="78"/>
  <c r="AM1506" i="78"/>
  <c r="AR1506" i="78" s="1"/>
  <c r="AK1885" i="78"/>
  <c r="AT1885" i="78"/>
  <c r="AJ1885" i="78"/>
  <c r="AI1885" i="78"/>
  <c r="AH1885" i="78"/>
  <c r="AP1885" i="78"/>
  <c r="AZ1885" i="78"/>
  <c r="AY1885" i="78" s="1"/>
  <c r="AX1885" i="78" s="1"/>
  <c r="AN1885" i="78"/>
  <c r="AM1885" i="78"/>
  <c r="AR1885" i="78" s="1"/>
  <c r="AL1885" i="78"/>
  <c r="AM835" i="78"/>
  <c r="AR835" i="78" s="1"/>
  <c r="AI835" i="78"/>
  <c r="AP835" i="78"/>
  <c r="AZ835" i="78"/>
  <c r="AY835" i="78" s="1"/>
  <c r="AX835" i="78" s="1"/>
  <c r="AL835" i="78"/>
  <c r="AK835" i="78"/>
  <c r="AT835" i="78"/>
  <c r="AJ835" i="78"/>
  <c r="AH835" i="78"/>
  <c r="AN835" i="78"/>
  <c r="AI217" i="78"/>
  <c r="AP217" i="78"/>
  <c r="AH217" i="78"/>
  <c r="AN217" i="78"/>
  <c r="AM217" i="78"/>
  <c r="AR217" i="78" s="1"/>
  <c r="AT217" i="78"/>
  <c r="AL217" i="78"/>
  <c r="AK217" i="78"/>
  <c r="AJ217" i="78"/>
  <c r="AN1057" i="78"/>
  <c r="AI1057" i="78"/>
  <c r="AH1057" i="78"/>
  <c r="AP1057" i="78"/>
  <c r="AM1057" i="78"/>
  <c r="AR1057" i="78" s="1"/>
  <c r="AZ1057" i="78"/>
  <c r="AY1057" i="78" s="1"/>
  <c r="AX1057" i="78" s="1"/>
  <c r="AL1057" i="78"/>
  <c r="AT1057" i="78"/>
  <c r="AJ1057" i="78"/>
  <c r="AK1057" i="78"/>
  <c r="AI1587" i="78"/>
  <c r="AJ1587" i="78"/>
  <c r="AH1587" i="78"/>
  <c r="AP1587" i="78"/>
  <c r="AN1587" i="78"/>
  <c r="AM1587" i="78"/>
  <c r="AR1587" i="78" s="1"/>
  <c r="AZ1587" i="78"/>
  <c r="AY1587" i="78" s="1"/>
  <c r="AX1587" i="78" s="1"/>
  <c r="AL1587" i="78"/>
  <c r="AT1587" i="78"/>
  <c r="AK1587" i="78"/>
  <c r="AI1682" i="78"/>
  <c r="AM1682" i="78"/>
  <c r="AR1682" i="78" s="1"/>
  <c r="AP1682" i="78"/>
  <c r="AL1682" i="78"/>
  <c r="AK1682" i="78"/>
  <c r="AT1682" i="78"/>
  <c r="AJ1682" i="78"/>
  <c r="AZ1682" i="78"/>
  <c r="AY1682" i="78" s="1"/>
  <c r="AX1682" i="78" s="1"/>
  <c r="AN1682" i="78"/>
  <c r="AH1682" i="78"/>
  <c r="AQ946" i="78"/>
  <c r="AS946" i="78"/>
  <c r="AM655" i="78"/>
  <c r="AR655" i="78" s="1"/>
  <c r="AP655" i="78"/>
  <c r="AN655" i="78"/>
  <c r="AZ655" i="78"/>
  <c r="AY655" i="78" s="1"/>
  <c r="AX655" i="78" s="1"/>
  <c r="AI655" i="78"/>
  <c r="AH655" i="78"/>
  <c r="AJ655" i="78"/>
  <c r="AT655" i="78"/>
  <c r="AK655" i="78"/>
  <c r="AL655" i="78"/>
  <c r="AS1039" i="78"/>
  <c r="AQ1039" i="78"/>
  <c r="AN1515" i="78"/>
  <c r="AT1515" i="78"/>
  <c r="AL1515" i="78"/>
  <c r="AZ1515" i="78"/>
  <c r="AY1515" i="78" s="1"/>
  <c r="AX1515" i="78" s="1"/>
  <c r="AH1515" i="78"/>
  <c r="AP1515" i="78"/>
  <c r="AM1515" i="78"/>
  <c r="AR1515" i="78" s="1"/>
  <c r="AJ1515" i="78"/>
  <c r="AK1515" i="78"/>
  <c r="AI1515" i="78"/>
  <c r="AS2031" i="78"/>
  <c r="AQ2031" i="78"/>
  <c r="AI1659" i="78"/>
  <c r="AM1659" i="78"/>
  <c r="AR1659" i="78" s="1"/>
  <c r="AP1659" i="78"/>
  <c r="AK1659" i="78"/>
  <c r="AH1659" i="78"/>
  <c r="AN1659" i="78"/>
  <c r="AJ1659" i="78"/>
  <c r="AZ1659" i="78"/>
  <c r="AY1659" i="78" s="1"/>
  <c r="AX1659" i="78" s="1"/>
  <c r="AT1659" i="78"/>
  <c r="AL1659" i="78"/>
  <c r="AQ1522" i="78"/>
  <c r="AS1522" i="78"/>
  <c r="AS948" i="78"/>
  <c r="AQ948" i="78"/>
  <c r="AS537" i="78"/>
  <c r="AQ537" i="78"/>
  <c r="AQ69" i="78"/>
  <c r="AS69" i="78"/>
  <c r="AN1074" i="78"/>
  <c r="AM1074" i="78"/>
  <c r="AR1074" i="78" s="1"/>
  <c r="AZ1074" i="78"/>
  <c r="AY1074" i="78" s="1"/>
  <c r="AX1074" i="78" s="1"/>
  <c r="AL1074" i="78"/>
  <c r="AT1074" i="78"/>
  <c r="AK1074" i="78"/>
  <c r="AJ1074" i="78"/>
  <c r="AI1074" i="78"/>
  <c r="AH1074" i="78"/>
  <c r="AP1074" i="78"/>
  <c r="AQ1463" i="78"/>
  <c r="AS1463" i="78"/>
  <c r="AS1894" i="78"/>
  <c r="AQ1894" i="78"/>
  <c r="AN2034" i="78"/>
  <c r="AM2034" i="78"/>
  <c r="AR2034" i="78" s="1"/>
  <c r="AT2034" i="78"/>
  <c r="AL2034" i="78"/>
  <c r="AZ2034" i="78"/>
  <c r="AY2034" i="78" s="1"/>
  <c r="AX2034" i="78" s="1"/>
  <c r="AP2034" i="78"/>
  <c r="AI2034" i="78"/>
  <c r="AK2034" i="78"/>
  <c r="AJ2034" i="78"/>
  <c r="AH2034" i="78"/>
  <c r="AM265" i="78"/>
  <c r="AR265" i="78" s="1"/>
  <c r="AJ265" i="78"/>
  <c r="AI265" i="78"/>
  <c r="AN265" i="78"/>
  <c r="AL265" i="78"/>
  <c r="AK265" i="78"/>
  <c r="AH265" i="78"/>
  <c r="AT265" i="78"/>
  <c r="AP265" i="78"/>
  <c r="AN1719" i="78"/>
  <c r="AT1719" i="78"/>
  <c r="AL1719" i="78"/>
  <c r="AZ1719" i="78"/>
  <c r="AY1719" i="78" s="1"/>
  <c r="AX1719" i="78" s="1"/>
  <c r="AI1719" i="78"/>
  <c r="AP1719" i="78"/>
  <c r="AK1719" i="78"/>
  <c r="AJ1719" i="78"/>
  <c r="AH1719" i="78"/>
  <c r="AM1719" i="78"/>
  <c r="AR1719" i="78" s="1"/>
  <c r="AM919" i="78"/>
  <c r="AR919" i="78" s="1"/>
  <c r="AP919" i="78"/>
  <c r="AH919" i="78"/>
  <c r="AN919" i="78"/>
  <c r="AZ919" i="78"/>
  <c r="AY919" i="78" s="1"/>
  <c r="AX919" i="78" s="1"/>
  <c r="AT919" i="78"/>
  <c r="AK919" i="78"/>
  <c r="AJ919" i="78"/>
  <c r="AL919" i="78"/>
  <c r="AI919" i="78"/>
  <c r="AS1823" i="78"/>
  <c r="AQ1823" i="78"/>
  <c r="AQ1045" i="78"/>
  <c r="AS1045" i="78"/>
  <c r="AI1632" i="78"/>
  <c r="AM1632" i="78"/>
  <c r="AR1632" i="78" s="1"/>
  <c r="AT1632" i="78"/>
  <c r="AH1632" i="78"/>
  <c r="AP1632" i="78"/>
  <c r="AZ1632" i="78"/>
  <c r="AY1632" i="78" s="1"/>
  <c r="AX1632" i="78" s="1"/>
  <c r="AN1632" i="78"/>
  <c r="AL1632" i="78"/>
  <c r="AK1632" i="78"/>
  <c r="AJ1632" i="78"/>
  <c r="AQ1352" i="78"/>
  <c r="AS1352" i="78"/>
  <c r="AS1255" i="78"/>
  <c r="AQ1255" i="78"/>
  <c r="AM665" i="78"/>
  <c r="AR665" i="78" s="1"/>
  <c r="AP665" i="78"/>
  <c r="AN665" i="78"/>
  <c r="AZ665" i="78"/>
  <c r="AY665" i="78" s="1"/>
  <c r="AX665" i="78" s="1"/>
  <c r="AI665" i="78"/>
  <c r="AH665" i="78"/>
  <c r="AL665" i="78"/>
  <c r="AK665" i="78"/>
  <c r="AJ665" i="78"/>
  <c r="AT665" i="78"/>
  <c r="AM714" i="78"/>
  <c r="AR714" i="78" s="1"/>
  <c r="AP714" i="78"/>
  <c r="AI714" i="78"/>
  <c r="AN714" i="78"/>
  <c r="AZ714" i="78"/>
  <c r="AY714" i="78" s="1"/>
  <c r="AX714" i="78" s="1"/>
  <c r="AL714" i="78"/>
  <c r="AK714" i="78"/>
  <c r="AJ714" i="78"/>
  <c r="AH714" i="78"/>
  <c r="AT714" i="78"/>
  <c r="AQ543" i="78"/>
  <c r="AS543" i="78"/>
  <c r="AS1500" i="78"/>
  <c r="AQ1500" i="78"/>
  <c r="AI2039" i="78"/>
  <c r="AN2039" i="78"/>
  <c r="AM2039" i="78"/>
  <c r="AR2039" i="78" s="1"/>
  <c r="AT2039" i="78"/>
  <c r="AL2039" i="78"/>
  <c r="AZ2039" i="78"/>
  <c r="AY2039" i="78" s="1"/>
  <c r="AX2039" i="78" s="1"/>
  <c r="AK2039" i="78"/>
  <c r="AJ2039" i="78"/>
  <c r="AH2039" i="78"/>
  <c r="AP2039" i="78"/>
  <c r="AI1637" i="78"/>
  <c r="AM1637" i="78"/>
  <c r="AR1637" i="78" s="1"/>
  <c r="AP1637" i="78"/>
  <c r="AH1637" i="78"/>
  <c r="AK1637" i="78"/>
  <c r="AJ1637" i="78"/>
  <c r="AT1637" i="78"/>
  <c r="AZ1637" i="78"/>
  <c r="AY1637" i="78" s="1"/>
  <c r="AX1637" i="78" s="1"/>
  <c r="AN1637" i="78"/>
  <c r="AL1637" i="78"/>
  <c r="AS1557" i="78"/>
  <c r="AQ1557" i="78"/>
  <c r="AQ911" i="78"/>
  <c r="AS911" i="78"/>
  <c r="AK1219" i="78"/>
  <c r="AI1219" i="78"/>
  <c r="AJ1219" i="78"/>
  <c r="AN1219" i="78"/>
  <c r="AZ1219" i="78"/>
  <c r="AY1219" i="78" s="1"/>
  <c r="AX1219" i="78" s="1"/>
  <c r="AM1219" i="78"/>
  <c r="AR1219" i="78" s="1"/>
  <c r="AT1219" i="78"/>
  <c r="AP1219" i="78"/>
  <c r="AL1219" i="78"/>
  <c r="AH1219" i="78"/>
  <c r="AQ266" i="78"/>
  <c r="AS266" i="78"/>
  <c r="AQ1625" i="78"/>
  <c r="AS1625" i="78"/>
  <c r="AQ1409" i="78"/>
  <c r="AS1409" i="78"/>
  <c r="AM893" i="78"/>
  <c r="AR893" i="78" s="1"/>
  <c r="AH893" i="78"/>
  <c r="AP893" i="78"/>
  <c r="AN893" i="78"/>
  <c r="AZ893" i="78"/>
  <c r="AY893" i="78" s="1"/>
  <c r="AX893" i="78" s="1"/>
  <c r="AT893" i="78"/>
  <c r="AK893" i="78"/>
  <c r="AJ893" i="78"/>
  <c r="AI893" i="78"/>
  <c r="AL893" i="78"/>
  <c r="AN248" i="78"/>
  <c r="AK248" i="78"/>
  <c r="AJ248" i="78"/>
  <c r="AH248" i="78"/>
  <c r="AT248" i="78"/>
  <c r="AP248" i="78"/>
  <c r="AM248" i="78"/>
  <c r="AR248" i="78" s="1"/>
  <c r="AL248" i="78"/>
  <c r="AI248" i="78"/>
  <c r="AS1019" i="78"/>
  <c r="AQ1019" i="78"/>
  <c r="AQ1109" i="78"/>
  <c r="AS1109" i="78"/>
  <c r="AN1473" i="78"/>
  <c r="AJ1473" i="78"/>
  <c r="AP1473" i="78"/>
  <c r="AZ1473" i="78"/>
  <c r="AY1473" i="78" s="1"/>
  <c r="AX1473" i="78" s="1"/>
  <c r="AM1473" i="78"/>
  <c r="AR1473" i="78" s="1"/>
  <c r="AL1473" i="78"/>
  <c r="AK1473" i="78"/>
  <c r="AT1473" i="78"/>
  <c r="AI1473" i="78"/>
  <c r="AH1473" i="78"/>
  <c r="AQ2055" i="78"/>
  <c r="AS2055" i="78"/>
  <c r="AS1432" i="78"/>
  <c r="AQ1432" i="78"/>
  <c r="AM928" i="78"/>
  <c r="AR928" i="78" s="1"/>
  <c r="AP928" i="78"/>
  <c r="AL928" i="78"/>
  <c r="AT928" i="78"/>
  <c r="AK928" i="78"/>
  <c r="AJ928" i="78"/>
  <c r="AI928" i="78"/>
  <c r="AN928" i="78"/>
  <c r="AH928" i="78"/>
  <c r="AZ928" i="78"/>
  <c r="AY928" i="78" s="1"/>
  <c r="AX928" i="78" s="1"/>
  <c r="AS676" i="78"/>
  <c r="AQ676" i="78"/>
  <c r="AK1025" i="78"/>
  <c r="AJ1025" i="78"/>
  <c r="AI1025" i="78"/>
  <c r="AN1025" i="78"/>
  <c r="AM1025" i="78"/>
  <c r="AR1025" i="78" s="1"/>
  <c r="AL1025" i="78"/>
  <c r="AH1025" i="78"/>
  <c r="AP1025" i="78"/>
  <c r="AT1025" i="78"/>
  <c r="AZ1025" i="78"/>
  <c r="AY1025" i="78" s="1"/>
  <c r="AX1025" i="78" s="1"/>
  <c r="AN1337" i="78"/>
  <c r="AT1337" i="78"/>
  <c r="AL1337" i="78"/>
  <c r="AZ1337" i="78"/>
  <c r="AY1337" i="78" s="1"/>
  <c r="AX1337" i="78" s="1"/>
  <c r="AJ1337" i="78"/>
  <c r="AP1337" i="78"/>
  <c r="AM1337" i="78"/>
  <c r="AR1337" i="78" s="1"/>
  <c r="AI1337" i="78"/>
  <c r="AK1337" i="78"/>
  <c r="AH1337" i="78"/>
  <c r="AS1833" i="78"/>
  <c r="AQ1833" i="78"/>
  <c r="AQ1611" i="78"/>
  <c r="AS1611" i="78"/>
  <c r="AQ609" i="78"/>
  <c r="AS609" i="78"/>
  <c r="AM642" i="78"/>
  <c r="AR642" i="78" s="1"/>
  <c r="AP642" i="78"/>
  <c r="AI642" i="78"/>
  <c r="AN642" i="78"/>
  <c r="AZ642" i="78"/>
  <c r="AY642" i="78" s="1"/>
  <c r="AX642" i="78" s="1"/>
  <c r="AL642" i="78"/>
  <c r="AT642" i="78"/>
  <c r="AK642" i="78"/>
  <c r="AH642" i="78"/>
  <c r="AJ642" i="78"/>
  <c r="AJ332" i="78"/>
  <c r="AI332" i="78"/>
  <c r="AH332" i="78"/>
  <c r="AN332" i="78"/>
  <c r="AM332" i="78"/>
  <c r="AR332" i="78" s="1"/>
  <c r="AP332" i="78"/>
  <c r="AT332" i="78"/>
  <c r="AL332" i="78"/>
  <c r="AK332" i="78"/>
  <c r="AQ250" i="78"/>
  <c r="AS250" i="78"/>
  <c r="AS1006" i="78"/>
  <c r="AQ1006" i="78"/>
  <c r="AQ1775" i="78"/>
  <c r="AS1775" i="78"/>
  <c r="AN196" i="78"/>
  <c r="AM196" i="78"/>
  <c r="AR196" i="78" s="1"/>
  <c r="AT196" i="78"/>
  <c r="AL196" i="78"/>
  <c r="AK196" i="78"/>
  <c r="AJ196" i="78"/>
  <c r="AI196" i="78"/>
  <c r="AP196" i="78"/>
  <c r="AH196" i="78"/>
  <c r="AT1827" i="78"/>
  <c r="AL1827" i="78"/>
  <c r="AZ1827" i="78"/>
  <c r="AY1827" i="78" s="1"/>
  <c r="AX1827" i="78" s="1"/>
  <c r="AJ1827" i="78"/>
  <c r="AI1827" i="78"/>
  <c r="AH1827" i="78"/>
  <c r="AP1827" i="78"/>
  <c r="AN1827" i="78"/>
  <c r="AM1827" i="78"/>
  <c r="AR1827" i="78" s="1"/>
  <c r="AK1827" i="78"/>
  <c r="AN1355" i="78"/>
  <c r="AM1355" i="78"/>
  <c r="AR1355" i="78" s="1"/>
  <c r="AT1355" i="78"/>
  <c r="AL1355" i="78"/>
  <c r="AZ1355" i="78"/>
  <c r="AY1355" i="78" s="1"/>
  <c r="AX1355" i="78" s="1"/>
  <c r="AJ1355" i="78"/>
  <c r="AP1355" i="78"/>
  <c r="AK1355" i="78"/>
  <c r="AI1355" i="78"/>
  <c r="AH1355" i="78"/>
  <c r="AM767" i="78"/>
  <c r="AR767" i="78" s="1"/>
  <c r="AN767" i="78"/>
  <c r="AZ767" i="78"/>
  <c r="AY767" i="78" s="1"/>
  <c r="AX767" i="78" s="1"/>
  <c r="AT767" i="78"/>
  <c r="AK767" i="78"/>
  <c r="AJ767" i="78"/>
  <c r="AI767" i="78"/>
  <c r="AH767" i="78"/>
  <c r="AP767" i="78"/>
  <c r="AL767" i="78"/>
  <c r="AM672" i="78"/>
  <c r="AR672" i="78" s="1"/>
  <c r="AP672" i="78"/>
  <c r="AI672" i="78"/>
  <c r="AN672" i="78"/>
  <c r="AZ672" i="78"/>
  <c r="AY672" i="78" s="1"/>
  <c r="AX672" i="78" s="1"/>
  <c r="AL672" i="78"/>
  <c r="AK672" i="78"/>
  <c r="AJ672" i="78"/>
  <c r="AH672" i="78"/>
  <c r="AT672" i="78"/>
  <c r="AS402" i="78"/>
  <c r="AQ402" i="78"/>
  <c r="AI423" i="78"/>
  <c r="AK423" i="78"/>
  <c r="AN423" i="78"/>
  <c r="AM423" i="78"/>
  <c r="AR423" i="78" s="1"/>
  <c r="AL423" i="78"/>
  <c r="AJ423" i="78"/>
  <c r="AH423" i="78"/>
  <c r="AT423" i="78"/>
  <c r="AP423" i="78"/>
  <c r="AN1345" i="78"/>
  <c r="AT1345" i="78"/>
  <c r="AL1345" i="78"/>
  <c r="AZ1345" i="78"/>
  <c r="AY1345" i="78" s="1"/>
  <c r="AX1345" i="78" s="1"/>
  <c r="AJ1345" i="78"/>
  <c r="AP1345" i="78"/>
  <c r="AM1345" i="78"/>
  <c r="AR1345" i="78" s="1"/>
  <c r="AK1345" i="78"/>
  <c r="AI1345" i="78"/>
  <c r="AH1345" i="78"/>
  <c r="AS1922" i="78"/>
  <c r="AQ1922" i="78"/>
  <c r="AS1547" i="78"/>
  <c r="AQ1547" i="78"/>
  <c r="AQ794" i="78"/>
  <c r="AS794" i="78"/>
  <c r="AS220" i="78"/>
  <c r="AQ220" i="78"/>
  <c r="AQ1454" i="78"/>
  <c r="AS1454" i="78"/>
  <c r="AI1670" i="78"/>
  <c r="AM1670" i="78"/>
  <c r="AR1670" i="78" s="1"/>
  <c r="AP1670" i="78"/>
  <c r="AZ1670" i="78"/>
  <c r="AY1670" i="78" s="1"/>
  <c r="AX1670" i="78" s="1"/>
  <c r="AL1670" i="78"/>
  <c r="AK1670" i="78"/>
  <c r="AT1670" i="78"/>
  <c r="AJ1670" i="78"/>
  <c r="AH1670" i="78"/>
  <c r="AN1670" i="78"/>
  <c r="AQ915" i="78"/>
  <c r="AS915" i="78"/>
  <c r="AP374" i="78"/>
  <c r="AH374" i="78"/>
  <c r="AN374" i="78"/>
  <c r="AM374" i="78"/>
  <c r="AR374" i="78" s="1"/>
  <c r="AT374" i="78"/>
  <c r="AL374" i="78"/>
  <c r="AK374" i="78"/>
  <c r="AJ374" i="78"/>
  <c r="AI374" i="78"/>
  <c r="AT436" i="78"/>
  <c r="AL436" i="78"/>
  <c r="AJ436" i="78"/>
  <c r="AN436" i="78"/>
  <c r="AH436" i="78"/>
  <c r="AP436" i="78"/>
  <c r="AM436" i="78"/>
  <c r="AR436" i="78" s="1"/>
  <c r="AK436" i="78"/>
  <c r="AI436" i="78"/>
  <c r="AS1030" i="78"/>
  <c r="AQ1030" i="78"/>
  <c r="AJ1243" i="78"/>
  <c r="AM1243" i="78"/>
  <c r="AR1243" i="78" s="1"/>
  <c r="AZ1243" i="78"/>
  <c r="AY1243" i="78" s="1"/>
  <c r="AX1243" i="78" s="1"/>
  <c r="AL1243" i="78"/>
  <c r="AI1243" i="78"/>
  <c r="AN1243" i="78"/>
  <c r="AK1243" i="78"/>
  <c r="AH1243" i="78"/>
  <c r="AP1243" i="78"/>
  <c r="AT1243" i="78"/>
  <c r="AS1204" i="78"/>
  <c r="AQ1204" i="78"/>
  <c r="AT1787" i="78"/>
  <c r="AL1787" i="78"/>
  <c r="AZ1787" i="78"/>
  <c r="AY1787" i="78" s="1"/>
  <c r="AX1787" i="78" s="1"/>
  <c r="AM1787" i="78"/>
  <c r="AR1787" i="78" s="1"/>
  <c r="AJ1787" i="78"/>
  <c r="AH1787" i="78"/>
  <c r="AK1787" i="78"/>
  <c r="AI1787" i="78"/>
  <c r="AP1787" i="78"/>
  <c r="AN1787" i="78"/>
  <c r="AM921" i="78"/>
  <c r="AR921" i="78" s="1"/>
  <c r="AP921" i="78"/>
  <c r="AH921" i="78"/>
  <c r="AN921" i="78"/>
  <c r="AZ921" i="78"/>
  <c r="AY921" i="78" s="1"/>
  <c r="AX921" i="78" s="1"/>
  <c r="AT921" i="78"/>
  <c r="AK921" i="78"/>
  <c r="AJ921" i="78"/>
  <c r="AL921" i="78"/>
  <c r="AI921" i="78"/>
  <c r="AJ563" i="78"/>
  <c r="AT563" i="78"/>
  <c r="AK563" i="78"/>
  <c r="AP563" i="78"/>
  <c r="AZ563" i="78"/>
  <c r="AY563" i="78" s="1"/>
  <c r="AX563" i="78" s="1"/>
  <c r="AM563" i="78"/>
  <c r="AR563" i="78" s="1"/>
  <c r="AL563" i="78"/>
  <c r="AI563" i="78"/>
  <c r="AN563" i="78"/>
  <c r="AH563" i="78"/>
  <c r="AI1684" i="78"/>
  <c r="AM1684" i="78"/>
  <c r="AR1684" i="78" s="1"/>
  <c r="AT1684" i="78"/>
  <c r="AJ1684" i="78"/>
  <c r="AH1684" i="78"/>
  <c r="AZ1684" i="78"/>
  <c r="AY1684" i="78" s="1"/>
  <c r="AX1684" i="78" s="1"/>
  <c r="AN1684" i="78"/>
  <c r="AL1684" i="78"/>
  <c r="AK1684" i="78"/>
  <c r="AP1684" i="78"/>
  <c r="AM853" i="78"/>
  <c r="AR853" i="78" s="1"/>
  <c r="AP853" i="78"/>
  <c r="AT853" i="78"/>
  <c r="AK853" i="78"/>
  <c r="AZ853" i="78"/>
  <c r="AY853" i="78" s="1"/>
  <c r="AX853" i="78" s="1"/>
  <c r="AL853" i="78"/>
  <c r="AJ853" i="78"/>
  <c r="AI853" i="78"/>
  <c r="AH853" i="78"/>
  <c r="AN853" i="78"/>
  <c r="AI277" i="78"/>
  <c r="AN277" i="78"/>
  <c r="AM277" i="78"/>
  <c r="AR277" i="78" s="1"/>
  <c r="AP277" i="78"/>
  <c r="AJ277" i="78"/>
  <c r="AT277" i="78"/>
  <c r="AH277" i="78"/>
  <c r="AL277" i="78"/>
  <c r="AK277" i="78"/>
  <c r="AS347" i="78"/>
  <c r="AQ347" i="78"/>
  <c r="AS1857" i="78"/>
  <c r="AQ1857" i="78"/>
  <c r="AS1946" i="78"/>
  <c r="AQ1946" i="78"/>
  <c r="AN1570" i="78"/>
  <c r="AM1570" i="78"/>
  <c r="AR1570" i="78" s="1"/>
  <c r="AP1570" i="78"/>
  <c r="AT1570" i="78"/>
  <c r="AL1570" i="78"/>
  <c r="AZ1570" i="78"/>
  <c r="AY1570" i="78" s="1"/>
  <c r="AX1570" i="78" s="1"/>
  <c r="AK1570" i="78"/>
  <c r="AJ1570" i="78"/>
  <c r="AI1570" i="78"/>
  <c r="AH1570" i="78"/>
  <c r="AJ1247" i="78"/>
  <c r="AH1247" i="78"/>
  <c r="AP1247" i="78"/>
  <c r="AN1247" i="78"/>
  <c r="AL1247" i="78"/>
  <c r="AI1247" i="78"/>
  <c r="AZ1247" i="78"/>
  <c r="AY1247" i="78" s="1"/>
  <c r="AX1247" i="78" s="1"/>
  <c r="AT1247" i="78"/>
  <c r="AM1247" i="78"/>
  <c r="AR1247" i="78" s="1"/>
  <c r="AK1247" i="78"/>
  <c r="AQ600" i="78"/>
  <c r="AS600" i="78"/>
  <c r="AS435" i="78"/>
  <c r="AQ435" i="78"/>
  <c r="AI1084" i="78"/>
  <c r="AJ1084" i="78"/>
  <c r="AN1084" i="78"/>
  <c r="AL1084" i="78"/>
  <c r="AK1084" i="78"/>
  <c r="AH1084" i="78"/>
  <c r="AT1084" i="78"/>
  <c r="AP1084" i="78"/>
  <c r="AZ1084" i="78"/>
  <c r="AY1084" i="78" s="1"/>
  <c r="AX1084" i="78" s="1"/>
  <c r="AM1084" i="78"/>
  <c r="AR1084" i="78" s="1"/>
  <c r="AS1316" i="78"/>
  <c r="AQ1316" i="78"/>
  <c r="AN1426" i="78"/>
  <c r="AI1426" i="78"/>
  <c r="AP1426" i="78"/>
  <c r="AM1426" i="78"/>
  <c r="AR1426" i="78" s="1"/>
  <c r="AL1426" i="78"/>
  <c r="AK1426" i="78"/>
  <c r="AT1426" i="78"/>
  <c r="AJ1426" i="78"/>
  <c r="AH1426" i="78"/>
  <c r="AZ1426" i="78"/>
  <c r="AY1426" i="78" s="1"/>
  <c r="AX1426" i="78" s="1"/>
  <c r="AN1568" i="78"/>
  <c r="AM1568" i="78"/>
  <c r="AR1568" i="78" s="1"/>
  <c r="AT1568" i="78"/>
  <c r="AL1568" i="78"/>
  <c r="AZ1568" i="78"/>
  <c r="AY1568" i="78" s="1"/>
  <c r="AX1568" i="78" s="1"/>
  <c r="AK1568" i="78"/>
  <c r="AJ1568" i="78"/>
  <c r="AI1568" i="78"/>
  <c r="AP1568" i="78"/>
  <c r="AH1568" i="78"/>
  <c r="AS1361" i="78"/>
  <c r="AQ1361" i="78"/>
  <c r="AQ645" i="78"/>
  <c r="AS645" i="78"/>
  <c r="AS726" i="78"/>
  <c r="AQ726" i="78"/>
  <c r="AQ804" i="78"/>
  <c r="AS804" i="78"/>
  <c r="AS412" i="78"/>
  <c r="AQ412" i="78"/>
  <c r="AN360" i="78"/>
  <c r="AM360" i="78"/>
  <c r="AR360" i="78" s="1"/>
  <c r="AP360" i="78"/>
  <c r="AT360" i="78"/>
  <c r="AL360" i="78"/>
  <c r="AK360" i="78"/>
  <c r="AJ360" i="78"/>
  <c r="AI360" i="78"/>
  <c r="AH360" i="78"/>
  <c r="AQ1053" i="78"/>
  <c r="AS1053" i="78"/>
  <c r="AQ1304" i="78"/>
  <c r="AS1304" i="78"/>
  <c r="AN1412" i="78"/>
  <c r="AI1412" i="78"/>
  <c r="AM1412" i="78"/>
  <c r="AR1412" i="78" s="1"/>
  <c r="AK1412" i="78"/>
  <c r="AT1412" i="78"/>
  <c r="AJ1412" i="78"/>
  <c r="AH1412" i="78"/>
  <c r="AP1412" i="78"/>
  <c r="AL1412" i="78"/>
  <c r="AZ1412" i="78"/>
  <c r="AY1412" i="78" s="1"/>
  <c r="AX1412" i="78" s="1"/>
  <c r="AT1977" i="78"/>
  <c r="AL1977" i="78"/>
  <c r="AZ1977" i="78"/>
  <c r="AY1977" i="78" s="1"/>
  <c r="AX1977" i="78" s="1"/>
  <c r="AN1977" i="78"/>
  <c r="AM1977" i="78"/>
  <c r="AR1977" i="78" s="1"/>
  <c r="AJ1977" i="78"/>
  <c r="AI1977" i="78"/>
  <c r="AH1977" i="78"/>
  <c r="AP1977" i="78"/>
  <c r="AK1977" i="78"/>
  <c r="AQ1394" i="78"/>
  <c r="AS1394" i="78"/>
  <c r="AQ739" i="78"/>
  <c r="AS739" i="78"/>
  <c r="AN450" i="78"/>
  <c r="AT450" i="78"/>
  <c r="AL450" i="78"/>
  <c r="AH450" i="78"/>
  <c r="AM450" i="78"/>
  <c r="AR450" i="78" s="1"/>
  <c r="AK450" i="78"/>
  <c r="AJ450" i="78"/>
  <c r="AI450" i="78"/>
  <c r="AP450" i="78"/>
  <c r="AQ160" i="78"/>
  <c r="AS160" i="78"/>
  <c r="AK998" i="78"/>
  <c r="AJ998" i="78"/>
  <c r="AI998" i="78"/>
  <c r="AN998" i="78"/>
  <c r="AM998" i="78"/>
  <c r="AR998" i="78" s="1"/>
  <c r="AL998" i="78"/>
  <c r="AP998" i="78"/>
  <c r="AT998" i="78"/>
  <c r="AH998" i="78"/>
  <c r="AZ998" i="78"/>
  <c r="AY998" i="78" s="1"/>
  <c r="AX998" i="78" s="1"/>
  <c r="AQ1288" i="78"/>
  <c r="AS1288" i="78"/>
  <c r="AT1770" i="78"/>
  <c r="AL1770" i="78"/>
  <c r="AZ1770" i="78"/>
  <c r="AY1770" i="78" s="1"/>
  <c r="AX1770" i="78" s="1"/>
  <c r="AI1770" i="78"/>
  <c r="AP1770" i="78"/>
  <c r="AN1770" i="78"/>
  <c r="AH1770" i="78"/>
  <c r="AM1770" i="78"/>
  <c r="AR1770" i="78" s="1"/>
  <c r="AK1770" i="78"/>
  <c r="AJ1770" i="78"/>
  <c r="AS1888" i="78"/>
  <c r="AQ1888" i="78"/>
  <c r="AQ2008" i="78"/>
  <c r="AS2008" i="78"/>
  <c r="AS1368" i="78"/>
  <c r="AQ1368" i="78"/>
  <c r="AJ1295" i="78"/>
  <c r="AN1295" i="78"/>
  <c r="AL1295" i="78"/>
  <c r="AI1295" i="78"/>
  <c r="AT1295" i="78"/>
  <c r="AZ1295" i="78"/>
  <c r="AY1295" i="78" s="1"/>
  <c r="AX1295" i="78" s="1"/>
  <c r="AP1295" i="78"/>
  <c r="AM1295" i="78"/>
  <c r="AR1295" i="78" s="1"/>
  <c r="AK1295" i="78"/>
  <c r="AH1295" i="78"/>
  <c r="AM625" i="78"/>
  <c r="AR625" i="78" s="1"/>
  <c r="AN625" i="78"/>
  <c r="AZ625" i="78"/>
  <c r="AY625" i="78" s="1"/>
  <c r="AX625" i="78" s="1"/>
  <c r="AI625" i="78"/>
  <c r="AH625" i="78"/>
  <c r="AL625" i="78"/>
  <c r="AT625" i="78"/>
  <c r="AP625" i="78"/>
  <c r="AK625" i="78"/>
  <c r="AJ625" i="78"/>
  <c r="AK445" i="78"/>
  <c r="AI445" i="78"/>
  <c r="AM445" i="78"/>
  <c r="AR445" i="78" s="1"/>
  <c r="AP445" i="78"/>
  <c r="AJ445" i="78"/>
  <c r="AH445" i="78"/>
  <c r="AT445" i="78"/>
  <c r="AN445" i="78"/>
  <c r="AL445" i="78"/>
  <c r="AN1439" i="78"/>
  <c r="AJ1439" i="78"/>
  <c r="AT1439" i="78"/>
  <c r="AI1439" i="78"/>
  <c r="AP1439" i="78"/>
  <c r="AZ1439" i="78"/>
  <c r="AY1439" i="78" s="1"/>
  <c r="AX1439" i="78" s="1"/>
  <c r="AM1439" i="78"/>
  <c r="AR1439" i="78" s="1"/>
  <c r="AL1439" i="78"/>
  <c r="AK1439" i="78"/>
  <c r="AH1439" i="78"/>
  <c r="AQ2043" i="78"/>
  <c r="AS2043" i="78"/>
  <c r="AQ2052" i="78"/>
  <c r="AS2052" i="78"/>
  <c r="AQ2009" i="78"/>
  <c r="AS2009" i="78"/>
  <c r="AS1546" i="78"/>
  <c r="AQ1546" i="78"/>
  <c r="AM639" i="78"/>
  <c r="AR639" i="78" s="1"/>
  <c r="AN639" i="78"/>
  <c r="AZ639" i="78"/>
  <c r="AY639" i="78" s="1"/>
  <c r="AX639" i="78" s="1"/>
  <c r="AI639" i="78"/>
  <c r="AH639" i="78"/>
  <c r="AJ639" i="78"/>
  <c r="AP639" i="78"/>
  <c r="AK639" i="78"/>
  <c r="AL639" i="78"/>
  <c r="AT639" i="78"/>
  <c r="AQ176" i="78"/>
  <c r="AS176" i="78"/>
  <c r="AS1226" i="78"/>
  <c r="AQ1226" i="78"/>
  <c r="AQ1705" i="78"/>
  <c r="AS1705" i="78"/>
  <c r="AK1920" i="78"/>
  <c r="AM1920" i="78"/>
  <c r="AR1920" i="78" s="1"/>
  <c r="AL1920" i="78"/>
  <c r="AJ1920" i="78"/>
  <c r="AT1920" i="78"/>
  <c r="AN1920" i="78"/>
  <c r="AI1920" i="78"/>
  <c r="AH1920" i="78"/>
  <c r="AP1920" i="78"/>
  <c r="AZ1920" i="78"/>
  <c r="AY1920" i="78" s="1"/>
  <c r="AX1920" i="78" s="1"/>
  <c r="AS1825" i="78"/>
  <c r="AQ1825" i="78"/>
  <c r="AS1360" i="78"/>
  <c r="AQ1360" i="78"/>
  <c r="AM813" i="78"/>
  <c r="AR813" i="78" s="1"/>
  <c r="AI813" i="78"/>
  <c r="AN813" i="78"/>
  <c r="AL813" i="78"/>
  <c r="AT813" i="78"/>
  <c r="AJ813" i="78"/>
  <c r="AH813" i="78"/>
  <c r="AP813" i="78"/>
  <c r="AZ813" i="78"/>
  <c r="AY813" i="78" s="1"/>
  <c r="AX813" i="78" s="1"/>
  <c r="AK813" i="78"/>
  <c r="AI365" i="78"/>
  <c r="AP365" i="78"/>
  <c r="AH365" i="78"/>
  <c r="AN365" i="78"/>
  <c r="AM365" i="78"/>
  <c r="AR365" i="78" s="1"/>
  <c r="AT365" i="78"/>
  <c r="AL365" i="78"/>
  <c r="AK365" i="78"/>
  <c r="AJ365" i="78"/>
  <c r="AS464" i="78"/>
  <c r="AQ464" i="78"/>
  <c r="AK1198" i="78"/>
  <c r="AI1198" i="78"/>
  <c r="AM1198" i="78"/>
  <c r="AR1198" i="78" s="1"/>
  <c r="AJ1198" i="78"/>
  <c r="AP1198" i="78"/>
  <c r="AZ1198" i="78"/>
  <c r="AY1198" i="78" s="1"/>
  <c r="AX1198" i="78" s="1"/>
  <c r="AT1198" i="78"/>
  <c r="AN1198" i="78"/>
  <c r="AL1198" i="78"/>
  <c r="AH1198" i="78"/>
  <c r="AS1469" i="78"/>
  <c r="AQ1469" i="78"/>
  <c r="AM747" i="78"/>
  <c r="AR747" i="78" s="1"/>
  <c r="AN747" i="78"/>
  <c r="AZ747" i="78"/>
  <c r="AY747" i="78" s="1"/>
  <c r="AX747" i="78" s="1"/>
  <c r="AT747" i="78"/>
  <c r="AK747" i="78"/>
  <c r="AI747" i="78"/>
  <c r="AH747" i="78"/>
  <c r="AP747" i="78"/>
  <c r="AL747" i="78"/>
  <c r="AJ747" i="78"/>
  <c r="AQ603" i="78"/>
  <c r="AS603" i="78"/>
  <c r="AM906" i="78"/>
  <c r="AR906" i="78" s="1"/>
  <c r="AP906" i="78"/>
  <c r="AL906" i="78"/>
  <c r="AT906" i="78"/>
  <c r="AK906" i="78"/>
  <c r="AI906" i="78"/>
  <c r="AJ906" i="78"/>
  <c r="AH906" i="78"/>
  <c r="AZ906" i="78"/>
  <c r="AY906" i="78" s="1"/>
  <c r="AX906" i="78" s="1"/>
  <c r="AN906" i="78"/>
  <c r="AP66" i="78"/>
  <c r="AN66" i="78"/>
  <c r="AM66" i="78"/>
  <c r="AR66" i="78" s="1"/>
  <c r="AJ66" i="78"/>
  <c r="AL66" i="78"/>
  <c r="AI66" i="78"/>
  <c r="AT66" i="78"/>
  <c r="AK66" i="78"/>
  <c r="AH66" i="78"/>
  <c r="AS1137" i="78"/>
  <c r="AQ1137" i="78"/>
  <c r="AS1902" i="78"/>
  <c r="AQ1902" i="78"/>
  <c r="AM799" i="78"/>
  <c r="AR799" i="78" s="1"/>
  <c r="AP799" i="78"/>
  <c r="AI799" i="78"/>
  <c r="AK799" i="78"/>
  <c r="AT799" i="78"/>
  <c r="AJ799" i="78"/>
  <c r="AZ799" i="78"/>
  <c r="AY799" i="78" s="1"/>
  <c r="AX799" i="78" s="1"/>
  <c r="AN799" i="78"/>
  <c r="AL799" i="78"/>
  <c r="AH799" i="78"/>
  <c r="AM704" i="78"/>
  <c r="AR704" i="78" s="1"/>
  <c r="AI704" i="78"/>
  <c r="AP704" i="78"/>
  <c r="AN704" i="78"/>
  <c r="AZ704" i="78"/>
  <c r="AY704" i="78" s="1"/>
  <c r="AX704" i="78" s="1"/>
  <c r="AL704" i="78"/>
  <c r="AK704" i="78"/>
  <c r="AJ704" i="78"/>
  <c r="AH704" i="78"/>
  <c r="AT704" i="78"/>
  <c r="AN1510" i="78"/>
  <c r="AT1510" i="78"/>
  <c r="AL1510" i="78"/>
  <c r="AZ1510" i="78"/>
  <c r="AY1510" i="78" s="1"/>
  <c r="AX1510" i="78" s="1"/>
  <c r="AK1510" i="78"/>
  <c r="AI1510" i="78"/>
  <c r="AM1510" i="78"/>
  <c r="AR1510" i="78" s="1"/>
  <c r="AJ1510" i="78"/>
  <c r="AH1510" i="78"/>
  <c r="AP1510" i="78"/>
  <c r="AI177" i="78"/>
  <c r="AH177" i="78"/>
  <c r="AN177" i="78"/>
  <c r="AM177" i="78"/>
  <c r="AR177" i="78" s="1"/>
  <c r="AP177" i="78"/>
  <c r="AT177" i="78"/>
  <c r="AL177" i="78"/>
  <c r="AK177" i="78"/>
  <c r="AJ177" i="78"/>
  <c r="AQ817" i="78"/>
  <c r="AS817" i="78"/>
  <c r="AS223" i="78"/>
  <c r="AQ223" i="78"/>
  <c r="AK1173" i="78"/>
  <c r="AI1173" i="78"/>
  <c r="AM1173" i="78"/>
  <c r="AR1173" i="78" s="1"/>
  <c r="AJ1173" i="78"/>
  <c r="AT1173" i="78"/>
  <c r="AP1173" i="78"/>
  <c r="AN1173" i="78"/>
  <c r="AL1173" i="78"/>
  <c r="AH1173" i="78"/>
  <c r="AZ1173" i="78"/>
  <c r="AY1173" i="78" s="1"/>
  <c r="AX1173" i="78" s="1"/>
  <c r="AS1151" i="78"/>
  <c r="AQ1151" i="78"/>
  <c r="AM221" i="78"/>
  <c r="AR221" i="78" s="1"/>
  <c r="AP221" i="78"/>
  <c r="AT221" i="78"/>
  <c r="AL221" i="78"/>
  <c r="AK221" i="78"/>
  <c r="AJ221" i="78"/>
  <c r="AI221" i="78"/>
  <c r="AH221" i="78"/>
  <c r="AN221" i="78"/>
  <c r="AN1726" i="78"/>
  <c r="AT1726" i="78"/>
  <c r="AL1726" i="78"/>
  <c r="AZ1726" i="78"/>
  <c r="AY1726" i="78" s="1"/>
  <c r="AX1726" i="78" s="1"/>
  <c r="AJ1726" i="78"/>
  <c r="AH1726" i="78"/>
  <c r="AP1726" i="78"/>
  <c r="AK1726" i="78"/>
  <c r="AI1726" i="78"/>
  <c r="AM1726" i="78"/>
  <c r="AR1726" i="78" s="1"/>
  <c r="AS1484" i="78"/>
  <c r="AQ1484" i="78"/>
  <c r="AJ1285" i="78"/>
  <c r="AP1285" i="78"/>
  <c r="AL1285" i="78"/>
  <c r="AK1285" i="78"/>
  <c r="AI1285" i="78"/>
  <c r="AT1285" i="78"/>
  <c r="AH1285" i="78"/>
  <c r="AZ1285" i="78"/>
  <c r="AY1285" i="78" s="1"/>
  <c r="AX1285" i="78" s="1"/>
  <c r="AN1285" i="78"/>
  <c r="AM1285" i="78"/>
  <c r="AR1285" i="78" s="1"/>
  <c r="AQ879" i="78"/>
  <c r="AS879" i="78"/>
  <c r="AQ532" i="78"/>
  <c r="AS532" i="78"/>
  <c r="AS1038" i="78"/>
  <c r="AQ1038" i="78"/>
  <c r="AK1177" i="78"/>
  <c r="AI1177" i="78"/>
  <c r="AM1177" i="78"/>
  <c r="AR1177" i="78" s="1"/>
  <c r="AJ1177" i="78"/>
  <c r="AL1177" i="78"/>
  <c r="AH1177" i="78"/>
  <c r="AZ1177" i="78"/>
  <c r="AY1177" i="78" s="1"/>
  <c r="AX1177" i="78" s="1"/>
  <c r="AT1177" i="78"/>
  <c r="AP1177" i="78"/>
  <c r="AN1177" i="78"/>
  <c r="AS1148" i="78"/>
  <c r="AQ1148" i="78"/>
  <c r="AQ1957" i="78"/>
  <c r="AS1957" i="78"/>
  <c r="AQ325" i="78"/>
  <c r="AS325" i="78"/>
  <c r="AT118" i="78"/>
  <c r="AL118" i="78"/>
  <c r="AK118" i="78"/>
  <c r="AJ118" i="78"/>
  <c r="AI118" i="78"/>
  <c r="AH118" i="78"/>
  <c r="AN118" i="78"/>
  <c r="AM118" i="78"/>
  <c r="AR118" i="78" s="1"/>
  <c r="AP118" i="78"/>
  <c r="AS960" i="78"/>
  <c r="AQ960" i="78"/>
  <c r="AQ1280" i="78"/>
  <c r="AS1280" i="78"/>
  <c r="AK1840" i="78"/>
  <c r="AN1840" i="78"/>
  <c r="AM1840" i="78"/>
  <c r="AR1840" i="78" s="1"/>
  <c r="AZ1840" i="78"/>
  <c r="AY1840" i="78" s="1"/>
  <c r="AX1840" i="78" s="1"/>
  <c r="AT1840" i="78"/>
  <c r="AJ1840" i="78"/>
  <c r="AI1840" i="78"/>
  <c r="AH1840" i="78"/>
  <c r="AP1840" i="78"/>
  <c r="AL1840" i="78"/>
  <c r="AQ1805" i="78"/>
  <c r="AS1805" i="78"/>
  <c r="AH1393" i="78"/>
  <c r="AN1393" i="78"/>
  <c r="AM1393" i="78"/>
  <c r="AR1393" i="78" s="1"/>
  <c r="AP1393" i="78"/>
  <c r="AT1393" i="78"/>
  <c r="AL1393" i="78"/>
  <c r="AZ1393" i="78"/>
  <c r="AY1393" i="78" s="1"/>
  <c r="AX1393" i="78" s="1"/>
  <c r="AJ1393" i="78"/>
  <c r="AK1393" i="78"/>
  <c r="AI1393" i="78"/>
  <c r="AM923" i="78"/>
  <c r="AR923" i="78" s="1"/>
  <c r="AP923" i="78"/>
  <c r="AH923" i="78"/>
  <c r="AN923" i="78"/>
  <c r="AZ923" i="78"/>
  <c r="AY923" i="78" s="1"/>
  <c r="AX923" i="78" s="1"/>
  <c r="AT923" i="78"/>
  <c r="AK923" i="78"/>
  <c r="AJ923" i="78"/>
  <c r="AI923" i="78"/>
  <c r="AL923" i="78"/>
  <c r="AM755" i="78"/>
  <c r="AR755" i="78" s="1"/>
  <c r="AN755" i="78"/>
  <c r="AZ755" i="78"/>
  <c r="AY755" i="78" s="1"/>
  <c r="AX755" i="78" s="1"/>
  <c r="AT755" i="78"/>
  <c r="AK755" i="78"/>
  <c r="AI755" i="78"/>
  <c r="AH755" i="78"/>
  <c r="AP755" i="78"/>
  <c r="AL755" i="78"/>
  <c r="AJ755" i="78"/>
  <c r="AS772" i="78"/>
  <c r="AQ772" i="78"/>
  <c r="AJ575" i="78"/>
  <c r="AT575" i="78"/>
  <c r="AK575" i="78"/>
  <c r="AN575" i="78"/>
  <c r="AP575" i="78"/>
  <c r="AZ575" i="78"/>
  <c r="AY575" i="78" s="1"/>
  <c r="AX575" i="78" s="1"/>
  <c r="AM575" i="78"/>
  <c r="AR575" i="78" s="1"/>
  <c r="AL575" i="78"/>
  <c r="AH575" i="78"/>
  <c r="AI575" i="78"/>
  <c r="AI121" i="78"/>
  <c r="AH121" i="78"/>
  <c r="AN121" i="78"/>
  <c r="AM121" i="78"/>
  <c r="AR121" i="78" s="1"/>
  <c r="AP121" i="78"/>
  <c r="AT121" i="78"/>
  <c r="AL121" i="78"/>
  <c r="AK121" i="78"/>
  <c r="AJ121" i="78"/>
  <c r="AS1313" i="78"/>
  <c r="AQ1313" i="78"/>
  <c r="AQ2042" i="78"/>
  <c r="AS2042" i="78"/>
  <c r="AM197" i="78"/>
  <c r="AR197" i="78" s="1"/>
  <c r="AT197" i="78"/>
  <c r="AL197" i="78"/>
  <c r="AK197" i="78"/>
  <c r="AJ197" i="78"/>
  <c r="AI197" i="78"/>
  <c r="AP197" i="78"/>
  <c r="AH197" i="78"/>
  <c r="AN197" i="78"/>
  <c r="AQ1528" i="78"/>
  <c r="AS1528" i="78"/>
  <c r="AQ808" i="78"/>
  <c r="AS808" i="78"/>
  <c r="AS658" i="78"/>
  <c r="AQ658" i="78"/>
  <c r="AS299" i="78"/>
  <c r="AQ299" i="78"/>
  <c r="AJ518" i="78"/>
  <c r="AH518" i="78"/>
  <c r="AN518" i="78"/>
  <c r="AT518" i="78"/>
  <c r="AL518" i="78"/>
  <c r="AK518" i="78"/>
  <c r="AI518" i="78"/>
  <c r="AP518" i="78"/>
  <c r="AM518" i="78"/>
  <c r="AR518" i="78" s="1"/>
  <c r="AQ1120" i="78"/>
  <c r="AS1120" i="78"/>
  <c r="AT1764" i="78"/>
  <c r="AL1764" i="78"/>
  <c r="AZ1764" i="78"/>
  <c r="AY1764" i="78" s="1"/>
  <c r="AX1764" i="78" s="1"/>
  <c r="AM1764" i="78"/>
  <c r="AR1764" i="78" s="1"/>
  <c r="AH1764" i="78"/>
  <c r="AP1764" i="78"/>
  <c r="AN1764" i="78"/>
  <c r="AK1764" i="78"/>
  <c r="AJ1764" i="78"/>
  <c r="AI1764" i="78"/>
  <c r="AJ1270" i="78"/>
  <c r="AT1270" i="78"/>
  <c r="AI1270" i="78"/>
  <c r="AH1270" i="78"/>
  <c r="AN1270" i="78"/>
  <c r="AZ1270" i="78"/>
  <c r="AY1270" i="78" s="1"/>
  <c r="AX1270" i="78" s="1"/>
  <c r="AL1270" i="78"/>
  <c r="AM1270" i="78"/>
  <c r="AR1270" i="78" s="1"/>
  <c r="AK1270" i="78"/>
  <c r="AP1270" i="78"/>
  <c r="AP366" i="78"/>
  <c r="AH366" i="78"/>
  <c r="AN366" i="78"/>
  <c r="AM366" i="78"/>
  <c r="AR366" i="78" s="1"/>
  <c r="AT366" i="78"/>
  <c r="AL366" i="78"/>
  <c r="AK366" i="78"/>
  <c r="AJ366" i="78"/>
  <c r="AI366" i="78"/>
  <c r="AS392" i="78"/>
  <c r="AQ392" i="78"/>
  <c r="AK1162" i="78"/>
  <c r="AI1162" i="78"/>
  <c r="AM1162" i="78"/>
  <c r="AR1162" i="78" s="1"/>
  <c r="AJ1162" i="78"/>
  <c r="AP1162" i="78"/>
  <c r="AN1162" i="78"/>
  <c r="AL1162" i="78"/>
  <c r="AH1162" i="78"/>
  <c r="AZ1162" i="78"/>
  <c r="AY1162" i="78" s="1"/>
  <c r="AX1162" i="78" s="1"/>
  <c r="AT1162" i="78"/>
  <c r="AS1899" i="78"/>
  <c r="AQ1899" i="78"/>
  <c r="AS264" i="78"/>
  <c r="AQ264" i="78"/>
  <c r="AT1819" i="78"/>
  <c r="AL1819" i="78"/>
  <c r="AZ1819" i="78"/>
  <c r="AY1819" i="78" s="1"/>
  <c r="AX1819" i="78" s="1"/>
  <c r="AJ1819" i="78"/>
  <c r="AI1819" i="78"/>
  <c r="AH1819" i="78"/>
  <c r="AP1819" i="78"/>
  <c r="AM1819" i="78"/>
  <c r="AR1819" i="78" s="1"/>
  <c r="AN1819" i="78"/>
  <c r="AK1819" i="78"/>
  <c r="AM931" i="78"/>
  <c r="AR931" i="78" s="1"/>
  <c r="AH931" i="78"/>
  <c r="AP931" i="78"/>
  <c r="AN931" i="78"/>
  <c r="AZ931" i="78"/>
  <c r="AY931" i="78" s="1"/>
  <c r="AX931" i="78" s="1"/>
  <c r="AT931" i="78"/>
  <c r="AK931" i="78"/>
  <c r="AJ931" i="78"/>
  <c r="AL931" i="78"/>
  <c r="AI931" i="78"/>
  <c r="AS652" i="78"/>
  <c r="AQ652" i="78"/>
  <c r="AQ282" i="78"/>
  <c r="AS282" i="78"/>
  <c r="AN367" i="78"/>
  <c r="AM367" i="78"/>
  <c r="AR367" i="78" s="1"/>
  <c r="AP367" i="78"/>
  <c r="AT367" i="78"/>
  <c r="AL367" i="78"/>
  <c r="AK367" i="78"/>
  <c r="AJ367" i="78"/>
  <c r="AI367" i="78"/>
  <c r="AH367" i="78"/>
  <c r="AJ1327" i="78"/>
  <c r="AN1327" i="78"/>
  <c r="AP1327" i="78"/>
  <c r="AL1327" i="78"/>
  <c r="AT1327" i="78"/>
  <c r="AK1327" i="78"/>
  <c r="AI1327" i="78"/>
  <c r="AH1327" i="78"/>
  <c r="AZ1327" i="78"/>
  <c r="AY1327" i="78" s="1"/>
  <c r="AX1327" i="78" s="1"/>
  <c r="AM1327" i="78"/>
  <c r="AR1327" i="78" s="1"/>
  <c r="AQ1318" i="78"/>
  <c r="AS1318" i="78"/>
  <c r="AM683" i="78"/>
  <c r="AR683" i="78" s="1"/>
  <c r="AP683" i="78"/>
  <c r="AN683" i="78"/>
  <c r="AZ683" i="78"/>
  <c r="AY683" i="78" s="1"/>
  <c r="AX683" i="78" s="1"/>
  <c r="AT683" i="78"/>
  <c r="AK683" i="78"/>
  <c r="AI683" i="78"/>
  <c r="AH683" i="78"/>
  <c r="AL683" i="78"/>
  <c r="AJ683" i="78"/>
  <c r="AS1830" i="78"/>
  <c r="AQ1830" i="78"/>
  <c r="AL12" i="49" l="1"/>
  <c r="AK12" i="49"/>
  <c r="AM10" i="49" s="1"/>
  <c r="AN3" i="49"/>
  <c r="AP7" i="49" s="1"/>
  <c r="AQ7" i="49" s="1"/>
  <c r="AM2" i="49"/>
  <c r="AT12" i="49" l="1"/>
  <c r="AC1" i="72"/>
  <c r="AP8" i="49"/>
  <c r="AQ8" i="49" s="1"/>
  <c r="AM5" i="49"/>
  <c r="AP5" i="49"/>
  <c r="AQ5" i="49" s="1"/>
  <c r="AM8" i="49"/>
  <c r="AP10" i="49"/>
  <c r="AQ10" i="49" s="1"/>
  <c r="AM3" i="49"/>
  <c r="AM6" i="49"/>
  <c r="AM9" i="49"/>
  <c r="AQ3" i="49"/>
  <c r="AP9" i="49"/>
  <c r="AQ9" i="49" s="1"/>
  <c r="AM7" i="49"/>
  <c r="AP6" i="49"/>
  <c r="AQ6" i="49" s="1"/>
  <c r="AN12" i="49"/>
  <c r="AS3" i="49"/>
  <c r="AS12" i="49" s="1"/>
  <c r="AM4" i="49"/>
  <c r="R23" i="46"/>
  <c r="Q23" i="46"/>
  <c r="P23" i="46"/>
  <c r="O23" i="46"/>
  <c r="N23" i="46"/>
  <c r="M23" i="46"/>
  <c r="L23" i="46"/>
  <c r="K23" i="46"/>
  <c r="J23" i="46"/>
  <c r="AM12" i="49" l="1"/>
  <c r="AQ12" i="49"/>
  <c r="AP12" i="49"/>
  <c r="R22" i="46"/>
  <c r="Q22" i="46"/>
  <c r="P22" i="46"/>
  <c r="O22" i="46"/>
  <c r="N22" i="46"/>
  <c r="M22" i="46"/>
  <c r="L22" i="46"/>
  <c r="K22" i="46"/>
  <c r="J22" i="46"/>
  <c r="P23" i="72"/>
  <c r="O23" i="72"/>
  <c r="N23" i="72"/>
  <c r="M23" i="72"/>
  <c r="L23" i="72"/>
  <c r="K23" i="72"/>
  <c r="J23" i="72"/>
  <c r="I23" i="72"/>
  <c r="H23" i="72"/>
  <c r="G23" i="72"/>
  <c r="F23" i="72"/>
  <c r="M2055" i="48" l="1"/>
  <c r="L2055" i="48"/>
  <c r="K2055" i="48"/>
  <c r="M2054" i="48"/>
  <c r="L2054" i="48"/>
  <c r="K2054" i="48"/>
  <c r="M2053" i="48"/>
  <c r="L2053" i="48"/>
  <c r="K2053" i="48"/>
  <c r="M2052" i="48"/>
  <c r="L2052" i="48"/>
  <c r="K2052" i="48"/>
  <c r="M2051" i="48"/>
  <c r="L2051" i="48"/>
  <c r="K2051" i="48"/>
  <c r="M2050" i="48"/>
  <c r="L2050" i="48"/>
  <c r="K2050" i="48"/>
  <c r="M2049" i="48"/>
  <c r="L2049" i="48"/>
  <c r="K2049" i="48"/>
  <c r="M2048" i="48"/>
  <c r="L2048" i="48"/>
  <c r="K2048" i="48"/>
  <c r="M2047" i="48"/>
  <c r="L2047" i="48"/>
  <c r="K2047" i="48"/>
  <c r="M2046" i="48"/>
  <c r="L2046" i="48"/>
  <c r="K2046" i="48"/>
  <c r="M2045" i="48"/>
  <c r="L2045" i="48"/>
  <c r="K2045" i="48"/>
  <c r="M2044" i="48"/>
  <c r="L2044" i="48"/>
  <c r="K2044" i="48"/>
  <c r="M2043" i="48"/>
  <c r="L2043" i="48"/>
  <c r="K2043" i="48"/>
  <c r="M2042" i="48"/>
  <c r="L2042" i="48"/>
  <c r="K2042" i="48"/>
  <c r="M2041" i="48"/>
  <c r="L2041" i="48"/>
  <c r="K2041" i="48"/>
  <c r="M2040" i="48"/>
  <c r="L2040" i="48"/>
  <c r="K2040" i="48"/>
  <c r="M2039" i="48"/>
  <c r="L2039" i="48"/>
  <c r="K2039" i="48"/>
  <c r="M2038" i="48"/>
  <c r="L2038" i="48"/>
  <c r="K2038" i="48"/>
  <c r="M2037" i="48"/>
  <c r="L2037" i="48"/>
  <c r="K2037" i="48"/>
  <c r="M2036" i="48"/>
  <c r="L2036" i="48"/>
  <c r="K2036" i="48"/>
  <c r="M2035" i="48"/>
  <c r="L2035" i="48"/>
  <c r="K2035" i="48"/>
  <c r="M2034" i="48"/>
  <c r="L2034" i="48"/>
  <c r="K2034" i="48"/>
  <c r="M2033" i="48"/>
  <c r="L2033" i="48"/>
  <c r="K2033" i="48"/>
  <c r="M2032" i="48"/>
  <c r="L2032" i="48"/>
  <c r="K2032" i="48"/>
  <c r="M2031" i="48"/>
  <c r="L2031" i="48"/>
  <c r="K2031" i="48"/>
  <c r="M2030" i="48"/>
  <c r="L2030" i="48"/>
  <c r="K2030" i="48"/>
  <c r="M2029" i="48"/>
  <c r="L2029" i="48"/>
  <c r="K2029" i="48"/>
  <c r="M2028" i="48"/>
  <c r="L2028" i="48"/>
  <c r="K2028" i="48"/>
  <c r="M2027" i="48"/>
  <c r="L2027" i="48"/>
  <c r="K2027" i="48"/>
  <c r="M2026" i="48"/>
  <c r="L2026" i="48"/>
  <c r="K2026" i="48"/>
  <c r="M2025" i="48"/>
  <c r="L2025" i="48"/>
  <c r="K2025" i="48"/>
  <c r="M2024" i="48"/>
  <c r="L2024" i="48"/>
  <c r="K2024" i="48"/>
  <c r="M2023" i="48"/>
  <c r="L2023" i="48"/>
  <c r="K2023" i="48"/>
  <c r="M2022" i="48"/>
  <c r="L2022" i="48"/>
  <c r="K2022" i="48"/>
  <c r="M2021" i="48"/>
  <c r="L2021" i="48"/>
  <c r="K2021" i="48"/>
  <c r="M2020" i="48"/>
  <c r="L2020" i="48"/>
  <c r="K2020" i="48"/>
  <c r="M2019" i="48"/>
  <c r="L2019" i="48"/>
  <c r="K2019" i="48"/>
  <c r="M2018" i="48"/>
  <c r="L2018" i="48"/>
  <c r="K2018" i="48"/>
  <c r="M2017" i="48"/>
  <c r="L2017" i="48"/>
  <c r="K2017" i="48"/>
  <c r="M2016" i="48"/>
  <c r="L2016" i="48"/>
  <c r="K2016" i="48"/>
  <c r="M2015" i="48"/>
  <c r="L2015" i="48"/>
  <c r="K2015" i="48"/>
  <c r="M2014" i="48"/>
  <c r="L2014" i="48"/>
  <c r="K2014" i="48"/>
  <c r="M2013" i="48"/>
  <c r="L2013" i="48"/>
  <c r="K2013" i="48"/>
  <c r="M2012" i="48"/>
  <c r="L2012" i="48"/>
  <c r="K2012" i="48"/>
  <c r="M2011" i="48"/>
  <c r="L2011" i="48"/>
  <c r="K2011" i="48"/>
  <c r="M2010" i="48"/>
  <c r="L2010" i="48"/>
  <c r="K2010" i="48"/>
  <c r="M2009" i="48"/>
  <c r="L2009" i="48"/>
  <c r="K2009" i="48"/>
  <c r="M2008" i="48"/>
  <c r="L2008" i="48"/>
  <c r="K2008" i="48"/>
  <c r="M2007" i="48"/>
  <c r="L2007" i="48"/>
  <c r="K2007" i="48"/>
  <c r="M2006" i="48"/>
  <c r="L2006" i="48"/>
  <c r="K2006" i="48"/>
  <c r="M2005" i="48"/>
  <c r="L2005" i="48"/>
  <c r="K2005" i="48"/>
  <c r="M2004" i="48"/>
  <c r="L2004" i="48"/>
  <c r="K2004" i="48"/>
  <c r="M2003" i="48"/>
  <c r="L2003" i="48"/>
  <c r="K2003" i="48"/>
  <c r="M2002" i="48"/>
  <c r="L2002" i="48"/>
  <c r="K2002" i="48"/>
  <c r="M2001" i="48"/>
  <c r="L2001" i="48"/>
  <c r="K2001" i="48"/>
  <c r="M2000" i="48"/>
  <c r="L2000" i="48"/>
  <c r="K2000" i="48"/>
  <c r="M1999" i="48"/>
  <c r="L1999" i="48"/>
  <c r="K1999" i="48"/>
  <c r="M1998" i="48"/>
  <c r="L1998" i="48"/>
  <c r="K1998" i="48"/>
  <c r="M1997" i="48"/>
  <c r="L1997" i="48"/>
  <c r="K1997" i="48"/>
  <c r="M1996" i="48"/>
  <c r="L1996" i="48"/>
  <c r="K1996" i="48"/>
  <c r="M1995" i="48"/>
  <c r="L1995" i="48"/>
  <c r="K1995" i="48"/>
  <c r="M1994" i="48"/>
  <c r="L1994" i="48"/>
  <c r="K1994" i="48"/>
  <c r="M1993" i="48"/>
  <c r="L1993" i="48"/>
  <c r="K1993" i="48"/>
  <c r="M1992" i="48"/>
  <c r="L1992" i="48"/>
  <c r="K1992" i="48"/>
  <c r="M1991" i="48"/>
  <c r="L1991" i="48"/>
  <c r="K1991" i="48"/>
  <c r="M1990" i="48"/>
  <c r="L1990" i="48"/>
  <c r="K1990" i="48"/>
  <c r="M1989" i="48"/>
  <c r="L1989" i="48"/>
  <c r="K1989" i="48"/>
  <c r="M1988" i="48"/>
  <c r="L1988" i="48"/>
  <c r="K1988" i="48"/>
  <c r="M1987" i="48"/>
  <c r="L1987" i="48"/>
  <c r="K1987" i="48"/>
  <c r="M1986" i="48"/>
  <c r="L1986" i="48"/>
  <c r="K1986" i="48"/>
  <c r="M1985" i="48"/>
  <c r="L1985" i="48"/>
  <c r="K1985" i="48"/>
  <c r="M1984" i="48"/>
  <c r="L1984" i="48"/>
  <c r="K1984" i="48"/>
  <c r="M1983" i="48"/>
  <c r="L1983" i="48"/>
  <c r="K1983" i="48"/>
  <c r="M1982" i="48"/>
  <c r="L1982" i="48"/>
  <c r="K1982" i="48"/>
  <c r="M1981" i="48"/>
  <c r="L1981" i="48"/>
  <c r="K1981" i="48"/>
  <c r="M1980" i="48"/>
  <c r="L1980" i="48"/>
  <c r="K1980" i="48"/>
  <c r="M1979" i="48"/>
  <c r="L1979" i="48"/>
  <c r="K1979" i="48"/>
  <c r="M1978" i="48"/>
  <c r="L1978" i="48"/>
  <c r="K1978" i="48"/>
  <c r="M1977" i="48"/>
  <c r="L1977" i="48"/>
  <c r="K1977" i="48"/>
  <c r="M1976" i="48"/>
  <c r="L1976" i="48"/>
  <c r="K1976" i="48"/>
  <c r="M1975" i="48"/>
  <c r="L1975" i="48"/>
  <c r="K1975" i="48"/>
  <c r="M1974" i="48"/>
  <c r="L1974" i="48"/>
  <c r="K1974" i="48"/>
  <c r="M1973" i="48"/>
  <c r="L1973" i="48"/>
  <c r="K1973" i="48"/>
  <c r="M1972" i="48"/>
  <c r="L1972" i="48"/>
  <c r="K1972" i="48"/>
  <c r="M1971" i="48"/>
  <c r="L1971" i="48"/>
  <c r="K1971" i="48"/>
  <c r="M1970" i="48"/>
  <c r="L1970" i="48"/>
  <c r="K1970" i="48"/>
  <c r="M1969" i="48"/>
  <c r="L1969" i="48"/>
  <c r="K1969" i="48"/>
  <c r="M1968" i="48"/>
  <c r="L1968" i="48"/>
  <c r="K1968" i="48"/>
  <c r="M1967" i="48"/>
  <c r="L1967" i="48"/>
  <c r="K1967" i="48"/>
  <c r="M1966" i="48"/>
  <c r="L1966" i="48"/>
  <c r="K1966" i="48"/>
  <c r="M1965" i="48"/>
  <c r="L1965" i="48"/>
  <c r="K1965" i="48"/>
  <c r="M1964" i="48"/>
  <c r="L1964" i="48"/>
  <c r="K1964" i="48"/>
  <c r="M1963" i="48"/>
  <c r="L1963" i="48"/>
  <c r="K1963" i="48"/>
  <c r="M1962" i="48"/>
  <c r="L1962" i="48"/>
  <c r="K1962" i="48"/>
  <c r="M1961" i="48"/>
  <c r="L1961" i="48"/>
  <c r="K1961" i="48"/>
  <c r="M1960" i="48"/>
  <c r="L1960" i="48"/>
  <c r="K1960" i="48"/>
  <c r="M1959" i="48"/>
  <c r="L1959" i="48"/>
  <c r="K1959" i="48"/>
  <c r="M1958" i="48"/>
  <c r="L1958" i="48"/>
  <c r="K1958" i="48"/>
  <c r="M1957" i="48"/>
  <c r="L1957" i="48"/>
  <c r="K1957" i="48"/>
  <c r="M1956" i="48"/>
  <c r="L1956" i="48"/>
  <c r="K1956" i="48"/>
  <c r="M1955" i="48"/>
  <c r="L1955" i="48"/>
  <c r="K1955" i="48"/>
  <c r="M1954" i="48"/>
  <c r="L1954" i="48"/>
  <c r="K1954" i="48"/>
  <c r="M1953" i="48"/>
  <c r="L1953" i="48"/>
  <c r="K1953" i="48"/>
  <c r="M1952" i="48"/>
  <c r="L1952" i="48"/>
  <c r="K1952" i="48"/>
  <c r="M1951" i="48"/>
  <c r="L1951" i="48"/>
  <c r="K1951" i="48"/>
  <c r="M1950" i="48"/>
  <c r="L1950" i="48"/>
  <c r="K1950" i="48"/>
  <c r="M1949" i="48"/>
  <c r="L1949" i="48"/>
  <c r="K1949" i="48"/>
  <c r="M1948" i="48"/>
  <c r="L1948" i="48"/>
  <c r="K1948" i="48"/>
  <c r="M1947" i="48"/>
  <c r="L1947" i="48"/>
  <c r="K1947" i="48"/>
  <c r="M1946" i="48"/>
  <c r="L1946" i="48"/>
  <c r="K1946" i="48"/>
  <c r="M1945" i="48"/>
  <c r="L1945" i="48"/>
  <c r="K1945" i="48"/>
  <c r="M1944" i="48"/>
  <c r="L1944" i="48"/>
  <c r="K1944" i="48"/>
  <c r="M1943" i="48"/>
  <c r="L1943" i="48"/>
  <c r="K1943" i="48"/>
  <c r="M1942" i="48"/>
  <c r="L1942" i="48"/>
  <c r="K1942" i="48"/>
  <c r="M1941" i="48"/>
  <c r="L1941" i="48"/>
  <c r="K1941" i="48"/>
  <c r="M1940" i="48"/>
  <c r="L1940" i="48"/>
  <c r="K1940" i="48"/>
  <c r="M1939" i="48"/>
  <c r="L1939" i="48"/>
  <c r="K1939" i="48"/>
  <c r="M1938" i="48"/>
  <c r="L1938" i="48"/>
  <c r="K1938" i="48"/>
  <c r="M1937" i="48"/>
  <c r="L1937" i="48"/>
  <c r="K1937" i="48"/>
  <c r="M1936" i="48"/>
  <c r="L1936" i="48"/>
  <c r="K1936" i="48"/>
  <c r="M1935" i="48"/>
  <c r="L1935" i="48"/>
  <c r="K1935" i="48"/>
  <c r="M1934" i="48"/>
  <c r="L1934" i="48"/>
  <c r="K1934" i="48"/>
  <c r="M1933" i="48"/>
  <c r="L1933" i="48"/>
  <c r="K1933" i="48"/>
  <c r="M1932" i="48"/>
  <c r="L1932" i="48"/>
  <c r="K1932" i="48"/>
  <c r="M1931" i="48"/>
  <c r="L1931" i="48"/>
  <c r="K1931" i="48"/>
  <c r="M1930" i="48"/>
  <c r="L1930" i="48"/>
  <c r="K1930" i="48"/>
  <c r="M1929" i="48"/>
  <c r="L1929" i="48"/>
  <c r="K1929" i="48"/>
  <c r="M1928" i="48"/>
  <c r="L1928" i="48"/>
  <c r="K1928" i="48"/>
  <c r="M1927" i="48"/>
  <c r="L1927" i="48"/>
  <c r="K1927" i="48"/>
  <c r="M1926" i="48"/>
  <c r="L1926" i="48"/>
  <c r="K1926" i="48"/>
  <c r="M1925" i="48"/>
  <c r="L1925" i="48"/>
  <c r="K1925" i="48"/>
  <c r="M1924" i="48"/>
  <c r="L1924" i="48"/>
  <c r="K1924" i="48"/>
  <c r="M1923" i="48"/>
  <c r="L1923" i="48"/>
  <c r="K1923" i="48"/>
  <c r="M1922" i="48"/>
  <c r="L1922" i="48"/>
  <c r="K1922" i="48"/>
  <c r="M1921" i="48"/>
  <c r="L1921" i="48"/>
  <c r="K1921" i="48"/>
  <c r="M1920" i="48"/>
  <c r="L1920" i="48"/>
  <c r="K1920" i="48"/>
  <c r="M1919" i="48"/>
  <c r="L1919" i="48"/>
  <c r="K1919" i="48"/>
  <c r="M1918" i="48"/>
  <c r="L1918" i="48"/>
  <c r="K1918" i="48"/>
  <c r="M1917" i="48"/>
  <c r="L1917" i="48"/>
  <c r="K1917" i="48"/>
  <c r="M1916" i="48"/>
  <c r="L1916" i="48"/>
  <c r="K1916" i="48"/>
  <c r="M1915" i="48"/>
  <c r="L1915" i="48"/>
  <c r="K1915" i="48"/>
  <c r="M1914" i="48"/>
  <c r="L1914" i="48"/>
  <c r="K1914" i="48"/>
  <c r="M1913" i="48"/>
  <c r="L1913" i="48"/>
  <c r="K1913" i="48"/>
  <c r="M1912" i="48"/>
  <c r="L1912" i="48"/>
  <c r="K1912" i="48"/>
  <c r="M1911" i="48"/>
  <c r="L1911" i="48"/>
  <c r="K1911" i="48"/>
  <c r="M1910" i="48"/>
  <c r="L1910" i="48"/>
  <c r="K1910" i="48"/>
  <c r="M1909" i="48"/>
  <c r="L1909" i="48"/>
  <c r="K1909" i="48"/>
  <c r="M1908" i="48"/>
  <c r="L1908" i="48"/>
  <c r="K1908" i="48"/>
  <c r="M1907" i="48"/>
  <c r="L1907" i="48"/>
  <c r="K1907" i="48"/>
  <c r="M1906" i="48"/>
  <c r="L1906" i="48"/>
  <c r="K1906" i="48"/>
  <c r="M1905" i="48"/>
  <c r="L1905" i="48"/>
  <c r="K1905" i="48"/>
  <c r="M1904" i="48"/>
  <c r="L1904" i="48"/>
  <c r="K1904" i="48"/>
  <c r="M1903" i="48"/>
  <c r="L1903" i="48"/>
  <c r="K1903" i="48"/>
  <c r="M1902" i="48"/>
  <c r="L1902" i="48"/>
  <c r="K1902" i="48"/>
  <c r="M1901" i="48"/>
  <c r="L1901" i="48"/>
  <c r="K1901" i="48"/>
  <c r="M1900" i="48"/>
  <c r="L1900" i="48"/>
  <c r="K1900" i="48"/>
  <c r="M1899" i="48"/>
  <c r="L1899" i="48"/>
  <c r="K1899" i="48"/>
  <c r="M1898" i="48"/>
  <c r="L1898" i="48"/>
  <c r="K1898" i="48"/>
  <c r="M1897" i="48"/>
  <c r="L1897" i="48"/>
  <c r="K1897" i="48"/>
  <c r="M1896" i="48"/>
  <c r="L1896" i="48"/>
  <c r="K1896" i="48"/>
  <c r="M1895" i="48"/>
  <c r="L1895" i="48"/>
  <c r="K1895" i="48"/>
  <c r="M1894" i="48"/>
  <c r="L1894" i="48"/>
  <c r="K1894" i="48"/>
  <c r="M1893" i="48"/>
  <c r="L1893" i="48"/>
  <c r="K1893" i="48"/>
  <c r="M1892" i="48"/>
  <c r="L1892" i="48"/>
  <c r="K1892" i="48"/>
  <c r="M1891" i="48"/>
  <c r="L1891" i="48"/>
  <c r="K1891" i="48"/>
  <c r="M1890" i="48"/>
  <c r="L1890" i="48"/>
  <c r="K1890" i="48"/>
  <c r="M1889" i="48"/>
  <c r="L1889" i="48"/>
  <c r="K1889" i="48"/>
  <c r="M1888" i="48"/>
  <c r="L1888" i="48"/>
  <c r="K1888" i="48"/>
  <c r="M1887" i="48"/>
  <c r="L1887" i="48"/>
  <c r="K1887" i="48"/>
  <c r="M1886" i="48"/>
  <c r="L1886" i="48"/>
  <c r="K1886" i="48"/>
  <c r="M1885" i="48"/>
  <c r="L1885" i="48"/>
  <c r="K1885" i="48"/>
  <c r="M1884" i="48"/>
  <c r="L1884" i="48"/>
  <c r="K1884" i="48"/>
  <c r="M1883" i="48"/>
  <c r="L1883" i="48"/>
  <c r="K1883" i="48"/>
  <c r="M1882" i="48"/>
  <c r="L1882" i="48"/>
  <c r="K1882" i="48"/>
  <c r="M1881" i="48"/>
  <c r="L1881" i="48"/>
  <c r="K1881" i="48"/>
  <c r="M1880" i="48"/>
  <c r="L1880" i="48"/>
  <c r="K1880" i="48"/>
  <c r="M1879" i="48"/>
  <c r="L1879" i="48"/>
  <c r="K1879" i="48"/>
  <c r="M1878" i="48"/>
  <c r="L1878" i="48"/>
  <c r="K1878" i="48"/>
  <c r="M1877" i="48"/>
  <c r="L1877" i="48"/>
  <c r="K1877" i="48"/>
  <c r="M1876" i="48"/>
  <c r="L1876" i="48"/>
  <c r="K1876" i="48"/>
  <c r="M1875" i="48"/>
  <c r="L1875" i="48"/>
  <c r="K1875" i="48"/>
  <c r="M1874" i="48"/>
  <c r="L1874" i="48"/>
  <c r="K1874" i="48"/>
  <c r="M1873" i="48"/>
  <c r="L1873" i="48"/>
  <c r="K1873" i="48"/>
  <c r="M1872" i="48"/>
  <c r="L1872" i="48"/>
  <c r="K1872" i="48"/>
  <c r="M1871" i="48"/>
  <c r="L1871" i="48"/>
  <c r="K1871" i="48"/>
  <c r="M1870" i="48"/>
  <c r="L1870" i="48"/>
  <c r="K1870" i="48"/>
  <c r="M1869" i="48"/>
  <c r="L1869" i="48"/>
  <c r="K1869" i="48"/>
  <c r="M1868" i="48"/>
  <c r="L1868" i="48"/>
  <c r="K1868" i="48"/>
  <c r="M1867" i="48"/>
  <c r="L1867" i="48"/>
  <c r="K1867" i="48"/>
  <c r="M1866" i="48"/>
  <c r="L1866" i="48"/>
  <c r="K1866" i="48"/>
  <c r="M1865" i="48"/>
  <c r="L1865" i="48"/>
  <c r="K1865" i="48"/>
  <c r="M1864" i="48"/>
  <c r="L1864" i="48"/>
  <c r="K1864" i="48"/>
  <c r="M1863" i="48"/>
  <c r="L1863" i="48"/>
  <c r="K1863" i="48"/>
  <c r="M1862" i="48"/>
  <c r="L1862" i="48"/>
  <c r="K1862" i="48"/>
  <c r="M1861" i="48"/>
  <c r="L1861" i="48"/>
  <c r="K1861" i="48"/>
  <c r="M1860" i="48"/>
  <c r="L1860" i="48"/>
  <c r="K1860" i="48"/>
  <c r="M1859" i="48"/>
  <c r="L1859" i="48"/>
  <c r="K1859" i="48"/>
  <c r="M1858" i="48"/>
  <c r="L1858" i="48"/>
  <c r="K1858" i="48"/>
  <c r="M1857" i="48"/>
  <c r="L1857" i="48"/>
  <c r="K1857" i="48"/>
  <c r="M1856" i="48"/>
  <c r="L1856" i="48"/>
  <c r="K1856" i="48"/>
  <c r="M1855" i="48"/>
  <c r="L1855" i="48"/>
  <c r="K1855" i="48"/>
  <c r="M1854" i="48"/>
  <c r="L1854" i="48"/>
  <c r="K1854" i="48"/>
  <c r="M1853" i="48"/>
  <c r="L1853" i="48"/>
  <c r="K1853" i="48"/>
  <c r="M1852" i="48"/>
  <c r="L1852" i="48"/>
  <c r="K1852" i="48"/>
  <c r="M1851" i="48"/>
  <c r="L1851" i="48"/>
  <c r="K1851" i="48"/>
  <c r="M1850" i="48"/>
  <c r="L1850" i="48"/>
  <c r="K1850" i="48"/>
  <c r="M1849" i="48"/>
  <c r="L1849" i="48"/>
  <c r="K1849" i="48"/>
  <c r="M1848" i="48"/>
  <c r="L1848" i="48"/>
  <c r="K1848" i="48"/>
  <c r="M1847" i="48"/>
  <c r="L1847" i="48"/>
  <c r="K1847" i="48"/>
  <c r="M1846" i="48"/>
  <c r="L1846" i="48"/>
  <c r="K1846" i="48"/>
  <c r="M1845" i="48"/>
  <c r="L1845" i="48"/>
  <c r="K1845" i="48"/>
  <c r="M1844" i="48"/>
  <c r="L1844" i="48"/>
  <c r="K1844" i="48"/>
  <c r="M1843" i="48"/>
  <c r="L1843" i="48"/>
  <c r="K1843" i="48"/>
  <c r="M1842" i="48"/>
  <c r="L1842" i="48"/>
  <c r="K1842" i="48"/>
  <c r="M1841" i="48"/>
  <c r="L1841" i="48"/>
  <c r="K1841" i="48"/>
  <c r="M1840" i="48"/>
  <c r="L1840" i="48"/>
  <c r="K1840" i="48"/>
  <c r="M1839" i="48"/>
  <c r="L1839" i="48"/>
  <c r="K1839" i="48"/>
  <c r="M1838" i="48"/>
  <c r="L1838" i="48"/>
  <c r="K1838" i="48"/>
  <c r="M1837" i="48"/>
  <c r="L1837" i="48"/>
  <c r="K1837" i="48"/>
  <c r="M1836" i="48"/>
  <c r="L1836" i="48"/>
  <c r="K1836" i="48"/>
  <c r="M1835" i="48"/>
  <c r="L1835" i="48"/>
  <c r="K1835" i="48"/>
  <c r="M1834" i="48"/>
  <c r="L1834" i="48"/>
  <c r="K1834" i="48"/>
  <c r="M1833" i="48"/>
  <c r="L1833" i="48"/>
  <c r="K1833" i="48"/>
  <c r="M1832" i="48"/>
  <c r="L1832" i="48"/>
  <c r="K1832" i="48"/>
  <c r="M1831" i="48"/>
  <c r="L1831" i="48"/>
  <c r="K1831" i="48"/>
  <c r="M1830" i="48"/>
  <c r="L1830" i="48"/>
  <c r="K1830" i="48"/>
  <c r="M1829" i="48"/>
  <c r="L1829" i="48"/>
  <c r="K1829" i="48"/>
  <c r="M1828" i="48"/>
  <c r="L1828" i="48"/>
  <c r="K1828" i="48"/>
  <c r="M1827" i="48"/>
  <c r="L1827" i="48"/>
  <c r="K1827" i="48"/>
  <c r="M1826" i="48"/>
  <c r="L1826" i="48"/>
  <c r="K1826" i="48"/>
  <c r="M1825" i="48"/>
  <c r="L1825" i="48"/>
  <c r="K1825" i="48"/>
  <c r="M1824" i="48"/>
  <c r="L1824" i="48"/>
  <c r="K1824" i="48"/>
  <c r="M1823" i="48"/>
  <c r="L1823" i="48"/>
  <c r="K1823" i="48"/>
  <c r="M1822" i="48"/>
  <c r="L1822" i="48"/>
  <c r="K1822" i="48"/>
  <c r="M1821" i="48"/>
  <c r="L1821" i="48"/>
  <c r="K1821" i="48"/>
  <c r="M1820" i="48"/>
  <c r="L1820" i="48"/>
  <c r="K1820" i="48"/>
  <c r="M1819" i="48"/>
  <c r="L1819" i="48"/>
  <c r="K1819" i="48"/>
  <c r="M1818" i="48"/>
  <c r="L1818" i="48"/>
  <c r="K1818" i="48"/>
  <c r="M1817" i="48"/>
  <c r="L1817" i="48"/>
  <c r="K1817" i="48"/>
  <c r="M1816" i="48"/>
  <c r="L1816" i="48"/>
  <c r="K1816" i="48"/>
  <c r="M1815" i="48"/>
  <c r="L1815" i="48"/>
  <c r="K1815" i="48"/>
  <c r="M1814" i="48"/>
  <c r="L1814" i="48"/>
  <c r="K1814" i="48"/>
  <c r="M1813" i="48"/>
  <c r="L1813" i="48"/>
  <c r="K1813" i="48"/>
  <c r="M1812" i="48"/>
  <c r="L1812" i="48"/>
  <c r="K1812" i="48"/>
  <c r="M1811" i="48"/>
  <c r="L1811" i="48"/>
  <c r="K1811" i="48"/>
  <c r="M1810" i="48"/>
  <c r="L1810" i="48"/>
  <c r="K1810" i="48"/>
  <c r="M1809" i="48"/>
  <c r="L1809" i="48"/>
  <c r="K1809" i="48"/>
  <c r="M1808" i="48"/>
  <c r="L1808" i="48"/>
  <c r="K1808" i="48"/>
  <c r="M1807" i="48"/>
  <c r="L1807" i="48"/>
  <c r="K1807" i="48"/>
  <c r="M1806" i="48"/>
  <c r="L1806" i="48"/>
  <c r="K1806" i="48"/>
  <c r="M1805" i="48"/>
  <c r="L1805" i="48"/>
  <c r="K1805" i="48"/>
  <c r="M1804" i="48"/>
  <c r="L1804" i="48"/>
  <c r="K1804" i="48"/>
  <c r="M1803" i="48"/>
  <c r="L1803" i="48"/>
  <c r="K1803" i="48"/>
  <c r="M1802" i="48"/>
  <c r="L1802" i="48"/>
  <c r="K1802" i="48"/>
  <c r="M1801" i="48"/>
  <c r="L1801" i="48"/>
  <c r="K1801" i="48"/>
  <c r="M1800" i="48"/>
  <c r="L1800" i="48"/>
  <c r="K1800" i="48"/>
  <c r="M1799" i="48"/>
  <c r="L1799" i="48"/>
  <c r="K1799" i="48"/>
  <c r="M1798" i="48"/>
  <c r="L1798" i="48"/>
  <c r="K1798" i="48"/>
  <c r="M1797" i="48"/>
  <c r="L1797" i="48"/>
  <c r="K1797" i="48"/>
  <c r="M1796" i="48"/>
  <c r="L1796" i="48"/>
  <c r="K1796" i="48"/>
  <c r="M1795" i="48"/>
  <c r="L1795" i="48"/>
  <c r="K1795" i="48"/>
  <c r="M1794" i="48"/>
  <c r="L1794" i="48"/>
  <c r="K1794" i="48"/>
  <c r="M1793" i="48"/>
  <c r="L1793" i="48"/>
  <c r="K1793" i="48"/>
  <c r="M1792" i="48"/>
  <c r="L1792" i="48"/>
  <c r="K1792" i="48"/>
  <c r="M1791" i="48"/>
  <c r="L1791" i="48"/>
  <c r="K1791" i="48"/>
  <c r="M1790" i="48"/>
  <c r="L1790" i="48"/>
  <c r="K1790" i="48"/>
  <c r="M1789" i="48"/>
  <c r="L1789" i="48"/>
  <c r="K1789" i="48"/>
  <c r="M1788" i="48"/>
  <c r="L1788" i="48"/>
  <c r="K1788" i="48"/>
  <c r="M1787" i="48"/>
  <c r="L1787" i="48"/>
  <c r="K1787" i="48"/>
  <c r="M1786" i="48"/>
  <c r="L1786" i="48"/>
  <c r="K1786" i="48"/>
  <c r="M1785" i="48"/>
  <c r="L1785" i="48"/>
  <c r="K1785" i="48"/>
  <c r="M1784" i="48"/>
  <c r="L1784" i="48"/>
  <c r="K1784" i="48"/>
  <c r="M1783" i="48"/>
  <c r="L1783" i="48"/>
  <c r="K1783" i="48"/>
  <c r="M1782" i="48"/>
  <c r="L1782" i="48"/>
  <c r="K1782" i="48"/>
  <c r="M1781" i="48"/>
  <c r="L1781" i="48"/>
  <c r="K1781" i="48"/>
  <c r="M1780" i="48"/>
  <c r="L1780" i="48"/>
  <c r="K1780" i="48"/>
  <c r="M1779" i="48"/>
  <c r="L1779" i="48"/>
  <c r="K1779" i="48"/>
  <c r="M1778" i="48"/>
  <c r="L1778" i="48"/>
  <c r="K1778" i="48"/>
  <c r="M1777" i="48"/>
  <c r="L1777" i="48"/>
  <c r="K1777" i="48"/>
  <c r="M1776" i="48"/>
  <c r="L1776" i="48"/>
  <c r="K1776" i="48"/>
  <c r="M1775" i="48"/>
  <c r="L1775" i="48"/>
  <c r="K1775" i="48"/>
  <c r="M1774" i="48"/>
  <c r="L1774" i="48"/>
  <c r="K1774" i="48"/>
  <c r="M1773" i="48"/>
  <c r="L1773" i="48"/>
  <c r="K1773" i="48"/>
  <c r="M1772" i="48"/>
  <c r="L1772" i="48"/>
  <c r="K1772" i="48"/>
  <c r="M1771" i="48"/>
  <c r="L1771" i="48"/>
  <c r="K1771" i="48"/>
  <c r="M1770" i="48"/>
  <c r="L1770" i="48"/>
  <c r="K1770" i="48"/>
  <c r="M1769" i="48"/>
  <c r="L1769" i="48"/>
  <c r="K1769" i="48"/>
  <c r="M1768" i="48"/>
  <c r="L1768" i="48"/>
  <c r="K1768" i="48"/>
  <c r="M1767" i="48"/>
  <c r="L1767" i="48"/>
  <c r="K1767" i="48"/>
  <c r="M1766" i="48"/>
  <c r="L1766" i="48"/>
  <c r="K1766" i="48"/>
  <c r="M1765" i="48"/>
  <c r="L1765" i="48"/>
  <c r="K1765" i="48"/>
  <c r="M1764" i="48"/>
  <c r="L1764" i="48"/>
  <c r="K1764" i="48"/>
  <c r="M1763" i="48"/>
  <c r="L1763" i="48"/>
  <c r="K1763" i="48"/>
  <c r="M1762" i="48"/>
  <c r="L1762" i="48"/>
  <c r="K1762" i="48"/>
  <c r="M1761" i="48"/>
  <c r="L1761" i="48"/>
  <c r="K1761" i="48"/>
  <c r="M1760" i="48"/>
  <c r="L1760" i="48"/>
  <c r="K1760" i="48"/>
  <c r="M1759" i="48"/>
  <c r="L1759" i="48"/>
  <c r="K1759" i="48"/>
  <c r="M1758" i="48"/>
  <c r="L1758" i="48"/>
  <c r="K1758" i="48"/>
  <c r="M1757" i="48"/>
  <c r="L1757" i="48"/>
  <c r="K1757" i="48"/>
  <c r="M1756" i="48"/>
  <c r="L1756" i="48"/>
  <c r="K1756" i="48"/>
  <c r="M1755" i="48"/>
  <c r="L1755" i="48"/>
  <c r="K1755" i="48"/>
  <c r="M1754" i="48"/>
  <c r="L1754" i="48"/>
  <c r="K1754" i="48"/>
  <c r="M1753" i="48"/>
  <c r="L1753" i="48"/>
  <c r="K1753" i="48"/>
  <c r="M1752" i="48"/>
  <c r="L1752" i="48"/>
  <c r="K1752" i="48"/>
  <c r="M1751" i="48"/>
  <c r="L1751" i="48"/>
  <c r="K1751" i="48"/>
  <c r="M1750" i="48"/>
  <c r="L1750" i="48"/>
  <c r="K1750" i="48"/>
  <c r="M1749" i="48"/>
  <c r="L1749" i="48"/>
  <c r="K1749" i="48"/>
  <c r="M1748" i="48"/>
  <c r="L1748" i="48"/>
  <c r="K1748" i="48"/>
  <c r="M1747" i="48"/>
  <c r="L1747" i="48"/>
  <c r="K1747" i="48"/>
  <c r="M1746" i="48"/>
  <c r="L1746" i="48"/>
  <c r="K1746" i="48"/>
  <c r="M1745" i="48"/>
  <c r="L1745" i="48"/>
  <c r="K1745" i="48"/>
  <c r="M1744" i="48"/>
  <c r="L1744" i="48"/>
  <c r="K1744" i="48"/>
  <c r="M1743" i="48"/>
  <c r="L1743" i="48"/>
  <c r="K1743" i="48"/>
  <c r="M1742" i="48"/>
  <c r="L1742" i="48"/>
  <c r="K1742" i="48"/>
  <c r="M1741" i="48"/>
  <c r="L1741" i="48"/>
  <c r="K1741" i="48"/>
  <c r="M1740" i="48"/>
  <c r="L1740" i="48"/>
  <c r="K1740" i="48"/>
  <c r="M1739" i="48"/>
  <c r="L1739" i="48"/>
  <c r="K1739" i="48"/>
  <c r="M1738" i="48"/>
  <c r="L1738" i="48"/>
  <c r="K1738" i="48"/>
  <c r="M1737" i="48"/>
  <c r="L1737" i="48"/>
  <c r="K1737" i="48"/>
  <c r="M1736" i="48"/>
  <c r="L1736" i="48"/>
  <c r="K1736" i="48"/>
  <c r="M1735" i="48"/>
  <c r="L1735" i="48"/>
  <c r="K1735" i="48"/>
  <c r="M1734" i="48"/>
  <c r="L1734" i="48"/>
  <c r="K1734" i="48"/>
  <c r="M1733" i="48"/>
  <c r="L1733" i="48"/>
  <c r="K1733" i="48"/>
  <c r="M1732" i="48"/>
  <c r="L1732" i="48"/>
  <c r="K1732" i="48"/>
  <c r="M1731" i="48"/>
  <c r="L1731" i="48"/>
  <c r="K1731" i="48"/>
  <c r="M1730" i="48"/>
  <c r="L1730" i="48"/>
  <c r="K1730" i="48"/>
  <c r="M1729" i="48"/>
  <c r="L1729" i="48"/>
  <c r="K1729" i="48"/>
  <c r="M1728" i="48"/>
  <c r="L1728" i="48"/>
  <c r="K1728" i="48"/>
  <c r="M1727" i="48"/>
  <c r="L1727" i="48"/>
  <c r="K1727" i="48"/>
  <c r="M1726" i="48"/>
  <c r="L1726" i="48"/>
  <c r="K1726" i="48"/>
  <c r="M1725" i="48"/>
  <c r="L1725" i="48"/>
  <c r="K1725" i="48"/>
  <c r="M1724" i="48"/>
  <c r="L1724" i="48"/>
  <c r="K1724" i="48"/>
  <c r="M1723" i="48"/>
  <c r="L1723" i="48"/>
  <c r="K1723" i="48"/>
  <c r="M1722" i="48"/>
  <c r="L1722" i="48"/>
  <c r="K1722" i="48"/>
  <c r="M1721" i="48"/>
  <c r="L1721" i="48"/>
  <c r="K1721" i="48"/>
  <c r="M1720" i="48"/>
  <c r="L1720" i="48"/>
  <c r="K1720" i="48"/>
  <c r="M1719" i="48"/>
  <c r="L1719" i="48"/>
  <c r="K1719" i="48"/>
  <c r="M1718" i="48"/>
  <c r="L1718" i="48"/>
  <c r="K1718" i="48"/>
  <c r="M1717" i="48"/>
  <c r="L1717" i="48"/>
  <c r="K1717" i="48"/>
  <c r="M1716" i="48"/>
  <c r="L1716" i="48"/>
  <c r="K1716" i="48"/>
  <c r="M1715" i="48"/>
  <c r="L1715" i="48"/>
  <c r="K1715" i="48"/>
  <c r="M1714" i="48"/>
  <c r="L1714" i="48"/>
  <c r="K1714" i="48"/>
  <c r="M1713" i="48"/>
  <c r="L1713" i="48"/>
  <c r="K1713" i="48"/>
  <c r="M1712" i="48"/>
  <c r="L1712" i="48"/>
  <c r="K1712" i="48"/>
  <c r="M1711" i="48"/>
  <c r="L1711" i="48"/>
  <c r="K1711" i="48"/>
  <c r="M1710" i="48"/>
  <c r="L1710" i="48"/>
  <c r="K1710" i="48"/>
  <c r="M1709" i="48"/>
  <c r="L1709" i="48"/>
  <c r="K1709" i="48"/>
  <c r="M1708" i="48"/>
  <c r="L1708" i="48"/>
  <c r="K1708" i="48"/>
  <c r="M1707" i="48"/>
  <c r="L1707" i="48"/>
  <c r="K1707" i="48"/>
  <c r="M1706" i="48"/>
  <c r="L1706" i="48"/>
  <c r="K1706" i="48"/>
  <c r="M1705" i="48"/>
  <c r="L1705" i="48"/>
  <c r="K1705" i="48"/>
  <c r="M1704" i="48"/>
  <c r="L1704" i="48"/>
  <c r="K1704" i="48"/>
  <c r="M1703" i="48"/>
  <c r="L1703" i="48"/>
  <c r="K1703" i="48"/>
  <c r="M1702" i="48"/>
  <c r="L1702" i="48"/>
  <c r="K1702" i="48"/>
  <c r="M1701" i="48"/>
  <c r="L1701" i="48"/>
  <c r="K1701" i="48"/>
  <c r="M1700" i="48"/>
  <c r="L1700" i="48"/>
  <c r="K1700" i="48"/>
  <c r="M1699" i="48"/>
  <c r="L1699" i="48"/>
  <c r="K1699" i="48"/>
  <c r="M1698" i="48"/>
  <c r="L1698" i="48"/>
  <c r="K1698" i="48"/>
  <c r="M1697" i="48"/>
  <c r="L1697" i="48"/>
  <c r="K1697" i="48"/>
  <c r="M1696" i="48"/>
  <c r="L1696" i="48"/>
  <c r="K1696" i="48"/>
  <c r="M1695" i="48"/>
  <c r="L1695" i="48"/>
  <c r="K1695" i="48"/>
  <c r="M1694" i="48"/>
  <c r="L1694" i="48"/>
  <c r="K1694" i="48"/>
  <c r="M1693" i="48"/>
  <c r="L1693" i="48"/>
  <c r="K1693" i="48"/>
  <c r="M1692" i="48"/>
  <c r="L1692" i="48"/>
  <c r="K1692" i="48"/>
  <c r="M1691" i="48"/>
  <c r="L1691" i="48"/>
  <c r="K1691" i="48"/>
  <c r="M1690" i="48"/>
  <c r="L1690" i="48"/>
  <c r="K1690" i="48"/>
  <c r="M1689" i="48"/>
  <c r="L1689" i="48"/>
  <c r="K1689" i="48"/>
  <c r="M1688" i="48"/>
  <c r="L1688" i="48"/>
  <c r="K1688" i="48"/>
  <c r="M1687" i="48"/>
  <c r="L1687" i="48"/>
  <c r="K1687" i="48"/>
  <c r="M1686" i="48"/>
  <c r="L1686" i="48"/>
  <c r="K1686" i="48"/>
  <c r="M1685" i="48"/>
  <c r="L1685" i="48"/>
  <c r="K1685" i="48"/>
  <c r="M1684" i="48"/>
  <c r="L1684" i="48"/>
  <c r="K1684" i="48"/>
  <c r="M1683" i="48"/>
  <c r="L1683" i="48"/>
  <c r="K1683" i="48"/>
  <c r="M1682" i="48"/>
  <c r="L1682" i="48"/>
  <c r="K1682" i="48"/>
  <c r="M1681" i="48"/>
  <c r="L1681" i="48"/>
  <c r="K1681" i="48"/>
  <c r="M1680" i="48"/>
  <c r="L1680" i="48"/>
  <c r="K1680" i="48"/>
  <c r="M1679" i="48"/>
  <c r="L1679" i="48"/>
  <c r="K1679" i="48"/>
  <c r="M1678" i="48"/>
  <c r="L1678" i="48"/>
  <c r="K1678" i="48"/>
  <c r="M1677" i="48"/>
  <c r="L1677" i="48"/>
  <c r="K1677" i="48"/>
  <c r="M1676" i="48"/>
  <c r="L1676" i="48"/>
  <c r="K1676" i="48"/>
  <c r="M1675" i="48"/>
  <c r="L1675" i="48"/>
  <c r="K1675" i="48"/>
  <c r="M1674" i="48"/>
  <c r="L1674" i="48"/>
  <c r="K1674" i="48"/>
  <c r="M1673" i="48"/>
  <c r="L1673" i="48"/>
  <c r="K1673" i="48"/>
  <c r="M1672" i="48"/>
  <c r="L1672" i="48"/>
  <c r="K1672" i="48"/>
  <c r="M1671" i="48"/>
  <c r="L1671" i="48"/>
  <c r="K1671" i="48"/>
  <c r="M1670" i="48"/>
  <c r="L1670" i="48"/>
  <c r="K1670" i="48"/>
  <c r="M1669" i="48"/>
  <c r="L1669" i="48"/>
  <c r="K1669" i="48"/>
  <c r="M1668" i="48"/>
  <c r="L1668" i="48"/>
  <c r="K1668" i="48"/>
  <c r="M1667" i="48"/>
  <c r="L1667" i="48"/>
  <c r="K1667" i="48"/>
  <c r="M1666" i="48"/>
  <c r="L1666" i="48"/>
  <c r="K1666" i="48"/>
  <c r="M1665" i="48"/>
  <c r="L1665" i="48"/>
  <c r="K1665" i="48"/>
  <c r="M1664" i="48"/>
  <c r="L1664" i="48"/>
  <c r="K1664" i="48"/>
  <c r="M1663" i="48"/>
  <c r="L1663" i="48"/>
  <c r="K1663" i="48"/>
  <c r="M1662" i="48"/>
  <c r="L1662" i="48"/>
  <c r="K1662" i="48"/>
  <c r="M1661" i="48"/>
  <c r="L1661" i="48"/>
  <c r="K1661" i="48"/>
  <c r="M1660" i="48"/>
  <c r="L1660" i="48"/>
  <c r="K1660" i="48"/>
  <c r="M1659" i="48"/>
  <c r="L1659" i="48"/>
  <c r="K1659" i="48"/>
  <c r="M1658" i="48"/>
  <c r="L1658" i="48"/>
  <c r="K1658" i="48"/>
  <c r="M1657" i="48"/>
  <c r="L1657" i="48"/>
  <c r="K1657" i="48"/>
  <c r="M1656" i="48"/>
  <c r="L1656" i="48"/>
  <c r="K1656" i="48"/>
  <c r="M1655" i="48"/>
  <c r="L1655" i="48"/>
  <c r="K1655" i="48"/>
  <c r="M1654" i="48"/>
  <c r="L1654" i="48"/>
  <c r="K1654" i="48"/>
  <c r="M1653" i="48"/>
  <c r="L1653" i="48"/>
  <c r="K1653" i="48"/>
  <c r="M1652" i="48"/>
  <c r="L1652" i="48"/>
  <c r="K1652" i="48"/>
  <c r="M1651" i="48"/>
  <c r="L1651" i="48"/>
  <c r="K1651" i="48"/>
  <c r="M1650" i="48"/>
  <c r="L1650" i="48"/>
  <c r="K1650" i="48"/>
  <c r="M1649" i="48"/>
  <c r="L1649" i="48"/>
  <c r="K1649" i="48"/>
  <c r="M1648" i="48"/>
  <c r="L1648" i="48"/>
  <c r="K1648" i="48"/>
  <c r="M1647" i="48"/>
  <c r="L1647" i="48"/>
  <c r="K1647" i="48"/>
  <c r="M1646" i="48"/>
  <c r="L1646" i="48"/>
  <c r="K1646" i="48"/>
  <c r="M1645" i="48"/>
  <c r="L1645" i="48"/>
  <c r="K1645" i="48"/>
  <c r="M1644" i="48"/>
  <c r="L1644" i="48"/>
  <c r="K1644" i="48"/>
  <c r="M1643" i="48"/>
  <c r="L1643" i="48"/>
  <c r="K1643" i="48"/>
  <c r="M1642" i="48"/>
  <c r="L1642" i="48"/>
  <c r="K1642" i="48"/>
  <c r="M1641" i="48"/>
  <c r="L1641" i="48"/>
  <c r="K1641" i="48"/>
  <c r="M1640" i="48"/>
  <c r="L1640" i="48"/>
  <c r="K1640" i="48"/>
  <c r="M1639" i="48"/>
  <c r="L1639" i="48"/>
  <c r="K1639" i="48"/>
  <c r="M1638" i="48"/>
  <c r="L1638" i="48"/>
  <c r="K1638" i="48"/>
  <c r="M1637" i="48"/>
  <c r="L1637" i="48"/>
  <c r="K1637" i="48"/>
  <c r="M1636" i="48"/>
  <c r="L1636" i="48"/>
  <c r="K1636" i="48"/>
  <c r="M1635" i="48"/>
  <c r="L1635" i="48"/>
  <c r="K1635" i="48"/>
  <c r="M1634" i="48"/>
  <c r="L1634" i="48"/>
  <c r="K1634" i="48"/>
  <c r="M1633" i="48"/>
  <c r="L1633" i="48"/>
  <c r="K1633" i="48"/>
  <c r="M1632" i="48"/>
  <c r="L1632" i="48"/>
  <c r="K1632" i="48"/>
  <c r="M1631" i="48"/>
  <c r="L1631" i="48"/>
  <c r="K1631" i="48"/>
  <c r="M1630" i="48"/>
  <c r="L1630" i="48"/>
  <c r="K1630" i="48"/>
  <c r="M1629" i="48"/>
  <c r="L1629" i="48"/>
  <c r="K1629" i="48"/>
  <c r="M1628" i="48"/>
  <c r="L1628" i="48"/>
  <c r="K1628" i="48"/>
  <c r="M1627" i="48"/>
  <c r="L1627" i="48"/>
  <c r="K1627" i="48"/>
  <c r="M1626" i="48"/>
  <c r="L1626" i="48"/>
  <c r="K1626" i="48"/>
  <c r="M1625" i="48"/>
  <c r="L1625" i="48"/>
  <c r="K1625" i="48"/>
  <c r="M1624" i="48"/>
  <c r="L1624" i="48"/>
  <c r="K1624" i="48"/>
  <c r="M1623" i="48"/>
  <c r="L1623" i="48"/>
  <c r="K1623" i="48"/>
  <c r="M1622" i="48"/>
  <c r="L1622" i="48"/>
  <c r="K1622" i="48"/>
  <c r="M1621" i="48"/>
  <c r="L1621" i="48"/>
  <c r="K1621" i="48"/>
  <c r="M1620" i="48"/>
  <c r="L1620" i="48"/>
  <c r="K1620" i="48"/>
  <c r="M1619" i="48"/>
  <c r="L1619" i="48"/>
  <c r="K1619" i="48"/>
  <c r="M1618" i="48"/>
  <c r="L1618" i="48"/>
  <c r="K1618" i="48"/>
  <c r="M1617" i="48"/>
  <c r="L1617" i="48"/>
  <c r="K1617" i="48"/>
  <c r="M1616" i="48"/>
  <c r="L1616" i="48"/>
  <c r="K1616" i="48"/>
  <c r="M1615" i="48"/>
  <c r="L1615" i="48"/>
  <c r="K1615" i="48"/>
  <c r="M1614" i="48"/>
  <c r="L1614" i="48"/>
  <c r="K1614" i="48"/>
  <c r="M1613" i="48"/>
  <c r="L1613" i="48"/>
  <c r="K1613" i="48"/>
  <c r="M1612" i="48"/>
  <c r="L1612" i="48"/>
  <c r="K1612" i="48"/>
  <c r="M1611" i="48"/>
  <c r="L1611" i="48"/>
  <c r="K1611" i="48"/>
  <c r="M1610" i="48"/>
  <c r="L1610" i="48"/>
  <c r="K1610" i="48"/>
  <c r="M1609" i="48"/>
  <c r="L1609" i="48"/>
  <c r="K1609" i="48"/>
  <c r="M1608" i="48"/>
  <c r="L1608" i="48"/>
  <c r="K1608" i="48"/>
  <c r="M1607" i="48"/>
  <c r="L1607" i="48"/>
  <c r="K1607" i="48"/>
  <c r="M1606" i="48"/>
  <c r="L1606" i="48"/>
  <c r="K1606" i="48"/>
  <c r="M1605" i="48"/>
  <c r="L1605" i="48"/>
  <c r="K1605" i="48"/>
  <c r="M1604" i="48"/>
  <c r="L1604" i="48"/>
  <c r="K1604" i="48"/>
  <c r="M1603" i="48"/>
  <c r="L1603" i="48"/>
  <c r="K1603" i="48"/>
  <c r="M1602" i="48"/>
  <c r="L1602" i="48"/>
  <c r="K1602" i="48"/>
  <c r="M1601" i="48"/>
  <c r="L1601" i="48"/>
  <c r="K1601" i="48"/>
  <c r="M1600" i="48"/>
  <c r="L1600" i="48"/>
  <c r="K1600" i="48"/>
  <c r="M1599" i="48"/>
  <c r="L1599" i="48"/>
  <c r="K1599" i="48"/>
  <c r="M1598" i="48"/>
  <c r="L1598" i="48"/>
  <c r="K1598" i="48"/>
  <c r="M1597" i="48"/>
  <c r="L1597" i="48"/>
  <c r="K1597" i="48"/>
  <c r="M1596" i="48"/>
  <c r="L1596" i="48"/>
  <c r="K1596" i="48"/>
  <c r="M1595" i="48"/>
  <c r="L1595" i="48"/>
  <c r="K1595" i="48"/>
  <c r="M1594" i="48"/>
  <c r="L1594" i="48"/>
  <c r="K1594" i="48"/>
  <c r="M1593" i="48"/>
  <c r="L1593" i="48"/>
  <c r="K1593" i="48"/>
  <c r="M1592" i="48"/>
  <c r="L1592" i="48"/>
  <c r="K1592" i="48"/>
  <c r="M1591" i="48"/>
  <c r="L1591" i="48"/>
  <c r="K1591" i="48"/>
  <c r="M1590" i="48"/>
  <c r="L1590" i="48"/>
  <c r="K1590" i="48"/>
  <c r="M1589" i="48"/>
  <c r="L1589" i="48"/>
  <c r="K1589" i="48"/>
  <c r="M1588" i="48"/>
  <c r="L1588" i="48"/>
  <c r="K1588" i="48"/>
  <c r="M1587" i="48"/>
  <c r="L1587" i="48"/>
  <c r="K1587" i="48"/>
  <c r="M1586" i="48"/>
  <c r="L1586" i="48"/>
  <c r="K1586" i="48"/>
  <c r="M1585" i="48"/>
  <c r="L1585" i="48"/>
  <c r="K1585" i="48"/>
  <c r="M1584" i="48"/>
  <c r="L1584" i="48"/>
  <c r="K1584" i="48"/>
  <c r="M1583" i="48"/>
  <c r="L1583" i="48"/>
  <c r="K1583" i="48"/>
  <c r="M1582" i="48"/>
  <c r="L1582" i="48"/>
  <c r="K1582" i="48"/>
  <c r="M1581" i="48"/>
  <c r="L1581" i="48"/>
  <c r="K1581" i="48"/>
  <c r="M1580" i="48"/>
  <c r="L1580" i="48"/>
  <c r="K1580" i="48"/>
  <c r="M1579" i="48"/>
  <c r="L1579" i="48"/>
  <c r="K1579" i="48"/>
  <c r="M1578" i="48"/>
  <c r="L1578" i="48"/>
  <c r="K1578" i="48"/>
  <c r="M1577" i="48"/>
  <c r="L1577" i="48"/>
  <c r="K1577" i="48"/>
  <c r="M1576" i="48"/>
  <c r="L1576" i="48"/>
  <c r="K1576" i="48"/>
  <c r="M1575" i="48"/>
  <c r="L1575" i="48"/>
  <c r="K1575" i="48"/>
  <c r="M1574" i="48"/>
  <c r="L1574" i="48"/>
  <c r="K1574" i="48"/>
  <c r="M1573" i="48"/>
  <c r="L1573" i="48"/>
  <c r="K1573" i="48"/>
  <c r="M1572" i="48"/>
  <c r="L1572" i="48"/>
  <c r="K1572" i="48"/>
  <c r="M1571" i="48"/>
  <c r="L1571" i="48"/>
  <c r="K1571" i="48"/>
  <c r="M1570" i="48"/>
  <c r="L1570" i="48"/>
  <c r="K1570" i="48"/>
  <c r="M1569" i="48"/>
  <c r="L1569" i="48"/>
  <c r="K1569" i="48"/>
  <c r="M1568" i="48"/>
  <c r="L1568" i="48"/>
  <c r="K1568" i="48"/>
  <c r="M1567" i="48"/>
  <c r="L1567" i="48"/>
  <c r="K1567" i="48"/>
  <c r="M1566" i="48"/>
  <c r="L1566" i="48"/>
  <c r="K1566" i="48"/>
  <c r="M1565" i="48"/>
  <c r="L1565" i="48"/>
  <c r="K1565" i="48"/>
  <c r="M1564" i="48"/>
  <c r="L1564" i="48"/>
  <c r="K1564" i="48"/>
  <c r="M1563" i="48"/>
  <c r="L1563" i="48"/>
  <c r="K1563" i="48"/>
  <c r="M1562" i="48"/>
  <c r="L1562" i="48"/>
  <c r="K1562" i="48"/>
  <c r="M1561" i="48"/>
  <c r="L1561" i="48"/>
  <c r="K1561" i="48"/>
  <c r="M1560" i="48"/>
  <c r="L1560" i="48"/>
  <c r="K1560" i="48"/>
  <c r="M1559" i="48"/>
  <c r="L1559" i="48"/>
  <c r="K1559" i="48"/>
  <c r="M1558" i="48"/>
  <c r="L1558" i="48"/>
  <c r="K1558" i="48"/>
  <c r="M1557" i="48"/>
  <c r="L1557" i="48"/>
  <c r="K1557" i="48"/>
  <c r="M1556" i="48"/>
  <c r="L1556" i="48"/>
  <c r="K1556" i="48"/>
  <c r="M1555" i="48"/>
  <c r="L1555" i="48"/>
  <c r="K1555" i="48"/>
  <c r="M1554" i="48"/>
  <c r="L1554" i="48"/>
  <c r="K1554" i="48"/>
  <c r="M1553" i="48"/>
  <c r="L1553" i="48"/>
  <c r="K1553" i="48"/>
  <c r="M1552" i="48"/>
  <c r="L1552" i="48"/>
  <c r="K1552" i="48"/>
  <c r="M1551" i="48"/>
  <c r="L1551" i="48"/>
  <c r="K1551" i="48"/>
  <c r="M1550" i="48"/>
  <c r="L1550" i="48"/>
  <c r="K1550" i="48"/>
  <c r="M1549" i="48"/>
  <c r="L1549" i="48"/>
  <c r="K1549" i="48"/>
  <c r="M1548" i="48"/>
  <c r="L1548" i="48"/>
  <c r="K1548" i="48"/>
  <c r="M1547" i="48"/>
  <c r="L1547" i="48"/>
  <c r="K1547" i="48"/>
  <c r="M1546" i="48"/>
  <c r="L1546" i="48"/>
  <c r="K1546" i="48"/>
  <c r="M1545" i="48"/>
  <c r="L1545" i="48"/>
  <c r="K1545" i="48"/>
  <c r="M1544" i="48"/>
  <c r="L1544" i="48"/>
  <c r="K1544" i="48"/>
  <c r="M1543" i="48"/>
  <c r="L1543" i="48"/>
  <c r="K1543" i="48"/>
  <c r="M1542" i="48"/>
  <c r="L1542" i="48"/>
  <c r="K1542" i="48"/>
  <c r="M1541" i="48"/>
  <c r="L1541" i="48"/>
  <c r="K1541" i="48"/>
  <c r="M1540" i="48"/>
  <c r="L1540" i="48"/>
  <c r="K1540" i="48"/>
  <c r="M1539" i="48"/>
  <c r="L1539" i="48"/>
  <c r="K1539" i="48"/>
  <c r="M1538" i="48"/>
  <c r="L1538" i="48"/>
  <c r="K1538" i="48"/>
  <c r="M1537" i="48"/>
  <c r="L1537" i="48"/>
  <c r="K1537" i="48"/>
  <c r="M1536" i="48"/>
  <c r="L1536" i="48"/>
  <c r="K1536" i="48"/>
  <c r="M1535" i="48"/>
  <c r="L1535" i="48"/>
  <c r="K1535" i="48"/>
  <c r="M1534" i="48"/>
  <c r="L1534" i="48"/>
  <c r="K1534" i="48"/>
  <c r="M1533" i="48"/>
  <c r="L1533" i="48"/>
  <c r="K1533" i="48"/>
  <c r="M1532" i="48"/>
  <c r="L1532" i="48"/>
  <c r="K1532" i="48"/>
  <c r="M1531" i="48"/>
  <c r="L1531" i="48"/>
  <c r="K1531" i="48"/>
  <c r="M1530" i="48"/>
  <c r="L1530" i="48"/>
  <c r="K1530" i="48"/>
  <c r="M1529" i="48"/>
  <c r="L1529" i="48"/>
  <c r="K1529" i="48"/>
  <c r="M1528" i="48"/>
  <c r="L1528" i="48"/>
  <c r="K1528" i="48"/>
  <c r="M1527" i="48"/>
  <c r="L1527" i="48"/>
  <c r="K1527" i="48"/>
  <c r="M1526" i="48"/>
  <c r="L1526" i="48"/>
  <c r="K1526" i="48"/>
  <c r="M1525" i="48"/>
  <c r="L1525" i="48"/>
  <c r="K1525" i="48"/>
  <c r="M1524" i="48"/>
  <c r="L1524" i="48"/>
  <c r="K1524" i="48"/>
  <c r="M1523" i="48"/>
  <c r="L1523" i="48"/>
  <c r="K1523" i="48"/>
  <c r="M1522" i="48"/>
  <c r="L1522" i="48"/>
  <c r="K1522" i="48"/>
  <c r="M1521" i="48"/>
  <c r="L1521" i="48"/>
  <c r="K1521" i="48"/>
  <c r="M1520" i="48"/>
  <c r="L1520" i="48"/>
  <c r="K1520" i="48"/>
  <c r="M1519" i="48"/>
  <c r="L1519" i="48"/>
  <c r="K1519" i="48"/>
  <c r="M1518" i="48"/>
  <c r="L1518" i="48"/>
  <c r="K1518" i="48"/>
  <c r="M1517" i="48"/>
  <c r="L1517" i="48"/>
  <c r="K1517" i="48"/>
  <c r="M1516" i="48"/>
  <c r="L1516" i="48"/>
  <c r="K1516" i="48"/>
  <c r="M1515" i="48"/>
  <c r="L1515" i="48"/>
  <c r="K1515" i="48"/>
  <c r="M1514" i="48"/>
  <c r="L1514" i="48"/>
  <c r="K1514" i="48"/>
  <c r="M1513" i="48"/>
  <c r="L1513" i="48"/>
  <c r="K1513" i="48"/>
  <c r="M1512" i="48"/>
  <c r="L1512" i="48"/>
  <c r="K1512" i="48"/>
  <c r="M1511" i="48"/>
  <c r="L1511" i="48"/>
  <c r="K1511" i="48"/>
  <c r="M1510" i="48"/>
  <c r="L1510" i="48"/>
  <c r="K1510" i="48"/>
  <c r="M1509" i="48"/>
  <c r="L1509" i="48"/>
  <c r="K1509" i="48"/>
  <c r="M1508" i="48"/>
  <c r="L1508" i="48"/>
  <c r="K1508" i="48"/>
  <c r="M1507" i="48"/>
  <c r="L1507" i="48"/>
  <c r="K1507" i="48"/>
  <c r="M1506" i="48"/>
  <c r="L1506" i="48"/>
  <c r="K1506" i="48"/>
  <c r="M1505" i="48"/>
  <c r="L1505" i="48"/>
  <c r="K1505" i="48"/>
  <c r="M1504" i="48"/>
  <c r="L1504" i="48"/>
  <c r="K1504" i="48"/>
  <c r="M1503" i="48"/>
  <c r="L1503" i="48"/>
  <c r="K1503" i="48"/>
  <c r="M1502" i="48"/>
  <c r="L1502" i="48"/>
  <c r="K1502" i="48"/>
  <c r="M1501" i="48"/>
  <c r="L1501" i="48"/>
  <c r="K1501" i="48"/>
  <c r="M1500" i="48"/>
  <c r="L1500" i="48"/>
  <c r="K1500" i="48"/>
  <c r="M1499" i="48"/>
  <c r="L1499" i="48"/>
  <c r="K1499" i="48"/>
  <c r="M1498" i="48"/>
  <c r="L1498" i="48"/>
  <c r="K1498" i="48"/>
  <c r="M1497" i="48"/>
  <c r="L1497" i="48"/>
  <c r="K1497" i="48"/>
  <c r="M1496" i="48"/>
  <c r="L1496" i="48"/>
  <c r="K1496" i="48"/>
  <c r="M1495" i="48"/>
  <c r="L1495" i="48"/>
  <c r="K1495" i="48"/>
  <c r="M1494" i="48"/>
  <c r="L1494" i="48"/>
  <c r="K1494" i="48"/>
  <c r="M1493" i="48"/>
  <c r="L1493" i="48"/>
  <c r="K1493" i="48"/>
  <c r="M1492" i="48"/>
  <c r="L1492" i="48"/>
  <c r="K1492" i="48"/>
  <c r="M1491" i="48"/>
  <c r="L1491" i="48"/>
  <c r="K1491" i="48"/>
  <c r="M1490" i="48"/>
  <c r="L1490" i="48"/>
  <c r="K1490" i="48"/>
  <c r="M1489" i="48"/>
  <c r="L1489" i="48"/>
  <c r="K1489" i="48"/>
  <c r="M1488" i="48"/>
  <c r="L1488" i="48"/>
  <c r="K1488" i="48"/>
  <c r="M1487" i="48"/>
  <c r="L1487" i="48"/>
  <c r="K1487" i="48"/>
  <c r="M1486" i="48"/>
  <c r="L1486" i="48"/>
  <c r="K1486" i="48"/>
  <c r="M1485" i="48"/>
  <c r="L1485" i="48"/>
  <c r="K1485" i="48"/>
  <c r="M1484" i="48"/>
  <c r="L1484" i="48"/>
  <c r="K1484" i="48"/>
  <c r="M1483" i="48"/>
  <c r="L1483" i="48"/>
  <c r="K1483" i="48"/>
  <c r="M1482" i="48"/>
  <c r="L1482" i="48"/>
  <c r="K1482" i="48"/>
  <c r="M1481" i="48"/>
  <c r="L1481" i="48"/>
  <c r="K1481" i="48"/>
  <c r="M1480" i="48"/>
  <c r="L1480" i="48"/>
  <c r="K1480" i="48"/>
  <c r="M1479" i="48"/>
  <c r="L1479" i="48"/>
  <c r="K1479" i="48"/>
  <c r="M1478" i="48"/>
  <c r="L1478" i="48"/>
  <c r="K1478" i="48"/>
  <c r="M1477" i="48"/>
  <c r="L1477" i="48"/>
  <c r="K1477" i="48"/>
  <c r="M1476" i="48"/>
  <c r="L1476" i="48"/>
  <c r="K1476" i="48"/>
  <c r="M1475" i="48"/>
  <c r="L1475" i="48"/>
  <c r="K1475" i="48"/>
  <c r="M1474" i="48"/>
  <c r="L1474" i="48"/>
  <c r="K1474" i="48"/>
  <c r="M1473" i="48"/>
  <c r="L1473" i="48"/>
  <c r="K1473" i="48"/>
  <c r="M1472" i="48"/>
  <c r="L1472" i="48"/>
  <c r="K1472" i="48"/>
  <c r="M1471" i="48"/>
  <c r="L1471" i="48"/>
  <c r="K1471" i="48"/>
  <c r="M1470" i="48"/>
  <c r="L1470" i="48"/>
  <c r="K1470" i="48"/>
  <c r="M1469" i="48"/>
  <c r="L1469" i="48"/>
  <c r="K1469" i="48"/>
  <c r="M1468" i="48"/>
  <c r="L1468" i="48"/>
  <c r="K1468" i="48"/>
  <c r="M1467" i="48"/>
  <c r="L1467" i="48"/>
  <c r="K1467" i="48"/>
  <c r="M1466" i="48"/>
  <c r="L1466" i="48"/>
  <c r="K1466" i="48"/>
  <c r="M1465" i="48"/>
  <c r="L1465" i="48"/>
  <c r="K1465" i="48"/>
  <c r="M1464" i="48"/>
  <c r="L1464" i="48"/>
  <c r="K1464" i="48"/>
  <c r="M1463" i="48"/>
  <c r="L1463" i="48"/>
  <c r="K1463" i="48"/>
  <c r="M1462" i="48"/>
  <c r="L1462" i="48"/>
  <c r="K1462" i="48"/>
  <c r="M1461" i="48"/>
  <c r="L1461" i="48"/>
  <c r="K1461" i="48"/>
  <c r="M1460" i="48"/>
  <c r="L1460" i="48"/>
  <c r="K1460" i="48"/>
  <c r="M1459" i="48"/>
  <c r="L1459" i="48"/>
  <c r="K1459" i="48"/>
  <c r="M1458" i="48"/>
  <c r="L1458" i="48"/>
  <c r="K1458" i="48"/>
  <c r="M1457" i="48"/>
  <c r="L1457" i="48"/>
  <c r="K1457" i="48"/>
  <c r="M1456" i="48"/>
  <c r="L1456" i="48"/>
  <c r="K1456" i="48"/>
  <c r="M1455" i="48"/>
  <c r="L1455" i="48"/>
  <c r="K1455" i="48"/>
  <c r="M1454" i="48"/>
  <c r="L1454" i="48"/>
  <c r="K1454" i="48"/>
  <c r="M1453" i="48"/>
  <c r="L1453" i="48"/>
  <c r="K1453" i="48"/>
  <c r="M1452" i="48"/>
  <c r="L1452" i="48"/>
  <c r="K1452" i="48"/>
  <c r="M1451" i="48"/>
  <c r="L1451" i="48"/>
  <c r="K1451" i="48"/>
  <c r="M1450" i="48"/>
  <c r="L1450" i="48"/>
  <c r="K1450" i="48"/>
  <c r="M1449" i="48"/>
  <c r="L1449" i="48"/>
  <c r="K1449" i="48"/>
  <c r="M1448" i="48"/>
  <c r="L1448" i="48"/>
  <c r="K1448" i="48"/>
  <c r="M1447" i="48"/>
  <c r="L1447" i="48"/>
  <c r="K1447" i="48"/>
  <c r="M1446" i="48"/>
  <c r="L1446" i="48"/>
  <c r="K1446" i="48"/>
  <c r="M1445" i="48"/>
  <c r="L1445" i="48"/>
  <c r="K1445" i="48"/>
  <c r="M1444" i="48"/>
  <c r="L1444" i="48"/>
  <c r="K1444" i="48"/>
  <c r="M1443" i="48"/>
  <c r="L1443" i="48"/>
  <c r="K1443" i="48"/>
  <c r="M1442" i="48"/>
  <c r="L1442" i="48"/>
  <c r="K1442" i="48"/>
  <c r="M1441" i="48"/>
  <c r="L1441" i="48"/>
  <c r="K1441" i="48"/>
  <c r="M1440" i="48"/>
  <c r="L1440" i="48"/>
  <c r="K1440" i="48"/>
  <c r="M1439" i="48"/>
  <c r="L1439" i="48"/>
  <c r="K1439" i="48"/>
  <c r="M1438" i="48"/>
  <c r="L1438" i="48"/>
  <c r="K1438" i="48"/>
  <c r="M1437" i="48"/>
  <c r="L1437" i="48"/>
  <c r="K1437" i="48"/>
  <c r="M1436" i="48"/>
  <c r="L1436" i="48"/>
  <c r="K1436" i="48"/>
  <c r="M1435" i="48"/>
  <c r="L1435" i="48"/>
  <c r="K1435" i="48"/>
  <c r="M1434" i="48"/>
  <c r="L1434" i="48"/>
  <c r="K1434" i="48"/>
  <c r="M1433" i="48"/>
  <c r="L1433" i="48"/>
  <c r="K1433" i="48"/>
  <c r="M1432" i="48"/>
  <c r="L1432" i="48"/>
  <c r="K1432" i="48"/>
  <c r="M1431" i="48"/>
  <c r="L1431" i="48"/>
  <c r="K1431" i="48"/>
  <c r="M1430" i="48"/>
  <c r="L1430" i="48"/>
  <c r="K1430" i="48"/>
  <c r="M1429" i="48"/>
  <c r="L1429" i="48"/>
  <c r="K1429" i="48"/>
  <c r="M1428" i="48"/>
  <c r="L1428" i="48"/>
  <c r="K1428" i="48"/>
  <c r="M1427" i="48"/>
  <c r="L1427" i="48"/>
  <c r="K1427" i="48"/>
  <c r="M1426" i="48"/>
  <c r="L1426" i="48"/>
  <c r="K1426" i="48"/>
  <c r="M1425" i="48"/>
  <c r="L1425" i="48"/>
  <c r="K1425" i="48"/>
  <c r="M1424" i="48"/>
  <c r="L1424" i="48"/>
  <c r="K1424" i="48"/>
  <c r="M1423" i="48"/>
  <c r="L1423" i="48"/>
  <c r="K1423" i="48"/>
  <c r="M1422" i="48"/>
  <c r="L1422" i="48"/>
  <c r="K1422" i="48"/>
  <c r="M1421" i="48"/>
  <c r="L1421" i="48"/>
  <c r="K1421" i="48"/>
  <c r="M1420" i="48"/>
  <c r="L1420" i="48"/>
  <c r="K1420" i="48"/>
  <c r="M1419" i="48"/>
  <c r="L1419" i="48"/>
  <c r="K1419" i="48"/>
  <c r="M1418" i="48"/>
  <c r="L1418" i="48"/>
  <c r="K1418" i="48"/>
  <c r="M1417" i="48"/>
  <c r="L1417" i="48"/>
  <c r="K1417" i="48"/>
  <c r="M1416" i="48"/>
  <c r="L1416" i="48"/>
  <c r="K1416" i="48"/>
  <c r="M1415" i="48"/>
  <c r="L1415" i="48"/>
  <c r="K1415" i="48"/>
  <c r="M1414" i="48"/>
  <c r="L1414" i="48"/>
  <c r="K1414" i="48"/>
  <c r="M1413" i="48"/>
  <c r="L1413" i="48"/>
  <c r="K1413" i="48"/>
  <c r="M1412" i="48"/>
  <c r="L1412" i="48"/>
  <c r="K1412" i="48"/>
  <c r="M1411" i="48"/>
  <c r="L1411" i="48"/>
  <c r="K1411" i="48"/>
  <c r="M1410" i="48"/>
  <c r="L1410" i="48"/>
  <c r="K1410" i="48"/>
  <c r="M1409" i="48"/>
  <c r="L1409" i="48"/>
  <c r="K1409" i="48"/>
  <c r="M1408" i="48"/>
  <c r="L1408" i="48"/>
  <c r="K1408" i="48"/>
  <c r="M1407" i="48"/>
  <c r="L1407" i="48"/>
  <c r="K1407" i="48"/>
  <c r="M1406" i="48"/>
  <c r="L1406" i="48"/>
  <c r="K1406" i="48"/>
  <c r="M1405" i="48"/>
  <c r="L1405" i="48"/>
  <c r="K1405" i="48"/>
  <c r="M1404" i="48"/>
  <c r="L1404" i="48"/>
  <c r="K1404" i="48"/>
  <c r="M1403" i="48"/>
  <c r="L1403" i="48"/>
  <c r="K1403" i="48"/>
  <c r="M1402" i="48"/>
  <c r="L1402" i="48"/>
  <c r="K1402" i="48"/>
  <c r="M1401" i="48"/>
  <c r="L1401" i="48"/>
  <c r="K1401" i="48"/>
  <c r="M1400" i="48"/>
  <c r="L1400" i="48"/>
  <c r="K1400" i="48"/>
  <c r="M1399" i="48"/>
  <c r="L1399" i="48"/>
  <c r="K1399" i="48"/>
  <c r="M1398" i="48"/>
  <c r="L1398" i="48"/>
  <c r="K1398" i="48"/>
  <c r="M1397" i="48"/>
  <c r="L1397" i="48"/>
  <c r="K1397" i="48"/>
  <c r="M1396" i="48"/>
  <c r="L1396" i="48"/>
  <c r="K1396" i="48"/>
  <c r="M1395" i="48"/>
  <c r="L1395" i="48"/>
  <c r="K1395" i="48"/>
  <c r="M1394" i="48"/>
  <c r="L1394" i="48"/>
  <c r="K1394" i="48"/>
  <c r="M1393" i="48"/>
  <c r="L1393" i="48"/>
  <c r="K1393" i="48"/>
  <c r="M1392" i="48"/>
  <c r="L1392" i="48"/>
  <c r="K1392" i="48"/>
  <c r="M1391" i="48"/>
  <c r="L1391" i="48"/>
  <c r="K1391" i="48"/>
  <c r="M1390" i="48"/>
  <c r="L1390" i="48"/>
  <c r="K1390" i="48"/>
  <c r="M1389" i="48"/>
  <c r="L1389" i="48"/>
  <c r="K1389" i="48"/>
  <c r="M1388" i="48"/>
  <c r="L1388" i="48"/>
  <c r="K1388" i="48"/>
  <c r="M1387" i="48"/>
  <c r="L1387" i="48"/>
  <c r="K1387" i="48"/>
  <c r="M1386" i="48"/>
  <c r="L1386" i="48"/>
  <c r="K1386" i="48"/>
  <c r="M1385" i="48"/>
  <c r="L1385" i="48"/>
  <c r="K1385" i="48"/>
  <c r="M1384" i="48"/>
  <c r="L1384" i="48"/>
  <c r="K1384" i="48"/>
  <c r="M1383" i="48"/>
  <c r="L1383" i="48"/>
  <c r="K1383" i="48"/>
  <c r="M1382" i="48"/>
  <c r="L1382" i="48"/>
  <c r="K1382" i="48"/>
  <c r="M1381" i="48"/>
  <c r="L1381" i="48"/>
  <c r="K1381" i="48"/>
  <c r="M1380" i="48"/>
  <c r="L1380" i="48"/>
  <c r="K1380" i="48"/>
  <c r="M1379" i="48"/>
  <c r="L1379" i="48"/>
  <c r="K1379" i="48"/>
  <c r="M1378" i="48"/>
  <c r="L1378" i="48"/>
  <c r="K1378" i="48"/>
  <c r="M1377" i="48"/>
  <c r="L1377" i="48"/>
  <c r="K1377" i="48"/>
  <c r="M1376" i="48"/>
  <c r="L1376" i="48"/>
  <c r="K1376" i="48"/>
  <c r="M1375" i="48"/>
  <c r="L1375" i="48"/>
  <c r="K1375" i="48"/>
  <c r="M1374" i="48"/>
  <c r="L1374" i="48"/>
  <c r="K1374" i="48"/>
  <c r="M1373" i="48"/>
  <c r="L1373" i="48"/>
  <c r="K1373" i="48"/>
  <c r="M1372" i="48"/>
  <c r="L1372" i="48"/>
  <c r="K1372" i="48"/>
  <c r="M1371" i="48"/>
  <c r="L1371" i="48"/>
  <c r="K1371" i="48"/>
  <c r="M1370" i="48"/>
  <c r="L1370" i="48"/>
  <c r="K1370" i="48"/>
  <c r="M1369" i="48"/>
  <c r="L1369" i="48"/>
  <c r="K1369" i="48"/>
  <c r="M1368" i="48"/>
  <c r="L1368" i="48"/>
  <c r="K1368" i="48"/>
  <c r="M1367" i="48"/>
  <c r="L1367" i="48"/>
  <c r="K1367" i="48"/>
  <c r="M1366" i="48"/>
  <c r="L1366" i="48"/>
  <c r="K1366" i="48"/>
  <c r="M1365" i="48"/>
  <c r="L1365" i="48"/>
  <c r="K1365" i="48"/>
  <c r="M1364" i="48"/>
  <c r="L1364" i="48"/>
  <c r="K1364" i="48"/>
  <c r="M1363" i="48"/>
  <c r="L1363" i="48"/>
  <c r="K1363" i="48"/>
  <c r="M1362" i="48"/>
  <c r="L1362" i="48"/>
  <c r="K1362" i="48"/>
  <c r="M1361" i="48"/>
  <c r="L1361" i="48"/>
  <c r="K1361" i="48"/>
  <c r="M1360" i="48"/>
  <c r="L1360" i="48"/>
  <c r="K1360" i="48"/>
  <c r="M1359" i="48"/>
  <c r="L1359" i="48"/>
  <c r="K1359" i="48"/>
  <c r="M1358" i="48"/>
  <c r="L1358" i="48"/>
  <c r="K1358" i="48"/>
  <c r="M1357" i="48"/>
  <c r="L1357" i="48"/>
  <c r="K1357" i="48"/>
  <c r="M1356" i="48"/>
  <c r="L1356" i="48"/>
  <c r="K1356" i="48"/>
  <c r="M1355" i="48"/>
  <c r="L1355" i="48"/>
  <c r="K1355" i="48"/>
  <c r="M1354" i="48"/>
  <c r="L1354" i="48"/>
  <c r="K1354" i="48"/>
  <c r="M1353" i="48"/>
  <c r="L1353" i="48"/>
  <c r="K1353" i="48"/>
  <c r="M1352" i="48"/>
  <c r="L1352" i="48"/>
  <c r="K1352" i="48"/>
  <c r="M1351" i="48"/>
  <c r="L1351" i="48"/>
  <c r="K1351" i="48"/>
  <c r="M1350" i="48"/>
  <c r="L1350" i="48"/>
  <c r="K1350" i="48"/>
  <c r="M1349" i="48"/>
  <c r="L1349" i="48"/>
  <c r="K1349" i="48"/>
  <c r="M1348" i="48"/>
  <c r="L1348" i="48"/>
  <c r="K1348" i="48"/>
  <c r="M1347" i="48"/>
  <c r="L1347" i="48"/>
  <c r="K1347" i="48"/>
  <c r="M1346" i="48"/>
  <c r="L1346" i="48"/>
  <c r="K1346" i="48"/>
  <c r="M1345" i="48"/>
  <c r="L1345" i="48"/>
  <c r="K1345" i="48"/>
  <c r="M1344" i="48"/>
  <c r="L1344" i="48"/>
  <c r="K1344" i="48"/>
  <c r="M1343" i="48"/>
  <c r="L1343" i="48"/>
  <c r="K1343" i="48"/>
  <c r="M1342" i="48"/>
  <c r="L1342" i="48"/>
  <c r="K1342" i="48"/>
  <c r="M1341" i="48"/>
  <c r="L1341" i="48"/>
  <c r="K1341" i="48"/>
  <c r="M1340" i="48"/>
  <c r="L1340" i="48"/>
  <c r="K1340" i="48"/>
  <c r="M1339" i="48"/>
  <c r="L1339" i="48"/>
  <c r="K1339" i="48"/>
  <c r="M1338" i="48"/>
  <c r="L1338" i="48"/>
  <c r="K1338" i="48"/>
  <c r="M1337" i="48"/>
  <c r="L1337" i="48"/>
  <c r="K1337" i="48"/>
  <c r="M1336" i="48"/>
  <c r="L1336" i="48"/>
  <c r="K1336" i="48"/>
  <c r="M1335" i="48"/>
  <c r="L1335" i="48"/>
  <c r="K1335" i="48"/>
  <c r="M1334" i="48"/>
  <c r="L1334" i="48"/>
  <c r="K1334" i="48"/>
  <c r="M1333" i="48"/>
  <c r="L1333" i="48"/>
  <c r="K1333" i="48"/>
  <c r="M1332" i="48"/>
  <c r="L1332" i="48"/>
  <c r="K1332" i="48"/>
  <c r="M1331" i="48"/>
  <c r="L1331" i="48"/>
  <c r="K1331" i="48"/>
  <c r="M1330" i="48"/>
  <c r="L1330" i="48"/>
  <c r="K1330" i="48"/>
  <c r="M1329" i="48"/>
  <c r="L1329" i="48"/>
  <c r="K1329" i="48"/>
  <c r="M1328" i="48"/>
  <c r="L1328" i="48"/>
  <c r="K1328" i="48"/>
  <c r="M1327" i="48"/>
  <c r="L1327" i="48"/>
  <c r="K1327" i="48"/>
  <c r="M1326" i="48"/>
  <c r="L1326" i="48"/>
  <c r="K1326" i="48"/>
  <c r="M1325" i="48"/>
  <c r="L1325" i="48"/>
  <c r="K1325" i="48"/>
  <c r="M1324" i="48"/>
  <c r="L1324" i="48"/>
  <c r="K1324" i="48"/>
  <c r="M1323" i="48"/>
  <c r="L1323" i="48"/>
  <c r="K1323" i="48"/>
  <c r="M1322" i="48"/>
  <c r="L1322" i="48"/>
  <c r="K1322" i="48"/>
  <c r="M1321" i="48"/>
  <c r="L1321" i="48"/>
  <c r="K1321" i="48"/>
  <c r="M1320" i="48"/>
  <c r="L1320" i="48"/>
  <c r="K1320" i="48"/>
  <c r="M1319" i="48"/>
  <c r="L1319" i="48"/>
  <c r="K1319" i="48"/>
  <c r="M1318" i="48"/>
  <c r="L1318" i="48"/>
  <c r="K1318" i="48"/>
  <c r="M1317" i="48"/>
  <c r="L1317" i="48"/>
  <c r="K1317" i="48"/>
  <c r="M1316" i="48"/>
  <c r="L1316" i="48"/>
  <c r="K1316" i="48"/>
  <c r="M1315" i="48"/>
  <c r="L1315" i="48"/>
  <c r="K1315" i="48"/>
  <c r="M1314" i="48"/>
  <c r="L1314" i="48"/>
  <c r="K1314" i="48"/>
  <c r="M1313" i="48"/>
  <c r="L1313" i="48"/>
  <c r="K1313" i="48"/>
  <c r="M1312" i="48"/>
  <c r="L1312" i="48"/>
  <c r="K1312" i="48"/>
  <c r="M1311" i="48"/>
  <c r="L1311" i="48"/>
  <c r="K1311" i="48"/>
  <c r="M1310" i="48"/>
  <c r="L1310" i="48"/>
  <c r="K1310" i="48"/>
  <c r="M1309" i="48"/>
  <c r="L1309" i="48"/>
  <c r="K1309" i="48"/>
  <c r="M1308" i="48"/>
  <c r="L1308" i="48"/>
  <c r="K1308" i="48"/>
  <c r="M1307" i="48"/>
  <c r="L1307" i="48"/>
  <c r="K1307" i="48"/>
  <c r="M1306" i="48"/>
  <c r="L1306" i="48"/>
  <c r="K1306" i="48"/>
  <c r="M1305" i="48"/>
  <c r="L1305" i="48"/>
  <c r="K1305" i="48"/>
  <c r="M1304" i="48"/>
  <c r="L1304" i="48"/>
  <c r="K1304" i="48"/>
  <c r="M1303" i="48"/>
  <c r="L1303" i="48"/>
  <c r="K1303" i="48"/>
  <c r="M1302" i="48"/>
  <c r="L1302" i="48"/>
  <c r="K1302" i="48"/>
  <c r="M1301" i="48"/>
  <c r="L1301" i="48"/>
  <c r="K1301" i="48"/>
  <c r="M1300" i="48"/>
  <c r="L1300" i="48"/>
  <c r="K1300" i="48"/>
  <c r="M1299" i="48"/>
  <c r="L1299" i="48"/>
  <c r="K1299" i="48"/>
  <c r="M1298" i="48"/>
  <c r="L1298" i="48"/>
  <c r="K1298" i="48"/>
  <c r="M1297" i="48"/>
  <c r="L1297" i="48"/>
  <c r="K1297" i="48"/>
  <c r="M1296" i="48"/>
  <c r="L1296" i="48"/>
  <c r="K1296" i="48"/>
  <c r="M1295" i="48"/>
  <c r="L1295" i="48"/>
  <c r="K1295" i="48"/>
  <c r="M1294" i="48"/>
  <c r="L1294" i="48"/>
  <c r="K1294" i="48"/>
  <c r="M1293" i="48"/>
  <c r="L1293" i="48"/>
  <c r="K1293" i="48"/>
  <c r="M1292" i="48"/>
  <c r="L1292" i="48"/>
  <c r="K1292" i="48"/>
  <c r="M1291" i="48"/>
  <c r="L1291" i="48"/>
  <c r="K1291" i="48"/>
  <c r="M1290" i="48"/>
  <c r="L1290" i="48"/>
  <c r="K1290" i="48"/>
  <c r="M1289" i="48"/>
  <c r="L1289" i="48"/>
  <c r="K1289" i="48"/>
  <c r="M1288" i="48"/>
  <c r="L1288" i="48"/>
  <c r="K1288" i="48"/>
  <c r="M1287" i="48"/>
  <c r="L1287" i="48"/>
  <c r="K1287" i="48"/>
  <c r="M1286" i="48"/>
  <c r="L1286" i="48"/>
  <c r="K1286" i="48"/>
  <c r="M1285" i="48"/>
  <c r="L1285" i="48"/>
  <c r="K1285" i="48"/>
  <c r="M1284" i="48"/>
  <c r="L1284" i="48"/>
  <c r="K1284" i="48"/>
  <c r="M1283" i="48"/>
  <c r="L1283" i="48"/>
  <c r="K1283" i="48"/>
  <c r="M1282" i="48"/>
  <c r="L1282" i="48"/>
  <c r="K1282" i="48"/>
  <c r="M1281" i="48"/>
  <c r="L1281" i="48"/>
  <c r="K1281" i="48"/>
  <c r="M1280" i="48"/>
  <c r="L1280" i="48"/>
  <c r="K1280" i="48"/>
  <c r="M1279" i="48"/>
  <c r="L1279" i="48"/>
  <c r="K1279" i="48"/>
  <c r="M1278" i="48"/>
  <c r="L1278" i="48"/>
  <c r="K1278" i="48"/>
  <c r="M1277" i="48"/>
  <c r="L1277" i="48"/>
  <c r="K1277" i="48"/>
  <c r="M1276" i="48"/>
  <c r="L1276" i="48"/>
  <c r="K1276" i="48"/>
  <c r="M1275" i="48"/>
  <c r="L1275" i="48"/>
  <c r="K1275" i="48"/>
  <c r="M1274" i="48"/>
  <c r="L1274" i="48"/>
  <c r="K1274" i="48"/>
  <c r="M1273" i="48"/>
  <c r="L1273" i="48"/>
  <c r="K1273" i="48"/>
  <c r="M1272" i="48"/>
  <c r="L1272" i="48"/>
  <c r="K1272" i="48"/>
  <c r="M1271" i="48"/>
  <c r="L1271" i="48"/>
  <c r="K1271" i="48"/>
  <c r="M1270" i="48"/>
  <c r="L1270" i="48"/>
  <c r="K1270" i="48"/>
  <c r="M1269" i="48"/>
  <c r="L1269" i="48"/>
  <c r="K1269" i="48"/>
  <c r="M1268" i="48"/>
  <c r="L1268" i="48"/>
  <c r="K1268" i="48"/>
  <c r="M1267" i="48"/>
  <c r="L1267" i="48"/>
  <c r="K1267" i="48"/>
  <c r="M1266" i="48"/>
  <c r="L1266" i="48"/>
  <c r="K1266" i="48"/>
  <c r="M1265" i="48"/>
  <c r="L1265" i="48"/>
  <c r="K1265" i="48"/>
  <c r="M1264" i="48"/>
  <c r="L1264" i="48"/>
  <c r="K1264" i="48"/>
  <c r="M1263" i="48"/>
  <c r="L1263" i="48"/>
  <c r="K1263" i="48"/>
  <c r="M1262" i="48"/>
  <c r="L1262" i="48"/>
  <c r="K1262" i="48"/>
  <c r="M1261" i="48"/>
  <c r="L1261" i="48"/>
  <c r="K1261" i="48"/>
  <c r="M1260" i="48"/>
  <c r="L1260" i="48"/>
  <c r="K1260" i="48"/>
  <c r="M1259" i="48"/>
  <c r="L1259" i="48"/>
  <c r="K1259" i="48"/>
  <c r="M1258" i="48"/>
  <c r="L1258" i="48"/>
  <c r="K1258" i="48"/>
  <c r="M1257" i="48"/>
  <c r="L1257" i="48"/>
  <c r="K1257" i="48"/>
  <c r="M1256" i="48"/>
  <c r="L1256" i="48"/>
  <c r="K1256" i="48"/>
  <c r="M1255" i="48"/>
  <c r="L1255" i="48"/>
  <c r="K1255" i="48"/>
  <c r="M1254" i="48"/>
  <c r="L1254" i="48"/>
  <c r="K1254" i="48"/>
  <c r="M1253" i="48"/>
  <c r="L1253" i="48"/>
  <c r="K1253" i="48"/>
  <c r="M1252" i="48"/>
  <c r="L1252" i="48"/>
  <c r="K1252" i="48"/>
  <c r="M1251" i="48"/>
  <c r="L1251" i="48"/>
  <c r="K1251" i="48"/>
  <c r="M1250" i="48"/>
  <c r="L1250" i="48"/>
  <c r="K1250" i="48"/>
  <c r="M1249" i="48"/>
  <c r="L1249" i="48"/>
  <c r="K1249" i="48"/>
  <c r="M1248" i="48"/>
  <c r="L1248" i="48"/>
  <c r="K1248" i="48"/>
  <c r="M1247" i="48"/>
  <c r="L1247" i="48"/>
  <c r="K1247" i="48"/>
  <c r="M1246" i="48"/>
  <c r="L1246" i="48"/>
  <c r="K1246" i="48"/>
  <c r="M1245" i="48"/>
  <c r="L1245" i="48"/>
  <c r="K1245" i="48"/>
  <c r="M1244" i="48"/>
  <c r="L1244" i="48"/>
  <c r="K1244" i="48"/>
  <c r="M1243" i="48"/>
  <c r="L1243" i="48"/>
  <c r="K1243" i="48"/>
  <c r="M1242" i="48"/>
  <c r="L1242" i="48"/>
  <c r="K1242" i="48"/>
  <c r="M1241" i="48"/>
  <c r="L1241" i="48"/>
  <c r="K1241" i="48"/>
  <c r="M1240" i="48"/>
  <c r="L1240" i="48"/>
  <c r="K1240" i="48"/>
  <c r="M1239" i="48"/>
  <c r="L1239" i="48"/>
  <c r="K1239" i="48"/>
  <c r="M1238" i="48"/>
  <c r="L1238" i="48"/>
  <c r="K1238" i="48"/>
  <c r="M1237" i="48"/>
  <c r="L1237" i="48"/>
  <c r="K1237" i="48"/>
  <c r="M1236" i="48"/>
  <c r="L1236" i="48"/>
  <c r="K1236" i="48"/>
  <c r="M1235" i="48"/>
  <c r="L1235" i="48"/>
  <c r="K1235" i="48"/>
  <c r="M1234" i="48"/>
  <c r="L1234" i="48"/>
  <c r="K1234" i="48"/>
  <c r="M1233" i="48"/>
  <c r="L1233" i="48"/>
  <c r="K1233" i="48"/>
  <c r="M1232" i="48"/>
  <c r="L1232" i="48"/>
  <c r="K1232" i="48"/>
  <c r="M1231" i="48"/>
  <c r="L1231" i="48"/>
  <c r="K1231" i="48"/>
  <c r="M1230" i="48"/>
  <c r="L1230" i="48"/>
  <c r="K1230" i="48"/>
  <c r="M1229" i="48"/>
  <c r="L1229" i="48"/>
  <c r="K1229" i="48"/>
  <c r="M1228" i="48"/>
  <c r="L1228" i="48"/>
  <c r="K1228" i="48"/>
  <c r="M1227" i="48"/>
  <c r="L1227" i="48"/>
  <c r="K1227" i="48"/>
  <c r="M1226" i="48"/>
  <c r="L1226" i="48"/>
  <c r="K1226" i="48"/>
  <c r="M1225" i="48"/>
  <c r="L1225" i="48"/>
  <c r="K1225" i="48"/>
  <c r="M1224" i="48"/>
  <c r="L1224" i="48"/>
  <c r="K1224" i="48"/>
  <c r="M1223" i="48"/>
  <c r="L1223" i="48"/>
  <c r="K1223" i="48"/>
  <c r="M1222" i="48"/>
  <c r="L1222" i="48"/>
  <c r="K1222" i="48"/>
  <c r="M1221" i="48"/>
  <c r="L1221" i="48"/>
  <c r="K1221" i="48"/>
  <c r="M1220" i="48"/>
  <c r="L1220" i="48"/>
  <c r="K1220" i="48"/>
  <c r="M1219" i="48"/>
  <c r="L1219" i="48"/>
  <c r="K1219" i="48"/>
  <c r="M1218" i="48"/>
  <c r="L1218" i="48"/>
  <c r="K1218" i="48"/>
  <c r="M1217" i="48"/>
  <c r="L1217" i="48"/>
  <c r="K1217" i="48"/>
  <c r="M1216" i="48"/>
  <c r="L1216" i="48"/>
  <c r="K1216" i="48"/>
  <c r="M1215" i="48"/>
  <c r="L1215" i="48"/>
  <c r="K1215" i="48"/>
  <c r="M1214" i="48"/>
  <c r="L1214" i="48"/>
  <c r="K1214" i="48"/>
  <c r="M1213" i="48"/>
  <c r="L1213" i="48"/>
  <c r="K1213" i="48"/>
  <c r="M1212" i="48"/>
  <c r="L1212" i="48"/>
  <c r="K1212" i="48"/>
  <c r="M1211" i="48"/>
  <c r="L1211" i="48"/>
  <c r="K1211" i="48"/>
  <c r="M1210" i="48"/>
  <c r="L1210" i="48"/>
  <c r="K1210" i="48"/>
  <c r="M1209" i="48"/>
  <c r="L1209" i="48"/>
  <c r="K1209" i="48"/>
  <c r="M1208" i="48"/>
  <c r="L1208" i="48"/>
  <c r="K1208" i="48"/>
  <c r="M1207" i="48"/>
  <c r="L1207" i="48"/>
  <c r="K1207" i="48"/>
  <c r="M1206" i="48"/>
  <c r="L1206" i="48"/>
  <c r="K1206" i="48"/>
  <c r="M1205" i="48"/>
  <c r="L1205" i="48"/>
  <c r="K1205" i="48"/>
  <c r="M1204" i="48"/>
  <c r="L1204" i="48"/>
  <c r="K1204" i="48"/>
  <c r="M1203" i="48"/>
  <c r="L1203" i="48"/>
  <c r="K1203" i="48"/>
  <c r="M1202" i="48"/>
  <c r="L1202" i="48"/>
  <c r="K1202" i="48"/>
  <c r="M1201" i="48"/>
  <c r="L1201" i="48"/>
  <c r="K1201" i="48"/>
  <c r="M1200" i="48"/>
  <c r="L1200" i="48"/>
  <c r="K1200" i="48"/>
  <c r="M1199" i="48"/>
  <c r="L1199" i="48"/>
  <c r="K1199" i="48"/>
  <c r="M1198" i="48"/>
  <c r="L1198" i="48"/>
  <c r="K1198" i="48"/>
  <c r="M1197" i="48"/>
  <c r="L1197" i="48"/>
  <c r="K1197" i="48"/>
  <c r="M1196" i="48"/>
  <c r="L1196" i="48"/>
  <c r="K1196" i="48"/>
  <c r="M1195" i="48"/>
  <c r="L1195" i="48"/>
  <c r="K1195" i="48"/>
  <c r="M1194" i="48"/>
  <c r="L1194" i="48"/>
  <c r="K1194" i="48"/>
  <c r="M1193" i="48"/>
  <c r="L1193" i="48"/>
  <c r="K1193" i="48"/>
  <c r="M1192" i="48"/>
  <c r="L1192" i="48"/>
  <c r="K1192" i="48"/>
  <c r="M1191" i="48"/>
  <c r="L1191" i="48"/>
  <c r="K1191" i="48"/>
  <c r="M1190" i="48"/>
  <c r="L1190" i="48"/>
  <c r="K1190" i="48"/>
  <c r="M1189" i="48"/>
  <c r="L1189" i="48"/>
  <c r="K1189" i="48"/>
  <c r="M1188" i="48"/>
  <c r="L1188" i="48"/>
  <c r="K1188" i="48"/>
  <c r="M1187" i="48"/>
  <c r="L1187" i="48"/>
  <c r="K1187" i="48"/>
  <c r="M1186" i="48"/>
  <c r="L1186" i="48"/>
  <c r="K1186" i="48"/>
  <c r="M1185" i="48"/>
  <c r="L1185" i="48"/>
  <c r="K1185" i="48"/>
  <c r="M1184" i="48"/>
  <c r="L1184" i="48"/>
  <c r="K1184" i="48"/>
  <c r="M1183" i="48"/>
  <c r="L1183" i="48"/>
  <c r="K1183" i="48"/>
  <c r="M1182" i="48"/>
  <c r="L1182" i="48"/>
  <c r="K1182" i="48"/>
  <c r="M1181" i="48"/>
  <c r="L1181" i="48"/>
  <c r="K1181" i="48"/>
  <c r="M1180" i="48"/>
  <c r="L1180" i="48"/>
  <c r="K1180" i="48"/>
  <c r="M1179" i="48"/>
  <c r="L1179" i="48"/>
  <c r="K1179" i="48"/>
  <c r="M1178" i="48"/>
  <c r="L1178" i="48"/>
  <c r="K1178" i="48"/>
  <c r="M1177" i="48"/>
  <c r="L1177" i="48"/>
  <c r="K1177" i="48"/>
  <c r="M1176" i="48"/>
  <c r="L1176" i="48"/>
  <c r="K1176" i="48"/>
  <c r="M1175" i="48"/>
  <c r="L1175" i="48"/>
  <c r="K1175" i="48"/>
  <c r="M1174" i="48"/>
  <c r="L1174" i="48"/>
  <c r="K1174" i="48"/>
  <c r="M1173" i="48"/>
  <c r="L1173" i="48"/>
  <c r="K1173" i="48"/>
  <c r="M1172" i="48"/>
  <c r="L1172" i="48"/>
  <c r="K1172" i="48"/>
  <c r="M1171" i="48"/>
  <c r="L1171" i="48"/>
  <c r="K1171" i="48"/>
  <c r="M1170" i="48"/>
  <c r="L1170" i="48"/>
  <c r="K1170" i="48"/>
  <c r="M1169" i="48"/>
  <c r="L1169" i="48"/>
  <c r="K1169" i="48"/>
  <c r="M1168" i="48"/>
  <c r="L1168" i="48"/>
  <c r="K1168" i="48"/>
  <c r="M1167" i="48"/>
  <c r="L1167" i="48"/>
  <c r="K1167" i="48"/>
  <c r="M1166" i="48"/>
  <c r="L1166" i="48"/>
  <c r="K1166" i="48"/>
  <c r="M1165" i="48"/>
  <c r="L1165" i="48"/>
  <c r="K1165" i="48"/>
  <c r="M1164" i="48"/>
  <c r="L1164" i="48"/>
  <c r="K1164" i="48"/>
  <c r="M1163" i="48"/>
  <c r="L1163" i="48"/>
  <c r="K1163" i="48"/>
  <c r="M1162" i="48"/>
  <c r="L1162" i="48"/>
  <c r="K1162" i="48"/>
  <c r="M1161" i="48"/>
  <c r="L1161" i="48"/>
  <c r="K1161" i="48"/>
  <c r="M1160" i="48"/>
  <c r="L1160" i="48"/>
  <c r="K1160" i="48"/>
  <c r="M1159" i="48"/>
  <c r="L1159" i="48"/>
  <c r="K1159" i="48"/>
  <c r="M1158" i="48"/>
  <c r="L1158" i="48"/>
  <c r="K1158" i="48"/>
  <c r="M1157" i="48"/>
  <c r="L1157" i="48"/>
  <c r="K1157" i="48"/>
  <c r="M1156" i="48"/>
  <c r="L1156" i="48"/>
  <c r="K1156" i="48"/>
  <c r="M1155" i="48"/>
  <c r="L1155" i="48"/>
  <c r="K1155" i="48"/>
  <c r="M1154" i="48"/>
  <c r="L1154" i="48"/>
  <c r="K1154" i="48"/>
  <c r="M1153" i="48"/>
  <c r="L1153" i="48"/>
  <c r="K1153" i="48"/>
  <c r="M1152" i="48"/>
  <c r="L1152" i="48"/>
  <c r="K1152" i="48"/>
  <c r="M1151" i="48"/>
  <c r="L1151" i="48"/>
  <c r="K1151" i="48"/>
  <c r="M1150" i="48"/>
  <c r="L1150" i="48"/>
  <c r="K1150" i="48"/>
  <c r="M1149" i="48"/>
  <c r="L1149" i="48"/>
  <c r="K1149" i="48"/>
  <c r="M1148" i="48"/>
  <c r="L1148" i="48"/>
  <c r="K1148" i="48"/>
  <c r="M1147" i="48"/>
  <c r="L1147" i="48"/>
  <c r="K1147" i="48"/>
  <c r="M1146" i="48"/>
  <c r="L1146" i="48"/>
  <c r="K1146" i="48"/>
  <c r="M1145" i="48"/>
  <c r="L1145" i="48"/>
  <c r="K1145" i="48"/>
  <c r="M1144" i="48"/>
  <c r="L1144" i="48"/>
  <c r="K1144" i="48"/>
  <c r="M1143" i="48"/>
  <c r="L1143" i="48"/>
  <c r="K1143" i="48"/>
  <c r="M1142" i="48"/>
  <c r="L1142" i="48"/>
  <c r="K1142" i="48"/>
  <c r="M1141" i="48"/>
  <c r="L1141" i="48"/>
  <c r="K1141" i="48"/>
  <c r="M1140" i="48"/>
  <c r="L1140" i="48"/>
  <c r="K1140" i="48"/>
  <c r="M1139" i="48"/>
  <c r="L1139" i="48"/>
  <c r="K1139" i="48"/>
  <c r="M1138" i="48"/>
  <c r="L1138" i="48"/>
  <c r="K1138" i="48"/>
  <c r="M1137" i="48"/>
  <c r="L1137" i="48"/>
  <c r="K1137" i="48"/>
  <c r="M1136" i="48"/>
  <c r="L1136" i="48"/>
  <c r="K1136" i="48"/>
  <c r="M1135" i="48"/>
  <c r="L1135" i="48"/>
  <c r="K1135" i="48"/>
  <c r="M1134" i="48"/>
  <c r="L1134" i="48"/>
  <c r="K1134" i="48"/>
  <c r="M1133" i="48"/>
  <c r="L1133" i="48"/>
  <c r="K1133" i="48"/>
  <c r="M1132" i="48"/>
  <c r="L1132" i="48"/>
  <c r="K1132" i="48"/>
  <c r="M1131" i="48"/>
  <c r="L1131" i="48"/>
  <c r="K1131" i="48"/>
  <c r="M1130" i="48"/>
  <c r="L1130" i="48"/>
  <c r="K1130" i="48"/>
  <c r="M1129" i="48"/>
  <c r="L1129" i="48"/>
  <c r="K1129" i="48"/>
  <c r="M1128" i="48"/>
  <c r="L1128" i="48"/>
  <c r="K1128" i="48"/>
  <c r="M1127" i="48"/>
  <c r="L1127" i="48"/>
  <c r="K1127" i="48"/>
  <c r="M1126" i="48"/>
  <c r="L1126" i="48"/>
  <c r="K1126" i="48"/>
  <c r="M1125" i="48"/>
  <c r="L1125" i="48"/>
  <c r="K1125" i="48"/>
  <c r="M1124" i="48"/>
  <c r="L1124" i="48"/>
  <c r="K1124" i="48"/>
  <c r="M1123" i="48"/>
  <c r="L1123" i="48"/>
  <c r="K1123" i="48"/>
  <c r="M1122" i="48"/>
  <c r="L1122" i="48"/>
  <c r="K1122" i="48"/>
  <c r="M1121" i="48"/>
  <c r="L1121" i="48"/>
  <c r="K1121" i="48"/>
  <c r="M1120" i="48"/>
  <c r="L1120" i="48"/>
  <c r="K1120" i="48"/>
  <c r="M1119" i="48"/>
  <c r="L1119" i="48"/>
  <c r="K1119" i="48"/>
  <c r="M1118" i="48"/>
  <c r="L1118" i="48"/>
  <c r="K1118" i="48"/>
  <c r="M1117" i="48"/>
  <c r="L1117" i="48"/>
  <c r="K1117" i="48"/>
  <c r="M1116" i="48"/>
  <c r="L1116" i="48"/>
  <c r="K1116" i="48"/>
  <c r="M1115" i="48"/>
  <c r="L1115" i="48"/>
  <c r="K1115" i="48"/>
  <c r="M1114" i="48"/>
  <c r="L1114" i="48"/>
  <c r="K1114" i="48"/>
  <c r="M1113" i="48"/>
  <c r="L1113" i="48"/>
  <c r="K1113" i="48"/>
  <c r="M1112" i="48"/>
  <c r="L1112" i="48"/>
  <c r="K1112" i="48"/>
  <c r="M1111" i="48"/>
  <c r="L1111" i="48"/>
  <c r="K1111" i="48"/>
  <c r="M1110" i="48"/>
  <c r="L1110" i="48"/>
  <c r="K1110" i="48"/>
  <c r="M1109" i="48"/>
  <c r="L1109" i="48"/>
  <c r="K1109" i="48"/>
  <c r="M1108" i="48"/>
  <c r="L1108" i="48"/>
  <c r="K1108" i="48"/>
  <c r="M1107" i="48"/>
  <c r="L1107" i="48"/>
  <c r="K1107" i="48"/>
  <c r="M1106" i="48"/>
  <c r="L1106" i="48"/>
  <c r="K1106" i="48"/>
  <c r="M1105" i="48"/>
  <c r="L1105" i="48"/>
  <c r="K1105" i="48"/>
  <c r="M1104" i="48"/>
  <c r="L1104" i="48"/>
  <c r="K1104" i="48"/>
  <c r="M1103" i="48"/>
  <c r="L1103" i="48"/>
  <c r="K1103" i="48"/>
  <c r="M1102" i="48"/>
  <c r="L1102" i="48"/>
  <c r="K1102" i="48"/>
  <c r="M1101" i="48"/>
  <c r="L1101" i="48"/>
  <c r="K1101" i="48"/>
  <c r="M1100" i="48"/>
  <c r="L1100" i="48"/>
  <c r="K1100" i="48"/>
  <c r="M1099" i="48"/>
  <c r="L1099" i="48"/>
  <c r="K1099" i="48"/>
  <c r="M1098" i="48"/>
  <c r="L1098" i="48"/>
  <c r="K1098" i="48"/>
  <c r="M1097" i="48"/>
  <c r="L1097" i="48"/>
  <c r="K1097" i="48"/>
  <c r="M1096" i="48"/>
  <c r="L1096" i="48"/>
  <c r="K1096" i="48"/>
  <c r="M1095" i="48"/>
  <c r="L1095" i="48"/>
  <c r="K1095" i="48"/>
  <c r="M1094" i="48"/>
  <c r="L1094" i="48"/>
  <c r="K1094" i="48"/>
  <c r="M1093" i="48"/>
  <c r="L1093" i="48"/>
  <c r="K1093" i="48"/>
  <c r="M1092" i="48"/>
  <c r="L1092" i="48"/>
  <c r="K1092" i="48"/>
  <c r="M1091" i="48"/>
  <c r="L1091" i="48"/>
  <c r="K1091" i="48"/>
  <c r="M1090" i="48"/>
  <c r="L1090" i="48"/>
  <c r="K1090" i="48"/>
  <c r="M1089" i="48"/>
  <c r="L1089" i="48"/>
  <c r="K1089" i="48"/>
  <c r="M1088" i="48"/>
  <c r="L1088" i="48"/>
  <c r="K1088" i="48"/>
  <c r="M1087" i="48"/>
  <c r="L1087" i="48"/>
  <c r="K1087" i="48"/>
  <c r="M1086" i="48"/>
  <c r="L1086" i="48"/>
  <c r="K1086" i="48"/>
  <c r="M1085" i="48"/>
  <c r="L1085" i="48"/>
  <c r="K1085" i="48"/>
  <c r="M1084" i="48"/>
  <c r="L1084" i="48"/>
  <c r="K1084" i="48"/>
  <c r="M1083" i="48"/>
  <c r="L1083" i="48"/>
  <c r="K1083" i="48"/>
  <c r="M1082" i="48"/>
  <c r="L1082" i="48"/>
  <c r="K1082" i="48"/>
  <c r="M1081" i="48"/>
  <c r="L1081" i="48"/>
  <c r="K1081" i="48"/>
  <c r="M1080" i="48"/>
  <c r="L1080" i="48"/>
  <c r="K1080" i="48"/>
  <c r="M1079" i="48"/>
  <c r="L1079" i="48"/>
  <c r="K1079" i="48"/>
  <c r="M1078" i="48"/>
  <c r="L1078" i="48"/>
  <c r="K1078" i="48"/>
  <c r="M1077" i="48"/>
  <c r="L1077" i="48"/>
  <c r="K1077" i="48"/>
  <c r="M1076" i="48"/>
  <c r="L1076" i="48"/>
  <c r="K1076" i="48"/>
  <c r="M1075" i="48"/>
  <c r="L1075" i="48"/>
  <c r="K1075" i="48"/>
  <c r="M1074" i="48"/>
  <c r="L1074" i="48"/>
  <c r="K1074" i="48"/>
  <c r="M1073" i="48"/>
  <c r="L1073" i="48"/>
  <c r="K1073" i="48"/>
  <c r="M1072" i="48"/>
  <c r="L1072" i="48"/>
  <c r="K1072" i="48"/>
  <c r="M1071" i="48"/>
  <c r="L1071" i="48"/>
  <c r="K1071" i="48"/>
  <c r="M1070" i="48"/>
  <c r="L1070" i="48"/>
  <c r="K1070" i="48"/>
  <c r="M1069" i="48"/>
  <c r="L1069" i="48"/>
  <c r="K1069" i="48"/>
  <c r="M1068" i="48"/>
  <c r="L1068" i="48"/>
  <c r="K1068" i="48"/>
  <c r="M1067" i="48"/>
  <c r="L1067" i="48"/>
  <c r="K1067" i="48"/>
  <c r="M1066" i="48"/>
  <c r="L1066" i="48"/>
  <c r="K1066" i="48"/>
  <c r="M1065" i="48"/>
  <c r="L1065" i="48"/>
  <c r="K1065" i="48"/>
  <c r="M1064" i="48"/>
  <c r="L1064" i="48"/>
  <c r="K1064" i="48"/>
  <c r="M1063" i="48"/>
  <c r="L1063" i="48"/>
  <c r="K1063" i="48"/>
  <c r="M1062" i="48"/>
  <c r="L1062" i="48"/>
  <c r="K1062" i="48"/>
  <c r="M1061" i="48"/>
  <c r="L1061" i="48"/>
  <c r="K1061" i="48"/>
  <c r="M1060" i="48"/>
  <c r="L1060" i="48"/>
  <c r="K1060" i="48"/>
  <c r="M1059" i="48"/>
  <c r="L1059" i="48"/>
  <c r="K1059" i="48"/>
  <c r="M1058" i="48"/>
  <c r="L1058" i="48"/>
  <c r="K1058" i="48"/>
  <c r="M1057" i="48"/>
  <c r="L1057" i="48"/>
  <c r="K1057" i="48"/>
  <c r="M1056" i="48"/>
  <c r="L1056" i="48"/>
  <c r="K1056" i="48"/>
  <c r="M1055" i="48"/>
  <c r="L1055" i="48"/>
  <c r="K1055" i="48"/>
  <c r="M1054" i="48"/>
  <c r="L1054" i="48"/>
  <c r="K1054" i="48"/>
  <c r="M1053" i="48"/>
  <c r="L1053" i="48"/>
  <c r="K1053" i="48"/>
  <c r="M1052" i="48"/>
  <c r="L1052" i="48"/>
  <c r="K1052" i="48"/>
  <c r="M1051" i="48"/>
  <c r="L1051" i="48"/>
  <c r="K1051" i="48"/>
  <c r="M1050" i="48"/>
  <c r="L1050" i="48"/>
  <c r="K1050" i="48"/>
  <c r="M1049" i="48"/>
  <c r="L1049" i="48"/>
  <c r="K1049" i="48"/>
  <c r="M1048" i="48"/>
  <c r="L1048" i="48"/>
  <c r="K1048" i="48"/>
  <c r="M1047" i="48"/>
  <c r="L1047" i="48"/>
  <c r="K1047" i="48"/>
  <c r="M1046" i="48"/>
  <c r="L1046" i="48"/>
  <c r="K1046" i="48"/>
  <c r="M1045" i="48"/>
  <c r="L1045" i="48"/>
  <c r="K1045" i="48"/>
  <c r="M1044" i="48"/>
  <c r="L1044" i="48"/>
  <c r="K1044" i="48"/>
  <c r="M1043" i="48"/>
  <c r="L1043" i="48"/>
  <c r="K1043" i="48"/>
  <c r="M1042" i="48"/>
  <c r="L1042" i="48"/>
  <c r="K1042" i="48"/>
  <c r="M1041" i="48"/>
  <c r="L1041" i="48"/>
  <c r="K1041" i="48"/>
  <c r="M1040" i="48"/>
  <c r="L1040" i="48"/>
  <c r="K1040" i="48"/>
  <c r="M1039" i="48"/>
  <c r="L1039" i="48"/>
  <c r="K1039" i="48"/>
  <c r="M1038" i="48"/>
  <c r="L1038" i="48"/>
  <c r="K1038" i="48"/>
  <c r="M1037" i="48"/>
  <c r="L1037" i="48"/>
  <c r="K1037" i="48"/>
  <c r="M1036" i="48"/>
  <c r="L1036" i="48"/>
  <c r="K1036" i="48"/>
  <c r="M1035" i="48"/>
  <c r="L1035" i="48"/>
  <c r="K1035" i="48"/>
  <c r="M1034" i="48"/>
  <c r="L1034" i="48"/>
  <c r="K1034" i="48"/>
  <c r="M1033" i="48"/>
  <c r="L1033" i="48"/>
  <c r="K1033" i="48"/>
  <c r="M1032" i="48"/>
  <c r="L1032" i="48"/>
  <c r="K1032" i="48"/>
  <c r="M1031" i="48"/>
  <c r="L1031" i="48"/>
  <c r="K1031" i="48"/>
  <c r="M1030" i="48"/>
  <c r="L1030" i="48"/>
  <c r="K1030" i="48"/>
  <c r="M1029" i="48"/>
  <c r="L1029" i="48"/>
  <c r="K1029" i="48"/>
  <c r="M1028" i="48"/>
  <c r="L1028" i="48"/>
  <c r="K1028" i="48"/>
  <c r="M1027" i="48"/>
  <c r="L1027" i="48"/>
  <c r="K1027" i="48"/>
  <c r="M1026" i="48"/>
  <c r="L1026" i="48"/>
  <c r="K1026" i="48"/>
  <c r="M1025" i="48"/>
  <c r="L1025" i="48"/>
  <c r="K1025" i="48"/>
  <c r="M1024" i="48"/>
  <c r="L1024" i="48"/>
  <c r="K1024" i="48"/>
  <c r="M1023" i="48"/>
  <c r="L1023" i="48"/>
  <c r="K1023" i="48"/>
  <c r="M1022" i="48"/>
  <c r="L1022" i="48"/>
  <c r="K1022" i="48"/>
  <c r="M1021" i="48"/>
  <c r="L1021" i="48"/>
  <c r="K1021" i="48"/>
  <c r="M1020" i="48"/>
  <c r="L1020" i="48"/>
  <c r="K1020" i="48"/>
  <c r="M1019" i="48"/>
  <c r="L1019" i="48"/>
  <c r="K1019" i="48"/>
  <c r="M1018" i="48"/>
  <c r="L1018" i="48"/>
  <c r="K1018" i="48"/>
  <c r="M1017" i="48"/>
  <c r="L1017" i="48"/>
  <c r="K1017" i="48"/>
  <c r="M1016" i="48"/>
  <c r="L1016" i="48"/>
  <c r="K1016" i="48"/>
  <c r="M1015" i="48"/>
  <c r="L1015" i="48"/>
  <c r="K1015" i="48"/>
  <c r="M1014" i="48"/>
  <c r="L1014" i="48"/>
  <c r="K1014" i="48"/>
  <c r="M1013" i="48"/>
  <c r="L1013" i="48"/>
  <c r="K1013" i="48"/>
  <c r="M1012" i="48"/>
  <c r="L1012" i="48"/>
  <c r="K1012" i="48"/>
  <c r="M1011" i="48"/>
  <c r="L1011" i="48"/>
  <c r="K1011" i="48"/>
  <c r="M1010" i="48"/>
  <c r="L1010" i="48"/>
  <c r="K1010" i="48"/>
  <c r="M1009" i="48"/>
  <c r="L1009" i="48"/>
  <c r="K1009" i="48"/>
  <c r="M1008" i="48"/>
  <c r="L1008" i="48"/>
  <c r="K1008" i="48"/>
  <c r="M1007" i="48"/>
  <c r="L1007" i="48"/>
  <c r="K1007" i="48"/>
  <c r="M1006" i="48"/>
  <c r="L1006" i="48"/>
  <c r="K1006" i="48"/>
  <c r="M1005" i="48"/>
  <c r="L1005" i="48"/>
  <c r="K1005" i="48"/>
  <c r="M1004" i="48"/>
  <c r="L1004" i="48"/>
  <c r="K1004" i="48"/>
  <c r="M1003" i="48"/>
  <c r="L1003" i="48"/>
  <c r="K1003" i="48"/>
  <c r="M1002" i="48"/>
  <c r="L1002" i="48"/>
  <c r="K1002" i="48"/>
  <c r="M1001" i="48"/>
  <c r="L1001" i="48"/>
  <c r="K1001" i="48"/>
  <c r="M1000" i="48"/>
  <c r="L1000" i="48"/>
  <c r="K1000" i="48"/>
  <c r="M999" i="48"/>
  <c r="L999" i="48"/>
  <c r="K999" i="48"/>
  <c r="M998" i="48"/>
  <c r="L998" i="48"/>
  <c r="K998" i="48"/>
  <c r="M997" i="48"/>
  <c r="L997" i="48"/>
  <c r="K997" i="48"/>
  <c r="M996" i="48"/>
  <c r="L996" i="48"/>
  <c r="K996" i="48"/>
  <c r="M995" i="48"/>
  <c r="L995" i="48"/>
  <c r="K995" i="48"/>
  <c r="M994" i="48"/>
  <c r="L994" i="48"/>
  <c r="K994" i="48"/>
  <c r="M993" i="48"/>
  <c r="L993" i="48"/>
  <c r="K993" i="48"/>
  <c r="M992" i="48"/>
  <c r="L992" i="48"/>
  <c r="K992" i="48"/>
  <c r="M991" i="48"/>
  <c r="L991" i="48"/>
  <c r="K991" i="48"/>
  <c r="M990" i="48"/>
  <c r="L990" i="48"/>
  <c r="K990" i="48"/>
  <c r="M989" i="48"/>
  <c r="L989" i="48"/>
  <c r="K989" i="48"/>
  <c r="M988" i="48"/>
  <c r="L988" i="48"/>
  <c r="K988" i="48"/>
  <c r="M987" i="48"/>
  <c r="L987" i="48"/>
  <c r="K987" i="48"/>
  <c r="M986" i="48"/>
  <c r="L986" i="48"/>
  <c r="K986" i="48"/>
  <c r="M985" i="48"/>
  <c r="L985" i="48"/>
  <c r="K985" i="48"/>
  <c r="M984" i="48"/>
  <c r="L984" i="48"/>
  <c r="K984" i="48"/>
  <c r="M983" i="48"/>
  <c r="L983" i="48"/>
  <c r="K983" i="48"/>
  <c r="M982" i="48"/>
  <c r="L982" i="48"/>
  <c r="K982" i="48"/>
  <c r="M981" i="48"/>
  <c r="L981" i="48"/>
  <c r="K981" i="48"/>
  <c r="M980" i="48"/>
  <c r="L980" i="48"/>
  <c r="K980" i="48"/>
  <c r="M979" i="48"/>
  <c r="L979" i="48"/>
  <c r="K979" i="48"/>
  <c r="M978" i="48"/>
  <c r="L978" i="48"/>
  <c r="K978" i="48"/>
  <c r="M977" i="48"/>
  <c r="L977" i="48"/>
  <c r="K977" i="48"/>
  <c r="M976" i="48"/>
  <c r="L976" i="48"/>
  <c r="K976" i="48"/>
  <c r="M975" i="48"/>
  <c r="L975" i="48"/>
  <c r="K975" i="48"/>
  <c r="M974" i="48"/>
  <c r="L974" i="48"/>
  <c r="K974" i="48"/>
  <c r="M973" i="48"/>
  <c r="L973" i="48"/>
  <c r="K973" i="48"/>
  <c r="M972" i="48"/>
  <c r="L972" i="48"/>
  <c r="K972" i="48"/>
  <c r="M971" i="48"/>
  <c r="L971" i="48"/>
  <c r="K971" i="48"/>
  <c r="M970" i="48"/>
  <c r="L970" i="48"/>
  <c r="K970" i="48"/>
  <c r="M969" i="48"/>
  <c r="L969" i="48"/>
  <c r="K969" i="48"/>
  <c r="M968" i="48"/>
  <c r="L968" i="48"/>
  <c r="K968" i="48"/>
  <c r="M967" i="48"/>
  <c r="L967" i="48"/>
  <c r="K967" i="48"/>
  <c r="M966" i="48"/>
  <c r="L966" i="48"/>
  <c r="K966" i="48"/>
  <c r="M965" i="48"/>
  <c r="L965" i="48"/>
  <c r="K965" i="48"/>
  <c r="M964" i="48"/>
  <c r="L964" i="48"/>
  <c r="K964" i="48"/>
  <c r="M963" i="48"/>
  <c r="L963" i="48"/>
  <c r="K963" i="48"/>
  <c r="M962" i="48"/>
  <c r="L962" i="48"/>
  <c r="K962" i="48"/>
  <c r="M961" i="48"/>
  <c r="L961" i="48"/>
  <c r="K961" i="48"/>
  <c r="M960" i="48"/>
  <c r="L960" i="48"/>
  <c r="K960" i="48"/>
  <c r="M959" i="48"/>
  <c r="L959" i="48"/>
  <c r="K959" i="48"/>
  <c r="M958" i="48"/>
  <c r="L958" i="48"/>
  <c r="K958" i="48"/>
  <c r="M957" i="48"/>
  <c r="L957" i="48"/>
  <c r="K957" i="48"/>
  <c r="M956" i="48"/>
  <c r="L956" i="48"/>
  <c r="K956" i="48"/>
  <c r="M955" i="48"/>
  <c r="L955" i="48"/>
  <c r="K955" i="48"/>
  <c r="M954" i="48"/>
  <c r="L954" i="48"/>
  <c r="K954" i="48"/>
  <c r="M953" i="48"/>
  <c r="L953" i="48"/>
  <c r="K953" i="48"/>
  <c r="M952" i="48"/>
  <c r="L952" i="48"/>
  <c r="K952" i="48"/>
  <c r="M951" i="48"/>
  <c r="L951" i="48"/>
  <c r="K951" i="48"/>
  <c r="M950" i="48"/>
  <c r="L950" i="48"/>
  <c r="K950" i="48"/>
  <c r="M949" i="48"/>
  <c r="L949" i="48"/>
  <c r="K949" i="48"/>
  <c r="M948" i="48"/>
  <c r="L948" i="48"/>
  <c r="K948" i="48"/>
  <c r="M947" i="48"/>
  <c r="L947" i="48"/>
  <c r="K947" i="48"/>
  <c r="M946" i="48"/>
  <c r="L946" i="48"/>
  <c r="K946" i="48"/>
  <c r="M945" i="48"/>
  <c r="L945" i="48"/>
  <c r="K945" i="48"/>
  <c r="M944" i="48"/>
  <c r="L944" i="48"/>
  <c r="K944" i="48"/>
  <c r="M943" i="48"/>
  <c r="L943" i="48"/>
  <c r="K943" i="48"/>
  <c r="M942" i="48"/>
  <c r="L942" i="48"/>
  <c r="K942" i="48"/>
  <c r="M941" i="48"/>
  <c r="L941" i="48"/>
  <c r="K941" i="48"/>
  <c r="M940" i="48"/>
  <c r="L940" i="48"/>
  <c r="K940" i="48"/>
  <c r="M939" i="48"/>
  <c r="L939" i="48"/>
  <c r="K939" i="48"/>
  <c r="M938" i="48"/>
  <c r="L938" i="48"/>
  <c r="K938" i="48"/>
  <c r="M937" i="48"/>
  <c r="L937" i="48"/>
  <c r="K937" i="48"/>
  <c r="M936" i="48"/>
  <c r="L936" i="48"/>
  <c r="K936" i="48"/>
  <c r="M935" i="48"/>
  <c r="L935" i="48"/>
  <c r="K935" i="48"/>
  <c r="M934" i="48"/>
  <c r="L934" i="48"/>
  <c r="K934" i="48"/>
  <c r="M933" i="48"/>
  <c r="L933" i="48"/>
  <c r="K933" i="48"/>
  <c r="M932" i="48"/>
  <c r="L932" i="48"/>
  <c r="K932" i="48"/>
  <c r="M931" i="48"/>
  <c r="L931" i="48"/>
  <c r="K931" i="48"/>
  <c r="M930" i="48"/>
  <c r="L930" i="48"/>
  <c r="K930" i="48"/>
  <c r="M929" i="48"/>
  <c r="L929" i="48"/>
  <c r="K929" i="48"/>
  <c r="M928" i="48"/>
  <c r="L928" i="48"/>
  <c r="K928" i="48"/>
  <c r="M927" i="48"/>
  <c r="L927" i="48"/>
  <c r="K927" i="48"/>
  <c r="M926" i="48"/>
  <c r="L926" i="48"/>
  <c r="K926" i="48"/>
  <c r="M925" i="48"/>
  <c r="L925" i="48"/>
  <c r="K925" i="48"/>
  <c r="M924" i="48"/>
  <c r="L924" i="48"/>
  <c r="K924" i="48"/>
  <c r="M923" i="48"/>
  <c r="L923" i="48"/>
  <c r="K923" i="48"/>
  <c r="M922" i="48"/>
  <c r="L922" i="48"/>
  <c r="K922" i="48"/>
  <c r="M921" i="48"/>
  <c r="L921" i="48"/>
  <c r="K921" i="48"/>
  <c r="M920" i="48"/>
  <c r="L920" i="48"/>
  <c r="K920" i="48"/>
  <c r="M919" i="48"/>
  <c r="L919" i="48"/>
  <c r="K919" i="48"/>
  <c r="M918" i="48"/>
  <c r="L918" i="48"/>
  <c r="K918" i="48"/>
  <c r="M917" i="48"/>
  <c r="L917" i="48"/>
  <c r="K917" i="48"/>
  <c r="M916" i="48"/>
  <c r="L916" i="48"/>
  <c r="K916" i="48"/>
  <c r="M915" i="48"/>
  <c r="L915" i="48"/>
  <c r="K915" i="48"/>
  <c r="M914" i="48"/>
  <c r="L914" i="48"/>
  <c r="K914" i="48"/>
  <c r="M913" i="48"/>
  <c r="L913" i="48"/>
  <c r="K913" i="48"/>
  <c r="M912" i="48"/>
  <c r="L912" i="48"/>
  <c r="K912" i="48"/>
  <c r="M911" i="48"/>
  <c r="L911" i="48"/>
  <c r="K911" i="48"/>
  <c r="M910" i="48"/>
  <c r="L910" i="48"/>
  <c r="K910" i="48"/>
  <c r="M909" i="48"/>
  <c r="L909" i="48"/>
  <c r="K909" i="48"/>
  <c r="M908" i="48"/>
  <c r="L908" i="48"/>
  <c r="K908" i="48"/>
  <c r="M907" i="48"/>
  <c r="L907" i="48"/>
  <c r="K907" i="48"/>
  <c r="M906" i="48"/>
  <c r="L906" i="48"/>
  <c r="K906" i="48"/>
  <c r="M905" i="48"/>
  <c r="L905" i="48"/>
  <c r="K905" i="48"/>
  <c r="M904" i="48"/>
  <c r="L904" i="48"/>
  <c r="K904" i="48"/>
  <c r="M903" i="48"/>
  <c r="L903" i="48"/>
  <c r="K903" i="48"/>
  <c r="M902" i="48"/>
  <c r="L902" i="48"/>
  <c r="K902" i="48"/>
  <c r="M901" i="48"/>
  <c r="L901" i="48"/>
  <c r="K901" i="48"/>
  <c r="M900" i="48"/>
  <c r="L900" i="48"/>
  <c r="K900" i="48"/>
  <c r="M899" i="48"/>
  <c r="L899" i="48"/>
  <c r="K899" i="48"/>
  <c r="M898" i="48"/>
  <c r="L898" i="48"/>
  <c r="K898" i="48"/>
  <c r="M897" i="48"/>
  <c r="L897" i="48"/>
  <c r="K897" i="48"/>
  <c r="M896" i="48"/>
  <c r="L896" i="48"/>
  <c r="K896" i="48"/>
  <c r="M895" i="48"/>
  <c r="L895" i="48"/>
  <c r="K895" i="48"/>
  <c r="M894" i="48"/>
  <c r="L894" i="48"/>
  <c r="K894" i="48"/>
  <c r="M893" i="48"/>
  <c r="L893" i="48"/>
  <c r="K893" i="48"/>
  <c r="M892" i="48"/>
  <c r="L892" i="48"/>
  <c r="K892" i="48"/>
  <c r="M891" i="48"/>
  <c r="L891" i="48"/>
  <c r="K891" i="48"/>
  <c r="M890" i="48"/>
  <c r="L890" i="48"/>
  <c r="K890" i="48"/>
  <c r="M889" i="48"/>
  <c r="L889" i="48"/>
  <c r="K889" i="48"/>
  <c r="M888" i="48"/>
  <c r="L888" i="48"/>
  <c r="K888" i="48"/>
  <c r="M887" i="48"/>
  <c r="L887" i="48"/>
  <c r="K887" i="48"/>
  <c r="M886" i="48"/>
  <c r="L886" i="48"/>
  <c r="K886" i="48"/>
  <c r="M885" i="48"/>
  <c r="L885" i="48"/>
  <c r="K885" i="48"/>
  <c r="M884" i="48"/>
  <c r="L884" i="48"/>
  <c r="K884" i="48"/>
  <c r="M883" i="48"/>
  <c r="L883" i="48"/>
  <c r="K883" i="48"/>
  <c r="M882" i="48"/>
  <c r="L882" i="48"/>
  <c r="K882" i="48"/>
  <c r="M881" i="48"/>
  <c r="L881" i="48"/>
  <c r="K881" i="48"/>
  <c r="M880" i="48"/>
  <c r="L880" i="48"/>
  <c r="K880" i="48"/>
  <c r="M879" i="48"/>
  <c r="L879" i="48"/>
  <c r="K879" i="48"/>
  <c r="M878" i="48"/>
  <c r="L878" i="48"/>
  <c r="K878" i="48"/>
  <c r="M877" i="48"/>
  <c r="L877" i="48"/>
  <c r="K877" i="48"/>
  <c r="M876" i="48"/>
  <c r="L876" i="48"/>
  <c r="K876" i="48"/>
  <c r="M875" i="48"/>
  <c r="L875" i="48"/>
  <c r="K875" i="48"/>
  <c r="M874" i="48"/>
  <c r="L874" i="48"/>
  <c r="K874" i="48"/>
  <c r="M873" i="48"/>
  <c r="L873" i="48"/>
  <c r="K873" i="48"/>
  <c r="M872" i="48"/>
  <c r="L872" i="48"/>
  <c r="K872" i="48"/>
  <c r="M871" i="48"/>
  <c r="L871" i="48"/>
  <c r="K871" i="48"/>
  <c r="M870" i="48"/>
  <c r="L870" i="48"/>
  <c r="K870" i="48"/>
  <c r="M869" i="48"/>
  <c r="L869" i="48"/>
  <c r="K869" i="48"/>
  <c r="M868" i="48"/>
  <c r="L868" i="48"/>
  <c r="K868" i="48"/>
  <c r="M867" i="48"/>
  <c r="L867" i="48"/>
  <c r="K867" i="48"/>
  <c r="M866" i="48"/>
  <c r="L866" i="48"/>
  <c r="K866" i="48"/>
  <c r="M865" i="48"/>
  <c r="L865" i="48"/>
  <c r="K865" i="48"/>
  <c r="M864" i="48"/>
  <c r="L864" i="48"/>
  <c r="K864" i="48"/>
  <c r="M863" i="48"/>
  <c r="L863" i="48"/>
  <c r="K863" i="48"/>
  <c r="M862" i="48"/>
  <c r="L862" i="48"/>
  <c r="K862" i="48"/>
  <c r="M861" i="48"/>
  <c r="L861" i="48"/>
  <c r="K861" i="48"/>
  <c r="M860" i="48"/>
  <c r="L860" i="48"/>
  <c r="K860" i="48"/>
  <c r="M859" i="48"/>
  <c r="L859" i="48"/>
  <c r="K859" i="48"/>
  <c r="M858" i="48"/>
  <c r="L858" i="48"/>
  <c r="K858" i="48"/>
  <c r="M857" i="48"/>
  <c r="L857" i="48"/>
  <c r="K857" i="48"/>
  <c r="M856" i="48"/>
  <c r="L856" i="48"/>
  <c r="K856" i="48"/>
  <c r="M855" i="48"/>
  <c r="L855" i="48"/>
  <c r="K855" i="48"/>
  <c r="M854" i="48"/>
  <c r="L854" i="48"/>
  <c r="K854" i="48"/>
  <c r="M853" i="48"/>
  <c r="L853" i="48"/>
  <c r="K853" i="48"/>
  <c r="M852" i="48"/>
  <c r="L852" i="48"/>
  <c r="K852" i="48"/>
  <c r="M851" i="48"/>
  <c r="L851" i="48"/>
  <c r="K851" i="48"/>
  <c r="M850" i="48"/>
  <c r="L850" i="48"/>
  <c r="K850" i="48"/>
  <c r="M849" i="48"/>
  <c r="L849" i="48"/>
  <c r="K849" i="48"/>
  <c r="M848" i="48"/>
  <c r="L848" i="48"/>
  <c r="K848" i="48"/>
  <c r="M847" i="48"/>
  <c r="L847" i="48"/>
  <c r="K847" i="48"/>
  <c r="M846" i="48"/>
  <c r="L846" i="48"/>
  <c r="K846" i="48"/>
  <c r="M845" i="48"/>
  <c r="L845" i="48"/>
  <c r="K845" i="48"/>
  <c r="M844" i="48"/>
  <c r="L844" i="48"/>
  <c r="K844" i="48"/>
  <c r="M843" i="48"/>
  <c r="L843" i="48"/>
  <c r="K843" i="48"/>
  <c r="M842" i="48"/>
  <c r="L842" i="48"/>
  <c r="K842" i="48"/>
  <c r="M841" i="48"/>
  <c r="L841" i="48"/>
  <c r="K841" i="48"/>
  <c r="M840" i="48"/>
  <c r="L840" i="48"/>
  <c r="K840" i="48"/>
  <c r="M839" i="48"/>
  <c r="L839" i="48"/>
  <c r="K839" i="48"/>
  <c r="M838" i="48"/>
  <c r="L838" i="48"/>
  <c r="K838" i="48"/>
  <c r="M837" i="48"/>
  <c r="L837" i="48"/>
  <c r="K837" i="48"/>
  <c r="M836" i="48"/>
  <c r="L836" i="48"/>
  <c r="K836" i="48"/>
  <c r="M835" i="48"/>
  <c r="L835" i="48"/>
  <c r="K835" i="48"/>
  <c r="M834" i="48"/>
  <c r="L834" i="48"/>
  <c r="K834" i="48"/>
  <c r="M833" i="48"/>
  <c r="L833" i="48"/>
  <c r="K833" i="48"/>
  <c r="M832" i="48"/>
  <c r="L832" i="48"/>
  <c r="K832" i="48"/>
  <c r="M831" i="48"/>
  <c r="L831" i="48"/>
  <c r="K831" i="48"/>
  <c r="M830" i="48"/>
  <c r="L830" i="48"/>
  <c r="K830" i="48"/>
  <c r="M829" i="48"/>
  <c r="L829" i="48"/>
  <c r="K829" i="48"/>
  <c r="M828" i="48"/>
  <c r="L828" i="48"/>
  <c r="K828" i="48"/>
  <c r="M827" i="48"/>
  <c r="L827" i="48"/>
  <c r="K827" i="48"/>
  <c r="M826" i="48"/>
  <c r="L826" i="48"/>
  <c r="K826" i="48"/>
  <c r="M825" i="48"/>
  <c r="L825" i="48"/>
  <c r="K825" i="48"/>
  <c r="M824" i="48"/>
  <c r="L824" i="48"/>
  <c r="K824" i="48"/>
  <c r="M823" i="48"/>
  <c r="L823" i="48"/>
  <c r="K823" i="48"/>
  <c r="M822" i="48"/>
  <c r="L822" i="48"/>
  <c r="K822" i="48"/>
  <c r="M821" i="48"/>
  <c r="L821" i="48"/>
  <c r="K821" i="48"/>
  <c r="M820" i="48"/>
  <c r="L820" i="48"/>
  <c r="K820" i="48"/>
  <c r="M819" i="48"/>
  <c r="L819" i="48"/>
  <c r="K819" i="48"/>
  <c r="M818" i="48"/>
  <c r="L818" i="48"/>
  <c r="K818" i="48"/>
  <c r="M817" i="48"/>
  <c r="L817" i="48"/>
  <c r="K817" i="48"/>
  <c r="M816" i="48"/>
  <c r="L816" i="48"/>
  <c r="K816" i="48"/>
  <c r="M815" i="48"/>
  <c r="L815" i="48"/>
  <c r="K815" i="48"/>
  <c r="M814" i="48"/>
  <c r="L814" i="48"/>
  <c r="K814" i="48"/>
  <c r="M813" i="48"/>
  <c r="L813" i="48"/>
  <c r="K813" i="48"/>
  <c r="M812" i="48"/>
  <c r="L812" i="48"/>
  <c r="K812" i="48"/>
  <c r="M811" i="48"/>
  <c r="L811" i="48"/>
  <c r="K811" i="48"/>
  <c r="M810" i="48"/>
  <c r="L810" i="48"/>
  <c r="K810" i="48"/>
  <c r="M809" i="48"/>
  <c r="L809" i="48"/>
  <c r="K809" i="48"/>
  <c r="M808" i="48"/>
  <c r="L808" i="48"/>
  <c r="K808" i="48"/>
  <c r="M807" i="48"/>
  <c r="L807" i="48"/>
  <c r="K807" i="48"/>
  <c r="M806" i="48"/>
  <c r="L806" i="48"/>
  <c r="K806" i="48"/>
  <c r="M805" i="48"/>
  <c r="L805" i="48"/>
  <c r="K805" i="48"/>
  <c r="M804" i="48"/>
  <c r="L804" i="48"/>
  <c r="K804" i="48"/>
  <c r="M803" i="48"/>
  <c r="L803" i="48"/>
  <c r="K803" i="48"/>
  <c r="M802" i="48"/>
  <c r="L802" i="48"/>
  <c r="K802" i="48"/>
  <c r="M801" i="48"/>
  <c r="L801" i="48"/>
  <c r="K801" i="48"/>
  <c r="M800" i="48"/>
  <c r="L800" i="48"/>
  <c r="K800" i="48"/>
  <c r="M799" i="48"/>
  <c r="L799" i="48"/>
  <c r="K799" i="48"/>
  <c r="M798" i="48"/>
  <c r="L798" i="48"/>
  <c r="K798" i="48"/>
  <c r="M797" i="48"/>
  <c r="L797" i="48"/>
  <c r="K797" i="48"/>
  <c r="M796" i="48"/>
  <c r="L796" i="48"/>
  <c r="K796" i="48"/>
  <c r="M795" i="48"/>
  <c r="L795" i="48"/>
  <c r="K795" i="48"/>
  <c r="M794" i="48"/>
  <c r="L794" i="48"/>
  <c r="K794" i="48"/>
  <c r="M793" i="48"/>
  <c r="L793" i="48"/>
  <c r="K793" i="48"/>
  <c r="M792" i="48"/>
  <c r="L792" i="48"/>
  <c r="K792" i="48"/>
  <c r="M791" i="48"/>
  <c r="L791" i="48"/>
  <c r="K791" i="48"/>
  <c r="M790" i="48"/>
  <c r="L790" i="48"/>
  <c r="K790" i="48"/>
  <c r="M789" i="48"/>
  <c r="L789" i="48"/>
  <c r="K789" i="48"/>
  <c r="M788" i="48"/>
  <c r="L788" i="48"/>
  <c r="K788" i="48"/>
  <c r="M787" i="48"/>
  <c r="L787" i="48"/>
  <c r="K787" i="48"/>
  <c r="M786" i="48"/>
  <c r="L786" i="48"/>
  <c r="K786" i="48"/>
  <c r="M785" i="48"/>
  <c r="L785" i="48"/>
  <c r="K785" i="48"/>
  <c r="M784" i="48"/>
  <c r="L784" i="48"/>
  <c r="K784" i="48"/>
  <c r="M783" i="48"/>
  <c r="L783" i="48"/>
  <c r="K783" i="48"/>
  <c r="M782" i="48"/>
  <c r="L782" i="48"/>
  <c r="K782" i="48"/>
  <c r="M781" i="48"/>
  <c r="L781" i="48"/>
  <c r="K781" i="48"/>
  <c r="M780" i="48"/>
  <c r="L780" i="48"/>
  <c r="K780" i="48"/>
  <c r="M779" i="48"/>
  <c r="L779" i="48"/>
  <c r="K779" i="48"/>
  <c r="M778" i="48"/>
  <c r="L778" i="48"/>
  <c r="K778" i="48"/>
  <c r="M777" i="48"/>
  <c r="L777" i="48"/>
  <c r="K777" i="48"/>
  <c r="M776" i="48"/>
  <c r="L776" i="48"/>
  <c r="K776" i="48"/>
  <c r="M775" i="48"/>
  <c r="L775" i="48"/>
  <c r="K775" i="48"/>
  <c r="M774" i="48"/>
  <c r="L774" i="48"/>
  <c r="K774" i="48"/>
  <c r="M773" i="48"/>
  <c r="L773" i="48"/>
  <c r="K773" i="48"/>
  <c r="M772" i="48"/>
  <c r="L772" i="48"/>
  <c r="K772" i="48"/>
  <c r="M771" i="48"/>
  <c r="L771" i="48"/>
  <c r="K771" i="48"/>
  <c r="M770" i="48"/>
  <c r="L770" i="48"/>
  <c r="K770" i="48"/>
  <c r="M769" i="48"/>
  <c r="L769" i="48"/>
  <c r="K769" i="48"/>
  <c r="M768" i="48"/>
  <c r="L768" i="48"/>
  <c r="K768" i="48"/>
  <c r="M767" i="48"/>
  <c r="L767" i="48"/>
  <c r="K767" i="48"/>
  <c r="M766" i="48"/>
  <c r="L766" i="48"/>
  <c r="K766" i="48"/>
  <c r="M765" i="48"/>
  <c r="L765" i="48"/>
  <c r="K765" i="48"/>
  <c r="M764" i="48"/>
  <c r="L764" i="48"/>
  <c r="K764" i="48"/>
  <c r="M763" i="48"/>
  <c r="L763" i="48"/>
  <c r="K763" i="48"/>
  <c r="M762" i="48"/>
  <c r="L762" i="48"/>
  <c r="K762" i="48"/>
  <c r="M761" i="48"/>
  <c r="L761" i="48"/>
  <c r="K761" i="48"/>
  <c r="M760" i="48"/>
  <c r="L760" i="48"/>
  <c r="K760" i="48"/>
  <c r="M759" i="48"/>
  <c r="L759" i="48"/>
  <c r="K759" i="48"/>
  <c r="M758" i="48"/>
  <c r="L758" i="48"/>
  <c r="K758" i="48"/>
  <c r="M757" i="48"/>
  <c r="L757" i="48"/>
  <c r="K757" i="48"/>
  <c r="M756" i="48"/>
  <c r="L756" i="48"/>
  <c r="K756" i="48"/>
  <c r="M755" i="48"/>
  <c r="L755" i="48"/>
  <c r="K755" i="48"/>
  <c r="M754" i="48"/>
  <c r="L754" i="48"/>
  <c r="K754" i="48"/>
  <c r="M753" i="48"/>
  <c r="L753" i="48"/>
  <c r="K753" i="48"/>
  <c r="M752" i="48"/>
  <c r="L752" i="48"/>
  <c r="K752" i="48"/>
  <c r="M751" i="48"/>
  <c r="L751" i="48"/>
  <c r="K751" i="48"/>
  <c r="M750" i="48"/>
  <c r="L750" i="48"/>
  <c r="K750" i="48"/>
  <c r="M749" i="48"/>
  <c r="L749" i="48"/>
  <c r="K749" i="48"/>
  <c r="M748" i="48"/>
  <c r="L748" i="48"/>
  <c r="K748" i="48"/>
  <c r="M747" i="48"/>
  <c r="L747" i="48"/>
  <c r="K747" i="48"/>
  <c r="M746" i="48"/>
  <c r="L746" i="48"/>
  <c r="K746" i="48"/>
  <c r="M745" i="48"/>
  <c r="L745" i="48"/>
  <c r="K745" i="48"/>
  <c r="M744" i="48"/>
  <c r="L744" i="48"/>
  <c r="K744" i="48"/>
  <c r="M743" i="48"/>
  <c r="L743" i="48"/>
  <c r="K743" i="48"/>
  <c r="M742" i="48"/>
  <c r="L742" i="48"/>
  <c r="K742" i="48"/>
  <c r="M741" i="48"/>
  <c r="L741" i="48"/>
  <c r="K741" i="48"/>
  <c r="M740" i="48"/>
  <c r="L740" i="48"/>
  <c r="K740" i="48"/>
  <c r="M739" i="48"/>
  <c r="L739" i="48"/>
  <c r="K739" i="48"/>
  <c r="M738" i="48"/>
  <c r="L738" i="48"/>
  <c r="K738" i="48"/>
  <c r="M737" i="48"/>
  <c r="L737" i="48"/>
  <c r="K737" i="48"/>
  <c r="M736" i="48"/>
  <c r="L736" i="48"/>
  <c r="K736" i="48"/>
  <c r="M735" i="48"/>
  <c r="L735" i="48"/>
  <c r="K735" i="48"/>
  <c r="M734" i="48"/>
  <c r="L734" i="48"/>
  <c r="K734" i="48"/>
  <c r="M733" i="48"/>
  <c r="L733" i="48"/>
  <c r="K733" i="48"/>
  <c r="M732" i="48"/>
  <c r="L732" i="48"/>
  <c r="K732" i="48"/>
  <c r="M731" i="48"/>
  <c r="L731" i="48"/>
  <c r="K731" i="48"/>
  <c r="M730" i="48"/>
  <c r="L730" i="48"/>
  <c r="K730" i="48"/>
  <c r="M729" i="48"/>
  <c r="L729" i="48"/>
  <c r="K729" i="48"/>
  <c r="M728" i="48"/>
  <c r="L728" i="48"/>
  <c r="K728" i="48"/>
  <c r="M727" i="48"/>
  <c r="L727" i="48"/>
  <c r="K727" i="48"/>
  <c r="M726" i="48"/>
  <c r="L726" i="48"/>
  <c r="K726" i="48"/>
  <c r="M725" i="48"/>
  <c r="L725" i="48"/>
  <c r="K725" i="48"/>
  <c r="M724" i="48"/>
  <c r="L724" i="48"/>
  <c r="K724" i="48"/>
  <c r="M723" i="48"/>
  <c r="L723" i="48"/>
  <c r="K723" i="48"/>
  <c r="M722" i="48"/>
  <c r="L722" i="48"/>
  <c r="K722" i="48"/>
  <c r="M721" i="48"/>
  <c r="L721" i="48"/>
  <c r="K721" i="48"/>
  <c r="M720" i="48"/>
  <c r="L720" i="48"/>
  <c r="K720" i="48"/>
  <c r="M719" i="48"/>
  <c r="L719" i="48"/>
  <c r="K719" i="48"/>
  <c r="M718" i="48"/>
  <c r="L718" i="48"/>
  <c r="K718" i="48"/>
  <c r="M717" i="48"/>
  <c r="L717" i="48"/>
  <c r="K717" i="48"/>
  <c r="M716" i="48"/>
  <c r="L716" i="48"/>
  <c r="K716" i="48"/>
  <c r="M715" i="48"/>
  <c r="L715" i="48"/>
  <c r="K715" i="48"/>
  <c r="M714" i="48"/>
  <c r="L714" i="48"/>
  <c r="K714" i="48"/>
  <c r="M713" i="48"/>
  <c r="L713" i="48"/>
  <c r="K713" i="48"/>
  <c r="M712" i="48"/>
  <c r="L712" i="48"/>
  <c r="K712" i="48"/>
  <c r="M711" i="48"/>
  <c r="L711" i="48"/>
  <c r="K711" i="48"/>
  <c r="M710" i="48"/>
  <c r="L710" i="48"/>
  <c r="K710" i="48"/>
  <c r="M709" i="48"/>
  <c r="L709" i="48"/>
  <c r="K709" i="48"/>
  <c r="M708" i="48"/>
  <c r="L708" i="48"/>
  <c r="K708" i="48"/>
  <c r="M707" i="48"/>
  <c r="L707" i="48"/>
  <c r="K707" i="48"/>
  <c r="M706" i="48"/>
  <c r="L706" i="48"/>
  <c r="K706" i="48"/>
  <c r="M705" i="48"/>
  <c r="L705" i="48"/>
  <c r="K705" i="48"/>
  <c r="M704" i="48"/>
  <c r="L704" i="48"/>
  <c r="K704" i="48"/>
  <c r="M703" i="48"/>
  <c r="L703" i="48"/>
  <c r="K703" i="48"/>
  <c r="M702" i="48"/>
  <c r="L702" i="48"/>
  <c r="K702" i="48"/>
  <c r="M701" i="48"/>
  <c r="L701" i="48"/>
  <c r="K701" i="48"/>
  <c r="M700" i="48"/>
  <c r="L700" i="48"/>
  <c r="K700" i="48"/>
  <c r="M699" i="48"/>
  <c r="L699" i="48"/>
  <c r="K699" i="48"/>
  <c r="M698" i="48"/>
  <c r="L698" i="48"/>
  <c r="K698" i="48"/>
  <c r="M697" i="48"/>
  <c r="L697" i="48"/>
  <c r="K697" i="48"/>
  <c r="M696" i="48"/>
  <c r="L696" i="48"/>
  <c r="K696" i="48"/>
  <c r="M695" i="48"/>
  <c r="L695" i="48"/>
  <c r="K695" i="48"/>
  <c r="M694" i="48"/>
  <c r="L694" i="48"/>
  <c r="K694" i="48"/>
  <c r="M693" i="48"/>
  <c r="L693" i="48"/>
  <c r="K693" i="48"/>
  <c r="M692" i="48"/>
  <c r="L692" i="48"/>
  <c r="K692" i="48"/>
  <c r="M691" i="48"/>
  <c r="L691" i="48"/>
  <c r="K691" i="48"/>
  <c r="M690" i="48"/>
  <c r="L690" i="48"/>
  <c r="K690" i="48"/>
  <c r="M689" i="48"/>
  <c r="L689" i="48"/>
  <c r="K689" i="48"/>
  <c r="M688" i="48"/>
  <c r="L688" i="48"/>
  <c r="K688" i="48"/>
  <c r="M687" i="48"/>
  <c r="L687" i="48"/>
  <c r="K687" i="48"/>
  <c r="M686" i="48"/>
  <c r="L686" i="48"/>
  <c r="K686" i="48"/>
  <c r="M685" i="48"/>
  <c r="L685" i="48"/>
  <c r="K685" i="48"/>
  <c r="M684" i="48"/>
  <c r="L684" i="48"/>
  <c r="K684" i="48"/>
  <c r="M683" i="48"/>
  <c r="L683" i="48"/>
  <c r="K683" i="48"/>
  <c r="M682" i="48"/>
  <c r="L682" i="48"/>
  <c r="K682" i="48"/>
  <c r="M681" i="48"/>
  <c r="L681" i="48"/>
  <c r="K681" i="48"/>
  <c r="M680" i="48"/>
  <c r="L680" i="48"/>
  <c r="K680" i="48"/>
  <c r="M679" i="48"/>
  <c r="L679" i="48"/>
  <c r="K679" i="48"/>
  <c r="M678" i="48"/>
  <c r="L678" i="48"/>
  <c r="K678" i="48"/>
  <c r="M677" i="48"/>
  <c r="L677" i="48"/>
  <c r="K677" i="48"/>
  <c r="M676" i="48"/>
  <c r="L676" i="48"/>
  <c r="K676" i="48"/>
  <c r="M675" i="48"/>
  <c r="L675" i="48"/>
  <c r="K675" i="48"/>
  <c r="M674" i="48"/>
  <c r="L674" i="48"/>
  <c r="K674" i="48"/>
  <c r="M673" i="48"/>
  <c r="L673" i="48"/>
  <c r="K673" i="48"/>
  <c r="M672" i="48"/>
  <c r="L672" i="48"/>
  <c r="K672" i="48"/>
  <c r="M671" i="48"/>
  <c r="L671" i="48"/>
  <c r="K671" i="48"/>
  <c r="M670" i="48"/>
  <c r="L670" i="48"/>
  <c r="K670" i="48"/>
  <c r="M669" i="48"/>
  <c r="L669" i="48"/>
  <c r="K669" i="48"/>
  <c r="M668" i="48"/>
  <c r="L668" i="48"/>
  <c r="K668" i="48"/>
  <c r="M667" i="48"/>
  <c r="L667" i="48"/>
  <c r="K667" i="48"/>
  <c r="M666" i="48"/>
  <c r="L666" i="48"/>
  <c r="K666" i="48"/>
  <c r="M665" i="48"/>
  <c r="L665" i="48"/>
  <c r="K665" i="48"/>
  <c r="M664" i="48"/>
  <c r="L664" i="48"/>
  <c r="K664" i="48"/>
  <c r="M663" i="48"/>
  <c r="L663" i="48"/>
  <c r="K663" i="48"/>
  <c r="M662" i="48"/>
  <c r="L662" i="48"/>
  <c r="K662" i="48"/>
  <c r="M661" i="48"/>
  <c r="L661" i="48"/>
  <c r="K661" i="48"/>
  <c r="M660" i="48"/>
  <c r="L660" i="48"/>
  <c r="K660" i="48"/>
  <c r="M659" i="48"/>
  <c r="L659" i="48"/>
  <c r="K659" i="48"/>
  <c r="M658" i="48"/>
  <c r="L658" i="48"/>
  <c r="K658" i="48"/>
  <c r="M657" i="48"/>
  <c r="L657" i="48"/>
  <c r="K657" i="48"/>
  <c r="M656" i="48"/>
  <c r="L656" i="48"/>
  <c r="K656" i="48"/>
  <c r="M655" i="48"/>
  <c r="L655" i="48"/>
  <c r="K655" i="48"/>
  <c r="M654" i="48"/>
  <c r="L654" i="48"/>
  <c r="K654" i="48"/>
  <c r="M653" i="48"/>
  <c r="L653" i="48"/>
  <c r="K653" i="48"/>
  <c r="M652" i="48"/>
  <c r="L652" i="48"/>
  <c r="K652" i="48"/>
  <c r="M651" i="48"/>
  <c r="L651" i="48"/>
  <c r="K651" i="48"/>
  <c r="M650" i="48"/>
  <c r="L650" i="48"/>
  <c r="K650" i="48"/>
  <c r="M649" i="48"/>
  <c r="L649" i="48"/>
  <c r="K649" i="48"/>
  <c r="M648" i="48"/>
  <c r="L648" i="48"/>
  <c r="K648" i="48"/>
  <c r="M647" i="48"/>
  <c r="L647" i="48"/>
  <c r="K647" i="48"/>
  <c r="M646" i="48"/>
  <c r="L646" i="48"/>
  <c r="K646" i="48"/>
  <c r="M645" i="48"/>
  <c r="L645" i="48"/>
  <c r="K645" i="48"/>
  <c r="M644" i="48"/>
  <c r="L644" i="48"/>
  <c r="K644" i="48"/>
  <c r="M643" i="48"/>
  <c r="L643" i="48"/>
  <c r="K643" i="48"/>
  <c r="M642" i="48"/>
  <c r="L642" i="48"/>
  <c r="K642" i="48"/>
  <c r="M641" i="48"/>
  <c r="L641" i="48"/>
  <c r="K641" i="48"/>
  <c r="M640" i="48"/>
  <c r="L640" i="48"/>
  <c r="K640" i="48"/>
  <c r="M639" i="48"/>
  <c r="L639" i="48"/>
  <c r="K639" i="48"/>
  <c r="M638" i="48"/>
  <c r="L638" i="48"/>
  <c r="K638" i="48"/>
  <c r="M637" i="48"/>
  <c r="L637" i="48"/>
  <c r="K637" i="48"/>
  <c r="M636" i="48"/>
  <c r="L636" i="48"/>
  <c r="K636" i="48"/>
  <c r="M635" i="48"/>
  <c r="L635" i="48"/>
  <c r="K635" i="48"/>
  <c r="M634" i="48"/>
  <c r="L634" i="48"/>
  <c r="K634" i="48"/>
  <c r="M633" i="48"/>
  <c r="L633" i="48"/>
  <c r="K633" i="48"/>
  <c r="M632" i="48"/>
  <c r="L632" i="48"/>
  <c r="K632" i="48"/>
  <c r="M631" i="48"/>
  <c r="L631" i="48"/>
  <c r="K631" i="48"/>
  <c r="M630" i="48"/>
  <c r="L630" i="48"/>
  <c r="K630" i="48"/>
  <c r="M629" i="48"/>
  <c r="L629" i="48"/>
  <c r="K629" i="48"/>
  <c r="M628" i="48"/>
  <c r="L628" i="48"/>
  <c r="K628" i="48"/>
  <c r="M627" i="48"/>
  <c r="L627" i="48"/>
  <c r="K627" i="48"/>
  <c r="M626" i="48"/>
  <c r="L626" i="48"/>
  <c r="K626" i="48"/>
  <c r="M625" i="48"/>
  <c r="L625" i="48"/>
  <c r="K625" i="48"/>
  <c r="M624" i="48"/>
  <c r="L624" i="48"/>
  <c r="K624" i="48"/>
  <c r="M623" i="48"/>
  <c r="L623" i="48"/>
  <c r="K623" i="48"/>
  <c r="M622" i="48"/>
  <c r="L622" i="48"/>
  <c r="K622" i="48"/>
  <c r="M621" i="48"/>
  <c r="L621" i="48"/>
  <c r="K621" i="48"/>
  <c r="M620" i="48"/>
  <c r="L620" i="48"/>
  <c r="K620" i="48"/>
  <c r="M619" i="48"/>
  <c r="L619" i="48"/>
  <c r="K619" i="48"/>
  <c r="M618" i="48"/>
  <c r="L618" i="48"/>
  <c r="K618" i="48"/>
  <c r="M617" i="48"/>
  <c r="L617" i="48"/>
  <c r="K617" i="48"/>
  <c r="M616" i="48"/>
  <c r="L616" i="48"/>
  <c r="K616" i="48"/>
  <c r="M615" i="48"/>
  <c r="L615" i="48"/>
  <c r="K615" i="48"/>
  <c r="M614" i="48"/>
  <c r="L614" i="48"/>
  <c r="K614" i="48"/>
  <c r="M613" i="48"/>
  <c r="L613" i="48"/>
  <c r="K613" i="48"/>
  <c r="M612" i="48"/>
  <c r="L612" i="48"/>
  <c r="K612" i="48"/>
  <c r="M611" i="48"/>
  <c r="L611" i="48"/>
  <c r="K611" i="48"/>
  <c r="M610" i="48"/>
  <c r="L610" i="48"/>
  <c r="K610" i="48"/>
  <c r="M609" i="48"/>
  <c r="L609" i="48"/>
  <c r="K609" i="48"/>
  <c r="M608" i="48"/>
  <c r="L608" i="48"/>
  <c r="K608" i="48"/>
  <c r="M607" i="48"/>
  <c r="L607" i="48"/>
  <c r="K607" i="48"/>
  <c r="M606" i="48"/>
  <c r="L606" i="48"/>
  <c r="K606" i="48"/>
  <c r="M605" i="48"/>
  <c r="L605" i="48"/>
  <c r="K605" i="48"/>
  <c r="M604" i="48"/>
  <c r="L604" i="48"/>
  <c r="K604" i="48"/>
  <c r="M603" i="48"/>
  <c r="L603" i="48"/>
  <c r="K603" i="48"/>
  <c r="M602" i="48"/>
  <c r="L602" i="48"/>
  <c r="K602" i="48"/>
  <c r="M601" i="48"/>
  <c r="L601" i="48"/>
  <c r="K601" i="48"/>
  <c r="M600" i="48"/>
  <c r="L600" i="48"/>
  <c r="K600" i="48"/>
  <c r="M599" i="48"/>
  <c r="L599" i="48"/>
  <c r="K599" i="48"/>
  <c r="M598" i="48"/>
  <c r="L598" i="48"/>
  <c r="K598" i="48"/>
  <c r="M597" i="48"/>
  <c r="L597" i="48"/>
  <c r="K597" i="48"/>
  <c r="M596" i="48"/>
  <c r="L596" i="48"/>
  <c r="K596" i="48"/>
  <c r="M595" i="48"/>
  <c r="L595" i="48"/>
  <c r="K595" i="48"/>
  <c r="M594" i="48"/>
  <c r="L594" i="48"/>
  <c r="K594" i="48"/>
  <c r="M593" i="48"/>
  <c r="L593" i="48"/>
  <c r="K593" i="48"/>
  <c r="M592" i="48"/>
  <c r="L592" i="48"/>
  <c r="K592" i="48"/>
  <c r="M591" i="48"/>
  <c r="L591" i="48"/>
  <c r="K591" i="48"/>
  <c r="M590" i="48"/>
  <c r="L590" i="48"/>
  <c r="K590" i="48"/>
  <c r="M589" i="48"/>
  <c r="L589" i="48"/>
  <c r="K589" i="48"/>
  <c r="M588" i="48"/>
  <c r="L588" i="48"/>
  <c r="K588" i="48"/>
  <c r="M587" i="48"/>
  <c r="L587" i="48"/>
  <c r="K587" i="48"/>
  <c r="M586" i="48"/>
  <c r="L586" i="48"/>
  <c r="K586" i="48"/>
  <c r="M585" i="48"/>
  <c r="L585" i="48"/>
  <c r="K585" i="48"/>
  <c r="M584" i="48"/>
  <c r="L584" i="48"/>
  <c r="K584" i="48"/>
  <c r="M583" i="48"/>
  <c r="L583" i="48"/>
  <c r="K583" i="48"/>
  <c r="M582" i="48"/>
  <c r="L582" i="48"/>
  <c r="K582" i="48"/>
  <c r="M581" i="48"/>
  <c r="L581" i="48"/>
  <c r="K581" i="48"/>
  <c r="M580" i="48"/>
  <c r="L580" i="48"/>
  <c r="K580" i="48"/>
  <c r="M579" i="48"/>
  <c r="L579" i="48"/>
  <c r="K579" i="48"/>
  <c r="M578" i="48"/>
  <c r="L578" i="48"/>
  <c r="K578" i="48"/>
  <c r="M577" i="48"/>
  <c r="L577" i="48"/>
  <c r="K577" i="48"/>
  <c r="M576" i="48"/>
  <c r="L576" i="48"/>
  <c r="K576" i="48"/>
  <c r="M575" i="48"/>
  <c r="L575" i="48"/>
  <c r="K575" i="48"/>
  <c r="M574" i="48"/>
  <c r="L574" i="48"/>
  <c r="K574" i="48"/>
  <c r="M573" i="48"/>
  <c r="L573" i="48"/>
  <c r="K573" i="48"/>
  <c r="M572" i="48"/>
  <c r="L572" i="48"/>
  <c r="K572" i="48"/>
  <c r="M571" i="48"/>
  <c r="L571" i="48"/>
  <c r="K571" i="48"/>
  <c r="M570" i="48"/>
  <c r="L570" i="48"/>
  <c r="K570" i="48"/>
  <c r="M569" i="48"/>
  <c r="L569" i="48"/>
  <c r="K569" i="48"/>
  <c r="M568" i="48"/>
  <c r="L568" i="48"/>
  <c r="K568" i="48"/>
  <c r="M567" i="48"/>
  <c r="L567" i="48"/>
  <c r="K567" i="48"/>
  <c r="M566" i="48"/>
  <c r="L566" i="48"/>
  <c r="K566" i="48"/>
  <c r="M565" i="48"/>
  <c r="L565" i="48"/>
  <c r="K565" i="48"/>
  <c r="M564" i="48"/>
  <c r="L564" i="48"/>
  <c r="K564" i="48"/>
  <c r="M563" i="48"/>
  <c r="L563" i="48"/>
  <c r="K563" i="48"/>
  <c r="M562" i="48"/>
  <c r="L562" i="48"/>
  <c r="K562" i="48"/>
  <c r="M561" i="48"/>
  <c r="L561" i="48"/>
  <c r="K561" i="48"/>
  <c r="M560" i="48"/>
  <c r="L560" i="48"/>
  <c r="K560" i="48"/>
  <c r="M559" i="48"/>
  <c r="L559" i="48"/>
  <c r="K559" i="48"/>
  <c r="M558" i="48"/>
  <c r="L558" i="48"/>
  <c r="K558" i="48"/>
  <c r="M557" i="48"/>
  <c r="L557" i="48"/>
  <c r="K557" i="48"/>
  <c r="M556" i="48"/>
  <c r="L556" i="48"/>
  <c r="K556" i="48"/>
  <c r="GT8" i="12"/>
  <c r="GS8" i="12"/>
  <c r="GR8" i="12"/>
  <c r="GQ8" i="12"/>
  <c r="GP8" i="12"/>
  <c r="GO8" i="12"/>
  <c r="GN8" i="12"/>
  <c r="GM8" i="12"/>
  <c r="GT7" i="12"/>
  <c r="GS7" i="12"/>
  <c r="GR7" i="12"/>
  <c r="GQ7" i="12"/>
  <c r="GP7" i="12"/>
  <c r="GO7" i="12"/>
  <c r="GN7" i="12"/>
  <c r="GM7" i="12"/>
  <c r="GT6" i="12"/>
  <c r="GS6" i="12"/>
  <c r="GR6" i="12"/>
  <c r="GQ6" i="12"/>
  <c r="GP6" i="12"/>
  <c r="GO6" i="12"/>
  <c r="GN6" i="12"/>
  <c r="GM6" i="12"/>
  <c r="GT5" i="12"/>
  <c r="GS5" i="12"/>
  <c r="GR5" i="12"/>
  <c r="GQ5" i="12"/>
  <c r="GP5" i="12"/>
  <c r="GO5" i="12"/>
  <c r="GN5" i="12"/>
  <c r="GM5" i="12"/>
  <c r="GT4" i="12"/>
  <c r="GS4" i="12"/>
  <c r="GR4" i="12"/>
  <c r="GQ4" i="12"/>
  <c r="GP4" i="12"/>
  <c r="GO4" i="12"/>
  <c r="GN4" i="12"/>
  <c r="GM4" i="12"/>
  <c r="GL8" i="12"/>
  <c r="GK8" i="12"/>
  <c r="GJ8" i="12"/>
  <c r="GI8" i="12"/>
  <c r="GH8" i="12"/>
  <c r="GG8" i="12"/>
  <c r="GF8" i="12"/>
  <c r="GE8" i="12"/>
  <c r="GD8" i="12"/>
  <c r="GC8" i="12"/>
  <c r="GB8" i="12"/>
  <c r="GA8" i="12"/>
  <c r="FZ8" i="12"/>
  <c r="FY8" i="12"/>
  <c r="FX8" i="12"/>
  <c r="FW8" i="12"/>
  <c r="FV8" i="12"/>
  <c r="FU8" i="12"/>
  <c r="FT8" i="12"/>
  <c r="FS8" i="12"/>
  <c r="FR8" i="12"/>
  <c r="FQ8" i="12"/>
  <c r="FP8" i="12"/>
  <c r="FO8" i="12"/>
  <c r="FN8" i="12"/>
  <c r="FM8" i="12"/>
  <c r="FL8" i="12"/>
  <c r="FK8" i="12"/>
  <c r="FJ8" i="12"/>
  <c r="FI8" i="12"/>
  <c r="GL7" i="12"/>
  <c r="GK7" i="12"/>
  <c r="GJ7" i="12"/>
  <c r="GI7" i="12"/>
  <c r="GH7" i="12"/>
  <c r="GG7" i="12"/>
  <c r="GF7" i="12"/>
  <c r="GE7" i="12"/>
  <c r="GD7" i="12"/>
  <c r="GC7" i="12"/>
  <c r="GB7" i="12"/>
  <c r="GA7" i="12"/>
  <c r="FZ7" i="12"/>
  <c r="FY7" i="12"/>
  <c r="FX7" i="12"/>
  <c r="FW7" i="12"/>
  <c r="FV7" i="12"/>
  <c r="FU7" i="12"/>
  <c r="FT7" i="12"/>
  <c r="FS7" i="12"/>
  <c r="FR7" i="12"/>
  <c r="FQ7" i="12"/>
  <c r="FP7" i="12"/>
  <c r="FO7" i="12"/>
  <c r="FN7" i="12"/>
  <c r="FM7" i="12"/>
  <c r="FL7" i="12"/>
  <c r="FK7" i="12"/>
  <c r="FJ7" i="12"/>
  <c r="FI7" i="12"/>
  <c r="GL6" i="12"/>
  <c r="GK6" i="12"/>
  <c r="GJ6" i="12"/>
  <c r="GI6" i="12"/>
  <c r="GH6" i="12"/>
  <c r="GG6" i="12"/>
  <c r="GF6" i="12"/>
  <c r="GE6" i="12"/>
  <c r="GD6" i="12"/>
  <c r="GC6" i="12"/>
  <c r="GB6" i="12"/>
  <c r="GA6" i="12"/>
  <c r="FZ6" i="12"/>
  <c r="FY6" i="12"/>
  <c r="FX6" i="12"/>
  <c r="FW6" i="12"/>
  <c r="FV6" i="12"/>
  <c r="FU6" i="12"/>
  <c r="FT6" i="12"/>
  <c r="FS6" i="12"/>
  <c r="FR6" i="12"/>
  <c r="FQ6" i="12"/>
  <c r="FP6" i="12"/>
  <c r="FO6" i="12"/>
  <c r="FN6" i="12"/>
  <c r="FM6" i="12"/>
  <c r="FL6" i="12"/>
  <c r="FK6" i="12"/>
  <c r="FJ6" i="12"/>
  <c r="FI6" i="12"/>
  <c r="GL5" i="12"/>
  <c r="GK5" i="12"/>
  <c r="GJ5" i="12"/>
  <c r="GI5" i="12"/>
  <c r="GH5" i="12"/>
  <c r="GG5" i="12"/>
  <c r="GF5" i="12"/>
  <c r="GE5" i="12"/>
  <c r="GD5" i="12"/>
  <c r="GC5" i="12"/>
  <c r="GB5" i="12"/>
  <c r="GA5" i="12"/>
  <c r="FZ5" i="12"/>
  <c r="FY5" i="12"/>
  <c r="FX5" i="12"/>
  <c r="FW5" i="12"/>
  <c r="FV5" i="12"/>
  <c r="FU5" i="12"/>
  <c r="FT5" i="12"/>
  <c r="FS5" i="12"/>
  <c r="FR5" i="12"/>
  <c r="FQ5" i="12"/>
  <c r="FP5" i="12"/>
  <c r="FO5" i="12"/>
  <c r="FN5" i="12"/>
  <c r="FM5" i="12"/>
  <c r="FL5" i="12"/>
  <c r="FK5" i="12"/>
  <c r="FJ5" i="12"/>
  <c r="FI5" i="12"/>
  <c r="GL4" i="12"/>
  <c r="GK4" i="12"/>
  <c r="GJ4" i="12"/>
  <c r="GI4" i="12"/>
  <c r="GH4" i="12"/>
  <c r="GG4" i="12"/>
  <c r="GF4" i="12"/>
  <c r="GE4" i="12"/>
  <c r="GD4" i="12"/>
  <c r="GC4" i="12"/>
  <c r="GB4" i="12"/>
  <c r="GA4" i="12"/>
  <c r="FZ4" i="12"/>
  <c r="FY4" i="12"/>
  <c r="FX4" i="12"/>
  <c r="FW4" i="12"/>
  <c r="FV4" i="12"/>
  <c r="FU4" i="12"/>
  <c r="FT4" i="12"/>
  <c r="FS4" i="12"/>
  <c r="FR4" i="12"/>
  <c r="FQ4" i="12"/>
  <c r="FP4" i="12"/>
  <c r="FO4" i="12"/>
  <c r="FN4" i="12"/>
  <c r="FM4" i="12"/>
  <c r="FL4" i="12"/>
  <c r="FK4" i="12"/>
  <c r="FJ4" i="12"/>
  <c r="FI4" i="12"/>
  <c r="FG8" i="12"/>
  <c r="FF8" i="12"/>
  <c r="FE8" i="12"/>
  <c r="FD8" i="12"/>
  <c r="FC8" i="12"/>
  <c r="FB8" i="12"/>
  <c r="FA8" i="12"/>
  <c r="EZ8" i="12"/>
  <c r="EY8" i="12"/>
  <c r="EX8" i="12"/>
  <c r="EW8" i="12"/>
  <c r="EV8" i="12"/>
  <c r="FG7" i="12"/>
  <c r="FF7" i="12"/>
  <c r="FE7" i="12"/>
  <c r="FD7" i="12"/>
  <c r="FC7" i="12"/>
  <c r="FB7" i="12"/>
  <c r="FA7" i="12"/>
  <c r="EZ7" i="12"/>
  <c r="EY7" i="12"/>
  <c r="EX7" i="12"/>
  <c r="EW7" i="12"/>
  <c r="EV7" i="12"/>
  <c r="FG6" i="12"/>
  <c r="FF6" i="12"/>
  <c r="FE6" i="12"/>
  <c r="FD6" i="12"/>
  <c r="FC6" i="12"/>
  <c r="FB6" i="12"/>
  <c r="FA6" i="12"/>
  <c r="EZ6" i="12"/>
  <c r="EY6" i="12"/>
  <c r="EX6" i="12"/>
  <c r="EW6" i="12"/>
  <c r="EV6" i="12"/>
  <c r="FG5" i="12"/>
  <c r="FF5" i="12"/>
  <c r="FE5" i="12"/>
  <c r="FD5" i="12"/>
  <c r="FC5" i="12"/>
  <c r="FB5" i="12"/>
  <c r="FA5" i="12"/>
  <c r="EZ5" i="12"/>
  <c r="EY5" i="12"/>
  <c r="EX5" i="12"/>
  <c r="EW5" i="12"/>
  <c r="EV5" i="12"/>
  <c r="FG4" i="12"/>
  <c r="FF4" i="12"/>
  <c r="FE4" i="12"/>
  <c r="FD4" i="12"/>
  <c r="FC4" i="12"/>
  <c r="FB4" i="12"/>
  <c r="FA4" i="12"/>
  <c r="EZ4" i="12"/>
  <c r="EY4" i="12"/>
  <c r="EX4" i="12"/>
  <c r="EW4" i="12"/>
  <c r="EV4" i="12"/>
  <c r="H201" i="21"/>
  <c r="H192" i="21"/>
  <c r="H191" i="21"/>
  <c r="H190" i="21"/>
  <c r="H189" i="21"/>
  <c r="H188" i="21"/>
  <c r="H187" i="21"/>
  <c r="H186" i="21"/>
  <c r="H185" i="21"/>
  <c r="H184" i="21"/>
  <c r="H183" i="21"/>
  <c r="H182" i="21"/>
  <c r="H181" i="21"/>
  <c r="H180" i="21"/>
  <c r="H179" i="21"/>
  <c r="H178" i="21"/>
  <c r="H177" i="21"/>
  <c r="H176" i="21"/>
  <c r="H175" i="21"/>
  <c r="H174" i="21"/>
  <c r="H173" i="21"/>
  <c r="H172" i="21"/>
  <c r="H171" i="21"/>
  <c r="H170" i="21"/>
  <c r="H169" i="21"/>
  <c r="H168" i="21"/>
  <c r="H167" i="21"/>
  <c r="H166" i="21"/>
  <c r="H165" i="21"/>
  <c r="H164" i="21"/>
  <c r="H163" i="21"/>
  <c r="H162" i="21"/>
  <c r="H161" i="21"/>
  <c r="H160" i="21"/>
  <c r="H159" i="21"/>
  <c r="H158" i="21"/>
  <c r="H157" i="21"/>
  <c r="H156" i="21"/>
  <c r="H155" i="21"/>
  <c r="H154" i="21"/>
  <c r="H153" i="21"/>
  <c r="H202" i="21"/>
  <c r="H200" i="21"/>
  <c r="H199" i="21"/>
  <c r="H198" i="21"/>
  <c r="H197" i="21"/>
  <c r="H196" i="21"/>
  <c r="H195" i="21"/>
  <c r="H194" i="21"/>
  <c r="H193" i="21"/>
  <c r="P124" i="12" l="1"/>
  <c r="O124" i="12"/>
  <c r="M124" i="12"/>
  <c r="L124" i="12"/>
  <c r="J124" i="12"/>
  <c r="I124" i="12"/>
  <c r="G124" i="12"/>
  <c r="F124" i="12"/>
  <c r="D124" i="12"/>
  <c r="C124" i="12"/>
  <c r="P123" i="12"/>
  <c r="O123" i="12"/>
  <c r="M123" i="12"/>
  <c r="L123" i="12"/>
  <c r="J123" i="12"/>
  <c r="I123" i="12"/>
  <c r="G123" i="12"/>
  <c r="F123" i="12"/>
  <c r="D123" i="12"/>
  <c r="C123" i="12"/>
  <c r="P122" i="12"/>
  <c r="O122" i="12"/>
  <c r="M122" i="12"/>
  <c r="L122" i="12"/>
  <c r="J122" i="12"/>
  <c r="I122" i="12"/>
  <c r="G122" i="12"/>
  <c r="F122" i="12"/>
  <c r="D122" i="12"/>
  <c r="C122" i="12"/>
  <c r="P121" i="12"/>
  <c r="O121" i="12"/>
  <c r="M121" i="12"/>
  <c r="L121" i="12"/>
  <c r="J121" i="12"/>
  <c r="I121" i="12"/>
  <c r="G121" i="12"/>
  <c r="F121" i="12"/>
  <c r="D121" i="12"/>
  <c r="C121" i="12"/>
  <c r="P120" i="12"/>
  <c r="O120" i="12"/>
  <c r="M120" i="12"/>
  <c r="L120" i="12"/>
  <c r="J120" i="12"/>
  <c r="I120" i="12"/>
  <c r="G120" i="12"/>
  <c r="F120" i="12"/>
  <c r="D120" i="12"/>
  <c r="C120" i="12"/>
  <c r="P119" i="12"/>
  <c r="O119" i="12"/>
  <c r="M119" i="12"/>
  <c r="L119" i="12"/>
  <c r="J119" i="12"/>
  <c r="I119" i="12"/>
  <c r="G119" i="12"/>
  <c r="F119" i="12"/>
  <c r="D119" i="12"/>
  <c r="C119" i="12"/>
  <c r="P118" i="12"/>
  <c r="O118" i="12"/>
  <c r="M118" i="12"/>
  <c r="L118" i="12"/>
  <c r="J118" i="12"/>
  <c r="I118" i="12"/>
  <c r="G118" i="12"/>
  <c r="F118" i="12"/>
  <c r="D118" i="12"/>
  <c r="C118" i="12"/>
  <c r="P117" i="12"/>
  <c r="O117" i="12"/>
  <c r="M117" i="12"/>
  <c r="L117" i="12"/>
  <c r="J117" i="12"/>
  <c r="I117" i="12"/>
  <c r="G117" i="12"/>
  <c r="F117" i="12"/>
  <c r="D117" i="12"/>
  <c r="C117" i="12"/>
  <c r="P116" i="12"/>
  <c r="O116" i="12"/>
  <c r="M116" i="12"/>
  <c r="L116" i="12"/>
  <c r="J116" i="12"/>
  <c r="I116" i="12"/>
  <c r="G116" i="12"/>
  <c r="F116" i="12"/>
  <c r="D116" i="12"/>
  <c r="C116" i="12"/>
  <c r="P115" i="12"/>
  <c r="O115" i="12"/>
  <c r="M115" i="12"/>
  <c r="L115" i="12"/>
  <c r="J115" i="12"/>
  <c r="I115" i="12"/>
  <c r="G115" i="12"/>
  <c r="F115" i="12"/>
  <c r="D115" i="12"/>
  <c r="C115" i="12"/>
  <c r="P114" i="12"/>
  <c r="O114" i="12"/>
  <c r="M114" i="12"/>
  <c r="L114" i="12"/>
  <c r="J114" i="12"/>
  <c r="I114" i="12"/>
  <c r="G114" i="12"/>
  <c r="F114" i="12"/>
  <c r="D114" i="12"/>
  <c r="C114" i="12"/>
  <c r="P113" i="12"/>
  <c r="O113" i="12"/>
  <c r="M113" i="12"/>
  <c r="L113" i="12"/>
  <c r="J113" i="12"/>
  <c r="I113" i="12"/>
  <c r="G113" i="12"/>
  <c r="F113" i="12"/>
  <c r="D113" i="12"/>
  <c r="C113" i="12"/>
  <c r="P112" i="12"/>
  <c r="O112" i="12"/>
  <c r="M112" i="12"/>
  <c r="L112" i="12"/>
  <c r="J112" i="12"/>
  <c r="I112" i="12"/>
  <c r="G112" i="12"/>
  <c r="F112" i="12"/>
  <c r="D112" i="12"/>
  <c r="C112" i="12"/>
  <c r="P111" i="12"/>
  <c r="O111" i="12"/>
  <c r="M111" i="12"/>
  <c r="L111" i="12"/>
  <c r="J111" i="12"/>
  <c r="I111" i="12"/>
  <c r="G111" i="12"/>
  <c r="F111" i="12"/>
  <c r="D111" i="12"/>
  <c r="C111" i="12"/>
  <c r="P110" i="12"/>
  <c r="O110" i="12"/>
  <c r="M110" i="12"/>
  <c r="L110" i="12"/>
  <c r="J110" i="12"/>
  <c r="I110" i="12"/>
  <c r="G110" i="12"/>
  <c r="F110" i="12"/>
  <c r="D110" i="12"/>
  <c r="C110" i="12"/>
  <c r="E110" i="12" s="1"/>
  <c r="L107" i="12"/>
  <c r="K107" i="12"/>
  <c r="J107" i="12"/>
  <c r="I107" i="12"/>
  <c r="H107" i="12"/>
  <c r="G107" i="12"/>
  <c r="F107" i="12"/>
  <c r="E107" i="12"/>
  <c r="D107" i="12"/>
  <c r="C107" i="12"/>
  <c r="L106" i="12"/>
  <c r="K106" i="12"/>
  <c r="J106" i="12"/>
  <c r="I106" i="12"/>
  <c r="H106" i="12"/>
  <c r="G106" i="12"/>
  <c r="F106" i="12"/>
  <c r="E106" i="12"/>
  <c r="D106" i="12"/>
  <c r="C106" i="12"/>
  <c r="L105" i="12"/>
  <c r="K105" i="12"/>
  <c r="J105" i="12"/>
  <c r="I105" i="12"/>
  <c r="H105" i="12"/>
  <c r="G105" i="12"/>
  <c r="F105" i="12"/>
  <c r="E105" i="12"/>
  <c r="D105" i="12"/>
  <c r="C105" i="12"/>
  <c r="L104" i="12"/>
  <c r="K104" i="12"/>
  <c r="J104" i="12"/>
  <c r="I104" i="12"/>
  <c r="H104" i="12"/>
  <c r="G104" i="12"/>
  <c r="F104" i="12"/>
  <c r="E104" i="12"/>
  <c r="D104" i="12"/>
  <c r="C104" i="12"/>
  <c r="L103" i="12"/>
  <c r="K103" i="12"/>
  <c r="J103" i="12"/>
  <c r="I103" i="12"/>
  <c r="H103" i="12"/>
  <c r="G103" i="12"/>
  <c r="F103" i="12"/>
  <c r="E103" i="12"/>
  <c r="D103" i="12"/>
  <c r="C103" i="12"/>
  <c r="L102" i="12"/>
  <c r="K102" i="12"/>
  <c r="J102" i="12"/>
  <c r="I102" i="12"/>
  <c r="H102" i="12"/>
  <c r="G102" i="12"/>
  <c r="F102" i="12"/>
  <c r="E102" i="12"/>
  <c r="D102" i="12"/>
  <c r="C102" i="12"/>
  <c r="L101" i="12"/>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C90" i="12"/>
  <c r="C89" i="12"/>
  <c r="C88" i="12"/>
  <c r="C87" i="12"/>
  <c r="C86" i="12"/>
  <c r="C85" i="12"/>
  <c r="C84" i="12"/>
  <c r="C83" i="12"/>
  <c r="C82" i="12"/>
  <c r="C81" i="12"/>
  <c r="C80" i="12"/>
  <c r="C79" i="12"/>
  <c r="C78" i="12"/>
  <c r="C77" i="12"/>
  <c r="C75" i="12"/>
  <c r="C74" i="12"/>
  <c r="C73" i="12"/>
  <c r="C72" i="12"/>
  <c r="C71" i="12"/>
  <c r="C70" i="12"/>
  <c r="C69" i="12"/>
  <c r="C68" i="12"/>
  <c r="C67" i="12"/>
  <c r="C66" i="12"/>
  <c r="C65" i="12"/>
  <c r="C63" i="12"/>
  <c r="C62" i="12"/>
  <c r="C64" i="12"/>
  <c r="C48" i="12"/>
  <c r="E111" i="12" l="1"/>
  <c r="H111" i="12" s="1"/>
  <c r="K111" i="12" s="1"/>
  <c r="N111" i="12" s="1"/>
  <c r="Q111" i="12" s="1"/>
  <c r="E117" i="12"/>
  <c r="H117" i="12" s="1"/>
  <c r="K117" i="12" s="1"/>
  <c r="N117" i="12" s="1"/>
  <c r="Q117" i="12" s="1"/>
  <c r="E121" i="12"/>
  <c r="H121" i="12" s="1"/>
  <c r="K121" i="12" s="1"/>
  <c r="N121" i="12" s="1"/>
  <c r="Q121" i="12" s="1"/>
  <c r="H110" i="12"/>
  <c r="K110" i="12" s="1"/>
  <c r="N110" i="12" s="1"/>
  <c r="Q110" i="12" s="1"/>
  <c r="E113" i="12"/>
  <c r="H113" i="12" s="1"/>
  <c r="K113" i="12" s="1"/>
  <c r="N113" i="12" s="1"/>
  <c r="Q113" i="12" s="1"/>
  <c r="E122" i="12"/>
  <c r="H122" i="12" s="1"/>
  <c r="K122" i="12" s="1"/>
  <c r="N122" i="12" s="1"/>
  <c r="Q122" i="12" s="1"/>
  <c r="E123" i="12"/>
  <c r="H123" i="12" s="1"/>
  <c r="K123" i="12" s="1"/>
  <c r="N123" i="12" s="1"/>
  <c r="Q123" i="12" s="1"/>
  <c r="E124" i="12"/>
  <c r="H124" i="12" s="1"/>
  <c r="K124" i="12" s="1"/>
  <c r="N124" i="12" s="1"/>
  <c r="Q124" i="12" s="1"/>
  <c r="E112" i="12"/>
  <c r="H112" i="12" s="1"/>
  <c r="K112" i="12" s="1"/>
  <c r="N112" i="12" s="1"/>
  <c r="Q112" i="12" s="1"/>
  <c r="E114" i="12"/>
  <c r="H114" i="12" s="1"/>
  <c r="K114" i="12" s="1"/>
  <c r="N114" i="12" s="1"/>
  <c r="Q114" i="12" s="1"/>
  <c r="E115" i="12"/>
  <c r="H115" i="12" s="1"/>
  <c r="K115" i="12" s="1"/>
  <c r="N115" i="12" s="1"/>
  <c r="Q115" i="12" s="1"/>
  <c r="E116" i="12"/>
  <c r="H116" i="12" s="1"/>
  <c r="K116" i="12" s="1"/>
  <c r="N116" i="12" s="1"/>
  <c r="Q116" i="12" s="1"/>
  <c r="E118" i="12"/>
  <c r="H118" i="12" s="1"/>
  <c r="K118" i="12" s="1"/>
  <c r="N118" i="12" s="1"/>
  <c r="Q118" i="12" s="1"/>
  <c r="E119" i="12"/>
  <c r="H119" i="12" s="1"/>
  <c r="K119" i="12" s="1"/>
  <c r="N119" i="12" s="1"/>
  <c r="Q119" i="12" s="1"/>
  <c r="E120" i="12"/>
  <c r="H120" i="12" s="1"/>
  <c r="K120" i="12" s="1"/>
  <c r="N120" i="12" s="1"/>
  <c r="Q120" i="12" s="1"/>
  <c r="F17" i="46"/>
  <c r="F12" i="46"/>
  <c r="Q17" i="72" l="1"/>
  <c r="R17" i="72"/>
  <c r="Q12" i="72"/>
  <c r="R12" i="72"/>
  <c r="T17" i="46"/>
  <c r="S120" i="12" s="1"/>
  <c r="S17" i="46"/>
  <c r="U17" i="46" s="1"/>
  <c r="T12" i="46"/>
  <c r="S115" i="12" s="1"/>
  <c r="S12" i="46"/>
  <c r="K57" i="48"/>
  <c r="L57" i="48"/>
  <c r="K58" i="48"/>
  <c r="L58" i="48"/>
  <c r="K59" i="48"/>
  <c r="L59" i="48"/>
  <c r="K60" i="48"/>
  <c r="L60" i="48"/>
  <c r="K61" i="48"/>
  <c r="L61" i="48"/>
  <c r="K62" i="48"/>
  <c r="L62" i="48"/>
  <c r="K63" i="48"/>
  <c r="L63" i="48"/>
  <c r="K64" i="48"/>
  <c r="L64" i="48"/>
  <c r="K65" i="48"/>
  <c r="L65" i="48"/>
  <c r="K66" i="48"/>
  <c r="L66" i="48"/>
  <c r="K67" i="48"/>
  <c r="L67" i="48"/>
  <c r="K68" i="48"/>
  <c r="L68" i="48"/>
  <c r="K69" i="48"/>
  <c r="L69" i="48"/>
  <c r="K70" i="48"/>
  <c r="L70" i="48"/>
  <c r="K71" i="48"/>
  <c r="L71" i="48"/>
  <c r="K72" i="48"/>
  <c r="L72" i="48"/>
  <c r="K73" i="48"/>
  <c r="L73" i="48"/>
  <c r="K74" i="48"/>
  <c r="L74" i="48"/>
  <c r="K75" i="48"/>
  <c r="L75" i="48"/>
  <c r="K76" i="48"/>
  <c r="L76" i="48"/>
  <c r="K77" i="48"/>
  <c r="L77" i="48"/>
  <c r="K78" i="48"/>
  <c r="L78" i="48"/>
  <c r="K79" i="48"/>
  <c r="L79" i="48"/>
  <c r="K80" i="48"/>
  <c r="L80" i="48"/>
  <c r="K81" i="48"/>
  <c r="L81" i="48"/>
  <c r="K82" i="48"/>
  <c r="L82" i="48"/>
  <c r="K83" i="48"/>
  <c r="L83" i="48"/>
  <c r="K84" i="48"/>
  <c r="L84" i="48"/>
  <c r="K85" i="48"/>
  <c r="L85" i="48"/>
  <c r="K86" i="48"/>
  <c r="L86" i="48"/>
  <c r="K87" i="48"/>
  <c r="L87" i="48"/>
  <c r="K88" i="48"/>
  <c r="L88" i="48"/>
  <c r="K89" i="48"/>
  <c r="L89" i="48"/>
  <c r="K90" i="48"/>
  <c r="L90" i="48"/>
  <c r="K91" i="48"/>
  <c r="L91" i="48"/>
  <c r="K92" i="48"/>
  <c r="L92" i="48"/>
  <c r="K93" i="48"/>
  <c r="L93" i="48"/>
  <c r="K94" i="48"/>
  <c r="L94" i="48"/>
  <c r="K95" i="48"/>
  <c r="L95" i="48"/>
  <c r="K96" i="48"/>
  <c r="L96" i="48"/>
  <c r="K97" i="48"/>
  <c r="L97" i="48"/>
  <c r="K98" i="48"/>
  <c r="L98" i="48"/>
  <c r="K99" i="48"/>
  <c r="L99" i="48"/>
  <c r="K100" i="48"/>
  <c r="L100" i="48"/>
  <c r="K101" i="48"/>
  <c r="L101" i="48"/>
  <c r="K102" i="48"/>
  <c r="L102" i="48"/>
  <c r="K103" i="48"/>
  <c r="L103" i="48"/>
  <c r="K104" i="48"/>
  <c r="L104" i="48"/>
  <c r="K105" i="48"/>
  <c r="L105" i="48"/>
  <c r="K106" i="48"/>
  <c r="L106" i="48"/>
  <c r="K107" i="48"/>
  <c r="L107" i="48"/>
  <c r="K108" i="48"/>
  <c r="L108" i="48"/>
  <c r="K109" i="48"/>
  <c r="L109" i="48"/>
  <c r="K110" i="48"/>
  <c r="L110" i="48"/>
  <c r="K111" i="48"/>
  <c r="L111" i="48"/>
  <c r="K112" i="48"/>
  <c r="L112" i="48"/>
  <c r="K113" i="48"/>
  <c r="L113" i="48"/>
  <c r="K114" i="48"/>
  <c r="L114" i="48"/>
  <c r="K115" i="48"/>
  <c r="L115" i="48"/>
  <c r="K116" i="48"/>
  <c r="L116" i="48"/>
  <c r="K117" i="48"/>
  <c r="L117" i="48"/>
  <c r="K118" i="48"/>
  <c r="L118" i="48"/>
  <c r="K119" i="48"/>
  <c r="L119" i="48"/>
  <c r="K120" i="48"/>
  <c r="L120" i="48"/>
  <c r="K121" i="48"/>
  <c r="L121" i="48"/>
  <c r="I23" i="46"/>
  <c r="I22" i="46"/>
  <c r="U12" i="46" l="1"/>
  <c r="S17" i="72"/>
  <c r="S12" i="72"/>
  <c r="R120" i="12"/>
  <c r="R115" i="12"/>
  <c r="M2056" i="48"/>
  <c r="L2056" i="48"/>
  <c r="M555" i="48"/>
  <c r="L555" i="48"/>
  <c r="M554" i="48"/>
  <c r="L554" i="48"/>
  <c r="M553" i="48"/>
  <c r="L553" i="48"/>
  <c r="M552" i="48"/>
  <c r="L552" i="48"/>
  <c r="M551" i="48"/>
  <c r="L551" i="48"/>
  <c r="M550" i="48"/>
  <c r="L550" i="48"/>
  <c r="M549" i="48"/>
  <c r="L549" i="48"/>
  <c r="M548" i="48"/>
  <c r="L548" i="48"/>
  <c r="M547" i="48"/>
  <c r="L547" i="48"/>
  <c r="M546" i="48"/>
  <c r="L546" i="48"/>
  <c r="M545" i="48"/>
  <c r="L545" i="48"/>
  <c r="M544" i="48"/>
  <c r="L544" i="48"/>
  <c r="M543" i="48"/>
  <c r="L543" i="48"/>
  <c r="M542" i="48"/>
  <c r="L542" i="48"/>
  <c r="M541" i="48"/>
  <c r="L541" i="48"/>
  <c r="M540" i="48"/>
  <c r="L540" i="48"/>
  <c r="M539" i="48"/>
  <c r="L539" i="48"/>
  <c r="M538" i="48"/>
  <c r="L538" i="48"/>
  <c r="M537" i="48"/>
  <c r="L537" i="48"/>
  <c r="M536" i="48"/>
  <c r="L536" i="48"/>
  <c r="M535" i="48"/>
  <c r="L535" i="48"/>
  <c r="M534" i="48"/>
  <c r="L534" i="48"/>
  <c r="M533" i="48"/>
  <c r="L533" i="48"/>
  <c r="M532" i="48"/>
  <c r="L532" i="48"/>
  <c r="M531" i="48"/>
  <c r="L531" i="48"/>
  <c r="M530" i="48"/>
  <c r="L530" i="48"/>
  <c r="M529" i="48"/>
  <c r="L529" i="48"/>
  <c r="M528" i="48"/>
  <c r="L528" i="48"/>
  <c r="M527" i="48"/>
  <c r="L527" i="48"/>
  <c r="M526" i="48"/>
  <c r="L526" i="48"/>
  <c r="M525" i="48"/>
  <c r="L525" i="48"/>
  <c r="M524" i="48"/>
  <c r="L524" i="48"/>
  <c r="M523" i="48"/>
  <c r="L523" i="48"/>
  <c r="M522" i="48"/>
  <c r="L522" i="48"/>
  <c r="M521" i="48"/>
  <c r="L521" i="48"/>
  <c r="M520" i="48"/>
  <c r="L520" i="48"/>
  <c r="M519" i="48"/>
  <c r="L519" i="48"/>
  <c r="M518" i="48"/>
  <c r="L518" i="48"/>
  <c r="M517" i="48"/>
  <c r="L517" i="48"/>
  <c r="M516" i="48"/>
  <c r="L516" i="48"/>
  <c r="M515" i="48"/>
  <c r="L515" i="48"/>
  <c r="M514" i="48"/>
  <c r="L514" i="48"/>
  <c r="M513" i="48"/>
  <c r="L513" i="48"/>
  <c r="M512" i="48"/>
  <c r="L512" i="48"/>
  <c r="M511" i="48"/>
  <c r="L511" i="48"/>
  <c r="M510" i="48"/>
  <c r="L510" i="48"/>
  <c r="M509" i="48"/>
  <c r="L509" i="48"/>
  <c r="M508" i="48"/>
  <c r="L508" i="48"/>
  <c r="M507" i="48"/>
  <c r="L507" i="48"/>
  <c r="M506" i="48"/>
  <c r="L506" i="48"/>
  <c r="M505" i="48"/>
  <c r="L505" i="48"/>
  <c r="M504" i="48"/>
  <c r="L504" i="48"/>
  <c r="M503" i="48"/>
  <c r="L503" i="48"/>
  <c r="M502" i="48"/>
  <c r="L502" i="48"/>
  <c r="M501" i="48"/>
  <c r="L501" i="48"/>
  <c r="M500" i="48"/>
  <c r="L500" i="48"/>
  <c r="M499" i="48"/>
  <c r="L499" i="48"/>
  <c r="M498" i="48"/>
  <c r="L498" i="48"/>
  <c r="M497" i="48"/>
  <c r="L497" i="48"/>
  <c r="M496" i="48"/>
  <c r="L496" i="48"/>
  <c r="M495" i="48"/>
  <c r="L495" i="48"/>
  <c r="M494" i="48"/>
  <c r="L494" i="48"/>
  <c r="M493" i="48"/>
  <c r="L493" i="48"/>
  <c r="M492" i="48"/>
  <c r="L492" i="48"/>
  <c r="M491" i="48"/>
  <c r="L491" i="48"/>
  <c r="M490" i="48"/>
  <c r="L490" i="48"/>
  <c r="M489" i="48"/>
  <c r="L489" i="48"/>
  <c r="M488" i="48"/>
  <c r="L488" i="48"/>
  <c r="M487" i="48"/>
  <c r="L487" i="48"/>
  <c r="M486" i="48"/>
  <c r="L486" i="48"/>
  <c r="M485" i="48"/>
  <c r="L485" i="48"/>
  <c r="M484" i="48"/>
  <c r="L484" i="48"/>
  <c r="M483" i="48"/>
  <c r="L483" i="48"/>
  <c r="M482" i="48"/>
  <c r="L482" i="48"/>
  <c r="M481" i="48"/>
  <c r="L481" i="48"/>
  <c r="M480" i="48"/>
  <c r="L480" i="48"/>
  <c r="M479" i="48"/>
  <c r="L479" i="48"/>
  <c r="M478" i="48"/>
  <c r="L478" i="48"/>
  <c r="M477" i="48"/>
  <c r="L477" i="48"/>
  <c r="M476" i="48"/>
  <c r="L476" i="48"/>
  <c r="M475" i="48"/>
  <c r="L475" i="48"/>
  <c r="M474" i="48"/>
  <c r="L474" i="48"/>
  <c r="M473" i="48"/>
  <c r="L473" i="48"/>
  <c r="M472" i="48"/>
  <c r="L472" i="48"/>
  <c r="M471" i="48"/>
  <c r="L471" i="48"/>
  <c r="M470" i="48"/>
  <c r="L470" i="48"/>
  <c r="M469" i="48"/>
  <c r="L469" i="48"/>
  <c r="M468" i="48"/>
  <c r="L468" i="48"/>
  <c r="M467" i="48"/>
  <c r="L467" i="48"/>
  <c r="M466" i="48"/>
  <c r="L466" i="48"/>
  <c r="M465" i="48"/>
  <c r="L465" i="48"/>
  <c r="M464" i="48"/>
  <c r="L464" i="48"/>
  <c r="M463" i="48"/>
  <c r="L463" i="48"/>
  <c r="M462" i="48"/>
  <c r="L462" i="48"/>
  <c r="M461" i="48"/>
  <c r="L461" i="48"/>
  <c r="M460" i="48"/>
  <c r="L460" i="48"/>
  <c r="M459" i="48"/>
  <c r="L459" i="48"/>
  <c r="M458" i="48"/>
  <c r="L458" i="48"/>
  <c r="M457" i="48"/>
  <c r="L457" i="48"/>
  <c r="M456" i="48"/>
  <c r="L456" i="48"/>
  <c r="M455" i="48"/>
  <c r="L455" i="48"/>
  <c r="M454" i="48"/>
  <c r="L454" i="48"/>
  <c r="M453" i="48"/>
  <c r="L453" i="48"/>
  <c r="M452" i="48"/>
  <c r="L452" i="48"/>
  <c r="M451" i="48"/>
  <c r="L451" i="48"/>
  <c r="M450" i="48"/>
  <c r="L450" i="48"/>
  <c r="M449" i="48"/>
  <c r="L449" i="48"/>
  <c r="M448" i="48"/>
  <c r="L448" i="48"/>
  <c r="M447" i="48"/>
  <c r="L447" i="48"/>
  <c r="M446" i="48"/>
  <c r="L446" i="48"/>
  <c r="M445" i="48"/>
  <c r="L445" i="48"/>
  <c r="M444" i="48"/>
  <c r="L444" i="48"/>
  <c r="M443" i="48"/>
  <c r="L443" i="48"/>
  <c r="M442" i="48"/>
  <c r="L442" i="48"/>
  <c r="M441" i="48"/>
  <c r="L441" i="48"/>
  <c r="M440" i="48"/>
  <c r="L440" i="48"/>
  <c r="M439" i="48"/>
  <c r="L439" i="48"/>
  <c r="M438" i="48"/>
  <c r="L438" i="48"/>
  <c r="M437" i="48"/>
  <c r="L437" i="48"/>
  <c r="M436" i="48"/>
  <c r="L436" i="48"/>
  <c r="M435" i="48"/>
  <c r="L435" i="48"/>
  <c r="M434" i="48"/>
  <c r="L434" i="48"/>
  <c r="M433" i="48"/>
  <c r="L433" i="48"/>
  <c r="M432" i="48"/>
  <c r="L432" i="48"/>
  <c r="M431" i="48"/>
  <c r="L431" i="48"/>
  <c r="M430" i="48"/>
  <c r="L430" i="48"/>
  <c r="M429" i="48"/>
  <c r="L429" i="48"/>
  <c r="M428" i="48"/>
  <c r="L428" i="48"/>
  <c r="M427" i="48"/>
  <c r="L427" i="48"/>
  <c r="M426" i="48"/>
  <c r="L426" i="48"/>
  <c r="M425" i="48"/>
  <c r="L425" i="48"/>
  <c r="M424" i="48"/>
  <c r="L424" i="48"/>
  <c r="M423" i="48"/>
  <c r="L423" i="48"/>
  <c r="M422" i="48"/>
  <c r="L422" i="48"/>
  <c r="M421" i="48"/>
  <c r="L421" i="48"/>
  <c r="M420" i="48"/>
  <c r="L420" i="48"/>
  <c r="M419" i="48"/>
  <c r="L419" i="48"/>
  <c r="M418" i="48"/>
  <c r="L418" i="48"/>
  <c r="M417" i="48"/>
  <c r="L417" i="48"/>
  <c r="M416" i="48"/>
  <c r="L416" i="48"/>
  <c r="M415" i="48"/>
  <c r="L415" i="48"/>
  <c r="M414" i="48"/>
  <c r="L414" i="48"/>
  <c r="M413" i="48"/>
  <c r="L413" i="48"/>
  <c r="M412" i="48"/>
  <c r="L412" i="48"/>
  <c r="M411" i="48"/>
  <c r="L411" i="48"/>
  <c r="M410" i="48"/>
  <c r="L410" i="48"/>
  <c r="M409" i="48"/>
  <c r="L409" i="48"/>
  <c r="M408" i="48"/>
  <c r="L408" i="48"/>
  <c r="M407" i="48"/>
  <c r="L407" i="48"/>
  <c r="M406" i="48"/>
  <c r="L406" i="48"/>
  <c r="M405" i="48"/>
  <c r="L405" i="48"/>
  <c r="M404" i="48"/>
  <c r="L404" i="48"/>
  <c r="M403" i="48"/>
  <c r="L403" i="48"/>
  <c r="M402" i="48"/>
  <c r="L402" i="48"/>
  <c r="M401" i="48"/>
  <c r="L401" i="48"/>
  <c r="M400" i="48"/>
  <c r="L400" i="48"/>
  <c r="M399" i="48"/>
  <c r="L399" i="48"/>
  <c r="M398" i="48"/>
  <c r="L398" i="48"/>
  <c r="M397" i="48"/>
  <c r="L397" i="48"/>
  <c r="M396" i="48"/>
  <c r="L396" i="48"/>
  <c r="M395" i="48"/>
  <c r="L395" i="48"/>
  <c r="M394" i="48"/>
  <c r="L394" i="48"/>
  <c r="M393" i="48"/>
  <c r="L393" i="48"/>
  <c r="M392" i="48"/>
  <c r="L392" i="48"/>
  <c r="M391" i="48"/>
  <c r="L391" i="48"/>
  <c r="M390" i="48"/>
  <c r="L390" i="48"/>
  <c r="M389" i="48"/>
  <c r="L389" i="48"/>
  <c r="M388" i="48"/>
  <c r="L388" i="48"/>
  <c r="M387" i="48"/>
  <c r="L387" i="48"/>
  <c r="M386" i="48"/>
  <c r="L386" i="48"/>
  <c r="M385" i="48"/>
  <c r="L385" i="48"/>
  <c r="M384" i="48"/>
  <c r="L384" i="48"/>
  <c r="M383" i="48"/>
  <c r="L383" i="48"/>
  <c r="M382" i="48"/>
  <c r="L382" i="48"/>
  <c r="M381" i="48"/>
  <c r="L381" i="48"/>
  <c r="M380" i="48"/>
  <c r="L380" i="48"/>
  <c r="M379" i="48"/>
  <c r="L379" i="48"/>
  <c r="M378" i="48"/>
  <c r="L378" i="48"/>
  <c r="M377" i="48"/>
  <c r="L377" i="48"/>
  <c r="M376" i="48"/>
  <c r="L376" i="48"/>
  <c r="M375" i="48"/>
  <c r="L375" i="48"/>
  <c r="M374" i="48"/>
  <c r="L374" i="48"/>
  <c r="M373" i="48"/>
  <c r="L373" i="48"/>
  <c r="M372" i="48"/>
  <c r="L372" i="48"/>
  <c r="M371" i="48"/>
  <c r="L371" i="48"/>
  <c r="M370" i="48"/>
  <c r="L370" i="48"/>
  <c r="M369" i="48"/>
  <c r="L369" i="48"/>
  <c r="M368" i="48"/>
  <c r="L368" i="48"/>
  <c r="M367" i="48"/>
  <c r="L367" i="48"/>
  <c r="M366" i="48"/>
  <c r="L366" i="48"/>
  <c r="M365" i="48"/>
  <c r="L365" i="48"/>
  <c r="M364" i="48"/>
  <c r="L364" i="48"/>
  <c r="M363" i="48"/>
  <c r="L363" i="48"/>
  <c r="M362" i="48"/>
  <c r="L362" i="48"/>
  <c r="M361" i="48"/>
  <c r="L361" i="48"/>
  <c r="M360" i="48"/>
  <c r="L360" i="48"/>
  <c r="M359" i="48"/>
  <c r="L359" i="48"/>
  <c r="M358" i="48"/>
  <c r="L358" i="48"/>
  <c r="M357" i="48"/>
  <c r="L357" i="48"/>
  <c r="M356" i="48"/>
  <c r="L356" i="48"/>
  <c r="M355" i="48"/>
  <c r="L355" i="48"/>
  <c r="M354" i="48"/>
  <c r="L354" i="48"/>
  <c r="M353" i="48"/>
  <c r="L353" i="48"/>
  <c r="M352" i="48"/>
  <c r="L352" i="48"/>
  <c r="M351" i="48"/>
  <c r="L351" i="48"/>
  <c r="M350" i="48"/>
  <c r="L350" i="48"/>
  <c r="M349" i="48"/>
  <c r="L349" i="48"/>
  <c r="M348" i="48"/>
  <c r="L348" i="48"/>
  <c r="M347" i="48"/>
  <c r="L347" i="48"/>
  <c r="M346" i="48"/>
  <c r="L346" i="48"/>
  <c r="M345" i="48"/>
  <c r="L345" i="48"/>
  <c r="M344" i="48"/>
  <c r="L344" i="48"/>
  <c r="M343" i="48"/>
  <c r="L343" i="48"/>
  <c r="M342" i="48"/>
  <c r="L342" i="48"/>
  <c r="M341" i="48"/>
  <c r="L341" i="48"/>
  <c r="M340" i="48"/>
  <c r="L340" i="48"/>
  <c r="M339" i="48"/>
  <c r="L339" i="48"/>
  <c r="M338" i="48"/>
  <c r="L338" i="48"/>
  <c r="M337" i="48"/>
  <c r="L337" i="48"/>
  <c r="M336" i="48"/>
  <c r="L336" i="48"/>
  <c r="M335" i="48"/>
  <c r="L335" i="48"/>
  <c r="M334" i="48"/>
  <c r="L334" i="48"/>
  <c r="M333" i="48"/>
  <c r="L333" i="48"/>
  <c r="M332" i="48"/>
  <c r="L332" i="48"/>
  <c r="M331" i="48"/>
  <c r="L331" i="48"/>
  <c r="M330" i="48"/>
  <c r="L330" i="48"/>
  <c r="M329" i="48"/>
  <c r="L329" i="48"/>
  <c r="M328" i="48"/>
  <c r="L328" i="48"/>
  <c r="M327" i="48"/>
  <c r="L327" i="48"/>
  <c r="M326" i="48"/>
  <c r="L326" i="48"/>
  <c r="M325" i="48"/>
  <c r="L325" i="48"/>
  <c r="M324" i="48"/>
  <c r="L324" i="48"/>
  <c r="M323" i="48"/>
  <c r="L323" i="48"/>
  <c r="M322" i="48"/>
  <c r="L322" i="48"/>
  <c r="M321" i="48"/>
  <c r="L321" i="48"/>
  <c r="M320" i="48"/>
  <c r="L320" i="48"/>
  <c r="M319" i="48"/>
  <c r="L319" i="48"/>
  <c r="M318" i="48"/>
  <c r="L318" i="48"/>
  <c r="M317" i="48"/>
  <c r="L317" i="48"/>
  <c r="M316" i="48"/>
  <c r="L316" i="48"/>
  <c r="M315" i="48"/>
  <c r="L315" i="48"/>
  <c r="M314" i="48"/>
  <c r="L314" i="48"/>
  <c r="M313" i="48"/>
  <c r="L313" i="48"/>
  <c r="M312" i="48"/>
  <c r="L312" i="48"/>
  <c r="M311" i="48"/>
  <c r="L311" i="48"/>
  <c r="M310" i="48"/>
  <c r="L310" i="48"/>
  <c r="M309" i="48"/>
  <c r="L309" i="48"/>
  <c r="M308" i="48"/>
  <c r="L308" i="48"/>
  <c r="M307" i="48"/>
  <c r="L307" i="48"/>
  <c r="M306" i="48"/>
  <c r="L306" i="48"/>
  <c r="M305" i="48"/>
  <c r="L305" i="48"/>
  <c r="M304" i="48"/>
  <c r="L304" i="48"/>
  <c r="M303" i="48"/>
  <c r="L303" i="48"/>
  <c r="M302" i="48"/>
  <c r="L302" i="48"/>
  <c r="M301" i="48"/>
  <c r="L301" i="48"/>
  <c r="M300" i="48"/>
  <c r="L300" i="48"/>
  <c r="M299" i="48"/>
  <c r="L299" i="48"/>
  <c r="M298" i="48"/>
  <c r="L298" i="48"/>
  <c r="M297" i="48"/>
  <c r="L297" i="48"/>
  <c r="M296" i="48"/>
  <c r="L296" i="48"/>
  <c r="M295" i="48"/>
  <c r="L295" i="48"/>
  <c r="M294" i="48"/>
  <c r="L294" i="48"/>
  <c r="M293" i="48"/>
  <c r="L293" i="48"/>
  <c r="M292" i="48"/>
  <c r="L292" i="48"/>
  <c r="M291" i="48"/>
  <c r="L291" i="48"/>
  <c r="M290" i="48"/>
  <c r="L290" i="48"/>
  <c r="M289" i="48"/>
  <c r="L289" i="48"/>
  <c r="M288" i="48"/>
  <c r="L288" i="48"/>
  <c r="M287" i="48"/>
  <c r="L287" i="48"/>
  <c r="M286" i="48"/>
  <c r="L286" i="48"/>
  <c r="M285" i="48"/>
  <c r="L285" i="48"/>
  <c r="M284" i="48"/>
  <c r="L284" i="48"/>
  <c r="M283" i="48"/>
  <c r="L283" i="48"/>
  <c r="M282" i="48"/>
  <c r="L282" i="48"/>
  <c r="M281" i="48"/>
  <c r="L281" i="48"/>
  <c r="M280" i="48"/>
  <c r="L280" i="48"/>
  <c r="M279" i="48"/>
  <c r="L279" i="48"/>
  <c r="M278" i="48"/>
  <c r="L278" i="48"/>
  <c r="M277" i="48"/>
  <c r="L277" i="48"/>
  <c r="M276" i="48"/>
  <c r="L276" i="48"/>
  <c r="M275" i="48"/>
  <c r="L275" i="48"/>
  <c r="M274" i="48"/>
  <c r="L274" i="48"/>
  <c r="M273" i="48"/>
  <c r="L273" i="48"/>
  <c r="M272" i="48"/>
  <c r="L272" i="48"/>
  <c r="M271" i="48"/>
  <c r="L271" i="48"/>
  <c r="M270" i="48"/>
  <c r="L270" i="48"/>
  <c r="M269" i="48"/>
  <c r="L269" i="48"/>
  <c r="M268" i="48"/>
  <c r="L268" i="48"/>
  <c r="M267" i="48"/>
  <c r="L267" i="48"/>
  <c r="M266" i="48"/>
  <c r="L266" i="48"/>
  <c r="M265" i="48"/>
  <c r="L265" i="48"/>
  <c r="M264" i="48"/>
  <c r="L264" i="48"/>
  <c r="M263" i="48"/>
  <c r="L263" i="48"/>
  <c r="M262" i="48"/>
  <c r="L262" i="48"/>
  <c r="M261" i="48"/>
  <c r="L261" i="48"/>
  <c r="M260" i="48"/>
  <c r="L260" i="48"/>
  <c r="M259" i="48"/>
  <c r="L259" i="48"/>
  <c r="M258" i="48"/>
  <c r="L258" i="48"/>
  <c r="M257" i="48"/>
  <c r="L257" i="48"/>
  <c r="M256" i="48"/>
  <c r="L256" i="48"/>
  <c r="M255" i="48"/>
  <c r="L255" i="48"/>
  <c r="M254" i="48"/>
  <c r="L254" i="48"/>
  <c r="M253" i="48"/>
  <c r="L253" i="48"/>
  <c r="M252" i="48"/>
  <c r="L252" i="48"/>
  <c r="M251" i="48"/>
  <c r="L251" i="48"/>
  <c r="M250" i="48"/>
  <c r="L250" i="48"/>
  <c r="M249" i="48"/>
  <c r="L249" i="48"/>
  <c r="M248" i="48"/>
  <c r="L248" i="48"/>
  <c r="M247" i="48"/>
  <c r="L247" i="48"/>
  <c r="M246" i="48"/>
  <c r="L246" i="48"/>
  <c r="M245" i="48"/>
  <c r="L245" i="48"/>
  <c r="M244" i="48"/>
  <c r="L244" i="48"/>
  <c r="M243" i="48"/>
  <c r="L243" i="48"/>
  <c r="M242" i="48"/>
  <c r="L242" i="48"/>
  <c r="M241" i="48"/>
  <c r="L241" i="48"/>
  <c r="M240" i="48"/>
  <c r="L240" i="48"/>
  <c r="M239" i="48"/>
  <c r="L239" i="48"/>
  <c r="M238" i="48"/>
  <c r="L238" i="48"/>
  <c r="M237" i="48"/>
  <c r="L237" i="48"/>
  <c r="M236" i="48"/>
  <c r="L236" i="48"/>
  <c r="M235" i="48"/>
  <c r="L235" i="48"/>
  <c r="M234" i="48"/>
  <c r="L234" i="48"/>
  <c r="M233" i="48"/>
  <c r="L233" i="48"/>
  <c r="M232" i="48"/>
  <c r="L232" i="48"/>
  <c r="M231" i="48"/>
  <c r="L231" i="48"/>
  <c r="M230" i="48"/>
  <c r="L230" i="48"/>
  <c r="M229" i="48"/>
  <c r="L229" i="48"/>
  <c r="M228" i="48"/>
  <c r="L228" i="48"/>
  <c r="M227" i="48"/>
  <c r="L227" i="48"/>
  <c r="M226" i="48"/>
  <c r="L226" i="48"/>
  <c r="M225" i="48"/>
  <c r="L225" i="48"/>
  <c r="M224" i="48"/>
  <c r="L224" i="48"/>
  <c r="M223" i="48"/>
  <c r="L223" i="48"/>
  <c r="M222" i="48"/>
  <c r="L222" i="48"/>
  <c r="M221" i="48"/>
  <c r="L221" i="48"/>
  <c r="M220" i="48"/>
  <c r="L220" i="48"/>
  <c r="M219" i="48"/>
  <c r="L219" i="48"/>
  <c r="M218" i="48"/>
  <c r="L218" i="48"/>
  <c r="M217" i="48"/>
  <c r="L217" i="48"/>
  <c r="M216" i="48"/>
  <c r="L216" i="48"/>
  <c r="M215" i="48"/>
  <c r="L215" i="48"/>
  <c r="M214" i="48"/>
  <c r="L214" i="48"/>
  <c r="M213" i="48"/>
  <c r="L213" i="48"/>
  <c r="M212" i="48"/>
  <c r="L212" i="48"/>
  <c r="M211" i="48"/>
  <c r="L211" i="48"/>
  <c r="M210" i="48"/>
  <c r="L210" i="48"/>
  <c r="M209" i="48"/>
  <c r="L209" i="48"/>
  <c r="M208" i="48"/>
  <c r="L208" i="48"/>
  <c r="M207" i="48"/>
  <c r="L207" i="48"/>
  <c r="M206" i="48"/>
  <c r="L206" i="48"/>
  <c r="M205" i="48"/>
  <c r="L205" i="48"/>
  <c r="M204" i="48"/>
  <c r="L204" i="48"/>
  <c r="M203" i="48"/>
  <c r="L203" i="48"/>
  <c r="M202" i="48"/>
  <c r="L202" i="48"/>
  <c r="M201" i="48"/>
  <c r="L201" i="48"/>
  <c r="M200" i="48"/>
  <c r="L200" i="48"/>
  <c r="M199" i="48"/>
  <c r="L199" i="48"/>
  <c r="M198" i="48"/>
  <c r="L198" i="48"/>
  <c r="M197" i="48"/>
  <c r="L197" i="48"/>
  <c r="M196" i="48"/>
  <c r="L196" i="48"/>
  <c r="M195" i="48"/>
  <c r="L195" i="48"/>
  <c r="M194" i="48"/>
  <c r="L194" i="48"/>
  <c r="M193" i="48"/>
  <c r="L193" i="48"/>
  <c r="M192" i="48"/>
  <c r="L192" i="48"/>
  <c r="M191" i="48"/>
  <c r="L191" i="48"/>
  <c r="M190" i="48"/>
  <c r="L190" i="48"/>
  <c r="M189" i="48"/>
  <c r="L189" i="48"/>
  <c r="M188" i="48"/>
  <c r="L188" i="48"/>
  <c r="M187" i="48"/>
  <c r="L187" i="48"/>
  <c r="M186" i="48"/>
  <c r="L186" i="48"/>
  <c r="M185" i="48"/>
  <c r="L185" i="48"/>
  <c r="M184" i="48"/>
  <c r="L184" i="48"/>
  <c r="M183" i="48"/>
  <c r="L183" i="48"/>
  <c r="M182" i="48"/>
  <c r="L182" i="48"/>
  <c r="M181" i="48"/>
  <c r="L181" i="48"/>
  <c r="M180" i="48"/>
  <c r="L180" i="48"/>
  <c r="M179" i="48"/>
  <c r="L179" i="48"/>
  <c r="M178" i="48"/>
  <c r="L178" i="48"/>
  <c r="M177" i="48"/>
  <c r="L177" i="48"/>
  <c r="M176" i="48"/>
  <c r="L176" i="48"/>
  <c r="M175" i="48"/>
  <c r="L175" i="48"/>
  <c r="M174" i="48"/>
  <c r="L174" i="48"/>
  <c r="M173" i="48"/>
  <c r="L173" i="48"/>
  <c r="M172" i="48"/>
  <c r="L172" i="48"/>
  <c r="M171" i="48"/>
  <c r="L171" i="48"/>
  <c r="M170" i="48"/>
  <c r="L170" i="48"/>
  <c r="M169" i="48"/>
  <c r="L169" i="48"/>
  <c r="M168" i="48"/>
  <c r="L168" i="48"/>
  <c r="M167" i="48"/>
  <c r="L167" i="48"/>
  <c r="M166" i="48"/>
  <c r="L166" i="48"/>
  <c r="M165" i="48"/>
  <c r="L165" i="48"/>
  <c r="M164" i="48"/>
  <c r="L164" i="48"/>
  <c r="M163" i="48"/>
  <c r="L163" i="48"/>
  <c r="M162" i="48"/>
  <c r="L162" i="48"/>
  <c r="M161" i="48"/>
  <c r="L161" i="48"/>
  <c r="M160" i="48"/>
  <c r="L160" i="48"/>
  <c r="M159" i="48"/>
  <c r="L159" i="48"/>
  <c r="M158" i="48"/>
  <c r="L158" i="48"/>
  <c r="M157" i="48"/>
  <c r="L157" i="48"/>
  <c r="M156" i="48"/>
  <c r="L156" i="48"/>
  <c r="M155" i="48"/>
  <c r="L155" i="48"/>
  <c r="M154" i="48"/>
  <c r="L154" i="48"/>
  <c r="M153" i="48"/>
  <c r="L153" i="48"/>
  <c r="M152" i="48"/>
  <c r="L152" i="48"/>
  <c r="M151" i="48"/>
  <c r="L151" i="48"/>
  <c r="M150" i="48"/>
  <c r="L150" i="48"/>
  <c r="M149" i="48"/>
  <c r="L149" i="48"/>
  <c r="M148" i="48"/>
  <c r="L148" i="48"/>
  <c r="M147" i="48"/>
  <c r="L147" i="48"/>
  <c r="M146" i="48"/>
  <c r="L146" i="48"/>
  <c r="M145" i="48"/>
  <c r="L145" i="48"/>
  <c r="M144" i="48"/>
  <c r="L144" i="48"/>
  <c r="M143" i="48"/>
  <c r="L143" i="48"/>
  <c r="M142" i="48"/>
  <c r="L142" i="48"/>
  <c r="M141" i="48"/>
  <c r="L141" i="48"/>
  <c r="M140" i="48"/>
  <c r="L140" i="48"/>
  <c r="M139" i="48"/>
  <c r="L139" i="48"/>
  <c r="M138" i="48"/>
  <c r="L138" i="48"/>
  <c r="M137" i="48"/>
  <c r="L137" i="48"/>
  <c r="M136" i="48"/>
  <c r="L136" i="48"/>
  <c r="M135" i="48"/>
  <c r="L135" i="48"/>
  <c r="M134" i="48"/>
  <c r="L134" i="48"/>
  <c r="M133" i="48"/>
  <c r="L133" i="48"/>
  <c r="M132" i="48"/>
  <c r="L132" i="48"/>
  <c r="M131" i="48"/>
  <c r="L131" i="48"/>
  <c r="M130" i="48"/>
  <c r="L130" i="48"/>
  <c r="M129" i="48"/>
  <c r="L129" i="48"/>
  <c r="M128" i="48"/>
  <c r="L128" i="48"/>
  <c r="M127" i="48"/>
  <c r="L127" i="48"/>
  <c r="M126" i="48"/>
  <c r="L126" i="48"/>
  <c r="M125" i="48"/>
  <c r="L125" i="48"/>
  <c r="M124" i="48"/>
  <c r="L124" i="48"/>
  <c r="M123" i="48"/>
  <c r="L123" i="48"/>
  <c r="M122" i="48"/>
  <c r="L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M57" i="48" l="1"/>
  <c r="K2056" i="48" l="1"/>
  <c r="K555" i="48"/>
  <c r="K554" i="48"/>
  <c r="K553" i="48"/>
  <c r="K552" i="48"/>
  <c r="K551" i="48"/>
  <c r="K550" i="48"/>
  <c r="K549" i="48"/>
  <c r="K548" i="48"/>
  <c r="K547" i="48"/>
  <c r="K546" i="48"/>
  <c r="K545" i="48"/>
  <c r="K544" i="48"/>
  <c r="K543" i="48"/>
  <c r="K542" i="48"/>
  <c r="K541" i="48"/>
  <c r="K540" i="48"/>
  <c r="K539" i="48"/>
  <c r="K538" i="48"/>
  <c r="K537" i="48"/>
  <c r="K536" i="48"/>
  <c r="K535" i="48"/>
  <c r="K534" i="48"/>
  <c r="K533" i="48"/>
  <c r="K532" i="48"/>
  <c r="K531" i="48"/>
  <c r="K530" i="48"/>
  <c r="K529" i="48"/>
  <c r="K528" i="48"/>
  <c r="K527" i="48"/>
  <c r="K526" i="48"/>
  <c r="K525" i="48"/>
  <c r="K524" i="48"/>
  <c r="K523" i="48"/>
  <c r="K522" i="48"/>
  <c r="K521" i="48"/>
  <c r="K520" i="48"/>
  <c r="K519" i="48"/>
  <c r="K518" i="48"/>
  <c r="K517" i="48"/>
  <c r="K516" i="48"/>
  <c r="K515" i="48"/>
  <c r="K514" i="48"/>
  <c r="K513" i="48"/>
  <c r="K512" i="48"/>
  <c r="K511" i="48"/>
  <c r="K510" i="48"/>
  <c r="K509" i="48"/>
  <c r="K508" i="48"/>
  <c r="K507" i="48"/>
  <c r="K506" i="48"/>
  <c r="K505" i="48"/>
  <c r="K504" i="48"/>
  <c r="K503" i="48"/>
  <c r="K502" i="48"/>
  <c r="K501" i="48"/>
  <c r="K500" i="48"/>
  <c r="K499" i="48"/>
  <c r="K498" i="48"/>
  <c r="K497" i="48"/>
  <c r="K496" i="48"/>
  <c r="K495" i="48"/>
  <c r="K494" i="48"/>
  <c r="K493" i="48"/>
  <c r="K492" i="48"/>
  <c r="K491" i="48"/>
  <c r="K490" i="48"/>
  <c r="K489" i="48"/>
  <c r="K488" i="48"/>
  <c r="K487" i="48"/>
  <c r="K486" i="48"/>
  <c r="K485" i="48"/>
  <c r="K484" i="48"/>
  <c r="K483" i="48"/>
  <c r="K482" i="48"/>
  <c r="K481" i="48"/>
  <c r="K480" i="48"/>
  <c r="K479" i="48"/>
  <c r="K478" i="48"/>
  <c r="K477" i="48"/>
  <c r="K476" i="48"/>
  <c r="K475" i="48"/>
  <c r="K474" i="48"/>
  <c r="K473" i="48"/>
  <c r="K472" i="48"/>
  <c r="K471" i="48"/>
  <c r="K470" i="48"/>
  <c r="K469" i="48"/>
  <c r="K468" i="48"/>
  <c r="K467" i="48"/>
  <c r="K466" i="48"/>
  <c r="K465" i="48"/>
  <c r="K464" i="48"/>
  <c r="K463" i="48"/>
  <c r="K462" i="48"/>
  <c r="K461" i="48"/>
  <c r="K460" i="48"/>
  <c r="K459" i="48"/>
  <c r="K458" i="48"/>
  <c r="K457" i="48"/>
  <c r="K456" i="48"/>
  <c r="K455" i="48"/>
  <c r="K454" i="48"/>
  <c r="K453" i="48"/>
  <c r="K452" i="48"/>
  <c r="K451" i="48"/>
  <c r="K450" i="48"/>
  <c r="K449" i="48"/>
  <c r="K448" i="48"/>
  <c r="K447" i="48"/>
  <c r="K446" i="48"/>
  <c r="K445" i="48"/>
  <c r="K444" i="48"/>
  <c r="K443" i="48"/>
  <c r="K442" i="48"/>
  <c r="K441" i="48"/>
  <c r="K440" i="48"/>
  <c r="K439" i="48"/>
  <c r="K438" i="48"/>
  <c r="K437" i="48"/>
  <c r="K436" i="48"/>
  <c r="K435" i="48"/>
  <c r="K434" i="48"/>
  <c r="K433" i="48"/>
  <c r="K432" i="48"/>
  <c r="K431" i="48"/>
  <c r="K430" i="48"/>
  <c r="K429" i="48"/>
  <c r="K428" i="48"/>
  <c r="K427" i="48"/>
  <c r="K426" i="48"/>
  <c r="K425" i="48"/>
  <c r="K424" i="48"/>
  <c r="K423" i="48"/>
  <c r="K422" i="48"/>
  <c r="K421" i="48"/>
  <c r="K420" i="48"/>
  <c r="K419" i="48"/>
  <c r="K418" i="48"/>
  <c r="K417" i="48"/>
  <c r="K416" i="48"/>
  <c r="K415" i="48"/>
  <c r="K414" i="48"/>
  <c r="K413" i="48"/>
  <c r="K412" i="48"/>
  <c r="K411" i="48"/>
  <c r="K410" i="48"/>
  <c r="K409" i="48"/>
  <c r="K408" i="48"/>
  <c r="K407" i="48"/>
  <c r="K406" i="48"/>
  <c r="K405" i="48"/>
  <c r="K404" i="48"/>
  <c r="K403" i="48"/>
  <c r="K402" i="48"/>
  <c r="K401" i="48"/>
  <c r="K400" i="48"/>
  <c r="K399" i="48"/>
  <c r="K398" i="48"/>
  <c r="K397" i="48"/>
  <c r="K396" i="48"/>
  <c r="K395" i="48"/>
  <c r="K394" i="48"/>
  <c r="K393" i="48"/>
  <c r="K392" i="48"/>
  <c r="K391"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61" i="48"/>
  <c r="K360" i="48"/>
  <c r="K359" i="48"/>
  <c r="K358" i="48"/>
  <c r="K357" i="48"/>
  <c r="K356" i="48"/>
  <c r="K355" i="48"/>
  <c r="K354" i="48"/>
  <c r="K353" i="48"/>
  <c r="K352" i="48"/>
  <c r="K351" i="48"/>
  <c r="K350" i="48"/>
  <c r="K349" i="48"/>
  <c r="K348" i="48"/>
  <c r="K347" i="48"/>
  <c r="K346" i="48"/>
  <c r="K345" i="48"/>
  <c r="K344" i="48"/>
  <c r="K343" i="48"/>
  <c r="K342" i="48"/>
  <c r="K341" i="48"/>
  <c r="K340" i="48"/>
  <c r="K339" i="48"/>
  <c r="K338" i="48"/>
  <c r="K337" i="48"/>
  <c r="K336" i="48"/>
  <c r="K335" i="48"/>
  <c r="K334" i="48"/>
  <c r="K333" i="48"/>
  <c r="K332" i="48"/>
  <c r="K331" i="48"/>
  <c r="K330" i="48"/>
  <c r="K329" i="48"/>
  <c r="K328" i="48"/>
  <c r="K327" i="48"/>
  <c r="K326" i="48"/>
  <c r="K325" i="48"/>
  <c r="K324" i="48"/>
  <c r="K323" i="48"/>
  <c r="K322" i="48"/>
  <c r="K321" i="48"/>
  <c r="K320" i="48"/>
  <c r="K319" i="48"/>
  <c r="K318" i="48"/>
  <c r="K317" i="48"/>
  <c r="K316" i="48"/>
  <c r="K315" i="48"/>
  <c r="K314" i="48"/>
  <c r="K313" i="48"/>
  <c r="K312" i="48"/>
  <c r="K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7"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J43" i="49" l="1"/>
  <c r="F22" i="72" l="1"/>
  <c r="F22" i="46" s="1"/>
  <c r="F23" i="46"/>
  <c r="F8" i="12"/>
  <c r="F7" i="46"/>
  <c r="Q7" i="72"/>
  <c r="J37"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20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FH4" i="12"/>
  <c r="GU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FH5" i="12"/>
  <c r="GU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FH6" i="12"/>
  <c r="GU6" i="12"/>
  <c r="C7" i="12"/>
  <c r="J44"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FH7" i="12"/>
  <c r="GU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FH8" i="12"/>
  <c r="GU8" i="12"/>
  <c r="C56" i="12"/>
  <c r="C58" i="12"/>
  <c r="C60" i="12"/>
  <c r="S7" i="46"/>
  <c r="T7" i="46"/>
  <c r="S8" i="46"/>
  <c r="R111" i="12" s="1"/>
  <c r="T8" i="46"/>
  <c r="S111" i="12" s="1"/>
  <c r="S9" i="46"/>
  <c r="R112" i="12" s="1"/>
  <c r="T9" i="46"/>
  <c r="S112" i="12" s="1"/>
  <c r="S10" i="46"/>
  <c r="R113" i="12" s="1"/>
  <c r="T10" i="46"/>
  <c r="S113" i="12" s="1"/>
  <c r="S11" i="46"/>
  <c r="R114" i="12" s="1"/>
  <c r="T11" i="46"/>
  <c r="S114" i="12" s="1"/>
  <c r="S13" i="46"/>
  <c r="R116" i="12" s="1"/>
  <c r="T13" i="46"/>
  <c r="S116" i="12" s="1"/>
  <c r="S14" i="46"/>
  <c r="R117" i="12" s="1"/>
  <c r="T14" i="46"/>
  <c r="S117" i="12" s="1"/>
  <c r="S15" i="46"/>
  <c r="R118" i="12" s="1"/>
  <c r="T15" i="46"/>
  <c r="S118" i="12" s="1"/>
  <c r="S16" i="46"/>
  <c r="R119" i="12" s="1"/>
  <c r="T16" i="46"/>
  <c r="S119" i="12" s="1"/>
  <c r="S18" i="46"/>
  <c r="R121" i="12" s="1"/>
  <c r="T18" i="46"/>
  <c r="S121" i="12" s="1"/>
  <c r="S19" i="46"/>
  <c r="R122" i="12" s="1"/>
  <c r="T19" i="46"/>
  <c r="S122" i="12" s="1"/>
  <c r="S20" i="46"/>
  <c r="R123" i="12" s="1"/>
  <c r="T20" i="46"/>
  <c r="S123" i="12" s="1"/>
  <c r="S21" i="46"/>
  <c r="R124" i="12" s="1"/>
  <c r="T21" i="46"/>
  <c r="S124" i="12" s="1"/>
  <c r="R7" i="72"/>
  <c r="Q8" i="72"/>
  <c r="R8" i="72"/>
  <c r="Q9" i="72"/>
  <c r="R9" i="72"/>
  <c r="Q10" i="72"/>
  <c r="R10" i="72"/>
  <c r="Q11" i="72"/>
  <c r="R11" i="72"/>
  <c r="Q13" i="72"/>
  <c r="R13" i="72"/>
  <c r="Q14" i="72"/>
  <c r="R14" i="72"/>
  <c r="Q15" i="72"/>
  <c r="R15" i="72"/>
  <c r="Q16" i="72"/>
  <c r="R16" i="72"/>
  <c r="Q18" i="72"/>
  <c r="R18" i="72"/>
  <c r="Q19" i="72"/>
  <c r="R19" i="72"/>
  <c r="Q20" i="72"/>
  <c r="R20" i="72"/>
  <c r="Q21" i="72"/>
  <c r="R21" i="72"/>
  <c r="G22" i="72"/>
  <c r="H22" i="72"/>
  <c r="I22" i="72"/>
  <c r="J22" i="72"/>
  <c r="K22" i="72"/>
  <c r="L22" i="72"/>
  <c r="M22" i="72"/>
  <c r="N22" i="72"/>
  <c r="O22" i="72"/>
  <c r="P22" i="72"/>
  <c r="B4" i="21"/>
  <c r="H4" i="21" s="1"/>
  <c r="C4" i="21"/>
  <c r="D5" i="12" s="1"/>
  <c r="D4" i="21"/>
  <c r="D6" i="12" s="1"/>
  <c r="K39" i="49"/>
  <c r="J40" i="49"/>
  <c r="F8" i="46"/>
  <c r="U8" i="46" s="1"/>
  <c r="F9" i="46"/>
  <c r="U9" i="46" s="1"/>
  <c r="F19" i="46"/>
  <c r="U19" i="46" s="1"/>
  <c r="F21" i="46"/>
  <c r="F20" i="46"/>
  <c r="F13" i="46"/>
  <c r="U13" i="46" s="1"/>
  <c r="F14" i="46"/>
  <c r="U14" i="46" s="1"/>
  <c r="F18" i="46"/>
  <c r="U18" i="46" s="1"/>
  <c r="F15" i="46"/>
  <c r="F16" i="46"/>
  <c r="F11" i="46"/>
  <c r="F10" i="46"/>
  <c r="U16" i="46" l="1"/>
  <c r="U10" i="46"/>
  <c r="U20" i="46"/>
  <c r="U11" i="46"/>
  <c r="U21" i="46"/>
  <c r="U15" i="46"/>
  <c r="S19" i="72"/>
  <c r="U7" i="46"/>
  <c r="S110" i="12"/>
  <c r="T23" i="46"/>
  <c r="T22" i="46"/>
  <c r="R23" i="72"/>
  <c r="S23" i="46"/>
  <c r="S22" i="46"/>
  <c r="Q23" i="72"/>
  <c r="S14" i="72"/>
  <c r="D4" i="12"/>
  <c r="S21" i="72"/>
  <c r="S16" i="72"/>
  <c r="S11" i="72"/>
  <c r="R110" i="12"/>
  <c r="S20" i="72"/>
  <c r="S15" i="72"/>
  <c r="S10" i="72"/>
  <c r="S8" i="72"/>
  <c r="S9" i="72"/>
  <c r="S18" i="72"/>
  <c r="S13" i="72"/>
  <c r="E2" i="12"/>
  <c r="E3" i="46"/>
  <c r="Y4" i="46" s="1"/>
  <c r="R22" i="72"/>
  <c r="S7" i="72"/>
  <c r="Q22" i="72"/>
  <c r="H3" i="21"/>
  <c r="C2" i="48" l="1"/>
  <c r="C2" i="78"/>
  <c r="S23" i="72"/>
  <c r="U23" i="46"/>
  <c r="U22" i="46"/>
  <c r="Q17" i="49"/>
  <c r="S22" i="72"/>
  <c r="N2052" i="48" l="1"/>
  <c r="N2044" i="48"/>
  <c r="N2055" i="48"/>
  <c r="N2048" i="48"/>
  <c r="N2039" i="48"/>
  <c r="N2038" i="48"/>
  <c r="N2037" i="48"/>
  <c r="N2036" i="48"/>
  <c r="N2035" i="48"/>
  <c r="N2051" i="48"/>
  <c r="N2042" i="48"/>
  <c r="N2033" i="48"/>
  <c r="N2047" i="48"/>
  <c r="N2030" i="48"/>
  <c r="N2032" i="48"/>
  <c r="N2031" i="48"/>
  <c r="N2026" i="48"/>
  <c r="N2043" i="48"/>
  <c r="N2028" i="48"/>
  <c r="N2012" i="48"/>
  <c r="N2011" i="48"/>
  <c r="N2022" i="48"/>
  <c r="N2018" i="48"/>
  <c r="N2015" i="48"/>
  <c r="N2006" i="48"/>
  <c r="N2004" i="48"/>
  <c r="N2002" i="48"/>
  <c r="N2010" i="48"/>
  <c r="N2050" i="48"/>
  <c r="N2021" i="48"/>
  <c r="N2017" i="48"/>
  <c r="N2009" i="48"/>
  <c r="N2029" i="48"/>
  <c r="N2027" i="48"/>
  <c r="N2016" i="48"/>
  <c r="N2014" i="48"/>
  <c r="N2003" i="48"/>
  <c r="N1997" i="48"/>
  <c r="N1981" i="48"/>
  <c r="N1994" i="48"/>
  <c r="N1988" i="48"/>
  <c r="N1980" i="48"/>
  <c r="N2007" i="48"/>
  <c r="N1999" i="48"/>
  <c r="N1991" i="48"/>
  <c r="N1987" i="48"/>
  <c r="N2005" i="48"/>
  <c r="N1998" i="48"/>
  <c r="N1984" i="48"/>
  <c r="N2023" i="48"/>
  <c r="N1995" i="48"/>
  <c r="N1990" i="48"/>
  <c r="N2000" i="48"/>
  <c r="N1993" i="48"/>
  <c r="N1970" i="48"/>
  <c r="N1968" i="48"/>
  <c r="N1966" i="48"/>
  <c r="N1964" i="48"/>
  <c r="N2024" i="48"/>
  <c r="N2001" i="48"/>
  <c r="N1992" i="48"/>
  <c r="N1969" i="48"/>
  <c r="N1967" i="48"/>
  <c r="N1965" i="48"/>
  <c r="N1989" i="48"/>
  <c r="N1985" i="48"/>
  <c r="N1963" i="48"/>
  <c r="N1961" i="48"/>
  <c r="N1959" i="48"/>
  <c r="N1957" i="48"/>
  <c r="N1955" i="48"/>
  <c r="N1953" i="48"/>
  <c r="N1951" i="48"/>
  <c r="N1931" i="48"/>
  <c r="N1929" i="48"/>
  <c r="N1927" i="48"/>
  <c r="N1925" i="48"/>
  <c r="N1923" i="48"/>
  <c r="N1921" i="48"/>
  <c r="N1919" i="48"/>
  <c r="N1917" i="48"/>
  <c r="N1915" i="48"/>
  <c r="N1914" i="48"/>
  <c r="N1913" i="48"/>
  <c r="N1912" i="48"/>
  <c r="N1911" i="48"/>
  <c r="N1910" i="48"/>
  <c r="N1909" i="48"/>
  <c r="N1948" i="48"/>
  <c r="N1945" i="48"/>
  <c r="N1938" i="48"/>
  <c r="N2013" i="48"/>
  <c r="N1942" i="48"/>
  <c r="N1939" i="48"/>
  <c r="N1937" i="48"/>
  <c r="N1986" i="48"/>
  <c r="N1940" i="48"/>
  <c r="N1934" i="48"/>
  <c r="N2019" i="48"/>
  <c r="N2008" i="48"/>
  <c r="N1956" i="48"/>
  <c r="N1944" i="48"/>
  <c r="N1930" i="48"/>
  <c r="N1899" i="48"/>
  <c r="N1891" i="48"/>
  <c r="N2020" i="48"/>
  <c r="N1954" i="48"/>
  <c r="N1941" i="48"/>
  <c r="N1924" i="48"/>
  <c r="N1907" i="48"/>
  <c r="N1898" i="48"/>
  <c r="N1890" i="48"/>
  <c r="N1982" i="48"/>
  <c r="N1952" i="48"/>
  <c r="N1918" i="48"/>
  <c r="N1897" i="48"/>
  <c r="N1996" i="48"/>
  <c r="N1962" i="48"/>
  <c r="N1946" i="48"/>
  <c r="N1916" i="48"/>
  <c r="N1902" i="48"/>
  <c r="N1894" i="48"/>
  <c r="N1958" i="48"/>
  <c r="N1933" i="48"/>
  <c r="N1935" i="48"/>
  <c r="N1922" i="48"/>
  <c r="N1903" i="48"/>
  <c r="N1900" i="48"/>
  <c r="N1874" i="48"/>
  <c r="N1983" i="48"/>
  <c r="N1943" i="48"/>
  <c r="N1920" i="48"/>
  <c r="N1904" i="48"/>
  <c r="N1932" i="48"/>
  <c r="N1905" i="48"/>
  <c r="N1895" i="48"/>
  <c r="N1892" i="48"/>
  <c r="N1960" i="48"/>
  <c r="N1928" i="48"/>
  <c r="N1836" i="48"/>
  <c r="N1808" i="48"/>
  <c r="N1936" i="48"/>
  <c r="N1901" i="48"/>
  <c r="N1830" i="48"/>
  <c r="N1950" i="48"/>
  <c r="N1949" i="48"/>
  <c r="N1798" i="48"/>
  <c r="N1893" i="48"/>
  <c r="N1807" i="48"/>
  <c r="N1806" i="48"/>
  <c r="N1805" i="48"/>
  <c r="N1804" i="48"/>
  <c r="N1803" i="48"/>
  <c r="N1802" i="48"/>
  <c r="N1801" i="48"/>
  <c r="N1800" i="48"/>
  <c r="N1832" i="48"/>
  <c r="N1825" i="48"/>
  <c r="N1821" i="48"/>
  <c r="N1817" i="48"/>
  <c r="N1813" i="48"/>
  <c r="N1908" i="48"/>
  <c r="N1906" i="48"/>
  <c r="N1872" i="48"/>
  <c r="N1809" i="48"/>
  <c r="N1797" i="48"/>
  <c r="N1796" i="48"/>
  <c r="N1795" i="48"/>
  <c r="N1794" i="48"/>
  <c r="N1793" i="48"/>
  <c r="N1792" i="48"/>
  <c r="N1791" i="48"/>
  <c r="N1790" i="48"/>
  <c r="N1789" i="48"/>
  <c r="N1788" i="48"/>
  <c r="N1787" i="48"/>
  <c r="N1786" i="48"/>
  <c r="N1785" i="48"/>
  <c r="N1784" i="48"/>
  <c r="N1783" i="48"/>
  <c r="N1782" i="48"/>
  <c r="N1781" i="48"/>
  <c r="N1780" i="48"/>
  <c r="N1779" i="48"/>
  <c r="N1778" i="48"/>
  <c r="N1777" i="48"/>
  <c r="N1776" i="48"/>
  <c r="N1775" i="48"/>
  <c r="N1774" i="48"/>
  <c r="N1773" i="48"/>
  <c r="N1772" i="48"/>
  <c r="N1771" i="48"/>
  <c r="N1770" i="48"/>
  <c r="N1769" i="48"/>
  <c r="N1768" i="48"/>
  <c r="N1767" i="48"/>
  <c r="N1766" i="48"/>
  <c r="N1765" i="48"/>
  <c r="N1764" i="48"/>
  <c r="N1763" i="48"/>
  <c r="N1762" i="48"/>
  <c r="N1896" i="48"/>
  <c r="N1876" i="48"/>
  <c r="N1826" i="48"/>
  <c r="N1822" i="48"/>
  <c r="N1818" i="48"/>
  <c r="N1814" i="48"/>
  <c r="N1810" i="48"/>
  <c r="N1947" i="48"/>
  <c r="N1799" i="48"/>
  <c r="N1761" i="48"/>
  <c r="N1834" i="48"/>
  <c r="N1828" i="48"/>
  <c r="N1824" i="48"/>
  <c r="N1820" i="48"/>
  <c r="N1816" i="48"/>
  <c r="N1812" i="48"/>
  <c r="N1757" i="48"/>
  <c r="N1926" i="48"/>
  <c r="N1658" i="48"/>
  <c r="N1656" i="48"/>
  <c r="N1654" i="48"/>
  <c r="N1652" i="48"/>
  <c r="N1650" i="48"/>
  <c r="N1648" i="48"/>
  <c r="N1646" i="48"/>
  <c r="N1644" i="48"/>
  <c r="N1760" i="48"/>
  <c r="N1756" i="48"/>
  <c r="N1870" i="48"/>
  <c r="N1752" i="48"/>
  <c r="N1748" i="48"/>
  <c r="N1744" i="48"/>
  <c r="N1737" i="48"/>
  <c r="N1729" i="48"/>
  <c r="N1721" i="48"/>
  <c r="N1713" i="48"/>
  <c r="N1759" i="48"/>
  <c r="N1755" i="48"/>
  <c r="N1738" i="48"/>
  <c r="N1730" i="48"/>
  <c r="N1722" i="48"/>
  <c r="N1714" i="48"/>
  <c r="N1706" i="48"/>
  <c r="N1753" i="48"/>
  <c r="N1749" i="48"/>
  <c r="N1745" i="48"/>
  <c r="N1739" i="48"/>
  <c r="N1731" i="48"/>
  <c r="N1723" i="48"/>
  <c r="N1715" i="48"/>
  <c r="N1750" i="48"/>
  <c r="N1746" i="48"/>
  <c r="N1741" i="48"/>
  <c r="N1733" i="48"/>
  <c r="N1725" i="48"/>
  <c r="N1734" i="48"/>
  <c r="N1718" i="48"/>
  <c r="N1708" i="48"/>
  <c r="N1705" i="48"/>
  <c r="N1699" i="48"/>
  <c r="N1691" i="48"/>
  <c r="N1683" i="48"/>
  <c r="N1675" i="48"/>
  <c r="N1667" i="48"/>
  <c r="N1655" i="48"/>
  <c r="N1751" i="48"/>
  <c r="N1747" i="48"/>
  <c r="N1743" i="48"/>
  <c r="N1740" i="48"/>
  <c r="N1736" i="48"/>
  <c r="N1727" i="48"/>
  <c r="N1724" i="48"/>
  <c r="N1720" i="48"/>
  <c r="N1700" i="48"/>
  <c r="N1692" i="48"/>
  <c r="N1684" i="48"/>
  <c r="N1676" i="48"/>
  <c r="N1668" i="48"/>
  <c r="N1660" i="48"/>
  <c r="N1657" i="48"/>
  <c r="N1758" i="48"/>
  <c r="N1712" i="48"/>
  <c r="N1709" i="48"/>
  <c r="N1701" i="48"/>
  <c r="N1693" i="48"/>
  <c r="N1685" i="48"/>
  <c r="N1677" i="48"/>
  <c r="N1669" i="48"/>
  <c r="N1661" i="48"/>
  <c r="N1659" i="48"/>
  <c r="N1742" i="48"/>
  <c r="N1726" i="48"/>
  <c r="N1717" i="48"/>
  <c r="N1703" i="48"/>
  <c r="N1695" i="48"/>
  <c r="N1687" i="48"/>
  <c r="N1679" i="48"/>
  <c r="N1671" i="48"/>
  <c r="N1663" i="48"/>
  <c r="N1647" i="48"/>
  <c r="N1815" i="48"/>
  <c r="N1735" i="48"/>
  <c r="N1711" i="48"/>
  <c r="N1653" i="48"/>
  <c r="N1823" i="48"/>
  <c r="N1732" i="48"/>
  <c r="N1728" i="48"/>
  <c r="N1696" i="48"/>
  <c r="N1680" i="48"/>
  <c r="N1664" i="48"/>
  <c r="N1651" i="48"/>
  <c r="N1702" i="48"/>
  <c r="N1698" i="48"/>
  <c r="N1689" i="48"/>
  <c r="N1686" i="48"/>
  <c r="N1682" i="48"/>
  <c r="N1673" i="48"/>
  <c r="N1670" i="48"/>
  <c r="N1666" i="48"/>
  <c r="N1811" i="48"/>
  <c r="N1716" i="48"/>
  <c r="N1674" i="48"/>
  <c r="N1827" i="48"/>
  <c r="N1754" i="48"/>
  <c r="N1719" i="48"/>
  <c r="N1672" i="48"/>
  <c r="N1665" i="48"/>
  <c r="N1662" i="48"/>
  <c r="N1819" i="48"/>
  <c r="N1645" i="48"/>
  <c r="N1710" i="48"/>
  <c r="N1697" i="48"/>
  <c r="N1546" i="48"/>
  <c r="N1649" i="48"/>
  <c r="N1584" i="48"/>
  <c r="N1643" i="48"/>
  <c r="N1550" i="48"/>
  <c r="N1688" i="48"/>
  <c r="N1592" i="48"/>
  <c r="N1576" i="48"/>
  <c r="N1548" i="48"/>
  <c r="N1678" i="48"/>
  <c r="N1443" i="48"/>
  <c r="N1435" i="48"/>
  <c r="N1429" i="48"/>
  <c r="N1421" i="48"/>
  <c r="N1413" i="48"/>
  <c r="N1408" i="48"/>
  <c r="N1400" i="48"/>
  <c r="N1444" i="48"/>
  <c r="N1436" i="48"/>
  <c r="N1426" i="48"/>
  <c r="N1418" i="48"/>
  <c r="N1409" i="48"/>
  <c r="N1401" i="48"/>
  <c r="N1694" i="48"/>
  <c r="N1586" i="48"/>
  <c r="N1445" i="48"/>
  <c r="N1437" i="48"/>
  <c r="N1423" i="48"/>
  <c r="N1415" i="48"/>
  <c r="N1410" i="48"/>
  <c r="N1402" i="48"/>
  <c r="N1393" i="48"/>
  <c r="N1391" i="48"/>
  <c r="N1389" i="48"/>
  <c r="N1387" i="48"/>
  <c r="N1385" i="48"/>
  <c r="N1383" i="48"/>
  <c r="N1381" i="48"/>
  <c r="N1379" i="48"/>
  <c r="N1377" i="48"/>
  <c r="N1375" i="48"/>
  <c r="N1373" i="48"/>
  <c r="N1371" i="48"/>
  <c r="N1369" i="48"/>
  <c r="N1367" i="48"/>
  <c r="N1365" i="48"/>
  <c r="N1363" i="48"/>
  <c r="N1361" i="48"/>
  <c r="N1359" i="48"/>
  <c r="N1681" i="48"/>
  <c r="N1448" i="48"/>
  <c r="N1440" i="48"/>
  <c r="N1432" i="48"/>
  <c r="N1430" i="48"/>
  <c r="N1422" i="48"/>
  <c r="N1414" i="48"/>
  <c r="N1405" i="48"/>
  <c r="N1397" i="48"/>
  <c r="N1447" i="48"/>
  <c r="N1442" i="48"/>
  <c r="N1441" i="48"/>
  <c r="N1431" i="48"/>
  <c r="N1428" i="48"/>
  <c r="N1427" i="48"/>
  <c r="N1382" i="48"/>
  <c r="N1366" i="48"/>
  <c r="N1707" i="48"/>
  <c r="N1438" i="48"/>
  <c r="N1425" i="48"/>
  <c r="N1412" i="48"/>
  <c r="N1406" i="48"/>
  <c r="N1396" i="48"/>
  <c r="N1392" i="48"/>
  <c r="N1376" i="48"/>
  <c r="N1360" i="48"/>
  <c r="N1424" i="48"/>
  <c r="N1411" i="48"/>
  <c r="N1399" i="48"/>
  <c r="N1395" i="48"/>
  <c r="N1386" i="48"/>
  <c r="N1370" i="48"/>
  <c r="N1690" i="48"/>
  <c r="N1446" i="48"/>
  <c r="N1417" i="48"/>
  <c r="N1404" i="48"/>
  <c r="N1398" i="48"/>
  <c r="N1384" i="48"/>
  <c r="N1368" i="48"/>
  <c r="N1704" i="48"/>
  <c r="N1439" i="48"/>
  <c r="N1388" i="48"/>
  <c r="N1434" i="48"/>
  <c r="N1374" i="48"/>
  <c r="N1050" i="48"/>
  <c r="N1048" i="48"/>
  <c r="N1449" i="48"/>
  <c r="N1378" i="48"/>
  <c r="N1364" i="48"/>
  <c r="N1046" i="48"/>
  <c r="N1045" i="48"/>
  <c r="N1044" i="48"/>
  <c r="N1043" i="48"/>
  <c r="N1042" i="48"/>
  <c r="N1041" i="48"/>
  <c r="N1040" i="48"/>
  <c r="N1039" i="48"/>
  <c r="N1038" i="48"/>
  <c r="N1037" i="48"/>
  <c r="N1036" i="48"/>
  <c r="N1035" i="48"/>
  <c r="N1034" i="48"/>
  <c r="N1033" i="48"/>
  <c r="N1032" i="48"/>
  <c r="N1031" i="48"/>
  <c r="N1030" i="48"/>
  <c r="N1029" i="48"/>
  <c r="N1403" i="48"/>
  <c r="N1390" i="48"/>
  <c r="N1049" i="48"/>
  <c r="N1047" i="48"/>
  <c r="N1433" i="48"/>
  <c r="N1407" i="48"/>
  <c r="N1380" i="48"/>
  <c r="N1178" i="48"/>
  <c r="N1174" i="48"/>
  <c r="N1170" i="48"/>
  <c r="N1166" i="48"/>
  <c r="N1162" i="48"/>
  <c r="N1158" i="48"/>
  <c r="N1154" i="48"/>
  <c r="N1150" i="48"/>
  <c r="N1146" i="48"/>
  <c r="N1142" i="48"/>
  <c r="N1138" i="48"/>
  <c r="N1134" i="48"/>
  <c r="N1130" i="48"/>
  <c r="N1126" i="48"/>
  <c r="N1122" i="48"/>
  <c r="N1118" i="48"/>
  <c r="N1114" i="48"/>
  <c r="N1110" i="48"/>
  <c r="N1106" i="48"/>
  <c r="N1102" i="48"/>
  <c r="N1098" i="48"/>
  <c r="N1094" i="48"/>
  <c r="N1090" i="48"/>
  <c r="N1086" i="48"/>
  <c r="N1082" i="48"/>
  <c r="N1078" i="48"/>
  <c r="N1074" i="48"/>
  <c r="N1070" i="48"/>
  <c r="N1066" i="48"/>
  <c r="N1062" i="48"/>
  <c r="N1058" i="48"/>
  <c r="N1054" i="48"/>
  <c r="N1028" i="48"/>
  <c r="N1025" i="48"/>
  <c r="N1420" i="48"/>
  <c r="N1419" i="48"/>
  <c r="N1022" i="48"/>
  <c r="N1019" i="48"/>
  <c r="N1177" i="48"/>
  <c r="N1173" i="48"/>
  <c r="N1169" i="48"/>
  <c r="N1165" i="48"/>
  <c r="N1161" i="48"/>
  <c r="N1157" i="48"/>
  <c r="N1153" i="48"/>
  <c r="N1149" i="48"/>
  <c r="N1145" i="48"/>
  <c r="N1141" i="48"/>
  <c r="N1137" i="48"/>
  <c r="N1133" i="48"/>
  <c r="N1129" i="48"/>
  <c r="N1125" i="48"/>
  <c r="N1121" i="48"/>
  <c r="N1117" i="48"/>
  <c r="N1113" i="48"/>
  <c r="N1109" i="48"/>
  <c r="N1105" i="48"/>
  <c r="N1101" i="48"/>
  <c r="N1097" i="48"/>
  <c r="N1093" i="48"/>
  <c r="N1089" i="48"/>
  <c r="N1085" i="48"/>
  <c r="N1081" i="48"/>
  <c r="N1077" i="48"/>
  <c r="N1073" i="48"/>
  <c r="N1069" i="48"/>
  <c r="N1065" i="48"/>
  <c r="N1061" i="48"/>
  <c r="N1057" i="48"/>
  <c r="N1053" i="48"/>
  <c r="N1016" i="48"/>
  <c r="N1394" i="48"/>
  <c r="N1372" i="48"/>
  <c r="N1027" i="48"/>
  <c r="N1020" i="48"/>
  <c r="N1007" i="48"/>
  <c r="N1006" i="48"/>
  <c r="N991" i="48"/>
  <c r="N990" i="48"/>
  <c r="N975" i="48"/>
  <c r="N974" i="48"/>
  <c r="N964" i="48"/>
  <c r="N959" i="48"/>
  <c r="N958" i="48"/>
  <c r="N948" i="48"/>
  <c r="N943" i="48"/>
  <c r="N942" i="48"/>
  <c r="N932" i="48"/>
  <c r="N927" i="48"/>
  <c r="N926" i="48"/>
  <c r="N916" i="48"/>
  <c r="N911" i="48"/>
  <c r="N910" i="48"/>
  <c r="N900" i="48"/>
  <c r="N895" i="48"/>
  <c r="N894" i="48"/>
  <c r="N884" i="48"/>
  <c r="N879" i="48"/>
  <c r="N878" i="48"/>
  <c r="N868" i="48"/>
  <c r="N863" i="48"/>
  <c r="N862" i="48"/>
  <c r="N852" i="48"/>
  <c r="N844" i="48"/>
  <c r="N828" i="48"/>
  <c r="N1176" i="48"/>
  <c r="N1172" i="48"/>
  <c r="N1168" i="48"/>
  <c r="N1164" i="48"/>
  <c r="N1160" i="48"/>
  <c r="N1156" i="48"/>
  <c r="N1152" i="48"/>
  <c r="N1148" i="48"/>
  <c r="N1144" i="48"/>
  <c r="N1140" i="48"/>
  <c r="N1136" i="48"/>
  <c r="N1132" i="48"/>
  <c r="N1128" i="48"/>
  <c r="N1124" i="48"/>
  <c r="N1120" i="48"/>
  <c r="N1116" i="48"/>
  <c r="N1112" i="48"/>
  <c r="N1108" i="48"/>
  <c r="N1104" i="48"/>
  <c r="N1100" i="48"/>
  <c r="N1096" i="48"/>
  <c r="N1092" i="48"/>
  <c r="N1088" i="48"/>
  <c r="N1084" i="48"/>
  <c r="N1080" i="48"/>
  <c r="N1076" i="48"/>
  <c r="N1072" i="48"/>
  <c r="N1068" i="48"/>
  <c r="N1064" i="48"/>
  <c r="N1060" i="48"/>
  <c r="N1056" i="48"/>
  <c r="N1052" i="48"/>
  <c r="N1024" i="48"/>
  <c r="N1017" i="48"/>
  <c r="N1003" i="48"/>
  <c r="N987" i="48"/>
  <c r="N971" i="48"/>
  <c r="N955" i="48"/>
  <c r="N939" i="48"/>
  <c r="N923" i="48"/>
  <c r="N907" i="48"/>
  <c r="N891" i="48"/>
  <c r="N875" i="48"/>
  <c r="N859" i="48"/>
  <c r="N843" i="48"/>
  <c r="N827" i="48"/>
  <c r="N817" i="48"/>
  <c r="N801" i="48"/>
  <c r="N785" i="48"/>
  <c r="N769" i="48"/>
  <c r="N1021" i="48"/>
  <c r="N810" i="48"/>
  <c r="N806" i="48"/>
  <c r="N794" i="48"/>
  <c r="N790" i="48"/>
  <c r="N778" i="48"/>
  <c r="N774" i="48"/>
  <c r="N762" i="48"/>
  <c r="N681" i="48"/>
  <c r="N679" i="48"/>
  <c r="N677" i="48"/>
  <c r="N675" i="48"/>
  <c r="N1416" i="48"/>
  <c r="N1011" i="48"/>
  <c r="N995" i="48"/>
  <c r="N979" i="48"/>
  <c r="N963" i="48"/>
  <c r="N947" i="48"/>
  <c r="N931" i="48"/>
  <c r="N915" i="48"/>
  <c r="N899" i="48"/>
  <c r="N883" i="48"/>
  <c r="N867" i="48"/>
  <c r="N851" i="48"/>
  <c r="N835" i="48"/>
  <c r="N809" i="48"/>
  <c r="N793" i="48"/>
  <c r="N777" i="48"/>
  <c r="N761" i="48"/>
  <c r="N1450" i="48"/>
  <c r="N966" i="48"/>
  <c r="N902" i="48"/>
  <c r="N818" i="48"/>
  <c r="N786" i="48"/>
  <c r="N757" i="48"/>
  <c r="N753" i="48"/>
  <c r="N749" i="48"/>
  <c r="N745" i="48"/>
  <c r="N741" i="48"/>
  <c r="N737" i="48"/>
  <c r="N733" i="48"/>
  <c r="N729" i="48"/>
  <c r="N725" i="48"/>
  <c r="N721" i="48"/>
  <c r="N717" i="48"/>
  <c r="N713" i="48"/>
  <c r="N709" i="48"/>
  <c r="N705" i="48"/>
  <c r="N701" i="48"/>
  <c r="N697" i="48"/>
  <c r="N693" i="48"/>
  <c r="N689" i="48"/>
  <c r="N685" i="48"/>
  <c r="N664" i="48"/>
  <c r="N661" i="48"/>
  <c r="N644" i="48"/>
  <c r="N636" i="48"/>
  <c r="N628" i="48"/>
  <c r="N620" i="48"/>
  <c r="N612" i="48"/>
  <c r="N604" i="48"/>
  <c r="N596" i="48"/>
  <c r="N588" i="48"/>
  <c r="N580" i="48"/>
  <c r="N572" i="48"/>
  <c r="N564" i="48"/>
  <c r="N556" i="48"/>
  <c r="N1163" i="48"/>
  <c r="N1147" i="48"/>
  <c r="N1131" i="48"/>
  <c r="N1115" i="48"/>
  <c r="N1099" i="48"/>
  <c r="N1083" i="48"/>
  <c r="N1067" i="48"/>
  <c r="N1051" i="48"/>
  <c r="N999" i="48"/>
  <c r="N935" i="48"/>
  <c r="N871" i="48"/>
  <c r="N830" i="48"/>
  <c r="N658" i="48"/>
  <c r="N655" i="48"/>
  <c r="N645" i="48"/>
  <c r="N637" i="48"/>
  <c r="N629" i="48"/>
  <c r="N621" i="48"/>
  <c r="N613" i="48"/>
  <c r="N605" i="48"/>
  <c r="N597" i="48"/>
  <c r="N589" i="48"/>
  <c r="N581" i="48"/>
  <c r="N573" i="48"/>
  <c r="N565" i="48"/>
  <c r="N557" i="48"/>
  <c r="N1023" i="48"/>
  <c r="N1014" i="48"/>
  <c r="N988" i="48"/>
  <c r="N950" i="48"/>
  <c r="N924" i="48"/>
  <c r="N886" i="48"/>
  <c r="N860" i="48"/>
  <c r="N839" i="48"/>
  <c r="N758" i="48"/>
  <c r="N754" i="48"/>
  <c r="N750" i="48"/>
  <c r="N746" i="48"/>
  <c r="N742" i="48"/>
  <c r="N738" i="48"/>
  <c r="N734" i="48"/>
  <c r="N730" i="48"/>
  <c r="N726" i="48"/>
  <c r="N722" i="48"/>
  <c r="N718" i="48"/>
  <c r="N714" i="48"/>
  <c r="N710" i="48"/>
  <c r="N706" i="48"/>
  <c r="N702" i="48"/>
  <c r="N698" i="48"/>
  <c r="N694" i="48"/>
  <c r="N690" i="48"/>
  <c r="N686" i="48"/>
  <c r="N668" i="48"/>
  <c r="N665" i="48"/>
  <c r="N652" i="48"/>
  <c r="N646" i="48"/>
  <c r="N638" i="48"/>
  <c r="N630" i="48"/>
  <c r="N622" i="48"/>
  <c r="N614" i="48"/>
  <c r="N606" i="48"/>
  <c r="N598" i="48"/>
  <c r="N590" i="48"/>
  <c r="N582" i="48"/>
  <c r="N574" i="48"/>
  <c r="N566" i="48"/>
  <c r="N558" i="48"/>
  <c r="N1175" i="48"/>
  <c r="N1159" i="48"/>
  <c r="N1143" i="48"/>
  <c r="N1127" i="48"/>
  <c r="N1111" i="48"/>
  <c r="N1095" i="48"/>
  <c r="N1079" i="48"/>
  <c r="N1063" i="48"/>
  <c r="N1018" i="48"/>
  <c r="N998" i="48"/>
  <c r="N934" i="48"/>
  <c r="N870" i="48"/>
  <c r="N838" i="48"/>
  <c r="N823" i="48"/>
  <c r="N802" i="48"/>
  <c r="N770" i="48"/>
  <c r="N759" i="48"/>
  <c r="N755" i="48"/>
  <c r="N751" i="48"/>
  <c r="N747" i="48"/>
  <c r="N743" i="48"/>
  <c r="N739" i="48"/>
  <c r="N735" i="48"/>
  <c r="N731" i="48"/>
  <c r="N727" i="48"/>
  <c r="N723" i="48"/>
  <c r="N719" i="48"/>
  <c r="N715" i="48"/>
  <c r="N711" i="48"/>
  <c r="N707" i="48"/>
  <c r="N703" i="48"/>
  <c r="N699" i="48"/>
  <c r="N695" i="48"/>
  <c r="N691" i="48"/>
  <c r="N687" i="48"/>
  <c r="N683" i="48"/>
  <c r="N682" i="48"/>
  <c r="N669" i="48"/>
  <c r="N656" i="48"/>
  <c r="N653" i="48"/>
  <c r="N648" i="48"/>
  <c r="N640" i="48"/>
  <c r="N632" i="48"/>
  <c r="N624" i="48"/>
  <c r="N616" i="48"/>
  <c r="N608" i="48"/>
  <c r="N600" i="48"/>
  <c r="N592" i="48"/>
  <c r="N584" i="48"/>
  <c r="N576" i="48"/>
  <c r="N568" i="48"/>
  <c r="N560" i="48"/>
  <c r="N1171" i="48"/>
  <c r="N1155" i="48"/>
  <c r="N1139" i="48"/>
  <c r="N1123" i="48"/>
  <c r="N1107" i="48"/>
  <c r="N1091" i="48"/>
  <c r="N1075" i="48"/>
  <c r="N1059" i="48"/>
  <c r="N967" i="48"/>
  <c r="N1119" i="48"/>
  <c r="N1055" i="48"/>
  <c r="N919" i="48"/>
  <c r="N903" i="48"/>
  <c r="N657" i="48"/>
  <c r="N647" i="48"/>
  <c r="N631" i="48"/>
  <c r="N615" i="48"/>
  <c r="N599" i="48"/>
  <c r="N583" i="48"/>
  <c r="N567" i="48"/>
  <c r="N918" i="48"/>
  <c r="N678" i="48"/>
  <c r="N662" i="48"/>
  <c r="N654" i="48"/>
  <c r="N651" i="48"/>
  <c r="N650" i="48"/>
  <c r="N635" i="48"/>
  <c r="N634" i="48"/>
  <c r="N619" i="48"/>
  <c r="N618" i="48"/>
  <c r="N603" i="48"/>
  <c r="N602" i="48"/>
  <c r="N587" i="48"/>
  <c r="N586" i="48"/>
  <c r="N571" i="48"/>
  <c r="N570" i="48"/>
  <c r="N1167" i="48"/>
  <c r="N1103" i="48"/>
  <c r="N1026" i="48"/>
  <c r="N680" i="48"/>
  <c r="N676" i="48"/>
  <c r="N956" i="48"/>
  <c r="N951" i="48"/>
  <c r="N659" i="48"/>
  <c r="N641" i="48"/>
  <c r="N1151" i="48"/>
  <c r="N1087" i="48"/>
  <c r="N983" i="48"/>
  <c r="N982" i="48"/>
  <c r="N855" i="48"/>
  <c r="N831" i="48"/>
  <c r="N822" i="48"/>
  <c r="N798" i="48"/>
  <c r="N666" i="48"/>
  <c r="N639" i="48"/>
  <c r="N623" i="48"/>
  <c r="N607" i="48"/>
  <c r="N591" i="48"/>
  <c r="N575" i="48"/>
  <c r="N559" i="48"/>
  <c r="N1015" i="48"/>
  <c r="N854" i="48"/>
  <c r="N847" i="48"/>
  <c r="N814" i="48"/>
  <c r="N670" i="48"/>
  <c r="N667" i="48"/>
  <c r="N663" i="48"/>
  <c r="N643" i="48"/>
  <c r="N642" i="48"/>
  <c r="N1362" i="48"/>
  <c r="N766" i="48"/>
  <c r="N752" i="48"/>
  <c r="N720" i="48"/>
  <c r="N688" i="48"/>
  <c r="N660" i="48"/>
  <c r="N579" i="48"/>
  <c r="N569" i="48"/>
  <c r="N1071" i="48"/>
  <c r="N782" i="48"/>
  <c r="N732" i="48"/>
  <c r="N700" i="48"/>
  <c r="N633" i="48"/>
  <c r="N627" i="48"/>
  <c r="N617" i="48"/>
  <c r="N593" i="48"/>
  <c r="N562" i="48"/>
  <c r="N892" i="48"/>
  <c r="N846" i="48"/>
  <c r="N744" i="48"/>
  <c r="N712" i="48"/>
  <c r="N610" i="48"/>
  <c r="N887" i="48"/>
  <c r="N756" i="48"/>
  <c r="N724" i="48"/>
  <c r="N692" i="48"/>
  <c r="N595" i="48"/>
  <c r="N736" i="48"/>
  <c r="N704" i="48"/>
  <c r="N609" i="48"/>
  <c r="N578" i="48"/>
  <c r="N1135" i="48"/>
  <c r="N740" i="48"/>
  <c r="N708" i="48"/>
  <c r="N625" i="48"/>
  <c r="N594" i="48"/>
  <c r="N748" i="48"/>
  <c r="N611" i="48"/>
  <c r="N577" i="48"/>
  <c r="N696" i="48"/>
  <c r="N716" i="48"/>
  <c r="N649" i="48"/>
  <c r="N585" i="48"/>
  <c r="N563" i="48"/>
  <c r="N561" i="48"/>
  <c r="N684" i="48"/>
  <c r="N601" i="48"/>
  <c r="N728" i="48"/>
  <c r="N626" i="48"/>
  <c r="N826" i="48"/>
  <c r="N1012" i="48"/>
  <c r="N972" i="48"/>
  <c r="N889" i="48"/>
  <c r="N876" i="48"/>
  <c r="N949" i="48"/>
  <c r="N866" i="48"/>
  <c r="N799" i="48"/>
  <c r="N805" i="48"/>
  <c r="N1189" i="48"/>
  <c r="N771" i="48"/>
  <c r="N840" i="48"/>
  <c r="N968" i="48"/>
  <c r="N788" i="48"/>
  <c r="N865" i="48"/>
  <c r="N993" i="48"/>
  <c r="N763" i="48"/>
  <c r="N848" i="48"/>
  <c r="N976" i="48"/>
  <c r="N877" i="48"/>
  <c r="N941" i="48"/>
  <c r="N1005" i="48"/>
  <c r="N1624" i="48"/>
  <c r="N1347" i="48"/>
  <c r="N1250" i="48"/>
  <c r="N1225" i="48"/>
  <c r="N1298" i="48"/>
  <c r="N1217" i="48"/>
  <c r="N1213" i="48"/>
  <c r="N1294" i="48"/>
  <c r="N1358" i="48"/>
  <c r="N1234" i="48"/>
  <c r="N1292" i="48"/>
  <c r="N1356" i="48"/>
  <c r="N1223" i="48"/>
  <c r="N1289" i="48"/>
  <c r="N1353" i="48"/>
  <c r="N1207" i="48"/>
  <c r="N1288" i="48"/>
  <c r="N1352" i="48"/>
  <c r="N1229" i="48"/>
  <c r="N1287" i="48"/>
  <c r="N1351" i="48"/>
  <c r="N1491" i="48"/>
  <c r="N1523" i="48"/>
  <c r="N1558" i="48"/>
  <c r="N1614" i="48"/>
  <c r="N1632" i="48"/>
  <c r="N1488" i="48"/>
  <c r="N1520" i="48"/>
  <c r="N1588" i="48"/>
  <c r="N1563" i="48"/>
  <c r="N1470" i="48"/>
  <c r="N1502" i="48"/>
  <c r="N1534" i="48"/>
  <c r="N1561" i="48"/>
  <c r="N1461" i="48"/>
  <c r="N1493" i="48"/>
  <c r="N1525" i="48"/>
  <c r="N1583" i="48"/>
  <c r="N1579" i="48"/>
  <c r="N1610" i="48"/>
  <c r="N1597" i="48"/>
  <c r="N1623" i="48"/>
  <c r="N1630" i="48"/>
  <c r="N1865" i="48"/>
  <c r="N1855" i="48"/>
  <c r="N1849" i="48"/>
  <c r="N1868" i="48"/>
  <c r="N1842" i="48"/>
  <c r="N1878" i="48"/>
  <c r="N1979" i="48"/>
  <c r="N1977" i="48"/>
  <c r="N779" i="48"/>
  <c r="N1501" i="48"/>
  <c r="N1886" i="48"/>
  <c r="N908" i="48"/>
  <c r="N1570" i="48"/>
  <c r="N1537" i="48"/>
  <c r="N1848" i="48"/>
  <c r="N1607" i="48"/>
  <c r="N1862" i="48"/>
  <c r="N796" i="48"/>
  <c r="N1340" i="48"/>
  <c r="N1515" i="48"/>
  <c r="N1512" i="48"/>
  <c r="N1494" i="48"/>
  <c r="N1485" i="48"/>
  <c r="N1629" i="48"/>
  <c r="N1596" i="48"/>
  <c r="N1829" i="48"/>
  <c r="N1866" i="48"/>
  <c r="N841" i="48"/>
  <c r="N775" i="48"/>
  <c r="N768" i="48"/>
  <c r="N781" i="48"/>
  <c r="N832" i="48"/>
  <c r="N938" i="48"/>
  <c r="N1338" i="48"/>
  <c r="N1285" i="48"/>
  <c r="N1355" i="48"/>
  <c r="N1348" i="48"/>
  <c r="N1345" i="48"/>
  <c r="N1221" i="48"/>
  <c r="N1487" i="48"/>
  <c r="N1581" i="48"/>
  <c r="N1559" i="48"/>
  <c r="N1530" i="48"/>
  <c r="N1489" i="48"/>
  <c r="N1633" i="48"/>
  <c r="N1622" i="48"/>
  <c r="N1845" i="48"/>
  <c r="N2049" i="48"/>
  <c r="N1208" i="48"/>
  <c r="N836" i="48"/>
  <c r="N997" i="48"/>
  <c r="N933" i="48"/>
  <c r="N1302" i="48"/>
  <c r="N978" i="48"/>
  <c r="N901" i="48"/>
  <c r="N807" i="48"/>
  <c r="N853" i="48"/>
  <c r="N1209" i="48"/>
  <c r="N784" i="48"/>
  <c r="N856" i="48"/>
  <c r="N984" i="48"/>
  <c r="N797" i="48"/>
  <c r="N881" i="48"/>
  <c r="N1009" i="48"/>
  <c r="N776" i="48"/>
  <c r="N864" i="48"/>
  <c r="N992" i="48"/>
  <c r="N890" i="48"/>
  <c r="N954" i="48"/>
  <c r="N1331" i="48"/>
  <c r="N1227" i="48"/>
  <c r="N1201" i="48"/>
  <c r="N1270" i="48"/>
  <c r="N1236" i="48"/>
  <c r="N1301" i="48"/>
  <c r="N1228" i="48"/>
  <c r="N1224" i="48"/>
  <c r="N1307" i="48"/>
  <c r="N1179" i="48"/>
  <c r="N1242" i="48"/>
  <c r="N1300" i="48"/>
  <c r="N1453" i="48"/>
  <c r="N1231" i="48"/>
  <c r="N1297" i="48"/>
  <c r="N1452" i="48"/>
  <c r="N1222" i="48"/>
  <c r="N1296" i="48"/>
  <c r="N1454" i="48"/>
  <c r="N1237" i="48"/>
  <c r="N1295" i="48"/>
  <c r="N1463" i="48"/>
  <c r="N1495" i="48"/>
  <c r="N1527" i="48"/>
  <c r="N1562" i="48"/>
  <c r="N1556" i="48"/>
  <c r="N1460" i="48"/>
  <c r="N1492" i="48"/>
  <c r="N1524" i="48"/>
  <c r="N1589" i="48"/>
  <c r="N1567" i="48"/>
  <c r="N1474" i="48"/>
  <c r="N1506" i="48"/>
  <c r="N1538" i="48"/>
  <c r="N1565" i="48"/>
  <c r="N1465" i="48"/>
  <c r="N1497" i="48"/>
  <c r="N1529" i="48"/>
  <c r="N1591" i="48"/>
  <c r="N1587" i="48"/>
  <c r="N1615" i="48"/>
  <c r="N1605" i="48"/>
  <c r="N1637" i="48"/>
  <c r="N1638" i="48"/>
  <c r="N1839" i="48"/>
  <c r="N1859" i="48"/>
  <c r="N1840" i="48"/>
  <c r="N1880" i="48"/>
  <c r="N1846" i="48"/>
  <c r="N1882" i="48"/>
  <c r="N1973" i="48"/>
  <c r="N2040" i="48"/>
  <c r="N1000" i="48"/>
  <c r="N1290" i="48"/>
  <c r="N1314" i="48"/>
  <c r="N1240" i="48"/>
  <c r="N1310" i="48"/>
  <c r="N1248" i="48"/>
  <c r="N1308" i="48"/>
  <c r="N1180" i="48"/>
  <c r="N1305" i="48"/>
  <c r="N1456" i="48"/>
  <c r="N1230" i="48"/>
  <c r="N1304" i="48"/>
  <c r="N1245" i="48"/>
  <c r="N1303" i="48"/>
  <c r="N1467" i="48"/>
  <c r="N1499" i="48"/>
  <c r="N1531" i="48"/>
  <c r="N1560" i="48"/>
  <c r="N1464" i="48"/>
  <c r="N1496" i="48"/>
  <c r="N1528" i="48"/>
  <c r="N1599" i="48"/>
  <c r="N1571" i="48"/>
  <c r="N1510" i="48"/>
  <c r="N1542" i="48"/>
  <c r="N1569" i="48"/>
  <c r="N1469" i="48"/>
  <c r="N1533" i="48"/>
  <c r="N1612" i="48"/>
  <c r="N1616" i="48"/>
  <c r="N1611" i="48"/>
  <c r="N1642" i="48"/>
  <c r="N1847" i="48"/>
  <c r="N1857" i="48"/>
  <c r="N1863" i="48"/>
  <c r="N1881" i="48"/>
  <c r="N1850" i="48"/>
  <c r="N1975" i="48"/>
  <c r="N2053" i="48"/>
  <c r="N869" i="48"/>
  <c r="N673" i="48"/>
  <c r="N789" i="48"/>
  <c r="N1198" i="48"/>
  <c r="N965" i="48"/>
  <c r="N857" i="48"/>
  <c r="N917" i="48"/>
  <c r="N1261" i="48"/>
  <c r="N800" i="48"/>
  <c r="N888" i="48"/>
  <c r="N1246" i="48"/>
  <c r="N813" i="48"/>
  <c r="N913" i="48"/>
  <c r="N1214" i="48"/>
  <c r="N792" i="48"/>
  <c r="N896" i="48"/>
  <c r="N1185" i="48"/>
  <c r="N906" i="48"/>
  <c r="N970" i="48"/>
  <c r="N1200" i="48"/>
  <c r="N1254" i="48"/>
  <c r="N1216" i="48"/>
  <c r="N1299" i="48"/>
  <c r="N1253" i="48"/>
  <c r="N1317" i="48"/>
  <c r="N1244" i="48"/>
  <c r="N1259" i="48"/>
  <c r="N1323" i="48"/>
  <c r="N1195" i="48"/>
  <c r="N1252" i="48"/>
  <c r="N1316" i="48"/>
  <c r="N1188" i="48"/>
  <c r="N1249" i="48"/>
  <c r="N1313" i="48"/>
  <c r="N1458" i="48"/>
  <c r="N1238" i="48"/>
  <c r="N1312" i="48"/>
  <c r="N1186" i="48"/>
  <c r="N1247" i="48"/>
  <c r="N1311" i="48"/>
  <c r="N1471" i="48"/>
  <c r="N1503" i="48"/>
  <c r="N1535" i="48"/>
  <c r="N1564" i="48"/>
  <c r="N1468" i="48"/>
  <c r="N1500" i="48"/>
  <c r="N1532" i="48"/>
  <c r="N1455" i="48"/>
  <c r="N1575" i="48"/>
  <c r="N1514" i="48"/>
  <c r="N1549" i="48"/>
  <c r="N1573" i="48"/>
  <c r="N1473" i="48"/>
  <c r="N1505" i="48"/>
  <c r="N1626" i="48"/>
  <c r="N1625" i="48"/>
  <c r="N1621" i="48"/>
  <c r="N1620" i="48"/>
  <c r="N1619" i="48"/>
  <c r="N1853" i="48"/>
  <c r="N1877" i="48"/>
  <c r="N1867" i="48"/>
  <c r="N1884" i="48"/>
  <c r="N1974" i="48"/>
  <c r="N2025" i="48"/>
  <c r="N2046" i="48"/>
  <c r="N1508" i="48"/>
  <c r="N1545" i="48"/>
  <c r="N1613" i="48"/>
  <c r="N1641" i="48"/>
  <c r="N1833" i="48"/>
  <c r="N1888" i="48"/>
  <c r="N1971" i="48"/>
  <c r="N2041" i="48"/>
  <c r="N953" i="48"/>
  <c r="N885" i="48"/>
  <c r="N767" i="48"/>
  <c r="N996" i="48"/>
  <c r="N819" i="48"/>
  <c r="N845" i="48"/>
  <c r="N1325" i="48"/>
  <c r="N811" i="48"/>
  <c r="N861" i="48"/>
  <c r="N1277" i="48"/>
  <c r="N1182" i="48"/>
  <c r="N1282" i="48"/>
  <c r="N1346" i="48"/>
  <c r="N1278" i="48"/>
  <c r="N1276" i="48"/>
  <c r="N1273" i="48"/>
  <c r="N1191" i="48"/>
  <c r="N1336" i="48"/>
  <c r="N1271" i="48"/>
  <c r="N1483" i="48"/>
  <c r="N1594" i="48"/>
  <c r="N1544" i="48"/>
  <c r="N1462" i="48"/>
  <c r="N1553" i="48"/>
  <c r="N1577" i="48"/>
  <c r="N1606" i="48"/>
  <c r="N1843" i="48"/>
  <c r="N1860" i="48"/>
  <c r="N1976" i="48"/>
  <c r="N969" i="48"/>
  <c r="N837" i="48"/>
  <c r="N1010" i="48"/>
  <c r="N952" i="48"/>
  <c r="N977" i="48"/>
  <c r="N874" i="48"/>
  <c r="N1341" i="48"/>
  <c r="N1220" i="48"/>
  <c r="N1206" i="48"/>
  <c r="N1226" i="48"/>
  <c r="N1215" i="48"/>
  <c r="N1199" i="48"/>
  <c r="N1279" i="48"/>
  <c r="N1519" i="48"/>
  <c r="N1595" i="48"/>
  <c r="N1516" i="48"/>
  <c r="N1466" i="48"/>
  <c r="N1557" i="48"/>
  <c r="N1521" i="48"/>
  <c r="N1631" i="48"/>
  <c r="N1861" i="48"/>
  <c r="N1864" i="48"/>
  <c r="N1978" i="48"/>
  <c r="N815" i="48"/>
  <c r="N1001" i="48"/>
  <c r="N834" i="48"/>
  <c r="N671" i="48"/>
  <c r="N674" i="48"/>
  <c r="N1013" i="48"/>
  <c r="N930" i="48"/>
  <c r="N825" i="48"/>
  <c r="N882" i="48"/>
  <c r="N1322" i="48"/>
  <c r="N787" i="48"/>
  <c r="N872" i="48"/>
  <c r="N804" i="48"/>
  <c r="N897" i="48"/>
  <c r="N1184" i="48"/>
  <c r="N880" i="48"/>
  <c r="N1008" i="48"/>
  <c r="N893" i="48"/>
  <c r="N957" i="48"/>
  <c r="N1192" i="48"/>
  <c r="N1243" i="48"/>
  <c r="N1205" i="48"/>
  <c r="N1241" i="48"/>
  <c r="N1233" i="48"/>
  <c r="N1187" i="48"/>
  <c r="N1239" i="48"/>
  <c r="N1617" i="48"/>
  <c r="N1566" i="48"/>
  <c r="N1478" i="48"/>
  <c r="N1602" i="48"/>
  <c r="N1844" i="48"/>
  <c r="N842" i="48"/>
  <c r="N1482" i="48"/>
  <c r="N1854" i="48"/>
  <c r="N1835" i="48"/>
  <c r="N783" i="48"/>
  <c r="N1480" i="48"/>
  <c r="N1889" i="48"/>
  <c r="N873" i="48"/>
  <c r="N1873" i="48"/>
  <c r="N898" i="48"/>
  <c r="N764" i="48"/>
  <c r="N962" i="48"/>
  <c r="N791" i="48"/>
  <c r="N821" i="48"/>
  <c r="N672" i="48"/>
  <c r="N980" i="48"/>
  <c r="N921" i="48"/>
  <c r="N946" i="48"/>
  <c r="N1306" i="48"/>
  <c r="N803" i="48"/>
  <c r="N904" i="48"/>
  <c r="N1350" i="48"/>
  <c r="N820" i="48"/>
  <c r="N929" i="48"/>
  <c r="N1251" i="48"/>
  <c r="N795" i="48"/>
  <c r="N912" i="48"/>
  <c r="N1286" i="48"/>
  <c r="N909" i="48"/>
  <c r="N973" i="48"/>
  <c r="N1219" i="48"/>
  <c r="N1274" i="48"/>
  <c r="N1232" i="48"/>
  <c r="N1334" i="48"/>
  <c r="N1266" i="48"/>
  <c r="N1330" i="48"/>
  <c r="N1181" i="48"/>
  <c r="N1262" i="48"/>
  <c r="N1326" i="48"/>
  <c r="N1203" i="48"/>
  <c r="N1260" i="48"/>
  <c r="N1324" i="48"/>
  <c r="N1196" i="48"/>
  <c r="N1257" i="48"/>
  <c r="N1321" i="48"/>
  <c r="N1585" i="48"/>
  <c r="N1256" i="48"/>
  <c r="N1320" i="48"/>
  <c r="N1194" i="48"/>
  <c r="N1255" i="48"/>
  <c r="N1319" i="48"/>
  <c r="N1475" i="48"/>
  <c r="N1507" i="48"/>
  <c r="N1539" i="48"/>
  <c r="N1574" i="48"/>
  <c r="N1568" i="48"/>
  <c r="N1472" i="48"/>
  <c r="N1504" i="48"/>
  <c r="N1536" i="48"/>
  <c r="N1459" i="48"/>
  <c r="N1582" i="48"/>
  <c r="N1486" i="48"/>
  <c r="N1518" i="48"/>
  <c r="N1639" i="48"/>
  <c r="N1590" i="48"/>
  <c r="N1477" i="48"/>
  <c r="N1509" i="48"/>
  <c r="N1541" i="48"/>
  <c r="N1601" i="48"/>
  <c r="N1603" i="48"/>
  <c r="N1640" i="48"/>
  <c r="N1634" i="48"/>
  <c r="N1627" i="48"/>
  <c r="N1875" i="48"/>
  <c r="N1831" i="48"/>
  <c r="N1871" i="48"/>
  <c r="N1852" i="48"/>
  <c r="N1885" i="48"/>
  <c r="N1858" i="48"/>
  <c r="N1879" i="48"/>
  <c r="N1972" i="48"/>
  <c r="N2034" i="48"/>
  <c r="N1258" i="48"/>
  <c r="N833" i="48"/>
  <c r="N1004" i="48"/>
  <c r="N905" i="48"/>
  <c r="N850" i="48"/>
  <c r="N780" i="48"/>
  <c r="N994" i="48"/>
  <c r="N985" i="48"/>
  <c r="N981" i="48"/>
  <c r="N1315" i="48"/>
  <c r="N816" i="48"/>
  <c r="N920" i="48"/>
  <c r="N765" i="48"/>
  <c r="N829" i="48"/>
  <c r="N945" i="48"/>
  <c r="N1293" i="48"/>
  <c r="N808" i="48"/>
  <c r="N928" i="48"/>
  <c r="N858" i="48"/>
  <c r="N922" i="48"/>
  <c r="N986" i="48"/>
  <c r="N1235" i="48"/>
  <c r="N1283" i="48"/>
  <c r="N1309" i="48"/>
  <c r="N1354" i="48"/>
  <c r="N1269" i="48"/>
  <c r="N1333" i="48"/>
  <c r="N1190" i="48"/>
  <c r="N1275" i="48"/>
  <c r="N1339" i="48"/>
  <c r="N1211" i="48"/>
  <c r="N1268" i="48"/>
  <c r="N1332" i="48"/>
  <c r="N1204" i="48"/>
  <c r="N1265" i="48"/>
  <c r="N1329" i="48"/>
  <c r="N1183" i="48"/>
  <c r="N1264" i="48"/>
  <c r="N1328" i="48"/>
  <c r="N1202" i="48"/>
  <c r="N1263" i="48"/>
  <c r="N1327" i="48"/>
  <c r="N1479" i="48"/>
  <c r="N1511" i="48"/>
  <c r="N1543" i="48"/>
  <c r="N1578" i="48"/>
  <c r="N1572" i="48"/>
  <c r="N1476" i="48"/>
  <c r="N1540" i="48"/>
  <c r="N1547" i="48"/>
  <c r="N1636" i="48"/>
  <c r="N1490" i="48"/>
  <c r="N1522" i="48"/>
  <c r="N1457" i="48"/>
  <c r="N1481" i="48"/>
  <c r="N1513" i="48"/>
  <c r="N1618" i="48"/>
  <c r="N1598" i="48"/>
  <c r="N1635" i="48"/>
  <c r="N1837" i="48"/>
  <c r="N1856" i="48"/>
  <c r="N1883" i="48"/>
  <c r="N937" i="48"/>
  <c r="N812" i="48"/>
  <c r="N1267" i="48"/>
  <c r="N1357" i="48"/>
  <c r="N936" i="48"/>
  <c r="N772" i="48"/>
  <c r="N961" i="48"/>
  <c r="N944" i="48"/>
  <c r="N925" i="48"/>
  <c r="N989" i="48"/>
  <c r="N1318" i="48"/>
  <c r="N1451" i="48"/>
  <c r="N1197" i="48"/>
  <c r="N1342" i="48"/>
  <c r="N1218" i="48"/>
  <c r="N1212" i="48"/>
  <c r="N1337" i="48"/>
  <c r="N1272" i="48"/>
  <c r="N1210" i="48"/>
  <c r="N1335" i="48"/>
  <c r="N1552" i="48"/>
  <c r="N1580" i="48"/>
  <c r="N1555" i="48"/>
  <c r="N1526" i="48"/>
  <c r="N1609" i="48"/>
  <c r="N1517" i="48"/>
  <c r="N1600" i="48"/>
  <c r="N1869" i="48"/>
  <c r="N1841" i="48"/>
  <c r="N1887" i="48"/>
  <c r="N2045" i="48"/>
  <c r="N940" i="48"/>
  <c r="N914" i="48"/>
  <c r="N773" i="48"/>
  <c r="N824" i="48"/>
  <c r="N849" i="48"/>
  <c r="N760" i="48"/>
  <c r="N960" i="48"/>
  <c r="N1002" i="48"/>
  <c r="N1193" i="48"/>
  <c r="N1349" i="48"/>
  <c r="N1291" i="48"/>
  <c r="N1284" i="48"/>
  <c r="N1281" i="48"/>
  <c r="N1280" i="48"/>
  <c r="N1344" i="48"/>
  <c r="N1343" i="48"/>
  <c r="N1554" i="48"/>
  <c r="N1484" i="48"/>
  <c r="N1551" i="48"/>
  <c r="N1498" i="48"/>
  <c r="N1628" i="48"/>
  <c r="N1593" i="48"/>
  <c r="N1608" i="48"/>
  <c r="N1604" i="48"/>
  <c r="N1851" i="48"/>
  <c r="N1838" i="48"/>
  <c r="N2054" i="48"/>
  <c r="N320" i="48"/>
  <c r="N339" i="48"/>
  <c r="N231" i="48"/>
  <c r="N548" i="48"/>
  <c r="N124" i="48"/>
  <c r="N460" i="48"/>
  <c r="N58" i="48"/>
  <c r="N323" i="48"/>
  <c r="N111" i="48"/>
  <c r="N136" i="48"/>
  <c r="N535" i="48"/>
  <c r="N552" i="48"/>
  <c r="N116" i="48"/>
  <c r="N300" i="48"/>
  <c r="N499" i="48"/>
  <c r="N84" i="48"/>
  <c r="N319" i="48"/>
  <c r="N532" i="48"/>
  <c r="N435" i="48"/>
  <c r="N227" i="48"/>
  <c r="N346" i="48"/>
  <c r="N223" i="48"/>
  <c r="N247" i="48"/>
  <c r="N536" i="48"/>
  <c r="N115" i="48"/>
  <c r="N96" i="48"/>
  <c r="N88" i="48"/>
  <c r="N304" i="48"/>
  <c r="N252" i="48"/>
  <c r="N396" i="48"/>
  <c r="N284" i="48"/>
  <c r="N380" i="48"/>
  <c r="N98" i="48"/>
  <c r="N371" i="48"/>
  <c r="N104" i="48"/>
  <c r="N379" i="48"/>
  <c r="N348" i="48"/>
  <c r="N240" i="48"/>
  <c r="N216" i="48"/>
  <c r="N80" i="48"/>
  <c r="N168" i="48"/>
  <c r="N495" i="48"/>
  <c r="N279" i="48"/>
  <c r="N271" i="48"/>
  <c r="N251" i="48"/>
  <c r="N452" i="48"/>
  <c r="N184" i="48"/>
  <c r="N340" i="48"/>
  <c r="N540" i="48"/>
  <c r="N132" i="48"/>
  <c r="N95" i="48"/>
  <c r="N524" i="48"/>
  <c r="N520" i="48"/>
  <c r="N283" i="48"/>
  <c r="N506" i="48"/>
  <c r="N248" i="48"/>
  <c r="N75" i="48"/>
  <c r="N522" i="48"/>
  <c r="N106" i="48"/>
  <c r="N471" i="48"/>
  <c r="N236" i="48"/>
  <c r="N183" i="48"/>
  <c r="N467" i="48"/>
  <c r="N68" i="48"/>
  <c r="N555" i="48"/>
  <c r="N407" i="48"/>
  <c r="N192" i="48"/>
  <c r="N483" i="48"/>
  <c r="N456" i="48"/>
  <c r="N523" i="48"/>
  <c r="N296" i="48"/>
  <c r="N442" i="48"/>
  <c r="N151" i="48"/>
  <c r="N482" i="48"/>
  <c r="N178" i="48"/>
  <c r="N310" i="48"/>
  <c r="N156" i="48"/>
  <c r="N432" i="48"/>
  <c r="N239" i="48"/>
  <c r="N243" i="48"/>
  <c r="N208" i="48"/>
  <c r="N195" i="48"/>
  <c r="N484" i="48"/>
  <c r="N512" i="48"/>
  <c r="N363" i="48"/>
  <c r="N404" i="48"/>
  <c r="N159" i="48"/>
  <c r="N383" i="48"/>
  <c r="N426" i="48"/>
  <c r="N82" i="48"/>
  <c r="N330" i="48"/>
  <c r="N498" i="48"/>
  <c r="N282" i="48"/>
  <c r="N336" i="48"/>
  <c r="N516" i="48"/>
  <c r="N299" i="48"/>
  <c r="N202" i="48"/>
  <c r="N249" i="48"/>
  <c r="N113" i="48"/>
  <c r="N185" i="48"/>
  <c r="N281" i="48"/>
  <c r="N473" i="48"/>
  <c r="N554" i="48"/>
  <c r="N78" i="48"/>
  <c r="N122" i="48"/>
  <c r="N226" i="48"/>
  <c r="N466" i="48"/>
  <c r="N137" i="48"/>
  <c r="N433" i="48"/>
  <c r="N307" i="48"/>
  <c r="N343" i="48"/>
  <c r="N270" i="48"/>
  <c r="N232" i="48"/>
  <c r="N521" i="48"/>
  <c r="N187" i="48"/>
  <c r="N451" i="48"/>
  <c r="N474" i="48"/>
  <c r="N529" i="48"/>
  <c r="N464" i="48"/>
  <c r="N332" i="48"/>
  <c r="N180" i="48"/>
  <c r="N257" i="48"/>
  <c r="N255" i="48"/>
  <c r="N418" i="48"/>
  <c r="N71" i="48"/>
  <c r="N201" i="48"/>
  <c r="N108" i="48"/>
  <c r="N367" i="48"/>
  <c r="N127" i="48"/>
  <c r="N526" i="48"/>
  <c r="N327" i="48"/>
  <c r="N423" i="48"/>
  <c r="N107" i="48"/>
  <c r="N92" i="48"/>
  <c r="N272" i="48"/>
  <c r="N233" i="48"/>
  <c r="N450" i="48"/>
  <c r="N147" i="48"/>
  <c r="N368" i="48"/>
  <c r="N303" i="48"/>
  <c r="N241" i="48"/>
  <c r="N89" i="48"/>
  <c r="N209" i="48"/>
  <c r="N321" i="48"/>
  <c r="N481" i="48"/>
  <c r="N90" i="48"/>
  <c r="N154" i="48"/>
  <c r="N266" i="48"/>
  <c r="N518" i="48"/>
  <c r="N315" i="48"/>
  <c r="N280" i="48"/>
  <c r="N67" i="48"/>
  <c r="N172" i="48"/>
  <c r="N129" i="48"/>
  <c r="N275" i="48"/>
  <c r="N135" i="48"/>
  <c r="N155" i="48"/>
  <c r="N382" i="48"/>
  <c r="N204" i="48"/>
  <c r="N351" i="48"/>
  <c r="N182" i="48"/>
  <c r="N369" i="48"/>
  <c r="N443" i="48"/>
  <c r="N392" i="48"/>
  <c r="N123" i="48"/>
  <c r="N395" i="48"/>
  <c r="N230" i="48"/>
  <c r="N276" i="48"/>
  <c r="N153" i="48"/>
  <c r="N500" i="48"/>
  <c r="N152" i="48"/>
  <c r="N515" i="48"/>
  <c r="N290" i="48"/>
  <c r="N480" i="48"/>
  <c r="N217" i="48"/>
  <c r="N100" i="48"/>
  <c r="N508" i="48"/>
  <c r="N502" i="48"/>
  <c r="N268" i="48"/>
  <c r="N408" i="48"/>
  <c r="N264" i="48"/>
  <c r="N105" i="48"/>
  <c r="N353" i="48"/>
  <c r="N114" i="48"/>
  <c r="N402" i="48"/>
  <c r="N121" i="48"/>
  <c r="N441" i="48"/>
  <c r="N186" i="48"/>
  <c r="N547" i="48"/>
  <c r="N455" i="48"/>
  <c r="N262" i="48"/>
  <c r="N218" i="48"/>
  <c r="N436" i="48"/>
  <c r="N167" i="48"/>
  <c r="N384" i="48"/>
  <c r="N528" i="48"/>
  <c r="N211" i="48"/>
  <c r="N311" i="48"/>
  <c r="N91" i="48"/>
  <c r="N422" i="48"/>
  <c r="N344" i="48"/>
  <c r="N256" i="48"/>
  <c r="N148" i="48"/>
  <c r="N97" i="48"/>
  <c r="N170" i="48"/>
  <c r="N322" i="48"/>
  <c r="N103" i="48"/>
  <c r="N412" i="48"/>
  <c r="N210" i="48"/>
  <c r="N191" i="48"/>
  <c r="N394" i="48"/>
  <c r="N219" i="48"/>
  <c r="N86" i="48"/>
  <c r="N158" i="48"/>
  <c r="N238" i="48"/>
  <c r="N294" i="48"/>
  <c r="N334" i="48"/>
  <c r="N366" i="48"/>
  <c r="N430" i="48"/>
  <c r="N486" i="48"/>
  <c r="N199" i="48"/>
  <c r="N359" i="48"/>
  <c r="N215" i="48"/>
  <c r="N188" i="48"/>
  <c r="N316" i="48"/>
  <c r="N439" i="48"/>
  <c r="N60" i="48"/>
  <c r="N76" i="48"/>
  <c r="N424" i="48"/>
  <c r="N446" i="48"/>
  <c r="N93" i="48"/>
  <c r="N125" i="48"/>
  <c r="N173" i="48"/>
  <c r="N205" i="48"/>
  <c r="N245" i="48"/>
  <c r="N293" i="48"/>
  <c r="N333" i="48"/>
  <c r="N381" i="48"/>
  <c r="N413" i="48"/>
  <c r="N469" i="48"/>
  <c r="N501" i="48"/>
  <c r="N533" i="48"/>
  <c r="N265" i="48"/>
  <c r="N198" i="48"/>
  <c r="N134" i="48"/>
  <c r="N162" i="48"/>
  <c r="N360" i="48"/>
  <c r="N119" i="48"/>
  <c r="N267" i="48"/>
  <c r="N377" i="48"/>
  <c r="N297" i="48"/>
  <c r="N259" i="48"/>
  <c r="N458" i="48"/>
  <c r="N295" i="48"/>
  <c r="N306" i="48"/>
  <c r="N372" i="48"/>
  <c r="N449" i="48"/>
  <c r="N59" i="48"/>
  <c r="N399" i="48"/>
  <c r="N553" i="48"/>
  <c r="N543" i="48"/>
  <c r="N70" i="48"/>
  <c r="N166" i="48"/>
  <c r="N278" i="48"/>
  <c r="N326" i="48"/>
  <c r="N390" i="48"/>
  <c r="N462" i="48"/>
  <c r="N428" i="48"/>
  <c r="N490" i="48"/>
  <c r="N431" i="48"/>
  <c r="N542" i="48"/>
  <c r="N225" i="48"/>
  <c r="N406" i="48"/>
  <c r="N138" i="48"/>
  <c r="N101" i="48"/>
  <c r="N149" i="48"/>
  <c r="N197" i="48"/>
  <c r="N253" i="48"/>
  <c r="N317" i="48"/>
  <c r="N373" i="48"/>
  <c r="N421" i="48"/>
  <c r="N485" i="48"/>
  <c r="N525" i="48"/>
  <c r="N273" i="48"/>
  <c r="N354" i="48"/>
  <c r="N242" i="48"/>
  <c r="N329" i="48"/>
  <c r="N457" i="48"/>
  <c r="N361" i="48"/>
  <c r="N212" i="48"/>
  <c r="N375" i="48"/>
  <c r="N463" i="48"/>
  <c r="N139" i="48"/>
  <c r="N370" i="48"/>
  <c r="N203" i="48"/>
  <c r="N63" i="48"/>
  <c r="N387" i="48"/>
  <c r="N298" i="48"/>
  <c r="N288" i="48"/>
  <c r="N531" i="48"/>
  <c r="N355" i="48"/>
  <c r="N434" i="48"/>
  <c r="N102" i="48"/>
  <c r="N190" i="48"/>
  <c r="N286" i="48"/>
  <c r="N342" i="48"/>
  <c r="N398" i="48"/>
  <c r="N470" i="48"/>
  <c r="N128" i="48"/>
  <c r="N131" i="48"/>
  <c r="N362" i="48"/>
  <c r="N338" i="48"/>
  <c r="N260" i="48"/>
  <c r="N550" i="48"/>
  <c r="N324" i="48"/>
  <c r="N72" i="48"/>
  <c r="N415" i="48"/>
  <c r="N69" i="48"/>
  <c r="N109" i="48"/>
  <c r="N165" i="48"/>
  <c r="N221" i="48"/>
  <c r="N261" i="48"/>
  <c r="N325" i="48"/>
  <c r="N389" i="48"/>
  <c r="N429" i="48"/>
  <c r="N493" i="48"/>
  <c r="N489" i="48"/>
  <c r="N74" i="48"/>
  <c r="N538" i="48"/>
  <c r="N478" i="48"/>
  <c r="N258" i="48"/>
  <c r="N2056" i="48"/>
  <c r="N427" i="48"/>
  <c r="N468" i="48"/>
  <c r="N551" i="48"/>
  <c r="N440" i="48"/>
  <c r="N62" i="48"/>
  <c r="N254" i="48"/>
  <c r="N358" i="48"/>
  <c r="N510" i="48"/>
  <c r="N196" i="48"/>
  <c r="N534" i="48"/>
  <c r="N519" i="48"/>
  <c r="N77" i="48"/>
  <c r="N181" i="48"/>
  <c r="N269" i="48"/>
  <c r="N397" i="48"/>
  <c r="N509" i="48"/>
  <c r="N546" i="48"/>
  <c r="N133" i="48"/>
  <c r="N193" i="48"/>
  <c r="N289" i="48"/>
  <c r="N345" i="48"/>
  <c r="N417" i="48"/>
  <c r="N461" i="48"/>
  <c r="N420" i="48"/>
  <c r="N475" i="48"/>
  <c r="N491" i="48"/>
  <c r="N448" i="48"/>
  <c r="N314" i="48"/>
  <c r="N507" i="48"/>
  <c r="N511" i="48"/>
  <c r="N454" i="48"/>
  <c r="N200" i="48"/>
  <c r="N447" i="48"/>
  <c r="N492" i="48"/>
  <c r="N376" i="48"/>
  <c r="N244" i="48"/>
  <c r="N416" i="48"/>
  <c r="N246" i="48"/>
  <c r="N335" i="48"/>
  <c r="N150" i="48"/>
  <c r="N503" i="48"/>
  <c r="N235" i="48"/>
  <c r="N541" i="48"/>
  <c r="N331" i="48"/>
  <c r="N378" i="48"/>
  <c r="N347" i="48"/>
  <c r="N544" i="48"/>
  <c r="N126" i="48"/>
  <c r="N117" i="48"/>
  <c r="N229" i="48"/>
  <c r="N349" i="48"/>
  <c r="N453" i="48"/>
  <c r="N57" i="48"/>
  <c r="N65" i="48"/>
  <c r="N277" i="48"/>
  <c r="N393" i="48"/>
  <c r="N513" i="48"/>
  <c r="N308" i="48"/>
  <c r="N504" i="48"/>
  <c r="N291" i="48"/>
  <c r="N79" i="48"/>
  <c r="N143" i="48"/>
  <c r="N488" i="48"/>
  <c r="N64" i="48"/>
  <c r="N83" i="48"/>
  <c r="N352" i="48"/>
  <c r="N292" i="48"/>
  <c r="N527" i="48"/>
  <c r="N222" i="48"/>
  <c r="N224" i="48"/>
  <c r="N388" i="48"/>
  <c r="N179" i="48"/>
  <c r="N263" i="48"/>
  <c r="N530" i="48"/>
  <c r="N160" i="48"/>
  <c r="N164" i="48"/>
  <c r="N391" i="48"/>
  <c r="N313" i="48"/>
  <c r="N350" i="48"/>
  <c r="N207" i="48"/>
  <c r="N81" i="48"/>
  <c r="N237" i="48"/>
  <c r="N477" i="48"/>
  <c r="N73" i="48"/>
  <c r="N285" i="48"/>
  <c r="N401" i="48"/>
  <c r="N419" i="48"/>
  <c r="N99" i="48"/>
  <c r="N214" i="48"/>
  <c r="N144" i="48"/>
  <c r="N112" i="48"/>
  <c r="N505" i="48"/>
  <c r="N94" i="48"/>
  <c r="N411" i="48"/>
  <c r="N465" i="48"/>
  <c r="N356" i="48"/>
  <c r="N409" i="48"/>
  <c r="N171" i="48"/>
  <c r="N66" i="48"/>
  <c r="N220" i="48"/>
  <c r="N120" i="48"/>
  <c r="N130" i="48"/>
  <c r="N110" i="48"/>
  <c r="N302" i="48"/>
  <c r="N414" i="48"/>
  <c r="N403" i="48"/>
  <c r="N537" i="48"/>
  <c r="N118" i="48"/>
  <c r="N337" i="48"/>
  <c r="N85" i="48"/>
  <c r="N189" i="48"/>
  <c r="N309" i="48"/>
  <c r="N405" i="48"/>
  <c r="N517" i="48"/>
  <c r="N61" i="48"/>
  <c r="N157" i="48"/>
  <c r="N213" i="48"/>
  <c r="N301" i="48"/>
  <c r="N365" i="48"/>
  <c r="N425" i="48"/>
  <c r="N497" i="48"/>
  <c r="N228" i="48"/>
  <c r="N175" i="48"/>
  <c r="N163" i="48"/>
  <c r="N146" i="48"/>
  <c r="N444" i="48"/>
  <c r="N287" i="48"/>
  <c r="N410" i="48"/>
  <c r="N176" i="48"/>
  <c r="N514" i="48"/>
  <c r="N385" i="48"/>
  <c r="N479" i="48"/>
  <c r="N145" i="48"/>
  <c r="N161" i="48"/>
  <c r="N472" i="48"/>
  <c r="N328" i="48"/>
  <c r="N545" i="48"/>
  <c r="N140" i="48"/>
  <c r="N250" i="48"/>
  <c r="N142" i="48"/>
  <c r="N318" i="48"/>
  <c r="N438" i="48"/>
  <c r="N539" i="48"/>
  <c r="N549" i="48"/>
  <c r="N169" i="48"/>
  <c r="N305" i="48"/>
  <c r="N437" i="48"/>
  <c r="N476" i="48"/>
  <c r="N364" i="48"/>
  <c r="N206" i="48"/>
  <c r="N494" i="48"/>
  <c r="N496" i="48"/>
  <c r="N141" i="48"/>
  <c r="N357" i="48"/>
  <c r="N177" i="48"/>
  <c r="N341" i="48"/>
  <c r="N445" i="48"/>
  <c r="N274" i="48"/>
  <c r="N459" i="48"/>
  <c r="N174" i="48"/>
  <c r="N487" i="48"/>
  <c r="N386" i="48"/>
  <c r="N374" i="48"/>
  <c r="N234" i="48"/>
  <c r="N312" i="48"/>
  <c r="N194" i="48"/>
  <c r="N87" i="48"/>
  <c r="N400" i="48"/>
  <c r="Q1608" i="48" l="1"/>
  <c r="P1608" i="48"/>
  <c r="O1608" i="48"/>
  <c r="S1608" i="48"/>
  <c r="R1608" i="48"/>
  <c r="S1580" i="48"/>
  <c r="R1580" i="48"/>
  <c r="Q1580" i="48"/>
  <c r="O1580" i="48"/>
  <c r="P1580" i="48"/>
  <c r="O1511" i="48"/>
  <c r="R1511" i="48"/>
  <c r="S1511" i="48"/>
  <c r="Q1511" i="48"/>
  <c r="P1511" i="48"/>
  <c r="R920" i="48"/>
  <c r="Q920" i="48"/>
  <c r="P920" i="48"/>
  <c r="S920" i="48"/>
  <c r="O920" i="48"/>
  <c r="O1486" i="48"/>
  <c r="R1486" i="48"/>
  <c r="P1486" i="48"/>
  <c r="Q1486" i="48"/>
  <c r="S1486" i="48"/>
  <c r="R973" i="48"/>
  <c r="Q973" i="48"/>
  <c r="P973" i="48"/>
  <c r="S973" i="48"/>
  <c r="O973" i="48"/>
  <c r="O1478" i="48"/>
  <c r="R1478" i="48"/>
  <c r="P1478" i="48"/>
  <c r="Q1478" i="48"/>
  <c r="S1478" i="48"/>
  <c r="O1631" i="48"/>
  <c r="S1631" i="48"/>
  <c r="R1631" i="48"/>
  <c r="P1631" i="48"/>
  <c r="Q1631" i="48"/>
  <c r="Q1191" i="48"/>
  <c r="P1191" i="48"/>
  <c r="O1191" i="48"/>
  <c r="S1191" i="48"/>
  <c r="R1191" i="48"/>
  <c r="O1619" i="48"/>
  <c r="R1619" i="48"/>
  <c r="S1619" i="48"/>
  <c r="Q1619" i="48"/>
  <c r="P1619" i="48"/>
  <c r="Q1259" i="48"/>
  <c r="R1259" i="48"/>
  <c r="P1259" i="48"/>
  <c r="O1259" i="48"/>
  <c r="S1259" i="48"/>
  <c r="O1857" i="48"/>
  <c r="R1857" i="48"/>
  <c r="P1857" i="48"/>
  <c r="Q1857" i="48"/>
  <c r="S1857" i="48"/>
  <c r="Q1290" i="48"/>
  <c r="P1290" i="48"/>
  <c r="O1290" i="48"/>
  <c r="S1290" i="48"/>
  <c r="R1290" i="48"/>
  <c r="O1463" i="48"/>
  <c r="R1463" i="48"/>
  <c r="S1463" i="48"/>
  <c r="Q1463" i="48"/>
  <c r="P1463" i="48"/>
  <c r="R784" i="48"/>
  <c r="S784" i="48"/>
  <c r="Q784" i="48"/>
  <c r="P784" i="48"/>
  <c r="O784" i="48"/>
  <c r="O1866" i="48"/>
  <c r="R1866" i="48"/>
  <c r="S1866" i="48"/>
  <c r="Q1866" i="48"/>
  <c r="P1866" i="48"/>
  <c r="O1583" i="48"/>
  <c r="S1583" i="48"/>
  <c r="R1583" i="48"/>
  <c r="Q1583" i="48"/>
  <c r="P1583" i="48"/>
  <c r="Q1217" i="48"/>
  <c r="P1217" i="48"/>
  <c r="O1217" i="48"/>
  <c r="S1217" i="48"/>
  <c r="R1217" i="48"/>
  <c r="S561" i="48"/>
  <c r="R561" i="48"/>
  <c r="O561" i="48"/>
  <c r="P561" i="48"/>
  <c r="Q561" i="48"/>
  <c r="S633" i="48"/>
  <c r="R633" i="48"/>
  <c r="O633" i="48"/>
  <c r="P633" i="48"/>
  <c r="Q633" i="48"/>
  <c r="R855" i="48"/>
  <c r="Q855" i="48"/>
  <c r="P855" i="48"/>
  <c r="S855" i="48"/>
  <c r="O855" i="48"/>
  <c r="S599" i="48"/>
  <c r="R599" i="48"/>
  <c r="O599" i="48"/>
  <c r="Q599" i="48"/>
  <c r="P599" i="48"/>
  <c r="S669" i="48"/>
  <c r="P669" i="48"/>
  <c r="R669" i="48"/>
  <c r="Q669" i="48"/>
  <c r="O669" i="48"/>
  <c r="Q1095" i="48"/>
  <c r="P1095" i="48"/>
  <c r="O1095" i="48"/>
  <c r="S1095" i="48"/>
  <c r="R1095" i="48"/>
  <c r="S730" i="48"/>
  <c r="P730" i="48"/>
  <c r="R730" i="48"/>
  <c r="Q730" i="48"/>
  <c r="O730" i="48"/>
  <c r="R935" i="48"/>
  <c r="Q935" i="48"/>
  <c r="P935" i="48"/>
  <c r="S935" i="48"/>
  <c r="O935" i="48"/>
  <c r="S717" i="48"/>
  <c r="P717" i="48"/>
  <c r="R717" i="48"/>
  <c r="Q717" i="48"/>
  <c r="O717" i="48"/>
  <c r="R1416" i="48"/>
  <c r="O1416" i="48"/>
  <c r="Q1416" i="48"/>
  <c r="P1416" i="48"/>
  <c r="S1416" i="48"/>
  <c r="Q1056" i="48"/>
  <c r="P1056" i="48"/>
  <c r="O1056" i="48"/>
  <c r="S1056" i="48"/>
  <c r="R1056" i="48"/>
  <c r="R844" i="48"/>
  <c r="Q844" i="48"/>
  <c r="S844" i="48"/>
  <c r="P844" i="48"/>
  <c r="O844" i="48"/>
  <c r="S1394" i="48"/>
  <c r="R1394" i="48"/>
  <c r="O1394" i="48"/>
  <c r="P1394" i="48"/>
  <c r="Q1394" i="48"/>
  <c r="Q1173" i="48"/>
  <c r="P1173" i="48"/>
  <c r="O1173" i="48"/>
  <c r="S1173" i="48"/>
  <c r="R1173" i="48"/>
  <c r="Q1150" i="48"/>
  <c r="P1150" i="48"/>
  <c r="O1150" i="48"/>
  <c r="S1150" i="48"/>
  <c r="R1150" i="48"/>
  <c r="O1046" i="48"/>
  <c r="Q1046" i="48"/>
  <c r="P1046" i="48"/>
  <c r="S1046" i="48"/>
  <c r="R1046" i="48"/>
  <c r="S1707" i="48"/>
  <c r="P1707" i="48"/>
  <c r="R1707" i="48"/>
  <c r="Q1707" i="48"/>
  <c r="O1707" i="48"/>
  <c r="P1387" i="48"/>
  <c r="O1387" i="48"/>
  <c r="S1387" i="48"/>
  <c r="Q1387" i="48"/>
  <c r="R1387" i="48"/>
  <c r="S1584" i="48"/>
  <c r="R1584" i="48"/>
  <c r="Q1584" i="48"/>
  <c r="O1584" i="48"/>
  <c r="P1584" i="48"/>
  <c r="S1711" i="48"/>
  <c r="P1711" i="48"/>
  <c r="R1711" i="48"/>
  <c r="Q1711" i="48"/>
  <c r="O1711" i="48"/>
  <c r="S1675" i="48"/>
  <c r="P1675" i="48"/>
  <c r="R1675" i="48"/>
  <c r="Q1675" i="48"/>
  <c r="O1675" i="48"/>
  <c r="P1650" i="48"/>
  <c r="O1650" i="48"/>
  <c r="S1650" i="48"/>
  <c r="R1650" i="48"/>
  <c r="Q1650" i="48"/>
  <c r="S1771" i="48"/>
  <c r="P1771" i="48"/>
  <c r="O1771" i="48"/>
  <c r="R1771" i="48"/>
  <c r="Q1771" i="48"/>
  <c r="Q1817" i="48"/>
  <c r="P1817" i="48"/>
  <c r="O1817" i="48"/>
  <c r="S1817" i="48"/>
  <c r="R1817" i="48"/>
  <c r="Q1900" i="48"/>
  <c r="P1900" i="48"/>
  <c r="R1900" i="48"/>
  <c r="O1900" i="48"/>
  <c r="S1900" i="48"/>
  <c r="Q1986" i="48"/>
  <c r="P1986" i="48"/>
  <c r="S1986" i="48"/>
  <c r="R1986" i="48"/>
  <c r="O1986" i="48"/>
  <c r="P1965" i="48"/>
  <c r="S1965" i="48"/>
  <c r="R1965" i="48"/>
  <c r="O1965" i="48"/>
  <c r="Q1965" i="48"/>
  <c r="S2031" i="48"/>
  <c r="R2031" i="48"/>
  <c r="O2031" i="48"/>
  <c r="P2031" i="48"/>
  <c r="Q2031" i="48"/>
  <c r="O1593" i="48"/>
  <c r="S1593" i="48"/>
  <c r="Q1593" i="48"/>
  <c r="P1593" i="48"/>
  <c r="R1593" i="48"/>
  <c r="Q1280" i="48"/>
  <c r="R1280" i="48"/>
  <c r="P1280" i="48"/>
  <c r="O1280" i="48"/>
  <c r="S1280" i="48"/>
  <c r="R760" i="48"/>
  <c r="S760" i="48"/>
  <c r="Q760" i="48"/>
  <c r="P760" i="48"/>
  <c r="O760" i="48"/>
  <c r="O1841" i="48"/>
  <c r="R1841" i="48"/>
  <c r="Q1841" i="48"/>
  <c r="P1841" i="48"/>
  <c r="S1841" i="48"/>
  <c r="Q1552" i="48"/>
  <c r="P1552" i="48"/>
  <c r="O1552" i="48"/>
  <c r="S1552" i="48"/>
  <c r="R1552" i="48"/>
  <c r="S1197" i="48"/>
  <c r="R1197" i="48"/>
  <c r="O1197" i="48"/>
  <c r="Q1197" i="48"/>
  <c r="P1197" i="48"/>
  <c r="R936" i="48"/>
  <c r="Q936" i="48"/>
  <c r="P936" i="48"/>
  <c r="S936" i="48"/>
  <c r="O936" i="48"/>
  <c r="O1635" i="48"/>
  <c r="R1635" i="48"/>
  <c r="Q1635" i="48"/>
  <c r="P1635" i="48"/>
  <c r="S1635" i="48"/>
  <c r="O1636" i="48"/>
  <c r="S1636" i="48"/>
  <c r="R1636" i="48"/>
  <c r="Q1636" i="48"/>
  <c r="P1636" i="48"/>
  <c r="O1479" i="48"/>
  <c r="R1479" i="48"/>
  <c r="S1479" i="48"/>
  <c r="Q1479" i="48"/>
  <c r="P1479" i="48"/>
  <c r="Q1265" i="48"/>
  <c r="O1265" i="48"/>
  <c r="S1265" i="48"/>
  <c r="R1265" i="48"/>
  <c r="P1265" i="48"/>
  <c r="Q1333" i="48"/>
  <c r="S1333" i="48"/>
  <c r="R1333" i="48"/>
  <c r="O1333" i="48"/>
  <c r="P1333" i="48"/>
  <c r="R858" i="48"/>
  <c r="Q858" i="48"/>
  <c r="P858" i="48"/>
  <c r="S858" i="48"/>
  <c r="O858" i="48"/>
  <c r="R816" i="48"/>
  <c r="S816" i="48"/>
  <c r="Q816" i="48"/>
  <c r="P816" i="48"/>
  <c r="O816" i="48"/>
  <c r="R1004" i="48"/>
  <c r="Q1004" i="48"/>
  <c r="P1004" i="48"/>
  <c r="S1004" i="48"/>
  <c r="O1004" i="48"/>
  <c r="O1852" i="48"/>
  <c r="R1852" i="48"/>
  <c r="S1852" i="48"/>
  <c r="Q1852" i="48"/>
  <c r="P1852" i="48"/>
  <c r="R1601" i="48"/>
  <c r="Q1601" i="48"/>
  <c r="P1601" i="48"/>
  <c r="O1601" i="48"/>
  <c r="S1601" i="48"/>
  <c r="S1582" i="48"/>
  <c r="R1582" i="48"/>
  <c r="Q1582" i="48"/>
  <c r="O1582" i="48"/>
  <c r="P1582" i="48"/>
  <c r="O1507" i="48"/>
  <c r="R1507" i="48"/>
  <c r="S1507" i="48"/>
  <c r="Q1507" i="48"/>
  <c r="P1507" i="48"/>
  <c r="Q1321" i="48"/>
  <c r="O1321" i="48"/>
  <c r="S1321" i="48"/>
  <c r="R1321" i="48"/>
  <c r="P1321" i="48"/>
  <c r="S1181" i="48"/>
  <c r="R1181" i="48"/>
  <c r="O1181" i="48"/>
  <c r="Q1181" i="48"/>
  <c r="P1181" i="48"/>
  <c r="R909" i="48"/>
  <c r="Q909" i="48"/>
  <c r="P909" i="48"/>
  <c r="S909" i="48"/>
  <c r="O909" i="48"/>
  <c r="R904" i="48"/>
  <c r="Q904" i="48"/>
  <c r="P904" i="48"/>
  <c r="S904" i="48"/>
  <c r="O904" i="48"/>
  <c r="R791" i="48"/>
  <c r="S791" i="48"/>
  <c r="Q791" i="48"/>
  <c r="P791" i="48"/>
  <c r="O791" i="48"/>
  <c r="R783" i="48"/>
  <c r="S783" i="48"/>
  <c r="Q783" i="48"/>
  <c r="P783" i="48"/>
  <c r="O783" i="48"/>
  <c r="Q1566" i="48"/>
  <c r="P1566" i="48"/>
  <c r="O1566" i="48"/>
  <c r="S1566" i="48"/>
  <c r="R1566" i="48"/>
  <c r="S1192" i="48"/>
  <c r="R1192" i="48"/>
  <c r="Q1192" i="48"/>
  <c r="O1192" i="48"/>
  <c r="P1192" i="48"/>
  <c r="R872" i="48"/>
  <c r="Q872" i="48"/>
  <c r="P872" i="48"/>
  <c r="S872" i="48"/>
  <c r="O872" i="48"/>
  <c r="P671" i="48"/>
  <c r="Q671" i="48"/>
  <c r="O671" i="48"/>
  <c r="S671" i="48"/>
  <c r="R671" i="48"/>
  <c r="O1521" i="48"/>
  <c r="R1521" i="48"/>
  <c r="Q1521" i="48"/>
  <c r="P1521" i="48"/>
  <c r="S1521" i="48"/>
  <c r="O1215" i="48"/>
  <c r="R1215" i="48"/>
  <c r="Q1215" i="48"/>
  <c r="S1215" i="48"/>
  <c r="P1215" i="48"/>
  <c r="R1010" i="48"/>
  <c r="Q1010" i="48"/>
  <c r="P1010" i="48"/>
  <c r="S1010" i="48"/>
  <c r="O1010" i="48"/>
  <c r="Q1553" i="48"/>
  <c r="P1553" i="48"/>
  <c r="O1553" i="48"/>
  <c r="R1553" i="48"/>
  <c r="S1553" i="48"/>
  <c r="Q1273" i="48"/>
  <c r="O1273" i="48"/>
  <c r="S1273" i="48"/>
  <c r="R1273" i="48"/>
  <c r="P1273" i="48"/>
  <c r="R811" i="48"/>
  <c r="Q811" i="48"/>
  <c r="S811" i="48"/>
  <c r="P811" i="48"/>
  <c r="O811" i="48"/>
  <c r="R2041" i="48"/>
  <c r="O2041" i="48"/>
  <c r="S2041" i="48"/>
  <c r="P2041" i="48"/>
  <c r="Q2041" i="48"/>
  <c r="R2046" i="48"/>
  <c r="P2046" i="48"/>
  <c r="O2046" i="48"/>
  <c r="S2046" i="48"/>
  <c r="Q2046" i="48"/>
  <c r="O1620" i="48"/>
  <c r="S1620" i="48"/>
  <c r="R1620" i="48"/>
  <c r="Q1620" i="48"/>
  <c r="P1620" i="48"/>
  <c r="O1514" i="48"/>
  <c r="R1514" i="48"/>
  <c r="P1514" i="48"/>
  <c r="Q1514" i="48"/>
  <c r="S1514" i="48"/>
  <c r="O1503" i="48"/>
  <c r="R1503" i="48"/>
  <c r="S1503" i="48"/>
  <c r="Q1503" i="48"/>
  <c r="P1503" i="48"/>
  <c r="Q1313" i="48"/>
  <c r="O1313" i="48"/>
  <c r="S1313" i="48"/>
  <c r="R1313" i="48"/>
  <c r="P1313" i="48"/>
  <c r="S1244" i="48"/>
  <c r="R1244" i="48"/>
  <c r="O1244" i="48"/>
  <c r="Q1244" i="48"/>
  <c r="P1244" i="48"/>
  <c r="R906" i="48"/>
  <c r="Q906" i="48"/>
  <c r="P906" i="48"/>
  <c r="S906" i="48"/>
  <c r="O906" i="48"/>
  <c r="R888" i="48"/>
  <c r="Q888" i="48"/>
  <c r="P888" i="48"/>
  <c r="S888" i="48"/>
  <c r="O888" i="48"/>
  <c r="P673" i="48"/>
  <c r="Q673" i="48"/>
  <c r="O673" i="48"/>
  <c r="S673" i="48"/>
  <c r="R673" i="48"/>
  <c r="O1847" i="48"/>
  <c r="R1847" i="48"/>
  <c r="P1847" i="48"/>
  <c r="S1847" i="48"/>
  <c r="Q1847" i="48"/>
  <c r="O1542" i="48"/>
  <c r="R1542" i="48"/>
  <c r="P1542" i="48"/>
  <c r="Q1542" i="48"/>
  <c r="S1542" i="48"/>
  <c r="O1531" i="48"/>
  <c r="R1531" i="48"/>
  <c r="S1531" i="48"/>
  <c r="Q1531" i="48"/>
  <c r="P1531" i="48"/>
  <c r="Q1305" i="48"/>
  <c r="O1305" i="48"/>
  <c r="S1305" i="48"/>
  <c r="R1305" i="48"/>
  <c r="P1305" i="48"/>
  <c r="R1000" i="48"/>
  <c r="Q1000" i="48"/>
  <c r="P1000" i="48"/>
  <c r="S1000" i="48"/>
  <c r="O1000" i="48"/>
  <c r="O1839" i="48"/>
  <c r="R1839" i="48"/>
  <c r="P1839" i="48"/>
  <c r="Q1839" i="48"/>
  <c r="S1839" i="48"/>
  <c r="O1497" i="48"/>
  <c r="R1497" i="48"/>
  <c r="Q1497" i="48"/>
  <c r="P1497" i="48"/>
  <c r="S1497" i="48"/>
  <c r="O1524" i="48"/>
  <c r="R1524" i="48"/>
  <c r="S1524" i="48"/>
  <c r="Q1524" i="48"/>
  <c r="P1524" i="48"/>
  <c r="Q1295" i="48"/>
  <c r="P1295" i="48"/>
  <c r="S1295" i="48"/>
  <c r="R1295" i="48"/>
  <c r="O1295" i="48"/>
  <c r="O1453" i="48"/>
  <c r="R1453" i="48"/>
  <c r="P1453" i="48"/>
  <c r="S1453" i="48"/>
  <c r="Q1453" i="48"/>
  <c r="S1236" i="48"/>
  <c r="R1236" i="48"/>
  <c r="O1236" i="48"/>
  <c r="Q1236" i="48"/>
  <c r="P1236" i="48"/>
  <c r="R864" i="48"/>
  <c r="Q864" i="48"/>
  <c r="P864" i="48"/>
  <c r="S864" i="48"/>
  <c r="O864" i="48"/>
  <c r="P1209" i="48"/>
  <c r="O1209" i="48"/>
  <c r="S1209" i="48"/>
  <c r="R1209" i="48"/>
  <c r="Q1209" i="48"/>
  <c r="R836" i="48"/>
  <c r="Q836" i="48"/>
  <c r="S836" i="48"/>
  <c r="P836" i="48"/>
  <c r="O836" i="48"/>
  <c r="Q1559" i="48"/>
  <c r="P1559" i="48"/>
  <c r="O1559" i="48"/>
  <c r="S1559" i="48"/>
  <c r="R1559" i="48"/>
  <c r="Q1338" i="48"/>
  <c r="P1338" i="48"/>
  <c r="O1338" i="48"/>
  <c r="R1338" i="48"/>
  <c r="S1338" i="48"/>
  <c r="O1829" i="48"/>
  <c r="Q1829" i="48"/>
  <c r="P1829" i="48"/>
  <c r="S1829" i="48"/>
  <c r="R1829" i="48"/>
  <c r="R796" i="48"/>
  <c r="O796" i="48"/>
  <c r="S796" i="48"/>
  <c r="P796" i="48"/>
  <c r="Q796" i="48"/>
  <c r="O1501" i="48"/>
  <c r="R1501" i="48"/>
  <c r="Q1501" i="48"/>
  <c r="P1501" i="48"/>
  <c r="S1501" i="48"/>
  <c r="O1855" i="48"/>
  <c r="R1855" i="48"/>
  <c r="Q1855" i="48"/>
  <c r="P1855" i="48"/>
  <c r="S1855" i="48"/>
  <c r="O1525" i="48"/>
  <c r="R1525" i="48"/>
  <c r="Q1525" i="48"/>
  <c r="P1525" i="48"/>
  <c r="S1525" i="48"/>
  <c r="S1588" i="48"/>
  <c r="R1588" i="48"/>
  <c r="Q1588" i="48"/>
  <c r="O1588" i="48"/>
  <c r="P1588" i="48"/>
  <c r="Q1351" i="48"/>
  <c r="P1351" i="48"/>
  <c r="S1351" i="48"/>
  <c r="R1351" i="48"/>
  <c r="O1351" i="48"/>
  <c r="O1223" i="48"/>
  <c r="R1223" i="48"/>
  <c r="S1223" i="48"/>
  <c r="Q1223" i="48"/>
  <c r="P1223" i="48"/>
  <c r="Q1298" i="48"/>
  <c r="P1298" i="48"/>
  <c r="O1298" i="48"/>
  <c r="R1298" i="48"/>
  <c r="S1298" i="48"/>
  <c r="R976" i="48"/>
  <c r="Q976" i="48"/>
  <c r="P976" i="48"/>
  <c r="S976" i="48"/>
  <c r="O976" i="48"/>
  <c r="R771" i="48"/>
  <c r="Q771" i="48"/>
  <c r="S771" i="48"/>
  <c r="P771" i="48"/>
  <c r="O771" i="48"/>
  <c r="R972" i="48"/>
  <c r="Q972" i="48"/>
  <c r="P972" i="48"/>
  <c r="S972" i="48"/>
  <c r="O972" i="48"/>
  <c r="S563" i="48"/>
  <c r="R563" i="48"/>
  <c r="O563" i="48"/>
  <c r="P563" i="48"/>
  <c r="Q563" i="48"/>
  <c r="S594" i="48"/>
  <c r="R594" i="48"/>
  <c r="O594" i="48"/>
  <c r="Q594" i="48"/>
  <c r="P594" i="48"/>
  <c r="S736" i="48"/>
  <c r="P736" i="48"/>
  <c r="R736" i="48"/>
  <c r="Q736" i="48"/>
  <c r="O736" i="48"/>
  <c r="S744" i="48"/>
  <c r="P744" i="48"/>
  <c r="R744" i="48"/>
  <c r="Q744" i="48"/>
  <c r="O744" i="48"/>
  <c r="S700" i="48"/>
  <c r="P700" i="48"/>
  <c r="R700" i="48"/>
  <c r="Q700" i="48"/>
  <c r="O700" i="48"/>
  <c r="S720" i="48"/>
  <c r="P720" i="48"/>
  <c r="R720" i="48"/>
  <c r="Q720" i="48"/>
  <c r="O720" i="48"/>
  <c r="Q670" i="48"/>
  <c r="P670" i="48"/>
  <c r="O670" i="48"/>
  <c r="S670" i="48"/>
  <c r="R670" i="48"/>
  <c r="S607" i="48"/>
  <c r="R607" i="48"/>
  <c r="O607" i="48"/>
  <c r="Q607" i="48"/>
  <c r="P607" i="48"/>
  <c r="R982" i="48"/>
  <c r="Q982" i="48"/>
  <c r="P982" i="48"/>
  <c r="O982" i="48"/>
  <c r="S982" i="48"/>
  <c r="P676" i="48"/>
  <c r="S676" i="48"/>
  <c r="O676" i="48"/>
  <c r="R676" i="48"/>
  <c r="Q676" i="48"/>
  <c r="S587" i="48"/>
  <c r="R587" i="48"/>
  <c r="O587" i="48"/>
  <c r="P587" i="48"/>
  <c r="Q587" i="48"/>
  <c r="S651" i="48"/>
  <c r="P651" i="48"/>
  <c r="R651" i="48"/>
  <c r="O651" i="48"/>
  <c r="Q651" i="48"/>
  <c r="S615" i="48"/>
  <c r="R615" i="48"/>
  <c r="O615" i="48"/>
  <c r="Q615" i="48"/>
  <c r="P615" i="48"/>
  <c r="R967" i="48"/>
  <c r="Q967" i="48"/>
  <c r="P967" i="48"/>
  <c r="S967" i="48"/>
  <c r="O967" i="48"/>
  <c r="Q1171" i="48"/>
  <c r="P1171" i="48"/>
  <c r="O1171" i="48"/>
  <c r="S1171" i="48"/>
  <c r="R1171" i="48"/>
  <c r="S616" i="48"/>
  <c r="R616" i="48"/>
  <c r="O616" i="48"/>
  <c r="Q616" i="48"/>
  <c r="P616" i="48"/>
  <c r="P682" i="48"/>
  <c r="S682" i="48"/>
  <c r="O682" i="48"/>
  <c r="R682" i="48"/>
  <c r="Q682" i="48"/>
  <c r="S711" i="48"/>
  <c r="P711" i="48"/>
  <c r="R711" i="48"/>
  <c r="Q711" i="48"/>
  <c r="O711" i="48"/>
  <c r="S743" i="48"/>
  <c r="P743" i="48"/>
  <c r="R743" i="48"/>
  <c r="Q743" i="48"/>
  <c r="O743" i="48"/>
  <c r="R838" i="48"/>
  <c r="Q838" i="48"/>
  <c r="O838" i="48"/>
  <c r="S838" i="48"/>
  <c r="P838" i="48"/>
  <c r="Q1111" i="48"/>
  <c r="P1111" i="48"/>
  <c r="O1111" i="48"/>
  <c r="S1111" i="48"/>
  <c r="R1111" i="48"/>
  <c r="S582" i="48"/>
  <c r="R582" i="48"/>
  <c r="O582" i="48"/>
  <c r="Q582" i="48"/>
  <c r="P582" i="48"/>
  <c r="S646" i="48"/>
  <c r="R646" i="48"/>
  <c r="O646" i="48"/>
  <c r="Q646" i="48"/>
  <c r="P646" i="48"/>
  <c r="S702" i="48"/>
  <c r="P702" i="48"/>
  <c r="R702" i="48"/>
  <c r="Q702" i="48"/>
  <c r="O702" i="48"/>
  <c r="S734" i="48"/>
  <c r="P734" i="48"/>
  <c r="R734" i="48"/>
  <c r="Q734" i="48"/>
  <c r="O734" i="48"/>
  <c r="R860" i="48"/>
  <c r="Q860" i="48"/>
  <c r="P860" i="48"/>
  <c r="S860" i="48"/>
  <c r="O860" i="48"/>
  <c r="S565" i="48"/>
  <c r="R565" i="48"/>
  <c r="O565" i="48"/>
  <c r="P565" i="48"/>
  <c r="Q565" i="48"/>
  <c r="S629" i="48"/>
  <c r="R629" i="48"/>
  <c r="O629" i="48"/>
  <c r="P629" i="48"/>
  <c r="Q629" i="48"/>
  <c r="R999" i="48"/>
  <c r="Q999" i="48"/>
  <c r="P999" i="48"/>
  <c r="S999" i="48"/>
  <c r="O999" i="48"/>
  <c r="Q1163" i="48"/>
  <c r="P1163" i="48"/>
  <c r="O1163" i="48"/>
  <c r="S1163" i="48"/>
  <c r="R1163" i="48"/>
  <c r="S612" i="48"/>
  <c r="R612" i="48"/>
  <c r="O612" i="48"/>
  <c r="P612" i="48"/>
  <c r="Q612" i="48"/>
  <c r="S689" i="48"/>
  <c r="P689" i="48"/>
  <c r="R689" i="48"/>
  <c r="Q689" i="48"/>
  <c r="O689" i="48"/>
  <c r="S721" i="48"/>
  <c r="P721" i="48"/>
  <c r="R721" i="48"/>
  <c r="Q721" i="48"/>
  <c r="O721" i="48"/>
  <c r="S753" i="48"/>
  <c r="P753" i="48"/>
  <c r="R753" i="48"/>
  <c r="Q753" i="48"/>
  <c r="O753" i="48"/>
  <c r="R777" i="48"/>
  <c r="S777" i="48"/>
  <c r="O777" i="48"/>
  <c r="P777" i="48"/>
  <c r="Q777" i="48"/>
  <c r="R915" i="48"/>
  <c r="Q915" i="48"/>
  <c r="P915" i="48"/>
  <c r="S915" i="48"/>
  <c r="O915" i="48"/>
  <c r="P675" i="48"/>
  <c r="Q675" i="48"/>
  <c r="O675" i="48"/>
  <c r="S675" i="48"/>
  <c r="R675" i="48"/>
  <c r="R794" i="48"/>
  <c r="P794" i="48"/>
  <c r="Q794" i="48"/>
  <c r="O794" i="48"/>
  <c r="S794" i="48"/>
  <c r="R827" i="48"/>
  <c r="Q827" i="48"/>
  <c r="P827" i="48"/>
  <c r="O827" i="48"/>
  <c r="S827" i="48"/>
  <c r="R955" i="48"/>
  <c r="Q955" i="48"/>
  <c r="P955" i="48"/>
  <c r="S955" i="48"/>
  <c r="O955" i="48"/>
  <c r="Q1060" i="48"/>
  <c r="P1060" i="48"/>
  <c r="O1060" i="48"/>
  <c r="S1060" i="48"/>
  <c r="R1060" i="48"/>
  <c r="Q1092" i="48"/>
  <c r="P1092" i="48"/>
  <c r="O1092" i="48"/>
  <c r="S1092" i="48"/>
  <c r="R1092" i="48"/>
  <c r="Q1124" i="48"/>
  <c r="P1124" i="48"/>
  <c r="O1124" i="48"/>
  <c r="S1124" i="48"/>
  <c r="R1124" i="48"/>
  <c r="Q1156" i="48"/>
  <c r="P1156" i="48"/>
  <c r="O1156" i="48"/>
  <c r="S1156" i="48"/>
  <c r="R1156" i="48"/>
  <c r="R852" i="48"/>
  <c r="Q852" i="48"/>
  <c r="P852" i="48"/>
  <c r="S852" i="48"/>
  <c r="O852" i="48"/>
  <c r="R895" i="48"/>
  <c r="Q895" i="48"/>
  <c r="P895" i="48"/>
  <c r="S895" i="48"/>
  <c r="O895" i="48"/>
  <c r="R942" i="48"/>
  <c r="Q942" i="48"/>
  <c r="P942" i="48"/>
  <c r="O942" i="48"/>
  <c r="S942" i="48"/>
  <c r="R990" i="48"/>
  <c r="Q990" i="48"/>
  <c r="P990" i="48"/>
  <c r="O990" i="48"/>
  <c r="S990" i="48"/>
  <c r="Q1016" i="48"/>
  <c r="P1016" i="48"/>
  <c r="O1016" i="48"/>
  <c r="S1016" i="48"/>
  <c r="R1016" i="48"/>
  <c r="Q1081" i="48"/>
  <c r="P1081" i="48"/>
  <c r="O1081" i="48"/>
  <c r="S1081" i="48"/>
  <c r="R1081" i="48"/>
  <c r="Q1113" i="48"/>
  <c r="P1113" i="48"/>
  <c r="O1113" i="48"/>
  <c r="S1113" i="48"/>
  <c r="R1113" i="48"/>
  <c r="Q1145" i="48"/>
  <c r="P1145" i="48"/>
  <c r="O1145" i="48"/>
  <c r="S1145" i="48"/>
  <c r="R1145" i="48"/>
  <c r="Q1177" i="48"/>
  <c r="P1177" i="48"/>
  <c r="O1177" i="48"/>
  <c r="S1177" i="48"/>
  <c r="R1177" i="48"/>
  <c r="Q1058" i="48"/>
  <c r="P1058" i="48"/>
  <c r="O1058" i="48"/>
  <c r="S1058" i="48"/>
  <c r="R1058" i="48"/>
  <c r="Q1090" i="48"/>
  <c r="P1090" i="48"/>
  <c r="O1090" i="48"/>
  <c r="S1090" i="48"/>
  <c r="R1090" i="48"/>
  <c r="Q1122" i="48"/>
  <c r="P1122" i="48"/>
  <c r="O1122" i="48"/>
  <c r="S1122" i="48"/>
  <c r="R1122" i="48"/>
  <c r="Q1154" i="48"/>
  <c r="P1154" i="48"/>
  <c r="O1154" i="48"/>
  <c r="S1154" i="48"/>
  <c r="R1154" i="48"/>
  <c r="R1407" i="48"/>
  <c r="P1407" i="48"/>
  <c r="O1407" i="48"/>
  <c r="Q1407" i="48"/>
  <c r="S1407" i="48"/>
  <c r="O1031" i="48"/>
  <c r="Q1031" i="48"/>
  <c r="P1031" i="48"/>
  <c r="S1031" i="48"/>
  <c r="R1031" i="48"/>
  <c r="O1039" i="48"/>
  <c r="Q1039" i="48"/>
  <c r="P1039" i="48"/>
  <c r="S1039" i="48"/>
  <c r="R1039" i="48"/>
  <c r="S1364" i="48"/>
  <c r="R1364" i="48"/>
  <c r="O1364" i="48"/>
  <c r="Q1364" i="48"/>
  <c r="P1364" i="48"/>
  <c r="S1439" i="48"/>
  <c r="R1439" i="48"/>
  <c r="O1439" i="48"/>
  <c r="Q1439" i="48"/>
  <c r="P1439" i="48"/>
  <c r="S1690" i="48"/>
  <c r="P1690" i="48"/>
  <c r="R1690" i="48"/>
  <c r="Q1690" i="48"/>
  <c r="O1690" i="48"/>
  <c r="S1376" i="48"/>
  <c r="R1376" i="48"/>
  <c r="O1376" i="48"/>
  <c r="P1376" i="48"/>
  <c r="Q1376" i="48"/>
  <c r="S1366" i="48"/>
  <c r="R1366" i="48"/>
  <c r="O1366" i="48"/>
  <c r="P1366" i="48"/>
  <c r="Q1366" i="48"/>
  <c r="R1397" i="48"/>
  <c r="S1397" i="48"/>
  <c r="Q1397" i="48"/>
  <c r="P1397" i="48"/>
  <c r="O1397" i="48"/>
  <c r="S1681" i="48"/>
  <c r="P1681" i="48"/>
  <c r="R1681" i="48"/>
  <c r="Q1681" i="48"/>
  <c r="O1681" i="48"/>
  <c r="P1373" i="48"/>
  <c r="O1373" i="48"/>
  <c r="S1373" i="48"/>
  <c r="R1373" i="48"/>
  <c r="Q1373" i="48"/>
  <c r="P1389" i="48"/>
  <c r="O1389" i="48"/>
  <c r="S1389" i="48"/>
  <c r="R1389" i="48"/>
  <c r="Q1389" i="48"/>
  <c r="S1445" i="48"/>
  <c r="R1445" i="48"/>
  <c r="O1445" i="48"/>
  <c r="Q1445" i="48"/>
  <c r="P1445" i="48"/>
  <c r="S1444" i="48"/>
  <c r="R1444" i="48"/>
  <c r="O1444" i="48"/>
  <c r="P1444" i="48"/>
  <c r="Q1444" i="48"/>
  <c r="S1678" i="48"/>
  <c r="P1678" i="48"/>
  <c r="R1678" i="48"/>
  <c r="Q1678" i="48"/>
  <c r="O1678" i="48"/>
  <c r="P1649" i="48"/>
  <c r="S1649" i="48"/>
  <c r="R1649" i="48"/>
  <c r="O1649" i="48"/>
  <c r="Q1649" i="48"/>
  <c r="S1672" i="48"/>
  <c r="P1672" i="48"/>
  <c r="R1672" i="48"/>
  <c r="Q1672" i="48"/>
  <c r="O1672" i="48"/>
  <c r="S1670" i="48"/>
  <c r="P1670" i="48"/>
  <c r="R1670" i="48"/>
  <c r="Q1670" i="48"/>
  <c r="O1670" i="48"/>
  <c r="S1664" i="48"/>
  <c r="P1664" i="48"/>
  <c r="R1664" i="48"/>
  <c r="Q1664" i="48"/>
  <c r="O1664" i="48"/>
  <c r="S1735" i="48"/>
  <c r="P1735" i="48"/>
  <c r="R1735" i="48"/>
  <c r="Q1735" i="48"/>
  <c r="O1735" i="48"/>
  <c r="S1703" i="48"/>
  <c r="P1703" i="48"/>
  <c r="R1703" i="48"/>
  <c r="Q1703" i="48"/>
  <c r="O1703" i="48"/>
  <c r="S1685" i="48"/>
  <c r="P1685" i="48"/>
  <c r="R1685" i="48"/>
  <c r="Q1685" i="48"/>
  <c r="O1685" i="48"/>
  <c r="S1668" i="48"/>
  <c r="P1668" i="48"/>
  <c r="R1668" i="48"/>
  <c r="Q1668" i="48"/>
  <c r="O1668" i="48"/>
  <c r="S1736" i="48"/>
  <c r="P1736" i="48"/>
  <c r="R1736" i="48"/>
  <c r="Q1736" i="48"/>
  <c r="O1736" i="48"/>
  <c r="S1683" i="48"/>
  <c r="P1683" i="48"/>
  <c r="R1683" i="48"/>
  <c r="Q1683" i="48"/>
  <c r="O1683" i="48"/>
  <c r="S1733" i="48"/>
  <c r="P1733" i="48"/>
  <c r="R1733" i="48"/>
  <c r="Q1733" i="48"/>
  <c r="O1733" i="48"/>
  <c r="S1745" i="48"/>
  <c r="P1745" i="48"/>
  <c r="R1745" i="48"/>
  <c r="Q1745" i="48"/>
  <c r="O1745" i="48"/>
  <c r="P1755" i="48"/>
  <c r="R1755" i="48"/>
  <c r="Q1755" i="48"/>
  <c r="O1755" i="48"/>
  <c r="S1755" i="48"/>
  <c r="S1752" i="48"/>
  <c r="P1752" i="48"/>
  <c r="R1752" i="48"/>
  <c r="Q1752" i="48"/>
  <c r="O1752" i="48"/>
  <c r="P1652" i="48"/>
  <c r="O1652" i="48"/>
  <c r="S1652" i="48"/>
  <c r="R1652" i="48"/>
  <c r="Q1652" i="48"/>
  <c r="Q1820" i="48"/>
  <c r="P1820" i="48"/>
  <c r="O1820" i="48"/>
  <c r="S1820" i="48"/>
  <c r="R1820" i="48"/>
  <c r="Q1814" i="48"/>
  <c r="P1814" i="48"/>
  <c r="O1814" i="48"/>
  <c r="S1814" i="48"/>
  <c r="R1814" i="48"/>
  <c r="S1764" i="48"/>
  <c r="P1764" i="48"/>
  <c r="O1764" i="48"/>
  <c r="Q1764" i="48"/>
  <c r="R1764" i="48"/>
  <c r="S1772" i="48"/>
  <c r="P1772" i="48"/>
  <c r="O1772" i="48"/>
  <c r="Q1772" i="48"/>
  <c r="R1772" i="48"/>
  <c r="S1780" i="48"/>
  <c r="P1780" i="48"/>
  <c r="O1780" i="48"/>
  <c r="Q1780" i="48"/>
  <c r="R1780" i="48"/>
  <c r="S1788" i="48"/>
  <c r="P1788" i="48"/>
  <c r="O1788" i="48"/>
  <c r="Q1788" i="48"/>
  <c r="R1788" i="48"/>
  <c r="S1796" i="48"/>
  <c r="P1796" i="48"/>
  <c r="O1796" i="48"/>
  <c r="Q1796" i="48"/>
  <c r="R1796" i="48"/>
  <c r="Q1821" i="48"/>
  <c r="P1821" i="48"/>
  <c r="O1821" i="48"/>
  <c r="S1821" i="48"/>
  <c r="R1821" i="48"/>
  <c r="O1805" i="48"/>
  <c r="S1805" i="48"/>
  <c r="R1805" i="48"/>
  <c r="P1805" i="48"/>
  <c r="Q1805" i="48"/>
  <c r="P1901" i="48"/>
  <c r="S1901" i="48"/>
  <c r="O1901" i="48"/>
  <c r="R1901" i="48"/>
  <c r="Q1901" i="48"/>
  <c r="S1905" i="48"/>
  <c r="P1905" i="48"/>
  <c r="R1905" i="48"/>
  <c r="Q1905" i="48"/>
  <c r="O1905" i="48"/>
  <c r="P1903" i="48"/>
  <c r="S1903" i="48"/>
  <c r="R1903" i="48"/>
  <c r="Q1903" i="48"/>
  <c r="O1903" i="48"/>
  <c r="Q1946" i="48"/>
  <c r="P1946" i="48"/>
  <c r="O1946" i="48"/>
  <c r="S1946" i="48"/>
  <c r="R1946" i="48"/>
  <c r="Q1898" i="48"/>
  <c r="P1898" i="48"/>
  <c r="O1898" i="48"/>
  <c r="S1898" i="48"/>
  <c r="R1898" i="48"/>
  <c r="P1930" i="48"/>
  <c r="S1930" i="48"/>
  <c r="R1930" i="48"/>
  <c r="Q1930" i="48"/>
  <c r="O1930" i="48"/>
  <c r="P1937" i="48"/>
  <c r="Q1937" i="48"/>
  <c r="O1937" i="48"/>
  <c r="R1937" i="48"/>
  <c r="S1937" i="48"/>
  <c r="Q1910" i="48"/>
  <c r="S1910" i="48"/>
  <c r="R1910" i="48"/>
  <c r="P1910" i="48"/>
  <c r="O1910" i="48"/>
  <c r="P1921" i="48"/>
  <c r="R1921" i="48"/>
  <c r="Q1921" i="48"/>
  <c r="S1921" i="48"/>
  <c r="O1921" i="48"/>
  <c r="S1955" i="48"/>
  <c r="P1955" i="48"/>
  <c r="R1955" i="48"/>
  <c r="Q1955" i="48"/>
  <c r="O1955" i="48"/>
  <c r="P1967" i="48"/>
  <c r="S1967" i="48"/>
  <c r="R1967" i="48"/>
  <c r="Q1967" i="48"/>
  <c r="O1967" i="48"/>
  <c r="P1970" i="48"/>
  <c r="O1970" i="48"/>
  <c r="S1970" i="48"/>
  <c r="R1970" i="48"/>
  <c r="Q1970" i="48"/>
  <c r="Q2005" i="48"/>
  <c r="P2005" i="48"/>
  <c r="S2005" i="48"/>
  <c r="R2005" i="48"/>
  <c r="O2005" i="48"/>
  <c r="Q1981" i="48"/>
  <c r="R1981" i="48"/>
  <c r="P1981" i="48"/>
  <c r="O1981" i="48"/>
  <c r="S1981" i="48"/>
  <c r="Q2017" i="48"/>
  <c r="P2017" i="48"/>
  <c r="O2017" i="48"/>
  <c r="S2017" i="48"/>
  <c r="R2017" i="48"/>
  <c r="Q2018" i="48"/>
  <c r="P2018" i="48"/>
  <c r="O2018" i="48"/>
  <c r="S2018" i="48"/>
  <c r="R2018" i="48"/>
  <c r="S2032" i="48"/>
  <c r="R2032" i="48"/>
  <c r="O2032" i="48"/>
  <c r="Q2032" i="48"/>
  <c r="P2032" i="48"/>
  <c r="S2037" i="48"/>
  <c r="P2037" i="48"/>
  <c r="R2037" i="48"/>
  <c r="Q2037" i="48"/>
  <c r="O2037" i="48"/>
  <c r="O1628" i="48"/>
  <c r="S1628" i="48"/>
  <c r="Q1628" i="48"/>
  <c r="P1628" i="48"/>
  <c r="R1628" i="48"/>
  <c r="Q1281" i="48"/>
  <c r="O1281" i="48"/>
  <c r="S1281" i="48"/>
  <c r="R1281" i="48"/>
  <c r="P1281" i="48"/>
  <c r="R849" i="48"/>
  <c r="Q849" i="48"/>
  <c r="P849" i="48"/>
  <c r="O849" i="48"/>
  <c r="S849" i="48"/>
  <c r="O1869" i="48"/>
  <c r="Q1869" i="48"/>
  <c r="P1869" i="48"/>
  <c r="R1869" i="48"/>
  <c r="S1869" i="48"/>
  <c r="Q1335" i="48"/>
  <c r="P1335" i="48"/>
  <c r="S1335" i="48"/>
  <c r="R1335" i="48"/>
  <c r="O1335" i="48"/>
  <c r="O1451" i="48"/>
  <c r="R1451" i="48"/>
  <c r="Q1451" i="48"/>
  <c r="P1451" i="48"/>
  <c r="S1451" i="48"/>
  <c r="Q1357" i="48"/>
  <c r="S1357" i="48"/>
  <c r="R1357" i="48"/>
  <c r="P1357" i="48"/>
  <c r="O1357" i="48"/>
  <c r="O1598" i="48"/>
  <c r="S1598" i="48"/>
  <c r="R1598" i="48"/>
  <c r="Q1598" i="48"/>
  <c r="P1598" i="48"/>
  <c r="P1547" i="48"/>
  <c r="Q1547" i="48"/>
  <c r="O1547" i="48"/>
  <c r="S1547" i="48"/>
  <c r="R1547" i="48"/>
  <c r="Q1327" i="48"/>
  <c r="P1327" i="48"/>
  <c r="S1327" i="48"/>
  <c r="R1327" i="48"/>
  <c r="O1327" i="48"/>
  <c r="O1204" i="48"/>
  <c r="R1204" i="48"/>
  <c r="S1204" i="48"/>
  <c r="Q1204" i="48"/>
  <c r="P1204" i="48"/>
  <c r="Q1269" i="48"/>
  <c r="S1269" i="48"/>
  <c r="R1269" i="48"/>
  <c r="O1269" i="48"/>
  <c r="P1269" i="48"/>
  <c r="R928" i="48"/>
  <c r="Q928" i="48"/>
  <c r="P928" i="48"/>
  <c r="S928" i="48"/>
  <c r="O928" i="48"/>
  <c r="Q1315" i="48"/>
  <c r="R1315" i="48"/>
  <c r="P1315" i="48"/>
  <c r="O1315" i="48"/>
  <c r="S1315" i="48"/>
  <c r="R833" i="48"/>
  <c r="Q833" i="48"/>
  <c r="S833" i="48"/>
  <c r="O833" i="48"/>
  <c r="P833" i="48"/>
  <c r="O1871" i="48"/>
  <c r="Q1871" i="48"/>
  <c r="P1871" i="48"/>
  <c r="S1871" i="48"/>
  <c r="R1871" i="48"/>
  <c r="O1541" i="48"/>
  <c r="R1541" i="48"/>
  <c r="Q1541" i="48"/>
  <c r="P1541" i="48"/>
  <c r="S1541" i="48"/>
  <c r="O1459" i="48"/>
  <c r="R1459" i="48"/>
  <c r="S1459" i="48"/>
  <c r="Q1459" i="48"/>
  <c r="P1459" i="48"/>
  <c r="O1475" i="48"/>
  <c r="R1475" i="48"/>
  <c r="S1475" i="48"/>
  <c r="Q1475" i="48"/>
  <c r="P1475" i="48"/>
  <c r="Q1257" i="48"/>
  <c r="O1257" i="48"/>
  <c r="S1257" i="48"/>
  <c r="R1257" i="48"/>
  <c r="P1257" i="48"/>
  <c r="Q1330" i="48"/>
  <c r="P1330" i="48"/>
  <c r="O1330" i="48"/>
  <c r="R1330" i="48"/>
  <c r="S1330" i="48"/>
  <c r="Q1286" i="48"/>
  <c r="S1286" i="48"/>
  <c r="O1286" i="48"/>
  <c r="R1286" i="48"/>
  <c r="P1286" i="48"/>
  <c r="R803" i="48"/>
  <c r="Q803" i="48"/>
  <c r="S803" i="48"/>
  <c r="P803" i="48"/>
  <c r="O803" i="48"/>
  <c r="R962" i="48"/>
  <c r="Q962" i="48"/>
  <c r="P962" i="48"/>
  <c r="S962" i="48"/>
  <c r="O962" i="48"/>
  <c r="O1835" i="48"/>
  <c r="Q1835" i="48"/>
  <c r="P1835" i="48"/>
  <c r="S1835" i="48"/>
  <c r="R1835" i="48"/>
  <c r="O1617" i="48"/>
  <c r="Q1617" i="48"/>
  <c r="P1617" i="48"/>
  <c r="R1617" i="48"/>
  <c r="S1617" i="48"/>
  <c r="R957" i="48"/>
  <c r="Q957" i="48"/>
  <c r="P957" i="48"/>
  <c r="S957" i="48"/>
  <c r="O957" i="48"/>
  <c r="R787" i="48"/>
  <c r="Q787" i="48"/>
  <c r="S787" i="48"/>
  <c r="P787" i="48"/>
  <c r="O787" i="48"/>
  <c r="R834" i="48"/>
  <c r="Q834" i="48"/>
  <c r="P834" i="48"/>
  <c r="O834" i="48"/>
  <c r="S834" i="48"/>
  <c r="Q1557" i="48"/>
  <c r="P1557" i="48"/>
  <c r="O1557" i="48"/>
  <c r="R1557" i="48"/>
  <c r="S1557" i="48"/>
  <c r="R1226" i="48"/>
  <c r="Q1226" i="48"/>
  <c r="P1226" i="48"/>
  <c r="S1226" i="48"/>
  <c r="O1226" i="48"/>
  <c r="R837" i="48"/>
  <c r="Q837" i="48"/>
  <c r="O837" i="48"/>
  <c r="P837" i="48"/>
  <c r="S837" i="48"/>
  <c r="O1462" i="48"/>
  <c r="R1462" i="48"/>
  <c r="P1462" i="48"/>
  <c r="Q1462" i="48"/>
  <c r="S1462" i="48"/>
  <c r="Q1276" i="48"/>
  <c r="S1276" i="48"/>
  <c r="R1276" i="48"/>
  <c r="P1276" i="48"/>
  <c r="O1276" i="48"/>
  <c r="Q1325" i="48"/>
  <c r="S1325" i="48"/>
  <c r="R1325" i="48"/>
  <c r="O1325" i="48"/>
  <c r="P1325" i="48"/>
  <c r="Q1971" i="48"/>
  <c r="P1971" i="48"/>
  <c r="S1971" i="48"/>
  <c r="R1971" i="48"/>
  <c r="O1971" i="48"/>
  <c r="R2025" i="48"/>
  <c r="O2025" i="48"/>
  <c r="Q2025" i="48"/>
  <c r="P2025" i="48"/>
  <c r="S2025" i="48"/>
  <c r="O1621" i="48"/>
  <c r="Q1621" i="48"/>
  <c r="P1621" i="48"/>
  <c r="S1621" i="48"/>
  <c r="R1621" i="48"/>
  <c r="Q1575" i="48"/>
  <c r="P1575" i="48"/>
  <c r="O1575" i="48"/>
  <c r="S1575" i="48"/>
  <c r="R1575" i="48"/>
  <c r="O1471" i="48"/>
  <c r="R1471" i="48"/>
  <c r="S1471" i="48"/>
  <c r="Q1471" i="48"/>
  <c r="P1471" i="48"/>
  <c r="Q1249" i="48"/>
  <c r="O1249" i="48"/>
  <c r="S1249" i="48"/>
  <c r="R1249" i="48"/>
  <c r="P1249" i="48"/>
  <c r="Q1317" i="48"/>
  <c r="S1317" i="48"/>
  <c r="R1317" i="48"/>
  <c r="O1317" i="48"/>
  <c r="P1317" i="48"/>
  <c r="P1185" i="48"/>
  <c r="O1185" i="48"/>
  <c r="S1185" i="48"/>
  <c r="Q1185" i="48"/>
  <c r="R1185" i="48"/>
  <c r="R800" i="48"/>
  <c r="S800" i="48"/>
  <c r="Q800" i="48"/>
  <c r="P800" i="48"/>
  <c r="O800" i="48"/>
  <c r="R869" i="48"/>
  <c r="Q869" i="48"/>
  <c r="P869" i="48"/>
  <c r="S869" i="48"/>
  <c r="O869" i="48"/>
  <c r="O1642" i="48"/>
  <c r="R1642" i="48"/>
  <c r="Q1642" i="48"/>
  <c r="P1642" i="48"/>
  <c r="S1642" i="48"/>
  <c r="O1510" i="48"/>
  <c r="R1510" i="48"/>
  <c r="P1510" i="48"/>
  <c r="Q1510" i="48"/>
  <c r="S1510" i="48"/>
  <c r="O1499" i="48"/>
  <c r="R1499" i="48"/>
  <c r="S1499" i="48"/>
  <c r="Q1499" i="48"/>
  <c r="P1499" i="48"/>
  <c r="O1180" i="48"/>
  <c r="R1180" i="48"/>
  <c r="S1180" i="48"/>
  <c r="Q1180" i="48"/>
  <c r="P1180" i="48"/>
  <c r="R2040" i="48"/>
  <c r="S2040" i="48"/>
  <c r="Q2040" i="48"/>
  <c r="P2040" i="48"/>
  <c r="O2040" i="48"/>
  <c r="O1638" i="48"/>
  <c r="R1638" i="48"/>
  <c r="Q1638" i="48"/>
  <c r="P1638" i="48"/>
  <c r="S1638" i="48"/>
  <c r="O1465" i="48"/>
  <c r="R1465" i="48"/>
  <c r="Q1465" i="48"/>
  <c r="P1465" i="48"/>
  <c r="S1465" i="48"/>
  <c r="O1492" i="48"/>
  <c r="R1492" i="48"/>
  <c r="S1492" i="48"/>
  <c r="Q1492" i="48"/>
  <c r="P1492" i="48"/>
  <c r="S1237" i="48"/>
  <c r="P1237" i="48"/>
  <c r="Q1237" i="48"/>
  <c r="O1237" i="48"/>
  <c r="R1237" i="48"/>
  <c r="Q1300" i="48"/>
  <c r="S1300" i="48"/>
  <c r="R1300" i="48"/>
  <c r="P1300" i="48"/>
  <c r="O1300" i="48"/>
  <c r="Q1270" i="48"/>
  <c r="S1270" i="48"/>
  <c r="O1270" i="48"/>
  <c r="R1270" i="48"/>
  <c r="P1270" i="48"/>
  <c r="R776" i="48"/>
  <c r="S776" i="48"/>
  <c r="Q776" i="48"/>
  <c r="P776" i="48"/>
  <c r="O776" i="48"/>
  <c r="R853" i="48"/>
  <c r="Q853" i="48"/>
  <c r="P853" i="48"/>
  <c r="S853" i="48"/>
  <c r="O853" i="48"/>
  <c r="S1208" i="48"/>
  <c r="R1208" i="48"/>
  <c r="Q1208" i="48"/>
  <c r="O1208" i="48"/>
  <c r="P1208" i="48"/>
  <c r="O1581" i="48"/>
  <c r="S1581" i="48"/>
  <c r="P1581" i="48"/>
  <c r="R1581" i="48"/>
  <c r="Q1581" i="48"/>
  <c r="R938" i="48"/>
  <c r="Q938" i="48"/>
  <c r="P938" i="48"/>
  <c r="S938" i="48"/>
  <c r="O938" i="48"/>
  <c r="S1596" i="48"/>
  <c r="Q1596" i="48"/>
  <c r="P1596" i="48"/>
  <c r="O1596" i="48"/>
  <c r="R1596" i="48"/>
  <c r="O1862" i="48"/>
  <c r="R1862" i="48"/>
  <c r="S1862" i="48"/>
  <c r="Q1862" i="48"/>
  <c r="P1862" i="48"/>
  <c r="R779" i="48"/>
  <c r="Q779" i="48"/>
  <c r="S779" i="48"/>
  <c r="P779" i="48"/>
  <c r="O779" i="48"/>
  <c r="O1865" i="48"/>
  <c r="R1865" i="48"/>
  <c r="P1865" i="48"/>
  <c r="Q1865" i="48"/>
  <c r="S1865" i="48"/>
  <c r="O1493" i="48"/>
  <c r="R1493" i="48"/>
  <c r="Q1493" i="48"/>
  <c r="P1493" i="48"/>
  <c r="S1493" i="48"/>
  <c r="O1520" i="48"/>
  <c r="R1520" i="48"/>
  <c r="S1520" i="48"/>
  <c r="Q1520" i="48"/>
  <c r="P1520" i="48"/>
  <c r="Q1287" i="48"/>
  <c r="P1287" i="48"/>
  <c r="S1287" i="48"/>
  <c r="R1287" i="48"/>
  <c r="O1287" i="48"/>
  <c r="Q1356" i="48"/>
  <c r="S1356" i="48"/>
  <c r="R1356" i="48"/>
  <c r="P1356" i="48"/>
  <c r="O1356" i="48"/>
  <c r="Q1225" i="48"/>
  <c r="P1225" i="48"/>
  <c r="O1225" i="48"/>
  <c r="S1225" i="48"/>
  <c r="R1225" i="48"/>
  <c r="R848" i="48"/>
  <c r="Q848" i="48"/>
  <c r="P848" i="48"/>
  <c r="S848" i="48"/>
  <c r="O848" i="48"/>
  <c r="S1189" i="48"/>
  <c r="R1189" i="48"/>
  <c r="O1189" i="48"/>
  <c r="Q1189" i="48"/>
  <c r="P1189" i="48"/>
  <c r="R1012" i="48"/>
  <c r="Q1012" i="48"/>
  <c r="P1012" i="48"/>
  <c r="S1012" i="48"/>
  <c r="O1012" i="48"/>
  <c r="S585" i="48"/>
  <c r="R585" i="48"/>
  <c r="O585" i="48"/>
  <c r="P585" i="48"/>
  <c r="Q585" i="48"/>
  <c r="S625" i="48"/>
  <c r="R625" i="48"/>
  <c r="O625" i="48"/>
  <c r="P625" i="48"/>
  <c r="Q625" i="48"/>
  <c r="S595" i="48"/>
  <c r="R595" i="48"/>
  <c r="O595" i="48"/>
  <c r="P595" i="48"/>
  <c r="Q595" i="48"/>
  <c r="R846" i="48"/>
  <c r="Q846" i="48"/>
  <c r="O846" i="48"/>
  <c r="S846" i="48"/>
  <c r="P846" i="48"/>
  <c r="S732" i="48"/>
  <c r="P732" i="48"/>
  <c r="R732" i="48"/>
  <c r="Q732" i="48"/>
  <c r="O732" i="48"/>
  <c r="S752" i="48"/>
  <c r="P752" i="48"/>
  <c r="R752" i="48"/>
  <c r="Q752" i="48"/>
  <c r="O752" i="48"/>
  <c r="R814" i="48"/>
  <c r="Q814" i="48"/>
  <c r="P814" i="48"/>
  <c r="O814" i="48"/>
  <c r="S814" i="48"/>
  <c r="S623" i="48"/>
  <c r="R623" i="48"/>
  <c r="O623" i="48"/>
  <c r="Q623" i="48"/>
  <c r="P623" i="48"/>
  <c r="R983" i="48"/>
  <c r="Q983" i="48"/>
  <c r="P983" i="48"/>
  <c r="S983" i="48"/>
  <c r="O983" i="48"/>
  <c r="P680" i="48"/>
  <c r="S680" i="48"/>
  <c r="O680" i="48"/>
  <c r="Q680" i="48"/>
  <c r="R680" i="48"/>
  <c r="S602" i="48"/>
  <c r="R602" i="48"/>
  <c r="O602" i="48"/>
  <c r="Q602" i="48"/>
  <c r="P602" i="48"/>
  <c r="Q654" i="48"/>
  <c r="P654" i="48"/>
  <c r="O654" i="48"/>
  <c r="R654" i="48"/>
  <c r="S654" i="48"/>
  <c r="S631" i="48"/>
  <c r="R631" i="48"/>
  <c r="O631" i="48"/>
  <c r="Q631" i="48"/>
  <c r="P631" i="48"/>
  <c r="Q1059" i="48"/>
  <c r="P1059" i="48"/>
  <c r="O1059" i="48"/>
  <c r="S1059" i="48"/>
  <c r="R1059" i="48"/>
  <c r="S560" i="48"/>
  <c r="R560" i="48"/>
  <c r="O560" i="48"/>
  <c r="Q560" i="48"/>
  <c r="P560" i="48"/>
  <c r="S624" i="48"/>
  <c r="R624" i="48"/>
  <c r="O624" i="48"/>
  <c r="Q624" i="48"/>
  <c r="P624" i="48"/>
  <c r="S683" i="48"/>
  <c r="P683" i="48"/>
  <c r="R683" i="48"/>
  <c r="Q683" i="48"/>
  <c r="O683" i="48"/>
  <c r="S715" i="48"/>
  <c r="P715" i="48"/>
  <c r="R715" i="48"/>
  <c r="Q715" i="48"/>
  <c r="O715" i="48"/>
  <c r="S747" i="48"/>
  <c r="P747" i="48"/>
  <c r="R747" i="48"/>
  <c r="Q747" i="48"/>
  <c r="O747" i="48"/>
  <c r="R870" i="48"/>
  <c r="Q870" i="48"/>
  <c r="P870" i="48"/>
  <c r="O870" i="48"/>
  <c r="S870" i="48"/>
  <c r="Q1127" i="48"/>
  <c r="P1127" i="48"/>
  <c r="O1127" i="48"/>
  <c r="S1127" i="48"/>
  <c r="R1127" i="48"/>
  <c r="S590" i="48"/>
  <c r="R590" i="48"/>
  <c r="O590" i="48"/>
  <c r="Q590" i="48"/>
  <c r="P590" i="48"/>
  <c r="Q652" i="48"/>
  <c r="P652" i="48"/>
  <c r="O652" i="48"/>
  <c r="S652" i="48"/>
  <c r="R652" i="48"/>
  <c r="S706" i="48"/>
  <c r="P706" i="48"/>
  <c r="R706" i="48"/>
  <c r="Q706" i="48"/>
  <c r="O706" i="48"/>
  <c r="S738" i="48"/>
  <c r="P738" i="48"/>
  <c r="R738" i="48"/>
  <c r="Q738" i="48"/>
  <c r="O738" i="48"/>
  <c r="R886" i="48"/>
  <c r="Q886" i="48"/>
  <c r="P886" i="48"/>
  <c r="O886" i="48"/>
  <c r="S886" i="48"/>
  <c r="S573" i="48"/>
  <c r="R573" i="48"/>
  <c r="O573" i="48"/>
  <c r="P573" i="48"/>
  <c r="Q573" i="48"/>
  <c r="S637" i="48"/>
  <c r="R637" i="48"/>
  <c r="O637" i="48"/>
  <c r="P637" i="48"/>
  <c r="Q637" i="48"/>
  <c r="Q1051" i="48"/>
  <c r="P1051" i="48"/>
  <c r="O1051" i="48"/>
  <c r="S1051" i="48"/>
  <c r="R1051" i="48"/>
  <c r="S556" i="48"/>
  <c r="R556" i="48"/>
  <c r="O556" i="48"/>
  <c r="P556" i="48"/>
  <c r="Q556" i="48"/>
  <c r="S620" i="48"/>
  <c r="R620" i="48"/>
  <c r="O620" i="48"/>
  <c r="P620" i="48"/>
  <c r="Q620" i="48"/>
  <c r="S693" i="48"/>
  <c r="P693" i="48"/>
  <c r="R693" i="48"/>
  <c r="Q693" i="48"/>
  <c r="O693" i="48"/>
  <c r="S725" i="48"/>
  <c r="P725" i="48"/>
  <c r="R725" i="48"/>
  <c r="Q725" i="48"/>
  <c r="O725" i="48"/>
  <c r="S757" i="48"/>
  <c r="P757" i="48"/>
  <c r="R757" i="48"/>
  <c r="Q757" i="48"/>
  <c r="O757" i="48"/>
  <c r="R793" i="48"/>
  <c r="S793" i="48"/>
  <c r="O793" i="48"/>
  <c r="Q793" i="48"/>
  <c r="P793" i="48"/>
  <c r="R931" i="48"/>
  <c r="Q931" i="48"/>
  <c r="P931" i="48"/>
  <c r="S931" i="48"/>
  <c r="O931" i="48"/>
  <c r="P677" i="48"/>
  <c r="Q677" i="48"/>
  <c r="O677" i="48"/>
  <c r="S677" i="48"/>
  <c r="R677" i="48"/>
  <c r="R806" i="48"/>
  <c r="Q806" i="48"/>
  <c r="P806" i="48"/>
  <c r="O806" i="48"/>
  <c r="S806" i="48"/>
  <c r="R843" i="48"/>
  <c r="Q843" i="48"/>
  <c r="P843" i="48"/>
  <c r="O843" i="48"/>
  <c r="S843" i="48"/>
  <c r="R971" i="48"/>
  <c r="Q971" i="48"/>
  <c r="P971" i="48"/>
  <c r="S971" i="48"/>
  <c r="O971" i="48"/>
  <c r="Q1064" i="48"/>
  <c r="P1064" i="48"/>
  <c r="O1064" i="48"/>
  <c r="S1064" i="48"/>
  <c r="R1064" i="48"/>
  <c r="Q1096" i="48"/>
  <c r="P1096" i="48"/>
  <c r="O1096" i="48"/>
  <c r="S1096" i="48"/>
  <c r="R1096" i="48"/>
  <c r="Q1128" i="48"/>
  <c r="P1128" i="48"/>
  <c r="O1128" i="48"/>
  <c r="S1128" i="48"/>
  <c r="R1128" i="48"/>
  <c r="Q1160" i="48"/>
  <c r="P1160" i="48"/>
  <c r="O1160" i="48"/>
  <c r="S1160" i="48"/>
  <c r="R1160" i="48"/>
  <c r="R862" i="48"/>
  <c r="Q862" i="48"/>
  <c r="P862" i="48"/>
  <c r="O862" i="48"/>
  <c r="S862" i="48"/>
  <c r="R900" i="48"/>
  <c r="Q900" i="48"/>
  <c r="P900" i="48"/>
  <c r="S900" i="48"/>
  <c r="O900" i="48"/>
  <c r="R943" i="48"/>
  <c r="Q943" i="48"/>
  <c r="P943" i="48"/>
  <c r="S943" i="48"/>
  <c r="O943" i="48"/>
  <c r="R991" i="48"/>
  <c r="Q991" i="48"/>
  <c r="P991" i="48"/>
  <c r="S991" i="48"/>
  <c r="O991" i="48"/>
  <c r="Q1053" i="48"/>
  <c r="P1053" i="48"/>
  <c r="O1053" i="48"/>
  <c r="S1053" i="48"/>
  <c r="R1053" i="48"/>
  <c r="Q1085" i="48"/>
  <c r="P1085" i="48"/>
  <c r="O1085" i="48"/>
  <c r="S1085" i="48"/>
  <c r="R1085" i="48"/>
  <c r="Q1117" i="48"/>
  <c r="P1117" i="48"/>
  <c r="O1117" i="48"/>
  <c r="S1117" i="48"/>
  <c r="R1117" i="48"/>
  <c r="Q1149" i="48"/>
  <c r="P1149" i="48"/>
  <c r="O1149" i="48"/>
  <c r="S1149" i="48"/>
  <c r="R1149" i="48"/>
  <c r="S1019" i="48"/>
  <c r="P1019" i="48"/>
  <c r="O1019" i="48"/>
  <c r="R1019" i="48"/>
  <c r="Q1019" i="48"/>
  <c r="Q1062" i="48"/>
  <c r="P1062" i="48"/>
  <c r="O1062" i="48"/>
  <c r="S1062" i="48"/>
  <c r="R1062" i="48"/>
  <c r="Q1094" i="48"/>
  <c r="P1094" i="48"/>
  <c r="O1094" i="48"/>
  <c r="S1094" i="48"/>
  <c r="R1094" i="48"/>
  <c r="Q1126" i="48"/>
  <c r="P1126" i="48"/>
  <c r="O1126" i="48"/>
  <c r="S1126" i="48"/>
  <c r="R1126" i="48"/>
  <c r="Q1158" i="48"/>
  <c r="P1158" i="48"/>
  <c r="O1158" i="48"/>
  <c r="S1158" i="48"/>
  <c r="R1158" i="48"/>
  <c r="S1433" i="48"/>
  <c r="R1433" i="48"/>
  <c r="O1433" i="48"/>
  <c r="P1433" i="48"/>
  <c r="Q1433" i="48"/>
  <c r="O1032" i="48"/>
  <c r="Q1032" i="48"/>
  <c r="P1032" i="48"/>
  <c r="S1032" i="48"/>
  <c r="R1032" i="48"/>
  <c r="O1040" i="48"/>
  <c r="Q1040" i="48"/>
  <c r="P1040" i="48"/>
  <c r="S1040" i="48"/>
  <c r="R1040" i="48"/>
  <c r="S1378" i="48"/>
  <c r="R1378" i="48"/>
  <c r="O1378" i="48"/>
  <c r="P1378" i="48"/>
  <c r="Q1378" i="48"/>
  <c r="S1704" i="48"/>
  <c r="P1704" i="48"/>
  <c r="R1704" i="48"/>
  <c r="Q1704" i="48"/>
  <c r="O1704" i="48"/>
  <c r="S1370" i="48"/>
  <c r="R1370" i="48"/>
  <c r="O1370" i="48"/>
  <c r="Q1370" i="48"/>
  <c r="P1370" i="48"/>
  <c r="S1392" i="48"/>
  <c r="R1392" i="48"/>
  <c r="O1392" i="48"/>
  <c r="P1392" i="48"/>
  <c r="Q1392" i="48"/>
  <c r="S1382" i="48"/>
  <c r="R1382" i="48"/>
  <c r="O1382" i="48"/>
  <c r="Q1382" i="48"/>
  <c r="P1382" i="48"/>
  <c r="R1405" i="48"/>
  <c r="S1405" i="48"/>
  <c r="Q1405" i="48"/>
  <c r="P1405" i="48"/>
  <c r="O1405" i="48"/>
  <c r="P1359" i="48"/>
  <c r="O1359" i="48"/>
  <c r="S1359" i="48"/>
  <c r="R1359" i="48"/>
  <c r="Q1359" i="48"/>
  <c r="P1375" i="48"/>
  <c r="O1375" i="48"/>
  <c r="S1375" i="48"/>
  <c r="R1375" i="48"/>
  <c r="Q1375" i="48"/>
  <c r="P1391" i="48"/>
  <c r="O1391" i="48"/>
  <c r="S1391" i="48"/>
  <c r="R1391" i="48"/>
  <c r="Q1391" i="48"/>
  <c r="S1586" i="48"/>
  <c r="R1586" i="48"/>
  <c r="Q1586" i="48"/>
  <c r="O1586" i="48"/>
  <c r="P1586" i="48"/>
  <c r="R1400" i="48"/>
  <c r="Q1400" i="48"/>
  <c r="S1400" i="48"/>
  <c r="P1400" i="48"/>
  <c r="O1400" i="48"/>
  <c r="P1548" i="48"/>
  <c r="S1548" i="48"/>
  <c r="O1548" i="48"/>
  <c r="R1548" i="48"/>
  <c r="Q1548" i="48"/>
  <c r="P1546" i="48"/>
  <c r="S1546" i="48"/>
  <c r="O1546" i="48"/>
  <c r="Q1546" i="48"/>
  <c r="R1546" i="48"/>
  <c r="S1719" i="48"/>
  <c r="P1719" i="48"/>
  <c r="R1719" i="48"/>
  <c r="Q1719" i="48"/>
  <c r="O1719" i="48"/>
  <c r="S1673" i="48"/>
  <c r="P1673" i="48"/>
  <c r="R1673" i="48"/>
  <c r="Q1673" i="48"/>
  <c r="O1673" i="48"/>
  <c r="S1680" i="48"/>
  <c r="P1680" i="48"/>
  <c r="R1680" i="48"/>
  <c r="Q1680" i="48"/>
  <c r="O1680" i="48"/>
  <c r="Q1815" i="48"/>
  <c r="P1815" i="48"/>
  <c r="O1815" i="48"/>
  <c r="S1815" i="48"/>
  <c r="R1815" i="48"/>
  <c r="S1717" i="48"/>
  <c r="P1717" i="48"/>
  <c r="R1717" i="48"/>
  <c r="Q1717" i="48"/>
  <c r="O1717" i="48"/>
  <c r="S1693" i="48"/>
  <c r="P1693" i="48"/>
  <c r="R1693" i="48"/>
  <c r="Q1693" i="48"/>
  <c r="O1693" i="48"/>
  <c r="S1676" i="48"/>
  <c r="P1676" i="48"/>
  <c r="R1676" i="48"/>
  <c r="Q1676" i="48"/>
  <c r="O1676" i="48"/>
  <c r="S1740" i="48"/>
  <c r="P1740" i="48"/>
  <c r="R1740" i="48"/>
  <c r="Q1740" i="48"/>
  <c r="O1740" i="48"/>
  <c r="S1691" i="48"/>
  <c r="P1691" i="48"/>
  <c r="R1691" i="48"/>
  <c r="Q1691" i="48"/>
  <c r="O1691" i="48"/>
  <c r="S1741" i="48"/>
  <c r="P1741" i="48"/>
  <c r="R1741" i="48"/>
  <c r="Q1741" i="48"/>
  <c r="O1741" i="48"/>
  <c r="S1749" i="48"/>
  <c r="P1749" i="48"/>
  <c r="R1749" i="48"/>
  <c r="Q1749" i="48"/>
  <c r="O1749" i="48"/>
  <c r="P1759" i="48"/>
  <c r="R1759" i="48"/>
  <c r="Q1759" i="48"/>
  <c r="O1759" i="48"/>
  <c r="S1759" i="48"/>
  <c r="O1870" i="48"/>
  <c r="S1870" i="48"/>
  <c r="P1870" i="48"/>
  <c r="R1870" i="48"/>
  <c r="Q1870" i="48"/>
  <c r="P1654" i="48"/>
  <c r="O1654" i="48"/>
  <c r="S1654" i="48"/>
  <c r="Q1654" i="48"/>
  <c r="R1654" i="48"/>
  <c r="Q1824" i="48"/>
  <c r="P1824" i="48"/>
  <c r="O1824" i="48"/>
  <c r="S1824" i="48"/>
  <c r="R1824" i="48"/>
  <c r="Q1818" i="48"/>
  <c r="P1818" i="48"/>
  <c r="O1818" i="48"/>
  <c r="S1818" i="48"/>
  <c r="R1818" i="48"/>
  <c r="S1765" i="48"/>
  <c r="P1765" i="48"/>
  <c r="O1765" i="48"/>
  <c r="R1765" i="48"/>
  <c r="Q1765" i="48"/>
  <c r="S1773" i="48"/>
  <c r="P1773" i="48"/>
  <c r="O1773" i="48"/>
  <c r="R1773" i="48"/>
  <c r="Q1773" i="48"/>
  <c r="S1781" i="48"/>
  <c r="P1781" i="48"/>
  <c r="O1781" i="48"/>
  <c r="R1781" i="48"/>
  <c r="Q1781" i="48"/>
  <c r="S1789" i="48"/>
  <c r="P1789" i="48"/>
  <c r="O1789" i="48"/>
  <c r="R1789" i="48"/>
  <c r="Q1789" i="48"/>
  <c r="S1797" i="48"/>
  <c r="P1797" i="48"/>
  <c r="O1797" i="48"/>
  <c r="R1797" i="48"/>
  <c r="Q1797" i="48"/>
  <c r="Q1825" i="48"/>
  <c r="P1825" i="48"/>
  <c r="O1825" i="48"/>
  <c r="S1825" i="48"/>
  <c r="R1825" i="48"/>
  <c r="O1806" i="48"/>
  <c r="S1806" i="48"/>
  <c r="R1806" i="48"/>
  <c r="Q1806" i="48"/>
  <c r="P1806" i="48"/>
  <c r="Q1936" i="48"/>
  <c r="P1936" i="48"/>
  <c r="S1936" i="48"/>
  <c r="R1936" i="48"/>
  <c r="O1936" i="48"/>
  <c r="Q1932" i="48"/>
  <c r="P1932" i="48"/>
  <c r="R1932" i="48"/>
  <c r="O1932" i="48"/>
  <c r="S1932" i="48"/>
  <c r="P1922" i="48"/>
  <c r="S1922" i="48"/>
  <c r="R1922" i="48"/>
  <c r="Q1922" i="48"/>
  <c r="O1922" i="48"/>
  <c r="S1962" i="48"/>
  <c r="P1962" i="48"/>
  <c r="R1962" i="48"/>
  <c r="Q1962" i="48"/>
  <c r="O1962" i="48"/>
  <c r="S1907" i="48"/>
  <c r="P1907" i="48"/>
  <c r="O1907" i="48"/>
  <c r="Q1907" i="48"/>
  <c r="R1907" i="48"/>
  <c r="Q1944" i="48"/>
  <c r="P1944" i="48"/>
  <c r="O1944" i="48"/>
  <c r="S1944" i="48"/>
  <c r="R1944" i="48"/>
  <c r="S1939" i="48"/>
  <c r="P1939" i="48"/>
  <c r="Q1939" i="48"/>
  <c r="O1939" i="48"/>
  <c r="R1939" i="48"/>
  <c r="Q1911" i="48"/>
  <c r="R1911" i="48"/>
  <c r="S1911" i="48"/>
  <c r="P1911" i="48"/>
  <c r="O1911" i="48"/>
  <c r="P1923" i="48"/>
  <c r="R1923" i="48"/>
  <c r="S1923" i="48"/>
  <c r="Q1923" i="48"/>
  <c r="O1923" i="48"/>
  <c r="S1957" i="48"/>
  <c r="P1957" i="48"/>
  <c r="R1957" i="48"/>
  <c r="Q1957" i="48"/>
  <c r="O1957" i="48"/>
  <c r="P1969" i="48"/>
  <c r="S1969" i="48"/>
  <c r="R1969" i="48"/>
  <c r="Q1969" i="48"/>
  <c r="O1969" i="48"/>
  <c r="Q1993" i="48"/>
  <c r="P1993" i="48"/>
  <c r="O1993" i="48"/>
  <c r="S1993" i="48"/>
  <c r="R1993" i="48"/>
  <c r="Q1987" i="48"/>
  <c r="R1987" i="48"/>
  <c r="P1987" i="48"/>
  <c r="S1987" i="48"/>
  <c r="O1987" i="48"/>
  <c r="Q1997" i="48"/>
  <c r="P1997" i="48"/>
  <c r="O1997" i="48"/>
  <c r="R1997" i="48"/>
  <c r="S1997" i="48"/>
  <c r="Q2021" i="48"/>
  <c r="P2021" i="48"/>
  <c r="O2021" i="48"/>
  <c r="S2021" i="48"/>
  <c r="R2021" i="48"/>
  <c r="Q2022" i="48"/>
  <c r="P2022" i="48"/>
  <c r="O2022" i="48"/>
  <c r="S2022" i="48"/>
  <c r="R2022" i="48"/>
  <c r="S2030" i="48"/>
  <c r="R2030" i="48"/>
  <c r="O2030" i="48"/>
  <c r="Q2030" i="48"/>
  <c r="P2030" i="48"/>
  <c r="S2038" i="48"/>
  <c r="P2038" i="48"/>
  <c r="R2038" i="48"/>
  <c r="Q2038" i="48"/>
  <c r="O2038" i="48"/>
  <c r="R960" i="48"/>
  <c r="Q960" i="48"/>
  <c r="P960" i="48"/>
  <c r="S960" i="48"/>
  <c r="O960" i="48"/>
  <c r="R772" i="48"/>
  <c r="O772" i="48"/>
  <c r="S772" i="48"/>
  <c r="P772" i="48"/>
  <c r="Q772" i="48"/>
  <c r="Q1329" i="48"/>
  <c r="O1329" i="48"/>
  <c r="S1329" i="48"/>
  <c r="R1329" i="48"/>
  <c r="P1329" i="48"/>
  <c r="R905" i="48"/>
  <c r="Q905" i="48"/>
  <c r="P905" i="48"/>
  <c r="O905" i="48"/>
  <c r="S905" i="48"/>
  <c r="O1539" i="48"/>
  <c r="R1539" i="48"/>
  <c r="S1539" i="48"/>
  <c r="Q1539" i="48"/>
  <c r="P1539" i="48"/>
  <c r="Q1350" i="48"/>
  <c r="S1350" i="48"/>
  <c r="O1350" i="48"/>
  <c r="R1350" i="48"/>
  <c r="P1350" i="48"/>
  <c r="S1243" i="48"/>
  <c r="R1243" i="48"/>
  <c r="Q1243" i="48"/>
  <c r="P1243" i="48"/>
  <c r="O1243" i="48"/>
  <c r="Q1199" i="48"/>
  <c r="S1199" i="48"/>
  <c r="O1199" i="48"/>
  <c r="P1199" i="48"/>
  <c r="R1199" i="48"/>
  <c r="R861" i="48"/>
  <c r="Q861" i="48"/>
  <c r="P861" i="48"/>
  <c r="S861" i="48"/>
  <c r="O861" i="48"/>
  <c r="P1549" i="48"/>
  <c r="Q1549" i="48"/>
  <c r="O1549" i="48"/>
  <c r="R1549" i="48"/>
  <c r="S1549" i="48"/>
  <c r="R970" i="48"/>
  <c r="Q970" i="48"/>
  <c r="P970" i="48"/>
  <c r="S970" i="48"/>
  <c r="O970" i="48"/>
  <c r="Q1569" i="48"/>
  <c r="P1569" i="48"/>
  <c r="O1569" i="48"/>
  <c r="R1569" i="48"/>
  <c r="S1569" i="48"/>
  <c r="O1859" i="48"/>
  <c r="R1859" i="48"/>
  <c r="Q1859" i="48"/>
  <c r="P1859" i="48"/>
  <c r="S1859" i="48"/>
  <c r="O1231" i="48"/>
  <c r="R1231" i="48"/>
  <c r="Q1231" i="48"/>
  <c r="S1231" i="48"/>
  <c r="P1231" i="48"/>
  <c r="R997" i="48"/>
  <c r="Q997" i="48"/>
  <c r="P997" i="48"/>
  <c r="S997" i="48"/>
  <c r="O997" i="48"/>
  <c r="Q1340" i="48"/>
  <c r="S1340" i="48"/>
  <c r="R1340" i="48"/>
  <c r="P1340" i="48"/>
  <c r="O1340" i="48"/>
  <c r="Q1563" i="48"/>
  <c r="P1563" i="48"/>
  <c r="O1563" i="48"/>
  <c r="S1563" i="48"/>
  <c r="R1563" i="48"/>
  <c r="R877" i="48"/>
  <c r="Q877" i="48"/>
  <c r="P877" i="48"/>
  <c r="S877" i="48"/>
  <c r="O877" i="48"/>
  <c r="S748" i="48"/>
  <c r="P748" i="48"/>
  <c r="R748" i="48"/>
  <c r="Q748" i="48"/>
  <c r="O748" i="48"/>
  <c r="S688" i="48"/>
  <c r="P688" i="48"/>
  <c r="R688" i="48"/>
  <c r="Q688" i="48"/>
  <c r="O688" i="48"/>
  <c r="R956" i="48"/>
  <c r="Q956" i="48"/>
  <c r="P956" i="48"/>
  <c r="S956" i="48"/>
  <c r="O956" i="48"/>
  <c r="Q1119" i="48"/>
  <c r="P1119" i="48"/>
  <c r="O1119" i="48"/>
  <c r="S1119" i="48"/>
  <c r="R1119" i="48"/>
  <c r="S707" i="48"/>
  <c r="P707" i="48"/>
  <c r="R707" i="48"/>
  <c r="Q707" i="48"/>
  <c r="O707" i="48"/>
  <c r="S698" i="48"/>
  <c r="P698" i="48"/>
  <c r="R698" i="48"/>
  <c r="Q698" i="48"/>
  <c r="O698" i="48"/>
  <c r="S621" i="48"/>
  <c r="R621" i="48"/>
  <c r="O621" i="48"/>
  <c r="P621" i="48"/>
  <c r="Q621" i="48"/>
  <c r="S685" i="48"/>
  <c r="P685" i="48"/>
  <c r="R685" i="48"/>
  <c r="Q685" i="48"/>
  <c r="O685" i="48"/>
  <c r="R899" i="48"/>
  <c r="Q899" i="48"/>
  <c r="P899" i="48"/>
  <c r="S899" i="48"/>
  <c r="O899" i="48"/>
  <c r="R939" i="48"/>
  <c r="Q939" i="48"/>
  <c r="P939" i="48"/>
  <c r="S939" i="48"/>
  <c r="O939" i="48"/>
  <c r="Q1152" i="48"/>
  <c r="P1152" i="48"/>
  <c r="O1152" i="48"/>
  <c r="S1152" i="48"/>
  <c r="R1152" i="48"/>
  <c r="R975" i="48"/>
  <c r="Q975" i="48"/>
  <c r="P975" i="48"/>
  <c r="S975" i="48"/>
  <c r="O975" i="48"/>
  <c r="Q1141" i="48"/>
  <c r="P1141" i="48"/>
  <c r="O1141" i="48"/>
  <c r="S1141" i="48"/>
  <c r="R1141" i="48"/>
  <c r="Q1118" i="48"/>
  <c r="P1118" i="48"/>
  <c r="O1118" i="48"/>
  <c r="S1118" i="48"/>
  <c r="R1118" i="48"/>
  <c r="O1038" i="48"/>
  <c r="Q1038" i="48"/>
  <c r="P1038" i="48"/>
  <c r="S1038" i="48"/>
  <c r="R1038" i="48"/>
  <c r="S1360" i="48"/>
  <c r="R1360" i="48"/>
  <c r="O1360" i="48"/>
  <c r="P1360" i="48"/>
  <c r="Q1360" i="48"/>
  <c r="P1371" i="48"/>
  <c r="O1371" i="48"/>
  <c r="S1371" i="48"/>
  <c r="Q1371" i="48"/>
  <c r="R1371" i="48"/>
  <c r="S1443" i="48"/>
  <c r="R1443" i="48"/>
  <c r="O1443" i="48"/>
  <c r="Q1443" i="48"/>
  <c r="P1443" i="48"/>
  <c r="P1651" i="48"/>
  <c r="S1651" i="48"/>
  <c r="R1651" i="48"/>
  <c r="Q1651" i="48"/>
  <c r="O1651" i="48"/>
  <c r="S1660" i="48"/>
  <c r="P1660" i="48"/>
  <c r="R1660" i="48"/>
  <c r="Q1660" i="48"/>
  <c r="O1660" i="48"/>
  <c r="S1739" i="48"/>
  <c r="P1739" i="48"/>
  <c r="R1739" i="48"/>
  <c r="Q1739" i="48"/>
  <c r="O1739" i="48"/>
  <c r="Q1816" i="48"/>
  <c r="P1816" i="48"/>
  <c r="O1816" i="48"/>
  <c r="S1816" i="48"/>
  <c r="R1816" i="48"/>
  <c r="S1779" i="48"/>
  <c r="P1779" i="48"/>
  <c r="O1779" i="48"/>
  <c r="R1779" i="48"/>
  <c r="Q1779" i="48"/>
  <c r="O1804" i="48"/>
  <c r="S1804" i="48"/>
  <c r="R1804" i="48"/>
  <c r="Q1804" i="48"/>
  <c r="P1804" i="48"/>
  <c r="P1916" i="48"/>
  <c r="S1916" i="48"/>
  <c r="R1916" i="48"/>
  <c r="Q1916" i="48"/>
  <c r="O1916" i="48"/>
  <c r="Q1909" i="48"/>
  <c r="R1909" i="48"/>
  <c r="P1909" i="48"/>
  <c r="O1909" i="48"/>
  <c r="S1909" i="48"/>
  <c r="P1968" i="48"/>
  <c r="O1968" i="48"/>
  <c r="S1968" i="48"/>
  <c r="Q1968" i="48"/>
  <c r="R1968" i="48"/>
  <c r="S2036" i="48"/>
  <c r="P2036" i="48"/>
  <c r="R2036" i="48"/>
  <c r="Q2036" i="48"/>
  <c r="O2036" i="48"/>
  <c r="Q1284" i="48"/>
  <c r="S1284" i="48"/>
  <c r="R1284" i="48"/>
  <c r="P1284" i="48"/>
  <c r="O1284" i="48"/>
  <c r="S1210" i="48"/>
  <c r="P1210" i="48"/>
  <c r="R1210" i="48"/>
  <c r="Q1210" i="48"/>
  <c r="O1210" i="48"/>
  <c r="O1618" i="48"/>
  <c r="R1618" i="48"/>
  <c r="Q1618" i="48"/>
  <c r="S1618" i="48"/>
  <c r="P1618" i="48"/>
  <c r="Q1332" i="48"/>
  <c r="S1332" i="48"/>
  <c r="R1332" i="48"/>
  <c r="P1332" i="48"/>
  <c r="O1332" i="48"/>
  <c r="R981" i="48"/>
  <c r="Q981" i="48"/>
  <c r="P981" i="48"/>
  <c r="S981" i="48"/>
  <c r="O981" i="48"/>
  <c r="O1509" i="48"/>
  <c r="R1509" i="48"/>
  <c r="Q1509" i="48"/>
  <c r="P1509" i="48"/>
  <c r="S1509" i="48"/>
  <c r="O1196" i="48"/>
  <c r="R1196" i="48"/>
  <c r="S1196" i="48"/>
  <c r="Q1196" i="48"/>
  <c r="P1196" i="48"/>
  <c r="Q1306" i="48"/>
  <c r="P1306" i="48"/>
  <c r="O1306" i="48"/>
  <c r="S1306" i="48"/>
  <c r="R1306" i="48"/>
  <c r="O1239" i="48"/>
  <c r="R1239" i="48"/>
  <c r="S1239" i="48"/>
  <c r="Q1239" i="48"/>
  <c r="P1239" i="48"/>
  <c r="R1001" i="48"/>
  <c r="Q1001" i="48"/>
  <c r="P1001" i="48"/>
  <c r="O1001" i="48"/>
  <c r="S1001" i="48"/>
  <c r="R969" i="48"/>
  <c r="Q969" i="48"/>
  <c r="P969" i="48"/>
  <c r="O969" i="48"/>
  <c r="S969" i="48"/>
  <c r="R845" i="48"/>
  <c r="Q845" i="48"/>
  <c r="O845" i="48"/>
  <c r="P845" i="48"/>
  <c r="S845" i="48"/>
  <c r="O1625" i="48"/>
  <c r="S1625" i="48"/>
  <c r="R1625" i="48"/>
  <c r="Q1625" i="48"/>
  <c r="P1625" i="48"/>
  <c r="O1188" i="48"/>
  <c r="R1188" i="48"/>
  <c r="S1188" i="48"/>
  <c r="P1188" i="48"/>
  <c r="Q1188" i="48"/>
  <c r="Q1261" i="48"/>
  <c r="S1261" i="48"/>
  <c r="R1261" i="48"/>
  <c r="O1261" i="48"/>
  <c r="P1261" i="48"/>
  <c r="Q1571" i="48"/>
  <c r="P1571" i="48"/>
  <c r="O1571" i="48"/>
  <c r="S1571" i="48"/>
  <c r="R1571" i="48"/>
  <c r="R1973" i="48"/>
  <c r="Q1973" i="48"/>
  <c r="P1973" i="48"/>
  <c r="O1973" i="48"/>
  <c r="S1973" i="48"/>
  <c r="O1460" i="48"/>
  <c r="R1460" i="48"/>
  <c r="S1460" i="48"/>
  <c r="Q1460" i="48"/>
  <c r="P1460" i="48"/>
  <c r="P1201" i="48"/>
  <c r="O1201" i="48"/>
  <c r="S1201" i="48"/>
  <c r="Q1201" i="48"/>
  <c r="R1201" i="48"/>
  <c r="O1487" i="48"/>
  <c r="R1487" i="48"/>
  <c r="S1487" i="48"/>
  <c r="Q1487" i="48"/>
  <c r="P1487" i="48"/>
  <c r="P1607" i="48"/>
  <c r="O1607" i="48"/>
  <c r="R1607" i="48"/>
  <c r="Q1607" i="48"/>
  <c r="S1607" i="48"/>
  <c r="O1461" i="48"/>
  <c r="R1461" i="48"/>
  <c r="Q1461" i="48"/>
  <c r="P1461" i="48"/>
  <c r="S1461" i="48"/>
  <c r="Q1292" i="48"/>
  <c r="S1292" i="48"/>
  <c r="R1292" i="48"/>
  <c r="P1292" i="48"/>
  <c r="O1292" i="48"/>
  <c r="R805" i="48"/>
  <c r="P805" i="48"/>
  <c r="O805" i="48"/>
  <c r="S805" i="48"/>
  <c r="Q805" i="48"/>
  <c r="S708" i="48"/>
  <c r="P708" i="48"/>
  <c r="R708" i="48"/>
  <c r="Q708" i="48"/>
  <c r="O708" i="48"/>
  <c r="R782" i="48"/>
  <c r="Q782" i="48"/>
  <c r="P782" i="48"/>
  <c r="O782" i="48"/>
  <c r="S782" i="48"/>
  <c r="S639" i="48"/>
  <c r="R639" i="48"/>
  <c r="O639" i="48"/>
  <c r="Q639" i="48"/>
  <c r="P639" i="48"/>
  <c r="S603" i="48"/>
  <c r="R603" i="48"/>
  <c r="O603" i="48"/>
  <c r="P603" i="48"/>
  <c r="Q603" i="48"/>
  <c r="Q1075" i="48"/>
  <c r="P1075" i="48"/>
  <c r="O1075" i="48"/>
  <c r="S1075" i="48"/>
  <c r="R1075" i="48"/>
  <c r="S687" i="48"/>
  <c r="P687" i="48"/>
  <c r="R687" i="48"/>
  <c r="Q687" i="48"/>
  <c r="O687" i="48"/>
  <c r="R934" i="48"/>
  <c r="Q934" i="48"/>
  <c r="P934" i="48"/>
  <c r="O934" i="48"/>
  <c r="S934" i="48"/>
  <c r="S665" i="48"/>
  <c r="P665" i="48"/>
  <c r="Q665" i="48"/>
  <c r="O665" i="48"/>
  <c r="R665" i="48"/>
  <c r="R924" i="48"/>
  <c r="Q924" i="48"/>
  <c r="P924" i="48"/>
  <c r="S924" i="48"/>
  <c r="O924" i="48"/>
  <c r="Q1067" i="48"/>
  <c r="P1067" i="48"/>
  <c r="O1067" i="48"/>
  <c r="S1067" i="48"/>
  <c r="R1067" i="48"/>
  <c r="S697" i="48"/>
  <c r="P697" i="48"/>
  <c r="R697" i="48"/>
  <c r="Q697" i="48"/>
  <c r="O697" i="48"/>
  <c r="R809" i="48"/>
  <c r="S809" i="48"/>
  <c r="O809" i="48"/>
  <c r="Q809" i="48"/>
  <c r="P809" i="48"/>
  <c r="R810" i="48"/>
  <c r="P810" i="48"/>
  <c r="Q810" i="48"/>
  <c r="O810" i="48"/>
  <c r="S810" i="48"/>
  <c r="Q1068" i="48"/>
  <c r="P1068" i="48"/>
  <c r="O1068" i="48"/>
  <c r="S1068" i="48"/>
  <c r="R1068" i="48"/>
  <c r="Q1164" i="48"/>
  <c r="P1164" i="48"/>
  <c r="O1164" i="48"/>
  <c r="S1164" i="48"/>
  <c r="R1164" i="48"/>
  <c r="R948" i="48"/>
  <c r="Q948" i="48"/>
  <c r="P948" i="48"/>
  <c r="S948" i="48"/>
  <c r="O948" i="48"/>
  <c r="Q1089" i="48"/>
  <c r="P1089" i="48"/>
  <c r="O1089" i="48"/>
  <c r="S1089" i="48"/>
  <c r="R1089" i="48"/>
  <c r="Q1022" i="48"/>
  <c r="P1022" i="48"/>
  <c r="O1022" i="48"/>
  <c r="R1022" i="48"/>
  <c r="S1022" i="48"/>
  <c r="Q1130" i="48"/>
  <c r="P1130" i="48"/>
  <c r="O1130" i="48"/>
  <c r="S1130" i="48"/>
  <c r="R1130" i="48"/>
  <c r="O1033" i="48"/>
  <c r="Q1033" i="48"/>
  <c r="P1033" i="48"/>
  <c r="R1033" i="48"/>
  <c r="S1033" i="48"/>
  <c r="S1368" i="48"/>
  <c r="R1368" i="48"/>
  <c r="O1368" i="48"/>
  <c r="Q1368" i="48"/>
  <c r="P1368" i="48"/>
  <c r="R1427" i="48"/>
  <c r="O1427" i="48"/>
  <c r="P1427" i="48"/>
  <c r="S1427" i="48"/>
  <c r="Q1427" i="48"/>
  <c r="P1377" i="48"/>
  <c r="O1377" i="48"/>
  <c r="S1377" i="48"/>
  <c r="Q1377" i="48"/>
  <c r="R1377" i="48"/>
  <c r="R1408" i="48"/>
  <c r="Q1408" i="48"/>
  <c r="S1408" i="48"/>
  <c r="P1408" i="48"/>
  <c r="O1408" i="48"/>
  <c r="P1754" i="48"/>
  <c r="R1754" i="48"/>
  <c r="Q1754" i="48"/>
  <c r="O1754" i="48"/>
  <c r="S1754" i="48"/>
  <c r="P1647" i="48"/>
  <c r="S1647" i="48"/>
  <c r="R1647" i="48"/>
  <c r="Q1647" i="48"/>
  <c r="O1647" i="48"/>
  <c r="S1684" i="48"/>
  <c r="P1684" i="48"/>
  <c r="R1684" i="48"/>
  <c r="Q1684" i="48"/>
  <c r="O1684" i="48"/>
  <c r="S1746" i="48"/>
  <c r="P1746" i="48"/>
  <c r="R1746" i="48"/>
  <c r="Q1746" i="48"/>
  <c r="O1746" i="48"/>
  <c r="P1756" i="48"/>
  <c r="R1756" i="48"/>
  <c r="Q1756" i="48"/>
  <c r="O1756" i="48"/>
  <c r="S1756" i="48"/>
  <c r="Q1822" i="48"/>
  <c r="P1822" i="48"/>
  <c r="O1822" i="48"/>
  <c r="S1822" i="48"/>
  <c r="R1822" i="48"/>
  <c r="S1782" i="48"/>
  <c r="P1782" i="48"/>
  <c r="O1782" i="48"/>
  <c r="R1782" i="48"/>
  <c r="Q1782" i="48"/>
  <c r="O1832" i="48"/>
  <c r="S1832" i="48"/>
  <c r="P1832" i="48"/>
  <c r="Q1832" i="48"/>
  <c r="R1832" i="48"/>
  <c r="Q1904" i="48"/>
  <c r="P1904" i="48"/>
  <c r="S1904" i="48"/>
  <c r="R1904" i="48"/>
  <c r="O1904" i="48"/>
  <c r="P1924" i="48"/>
  <c r="S1924" i="48"/>
  <c r="R1924" i="48"/>
  <c r="Q1924" i="48"/>
  <c r="O1924" i="48"/>
  <c r="Q1912" i="48"/>
  <c r="S1912" i="48"/>
  <c r="R1912" i="48"/>
  <c r="P1912" i="48"/>
  <c r="O1912" i="48"/>
  <c r="Q1992" i="48"/>
  <c r="P1992" i="48"/>
  <c r="O1992" i="48"/>
  <c r="S1992" i="48"/>
  <c r="R1992" i="48"/>
  <c r="Q2003" i="48"/>
  <c r="P2003" i="48"/>
  <c r="S2003" i="48"/>
  <c r="R2003" i="48"/>
  <c r="O2003" i="48"/>
  <c r="O2011" i="48"/>
  <c r="S2011" i="48"/>
  <c r="Q2011" i="48"/>
  <c r="P2011" i="48"/>
  <c r="R2011" i="48"/>
  <c r="Q1291" i="48"/>
  <c r="R1291" i="48"/>
  <c r="P1291" i="48"/>
  <c r="O1291" i="48"/>
  <c r="S1291" i="48"/>
  <c r="Q1272" i="48"/>
  <c r="R1272" i="48"/>
  <c r="S1272" i="48"/>
  <c r="P1272" i="48"/>
  <c r="O1272" i="48"/>
  <c r="O1513" i="48"/>
  <c r="R1513" i="48"/>
  <c r="Q1513" i="48"/>
  <c r="P1513" i="48"/>
  <c r="S1513" i="48"/>
  <c r="Q1268" i="48"/>
  <c r="S1268" i="48"/>
  <c r="R1268" i="48"/>
  <c r="P1268" i="48"/>
  <c r="O1268" i="48"/>
  <c r="R985" i="48"/>
  <c r="Q985" i="48"/>
  <c r="P985" i="48"/>
  <c r="O985" i="48"/>
  <c r="S985" i="48"/>
  <c r="O1477" i="48"/>
  <c r="R1477" i="48"/>
  <c r="Q1477" i="48"/>
  <c r="P1477" i="48"/>
  <c r="S1477" i="48"/>
  <c r="Q1324" i="48"/>
  <c r="S1324" i="48"/>
  <c r="R1324" i="48"/>
  <c r="P1324" i="48"/>
  <c r="O1324" i="48"/>
  <c r="R946" i="48"/>
  <c r="Q946" i="48"/>
  <c r="P946" i="48"/>
  <c r="S946" i="48"/>
  <c r="O946" i="48"/>
  <c r="R1187" i="48"/>
  <c r="Q1187" i="48"/>
  <c r="P1187" i="48"/>
  <c r="S1187" i="48"/>
  <c r="O1187" i="48"/>
  <c r="R815" i="48"/>
  <c r="S815" i="48"/>
  <c r="Q815" i="48"/>
  <c r="P815" i="48"/>
  <c r="O815" i="48"/>
  <c r="S1976" i="48"/>
  <c r="R1976" i="48"/>
  <c r="O1976" i="48"/>
  <c r="P1976" i="48"/>
  <c r="Q1976" i="48"/>
  <c r="R819" i="48"/>
  <c r="Q819" i="48"/>
  <c r="S819" i="48"/>
  <c r="P819" i="48"/>
  <c r="O819" i="48"/>
  <c r="O1626" i="48"/>
  <c r="R1626" i="48"/>
  <c r="Q1626" i="48"/>
  <c r="S1626" i="48"/>
  <c r="P1626" i="48"/>
  <c r="Q1316" i="48"/>
  <c r="S1316" i="48"/>
  <c r="R1316" i="48"/>
  <c r="P1316" i="48"/>
  <c r="O1316" i="48"/>
  <c r="R917" i="48"/>
  <c r="Q917" i="48"/>
  <c r="P917" i="48"/>
  <c r="S917" i="48"/>
  <c r="O917" i="48"/>
  <c r="P1599" i="48"/>
  <c r="O1599" i="48"/>
  <c r="Q1599" i="48"/>
  <c r="S1599" i="48"/>
  <c r="R1599" i="48"/>
  <c r="O1882" i="48"/>
  <c r="R1882" i="48"/>
  <c r="P1882" i="48"/>
  <c r="S1882" i="48"/>
  <c r="Q1882" i="48"/>
  <c r="Q1556" i="48"/>
  <c r="P1556" i="48"/>
  <c r="O1556" i="48"/>
  <c r="R1556" i="48"/>
  <c r="S1556" i="48"/>
  <c r="S1227" i="48"/>
  <c r="R1227" i="48"/>
  <c r="Q1227" i="48"/>
  <c r="P1227" i="48"/>
  <c r="O1227" i="48"/>
  <c r="O1845" i="48"/>
  <c r="R1845" i="48"/>
  <c r="Q1845" i="48"/>
  <c r="P1845" i="48"/>
  <c r="S1845" i="48"/>
  <c r="R781" i="48"/>
  <c r="P781" i="48"/>
  <c r="O781" i="48"/>
  <c r="Q781" i="48"/>
  <c r="S781" i="48"/>
  <c r="S1979" i="48"/>
  <c r="R1979" i="48"/>
  <c r="Q1979" i="48"/>
  <c r="P1979" i="48"/>
  <c r="O1979" i="48"/>
  <c r="O1632" i="48"/>
  <c r="P1632" i="48"/>
  <c r="S1632" i="48"/>
  <c r="R1632" i="48"/>
  <c r="Q1632" i="48"/>
  <c r="Q1347" i="48"/>
  <c r="R1347" i="48"/>
  <c r="P1347" i="48"/>
  <c r="O1347" i="48"/>
  <c r="S1347" i="48"/>
  <c r="S626" i="48"/>
  <c r="R626" i="48"/>
  <c r="O626" i="48"/>
  <c r="Q626" i="48"/>
  <c r="P626" i="48"/>
  <c r="S724" i="48"/>
  <c r="P724" i="48"/>
  <c r="R724" i="48"/>
  <c r="Q724" i="48"/>
  <c r="O724" i="48"/>
  <c r="S1362" i="48"/>
  <c r="R1362" i="48"/>
  <c r="O1362" i="48"/>
  <c r="P1362" i="48"/>
  <c r="Q1362" i="48"/>
  <c r="Q1151" i="48"/>
  <c r="P1151" i="48"/>
  <c r="O1151" i="48"/>
  <c r="S1151" i="48"/>
  <c r="R1151" i="48"/>
  <c r="P678" i="48"/>
  <c r="S678" i="48"/>
  <c r="O678" i="48"/>
  <c r="R678" i="48"/>
  <c r="Q678" i="48"/>
  <c r="S576" i="48"/>
  <c r="R576" i="48"/>
  <c r="O576" i="48"/>
  <c r="Q576" i="48"/>
  <c r="P576" i="48"/>
  <c r="S755" i="48"/>
  <c r="P755" i="48"/>
  <c r="R755" i="48"/>
  <c r="Q755" i="48"/>
  <c r="O755" i="48"/>
  <c r="S606" i="48"/>
  <c r="R606" i="48"/>
  <c r="O606" i="48"/>
  <c r="Q606" i="48"/>
  <c r="P606" i="48"/>
  <c r="S746" i="48"/>
  <c r="P746" i="48"/>
  <c r="R746" i="48"/>
  <c r="Q746" i="48"/>
  <c r="O746" i="48"/>
  <c r="S655" i="48"/>
  <c r="P655" i="48"/>
  <c r="O655" i="48"/>
  <c r="R655" i="48"/>
  <c r="Q655" i="48"/>
  <c r="S636" i="48"/>
  <c r="R636" i="48"/>
  <c r="O636" i="48"/>
  <c r="P636" i="48"/>
  <c r="Q636" i="48"/>
  <c r="R818" i="48"/>
  <c r="P818" i="48"/>
  <c r="O818" i="48"/>
  <c r="S818" i="48"/>
  <c r="Q818" i="48"/>
  <c r="P681" i="48"/>
  <c r="Q681" i="48"/>
  <c r="O681" i="48"/>
  <c r="R681" i="48"/>
  <c r="S681" i="48"/>
  <c r="R1003" i="48"/>
  <c r="Q1003" i="48"/>
  <c r="P1003" i="48"/>
  <c r="S1003" i="48"/>
  <c r="O1003" i="48"/>
  <c r="Q1136" i="48"/>
  <c r="P1136" i="48"/>
  <c r="O1136" i="48"/>
  <c r="S1136" i="48"/>
  <c r="R1136" i="48"/>
  <c r="R911" i="48"/>
  <c r="Q911" i="48"/>
  <c r="P911" i="48"/>
  <c r="S911" i="48"/>
  <c r="O911" i="48"/>
  <c r="Q1061" i="48"/>
  <c r="P1061" i="48"/>
  <c r="O1061" i="48"/>
  <c r="S1061" i="48"/>
  <c r="R1061" i="48"/>
  <c r="Q1157" i="48"/>
  <c r="P1157" i="48"/>
  <c r="O1157" i="48"/>
  <c r="S1157" i="48"/>
  <c r="R1157" i="48"/>
  <c r="Q1102" i="48"/>
  <c r="P1102" i="48"/>
  <c r="O1102" i="48"/>
  <c r="S1102" i="48"/>
  <c r="R1102" i="48"/>
  <c r="P1049" i="48"/>
  <c r="O1049" i="48"/>
  <c r="S1049" i="48"/>
  <c r="R1049" i="48"/>
  <c r="Q1049" i="48"/>
  <c r="P1048" i="48"/>
  <c r="O1048" i="48"/>
  <c r="Q1048" i="48"/>
  <c r="R1048" i="48"/>
  <c r="S1048" i="48"/>
  <c r="R1406" i="48"/>
  <c r="S1406" i="48"/>
  <c r="O1406" i="48"/>
  <c r="P1406" i="48"/>
  <c r="Q1406" i="48"/>
  <c r="P1363" i="48"/>
  <c r="O1363" i="48"/>
  <c r="S1363" i="48"/>
  <c r="R1363" i="48"/>
  <c r="Q1363" i="48"/>
  <c r="R1401" i="48"/>
  <c r="O1401" i="48"/>
  <c r="S1401" i="48"/>
  <c r="Q1401" i="48"/>
  <c r="P1401" i="48"/>
  <c r="S1710" i="48"/>
  <c r="P1710" i="48"/>
  <c r="R1710" i="48"/>
  <c r="Q1710" i="48"/>
  <c r="O1710" i="48"/>
  <c r="S1728" i="48"/>
  <c r="P1728" i="48"/>
  <c r="R1728" i="48"/>
  <c r="Q1728" i="48"/>
  <c r="O1728" i="48"/>
  <c r="S1692" i="48"/>
  <c r="P1692" i="48"/>
  <c r="R1692" i="48"/>
  <c r="Q1692" i="48"/>
  <c r="O1692" i="48"/>
  <c r="S1750" i="48"/>
  <c r="P1750" i="48"/>
  <c r="R1750" i="48"/>
  <c r="Q1750" i="48"/>
  <c r="O1750" i="48"/>
  <c r="P1760" i="48"/>
  <c r="R1760" i="48"/>
  <c r="Q1760" i="48"/>
  <c r="O1760" i="48"/>
  <c r="S1760" i="48"/>
  <c r="Q1826" i="48"/>
  <c r="P1826" i="48"/>
  <c r="O1826" i="48"/>
  <c r="S1826" i="48"/>
  <c r="R1826" i="48"/>
  <c r="S1783" i="48"/>
  <c r="P1783" i="48"/>
  <c r="O1783" i="48"/>
  <c r="R1783" i="48"/>
  <c r="Q1783" i="48"/>
  <c r="O1800" i="48"/>
  <c r="S1800" i="48"/>
  <c r="R1800" i="48"/>
  <c r="Q1800" i="48"/>
  <c r="P1800" i="48"/>
  <c r="P1920" i="48"/>
  <c r="S1920" i="48"/>
  <c r="R1920" i="48"/>
  <c r="Q1920" i="48"/>
  <c r="O1920" i="48"/>
  <c r="S1941" i="48"/>
  <c r="P1941" i="48"/>
  <c r="Q1941" i="48"/>
  <c r="O1941" i="48"/>
  <c r="R1941" i="48"/>
  <c r="Q1913" i="48"/>
  <c r="R1913" i="48"/>
  <c r="O1913" i="48"/>
  <c r="S1913" i="48"/>
  <c r="P1913" i="48"/>
  <c r="Q2001" i="48"/>
  <c r="P2001" i="48"/>
  <c r="O2001" i="48"/>
  <c r="S2001" i="48"/>
  <c r="R2001" i="48"/>
  <c r="Q2014" i="48"/>
  <c r="P2014" i="48"/>
  <c r="O2014" i="48"/>
  <c r="S2014" i="48"/>
  <c r="R2014" i="48"/>
  <c r="P2010" i="48"/>
  <c r="O2010" i="48"/>
  <c r="S2010" i="48"/>
  <c r="R2010" i="48"/>
  <c r="Q2010" i="48"/>
  <c r="P2033" i="48"/>
  <c r="S2033" i="48"/>
  <c r="O2033" i="48"/>
  <c r="Q2033" i="48"/>
  <c r="R2033" i="48"/>
  <c r="O1838" i="48"/>
  <c r="P1838" i="48"/>
  <c r="S1838" i="48"/>
  <c r="R1838" i="48"/>
  <c r="Q1838" i="48"/>
  <c r="O1484" i="48"/>
  <c r="R1484" i="48"/>
  <c r="S1484" i="48"/>
  <c r="Q1484" i="48"/>
  <c r="P1484" i="48"/>
  <c r="Q1349" i="48"/>
  <c r="S1349" i="48"/>
  <c r="R1349" i="48"/>
  <c r="O1349" i="48"/>
  <c r="P1349" i="48"/>
  <c r="R914" i="48"/>
  <c r="Q914" i="48"/>
  <c r="P914" i="48"/>
  <c r="S914" i="48"/>
  <c r="O914" i="48"/>
  <c r="P1609" i="48"/>
  <c r="S1609" i="48"/>
  <c r="Q1609" i="48"/>
  <c r="O1609" i="48"/>
  <c r="R1609" i="48"/>
  <c r="Q1337" i="48"/>
  <c r="O1337" i="48"/>
  <c r="S1337" i="48"/>
  <c r="R1337" i="48"/>
  <c r="P1337" i="48"/>
  <c r="R925" i="48"/>
  <c r="Q925" i="48"/>
  <c r="P925" i="48"/>
  <c r="S925" i="48"/>
  <c r="O925" i="48"/>
  <c r="R937" i="48"/>
  <c r="Q937" i="48"/>
  <c r="P937" i="48"/>
  <c r="O937" i="48"/>
  <c r="S937" i="48"/>
  <c r="O1481" i="48"/>
  <c r="R1481" i="48"/>
  <c r="Q1481" i="48"/>
  <c r="P1481" i="48"/>
  <c r="S1481" i="48"/>
  <c r="Q1572" i="48"/>
  <c r="P1572" i="48"/>
  <c r="O1572" i="48"/>
  <c r="R1572" i="48"/>
  <c r="S1572" i="48"/>
  <c r="Q1328" i="48"/>
  <c r="R1328" i="48"/>
  <c r="P1328" i="48"/>
  <c r="S1328" i="48"/>
  <c r="O1328" i="48"/>
  <c r="R1211" i="48"/>
  <c r="Q1211" i="48"/>
  <c r="P1211" i="48"/>
  <c r="S1211" i="48"/>
  <c r="O1211" i="48"/>
  <c r="Q1283" i="48"/>
  <c r="R1283" i="48"/>
  <c r="P1283" i="48"/>
  <c r="O1283" i="48"/>
  <c r="S1283" i="48"/>
  <c r="R945" i="48"/>
  <c r="Q945" i="48"/>
  <c r="P945" i="48"/>
  <c r="O945" i="48"/>
  <c r="S945" i="48"/>
  <c r="R994" i="48"/>
  <c r="Q994" i="48"/>
  <c r="P994" i="48"/>
  <c r="S994" i="48"/>
  <c r="O994" i="48"/>
  <c r="R1972" i="48"/>
  <c r="O1972" i="48"/>
  <c r="S1972" i="48"/>
  <c r="P1972" i="48"/>
  <c r="Q1972" i="48"/>
  <c r="O1627" i="48"/>
  <c r="P1627" i="48"/>
  <c r="S1627" i="48"/>
  <c r="R1627" i="48"/>
  <c r="Q1627" i="48"/>
  <c r="S1590" i="48"/>
  <c r="R1590" i="48"/>
  <c r="Q1590" i="48"/>
  <c r="O1590" i="48"/>
  <c r="P1590" i="48"/>
  <c r="O1472" i="48"/>
  <c r="R1472" i="48"/>
  <c r="S1472" i="48"/>
  <c r="Q1472" i="48"/>
  <c r="P1472" i="48"/>
  <c r="S1194" i="48"/>
  <c r="P1194" i="48"/>
  <c r="R1194" i="48"/>
  <c r="Q1194" i="48"/>
  <c r="O1194" i="48"/>
  <c r="Q1260" i="48"/>
  <c r="S1260" i="48"/>
  <c r="R1260" i="48"/>
  <c r="P1260" i="48"/>
  <c r="O1260" i="48"/>
  <c r="P1232" i="48"/>
  <c r="O1232" i="48"/>
  <c r="S1232" i="48"/>
  <c r="R1232" i="48"/>
  <c r="Q1232" i="48"/>
  <c r="Q1251" i="48"/>
  <c r="R1251" i="48"/>
  <c r="P1251" i="48"/>
  <c r="O1251" i="48"/>
  <c r="S1251" i="48"/>
  <c r="R921" i="48"/>
  <c r="Q921" i="48"/>
  <c r="P921" i="48"/>
  <c r="O921" i="48"/>
  <c r="S921" i="48"/>
  <c r="O1873" i="48"/>
  <c r="Q1873" i="48"/>
  <c r="P1873" i="48"/>
  <c r="R1873" i="48"/>
  <c r="S1873" i="48"/>
  <c r="R842" i="48"/>
  <c r="Q842" i="48"/>
  <c r="P842" i="48"/>
  <c r="O842" i="48"/>
  <c r="S842" i="48"/>
  <c r="Q1233" i="48"/>
  <c r="P1233" i="48"/>
  <c r="O1233" i="48"/>
  <c r="S1233" i="48"/>
  <c r="R1233" i="48"/>
  <c r="R880" i="48"/>
  <c r="Q880" i="48"/>
  <c r="P880" i="48"/>
  <c r="S880" i="48"/>
  <c r="O880" i="48"/>
  <c r="R825" i="48"/>
  <c r="Q825" i="48"/>
  <c r="S825" i="48"/>
  <c r="P825" i="48"/>
  <c r="O825" i="48"/>
  <c r="S1978" i="48"/>
  <c r="R1978" i="48"/>
  <c r="Q1978" i="48"/>
  <c r="P1978" i="48"/>
  <c r="O1978" i="48"/>
  <c r="S1595" i="48"/>
  <c r="R1595" i="48"/>
  <c r="P1595" i="48"/>
  <c r="Q1595" i="48"/>
  <c r="O1595" i="48"/>
  <c r="Q1341" i="48"/>
  <c r="S1341" i="48"/>
  <c r="R1341" i="48"/>
  <c r="P1341" i="48"/>
  <c r="O1341" i="48"/>
  <c r="O1860" i="48"/>
  <c r="R1860" i="48"/>
  <c r="S1860" i="48"/>
  <c r="Q1860" i="48"/>
  <c r="P1860" i="48"/>
  <c r="O1483" i="48"/>
  <c r="R1483" i="48"/>
  <c r="S1483" i="48"/>
  <c r="Q1483" i="48"/>
  <c r="P1483" i="48"/>
  <c r="Q1282" i="48"/>
  <c r="P1282" i="48"/>
  <c r="O1282" i="48"/>
  <c r="R1282" i="48"/>
  <c r="S1282" i="48"/>
  <c r="R996" i="48"/>
  <c r="Q996" i="48"/>
  <c r="P996" i="48"/>
  <c r="S996" i="48"/>
  <c r="O996" i="48"/>
  <c r="O1641" i="48"/>
  <c r="Q1641" i="48"/>
  <c r="S1641" i="48"/>
  <c r="P1641" i="48"/>
  <c r="R1641" i="48"/>
  <c r="O1867" i="48"/>
  <c r="R1867" i="48"/>
  <c r="Q1867" i="48"/>
  <c r="P1867" i="48"/>
  <c r="S1867" i="48"/>
  <c r="O1505" i="48"/>
  <c r="R1505" i="48"/>
  <c r="Q1505" i="48"/>
  <c r="P1505" i="48"/>
  <c r="S1505" i="48"/>
  <c r="O1500" i="48"/>
  <c r="R1500" i="48"/>
  <c r="S1500" i="48"/>
  <c r="Q1500" i="48"/>
  <c r="P1500" i="48"/>
  <c r="S1186" i="48"/>
  <c r="P1186" i="48"/>
  <c r="R1186" i="48"/>
  <c r="Q1186" i="48"/>
  <c r="O1186" i="48"/>
  <c r="Q1252" i="48"/>
  <c r="S1252" i="48"/>
  <c r="R1252" i="48"/>
  <c r="P1252" i="48"/>
  <c r="O1252" i="48"/>
  <c r="P1216" i="48"/>
  <c r="O1216" i="48"/>
  <c r="S1216" i="48"/>
  <c r="R1216" i="48"/>
  <c r="Q1216" i="48"/>
  <c r="Q1214" i="48"/>
  <c r="P1214" i="48"/>
  <c r="O1214" i="48"/>
  <c r="S1214" i="48"/>
  <c r="R1214" i="48"/>
  <c r="R857" i="48"/>
  <c r="Q857" i="48"/>
  <c r="P857" i="48"/>
  <c r="O857" i="48"/>
  <c r="S857" i="48"/>
  <c r="O1850" i="48"/>
  <c r="R1850" i="48"/>
  <c r="S1850" i="48"/>
  <c r="Q1850" i="48"/>
  <c r="P1850" i="48"/>
  <c r="S1612" i="48"/>
  <c r="R1612" i="48"/>
  <c r="Q1612" i="48"/>
  <c r="O1612" i="48"/>
  <c r="P1612" i="48"/>
  <c r="O1528" i="48"/>
  <c r="R1528" i="48"/>
  <c r="S1528" i="48"/>
  <c r="Q1528" i="48"/>
  <c r="P1528" i="48"/>
  <c r="S1245" i="48"/>
  <c r="P1245" i="48"/>
  <c r="O1245" i="48"/>
  <c r="Q1245" i="48"/>
  <c r="R1245" i="48"/>
  <c r="Q1310" i="48"/>
  <c r="S1310" i="48"/>
  <c r="O1310" i="48"/>
  <c r="R1310" i="48"/>
  <c r="P1310" i="48"/>
  <c r="O1846" i="48"/>
  <c r="R1846" i="48"/>
  <c r="S1846" i="48"/>
  <c r="Q1846" i="48"/>
  <c r="P1846" i="48"/>
  <c r="O1615" i="48"/>
  <c r="R1615" i="48"/>
  <c r="S1615" i="48"/>
  <c r="Q1615" i="48"/>
  <c r="P1615" i="48"/>
  <c r="O1506" i="48"/>
  <c r="R1506" i="48"/>
  <c r="P1506" i="48"/>
  <c r="Q1506" i="48"/>
  <c r="S1506" i="48"/>
  <c r="Q1562" i="48"/>
  <c r="P1562" i="48"/>
  <c r="O1562" i="48"/>
  <c r="S1562" i="48"/>
  <c r="R1562" i="48"/>
  <c r="Q1222" i="48"/>
  <c r="P1222" i="48"/>
  <c r="R1222" i="48"/>
  <c r="S1222" i="48"/>
  <c r="O1222" i="48"/>
  <c r="Q1307" i="48"/>
  <c r="R1307" i="48"/>
  <c r="P1307" i="48"/>
  <c r="O1307" i="48"/>
  <c r="S1307" i="48"/>
  <c r="Q1331" i="48"/>
  <c r="R1331" i="48"/>
  <c r="P1331" i="48"/>
  <c r="O1331" i="48"/>
  <c r="S1331" i="48"/>
  <c r="R797" i="48"/>
  <c r="P797" i="48"/>
  <c r="O797" i="48"/>
  <c r="Q797" i="48"/>
  <c r="S797" i="48"/>
  <c r="R978" i="48"/>
  <c r="Q978" i="48"/>
  <c r="P978" i="48"/>
  <c r="S978" i="48"/>
  <c r="O978" i="48"/>
  <c r="O1622" i="48"/>
  <c r="S1622" i="48"/>
  <c r="Q1622" i="48"/>
  <c r="R1622" i="48"/>
  <c r="P1622" i="48"/>
  <c r="Q1345" i="48"/>
  <c r="O1345" i="48"/>
  <c r="S1345" i="48"/>
  <c r="R1345" i="48"/>
  <c r="P1345" i="48"/>
  <c r="R768" i="48"/>
  <c r="S768" i="48"/>
  <c r="Q768" i="48"/>
  <c r="P768" i="48"/>
  <c r="O768" i="48"/>
  <c r="O1494" i="48"/>
  <c r="R1494" i="48"/>
  <c r="P1494" i="48"/>
  <c r="Q1494" i="48"/>
  <c r="S1494" i="48"/>
  <c r="O1537" i="48"/>
  <c r="R1537" i="48"/>
  <c r="Q1537" i="48"/>
  <c r="P1537" i="48"/>
  <c r="S1537" i="48"/>
  <c r="O1878" i="48"/>
  <c r="R1878" i="48"/>
  <c r="P1878" i="48"/>
  <c r="S1878" i="48"/>
  <c r="Q1878" i="48"/>
  <c r="R1597" i="48"/>
  <c r="P1597" i="48"/>
  <c r="S1597" i="48"/>
  <c r="Q1597" i="48"/>
  <c r="O1597" i="48"/>
  <c r="O1534" i="48"/>
  <c r="R1534" i="48"/>
  <c r="P1534" i="48"/>
  <c r="Q1534" i="48"/>
  <c r="S1534" i="48"/>
  <c r="O1614" i="48"/>
  <c r="S1614" i="48"/>
  <c r="R1614" i="48"/>
  <c r="Q1614" i="48"/>
  <c r="P1614" i="48"/>
  <c r="Q1288" i="48"/>
  <c r="R1288" i="48"/>
  <c r="S1288" i="48"/>
  <c r="P1288" i="48"/>
  <c r="O1288" i="48"/>
  <c r="Q1358" i="48"/>
  <c r="S1358" i="48"/>
  <c r="O1358" i="48"/>
  <c r="R1358" i="48"/>
  <c r="P1358" i="48"/>
  <c r="O1624" i="48"/>
  <c r="P1624" i="48"/>
  <c r="R1624" i="48"/>
  <c r="Q1624" i="48"/>
  <c r="S1624" i="48"/>
  <c r="R865" i="48"/>
  <c r="Q865" i="48"/>
  <c r="P865" i="48"/>
  <c r="O865" i="48"/>
  <c r="S865" i="48"/>
  <c r="R866" i="48"/>
  <c r="Q866" i="48"/>
  <c r="P866" i="48"/>
  <c r="S866" i="48"/>
  <c r="O866" i="48"/>
  <c r="S728" i="48"/>
  <c r="P728" i="48"/>
  <c r="R728" i="48"/>
  <c r="Q728" i="48"/>
  <c r="O728" i="48"/>
  <c r="S696" i="48"/>
  <c r="P696" i="48"/>
  <c r="R696" i="48"/>
  <c r="Q696" i="48"/>
  <c r="O696" i="48"/>
  <c r="Q1135" i="48"/>
  <c r="P1135" i="48"/>
  <c r="O1135" i="48"/>
  <c r="S1135" i="48"/>
  <c r="R1135" i="48"/>
  <c r="S756" i="48"/>
  <c r="P756" i="48"/>
  <c r="R756" i="48"/>
  <c r="Q756" i="48"/>
  <c r="O756" i="48"/>
  <c r="S593" i="48"/>
  <c r="R593" i="48"/>
  <c r="O593" i="48"/>
  <c r="P593" i="48"/>
  <c r="Q593" i="48"/>
  <c r="S569" i="48"/>
  <c r="R569" i="48"/>
  <c r="O569" i="48"/>
  <c r="P569" i="48"/>
  <c r="Q569" i="48"/>
  <c r="S642" i="48"/>
  <c r="R642" i="48"/>
  <c r="O642" i="48"/>
  <c r="Q642" i="48"/>
  <c r="P642" i="48"/>
  <c r="S1015" i="48"/>
  <c r="P1015" i="48"/>
  <c r="Q1015" i="48"/>
  <c r="R1015" i="48"/>
  <c r="O1015" i="48"/>
  <c r="R798" i="48"/>
  <c r="Q798" i="48"/>
  <c r="P798" i="48"/>
  <c r="O798" i="48"/>
  <c r="S798" i="48"/>
  <c r="S641" i="48"/>
  <c r="R641" i="48"/>
  <c r="O641" i="48"/>
  <c r="P641" i="48"/>
  <c r="Q641" i="48"/>
  <c r="Q1167" i="48"/>
  <c r="P1167" i="48"/>
  <c r="O1167" i="48"/>
  <c r="S1167" i="48"/>
  <c r="R1167" i="48"/>
  <c r="S619" i="48"/>
  <c r="R619" i="48"/>
  <c r="O619" i="48"/>
  <c r="P619" i="48"/>
  <c r="Q619" i="48"/>
  <c r="R918" i="48"/>
  <c r="Q918" i="48"/>
  <c r="P918" i="48"/>
  <c r="O918" i="48"/>
  <c r="S918" i="48"/>
  <c r="R903" i="48"/>
  <c r="Q903" i="48"/>
  <c r="P903" i="48"/>
  <c r="S903" i="48"/>
  <c r="O903" i="48"/>
  <c r="Q1107" i="48"/>
  <c r="P1107" i="48"/>
  <c r="O1107" i="48"/>
  <c r="S1107" i="48"/>
  <c r="R1107" i="48"/>
  <c r="S584" i="48"/>
  <c r="R584" i="48"/>
  <c r="O584" i="48"/>
  <c r="Q584" i="48"/>
  <c r="P584" i="48"/>
  <c r="S648" i="48"/>
  <c r="R648" i="48"/>
  <c r="O648" i="48"/>
  <c r="Q648" i="48"/>
  <c r="P648" i="48"/>
  <c r="S695" i="48"/>
  <c r="P695" i="48"/>
  <c r="R695" i="48"/>
  <c r="Q695" i="48"/>
  <c r="O695" i="48"/>
  <c r="S727" i="48"/>
  <c r="P727" i="48"/>
  <c r="R727" i="48"/>
  <c r="Q727" i="48"/>
  <c r="O727" i="48"/>
  <c r="S759" i="48"/>
  <c r="P759" i="48"/>
  <c r="R759" i="48"/>
  <c r="Q759" i="48"/>
  <c r="O759" i="48"/>
  <c r="Q1018" i="48"/>
  <c r="P1018" i="48"/>
  <c r="O1018" i="48"/>
  <c r="S1018" i="48"/>
  <c r="R1018" i="48"/>
  <c r="Q1175" i="48"/>
  <c r="P1175" i="48"/>
  <c r="O1175" i="48"/>
  <c r="S1175" i="48"/>
  <c r="R1175" i="48"/>
  <c r="S614" i="48"/>
  <c r="R614" i="48"/>
  <c r="O614" i="48"/>
  <c r="Q614" i="48"/>
  <c r="P614" i="48"/>
  <c r="S686" i="48"/>
  <c r="P686" i="48"/>
  <c r="R686" i="48"/>
  <c r="Q686" i="48"/>
  <c r="O686" i="48"/>
  <c r="S718" i="48"/>
  <c r="P718" i="48"/>
  <c r="R718" i="48"/>
  <c r="Q718" i="48"/>
  <c r="O718" i="48"/>
  <c r="S750" i="48"/>
  <c r="P750" i="48"/>
  <c r="R750" i="48"/>
  <c r="Q750" i="48"/>
  <c r="O750" i="48"/>
  <c r="R988" i="48"/>
  <c r="Q988" i="48"/>
  <c r="P988" i="48"/>
  <c r="S988" i="48"/>
  <c r="O988" i="48"/>
  <c r="S597" i="48"/>
  <c r="R597" i="48"/>
  <c r="O597" i="48"/>
  <c r="P597" i="48"/>
  <c r="Q597" i="48"/>
  <c r="Q658" i="48"/>
  <c r="P658" i="48"/>
  <c r="O658" i="48"/>
  <c r="R658" i="48"/>
  <c r="S658" i="48"/>
  <c r="Q1099" i="48"/>
  <c r="P1099" i="48"/>
  <c r="O1099" i="48"/>
  <c r="S1099" i="48"/>
  <c r="R1099" i="48"/>
  <c r="S580" i="48"/>
  <c r="R580" i="48"/>
  <c r="O580" i="48"/>
  <c r="P580" i="48"/>
  <c r="Q580" i="48"/>
  <c r="S644" i="48"/>
  <c r="R644" i="48"/>
  <c r="O644" i="48"/>
  <c r="Q644" i="48"/>
  <c r="P644" i="48"/>
  <c r="S705" i="48"/>
  <c r="P705" i="48"/>
  <c r="R705" i="48"/>
  <c r="Q705" i="48"/>
  <c r="O705" i="48"/>
  <c r="S737" i="48"/>
  <c r="P737" i="48"/>
  <c r="R737" i="48"/>
  <c r="Q737" i="48"/>
  <c r="O737" i="48"/>
  <c r="R902" i="48"/>
  <c r="Q902" i="48"/>
  <c r="P902" i="48"/>
  <c r="O902" i="48"/>
  <c r="S902" i="48"/>
  <c r="R851" i="48"/>
  <c r="Q851" i="48"/>
  <c r="P851" i="48"/>
  <c r="S851" i="48"/>
  <c r="O851" i="48"/>
  <c r="R979" i="48"/>
  <c r="Q979" i="48"/>
  <c r="P979" i="48"/>
  <c r="S979" i="48"/>
  <c r="O979" i="48"/>
  <c r="R762" i="48"/>
  <c r="P762" i="48"/>
  <c r="Q762" i="48"/>
  <c r="O762" i="48"/>
  <c r="S762" i="48"/>
  <c r="R769" i="48"/>
  <c r="S769" i="48"/>
  <c r="O769" i="48"/>
  <c r="P769" i="48"/>
  <c r="Q769" i="48"/>
  <c r="R891" i="48"/>
  <c r="Q891" i="48"/>
  <c r="P891" i="48"/>
  <c r="S891" i="48"/>
  <c r="O891" i="48"/>
  <c r="S1017" i="48"/>
  <c r="P1017" i="48"/>
  <c r="R1017" i="48"/>
  <c r="Q1017" i="48"/>
  <c r="O1017" i="48"/>
  <c r="Q1076" i="48"/>
  <c r="P1076" i="48"/>
  <c r="O1076" i="48"/>
  <c r="S1076" i="48"/>
  <c r="R1076" i="48"/>
  <c r="Q1108" i="48"/>
  <c r="P1108" i="48"/>
  <c r="O1108" i="48"/>
  <c r="S1108" i="48"/>
  <c r="R1108" i="48"/>
  <c r="Q1140" i="48"/>
  <c r="P1140" i="48"/>
  <c r="O1140" i="48"/>
  <c r="S1140" i="48"/>
  <c r="R1140" i="48"/>
  <c r="Q1172" i="48"/>
  <c r="P1172" i="48"/>
  <c r="O1172" i="48"/>
  <c r="S1172" i="48"/>
  <c r="R1172" i="48"/>
  <c r="R878" i="48"/>
  <c r="Q878" i="48"/>
  <c r="P878" i="48"/>
  <c r="O878" i="48"/>
  <c r="S878" i="48"/>
  <c r="R916" i="48"/>
  <c r="Q916" i="48"/>
  <c r="P916" i="48"/>
  <c r="S916" i="48"/>
  <c r="O916" i="48"/>
  <c r="R959" i="48"/>
  <c r="Q959" i="48"/>
  <c r="P959" i="48"/>
  <c r="S959" i="48"/>
  <c r="O959" i="48"/>
  <c r="Q1020" i="48"/>
  <c r="P1020" i="48"/>
  <c r="O1020" i="48"/>
  <c r="S1020" i="48"/>
  <c r="R1020" i="48"/>
  <c r="Q1065" i="48"/>
  <c r="P1065" i="48"/>
  <c r="O1065" i="48"/>
  <c r="S1065" i="48"/>
  <c r="R1065" i="48"/>
  <c r="Q1097" i="48"/>
  <c r="P1097" i="48"/>
  <c r="O1097" i="48"/>
  <c r="S1097" i="48"/>
  <c r="R1097" i="48"/>
  <c r="Q1129" i="48"/>
  <c r="P1129" i="48"/>
  <c r="O1129" i="48"/>
  <c r="S1129" i="48"/>
  <c r="R1129" i="48"/>
  <c r="Q1161" i="48"/>
  <c r="P1161" i="48"/>
  <c r="O1161" i="48"/>
  <c r="S1161" i="48"/>
  <c r="R1161" i="48"/>
  <c r="R1420" i="48"/>
  <c r="O1420" i="48"/>
  <c r="S1420" i="48"/>
  <c r="Q1420" i="48"/>
  <c r="P1420" i="48"/>
  <c r="Q1074" i="48"/>
  <c r="P1074" i="48"/>
  <c r="O1074" i="48"/>
  <c r="S1074" i="48"/>
  <c r="R1074" i="48"/>
  <c r="Q1106" i="48"/>
  <c r="P1106" i="48"/>
  <c r="O1106" i="48"/>
  <c r="S1106" i="48"/>
  <c r="R1106" i="48"/>
  <c r="Q1138" i="48"/>
  <c r="P1138" i="48"/>
  <c r="O1138" i="48"/>
  <c r="S1138" i="48"/>
  <c r="R1138" i="48"/>
  <c r="Q1170" i="48"/>
  <c r="P1170" i="48"/>
  <c r="O1170" i="48"/>
  <c r="S1170" i="48"/>
  <c r="R1170" i="48"/>
  <c r="S1390" i="48"/>
  <c r="R1390" i="48"/>
  <c r="O1390" i="48"/>
  <c r="Q1390" i="48"/>
  <c r="P1390" i="48"/>
  <c r="O1035" i="48"/>
  <c r="Q1035" i="48"/>
  <c r="P1035" i="48"/>
  <c r="S1035" i="48"/>
  <c r="R1035" i="48"/>
  <c r="O1043" i="48"/>
  <c r="Q1043" i="48"/>
  <c r="P1043" i="48"/>
  <c r="S1043" i="48"/>
  <c r="R1043" i="48"/>
  <c r="P1050" i="48"/>
  <c r="O1050" i="48"/>
  <c r="Q1050" i="48"/>
  <c r="S1050" i="48"/>
  <c r="R1050" i="48"/>
  <c r="R1398" i="48"/>
  <c r="S1398" i="48"/>
  <c r="O1398" i="48"/>
  <c r="P1398" i="48"/>
  <c r="Q1398" i="48"/>
  <c r="R1399" i="48"/>
  <c r="P1399" i="48"/>
  <c r="Q1399" i="48"/>
  <c r="O1399" i="48"/>
  <c r="S1399" i="48"/>
  <c r="R1412" i="48"/>
  <c r="S1412" i="48"/>
  <c r="Q1412" i="48"/>
  <c r="P1412" i="48"/>
  <c r="O1412" i="48"/>
  <c r="S1431" i="48"/>
  <c r="R1431" i="48"/>
  <c r="O1431" i="48"/>
  <c r="Q1431" i="48"/>
  <c r="P1431" i="48"/>
  <c r="R1430" i="48"/>
  <c r="O1430" i="48"/>
  <c r="S1430" i="48"/>
  <c r="Q1430" i="48"/>
  <c r="P1430" i="48"/>
  <c r="P1365" i="48"/>
  <c r="O1365" i="48"/>
  <c r="S1365" i="48"/>
  <c r="R1365" i="48"/>
  <c r="Q1365" i="48"/>
  <c r="P1381" i="48"/>
  <c r="O1381" i="48"/>
  <c r="S1381" i="48"/>
  <c r="R1381" i="48"/>
  <c r="Q1381" i="48"/>
  <c r="R1410" i="48"/>
  <c r="P1410" i="48"/>
  <c r="O1410" i="48"/>
  <c r="Q1410" i="48"/>
  <c r="S1410" i="48"/>
  <c r="R1409" i="48"/>
  <c r="O1409" i="48"/>
  <c r="S1409" i="48"/>
  <c r="P1409" i="48"/>
  <c r="Q1409" i="48"/>
  <c r="R1421" i="48"/>
  <c r="O1421" i="48"/>
  <c r="S1421" i="48"/>
  <c r="Q1421" i="48"/>
  <c r="P1421" i="48"/>
  <c r="S1688" i="48"/>
  <c r="P1688" i="48"/>
  <c r="R1688" i="48"/>
  <c r="Q1688" i="48"/>
  <c r="O1688" i="48"/>
  <c r="P1645" i="48"/>
  <c r="S1645" i="48"/>
  <c r="R1645" i="48"/>
  <c r="Q1645" i="48"/>
  <c r="O1645" i="48"/>
  <c r="S1674" i="48"/>
  <c r="P1674" i="48"/>
  <c r="R1674" i="48"/>
  <c r="Q1674" i="48"/>
  <c r="O1674" i="48"/>
  <c r="S1689" i="48"/>
  <c r="P1689" i="48"/>
  <c r="R1689" i="48"/>
  <c r="Q1689" i="48"/>
  <c r="O1689" i="48"/>
  <c r="S1732" i="48"/>
  <c r="P1732" i="48"/>
  <c r="R1732" i="48"/>
  <c r="Q1732" i="48"/>
  <c r="O1732" i="48"/>
  <c r="S1671" i="48"/>
  <c r="P1671" i="48"/>
  <c r="R1671" i="48"/>
  <c r="Q1671" i="48"/>
  <c r="O1671" i="48"/>
  <c r="P1659" i="48"/>
  <c r="S1659" i="48"/>
  <c r="R1659" i="48"/>
  <c r="Q1659" i="48"/>
  <c r="O1659" i="48"/>
  <c r="S1712" i="48"/>
  <c r="P1712" i="48"/>
  <c r="R1712" i="48"/>
  <c r="Q1712" i="48"/>
  <c r="O1712" i="48"/>
  <c r="S1700" i="48"/>
  <c r="P1700" i="48"/>
  <c r="R1700" i="48"/>
  <c r="Q1700" i="48"/>
  <c r="O1700" i="48"/>
  <c r="S1751" i="48"/>
  <c r="P1751" i="48"/>
  <c r="R1751" i="48"/>
  <c r="Q1751" i="48"/>
  <c r="O1751" i="48"/>
  <c r="S1708" i="48"/>
  <c r="P1708" i="48"/>
  <c r="R1708" i="48"/>
  <c r="Q1708" i="48"/>
  <c r="O1708" i="48"/>
  <c r="S1715" i="48"/>
  <c r="P1715" i="48"/>
  <c r="R1715" i="48"/>
  <c r="Q1715" i="48"/>
  <c r="O1715" i="48"/>
  <c r="S1714" i="48"/>
  <c r="P1714" i="48"/>
  <c r="R1714" i="48"/>
  <c r="Q1714" i="48"/>
  <c r="O1714" i="48"/>
  <c r="S1729" i="48"/>
  <c r="P1729" i="48"/>
  <c r="R1729" i="48"/>
  <c r="Q1729" i="48"/>
  <c r="O1729" i="48"/>
  <c r="P1644" i="48"/>
  <c r="O1644" i="48"/>
  <c r="S1644" i="48"/>
  <c r="R1644" i="48"/>
  <c r="Q1644" i="48"/>
  <c r="P1926" i="48"/>
  <c r="S1926" i="48"/>
  <c r="R1926" i="48"/>
  <c r="Q1926" i="48"/>
  <c r="O1926" i="48"/>
  <c r="S1761" i="48"/>
  <c r="P1761" i="48"/>
  <c r="R1761" i="48"/>
  <c r="Q1761" i="48"/>
  <c r="O1761" i="48"/>
  <c r="O1876" i="48"/>
  <c r="S1876" i="48"/>
  <c r="P1876" i="48"/>
  <c r="Q1876" i="48"/>
  <c r="R1876" i="48"/>
  <c r="S1768" i="48"/>
  <c r="P1768" i="48"/>
  <c r="O1768" i="48"/>
  <c r="Q1768" i="48"/>
  <c r="R1768" i="48"/>
  <c r="S1776" i="48"/>
  <c r="P1776" i="48"/>
  <c r="O1776" i="48"/>
  <c r="Q1776" i="48"/>
  <c r="R1776" i="48"/>
  <c r="S1784" i="48"/>
  <c r="P1784" i="48"/>
  <c r="O1784" i="48"/>
  <c r="Q1784" i="48"/>
  <c r="R1784" i="48"/>
  <c r="S1792" i="48"/>
  <c r="P1792" i="48"/>
  <c r="O1792" i="48"/>
  <c r="Q1792" i="48"/>
  <c r="R1792" i="48"/>
  <c r="Q1906" i="48"/>
  <c r="P1906" i="48"/>
  <c r="O1906" i="48"/>
  <c r="S1906" i="48"/>
  <c r="R1906" i="48"/>
  <c r="O1801" i="48"/>
  <c r="S1801" i="48"/>
  <c r="R1801" i="48"/>
  <c r="P1801" i="48"/>
  <c r="Q1801" i="48"/>
  <c r="P1798" i="48"/>
  <c r="O1798" i="48"/>
  <c r="S1798" i="48"/>
  <c r="R1798" i="48"/>
  <c r="Q1798" i="48"/>
  <c r="P1928" i="48"/>
  <c r="S1928" i="48"/>
  <c r="R1928" i="48"/>
  <c r="Q1928" i="48"/>
  <c r="O1928" i="48"/>
  <c r="S1943" i="48"/>
  <c r="P1943" i="48"/>
  <c r="R1943" i="48"/>
  <c r="Q1943" i="48"/>
  <c r="O1943" i="48"/>
  <c r="S1958" i="48"/>
  <c r="P1958" i="48"/>
  <c r="R1958" i="48"/>
  <c r="Q1958" i="48"/>
  <c r="O1958" i="48"/>
  <c r="P1918" i="48"/>
  <c r="S1918" i="48"/>
  <c r="R1918" i="48"/>
  <c r="Q1918" i="48"/>
  <c r="O1918" i="48"/>
  <c r="S1954" i="48"/>
  <c r="P1954" i="48"/>
  <c r="R1954" i="48"/>
  <c r="Q1954" i="48"/>
  <c r="O1954" i="48"/>
  <c r="Q2019" i="48"/>
  <c r="P2019" i="48"/>
  <c r="O2019" i="48"/>
  <c r="S2019" i="48"/>
  <c r="R2019" i="48"/>
  <c r="Q1938" i="48"/>
  <c r="P1938" i="48"/>
  <c r="O1938" i="48"/>
  <c r="S1938" i="48"/>
  <c r="R1938" i="48"/>
  <c r="Q1914" i="48"/>
  <c r="S1914" i="48"/>
  <c r="R1914" i="48"/>
  <c r="P1914" i="48"/>
  <c r="O1914" i="48"/>
  <c r="P1929" i="48"/>
  <c r="R1929" i="48"/>
  <c r="S1929" i="48"/>
  <c r="Q1929" i="48"/>
  <c r="O1929" i="48"/>
  <c r="S1963" i="48"/>
  <c r="P1963" i="48"/>
  <c r="R1963" i="48"/>
  <c r="O1963" i="48"/>
  <c r="Q1963" i="48"/>
  <c r="Q2024" i="48"/>
  <c r="P2024" i="48"/>
  <c r="O2024" i="48"/>
  <c r="S2024" i="48"/>
  <c r="R2024" i="48"/>
  <c r="Q1995" i="48"/>
  <c r="P1995" i="48"/>
  <c r="O1995" i="48"/>
  <c r="R1995" i="48"/>
  <c r="S1995" i="48"/>
  <c r="Q2007" i="48"/>
  <c r="P2007" i="48"/>
  <c r="S2007" i="48"/>
  <c r="R2007" i="48"/>
  <c r="O2007" i="48"/>
  <c r="Q2016" i="48"/>
  <c r="P2016" i="48"/>
  <c r="O2016" i="48"/>
  <c r="S2016" i="48"/>
  <c r="R2016" i="48"/>
  <c r="Q2002" i="48"/>
  <c r="P2002" i="48"/>
  <c r="S2002" i="48"/>
  <c r="R2002" i="48"/>
  <c r="O2002" i="48"/>
  <c r="R2028" i="48"/>
  <c r="O2028" i="48"/>
  <c r="Q2028" i="48"/>
  <c r="P2028" i="48"/>
  <c r="S2028" i="48"/>
  <c r="R2042" i="48"/>
  <c r="S2042" i="48"/>
  <c r="O2042" i="48"/>
  <c r="Q2042" i="48"/>
  <c r="P2042" i="48"/>
  <c r="R2055" i="48"/>
  <c r="P2055" i="48"/>
  <c r="S2055" i="48"/>
  <c r="O2055" i="48"/>
  <c r="Q2055" i="48"/>
  <c r="Q1344" i="48"/>
  <c r="R1344" i="48"/>
  <c r="P1344" i="48"/>
  <c r="O1344" i="48"/>
  <c r="S1344" i="48"/>
  <c r="Q1342" i="48"/>
  <c r="S1342" i="48"/>
  <c r="O1342" i="48"/>
  <c r="R1342" i="48"/>
  <c r="P1342" i="48"/>
  <c r="O1490" i="48"/>
  <c r="R1490" i="48"/>
  <c r="P1490" i="48"/>
  <c r="Q1490" i="48"/>
  <c r="S1490" i="48"/>
  <c r="R922" i="48"/>
  <c r="Q922" i="48"/>
  <c r="P922" i="48"/>
  <c r="S922" i="48"/>
  <c r="O922" i="48"/>
  <c r="S1603" i="48"/>
  <c r="R1603" i="48"/>
  <c r="P1603" i="48"/>
  <c r="Q1603" i="48"/>
  <c r="O1603" i="48"/>
  <c r="Q1262" i="48"/>
  <c r="S1262" i="48"/>
  <c r="O1262" i="48"/>
  <c r="R1262" i="48"/>
  <c r="P1262" i="48"/>
  <c r="O1480" i="48"/>
  <c r="R1480" i="48"/>
  <c r="S1480" i="48"/>
  <c r="Q1480" i="48"/>
  <c r="P1480" i="48"/>
  <c r="P674" i="48"/>
  <c r="Q674" i="48"/>
  <c r="O674" i="48"/>
  <c r="S674" i="48"/>
  <c r="R674" i="48"/>
  <c r="O1577" i="48"/>
  <c r="S1577" i="48"/>
  <c r="Q1577" i="48"/>
  <c r="P1577" i="48"/>
  <c r="R1577" i="48"/>
  <c r="O1508" i="48"/>
  <c r="R1508" i="48"/>
  <c r="S1508" i="48"/>
  <c r="Q1508" i="48"/>
  <c r="P1508" i="48"/>
  <c r="O1458" i="48"/>
  <c r="R1458" i="48"/>
  <c r="P1458" i="48"/>
  <c r="S1458" i="48"/>
  <c r="Q1458" i="48"/>
  <c r="R789" i="48"/>
  <c r="P789" i="48"/>
  <c r="O789" i="48"/>
  <c r="S789" i="48"/>
  <c r="Q789" i="48"/>
  <c r="O1456" i="48"/>
  <c r="R1456" i="48"/>
  <c r="Q1456" i="48"/>
  <c r="P1456" i="48"/>
  <c r="S1456" i="48"/>
  <c r="O1589" i="48"/>
  <c r="S1589" i="48"/>
  <c r="P1589" i="48"/>
  <c r="Q1589" i="48"/>
  <c r="R1589" i="48"/>
  <c r="R992" i="48"/>
  <c r="Q992" i="48"/>
  <c r="P992" i="48"/>
  <c r="S992" i="48"/>
  <c r="O992" i="48"/>
  <c r="Q1285" i="48"/>
  <c r="S1285" i="48"/>
  <c r="R1285" i="48"/>
  <c r="O1285" i="48"/>
  <c r="P1285" i="48"/>
  <c r="O1849" i="48"/>
  <c r="R1849" i="48"/>
  <c r="Q1849" i="48"/>
  <c r="P1849" i="48"/>
  <c r="S1849" i="48"/>
  <c r="Q1289" i="48"/>
  <c r="O1289" i="48"/>
  <c r="S1289" i="48"/>
  <c r="R1289" i="48"/>
  <c r="P1289" i="48"/>
  <c r="R889" i="48"/>
  <c r="Q889" i="48"/>
  <c r="P889" i="48"/>
  <c r="O889" i="48"/>
  <c r="S889" i="48"/>
  <c r="S712" i="48"/>
  <c r="P712" i="48"/>
  <c r="R712" i="48"/>
  <c r="Q712" i="48"/>
  <c r="O712" i="48"/>
  <c r="S591" i="48"/>
  <c r="R591" i="48"/>
  <c r="O591" i="48"/>
  <c r="Q591" i="48"/>
  <c r="P591" i="48"/>
  <c r="S650" i="48"/>
  <c r="R650" i="48"/>
  <c r="O650" i="48"/>
  <c r="Q650" i="48"/>
  <c r="P650" i="48"/>
  <c r="S608" i="48"/>
  <c r="R608" i="48"/>
  <c r="O608" i="48"/>
  <c r="Q608" i="48"/>
  <c r="P608" i="48"/>
  <c r="R823" i="48"/>
  <c r="Q823" i="48"/>
  <c r="S823" i="48"/>
  <c r="P823" i="48"/>
  <c r="O823" i="48"/>
  <c r="S574" i="48"/>
  <c r="R574" i="48"/>
  <c r="O574" i="48"/>
  <c r="Q574" i="48"/>
  <c r="P574" i="48"/>
  <c r="R839" i="48"/>
  <c r="Q839" i="48"/>
  <c r="S839" i="48"/>
  <c r="P839" i="48"/>
  <c r="O839" i="48"/>
  <c r="Q1147" i="48"/>
  <c r="P1147" i="48"/>
  <c r="O1147" i="48"/>
  <c r="S1147" i="48"/>
  <c r="R1147" i="48"/>
  <c r="S749" i="48"/>
  <c r="P749" i="48"/>
  <c r="R749" i="48"/>
  <c r="Q749" i="48"/>
  <c r="O749" i="48"/>
  <c r="R790" i="48"/>
  <c r="Q790" i="48"/>
  <c r="P790" i="48"/>
  <c r="O790" i="48"/>
  <c r="S790" i="48"/>
  <c r="Q1088" i="48"/>
  <c r="P1088" i="48"/>
  <c r="O1088" i="48"/>
  <c r="S1088" i="48"/>
  <c r="R1088" i="48"/>
  <c r="R894" i="48"/>
  <c r="Q894" i="48"/>
  <c r="P894" i="48"/>
  <c r="O894" i="48"/>
  <c r="S894" i="48"/>
  <c r="Q1077" i="48"/>
  <c r="P1077" i="48"/>
  <c r="O1077" i="48"/>
  <c r="S1077" i="48"/>
  <c r="R1077" i="48"/>
  <c r="Q1054" i="48"/>
  <c r="P1054" i="48"/>
  <c r="O1054" i="48"/>
  <c r="S1054" i="48"/>
  <c r="R1054" i="48"/>
  <c r="S1380" i="48"/>
  <c r="R1380" i="48"/>
  <c r="O1380" i="48"/>
  <c r="Q1380" i="48"/>
  <c r="P1380" i="48"/>
  <c r="S1388" i="48"/>
  <c r="R1388" i="48"/>
  <c r="O1388" i="48"/>
  <c r="Q1388" i="48"/>
  <c r="P1388" i="48"/>
  <c r="S1447" i="48"/>
  <c r="R1447" i="48"/>
  <c r="O1447" i="48"/>
  <c r="Q1447" i="48"/>
  <c r="P1447" i="48"/>
  <c r="S1437" i="48"/>
  <c r="R1437" i="48"/>
  <c r="O1437" i="48"/>
  <c r="Q1437" i="48"/>
  <c r="P1437" i="48"/>
  <c r="S1665" i="48"/>
  <c r="P1665" i="48"/>
  <c r="R1665" i="48"/>
  <c r="Q1665" i="48"/>
  <c r="O1665" i="48"/>
  <c r="S1695" i="48"/>
  <c r="P1695" i="48"/>
  <c r="R1695" i="48"/>
  <c r="Q1695" i="48"/>
  <c r="O1695" i="48"/>
  <c r="S1727" i="48"/>
  <c r="P1727" i="48"/>
  <c r="R1727" i="48"/>
  <c r="Q1727" i="48"/>
  <c r="O1727" i="48"/>
  <c r="S1738" i="48"/>
  <c r="P1738" i="48"/>
  <c r="R1738" i="48"/>
  <c r="Q1738" i="48"/>
  <c r="O1738" i="48"/>
  <c r="S1763" i="48"/>
  <c r="P1763" i="48"/>
  <c r="O1763" i="48"/>
  <c r="R1763" i="48"/>
  <c r="Q1763" i="48"/>
  <c r="S1795" i="48"/>
  <c r="P1795" i="48"/>
  <c r="O1795" i="48"/>
  <c r="R1795" i="48"/>
  <c r="Q1795" i="48"/>
  <c r="P1895" i="48"/>
  <c r="S1895" i="48"/>
  <c r="R1895" i="48"/>
  <c r="Q1895" i="48"/>
  <c r="O1895" i="48"/>
  <c r="P1899" i="48"/>
  <c r="R1899" i="48"/>
  <c r="S1899" i="48"/>
  <c r="Q1899" i="48"/>
  <c r="O1899" i="48"/>
  <c r="S1953" i="48"/>
  <c r="P1953" i="48"/>
  <c r="R1953" i="48"/>
  <c r="O1953" i="48"/>
  <c r="Q1953" i="48"/>
  <c r="Q1994" i="48"/>
  <c r="P1994" i="48"/>
  <c r="O1994" i="48"/>
  <c r="R1994" i="48"/>
  <c r="S1994" i="48"/>
  <c r="Q2015" i="48"/>
  <c r="P2015" i="48"/>
  <c r="O2015" i="48"/>
  <c r="S2015" i="48"/>
  <c r="R2015" i="48"/>
  <c r="R824" i="48"/>
  <c r="Q824" i="48"/>
  <c r="S824" i="48"/>
  <c r="P824" i="48"/>
  <c r="O824" i="48"/>
  <c r="Q1318" i="48"/>
  <c r="S1318" i="48"/>
  <c r="O1318" i="48"/>
  <c r="R1318" i="48"/>
  <c r="P1318" i="48"/>
  <c r="O1540" i="48"/>
  <c r="R1540" i="48"/>
  <c r="S1540" i="48"/>
  <c r="Q1540" i="48"/>
  <c r="P1540" i="48"/>
  <c r="Q1354" i="48"/>
  <c r="P1354" i="48"/>
  <c r="O1354" i="48"/>
  <c r="S1354" i="48"/>
  <c r="R1354" i="48"/>
  <c r="Q1258" i="48"/>
  <c r="P1258" i="48"/>
  <c r="O1258" i="48"/>
  <c r="S1258" i="48"/>
  <c r="R1258" i="48"/>
  <c r="O1536" i="48"/>
  <c r="R1536" i="48"/>
  <c r="S1536" i="48"/>
  <c r="Q1536" i="48"/>
  <c r="P1536" i="48"/>
  <c r="Q1266" i="48"/>
  <c r="P1266" i="48"/>
  <c r="O1266" i="48"/>
  <c r="R1266" i="48"/>
  <c r="S1266" i="48"/>
  <c r="R764" i="48"/>
  <c r="O764" i="48"/>
  <c r="S764" i="48"/>
  <c r="P764" i="48"/>
  <c r="Q764" i="48"/>
  <c r="R893" i="48"/>
  <c r="Q893" i="48"/>
  <c r="P893" i="48"/>
  <c r="S893" i="48"/>
  <c r="O893" i="48"/>
  <c r="O1466" i="48"/>
  <c r="R1466" i="48"/>
  <c r="P1466" i="48"/>
  <c r="Q1466" i="48"/>
  <c r="S1466" i="48"/>
  <c r="O1544" i="48"/>
  <c r="R1544" i="48"/>
  <c r="S1544" i="48"/>
  <c r="Q1544" i="48"/>
  <c r="P1544" i="48"/>
  <c r="O1888" i="48"/>
  <c r="R1888" i="48"/>
  <c r="S1888" i="48"/>
  <c r="Q1888" i="48"/>
  <c r="P1888" i="48"/>
  <c r="O1455" i="48"/>
  <c r="R1455" i="48"/>
  <c r="S1455" i="48"/>
  <c r="Q1455" i="48"/>
  <c r="P1455" i="48"/>
  <c r="Q1253" i="48"/>
  <c r="S1253" i="48"/>
  <c r="R1253" i="48"/>
  <c r="O1253" i="48"/>
  <c r="P1253" i="48"/>
  <c r="R2053" i="48"/>
  <c r="S2053" i="48"/>
  <c r="Q2053" i="48"/>
  <c r="P2053" i="48"/>
  <c r="O2053" i="48"/>
  <c r="O1467" i="48"/>
  <c r="R1467" i="48"/>
  <c r="S1467" i="48"/>
  <c r="Q1467" i="48"/>
  <c r="P1467" i="48"/>
  <c r="O1637" i="48"/>
  <c r="Q1637" i="48"/>
  <c r="P1637" i="48"/>
  <c r="R1637" i="48"/>
  <c r="S1637" i="48"/>
  <c r="O1454" i="48"/>
  <c r="R1454" i="48"/>
  <c r="Q1454" i="48"/>
  <c r="P1454" i="48"/>
  <c r="S1454" i="48"/>
  <c r="R1009" i="48"/>
  <c r="Q1009" i="48"/>
  <c r="P1009" i="48"/>
  <c r="O1009" i="48"/>
  <c r="S1009" i="48"/>
  <c r="R2049" i="48"/>
  <c r="O2049" i="48"/>
  <c r="S2049" i="48"/>
  <c r="Q2049" i="48"/>
  <c r="P2049" i="48"/>
  <c r="O1629" i="48"/>
  <c r="Q1629" i="48"/>
  <c r="P1629" i="48"/>
  <c r="R1629" i="48"/>
  <c r="S1629" i="48"/>
  <c r="O1630" i="48"/>
  <c r="S1630" i="48"/>
  <c r="R1630" i="48"/>
  <c r="Q1630" i="48"/>
  <c r="P1630" i="48"/>
  <c r="S1229" i="48"/>
  <c r="P1229" i="48"/>
  <c r="O1229" i="48"/>
  <c r="Q1229" i="48"/>
  <c r="R1229" i="48"/>
  <c r="R763" i="48"/>
  <c r="Q763" i="48"/>
  <c r="S763" i="48"/>
  <c r="P763" i="48"/>
  <c r="O763" i="48"/>
  <c r="S649" i="48"/>
  <c r="R649" i="48"/>
  <c r="O649" i="48"/>
  <c r="P649" i="48"/>
  <c r="Q649" i="48"/>
  <c r="R892" i="48"/>
  <c r="Q892" i="48"/>
  <c r="P892" i="48"/>
  <c r="S892" i="48"/>
  <c r="O892" i="48"/>
  <c r="R847" i="48"/>
  <c r="Q847" i="48"/>
  <c r="S847" i="48"/>
  <c r="P847" i="48"/>
  <c r="O847" i="48"/>
  <c r="Q1026" i="48"/>
  <c r="P1026" i="48"/>
  <c r="O1026" i="48"/>
  <c r="S1026" i="48"/>
  <c r="R1026" i="48"/>
  <c r="S647" i="48"/>
  <c r="R647" i="48"/>
  <c r="O647" i="48"/>
  <c r="Q647" i="48"/>
  <c r="P647" i="48"/>
  <c r="S632" i="48"/>
  <c r="R632" i="48"/>
  <c r="O632" i="48"/>
  <c r="Q632" i="48"/>
  <c r="P632" i="48"/>
  <c r="S751" i="48"/>
  <c r="P751" i="48"/>
  <c r="R751" i="48"/>
  <c r="Q751" i="48"/>
  <c r="O751" i="48"/>
  <c r="S598" i="48"/>
  <c r="R598" i="48"/>
  <c r="O598" i="48"/>
  <c r="Q598" i="48"/>
  <c r="P598" i="48"/>
  <c r="S742" i="48"/>
  <c r="P742" i="48"/>
  <c r="R742" i="48"/>
  <c r="Q742" i="48"/>
  <c r="O742" i="48"/>
  <c r="S645" i="48"/>
  <c r="R645" i="48"/>
  <c r="O645" i="48"/>
  <c r="P645" i="48"/>
  <c r="Q645" i="48"/>
  <c r="S564" i="48"/>
  <c r="R564" i="48"/>
  <c r="O564" i="48"/>
  <c r="P564" i="48"/>
  <c r="Q564" i="48"/>
  <c r="S729" i="48"/>
  <c r="P729" i="48"/>
  <c r="R729" i="48"/>
  <c r="Q729" i="48"/>
  <c r="O729" i="48"/>
  <c r="R947" i="48"/>
  <c r="Q947" i="48"/>
  <c r="P947" i="48"/>
  <c r="S947" i="48"/>
  <c r="O947" i="48"/>
  <c r="R859" i="48"/>
  <c r="Q859" i="48"/>
  <c r="P859" i="48"/>
  <c r="S859" i="48"/>
  <c r="O859" i="48"/>
  <c r="Q1100" i="48"/>
  <c r="P1100" i="48"/>
  <c r="O1100" i="48"/>
  <c r="S1100" i="48"/>
  <c r="R1100" i="48"/>
  <c r="R863" i="48"/>
  <c r="Q863" i="48"/>
  <c r="P863" i="48"/>
  <c r="S863" i="48"/>
  <c r="O863" i="48"/>
  <c r="R1006" i="48"/>
  <c r="Q1006" i="48"/>
  <c r="P1006" i="48"/>
  <c r="O1006" i="48"/>
  <c r="S1006" i="48"/>
  <c r="Q1121" i="48"/>
  <c r="P1121" i="48"/>
  <c r="O1121" i="48"/>
  <c r="S1121" i="48"/>
  <c r="R1121" i="48"/>
  <c r="Q1066" i="48"/>
  <c r="P1066" i="48"/>
  <c r="O1066" i="48"/>
  <c r="S1066" i="48"/>
  <c r="R1066" i="48"/>
  <c r="Q1162" i="48"/>
  <c r="P1162" i="48"/>
  <c r="O1162" i="48"/>
  <c r="S1162" i="48"/>
  <c r="R1162" i="48"/>
  <c r="O1041" i="48"/>
  <c r="Q1041" i="48"/>
  <c r="P1041" i="48"/>
  <c r="R1041" i="48"/>
  <c r="S1041" i="48"/>
  <c r="S1386" i="48"/>
  <c r="R1386" i="48"/>
  <c r="O1386" i="48"/>
  <c r="Q1386" i="48"/>
  <c r="P1386" i="48"/>
  <c r="R1414" i="48"/>
  <c r="O1414" i="48"/>
  <c r="S1414" i="48"/>
  <c r="Q1414" i="48"/>
  <c r="P1414" i="48"/>
  <c r="P1393" i="48"/>
  <c r="O1393" i="48"/>
  <c r="S1393" i="48"/>
  <c r="R1393" i="48"/>
  <c r="Q1393" i="48"/>
  <c r="S1576" i="48"/>
  <c r="R1576" i="48"/>
  <c r="Q1576" i="48"/>
  <c r="O1576" i="48"/>
  <c r="P1576" i="48"/>
  <c r="S1682" i="48"/>
  <c r="P1682" i="48"/>
  <c r="R1682" i="48"/>
  <c r="Q1682" i="48"/>
  <c r="O1682" i="48"/>
  <c r="S1726" i="48"/>
  <c r="P1726" i="48"/>
  <c r="R1726" i="48"/>
  <c r="Q1726" i="48"/>
  <c r="O1726" i="48"/>
  <c r="S1743" i="48"/>
  <c r="P1743" i="48"/>
  <c r="R1743" i="48"/>
  <c r="Q1743" i="48"/>
  <c r="O1743" i="48"/>
  <c r="P1753" i="48"/>
  <c r="Q1753" i="48"/>
  <c r="S1753" i="48"/>
  <c r="R1753" i="48"/>
  <c r="O1753" i="48"/>
  <c r="P1656" i="48"/>
  <c r="O1656" i="48"/>
  <c r="R1656" i="48"/>
  <c r="S1656" i="48"/>
  <c r="Q1656" i="48"/>
  <c r="S1766" i="48"/>
  <c r="P1766" i="48"/>
  <c r="O1766" i="48"/>
  <c r="R1766" i="48"/>
  <c r="Q1766" i="48"/>
  <c r="S1790" i="48"/>
  <c r="P1790" i="48"/>
  <c r="O1790" i="48"/>
  <c r="R1790" i="48"/>
  <c r="Q1790" i="48"/>
  <c r="O1807" i="48"/>
  <c r="S1807" i="48"/>
  <c r="R1807" i="48"/>
  <c r="P1807" i="48"/>
  <c r="Q1807" i="48"/>
  <c r="P1935" i="48"/>
  <c r="S1935" i="48"/>
  <c r="R1935" i="48"/>
  <c r="Q1935" i="48"/>
  <c r="O1935" i="48"/>
  <c r="S1956" i="48"/>
  <c r="P1956" i="48"/>
  <c r="R1956" i="48"/>
  <c r="Q1956" i="48"/>
  <c r="O1956" i="48"/>
  <c r="P1925" i="48"/>
  <c r="R1925" i="48"/>
  <c r="O1925" i="48"/>
  <c r="Q1925" i="48"/>
  <c r="S1925" i="48"/>
  <c r="Q2000" i="48"/>
  <c r="P2000" i="48"/>
  <c r="O2000" i="48"/>
  <c r="S2000" i="48"/>
  <c r="R2000" i="48"/>
  <c r="R2050" i="48"/>
  <c r="S2050" i="48"/>
  <c r="O2050" i="48"/>
  <c r="Q2050" i="48"/>
  <c r="P2050" i="48"/>
  <c r="R2039" i="48"/>
  <c r="P2039" i="48"/>
  <c r="S2039" i="48"/>
  <c r="Q2039" i="48"/>
  <c r="O2039" i="48"/>
  <c r="R2054" i="48"/>
  <c r="P2054" i="48"/>
  <c r="O2054" i="48"/>
  <c r="S2054" i="48"/>
  <c r="Q2054" i="48"/>
  <c r="R773" i="48"/>
  <c r="P773" i="48"/>
  <c r="O773" i="48"/>
  <c r="Q773" i="48"/>
  <c r="S773" i="48"/>
  <c r="R989" i="48"/>
  <c r="Q989" i="48"/>
  <c r="P989" i="48"/>
  <c r="S989" i="48"/>
  <c r="O989" i="48"/>
  <c r="O1476" i="48"/>
  <c r="R1476" i="48"/>
  <c r="S1476" i="48"/>
  <c r="Q1476" i="48"/>
  <c r="P1476" i="48"/>
  <c r="Q1309" i="48"/>
  <c r="S1309" i="48"/>
  <c r="R1309" i="48"/>
  <c r="P1309" i="48"/>
  <c r="O1309" i="48"/>
  <c r="P2034" i="48"/>
  <c r="Q2034" i="48"/>
  <c r="O2034" i="48"/>
  <c r="S2034" i="48"/>
  <c r="R2034" i="48"/>
  <c r="O1504" i="48"/>
  <c r="R1504" i="48"/>
  <c r="S1504" i="48"/>
  <c r="Q1504" i="48"/>
  <c r="P1504" i="48"/>
  <c r="Q1334" i="48"/>
  <c r="S1334" i="48"/>
  <c r="O1334" i="48"/>
  <c r="R1334" i="48"/>
  <c r="P1334" i="48"/>
  <c r="O1482" i="48"/>
  <c r="R1482" i="48"/>
  <c r="P1482" i="48"/>
  <c r="Q1482" i="48"/>
  <c r="S1482" i="48"/>
  <c r="R882" i="48"/>
  <c r="Q882" i="48"/>
  <c r="P882" i="48"/>
  <c r="S882" i="48"/>
  <c r="O882" i="48"/>
  <c r="S1220" i="48"/>
  <c r="R1220" i="48"/>
  <c r="O1220" i="48"/>
  <c r="Q1220" i="48"/>
  <c r="P1220" i="48"/>
  <c r="Q1346" i="48"/>
  <c r="P1346" i="48"/>
  <c r="O1346" i="48"/>
  <c r="R1346" i="48"/>
  <c r="S1346" i="48"/>
  <c r="O1884" i="48"/>
  <c r="R1884" i="48"/>
  <c r="S1884" i="48"/>
  <c r="Q1884" i="48"/>
  <c r="P1884" i="48"/>
  <c r="Q1247" i="48"/>
  <c r="P1247" i="48"/>
  <c r="S1247" i="48"/>
  <c r="O1247" i="48"/>
  <c r="R1247" i="48"/>
  <c r="R792" i="48"/>
  <c r="S792" i="48"/>
  <c r="Q792" i="48"/>
  <c r="P792" i="48"/>
  <c r="O792" i="48"/>
  <c r="O1616" i="48"/>
  <c r="R1616" i="48"/>
  <c r="Q1616" i="48"/>
  <c r="P1616" i="48"/>
  <c r="S1616" i="48"/>
  <c r="Q1248" i="48"/>
  <c r="S1248" i="48"/>
  <c r="R1248" i="48"/>
  <c r="P1248" i="48"/>
  <c r="O1248" i="48"/>
  <c r="O1538" i="48"/>
  <c r="R1538" i="48"/>
  <c r="P1538" i="48"/>
  <c r="Q1538" i="48"/>
  <c r="S1538" i="48"/>
  <c r="R1179" i="48"/>
  <c r="Q1179" i="48"/>
  <c r="P1179" i="48"/>
  <c r="S1179" i="48"/>
  <c r="O1179" i="48"/>
  <c r="R881" i="48"/>
  <c r="Q881" i="48"/>
  <c r="P881" i="48"/>
  <c r="O881" i="48"/>
  <c r="S881" i="48"/>
  <c r="S1221" i="48"/>
  <c r="P1221" i="48"/>
  <c r="Q1221" i="48"/>
  <c r="O1221" i="48"/>
  <c r="R1221" i="48"/>
  <c r="O1848" i="48"/>
  <c r="R1848" i="48"/>
  <c r="S1848" i="48"/>
  <c r="Q1848" i="48"/>
  <c r="P1848" i="48"/>
  <c r="Q1561" i="48"/>
  <c r="P1561" i="48"/>
  <c r="O1561" i="48"/>
  <c r="R1561" i="48"/>
  <c r="S1561" i="48"/>
  <c r="R1234" i="48"/>
  <c r="Q1234" i="48"/>
  <c r="P1234" i="48"/>
  <c r="S1234" i="48"/>
  <c r="O1234" i="48"/>
  <c r="R799" i="48"/>
  <c r="S799" i="48"/>
  <c r="Q799" i="48"/>
  <c r="P799" i="48"/>
  <c r="O799" i="48"/>
  <c r="S740" i="48"/>
  <c r="P740" i="48"/>
  <c r="R740" i="48"/>
  <c r="Q740" i="48"/>
  <c r="O740" i="48"/>
  <c r="Q1071" i="48"/>
  <c r="P1071" i="48"/>
  <c r="O1071" i="48"/>
  <c r="S1071" i="48"/>
  <c r="R1071" i="48"/>
  <c r="Q666" i="48"/>
  <c r="P666" i="48"/>
  <c r="O666" i="48"/>
  <c r="R666" i="48"/>
  <c r="S666" i="48"/>
  <c r="S618" i="48"/>
  <c r="R618" i="48"/>
  <c r="O618" i="48"/>
  <c r="Q618" i="48"/>
  <c r="P618" i="48"/>
  <c r="Q1091" i="48"/>
  <c r="P1091" i="48"/>
  <c r="O1091" i="48"/>
  <c r="S1091" i="48"/>
  <c r="R1091" i="48"/>
  <c r="S691" i="48"/>
  <c r="P691" i="48"/>
  <c r="R691" i="48"/>
  <c r="Q691" i="48"/>
  <c r="O691" i="48"/>
  <c r="R998" i="48"/>
  <c r="Q998" i="48"/>
  <c r="P998" i="48"/>
  <c r="O998" i="48"/>
  <c r="S998" i="48"/>
  <c r="Q668" i="48"/>
  <c r="P668" i="48"/>
  <c r="O668" i="48"/>
  <c r="S668" i="48"/>
  <c r="R668" i="48"/>
  <c r="R950" i="48"/>
  <c r="Q950" i="48"/>
  <c r="P950" i="48"/>
  <c r="O950" i="48"/>
  <c r="S950" i="48"/>
  <c r="Q1083" i="48"/>
  <c r="P1083" i="48"/>
  <c r="O1083" i="48"/>
  <c r="S1083" i="48"/>
  <c r="R1083" i="48"/>
  <c r="S701" i="48"/>
  <c r="P701" i="48"/>
  <c r="R701" i="48"/>
  <c r="Q701" i="48"/>
  <c r="O701" i="48"/>
  <c r="R835" i="48"/>
  <c r="Q835" i="48"/>
  <c r="P835" i="48"/>
  <c r="S835" i="48"/>
  <c r="O835" i="48"/>
  <c r="S1021" i="48"/>
  <c r="P1021" i="48"/>
  <c r="O1021" i="48"/>
  <c r="R1021" i="48"/>
  <c r="Q1021" i="48"/>
  <c r="Q1072" i="48"/>
  <c r="P1072" i="48"/>
  <c r="O1072" i="48"/>
  <c r="S1072" i="48"/>
  <c r="R1072" i="48"/>
  <c r="Q1168" i="48"/>
  <c r="P1168" i="48"/>
  <c r="O1168" i="48"/>
  <c r="S1168" i="48"/>
  <c r="R1168" i="48"/>
  <c r="R958" i="48"/>
  <c r="Q958" i="48"/>
  <c r="P958" i="48"/>
  <c r="O958" i="48"/>
  <c r="S958" i="48"/>
  <c r="Q1093" i="48"/>
  <c r="P1093" i="48"/>
  <c r="O1093" i="48"/>
  <c r="S1093" i="48"/>
  <c r="R1093" i="48"/>
  <c r="R1419" i="48"/>
  <c r="O1419" i="48"/>
  <c r="P1419" i="48"/>
  <c r="S1419" i="48"/>
  <c r="Q1419" i="48"/>
  <c r="Q1134" i="48"/>
  <c r="P1134" i="48"/>
  <c r="O1134" i="48"/>
  <c r="S1134" i="48"/>
  <c r="R1134" i="48"/>
  <c r="O1034" i="48"/>
  <c r="Q1034" i="48"/>
  <c r="P1034" i="48"/>
  <c r="R1034" i="48"/>
  <c r="S1034" i="48"/>
  <c r="S1384" i="48"/>
  <c r="R1384" i="48"/>
  <c r="O1384" i="48"/>
  <c r="Q1384" i="48"/>
  <c r="P1384" i="48"/>
  <c r="R1428" i="48"/>
  <c r="O1428" i="48"/>
  <c r="S1428" i="48"/>
  <c r="Q1428" i="48"/>
  <c r="P1428" i="48"/>
  <c r="P1379" i="48"/>
  <c r="O1379" i="48"/>
  <c r="S1379" i="48"/>
  <c r="R1379" i="48"/>
  <c r="Q1379" i="48"/>
  <c r="R1413" i="48"/>
  <c r="O1413" i="48"/>
  <c r="S1413" i="48"/>
  <c r="P1413" i="48"/>
  <c r="Q1413" i="48"/>
  <c r="Q1827" i="48"/>
  <c r="P1827" i="48"/>
  <c r="O1827" i="48"/>
  <c r="S1827" i="48"/>
  <c r="R1827" i="48"/>
  <c r="S1663" i="48"/>
  <c r="P1663" i="48"/>
  <c r="R1663" i="48"/>
  <c r="Q1663" i="48"/>
  <c r="O1663" i="48"/>
  <c r="S1709" i="48"/>
  <c r="P1709" i="48"/>
  <c r="R1709" i="48"/>
  <c r="Q1709" i="48"/>
  <c r="O1709" i="48"/>
  <c r="S1705" i="48"/>
  <c r="P1705" i="48"/>
  <c r="R1705" i="48"/>
  <c r="Q1705" i="48"/>
  <c r="O1705" i="48"/>
  <c r="S1721" i="48"/>
  <c r="P1721" i="48"/>
  <c r="R1721" i="48"/>
  <c r="Q1721" i="48"/>
  <c r="O1721" i="48"/>
  <c r="O1834" i="48"/>
  <c r="S1834" i="48"/>
  <c r="P1834" i="48"/>
  <c r="R1834" i="48"/>
  <c r="Q1834" i="48"/>
  <c r="S1775" i="48"/>
  <c r="P1775" i="48"/>
  <c r="O1775" i="48"/>
  <c r="R1775" i="48"/>
  <c r="Q1775" i="48"/>
  <c r="O1872" i="48"/>
  <c r="S1872" i="48"/>
  <c r="P1872" i="48"/>
  <c r="R1872" i="48"/>
  <c r="Q1872" i="48"/>
  <c r="O1836" i="48"/>
  <c r="S1836" i="48"/>
  <c r="P1836" i="48"/>
  <c r="R1836" i="48"/>
  <c r="Q1836" i="48"/>
  <c r="P1897" i="48"/>
  <c r="Q1897" i="48"/>
  <c r="O1897" i="48"/>
  <c r="S1897" i="48"/>
  <c r="R1897" i="48"/>
  <c r="Q2013" i="48"/>
  <c r="P2013" i="48"/>
  <c r="O2013" i="48"/>
  <c r="S2013" i="48"/>
  <c r="R2013" i="48"/>
  <c r="S1961" i="48"/>
  <c r="P1961" i="48"/>
  <c r="R1961" i="48"/>
  <c r="Q1961" i="48"/>
  <c r="O1961" i="48"/>
  <c r="Q1999" i="48"/>
  <c r="P1999" i="48"/>
  <c r="O1999" i="48"/>
  <c r="S1999" i="48"/>
  <c r="R1999" i="48"/>
  <c r="R2048" i="48"/>
  <c r="S2048" i="48"/>
  <c r="Q2048" i="48"/>
  <c r="P2048" i="48"/>
  <c r="O2048" i="48"/>
  <c r="O1851" i="48"/>
  <c r="R1851" i="48"/>
  <c r="Q1851" i="48"/>
  <c r="P1851" i="48"/>
  <c r="S1851" i="48"/>
  <c r="Q1554" i="48"/>
  <c r="P1554" i="48"/>
  <c r="O1554" i="48"/>
  <c r="S1554" i="48"/>
  <c r="R1554" i="48"/>
  <c r="P1193" i="48"/>
  <c r="O1193" i="48"/>
  <c r="S1193" i="48"/>
  <c r="R1193" i="48"/>
  <c r="Q1193" i="48"/>
  <c r="R940" i="48"/>
  <c r="Q940" i="48"/>
  <c r="P940" i="48"/>
  <c r="S940" i="48"/>
  <c r="O940" i="48"/>
  <c r="O1526" i="48"/>
  <c r="R1526" i="48"/>
  <c r="P1526" i="48"/>
  <c r="Q1526" i="48"/>
  <c r="S1526" i="48"/>
  <c r="O1212" i="48"/>
  <c r="R1212" i="48"/>
  <c r="S1212" i="48"/>
  <c r="Q1212" i="48"/>
  <c r="P1212" i="48"/>
  <c r="R944" i="48"/>
  <c r="Q944" i="48"/>
  <c r="P944" i="48"/>
  <c r="S944" i="48"/>
  <c r="O944" i="48"/>
  <c r="O1883" i="48"/>
  <c r="R1883" i="48"/>
  <c r="Q1883" i="48"/>
  <c r="S1883" i="48"/>
  <c r="P1883" i="48"/>
  <c r="O1457" i="48"/>
  <c r="R1457" i="48"/>
  <c r="S1457" i="48"/>
  <c r="P1457" i="48"/>
  <c r="Q1457" i="48"/>
  <c r="S1578" i="48"/>
  <c r="R1578" i="48"/>
  <c r="Q1578" i="48"/>
  <c r="O1578" i="48"/>
  <c r="P1578" i="48"/>
  <c r="Q1264" i="48"/>
  <c r="R1264" i="48"/>
  <c r="P1264" i="48"/>
  <c r="S1264" i="48"/>
  <c r="O1264" i="48"/>
  <c r="Q1339" i="48"/>
  <c r="R1339" i="48"/>
  <c r="P1339" i="48"/>
  <c r="O1339" i="48"/>
  <c r="S1339" i="48"/>
  <c r="S1235" i="48"/>
  <c r="R1235" i="48"/>
  <c r="Q1235" i="48"/>
  <c r="O1235" i="48"/>
  <c r="P1235" i="48"/>
  <c r="R829" i="48"/>
  <c r="Q829" i="48"/>
  <c r="O829" i="48"/>
  <c r="P829" i="48"/>
  <c r="S829" i="48"/>
  <c r="R780" i="48"/>
  <c r="O780" i="48"/>
  <c r="S780" i="48"/>
  <c r="P780" i="48"/>
  <c r="Q780" i="48"/>
  <c r="O1879" i="48"/>
  <c r="R1879" i="48"/>
  <c r="Q1879" i="48"/>
  <c r="S1879" i="48"/>
  <c r="P1879" i="48"/>
  <c r="O1634" i="48"/>
  <c r="R1634" i="48"/>
  <c r="Q1634" i="48"/>
  <c r="S1634" i="48"/>
  <c r="P1634" i="48"/>
  <c r="O1639" i="48"/>
  <c r="S1639" i="48"/>
  <c r="R1639" i="48"/>
  <c r="Q1639" i="48"/>
  <c r="P1639" i="48"/>
  <c r="Q1568" i="48"/>
  <c r="P1568" i="48"/>
  <c r="O1568" i="48"/>
  <c r="R1568" i="48"/>
  <c r="S1568" i="48"/>
  <c r="Q1320" i="48"/>
  <c r="R1320" i="48"/>
  <c r="S1320" i="48"/>
  <c r="P1320" i="48"/>
  <c r="O1320" i="48"/>
  <c r="R1203" i="48"/>
  <c r="Q1203" i="48"/>
  <c r="P1203" i="48"/>
  <c r="S1203" i="48"/>
  <c r="O1203" i="48"/>
  <c r="Q1274" i="48"/>
  <c r="P1274" i="48"/>
  <c r="O1274" i="48"/>
  <c r="R1274" i="48"/>
  <c r="S1274" i="48"/>
  <c r="R929" i="48"/>
  <c r="Q929" i="48"/>
  <c r="P929" i="48"/>
  <c r="O929" i="48"/>
  <c r="S929" i="48"/>
  <c r="R980" i="48"/>
  <c r="Q980" i="48"/>
  <c r="P980" i="48"/>
  <c r="S980" i="48"/>
  <c r="O980" i="48"/>
  <c r="R873" i="48"/>
  <c r="Q873" i="48"/>
  <c r="P873" i="48"/>
  <c r="O873" i="48"/>
  <c r="S873" i="48"/>
  <c r="O1844" i="48"/>
  <c r="R1844" i="48"/>
  <c r="S1844" i="48"/>
  <c r="Q1844" i="48"/>
  <c r="P1844" i="48"/>
  <c r="Q1241" i="48"/>
  <c r="P1241" i="48"/>
  <c r="O1241" i="48"/>
  <c r="S1241" i="48"/>
  <c r="R1241" i="48"/>
  <c r="S1184" i="48"/>
  <c r="R1184" i="48"/>
  <c r="Q1184" i="48"/>
  <c r="P1184" i="48"/>
  <c r="O1184" i="48"/>
  <c r="R930" i="48"/>
  <c r="Q930" i="48"/>
  <c r="P930" i="48"/>
  <c r="S930" i="48"/>
  <c r="O930" i="48"/>
  <c r="O1864" i="48"/>
  <c r="R1864" i="48"/>
  <c r="S1864" i="48"/>
  <c r="Q1864" i="48"/>
  <c r="P1864" i="48"/>
  <c r="O1519" i="48"/>
  <c r="R1519" i="48"/>
  <c r="S1519" i="48"/>
  <c r="Q1519" i="48"/>
  <c r="P1519" i="48"/>
  <c r="R874" i="48"/>
  <c r="Q874" i="48"/>
  <c r="P874" i="48"/>
  <c r="S874" i="48"/>
  <c r="O874" i="48"/>
  <c r="O1843" i="48"/>
  <c r="R1843" i="48"/>
  <c r="P1843" i="48"/>
  <c r="S1843" i="48"/>
  <c r="Q1843" i="48"/>
  <c r="Q1271" i="48"/>
  <c r="P1271" i="48"/>
  <c r="S1271" i="48"/>
  <c r="R1271" i="48"/>
  <c r="O1271" i="48"/>
  <c r="Q1182" i="48"/>
  <c r="P1182" i="48"/>
  <c r="O1182" i="48"/>
  <c r="S1182" i="48"/>
  <c r="R1182" i="48"/>
  <c r="R767" i="48"/>
  <c r="S767" i="48"/>
  <c r="Q767" i="48"/>
  <c r="P767" i="48"/>
  <c r="O767" i="48"/>
  <c r="O1613" i="48"/>
  <c r="P1613" i="48"/>
  <c r="S1613" i="48"/>
  <c r="R1613" i="48"/>
  <c r="Q1613" i="48"/>
  <c r="O1877" i="48"/>
  <c r="Q1877" i="48"/>
  <c r="P1877" i="48"/>
  <c r="S1877" i="48"/>
  <c r="R1877" i="48"/>
  <c r="O1473" i="48"/>
  <c r="R1473" i="48"/>
  <c r="Q1473" i="48"/>
  <c r="P1473" i="48"/>
  <c r="S1473" i="48"/>
  <c r="O1468" i="48"/>
  <c r="R1468" i="48"/>
  <c r="S1468" i="48"/>
  <c r="Q1468" i="48"/>
  <c r="P1468" i="48"/>
  <c r="Q1312" i="48"/>
  <c r="R1312" i="48"/>
  <c r="P1312" i="48"/>
  <c r="S1312" i="48"/>
  <c r="O1312" i="48"/>
  <c r="R1195" i="48"/>
  <c r="Q1195" i="48"/>
  <c r="P1195" i="48"/>
  <c r="S1195" i="48"/>
  <c r="O1195" i="48"/>
  <c r="Q1254" i="48"/>
  <c r="S1254" i="48"/>
  <c r="O1254" i="48"/>
  <c r="R1254" i="48"/>
  <c r="P1254" i="48"/>
  <c r="R913" i="48"/>
  <c r="Q913" i="48"/>
  <c r="P913" i="48"/>
  <c r="O913" i="48"/>
  <c r="S913" i="48"/>
  <c r="R965" i="48"/>
  <c r="Q965" i="48"/>
  <c r="P965" i="48"/>
  <c r="S965" i="48"/>
  <c r="O965" i="48"/>
  <c r="O1881" i="48"/>
  <c r="R1881" i="48"/>
  <c r="S1881" i="48"/>
  <c r="Q1881" i="48"/>
  <c r="P1881" i="48"/>
  <c r="O1533" i="48"/>
  <c r="R1533" i="48"/>
  <c r="Q1533" i="48"/>
  <c r="P1533" i="48"/>
  <c r="S1533" i="48"/>
  <c r="O1496" i="48"/>
  <c r="R1496" i="48"/>
  <c r="S1496" i="48"/>
  <c r="Q1496" i="48"/>
  <c r="P1496" i="48"/>
  <c r="Q1304" i="48"/>
  <c r="R1304" i="48"/>
  <c r="S1304" i="48"/>
  <c r="P1304" i="48"/>
  <c r="O1304" i="48"/>
  <c r="P1240" i="48"/>
  <c r="O1240" i="48"/>
  <c r="S1240" i="48"/>
  <c r="R1240" i="48"/>
  <c r="Q1240" i="48"/>
  <c r="O1880" i="48"/>
  <c r="R1880" i="48"/>
  <c r="S1880" i="48"/>
  <c r="Q1880" i="48"/>
  <c r="P1880" i="48"/>
  <c r="O1587" i="48"/>
  <c r="S1587" i="48"/>
  <c r="R1587" i="48"/>
  <c r="P1587" i="48"/>
  <c r="Q1587" i="48"/>
  <c r="O1474" i="48"/>
  <c r="R1474" i="48"/>
  <c r="P1474" i="48"/>
  <c r="Q1474" i="48"/>
  <c r="S1474" i="48"/>
  <c r="O1527" i="48"/>
  <c r="R1527" i="48"/>
  <c r="S1527" i="48"/>
  <c r="Q1527" i="48"/>
  <c r="P1527" i="48"/>
  <c r="O1452" i="48"/>
  <c r="S1452" i="48"/>
  <c r="R1452" i="48"/>
  <c r="Q1452" i="48"/>
  <c r="P1452" i="48"/>
  <c r="P1224" i="48"/>
  <c r="O1224" i="48"/>
  <c r="S1224" i="48"/>
  <c r="R1224" i="48"/>
  <c r="Q1224" i="48"/>
  <c r="R954" i="48"/>
  <c r="Q954" i="48"/>
  <c r="P954" i="48"/>
  <c r="S954" i="48"/>
  <c r="O954" i="48"/>
  <c r="R984" i="48"/>
  <c r="Q984" i="48"/>
  <c r="P984" i="48"/>
  <c r="S984" i="48"/>
  <c r="O984" i="48"/>
  <c r="Q1302" i="48"/>
  <c r="S1302" i="48"/>
  <c r="O1302" i="48"/>
  <c r="R1302" i="48"/>
  <c r="P1302" i="48"/>
  <c r="O1633" i="48"/>
  <c r="S1633" i="48"/>
  <c r="Q1633" i="48"/>
  <c r="P1633" i="48"/>
  <c r="R1633" i="48"/>
  <c r="Q1348" i="48"/>
  <c r="S1348" i="48"/>
  <c r="R1348" i="48"/>
  <c r="P1348" i="48"/>
  <c r="O1348" i="48"/>
  <c r="R775" i="48"/>
  <c r="S775" i="48"/>
  <c r="Q775" i="48"/>
  <c r="P775" i="48"/>
  <c r="O775" i="48"/>
  <c r="O1512" i="48"/>
  <c r="R1512" i="48"/>
  <c r="S1512" i="48"/>
  <c r="Q1512" i="48"/>
  <c r="P1512" i="48"/>
  <c r="Q1570" i="48"/>
  <c r="P1570" i="48"/>
  <c r="O1570" i="48"/>
  <c r="S1570" i="48"/>
  <c r="R1570" i="48"/>
  <c r="O1842" i="48"/>
  <c r="R1842" i="48"/>
  <c r="S1842" i="48"/>
  <c r="Q1842" i="48"/>
  <c r="P1842" i="48"/>
  <c r="Q1610" i="48"/>
  <c r="R1610" i="48"/>
  <c r="P1610" i="48"/>
  <c r="O1610" i="48"/>
  <c r="S1610" i="48"/>
  <c r="O1502" i="48"/>
  <c r="R1502" i="48"/>
  <c r="P1502" i="48"/>
  <c r="Q1502" i="48"/>
  <c r="S1502" i="48"/>
  <c r="Q1558" i="48"/>
  <c r="P1558" i="48"/>
  <c r="O1558" i="48"/>
  <c r="S1558" i="48"/>
  <c r="R1558" i="48"/>
  <c r="Q1207" i="48"/>
  <c r="P1207" i="48"/>
  <c r="O1207" i="48"/>
  <c r="R1207" i="48"/>
  <c r="S1207" i="48"/>
  <c r="Q1294" i="48"/>
  <c r="S1294" i="48"/>
  <c r="O1294" i="48"/>
  <c r="R1294" i="48"/>
  <c r="P1294" i="48"/>
  <c r="R1005" i="48"/>
  <c r="Q1005" i="48"/>
  <c r="P1005" i="48"/>
  <c r="S1005" i="48"/>
  <c r="O1005" i="48"/>
  <c r="R788" i="48"/>
  <c r="O788" i="48"/>
  <c r="S788" i="48"/>
  <c r="P788" i="48"/>
  <c r="Q788" i="48"/>
  <c r="R949" i="48"/>
  <c r="Q949" i="48"/>
  <c r="P949" i="48"/>
  <c r="S949" i="48"/>
  <c r="O949" i="48"/>
  <c r="S601" i="48"/>
  <c r="R601" i="48"/>
  <c r="O601" i="48"/>
  <c r="P601" i="48"/>
  <c r="Q601" i="48"/>
  <c r="S577" i="48"/>
  <c r="R577" i="48"/>
  <c r="O577" i="48"/>
  <c r="P577" i="48"/>
  <c r="Q577" i="48"/>
  <c r="S578" i="48"/>
  <c r="R578" i="48"/>
  <c r="O578" i="48"/>
  <c r="Q578" i="48"/>
  <c r="P578" i="48"/>
  <c r="R887" i="48"/>
  <c r="Q887" i="48"/>
  <c r="P887" i="48"/>
  <c r="S887" i="48"/>
  <c r="O887" i="48"/>
  <c r="S617" i="48"/>
  <c r="R617" i="48"/>
  <c r="O617" i="48"/>
  <c r="P617" i="48"/>
  <c r="Q617" i="48"/>
  <c r="S579" i="48"/>
  <c r="R579" i="48"/>
  <c r="O579" i="48"/>
  <c r="P579" i="48"/>
  <c r="Q579" i="48"/>
  <c r="S643" i="48"/>
  <c r="R643" i="48"/>
  <c r="O643" i="48"/>
  <c r="Q643" i="48"/>
  <c r="P643" i="48"/>
  <c r="S559" i="48"/>
  <c r="R559" i="48"/>
  <c r="O559" i="48"/>
  <c r="Q559" i="48"/>
  <c r="P559" i="48"/>
  <c r="R822" i="48"/>
  <c r="Q822" i="48"/>
  <c r="O822" i="48"/>
  <c r="S822" i="48"/>
  <c r="P822" i="48"/>
  <c r="S659" i="48"/>
  <c r="P659" i="48"/>
  <c r="R659" i="48"/>
  <c r="Q659" i="48"/>
  <c r="O659" i="48"/>
  <c r="S570" i="48"/>
  <c r="R570" i="48"/>
  <c r="O570" i="48"/>
  <c r="Q570" i="48"/>
  <c r="P570" i="48"/>
  <c r="S634" i="48"/>
  <c r="R634" i="48"/>
  <c r="O634" i="48"/>
  <c r="Q634" i="48"/>
  <c r="P634" i="48"/>
  <c r="S567" i="48"/>
  <c r="R567" i="48"/>
  <c r="O567" i="48"/>
  <c r="Q567" i="48"/>
  <c r="P567" i="48"/>
  <c r="R919" i="48"/>
  <c r="Q919" i="48"/>
  <c r="P919" i="48"/>
  <c r="S919" i="48"/>
  <c r="O919" i="48"/>
  <c r="Q1123" i="48"/>
  <c r="P1123" i="48"/>
  <c r="O1123" i="48"/>
  <c r="S1123" i="48"/>
  <c r="R1123" i="48"/>
  <c r="S592" i="48"/>
  <c r="R592" i="48"/>
  <c r="O592" i="48"/>
  <c r="Q592" i="48"/>
  <c r="P592" i="48"/>
  <c r="S653" i="48"/>
  <c r="P653" i="48"/>
  <c r="R653" i="48"/>
  <c r="Q653" i="48"/>
  <c r="O653" i="48"/>
  <c r="S699" i="48"/>
  <c r="P699" i="48"/>
  <c r="R699" i="48"/>
  <c r="Q699" i="48"/>
  <c r="O699" i="48"/>
  <c r="S731" i="48"/>
  <c r="P731" i="48"/>
  <c r="R731" i="48"/>
  <c r="Q731" i="48"/>
  <c r="O731" i="48"/>
  <c r="R770" i="48"/>
  <c r="P770" i="48"/>
  <c r="O770" i="48"/>
  <c r="S770" i="48"/>
  <c r="Q770" i="48"/>
  <c r="Q1063" i="48"/>
  <c r="P1063" i="48"/>
  <c r="O1063" i="48"/>
  <c r="S1063" i="48"/>
  <c r="R1063" i="48"/>
  <c r="S558" i="48"/>
  <c r="R558" i="48"/>
  <c r="O558" i="48"/>
  <c r="Q558" i="48"/>
  <c r="P558" i="48"/>
  <c r="S622" i="48"/>
  <c r="R622" i="48"/>
  <c r="O622" i="48"/>
  <c r="Q622" i="48"/>
  <c r="P622" i="48"/>
  <c r="S690" i="48"/>
  <c r="P690" i="48"/>
  <c r="R690" i="48"/>
  <c r="Q690" i="48"/>
  <c r="O690" i="48"/>
  <c r="S722" i="48"/>
  <c r="P722" i="48"/>
  <c r="R722" i="48"/>
  <c r="Q722" i="48"/>
  <c r="O722" i="48"/>
  <c r="S754" i="48"/>
  <c r="P754" i="48"/>
  <c r="R754" i="48"/>
  <c r="Q754" i="48"/>
  <c r="O754" i="48"/>
  <c r="R1014" i="48"/>
  <c r="Q1014" i="48"/>
  <c r="P1014" i="48"/>
  <c r="O1014" i="48"/>
  <c r="S1014" i="48"/>
  <c r="S605" i="48"/>
  <c r="R605" i="48"/>
  <c r="O605" i="48"/>
  <c r="P605" i="48"/>
  <c r="Q605" i="48"/>
  <c r="R830" i="48"/>
  <c r="Q830" i="48"/>
  <c r="O830" i="48"/>
  <c r="S830" i="48"/>
  <c r="P830" i="48"/>
  <c r="Q1115" i="48"/>
  <c r="P1115" i="48"/>
  <c r="O1115" i="48"/>
  <c r="S1115" i="48"/>
  <c r="R1115" i="48"/>
  <c r="S588" i="48"/>
  <c r="R588" i="48"/>
  <c r="O588" i="48"/>
  <c r="P588" i="48"/>
  <c r="Q588" i="48"/>
  <c r="S661" i="48"/>
  <c r="P661" i="48"/>
  <c r="R661" i="48"/>
  <c r="O661" i="48"/>
  <c r="Q661" i="48"/>
  <c r="S709" i="48"/>
  <c r="P709" i="48"/>
  <c r="R709" i="48"/>
  <c r="Q709" i="48"/>
  <c r="O709" i="48"/>
  <c r="S741" i="48"/>
  <c r="P741" i="48"/>
  <c r="R741" i="48"/>
  <c r="Q741" i="48"/>
  <c r="O741" i="48"/>
  <c r="R966" i="48"/>
  <c r="Q966" i="48"/>
  <c r="P966" i="48"/>
  <c r="O966" i="48"/>
  <c r="S966" i="48"/>
  <c r="R867" i="48"/>
  <c r="Q867" i="48"/>
  <c r="P867" i="48"/>
  <c r="S867" i="48"/>
  <c r="O867" i="48"/>
  <c r="R995" i="48"/>
  <c r="Q995" i="48"/>
  <c r="P995" i="48"/>
  <c r="S995" i="48"/>
  <c r="O995" i="48"/>
  <c r="R774" i="48"/>
  <c r="Q774" i="48"/>
  <c r="P774" i="48"/>
  <c r="O774" i="48"/>
  <c r="S774" i="48"/>
  <c r="R785" i="48"/>
  <c r="S785" i="48"/>
  <c r="O785" i="48"/>
  <c r="P785" i="48"/>
  <c r="Q785" i="48"/>
  <c r="R907" i="48"/>
  <c r="Q907" i="48"/>
  <c r="P907" i="48"/>
  <c r="S907" i="48"/>
  <c r="O907" i="48"/>
  <c r="Q1024" i="48"/>
  <c r="P1024" i="48"/>
  <c r="O1024" i="48"/>
  <c r="R1024" i="48"/>
  <c r="S1024" i="48"/>
  <c r="Q1080" i="48"/>
  <c r="P1080" i="48"/>
  <c r="O1080" i="48"/>
  <c r="S1080" i="48"/>
  <c r="R1080" i="48"/>
  <c r="Q1112" i="48"/>
  <c r="P1112" i="48"/>
  <c r="O1112" i="48"/>
  <c r="S1112" i="48"/>
  <c r="R1112" i="48"/>
  <c r="Q1144" i="48"/>
  <c r="P1144" i="48"/>
  <c r="O1144" i="48"/>
  <c r="S1144" i="48"/>
  <c r="R1144" i="48"/>
  <c r="Q1176" i="48"/>
  <c r="P1176" i="48"/>
  <c r="O1176" i="48"/>
  <c r="S1176" i="48"/>
  <c r="R1176" i="48"/>
  <c r="R879" i="48"/>
  <c r="Q879" i="48"/>
  <c r="P879" i="48"/>
  <c r="S879" i="48"/>
  <c r="O879" i="48"/>
  <c r="R926" i="48"/>
  <c r="Q926" i="48"/>
  <c r="P926" i="48"/>
  <c r="O926" i="48"/>
  <c r="S926" i="48"/>
  <c r="R964" i="48"/>
  <c r="Q964" i="48"/>
  <c r="P964" i="48"/>
  <c r="S964" i="48"/>
  <c r="O964" i="48"/>
  <c r="S1027" i="48"/>
  <c r="P1027" i="48"/>
  <c r="R1027" i="48"/>
  <c r="Q1027" i="48"/>
  <c r="O1027" i="48"/>
  <c r="Q1069" i="48"/>
  <c r="P1069" i="48"/>
  <c r="O1069" i="48"/>
  <c r="S1069" i="48"/>
  <c r="R1069" i="48"/>
  <c r="Q1101" i="48"/>
  <c r="P1101" i="48"/>
  <c r="O1101" i="48"/>
  <c r="S1101" i="48"/>
  <c r="R1101" i="48"/>
  <c r="Q1133" i="48"/>
  <c r="P1133" i="48"/>
  <c r="O1133" i="48"/>
  <c r="S1133" i="48"/>
  <c r="R1133" i="48"/>
  <c r="Q1165" i="48"/>
  <c r="P1165" i="48"/>
  <c r="O1165" i="48"/>
  <c r="S1165" i="48"/>
  <c r="R1165" i="48"/>
  <c r="S1025" i="48"/>
  <c r="P1025" i="48"/>
  <c r="R1025" i="48"/>
  <c r="Q1025" i="48"/>
  <c r="O1025" i="48"/>
  <c r="Q1078" i="48"/>
  <c r="P1078" i="48"/>
  <c r="O1078" i="48"/>
  <c r="S1078" i="48"/>
  <c r="R1078" i="48"/>
  <c r="Q1110" i="48"/>
  <c r="P1110" i="48"/>
  <c r="O1110" i="48"/>
  <c r="S1110" i="48"/>
  <c r="R1110" i="48"/>
  <c r="Q1142" i="48"/>
  <c r="P1142" i="48"/>
  <c r="O1142" i="48"/>
  <c r="S1142" i="48"/>
  <c r="R1142" i="48"/>
  <c r="Q1174" i="48"/>
  <c r="P1174" i="48"/>
  <c r="O1174" i="48"/>
  <c r="S1174" i="48"/>
  <c r="R1174" i="48"/>
  <c r="R1403" i="48"/>
  <c r="Q1403" i="48"/>
  <c r="P1403" i="48"/>
  <c r="O1403" i="48"/>
  <c r="S1403" i="48"/>
  <c r="O1036" i="48"/>
  <c r="Q1036" i="48"/>
  <c r="P1036" i="48"/>
  <c r="R1036" i="48"/>
  <c r="S1036" i="48"/>
  <c r="O1044" i="48"/>
  <c r="Q1044" i="48"/>
  <c r="P1044" i="48"/>
  <c r="S1044" i="48"/>
  <c r="R1044" i="48"/>
  <c r="S1374" i="48"/>
  <c r="R1374" i="48"/>
  <c r="O1374" i="48"/>
  <c r="Q1374" i="48"/>
  <c r="P1374" i="48"/>
  <c r="R1404" i="48"/>
  <c r="S1404" i="48"/>
  <c r="Q1404" i="48"/>
  <c r="P1404" i="48"/>
  <c r="O1404" i="48"/>
  <c r="R1411" i="48"/>
  <c r="Q1411" i="48"/>
  <c r="P1411" i="48"/>
  <c r="O1411" i="48"/>
  <c r="S1411" i="48"/>
  <c r="R1425" i="48"/>
  <c r="O1425" i="48"/>
  <c r="S1425" i="48"/>
  <c r="Q1425" i="48"/>
  <c r="P1425" i="48"/>
  <c r="S1441" i="48"/>
  <c r="R1441" i="48"/>
  <c r="O1441" i="48"/>
  <c r="P1441" i="48"/>
  <c r="Q1441" i="48"/>
  <c r="S1432" i="48"/>
  <c r="R1432" i="48"/>
  <c r="O1432" i="48"/>
  <c r="Q1432" i="48"/>
  <c r="P1432" i="48"/>
  <c r="P1367" i="48"/>
  <c r="O1367" i="48"/>
  <c r="S1367" i="48"/>
  <c r="R1367" i="48"/>
  <c r="Q1367" i="48"/>
  <c r="P1383" i="48"/>
  <c r="O1383" i="48"/>
  <c r="S1383" i="48"/>
  <c r="R1383" i="48"/>
  <c r="Q1383" i="48"/>
  <c r="R1415" i="48"/>
  <c r="O1415" i="48"/>
  <c r="Q1415" i="48"/>
  <c r="P1415" i="48"/>
  <c r="S1415" i="48"/>
  <c r="R1418" i="48"/>
  <c r="O1418" i="48"/>
  <c r="P1418" i="48"/>
  <c r="Q1418" i="48"/>
  <c r="S1418" i="48"/>
  <c r="R1429" i="48"/>
  <c r="O1429" i="48"/>
  <c r="S1429" i="48"/>
  <c r="P1429" i="48"/>
  <c r="Q1429" i="48"/>
  <c r="P1550" i="48"/>
  <c r="S1550" i="48"/>
  <c r="O1550" i="48"/>
  <c r="R1550" i="48"/>
  <c r="Q1550" i="48"/>
  <c r="Q1819" i="48"/>
  <c r="P1819" i="48"/>
  <c r="O1819" i="48"/>
  <c r="S1819" i="48"/>
  <c r="R1819" i="48"/>
  <c r="S1716" i="48"/>
  <c r="P1716" i="48"/>
  <c r="R1716" i="48"/>
  <c r="Q1716" i="48"/>
  <c r="O1716" i="48"/>
  <c r="S1698" i="48"/>
  <c r="P1698" i="48"/>
  <c r="R1698" i="48"/>
  <c r="Q1698" i="48"/>
  <c r="O1698" i="48"/>
  <c r="Q1823" i="48"/>
  <c r="P1823" i="48"/>
  <c r="O1823" i="48"/>
  <c r="S1823" i="48"/>
  <c r="R1823" i="48"/>
  <c r="S1679" i="48"/>
  <c r="P1679" i="48"/>
  <c r="R1679" i="48"/>
  <c r="Q1679" i="48"/>
  <c r="O1679" i="48"/>
  <c r="S1661" i="48"/>
  <c r="P1661" i="48"/>
  <c r="R1661" i="48"/>
  <c r="Q1661" i="48"/>
  <c r="O1661" i="48"/>
  <c r="P1758" i="48"/>
  <c r="R1758" i="48"/>
  <c r="Q1758" i="48"/>
  <c r="O1758" i="48"/>
  <c r="S1758" i="48"/>
  <c r="S1720" i="48"/>
  <c r="P1720" i="48"/>
  <c r="R1720" i="48"/>
  <c r="Q1720" i="48"/>
  <c r="O1720" i="48"/>
  <c r="P1655" i="48"/>
  <c r="S1655" i="48"/>
  <c r="R1655" i="48"/>
  <c r="Q1655" i="48"/>
  <c r="O1655" i="48"/>
  <c r="S1718" i="48"/>
  <c r="P1718" i="48"/>
  <c r="R1718" i="48"/>
  <c r="Q1718" i="48"/>
  <c r="O1718" i="48"/>
  <c r="S1723" i="48"/>
  <c r="P1723" i="48"/>
  <c r="R1723" i="48"/>
  <c r="Q1723" i="48"/>
  <c r="O1723" i="48"/>
  <c r="S1722" i="48"/>
  <c r="P1722" i="48"/>
  <c r="R1722" i="48"/>
  <c r="Q1722" i="48"/>
  <c r="O1722" i="48"/>
  <c r="S1737" i="48"/>
  <c r="P1737" i="48"/>
  <c r="R1737" i="48"/>
  <c r="Q1737" i="48"/>
  <c r="O1737" i="48"/>
  <c r="P1646" i="48"/>
  <c r="O1646" i="48"/>
  <c r="Q1646" i="48"/>
  <c r="S1646" i="48"/>
  <c r="R1646" i="48"/>
  <c r="P1757" i="48"/>
  <c r="R1757" i="48"/>
  <c r="Q1757" i="48"/>
  <c r="O1757" i="48"/>
  <c r="S1757" i="48"/>
  <c r="S1799" i="48"/>
  <c r="R1799" i="48"/>
  <c r="O1799" i="48"/>
  <c r="P1799" i="48"/>
  <c r="Q1799" i="48"/>
  <c r="Q1896" i="48"/>
  <c r="P1896" i="48"/>
  <c r="S1896" i="48"/>
  <c r="R1896" i="48"/>
  <c r="O1896" i="48"/>
  <c r="S1769" i="48"/>
  <c r="P1769" i="48"/>
  <c r="O1769" i="48"/>
  <c r="R1769" i="48"/>
  <c r="Q1769" i="48"/>
  <c r="S1777" i="48"/>
  <c r="P1777" i="48"/>
  <c r="O1777" i="48"/>
  <c r="R1777" i="48"/>
  <c r="Q1777" i="48"/>
  <c r="S1785" i="48"/>
  <c r="P1785" i="48"/>
  <c r="O1785" i="48"/>
  <c r="R1785" i="48"/>
  <c r="Q1785" i="48"/>
  <c r="S1793" i="48"/>
  <c r="P1793" i="48"/>
  <c r="O1793" i="48"/>
  <c r="R1793" i="48"/>
  <c r="Q1793" i="48"/>
  <c r="Q1908" i="48"/>
  <c r="P1908" i="48"/>
  <c r="O1908" i="48"/>
  <c r="S1908" i="48"/>
  <c r="R1908" i="48"/>
  <c r="O1802" i="48"/>
  <c r="S1802" i="48"/>
  <c r="R1802" i="48"/>
  <c r="Q1802" i="48"/>
  <c r="P1802" i="48"/>
  <c r="S1949" i="48"/>
  <c r="P1949" i="48"/>
  <c r="R1949" i="48"/>
  <c r="Q1949" i="48"/>
  <c r="O1949" i="48"/>
  <c r="S1960" i="48"/>
  <c r="P1960" i="48"/>
  <c r="R1960" i="48"/>
  <c r="Q1960" i="48"/>
  <c r="O1960" i="48"/>
  <c r="Q1983" i="48"/>
  <c r="R1983" i="48"/>
  <c r="P1983" i="48"/>
  <c r="O1983" i="48"/>
  <c r="S1983" i="48"/>
  <c r="Q1894" i="48"/>
  <c r="P1894" i="48"/>
  <c r="S1894" i="48"/>
  <c r="R1894" i="48"/>
  <c r="O1894" i="48"/>
  <c r="S1952" i="48"/>
  <c r="P1952" i="48"/>
  <c r="R1952" i="48"/>
  <c r="Q1952" i="48"/>
  <c r="O1952" i="48"/>
  <c r="Q2020" i="48"/>
  <c r="P2020" i="48"/>
  <c r="O2020" i="48"/>
  <c r="S2020" i="48"/>
  <c r="R2020" i="48"/>
  <c r="Q1934" i="48"/>
  <c r="P1934" i="48"/>
  <c r="S1934" i="48"/>
  <c r="O1934" i="48"/>
  <c r="R1934" i="48"/>
  <c r="S1945" i="48"/>
  <c r="P1945" i="48"/>
  <c r="O1945" i="48"/>
  <c r="R1945" i="48"/>
  <c r="Q1945" i="48"/>
  <c r="P1915" i="48"/>
  <c r="R1915" i="48"/>
  <c r="S1915" i="48"/>
  <c r="O1915" i="48"/>
  <c r="Q1915" i="48"/>
  <c r="P1931" i="48"/>
  <c r="R1931" i="48"/>
  <c r="S1931" i="48"/>
  <c r="Q1931" i="48"/>
  <c r="O1931" i="48"/>
  <c r="Q1985" i="48"/>
  <c r="R1985" i="48"/>
  <c r="P1985" i="48"/>
  <c r="S1985" i="48"/>
  <c r="O1985" i="48"/>
  <c r="P1964" i="48"/>
  <c r="O1964" i="48"/>
  <c r="S1964" i="48"/>
  <c r="R1964" i="48"/>
  <c r="Q1964" i="48"/>
  <c r="Q2023" i="48"/>
  <c r="P2023" i="48"/>
  <c r="O2023" i="48"/>
  <c r="S2023" i="48"/>
  <c r="R2023" i="48"/>
  <c r="Q1980" i="48"/>
  <c r="P1980" i="48"/>
  <c r="O1980" i="48"/>
  <c r="S1980" i="48"/>
  <c r="R1980" i="48"/>
  <c r="R2027" i="48"/>
  <c r="O2027" i="48"/>
  <c r="S2027" i="48"/>
  <c r="Q2027" i="48"/>
  <c r="P2027" i="48"/>
  <c r="Q2004" i="48"/>
  <c r="P2004" i="48"/>
  <c r="S2004" i="48"/>
  <c r="R2004" i="48"/>
  <c r="O2004" i="48"/>
  <c r="R2043" i="48"/>
  <c r="Q2043" i="48"/>
  <c r="P2043" i="48"/>
  <c r="O2043" i="48"/>
  <c r="S2043" i="48"/>
  <c r="R2051" i="48"/>
  <c r="Q2051" i="48"/>
  <c r="P2051" i="48"/>
  <c r="O2051" i="48"/>
  <c r="S2051" i="48"/>
  <c r="R2044" i="48"/>
  <c r="Q2044" i="48"/>
  <c r="S2044" i="48"/>
  <c r="P2044" i="48"/>
  <c r="O2044" i="48"/>
  <c r="O1887" i="48"/>
  <c r="R1887" i="48"/>
  <c r="Q1887" i="48"/>
  <c r="S1887" i="48"/>
  <c r="P1887" i="48"/>
  <c r="O1837" i="48"/>
  <c r="Q1837" i="48"/>
  <c r="P1837" i="48"/>
  <c r="S1837" i="48"/>
  <c r="R1837" i="48"/>
  <c r="Q1190" i="48"/>
  <c r="P1190" i="48"/>
  <c r="O1190" i="48"/>
  <c r="S1190" i="48"/>
  <c r="R1190" i="48"/>
  <c r="O1885" i="48"/>
  <c r="R1885" i="48"/>
  <c r="S1885" i="48"/>
  <c r="Q1885" i="48"/>
  <c r="P1885" i="48"/>
  <c r="O1585" i="48"/>
  <c r="S1585" i="48"/>
  <c r="Q1585" i="48"/>
  <c r="P1585" i="48"/>
  <c r="R1585" i="48"/>
  <c r="R821" i="48"/>
  <c r="P821" i="48"/>
  <c r="O821" i="48"/>
  <c r="S821" i="48"/>
  <c r="Q821" i="48"/>
  <c r="R804" i="48"/>
  <c r="O804" i="48"/>
  <c r="S804" i="48"/>
  <c r="P804" i="48"/>
  <c r="Q804" i="48"/>
  <c r="R952" i="48"/>
  <c r="Q952" i="48"/>
  <c r="P952" i="48"/>
  <c r="S952" i="48"/>
  <c r="O952" i="48"/>
  <c r="R953" i="48"/>
  <c r="Q953" i="48"/>
  <c r="P953" i="48"/>
  <c r="O953" i="48"/>
  <c r="S953" i="48"/>
  <c r="O1535" i="48"/>
  <c r="R1535" i="48"/>
  <c r="S1535" i="48"/>
  <c r="Q1535" i="48"/>
  <c r="P1535" i="48"/>
  <c r="Q1246" i="48"/>
  <c r="P1246" i="48"/>
  <c r="O1246" i="48"/>
  <c r="S1246" i="48"/>
  <c r="R1246" i="48"/>
  <c r="Q1560" i="48"/>
  <c r="P1560" i="48"/>
  <c r="O1560" i="48"/>
  <c r="R1560" i="48"/>
  <c r="S1560" i="48"/>
  <c r="O1529" i="48"/>
  <c r="R1529" i="48"/>
  <c r="Q1529" i="48"/>
  <c r="P1529" i="48"/>
  <c r="S1529" i="48"/>
  <c r="Q1301" i="48"/>
  <c r="S1301" i="48"/>
  <c r="R1301" i="48"/>
  <c r="O1301" i="48"/>
  <c r="P1301" i="48"/>
  <c r="O1530" i="48"/>
  <c r="R1530" i="48"/>
  <c r="P1530" i="48"/>
  <c r="Q1530" i="48"/>
  <c r="S1530" i="48"/>
  <c r="O1886" i="48"/>
  <c r="R1886" i="48"/>
  <c r="P1886" i="48"/>
  <c r="S1886" i="48"/>
  <c r="Q1886" i="48"/>
  <c r="O1491" i="48"/>
  <c r="R1491" i="48"/>
  <c r="S1491" i="48"/>
  <c r="Q1491" i="48"/>
  <c r="P1491" i="48"/>
  <c r="R840" i="48"/>
  <c r="Q840" i="48"/>
  <c r="S840" i="48"/>
  <c r="P840" i="48"/>
  <c r="O840" i="48"/>
  <c r="S704" i="48"/>
  <c r="P704" i="48"/>
  <c r="R704" i="48"/>
  <c r="Q704" i="48"/>
  <c r="O704" i="48"/>
  <c r="S667" i="48"/>
  <c r="P667" i="48"/>
  <c r="R667" i="48"/>
  <c r="Q667" i="48"/>
  <c r="O667" i="48"/>
  <c r="S586" i="48"/>
  <c r="R586" i="48"/>
  <c r="O586" i="48"/>
  <c r="Q586" i="48"/>
  <c r="P586" i="48"/>
  <c r="Q1155" i="48"/>
  <c r="P1155" i="48"/>
  <c r="O1155" i="48"/>
  <c r="S1155" i="48"/>
  <c r="R1155" i="48"/>
  <c r="S739" i="48"/>
  <c r="P739" i="48"/>
  <c r="R739" i="48"/>
  <c r="Q739" i="48"/>
  <c r="O739" i="48"/>
  <c r="S638" i="48"/>
  <c r="R638" i="48"/>
  <c r="O638" i="48"/>
  <c r="Q638" i="48"/>
  <c r="P638" i="48"/>
  <c r="S557" i="48"/>
  <c r="R557" i="48"/>
  <c r="O557" i="48"/>
  <c r="P557" i="48"/>
  <c r="Q557" i="48"/>
  <c r="S604" i="48"/>
  <c r="R604" i="48"/>
  <c r="O604" i="48"/>
  <c r="P604" i="48"/>
  <c r="Q604" i="48"/>
  <c r="R761" i="48"/>
  <c r="S761" i="48"/>
  <c r="O761" i="48"/>
  <c r="Q761" i="48"/>
  <c r="P761" i="48"/>
  <c r="R817" i="48"/>
  <c r="S817" i="48"/>
  <c r="O817" i="48"/>
  <c r="P817" i="48"/>
  <c r="Q817" i="48"/>
  <c r="Q1120" i="48"/>
  <c r="P1120" i="48"/>
  <c r="O1120" i="48"/>
  <c r="S1120" i="48"/>
  <c r="R1120" i="48"/>
  <c r="R932" i="48"/>
  <c r="Q932" i="48"/>
  <c r="P932" i="48"/>
  <c r="S932" i="48"/>
  <c r="O932" i="48"/>
  <c r="Q1109" i="48"/>
  <c r="P1109" i="48"/>
  <c r="O1109" i="48"/>
  <c r="S1109" i="48"/>
  <c r="R1109" i="48"/>
  <c r="Q1086" i="48"/>
  <c r="P1086" i="48"/>
  <c r="O1086" i="48"/>
  <c r="S1086" i="48"/>
  <c r="R1086" i="48"/>
  <c r="O1030" i="48"/>
  <c r="Q1030" i="48"/>
  <c r="P1030" i="48"/>
  <c r="S1030" i="48"/>
  <c r="R1030" i="48"/>
  <c r="S1446" i="48"/>
  <c r="R1446" i="48"/>
  <c r="O1446" i="48"/>
  <c r="Q1446" i="48"/>
  <c r="P1446" i="48"/>
  <c r="S1448" i="48"/>
  <c r="R1448" i="48"/>
  <c r="O1448" i="48"/>
  <c r="Q1448" i="48"/>
  <c r="P1448" i="48"/>
  <c r="S1436" i="48"/>
  <c r="R1436" i="48"/>
  <c r="O1436" i="48"/>
  <c r="P1436" i="48"/>
  <c r="Q1436" i="48"/>
  <c r="S1666" i="48"/>
  <c r="P1666" i="48"/>
  <c r="R1666" i="48"/>
  <c r="Q1666" i="48"/>
  <c r="O1666" i="48"/>
  <c r="S1677" i="48"/>
  <c r="P1677" i="48"/>
  <c r="R1677" i="48"/>
  <c r="Q1677" i="48"/>
  <c r="O1677" i="48"/>
  <c r="S1725" i="48"/>
  <c r="P1725" i="48"/>
  <c r="R1725" i="48"/>
  <c r="Q1725" i="48"/>
  <c r="O1725" i="48"/>
  <c r="S1748" i="48"/>
  <c r="P1748" i="48"/>
  <c r="R1748" i="48"/>
  <c r="Q1748" i="48"/>
  <c r="O1748" i="48"/>
  <c r="Q1810" i="48"/>
  <c r="P1810" i="48"/>
  <c r="O1810" i="48"/>
  <c r="S1810" i="48"/>
  <c r="R1810" i="48"/>
  <c r="S1787" i="48"/>
  <c r="P1787" i="48"/>
  <c r="O1787" i="48"/>
  <c r="R1787" i="48"/>
  <c r="Q1787" i="48"/>
  <c r="O1830" i="48"/>
  <c r="S1830" i="48"/>
  <c r="P1830" i="48"/>
  <c r="Q1830" i="48"/>
  <c r="R1830" i="48"/>
  <c r="Q1890" i="48"/>
  <c r="P1890" i="48"/>
  <c r="O1890" i="48"/>
  <c r="R1890" i="48"/>
  <c r="S1890" i="48"/>
  <c r="P1919" i="48"/>
  <c r="R1919" i="48"/>
  <c r="Q1919" i="48"/>
  <c r="O1919" i="48"/>
  <c r="S1919" i="48"/>
  <c r="Q1998" i="48"/>
  <c r="P1998" i="48"/>
  <c r="O1998" i="48"/>
  <c r="S1998" i="48"/>
  <c r="R1998" i="48"/>
  <c r="Q2009" i="48"/>
  <c r="P2009" i="48"/>
  <c r="R2009" i="48"/>
  <c r="O2009" i="48"/>
  <c r="S2009" i="48"/>
  <c r="O1498" i="48"/>
  <c r="R1498" i="48"/>
  <c r="P1498" i="48"/>
  <c r="Q1498" i="48"/>
  <c r="S1498" i="48"/>
  <c r="Q1600" i="48"/>
  <c r="P1600" i="48"/>
  <c r="O1600" i="48"/>
  <c r="S1600" i="48"/>
  <c r="R1600" i="48"/>
  <c r="Q1267" i="48"/>
  <c r="R1267" i="48"/>
  <c r="P1267" i="48"/>
  <c r="O1267" i="48"/>
  <c r="S1267" i="48"/>
  <c r="Q1263" i="48"/>
  <c r="P1263" i="48"/>
  <c r="S1263" i="48"/>
  <c r="R1263" i="48"/>
  <c r="O1263" i="48"/>
  <c r="R808" i="48"/>
  <c r="S808" i="48"/>
  <c r="Q808" i="48"/>
  <c r="P808" i="48"/>
  <c r="O808" i="48"/>
  <c r="O1831" i="48"/>
  <c r="Q1831" i="48"/>
  <c r="P1831" i="48"/>
  <c r="S1831" i="48"/>
  <c r="R1831" i="48"/>
  <c r="Q1319" i="48"/>
  <c r="P1319" i="48"/>
  <c r="S1319" i="48"/>
  <c r="R1319" i="48"/>
  <c r="O1319" i="48"/>
  <c r="R912" i="48"/>
  <c r="Q912" i="48"/>
  <c r="P912" i="48"/>
  <c r="S912" i="48"/>
  <c r="O912" i="48"/>
  <c r="O1854" i="48"/>
  <c r="R1854" i="48"/>
  <c r="S1854" i="48"/>
  <c r="Q1854" i="48"/>
  <c r="P1854" i="48"/>
  <c r="Q1322" i="48"/>
  <c r="P1322" i="48"/>
  <c r="O1322" i="48"/>
  <c r="S1322" i="48"/>
  <c r="R1322" i="48"/>
  <c r="Q1206" i="48"/>
  <c r="P1206" i="48"/>
  <c r="O1206" i="48"/>
  <c r="S1206" i="48"/>
  <c r="R1206" i="48"/>
  <c r="Q1278" i="48"/>
  <c r="S1278" i="48"/>
  <c r="O1278" i="48"/>
  <c r="R1278" i="48"/>
  <c r="P1278" i="48"/>
  <c r="S1974" i="48"/>
  <c r="R1974" i="48"/>
  <c r="Q1974" i="48"/>
  <c r="P1974" i="48"/>
  <c r="O1974" i="48"/>
  <c r="Q1311" i="48"/>
  <c r="P1311" i="48"/>
  <c r="S1311" i="48"/>
  <c r="O1311" i="48"/>
  <c r="R1311" i="48"/>
  <c r="R896" i="48"/>
  <c r="Q896" i="48"/>
  <c r="P896" i="48"/>
  <c r="S896" i="48"/>
  <c r="O896" i="48"/>
  <c r="R1611" i="48"/>
  <c r="S1611" i="48"/>
  <c r="O1611" i="48"/>
  <c r="Q1611" i="48"/>
  <c r="P1611" i="48"/>
  <c r="Q1308" i="48"/>
  <c r="S1308" i="48"/>
  <c r="R1308" i="48"/>
  <c r="P1308" i="48"/>
  <c r="O1308" i="48"/>
  <c r="Q1565" i="48"/>
  <c r="P1565" i="48"/>
  <c r="O1565" i="48"/>
  <c r="R1565" i="48"/>
  <c r="S1565" i="48"/>
  <c r="R1242" i="48"/>
  <c r="Q1242" i="48"/>
  <c r="P1242" i="48"/>
  <c r="S1242" i="48"/>
  <c r="O1242" i="48"/>
  <c r="R807" i="48"/>
  <c r="S807" i="48"/>
  <c r="Q807" i="48"/>
  <c r="P807" i="48"/>
  <c r="O807" i="48"/>
  <c r="R832" i="48"/>
  <c r="Q832" i="48"/>
  <c r="S832" i="48"/>
  <c r="P832" i="48"/>
  <c r="O832" i="48"/>
  <c r="S1977" i="48"/>
  <c r="R1977" i="48"/>
  <c r="P1977" i="48"/>
  <c r="Q1977" i="48"/>
  <c r="O1977" i="48"/>
  <c r="O1488" i="48"/>
  <c r="R1488" i="48"/>
  <c r="S1488" i="48"/>
  <c r="Q1488" i="48"/>
  <c r="P1488" i="48"/>
  <c r="Q1250" i="48"/>
  <c r="S1250" i="48"/>
  <c r="O1250" i="48"/>
  <c r="R1250" i="48"/>
  <c r="P1250" i="48"/>
  <c r="R826" i="48"/>
  <c r="Q826" i="48"/>
  <c r="P826" i="48"/>
  <c r="O826" i="48"/>
  <c r="S826" i="48"/>
  <c r="S692" i="48"/>
  <c r="P692" i="48"/>
  <c r="R692" i="48"/>
  <c r="Q692" i="48"/>
  <c r="O692" i="48"/>
  <c r="R766" i="48"/>
  <c r="Q766" i="48"/>
  <c r="P766" i="48"/>
  <c r="O766" i="48"/>
  <c r="S766" i="48"/>
  <c r="Q1087" i="48"/>
  <c r="P1087" i="48"/>
  <c r="O1087" i="48"/>
  <c r="S1087" i="48"/>
  <c r="R1087" i="48"/>
  <c r="Q662" i="48"/>
  <c r="P662" i="48"/>
  <c r="O662" i="48"/>
  <c r="S662" i="48"/>
  <c r="R662" i="48"/>
  <c r="S568" i="48"/>
  <c r="R568" i="48"/>
  <c r="O568" i="48"/>
  <c r="Q568" i="48"/>
  <c r="P568" i="48"/>
  <c r="S719" i="48"/>
  <c r="P719" i="48"/>
  <c r="R719" i="48"/>
  <c r="Q719" i="48"/>
  <c r="O719" i="48"/>
  <c r="Q1143" i="48"/>
  <c r="P1143" i="48"/>
  <c r="O1143" i="48"/>
  <c r="S1143" i="48"/>
  <c r="R1143" i="48"/>
  <c r="S710" i="48"/>
  <c r="P710" i="48"/>
  <c r="R710" i="48"/>
  <c r="Q710" i="48"/>
  <c r="O710" i="48"/>
  <c r="S581" i="48"/>
  <c r="R581" i="48"/>
  <c r="O581" i="48"/>
  <c r="P581" i="48"/>
  <c r="Q581" i="48"/>
  <c r="S628" i="48"/>
  <c r="R628" i="48"/>
  <c r="O628" i="48"/>
  <c r="P628" i="48"/>
  <c r="Q628" i="48"/>
  <c r="R786" i="48"/>
  <c r="P786" i="48"/>
  <c r="O786" i="48"/>
  <c r="S786" i="48"/>
  <c r="Q786" i="48"/>
  <c r="P679" i="48"/>
  <c r="Q679" i="48"/>
  <c r="O679" i="48"/>
  <c r="S679" i="48"/>
  <c r="R679" i="48"/>
  <c r="R987" i="48"/>
  <c r="Q987" i="48"/>
  <c r="P987" i="48"/>
  <c r="S987" i="48"/>
  <c r="O987" i="48"/>
  <c r="Q1132" i="48"/>
  <c r="P1132" i="48"/>
  <c r="O1132" i="48"/>
  <c r="S1132" i="48"/>
  <c r="R1132" i="48"/>
  <c r="R910" i="48"/>
  <c r="Q910" i="48"/>
  <c r="P910" i="48"/>
  <c r="O910" i="48"/>
  <c r="S910" i="48"/>
  <c r="Q1057" i="48"/>
  <c r="P1057" i="48"/>
  <c r="O1057" i="48"/>
  <c r="S1057" i="48"/>
  <c r="R1057" i="48"/>
  <c r="Q1153" i="48"/>
  <c r="P1153" i="48"/>
  <c r="O1153" i="48"/>
  <c r="S1153" i="48"/>
  <c r="R1153" i="48"/>
  <c r="Q1098" i="48"/>
  <c r="P1098" i="48"/>
  <c r="O1098" i="48"/>
  <c r="S1098" i="48"/>
  <c r="R1098" i="48"/>
  <c r="P1047" i="48"/>
  <c r="O1047" i="48"/>
  <c r="S1047" i="48"/>
  <c r="Q1047" i="48"/>
  <c r="R1047" i="48"/>
  <c r="S1449" i="48"/>
  <c r="R1449" i="48"/>
  <c r="O1449" i="48"/>
  <c r="P1449" i="48"/>
  <c r="Q1449" i="48"/>
  <c r="R1396" i="48"/>
  <c r="S1396" i="48"/>
  <c r="Q1396" i="48"/>
  <c r="P1396" i="48"/>
  <c r="O1396" i="48"/>
  <c r="P1361" i="48"/>
  <c r="O1361" i="48"/>
  <c r="S1361" i="48"/>
  <c r="R1361" i="48"/>
  <c r="Q1361" i="48"/>
  <c r="S1694" i="48"/>
  <c r="P1694" i="48"/>
  <c r="R1694" i="48"/>
  <c r="Q1694" i="48"/>
  <c r="O1694" i="48"/>
  <c r="S1697" i="48"/>
  <c r="P1697" i="48"/>
  <c r="R1697" i="48"/>
  <c r="Q1697" i="48"/>
  <c r="O1697" i="48"/>
  <c r="S1696" i="48"/>
  <c r="P1696" i="48"/>
  <c r="R1696" i="48"/>
  <c r="Q1696" i="48"/>
  <c r="O1696" i="48"/>
  <c r="S1701" i="48"/>
  <c r="P1701" i="48"/>
  <c r="R1701" i="48"/>
  <c r="Q1701" i="48"/>
  <c r="O1701" i="48"/>
  <c r="S1699" i="48"/>
  <c r="P1699" i="48"/>
  <c r="R1699" i="48"/>
  <c r="Q1699" i="48"/>
  <c r="O1699" i="48"/>
  <c r="S1713" i="48"/>
  <c r="P1713" i="48"/>
  <c r="R1713" i="48"/>
  <c r="Q1713" i="48"/>
  <c r="O1713" i="48"/>
  <c r="O1828" i="48"/>
  <c r="S1828" i="48"/>
  <c r="P1828" i="48"/>
  <c r="R1828" i="48"/>
  <c r="Q1828" i="48"/>
  <c r="S1774" i="48"/>
  <c r="P1774" i="48"/>
  <c r="O1774" i="48"/>
  <c r="R1774" i="48"/>
  <c r="Q1774" i="48"/>
  <c r="P1809" i="48"/>
  <c r="O1809" i="48"/>
  <c r="S1809" i="48"/>
  <c r="R1809" i="48"/>
  <c r="Q1809" i="48"/>
  <c r="P1808" i="48"/>
  <c r="O1808" i="48"/>
  <c r="S1808" i="48"/>
  <c r="R1808" i="48"/>
  <c r="Q1808" i="48"/>
  <c r="Q1996" i="48"/>
  <c r="P1996" i="48"/>
  <c r="O1996" i="48"/>
  <c r="S1996" i="48"/>
  <c r="R1996" i="48"/>
  <c r="Q1942" i="48"/>
  <c r="P1942" i="48"/>
  <c r="O1942" i="48"/>
  <c r="S1942" i="48"/>
  <c r="R1942" i="48"/>
  <c r="S1959" i="48"/>
  <c r="P1959" i="48"/>
  <c r="R1959" i="48"/>
  <c r="Q1959" i="48"/>
  <c r="O1959" i="48"/>
  <c r="Q1991" i="48"/>
  <c r="P1991" i="48"/>
  <c r="O1991" i="48"/>
  <c r="S1991" i="48"/>
  <c r="R1991" i="48"/>
  <c r="R2047" i="48"/>
  <c r="P2047" i="48"/>
  <c r="S2047" i="48"/>
  <c r="Q2047" i="48"/>
  <c r="O2047" i="48"/>
  <c r="P1551" i="48"/>
  <c r="Q1551" i="48"/>
  <c r="O1551" i="48"/>
  <c r="R1551" i="48"/>
  <c r="S1551" i="48"/>
  <c r="O1517" i="48"/>
  <c r="R1517" i="48"/>
  <c r="Q1517" i="48"/>
  <c r="P1517" i="48"/>
  <c r="S1517" i="48"/>
  <c r="R812" i="48"/>
  <c r="O812" i="48"/>
  <c r="S812" i="48"/>
  <c r="P812" i="48"/>
  <c r="Q812" i="48"/>
  <c r="S1202" i="48"/>
  <c r="P1202" i="48"/>
  <c r="R1202" i="48"/>
  <c r="O1202" i="48"/>
  <c r="Q1202" i="48"/>
  <c r="Q1293" i="48"/>
  <c r="S1293" i="48"/>
  <c r="R1293" i="48"/>
  <c r="P1293" i="48"/>
  <c r="O1293" i="48"/>
  <c r="O1875" i="48"/>
  <c r="Q1875" i="48"/>
  <c r="P1875" i="48"/>
  <c r="S1875" i="48"/>
  <c r="R1875" i="48"/>
  <c r="Q1255" i="48"/>
  <c r="P1255" i="48"/>
  <c r="S1255" i="48"/>
  <c r="R1255" i="48"/>
  <c r="O1255" i="48"/>
  <c r="R795" i="48"/>
  <c r="Q795" i="48"/>
  <c r="S795" i="48"/>
  <c r="P795" i="48"/>
  <c r="O795" i="48"/>
  <c r="R898" i="48"/>
  <c r="Q898" i="48"/>
  <c r="P898" i="48"/>
  <c r="S898" i="48"/>
  <c r="O898" i="48"/>
  <c r="R1008" i="48"/>
  <c r="Q1008" i="48"/>
  <c r="P1008" i="48"/>
  <c r="S1008" i="48"/>
  <c r="O1008" i="48"/>
  <c r="O1516" i="48"/>
  <c r="R1516" i="48"/>
  <c r="S1516" i="48"/>
  <c r="Q1516" i="48"/>
  <c r="P1516" i="48"/>
  <c r="S1594" i="48"/>
  <c r="R1594" i="48"/>
  <c r="Q1594" i="48"/>
  <c r="O1594" i="48"/>
  <c r="P1594" i="48"/>
  <c r="O1833" i="48"/>
  <c r="Q1833" i="48"/>
  <c r="P1833" i="48"/>
  <c r="S1833" i="48"/>
  <c r="R1833" i="48"/>
  <c r="O1532" i="48"/>
  <c r="R1532" i="48"/>
  <c r="S1532" i="48"/>
  <c r="Q1532" i="48"/>
  <c r="P1532" i="48"/>
  <c r="Q1299" i="48"/>
  <c r="R1299" i="48"/>
  <c r="P1299" i="48"/>
  <c r="O1299" i="48"/>
  <c r="S1299" i="48"/>
  <c r="S1975" i="48"/>
  <c r="R1975" i="48"/>
  <c r="Q1975" i="48"/>
  <c r="P1975" i="48"/>
  <c r="O1975" i="48"/>
  <c r="Q1303" i="48"/>
  <c r="P1303" i="48"/>
  <c r="S1303" i="48"/>
  <c r="R1303" i="48"/>
  <c r="O1303" i="48"/>
  <c r="R1605" i="48"/>
  <c r="Q1605" i="48"/>
  <c r="P1605" i="48"/>
  <c r="O1605" i="48"/>
  <c r="S1605" i="48"/>
  <c r="Q1296" i="48"/>
  <c r="R1296" i="48"/>
  <c r="P1296" i="48"/>
  <c r="S1296" i="48"/>
  <c r="O1296" i="48"/>
  <c r="R901" i="48"/>
  <c r="Q901" i="48"/>
  <c r="P901" i="48"/>
  <c r="S901" i="48"/>
  <c r="O901" i="48"/>
  <c r="O1485" i="48"/>
  <c r="R1485" i="48"/>
  <c r="Q1485" i="48"/>
  <c r="P1485" i="48"/>
  <c r="S1485" i="48"/>
  <c r="O1623" i="48"/>
  <c r="S1623" i="48"/>
  <c r="R1623" i="48"/>
  <c r="Q1623" i="48"/>
  <c r="P1623" i="48"/>
  <c r="Q1352" i="48"/>
  <c r="R1352" i="48"/>
  <c r="S1352" i="48"/>
  <c r="P1352" i="48"/>
  <c r="O1352" i="48"/>
  <c r="R993" i="48"/>
  <c r="Q993" i="48"/>
  <c r="P993" i="48"/>
  <c r="O993" i="48"/>
  <c r="S993" i="48"/>
  <c r="S716" i="48"/>
  <c r="P716" i="48"/>
  <c r="R716" i="48"/>
  <c r="Q716" i="48"/>
  <c r="O716" i="48"/>
  <c r="S562" i="48"/>
  <c r="R562" i="48"/>
  <c r="O562" i="48"/>
  <c r="Q562" i="48"/>
  <c r="P562" i="48"/>
  <c r="R854" i="48"/>
  <c r="Q854" i="48"/>
  <c r="P854" i="48"/>
  <c r="O854" i="48"/>
  <c r="S854" i="48"/>
  <c r="Q1103" i="48"/>
  <c r="P1103" i="48"/>
  <c r="O1103" i="48"/>
  <c r="S1103" i="48"/>
  <c r="R1103" i="48"/>
  <c r="S657" i="48"/>
  <c r="P657" i="48"/>
  <c r="Q657" i="48"/>
  <c r="R657" i="48"/>
  <c r="O657" i="48"/>
  <c r="S640" i="48"/>
  <c r="R640" i="48"/>
  <c r="O640" i="48"/>
  <c r="Q640" i="48"/>
  <c r="P640" i="48"/>
  <c r="S723" i="48"/>
  <c r="P723" i="48"/>
  <c r="R723" i="48"/>
  <c r="Q723" i="48"/>
  <c r="O723" i="48"/>
  <c r="Q1159" i="48"/>
  <c r="P1159" i="48"/>
  <c r="O1159" i="48"/>
  <c r="S1159" i="48"/>
  <c r="R1159" i="48"/>
  <c r="S714" i="48"/>
  <c r="P714" i="48"/>
  <c r="R714" i="48"/>
  <c r="Q714" i="48"/>
  <c r="O714" i="48"/>
  <c r="S589" i="48"/>
  <c r="R589" i="48"/>
  <c r="O589" i="48"/>
  <c r="P589" i="48"/>
  <c r="Q589" i="48"/>
  <c r="S572" i="48"/>
  <c r="R572" i="48"/>
  <c r="O572" i="48"/>
  <c r="P572" i="48"/>
  <c r="Q572" i="48"/>
  <c r="S733" i="48"/>
  <c r="P733" i="48"/>
  <c r="R733" i="48"/>
  <c r="Q733" i="48"/>
  <c r="O733" i="48"/>
  <c r="R963" i="48"/>
  <c r="Q963" i="48"/>
  <c r="P963" i="48"/>
  <c r="S963" i="48"/>
  <c r="O963" i="48"/>
  <c r="R875" i="48"/>
  <c r="Q875" i="48"/>
  <c r="P875" i="48"/>
  <c r="S875" i="48"/>
  <c r="O875" i="48"/>
  <c r="Q1104" i="48"/>
  <c r="P1104" i="48"/>
  <c r="O1104" i="48"/>
  <c r="S1104" i="48"/>
  <c r="R1104" i="48"/>
  <c r="R868" i="48"/>
  <c r="Q868" i="48"/>
  <c r="P868" i="48"/>
  <c r="S868" i="48"/>
  <c r="O868" i="48"/>
  <c r="R1007" i="48"/>
  <c r="Q1007" i="48"/>
  <c r="P1007" i="48"/>
  <c r="S1007" i="48"/>
  <c r="O1007" i="48"/>
  <c r="Q1125" i="48"/>
  <c r="P1125" i="48"/>
  <c r="O1125" i="48"/>
  <c r="S1125" i="48"/>
  <c r="R1125" i="48"/>
  <c r="Q1070" i="48"/>
  <c r="P1070" i="48"/>
  <c r="O1070" i="48"/>
  <c r="S1070" i="48"/>
  <c r="R1070" i="48"/>
  <c r="Q1166" i="48"/>
  <c r="P1166" i="48"/>
  <c r="O1166" i="48"/>
  <c r="S1166" i="48"/>
  <c r="R1166" i="48"/>
  <c r="O1042" i="48"/>
  <c r="Q1042" i="48"/>
  <c r="P1042" i="48"/>
  <c r="R1042" i="48"/>
  <c r="S1042" i="48"/>
  <c r="R1395" i="48"/>
  <c r="Q1395" i="48"/>
  <c r="P1395" i="48"/>
  <c r="O1395" i="48"/>
  <c r="S1395" i="48"/>
  <c r="R1422" i="48"/>
  <c r="O1422" i="48"/>
  <c r="S1422" i="48"/>
  <c r="Q1422" i="48"/>
  <c r="P1422" i="48"/>
  <c r="R1402" i="48"/>
  <c r="P1402" i="48"/>
  <c r="O1402" i="48"/>
  <c r="Q1402" i="48"/>
  <c r="S1402" i="48"/>
  <c r="S1592" i="48"/>
  <c r="R1592" i="48"/>
  <c r="Q1592" i="48"/>
  <c r="O1592" i="48"/>
  <c r="P1592" i="48"/>
  <c r="S1686" i="48"/>
  <c r="P1686" i="48"/>
  <c r="R1686" i="48"/>
  <c r="Q1686" i="48"/>
  <c r="O1686" i="48"/>
  <c r="S1742" i="48"/>
  <c r="P1742" i="48"/>
  <c r="R1742" i="48"/>
  <c r="Q1742" i="48"/>
  <c r="O1742" i="48"/>
  <c r="S1747" i="48"/>
  <c r="P1747" i="48"/>
  <c r="R1747" i="48"/>
  <c r="Q1747" i="48"/>
  <c r="O1747" i="48"/>
  <c r="S1706" i="48"/>
  <c r="P1706" i="48"/>
  <c r="R1706" i="48"/>
  <c r="Q1706" i="48"/>
  <c r="O1706" i="48"/>
  <c r="P1658" i="48"/>
  <c r="O1658" i="48"/>
  <c r="S1658" i="48"/>
  <c r="R1658" i="48"/>
  <c r="Q1658" i="48"/>
  <c r="S1767" i="48"/>
  <c r="P1767" i="48"/>
  <c r="O1767" i="48"/>
  <c r="R1767" i="48"/>
  <c r="Q1767" i="48"/>
  <c r="S1791" i="48"/>
  <c r="P1791" i="48"/>
  <c r="O1791" i="48"/>
  <c r="R1791" i="48"/>
  <c r="Q1791" i="48"/>
  <c r="P1893" i="48"/>
  <c r="S1893" i="48"/>
  <c r="O1893" i="48"/>
  <c r="R1893" i="48"/>
  <c r="Q1893" i="48"/>
  <c r="P1933" i="48"/>
  <c r="S1933" i="48"/>
  <c r="O1933" i="48"/>
  <c r="R1933" i="48"/>
  <c r="Q1933" i="48"/>
  <c r="P2008" i="48"/>
  <c r="R2008" i="48"/>
  <c r="Q2008" i="48"/>
  <c r="O2008" i="48"/>
  <c r="S2008" i="48"/>
  <c r="P1927" i="48"/>
  <c r="R1927" i="48"/>
  <c r="O1927" i="48"/>
  <c r="S1927" i="48"/>
  <c r="Q1927" i="48"/>
  <c r="Q1990" i="48"/>
  <c r="P1990" i="48"/>
  <c r="O1990" i="48"/>
  <c r="S1990" i="48"/>
  <c r="R1990" i="48"/>
  <c r="O2012" i="48"/>
  <c r="S2012" i="48"/>
  <c r="R2012" i="48"/>
  <c r="Q2012" i="48"/>
  <c r="P2012" i="48"/>
  <c r="S1604" i="48"/>
  <c r="Q1604" i="48"/>
  <c r="O1604" i="48"/>
  <c r="P1604" i="48"/>
  <c r="R1604" i="48"/>
  <c r="Q1343" i="48"/>
  <c r="P1343" i="48"/>
  <c r="S1343" i="48"/>
  <c r="R1343" i="48"/>
  <c r="O1343" i="48"/>
  <c r="R1002" i="48"/>
  <c r="Q1002" i="48"/>
  <c r="P1002" i="48"/>
  <c r="S1002" i="48"/>
  <c r="O1002" i="48"/>
  <c r="R2045" i="48"/>
  <c r="S2045" i="48"/>
  <c r="Q2045" i="48"/>
  <c r="P2045" i="48"/>
  <c r="O2045" i="48"/>
  <c r="Q1555" i="48"/>
  <c r="P1555" i="48"/>
  <c r="O1555" i="48"/>
  <c r="S1555" i="48"/>
  <c r="R1555" i="48"/>
  <c r="R1218" i="48"/>
  <c r="Q1218" i="48"/>
  <c r="P1218" i="48"/>
  <c r="S1218" i="48"/>
  <c r="O1218" i="48"/>
  <c r="R961" i="48"/>
  <c r="Q961" i="48"/>
  <c r="P961" i="48"/>
  <c r="O961" i="48"/>
  <c r="S961" i="48"/>
  <c r="O1856" i="48"/>
  <c r="R1856" i="48"/>
  <c r="S1856" i="48"/>
  <c r="Q1856" i="48"/>
  <c r="P1856" i="48"/>
  <c r="O1522" i="48"/>
  <c r="R1522" i="48"/>
  <c r="P1522" i="48"/>
  <c r="Q1522" i="48"/>
  <c r="S1522" i="48"/>
  <c r="O1543" i="48"/>
  <c r="R1543" i="48"/>
  <c r="S1543" i="48"/>
  <c r="Q1543" i="48"/>
  <c r="P1543" i="48"/>
  <c r="Q1183" i="48"/>
  <c r="S1183" i="48"/>
  <c r="O1183" i="48"/>
  <c r="R1183" i="48"/>
  <c r="P1183" i="48"/>
  <c r="Q1275" i="48"/>
  <c r="R1275" i="48"/>
  <c r="P1275" i="48"/>
  <c r="O1275" i="48"/>
  <c r="S1275" i="48"/>
  <c r="R986" i="48"/>
  <c r="Q986" i="48"/>
  <c r="P986" i="48"/>
  <c r="S986" i="48"/>
  <c r="O986" i="48"/>
  <c r="R765" i="48"/>
  <c r="P765" i="48"/>
  <c r="O765" i="48"/>
  <c r="Q765" i="48"/>
  <c r="S765" i="48"/>
  <c r="R850" i="48"/>
  <c r="Q850" i="48"/>
  <c r="P850" i="48"/>
  <c r="S850" i="48"/>
  <c r="O850" i="48"/>
  <c r="O1858" i="48"/>
  <c r="R1858" i="48"/>
  <c r="S1858" i="48"/>
  <c r="Q1858" i="48"/>
  <c r="P1858" i="48"/>
  <c r="O1640" i="48"/>
  <c r="P1640" i="48"/>
  <c r="S1640" i="48"/>
  <c r="R1640" i="48"/>
  <c r="Q1640" i="48"/>
  <c r="O1518" i="48"/>
  <c r="R1518" i="48"/>
  <c r="P1518" i="48"/>
  <c r="Q1518" i="48"/>
  <c r="S1518" i="48"/>
  <c r="Q1574" i="48"/>
  <c r="P1574" i="48"/>
  <c r="O1574" i="48"/>
  <c r="S1574" i="48"/>
  <c r="R1574" i="48"/>
  <c r="Q1256" i="48"/>
  <c r="R1256" i="48"/>
  <c r="S1256" i="48"/>
  <c r="P1256" i="48"/>
  <c r="O1256" i="48"/>
  <c r="Q1326" i="48"/>
  <c r="S1326" i="48"/>
  <c r="O1326" i="48"/>
  <c r="R1326" i="48"/>
  <c r="P1326" i="48"/>
  <c r="S1219" i="48"/>
  <c r="R1219" i="48"/>
  <c r="Q1219" i="48"/>
  <c r="O1219" i="48"/>
  <c r="P1219" i="48"/>
  <c r="R820" i="48"/>
  <c r="O820" i="48"/>
  <c r="S820" i="48"/>
  <c r="P820" i="48"/>
  <c r="Q820" i="48"/>
  <c r="P672" i="48"/>
  <c r="Q672" i="48"/>
  <c r="O672" i="48"/>
  <c r="R672" i="48"/>
  <c r="S672" i="48"/>
  <c r="O1889" i="48"/>
  <c r="R1889" i="48"/>
  <c r="S1889" i="48"/>
  <c r="Q1889" i="48"/>
  <c r="P1889" i="48"/>
  <c r="S1602" i="48"/>
  <c r="R1602" i="48"/>
  <c r="Q1602" i="48"/>
  <c r="O1602" i="48"/>
  <c r="P1602" i="48"/>
  <c r="S1205" i="48"/>
  <c r="R1205" i="48"/>
  <c r="O1205" i="48"/>
  <c r="Q1205" i="48"/>
  <c r="P1205" i="48"/>
  <c r="R897" i="48"/>
  <c r="Q897" i="48"/>
  <c r="P897" i="48"/>
  <c r="O897" i="48"/>
  <c r="S897" i="48"/>
  <c r="R1013" i="48"/>
  <c r="Q1013" i="48"/>
  <c r="P1013" i="48"/>
  <c r="S1013" i="48"/>
  <c r="O1013" i="48"/>
  <c r="O1861" i="48"/>
  <c r="R1861" i="48"/>
  <c r="P1861" i="48"/>
  <c r="Q1861" i="48"/>
  <c r="S1861" i="48"/>
  <c r="Q1279" i="48"/>
  <c r="P1279" i="48"/>
  <c r="S1279" i="48"/>
  <c r="R1279" i="48"/>
  <c r="O1279" i="48"/>
  <c r="R977" i="48"/>
  <c r="Q977" i="48"/>
  <c r="P977" i="48"/>
  <c r="O977" i="48"/>
  <c r="S977" i="48"/>
  <c r="O1606" i="48"/>
  <c r="S1606" i="48"/>
  <c r="Q1606" i="48"/>
  <c r="R1606" i="48"/>
  <c r="P1606" i="48"/>
  <c r="Q1336" i="48"/>
  <c r="R1336" i="48"/>
  <c r="S1336" i="48"/>
  <c r="P1336" i="48"/>
  <c r="O1336" i="48"/>
  <c r="Q1277" i="48"/>
  <c r="S1277" i="48"/>
  <c r="R1277" i="48"/>
  <c r="P1277" i="48"/>
  <c r="O1277" i="48"/>
  <c r="R885" i="48"/>
  <c r="Q885" i="48"/>
  <c r="P885" i="48"/>
  <c r="S885" i="48"/>
  <c r="O885" i="48"/>
  <c r="P1545" i="48"/>
  <c r="Q1545" i="48"/>
  <c r="O1545" i="48"/>
  <c r="S1545" i="48"/>
  <c r="R1545" i="48"/>
  <c r="O1853" i="48"/>
  <c r="R1853" i="48"/>
  <c r="P1853" i="48"/>
  <c r="Q1853" i="48"/>
  <c r="S1853" i="48"/>
  <c r="Q1573" i="48"/>
  <c r="P1573" i="48"/>
  <c r="O1573" i="48"/>
  <c r="R1573" i="48"/>
  <c r="S1573" i="48"/>
  <c r="Q1564" i="48"/>
  <c r="P1564" i="48"/>
  <c r="O1564" i="48"/>
  <c r="R1564" i="48"/>
  <c r="S1564" i="48"/>
  <c r="Q1238" i="48"/>
  <c r="P1238" i="48"/>
  <c r="R1238" i="48"/>
  <c r="S1238" i="48"/>
  <c r="O1238" i="48"/>
  <c r="Q1323" i="48"/>
  <c r="R1323" i="48"/>
  <c r="P1323" i="48"/>
  <c r="O1323" i="48"/>
  <c r="S1323" i="48"/>
  <c r="S1200" i="48"/>
  <c r="R1200" i="48"/>
  <c r="Q1200" i="48"/>
  <c r="P1200" i="48"/>
  <c r="O1200" i="48"/>
  <c r="R813" i="48"/>
  <c r="P813" i="48"/>
  <c r="O813" i="48"/>
  <c r="Q813" i="48"/>
  <c r="S813" i="48"/>
  <c r="Q1198" i="48"/>
  <c r="P1198" i="48"/>
  <c r="O1198" i="48"/>
  <c r="S1198" i="48"/>
  <c r="R1198" i="48"/>
  <c r="O1863" i="48"/>
  <c r="R1863" i="48"/>
  <c r="Q1863" i="48"/>
  <c r="P1863" i="48"/>
  <c r="S1863" i="48"/>
  <c r="O1469" i="48"/>
  <c r="R1469" i="48"/>
  <c r="Q1469" i="48"/>
  <c r="P1469" i="48"/>
  <c r="S1469" i="48"/>
  <c r="O1464" i="48"/>
  <c r="R1464" i="48"/>
  <c r="S1464" i="48"/>
  <c r="Q1464" i="48"/>
  <c r="P1464" i="48"/>
  <c r="Q1230" i="48"/>
  <c r="R1230" i="48"/>
  <c r="P1230" i="48"/>
  <c r="O1230" i="48"/>
  <c r="S1230" i="48"/>
  <c r="Q1314" i="48"/>
  <c r="P1314" i="48"/>
  <c r="O1314" i="48"/>
  <c r="R1314" i="48"/>
  <c r="S1314" i="48"/>
  <c r="O1840" i="48"/>
  <c r="R1840" i="48"/>
  <c r="S1840" i="48"/>
  <c r="Q1840" i="48"/>
  <c r="P1840" i="48"/>
  <c r="O1591" i="48"/>
  <c r="S1591" i="48"/>
  <c r="R1591" i="48"/>
  <c r="Q1591" i="48"/>
  <c r="P1591" i="48"/>
  <c r="Q1567" i="48"/>
  <c r="P1567" i="48"/>
  <c r="O1567" i="48"/>
  <c r="S1567" i="48"/>
  <c r="R1567" i="48"/>
  <c r="O1495" i="48"/>
  <c r="R1495" i="48"/>
  <c r="S1495" i="48"/>
  <c r="Q1495" i="48"/>
  <c r="P1495" i="48"/>
  <c r="Q1297" i="48"/>
  <c r="O1297" i="48"/>
  <c r="S1297" i="48"/>
  <c r="R1297" i="48"/>
  <c r="P1297" i="48"/>
  <c r="S1228" i="48"/>
  <c r="R1228" i="48"/>
  <c r="O1228" i="48"/>
  <c r="Q1228" i="48"/>
  <c r="P1228" i="48"/>
  <c r="R890" i="48"/>
  <c r="Q890" i="48"/>
  <c r="P890" i="48"/>
  <c r="S890" i="48"/>
  <c r="O890" i="48"/>
  <c r="R856" i="48"/>
  <c r="Q856" i="48"/>
  <c r="P856" i="48"/>
  <c r="S856" i="48"/>
  <c r="O856" i="48"/>
  <c r="R933" i="48"/>
  <c r="Q933" i="48"/>
  <c r="P933" i="48"/>
  <c r="S933" i="48"/>
  <c r="O933" i="48"/>
  <c r="O1489" i="48"/>
  <c r="R1489" i="48"/>
  <c r="Q1489" i="48"/>
  <c r="P1489" i="48"/>
  <c r="S1489" i="48"/>
  <c r="Q1355" i="48"/>
  <c r="R1355" i="48"/>
  <c r="P1355" i="48"/>
  <c r="O1355" i="48"/>
  <c r="S1355" i="48"/>
  <c r="R841" i="48"/>
  <c r="Q841" i="48"/>
  <c r="S841" i="48"/>
  <c r="P841" i="48"/>
  <c r="O841" i="48"/>
  <c r="O1515" i="48"/>
  <c r="R1515" i="48"/>
  <c r="S1515" i="48"/>
  <c r="Q1515" i="48"/>
  <c r="P1515" i="48"/>
  <c r="R908" i="48"/>
  <c r="Q908" i="48"/>
  <c r="P908" i="48"/>
  <c r="S908" i="48"/>
  <c r="O908" i="48"/>
  <c r="O1868" i="48"/>
  <c r="R1868" i="48"/>
  <c r="S1868" i="48"/>
  <c r="Q1868" i="48"/>
  <c r="P1868" i="48"/>
  <c r="O1579" i="48"/>
  <c r="S1579" i="48"/>
  <c r="R1579" i="48"/>
  <c r="Q1579" i="48"/>
  <c r="P1579" i="48"/>
  <c r="O1470" i="48"/>
  <c r="R1470" i="48"/>
  <c r="P1470" i="48"/>
  <c r="Q1470" i="48"/>
  <c r="S1470" i="48"/>
  <c r="O1523" i="48"/>
  <c r="R1523" i="48"/>
  <c r="S1523" i="48"/>
  <c r="Q1523" i="48"/>
  <c r="P1523" i="48"/>
  <c r="Q1353" i="48"/>
  <c r="O1353" i="48"/>
  <c r="S1353" i="48"/>
  <c r="R1353" i="48"/>
  <c r="P1353" i="48"/>
  <c r="S1213" i="48"/>
  <c r="R1213" i="48"/>
  <c r="O1213" i="48"/>
  <c r="Q1213" i="48"/>
  <c r="P1213" i="48"/>
  <c r="R941" i="48"/>
  <c r="Q941" i="48"/>
  <c r="P941" i="48"/>
  <c r="S941" i="48"/>
  <c r="O941" i="48"/>
  <c r="R968" i="48"/>
  <c r="Q968" i="48"/>
  <c r="P968" i="48"/>
  <c r="S968" i="48"/>
  <c r="O968" i="48"/>
  <c r="R876" i="48"/>
  <c r="Q876" i="48"/>
  <c r="P876" i="48"/>
  <c r="S876" i="48"/>
  <c r="O876" i="48"/>
  <c r="S684" i="48"/>
  <c r="P684" i="48"/>
  <c r="R684" i="48"/>
  <c r="Q684" i="48"/>
  <c r="O684" i="48"/>
  <c r="S611" i="48"/>
  <c r="R611" i="48"/>
  <c r="O611" i="48"/>
  <c r="P611" i="48"/>
  <c r="Q611" i="48"/>
  <c r="S609" i="48"/>
  <c r="R609" i="48"/>
  <c r="O609" i="48"/>
  <c r="P609" i="48"/>
  <c r="Q609" i="48"/>
  <c r="S610" i="48"/>
  <c r="R610" i="48"/>
  <c r="O610" i="48"/>
  <c r="Q610" i="48"/>
  <c r="P610" i="48"/>
  <c r="S627" i="48"/>
  <c r="R627" i="48"/>
  <c r="O627" i="48"/>
  <c r="P627" i="48"/>
  <c r="Q627" i="48"/>
  <c r="Q660" i="48"/>
  <c r="P660" i="48"/>
  <c r="O660" i="48"/>
  <c r="S660" i="48"/>
  <c r="R660" i="48"/>
  <c r="S663" i="48"/>
  <c r="P663" i="48"/>
  <c r="R663" i="48"/>
  <c r="O663" i="48"/>
  <c r="Q663" i="48"/>
  <c r="S575" i="48"/>
  <c r="R575" i="48"/>
  <c r="O575" i="48"/>
  <c r="Q575" i="48"/>
  <c r="P575" i="48"/>
  <c r="R831" i="48"/>
  <c r="Q831" i="48"/>
  <c r="S831" i="48"/>
  <c r="P831" i="48"/>
  <c r="O831" i="48"/>
  <c r="R951" i="48"/>
  <c r="Q951" i="48"/>
  <c r="P951" i="48"/>
  <c r="S951" i="48"/>
  <c r="O951" i="48"/>
  <c r="S571" i="48"/>
  <c r="R571" i="48"/>
  <c r="O571" i="48"/>
  <c r="P571" i="48"/>
  <c r="Q571" i="48"/>
  <c r="S635" i="48"/>
  <c r="R635" i="48"/>
  <c r="O635" i="48"/>
  <c r="P635" i="48"/>
  <c r="Q635" i="48"/>
  <c r="S583" i="48"/>
  <c r="R583" i="48"/>
  <c r="O583" i="48"/>
  <c r="Q583" i="48"/>
  <c r="P583" i="48"/>
  <c r="Q1055" i="48"/>
  <c r="P1055" i="48"/>
  <c r="O1055" i="48"/>
  <c r="S1055" i="48"/>
  <c r="R1055" i="48"/>
  <c r="Q1139" i="48"/>
  <c r="P1139" i="48"/>
  <c r="O1139" i="48"/>
  <c r="S1139" i="48"/>
  <c r="R1139" i="48"/>
  <c r="S600" i="48"/>
  <c r="R600" i="48"/>
  <c r="O600" i="48"/>
  <c r="Q600" i="48"/>
  <c r="P600" i="48"/>
  <c r="Q656" i="48"/>
  <c r="P656" i="48"/>
  <c r="O656" i="48"/>
  <c r="S656" i="48"/>
  <c r="R656" i="48"/>
  <c r="S703" i="48"/>
  <c r="P703" i="48"/>
  <c r="R703" i="48"/>
  <c r="Q703" i="48"/>
  <c r="O703" i="48"/>
  <c r="S735" i="48"/>
  <c r="P735" i="48"/>
  <c r="R735" i="48"/>
  <c r="Q735" i="48"/>
  <c r="O735" i="48"/>
  <c r="R802" i="48"/>
  <c r="P802" i="48"/>
  <c r="O802" i="48"/>
  <c r="S802" i="48"/>
  <c r="Q802" i="48"/>
  <c r="Q1079" i="48"/>
  <c r="P1079" i="48"/>
  <c r="O1079" i="48"/>
  <c r="S1079" i="48"/>
  <c r="R1079" i="48"/>
  <c r="S566" i="48"/>
  <c r="R566" i="48"/>
  <c r="O566" i="48"/>
  <c r="Q566" i="48"/>
  <c r="P566" i="48"/>
  <c r="S630" i="48"/>
  <c r="R630" i="48"/>
  <c r="O630" i="48"/>
  <c r="Q630" i="48"/>
  <c r="P630" i="48"/>
  <c r="S694" i="48"/>
  <c r="P694" i="48"/>
  <c r="R694" i="48"/>
  <c r="Q694" i="48"/>
  <c r="O694" i="48"/>
  <c r="S726" i="48"/>
  <c r="P726" i="48"/>
  <c r="R726" i="48"/>
  <c r="Q726" i="48"/>
  <c r="O726" i="48"/>
  <c r="S758" i="48"/>
  <c r="P758" i="48"/>
  <c r="R758" i="48"/>
  <c r="Q758" i="48"/>
  <c r="O758" i="48"/>
  <c r="S1023" i="48"/>
  <c r="P1023" i="48"/>
  <c r="R1023" i="48"/>
  <c r="Q1023" i="48"/>
  <c r="O1023" i="48"/>
  <c r="S613" i="48"/>
  <c r="R613" i="48"/>
  <c r="O613" i="48"/>
  <c r="P613" i="48"/>
  <c r="Q613" i="48"/>
  <c r="R871" i="48"/>
  <c r="Q871" i="48"/>
  <c r="P871" i="48"/>
  <c r="S871" i="48"/>
  <c r="O871" i="48"/>
  <c r="Q1131" i="48"/>
  <c r="P1131" i="48"/>
  <c r="O1131" i="48"/>
  <c r="S1131" i="48"/>
  <c r="R1131" i="48"/>
  <c r="S596" i="48"/>
  <c r="R596" i="48"/>
  <c r="O596" i="48"/>
  <c r="P596" i="48"/>
  <c r="Q596" i="48"/>
  <c r="Q664" i="48"/>
  <c r="P664" i="48"/>
  <c r="O664" i="48"/>
  <c r="S664" i="48"/>
  <c r="R664" i="48"/>
  <c r="S713" i="48"/>
  <c r="P713" i="48"/>
  <c r="R713" i="48"/>
  <c r="Q713" i="48"/>
  <c r="O713" i="48"/>
  <c r="S745" i="48"/>
  <c r="P745" i="48"/>
  <c r="R745" i="48"/>
  <c r="Q745" i="48"/>
  <c r="O745" i="48"/>
  <c r="S1450" i="48"/>
  <c r="R1450" i="48"/>
  <c r="O1450" i="48"/>
  <c r="Q1450" i="48"/>
  <c r="P1450" i="48"/>
  <c r="R883" i="48"/>
  <c r="Q883" i="48"/>
  <c r="P883" i="48"/>
  <c r="S883" i="48"/>
  <c r="O883" i="48"/>
  <c r="R1011" i="48"/>
  <c r="Q1011" i="48"/>
  <c r="P1011" i="48"/>
  <c r="S1011" i="48"/>
  <c r="O1011" i="48"/>
  <c r="R778" i="48"/>
  <c r="P778" i="48"/>
  <c r="Q778" i="48"/>
  <c r="O778" i="48"/>
  <c r="S778" i="48"/>
  <c r="R801" i="48"/>
  <c r="S801" i="48"/>
  <c r="O801" i="48"/>
  <c r="P801" i="48"/>
  <c r="Q801" i="48"/>
  <c r="R923" i="48"/>
  <c r="Q923" i="48"/>
  <c r="P923" i="48"/>
  <c r="S923" i="48"/>
  <c r="O923" i="48"/>
  <c r="Q1052" i="48"/>
  <c r="P1052" i="48"/>
  <c r="O1052" i="48"/>
  <c r="S1052" i="48"/>
  <c r="R1052" i="48"/>
  <c r="Q1084" i="48"/>
  <c r="P1084" i="48"/>
  <c r="O1084" i="48"/>
  <c r="S1084" i="48"/>
  <c r="R1084" i="48"/>
  <c r="Q1116" i="48"/>
  <c r="P1116" i="48"/>
  <c r="O1116" i="48"/>
  <c r="S1116" i="48"/>
  <c r="R1116" i="48"/>
  <c r="Q1148" i="48"/>
  <c r="P1148" i="48"/>
  <c r="O1148" i="48"/>
  <c r="S1148" i="48"/>
  <c r="R1148" i="48"/>
  <c r="R828" i="48"/>
  <c r="Q828" i="48"/>
  <c r="S828" i="48"/>
  <c r="P828" i="48"/>
  <c r="O828" i="48"/>
  <c r="R884" i="48"/>
  <c r="Q884" i="48"/>
  <c r="P884" i="48"/>
  <c r="S884" i="48"/>
  <c r="O884" i="48"/>
  <c r="R927" i="48"/>
  <c r="Q927" i="48"/>
  <c r="P927" i="48"/>
  <c r="S927" i="48"/>
  <c r="O927" i="48"/>
  <c r="R974" i="48"/>
  <c r="Q974" i="48"/>
  <c r="P974" i="48"/>
  <c r="O974" i="48"/>
  <c r="S974" i="48"/>
  <c r="S1372" i="48"/>
  <c r="R1372" i="48"/>
  <c r="O1372" i="48"/>
  <c r="Q1372" i="48"/>
  <c r="P1372" i="48"/>
  <c r="Q1073" i="48"/>
  <c r="P1073" i="48"/>
  <c r="O1073" i="48"/>
  <c r="S1073" i="48"/>
  <c r="R1073" i="48"/>
  <c r="Q1105" i="48"/>
  <c r="P1105" i="48"/>
  <c r="O1105" i="48"/>
  <c r="S1105" i="48"/>
  <c r="R1105" i="48"/>
  <c r="Q1137" i="48"/>
  <c r="P1137" i="48"/>
  <c r="O1137" i="48"/>
  <c r="S1137" i="48"/>
  <c r="R1137" i="48"/>
  <c r="Q1169" i="48"/>
  <c r="P1169" i="48"/>
  <c r="O1169" i="48"/>
  <c r="S1169" i="48"/>
  <c r="R1169" i="48"/>
  <c r="Q1028" i="48"/>
  <c r="P1028" i="48"/>
  <c r="O1028" i="48"/>
  <c r="S1028" i="48"/>
  <c r="R1028" i="48"/>
  <c r="Q1082" i="48"/>
  <c r="P1082" i="48"/>
  <c r="O1082" i="48"/>
  <c r="S1082" i="48"/>
  <c r="R1082" i="48"/>
  <c r="Q1114" i="48"/>
  <c r="P1114" i="48"/>
  <c r="O1114" i="48"/>
  <c r="S1114" i="48"/>
  <c r="R1114" i="48"/>
  <c r="Q1146" i="48"/>
  <c r="P1146" i="48"/>
  <c r="O1146" i="48"/>
  <c r="S1146" i="48"/>
  <c r="R1146" i="48"/>
  <c r="Q1178" i="48"/>
  <c r="P1178" i="48"/>
  <c r="O1178" i="48"/>
  <c r="S1178" i="48"/>
  <c r="R1178" i="48"/>
  <c r="O1029" i="48"/>
  <c r="Q1029" i="48"/>
  <c r="P1029" i="48"/>
  <c r="R1029" i="48"/>
  <c r="S1029" i="48"/>
  <c r="O1037" i="48"/>
  <c r="Q1037" i="48"/>
  <c r="P1037" i="48"/>
  <c r="S1037" i="48"/>
  <c r="R1037" i="48"/>
  <c r="O1045" i="48"/>
  <c r="Q1045" i="48"/>
  <c r="P1045" i="48"/>
  <c r="R1045" i="48"/>
  <c r="S1045" i="48"/>
  <c r="S1434" i="48"/>
  <c r="R1434" i="48"/>
  <c r="O1434" i="48"/>
  <c r="Q1434" i="48"/>
  <c r="P1434" i="48"/>
  <c r="R1417" i="48"/>
  <c r="O1417" i="48"/>
  <c r="S1417" i="48"/>
  <c r="Q1417" i="48"/>
  <c r="P1417" i="48"/>
  <c r="R1424" i="48"/>
  <c r="O1424" i="48"/>
  <c r="Q1424" i="48"/>
  <c r="S1424" i="48"/>
  <c r="P1424" i="48"/>
  <c r="S1438" i="48"/>
  <c r="R1438" i="48"/>
  <c r="O1438" i="48"/>
  <c r="Q1438" i="48"/>
  <c r="P1438" i="48"/>
  <c r="S1442" i="48"/>
  <c r="R1442" i="48"/>
  <c r="O1442" i="48"/>
  <c r="Q1442" i="48"/>
  <c r="P1442" i="48"/>
  <c r="S1440" i="48"/>
  <c r="R1440" i="48"/>
  <c r="O1440" i="48"/>
  <c r="Q1440" i="48"/>
  <c r="P1440" i="48"/>
  <c r="P1369" i="48"/>
  <c r="O1369" i="48"/>
  <c r="S1369" i="48"/>
  <c r="Q1369" i="48"/>
  <c r="R1369" i="48"/>
  <c r="P1385" i="48"/>
  <c r="O1385" i="48"/>
  <c r="S1385" i="48"/>
  <c r="Q1385" i="48"/>
  <c r="R1385" i="48"/>
  <c r="R1423" i="48"/>
  <c r="O1423" i="48"/>
  <c r="Q1423" i="48"/>
  <c r="P1423" i="48"/>
  <c r="S1423" i="48"/>
  <c r="R1426" i="48"/>
  <c r="O1426" i="48"/>
  <c r="P1426" i="48"/>
  <c r="S1426" i="48"/>
  <c r="Q1426" i="48"/>
  <c r="S1435" i="48"/>
  <c r="R1435" i="48"/>
  <c r="O1435" i="48"/>
  <c r="Q1435" i="48"/>
  <c r="P1435" i="48"/>
  <c r="P1643" i="48"/>
  <c r="S1643" i="48"/>
  <c r="R1643" i="48"/>
  <c r="Q1643" i="48"/>
  <c r="O1643" i="48"/>
  <c r="S1662" i="48"/>
  <c r="P1662" i="48"/>
  <c r="R1662" i="48"/>
  <c r="Q1662" i="48"/>
  <c r="O1662" i="48"/>
  <c r="Q1811" i="48"/>
  <c r="P1811" i="48"/>
  <c r="O1811" i="48"/>
  <c r="S1811" i="48"/>
  <c r="R1811" i="48"/>
  <c r="S1702" i="48"/>
  <c r="P1702" i="48"/>
  <c r="R1702" i="48"/>
  <c r="Q1702" i="48"/>
  <c r="O1702" i="48"/>
  <c r="P1653" i="48"/>
  <c r="S1653" i="48"/>
  <c r="R1653" i="48"/>
  <c r="O1653" i="48"/>
  <c r="Q1653" i="48"/>
  <c r="S1687" i="48"/>
  <c r="P1687" i="48"/>
  <c r="R1687" i="48"/>
  <c r="Q1687" i="48"/>
  <c r="O1687" i="48"/>
  <c r="S1669" i="48"/>
  <c r="P1669" i="48"/>
  <c r="R1669" i="48"/>
  <c r="Q1669" i="48"/>
  <c r="O1669" i="48"/>
  <c r="P1657" i="48"/>
  <c r="S1657" i="48"/>
  <c r="R1657" i="48"/>
  <c r="O1657" i="48"/>
  <c r="Q1657" i="48"/>
  <c r="S1724" i="48"/>
  <c r="P1724" i="48"/>
  <c r="R1724" i="48"/>
  <c r="Q1724" i="48"/>
  <c r="O1724" i="48"/>
  <c r="S1667" i="48"/>
  <c r="P1667" i="48"/>
  <c r="R1667" i="48"/>
  <c r="Q1667" i="48"/>
  <c r="O1667" i="48"/>
  <c r="S1734" i="48"/>
  <c r="P1734" i="48"/>
  <c r="R1734" i="48"/>
  <c r="Q1734" i="48"/>
  <c r="O1734" i="48"/>
  <c r="S1731" i="48"/>
  <c r="P1731" i="48"/>
  <c r="R1731" i="48"/>
  <c r="Q1731" i="48"/>
  <c r="O1731" i="48"/>
  <c r="S1730" i="48"/>
  <c r="P1730" i="48"/>
  <c r="R1730" i="48"/>
  <c r="Q1730" i="48"/>
  <c r="O1730" i="48"/>
  <c r="S1744" i="48"/>
  <c r="P1744" i="48"/>
  <c r="R1744" i="48"/>
  <c r="Q1744" i="48"/>
  <c r="O1744" i="48"/>
  <c r="P1648" i="48"/>
  <c r="O1648" i="48"/>
  <c r="R1648" i="48"/>
  <c r="Q1648" i="48"/>
  <c r="S1648" i="48"/>
  <c r="Q1812" i="48"/>
  <c r="P1812" i="48"/>
  <c r="O1812" i="48"/>
  <c r="S1812" i="48"/>
  <c r="R1812" i="48"/>
  <c r="S1947" i="48"/>
  <c r="P1947" i="48"/>
  <c r="O1947" i="48"/>
  <c r="R1947" i="48"/>
  <c r="Q1947" i="48"/>
  <c r="S1762" i="48"/>
  <c r="P1762" i="48"/>
  <c r="O1762" i="48"/>
  <c r="R1762" i="48"/>
  <c r="Q1762" i="48"/>
  <c r="S1770" i="48"/>
  <c r="P1770" i="48"/>
  <c r="O1770" i="48"/>
  <c r="R1770" i="48"/>
  <c r="Q1770" i="48"/>
  <c r="S1778" i="48"/>
  <c r="P1778" i="48"/>
  <c r="O1778" i="48"/>
  <c r="R1778" i="48"/>
  <c r="Q1778" i="48"/>
  <c r="S1786" i="48"/>
  <c r="P1786" i="48"/>
  <c r="O1786" i="48"/>
  <c r="R1786" i="48"/>
  <c r="Q1786" i="48"/>
  <c r="S1794" i="48"/>
  <c r="P1794" i="48"/>
  <c r="O1794" i="48"/>
  <c r="R1794" i="48"/>
  <c r="Q1794" i="48"/>
  <c r="Q1813" i="48"/>
  <c r="P1813" i="48"/>
  <c r="O1813" i="48"/>
  <c r="S1813" i="48"/>
  <c r="R1813" i="48"/>
  <c r="O1803" i="48"/>
  <c r="S1803" i="48"/>
  <c r="R1803" i="48"/>
  <c r="P1803" i="48"/>
  <c r="Q1803" i="48"/>
  <c r="Q1950" i="48"/>
  <c r="P1950" i="48"/>
  <c r="O1950" i="48"/>
  <c r="R1950" i="48"/>
  <c r="S1950" i="48"/>
  <c r="Q1892" i="48"/>
  <c r="P1892" i="48"/>
  <c r="R1892" i="48"/>
  <c r="S1892" i="48"/>
  <c r="O1892" i="48"/>
  <c r="O1874" i="48"/>
  <c r="S1874" i="48"/>
  <c r="P1874" i="48"/>
  <c r="Q1874" i="48"/>
  <c r="R1874" i="48"/>
  <c r="Q1902" i="48"/>
  <c r="P1902" i="48"/>
  <c r="S1902" i="48"/>
  <c r="O1902" i="48"/>
  <c r="R1902" i="48"/>
  <c r="Q1982" i="48"/>
  <c r="P1982" i="48"/>
  <c r="R1982" i="48"/>
  <c r="O1982" i="48"/>
  <c r="S1982" i="48"/>
  <c r="P1891" i="48"/>
  <c r="R1891" i="48"/>
  <c r="Q1891" i="48"/>
  <c r="O1891" i="48"/>
  <c r="S1891" i="48"/>
  <c r="Q1940" i="48"/>
  <c r="P1940" i="48"/>
  <c r="O1940" i="48"/>
  <c r="R1940" i="48"/>
  <c r="S1940" i="48"/>
  <c r="Q1948" i="48"/>
  <c r="P1948" i="48"/>
  <c r="O1948" i="48"/>
  <c r="R1948" i="48"/>
  <c r="S1948" i="48"/>
  <c r="P1917" i="48"/>
  <c r="R1917" i="48"/>
  <c r="S1917" i="48"/>
  <c r="Q1917" i="48"/>
  <c r="O1917" i="48"/>
  <c r="S1951" i="48"/>
  <c r="P1951" i="48"/>
  <c r="R1951" i="48"/>
  <c r="Q1951" i="48"/>
  <c r="O1951" i="48"/>
  <c r="Q1989" i="48"/>
  <c r="R1989" i="48"/>
  <c r="P1989" i="48"/>
  <c r="O1989" i="48"/>
  <c r="S1989" i="48"/>
  <c r="P1966" i="48"/>
  <c r="O1966" i="48"/>
  <c r="S1966" i="48"/>
  <c r="Q1966" i="48"/>
  <c r="R1966" i="48"/>
  <c r="Q1984" i="48"/>
  <c r="P1984" i="48"/>
  <c r="S1984" i="48"/>
  <c r="R1984" i="48"/>
  <c r="O1984" i="48"/>
  <c r="Q1988" i="48"/>
  <c r="P1988" i="48"/>
  <c r="O1988" i="48"/>
  <c r="S1988" i="48"/>
  <c r="R1988" i="48"/>
  <c r="S2029" i="48"/>
  <c r="R2029" i="48"/>
  <c r="O2029" i="48"/>
  <c r="Q2029" i="48"/>
  <c r="P2029" i="48"/>
  <c r="Q2006" i="48"/>
  <c r="P2006" i="48"/>
  <c r="S2006" i="48"/>
  <c r="O2006" i="48"/>
  <c r="R2006" i="48"/>
  <c r="R2026" i="48"/>
  <c r="O2026" i="48"/>
  <c r="S2026" i="48"/>
  <c r="Q2026" i="48"/>
  <c r="P2026" i="48"/>
  <c r="S2035" i="48"/>
  <c r="P2035" i="48"/>
  <c r="R2035" i="48"/>
  <c r="Q2035" i="48"/>
  <c r="O2035" i="48"/>
  <c r="R2052" i="48"/>
  <c r="Q2052" i="48"/>
  <c r="P2052" i="48"/>
  <c r="S2052" i="48"/>
  <c r="O2052" i="48"/>
  <c r="O400" i="48"/>
  <c r="R400" i="48"/>
  <c r="Q400" i="48"/>
  <c r="P400" i="48"/>
  <c r="S400" i="48"/>
  <c r="P174" i="48"/>
  <c r="Q174" i="48"/>
  <c r="S174" i="48"/>
  <c r="R174" i="48"/>
  <c r="O174" i="48"/>
  <c r="Q496" i="48"/>
  <c r="P496" i="48"/>
  <c r="O496" i="48"/>
  <c r="S496" i="48"/>
  <c r="R496" i="48"/>
  <c r="O549" i="48"/>
  <c r="S549" i="48"/>
  <c r="P549" i="48"/>
  <c r="Q549" i="48"/>
  <c r="R549" i="48"/>
  <c r="P479" i="48"/>
  <c r="R479" i="48"/>
  <c r="O479" i="48"/>
  <c r="S479" i="48"/>
  <c r="Q479" i="48"/>
  <c r="P410" i="48"/>
  <c r="Q410" i="48"/>
  <c r="S410" i="48"/>
  <c r="R410" i="48"/>
  <c r="O410" i="48"/>
  <c r="O425" i="48"/>
  <c r="P425" i="48"/>
  <c r="Q425" i="48"/>
  <c r="R425" i="48"/>
  <c r="S425" i="48"/>
  <c r="S309" i="48"/>
  <c r="R309" i="48"/>
  <c r="P309" i="48"/>
  <c r="O309" i="48"/>
  <c r="Q309" i="48"/>
  <c r="R302" i="48"/>
  <c r="O302" i="48"/>
  <c r="P302" i="48"/>
  <c r="S302" i="48"/>
  <c r="Q302" i="48"/>
  <c r="O356" i="48"/>
  <c r="P356" i="48"/>
  <c r="Q356" i="48"/>
  <c r="R356" i="48"/>
  <c r="S356" i="48"/>
  <c r="R99" i="48"/>
  <c r="O99" i="48"/>
  <c r="S99" i="48"/>
  <c r="Q99" i="48"/>
  <c r="P99" i="48"/>
  <c r="O207" i="48"/>
  <c r="S207" i="48"/>
  <c r="Q207" i="48"/>
  <c r="P207" i="48"/>
  <c r="R207" i="48"/>
  <c r="Q179" i="48"/>
  <c r="S179" i="48"/>
  <c r="R179" i="48"/>
  <c r="O179" i="48"/>
  <c r="P179" i="48"/>
  <c r="R64" i="48"/>
  <c r="S64" i="48"/>
  <c r="O64" i="48"/>
  <c r="Q64" i="48"/>
  <c r="P64" i="48"/>
  <c r="P393" i="48"/>
  <c r="R393" i="48"/>
  <c r="O393" i="48"/>
  <c r="Q393" i="48"/>
  <c r="S393" i="48"/>
  <c r="O126" i="48"/>
  <c r="R126" i="48"/>
  <c r="P126" i="48"/>
  <c r="S126" i="48"/>
  <c r="Q126" i="48"/>
  <c r="O150" i="48"/>
  <c r="R150" i="48"/>
  <c r="S150" i="48"/>
  <c r="Q150" i="48"/>
  <c r="P150" i="48"/>
  <c r="O200" i="48"/>
  <c r="P200" i="48"/>
  <c r="S200" i="48"/>
  <c r="Q200" i="48"/>
  <c r="R200" i="48"/>
  <c r="S420" i="48"/>
  <c r="R420" i="48"/>
  <c r="P420" i="48"/>
  <c r="Q420" i="48"/>
  <c r="O420" i="48"/>
  <c r="P509" i="48"/>
  <c r="S509" i="48"/>
  <c r="R509" i="48"/>
  <c r="O509" i="48"/>
  <c r="Q509" i="48"/>
  <c r="P510" i="48"/>
  <c r="O510" i="48"/>
  <c r="R510" i="48"/>
  <c r="Q510" i="48"/>
  <c r="S510" i="48"/>
  <c r="R74" i="48"/>
  <c r="P74" i="48"/>
  <c r="S74" i="48"/>
  <c r="O74" i="48"/>
  <c r="Q74" i="48"/>
  <c r="R165" i="48"/>
  <c r="Q165" i="48"/>
  <c r="S165" i="48"/>
  <c r="O165" i="48"/>
  <c r="P165" i="48"/>
  <c r="O338" i="48"/>
  <c r="S338" i="48"/>
  <c r="Q338" i="48"/>
  <c r="R338" i="48"/>
  <c r="P338" i="48"/>
  <c r="Q190" i="48"/>
  <c r="S190" i="48"/>
  <c r="O190" i="48"/>
  <c r="R190" i="48"/>
  <c r="P190" i="48"/>
  <c r="R63" i="48"/>
  <c r="Q63" i="48"/>
  <c r="S63" i="48"/>
  <c r="P63" i="48"/>
  <c r="O63" i="48"/>
  <c r="S457" i="48"/>
  <c r="P457" i="48"/>
  <c r="R457" i="48"/>
  <c r="Q457" i="48"/>
  <c r="O457" i="48"/>
  <c r="R373" i="48"/>
  <c r="S373" i="48"/>
  <c r="P373" i="48"/>
  <c r="Q373" i="48"/>
  <c r="O373" i="48"/>
  <c r="O225" i="48"/>
  <c r="S225" i="48"/>
  <c r="Q225" i="48"/>
  <c r="R225" i="48"/>
  <c r="P225" i="48"/>
  <c r="S278" i="48"/>
  <c r="R278" i="48"/>
  <c r="O278" i="48"/>
  <c r="Q278" i="48"/>
  <c r="P278" i="48"/>
  <c r="Q372" i="48"/>
  <c r="S372" i="48"/>
  <c r="P372" i="48"/>
  <c r="O372" i="48"/>
  <c r="R372" i="48"/>
  <c r="O119" i="48"/>
  <c r="S119" i="48"/>
  <c r="P119" i="48"/>
  <c r="R119" i="48"/>
  <c r="Q119" i="48"/>
  <c r="R469" i="48"/>
  <c r="S469" i="48"/>
  <c r="P469" i="48"/>
  <c r="O469" i="48"/>
  <c r="Q469" i="48"/>
  <c r="S125" i="48"/>
  <c r="P125" i="48"/>
  <c r="Q125" i="48"/>
  <c r="R125" i="48"/>
  <c r="O125" i="48"/>
  <c r="S188" i="48"/>
  <c r="P188" i="48"/>
  <c r="R188" i="48"/>
  <c r="O188" i="48"/>
  <c r="Q188" i="48"/>
  <c r="S294" i="48"/>
  <c r="Q294" i="48"/>
  <c r="P294" i="48"/>
  <c r="R294" i="48"/>
  <c r="O294" i="48"/>
  <c r="O412" i="48"/>
  <c r="R412" i="48"/>
  <c r="S412" i="48"/>
  <c r="Q412" i="48"/>
  <c r="P412" i="48"/>
  <c r="O422" i="48"/>
  <c r="S422" i="48"/>
  <c r="R422" i="48"/>
  <c r="Q422" i="48"/>
  <c r="P422" i="48"/>
  <c r="Q528" i="48"/>
  <c r="R528" i="48"/>
  <c r="P528" i="48"/>
  <c r="O528" i="48"/>
  <c r="S528" i="48"/>
  <c r="R186" i="48"/>
  <c r="O186" i="48"/>
  <c r="S186" i="48"/>
  <c r="P186" i="48"/>
  <c r="Q186" i="48"/>
  <c r="P408" i="48"/>
  <c r="O408" i="48"/>
  <c r="R408" i="48"/>
  <c r="S408" i="48"/>
  <c r="Q408" i="48"/>
  <c r="S515" i="48"/>
  <c r="O515" i="48"/>
  <c r="Q515" i="48"/>
  <c r="R515" i="48"/>
  <c r="P515" i="48"/>
  <c r="O392" i="48"/>
  <c r="P392" i="48"/>
  <c r="S392" i="48"/>
  <c r="Q392" i="48"/>
  <c r="R392" i="48"/>
  <c r="S135" i="48"/>
  <c r="Q135" i="48"/>
  <c r="O135" i="48"/>
  <c r="P135" i="48"/>
  <c r="R135" i="48"/>
  <c r="S321" i="48"/>
  <c r="P321" i="48"/>
  <c r="R321" i="48"/>
  <c r="O321" i="48"/>
  <c r="Q321" i="48"/>
  <c r="P233" i="48"/>
  <c r="S233" i="48"/>
  <c r="R233" i="48"/>
  <c r="O233" i="48"/>
  <c r="Q233" i="48"/>
  <c r="R423" i="48"/>
  <c r="P423" i="48"/>
  <c r="O423" i="48"/>
  <c r="Q423" i="48"/>
  <c r="S423" i="48"/>
  <c r="S418" i="48"/>
  <c r="O418" i="48"/>
  <c r="P418" i="48"/>
  <c r="R418" i="48"/>
  <c r="Q418" i="48"/>
  <c r="S451" i="48"/>
  <c r="R451" i="48"/>
  <c r="Q451" i="48"/>
  <c r="O451" i="48"/>
  <c r="P451" i="48"/>
  <c r="Q78" i="48"/>
  <c r="P78" i="48"/>
  <c r="R78" i="48"/>
  <c r="S78" i="48"/>
  <c r="O78" i="48"/>
  <c r="R299" i="48"/>
  <c r="S299" i="48"/>
  <c r="Q299" i="48"/>
  <c r="P299" i="48"/>
  <c r="O299" i="48"/>
  <c r="O383" i="48"/>
  <c r="Q383" i="48"/>
  <c r="P383" i="48"/>
  <c r="S383" i="48"/>
  <c r="R383" i="48"/>
  <c r="R243" i="48"/>
  <c r="S243" i="48"/>
  <c r="O243" i="48"/>
  <c r="P243" i="48"/>
  <c r="Q243" i="48"/>
  <c r="S442" i="48"/>
  <c r="R442" i="48"/>
  <c r="O442" i="48"/>
  <c r="P442" i="48"/>
  <c r="Q442" i="48"/>
  <c r="O483" i="48"/>
  <c r="R483" i="48"/>
  <c r="Q483" i="48"/>
  <c r="S483" i="48"/>
  <c r="P483" i="48"/>
  <c r="S471" i="48"/>
  <c r="R471" i="48"/>
  <c r="O471" i="48"/>
  <c r="Q471" i="48"/>
  <c r="P471" i="48"/>
  <c r="R524" i="48"/>
  <c r="O524" i="48"/>
  <c r="S524" i="48"/>
  <c r="P524" i="48"/>
  <c r="Q524" i="48"/>
  <c r="S271" i="48"/>
  <c r="O271" i="48"/>
  <c r="P271" i="48"/>
  <c r="Q271" i="48"/>
  <c r="R271" i="48"/>
  <c r="R379" i="48"/>
  <c r="S379" i="48"/>
  <c r="P379" i="48"/>
  <c r="Q379" i="48"/>
  <c r="O379" i="48"/>
  <c r="S304" i="48"/>
  <c r="O304" i="48"/>
  <c r="P304" i="48"/>
  <c r="R304" i="48"/>
  <c r="Q304" i="48"/>
  <c r="P227" i="48"/>
  <c r="S227" i="48"/>
  <c r="O227" i="48"/>
  <c r="Q227" i="48"/>
  <c r="R227" i="48"/>
  <c r="Q552" i="48"/>
  <c r="O552" i="48"/>
  <c r="S552" i="48"/>
  <c r="R552" i="48"/>
  <c r="P552" i="48"/>
  <c r="R323" i="48"/>
  <c r="S323" i="48"/>
  <c r="P323" i="48"/>
  <c r="Q323" i="48"/>
  <c r="O323" i="48"/>
  <c r="Q87" i="48"/>
  <c r="S87" i="48"/>
  <c r="R87" i="48"/>
  <c r="O87" i="48"/>
  <c r="P87" i="48"/>
  <c r="P459" i="48"/>
  <c r="Q459" i="48"/>
  <c r="O459" i="48"/>
  <c r="R459" i="48"/>
  <c r="S459" i="48"/>
  <c r="Q494" i="48"/>
  <c r="S494" i="48"/>
  <c r="R494" i="48"/>
  <c r="P494" i="48"/>
  <c r="O494" i="48"/>
  <c r="S539" i="48"/>
  <c r="P539" i="48"/>
  <c r="O539" i="48"/>
  <c r="Q539" i="48"/>
  <c r="R539" i="48"/>
  <c r="Q472" i="48"/>
  <c r="O472" i="48"/>
  <c r="P472" i="48"/>
  <c r="S472" i="48"/>
  <c r="R472" i="48"/>
  <c r="R287" i="48"/>
  <c r="O287" i="48"/>
  <c r="Q287" i="48"/>
  <c r="P287" i="48"/>
  <c r="S287" i="48"/>
  <c r="R365" i="48"/>
  <c r="S365" i="48"/>
  <c r="Q365" i="48"/>
  <c r="P365" i="48"/>
  <c r="O365" i="48"/>
  <c r="Q189" i="48"/>
  <c r="O189" i="48"/>
  <c r="S189" i="48"/>
  <c r="R189" i="48"/>
  <c r="P189" i="48"/>
  <c r="Q110" i="48"/>
  <c r="O110" i="48"/>
  <c r="R110" i="48"/>
  <c r="P110" i="48"/>
  <c r="S110" i="48"/>
  <c r="P465" i="48"/>
  <c r="O465" i="48"/>
  <c r="Q465" i="48"/>
  <c r="S465" i="48"/>
  <c r="R465" i="48"/>
  <c r="O419" i="48"/>
  <c r="R419" i="48"/>
  <c r="S419" i="48"/>
  <c r="Q419" i="48"/>
  <c r="P419" i="48"/>
  <c r="Q350" i="48"/>
  <c r="R350" i="48"/>
  <c r="P350" i="48"/>
  <c r="S350" i="48"/>
  <c r="O350" i="48"/>
  <c r="R388" i="48"/>
  <c r="Q388" i="48"/>
  <c r="S388" i="48"/>
  <c r="O388" i="48"/>
  <c r="P388" i="48"/>
  <c r="P488" i="48"/>
  <c r="S488" i="48"/>
  <c r="Q488" i="48"/>
  <c r="R488" i="48"/>
  <c r="O488" i="48"/>
  <c r="P277" i="48"/>
  <c r="Q277" i="48"/>
  <c r="S277" i="48"/>
  <c r="R277" i="48"/>
  <c r="O277" i="48"/>
  <c r="O544" i="48"/>
  <c r="R544" i="48"/>
  <c r="S544" i="48"/>
  <c r="P544" i="48"/>
  <c r="Q544" i="48"/>
  <c r="S335" i="48"/>
  <c r="O335" i="48"/>
  <c r="R335" i="48"/>
  <c r="P335" i="48"/>
  <c r="Q335" i="48"/>
  <c r="P454" i="48"/>
  <c r="O454" i="48"/>
  <c r="R454" i="48"/>
  <c r="Q454" i="48"/>
  <c r="S454" i="48"/>
  <c r="Q461" i="48"/>
  <c r="S461" i="48"/>
  <c r="O461" i="48"/>
  <c r="P461" i="48"/>
  <c r="R461" i="48"/>
  <c r="O397" i="48"/>
  <c r="P397" i="48"/>
  <c r="S397" i="48"/>
  <c r="Q397" i="48"/>
  <c r="R397" i="48"/>
  <c r="Q358" i="48"/>
  <c r="P358" i="48"/>
  <c r="O358" i="48"/>
  <c r="R358" i="48"/>
  <c r="S358" i="48"/>
  <c r="O258" i="48"/>
  <c r="R258" i="48"/>
  <c r="Q258" i="48"/>
  <c r="P258" i="48"/>
  <c r="S258" i="48"/>
  <c r="S325" i="48"/>
  <c r="P325" i="48"/>
  <c r="Q325" i="48"/>
  <c r="O325" i="48"/>
  <c r="R325" i="48"/>
  <c r="P324" i="48"/>
  <c r="Q324" i="48"/>
  <c r="R324" i="48"/>
  <c r="O324" i="48"/>
  <c r="S324" i="48"/>
  <c r="S398" i="48"/>
  <c r="O398" i="48"/>
  <c r="P398" i="48"/>
  <c r="R398" i="48"/>
  <c r="Q398" i="48"/>
  <c r="R288" i="48"/>
  <c r="P288" i="48"/>
  <c r="O288" i="48"/>
  <c r="Q288" i="48"/>
  <c r="S288" i="48"/>
  <c r="O375" i="48"/>
  <c r="P375" i="48"/>
  <c r="Q375" i="48"/>
  <c r="S375" i="48"/>
  <c r="R375" i="48"/>
  <c r="P525" i="48"/>
  <c r="S525" i="48"/>
  <c r="Q525" i="48"/>
  <c r="R525" i="48"/>
  <c r="O525" i="48"/>
  <c r="Q101" i="48"/>
  <c r="O101" i="48"/>
  <c r="R101" i="48"/>
  <c r="S101" i="48"/>
  <c r="P101" i="48"/>
  <c r="O462" i="48"/>
  <c r="R462" i="48"/>
  <c r="Q462" i="48"/>
  <c r="P462" i="48"/>
  <c r="S462" i="48"/>
  <c r="R399" i="48"/>
  <c r="O399" i="48"/>
  <c r="Q399" i="48"/>
  <c r="S399" i="48"/>
  <c r="P399" i="48"/>
  <c r="O297" i="48"/>
  <c r="S297" i="48"/>
  <c r="P297" i="48"/>
  <c r="Q297" i="48"/>
  <c r="R297" i="48"/>
  <c r="S265" i="48"/>
  <c r="R265" i="48"/>
  <c r="Q265" i="48"/>
  <c r="P265" i="48"/>
  <c r="O265" i="48"/>
  <c r="R245" i="48"/>
  <c r="P245" i="48"/>
  <c r="Q245" i="48"/>
  <c r="S245" i="48"/>
  <c r="O245" i="48"/>
  <c r="S60" i="48"/>
  <c r="O60" i="48"/>
  <c r="Q60" i="48"/>
  <c r="R60" i="48"/>
  <c r="P60" i="48"/>
  <c r="R430" i="48"/>
  <c r="P430" i="48"/>
  <c r="O430" i="48"/>
  <c r="S430" i="48"/>
  <c r="Q430" i="48"/>
  <c r="S394" i="48"/>
  <c r="O394" i="48"/>
  <c r="P394" i="48"/>
  <c r="Q394" i="48"/>
  <c r="R394" i="48"/>
  <c r="S148" i="48"/>
  <c r="P148" i="48"/>
  <c r="O148" i="48"/>
  <c r="Q148" i="48"/>
  <c r="R148" i="48"/>
  <c r="S384" i="48"/>
  <c r="R384" i="48"/>
  <c r="O384" i="48"/>
  <c r="P384" i="48"/>
  <c r="Q384" i="48"/>
  <c r="P441" i="48"/>
  <c r="R441" i="48"/>
  <c r="O441" i="48"/>
  <c r="Q441" i="48"/>
  <c r="S441" i="48"/>
  <c r="Q268" i="48"/>
  <c r="P268" i="48"/>
  <c r="R268" i="48"/>
  <c r="S268" i="48"/>
  <c r="O268" i="48"/>
  <c r="R152" i="48"/>
  <c r="Q152" i="48"/>
  <c r="O152" i="48"/>
  <c r="P152" i="48"/>
  <c r="S152" i="48"/>
  <c r="R230" i="48"/>
  <c r="P230" i="48"/>
  <c r="O230" i="48"/>
  <c r="Q230" i="48"/>
  <c r="S230" i="48"/>
  <c r="S204" i="48"/>
  <c r="O204" i="48"/>
  <c r="Q204" i="48"/>
  <c r="R204" i="48"/>
  <c r="P204" i="48"/>
  <c r="S280" i="48"/>
  <c r="P280" i="48"/>
  <c r="R280" i="48"/>
  <c r="Q280" i="48"/>
  <c r="O280" i="48"/>
  <c r="R209" i="48"/>
  <c r="O209" i="48"/>
  <c r="P209" i="48"/>
  <c r="S209" i="48"/>
  <c r="Q209" i="48"/>
  <c r="R368" i="48"/>
  <c r="O368" i="48"/>
  <c r="P368" i="48"/>
  <c r="Q368" i="48"/>
  <c r="S368" i="48"/>
  <c r="S327" i="48"/>
  <c r="P327" i="48"/>
  <c r="O327" i="48"/>
  <c r="R327" i="48"/>
  <c r="Q327" i="48"/>
  <c r="P108" i="48"/>
  <c r="Q108" i="48"/>
  <c r="O108" i="48"/>
  <c r="R108" i="48"/>
  <c r="S108" i="48"/>
  <c r="S255" i="48"/>
  <c r="O255" i="48"/>
  <c r="P255" i="48"/>
  <c r="R255" i="48"/>
  <c r="Q255" i="48"/>
  <c r="S464" i="48"/>
  <c r="Q464" i="48"/>
  <c r="O464" i="48"/>
  <c r="R464" i="48"/>
  <c r="P464" i="48"/>
  <c r="Q187" i="48"/>
  <c r="O187" i="48"/>
  <c r="P187" i="48"/>
  <c r="S187" i="48"/>
  <c r="R187" i="48"/>
  <c r="P343" i="48"/>
  <c r="O343" i="48"/>
  <c r="S343" i="48"/>
  <c r="R343" i="48"/>
  <c r="Q343" i="48"/>
  <c r="S466" i="48"/>
  <c r="O466" i="48"/>
  <c r="P466" i="48"/>
  <c r="R466" i="48"/>
  <c r="Q466" i="48"/>
  <c r="Q554" i="48"/>
  <c r="P554" i="48"/>
  <c r="R554" i="48"/>
  <c r="S554" i="48"/>
  <c r="O554" i="48"/>
  <c r="R113" i="48"/>
  <c r="Q113" i="48"/>
  <c r="O113" i="48"/>
  <c r="S113" i="48"/>
  <c r="P113" i="48"/>
  <c r="O516" i="48"/>
  <c r="P516" i="48"/>
  <c r="R516" i="48"/>
  <c r="S516" i="48"/>
  <c r="Q516" i="48"/>
  <c r="Q330" i="48"/>
  <c r="R330" i="48"/>
  <c r="O330" i="48"/>
  <c r="P330" i="48"/>
  <c r="S330" i="48"/>
  <c r="Q159" i="48"/>
  <c r="R159" i="48"/>
  <c r="S159" i="48"/>
  <c r="O159" i="48"/>
  <c r="P159" i="48"/>
  <c r="R484" i="48"/>
  <c r="Q484" i="48"/>
  <c r="O484" i="48"/>
  <c r="S484" i="48"/>
  <c r="P484" i="48"/>
  <c r="R239" i="48"/>
  <c r="Q239" i="48"/>
  <c r="O239" i="48"/>
  <c r="P239" i="48"/>
  <c r="S239" i="48"/>
  <c r="O178" i="48"/>
  <c r="R178" i="48"/>
  <c r="Q178" i="48"/>
  <c r="P178" i="48"/>
  <c r="S178" i="48"/>
  <c r="R296" i="48"/>
  <c r="Q296" i="48"/>
  <c r="O296" i="48"/>
  <c r="S296" i="48"/>
  <c r="P296" i="48"/>
  <c r="S192" i="48"/>
  <c r="Q192" i="48"/>
  <c r="O192" i="48"/>
  <c r="R192" i="48"/>
  <c r="P192" i="48"/>
  <c r="S467" i="48"/>
  <c r="R467" i="48"/>
  <c r="O467" i="48"/>
  <c r="P467" i="48"/>
  <c r="Q467" i="48"/>
  <c r="O506" i="48"/>
  <c r="S506" i="48"/>
  <c r="R506" i="48"/>
  <c r="Q506" i="48"/>
  <c r="P506" i="48"/>
  <c r="S95" i="48"/>
  <c r="Q95" i="48"/>
  <c r="R95" i="48"/>
  <c r="O95" i="48"/>
  <c r="P95" i="48"/>
  <c r="S184" i="48"/>
  <c r="P184" i="48"/>
  <c r="O184" i="48"/>
  <c r="Q184" i="48"/>
  <c r="R184" i="48"/>
  <c r="R279" i="48"/>
  <c r="O279" i="48"/>
  <c r="P279" i="48"/>
  <c r="S279" i="48"/>
  <c r="Q279" i="48"/>
  <c r="O216" i="48"/>
  <c r="S216" i="48"/>
  <c r="P216" i="48"/>
  <c r="R216" i="48"/>
  <c r="Q216" i="48"/>
  <c r="P104" i="48"/>
  <c r="S104" i="48"/>
  <c r="O104" i="48"/>
  <c r="Q104" i="48"/>
  <c r="R104" i="48"/>
  <c r="Q284" i="48"/>
  <c r="S284" i="48"/>
  <c r="O284" i="48"/>
  <c r="R284" i="48"/>
  <c r="P284" i="48"/>
  <c r="Q88" i="48"/>
  <c r="S88" i="48"/>
  <c r="P88" i="48"/>
  <c r="O88" i="48"/>
  <c r="R88" i="48"/>
  <c r="R247" i="48"/>
  <c r="O247" i="48"/>
  <c r="P247" i="48"/>
  <c r="Q247" i="48"/>
  <c r="S247" i="48"/>
  <c r="R435" i="48"/>
  <c r="Q435" i="48"/>
  <c r="O435" i="48"/>
  <c r="P435" i="48"/>
  <c r="S435" i="48"/>
  <c r="S499" i="48"/>
  <c r="R499" i="48"/>
  <c r="O499" i="48"/>
  <c r="Q499" i="48"/>
  <c r="P499" i="48"/>
  <c r="R535" i="48"/>
  <c r="O535" i="48"/>
  <c r="Q535" i="48"/>
  <c r="P535" i="48"/>
  <c r="S535" i="48"/>
  <c r="S58" i="48"/>
  <c r="O58" i="48"/>
  <c r="R58" i="48"/>
  <c r="P58" i="48"/>
  <c r="Q58" i="48"/>
  <c r="S231" i="48"/>
  <c r="P231" i="48"/>
  <c r="Q231" i="48"/>
  <c r="O231" i="48"/>
  <c r="R231" i="48"/>
  <c r="Q234" i="48"/>
  <c r="P234" i="48"/>
  <c r="S234" i="48"/>
  <c r="R234" i="48"/>
  <c r="O234" i="48"/>
  <c r="S341" i="48"/>
  <c r="Q341" i="48"/>
  <c r="P341" i="48"/>
  <c r="R341" i="48"/>
  <c r="O341" i="48"/>
  <c r="Q476" i="48"/>
  <c r="S476" i="48"/>
  <c r="P476" i="48"/>
  <c r="O476" i="48"/>
  <c r="R476" i="48"/>
  <c r="O142" i="48"/>
  <c r="S142" i="48"/>
  <c r="P142" i="48"/>
  <c r="R142" i="48"/>
  <c r="Q142" i="48"/>
  <c r="S328" i="48"/>
  <c r="P328" i="48"/>
  <c r="O328" i="48"/>
  <c r="Q328" i="48"/>
  <c r="R328" i="48"/>
  <c r="P163" i="48"/>
  <c r="R163" i="48"/>
  <c r="O163" i="48"/>
  <c r="Q163" i="48"/>
  <c r="S163" i="48"/>
  <c r="Q157" i="48"/>
  <c r="O157" i="48"/>
  <c r="S157" i="48"/>
  <c r="P157" i="48"/>
  <c r="R157" i="48"/>
  <c r="O118" i="48"/>
  <c r="P118" i="48"/>
  <c r="R118" i="48"/>
  <c r="S118" i="48"/>
  <c r="Q118" i="48"/>
  <c r="S220" i="48"/>
  <c r="O220" i="48"/>
  <c r="P220" i="48"/>
  <c r="R220" i="48"/>
  <c r="Q220" i="48"/>
  <c r="P505" i="48"/>
  <c r="O505" i="48"/>
  <c r="Q505" i="48"/>
  <c r="S505" i="48"/>
  <c r="R505" i="48"/>
  <c r="P73" i="48"/>
  <c r="R73" i="48"/>
  <c r="Q73" i="48"/>
  <c r="O73" i="48"/>
  <c r="S73" i="48"/>
  <c r="R164" i="48"/>
  <c r="O164" i="48"/>
  <c r="Q164" i="48"/>
  <c r="P164" i="48"/>
  <c r="S164" i="48"/>
  <c r="P527" i="48"/>
  <c r="S527" i="48"/>
  <c r="R527" i="48"/>
  <c r="Q527" i="48"/>
  <c r="O527" i="48"/>
  <c r="Q291" i="48"/>
  <c r="P291" i="48"/>
  <c r="R291" i="48"/>
  <c r="O291" i="48"/>
  <c r="S291" i="48"/>
  <c r="R453" i="48"/>
  <c r="Q453" i="48"/>
  <c r="O453" i="48"/>
  <c r="S453" i="48"/>
  <c r="P453" i="48"/>
  <c r="P331" i="48"/>
  <c r="R331" i="48"/>
  <c r="Q331" i="48"/>
  <c r="S331" i="48"/>
  <c r="O331" i="48"/>
  <c r="Q244" i="48"/>
  <c r="P244" i="48"/>
  <c r="R244" i="48"/>
  <c r="O244" i="48"/>
  <c r="S244" i="48"/>
  <c r="S314" i="48"/>
  <c r="R314" i="48"/>
  <c r="P314" i="48"/>
  <c r="O314" i="48"/>
  <c r="Q314" i="48"/>
  <c r="P289" i="48"/>
  <c r="O289" i="48"/>
  <c r="S289" i="48"/>
  <c r="R289" i="48"/>
  <c r="Q289" i="48"/>
  <c r="Q77" i="48"/>
  <c r="S77" i="48"/>
  <c r="P77" i="48"/>
  <c r="R77" i="48"/>
  <c r="O77" i="48"/>
  <c r="Q440" i="48"/>
  <c r="S440" i="48"/>
  <c r="O440" i="48"/>
  <c r="P440" i="48"/>
  <c r="R440" i="48"/>
  <c r="S2056" i="48"/>
  <c r="O2056" i="48"/>
  <c r="Q2056" i="48"/>
  <c r="P2056" i="48"/>
  <c r="R2056" i="48"/>
  <c r="R389" i="48"/>
  <c r="P389" i="48"/>
  <c r="Q389" i="48"/>
  <c r="S389" i="48"/>
  <c r="O389" i="48"/>
  <c r="Q72" i="48"/>
  <c r="P72" i="48"/>
  <c r="S72" i="48"/>
  <c r="O72" i="48"/>
  <c r="R72" i="48"/>
  <c r="S470" i="48"/>
  <c r="O470" i="48"/>
  <c r="R470" i="48"/>
  <c r="Q470" i="48"/>
  <c r="P470" i="48"/>
  <c r="R531" i="48"/>
  <c r="Q531" i="48"/>
  <c r="S531" i="48"/>
  <c r="P531" i="48"/>
  <c r="O531" i="48"/>
  <c r="O463" i="48"/>
  <c r="P463" i="48"/>
  <c r="S463" i="48"/>
  <c r="R463" i="48"/>
  <c r="Q463" i="48"/>
  <c r="R273" i="48"/>
  <c r="Q273" i="48"/>
  <c r="S273" i="48"/>
  <c r="P273" i="48"/>
  <c r="O273" i="48"/>
  <c r="O149" i="48"/>
  <c r="R149" i="48"/>
  <c r="Q149" i="48"/>
  <c r="P149" i="48"/>
  <c r="S149" i="48"/>
  <c r="R428" i="48"/>
  <c r="S428" i="48"/>
  <c r="Q428" i="48"/>
  <c r="P428" i="48"/>
  <c r="O428" i="48"/>
  <c r="R553" i="48"/>
  <c r="S553" i="48"/>
  <c r="O553" i="48"/>
  <c r="Q553" i="48"/>
  <c r="P553" i="48"/>
  <c r="O259" i="48"/>
  <c r="P259" i="48"/>
  <c r="R259" i="48"/>
  <c r="Q259" i="48"/>
  <c r="S259" i="48"/>
  <c r="S198" i="48"/>
  <c r="P198" i="48"/>
  <c r="R198" i="48"/>
  <c r="O198" i="48"/>
  <c r="Q198" i="48"/>
  <c r="P293" i="48"/>
  <c r="Q293" i="48"/>
  <c r="R293" i="48"/>
  <c r="O293" i="48"/>
  <c r="S293" i="48"/>
  <c r="R76" i="48"/>
  <c r="S76" i="48"/>
  <c r="O76" i="48"/>
  <c r="Q76" i="48"/>
  <c r="P76" i="48"/>
  <c r="O486" i="48"/>
  <c r="S486" i="48"/>
  <c r="Q486" i="48"/>
  <c r="P486" i="48"/>
  <c r="R486" i="48"/>
  <c r="R219" i="48"/>
  <c r="Q219" i="48"/>
  <c r="P219" i="48"/>
  <c r="S219" i="48"/>
  <c r="O219" i="48"/>
  <c r="Q97" i="48"/>
  <c r="O97" i="48"/>
  <c r="S97" i="48"/>
  <c r="P97" i="48"/>
  <c r="R97" i="48"/>
  <c r="O218" i="48"/>
  <c r="S218" i="48"/>
  <c r="Q218" i="48"/>
  <c r="P218" i="48"/>
  <c r="R218" i="48"/>
  <c r="S114" i="48"/>
  <c r="Q114" i="48"/>
  <c r="O114" i="48"/>
  <c r="P114" i="48"/>
  <c r="R114" i="48"/>
  <c r="S100" i="48"/>
  <c r="Q100" i="48"/>
  <c r="O100" i="48"/>
  <c r="R100" i="48"/>
  <c r="P100" i="48"/>
  <c r="R276" i="48"/>
  <c r="O276" i="48"/>
  <c r="P276" i="48"/>
  <c r="Q276" i="48"/>
  <c r="S276" i="48"/>
  <c r="O351" i="48"/>
  <c r="P351" i="48"/>
  <c r="Q351" i="48"/>
  <c r="R351" i="48"/>
  <c r="S351" i="48"/>
  <c r="P67" i="48"/>
  <c r="O67" i="48"/>
  <c r="S67" i="48"/>
  <c r="R67" i="48"/>
  <c r="Q67" i="48"/>
  <c r="S266" i="48"/>
  <c r="R266" i="48"/>
  <c r="P266" i="48"/>
  <c r="O266" i="48"/>
  <c r="Q266" i="48"/>
  <c r="O303" i="48"/>
  <c r="Q303" i="48"/>
  <c r="R303" i="48"/>
  <c r="P303" i="48"/>
  <c r="S303" i="48"/>
  <c r="O367" i="48"/>
  <c r="Q367" i="48"/>
  <c r="R367" i="48"/>
  <c r="P367" i="48"/>
  <c r="S367" i="48"/>
  <c r="O332" i="48"/>
  <c r="R332" i="48"/>
  <c r="Q332" i="48"/>
  <c r="S332" i="48"/>
  <c r="P332" i="48"/>
  <c r="P270" i="48"/>
  <c r="R270" i="48"/>
  <c r="O270" i="48"/>
  <c r="S270" i="48"/>
  <c r="Q270" i="48"/>
  <c r="R137" i="48"/>
  <c r="S137" i="48"/>
  <c r="P137" i="48"/>
  <c r="Q137" i="48"/>
  <c r="O137" i="48"/>
  <c r="O185" i="48"/>
  <c r="R185" i="48"/>
  <c r="S185" i="48"/>
  <c r="Q185" i="48"/>
  <c r="P185" i="48"/>
  <c r="P498" i="48"/>
  <c r="S498" i="48"/>
  <c r="Q498" i="48"/>
  <c r="O498" i="48"/>
  <c r="R498" i="48"/>
  <c r="O512" i="48"/>
  <c r="P512" i="48"/>
  <c r="S512" i="48"/>
  <c r="R512" i="48"/>
  <c r="Q512" i="48"/>
  <c r="R310" i="48"/>
  <c r="P310" i="48"/>
  <c r="S310" i="48"/>
  <c r="O310" i="48"/>
  <c r="Q310" i="48"/>
  <c r="O68" i="48"/>
  <c r="S68" i="48"/>
  <c r="R68" i="48"/>
  <c r="P68" i="48"/>
  <c r="Q68" i="48"/>
  <c r="S248" i="48"/>
  <c r="O248" i="48"/>
  <c r="P248" i="48"/>
  <c r="R248" i="48"/>
  <c r="Q248" i="48"/>
  <c r="O340" i="48"/>
  <c r="Q340" i="48"/>
  <c r="S340" i="48"/>
  <c r="P340" i="48"/>
  <c r="R340" i="48"/>
  <c r="Q80" i="48"/>
  <c r="O80" i="48"/>
  <c r="R80" i="48"/>
  <c r="S80" i="48"/>
  <c r="P80" i="48"/>
  <c r="S380" i="48"/>
  <c r="O380" i="48"/>
  <c r="R380" i="48"/>
  <c r="Q380" i="48"/>
  <c r="P380" i="48"/>
  <c r="Q536" i="48"/>
  <c r="S536" i="48"/>
  <c r="P536" i="48"/>
  <c r="O536" i="48"/>
  <c r="R536" i="48"/>
  <c r="R84" i="48"/>
  <c r="P84" i="48"/>
  <c r="O84" i="48"/>
  <c r="S84" i="48"/>
  <c r="Q84" i="48"/>
  <c r="R548" i="48"/>
  <c r="S548" i="48"/>
  <c r="Q548" i="48"/>
  <c r="O548" i="48"/>
  <c r="P548" i="48"/>
  <c r="O374" i="48"/>
  <c r="P374" i="48"/>
  <c r="R374" i="48"/>
  <c r="S374" i="48"/>
  <c r="Q374" i="48"/>
  <c r="P177" i="48"/>
  <c r="S177" i="48"/>
  <c r="O177" i="48"/>
  <c r="R177" i="48"/>
  <c r="Q177" i="48"/>
  <c r="P437" i="48"/>
  <c r="S437" i="48"/>
  <c r="O437" i="48"/>
  <c r="R437" i="48"/>
  <c r="Q437" i="48"/>
  <c r="P250" i="48"/>
  <c r="S250" i="48"/>
  <c r="O250" i="48"/>
  <c r="R250" i="48"/>
  <c r="Q250" i="48"/>
  <c r="S385" i="48"/>
  <c r="P385" i="48"/>
  <c r="O385" i="48"/>
  <c r="R385" i="48"/>
  <c r="Q385" i="48"/>
  <c r="O175" i="48"/>
  <c r="P175" i="48"/>
  <c r="R175" i="48"/>
  <c r="Q175" i="48"/>
  <c r="S175" i="48"/>
  <c r="S61" i="48"/>
  <c r="O61" i="48"/>
  <c r="R61" i="48"/>
  <c r="Q61" i="48"/>
  <c r="P61" i="48"/>
  <c r="R537" i="48"/>
  <c r="Q537" i="48"/>
  <c r="S537" i="48"/>
  <c r="O537" i="48"/>
  <c r="P537" i="48"/>
  <c r="O66" i="48"/>
  <c r="P66" i="48"/>
  <c r="Q66" i="48"/>
  <c r="R66" i="48"/>
  <c r="S66" i="48"/>
  <c r="R112" i="48"/>
  <c r="S112" i="48"/>
  <c r="Q112" i="48"/>
  <c r="O112" i="48"/>
  <c r="P112" i="48"/>
  <c r="R477" i="48"/>
  <c r="S477" i="48"/>
  <c r="O477" i="48"/>
  <c r="Q477" i="48"/>
  <c r="P477" i="48"/>
  <c r="O160" i="48"/>
  <c r="Q160" i="48"/>
  <c r="S160" i="48"/>
  <c r="R160" i="48"/>
  <c r="P160" i="48"/>
  <c r="O292" i="48"/>
  <c r="R292" i="48"/>
  <c r="Q292" i="48"/>
  <c r="S292" i="48"/>
  <c r="P292" i="48"/>
  <c r="P504" i="48"/>
  <c r="R504" i="48"/>
  <c r="O504" i="48"/>
  <c r="Q504" i="48"/>
  <c r="S504" i="48"/>
  <c r="R349" i="48"/>
  <c r="S349" i="48"/>
  <c r="O349" i="48"/>
  <c r="Q349" i="48"/>
  <c r="P349" i="48"/>
  <c r="Q541" i="48"/>
  <c r="O541" i="48"/>
  <c r="R541" i="48"/>
  <c r="S541" i="48"/>
  <c r="P541" i="48"/>
  <c r="S376" i="48"/>
  <c r="R376" i="48"/>
  <c r="O376" i="48"/>
  <c r="P376" i="48"/>
  <c r="Q376" i="48"/>
  <c r="Q448" i="48"/>
  <c r="P448" i="48"/>
  <c r="R448" i="48"/>
  <c r="O448" i="48"/>
  <c r="S448" i="48"/>
  <c r="R193" i="48"/>
  <c r="Q193" i="48"/>
  <c r="S193" i="48"/>
  <c r="O193" i="48"/>
  <c r="P193" i="48"/>
  <c r="S519" i="48"/>
  <c r="P519" i="48"/>
  <c r="O519" i="48"/>
  <c r="R519" i="48"/>
  <c r="Q519" i="48"/>
  <c r="S551" i="48"/>
  <c r="O551" i="48"/>
  <c r="Q551" i="48"/>
  <c r="R551" i="48"/>
  <c r="P551" i="48"/>
  <c r="Q489" i="48"/>
  <c r="S489" i="48"/>
  <c r="O489" i="48"/>
  <c r="R489" i="48"/>
  <c r="P489" i="48"/>
  <c r="S109" i="48"/>
  <c r="O109" i="48"/>
  <c r="R109" i="48"/>
  <c r="P109" i="48"/>
  <c r="Q109" i="48"/>
  <c r="S362" i="48"/>
  <c r="P362" i="48"/>
  <c r="Q362" i="48"/>
  <c r="O362" i="48"/>
  <c r="R362" i="48"/>
  <c r="Q102" i="48"/>
  <c r="O102" i="48"/>
  <c r="R102" i="48"/>
  <c r="S102" i="48"/>
  <c r="P102" i="48"/>
  <c r="R203" i="48"/>
  <c r="P203" i="48"/>
  <c r="Q203" i="48"/>
  <c r="S203" i="48"/>
  <c r="O203" i="48"/>
  <c r="P329" i="48"/>
  <c r="S329" i="48"/>
  <c r="O329" i="48"/>
  <c r="R329" i="48"/>
  <c r="Q329" i="48"/>
  <c r="S317" i="48"/>
  <c r="P317" i="48"/>
  <c r="R317" i="48"/>
  <c r="O317" i="48"/>
  <c r="Q317" i="48"/>
  <c r="Q542" i="48"/>
  <c r="S542" i="48"/>
  <c r="R542" i="48"/>
  <c r="O542" i="48"/>
  <c r="P542" i="48"/>
  <c r="P166" i="48"/>
  <c r="Q166" i="48"/>
  <c r="S166" i="48"/>
  <c r="O166" i="48"/>
  <c r="R166" i="48"/>
  <c r="R306" i="48"/>
  <c r="Q306" i="48"/>
  <c r="S306" i="48"/>
  <c r="O306" i="48"/>
  <c r="P306" i="48"/>
  <c r="S360" i="48"/>
  <c r="Q360" i="48"/>
  <c r="R360" i="48"/>
  <c r="O360" i="48"/>
  <c r="P360" i="48"/>
  <c r="O413" i="48"/>
  <c r="Q413" i="48"/>
  <c r="R413" i="48"/>
  <c r="P413" i="48"/>
  <c r="S413" i="48"/>
  <c r="O93" i="48"/>
  <c r="S93" i="48"/>
  <c r="R93" i="48"/>
  <c r="Q93" i="48"/>
  <c r="P93" i="48"/>
  <c r="S215" i="48"/>
  <c r="R215" i="48"/>
  <c r="Q215" i="48"/>
  <c r="P215" i="48"/>
  <c r="O215" i="48"/>
  <c r="S238" i="48"/>
  <c r="R238" i="48"/>
  <c r="Q238" i="48"/>
  <c r="P238" i="48"/>
  <c r="O238" i="48"/>
  <c r="O103" i="48"/>
  <c r="P103" i="48"/>
  <c r="R103" i="48"/>
  <c r="Q103" i="48"/>
  <c r="S103" i="48"/>
  <c r="R91" i="48"/>
  <c r="Q91" i="48"/>
  <c r="P91" i="48"/>
  <c r="O91" i="48"/>
  <c r="S91" i="48"/>
  <c r="P262" i="48"/>
  <c r="Q262" i="48"/>
  <c r="S262" i="48"/>
  <c r="O262" i="48"/>
  <c r="R262" i="48"/>
  <c r="O353" i="48"/>
  <c r="S353" i="48"/>
  <c r="R353" i="48"/>
  <c r="P353" i="48"/>
  <c r="Q353" i="48"/>
  <c r="Q217" i="48"/>
  <c r="R217" i="48"/>
  <c r="S217" i="48"/>
  <c r="P217" i="48"/>
  <c r="O217" i="48"/>
  <c r="O443" i="48"/>
  <c r="Q443" i="48"/>
  <c r="R443" i="48"/>
  <c r="P443" i="48"/>
  <c r="S443" i="48"/>
  <c r="P275" i="48"/>
  <c r="S275" i="48"/>
  <c r="Q275" i="48"/>
  <c r="R275" i="48"/>
  <c r="O275" i="48"/>
  <c r="P154" i="48"/>
  <c r="O154" i="48"/>
  <c r="R154" i="48"/>
  <c r="Q154" i="48"/>
  <c r="S154" i="48"/>
  <c r="R272" i="48"/>
  <c r="S272" i="48"/>
  <c r="P272" i="48"/>
  <c r="Q272" i="48"/>
  <c r="O272" i="48"/>
  <c r="O106" i="48"/>
  <c r="P106" i="48"/>
  <c r="S106" i="48"/>
  <c r="Q106" i="48"/>
  <c r="R106" i="48"/>
  <c r="Q194" i="48"/>
  <c r="R194" i="48"/>
  <c r="P194" i="48"/>
  <c r="S194" i="48"/>
  <c r="O194" i="48"/>
  <c r="O386" i="48"/>
  <c r="Q386" i="48"/>
  <c r="P386" i="48"/>
  <c r="S386" i="48"/>
  <c r="R386" i="48"/>
  <c r="R274" i="48"/>
  <c r="O274" i="48"/>
  <c r="P274" i="48"/>
  <c r="S274" i="48"/>
  <c r="Q274" i="48"/>
  <c r="S357" i="48"/>
  <c r="R357" i="48"/>
  <c r="Q357" i="48"/>
  <c r="P357" i="48"/>
  <c r="O357" i="48"/>
  <c r="O206" i="48"/>
  <c r="R206" i="48"/>
  <c r="P206" i="48"/>
  <c r="Q206" i="48"/>
  <c r="S206" i="48"/>
  <c r="P305" i="48"/>
  <c r="R305" i="48"/>
  <c r="S305" i="48"/>
  <c r="Q305" i="48"/>
  <c r="O305" i="48"/>
  <c r="S438" i="48"/>
  <c r="Q438" i="48"/>
  <c r="R438" i="48"/>
  <c r="P438" i="48"/>
  <c r="O438" i="48"/>
  <c r="P140" i="48"/>
  <c r="R140" i="48"/>
  <c r="S140" i="48"/>
  <c r="O140" i="48"/>
  <c r="Q140" i="48"/>
  <c r="S161" i="48"/>
  <c r="P161" i="48"/>
  <c r="Q161" i="48"/>
  <c r="O161" i="48"/>
  <c r="R161" i="48"/>
  <c r="P514" i="48"/>
  <c r="R514" i="48"/>
  <c r="O514" i="48"/>
  <c r="Q514" i="48"/>
  <c r="S514" i="48"/>
  <c r="P444" i="48"/>
  <c r="Q444" i="48"/>
  <c r="O444" i="48"/>
  <c r="R444" i="48"/>
  <c r="S444" i="48"/>
  <c r="Q228" i="48"/>
  <c r="O228" i="48"/>
  <c r="P228" i="48"/>
  <c r="S228" i="48"/>
  <c r="R228" i="48"/>
  <c r="S301" i="48"/>
  <c r="P301" i="48"/>
  <c r="O301" i="48"/>
  <c r="R301" i="48"/>
  <c r="Q301" i="48"/>
  <c r="Q517" i="48"/>
  <c r="S517" i="48"/>
  <c r="R517" i="48"/>
  <c r="O517" i="48"/>
  <c r="P517" i="48"/>
  <c r="P85" i="48"/>
  <c r="O85" i="48"/>
  <c r="Q85" i="48"/>
  <c r="S85" i="48"/>
  <c r="R85" i="48"/>
  <c r="Q403" i="48"/>
  <c r="O403" i="48"/>
  <c r="S403" i="48"/>
  <c r="R403" i="48"/>
  <c r="P403" i="48"/>
  <c r="S130" i="48"/>
  <c r="P130" i="48"/>
  <c r="O130" i="48"/>
  <c r="Q130" i="48"/>
  <c r="R130" i="48"/>
  <c r="R171" i="48"/>
  <c r="S171" i="48"/>
  <c r="Q171" i="48"/>
  <c r="O171" i="48"/>
  <c r="P171" i="48"/>
  <c r="Q411" i="48"/>
  <c r="O411" i="48"/>
  <c r="R411" i="48"/>
  <c r="S411" i="48"/>
  <c r="P411" i="48"/>
  <c r="R144" i="48"/>
  <c r="P144" i="48"/>
  <c r="O144" i="48"/>
  <c r="Q144" i="48"/>
  <c r="S144" i="48"/>
  <c r="S401" i="48"/>
  <c r="P401" i="48"/>
  <c r="R401" i="48"/>
  <c r="Q401" i="48"/>
  <c r="O401" i="48"/>
  <c r="R237" i="48"/>
  <c r="O237" i="48"/>
  <c r="P237" i="48"/>
  <c r="Q237" i="48"/>
  <c r="S237" i="48"/>
  <c r="Q313" i="48"/>
  <c r="S313" i="48"/>
  <c r="O313" i="48"/>
  <c r="R313" i="48"/>
  <c r="P313" i="48"/>
  <c r="S530" i="48"/>
  <c r="Q530" i="48"/>
  <c r="O530" i="48"/>
  <c r="P530" i="48"/>
  <c r="R530" i="48"/>
  <c r="O224" i="48"/>
  <c r="Q224" i="48"/>
  <c r="P224" i="48"/>
  <c r="S224" i="48"/>
  <c r="R224" i="48"/>
  <c r="O352" i="48"/>
  <c r="P352" i="48"/>
  <c r="Q352" i="48"/>
  <c r="S352" i="48"/>
  <c r="R352" i="48"/>
  <c r="O143" i="48"/>
  <c r="R143" i="48"/>
  <c r="P143" i="48"/>
  <c r="S143" i="48"/>
  <c r="Q143" i="48"/>
  <c r="O308" i="48"/>
  <c r="Q308" i="48"/>
  <c r="P308" i="48"/>
  <c r="R308" i="48"/>
  <c r="S308" i="48"/>
  <c r="R65" i="48"/>
  <c r="Q65" i="48"/>
  <c r="S65" i="48"/>
  <c r="O65" i="48"/>
  <c r="P65" i="48"/>
  <c r="Q229" i="48"/>
  <c r="O229" i="48"/>
  <c r="P229" i="48"/>
  <c r="R229" i="48"/>
  <c r="S229" i="48"/>
  <c r="Q347" i="48"/>
  <c r="S347" i="48"/>
  <c r="O347" i="48"/>
  <c r="P347" i="48"/>
  <c r="R347" i="48"/>
  <c r="Q235" i="48"/>
  <c r="R235" i="48"/>
  <c r="S235" i="48"/>
  <c r="O235" i="48"/>
  <c r="P235" i="48"/>
  <c r="P246" i="48"/>
  <c r="S246" i="48"/>
  <c r="R246" i="48"/>
  <c r="O246" i="48"/>
  <c r="Q246" i="48"/>
  <c r="Q492" i="48"/>
  <c r="O492" i="48"/>
  <c r="P492" i="48"/>
  <c r="S492" i="48"/>
  <c r="R492" i="48"/>
  <c r="R511" i="48"/>
  <c r="S511" i="48"/>
  <c r="Q511" i="48"/>
  <c r="O511" i="48"/>
  <c r="P511" i="48"/>
  <c r="S491" i="48"/>
  <c r="R491" i="48"/>
  <c r="P491" i="48"/>
  <c r="O491" i="48"/>
  <c r="Q491" i="48"/>
  <c r="R417" i="48"/>
  <c r="S417" i="48"/>
  <c r="P417" i="48"/>
  <c r="O417" i="48"/>
  <c r="Q417" i="48"/>
  <c r="R133" i="48"/>
  <c r="P133" i="48"/>
  <c r="S133" i="48"/>
  <c r="Q133" i="48"/>
  <c r="O133" i="48"/>
  <c r="O269" i="48"/>
  <c r="P269" i="48"/>
  <c r="Q269" i="48"/>
  <c r="S269" i="48"/>
  <c r="R269" i="48"/>
  <c r="R534" i="48"/>
  <c r="Q534" i="48"/>
  <c r="S534" i="48"/>
  <c r="P534" i="48"/>
  <c r="O534" i="48"/>
  <c r="P254" i="48"/>
  <c r="S254" i="48"/>
  <c r="O254" i="48"/>
  <c r="Q254" i="48"/>
  <c r="R254" i="48"/>
  <c r="S468" i="48"/>
  <c r="O468" i="48"/>
  <c r="Q468" i="48"/>
  <c r="R468" i="48"/>
  <c r="P468" i="48"/>
  <c r="O478" i="48"/>
  <c r="P478" i="48"/>
  <c r="Q478" i="48"/>
  <c r="S478" i="48"/>
  <c r="R478" i="48"/>
  <c r="S493" i="48"/>
  <c r="P493" i="48"/>
  <c r="R493" i="48"/>
  <c r="Q493" i="48"/>
  <c r="O493" i="48"/>
  <c r="S261" i="48"/>
  <c r="O261" i="48"/>
  <c r="Q261" i="48"/>
  <c r="P261" i="48"/>
  <c r="R261" i="48"/>
  <c r="O69" i="48"/>
  <c r="Q69" i="48"/>
  <c r="P69" i="48"/>
  <c r="R69" i="48"/>
  <c r="S69" i="48"/>
  <c r="R550" i="48"/>
  <c r="S550" i="48"/>
  <c r="O550" i="48"/>
  <c r="P550" i="48"/>
  <c r="Q550" i="48"/>
  <c r="P131" i="48"/>
  <c r="S131" i="48"/>
  <c r="O131" i="48"/>
  <c r="Q131" i="48"/>
  <c r="R131" i="48"/>
  <c r="Q342" i="48"/>
  <c r="O342" i="48"/>
  <c r="S342" i="48"/>
  <c r="P342" i="48"/>
  <c r="R342" i="48"/>
  <c r="S434" i="48"/>
  <c r="R434" i="48"/>
  <c r="P434" i="48"/>
  <c r="Q434" i="48"/>
  <c r="O434" i="48"/>
  <c r="R298" i="48"/>
  <c r="S298" i="48"/>
  <c r="Q298" i="48"/>
  <c r="P298" i="48"/>
  <c r="O298" i="48"/>
  <c r="Q370" i="48"/>
  <c r="R370" i="48"/>
  <c r="P370" i="48"/>
  <c r="O370" i="48"/>
  <c r="S370" i="48"/>
  <c r="O212" i="48"/>
  <c r="Q212" i="48"/>
  <c r="S212" i="48"/>
  <c r="R212" i="48"/>
  <c r="P212" i="48"/>
  <c r="S242" i="48"/>
  <c r="P242" i="48"/>
  <c r="Q242" i="48"/>
  <c r="O242" i="48"/>
  <c r="R242" i="48"/>
  <c r="S485" i="48"/>
  <c r="O485" i="48"/>
  <c r="Q485" i="48"/>
  <c r="R485" i="48"/>
  <c r="P485" i="48"/>
  <c r="O253" i="48"/>
  <c r="S253" i="48"/>
  <c r="R253" i="48"/>
  <c r="Q253" i="48"/>
  <c r="P253" i="48"/>
  <c r="Q138" i="48"/>
  <c r="R138" i="48"/>
  <c r="O138" i="48"/>
  <c r="P138" i="48"/>
  <c r="S138" i="48"/>
  <c r="O431" i="48"/>
  <c r="P431" i="48"/>
  <c r="S431" i="48"/>
  <c r="R431" i="48"/>
  <c r="Q431" i="48"/>
  <c r="O390" i="48"/>
  <c r="R390" i="48"/>
  <c r="Q390" i="48"/>
  <c r="S390" i="48"/>
  <c r="P390" i="48"/>
  <c r="O70" i="48"/>
  <c r="P70" i="48"/>
  <c r="S70" i="48"/>
  <c r="Q70" i="48"/>
  <c r="R70" i="48"/>
  <c r="S59" i="48"/>
  <c r="Q59" i="48"/>
  <c r="O59" i="48"/>
  <c r="R59" i="48"/>
  <c r="P59" i="48"/>
  <c r="O295" i="48"/>
  <c r="Q295" i="48"/>
  <c r="R295" i="48"/>
  <c r="P295" i="48"/>
  <c r="S295" i="48"/>
  <c r="Q377" i="48"/>
  <c r="O377" i="48"/>
  <c r="S377" i="48"/>
  <c r="R377" i="48"/>
  <c r="P377" i="48"/>
  <c r="S162" i="48"/>
  <c r="O162" i="48"/>
  <c r="R162" i="48"/>
  <c r="Q162" i="48"/>
  <c r="P162" i="48"/>
  <c r="P533" i="48"/>
  <c r="O533" i="48"/>
  <c r="R533" i="48"/>
  <c r="Q533" i="48"/>
  <c r="S533" i="48"/>
  <c r="S381" i="48"/>
  <c r="Q381" i="48"/>
  <c r="O381" i="48"/>
  <c r="R381" i="48"/>
  <c r="P381" i="48"/>
  <c r="Q205" i="48"/>
  <c r="P205" i="48"/>
  <c r="O205" i="48"/>
  <c r="S205" i="48"/>
  <c r="R205" i="48"/>
  <c r="Q446" i="48"/>
  <c r="R446" i="48"/>
  <c r="P446" i="48"/>
  <c r="S446" i="48"/>
  <c r="O446" i="48"/>
  <c r="O439" i="48"/>
  <c r="Q439" i="48"/>
  <c r="S439" i="48"/>
  <c r="P439" i="48"/>
  <c r="R439" i="48"/>
  <c r="S359" i="48"/>
  <c r="O359" i="48"/>
  <c r="Q359" i="48"/>
  <c r="P359" i="48"/>
  <c r="R359" i="48"/>
  <c r="O366" i="48"/>
  <c r="Q366" i="48"/>
  <c r="S366" i="48"/>
  <c r="R366" i="48"/>
  <c r="P366" i="48"/>
  <c r="Q158" i="48"/>
  <c r="R158" i="48"/>
  <c r="S158" i="48"/>
  <c r="P158" i="48"/>
  <c r="O158" i="48"/>
  <c r="Q191" i="48"/>
  <c r="O191" i="48"/>
  <c r="R191" i="48"/>
  <c r="P191" i="48"/>
  <c r="S191" i="48"/>
  <c r="P322" i="48"/>
  <c r="O322" i="48"/>
  <c r="R322" i="48"/>
  <c r="Q322" i="48"/>
  <c r="S322" i="48"/>
  <c r="O256" i="48"/>
  <c r="R256" i="48"/>
  <c r="Q256" i="48"/>
  <c r="P256" i="48"/>
  <c r="S256" i="48"/>
  <c r="Q311" i="48"/>
  <c r="R311" i="48"/>
  <c r="P311" i="48"/>
  <c r="S311" i="48"/>
  <c r="O311" i="48"/>
  <c r="P167" i="48"/>
  <c r="S167" i="48"/>
  <c r="O167" i="48"/>
  <c r="Q167" i="48"/>
  <c r="R167" i="48"/>
  <c r="R455" i="48"/>
  <c r="S455" i="48"/>
  <c r="P455" i="48"/>
  <c r="O455" i="48"/>
  <c r="Q455" i="48"/>
  <c r="O121" i="48"/>
  <c r="S121" i="48"/>
  <c r="P121" i="48"/>
  <c r="Q121" i="48"/>
  <c r="R121" i="48"/>
  <c r="O105" i="48"/>
  <c r="R105" i="48"/>
  <c r="Q105" i="48"/>
  <c r="S105" i="48"/>
  <c r="P105" i="48"/>
  <c r="Q502" i="48"/>
  <c r="O502" i="48"/>
  <c r="R502" i="48"/>
  <c r="S502" i="48"/>
  <c r="P502" i="48"/>
  <c r="Q480" i="48"/>
  <c r="S480" i="48"/>
  <c r="P480" i="48"/>
  <c r="O480" i="48"/>
  <c r="R480" i="48"/>
  <c r="P500" i="48"/>
  <c r="R500" i="48"/>
  <c r="Q500" i="48"/>
  <c r="O500" i="48"/>
  <c r="S500" i="48"/>
  <c r="P395" i="48"/>
  <c r="Q395" i="48"/>
  <c r="S395" i="48"/>
  <c r="R395" i="48"/>
  <c r="O395" i="48"/>
  <c r="R369" i="48"/>
  <c r="P369" i="48"/>
  <c r="O369" i="48"/>
  <c r="Q369" i="48"/>
  <c r="S369" i="48"/>
  <c r="R382" i="48"/>
  <c r="S382" i="48"/>
  <c r="Q382" i="48"/>
  <c r="O382" i="48"/>
  <c r="P382" i="48"/>
  <c r="O129" i="48"/>
  <c r="Q129" i="48"/>
  <c r="R129" i="48"/>
  <c r="P129" i="48"/>
  <c r="S129" i="48"/>
  <c r="O315" i="48"/>
  <c r="P315" i="48"/>
  <c r="S315" i="48"/>
  <c r="Q315" i="48"/>
  <c r="R315" i="48"/>
  <c r="O90" i="48"/>
  <c r="S90" i="48"/>
  <c r="Q90" i="48"/>
  <c r="P90" i="48"/>
  <c r="R90" i="48"/>
  <c r="S89" i="48"/>
  <c r="R89" i="48"/>
  <c r="Q89" i="48"/>
  <c r="P89" i="48"/>
  <c r="O89" i="48"/>
  <c r="R147" i="48"/>
  <c r="Q147" i="48"/>
  <c r="P147" i="48"/>
  <c r="O147" i="48"/>
  <c r="S147" i="48"/>
  <c r="P92" i="48"/>
  <c r="R92" i="48"/>
  <c r="O92" i="48"/>
  <c r="Q92" i="48"/>
  <c r="S92" i="48"/>
  <c r="R526" i="48"/>
  <c r="S526" i="48"/>
  <c r="P526" i="48"/>
  <c r="O526" i="48"/>
  <c r="Q526" i="48"/>
  <c r="R201" i="48"/>
  <c r="S201" i="48"/>
  <c r="O201" i="48"/>
  <c r="Q201" i="48"/>
  <c r="P201" i="48"/>
  <c r="P257" i="48"/>
  <c r="Q257" i="48"/>
  <c r="S257" i="48"/>
  <c r="R257" i="48"/>
  <c r="O257" i="48"/>
  <c r="S529" i="48"/>
  <c r="P529" i="48"/>
  <c r="O529" i="48"/>
  <c r="R529" i="48"/>
  <c r="Q529" i="48"/>
  <c r="P521" i="48"/>
  <c r="R521" i="48"/>
  <c r="S521" i="48"/>
  <c r="Q521" i="48"/>
  <c r="O521" i="48"/>
  <c r="S307" i="48"/>
  <c r="P307" i="48"/>
  <c r="Q307" i="48"/>
  <c r="O307" i="48"/>
  <c r="R307" i="48"/>
  <c r="R226" i="48"/>
  <c r="O226" i="48"/>
  <c r="S226" i="48"/>
  <c r="Q226" i="48"/>
  <c r="P226" i="48"/>
  <c r="R473" i="48"/>
  <c r="S473" i="48"/>
  <c r="Q473" i="48"/>
  <c r="O473" i="48"/>
  <c r="P473" i="48"/>
  <c r="Q249" i="48"/>
  <c r="O249" i="48"/>
  <c r="P249" i="48"/>
  <c r="R249" i="48"/>
  <c r="S249" i="48"/>
  <c r="S336" i="48"/>
  <c r="Q336" i="48"/>
  <c r="P336" i="48"/>
  <c r="O336" i="48"/>
  <c r="R336" i="48"/>
  <c r="R82" i="48"/>
  <c r="Q82" i="48"/>
  <c r="P82" i="48"/>
  <c r="S82" i="48"/>
  <c r="O82" i="48"/>
  <c r="R404" i="48"/>
  <c r="O404" i="48"/>
  <c r="S404" i="48"/>
  <c r="P404" i="48"/>
  <c r="Q404" i="48"/>
  <c r="Q195" i="48"/>
  <c r="P195" i="48"/>
  <c r="R195" i="48"/>
  <c r="O195" i="48"/>
  <c r="S195" i="48"/>
  <c r="Q432" i="48"/>
  <c r="P432" i="48"/>
  <c r="O432" i="48"/>
  <c r="R432" i="48"/>
  <c r="S432" i="48"/>
  <c r="O482" i="48"/>
  <c r="S482" i="48"/>
  <c r="P482" i="48"/>
  <c r="Q482" i="48"/>
  <c r="R482" i="48"/>
  <c r="P523" i="48"/>
  <c r="R523" i="48"/>
  <c r="S523" i="48"/>
  <c r="O523" i="48"/>
  <c r="Q523" i="48"/>
  <c r="P407" i="48"/>
  <c r="S407" i="48"/>
  <c r="O407" i="48"/>
  <c r="Q407" i="48"/>
  <c r="R407" i="48"/>
  <c r="O183" i="48"/>
  <c r="P183" i="48"/>
  <c r="Q183" i="48"/>
  <c r="S183" i="48"/>
  <c r="R183" i="48"/>
  <c r="R522" i="48"/>
  <c r="S522" i="48"/>
  <c r="Q522" i="48"/>
  <c r="O522" i="48"/>
  <c r="P522" i="48"/>
  <c r="P283" i="48"/>
  <c r="O283" i="48"/>
  <c r="R283" i="48"/>
  <c r="Q283" i="48"/>
  <c r="S283" i="48"/>
  <c r="O132" i="48"/>
  <c r="R132" i="48"/>
  <c r="P132" i="48"/>
  <c r="Q132" i="48"/>
  <c r="S132" i="48"/>
  <c r="O452" i="48"/>
  <c r="P452" i="48"/>
  <c r="S452" i="48"/>
  <c r="R452" i="48"/>
  <c r="Q452" i="48"/>
  <c r="O495" i="48"/>
  <c r="Q495" i="48"/>
  <c r="R495" i="48"/>
  <c r="P495" i="48"/>
  <c r="S495" i="48"/>
  <c r="S240" i="48"/>
  <c r="Q240" i="48"/>
  <c r="O240" i="48"/>
  <c r="P240" i="48"/>
  <c r="R240" i="48"/>
  <c r="O371" i="48"/>
  <c r="S371" i="48"/>
  <c r="R371" i="48"/>
  <c r="Q371" i="48"/>
  <c r="P371" i="48"/>
  <c r="S396" i="48"/>
  <c r="O396" i="48"/>
  <c r="R396" i="48"/>
  <c r="P396" i="48"/>
  <c r="Q396" i="48"/>
  <c r="O96" i="48"/>
  <c r="Q96" i="48"/>
  <c r="S96" i="48"/>
  <c r="P96" i="48"/>
  <c r="R96" i="48"/>
  <c r="O223" i="48"/>
  <c r="Q223" i="48"/>
  <c r="P223" i="48"/>
  <c r="R223" i="48"/>
  <c r="S223" i="48"/>
  <c r="P532" i="48"/>
  <c r="O532" i="48"/>
  <c r="Q532" i="48"/>
  <c r="S532" i="48"/>
  <c r="R532" i="48"/>
  <c r="S300" i="48"/>
  <c r="R300" i="48"/>
  <c r="Q300" i="48"/>
  <c r="O300" i="48"/>
  <c r="P300" i="48"/>
  <c r="S136" i="48"/>
  <c r="Q136" i="48"/>
  <c r="R136" i="48"/>
  <c r="O136" i="48"/>
  <c r="P136" i="48"/>
  <c r="O460" i="48"/>
  <c r="R460" i="48"/>
  <c r="Q460" i="48"/>
  <c r="S460" i="48"/>
  <c r="P460" i="48"/>
  <c r="R339" i="48"/>
  <c r="O339" i="48"/>
  <c r="P339" i="48"/>
  <c r="Q339" i="48"/>
  <c r="S339" i="48"/>
  <c r="R312" i="48"/>
  <c r="S312" i="48"/>
  <c r="P312" i="48"/>
  <c r="Q312" i="48"/>
  <c r="O312" i="48"/>
  <c r="S487" i="48"/>
  <c r="P487" i="48"/>
  <c r="R487" i="48"/>
  <c r="O487" i="48"/>
  <c r="Q487" i="48"/>
  <c r="O445" i="48"/>
  <c r="R445" i="48"/>
  <c r="Q445" i="48"/>
  <c r="P445" i="48"/>
  <c r="S445" i="48"/>
  <c r="S141" i="48"/>
  <c r="R141" i="48"/>
  <c r="Q141" i="48"/>
  <c r="P141" i="48"/>
  <c r="O141" i="48"/>
  <c r="S364" i="48"/>
  <c r="Q364" i="48"/>
  <c r="P364" i="48"/>
  <c r="R364" i="48"/>
  <c r="O364" i="48"/>
  <c r="S169" i="48"/>
  <c r="P169" i="48"/>
  <c r="R169" i="48"/>
  <c r="O169" i="48"/>
  <c r="Q169" i="48"/>
  <c r="Q318" i="48"/>
  <c r="P318" i="48"/>
  <c r="S318" i="48"/>
  <c r="R318" i="48"/>
  <c r="O318" i="48"/>
  <c r="P545" i="48"/>
  <c r="R545" i="48"/>
  <c r="Q545" i="48"/>
  <c r="O545" i="48"/>
  <c r="S545" i="48"/>
  <c r="Q145" i="48"/>
  <c r="P145" i="48"/>
  <c r="R145" i="48"/>
  <c r="S145" i="48"/>
  <c r="O145" i="48"/>
  <c r="P176" i="48"/>
  <c r="R176" i="48"/>
  <c r="S176" i="48"/>
  <c r="Q176" i="48"/>
  <c r="O176" i="48"/>
  <c r="R146" i="48"/>
  <c r="S146" i="48"/>
  <c r="P146" i="48"/>
  <c r="Q146" i="48"/>
  <c r="O146" i="48"/>
  <c r="O497" i="48"/>
  <c r="R497" i="48"/>
  <c r="P497" i="48"/>
  <c r="Q497" i="48"/>
  <c r="S497" i="48"/>
  <c r="R213" i="48"/>
  <c r="S213" i="48"/>
  <c r="O213" i="48"/>
  <c r="P213" i="48"/>
  <c r="Q213" i="48"/>
  <c r="O405" i="48"/>
  <c r="R405" i="48"/>
  <c r="P405" i="48"/>
  <c r="S405" i="48"/>
  <c r="Q405" i="48"/>
  <c r="O337" i="48"/>
  <c r="Q337" i="48"/>
  <c r="R337" i="48"/>
  <c r="P337" i="48"/>
  <c r="S337" i="48"/>
  <c r="S414" i="48"/>
  <c r="R414" i="48"/>
  <c r="Q414" i="48"/>
  <c r="P414" i="48"/>
  <c r="O414" i="48"/>
  <c r="P120" i="48"/>
  <c r="R120" i="48"/>
  <c r="S120" i="48"/>
  <c r="Q120" i="48"/>
  <c r="O120" i="48"/>
  <c r="S409" i="48"/>
  <c r="R409" i="48"/>
  <c r="O409" i="48"/>
  <c r="Q409" i="48"/>
  <c r="P409" i="48"/>
  <c r="S94" i="48"/>
  <c r="R94" i="48"/>
  <c r="P94" i="48"/>
  <c r="Q94" i="48"/>
  <c r="O94" i="48"/>
  <c r="S214" i="48"/>
  <c r="P214" i="48"/>
  <c r="O214" i="48"/>
  <c r="R214" i="48"/>
  <c r="Q214" i="48"/>
  <c r="P285" i="48"/>
  <c r="O285" i="48"/>
  <c r="Q285" i="48"/>
  <c r="S285" i="48"/>
  <c r="R285" i="48"/>
  <c r="R81" i="48"/>
  <c r="S81" i="48"/>
  <c r="O81" i="48"/>
  <c r="Q81" i="48"/>
  <c r="P81" i="48"/>
  <c r="R391" i="48"/>
  <c r="P391" i="48"/>
  <c r="O391" i="48"/>
  <c r="Q391" i="48"/>
  <c r="S391" i="48"/>
  <c r="S263" i="48"/>
  <c r="Q263" i="48"/>
  <c r="O263" i="48"/>
  <c r="R263" i="48"/>
  <c r="P263" i="48"/>
  <c r="P222" i="48"/>
  <c r="Q222" i="48"/>
  <c r="R222" i="48"/>
  <c r="S222" i="48"/>
  <c r="O222" i="48"/>
  <c r="S83" i="48"/>
  <c r="P83" i="48"/>
  <c r="R83" i="48"/>
  <c r="O83" i="48"/>
  <c r="Q83" i="48"/>
  <c r="O79" i="48"/>
  <c r="S79" i="48"/>
  <c r="Q79" i="48"/>
  <c r="R79" i="48"/>
  <c r="P79" i="48"/>
  <c r="S513" i="48"/>
  <c r="P513" i="48"/>
  <c r="O513" i="48"/>
  <c r="Q513" i="48"/>
  <c r="R513" i="48"/>
  <c r="S57" i="48"/>
  <c r="O57" i="48"/>
  <c r="Q57" i="48"/>
  <c r="R57" i="48"/>
  <c r="P57" i="48"/>
  <c r="R117" i="48"/>
  <c r="P117" i="48"/>
  <c r="S117" i="48"/>
  <c r="Q117" i="48"/>
  <c r="O117" i="48"/>
  <c r="S378" i="48"/>
  <c r="R378" i="48"/>
  <c r="O378" i="48"/>
  <c r="P378" i="48"/>
  <c r="Q378" i="48"/>
  <c r="O503" i="48"/>
  <c r="Q503" i="48"/>
  <c r="R503" i="48"/>
  <c r="S503" i="48"/>
  <c r="P503" i="48"/>
  <c r="Q416" i="48"/>
  <c r="R416" i="48"/>
  <c r="O416" i="48"/>
  <c r="P416" i="48"/>
  <c r="S416" i="48"/>
  <c r="O447" i="48"/>
  <c r="P447" i="48"/>
  <c r="Q447" i="48"/>
  <c r="S447" i="48"/>
  <c r="R447" i="48"/>
  <c r="S507" i="48"/>
  <c r="Q507" i="48"/>
  <c r="R507" i="48"/>
  <c r="O507" i="48"/>
  <c r="P507" i="48"/>
  <c r="S475" i="48"/>
  <c r="Q475" i="48"/>
  <c r="R475" i="48"/>
  <c r="O475" i="48"/>
  <c r="P475" i="48"/>
  <c r="P345" i="48"/>
  <c r="Q345" i="48"/>
  <c r="R345" i="48"/>
  <c r="O345" i="48"/>
  <c r="S345" i="48"/>
  <c r="O546" i="48"/>
  <c r="P546" i="48"/>
  <c r="Q546" i="48"/>
  <c r="S546" i="48"/>
  <c r="R546" i="48"/>
  <c r="O181" i="48"/>
  <c r="Q181" i="48"/>
  <c r="R181" i="48"/>
  <c r="S181" i="48"/>
  <c r="P181" i="48"/>
  <c r="R196" i="48"/>
  <c r="S196" i="48"/>
  <c r="P196" i="48"/>
  <c r="O196" i="48"/>
  <c r="Q196" i="48"/>
  <c r="Q62" i="48"/>
  <c r="S62" i="48"/>
  <c r="O62" i="48"/>
  <c r="R62" i="48"/>
  <c r="P62" i="48"/>
  <c r="Q427" i="48"/>
  <c r="S427" i="48"/>
  <c r="P427" i="48"/>
  <c r="R427" i="48"/>
  <c r="O427" i="48"/>
  <c r="P538" i="48"/>
  <c r="R538" i="48"/>
  <c r="Q538" i="48"/>
  <c r="O538" i="48"/>
  <c r="S538" i="48"/>
  <c r="Q429" i="48"/>
  <c r="P429" i="48"/>
  <c r="O429" i="48"/>
  <c r="R429" i="48"/>
  <c r="S429" i="48"/>
  <c r="P221" i="48"/>
  <c r="S221" i="48"/>
  <c r="O221" i="48"/>
  <c r="R221" i="48"/>
  <c r="Q221" i="48"/>
  <c r="O415" i="48"/>
  <c r="S415" i="48"/>
  <c r="Q415" i="48"/>
  <c r="P415" i="48"/>
  <c r="R415" i="48"/>
  <c r="O260" i="48"/>
  <c r="Q260" i="48"/>
  <c r="R260" i="48"/>
  <c r="S260" i="48"/>
  <c r="P260" i="48"/>
  <c r="R128" i="48"/>
  <c r="O128" i="48"/>
  <c r="Q128" i="48"/>
  <c r="S128" i="48"/>
  <c r="P128" i="48"/>
  <c r="R286" i="48"/>
  <c r="O286" i="48"/>
  <c r="Q286" i="48"/>
  <c r="P286" i="48"/>
  <c r="S286" i="48"/>
  <c r="S355" i="48"/>
  <c r="R355" i="48"/>
  <c r="Q355" i="48"/>
  <c r="O355" i="48"/>
  <c r="P355" i="48"/>
  <c r="S387" i="48"/>
  <c r="R387" i="48"/>
  <c r="P387" i="48"/>
  <c r="O387" i="48"/>
  <c r="Q387" i="48"/>
  <c r="S139" i="48"/>
  <c r="O139" i="48"/>
  <c r="P139" i="48"/>
  <c r="R139" i="48"/>
  <c r="Q139" i="48"/>
  <c r="S361" i="48"/>
  <c r="O361" i="48"/>
  <c r="P361" i="48"/>
  <c r="Q361" i="48"/>
  <c r="R361" i="48"/>
  <c r="R354" i="48"/>
  <c r="O354" i="48"/>
  <c r="Q354" i="48"/>
  <c r="S354" i="48"/>
  <c r="P354" i="48"/>
  <c r="S421" i="48"/>
  <c r="P421" i="48"/>
  <c r="Q421" i="48"/>
  <c r="O421" i="48"/>
  <c r="R421" i="48"/>
  <c r="O197" i="48"/>
  <c r="P197" i="48"/>
  <c r="Q197" i="48"/>
  <c r="S197" i="48"/>
  <c r="R197" i="48"/>
  <c r="Q406" i="48"/>
  <c r="S406" i="48"/>
  <c r="P406" i="48"/>
  <c r="O406" i="48"/>
  <c r="R406" i="48"/>
  <c r="O490" i="48"/>
  <c r="S490" i="48"/>
  <c r="R490" i="48"/>
  <c r="Q490" i="48"/>
  <c r="P490" i="48"/>
  <c r="O326" i="48"/>
  <c r="R326" i="48"/>
  <c r="P326" i="48"/>
  <c r="Q326" i="48"/>
  <c r="S326" i="48"/>
  <c r="R543" i="48"/>
  <c r="P543" i="48"/>
  <c r="S543" i="48"/>
  <c r="O543" i="48"/>
  <c r="Q543" i="48"/>
  <c r="P449" i="48"/>
  <c r="O449" i="48"/>
  <c r="Q449" i="48"/>
  <c r="R449" i="48"/>
  <c r="S449" i="48"/>
  <c r="Q458" i="48"/>
  <c r="S458" i="48"/>
  <c r="O458" i="48"/>
  <c r="R458" i="48"/>
  <c r="P458" i="48"/>
  <c r="R267" i="48"/>
  <c r="Q267" i="48"/>
  <c r="O267" i="48"/>
  <c r="S267" i="48"/>
  <c r="P267" i="48"/>
  <c r="R134" i="48"/>
  <c r="P134" i="48"/>
  <c r="O134" i="48"/>
  <c r="Q134" i="48"/>
  <c r="S134" i="48"/>
  <c r="P501" i="48"/>
  <c r="O501" i="48"/>
  <c r="Q501" i="48"/>
  <c r="R501" i="48"/>
  <c r="S501" i="48"/>
  <c r="S333" i="48"/>
  <c r="P333" i="48"/>
  <c r="O333" i="48"/>
  <c r="Q333" i="48"/>
  <c r="R333" i="48"/>
  <c r="P173" i="48"/>
  <c r="S173" i="48"/>
  <c r="R173" i="48"/>
  <c r="O173" i="48"/>
  <c r="Q173" i="48"/>
  <c r="O424" i="48"/>
  <c r="R424" i="48"/>
  <c r="S424" i="48"/>
  <c r="P424" i="48"/>
  <c r="Q424" i="48"/>
  <c r="S316" i="48"/>
  <c r="P316" i="48"/>
  <c r="R316" i="48"/>
  <c r="O316" i="48"/>
  <c r="Q316" i="48"/>
  <c r="O199" i="48"/>
  <c r="P199" i="48"/>
  <c r="Q199" i="48"/>
  <c r="R199" i="48"/>
  <c r="S199" i="48"/>
  <c r="P334" i="48"/>
  <c r="S334" i="48"/>
  <c r="Q334" i="48"/>
  <c r="O334" i="48"/>
  <c r="R334" i="48"/>
  <c r="S86" i="48"/>
  <c r="P86" i="48"/>
  <c r="Q86" i="48"/>
  <c r="O86" i="48"/>
  <c r="R86" i="48"/>
  <c r="P210" i="48"/>
  <c r="S210" i="48"/>
  <c r="Q210" i="48"/>
  <c r="O210" i="48"/>
  <c r="R210" i="48"/>
  <c r="P170" i="48"/>
  <c r="O170" i="48"/>
  <c r="Q170" i="48"/>
  <c r="S170" i="48"/>
  <c r="R170" i="48"/>
  <c r="Q344" i="48"/>
  <c r="S344" i="48"/>
  <c r="R344" i="48"/>
  <c r="O344" i="48"/>
  <c r="P344" i="48"/>
  <c r="S211" i="48"/>
  <c r="P211" i="48"/>
  <c r="R211" i="48"/>
  <c r="O211" i="48"/>
  <c r="Q211" i="48"/>
  <c r="Q436" i="48"/>
  <c r="P436" i="48"/>
  <c r="O436" i="48"/>
  <c r="R436" i="48"/>
  <c r="S436" i="48"/>
  <c r="R547" i="48"/>
  <c r="O547" i="48"/>
  <c r="S547" i="48"/>
  <c r="P547" i="48"/>
  <c r="Q547" i="48"/>
  <c r="Q402" i="48"/>
  <c r="P402" i="48"/>
  <c r="R402" i="48"/>
  <c r="S402" i="48"/>
  <c r="O402" i="48"/>
  <c r="P264" i="48"/>
  <c r="O264" i="48"/>
  <c r="Q264" i="48"/>
  <c r="R264" i="48"/>
  <c r="S264" i="48"/>
  <c r="Q508" i="48"/>
  <c r="P508" i="48"/>
  <c r="O508" i="48"/>
  <c r="R508" i="48"/>
  <c r="S508" i="48"/>
  <c r="P290" i="48"/>
  <c r="O290" i="48"/>
  <c r="S290" i="48"/>
  <c r="Q290" i="48"/>
  <c r="R290" i="48"/>
  <c r="S153" i="48"/>
  <c r="R153" i="48"/>
  <c r="O153" i="48"/>
  <c r="P153" i="48"/>
  <c r="Q153" i="48"/>
  <c r="O123" i="48"/>
  <c r="R123" i="48"/>
  <c r="P123" i="48"/>
  <c r="S123" i="48"/>
  <c r="Q123" i="48"/>
  <c r="Q182" i="48"/>
  <c r="R182" i="48"/>
  <c r="P182" i="48"/>
  <c r="S182" i="48"/>
  <c r="O182" i="48"/>
  <c r="O155" i="48"/>
  <c r="P155" i="48"/>
  <c r="Q155" i="48"/>
  <c r="S155" i="48"/>
  <c r="R155" i="48"/>
  <c r="R172" i="48"/>
  <c r="O172" i="48"/>
  <c r="Q172" i="48"/>
  <c r="P172" i="48"/>
  <c r="S172" i="48"/>
  <c r="S518" i="48"/>
  <c r="R518" i="48"/>
  <c r="Q518" i="48"/>
  <c r="O518" i="48"/>
  <c r="P518" i="48"/>
  <c r="S481" i="48"/>
  <c r="R481" i="48"/>
  <c r="Q481" i="48"/>
  <c r="O481" i="48"/>
  <c r="P481" i="48"/>
  <c r="Q241" i="48"/>
  <c r="S241" i="48"/>
  <c r="O241" i="48"/>
  <c r="R241" i="48"/>
  <c r="P241" i="48"/>
  <c r="P450" i="48"/>
  <c r="Q450" i="48"/>
  <c r="S450" i="48"/>
  <c r="R450" i="48"/>
  <c r="O450" i="48"/>
  <c r="S107" i="48"/>
  <c r="P107" i="48"/>
  <c r="O107" i="48"/>
  <c r="Q107" i="48"/>
  <c r="R107" i="48"/>
  <c r="Q127" i="48"/>
  <c r="R127" i="48"/>
  <c r="P127" i="48"/>
  <c r="S127" i="48"/>
  <c r="O127" i="48"/>
  <c r="S71" i="48"/>
  <c r="Q71" i="48"/>
  <c r="O71" i="48"/>
  <c r="R71" i="48"/>
  <c r="P71" i="48"/>
  <c r="Q180" i="48"/>
  <c r="R180" i="48"/>
  <c r="O180" i="48"/>
  <c r="S180" i="48"/>
  <c r="P180" i="48"/>
  <c r="O474" i="48"/>
  <c r="S474" i="48"/>
  <c r="Q474" i="48"/>
  <c r="P474" i="48"/>
  <c r="R474" i="48"/>
  <c r="O232" i="48"/>
  <c r="P232" i="48"/>
  <c r="R232" i="48"/>
  <c r="S232" i="48"/>
  <c r="Q232" i="48"/>
  <c r="S433" i="48"/>
  <c r="Q433" i="48"/>
  <c r="R433" i="48"/>
  <c r="O433" i="48"/>
  <c r="P433" i="48"/>
  <c r="P122" i="48"/>
  <c r="O122" i="48"/>
  <c r="Q122" i="48"/>
  <c r="S122" i="48"/>
  <c r="R122" i="48"/>
  <c r="S281" i="48"/>
  <c r="R281" i="48"/>
  <c r="Q281" i="48"/>
  <c r="O281" i="48"/>
  <c r="P281" i="48"/>
  <c r="R202" i="48"/>
  <c r="O202" i="48"/>
  <c r="P202" i="48"/>
  <c r="Q202" i="48"/>
  <c r="S202" i="48"/>
  <c r="R282" i="48"/>
  <c r="P282" i="48"/>
  <c r="Q282" i="48"/>
  <c r="O282" i="48"/>
  <c r="S282" i="48"/>
  <c r="O426" i="48"/>
  <c r="P426" i="48"/>
  <c r="Q426" i="48"/>
  <c r="R426" i="48"/>
  <c r="S426" i="48"/>
  <c r="S363" i="48"/>
  <c r="O363" i="48"/>
  <c r="P363" i="48"/>
  <c r="Q363" i="48"/>
  <c r="R363" i="48"/>
  <c r="S208" i="48"/>
  <c r="O208" i="48"/>
  <c r="P208" i="48"/>
  <c r="Q208" i="48"/>
  <c r="R208" i="48"/>
  <c r="R156" i="48"/>
  <c r="Q156" i="48"/>
  <c r="O156" i="48"/>
  <c r="S156" i="48"/>
  <c r="P156" i="48"/>
  <c r="S151" i="48"/>
  <c r="R151" i="48"/>
  <c r="P151" i="48"/>
  <c r="O151" i="48"/>
  <c r="Q151" i="48"/>
  <c r="P456" i="48"/>
  <c r="O456" i="48"/>
  <c r="R456" i="48"/>
  <c r="Q456" i="48"/>
  <c r="S456" i="48"/>
  <c r="R555" i="48"/>
  <c r="S555" i="48"/>
  <c r="P555" i="48"/>
  <c r="O555" i="48"/>
  <c r="Q555" i="48"/>
  <c r="R236" i="48"/>
  <c r="Q236" i="48"/>
  <c r="S236" i="48"/>
  <c r="P236" i="48"/>
  <c r="O236" i="48"/>
  <c r="R75" i="48"/>
  <c r="O75" i="48"/>
  <c r="S75" i="48"/>
  <c r="P75" i="48"/>
  <c r="Q75" i="48"/>
  <c r="O520" i="48"/>
  <c r="R520" i="48"/>
  <c r="P520" i="48"/>
  <c r="Q520" i="48"/>
  <c r="S520" i="48"/>
  <c r="P540" i="48"/>
  <c r="S540" i="48"/>
  <c r="Q540" i="48"/>
  <c r="O540" i="48"/>
  <c r="R540" i="48"/>
  <c r="O251" i="48"/>
  <c r="P251" i="48"/>
  <c r="R251" i="48"/>
  <c r="Q251" i="48"/>
  <c r="S251" i="48"/>
  <c r="R168" i="48"/>
  <c r="O168" i="48"/>
  <c r="Q168" i="48"/>
  <c r="S168" i="48"/>
  <c r="P168" i="48"/>
  <c r="O348" i="48"/>
  <c r="Q348" i="48"/>
  <c r="S348" i="48"/>
  <c r="P348" i="48"/>
  <c r="R348" i="48"/>
  <c r="S98" i="48"/>
  <c r="Q98" i="48"/>
  <c r="R98" i="48"/>
  <c r="O98" i="48"/>
  <c r="P98" i="48"/>
  <c r="R252" i="48"/>
  <c r="S252" i="48"/>
  <c r="P252" i="48"/>
  <c r="O252" i="48"/>
  <c r="Q252" i="48"/>
  <c r="O115" i="48"/>
  <c r="R115" i="48"/>
  <c r="S115" i="48"/>
  <c r="Q115" i="48"/>
  <c r="P115" i="48"/>
  <c r="Q346" i="48"/>
  <c r="S346" i="48"/>
  <c r="O346" i="48"/>
  <c r="R346" i="48"/>
  <c r="P346" i="48"/>
  <c r="Q319" i="48"/>
  <c r="S319" i="48"/>
  <c r="P319" i="48"/>
  <c r="O319" i="48"/>
  <c r="R319" i="48"/>
  <c r="R116" i="48"/>
  <c r="S116" i="48"/>
  <c r="Q116" i="48"/>
  <c r="O116" i="48"/>
  <c r="P116" i="48"/>
  <c r="S111" i="48"/>
  <c r="R111" i="48"/>
  <c r="O111" i="48"/>
  <c r="Q111" i="48"/>
  <c r="P111" i="48"/>
  <c r="R124" i="48"/>
  <c r="O124" i="48"/>
  <c r="S124" i="48"/>
  <c r="P124" i="48"/>
  <c r="Q124" i="48"/>
  <c r="R320" i="48"/>
  <c r="O320" i="48"/>
  <c r="S320" i="48"/>
  <c r="Q320" i="48"/>
  <c r="P320" i="48"/>
  <c r="T844" i="48" l="1"/>
  <c r="T973" i="48"/>
  <c r="T746" i="48"/>
  <c r="T1196" i="48"/>
  <c r="T1192" i="48"/>
  <c r="T1931" i="48"/>
  <c r="T699" i="48"/>
  <c r="T659" i="48"/>
  <c r="T756" i="48"/>
  <c r="T1507" i="48"/>
  <c r="T1986" i="48"/>
  <c r="T1942" i="48"/>
  <c r="T840" i="48"/>
  <c r="T1823" i="48"/>
  <c r="T1857" i="48"/>
  <c r="T866" i="48"/>
  <c r="T1519" i="48"/>
  <c r="T966" i="48"/>
  <c r="T1194" i="48"/>
  <c r="T2019" i="48"/>
  <c r="T1014" i="48"/>
  <c r="T1612" i="48"/>
  <c r="T694" i="48"/>
  <c r="T558" i="48"/>
  <c r="T984" i="48"/>
  <c r="T965" i="48"/>
  <c r="T924" i="48"/>
  <c r="T997" i="48"/>
  <c r="T915" i="48"/>
  <c r="T821" i="48"/>
  <c r="T1949" i="48"/>
  <c r="T1142" i="48"/>
  <c r="T1496" i="48"/>
  <c r="T874" i="48"/>
  <c r="T1630" i="48"/>
  <c r="T1665" i="48"/>
  <c r="T946" i="48"/>
  <c r="T1832" i="48"/>
  <c r="T1089" i="48"/>
  <c r="T1804" i="48"/>
  <c r="T1321" i="48"/>
  <c r="T1333" i="48"/>
  <c r="T1478" i="48"/>
  <c r="T1030" i="48"/>
  <c r="T798" i="48"/>
  <c r="T1833" i="48"/>
  <c r="T1820" i="48"/>
  <c r="T941" i="48"/>
  <c r="T1523" i="48"/>
  <c r="T1567" i="48"/>
  <c r="T1464" i="48"/>
  <c r="T1198" i="48"/>
  <c r="T1623" i="48"/>
  <c r="T1532" i="48"/>
  <c r="T1697" i="48"/>
  <c r="T1854" i="48"/>
  <c r="T1748" i="48"/>
  <c r="T2016" i="48"/>
  <c r="T1954" i="48"/>
  <c r="T1798" i="48"/>
  <c r="T762" i="48"/>
  <c r="T1107" i="48"/>
  <c r="T1040" i="48"/>
  <c r="T991" i="48"/>
  <c r="T862" i="48"/>
  <c r="T1096" i="48"/>
  <c r="T971" i="48"/>
  <c r="T1167" i="48"/>
  <c r="T809" i="48"/>
  <c r="T1606" i="48"/>
  <c r="T843" i="48"/>
  <c r="T2018" i="48"/>
  <c r="T1007" i="48"/>
  <c r="T807" i="48"/>
  <c r="T1339" i="48"/>
  <c r="T944" i="48"/>
  <c r="T940" i="48"/>
  <c r="T1083" i="48"/>
  <c r="T1071" i="48"/>
  <c r="T1848" i="48"/>
  <c r="T1179" i="48"/>
  <c r="T2049" i="48"/>
  <c r="T1454" i="48"/>
  <c r="T2053" i="48"/>
  <c r="T2002" i="48"/>
  <c r="T1938" i="48"/>
  <c r="T1918" i="48"/>
  <c r="T970" i="48"/>
  <c r="T1329" i="48"/>
  <c r="T1987" i="48"/>
  <c r="T1969" i="48"/>
  <c r="T1907" i="48"/>
  <c r="T1922" i="48"/>
  <c r="T1673" i="48"/>
  <c r="T1548" i="48"/>
  <c r="T787" i="48"/>
  <c r="T1930" i="48"/>
  <c r="T1132" i="48"/>
  <c r="T1092" i="48"/>
  <c r="T1516" i="48"/>
  <c r="T901" i="48"/>
  <c r="T1877" i="48"/>
  <c r="T799" i="48"/>
  <c r="T863" i="48"/>
  <c r="T1077" i="48"/>
  <c r="T674" i="48"/>
  <c r="T959" i="48"/>
  <c r="T891" i="48"/>
  <c r="T1075" i="48"/>
  <c r="T688" i="48"/>
  <c r="T1563" i="48"/>
  <c r="T1870" i="48"/>
  <c r="T1717" i="48"/>
  <c r="T1226" i="48"/>
  <c r="T854" i="48"/>
  <c r="T1934" i="48"/>
  <c r="T653" i="48"/>
  <c r="T601" i="48"/>
  <c r="T580" i="48"/>
  <c r="T614" i="48"/>
  <c r="T1754" i="48"/>
  <c r="T1779" i="48"/>
  <c r="T1038" i="48"/>
  <c r="T1946" i="48"/>
  <c r="T1821" i="48"/>
  <c r="T1755" i="48"/>
  <c r="T811" i="48"/>
  <c r="T1552" i="48"/>
  <c r="T1619" i="48"/>
  <c r="T1724" i="48"/>
  <c r="T1643" i="48"/>
  <c r="T684" i="48"/>
  <c r="T1042" i="48"/>
  <c r="T1206" i="48"/>
  <c r="T785" i="48"/>
  <c r="T994" i="48"/>
  <c r="T969" i="48"/>
  <c r="T1509" i="48"/>
  <c r="T1557" i="48"/>
  <c r="T1707" i="48"/>
  <c r="T1648" i="48"/>
  <c r="T1662" i="48"/>
  <c r="T758" i="48"/>
  <c r="T977" i="48"/>
  <c r="T1874" i="48"/>
  <c r="T1029" i="48"/>
  <c r="T1055" i="48"/>
  <c r="T897" i="48"/>
  <c r="T1933" i="48"/>
  <c r="T1125" i="48"/>
  <c r="T1202" i="48"/>
  <c r="T1517" i="48"/>
  <c r="T1098" i="48"/>
  <c r="T662" i="48"/>
  <c r="T1301" i="48"/>
  <c r="T953" i="48"/>
  <c r="T1585" i="48"/>
  <c r="T1190" i="48"/>
  <c r="T1980" i="48"/>
  <c r="T1793" i="48"/>
  <c r="T1063" i="48"/>
  <c r="T1184" i="48"/>
  <c r="T873" i="48"/>
  <c r="T1193" i="48"/>
  <c r="T1309" i="48"/>
  <c r="T1354" i="48"/>
  <c r="T1895" i="48"/>
  <c r="T1447" i="48"/>
  <c r="T574" i="48"/>
  <c r="T1849" i="48"/>
  <c r="T2007" i="48"/>
  <c r="T1906" i="48"/>
  <c r="T1050" i="48"/>
  <c r="T1135" i="48"/>
  <c r="T728" i="48"/>
  <c r="T1214" i="48"/>
  <c r="T2011" i="48"/>
  <c r="T2003" i="48"/>
  <c r="T687" i="48"/>
  <c r="T1549" i="48"/>
  <c r="T1962" i="48"/>
  <c r="T1375" i="48"/>
  <c r="T1970" i="48"/>
  <c r="T771" i="48"/>
  <c r="T817" i="48"/>
  <c r="T1036" i="48"/>
  <c r="T709" i="48"/>
  <c r="T822" i="48"/>
  <c r="T1100" i="48"/>
  <c r="T625" i="48"/>
  <c r="T1764" i="48"/>
  <c r="T1039" i="48"/>
  <c r="T1046" i="48"/>
  <c r="T1159" i="48"/>
  <c r="T1826" i="48"/>
  <c r="T1773" i="48"/>
  <c r="T1178" i="48"/>
  <c r="T1777" i="48"/>
  <c r="T1646" i="48"/>
  <c r="T1723" i="48"/>
  <c r="T1069" i="48"/>
  <c r="T622" i="48"/>
  <c r="T1554" i="48"/>
  <c r="T1413" i="48"/>
  <c r="T2054" i="48"/>
  <c r="T2015" i="48"/>
  <c r="T1727" i="48"/>
  <c r="T790" i="48"/>
  <c r="T823" i="48"/>
  <c r="T608" i="48"/>
  <c r="T591" i="48"/>
  <c r="T1289" i="48"/>
  <c r="T842" i="48"/>
  <c r="T921" i="48"/>
  <c r="T1251" i="48"/>
  <c r="T1151" i="48"/>
  <c r="T1845" i="48"/>
  <c r="T707" i="48"/>
  <c r="T1569" i="48"/>
  <c r="T905" i="48"/>
  <c r="T1944" i="48"/>
  <c r="T1628" i="48"/>
  <c r="T612" i="48"/>
  <c r="T646" i="48"/>
  <c r="T1111" i="48"/>
  <c r="T1588" i="48"/>
  <c r="T1501" i="48"/>
  <c r="T1503" i="48"/>
  <c r="T1583" i="48"/>
  <c r="T2047" i="48"/>
  <c r="T2042" i="48"/>
  <c r="T981" i="48"/>
  <c r="T1335" i="48"/>
  <c r="T1917" i="48"/>
  <c r="T713" i="48"/>
  <c r="T1395" i="48"/>
  <c r="T572" i="48"/>
  <c r="T1271" i="48"/>
  <c r="T1283" i="48"/>
  <c r="T2046" i="48"/>
  <c r="T1667" i="48"/>
  <c r="T1470" i="48"/>
  <c r="T974" i="48"/>
  <c r="T1084" i="48"/>
  <c r="T923" i="48"/>
  <c r="T664" i="48"/>
  <c r="T1023" i="48"/>
  <c r="T735" i="48"/>
  <c r="T876" i="48"/>
  <c r="T885" i="48"/>
  <c r="T723" i="48"/>
  <c r="T896" i="48"/>
  <c r="T704" i="48"/>
  <c r="T1952" i="48"/>
  <c r="T1718" i="48"/>
  <c r="T605" i="48"/>
  <c r="T1576" i="48"/>
  <c r="T764" i="48"/>
  <c r="T1751" i="48"/>
  <c r="T1645" i="48"/>
  <c r="T1431" i="48"/>
  <c r="T768" i="48"/>
  <c r="T1345" i="48"/>
  <c r="T1850" i="48"/>
  <c r="T1152" i="48"/>
  <c r="T1382" i="48"/>
  <c r="T1127" i="48"/>
  <c r="T1642" i="48"/>
  <c r="T1921" i="48"/>
  <c r="T955" i="48"/>
  <c r="T794" i="48"/>
  <c r="T777" i="48"/>
  <c r="T967" i="48"/>
  <c r="T1305" i="48"/>
  <c r="T1313" i="48"/>
  <c r="T1553" i="48"/>
  <c r="T1601" i="48"/>
  <c r="T1037" i="48"/>
  <c r="T1533" i="48"/>
  <c r="T1838" i="48"/>
  <c r="T1019" i="48"/>
  <c r="T680" i="48"/>
  <c r="T1407" i="48"/>
  <c r="T1438" i="48"/>
  <c r="T1342" i="48"/>
  <c r="T1172" i="48"/>
  <c r="T1286" i="48"/>
  <c r="T1650" i="48"/>
  <c r="T1442" i="48"/>
  <c r="T703" i="48"/>
  <c r="T672" i="48"/>
  <c r="T1840" i="48"/>
  <c r="T1256" i="48"/>
  <c r="T1774" i="48"/>
  <c r="T826" i="48"/>
  <c r="T638" i="48"/>
  <c r="T1112" i="48"/>
  <c r="T830" i="48"/>
  <c r="T1254" i="48"/>
  <c r="T1639" i="48"/>
  <c r="T668" i="48"/>
  <c r="T2050" i="48"/>
  <c r="T1807" i="48"/>
  <c r="T1562" i="48"/>
  <c r="T1860" i="48"/>
  <c r="T1324" i="48"/>
  <c r="T1053" i="48"/>
  <c r="T943" i="48"/>
  <c r="T706" i="48"/>
  <c r="T624" i="48"/>
  <c r="T623" i="48"/>
  <c r="T1865" i="48"/>
  <c r="T1465" i="48"/>
  <c r="T1180" i="48"/>
  <c r="T1510" i="48"/>
  <c r="T1445" i="48"/>
  <c r="T1439" i="48"/>
  <c r="T1113" i="48"/>
  <c r="T895" i="48"/>
  <c r="T1124" i="48"/>
  <c r="T1209" i="48"/>
  <c r="T1000" i="48"/>
  <c r="T1244" i="48"/>
  <c r="T1304" i="48"/>
  <c r="T1195" i="48"/>
  <c r="T645" i="48"/>
  <c r="T1061" i="48"/>
  <c r="T1909" i="48"/>
  <c r="T1475" i="48"/>
  <c r="T1181" i="48"/>
  <c r="T858" i="48"/>
  <c r="T1173" i="48"/>
  <c r="T1095" i="48"/>
  <c r="T1947" i="48"/>
  <c r="T770" i="48"/>
  <c r="T1766" i="48"/>
  <c r="T1609" i="48"/>
  <c r="T1306" i="48"/>
  <c r="T1621" i="48"/>
  <c r="T1937" i="48"/>
  <c r="T1259" i="48"/>
  <c r="T1982" i="48"/>
  <c r="T1762" i="48"/>
  <c r="T1426" i="48"/>
  <c r="T1417" i="48"/>
  <c r="T1073" i="48"/>
  <c r="T884" i="48"/>
  <c r="T1489" i="48"/>
  <c r="T856" i="48"/>
  <c r="T1551" i="48"/>
  <c r="T1694" i="48"/>
  <c r="T1319" i="48"/>
  <c r="T1998" i="48"/>
  <c r="T1677" i="48"/>
  <c r="T1529" i="48"/>
  <c r="T1837" i="48"/>
  <c r="T1432" i="48"/>
  <c r="T1165" i="48"/>
  <c r="T1709" i="48"/>
  <c r="T1827" i="48"/>
  <c r="T1428" i="48"/>
  <c r="T1346" i="48"/>
  <c r="T2039" i="48"/>
  <c r="T1544" i="48"/>
  <c r="T641" i="48"/>
  <c r="T1136" i="48"/>
  <c r="T681" i="48"/>
  <c r="T678" i="48"/>
  <c r="T1347" i="48"/>
  <c r="T1632" i="48"/>
  <c r="T1556" i="48"/>
  <c r="T1626" i="48"/>
  <c r="T985" i="48"/>
  <c r="T603" i="48"/>
  <c r="T1487" i="48"/>
  <c r="T1094" i="48"/>
  <c r="T725" i="48"/>
  <c r="T738" i="48"/>
  <c r="T870" i="48"/>
  <c r="T683" i="48"/>
  <c r="T585" i="48"/>
  <c r="T779" i="48"/>
  <c r="T1276" i="48"/>
  <c r="T1901" i="48"/>
  <c r="T1814" i="48"/>
  <c r="T1031" i="48"/>
  <c r="T1145" i="48"/>
  <c r="T582" i="48"/>
  <c r="T1965" i="48"/>
  <c r="T1675" i="48"/>
  <c r="T1387" i="48"/>
  <c r="T1267" i="48"/>
  <c r="T1787" i="48"/>
  <c r="T1446" i="48"/>
  <c r="T1109" i="48"/>
  <c r="T557" i="48"/>
  <c r="T1123" i="48"/>
  <c r="T788" i="48"/>
  <c r="T1570" i="48"/>
  <c r="T1116" i="48"/>
  <c r="T1495" i="48"/>
  <c r="T1863" i="48"/>
  <c r="T813" i="48"/>
  <c r="T1045" i="48"/>
  <c r="T1902" i="48"/>
  <c r="T1669" i="48"/>
  <c r="T1137" i="48"/>
  <c r="T660" i="48"/>
  <c r="T1573" i="48"/>
  <c r="T1176" i="48"/>
  <c r="T1574" i="48"/>
  <c r="T1146" i="48"/>
  <c r="T1983" i="48"/>
  <c r="T1892" i="48"/>
  <c r="T2029" i="48"/>
  <c r="T1984" i="48"/>
  <c r="T1966" i="48"/>
  <c r="T1940" i="48"/>
  <c r="T1813" i="48"/>
  <c r="T1369" i="48"/>
  <c r="T1131" i="48"/>
  <c r="T610" i="48"/>
  <c r="T933" i="48"/>
  <c r="T1296" i="48"/>
  <c r="T767" i="48"/>
  <c r="T1105" i="48"/>
  <c r="T1011" i="48"/>
  <c r="T596" i="48"/>
  <c r="T613" i="48"/>
  <c r="T802" i="48"/>
  <c r="T656" i="48"/>
  <c r="T1213" i="48"/>
  <c r="T890" i="48"/>
  <c r="T1238" i="48"/>
  <c r="T1336" i="48"/>
  <c r="T1013" i="48"/>
  <c r="T1640" i="48"/>
  <c r="T961" i="48"/>
  <c r="T1218" i="48"/>
  <c r="T1927" i="48"/>
  <c r="T1747" i="48"/>
  <c r="T1422" i="48"/>
  <c r="T868" i="48"/>
  <c r="T932" i="48"/>
  <c r="T1155" i="48"/>
  <c r="T667" i="48"/>
  <c r="T2043" i="48"/>
  <c r="T1144" i="48"/>
  <c r="T995" i="48"/>
  <c r="T1452" i="48"/>
  <c r="T1182" i="48"/>
  <c r="T930" i="48"/>
  <c r="T1844" i="48"/>
  <c r="T2048" i="48"/>
  <c r="T916" i="48"/>
  <c r="T2026" i="48"/>
  <c r="T1950" i="48"/>
  <c r="T1778" i="48"/>
  <c r="T1028" i="48"/>
  <c r="T745" i="48"/>
  <c r="T871" i="48"/>
  <c r="T726" i="48"/>
  <c r="T630" i="48"/>
  <c r="T1139" i="48"/>
  <c r="T635" i="48"/>
  <c r="T951" i="48"/>
  <c r="T831" i="48"/>
  <c r="T663" i="48"/>
  <c r="T968" i="48"/>
  <c r="T1591" i="48"/>
  <c r="T1230" i="48"/>
  <c r="T1277" i="48"/>
  <c r="T820" i="48"/>
  <c r="T1828" i="48"/>
  <c r="T1396" i="48"/>
  <c r="T739" i="48"/>
  <c r="T1560" i="48"/>
  <c r="T804" i="48"/>
  <c r="T1885" i="48"/>
  <c r="T1802" i="48"/>
  <c r="T1757" i="48"/>
  <c r="T1758" i="48"/>
  <c r="T1044" i="48"/>
  <c r="T1403" i="48"/>
  <c r="T964" i="48"/>
  <c r="T1527" i="48"/>
  <c r="T1881" i="48"/>
  <c r="T1241" i="48"/>
  <c r="T1568" i="48"/>
  <c r="T829" i="48"/>
  <c r="T882" i="48"/>
  <c r="T824" i="48"/>
  <c r="T1953" i="48"/>
  <c r="T1738" i="48"/>
  <c r="T889" i="48"/>
  <c r="T1285" i="48"/>
  <c r="T1480" i="48"/>
  <c r="T1792" i="48"/>
  <c r="T1776" i="48"/>
  <c r="T1102" i="48"/>
  <c r="T671" i="48"/>
  <c r="T1566" i="48"/>
  <c r="T1240" i="48"/>
  <c r="T1312" i="48"/>
  <c r="T1473" i="48"/>
  <c r="T2036" i="48"/>
  <c r="T1660" i="48"/>
  <c r="T1443" i="48"/>
  <c r="T1788" i="48"/>
  <c r="T2052" i="48"/>
  <c r="T2035" i="48"/>
  <c r="T2006" i="48"/>
  <c r="T1989" i="48"/>
  <c r="T1951" i="48"/>
  <c r="T1948" i="48"/>
  <c r="T1803" i="48"/>
  <c r="T1812" i="48"/>
  <c r="T1734" i="48"/>
  <c r="T1657" i="48"/>
  <c r="T1082" i="48"/>
  <c r="T927" i="48"/>
  <c r="T1450" i="48"/>
  <c r="T1079" i="48"/>
  <c r="T600" i="48"/>
  <c r="T611" i="48"/>
  <c r="T1353" i="48"/>
  <c r="T908" i="48"/>
  <c r="T1355" i="48"/>
  <c r="T1297" i="48"/>
  <c r="T1853" i="48"/>
  <c r="T1205" i="48"/>
  <c r="T1889" i="48"/>
  <c r="T1518" i="48"/>
  <c r="T1543" i="48"/>
  <c r="T1343" i="48"/>
  <c r="T1791" i="48"/>
  <c r="T1592" i="48"/>
  <c r="T1402" i="48"/>
  <c r="T640" i="48"/>
  <c r="T993" i="48"/>
  <c r="T1485" i="48"/>
  <c r="T1975" i="48"/>
  <c r="T812" i="48"/>
  <c r="T1449" i="48"/>
  <c r="T786" i="48"/>
  <c r="T719" i="48"/>
  <c r="T1263" i="48"/>
  <c r="T1498" i="48"/>
  <c r="T643" i="48"/>
  <c r="T929" i="48"/>
  <c r="T835" i="48"/>
  <c r="T998" i="48"/>
  <c r="T618" i="48"/>
  <c r="T1221" i="48"/>
  <c r="T992" i="48"/>
  <c r="T1074" i="48"/>
  <c r="T937" i="48"/>
  <c r="T1239" i="48"/>
  <c r="T1284" i="48"/>
  <c r="T1141" i="48"/>
  <c r="T1910" i="48"/>
  <c r="T1435" i="48"/>
  <c r="T1372" i="48"/>
  <c r="T1515" i="48"/>
  <c r="T1002" i="48"/>
  <c r="T795" i="48"/>
  <c r="T1153" i="48"/>
  <c r="T1278" i="48"/>
  <c r="T774" i="48"/>
  <c r="T1786" i="48"/>
  <c r="T1770" i="48"/>
  <c r="T1730" i="48"/>
  <c r="T1653" i="48"/>
  <c r="T1811" i="48"/>
  <c r="T1385" i="48"/>
  <c r="T1440" i="48"/>
  <c r="T1424" i="48"/>
  <c r="T1114" i="48"/>
  <c r="T778" i="48"/>
  <c r="T883" i="48"/>
  <c r="T566" i="48"/>
  <c r="T583" i="48"/>
  <c r="T571" i="48"/>
  <c r="T1579" i="48"/>
  <c r="T841" i="48"/>
  <c r="T1469" i="48"/>
  <c r="T1545" i="48"/>
  <c r="T1861" i="48"/>
  <c r="T1522" i="48"/>
  <c r="T2045" i="48"/>
  <c r="T1686" i="48"/>
  <c r="T1104" i="48"/>
  <c r="T716" i="48"/>
  <c r="T1352" i="48"/>
  <c r="T1303" i="48"/>
  <c r="T1875" i="48"/>
  <c r="T1959" i="48"/>
  <c r="T1701" i="48"/>
  <c r="T910" i="48"/>
  <c r="T679" i="48"/>
  <c r="T832" i="48"/>
  <c r="T1120" i="48"/>
  <c r="T1985" i="48"/>
  <c r="T1785" i="48"/>
  <c r="T1722" i="48"/>
  <c r="T1698" i="48"/>
  <c r="T1819" i="48"/>
  <c r="T1418" i="48"/>
  <c r="T1367" i="48"/>
  <c r="T1441" i="48"/>
  <c r="T1078" i="48"/>
  <c r="T1027" i="48"/>
  <c r="T1474" i="48"/>
  <c r="T1897" i="48"/>
  <c r="T1034" i="48"/>
  <c r="T1168" i="48"/>
  <c r="T1247" i="48"/>
  <c r="T1884" i="48"/>
  <c r="T1220" i="48"/>
  <c r="T1097" i="48"/>
  <c r="T918" i="48"/>
  <c r="T593" i="48"/>
  <c r="T1148" i="48"/>
  <c r="T575" i="48"/>
  <c r="T1183" i="48"/>
  <c r="T1893" i="48"/>
  <c r="T1658" i="48"/>
  <c r="T714" i="48"/>
  <c r="T1696" i="48"/>
  <c r="T1311" i="48"/>
  <c r="T2023" i="48"/>
  <c r="T1988" i="48"/>
  <c r="T1891" i="48"/>
  <c r="T1794" i="48"/>
  <c r="T1744" i="48"/>
  <c r="T1731" i="48"/>
  <c r="T1687" i="48"/>
  <c r="T1702" i="48"/>
  <c r="T1423" i="48"/>
  <c r="T1434" i="48"/>
  <c r="T1169" i="48"/>
  <c r="T828" i="48"/>
  <c r="T1052" i="48"/>
  <c r="T801" i="48"/>
  <c r="T627" i="48"/>
  <c r="T609" i="48"/>
  <c r="T1868" i="48"/>
  <c r="T1228" i="48"/>
  <c r="T1314" i="48"/>
  <c r="T1200" i="48"/>
  <c r="T1323" i="48"/>
  <c r="T1564" i="48"/>
  <c r="T1279" i="48"/>
  <c r="T1219" i="48"/>
  <c r="T765" i="48"/>
  <c r="T1275" i="48"/>
  <c r="T1604" i="48"/>
  <c r="T1767" i="48"/>
  <c r="T1166" i="48"/>
  <c r="T963" i="48"/>
  <c r="T1103" i="48"/>
  <c r="T1299" i="48"/>
  <c r="T1594" i="48"/>
  <c r="T898" i="48"/>
  <c r="T1255" i="48"/>
  <c r="T808" i="48"/>
  <c r="T1246" i="48"/>
  <c r="T690" i="48"/>
  <c r="T919" i="48"/>
  <c r="T1005" i="48"/>
  <c r="T1558" i="48"/>
  <c r="T1512" i="48"/>
  <c r="T1633" i="48"/>
  <c r="T1879" i="48"/>
  <c r="T1264" i="48"/>
  <c r="T1883" i="48"/>
  <c r="T1851" i="48"/>
  <c r="T1775" i="48"/>
  <c r="T1379" i="48"/>
  <c r="T1384" i="48"/>
  <c r="T1419" i="48"/>
  <c r="T958" i="48"/>
  <c r="T1021" i="48"/>
  <c r="T1603" i="48"/>
  <c r="T2024" i="48"/>
  <c r="T1715" i="48"/>
  <c r="T1689" i="48"/>
  <c r="T1138" i="48"/>
  <c r="T759" i="48"/>
  <c r="T850" i="48"/>
  <c r="T986" i="48"/>
  <c r="T1990" i="48"/>
  <c r="T1706" i="48"/>
  <c r="T1742" i="48"/>
  <c r="T733" i="48"/>
  <c r="T589" i="48"/>
  <c r="T1605" i="48"/>
  <c r="T1008" i="48"/>
  <c r="T1699" i="48"/>
  <c r="T1047" i="48"/>
  <c r="T987" i="48"/>
  <c r="T581" i="48"/>
  <c r="T1143" i="48"/>
  <c r="T766" i="48"/>
  <c r="T692" i="48"/>
  <c r="T1488" i="48"/>
  <c r="T1611" i="48"/>
  <c r="T1974" i="48"/>
  <c r="T1830" i="48"/>
  <c r="T1086" i="48"/>
  <c r="T604" i="48"/>
  <c r="T1945" i="48"/>
  <c r="T2020" i="48"/>
  <c r="T1894" i="48"/>
  <c r="T1737" i="48"/>
  <c r="T1679" i="48"/>
  <c r="T1716" i="48"/>
  <c r="T1383" i="48"/>
  <c r="T1174" i="48"/>
  <c r="T926" i="48"/>
  <c r="T1024" i="48"/>
  <c r="T867" i="48"/>
  <c r="T634" i="48"/>
  <c r="T577" i="48"/>
  <c r="T949" i="48"/>
  <c r="T1207" i="48"/>
  <c r="T1502" i="48"/>
  <c r="T775" i="48"/>
  <c r="T1348" i="48"/>
  <c r="T1302" i="48"/>
  <c r="T1880" i="48"/>
  <c r="T1468" i="48"/>
  <c r="T1274" i="48"/>
  <c r="T1320" i="48"/>
  <c r="T1235" i="48"/>
  <c r="T1526" i="48"/>
  <c r="T1836" i="48"/>
  <c r="T1072" i="48"/>
  <c r="T1162" i="48"/>
  <c r="T729" i="48"/>
  <c r="T1026" i="48"/>
  <c r="T1637" i="48"/>
  <c r="T1088" i="48"/>
  <c r="T1456" i="48"/>
  <c r="T1995" i="48"/>
  <c r="T1099" i="48"/>
  <c r="T1175" i="48"/>
  <c r="T648" i="48"/>
  <c r="T696" i="48"/>
  <c r="T1358" i="48"/>
  <c r="T1537" i="48"/>
  <c r="T978" i="48"/>
  <c r="T1331" i="48"/>
  <c r="T1528" i="48"/>
  <c r="T996" i="48"/>
  <c r="T948" i="48"/>
  <c r="T1460" i="48"/>
  <c r="T1261" i="48"/>
  <c r="T1188" i="48"/>
  <c r="T602" i="48"/>
  <c r="T983" i="48"/>
  <c r="T595" i="48"/>
  <c r="T1581" i="48"/>
  <c r="T853" i="48"/>
  <c r="T1451" i="48"/>
  <c r="T864" i="48"/>
  <c r="T1010" i="48"/>
  <c r="T1602" i="48"/>
  <c r="T1326" i="48"/>
  <c r="T1858" i="48"/>
  <c r="T1856" i="48"/>
  <c r="T1555" i="48"/>
  <c r="T2012" i="48"/>
  <c r="T2008" i="48"/>
  <c r="T1070" i="48"/>
  <c r="T875" i="48"/>
  <c r="T657" i="48"/>
  <c r="T562" i="48"/>
  <c r="T1808" i="48"/>
  <c r="T1057" i="48"/>
  <c r="T628" i="48"/>
  <c r="T710" i="48"/>
  <c r="T1250" i="48"/>
  <c r="T1977" i="48"/>
  <c r="T1565" i="48"/>
  <c r="T1831" i="48"/>
  <c r="T1919" i="48"/>
  <c r="T1666" i="48"/>
  <c r="T1448" i="48"/>
  <c r="T761" i="48"/>
  <c r="T1491" i="48"/>
  <c r="T1530" i="48"/>
  <c r="T1915" i="48"/>
  <c r="T1769" i="48"/>
  <c r="T1133" i="48"/>
  <c r="T661" i="48"/>
  <c r="T1115" i="48"/>
  <c r="T731" i="48"/>
  <c r="T567" i="48"/>
  <c r="T617" i="48"/>
  <c r="T1294" i="48"/>
  <c r="T1224" i="48"/>
  <c r="T1504" i="48"/>
  <c r="T1121" i="48"/>
  <c r="T947" i="48"/>
  <c r="T892" i="48"/>
  <c r="T1540" i="48"/>
  <c r="T1795" i="48"/>
  <c r="T1388" i="48"/>
  <c r="T1054" i="48"/>
  <c r="T1147" i="48"/>
  <c r="T650" i="48"/>
  <c r="T1589" i="48"/>
  <c r="T769" i="48"/>
  <c r="T597" i="48"/>
  <c r="T1534" i="48"/>
  <c r="T1878" i="48"/>
  <c r="T934" i="48"/>
  <c r="T782" i="48"/>
  <c r="T845" i="48"/>
  <c r="T1158" i="48"/>
  <c r="T1064" i="48"/>
  <c r="T590" i="48"/>
  <c r="T1059" i="48"/>
  <c r="T1835" i="48"/>
  <c r="T1257" i="48"/>
  <c r="T888" i="48"/>
  <c r="T1866" i="48"/>
  <c r="T1293" i="48"/>
  <c r="T1991" i="48"/>
  <c r="T1996" i="48"/>
  <c r="T1809" i="48"/>
  <c r="T1713" i="48"/>
  <c r="T1361" i="48"/>
  <c r="T1242" i="48"/>
  <c r="T1308" i="48"/>
  <c r="T912" i="48"/>
  <c r="T1725" i="48"/>
  <c r="T1886" i="48"/>
  <c r="T952" i="48"/>
  <c r="T1887" i="48"/>
  <c r="T2051" i="48"/>
  <c r="T2004" i="48"/>
  <c r="T2027" i="48"/>
  <c r="T1960" i="48"/>
  <c r="T1799" i="48"/>
  <c r="T1720" i="48"/>
  <c r="T1661" i="48"/>
  <c r="T1429" i="48"/>
  <c r="T1411" i="48"/>
  <c r="T1374" i="48"/>
  <c r="T1025" i="48"/>
  <c r="T1080" i="48"/>
  <c r="T907" i="48"/>
  <c r="T741" i="48"/>
  <c r="T722" i="48"/>
  <c r="T570" i="48"/>
  <c r="T578" i="48"/>
  <c r="T1203" i="48"/>
  <c r="T1634" i="48"/>
  <c r="T1212" i="48"/>
  <c r="T1961" i="48"/>
  <c r="T1705" i="48"/>
  <c r="T1663" i="48"/>
  <c r="T701" i="48"/>
  <c r="T950" i="48"/>
  <c r="T666" i="48"/>
  <c r="T881" i="48"/>
  <c r="T1482" i="48"/>
  <c r="T1790" i="48"/>
  <c r="T1414" i="48"/>
  <c r="T751" i="48"/>
  <c r="T647" i="48"/>
  <c r="T763" i="48"/>
  <c r="T1229" i="48"/>
  <c r="T1629" i="48"/>
  <c r="T1455" i="48"/>
  <c r="T1466" i="48"/>
  <c r="T789" i="48"/>
  <c r="T1876" i="48"/>
  <c r="T1381" i="48"/>
  <c r="T1106" i="48"/>
  <c r="T1065" i="48"/>
  <c r="T1108" i="48"/>
  <c r="T1076" i="48"/>
  <c r="T979" i="48"/>
  <c r="T658" i="48"/>
  <c r="T1913" i="48"/>
  <c r="T1920" i="48"/>
  <c r="T1692" i="48"/>
  <c r="T1710" i="48"/>
  <c r="T1401" i="48"/>
  <c r="T1003" i="48"/>
  <c r="T655" i="48"/>
  <c r="T606" i="48"/>
  <c r="T724" i="48"/>
  <c r="T899" i="48"/>
  <c r="T748" i="48"/>
  <c r="T1199" i="48"/>
  <c r="T1806" i="48"/>
  <c r="T1781" i="48"/>
  <c r="T1765" i="48"/>
  <c r="T1160" i="48"/>
  <c r="T757" i="48"/>
  <c r="T652" i="48"/>
  <c r="T1016" i="48"/>
  <c r="T1453" i="48"/>
  <c r="T1542" i="48"/>
  <c r="T1514" i="48"/>
  <c r="T568" i="48"/>
  <c r="T1087" i="48"/>
  <c r="T1322" i="48"/>
  <c r="T1600" i="48"/>
  <c r="T2009" i="48"/>
  <c r="T1890" i="48"/>
  <c r="T1810" i="48"/>
  <c r="T1436" i="48"/>
  <c r="T586" i="48"/>
  <c r="T1535" i="48"/>
  <c r="T2044" i="48"/>
  <c r="T1964" i="48"/>
  <c r="T1908" i="48"/>
  <c r="T1896" i="48"/>
  <c r="T1655" i="48"/>
  <c r="T1550" i="48"/>
  <c r="T1415" i="48"/>
  <c r="T1425" i="48"/>
  <c r="T1404" i="48"/>
  <c r="T1110" i="48"/>
  <c r="T1101" i="48"/>
  <c r="T879" i="48"/>
  <c r="T588" i="48"/>
  <c r="T754" i="48"/>
  <c r="T592" i="48"/>
  <c r="T559" i="48"/>
  <c r="T579" i="48"/>
  <c r="T887" i="48"/>
  <c r="T1610" i="48"/>
  <c r="T1842" i="48"/>
  <c r="T954" i="48"/>
  <c r="T1587" i="48"/>
  <c r="T913" i="48"/>
  <c r="T1613" i="48"/>
  <c r="T980" i="48"/>
  <c r="T780" i="48"/>
  <c r="T1578" i="48"/>
  <c r="T1457" i="48"/>
  <c r="T1999" i="48"/>
  <c r="T1721" i="48"/>
  <c r="T1538" i="48"/>
  <c r="T1476" i="48"/>
  <c r="T773" i="48"/>
  <c r="T1393" i="48"/>
  <c r="T1041" i="48"/>
  <c r="T598" i="48"/>
  <c r="T1888" i="48"/>
  <c r="T922" i="48"/>
  <c r="T2028" i="48"/>
  <c r="T1958" i="48"/>
  <c r="T1768" i="48"/>
  <c r="T1761" i="48"/>
  <c r="T1708" i="48"/>
  <c r="T1700" i="48"/>
  <c r="T1674" i="48"/>
  <c r="T1688" i="48"/>
  <c r="T1421" i="48"/>
  <c r="T1430" i="48"/>
  <c r="T1412" i="48"/>
  <c r="T1390" i="48"/>
  <c r="T988" i="48"/>
  <c r="T1590" i="48"/>
  <c r="T1572" i="48"/>
  <c r="T2001" i="48"/>
  <c r="T1750" i="48"/>
  <c r="T1049" i="48"/>
  <c r="T636" i="48"/>
  <c r="T1362" i="48"/>
  <c r="T1227" i="48"/>
  <c r="T1976" i="48"/>
  <c r="T939" i="48"/>
  <c r="T1815" i="48"/>
  <c r="T620" i="48"/>
  <c r="T1735" i="48"/>
  <c r="T1156" i="48"/>
  <c r="T1729" i="48"/>
  <c r="T1671" i="48"/>
  <c r="T1410" i="48"/>
  <c r="T878" i="48"/>
  <c r="T686" i="48"/>
  <c r="T619" i="48"/>
  <c r="T1597" i="48"/>
  <c r="T1500" i="48"/>
  <c r="T917" i="48"/>
  <c r="T819" i="48"/>
  <c r="T1427" i="48"/>
  <c r="T1068" i="48"/>
  <c r="T1231" i="48"/>
  <c r="T1350" i="48"/>
  <c r="T1911" i="48"/>
  <c r="T938" i="48"/>
  <c r="T962" i="48"/>
  <c r="T1541" i="48"/>
  <c r="T928" i="48"/>
  <c r="T1547" i="48"/>
  <c r="T1981" i="48"/>
  <c r="T1652" i="48"/>
  <c r="T1685" i="48"/>
  <c r="T1444" i="48"/>
  <c r="T1690" i="48"/>
  <c r="T1364" i="48"/>
  <c r="T1351" i="48"/>
  <c r="T1855" i="48"/>
  <c r="T1559" i="48"/>
  <c r="T791" i="48"/>
  <c r="T1852" i="48"/>
  <c r="T1265" i="48"/>
  <c r="T633" i="48"/>
  <c r="T1091" i="48"/>
  <c r="T1234" i="48"/>
  <c r="T1616" i="48"/>
  <c r="T989" i="48"/>
  <c r="T1956" i="48"/>
  <c r="T1656" i="48"/>
  <c r="T1726" i="48"/>
  <c r="T1386" i="48"/>
  <c r="T859" i="48"/>
  <c r="T742" i="48"/>
  <c r="T1318" i="48"/>
  <c r="T1994" i="48"/>
  <c r="T1899" i="48"/>
  <c r="T749" i="48"/>
  <c r="T839" i="48"/>
  <c r="T712" i="48"/>
  <c r="T2055" i="48"/>
  <c r="T1929" i="48"/>
  <c r="T1801" i="48"/>
  <c r="T1644" i="48"/>
  <c r="T1714" i="48"/>
  <c r="T1659" i="48"/>
  <c r="T1732" i="48"/>
  <c r="T1409" i="48"/>
  <c r="T1365" i="48"/>
  <c r="T1398" i="48"/>
  <c r="T1035" i="48"/>
  <c r="T1420" i="48"/>
  <c r="T1129" i="48"/>
  <c r="T1020" i="48"/>
  <c r="T1017" i="48"/>
  <c r="T902" i="48"/>
  <c r="T737" i="48"/>
  <c r="T644" i="48"/>
  <c r="T1018" i="48"/>
  <c r="T569" i="48"/>
  <c r="T1288" i="48"/>
  <c r="T797" i="48"/>
  <c r="T1216" i="48"/>
  <c r="T880" i="48"/>
  <c r="T2014" i="48"/>
  <c r="T1800" i="48"/>
  <c r="T1760" i="48"/>
  <c r="T576" i="48"/>
  <c r="T1268" i="48"/>
  <c r="T1291" i="48"/>
  <c r="T1992" i="48"/>
  <c r="T1924" i="48"/>
  <c r="T1647" i="48"/>
  <c r="T1332" i="48"/>
  <c r="T1968" i="48"/>
  <c r="T1117" i="48"/>
  <c r="T1051" i="48"/>
  <c r="T1012" i="48"/>
  <c r="T1356" i="48"/>
  <c r="T776" i="48"/>
  <c r="T1492" i="48"/>
  <c r="T1185" i="48"/>
  <c r="T837" i="48"/>
  <c r="T957" i="48"/>
  <c r="T1327" i="48"/>
  <c r="T1598" i="48"/>
  <c r="T1122" i="48"/>
  <c r="T990" i="48"/>
  <c r="T651" i="48"/>
  <c r="T744" i="48"/>
  <c r="T1223" i="48"/>
  <c r="T1525" i="48"/>
  <c r="T1711" i="48"/>
  <c r="T935" i="48"/>
  <c r="T599" i="48"/>
  <c r="T1608" i="48"/>
  <c r="T1843" i="48"/>
  <c r="T1864" i="48"/>
  <c r="T2013" i="48"/>
  <c r="T1872" i="48"/>
  <c r="T1834" i="48"/>
  <c r="T1134" i="48"/>
  <c r="T691" i="48"/>
  <c r="T1248" i="48"/>
  <c r="T792" i="48"/>
  <c r="T1925" i="48"/>
  <c r="T1935" i="48"/>
  <c r="T1743" i="48"/>
  <c r="T1682" i="48"/>
  <c r="T1066" i="48"/>
  <c r="T632" i="48"/>
  <c r="T847" i="48"/>
  <c r="T1266" i="48"/>
  <c r="T1258" i="48"/>
  <c r="T1763" i="48"/>
  <c r="T1380" i="48"/>
  <c r="T1458" i="48"/>
  <c r="T1577" i="48"/>
  <c r="T1262" i="48"/>
  <c r="T1344" i="48"/>
  <c r="T1963" i="48"/>
  <c r="T1914" i="48"/>
  <c r="T1928" i="48"/>
  <c r="T1784" i="48"/>
  <c r="T1926" i="48"/>
  <c r="T1712" i="48"/>
  <c r="T705" i="48"/>
  <c r="T750" i="48"/>
  <c r="T695" i="48"/>
  <c r="T584" i="48"/>
  <c r="T642" i="48"/>
  <c r="T1614" i="48"/>
  <c r="T1622" i="48"/>
  <c r="T1615" i="48"/>
  <c r="T1310" i="48"/>
  <c r="T1252" i="48"/>
  <c r="T1867" i="48"/>
  <c r="T1282" i="48"/>
  <c r="T1211" i="48"/>
  <c r="T815" i="48"/>
  <c r="T1513" i="48"/>
  <c r="T1904" i="48"/>
  <c r="T1782" i="48"/>
  <c r="T805" i="48"/>
  <c r="T1607" i="48"/>
  <c r="T1571" i="48"/>
  <c r="T1818" i="48"/>
  <c r="T1740" i="48"/>
  <c r="T1693" i="48"/>
  <c r="T1546" i="48"/>
  <c r="T1359" i="48"/>
  <c r="T1392" i="48"/>
  <c r="T1032" i="48"/>
  <c r="T1126" i="48"/>
  <c r="T1237" i="48"/>
  <c r="T1638" i="48"/>
  <c r="T2025" i="48"/>
  <c r="T1325" i="48"/>
  <c r="T675" i="48"/>
  <c r="T999" i="48"/>
  <c r="T860" i="48"/>
  <c r="T700" i="48"/>
  <c r="T1338" i="48"/>
  <c r="T673" i="48"/>
  <c r="T906" i="48"/>
  <c r="T1479" i="48"/>
  <c r="T936" i="48"/>
  <c r="T1394" i="48"/>
  <c r="T1416" i="48"/>
  <c r="T669" i="48"/>
  <c r="T855" i="48"/>
  <c r="T1580" i="48"/>
  <c r="T1093" i="48"/>
  <c r="T740" i="48"/>
  <c r="T1561" i="48"/>
  <c r="T1334" i="48"/>
  <c r="T2034" i="48"/>
  <c r="T2000" i="48"/>
  <c r="T1753" i="48"/>
  <c r="T1006" i="48"/>
  <c r="T564" i="48"/>
  <c r="T649" i="48"/>
  <c r="T1009" i="48"/>
  <c r="T1467" i="48"/>
  <c r="T1253" i="48"/>
  <c r="T893" i="48"/>
  <c r="T1536" i="48"/>
  <c r="T1695" i="48"/>
  <c r="T1437" i="48"/>
  <c r="T894" i="48"/>
  <c r="T1508" i="48"/>
  <c r="T1490" i="48"/>
  <c r="T1943" i="48"/>
  <c r="T1399" i="48"/>
  <c r="T1043" i="48"/>
  <c r="T1170" i="48"/>
  <c r="T1161" i="48"/>
  <c r="T1140" i="48"/>
  <c r="T851" i="48"/>
  <c r="T718" i="48"/>
  <c r="T727" i="48"/>
  <c r="T903" i="48"/>
  <c r="T1015" i="48"/>
  <c r="T865" i="48"/>
  <c r="T1624" i="48"/>
  <c r="T1494" i="48"/>
  <c r="T1222" i="48"/>
  <c r="T1506" i="48"/>
  <c r="T1477" i="48"/>
  <c r="T1033" i="48"/>
  <c r="T685" i="48"/>
  <c r="T772" i="48"/>
  <c r="T1936" i="48"/>
  <c r="T1825" i="48"/>
  <c r="T1691" i="48"/>
  <c r="T1719" i="48"/>
  <c r="T1400" i="48"/>
  <c r="T1862" i="48"/>
  <c r="T1300" i="48"/>
  <c r="T849" i="48"/>
  <c r="T1955" i="48"/>
  <c r="T1903" i="48"/>
  <c r="T1772" i="48"/>
  <c r="T1649" i="48"/>
  <c r="T1171" i="48"/>
  <c r="T676" i="48"/>
  <c r="T670" i="48"/>
  <c r="T594" i="48"/>
  <c r="T972" i="48"/>
  <c r="T1295" i="48"/>
  <c r="T1847" i="48"/>
  <c r="T1215" i="48"/>
  <c r="T1636" i="48"/>
  <c r="T1280" i="48"/>
  <c r="T1593" i="48"/>
  <c r="T1584" i="48"/>
  <c r="T1307" i="48"/>
  <c r="T857" i="48"/>
  <c r="T1483" i="48"/>
  <c r="T1233" i="48"/>
  <c r="T1627" i="48"/>
  <c r="T1972" i="48"/>
  <c r="T945" i="48"/>
  <c r="T2010" i="48"/>
  <c r="T1406" i="48"/>
  <c r="T1882" i="48"/>
  <c r="T1912" i="48"/>
  <c r="T1746" i="48"/>
  <c r="T1377" i="48"/>
  <c r="T1164" i="48"/>
  <c r="T665" i="48"/>
  <c r="T1210" i="48"/>
  <c r="T1739" i="48"/>
  <c r="T1651" i="48"/>
  <c r="T621" i="48"/>
  <c r="T1119" i="48"/>
  <c r="T861" i="48"/>
  <c r="T960" i="48"/>
  <c r="T1997" i="48"/>
  <c r="T1789" i="48"/>
  <c r="T1654" i="48"/>
  <c r="T1749" i="48"/>
  <c r="T1405" i="48"/>
  <c r="T1062" i="48"/>
  <c r="T900" i="48"/>
  <c r="T1128" i="48"/>
  <c r="T715" i="48"/>
  <c r="T814" i="48"/>
  <c r="T846" i="48"/>
  <c r="T1520" i="48"/>
  <c r="T800" i="48"/>
  <c r="T834" i="48"/>
  <c r="T1617" i="48"/>
  <c r="T1871" i="48"/>
  <c r="T1204" i="48"/>
  <c r="T1281" i="48"/>
  <c r="T2032" i="48"/>
  <c r="T1752" i="48"/>
  <c r="T1668" i="48"/>
  <c r="T1703" i="48"/>
  <c r="T1678" i="48"/>
  <c r="T1389" i="48"/>
  <c r="T1376" i="48"/>
  <c r="T1090" i="48"/>
  <c r="T1081" i="48"/>
  <c r="T1060" i="48"/>
  <c r="T689" i="48"/>
  <c r="T702" i="48"/>
  <c r="T616" i="48"/>
  <c r="T615" i="48"/>
  <c r="T836" i="48"/>
  <c r="T1497" i="48"/>
  <c r="T1521" i="48"/>
  <c r="T909" i="48"/>
  <c r="T816" i="48"/>
  <c r="T1841" i="48"/>
  <c r="T1817" i="48"/>
  <c r="T1056" i="48"/>
  <c r="T1463" i="48"/>
  <c r="T1191" i="48"/>
  <c r="T920" i="48"/>
  <c r="T1505" i="48"/>
  <c r="T1641" i="48"/>
  <c r="T825" i="48"/>
  <c r="T1873" i="48"/>
  <c r="T1232" i="48"/>
  <c r="T1472" i="48"/>
  <c r="T2033" i="48"/>
  <c r="T1783" i="48"/>
  <c r="T1363" i="48"/>
  <c r="T626" i="48"/>
  <c r="T1979" i="48"/>
  <c r="T1756" i="48"/>
  <c r="T1684" i="48"/>
  <c r="T1368" i="48"/>
  <c r="T1022" i="48"/>
  <c r="T639" i="48"/>
  <c r="T1201" i="48"/>
  <c r="T1001" i="48"/>
  <c r="T877" i="48"/>
  <c r="T2022" i="48"/>
  <c r="T1759" i="48"/>
  <c r="T1741" i="48"/>
  <c r="T1680" i="48"/>
  <c r="T1370" i="48"/>
  <c r="T677" i="48"/>
  <c r="T637" i="48"/>
  <c r="T886" i="48"/>
  <c r="T560" i="48"/>
  <c r="T654" i="48"/>
  <c r="T1189" i="48"/>
  <c r="T1493" i="48"/>
  <c r="T1208" i="48"/>
  <c r="T2040" i="48"/>
  <c r="T1971" i="48"/>
  <c r="T1330" i="48"/>
  <c r="T1459" i="48"/>
  <c r="T2037" i="48"/>
  <c r="T1967" i="48"/>
  <c r="T1805" i="48"/>
  <c r="T1796" i="48"/>
  <c r="T1736" i="48"/>
  <c r="T1177" i="48"/>
  <c r="T942" i="48"/>
  <c r="T852" i="48"/>
  <c r="T721" i="48"/>
  <c r="T1163" i="48"/>
  <c r="T734" i="48"/>
  <c r="T607" i="48"/>
  <c r="T720" i="48"/>
  <c r="T1298" i="48"/>
  <c r="T2041" i="48"/>
  <c r="T872" i="48"/>
  <c r="T783" i="48"/>
  <c r="T760" i="48"/>
  <c r="T784" i="48"/>
  <c r="T1511" i="48"/>
  <c r="T1846" i="48"/>
  <c r="T1245" i="48"/>
  <c r="T1186" i="48"/>
  <c r="T1595" i="48"/>
  <c r="T1260" i="48"/>
  <c r="T1328" i="48"/>
  <c r="T1481" i="48"/>
  <c r="T925" i="48"/>
  <c r="T1337" i="48"/>
  <c r="T1349" i="48"/>
  <c r="T911" i="48"/>
  <c r="T818" i="48"/>
  <c r="T755" i="48"/>
  <c r="T1316" i="48"/>
  <c r="T1187" i="48"/>
  <c r="T1272" i="48"/>
  <c r="T1130" i="48"/>
  <c r="T1067" i="48"/>
  <c r="T1461" i="48"/>
  <c r="T1973" i="48"/>
  <c r="T1625" i="48"/>
  <c r="T1916" i="48"/>
  <c r="T1816" i="48"/>
  <c r="T1360" i="48"/>
  <c r="T1118" i="48"/>
  <c r="T698" i="48"/>
  <c r="T956" i="48"/>
  <c r="T1340" i="48"/>
  <c r="T1243" i="48"/>
  <c r="T1539" i="48"/>
  <c r="T2030" i="48"/>
  <c r="T1923" i="48"/>
  <c r="T1797" i="48"/>
  <c r="T1824" i="48"/>
  <c r="T1391" i="48"/>
  <c r="T1378" i="48"/>
  <c r="T1433" i="48"/>
  <c r="T1149" i="48"/>
  <c r="T793" i="48"/>
  <c r="T747" i="48"/>
  <c r="T631" i="48"/>
  <c r="T732" i="48"/>
  <c r="T1225" i="48"/>
  <c r="T1287" i="48"/>
  <c r="T1499" i="48"/>
  <c r="T869" i="48"/>
  <c r="T1249" i="48"/>
  <c r="T1575" i="48"/>
  <c r="T803" i="48"/>
  <c r="T1315" i="48"/>
  <c r="T2005" i="48"/>
  <c r="T1898" i="48"/>
  <c r="T1905" i="48"/>
  <c r="T1780" i="48"/>
  <c r="T1733" i="48"/>
  <c r="T1670" i="48"/>
  <c r="T1681" i="48"/>
  <c r="T1366" i="48"/>
  <c r="T1058" i="48"/>
  <c r="T565" i="48"/>
  <c r="T743" i="48"/>
  <c r="T682" i="48"/>
  <c r="T976" i="48"/>
  <c r="T1524" i="48"/>
  <c r="T1839" i="48"/>
  <c r="T1620" i="48"/>
  <c r="T1635" i="48"/>
  <c r="T1197" i="48"/>
  <c r="T717" i="48"/>
  <c r="T730" i="48"/>
  <c r="T1217" i="48"/>
  <c r="T1290" i="48"/>
  <c r="T1631" i="48"/>
  <c r="T1341" i="48"/>
  <c r="T1978" i="48"/>
  <c r="T914" i="48"/>
  <c r="T1484" i="48"/>
  <c r="T1941" i="48"/>
  <c r="T1728" i="48"/>
  <c r="T1048" i="48"/>
  <c r="T1157" i="48"/>
  <c r="T781" i="48"/>
  <c r="T1599" i="48"/>
  <c r="T1822" i="48"/>
  <c r="T1408" i="48"/>
  <c r="T810" i="48"/>
  <c r="T697" i="48"/>
  <c r="T708" i="48"/>
  <c r="T1292" i="48"/>
  <c r="T1618" i="48"/>
  <c r="T1371" i="48"/>
  <c r="T975" i="48"/>
  <c r="T1859" i="48"/>
  <c r="T2038" i="48"/>
  <c r="T2021" i="48"/>
  <c r="T1993" i="48"/>
  <c r="T1957" i="48"/>
  <c r="T1939" i="48"/>
  <c r="T1932" i="48"/>
  <c r="T1676" i="48"/>
  <c r="T1586" i="48"/>
  <c r="T1704" i="48"/>
  <c r="T1085" i="48"/>
  <c r="T806" i="48"/>
  <c r="T931" i="48"/>
  <c r="T693" i="48"/>
  <c r="T556" i="48"/>
  <c r="T573" i="48"/>
  <c r="T752" i="48"/>
  <c r="T848" i="48"/>
  <c r="T1596" i="48"/>
  <c r="T1270" i="48"/>
  <c r="T1317" i="48"/>
  <c r="T1471" i="48"/>
  <c r="T1462" i="48"/>
  <c r="T833" i="48"/>
  <c r="T1269" i="48"/>
  <c r="T1357" i="48"/>
  <c r="T1869" i="48"/>
  <c r="T2017" i="48"/>
  <c r="T1745" i="48"/>
  <c r="T1683" i="48"/>
  <c r="T1664" i="48"/>
  <c r="T1672" i="48"/>
  <c r="T1373" i="48"/>
  <c r="T1397" i="48"/>
  <c r="T1154" i="48"/>
  <c r="T827" i="48"/>
  <c r="T753" i="48"/>
  <c r="T629" i="48"/>
  <c r="T838" i="48"/>
  <c r="T711" i="48"/>
  <c r="T587" i="48"/>
  <c r="T982" i="48"/>
  <c r="T736" i="48"/>
  <c r="T563" i="48"/>
  <c r="T796" i="48"/>
  <c r="T1829" i="48"/>
  <c r="T1236" i="48"/>
  <c r="T1531" i="48"/>
  <c r="T1273" i="48"/>
  <c r="T904" i="48"/>
  <c r="T1582" i="48"/>
  <c r="T1004" i="48"/>
  <c r="T2031" i="48"/>
  <c r="T1900" i="48"/>
  <c r="T1771" i="48"/>
  <c r="T1150" i="48"/>
  <c r="T561" i="48"/>
  <c r="T1486" i="48"/>
  <c r="T408" i="48"/>
  <c r="T470" i="48"/>
  <c r="T294" i="48"/>
  <c r="T389" i="48"/>
  <c r="T289" i="48"/>
  <c r="T102" i="48"/>
  <c r="T225" i="48"/>
  <c r="T418" i="48"/>
  <c r="T509" i="48"/>
  <c r="T532" i="48"/>
  <c r="T499" i="48"/>
  <c r="T189" i="48"/>
  <c r="T524" i="48"/>
  <c r="T483" i="48"/>
  <c r="T442" i="48"/>
  <c r="T451" i="48"/>
  <c r="T423" i="48"/>
  <c r="T233" i="48"/>
  <c r="T431" i="48"/>
  <c r="T530" i="48"/>
  <c r="T114" i="48"/>
  <c r="T341" i="48"/>
  <c r="T93" i="48"/>
  <c r="T226" i="48"/>
  <c r="T256" i="48"/>
  <c r="T138" i="48"/>
  <c r="T254" i="48"/>
  <c r="T491" i="48"/>
  <c r="T492" i="48"/>
  <c r="T235" i="48"/>
  <c r="T229" i="48"/>
  <c r="T398" i="48"/>
  <c r="T452" i="48"/>
  <c r="T430" i="48"/>
  <c r="T142" i="48"/>
  <c r="T476" i="48"/>
  <c r="T535" i="48"/>
  <c r="T435" i="48"/>
  <c r="T368" i="48"/>
  <c r="T413" i="48"/>
  <c r="T548" i="48"/>
  <c r="T115" i="48"/>
  <c r="T252" i="48"/>
  <c r="T426" i="48"/>
  <c r="T202" i="48"/>
  <c r="T543" i="48"/>
  <c r="T406" i="48"/>
  <c r="T139" i="48"/>
  <c r="T300" i="48"/>
  <c r="T183" i="48"/>
  <c r="T523" i="48"/>
  <c r="T482" i="48"/>
  <c r="T249" i="48"/>
  <c r="T473" i="48"/>
  <c r="T201" i="48"/>
  <c r="T91" i="48"/>
  <c r="T536" i="48"/>
  <c r="T332" i="48"/>
  <c r="T198" i="48"/>
  <c r="T77" i="48"/>
  <c r="T296" i="48"/>
  <c r="T554" i="48"/>
  <c r="T108" i="48"/>
  <c r="T288" i="48"/>
  <c r="T324" i="48"/>
  <c r="T325" i="48"/>
  <c r="T392" i="48"/>
  <c r="T186" i="48"/>
  <c r="T469" i="48"/>
  <c r="T457" i="48"/>
  <c r="T111" i="48"/>
  <c r="T122" i="48"/>
  <c r="T180" i="48"/>
  <c r="T508" i="48"/>
  <c r="T547" i="48"/>
  <c r="T322" i="48"/>
  <c r="T130" i="48"/>
  <c r="T140" i="48"/>
  <c r="T217" i="48"/>
  <c r="T262" i="48"/>
  <c r="T504" i="48"/>
  <c r="T537" i="48"/>
  <c r="T61" i="48"/>
  <c r="T250" i="48"/>
  <c r="T553" i="48"/>
  <c r="T247" i="48"/>
  <c r="T184" i="48"/>
  <c r="T63" i="48"/>
  <c r="T489" i="48"/>
  <c r="T160" i="48"/>
  <c r="T340" i="48"/>
  <c r="T2056" i="48"/>
  <c r="T220" i="48"/>
  <c r="T87" i="48"/>
  <c r="T420" i="48"/>
  <c r="T302" i="48"/>
  <c r="T156" i="48"/>
  <c r="T363" i="48"/>
  <c r="T481" i="48"/>
  <c r="T94" i="48"/>
  <c r="T337" i="48"/>
  <c r="T213" i="48"/>
  <c r="T146" i="48"/>
  <c r="T545" i="48"/>
  <c r="T318" i="48"/>
  <c r="T460" i="48"/>
  <c r="T371" i="48"/>
  <c r="T283" i="48"/>
  <c r="T336" i="48"/>
  <c r="T129" i="48"/>
  <c r="T369" i="48"/>
  <c r="T167" i="48"/>
  <c r="T359" i="48"/>
  <c r="T205" i="48"/>
  <c r="T59" i="48"/>
  <c r="T261" i="48"/>
  <c r="T403" i="48"/>
  <c r="T85" i="48"/>
  <c r="T514" i="48"/>
  <c r="T272" i="48"/>
  <c r="T360" i="48"/>
  <c r="T306" i="48"/>
  <c r="T551" i="48"/>
  <c r="T66" i="48"/>
  <c r="T351" i="48"/>
  <c r="T100" i="48"/>
  <c r="T76" i="48"/>
  <c r="T293" i="48"/>
  <c r="T531" i="48"/>
  <c r="T440" i="48"/>
  <c r="T527" i="48"/>
  <c r="T164" i="48"/>
  <c r="T234" i="48"/>
  <c r="T95" i="48"/>
  <c r="T192" i="48"/>
  <c r="T484" i="48"/>
  <c r="T159" i="48"/>
  <c r="T113" i="48"/>
  <c r="T255" i="48"/>
  <c r="T394" i="48"/>
  <c r="T60" i="48"/>
  <c r="T399" i="48"/>
  <c r="T375" i="48"/>
  <c r="T461" i="48"/>
  <c r="T459" i="48"/>
  <c r="T552" i="48"/>
  <c r="T299" i="48"/>
  <c r="T125" i="48"/>
  <c r="T190" i="48"/>
  <c r="T64" i="48"/>
  <c r="T319" i="48"/>
  <c r="T251" i="48"/>
  <c r="T236" i="48"/>
  <c r="T151" i="48"/>
  <c r="T281" i="48"/>
  <c r="T182" i="48"/>
  <c r="T134" i="48"/>
  <c r="T458" i="48"/>
  <c r="T538" i="48"/>
  <c r="T427" i="48"/>
  <c r="T507" i="48"/>
  <c r="T447" i="48"/>
  <c r="T117" i="48"/>
  <c r="T57" i="48"/>
  <c r="T513" i="48"/>
  <c r="T263" i="48"/>
  <c r="T285" i="48"/>
  <c r="T214" i="48"/>
  <c r="T136" i="48"/>
  <c r="T96" i="48"/>
  <c r="T404" i="48"/>
  <c r="T89" i="48"/>
  <c r="T502" i="48"/>
  <c r="T70" i="48"/>
  <c r="T154" i="48"/>
  <c r="T112" i="48"/>
  <c r="T498" i="48"/>
  <c r="T185" i="48"/>
  <c r="T273" i="48"/>
  <c r="T505" i="48"/>
  <c r="T328" i="48"/>
  <c r="T88" i="48"/>
  <c r="T216" i="48"/>
  <c r="T343" i="48"/>
  <c r="T464" i="48"/>
  <c r="T265" i="48"/>
  <c r="T258" i="48"/>
  <c r="T277" i="48"/>
  <c r="T488" i="48"/>
  <c r="T350" i="48"/>
  <c r="T110" i="48"/>
  <c r="T287" i="48"/>
  <c r="T383" i="48"/>
  <c r="T99" i="48"/>
  <c r="T356" i="48"/>
  <c r="T496" i="48"/>
  <c r="T282" i="48"/>
  <c r="T232" i="48"/>
  <c r="T71" i="48"/>
  <c r="T402" i="48"/>
  <c r="T210" i="48"/>
  <c r="T449" i="48"/>
  <c r="T195" i="48"/>
  <c r="T526" i="48"/>
  <c r="T480" i="48"/>
  <c r="T313" i="48"/>
  <c r="T401" i="48"/>
  <c r="T171" i="48"/>
  <c r="T305" i="48"/>
  <c r="T275" i="48"/>
  <c r="T542" i="48"/>
  <c r="T193" i="48"/>
  <c r="T477" i="48"/>
  <c r="T437" i="48"/>
  <c r="T68" i="48"/>
  <c r="T512" i="48"/>
  <c r="T219" i="48"/>
  <c r="T314" i="48"/>
  <c r="T244" i="48"/>
  <c r="T330" i="48"/>
  <c r="T280" i="48"/>
  <c r="T245" i="48"/>
  <c r="T335" i="48"/>
  <c r="T135" i="48"/>
  <c r="T515" i="48"/>
  <c r="T188" i="48"/>
  <c r="T372" i="48"/>
  <c r="T278" i="48"/>
  <c r="T510" i="48"/>
  <c r="T150" i="48"/>
  <c r="T126" i="48"/>
  <c r="T207" i="48"/>
  <c r="T410" i="48"/>
  <c r="T174" i="48"/>
  <c r="T339" i="48"/>
  <c r="T443" i="48"/>
  <c r="T175" i="48"/>
  <c r="T303" i="48"/>
  <c r="T400" i="48"/>
  <c r="T290" i="48"/>
  <c r="T436" i="48"/>
  <c r="T445" i="48"/>
  <c r="T121" i="48"/>
  <c r="T69" i="48"/>
  <c r="T143" i="48"/>
  <c r="T525" i="48"/>
  <c r="T358" i="48"/>
  <c r="T98" i="48"/>
  <c r="T348" i="48"/>
  <c r="T208" i="48"/>
  <c r="T241" i="48"/>
  <c r="T405" i="48"/>
  <c r="T132" i="48"/>
  <c r="T212" i="48"/>
  <c r="T206" i="48"/>
  <c r="T194" i="48"/>
  <c r="T238" i="48"/>
  <c r="T177" i="48"/>
  <c r="T310" i="48"/>
  <c r="T67" i="48"/>
  <c r="T453" i="48"/>
  <c r="T291" i="48"/>
  <c r="T157" i="48"/>
  <c r="T231" i="48"/>
  <c r="T516" i="48"/>
  <c r="T441" i="48"/>
  <c r="T544" i="48"/>
  <c r="T388" i="48"/>
  <c r="T471" i="48"/>
  <c r="T78" i="48"/>
  <c r="T116" i="48"/>
  <c r="T346" i="48"/>
  <c r="T168" i="48"/>
  <c r="T540" i="48"/>
  <c r="T433" i="48"/>
  <c r="T450" i="48"/>
  <c r="T123" i="48"/>
  <c r="T354" i="48"/>
  <c r="T355" i="48"/>
  <c r="T128" i="48"/>
  <c r="T378" i="48"/>
  <c r="T83" i="48"/>
  <c r="T222" i="48"/>
  <c r="T391" i="48"/>
  <c r="T495" i="48"/>
  <c r="T82" i="48"/>
  <c r="T307" i="48"/>
  <c r="T521" i="48"/>
  <c r="T92" i="48"/>
  <c r="T147" i="48"/>
  <c r="T395" i="48"/>
  <c r="T390" i="48"/>
  <c r="T253" i="48"/>
  <c r="T485" i="48"/>
  <c r="T144" i="48"/>
  <c r="T301" i="48"/>
  <c r="T106" i="48"/>
  <c r="T215" i="48"/>
  <c r="T166" i="48"/>
  <c r="T203" i="48"/>
  <c r="T109" i="48"/>
  <c r="T541" i="48"/>
  <c r="T292" i="48"/>
  <c r="T248" i="48"/>
  <c r="T367" i="48"/>
  <c r="T276" i="48"/>
  <c r="T72" i="48"/>
  <c r="T331" i="48"/>
  <c r="T239" i="48"/>
  <c r="T230" i="48"/>
  <c r="T152" i="48"/>
  <c r="T419" i="48"/>
  <c r="T412" i="48"/>
  <c r="T179" i="48"/>
  <c r="T309" i="48"/>
  <c r="T549" i="48"/>
  <c r="T269" i="48"/>
  <c r="T386" i="48"/>
  <c r="T103" i="48"/>
  <c r="T297" i="48"/>
  <c r="AO297" i="48" s="1"/>
  <c r="T200" i="48"/>
  <c r="T320" i="48"/>
  <c r="T546" i="48"/>
  <c r="T176" i="48"/>
  <c r="T455" i="48"/>
  <c r="T158" i="48"/>
  <c r="T550" i="48"/>
  <c r="T161" i="48"/>
  <c r="T448" i="48"/>
  <c r="T374" i="48"/>
  <c r="T84" i="48"/>
  <c r="T124" i="48"/>
  <c r="T518" i="48"/>
  <c r="T155" i="48"/>
  <c r="T344" i="48"/>
  <c r="T334" i="48"/>
  <c r="T199" i="48"/>
  <c r="T173" i="48"/>
  <c r="T501" i="48"/>
  <c r="T197" i="48"/>
  <c r="T141" i="48"/>
  <c r="T223" i="48"/>
  <c r="T396" i="48"/>
  <c r="T533" i="48"/>
  <c r="T295" i="48"/>
  <c r="T534" i="48"/>
  <c r="T417" i="48"/>
  <c r="T246" i="48"/>
  <c r="T65" i="48"/>
  <c r="T308" i="48"/>
  <c r="T80" i="48"/>
  <c r="T486" i="48"/>
  <c r="T149" i="48"/>
  <c r="T118" i="48"/>
  <c r="T393" i="48"/>
  <c r="T425" i="48"/>
  <c r="T259" i="48"/>
  <c r="T58" i="48"/>
  <c r="T279" i="48"/>
  <c r="T506" i="48"/>
  <c r="T204" i="48"/>
  <c r="T268" i="48"/>
  <c r="T323" i="48"/>
  <c r="T304" i="48"/>
  <c r="T119" i="48"/>
  <c r="T165" i="48"/>
  <c r="T75" i="48"/>
  <c r="T555" i="48"/>
  <c r="T107" i="48"/>
  <c r="T264" i="48"/>
  <c r="T211" i="48"/>
  <c r="T316" i="48"/>
  <c r="T424" i="48"/>
  <c r="T333" i="48"/>
  <c r="T267" i="48"/>
  <c r="T326" i="48"/>
  <c r="T260" i="48"/>
  <c r="T221" i="48"/>
  <c r="T345" i="48"/>
  <c r="T503" i="48"/>
  <c r="T81" i="48"/>
  <c r="T409" i="48"/>
  <c r="T120" i="48"/>
  <c r="T145" i="48"/>
  <c r="T90" i="48"/>
  <c r="T500" i="48"/>
  <c r="T105" i="48"/>
  <c r="T366" i="48"/>
  <c r="T446" i="48"/>
  <c r="T381" i="48"/>
  <c r="T162" i="48"/>
  <c r="T242" i="48"/>
  <c r="T370" i="48"/>
  <c r="T298" i="48"/>
  <c r="T131" i="48"/>
  <c r="T493" i="48"/>
  <c r="T133" i="48"/>
  <c r="T511" i="48"/>
  <c r="T352" i="48"/>
  <c r="T411" i="48"/>
  <c r="T357" i="48"/>
  <c r="T274" i="48"/>
  <c r="T519" i="48"/>
  <c r="T349" i="48"/>
  <c r="T380" i="48"/>
  <c r="T270" i="48"/>
  <c r="T428" i="48"/>
  <c r="T463" i="48"/>
  <c r="T73" i="48"/>
  <c r="T467" i="48"/>
  <c r="T101" i="48"/>
  <c r="T365" i="48"/>
  <c r="T539" i="48"/>
  <c r="T494" i="48"/>
  <c r="T379" i="48"/>
  <c r="T271" i="48"/>
  <c r="T243" i="48"/>
  <c r="T321" i="48"/>
  <c r="T74" i="48"/>
  <c r="T479" i="48"/>
  <c r="T466" i="48"/>
  <c r="T327" i="48"/>
  <c r="T384" i="48"/>
  <c r="T397" i="48"/>
  <c r="T465" i="48"/>
  <c r="T227" i="48"/>
  <c r="T373" i="48"/>
  <c r="T520" i="48"/>
  <c r="T456" i="48"/>
  <c r="T474" i="48"/>
  <c r="T127" i="48"/>
  <c r="T172" i="48"/>
  <c r="T153" i="48"/>
  <c r="T170" i="48"/>
  <c r="T86" i="48"/>
  <c r="T490" i="48"/>
  <c r="T421" i="48"/>
  <c r="T361" i="48"/>
  <c r="T387" i="48"/>
  <c r="T286" i="48"/>
  <c r="T415" i="48"/>
  <c r="T429" i="48"/>
  <c r="T62" i="48"/>
  <c r="T196" i="48"/>
  <c r="T181" i="48"/>
  <c r="T475" i="48"/>
  <c r="T416" i="48"/>
  <c r="T79" i="48"/>
  <c r="T414" i="48"/>
  <c r="T497" i="48"/>
  <c r="T169" i="48"/>
  <c r="T364" i="48"/>
  <c r="T487" i="48"/>
  <c r="T312" i="48"/>
  <c r="T240" i="48"/>
  <c r="T522" i="48"/>
  <c r="T407" i="48"/>
  <c r="T432" i="48"/>
  <c r="T529" i="48"/>
  <c r="T257" i="48"/>
  <c r="T315" i="48"/>
  <c r="T382" i="48"/>
  <c r="T311" i="48"/>
  <c r="T191" i="48"/>
  <c r="T439" i="48"/>
  <c r="T377" i="48"/>
  <c r="T434" i="48"/>
  <c r="T342" i="48"/>
  <c r="T478" i="48"/>
  <c r="T468" i="48"/>
  <c r="T347" i="48"/>
  <c r="T224" i="48"/>
  <c r="T237" i="48"/>
  <c r="T517" i="48"/>
  <c r="T228" i="48"/>
  <c r="T444" i="48"/>
  <c r="T438" i="48"/>
  <c r="T353" i="48"/>
  <c r="T317" i="48"/>
  <c r="T329" i="48"/>
  <c r="T362" i="48"/>
  <c r="T376" i="48"/>
  <c r="T385" i="48"/>
  <c r="T137" i="48"/>
  <c r="T266" i="48"/>
  <c r="T218" i="48"/>
  <c r="T97" i="48"/>
  <c r="T163" i="48"/>
  <c r="T284" i="48"/>
  <c r="T104" i="48"/>
  <c r="T178" i="48"/>
  <c r="T187" i="48"/>
  <c r="T209" i="48"/>
  <c r="T148" i="48"/>
  <c r="T462" i="48"/>
  <c r="T454" i="48"/>
  <c r="T472" i="48"/>
  <c r="T528" i="48"/>
  <c r="T422" i="48"/>
  <c r="T338" i="48"/>
  <c r="AA49" i="48" l="1"/>
  <c r="AA48" i="48"/>
  <c r="AO472" i="48"/>
  <c r="AG472" i="48"/>
  <c r="AF472" i="48"/>
  <c r="AG362" i="48"/>
  <c r="AO362" i="48"/>
  <c r="AF362" i="48"/>
  <c r="AG237" i="48"/>
  <c r="AF237" i="48"/>
  <c r="AG439" i="48"/>
  <c r="AF439" i="48"/>
  <c r="AO439" i="48"/>
  <c r="AG487" i="48"/>
  <c r="AF487" i="48"/>
  <c r="AO487" i="48"/>
  <c r="AF415" i="48"/>
  <c r="AO415" i="48"/>
  <c r="AG415" i="48"/>
  <c r="AG421" i="48"/>
  <c r="AF421" i="48"/>
  <c r="AO421" i="48"/>
  <c r="AG153" i="48"/>
  <c r="AF153" i="48"/>
  <c r="AO456" i="48"/>
  <c r="AG456" i="48"/>
  <c r="AF456" i="48"/>
  <c r="AO465" i="48"/>
  <c r="AG465" i="48"/>
  <c r="AF465" i="48"/>
  <c r="AO466" i="48"/>
  <c r="AG466" i="48"/>
  <c r="AF466" i="48"/>
  <c r="AG243" i="48"/>
  <c r="AF243" i="48"/>
  <c r="AF539" i="48"/>
  <c r="AO539" i="48"/>
  <c r="AG539" i="48"/>
  <c r="AG73" i="48"/>
  <c r="AF73" i="48"/>
  <c r="AO380" i="48"/>
  <c r="AG380" i="48"/>
  <c r="AF380" i="48"/>
  <c r="AG357" i="48"/>
  <c r="AF357" i="48"/>
  <c r="AO357" i="48"/>
  <c r="AG133" i="48"/>
  <c r="AF133" i="48"/>
  <c r="AO370" i="48"/>
  <c r="AG370" i="48"/>
  <c r="AF370" i="48"/>
  <c r="AO446" i="48"/>
  <c r="AG446" i="48"/>
  <c r="AF446" i="48"/>
  <c r="AG90" i="48"/>
  <c r="AF90" i="48"/>
  <c r="AF81" i="48"/>
  <c r="AG81" i="48"/>
  <c r="AG260" i="48"/>
  <c r="AF260" i="48"/>
  <c r="AO424" i="48"/>
  <c r="AG424" i="48"/>
  <c r="AF424" i="48"/>
  <c r="AG107" i="48"/>
  <c r="AF107" i="48"/>
  <c r="AG119" i="48"/>
  <c r="AF119" i="48"/>
  <c r="AG204" i="48"/>
  <c r="AF204" i="48"/>
  <c r="AG259" i="48"/>
  <c r="AF259" i="48"/>
  <c r="AG149" i="48"/>
  <c r="AF149" i="48"/>
  <c r="AG65" i="48"/>
  <c r="AF65" i="48"/>
  <c r="AF295" i="48"/>
  <c r="AG295" i="48"/>
  <c r="AG141" i="48"/>
  <c r="AF141" i="48"/>
  <c r="AG199" i="48"/>
  <c r="AF199" i="48"/>
  <c r="AO518" i="48"/>
  <c r="AF518" i="48"/>
  <c r="AG518" i="48"/>
  <c r="AF448" i="48"/>
  <c r="AO448" i="48"/>
  <c r="AG448" i="48"/>
  <c r="AG455" i="48"/>
  <c r="AF455" i="48"/>
  <c r="AO455" i="48"/>
  <c r="AG269" i="48"/>
  <c r="AF269" i="48"/>
  <c r="AO412" i="48"/>
  <c r="AG412" i="48"/>
  <c r="AF412" i="48"/>
  <c r="AF367" i="48"/>
  <c r="AO367" i="48"/>
  <c r="AG367" i="48"/>
  <c r="AG106" i="48"/>
  <c r="AF106" i="48"/>
  <c r="AG253" i="48"/>
  <c r="AF253" i="48"/>
  <c r="AG495" i="48"/>
  <c r="AF495" i="48"/>
  <c r="AO495" i="48"/>
  <c r="AG123" i="48"/>
  <c r="AF123" i="48"/>
  <c r="AF168" i="48"/>
  <c r="AG168" i="48"/>
  <c r="AF516" i="48"/>
  <c r="AO516" i="48"/>
  <c r="AG516" i="48"/>
  <c r="AG238" i="48"/>
  <c r="AF238" i="48"/>
  <c r="AG132" i="48"/>
  <c r="AF132" i="48"/>
  <c r="AG143" i="48"/>
  <c r="AF143" i="48"/>
  <c r="AG175" i="48"/>
  <c r="AF175" i="48"/>
  <c r="AG510" i="48"/>
  <c r="AO510" i="48"/>
  <c r="AF510" i="48"/>
  <c r="AG280" i="48"/>
  <c r="AF280" i="48"/>
  <c r="AF480" i="48"/>
  <c r="AO480" i="48"/>
  <c r="AG480" i="48"/>
  <c r="AO338" i="48"/>
  <c r="AG338" i="48"/>
  <c r="AF338" i="48"/>
  <c r="AF454" i="48"/>
  <c r="AO454" i="48"/>
  <c r="AG454" i="48"/>
  <c r="AG187" i="48"/>
  <c r="AF187" i="48"/>
  <c r="AG163" i="48"/>
  <c r="AF163" i="48"/>
  <c r="AG137" i="48"/>
  <c r="AF137" i="48"/>
  <c r="AO329" i="48"/>
  <c r="AF329" i="48"/>
  <c r="AG329" i="48"/>
  <c r="AO444" i="48"/>
  <c r="AG444" i="48"/>
  <c r="AF444" i="48"/>
  <c r="AG224" i="48"/>
  <c r="AF224" i="48"/>
  <c r="AF342" i="48"/>
  <c r="AO342" i="48"/>
  <c r="AG342" i="48"/>
  <c r="AG191" i="48"/>
  <c r="AF191" i="48"/>
  <c r="AG257" i="48"/>
  <c r="AF257" i="48"/>
  <c r="AG522" i="48"/>
  <c r="AO522" i="48"/>
  <c r="AF522" i="48"/>
  <c r="AO364" i="48"/>
  <c r="AG364" i="48"/>
  <c r="AF364" i="48"/>
  <c r="AG79" i="48"/>
  <c r="AF79" i="48"/>
  <c r="AG196" i="48"/>
  <c r="AF196" i="48"/>
  <c r="AG286" i="48"/>
  <c r="AF286" i="48"/>
  <c r="AG490" i="48"/>
  <c r="AO490" i="48"/>
  <c r="AF490" i="48"/>
  <c r="AF172" i="48"/>
  <c r="AG172" i="48"/>
  <c r="AF520" i="48"/>
  <c r="AO520" i="48"/>
  <c r="AG520" i="48"/>
  <c r="AO397" i="48"/>
  <c r="AF397" i="48"/>
  <c r="AG397" i="48"/>
  <c r="AF479" i="48"/>
  <c r="AO479" i="48"/>
  <c r="AG479" i="48"/>
  <c r="AF271" i="48"/>
  <c r="AG271" i="48"/>
  <c r="AO365" i="48"/>
  <c r="AF365" i="48"/>
  <c r="AG365" i="48"/>
  <c r="AF463" i="48"/>
  <c r="AO463" i="48"/>
  <c r="AG463" i="48"/>
  <c r="AO349" i="48"/>
  <c r="AF349" i="48"/>
  <c r="AG349" i="48"/>
  <c r="AG411" i="48"/>
  <c r="AF411" i="48"/>
  <c r="AO411" i="48"/>
  <c r="AG493" i="48"/>
  <c r="AF493" i="48"/>
  <c r="AO493" i="48"/>
  <c r="AF242" i="48"/>
  <c r="AG242" i="48"/>
  <c r="AO366" i="48"/>
  <c r="AG366" i="48"/>
  <c r="AF366" i="48"/>
  <c r="AF145" i="48"/>
  <c r="AG145" i="48"/>
  <c r="AG503" i="48"/>
  <c r="AF503" i="48"/>
  <c r="AO503" i="48"/>
  <c r="AF326" i="48"/>
  <c r="AO326" i="48"/>
  <c r="AG326" i="48"/>
  <c r="AO316" i="48"/>
  <c r="AG316" i="48"/>
  <c r="AF316" i="48"/>
  <c r="AG555" i="48"/>
  <c r="AF555" i="48"/>
  <c r="AO555" i="48"/>
  <c r="AF304" i="48"/>
  <c r="AO304" i="48"/>
  <c r="AG304" i="48"/>
  <c r="AG506" i="48"/>
  <c r="AO506" i="48"/>
  <c r="AF506" i="48"/>
  <c r="AO425" i="48"/>
  <c r="AF425" i="48"/>
  <c r="AG425" i="48"/>
  <c r="AO486" i="48"/>
  <c r="AG486" i="48"/>
  <c r="AF486" i="48"/>
  <c r="AG246" i="48"/>
  <c r="AF246" i="48"/>
  <c r="AG533" i="48"/>
  <c r="AF533" i="48"/>
  <c r="AO533" i="48"/>
  <c r="AF197" i="48"/>
  <c r="AG197" i="48"/>
  <c r="AO334" i="48"/>
  <c r="AG334" i="48"/>
  <c r="AF334" i="48"/>
  <c r="AG124" i="48"/>
  <c r="AF124" i="48"/>
  <c r="AG161" i="48"/>
  <c r="AF161" i="48"/>
  <c r="AG176" i="48"/>
  <c r="AF176" i="48"/>
  <c r="AG297" i="48"/>
  <c r="AF297" i="48"/>
  <c r="AN297" i="48" s="1"/>
  <c r="AG549" i="48"/>
  <c r="AF549" i="48"/>
  <c r="AO549" i="48"/>
  <c r="AF419" i="48"/>
  <c r="AO419" i="48"/>
  <c r="AG419" i="48"/>
  <c r="AG331" i="48"/>
  <c r="AF331" i="48"/>
  <c r="AO331" i="48"/>
  <c r="AG248" i="48"/>
  <c r="AF248" i="48"/>
  <c r="AG203" i="48"/>
  <c r="AF203" i="48"/>
  <c r="AG301" i="48"/>
  <c r="AF301" i="48"/>
  <c r="AO301" i="48"/>
  <c r="AF390" i="48"/>
  <c r="AO390" i="48"/>
  <c r="AG390" i="48"/>
  <c r="AO521" i="48"/>
  <c r="AG521" i="48"/>
  <c r="AF521" i="48"/>
  <c r="AG391" i="48"/>
  <c r="AF391" i="48"/>
  <c r="AO391" i="48"/>
  <c r="AG128" i="48"/>
  <c r="AF128" i="48"/>
  <c r="AO450" i="48"/>
  <c r="AG450" i="48"/>
  <c r="AF450" i="48"/>
  <c r="AG346" i="48"/>
  <c r="AO346" i="48"/>
  <c r="AF346" i="48"/>
  <c r="AO388" i="48"/>
  <c r="AG388" i="48"/>
  <c r="AF388" i="48"/>
  <c r="AG231" i="48"/>
  <c r="AF231" i="48"/>
  <c r="AG67" i="48"/>
  <c r="AF67" i="48"/>
  <c r="AF194" i="48"/>
  <c r="AG194" i="48"/>
  <c r="AG405" i="48"/>
  <c r="AF405" i="48"/>
  <c r="AO405" i="48"/>
  <c r="AG98" i="48"/>
  <c r="AF98" i="48"/>
  <c r="AF69" i="48"/>
  <c r="AG69" i="48"/>
  <c r="AF290" i="48"/>
  <c r="AG290" i="48"/>
  <c r="AG443" i="48"/>
  <c r="AF443" i="48"/>
  <c r="AO443" i="48"/>
  <c r="AF207" i="48"/>
  <c r="AG207" i="48"/>
  <c r="AG278" i="48"/>
  <c r="AF278" i="48"/>
  <c r="AF135" i="48"/>
  <c r="AG135" i="48"/>
  <c r="AG330" i="48"/>
  <c r="AO330" i="48"/>
  <c r="AF330" i="48"/>
  <c r="AF512" i="48"/>
  <c r="AO512" i="48"/>
  <c r="AG512" i="48"/>
  <c r="AG193" i="48"/>
  <c r="AF193" i="48"/>
  <c r="AF171" i="48"/>
  <c r="AG171" i="48"/>
  <c r="AG526" i="48"/>
  <c r="AO526" i="48"/>
  <c r="AF526" i="48"/>
  <c r="AO402" i="48"/>
  <c r="AG402" i="48"/>
  <c r="AF402" i="48"/>
  <c r="AO496" i="48"/>
  <c r="AG496" i="48"/>
  <c r="AF496" i="48"/>
  <c r="AG287" i="48"/>
  <c r="AF287" i="48"/>
  <c r="AG277" i="48"/>
  <c r="AF277" i="48"/>
  <c r="AG343" i="48"/>
  <c r="AF343" i="48"/>
  <c r="AO343" i="48"/>
  <c r="AF505" i="48"/>
  <c r="AO505" i="48"/>
  <c r="AG505" i="48"/>
  <c r="AG112" i="48"/>
  <c r="AF112" i="48"/>
  <c r="AG89" i="48"/>
  <c r="AF89" i="48"/>
  <c r="AF214" i="48"/>
  <c r="AG214" i="48"/>
  <c r="AG427" i="48"/>
  <c r="AF427" i="48"/>
  <c r="AO427" i="48"/>
  <c r="AG182" i="48"/>
  <c r="AF182" i="48"/>
  <c r="AG251" i="48"/>
  <c r="AF251" i="48"/>
  <c r="AG125" i="48"/>
  <c r="AF125" i="48"/>
  <c r="AO461" i="48"/>
  <c r="AF461" i="48"/>
  <c r="AG461" i="48"/>
  <c r="AG394" i="48"/>
  <c r="AO394" i="48"/>
  <c r="AF394" i="48"/>
  <c r="AC394" i="48" s="1"/>
  <c r="AP394" i="48" s="1"/>
  <c r="AO484" i="48"/>
  <c r="AG484" i="48"/>
  <c r="AF484" i="48"/>
  <c r="AG164" i="48"/>
  <c r="AF164" i="48"/>
  <c r="AG293" i="48"/>
  <c r="AF293" i="48"/>
  <c r="AF66" i="48"/>
  <c r="AG66" i="48"/>
  <c r="AG272" i="48"/>
  <c r="AF272" i="48"/>
  <c r="AG261" i="48"/>
  <c r="AF261" i="48"/>
  <c r="AF167" i="48"/>
  <c r="AG167" i="48"/>
  <c r="AG283" i="48"/>
  <c r="AF283" i="48"/>
  <c r="AG545" i="48"/>
  <c r="AF545" i="48"/>
  <c r="AO545" i="48"/>
  <c r="AG94" i="48"/>
  <c r="AF94" i="48"/>
  <c r="AO302" i="48"/>
  <c r="AF302" i="48"/>
  <c r="AG302" i="48"/>
  <c r="AG2056" i="48"/>
  <c r="AF2056" i="48"/>
  <c r="AO2056" i="48"/>
  <c r="AG63" i="48"/>
  <c r="AF63" i="48"/>
  <c r="AG250" i="48"/>
  <c r="AF250" i="48"/>
  <c r="AG262" i="48"/>
  <c r="AF262" i="48"/>
  <c r="AO322" i="48"/>
  <c r="AG322" i="48"/>
  <c r="AF322" i="48"/>
  <c r="AG122" i="48"/>
  <c r="AF122" i="48"/>
  <c r="AG186" i="48"/>
  <c r="AF186" i="48"/>
  <c r="AG288" i="48"/>
  <c r="AF288" i="48"/>
  <c r="AG77" i="48"/>
  <c r="AF77" i="48"/>
  <c r="AG91" i="48"/>
  <c r="AF91" i="48"/>
  <c r="AO482" i="48"/>
  <c r="AG482" i="48"/>
  <c r="AF482" i="48"/>
  <c r="AF139" i="48"/>
  <c r="AG139" i="48"/>
  <c r="AG426" i="48"/>
  <c r="AO426" i="48"/>
  <c r="AF426" i="48"/>
  <c r="AO413" i="48"/>
  <c r="AF413" i="48"/>
  <c r="AG413" i="48"/>
  <c r="AO476" i="48"/>
  <c r="AG476" i="48"/>
  <c r="AF476" i="48"/>
  <c r="AO398" i="48"/>
  <c r="AG398" i="48"/>
  <c r="AF398" i="48"/>
  <c r="AO491" i="48"/>
  <c r="AG491" i="48"/>
  <c r="AF491" i="48"/>
  <c r="AF226" i="48"/>
  <c r="AG226" i="48"/>
  <c r="AO530" i="48"/>
  <c r="AF530" i="48"/>
  <c r="AG530" i="48"/>
  <c r="AF451" i="48"/>
  <c r="AO451" i="48"/>
  <c r="AG451" i="48"/>
  <c r="AF189" i="48"/>
  <c r="AG189" i="48"/>
  <c r="AO418" i="48"/>
  <c r="AG418" i="48"/>
  <c r="AF418" i="48"/>
  <c r="AG389" i="48"/>
  <c r="AF389" i="48"/>
  <c r="AO389" i="48"/>
  <c r="AF1486" i="48"/>
  <c r="AO1486" i="48"/>
  <c r="AG1486" i="48"/>
  <c r="AF1900" i="48"/>
  <c r="AO1900" i="48"/>
  <c r="AG1900" i="48"/>
  <c r="AF904" i="48"/>
  <c r="AB904" i="48" s="1"/>
  <c r="AY904" i="48" s="1"/>
  <c r="AX904" i="48" s="1"/>
  <c r="AO904" i="48"/>
  <c r="AG904" i="48"/>
  <c r="AO1829" i="48"/>
  <c r="AG1829" i="48"/>
  <c r="AF1829" i="48"/>
  <c r="AO982" i="48"/>
  <c r="AG982" i="48"/>
  <c r="AF982" i="48"/>
  <c r="AF629" i="48"/>
  <c r="AO629" i="48"/>
  <c r="AG629" i="48"/>
  <c r="AG1397" i="48"/>
  <c r="AF1397" i="48"/>
  <c r="AO1397" i="48"/>
  <c r="AO1683" i="48"/>
  <c r="AG1683" i="48"/>
  <c r="AF1683" i="48"/>
  <c r="AO1357" i="48"/>
  <c r="AG1357" i="48"/>
  <c r="AF1357" i="48"/>
  <c r="AO1471" i="48"/>
  <c r="AG1471" i="48"/>
  <c r="AF1471" i="48"/>
  <c r="AO848" i="48"/>
  <c r="AG848" i="48"/>
  <c r="AF848" i="48"/>
  <c r="AG693" i="48"/>
  <c r="AF693" i="48"/>
  <c r="AO693" i="48"/>
  <c r="AF1704" i="48"/>
  <c r="AB1704" i="48" s="1"/>
  <c r="AY1704" i="48" s="1"/>
  <c r="AX1704" i="48" s="1"/>
  <c r="AO1704" i="48"/>
  <c r="AG1704" i="48"/>
  <c r="AF1939" i="48"/>
  <c r="AB1939" i="48" s="1"/>
  <c r="AY1939" i="48" s="1"/>
  <c r="AX1939" i="48" s="1"/>
  <c r="AO1939" i="48"/>
  <c r="AG1939" i="48"/>
  <c r="AG2038" i="48"/>
  <c r="AF2038" i="48"/>
  <c r="AO2038" i="48"/>
  <c r="AO1618" i="48"/>
  <c r="AG1618" i="48"/>
  <c r="AF1618" i="48"/>
  <c r="AO810" i="48"/>
  <c r="AG810" i="48"/>
  <c r="AF810" i="48"/>
  <c r="AG781" i="48"/>
  <c r="AF781" i="48"/>
  <c r="AO781" i="48"/>
  <c r="AF1941" i="48"/>
  <c r="AB1941" i="48" s="1"/>
  <c r="AY1941" i="48" s="1"/>
  <c r="AX1941" i="48" s="1"/>
  <c r="AO1941" i="48"/>
  <c r="AG1941" i="48"/>
  <c r="AO1341" i="48"/>
  <c r="AG1341" i="48"/>
  <c r="AF1341" i="48"/>
  <c r="AF730" i="48"/>
  <c r="AB730" i="48" s="1"/>
  <c r="AY730" i="48" s="1"/>
  <c r="AX730" i="48" s="1"/>
  <c r="AO730" i="48"/>
  <c r="AG730" i="48"/>
  <c r="AO1620" i="48"/>
  <c r="AG1620" i="48"/>
  <c r="AF1620" i="48"/>
  <c r="AG682" i="48"/>
  <c r="AF682" i="48"/>
  <c r="AO682" i="48"/>
  <c r="AG1366" i="48"/>
  <c r="AO1366" i="48"/>
  <c r="AF1366" i="48"/>
  <c r="AG1780" i="48"/>
  <c r="AO1780" i="48"/>
  <c r="AF1780" i="48"/>
  <c r="AG1315" i="48"/>
  <c r="AF1315" i="48"/>
  <c r="AO1315" i="48"/>
  <c r="AO869" i="48"/>
  <c r="AG869" i="48"/>
  <c r="AF869" i="48"/>
  <c r="AO732" i="48"/>
  <c r="AG732" i="48"/>
  <c r="AF732" i="48"/>
  <c r="AF1149" i="48"/>
  <c r="AO1149" i="48"/>
  <c r="AG1149" i="48"/>
  <c r="AG1824" i="48"/>
  <c r="AF1824" i="48"/>
  <c r="AO1824" i="48"/>
  <c r="AO1539" i="48"/>
  <c r="AG1539" i="48"/>
  <c r="AF1539" i="48"/>
  <c r="AO698" i="48"/>
  <c r="AG698" i="48"/>
  <c r="AF698" i="48"/>
  <c r="AG1916" i="48"/>
  <c r="AO1916" i="48"/>
  <c r="AF1916" i="48"/>
  <c r="AG1067" i="48"/>
  <c r="AO1067" i="48"/>
  <c r="AF1067" i="48"/>
  <c r="AC1067" i="48" s="1"/>
  <c r="AP1067" i="48" s="1"/>
  <c r="AO1316" i="48"/>
  <c r="AG1316" i="48"/>
  <c r="AF1316" i="48"/>
  <c r="AO1349" i="48"/>
  <c r="AG1349" i="48"/>
  <c r="AF1349" i="48"/>
  <c r="AG1328" i="48"/>
  <c r="AO1328" i="48"/>
  <c r="AF1328" i="48"/>
  <c r="AG1245" i="48"/>
  <c r="AF1245" i="48"/>
  <c r="AO1245" i="48"/>
  <c r="AF760" i="48"/>
  <c r="AO760" i="48"/>
  <c r="AG760" i="48"/>
  <c r="AG1298" i="48"/>
  <c r="AF1298" i="48"/>
  <c r="AB1298" i="48" s="1"/>
  <c r="AY1298" i="48" s="1"/>
  <c r="AX1298" i="48" s="1"/>
  <c r="AO1298" i="48"/>
  <c r="AO1163" i="48"/>
  <c r="AG1163" i="48"/>
  <c r="AF1163" i="48"/>
  <c r="AF1177" i="48"/>
  <c r="AO1177" i="48"/>
  <c r="AG1177" i="48"/>
  <c r="AO1967" i="48"/>
  <c r="AG1967" i="48"/>
  <c r="AF1967" i="48"/>
  <c r="AG1971" i="48"/>
  <c r="AF1971" i="48"/>
  <c r="AO1971" i="48"/>
  <c r="AG1189" i="48"/>
  <c r="AF1189" i="48"/>
  <c r="AO1189" i="48"/>
  <c r="AG637" i="48"/>
  <c r="AF637" i="48"/>
  <c r="AO637" i="48"/>
  <c r="AG1741" i="48"/>
  <c r="AO1741" i="48"/>
  <c r="AF1741" i="48"/>
  <c r="AO1001" i="48"/>
  <c r="AG1001" i="48"/>
  <c r="AF1001" i="48"/>
  <c r="AG1368" i="48"/>
  <c r="AO1368" i="48"/>
  <c r="AF1368" i="48"/>
  <c r="AF626" i="48"/>
  <c r="AO626" i="48"/>
  <c r="AG626" i="48"/>
  <c r="AG1472" i="48"/>
  <c r="AF1472" i="48"/>
  <c r="AO1472" i="48"/>
  <c r="AF1641" i="48"/>
  <c r="AO1641" i="48"/>
  <c r="AG1641" i="48"/>
  <c r="AF1463" i="48"/>
  <c r="AO1463" i="48"/>
  <c r="AG1463" i="48"/>
  <c r="AO816" i="48"/>
  <c r="AG816" i="48"/>
  <c r="AF816" i="48"/>
  <c r="AO836" i="48"/>
  <c r="AG836" i="48"/>
  <c r="AF836" i="48"/>
  <c r="AF689" i="48"/>
  <c r="AO689" i="48"/>
  <c r="AG689" i="48"/>
  <c r="AG1376" i="48"/>
  <c r="AO1376" i="48"/>
  <c r="AF1376" i="48"/>
  <c r="AG1668" i="48"/>
  <c r="AO1668" i="48"/>
  <c r="AF1668" i="48"/>
  <c r="AB1668" i="48" s="1"/>
  <c r="AY1668" i="48" s="1"/>
  <c r="AX1668" i="48" s="1"/>
  <c r="AO1204" i="48"/>
  <c r="AG1204" i="48"/>
  <c r="AF1204" i="48"/>
  <c r="AG800" i="48"/>
  <c r="AF800" i="48"/>
  <c r="AO800" i="48"/>
  <c r="AG715" i="48"/>
  <c r="AF715" i="48"/>
  <c r="AO715" i="48"/>
  <c r="AO1405" i="48"/>
  <c r="AG1405" i="48"/>
  <c r="AF1405" i="48"/>
  <c r="AF1997" i="48"/>
  <c r="AO1997" i="48"/>
  <c r="AG1997" i="48"/>
  <c r="AG621" i="48"/>
  <c r="AF621" i="48"/>
  <c r="AO621" i="48"/>
  <c r="AG665" i="48"/>
  <c r="AF665" i="48"/>
  <c r="AB665" i="48" s="1"/>
  <c r="AY665" i="48" s="1"/>
  <c r="AX665" i="48" s="1"/>
  <c r="AO665" i="48"/>
  <c r="AO1912" i="48"/>
  <c r="AG1912" i="48"/>
  <c r="AF1912" i="48"/>
  <c r="AO945" i="48"/>
  <c r="AG945" i="48"/>
  <c r="AF945" i="48"/>
  <c r="AG1483" i="48"/>
  <c r="AF1483" i="48"/>
  <c r="AO1483" i="48"/>
  <c r="AG1593" i="48"/>
  <c r="AF1593" i="48"/>
  <c r="AB1593" i="48" s="1"/>
  <c r="AY1593" i="48" s="1"/>
  <c r="AX1593" i="48" s="1"/>
  <c r="AO1593" i="48"/>
  <c r="AG1847" i="48"/>
  <c r="AF1847" i="48"/>
  <c r="AO1847" i="48"/>
  <c r="AF670" i="48"/>
  <c r="AO670" i="48"/>
  <c r="AG670" i="48"/>
  <c r="AG1772" i="48"/>
  <c r="AF1772" i="48"/>
  <c r="AO1772" i="48"/>
  <c r="AO1300" i="48"/>
  <c r="AG1300" i="48"/>
  <c r="AF1300" i="48"/>
  <c r="AF1691" i="48"/>
  <c r="AG1691" i="48"/>
  <c r="AO1691" i="48"/>
  <c r="AF685" i="48"/>
  <c r="AB685" i="48" s="1"/>
  <c r="AY685" i="48" s="1"/>
  <c r="AX685" i="48" s="1"/>
  <c r="AO685" i="48"/>
  <c r="AG685" i="48"/>
  <c r="AO1222" i="48"/>
  <c r="AG1222" i="48"/>
  <c r="AF1222" i="48"/>
  <c r="AC1222" i="48" s="1"/>
  <c r="AP1222" i="48" s="1"/>
  <c r="AG1015" i="48"/>
  <c r="AO1015" i="48"/>
  <c r="AF1015" i="48"/>
  <c r="AG851" i="48"/>
  <c r="AF851" i="48"/>
  <c r="AO851" i="48"/>
  <c r="AG1043" i="48"/>
  <c r="AO1043" i="48"/>
  <c r="AF1043" i="48"/>
  <c r="AG1508" i="48"/>
  <c r="AO1508" i="48"/>
  <c r="AF1508" i="48"/>
  <c r="AF1536" i="48"/>
  <c r="AO1536" i="48"/>
  <c r="AG1536" i="48"/>
  <c r="AO1009" i="48"/>
  <c r="AG1009" i="48"/>
  <c r="AF1009" i="48"/>
  <c r="AG1753" i="48"/>
  <c r="AO1753" i="48"/>
  <c r="AF1753" i="48"/>
  <c r="AO1561" i="48"/>
  <c r="AG1561" i="48"/>
  <c r="AF1561" i="48"/>
  <c r="AG855" i="48"/>
  <c r="AO855" i="48"/>
  <c r="AF855" i="48"/>
  <c r="AB855" i="48" s="1"/>
  <c r="AY855" i="48" s="1"/>
  <c r="AX855" i="48" s="1"/>
  <c r="AF936" i="48"/>
  <c r="AO936" i="48"/>
  <c r="AG936" i="48"/>
  <c r="AF1338" i="48"/>
  <c r="AO1338" i="48"/>
  <c r="AG1338" i="48"/>
  <c r="AO675" i="48"/>
  <c r="AG675" i="48"/>
  <c r="AF675" i="48"/>
  <c r="AB675" i="48" s="1"/>
  <c r="AY675" i="48" s="1"/>
  <c r="AX675" i="48" s="1"/>
  <c r="AF1237" i="48"/>
  <c r="AO1237" i="48"/>
  <c r="AG1237" i="48"/>
  <c r="AO1359" i="48"/>
  <c r="AG1359" i="48"/>
  <c r="AF1359" i="48"/>
  <c r="AB1359" i="48" s="1"/>
  <c r="AY1359" i="48" s="1"/>
  <c r="AX1359" i="48" s="1"/>
  <c r="AO1818" i="48"/>
  <c r="AG1818" i="48"/>
  <c r="AF1818" i="48"/>
  <c r="AG1782" i="48"/>
  <c r="AF1782" i="48"/>
  <c r="AO1782" i="48"/>
  <c r="AG1211" i="48"/>
  <c r="AF1211" i="48"/>
  <c r="AC1211" i="48" s="1"/>
  <c r="AP1211" i="48" s="1"/>
  <c r="AO1211" i="48"/>
  <c r="AG1310" i="48"/>
  <c r="AF1310" i="48"/>
  <c r="AO1310" i="48"/>
  <c r="AO642" i="48"/>
  <c r="AG642" i="48"/>
  <c r="AF642" i="48"/>
  <c r="AG705" i="48"/>
  <c r="AF705" i="48"/>
  <c r="AB705" i="48" s="1"/>
  <c r="AY705" i="48" s="1"/>
  <c r="AX705" i="48" s="1"/>
  <c r="AO705" i="48"/>
  <c r="AG1928" i="48"/>
  <c r="AO1928" i="48"/>
  <c r="AF1928" i="48"/>
  <c r="AO1262" i="48"/>
  <c r="AG1262" i="48"/>
  <c r="AF1262" i="48"/>
  <c r="AO1763" i="48"/>
  <c r="AG1763" i="48"/>
  <c r="AF1763" i="48"/>
  <c r="AG632" i="48"/>
  <c r="AF632" i="48"/>
  <c r="AO632" i="48"/>
  <c r="AO1935" i="48"/>
  <c r="AG1935" i="48"/>
  <c r="AF1935" i="48"/>
  <c r="AF691" i="48"/>
  <c r="AO691" i="48"/>
  <c r="AG691" i="48"/>
  <c r="AG2013" i="48"/>
  <c r="AO2013" i="48"/>
  <c r="AF2013" i="48"/>
  <c r="AC2013" i="48" s="1"/>
  <c r="AP2013" i="48" s="1"/>
  <c r="AG599" i="48"/>
  <c r="AO599" i="48"/>
  <c r="AF599" i="48"/>
  <c r="AF1223" i="48"/>
  <c r="AO1223" i="48"/>
  <c r="AG1223" i="48"/>
  <c r="AO1122" i="48"/>
  <c r="AG1122" i="48"/>
  <c r="AF1122" i="48"/>
  <c r="AO837" i="48"/>
  <c r="AG837" i="48"/>
  <c r="AF837" i="48"/>
  <c r="AG1356" i="48"/>
  <c r="AO1356" i="48"/>
  <c r="AF1356" i="48"/>
  <c r="AC1356" i="48" s="1"/>
  <c r="AP1356" i="48" s="1"/>
  <c r="AF1968" i="48"/>
  <c r="AO1968" i="48"/>
  <c r="AG1968" i="48"/>
  <c r="AO1992" i="48"/>
  <c r="AG1992" i="48"/>
  <c r="AF1992" i="48"/>
  <c r="AO1760" i="48"/>
  <c r="AG1760" i="48"/>
  <c r="AF1760" i="48"/>
  <c r="AF1216" i="48"/>
  <c r="AB1216" i="48" s="1"/>
  <c r="AY1216" i="48" s="1"/>
  <c r="AX1216" i="48" s="1"/>
  <c r="AO1216" i="48"/>
  <c r="AG1216" i="48"/>
  <c r="AF1018" i="48"/>
  <c r="AO1018" i="48"/>
  <c r="AG1018" i="48"/>
  <c r="AO1017" i="48"/>
  <c r="AG1017" i="48"/>
  <c r="AF1017" i="48"/>
  <c r="AG1035" i="48"/>
  <c r="AO1035" i="48"/>
  <c r="AF1035" i="48"/>
  <c r="AO1732" i="48"/>
  <c r="AG1732" i="48"/>
  <c r="AF1732" i="48"/>
  <c r="AG1801" i="48"/>
  <c r="AO1801" i="48"/>
  <c r="AF1801" i="48"/>
  <c r="AF839" i="48"/>
  <c r="AO839" i="48"/>
  <c r="AG839" i="48"/>
  <c r="AO1318" i="48"/>
  <c r="AG1318" i="48"/>
  <c r="AF1318" i="48"/>
  <c r="AC1318" i="48" s="1"/>
  <c r="AP1318" i="48" s="1"/>
  <c r="AF1726" i="48"/>
  <c r="AO1726" i="48"/>
  <c r="AG1726" i="48"/>
  <c r="AO1616" i="48"/>
  <c r="AG1616" i="48"/>
  <c r="AF1616" i="48"/>
  <c r="AO1265" i="48"/>
  <c r="AG1265" i="48"/>
  <c r="AF1265" i="48"/>
  <c r="AG1855" i="48"/>
  <c r="AO1855" i="48"/>
  <c r="AF1855" i="48"/>
  <c r="AF1444" i="48"/>
  <c r="AO1444" i="48"/>
  <c r="AG1444" i="48"/>
  <c r="AO1547" i="48"/>
  <c r="AG1547" i="48"/>
  <c r="AF1547" i="48"/>
  <c r="AC1547" i="48" s="1"/>
  <c r="AP1547" i="48" s="1"/>
  <c r="AO938" i="48"/>
  <c r="AF938" i="48"/>
  <c r="AB938" i="48" s="1"/>
  <c r="AY938" i="48" s="1"/>
  <c r="AX938" i="48" s="1"/>
  <c r="AG938" i="48"/>
  <c r="AO1068" i="48"/>
  <c r="AG1068" i="48"/>
  <c r="AF1068" i="48"/>
  <c r="AO1500" i="48"/>
  <c r="AF1500" i="48"/>
  <c r="AB1500" i="48" s="1"/>
  <c r="AY1500" i="48" s="1"/>
  <c r="AX1500" i="48" s="1"/>
  <c r="AG1500" i="48"/>
  <c r="AG878" i="48"/>
  <c r="AF878" i="48"/>
  <c r="AO878" i="48"/>
  <c r="AF1156" i="48"/>
  <c r="AO1156" i="48"/>
  <c r="AG1156" i="48"/>
  <c r="AG939" i="48"/>
  <c r="AO939" i="48"/>
  <c r="AF939" i="48"/>
  <c r="AG636" i="48"/>
  <c r="AF636" i="48"/>
  <c r="AB636" i="48" s="1"/>
  <c r="AY636" i="48" s="1"/>
  <c r="AX636" i="48" s="1"/>
  <c r="AO636" i="48"/>
  <c r="AO1572" i="48"/>
  <c r="AG1572" i="48"/>
  <c r="AF1572" i="48"/>
  <c r="AC1572" i="48" s="1"/>
  <c r="AP1572" i="48" s="1"/>
  <c r="AF1412" i="48"/>
  <c r="AC1412" i="48" s="1"/>
  <c r="AP1412" i="48" s="1"/>
  <c r="AO1412" i="48"/>
  <c r="AG1412" i="48"/>
  <c r="AG1674" i="48"/>
  <c r="AF1674" i="48"/>
  <c r="AO1674" i="48"/>
  <c r="AF1768" i="48"/>
  <c r="AO1768" i="48"/>
  <c r="AG1768" i="48"/>
  <c r="AF1888" i="48"/>
  <c r="AO1888" i="48"/>
  <c r="AG1888" i="48"/>
  <c r="AG773" i="48"/>
  <c r="AF773" i="48"/>
  <c r="AO773" i="48"/>
  <c r="AG1999" i="48"/>
  <c r="AO1999" i="48"/>
  <c r="AF1999" i="48"/>
  <c r="AF980" i="48"/>
  <c r="AO980" i="48"/>
  <c r="AG980" i="48"/>
  <c r="AG954" i="48"/>
  <c r="AF954" i="48"/>
  <c r="AB954" i="48" s="1"/>
  <c r="AY954" i="48" s="1"/>
  <c r="AX954" i="48" s="1"/>
  <c r="AO954" i="48"/>
  <c r="AO579" i="48"/>
  <c r="AG579" i="48"/>
  <c r="AF579" i="48"/>
  <c r="AG588" i="48"/>
  <c r="AF588" i="48"/>
  <c r="AO588" i="48"/>
  <c r="AG1404" i="48"/>
  <c r="AF1404" i="48"/>
  <c r="AO1404" i="48"/>
  <c r="AO1655" i="48"/>
  <c r="AG1655" i="48"/>
  <c r="AF1655" i="48"/>
  <c r="AB1655" i="48" s="1"/>
  <c r="AY1655" i="48" s="1"/>
  <c r="AX1655" i="48" s="1"/>
  <c r="AG2044" i="48"/>
  <c r="AO2044" i="48"/>
  <c r="AF2044" i="48"/>
  <c r="AO1810" i="48"/>
  <c r="AG1810" i="48"/>
  <c r="AF1810" i="48"/>
  <c r="AG1322" i="48"/>
  <c r="AF1322" i="48"/>
  <c r="AC1322" i="48" s="1"/>
  <c r="AP1322" i="48" s="1"/>
  <c r="AO1322" i="48"/>
  <c r="AG1542" i="48"/>
  <c r="AF1542" i="48"/>
  <c r="AO1542" i="48"/>
  <c r="AG757" i="48"/>
  <c r="AF757" i="48"/>
  <c r="AO757" i="48"/>
  <c r="AO1806" i="48"/>
  <c r="AG1806" i="48"/>
  <c r="AF1806" i="48"/>
  <c r="AB1806" i="48" s="1"/>
  <c r="AY1806" i="48" s="1"/>
  <c r="AX1806" i="48" s="1"/>
  <c r="AG724" i="48"/>
  <c r="AF724" i="48"/>
  <c r="AB724" i="48" s="1"/>
  <c r="AY724" i="48" s="1"/>
  <c r="AX724" i="48" s="1"/>
  <c r="AO724" i="48"/>
  <c r="AF1401" i="48"/>
  <c r="AO1401" i="48"/>
  <c r="AG1401" i="48"/>
  <c r="AO1913" i="48"/>
  <c r="AG1913" i="48"/>
  <c r="AF1913" i="48"/>
  <c r="AO1108" i="48"/>
  <c r="AG1108" i="48"/>
  <c r="AF1108" i="48"/>
  <c r="AF1876" i="48"/>
  <c r="AB1876" i="48" s="1"/>
  <c r="AY1876" i="48" s="1"/>
  <c r="AX1876" i="48" s="1"/>
  <c r="AO1876" i="48"/>
  <c r="AG1876" i="48"/>
  <c r="AG1629" i="48"/>
  <c r="AF1629" i="48"/>
  <c r="AC1629" i="48" s="1"/>
  <c r="AP1629" i="48" s="1"/>
  <c r="AO1629" i="48"/>
  <c r="AG751" i="48"/>
  <c r="AO751" i="48"/>
  <c r="AF751" i="48"/>
  <c r="AF881" i="48"/>
  <c r="AC881" i="48" s="1"/>
  <c r="AP881" i="48" s="1"/>
  <c r="AO881" i="48"/>
  <c r="AG881" i="48"/>
  <c r="AG1663" i="48"/>
  <c r="AF1663" i="48"/>
  <c r="AB1663" i="48" s="1"/>
  <c r="AY1663" i="48" s="1"/>
  <c r="AX1663" i="48" s="1"/>
  <c r="AO1663" i="48"/>
  <c r="AG1634" i="48"/>
  <c r="AF1634" i="48"/>
  <c r="AO1634" i="48"/>
  <c r="AG722" i="48"/>
  <c r="AF722" i="48"/>
  <c r="AO722" i="48"/>
  <c r="AO1025" i="48"/>
  <c r="AG1025" i="48"/>
  <c r="AF1025" i="48"/>
  <c r="AO1661" i="48"/>
  <c r="AG1661" i="48"/>
  <c r="AF1661" i="48"/>
  <c r="AG2027" i="48"/>
  <c r="AF2027" i="48"/>
  <c r="AO2027" i="48"/>
  <c r="AO952" i="48"/>
  <c r="AG952" i="48"/>
  <c r="AF952" i="48"/>
  <c r="AF1308" i="48"/>
  <c r="AO1308" i="48"/>
  <c r="AG1308" i="48"/>
  <c r="AG1809" i="48"/>
  <c r="AF1809" i="48"/>
  <c r="AO1809" i="48"/>
  <c r="AO1866" i="48"/>
  <c r="AG1866" i="48"/>
  <c r="AF1866" i="48"/>
  <c r="AC1866" i="48" s="1"/>
  <c r="AP1866" i="48" s="1"/>
  <c r="AO1059" i="48"/>
  <c r="AF1059" i="48"/>
  <c r="AG1059" i="48"/>
  <c r="AG845" i="48"/>
  <c r="AF845" i="48"/>
  <c r="AO845" i="48"/>
  <c r="AG1534" i="48"/>
  <c r="AF1534" i="48"/>
  <c r="AO1534" i="48"/>
  <c r="AF650" i="48"/>
  <c r="AO650" i="48"/>
  <c r="AG650" i="48"/>
  <c r="AO1795" i="48"/>
  <c r="AG1795" i="48"/>
  <c r="AF1795" i="48"/>
  <c r="AF1121" i="48"/>
  <c r="AO1121" i="48"/>
  <c r="AG1121" i="48"/>
  <c r="AF617" i="48"/>
  <c r="AO617" i="48"/>
  <c r="AG617" i="48"/>
  <c r="AF661" i="48"/>
  <c r="AO661" i="48"/>
  <c r="AG661" i="48"/>
  <c r="AO1530" i="48"/>
  <c r="AG1530" i="48"/>
  <c r="AF1530" i="48"/>
  <c r="AG1666" i="48"/>
  <c r="AO1666" i="48"/>
  <c r="AF1666" i="48"/>
  <c r="AO1977" i="48"/>
  <c r="AG1977" i="48"/>
  <c r="AF1977" i="48"/>
  <c r="AB1977" i="48" s="1"/>
  <c r="AY1977" i="48" s="1"/>
  <c r="AX1977" i="48" s="1"/>
  <c r="AO1057" i="48"/>
  <c r="AG1057" i="48"/>
  <c r="AF1057" i="48"/>
  <c r="AF875" i="48"/>
  <c r="AO875" i="48"/>
  <c r="AG875" i="48"/>
  <c r="AG1555" i="48"/>
  <c r="AF1555" i="48"/>
  <c r="AO1555" i="48"/>
  <c r="AO1602" i="48"/>
  <c r="AG1602" i="48"/>
  <c r="AF1602" i="48"/>
  <c r="AG853" i="48"/>
  <c r="AF853" i="48"/>
  <c r="AO853" i="48"/>
  <c r="AG602" i="48"/>
  <c r="AF602" i="48"/>
  <c r="AO602" i="48"/>
  <c r="AF948" i="48"/>
  <c r="AO948" i="48"/>
  <c r="AG948" i="48"/>
  <c r="AG978" i="48"/>
  <c r="AF978" i="48"/>
  <c r="AO978" i="48"/>
  <c r="AG648" i="48"/>
  <c r="AF648" i="48"/>
  <c r="AO648" i="48"/>
  <c r="AG1456" i="48"/>
  <c r="AF1456" i="48"/>
  <c r="AO1456" i="48"/>
  <c r="AG729" i="48"/>
  <c r="AF729" i="48"/>
  <c r="AO729" i="48"/>
  <c r="AG1526" i="48"/>
  <c r="AO1526" i="48"/>
  <c r="AF1526" i="48"/>
  <c r="AO1468" i="48"/>
  <c r="AF1468" i="48"/>
  <c r="AG1468" i="48"/>
  <c r="AG775" i="48"/>
  <c r="AO775" i="48"/>
  <c r="AF775" i="48"/>
  <c r="AG577" i="48"/>
  <c r="AF577" i="48"/>
  <c r="AC577" i="48" s="1"/>
  <c r="AP577" i="48" s="1"/>
  <c r="AO577" i="48"/>
  <c r="AO926" i="48"/>
  <c r="AG926" i="48"/>
  <c r="AF926" i="48"/>
  <c r="AO1679" i="48"/>
  <c r="AG1679" i="48"/>
  <c r="AF1679" i="48"/>
  <c r="AG1945" i="48"/>
  <c r="AO1945" i="48"/>
  <c r="AF1945" i="48"/>
  <c r="AB1945" i="48" s="1"/>
  <c r="AY1945" i="48" s="1"/>
  <c r="AX1945" i="48" s="1"/>
  <c r="AG1974" i="48"/>
  <c r="AO1974" i="48"/>
  <c r="AF1974" i="48"/>
  <c r="AG766" i="48"/>
  <c r="AF766" i="48"/>
  <c r="AO766" i="48"/>
  <c r="AG1047" i="48"/>
  <c r="AO1047" i="48"/>
  <c r="AF1047" i="48"/>
  <c r="AB1047" i="48" s="1"/>
  <c r="AY1047" i="48" s="1"/>
  <c r="AX1047" i="48" s="1"/>
  <c r="AG589" i="48"/>
  <c r="AF589" i="48"/>
  <c r="AO589" i="48"/>
  <c r="AO1990" i="48"/>
  <c r="AG1990" i="48"/>
  <c r="AF1990" i="48"/>
  <c r="AF1138" i="48"/>
  <c r="AO1138" i="48"/>
  <c r="AG1138" i="48"/>
  <c r="AF1603" i="48"/>
  <c r="AC1603" i="48" s="1"/>
  <c r="AP1603" i="48" s="1"/>
  <c r="AO1603" i="48"/>
  <c r="AG1603" i="48"/>
  <c r="AO1384" i="48"/>
  <c r="AG1384" i="48"/>
  <c r="AF1384" i="48"/>
  <c r="AF1883" i="48"/>
  <c r="AC1883" i="48" s="1"/>
  <c r="AP1883" i="48" s="1"/>
  <c r="AO1883" i="48"/>
  <c r="AG1883" i="48"/>
  <c r="AG1512" i="48"/>
  <c r="AF1512" i="48"/>
  <c r="AO1512" i="48"/>
  <c r="AG690" i="48"/>
  <c r="AF690" i="48"/>
  <c r="AO690" i="48"/>
  <c r="AO898" i="48"/>
  <c r="AG898" i="48"/>
  <c r="AF898" i="48"/>
  <c r="AG963" i="48"/>
  <c r="AO963" i="48"/>
  <c r="AF963" i="48"/>
  <c r="AB963" i="48" s="1"/>
  <c r="AY963" i="48" s="1"/>
  <c r="AX963" i="48" s="1"/>
  <c r="AG1275" i="48"/>
  <c r="AF1275" i="48"/>
  <c r="AO1275" i="48"/>
  <c r="AF1564" i="48"/>
  <c r="AO1564" i="48"/>
  <c r="AG1564" i="48"/>
  <c r="AO1228" i="48"/>
  <c r="AG1228" i="48"/>
  <c r="AF1228" i="48"/>
  <c r="AB1228" i="48" s="1"/>
  <c r="AY1228" i="48" s="1"/>
  <c r="AX1228" i="48" s="1"/>
  <c r="AG801" i="48"/>
  <c r="AF801" i="48"/>
  <c r="AO801" i="48"/>
  <c r="AO1434" i="48"/>
  <c r="AG1434" i="48"/>
  <c r="AF1434" i="48"/>
  <c r="AF1731" i="48"/>
  <c r="AO1731" i="48"/>
  <c r="AG1731" i="48"/>
  <c r="AO1988" i="48"/>
  <c r="AG1988" i="48"/>
  <c r="AF1988" i="48"/>
  <c r="AF714" i="48"/>
  <c r="AC714" i="48" s="1"/>
  <c r="AP714" i="48" s="1"/>
  <c r="AO714" i="48"/>
  <c r="AG714" i="48"/>
  <c r="AG575" i="48"/>
  <c r="AF575" i="48"/>
  <c r="AO575" i="48"/>
  <c r="AO1097" i="48"/>
  <c r="AG1097" i="48"/>
  <c r="AF1097" i="48"/>
  <c r="AB1097" i="48" s="1"/>
  <c r="AY1097" i="48" s="1"/>
  <c r="AX1097" i="48" s="1"/>
  <c r="AO1168" i="48"/>
  <c r="AG1168" i="48"/>
  <c r="AF1168" i="48"/>
  <c r="AG1027" i="48"/>
  <c r="AO1027" i="48"/>
  <c r="AF1027" i="48"/>
  <c r="AC1027" i="48" s="1"/>
  <c r="AP1027" i="48" s="1"/>
  <c r="AO1418" i="48"/>
  <c r="AG1418" i="48"/>
  <c r="AF1418" i="48"/>
  <c r="AO1785" i="48"/>
  <c r="AG1785" i="48"/>
  <c r="AF1785" i="48"/>
  <c r="AO679" i="48"/>
  <c r="AG679" i="48"/>
  <c r="AF679" i="48"/>
  <c r="AO1875" i="48"/>
  <c r="AG1875" i="48"/>
  <c r="AF1875" i="48"/>
  <c r="AG1104" i="48"/>
  <c r="AF1104" i="48"/>
  <c r="AO1104" i="48"/>
  <c r="AO1861" i="48"/>
  <c r="AG1861" i="48"/>
  <c r="AF1861" i="48"/>
  <c r="AO1579" i="48"/>
  <c r="AG1579" i="48"/>
  <c r="AF1579" i="48"/>
  <c r="AC1579" i="48" s="1"/>
  <c r="AP1579" i="48" s="1"/>
  <c r="AG883" i="48"/>
  <c r="AF883" i="48"/>
  <c r="AO883" i="48"/>
  <c r="AG1440" i="48"/>
  <c r="AF1440" i="48"/>
  <c r="AO1440" i="48"/>
  <c r="AF1730" i="48"/>
  <c r="AO1730" i="48"/>
  <c r="AG1730" i="48"/>
  <c r="AO1278" i="48"/>
  <c r="AG1278" i="48"/>
  <c r="AF1278" i="48"/>
  <c r="AG1515" i="48"/>
  <c r="AF1515" i="48"/>
  <c r="AO1515" i="48"/>
  <c r="AO1141" i="48"/>
  <c r="AG1141" i="48"/>
  <c r="AF1141" i="48"/>
  <c r="AF1074" i="48"/>
  <c r="AO1074" i="48"/>
  <c r="AG1074" i="48"/>
  <c r="AF998" i="48"/>
  <c r="AO998" i="48"/>
  <c r="AG998" i="48"/>
  <c r="AO1498" i="48"/>
  <c r="AG1498" i="48"/>
  <c r="AF1498" i="48"/>
  <c r="AC1498" i="48" s="1"/>
  <c r="AP1498" i="48" s="1"/>
  <c r="AF1449" i="48"/>
  <c r="AO1449" i="48"/>
  <c r="AG1449" i="48"/>
  <c r="AO993" i="48"/>
  <c r="AG993" i="48"/>
  <c r="AF993" i="48"/>
  <c r="AO1791" i="48"/>
  <c r="AG1791" i="48"/>
  <c r="AF1791" i="48"/>
  <c r="AB1791" i="48" s="1"/>
  <c r="AY1791" i="48" s="1"/>
  <c r="AX1791" i="48" s="1"/>
  <c r="AO1889" i="48"/>
  <c r="AF1889" i="48"/>
  <c r="AG1889" i="48"/>
  <c r="AG1355" i="48"/>
  <c r="AF1355" i="48"/>
  <c r="AB1355" i="48" s="1"/>
  <c r="AY1355" i="48" s="1"/>
  <c r="AX1355" i="48" s="1"/>
  <c r="AO1355" i="48"/>
  <c r="AO600" i="48"/>
  <c r="AG600" i="48"/>
  <c r="AF600" i="48"/>
  <c r="AC600" i="48" s="1"/>
  <c r="AP600" i="48" s="1"/>
  <c r="AG1082" i="48"/>
  <c r="AO1082" i="48"/>
  <c r="AF1082" i="48"/>
  <c r="AO1803" i="48"/>
  <c r="AG1803" i="48"/>
  <c r="AF1803" i="48"/>
  <c r="AF2006" i="48"/>
  <c r="AO2006" i="48"/>
  <c r="AG2006" i="48"/>
  <c r="AG1443" i="48"/>
  <c r="AF1443" i="48"/>
  <c r="AB1443" i="48" s="1"/>
  <c r="AY1443" i="48" s="1"/>
  <c r="AX1443" i="48" s="1"/>
  <c r="AO1443" i="48"/>
  <c r="AO1312" i="48"/>
  <c r="AG1312" i="48"/>
  <c r="AF1312" i="48"/>
  <c r="AC1312" i="48" s="1"/>
  <c r="AP1312" i="48" s="1"/>
  <c r="AG1102" i="48"/>
  <c r="AO1102" i="48"/>
  <c r="AF1102" i="48"/>
  <c r="AF1285" i="48"/>
  <c r="AO1285" i="48"/>
  <c r="AG1285" i="48"/>
  <c r="AF824" i="48"/>
  <c r="AO824" i="48"/>
  <c r="AG824" i="48"/>
  <c r="AO1241" i="48"/>
  <c r="AG1241" i="48"/>
  <c r="AF1241" i="48"/>
  <c r="AF1403" i="48"/>
  <c r="AB1403" i="48" s="1"/>
  <c r="AY1403" i="48" s="1"/>
  <c r="AX1403" i="48" s="1"/>
  <c r="AO1403" i="48"/>
  <c r="AG1403" i="48"/>
  <c r="AO1802" i="48"/>
  <c r="AF1802" i="48"/>
  <c r="AG1802" i="48"/>
  <c r="AO739" i="48"/>
  <c r="AG739" i="48"/>
  <c r="AF739" i="48"/>
  <c r="AF1277" i="48"/>
  <c r="AO1277" i="48"/>
  <c r="AG1277" i="48"/>
  <c r="AO663" i="48"/>
  <c r="AF663" i="48"/>
  <c r="AB663" i="48" s="1"/>
  <c r="AY663" i="48" s="1"/>
  <c r="AX663" i="48" s="1"/>
  <c r="AG663" i="48"/>
  <c r="AG1139" i="48"/>
  <c r="AO1139" i="48"/>
  <c r="AF1139" i="48"/>
  <c r="AC1139" i="48" s="1"/>
  <c r="AP1139" i="48" s="1"/>
  <c r="AG745" i="48"/>
  <c r="AF745" i="48"/>
  <c r="AO745" i="48"/>
  <c r="AO2026" i="48"/>
  <c r="AG2026" i="48"/>
  <c r="AF2026" i="48"/>
  <c r="AB2026" i="48" s="1"/>
  <c r="AY2026" i="48" s="1"/>
  <c r="AX2026" i="48" s="1"/>
  <c r="AG930" i="48"/>
  <c r="AO930" i="48"/>
  <c r="AF930" i="48"/>
  <c r="AB930" i="48" s="1"/>
  <c r="AY930" i="48" s="1"/>
  <c r="AX930" i="48" s="1"/>
  <c r="AF1144" i="48"/>
  <c r="AO1144" i="48"/>
  <c r="AG1144" i="48"/>
  <c r="AO932" i="48"/>
  <c r="AG932" i="48"/>
  <c r="AF932" i="48"/>
  <c r="AB932" i="48" s="1"/>
  <c r="AY932" i="48" s="1"/>
  <c r="AX932" i="48" s="1"/>
  <c r="AO1927" i="48"/>
  <c r="AF1927" i="48"/>
  <c r="AG1927" i="48"/>
  <c r="AO1013" i="48"/>
  <c r="AG1013" i="48"/>
  <c r="AF1013" i="48"/>
  <c r="AF1213" i="48"/>
  <c r="AO1213" i="48"/>
  <c r="AG1213" i="48"/>
  <c r="AG596" i="48"/>
  <c r="AF596" i="48"/>
  <c r="AC596" i="48" s="1"/>
  <c r="AP596" i="48" s="1"/>
  <c r="AO596" i="48"/>
  <c r="AO1296" i="48"/>
  <c r="AG1296" i="48"/>
  <c r="AF1296" i="48"/>
  <c r="AO1369" i="48"/>
  <c r="AG1369" i="48"/>
  <c r="AF1369" i="48"/>
  <c r="AG1984" i="48"/>
  <c r="AF1984" i="48"/>
  <c r="AC1984" i="48" s="1"/>
  <c r="AP1984" i="48" s="1"/>
  <c r="AO1984" i="48"/>
  <c r="AG1146" i="48"/>
  <c r="AO1146" i="48"/>
  <c r="AF1146" i="48"/>
  <c r="AC1146" i="48" s="1"/>
  <c r="AP1146" i="48" s="1"/>
  <c r="AF660" i="48"/>
  <c r="AO660" i="48"/>
  <c r="AG660" i="48"/>
  <c r="AO1045" i="48"/>
  <c r="AG1045" i="48"/>
  <c r="AF1045" i="48"/>
  <c r="AF1116" i="48"/>
  <c r="AO1116" i="48"/>
  <c r="AG1116" i="48"/>
  <c r="AO557" i="48"/>
  <c r="AF557" i="48"/>
  <c r="AG557" i="48"/>
  <c r="AG1267" i="48"/>
  <c r="AF1267" i="48"/>
  <c r="AC1267" i="48" s="1"/>
  <c r="AP1267" i="48" s="1"/>
  <c r="AO1267" i="48"/>
  <c r="AO582" i="48"/>
  <c r="AG582" i="48"/>
  <c r="AF582" i="48"/>
  <c r="AC582" i="48" s="1"/>
  <c r="AP582" i="48" s="1"/>
  <c r="AG1901" i="48"/>
  <c r="AO1901" i="48"/>
  <c r="AF1901" i="48"/>
  <c r="AO683" i="48"/>
  <c r="AG683" i="48"/>
  <c r="AF683" i="48"/>
  <c r="AO1094" i="48"/>
  <c r="AG1094" i="48"/>
  <c r="AF1094" i="48"/>
  <c r="AF1626" i="48"/>
  <c r="AO1626" i="48"/>
  <c r="AG1626" i="48"/>
  <c r="AG678" i="48"/>
  <c r="AO678" i="48"/>
  <c r="AF678" i="48"/>
  <c r="AF1544" i="48"/>
  <c r="AC1544" i="48" s="1"/>
  <c r="AP1544" i="48" s="1"/>
  <c r="AO1544" i="48"/>
  <c r="AG1544" i="48"/>
  <c r="AF1827" i="48"/>
  <c r="AG1827" i="48"/>
  <c r="AO1827" i="48"/>
  <c r="AO1837" i="48"/>
  <c r="AG1837" i="48"/>
  <c r="AF1837" i="48"/>
  <c r="AF1319" i="48"/>
  <c r="AO1319" i="48"/>
  <c r="AG1319" i="48"/>
  <c r="AG1489" i="48"/>
  <c r="AF1489" i="48"/>
  <c r="AO1489" i="48"/>
  <c r="AO1426" i="48"/>
  <c r="AG1426" i="48"/>
  <c r="AF1426" i="48"/>
  <c r="AB1426" i="48" s="1"/>
  <c r="AY1426" i="48" s="1"/>
  <c r="AX1426" i="48" s="1"/>
  <c r="AF1937" i="48"/>
  <c r="AB1937" i="48" s="1"/>
  <c r="AY1937" i="48" s="1"/>
  <c r="AX1937" i="48" s="1"/>
  <c r="AO1937" i="48"/>
  <c r="AG1937" i="48"/>
  <c r="AG1766" i="48"/>
  <c r="AF1766" i="48"/>
  <c r="AO1766" i="48"/>
  <c r="AG1173" i="48"/>
  <c r="AF1173" i="48"/>
  <c r="AO1173" i="48"/>
  <c r="AO1909" i="48"/>
  <c r="AG1909" i="48"/>
  <c r="AF1909" i="48"/>
  <c r="AC1909" i="48" s="1"/>
  <c r="AP1909" i="48" s="1"/>
  <c r="AO1304" i="48"/>
  <c r="AG1304" i="48"/>
  <c r="AF1304" i="48"/>
  <c r="AG1124" i="48"/>
  <c r="AF1124" i="48"/>
  <c r="AO1124" i="48"/>
  <c r="AO1445" i="48"/>
  <c r="AG1445" i="48"/>
  <c r="AF1445" i="48"/>
  <c r="AF1865" i="48"/>
  <c r="AO1865" i="48"/>
  <c r="AG1865" i="48"/>
  <c r="AG943" i="48"/>
  <c r="AO943" i="48"/>
  <c r="AF943" i="48"/>
  <c r="AG1562" i="48"/>
  <c r="AF1562" i="48"/>
  <c r="AB1562" i="48" s="1"/>
  <c r="AY1562" i="48" s="1"/>
  <c r="AX1562" i="48" s="1"/>
  <c r="AO1562" i="48"/>
  <c r="AG1639" i="48"/>
  <c r="AF1639" i="48"/>
  <c r="AO1639" i="48"/>
  <c r="AG638" i="48"/>
  <c r="AF638" i="48"/>
  <c r="AO638" i="48"/>
  <c r="AG1840" i="48"/>
  <c r="AF1840" i="48"/>
  <c r="AO1840" i="48"/>
  <c r="AO1650" i="48"/>
  <c r="AG1650" i="48"/>
  <c r="AF1650" i="48"/>
  <c r="AB1650" i="48" s="1"/>
  <c r="AY1650" i="48" s="1"/>
  <c r="AX1650" i="48" s="1"/>
  <c r="AF1438" i="48"/>
  <c r="AO1438" i="48"/>
  <c r="AG1438" i="48"/>
  <c r="AF1838" i="48"/>
  <c r="AO1838" i="48"/>
  <c r="AG1838" i="48"/>
  <c r="AG1553" i="48"/>
  <c r="AF1553" i="48"/>
  <c r="AB1553" i="48" s="1"/>
  <c r="AY1553" i="48" s="1"/>
  <c r="AX1553" i="48" s="1"/>
  <c r="AO1553" i="48"/>
  <c r="AO777" i="48"/>
  <c r="AG777" i="48"/>
  <c r="AF777" i="48"/>
  <c r="AO1642" i="48"/>
  <c r="AG1642" i="48"/>
  <c r="AF1642" i="48"/>
  <c r="AG1850" i="48"/>
  <c r="AF1850" i="48"/>
  <c r="AO1850" i="48"/>
  <c r="AO1645" i="48"/>
  <c r="AG1645" i="48"/>
  <c r="AF1645" i="48"/>
  <c r="AC1645" i="48" s="1"/>
  <c r="AP1645" i="48" s="1"/>
  <c r="AG605" i="48"/>
  <c r="AF605" i="48"/>
  <c r="AO605" i="48"/>
  <c r="AO896" i="48"/>
  <c r="AG896" i="48"/>
  <c r="AF896" i="48"/>
  <c r="AC896" i="48" s="1"/>
  <c r="AP896" i="48" s="1"/>
  <c r="AO735" i="48"/>
  <c r="AG735" i="48"/>
  <c r="AF735" i="48"/>
  <c r="AB735" i="48" s="1"/>
  <c r="AY735" i="48" s="1"/>
  <c r="AX735" i="48" s="1"/>
  <c r="AG1084" i="48"/>
  <c r="AF1084" i="48"/>
  <c r="AC1084" i="48" s="1"/>
  <c r="AP1084" i="48" s="1"/>
  <c r="AO1084" i="48"/>
  <c r="AO2046" i="48"/>
  <c r="AG2046" i="48"/>
  <c r="AF2046" i="48"/>
  <c r="AG1395" i="48"/>
  <c r="AF1395" i="48"/>
  <c r="AB1395" i="48" s="1"/>
  <c r="AY1395" i="48" s="1"/>
  <c r="AX1395" i="48" s="1"/>
  <c r="AO1395" i="48"/>
  <c r="AO981" i="48"/>
  <c r="AG981" i="48"/>
  <c r="AF981" i="48"/>
  <c r="AO1503" i="48"/>
  <c r="AG1503" i="48"/>
  <c r="AF1503" i="48"/>
  <c r="AO646" i="48"/>
  <c r="AG646" i="48"/>
  <c r="AF646" i="48"/>
  <c r="AO905" i="48"/>
  <c r="AG905" i="48"/>
  <c r="AF905" i="48"/>
  <c r="AG1151" i="48"/>
  <c r="AO1151" i="48"/>
  <c r="AF1151" i="48"/>
  <c r="AO1289" i="48"/>
  <c r="AG1289" i="48"/>
  <c r="AF1289" i="48"/>
  <c r="AF790" i="48"/>
  <c r="AO790" i="48"/>
  <c r="AG790" i="48"/>
  <c r="AO1413" i="48"/>
  <c r="AG1413" i="48"/>
  <c r="AF1413" i="48"/>
  <c r="AO1723" i="48"/>
  <c r="AG1723" i="48"/>
  <c r="AF1723" i="48"/>
  <c r="AB1723" i="48" s="1"/>
  <c r="AY1723" i="48" s="1"/>
  <c r="AX1723" i="48" s="1"/>
  <c r="AG1773" i="48"/>
  <c r="AO1773" i="48"/>
  <c r="AF1773" i="48"/>
  <c r="AO1039" i="48"/>
  <c r="AF1039" i="48"/>
  <c r="AB1039" i="48" s="1"/>
  <c r="AY1039" i="48" s="1"/>
  <c r="AX1039" i="48" s="1"/>
  <c r="AG1039" i="48"/>
  <c r="AO822" i="48"/>
  <c r="AF822" i="48"/>
  <c r="AG822" i="48"/>
  <c r="AO771" i="48"/>
  <c r="AG771" i="48"/>
  <c r="AF771" i="48"/>
  <c r="AB771" i="48" s="1"/>
  <c r="AY771" i="48" s="1"/>
  <c r="AX771" i="48" s="1"/>
  <c r="AO1549" i="48"/>
  <c r="AG1549" i="48"/>
  <c r="AF1549" i="48"/>
  <c r="AO1214" i="48"/>
  <c r="AG1214" i="48"/>
  <c r="AF1214" i="48"/>
  <c r="AG1906" i="48"/>
  <c r="AF1906" i="48"/>
  <c r="AO1906" i="48"/>
  <c r="AG1447" i="48"/>
  <c r="AF1447" i="48"/>
  <c r="AO1447" i="48"/>
  <c r="AF1193" i="48"/>
  <c r="AC1193" i="48" s="1"/>
  <c r="AP1193" i="48" s="1"/>
  <c r="AO1193" i="48"/>
  <c r="AG1193" i="48"/>
  <c r="AO1793" i="48"/>
  <c r="AF1793" i="48"/>
  <c r="AG1793" i="48"/>
  <c r="AO953" i="48"/>
  <c r="AG953" i="48"/>
  <c r="AF953" i="48"/>
  <c r="AF1517" i="48"/>
  <c r="AO1517" i="48"/>
  <c r="AG1517" i="48"/>
  <c r="AF897" i="48"/>
  <c r="AB897" i="48" s="1"/>
  <c r="AY897" i="48" s="1"/>
  <c r="AX897" i="48" s="1"/>
  <c r="AO897" i="48"/>
  <c r="AG897" i="48"/>
  <c r="AO977" i="48"/>
  <c r="AG977" i="48"/>
  <c r="AF977" i="48"/>
  <c r="AC977" i="48" s="1"/>
  <c r="AP977" i="48" s="1"/>
  <c r="AO1707" i="48"/>
  <c r="AG1707" i="48"/>
  <c r="AF1707" i="48"/>
  <c r="AB1707" i="48" s="1"/>
  <c r="AY1707" i="48" s="1"/>
  <c r="AX1707" i="48" s="1"/>
  <c r="AF994" i="48"/>
  <c r="AO994" i="48"/>
  <c r="AG994" i="48"/>
  <c r="AF684" i="48"/>
  <c r="AO684" i="48"/>
  <c r="AG684" i="48"/>
  <c r="AO1552" i="48"/>
  <c r="AG1552" i="48"/>
  <c r="AF1552" i="48"/>
  <c r="AO1946" i="48"/>
  <c r="AG1946" i="48"/>
  <c r="AF1946" i="48"/>
  <c r="AB1946" i="48" s="1"/>
  <c r="AY1946" i="48" s="1"/>
  <c r="AX1946" i="48" s="1"/>
  <c r="AG614" i="48"/>
  <c r="AF614" i="48"/>
  <c r="AO614" i="48"/>
  <c r="AO1934" i="48"/>
  <c r="AG1934" i="48"/>
  <c r="AF1934" i="48"/>
  <c r="AO1870" i="48"/>
  <c r="AG1870" i="48"/>
  <c r="AF1870" i="48"/>
  <c r="AF891" i="48"/>
  <c r="AC891" i="48" s="1"/>
  <c r="AP891" i="48" s="1"/>
  <c r="AO891" i="48"/>
  <c r="AG891" i="48"/>
  <c r="AO863" i="48"/>
  <c r="AG863" i="48"/>
  <c r="AF863" i="48"/>
  <c r="AO1516" i="48"/>
  <c r="AF1516" i="48"/>
  <c r="AG1516" i="48"/>
  <c r="AG787" i="48"/>
  <c r="AF787" i="48"/>
  <c r="AB787" i="48" s="1"/>
  <c r="AY787" i="48" s="1"/>
  <c r="AX787" i="48" s="1"/>
  <c r="AO787" i="48"/>
  <c r="AG1907" i="48"/>
  <c r="AF1907" i="48"/>
  <c r="AO1907" i="48"/>
  <c r="AO970" i="48"/>
  <c r="AG970" i="48"/>
  <c r="AF970" i="48"/>
  <c r="AF2053" i="48"/>
  <c r="AO2053" i="48"/>
  <c r="AG2053" i="48"/>
  <c r="AG1848" i="48"/>
  <c r="AF1848" i="48"/>
  <c r="AO1848" i="48"/>
  <c r="AO944" i="48"/>
  <c r="AG944" i="48"/>
  <c r="AF944" i="48"/>
  <c r="AG2018" i="48"/>
  <c r="AF2018" i="48"/>
  <c r="AO2018" i="48"/>
  <c r="AG1167" i="48"/>
  <c r="AF1167" i="48"/>
  <c r="AO1167" i="48"/>
  <c r="AO991" i="48"/>
  <c r="AF991" i="48"/>
  <c r="AB991" i="48" s="1"/>
  <c r="AY991" i="48" s="1"/>
  <c r="AX991" i="48" s="1"/>
  <c r="AG991" i="48"/>
  <c r="AF1798" i="48"/>
  <c r="AG1798" i="48"/>
  <c r="AO1798" i="48"/>
  <c r="AF1854" i="48"/>
  <c r="AO1854" i="48"/>
  <c r="AG1854" i="48"/>
  <c r="AO1198" i="48"/>
  <c r="AG1198" i="48"/>
  <c r="AF1198" i="48"/>
  <c r="AO941" i="48"/>
  <c r="AG941" i="48"/>
  <c r="AF941" i="48"/>
  <c r="AF1030" i="48"/>
  <c r="AO1030" i="48"/>
  <c r="AG1030" i="48"/>
  <c r="AF1804" i="48"/>
  <c r="AB1804" i="48" s="1"/>
  <c r="AY1804" i="48" s="1"/>
  <c r="AX1804" i="48" s="1"/>
  <c r="AO1804" i="48"/>
  <c r="AG1804" i="48"/>
  <c r="AO1665" i="48"/>
  <c r="AG1665" i="48"/>
  <c r="AF1665" i="48"/>
  <c r="AG1142" i="48"/>
  <c r="AF1142" i="48"/>
  <c r="AO1142" i="48"/>
  <c r="AO997" i="48"/>
  <c r="AG997" i="48"/>
  <c r="AF997" i="48"/>
  <c r="AB997" i="48" s="1"/>
  <c r="AY997" i="48" s="1"/>
  <c r="AX997" i="48" s="1"/>
  <c r="AO558" i="48"/>
  <c r="AG558" i="48"/>
  <c r="AF558" i="48"/>
  <c r="AB558" i="48" s="1"/>
  <c r="AY558" i="48" s="1"/>
  <c r="AX558" i="48" s="1"/>
  <c r="AG2019" i="48"/>
  <c r="AF2019" i="48"/>
  <c r="AC2019" i="48" s="1"/>
  <c r="AP2019" i="48" s="1"/>
  <c r="AO2019" i="48"/>
  <c r="AO866" i="48"/>
  <c r="AG866" i="48"/>
  <c r="AF866" i="48"/>
  <c r="AB866" i="48" s="1"/>
  <c r="AY866" i="48" s="1"/>
  <c r="AX866" i="48" s="1"/>
  <c r="AG1942" i="48"/>
  <c r="AF1942" i="48"/>
  <c r="AB1942" i="48" s="1"/>
  <c r="AY1942" i="48" s="1"/>
  <c r="AX1942" i="48" s="1"/>
  <c r="AO1942" i="48"/>
  <c r="AO659" i="48"/>
  <c r="AG659" i="48"/>
  <c r="AF659" i="48"/>
  <c r="AB659" i="48" s="1"/>
  <c r="AY659" i="48" s="1"/>
  <c r="AX659" i="48" s="1"/>
  <c r="AO1196" i="48"/>
  <c r="AG1196" i="48"/>
  <c r="AF1196" i="48"/>
  <c r="AB1196" i="48" s="1"/>
  <c r="AY1196" i="48" s="1"/>
  <c r="AX1196" i="48" s="1"/>
  <c r="AG284" i="48"/>
  <c r="AF284" i="48"/>
  <c r="AF438" i="48"/>
  <c r="AO438" i="48"/>
  <c r="AG438" i="48"/>
  <c r="AG407" i="48"/>
  <c r="AF407" i="48"/>
  <c r="AO407" i="48"/>
  <c r="AG181" i="48"/>
  <c r="AF181" i="48"/>
  <c r="AG178" i="48"/>
  <c r="AF178" i="48"/>
  <c r="AO385" i="48"/>
  <c r="AG385" i="48"/>
  <c r="AF385" i="48"/>
  <c r="AG347" i="48"/>
  <c r="AF347" i="48"/>
  <c r="AO347" i="48"/>
  <c r="AG311" i="48"/>
  <c r="AF311" i="48"/>
  <c r="AO311" i="48"/>
  <c r="AG240" i="48"/>
  <c r="AF240" i="48"/>
  <c r="AF416" i="48"/>
  <c r="AO416" i="48"/>
  <c r="AG416" i="48"/>
  <c r="AF387" i="48"/>
  <c r="AO387" i="48"/>
  <c r="AG387" i="48"/>
  <c r="AG127" i="48"/>
  <c r="AF127" i="48"/>
  <c r="AG74" i="48"/>
  <c r="AF74" i="48"/>
  <c r="AG101" i="48"/>
  <c r="AF101" i="48"/>
  <c r="AF352" i="48"/>
  <c r="AO352" i="48"/>
  <c r="AG352" i="48"/>
  <c r="AG162" i="48"/>
  <c r="AF162" i="48"/>
  <c r="AO345" i="48"/>
  <c r="AF345" i="48"/>
  <c r="AG345" i="48"/>
  <c r="AF211" i="48"/>
  <c r="AG211" i="48"/>
  <c r="AG279" i="48"/>
  <c r="AF279" i="48"/>
  <c r="AG80" i="48"/>
  <c r="AF80" i="48"/>
  <c r="AO501" i="48"/>
  <c r="AG501" i="48"/>
  <c r="AF501" i="48"/>
  <c r="AF84" i="48"/>
  <c r="AG84" i="48"/>
  <c r="AG103" i="48"/>
  <c r="AF103" i="48"/>
  <c r="AG152" i="48"/>
  <c r="AF152" i="48"/>
  <c r="AG166" i="48"/>
  <c r="AF166" i="48"/>
  <c r="AG395" i="48"/>
  <c r="AF395" i="48"/>
  <c r="AO395" i="48"/>
  <c r="AG222" i="48"/>
  <c r="AF222" i="48"/>
  <c r="AG116" i="48"/>
  <c r="AF116" i="48"/>
  <c r="AG157" i="48"/>
  <c r="AF157" i="48"/>
  <c r="AG241" i="48"/>
  <c r="AF241" i="48"/>
  <c r="AG121" i="48"/>
  <c r="AF121" i="48"/>
  <c r="AF339" i="48"/>
  <c r="AO339" i="48"/>
  <c r="AG339" i="48"/>
  <c r="AO372" i="48"/>
  <c r="AG372" i="48"/>
  <c r="AF372" i="48"/>
  <c r="AG244" i="48"/>
  <c r="AF244" i="48"/>
  <c r="AG68" i="48"/>
  <c r="AF68" i="48"/>
  <c r="AG542" i="48"/>
  <c r="AO542" i="48"/>
  <c r="AF542" i="48"/>
  <c r="AG195" i="48"/>
  <c r="AF195" i="48"/>
  <c r="AG71" i="48"/>
  <c r="AF71" i="48"/>
  <c r="AO356" i="48"/>
  <c r="AG356" i="48"/>
  <c r="AF356" i="48"/>
  <c r="AG110" i="48"/>
  <c r="AF110" i="48"/>
  <c r="AG258" i="48"/>
  <c r="AF258" i="48"/>
  <c r="AG216" i="48"/>
  <c r="AF216" i="48"/>
  <c r="AG273" i="48"/>
  <c r="AF273" i="48"/>
  <c r="AG154" i="48"/>
  <c r="AF154" i="48"/>
  <c r="AO404" i="48"/>
  <c r="AG404" i="48"/>
  <c r="AF404" i="48"/>
  <c r="AG285" i="48"/>
  <c r="AF285" i="48"/>
  <c r="AF117" i="48"/>
  <c r="AG117" i="48"/>
  <c r="AO538" i="48"/>
  <c r="AF538" i="48"/>
  <c r="AG538" i="48"/>
  <c r="AG281" i="48"/>
  <c r="AF281" i="48"/>
  <c r="AF319" i="48"/>
  <c r="AO319" i="48"/>
  <c r="AG319" i="48"/>
  <c r="AG299" i="48"/>
  <c r="AF299" i="48"/>
  <c r="AC299" i="48" s="1"/>
  <c r="AG375" i="48"/>
  <c r="AF375" i="48"/>
  <c r="AC375" i="48" s="1"/>
  <c r="AP375" i="48" s="1"/>
  <c r="AO375" i="48"/>
  <c r="AG255" i="48"/>
  <c r="AF255" i="48"/>
  <c r="AG192" i="48"/>
  <c r="AF192" i="48"/>
  <c r="AF527" i="48"/>
  <c r="AB527" i="48" s="1"/>
  <c r="AO527" i="48"/>
  <c r="AG527" i="48"/>
  <c r="AG76" i="48"/>
  <c r="AF76" i="48"/>
  <c r="AG551" i="48"/>
  <c r="AF551" i="48"/>
  <c r="AO551" i="48"/>
  <c r="AG514" i="48"/>
  <c r="AO514" i="48"/>
  <c r="AF514" i="48"/>
  <c r="AG59" i="48"/>
  <c r="AF59" i="48"/>
  <c r="AO369" i="48"/>
  <c r="AG369" i="48"/>
  <c r="AF369" i="48"/>
  <c r="AF371" i="48"/>
  <c r="AO371" i="48"/>
  <c r="AG371" i="48"/>
  <c r="AG146" i="48"/>
  <c r="AF146" i="48"/>
  <c r="AO481" i="48"/>
  <c r="AG481" i="48"/>
  <c r="AF481" i="48"/>
  <c r="AO420" i="48"/>
  <c r="AG420" i="48"/>
  <c r="AF420" i="48"/>
  <c r="AO340" i="48"/>
  <c r="AG340" i="48"/>
  <c r="AF340" i="48"/>
  <c r="AG184" i="48"/>
  <c r="AF184" i="48"/>
  <c r="AG61" i="48"/>
  <c r="AF61" i="48"/>
  <c r="AF217" i="48"/>
  <c r="AG217" i="48"/>
  <c r="AF547" i="48"/>
  <c r="AO547" i="48"/>
  <c r="AG547" i="48"/>
  <c r="AG111" i="48"/>
  <c r="AF111" i="48"/>
  <c r="AO392" i="48"/>
  <c r="AG392" i="48"/>
  <c r="AF392" i="48"/>
  <c r="AG108" i="48"/>
  <c r="AF108" i="48"/>
  <c r="AG198" i="48"/>
  <c r="AF198" i="48"/>
  <c r="AG201" i="48"/>
  <c r="AF201" i="48"/>
  <c r="AG523" i="48"/>
  <c r="AF523" i="48"/>
  <c r="AO523" i="48"/>
  <c r="AF406" i="48"/>
  <c r="AO406" i="48"/>
  <c r="AG406" i="48"/>
  <c r="AG252" i="48"/>
  <c r="AF252" i="48"/>
  <c r="AF368" i="48"/>
  <c r="AO368" i="48"/>
  <c r="AG368" i="48"/>
  <c r="AG142" i="48"/>
  <c r="AF142" i="48"/>
  <c r="AF229" i="48"/>
  <c r="AG229" i="48"/>
  <c r="AG254" i="48"/>
  <c r="AF254" i="48"/>
  <c r="AG93" i="48"/>
  <c r="AF93" i="48"/>
  <c r="AF431" i="48"/>
  <c r="AO431" i="48"/>
  <c r="AG431" i="48"/>
  <c r="AG442" i="48"/>
  <c r="AO442" i="48"/>
  <c r="AF442" i="48"/>
  <c r="AG499" i="48"/>
  <c r="AF499" i="48"/>
  <c r="AO499" i="48"/>
  <c r="AG225" i="48"/>
  <c r="AF225" i="48"/>
  <c r="AG294" i="48"/>
  <c r="AF294" i="48"/>
  <c r="AG561" i="48"/>
  <c r="AF561" i="48"/>
  <c r="AB561" i="48" s="1"/>
  <c r="AY561" i="48" s="1"/>
  <c r="AX561" i="48" s="1"/>
  <c r="AO561" i="48"/>
  <c r="AO2031" i="48"/>
  <c r="AG2031" i="48"/>
  <c r="AF2031" i="48"/>
  <c r="AO1273" i="48"/>
  <c r="AG1273" i="48"/>
  <c r="AF1273" i="48"/>
  <c r="AG796" i="48"/>
  <c r="AF796" i="48"/>
  <c r="AO796" i="48"/>
  <c r="AF587" i="48"/>
  <c r="AO587" i="48"/>
  <c r="AG587" i="48"/>
  <c r="AF753" i="48"/>
  <c r="AC753" i="48" s="1"/>
  <c r="AP753" i="48" s="1"/>
  <c r="AO753" i="48"/>
  <c r="AG753" i="48"/>
  <c r="AO1373" i="48"/>
  <c r="AG1373" i="48"/>
  <c r="AF1373" i="48"/>
  <c r="AG1745" i="48"/>
  <c r="AO1745" i="48"/>
  <c r="AF1745" i="48"/>
  <c r="AB1745" i="48" s="1"/>
  <c r="AY1745" i="48" s="1"/>
  <c r="AX1745" i="48" s="1"/>
  <c r="AF1269" i="48"/>
  <c r="AO1269" i="48"/>
  <c r="AG1269" i="48"/>
  <c r="AF1317" i="48"/>
  <c r="AO1317" i="48"/>
  <c r="AG1317" i="48"/>
  <c r="AO752" i="48"/>
  <c r="AG752" i="48"/>
  <c r="AF752" i="48"/>
  <c r="AB752" i="48" s="1"/>
  <c r="AY752" i="48" s="1"/>
  <c r="AX752" i="48" s="1"/>
  <c r="AG931" i="48"/>
  <c r="AF931" i="48"/>
  <c r="AO931" i="48"/>
  <c r="AO1586" i="48"/>
  <c r="AF1586" i="48"/>
  <c r="AG1586" i="48"/>
  <c r="AG1957" i="48"/>
  <c r="AO1957" i="48"/>
  <c r="AF1957" i="48"/>
  <c r="AC1957" i="48" s="1"/>
  <c r="AP1957" i="48" s="1"/>
  <c r="AF1859" i="48"/>
  <c r="AO1859" i="48"/>
  <c r="AG1859" i="48"/>
  <c r="AO1292" i="48"/>
  <c r="AG1292" i="48"/>
  <c r="AF1292" i="48"/>
  <c r="AG1408" i="48"/>
  <c r="AF1408" i="48"/>
  <c r="AO1408" i="48"/>
  <c r="AO1157" i="48"/>
  <c r="AG1157" i="48"/>
  <c r="AF1157" i="48"/>
  <c r="AC1157" i="48" s="1"/>
  <c r="AP1157" i="48" s="1"/>
  <c r="AO1484" i="48"/>
  <c r="AF1484" i="48"/>
  <c r="AC1484" i="48" s="1"/>
  <c r="AP1484" i="48" s="1"/>
  <c r="AG1484" i="48"/>
  <c r="AF1631" i="48"/>
  <c r="AC1631" i="48" s="1"/>
  <c r="AP1631" i="48" s="1"/>
  <c r="AO1631" i="48"/>
  <c r="AG1631" i="48"/>
  <c r="AF717" i="48"/>
  <c r="AO717" i="48"/>
  <c r="AG717" i="48"/>
  <c r="AG1839" i="48"/>
  <c r="AO1839" i="48"/>
  <c r="AF1839" i="48"/>
  <c r="AO743" i="48"/>
  <c r="AG743" i="48"/>
  <c r="AF743" i="48"/>
  <c r="AO1681" i="48"/>
  <c r="AG1681" i="48"/>
  <c r="AF1681" i="48"/>
  <c r="AC1681" i="48" s="1"/>
  <c r="AP1681" i="48" s="1"/>
  <c r="AG1905" i="48"/>
  <c r="AF1905" i="48"/>
  <c r="AO1905" i="48"/>
  <c r="AO803" i="48"/>
  <c r="AG803" i="48"/>
  <c r="AF803" i="48"/>
  <c r="AG1499" i="48"/>
  <c r="AF1499" i="48"/>
  <c r="AO1499" i="48"/>
  <c r="AG631" i="48"/>
  <c r="AO631" i="48"/>
  <c r="AF631" i="48"/>
  <c r="AF1433" i="48"/>
  <c r="AO1433" i="48"/>
  <c r="AG1433" i="48"/>
  <c r="AO1797" i="48"/>
  <c r="AF1797" i="48"/>
  <c r="AB1797" i="48" s="1"/>
  <c r="AY1797" i="48" s="1"/>
  <c r="AX1797" i="48" s="1"/>
  <c r="AG1797" i="48"/>
  <c r="AG1243" i="48"/>
  <c r="AF1243" i="48"/>
  <c r="AO1243" i="48"/>
  <c r="AG1118" i="48"/>
  <c r="AF1118" i="48"/>
  <c r="AC1118" i="48" s="1"/>
  <c r="AP1118" i="48" s="1"/>
  <c r="AO1118" i="48"/>
  <c r="AG1625" i="48"/>
  <c r="AF1625" i="48"/>
  <c r="AO1625" i="48"/>
  <c r="AG1130" i="48"/>
  <c r="AO1130" i="48"/>
  <c r="AF1130" i="48"/>
  <c r="AF755" i="48"/>
  <c r="AO755" i="48"/>
  <c r="AG755" i="48"/>
  <c r="AF1337" i="48"/>
  <c r="AO1337" i="48"/>
  <c r="AG1337" i="48"/>
  <c r="AO1260" i="48"/>
  <c r="AG1260" i="48"/>
  <c r="AF1260" i="48"/>
  <c r="AB1260" i="48" s="1"/>
  <c r="AY1260" i="48" s="1"/>
  <c r="AX1260" i="48" s="1"/>
  <c r="AO1846" i="48"/>
  <c r="AG1846" i="48"/>
  <c r="AF1846" i="48"/>
  <c r="AC1846" i="48" s="1"/>
  <c r="AP1846" i="48" s="1"/>
  <c r="AO783" i="48"/>
  <c r="AF783" i="48"/>
  <c r="AG783" i="48"/>
  <c r="AG720" i="48"/>
  <c r="AF720" i="48"/>
  <c r="AO720" i="48"/>
  <c r="AG721" i="48"/>
  <c r="AF721" i="48"/>
  <c r="AO721" i="48"/>
  <c r="AO1736" i="48"/>
  <c r="AG1736" i="48"/>
  <c r="AF1736" i="48"/>
  <c r="AG2037" i="48"/>
  <c r="AF2037" i="48"/>
  <c r="AC2037" i="48" s="1"/>
  <c r="AP2037" i="48" s="1"/>
  <c r="AO2037" i="48"/>
  <c r="AG2040" i="48"/>
  <c r="AF2040" i="48"/>
  <c r="AO2040" i="48"/>
  <c r="AF654" i="48"/>
  <c r="AO654" i="48"/>
  <c r="AG654" i="48"/>
  <c r="AG677" i="48"/>
  <c r="AF677" i="48"/>
  <c r="AC677" i="48" s="1"/>
  <c r="AP677" i="48" s="1"/>
  <c r="AO677" i="48"/>
  <c r="AO1759" i="48"/>
  <c r="AG1759" i="48"/>
  <c r="AF1759" i="48"/>
  <c r="AO1201" i="48"/>
  <c r="AG1201" i="48"/>
  <c r="AF1201" i="48"/>
  <c r="AG1684" i="48"/>
  <c r="AF1684" i="48"/>
  <c r="AO1684" i="48"/>
  <c r="AO1363" i="48"/>
  <c r="AG1363" i="48"/>
  <c r="AF1363" i="48"/>
  <c r="AF1232" i="48"/>
  <c r="AG1232" i="48"/>
  <c r="AO1232" i="48"/>
  <c r="AG1505" i="48"/>
  <c r="AF1505" i="48"/>
  <c r="AC1505" i="48" s="1"/>
  <c r="AP1505" i="48" s="1"/>
  <c r="AO1505" i="48"/>
  <c r="AO1056" i="48"/>
  <c r="AG1056" i="48"/>
  <c r="AF1056" i="48"/>
  <c r="AO909" i="48"/>
  <c r="AG909" i="48"/>
  <c r="AF909" i="48"/>
  <c r="AG615" i="48"/>
  <c r="AO615" i="48"/>
  <c r="AF615" i="48"/>
  <c r="AF1060" i="48"/>
  <c r="AO1060" i="48"/>
  <c r="AG1060" i="48"/>
  <c r="AO1389" i="48"/>
  <c r="AF1389" i="48"/>
  <c r="AG1389" i="48"/>
  <c r="AO1752" i="48"/>
  <c r="AG1752" i="48"/>
  <c r="AF1752" i="48"/>
  <c r="AG1871" i="48"/>
  <c r="AO1871" i="48"/>
  <c r="AF1871" i="48"/>
  <c r="AF1520" i="48"/>
  <c r="AO1520" i="48"/>
  <c r="AG1520" i="48"/>
  <c r="AG1128" i="48"/>
  <c r="AF1128" i="48"/>
  <c r="AO1128" i="48"/>
  <c r="AO1749" i="48"/>
  <c r="AF1749" i="48"/>
  <c r="AB1749" i="48" s="1"/>
  <c r="AY1749" i="48" s="1"/>
  <c r="AX1749" i="48" s="1"/>
  <c r="AG1749" i="48"/>
  <c r="AG960" i="48"/>
  <c r="AF960" i="48"/>
  <c r="AO960" i="48"/>
  <c r="AG1651" i="48"/>
  <c r="AF1651" i="48"/>
  <c r="AO1651" i="48"/>
  <c r="AF1164" i="48"/>
  <c r="AC1164" i="48" s="1"/>
  <c r="AP1164" i="48" s="1"/>
  <c r="AO1164" i="48"/>
  <c r="AG1164" i="48"/>
  <c r="AG1882" i="48"/>
  <c r="AF1882" i="48"/>
  <c r="AO1882" i="48"/>
  <c r="AO1972" i="48"/>
  <c r="AG1972" i="48"/>
  <c r="AF1972" i="48"/>
  <c r="AF857" i="48"/>
  <c r="AO857" i="48"/>
  <c r="AG857" i="48"/>
  <c r="AF1280" i="48"/>
  <c r="AC1280" i="48" s="1"/>
  <c r="AP1280" i="48" s="1"/>
  <c r="AO1280" i="48"/>
  <c r="AG1280" i="48"/>
  <c r="AG1295" i="48"/>
  <c r="AF1295" i="48"/>
  <c r="AC1295" i="48" s="1"/>
  <c r="AP1295" i="48" s="1"/>
  <c r="AO1295" i="48"/>
  <c r="AF676" i="48"/>
  <c r="AO676" i="48"/>
  <c r="AG676" i="48"/>
  <c r="AG1903" i="48"/>
  <c r="AO1903" i="48"/>
  <c r="AF1903" i="48"/>
  <c r="AB1903" i="48" s="1"/>
  <c r="AY1903" i="48" s="1"/>
  <c r="AX1903" i="48" s="1"/>
  <c r="AG1862" i="48"/>
  <c r="AF1862" i="48"/>
  <c r="AO1862" i="48"/>
  <c r="AO1825" i="48"/>
  <c r="AF1825" i="48"/>
  <c r="AG1825" i="48"/>
  <c r="AF1033" i="48"/>
  <c r="AO1033" i="48"/>
  <c r="AG1033" i="48"/>
  <c r="AO1494" i="48"/>
  <c r="AG1494" i="48"/>
  <c r="AF1494" i="48"/>
  <c r="AO903" i="48"/>
  <c r="AF903" i="48"/>
  <c r="AG903" i="48"/>
  <c r="AO1140" i="48"/>
  <c r="AG1140" i="48"/>
  <c r="AF1140" i="48"/>
  <c r="AG1399" i="48"/>
  <c r="AF1399" i="48"/>
  <c r="AO1399" i="48"/>
  <c r="AG894" i="48"/>
  <c r="AF894" i="48"/>
  <c r="AO894" i="48"/>
  <c r="AO893" i="48"/>
  <c r="AG893" i="48"/>
  <c r="AF893" i="48"/>
  <c r="AG649" i="48"/>
  <c r="AF649" i="48"/>
  <c r="AO649" i="48"/>
  <c r="AF2000" i="48"/>
  <c r="AO2000" i="48"/>
  <c r="AG2000" i="48"/>
  <c r="AF740" i="48"/>
  <c r="AO740" i="48"/>
  <c r="AG740" i="48"/>
  <c r="AO669" i="48"/>
  <c r="AG669" i="48"/>
  <c r="AF669" i="48"/>
  <c r="AF1479" i="48"/>
  <c r="AO1479" i="48"/>
  <c r="AG1479" i="48"/>
  <c r="AO700" i="48"/>
  <c r="AG700" i="48"/>
  <c r="AF700" i="48"/>
  <c r="AB700" i="48" s="1"/>
  <c r="AY700" i="48" s="1"/>
  <c r="AX700" i="48" s="1"/>
  <c r="AO1325" i="48"/>
  <c r="AG1325" i="48"/>
  <c r="AF1325" i="48"/>
  <c r="AC1325" i="48" s="1"/>
  <c r="AP1325" i="48" s="1"/>
  <c r="AO1126" i="48"/>
  <c r="AG1126" i="48"/>
  <c r="AF1126" i="48"/>
  <c r="AG1546" i="48"/>
  <c r="AF1546" i="48"/>
  <c r="AC1546" i="48" s="1"/>
  <c r="AP1546" i="48" s="1"/>
  <c r="AO1546" i="48"/>
  <c r="AG1571" i="48"/>
  <c r="AF1571" i="48"/>
  <c r="AB1571" i="48" s="1"/>
  <c r="AY1571" i="48" s="1"/>
  <c r="AX1571" i="48" s="1"/>
  <c r="AO1571" i="48"/>
  <c r="AG1904" i="48"/>
  <c r="AF1904" i="48"/>
  <c r="AB1904" i="48" s="1"/>
  <c r="AY1904" i="48" s="1"/>
  <c r="AX1904" i="48" s="1"/>
  <c r="AO1904" i="48"/>
  <c r="AG1282" i="48"/>
  <c r="AO1282" i="48"/>
  <c r="AF1282" i="48"/>
  <c r="AG1615" i="48"/>
  <c r="AF1615" i="48"/>
  <c r="AO1615" i="48"/>
  <c r="AG584" i="48"/>
  <c r="AF584" i="48"/>
  <c r="AO584" i="48"/>
  <c r="AG1712" i="48"/>
  <c r="AF1712" i="48"/>
  <c r="AO1712" i="48"/>
  <c r="AF1914" i="48"/>
  <c r="AC1914" i="48" s="1"/>
  <c r="AP1914" i="48" s="1"/>
  <c r="AO1914" i="48"/>
  <c r="AG1914" i="48"/>
  <c r="AG1577" i="48"/>
  <c r="AF1577" i="48"/>
  <c r="AO1577" i="48"/>
  <c r="AG1258" i="48"/>
  <c r="AO1258" i="48"/>
  <c r="AF1258" i="48"/>
  <c r="AG1066" i="48"/>
  <c r="AF1066" i="48"/>
  <c r="AO1066" i="48"/>
  <c r="AG1925" i="48"/>
  <c r="AF1925" i="48"/>
  <c r="AO1925" i="48"/>
  <c r="AG1134" i="48"/>
  <c r="AO1134" i="48"/>
  <c r="AF1134" i="48"/>
  <c r="AF1864" i="48"/>
  <c r="AO1864" i="48"/>
  <c r="AG1864" i="48"/>
  <c r="AO935" i="48"/>
  <c r="AF935" i="48"/>
  <c r="AG935" i="48"/>
  <c r="AG744" i="48"/>
  <c r="AF744" i="48"/>
  <c r="AO744" i="48"/>
  <c r="AG1598" i="48"/>
  <c r="AO1598" i="48"/>
  <c r="AF1598" i="48"/>
  <c r="AB1598" i="48" s="1"/>
  <c r="AY1598" i="48" s="1"/>
  <c r="AX1598" i="48" s="1"/>
  <c r="AF1185" i="48"/>
  <c r="AO1185" i="48"/>
  <c r="AG1185" i="48"/>
  <c r="AO1012" i="48"/>
  <c r="AG1012" i="48"/>
  <c r="AF1012" i="48"/>
  <c r="AG1332" i="48"/>
  <c r="AO1332" i="48"/>
  <c r="AF1332" i="48"/>
  <c r="AG1291" i="48"/>
  <c r="AF1291" i="48"/>
  <c r="AO1291" i="48"/>
  <c r="AF1800" i="48"/>
  <c r="AO1800" i="48"/>
  <c r="AG1800" i="48"/>
  <c r="AG797" i="48"/>
  <c r="AF797" i="48"/>
  <c r="AO797" i="48"/>
  <c r="AO644" i="48"/>
  <c r="AG644" i="48"/>
  <c r="AF644" i="48"/>
  <c r="AG1020" i="48"/>
  <c r="AF1020" i="48"/>
  <c r="AO1020" i="48"/>
  <c r="AO1398" i="48"/>
  <c r="AG1398" i="48"/>
  <c r="AF1398" i="48"/>
  <c r="AO1659" i="48"/>
  <c r="AG1659" i="48"/>
  <c r="AF1659" i="48"/>
  <c r="AF1929" i="48"/>
  <c r="AO1929" i="48"/>
  <c r="AG1929" i="48"/>
  <c r="AF749" i="48"/>
  <c r="AO749" i="48"/>
  <c r="AG749" i="48"/>
  <c r="AG742" i="48"/>
  <c r="AO742" i="48"/>
  <c r="AF742" i="48"/>
  <c r="AG1656" i="48"/>
  <c r="AO1656" i="48"/>
  <c r="AF1656" i="48"/>
  <c r="AG1234" i="48"/>
  <c r="AO1234" i="48"/>
  <c r="AF1234" i="48"/>
  <c r="AG1852" i="48"/>
  <c r="AF1852" i="48"/>
  <c r="AO1852" i="48"/>
  <c r="AG1351" i="48"/>
  <c r="AF1351" i="48"/>
  <c r="AB1351" i="48" s="1"/>
  <c r="AY1351" i="48" s="1"/>
  <c r="AX1351" i="48" s="1"/>
  <c r="AO1351" i="48"/>
  <c r="AO1685" i="48"/>
  <c r="AG1685" i="48"/>
  <c r="AF1685" i="48"/>
  <c r="AO928" i="48"/>
  <c r="AG928" i="48"/>
  <c r="AF928" i="48"/>
  <c r="AG1911" i="48"/>
  <c r="AF1911" i="48"/>
  <c r="AO1911" i="48"/>
  <c r="AG1427" i="48"/>
  <c r="AF1427" i="48"/>
  <c r="AB1427" i="48" s="1"/>
  <c r="AY1427" i="48" s="1"/>
  <c r="AX1427" i="48" s="1"/>
  <c r="AO1427" i="48"/>
  <c r="AF1597" i="48"/>
  <c r="AO1597" i="48"/>
  <c r="AG1597" i="48"/>
  <c r="AO1410" i="48"/>
  <c r="AG1410" i="48"/>
  <c r="AF1410" i="48"/>
  <c r="AO1735" i="48"/>
  <c r="AG1735" i="48"/>
  <c r="AF1735" i="48"/>
  <c r="AO1976" i="48"/>
  <c r="AG1976" i="48"/>
  <c r="AF1976" i="48"/>
  <c r="AO1049" i="48"/>
  <c r="AG1049" i="48"/>
  <c r="AF1049" i="48"/>
  <c r="AC1049" i="48" s="1"/>
  <c r="AP1049" i="48" s="1"/>
  <c r="AG1590" i="48"/>
  <c r="AO1590" i="48"/>
  <c r="AF1590" i="48"/>
  <c r="AO1430" i="48"/>
  <c r="AG1430" i="48"/>
  <c r="AF1430" i="48"/>
  <c r="AC1430" i="48" s="1"/>
  <c r="AP1430" i="48" s="1"/>
  <c r="AO1700" i="48"/>
  <c r="AG1700" i="48"/>
  <c r="AF1700" i="48"/>
  <c r="AG1958" i="48"/>
  <c r="AF1958" i="48"/>
  <c r="AO1958" i="48"/>
  <c r="AG598" i="48"/>
  <c r="AF598" i="48"/>
  <c r="AO598" i="48"/>
  <c r="AG1476" i="48"/>
  <c r="AO1476" i="48"/>
  <c r="AF1476" i="48"/>
  <c r="AC1476" i="48" s="1"/>
  <c r="AP1476" i="48" s="1"/>
  <c r="AG1457" i="48"/>
  <c r="AF1457" i="48"/>
  <c r="AO1457" i="48"/>
  <c r="AO1613" i="48"/>
  <c r="AG1613" i="48"/>
  <c r="AF1613" i="48"/>
  <c r="AF1842" i="48"/>
  <c r="AO1842" i="48"/>
  <c r="AG1842" i="48"/>
  <c r="AF559" i="48"/>
  <c r="AO559" i="48"/>
  <c r="AG559" i="48"/>
  <c r="AG879" i="48"/>
  <c r="AO879" i="48"/>
  <c r="AF879" i="48"/>
  <c r="AB879" i="48" s="1"/>
  <c r="AY879" i="48" s="1"/>
  <c r="AX879" i="48" s="1"/>
  <c r="AO1425" i="48"/>
  <c r="AG1425" i="48"/>
  <c r="AF1425" i="48"/>
  <c r="AG1896" i="48"/>
  <c r="AF1896" i="48"/>
  <c r="AO1896" i="48"/>
  <c r="AO1535" i="48"/>
  <c r="AG1535" i="48"/>
  <c r="AF1535" i="48"/>
  <c r="AF1890" i="48"/>
  <c r="AO1890" i="48"/>
  <c r="AG1890" i="48"/>
  <c r="AG1087" i="48"/>
  <c r="AO1087" i="48"/>
  <c r="AF1087" i="48"/>
  <c r="AB1087" i="48" s="1"/>
  <c r="AY1087" i="48" s="1"/>
  <c r="AX1087" i="48" s="1"/>
  <c r="AO1453" i="48"/>
  <c r="AG1453" i="48"/>
  <c r="AF1453" i="48"/>
  <c r="AF1160" i="48"/>
  <c r="AO1160" i="48"/>
  <c r="AG1160" i="48"/>
  <c r="AF1199" i="48"/>
  <c r="AO1199" i="48"/>
  <c r="AG1199" i="48"/>
  <c r="AF606" i="48"/>
  <c r="AO606" i="48"/>
  <c r="AG606" i="48"/>
  <c r="AO1710" i="48"/>
  <c r="AG1710" i="48"/>
  <c r="AF1710" i="48"/>
  <c r="AG658" i="48"/>
  <c r="AF658" i="48"/>
  <c r="AO658" i="48"/>
  <c r="AO1065" i="48"/>
  <c r="AG1065" i="48"/>
  <c r="AF1065" i="48"/>
  <c r="AF789" i="48"/>
  <c r="AO789" i="48"/>
  <c r="AG789" i="48"/>
  <c r="AF1229" i="48"/>
  <c r="AO1229" i="48"/>
  <c r="AG1229" i="48"/>
  <c r="AO1414" i="48"/>
  <c r="AG1414" i="48"/>
  <c r="AF1414" i="48"/>
  <c r="AF666" i="48"/>
  <c r="AO666" i="48"/>
  <c r="AG666" i="48"/>
  <c r="AG1705" i="48"/>
  <c r="AF1705" i="48"/>
  <c r="AC1705" i="48" s="1"/>
  <c r="AP1705" i="48" s="1"/>
  <c r="AO1705" i="48"/>
  <c r="AG1203" i="48"/>
  <c r="AF1203" i="48"/>
  <c r="AO1203" i="48"/>
  <c r="AG741" i="48"/>
  <c r="AF741" i="48"/>
  <c r="AC741" i="48" s="1"/>
  <c r="AP741" i="48" s="1"/>
  <c r="AO741" i="48"/>
  <c r="AO1374" i="48"/>
  <c r="AG1374" i="48"/>
  <c r="AF1374" i="48"/>
  <c r="AO1720" i="48"/>
  <c r="AG1720" i="48"/>
  <c r="AF1720" i="48"/>
  <c r="AO2004" i="48"/>
  <c r="AG2004" i="48"/>
  <c r="AF2004" i="48"/>
  <c r="AB2004" i="48" s="1"/>
  <c r="AY2004" i="48" s="1"/>
  <c r="AX2004" i="48" s="1"/>
  <c r="AG1886" i="48"/>
  <c r="AF1886" i="48"/>
  <c r="AC1886" i="48" s="1"/>
  <c r="AP1886" i="48" s="1"/>
  <c r="AO1886" i="48"/>
  <c r="AG1242" i="48"/>
  <c r="AO1242" i="48"/>
  <c r="AF1242" i="48"/>
  <c r="AF1996" i="48"/>
  <c r="AO1996" i="48"/>
  <c r="AG1996" i="48"/>
  <c r="AO888" i="48"/>
  <c r="AG888" i="48"/>
  <c r="AF888" i="48"/>
  <c r="AF590" i="48"/>
  <c r="AC590" i="48" s="1"/>
  <c r="AP590" i="48" s="1"/>
  <c r="AO590" i="48"/>
  <c r="AG590" i="48"/>
  <c r="AG782" i="48"/>
  <c r="AF782" i="48"/>
  <c r="AO782" i="48"/>
  <c r="AG597" i="48"/>
  <c r="AF597" i="48"/>
  <c r="AO597" i="48"/>
  <c r="AO1147" i="48"/>
  <c r="AF1147" i="48"/>
  <c r="AG1147" i="48"/>
  <c r="AF1540" i="48"/>
  <c r="AO1540" i="48"/>
  <c r="AG1540" i="48"/>
  <c r="AG1504" i="48"/>
  <c r="AF1504" i="48"/>
  <c r="AO1504" i="48"/>
  <c r="AF567" i="48"/>
  <c r="AB567" i="48" s="1"/>
  <c r="AY567" i="48" s="1"/>
  <c r="AX567" i="48" s="1"/>
  <c r="AO567" i="48"/>
  <c r="AG567" i="48"/>
  <c r="AO1133" i="48"/>
  <c r="AG1133" i="48"/>
  <c r="AF1133" i="48"/>
  <c r="AF1491" i="48"/>
  <c r="AO1491" i="48"/>
  <c r="AG1491" i="48"/>
  <c r="AF1919" i="48"/>
  <c r="AO1919" i="48"/>
  <c r="AG1919" i="48"/>
  <c r="AG1250" i="48"/>
  <c r="AO1250" i="48"/>
  <c r="AF1250" i="48"/>
  <c r="AO1808" i="48"/>
  <c r="AG1808" i="48"/>
  <c r="AF1808" i="48"/>
  <c r="AG1070" i="48"/>
  <c r="AO1070" i="48"/>
  <c r="AF1070" i="48"/>
  <c r="AO1856" i="48"/>
  <c r="AG1856" i="48"/>
  <c r="AF1856" i="48"/>
  <c r="AF1010" i="48"/>
  <c r="AO1010" i="48"/>
  <c r="AG1010" i="48"/>
  <c r="AG1581" i="48"/>
  <c r="AF1581" i="48"/>
  <c r="AO1581" i="48"/>
  <c r="AO1188" i="48"/>
  <c r="AG1188" i="48"/>
  <c r="AF1188" i="48"/>
  <c r="AB1188" i="48" s="1"/>
  <c r="AY1188" i="48" s="1"/>
  <c r="AX1188" i="48" s="1"/>
  <c r="AO996" i="48"/>
  <c r="AG996" i="48"/>
  <c r="AF996" i="48"/>
  <c r="AO1537" i="48"/>
  <c r="AG1537" i="48"/>
  <c r="AF1537" i="48"/>
  <c r="AG1175" i="48"/>
  <c r="AF1175" i="48"/>
  <c r="AC1175" i="48" s="1"/>
  <c r="AP1175" i="48" s="1"/>
  <c r="AO1175" i="48"/>
  <c r="AG1088" i="48"/>
  <c r="AF1088" i="48"/>
  <c r="AO1088" i="48"/>
  <c r="AG1162" i="48"/>
  <c r="AF1162" i="48"/>
  <c r="AB1162" i="48" s="1"/>
  <c r="AY1162" i="48" s="1"/>
  <c r="AX1162" i="48" s="1"/>
  <c r="AO1162" i="48"/>
  <c r="AG1235" i="48"/>
  <c r="AO1235" i="48"/>
  <c r="AF1235" i="48"/>
  <c r="AO1880" i="48"/>
  <c r="AG1880" i="48"/>
  <c r="AF1880" i="48"/>
  <c r="AF1502" i="48"/>
  <c r="AO1502" i="48"/>
  <c r="AG1502" i="48"/>
  <c r="AG634" i="48"/>
  <c r="AF634" i="48"/>
  <c r="AO634" i="48"/>
  <c r="AO1174" i="48"/>
  <c r="AG1174" i="48"/>
  <c r="AF1174" i="48"/>
  <c r="AG1737" i="48"/>
  <c r="AO1737" i="48"/>
  <c r="AF1737" i="48"/>
  <c r="AG604" i="48"/>
  <c r="AF604" i="48"/>
  <c r="AC604" i="48" s="1"/>
  <c r="AP604" i="48" s="1"/>
  <c r="AO604" i="48"/>
  <c r="AF1611" i="48"/>
  <c r="AO1611" i="48"/>
  <c r="AG1611" i="48"/>
  <c r="AO1143" i="48"/>
  <c r="AF1143" i="48"/>
  <c r="AB1143" i="48" s="1"/>
  <c r="AY1143" i="48" s="1"/>
  <c r="AX1143" i="48" s="1"/>
  <c r="AG1143" i="48"/>
  <c r="AO1699" i="48"/>
  <c r="AG1699" i="48"/>
  <c r="AF1699" i="48"/>
  <c r="AO733" i="48"/>
  <c r="AG733" i="48"/>
  <c r="AF733" i="48"/>
  <c r="AG986" i="48"/>
  <c r="AF986" i="48"/>
  <c r="AO986" i="48"/>
  <c r="AO1689" i="48"/>
  <c r="AF1689" i="48"/>
  <c r="AG1689" i="48"/>
  <c r="AO1021" i="48"/>
  <c r="AG1021" i="48"/>
  <c r="AF1021" i="48"/>
  <c r="AC1021" i="48" s="1"/>
  <c r="AP1021" i="48" s="1"/>
  <c r="AF1379" i="48"/>
  <c r="AO1379" i="48"/>
  <c r="AG1379" i="48"/>
  <c r="AF1264" i="48"/>
  <c r="AO1264" i="48"/>
  <c r="AG1264" i="48"/>
  <c r="AG1558" i="48"/>
  <c r="AO1558" i="48"/>
  <c r="AF1558" i="48"/>
  <c r="AO1246" i="48"/>
  <c r="AG1246" i="48"/>
  <c r="AF1246" i="48"/>
  <c r="AO1594" i="48"/>
  <c r="AG1594" i="48"/>
  <c r="AF1594" i="48"/>
  <c r="AG1166" i="48"/>
  <c r="AO1166" i="48"/>
  <c r="AF1166" i="48"/>
  <c r="AG765" i="48"/>
  <c r="AF765" i="48"/>
  <c r="AO765" i="48"/>
  <c r="AO1323" i="48"/>
  <c r="AG1323" i="48"/>
  <c r="AF1323" i="48"/>
  <c r="AO1868" i="48"/>
  <c r="AG1868" i="48"/>
  <c r="AF1868" i="48"/>
  <c r="AF1052" i="48"/>
  <c r="AO1052" i="48"/>
  <c r="AG1052" i="48"/>
  <c r="AO1423" i="48"/>
  <c r="AG1423" i="48"/>
  <c r="AF1423" i="48"/>
  <c r="AG1744" i="48"/>
  <c r="AO1744" i="48"/>
  <c r="AF1744" i="48"/>
  <c r="AO2023" i="48"/>
  <c r="AG2023" i="48"/>
  <c r="AF2023" i="48"/>
  <c r="AC2023" i="48" s="1"/>
  <c r="AP2023" i="48" s="1"/>
  <c r="AG1658" i="48"/>
  <c r="AF1658" i="48"/>
  <c r="AO1658" i="48"/>
  <c r="AF1148" i="48"/>
  <c r="AO1148" i="48"/>
  <c r="AG1148" i="48"/>
  <c r="AO1220" i="48"/>
  <c r="AG1220" i="48"/>
  <c r="AF1220" i="48"/>
  <c r="AO1034" i="48"/>
  <c r="AG1034" i="48"/>
  <c r="AF1034" i="48"/>
  <c r="AF1078" i="48"/>
  <c r="AO1078" i="48"/>
  <c r="AG1078" i="48"/>
  <c r="AO1819" i="48"/>
  <c r="AF1819" i="48"/>
  <c r="AG1819" i="48"/>
  <c r="AG1985" i="48"/>
  <c r="AF1985" i="48"/>
  <c r="AO1985" i="48"/>
  <c r="AO910" i="48"/>
  <c r="AG910" i="48"/>
  <c r="AF910" i="48"/>
  <c r="AB910" i="48" s="1"/>
  <c r="AY910" i="48" s="1"/>
  <c r="AX910" i="48" s="1"/>
  <c r="AG1303" i="48"/>
  <c r="AF1303" i="48"/>
  <c r="AO1303" i="48"/>
  <c r="AF1686" i="48"/>
  <c r="AO1686" i="48"/>
  <c r="AG1686" i="48"/>
  <c r="AO1545" i="48"/>
  <c r="AG1545" i="48"/>
  <c r="AF1545" i="48"/>
  <c r="AC1545" i="48" s="1"/>
  <c r="AP1545" i="48" s="1"/>
  <c r="AO571" i="48"/>
  <c r="AG571" i="48"/>
  <c r="AF571" i="48"/>
  <c r="AG778" i="48"/>
  <c r="AF778" i="48"/>
  <c r="AB778" i="48" s="1"/>
  <c r="AY778" i="48" s="1"/>
  <c r="AX778" i="48" s="1"/>
  <c r="AO778" i="48"/>
  <c r="AF1385" i="48"/>
  <c r="AC1385" i="48" s="1"/>
  <c r="AP1385" i="48" s="1"/>
  <c r="AO1385" i="48"/>
  <c r="AG1385" i="48"/>
  <c r="AG1770" i="48"/>
  <c r="AF1770" i="48"/>
  <c r="AB1770" i="48" s="1"/>
  <c r="AY1770" i="48" s="1"/>
  <c r="AX1770" i="48" s="1"/>
  <c r="AO1770" i="48"/>
  <c r="AO1153" i="48"/>
  <c r="AG1153" i="48"/>
  <c r="AF1153" i="48"/>
  <c r="AG1372" i="48"/>
  <c r="AO1372" i="48"/>
  <c r="AF1372" i="48"/>
  <c r="AC1372" i="48" s="1"/>
  <c r="AP1372" i="48" s="1"/>
  <c r="AO1284" i="48"/>
  <c r="AG1284" i="48"/>
  <c r="AF1284" i="48"/>
  <c r="AO992" i="48"/>
  <c r="AG992" i="48"/>
  <c r="AF992" i="48"/>
  <c r="AG835" i="48"/>
  <c r="AF835" i="48"/>
  <c r="AC835" i="48" s="1"/>
  <c r="AP835" i="48" s="1"/>
  <c r="AO835" i="48"/>
  <c r="AF1263" i="48"/>
  <c r="AO1263" i="48"/>
  <c r="AG1263" i="48"/>
  <c r="AO812" i="48"/>
  <c r="AG812" i="48"/>
  <c r="AF812" i="48"/>
  <c r="AO640" i="48"/>
  <c r="AG640" i="48"/>
  <c r="AF640" i="48"/>
  <c r="AG1343" i="48"/>
  <c r="AF1343" i="48"/>
  <c r="AO1343" i="48"/>
  <c r="AF1205" i="48"/>
  <c r="AO1205" i="48"/>
  <c r="AG1205" i="48"/>
  <c r="AG908" i="48"/>
  <c r="AF908" i="48"/>
  <c r="AO908" i="48"/>
  <c r="AG1079" i="48"/>
  <c r="AF1079" i="48"/>
  <c r="AO1079" i="48"/>
  <c r="AO1657" i="48"/>
  <c r="AG1657" i="48"/>
  <c r="AF1657" i="48"/>
  <c r="AG1948" i="48"/>
  <c r="AF1948" i="48"/>
  <c r="AC1948" i="48" s="1"/>
  <c r="AP1948" i="48" s="1"/>
  <c r="AO1948" i="48"/>
  <c r="AO2035" i="48"/>
  <c r="AG2035" i="48"/>
  <c r="AF2035" i="48"/>
  <c r="AG1660" i="48"/>
  <c r="AO1660" i="48"/>
  <c r="AF1660" i="48"/>
  <c r="AF1240" i="48"/>
  <c r="AO1240" i="48"/>
  <c r="AG1240" i="48"/>
  <c r="AO1776" i="48"/>
  <c r="AG1776" i="48"/>
  <c r="AF1776" i="48"/>
  <c r="AO889" i="48"/>
  <c r="AG889" i="48"/>
  <c r="AF889" i="48"/>
  <c r="AO882" i="48"/>
  <c r="AG882" i="48"/>
  <c r="AF882" i="48"/>
  <c r="AC882" i="48" s="1"/>
  <c r="AP882" i="48" s="1"/>
  <c r="AG1881" i="48"/>
  <c r="AF1881" i="48"/>
  <c r="AO1881" i="48"/>
  <c r="AG1044" i="48"/>
  <c r="AF1044" i="48"/>
  <c r="AO1044" i="48"/>
  <c r="AG1885" i="48"/>
  <c r="AF1885" i="48"/>
  <c r="AO1885" i="48"/>
  <c r="AF1396" i="48"/>
  <c r="AO1396" i="48"/>
  <c r="AG1396" i="48"/>
  <c r="AO1230" i="48"/>
  <c r="AF1230" i="48"/>
  <c r="AB1230" i="48" s="1"/>
  <c r="AY1230" i="48" s="1"/>
  <c r="AX1230" i="48" s="1"/>
  <c r="AG1230" i="48"/>
  <c r="AF831" i="48"/>
  <c r="AG831" i="48"/>
  <c r="AO831" i="48"/>
  <c r="AF630" i="48"/>
  <c r="AO630" i="48"/>
  <c r="AG630" i="48"/>
  <c r="AG1028" i="48"/>
  <c r="AF1028" i="48"/>
  <c r="AO1028" i="48"/>
  <c r="AO916" i="48"/>
  <c r="AG916" i="48"/>
  <c r="AF916" i="48"/>
  <c r="AO1182" i="48"/>
  <c r="AG1182" i="48"/>
  <c r="AF1182" i="48"/>
  <c r="AG2043" i="48"/>
  <c r="AF2043" i="48"/>
  <c r="AO2043" i="48"/>
  <c r="AO868" i="48"/>
  <c r="AG868" i="48"/>
  <c r="AF868" i="48"/>
  <c r="AG1218" i="48"/>
  <c r="AO1218" i="48"/>
  <c r="AF1218" i="48"/>
  <c r="AO1336" i="48"/>
  <c r="AF1336" i="48"/>
  <c r="AC1336" i="48" s="1"/>
  <c r="AP1336" i="48" s="1"/>
  <c r="AG1336" i="48"/>
  <c r="AO656" i="48"/>
  <c r="AG656" i="48"/>
  <c r="AF656" i="48"/>
  <c r="AG1011" i="48"/>
  <c r="AO1011" i="48"/>
  <c r="AF1011" i="48"/>
  <c r="AO933" i="48"/>
  <c r="AG933" i="48"/>
  <c r="AF933" i="48"/>
  <c r="AG1813" i="48"/>
  <c r="AF1813" i="48"/>
  <c r="AO1813" i="48"/>
  <c r="AO2029" i="48"/>
  <c r="AG2029" i="48"/>
  <c r="AF2029" i="48"/>
  <c r="AG1574" i="48"/>
  <c r="AO1574" i="48"/>
  <c r="AF1574" i="48"/>
  <c r="AO1137" i="48"/>
  <c r="AG1137" i="48"/>
  <c r="AF1137" i="48"/>
  <c r="AB1137" i="48" s="1"/>
  <c r="AY1137" i="48" s="1"/>
  <c r="AX1137" i="48" s="1"/>
  <c r="AG813" i="48"/>
  <c r="AF813" i="48"/>
  <c r="AO813" i="48"/>
  <c r="AG1570" i="48"/>
  <c r="AO1570" i="48"/>
  <c r="AF1570" i="48"/>
  <c r="AB1570" i="48" s="1"/>
  <c r="AY1570" i="48" s="1"/>
  <c r="AX1570" i="48" s="1"/>
  <c r="AO1109" i="48"/>
  <c r="AG1109" i="48"/>
  <c r="AF1109" i="48"/>
  <c r="AB1109" i="48" s="1"/>
  <c r="AY1109" i="48" s="1"/>
  <c r="AX1109" i="48" s="1"/>
  <c r="AO1387" i="48"/>
  <c r="AG1387" i="48"/>
  <c r="AF1387" i="48"/>
  <c r="AF1145" i="48"/>
  <c r="AG1145" i="48"/>
  <c r="AO1145" i="48"/>
  <c r="AO1276" i="48"/>
  <c r="AG1276" i="48"/>
  <c r="AF1276" i="48"/>
  <c r="AG870" i="48"/>
  <c r="AF870" i="48"/>
  <c r="AO870" i="48"/>
  <c r="AO1487" i="48"/>
  <c r="AG1487" i="48"/>
  <c r="AF1487" i="48"/>
  <c r="AB1487" i="48" s="1"/>
  <c r="AY1487" i="48" s="1"/>
  <c r="AX1487" i="48" s="1"/>
  <c r="AO1556" i="48"/>
  <c r="AG1556" i="48"/>
  <c r="AF1556" i="48"/>
  <c r="AG681" i="48"/>
  <c r="AF681" i="48"/>
  <c r="AO681" i="48"/>
  <c r="AG2039" i="48"/>
  <c r="AF2039" i="48"/>
  <c r="AO2039" i="48"/>
  <c r="AO1709" i="48"/>
  <c r="AG1709" i="48"/>
  <c r="AF1709" i="48"/>
  <c r="AC1709" i="48" s="1"/>
  <c r="AP1709" i="48" s="1"/>
  <c r="AF1529" i="48"/>
  <c r="AO1529" i="48"/>
  <c r="AG1529" i="48"/>
  <c r="AG1694" i="48"/>
  <c r="AF1694" i="48"/>
  <c r="AB1694" i="48" s="1"/>
  <c r="AY1694" i="48" s="1"/>
  <c r="AX1694" i="48" s="1"/>
  <c r="AO1694" i="48"/>
  <c r="AO884" i="48"/>
  <c r="AG884" i="48"/>
  <c r="AF884" i="48"/>
  <c r="AO1762" i="48"/>
  <c r="AG1762" i="48"/>
  <c r="AF1762" i="48"/>
  <c r="AF1621" i="48"/>
  <c r="AO1621" i="48"/>
  <c r="AG1621" i="48"/>
  <c r="AG770" i="48"/>
  <c r="AF770" i="48"/>
  <c r="AB770" i="48" s="1"/>
  <c r="AY770" i="48" s="1"/>
  <c r="AX770" i="48" s="1"/>
  <c r="AO770" i="48"/>
  <c r="AO858" i="48"/>
  <c r="AG858" i="48"/>
  <c r="AF858" i="48"/>
  <c r="AB858" i="48" s="1"/>
  <c r="AY858" i="48" s="1"/>
  <c r="AX858" i="48" s="1"/>
  <c r="AF1061" i="48"/>
  <c r="AO1061" i="48"/>
  <c r="AG1061" i="48"/>
  <c r="AO1244" i="48"/>
  <c r="AG1244" i="48"/>
  <c r="AF1244" i="48"/>
  <c r="AG895" i="48"/>
  <c r="AO895" i="48"/>
  <c r="AF895" i="48"/>
  <c r="AB895" i="48" s="1"/>
  <c r="AY895" i="48" s="1"/>
  <c r="AX895" i="48" s="1"/>
  <c r="AO1510" i="48"/>
  <c r="AG1510" i="48"/>
  <c r="AF1510" i="48"/>
  <c r="AC1510" i="48" s="1"/>
  <c r="AP1510" i="48" s="1"/>
  <c r="AG623" i="48"/>
  <c r="AO623" i="48"/>
  <c r="AF623" i="48"/>
  <c r="AO1053" i="48"/>
  <c r="AG1053" i="48"/>
  <c r="AF1053" i="48"/>
  <c r="AC1053" i="48" s="1"/>
  <c r="AP1053" i="48" s="1"/>
  <c r="AO1807" i="48"/>
  <c r="AF1807" i="48"/>
  <c r="AB1807" i="48" s="1"/>
  <c r="AY1807" i="48" s="1"/>
  <c r="AX1807" i="48" s="1"/>
  <c r="AG1807" i="48"/>
  <c r="AO1254" i="48"/>
  <c r="AG1254" i="48"/>
  <c r="AF1254" i="48"/>
  <c r="AF826" i="48"/>
  <c r="AO826" i="48"/>
  <c r="AG826" i="48"/>
  <c r="AO672" i="48"/>
  <c r="AG672" i="48"/>
  <c r="AF672" i="48"/>
  <c r="AO1286" i="48"/>
  <c r="AG1286" i="48"/>
  <c r="AF1286" i="48"/>
  <c r="AC1286" i="48" s="1"/>
  <c r="AP1286" i="48" s="1"/>
  <c r="AO1407" i="48"/>
  <c r="AG1407" i="48"/>
  <c r="AF1407" i="48"/>
  <c r="AO1533" i="48"/>
  <c r="AG1533" i="48"/>
  <c r="AF1533" i="48"/>
  <c r="AG1313" i="48"/>
  <c r="AF1313" i="48"/>
  <c r="AO1313" i="48"/>
  <c r="AG794" i="48"/>
  <c r="AF794" i="48"/>
  <c r="AO794" i="48"/>
  <c r="AG1127" i="48"/>
  <c r="AO1127" i="48"/>
  <c r="AF1127" i="48"/>
  <c r="AB1127" i="48" s="1"/>
  <c r="AY1127" i="48" s="1"/>
  <c r="AX1127" i="48" s="1"/>
  <c r="AO1345" i="48"/>
  <c r="AG1345" i="48"/>
  <c r="AF1345" i="48"/>
  <c r="AB1345" i="48" s="1"/>
  <c r="AY1345" i="48" s="1"/>
  <c r="AX1345" i="48" s="1"/>
  <c r="AF1751" i="48"/>
  <c r="AO1751" i="48"/>
  <c r="AG1751" i="48"/>
  <c r="AF1718" i="48"/>
  <c r="AO1718" i="48"/>
  <c r="AG1718" i="48"/>
  <c r="AF723" i="48"/>
  <c r="AO723" i="48"/>
  <c r="AG723" i="48"/>
  <c r="AG1023" i="48"/>
  <c r="AO1023" i="48"/>
  <c r="AF1023" i="48"/>
  <c r="AF974" i="48"/>
  <c r="AC974" i="48" s="1"/>
  <c r="AP974" i="48" s="1"/>
  <c r="AO974" i="48"/>
  <c r="AG974" i="48"/>
  <c r="AG1283" i="48"/>
  <c r="AF1283" i="48"/>
  <c r="AO1283" i="48"/>
  <c r="AG713" i="48"/>
  <c r="AF713" i="48"/>
  <c r="AO713" i="48"/>
  <c r="AO2042" i="48"/>
  <c r="AG2042" i="48"/>
  <c r="AF2042" i="48"/>
  <c r="AF1501" i="48"/>
  <c r="AO1501" i="48"/>
  <c r="AG1501" i="48"/>
  <c r="AO612" i="48"/>
  <c r="AG612" i="48"/>
  <c r="AF612" i="48"/>
  <c r="AC612" i="48" s="1"/>
  <c r="AP612" i="48" s="1"/>
  <c r="AO1569" i="48"/>
  <c r="AG1569" i="48"/>
  <c r="AF1569" i="48"/>
  <c r="AG1251" i="48"/>
  <c r="AF1251" i="48"/>
  <c r="AO1251" i="48"/>
  <c r="AG591" i="48"/>
  <c r="AO591" i="48"/>
  <c r="AF591" i="48"/>
  <c r="AF1727" i="48"/>
  <c r="AO1727" i="48"/>
  <c r="AG1727" i="48"/>
  <c r="AF1554" i="48"/>
  <c r="AO1554" i="48"/>
  <c r="AG1554" i="48"/>
  <c r="AG1646" i="48"/>
  <c r="AF1646" i="48"/>
  <c r="AB1646" i="48" s="1"/>
  <c r="AY1646" i="48" s="1"/>
  <c r="AX1646" i="48" s="1"/>
  <c r="AO1646" i="48"/>
  <c r="AO1826" i="48"/>
  <c r="AG1826" i="48"/>
  <c r="AF1826" i="48"/>
  <c r="AG1764" i="48"/>
  <c r="AF1764" i="48"/>
  <c r="AC1764" i="48" s="1"/>
  <c r="AP1764" i="48" s="1"/>
  <c r="AO1764" i="48"/>
  <c r="AF709" i="48"/>
  <c r="AC709" i="48" s="1"/>
  <c r="AP709" i="48" s="1"/>
  <c r="AO709" i="48"/>
  <c r="AG709" i="48"/>
  <c r="AO1970" i="48"/>
  <c r="AG1970" i="48"/>
  <c r="AF1970" i="48"/>
  <c r="AG687" i="48"/>
  <c r="AO687" i="48"/>
  <c r="AF687" i="48"/>
  <c r="AG728" i="48"/>
  <c r="AF728" i="48"/>
  <c r="AC728" i="48" s="1"/>
  <c r="AP728" i="48" s="1"/>
  <c r="AO728" i="48"/>
  <c r="AO2007" i="48"/>
  <c r="AG2007" i="48"/>
  <c r="AF2007" i="48"/>
  <c r="AG1895" i="48"/>
  <c r="AF1895" i="48"/>
  <c r="AB1895" i="48" s="1"/>
  <c r="AY1895" i="48" s="1"/>
  <c r="AX1895" i="48" s="1"/>
  <c r="AO1895" i="48"/>
  <c r="AO873" i="48"/>
  <c r="AG873" i="48"/>
  <c r="AF873" i="48"/>
  <c r="AB873" i="48" s="1"/>
  <c r="AY873" i="48" s="1"/>
  <c r="AX873" i="48" s="1"/>
  <c r="AO1980" i="48"/>
  <c r="AG1980" i="48"/>
  <c r="AF1980" i="48"/>
  <c r="AC1980" i="48" s="1"/>
  <c r="AP1980" i="48" s="1"/>
  <c r="AG1301" i="48"/>
  <c r="AF1301" i="48"/>
  <c r="AO1301" i="48"/>
  <c r="AG1202" i="48"/>
  <c r="AO1202" i="48"/>
  <c r="AF1202" i="48"/>
  <c r="AG1055" i="48"/>
  <c r="AO1055" i="48"/>
  <c r="AF1055" i="48"/>
  <c r="AB1055" i="48" s="1"/>
  <c r="AY1055" i="48" s="1"/>
  <c r="AX1055" i="48" s="1"/>
  <c r="AG758" i="48"/>
  <c r="AF758" i="48"/>
  <c r="AB758" i="48" s="1"/>
  <c r="AY758" i="48" s="1"/>
  <c r="AX758" i="48" s="1"/>
  <c r="AO758" i="48"/>
  <c r="AG1557" i="48"/>
  <c r="AF1557" i="48"/>
  <c r="AO1557" i="48"/>
  <c r="AG785" i="48"/>
  <c r="AF785" i="48"/>
  <c r="AB785" i="48" s="1"/>
  <c r="AY785" i="48" s="1"/>
  <c r="AX785" i="48" s="1"/>
  <c r="AO785" i="48"/>
  <c r="AF1643" i="48"/>
  <c r="AO1643" i="48"/>
  <c r="AG1643" i="48"/>
  <c r="AG811" i="48"/>
  <c r="AF811" i="48"/>
  <c r="AB811" i="48" s="1"/>
  <c r="AY811" i="48" s="1"/>
  <c r="AX811" i="48" s="1"/>
  <c r="AO811" i="48"/>
  <c r="AG1038" i="48"/>
  <c r="AO1038" i="48"/>
  <c r="AF1038" i="48"/>
  <c r="AF580" i="48"/>
  <c r="AO580" i="48"/>
  <c r="AG580" i="48"/>
  <c r="AG854" i="48"/>
  <c r="AF854" i="48"/>
  <c r="AO854" i="48"/>
  <c r="AO1563" i="48"/>
  <c r="AG1563" i="48"/>
  <c r="AF1563" i="48"/>
  <c r="AC1563" i="48" s="1"/>
  <c r="AP1563" i="48" s="1"/>
  <c r="AG959" i="48"/>
  <c r="AO959" i="48"/>
  <c r="AF959" i="48"/>
  <c r="AO799" i="48"/>
  <c r="AG799" i="48"/>
  <c r="AF799" i="48"/>
  <c r="AC799" i="48" s="1"/>
  <c r="AP799" i="48" s="1"/>
  <c r="AG1092" i="48"/>
  <c r="AF1092" i="48"/>
  <c r="AB1092" i="48" s="1"/>
  <c r="AY1092" i="48" s="1"/>
  <c r="AX1092" i="48" s="1"/>
  <c r="AO1092" i="48"/>
  <c r="AO1548" i="48"/>
  <c r="AG1548" i="48"/>
  <c r="AF1548" i="48"/>
  <c r="AB1548" i="48" s="1"/>
  <c r="AY1548" i="48" s="1"/>
  <c r="AX1548" i="48" s="1"/>
  <c r="AF1969" i="48"/>
  <c r="AB1969" i="48" s="1"/>
  <c r="AY1969" i="48" s="1"/>
  <c r="AX1969" i="48" s="1"/>
  <c r="AO1969" i="48"/>
  <c r="AG1969" i="48"/>
  <c r="AG1918" i="48"/>
  <c r="AF1918" i="48"/>
  <c r="AC1918" i="48" s="1"/>
  <c r="AP1918" i="48" s="1"/>
  <c r="AO1918" i="48"/>
  <c r="AF1454" i="48"/>
  <c r="AO1454" i="48"/>
  <c r="AG1454" i="48"/>
  <c r="AG1071" i="48"/>
  <c r="AO1071" i="48"/>
  <c r="AF1071" i="48"/>
  <c r="AC1071" i="48" s="1"/>
  <c r="AP1071" i="48" s="1"/>
  <c r="AG1339" i="48"/>
  <c r="AF1339" i="48"/>
  <c r="AO1339" i="48"/>
  <c r="AO843" i="48"/>
  <c r="AG843" i="48"/>
  <c r="AF843" i="48"/>
  <c r="AC843" i="48" s="1"/>
  <c r="AP843" i="48" s="1"/>
  <c r="AG971" i="48"/>
  <c r="AO971" i="48"/>
  <c r="AF971" i="48"/>
  <c r="AF1040" i="48"/>
  <c r="AC1040" i="48" s="1"/>
  <c r="AP1040" i="48" s="1"/>
  <c r="AO1040" i="48"/>
  <c r="AG1040" i="48"/>
  <c r="AF1954" i="48"/>
  <c r="AO1954" i="48"/>
  <c r="AG1954" i="48"/>
  <c r="AG1697" i="48"/>
  <c r="AO1697" i="48"/>
  <c r="AF1697" i="48"/>
  <c r="AG1464" i="48"/>
  <c r="AF1464" i="48"/>
  <c r="AB1464" i="48" s="1"/>
  <c r="AY1464" i="48" s="1"/>
  <c r="AX1464" i="48" s="1"/>
  <c r="AO1464" i="48"/>
  <c r="AG1820" i="48"/>
  <c r="AO1820" i="48"/>
  <c r="AF1820" i="48"/>
  <c r="AB1820" i="48" s="1"/>
  <c r="AY1820" i="48" s="1"/>
  <c r="AX1820" i="48" s="1"/>
  <c r="AO1478" i="48"/>
  <c r="AG1478" i="48"/>
  <c r="AF1478" i="48"/>
  <c r="AO1089" i="48"/>
  <c r="AG1089" i="48"/>
  <c r="AF1089" i="48"/>
  <c r="AB1089" i="48" s="1"/>
  <c r="AY1089" i="48" s="1"/>
  <c r="AX1089" i="48" s="1"/>
  <c r="AO1630" i="48"/>
  <c r="AG1630" i="48"/>
  <c r="AF1630" i="48"/>
  <c r="AB1630" i="48" s="1"/>
  <c r="AY1630" i="48" s="1"/>
  <c r="AX1630" i="48" s="1"/>
  <c r="AO1949" i="48"/>
  <c r="AF1949" i="48"/>
  <c r="AB1949" i="48" s="1"/>
  <c r="AY1949" i="48" s="1"/>
  <c r="AX1949" i="48" s="1"/>
  <c r="AG1949" i="48"/>
  <c r="AG924" i="48"/>
  <c r="AF924" i="48"/>
  <c r="AB924" i="48" s="1"/>
  <c r="AY924" i="48" s="1"/>
  <c r="AX924" i="48" s="1"/>
  <c r="AO924" i="48"/>
  <c r="AG694" i="48"/>
  <c r="AF694" i="48"/>
  <c r="AB694" i="48" s="1"/>
  <c r="AY694" i="48" s="1"/>
  <c r="AX694" i="48" s="1"/>
  <c r="AO694" i="48"/>
  <c r="AG1194" i="48"/>
  <c r="AO1194" i="48"/>
  <c r="AF1194" i="48"/>
  <c r="AG1857" i="48"/>
  <c r="AF1857" i="48"/>
  <c r="AC1857" i="48" s="1"/>
  <c r="AP1857" i="48" s="1"/>
  <c r="AO1857" i="48"/>
  <c r="AG1986" i="48"/>
  <c r="AF1986" i="48"/>
  <c r="AO1986" i="48"/>
  <c r="AG699" i="48"/>
  <c r="AF699" i="48"/>
  <c r="AB699" i="48" s="1"/>
  <c r="AY699" i="48" s="1"/>
  <c r="AX699" i="48" s="1"/>
  <c r="AO699" i="48"/>
  <c r="AG746" i="48"/>
  <c r="AF746" i="48"/>
  <c r="AB746" i="48" s="1"/>
  <c r="AY746" i="48" s="1"/>
  <c r="AX746" i="48" s="1"/>
  <c r="AO746" i="48"/>
  <c r="AF266" i="48"/>
  <c r="AG266" i="48"/>
  <c r="AO478" i="48"/>
  <c r="AG478" i="48"/>
  <c r="AF478" i="48"/>
  <c r="AG315" i="48"/>
  <c r="AF315" i="48"/>
  <c r="AO315" i="48"/>
  <c r="AO414" i="48"/>
  <c r="AG414" i="48"/>
  <c r="AF414" i="48"/>
  <c r="AF422" i="48"/>
  <c r="AO422" i="48"/>
  <c r="AG422" i="48"/>
  <c r="AO462" i="48"/>
  <c r="AG462" i="48"/>
  <c r="AF462" i="48"/>
  <c r="AF97" i="48"/>
  <c r="AG97" i="48"/>
  <c r="AO317" i="48"/>
  <c r="AF317" i="48"/>
  <c r="AG317" i="48"/>
  <c r="AG228" i="48"/>
  <c r="AF228" i="48"/>
  <c r="AO434" i="48"/>
  <c r="AG434" i="48"/>
  <c r="AF434" i="48"/>
  <c r="AG529" i="48"/>
  <c r="AF529" i="48"/>
  <c r="AO529" i="48"/>
  <c r="AG169" i="48"/>
  <c r="AF169" i="48"/>
  <c r="AG62" i="48"/>
  <c r="AF62" i="48"/>
  <c r="AG86" i="48"/>
  <c r="AF86" i="48"/>
  <c r="AG373" i="48"/>
  <c r="AF373" i="48"/>
  <c r="AO373" i="48"/>
  <c r="AF384" i="48"/>
  <c r="AO384" i="48"/>
  <c r="AG384" i="48"/>
  <c r="AG379" i="48"/>
  <c r="AF379" i="48"/>
  <c r="AO379" i="48"/>
  <c r="AO428" i="48"/>
  <c r="AG428" i="48"/>
  <c r="AF428" i="48"/>
  <c r="AF519" i="48"/>
  <c r="AO519" i="48"/>
  <c r="AG519" i="48"/>
  <c r="AG131" i="48"/>
  <c r="AF131" i="48"/>
  <c r="AG105" i="48"/>
  <c r="AF105" i="48"/>
  <c r="AG120" i="48"/>
  <c r="AF120" i="48"/>
  <c r="AG267" i="48"/>
  <c r="AF267" i="48"/>
  <c r="AG75" i="48"/>
  <c r="AF75" i="48"/>
  <c r="AF323" i="48"/>
  <c r="AO323" i="48"/>
  <c r="AG323" i="48"/>
  <c r="AO393" i="48"/>
  <c r="AF393" i="48"/>
  <c r="AG393" i="48"/>
  <c r="AO417" i="48"/>
  <c r="AG417" i="48"/>
  <c r="AF417" i="48"/>
  <c r="AO396" i="48"/>
  <c r="AG396" i="48"/>
  <c r="AF396" i="48"/>
  <c r="AO344" i="48"/>
  <c r="AG344" i="48"/>
  <c r="AF344" i="48"/>
  <c r="AG550" i="48"/>
  <c r="AO550" i="48"/>
  <c r="AF550" i="48"/>
  <c r="AO546" i="48"/>
  <c r="AF546" i="48"/>
  <c r="AG546" i="48"/>
  <c r="AG309" i="48"/>
  <c r="AF309" i="48"/>
  <c r="AO309" i="48"/>
  <c r="AG72" i="48"/>
  <c r="AF72" i="48"/>
  <c r="AG292" i="48"/>
  <c r="AF292" i="48"/>
  <c r="AG144" i="48"/>
  <c r="AF144" i="48"/>
  <c r="AF307" i="48"/>
  <c r="AO307" i="48"/>
  <c r="AG307" i="48"/>
  <c r="AF355" i="48"/>
  <c r="AO355" i="48"/>
  <c r="AG355" i="48"/>
  <c r="AO433" i="48"/>
  <c r="AG433" i="48"/>
  <c r="AF433" i="48"/>
  <c r="AO544" i="48"/>
  <c r="AG544" i="48"/>
  <c r="AF544" i="48"/>
  <c r="AF310" i="48"/>
  <c r="AO310" i="48"/>
  <c r="AG310" i="48"/>
  <c r="AF206" i="48"/>
  <c r="AG206" i="48"/>
  <c r="AF358" i="48"/>
  <c r="AO358" i="48"/>
  <c r="AG358" i="48"/>
  <c r="AF400" i="48"/>
  <c r="AO400" i="48"/>
  <c r="AG400" i="48"/>
  <c r="AG126" i="48"/>
  <c r="AF126" i="48"/>
  <c r="AF335" i="48"/>
  <c r="AO335" i="48"/>
  <c r="AG335" i="48"/>
  <c r="AO401" i="48"/>
  <c r="AG401" i="48"/>
  <c r="AF401" i="48"/>
  <c r="AO528" i="48"/>
  <c r="AG528" i="48"/>
  <c r="AF528" i="48"/>
  <c r="AF148" i="48"/>
  <c r="AG148" i="48"/>
  <c r="AG104" i="48"/>
  <c r="AF104" i="48"/>
  <c r="AG218" i="48"/>
  <c r="AF218" i="48"/>
  <c r="AO376" i="48"/>
  <c r="AG376" i="48"/>
  <c r="AF376" i="48"/>
  <c r="AO353" i="48"/>
  <c r="AG353" i="48"/>
  <c r="AF353" i="48"/>
  <c r="AG517" i="48"/>
  <c r="AF517" i="48"/>
  <c r="AO517" i="48"/>
  <c r="AO468" i="48"/>
  <c r="AG468" i="48"/>
  <c r="AF468" i="48"/>
  <c r="AO377" i="48"/>
  <c r="AF377" i="48"/>
  <c r="AG377" i="48"/>
  <c r="AO382" i="48"/>
  <c r="AG382" i="48"/>
  <c r="AF382" i="48"/>
  <c r="AF432" i="48"/>
  <c r="AO432" i="48"/>
  <c r="AG432" i="48"/>
  <c r="AO312" i="48"/>
  <c r="AG312" i="48"/>
  <c r="AF312" i="48"/>
  <c r="AO497" i="48"/>
  <c r="AG497" i="48"/>
  <c r="AF497" i="48"/>
  <c r="AG475" i="48"/>
  <c r="AF475" i="48"/>
  <c r="AO475" i="48"/>
  <c r="AO429" i="48"/>
  <c r="AF429" i="48"/>
  <c r="AG429" i="48"/>
  <c r="AO361" i="48"/>
  <c r="AF361" i="48"/>
  <c r="AG361" i="48"/>
  <c r="AF170" i="48"/>
  <c r="AG170" i="48"/>
  <c r="AG474" i="48"/>
  <c r="AO474" i="48"/>
  <c r="AF474" i="48"/>
  <c r="AG227" i="48"/>
  <c r="AF227" i="48"/>
  <c r="AG327" i="48"/>
  <c r="AF327" i="48"/>
  <c r="AO327" i="48"/>
  <c r="AO321" i="48"/>
  <c r="AG321" i="48"/>
  <c r="AF321" i="48"/>
  <c r="AG494" i="48"/>
  <c r="AO494" i="48"/>
  <c r="AF494" i="48"/>
  <c r="AF467" i="48"/>
  <c r="AO467" i="48"/>
  <c r="AG467" i="48"/>
  <c r="AF270" i="48"/>
  <c r="AG270" i="48"/>
  <c r="AG274" i="48"/>
  <c r="AF274" i="48"/>
  <c r="AG511" i="48"/>
  <c r="AF511" i="48"/>
  <c r="AO511" i="48"/>
  <c r="AF298" i="48"/>
  <c r="AG298" i="48"/>
  <c r="AO381" i="48"/>
  <c r="AF381" i="48"/>
  <c r="AG381" i="48"/>
  <c r="AO500" i="48"/>
  <c r="AG500" i="48"/>
  <c r="AF500" i="48"/>
  <c r="AO409" i="48"/>
  <c r="AF409" i="48"/>
  <c r="AG409" i="48"/>
  <c r="AF221" i="48"/>
  <c r="AG221" i="48"/>
  <c r="AO333" i="48"/>
  <c r="AF333" i="48"/>
  <c r="AG333" i="48"/>
  <c r="AF264" i="48"/>
  <c r="AG264" i="48"/>
  <c r="AG165" i="48"/>
  <c r="AF165" i="48"/>
  <c r="AG268" i="48"/>
  <c r="AF268" i="48"/>
  <c r="AG58" i="48"/>
  <c r="AF58" i="48"/>
  <c r="AG118" i="48"/>
  <c r="AF118" i="48"/>
  <c r="AO308" i="48"/>
  <c r="AG308" i="48"/>
  <c r="AF308" i="48"/>
  <c r="AG534" i="48"/>
  <c r="AO534" i="48"/>
  <c r="AF534" i="48"/>
  <c r="AG223" i="48"/>
  <c r="AF223" i="48"/>
  <c r="AG173" i="48"/>
  <c r="AF173" i="48"/>
  <c r="AG155" i="48"/>
  <c r="AF155" i="48"/>
  <c r="AF374" i="48"/>
  <c r="AO374" i="48"/>
  <c r="AG374" i="48"/>
  <c r="AG158" i="48"/>
  <c r="AF158" i="48"/>
  <c r="AF320" i="48"/>
  <c r="AO320" i="48"/>
  <c r="AG320" i="48"/>
  <c r="AO386" i="48"/>
  <c r="AG386" i="48"/>
  <c r="AF386" i="48"/>
  <c r="AG179" i="48"/>
  <c r="AF179" i="48"/>
  <c r="AG230" i="48"/>
  <c r="AF230" i="48"/>
  <c r="AG276" i="48"/>
  <c r="AF276" i="48"/>
  <c r="AO541" i="48"/>
  <c r="AG541" i="48"/>
  <c r="AF541" i="48"/>
  <c r="AG215" i="48"/>
  <c r="AF215" i="48"/>
  <c r="AG485" i="48"/>
  <c r="AO485" i="48"/>
  <c r="AF485" i="48"/>
  <c r="AG147" i="48"/>
  <c r="AF147" i="48"/>
  <c r="AG82" i="48"/>
  <c r="AF82" i="48"/>
  <c r="AG83" i="48"/>
  <c r="AF83" i="48"/>
  <c r="AO354" i="48"/>
  <c r="AG354" i="48"/>
  <c r="AF354" i="48"/>
  <c r="AF540" i="48"/>
  <c r="AO540" i="48"/>
  <c r="AG540" i="48"/>
  <c r="AG78" i="48"/>
  <c r="AF78" i="48"/>
  <c r="AO441" i="48"/>
  <c r="AF441" i="48"/>
  <c r="AG441" i="48"/>
  <c r="AG291" i="48"/>
  <c r="AF291" i="48"/>
  <c r="AF177" i="48"/>
  <c r="AG177" i="48"/>
  <c r="AG212" i="48"/>
  <c r="AF212" i="48"/>
  <c r="AF208" i="48"/>
  <c r="AG208" i="48"/>
  <c r="AO525" i="48"/>
  <c r="AG525" i="48"/>
  <c r="AF525" i="48"/>
  <c r="AO445" i="48"/>
  <c r="AF445" i="48"/>
  <c r="AG445" i="48"/>
  <c r="AF303" i="48"/>
  <c r="AO303" i="48"/>
  <c r="AG303" i="48"/>
  <c r="AG174" i="48"/>
  <c r="AF174" i="48"/>
  <c r="AG150" i="48"/>
  <c r="AF150" i="48"/>
  <c r="AG188" i="48"/>
  <c r="AF188" i="48"/>
  <c r="AF245" i="48"/>
  <c r="AG245" i="48"/>
  <c r="AG314" i="48"/>
  <c r="AO314" i="48"/>
  <c r="AF314" i="48"/>
  <c r="AG437" i="48"/>
  <c r="AF437" i="48"/>
  <c r="AO437" i="48"/>
  <c r="AG275" i="48"/>
  <c r="AF275" i="48"/>
  <c r="AO313" i="48"/>
  <c r="AF313" i="48"/>
  <c r="AG313" i="48"/>
  <c r="AO449" i="48"/>
  <c r="AG449" i="48"/>
  <c r="AF449" i="48"/>
  <c r="AG232" i="48"/>
  <c r="AF232" i="48"/>
  <c r="AG99" i="48"/>
  <c r="AF99" i="48"/>
  <c r="AO350" i="48"/>
  <c r="AG350" i="48"/>
  <c r="AF350" i="48"/>
  <c r="AG265" i="48"/>
  <c r="AF265" i="48"/>
  <c r="AG88" i="48"/>
  <c r="AF88" i="48"/>
  <c r="AG185" i="48"/>
  <c r="AF185" i="48"/>
  <c r="AG70" i="48"/>
  <c r="AF70" i="48"/>
  <c r="AG96" i="48"/>
  <c r="AF96" i="48"/>
  <c r="AF263" i="48"/>
  <c r="AG263" i="48"/>
  <c r="AF447" i="48"/>
  <c r="AO447" i="48"/>
  <c r="AG447" i="48"/>
  <c r="AG458" i="48"/>
  <c r="AO458" i="48"/>
  <c r="AF458" i="48"/>
  <c r="AG151" i="48"/>
  <c r="AF151" i="48"/>
  <c r="AG64" i="48"/>
  <c r="AF64" i="48"/>
  <c r="AO552" i="48"/>
  <c r="AG552" i="48"/>
  <c r="AF552" i="48"/>
  <c r="AF399" i="48"/>
  <c r="AO399" i="48"/>
  <c r="AG399" i="48"/>
  <c r="AG113" i="48"/>
  <c r="AF113" i="48"/>
  <c r="AG95" i="48"/>
  <c r="AF95" i="48"/>
  <c r="AO440" i="48"/>
  <c r="AG440" i="48"/>
  <c r="AF440" i="48"/>
  <c r="AF100" i="48"/>
  <c r="AG100" i="48"/>
  <c r="AO306" i="48"/>
  <c r="AG306" i="48"/>
  <c r="AF306" i="48"/>
  <c r="AB306" i="48" s="1"/>
  <c r="AG85" i="48"/>
  <c r="AF85" i="48"/>
  <c r="AG205" i="48"/>
  <c r="AF205" i="48"/>
  <c r="AG129" i="48"/>
  <c r="AF129" i="48"/>
  <c r="AO460" i="48"/>
  <c r="AG460" i="48"/>
  <c r="AF460" i="48"/>
  <c r="AG213" i="48"/>
  <c r="AF213" i="48"/>
  <c r="AG363" i="48"/>
  <c r="AF363" i="48"/>
  <c r="AO363" i="48"/>
  <c r="AG87" i="48"/>
  <c r="AF87" i="48"/>
  <c r="AG160" i="48"/>
  <c r="AF160" i="48"/>
  <c r="AG247" i="48"/>
  <c r="AF247" i="48"/>
  <c r="AG537" i="48"/>
  <c r="AF537" i="48"/>
  <c r="AO537" i="48"/>
  <c r="AF140" i="48"/>
  <c r="AG140" i="48"/>
  <c r="AO508" i="48"/>
  <c r="AG508" i="48"/>
  <c r="AF508" i="48"/>
  <c r="AO457" i="48"/>
  <c r="AF457" i="48"/>
  <c r="AG457" i="48"/>
  <c r="AG325" i="48"/>
  <c r="AF325" i="48"/>
  <c r="AO325" i="48"/>
  <c r="AG554" i="48"/>
  <c r="AO554" i="48"/>
  <c r="AF554" i="48"/>
  <c r="AO332" i="48"/>
  <c r="AG332" i="48"/>
  <c r="AF332" i="48"/>
  <c r="AO473" i="48"/>
  <c r="AF473" i="48"/>
  <c r="AG473" i="48"/>
  <c r="AG183" i="48"/>
  <c r="AF183" i="48"/>
  <c r="AF543" i="48"/>
  <c r="AO543" i="48"/>
  <c r="AG543" i="48"/>
  <c r="AG115" i="48"/>
  <c r="AF115" i="48"/>
  <c r="AF435" i="48"/>
  <c r="AO435" i="48"/>
  <c r="AG435" i="48"/>
  <c r="AO430" i="48"/>
  <c r="AG430" i="48"/>
  <c r="AF430" i="48"/>
  <c r="AG235" i="48"/>
  <c r="AF235" i="48"/>
  <c r="AF138" i="48"/>
  <c r="AG138" i="48"/>
  <c r="AG341" i="48"/>
  <c r="AF341" i="48"/>
  <c r="AO341" i="48"/>
  <c r="AG233" i="48"/>
  <c r="AF233" i="48"/>
  <c r="AF483" i="48"/>
  <c r="AO483" i="48"/>
  <c r="AG483" i="48"/>
  <c r="AO532" i="48"/>
  <c r="AG532" i="48"/>
  <c r="AF532" i="48"/>
  <c r="AC532" i="48" s="1"/>
  <c r="AP532" i="48" s="1"/>
  <c r="AG102" i="48"/>
  <c r="AF102" i="48"/>
  <c r="AF470" i="48"/>
  <c r="AO470" i="48"/>
  <c r="AG470" i="48"/>
  <c r="AO1150" i="48"/>
  <c r="AG1150" i="48"/>
  <c r="AF1150" i="48"/>
  <c r="AC1150" i="48" s="1"/>
  <c r="AP1150" i="48" s="1"/>
  <c r="AO1004" i="48"/>
  <c r="AG1004" i="48"/>
  <c r="AF1004" i="48"/>
  <c r="AC1004" i="48" s="1"/>
  <c r="AP1004" i="48" s="1"/>
  <c r="AF1531" i="48"/>
  <c r="AC1531" i="48" s="1"/>
  <c r="AP1531" i="48" s="1"/>
  <c r="AO1531" i="48"/>
  <c r="AG1531" i="48"/>
  <c r="AO563" i="48"/>
  <c r="AG563" i="48"/>
  <c r="AF563" i="48"/>
  <c r="AO711" i="48"/>
  <c r="AG711" i="48"/>
  <c r="AF711" i="48"/>
  <c r="AG827" i="48"/>
  <c r="AF827" i="48"/>
  <c r="AC827" i="48" s="1"/>
  <c r="AP827" i="48" s="1"/>
  <c r="AO827" i="48"/>
  <c r="AG1672" i="48"/>
  <c r="AO1672" i="48"/>
  <c r="AF1672" i="48"/>
  <c r="AB1672" i="48" s="1"/>
  <c r="AY1672" i="48" s="1"/>
  <c r="AX1672" i="48" s="1"/>
  <c r="AO2017" i="48"/>
  <c r="AF2017" i="48"/>
  <c r="AG2017" i="48"/>
  <c r="AF833" i="48"/>
  <c r="AB833" i="48" s="1"/>
  <c r="AY833" i="48" s="1"/>
  <c r="AX833" i="48" s="1"/>
  <c r="AO833" i="48"/>
  <c r="AG833" i="48"/>
  <c r="AO1270" i="48"/>
  <c r="AG1270" i="48"/>
  <c r="AF1270" i="48"/>
  <c r="AO573" i="48"/>
  <c r="AG573" i="48"/>
  <c r="AF573" i="48"/>
  <c r="AC573" i="48" s="1"/>
  <c r="AP573" i="48" s="1"/>
  <c r="AG806" i="48"/>
  <c r="AO806" i="48"/>
  <c r="AF806" i="48"/>
  <c r="AG1676" i="48"/>
  <c r="AO1676" i="48"/>
  <c r="AF1676" i="48"/>
  <c r="AB1676" i="48" s="1"/>
  <c r="AY1676" i="48" s="1"/>
  <c r="AX1676" i="48" s="1"/>
  <c r="AO1993" i="48"/>
  <c r="AG1993" i="48"/>
  <c r="AF1993" i="48"/>
  <c r="AC1993" i="48" s="1"/>
  <c r="AP1993" i="48" s="1"/>
  <c r="AG975" i="48"/>
  <c r="AO975" i="48"/>
  <c r="AF975" i="48"/>
  <c r="AC975" i="48" s="1"/>
  <c r="AP975" i="48" s="1"/>
  <c r="AO708" i="48"/>
  <c r="AG708" i="48"/>
  <c r="AF708" i="48"/>
  <c r="AF1822" i="48"/>
  <c r="AG1822" i="48"/>
  <c r="AO1822" i="48"/>
  <c r="AF1048" i="48"/>
  <c r="AC1048" i="48" s="1"/>
  <c r="AP1048" i="48" s="1"/>
  <c r="AO1048" i="48"/>
  <c r="AG1048" i="48"/>
  <c r="AG914" i="48"/>
  <c r="AO914" i="48"/>
  <c r="AF914" i="48"/>
  <c r="AB914" i="48" s="1"/>
  <c r="AY914" i="48" s="1"/>
  <c r="AX914" i="48" s="1"/>
  <c r="AG1290" i="48"/>
  <c r="AF1290" i="48"/>
  <c r="AO1290" i="48"/>
  <c r="AF1197" i="48"/>
  <c r="AO1197" i="48"/>
  <c r="AG1197" i="48"/>
  <c r="AF1524" i="48"/>
  <c r="AC1524" i="48" s="1"/>
  <c r="AP1524" i="48" s="1"/>
  <c r="AO1524" i="48"/>
  <c r="AG1524" i="48"/>
  <c r="AO565" i="48"/>
  <c r="AG565" i="48"/>
  <c r="AF565" i="48"/>
  <c r="AC565" i="48" s="1"/>
  <c r="AP565" i="48" s="1"/>
  <c r="AF1670" i="48"/>
  <c r="AC1670" i="48" s="1"/>
  <c r="AP1670" i="48" s="1"/>
  <c r="AO1670" i="48"/>
  <c r="AG1670" i="48"/>
  <c r="AO1898" i="48"/>
  <c r="AG1898" i="48"/>
  <c r="AF1898" i="48"/>
  <c r="AO1575" i="48"/>
  <c r="AG1575" i="48"/>
  <c r="AF1575" i="48"/>
  <c r="AF1287" i="48"/>
  <c r="AO1287" i="48"/>
  <c r="AG1287" i="48"/>
  <c r="AO747" i="48"/>
  <c r="AG747" i="48"/>
  <c r="AF747" i="48"/>
  <c r="AO1378" i="48"/>
  <c r="AG1378" i="48"/>
  <c r="AF1378" i="48"/>
  <c r="AF1923" i="48"/>
  <c r="AO1923" i="48"/>
  <c r="AG1923" i="48"/>
  <c r="AG1340" i="48"/>
  <c r="AO1340" i="48"/>
  <c r="AF1340" i="48"/>
  <c r="AG1360" i="48"/>
  <c r="AO1360" i="48"/>
  <c r="AF1360" i="48"/>
  <c r="AC1360" i="48" s="1"/>
  <c r="AP1360" i="48" s="1"/>
  <c r="AO1973" i="48"/>
  <c r="AG1973" i="48"/>
  <c r="AF1973" i="48"/>
  <c r="AF1272" i="48"/>
  <c r="AB1272" i="48" s="1"/>
  <c r="AY1272" i="48" s="1"/>
  <c r="AX1272" i="48" s="1"/>
  <c r="AO1272" i="48"/>
  <c r="AG1272" i="48"/>
  <c r="AF818" i="48"/>
  <c r="AC818" i="48" s="1"/>
  <c r="AP818" i="48" s="1"/>
  <c r="AO818" i="48"/>
  <c r="AG818" i="48"/>
  <c r="AO925" i="48"/>
  <c r="AG925" i="48"/>
  <c r="AF925" i="48"/>
  <c r="AG1595" i="48"/>
  <c r="AF1595" i="48"/>
  <c r="AO1595" i="48"/>
  <c r="AF1511" i="48"/>
  <c r="AO1511" i="48"/>
  <c r="AG1511" i="48"/>
  <c r="AO872" i="48"/>
  <c r="AG872" i="48"/>
  <c r="AF872" i="48"/>
  <c r="AB872" i="48" s="1"/>
  <c r="AY872" i="48" s="1"/>
  <c r="AX872" i="48" s="1"/>
  <c r="AG607" i="48"/>
  <c r="AO607" i="48"/>
  <c r="AF607" i="48"/>
  <c r="AC607" i="48" s="1"/>
  <c r="AP607" i="48" s="1"/>
  <c r="AO852" i="48"/>
  <c r="AG852" i="48"/>
  <c r="AF852" i="48"/>
  <c r="AG1796" i="48"/>
  <c r="AF1796" i="48"/>
  <c r="AO1796" i="48"/>
  <c r="AF1459" i="48"/>
  <c r="AO1459" i="48"/>
  <c r="AG1459" i="48"/>
  <c r="AF1208" i="48"/>
  <c r="AC1208" i="48" s="1"/>
  <c r="AP1208" i="48" s="1"/>
  <c r="AO1208" i="48"/>
  <c r="AG1208" i="48"/>
  <c r="AO560" i="48"/>
  <c r="AG560" i="48"/>
  <c r="AF560" i="48"/>
  <c r="AG1370" i="48"/>
  <c r="AF1370" i="48"/>
  <c r="AO1370" i="48"/>
  <c r="AO2022" i="48"/>
  <c r="AG2022" i="48"/>
  <c r="AF2022" i="48"/>
  <c r="AG639" i="48"/>
  <c r="AO639" i="48"/>
  <c r="AF639" i="48"/>
  <c r="AO1756" i="48"/>
  <c r="AG1756" i="48"/>
  <c r="AF1756" i="48"/>
  <c r="AC1756" i="48" s="1"/>
  <c r="AP1756" i="48" s="1"/>
  <c r="AO1783" i="48"/>
  <c r="AG1783" i="48"/>
  <c r="AF1783" i="48"/>
  <c r="AG1873" i="48"/>
  <c r="AO1873" i="48"/>
  <c r="AF1873" i="48"/>
  <c r="AB1873" i="48" s="1"/>
  <c r="AY1873" i="48" s="1"/>
  <c r="AX1873" i="48" s="1"/>
  <c r="AF920" i="48"/>
  <c r="AO920" i="48"/>
  <c r="AG920" i="48"/>
  <c r="AO1817" i="48"/>
  <c r="AG1817" i="48"/>
  <c r="AF1817" i="48"/>
  <c r="AB1817" i="48" s="1"/>
  <c r="AY1817" i="48" s="1"/>
  <c r="AX1817" i="48" s="1"/>
  <c r="AG1521" i="48"/>
  <c r="AF1521" i="48"/>
  <c r="AO1521" i="48"/>
  <c r="AO616" i="48"/>
  <c r="AG616" i="48"/>
  <c r="AF616" i="48"/>
  <c r="AC616" i="48" s="1"/>
  <c r="AP616" i="48" s="1"/>
  <c r="AO1081" i="48"/>
  <c r="AG1081" i="48"/>
  <c r="AF1081" i="48"/>
  <c r="AO1678" i="48"/>
  <c r="AG1678" i="48"/>
  <c r="AF1678" i="48"/>
  <c r="AG2032" i="48"/>
  <c r="AO2032" i="48"/>
  <c r="AF2032" i="48"/>
  <c r="AG1617" i="48"/>
  <c r="AF1617" i="48"/>
  <c r="AO1617" i="48"/>
  <c r="AG846" i="48"/>
  <c r="AF846" i="48"/>
  <c r="AO846" i="48"/>
  <c r="AO900" i="48"/>
  <c r="AG900" i="48"/>
  <c r="AF900" i="48"/>
  <c r="AG1654" i="48"/>
  <c r="AF1654" i="48"/>
  <c r="AO1654" i="48"/>
  <c r="AO861" i="48"/>
  <c r="AG861" i="48"/>
  <c r="AF861" i="48"/>
  <c r="AB861" i="48" s="1"/>
  <c r="AY861" i="48" s="1"/>
  <c r="AX861" i="48" s="1"/>
  <c r="AO1739" i="48"/>
  <c r="AG1739" i="48"/>
  <c r="AF1739" i="48"/>
  <c r="AO1377" i="48"/>
  <c r="AG1377" i="48"/>
  <c r="AF1377" i="48"/>
  <c r="AC1377" i="48" s="1"/>
  <c r="AP1377" i="48" s="1"/>
  <c r="AF1406" i="48"/>
  <c r="AO1406" i="48"/>
  <c r="AG1406" i="48"/>
  <c r="AG1627" i="48"/>
  <c r="AF1627" i="48"/>
  <c r="AC1627" i="48" s="1"/>
  <c r="AP1627" i="48" s="1"/>
  <c r="AO1627" i="48"/>
  <c r="AF1307" i="48"/>
  <c r="AO1307" i="48"/>
  <c r="AG1307" i="48"/>
  <c r="AO1636" i="48"/>
  <c r="AG1636" i="48"/>
  <c r="AF1636" i="48"/>
  <c r="AC1636" i="48" s="1"/>
  <c r="AP1636" i="48" s="1"/>
  <c r="AG972" i="48"/>
  <c r="AF972" i="48"/>
  <c r="AB972" i="48" s="1"/>
  <c r="AY972" i="48" s="1"/>
  <c r="AX972" i="48" s="1"/>
  <c r="AO972" i="48"/>
  <c r="AF1171" i="48"/>
  <c r="AO1171" i="48"/>
  <c r="AG1171" i="48"/>
  <c r="AF1955" i="48"/>
  <c r="AB1955" i="48" s="1"/>
  <c r="AY1955" i="48" s="1"/>
  <c r="AX1955" i="48" s="1"/>
  <c r="AO1955" i="48"/>
  <c r="AG1955" i="48"/>
  <c r="AO1400" i="48"/>
  <c r="AG1400" i="48"/>
  <c r="AF1400" i="48"/>
  <c r="AC1400" i="48" s="1"/>
  <c r="AP1400" i="48" s="1"/>
  <c r="AG1936" i="48"/>
  <c r="AF1936" i="48"/>
  <c r="AB1936" i="48" s="1"/>
  <c r="AY1936" i="48" s="1"/>
  <c r="AX1936" i="48" s="1"/>
  <c r="AO1936" i="48"/>
  <c r="AG1477" i="48"/>
  <c r="AF1477" i="48"/>
  <c r="AO1477" i="48"/>
  <c r="AO1624" i="48"/>
  <c r="AG1624" i="48"/>
  <c r="AF1624" i="48"/>
  <c r="AO727" i="48"/>
  <c r="AG727" i="48"/>
  <c r="AF727" i="48"/>
  <c r="AO1161" i="48"/>
  <c r="AG1161" i="48"/>
  <c r="AF1161" i="48"/>
  <c r="AO1943" i="48"/>
  <c r="AG1943" i="48"/>
  <c r="AF1943" i="48"/>
  <c r="AO1437" i="48"/>
  <c r="AG1437" i="48"/>
  <c r="AF1437" i="48"/>
  <c r="AG1253" i="48"/>
  <c r="AF1253" i="48"/>
  <c r="AO1253" i="48"/>
  <c r="AF564" i="48"/>
  <c r="AB564" i="48" s="1"/>
  <c r="AY564" i="48" s="1"/>
  <c r="AX564" i="48" s="1"/>
  <c r="AO564" i="48"/>
  <c r="AG564" i="48"/>
  <c r="AO2034" i="48"/>
  <c r="AG2034" i="48"/>
  <c r="AF2034" i="48"/>
  <c r="AO1093" i="48"/>
  <c r="AG1093" i="48"/>
  <c r="AF1093" i="48"/>
  <c r="AO1416" i="48"/>
  <c r="AF1416" i="48"/>
  <c r="AC1416" i="48" s="1"/>
  <c r="AP1416" i="48" s="1"/>
  <c r="AG1416" i="48"/>
  <c r="AO906" i="48"/>
  <c r="AF906" i="48"/>
  <c r="AG906" i="48"/>
  <c r="AO860" i="48"/>
  <c r="AG860" i="48"/>
  <c r="AF860" i="48"/>
  <c r="AG2025" i="48"/>
  <c r="AF2025" i="48"/>
  <c r="AC2025" i="48" s="1"/>
  <c r="AP2025" i="48" s="1"/>
  <c r="AO2025" i="48"/>
  <c r="AG1032" i="48"/>
  <c r="AF1032" i="48"/>
  <c r="AB1032" i="48" s="1"/>
  <c r="AY1032" i="48" s="1"/>
  <c r="AX1032" i="48" s="1"/>
  <c r="AO1032" i="48"/>
  <c r="AG1693" i="48"/>
  <c r="AO1693" i="48"/>
  <c r="AF1693" i="48"/>
  <c r="AB1693" i="48" s="1"/>
  <c r="AY1693" i="48" s="1"/>
  <c r="AX1693" i="48" s="1"/>
  <c r="AG1607" i="48"/>
  <c r="AF1607" i="48"/>
  <c r="AB1607" i="48" s="1"/>
  <c r="AY1607" i="48" s="1"/>
  <c r="AX1607" i="48" s="1"/>
  <c r="AO1607" i="48"/>
  <c r="AO1513" i="48"/>
  <c r="AG1513" i="48"/>
  <c r="AF1513" i="48"/>
  <c r="AG1867" i="48"/>
  <c r="AF1867" i="48"/>
  <c r="AB1867" i="48" s="1"/>
  <c r="AY1867" i="48" s="1"/>
  <c r="AX1867" i="48" s="1"/>
  <c r="AO1867" i="48"/>
  <c r="AG1622" i="48"/>
  <c r="AF1622" i="48"/>
  <c r="AO1622" i="48"/>
  <c r="AO695" i="48"/>
  <c r="AF695" i="48"/>
  <c r="AC695" i="48" s="1"/>
  <c r="AP695" i="48" s="1"/>
  <c r="AG695" i="48"/>
  <c r="AO1926" i="48"/>
  <c r="AG1926" i="48"/>
  <c r="AF1926" i="48"/>
  <c r="AF1963" i="48"/>
  <c r="AG1963" i="48"/>
  <c r="AO1963" i="48"/>
  <c r="AO1458" i="48"/>
  <c r="AG1458" i="48"/>
  <c r="AF1458" i="48"/>
  <c r="AG1266" i="48"/>
  <c r="AO1266" i="48"/>
  <c r="AF1266" i="48"/>
  <c r="AG1682" i="48"/>
  <c r="AF1682" i="48"/>
  <c r="AC1682" i="48" s="1"/>
  <c r="AP1682" i="48" s="1"/>
  <c r="AO1682" i="48"/>
  <c r="AO792" i="48"/>
  <c r="AG792" i="48"/>
  <c r="AF792" i="48"/>
  <c r="AG1834" i="48"/>
  <c r="AF1834" i="48"/>
  <c r="AO1834" i="48"/>
  <c r="AO1843" i="48"/>
  <c r="AG1843" i="48"/>
  <c r="AF1843" i="48"/>
  <c r="AG1711" i="48"/>
  <c r="AF1711" i="48"/>
  <c r="AO1711" i="48"/>
  <c r="AG651" i="48"/>
  <c r="AF651" i="48"/>
  <c r="AB651" i="48" s="1"/>
  <c r="AY651" i="48" s="1"/>
  <c r="AX651" i="48" s="1"/>
  <c r="AO651" i="48"/>
  <c r="AG1327" i="48"/>
  <c r="AF1327" i="48"/>
  <c r="AC1327" i="48" s="1"/>
  <c r="AP1327" i="48" s="1"/>
  <c r="AO1327" i="48"/>
  <c r="AG1492" i="48"/>
  <c r="AO1492" i="48"/>
  <c r="AF1492" i="48"/>
  <c r="AO1051" i="48"/>
  <c r="AF1051" i="48"/>
  <c r="AG1051" i="48"/>
  <c r="AG1647" i="48"/>
  <c r="AF1647" i="48"/>
  <c r="AO1647" i="48"/>
  <c r="AO1268" i="48"/>
  <c r="AG1268" i="48"/>
  <c r="AF1268" i="48"/>
  <c r="AC1268" i="48" s="1"/>
  <c r="AP1268" i="48" s="1"/>
  <c r="AG2014" i="48"/>
  <c r="AO2014" i="48"/>
  <c r="AF2014" i="48"/>
  <c r="AF1288" i="48"/>
  <c r="AO1288" i="48"/>
  <c r="AG1288" i="48"/>
  <c r="AO737" i="48"/>
  <c r="AG737" i="48"/>
  <c r="AF737" i="48"/>
  <c r="AO1129" i="48"/>
  <c r="AG1129" i="48"/>
  <c r="AF1129" i="48"/>
  <c r="AO1365" i="48"/>
  <c r="AG1365" i="48"/>
  <c r="AF1365" i="48"/>
  <c r="AO1714" i="48"/>
  <c r="AG1714" i="48"/>
  <c r="AF1714" i="48"/>
  <c r="AG2055" i="48"/>
  <c r="AO2055" i="48"/>
  <c r="AF2055" i="48"/>
  <c r="AC2055" i="48" s="1"/>
  <c r="AP2055" i="48" s="1"/>
  <c r="AO1899" i="48"/>
  <c r="AG1899" i="48"/>
  <c r="AF1899" i="48"/>
  <c r="AG859" i="48"/>
  <c r="AF859" i="48"/>
  <c r="AO859" i="48"/>
  <c r="AO1956" i="48"/>
  <c r="AG1956" i="48"/>
  <c r="AF1956" i="48"/>
  <c r="AC1956" i="48" s="1"/>
  <c r="AP1956" i="48" s="1"/>
  <c r="AG1091" i="48"/>
  <c r="AO1091" i="48"/>
  <c r="AF1091" i="48"/>
  <c r="AG791" i="48"/>
  <c r="AO791" i="48"/>
  <c r="AF791" i="48"/>
  <c r="AG1364" i="48"/>
  <c r="AO1364" i="48"/>
  <c r="AF1364" i="48"/>
  <c r="AB1364" i="48" s="1"/>
  <c r="AY1364" i="48" s="1"/>
  <c r="AX1364" i="48" s="1"/>
  <c r="AO1652" i="48"/>
  <c r="AG1652" i="48"/>
  <c r="AF1652" i="48"/>
  <c r="AB1652" i="48" s="1"/>
  <c r="AY1652" i="48" s="1"/>
  <c r="AX1652" i="48" s="1"/>
  <c r="AO1541" i="48"/>
  <c r="AG1541" i="48"/>
  <c r="AF1541" i="48"/>
  <c r="AG1350" i="48"/>
  <c r="AO1350" i="48"/>
  <c r="AF1350" i="48"/>
  <c r="AG819" i="48"/>
  <c r="AF819" i="48"/>
  <c r="AO819" i="48"/>
  <c r="AG619" i="48"/>
  <c r="AF619" i="48"/>
  <c r="AB619" i="48" s="1"/>
  <c r="AY619" i="48" s="1"/>
  <c r="AX619" i="48" s="1"/>
  <c r="AO619" i="48"/>
  <c r="AG1671" i="48"/>
  <c r="AF1671" i="48"/>
  <c r="AO1671" i="48"/>
  <c r="AO620" i="48"/>
  <c r="AG620" i="48"/>
  <c r="AF620" i="48"/>
  <c r="AF1227" i="48"/>
  <c r="AG1227" i="48"/>
  <c r="AO1227" i="48"/>
  <c r="AF1750" i="48"/>
  <c r="AO1750" i="48"/>
  <c r="AG1750" i="48"/>
  <c r="AF988" i="48"/>
  <c r="AB988" i="48" s="1"/>
  <c r="AY988" i="48" s="1"/>
  <c r="AX988" i="48" s="1"/>
  <c r="AO988" i="48"/>
  <c r="AG988" i="48"/>
  <c r="AO1421" i="48"/>
  <c r="AG1421" i="48"/>
  <c r="AF1421" i="48"/>
  <c r="AG1708" i="48"/>
  <c r="AF1708" i="48"/>
  <c r="AO1708" i="48"/>
  <c r="AO2028" i="48"/>
  <c r="AG2028" i="48"/>
  <c r="AF2028" i="48"/>
  <c r="AB2028" i="48" s="1"/>
  <c r="AY2028" i="48" s="1"/>
  <c r="AX2028" i="48" s="1"/>
  <c r="AF1041" i="48"/>
  <c r="AC1041" i="48" s="1"/>
  <c r="AP1041" i="48" s="1"/>
  <c r="AO1041" i="48"/>
  <c r="AG1041" i="48"/>
  <c r="AG1538" i="48"/>
  <c r="AF1538" i="48"/>
  <c r="AC1538" i="48" s="1"/>
  <c r="AP1538" i="48" s="1"/>
  <c r="AO1538" i="48"/>
  <c r="AF1578" i="48"/>
  <c r="AO1578" i="48"/>
  <c r="AG1578" i="48"/>
  <c r="AO913" i="48"/>
  <c r="AG913" i="48"/>
  <c r="AF913" i="48"/>
  <c r="AO1610" i="48"/>
  <c r="AG1610" i="48"/>
  <c r="AF1610" i="48"/>
  <c r="AO592" i="48"/>
  <c r="AG592" i="48"/>
  <c r="AF592" i="48"/>
  <c r="AO1101" i="48"/>
  <c r="AG1101" i="48"/>
  <c r="AF1101" i="48"/>
  <c r="AG1415" i="48"/>
  <c r="AF1415" i="48"/>
  <c r="AC1415" i="48" s="1"/>
  <c r="AP1415" i="48" s="1"/>
  <c r="AO1415" i="48"/>
  <c r="AO1908" i="48"/>
  <c r="AG1908" i="48"/>
  <c r="AF1908" i="48"/>
  <c r="AG586" i="48"/>
  <c r="AF586" i="48"/>
  <c r="AC586" i="48" s="1"/>
  <c r="AP586" i="48" s="1"/>
  <c r="AO586" i="48"/>
  <c r="AO2009" i="48"/>
  <c r="AG2009" i="48"/>
  <c r="AF2009" i="48"/>
  <c r="AB2009" i="48" s="1"/>
  <c r="AY2009" i="48" s="1"/>
  <c r="AX2009" i="48" s="1"/>
  <c r="AF568" i="48"/>
  <c r="AO568" i="48"/>
  <c r="AG568" i="48"/>
  <c r="AG1016" i="48"/>
  <c r="AF1016" i="48"/>
  <c r="AO1016" i="48"/>
  <c r="AF1765" i="48"/>
  <c r="AC1765" i="48" s="1"/>
  <c r="AP1765" i="48" s="1"/>
  <c r="AO1765" i="48"/>
  <c r="AG1765" i="48"/>
  <c r="AF748" i="48"/>
  <c r="AO748" i="48"/>
  <c r="AG748" i="48"/>
  <c r="AG655" i="48"/>
  <c r="AO655" i="48"/>
  <c r="AF655" i="48"/>
  <c r="AB655" i="48" s="1"/>
  <c r="AY655" i="48" s="1"/>
  <c r="AX655" i="48" s="1"/>
  <c r="AO1692" i="48"/>
  <c r="AG1692" i="48"/>
  <c r="AF1692" i="48"/>
  <c r="AO979" i="48"/>
  <c r="AF979" i="48"/>
  <c r="AG979" i="48"/>
  <c r="AF1106" i="48"/>
  <c r="AO1106" i="48"/>
  <c r="AG1106" i="48"/>
  <c r="AO1466" i="48"/>
  <c r="AG1466" i="48"/>
  <c r="AF1466" i="48"/>
  <c r="AG763" i="48"/>
  <c r="AF763" i="48"/>
  <c r="AC763" i="48" s="1"/>
  <c r="AP763" i="48" s="1"/>
  <c r="AO763" i="48"/>
  <c r="AG1790" i="48"/>
  <c r="AF1790" i="48"/>
  <c r="AO1790" i="48"/>
  <c r="AO950" i="48"/>
  <c r="AG950" i="48"/>
  <c r="AF950" i="48"/>
  <c r="AC950" i="48" s="1"/>
  <c r="AP950" i="48" s="1"/>
  <c r="AO1961" i="48"/>
  <c r="AG1961" i="48"/>
  <c r="AF1961" i="48"/>
  <c r="AC1961" i="48" s="1"/>
  <c r="AP1961" i="48" s="1"/>
  <c r="AG578" i="48"/>
  <c r="AF578" i="48"/>
  <c r="AO578" i="48"/>
  <c r="AG907" i="48"/>
  <c r="AO907" i="48"/>
  <c r="AF907" i="48"/>
  <c r="AC907" i="48" s="1"/>
  <c r="AP907" i="48" s="1"/>
  <c r="AG1411" i="48"/>
  <c r="AF1411" i="48"/>
  <c r="AC1411" i="48" s="1"/>
  <c r="AP1411" i="48" s="1"/>
  <c r="AO1411" i="48"/>
  <c r="AO1799" i="48"/>
  <c r="AG1799" i="48"/>
  <c r="AF1799" i="48"/>
  <c r="AF2051" i="48"/>
  <c r="AB2051" i="48" s="1"/>
  <c r="AY2051" i="48" s="1"/>
  <c r="AX2051" i="48" s="1"/>
  <c r="AO2051" i="48"/>
  <c r="AG2051" i="48"/>
  <c r="AO1725" i="48"/>
  <c r="AF1725" i="48"/>
  <c r="AG1725" i="48"/>
  <c r="AO1361" i="48"/>
  <c r="AG1361" i="48"/>
  <c r="AF1361" i="48"/>
  <c r="AC1361" i="48" s="1"/>
  <c r="AP1361" i="48" s="1"/>
  <c r="AG1991" i="48"/>
  <c r="AO1991" i="48"/>
  <c r="AF1991" i="48"/>
  <c r="AF1257" i="48"/>
  <c r="AO1257" i="48"/>
  <c r="AG1257" i="48"/>
  <c r="AO1064" i="48"/>
  <c r="AG1064" i="48"/>
  <c r="AF1064" i="48"/>
  <c r="AB1064" i="48" s="1"/>
  <c r="AY1064" i="48" s="1"/>
  <c r="AX1064" i="48" s="1"/>
  <c r="AG934" i="48"/>
  <c r="AF934" i="48"/>
  <c r="AB934" i="48" s="1"/>
  <c r="AY934" i="48" s="1"/>
  <c r="AX934" i="48" s="1"/>
  <c r="AO934" i="48"/>
  <c r="AO769" i="48"/>
  <c r="AG769" i="48"/>
  <c r="AF769" i="48"/>
  <c r="AB769" i="48" s="1"/>
  <c r="AY769" i="48" s="1"/>
  <c r="AX769" i="48" s="1"/>
  <c r="AG1054" i="48"/>
  <c r="AO1054" i="48"/>
  <c r="AF1054" i="48"/>
  <c r="AC1054" i="48" s="1"/>
  <c r="AP1054" i="48" s="1"/>
  <c r="AG892" i="48"/>
  <c r="AF892" i="48"/>
  <c r="AO892" i="48"/>
  <c r="AF1224" i="48"/>
  <c r="AO1224" i="48"/>
  <c r="AG1224" i="48"/>
  <c r="AG731" i="48"/>
  <c r="AF731" i="48"/>
  <c r="AO731" i="48"/>
  <c r="AO1769" i="48"/>
  <c r="AG1769" i="48"/>
  <c r="AF1769" i="48"/>
  <c r="AG761" i="48"/>
  <c r="AF761" i="48"/>
  <c r="AO761" i="48"/>
  <c r="AG1831" i="48"/>
  <c r="AO1831" i="48"/>
  <c r="AF1831" i="48"/>
  <c r="AO710" i="48"/>
  <c r="AF710" i="48"/>
  <c r="AG710" i="48"/>
  <c r="AO562" i="48"/>
  <c r="AF562" i="48"/>
  <c r="AG562" i="48"/>
  <c r="AO2008" i="48"/>
  <c r="AG2008" i="48"/>
  <c r="AF2008" i="48"/>
  <c r="AB2008" i="48" s="1"/>
  <c r="AY2008" i="48" s="1"/>
  <c r="AX2008" i="48" s="1"/>
  <c r="AG1858" i="48"/>
  <c r="AF1858" i="48"/>
  <c r="AO1858" i="48"/>
  <c r="AF864" i="48"/>
  <c r="AB864" i="48" s="1"/>
  <c r="AY864" i="48" s="1"/>
  <c r="AX864" i="48" s="1"/>
  <c r="AO864" i="48"/>
  <c r="AG864" i="48"/>
  <c r="AF595" i="48"/>
  <c r="AO595" i="48"/>
  <c r="AG595" i="48"/>
  <c r="AF1261" i="48"/>
  <c r="AO1261" i="48"/>
  <c r="AG1261" i="48"/>
  <c r="AO1528" i="48"/>
  <c r="AG1528" i="48"/>
  <c r="AF1528" i="48"/>
  <c r="AG1358" i="48"/>
  <c r="AF1358" i="48"/>
  <c r="AO1358" i="48"/>
  <c r="AG1099" i="48"/>
  <c r="AO1099" i="48"/>
  <c r="AF1099" i="48"/>
  <c r="AG1637" i="48"/>
  <c r="AF1637" i="48"/>
  <c r="AO1637" i="48"/>
  <c r="AG1072" i="48"/>
  <c r="AF1072" i="48"/>
  <c r="AO1072" i="48"/>
  <c r="AO1320" i="48"/>
  <c r="AF1320" i="48"/>
  <c r="AG1320" i="48"/>
  <c r="AF1302" i="48"/>
  <c r="AC1302" i="48" s="1"/>
  <c r="AP1302" i="48" s="1"/>
  <c r="AO1302" i="48"/>
  <c r="AG1302" i="48"/>
  <c r="AF1207" i="48"/>
  <c r="AC1207" i="48" s="1"/>
  <c r="AP1207" i="48" s="1"/>
  <c r="AO1207" i="48"/>
  <c r="AG1207" i="48"/>
  <c r="AG867" i="48"/>
  <c r="AF867" i="48"/>
  <c r="AB867" i="48" s="1"/>
  <c r="AY867" i="48" s="1"/>
  <c r="AX867" i="48" s="1"/>
  <c r="AO867" i="48"/>
  <c r="AG1383" i="48"/>
  <c r="AO1383" i="48"/>
  <c r="AF1383" i="48"/>
  <c r="AC1383" i="48" s="1"/>
  <c r="AP1383" i="48" s="1"/>
  <c r="AO1894" i="48"/>
  <c r="AG1894" i="48"/>
  <c r="AF1894" i="48"/>
  <c r="AO1086" i="48"/>
  <c r="AF1086" i="48"/>
  <c r="AG1086" i="48"/>
  <c r="AG1488" i="48"/>
  <c r="AF1488" i="48"/>
  <c r="AO1488" i="48"/>
  <c r="AF581" i="48"/>
  <c r="AC581" i="48" s="1"/>
  <c r="AP581" i="48" s="1"/>
  <c r="AO581" i="48"/>
  <c r="AG581" i="48"/>
  <c r="AG1008" i="48"/>
  <c r="AF1008" i="48"/>
  <c r="AO1008" i="48"/>
  <c r="AO1742" i="48"/>
  <c r="AG1742" i="48"/>
  <c r="AF1742" i="48"/>
  <c r="AO850" i="48"/>
  <c r="AG850" i="48"/>
  <c r="AF850" i="48"/>
  <c r="AB850" i="48" s="1"/>
  <c r="AY850" i="48" s="1"/>
  <c r="AX850" i="48" s="1"/>
  <c r="AO1715" i="48"/>
  <c r="AG1715" i="48"/>
  <c r="AF1715" i="48"/>
  <c r="AB1715" i="48" s="1"/>
  <c r="AY1715" i="48" s="1"/>
  <c r="AX1715" i="48" s="1"/>
  <c r="AO958" i="48"/>
  <c r="AG958" i="48"/>
  <c r="AF958" i="48"/>
  <c r="AB958" i="48" s="1"/>
  <c r="AY958" i="48" s="1"/>
  <c r="AX958" i="48" s="1"/>
  <c r="AF1775" i="48"/>
  <c r="AB1775" i="48" s="1"/>
  <c r="AY1775" i="48" s="1"/>
  <c r="AX1775" i="48" s="1"/>
  <c r="AO1775" i="48"/>
  <c r="AG1775" i="48"/>
  <c r="AG1879" i="48"/>
  <c r="AO1879" i="48"/>
  <c r="AF1879" i="48"/>
  <c r="AO1005" i="48"/>
  <c r="AG1005" i="48"/>
  <c r="AF1005" i="48"/>
  <c r="AB1005" i="48" s="1"/>
  <c r="AY1005" i="48" s="1"/>
  <c r="AX1005" i="48" s="1"/>
  <c r="AG808" i="48"/>
  <c r="AF808" i="48"/>
  <c r="AO808" i="48"/>
  <c r="AO1299" i="48"/>
  <c r="AG1299" i="48"/>
  <c r="AF1299" i="48"/>
  <c r="AC1299" i="48" s="1"/>
  <c r="AP1299" i="48" s="1"/>
  <c r="AO1767" i="48"/>
  <c r="AG1767" i="48"/>
  <c r="AF1767" i="48"/>
  <c r="AG1219" i="48"/>
  <c r="AF1219" i="48"/>
  <c r="AB1219" i="48" s="1"/>
  <c r="AY1219" i="48" s="1"/>
  <c r="AX1219" i="48" s="1"/>
  <c r="AO1219" i="48"/>
  <c r="AF1200" i="48"/>
  <c r="AC1200" i="48" s="1"/>
  <c r="AP1200" i="48" s="1"/>
  <c r="AG1200" i="48"/>
  <c r="AO1200" i="48"/>
  <c r="AO609" i="48"/>
  <c r="AG609" i="48"/>
  <c r="AF609" i="48"/>
  <c r="AC609" i="48" s="1"/>
  <c r="AP609" i="48" s="1"/>
  <c r="AO828" i="48"/>
  <c r="AG828" i="48"/>
  <c r="AF828" i="48"/>
  <c r="AB828" i="48" s="1"/>
  <c r="AY828" i="48" s="1"/>
  <c r="AX828" i="48" s="1"/>
  <c r="AG1702" i="48"/>
  <c r="AF1702" i="48"/>
  <c r="AC1702" i="48" s="1"/>
  <c r="AP1702" i="48" s="1"/>
  <c r="AO1702" i="48"/>
  <c r="AG1794" i="48"/>
  <c r="AF1794" i="48"/>
  <c r="AC1794" i="48" s="1"/>
  <c r="AP1794" i="48" s="1"/>
  <c r="AO1794" i="48"/>
  <c r="AO1311" i="48"/>
  <c r="AG1311" i="48"/>
  <c r="AF1311" i="48"/>
  <c r="AO1893" i="48"/>
  <c r="AG1893" i="48"/>
  <c r="AF1893" i="48"/>
  <c r="AC1893" i="48" s="1"/>
  <c r="AP1893" i="48" s="1"/>
  <c r="AO593" i="48"/>
  <c r="AG593" i="48"/>
  <c r="AF593" i="48"/>
  <c r="AC593" i="48" s="1"/>
  <c r="AP593" i="48" s="1"/>
  <c r="AG1884" i="48"/>
  <c r="AF1884" i="48"/>
  <c r="AB1884" i="48" s="1"/>
  <c r="AY1884" i="48" s="1"/>
  <c r="AX1884" i="48" s="1"/>
  <c r="AO1884" i="48"/>
  <c r="AG1897" i="48"/>
  <c r="AO1897" i="48"/>
  <c r="AF1897" i="48"/>
  <c r="AO1441" i="48"/>
  <c r="AG1441" i="48"/>
  <c r="AF1441" i="48"/>
  <c r="AB1441" i="48" s="1"/>
  <c r="AY1441" i="48" s="1"/>
  <c r="AX1441" i="48" s="1"/>
  <c r="AG1698" i="48"/>
  <c r="AF1698" i="48"/>
  <c r="AB1698" i="48" s="1"/>
  <c r="AY1698" i="48" s="1"/>
  <c r="AX1698" i="48" s="1"/>
  <c r="AO1698" i="48"/>
  <c r="AF1120" i="48"/>
  <c r="AC1120" i="48" s="1"/>
  <c r="AP1120" i="48" s="1"/>
  <c r="AO1120" i="48"/>
  <c r="AG1120" i="48"/>
  <c r="AG1701" i="48"/>
  <c r="AO1701" i="48"/>
  <c r="AF1701" i="48"/>
  <c r="AC1701" i="48" s="1"/>
  <c r="AP1701" i="48" s="1"/>
  <c r="AG1352" i="48"/>
  <c r="AO1352" i="48"/>
  <c r="AF1352" i="48"/>
  <c r="AF2045" i="48"/>
  <c r="AO2045" i="48"/>
  <c r="AG2045" i="48"/>
  <c r="AF1469" i="48"/>
  <c r="AC1469" i="48" s="1"/>
  <c r="AP1469" i="48" s="1"/>
  <c r="AO1469" i="48"/>
  <c r="AG1469" i="48"/>
  <c r="AG583" i="48"/>
  <c r="AO583" i="48"/>
  <c r="AF583" i="48"/>
  <c r="AG1114" i="48"/>
  <c r="AO1114" i="48"/>
  <c r="AF1114" i="48"/>
  <c r="AO1811" i="48"/>
  <c r="AG1811" i="48"/>
  <c r="AF1811" i="48"/>
  <c r="AB1811" i="48" s="1"/>
  <c r="AY1811" i="48" s="1"/>
  <c r="AX1811" i="48" s="1"/>
  <c r="AF1786" i="48"/>
  <c r="AG1786" i="48"/>
  <c r="AO1786" i="48"/>
  <c r="AF795" i="48"/>
  <c r="AO795" i="48"/>
  <c r="AG795" i="48"/>
  <c r="AF1435" i="48"/>
  <c r="AO1435" i="48"/>
  <c r="AG1435" i="48"/>
  <c r="AF1239" i="48"/>
  <c r="AG1239" i="48"/>
  <c r="AO1239" i="48"/>
  <c r="AF1221" i="48"/>
  <c r="AO1221" i="48"/>
  <c r="AG1221" i="48"/>
  <c r="AO929" i="48"/>
  <c r="AG929" i="48"/>
  <c r="AF929" i="48"/>
  <c r="AB929" i="48" s="1"/>
  <c r="AY929" i="48" s="1"/>
  <c r="AX929" i="48" s="1"/>
  <c r="AO719" i="48"/>
  <c r="AG719" i="48"/>
  <c r="AF719" i="48"/>
  <c r="AO1975" i="48"/>
  <c r="AG1975" i="48"/>
  <c r="AF1975" i="48"/>
  <c r="AC1975" i="48" s="1"/>
  <c r="AP1975" i="48" s="1"/>
  <c r="AO1402" i="48"/>
  <c r="AG1402" i="48"/>
  <c r="AF1402" i="48"/>
  <c r="AB1402" i="48" s="1"/>
  <c r="AY1402" i="48" s="1"/>
  <c r="AX1402" i="48" s="1"/>
  <c r="AO1543" i="48"/>
  <c r="AG1543" i="48"/>
  <c r="AF1543" i="48"/>
  <c r="AO1853" i="48"/>
  <c r="AG1853" i="48"/>
  <c r="AF1853" i="48"/>
  <c r="AO1353" i="48"/>
  <c r="AG1353" i="48"/>
  <c r="AF1353" i="48"/>
  <c r="AB1353" i="48" s="1"/>
  <c r="AY1353" i="48" s="1"/>
  <c r="AX1353" i="48" s="1"/>
  <c r="AO1450" i="48"/>
  <c r="AG1450" i="48"/>
  <c r="AF1450" i="48"/>
  <c r="AG1734" i="48"/>
  <c r="AF1734" i="48"/>
  <c r="AO1734" i="48"/>
  <c r="AO1951" i="48"/>
  <c r="AG1951" i="48"/>
  <c r="AF1951" i="48"/>
  <c r="AO2052" i="48"/>
  <c r="AG2052" i="48"/>
  <c r="AF2052" i="48"/>
  <c r="AG2036" i="48"/>
  <c r="AF2036" i="48"/>
  <c r="AC2036" i="48" s="1"/>
  <c r="AP2036" i="48" s="1"/>
  <c r="AO2036" i="48"/>
  <c r="AG1566" i="48"/>
  <c r="AF1566" i="48"/>
  <c r="AC1566" i="48" s="1"/>
  <c r="AP1566" i="48" s="1"/>
  <c r="AO1566" i="48"/>
  <c r="AG1792" i="48"/>
  <c r="AF1792" i="48"/>
  <c r="AC1792" i="48" s="1"/>
  <c r="AP1792" i="48" s="1"/>
  <c r="AO1792" i="48"/>
  <c r="AG1738" i="48"/>
  <c r="AF1738" i="48"/>
  <c r="AC1738" i="48" s="1"/>
  <c r="AP1738" i="48" s="1"/>
  <c r="AO1738" i="48"/>
  <c r="AO829" i="48"/>
  <c r="AG829" i="48"/>
  <c r="AF829" i="48"/>
  <c r="AC829" i="48" s="1"/>
  <c r="AP829" i="48" s="1"/>
  <c r="AG1527" i="48"/>
  <c r="AF1527" i="48"/>
  <c r="AB1527" i="48" s="1"/>
  <c r="AY1527" i="48" s="1"/>
  <c r="AX1527" i="48" s="1"/>
  <c r="AO1527" i="48"/>
  <c r="AF1758" i="48"/>
  <c r="AO1758" i="48"/>
  <c r="AG1758" i="48"/>
  <c r="AF804" i="48"/>
  <c r="AB804" i="48" s="1"/>
  <c r="AY804" i="48" s="1"/>
  <c r="AX804" i="48" s="1"/>
  <c r="AO804" i="48"/>
  <c r="AG804" i="48"/>
  <c r="AG1828" i="48"/>
  <c r="AF1828" i="48"/>
  <c r="AB1828" i="48" s="1"/>
  <c r="AY1828" i="48" s="1"/>
  <c r="AX1828" i="48" s="1"/>
  <c r="AO1828" i="48"/>
  <c r="AG1591" i="48"/>
  <c r="AF1591" i="48"/>
  <c r="AC1591" i="48" s="1"/>
  <c r="AP1591" i="48" s="1"/>
  <c r="AO1591" i="48"/>
  <c r="AG951" i="48"/>
  <c r="AO951" i="48"/>
  <c r="AF951" i="48"/>
  <c r="AG726" i="48"/>
  <c r="AO726" i="48"/>
  <c r="AF726" i="48"/>
  <c r="AB726" i="48" s="1"/>
  <c r="AY726" i="48" s="1"/>
  <c r="AX726" i="48" s="1"/>
  <c r="AO1778" i="48"/>
  <c r="AF1778" i="48"/>
  <c r="AC1778" i="48" s="1"/>
  <c r="AP1778" i="48" s="1"/>
  <c r="AG1778" i="48"/>
  <c r="AG2048" i="48"/>
  <c r="AF2048" i="48"/>
  <c r="AC2048" i="48" s="1"/>
  <c r="AP2048" i="48" s="1"/>
  <c r="AO2048" i="48"/>
  <c r="AG1452" i="48"/>
  <c r="AF1452" i="48"/>
  <c r="AC1452" i="48" s="1"/>
  <c r="AP1452" i="48" s="1"/>
  <c r="AO1452" i="48"/>
  <c r="AG667" i="48"/>
  <c r="AF667" i="48"/>
  <c r="AO667" i="48"/>
  <c r="AF1422" i="48"/>
  <c r="AB1422" i="48" s="1"/>
  <c r="AY1422" i="48" s="1"/>
  <c r="AX1422" i="48" s="1"/>
  <c r="AO1422" i="48"/>
  <c r="AG1422" i="48"/>
  <c r="AO961" i="48"/>
  <c r="AG961" i="48"/>
  <c r="AF961" i="48"/>
  <c r="AB961" i="48" s="1"/>
  <c r="AY961" i="48" s="1"/>
  <c r="AX961" i="48" s="1"/>
  <c r="AO1238" i="48"/>
  <c r="AF1238" i="48"/>
  <c r="AC1238" i="48" s="1"/>
  <c r="AP1238" i="48" s="1"/>
  <c r="AG1238" i="48"/>
  <c r="AG802" i="48"/>
  <c r="AF802" i="48"/>
  <c r="AB802" i="48" s="1"/>
  <c r="AY802" i="48" s="1"/>
  <c r="AX802" i="48" s="1"/>
  <c r="AO802" i="48"/>
  <c r="AO1105" i="48"/>
  <c r="AG1105" i="48"/>
  <c r="AF1105" i="48"/>
  <c r="AB1105" i="48" s="1"/>
  <c r="AY1105" i="48" s="1"/>
  <c r="AX1105" i="48" s="1"/>
  <c r="AO610" i="48"/>
  <c r="AG610" i="48"/>
  <c r="AF610" i="48"/>
  <c r="AC610" i="48" s="1"/>
  <c r="AP610" i="48" s="1"/>
  <c r="AO1940" i="48"/>
  <c r="AG1940" i="48"/>
  <c r="AF1940" i="48"/>
  <c r="AB1940" i="48" s="1"/>
  <c r="AY1940" i="48" s="1"/>
  <c r="AX1940" i="48" s="1"/>
  <c r="AO1892" i="48"/>
  <c r="AG1892" i="48"/>
  <c r="AF1892" i="48"/>
  <c r="AB1892" i="48" s="1"/>
  <c r="AY1892" i="48" s="1"/>
  <c r="AX1892" i="48" s="1"/>
  <c r="AO1176" i="48"/>
  <c r="AG1176" i="48"/>
  <c r="AF1176" i="48"/>
  <c r="AB1176" i="48" s="1"/>
  <c r="AY1176" i="48" s="1"/>
  <c r="AX1176" i="48" s="1"/>
  <c r="AO1669" i="48"/>
  <c r="AG1669" i="48"/>
  <c r="AF1669" i="48"/>
  <c r="AB1669" i="48" s="1"/>
  <c r="AY1669" i="48" s="1"/>
  <c r="AX1669" i="48" s="1"/>
  <c r="AO1863" i="48"/>
  <c r="AG1863" i="48"/>
  <c r="AF1863" i="48"/>
  <c r="AO788" i="48"/>
  <c r="AG788" i="48"/>
  <c r="AF788" i="48"/>
  <c r="AC788" i="48" s="1"/>
  <c r="AP788" i="48" s="1"/>
  <c r="AO1446" i="48"/>
  <c r="AG1446" i="48"/>
  <c r="AF1446" i="48"/>
  <c r="AB1446" i="48" s="1"/>
  <c r="AY1446" i="48" s="1"/>
  <c r="AX1446" i="48" s="1"/>
  <c r="AO1675" i="48"/>
  <c r="AG1675" i="48"/>
  <c r="AF1675" i="48"/>
  <c r="AB1675" i="48" s="1"/>
  <c r="AY1675" i="48" s="1"/>
  <c r="AX1675" i="48" s="1"/>
  <c r="AG1031" i="48"/>
  <c r="AO1031" i="48"/>
  <c r="AF1031" i="48"/>
  <c r="AB1031" i="48" s="1"/>
  <c r="AY1031" i="48" s="1"/>
  <c r="AX1031" i="48" s="1"/>
  <c r="AF779" i="48"/>
  <c r="AB779" i="48" s="1"/>
  <c r="AY779" i="48" s="1"/>
  <c r="AX779" i="48" s="1"/>
  <c r="AO779" i="48"/>
  <c r="AG779" i="48"/>
  <c r="AG738" i="48"/>
  <c r="AF738" i="48"/>
  <c r="AO738" i="48"/>
  <c r="AF603" i="48"/>
  <c r="AO603" i="48"/>
  <c r="AG603" i="48"/>
  <c r="AF1632" i="48"/>
  <c r="AC1632" i="48" s="1"/>
  <c r="AP1632" i="48" s="1"/>
  <c r="AO1632" i="48"/>
  <c r="AG1632" i="48"/>
  <c r="AG1136" i="48"/>
  <c r="AF1136" i="48"/>
  <c r="AC1136" i="48" s="1"/>
  <c r="AP1136" i="48" s="1"/>
  <c r="AO1136" i="48"/>
  <c r="AF1346" i="48"/>
  <c r="AC1346" i="48" s="1"/>
  <c r="AP1346" i="48" s="1"/>
  <c r="AO1346" i="48"/>
  <c r="AG1346" i="48"/>
  <c r="AG1165" i="48"/>
  <c r="AF1165" i="48"/>
  <c r="AB1165" i="48" s="1"/>
  <c r="AY1165" i="48" s="1"/>
  <c r="AX1165" i="48" s="1"/>
  <c r="AO1165" i="48"/>
  <c r="AO1677" i="48"/>
  <c r="AG1677" i="48"/>
  <c r="AF1677" i="48"/>
  <c r="AG1551" i="48"/>
  <c r="AF1551" i="48"/>
  <c r="AC1551" i="48" s="1"/>
  <c r="AP1551" i="48" s="1"/>
  <c r="AO1551" i="48"/>
  <c r="AO1073" i="48"/>
  <c r="AG1073" i="48"/>
  <c r="AF1073" i="48"/>
  <c r="AO1982" i="48"/>
  <c r="AF1982" i="48"/>
  <c r="AB1982" i="48" s="1"/>
  <c r="AY1982" i="48" s="1"/>
  <c r="AX1982" i="48" s="1"/>
  <c r="AG1982" i="48"/>
  <c r="AO1306" i="48"/>
  <c r="AG1306" i="48"/>
  <c r="AF1306" i="48"/>
  <c r="AB1306" i="48" s="1"/>
  <c r="AY1306" i="48" s="1"/>
  <c r="AX1306" i="48" s="1"/>
  <c r="AG1947" i="48"/>
  <c r="AF1947" i="48"/>
  <c r="AO1947" i="48"/>
  <c r="AG1181" i="48"/>
  <c r="AF1181" i="48"/>
  <c r="AC1181" i="48" s="1"/>
  <c r="AP1181" i="48" s="1"/>
  <c r="AO1181" i="48"/>
  <c r="AG645" i="48"/>
  <c r="AF645" i="48"/>
  <c r="AO645" i="48"/>
  <c r="AO1000" i="48"/>
  <c r="AG1000" i="48"/>
  <c r="AF1000" i="48"/>
  <c r="AC1000" i="48" s="1"/>
  <c r="AP1000" i="48" s="1"/>
  <c r="AF1113" i="48"/>
  <c r="AO1113" i="48"/>
  <c r="AG1113" i="48"/>
  <c r="AO1180" i="48"/>
  <c r="AG1180" i="48"/>
  <c r="AF1180" i="48"/>
  <c r="AG624" i="48"/>
  <c r="AF624" i="48"/>
  <c r="AC624" i="48" s="1"/>
  <c r="AP624" i="48" s="1"/>
  <c r="AO624" i="48"/>
  <c r="AG1324" i="48"/>
  <c r="AO1324" i="48"/>
  <c r="AF1324" i="48"/>
  <c r="AF2050" i="48"/>
  <c r="AB2050" i="48" s="1"/>
  <c r="AY2050" i="48" s="1"/>
  <c r="AX2050" i="48" s="1"/>
  <c r="AO2050" i="48"/>
  <c r="AG2050" i="48"/>
  <c r="AG830" i="48"/>
  <c r="AO830" i="48"/>
  <c r="AF830" i="48"/>
  <c r="AB830" i="48" s="1"/>
  <c r="AY830" i="48" s="1"/>
  <c r="AX830" i="48" s="1"/>
  <c r="AO1774" i="48"/>
  <c r="AF1774" i="48"/>
  <c r="AB1774" i="48" s="1"/>
  <c r="AY1774" i="48" s="1"/>
  <c r="AX1774" i="48" s="1"/>
  <c r="AG1774" i="48"/>
  <c r="AO703" i="48"/>
  <c r="AG703" i="48"/>
  <c r="AF703" i="48"/>
  <c r="AO1172" i="48"/>
  <c r="AG1172" i="48"/>
  <c r="AF1172" i="48"/>
  <c r="AB1172" i="48" s="1"/>
  <c r="AY1172" i="48" s="1"/>
  <c r="AX1172" i="48" s="1"/>
  <c r="AG680" i="48"/>
  <c r="AF680" i="48"/>
  <c r="AC680" i="48" s="1"/>
  <c r="AP680" i="48" s="1"/>
  <c r="AO680" i="48"/>
  <c r="AF1037" i="48"/>
  <c r="AO1037" i="48"/>
  <c r="AG1037" i="48"/>
  <c r="AG1305" i="48"/>
  <c r="AF1305" i="48"/>
  <c r="AO1305" i="48"/>
  <c r="AG955" i="48"/>
  <c r="AF955" i="48"/>
  <c r="AC955" i="48" s="1"/>
  <c r="AP955" i="48" s="1"/>
  <c r="AO955" i="48"/>
  <c r="AF1382" i="48"/>
  <c r="AG1382" i="48"/>
  <c r="AO1382" i="48"/>
  <c r="AO768" i="48"/>
  <c r="AG768" i="48"/>
  <c r="AF768" i="48"/>
  <c r="AB768" i="48" s="1"/>
  <c r="AY768" i="48" s="1"/>
  <c r="AX768" i="48" s="1"/>
  <c r="AO764" i="48"/>
  <c r="AG764" i="48"/>
  <c r="AF764" i="48"/>
  <c r="AB764" i="48" s="1"/>
  <c r="AY764" i="48" s="1"/>
  <c r="AX764" i="48" s="1"/>
  <c r="AG1952" i="48"/>
  <c r="AO1952" i="48"/>
  <c r="AF1952" i="48"/>
  <c r="AB1952" i="48" s="1"/>
  <c r="AY1952" i="48" s="1"/>
  <c r="AX1952" i="48" s="1"/>
  <c r="AO885" i="48"/>
  <c r="AG885" i="48"/>
  <c r="AF885" i="48"/>
  <c r="AC885" i="48" s="1"/>
  <c r="AP885" i="48" s="1"/>
  <c r="AF664" i="48"/>
  <c r="AO664" i="48"/>
  <c r="AG664" i="48"/>
  <c r="AF1470" i="48"/>
  <c r="AO1470" i="48"/>
  <c r="AG1470" i="48"/>
  <c r="AF1271" i="48"/>
  <c r="AO1271" i="48"/>
  <c r="AG1271" i="48"/>
  <c r="AG1917" i="48"/>
  <c r="AF1917" i="48"/>
  <c r="AB1917" i="48" s="1"/>
  <c r="AY1917" i="48" s="1"/>
  <c r="AX1917" i="48" s="1"/>
  <c r="AO1917" i="48"/>
  <c r="AO2047" i="48"/>
  <c r="AG2047" i="48"/>
  <c r="AF2047" i="48"/>
  <c r="AB2047" i="48" s="1"/>
  <c r="AY2047" i="48" s="1"/>
  <c r="AX2047" i="48" s="1"/>
  <c r="AO1588" i="48"/>
  <c r="AG1588" i="48"/>
  <c r="AF1588" i="48"/>
  <c r="AO1628" i="48"/>
  <c r="AG1628" i="48"/>
  <c r="AF1628" i="48"/>
  <c r="AC1628" i="48" s="1"/>
  <c r="AP1628" i="48" s="1"/>
  <c r="AG707" i="48"/>
  <c r="AF707" i="48"/>
  <c r="AC707" i="48" s="1"/>
  <c r="AP707" i="48" s="1"/>
  <c r="AO707" i="48"/>
  <c r="AO921" i="48"/>
  <c r="AG921" i="48"/>
  <c r="AF921" i="48"/>
  <c r="AO608" i="48"/>
  <c r="AG608" i="48"/>
  <c r="AF608" i="48"/>
  <c r="AO2015" i="48"/>
  <c r="AG2015" i="48"/>
  <c r="AF2015" i="48"/>
  <c r="AC2015" i="48" s="1"/>
  <c r="AP2015" i="48" s="1"/>
  <c r="AO622" i="48"/>
  <c r="AG622" i="48"/>
  <c r="AF622" i="48"/>
  <c r="AC622" i="48" s="1"/>
  <c r="AP622" i="48" s="1"/>
  <c r="AG1777" i="48"/>
  <c r="AF1777" i="48"/>
  <c r="AO1777" i="48"/>
  <c r="AO1159" i="48"/>
  <c r="AF1159" i="48"/>
  <c r="AG1159" i="48"/>
  <c r="AG625" i="48"/>
  <c r="AF625" i="48"/>
  <c r="AB625" i="48" s="1"/>
  <c r="AY625" i="48" s="1"/>
  <c r="AX625" i="48" s="1"/>
  <c r="AO625" i="48"/>
  <c r="AG1036" i="48"/>
  <c r="AF1036" i="48"/>
  <c r="AB1036" i="48" s="1"/>
  <c r="AY1036" i="48" s="1"/>
  <c r="AX1036" i="48" s="1"/>
  <c r="AO1036" i="48"/>
  <c r="AF1375" i="48"/>
  <c r="AO1375" i="48"/>
  <c r="AG1375" i="48"/>
  <c r="AG2003" i="48"/>
  <c r="AO2003" i="48"/>
  <c r="AF2003" i="48"/>
  <c r="AG1135" i="48"/>
  <c r="AO1135" i="48"/>
  <c r="AF1135" i="48"/>
  <c r="AC1135" i="48" s="1"/>
  <c r="AP1135" i="48" s="1"/>
  <c r="AO1849" i="48"/>
  <c r="AG1849" i="48"/>
  <c r="AF1849" i="48"/>
  <c r="AG1354" i="48"/>
  <c r="AF1354" i="48"/>
  <c r="AC1354" i="48" s="1"/>
  <c r="AP1354" i="48" s="1"/>
  <c r="AO1354" i="48"/>
  <c r="AO1184" i="48"/>
  <c r="AG1184" i="48"/>
  <c r="AF1184" i="48"/>
  <c r="AO1190" i="48"/>
  <c r="AG1190" i="48"/>
  <c r="AF1190" i="48"/>
  <c r="AC1190" i="48" s="1"/>
  <c r="AP1190" i="48" s="1"/>
  <c r="AO662" i="48"/>
  <c r="AG662" i="48"/>
  <c r="AF662" i="48"/>
  <c r="AC662" i="48" s="1"/>
  <c r="AP662" i="48" s="1"/>
  <c r="AO1125" i="48"/>
  <c r="AG1125" i="48"/>
  <c r="AF1125" i="48"/>
  <c r="AB1125" i="48" s="1"/>
  <c r="AY1125" i="48" s="1"/>
  <c r="AX1125" i="48" s="1"/>
  <c r="AO1029" i="48"/>
  <c r="AG1029" i="48"/>
  <c r="AF1029" i="48"/>
  <c r="AG1662" i="48"/>
  <c r="AF1662" i="48"/>
  <c r="AO1662" i="48"/>
  <c r="AG1509" i="48"/>
  <c r="AF1509" i="48"/>
  <c r="AO1509" i="48"/>
  <c r="AO1206" i="48"/>
  <c r="AG1206" i="48"/>
  <c r="AF1206" i="48"/>
  <c r="AC1206" i="48" s="1"/>
  <c r="AP1206" i="48" s="1"/>
  <c r="AG1724" i="48"/>
  <c r="AF1724" i="48"/>
  <c r="AB1724" i="48" s="1"/>
  <c r="AY1724" i="48" s="1"/>
  <c r="AX1724" i="48" s="1"/>
  <c r="AO1724" i="48"/>
  <c r="AO1755" i="48"/>
  <c r="AG1755" i="48"/>
  <c r="AF1755" i="48"/>
  <c r="AG1779" i="48"/>
  <c r="AF1779" i="48"/>
  <c r="AO1779" i="48"/>
  <c r="AF601" i="48"/>
  <c r="AC601" i="48" s="1"/>
  <c r="AP601" i="48" s="1"/>
  <c r="AO601" i="48"/>
  <c r="AG601" i="48"/>
  <c r="AO1226" i="48"/>
  <c r="AG1226" i="48"/>
  <c r="AF1226" i="48"/>
  <c r="AO688" i="48"/>
  <c r="AG688" i="48"/>
  <c r="AF688" i="48"/>
  <c r="AG674" i="48"/>
  <c r="AF674" i="48"/>
  <c r="AB674" i="48" s="1"/>
  <c r="AY674" i="48" s="1"/>
  <c r="AX674" i="48" s="1"/>
  <c r="AO674" i="48"/>
  <c r="AO1877" i="48"/>
  <c r="AF1877" i="48"/>
  <c r="AC1877" i="48" s="1"/>
  <c r="AP1877" i="48" s="1"/>
  <c r="AG1877" i="48"/>
  <c r="AG1132" i="48"/>
  <c r="AF1132" i="48"/>
  <c r="AO1132" i="48"/>
  <c r="AO1673" i="48"/>
  <c r="AG1673" i="48"/>
  <c r="AF1673" i="48"/>
  <c r="AC1673" i="48" s="1"/>
  <c r="AP1673" i="48" s="1"/>
  <c r="AO1987" i="48"/>
  <c r="AG1987" i="48"/>
  <c r="AF1987" i="48"/>
  <c r="AF1938" i="48"/>
  <c r="AB1938" i="48" s="1"/>
  <c r="AY1938" i="48" s="1"/>
  <c r="AX1938" i="48" s="1"/>
  <c r="AO1938" i="48"/>
  <c r="AG1938" i="48"/>
  <c r="AO2049" i="48"/>
  <c r="AF2049" i="48"/>
  <c r="AC2049" i="48" s="1"/>
  <c r="AP2049" i="48" s="1"/>
  <c r="AG2049" i="48"/>
  <c r="AG1083" i="48"/>
  <c r="AO1083" i="48"/>
  <c r="AF1083" i="48"/>
  <c r="AC1083" i="48" s="1"/>
  <c r="AP1083" i="48" s="1"/>
  <c r="AO807" i="48"/>
  <c r="AG807" i="48"/>
  <c r="AF807" i="48"/>
  <c r="AC807" i="48" s="1"/>
  <c r="AP807" i="48" s="1"/>
  <c r="AG1606" i="48"/>
  <c r="AO1606" i="48"/>
  <c r="AF1606" i="48"/>
  <c r="AC1606" i="48" s="1"/>
  <c r="AP1606" i="48" s="1"/>
  <c r="AG1096" i="48"/>
  <c r="AF1096" i="48"/>
  <c r="AO1096" i="48"/>
  <c r="AG1107" i="48"/>
  <c r="AO1107" i="48"/>
  <c r="AF1107" i="48"/>
  <c r="AC1107" i="48" s="1"/>
  <c r="AP1107" i="48" s="1"/>
  <c r="AO2016" i="48"/>
  <c r="AG2016" i="48"/>
  <c r="AF2016" i="48"/>
  <c r="AB2016" i="48" s="1"/>
  <c r="AY2016" i="48" s="1"/>
  <c r="AX2016" i="48" s="1"/>
  <c r="AF1532" i="48"/>
  <c r="AC1532" i="48" s="1"/>
  <c r="AP1532" i="48" s="1"/>
  <c r="AO1532" i="48"/>
  <c r="AG1532" i="48"/>
  <c r="AO1567" i="48"/>
  <c r="AG1567" i="48"/>
  <c r="AF1567" i="48"/>
  <c r="AC1567" i="48" s="1"/>
  <c r="AP1567" i="48" s="1"/>
  <c r="AO1833" i="48"/>
  <c r="AG1833" i="48"/>
  <c r="AF1833" i="48"/>
  <c r="AC1833" i="48" s="1"/>
  <c r="AP1833" i="48" s="1"/>
  <c r="AO1333" i="48"/>
  <c r="AG1333" i="48"/>
  <c r="AF1333" i="48"/>
  <c r="AB1333" i="48" s="1"/>
  <c r="AY1333" i="48" s="1"/>
  <c r="AX1333" i="48" s="1"/>
  <c r="AO1832" i="48"/>
  <c r="AG1832" i="48"/>
  <c r="AF1832" i="48"/>
  <c r="AB1832" i="48" s="1"/>
  <c r="AY1832" i="48" s="1"/>
  <c r="AX1832" i="48" s="1"/>
  <c r="AG874" i="48"/>
  <c r="AF874" i="48"/>
  <c r="AO874" i="48"/>
  <c r="AF821" i="48"/>
  <c r="AB821" i="48" s="1"/>
  <c r="AY821" i="48" s="1"/>
  <c r="AX821" i="48" s="1"/>
  <c r="AO821" i="48"/>
  <c r="AG821" i="48"/>
  <c r="AO965" i="48"/>
  <c r="AG965" i="48"/>
  <c r="AF965" i="48"/>
  <c r="AF1612" i="48"/>
  <c r="AC1612" i="48" s="1"/>
  <c r="AP1612" i="48" s="1"/>
  <c r="AO1612" i="48"/>
  <c r="AG1612" i="48"/>
  <c r="AG966" i="48"/>
  <c r="AF966" i="48"/>
  <c r="AB966" i="48" s="1"/>
  <c r="AY966" i="48" s="1"/>
  <c r="AX966" i="48" s="1"/>
  <c r="AO966" i="48"/>
  <c r="AG1823" i="48"/>
  <c r="AF1823" i="48"/>
  <c r="AC1823" i="48" s="1"/>
  <c r="AP1823" i="48" s="1"/>
  <c r="AO1823" i="48"/>
  <c r="AF1507" i="48"/>
  <c r="AC1507" i="48" s="1"/>
  <c r="AP1507" i="48" s="1"/>
  <c r="AO1507" i="48"/>
  <c r="AG1507" i="48"/>
  <c r="AO1931" i="48"/>
  <c r="AG1931" i="48"/>
  <c r="AF1931" i="48"/>
  <c r="AB1931" i="48" s="1"/>
  <c r="AY1931" i="48" s="1"/>
  <c r="AX1931" i="48" s="1"/>
  <c r="AO973" i="48"/>
  <c r="AG973" i="48"/>
  <c r="AF973" i="48"/>
  <c r="AC973" i="48" s="1"/>
  <c r="AP973" i="48" s="1"/>
  <c r="AG209" i="48"/>
  <c r="AF209" i="48"/>
  <c r="AG200" i="48"/>
  <c r="AF200" i="48"/>
  <c r="AG239" i="48"/>
  <c r="AF239" i="48"/>
  <c r="AG109" i="48"/>
  <c r="AF109" i="48"/>
  <c r="AG92" i="48"/>
  <c r="AF92" i="48"/>
  <c r="AG378" i="48"/>
  <c r="AO378" i="48"/>
  <c r="AF378" i="48"/>
  <c r="AG471" i="48"/>
  <c r="AF471" i="48"/>
  <c r="AO471" i="48"/>
  <c r="AG453" i="48"/>
  <c r="AF453" i="48"/>
  <c r="AO453" i="48"/>
  <c r="AO348" i="48"/>
  <c r="AG348" i="48"/>
  <c r="AF348" i="48"/>
  <c r="AO436" i="48"/>
  <c r="AG436" i="48"/>
  <c r="AF436" i="48"/>
  <c r="AG410" i="48"/>
  <c r="AO410" i="48"/>
  <c r="AF410" i="48"/>
  <c r="AG515" i="48"/>
  <c r="AF515" i="48"/>
  <c r="AO515" i="48"/>
  <c r="AG219" i="48"/>
  <c r="AF219" i="48"/>
  <c r="AO477" i="48"/>
  <c r="AF477" i="48"/>
  <c r="AC477" i="48" s="1"/>
  <c r="AP477" i="48" s="1"/>
  <c r="AG477" i="48"/>
  <c r="AO305" i="48"/>
  <c r="AG305" i="48"/>
  <c r="AF305" i="48"/>
  <c r="AG210" i="48"/>
  <c r="AF210" i="48"/>
  <c r="AG282" i="48"/>
  <c r="AF282" i="48"/>
  <c r="AF383" i="48"/>
  <c r="AO383" i="48"/>
  <c r="AG383" i="48"/>
  <c r="AO488" i="48"/>
  <c r="AG488" i="48"/>
  <c r="AF488" i="48"/>
  <c r="AF464" i="48"/>
  <c r="AO464" i="48"/>
  <c r="AG464" i="48"/>
  <c r="AO328" i="48"/>
  <c r="AG328" i="48"/>
  <c r="AF328" i="48"/>
  <c r="AC328" i="48" s="1"/>
  <c r="AP328" i="48" s="1"/>
  <c r="AG498" i="48"/>
  <c r="AO498" i="48"/>
  <c r="AF498" i="48"/>
  <c r="AB498" i="48" s="1"/>
  <c r="AG502" i="48"/>
  <c r="AO502" i="48"/>
  <c r="AF502" i="48"/>
  <c r="AF136" i="48"/>
  <c r="AG136" i="48"/>
  <c r="AO513" i="48"/>
  <c r="AG513" i="48"/>
  <c r="AF513" i="48"/>
  <c r="AG507" i="48"/>
  <c r="AF507" i="48"/>
  <c r="AO507" i="48"/>
  <c r="AG134" i="48"/>
  <c r="AF134" i="48"/>
  <c r="AG236" i="48"/>
  <c r="AF236" i="48"/>
  <c r="AG190" i="48"/>
  <c r="AF190" i="48"/>
  <c r="AG459" i="48"/>
  <c r="AF459" i="48"/>
  <c r="AO459" i="48"/>
  <c r="AG60" i="48"/>
  <c r="AF60" i="48"/>
  <c r="AG159" i="48"/>
  <c r="AF159" i="48"/>
  <c r="AG234" i="48"/>
  <c r="AF234" i="48"/>
  <c r="AF531" i="48"/>
  <c r="AO531" i="48"/>
  <c r="AG531" i="48"/>
  <c r="AF351" i="48"/>
  <c r="AO351" i="48"/>
  <c r="AG351" i="48"/>
  <c r="AO360" i="48"/>
  <c r="AG360" i="48"/>
  <c r="AF360" i="48"/>
  <c r="AB360" i="48" s="1"/>
  <c r="AF403" i="48"/>
  <c r="AO403" i="48"/>
  <c r="AG403" i="48"/>
  <c r="AG359" i="48"/>
  <c r="AF359" i="48"/>
  <c r="AO359" i="48"/>
  <c r="AF336" i="48"/>
  <c r="AB336" i="48" s="1"/>
  <c r="AO336" i="48"/>
  <c r="AG336" i="48"/>
  <c r="AO318" i="48"/>
  <c r="AG318" i="48"/>
  <c r="AF318" i="48"/>
  <c r="AO337" i="48"/>
  <c r="AG337" i="48"/>
  <c r="AF337" i="48"/>
  <c r="AG156" i="48"/>
  <c r="AF156" i="48"/>
  <c r="AG220" i="48"/>
  <c r="AF220" i="48"/>
  <c r="AG489" i="48"/>
  <c r="AF489" i="48"/>
  <c r="AB489" i="48" s="1"/>
  <c r="AO489" i="48"/>
  <c r="AF553" i="48"/>
  <c r="AC553" i="48" s="1"/>
  <c r="AP553" i="48" s="1"/>
  <c r="AO553" i="48"/>
  <c r="AG553" i="48"/>
  <c r="AO504" i="48"/>
  <c r="AG504" i="48"/>
  <c r="AF504" i="48"/>
  <c r="AB504" i="48" s="1"/>
  <c r="AG130" i="48"/>
  <c r="AF130" i="48"/>
  <c r="AF180" i="48"/>
  <c r="AG180" i="48"/>
  <c r="AG469" i="48"/>
  <c r="AF469" i="48"/>
  <c r="AB469" i="48" s="1"/>
  <c r="AO469" i="48"/>
  <c r="AO324" i="48"/>
  <c r="AG324" i="48"/>
  <c r="AF324" i="48"/>
  <c r="AF296" i="48"/>
  <c r="AG296" i="48"/>
  <c r="AO536" i="48"/>
  <c r="AG536" i="48"/>
  <c r="AF536" i="48"/>
  <c r="AG249" i="48"/>
  <c r="AF249" i="48"/>
  <c r="AO300" i="48"/>
  <c r="AG300" i="48"/>
  <c r="AF300" i="48"/>
  <c r="AC300" i="48" s="1"/>
  <c r="AP300" i="48" s="1"/>
  <c r="AG202" i="48"/>
  <c r="AF202" i="48"/>
  <c r="AO548" i="48"/>
  <c r="AG548" i="48"/>
  <c r="AF548" i="48"/>
  <c r="AO535" i="48"/>
  <c r="AG535" i="48"/>
  <c r="AF535" i="48"/>
  <c r="AO452" i="48"/>
  <c r="AG452" i="48"/>
  <c r="AF452" i="48"/>
  <c r="AO492" i="48"/>
  <c r="AG492" i="48"/>
  <c r="AF492" i="48"/>
  <c r="AG256" i="48"/>
  <c r="AF256" i="48"/>
  <c r="AF114" i="48"/>
  <c r="AG114" i="48"/>
  <c r="AG423" i="48"/>
  <c r="AF423" i="48"/>
  <c r="AB423" i="48" s="1"/>
  <c r="AO423" i="48"/>
  <c r="AO524" i="48"/>
  <c r="AG524" i="48"/>
  <c r="AF524" i="48"/>
  <c r="AB524" i="48" s="1"/>
  <c r="AF509" i="48"/>
  <c r="AO509" i="48"/>
  <c r="AG509" i="48"/>
  <c r="AG289" i="48"/>
  <c r="AF289" i="48"/>
  <c r="AO408" i="48"/>
  <c r="AG408" i="48"/>
  <c r="AF408" i="48"/>
  <c r="AO1771" i="48"/>
  <c r="AG1771" i="48"/>
  <c r="AF1771" i="48"/>
  <c r="AF1582" i="48"/>
  <c r="AO1582" i="48"/>
  <c r="AG1582" i="48"/>
  <c r="AO1236" i="48"/>
  <c r="AG1236" i="48"/>
  <c r="AF1236" i="48"/>
  <c r="AB1236" i="48" s="1"/>
  <c r="AY1236" i="48" s="1"/>
  <c r="AX1236" i="48" s="1"/>
  <c r="AO736" i="48"/>
  <c r="AG736" i="48"/>
  <c r="AF736" i="48"/>
  <c r="AG838" i="48"/>
  <c r="AF838" i="48"/>
  <c r="AB838" i="48" s="1"/>
  <c r="AY838" i="48" s="1"/>
  <c r="AX838" i="48" s="1"/>
  <c r="AO838" i="48"/>
  <c r="AG1154" i="48"/>
  <c r="AF1154" i="48"/>
  <c r="AB1154" i="48" s="1"/>
  <c r="AY1154" i="48" s="1"/>
  <c r="AX1154" i="48" s="1"/>
  <c r="AO1154" i="48"/>
  <c r="AG1664" i="48"/>
  <c r="AO1664" i="48"/>
  <c r="AF1664" i="48"/>
  <c r="AB1664" i="48" s="1"/>
  <c r="AY1664" i="48" s="1"/>
  <c r="AX1664" i="48" s="1"/>
  <c r="AO1869" i="48"/>
  <c r="AG1869" i="48"/>
  <c r="AF1869" i="48"/>
  <c r="AO1462" i="48"/>
  <c r="AG1462" i="48"/>
  <c r="AF1462" i="48"/>
  <c r="AO1596" i="48"/>
  <c r="AG1596" i="48"/>
  <c r="AF1596" i="48"/>
  <c r="AB1596" i="48" s="1"/>
  <c r="AY1596" i="48" s="1"/>
  <c r="AX1596" i="48" s="1"/>
  <c r="AO556" i="48"/>
  <c r="AG556" i="48"/>
  <c r="AF556" i="48"/>
  <c r="AO1085" i="48"/>
  <c r="AG1085" i="48"/>
  <c r="AF1085" i="48"/>
  <c r="AG1932" i="48"/>
  <c r="AF1932" i="48"/>
  <c r="AB1932" i="48" s="1"/>
  <c r="AY1932" i="48" s="1"/>
  <c r="AX1932" i="48" s="1"/>
  <c r="AO1932" i="48"/>
  <c r="AG2021" i="48"/>
  <c r="AF2021" i="48"/>
  <c r="AB2021" i="48" s="1"/>
  <c r="AY2021" i="48" s="1"/>
  <c r="AX2021" i="48" s="1"/>
  <c r="AO2021" i="48"/>
  <c r="AO1371" i="48"/>
  <c r="AG1371" i="48"/>
  <c r="AF1371" i="48"/>
  <c r="AC1371" i="48" s="1"/>
  <c r="AP1371" i="48" s="1"/>
  <c r="AG697" i="48"/>
  <c r="AF697" i="48"/>
  <c r="AO697" i="48"/>
  <c r="AG1599" i="48"/>
  <c r="AF1599" i="48"/>
  <c r="AO1599" i="48"/>
  <c r="AG1728" i="48"/>
  <c r="AO1728" i="48"/>
  <c r="AF1728" i="48"/>
  <c r="AF1978" i="48"/>
  <c r="AB1978" i="48" s="1"/>
  <c r="AY1978" i="48" s="1"/>
  <c r="AX1978" i="48" s="1"/>
  <c r="AO1978" i="48"/>
  <c r="AG1978" i="48"/>
  <c r="AO1217" i="48"/>
  <c r="AG1217" i="48"/>
  <c r="AF1217" i="48"/>
  <c r="AO1635" i="48"/>
  <c r="AG1635" i="48"/>
  <c r="AF1635" i="48"/>
  <c r="AO976" i="48"/>
  <c r="AG976" i="48"/>
  <c r="AF976" i="48"/>
  <c r="AG1058" i="48"/>
  <c r="AF1058" i="48"/>
  <c r="AB1058" i="48" s="1"/>
  <c r="AY1058" i="48" s="1"/>
  <c r="AX1058" i="48" s="1"/>
  <c r="AO1058" i="48"/>
  <c r="AG1733" i="48"/>
  <c r="AO1733" i="48"/>
  <c r="AF1733" i="48"/>
  <c r="AF2005" i="48"/>
  <c r="AC2005" i="48" s="1"/>
  <c r="AP2005" i="48" s="1"/>
  <c r="AO2005" i="48"/>
  <c r="AG2005" i="48"/>
  <c r="AF1249" i="48"/>
  <c r="AO1249" i="48"/>
  <c r="AG1249" i="48"/>
  <c r="AO1225" i="48"/>
  <c r="AG1225" i="48"/>
  <c r="AF1225" i="48"/>
  <c r="AC1225" i="48" s="1"/>
  <c r="AP1225" i="48" s="1"/>
  <c r="AO793" i="48"/>
  <c r="AG793" i="48"/>
  <c r="AF793" i="48"/>
  <c r="AO1391" i="48"/>
  <c r="AG1391" i="48"/>
  <c r="AF1391" i="48"/>
  <c r="AF2030" i="48"/>
  <c r="AC2030" i="48" s="1"/>
  <c r="AP2030" i="48" s="1"/>
  <c r="AG2030" i="48"/>
  <c r="AO2030" i="48"/>
  <c r="AO956" i="48"/>
  <c r="AG956" i="48"/>
  <c r="AF956" i="48"/>
  <c r="AB956" i="48" s="1"/>
  <c r="AY956" i="48" s="1"/>
  <c r="AX956" i="48" s="1"/>
  <c r="AG1816" i="48"/>
  <c r="AF1816" i="48"/>
  <c r="AO1816" i="48"/>
  <c r="AG1461" i="48"/>
  <c r="AF1461" i="48"/>
  <c r="AO1461" i="48"/>
  <c r="AG1187" i="48"/>
  <c r="AF1187" i="48"/>
  <c r="AO1187" i="48"/>
  <c r="AG911" i="48"/>
  <c r="AO911" i="48"/>
  <c r="AF911" i="48"/>
  <c r="AB911" i="48" s="1"/>
  <c r="AY911" i="48" s="1"/>
  <c r="AX911" i="48" s="1"/>
  <c r="AO1481" i="48"/>
  <c r="AG1481" i="48"/>
  <c r="AF1481" i="48"/>
  <c r="AG1186" i="48"/>
  <c r="AO1186" i="48"/>
  <c r="AF1186" i="48"/>
  <c r="AF784" i="48"/>
  <c r="AO784" i="48"/>
  <c r="AG784" i="48"/>
  <c r="AO2041" i="48"/>
  <c r="AF2041" i="48"/>
  <c r="AG2041" i="48"/>
  <c r="AG734" i="48"/>
  <c r="AO734" i="48"/>
  <c r="AF734" i="48"/>
  <c r="AF942" i="48"/>
  <c r="AO942" i="48"/>
  <c r="AG942" i="48"/>
  <c r="AG1805" i="48"/>
  <c r="AO1805" i="48"/>
  <c r="AF1805" i="48"/>
  <c r="AB1805" i="48" s="1"/>
  <c r="AY1805" i="48" s="1"/>
  <c r="AX1805" i="48" s="1"/>
  <c r="AO1330" i="48"/>
  <c r="AG1330" i="48"/>
  <c r="AF1330" i="48"/>
  <c r="AC1330" i="48" s="1"/>
  <c r="AP1330" i="48" s="1"/>
  <c r="AG1493" i="48"/>
  <c r="AF1493" i="48"/>
  <c r="AB1493" i="48" s="1"/>
  <c r="AY1493" i="48" s="1"/>
  <c r="AX1493" i="48" s="1"/>
  <c r="AO1493" i="48"/>
  <c r="AG886" i="48"/>
  <c r="AF886" i="48"/>
  <c r="AO886" i="48"/>
  <c r="AG1680" i="48"/>
  <c r="AO1680" i="48"/>
  <c r="AF1680" i="48"/>
  <c r="AB1680" i="48" s="1"/>
  <c r="AY1680" i="48" s="1"/>
  <c r="AX1680" i="48" s="1"/>
  <c r="AO877" i="48"/>
  <c r="AG877" i="48"/>
  <c r="AF877" i="48"/>
  <c r="AO1022" i="48"/>
  <c r="AF1022" i="48"/>
  <c r="AC1022" i="48" s="1"/>
  <c r="AP1022" i="48" s="1"/>
  <c r="AG1022" i="48"/>
  <c r="AG1979" i="48"/>
  <c r="AF1979" i="48"/>
  <c r="AO1979" i="48"/>
  <c r="AG2033" i="48"/>
  <c r="AF2033" i="48"/>
  <c r="AC2033" i="48" s="1"/>
  <c r="AP2033" i="48" s="1"/>
  <c r="AO2033" i="48"/>
  <c r="AG825" i="48"/>
  <c r="AF825" i="48"/>
  <c r="AC825" i="48" s="1"/>
  <c r="AP825" i="48" s="1"/>
  <c r="AO825" i="48"/>
  <c r="AG1191" i="48"/>
  <c r="AF1191" i="48"/>
  <c r="AB1191" i="48" s="1"/>
  <c r="AY1191" i="48" s="1"/>
  <c r="AX1191" i="48" s="1"/>
  <c r="AO1191" i="48"/>
  <c r="AO1841" i="48"/>
  <c r="AG1841" i="48"/>
  <c r="AF1841" i="48"/>
  <c r="AB1841" i="48" s="1"/>
  <c r="AY1841" i="48" s="1"/>
  <c r="AX1841" i="48" s="1"/>
  <c r="AO1497" i="48"/>
  <c r="AG1497" i="48"/>
  <c r="AF1497" i="48"/>
  <c r="AG702" i="48"/>
  <c r="AO702" i="48"/>
  <c r="AF702" i="48"/>
  <c r="AB702" i="48" s="1"/>
  <c r="AY702" i="48" s="1"/>
  <c r="AX702" i="48" s="1"/>
  <c r="AO1090" i="48"/>
  <c r="AG1090" i="48"/>
  <c r="AF1090" i="48"/>
  <c r="AB1090" i="48" s="1"/>
  <c r="AY1090" i="48" s="1"/>
  <c r="AX1090" i="48" s="1"/>
  <c r="AO1703" i="48"/>
  <c r="AG1703" i="48"/>
  <c r="AF1703" i="48"/>
  <c r="AC1703" i="48" s="1"/>
  <c r="AP1703" i="48" s="1"/>
  <c r="AO1281" i="48"/>
  <c r="AG1281" i="48"/>
  <c r="AF1281" i="48"/>
  <c r="AO834" i="48"/>
  <c r="AG834" i="48"/>
  <c r="AF834" i="48"/>
  <c r="AC834" i="48" s="1"/>
  <c r="AP834" i="48" s="1"/>
  <c r="AG814" i="48"/>
  <c r="AF814" i="48"/>
  <c r="AC814" i="48" s="1"/>
  <c r="AP814" i="48" s="1"/>
  <c r="AO814" i="48"/>
  <c r="AG1062" i="48"/>
  <c r="AF1062" i="48"/>
  <c r="AO1062" i="48"/>
  <c r="AG1789" i="48"/>
  <c r="AO1789" i="48"/>
  <c r="AF1789" i="48"/>
  <c r="AB1789" i="48" s="1"/>
  <c r="AY1789" i="48" s="1"/>
  <c r="AX1789" i="48" s="1"/>
  <c r="AO1119" i="48"/>
  <c r="AF1119" i="48"/>
  <c r="AG1119" i="48"/>
  <c r="AG1210" i="48"/>
  <c r="AO1210" i="48"/>
  <c r="AF1210" i="48"/>
  <c r="AO1746" i="48"/>
  <c r="AG1746" i="48"/>
  <c r="AF1746" i="48"/>
  <c r="AB1746" i="48" s="1"/>
  <c r="AY1746" i="48" s="1"/>
  <c r="AX1746" i="48" s="1"/>
  <c r="AG2010" i="48"/>
  <c r="AF2010" i="48"/>
  <c r="AO2010" i="48"/>
  <c r="AO1233" i="48"/>
  <c r="AG1233" i="48"/>
  <c r="AF1233" i="48"/>
  <c r="AO1584" i="48"/>
  <c r="AG1584" i="48"/>
  <c r="AF1584" i="48"/>
  <c r="AF1215" i="48"/>
  <c r="AO1215" i="48"/>
  <c r="AG1215" i="48"/>
  <c r="AG594" i="48"/>
  <c r="AF594" i="48"/>
  <c r="AB594" i="48" s="1"/>
  <c r="AY594" i="48" s="1"/>
  <c r="AX594" i="48" s="1"/>
  <c r="AO594" i="48"/>
  <c r="AG1649" i="48"/>
  <c r="AF1649" i="48"/>
  <c r="AO1649" i="48"/>
  <c r="AF849" i="48"/>
  <c r="AB849" i="48" s="1"/>
  <c r="AY849" i="48" s="1"/>
  <c r="AX849" i="48" s="1"/>
  <c r="AO849" i="48"/>
  <c r="AG849" i="48"/>
  <c r="AF1719" i="48"/>
  <c r="AG1719" i="48"/>
  <c r="AO1719" i="48"/>
  <c r="AF772" i="48"/>
  <c r="AO772" i="48"/>
  <c r="AG772" i="48"/>
  <c r="AO1506" i="48"/>
  <c r="AG1506" i="48"/>
  <c r="AF1506" i="48"/>
  <c r="AF865" i="48"/>
  <c r="AO865" i="48"/>
  <c r="AG865" i="48"/>
  <c r="AG718" i="48"/>
  <c r="AO718" i="48"/>
  <c r="AF718" i="48"/>
  <c r="AO1170" i="48"/>
  <c r="AG1170" i="48"/>
  <c r="AF1170" i="48"/>
  <c r="AC1170" i="48" s="1"/>
  <c r="AP1170" i="48" s="1"/>
  <c r="AO1490" i="48"/>
  <c r="AG1490" i="48"/>
  <c r="AF1490" i="48"/>
  <c r="AO1695" i="48"/>
  <c r="AG1695" i="48"/>
  <c r="AF1695" i="48"/>
  <c r="AG1467" i="48"/>
  <c r="AF1467" i="48"/>
  <c r="AO1467" i="48"/>
  <c r="AG1006" i="48"/>
  <c r="AO1006" i="48"/>
  <c r="AF1006" i="48"/>
  <c r="AC1006" i="48" s="1"/>
  <c r="AP1006" i="48" s="1"/>
  <c r="AO1334" i="48"/>
  <c r="AF1334" i="48"/>
  <c r="AG1334" i="48"/>
  <c r="AO1580" i="48"/>
  <c r="AG1580" i="48"/>
  <c r="AF1580" i="48"/>
  <c r="AC1580" i="48" s="1"/>
  <c r="AP1580" i="48" s="1"/>
  <c r="AO1394" i="48"/>
  <c r="AG1394" i="48"/>
  <c r="AF1394" i="48"/>
  <c r="AB1394" i="48" s="1"/>
  <c r="AY1394" i="48" s="1"/>
  <c r="AX1394" i="48" s="1"/>
  <c r="AO673" i="48"/>
  <c r="AG673" i="48"/>
  <c r="AF673" i="48"/>
  <c r="AB673" i="48" s="1"/>
  <c r="AY673" i="48" s="1"/>
  <c r="AX673" i="48" s="1"/>
  <c r="AG999" i="48"/>
  <c r="AF999" i="48"/>
  <c r="AC999" i="48" s="1"/>
  <c r="AP999" i="48" s="1"/>
  <c r="AO999" i="48"/>
  <c r="AF1638" i="48"/>
  <c r="AO1638" i="48"/>
  <c r="AG1638" i="48"/>
  <c r="AG1392" i="48"/>
  <c r="AF1392" i="48"/>
  <c r="AO1392" i="48"/>
  <c r="AG1740" i="48"/>
  <c r="AF1740" i="48"/>
  <c r="AO1740" i="48"/>
  <c r="AG805" i="48"/>
  <c r="AF805" i="48"/>
  <c r="AB805" i="48" s="1"/>
  <c r="AY805" i="48" s="1"/>
  <c r="AX805" i="48" s="1"/>
  <c r="AO805" i="48"/>
  <c r="AF815" i="48"/>
  <c r="AO815" i="48"/>
  <c r="AG815" i="48"/>
  <c r="AO1252" i="48"/>
  <c r="AG1252" i="48"/>
  <c r="AF1252" i="48"/>
  <c r="AC1252" i="48" s="1"/>
  <c r="AP1252" i="48" s="1"/>
  <c r="AG1614" i="48"/>
  <c r="AF1614" i="48"/>
  <c r="AC1614" i="48" s="1"/>
  <c r="AP1614" i="48" s="1"/>
  <c r="AO1614" i="48"/>
  <c r="AG750" i="48"/>
  <c r="AF750" i="48"/>
  <c r="AO750" i="48"/>
  <c r="AG1784" i="48"/>
  <c r="AF1784" i="48"/>
  <c r="AO1784" i="48"/>
  <c r="AG1344" i="48"/>
  <c r="AO1344" i="48"/>
  <c r="AF1344" i="48"/>
  <c r="AF1380" i="48"/>
  <c r="AO1380" i="48"/>
  <c r="AG1380" i="48"/>
  <c r="AG847" i="48"/>
  <c r="AO847" i="48"/>
  <c r="AF847" i="48"/>
  <c r="AB847" i="48" s="1"/>
  <c r="AY847" i="48" s="1"/>
  <c r="AX847" i="48" s="1"/>
  <c r="AO1743" i="48"/>
  <c r="AG1743" i="48"/>
  <c r="AF1743" i="48"/>
  <c r="AO1248" i="48"/>
  <c r="AG1248" i="48"/>
  <c r="AF1248" i="48"/>
  <c r="AB1248" i="48" s="1"/>
  <c r="AY1248" i="48" s="1"/>
  <c r="AX1248" i="48" s="1"/>
  <c r="AG1872" i="48"/>
  <c r="AF1872" i="48"/>
  <c r="AC1872" i="48" s="1"/>
  <c r="AP1872" i="48" s="1"/>
  <c r="AO1872" i="48"/>
  <c r="AO1608" i="48"/>
  <c r="AG1608" i="48"/>
  <c r="AF1608" i="48"/>
  <c r="AC1608" i="48" s="1"/>
  <c r="AP1608" i="48" s="1"/>
  <c r="AO1525" i="48"/>
  <c r="AG1525" i="48"/>
  <c r="AF1525" i="48"/>
  <c r="AG990" i="48"/>
  <c r="AF990" i="48"/>
  <c r="AO990" i="48"/>
  <c r="AF957" i="48"/>
  <c r="AO957" i="48"/>
  <c r="AG957" i="48"/>
  <c r="AO776" i="48"/>
  <c r="AG776" i="48"/>
  <c r="AF776" i="48"/>
  <c r="AF1117" i="48"/>
  <c r="AO1117" i="48"/>
  <c r="AG1117" i="48"/>
  <c r="AG1924" i="48"/>
  <c r="AO1924" i="48"/>
  <c r="AF1924" i="48"/>
  <c r="AG576" i="48"/>
  <c r="AO576" i="48"/>
  <c r="AF576" i="48"/>
  <c r="AO880" i="48"/>
  <c r="AG880" i="48"/>
  <c r="AF880" i="48"/>
  <c r="AC880" i="48" s="1"/>
  <c r="AP880" i="48" s="1"/>
  <c r="AG569" i="48"/>
  <c r="AF569" i="48"/>
  <c r="AO569" i="48"/>
  <c r="AG902" i="48"/>
  <c r="AF902" i="48"/>
  <c r="AO902" i="48"/>
  <c r="AG1420" i="48"/>
  <c r="AF1420" i="48"/>
  <c r="AB1420" i="48" s="1"/>
  <c r="AY1420" i="48" s="1"/>
  <c r="AX1420" i="48" s="1"/>
  <c r="AO1420" i="48"/>
  <c r="AO1409" i="48"/>
  <c r="AG1409" i="48"/>
  <c r="AF1409" i="48"/>
  <c r="AF1644" i="48"/>
  <c r="AC1644" i="48" s="1"/>
  <c r="AP1644" i="48" s="1"/>
  <c r="AO1644" i="48"/>
  <c r="AG1644" i="48"/>
  <c r="AF712" i="48"/>
  <c r="AC712" i="48" s="1"/>
  <c r="AP712" i="48" s="1"/>
  <c r="AO712" i="48"/>
  <c r="AG712" i="48"/>
  <c r="AG1994" i="48"/>
  <c r="AF1994" i="48"/>
  <c r="AO1994" i="48"/>
  <c r="AF1386" i="48"/>
  <c r="AO1386" i="48"/>
  <c r="AG1386" i="48"/>
  <c r="AF989" i="48"/>
  <c r="AO989" i="48"/>
  <c r="AG989" i="48"/>
  <c r="AG633" i="48"/>
  <c r="AF633" i="48"/>
  <c r="AO633" i="48"/>
  <c r="AO1559" i="48"/>
  <c r="AG1559" i="48"/>
  <c r="AF1559" i="48"/>
  <c r="AF1690" i="48"/>
  <c r="AO1690" i="48"/>
  <c r="AG1690" i="48"/>
  <c r="AF1981" i="48"/>
  <c r="AO1981" i="48"/>
  <c r="AG1981" i="48"/>
  <c r="AF962" i="48"/>
  <c r="AO962" i="48"/>
  <c r="AG962" i="48"/>
  <c r="AF1231" i="48"/>
  <c r="AO1231" i="48"/>
  <c r="AG1231" i="48"/>
  <c r="AO917" i="48"/>
  <c r="AG917" i="48"/>
  <c r="AF917" i="48"/>
  <c r="AG686" i="48"/>
  <c r="AF686" i="48"/>
  <c r="AO686" i="48"/>
  <c r="AO1729" i="48"/>
  <c r="AF1729" i="48"/>
  <c r="AB1729" i="48" s="1"/>
  <c r="AY1729" i="48" s="1"/>
  <c r="AX1729" i="48" s="1"/>
  <c r="AG1729" i="48"/>
  <c r="AG1815" i="48"/>
  <c r="AO1815" i="48"/>
  <c r="AF1815" i="48"/>
  <c r="AB1815" i="48" s="1"/>
  <c r="AY1815" i="48" s="1"/>
  <c r="AX1815" i="48" s="1"/>
  <c r="AG1362" i="48"/>
  <c r="AF1362" i="48"/>
  <c r="AB1362" i="48" s="1"/>
  <c r="AY1362" i="48" s="1"/>
  <c r="AX1362" i="48" s="1"/>
  <c r="AO1362" i="48"/>
  <c r="AG2001" i="48"/>
  <c r="AF2001" i="48"/>
  <c r="AB2001" i="48" s="1"/>
  <c r="AY2001" i="48" s="1"/>
  <c r="AX2001" i="48" s="1"/>
  <c r="AO2001" i="48"/>
  <c r="AF1390" i="48"/>
  <c r="AO1390" i="48"/>
  <c r="AG1390" i="48"/>
  <c r="AG1688" i="48"/>
  <c r="AO1688" i="48"/>
  <c r="AF1688" i="48"/>
  <c r="AB1688" i="48" s="1"/>
  <c r="AY1688" i="48" s="1"/>
  <c r="AX1688" i="48" s="1"/>
  <c r="AG1761" i="48"/>
  <c r="AF1761" i="48"/>
  <c r="AB1761" i="48" s="1"/>
  <c r="AY1761" i="48" s="1"/>
  <c r="AX1761" i="48" s="1"/>
  <c r="AO1761" i="48"/>
  <c r="AO922" i="48"/>
  <c r="AF922" i="48"/>
  <c r="AB922" i="48" s="1"/>
  <c r="AY922" i="48" s="1"/>
  <c r="AX922" i="48" s="1"/>
  <c r="AG922" i="48"/>
  <c r="AO1393" i="48"/>
  <c r="AG1393" i="48"/>
  <c r="AF1393" i="48"/>
  <c r="AB1393" i="48" s="1"/>
  <c r="AY1393" i="48" s="1"/>
  <c r="AX1393" i="48" s="1"/>
  <c r="AG1721" i="48"/>
  <c r="AO1721" i="48"/>
  <c r="AF1721" i="48"/>
  <c r="AG780" i="48"/>
  <c r="AF780" i="48"/>
  <c r="AB780" i="48" s="1"/>
  <c r="AY780" i="48" s="1"/>
  <c r="AX780" i="48" s="1"/>
  <c r="AO780" i="48"/>
  <c r="AF1587" i="48"/>
  <c r="AB1587" i="48" s="1"/>
  <c r="AY1587" i="48" s="1"/>
  <c r="AX1587" i="48" s="1"/>
  <c r="AO1587" i="48"/>
  <c r="AG1587" i="48"/>
  <c r="AF887" i="48"/>
  <c r="AO887" i="48"/>
  <c r="AG887" i="48"/>
  <c r="AG754" i="48"/>
  <c r="AF754" i="48"/>
  <c r="AC754" i="48" s="1"/>
  <c r="AP754" i="48" s="1"/>
  <c r="AO754" i="48"/>
  <c r="AG1110" i="48"/>
  <c r="AF1110" i="48"/>
  <c r="AO1110" i="48"/>
  <c r="AF1550" i="48"/>
  <c r="AO1550" i="48"/>
  <c r="AG1550" i="48"/>
  <c r="AO1964" i="48"/>
  <c r="AG1964" i="48"/>
  <c r="AF1964" i="48"/>
  <c r="AG1436" i="48"/>
  <c r="AF1436" i="48"/>
  <c r="AC1436" i="48" s="1"/>
  <c r="AP1436" i="48" s="1"/>
  <c r="AO1436" i="48"/>
  <c r="AO1600" i="48"/>
  <c r="AG1600" i="48"/>
  <c r="AF1600" i="48"/>
  <c r="AC1600" i="48" s="1"/>
  <c r="AP1600" i="48" s="1"/>
  <c r="AO1514" i="48"/>
  <c r="AG1514" i="48"/>
  <c r="AF1514" i="48"/>
  <c r="AO652" i="48"/>
  <c r="AG652" i="48"/>
  <c r="AF652" i="48"/>
  <c r="AC652" i="48" s="1"/>
  <c r="AP652" i="48" s="1"/>
  <c r="AF1781" i="48"/>
  <c r="AC1781" i="48" s="1"/>
  <c r="AP1781" i="48" s="1"/>
  <c r="AO1781" i="48"/>
  <c r="AG1781" i="48"/>
  <c r="AG899" i="48"/>
  <c r="AF899" i="48"/>
  <c r="AB899" i="48" s="1"/>
  <c r="AY899" i="48" s="1"/>
  <c r="AX899" i="48" s="1"/>
  <c r="AO899" i="48"/>
  <c r="AG1003" i="48"/>
  <c r="AO1003" i="48"/>
  <c r="AF1003" i="48"/>
  <c r="AB1003" i="48" s="1"/>
  <c r="AY1003" i="48" s="1"/>
  <c r="AX1003" i="48" s="1"/>
  <c r="AG1920" i="48"/>
  <c r="AO1920" i="48"/>
  <c r="AF1920" i="48"/>
  <c r="AC1920" i="48" s="1"/>
  <c r="AP1920" i="48" s="1"/>
  <c r="AO1076" i="48"/>
  <c r="AG1076" i="48"/>
  <c r="AF1076" i="48"/>
  <c r="AG1381" i="48"/>
  <c r="AF1381" i="48"/>
  <c r="AO1381" i="48"/>
  <c r="AO1455" i="48"/>
  <c r="AG1455" i="48"/>
  <c r="AF1455" i="48"/>
  <c r="AG647" i="48"/>
  <c r="AO647" i="48"/>
  <c r="AF647" i="48"/>
  <c r="AO1482" i="48"/>
  <c r="AG1482" i="48"/>
  <c r="AF1482" i="48"/>
  <c r="AC1482" i="48" s="1"/>
  <c r="AP1482" i="48" s="1"/>
  <c r="AG701" i="48"/>
  <c r="AF701" i="48"/>
  <c r="AO701" i="48"/>
  <c r="AO1212" i="48"/>
  <c r="AG1212" i="48"/>
  <c r="AF1212" i="48"/>
  <c r="AB1212" i="48" s="1"/>
  <c r="AY1212" i="48" s="1"/>
  <c r="AX1212" i="48" s="1"/>
  <c r="AO570" i="48"/>
  <c r="AF570" i="48"/>
  <c r="AG570" i="48"/>
  <c r="AO1080" i="48"/>
  <c r="AG1080" i="48"/>
  <c r="AF1080" i="48"/>
  <c r="AO1429" i="48"/>
  <c r="AG1429" i="48"/>
  <c r="AF1429" i="48"/>
  <c r="AF1960" i="48"/>
  <c r="AC1960" i="48" s="1"/>
  <c r="AP1960" i="48" s="1"/>
  <c r="AO1960" i="48"/>
  <c r="AG1960" i="48"/>
  <c r="AO1887" i="48"/>
  <c r="AF1887" i="48"/>
  <c r="AB1887" i="48" s="1"/>
  <c r="AY1887" i="48" s="1"/>
  <c r="AX1887" i="48" s="1"/>
  <c r="AG1887" i="48"/>
  <c r="AO912" i="48"/>
  <c r="AG912" i="48"/>
  <c r="AF912" i="48"/>
  <c r="AG1713" i="48"/>
  <c r="AF1713" i="48"/>
  <c r="AO1713" i="48"/>
  <c r="AG1293" i="48"/>
  <c r="AF1293" i="48"/>
  <c r="AO1293" i="48"/>
  <c r="AF1835" i="48"/>
  <c r="AO1835" i="48"/>
  <c r="AG1835" i="48"/>
  <c r="AG1158" i="48"/>
  <c r="AF1158" i="48"/>
  <c r="AC1158" i="48" s="1"/>
  <c r="AP1158" i="48" s="1"/>
  <c r="AO1158" i="48"/>
  <c r="AF1878" i="48"/>
  <c r="AC1878" i="48" s="1"/>
  <c r="AP1878" i="48" s="1"/>
  <c r="AO1878" i="48"/>
  <c r="AG1878" i="48"/>
  <c r="AF1589" i="48"/>
  <c r="AB1589" i="48" s="1"/>
  <c r="AY1589" i="48" s="1"/>
  <c r="AX1589" i="48" s="1"/>
  <c r="AO1589" i="48"/>
  <c r="AG1589" i="48"/>
  <c r="AG1388" i="48"/>
  <c r="AO1388" i="48"/>
  <c r="AF1388" i="48"/>
  <c r="AO947" i="48"/>
  <c r="AF947" i="48"/>
  <c r="AG947" i="48"/>
  <c r="AO1294" i="48"/>
  <c r="AG1294" i="48"/>
  <c r="AF1294" i="48"/>
  <c r="AO1115" i="48"/>
  <c r="AF1115" i="48"/>
  <c r="AG1115" i="48"/>
  <c r="AO1915" i="48"/>
  <c r="AG1915" i="48"/>
  <c r="AF1915" i="48"/>
  <c r="AO1448" i="48"/>
  <c r="AF1448" i="48"/>
  <c r="AB1448" i="48" s="1"/>
  <c r="AY1448" i="48" s="1"/>
  <c r="AX1448" i="48" s="1"/>
  <c r="AG1448" i="48"/>
  <c r="AO1565" i="48"/>
  <c r="AG1565" i="48"/>
  <c r="AF1565" i="48"/>
  <c r="AO628" i="48"/>
  <c r="AG628" i="48"/>
  <c r="AF628" i="48"/>
  <c r="AC628" i="48" s="1"/>
  <c r="AP628" i="48" s="1"/>
  <c r="AO657" i="48"/>
  <c r="AG657" i="48"/>
  <c r="AF657" i="48"/>
  <c r="AG2012" i="48"/>
  <c r="AF2012" i="48"/>
  <c r="AC2012" i="48" s="1"/>
  <c r="AP2012" i="48" s="1"/>
  <c r="AO2012" i="48"/>
  <c r="AG1326" i="48"/>
  <c r="AF1326" i="48"/>
  <c r="AB1326" i="48" s="1"/>
  <c r="AY1326" i="48" s="1"/>
  <c r="AX1326" i="48" s="1"/>
  <c r="AO1326" i="48"/>
  <c r="AF1451" i="48"/>
  <c r="AO1451" i="48"/>
  <c r="AG1451" i="48"/>
  <c r="AG983" i="48"/>
  <c r="AO983" i="48"/>
  <c r="AF983" i="48"/>
  <c r="AC983" i="48" s="1"/>
  <c r="AP983" i="48" s="1"/>
  <c r="AG1460" i="48"/>
  <c r="AO1460" i="48"/>
  <c r="AF1460" i="48"/>
  <c r="AC1460" i="48" s="1"/>
  <c r="AP1460" i="48" s="1"/>
  <c r="AG1331" i="48"/>
  <c r="AF1331" i="48"/>
  <c r="AO1331" i="48"/>
  <c r="AF696" i="48"/>
  <c r="AB696" i="48" s="1"/>
  <c r="AY696" i="48" s="1"/>
  <c r="AX696" i="48" s="1"/>
  <c r="AO696" i="48"/>
  <c r="AG696" i="48"/>
  <c r="AO1995" i="48"/>
  <c r="AF1995" i="48"/>
  <c r="AC1995" i="48" s="1"/>
  <c r="AP1995" i="48" s="1"/>
  <c r="AG1995" i="48"/>
  <c r="AO1026" i="48"/>
  <c r="AG1026" i="48"/>
  <c r="AF1026" i="48"/>
  <c r="AB1026" i="48" s="1"/>
  <c r="AY1026" i="48" s="1"/>
  <c r="AX1026" i="48" s="1"/>
  <c r="AG1836" i="48"/>
  <c r="AF1836" i="48"/>
  <c r="AB1836" i="48" s="1"/>
  <c r="AY1836" i="48" s="1"/>
  <c r="AX1836" i="48" s="1"/>
  <c r="AO1836" i="48"/>
  <c r="AG1274" i="48"/>
  <c r="AO1274" i="48"/>
  <c r="AF1274" i="48"/>
  <c r="AG1348" i="48"/>
  <c r="AO1348" i="48"/>
  <c r="AF1348" i="48"/>
  <c r="AO949" i="48"/>
  <c r="AG949" i="48"/>
  <c r="AF949" i="48"/>
  <c r="AG1024" i="48"/>
  <c r="AF1024" i="48"/>
  <c r="AB1024" i="48" s="1"/>
  <c r="AY1024" i="48" s="1"/>
  <c r="AX1024" i="48" s="1"/>
  <c r="AO1024" i="48"/>
  <c r="AG1716" i="48"/>
  <c r="AF1716" i="48"/>
  <c r="AO1716" i="48"/>
  <c r="AO2020" i="48"/>
  <c r="AG2020" i="48"/>
  <c r="AF2020" i="48"/>
  <c r="AG1830" i="48"/>
  <c r="AO1830" i="48"/>
  <c r="AF1830" i="48"/>
  <c r="AG692" i="48"/>
  <c r="AF692" i="48"/>
  <c r="AO692" i="48"/>
  <c r="AO987" i="48"/>
  <c r="AF987" i="48"/>
  <c r="AG987" i="48"/>
  <c r="AO1605" i="48"/>
  <c r="AG1605" i="48"/>
  <c r="AF1605" i="48"/>
  <c r="AC1605" i="48" s="1"/>
  <c r="AP1605" i="48" s="1"/>
  <c r="AG1706" i="48"/>
  <c r="AF1706" i="48"/>
  <c r="AO1706" i="48"/>
  <c r="AO759" i="48"/>
  <c r="AF759" i="48"/>
  <c r="AC759" i="48" s="1"/>
  <c r="AP759" i="48" s="1"/>
  <c r="AG759" i="48"/>
  <c r="AF2024" i="48"/>
  <c r="AO2024" i="48"/>
  <c r="AG2024" i="48"/>
  <c r="AF1419" i="48"/>
  <c r="AO1419" i="48"/>
  <c r="AG1419" i="48"/>
  <c r="AO1851" i="48"/>
  <c r="AG1851" i="48"/>
  <c r="AF1851" i="48"/>
  <c r="AO1633" i="48"/>
  <c r="AG1633" i="48"/>
  <c r="AF1633" i="48"/>
  <c r="AO919" i="48"/>
  <c r="AF919" i="48"/>
  <c r="AG919" i="48"/>
  <c r="AG1255" i="48"/>
  <c r="AF1255" i="48"/>
  <c r="AO1255" i="48"/>
  <c r="AG1103" i="48"/>
  <c r="AO1103" i="48"/>
  <c r="AF1103" i="48"/>
  <c r="AF1604" i="48"/>
  <c r="AC1604" i="48" s="1"/>
  <c r="AP1604" i="48" s="1"/>
  <c r="AO1604" i="48"/>
  <c r="AG1604" i="48"/>
  <c r="AF1279" i="48"/>
  <c r="AO1279" i="48"/>
  <c r="AG1279" i="48"/>
  <c r="AF1314" i="48"/>
  <c r="AC1314" i="48" s="1"/>
  <c r="AP1314" i="48" s="1"/>
  <c r="AO1314" i="48"/>
  <c r="AG1314" i="48"/>
  <c r="AG627" i="48"/>
  <c r="AF627" i="48"/>
  <c r="AO627" i="48"/>
  <c r="AF1169" i="48"/>
  <c r="AO1169" i="48"/>
  <c r="AG1169" i="48"/>
  <c r="AO1687" i="48"/>
  <c r="AG1687" i="48"/>
  <c r="AF1687" i="48"/>
  <c r="AG1891" i="48"/>
  <c r="AF1891" i="48"/>
  <c r="AB1891" i="48" s="1"/>
  <c r="AY1891" i="48" s="1"/>
  <c r="AX1891" i="48" s="1"/>
  <c r="AO1891" i="48"/>
  <c r="AO1696" i="48"/>
  <c r="AF1696" i="48"/>
  <c r="AG1696" i="48"/>
  <c r="AG1183" i="48"/>
  <c r="AF1183" i="48"/>
  <c r="AC1183" i="48" s="1"/>
  <c r="AP1183" i="48" s="1"/>
  <c r="AO1183" i="48"/>
  <c r="AG918" i="48"/>
  <c r="AF918" i="48"/>
  <c r="AO918" i="48"/>
  <c r="AG1247" i="48"/>
  <c r="AF1247" i="48"/>
  <c r="AC1247" i="48" s="1"/>
  <c r="AP1247" i="48" s="1"/>
  <c r="AO1247" i="48"/>
  <c r="AO1474" i="48"/>
  <c r="AG1474" i="48"/>
  <c r="AF1474" i="48"/>
  <c r="AC1474" i="48" s="1"/>
  <c r="AP1474" i="48" s="1"/>
  <c r="AG1367" i="48"/>
  <c r="AF1367" i="48"/>
  <c r="AB1367" i="48" s="1"/>
  <c r="AY1367" i="48" s="1"/>
  <c r="AX1367" i="48" s="1"/>
  <c r="AO1367" i="48"/>
  <c r="AG1722" i="48"/>
  <c r="AF1722" i="48"/>
  <c r="AB1722" i="48" s="1"/>
  <c r="AY1722" i="48" s="1"/>
  <c r="AX1722" i="48" s="1"/>
  <c r="AO1722" i="48"/>
  <c r="AO832" i="48"/>
  <c r="AG832" i="48"/>
  <c r="AF832" i="48"/>
  <c r="AO1959" i="48"/>
  <c r="AG1959" i="48"/>
  <c r="AF1959" i="48"/>
  <c r="AO716" i="48"/>
  <c r="AG716" i="48"/>
  <c r="AF716" i="48"/>
  <c r="AG1522" i="48"/>
  <c r="AO1522" i="48"/>
  <c r="AF1522" i="48"/>
  <c r="AO841" i="48"/>
  <c r="AG841" i="48"/>
  <c r="AF841" i="48"/>
  <c r="AG566" i="48"/>
  <c r="AO566" i="48"/>
  <c r="AF566" i="48"/>
  <c r="AG1424" i="48"/>
  <c r="AF1424" i="48"/>
  <c r="AO1424" i="48"/>
  <c r="AF1653" i="48"/>
  <c r="AO1653" i="48"/>
  <c r="AG1653" i="48"/>
  <c r="AF774" i="48"/>
  <c r="AO774" i="48"/>
  <c r="AG774" i="48"/>
  <c r="AG1002" i="48"/>
  <c r="AF1002" i="48"/>
  <c r="AO1002" i="48"/>
  <c r="AO1910" i="48"/>
  <c r="AG1910" i="48"/>
  <c r="AF1910" i="48"/>
  <c r="AO937" i="48"/>
  <c r="AG937" i="48"/>
  <c r="AF937" i="48"/>
  <c r="AO618" i="48"/>
  <c r="AG618" i="48"/>
  <c r="AF618" i="48"/>
  <c r="AG643" i="48"/>
  <c r="AF643" i="48"/>
  <c r="AC643" i="48" s="1"/>
  <c r="AP643" i="48" s="1"/>
  <c r="AO643" i="48"/>
  <c r="AF786" i="48"/>
  <c r="AB786" i="48" s="1"/>
  <c r="AY786" i="48" s="1"/>
  <c r="AX786" i="48" s="1"/>
  <c r="AO786" i="48"/>
  <c r="AG786" i="48"/>
  <c r="AF1485" i="48"/>
  <c r="AO1485" i="48"/>
  <c r="AG1485" i="48"/>
  <c r="AO1592" i="48"/>
  <c r="AG1592" i="48"/>
  <c r="AF1592" i="48"/>
  <c r="AO1518" i="48"/>
  <c r="AG1518" i="48"/>
  <c r="AF1518" i="48"/>
  <c r="AF1297" i="48"/>
  <c r="AO1297" i="48"/>
  <c r="AG1297" i="48"/>
  <c r="AG611" i="48"/>
  <c r="AF611" i="48"/>
  <c r="AO611" i="48"/>
  <c r="AG927" i="48"/>
  <c r="AO927" i="48"/>
  <c r="AF927" i="48"/>
  <c r="AF1812" i="48"/>
  <c r="AO1812" i="48"/>
  <c r="AG1812" i="48"/>
  <c r="AO1989" i="48"/>
  <c r="AG1989" i="48"/>
  <c r="AF1989" i="48"/>
  <c r="AC1989" i="48" s="1"/>
  <c r="AP1989" i="48" s="1"/>
  <c r="AF1788" i="48"/>
  <c r="AB1788" i="48" s="1"/>
  <c r="AY1788" i="48" s="1"/>
  <c r="AX1788" i="48" s="1"/>
  <c r="AO1788" i="48"/>
  <c r="AG1788" i="48"/>
  <c r="AG1473" i="48"/>
  <c r="AF1473" i="48"/>
  <c r="AB1473" i="48" s="1"/>
  <c r="AY1473" i="48" s="1"/>
  <c r="AX1473" i="48" s="1"/>
  <c r="AO1473" i="48"/>
  <c r="AG671" i="48"/>
  <c r="AO671" i="48"/>
  <c r="AF671" i="48"/>
  <c r="AB671" i="48" s="1"/>
  <c r="AY671" i="48" s="1"/>
  <c r="AX671" i="48" s="1"/>
  <c r="AG1480" i="48"/>
  <c r="AF1480" i="48"/>
  <c r="AB1480" i="48" s="1"/>
  <c r="AY1480" i="48" s="1"/>
  <c r="AX1480" i="48" s="1"/>
  <c r="AO1480" i="48"/>
  <c r="AO1953" i="48"/>
  <c r="AG1953" i="48"/>
  <c r="AF1953" i="48"/>
  <c r="AF1568" i="48"/>
  <c r="AB1568" i="48" s="1"/>
  <c r="AY1568" i="48" s="1"/>
  <c r="AX1568" i="48" s="1"/>
  <c r="AO1568" i="48"/>
  <c r="AG1568" i="48"/>
  <c r="AO964" i="48"/>
  <c r="AG964" i="48"/>
  <c r="AF964" i="48"/>
  <c r="AO1757" i="48"/>
  <c r="AG1757" i="48"/>
  <c r="AF1757" i="48"/>
  <c r="AC1757" i="48" s="1"/>
  <c r="AP1757" i="48" s="1"/>
  <c r="AF1560" i="48"/>
  <c r="AC1560" i="48" s="1"/>
  <c r="AP1560" i="48" s="1"/>
  <c r="AO1560" i="48"/>
  <c r="AG1560" i="48"/>
  <c r="AO820" i="48"/>
  <c r="AG820" i="48"/>
  <c r="AF820" i="48"/>
  <c r="AF968" i="48"/>
  <c r="AB968" i="48" s="1"/>
  <c r="AY968" i="48" s="1"/>
  <c r="AX968" i="48" s="1"/>
  <c r="AO968" i="48"/>
  <c r="AG968" i="48"/>
  <c r="AF635" i="48"/>
  <c r="AO635" i="48"/>
  <c r="AG635" i="48"/>
  <c r="AF871" i="48"/>
  <c r="AO871" i="48"/>
  <c r="AG871" i="48"/>
  <c r="AF1950" i="48"/>
  <c r="AO1950" i="48"/>
  <c r="AG1950" i="48"/>
  <c r="AF1844" i="48"/>
  <c r="AC1844" i="48" s="1"/>
  <c r="AP1844" i="48" s="1"/>
  <c r="AO1844" i="48"/>
  <c r="AG1844" i="48"/>
  <c r="AG995" i="48"/>
  <c r="AO995" i="48"/>
  <c r="AF995" i="48"/>
  <c r="AB995" i="48" s="1"/>
  <c r="AY995" i="48" s="1"/>
  <c r="AX995" i="48" s="1"/>
  <c r="AO1155" i="48"/>
  <c r="AF1155" i="48"/>
  <c r="AG1155" i="48"/>
  <c r="AO1747" i="48"/>
  <c r="AG1747" i="48"/>
  <c r="AF1747" i="48"/>
  <c r="AB1747" i="48" s="1"/>
  <c r="AY1747" i="48" s="1"/>
  <c r="AX1747" i="48" s="1"/>
  <c r="AO1640" i="48"/>
  <c r="AG1640" i="48"/>
  <c r="AF1640" i="48"/>
  <c r="AG890" i="48"/>
  <c r="AF890" i="48"/>
  <c r="AB890" i="48" s="1"/>
  <c r="AY890" i="48" s="1"/>
  <c r="AX890" i="48" s="1"/>
  <c r="AO890" i="48"/>
  <c r="AG613" i="48"/>
  <c r="AF613" i="48"/>
  <c r="AB613" i="48" s="1"/>
  <c r="AY613" i="48" s="1"/>
  <c r="AX613" i="48" s="1"/>
  <c r="AO613" i="48"/>
  <c r="AG767" i="48"/>
  <c r="AO767" i="48"/>
  <c r="AF767" i="48"/>
  <c r="AG1131" i="48"/>
  <c r="AO1131" i="48"/>
  <c r="AF1131" i="48"/>
  <c r="AG1966" i="48"/>
  <c r="AF1966" i="48"/>
  <c r="AO1966" i="48"/>
  <c r="AG1983" i="48"/>
  <c r="AO1983" i="48"/>
  <c r="AF1983" i="48"/>
  <c r="AC1983" i="48" s="1"/>
  <c r="AP1983" i="48" s="1"/>
  <c r="AG1573" i="48"/>
  <c r="AF1573" i="48"/>
  <c r="AO1573" i="48"/>
  <c r="AO1902" i="48"/>
  <c r="AG1902" i="48"/>
  <c r="AF1902" i="48"/>
  <c r="AB1902" i="48" s="1"/>
  <c r="AY1902" i="48" s="1"/>
  <c r="AX1902" i="48" s="1"/>
  <c r="AF1495" i="48"/>
  <c r="AO1495" i="48"/>
  <c r="AG1495" i="48"/>
  <c r="AG1123" i="48"/>
  <c r="AO1123" i="48"/>
  <c r="AF1123" i="48"/>
  <c r="AB1123" i="48" s="1"/>
  <c r="AY1123" i="48" s="1"/>
  <c r="AX1123" i="48" s="1"/>
  <c r="AO1787" i="48"/>
  <c r="AG1787" i="48"/>
  <c r="AF1787" i="48"/>
  <c r="AB1787" i="48" s="1"/>
  <c r="AY1787" i="48" s="1"/>
  <c r="AX1787" i="48" s="1"/>
  <c r="AG1965" i="48"/>
  <c r="AO1965" i="48"/>
  <c r="AF1965" i="48"/>
  <c r="AC1965" i="48" s="1"/>
  <c r="AP1965" i="48" s="1"/>
  <c r="AO1814" i="48"/>
  <c r="AG1814" i="48"/>
  <c r="AF1814" i="48"/>
  <c r="AG585" i="48"/>
  <c r="AF585" i="48"/>
  <c r="AB585" i="48" s="1"/>
  <c r="AY585" i="48" s="1"/>
  <c r="AX585" i="48" s="1"/>
  <c r="AO585" i="48"/>
  <c r="AG725" i="48"/>
  <c r="AF725" i="48"/>
  <c r="AB725" i="48" s="1"/>
  <c r="AY725" i="48" s="1"/>
  <c r="AX725" i="48" s="1"/>
  <c r="AO725" i="48"/>
  <c r="AO985" i="48"/>
  <c r="AG985" i="48"/>
  <c r="AF985" i="48"/>
  <c r="AB985" i="48" s="1"/>
  <c r="AY985" i="48" s="1"/>
  <c r="AX985" i="48" s="1"/>
  <c r="AG1347" i="48"/>
  <c r="AF1347" i="48"/>
  <c r="AB1347" i="48" s="1"/>
  <c r="AY1347" i="48" s="1"/>
  <c r="AX1347" i="48" s="1"/>
  <c r="AO1347" i="48"/>
  <c r="AF641" i="48"/>
  <c r="AB641" i="48" s="1"/>
  <c r="AY641" i="48" s="1"/>
  <c r="AX641" i="48" s="1"/>
  <c r="AO641" i="48"/>
  <c r="AG641" i="48"/>
  <c r="AF1428" i="48"/>
  <c r="AB1428" i="48" s="1"/>
  <c r="AY1428" i="48" s="1"/>
  <c r="AX1428" i="48" s="1"/>
  <c r="AO1428" i="48"/>
  <c r="AG1428" i="48"/>
  <c r="AO1432" i="48"/>
  <c r="AF1432" i="48"/>
  <c r="AB1432" i="48" s="1"/>
  <c r="AY1432" i="48" s="1"/>
  <c r="AX1432" i="48" s="1"/>
  <c r="AG1432" i="48"/>
  <c r="AO1998" i="48"/>
  <c r="AF1998" i="48"/>
  <c r="AC1998" i="48" s="1"/>
  <c r="AP1998" i="48" s="1"/>
  <c r="AG1998" i="48"/>
  <c r="AO856" i="48"/>
  <c r="AG856" i="48"/>
  <c r="AF856" i="48"/>
  <c r="AB856" i="48" s="1"/>
  <c r="AY856" i="48" s="1"/>
  <c r="AX856" i="48" s="1"/>
  <c r="AF1417" i="48"/>
  <c r="AC1417" i="48" s="1"/>
  <c r="AP1417" i="48" s="1"/>
  <c r="AO1417" i="48"/>
  <c r="AG1417" i="48"/>
  <c r="AG1259" i="48"/>
  <c r="AF1259" i="48"/>
  <c r="AC1259" i="48" s="1"/>
  <c r="AP1259" i="48" s="1"/>
  <c r="AO1259" i="48"/>
  <c r="AF1609" i="48"/>
  <c r="AB1609" i="48" s="1"/>
  <c r="AY1609" i="48" s="1"/>
  <c r="AX1609" i="48" s="1"/>
  <c r="AO1609" i="48"/>
  <c r="AG1609" i="48"/>
  <c r="AG1095" i="48"/>
  <c r="AO1095" i="48"/>
  <c r="AF1095" i="48"/>
  <c r="AC1095" i="48" s="1"/>
  <c r="AP1095" i="48" s="1"/>
  <c r="AF1475" i="48"/>
  <c r="AO1475" i="48"/>
  <c r="AG1475" i="48"/>
  <c r="AG1195" i="48"/>
  <c r="AF1195" i="48"/>
  <c r="AC1195" i="48" s="1"/>
  <c r="AP1195" i="48" s="1"/>
  <c r="AO1195" i="48"/>
  <c r="AO1209" i="48"/>
  <c r="AG1209" i="48"/>
  <c r="AF1209" i="48"/>
  <c r="AB1209" i="48" s="1"/>
  <c r="AY1209" i="48" s="1"/>
  <c r="AX1209" i="48" s="1"/>
  <c r="AO1439" i="48"/>
  <c r="AG1439" i="48"/>
  <c r="AF1439" i="48"/>
  <c r="AB1439" i="48" s="1"/>
  <c r="AY1439" i="48" s="1"/>
  <c r="AX1439" i="48" s="1"/>
  <c r="AO1465" i="48"/>
  <c r="AG1465" i="48"/>
  <c r="AF1465" i="48"/>
  <c r="AF706" i="48"/>
  <c r="AB706" i="48" s="1"/>
  <c r="AY706" i="48" s="1"/>
  <c r="AX706" i="48" s="1"/>
  <c r="AO706" i="48"/>
  <c r="AG706" i="48"/>
  <c r="AG1860" i="48"/>
  <c r="AF1860" i="48"/>
  <c r="AC1860" i="48" s="1"/>
  <c r="AP1860" i="48" s="1"/>
  <c r="AO1860" i="48"/>
  <c r="AO668" i="48"/>
  <c r="AG668" i="48"/>
  <c r="AF668" i="48"/>
  <c r="AC668" i="48" s="1"/>
  <c r="AP668" i="48" s="1"/>
  <c r="AF1112" i="48"/>
  <c r="AO1112" i="48"/>
  <c r="AG1112" i="48"/>
  <c r="AO1256" i="48"/>
  <c r="AG1256" i="48"/>
  <c r="AF1256" i="48"/>
  <c r="AB1256" i="48" s="1"/>
  <c r="AY1256" i="48" s="1"/>
  <c r="AX1256" i="48" s="1"/>
  <c r="AO1442" i="48"/>
  <c r="AG1442" i="48"/>
  <c r="AF1442" i="48"/>
  <c r="AB1442" i="48" s="1"/>
  <c r="AY1442" i="48" s="1"/>
  <c r="AX1442" i="48" s="1"/>
  <c r="AG1342" i="48"/>
  <c r="AF1342" i="48"/>
  <c r="AB1342" i="48" s="1"/>
  <c r="AY1342" i="48" s="1"/>
  <c r="AX1342" i="48" s="1"/>
  <c r="AO1342" i="48"/>
  <c r="AG1019" i="48"/>
  <c r="AO1019" i="48"/>
  <c r="AF1019" i="48"/>
  <c r="AF1601" i="48"/>
  <c r="AC1601" i="48" s="1"/>
  <c r="AP1601" i="48" s="1"/>
  <c r="AO1601" i="48"/>
  <c r="AG1601" i="48"/>
  <c r="AO967" i="48"/>
  <c r="AF967" i="48"/>
  <c r="AG967" i="48"/>
  <c r="AG1921" i="48"/>
  <c r="AF1921" i="48"/>
  <c r="AC1921" i="48" s="1"/>
  <c r="AP1921" i="48" s="1"/>
  <c r="AO1921" i="48"/>
  <c r="AF1152" i="48"/>
  <c r="AB1152" i="48" s="1"/>
  <c r="AY1152" i="48" s="1"/>
  <c r="AX1152" i="48" s="1"/>
  <c r="AO1152" i="48"/>
  <c r="AG1152" i="48"/>
  <c r="AG1431" i="48"/>
  <c r="AF1431" i="48"/>
  <c r="AB1431" i="48" s="1"/>
  <c r="AY1431" i="48" s="1"/>
  <c r="AX1431" i="48" s="1"/>
  <c r="AO1431" i="48"/>
  <c r="AO1576" i="48"/>
  <c r="AG1576" i="48"/>
  <c r="AF1576" i="48"/>
  <c r="AG704" i="48"/>
  <c r="AF704" i="48"/>
  <c r="AC704" i="48" s="1"/>
  <c r="AP704" i="48" s="1"/>
  <c r="AO704" i="48"/>
  <c r="AG876" i="48"/>
  <c r="AF876" i="48"/>
  <c r="AB876" i="48" s="1"/>
  <c r="AY876" i="48" s="1"/>
  <c r="AX876" i="48" s="1"/>
  <c r="AO876" i="48"/>
  <c r="AG923" i="48"/>
  <c r="AO923" i="48"/>
  <c r="AF923" i="48"/>
  <c r="AB923" i="48" s="1"/>
  <c r="AY923" i="48" s="1"/>
  <c r="AX923" i="48" s="1"/>
  <c r="AG1667" i="48"/>
  <c r="AF1667" i="48"/>
  <c r="AC1667" i="48" s="1"/>
  <c r="AP1667" i="48" s="1"/>
  <c r="AO1667" i="48"/>
  <c r="AO572" i="48"/>
  <c r="AF572" i="48"/>
  <c r="AC572" i="48" s="1"/>
  <c r="AP572" i="48" s="1"/>
  <c r="AG572" i="48"/>
  <c r="AF1335" i="48"/>
  <c r="AC1335" i="48" s="1"/>
  <c r="AP1335" i="48" s="1"/>
  <c r="AO1335" i="48"/>
  <c r="AG1335" i="48"/>
  <c r="AO1583" i="48"/>
  <c r="AG1583" i="48"/>
  <c r="AF1583" i="48"/>
  <c r="AC1583" i="48" s="1"/>
  <c r="AP1583" i="48" s="1"/>
  <c r="AO1111" i="48"/>
  <c r="AF1111" i="48"/>
  <c r="AB1111" i="48" s="1"/>
  <c r="AY1111" i="48" s="1"/>
  <c r="AX1111" i="48" s="1"/>
  <c r="AG1111" i="48"/>
  <c r="AF1944" i="48"/>
  <c r="AC1944" i="48" s="1"/>
  <c r="AP1944" i="48" s="1"/>
  <c r="AO1944" i="48"/>
  <c r="AG1944" i="48"/>
  <c r="AF1845" i="48"/>
  <c r="AO1845" i="48"/>
  <c r="AG1845" i="48"/>
  <c r="AG842" i="48"/>
  <c r="AF842" i="48"/>
  <c r="AB842" i="48" s="1"/>
  <c r="AY842" i="48" s="1"/>
  <c r="AX842" i="48" s="1"/>
  <c r="AO842" i="48"/>
  <c r="AO823" i="48"/>
  <c r="AG823" i="48"/>
  <c r="AF823" i="48"/>
  <c r="AG2054" i="48"/>
  <c r="AF2054" i="48"/>
  <c r="AC2054" i="48" s="1"/>
  <c r="AP2054" i="48" s="1"/>
  <c r="AO2054" i="48"/>
  <c r="AO1069" i="48"/>
  <c r="AG1069" i="48"/>
  <c r="AF1069" i="48"/>
  <c r="AC1069" i="48" s="1"/>
  <c r="AP1069" i="48" s="1"/>
  <c r="AG1178" i="48"/>
  <c r="AO1178" i="48"/>
  <c r="AF1178" i="48"/>
  <c r="AC1178" i="48" s="1"/>
  <c r="AP1178" i="48" s="1"/>
  <c r="AO1046" i="48"/>
  <c r="AG1046" i="48"/>
  <c r="AF1046" i="48"/>
  <c r="AG1100" i="48"/>
  <c r="AF1100" i="48"/>
  <c r="AC1100" i="48" s="1"/>
  <c r="AP1100" i="48" s="1"/>
  <c r="AO1100" i="48"/>
  <c r="AF817" i="48"/>
  <c r="AC817" i="48" s="1"/>
  <c r="AP817" i="48" s="1"/>
  <c r="AO817" i="48"/>
  <c r="AG817" i="48"/>
  <c r="AF1962" i="48"/>
  <c r="AB1962" i="48" s="1"/>
  <c r="AY1962" i="48" s="1"/>
  <c r="AX1962" i="48" s="1"/>
  <c r="AO1962" i="48"/>
  <c r="AG1962" i="48"/>
  <c r="AF2011" i="48"/>
  <c r="AO2011" i="48"/>
  <c r="AG2011" i="48"/>
  <c r="AG1050" i="48"/>
  <c r="AF1050" i="48"/>
  <c r="AC1050" i="48" s="1"/>
  <c r="AP1050" i="48" s="1"/>
  <c r="AO1050" i="48"/>
  <c r="AO574" i="48"/>
  <c r="AG574" i="48"/>
  <c r="AF574" i="48"/>
  <c r="AO1309" i="48"/>
  <c r="AG1309" i="48"/>
  <c r="AF1309" i="48"/>
  <c r="AC1309" i="48" s="1"/>
  <c r="AP1309" i="48" s="1"/>
  <c r="AO1063" i="48"/>
  <c r="AF1063" i="48"/>
  <c r="AG1063" i="48"/>
  <c r="AG1585" i="48"/>
  <c r="AF1585" i="48"/>
  <c r="AB1585" i="48" s="1"/>
  <c r="AY1585" i="48" s="1"/>
  <c r="AX1585" i="48" s="1"/>
  <c r="AO1585" i="48"/>
  <c r="AF1098" i="48"/>
  <c r="AO1098" i="48"/>
  <c r="AG1098" i="48"/>
  <c r="AO1933" i="48"/>
  <c r="AG1933" i="48"/>
  <c r="AF1933" i="48"/>
  <c r="AB1933" i="48" s="1"/>
  <c r="AY1933" i="48" s="1"/>
  <c r="AX1933" i="48" s="1"/>
  <c r="AG1874" i="48"/>
  <c r="AF1874" i="48"/>
  <c r="AO1874" i="48"/>
  <c r="AO1648" i="48"/>
  <c r="AG1648" i="48"/>
  <c r="AF1648" i="48"/>
  <c r="AC1648" i="48" s="1"/>
  <c r="AP1648" i="48" s="1"/>
  <c r="AF969" i="48"/>
  <c r="AO969" i="48"/>
  <c r="AG969" i="48"/>
  <c r="AO1042" i="48"/>
  <c r="AG1042" i="48"/>
  <c r="AF1042" i="48"/>
  <c r="AB1042" i="48" s="1"/>
  <c r="AY1042" i="48" s="1"/>
  <c r="AX1042" i="48" s="1"/>
  <c r="AG1619" i="48"/>
  <c r="AF1619" i="48"/>
  <c r="AO1619" i="48"/>
  <c r="AO1821" i="48"/>
  <c r="AF1821" i="48"/>
  <c r="AC1821" i="48" s="1"/>
  <c r="AP1821" i="48" s="1"/>
  <c r="AG1821" i="48"/>
  <c r="AG1754" i="48"/>
  <c r="AF1754" i="48"/>
  <c r="AC1754" i="48" s="1"/>
  <c r="AP1754" i="48" s="1"/>
  <c r="AO1754" i="48"/>
  <c r="AF653" i="48"/>
  <c r="AC653" i="48" s="1"/>
  <c r="AP653" i="48" s="1"/>
  <c r="AO653" i="48"/>
  <c r="AG653" i="48"/>
  <c r="AO1717" i="48"/>
  <c r="AF1717" i="48"/>
  <c r="AG1717" i="48"/>
  <c r="AG1075" i="48"/>
  <c r="AO1075" i="48"/>
  <c r="AF1075" i="48"/>
  <c r="AC1075" i="48" s="1"/>
  <c r="AP1075" i="48" s="1"/>
  <c r="AO1077" i="48"/>
  <c r="AG1077" i="48"/>
  <c r="AF1077" i="48"/>
  <c r="AC1077" i="48" s="1"/>
  <c r="AP1077" i="48" s="1"/>
  <c r="AO901" i="48"/>
  <c r="AG901" i="48"/>
  <c r="AF901" i="48"/>
  <c r="AC901" i="48" s="1"/>
  <c r="AP901" i="48" s="1"/>
  <c r="AG1930" i="48"/>
  <c r="AF1930" i="48"/>
  <c r="AO1930" i="48"/>
  <c r="AG1922" i="48"/>
  <c r="AF1922" i="48"/>
  <c r="AC1922" i="48" s="1"/>
  <c r="AP1922" i="48" s="1"/>
  <c r="AO1922" i="48"/>
  <c r="AG1329" i="48"/>
  <c r="AO1329" i="48"/>
  <c r="AF1329" i="48"/>
  <c r="AB1329" i="48" s="1"/>
  <c r="AY1329" i="48" s="1"/>
  <c r="AX1329" i="48" s="1"/>
  <c r="AO2002" i="48"/>
  <c r="AG2002" i="48"/>
  <c r="AF2002" i="48"/>
  <c r="AC2002" i="48" s="1"/>
  <c r="AP2002" i="48" s="1"/>
  <c r="AG1179" i="48"/>
  <c r="AF1179" i="48"/>
  <c r="AO1179" i="48"/>
  <c r="AG940" i="48"/>
  <c r="AF940" i="48"/>
  <c r="AB940" i="48" s="1"/>
  <c r="AY940" i="48" s="1"/>
  <c r="AX940" i="48" s="1"/>
  <c r="AO940" i="48"/>
  <c r="AG1007" i="48"/>
  <c r="AO1007" i="48"/>
  <c r="AF1007" i="48"/>
  <c r="AF809" i="48"/>
  <c r="AB809" i="48" s="1"/>
  <c r="AY809" i="48" s="1"/>
  <c r="AX809" i="48" s="1"/>
  <c r="AO809" i="48"/>
  <c r="AG809" i="48"/>
  <c r="AO862" i="48"/>
  <c r="AF862" i="48"/>
  <c r="AG862" i="48"/>
  <c r="AO762" i="48"/>
  <c r="AF762" i="48"/>
  <c r="AB762" i="48" s="1"/>
  <c r="AY762" i="48" s="1"/>
  <c r="AX762" i="48" s="1"/>
  <c r="AG762" i="48"/>
  <c r="AG1748" i="48"/>
  <c r="AF1748" i="48"/>
  <c r="AC1748" i="48" s="1"/>
  <c r="AP1748" i="48" s="1"/>
  <c r="AO1748" i="48"/>
  <c r="AO1623" i="48"/>
  <c r="AG1623" i="48"/>
  <c r="AF1623" i="48"/>
  <c r="AC1623" i="48" s="1"/>
  <c r="AP1623" i="48" s="1"/>
  <c r="AO1523" i="48"/>
  <c r="AG1523" i="48"/>
  <c r="AF1523" i="48"/>
  <c r="AB1523" i="48" s="1"/>
  <c r="AY1523" i="48" s="1"/>
  <c r="AX1523" i="48" s="1"/>
  <c r="AG798" i="48"/>
  <c r="AO798" i="48"/>
  <c r="AF798" i="48"/>
  <c r="AC798" i="48" s="1"/>
  <c r="AP798" i="48" s="1"/>
  <c r="AF1321" i="48"/>
  <c r="AB1321" i="48" s="1"/>
  <c r="AY1321" i="48" s="1"/>
  <c r="AX1321" i="48" s="1"/>
  <c r="AO1321" i="48"/>
  <c r="AG1321" i="48"/>
  <c r="AG946" i="48"/>
  <c r="AF946" i="48"/>
  <c r="AC946" i="48" s="1"/>
  <c r="AP946" i="48" s="1"/>
  <c r="AO946" i="48"/>
  <c r="AG1496" i="48"/>
  <c r="AF1496" i="48"/>
  <c r="AB1496" i="48" s="1"/>
  <c r="AY1496" i="48" s="1"/>
  <c r="AX1496" i="48" s="1"/>
  <c r="AO1496" i="48"/>
  <c r="AG915" i="48"/>
  <c r="AO915" i="48"/>
  <c r="AF915" i="48"/>
  <c r="AB915" i="48" s="1"/>
  <c r="AY915" i="48" s="1"/>
  <c r="AX915" i="48" s="1"/>
  <c r="AO984" i="48"/>
  <c r="AG984" i="48"/>
  <c r="AF984" i="48"/>
  <c r="AB984" i="48" s="1"/>
  <c r="AY984" i="48" s="1"/>
  <c r="AX984" i="48" s="1"/>
  <c r="AG1014" i="48"/>
  <c r="AF1014" i="48"/>
  <c r="AC1014" i="48" s="1"/>
  <c r="AP1014" i="48" s="1"/>
  <c r="AO1014" i="48"/>
  <c r="AG1519" i="48"/>
  <c r="AF1519" i="48"/>
  <c r="AO1519" i="48"/>
  <c r="AG840" i="48"/>
  <c r="AF840" i="48"/>
  <c r="AC840" i="48" s="1"/>
  <c r="AP840" i="48" s="1"/>
  <c r="AO840" i="48"/>
  <c r="AG756" i="48"/>
  <c r="AF756" i="48"/>
  <c r="AB756" i="48" s="1"/>
  <c r="AY756" i="48" s="1"/>
  <c r="AX756" i="48" s="1"/>
  <c r="AO756" i="48"/>
  <c r="AO1192" i="48"/>
  <c r="AG1192" i="48"/>
  <c r="AF1192" i="48"/>
  <c r="AC1192" i="48" s="1"/>
  <c r="AP1192" i="48" s="1"/>
  <c r="AF844" i="48"/>
  <c r="AB844" i="48" s="1"/>
  <c r="AY844" i="48" s="1"/>
  <c r="AX844" i="48" s="1"/>
  <c r="AO844" i="48"/>
  <c r="AG844" i="48"/>
  <c r="AC683" i="48"/>
  <c r="AP683" i="48" s="1"/>
  <c r="AC1990" i="48"/>
  <c r="AP1990" i="48" s="1"/>
  <c r="AB698" i="48"/>
  <c r="AY698" i="48" s="1"/>
  <c r="AX698" i="48" s="1"/>
  <c r="AB1168" i="48"/>
  <c r="AY1168" i="48" s="1"/>
  <c r="AX1168" i="48" s="1"/>
  <c r="AC790" i="48"/>
  <c r="AP790" i="48" s="1"/>
  <c r="AC1296" i="48"/>
  <c r="AP1296" i="48" s="1"/>
  <c r="AB980" i="48"/>
  <c r="AY980" i="48" s="1"/>
  <c r="AX980" i="48" s="1"/>
  <c r="AB1177" i="48"/>
  <c r="AY1177" i="48" s="1"/>
  <c r="AX1177" i="48" s="1"/>
  <c r="AB1526" i="48"/>
  <c r="AY1526" i="48" s="1"/>
  <c r="AX1526" i="48" s="1"/>
  <c r="AB1251" i="48"/>
  <c r="AY1251" i="48" s="1"/>
  <c r="AX1251" i="48" s="1"/>
  <c r="AB710" i="48"/>
  <c r="AY710" i="48" s="1"/>
  <c r="AX710" i="48" s="1"/>
  <c r="AC1458" i="48"/>
  <c r="AP1458" i="48" s="1"/>
  <c r="AC1537" i="48"/>
  <c r="AP1537" i="48" s="1"/>
  <c r="AB1710" i="48"/>
  <c r="AY1710" i="48" s="1"/>
  <c r="AX1710" i="48" s="1"/>
  <c r="AC1028" i="48"/>
  <c r="AP1028" i="48" s="1"/>
  <c r="AC1491" i="48"/>
  <c r="AP1491" i="48" s="1"/>
  <c r="AC1230" i="48"/>
  <c r="AP1230" i="48" s="1"/>
  <c r="AB562" i="48"/>
  <c r="AY562" i="48" s="1"/>
  <c r="AX562" i="48" s="1"/>
  <c r="AC1397" i="48"/>
  <c r="AP1397" i="48" s="1"/>
  <c r="AC651" i="48"/>
  <c r="AP651" i="48" s="1"/>
  <c r="AB1574" i="48"/>
  <c r="AY1574" i="48" s="1"/>
  <c r="AX1574" i="48" s="1"/>
  <c r="AC1574" i="48"/>
  <c r="AP1574" i="48" s="1"/>
  <c r="AB1004" i="48"/>
  <c r="AY1004" i="48" s="1"/>
  <c r="AX1004" i="48" s="1"/>
  <c r="AB563" i="48"/>
  <c r="AY563" i="48" s="1"/>
  <c r="AX563" i="48" s="1"/>
  <c r="AC563" i="48"/>
  <c r="AP563" i="48" s="1"/>
  <c r="AB868" i="48"/>
  <c r="AY868" i="48" s="1"/>
  <c r="AX868" i="48" s="1"/>
  <c r="AC868" i="48"/>
  <c r="AP868" i="48" s="1"/>
  <c r="AB1175" i="48"/>
  <c r="AY1175" i="48" s="1"/>
  <c r="AX1175" i="48" s="1"/>
  <c r="AB763" i="48"/>
  <c r="AY763" i="48" s="1"/>
  <c r="AX763" i="48" s="1"/>
  <c r="AB1025" i="48"/>
  <c r="AY1025" i="48" s="1"/>
  <c r="AX1025" i="48" s="1"/>
  <c r="AB1857" i="48"/>
  <c r="AY1857" i="48" s="1"/>
  <c r="AX1857" i="48" s="1"/>
  <c r="AB1045" i="48"/>
  <c r="AY1045" i="48" s="1"/>
  <c r="AX1045" i="48" s="1"/>
  <c r="AC1045" i="48"/>
  <c r="AP1045" i="48" s="1"/>
  <c r="AB1051" i="48"/>
  <c r="AY1051" i="48" s="1"/>
  <c r="AX1051" i="48" s="1"/>
  <c r="AC1051" i="48"/>
  <c r="AP1051" i="48" s="1"/>
  <c r="AB913" i="48"/>
  <c r="AY913" i="48" s="1"/>
  <c r="AX913" i="48" s="1"/>
  <c r="AC913" i="48"/>
  <c r="AP913" i="48" s="1"/>
  <c r="AC1272" i="48"/>
  <c r="AP1272" i="48" s="1"/>
  <c r="AB852" i="48"/>
  <c r="AY852" i="48" s="1"/>
  <c r="AX852" i="48" s="1"/>
  <c r="AC852" i="48"/>
  <c r="AP852" i="48" s="1"/>
  <c r="AC620" i="48"/>
  <c r="AP620" i="48" s="1"/>
  <c r="AB620" i="48"/>
  <c r="AY620" i="48" s="1"/>
  <c r="AX620" i="48" s="1"/>
  <c r="AB936" i="48"/>
  <c r="AY936" i="48" s="1"/>
  <c r="AX936" i="48" s="1"/>
  <c r="AC936" i="48"/>
  <c r="AP936" i="48" s="1"/>
  <c r="AC932" i="48"/>
  <c r="AP932" i="48" s="1"/>
  <c r="AC638" i="48"/>
  <c r="AP638" i="48" s="1"/>
  <c r="AB623" i="48"/>
  <c r="AY623" i="48" s="1"/>
  <c r="AX623" i="48" s="1"/>
  <c r="AC623" i="48"/>
  <c r="AP623" i="48" s="1"/>
  <c r="AC1555" i="48"/>
  <c r="AP1555" i="48" s="1"/>
  <c r="AB896" i="48"/>
  <c r="AY896" i="48" s="1"/>
  <c r="AX896" i="48" s="1"/>
  <c r="AB1866" i="48"/>
  <c r="AY1866" i="48" s="1"/>
  <c r="AX1866" i="48" s="1"/>
  <c r="AC2018" i="48"/>
  <c r="AP2018" i="48" s="1"/>
  <c r="AB2018" i="48"/>
  <c r="AY2018" i="48" s="1"/>
  <c r="AX2018" i="48" s="1"/>
  <c r="AC1341" i="48"/>
  <c r="AP1341" i="48" s="1"/>
  <c r="AB1341" i="48"/>
  <c r="AY1341" i="48" s="1"/>
  <c r="AX1341" i="48" s="1"/>
  <c r="AC1218" i="48"/>
  <c r="AP1218" i="48" s="1"/>
  <c r="AC1300" i="48"/>
  <c r="AP1300" i="48" s="1"/>
  <c r="AB1300" i="48"/>
  <c r="AY1300" i="48" s="1"/>
  <c r="AX1300" i="48" s="1"/>
  <c r="AC564" i="48"/>
  <c r="AP564" i="48" s="1"/>
  <c r="AB1146" i="48"/>
  <c r="AY1146" i="48" s="1"/>
  <c r="AX1146" i="48" s="1"/>
  <c r="AC781" i="48"/>
  <c r="AP781" i="48" s="1"/>
  <c r="AB1674" i="48"/>
  <c r="AY1674" i="48" s="1"/>
  <c r="AX1674" i="48" s="1"/>
  <c r="AC1674" i="48"/>
  <c r="AP1674" i="48" s="1"/>
  <c r="AB1163" i="48"/>
  <c r="AY1163" i="48" s="1"/>
  <c r="AX1163" i="48" s="1"/>
  <c r="AB1277" i="48"/>
  <c r="AY1277" i="48" s="1"/>
  <c r="AX1277" i="48" s="1"/>
  <c r="AB1818" i="48"/>
  <c r="AY1818" i="48" s="1"/>
  <c r="AX1818" i="48" s="1"/>
  <c r="AC1818" i="48"/>
  <c r="AP1818" i="48" s="1"/>
  <c r="AC1624" i="48"/>
  <c r="AP1624" i="48" s="1"/>
  <c r="AB1624" i="48"/>
  <c r="AY1624" i="48" s="1"/>
  <c r="AX1624" i="48" s="1"/>
  <c r="AB1038" i="48"/>
  <c r="AY1038" i="48" s="1"/>
  <c r="AX1038" i="48" s="1"/>
  <c r="AC1038" i="48"/>
  <c r="AP1038" i="48" s="1"/>
  <c r="AC1710" i="48"/>
  <c r="AP1710" i="48" s="1"/>
  <c r="AC1156" i="48"/>
  <c r="AP1156" i="48" s="1"/>
  <c r="AB1156" i="48"/>
  <c r="AY1156" i="48" s="1"/>
  <c r="AX1156" i="48" s="1"/>
  <c r="AC1973" i="48"/>
  <c r="AP1973" i="48" s="1"/>
  <c r="AB1918" i="48"/>
  <c r="AY1918" i="48" s="1"/>
  <c r="AX1918" i="48" s="1"/>
  <c r="AB1048" i="48"/>
  <c r="AY1048" i="48" s="1"/>
  <c r="AX1048" i="48" s="1"/>
  <c r="AC1807" i="48"/>
  <c r="AP1807" i="48" s="1"/>
  <c r="AC1355" i="48"/>
  <c r="AP1355" i="48" s="1"/>
  <c r="AB888" i="48"/>
  <c r="AY888" i="48" s="1"/>
  <c r="AX888" i="48" s="1"/>
  <c r="AC1108" i="48"/>
  <c r="AP1108" i="48" s="1"/>
  <c r="AB1108" i="48"/>
  <c r="AY1108" i="48" s="1"/>
  <c r="AX1108" i="48" s="1"/>
  <c r="AC1859" i="48"/>
  <c r="AP1859" i="48" s="1"/>
  <c r="AB1859" i="48"/>
  <c r="AY1859" i="48" s="1"/>
  <c r="AX1859" i="48" s="1"/>
  <c r="AB1699" i="48"/>
  <c r="AY1699" i="48" s="1"/>
  <c r="AX1699" i="48" s="1"/>
  <c r="AC1699" i="48"/>
  <c r="AP1699" i="48" s="1"/>
  <c r="AB747" i="48"/>
  <c r="AY747" i="48" s="1"/>
  <c r="AX747" i="48" s="1"/>
  <c r="AC747" i="48"/>
  <c r="AP747" i="48" s="1"/>
  <c r="AB952" i="48"/>
  <c r="AY952" i="48" s="1"/>
  <c r="AX952" i="48" s="1"/>
  <c r="AC952" i="48"/>
  <c r="AP952" i="48" s="1"/>
  <c r="AC1854" i="48"/>
  <c r="AP1854" i="48" s="1"/>
  <c r="AB1854" i="48"/>
  <c r="AY1854" i="48" s="1"/>
  <c r="AX1854" i="48" s="1"/>
  <c r="AC1986" i="48"/>
  <c r="AP1986" i="48" s="1"/>
  <c r="AB1986" i="48"/>
  <c r="AY1986" i="48" s="1"/>
  <c r="AX1986" i="48" s="1"/>
  <c r="AB1697" i="48"/>
  <c r="AY1697" i="48" s="1"/>
  <c r="AX1697" i="48" s="1"/>
  <c r="AC1697" i="48"/>
  <c r="AP1697" i="48" s="1"/>
  <c r="AB1079" i="48"/>
  <c r="AY1079" i="48" s="1"/>
  <c r="AX1079" i="48" s="1"/>
  <c r="AC1079" i="48"/>
  <c r="AP1079" i="48" s="1"/>
  <c r="AB863" i="48"/>
  <c r="AY863" i="48" s="1"/>
  <c r="AX863" i="48" s="1"/>
  <c r="AC863" i="48"/>
  <c r="AP863" i="48" s="1"/>
  <c r="AC1508" i="48"/>
  <c r="AP1508" i="48" s="1"/>
  <c r="AC1128" i="48"/>
  <c r="AP1128" i="48" s="1"/>
  <c r="AB1128" i="48"/>
  <c r="AY1128" i="48" s="1"/>
  <c r="AX1128" i="48" s="1"/>
  <c r="AC1494" i="48"/>
  <c r="AP1494" i="48" s="1"/>
  <c r="AB1494" i="48"/>
  <c r="AY1494" i="48" s="1"/>
  <c r="AX1494" i="48" s="1"/>
  <c r="AB955" i="48"/>
  <c r="AY955" i="48" s="1"/>
  <c r="AX955" i="48" s="1"/>
  <c r="AC1820" i="48"/>
  <c r="AP1820" i="48" s="1"/>
  <c r="AC770" i="48"/>
  <c r="AP770" i="48" s="1"/>
  <c r="AC1447" i="48"/>
  <c r="AP1447" i="48" s="1"/>
  <c r="AB1447" i="48"/>
  <c r="AY1447" i="48" s="1"/>
  <c r="AX1447" i="48" s="1"/>
  <c r="AC859" i="48"/>
  <c r="AP859" i="48" s="1"/>
  <c r="AB1071" i="48"/>
  <c r="AY1071" i="48" s="1"/>
  <c r="AX1071" i="48" s="1"/>
  <c r="AB1731" i="48"/>
  <c r="AY1731" i="48" s="1"/>
  <c r="AX1731" i="48" s="1"/>
  <c r="AC1731" i="48"/>
  <c r="AP1731" i="48" s="1"/>
  <c r="AC1753" i="48"/>
  <c r="AP1753" i="48" s="1"/>
  <c r="AB1753" i="48"/>
  <c r="AY1753" i="48" s="1"/>
  <c r="AX1753" i="48" s="1"/>
  <c r="AB1758" i="48"/>
  <c r="AY1758" i="48" s="1"/>
  <c r="AX1758" i="48" s="1"/>
  <c r="AC606" i="48"/>
  <c r="AP606" i="48" s="1"/>
  <c r="AC758" i="48"/>
  <c r="AP758" i="48" s="1"/>
  <c r="AC675" i="48"/>
  <c r="AP675" i="48" s="1"/>
  <c r="AC1052" i="48"/>
  <c r="AP1052" i="48" s="1"/>
  <c r="AB1052" i="48"/>
  <c r="AY1052" i="48" s="1"/>
  <c r="AX1052" i="48" s="1"/>
  <c r="AB2019" i="48"/>
  <c r="AY2019" i="48" s="1"/>
  <c r="AX2019" i="48" s="1"/>
  <c r="AC1486" i="48"/>
  <c r="AP1486" i="48" s="1"/>
  <c r="AB1486" i="48"/>
  <c r="AY1486" i="48" s="1"/>
  <c r="AX1486" i="48" s="1"/>
  <c r="AC2031" i="48"/>
  <c r="AP2031" i="48" s="1"/>
  <c r="AB848" i="48"/>
  <c r="AY848" i="48" s="1"/>
  <c r="AX848" i="48" s="1"/>
  <c r="AC848" i="48"/>
  <c r="AP848" i="48" s="1"/>
  <c r="AB979" i="48"/>
  <c r="AY979" i="48" s="1"/>
  <c r="AX979" i="48" s="1"/>
  <c r="AC1488" i="48"/>
  <c r="AP1488" i="48" s="1"/>
  <c r="AB1488" i="48"/>
  <c r="AY1488" i="48" s="1"/>
  <c r="AX1488" i="48" s="1"/>
  <c r="AB1385" i="48"/>
  <c r="AY1385" i="48" s="1"/>
  <c r="AX1385" i="48" s="1"/>
  <c r="AB794" i="48"/>
  <c r="AY794" i="48" s="1"/>
  <c r="AX794" i="48" s="1"/>
  <c r="AC794" i="48"/>
  <c r="AP794" i="48" s="1"/>
  <c r="AB1660" i="48"/>
  <c r="AY1660" i="48" s="1"/>
  <c r="AX1660" i="48" s="1"/>
  <c r="AC1517" i="48"/>
  <c r="AP1517" i="48" s="1"/>
  <c r="AB1517" i="48"/>
  <c r="AY1517" i="48" s="1"/>
  <c r="AX1517" i="48" s="1"/>
  <c r="AC1237" i="48"/>
  <c r="AP1237" i="48" s="1"/>
  <c r="AB1237" i="48"/>
  <c r="AY1237" i="48" s="1"/>
  <c r="AX1237" i="48" s="1"/>
  <c r="AB1763" i="48"/>
  <c r="AY1763" i="48" s="1"/>
  <c r="AX1763" i="48" s="1"/>
  <c r="AC1763" i="48"/>
  <c r="AP1763" i="48" s="1"/>
  <c r="AB1129" i="48"/>
  <c r="AY1129" i="48" s="1"/>
  <c r="AX1129" i="48" s="1"/>
  <c r="AC1129" i="48"/>
  <c r="AP1129" i="48" s="1"/>
  <c r="AC484" i="48"/>
  <c r="AP484" i="48" s="1"/>
  <c r="AC322" i="48"/>
  <c r="AP322" i="48" s="1"/>
  <c r="AC443" i="48"/>
  <c r="AP443" i="48" s="1"/>
  <c r="AC527" i="48"/>
  <c r="AP527" i="48" s="1"/>
  <c r="AB510" i="48"/>
  <c r="AC510" i="48"/>
  <c r="AP510" i="48" s="1"/>
  <c r="AF57" i="48"/>
  <c r="AG57" i="48"/>
  <c r="AB799" i="48" l="1"/>
  <c r="AY799" i="48" s="1"/>
  <c r="AX799" i="48" s="1"/>
  <c r="AB680" i="48"/>
  <c r="AY680" i="48" s="1"/>
  <c r="AX680" i="48" s="1"/>
  <c r="AB1532" i="48"/>
  <c r="AY1532" i="48" s="1"/>
  <c r="AX1532" i="48" s="1"/>
  <c r="AC1345" i="48"/>
  <c r="AP1345" i="48" s="1"/>
  <c r="AG55" i="48"/>
  <c r="AC1676" i="48"/>
  <c r="AP1676" i="48" s="1"/>
  <c r="AF55" i="48"/>
  <c r="AC972" i="48"/>
  <c r="AP972" i="48" s="1"/>
  <c r="AC787" i="48"/>
  <c r="AP787" i="48" s="1"/>
  <c r="AB677" i="48"/>
  <c r="AY677" i="48" s="1"/>
  <c r="AX677" i="48" s="1"/>
  <c r="AC1663" i="48"/>
  <c r="AP1663" i="48" s="1"/>
  <c r="AB1372" i="48"/>
  <c r="AY1372" i="48" s="1"/>
  <c r="AX1372" i="48" s="1"/>
  <c r="AC1749" i="48"/>
  <c r="AP1749" i="48" s="1"/>
  <c r="AC914" i="48"/>
  <c r="AP914" i="48" s="1"/>
  <c r="AC1797" i="48"/>
  <c r="AP1797" i="48" s="1"/>
  <c r="AC699" i="48"/>
  <c r="AP699" i="48" s="1"/>
  <c r="AC1707" i="48"/>
  <c r="AP1707" i="48" s="1"/>
  <c r="AB600" i="48"/>
  <c r="AY600" i="48" s="1"/>
  <c r="AX600" i="48" s="1"/>
  <c r="AC855" i="48"/>
  <c r="AP855" i="48" s="1"/>
  <c r="AC752" i="48"/>
  <c r="AP752" i="48" s="1"/>
  <c r="AC724" i="48"/>
  <c r="AP724" i="48" s="1"/>
  <c r="AB573" i="48"/>
  <c r="AY573" i="48" s="1"/>
  <c r="AX573" i="48" s="1"/>
  <c r="AB1572" i="48"/>
  <c r="AY1572" i="48" s="1"/>
  <c r="AX1572" i="48" s="1"/>
  <c r="AB835" i="48"/>
  <c r="AY835" i="48" s="1"/>
  <c r="AX835" i="48" s="1"/>
  <c r="AB2013" i="48"/>
  <c r="AY2013" i="48" s="1"/>
  <c r="AX2013" i="48" s="1"/>
  <c r="AC1704" i="48"/>
  <c r="AP1704" i="48" s="1"/>
  <c r="AB1603" i="48"/>
  <c r="AY1603" i="48" s="1"/>
  <c r="AX1603" i="48" s="1"/>
  <c r="AC1770" i="48"/>
  <c r="AP1770" i="48" s="1"/>
  <c r="AB881" i="48"/>
  <c r="AY881" i="48" s="1"/>
  <c r="AX881" i="48" s="1"/>
  <c r="AB1327" i="48"/>
  <c r="AY1327" i="48" s="1"/>
  <c r="AX1327" i="48" s="1"/>
  <c r="AC1655" i="48"/>
  <c r="AP1655" i="48" s="1"/>
  <c r="AC997" i="48"/>
  <c r="AP997" i="48" s="1"/>
  <c r="AB1538" i="48"/>
  <c r="AY1538" i="48" s="1"/>
  <c r="AX1538" i="48" s="1"/>
  <c r="AB1631" i="48"/>
  <c r="AY1631" i="48" s="1"/>
  <c r="AX1631" i="48" s="1"/>
  <c r="AB741" i="48"/>
  <c r="AY741" i="48" s="1"/>
  <c r="AX741" i="48" s="1"/>
  <c r="AB2036" i="48"/>
  <c r="AY2036" i="48" s="1"/>
  <c r="AX2036" i="48" s="1"/>
  <c r="AB565" i="48"/>
  <c r="AY565" i="48" s="1"/>
  <c r="AX565" i="48" s="1"/>
  <c r="AB586" i="48"/>
  <c r="AY586" i="48" s="1"/>
  <c r="AX586" i="48" s="1"/>
  <c r="AB1208" i="48"/>
  <c r="AY1208" i="48" s="1"/>
  <c r="AX1208" i="48" s="1"/>
  <c r="AB843" i="48"/>
  <c r="AY843" i="48" s="1"/>
  <c r="AX843" i="48" s="1"/>
  <c r="AB950" i="48"/>
  <c r="AY950" i="48" s="1"/>
  <c r="AX950" i="48" s="1"/>
  <c r="AC1982" i="48"/>
  <c r="AP1982" i="48" s="1"/>
  <c r="AB1681" i="48"/>
  <c r="AY1681" i="48" s="1"/>
  <c r="AX1681" i="48" s="1"/>
  <c r="AC1791" i="48"/>
  <c r="AP1791" i="48" s="1"/>
  <c r="AB1628" i="48"/>
  <c r="AY1628" i="48" s="1"/>
  <c r="AX1628" i="48" s="1"/>
  <c r="AC558" i="48"/>
  <c r="AP558" i="48" s="1"/>
  <c r="AB753" i="48"/>
  <c r="AY753" i="48" s="1"/>
  <c r="AX753" i="48" s="1"/>
  <c r="AB1765" i="48"/>
  <c r="AY1765" i="48" s="1"/>
  <c r="AX1765" i="48" s="1"/>
  <c r="AC1745" i="48"/>
  <c r="AP1745" i="48" s="1"/>
  <c r="AB1961" i="48"/>
  <c r="AY1961" i="48" s="1"/>
  <c r="AX1961" i="48" s="1"/>
  <c r="AB1107" i="48"/>
  <c r="AY1107" i="48" s="1"/>
  <c r="AX1107" i="48" s="1"/>
  <c r="AC1464" i="48"/>
  <c r="AP1464" i="48" s="1"/>
  <c r="AC895" i="48"/>
  <c r="AP895" i="48" s="1"/>
  <c r="AB1286" i="48"/>
  <c r="AY1286" i="48" s="1"/>
  <c r="AX1286" i="48" s="1"/>
  <c r="AB607" i="48"/>
  <c r="AY607" i="48" s="1"/>
  <c r="AX607" i="48" s="1"/>
  <c r="AC1426" i="48"/>
  <c r="AP1426" i="48" s="1"/>
  <c r="AC1548" i="48"/>
  <c r="AP1548" i="48" s="1"/>
  <c r="AB1312" i="48"/>
  <c r="AY1312" i="48" s="1"/>
  <c r="AX1312" i="48" s="1"/>
  <c r="AC1359" i="48"/>
  <c r="AP1359" i="48" s="1"/>
  <c r="AB1975" i="48"/>
  <c r="AY1975" i="48" s="1"/>
  <c r="AX1975" i="48" s="1"/>
  <c r="AC1668" i="48"/>
  <c r="AP1668" i="48" s="1"/>
  <c r="AC1774" i="48"/>
  <c r="AP1774" i="48" s="1"/>
  <c r="AC850" i="48"/>
  <c r="AP850" i="48" s="1"/>
  <c r="AB1041" i="48"/>
  <c r="AY1041" i="48" s="1"/>
  <c r="AX1041" i="48" s="1"/>
  <c r="AB1893" i="48"/>
  <c r="AY1893" i="48" s="1"/>
  <c r="AX1893" i="48" s="1"/>
  <c r="AC811" i="48"/>
  <c r="AP811" i="48" s="1"/>
  <c r="AB891" i="48"/>
  <c r="AY891" i="48" s="1"/>
  <c r="AX891" i="48" s="1"/>
  <c r="AB818" i="48"/>
  <c r="AY818" i="48" s="1"/>
  <c r="AX818" i="48" s="1"/>
  <c r="AC1127" i="48"/>
  <c r="AP1127" i="48" s="1"/>
  <c r="AC1196" i="48"/>
  <c r="AP1196" i="48" s="1"/>
  <c r="AC1949" i="48"/>
  <c r="AP1949" i="48" s="1"/>
  <c r="AC1817" i="48"/>
  <c r="AP1817" i="48" s="1"/>
  <c r="AB1636" i="48"/>
  <c r="AY1636" i="48" s="1"/>
  <c r="AX1636" i="48" s="1"/>
  <c r="AB1118" i="48"/>
  <c r="AY1118" i="48" s="1"/>
  <c r="AX1118" i="48" s="1"/>
  <c r="AB1764" i="48"/>
  <c r="AY1764" i="48" s="1"/>
  <c r="AX1764" i="48" s="1"/>
  <c r="AC2004" i="48"/>
  <c r="AP2004" i="48" s="1"/>
  <c r="AB1415" i="48"/>
  <c r="AY1415" i="48" s="1"/>
  <c r="AX1415" i="48" s="1"/>
  <c r="AB882" i="48"/>
  <c r="AY882" i="48" s="1"/>
  <c r="AX882" i="48" s="1"/>
  <c r="AB1702" i="48"/>
  <c r="AY1702" i="48" s="1"/>
  <c r="AX1702" i="48" s="1"/>
  <c r="AB1705" i="48"/>
  <c r="AY1705" i="48" s="1"/>
  <c r="AX1705" i="48" s="1"/>
  <c r="AC1228" i="48"/>
  <c r="AP1228" i="48" s="1"/>
  <c r="AB1040" i="48"/>
  <c r="AY1040" i="48" s="1"/>
  <c r="AX1040" i="48" s="1"/>
  <c r="AB1563" i="48"/>
  <c r="AY1563" i="48" s="1"/>
  <c r="AX1563" i="48" s="1"/>
  <c r="AB1909" i="48"/>
  <c r="AY1909" i="48" s="1"/>
  <c r="AX1909" i="48" s="1"/>
  <c r="AB695" i="48"/>
  <c r="AY695" i="48" s="1"/>
  <c r="AX695" i="48" s="1"/>
  <c r="AC1723" i="48"/>
  <c r="AP1723" i="48" s="1"/>
  <c r="AB974" i="48"/>
  <c r="AY974" i="48" s="1"/>
  <c r="AX974" i="48" s="1"/>
  <c r="AC1867" i="48"/>
  <c r="AP1867" i="48" s="1"/>
  <c r="AC1646" i="48"/>
  <c r="AP1646" i="48" s="1"/>
  <c r="AC1936" i="48"/>
  <c r="AP1936" i="48" s="1"/>
  <c r="AB596" i="48"/>
  <c r="AY596" i="48" s="1"/>
  <c r="AX596" i="48" s="1"/>
  <c r="AC1333" i="48"/>
  <c r="AP1333" i="48" s="1"/>
  <c r="AC498" i="48"/>
  <c r="AP498" i="48" s="1"/>
  <c r="AB807" i="48"/>
  <c r="AY807" i="48" s="1"/>
  <c r="AX807" i="48" s="1"/>
  <c r="AC567" i="48"/>
  <c r="AP567" i="48" s="1"/>
  <c r="AC1609" i="48"/>
  <c r="AP1609" i="48" s="1"/>
  <c r="AB1510" i="48"/>
  <c r="AY1510" i="48" s="1"/>
  <c r="AX1510" i="48" s="1"/>
  <c r="AC1811" i="48"/>
  <c r="AP1811" i="48" s="1"/>
  <c r="AC659" i="48"/>
  <c r="AP659" i="48" s="1"/>
  <c r="AC1942" i="48"/>
  <c r="AP1942" i="48" s="1"/>
  <c r="AB1484" i="48"/>
  <c r="AY1484" i="48" s="1"/>
  <c r="AX1484" i="48" s="1"/>
  <c r="AB1544" i="48"/>
  <c r="AY1544" i="48" s="1"/>
  <c r="AX1544" i="48" s="1"/>
  <c r="AB1336" i="48"/>
  <c r="AY1336" i="48" s="1"/>
  <c r="AX1336" i="48" s="1"/>
  <c r="AB1614" i="48"/>
  <c r="AY1614" i="48" s="1"/>
  <c r="AX1614" i="48" s="1"/>
  <c r="AC1895" i="48"/>
  <c r="AP1895" i="48" s="1"/>
  <c r="AC1945" i="48"/>
  <c r="AP1945" i="48" s="1"/>
  <c r="AB1886" i="48"/>
  <c r="AY1886" i="48" s="1"/>
  <c r="AX1886" i="48" s="1"/>
  <c r="AB907" i="48"/>
  <c r="AY907" i="48" s="1"/>
  <c r="AX907" i="48" s="1"/>
  <c r="AC1952" i="48"/>
  <c r="AP1952" i="48" s="1"/>
  <c r="AC2028" i="48"/>
  <c r="AP2028" i="48" s="1"/>
  <c r="AC1154" i="48"/>
  <c r="AP1154" i="48" s="1"/>
  <c r="AC861" i="48"/>
  <c r="AP861" i="48" s="1"/>
  <c r="AC1876" i="48"/>
  <c r="AP1876" i="48" s="1"/>
  <c r="AB1280" i="48"/>
  <c r="AY1280" i="48" s="1"/>
  <c r="AX1280" i="48" s="1"/>
  <c r="AB707" i="48"/>
  <c r="AY707" i="48" s="1"/>
  <c r="AX707" i="48" s="1"/>
  <c r="AC1884" i="48"/>
  <c r="AP1884" i="48" s="1"/>
  <c r="AB1604" i="48"/>
  <c r="AY1604" i="48" s="1"/>
  <c r="AX1604" i="48" s="1"/>
  <c r="AB1452" i="48"/>
  <c r="AY1452" i="48" s="1"/>
  <c r="AX1452" i="48" s="1"/>
  <c r="AC1788" i="48"/>
  <c r="AP1788" i="48" s="1"/>
  <c r="AB1591" i="48"/>
  <c r="AY1591" i="48" s="1"/>
  <c r="AX1591" i="48" s="1"/>
  <c r="AC1089" i="48"/>
  <c r="AP1089" i="48" s="1"/>
  <c r="AB1738" i="48"/>
  <c r="AY1738" i="48" s="1"/>
  <c r="AX1738" i="48" s="1"/>
  <c r="AC1650" i="48"/>
  <c r="AP1650" i="48" s="1"/>
  <c r="AB1629" i="48"/>
  <c r="AY1629" i="48" s="1"/>
  <c r="AX1629" i="48" s="1"/>
  <c r="AB1193" i="48"/>
  <c r="AY1193" i="48" s="1"/>
  <c r="AX1193" i="48" s="1"/>
  <c r="AC958" i="48"/>
  <c r="AP958" i="48" s="1"/>
  <c r="AC1724" i="48"/>
  <c r="AP1724" i="48" s="1"/>
  <c r="AB1883" i="48"/>
  <c r="AY1883" i="48" s="1"/>
  <c r="AX1883" i="48" s="1"/>
  <c r="AC1353" i="48"/>
  <c r="AP1353" i="48" s="1"/>
  <c r="AC1903" i="48"/>
  <c r="AP1903" i="48" s="1"/>
  <c r="AB1361" i="48"/>
  <c r="AY1361" i="48" s="1"/>
  <c r="AX1361" i="48" s="1"/>
  <c r="AC1680" i="48"/>
  <c r="AP1680" i="48" s="1"/>
  <c r="AB1299" i="48"/>
  <c r="AY1299" i="48" s="1"/>
  <c r="AX1299" i="48" s="1"/>
  <c r="AB553" i="48"/>
  <c r="AC1789" i="48"/>
  <c r="AP1789" i="48" s="1"/>
  <c r="AB983" i="48"/>
  <c r="AY983" i="48" s="1"/>
  <c r="AX983" i="48" s="1"/>
  <c r="AC1176" i="48"/>
  <c r="AP1176" i="48" s="1"/>
  <c r="AB1580" i="48"/>
  <c r="AY1580" i="48" s="1"/>
  <c r="AX1580" i="48" s="1"/>
  <c r="AC1064" i="48"/>
  <c r="AP1064" i="48" s="1"/>
  <c r="AB1183" i="48"/>
  <c r="AY1183" i="48" s="1"/>
  <c r="AX1183" i="48" s="1"/>
  <c r="AC804" i="48"/>
  <c r="AP804" i="48" s="1"/>
  <c r="AC780" i="48"/>
  <c r="AP780" i="48" s="1"/>
  <c r="AC1165" i="48"/>
  <c r="AP1165" i="48" s="1"/>
  <c r="AB1195" i="48"/>
  <c r="AY1195" i="48" s="1"/>
  <c r="AX1195" i="48" s="1"/>
  <c r="AB477" i="48"/>
  <c r="AB1778" i="48"/>
  <c r="AY1778" i="48" s="1"/>
  <c r="AX1778" i="48" s="1"/>
  <c r="AB759" i="48"/>
  <c r="AY759" i="48" s="1"/>
  <c r="AX759" i="48" s="1"/>
  <c r="AB788" i="48"/>
  <c r="AY788" i="48" s="1"/>
  <c r="AX788" i="48" s="1"/>
  <c r="AC1891" i="48"/>
  <c r="AP1891" i="48" s="1"/>
  <c r="AC821" i="48"/>
  <c r="AP821" i="48" s="1"/>
  <c r="AB643" i="48"/>
  <c r="AY643" i="48" s="1"/>
  <c r="AX643" i="48" s="1"/>
  <c r="AB814" i="48"/>
  <c r="AY814" i="48" s="1"/>
  <c r="AX814" i="48" s="1"/>
  <c r="AB880" i="48"/>
  <c r="AY880" i="48" s="1"/>
  <c r="AX880" i="48" s="1"/>
  <c r="AC1917" i="48"/>
  <c r="AP1917" i="48" s="1"/>
  <c r="AC805" i="48"/>
  <c r="AP805" i="48" s="1"/>
  <c r="AC873" i="48"/>
  <c r="AP873" i="48" s="1"/>
  <c r="AC674" i="48"/>
  <c r="AP674" i="48" s="1"/>
  <c r="AB2025" i="48"/>
  <c r="AY2025" i="48" s="1"/>
  <c r="AX2025" i="48" s="1"/>
  <c r="AC655" i="48"/>
  <c r="AP655" i="48" s="1"/>
  <c r="AB1190" i="48"/>
  <c r="AY1190" i="48" s="1"/>
  <c r="AX1190" i="48" s="1"/>
  <c r="AC1441" i="48"/>
  <c r="AP1441" i="48" s="1"/>
  <c r="AC2050" i="48"/>
  <c r="AP2050" i="48" s="1"/>
  <c r="AB1371" i="48"/>
  <c r="AY1371" i="48" s="1"/>
  <c r="AX1371" i="48" s="1"/>
  <c r="AB628" i="48"/>
  <c r="AY628" i="48" s="1"/>
  <c r="AX628" i="48" s="1"/>
  <c r="AB1181" i="48"/>
  <c r="AY1181" i="48" s="1"/>
  <c r="AX1181" i="48" s="1"/>
  <c r="AC726" i="48"/>
  <c r="AP726" i="48" s="1"/>
  <c r="AB2055" i="48"/>
  <c r="AY2055" i="48" s="1"/>
  <c r="AX2055" i="48" s="1"/>
  <c r="AB975" i="48"/>
  <c r="AY975" i="48" s="1"/>
  <c r="AX975" i="48" s="1"/>
  <c r="AC1306" i="48"/>
  <c r="AP1306" i="48" s="1"/>
  <c r="AB1673" i="48"/>
  <c r="AY1673" i="48" s="1"/>
  <c r="AX1673" i="48" s="1"/>
  <c r="AC625" i="48"/>
  <c r="AP625" i="48" s="1"/>
  <c r="AC879" i="48"/>
  <c r="AP879" i="48" s="1"/>
  <c r="AB1682" i="48"/>
  <c r="AY1682" i="48" s="1"/>
  <c r="AX1682" i="48" s="1"/>
  <c r="AB604" i="48"/>
  <c r="AY604" i="48" s="1"/>
  <c r="AX604" i="48" s="1"/>
  <c r="AC1978" i="48"/>
  <c r="AP1978" i="48" s="1"/>
  <c r="AC1024" i="48"/>
  <c r="AP1024" i="48" s="1"/>
  <c r="AB593" i="48"/>
  <c r="AY593" i="48" s="1"/>
  <c r="AX593" i="48" s="1"/>
  <c r="AB601" i="48"/>
  <c r="AY601" i="48" s="1"/>
  <c r="AX601" i="48" s="1"/>
  <c r="AC1775" i="48"/>
  <c r="AP1775" i="48" s="1"/>
  <c r="AB1330" i="48"/>
  <c r="AY1330" i="48" s="1"/>
  <c r="AX1330" i="48" s="1"/>
  <c r="AC1055" i="48"/>
  <c r="AP1055" i="48" s="1"/>
  <c r="AB1567" i="48"/>
  <c r="AY1567" i="48" s="1"/>
  <c r="AX1567" i="48" s="1"/>
  <c r="AC360" i="48"/>
  <c r="AP360" i="48" s="1"/>
  <c r="AC1172" i="48"/>
  <c r="AP1172" i="48" s="1"/>
  <c r="AB1965" i="48"/>
  <c r="AY1965" i="48" s="1"/>
  <c r="AX1965" i="48" s="1"/>
  <c r="AC1005" i="48"/>
  <c r="AP1005" i="48" s="1"/>
  <c r="AB1612" i="48"/>
  <c r="AY1612" i="48" s="1"/>
  <c r="AX1612" i="48" s="1"/>
  <c r="AB668" i="48"/>
  <c r="AY668" i="48" s="1"/>
  <c r="AX668" i="48" s="1"/>
  <c r="AB1605" i="48"/>
  <c r="AY1605" i="48" s="1"/>
  <c r="AX1605" i="48" s="1"/>
  <c r="AC1446" i="48"/>
  <c r="AP1446" i="48" s="1"/>
  <c r="AB829" i="48"/>
  <c r="AY829" i="48" s="1"/>
  <c r="AX829" i="48" s="1"/>
  <c r="AC830" i="48"/>
  <c r="AP830" i="48" s="1"/>
  <c r="AB1823" i="48"/>
  <c r="AY1823" i="48" s="1"/>
  <c r="AX1823" i="48" s="1"/>
  <c r="AB1120" i="48"/>
  <c r="AY1120" i="48" s="1"/>
  <c r="AX1120" i="48" s="1"/>
  <c r="AC1236" i="48"/>
  <c r="AP1236" i="48" s="1"/>
  <c r="AB328" i="48"/>
  <c r="AC847" i="48"/>
  <c r="AP847" i="48" s="1"/>
  <c r="AC1448" i="48"/>
  <c r="AP1448" i="48" s="1"/>
  <c r="AC1036" i="48"/>
  <c r="AP1036" i="48" s="1"/>
  <c r="AC802" i="48"/>
  <c r="AP802" i="48" s="1"/>
  <c r="AB1524" i="48"/>
  <c r="AY1524" i="48" s="1"/>
  <c r="AX1524" i="48" s="1"/>
  <c r="AC1940" i="48"/>
  <c r="AP1940" i="48" s="1"/>
  <c r="AC872" i="48"/>
  <c r="AP872" i="48" s="1"/>
  <c r="AB1794" i="48"/>
  <c r="AY1794" i="48" s="1"/>
  <c r="AX1794" i="48" s="1"/>
  <c r="AB1531" i="48"/>
  <c r="AY1531" i="48" s="1"/>
  <c r="AX1531" i="48" s="1"/>
  <c r="AB612" i="48"/>
  <c r="AY612" i="48" s="1"/>
  <c r="AX612" i="48" s="1"/>
  <c r="AB1000" i="48"/>
  <c r="AY1000" i="48" s="1"/>
  <c r="AX1000" i="48" s="1"/>
  <c r="AC336" i="48"/>
  <c r="AP336" i="48" s="1"/>
  <c r="AB973" i="48"/>
  <c r="AY973" i="48" s="1"/>
  <c r="AX973" i="48" s="1"/>
  <c r="AB1877" i="48"/>
  <c r="AY1877" i="48" s="1"/>
  <c r="AX1877" i="48" s="1"/>
  <c r="AB1135" i="48"/>
  <c r="AY1135" i="48" s="1"/>
  <c r="AX1135" i="48" s="1"/>
  <c r="AB1083" i="48"/>
  <c r="AY1083" i="48" s="1"/>
  <c r="AX1083" i="48" s="1"/>
  <c r="AC1585" i="48"/>
  <c r="AP1585" i="48" s="1"/>
  <c r="AB2015" i="48"/>
  <c r="AY2015" i="48" s="1"/>
  <c r="AX2015" i="48" s="1"/>
  <c r="AB1922" i="48"/>
  <c r="AY1922" i="48" s="1"/>
  <c r="AX1922" i="48" s="1"/>
  <c r="AC1209" i="48"/>
  <c r="AP1209" i="48" s="1"/>
  <c r="AC2001" i="48"/>
  <c r="AP2001" i="48" s="1"/>
  <c r="AB798" i="48"/>
  <c r="AY798" i="48" s="1"/>
  <c r="AX798" i="48" s="1"/>
  <c r="AC1473" i="48"/>
  <c r="AP1473" i="48" s="1"/>
  <c r="AB1648" i="48"/>
  <c r="AY1648" i="48" s="1"/>
  <c r="AX1648" i="48" s="1"/>
  <c r="AB1989" i="48"/>
  <c r="AY1989" i="48" s="1"/>
  <c r="AX1989" i="48" s="1"/>
  <c r="AB2012" i="48"/>
  <c r="AY2012" i="48" s="1"/>
  <c r="AX2012" i="48" s="1"/>
  <c r="AC1442" i="48"/>
  <c r="AP1442" i="48" s="1"/>
  <c r="AC995" i="48"/>
  <c r="AP995" i="48" s="1"/>
  <c r="AC809" i="48"/>
  <c r="AP809" i="48" s="1"/>
  <c r="AB1095" i="48"/>
  <c r="AY1095" i="48" s="1"/>
  <c r="AX1095" i="48" s="1"/>
  <c r="AC1432" i="48"/>
  <c r="AP1432" i="48" s="1"/>
  <c r="AB1050" i="48"/>
  <c r="AY1050" i="48" s="1"/>
  <c r="AX1050" i="48" s="1"/>
  <c r="AB1748" i="48"/>
  <c r="AY1748" i="48" s="1"/>
  <c r="AX1748" i="48" s="1"/>
  <c r="AC1422" i="48"/>
  <c r="AP1422" i="48" s="1"/>
  <c r="AC911" i="48"/>
  <c r="AP911" i="48" s="1"/>
  <c r="AC1125" i="48"/>
  <c r="AP1125" i="48" s="1"/>
  <c r="AC833" i="48"/>
  <c r="AP833" i="48" s="1"/>
  <c r="AB1302" i="48"/>
  <c r="AY1302" i="48" s="1"/>
  <c r="AX1302" i="48" s="1"/>
  <c r="AB1136" i="48"/>
  <c r="AY1136" i="48" s="1"/>
  <c r="AX1136" i="48" s="1"/>
  <c r="AC1031" i="48"/>
  <c r="AP1031" i="48" s="1"/>
  <c r="AC585" i="48"/>
  <c r="AP585" i="48" s="1"/>
  <c r="AC1672" i="48"/>
  <c r="AP1672" i="48" s="1"/>
  <c r="AC764" i="48"/>
  <c r="AP764" i="48" s="1"/>
  <c r="AB1995" i="48"/>
  <c r="AY1995" i="48" s="1"/>
  <c r="AX1995" i="48" s="1"/>
  <c r="AB999" i="48"/>
  <c r="AY999" i="48" s="1"/>
  <c r="AX999" i="48" s="1"/>
  <c r="AC844" i="48"/>
  <c r="AP844" i="48" s="1"/>
  <c r="AB609" i="48"/>
  <c r="AY609" i="48" s="1"/>
  <c r="AX609" i="48" s="1"/>
  <c r="AC756" i="48"/>
  <c r="AP756" i="48" s="1"/>
  <c r="AC706" i="48"/>
  <c r="AP706" i="48" s="1"/>
  <c r="AB1601" i="48"/>
  <c r="AY1601" i="48" s="1"/>
  <c r="AX1601" i="48" s="1"/>
  <c r="AC904" i="48"/>
  <c r="AP904" i="48" s="1"/>
  <c r="AB1252" i="48"/>
  <c r="AY1252" i="48" s="1"/>
  <c r="AX1252" i="48" s="1"/>
  <c r="AB1833" i="48"/>
  <c r="AY1833" i="48" s="1"/>
  <c r="AX1833" i="48" s="1"/>
  <c r="AC779" i="48"/>
  <c r="AP779" i="48" s="1"/>
  <c r="AC769" i="48"/>
  <c r="AP769" i="48" s="1"/>
  <c r="AC1715" i="48"/>
  <c r="AP1715" i="48" s="1"/>
  <c r="AC1841" i="48"/>
  <c r="AP1841" i="48" s="1"/>
  <c r="AB2049" i="48"/>
  <c r="AY2049" i="48" s="1"/>
  <c r="AX2049" i="48" s="1"/>
  <c r="AC838" i="48"/>
  <c r="AP838" i="48" s="1"/>
  <c r="AB1606" i="48"/>
  <c r="AY1606" i="48" s="1"/>
  <c r="AX1606" i="48" s="1"/>
  <c r="AC1931" i="48"/>
  <c r="AP1931" i="48" s="1"/>
  <c r="AB1354" i="48"/>
  <c r="AY1354" i="48" s="1"/>
  <c r="AX1354" i="48" s="1"/>
  <c r="AC864" i="48"/>
  <c r="AP864" i="48" s="1"/>
  <c r="AB1632" i="48"/>
  <c r="AY1632" i="48" s="1"/>
  <c r="AX1632" i="48" s="1"/>
  <c r="AB300" i="48"/>
  <c r="AC1902" i="48"/>
  <c r="AP1902" i="48" s="1"/>
  <c r="AC934" i="48"/>
  <c r="AP934" i="48" s="1"/>
  <c r="AC1806" i="48"/>
  <c r="AP1806" i="48" s="1"/>
  <c r="AC899" i="48"/>
  <c r="AP899" i="48" s="1"/>
  <c r="AB885" i="48"/>
  <c r="AY885" i="48" s="1"/>
  <c r="AX885" i="48" s="1"/>
  <c r="AC2009" i="48"/>
  <c r="AP2009" i="48" s="1"/>
  <c r="AC867" i="48"/>
  <c r="AP867" i="48" s="1"/>
  <c r="AC858" i="48"/>
  <c r="AP858" i="48" s="1"/>
  <c r="AC1904" i="48"/>
  <c r="AP1904" i="48" s="1"/>
  <c r="AC930" i="48"/>
  <c r="AP930" i="48" s="1"/>
  <c r="AB977" i="48"/>
  <c r="AY977" i="48" s="1"/>
  <c r="AX977" i="48" s="1"/>
  <c r="AC1487" i="48"/>
  <c r="AP1487" i="48" s="1"/>
  <c r="AC1787" i="48"/>
  <c r="AP1787" i="48" s="1"/>
  <c r="AC910" i="48"/>
  <c r="AP910" i="48" s="1"/>
  <c r="AC1439" i="48"/>
  <c r="AP1439" i="48" s="1"/>
  <c r="AB2002" i="48"/>
  <c r="AY2002" i="48" s="1"/>
  <c r="AX2002" i="48" s="1"/>
  <c r="AC1087" i="48"/>
  <c r="AP1087" i="48" s="1"/>
  <c r="AC1493" i="48"/>
  <c r="AP1493" i="48" s="1"/>
  <c r="AB1259" i="48"/>
  <c r="AY1259" i="48" s="1"/>
  <c r="AX1259" i="48" s="1"/>
  <c r="AB1551" i="48"/>
  <c r="AY1551" i="48" s="1"/>
  <c r="AX1551" i="48" s="1"/>
  <c r="AC1111" i="48"/>
  <c r="AP1111" i="48" s="1"/>
  <c r="AC1570" i="48"/>
  <c r="AP1570" i="48" s="1"/>
  <c r="AC2008" i="48"/>
  <c r="AP2008" i="48" s="1"/>
  <c r="AB1206" i="48"/>
  <c r="AY1206" i="48" s="1"/>
  <c r="AX1206" i="48" s="1"/>
  <c r="AB1346" i="48"/>
  <c r="AY1346" i="48" s="1"/>
  <c r="AX1346" i="48" s="1"/>
  <c r="AC786" i="48"/>
  <c r="AP786" i="48" s="1"/>
  <c r="AC702" i="48"/>
  <c r="AP702" i="48" s="1"/>
  <c r="AB1914" i="48"/>
  <c r="AY1914" i="48" s="1"/>
  <c r="AX1914" i="48" s="1"/>
  <c r="AC1962" i="48"/>
  <c r="AP1962" i="48" s="1"/>
  <c r="AC1393" i="48"/>
  <c r="AP1393" i="48" s="1"/>
  <c r="AC1688" i="48"/>
  <c r="AP1688" i="48" s="1"/>
  <c r="AC1219" i="48"/>
  <c r="AP1219" i="48" s="1"/>
  <c r="AC961" i="48"/>
  <c r="AP961" i="48" s="1"/>
  <c r="AC1480" i="48"/>
  <c r="AP1480" i="48" s="1"/>
  <c r="AC1105" i="48"/>
  <c r="AP1105" i="48" s="1"/>
  <c r="AC1256" i="48"/>
  <c r="AP1256" i="48" s="1"/>
  <c r="AB1701" i="48"/>
  <c r="AY1701" i="48" s="1"/>
  <c r="AX1701" i="48" s="1"/>
  <c r="AC1347" i="48"/>
  <c r="AP1347" i="48" s="1"/>
  <c r="AB1309" i="48"/>
  <c r="AY1309" i="48" s="1"/>
  <c r="AX1309" i="48" s="1"/>
  <c r="AC2021" i="48"/>
  <c r="AP2021" i="48" s="1"/>
  <c r="AB1600" i="48"/>
  <c r="AY1600" i="48" s="1"/>
  <c r="AX1600" i="48" s="1"/>
  <c r="AB1583" i="48"/>
  <c r="AY1583" i="48" s="1"/>
  <c r="AX1583" i="48" s="1"/>
  <c r="AC1362" i="48"/>
  <c r="AP1362" i="48" s="1"/>
  <c r="AB1054" i="48"/>
  <c r="AY1054" i="48" s="1"/>
  <c r="AX1054" i="48" s="1"/>
  <c r="AB1314" i="48"/>
  <c r="AY1314" i="48" s="1"/>
  <c r="AX1314" i="48" s="1"/>
  <c r="AB712" i="48"/>
  <c r="AY712" i="48" s="1"/>
  <c r="AX712" i="48" s="1"/>
  <c r="AC890" i="48"/>
  <c r="AP890" i="48" s="1"/>
  <c r="AB653" i="48"/>
  <c r="AY653" i="48" s="1"/>
  <c r="AX653" i="48" s="1"/>
  <c r="AB1482" i="48"/>
  <c r="AY1482" i="48" s="1"/>
  <c r="AX1482" i="48" s="1"/>
  <c r="AC968" i="48"/>
  <c r="AP968" i="48" s="1"/>
  <c r="AB1560" i="48"/>
  <c r="AY1560" i="48" s="1"/>
  <c r="AX1560" i="48" s="1"/>
  <c r="AB1860" i="48"/>
  <c r="AY1860" i="48" s="1"/>
  <c r="AX1860" i="48" s="1"/>
  <c r="AC1342" i="48"/>
  <c r="AP1342" i="48" s="1"/>
  <c r="AB1335" i="48"/>
  <c r="AY1335" i="48" s="1"/>
  <c r="AX1335" i="48" s="1"/>
  <c r="AB704" i="48"/>
  <c r="AY704" i="48" s="1"/>
  <c r="AX704" i="48" s="1"/>
  <c r="AC922" i="48"/>
  <c r="AP922" i="48" s="1"/>
  <c r="AC1321" i="48"/>
  <c r="AP1321" i="48" s="1"/>
  <c r="AB1100" i="48"/>
  <c r="AY1100" i="48" s="1"/>
  <c r="AX1100" i="48" s="1"/>
  <c r="AC1428" i="48"/>
  <c r="AP1428" i="48" s="1"/>
  <c r="AC1568" i="48"/>
  <c r="AP1568" i="48" s="1"/>
  <c r="AC1669" i="48"/>
  <c r="AP1669" i="48" s="1"/>
  <c r="AB1944" i="48"/>
  <c r="AY1944" i="48" s="1"/>
  <c r="AX1944" i="48" s="1"/>
  <c r="AB622" i="48"/>
  <c r="AY622" i="48" s="1"/>
  <c r="AX622" i="48" s="1"/>
  <c r="AB1983" i="48"/>
  <c r="AY1983" i="48" s="1"/>
  <c r="AX1983" i="48" s="1"/>
  <c r="AC849" i="48"/>
  <c r="AP849" i="48" s="1"/>
  <c r="AC1746" i="48"/>
  <c r="AP1746" i="48" s="1"/>
  <c r="AB1821" i="48"/>
  <c r="AY1821" i="48" s="1"/>
  <c r="AX1821" i="48" s="1"/>
  <c r="AC1431" i="48"/>
  <c r="AP1431" i="48" s="1"/>
  <c r="AB1318" i="48"/>
  <c r="AY1318" i="48" s="1"/>
  <c r="AX1318" i="48" s="1"/>
  <c r="AB1645" i="48"/>
  <c r="AY1645" i="48" s="1"/>
  <c r="AX1645" i="48" s="1"/>
  <c r="AC923" i="48"/>
  <c r="AP923" i="48" s="1"/>
  <c r="AB1469" i="48"/>
  <c r="AY1469" i="48" s="1"/>
  <c r="AX1469" i="48" s="1"/>
  <c r="AB1498" i="48"/>
  <c r="AY1498" i="48" s="1"/>
  <c r="AX1498" i="48" s="1"/>
  <c r="AB1998" i="48"/>
  <c r="AY1998" i="48" s="1"/>
  <c r="AX1998" i="48" s="1"/>
  <c r="AB375" i="48"/>
  <c r="AC1761" i="48"/>
  <c r="AP1761" i="48" s="1"/>
  <c r="AB709" i="48"/>
  <c r="AY709" i="48" s="1"/>
  <c r="AX709" i="48" s="1"/>
  <c r="AB1192" i="48"/>
  <c r="AY1192" i="48" s="1"/>
  <c r="AX1192" i="48" s="1"/>
  <c r="AB662" i="48"/>
  <c r="AY662" i="48" s="1"/>
  <c r="AX662" i="48" s="1"/>
  <c r="AB946" i="48"/>
  <c r="AY946" i="48" s="1"/>
  <c r="AX946" i="48" s="1"/>
  <c r="AC856" i="48"/>
  <c r="AP856" i="48" s="1"/>
  <c r="AB1178" i="48"/>
  <c r="AY1178" i="48" s="1"/>
  <c r="AX1178" i="48" s="1"/>
  <c r="AC2016" i="48"/>
  <c r="AP2016" i="48" s="1"/>
  <c r="AB1670" i="48"/>
  <c r="AY1670" i="48" s="1"/>
  <c r="AX1670" i="48" s="1"/>
  <c r="AB1400" i="48"/>
  <c r="AY1400" i="48" s="1"/>
  <c r="AX1400" i="48" s="1"/>
  <c r="AB1460" i="48"/>
  <c r="AY1460" i="48" s="1"/>
  <c r="AX1460" i="48" s="1"/>
  <c r="AB1356" i="48"/>
  <c r="AY1356" i="48" s="1"/>
  <c r="AX1356" i="48" s="1"/>
  <c r="AB581" i="48"/>
  <c r="AY581" i="48" s="1"/>
  <c r="AX581" i="48" s="1"/>
  <c r="AB1756" i="48"/>
  <c r="AY1756" i="48" s="1"/>
  <c r="AX1756" i="48" s="1"/>
  <c r="AB1164" i="48"/>
  <c r="AY1164" i="48" s="1"/>
  <c r="AX1164" i="48" s="1"/>
  <c r="AC1937" i="48"/>
  <c r="AP1937" i="48" s="1"/>
  <c r="AC1698" i="48"/>
  <c r="AP1698" i="48" s="1"/>
  <c r="AC1587" i="48"/>
  <c r="AP1587" i="48" s="1"/>
  <c r="AC1596" i="48"/>
  <c r="AP1596" i="48" s="1"/>
  <c r="AB1158" i="48"/>
  <c r="AY1158" i="48" s="1"/>
  <c r="AX1158" i="48" s="1"/>
  <c r="AC685" i="48"/>
  <c r="AP685" i="48" s="1"/>
  <c r="AC1394" i="48"/>
  <c r="AP1394" i="48" s="1"/>
  <c r="AB1960" i="48"/>
  <c r="AY1960" i="48" s="1"/>
  <c r="AX1960" i="48" s="1"/>
  <c r="AB827" i="48"/>
  <c r="AY827" i="48" s="1"/>
  <c r="AX827" i="48" s="1"/>
  <c r="AC929" i="48"/>
  <c r="AP929" i="48" s="1"/>
  <c r="AC1003" i="48"/>
  <c r="AP1003" i="48" s="1"/>
  <c r="AC671" i="48"/>
  <c r="AP671" i="48" s="1"/>
  <c r="AC988" i="48"/>
  <c r="AP988" i="48" s="1"/>
  <c r="AC1804" i="48"/>
  <c r="AP1804" i="48" s="1"/>
  <c r="AB901" i="48"/>
  <c r="AY901" i="48" s="1"/>
  <c r="AX901" i="48" s="1"/>
  <c r="AB1377" i="48"/>
  <c r="AY1377" i="48" s="1"/>
  <c r="AX1377" i="48" s="1"/>
  <c r="AB2048" i="48"/>
  <c r="AY2048" i="48" s="1"/>
  <c r="AX2048" i="48" s="1"/>
  <c r="AC915" i="48"/>
  <c r="AP915" i="48" s="1"/>
  <c r="AC938" i="48"/>
  <c r="AP938" i="48" s="1"/>
  <c r="AC966" i="48"/>
  <c r="AP966" i="48" s="1"/>
  <c r="AB1436" i="48"/>
  <c r="AY1436" i="48" s="1"/>
  <c r="AX1436" i="48" s="1"/>
  <c r="AB1412" i="48"/>
  <c r="AY1412" i="48" s="1"/>
  <c r="AX1412" i="48" s="1"/>
  <c r="AC1836" i="48"/>
  <c r="AP1836" i="48" s="1"/>
  <c r="AB1150" i="48"/>
  <c r="AY1150" i="48" s="1"/>
  <c r="AX1150" i="48" s="1"/>
  <c r="AC694" i="48"/>
  <c r="AP694" i="48" s="1"/>
  <c r="AC1589" i="48"/>
  <c r="AP1589" i="48" s="1"/>
  <c r="AB1077" i="48"/>
  <c r="AY1077" i="48" s="1"/>
  <c r="AX1077" i="48" s="1"/>
  <c r="AB2005" i="48"/>
  <c r="AY2005" i="48" s="1"/>
  <c r="AX2005" i="48" s="1"/>
  <c r="AC746" i="48"/>
  <c r="AP746" i="48" s="1"/>
  <c r="AB577" i="48"/>
  <c r="AY577" i="48" s="1"/>
  <c r="AX577" i="48" s="1"/>
  <c r="AC1664" i="48"/>
  <c r="AP1664" i="48" s="1"/>
  <c r="AC1938" i="48"/>
  <c r="AP1938" i="48" s="1"/>
  <c r="AC524" i="48"/>
  <c r="AP524" i="48" s="1"/>
  <c r="AC778" i="48"/>
  <c r="AP778" i="48" s="1"/>
  <c r="AB1411" i="48"/>
  <c r="AY1411" i="48" s="1"/>
  <c r="AX1411" i="48" s="1"/>
  <c r="AB1792" i="48"/>
  <c r="AY1792" i="48" s="1"/>
  <c r="AX1792" i="48" s="1"/>
  <c r="AC1933" i="48"/>
  <c r="AP1933" i="48" s="1"/>
  <c r="AC2047" i="48"/>
  <c r="AP2047" i="48" s="1"/>
  <c r="AC1137" i="48"/>
  <c r="AP1137" i="48" s="1"/>
  <c r="AC2051" i="48"/>
  <c r="AP2051" i="48" s="1"/>
  <c r="AB728" i="48"/>
  <c r="AY728" i="48" s="1"/>
  <c r="AX728" i="48" s="1"/>
  <c r="AB1754" i="48"/>
  <c r="AY1754" i="48" s="1"/>
  <c r="AX1754" i="48" s="1"/>
  <c r="AC1123" i="48"/>
  <c r="AP1123" i="48" s="1"/>
  <c r="AB2023" i="48"/>
  <c r="AY2023" i="48" s="1"/>
  <c r="AX2023" i="48" s="1"/>
  <c r="AB1416" i="48"/>
  <c r="AY1416" i="48" s="1"/>
  <c r="AX1416" i="48" s="1"/>
  <c r="AC700" i="48"/>
  <c r="AP700" i="48" s="1"/>
  <c r="AB1623" i="48"/>
  <c r="AY1623" i="48" s="1"/>
  <c r="AX1623" i="48" s="1"/>
  <c r="AC985" i="48"/>
  <c r="AP985" i="48" s="1"/>
  <c r="AC866" i="48"/>
  <c r="AP866" i="48" s="1"/>
  <c r="AC1443" i="48"/>
  <c r="AP1443" i="48" s="1"/>
  <c r="AC1832" i="48"/>
  <c r="AP1832" i="48" s="1"/>
  <c r="AC725" i="48"/>
  <c r="AP725" i="48" s="1"/>
  <c r="AB572" i="48"/>
  <c r="AY572" i="48" s="1"/>
  <c r="AX572" i="48" s="1"/>
  <c r="AC1805" i="48"/>
  <c r="AP1805" i="48" s="1"/>
  <c r="AC1729" i="48"/>
  <c r="AP1729" i="48" s="1"/>
  <c r="AC1496" i="48"/>
  <c r="AP1496" i="48" s="1"/>
  <c r="AC940" i="48"/>
  <c r="AP940" i="48" s="1"/>
  <c r="AB840" i="48"/>
  <c r="AY840" i="48" s="1"/>
  <c r="AX840" i="48" s="1"/>
  <c r="AB1207" i="48"/>
  <c r="AY1207" i="48" s="1"/>
  <c r="AX1207" i="48" s="1"/>
  <c r="AC619" i="48"/>
  <c r="AP619" i="48" s="1"/>
  <c r="AB1417" i="48"/>
  <c r="AY1417" i="48" s="1"/>
  <c r="AX1417" i="48" s="1"/>
  <c r="AC1815" i="48"/>
  <c r="AP1815" i="48" s="1"/>
  <c r="AC1675" i="48"/>
  <c r="AP1675" i="48" s="1"/>
  <c r="AC1969" i="48"/>
  <c r="AP1969" i="48" s="1"/>
  <c r="AC897" i="48"/>
  <c r="AP897" i="48" s="1"/>
  <c r="AC768" i="48"/>
  <c r="AP768" i="48" s="1"/>
  <c r="AC663" i="48"/>
  <c r="AP663" i="48" s="1"/>
  <c r="AB1507" i="48"/>
  <c r="AY1507" i="48" s="1"/>
  <c r="AX1507" i="48" s="1"/>
  <c r="AB1222" i="48"/>
  <c r="AY1222" i="48" s="1"/>
  <c r="AX1222" i="48" s="1"/>
  <c r="AC924" i="48"/>
  <c r="AP924" i="48" s="1"/>
  <c r="AB1014" i="48"/>
  <c r="AY1014" i="48" s="1"/>
  <c r="AX1014" i="48" s="1"/>
  <c r="AC842" i="48"/>
  <c r="AP842" i="48" s="1"/>
  <c r="AB1075" i="48"/>
  <c r="AY1075" i="48" s="1"/>
  <c r="AX1075" i="48" s="1"/>
  <c r="AC762" i="48"/>
  <c r="AP762" i="48" s="1"/>
  <c r="AT57" i="48"/>
  <c r="AB1667" i="48"/>
  <c r="AY1667" i="48" s="1"/>
  <c r="AX1667" i="48" s="1"/>
  <c r="AB825" i="48"/>
  <c r="AY825" i="48" s="1"/>
  <c r="AX825" i="48" s="1"/>
  <c r="AC1191" i="48"/>
  <c r="AP1191" i="48" s="1"/>
  <c r="AC641" i="48"/>
  <c r="AP641" i="48" s="1"/>
  <c r="AC1042" i="48"/>
  <c r="AP1042" i="48" s="1"/>
  <c r="AB2054" i="48"/>
  <c r="AY2054" i="48" s="1"/>
  <c r="AX2054" i="48" s="1"/>
  <c r="AB1921" i="48"/>
  <c r="AY1921" i="48" s="1"/>
  <c r="AX1921" i="48" s="1"/>
  <c r="AC1326" i="48"/>
  <c r="AP1326" i="48" s="1"/>
  <c r="AB1781" i="48"/>
  <c r="AY1781" i="48" s="1"/>
  <c r="AX1781" i="48" s="1"/>
  <c r="AB1703" i="48"/>
  <c r="AY1703" i="48" s="1"/>
  <c r="AX1703" i="48" s="1"/>
  <c r="AB1022" i="48"/>
  <c r="AY1022" i="48" s="1"/>
  <c r="AX1022" i="48" s="1"/>
  <c r="AB297" i="48"/>
  <c r="AQ1519" i="48"/>
  <c r="AS1519" i="48"/>
  <c r="AS984" i="48"/>
  <c r="AQ984" i="48"/>
  <c r="AT915" i="48"/>
  <c r="AM915" i="48"/>
  <c r="AI915" i="48"/>
  <c r="AN915" i="48"/>
  <c r="AK915" i="48"/>
  <c r="AL915" i="48"/>
  <c r="AJ915" i="48"/>
  <c r="AH915" i="48"/>
  <c r="AQ762" i="48"/>
  <c r="AS762" i="48"/>
  <c r="AK862" i="48"/>
  <c r="AJ862" i="48"/>
  <c r="AM862" i="48"/>
  <c r="AH862" i="48"/>
  <c r="AI862" i="48"/>
  <c r="AN862" i="48"/>
  <c r="AT862" i="48"/>
  <c r="AL862" i="48"/>
  <c r="AT1007" i="48"/>
  <c r="AI1007" i="48"/>
  <c r="AM1007" i="48"/>
  <c r="AN1007" i="48"/>
  <c r="AH1007" i="48"/>
  <c r="AK1007" i="48"/>
  <c r="AL1007" i="48"/>
  <c r="AJ1007" i="48"/>
  <c r="AS1179" i="48"/>
  <c r="AQ1179" i="48"/>
  <c r="AQ901" i="48"/>
  <c r="AS901" i="48"/>
  <c r="AT1075" i="48"/>
  <c r="AM1075" i="48"/>
  <c r="AI1075" i="48"/>
  <c r="AN1075" i="48"/>
  <c r="AL1075" i="48"/>
  <c r="AK1075" i="48"/>
  <c r="AJ1075" i="48"/>
  <c r="AH1075" i="48"/>
  <c r="AT1717" i="48"/>
  <c r="AM1717" i="48"/>
  <c r="AI1717" i="48"/>
  <c r="AL1717" i="48"/>
  <c r="AK1717" i="48"/>
  <c r="AJ1717" i="48"/>
  <c r="AN1717" i="48"/>
  <c r="AH1717" i="48"/>
  <c r="AN1619" i="48"/>
  <c r="AT1619" i="48"/>
  <c r="AL1619" i="48"/>
  <c r="AK1619" i="48"/>
  <c r="AI1619" i="48"/>
  <c r="AM1619" i="48"/>
  <c r="AH1619" i="48"/>
  <c r="AJ1619" i="48"/>
  <c r="AQ1874" i="48"/>
  <c r="AS1874" i="48"/>
  <c r="AQ1098" i="48"/>
  <c r="AS1098" i="48"/>
  <c r="AQ1309" i="48"/>
  <c r="AS1309" i="48"/>
  <c r="AN1069" i="48"/>
  <c r="AT1069" i="48"/>
  <c r="AH1069" i="48"/>
  <c r="AL1069" i="48"/>
  <c r="AK1069" i="48"/>
  <c r="AM1069" i="48"/>
  <c r="AI1069" i="48"/>
  <c r="AJ1069" i="48"/>
  <c r="AS2054" i="48"/>
  <c r="AQ2054" i="48"/>
  <c r="AS823" i="48"/>
  <c r="AQ823" i="48"/>
  <c r="AT1111" i="48"/>
  <c r="AM1111" i="48"/>
  <c r="AI1111" i="48"/>
  <c r="AN1111" i="48"/>
  <c r="AH1111" i="48"/>
  <c r="AJ1111" i="48"/>
  <c r="AK1111" i="48"/>
  <c r="AL1111" i="48"/>
  <c r="AS572" i="48"/>
  <c r="AQ572" i="48"/>
  <c r="AT923" i="48"/>
  <c r="AM923" i="48"/>
  <c r="AI923" i="48"/>
  <c r="AN923" i="48"/>
  <c r="AK923" i="48"/>
  <c r="AH923" i="48"/>
  <c r="AL923" i="48"/>
  <c r="AJ923" i="48"/>
  <c r="AT967" i="48"/>
  <c r="AM967" i="48"/>
  <c r="AI967" i="48"/>
  <c r="AN967" i="48"/>
  <c r="AK967" i="48"/>
  <c r="AH967" i="48"/>
  <c r="AJ967" i="48"/>
  <c r="AL967" i="48"/>
  <c r="AT1019" i="48"/>
  <c r="AI1019" i="48"/>
  <c r="AM1019" i="48"/>
  <c r="AN1019" i="48"/>
  <c r="AK1019" i="48"/>
  <c r="AH1019" i="48"/>
  <c r="AL1019" i="48"/>
  <c r="AJ1019" i="48"/>
  <c r="AK668" i="48"/>
  <c r="AI668" i="48"/>
  <c r="AH668" i="48"/>
  <c r="AT668" i="48"/>
  <c r="AM668" i="48"/>
  <c r="AL668" i="48"/>
  <c r="AJ668" i="48"/>
  <c r="AN668" i="48"/>
  <c r="AS1860" i="48"/>
  <c r="AQ1860" i="48"/>
  <c r="AS1465" i="48"/>
  <c r="AQ1465" i="48"/>
  <c r="AN1439" i="48"/>
  <c r="AK1439" i="48"/>
  <c r="AL1439" i="48"/>
  <c r="AJ1439" i="48"/>
  <c r="AT1439" i="48"/>
  <c r="AI1439" i="48"/>
  <c r="AM1439" i="48"/>
  <c r="AH1439" i="48"/>
  <c r="AN1195" i="48"/>
  <c r="AT1195" i="48"/>
  <c r="AM1195" i="48"/>
  <c r="AH1195" i="48"/>
  <c r="AL1195" i="48"/>
  <c r="AK1195" i="48"/>
  <c r="AI1195" i="48"/>
  <c r="AJ1195" i="48"/>
  <c r="AN1609" i="48"/>
  <c r="AK1609" i="48"/>
  <c r="AT1609" i="48"/>
  <c r="AM1609" i="48"/>
  <c r="AJ1609" i="48"/>
  <c r="AH1609" i="48"/>
  <c r="AL1609" i="48"/>
  <c r="AI1609" i="48"/>
  <c r="AN1259" i="48"/>
  <c r="AT1259" i="48"/>
  <c r="AM1259" i="48"/>
  <c r="AH1259" i="48"/>
  <c r="AL1259" i="48"/>
  <c r="AK1259" i="48"/>
  <c r="AI1259" i="48"/>
  <c r="AJ1259" i="48"/>
  <c r="AK856" i="48"/>
  <c r="AI856" i="48"/>
  <c r="AH856" i="48"/>
  <c r="AM856" i="48"/>
  <c r="AT856" i="48"/>
  <c r="AL856" i="48"/>
  <c r="AJ856" i="48"/>
  <c r="AN856" i="48"/>
  <c r="AN1998" i="48"/>
  <c r="AJ1998" i="48"/>
  <c r="AI1998" i="48"/>
  <c r="AK1998" i="48"/>
  <c r="AT1998" i="48"/>
  <c r="AL1998" i="48"/>
  <c r="AM1998" i="48"/>
  <c r="AH1998" i="48"/>
  <c r="AQ641" i="48"/>
  <c r="AS641" i="48"/>
  <c r="AS1347" i="48"/>
  <c r="AQ1347" i="48"/>
  <c r="AQ985" i="48"/>
  <c r="AS985" i="48"/>
  <c r="AN1965" i="48"/>
  <c r="AJ1965" i="48"/>
  <c r="AL1965" i="48"/>
  <c r="AM1965" i="48"/>
  <c r="AH1965" i="48"/>
  <c r="AI1965" i="48"/>
  <c r="AK1965" i="48"/>
  <c r="AT1965" i="48"/>
  <c r="AN1787" i="48"/>
  <c r="AL1787" i="48"/>
  <c r="AH1787" i="48"/>
  <c r="AT1787" i="48"/>
  <c r="AK1787" i="48"/>
  <c r="AM1787" i="48"/>
  <c r="AI1787" i="48"/>
  <c r="AJ1787" i="48"/>
  <c r="AS1123" i="48"/>
  <c r="AQ1123" i="48"/>
  <c r="AN1495" i="48"/>
  <c r="AK1495" i="48"/>
  <c r="AM1495" i="48"/>
  <c r="AH1495" i="48"/>
  <c r="AL1495" i="48"/>
  <c r="AJ1495" i="48"/>
  <c r="AT1495" i="48"/>
  <c r="AI1495" i="48"/>
  <c r="AQ1902" i="48"/>
  <c r="AS1902" i="48"/>
  <c r="AN1573" i="48"/>
  <c r="AK1573" i="48"/>
  <c r="AL1573" i="48"/>
  <c r="AI1573" i="48"/>
  <c r="AT1573" i="48"/>
  <c r="AM1573" i="48"/>
  <c r="AH1573" i="48"/>
  <c r="AJ1573" i="48"/>
  <c r="AS1983" i="48"/>
  <c r="AQ1983" i="48"/>
  <c r="AQ1966" i="48"/>
  <c r="AS1966" i="48"/>
  <c r="AJ767" i="48"/>
  <c r="AI767" i="48"/>
  <c r="AN767" i="48"/>
  <c r="AK767" i="48"/>
  <c r="AT767" i="48"/>
  <c r="AM767" i="48"/>
  <c r="AL767" i="48"/>
  <c r="AH767" i="48"/>
  <c r="AQ613" i="48"/>
  <c r="AS613" i="48"/>
  <c r="AS1155" i="48"/>
  <c r="AQ1155" i="48"/>
  <c r="AS871" i="48"/>
  <c r="AQ871" i="48"/>
  <c r="AS820" i="48"/>
  <c r="AQ820" i="48"/>
  <c r="AS1560" i="48"/>
  <c r="AQ1560" i="48"/>
  <c r="AN1788" i="48"/>
  <c r="AK1788" i="48"/>
  <c r="AT1788" i="48"/>
  <c r="AI1788" i="48"/>
  <c r="AM1788" i="48"/>
  <c r="AH1788" i="48"/>
  <c r="AJ1788" i="48"/>
  <c r="AL1788" i="48"/>
  <c r="AT927" i="48"/>
  <c r="AI927" i="48"/>
  <c r="AM927" i="48"/>
  <c r="AN927" i="48"/>
  <c r="AH927" i="48"/>
  <c r="AL927" i="48"/>
  <c r="AK927" i="48"/>
  <c r="AJ927" i="48"/>
  <c r="AN1297" i="48"/>
  <c r="AK1297" i="48"/>
  <c r="AL1297" i="48"/>
  <c r="AI1297" i="48"/>
  <c r="AT1297" i="48"/>
  <c r="AM1297" i="48"/>
  <c r="AJ1297" i="48"/>
  <c r="AH1297" i="48"/>
  <c r="AS1518" i="48"/>
  <c r="AQ1518" i="48"/>
  <c r="AN1592" i="48"/>
  <c r="AT1592" i="48"/>
  <c r="AH1592" i="48"/>
  <c r="AL1592" i="48"/>
  <c r="AK1592" i="48"/>
  <c r="AM1592" i="48"/>
  <c r="AJ1592" i="48"/>
  <c r="AI1592" i="48"/>
  <c r="AS1485" i="48"/>
  <c r="AQ1485" i="48"/>
  <c r="AN1485" i="48"/>
  <c r="AK1485" i="48"/>
  <c r="AI1485" i="48"/>
  <c r="AM1485" i="48"/>
  <c r="AH1485" i="48"/>
  <c r="AT1485" i="48"/>
  <c r="AL1485" i="48"/>
  <c r="AJ1485" i="48"/>
  <c r="AK786" i="48"/>
  <c r="AI786" i="48"/>
  <c r="AN786" i="48"/>
  <c r="AT786" i="48"/>
  <c r="AL786" i="48"/>
  <c r="AM786" i="48"/>
  <c r="AH786" i="48"/>
  <c r="AJ786" i="48"/>
  <c r="AN643" i="48"/>
  <c r="AJ643" i="48"/>
  <c r="AK643" i="48"/>
  <c r="AT643" i="48"/>
  <c r="AM643" i="48"/>
  <c r="AI643" i="48"/>
  <c r="AL643" i="48"/>
  <c r="AH643" i="48"/>
  <c r="AQ1910" i="48"/>
  <c r="AS1910" i="48"/>
  <c r="AQ1653" i="48"/>
  <c r="AS1653" i="48"/>
  <c r="AS1424" i="48"/>
  <c r="AQ1424" i="48"/>
  <c r="AN841" i="48"/>
  <c r="AT841" i="48"/>
  <c r="AH841" i="48"/>
  <c r="AL841" i="48"/>
  <c r="AK841" i="48"/>
  <c r="AI841" i="48"/>
  <c r="AM841" i="48"/>
  <c r="AJ841" i="48"/>
  <c r="AJ1522" i="48"/>
  <c r="AN1522" i="48"/>
  <c r="AI1522" i="48"/>
  <c r="AL1522" i="48"/>
  <c r="AH1522" i="48"/>
  <c r="AK1522" i="48"/>
  <c r="AT1522" i="48"/>
  <c r="AM1522" i="48"/>
  <c r="AS832" i="48"/>
  <c r="AQ832" i="48"/>
  <c r="AS1722" i="48"/>
  <c r="AQ1722" i="48"/>
  <c r="AS1367" i="48"/>
  <c r="AQ1367" i="48"/>
  <c r="AQ918" i="48"/>
  <c r="AS918" i="48"/>
  <c r="AN1183" i="48"/>
  <c r="AT1183" i="48"/>
  <c r="AL1183" i="48"/>
  <c r="AK1183" i="48"/>
  <c r="AI1183" i="48"/>
  <c r="AM1183" i="48"/>
  <c r="AH1183" i="48"/>
  <c r="AJ1183" i="48"/>
  <c r="AN1891" i="48"/>
  <c r="AJ1891" i="48"/>
  <c r="AM1891" i="48"/>
  <c r="AH1891" i="48"/>
  <c r="AI1891" i="48"/>
  <c r="AK1891" i="48"/>
  <c r="AT1891" i="48"/>
  <c r="AL1891" i="48"/>
  <c r="AN1687" i="48"/>
  <c r="AK1687" i="48"/>
  <c r="AT1687" i="48"/>
  <c r="AH1687" i="48"/>
  <c r="AL1687" i="48"/>
  <c r="AI1687" i="48"/>
  <c r="AM1687" i="48"/>
  <c r="AJ1687" i="48"/>
  <c r="AN1169" i="48"/>
  <c r="AL1169" i="48"/>
  <c r="AM1169" i="48"/>
  <c r="AH1169" i="48"/>
  <c r="AI1169" i="48"/>
  <c r="AK1169" i="48"/>
  <c r="AT1169" i="48"/>
  <c r="AJ1169" i="48"/>
  <c r="AS627" i="48"/>
  <c r="AQ627" i="48"/>
  <c r="AS1279" i="48"/>
  <c r="AQ1279" i="48"/>
  <c r="AN1279" i="48"/>
  <c r="AK1279" i="48"/>
  <c r="AI1279" i="48"/>
  <c r="AM1279" i="48"/>
  <c r="AH1279" i="48"/>
  <c r="AT1279" i="48"/>
  <c r="AL1279" i="48"/>
  <c r="AJ1279" i="48"/>
  <c r="AN1604" i="48"/>
  <c r="AL1604" i="48"/>
  <c r="AK1604" i="48"/>
  <c r="AT1604" i="48"/>
  <c r="AH1604" i="48"/>
  <c r="AI1604" i="48"/>
  <c r="AM1604" i="48"/>
  <c r="AJ1604" i="48"/>
  <c r="AS919" i="48"/>
  <c r="AQ919" i="48"/>
  <c r="AS2024" i="48"/>
  <c r="AQ2024" i="48"/>
  <c r="AJ759" i="48"/>
  <c r="AN759" i="48"/>
  <c r="AI759" i="48"/>
  <c r="AL759" i="48"/>
  <c r="AH759" i="48"/>
  <c r="AK759" i="48"/>
  <c r="AT759" i="48"/>
  <c r="AM759" i="48"/>
  <c r="AN1706" i="48"/>
  <c r="AM1706" i="48"/>
  <c r="AH1706" i="48"/>
  <c r="AT1706" i="48"/>
  <c r="AL1706" i="48"/>
  <c r="AK1706" i="48"/>
  <c r="AI1706" i="48"/>
  <c r="AJ1706" i="48"/>
  <c r="AS987" i="48"/>
  <c r="AQ987" i="48"/>
  <c r="AS692" i="48"/>
  <c r="AQ692" i="48"/>
  <c r="AQ1830" i="48"/>
  <c r="AS1830" i="48"/>
  <c r="AN2020" i="48"/>
  <c r="AI2020" i="48"/>
  <c r="AM2020" i="48"/>
  <c r="AK2020" i="48"/>
  <c r="AT2020" i="48"/>
  <c r="AJ2020" i="48"/>
  <c r="AH2020" i="48"/>
  <c r="AL2020" i="48"/>
  <c r="AQ1716" i="48"/>
  <c r="AS1716" i="48"/>
  <c r="AN1024" i="48"/>
  <c r="AT1024" i="48"/>
  <c r="AL1024" i="48"/>
  <c r="AK1024" i="48"/>
  <c r="AI1024" i="48"/>
  <c r="AM1024" i="48"/>
  <c r="AH1024" i="48"/>
  <c r="AJ1024" i="48"/>
  <c r="AQ949" i="48"/>
  <c r="AS949" i="48"/>
  <c r="AK1348" i="48"/>
  <c r="AH1348" i="48"/>
  <c r="AT1348" i="48"/>
  <c r="AL1348" i="48"/>
  <c r="AM1348" i="48"/>
  <c r="AJ1348" i="48"/>
  <c r="AN1348" i="48"/>
  <c r="AI1348" i="48"/>
  <c r="AS1274" i="48"/>
  <c r="AQ1274" i="48"/>
  <c r="AS1836" i="48"/>
  <c r="AQ1836" i="48"/>
  <c r="AQ1026" i="48"/>
  <c r="AS1026" i="48"/>
  <c r="AS696" i="48"/>
  <c r="AQ696" i="48"/>
  <c r="AK696" i="48"/>
  <c r="AT696" i="48"/>
  <c r="AL696" i="48"/>
  <c r="AI696" i="48"/>
  <c r="AH696" i="48"/>
  <c r="AM696" i="48"/>
  <c r="AN696" i="48"/>
  <c r="AJ696" i="48"/>
  <c r="AN1331" i="48"/>
  <c r="AT1331" i="48"/>
  <c r="AL1331" i="48"/>
  <c r="AK1331" i="48"/>
  <c r="AI1331" i="48"/>
  <c r="AM1331" i="48"/>
  <c r="AH1331" i="48"/>
  <c r="AJ1331" i="48"/>
  <c r="AT983" i="48"/>
  <c r="AI983" i="48"/>
  <c r="AM983" i="48"/>
  <c r="AN983" i="48"/>
  <c r="AK983" i="48"/>
  <c r="AH983" i="48"/>
  <c r="AJ983" i="48"/>
  <c r="AL983" i="48"/>
  <c r="AQ1451" i="48"/>
  <c r="AS1451" i="48"/>
  <c r="AS1326" i="48"/>
  <c r="AQ1326" i="48"/>
  <c r="AK628" i="48"/>
  <c r="AI628" i="48"/>
  <c r="AH628" i="48"/>
  <c r="AM628" i="48"/>
  <c r="AT628" i="48"/>
  <c r="AL628" i="48"/>
  <c r="AJ628" i="48"/>
  <c r="AN628" i="48"/>
  <c r="AS1115" i="48"/>
  <c r="AQ1115" i="48"/>
  <c r="AJ1388" i="48"/>
  <c r="AI1388" i="48"/>
  <c r="AT1388" i="48"/>
  <c r="AM1388" i="48"/>
  <c r="AL1388" i="48"/>
  <c r="AH1388" i="48"/>
  <c r="AK1388" i="48"/>
  <c r="AN1388" i="48"/>
  <c r="AQ1589" i="48"/>
  <c r="AS1589" i="48"/>
  <c r="AN1878" i="48"/>
  <c r="AK1878" i="48"/>
  <c r="AT1878" i="48"/>
  <c r="AH1878" i="48"/>
  <c r="AI1878" i="48"/>
  <c r="AJ1878" i="48"/>
  <c r="AL1878" i="48"/>
  <c r="AM1878" i="48"/>
  <c r="AN1158" i="48"/>
  <c r="AJ1158" i="48"/>
  <c r="AM1158" i="48"/>
  <c r="AH1158" i="48"/>
  <c r="AI1158" i="48"/>
  <c r="AK1158" i="48"/>
  <c r="AT1158" i="48"/>
  <c r="AL1158" i="48"/>
  <c r="AS1887" i="48"/>
  <c r="AQ1887" i="48"/>
  <c r="AS1482" i="48"/>
  <c r="AQ1482" i="48"/>
  <c r="AN1455" i="48"/>
  <c r="AK1455" i="48"/>
  <c r="AL1455" i="48"/>
  <c r="AJ1455" i="48"/>
  <c r="AT1455" i="48"/>
  <c r="AI1455" i="48"/>
  <c r="AM1455" i="48"/>
  <c r="AH1455" i="48"/>
  <c r="AS1381" i="48"/>
  <c r="AQ1381" i="48"/>
  <c r="AT1920" i="48"/>
  <c r="AI1920" i="48"/>
  <c r="AM1920" i="48"/>
  <c r="AN1920" i="48"/>
  <c r="AH1920" i="48"/>
  <c r="AK1920" i="48"/>
  <c r="AL1920" i="48"/>
  <c r="AJ1920" i="48"/>
  <c r="AT1003" i="48"/>
  <c r="AM1003" i="48"/>
  <c r="AI1003" i="48"/>
  <c r="AN1003" i="48"/>
  <c r="AK1003" i="48"/>
  <c r="AH1003" i="48"/>
  <c r="AL1003" i="48"/>
  <c r="AJ1003" i="48"/>
  <c r="AS899" i="48"/>
  <c r="AQ899" i="48"/>
  <c r="AS652" i="48"/>
  <c r="AQ652" i="48"/>
  <c r="AN1514" i="48"/>
  <c r="AK1514" i="48"/>
  <c r="AT1514" i="48"/>
  <c r="AH1514" i="48"/>
  <c r="AL1514" i="48"/>
  <c r="AI1514" i="48"/>
  <c r="AJ1514" i="48"/>
  <c r="AM1514" i="48"/>
  <c r="AS1600" i="48"/>
  <c r="AQ1600" i="48"/>
  <c r="AS1436" i="48"/>
  <c r="AQ1436" i="48"/>
  <c r="AS1550" i="48"/>
  <c r="AQ1550" i="48"/>
  <c r="AJ1550" i="48"/>
  <c r="AN1550" i="48"/>
  <c r="AK1550" i="48"/>
  <c r="AT1550" i="48"/>
  <c r="AM1550" i="48"/>
  <c r="AI1550" i="48"/>
  <c r="AL1550" i="48"/>
  <c r="AH1550" i="48"/>
  <c r="AS1587" i="48"/>
  <c r="AQ1587" i="48"/>
  <c r="AK1587" i="48"/>
  <c r="AT1587" i="48"/>
  <c r="AL1587" i="48"/>
  <c r="AI1587" i="48"/>
  <c r="AH1587" i="48"/>
  <c r="AM1587" i="48"/>
  <c r="AJ1587" i="48"/>
  <c r="AN1587" i="48"/>
  <c r="AK780" i="48"/>
  <c r="AT780" i="48"/>
  <c r="AM780" i="48"/>
  <c r="AL780" i="48"/>
  <c r="AI780" i="48"/>
  <c r="AH780" i="48"/>
  <c r="AJ780" i="48"/>
  <c r="AN780" i="48"/>
  <c r="AT1721" i="48"/>
  <c r="AM1721" i="48"/>
  <c r="AI1721" i="48"/>
  <c r="AJ1721" i="48"/>
  <c r="AK1721" i="48"/>
  <c r="AH1721" i="48"/>
  <c r="AN1721" i="48"/>
  <c r="AL1721" i="48"/>
  <c r="AS1393" i="48"/>
  <c r="AQ1393" i="48"/>
  <c r="AQ922" i="48"/>
  <c r="AS922" i="48"/>
  <c r="AS1761" i="48"/>
  <c r="AQ1761" i="48"/>
  <c r="AS1362" i="48"/>
  <c r="AQ1362" i="48"/>
  <c r="AQ962" i="48"/>
  <c r="AS962" i="48"/>
  <c r="AQ1981" i="48"/>
  <c r="AS1981" i="48"/>
  <c r="AN1981" i="48"/>
  <c r="AK1981" i="48"/>
  <c r="AI1981" i="48"/>
  <c r="AM1981" i="48"/>
  <c r="AL1981" i="48"/>
  <c r="AT1981" i="48"/>
  <c r="AH1981" i="48"/>
  <c r="AJ1981" i="48"/>
  <c r="AQ989" i="48"/>
  <c r="AS989" i="48"/>
  <c r="AN1386" i="48"/>
  <c r="AL1386" i="48"/>
  <c r="AT1386" i="48"/>
  <c r="AH1386" i="48"/>
  <c r="AK1386" i="48"/>
  <c r="AI1386" i="48"/>
  <c r="AM1386" i="48"/>
  <c r="AJ1386" i="48"/>
  <c r="AM1994" i="48"/>
  <c r="AH1994" i="48"/>
  <c r="AI1994" i="48"/>
  <c r="AK1994" i="48"/>
  <c r="AT1994" i="48"/>
  <c r="AN1994" i="48"/>
  <c r="AL1994" i="48"/>
  <c r="AJ1994" i="48"/>
  <c r="AS1644" i="48"/>
  <c r="AQ1644" i="48"/>
  <c r="AS1420" i="48"/>
  <c r="AQ1420" i="48"/>
  <c r="AT1924" i="48"/>
  <c r="AI1924" i="48"/>
  <c r="AM1924" i="48"/>
  <c r="AN1924" i="48"/>
  <c r="AH1924" i="48"/>
  <c r="AL1924" i="48"/>
  <c r="AJ1924" i="48"/>
  <c r="AK1924" i="48"/>
  <c r="AQ1117" i="48"/>
  <c r="AS1117" i="48"/>
  <c r="AN990" i="48"/>
  <c r="AJ990" i="48"/>
  <c r="AL990" i="48"/>
  <c r="AM990" i="48"/>
  <c r="AH990" i="48"/>
  <c r="AI990" i="48"/>
  <c r="AK990" i="48"/>
  <c r="AT990" i="48"/>
  <c r="AK1525" i="48"/>
  <c r="AJ1525" i="48"/>
  <c r="AL1525" i="48"/>
  <c r="AM1525" i="48"/>
  <c r="AH1525" i="48"/>
  <c r="AI1525" i="48"/>
  <c r="AN1525" i="48"/>
  <c r="AT1525" i="48"/>
  <c r="AS1608" i="48"/>
  <c r="AQ1608" i="48"/>
  <c r="AN1248" i="48"/>
  <c r="AL1248" i="48"/>
  <c r="AK1248" i="48"/>
  <c r="AT1248" i="48"/>
  <c r="AH1248" i="48"/>
  <c r="AI1248" i="48"/>
  <c r="AM1248" i="48"/>
  <c r="AJ1248" i="48"/>
  <c r="AN1743" i="48"/>
  <c r="AK1743" i="48"/>
  <c r="AT1743" i="48"/>
  <c r="AH1743" i="48"/>
  <c r="AL1743" i="48"/>
  <c r="AI1743" i="48"/>
  <c r="AM1743" i="48"/>
  <c r="AJ1743" i="48"/>
  <c r="AQ750" i="48"/>
  <c r="AS750" i="48"/>
  <c r="AN1614" i="48"/>
  <c r="AJ1614" i="48"/>
  <c r="AI1614" i="48"/>
  <c r="AK1614" i="48"/>
  <c r="AT1614" i="48"/>
  <c r="AL1614" i="48"/>
  <c r="AM1614" i="48"/>
  <c r="AH1614" i="48"/>
  <c r="AN1252" i="48"/>
  <c r="AT1252" i="48"/>
  <c r="AH1252" i="48"/>
  <c r="AL1252" i="48"/>
  <c r="AK1252" i="48"/>
  <c r="AM1252" i="48"/>
  <c r="AJ1252" i="48"/>
  <c r="AI1252" i="48"/>
  <c r="AS815" i="48"/>
  <c r="AQ815" i="48"/>
  <c r="AN805" i="48"/>
  <c r="AT805" i="48"/>
  <c r="AL805" i="48"/>
  <c r="AK805" i="48"/>
  <c r="AI805" i="48"/>
  <c r="AM805" i="48"/>
  <c r="AH805" i="48"/>
  <c r="AJ805" i="48"/>
  <c r="AS1638" i="48"/>
  <c r="AQ1638" i="48"/>
  <c r="AN1638" i="48"/>
  <c r="AJ1638" i="48"/>
  <c r="AT1638" i="48"/>
  <c r="AL1638" i="48"/>
  <c r="AM1638" i="48"/>
  <c r="AH1638" i="48"/>
  <c r="AI1638" i="48"/>
  <c r="AK1638" i="48"/>
  <c r="AQ673" i="48"/>
  <c r="AS673" i="48"/>
  <c r="AN1580" i="48"/>
  <c r="AK1580" i="48"/>
  <c r="AT1580" i="48"/>
  <c r="AH1580" i="48"/>
  <c r="AL1580" i="48"/>
  <c r="AI1580" i="48"/>
  <c r="AM1580" i="48"/>
  <c r="AJ1580" i="48"/>
  <c r="AN1334" i="48"/>
  <c r="AJ1334" i="48"/>
  <c r="AI1334" i="48"/>
  <c r="AK1334" i="48"/>
  <c r="AT1334" i="48"/>
  <c r="AL1334" i="48"/>
  <c r="AM1334" i="48"/>
  <c r="AH1334" i="48"/>
  <c r="AN1467" i="48"/>
  <c r="AK1467" i="48"/>
  <c r="AH1467" i="48"/>
  <c r="AL1467" i="48"/>
  <c r="AT1467" i="48"/>
  <c r="AI1467" i="48"/>
  <c r="AM1467" i="48"/>
  <c r="AJ1467" i="48"/>
  <c r="AS1490" i="48"/>
  <c r="AQ1490" i="48"/>
  <c r="AS1170" i="48"/>
  <c r="AQ1170" i="48"/>
  <c r="AK718" i="48"/>
  <c r="AJ718" i="48"/>
  <c r="AM718" i="48"/>
  <c r="AH718" i="48"/>
  <c r="AI718" i="48"/>
  <c r="AN718" i="48"/>
  <c r="AT718" i="48"/>
  <c r="AL718" i="48"/>
  <c r="AQ865" i="48"/>
  <c r="AS865" i="48"/>
  <c r="AS1506" i="48"/>
  <c r="AQ1506" i="48"/>
  <c r="AQ1719" i="48"/>
  <c r="AS1719" i="48"/>
  <c r="AQ849" i="48"/>
  <c r="AS849" i="48"/>
  <c r="AQ1649" i="48"/>
  <c r="AS1649" i="48"/>
  <c r="AN1584" i="48"/>
  <c r="AK1584" i="48"/>
  <c r="AT1584" i="48"/>
  <c r="AH1584" i="48"/>
  <c r="AL1584" i="48"/>
  <c r="AI1584" i="48"/>
  <c r="AJ1584" i="48"/>
  <c r="AM1584" i="48"/>
  <c r="AS2010" i="48"/>
  <c r="AQ2010" i="48"/>
  <c r="AS1746" i="48"/>
  <c r="AQ1746" i="48"/>
  <c r="AS1210" i="48"/>
  <c r="AQ1210" i="48"/>
  <c r="AT1119" i="48"/>
  <c r="AM1119" i="48"/>
  <c r="AI1119" i="48"/>
  <c r="AN1119" i="48"/>
  <c r="AH1119" i="48"/>
  <c r="AK1119" i="48"/>
  <c r="AL1119" i="48"/>
  <c r="AJ1119" i="48"/>
  <c r="AJ1789" i="48"/>
  <c r="AN1789" i="48"/>
  <c r="AT1789" i="48"/>
  <c r="AL1789" i="48"/>
  <c r="AM1789" i="48"/>
  <c r="AH1789" i="48"/>
  <c r="AI1789" i="48"/>
  <c r="AK1789" i="48"/>
  <c r="AJ1062" i="48"/>
  <c r="AN1062" i="48"/>
  <c r="AL1062" i="48"/>
  <c r="AM1062" i="48"/>
  <c r="AH1062" i="48"/>
  <c r="AI1062" i="48"/>
  <c r="AK1062" i="48"/>
  <c r="AT1062" i="48"/>
  <c r="AQ1281" i="48"/>
  <c r="AS1281" i="48"/>
  <c r="AM1090" i="48"/>
  <c r="AH1090" i="48"/>
  <c r="AI1090" i="48"/>
  <c r="AK1090" i="48"/>
  <c r="AT1090" i="48"/>
  <c r="AN1090" i="48"/>
  <c r="AL1090" i="48"/>
  <c r="AJ1090" i="48"/>
  <c r="AQ702" i="48"/>
  <c r="AS702" i="48"/>
  <c r="AN1841" i="48"/>
  <c r="AL1841" i="48"/>
  <c r="AT1841" i="48"/>
  <c r="AK1841" i="48"/>
  <c r="AH1841" i="48"/>
  <c r="AI1841" i="48"/>
  <c r="AM1841" i="48"/>
  <c r="AJ1841" i="48"/>
  <c r="AS1191" i="48"/>
  <c r="AQ1191" i="48"/>
  <c r="AT1979" i="48"/>
  <c r="AM1979" i="48"/>
  <c r="AI1979" i="48"/>
  <c r="AL1979" i="48"/>
  <c r="AJ1979" i="48"/>
  <c r="AK1979" i="48"/>
  <c r="AN1979" i="48"/>
  <c r="AH1979" i="48"/>
  <c r="AQ1022" i="48"/>
  <c r="AS1022" i="48"/>
  <c r="AQ877" i="48"/>
  <c r="AS877" i="48"/>
  <c r="AQ1680" i="48"/>
  <c r="AS1680" i="48"/>
  <c r="AS1493" i="48"/>
  <c r="AQ1493" i="48"/>
  <c r="AS1805" i="48"/>
  <c r="AQ1805" i="48"/>
  <c r="AJ734" i="48"/>
  <c r="AK734" i="48"/>
  <c r="AI734" i="48"/>
  <c r="AN734" i="48"/>
  <c r="AT734" i="48"/>
  <c r="AL734" i="48"/>
  <c r="AM734" i="48"/>
  <c r="AH734" i="48"/>
  <c r="AJ1186" i="48"/>
  <c r="AN1186" i="48"/>
  <c r="AT1186" i="48"/>
  <c r="AL1186" i="48"/>
  <c r="AM1186" i="48"/>
  <c r="AH1186" i="48"/>
  <c r="AI1186" i="48"/>
  <c r="AK1186" i="48"/>
  <c r="AN1481" i="48"/>
  <c r="AI1481" i="48"/>
  <c r="AM1481" i="48"/>
  <c r="AH1481" i="48"/>
  <c r="AT1481" i="48"/>
  <c r="AL1481" i="48"/>
  <c r="AK1481" i="48"/>
  <c r="AJ1481" i="48"/>
  <c r="AS911" i="48"/>
  <c r="AQ911" i="48"/>
  <c r="AN1187" i="48"/>
  <c r="AM1187" i="48"/>
  <c r="AH1187" i="48"/>
  <c r="AT1187" i="48"/>
  <c r="AL1187" i="48"/>
  <c r="AK1187" i="48"/>
  <c r="AI1187" i="48"/>
  <c r="AJ1187" i="48"/>
  <c r="AN793" i="48"/>
  <c r="AI793" i="48"/>
  <c r="AT793" i="48"/>
  <c r="AM793" i="48"/>
  <c r="AH793" i="48"/>
  <c r="AL793" i="48"/>
  <c r="AK793" i="48"/>
  <c r="AJ793" i="48"/>
  <c r="AS1733" i="48"/>
  <c r="AQ1733" i="48"/>
  <c r="AS1635" i="48"/>
  <c r="AQ1635" i="48"/>
  <c r="AI1978" i="48"/>
  <c r="AK1978" i="48"/>
  <c r="AT1978" i="48"/>
  <c r="AN1978" i="48"/>
  <c r="AL1978" i="48"/>
  <c r="AJ1978" i="48"/>
  <c r="AM1978" i="48"/>
  <c r="AH1978" i="48"/>
  <c r="AQ1728" i="48"/>
  <c r="AS1728" i="48"/>
  <c r="AS2021" i="48"/>
  <c r="AQ2021" i="48"/>
  <c r="AN1932" i="48"/>
  <c r="AM1932" i="48"/>
  <c r="AJ1932" i="48"/>
  <c r="AI1932" i="48"/>
  <c r="AT1932" i="48"/>
  <c r="AL1932" i="48"/>
  <c r="AH1932" i="48"/>
  <c r="AK1932" i="48"/>
  <c r="AQ556" i="48"/>
  <c r="AS556" i="48"/>
  <c r="AN1462" i="48"/>
  <c r="AL1462" i="48"/>
  <c r="AK1462" i="48"/>
  <c r="AT1462" i="48"/>
  <c r="AH1462" i="48"/>
  <c r="AI1462" i="48"/>
  <c r="AJ1462" i="48"/>
  <c r="AM1462" i="48"/>
  <c r="AK1869" i="48"/>
  <c r="AL1869" i="48"/>
  <c r="AH1869" i="48"/>
  <c r="AT1869" i="48"/>
  <c r="AJ1869" i="48"/>
  <c r="AI1869" i="48"/>
  <c r="AN1869" i="48"/>
  <c r="AM1869" i="48"/>
  <c r="AS1664" i="48"/>
  <c r="AQ1664" i="48"/>
  <c r="AL1154" i="48"/>
  <c r="AJ1154" i="48"/>
  <c r="AM1154" i="48"/>
  <c r="AH1154" i="48"/>
  <c r="AI1154" i="48"/>
  <c r="AK1154" i="48"/>
  <c r="AT1154" i="48"/>
  <c r="AN1154" i="48"/>
  <c r="AN838" i="48"/>
  <c r="AK838" i="48"/>
  <c r="AL838" i="48"/>
  <c r="AM838" i="48"/>
  <c r="AH838" i="48"/>
  <c r="AI838" i="48"/>
  <c r="AJ838" i="48"/>
  <c r="AT838" i="48"/>
  <c r="AK736" i="48"/>
  <c r="AH736" i="48"/>
  <c r="AM736" i="48"/>
  <c r="AT736" i="48"/>
  <c r="AL736" i="48"/>
  <c r="AI736" i="48"/>
  <c r="AJ736" i="48"/>
  <c r="AN736" i="48"/>
  <c r="AS1236" i="48"/>
  <c r="AQ1236" i="48"/>
  <c r="AN1771" i="48"/>
  <c r="AT1771" i="48"/>
  <c r="AH1771" i="48"/>
  <c r="AL1771" i="48"/>
  <c r="AK1771" i="48"/>
  <c r="AI1771" i="48"/>
  <c r="AM1771" i="48"/>
  <c r="AJ1771" i="48"/>
  <c r="AS423" i="48"/>
  <c r="AQ423" i="48"/>
  <c r="AK114" i="48"/>
  <c r="AI114" i="48"/>
  <c r="AT114" i="48"/>
  <c r="AL114" i="48"/>
  <c r="AH114" i="48"/>
  <c r="AM114" i="48"/>
  <c r="AJ114" i="48"/>
  <c r="AN452" i="48"/>
  <c r="AK452" i="48"/>
  <c r="AT452" i="48"/>
  <c r="AH452" i="48"/>
  <c r="AL452" i="48"/>
  <c r="AJ452" i="48"/>
  <c r="AI452" i="48"/>
  <c r="AM452" i="48"/>
  <c r="AQ548" i="48"/>
  <c r="AS548" i="48"/>
  <c r="AN300" i="48"/>
  <c r="AK300" i="48"/>
  <c r="AT300" i="48"/>
  <c r="AH300" i="48"/>
  <c r="AL300" i="48"/>
  <c r="AI300" i="48"/>
  <c r="AM300" i="48"/>
  <c r="AJ300" i="48"/>
  <c r="AQ536" i="48"/>
  <c r="AS536" i="48"/>
  <c r="AN324" i="48"/>
  <c r="AK324" i="48"/>
  <c r="AT324" i="48"/>
  <c r="AH324" i="48"/>
  <c r="AL324" i="48"/>
  <c r="AJ324" i="48"/>
  <c r="AI324" i="48"/>
  <c r="AM324" i="48"/>
  <c r="AQ469" i="48"/>
  <c r="AS469" i="48"/>
  <c r="AL130" i="48"/>
  <c r="AJ130" i="48"/>
  <c r="AH130" i="48"/>
  <c r="AK130" i="48"/>
  <c r="AI130" i="48"/>
  <c r="AT130" i="48"/>
  <c r="AM130" i="48"/>
  <c r="AN553" i="48"/>
  <c r="AJ553" i="48"/>
  <c r="AL553" i="48"/>
  <c r="AM553" i="48"/>
  <c r="AH553" i="48"/>
  <c r="AI553" i="48"/>
  <c r="AK553" i="48"/>
  <c r="AT553" i="48"/>
  <c r="AL220" i="48"/>
  <c r="AK220" i="48"/>
  <c r="AT220" i="48"/>
  <c r="AH220" i="48"/>
  <c r="AI220" i="48"/>
  <c r="AM220" i="48"/>
  <c r="AJ220" i="48"/>
  <c r="AS359" i="48"/>
  <c r="AQ359" i="48"/>
  <c r="AN403" i="48"/>
  <c r="AK403" i="48"/>
  <c r="AI403" i="48"/>
  <c r="AT403" i="48"/>
  <c r="AM403" i="48"/>
  <c r="AH403" i="48"/>
  <c r="AL403" i="48"/>
  <c r="AJ403" i="48"/>
  <c r="AS531" i="48"/>
  <c r="AQ531" i="48"/>
  <c r="AS459" i="48"/>
  <c r="AQ459" i="48"/>
  <c r="AQ513" i="48"/>
  <c r="AS513" i="48"/>
  <c r="AQ328" i="48"/>
  <c r="AS328" i="48"/>
  <c r="AN488" i="48"/>
  <c r="AT488" i="48"/>
  <c r="AH488" i="48"/>
  <c r="AL488" i="48"/>
  <c r="AK488" i="48"/>
  <c r="AI488" i="48"/>
  <c r="AM488" i="48"/>
  <c r="AJ488" i="48"/>
  <c r="AS383" i="48"/>
  <c r="AQ383" i="48"/>
  <c r="AN383" i="48"/>
  <c r="AK383" i="48"/>
  <c r="AI383" i="48"/>
  <c r="AM383" i="48"/>
  <c r="AH383" i="48"/>
  <c r="AT383" i="48"/>
  <c r="AL383" i="48"/>
  <c r="AJ383" i="48"/>
  <c r="AQ477" i="48"/>
  <c r="AS477" i="48"/>
  <c r="AT219" i="48"/>
  <c r="AL219" i="48"/>
  <c r="AK219" i="48"/>
  <c r="AI219" i="48"/>
  <c r="AM219" i="48"/>
  <c r="AH219" i="48"/>
  <c r="AJ219" i="48"/>
  <c r="AN515" i="48"/>
  <c r="AL515" i="48"/>
  <c r="AK515" i="48"/>
  <c r="AI515" i="48"/>
  <c r="AT515" i="48"/>
  <c r="AM515" i="48"/>
  <c r="AH515" i="48"/>
  <c r="AJ515" i="48"/>
  <c r="AN436" i="48"/>
  <c r="AK436" i="48"/>
  <c r="AT436" i="48"/>
  <c r="AH436" i="48"/>
  <c r="AL436" i="48"/>
  <c r="AJ436" i="48"/>
  <c r="AI436" i="48"/>
  <c r="AM436" i="48"/>
  <c r="AQ348" i="48"/>
  <c r="AS348" i="48"/>
  <c r="AS378" i="48"/>
  <c r="AQ378" i="48"/>
  <c r="AK200" i="48"/>
  <c r="AT200" i="48"/>
  <c r="AH200" i="48"/>
  <c r="AL200" i="48"/>
  <c r="AI200" i="48"/>
  <c r="AM200" i="48"/>
  <c r="AJ200" i="48"/>
  <c r="AQ973" i="48"/>
  <c r="AS973" i="48"/>
  <c r="AQ1507" i="48"/>
  <c r="AS1507" i="48"/>
  <c r="AN1823" i="48"/>
  <c r="AT1823" i="48"/>
  <c r="AL1823" i="48"/>
  <c r="AK1823" i="48"/>
  <c r="AH1823" i="48"/>
  <c r="AM1823" i="48"/>
  <c r="AI1823" i="48"/>
  <c r="AJ1823" i="48"/>
  <c r="AM966" i="48"/>
  <c r="AH966" i="48"/>
  <c r="AI966" i="48"/>
  <c r="AK966" i="48"/>
  <c r="AT966" i="48"/>
  <c r="AN966" i="48"/>
  <c r="AL966" i="48"/>
  <c r="AJ966" i="48"/>
  <c r="AN965" i="48"/>
  <c r="AT965" i="48"/>
  <c r="AK965" i="48"/>
  <c r="AH965" i="48"/>
  <c r="AL965" i="48"/>
  <c r="AI965" i="48"/>
  <c r="AM965" i="48"/>
  <c r="AJ965" i="48"/>
  <c r="AT874" i="48"/>
  <c r="AJ874" i="48"/>
  <c r="AL874" i="48"/>
  <c r="AM874" i="48"/>
  <c r="AH874" i="48"/>
  <c r="AN874" i="48"/>
  <c r="AI874" i="48"/>
  <c r="AK874" i="48"/>
  <c r="AS1832" i="48"/>
  <c r="AQ1832" i="48"/>
  <c r="AN2016" i="48"/>
  <c r="AI2016" i="48"/>
  <c r="AM2016" i="48"/>
  <c r="AK2016" i="48"/>
  <c r="AT2016" i="48"/>
  <c r="AH2016" i="48"/>
  <c r="AL2016" i="48"/>
  <c r="AJ2016" i="48"/>
  <c r="AN1096" i="48"/>
  <c r="AT1096" i="48"/>
  <c r="AM1096" i="48"/>
  <c r="AH1096" i="48"/>
  <c r="AL1096" i="48"/>
  <c r="AK1096" i="48"/>
  <c r="AI1096" i="48"/>
  <c r="AJ1096" i="48"/>
  <c r="AS1083" i="48"/>
  <c r="AQ1083" i="48"/>
  <c r="AT1987" i="48"/>
  <c r="AM1987" i="48"/>
  <c r="AI1987" i="48"/>
  <c r="AK1987" i="48"/>
  <c r="AH1987" i="48"/>
  <c r="AJ1987" i="48"/>
  <c r="AL1987" i="48"/>
  <c r="AN1987" i="48"/>
  <c r="AQ1673" i="48"/>
  <c r="AS1673" i="48"/>
  <c r="AN1132" i="48"/>
  <c r="AM1132" i="48"/>
  <c r="AH1132" i="48"/>
  <c r="AT1132" i="48"/>
  <c r="AL1132" i="48"/>
  <c r="AK1132" i="48"/>
  <c r="AI1132" i="48"/>
  <c r="AJ1132" i="48"/>
  <c r="AS1877" i="48"/>
  <c r="AQ1877" i="48"/>
  <c r="AS1226" i="48"/>
  <c r="AQ1226" i="48"/>
  <c r="AS1509" i="48"/>
  <c r="AQ1509" i="48"/>
  <c r="AS1662" i="48"/>
  <c r="AQ1662" i="48"/>
  <c r="AQ1029" i="48"/>
  <c r="AS1029" i="48"/>
  <c r="AK662" i="48"/>
  <c r="AJ662" i="48"/>
  <c r="AT662" i="48"/>
  <c r="AL662" i="48"/>
  <c r="AM662" i="48"/>
  <c r="AH662" i="48"/>
  <c r="AI662" i="48"/>
  <c r="AN662" i="48"/>
  <c r="AS1135" i="48"/>
  <c r="AQ1135" i="48"/>
  <c r="AT2003" i="48"/>
  <c r="AM2003" i="48"/>
  <c r="AI2003" i="48"/>
  <c r="AK2003" i="48"/>
  <c r="AH2003" i="48"/>
  <c r="AJ2003" i="48"/>
  <c r="AL2003" i="48"/>
  <c r="AN2003" i="48"/>
  <c r="AS1036" i="48"/>
  <c r="AQ1036" i="48"/>
  <c r="AQ625" i="48"/>
  <c r="AS625" i="48"/>
  <c r="AI1777" i="48"/>
  <c r="AK1777" i="48"/>
  <c r="AT1777" i="48"/>
  <c r="AN1777" i="48"/>
  <c r="AL1777" i="48"/>
  <c r="AJ1777" i="48"/>
  <c r="AM1777" i="48"/>
  <c r="AH1777" i="48"/>
  <c r="AK622" i="48"/>
  <c r="AJ622" i="48"/>
  <c r="AM622" i="48"/>
  <c r="AH622" i="48"/>
  <c r="AI622" i="48"/>
  <c r="AN622" i="48"/>
  <c r="AT622" i="48"/>
  <c r="AL622" i="48"/>
  <c r="AN921" i="48"/>
  <c r="AL921" i="48"/>
  <c r="AK921" i="48"/>
  <c r="AT921" i="48"/>
  <c r="AH921" i="48"/>
  <c r="AJ921" i="48"/>
  <c r="AI921" i="48"/>
  <c r="AM921" i="48"/>
  <c r="AS1628" i="48"/>
  <c r="AQ1628" i="48"/>
  <c r="AN885" i="48"/>
  <c r="AT885" i="48"/>
  <c r="AK885" i="48"/>
  <c r="AH885" i="48"/>
  <c r="AL885" i="48"/>
  <c r="AI885" i="48"/>
  <c r="AM885" i="48"/>
  <c r="AJ885" i="48"/>
  <c r="AQ1952" i="48"/>
  <c r="AS1952" i="48"/>
  <c r="AS764" i="48"/>
  <c r="AQ764" i="48"/>
  <c r="AS768" i="48"/>
  <c r="AQ768" i="48"/>
  <c r="AK830" i="48"/>
  <c r="AJ830" i="48"/>
  <c r="AT830" i="48"/>
  <c r="AL830" i="48"/>
  <c r="AM830" i="48"/>
  <c r="AH830" i="48"/>
  <c r="AI830" i="48"/>
  <c r="AN830" i="48"/>
  <c r="AS1324" i="48"/>
  <c r="AQ1324" i="48"/>
  <c r="AN1113" i="48"/>
  <c r="AL1113" i="48"/>
  <c r="AK1113" i="48"/>
  <c r="AT1113" i="48"/>
  <c r="AH1113" i="48"/>
  <c r="AJ1113" i="48"/>
  <c r="AI1113" i="48"/>
  <c r="AM1113" i="48"/>
  <c r="AS1000" i="48"/>
  <c r="AQ1000" i="48"/>
  <c r="AN645" i="48"/>
  <c r="AM645" i="48"/>
  <c r="AH645" i="48"/>
  <c r="AL645" i="48"/>
  <c r="AT645" i="48"/>
  <c r="AK645" i="48"/>
  <c r="AI645" i="48"/>
  <c r="AJ645" i="48"/>
  <c r="AS1947" i="48"/>
  <c r="AQ1947" i="48"/>
  <c r="AN1073" i="48"/>
  <c r="AH1073" i="48"/>
  <c r="AL1073" i="48"/>
  <c r="AT1073" i="48"/>
  <c r="AK1073" i="48"/>
  <c r="AI1073" i="48"/>
  <c r="AM1073" i="48"/>
  <c r="AJ1073" i="48"/>
  <c r="AS1551" i="48"/>
  <c r="AQ1551" i="48"/>
  <c r="AS1677" i="48"/>
  <c r="AQ1677" i="48"/>
  <c r="AS1346" i="48"/>
  <c r="AQ1346" i="48"/>
  <c r="AS1136" i="48"/>
  <c r="AQ1136" i="48"/>
  <c r="AS1675" i="48"/>
  <c r="AQ1675" i="48"/>
  <c r="AN1446" i="48"/>
  <c r="AK1446" i="48"/>
  <c r="AT1446" i="48"/>
  <c r="AH1446" i="48"/>
  <c r="AL1446" i="48"/>
  <c r="AI1446" i="48"/>
  <c r="AM1446" i="48"/>
  <c r="AJ1446" i="48"/>
  <c r="AS1863" i="48"/>
  <c r="AQ1863" i="48"/>
  <c r="AN1669" i="48"/>
  <c r="AM1669" i="48"/>
  <c r="AK1669" i="48"/>
  <c r="AI1669" i="48"/>
  <c r="AT1669" i="48"/>
  <c r="AH1669" i="48"/>
  <c r="AL1669" i="48"/>
  <c r="AJ1669" i="48"/>
  <c r="AS1940" i="48"/>
  <c r="AQ1940" i="48"/>
  <c r="AN1105" i="48"/>
  <c r="AH1105" i="48"/>
  <c r="AL1105" i="48"/>
  <c r="AK1105" i="48"/>
  <c r="AT1105" i="48"/>
  <c r="AI1105" i="48"/>
  <c r="AM1105" i="48"/>
  <c r="AJ1105" i="48"/>
  <c r="AQ802" i="48"/>
  <c r="AS802" i="48"/>
  <c r="AM1238" i="48"/>
  <c r="AH1238" i="48"/>
  <c r="AI1238" i="48"/>
  <c r="AK1238" i="48"/>
  <c r="AT1238" i="48"/>
  <c r="AN1238" i="48"/>
  <c r="AL1238" i="48"/>
  <c r="AJ1238" i="48"/>
  <c r="AN961" i="48"/>
  <c r="AL961" i="48"/>
  <c r="AK961" i="48"/>
  <c r="AT961" i="48"/>
  <c r="AH961" i="48"/>
  <c r="AI961" i="48"/>
  <c r="AJ961" i="48"/>
  <c r="AM961" i="48"/>
  <c r="AS1422" i="48"/>
  <c r="AQ1422" i="48"/>
  <c r="AS1452" i="48"/>
  <c r="AQ1452" i="48"/>
  <c r="AN2048" i="48"/>
  <c r="AK2048" i="48"/>
  <c r="AH2048" i="48"/>
  <c r="AL2048" i="48"/>
  <c r="AT2048" i="48"/>
  <c r="AI2048" i="48"/>
  <c r="AM2048" i="48"/>
  <c r="AJ2048" i="48"/>
  <c r="AS1778" i="48"/>
  <c r="AQ1778" i="48"/>
  <c r="AQ726" i="48"/>
  <c r="AS726" i="48"/>
  <c r="AS1828" i="48"/>
  <c r="AQ1828" i="48"/>
  <c r="AN829" i="48"/>
  <c r="AI829" i="48"/>
  <c r="AM829" i="48"/>
  <c r="AH829" i="48"/>
  <c r="AT829" i="48"/>
  <c r="AL829" i="48"/>
  <c r="AK829" i="48"/>
  <c r="AJ829" i="48"/>
  <c r="AS1738" i="48"/>
  <c r="AQ1738" i="48"/>
  <c r="AT1566" i="48"/>
  <c r="AN1566" i="48"/>
  <c r="AL1566" i="48"/>
  <c r="AJ1566" i="48"/>
  <c r="AM1566" i="48"/>
  <c r="AH1566" i="48"/>
  <c r="AI1566" i="48"/>
  <c r="AK1566" i="48"/>
  <c r="AS1951" i="48"/>
  <c r="AQ1951" i="48"/>
  <c r="AQ1353" i="48"/>
  <c r="AS1353" i="48"/>
  <c r="AS1543" i="48"/>
  <c r="AQ1543" i="48"/>
  <c r="AN929" i="48"/>
  <c r="AK929" i="48"/>
  <c r="AT929" i="48"/>
  <c r="AH929" i="48"/>
  <c r="AL929" i="48"/>
  <c r="AI929" i="48"/>
  <c r="AJ929" i="48"/>
  <c r="AM929" i="48"/>
  <c r="AQ1221" i="48"/>
  <c r="AS1221" i="48"/>
  <c r="AK1786" i="48"/>
  <c r="AT1786" i="48"/>
  <c r="AL1786" i="48"/>
  <c r="AI1786" i="48"/>
  <c r="AM1786" i="48"/>
  <c r="AH1786" i="48"/>
  <c r="AJ1786" i="48"/>
  <c r="AN1786" i="48"/>
  <c r="AQ1114" i="48"/>
  <c r="AS1114" i="48"/>
  <c r="AS1469" i="48"/>
  <c r="AQ1469" i="48"/>
  <c r="AN1469" i="48"/>
  <c r="AK1469" i="48"/>
  <c r="AI1469" i="48"/>
  <c r="AM1469" i="48"/>
  <c r="AH1469" i="48"/>
  <c r="AT1469" i="48"/>
  <c r="AL1469" i="48"/>
  <c r="AJ1469" i="48"/>
  <c r="AN2045" i="48"/>
  <c r="AJ2045" i="48"/>
  <c r="AI2045" i="48"/>
  <c r="AK2045" i="48"/>
  <c r="AT2045" i="48"/>
  <c r="AM2045" i="48"/>
  <c r="AL2045" i="48"/>
  <c r="AH2045" i="48"/>
  <c r="AK1352" i="48"/>
  <c r="AT1352" i="48"/>
  <c r="AL1352" i="48"/>
  <c r="AH1352" i="48"/>
  <c r="AM1352" i="48"/>
  <c r="AN1352" i="48"/>
  <c r="AI1352" i="48"/>
  <c r="AJ1352" i="48"/>
  <c r="AT1701" i="48"/>
  <c r="AI1701" i="48"/>
  <c r="AM1701" i="48"/>
  <c r="AL1701" i="48"/>
  <c r="AK1701" i="48"/>
  <c r="AJ1701" i="48"/>
  <c r="AN1701" i="48"/>
  <c r="AH1701" i="48"/>
  <c r="AS1120" i="48"/>
  <c r="AQ1120" i="48"/>
  <c r="AN1120" i="48"/>
  <c r="AK1120" i="48"/>
  <c r="AI1120" i="48"/>
  <c r="AM1120" i="48"/>
  <c r="AH1120" i="48"/>
  <c r="AT1120" i="48"/>
  <c r="AL1120" i="48"/>
  <c r="AJ1120" i="48"/>
  <c r="AN1698" i="48"/>
  <c r="AT1698" i="48"/>
  <c r="AL1698" i="48"/>
  <c r="AK1698" i="48"/>
  <c r="AM1698" i="48"/>
  <c r="AI1698" i="48"/>
  <c r="AH1698" i="48"/>
  <c r="AJ1698" i="48"/>
  <c r="AS1311" i="48"/>
  <c r="AQ1311" i="48"/>
  <c r="AS1702" i="48"/>
  <c r="AQ1702" i="48"/>
  <c r="AQ609" i="48"/>
  <c r="AS609" i="48"/>
  <c r="AN1219" i="48"/>
  <c r="AT1219" i="48"/>
  <c r="AL1219" i="48"/>
  <c r="AK1219" i="48"/>
  <c r="AI1219" i="48"/>
  <c r="AH1219" i="48"/>
  <c r="AM1219" i="48"/>
  <c r="AJ1219" i="48"/>
  <c r="AQ1767" i="48"/>
  <c r="AS1767" i="48"/>
  <c r="AS1299" i="48"/>
  <c r="AQ1299" i="48"/>
  <c r="AQ1005" i="48"/>
  <c r="AS1005" i="48"/>
  <c r="AS1879" i="48"/>
  <c r="AQ1879" i="48"/>
  <c r="AQ850" i="48"/>
  <c r="AS850" i="48"/>
  <c r="AS1742" i="48"/>
  <c r="AQ1742" i="48"/>
  <c r="AN581" i="48"/>
  <c r="AK581" i="48"/>
  <c r="AI581" i="48"/>
  <c r="AT581" i="48"/>
  <c r="AM581" i="48"/>
  <c r="AH581" i="48"/>
  <c r="AL581" i="48"/>
  <c r="AJ581" i="48"/>
  <c r="AJ1488" i="48"/>
  <c r="AN1488" i="48"/>
  <c r="AL1488" i="48"/>
  <c r="AM1488" i="48"/>
  <c r="AH1488" i="48"/>
  <c r="AI1488" i="48"/>
  <c r="AK1488" i="48"/>
  <c r="AT1488" i="48"/>
  <c r="AN1894" i="48"/>
  <c r="AK1894" i="48"/>
  <c r="AT1894" i="48"/>
  <c r="AH1894" i="48"/>
  <c r="AI1894" i="48"/>
  <c r="AJ1894" i="48"/>
  <c r="AL1894" i="48"/>
  <c r="AM1894" i="48"/>
  <c r="AQ1383" i="48"/>
  <c r="AS1383" i="48"/>
  <c r="AN867" i="48"/>
  <c r="AM867" i="48"/>
  <c r="AT867" i="48"/>
  <c r="AJ867" i="48"/>
  <c r="AL867" i="48"/>
  <c r="AI867" i="48"/>
  <c r="AH867" i="48"/>
  <c r="AK867" i="48"/>
  <c r="AS1302" i="48"/>
  <c r="AQ1302" i="48"/>
  <c r="AK1320" i="48"/>
  <c r="AL1320" i="48"/>
  <c r="AH1320" i="48"/>
  <c r="AT1320" i="48"/>
  <c r="AJ1320" i="48"/>
  <c r="AI1320" i="48"/>
  <c r="AN1320" i="48"/>
  <c r="AM1320" i="48"/>
  <c r="AN1072" i="48"/>
  <c r="AM1072" i="48"/>
  <c r="AH1072" i="48"/>
  <c r="AT1072" i="48"/>
  <c r="AL1072" i="48"/>
  <c r="AK1072" i="48"/>
  <c r="AI1072" i="48"/>
  <c r="AJ1072" i="48"/>
  <c r="AN1637" i="48"/>
  <c r="AK1637" i="48"/>
  <c r="AL1637" i="48"/>
  <c r="AI1637" i="48"/>
  <c r="AT1637" i="48"/>
  <c r="AM1637" i="48"/>
  <c r="AH1637" i="48"/>
  <c r="AJ1637" i="48"/>
  <c r="AS595" i="48"/>
  <c r="AQ595" i="48"/>
  <c r="AJ595" i="48"/>
  <c r="AL595" i="48"/>
  <c r="AH595" i="48"/>
  <c r="AK595" i="48"/>
  <c r="AI595" i="48"/>
  <c r="AT595" i="48"/>
  <c r="AM595" i="48"/>
  <c r="AN595" i="48"/>
  <c r="AN1858" i="48"/>
  <c r="AK1858" i="48"/>
  <c r="AL1858" i="48"/>
  <c r="AI1858" i="48"/>
  <c r="AT1858" i="48"/>
  <c r="AM1858" i="48"/>
  <c r="AJ1858" i="48"/>
  <c r="AH1858" i="48"/>
  <c r="AQ2008" i="48"/>
  <c r="AS2008" i="48"/>
  <c r="AS562" i="48"/>
  <c r="AQ562" i="48"/>
  <c r="AK710" i="48"/>
  <c r="AJ710" i="48"/>
  <c r="AT710" i="48"/>
  <c r="AL710" i="48"/>
  <c r="AM710" i="48"/>
  <c r="AH710" i="48"/>
  <c r="AI710" i="48"/>
  <c r="AN710" i="48"/>
  <c r="AS1831" i="48"/>
  <c r="AQ1831" i="48"/>
  <c r="AM1769" i="48"/>
  <c r="AT1769" i="48"/>
  <c r="AJ1769" i="48"/>
  <c r="AL1769" i="48"/>
  <c r="AI1769" i="48"/>
  <c r="AH1769" i="48"/>
  <c r="AN1769" i="48"/>
  <c r="AK1769" i="48"/>
  <c r="AJ1054" i="48"/>
  <c r="AN1054" i="48"/>
  <c r="AT1054" i="48"/>
  <c r="AL1054" i="48"/>
  <c r="AM1054" i="48"/>
  <c r="AH1054" i="48"/>
  <c r="AI1054" i="48"/>
  <c r="AK1054" i="48"/>
  <c r="AL934" i="48"/>
  <c r="AJ934" i="48"/>
  <c r="AM934" i="48"/>
  <c r="AH934" i="48"/>
  <c r="AI934" i="48"/>
  <c r="AK934" i="48"/>
  <c r="AT934" i="48"/>
  <c r="AN934" i="48"/>
  <c r="AQ1257" i="48"/>
  <c r="AS1257" i="48"/>
  <c r="AS1991" i="48"/>
  <c r="AQ1991" i="48"/>
  <c r="AS2051" i="48"/>
  <c r="AQ2051" i="48"/>
  <c r="AS1799" i="48"/>
  <c r="AQ1799" i="48"/>
  <c r="AQ950" i="48"/>
  <c r="AS950" i="48"/>
  <c r="AS655" i="48"/>
  <c r="AQ655" i="48"/>
  <c r="AS1016" i="48"/>
  <c r="AQ1016" i="48"/>
  <c r="AN568" i="48"/>
  <c r="AL568" i="48"/>
  <c r="AT568" i="48"/>
  <c r="AK568" i="48"/>
  <c r="AH568" i="48"/>
  <c r="AM568" i="48"/>
  <c r="AJ568" i="48"/>
  <c r="AI568" i="48"/>
  <c r="AK2009" i="48"/>
  <c r="AJ2009" i="48"/>
  <c r="AI2009" i="48"/>
  <c r="AN2009" i="48"/>
  <c r="AT2009" i="48"/>
  <c r="AL2009" i="48"/>
  <c r="AM2009" i="48"/>
  <c r="AH2009" i="48"/>
  <c r="AK586" i="48"/>
  <c r="AI586" i="48"/>
  <c r="AN586" i="48"/>
  <c r="AJ586" i="48"/>
  <c r="AT586" i="48"/>
  <c r="AL586" i="48"/>
  <c r="AM586" i="48"/>
  <c r="AH586" i="48"/>
  <c r="AK1908" i="48"/>
  <c r="AH1908" i="48"/>
  <c r="AM1908" i="48"/>
  <c r="AT1908" i="48"/>
  <c r="AL1908" i="48"/>
  <c r="AI1908" i="48"/>
  <c r="AJ1908" i="48"/>
  <c r="AN1908" i="48"/>
  <c r="AQ1415" i="48"/>
  <c r="AS1415" i="48"/>
  <c r="AS592" i="48"/>
  <c r="AQ592" i="48"/>
  <c r="AL1610" i="48"/>
  <c r="AJ1610" i="48"/>
  <c r="AM1610" i="48"/>
  <c r="AH1610" i="48"/>
  <c r="AI1610" i="48"/>
  <c r="AK1610" i="48"/>
  <c r="AT1610" i="48"/>
  <c r="AN1610" i="48"/>
  <c r="AJ1538" i="48"/>
  <c r="AN1538" i="48"/>
  <c r="AK1538" i="48"/>
  <c r="AT1538" i="48"/>
  <c r="AM1538" i="48"/>
  <c r="AL1538" i="48"/>
  <c r="AI1538" i="48"/>
  <c r="AH1538" i="48"/>
  <c r="AQ1041" i="48"/>
  <c r="AS1041" i="48"/>
  <c r="AS1421" i="48"/>
  <c r="AQ1421" i="48"/>
  <c r="AS988" i="48"/>
  <c r="AQ988" i="48"/>
  <c r="AN988" i="48"/>
  <c r="AK988" i="48"/>
  <c r="AI988" i="48"/>
  <c r="AM988" i="48"/>
  <c r="AH988" i="48"/>
  <c r="AL988" i="48"/>
  <c r="AT988" i="48"/>
  <c r="AJ988" i="48"/>
  <c r="AS1227" i="48"/>
  <c r="AQ1227" i="48"/>
  <c r="AK620" i="48"/>
  <c r="AH620" i="48"/>
  <c r="AT620" i="48"/>
  <c r="AM620" i="48"/>
  <c r="AL620" i="48"/>
  <c r="AI620" i="48"/>
  <c r="AJ620" i="48"/>
  <c r="AN620" i="48"/>
  <c r="AS619" i="48"/>
  <c r="AQ619" i="48"/>
  <c r="AS819" i="48"/>
  <c r="AQ819" i="48"/>
  <c r="AK1541" i="48"/>
  <c r="AI1541" i="48"/>
  <c r="AN1541" i="48"/>
  <c r="AT1541" i="48"/>
  <c r="AL1541" i="48"/>
  <c r="AJ1541" i="48"/>
  <c r="AM1541" i="48"/>
  <c r="AH1541" i="48"/>
  <c r="AS1652" i="48"/>
  <c r="AQ1652" i="48"/>
  <c r="AS1364" i="48"/>
  <c r="AQ1364" i="48"/>
  <c r="AJ791" i="48"/>
  <c r="AI791" i="48"/>
  <c r="AN791" i="48"/>
  <c r="AL791" i="48"/>
  <c r="AH791" i="48"/>
  <c r="AK791" i="48"/>
  <c r="AT791" i="48"/>
  <c r="AM791" i="48"/>
  <c r="AN859" i="48"/>
  <c r="AJ859" i="48"/>
  <c r="AT859" i="48"/>
  <c r="AM859" i="48"/>
  <c r="AL859" i="48"/>
  <c r="AH859" i="48"/>
  <c r="AK859" i="48"/>
  <c r="AI859" i="48"/>
  <c r="AN1899" i="48"/>
  <c r="AJ1899" i="48"/>
  <c r="AL1899" i="48"/>
  <c r="AM1899" i="48"/>
  <c r="AH1899" i="48"/>
  <c r="AI1899" i="48"/>
  <c r="AK1899" i="48"/>
  <c r="AT1899" i="48"/>
  <c r="AS2055" i="48"/>
  <c r="AQ2055" i="48"/>
  <c r="AQ1365" i="48"/>
  <c r="AS1365" i="48"/>
  <c r="AN1129" i="48"/>
  <c r="AT1129" i="48"/>
  <c r="AH1129" i="48"/>
  <c r="AL1129" i="48"/>
  <c r="AK1129" i="48"/>
  <c r="AJ1129" i="48"/>
  <c r="AI1129" i="48"/>
  <c r="AM1129" i="48"/>
  <c r="AN737" i="48"/>
  <c r="AT737" i="48"/>
  <c r="AI737" i="48"/>
  <c r="AM737" i="48"/>
  <c r="AH737" i="48"/>
  <c r="AL737" i="48"/>
  <c r="AK737" i="48"/>
  <c r="AJ737" i="48"/>
  <c r="AN1288" i="48"/>
  <c r="AL1288" i="48"/>
  <c r="AK1288" i="48"/>
  <c r="AT1288" i="48"/>
  <c r="AH1288" i="48"/>
  <c r="AJ1288" i="48"/>
  <c r="AI1288" i="48"/>
  <c r="AM1288" i="48"/>
  <c r="AN1268" i="48"/>
  <c r="AL1268" i="48"/>
  <c r="AK1268" i="48"/>
  <c r="AT1268" i="48"/>
  <c r="AH1268" i="48"/>
  <c r="AM1268" i="48"/>
  <c r="AJ1268" i="48"/>
  <c r="AI1268" i="48"/>
  <c r="AT1051" i="48"/>
  <c r="AM1051" i="48"/>
  <c r="AI1051" i="48"/>
  <c r="AN1051" i="48"/>
  <c r="AK1051" i="48"/>
  <c r="AH1051" i="48"/>
  <c r="AL1051" i="48"/>
  <c r="AJ1051" i="48"/>
  <c r="AQ1711" i="48"/>
  <c r="AS1711" i="48"/>
  <c r="AS1843" i="48"/>
  <c r="AQ1843" i="48"/>
  <c r="AN1834" i="48"/>
  <c r="AK1834" i="48"/>
  <c r="AH1834" i="48"/>
  <c r="AL1834" i="48"/>
  <c r="AI1834" i="48"/>
  <c r="AT1834" i="48"/>
  <c r="AM1834" i="48"/>
  <c r="AJ1834" i="48"/>
  <c r="AK792" i="48"/>
  <c r="AH792" i="48"/>
  <c r="AM792" i="48"/>
  <c r="AT792" i="48"/>
  <c r="AL792" i="48"/>
  <c r="AI792" i="48"/>
  <c r="AN792" i="48"/>
  <c r="AJ792" i="48"/>
  <c r="AN1266" i="48"/>
  <c r="AJ1266" i="48"/>
  <c r="AM1266" i="48"/>
  <c r="AH1266" i="48"/>
  <c r="AI1266" i="48"/>
  <c r="AK1266" i="48"/>
  <c r="AT1266" i="48"/>
  <c r="AL1266" i="48"/>
  <c r="AN1458" i="48"/>
  <c r="AL1458" i="48"/>
  <c r="AK1458" i="48"/>
  <c r="AT1458" i="48"/>
  <c r="AH1458" i="48"/>
  <c r="AM1458" i="48"/>
  <c r="AI1458" i="48"/>
  <c r="AJ1458" i="48"/>
  <c r="AQ1926" i="48"/>
  <c r="AS1926" i="48"/>
  <c r="AN1622" i="48"/>
  <c r="AJ1622" i="48"/>
  <c r="AM1622" i="48"/>
  <c r="AH1622" i="48"/>
  <c r="AI1622" i="48"/>
  <c r="AK1622" i="48"/>
  <c r="AT1622" i="48"/>
  <c r="AL1622" i="48"/>
  <c r="AS1032" i="48"/>
  <c r="AQ1032" i="48"/>
  <c r="AS1416" i="48"/>
  <c r="AQ1416" i="48"/>
  <c r="AQ2034" i="48"/>
  <c r="AS2034" i="48"/>
  <c r="AJ1161" i="48"/>
  <c r="AL1161" i="48"/>
  <c r="AT1161" i="48"/>
  <c r="AH1161" i="48"/>
  <c r="AN1161" i="48"/>
  <c r="AM1161" i="48"/>
  <c r="AI1161" i="48"/>
  <c r="AK1161" i="48"/>
  <c r="AN1477" i="48"/>
  <c r="AT1477" i="48"/>
  <c r="AM1477" i="48"/>
  <c r="AH1477" i="48"/>
  <c r="AL1477" i="48"/>
  <c r="AK1477" i="48"/>
  <c r="AI1477" i="48"/>
  <c r="AJ1477" i="48"/>
  <c r="AJ1400" i="48"/>
  <c r="AI1400" i="48"/>
  <c r="AT1400" i="48"/>
  <c r="AM1400" i="48"/>
  <c r="AL1400" i="48"/>
  <c r="AH1400" i="48"/>
  <c r="AK1400" i="48"/>
  <c r="AN1400" i="48"/>
  <c r="AN1955" i="48"/>
  <c r="AL1955" i="48"/>
  <c r="AK1955" i="48"/>
  <c r="AT1955" i="48"/>
  <c r="AH1955" i="48"/>
  <c r="AI1955" i="48"/>
  <c r="AM1955" i="48"/>
  <c r="AJ1955" i="48"/>
  <c r="AN1636" i="48"/>
  <c r="AK1636" i="48"/>
  <c r="AT1636" i="48"/>
  <c r="AH1636" i="48"/>
  <c r="AL1636" i="48"/>
  <c r="AI1636" i="48"/>
  <c r="AM1636" i="48"/>
  <c r="AJ1636" i="48"/>
  <c r="AN1627" i="48"/>
  <c r="AM1627" i="48"/>
  <c r="AH1627" i="48"/>
  <c r="AT1627" i="48"/>
  <c r="AL1627" i="48"/>
  <c r="AK1627" i="48"/>
  <c r="AI1627" i="48"/>
  <c r="AJ1627" i="48"/>
  <c r="AN1377" i="48"/>
  <c r="AK1377" i="48"/>
  <c r="AI1377" i="48"/>
  <c r="AM1377" i="48"/>
  <c r="AT1377" i="48"/>
  <c r="AH1377" i="48"/>
  <c r="AL1377" i="48"/>
  <c r="AJ1377" i="48"/>
  <c r="AQ1739" i="48"/>
  <c r="AS1739" i="48"/>
  <c r="AN1654" i="48"/>
  <c r="AJ1654" i="48"/>
  <c r="AM1654" i="48"/>
  <c r="AH1654" i="48"/>
  <c r="AI1654" i="48"/>
  <c r="AK1654" i="48"/>
  <c r="AT1654" i="48"/>
  <c r="AL1654" i="48"/>
  <c r="AK900" i="48"/>
  <c r="AH900" i="48"/>
  <c r="AM900" i="48"/>
  <c r="AT900" i="48"/>
  <c r="AL900" i="48"/>
  <c r="AI900" i="48"/>
  <c r="AJ900" i="48"/>
  <c r="AN900" i="48"/>
  <c r="AQ846" i="48"/>
  <c r="AS846" i="48"/>
  <c r="AK1678" i="48"/>
  <c r="AH1678" i="48"/>
  <c r="AM1678" i="48"/>
  <c r="AT1678" i="48"/>
  <c r="AL1678" i="48"/>
  <c r="AI1678" i="48"/>
  <c r="AJ1678" i="48"/>
  <c r="AN1678" i="48"/>
  <c r="AN1521" i="48"/>
  <c r="AH1521" i="48"/>
  <c r="AL1521" i="48"/>
  <c r="AK1521" i="48"/>
  <c r="AI1521" i="48"/>
  <c r="AJ1521" i="48"/>
  <c r="AM1521" i="48"/>
  <c r="AT1521" i="48"/>
  <c r="AN1817" i="48"/>
  <c r="AJ1817" i="48"/>
  <c r="AM1817" i="48"/>
  <c r="AH1817" i="48"/>
  <c r="AI1817" i="48"/>
  <c r="AK1817" i="48"/>
  <c r="AT1817" i="48"/>
  <c r="AL1817" i="48"/>
  <c r="AK1873" i="48"/>
  <c r="AT1873" i="48"/>
  <c r="AL1873" i="48"/>
  <c r="AH1873" i="48"/>
  <c r="AI1873" i="48"/>
  <c r="AJ1873" i="48"/>
  <c r="AM1873" i="48"/>
  <c r="AN1873" i="48"/>
  <c r="AN1783" i="48"/>
  <c r="AT1783" i="48"/>
  <c r="AH1783" i="48"/>
  <c r="AK1783" i="48"/>
  <c r="AL1783" i="48"/>
  <c r="AM1783" i="48"/>
  <c r="AJ1783" i="48"/>
  <c r="AI1783" i="48"/>
  <c r="AL1756" i="48"/>
  <c r="AN1756" i="48"/>
  <c r="AM1756" i="48"/>
  <c r="AH1756" i="48"/>
  <c r="AI1756" i="48"/>
  <c r="AK1756" i="48"/>
  <c r="AT1756" i="48"/>
  <c r="AJ1756" i="48"/>
  <c r="AN1370" i="48"/>
  <c r="AJ1370" i="48"/>
  <c r="AI1370" i="48"/>
  <c r="AK1370" i="48"/>
  <c r="AT1370" i="48"/>
  <c r="AL1370" i="48"/>
  <c r="AM1370" i="48"/>
  <c r="AH1370" i="48"/>
  <c r="AN560" i="48"/>
  <c r="AK560" i="48"/>
  <c r="AT560" i="48"/>
  <c r="AH560" i="48"/>
  <c r="AL560" i="48"/>
  <c r="AM560" i="48"/>
  <c r="AJ560" i="48"/>
  <c r="AI560" i="48"/>
  <c r="AN1208" i="48"/>
  <c r="AL1208" i="48"/>
  <c r="AK1208" i="48"/>
  <c r="AT1208" i="48"/>
  <c r="AH1208" i="48"/>
  <c r="AJ1208" i="48"/>
  <c r="AI1208" i="48"/>
  <c r="AM1208" i="48"/>
  <c r="AN1796" i="48"/>
  <c r="AK1796" i="48"/>
  <c r="AT1796" i="48"/>
  <c r="AJ1796" i="48"/>
  <c r="AH1796" i="48"/>
  <c r="AI1796" i="48"/>
  <c r="AL1796" i="48"/>
  <c r="AM1796" i="48"/>
  <c r="AS607" i="48"/>
  <c r="AQ607" i="48"/>
  <c r="AS1595" i="48"/>
  <c r="AQ1595" i="48"/>
  <c r="AS1360" i="48"/>
  <c r="AQ1360" i="48"/>
  <c r="AK1340" i="48"/>
  <c r="AT1340" i="48"/>
  <c r="AL1340" i="48"/>
  <c r="AH1340" i="48"/>
  <c r="AM1340" i="48"/>
  <c r="AJ1340" i="48"/>
  <c r="AI1340" i="48"/>
  <c r="AN1340" i="48"/>
  <c r="AQ1923" i="48"/>
  <c r="AS1923" i="48"/>
  <c r="AM1378" i="48"/>
  <c r="AH1378" i="48"/>
  <c r="AI1378" i="48"/>
  <c r="AK1378" i="48"/>
  <c r="AT1378" i="48"/>
  <c r="AN1378" i="48"/>
  <c r="AL1378" i="48"/>
  <c r="AJ1378" i="48"/>
  <c r="AS1575" i="48"/>
  <c r="AQ1575" i="48"/>
  <c r="AN1898" i="48"/>
  <c r="AM1898" i="48"/>
  <c r="AK1898" i="48"/>
  <c r="AI1898" i="48"/>
  <c r="AT1898" i="48"/>
  <c r="AH1898" i="48"/>
  <c r="AL1898" i="48"/>
  <c r="AJ1898" i="48"/>
  <c r="AT1670" i="48"/>
  <c r="AN1670" i="48"/>
  <c r="AL1670" i="48"/>
  <c r="AJ1670" i="48"/>
  <c r="AM1670" i="48"/>
  <c r="AH1670" i="48"/>
  <c r="AI1670" i="48"/>
  <c r="AK1670" i="48"/>
  <c r="AQ565" i="48"/>
  <c r="AS565" i="48"/>
  <c r="AQ1197" i="48"/>
  <c r="AS1197" i="48"/>
  <c r="AS1290" i="48"/>
  <c r="AQ1290" i="48"/>
  <c r="AQ914" i="48"/>
  <c r="AS914" i="48"/>
  <c r="AK1822" i="48"/>
  <c r="AT1822" i="48"/>
  <c r="AL1822" i="48"/>
  <c r="AI1822" i="48"/>
  <c r="AM1822" i="48"/>
  <c r="AH1822" i="48"/>
  <c r="AJ1822" i="48"/>
  <c r="AN1822" i="48"/>
  <c r="AS975" i="48"/>
  <c r="AQ975" i="48"/>
  <c r="AK1676" i="48"/>
  <c r="AL1676" i="48"/>
  <c r="AH1676" i="48"/>
  <c r="AT1676" i="48"/>
  <c r="AI1676" i="48"/>
  <c r="AJ1676" i="48"/>
  <c r="AM1676" i="48"/>
  <c r="AN1676" i="48"/>
  <c r="AQ806" i="48"/>
  <c r="AS806" i="48"/>
  <c r="AQ833" i="48"/>
  <c r="AS833" i="48"/>
  <c r="AJ827" i="48"/>
  <c r="AH827" i="48"/>
  <c r="AK827" i="48"/>
  <c r="AI827" i="48"/>
  <c r="AT827" i="48"/>
  <c r="AM827" i="48"/>
  <c r="AL827" i="48"/>
  <c r="AN827" i="48"/>
  <c r="AN1150" i="48"/>
  <c r="AI1150" i="48"/>
  <c r="AK1150" i="48"/>
  <c r="AT1150" i="48"/>
  <c r="AL1150" i="48"/>
  <c r="AM1150" i="48"/>
  <c r="AH1150" i="48"/>
  <c r="AJ1150" i="48"/>
  <c r="AJ102" i="48"/>
  <c r="AL102" i="48"/>
  <c r="AH102" i="48"/>
  <c r="AK102" i="48"/>
  <c r="AT102" i="48"/>
  <c r="AM102" i="48"/>
  <c r="AI102" i="48"/>
  <c r="AS483" i="48"/>
  <c r="AQ483" i="48"/>
  <c r="AS430" i="48"/>
  <c r="AQ430" i="48"/>
  <c r="AS543" i="48"/>
  <c r="AQ543" i="48"/>
  <c r="AN332" i="48"/>
  <c r="AL332" i="48"/>
  <c r="AK332" i="48"/>
  <c r="AT332" i="48"/>
  <c r="AH332" i="48"/>
  <c r="AI332" i="48"/>
  <c r="AM332" i="48"/>
  <c r="AJ332" i="48"/>
  <c r="AQ325" i="48"/>
  <c r="AS325" i="48"/>
  <c r="AQ537" i="48"/>
  <c r="AS537" i="48"/>
  <c r="AN363" i="48"/>
  <c r="AT363" i="48"/>
  <c r="AL363" i="48"/>
  <c r="AK363" i="48"/>
  <c r="AI363" i="48"/>
  <c r="AM363" i="48"/>
  <c r="AH363" i="48"/>
  <c r="AJ363" i="48"/>
  <c r="AN460" i="48"/>
  <c r="AL460" i="48"/>
  <c r="AK460" i="48"/>
  <c r="AT460" i="48"/>
  <c r="AH460" i="48"/>
  <c r="AI460" i="48"/>
  <c r="AM460" i="48"/>
  <c r="AJ460" i="48"/>
  <c r="AQ440" i="48"/>
  <c r="AS440" i="48"/>
  <c r="AS399" i="48"/>
  <c r="AQ399" i="48"/>
  <c r="AN399" i="48"/>
  <c r="AK399" i="48"/>
  <c r="AI399" i="48"/>
  <c r="AM399" i="48"/>
  <c r="AH399" i="48"/>
  <c r="AT399" i="48"/>
  <c r="AL399" i="48"/>
  <c r="AJ399" i="48"/>
  <c r="AQ552" i="48"/>
  <c r="AS552" i="48"/>
  <c r="AS458" i="48"/>
  <c r="AQ458" i="48"/>
  <c r="AL96" i="48"/>
  <c r="AK96" i="48"/>
  <c r="AT96" i="48"/>
  <c r="AH96" i="48"/>
  <c r="AM96" i="48"/>
  <c r="AJ96" i="48"/>
  <c r="AI96" i="48"/>
  <c r="AQ313" i="48"/>
  <c r="AS313" i="48"/>
  <c r="AJ150" i="48"/>
  <c r="AH150" i="48"/>
  <c r="AK150" i="48"/>
  <c r="AT150" i="48"/>
  <c r="AM150" i="48"/>
  <c r="AL150" i="48"/>
  <c r="AI150" i="48"/>
  <c r="AS303" i="48"/>
  <c r="AQ303" i="48"/>
  <c r="AN303" i="48"/>
  <c r="AK303" i="48"/>
  <c r="AI303" i="48"/>
  <c r="AM303" i="48"/>
  <c r="AH303" i="48"/>
  <c r="AT303" i="48"/>
  <c r="AL303" i="48"/>
  <c r="AJ303" i="48"/>
  <c r="AK445" i="48"/>
  <c r="AJ445" i="48"/>
  <c r="AM445" i="48"/>
  <c r="AH445" i="48"/>
  <c r="AI445" i="48"/>
  <c r="AN445" i="48"/>
  <c r="AT445" i="48"/>
  <c r="AL445" i="48"/>
  <c r="AQ525" i="48"/>
  <c r="AS525" i="48"/>
  <c r="AK212" i="48"/>
  <c r="AT212" i="48"/>
  <c r="AH212" i="48"/>
  <c r="AL212" i="48"/>
  <c r="AJ212" i="48"/>
  <c r="AI212" i="48"/>
  <c r="AM212" i="48"/>
  <c r="AJ177" i="48"/>
  <c r="AT177" i="48"/>
  <c r="AL177" i="48"/>
  <c r="AK177" i="48"/>
  <c r="AM177" i="48"/>
  <c r="AH177" i="48"/>
  <c r="AI177" i="48"/>
  <c r="AM291" i="48"/>
  <c r="AH291" i="48"/>
  <c r="AT291" i="48"/>
  <c r="AL291" i="48"/>
  <c r="AK291" i="48"/>
  <c r="AI291" i="48"/>
  <c r="AJ291" i="48"/>
  <c r="AN540" i="48"/>
  <c r="AL540" i="48"/>
  <c r="AK540" i="48"/>
  <c r="AT540" i="48"/>
  <c r="AH540" i="48"/>
  <c r="AJ540" i="48"/>
  <c r="AI540" i="48"/>
  <c r="AM540" i="48"/>
  <c r="AS354" i="48"/>
  <c r="AQ354" i="48"/>
  <c r="AH82" i="48"/>
  <c r="AI82" i="48"/>
  <c r="AM82" i="48"/>
  <c r="AJ82" i="48"/>
  <c r="AK82" i="48"/>
  <c r="AT82" i="48"/>
  <c r="AL82" i="48"/>
  <c r="AQ485" i="48"/>
  <c r="AS485" i="48"/>
  <c r="AN541" i="48"/>
  <c r="AM541" i="48"/>
  <c r="AH541" i="48"/>
  <c r="AI541" i="48"/>
  <c r="AK541" i="48"/>
  <c r="AT541" i="48"/>
  <c r="AL541" i="48"/>
  <c r="AJ541" i="48"/>
  <c r="AN386" i="48"/>
  <c r="AM386" i="48"/>
  <c r="AL386" i="48"/>
  <c r="AI386" i="48"/>
  <c r="AH386" i="48"/>
  <c r="AJ386" i="48"/>
  <c r="AK386" i="48"/>
  <c r="AT386" i="48"/>
  <c r="AN320" i="48"/>
  <c r="AL320" i="48"/>
  <c r="AK320" i="48"/>
  <c r="AT320" i="48"/>
  <c r="AH320" i="48"/>
  <c r="AM320" i="48"/>
  <c r="AJ320" i="48"/>
  <c r="AI320" i="48"/>
  <c r="AM223" i="48"/>
  <c r="AH223" i="48"/>
  <c r="AT223" i="48"/>
  <c r="AL223" i="48"/>
  <c r="AK223" i="48"/>
  <c r="AI223" i="48"/>
  <c r="AJ223" i="48"/>
  <c r="AN308" i="48"/>
  <c r="AK308" i="48"/>
  <c r="AT308" i="48"/>
  <c r="AH308" i="48"/>
  <c r="AL308" i="48"/>
  <c r="AJ308" i="48"/>
  <c r="AI308" i="48"/>
  <c r="AM308" i="48"/>
  <c r="AL264" i="48"/>
  <c r="AK264" i="48"/>
  <c r="AT264" i="48"/>
  <c r="AH264" i="48"/>
  <c r="AI264" i="48"/>
  <c r="AM264" i="48"/>
  <c r="AJ264" i="48"/>
  <c r="AQ409" i="48"/>
  <c r="AS409" i="48"/>
  <c r="AS511" i="48"/>
  <c r="AQ511" i="48"/>
  <c r="AT494" i="48"/>
  <c r="AM494" i="48"/>
  <c r="AI494" i="48"/>
  <c r="AK494" i="48"/>
  <c r="AJ494" i="48"/>
  <c r="AN494" i="48"/>
  <c r="AH494" i="48"/>
  <c r="AL494" i="48"/>
  <c r="AS474" i="48"/>
  <c r="AQ474" i="48"/>
  <c r="AJ170" i="48"/>
  <c r="AI170" i="48"/>
  <c r="AT170" i="48"/>
  <c r="AM170" i="48"/>
  <c r="AL170" i="48"/>
  <c r="AH170" i="48"/>
  <c r="AK170" i="48"/>
  <c r="AS475" i="48"/>
  <c r="AQ475" i="48"/>
  <c r="AK377" i="48"/>
  <c r="AJ377" i="48"/>
  <c r="AM377" i="48"/>
  <c r="AH377" i="48"/>
  <c r="AI377" i="48"/>
  <c r="AN377" i="48"/>
  <c r="AT377" i="48"/>
  <c r="AL377" i="48"/>
  <c r="AQ468" i="48"/>
  <c r="AS468" i="48"/>
  <c r="AJ517" i="48"/>
  <c r="AN517" i="48"/>
  <c r="AK517" i="48"/>
  <c r="AT517" i="48"/>
  <c r="AM517" i="48"/>
  <c r="AL517" i="48"/>
  <c r="AI517" i="48"/>
  <c r="AH517" i="48"/>
  <c r="AI353" i="48"/>
  <c r="AN353" i="48"/>
  <c r="AJ353" i="48"/>
  <c r="AK353" i="48"/>
  <c r="AT353" i="48"/>
  <c r="AL353" i="48"/>
  <c r="AM353" i="48"/>
  <c r="AH353" i="48"/>
  <c r="AQ376" i="48"/>
  <c r="AS376" i="48"/>
  <c r="AJ218" i="48"/>
  <c r="AI218" i="48"/>
  <c r="AL218" i="48"/>
  <c r="AH218" i="48"/>
  <c r="AK218" i="48"/>
  <c r="AT218" i="48"/>
  <c r="AM218" i="48"/>
  <c r="AT104" i="48"/>
  <c r="AH104" i="48"/>
  <c r="AL104" i="48"/>
  <c r="AK104" i="48"/>
  <c r="AI104" i="48"/>
  <c r="AM104" i="48"/>
  <c r="AJ104" i="48"/>
  <c r="AQ401" i="48"/>
  <c r="AS401" i="48"/>
  <c r="AJ126" i="48"/>
  <c r="AI126" i="48"/>
  <c r="AK126" i="48"/>
  <c r="AT126" i="48"/>
  <c r="AM126" i="48"/>
  <c r="AL126" i="48"/>
  <c r="AH126" i="48"/>
  <c r="AN400" i="48"/>
  <c r="AL400" i="48"/>
  <c r="AK400" i="48"/>
  <c r="AT400" i="48"/>
  <c r="AH400" i="48"/>
  <c r="AM400" i="48"/>
  <c r="AJ400" i="48"/>
  <c r="AI400" i="48"/>
  <c r="AS310" i="48"/>
  <c r="AQ310" i="48"/>
  <c r="AJ310" i="48"/>
  <c r="AH310" i="48"/>
  <c r="AI310" i="48"/>
  <c r="AK310" i="48"/>
  <c r="AT310" i="48"/>
  <c r="AM310" i="48"/>
  <c r="AL310" i="48"/>
  <c r="AN310" i="48"/>
  <c r="AQ433" i="48"/>
  <c r="AS433" i="48"/>
  <c r="AS307" i="48"/>
  <c r="AQ307" i="48"/>
  <c r="AT72" i="48"/>
  <c r="AH72" i="48"/>
  <c r="AL72" i="48"/>
  <c r="AK72" i="48"/>
  <c r="AI72" i="48"/>
  <c r="AM72" i="48"/>
  <c r="AJ72" i="48"/>
  <c r="AT546" i="48"/>
  <c r="AM546" i="48"/>
  <c r="AI546" i="48"/>
  <c r="AK546" i="48"/>
  <c r="AH546" i="48"/>
  <c r="AJ546" i="48"/>
  <c r="AL546" i="48"/>
  <c r="AN546" i="48"/>
  <c r="AN344" i="48"/>
  <c r="AL344" i="48"/>
  <c r="AK344" i="48"/>
  <c r="AT344" i="48"/>
  <c r="AH344" i="48"/>
  <c r="AI344" i="48"/>
  <c r="AM344" i="48"/>
  <c r="AJ344" i="48"/>
  <c r="AK105" i="48"/>
  <c r="AJ105" i="48"/>
  <c r="AL105" i="48"/>
  <c r="AM105" i="48"/>
  <c r="AH105" i="48"/>
  <c r="AI105" i="48"/>
  <c r="AT105" i="48"/>
  <c r="AI131" i="48"/>
  <c r="AT131" i="48"/>
  <c r="AM131" i="48"/>
  <c r="AH131" i="48"/>
  <c r="AL131" i="48"/>
  <c r="AK131" i="48"/>
  <c r="AJ131" i="48"/>
  <c r="AQ384" i="48"/>
  <c r="AS384" i="48"/>
  <c r="AQ373" i="48"/>
  <c r="AS373" i="48"/>
  <c r="AJ86" i="48"/>
  <c r="AM86" i="48"/>
  <c r="AT86" i="48"/>
  <c r="AL86" i="48"/>
  <c r="AI86" i="48"/>
  <c r="AH86" i="48"/>
  <c r="AK86" i="48"/>
  <c r="AK169" i="48"/>
  <c r="AJ169" i="48"/>
  <c r="AT169" i="48"/>
  <c r="AL169" i="48"/>
  <c r="AM169" i="48"/>
  <c r="AH169" i="48"/>
  <c r="AI169" i="48"/>
  <c r="AS434" i="48"/>
  <c r="AQ434" i="48"/>
  <c r="AL228" i="48"/>
  <c r="AK228" i="48"/>
  <c r="AT228" i="48"/>
  <c r="AH228" i="48"/>
  <c r="AJ228" i="48"/>
  <c r="AI228" i="48"/>
  <c r="AM228" i="48"/>
  <c r="AQ317" i="48"/>
  <c r="AS317" i="48"/>
  <c r="AT97" i="48"/>
  <c r="AL97" i="48"/>
  <c r="AJ97" i="48"/>
  <c r="AK97" i="48"/>
  <c r="AM97" i="48"/>
  <c r="AH97" i="48"/>
  <c r="AI97" i="48"/>
  <c r="AN315" i="48"/>
  <c r="AT315" i="48"/>
  <c r="AL315" i="48"/>
  <c r="AK315" i="48"/>
  <c r="AI315" i="48"/>
  <c r="AM315" i="48"/>
  <c r="AH315" i="48"/>
  <c r="AJ315" i="48"/>
  <c r="AS699" i="48"/>
  <c r="AQ699" i="48"/>
  <c r="AN1857" i="48"/>
  <c r="AK1857" i="48"/>
  <c r="AT1857" i="48"/>
  <c r="AH1857" i="48"/>
  <c r="AL1857" i="48"/>
  <c r="AI1857" i="48"/>
  <c r="AM1857" i="48"/>
  <c r="AJ1857" i="48"/>
  <c r="AQ694" i="48"/>
  <c r="AS694" i="48"/>
  <c r="AS1949" i="48"/>
  <c r="AQ1949" i="48"/>
  <c r="AN1630" i="48"/>
  <c r="AJ1630" i="48"/>
  <c r="AL1630" i="48"/>
  <c r="AM1630" i="48"/>
  <c r="AH1630" i="48"/>
  <c r="AI1630" i="48"/>
  <c r="AK1630" i="48"/>
  <c r="AT1630" i="48"/>
  <c r="AN1820" i="48"/>
  <c r="AK1820" i="48"/>
  <c r="AI1820" i="48"/>
  <c r="AH1820" i="48"/>
  <c r="AM1820" i="48"/>
  <c r="AL1820" i="48"/>
  <c r="AJ1820" i="48"/>
  <c r="AT1820" i="48"/>
  <c r="AS971" i="48"/>
  <c r="AQ971" i="48"/>
  <c r="AT1071" i="48"/>
  <c r="AI1071" i="48"/>
  <c r="AM1071" i="48"/>
  <c r="AN1071" i="48"/>
  <c r="AH1071" i="48"/>
  <c r="AK1071" i="48"/>
  <c r="AL1071" i="48"/>
  <c r="AJ1071" i="48"/>
  <c r="AS1454" i="48"/>
  <c r="AQ1454" i="48"/>
  <c r="AS1918" i="48"/>
  <c r="AQ1918" i="48"/>
  <c r="AS1092" i="48"/>
  <c r="AQ1092" i="48"/>
  <c r="AS799" i="48"/>
  <c r="AQ799" i="48"/>
  <c r="AT959" i="48"/>
  <c r="AM959" i="48"/>
  <c r="AI959" i="48"/>
  <c r="AN959" i="48"/>
  <c r="AH959" i="48"/>
  <c r="AL959" i="48"/>
  <c r="AK959" i="48"/>
  <c r="AJ959" i="48"/>
  <c r="AS1563" i="48"/>
  <c r="AQ1563" i="48"/>
  <c r="AQ1038" i="48"/>
  <c r="AS1038" i="48"/>
  <c r="AS1643" i="48"/>
  <c r="AQ1643" i="48"/>
  <c r="AN1643" i="48"/>
  <c r="AK1643" i="48"/>
  <c r="AI1643" i="48"/>
  <c r="AM1643" i="48"/>
  <c r="AH1643" i="48"/>
  <c r="AT1643" i="48"/>
  <c r="AL1643" i="48"/>
  <c r="AJ1643" i="48"/>
  <c r="AK758" i="48"/>
  <c r="AJ758" i="48"/>
  <c r="AL758" i="48"/>
  <c r="AM758" i="48"/>
  <c r="AH758" i="48"/>
  <c r="AI758" i="48"/>
  <c r="AN758" i="48"/>
  <c r="AT758" i="48"/>
  <c r="AT1055" i="48"/>
  <c r="AM1055" i="48"/>
  <c r="AI1055" i="48"/>
  <c r="AN1055" i="48"/>
  <c r="AH1055" i="48"/>
  <c r="AK1055" i="48"/>
  <c r="AL1055" i="48"/>
  <c r="AJ1055" i="48"/>
  <c r="AS1980" i="48"/>
  <c r="AQ1980" i="48"/>
  <c r="AN873" i="48"/>
  <c r="AT873" i="48"/>
  <c r="AK873" i="48"/>
  <c r="AH873" i="48"/>
  <c r="AL873" i="48"/>
  <c r="AI873" i="48"/>
  <c r="AM873" i="48"/>
  <c r="AJ873" i="48"/>
  <c r="AS1895" i="48"/>
  <c r="AQ1895" i="48"/>
  <c r="AJ687" i="48"/>
  <c r="AN687" i="48"/>
  <c r="AI687" i="48"/>
  <c r="AH687" i="48"/>
  <c r="AK687" i="48"/>
  <c r="AT687" i="48"/>
  <c r="AM687" i="48"/>
  <c r="AL687" i="48"/>
  <c r="AS1646" i="48"/>
  <c r="AQ1646" i="48"/>
  <c r="AS1251" i="48"/>
  <c r="AQ1251" i="48"/>
  <c r="AQ1569" i="48"/>
  <c r="AS1569" i="48"/>
  <c r="AK612" i="48"/>
  <c r="AH612" i="48"/>
  <c r="AT612" i="48"/>
  <c r="AM612" i="48"/>
  <c r="AL612" i="48"/>
  <c r="AI612" i="48"/>
  <c r="AJ612" i="48"/>
  <c r="AN612" i="48"/>
  <c r="AS1501" i="48"/>
  <c r="AQ1501" i="48"/>
  <c r="AN1501" i="48"/>
  <c r="AK1501" i="48"/>
  <c r="AI1501" i="48"/>
  <c r="AM1501" i="48"/>
  <c r="AH1501" i="48"/>
  <c r="AT1501" i="48"/>
  <c r="AL1501" i="48"/>
  <c r="AJ1501" i="48"/>
  <c r="AN713" i="48"/>
  <c r="AL713" i="48"/>
  <c r="AK713" i="48"/>
  <c r="AI713" i="48"/>
  <c r="AT713" i="48"/>
  <c r="AM713" i="48"/>
  <c r="AH713" i="48"/>
  <c r="AJ713" i="48"/>
  <c r="AQ974" i="48"/>
  <c r="AS974" i="48"/>
  <c r="AQ1751" i="48"/>
  <c r="AS1751" i="48"/>
  <c r="AQ1345" i="48"/>
  <c r="AS1345" i="48"/>
  <c r="AK794" i="48"/>
  <c r="AL794" i="48"/>
  <c r="AM794" i="48"/>
  <c r="AH794" i="48"/>
  <c r="AJ794" i="48"/>
  <c r="AI794" i="48"/>
  <c r="AN794" i="48"/>
  <c r="AT794" i="48"/>
  <c r="AS1407" i="48"/>
  <c r="AQ1407" i="48"/>
  <c r="AK672" i="48"/>
  <c r="AH672" i="48"/>
  <c r="AM672" i="48"/>
  <c r="AT672" i="48"/>
  <c r="AL672" i="48"/>
  <c r="AI672" i="48"/>
  <c r="AJ672" i="48"/>
  <c r="AN672" i="48"/>
  <c r="AN826" i="48"/>
  <c r="AK826" i="48"/>
  <c r="AI826" i="48"/>
  <c r="AJ826" i="48"/>
  <c r="AT826" i="48"/>
  <c r="AL826" i="48"/>
  <c r="AM826" i="48"/>
  <c r="AH826" i="48"/>
  <c r="AS1254" i="48"/>
  <c r="AQ1254" i="48"/>
  <c r="AN1807" i="48"/>
  <c r="AI1807" i="48"/>
  <c r="AM1807" i="48"/>
  <c r="AH1807" i="48"/>
  <c r="AL1807" i="48"/>
  <c r="AK1807" i="48"/>
  <c r="AT1807" i="48"/>
  <c r="AJ1807" i="48"/>
  <c r="AN1053" i="48"/>
  <c r="AK1053" i="48"/>
  <c r="AT1053" i="48"/>
  <c r="AH1053" i="48"/>
  <c r="AL1053" i="48"/>
  <c r="AM1053" i="48"/>
  <c r="AI1053" i="48"/>
  <c r="AJ1053" i="48"/>
  <c r="AN1061" i="48"/>
  <c r="AL1061" i="48"/>
  <c r="AT1061" i="48"/>
  <c r="AK1061" i="48"/>
  <c r="AH1061" i="48"/>
  <c r="AI1061" i="48"/>
  <c r="AJ1061" i="48"/>
  <c r="AM1061" i="48"/>
  <c r="AQ858" i="48"/>
  <c r="AS858" i="48"/>
  <c r="AK770" i="48"/>
  <c r="AI770" i="48"/>
  <c r="AN770" i="48"/>
  <c r="AT770" i="48"/>
  <c r="AL770" i="48"/>
  <c r="AM770" i="48"/>
  <c r="AH770" i="48"/>
  <c r="AJ770" i="48"/>
  <c r="AQ1621" i="48"/>
  <c r="AS1621" i="48"/>
  <c r="AQ1529" i="48"/>
  <c r="AS1529" i="48"/>
  <c r="AK2039" i="48"/>
  <c r="AI2039" i="48"/>
  <c r="AH2039" i="48"/>
  <c r="AJ2039" i="48"/>
  <c r="AL2039" i="48"/>
  <c r="AT2039" i="48"/>
  <c r="AM2039" i="48"/>
  <c r="AN2039" i="48"/>
  <c r="AM870" i="48"/>
  <c r="AH870" i="48"/>
  <c r="AI870" i="48"/>
  <c r="AK870" i="48"/>
  <c r="AT870" i="48"/>
  <c r="AJ870" i="48"/>
  <c r="AL870" i="48"/>
  <c r="AN870" i="48"/>
  <c r="AN1276" i="48"/>
  <c r="AL1276" i="48"/>
  <c r="AK1276" i="48"/>
  <c r="AT1276" i="48"/>
  <c r="AH1276" i="48"/>
  <c r="AJ1276" i="48"/>
  <c r="AI1276" i="48"/>
  <c r="AM1276" i="48"/>
  <c r="AQ1109" i="48"/>
  <c r="AS1109" i="48"/>
  <c r="AS1574" i="48"/>
  <c r="AQ1574" i="48"/>
  <c r="AS2029" i="48"/>
  <c r="AQ2029" i="48"/>
  <c r="AS1011" i="48"/>
  <c r="AQ1011" i="48"/>
  <c r="AS656" i="48"/>
  <c r="AQ656" i="48"/>
  <c r="AS1336" i="48"/>
  <c r="AQ1336" i="48"/>
  <c r="AK2043" i="48"/>
  <c r="AM2043" i="48"/>
  <c r="AN2043" i="48"/>
  <c r="AI2043" i="48"/>
  <c r="AH2043" i="48"/>
  <c r="AJ2043" i="48"/>
  <c r="AL2043" i="48"/>
  <c r="AT2043" i="48"/>
  <c r="AI1182" i="48"/>
  <c r="AK1182" i="48"/>
  <c r="AT1182" i="48"/>
  <c r="AN1182" i="48"/>
  <c r="AL1182" i="48"/>
  <c r="AJ1182" i="48"/>
  <c r="AM1182" i="48"/>
  <c r="AH1182" i="48"/>
  <c r="AN1028" i="48"/>
  <c r="AM1028" i="48"/>
  <c r="AH1028" i="48"/>
  <c r="AT1028" i="48"/>
  <c r="AL1028" i="48"/>
  <c r="AK1028" i="48"/>
  <c r="AI1028" i="48"/>
  <c r="AJ1028" i="48"/>
  <c r="AS1044" i="48"/>
  <c r="AQ1044" i="48"/>
  <c r="AS1881" i="48"/>
  <c r="AQ1881" i="48"/>
  <c r="AQ882" i="48"/>
  <c r="AS882" i="48"/>
  <c r="AN1240" i="48"/>
  <c r="AL1240" i="48"/>
  <c r="AT1240" i="48"/>
  <c r="AH1240" i="48"/>
  <c r="AK1240" i="48"/>
  <c r="AJ1240" i="48"/>
  <c r="AI1240" i="48"/>
  <c r="AM1240" i="48"/>
  <c r="AS1660" i="48"/>
  <c r="AQ1660" i="48"/>
  <c r="AQ2035" i="48"/>
  <c r="AS2035" i="48"/>
  <c r="AS1079" i="48"/>
  <c r="AQ1079" i="48"/>
  <c r="AQ1205" i="48"/>
  <c r="AS1205" i="48"/>
  <c r="AK812" i="48"/>
  <c r="AH812" i="48"/>
  <c r="AT812" i="48"/>
  <c r="AM812" i="48"/>
  <c r="AL812" i="48"/>
  <c r="AI812" i="48"/>
  <c r="AJ812" i="48"/>
  <c r="AN812" i="48"/>
  <c r="AS1263" i="48"/>
  <c r="AQ1263" i="48"/>
  <c r="AN1263" i="48"/>
  <c r="AK1263" i="48"/>
  <c r="AI1263" i="48"/>
  <c r="AM1263" i="48"/>
  <c r="AH1263" i="48"/>
  <c r="AT1263" i="48"/>
  <c r="AL1263" i="48"/>
  <c r="AJ1263" i="48"/>
  <c r="AS835" i="48"/>
  <c r="AQ835" i="48"/>
  <c r="AS992" i="48"/>
  <c r="AQ992" i="48"/>
  <c r="AN1284" i="48"/>
  <c r="AL1284" i="48"/>
  <c r="AK1284" i="48"/>
  <c r="AT1284" i="48"/>
  <c r="AH1284" i="48"/>
  <c r="AM1284" i="48"/>
  <c r="AJ1284" i="48"/>
  <c r="AI1284" i="48"/>
  <c r="AK1372" i="48"/>
  <c r="AL1372" i="48"/>
  <c r="AH1372" i="48"/>
  <c r="AT1372" i="48"/>
  <c r="AM1372" i="48"/>
  <c r="AJ1372" i="48"/>
  <c r="AI1372" i="48"/>
  <c r="AN1372" i="48"/>
  <c r="AK1770" i="48"/>
  <c r="AM1770" i="48"/>
  <c r="AT1770" i="48"/>
  <c r="AL1770" i="48"/>
  <c r="AI1770" i="48"/>
  <c r="AH1770" i="48"/>
  <c r="AJ1770" i="48"/>
  <c r="AN1770" i="48"/>
  <c r="AQ1545" i="48"/>
  <c r="AS1545" i="48"/>
  <c r="AQ1078" i="48"/>
  <c r="AS1078" i="48"/>
  <c r="AQ1744" i="48"/>
  <c r="AS1744" i="48"/>
  <c r="AS1052" i="48"/>
  <c r="AQ1052" i="48"/>
  <c r="AS1246" i="48"/>
  <c r="AQ1246" i="48"/>
  <c r="AS1264" i="48"/>
  <c r="AQ1264" i="48"/>
  <c r="AQ1699" i="48"/>
  <c r="AS1699" i="48"/>
  <c r="AS1611" i="48"/>
  <c r="AQ1611" i="48"/>
  <c r="AN1611" i="48"/>
  <c r="AK1611" i="48"/>
  <c r="AI1611" i="48"/>
  <c r="AM1611" i="48"/>
  <c r="AH1611" i="48"/>
  <c r="AT1611" i="48"/>
  <c r="AL1611" i="48"/>
  <c r="AJ1611" i="48"/>
  <c r="AK604" i="48"/>
  <c r="AT604" i="48"/>
  <c r="AM604" i="48"/>
  <c r="AL604" i="48"/>
  <c r="AI604" i="48"/>
  <c r="AH604" i="48"/>
  <c r="AJ604" i="48"/>
  <c r="AN604" i="48"/>
  <c r="AM1174" i="48"/>
  <c r="AH1174" i="48"/>
  <c r="AI1174" i="48"/>
  <c r="AK1174" i="48"/>
  <c r="AT1174" i="48"/>
  <c r="AN1174" i="48"/>
  <c r="AL1174" i="48"/>
  <c r="AJ1174" i="48"/>
  <c r="AN1502" i="48"/>
  <c r="AL1502" i="48"/>
  <c r="AK1502" i="48"/>
  <c r="AT1502" i="48"/>
  <c r="AH1502" i="48"/>
  <c r="AI1502" i="48"/>
  <c r="AJ1502" i="48"/>
  <c r="AM1502" i="48"/>
  <c r="AN1088" i="48"/>
  <c r="AT1088" i="48"/>
  <c r="AL1088" i="48"/>
  <c r="AK1088" i="48"/>
  <c r="AI1088" i="48"/>
  <c r="AM1088" i="48"/>
  <c r="AH1088" i="48"/>
  <c r="AJ1088" i="48"/>
  <c r="AN996" i="48"/>
  <c r="AI996" i="48"/>
  <c r="AT996" i="48"/>
  <c r="AM996" i="48"/>
  <c r="AH996" i="48"/>
  <c r="AL996" i="48"/>
  <c r="AK996" i="48"/>
  <c r="AJ996" i="48"/>
  <c r="AS1188" i="48"/>
  <c r="AQ1188" i="48"/>
  <c r="AN1856" i="48"/>
  <c r="AI1856" i="48"/>
  <c r="AM1856" i="48"/>
  <c r="AH1856" i="48"/>
  <c r="AL1856" i="48"/>
  <c r="AK1856" i="48"/>
  <c r="AT1856" i="48"/>
  <c r="AJ1856" i="48"/>
  <c r="AQ1070" i="48"/>
  <c r="AS1070" i="48"/>
  <c r="AQ1808" i="48"/>
  <c r="AS1808" i="48"/>
  <c r="AJ1250" i="48"/>
  <c r="AN1250" i="48"/>
  <c r="AT1250" i="48"/>
  <c r="AL1250" i="48"/>
  <c r="AM1250" i="48"/>
  <c r="AH1250" i="48"/>
  <c r="AI1250" i="48"/>
  <c r="AK1250" i="48"/>
  <c r="AN1491" i="48"/>
  <c r="AK1491" i="48"/>
  <c r="AT1491" i="48"/>
  <c r="AI1491" i="48"/>
  <c r="AM1491" i="48"/>
  <c r="AJ1491" i="48"/>
  <c r="AH1491" i="48"/>
  <c r="AL1491" i="48"/>
  <c r="AN1540" i="48"/>
  <c r="AL1540" i="48"/>
  <c r="AK1540" i="48"/>
  <c r="AT1540" i="48"/>
  <c r="AH1540" i="48"/>
  <c r="AI1540" i="48"/>
  <c r="AM1540" i="48"/>
  <c r="AJ1540" i="48"/>
  <c r="AK590" i="48"/>
  <c r="AJ590" i="48"/>
  <c r="AT590" i="48"/>
  <c r="AL590" i="48"/>
  <c r="AM590" i="48"/>
  <c r="AH590" i="48"/>
  <c r="AI590" i="48"/>
  <c r="AN590" i="48"/>
  <c r="AN1242" i="48"/>
  <c r="AJ1242" i="48"/>
  <c r="AL1242" i="48"/>
  <c r="AM1242" i="48"/>
  <c r="AH1242" i="48"/>
  <c r="AI1242" i="48"/>
  <c r="AK1242" i="48"/>
  <c r="AT1242" i="48"/>
  <c r="AQ1886" i="48"/>
  <c r="AS1886" i="48"/>
  <c r="AN1374" i="48"/>
  <c r="AI1374" i="48"/>
  <c r="AK1374" i="48"/>
  <c r="AT1374" i="48"/>
  <c r="AL1374" i="48"/>
  <c r="AM1374" i="48"/>
  <c r="AH1374" i="48"/>
  <c r="AJ1374" i="48"/>
  <c r="AN741" i="48"/>
  <c r="AT741" i="48"/>
  <c r="AL741" i="48"/>
  <c r="AK741" i="48"/>
  <c r="AI741" i="48"/>
  <c r="AM741" i="48"/>
  <c r="AH741" i="48"/>
  <c r="AJ741" i="48"/>
  <c r="AQ666" i="48"/>
  <c r="AS666" i="48"/>
  <c r="AQ658" i="48"/>
  <c r="AS658" i="48"/>
  <c r="AS1199" i="48"/>
  <c r="AQ1199" i="48"/>
  <c r="AN1199" i="48"/>
  <c r="AK1199" i="48"/>
  <c r="AI1199" i="48"/>
  <c r="AM1199" i="48"/>
  <c r="AH1199" i="48"/>
  <c r="AT1199" i="48"/>
  <c r="AL1199" i="48"/>
  <c r="AJ1199" i="48"/>
  <c r="AN1160" i="48"/>
  <c r="AK1160" i="48"/>
  <c r="AI1160" i="48"/>
  <c r="AT1160" i="48"/>
  <c r="AM1160" i="48"/>
  <c r="AH1160" i="48"/>
  <c r="AL1160" i="48"/>
  <c r="AJ1160" i="48"/>
  <c r="AQ1890" i="48"/>
  <c r="AS1890" i="48"/>
  <c r="AS1425" i="48"/>
  <c r="AQ1425" i="48"/>
  <c r="AN879" i="48"/>
  <c r="AM879" i="48"/>
  <c r="AL879" i="48"/>
  <c r="AI879" i="48"/>
  <c r="AH879" i="48"/>
  <c r="AK879" i="48"/>
  <c r="AT879" i="48"/>
  <c r="AJ879" i="48"/>
  <c r="AN559" i="48"/>
  <c r="AK559" i="48"/>
  <c r="AI559" i="48"/>
  <c r="AT559" i="48"/>
  <c r="AM559" i="48"/>
  <c r="AH559" i="48"/>
  <c r="AL559" i="48"/>
  <c r="AJ559" i="48"/>
  <c r="AS1457" i="48"/>
  <c r="AQ1457" i="48"/>
  <c r="AS1476" i="48"/>
  <c r="AQ1476" i="48"/>
  <c r="AQ598" i="48"/>
  <c r="AS598" i="48"/>
  <c r="AK1976" i="48"/>
  <c r="AH1976" i="48"/>
  <c r="AM1976" i="48"/>
  <c r="AL1976" i="48"/>
  <c r="AI1976" i="48"/>
  <c r="AT1976" i="48"/>
  <c r="AJ1976" i="48"/>
  <c r="AN1976" i="48"/>
  <c r="AS1410" i="48"/>
  <c r="AQ1410" i="48"/>
  <c r="AS1911" i="48"/>
  <c r="AQ1911" i="48"/>
  <c r="AJ1685" i="48"/>
  <c r="AI1685" i="48"/>
  <c r="AT1685" i="48"/>
  <c r="AM1685" i="48"/>
  <c r="AN1685" i="48"/>
  <c r="AL1685" i="48"/>
  <c r="AH1685" i="48"/>
  <c r="AK1685" i="48"/>
  <c r="AS1351" i="48"/>
  <c r="AQ1351" i="48"/>
  <c r="AN1852" i="48"/>
  <c r="AT1852" i="48"/>
  <c r="AL1852" i="48"/>
  <c r="AK1852" i="48"/>
  <c r="AM1852" i="48"/>
  <c r="AI1852" i="48"/>
  <c r="AH1852" i="48"/>
  <c r="AJ1852" i="48"/>
  <c r="AS1659" i="48"/>
  <c r="AQ1659" i="48"/>
  <c r="AS644" i="48"/>
  <c r="AQ644" i="48"/>
  <c r="AQ1800" i="48"/>
  <c r="AS1800" i="48"/>
  <c r="AS1291" i="48"/>
  <c r="AQ1291" i="48"/>
  <c r="AK1332" i="48"/>
  <c r="AT1332" i="48"/>
  <c r="AL1332" i="48"/>
  <c r="AH1332" i="48"/>
  <c r="AM1332" i="48"/>
  <c r="AJ1332" i="48"/>
  <c r="AN1332" i="48"/>
  <c r="AI1332" i="48"/>
  <c r="AS1012" i="48"/>
  <c r="AQ1012" i="48"/>
  <c r="AS1598" i="48"/>
  <c r="AQ1598" i="48"/>
  <c r="AK744" i="48"/>
  <c r="AM744" i="48"/>
  <c r="AT744" i="48"/>
  <c r="AL744" i="48"/>
  <c r="AI744" i="48"/>
  <c r="AH744" i="48"/>
  <c r="AN744" i="48"/>
  <c r="AJ744" i="48"/>
  <c r="AS1864" i="48"/>
  <c r="AQ1864" i="48"/>
  <c r="AN1864" i="48"/>
  <c r="AK1864" i="48"/>
  <c r="AI1864" i="48"/>
  <c r="AH1864" i="48"/>
  <c r="AT1864" i="48"/>
  <c r="AM1864" i="48"/>
  <c r="AL1864" i="48"/>
  <c r="AJ1864" i="48"/>
  <c r="AQ1134" i="48"/>
  <c r="AS1134" i="48"/>
  <c r="AN1066" i="48"/>
  <c r="AJ1066" i="48"/>
  <c r="AM1066" i="48"/>
  <c r="AH1066" i="48"/>
  <c r="AI1066" i="48"/>
  <c r="AK1066" i="48"/>
  <c r="AT1066" i="48"/>
  <c r="AL1066" i="48"/>
  <c r="AQ1577" i="48"/>
  <c r="AS1577" i="48"/>
  <c r="AJ1712" i="48"/>
  <c r="AN1712" i="48"/>
  <c r="AM1712" i="48"/>
  <c r="AH1712" i="48"/>
  <c r="AI1712" i="48"/>
  <c r="AK1712" i="48"/>
  <c r="AT1712" i="48"/>
  <c r="AL1712" i="48"/>
  <c r="AS1615" i="48"/>
  <c r="AQ1615" i="48"/>
  <c r="AN1282" i="48"/>
  <c r="AJ1282" i="48"/>
  <c r="AT1282" i="48"/>
  <c r="AL1282" i="48"/>
  <c r="AM1282" i="48"/>
  <c r="AH1282" i="48"/>
  <c r="AI1282" i="48"/>
  <c r="AK1282" i="48"/>
  <c r="AS1546" i="48"/>
  <c r="AQ1546" i="48"/>
  <c r="AQ1126" i="48"/>
  <c r="AS1126" i="48"/>
  <c r="AN1479" i="48"/>
  <c r="AK1479" i="48"/>
  <c r="AM1479" i="48"/>
  <c r="AH1479" i="48"/>
  <c r="AL1479" i="48"/>
  <c r="AJ1479" i="48"/>
  <c r="AT1479" i="48"/>
  <c r="AI1479" i="48"/>
  <c r="AS2000" i="48"/>
  <c r="AQ2000" i="48"/>
  <c r="AK2000" i="48"/>
  <c r="AT2000" i="48"/>
  <c r="AL2000" i="48"/>
  <c r="AI2000" i="48"/>
  <c r="AM2000" i="48"/>
  <c r="AH2000" i="48"/>
  <c r="AJ2000" i="48"/>
  <c r="AN2000" i="48"/>
  <c r="AQ649" i="48"/>
  <c r="AS649" i="48"/>
  <c r="AN894" i="48"/>
  <c r="AT894" i="48"/>
  <c r="AJ894" i="48"/>
  <c r="AL894" i="48"/>
  <c r="AM894" i="48"/>
  <c r="AH894" i="48"/>
  <c r="AI894" i="48"/>
  <c r="AK894" i="48"/>
  <c r="AN1494" i="48"/>
  <c r="AL1494" i="48"/>
  <c r="AK1494" i="48"/>
  <c r="AT1494" i="48"/>
  <c r="AH1494" i="48"/>
  <c r="AI1494" i="48"/>
  <c r="AJ1494" i="48"/>
  <c r="AM1494" i="48"/>
  <c r="AQ1033" i="48"/>
  <c r="AS1033" i="48"/>
  <c r="AK1825" i="48"/>
  <c r="AT1825" i="48"/>
  <c r="AM1825" i="48"/>
  <c r="AN1825" i="48"/>
  <c r="AI1825" i="48"/>
  <c r="AH1825" i="48"/>
  <c r="AJ1825" i="48"/>
  <c r="AL1825" i="48"/>
  <c r="AS676" i="48"/>
  <c r="AQ676" i="48"/>
  <c r="AK676" i="48"/>
  <c r="AT676" i="48"/>
  <c r="AL676" i="48"/>
  <c r="AI676" i="48"/>
  <c r="AH676" i="48"/>
  <c r="AM676" i="48"/>
  <c r="AJ676" i="48"/>
  <c r="AN676" i="48"/>
  <c r="AN1295" i="48"/>
  <c r="AT1295" i="48"/>
  <c r="AL1295" i="48"/>
  <c r="AK1295" i="48"/>
  <c r="AI1295" i="48"/>
  <c r="AM1295" i="48"/>
  <c r="AH1295" i="48"/>
  <c r="AJ1295" i="48"/>
  <c r="AK1972" i="48"/>
  <c r="AI1972" i="48"/>
  <c r="AH1972" i="48"/>
  <c r="AT1972" i="48"/>
  <c r="AM1972" i="48"/>
  <c r="AL1972" i="48"/>
  <c r="AJ1972" i="48"/>
  <c r="AN1972" i="48"/>
  <c r="AQ1882" i="48"/>
  <c r="AS1882" i="48"/>
  <c r="AS960" i="48"/>
  <c r="AQ960" i="48"/>
  <c r="AT1749" i="48"/>
  <c r="AM1749" i="48"/>
  <c r="AI1749" i="48"/>
  <c r="AL1749" i="48"/>
  <c r="AK1749" i="48"/>
  <c r="AJ1749" i="48"/>
  <c r="AN1749" i="48"/>
  <c r="AH1749" i="48"/>
  <c r="AN1128" i="48"/>
  <c r="AM1128" i="48"/>
  <c r="AH1128" i="48"/>
  <c r="AT1128" i="48"/>
  <c r="AL1128" i="48"/>
  <c r="AK1128" i="48"/>
  <c r="AI1128" i="48"/>
  <c r="AJ1128" i="48"/>
  <c r="AS1871" i="48"/>
  <c r="AQ1871" i="48"/>
  <c r="AQ1752" i="48"/>
  <c r="AS1752" i="48"/>
  <c r="AJ615" i="48"/>
  <c r="AN615" i="48"/>
  <c r="AI615" i="48"/>
  <c r="AT615" i="48"/>
  <c r="AM615" i="48"/>
  <c r="AL615" i="48"/>
  <c r="AH615" i="48"/>
  <c r="AK615" i="48"/>
  <c r="AN1759" i="48"/>
  <c r="AL1759" i="48"/>
  <c r="AT1759" i="48"/>
  <c r="AK1759" i="48"/>
  <c r="AH1759" i="48"/>
  <c r="AI1759" i="48"/>
  <c r="AJ1759" i="48"/>
  <c r="AM1759" i="48"/>
  <c r="AN677" i="48"/>
  <c r="AT677" i="48"/>
  <c r="AL677" i="48"/>
  <c r="AK677" i="48"/>
  <c r="AI677" i="48"/>
  <c r="AM677" i="48"/>
  <c r="AH677" i="48"/>
  <c r="AJ677" i="48"/>
  <c r="AJ2040" i="48"/>
  <c r="AL2040" i="48"/>
  <c r="AH2040" i="48"/>
  <c r="AM2040" i="48"/>
  <c r="AI2040" i="48"/>
  <c r="AK2040" i="48"/>
  <c r="AN2040" i="48"/>
  <c r="AT2040" i="48"/>
  <c r="AS2037" i="48"/>
  <c r="AQ2037" i="48"/>
  <c r="AN721" i="48"/>
  <c r="AM721" i="48"/>
  <c r="AH721" i="48"/>
  <c r="AT721" i="48"/>
  <c r="AL721" i="48"/>
  <c r="AK721" i="48"/>
  <c r="AI721" i="48"/>
  <c r="AJ721" i="48"/>
  <c r="AS783" i="48"/>
  <c r="AQ783" i="48"/>
  <c r="AS755" i="48"/>
  <c r="AQ755" i="48"/>
  <c r="AJ755" i="48"/>
  <c r="AH755" i="48"/>
  <c r="AI755" i="48"/>
  <c r="AK755" i="48"/>
  <c r="AN755" i="48"/>
  <c r="AT755" i="48"/>
  <c r="AM755" i="48"/>
  <c r="AL755" i="48"/>
  <c r="AQ1130" i="48"/>
  <c r="AS1130" i="48"/>
  <c r="AN1118" i="48"/>
  <c r="AJ1118" i="48"/>
  <c r="AL1118" i="48"/>
  <c r="AM1118" i="48"/>
  <c r="AH1118" i="48"/>
  <c r="AI1118" i="48"/>
  <c r="AK1118" i="48"/>
  <c r="AT1118" i="48"/>
  <c r="AS1839" i="48"/>
  <c r="AQ1839" i="48"/>
  <c r="AS1484" i="48"/>
  <c r="AQ1484" i="48"/>
  <c r="AJ1408" i="48"/>
  <c r="AN1408" i="48"/>
  <c r="AI1408" i="48"/>
  <c r="AK1408" i="48"/>
  <c r="AT1408" i="48"/>
  <c r="AL1408" i="48"/>
  <c r="AM1408" i="48"/>
  <c r="AH1408" i="48"/>
  <c r="AN1292" i="48"/>
  <c r="AT1292" i="48"/>
  <c r="AH1292" i="48"/>
  <c r="AL1292" i="48"/>
  <c r="AK1292" i="48"/>
  <c r="AJ1292" i="48"/>
  <c r="AI1292" i="48"/>
  <c r="AM1292" i="48"/>
  <c r="AT931" i="48"/>
  <c r="AM931" i="48"/>
  <c r="AI931" i="48"/>
  <c r="AN931" i="48"/>
  <c r="AK931" i="48"/>
  <c r="AL931" i="48"/>
  <c r="AJ931" i="48"/>
  <c r="AH931" i="48"/>
  <c r="AK752" i="48"/>
  <c r="AI752" i="48"/>
  <c r="AH752" i="48"/>
  <c r="AM752" i="48"/>
  <c r="AT752" i="48"/>
  <c r="AL752" i="48"/>
  <c r="AJ752" i="48"/>
  <c r="AN752" i="48"/>
  <c r="AN1317" i="48"/>
  <c r="AK1317" i="48"/>
  <c r="AT1317" i="48"/>
  <c r="AM1317" i="48"/>
  <c r="AH1317" i="48"/>
  <c r="AL1317" i="48"/>
  <c r="AI1317" i="48"/>
  <c r="AJ1317" i="48"/>
  <c r="AN1373" i="48"/>
  <c r="AK1373" i="48"/>
  <c r="AI1373" i="48"/>
  <c r="AM1373" i="48"/>
  <c r="AT1373" i="48"/>
  <c r="AH1373" i="48"/>
  <c r="AL1373" i="48"/>
  <c r="AJ1373" i="48"/>
  <c r="AN753" i="48"/>
  <c r="AK753" i="48"/>
  <c r="AT753" i="48"/>
  <c r="AI753" i="48"/>
  <c r="AM753" i="48"/>
  <c r="AH753" i="48"/>
  <c r="AL753" i="48"/>
  <c r="AJ753" i="48"/>
  <c r="AN1273" i="48"/>
  <c r="AK1273" i="48"/>
  <c r="AH1273" i="48"/>
  <c r="AL1273" i="48"/>
  <c r="AI1273" i="48"/>
  <c r="AT1273" i="48"/>
  <c r="AM1273" i="48"/>
  <c r="AJ1273" i="48"/>
  <c r="AQ2031" i="48"/>
  <c r="AS2031" i="48"/>
  <c r="AJ442" i="48"/>
  <c r="AI442" i="48"/>
  <c r="AL442" i="48"/>
  <c r="AH442" i="48"/>
  <c r="AK442" i="48"/>
  <c r="AN442" i="48"/>
  <c r="AT442" i="48"/>
  <c r="AM442" i="48"/>
  <c r="AQ368" i="48"/>
  <c r="AS368" i="48"/>
  <c r="AJ201" i="48"/>
  <c r="AK201" i="48"/>
  <c r="AI201" i="48"/>
  <c r="AT201" i="48"/>
  <c r="AL201" i="48"/>
  <c r="AM201" i="48"/>
  <c r="AH201" i="48"/>
  <c r="AN392" i="48"/>
  <c r="AL392" i="48"/>
  <c r="AK392" i="48"/>
  <c r="AT392" i="48"/>
  <c r="AH392" i="48"/>
  <c r="AI392" i="48"/>
  <c r="AM392" i="48"/>
  <c r="AJ392" i="48"/>
  <c r="AI111" i="48"/>
  <c r="AT111" i="48"/>
  <c r="AM111" i="48"/>
  <c r="AH111" i="48"/>
  <c r="AL111" i="48"/>
  <c r="AK111" i="48"/>
  <c r="AJ111" i="48"/>
  <c r="AN547" i="48"/>
  <c r="AK547" i="48"/>
  <c r="AI547" i="48"/>
  <c r="AT547" i="48"/>
  <c r="AM547" i="48"/>
  <c r="AH547" i="48"/>
  <c r="AL547" i="48"/>
  <c r="AJ547" i="48"/>
  <c r="AQ420" i="48"/>
  <c r="AS420" i="48"/>
  <c r="AI146" i="48"/>
  <c r="AT146" i="48"/>
  <c r="AL146" i="48"/>
  <c r="AH146" i="48"/>
  <c r="AJ146" i="48"/>
  <c r="AM146" i="48"/>
  <c r="AK146" i="48"/>
  <c r="AN371" i="48"/>
  <c r="AK371" i="48"/>
  <c r="AI371" i="48"/>
  <c r="AT371" i="48"/>
  <c r="AM371" i="48"/>
  <c r="AH371" i="48"/>
  <c r="AL371" i="48"/>
  <c r="AJ371" i="48"/>
  <c r="AQ369" i="48"/>
  <c r="AS369" i="48"/>
  <c r="AS514" i="48"/>
  <c r="AQ514" i="48"/>
  <c r="AS319" i="48"/>
  <c r="AQ319" i="48"/>
  <c r="AN319" i="48"/>
  <c r="AK319" i="48"/>
  <c r="AI319" i="48"/>
  <c r="AM319" i="48"/>
  <c r="AH319" i="48"/>
  <c r="AT319" i="48"/>
  <c r="AL319" i="48"/>
  <c r="AJ319" i="48"/>
  <c r="AJ273" i="48"/>
  <c r="AI273" i="48"/>
  <c r="AT273" i="48"/>
  <c r="AK273" i="48"/>
  <c r="AL273" i="48"/>
  <c r="AM273" i="48"/>
  <c r="AH273" i="48"/>
  <c r="AL68" i="48"/>
  <c r="AK68" i="48"/>
  <c r="AT68" i="48"/>
  <c r="AH68" i="48"/>
  <c r="AJ68" i="48"/>
  <c r="AI68" i="48"/>
  <c r="AM68" i="48"/>
  <c r="AJ222" i="48"/>
  <c r="AI222" i="48"/>
  <c r="AL222" i="48"/>
  <c r="AH222" i="48"/>
  <c r="AK222" i="48"/>
  <c r="AT222" i="48"/>
  <c r="AM222" i="48"/>
  <c r="AS395" i="48"/>
  <c r="AQ395" i="48"/>
  <c r="AK345" i="48"/>
  <c r="AJ345" i="48"/>
  <c r="AL345" i="48"/>
  <c r="AM345" i="48"/>
  <c r="AH345" i="48"/>
  <c r="AI345" i="48"/>
  <c r="AN345" i="48"/>
  <c r="AT345" i="48"/>
  <c r="AK101" i="48"/>
  <c r="AT101" i="48"/>
  <c r="AL101" i="48"/>
  <c r="AM101" i="48"/>
  <c r="AH101" i="48"/>
  <c r="AJ101" i="48"/>
  <c r="AI101" i="48"/>
  <c r="AQ416" i="48"/>
  <c r="AS416" i="48"/>
  <c r="AT385" i="48"/>
  <c r="AK385" i="48"/>
  <c r="AL385" i="48"/>
  <c r="AM385" i="48"/>
  <c r="AH385" i="48"/>
  <c r="AI385" i="48"/>
  <c r="AN385" i="48"/>
  <c r="AJ385" i="48"/>
  <c r="AS438" i="48"/>
  <c r="AQ438" i="48"/>
  <c r="AJ438" i="48"/>
  <c r="AH438" i="48"/>
  <c r="AI438" i="48"/>
  <c r="AK438" i="48"/>
  <c r="AT438" i="48"/>
  <c r="AM438" i="48"/>
  <c r="AL438" i="48"/>
  <c r="AN438" i="48"/>
  <c r="AS659" i="48"/>
  <c r="AQ659" i="48"/>
  <c r="AS1942" i="48"/>
  <c r="AQ1942" i="48"/>
  <c r="AK2019" i="48"/>
  <c r="AH2019" i="48"/>
  <c r="AT2019" i="48"/>
  <c r="AL2019" i="48"/>
  <c r="AI2019" i="48"/>
  <c r="AJ2019" i="48"/>
  <c r="AM2019" i="48"/>
  <c r="AN2019" i="48"/>
  <c r="AT558" i="48"/>
  <c r="AM558" i="48"/>
  <c r="AJ558" i="48"/>
  <c r="AI558" i="48"/>
  <c r="AK558" i="48"/>
  <c r="AH558" i="48"/>
  <c r="AN558" i="48"/>
  <c r="AL558" i="48"/>
  <c r="AN997" i="48"/>
  <c r="AH997" i="48"/>
  <c r="AL997" i="48"/>
  <c r="AT997" i="48"/>
  <c r="AK997" i="48"/>
  <c r="AI997" i="48"/>
  <c r="AJ997" i="48"/>
  <c r="AM997" i="48"/>
  <c r="AQ1665" i="48"/>
  <c r="AS1665" i="48"/>
  <c r="AQ1804" i="48"/>
  <c r="AS1804" i="48"/>
  <c r="AQ1030" i="48"/>
  <c r="AS1030" i="48"/>
  <c r="AS1198" i="48"/>
  <c r="AQ1198" i="48"/>
  <c r="AQ1854" i="48"/>
  <c r="AS1854" i="48"/>
  <c r="AK1798" i="48"/>
  <c r="AT1798" i="48"/>
  <c r="AL1798" i="48"/>
  <c r="AI1798" i="48"/>
  <c r="AM1798" i="48"/>
  <c r="AH1798" i="48"/>
  <c r="AJ1798" i="48"/>
  <c r="AN1798" i="48"/>
  <c r="AN1167" i="48"/>
  <c r="AT1167" i="48"/>
  <c r="AM1167" i="48"/>
  <c r="AH1167" i="48"/>
  <c r="AL1167" i="48"/>
  <c r="AK1167" i="48"/>
  <c r="AI1167" i="48"/>
  <c r="AJ1167" i="48"/>
  <c r="AN2018" i="48"/>
  <c r="AM2018" i="48"/>
  <c r="AH2018" i="48"/>
  <c r="AT2018" i="48"/>
  <c r="AL2018" i="48"/>
  <c r="AK2018" i="48"/>
  <c r="AI2018" i="48"/>
  <c r="AJ2018" i="48"/>
  <c r="AK944" i="48"/>
  <c r="AI944" i="48"/>
  <c r="AH944" i="48"/>
  <c r="AT944" i="48"/>
  <c r="AM944" i="48"/>
  <c r="AL944" i="48"/>
  <c r="AN944" i="48"/>
  <c r="AJ944" i="48"/>
  <c r="AS1848" i="48"/>
  <c r="AQ1848" i="48"/>
  <c r="AN863" i="48"/>
  <c r="AJ863" i="48"/>
  <c r="AI863" i="48"/>
  <c r="AH863" i="48"/>
  <c r="AK863" i="48"/>
  <c r="AT863" i="48"/>
  <c r="AM863" i="48"/>
  <c r="AL863" i="48"/>
  <c r="AS891" i="48"/>
  <c r="AQ891" i="48"/>
  <c r="AN891" i="48"/>
  <c r="AL891" i="48"/>
  <c r="AI891" i="48"/>
  <c r="AM891" i="48"/>
  <c r="AH891" i="48"/>
  <c r="AK891" i="48"/>
  <c r="AT891" i="48"/>
  <c r="AJ891" i="48"/>
  <c r="AK614" i="48"/>
  <c r="AJ614" i="48"/>
  <c r="AT614" i="48"/>
  <c r="AL614" i="48"/>
  <c r="AM614" i="48"/>
  <c r="AH614" i="48"/>
  <c r="AI614" i="48"/>
  <c r="AN614" i="48"/>
  <c r="AN1946" i="48"/>
  <c r="AI1946" i="48"/>
  <c r="AM1946" i="48"/>
  <c r="AH1946" i="48"/>
  <c r="AL1946" i="48"/>
  <c r="AK1946" i="48"/>
  <c r="AT1946" i="48"/>
  <c r="AJ1946" i="48"/>
  <c r="AQ1552" i="48"/>
  <c r="AS1552" i="48"/>
  <c r="AI1793" i="48"/>
  <c r="AK1793" i="48"/>
  <c r="AT1793" i="48"/>
  <c r="AN1793" i="48"/>
  <c r="AL1793" i="48"/>
  <c r="AJ1793" i="48"/>
  <c r="AM1793" i="48"/>
  <c r="AH1793" i="48"/>
  <c r="AN1447" i="48"/>
  <c r="AK1447" i="48"/>
  <c r="AL1447" i="48"/>
  <c r="AM1447" i="48"/>
  <c r="AT1447" i="48"/>
  <c r="AJ1447" i="48"/>
  <c r="AH1447" i="48"/>
  <c r="AI1447" i="48"/>
  <c r="AQ1549" i="48"/>
  <c r="AS1549" i="48"/>
  <c r="AS771" i="48"/>
  <c r="AQ771" i="48"/>
  <c r="AQ822" i="48"/>
  <c r="AS822" i="48"/>
  <c r="AT1039" i="48"/>
  <c r="AM1039" i="48"/>
  <c r="AI1039" i="48"/>
  <c r="AN1039" i="48"/>
  <c r="AH1039" i="48"/>
  <c r="AK1039" i="48"/>
  <c r="AL1039" i="48"/>
  <c r="AJ1039" i="48"/>
  <c r="AS1773" i="48"/>
  <c r="AQ1773" i="48"/>
  <c r="AK1413" i="48"/>
  <c r="AH1413" i="48"/>
  <c r="AM1413" i="48"/>
  <c r="AT1413" i="48"/>
  <c r="AL1413" i="48"/>
  <c r="AI1413" i="48"/>
  <c r="AJ1413" i="48"/>
  <c r="AN1413" i="48"/>
  <c r="AK790" i="48"/>
  <c r="AJ790" i="48"/>
  <c r="AL790" i="48"/>
  <c r="AM790" i="48"/>
  <c r="AH790" i="48"/>
  <c r="AI790" i="48"/>
  <c r="AN790" i="48"/>
  <c r="AT790" i="48"/>
  <c r="AQ1289" i="48"/>
  <c r="AS1289" i="48"/>
  <c r="AT1151" i="48"/>
  <c r="AM1151" i="48"/>
  <c r="AI1151" i="48"/>
  <c r="AN1151" i="48"/>
  <c r="AH1151" i="48"/>
  <c r="AK1151" i="48"/>
  <c r="AL1151" i="48"/>
  <c r="AJ1151" i="48"/>
  <c r="AQ1503" i="48"/>
  <c r="AS1503" i="48"/>
  <c r="AN1084" i="48"/>
  <c r="AT1084" i="48"/>
  <c r="AM1084" i="48"/>
  <c r="AH1084" i="48"/>
  <c r="AL1084" i="48"/>
  <c r="AK1084" i="48"/>
  <c r="AI1084" i="48"/>
  <c r="AJ1084" i="48"/>
  <c r="AK896" i="48"/>
  <c r="AI896" i="48"/>
  <c r="AH896" i="48"/>
  <c r="AM896" i="48"/>
  <c r="AT896" i="48"/>
  <c r="AL896" i="48"/>
  <c r="AJ896" i="48"/>
  <c r="AN896" i="48"/>
  <c r="AQ1645" i="48"/>
  <c r="AS1645" i="48"/>
  <c r="AN1850" i="48"/>
  <c r="AK1850" i="48"/>
  <c r="AH1850" i="48"/>
  <c r="AL1850" i="48"/>
  <c r="AI1850" i="48"/>
  <c r="AT1850" i="48"/>
  <c r="AM1850" i="48"/>
  <c r="AJ1850" i="48"/>
  <c r="AL1642" i="48"/>
  <c r="AJ1642" i="48"/>
  <c r="AM1642" i="48"/>
  <c r="AH1642" i="48"/>
  <c r="AI1642" i="48"/>
  <c r="AK1642" i="48"/>
  <c r="AT1642" i="48"/>
  <c r="AN1642" i="48"/>
  <c r="AK1553" i="48"/>
  <c r="AI1553" i="48"/>
  <c r="AN1553" i="48"/>
  <c r="AT1553" i="48"/>
  <c r="AJ1553" i="48"/>
  <c r="AL1553" i="48"/>
  <c r="AM1553" i="48"/>
  <c r="AH1553" i="48"/>
  <c r="AQ1838" i="48"/>
  <c r="AS1838" i="48"/>
  <c r="AS1438" i="48"/>
  <c r="AQ1438" i="48"/>
  <c r="AK638" i="48"/>
  <c r="AJ638" i="48"/>
  <c r="AM638" i="48"/>
  <c r="AH638" i="48"/>
  <c r="AI638" i="48"/>
  <c r="AN638" i="48"/>
  <c r="AT638" i="48"/>
  <c r="AL638" i="48"/>
  <c r="AS1639" i="48"/>
  <c r="AQ1639" i="48"/>
  <c r="AS1562" i="48"/>
  <c r="AQ1562" i="48"/>
  <c r="AS943" i="48"/>
  <c r="AQ943" i="48"/>
  <c r="AK1445" i="48"/>
  <c r="AH1445" i="48"/>
  <c r="AM1445" i="48"/>
  <c r="AT1445" i="48"/>
  <c r="AL1445" i="48"/>
  <c r="AI1445" i="48"/>
  <c r="AJ1445" i="48"/>
  <c r="AN1445" i="48"/>
  <c r="AN1124" i="48"/>
  <c r="AT1124" i="48"/>
  <c r="AL1124" i="48"/>
  <c r="AK1124" i="48"/>
  <c r="AI1124" i="48"/>
  <c r="AM1124" i="48"/>
  <c r="AH1124" i="48"/>
  <c r="AJ1124" i="48"/>
  <c r="AS1909" i="48"/>
  <c r="AQ1909" i="48"/>
  <c r="AS1766" i="48"/>
  <c r="AQ1766" i="48"/>
  <c r="AS1489" i="48"/>
  <c r="AQ1489" i="48"/>
  <c r="AQ1544" i="48"/>
  <c r="AS1544" i="48"/>
  <c r="AQ678" i="48"/>
  <c r="AS678" i="48"/>
  <c r="AJ683" i="48"/>
  <c r="AH683" i="48"/>
  <c r="AK683" i="48"/>
  <c r="AM683" i="48"/>
  <c r="AT683" i="48"/>
  <c r="AN683" i="48"/>
  <c r="AL683" i="48"/>
  <c r="AI683" i="48"/>
  <c r="AQ582" i="48"/>
  <c r="AS582" i="48"/>
  <c r="AQ557" i="48"/>
  <c r="AS557" i="48"/>
  <c r="AQ1045" i="48"/>
  <c r="AS1045" i="48"/>
  <c r="AN1146" i="48"/>
  <c r="AJ1146" i="48"/>
  <c r="AL1146" i="48"/>
  <c r="AM1146" i="48"/>
  <c r="AH1146" i="48"/>
  <c r="AI1146" i="48"/>
  <c r="AK1146" i="48"/>
  <c r="AT1146" i="48"/>
  <c r="AK1984" i="48"/>
  <c r="AT1984" i="48"/>
  <c r="AM1984" i="48"/>
  <c r="AL1984" i="48"/>
  <c r="AI1984" i="48"/>
  <c r="AH1984" i="48"/>
  <c r="AJ1984" i="48"/>
  <c r="AN1984" i="48"/>
  <c r="AQ1369" i="48"/>
  <c r="AS1369" i="48"/>
  <c r="AN1296" i="48"/>
  <c r="AL1296" i="48"/>
  <c r="AK1296" i="48"/>
  <c r="AT1296" i="48"/>
  <c r="AH1296" i="48"/>
  <c r="AI1296" i="48"/>
  <c r="AM1296" i="48"/>
  <c r="AJ1296" i="48"/>
  <c r="AS596" i="48"/>
  <c r="AQ596" i="48"/>
  <c r="AN1213" i="48"/>
  <c r="AK1213" i="48"/>
  <c r="AH1213" i="48"/>
  <c r="AJ1213" i="48"/>
  <c r="AL1213" i="48"/>
  <c r="AI1213" i="48"/>
  <c r="AT1213" i="48"/>
  <c r="AM1213" i="48"/>
  <c r="AQ1013" i="48"/>
  <c r="AS1013" i="48"/>
  <c r="AK932" i="48"/>
  <c r="AI932" i="48"/>
  <c r="AH932" i="48"/>
  <c r="AT932" i="48"/>
  <c r="AM932" i="48"/>
  <c r="AL932" i="48"/>
  <c r="AJ932" i="48"/>
  <c r="AN932" i="48"/>
  <c r="AQ930" i="48"/>
  <c r="AS930" i="48"/>
  <c r="AQ745" i="48"/>
  <c r="AS745" i="48"/>
  <c r="AJ739" i="48"/>
  <c r="AL739" i="48"/>
  <c r="AN739" i="48"/>
  <c r="AI739" i="48"/>
  <c r="AH739" i="48"/>
  <c r="AK739" i="48"/>
  <c r="AT739" i="48"/>
  <c r="AM739" i="48"/>
  <c r="AK824" i="48"/>
  <c r="AT824" i="48"/>
  <c r="AL824" i="48"/>
  <c r="AI824" i="48"/>
  <c r="AH824" i="48"/>
  <c r="AM824" i="48"/>
  <c r="AN824" i="48"/>
  <c r="AJ824" i="48"/>
  <c r="AN1285" i="48"/>
  <c r="AK1285" i="48"/>
  <c r="AT1285" i="48"/>
  <c r="AM1285" i="48"/>
  <c r="AH1285" i="48"/>
  <c r="AJ1285" i="48"/>
  <c r="AL1285" i="48"/>
  <c r="AI1285" i="48"/>
  <c r="AM2006" i="48"/>
  <c r="AK2006" i="48"/>
  <c r="AT2006" i="48"/>
  <c r="AJ2006" i="48"/>
  <c r="AL2006" i="48"/>
  <c r="AI2006" i="48"/>
  <c r="AH2006" i="48"/>
  <c r="AN2006" i="48"/>
  <c r="AK600" i="48"/>
  <c r="AI600" i="48"/>
  <c r="AH600" i="48"/>
  <c r="AM600" i="48"/>
  <c r="AT600" i="48"/>
  <c r="AL600" i="48"/>
  <c r="AN600" i="48"/>
  <c r="AJ600" i="48"/>
  <c r="AS1355" i="48"/>
  <c r="AQ1355" i="48"/>
  <c r="AN993" i="48"/>
  <c r="AH993" i="48"/>
  <c r="AL993" i="48"/>
  <c r="AK993" i="48"/>
  <c r="AT993" i="48"/>
  <c r="AI993" i="48"/>
  <c r="AM993" i="48"/>
  <c r="AJ993" i="48"/>
  <c r="AS1498" i="48"/>
  <c r="AQ1498" i="48"/>
  <c r="AQ1074" i="48"/>
  <c r="AS1074" i="48"/>
  <c r="AS1730" i="48"/>
  <c r="AQ1730" i="48"/>
  <c r="AN1730" i="48"/>
  <c r="AK1730" i="48"/>
  <c r="AI1730" i="48"/>
  <c r="AM1730" i="48"/>
  <c r="AH1730" i="48"/>
  <c r="AT1730" i="48"/>
  <c r="AL1730" i="48"/>
  <c r="AJ1730" i="48"/>
  <c r="AS1440" i="48"/>
  <c r="AQ1440" i="48"/>
  <c r="AN883" i="48"/>
  <c r="AM883" i="48"/>
  <c r="AK883" i="48"/>
  <c r="AT883" i="48"/>
  <c r="AJ883" i="48"/>
  <c r="AL883" i="48"/>
  <c r="AI883" i="48"/>
  <c r="AH883" i="48"/>
  <c r="AS1579" i="48"/>
  <c r="AQ1579" i="48"/>
  <c r="AS1104" i="48"/>
  <c r="AQ1104" i="48"/>
  <c r="AI679" i="48"/>
  <c r="AN679" i="48"/>
  <c r="AJ679" i="48"/>
  <c r="AT679" i="48"/>
  <c r="AM679" i="48"/>
  <c r="AL679" i="48"/>
  <c r="AH679" i="48"/>
  <c r="AK679" i="48"/>
  <c r="AS1418" i="48"/>
  <c r="AQ1418" i="48"/>
  <c r="AN1168" i="48"/>
  <c r="AL1168" i="48"/>
  <c r="AK1168" i="48"/>
  <c r="AH1168" i="48"/>
  <c r="AT1168" i="48"/>
  <c r="AI1168" i="48"/>
  <c r="AM1168" i="48"/>
  <c r="AJ1168" i="48"/>
  <c r="AS575" i="48"/>
  <c r="AQ575" i="48"/>
  <c r="AS1988" i="48"/>
  <c r="AQ1988" i="48"/>
  <c r="AQ1731" i="48"/>
  <c r="AS1731" i="48"/>
  <c r="AS1434" i="48"/>
  <c r="AQ1434" i="48"/>
  <c r="AN801" i="48"/>
  <c r="AT801" i="48"/>
  <c r="AM801" i="48"/>
  <c r="AH801" i="48"/>
  <c r="AL801" i="48"/>
  <c r="AK801" i="48"/>
  <c r="AI801" i="48"/>
  <c r="AJ801" i="48"/>
  <c r="AS1564" i="48"/>
  <c r="AQ1564" i="48"/>
  <c r="AN1275" i="48"/>
  <c r="AT1275" i="48"/>
  <c r="AL1275" i="48"/>
  <c r="AK1275" i="48"/>
  <c r="AI1275" i="48"/>
  <c r="AM1275" i="48"/>
  <c r="AH1275" i="48"/>
  <c r="AJ1275" i="48"/>
  <c r="AS1512" i="48"/>
  <c r="AQ1512" i="48"/>
  <c r="AJ1384" i="48"/>
  <c r="AI1384" i="48"/>
  <c r="AT1384" i="48"/>
  <c r="AM1384" i="48"/>
  <c r="AL1384" i="48"/>
  <c r="AH1384" i="48"/>
  <c r="AK1384" i="48"/>
  <c r="AN1384" i="48"/>
  <c r="AS1603" i="48"/>
  <c r="AQ1603" i="48"/>
  <c r="AN1603" i="48"/>
  <c r="AK1603" i="48"/>
  <c r="AI1603" i="48"/>
  <c r="AM1603" i="48"/>
  <c r="AH1603" i="48"/>
  <c r="AT1603" i="48"/>
  <c r="AL1603" i="48"/>
  <c r="AJ1603" i="48"/>
  <c r="AT1138" i="48"/>
  <c r="AN1138" i="48"/>
  <c r="AL1138" i="48"/>
  <c r="AJ1138" i="48"/>
  <c r="AM1138" i="48"/>
  <c r="AH1138" i="48"/>
  <c r="AI1138" i="48"/>
  <c r="AK1138" i="48"/>
  <c r="AS1047" i="48"/>
  <c r="AQ1047" i="48"/>
  <c r="AQ766" i="48"/>
  <c r="AS766" i="48"/>
  <c r="AQ1974" i="48"/>
  <c r="AS1974" i="48"/>
  <c r="AN1679" i="48"/>
  <c r="AK1679" i="48"/>
  <c r="AT1679" i="48"/>
  <c r="AH1679" i="48"/>
  <c r="AL1679" i="48"/>
  <c r="AI1679" i="48"/>
  <c r="AM1679" i="48"/>
  <c r="AJ1679" i="48"/>
  <c r="AJ775" i="48"/>
  <c r="AI775" i="48"/>
  <c r="AN775" i="48"/>
  <c r="AL775" i="48"/>
  <c r="AH775" i="48"/>
  <c r="AK775" i="48"/>
  <c r="AT775" i="48"/>
  <c r="AM775" i="48"/>
  <c r="AS1468" i="48"/>
  <c r="AQ1468" i="48"/>
  <c r="AQ978" i="48"/>
  <c r="AS978" i="48"/>
  <c r="AK602" i="48"/>
  <c r="AI602" i="48"/>
  <c r="AN602" i="48"/>
  <c r="AT602" i="48"/>
  <c r="AL602" i="48"/>
  <c r="AM602" i="48"/>
  <c r="AH602" i="48"/>
  <c r="AJ602" i="48"/>
  <c r="AK1555" i="48"/>
  <c r="AM1555" i="48"/>
  <c r="AT1555" i="48"/>
  <c r="AL1555" i="48"/>
  <c r="AI1555" i="48"/>
  <c r="AH1555" i="48"/>
  <c r="AJ1555" i="48"/>
  <c r="AN1555" i="48"/>
  <c r="AN1057" i="48"/>
  <c r="AT1057" i="48"/>
  <c r="AK1057" i="48"/>
  <c r="AH1057" i="48"/>
  <c r="AL1057" i="48"/>
  <c r="AI1057" i="48"/>
  <c r="AM1057" i="48"/>
  <c r="AJ1057" i="48"/>
  <c r="AS1530" i="48"/>
  <c r="AQ1530" i="48"/>
  <c r="AQ661" i="48"/>
  <c r="AS661" i="48"/>
  <c r="AN617" i="48"/>
  <c r="AK617" i="48"/>
  <c r="AI617" i="48"/>
  <c r="AT617" i="48"/>
  <c r="AM617" i="48"/>
  <c r="AH617" i="48"/>
  <c r="AL617" i="48"/>
  <c r="AJ617" i="48"/>
  <c r="AQ650" i="48"/>
  <c r="AS650" i="48"/>
  <c r="AN1866" i="48"/>
  <c r="AK1866" i="48"/>
  <c r="AH1866" i="48"/>
  <c r="AL1866" i="48"/>
  <c r="AI1866" i="48"/>
  <c r="AT1866" i="48"/>
  <c r="AM1866" i="48"/>
  <c r="AJ1866" i="48"/>
  <c r="AS1809" i="48"/>
  <c r="AQ1809" i="48"/>
  <c r="AK952" i="48"/>
  <c r="AH952" i="48"/>
  <c r="AT952" i="48"/>
  <c r="AM952" i="48"/>
  <c r="AL952" i="48"/>
  <c r="AI952" i="48"/>
  <c r="AN952" i="48"/>
  <c r="AJ952" i="48"/>
  <c r="AQ1025" i="48"/>
  <c r="AS1025" i="48"/>
  <c r="AK722" i="48"/>
  <c r="AT722" i="48"/>
  <c r="AL722" i="48"/>
  <c r="AM722" i="48"/>
  <c r="AH722" i="48"/>
  <c r="AI722" i="48"/>
  <c r="AN722" i="48"/>
  <c r="AJ722" i="48"/>
  <c r="AS1663" i="48"/>
  <c r="AQ1663" i="48"/>
  <c r="AS1913" i="48"/>
  <c r="AQ1913" i="48"/>
  <c r="AS1401" i="48"/>
  <c r="AQ1401" i="48"/>
  <c r="AK1401" i="48"/>
  <c r="AT1401" i="48"/>
  <c r="AL1401" i="48"/>
  <c r="AI1401" i="48"/>
  <c r="AH1401" i="48"/>
  <c r="AM1401" i="48"/>
  <c r="AJ1401" i="48"/>
  <c r="AN1401" i="48"/>
  <c r="AK724" i="48"/>
  <c r="AT724" i="48"/>
  <c r="AM724" i="48"/>
  <c r="AL724" i="48"/>
  <c r="AI724" i="48"/>
  <c r="AH724" i="48"/>
  <c r="AJ724" i="48"/>
  <c r="AN724" i="48"/>
  <c r="AN1655" i="48"/>
  <c r="AI1655" i="48"/>
  <c r="AM1655" i="48"/>
  <c r="AH1655" i="48"/>
  <c r="AT1655" i="48"/>
  <c r="AL1655" i="48"/>
  <c r="AK1655" i="48"/>
  <c r="AJ1655" i="48"/>
  <c r="AS579" i="48"/>
  <c r="AQ579" i="48"/>
  <c r="AS1888" i="48"/>
  <c r="AQ1888" i="48"/>
  <c r="AN1888" i="48"/>
  <c r="AK1888" i="48"/>
  <c r="AI1888" i="48"/>
  <c r="AH1888" i="48"/>
  <c r="AT1888" i="48"/>
  <c r="AM1888" i="48"/>
  <c r="AL1888" i="48"/>
  <c r="AJ1888" i="48"/>
  <c r="AM1768" i="48"/>
  <c r="AH1768" i="48"/>
  <c r="AI1768" i="48"/>
  <c r="AK1768" i="48"/>
  <c r="AT1768" i="48"/>
  <c r="AJ1768" i="48"/>
  <c r="AL1768" i="48"/>
  <c r="AN1768" i="48"/>
  <c r="AK636" i="48"/>
  <c r="AT636" i="48"/>
  <c r="AM636" i="48"/>
  <c r="AL636" i="48"/>
  <c r="AI636" i="48"/>
  <c r="AH636" i="48"/>
  <c r="AJ636" i="48"/>
  <c r="AN636" i="48"/>
  <c r="AT939" i="48"/>
  <c r="AM939" i="48"/>
  <c r="AI939" i="48"/>
  <c r="AN939" i="48"/>
  <c r="AK939" i="48"/>
  <c r="AH939" i="48"/>
  <c r="AL939" i="48"/>
  <c r="AJ939" i="48"/>
  <c r="AN1500" i="48"/>
  <c r="AJ1500" i="48"/>
  <c r="AL1500" i="48"/>
  <c r="AM1500" i="48"/>
  <c r="AH1500" i="48"/>
  <c r="AI1500" i="48"/>
  <c r="AK1500" i="48"/>
  <c r="AT1500" i="48"/>
  <c r="AS1068" i="48"/>
  <c r="AQ1068" i="48"/>
  <c r="AQ938" i="48"/>
  <c r="AS938" i="48"/>
  <c r="AK1547" i="48"/>
  <c r="AH1547" i="48"/>
  <c r="AM1547" i="48"/>
  <c r="AT1547" i="48"/>
  <c r="AL1547" i="48"/>
  <c r="AI1547" i="48"/>
  <c r="AJ1547" i="48"/>
  <c r="AN1547" i="48"/>
  <c r="AI1444" i="48"/>
  <c r="AK1444" i="48"/>
  <c r="AT1444" i="48"/>
  <c r="AN1444" i="48"/>
  <c r="AL1444" i="48"/>
  <c r="AJ1444" i="48"/>
  <c r="AM1444" i="48"/>
  <c r="AH1444" i="48"/>
  <c r="AS1855" i="48"/>
  <c r="AQ1855" i="48"/>
  <c r="AS1318" i="48"/>
  <c r="AQ1318" i="48"/>
  <c r="AN1801" i="48"/>
  <c r="AJ1801" i="48"/>
  <c r="AM1801" i="48"/>
  <c r="AH1801" i="48"/>
  <c r="AI1801" i="48"/>
  <c r="AK1801" i="48"/>
  <c r="AT1801" i="48"/>
  <c r="AL1801" i="48"/>
  <c r="AQ1732" i="48"/>
  <c r="AS1732" i="48"/>
  <c r="AT1035" i="48"/>
  <c r="AM1035" i="48"/>
  <c r="AI1035" i="48"/>
  <c r="AN1035" i="48"/>
  <c r="AK1035" i="48"/>
  <c r="AH1035" i="48"/>
  <c r="AL1035" i="48"/>
  <c r="AJ1035" i="48"/>
  <c r="AN1017" i="48"/>
  <c r="AL1017" i="48"/>
  <c r="AK1017" i="48"/>
  <c r="AT1017" i="48"/>
  <c r="AH1017" i="48"/>
  <c r="AJ1017" i="48"/>
  <c r="AI1017" i="48"/>
  <c r="AM1017" i="48"/>
  <c r="AQ1018" i="48"/>
  <c r="AS1018" i="48"/>
  <c r="AN1216" i="48"/>
  <c r="AL1216" i="48"/>
  <c r="AK1216" i="48"/>
  <c r="AT1216" i="48"/>
  <c r="AH1216" i="48"/>
  <c r="AI1216" i="48"/>
  <c r="AM1216" i="48"/>
  <c r="AJ1216" i="48"/>
  <c r="AQ1760" i="48"/>
  <c r="AS1760" i="48"/>
  <c r="AS1992" i="48"/>
  <c r="AQ1992" i="48"/>
  <c r="AS1968" i="48"/>
  <c r="AQ1968" i="48"/>
  <c r="AN1968" i="48"/>
  <c r="AK1968" i="48"/>
  <c r="AI1968" i="48"/>
  <c r="AH1968" i="48"/>
  <c r="AT1968" i="48"/>
  <c r="AM1968" i="48"/>
  <c r="AL1968" i="48"/>
  <c r="AJ1968" i="48"/>
  <c r="AS1356" i="48"/>
  <c r="AQ1356" i="48"/>
  <c r="AQ837" i="48"/>
  <c r="AS837" i="48"/>
  <c r="AM1122" i="48"/>
  <c r="AH1122" i="48"/>
  <c r="AI1122" i="48"/>
  <c r="AK1122" i="48"/>
  <c r="AT1122" i="48"/>
  <c r="AN1122" i="48"/>
  <c r="AL1122" i="48"/>
  <c r="AJ1122" i="48"/>
  <c r="AS1223" i="48"/>
  <c r="AQ1223" i="48"/>
  <c r="AN1223" i="48"/>
  <c r="AK1223" i="48"/>
  <c r="AI1223" i="48"/>
  <c r="AM1223" i="48"/>
  <c r="AH1223" i="48"/>
  <c r="AT1223" i="48"/>
  <c r="AL1223" i="48"/>
  <c r="AJ1223" i="48"/>
  <c r="AS632" i="48"/>
  <c r="AQ632" i="48"/>
  <c r="AQ1763" i="48"/>
  <c r="AS1763" i="48"/>
  <c r="AS1928" i="48"/>
  <c r="AQ1928" i="48"/>
  <c r="AQ705" i="48"/>
  <c r="AS705" i="48"/>
  <c r="AQ642" i="48"/>
  <c r="AS642" i="48"/>
  <c r="AM1310" i="48"/>
  <c r="AH1310" i="48"/>
  <c r="AI1310" i="48"/>
  <c r="AK1310" i="48"/>
  <c r="AT1310" i="48"/>
  <c r="AN1310" i="48"/>
  <c r="AL1310" i="48"/>
  <c r="AJ1310" i="48"/>
  <c r="AS1211" i="48"/>
  <c r="AQ1211" i="48"/>
  <c r="AS1782" i="48"/>
  <c r="AQ1782" i="48"/>
  <c r="AQ1237" i="48"/>
  <c r="AS1237" i="48"/>
  <c r="AS936" i="48"/>
  <c r="AQ936" i="48"/>
  <c r="AJ855" i="48"/>
  <c r="AN855" i="48"/>
  <c r="AI855" i="48"/>
  <c r="AK855" i="48"/>
  <c r="AT855" i="48"/>
  <c r="AM855" i="48"/>
  <c r="AL855" i="48"/>
  <c r="AH855" i="48"/>
  <c r="AM1753" i="48"/>
  <c r="AI1753" i="48"/>
  <c r="AN1753" i="48"/>
  <c r="AT1753" i="48"/>
  <c r="AK1753" i="48"/>
  <c r="AH1753" i="48"/>
  <c r="AJ1753" i="48"/>
  <c r="AL1753" i="48"/>
  <c r="AQ1536" i="48"/>
  <c r="AS1536" i="48"/>
  <c r="AS1508" i="48"/>
  <c r="AQ1508" i="48"/>
  <c r="AT1043" i="48"/>
  <c r="AM1043" i="48"/>
  <c r="AI1043" i="48"/>
  <c r="AN1043" i="48"/>
  <c r="AL1043" i="48"/>
  <c r="AK1043" i="48"/>
  <c r="AJ1043" i="48"/>
  <c r="AH1043" i="48"/>
  <c r="AT1015" i="48"/>
  <c r="AM1015" i="48"/>
  <c r="AI1015" i="48"/>
  <c r="AN1015" i="48"/>
  <c r="AH1015" i="48"/>
  <c r="AJ1015" i="48"/>
  <c r="AK1015" i="48"/>
  <c r="AL1015" i="48"/>
  <c r="AQ1691" i="48"/>
  <c r="AS1691" i="48"/>
  <c r="AN1300" i="48"/>
  <c r="AK1300" i="48"/>
  <c r="AT1300" i="48"/>
  <c r="AH1300" i="48"/>
  <c r="AL1300" i="48"/>
  <c r="AM1300" i="48"/>
  <c r="AJ1300" i="48"/>
  <c r="AI1300" i="48"/>
  <c r="AQ1772" i="48"/>
  <c r="AS1772" i="48"/>
  <c r="AQ1483" i="48"/>
  <c r="AS1483" i="48"/>
  <c r="AS945" i="48"/>
  <c r="AQ945" i="48"/>
  <c r="AS1912" i="48"/>
  <c r="AQ1912" i="48"/>
  <c r="AQ665" i="48"/>
  <c r="AS665" i="48"/>
  <c r="AS1405" i="48"/>
  <c r="AQ1405" i="48"/>
  <c r="AS800" i="48"/>
  <c r="AQ800" i="48"/>
  <c r="AK1376" i="48"/>
  <c r="AL1376" i="48"/>
  <c r="AH1376" i="48"/>
  <c r="AT1376" i="48"/>
  <c r="AM1376" i="48"/>
  <c r="AJ1376" i="48"/>
  <c r="AN1376" i="48"/>
  <c r="AI1376" i="48"/>
  <c r="AN689" i="48"/>
  <c r="AK689" i="48"/>
  <c r="AT689" i="48"/>
  <c r="AI689" i="48"/>
  <c r="AM689" i="48"/>
  <c r="AH689" i="48"/>
  <c r="AL689" i="48"/>
  <c r="AJ689" i="48"/>
  <c r="AS816" i="48"/>
  <c r="AQ816" i="48"/>
  <c r="AQ1463" i="48"/>
  <c r="AS1463" i="48"/>
  <c r="AN1641" i="48"/>
  <c r="AK1641" i="48"/>
  <c r="AT1641" i="48"/>
  <c r="AM1641" i="48"/>
  <c r="AJ1641" i="48"/>
  <c r="AH1641" i="48"/>
  <c r="AL1641" i="48"/>
  <c r="AI1641" i="48"/>
  <c r="AJ1472" i="48"/>
  <c r="AN1472" i="48"/>
  <c r="AI1472" i="48"/>
  <c r="AK1472" i="48"/>
  <c r="AT1472" i="48"/>
  <c r="AL1472" i="48"/>
  <c r="AM1472" i="48"/>
  <c r="AH1472" i="48"/>
  <c r="AQ1001" i="48"/>
  <c r="AS1001" i="48"/>
  <c r="AS1741" i="48"/>
  <c r="AQ1741" i="48"/>
  <c r="AS1971" i="48"/>
  <c r="AQ1971" i="48"/>
  <c r="AS1967" i="48"/>
  <c r="AQ1967" i="48"/>
  <c r="AJ1163" i="48"/>
  <c r="AI1163" i="48"/>
  <c r="AK1163" i="48"/>
  <c r="AM1163" i="48"/>
  <c r="AT1163" i="48"/>
  <c r="AH1163" i="48"/>
  <c r="AN1163" i="48"/>
  <c r="AL1163" i="48"/>
  <c r="AN1245" i="48"/>
  <c r="AK1245" i="48"/>
  <c r="AH1245" i="48"/>
  <c r="AJ1245" i="48"/>
  <c r="AL1245" i="48"/>
  <c r="AI1245" i="48"/>
  <c r="AT1245" i="48"/>
  <c r="AM1245" i="48"/>
  <c r="AQ1349" i="48"/>
  <c r="AS1349" i="48"/>
  <c r="AS1916" i="48"/>
  <c r="AQ1916" i="48"/>
  <c r="AI1824" i="48"/>
  <c r="AL1824" i="48"/>
  <c r="AH1824" i="48"/>
  <c r="AJ1824" i="48"/>
  <c r="AM1824" i="48"/>
  <c r="AK1824" i="48"/>
  <c r="AT1824" i="48"/>
  <c r="AN1824" i="48"/>
  <c r="AQ1149" i="48"/>
  <c r="AS1149" i="48"/>
  <c r="AQ869" i="48"/>
  <c r="AS869" i="48"/>
  <c r="AS1366" i="48"/>
  <c r="AQ1366" i="48"/>
  <c r="AN1620" i="48"/>
  <c r="AL1620" i="48"/>
  <c r="AK1620" i="48"/>
  <c r="AT1620" i="48"/>
  <c r="AH1620" i="48"/>
  <c r="AI1620" i="48"/>
  <c r="AM1620" i="48"/>
  <c r="AJ1620" i="48"/>
  <c r="AQ730" i="48"/>
  <c r="AS730" i="48"/>
  <c r="AQ1341" i="48"/>
  <c r="AS1341" i="48"/>
  <c r="AK810" i="48"/>
  <c r="AM810" i="48"/>
  <c r="AH810" i="48"/>
  <c r="AJ810" i="48"/>
  <c r="AI810" i="48"/>
  <c r="AN810" i="48"/>
  <c r="AT810" i="48"/>
  <c r="AL810" i="48"/>
  <c r="AQ1939" i="48"/>
  <c r="AS1939" i="48"/>
  <c r="AQ1704" i="48"/>
  <c r="AS1704" i="48"/>
  <c r="AQ693" i="48"/>
  <c r="AS693" i="48"/>
  <c r="AQ1683" i="48"/>
  <c r="AS1683" i="48"/>
  <c r="AK1397" i="48"/>
  <c r="AM1397" i="48"/>
  <c r="AT1397" i="48"/>
  <c r="AL1397" i="48"/>
  <c r="AI1397" i="48"/>
  <c r="AH1397" i="48"/>
  <c r="AJ1397" i="48"/>
  <c r="AN1397" i="48"/>
  <c r="AL982" i="48"/>
  <c r="AJ982" i="48"/>
  <c r="AM982" i="48"/>
  <c r="AH982" i="48"/>
  <c r="AI982" i="48"/>
  <c r="AK982" i="48"/>
  <c r="AT982" i="48"/>
  <c r="AN982" i="48"/>
  <c r="AS1486" i="48"/>
  <c r="AQ1486" i="48"/>
  <c r="AQ389" i="48"/>
  <c r="AS389" i="48"/>
  <c r="AS418" i="48"/>
  <c r="AQ418" i="48"/>
  <c r="AS451" i="48"/>
  <c r="AQ451" i="48"/>
  <c r="AT530" i="48"/>
  <c r="AM530" i="48"/>
  <c r="AI530" i="48"/>
  <c r="AN530" i="48"/>
  <c r="AK530" i="48"/>
  <c r="AH530" i="48"/>
  <c r="AL530" i="48"/>
  <c r="AJ530" i="48"/>
  <c r="AS491" i="48"/>
  <c r="AQ491" i="48"/>
  <c r="AQ476" i="48"/>
  <c r="AS476" i="48"/>
  <c r="AK139" i="48"/>
  <c r="AI139" i="48"/>
  <c r="AM139" i="48"/>
  <c r="AS139" i="48" s="1"/>
  <c r="AH139" i="48"/>
  <c r="AT139" i="48"/>
  <c r="AL139" i="48"/>
  <c r="AJ139" i="48"/>
  <c r="AQ139" i="48" s="1"/>
  <c r="AM91" i="48"/>
  <c r="AH91" i="48"/>
  <c r="AT91" i="48"/>
  <c r="AL91" i="48"/>
  <c r="AK91" i="48"/>
  <c r="AI91" i="48"/>
  <c r="AJ91" i="48"/>
  <c r="AK77" i="48"/>
  <c r="AJ77" i="48"/>
  <c r="AI77" i="48"/>
  <c r="AT77" i="48"/>
  <c r="AL77" i="48"/>
  <c r="AM77" i="48"/>
  <c r="AH77" i="48"/>
  <c r="AJ262" i="48"/>
  <c r="AK262" i="48"/>
  <c r="AT262" i="48"/>
  <c r="AM262" i="48"/>
  <c r="AL262" i="48"/>
  <c r="AH262" i="48"/>
  <c r="AI262" i="48"/>
  <c r="AM63" i="48"/>
  <c r="AH63" i="48"/>
  <c r="AT63" i="48"/>
  <c r="AL63" i="48"/>
  <c r="AK63" i="48"/>
  <c r="AI63" i="48"/>
  <c r="AJ63" i="48"/>
  <c r="AN2056" i="48"/>
  <c r="AK2056" i="48"/>
  <c r="AT2056" i="48"/>
  <c r="AI2056" i="48"/>
  <c r="AJ2056" i="48"/>
  <c r="AH2056" i="48"/>
  <c r="AM2056" i="48"/>
  <c r="AL2056" i="48"/>
  <c r="AS302" i="48"/>
  <c r="AQ302" i="48"/>
  <c r="AL545" i="48"/>
  <c r="AN545" i="48"/>
  <c r="AM545" i="48"/>
  <c r="AH545" i="48"/>
  <c r="AI545" i="48"/>
  <c r="AK545" i="48"/>
  <c r="AT545" i="48"/>
  <c r="AJ545" i="48"/>
  <c r="AK167" i="48"/>
  <c r="AI167" i="48"/>
  <c r="AM167" i="48"/>
  <c r="AS167" i="48" s="1"/>
  <c r="AH167" i="48"/>
  <c r="AT167" i="48"/>
  <c r="AL167" i="48"/>
  <c r="AJ167" i="48"/>
  <c r="AQ167" i="48" s="1"/>
  <c r="AQ484" i="48"/>
  <c r="AS484" i="48"/>
  <c r="AQ461" i="48"/>
  <c r="AS461" i="48"/>
  <c r="AM251" i="48"/>
  <c r="AH251" i="48"/>
  <c r="AT251" i="48"/>
  <c r="AL251" i="48"/>
  <c r="AK251" i="48"/>
  <c r="AI251" i="48"/>
  <c r="AJ251" i="48"/>
  <c r="AS427" i="48"/>
  <c r="AQ427" i="48"/>
  <c r="AT112" i="48"/>
  <c r="AH112" i="48"/>
  <c r="AL112" i="48"/>
  <c r="AK112" i="48"/>
  <c r="AM112" i="48"/>
  <c r="AJ112" i="48"/>
  <c r="AI112" i="48"/>
  <c r="AQ505" i="48"/>
  <c r="AS505" i="48"/>
  <c r="AN343" i="48"/>
  <c r="AT343" i="48"/>
  <c r="AL343" i="48"/>
  <c r="AK343" i="48"/>
  <c r="AI343" i="48"/>
  <c r="AM343" i="48"/>
  <c r="AH343" i="48"/>
  <c r="AJ343" i="48"/>
  <c r="AN496" i="48"/>
  <c r="AL496" i="48"/>
  <c r="AT496" i="48"/>
  <c r="AK496" i="48"/>
  <c r="AH496" i="48"/>
  <c r="AM496" i="48"/>
  <c r="AJ496" i="48"/>
  <c r="AI496" i="48"/>
  <c r="AN512" i="48"/>
  <c r="AL512" i="48"/>
  <c r="AT512" i="48"/>
  <c r="AK512" i="48"/>
  <c r="AH512" i="48"/>
  <c r="AM512" i="48"/>
  <c r="AJ512" i="48"/>
  <c r="AI512" i="48"/>
  <c r="AJ330" i="48"/>
  <c r="AI330" i="48"/>
  <c r="AL330" i="48"/>
  <c r="AN330" i="48"/>
  <c r="AH330" i="48"/>
  <c r="AK330" i="48"/>
  <c r="AT330" i="48"/>
  <c r="AM330" i="48"/>
  <c r="AM278" i="48"/>
  <c r="AJ278" i="48"/>
  <c r="AH278" i="48"/>
  <c r="AK278" i="48"/>
  <c r="AT278" i="48"/>
  <c r="AL278" i="48"/>
  <c r="AI278" i="48"/>
  <c r="AQ388" i="48"/>
  <c r="AS388" i="48"/>
  <c r="AT450" i="48"/>
  <c r="AN450" i="48"/>
  <c r="AI450" i="48"/>
  <c r="AL450" i="48"/>
  <c r="AM450" i="48"/>
  <c r="AJ450" i="48"/>
  <c r="AH450" i="48"/>
  <c r="AK450" i="48"/>
  <c r="AS390" i="48"/>
  <c r="AQ390" i="48"/>
  <c r="AJ390" i="48"/>
  <c r="AH390" i="48"/>
  <c r="AK390" i="48"/>
  <c r="AT390" i="48"/>
  <c r="AM390" i="48"/>
  <c r="AN390" i="48"/>
  <c r="AI390" i="48"/>
  <c r="AL390" i="48"/>
  <c r="AQ301" i="48"/>
  <c r="AS301" i="48"/>
  <c r="AS331" i="48"/>
  <c r="AQ331" i="48"/>
  <c r="AN419" i="48"/>
  <c r="AK419" i="48"/>
  <c r="AI419" i="48"/>
  <c r="AT419" i="48"/>
  <c r="AM419" i="48"/>
  <c r="AH419" i="48"/>
  <c r="AL419" i="48"/>
  <c r="AJ419" i="48"/>
  <c r="AN334" i="48"/>
  <c r="AJ334" i="48"/>
  <c r="AI334" i="48"/>
  <c r="AT334" i="48"/>
  <c r="AM334" i="48"/>
  <c r="AL334" i="48"/>
  <c r="AH334" i="48"/>
  <c r="AK334" i="48"/>
  <c r="AQ533" i="48"/>
  <c r="AS533" i="48"/>
  <c r="AQ425" i="48"/>
  <c r="AS425" i="48"/>
  <c r="AS506" i="48"/>
  <c r="AQ506" i="48"/>
  <c r="AM242" i="48"/>
  <c r="AK242" i="48"/>
  <c r="AI242" i="48"/>
  <c r="AT242" i="48"/>
  <c r="AL242" i="48"/>
  <c r="AJ242" i="48"/>
  <c r="AH242" i="48"/>
  <c r="AQ349" i="48"/>
  <c r="AS349" i="48"/>
  <c r="AS479" i="48"/>
  <c r="AQ479" i="48"/>
  <c r="AN479" i="48"/>
  <c r="AK479" i="48"/>
  <c r="AI479" i="48"/>
  <c r="AM479" i="48"/>
  <c r="AH479" i="48"/>
  <c r="AT479" i="48"/>
  <c r="AL479" i="48"/>
  <c r="AJ479" i="48"/>
  <c r="AK397" i="48"/>
  <c r="AJ397" i="48"/>
  <c r="AT397" i="48"/>
  <c r="AL397" i="48"/>
  <c r="AM397" i="48"/>
  <c r="AH397" i="48"/>
  <c r="AI397" i="48"/>
  <c r="AN397" i="48"/>
  <c r="AT490" i="48"/>
  <c r="AM490" i="48"/>
  <c r="AI490" i="48"/>
  <c r="AN490" i="48"/>
  <c r="AL490" i="48"/>
  <c r="AK490" i="48"/>
  <c r="AJ490" i="48"/>
  <c r="AH490" i="48"/>
  <c r="AS342" i="48"/>
  <c r="AQ342" i="48"/>
  <c r="AJ342" i="48"/>
  <c r="AK342" i="48"/>
  <c r="AI342" i="48"/>
  <c r="AT342" i="48"/>
  <c r="AM342" i="48"/>
  <c r="AL342" i="48"/>
  <c r="AH342" i="48"/>
  <c r="AN342" i="48"/>
  <c r="AK137" i="48"/>
  <c r="AJ137" i="48"/>
  <c r="AL137" i="48"/>
  <c r="AM137" i="48"/>
  <c r="AH137" i="48"/>
  <c r="AI137" i="48"/>
  <c r="AT137" i="48"/>
  <c r="AH338" i="48"/>
  <c r="AK338" i="48"/>
  <c r="AN338" i="48"/>
  <c r="AI338" i="48"/>
  <c r="AT338" i="48"/>
  <c r="AM338" i="48"/>
  <c r="AL338" i="48"/>
  <c r="AJ338" i="48"/>
  <c r="AN480" i="48"/>
  <c r="AL480" i="48"/>
  <c r="AK480" i="48"/>
  <c r="AT480" i="48"/>
  <c r="AH480" i="48"/>
  <c r="AM480" i="48"/>
  <c r="AJ480" i="48"/>
  <c r="AI480" i="48"/>
  <c r="AT510" i="48"/>
  <c r="AI510" i="48"/>
  <c r="AM510" i="48"/>
  <c r="AK510" i="48"/>
  <c r="AN510" i="48"/>
  <c r="AJ510" i="48"/>
  <c r="AH510" i="48"/>
  <c r="AL510" i="48"/>
  <c r="AT143" i="48"/>
  <c r="AL143" i="48"/>
  <c r="AK143" i="48"/>
  <c r="AI143" i="48"/>
  <c r="AM143" i="48"/>
  <c r="AH143" i="48"/>
  <c r="AJ143" i="48"/>
  <c r="AQ516" i="48"/>
  <c r="AS516" i="48"/>
  <c r="AL168" i="48"/>
  <c r="AK168" i="48"/>
  <c r="AT168" i="48"/>
  <c r="AH168" i="48"/>
  <c r="AI168" i="48"/>
  <c r="AM168" i="48"/>
  <c r="AJ168" i="48"/>
  <c r="AM123" i="48"/>
  <c r="AH123" i="48"/>
  <c r="AT123" i="48"/>
  <c r="AL123" i="48"/>
  <c r="AK123" i="48"/>
  <c r="AI123" i="48"/>
  <c r="AJ123" i="48"/>
  <c r="AN412" i="48"/>
  <c r="AL412" i="48"/>
  <c r="AK412" i="48"/>
  <c r="AT412" i="48"/>
  <c r="AH412" i="48"/>
  <c r="AI412" i="48"/>
  <c r="AM412" i="48"/>
  <c r="AJ412" i="48"/>
  <c r="AN455" i="48"/>
  <c r="AT455" i="48"/>
  <c r="AL455" i="48"/>
  <c r="AK455" i="48"/>
  <c r="AI455" i="48"/>
  <c r="AM455" i="48"/>
  <c r="AH455" i="48"/>
  <c r="AJ455" i="48"/>
  <c r="AI199" i="48"/>
  <c r="AM199" i="48"/>
  <c r="AH199" i="48"/>
  <c r="AT199" i="48"/>
  <c r="AL199" i="48"/>
  <c r="AK199" i="48"/>
  <c r="AJ199" i="48"/>
  <c r="AK149" i="48"/>
  <c r="AL149" i="48"/>
  <c r="AM149" i="48"/>
  <c r="AH149" i="48"/>
  <c r="AI149" i="48"/>
  <c r="AJ149" i="48"/>
  <c r="AT149" i="48"/>
  <c r="AQ424" i="48"/>
  <c r="AS424" i="48"/>
  <c r="AS446" i="48"/>
  <c r="AQ446" i="48"/>
  <c r="AS370" i="48"/>
  <c r="AQ370" i="48"/>
  <c r="AK133" i="48"/>
  <c r="AM133" i="48"/>
  <c r="AH133" i="48"/>
  <c r="AJ133" i="48"/>
  <c r="AI133" i="48"/>
  <c r="AT133" i="48"/>
  <c r="AL133" i="48"/>
  <c r="AQ380" i="48"/>
  <c r="AS380" i="48"/>
  <c r="AQ465" i="48"/>
  <c r="AS465" i="48"/>
  <c r="AN456" i="48"/>
  <c r="AL456" i="48"/>
  <c r="AK456" i="48"/>
  <c r="AT456" i="48"/>
  <c r="AH456" i="48"/>
  <c r="AI456" i="48"/>
  <c r="AM456" i="48"/>
  <c r="AJ456" i="48"/>
  <c r="AQ421" i="48"/>
  <c r="AS421" i="48"/>
  <c r="AS439" i="48"/>
  <c r="AQ439" i="48"/>
  <c r="AJ362" i="48"/>
  <c r="AI362" i="48"/>
  <c r="AL362" i="48"/>
  <c r="AN362" i="48"/>
  <c r="AH362" i="48"/>
  <c r="AK362" i="48"/>
  <c r="AT362" i="48"/>
  <c r="AM362" i="48"/>
  <c r="AN472" i="48"/>
  <c r="AL472" i="48"/>
  <c r="AK472" i="48"/>
  <c r="AT472" i="48"/>
  <c r="AH472" i="48"/>
  <c r="AI472" i="48"/>
  <c r="AM472" i="48"/>
  <c r="AJ472" i="48"/>
  <c r="AK844" i="48"/>
  <c r="AT844" i="48"/>
  <c r="AL844" i="48"/>
  <c r="AI844" i="48"/>
  <c r="AH844" i="48"/>
  <c r="AM844" i="48"/>
  <c r="AJ844" i="48"/>
  <c r="AN844" i="48"/>
  <c r="AS1192" i="48"/>
  <c r="AQ1192" i="48"/>
  <c r="AK756" i="48"/>
  <c r="AM756" i="48"/>
  <c r="AT756" i="48"/>
  <c r="AL756" i="48"/>
  <c r="AI756" i="48"/>
  <c r="AH756" i="48"/>
  <c r="AJ756" i="48"/>
  <c r="AN756" i="48"/>
  <c r="AQ1014" i="48"/>
  <c r="AS1014" i="48"/>
  <c r="AQ946" i="48"/>
  <c r="AS946" i="48"/>
  <c r="AK798" i="48"/>
  <c r="AJ798" i="48"/>
  <c r="AI798" i="48"/>
  <c r="AN798" i="48"/>
  <c r="AT798" i="48"/>
  <c r="AL798" i="48"/>
  <c r="AM798" i="48"/>
  <c r="AH798" i="48"/>
  <c r="AK1523" i="48"/>
  <c r="AI1523" i="48"/>
  <c r="AH1523" i="48"/>
  <c r="AM1523" i="48"/>
  <c r="AT1523" i="48"/>
  <c r="AL1523" i="48"/>
  <c r="AN1523" i="48"/>
  <c r="AJ1523" i="48"/>
  <c r="AM1748" i="48"/>
  <c r="AH1748" i="48"/>
  <c r="AI1748" i="48"/>
  <c r="AK1748" i="48"/>
  <c r="AT1748" i="48"/>
  <c r="AN1748" i="48"/>
  <c r="AL1748" i="48"/>
  <c r="AJ1748" i="48"/>
  <c r="AQ862" i="48"/>
  <c r="AS862" i="48"/>
  <c r="AN809" i="48"/>
  <c r="AK809" i="48"/>
  <c r="AI809" i="48"/>
  <c r="AT809" i="48"/>
  <c r="AM809" i="48"/>
  <c r="AH809" i="48"/>
  <c r="AL809" i="48"/>
  <c r="AJ809" i="48"/>
  <c r="AQ1329" i="48"/>
  <c r="AS1329" i="48"/>
  <c r="AQ1077" i="48"/>
  <c r="AS1077" i="48"/>
  <c r="AS1717" i="48"/>
  <c r="AQ1717" i="48"/>
  <c r="AS1821" i="48"/>
  <c r="AQ1821" i="48"/>
  <c r="AS1619" i="48"/>
  <c r="AQ1619" i="48"/>
  <c r="AQ1042" i="48"/>
  <c r="AS1042" i="48"/>
  <c r="AN1648" i="48"/>
  <c r="AT1648" i="48"/>
  <c r="AH1648" i="48"/>
  <c r="AL1648" i="48"/>
  <c r="AK1648" i="48"/>
  <c r="AJ1648" i="48"/>
  <c r="AI1648" i="48"/>
  <c r="AM1648" i="48"/>
  <c r="AN1585" i="48"/>
  <c r="AK1585" i="48"/>
  <c r="AL1585" i="48"/>
  <c r="AT1585" i="48"/>
  <c r="AI1585" i="48"/>
  <c r="AM1585" i="48"/>
  <c r="AJ1585" i="48"/>
  <c r="AH1585" i="48"/>
  <c r="AS1063" i="48"/>
  <c r="AQ1063" i="48"/>
  <c r="AQ574" i="48"/>
  <c r="AS574" i="48"/>
  <c r="AN1050" i="48"/>
  <c r="AJ1050" i="48"/>
  <c r="AI1050" i="48"/>
  <c r="AK1050" i="48"/>
  <c r="AT1050" i="48"/>
  <c r="AL1050" i="48"/>
  <c r="AM1050" i="48"/>
  <c r="AH1050" i="48"/>
  <c r="AS2011" i="48"/>
  <c r="AQ2011" i="48"/>
  <c r="AK2011" i="48"/>
  <c r="AT2011" i="48"/>
  <c r="AL2011" i="48"/>
  <c r="AI2011" i="48"/>
  <c r="AH2011" i="48"/>
  <c r="AM2011" i="48"/>
  <c r="AJ2011" i="48"/>
  <c r="AN2011" i="48"/>
  <c r="AJ1046" i="48"/>
  <c r="AN1046" i="48"/>
  <c r="AM1046" i="48"/>
  <c r="AH1046" i="48"/>
  <c r="AI1046" i="48"/>
  <c r="AK1046" i="48"/>
  <c r="AT1046" i="48"/>
  <c r="AL1046" i="48"/>
  <c r="AS1178" i="48"/>
  <c r="AQ1178" i="48"/>
  <c r="AQ842" i="48"/>
  <c r="AS842" i="48"/>
  <c r="AQ1944" i="48"/>
  <c r="AS1944" i="48"/>
  <c r="AS1111" i="48"/>
  <c r="AQ1111" i="48"/>
  <c r="AS1667" i="48"/>
  <c r="AQ1667" i="48"/>
  <c r="AK876" i="48"/>
  <c r="AM876" i="48"/>
  <c r="AT876" i="48"/>
  <c r="AL876" i="48"/>
  <c r="AI876" i="48"/>
  <c r="AH876" i="48"/>
  <c r="AJ876" i="48"/>
  <c r="AN876" i="48"/>
  <c r="AN1576" i="48"/>
  <c r="AK1576" i="48"/>
  <c r="AT1576" i="48"/>
  <c r="AH1576" i="48"/>
  <c r="AL1576" i="48"/>
  <c r="AI1576" i="48"/>
  <c r="AM1576" i="48"/>
  <c r="AJ1576" i="48"/>
  <c r="AQ1431" i="48"/>
  <c r="AS1431" i="48"/>
  <c r="AS967" i="48"/>
  <c r="AQ967" i="48"/>
  <c r="AN1601" i="48"/>
  <c r="AK1601" i="48"/>
  <c r="AH1601" i="48"/>
  <c r="AL1601" i="48"/>
  <c r="AI1601" i="48"/>
  <c r="AT1601" i="48"/>
  <c r="AM1601" i="48"/>
  <c r="AJ1601" i="48"/>
  <c r="AN1442" i="48"/>
  <c r="AK1442" i="48"/>
  <c r="AT1442" i="48"/>
  <c r="AH1442" i="48"/>
  <c r="AL1442" i="48"/>
  <c r="AI1442" i="48"/>
  <c r="AM1442" i="48"/>
  <c r="AJ1442" i="48"/>
  <c r="AS1256" i="48"/>
  <c r="AQ1256" i="48"/>
  <c r="AS668" i="48"/>
  <c r="AQ668" i="48"/>
  <c r="AK706" i="48"/>
  <c r="AT706" i="48"/>
  <c r="AJ706" i="48"/>
  <c r="AL706" i="48"/>
  <c r="AM706" i="48"/>
  <c r="AH706" i="48"/>
  <c r="AI706" i="48"/>
  <c r="AN706" i="48"/>
  <c r="AN1209" i="48"/>
  <c r="AK1209" i="48"/>
  <c r="AH1209" i="48"/>
  <c r="AL1209" i="48"/>
  <c r="AI1209" i="48"/>
  <c r="AT1209" i="48"/>
  <c r="AM1209" i="48"/>
  <c r="AJ1209" i="48"/>
  <c r="AT1095" i="48"/>
  <c r="AI1095" i="48"/>
  <c r="AM1095" i="48"/>
  <c r="AN1095" i="48"/>
  <c r="AH1095" i="48"/>
  <c r="AJ1095" i="48"/>
  <c r="AK1095" i="48"/>
  <c r="AL1095" i="48"/>
  <c r="AQ1609" i="48"/>
  <c r="AS1609" i="48"/>
  <c r="AS856" i="48"/>
  <c r="AQ856" i="48"/>
  <c r="AQ1998" i="48"/>
  <c r="AS1998" i="48"/>
  <c r="AN1432" i="48"/>
  <c r="AJ1432" i="48"/>
  <c r="AL1432" i="48"/>
  <c r="AM1432" i="48"/>
  <c r="AH1432" i="48"/>
  <c r="AI1432" i="48"/>
  <c r="AK1432" i="48"/>
  <c r="AT1432" i="48"/>
  <c r="AK1814" i="48"/>
  <c r="AH1814" i="48"/>
  <c r="AT1814" i="48"/>
  <c r="AM1814" i="48"/>
  <c r="AI1814" i="48"/>
  <c r="AL1814" i="48"/>
  <c r="AJ1814" i="48"/>
  <c r="AN1814" i="48"/>
  <c r="AQ1495" i="48"/>
  <c r="AS1495" i="48"/>
  <c r="AS1131" i="48"/>
  <c r="AQ1131" i="48"/>
  <c r="AQ890" i="48"/>
  <c r="AS890" i="48"/>
  <c r="AS1640" i="48"/>
  <c r="AQ1640" i="48"/>
  <c r="AQ1747" i="48"/>
  <c r="AS1747" i="48"/>
  <c r="AT995" i="48"/>
  <c r="AM995" i="48"/>
  <c r="AI995" i="48"/>
  <c r="AN995" i="48"/>
  <c r="AL995" i="48"/>
  <c r="AK995" i="48"/>
  <c r="AJ995" i="48"/>
  <c r="AH995" i="48"/>
  <c r="AS635" i="48"/>
  <c r="AQ635" i="48"/>
  <c r="AN635" i="48"/>
  <c r="AJ635" i="48"/>
  <c r="AL635" i="48"/>
  <c r="AH635" i="48"/>
  <c r="AK635" i="48"/>
  <c r="AT635" i="48"/>
  <c r="AM635" i="48"/>
  <c r="AI635" i="48"/>
  <c r="AM1757" i="48"/>
  <c r="AL1757" i="48"/>
  <c r="AI1757" i="48"/>
  <c r="AH1757" i="48"/>
  <c r="AN1757" i="48"/>
  <c r="AK1757" i="48"/>
  <c r="AT1757" i="48"/>
  <c r="AJ1757" i="48"/>
  <c r="AM1953" i="48"/>
  <c r="AH1953" i="48"/>
  <c r="AI1953" i="48"/>
  <c r="AK1953" i="48"/>
  <c r="AT1953" i="48"/>
  <c r="AN1953" i="48"/>
  <c r="AL1953" i="48"/>
  <c r="AJ1953" i="48"/>
  <c r="AS671" i="48"/>
  <c r="AQ671" i="48"/>
  <c r="AN1473" i="48"/>
  <c r="AT1473" i="48"/>
  <c r="AM1473" i="48"/>
  <c r="AH1473" i="48"/>
  <c r="AL1473" i="48"/>
  <c r="AK1473" i="48"/>
  <c r="AI1473" i="48"/>
  <c r="AJ1473" i="48"/>
  <c r="AN1989" i="48"/>
  <c r="AI1989" i="48"/>
  <c r="AM1989" i="48"/>
  <c r="AH1989" i="48"/>
  <c r="AT1989" i="48"/>
  <c r="AL1989" i="48"/>
  <c r="AK1989" i="48"/>
  <c r="AJ1989" i="48"/>
  <c r="AN1812" i="48"/>
  <c r="AK1812" i="48"/>
  <c r="AL1812" i="48"/>
  <c r="AJ1812" i="48"/>
  <c r="AT1812" i="48"/>
  <c r="AI1812" i="48"/>
  <c r="AH1812" i="48"/>
  <c r="AM1812" i="48"/>
  <c r="AQ1297" i="48"/>
  <c r="AS1297" i="48"/>
  <c r="AQ786" i="48"/>
  <c r="AS786" i="48"/>
  <c r="AS643" i="48"/>
  <c r="AQ643" i="48"/>
  <c r="AQ618" i="48"/>
  <c r="AS618" i="48"/>
  <c r="AN937" i="48"/>
  <c r="AL937" i="48"/>
  <c r="AK937" i="48"/>
  <c r="AT937" i="48"/>
  <c r="AH937" i="48"/>
  <c r="AJ937" i="48"/>
  <c r="AI937" i="48"/>
  <c r="AM937" i="48"/>
  <c r="AQ1002" i="48"/>
  <c r="AS1002" i="48"/>
  <c r="AK716" i="48"/>
  <c r="AI716" i="48"/>
  <c r="AH716" i="48"/>
  <c r="AM716" i="48"/>
  <c r="AT716" i="48"/>
  <c r="AL716" i="48"/>
  <c r="AJ716" i="48"/>
  <c r="AN716" i="48"/>
  <c r="AS1959" i="48"/>
  <c r="AQ1959" i="48"/>
  <c r="AS1474" i="48"/>
  <c r="AQ1474" i="48"/>
  <c r="AS1183" i="48"/>
  <c r="AQ1183" i="48"/>
  <c r="AN1696" i="48"/>
  <c r="AJ1696" i="48"/>
  <c r="AT1696" i="48"/>
  <c r="AL1696" i="48"/>
  <c r="AM1696" i="48"/>
  <c r="AH1696" i="48"/>
  <c r="AI1696" i="48"/>
  <c r="AK1696" i="48"/>
  <c r="AS1891" i="48"/>
  <c r="AQ1891" i="48"/>
  <c r="AQ1169" i="48"/>
  <c r="AS1169" i="48"/>
  <c r="AS1604" i="48"/>
  <c r="AQ1604" i="48"/>
  <c r="AS1103" i="48"/>
  <c r="AQ1103" i="48"/>
  <c r="AN1633" i="48"/>
  <c r="AK1633" i="48"/>
  <c r="AH1633" i="48"/>
  <c r="AL1633" i="48"/>
  <c r="AI1633" i="48"/>
  <c r="AT1633" i="48"/>
  <c r="AM1633" i="48"/>
  <c r="AJ1633" i="48"/>
  <c r="AS759" i="48"/>
  <c r="AQ759" i="48"/>
  <c r="AS1706" i="48"/>
  <c r="AQ1706" i="48"/>
  <c r="AQ1605" i="48"/>
  <c r="AS1605" i="48"/>
  <c r="AQ2020" i="48"/>
  <c r="AS2020" i="48"/>
  <c r="AS1024" i="48"/>
  <c r="AQ1024" i="48"/>
  <c r="AS1331" i="48"/>
  <c r="AQ1331" i="48"/>
  <c r="AS1460" i="48"/>
  <c r="AQ1460" i="48"/>
  <c r="AN2012" i="48"/>
  <c r="AT2012" i="48"/>
  <c r="AL2012" i="48"/>
  <c r="AK2012" i="48"/>
  <c r="AI2012" i="48"/>
  <c r="AM2012" i="48"/>
  <c r="AH2012" i="48"/>
  <c r="AJ2012" i="48"/>
  <c r="AQ657" i="48"/>
  <c r="AS657" i="48"/>
  <c r="AS628" i="48"/>
  <c r="AQ628" i="48"/>
  <c r="AN1565" i="48"/>
  <c r="AK1565" i="48"/>
  <c r="AL1565" i="48"/>
  <c r="AT1565" i="48"/>
  <c r="AJ1565" i="48"/>
  <c r="AI1565" i="48"/>
  <c r="AH1565" i="48"/>
  <c r="AM1565" i="48"/>
  <c r="AN1448" i="48"/>
  <c r="AJ1448" i="48"/>
  <c r="AI1448" i="48"/>
  <c r="AK1448" i="48"/>
  <c r="AT1448" i="48"/>
  <c r="AL1448" i="48"/>
  <c r="AM1448" i="48"/>
  <c r="AH1448" i="48"/>
  <c r="AT1915" i="48"/>
  <c r="AN1915" i="48"/>
  <c r="AL1915" i="48"/>
  <c r="AJ1915" i="48"/>
  <c r="AM1915" i="48"/>
  <c r="AH1915" i="48"/>
  <c r="AI1915" i="48"/>
  <c r="AK1915" i="48"/>
  <c r="AM1294" i="48"/>
  <c r="AH1294" i="48"/>
  <c r="AI1294" i="48"/>
  <c r="AK1294" i="48"/>
  <c r="AT1294" i="48"/>
  <c r="AN1294" i="48"/>
  <c r="AL1294" i="48"/>
  <c r="AJ1294" i="48"/>
  <c r="AT947" i="48"/>
  <c r="AM947" i="48"/>
  <c r="AI947" i="48"/>
  <c r="AN947" i="48"/>
  <c r="AK947" i="48"/>
  <c r="AL947" i="48"/>
  <c r="AJ947" i="48"/>
  <c r="AH947" i="48"/>
  <c r="AN1293" i="48"/>
  <c r="AK1293" i="48"/>
  <c r="AH1293" i="48"/>
  <c r="AJ1293" i="48"/>
  <c r="AL1293" i="48"/>
  <c r="AI1293" i="48"/>
  <c r="AT1293" i="48"/>
  <c r="AM1293" i="48"/>
  <c r="AQ1960" i="48"/>
  <c r="AS1960" i="48"/>
  <c r="AK1429" i="48"/>
  <c r="AH1429" i="48"/>
  <c r="AM1429" i="48"/>
  <c r="AT1429" i="48"/>
  <c r="AL1429" i="48"/>
  <c r="AI1429" i="48"/>
  <c r="AJ1429" i="48"/>
  <c r="AN1429" i="48"/>
  <c r="AT570" i="48"/>
  <c r="AM570" i="48"/>
  <c r="AI570" i="48"/>
  <c r="AJ570" i="48"/>
  <c r="AL570" i="48"/>
  <c r="AK570" i="48"/>
  <c r="AN570" i="48"/>
  <c r="AH570" i="48"/>
  <c r="AN1212" i="48"/>
  <c r="AL1212" i="48"/>
  <c r="AK1212" i="48"/>
  <c r="AT1212" i="48"/>
  <c r="AH1212" i="48"/>
  <c r="AJ1212" i="48"/>
  <c r="AI1212" i="48"/>
  <c r="AM1212" i="48"/>
  <c r="AQ701" i="48"/>
  <c r="AS701" i="48"/>
  <c r="AJ647" i="48"/>
  <c r="AN647" i="48"/>
  <c r="AI647" i="48"/>
  <c r="AT647" i="48"/>
  <c r="AM647" i="48"/>
  <c r="AL647" i="48"/>
  <c r="AH647" i="48"/>
  <c r="AK647" i="48"/>
  <c r="AN1964" i="48"/>
  <c r="AK1964" i="48"/>
  <c r="AT1964" i="48"/>
  <c r="AJ1964" i="48"/>
  <c r="AH1964" i="48"/>
  <c r="AI1964" i="48"/>
  <c r="AL1964" i="48"/>
  <c r="AM1964" i="48"/>
  <c r="AQ1110" i="48"/>
  <c r="AS1110" i="48"/>
  <c r="AQ754" i="48"/>
  <c r="AS754" i="48"/>
  <c r="AS780" i="48"/>
  <c r="AQ780" i="48"/>
  <c r="AQ1688" i="48"/>
  <c r="AS1688" i="48"/>
  <c r="AN2001" i="48"/>
  <c r="AL2001" i="48"/>
  <c r="AK2001" i="48"/>
  <c r="AT2001" i="48"/>
  <c r="AI2001" i="48"/>
  <c r="AH2001" i="48"/>
  <c r="AM2001" i="48"/>
  <c r="AJ2001" i="48"/>
  <c r="AK686" i="48"/>
  <c r="AJ686" i="48"/>
  <c r="AM686" i="48"/>
  <c r="AH686" i="48"/>
  <c r="AI686" i="48"/>
  <c r="AN686" i="48"/>
  <c r="AT686" i="48"/>
  <c r="AL686" i="48"/>
  <c r="AN917" i="48"/>
  <c r="AT917" i="48"/>
  <c r="AK917" i="48"/>
  <c r="AH917" i="48"/>
  <c r="AL917" i="48"/>
  <c r="AI917" i="48"/>
  <c r="AM917" i="48"/>
  <c r="AJ917" i="48"/>
  <c r="AS1690" i="48"/>
  <c r="AQ1690" i="48"/>
  <c r="AN1690" i="48"/>
  <c r="AK1690" i="48"/>
  <c r="AI1690" i="48"/>
  <c r="AM1690" i="48"/>
  <c r="AL1690" i="48"/>
  <c r="AH1690" i="48"/>
  <c r="AT1690" i="48"/>
  <c r="AJ1690" i="48"/>
  <c r="AN633" i="48"/>
  <c r="AM633" i="48"/>
  <c r="AH633" i="48"/>
  <c r="AT633" i="48"/>
  <c r="AL633" i="48"/>
  <c r="AK633" i="48"/>
  <c r="AI633" i="48"/>
  <c r="AJ633" i="48"/>
  <c r="AQ1386" i="48"/>
  <c r="AS1386" i="48"/>
  <c r="AK1409" i="48"/>
  <c r="AH1409" i="48"/>
  <c r="AM1409" i="48"/>
  <c r="AT1409" i="48"/>
  <c r="AL1409" i="48"/>
  <c r="AI1409" i="48"/>
  <c r="AJ1409" i="48"/>
  <c r="AN1409" i="48"/>
  <c r="AL902" i="48"/>
  <c r="AJ902" i="48"/>
  <c r="AM902" i="48"/>
  <c r="AH902" i="48"/>
  <c r="AI902" i="48"/>
  <c r="AK902" i="48"/>
  <c r="AT902" i="48"/>
  <c r="AN902" i="48"/>
  <c r="AN569" i="48"/>
  <c r="AT569" i="48"/>
  <c r="AL569" i="48"/>
  <c r="AM569" i="48"/>
  <c r="AH569" i="48"/>
  <c r="AJ569" i="48"/>
  <c r="AI569" i="48"/>
  <c r="AK569" i="48"/>
  <c r="AK880" i="48"/>
  <c r="AI880" i="48"/>
  <c r="AH880" i="48"/>
  <c r="AM880" i="48"/>
  <c r="AL880" i="48"/>
  <c r="AT880" i="48"/>
  <c r="AJ880" i="48"/>
  <c r="AN880" i="48"/>
  <c r="AK776" i="48"/>
  <c r="AH776" i="48"/>
  <c r="AM776" i="48"/>
  <c r="AT776" i="48"/>
  <c r="AL776" i="48"/>
  <c r="AI776" i="48"/>
  <c r="AN776" i="48"/>
  <c r="AJ776" i="48"/>
  <c r="AN957" i="48"/>
  <c r="AL957" i="48"/>
  <c r="AT957" i="48"/>
  <c r="AK957" i="48"/>
  <c r="AH957" i="48"/>
  <c r="AI957" i="48"/>
  <c r="AM957" i="48"/>
  <c r="AJ957" i="48"/>
  <c r="AQ990" i="48"/>
  <c r="AS990" i="48"/>
  <c r="AN1872" i="48"/>
  <c r="AT1872" i="48"/>
  <c r="AL1872" i="48"/>
  <c r="AK1872" i="48"/>
  <c r="AM1872" i="48"/>
  <c r="AI1872" i="48"/>
  <c r="AH1872" i="48"/>
  <c r="AJ1872" i="48"/>
  <c r="AJ847" i="48"/>
  <c r="AN847" i="48"/>
  <c r="AI847" i="48"/>
  <c r="AL847" i="48"/>
  <c r="AH847" i="48"/>
  <c r="AK847" i="48"/>
  <c r="AT847" i="48"/>
  <c r="AM847" i="48"/>
  <c r="AK1344" i="48"/>
  <c r="AT1344" i="48"/>
  <c r="AL1344" i="48"/>
  <c r="AH1344" i="48"/>
  <c r="AM1344" i="48"/>
  <c r="AJ1344" i="48"/>
  <c r="AN1344" i="48"/>
  <c r="AI1344" i="48"/>
  <c r="AN1784" i="48"/>
  <c r="AK1784" i="48"/>
  <c r="AT1784" i="48"/>
  <c r="AI1784" i="48"/>
  <c r="AJ1784" i="48"/>
  <c r="AH1784" i="48"/>
  <c r="AM1784" i="48"/>
  <c r="AL1784" i="48"/>
  <c r="AS1614" i="48"/>
  <c r="AQ1614" i="48"/>
  <c r="AQ805" i="48"/>
  <c r="AS805" i="48"/>
  <c r="AQ1740" i="48"/>
  <c r="AS1740" i="48"/>
  <c r="AJ1392" i="48"/>
  <c r="AI1392" i="48"/>
  <c r="AT1392" i="48"/>
  <c r="AM1392" i="48"/>
  <c r="AL1392" i="48"/>
  <c r="AH1392" i="48"/>
  <c r="AK1392" i="48"/>
  <c r="AN1392" i="48"/>
  <c r="AQ1394" i="48"/>
  <c r="AS1394" i="48"/>
  <c r="AS1334" i="48"/>
  <c r="AQ1334" i="48"/>
  <c r="AQ1006" i="48"/>
  <c r="AS1006" i="48"/>
  <c r="AN1695" i="48"/>
  <c r="AL1695" i="48"/>
  <c r="AT1695" i="48"/>
  <c r="AK1695" i="48"/>
  <c r="AH1695" i="48"/>
  <c r="AI1695" i="48"/>
  <c r="AM1695" i="48"/>
  <c r="AJ1695" i="48"/>
  <c r="AQ594" i="48"/>
  <c r="AS594" i="48"/>
  <c r="AS1119" i="48"/>
  <c r="AQ1119" i="48"/>
  <c r="AK814" i="48"/>
  <c r="AJ814" i="48"/>
  <c r="AT814" i="48"/>
  <c r="AL814" i="48"/>
  <c r="AM814" i="48"/>
  <c r="AH814" i="48"/>
  <c r="AI814" i="48"/>
  <c r="AN814" i="48"/>
  <c r="AQ1703" i="48"/>
  <c r="AS1703" i="48"/>
  <c r="AQ825" i="48"/>
  <c r="AS825" i="48"/>
  <c r="AN2033" i="48"/>
  <c r="AT2033" i="48"/>
  <c r="AL2033" i="48"/>
  <c r="AK2033" i="48"/>
  <c r="AI2033" i="48"/>
  <c r="AH2033" i="48"/>
  <c r="AM2033" i="48"/>
  <c r="AJ2033" i="48"/>
  <c r="AS1979" i="48"/>
  <c r="AQ1979" i="48"/>
  <c r="AT886" i="48"/>
  <c r="AJ886" i="48"/>
  <c r="AL886" i="48"/>
  <c r="AN886" i="48"/>
  <c r="AM886" i="48"/>
  <c r="AH886" i="48"/>
  <c r="AI886" i="48"/>
  <c r="AK886" i="48"/>
  <c r="AM1330" i="48"/>
  <c r="AH1330" i="48"/>
  <c r="AI1330" i="48"/>
  <c r="AK1330" i="48"/>
  <c r="AT1330" i="48"/>
  <c r="AN1330" i="48"/>
  <c r="AL1330" i="48"/>
  <c r="AJ1330" i="48"/>
  <c r="AS2041" i="48"/>
  <c r="AQ2041" i="48"/>
  <c r="AS1481" i="48"/>
  <c r="AQ1481" i="48"/>
  <c r="AS1187" i="48"/>
  <c r="AQ1187" i="48"/>
  <c r="AN1461" i="48"/>
  <c r="AT1461" i="48"/>
  <c r="AM1461" i="48"/>
  <c r="AH1461" i="48"/>
  <c r="AL1461" i="48"/>
  <c r="AK1461" i="48"/>
  <c r="AI1461" i="48"/>
  <c r="AJ1461" i="48"/>
  <c r="AN1816" i="48"/>
  <c r="AK1816" i="48"/>
  <c r="AT1816" i="48"/>
  <c r="AI1816" i="48"/>
  <c r="AJ1816" i="48"/>
  <c r="AH1816" i="48"/>
  <c r="AM1816" i="48"/>
  <c r="AL1816" i="48"/>
  <c r="AK956" i="48"/>
  <c r="AI956" i="48"/>
  <c r="AH956" i="48"/>
  <c r="AM956" i="48"/>
  <c r="AT956" i="48"/>
  <c r="AL956" i="48"/>
  <c r="AJ956" i="48"/>
  <c r="AN956" i="48"/>
  <c r="AN2030" i="48"/>
  <c r="AL2030" i="48"/>
  <c r="AT2030" i="48"/>
  <c r="AK2030" i="48"/>
  <c r="AH2030" i="48"/>
  <c r="AM2030" i="48"/>
  <c r="AJ2030" i="48"/>
  <c r="AI2030" i="48"/>
  <c r="AQ1391" i="48"/>
  <c r="AS1391" i="48"/>
  <c r="AN1225" i="48"/>
  <c r="AK1225" i="48"/>
  <c r="AH1225" i="48"/>
  <c r="AL1225" i="48"/>
  <c r="AI1225" i="48"/>
  <c r="AT1225" i="48"/>
  <c r="AM1225" i="48"/>
  <c r="AJ1225" i="48"/>
  <c r="AN1249" i="48"/>
  <c r="AK1249" i="48"/>
  <c r="AL1249" i="48"/>
  <c r="AI1249" i="48"/>
  <c r="AT1249" i="48"/>
  <c r="AM1249" i="48"/>
  <c r="AJ1249" i="48"/>
  <c r="AH1249" i="48"/>
  <c r="AQ1058" i="48"/>
  <c r="AS1058" i="48"/>
  <c r="AN1217" i="48"/>
  <c r="AK1217" i="48"/>
  <c r="AL1217" i="48"/>
  <c r="AI1217" i="48"/>
  <c r="AT1217" i="48"/>
  <c r="AM1217" i="48"/>
  <c r="AJ1217" i="48"/>
  <c r="AH1217" i="48"/>
  <c r="AQ1978" i="48"/>
  <c r="AS1978" i="48"/>
  <c r="AN1599" i="48"/>
  <c r="AT1599" i="48"/>
  <c r="AM1599" i="48"/>
  <c r="AH1599" i="48"/>
  <c r="AL1599" i="48"/>
  <c r="AK1599" i="48"/>
  <c r="AI1599" i="48"/>
  <c r="AJ1599" i="48"/>
  <c r="AN697" i="48"/>
  <c r="AL697" i="48"/>
  <c r="AK697" i="48"/>
  <c r="AT697" i="48"/>
  <c r="AI697" i="48"/>
  <c r="AM697" i="48"/>
  <c r="AH697" i="48"/>
  <c r="AJ697" i="48"/>
  <c r="AN1371" i="48"/>
  <c r="AI1371" i="48"/>
  <c r="AM1371" i="48"/>
  <c r="AH1371" i="48"/>
  <c r="AT1371" i="48"/>
  <c r="AL1371" i="48"/>
  <c r="AK1371" i="48"/>
  <c r="AJ1371" i="48"/>
  <c r="AN1085" i="48"/>
  <c r="AL1085" i="48"/>
  <c r="AK1085" i="48"/>
  <c r="AT1085" i="48"/>
  <c r="AH1085" i="48"/>
  <c r="AM1085" i="48"/>
  <c r="AI1085" i="48"/>
  <c r="AJ1085" i="48"/>
  <c r="AS1596" i="48"/>
  <c r="AQ1596" i="48"/>
  <c r="AS1869" i="48"/>
  <c r="AQ1869" i="48"/>
  <c r="AS736" i="48"/>
  <c r="AQ736" i="48"/>
  <c r="AN1236" i="48"/>
  <c r="AK1236" i="48"/>
  <c r="AT1236" i="48"/>
  <c r="AL1236" i="48"/>
  <c r="AH1236" i="48"/>
  <c r="AM1236" i="48"/>
  <c r="AJ1236" i="48"/>
  <c r="AI1236" i="48"/>
  <c r="AT1582" i="48"/>
  <c r="AN1582" i="48"/>
  <c r="AL1582" i="48"/>
  <c r="AJ1582" i="48"/>
  <c r="AM1582" i="48"/>
  <c r="AH1582" i="48"/>
  <c r="AI1582" i="48"/>
  <c r="AK1582" i="48"/>
  <c r="AN408" i="48"/>
  <c r="AL408" i="48"/>
  <c r="AK408" i="48"/>
  <c r="AT408" i="48"/>
  <c r="AH408" i="48"/>
  <c r="AI408" i="48"/>
  <c r="AM408" i="48"/>
  <c r="AJ408" i="48"/>
  <c r="AN509" i="48"/>
  <c r="AL509" i="48"/>
  <c r="AM509" i="48"/>
  <c r="AH509" i="48"/>
  <c r="AI509" i="48"/>
  <c r="AK509" i="48"/>
  <c r="AT509" i="48"/>
  <c r="AJ509" i="48"/>
  <c r="AQ524" i="48"/>
  <c r="AS524" i="48"/>
  <c r="AS114" i="48"/>
  <c r="AQ114" i="48"/>
  <c r="AQ492" i="48"/>
  <c r="AS492" i="48"/>
  <c r="AN535" i="48"/>
  <c r="AI535" i="48"/>
  <c r="AM535" i="48"/>
  <c r="AH535" i="48"/>
  <c r="AT535" i="48"/>
  <c r="AL535" i="48"/>
  <c r="AK535" i="48"/>
  <c r="AJ535" i="48"/>
  <c r="AJ249" i="48"/>
  <c r="AK249" i="48"/>
  <c r="AM249" i="48"/>
  <c r="AH249" i="48"/>
  <c r="AI249" i="48"/>
  <c r="AT249" i="48"/>
  <c r="AL249" i="48"/>
  <c r="AL180" i="48"/>
  <c r="AK180" i="48"/>
  <c r="AT180" i="48"/>
  <c r="AH180" i="48"/>
  <c r="AJ180" i="48"/>
  <c r="AI180" i="48"/>
  <c r="AM180" i="48"/>
  <c r="AN504" i="48"/>
  <c r="AL504" i="48"/>
  <c r="AK504" i="48"/>
  <c r="AT504" i="48"/>
  <c r="AH504" i="48"/>
  <c r="AI504" i="48"/>
  <c r="AM504" i="48"/>
  <c r="AJ504" i="48"/>
  <c r="AQ553" i="48"/>
  <c r="AS553" i="48"/>
  <c r="AQ489" i="48"/>
  <c r="AS489" i="48"/>
  <c r="AT156" i="48"/>
  <c r="AH156" i="48"/>
  <c r="AL156" i="48"/>
  <c r="AK156" i="48"/>
  <c r="AI156" i="48"/>
  <c r="AM156" i="48"/>
  <c r="AJ156" i="48"/>
  <c r="AT337" i="48"/>
  <c r="AJ337" i="48"/>
  <c r="AL337" i="48"/>
  <c r="AN337" i="48"/>
  <c r="AM337" i="48"/>
  <c r="AH337" i="48"/>
  <c r="AK337" i="48"/>
  <c r="AI337" i="48"/>
  <c r="AS318" i="48"/>
  <c r="AQ318" i="48"/>
  <c r="AS403" i="48"/>
  <c r="AQ403" i="48"/>
  <c r="AQ360" i="48"/>
  <c r="AS360" i="48"/>
  <c r="AJ234" i="48"/>
  <c r="AI234" i="48"/>
  <c r="AH234" i="48"/>
  <c r="AK234" i="48"/>
  <c r="AT234" i="48"/>
  <c r="AM234" i="48"/>
  <c r="AL234" i="48"/>
  <c r="AL136" i="48"/>
  <c r="AK136" i="48"/>
  <c r="AT136" i="48"/>
  <c r="AH136" i="48"/>
  <c r="AI136" i="48"/>
  <c r="AM136" i="48"/>
  <c r="AJ136" i="48"/>
  <c r="AT502" i="48"/>
  <c r="AM502" i="48"/>
  <c r="AI502" i="48"/>
  <c r="AH502" i="48"/>
  <c r="AJ502" i="48"/>
  <c r="AL502" i="48"/>
  <c r="AN502" i="48"/>
  <c r="AK502" i="48"/>
  <c r="AT498" i="48"/>
  <c r="AI498" i="48"/>
  <c r="AM498" i="48"/>
  <c r="AJ498" i="48"/>
  <c r="AK498" i="48"/>
  <c r="AH498" i="48"/>
  <c r="AN498" i="48"/>
  <c r="AL498" i="48"/>
  <c r="AN464" i="48"/>
  <c r="AL464" i="48"/>
  <c r="AK464" i="48"/>
  <c r="AT464" i="48"/>
  <c r="AH464" i="48"/>
  <c r="AM464" i="48"/>
  <c r="AJ464" i="48"/>
  <c r="AI464" i="48"/>
  <c r="AJ282" i="48"/>
  <c r="AI282" i="48"/>
  <c r="AT282" i="48"/>
  <c r="AM282" i="48"/>
  <c r="AL282" i="48"/>
  <c r="AH282" i="48"/>
  <c r="AK282" i="48"/>
  <c r="AQ305" i="48"/>
  <c r="AS305" i="48"/>
  <c r="AS219" i="48"/>
  <c r="AQ219" i="48"/>
  <c r="AJ410" i="48"/>
  <c r="AI410" i="48"/>
  <c r="AK410" i="48"/>
  <c r="AT410" i="48"/>
  <c r="AM410" i="48"/>
  <c r="AL410" i="48"/>
  <c r="AN410" i="48"/>
  <c r="AH410" i="48"/>
  <c r="AQ453" i="48"/>
  <c r="AS453" i="48"/>
  <c r="AJ209" i="48"/>
  <c r="AI209" i="48"/>
  <c r="AT209" i="48"/>
  <c r="AL209" i="48"/>
  <c r="AM209" i="48"/>
  <c r="AH209" i="48"/>
  <c r="AK209" i="48"/>
  <c r="AJ1931" i="48"/>
  <c r="AK1931" i="48"/>
  <c r="AT1931" i="48"/>
  <c r="AM1931" i="48"/>
  <c r="AL1931" i="48"/>
  <c r="AH1931" i="48"/>
  <c r="AI1931" i="48"/>
  <c r="AN1931" i="48"/>
  <c r="AS1823" i="48"/>
  <c r="AQ1823" i="48"/>
  <c r="AQ821" i="48"/>
  <c r="AS821" i="48"/>
  <c r="AN821" i="48"/>
  <c r="AK821" i="48"/>
  <c r="AI821" i="48"/>
  <c r="AM821" i="48"/>
  <c r="AH821" i="48"/>
  <c r="AT821" i="48"/>
  <c r="AL821" i="48"/>
  <c r="AJ821" i="48"/>
  <c r="AN1333" i="48"/>
  <c r="AM1333" i="48"/>
  <c r="AK1333" i="48"/>
  <c r="AI1333" i="48"/>
  <c r="AT1333" i="48"/>
  <c r="AH1333" i="48"/>
  <c r="AL1333" i="48"/>
  <c r="AJ1333" i="48"/>
  <c r="AN1833" i="48"/>
  <c r="AK1833" i="48"/>
  <c r="AT1833" i="48"/>
  <c r="AH1833" i="48"/>
  <c r="AL1833" i="48"/>
  <c r="AJ1833" i="48"/>
  <c r="AI1833" i="48"/>
  <c r="AM1833" i="48"/>
  <c r="AT1107" i="48"/>
  <c r="AM1107" i="48"/>
  <c r="AI1107" i="48"/>
  <c r="AN1107" i="48"/>
  <c r="AL1107" i="48"/>
  <c r="AK1107" i="48"/>
  <c r="AJ1107" i="48"/>
  <c r="AH1107" i="48"/>
  <c r="AN1606" i="48"/>
  <c r="AJ1606" i="48"/>
  <c r="AT1606" i="48"/>
  <c r="AL1606" i="48"/>
  <c r="AM1606" i="48"/>
  <c r="AH1606" i="48"/>
  <c r="AI1606" i="48"/>
  <c r="AK1606" i="48"/>
  <c r="AI807" i="48"/>
  <c r="AN807" i="48"/>
  <c r="AJ807" i="48"/>
  <c r="AH807" i="48"/>
  <c r="AK807" i="48"/>
  <c r="AT807" i="48"/>
  <c r="AM807" i="48"/>
  <c r="AL807" i="48"/>
  <c r="AT1083" i="48"/>
  <c r="AM1083" i="48"/>
  <c r="AI1083" i="48"/>
  <c r="AN1083" i="48"/>
  <c r="AK1083" i="48"/>
  <c r="AH1083" i="48"/>
  <c r="AL1083" i="48"/>
  <c r="AJ1083" i="48"/>
  <c r="AN2049" i="48"/>
  <c r="AJ2049" i="48"/>
  <c r="AT2049" i="48"/>
  <c r="AL2049" i="48"/>
  <c r="AM2049" i="48"/>
  <c r="AH2049" i="48"/>
  <c r="AI2049" i="48"/>
  <c r="AK2049" i="48"/>
  <c r="AS1987" i="48"/>
  <c r="AQ1987" i="48"/>
  <c r="AS1132" i="48"/>
  <c r="AQ1132" i="48"/>
  <c r="AN674" i="48"/>
  <c r="AK674" i="48"/>
  <c r="AT674" i="48"/>
  <c r="AJ674" i="48"/>
  <c r="AL674" i="48"/>
  <c r="AM674" i="48"/>
  <c r="AH674" i="48"/>
  <c r="AI674" i="48"/>
  <c r="AK688" i="48"/>
  <c r="AI688" i="48"/>
  <c r="AH688" i="48"/>
  <c r="AM688" i="48"/>
  <c r="AT688" i="48"/>
  <c r="AL688" i="48"/>
  <c r="AJ688" i="48"/>
  <c r="AN688" i="48"/>
  <c r="AN1779" i="48"/>
  <c r="AK1779" i="48"/>
  <c r="AT1779" i="48"/>
  <c r="AH1779" i="48"/>
  <c r="AL1779" i="48"/>
  <c r="AM1779" i="48"/>
  <c r="AJ1779" i="48"/>
  <c r="AI1779" i="48"/>
  <c r="AN1755" i="48"/>
  <c r="AL1755" i="48"/>
  <c r="AT1755" i="48"/>
  <c r="AK1755" i="48"/>
  <c r="AH1755" i="48"/>
  <c r="AI1755" i="48"/>
  <c r="AM1755" i="48"/>
  <c r="AJ1755" i="48"/>
  <c r="AQ1724" i="48"/>
  <c r="AS1724" i="48"/>
  <c r="AS1206" i="48"/>
  <c r="AQ1206" i="48"/>
  <c r="AQ1125" i="48"/>
  <c r="AS1125" i="48"/>
  <c r="AQ662" i="48"/>
  <c r="AS662" i="48"/>
  <c r="AI1190" i="48"/>
  <c r="AK1190" i="48"/>
  <c r="AT1190" i="48"/>
  <c r="AN1190" i="48"/>
  <c r="AL1190" i="48"/>
  <c r="AJ1190" i="48"/>
  <c r="AM1190" i="48"/>
  <c r="AH1190" i="48"/>
  <c r="AS1184" i="48"/>
  <c r="AQ1184" i="48"/>
  <c r="AN1354" i="48"/>
  <c r="AJ1354" i="48"/>
  <c r="AT1354" i="48"/>
  <c r="AL1354" i="48"/>
  <c r="AM1354" i="48"/>
  <c r="AH1354" i="48"/>
  <c r="AI1354" i="48"/>
  <c r="AK1354" i="48"/>
  <c r="AN1849" i="48"/>
  <c r="AT1849" i="48"/>
  <c r="AH1849" i="48"/>
  <c r="AL1849" i="48"/>
  <c r="AK1849" i="48"/>
  <c r="AJ1849" i="48"/>
  <c r="AI1849" i="48"/>
  <c r="AM1849" i="48"/>
  <c r="AT1159" i="48"/>
  <c r="AM1159" i="48"/>
  <c r="AI1159" i="48"/>
  <c r="AN1159" i="48"/>
  <c r="AH1159" i="48"/>
  <c r="AJ1159" i="48"/>
  <c r="AK1159" i="48"/>
  <c r="AL1159" i="48"/>
  <c r="AJ707" i="48"/>
  <c r="AT707" i="48"/>
  <c r="AM707" i="48"/>
  <c r="AL707" i="48"/>
  <c r="AI707" i="48"/>
  <c r="AH707" i="48"/>
  <c r="AN707" i="48"/>
  <c r="AK707" i="48"/>
  <c r="AS1588" i="48"/>
  <c r="AQ1588" i="48"/>
  <c r="AS2047" i="48"/>
  <c r="AQ2047" i="48"/>
  <c r="AS1271" i="48"/>
  <c r="AQ1271" i="48"/>
  <c r="AN1271" i="48"/>
  <c r="AK1271" i="48"/>
  <c r="AI1271" i="48"/>
  <c r="AM1271" i="48"/>
  <c r="AH1271" i="48"/>
  <c r="AT1271" i="48"/>
  <c r="AL1271" i="48"/>
  <c r="AJ1271" i="48"/>
  <c r="AN1470" i="48"/>
  <c r="AL1470" i="48"/>
  <c r="AK1470" i="48"/>
  <c r="AT1470" i="48"/>
  <c r="AH1470" i="48"/>
  <c r="AI1470" i="48"/>
  <c r="AJ1470" i="48"/>
  <c r="AM1470" i="48"/>
  <c r="AN1952" i="48"/>
  <c r="AK1952" i="48"/>
  <c r="AH1952" i="48"/>
  <c r="AI1952" i="48"/>
  <c r="AJ1952" i="48"/>
  <c r="AL1952" i="48"/>
  <c r="AM1952" i="48"/>
  <c r="AT1952" i="48"/>
  <c r="AQ1305" i="48"/>
  <c r="AS1305" i="48"/>
  <c r="AS703" i="48"/>
  <c r="AQ703" i="48"/>
  <c r="AK1774" i="48"/>
  <c r="AI1774" i="48"/>
  <c r="AH1774" i="48"/>
  <c r="AT1774" i="48"/>
  <c r="AM1774" i="48"/>
  <c r="AL1774" i="48"/>
  <c r="AJ1774" i="48"/>
  <c r="AN1774" i="48"/>
  <c r="AS2050" i="48"/>
  <c r="AQ2050" i="48"/>
  <c r="AN2050" i="48"/>
  <c r="AK2050" i="48"/>
  <c r="AI2050" i="48"/>
  <c r="AM2050" i="48"/>
  <c r="AH2050" i="48"/>
  <c r="AT2050" i="48"/>
  <c r="AL2050" i="48"/>
  <c r="AJ2050" i="48"/>
  <c r="AK624" i="48"/>
  <c r="AM624" i="48"/>
  <c r="AT624" i="48"/>
  <c r="AL624" i="48"/>
  <c r="AI624" i="48"/>
  <c r="AH624" i="48"/>
  <c r="AJ624" i="48"/>
  <c r="AN624" i="48"/>
  <c r="AN1180" i="48"/>
  <c r="AT1180" i="48"/>
  <c r="AH1180" i="48"/>
  <c r="AL1180" i="48"/>
  <c r="AK1180" i="48"/>
  <c r="AJ1180" i="48"/>
  <c r="AI1180" i="48"/>
  <c r="AM1180" i="48"/>
  <c r="AQ1113" i="48"/>
  <c r="AS1113" i="48"/>
  <c r="AQ645" i="48"/>
  <c r="AS645" i="48"/>
  <c r="AN1181" i="48"/>
  <c r="AK1181" i="48"/>
  <c r="AH1181" i="48"/>
  <c r="AJ1181" i="48"/>
  <c r="AL1181" i="48"/>
  <c r="AI1181" i="48"/>
  <c r="AT1181" i="48"/>
  <c r="AM1181" i="48"/>
  <c r="AQ1982" i="48"/>
  <c r="AS1982" i="48"/>
  <c r="AK1165" i="48"/>
  <c r="AJ1165" i="48"/>
  <c r="AM1165" i="48"/>
  <c r="AH1165" i="48"/>
  <c r="AI1165" i="48"/>
  <c r="AN1165" i="48"/>
  <c r="AT1165" i="48"/>
  <c r="AL1165" i="48"/>
  <c r="AN1632" i="48"/>
  <c r="AL1632" i="48"/>
  <c r="AK1632" i="48"/>
  <c r="AT1632" i="48"/>
  <c r="AH1632" i="48"/>
  <c r="AJ1632" i="48"/>
  <c r="AI1632" i="48"/>
  <c r="AM1632" i="48"/>
  <c r="AN738" i="48"/>
  <c r="AK738" i="48"/>
  <c r="AM738" i="48"/>
  <c r="AH738" i="48"/>
  <c r="AI738" i="48"/>
  <c r="AT738" i="48"/>
  <c r="AL738" i="48"/>
  <c r="AJ738" i="48"/>
  <c r="AS779" i="48"/>
  <c r="AQ779" i="48"/>
  <c r="AJ779" i="48"/>
  <c r="AL779" i="48"/>
  <c r="AH779" i="48"/>
  <c r="AK779" i="48"/>
  <c r="AN779" i="48"/>
  <c r="AI779" i="48"/>
  <c r="AT779" i="48"/>
  <c r="AM779" i="48"/>
  <c r="AK788" i="48"/>
  <c r="AI788" i="48"/>
  <c r="AH788" i="48"/>
  <c r="AM788" i="48"/>
  <c r="AT788" i="48"/>
  <c r="AL788" i="48"/>
  <c r="AJ788" i="48"/>
  <c r="AN788" i="48"/>
  <c r="AN1176" i="48"/>
  <c r="AL1176" i="48"/>
  <c r="AK1176" i="48"/>
  <c r="AT1176" i="48"/>
  <c r="AH1176" i="48"/>
  <c r="AJ1176" i="48"/>
  <c r="AI1176" i="48"/>
  <c r="AM1176" i="48"/>
  <c r="AN1892" i="48"/>
  <c r="AI1892" i="48"/>
  <c r="AM1892" i="48"/>
  <c r="AH1892" i="48"/>
  <c r="AT1892" i="48"/>
  <c r="AL1892" i="48"/>
  <c r="AK1892" i="48"/>
  <c r="AJ1892" i="48"/>
  <c r="AQ610" i="48"/>
  <c r="AS610" i="48"/>
  <c r="AK1778" i="48"/>
  <c r="AI1778" i="48"/>
  <c r="AH1778" i="48"/>
  <c r="AM1778" i="48"/>
  <c r="AL1778" i="48"/>
  <c r="AT1778" i="48"/>
  <c r="AJ1778" i="48"/>
  <c r="AN1778" i="48"/>
  <c r="AS951" i="48"/>
  <c r="AQ951" i="48"/>
  <c r="AN1591" i="48"/>
  <c r="AM1591" i="48"/>
  <c r="AH1591" i="48"/>
  <c r="AT1591" i="48"/>
  <c r="AL1591" i="48"/>
  <c r="AK1591" i="48"/>
  <c r="AI1591" i="48"/>
  <c r="AJ1591" i="48"/>
  <c r="AS804" i="48"/>
  <c r="AQ804" i="48"/>
  <c r="AK804" i="48"/>
  <c r="AT804" i="48"/>
  <c r="AL804" i="48"/>
  <c r="AI804" i="48"/>
  <c r="AH804" i="48"/>
  <c r="AM804" i="48"/>
  <c r="AJ804" i="48"/>
  <c r="AN804" i="48"/>
  <c r="AQ829" i="48"/>
  <c r="AS829" i="48"/>
  <c r="AQ1792" i="48"/>
  <c r="AS1792" i="48"/>
  <c r="AN2052" i="48"/>
  <c r="AK2052" i="48"/>
  <c r="AL2052" i="48"/>
  <c r="AJ2052" i="48"/>
  <c r="AT2052" i="48"/>
  <c r="AI2052" i="48"/>
  <c r="AM2052" i="48"/>
  <c r="AH2052" i="48"/>
  <c r="AN1450" i="48"/>
  <c r="AL1450" i="48"/>
  <c r="AK1450" i="48"/>
  <c r="AT1450" i="48"/>
  <c r="AH1450" i="48"/>
  <c r="AI1450" i="48"/>
  <c r="AM1450" i="48"/>
  <c r="AJ1450" i="48"/>
  <c r="AS1853" i="48"/>
  <c r="AQ1853" i="48"/>
  <c r="AN1402" i="48"/>
  <c r="AL1402" i="48"/>
  <c r="AK1402" i="48"/>
  <c r="AT1402" i="48"/>
  <c r="AH1402" i="48"/>
  <c r="AI1402" i="48"/>
  <c r="AM1402" i="48"/>
  <c r="AJ1402" i="48"/>
  <c r="AS719" i="48"/>
  <c r="AQ719" i="48"/>
  <c r="AQ929" i="48"/>
  <c r="AS929" i="48"/>
  <c r="AN1239" i="48"/>
  <c r="AK1239" i="48"/>
  <c r="AM1239" i="48"/>
  <c r="AH1239" i="48"/>
  <c r="AI1239" i="48"/>
  <c r="AT1239" i="48"/>
  <c r="AL1239" i="48"/>
  <c r="AJ1239" i="48"/>
  <c r="AN1435" i="48"/>
  <c r="AK1435" i="48"/>
  <c r="AL1435" i="48"/>
  <c r="AT1435" i="48"/>
  <c r="AI1435" i="48"/>
  <c r="AH1435" i="48"/>
  <c r="AM1435" i="48"/>
  <c r="AJ1435" i="48"/>
  <c r="AS1786" i="48"/>
  <c r="AQ1786" i="48"/>
  <c r="AN1811" i="48"/>
  <c r="AI1811" i="48"/>
  <c r="AM1811" i="48"/>
  <c r="AH1811" i="48"/>
  <c r="AK1811" i="48"/>
  <c r="AT1811" i="48"/>
  <c r="AL1811" i="48"/>
  <c r="AJ1811" i="48"/>
  <c r="AJ583" i="48"/>
  <c r="AN583" i="48"/>
  <c r="AI583" i="48"/>
  <c r="AH583" i="48"/>
  <c r="AK583" i="48"/>
  <c r="AT583" i="48"/>
  <c r="AM583" i="48"/>
  <c r="AL583" i="48"/>
  <c r="AS2045" i="48"/>
  <c r="AQ2045" i="48"/>
  <c r="AS1698" i="48"/>
  <c r="AQ1698" i="48"/>
  <c r="AK1897" i="48"/>
  <c r="AT1897" i="48"/>
  <c r="AL1897" i="48"/>
  <c r="AH1897" i="48"/>
  <c r="AJ1897" i="48"/>
  <c r="AN1897" i="48"/>
  <c r="AI1897" i="48"/>
  <c r="AM1897" i="48"/>
  <c r="AN1884" i="48"/>
  <c r="AM1884" i="48"/>
  <c r="AH1884" i="48"/>
  <c r="AT1884" i="48"/>
  <c r="AL1884" i="48"/>
  <c r="AK1884" i="48"/>
  <c r="AI1884" i="48"/>
  <c r="AJ1884" i="48"/>
  <c r="AN593" i="48"/>
  <c r="AI593" i="48"/>
  <c r="AT593" i="48"/>
  <c r="AM593" i="48"/>
  <c r="AH593" i="48"/>
  <c r="AL593" i="48"/>
  <c r="AK593" i="48"/>
  <c r="AJ593" i="48"/>
  <c r="AS1200" i="48"/>
  <c r="AQ1200" i="48"/>
  <c r="AS1219" i="48"/>
  <c r="AQ1219" i="48"/>
  <c r="AK808" i="48"/>
  <c r="AM808" i="48"/>
  <c r="AT808" i="48"/>
  <c r="AL808" i="48"/>
  <c r="AI808" i="48"/>
  <c r="AH808" i="48"/>
  <c r="AN808" i="48"/>
  <c r="AJ808" i="48"/>
  <c r="AL958" i="48"/>
  <c r="AJ958" i="48"/>
  <c r="AM958" i="48"/>
  <c r="AH958" i="48"/>
  <c r="AI958" i="48"/>
  <c r="AK958" i="48"/>
  <c r="AT958" i="48"/>
  <c r="AN958" i="48"/>
  <c r="AN1715" i="48"/>
  <c r="AT1715" i="48"/>
  <c r="AK1715" i="48"/>
  <c r="AH1715" i="48"/>
  <c r="AL1715" i="48"/>
  <c r="AM1715" i="48"/>
  <c r="AJ1715" i="48"/>
  <c r="AI1715" i="48"/>
  <c r="AQ581" i="48"/>
  <c r="AS581" i="48"/>
  <c r="AS1488" i="48"/>
  <c r="AQ1488" i="48"/>
  <c r="AQ1894" i="48"/>
  <c r="AS1894" i="48"/>
  <c r="AS867" i="48"/>
  <c r="AQ867" i="48"/>
  <c r="AS1320" i="48"/>
  <c r="AQ1320" i="48"/>
  <c r="AS1072" i="48"/>
  <c r="AQ1072" i="48"/>
  <c r="AT1099" i="48"/>
  <c r="AI1099" i="48"/>
  <c r="AM1099" i="48"/>
  <c r="AN1099" i="48"/>
  <c r="AK1099" i="48"/>
  <c r="AH1099" i="48"/>
  <c r="AL1099" i="48"/>
  <c r="AJ1099" i="48"/>
  <c r="AQ1528" i="48"/>
  <c r="AS1528" i="48"/>
  <c r="AS864" i="48"/>
  <c r="AQ864" i="48"/>
  <c r="AN864" i="48"/>
  <c r="AK864" i="48"/>
  <c r="AI864" i="48"/>
  <c r="AM864" i="48"/>
  <c r="AH864" i="48"/>
  <c r="AT864" i="48"/>
  <c r="AL864" i="48"/>
  <c r="AJ864" i="48"/>
  <c r="AQ1858" i="48"/>
  <c r="AS1858" i="48"/>
  <c r="AQ710" i="48"/>
  <c r="AS710" i="48"/>
  <c r="AN761" i="48"/>
  <c r="AL761" i="48"/>
  <c r="AK761" i="48"/>
  <c r="AI761" i="48"/>
  <c r="AT761" i="48"/>
  <c r="AM761" i="48"/>
  <c r="AH761" i="48"/>
  <c r="AJ761" i="48"/>
  <c r="AN1224" i="48"/>
  <c r="AL1224" i="48"/>
  <c r="AK1224" i="48"/>
  <c r="AT1224" i="48"/>
  <c r="AH1224" i="48"/>
  <c r="AJ1224" i="48"/>
  <c r="AI1224" i="48"/>
  <c r="AM1224" i="48"/>
  <c r="AK892" i="48"/>
  <c r="AM892" i="48"/>
  <c r="AT892" i="48"/>
  <c r="AL892" i="48"/>
  <c r="AI892" i="48"/>
  <c r="AH892" i="48"/>
  <c r="AJ892" i="48"/>
  <c r="AN892" i="48"/>
  <c r="AN769" i="48"/>
  <c r="AT769" i="48"/>
  <c r="AI769" i="48"/>
  <c r="AM769" i="48"/>
  <c r="AH769" i="48"/>
  <c r="AL769" i="48"/>
  <c r="AK769" i="48"/>
  <c r="AJ769" i="48"/>
  <c r="AS1064" i="48"/>
  <c r="AQ1064" i="48"/>
  <c r="AQ1361" i="48"/>
  <c r="AS1361" i="48"/>
  <c r="AQ1411" i="48"/>
  <c r="AS1411" i="48"/>
  <c r="AT907" i="48"/>
  <c r="AM907" i="48"/>
  <c r="AI907" i="48"/>
  <c r="AN907" i="48"/>
  <c r="AK907" i="48"/>
  <c r="AH907" i="48"/>
  <c r="AL907" i="48"/>
  <c r="AJ907" i="48"/>
  <c r="AK578" i="48"/>
  <c r="AI578" i="48"/>
  <c r="AH578" i="48"/>
  <c r="AJ578" i="48"/>
  <c r="AL578" i="48"/>
  <c r="AT578" i="48"/>
  <c r="AM578" i="48"/>
  <c r="AN578" i="48"/>
  <c r="AM1961" i="48"/>
  <c r="AH1961" i="48"/>
  <c r="AI1961" i="48"/>
  <c r="AK1961" i="48"/>
  <c r="AT1961" i="48"/>
  <c r="AN1961" i="48"/>
  <c r="AL1961" i="48"/>
  <c r="AJ1961" i="48"/>
  <c r="AK1790" i="48"/>
  <c r="AM1790" i="48"/>
  <c r="AT1790" i="48"/>
  <c r="AL1790" i="48"/>
  <c r="AH1790" i="48"/>
  <c r="AI1790" i="48"/>
  <c r="AJ1790" i="48"/>
  <c r="AN1790" i="48"/>
  <c r="AN1466" i="48"/>
  <c r="AK1466" i="48"/>
  <c r="AT1466" i="48"/>
  <c r="AH1466" i="48"/>
  <c r="AL1466" i="48"/>
  <c r="AI1466" i="48"/>
  <c r="AJ1466" i="48"/>
  <c r="AM1466" i="48"/>
  <c r="AT1106" i="48"/>
  <c r="AN1106" i="48"/>
  <c r="AL1106" i="48"/>
  <c r="AJ1106" i="48"/>
  <c r="AM1106" i="48"/>
  <c r="AH1106" i="48"/>
  <c r="AI1106" i="48"/>
  <c r="AK1106" i="48"/>
  <c r="AQ568" i="48"/>
  <c r="AS568" i="48"/>
  <c r="AQ2009" i="48"/>
  <c r="AS2009" i="48"/>
  <c r="AS1908" i="48"/>
  <c r="AQ1908" i="48"/>
  <c r="AQ1101" i="48"/>
  <c r="AS1101" i="48"/>
  <c r="AN913" i="48"/>
  <c r="AK913" i="48"/>
  <c r="AT913" i="48"/>
  <c r="AH913" i="48"/>
  <c r="AL913" i="48"/>
  <c r="AI913" i="48"/>
  <c r="AJ913" i="48"/>
  <c r="AM913" i="48"/>
  <c r="AN1578" i="48"/>
  <c r="AL1578" i="48"/>
  <c r="AM1578" i="48"/>
  <c r="AH1578" i="48"/>
  <c r="AJ1578" i="48"/>
  <c r="AI1578" i="48"/>
  <c r="AK1578" i="48"/>
  <c r="AT1578" i="48"/>
  <c r="AS1538" i="48"/>
  <c r="AQ1538" i="48"/>
  <c r="AT2028" i="48"/>
  <c r="AM2028" i="48"/>
  <c r="AI2028" i="48"/>
  <c r="AN2028" i="48"/>
  <c r="AK2028" i="48"/>
  <c r="AH2028" i="48"/>
  <c r="AJ2028" i="48"/>
  <c r="AL2028" i="48"/>
  <c r="AQ1708" i="48"/>
  <c r="AS1708" i="48"/>
  <c r="AS1750" i="48"/>
  <c r="AQ1750" i="48"/>
  <c r="AN1750" i="48"/>
  <c r="AK1750" i="48"/>
  <c r="AI1750" i="48"/>
  <c r="AM1750" i="48"/>
  <c r="AH1750" i="48"/>
  <c r="AT1750" i="48"/>
  <c r="AL1750" i="48"/>
  <c r="AJ1750" i="48"/>
  <c r="AN1227" i="48"/>
  <c r="AT1227" i="48"/>
  <c r="AM1227" i="48"/>
  <c r="AH1227" i="48"/>
  <c r="AK1227" i="48"/>
  <c r="AL1227" i="48"/>
  <c r="AI1227" i="48"/>
  <c r="AJ1227" i="48"/>
  <c r="AS620" i="48"/>
  <c r="AQ620" i="48"/>
  <c r="AN1350" i="48"/>
  <c r="AJ1350" i="48"/>
  <c r="AT1350" i="48"/>
  <c r="AL1350" i="48"/>
  <c r="AM1350" i="48"/>
  <c r="AH1350" i="48"/>
  <c r="AI1350" i="48"/>
  <c r="AK1350" i="48"/>
  <c r="AT1091" i="48"/>
  <c r="AI1091" i="48"/>
  <c r="AM1091" i="48"/>
  <c r="AN1091" i="48"/>
  <c r="AL1091" i="48"/>
  <c r="AK1091" i="48"/>
  <c r="AJ1091" i="48"/>
  <c r="AH1091" i="48"/>
  <c r="AN1956" i="48"/>
  <c r="AK1956" i="48"/>
  <c r="AH1956" i="48"/>
  <c r="AI1956" i="48"/>
  <c r="AL1956" i="48"/>
  <c r="AM1956" i="48"/>
  <c r="AT1956" i="48"/>
  <c r="AJ1956" i="48"/>
  <c r="AS859" i="48"/>
  <c r="AQ859" i="48"/>
  <c r="AS1899" i="48"/>
  <c r="AQ1899" i="48"/>
  <c r="AN1714" i="48"/>
  <c r="AI1714" i="48"/>
  <c r="AM1714" i="48"/>
  <c r="AH1714" i="48"/>
  <c r="AT1714" i="48"/>
  <c r="AL1714" i="48"/>
  <c r="AK1714" i="48"/>
  <c r="AJ1714" i="48"/>
  <c r="AS1288" i="48"/>
  <c r="AQ1288" i="48"/>
  <c r="AS2014" i="48"/>
  <c r="AQ2014" i="48"/>
  <c r="AS1051" i="48"/>
  <c r="AQ1051" i="48"/>
  <c r="AS1492" i="48"/>
  <c r="AQ1492" i="48"/>
  <c r="AN1327" i="48"/>
  <c r="AM1327" i="48"/>
  <c r="AH1327" i="48"/>
  <c r="AT1327" i="48"/>
  <c r="AL1327" i="48"/>
  <c r="AK1327" i="48"/>
  <c r="AI1327" i="48"/>
  <c r="AJ1327" i="48"/>
  <c r="AN651" i="48"/>
  <c r="AJ651" i="48"/>
  <c r="AK651" i="48"/>
  <c r="AT651" i="48"/>
  <c r="AM651" i="48"/>
  <c r="AL651" i="48"/>
  <c r="AH651" i="48"/>
  <c r="AI651" i="48"/>
  <c r="AS792" i="48"/>
  <c r="AQ792" i="48"/>
  <c r="AS1963" i="48"/>
  <c r="AQ1963" i="48"/>
  <c r="AJ695" i="48"/>
  <c r="AN695" i="48"/>
  <c r="AI695" i="48"/>
  <c r="AT695" i="48"/>
  <c r="AM695" i="48"/>
  <c r="AL695" i="48"/>
  <c r="AH695" i="48"/>
  <c r="AK695" i="48"/>
  <c r="AS1622" i="48"/>
  <c r="AQ1622" i="48"/>
  <c r="AI1867" i="48"/>
  <c r="AK1867" i="48"/>
  <c r="AT1867" i="48"/>
  <c r="AN1867" i="48"/>
  <c r="AL1867" i="48"/>
  <c r="AJ1867" i="48"/>
  <c r="AM1867" i="48"/>
  <c r="AH1867" i="48"/>
  <c r="AN1513" i="48"/>
  <c r="AI1513" i="48"/>
  <c r="AM1513" i="48"/>
  <c r="AH1513" i="48"/>
  <c r="AT1513" i="48"/>
  <c r="AL1513" i="48"/>
  <c r="AK1513" i="48"/>
  <c r="AJ1513" i="48"/>
  <c r="AN1607" i="48"/>
  <c r="AT1607" i="48"/>
  <c r="AL1607" i="48"/>
  <c r="AK1607" i="48"/>
  <c r="AI1607" i="48"/>
  <c r="AM1607" i="48"/>
  <c r="AH1607" i="48"/>
  <c r="AJ1607" i="48"/>
  <c r="AT1693" i="48"/>
  <c r="AM1693" i="48"/>
  <c r="AI1693" i="48"/>
  <c r="AH1693" i="48"/>
  <c r="AJ1693" i="48"/>
  <c r="AL1693" i="48"/>
  <c r="AN1693" i="48"/>
  <c r="AK1693" i="48"/>
  <c r="AS860" i="48"/>
  <c r="AQ860" i="48"/>
  <c r="AN1093" i="48"/>
  <c r="AL1093" i="48"/>
  <c r="AT1093" i="48"/>
  <c r="AK1093" i="48"/>
  <c r="AH1093" i="48"/>
  <c r="AI1093" i="48"/>
  <c r="AJ1093" i="48"/>
  <c r="AM1093" i="48"/>
  <c r="AN1253" i="48"/>
  <c r="AK1253" i="48"/>
  <c r="AT1253" i="48"/>
  <c r="AM1253" i="48"/>
  <c r="AH1253" i="48"/>
  <c r="AJ1253" i="48"/>
  <c r="AL1253" i="48"/>
  <c r="AI1253" i="48"/>
  <c r="AK1437" i="48"/>
  <c r="AI1437" i="48"/>
  <c r="AH1437" i="48"/>
  <c r="AM1437" i="48"/>
  <c r="AT1437" i="48"/>
  <c r="AL1437" i="48"/>
  <c r="AJ1437" i="48"/>
  <c r="AN1437" i="48"/>
  <c r="AQ1943" i="48"/>
  <c r="AS1943" i="48"/>
  <c r="AQ1161" i="48"/>
  <c r="AS1161" i="48"/>
  <c r="AI727" i="48"/>
  <c r="AN727" i="48"/>
  <c r="AJ727" i="48"/>
  <c r="AL727" i="48"/>
  <c r="AH727" i="48"/>
  <c r="AK727" i="48"/>
  <c r="AT727" i="48"/>
  <c r="AM727" i="48"/>
  <c r="AN1624" i="48"/>
  <c r="AK1624" i="48"/>
  <c r="AT1624" i="48"/>
  <c r="AH1624" i="48"/>
  <c r="AL1624" i="48"/>
  <c r="AM1624" i="48"/>
  <c r="AJ1624" i="48"/>
  <c r="AI1624" i="48"/>
  <c r="AN1936" i="48"/>
  <c r="AM1936" i="48"/>
  <c r="AJ1936" i="48"/>
  <c r="AI1936" i="48"/>
  <c r="AK1936" i="48"/>
  <c r="AT1936" i="48"/>
  <c r="AL1936" i="48"/>
  <c r="AH1936" i="48"/>
  <c r="AS1400" i="48"/>
  <c r="AQ1400" i="48"/>
  <c r="AS1955" i="48"/>
  <c r="AQ1955" i="48"/>
  <c r="AN1171" i="48"/>
  <c r="AK1171" i="48"/>
  <c r="AI1171" i="48"/>
  <c r="AT1171" i="48"/>
  <c r="AM1171" i="48"/>
  <c r="AH1171" i="48"/>
  <c r="AL1171" i="48"/>
  <c r="AJ1171" i="48"/>
  <c r="AK972" i="48"/>
  <c r="AM972" i="48"/>
  <c r="AT972" i="48"/>
  <c r="AL972" i="48"/>
  <c r="AI972" i="48"/>
  <c r="AH972" i="48"/>
  <c r="AJ972" i="48"/>
  <c r="AN972" i="48"/>
  <c r="AS1307" i="48"/>
  <c r="AQ1307" i="48"/>
  <c r="AN1307" i="48"/>
  <c r="AK1307" i="48"/>
  <c r="AI1307" i="48"/>
  <c r="AM1307" i="48"/>
  <c r="AH1307" i="48"/>
  <c r="AT1307" i="48"/>
  <c r="AL1307" i="48"/>
  <c r="AJ1307" i="48"/>
  <c r="AS1627" i="48"/>
  <c r="AQ1627" i="48"/>
  <c r="AQ861" i="48"/>
  <c r="AS861" i="48"/>
  <c r="AS1654" i="48"/>
  <c r="AQ1654" i="48"/>
  <c r="AS900" i="48"/>
  <c r="AQ900" i="48"/>
  <c r="AQ1617" i="48"/>
  <c r="AS1617" i="48"/>
  <c r="AT2032" i="48"/>
  <c r="AM2032" i="48"/>
  <c r="AI2032" i="48"/>
  <c r="AJ2032" i="48"/>
  <c r="AN2032" i="48"/>
  <c r="AK2032" i="48"/>
  <c r="AH2032" i="48"/>
  <c r="AL2032" i="48"/>
  <c r="AS1678" i="48"/>
  <c r="AQ1678" i="48"/>
  <c r="AN1081" i="48"/>
  <c r="AK1081" i="48"/>
  <c r="AT1081" i="48"/>
  <c r="AH1081" i="48"/>
  <c r="AL1081" i="48"/>
  <c r="AJ1081" i="48"/>
  <c r="AI1081" i="48"/>
  <c r="AM1081" i="48"/>
  <c r="AQ1521" i="48"/>
  <c r="AS1521" i="48"/>
  <c r="AS1817" i="48"/>
  <c r="AQ1817" i="48"/>
  <c r="AK920" i="48"/>
  <c r="AT920" i="48"/>
  <c r="AL920" i="48"/>
  <c r="AI920" i="48"/>
  <c r="AH920" i="48"/>
  <c r="AM920" i="48"/>
  <c r="AN920" i="48"/>
  <c r="AJ920" i="48"/>
  <c r="AJ639" i="48"/>
  <c r="AN639" i="48"/>
  <c r="AI639" i="48"/>
  <c r="AH639" i="48"/>
  <c r="AK639" i="48"/>
  <c r="AT639" i="48"/>
  <c r="AM639" i="48"/>
  <c r="AL639" i="48"/>
  <c r="AS1370" i="48"/>
  <c r="AQ1370" i="48"/>
  <c r="AS1208" i="48"/>
  <c r="AQ1208" i="48"/>
  <c r="AN1459" i="48"/>
  <c r="AK1459" i="48"/>
  <c r="AT1459" i="48"/>
  <c r="AI1459" i="48"/>
  <c r="AM1459" i="48"/>
  <c r="AJ1459" i="48"/>
  <c r="AH1459" i="48"/>
  <c r="AL1459" i="48"/>
  <c r="AK852" i="48"/>
  <c r="AH852" i="48"/>
  <c r="AT852" i="48"/>
  <c r="AM852" i="48"/>
  <c r="AL852" i="48"/>
  <c r="AI852" i="48"/>
  <c r="AJ852" i="48"/>
  <c r="AN852" i="48"/>
  <c r="AN925" i="48"/>
  <c r="AL925" i="48"/>
  <c r="AT925" i="48"/>
  <c r="AK925" i="48"/>
  <c r="AH925" i="48"/>
  <c r="AI925" i="48"/>
  <c r="AM925" i="48"/>
  <c r="AJ925" i="48"/>
  <c r="AK818" i="48"/>
  <c r="AM818" i="48"/>
  <c r="AH818" i="48"/>
  <c r="AI818" i="48"/>
  <c r="AT818" i="48"/>
  <c r="AJ818" i="48"/>
  <c r="AL818" i="48"/>
  <c r="AN818" i="48"/>
  <c r="AN1973" i="48"/>
  <c r="AK1973" i="48"/>
  <c r="AT1973" i="48"/>
  <c r="AH1973" i="48"/>
  <c r="AL1973" i="48"/>
  <c r="AM1973" i="48"/>
  <c r="AI1973" i="48"/>
  <c r="AJ1973" i="48"/>
  <c r="AJ747" i="48"/>
  <c r="AK747" i="48"/>
  <c r="AT747" i="48"/>
  <c r="AM747" i="48"/>
  <c r="AL747" i="48"/>
  <c r="AI747" i="48"/>
  <c r="AH747" i="48"/>
  <c r="AN747" i="48"/>
  <c r="AS1670" i="48"/>
  <c r="AQ1670" i="48"/>
  <c r="AS1822" i="48"/>
  <c r="AQ1822" i="48"/>
  <c r="AK708" i="48"/>
  <c r="AI708" i="48"/>
  <c r="AH708" i="48"/>
  <c r="AM708" i="48"/>
  <c r="AT708" i="48"/>
  <c r="AL708" i="48"/>
  <c r="AJ708" i="48"/>
  <c r="AN708" i="48"/>
  <c r="AN1993" i="48"/>
  <c r="AT1993" i="48"/>
  <c r="AI1993" i="48"/>
  <c r="AM1993" i="48"/>
  <c r="AH1993" i="48"/>
  <c r="AL1993" i="48"/>
  <c r="AK1993" i="48"/>
  <c r="AJ1993" i="48"/>
  <c r="AS1270" i="48"/>
  <c r="AQ1270" i="48"/>
  <c r="AS2017" i="48"/>
  <c r="AQ2017" i="48"/>
  <c r="AS1672" i="48"/>
  <c r="AQ1672" i="48"/>
  <c r="AS827" i="48"/>
  <c r="AQ827" i="48"/>
  <c r="AN711" i="48"/>
  <c r="AJ711" i="48"/>
  <c r="AI711" i="48"/>
  <c r="AT711" i="48"/>
  <c r="AM711" i="48"/>
  <c r="AL711" i="48"/>
  <c r="AH711" i="48"/>
  <c r="AK711" i="48"/>
  <c r="AK563" i="48"/>
  <c r="AI563" i="48"/>
  <c r="AH563" i="48"/>
  <c r="AT563" i="48"/>
  <c r="AM563" i="48"/>
  <c r="AL563" i="48"/>
  <c r="AJ563" i="48"/>
  <c r="AN563" i="48"/>
  <c r="AS1004" i="48"/>
  <c r="AQ1004" i="48"/>
  <c r="AS470" i="48"/>
  <c r="AQ470" i="48"/>
  <c r="AJ470" i="48"/>
  <c r="AK470" i="48"/>
  <c r="AI470" i="48"/>
  <c r="AT470" i="48"/>
  <c r="AM470" i="48"/>
  <c r="AN470" i="48"/>
  <c r="AL470" i="48"/>
  <c r="AH470" i="48"/>
  <c r="AS102" i="48"/>
  <c r="AQ102" i="48"/>
  <c r="AQ532" i="48"/>
  <c r="AS532" i="48"/>
  <c r="AJ233" i="48"/>
  <c r="AK233" i="48"/>
  <c r="AM233" i="48"/>
  <c r="AH233" i="48"/>
  <c r="AI233" i="48"/>
  <c r="AT233" i="48"/>
  <c r="AL233" i="48"/>
  <c r="AQ341" i="48"/>
  <c r="AS341" i="48"/>
  <c r="AN435" i="48"/>
  <c r="AK435" i="48"/>
  <c r="AI435" i="48"/>
  <c r="AT435" i="48"/>
  <c r="AM435" i="48"/>
  <c r="AH435" i="48"/>
  <c r="AL435" i="48"/>
  <c r="AJ435" i="48"/>
  <c r="AT115" i="48"/>
  <c r="AM115" i="48"/>
  <c r="AH115" i="48"/>
  <c r="AL115" i="48"/>
  <c r="AK115" i="48"/>
  <c r="AI115" i="48"/>
  <c r="AJ115" i="48"/>
  <c r="AK473" i="48"/>
  <c r="AJ473" i="48"/>
  <c r="AI473" i="48"/>
  <c r="AN473" i="48"/>
  <c r="AT473" i="48"/>
  <c r="AL473" i="48"/>
  <c r="AM473" i="48"/>
  <c r="AH473" i="48"/>
  <c r="AT554" i="48"/>
  <c r="AI554" i="48"/>
  <c r="AM554" i="48"/>
  <c r="AN554" i="48"/>
  <c r="AL554" i="48"/>
  <c r="AK554" i="48"/>
  <c r="AJ554" i="48"/>
  <c r="AH554" i="48"/>
  <c r="AK457" i="48"/>
  <c r="AJ457" i="48"/>
  <c r="AM457" i="48"/>
  <c r="AH457" i="48"/>
  <c r="AI457" i="48"/>
  <c r="AN457" i="48"/>
  <c r="AT457" i="48"/>
  <c r="AL457" i="48"/>
  <c r="AQ508" i="48"/>
  <c r="AS508" i="48"/>
  <c r="AS363" i="48"/>
  <c r="AQ363" i="48"/>
  <c r="AJ129" i="48"/>
  <c r="AT129" i="48"/>
  <c r="AL129" i="48"/>
  <c r="AM129" i="48"/>
  <c r="AH129" i="48"/>
  <c r="AI129" i="48"/>
  <c r="AK129" i="48"/>
  <c r="AS306" i="48"/>
  <c r="AQ306" i="48"/>
  <c r="AT95" i="48"/>
  <c r="AL95" i="48"/>
  <c r="AK95" i="48"/>
  <c r="AI95" i="48"/>
  <c r="AM95" i="48"/>
  <c r="AH95" i="48"/>
  <c r="AJ95" i="48"/>
  <c r="AT113" i="48"/>
  <c r="AL113" i="48"/>
  <c r="AM113" i="48"/>
  <c r="AH113" i="48"/>
  <c r="AK113" i="48"/>
  <c r="AI113" i="48"/>
  <c r="AJ113" i="48"/>
  <c r="AM151" i="48"/>
  <c r="AH151" i="48"/>
  <c r="AT151" i="48"/>
  <c r="AL151" i="48"/>
  <c r="AK151" i="48"/>
  <c r="AI151" i="48"/>
  <c r="AJ151" i="48"/>
  <c r="AS447" i="48"/>
  <c r="AQ447" i="48"/>
  <c r="AN447" i="48"/>
  <c r="AK447" i="48"/>
  <c r="AI447" i="48"/>
  <c r="AM447" i="48"/>
  <c r="AH447" i="48"/>
  <c r="AT447" i="48"/>
  <c r="AL447" i="48"/>
  <c r="AJ447" i="48"/>
  <c r="AN350" i="48"/>
  <c r="AJ350" i="48"/>
  <c r="AI350" i="48"/>
  <c r="AH350" i="48"/>
  <c r="AK350" i="48"/>
  <c r="AT350" i="48"/>
  <c r="AM350" i="48"/>
  <c r="AL350" i="48"/>
  <c r="AQ449" i="48"/>
  <c r="AS449" i="48"/>
  <c r="AI275" i="48"/>
  <c r="AT275" i="48"/>
  <c r="AM275" i="48"/>
  <c r="AH275" i="48"/>
  <c r="AL275" i="48"/>
  <c r="AK275" i="48"/>
  <c r="AJ275" i="48"/>
  <c r="AQ437" i="48"/>
  <c r="AS437" i="48"/>
  <c r="AJ314" i="48"/>
  <c r="AI314" i="48"/>
  <c r="AL314" i="48"/>
  <c r="AH314" i="48"/>
  <c r="AK314" i="48"/>
  <c r="AN314" i="48"/>
  <c r="AT314" i="48"/>
  <c r="AM314" i="48"/>
  <c r="AS150" i="48"/>
  <c r="AQ150" i="48"/>
  <c r="AJ174" i="48"/>
  <c r="AI174" i="48"/>
  <c r="AL174" i="48"/>
  <c r="AH174" i="48"/>
  <c r="AK174" i="48"/>
  <c r="AT174" i="48"/>
  <c r="AM174" i="48"/>
  <c r="AQ445" i="48"/>
  <c r="AS445" i="48"/>
  <c r="AQ177" i="48"/>
  <c r="AS177" i="48"/>
  <c r="AS291" i="48"/>
  <c r="AQ291" i="48"/>
  <c r="AI78" i="48"/>
  <c r="AJ78" i="48"/>
  <c r="AK78" i="48"/>
  <c r="AT78" i="48"/>
  <c r="AM78" i="48"/>
  <c r="AL78" i="48"/>
  <c r="AH78" i="48"/>
  <c r="AQ540" i="48"/>
  <c r="AS540" i="48"/>
  <c r="AL83" i="48"/>
  <c r="AK83" i="48"/>
  <c r="AI83" i="48"/>
  <c r="AT83" i="48"/>
  <c r="AM83" i="48"/>
  <c r="AH83" i="48"/>
  <c r="AJ83" i="48"/>
  <c r="AL179" i="48"/>
  <c r="AK179" i="48"/>
  <c r="AI179" i="48"/>
  <c r="AT179" i="48"/>
  <c r="AM179" i="48"/>
  <c r="AH179" i="48"/>
  <c r="AJ179" i="48"/>
  <c r="AQ320" i="48"/>
  <c r="AS320" i="48"/>
  <c r="AK173" i="48"/>
  <c r="AJ173" i="48"/>
  <c r="AL173" i="48"/>
  <c r="AM173" i="48"/>
  <c r="AH173" i="48"/>
  <c r="AI173" i="48"/>
  <c r="AT173" i="48"/>
  <c r="AS223" i="48"/>
  <c r="AQ223" i="48"/>
  <c r="AS534" i="48"/>
  <c r="AQ534" i="48"/>
  <c r="AK165" i="48"/>
  <c r="AI165" i="48"/>
  <c r="AJ165" i="48"/>
  <c r="AT165" i="48"/>
  <c r="AL165" i="48"/>
  <c r="AM165" i="48"/>
  <c r="AH165" i="48"/>
  <c r="AQ264" i="48"/>
  <c r="AS264" i="48"/>
  <c r="AK333" i="48"/>
  <c r="AJ333" i="48"/>
  <c r="AT333" i="48"/>
  <c r="AL333" i="48"/>
  <c r="AM333" i="48"/>
  <c r="AH333" i="48"/>
  <c r="AI333" i="48"/>
  <c r="AN333" i="48"/>
  <c r="AN500" i="48"/>
  <c r="AL500" i="48"/>
  <c r="AT500" i="48"/>
  <c r="AK500" i="48"/>
  <c r="AH500" i="48"/>
  <c r="AI500" i="48"/>
  <c r="AM500" i="48"/>
  <c r="AJ500" i="48"/>
  <c r="AK381" i="48"/>
  <c r="AJ381" i="48"/>
  <c r="AM381" i="48"/>
  <c r="AH381" i="48"/>
  <c r="AI381" i="48"/>
  <c r="AN381" i="48"/>
  <c r="AT381" i="48"/>
  <c r="AL381" i="48"/>
  <c r="AJ270" i="48"/>
  <c r="AI270" i="48"/>
  <c r="AT270" i="48"/>
  <c r="AM270" i="48"/>
  <c r="AL270" i="48"/>
  <c r="AH270" i="48"/>
  <c r="AK270" i="48"/>
  <c r="AM321" i="48"/>
  <c r="AH321" i="48"/>
  <c r="AJ321" i="48"/>
  <c r="AK321" i="48"/>
  <c r="AI321" i="48"/>
  <c r="AN321" i="48"/>
  <c r="AT321" i="48"/>
  <c r="AL321" i="48"/>
  <c r="AN327" i="48"/>
  <c r="AT327" i="48"/>
  <c r="AL327" i="48"/>
  <c r="AK327" i="48"/>
  <c r="AI327" i="48"/>
  <c r="AM327" i="48"/>
  <c r="AH327" i="48"/>
  <c r="AJ327" i="48"/>
  <c r="AT227" i="48"/>
  <c r="AM227" i="48"/>
  <c r="AH227" i="48"/>
  <c r="AL227" i="48"/>
  <c r="AK227" i="48"/>
  <c r="AI227" i="48"/>
  <c r="AJ227" i="48"/>
  <c r="AS170" i="48"/>
  <c r="AQ170" i="48"/>
  <c r="AK361" i="48"/>
  <c r="AJ361" i="48"/>
  <c r="AL361" i="48"/>
  <c r="AM361" i="48"/>
  <c r="AH361" i="48"/>
  <c r="AI361" i="48"/>
  <c r="AN361" i="48"/>
  <c r="AT361" i="48"/>
  <c r="AK497" i="48"/>
  <c r="AN497" i="48"/>
  <c r="AT497" i="48"/>
  <c r="AM497" i="48"/>
  <c r="AL497" i="48"/>
  <c r="AI497" i="48"/>
  <c r="AH497" i="48"/>
  <c r="AJ497" i="48"/>
  <c r="AQ312" i="48"/>
  <c r="AS312" i="48"/>
  <c r="AN382" i="48"/>
  <c r="AJ382" i="48"/>
  <c r="AI382" i="48"/>
  <c r="AH382" i="48"/>
  <c r="AK382" i="48"/>
  <c r="AT382" i="48"/>
  <c r="AM382" i="48"/>
  <c r="AL382" i="48"/>
  <c r="AQ377" i="48"/>
  <c r="AS377" i="48"/>
  <c r="AN528" i="48"/>
  <c r="AT528" i="48"/>
  <c r="AK528" i="48"/>
  <c r="AH528" i="48"/>
  <c r="AL528" i="48"/>
  <c r="AM528" i="48"/>
  <c r="AJ528" i="48"/>
  <c r="AI528" i="48"/>
  <c r="AQ400" i="48"/>
  <c r="AS400" i="48"/>
  <c r="AN544" i="48"/>
  <c r="AT544" i="48"/>
  <c r="AK544" i="48"/>
  <c r="AH544" i="48"/>
  <c r="AL544" i="48"/>
  <c r="AM544" i="48"/>
  <c r="AJ544" i="48"/>
  <c r="AI544" i="48"/>
  <c r="AK309" i="48"/>
  <c r="AM309" i="48"/>
  <c r="AH309" i="48"/>
  <c r="AI309" i="48"/>
  <c r="AN309" i="48"/>
  <c r="AT309" i="48"/>
  <c r="AL309" i="48"/>
  <c r="AJ309" i="48"/>
  <c r="AS546" i="48"/>
  <c r="AQ546" i="48"/>
  <c r="AS550" i="48"/>
  <c r="AQ550" i="48"/>
  <c r="AN396" i="48"/>
  <c r="AL396" i="48"/>
  <c r="AK396" i="48"/>
  <c r="AT396" i="48"/>
  <c r="AH396" i="48"/>
  <c r="AI396" i="48"/>
  <c r="AM396" i="48"/>
  <c r="AJ396" i="48"/>
  <c r="AT417" i="48"/>
  <c r="AK417" i="48"/>
  <c r="AL417" i="48"/>
  <c r="AM417" i="48"/>
  <c r="AH417" i="48"/>
  <c r="AN417" i="48"/>
  <c r="AJ417" i="48"/>
  <c r="AI417" i="48"/>
  <c r="AK393" i="48"/>
  <c r="AJ393" i="48"/>
  <c r="AM393" i="48"/>
  <c r="AH393" i="48"/>
  <c r="AI393" i="48"/>
  <c r="AN393" i="48"/>
  <c r="AT393" i="48"/>
  <c r="AL393" i="48"/>
  <c r="AI267" i="48"/>
  <c r="AM267" i="48"/>
  <c r="AH267" i="48"/>
  <c r="AT267" i="48"/>
  <c r="AL267" i="48"/>
  <c r="AK267" i="48"/>
  <c r="AJ267" i="48"/>
  <c r="AS519" i="48"/>
  <c r="AQ519" i="48"/>
  <c r="AN519" i="48"/>
  <c r="AK519" i="48"/>
  <c r="AI519" i="48"/>
  <c r="AM519" i="48"/>
  <c r="AH519" i="48"/>
  <c r="AT519" i="48"/>
  <c r="AL519" i="48"/>
  <c r="AJ519" i="48"/>
  <c r="AQ428" i="48"/>
  <c r="AS428" i="48"/>
  <c r="AS86" i="48"/>
  <c r="AQ86" i="48"/>
  <c r="AQ529" i="48"/>
  <c r="AS529" i="48"/>
  <c r="AQ97" i="48"/>
  <c r="AS97" i="48"/>
  <c r="AS462" i="48"/>
  <c r="AQ462" i="48"/>
  <c r="AN414" i="48"/>
  <c r="AJ414" i="48"/>
  <c r="AI414" i="48"/>
  <c r="AH414" i="48"/>
  <c r="AK414" i="48"/>
  <c r="AT414" i="48"/>
  <c r="AM414" i="48"/>
  <c r="AL414" i="48"/>
  <c r="AS315" i="48"/>
  <c r="AQ315" i="48"/>
  <c r="AS478" i="48"/>
  <c r="AQ478" i="48"/>
  <c r="AK746" i="48"/>
  <c r="AI746" i="48"/>
  <c r="AN746" i="48"/>
  <c r="AT746" i="48"/>
  <c r="AJ746" i="48"/>
  <c r="AL746" i="48"/>
  <c r="AM746" i="48"/>
  <c r="AH746" i="48"/>
  <c r="AQ1986" i="48"/>
  <c r="AS1986" i="48"/>
  <c r="AJ1194" i="48"/>
  <c r="AN1194" i="48"/>
  <c r="AI1194" i="48"/>
  <c r="AK1194" i="48"/>
  <c r="AT1194" i="48"/>
  <c r="AL1194" i="48"/>
  <c r="AM1194" i="48"/>
  <c r="AH1194" i="48"/>
  <c r="AK924" i="48"/>
  <c r="AT924" i="48"/>
  <c r="AM924" i="48"/>
  <c r="AL924" i="48"/>
  <c r="AI924" i="48"/>
  <c r="AH924" i="48"/>
  <c r="AJ924" i="48"/>
  <c r="AN924" i="48"/>
  <c r="AS1630" i="48"/>
  <c r="AQ1630" i="48"/>
  <c r="AN1089" i="48"/>
  <c r="AL1089" i="48"/>
  <c r="AT1089" i="48"/>
  <c r="AK1089" i="48"/>
  <c r="AH1089" i="48"/>
  <c r="AI1089" i="48"/>
  <c r="AM1089" i="48"/>
  <c r="AJ1089" i="48"/>
  <c r="AS1478" i="48"/>
  <c r="AQ1478" i="48"/>
  <c r="AJ1464" i="48"/>
  <c r="AN1464" i="48"/>
  <c r="AT1464" i="48"/>
  <c r="AL1464" i="48"/>
  <c r="AM1464" i="48"/>
  <c r="AH1464" i="48"/>
  <c r="AI1464" i="48"/>
  <c r="AK1464" i="48"/>
  <c r="AS1697" i="48"/>
  <c r="AQ1697" i="48"/>
  <c r="AJ843" i="48"/>
  <c r="AH843" i="48"/>
  <c r="AN843" i="48"/>
  <c r="AI843" i="48"/>
  <c r="AK843" i="48"/>
  <c r="AT843" i="48"/>
  <c r="AM843" i="48"/>
  <c r="AL843" i="48"/>
  <c r="AN1339" i="48"/>
  <c r="AT1339" i="48"/>
  <c r="AL1339" i="48"/>
  <c r="AK1339" i="48"/>
  <c r="AI1339" i="48"/>
  <c r="AM1339" i="48"/>
  <c r="AH1339" i="48"/>
  <c r="AJ1339" i="48"/>
  <c r="AN1969" i="48"/>
  <c r="AL1969" i="48"/>
  <c r="AK1969" i="48"/>
  <c r="AT1969" i="48"/>
  <c r="AH1969" i="48"/>
  <c r="AI1969" i="48"/>
  <c r="AJ1969" i="48"/>
  <c r="AM1969" i="48"/>
  <c r="AQ1548" i="48"/>
  <c r="AS1548" i="48"/>
  <c r="AK854" i="48"/>
  <c r="AJ854" i="48"/>
  <c r="AI854" i="48"/>
  <c r="AN854" i="48"/>
  <c r="AT854" i="48"/>
  <c r="AL854" i="48"/>
  <c r="AM854" i="48"/>
  <c r="AH854" i="48"/>
  <c r="AS580" i="48"/>
  <c r="AQ580" i="48"/>
  <c r="AK580" i="48"/>
  <c r="AL580" i="48"/>
  <c r="AI580" i="48"/>
  <c r="AH580" i="48"/>
  <c r="AT580" i="48"/>
  <c r="AM580" i="48"/>
  <c r="AJ580" i="48"/>
  <c r="AN580" i="48"/>
  <c r="AN811" i="48"/>
  <c r="AJ811" i="48"/>
  <c r="AH811" i="48"/>
  <c r="AK811" i="48"/>
  <c r="AI811" i="48"/>
  <c r="AT811" i="48"/>
  <c r="AM811" i="48"/>
  <c r="AL811" i="48"/>
  <c r="AQ785" i="48"/>
  <c r="AS785" i="48"/>
  <c r="AQ1557" i="48"/>
  <c r="AS1557" i="48"/>
  <c r="AS1202" i="48"/>
  <c r="AQ1202" i="48"/>
  <c r="AQ1301" i="48"/>
  <c r="AS1301" i="48"/>
  <c r="AK728" i="48"/>
  <c r="AM728" i="48"/>
  <c r="AT728" i="48"/>
  <c r="AL728" i="48"/>
  <c r="AI728" i="48"/>
  <c r="AH728" i="48"/>
  <c r="AN728" i="48"/>
  <c r="AJ728" i="48"/>
  <c r="AN1970" i="48"/>
  <c r="AM1970" i="48"/>
  <c r="AH1970" i="48"/>
  <c r="AI1970" i="48"/>
  <c r="AK1970" i="48"/>
  <c r="AT1970" i="48"/>
  <c r="AJ1970" i="48"/>
  <c r="AL1970" i="48"/>
  <c r="AN1764" i="48"/>
  <c r="AL1764" i="48"/>
  <c r="AM1764" i="48"/>
  <c r="AH1764" i="48"/>
  <c r="AI1764" i="48"/>
  <c r="AK1764" i="48"/>
  <c r="AT1764" i="48"/>
  <c r="AJ1764" i="48"/>
  <c r="AN1826" i="48"/>
  <c r="AI1826" i="48"/>
  <c r="AJ1826" i="48"/>
  <c r="AT1826" i="48"/>
  <c r="AL1826" i="48"/>
  <c r="AH1826" i="48"/>
  <c r="AK1826" i="48"/>
  <c r="AM1826" i="48"/>
  <c r="AJ591" i="48"/>
  <c r="AI591" i="48"/>
  <c r="AN591" i="48"/>
  <c r="AT591" i="48"/>
  <c r="AM591" i="48"/>
  <c r="AL591" i="48"/>
  <c r="AH591" i="48"/>
  <c r="AK591" i="48"/>
  <c r="AS612" i="48"/>
  <c r="AQ612" i="48"/>
  <c r="AN2042" i="48"/>
  <c r="AT2042" i="48"/>
  <c r="AI2042" i="48"/>
  <c r="AM2042" i="48"/>
  <c r="AH2042" i="48"/>
  <c r="AL2042" i="48"/>
  <c r="AK2042" i="48"/>
  <c r="AJ2042" i="48"/>
  <c r="AS1023" i="48"/>
  <c r="AQ1023" i="48"/>
  <c r="AS1127" i="48"/>
  <c r="AQ1127" i="48"/>
  <c r="AN1313" i="48"/>
  <c r="AK1313" i="48"/>
  <c r="AL1313" i="48"/>
  <c r="AI1313" i="48"/>
  <c r="AT1313" i="48"/>
  <c r="AM1313" i="48"/>
  <c r="AH1313" i="48"/>
  <c r="AJ1313" i="48"/>
  <c r="AK1533" i="48"/>
  <c r="AI1533" i="48"/>
  <c r="AN1533" i="48"/>
  <c r="AJ1533" i="48"/>
  <c r="AT1533" i="48"/>
  <c r="AL1533" i="48"/>
  <c r="AM1533" i="48"/>
  <c r="AH1533" i="48"/>
  <c r="AS1286" i="48"/>
  <c r="AQ1286" i="48"/>
  <c r="AS672" i="48"/>
  <c r="AQ672" i="48"/>
  <c r="AQ826" i="48"/>
  <c r="AS826" i="48"/>
  <c r="AS623" i="48"/>
  <c r="AQ623" i="48"/>
  <c r="AS1510" i="48"/>
  <c r="AQ1510" i="48"/>
  <c r="AS895" i="48"/>
  <c r="AQ895" i="48"/>
  <c r="AN1244" i="48"/>
  <c r="AT1244" i="48"/>
  <c r="AH1244" i="48"/>
  <c r="AL1244" i="48"/>
  <c r="AK1244" i="48"/>
  <c r="AJ1244" i="48"/>
  <c r="AI1244" i="48"/>
  <c r="AM1244" i="48"/>
  <c r="AQ1061" i="48"/>
  <c r="AS1061" i="48"/>
  <c r="AK1762" i="48"/>
  <c r="AH1762" i="48"/>
  <c r="AM1762" i="48"/>
  <c r="AT1762" i="48"/>
  <c r="AL1762" i="48"/>
  <c r="AI1762" i="48"/>
  <c r="AJ1762" i="48"/>
  <c r="AN1762" i="48"/>
  <c r="AT1709" i="48"/>
  <c r="AM1709" i="48"/>
  <c r="AI1709" i="48"/>
  <c r="AH1709" i="48"/>
  <c r="AJ1709" i="48"/>
  <c r="AL1709" i="48"/>
  <c r="AN1709" i="48"/>
  <c r="AK1709" i="48"/>
  <c r="AN681" i="48"/>
  <c r="AT681" i="48"/>
  <c r="AM681" i="48"/>
  <c r="AH681" i="48"/>
  <c r="AL681" i="48"/>
  <c r="AK681" i="48"/>
  <c r="AI681" i="48"/>
  <c r="AJ681" i="48"/>
  <c r="AN1556" i="48"/>
  <c r="AT1556" i="48"/>
  <c r="AH1556" i="48"/>
  <c r="AL1556" i="48"/>
  <c r="AK1556" i="48"/>
  <c r="AI1556" i="48"/>
  <c r="AM1556" i="48"/>
  <c r="AJ1556" i="48"/>
  <c r="AN1487" i="48"/>
  <c r="AK1487" i="48"/>
  <c r="AL1487" i="48"/>
  <c r="AJ1487" i="48"/>
  <c r="AT1487" i="48"/>
  <c r="AI1487" i="48"/>
  <c r="AM1487" i="48"/>
  <c r="AH1487" i="48"/>
  <c r="AQ1145" i="48"/>
  <c r="AS1145" i="48"/>
  <c r="AK1387" i="48"/>
  <c r="AJ1387" i="48"/>
  <c r="AT1387" i="48"/>
  <c r="AL1387" i="48"/>
  <c r="AM1387" i="48"/>
  <c r="AH1387" i="48"/>
  <c r="AI1387" i="48"/>
  <c r="AN1387" i="48"/>
  <c r="AN1570" i="48"/>
  <c r="AJ1570" i="48"/>
  <c r="AL1570" i="48"/>
  <c r="AM1570" i="48"/>
  <c r="AH1570" i="48"/>
  <c r="AI1570" i="48"/>
  <c r="AK1570" i="48"/>
  <c r="AT1570" i="48"/>
  <c r="AN813" i="48"/>
  <c r="AM813" i="48"/>
  <c r="AH813" i="48"/>
  <c r="AL813" i="48"/>
  <c r="AT813" i="48"/>
  <c r="AK813" i="48"/>
  <c r="AI813" i="48"/>
  <c r="AJ813" i="48"/>
  <c r="AN1137" i="48"/>
  <c r="AH1137" i="48"/>
  <c r="AL1137" i="48"/>
  <c r="AT1137" i="48"/>
  <c r="AK1137" i="48"/>
  <c r="AI1137" i="48"/>
  <c r="AM1137" i="48"/>
  <c r="AJ1137" i="48"/>
  <c r="AN933" i="48"/>
  <c r="AT933" i="48"/>
  <c r="AK933" i="48"/>
  <c r="AH933" i="48"/>
  <c r="AL933" i="48"/>
  <c r="AI933" i="48"/>
  <c r="AM933" i="48"/>
  <c r="AJ933" i="48"/>
  <c r="AS1218" i="48"/>
  <c r="AQ1218" i="48"/>
  <c r="AK916" i="48"/>
  <c r="AI916" i="48"/>
  <c r="AH916" i="48"/>
  <c r="AT916" i="48"/>
  <c r="AM916" i="48"/>
  <c r="AL916" i="48"/>
  <c r="AJ916" i="48"/>
  <c r="AN916" i="48"/>
  <c r="AS1028" i="48"/>
  <c r="AQ1028" i="48"/>
  <c r="AS831" i="48"/>
  <c r="AQ831" i="48"/>
  <c r="AS1230" i="48"/>
  <c r="AQ1230" i="48"/>
  <c r="AK1885" i="48"/>
  <c r="AH1885" i="48"/>
  <c r="AT1885" i="48"/>
  <c r="AL1885" i="48"/>
  <c r="AJ1885" i="48"/>
  <c r="AI1885" i="48"/>
  <c r="AN1885" i="48"/>
  <c r="AM1885" i="48"/>
  <c r="AQ889" i="48"/>
  <c r="AS889" i="48"/>
  <c r="AN1776" i="48"/>
  <c r="AK1776" i="48"/>
  <c r="AT1776" i="48"/>
  <c r="AM1776" i="48"/>
  <c r="AH1776" i="48"/>
  <c r="AL1776" i="48"/>
  <c r="AI1776" i="48"/>
  <c r="AJ1776" i="48"/>
  <c r="AS1240" i="48"/>
  <c r="AQ1240" i="48"/>
  <c r="AN1657" i="48"/>
  <c r="AK1657" i="48"/>
  <c r="AT1657" i="48"/>
  <c r="AI1657" i="48"/>
  <c r="AJ1657" i="48"/>
  <c r="AM1657" i="48"/>
  <c r="AH1657" i="48"/>
  <c r="AL1657" i="48"/>
  <c r="AS1343" i="48"/>
  <c r="AQ1343" i="48"/>
  <c r="AS812" i="48"/>
  <c r="AQ812" i="48"/>
  <c r="AN1153" i="48"/>
  <c r="AT1153" i="48"/>
  <c r="AK1153" i="48"/>
  <c r="AH1153" i="48"/>
  <c r="AL1153" i="48"/>
  <c r="AI1153" i="48"/>
  <c r="AM1153" i="48"/>
  <c r="AJ1153" i="48"/>
  <c r="AS1770" i="48"/>
  <c r="AQ1770" i="48"/>
  <c r="AK778" i="48"/>
  <c r="AL778" i="48"/>
  <c r="AM778" i="48"/>
  <c r="AH778" i="48"/>
  <c r="AJ778" i="48"/>
  <c r="AI778" i="48"/>
  <c r="AN778" i="48"/>
  <c r="AT778" i="48"/>
  <c r="AT571" i="48"/>
  <c r="AI571" i="48"/>
  <c r="AH571" i="48"/>
  <c r="AM571" i="48"/>
  <c r="AL571" i="48"/>
  <c r="AK571" i="48"/>
  <c r="AJ571" i="48"/>
  <c r="AN571" i="48"/>
  <c r="AL910" i="48"/>
  <c r="AJ910" i="48"/>
  <c r="AM910" i="48"/>
  <c r="AH910" i="48"/>
  <c r="AI910" i="48"/>
  <c r="AK910" i="48"/>
  <c r="AT910" i="48"/>
  <c r="AN910" i="48"/>
  <c r="AN1985" i="48"/>
  <c r="AT1985" i="48"/>
  <c r="AL1985" i="48"/>
  <c r="AK1985" i="48"/>
  <c r="AM1985" i="48"/>
  <c r="AI1985" i="48"/>
  <c r="AH1985" i="48"/>
  <c r="AJ1985" i="48"/>
  <c r="AN1819" i="48"/>
  <c r="AI1819" i="48"/>
  <c r="AT1819" i="48"/>
  <c r="AM1819" i="48"/>
  <c r="AH1819" i="48"/>
  <c r="AL1819" i="48"/>
  <c r="AK1819" i="48"/>
  <c r="AJ1819" i="48"/>
  <c r="AN1034" i="48"/>
  <c r="AJ1034" i="48"/>
  <c r="AT1034" i="48"/>
  <c r="AL1034" i="48"/>
  <c r="AM1034" i="48"/>
  <c r="AH1034" i="48"/>
  <c r="AI1034" i="48"/>
  <c r="AK1034" i="48"/>
  <c r="AS1220" i="48"/>
  <c r="AQ1220" i="48"/>
  <c r="AN1658" i="48"/>
  <c r="AI1658" i="48"/>
  <c r="AK1658" i="48"/>
  <c r="AT1658" i="48"/>
  <c r="AJ1658" i="48"/>
  <c r="AL1658" i="48"/>
  <c r="AM1658" i="48"/>
  <c r="AH1658" i="48"/>
  <c r="AN2023" i="48"/>
  <c r="AM2023" i="48"/>
  <c r="AJ2023" i="48"/>
  <c r="AH2023" i="48"/>
  <c r="AK2023" i="48"/>
  <c r="AT2023" i="48"/>
  <c r="AI2023" i="48"/>
  <c r="AL2023" i="48"/>
  <c r="AQ1423" i="48"/>
  <c r="AS1423" i="48"/>
  <c r="AN1868" i="48"/>
  <c r="AI1868" i="48"/>
  <c r="AM1868" i="48"/>
  <c r="AH1868" i="48"/>
  <c r="AT1868" i="48"/>
  <c r="AL1868" i="48"/>
  <c r="AK1868" i="48"/>
  <c r="AJ1868" i="48"/>
  <c r="AN765" i="48"/>
  <c r="AT765" i="48"/>
  <c r="AM765" i="48"/>
  <c r="AH765" i="48"/>
  <c r="AL765" i="48"/>
  <c r="AK765" i="48"/>
  <c r="AI765" i="48"/>
  <c r="AJ765" i="48"/>
  <c r="AJ1166" i="48"/>
  <c r="AI1166" i="48"/>
  <c r="AN1166" i="48"/>
  <c r="AH1166" i="48"/>
  <c r="AK1166" i="48"/>
  <c r="AT1166" i="48"/>
  <c r="AM1166" i="48"/>
  <c r="AL1166" i="48"/>
  <c r="AL1594" i="48"/>
  <c r="AJ1594" i="48"/>
  <c r="AM1594" i="48"/>
  <c r="AH1594" i="48"/>
  <c r="AI1594" i="48"/>
  <c r="AK1594" i="48"/>
  <c r="AT1594" i="48"/>
  <c r="AN1594" i="48"/>
  <c r="AS1558" i="48"/>
  <c r="AQ1558" i="48"/>
  <c r="AQ1379" i="48"/>
  <c r="AS1379" i="48"/>
  <c r="AN1379" i="48"/>
  <c r="AJ1379" i="48"/>
  <c r="AI1379" i="48"/>
  <c r="AL1379" i="48"/>
  <c r="AH1379" i="48"/>
  <c r="AM1379" i="48"/>
  <c r="AK1379" i="48"/>
  <c r="AT1379" i="48"/>
  <c r="AQ1021" i="48"/>
  <c r="AS1021" i="48"/>
  <c r="AN986" i="48"/>
  <c r="AJ986" i="48"/>
  <c r="AI986" i="48"/>
  <c r="AK986" i="48"/>
  <c r="AT986" i="48"/>
  <c r="AL986" i="48"/>
  <c r="AM986" i="48"/>
  <c r="AH986" i="48"/>
  <c r="AN733" i="48"/>
  <c r="AI733" i="48"/>
  <c r="AT733" i="48"/>
  <c r="AM733" i="48"/>
  <c r="AH733" i="48"/>
  <c r="AL733" i="48"/>
  <c r="AK733" i="48"/>
  <c r="AJ733" i="48"/>
  <c r="AS604" i="48"/>
  <c r="AQ604" i="48"/>
  <c r="AS1737" i="48"/>
  <c r="AQ1737" i="48"/>
  <c r="AS1174" i="48"/>
  <c r="AQ1174" i="48"/>
  <c r="AK634" i="48"/>
  <c r="AI634" i="48"/>
  <c r="AN634" i="48"/>
  <c r="AT634" i="48"/>
  <c r="AL634" i="48"/>
  <c r="AJ634" i="48"/>
  <c r="AM634" i="48"/>
  <c r="AH634" i="48"/>
  <c r="AS1502" i="48"/>
  <c r="AQ1502" i="48"/>
  <c r="AK1162" i="48"/>
  <c r="AH1162" i="48"/>
  <c r="AM1162" i="48"/>
  <c r="AJ1162" i="48"/>
  <c r="AT1162" i="48"/>
  <c r="AN1162" i="48"/>
  <c r="AL1162" i="48"/>
  <c r="AI1162" i="48"/>
  <c r="AS1088" i="48"/>
  <c r="AQ1088" i="48"/>
  <c r="AN1175" i="48"/>
  <c r="AT1175" i="48"/>
  <c r="AL1175" i="48"/>
  <c r="AK1175" i="48"/>
  <c r="AI1175" i="48"/>
  <c r="AM1175" i="48"/>
  <c r="AH1175" i="48"/>
  <c r="AJ1175" i="48"/>
  <c r="AS1537" i="48"/>
  <c r="AQ1537" i="48"/>
  <c r="AQ1581" i="48"/>
  <c r="AS1581" i="48"/>
  <c r="AS1856" i="48"/>
  <c r="AQ1856" i="48"/>
  <c r="AQ1919" i="48"/>
  <c r="AS1919" i="48"/>
  <c r="AQ1491" i="48"/>
  <c r="AS1491" i="48"/>
  <c r="AQ1133" i="48"/>
  <c r="AS1133" i="48"/>
  <c r="AQ1540" i="48"/>
  <c r="AS1540" i="48"/>
  <c r="AT1147" i="48"/>
  <c r="AM1147" i="48"/>
  <c r="AI1147" i="48"/>
  <c r="AN1147" i="48"/>
  <c r="AK1147" i="48"/>
  <c r="AH1147" i="48"/>
  <c r="AL1147" i="48"/>
  <c r="AJ1147" i="48"/>
  <c r="AN597" i="48"/>
  <c r="AL597" i="48"/>
  <c r="AT597" i="48"/>
  <c r="AK597" i="48"/>
  <c r="AI597" i="48"/>
  <c r="AM597" i="48"/>
  <c r="AH597" i="48"/>
  <c r="AJ597" i="48"/>
  <c r="AK782" i="48"/>
  <c r="AJ782" i="48"/>
  <c r="AI782" i="48"/>
  <c r="AN782" i="48"/>
  <c r="AT782" i="48"/>
  <c r="AL782" i="48"/>
  <c r="AM782" i="48"/>
  <c r="AH782" i="48"/>
  <c r="AQ590" i="48"/>
  <c r="AS590" i="48"/>
  <c r="AS2004" i="48"/>
  <c r="AQ2004" i="48"/>
  <c r="AN1720" i="48"/>
  <c r="AM1720" i="48"/>
  <c r="AH1720" i="48"/>
  <c r="AJ1720" i="48"/>
  <c r="AI1720" i="48"/>
  <c r="AK1720" i="48"/>
  <c r="AT1720" i="48"/>
  <c r="AL1720" i="48"/>
  <c r="AS1374" i="48"/>
  <c r="AQ1374" i="48"/>
  <c r="AQ741" i="48"/>
  <c r="AS741" i="48"/>
  <c r="AN1203" i="48"/>
  <c r="AT1203" i="48"/>
  <c r="AL1203" i="48"/>
  <c r="AK1203" i="48"/>
  <c r="AI1203" i="48"/>
  <c r="AM1203" i="48"/>
  <c r="AH1203" i="48"/>
  <c r="AJ1203" i="48"/>
  <c r="AT1705" i="48"/>
  <c r="AI1705" i="48"/>
  <c r="AM1705" i="48"/>
  <c r="AJ1705" i="48"/>
  <c r="AK1705" i="48"/>
  <c r="AH1705" i="48"/>
  <c r="AN1705" i="48"/>
  <c r="AL1705" i="48"/>
  <c r="AN1414" i="48"/>
  <c r="AK1414" i="48"/>
  <c r="AT1414" i="48"/>
  <c r="AH1414" i="48"/>
  <c r="AL1414" i="48"/>
  <c r="AI1414" i="48"/>
  <c r="AM1414" i="48"/>
  <c r="AJ1414" i="48"/>
  <c r="AN1229" i="48"/>
  <c r="AK1229" i="48"/>
  <c r="AH1229" i="48"/>
  <c r="AJ1229" i="48"/>
  <c r="AL1229" i="48"/>
  <c r="AI1229" i="48"/>
  <c r="AT1229" i="48"/>
  <c r="AM1229" i="48"/>
  <c r="AN1065" i="48"/>
  <c r="AT1065" i="48"/>
  <c r="AH1065" i="48"/>
  <c r="AL1065" i="48"/>
  <c r="AK1065" i="48"/>
  <c r="AJ1065" i="48"/>
  <c r="AI1065" i="48"/>
  <c r="AM1065" i="48"/>
  <c r="AS1160" i="48"/>
  <c r="AQ1160" i="48"/>
  <c r="AT1087" i="48"/>
  <c r="AM1087" i="48"/>
  <c r="AI1087" i="48"/>
  <c r="AN1087" i="48"/>
  <c r="AH1087" i="48"/>
  <c r="AK1087" i="48"/>
  <c r="AL1087" i="48"/>
  <c r="AJ1087" i="48"/>
  <c r="AK1535" i="48"/>
  <c r="AI1535" i="48"/>
  <c r="AH1535" i="48"/>
  <c r="AM1535" i="48"/>
  <c r="AT1535" i="48"/>
  <c r="AL1535" i="48"/>
  <c r="AJ1535" i="48"/>
  <c r="AN1535" i="48"/>
  <c r="AN1896" i="48"/>
  <c r="AT1896" i="48"/>
  <c r="AM1896" i="48"/>
  <c r="AH1896" i="48"/>
  <c r="AL1896" i="48"/>
  <c r="AK1896" i="48"/>
  <c r="AI1896" i="48"/>
  <c r="AJ1896" i="48"/>
  <c r="AS559" i="48"/>
  <c r="AQ559" i="48"/>
  <c r="AN1842" i="48"/>
  <c r="AK1842" i="48"/>
  <c r="AL1842" i="48"/>
  <c r="AI1842" i="48"/>
  <c r="AT1842" i="48"/>
  <c r="AM1842" i="48"/>
  <c r="AJ1842" i="48"/>
  <c r="AH1842" i="48"/>
  <c r="AQ1613" i="48"/>
  <c r="AS1613" i="48"/>
  <c r="AT1700" i="48"/>
  <c r="AN1700" i="48"/>
  <c r="AL1700" i="48"/>
  <c r="AJ1700" i="48"/>
  <c r="AM1700" i="48"/>
  <c r="AH1700" i="48"/>
  <c r="AI1700" i="48"/>
  <c r="AK1700" i="48"/>
  <c r="AN1430" i="48"/>
  <c r="AK1430" i="48"/>
  <c r="AT1430" i="48"/>
  <c r="AH1430" i="48"/>
  <c r="AL1430" i="48"/>
  <c r="AI1430" i="48"/>
  <c r="AM1430" i="48"/>
  <c r="AJ1430" i="48"/>
  <c r="AS1590" i="48"/>
  <c r="AQ1590" i="48"/>
  <c r="AS1049" i="48"/>
  <c r="AQ1049" i="48"/>
  <c r="AS1976" i="48"/>
  <c r="AQ1976" i="48"/>
  <c r="AN1735" i="48"/>
  <c r="AL1735" i="48"/>
  <c r="AT1735" i="48"/>
  <c r="AK1735" i="48"/>
  <c r="AH1735" i="48"/>
  <c r="AI1735" i="48"/>
  <c r="AM1735" i="48"/>
  <c r="AJ1735" i="48"/>
  <c r="AN1427" i="48"/>
  <c r="AK1427" i="48"/>
  <c r="AL1427" i="48"/>
  <c r="AI1427" i="48"/>
  <c r="AT1427" i="48"/>
  <c r="AM1427" i="48"/>
  <c r="AJ1427" i="48"/>
  <c r="AH1427" i="48"/>
  <c r="AS1685" i="48"/>
  <c r="AQ1685" i="48"/>
  <c r="AS1852" i="48"/>
  <c r="AQ1852" i="48"/>
  <c r="AS1656" i="48"/>
  <c r="AQ1656" i="48"/>
  <c r="AK742" i="48"/>
  <c r="AJ742" i="48"/>
  <c r="AL742" i="48"/>
  <c r="AM742" i="48"/>
  <c r="AH742" i="48"/>
  <c r="AI742" i="48"/>
  <c r="AN742" i="48"/>
  <c r="AT742" i="48"/>
  <c r="AQ749" i="48"/>
  <c r="AS749" i="48"/>
  <c r="AN749" i="48"/>
  <c r="AT749" i="48"/>
  <c r="AK749" i="48"/>
  <c r="AI749" i="48"/>
  <c r="AM749" i="48"/>
  <c r="AH749" i="48"/>
  <c r="AL749" i="48"/>
  <c r="AJ749" i="48"/>
  <c r="AN1929" i="48"/>
  <c r="AK1929" i="48"/>
  <c r="AI1929" i="48"/>
  <c r="AM1929" i="48"/>
  <c r="AL1929" i="48"/>
  <c r="AT1929" i="48"/>
  <c r="AH1929" i="48"/>
  <c r="AJ1929" i="48"/>
  <c r="AN1398" i="48"/>
  <c r="AT1398" i="48"/>
  <c r="AH1398" i="48"/>
  <c r="AL1398" i="48"/>
  <c r="AK1398" i="48"/>
  <c r="AI1398" i="48"/>
  <c r="AJ1398" i="48"/>
  <c r="AM1398" i="48"/>
  <c r="AS1020" i="48"/>
  <c r="AQ1020" i="48"/>
  <c r="AQ1185" i="48"/>
  <c r="AS1185" i="48"/>
  <c r="AS744" i="48"/>
  <c r="AQ744" i="48"/>
  <c r="AJ1258" i="48"/>
  <c r="AN1258" i="48"/>
  <c r="AI1258" i="48"/>
  <c r="AK1258" i="48"/>
  <c r="AT1258" i="48"/>
  <c r="AL1258" i="48"/>
  <c r="AM1258" i="48"/>
  <c r="AH1258" i="48"/>
  <c r="AN1914" i="48"/>
  <c r="AK1914" i="48"/>
  <c r="AL1914" i="48"/>
  <c r="AM1914" i="48"/>
  <c r="AT1914" i="48"/>
  <c r="AJ1914" i="48"/>
  <c r="AH1914" i="48"/>
  <c r="AI1914" i="48"/>
  <c r="AQ1712" i="48"/>
  <c r="AS1712" i="48"/>
  <c r="AQ1325" i="48"/>
  <c r="AS1325" i="48"/>
  <c r="AK700" i="48"/>
  <c r="AH700" i="48"/>
  <c r="AT700" i="48"/>
  <c r="AM700" i="48"/>
  <c r="AL700" i="48"/>
  <c r="AI700" i="48"/>
  <c r="AJ700" i="48"/>
  <c r="AN700" i="48"/>
  <c r="AQ1479" i="48"/>
  <c r="AS1479" i="48"/>
  <c r="AS893" i="48"/>
  <c r="AQ893" i="48"/>
  <c r="AK1399" i="48"/>
  <c r="AJ1399" i="48"/>
  <c r="AT1399" i="48"/>
  <c r="AL1399" i="48"/>
  <c r="AM1399" i="48"/>
  <c r="AH1399" i="48"/>
  <c r="AI1399" i="48"/>
  <c r="AN1399" i="48"/>
  <c r="AN1140" i="48"/>
  <c r="AI1140" i="48"/>
  <c r="AM1140" i="48"/>
  <c r="AH1140" i="48"/>
  <c r="AT1140" i="48"/>
  <c r="AL1140" i="48"/>
  <c r="AK1140" i="48"/>
  <c r="AJ1140" i="48"/>
  <c r="AT903" i="48"/>
  <c r="AM903" i="48"/>
  <c r="AI903" i="48"/>
  <c r="AN903" i="48"/>
  <c r="AK903" i="48"/>
  <c r="AH903" i="48"/>
  <c r="AJ903" i="48"/>
  <c r="AL903" i="48"/>
  <c r="AQ1825" i="48"/>
  <c r="AS1825" i="48"/>
  <c r="AQ1862" i="48"/>
  <c r="AS1862" i="48"/>
  <c r="AJ1903" i="48"/>
  <c r="AN1903" i="48"/>
  <c r="AI1903" i="48"/>
  <c r="AL1903" i="48"/>
  <c r="AM1903" i="48"/>
  <c r="AH1903" i="48"/>
  <c r="AK1903" i="48"/>
  <c r="AT1903" i="48"/>
  <c r="AS1295" i="48"/>
  <c r="AQ1295" i="48"/>
  <c r="AN1280" i="48"/>
  <c r="AL1280" i="48"/>
  <c r="AK1280" i="48"/>
  <c r="AT1280" i="48"/>
  <c r="AH1280" i="48"/>
  <c r="AI1280" i="48"/>
  <c r="AM1280" i="48"/>
  <c r="AJ1280" i="48"/>
  <c r="AS1972" i="48"/>
  <c r="AQ1972" i="48"/>
  <c r="AS1749" i="48"/>
  <c r="AQ1749" i="48"/>
  <c r="AS1128" i="48"/>
  <c r="AQ1128" i="48"/>
  <c r="AN909" i="48"/>
  <c r="AL909" i="48"/>
  <c r="AT909" i="48"/>
  <c r="AK909" i="48"/>
  <c r="AH909" i="48"/>
  <c r="AI909" i="48"/>
  <c r="AM909" i="48"/>
  <c r="AJ909" i="48"/>
  <c r="AN1505" i="48"/>
  <c r="AT1505" i="48"/>
  <c r="AM1505" i="48"/>
  <c r="AH1505" i="48"/>
  <c r="AL1505" i="48"/>
  <c r="AK1505" i="48"/>
  <c r="AI1505" i="48"/>
  <c r="AJ1505" i="48"/>
  <c r="AN1363" i="48"/>
  <c r="AI1363" i="48"/>
  <c r="AM1363" i="48"/>
  <c r="AH1363" i="48"/>
  <c r="AT1363" i="48"/>
  <c r="AL1363" i="48"/>
  <c r="AK1363" i="48"/>
  <c r="AJ1363" i="48"/>
  <c r="AQ1684" i="48"/>
  <c r="AS1684" i="48"/>
  <c r="AQ1201" i="48"/>
  <c r="AS1201" i="48"/>
  <c r="AQ677" i="48"/>
  <c r="AS677" i="48"/>
  <c r="AK654" i="48"/>
  <c r="AJ654" i="48"/>
  <c r="AM654" i="48"/>
  <c r="AH654" i="48"/>
  <c r="AI654" i="48"/>
  <c r="AN654" i="48"/>
  <c r="AT654" i="48"/>
  <c r="AL654" i="48"/>
  <c r="AN1736" i="48"/>
  <c r="AJ1736" i="48"/>
  <c r="AL1736" i="48"/>
  <c r="AM1736" i="48"/>
  <c r="AH1736" i="48"/>
  <c r="AI1736" i="48"/>
  <c r="AK1736" i="48"/>
  <c r="AT1736" i="48"/>
  <c r="AQ721" i="48"/>
  <c r="AS721" i="48"/>
  <c r="AK720" i="48"/>
  <c r="AM720" i="48"/>
  <c r="AT720" i="48"/>
  <c r="AL720" i="48"/>
  <c r="AI720" i="48"/>
  <c r="AH720" i="48"/>
  <c r="AJ720" i="48"/>
  <c r="AN720" i="48"/>
  <c r="AN1846" i="48"/>
  <c r="AK1846" i="48"/>
  <c r="AT1846" i="48"/>
  <c r="AM1846" i="48"/>
  <c r="AH1846" i="48"/>
  <c r="AJ1846" i="48"/>
  <c r="AL1846" i="48"/>
  <c r="AI1846" i="48"/>
  <c r="AS1260" i="48"/>
  <c r="AQ1260" i="48"/>
  <c r="AQ1625" i="48"/>
  <c r="AS1625" i="48"/>
  <c r="AQ1118" i="48"/>
  <c r="AS1118" i="48"/>
  <c r="AS1797" i="48"/>
  <c r="AQ1797" i="48"/>
  <c r="AJ631" i="48"/>
  <c r="AN631" i="48"/>
  <c r="AI631" i="48"/>
  <c r="AT631" i="48"/>
  <c r="AM631" i="48"/>
  <c r="AL631" i="48"/>
  <c r="AH631" i="48"/>
  <c r="AK631" i="48"/>
  <c r="AN1499" i="48"/>
  <c r="AK1499" i="48"/>
  <c r="AH1499" i="48"/>
  <c r="AL1499" i="48"/>
  <c r="AT1499" i="48"/>
  <c r="AI1499" i="48"/>
  <c r="AM1499" i="48"/>
  <c r="AJ1499" i="48"/>
  <c r="AJ803" i="48"/>
  <c r="AL803" i="48"/>
  <c r="AH803" i="48"/>
  <c r="AN803" i="48"/>
  <c r="AK803" i="48"/>
  <c r="AT803" i="48"/>
  <c r="AM803" i="48"/>
  <c r="AI803" i="48"/>
  <c r="AQ1905" i="48"/>
  <c r="AS1905" i="48"/>
  <c r="AS1681" i="48"/>
  <c r="AQ1681" i="48"/>
  <c r="AI743" i="48"/>
  <c r="AN743" i="48"/>
  <c r="AJ743" i="48"/>
  <c r="AL743" i="48"/>
  <c r="AH743" i="48"/>
  <c r="AK743" i="48"/>
  <c r="AT743" i="48"/>
  <c r="AM743" i="48"/>
  <c r="AS1408" i="48"/>
  <c r="AQ1408" i="48"/>
  <c r="AS1859" i="48"/>
  <c r="AQ1859" i="48"/>
  <c r="AS1957" i="48"/>
  <c r="AQ1957" i="48"/>
  <c r="AN1586" i="48"/>
  <c r="AJ1586" i="48"/>
  <c r="AM1586" i="48"/>
  <c r="AH1586" i="48"/>
  <c r="AI1586" i="48"/>
  <c r="AK1586" i="48"/>
  <c r="AT1586" i="48"/>
  <c r="AL1586" i="48"/>
  <c r="AS931" i="48"/>
  <c r="AQ931" i="48"/>
  <c r="AS752" i="48"/>
  <c r="AQ752" i="48"/>
  <c r="AQ1317" i="48"/>
  <c r="AS1317" i="48"/>
  <c r="AN1269" i="48"/>
  <c r="AK1269" i="48"/>
  <c r="AT1269" i="48"/>
  <c r="AM1269" i="48"/>
  <c r="AH1269" i="48"/>
  <c r="AJ1269" i="48"/>
  <c r="AL1269" i="48"/>
  <c r="AI1269" i="48"/>
  <c r="AS1745" i="48"/>
  <c r="AQ1745" i="48"/>
  <c r="AQ1373" i="48"/>
  <c r="AS1373" i="48"/>
  <c r="AQ753" i="48"/>
  <c r="AS753" i="48"/>
  <c r="AQ561" i="48"/>
  <c r="AS561" i="48"/>
  <c r="AS499" i="48"/>
  <c r="AQ499" i="48"/>
  <c r="AK93" i="48"/>
  <c r="AJ93" i="48"/>
  <c r="AL93" i="48"/>
  <c r="AM93" i="48"/>
  <c r="AH93" i="48"/>
  <c r="AI93" i="48"/>
  <c r="AT93" i="48"/>
  <c r="AJ254" i="48"/>
  <c r="AI254" i="48"/>
  <c r="AT254" i="48"/>
  <c r="AM254" i="48"/>
  <c r="AL254" i="48"/>
  <c r="AH254" i="48"/>
  <c r="AK254" i="48"/>
  <c r="AK229" i="48"/>
  <c r="AT229" i="48"/>
  <c r="AL229" i="48"/>
  <c r="AM229" i="48"/>
  <c r="AH229" i="48"/>
  <c r="AJ229" i="48"/>
  <c r="AI229" i="48"/>
  <c r="AJ142" i="48"/>
  <c r="AI142" i="48"/>
  <c r="AL142" i="48"/>
  <c r="AH142" i="48"/>
  <c r="AK142" i="48"/>
  <c r="AT142" i="48"/>
  <c r="AM142" i="48"/>
  <c r="AS547" i="48"/>
  <c r="AQ547" i="48"/>
  <c r="AK217" i="48"/>
  <c r="AJ217" i="48"/>
  <c r="AL217" i="48"/>
  <c r="AM217" i="48"/>
  <c r="AH217" i="48"/>
  <c r="AI217" i="48"/>
  <c r="AT217" i="48"/>
  <c r="AT184" i="48"/>
  <c r="AH184" i="48"/>
  <c r="AL184" i="48"/>
  <c r="AK184" i="48"/>
  <c r="AI184" i="48"/>
  <c r="AM184" i="48"/>
  <c r="AJ184" i="48"/>
  <c r="AN340" i="48"/>
  <c r="AK340" i="48"/>
  <c r="AT340" i="48"/>
  <c r="AH340" i="48"/>
  <c r="AL340" i="48"/>
  <c r="AJ340" i="48"/>
  <c r="AI340" i="48"/>
  <c r="AM340" i="48"/>
  <c r="AQ481" i="48"/>
  <c r="AS481" i="48"/>
  <c r="AS371" i="48"/>
  <c r="AQ371" i="48"/>
  <c r="AS551" i="48"/>
  <c r="AQ551" i="48"/>
  <c r="AT192" i="48"/>
  <c r="AH192" i="48"/>
  <c r="AL192" i="48"/>
  <c r="AK192" i="48"/>
  <c r="AM192" i="48"/>
  <c r="AJ192" i="48"/>
  <c r="AI192" i="48"/>
  <c r="AK255" i="48"/>
  <c r="AT255" i="48"/>
  <c r="AM255" i="48"/>
  <c r="AL255" i="48"/>
  <c r="AI255" i="48"/>
  <c r="AH255" i="48"/>
  <c r="AJ255" i="48"/>
  <c r="AN375" i="48"/>
  <c r="AT375" i="48"/>
  <c r="AL375" i="48"/>
  <c r="AK375" i="48"/>
  <c r="AI375" i="48"/>
  <c r="AM375" i="48"/>
  <c r="AH375" i="48"/>
  <c r="AJ375" i="48"/>
  <c r="AJ281" i="48"/>
  <c r="AK281" i="48"/>
  <c r="AT281" i="48"/>
  <c r="AL281" i="48"/>
  <c r="AM281" i="48"/>
  <c r="AH281" i="48"/>
  <c r="AI281" i="48"/>
  <c r="AT538" i="48"/>
  <c r="AM538" i="48"/>
  <c r="AI538" i="48"/>
  <c r="AN538" i="48"/>
  <c r="AL538" i="48"/>
  <c r="AK538" i="48"/>
  <c r="AJ538" i="48"/>
  <c r="AH538" i="48"/>
  <c r="AK285" i="48"/>
  <c r="AJ285" i="48"/>
  <c r="AT285" i="48"/>
  <c r="AL285" i="48"/>
  <c r="AM285" i="48"/>
  <c r="AH285" i="48"/>
  <c r="AI285" i="48"/>
  <c r="AN404" i="48"/>
  <c r="AK404" i="48"/>
  <c r="AT404" i="48"/>
  <c r="AH404" i="48"/>
  <c r="AL404" i="48"/>
  <c r="AJ404" i="48"/>
  <c r="AI404" i="48"/>
  <c r="AM404" i="48"/>
  <c r="AL216" i="48"/>
  <c r="AK216" i="48"/>
  <c r="AT216" i="48"/>
  <c r="AH216" i="48"/>
  <c r="AI216" i="48"/>
  <c r="AM216" i="48"/>
  <c r="AJ216" i="48"/>
  <c r="AQ356" i="48"/>
  <c r="AS356" i="48"/>
  <c r="AL244" i="48"/>
  <c r="AK244" i="48"/>
  <c r="AT244" i="48"/>
  <c r="AH244" i="48"/>
  <c r="AJ244" i="48"/>
  <c r="AI244" i="48"/>
  <c r="AM244" i="48"/>
  <c r="AN372" i="48"/>
  <c r="AK372" i="48"/>
  <c r="AT372" i="48"/>
  <c r="AH372" i="48"/>
  <c r="AL372" i="48"/>
  <c r="AJ372" i="48"/>
  <c r="AI372" i="48"/>
  <c r="AM372" i="48"/>
  <c r="AN339" i="48"/>
  <c r="AK339" i="48"/>
  <c r="AI339" i="48"/>
  <c r="AT339" i="48"/>
  <c r="AM339" i="48"/>
  <c r="AH339" i="48"/>
  <c r="AL339" i="48"/>
  <c r="AJ339" i="48"/>
  <c r="AJ166" i="48"/>
  <c r="AL166" i="48"/>
  <c r="AH166" i="48"/>
  <c r="AI166" i="48"/>
  <c r="AK166" i="48"/>
  <c r="AT166" i="48"/>
  <c r="AM166" i="48"/>
  <c r="AM103" i="48"/>
  <c r="AH103" i="48"/>
  <c r="AT103" i="48"/>
  <c r="AL103" i="48"/>
  <c r="AK103" i="48"/>
  <c r="AI103" i="48"/>
  <c r="AJ103" i="48"/>
  <c r="AJ501" i="48"/>
  <c r="AN501" i="48"/>
  <c r="AT501" i="48"/>
  <c r="AL501" i="48"/>
  <c r="AM501" i="48"/>
  <c r="AH501" i="48"/>
  <c r="AI501" i="48"/>
  <c r="AK501" i="48"/>
  <c r="AQ345" i="48"/>
  <c r="AS345" i="48"/>
  <c r="AN311" i="48"/>
  <c r="AT311" i="48"/>
  <c r="AL311" i="48"/>
  <c r="AK311" i="48"/>
  <c r="AI311" i="48"/>
  <c r="AM311" i="48"/>
  <c r="AH311" i="48"/>
  <c r="AJ311" i="48"/>
  <c r="AH178" i="48"/>
  <c r="AI178" i="48"/>
  <c r="AK178" i="48"/>
  <c r="AT178" i="48"/>
  <c r="AM178" i="48"/>
  <c r="AJ178" i="48"/>
  <c r="AL178" i="48"/>
  <c r="AS1196" i="48"/>
  <c r="AQ1196" i="48"/>
  <c r="AN866" i="48"/>
  <c r="AL866" i="48"/>
  <c r="AM866" i="48"/>
  <c r="AH866" i="48"/>
  <c r="AI866" i="48"/>
  <c r="AK866" i="48"/>
  <c r="AT866" i="48"/>
  <c r="AJ866" i="48"/>
  <c r="AS2019" i="48"/>
  <c r="AQ2019" i="48"/>
  <c r="AQ1142" i="48"/>
  <c r="AS1142" i="48"/>
  <c r="AN941" i="48"/>
  <c r="AH941" i="48"/>
  <c r="AL941" i="48"/>
  <c r="AT941" i="48"/>
  <c r="AK941" i="48"/>
  <c r="AI941" i="48"/>
  <c r="AM941" i="48"/>
  <c r="AJ941" i="48"/>
  <c r="AS991" i="48"/>
  <c r="AQ991" i="48"/>
  <c r="AS944" i="48"/>
  <c r="AQ944" i="48"/>
  <c r="AQ970" i="48"/>
  <c r="AS970" i="48"/>
  <c r="AJ1907" i="48"/>
  <c r="AI1907" i="48"/>
  <c r="AN1907" i="48"/>
  <c r="AH1907" i="48"/>
  <c r="AK1907" i="48"/>
  <c r="AT1907" i="48"/>
  <c r="AM1907" i="48"/>
  <c r="AL1907" i="48"/>
  <c r="AN1516" i="48"/>
  <c r="AJ1516" i="48"/>
  <c r="AM1516" i="48"/>
  <c r="AH1516" i="48"/>
  <c r="AI1516" i="48"/>
  <c r="AK1516" i="48"/>
  <c r="AT1516" i="48"/>
  <c r="AL1516" i="48"/>
  <c r="AN1870" i="48"/>
  <c r="AK1870" i="48"/>
  <c r="AH1870" i="48"/>
  <c r="AJ1870" i="48"/>
  <c r="AL1870" i="48"/>
  <c r="AT1870" i="48"/>
  <c r="AI1870" i="48"/>
  <c r="AM1870" i="48"/>
  <c r="AS1946" i="48"/>
  <c r="AQ1946" i="48"/>
  <c r="AN1707" i="48"/>
  <c r="AT1707" i="48"/>
  <c r="AH1707" i="48"/>
  <c r="AL1707" i="48"/>
  <c r="AK1707" i="48"/>
  <c r="AJ1707" i="48"/>
  <c r="AI1707" i="48"/>
  <c r="AM1707" i="48"/>
  <c r="AN897" i="48"/>
  <c r="AL897" i="48"/>
  <c r="AK897" i="48"/>
  <c r="AT897" i="48"/>
  <c r="AH897" i="48"/>
  <c r="AI897" i="48"/>
  <c r="AJ897" i="48"/>
  <c r="AM897" i="48"/>
  <c r="AN953" i="48"/>
  <c r="AT953" i="48"/>
  <c r="AH953" i="48"/>
  <c r="AL953" i="48"/>
  <c r="AK953" i="48"/>
  <c r="AJ953" i="48"/>
  <c r="AI953" i="48"/>
  <c r="AM953" i="48"/>
  <c r="AS1793" i="48"/>
  <c r="AQ1793" i="48"/>
  <c r="AN1193" i="48"/>
  <c r="AK1193" i="48"/>
  <c r="AH1193" i="48"/>
  <c r="AL1193" i="48"/>
  <c r="AI1193" i="48"/>
  <c r="AT1193" i="48"/>
  <c r="AM1193" i="48"/>
  <c r="AJ1193" i="48"/>
  <c r="AJ1906" i="48"/>
  <c r="AK1906" i="48"/>
  <c r="AM1906" i="48"/>
  <c r="AH1906" i="48"/>
  <c r="AI1906" i="48"/>
  <c r="AN1906" i="48"/>
  <c r="AT1906" i="48"/>
  <c r="AL1906" i="48"/>
  <c r="AI1214" i="48"/>
  <c r="AK1214" i="48"/>
  <c r="AT1214" i="48"/>
  <c r="AN1214" i="48"/>
  <c r="AL1214" i="48"/>
  <c r="AJ1214" i="48"/>
  <c r="AM1214" i="48"/>
  <c r="AH1214" i="48"/>
  <c r="AS1039" i="48"/>
  <c r="AQ1039" i="48"/>
  <c r="AQ1723" i="48"/>
  <c r="AS1723" i="48"/>
  <c r="AS1413" i="48"/>
  <c r="AQ1413" i="48"/>
  <c r="AQ790" i="48"/>
  <c r="AS790" i="48"/>
  <c r="AN905" i="48"/>
  <c r="AL905" i="48"/>
  <c r="AK905" i="48"/>
  <c r="AH905" i="48"/>
  <c r="AT905" i="48"/>
  <c r="AJ905" i="48"/>
  <c r="AI905" i="48"/>
  <c r="AM905" i="48"/>
  <c r="AK646" i="48"/>
  <c r="AJ646" i="48"/>
  <c r="AT646" i="48"/>
  <c r="AL646" i="48"/>
  <c r="AM646" i="48"/>
  <c r="AH646" i="48"/>
  <c r="AI646" i="48"/>
  <c r="AN646" i="48"/>
  <c r="AQ981" i="48"/>
  <c r="AS981" i="48"/>
  <c r="AK1395" i="48"/>
  <c r="AJ1395" i="48"/>
  <c r="AT1395" i="48"/>
  <c r="AL1395" i="48"/>
  <c r="AM1395" i="48"/>
  <c r="AH1395" i="48"/>
  <c r="AI1395" i="48"/>
  <c r="AN1395" i="48"/>
  <c r="AN2046" i="48"/>
  <c r="AI2046" i="48"/>
  <c r="AM2046" i="48"/>
  <c r="AH2046" i="48"/>
  <c r="AT2046" i="48"/>
  <c r="AL2046" i="48"/>
  <c r="AK2046" i="48"/>
  <c r="AJ2046" i="48"/>
  <c r="AS735" i="48"/>
  <c r="AQ735" i="48"/>
  <c r="AS896" i="48"/>
  <c r="AQ896" i="48"/>
  <c r="AQ605" i="48"/>
  <c r="AS605" i="48"/>
  <c r="AN777" i="48"/>
  <c r="AI777" i="48"/>
  <c r="AT777" i="48"/>
  <c r="AM777" i="48"/>
  <c r="AH777" i="48"/>
  <c r="AL777" i="48"/>
  <c r="AK777" i="48"/>
  <c r="AJ777" i="48"/>
  <c r="AI1650" i="48"/>
  <c r="AK1650" i="48"/>
  <c r="AT1650" i="48"/>
  <c r="AN1650" i="48"/>
  <c r="AL1650" i="48"/>
  <c r="AJ1650" i="48"/>
  <c r="AM1650" i="48"/>
  <c r="AH1650" i="48"/>
  <c r="AS1445" i="48"/>
  <c r="AQ1445" i="48"/>
  <c r="AS1124" i="48"/>
  <c r="AQ1124" i="48"/>
  <c r="AS1304" i="48"/>
  <c r="AQ1304" i="48"/>
  <c r="AK1173" i="48"/>
  <c r="AM1173" i="48"/>
  <c r="AH1173" i="48"/>
  <c r="AI1173" i="48"/>
  <c r="AN1173" i="48"/>
  <c r="AT1173" i="48"/>
  <c r="AJ1173" i="48"/>
  <c r="AL1173" i="48"/>
  <c r="AS1426" i="48"/>
  <c r="AQ1426" i="48"/>
  <c r="AS1319" i="48"/>
  <c r="AQ1319" i="48"/>
  <c r="AN1319" i="48"/>
  <c r="AK1319" i="48"/>
  <c r="AI1319" i="48"/>
  <c r="AM1319" i="48"/>
  <c r="AH1319" i="48"/>
  <c r="AT1319" i="48"/>
  <c r="AL1319" i="48"/>
  <c r="AJ1319" i="48"/>
  <c r="AS1837" i="48"/>
  <c r="AQ1837" i="48"/>
  <c r="AS1827" i="48"/>
  <c r="AQ1827" i="48"/>
  <c r="AL1626" i="48"/>
  <c r="AJ1626" i="48"/>
  <c r="AM1626" i="48"/>
  <c r="AH1626" i="48"/>
  <c r="AI1626" i="48"/>
  <c r="AK1626" i="48"/>
  <c r="AT1626" i="48"/>
  <c r="AN1626" i="48"/>
  <c r="AQ1094" i="48"/>
  <c r="AS1094" i="48"/>
  <c r="AS683" i="48"/>
  <c r="AQ683" i="48"/>
  <c r="AK1901" i="48"/>
  <c r="AH1901" i="48"/>
  <c r="AL1901" i="48"/>
  <c r="AN1901" i="48"/>
  <c r="AT1901" i="48"/>
  <c r="AI1901" i="48"/>
  <c r="AM1901" i="48"/>
  <c r="AJ1901" i="48"/>
  <c r="AS1116" i="48"/>
  <c r="AQ1116" i="48"/>
  <c r="AN1116" i="48"/>
  <c r="AK1116" i="48"/>
  <c r="AI1116" i="48"/>
  <c r="AM1116" i="48"/>
  <c r="AH1116" i="48"/>
  <c r="AL1116" i="48"/>
  <c r="AT1116" i="48"/>
  <c r="AJ1116" i="48"/>
  <c r="AS1984" i="48"/>
  <c r="AQ1984" i="48"/>
  <c r="AS932" i="48"/>
  <c r="AQ932" i="48"/>
  <c r="AS1144" i="48"/>
  <c r="AQ1144" i="48"/>
  <c r="AN1144" i="48"/>
  <c r="AK1144" i="48"/>
  <c r="AI1144" i="48"/>
  <c r="AM1144" i="48"/>
  <c r="AH1144" i="48"/>
  <c r="AT1144" i="48"/>
  <c r="AL1144" i="48"/>
  <c r="AJ1144" i="48"/>
  <c r="AN2026" i="48"/>
  <c r="AK2026" i="48"/>
  <c r="AL2026" i="48"/>
  <c r="AT2026" i="48"/>
  <c r="AJ2026" i="48"/>
  <c r="AI2026" i="48"/>
  <c r="AH2026" i="48"/>
  <c r="AM2026" i="48"/>
  <c r="AT1139" i="48"/>
  <c r="AM1139" i="48"/>
  <c r="AI1139" i="48"/>
  <c r="AN1139" i="48"/>
  <c r="AL1139" i="48"/>
  <c r="AK1139" i="48"/>
  <c r="AJ1139" i="48"/>
  <c r="AH1139" i="48"/>
  <c r="AJ663" i="48"/>
  <c r="AN663" i="48"/>
  <c r="AI663" i="48"/>
  <c r="AT663" i="48"/>
  <c r="AM663" i="48"/>
  <c r="AL663" i="48"/>
  <c r="AH663" i="48"/>
  <c r="AK663" i="48"/>
  <c r="AS739" i="48"/>
  <c r="AQ739" i="48"/>
  <c r="AS1802" i="48"/>
  <c r="AQ1802" i="48"/>
  <c r="AN1403" i="48"/>
  <c r="AK1403" i="48"/>
  <c r="AL1403" i="48"/>
  <c r="AT1403" i="48"/>
  <c r="AI1403" i="48"/>
  <c r="AH1403" i="48"/>
  <c r="AM1403" i="48"/>
  <c r="AJ1403" i="48"/>
  <c r="AQ1241" i="48"/>
  <c r="AS1241" i="48"/>
  <c r="AS824" i="48"/>
  <c r="AQ824" i="48"/>
  <c r="AQ1285" i="48"/>
  <c r="AS1285" i="48"/>
  <c r="AQ1102" i="48"/>
  <c r="AS1102" i="48"/>
  <c r="AS1312" i="48"/>
  <c r="AQ1312" i="48"/>
  <c r="AN1443" i="48"/>
  <c r="AK1443" i="48"/>
  <c r="AL1443" i="48"/>
  <c r="AI1443" i="48"/>
  <c r="AT1443" i="48"/>
  <c r="AM1443" i="48"/>
  <c r="AJ1443" i="48"/>
  <c r="AH1443" i="48"/>
  <c r="AS2006" i="48"/>
  <c r="AQ2006" i="48"/>
  <c r="AQ1082" i="48"/>
  <c r="AS1082" i="48"/>
  <c r="AS600" i="48"/>
  <c r="AQ600" i="48"/>
  <c r="AK1889" i="48"/>
  <c r="AL1889" i="48"/>
  <c r="AT1889" i="48"/>
  <c r="AH1889" i="48"/>
  <c r="AI1889" i="48"/>
  <c r="AJ1889" i="48"/>
  <c r="AM1889" i="48"/>
  <c r="AN1889" i="48"/>
  <c r="AS1449" i="48"/>
  <c r="AQ1449" i="48"/>
  <c r="AK1449" i="48"/>
  <c r="AT1449" i="48"/>
  <c r="AL1449" i="48"/>
  <c r="AI1449" i="48"/>
  <c r="AH1449" i="48"/>
  <c r="AM1449" i="48"/>
  <c r="AJ1449" i="48"/>
  <c r="AN1449" i="48"/>
  <c r="AQ1515" i="48"/>
  <c r="AS1515" i="48"/>
  <c r="AS1278" i="48"/>
  <c r="AQ1278" i="48"/>
  <c r="AS883" i="48"/>
  <c r="AQ883" i="48"/>
  <c r="AN1861" i="48"/>
  <c r="AT1861" i="48"/>
  <c r="AH1861" i="48"/>
  <c r="AL1861" i="48"/>
  <c r="AK1861" i="48"/>
  <c r="AM1861" i="48"/>
  <c r="AJ1861" i="48"/>
  <c r="AI1861" i="48"/>
  <c r="AN1785" i="48"/>
  <c r="AJ1785" i="48"/>
  <c r="AT1785" i="48"/>
  <c r="AL1785" i="48"/>
  <c r="AM1785" i="48"/>
  <c r="AH1785" i="48"/>
  <c r="AI1785" i="48"/>
  <c r="AK1785" i="48"/>
  <c r="AS1027" i="48"/>
  <c r="AQ1027" i="48"/>
  <c r="AN1097" i="48"/>
  <c r="AL1097" i="48"/>
  <c r="AK1097" i="48"/>
  <c r="AT1097" i="48"/>
  <c r="AH1097" i="48"/>
  <c r="AJ1097" i="48"/>
  <c r="AI1097" i="48"/>
  <c r="AM1097" i="48"/>
  <c r="AK714" i="48"/>
  <c r="AM714" i="48"/>
  <c r="AH714" i="48"/>
  <c r="AI714" i="48"/>
  <c r="AN714" i="48"/>
  <c r="AT714" i="48"/>
  <c r="AJ714" i="48"/>
  <c r="AL714" i="48"/>
  <c r="AS1275" i="48"/>
  <c r="AQ1275" i="48"/>
  <c r="AS963" i="48"/>
  <c r="AQ963" i="48"/>
  <c r="AQ898" i="48"/>
  <c r="AS898" i="48"/>
  <c r="AK690" i="48"/>
  <c r="AM690" i="48"/>
  <c r="AH690" i="48"/>
  <c r="AJ690" i="48"/>
  <c r="AI690" i="48"/>
  <c r="AT690" i="48"/>
  <c r="AL690" i="48"/>
  <c r="AN690" i="48"/>
  <c r="AI1883" i="48"/>
  <c r="AK1883" i="48"/>
  <c r="AT1883" i="48"/>
  <c r="AN1883" i="48"/>
  <c r="AL1883" i="48"/>
  <c r="AJ1883" i="48"/>
  <c r="AM1883" i="48"/>
  <c r="AH1883" i="48"/>
  <c r="AS1384" i="48"/>
  <c r="AQ1384" i="48"/>
  <c r="AQ1138" i="48"/>
  <c r="AS1138" i="48"/>
  <c r="AN589" i="48"/>
  <c r="AL589" i="48"/>
  <c r="AK589" i="48"/>
  <c r="AI589" i="48"/>
  <c r="AT589" i="48"/>
  <c r="AM589" i="48"/>
  <c r="AH589" i="48"/>
  <c r="AJ589" i="48"/>
  <c r="AT1047" i="48"/>
  <c r="AM1047" i="48"/>
  <c r="AI1047" i="48"/>
  <c r="AN1047" i="48"/>
  <c r="AH1047" i="48"/>
  <c r="AJ1047" i="48"/>
  <c r="AK1047" i="48"/>
  <c r="AL1047" i="48"/>
  <c r="AS1945" i="48"/>
  <c r="AQ1945" i="48"/>
  <c r="AL926" i="48"/>
  <c r="AJ926" i="48"/>
  <c r="AM926" i="48"/>
  <c r="AH926" i="48"/>
  <c r="AI926" i="48"/>
  <c r="AK926" i="48"/>
  <c r="AT926" i="48"/>
  <c r="AN926" i="48"/>
  <c r="AN577" i="48"/>
  <c r="AT577" i="48"/>
  <c r="AL577" i="48"/>
  <c r="AK577" i="48"/>
  <c r="AI577" i="48"/>
  <c r="AM577" i="48"/>
  <c r="AH577" i="48"/>
  <c r="AJ577" i="48"/>
  <c r="AS1526" i="48"/>
  <c r="AQ1526" i="48"/>
  <c r="AQ729" i="48"/>
  <c r="AS729" i="48"/>
  <c r="AJ1456" i="48"/>
  <c r="AN1456" i="48"/>
  <c r="AL1456" i="48"/>
  <c r="AM1456" i="48"/>
  <c r="AH1456" i="48"/>
  <c r="AI1456" i="48"/>
  <c r="AK1456" i="48"/>
  <c r="AT1456" i="48"/>
  <c r="AL1602" i="48"/>
  <c r="AJ1602" i="48"/>
  <c r="AM1602" i="48"/>
  <c r="AH1602" i="48"/>
  <c r="AI1602" i="48"/>
  <c r="AK1602" i="48"/>
  <c r="AT1602" i="48"/>
  <c r="AN1602" i="48"/>
  <c r="AS1555" i="48"/>
  <c r="AQ1555" i="48"/>
  <c r="AN1977" i="48"/>
  <c r="AI1977" i="48"/>
  <c r="AH1977" i="48"/>
  <c r="AT1977" i="48"/>
  <c r="AL1977" i="48"/>
  <c r="AK1977" i="48"/>
  <c r="AM1977" i="48"/>
  <c r="AJ1977" i="48"/>
  <c r="AS1666" i="48"/>
  <c r="AQ1666" i="48"/>
  <c r="AQ617" i="48"/>
  <c r="AS617" i="48"/>
  <c r="AN1121" i="48"/>
  <c r="AL1121" i="48"/>
  <c r="AT1121" i="48"/>
  <c r="AK1121" i="48"/>
  <c r="AH1121" i="48"/>
  <c r="AI1121" i="48"/>
  <c r="AM1121" i="48"/>
  <c r="AJ1121" i="48"/>
  <c r="AN845" i="48"/>
  <c r="AT845" i="48"/>
  <c r="AL845" i="48"/>
  <c r="AK845" i="48"/>
  <c r="AI845" i="48"/>
  <c r="AM845" i="48"/>
  <c r="AH845" i="48"/>
  <c r="AJ845" i="48"/>
  <c r="AQ1866" i="48"/>
  <c r="AS1866" i="48"/>
  <c r="AN1308" i="48"/>
  <c r="AL1308" i="48"/>
  <c r="AK1308" i="48"/>
  <c r="AT1308" i="48"/>
  <c r="AH1308" i="48"/>
  <c r="AJ1308" i="48"/>
  <c r="AI1308" i="48"/>
  <c r="AM1308" i="48"/>
  <c r="AS952" i="48"/>
  <c r="AQ952" i="48"/>
  <c r="AN2027" i="48"/>
  <c r="AJ2027" i="48"/>
  <c r="AI2027" i="48"/>
  <c r="AK2027" i="48"/>
  <c r="AT2027" i="48"/>
  <c r="AL2027" i="48"/>
  <c r="AM2027" i="48"/>
  <c r="AH2027" i="48"/>
  <c r="AN1661" i="48"/>
  <c r="AK1661" i="48"/>
  <c r="AI1661" i="48"/>
  <c r="AM1661" i="48"/>
  <c r="AT1661" i="48"/>
  <c r="AH1661" i="48"/>
  <c r="AJ1661" i="48"/>
  <c r="AL1661" i="48"/>
  <c r="AL1634" i="48"/>
  <c r="AJ1634" i="48"/>
  <c r="AM1634" i="48"/>
  <c r="AH1634" i="48"/>
  <c r="AI1634" i="48"/>
  <c r="AK1634" i="48"/>
  <c r="AT1634" i="48"/>
  <c r="AN1634" i="48"/>
  <c r="AN881" i="48"/>
  <c r="AL881" i="48"/>
  <c r="AK881" i="48"/>
  <c r="AT881" i="48"/>
  <c r="AH881" i="48"/>
  <c r="AI881" i="48"/>
  <c r="AJ881" i="48"/>
  <c r="AM881" i="48"/>
  <c r="AS751" i="48"/>
  <c r="AQ751" i="48"/>
  <c r="AN1629" i="48"/>
  <c r="AK1629" i="48"/>
  <c r="AH1629" i="48"/>
  <c r="AJ1629" i="48"/>
  <c r="AL1629" i="48"/>
  <c r="AI1629" i="48"/>
  <c r="AT1629" i="48"/>
  <c r="AM1629" i="48"/>
  <c r="AS1876" i="48"/>
  <c r="AQ1876" i="48"/>
  <c r="AN1876" i="48"/>
  <c r="AK1876" i="48"/>
  <c r="AI1876" i="48"/>
  <c r="AM1876" i="48"/>
  <c r="AL1876" i="48"/>
  <c r="AH1876" i="48"/>
  <c r="AT1876" i="48"/>
  <c r="AJ1876" i="48"/>
  <c r="AS724" i="48"/>
  <c r="AQ724" i="48"/>
  <c r="AN757" i="48"/>
  <c r="AM757" i="48"/>
  <c r="AH757" i="48"/>
  <c r="AT757" i="48"/>
  <c r="AL757" i="48"/>
  <c r="AK757" i="48"/>
  <c r="AI757" i="48"/>
  <c r="AJ757" i="48"/>
  <c r="AJ1542" i="48"/>
  <c r="AN1542" i="48"/>
  <c r="AI1542" i="48"/>
  <c r="AK1542" i="48"/>
  <c r="AT1542" i="48"/>
  <c r="AM1542" i="48"/>
  <c r="AL1542" i="48"/>
  <c r="AH1542" i="48"/>
  <c r="AQ2044" i="48"/>
  <c r="AS2044" i="48"/>
  <c r="AS1655" i="48"/>
  <c r="AQ1655" i="48"/>
  <c r="AK588" i="48"/>
  <c r="AT588" i="48"/>
  <c r="AM588" i="48"/>
  <c r="AL588" i="48"/>
  <c r="AI588" i="48"/>
  <c r="AH588" i="48"/>
  <c r="AJ588" i="48"/>
  <c r="AN588" i="48"/>
  <c r="AN954" i="48"/>
  <c r="AJ954" i="48"/>
  <c r="AI954" i="48"/>
  <c r="AK954" i="48"/>
  <c r="AT954" i="48"/>
  <c r="AL954" i="48"/>
  <c r="AM954" i="48"/>
  <c r="AH954" i="48"/>
  <c r="AS980" i="48"/>
  <c r="AQ980" i="48"/>
  <c r="AK980" i="48"/>
  <c r="AT980" i="48"/>
  <c r="AL980" i="48"/>
  <c r="AI980" i="48"/>
  <c r="AH980" i="48"/>
  <c r="AM980" i="48"/>
  <c r="AJ980" i="48"/>
  <c r="AN980" i="48"/>
  <c r="AN773" i="48"/>
  <c r="AL773" i="48"/>
  <c r="AK773" i="48"/>
  <c r="AI773" i="48"/>
  <c r="AT773" i="48"/>
  <c r="AM773" i="48"/>
  <c r="AH773" i="48"/>
  <c r="AJ773" i="48"/>
  <c r="AQ1768" i="48"/>
  <c r="AS1768" i="48"/>
  <c r="AS1674" i="48"/>
  <c r="AQ1674" i="48"/>
  <c r="AN1572" i="48"/>
  <c r="AT1572" i="48"/>
  <c r="AH1572" i="48"/>
  <c r="AL1572" i="48"/>
  <c r="AK1572" i="48"/>
  <c r="AI1572" i="48"/>
  <c r="AM1572" i="48"/>
  <c r="AJ1572" i="48"/>
  <c r="AS636" i="48"/>
  <c r="AQ636" i="48"/>
  <c r="AN878" i="48"/>
  <c r="AM878" i="48"/>
  <c r="AH878" i="48"/>
  <c r="AI878" i="48"/>
  <c r="AK878" i="48"/>
  <c r="AT878" i="48"/>
  <c r="AJ878" i="48"/>
  <c r="AL878" i="48"/>
  <c r="AS1500" i="48"/>
  <c r="AQ1500" i="48"/>
  <c r="AS1547" i="48"/>
  <c r="AQ1547" i="48"/>
  <c r="AS1444" i="48"/>
  <c r="AQ1444" i="48"/>
  <c r="AQ1265" i="48"/>
  <c r="AS1265" i="48"/>
  <c r="AN1616" i="48"/>
  <c r="AT1616" i="48"/>
  <c r="AH1616" i="48"/>
  <c r="AL1616" i="48"/>
  <c r="AK1616" i="48"/>
  <c r="AJ1616" i="48"/>
  <c r="AI1616" i="48"/>
  <c r="AM1616" i="48"/>
  <c r="AS1726" i="48"/>
  <c r="AQ1726" i="48"/>
  <c r="AN1726" i="48"/>
  <c r="AK1726" i="48"/>
  <c r="AI1726" i="48"/>
  <c r="AM1726" i="48"/>
  <c r="AH1726" i="48"/>
  <c r="AT1726" i="48"/>
  <c r="AL1726" i="48"/>
  <c r="AJ1726" i="48"/>
  <c r="AS1216" i="48"/>
  <c r="AQ1216" i="48"/>
  <c r="AJ599" i="48"/>
  <c r="AN599" i="48"/>
  <c r="AI599" i="48"/>
  <c r="AK599" i="48"/>
  <c r="AT599" i="48"/>
  <c r="AM599" i="48"/>
  <c r="AL599" i="48"/>
  <c r="AH599" i="48"/>
  <c r="AQ2013" i="48"/>
  <c r="AS2013" i="48"/>
  <c r="AS1262" i="48"/>
  <c r="AQ1262" i="48"/>
  <c r="AT1928" i="48"/>
  <c r="AM1928" i="48"/>
  <c r="AI1928" i="48"/>
  <c r="AN1928" i="48"/>
  <c r="AK1928" i="48"/>
  <c r="AL1928" i="48"/>
  <c r="AJ1928" i="48"/>
  <c r="AH1928" i="48"/>
  <c r="AS1359" i="48"/>
  <c r="AQ1359" i="48"/>
  <c r="AJ675" i="48"/>
  <c r="AH675" i="48"/>
  <c r="AK675" i="48"/>
  <c r="AI675" i="48"/>
  <c r="AT675" i="48"/>
  <c r="AM675" i="48"/>
  <c r="AL675" i="48"/>
  <c r="AN675" i="48"/>
  <c r="AN1561" i="48"/>
  <c r="AK1561" i="48"/>
  <c r="AL1561" i="48"/>
  <c r="AM1561" i="48"/>
  <c r="AJ1561" i="48"/>
  <c r="AT1561" i="48"/>
  <c r="AH1561" i="48"/>
  <c r="AI1561" i="48"/>
  <c r="AQ1009" i="48"/>
  <c r="AS1009" i="48"/>
  <c r="AJ851" i="48"/>
  <c r="AL851" i="48"/>
  <c r="AH851" i="48"/>
  <c r="AK851" i="48"/>
  <c r="AN851" i="48"/>
  <c r="AI851" i="48"/>
  <c r="AT851" i="48"/>
  <c r="AM851" i="48"/>
  <c r="AI1222" i="48"/>
  <c r="AK1222" i="48"/>
  <c r="AT1222" i="48"/>
  <c r="AN1222" i="48"/>
  <c r="AL1222" i="48"/>
  <c r="AJ1222" i="48"/>
  <c r="AM1222" i="48"/>
  <c r="AH1222" i="48"/>
  <c r="AK670" i="48"/>
  <c r="AJ670" i="48"/>
  <c r="AM670" i="48"/>
  <c r="AH670" i="48"/>
  <c r="AI670" i="48"/>
  <c r="AN670" i="48"/>
  <c r="AT670" i="48"/>
  <c r="AL670" i="48"/>
  <c r="AN1847" i="48"/>
  <c r="AJ1847" i="48"/>
  <c r="AT1847" i="48"/>
  <c r="AL1847" i="48"/>
  <c r="AM1847" i="48"/>
  <c r="AH1847" i="48"/>
  <c r="AI1847" i="48"/>
  <c r="AK1847" i="48"/>
  <c r="AN1593" i="48"/>
  <c r="AK1593" i="48"/>
  <c r="AT1593" i="48"/>
  <c r="AM1593" i="48"/>
  <c r="AJ1593" i="48"/>
  <c r="AH1593" i="48"/>
  <c r="AL1593" i="48"/>
  <c r="AI1593" i="48"/>
  <c r="AJ715" i="48"/>
  <c r="AH715" i="48"/>
  <c r="AK715" i="48"/>
  <c r="AN715" i="48"/>
  <c r="AT715" i="48"/>
  <c r="AM715" i="48"/>
  <c r="AL715" i="48"/>
  <c r="AI715" i="48"/>
  <c r="AS1204" i="48"/>
  <c r="AQ1204" i="48"/>
  <c r="AK1668" i="48"/>
  <c r="AT1668" i="48"/>
  <c r="AL1668" i="48"/>
  <c r="AH1668" i="48"/>
  <c r="AJ1668" i="48"/>
  <c r="AN1668" i="48"/>
  <c r="AI1668" i="48"/>
  <c r="AM1668" i="48"/>
  <c r="AQ689" i="48"/>
  <c r="AS689" i="48"/>
  <c r="AQ1641" i="48"/>
  <c r="AS1641" i="48"/>
  <c r="AS1472" i="48"/>
  <c r="AQ1472" i="48"/>
  <c r="AK1368" i="48"/>
  <c r="AH1368" i="48"/>
  <c r="AT1368" i="48"/>
  <c r="AL1368" i="48"/>
  <c r="AM1368" i="48"/>
  <c r="AN1368" i="48"/>
  <c r="AI1368" i="48"/>
  <c r="AJ1368" i="48"/>
  <c r="AN1189" i="48"/>
  <c r="AK1189" i="48"/>
  <c r="AT1189" i="48"/>
  <c r="AM1189" i="48"/>
  <c r="AH1189" i="48"/>
  <c r="AJ1189" i="48"/>
  <c r="AL1189" i="48"/>
  <c r="AI1189" i="48"/>
  <c r="AS1163" i="48"/>
  <c r="AQ1163" i="48"/>
  <c r="AK1328" i="48"/>
  <c r="AH1328" i="48"/>
  <c r="AT1328" i="48"/>
  <c r="AL1328" i="48"/>
  <c r="AI1328" i="48"/>
  <c r="AM1328" i="48"/>
  <c r="AJ1328" i="48"/>
  <c r="AN1328" i="48"/>
  <c r="AS1316" i="48"/>
  <c r="AQ1316" i="48"/>
  <c r="AS1067" i="48"/>
  <c r="AQ1067" i="48"/>
  <c r="AK698" i="48"/>
  <c r="AL698" i="48"/>
  <c r="AM698" i="48"/>
  <c r="AH698" i="48"/>
  <c r="AI698" i="48"/>
  <c r="AN698" i="48"/>
  <c r="AJ698" i="48"/>
  <c r="AT698" i="48"/>
  <c r="AK732" i="48"/>
  <c r="AI732" i="48"/>
  <c r="AH732" i="48"/>
  <c r="AT732" i="48"/>
  <c r="AM732" i="48"/>
  <c r="AL732" i="48"/>
  <c r="AJ732" i="48"/>
  <c r="AN732" i="48"/>
  <c r="AN1780" i="48"/>
  <c r="AK1780" i="48"/>
  <c r="AT1780" i="48"/>
  <c r="AJ1780" i="48"/>
  <c r="AH1780" i="48"/>
  <c r="AI1780" i="48"/>
  <c r="AL1780" i="48"/>
  <c r="AM1780" i="48"/>
  <c r="AQ682" i="48"/>
  <c r="AS682" i="48"/>
  <c r="AN781" i="48"/>
  <c r="AL781" i="48"/>
  <c r="AT781" i="48"/>
  <c r="AK781" i="48"/>
  <c r="AI781" i="48"/>
  <c r="AM781" i="48"/>
  <c r="AH781" i="48"/>
  <c r="AJ781" i="48"/>
  <c r="AL1618" i="48"/>
  <c r="AJ1618" i="48"/>
  <c r="AM1618" i="48"/>
  <c r="AH1618" i="48"/>
  <c r="AI1618" i="48"/>
  <c r="AK1618" i="48"/>
  <c r="AT1618" i="48"/>
  <c r="AN1618" i="48"/>
  <c r="AN2038" i="48"/>
  <c r="AT2038" i="48"/>
  <c r="AL2038" i="48"/>
  <c r="AK2038" i="48"/>
  <c r="AM2038" i="48"/>
  <c r="AI2038" i="48"/>
  <c r="AH2038" i="48"/>
  <c r="AJ2038" i="48"/>
  <c r="AQ1471" i="48"/>
  <c r="AS1471" i="48"/>
  <c r="AN1357" i="48"/>
  <c r="AI1357" i="48"/>
  <c r="AM1357" i="48"/>
  <c r="AK1357" i="48"/>
  <c r="AT1357" i="48"/>
  <c r="AH1357" i="48"/>
  <c r="AL1357" i="48"/>
  <c r="AJ1357" i="48"/>
  <c r="AS1397" i="48"/>
  <c r="AQ1397" i="48"/>
  <c r="AN1829" i="48"/>
  <c r="AT1829" i="48"/>
  <c r="AH1829" i="48"/>
  <c r="AL1829" i="48"/>
  <c r="AK1829" i="48"/>
  <c r="AM1829" i="48"/>
  <c r="AJ1829" i="48"/>
  <c r="AI1829" i="48"/>
  <c r="AS530" i="48"/>
  <c r="AQ530" i="48"/>
  <c r="AI226" i="48"/>
  <c r="AM226" i="48"/>
  <c r="AL226" i="48"/>
  <c r="AH226" i="48"/>
  <c r="AK226" i="48"/>
  <c r="AJ226" i="48"/>
  <c r="AT226" i="48"/>
  <c r="AN398" i="48"/>
  <c r="AJ398" i="48"/>
  <c r="AI398" i="48"/>
  <c r="AT398" i="48"/>
  <c r="AM398" i="48"/>
  <c r="AL398" i="48"/>
  <c r="AH398" i="48"/>
  <c r="AK398" i="48"/>
  <c r="AK413" i="48"/>
  <c r="AJ413" i="48"/>
  <c r="AM413" i="48"/>
  <c r="AH413" i="48"/>
  <c r="AI413" i="48"/>
  <c r="AN413" i="48"/>
  <c r="AT413" i="48"/>
  <c r="AL413" i="48"/>
  <c r="AJ426" i="48"/>
  <c r="AI426" i="48"/>
  <c r="AT426" i="48"/>
  <c r="AM426" i="48"/>
  <c r="AN426" i="48"/>
  <c r="AL426" i="48"/>
  <c r="AH426" i="48"/>
  <c r="AK426" i="48"/>
  <c r="AN482" i="48"/>
  <c r="AH482" i="48"/>
  <c r="AM482" i="48"/>
  <c r="AK482" i="48"/>
  <c r="AJ482" i="48"/>
  <c r="AT482" i="48"/>
  <c r="AL482" i="48"/>
  <c r="AI482" i="48"/>
  <c r="AS91" i="48"/>
  <c r="AQ91" i="48"/>
  <c r="AT288" i="48"/>
  <c r="AH288" i="48"/>
  <c r="AL288" i="48"/>
  <c r="AK288" i="48"/>
  <c r="AM288" i="48"/>
  <c r="AJ288" i="48"/>
  <c r="AI288" i="48"/>
  <c r="AS322" i="48"/>
  <c r="AQ322" i="48"/>
  <c r="AS262" i="48"/>
  <c r="AQ262" i="48"/>
  <c r="AJ250" i="48"/>
  <c r="AI250" i="48"/>
  <c r="AH250" i="48"/>
  <c r="AK250" i="48"/>
  <c r="AT250" i="48"/>
  <c r="AM250" i="48"/>
  <c r="AL250" i="48"/>
  <c r="AS63" i="48"/>
  <c r="AQ63" i="48"/>
  <c r="AM283" i="48"/>
  <c r="AH283" i="48"/>
  <c r="AT283" i="48"/>
  <c r="AL283" i="48"/>
  <c r="AK283" i="48"/>
  <c r="AI283" i="48"/>
  <c r="AJ283" i="48"/>
  <c r="AK293" i="48"/>
  <c r="AM293" i="48"/>
  <c r="AH293" i="48"/>
  <c r="AI293" i="48"/>
  <c r="AT293" i="48"/>
  <c r="AJ293" i="48"/>
  <c r="AL293" i="48"/>
  <c r="AJ394" i="48"/>
  <c r="AI394" i="48"/>
  <c r="AH394" i="48"/>
  <c r="AN394" i="48"/>
  <c r="AK394" i="48"/>
  <c r="AT394" i="48"/>
  <c r="AM394" i="48"/>
  <c r="AL394" i="48"/>
  <c r="AS251" i="48"/>
  <c r="AQ251" i="48"/>
  <c r="AJ182" i="48"/>
  <c r="AK182" i="48"/>
  <c r="AM182" i="48"/>
  <c r="AT182" i="48"/>
  <c r="AL182" i="48"/>
  <c r="AH182" i="48"/>
  <c r="AI182" i="48"/>
  <c r="AJ214" i="48"/>
  <c r="AQ214" i="48" s="1"/>
  <c r="AL214" i="48"/>
  <c r="AH214" i="48"/>
  <c r="AI214" i="48"/>
  <c r="AK214" i="48"/>
  <c r="AT214" i="48"/>
  <c r="AM214" i="48"/>
  <c r="AS214" i="48" s="1"/>
  <c r="AS343" i="48"/>
  <c r="AQ343" i="48"/>
  <c r="AN402" i="48"/>
  <c r="AK402" i="48"/>
  <c r="AT402" i="48"/>
  <c r="AL402" i="48"/>
  <c r="AM402" i="48"/>
  <c r="AH402" i="48"/>
  <c r="AI402" i="48"/>
  <c r="AJ402" i="48"/>
  <c r="AQ512" i="48"/>
  <c r="AS512" i="48"/>
  <c r="AK207" i="48"/>
  <c r="AI207" i="48"/>
  <c r="AM207" i="48"/>
  <c r="AS207" i="48" s="1"/>
  <c r="AH207" i="48"/>
  <c r="AT207" i="48"/>
  <c r="AL207" i="48"/>
  <c r="AJ207" i="48"/>
  <c r="AQ207" i="48" s="1"/>
  <c r="AN443" i="48"/>
  <c r="AT443" i="48"/>
  <c r="AL443" i="48"/>
  <c r="AK443" i="48"/>
  <c r="AI443" i="48"/>
  <c r="AM443" i="48"/>
  <c r="AH443" i="48"/>
  <c r="AJ443" i="48"/>
  <c r="AI98" i="48"/>
  <c r="AM98" i="48"/>
  <c r="AH98" i="48"/>
  <c r="AK98" i="48"/>
  <c r="AT98" i="48"/>
  <c r="AJ98" i="48"/>
  <c r="AL98" i="48"/>
  <c r="AQ405" i="48"/>
  <c r="AS405" i="48"/>
  <c r="AI231" i="48"/>
  <c r="AM231" i="48"/>
  <c r="AH231" i="48"/>
  <c r="AT231" i="48"/>
  <c r="AL231" i="48"/>
  <c r="AK231" i="48"/>
  <c r="AJ231" i="48"/>
  <c r="AJ346" i="48"/>
  <c r="AI346" i="48"/>
  <c r="AL346" i="48"/>
  <c r="AH346" i="48"/>
  <c r="AK346" i="48"/>
  <c r="AN346" i="48"/>
  <c r="AT346" i="48"/>
  <c r="AM346" i="48"/>
  <c r="AK128" i="48"/>
  <c r="AT128" i="48"/>
  <c r="AH128" i="48"/>
  <c r="AL128" i="48"/>
  <c r="AM128" i="48"/>
  <c r="AJ128" i="48"/>
  <c r="AI128" i="48"/>
  <c r="AN391" i="48"/>
  <c r="AT391" i="48"/>
  <c r="AL391" i="48"/>
  <c r="AK391" i="48"/>
  <c r="AI391" i="48"/>
  <c r="AM391" i="48"/>
  <c r="AH391" i="48"/>
  <c r="AJ391" i="48"/>
  <c r="AQ521" i="48"/>
  <c r="AS521" i="48"/>
  <c r="AS419" i="48"/>
  <c r="AQ419" i="48"/>
  <c r="AQ549" i="48"/>
  <c r="AS549" i="48"/>
  <c r="AL176" i="48"/>
  <c r="AK176" i="48"/>
  <c r="AT176" i="48"/>
  <c r="AH176" i="48"/>
  <c r="AM176" i="48"/>
  <c r="AJ176" i="48"/>
  <c r="AI176" i="48"/>
  <c r="AS486" i="48"/>
  <c r="AQ486" i="48"/>
  <c r="AN304" i="48"/>
  <c r="AL304" i="48"/>
  <c r="AK304" i="48"/>
  <c r="AT304" i="48"/>
  <c r="AH304" i="48"/>
  <c r="AM304" i="48"/>
  <c r="AJ304" i="48"/>
  <c r="AI304" i="48"/>
  <c r="AN555" i="48"/>
  <c r="AT555" i="48"/>
  <c r="AM555" i="48"/>
  <c r="AH555" i="48"/>
  <c r="AL555" i="48"/>
  <c r="AK555" i="48"/>
  <c r="AI555" i="48"/>
  <c r="AJ555" i="48"/>
  <c r="AN316" i="48"/>
  <c r="AL316" i="48"/>
  <c r="AK316" i="48"/>
  <c r="AT316" i="48"/>
  <c r="AH316" i="48"/>
  <c r="AI316" i="48"/>
  <c r="AM316" i="48"/>
  <c r="AJ316" i="48"/>
  <c r="AS326" i="48"/>
  <c r="AQ326" i="48"/>
  <c r="AJ326" i="48"/>
  <c r="AT326" i="48"/>
  <c r="AM326" i="48"/>
  <c r="AL326" i="48"/>
  <c r="AH326" i="48"/>
  <c r="AI326" i="48"/>
  <c r="AK326" i="48"/>
  <c r="AN326" i="48"/>
  <c r="AN503" i="48"/>
  <c r="AT503" i="48"/>
  <c r="AL503" i="48"/>
  <c r="AK503" i="48"/>
  <c r="AI503" i="48"/>
  <c r="AM503" i="48"/>
  <c r="AH503" i="48"/>
  <c r="AJ503" i="48"/>
  <c r="AN366" i="48"/>
  <c r="AJ366" i="48"/>
  <c r="AI366" i="48"/>
  <c r="AT366" i="48"/>
  <c r="AM366" i="48"/>
  <c r="AL366" i="48"/>
  <c r="AH366" i="48"/>
  <c r="AK366" i="48"/>
  <c r="AS242" i="48"/>
  <c r="AQ242" i="48"/>
  <c r="AQ493" i="48"/>
  <c r="AS493" i="48"/>
  <c r="AS463" i="48"/>
  <c r="AQ463" i="48"/>
  <c r="AN463" i="48"/>
  <c r="AK463" i="48"/>
  <c r="AI463" i="48"/>
  <c r="AM463" i="48"/>
  <c r="AH463" i="48"/>
  <c r="AT463" i="48"/>
  <c r="AL463" i="48"/>
  <c r="AJ463" i="48"/>
  <c r="AK365" i="48"/>
  <c r="AJ365" i="48"/>
  <c r="AT365" i="48"/>
  <c r="AL365" i="48"/>
  <c r="AM365" i="48"/>
  <c r="AH365" i="48"/>
  <c r="AI365" i="48"/>
  <c r="AN365" i="48"/>
  <c r="AQ397" i="48"/>
  <c r="AS397" i="48"/>
  <c r="AN520" i="48"/>
  <c r="AL520" i="48"/>
  <c r="AK520" i="48"/>
  <c r="AT520" i="48"/>
  <c r="AH520" i="48"/>
  <c r="AI520" i="48"/>
  <c r="AM520" i="48"/>
  <c r="AJ520" i="48"/>
  <c r="AJ286" i="48"/>
  <c r="AI286" i="48"/>
  <c r="AT286" i="48"/>
  <c r="AM286" i="48"/>
  <c r="AL286" i="48"/>
  <c r="AH286" i="48"/>
  <c r="AK286" i="48"/>
  <c r="AN364" i="48"/>
  <c r="AL364" i="48"/>
  <c r="AK364" i="48"/>
  <c r="AT364" i="48"/>
  <c r="AH364" i="48"/>
  <c r="AI364" i="48"/>
  <c r="AM364" i="48"/>
  <c r="AJ364" i="48"/>
  <c r="AS522" i="48"/>
  <c r="AQ522" i="48"/>
  <c r="AM191" i="48"/>
  <c r="AH191" i="48"/>
  <c r="AT191" i="48"/>
  <c r="AL191" i="48"/>
  <c r="AK191" i="48"/>
  <c r="AI191" i="48"/>
  <c r="AJ191" i="48"/>
  <c r="AQ444" i="48"/>
  <c r="AS444" i="48"/>
  <c r="AI163" i="48"/>
  <c r="AT163" i="48"/>
  <c r="AM163" i="48"/>
  <c r="AH163" i="48"/>
  <c r="AL163" i="48"/>
  <c r="AK163" i="48"/>
  <c r="AJ163" i="48"/>
  <c r="AT187" i="48"/>
  <c r="AL187" i="48"/>
  <c r="AK187" i="48"/>
  <c r="AI187" i="48"/>
  <c r="AM187" i="48"/>
  <c r="AH187" i="48"/>
  <c r="AJ187" i="48"/>
  <c r="AQ480" i="48"/>
  <c r="AS480" i="48"/>
  <c r="AS143" i="48"/>
  <c r="AQ143" i="48"/>
  <c r="AQ168" i="48"/>
  <c r="AS168" i="48"/>
  <c r="AS123" i="48"/>
  <c r="AQ123" i="48"/>
  <c r="AN495" i="48"/>
  <c r="AT495" i="48"/>
  <c r="AM495" i="48"/>
  <c r="AH495" i="48"/>
  <c r="AL495" i="48"/>
  <c r="AK495" i="48"/>
  <c r="AI495" i="48"/>
  <c r="AJ495" i="48"/>
  <c r="AK253" i="48"/>
  <c r="AJ253" i="48"/>
  <c r="AT253" i="48"/>
  <c r="AL253" i="48"/>
  <c r="AM253" i="48"/>
  <c r="AH253" i="48"/>
  <c r="AI253" i="48"/>
  <c r="AK269" i="48"/>
  <c r="AJ269" i="48"/>
  <c r="AT269" i="48"/>
  <c r="AL269" i="48"/>
  <c r="AM269" i="48"/>
  <c r="AH269" i="48"/>
  <c r="AI269" i="48"/>
  <c r="AS455" i="48"/>
  <c r="AQ455" i="48"/>
  <c r="AN448" i="48"/>
  <c r="AL448" i="48"/>
  <c r="AK448" i="48"/>
  <c r="AT448" i="48"/>
  <c r="AH448" i="48"/>
  <c r="AM448" i="48"/>
  <c r="AJ448" i="48"/>
  <c r="AI448" i="48"/>
  <c r="AS199" i="48"/>
  <c r="AQ199" i="48"/>
  <c r="AK141" i="48"/>
  <c r="AJ141" i="48"/>
  <c r="AL141" i="48"/>
  <c r="AM141" i="48"/>
  <c r="AH141" i="48"/>
  <c r="AI141" i="48"/>
  <c r="AT141" i="48"/>
  <c r="AJ65" i="48"/>
  <c r="AL65" i="48"/>
  <c r="AM65" i="48"/>
  <c r="AH65" i="48"/>
  <c r="AK65" i="48"/>
  <c r="AI65" i="48"/>
  <c r="AT65" i="48"/>
  <c r="AI259" i="48"/>
  <c r="AT259" i="48"/>
  <c r="AM259" i="48"/>
  <c r="AH259" i="48"/>
  <c r="AL259" i="48"/>
  <c r="AK259" i="48"/>
  <c r="AJ259" i="48"/>
  <c r="AI90" i="48"/>
  <c r="AJ90" i="48"/>
  <c r="AK90" i="48"/>
  <c r="AT90" i="48"/>
  <c r="AM90" i="48"/>
  <c r="AL90" i="48"/>
  <c r="AH90" i="48"/>
  <c r="AK357" i="48"/>
  <c r="AI357" i="48"/>
  <c r="AN357" i="48"/>
  <c r="AT357" i="48"/>
  <c r="AJ357" i="48"/>
  <c r="AL357" i="48"/>
  <c r="AM357" i="48"/>
  <c r="AH357" i="48"/>
  <c r="AI466" i="48"/>
  <c r="AL466" i="48"/>
  <c r="AN466" i="48"/>
  <c r="AM466" i="48"/>
  <c r="AH466" i="48"/>
  <c r="AK466" i="48"/>
  <c r="AT466" i="48"/>
  <c r="AJ466" i="48"/>
  <c r="AK153" i="48"/>
  <c r="AJ153" i="48"/>
  <c r="AI153" i="48"/>
  <c r="AT153" i="48"/>
  <c r="AL153" i="48"/>
  <c r="AM153" i="48"/>
  <c r="AH153" i="48"/>
  <c r="AN487" i="48"/>
  <c r="AM487" i="48"/>
  <c r="AH487" i="48"/>
  <c r="AT487" i="48"/>
  <c r="AL487" i="48"/>
  <c r="AK487" i="48"/>
  <c r="AI487" i="48"/>
  <c r="AJ487" i="48"/>
  <c r="AS844" i="48"/>
  <c r="AQ844" i="48"/>
  <c r="AS756" i="48"/>
  <c r="AQ756" i="48"/>
  <c r="AK840" i="48"/>
  <c r="AM840" i="48"/>
  <c r="AT840" i="48"/>
  <c r="AL840" i="48"/>
  <c r="AI840" i="48"/>
  <c r="AH840" i="48"/>
  <c r="AJ840" i="48"/>
  <c r="AN840" i="48"/>
  <c r="AN1519" i="48"/>
  <c r="AK1519" i="48"/>
  <c r="AL1519" i="48"/>
  <c r="AJ1519" i="48"/>
  <c r="AT1519" i="48"/>
  <c r="AI1519" i="48"/>
  <c r="AM1519" i="48"/>
  <c r="AH1519" i="48"/>
  <c r="AS915" i="48"/>
  <c r="AQ915" i="48"/>
  <c r="AJ1496" i="48"/>
  <c r="AN1496" i="48"/>
  <c r="AT1496" i="48"/>
  <c r="AL1496" i="48"/>
  <c r="AM1496" i="48"/>
  <c r="AH1496" i="48"/>
  <c r="AI1496" i="48"/>
  <c r="AK1496" i="48"/>
  <c r="AN1321" i="48"/>
  <c r="AK1321" i="48"/>
  <c r="AM1321" i="48"/>
  <c r="AH1321" i="48"/>
  <c r="AL1321" i="48"/>
  <c r="AT1321" i="48"/>
  <c r="AI1321" i="48"/>
  <c r="AJ1321" i="48"/>
  <c r="AS1523" i="48"/>
  <c r="AQ1523" i="48"/>
  <c r="AN1623" i="48"/>
  <c r="AI1623" i="48"/>
  <c r="AM1623" i="48"/>
  <c r="AH1623" i="48"/>
  <c r="AT1623" i="48"/>
  <c r="AL1623" i="48"/>
  <c r="AK1623" i="48"/>
  <c r="AJ1623" i="48"/>
  <c r="AQ809" i="48"/>
  <c r="AS809" i="48"/>
  <c r="AS1007" i="48"/>
  <c r="AQ1007" i="48"/>
  <c r="AK940" i="48"/>
  <c r="AM940" i="48"/>
  <c r="AT940" i="48"/>
  <c r="AL940" i="48"/>
  <c r="AI940" i="48"/>
  <c r="AH940" i="48"/>
  <c r="AJ940" i="48"/>
  <c r="AN940" i="48"/>
  <c r="AN2002" i="48"/>
  <c r="AJ2002" i="48"/>
  <c r="AI2002" i="48"/>
  <c r="AK2002" i="48"/>
  <c r="AT2002" i="48"/>
  <c r="AL2002" i="48"/>
  <c r="AM2002" i="48"/>
  <c r="AH2002" i="48"/>
  <c r="AN1922" i="48"/>
  <c r="AK1922" i="48"/>
  <c r="AL1922" i="48"/>
  <c r="AT1922" i="48"/>
  <c r="AI1922" i="48"/>
  <c r="AM1922" i="48"/>
  <c r="AH1922" i="48"/>
  <c r="AJ1922" i="48"/>
  <c r="AN1930" i="48"/>
  <c r="AK1930" i="48"/>
  <c r="AH1930" i="48"/>
  <c r="AL1930" i="48"/>
  <c r="AM1930" i="48"/>
  <c r="AT1930" i="48"/>
  <c r="AJ1930" i="48"/>
  <c r="AI1930" i="48"/>
  <c r="AS1075" i="48"/>
  <c r="AQ1075" i="48"/>
  <c r="AQ653" i="48"/>
  <c r="AS653" i="48"/>
  <c r="AN653" i="48"/>
  <c r="AK653" i="48"/>
  <c r="AI653" i="48"/>
  <c r="AM653" i="48"/>
  <c r="AH653" i="48"/>
  <c r="AT653" i="48"/>
  <c r="AL653" i="48"/>
  <c r="AJ653" i="48"/>
  <c r="AK1754" i="48"/>
  <c r="AT1754" i="48"/>
  <c r="AM1754" i="48"/>
  <c r="AL1754" i="48"/>
  <c r="AI1754" i="48"/>
  <c r="AH1754" i="48"/>
  <c r="AJ1754" i="48"/>
  <c r="AN1754" i="48"/>
  <c r="AN969" i="48"/>
  <c r="AL969" i="48"/>
  <c r="AK969" i="48"/>
  <c r="AT969" i="48"/>
  <c r="AH969" i="48"/>
  <c r="AJ969" i="48"/>
  <c r="AI969" i="48"/>
  <c r="AM969" i="48"/>
  <c r="AN1874" i="48"/>
  <c r="AK1874" i="48"/>
  <c r="AL1874" i="48"/>
  <c r="AT1874" i="48"/>
  <c r="AJ1874" i="48"/>
  <c r="AI1874" i="48"/>
  <c r="AH1874" i="48"/>
  <c r="AM1874" i="48"/>
  <c r="AK1933" i="48"/>
  <c r="AI1933" i="48"/>
  <c r="AN1933" i="48"/>
  <c r="AH1933" i="48"/>
  <c r="AT1933" i="48"/>
  <c r="AM1933" i="48"/>
  <c r="AL1933" i="48"/>
  <c r="AJ1933" i="48"/>
  <c r="AN1098" i="48"/>
  <c r="AJ1098" i="48"/>
  <c r="AT1098" i="48"/>
  <c r="AL1098" i="48"/>
  <c r="AM1098" i="48"/>
  <c r="AH1098" i="48"/>
  <c r="AI1098" i="48"/>
  <c r="AK1098" i="48"/>
  <c r="AN1309" i="48"/>
  <c r="AK1309" i="48"/>
  <c r="AH1309" i="48"/>
  <c r="AL1309" i="48"/>
  <c r="AI1309" i="48"/>
  <c r="AT1309" i="48"/>
  <c r="AM1309" i="48"/>
  <c r="AJ1309" i="48"/>
  <c r="AN1962" i="48"/>
  <c r="AK1962" i="48"/>
  <c r="AI1962" i="48"/>
  <c r="AM1962" i="48"/>
  <c r="AL1962" i="48"/>
  <c r="AH1962" i="48"/>
  <c r="AT1962" i="48"/>
  <c r="AJ1962" i="48"/>
  <c r="AN1100" i="48"/>
  <c r="AM1100" i="48"/>
  <c r="AH1100" i="48"/>
  <c r="AT1100" i="48"/>
  <c r="AL1100" i="48"/>
  <c r="AK1100" i="48"/>
  <c r="AI1100" i="48"/>
  <c r="AJ1100" i="48"/>
  <c r="AQ1069" i="48"/>
  <c r="AS1069" i="48"/>
  <c r="AN823" i="48"/>
  <c r="AJ823" i="48"/>
  <c r="AI823" i="48"/>
  <c r="AH823" i="48"/>
  <c r="AK823" i="48"/>
  <c r="AT823" i="48"/>
  <c r="AM823" i="48"/>
  <c r="AL823" i="48"/>
  <c r="AN1845" i="48"/>
  <c r="AL1845" i="48"/>
  <c r="AK1845" i="48"/>
  <c r="AT1845" i="48"/>
  <c r="AH1845" i="48"/>
  <c r="AM1845" i="48"/>
  <c r="AJ1845" i="48"/>
  <c r="AI1845" i="48"/>
  <c r="AK1583" i="48"/>
  <c r="AH1583" i="48"/>
  <c r="AM1583" i="48"/>
  <c r="AT1583" i="48"/>
  <c r="AL1583" i="48"/>
  <c r="AI1583" i="48"/>
  <c r="AJ1583" i="48"/>
  <c r="AN1583" i="48"/>
  <c r="AK572" i="48"/>
  <c r="AN572" i="48"/>
  <c r="AT572" i="48"/>
  <c r="AI572" i="48"/>
  <c r="AM572" i="48"/>
  <c r="AL572" i="48"/>
  <c r="AJ572" i="48"/>
  <c r="AH572" i="48"/>
  <c r="AS923" i="48"/>
  <c r="AQ923" i="48"/>
  <c r="AS876" i="48"/>
  <c r="AQ876" i="48"/>
  <c r="AK704" i="48"/>
  <c r="AM704" i="48"/>
  <c r="AT704" i="48"/>
  <c r="AL704" i="48"/>
  <c r="AI704" i="48"/>
  <c r="AH704" i="48"/>
  <c r="AJ704" i="48"/>
  <c r="AN704" i="48"/>
  <c r="AN1152" i="48"/>
  <c r="AK1152" i="48"/>
  <c r="AI1152" i="48"/>
  <c r="AT1152" i="48"/>
  <c r="AM1152" i="48"/>
  <c r="AH1152" i="48"/>
  <c r="AL1152" i="48"/>
  <c r="AJ1152" i="48"/>
  <c r="AN1921" i="48"/>
  <c r="AL1921" i="48"/>
  <c r="AT1921" i="48"/>
  <c r="AK1921" i="48"/>
  <c r="AI1921" i="48"/>
  <c r="AH1921" i="48"/>
  <c r="AM1921" i="48"/>
  <c r="AJ1921" i="48"/>
  <c r="AQ1601" i="48"/>
  <c r="AS1601" i="48"/>
  <c r="AS1019" i="48"/>
  <c r="AQ1019" i="48"/>
  <c r="AN1342" i="48"/>
  <c r="AL1342" i="48"/>
  <c r="AM1342" i="48"/>
  <c r="AH1342" i="48"/>
  <c r="AJ1342" i="48"/>
  <c r="AI1342" i="48"/>
  <c r="AK1342" i="48"/>
  <c r="AT1342" i="48"/>
  <c r="AN1860" i="48"/>
  <c r="AM1860" i="48"/>
  <c r="AH1860" i="48"/>
  <c r="AT1860" i="48"/>
  <c r="AL1860" i="48"/>
  <c r="AK1860" i="48"/>
  <c r="AI1860" i="48"/>
  <c r="AJ1860" i="48"/>
  <c r="AQ706" i="48"/>
  <c r="AS706" i="48"/>
  <c r="AQ1439" i="48"/>
  <c r="AS1439" i="48"/>
  <c r="AS1195" i="48"/>
  <c r="AQ1195" i="48"/>
  <c r="AN1475" i="48"/>
  <c r="AK1475" i="48"/>
  <c r="AT1475" i="48"/>
  <c r="AI1475" i="48"/>
  <c r="AM1475" i="48"/>
  <c r="AJ1475" i="48"/>
  <c r="AH1475" i="48"/>
  <c r="AL1475" i="48"/>
  <c r="AS1259" i="48"/>
  <c r="AQ1259" i="48"/>
  <c r="AS1432" i="48"/>
  <c r="AQ1432" i="48"/>
  <c r="AI1428" i="48"/>
  <c r="AK1428" i="48"/>
  <c r="AT1428" i="48"/>
  <c r="AN1428" i="48"/>
  <c r="AL1428" i="48"/>
  <c r="AJ1428" i="48"/>
  <c r="AM1428" i="48"/>
  <c r="AH1428" i="48"/>
  <c r="AN985" i="48"/>
  <c r="AK985" i="48"/>
  <c r="AT985" i="48"/>
  <c r="AH985" i="48"/>
  <c r="AL985" i="48"/>
  <c r="AJ985" i="48"/>
  <c r="AI985" i="48"/>
  <c r="AM985" i="48"/>
  <c r="AN725" i="48"/>
  <c r="AT725" i="48"/>
  <c r="AL725" i="48"/>
  <c r="AK725" i="48"/>
  <c r="AI725" i="48"/>
  <c r="AM725" i="48"/>
  <c r="AH725" i="48"/>
  <c r="AJ725" i="48"/>
  <c r="AN585" i="48"/>
  <c r="AM585" i="48"/>
  <c r="AH585" i="48"/>
  <c r="AT585" i="48"/>
  <c r="AL585" i="48"/>
  <c r="AK585" i="48"/>
  <c r="AI585" i="48"/>
  <c r="AJ585" i="48"/>
  <c r="AS1965" i="48"/>
  <c r="AQ1965" i="48"/>
  <c r="AS1787" i="48"/>
  <c r="AQ1787" i="48"/>
  <c r="AT1123" i="48"/>
  <c r="AM1123" i="48"/>
  <c r="AI1123" i="48"/>
  <c r="AN1123" i="48"/>
  <c r="AL1123" i="48"/>
  <c r="AK1123" i="48"/>
  <c r="AJ1123" i="48"/>
  <c r="AH1123" i="48"/>
  <c r="AT1902" i="48"/>
  <c r="AJ1902" i="48"/>
  <c r="AH1902" i="48"/>
  <c r="AN1902" i="48"/>
  <c r="AL1902" i="48"/>
  <c r="AM1902" i="48"/>
  <c r="AI1902" i="48"/>
  <c r="AK1902" i="48"/>
  <c r="AQ1573" i="48"/>
  <c r="AS1573" i="48"/>
  <c r="AT1983" i="48"/>
  <c r="AM1983" i="48"/>
  <c r="AI1983" i="48"/>
  <c r="AJ1983" i="48"/>
  <c r="AH1983" i="48"/>
  <c r="AN1983" i="48"/>
  <c r="AK1983" i="48"/>
  <c r="AL1983" i="48"/>
  <c r="AN1966" i="48"/>
  <c r="AM1966" i="48"/>
  <c r="AJ1966" i="48"/>
  <c r="AI1966" i="48"/>
  <c r="AK1966" i="48"/>
  <c r="AT1966" i="48"/>
  <c r="AL1966" i="48"/>
  <c r="AH1966" i="48"/>
  <c r="AS767" i="48"/>
  <c r="AQ767" i="48"/>
  <c r="AN613" i="48"/>
  <c r="AT613" i="48"/>
  <c r="AM613" i="48"/>
  <c r="AH613" i="48"/>
  <c r="AL613" i="48"/>
  <c r="AK613" i="48"/>
  <c r="AI613" i="48"/>
  <c r="AJ613" i="48"/>
  <c r="AS1844" i="48"/>
  <c r="AQ1844" i="48"/>
  <c r="AN1844" i="48"/>
  <c r="AK1844" i="48"/>
  <c r="AI1844" i="48"/>
  <c r="AH1844" i="48"/>
  <c r="AT1844" i="48"/>
  <c r="AM1844" i="48"/>
  <c r="AL1844" i="48"/>
  <c r="AJ1844" i="48"/>
  <c r="AN1950" i="48"/>
  <c r="AK1950" i="48"/>
  <c r="AI1950" i="48"/>
  <c r="AT1950" i="48"/>
  <c r="AH1950" i="48"/>
  <c r="AM1950" i="48"/>
  <c r="AL1950" i="48"/>
  <c r="AJ1950" i="48"/>
  <c r="AS968" i="48"/>
  <c r="AQ968" i="48"/>
  <c r="AK968" i="48"/>
  <c r="AL968" i="48"/>
  <c r="AI968" i="48"/>
  <c r="AH968" i="48"/>
  <c r="AT968" i="48"/>
  <c r="AM968" i="48"/>
  <c r="AN968" i="48"/>
  <c r="AJ968" i="48"/>
  <c r="AK964" i="48"/>
  <c r="AH964" i="48"/>
  <c r="AM964" i="48"/>
  <c r="AT964" i="48"/>
  <c r="AL964" i="48"/>
  <c r="AI964" i="48"/>
  <c r="AJ964" i="48"/>
  <c r="AN964" i="48"/>
  <c r="AN1568" i="48"/>
  <c r="AL1568" i="48"/>
  <c r="AK1568" i="48"/>
  <c r="AT1568" i="48"/>
  <c r="AH1568" i="48"/>
  <c r="AI1568" i="48"/>
  <c r="AJ1568" i="48"/>
  <c r="AM1568" i="48"/>
  <c r="AS1953" i="48"/>
  <c r="AQ1953" i="48"/>
  <c r="AJ1480" i="48"/>
  <c r="AN1480" i="48"/>
  <c r="AM1480" i="48"/>
  <c r="AH1480" i="48"/>
  <c r="AI1480" i="48"/>
  <c r="AK1480" i="48"/>
  <c r="AT1480" i="48"/>
  <c r="AL1480" i="48"/>
  <c r="AQ1788" i="48"/>
  <c r="AS1788" i="48"/>
  <c r="AQ1989" i="48"/>
  <c r="AS1989" i="48"/>
  <c r="AS927" i="48"/>
  <c r="AQ927" i="48"/>
  <c r="AJ611" i="48"/>
  <c r="AL611" i="48"/>
  <c r="AH611" i="48"/>
  <c r="AN611" i="48"/>
  <c r="AI611" i="48"/>
  <c r="AK611" i="48"/>
  <c r="AT611" i="48"/>
  <c r="AM611" i="48"/>
  <c r="AN1518" i="48"/>
  <c r="AK1518" i="48"/>
  <c r="AT1518" i="48"/>
  <c r="AH1518" i="48"/>
  <c r="AL1518" i="48"/>
  <c r="AI1518" i="48"/>
  <c r="AJ1518" i="48"/>
  <c r="AM1518" i="48"/>
  <c r="AS1592" i="48"/>
  <c r="AQ1592" i="48"/>
  <c r="AK774" i="48"/>
  <c r="AJ774" i="48"/>
  <c r="AL774" i="48"/>
  <c r="AM774" i="48"/>
  <c r="AH774" i="48"/>
  <c r="AI774" i="48"/>
  <c r="AN774" i="48"/>
  <c r="AT774" i="48"/>
  <c r="AS566" i="48"/>
  <c r="AQ566" i="48"/>
  <c r="AQ841" i="48"/>
  <c r="AS841" i="48"/>
  <c r="AS1522" i="48"/>
  <c r="AQ1522" i="48"/>
  <c r="AS716" i="48"/>
  <c r="AQ716" i="48"/>
  <c r="AN1247" i="48"/>
  <c r="AT1247" i="48"/>
  <c r="AL1247" i="48"/>
  <c r="AK1247" i="48"/>
  <c r="AI1247" i="48"/>
  <c r="AM1247" i="48"/>
  <c r="AH1247" i="48"/>
  <c r="AJ1247" i="48"/>
  <c r="AL918" i="48"/>
  <c r="AJ918" i="48"/>
  <c r="AM918" i="48"/>
  <c r="AH918" i="48"/>
  <c r="AI918" i="48"/>
  <c r="AK918" i="48"/>
  <c r="AT918" i="48"/>
  <c r="AN918" i="48"/>
  <c r="AQ1696" i="48"/>
  <c r="AS1696" i="48"/>
  <c r="AQ1687" i="48"/>
  <c r="AS1687" i="48"/>
  <c r="AN1255" i="48"/>
  <c r="AT1255" i="48"/>
  <c r="AL1255" i="48"/>
  <c r="AK1255" i="48"/>
  <c r="AI1255" i="48"/>
  <c r="AM1255" i="48"/>
  <c r="AH1255" i="48"/>
  <c r="AJ1255" i="48"/>
  <c r="AM1851" i="48"/>
  <c r="AH1851" i="48"/>
  <c r="AI1851" i="48"/>
  <c r="AK1851" i="48"/>
  <c r="AT1851" i="48"/>
  <c r="AN1851" i="48"/>
  <c r="AL1851" i="48"/>
  <c r="AJ1851" i="48"/>
  <c r="AN1419" i="48"/>
  <c r="AK1419" i="48"/>
  <c r="AL1419" i="48"/>
  <c r="AT1419" i="48"/>
  <c r="AI1419" i="48"/>
  <c r="AH1419" i="48"/>
  <c r="AM1419" i="48"/>
  <c r="AJ1419" i="48"/>
  <c r="AJ1830" i="48"/>
  <c r="AK1830" i="48"/>
  <c r="AM1830" i="48"/>
  <c r="AH1830" i="48"/>
  <c r="AI1830" i="48"/>
  <c r="AN1830" i="48"/>
  <c r="AT1830" i="48"/>
  <c r="AL1830" i="48"/>
  <c r="AT1716" i="48"/>
  <c r="AN1716" i="48"/>
  <c r="AL1716" i="48"/>
  <c r="AJ1716" i="48"/>
  <c r="AM1716" i="48"/>
  <c r="AH1716" i="48"/>
  <c r="AI1716" i="48"/>
  <c r="AK1716" i="48"/>
  <c r="AN949" i="48"/>
  <c r="AL949" i="48"/>
  <c r="AT949" i="48"/>
  <c r="AK949" i="48"/>
  <c r="AH949" i="48"/>
  <c r="AI949" i="48"/>
  <c r="AM949" i="48"/>
  <c r="AJ949" i="48"/>
  <c r="AS1348" i="48"/>
  <c r="AQ1348" i="48"/>
  <c r="AN1274" i="48"/>
  <c r="AJ1274" i="48"/>
  <c r="AL1274" i="48"/>
  <c r="AM1274" i="48"/>
  <c r="AH1274" i="48"/>
  <c r="AI1274" i="48"/>
  <c r="AK1274" i="48"/>
  <c r="AT1274" i="48"/>
  <c r="AI1026" i="48"/>
  <c r="AK1026" i="48"/>
  <c r="AT1026" i="48"/>
  <c r="AN1026" i="48"/>
  <c r="AL1026" i="48"/>
  <c r="AJ1026" i="48"/>
  <c r="AM1026" i="48"/>
  <c r="AH1026" i="48"/>
  <c r="AT1995" i="48"/>
  <c r="AM1995" i="48"/>
  <c r="AI1995" i="48"/>
  <c r="AL1995" i="48"/>
  <c r="AJ1995" i="48"/>
  <c r="AK1995" i="48"/>
  <c r="AN1995" i="48"/>
  <c r="AH1995" i="48"/>
  <c r="AS983" i="48"/>
  <c r="AQ983" i="48"/>
  <c r="AQ2012" i="48"/>
  <c r="AS2012" i="48"/>
  <c r="AS1448" i="48"/>
  <c r="AQ1448" i="48"/>
  <c r="AQ1915" i="48"/>
  <c r="AS1915" i="48"/>
  <c r="AS947" i="48"/>
  <c r="AQ947" i="48"/>
  <c r="AS1388" i="48"/>
  <c r="AQ1388" i="48"/>
  <c r="AQ1878" i="48"/>
  <c r="AS1878" i="48"/>
  <c r="AQ1158" i="48"/>
  <c r="AS1158" i="48"/>
  <c r="AI1835" i="48"/>
  <c r="AK1835" i="48"/>
  <c r="AT1835" i="48"/>
  <c r="AN1835" i="48"/>
  <c r="AL1835" i="48"/>
  <c r="AJ1835" i="48"/>
  <c r="AM1835" i="48"/>
  <c r="AH1835" i="48"/>
  <c r="AT1713" i="48"/>
  <c r="AM1713" i="48"/>
  <c r="AI1713" i="48"/>
  <c r="AK1713" i="48"/>
  <c r="AH1713" i="48"/>
  <c r="AL1713" i="48"/>
  <c r="AJ1713" i="48"/>
  <c r="AN1713" i="48"/>
  <c r="AK912" i="48"/>
  <c r="AH912" i="48"/>
  <c r="AM912" i="48"/>
  <c r="AT912" i="48"/>
  <c r="AL912" i="48"/>
  <c r="AI912" i="48"/>
  <c r="AN912" i="48"/>
  <c r="AJ912" i="48"/>
  <c r="AN1887" i="48"/>
  <c r="AJ1887" i="48"/>
  <c r="AT1887" i="48"/>
  <c r="AL1887" i="48"/>
  <c r="AM1887" i="48"/>
  <c r="AH1887" i="48"/>
  <c r="AI1887" i="48"/>
  <c r="AK1887" i="48"/>
  <c r="AS1429" i="48"/>
  <c r="AQ1429" i="48"/>
  <c r="AN1080" i="48"/>
  <c r="AI1080" i="48"/>
  <c r="AM1080" i="48"/>
  <c r="AH1080" i="48"/>
  <c r="AT1080" i="48"/>
  <c r="AL1080" i="48"/>
  <c r="AK1080" i="48"/>
  <c r="AJ1080" i="48"/>
  <c r="AN1482" i="48"/>
  <c r="AK1482" i="48"/>
  <c r="AT1482" i="48"/>
  <c r="AH1482" i="48"/>
  <c r="AL1482" i="48"/>
  <c r="AI1482" i="48"/>
  <c r="AJ1482" i="48"/>
  <c r="AM1482" i="48"/>
  <c r="AQ1455" i="48"/>
  <c r="AS1455" i="48"/>
  <c r="AK1381" i="48"/>
  <c r="AM1381" i="48"/>
  <c r="AL1381" i="48"/>
  <c r="AT1381" i="48"/>
  <c r="AI1381" i="48"/>
  <c r="AH1381" i="48"/>
  <c r="AJ1381" i="48"/>
  <c r="AN1381" i="48"/>
  <c r="AN1076" i="48"/>
  <c r="AI1076" i="48"/>
  <c r="AM1076" i="48"/>
  <c r="AH1076" i="48"/>
  <c r="AT1076" i="48"/>
  <c r="AL1076" i="48"/>
  <c r="AK1076" i="48"/>
  <c r="AJ1076" i="48"/>
  <c r="AS1003" i="48"/>
  <c r="AQ1003" i="48"/>
  <c r="AN1781" i="48"/>
  <c r="AT1781" i="48"/>
  <c r="AJ1781" i="48"/>
  <c r="AL1781" i="48"/>
  <c r="AM1781" i="48"/>
  <c r="AH1781" i="48"/>
  <c r="AI1781" i="48"/>
  <c r="AK1781" i="48"/>
  <c r="AS1514" i="48"/>
  <c r="AQ1514" i="48"/>
  <c r="AN1600" i="48"/>
  <c r="AL1600" i="48"/>
  <c r="AK1600" i="48"/>
  <c r="AT1600" i="48"/>
  <c r="AH1600" i="48"/>
  <c r="AJ1600" i="48"/>
  <c r="AI1600" i="48"/>
  <c r="AM1600" i="48"/>
  <c r="AQ1964" i="48"/>
  <c r="AS1964" i="48"/>
  <c r="AT887" i="48"/>
  <c r="AJ887" i="48"/>
  <c r="AL887" i="48"/>
  <c r="AI887" i="48"/>
  <c r="AH887" i="48"/>
  <c r="AN887" i="48"/>
  <c r="AK887" i="48"/>
  <c r="AM887" i="48"/>
  <c r="AS1721" i="48"/>
  <c r="AQ1721" i="48"/>
  <c r="AJ1688" i="48"/>
  <c r="AN1688" i="48"/>
  <c r="AT1688" i="48"/>
  <c r="AL1688" i="48"/>
  <c r="AM1688" i="48"/>
  <c r="AH1688" i="48"/>
  <c r="AI1688" i="48"/>
  <c r="AK1688" i="48"/>
  <c r="AN1390" i="48"/>
  <c r="AL1390" i="48"/>
  <c r="AK1390" i="48"/>
  <c r="AT1390" i="48"/>
  <c r="AH1390" i="48"/>
  <c r="AI1390" i="48"/>
  <c r="AM1390" i="48"/>
  <c r="AJ1390" i="48"/>
  <c r="AM1362" i="48"/>
  <c r="AH1362" i="48"/>
  <c r="AI1362" i="48"/>
  <c r="AK1362" i="48"/>
  <c r="AT1362" i="48"/>
  <c r="AN1362" i="48"/>
  <c r="AL1362" i="48"/>
  <c r="AJ1362" i="48"/>
  <c r="AN1815" i="48"/>
  <c r="AT1815" i="48"/>
  <c r="AM1815" i="48"/>
  <c r="AH1815" i="48"/>
  <c r="AL1815" i="48"/>
  <c r="AK1815" i="48"/>
  <c r="AI1815" i="48"/>
  <c r="AJ1815" i="48"/>
  <c r="AS1815" i="48"/>
  <c r="AQ1815" i="48"/>
  <c r="AT1729" i="48"/>
  <c r="AM1729" i="48"/>
  <c r="AI1729" i="48"/>
  <c r="AK1729" i="48"/>
  <c r="AH1729" i="48"/>
  <c r="AL1729" i="48"/>
  <c r="AJ1729" i="48"/>
  <c r="AN1729" i="48"/>
  <c r="AS1231" i="48"/>
  <c r="AQ1231" i="48"/>
  <c r="AN1231" i="48"/>
  <c r="AK1231" i="48"/>
  <c r="AM1231" i="48"/>
  <c r="AH1231" i="48"/>
  <c r="AL1231" i="48"/>
  <c r="AI1231" i="48"/>
  <c r="AT1231" i="48"/>
  <c r="AJ1231" i="48"/>
  <c r="AN962" i="48"/>
  <c r="AJ962" i="48"/>
  <c r="AM962" i="48"/>
  <c r="AH962" i="48"/>
  <c r="AI962" i="48"/>
  <c r="AK962" i="48"/>
  <c r="AT962" i="48"/>
  <c r="AL962" i="48"/>
  <c r="AK1559" i="48"/>
  <c r="AI1559" i="48"/>
  <c r="AH1559" i="48"/>
  <c r="AM1559" i="48"/>
  <c r="AT1559" i="48"/>
  <c r="AL1559" i="48"/>
  <c r="AJ1559" i="48"/>
  <c r="AN1559" i="48"/>
  <c r="AQ633" i="48"/>
  <c r="AS633" i="48"/>
  <c r="AQ1994" i="48"/>
  <c r="AS1994" i="48"/>
  <c r="AS1409" i="48"/>
  <c r="AQ1409" i="48"/>
  <c r="AS880" i="48"/>
  <c r="AQ880" i="48"/>
  <c r="AS576" i="48"/>
  <c r="AQ576" i="48"/>
  <c r="AS1924" i="48"/>
  <c r="AQ1924" i="48"/>
  <c r="AS776" i="48"/>
  <c r="AQ776" i="48"/>
  <c r="AQ957" i="48"/>
  <c r="AS957" i="48"/>
  <c r="AQ1525" i="48"/>
  <c r="AS1525" i="48"/>
  <c r="AN1608" i="48"/>
  <c r="AL1608" i="48"/>
  <c r="AK1608" i="48"/>
  <c r="AT1608" i="48"/>
  <c r="AH1608" i="48"/>
  <c r="AM1608" i="48"/>
  <c r="AJ1608" i="48"/>
  <c r="AI1608" i="48"/>
  <c r="AS1872" i="48"/>
  <c r="AQ1872" i="48"/>
  <c r="AS1248" i="48"/>
  <c r="AQ1248" i="48"/>
  <c r="AQ1743" i="48"/>
  <c r="AS1743" i="48"/>
  <c r="AS1380" i="48"/>
  <c r="AQ1380" i="48"/>
  <c r="AJ1380" i="48"/>
  <c r="AI1380" i="48"/>
  <c r="AT1380" i="48"/>
  <c r="AM1380" i="48"/>
  <c r="AL1380" i="48"/>
  <c r="AH1380" i="48"/>
  <c r="AK1380" i="48"/>
  <c r="AN1380" i="48"/>
  <c r="AK750" i="48"/>
  <c r="AJ750" i="48"/>
  <c r="AI750" i="48"/>
  <c r="AN750" i="48"/>
  <c r="AT750" i="48"/>
  <c r="AL750" i="48"/>
  <c r="AM750" i="48"/>
  <c r="AH750" i="48"/>
  <c r="AS1252" i="48"/>
  <c r="AQ1252" i="48"/>
  <c r="AS1392" i="48"/>
  <c r="AQ1392" i="48"/>
  <c r="AT999" i="48"/>
  <c r="AM999" i="48"/>
  <c r="AI999" i="48"/>
  <c r="AN999" i="48"/>
  <c r="AH999" i="48"/>
  <c r="AJ999" i="48"/>
  <c r="AK999" i="48"/>
  <c r="AL999" i="48"/>
  <c r="AN673" i="48"/>
  <c r="AT673" i="48"/>
  <c r="AI673" i="48"/>
  <c r="AM673" i="48"/>
  <c r="AH673" i="48"/>
  <c r="AL673" i="48"/>
  <c r="AK673" i="48"/>
  <c r="AJ673" i="48"/>
  <c r="AS1580" i="48"/>
  <c r="AQ1580" i="48"/>
  <c r="AQ1467" i="48"/>
  <c r="AS1467" i="48"/>
  <c r="AN1490" i="48"/>
  <c r="AL1490" i="48"/>
  <c r="AK1490" i="48"/>
  <c r="AT1490" i="48"/>
  <c r="AH1490" i="48"/>
  <c r="AM1490" i="48"/>
  <c r="AI1490" i="48"/>
  <c r="AJ1490" i="48"/>
  <c r="AK1170" i="48"/>
  <c r="AT1170" i="48"/>
  <c r="AJ1170" i="48"/>
  <c r="AM1170" i="48"/>
  <c r="AL1170" i="48"/>
  <c r="AI1170" i="48"/>
  <c r="AH1170" i="48"/>
  <c r="AN1170" i="48"/>
  <c r="AQ718" i="48"/>
  <c r="AS718" i="48"/>
  <c r="AN1506" i="48"/>
  <c r="AL1506" i="48"/>
  <c r="AK1506" i="48"/>
  <c r="AT1506" i="48"/>
  <c r="AH1506" i="48"/>
  <c r="AM1506" i="48"/>
  <c r="AI1506" i="48"/>
  <c r="AJ1506" i="48"/>
  <c r="AS772" i="48"/>
  <c r="AQ772" i="48"/>
  <c r="AK772" i="48"/>
  <c r="AT772" i="48"/>
  <c r="AL772" i="48"/>
  <c r="AI772" i="48"/>
  <c r="AH772" i="48"/>
  <c r="AM772" i="48"/>
  <c r="AJ772" i="48"/>
  <c r="AN772" i="48"/>
  <c r="AN1719" i="48"/>
  <c r="AL1719" i="48"/>
  <c r="AT1719" i="48"/>
  <c r="AK1719" i="48"/>
  <c r="AH1719" i="48"/>
  <c r="AI1719" i="48"/>
  <c r="AM1719" i="48"/>
  <c r="AJ1719" i="48"/>
  <c r="AN1649" i="48"/>
  <c r="AK1649" i="48"/>
  <c r="AH1649" i="48"/>
  <c r="AL1649" i="48"/>
  <c r="AI1649" i="48"/>
  <c r="AT1649" i="48"/>
  <c r="AM1649" i="48"/>
  <c r="AJ1649" i="48"/>
  <c r="AS1584" i="48"/>
  <c r="AQ1584" i="48"/>
  <c r="AN1233" i="48"/>
  <c r="AK1233" i="48"/>
  <c r="AL1233" i="48"/>
  <c r="AI1233" i="48"/>
  <c r="AT1233" i="48"/>
  <c r="AM1233" i="48"/>
  <c r="AJ1233" i="48"/>
  <c r="AH1233" i="48"/>
  <c r="AN1210" i="48"/>
  <c r="AJ1210" i="48"/>
  <c r="AL1210" i="48"/>
  <c r="AM1210" i="48"/>
  <c r="AH1210" i="48"/>
  <c r="AI1210" i="48"/>
  <c r="AK1210" i="48"/>
  <c r="AT1210" i="48"/>
  <c r="AS1789" i="48"/>
  <c r="AQ1789" i="48"/>
  <c r="AQ1062" i="48"/>
  <c r="AS1062" i="48"/>
  <c r="AQ814" i="48"/>
  <c r="AS814" i="48"/>
  <c r="AK834" i="48"/>
  <c r="AI834" i="48"/>
  <c r="AN834" i="48"/>
  <c r="AT834" i="48"/>
  <c r="AJ834" i="48"/>
  <c r="AL834" i="48"/>
  <c r="AM834" i="48"/>
  <c r="AH834" i="48"/>
  <c r="AN1281" i="48"/>
  <c r="AK1281" i="48"/>
  <c r="AL1281" i="48"/>
  <c r="AI1281" i="48"/>
  <c r="AT1281" i="48"/>
  <c r="AM1281" i="48"/>
  <c r="AJ1281" i="48"/>
  <c r="AH1281" i="48"/>
  <c r="AQ1090" i="48"/>
  <c r="AS1090" i="48"/>
  <c r="AK702" i="48"/>
  <c r="AJ702" i="48"/>
  <c r="AM702" i="48"/>
  <c r="AH702" i="48"/>
  <c r="AI702" i="48"/>
  <c r="AN702" i="48"/>
  <c r="AT702" i="48"/>
  <c r="AL702" i="48"/>
  <c r="AN1497" i="48"/>
  <c r="AI1497" i="48"/>
  <c r="AM1497" i="48"/>
  <c r="AH1497" i="48"/>
  <c r="AT1497" i="48"/>
  <c r="AL1497" i="48"/>
  <c r="AK1497" i="48"/>
  <c r="AJ1497" i="48"/>
  <c r="AS1841" i="48"/>
  <c r="AQ1841" i="48"/>
  <c r="AS2033" i="48"/>
  <c r="AQ2033" i="48"/>
  <c r="AN877" i="48"/>
  <c r="AT877" i="48"/>
  <c r="AH877" i="48"/>
  <c r="AL877" i="48"/>
  <c r="AK877" i="48"/>
  <c r="AI877" i="48"/>
  <c r="AM877" i="48"/>
  <c r="AJ877" i="48"/>
  <c r="AJ1680" i="48"/>
  <c r="AK1680" i="48"/>
  <c r="AI1680" i="48"/>
  <c r="AN1680" i="48"/>
  <c r="AT1680" i="48"/>
  <c r="AL1680" i="48"/>
  <c r="AM1680" i="48"/>
  <c r="AH1680" i="48"/>
  <c r="AN1493" i="48"/>
  <c r="AT1493" i="48"/>
  <c r="AM1493" i="48"/>
  <c r="AH1493" i="48"/>
  <c r="AL1493" i="48"/>
  <c r="AK1493" i="48"/>
  <c r="AI1493" i="48"/>
  <c r="AJ1493" i="48"/>
  <c r="AN1805" i="48"/>
  <c r="AJ1805" i="48"/>
  <c r="AT1805" i="48"/>
  <c r="AL1805" i="48"/>
  <c r="AM1805" i="48"/>
  <c r="AH1805" i="48"/>
  <c r="AI1805" i="48"/>
  <c r="AK1805" i="48"/>
  <c r="AL942" i="48"/>
  <c r="AJ942" i="48"/>
  <c r="AM942" i="48"/>
  <c r="AH942" i="48"/>
  <c r="AI942" i="48"/>
  <c r="AK942" i="48"/>
  <c r="AT942" i="48"/>
  <c r="AN942" i="48"/>
  <c r="AQ734" i="48"/>
  <c r="AS734" i="48"/>
  <c r="AS784" i="48"/>
  <c r="AQ784" i="48"/>
  <c r="AK784" i="48"/>
  <c r="AT784" i="48"/>
  <c r="AL784" i="48"/>
  <c r="AI784" i="48"/>
  <c r="AH784" i="48"/>
  <c r="AM784" i="48"/>
  <c r="AJ784" i="48"/>
  <c r="AN784" i="48"/>
  <c r="AS1186" i="48"/>
  <c r="AQ1186" i="48"/>
  <c r="AT911" i="48"/>
  <c r="AI911" i="48"/>
  <c r="AM911" i="48"/>
  <c r="AN911" i="48"/>
  <c r="AH911" i="48"/>
  <c r="AL911" i="48"/>
  <c r="AK911" i="48"/>
  <c r="AJ911" i="48"/>
  <c r="AS956" i="48"/>
  <c r="AQ956" i="48"/>
  <c r="AQ793" i="48"/>
  <c r="AS793" i="48"/>
  <c r="AQ1249" i="48"/>
  <c r="AS1249" i="48"/>
  <c r="AT1733" i="48"/>
  <c r="AM1733" i="48"/>
  <c r="AI1733" i="48"/>
  <c r="AL1733" i="48"/>
  <c r="AK1733" i="48"/>
  <c r="AJ1733" i="48"/>
  <c r="AN1733" i="48"/>
  <c r="AH1733" i="48"/>
  <c r="AK976" i="48"/>
  <c r="AI976" i="48"/>
  <c r="AH976" i="48"/>
  <c r="AT976" i="48"/>
  <c r="AM976" i="48"/>
  <c r="AL976" i="48"/>
  <c r="AN976" i="48"/>
  <c r="AJ976" i="48"/>
  <c r="AQ1217" i="48"/>
  <c r="AS1217" i="48"/>
  <c r="AN1728" i="48"/>
  <c r="AJ1728" i="48"/>
  <c r="AI1728" i="48"/>
  <c r="AK1728" i="48"/>
  <c r="AT1728" i="48"/>
  <c r="AL1728" i="48"/>
  <c r="AM1728" i="48"/>
  <c r="AH1728" i="48"/>
  <c r="AS1371" i="48"/>
  <c r="AQ1371" i="48"/>
  <c r="AS1932" i="48"/>
  <c r="AQ1932" i="48"/>
  <c r="AN556" i="48"/>
  <c r="AL556" i="48"/>
  <c r="AK556" i="48"/>
  <c r="AT556" i="48"/>
  <c r="AH556" i="48"/>
  <c r="AJ556" i="48"/>
  <c r="AI556" i="48"/>
  <c r="AM556" i="48"/>
  <c r="AS1462" i="48"/>
  <c r="AQ1462" i="48"/>
  <c r="AK1664" i="48"/>
  <c r="AH1664" i="48"/>
  <c r="AT1664" i="48"/>
  <c r="AL1664" i="48"/>
  <c r="AJ1664" i="48"/>
  <c r="AI1664" i="48"/>
  <c r="AN1664" i="48"/>
  <c r="AM1664" i="48"/>
  <c r="AQ1154" i="48"/>
  <c r="AS1154" i="48"/>
  <c r="AQ838" i="48"/>
  <c r="AS838" i="48"/>
  <c r="AS1582" i="48"/>
  <c r="AQ1582" i="48"/>
  <c r="AS1771" i="48"/>
  <c r="AQ1771" i="48"/>
  <c r="AQ509" i="48"/>
  <c r="AS509" i="48"/>
  <c r="AK256" i="48"/>
  <c r="AT256" i="48"/>
  <c r="AH256" i="48"/>
  <c r="AL256" i="48"/>
  <c r="AM256" i="48"/>
  <c r="AS256" i="48" s="1"/>
  <c r="AJ256" i="48"/>
  <c r="AQ256" i="48" s="1"/>
  <c r="AI256" i="48"/>
  <c r="AQ452" i="48"/>
  <c r="AS452" i="48"/>
  <c r="AS535" i="48"/>
  <c r="AQ535" i="48"/>
  <c r="AN548" i="48"/>
  <c r="AT548" i="48"/>
  <c r="AK548" i="48"/>
  <c r="AH548" i="48"/>
  <c r="AL548" i="48"/>
  <c r="AI548" i="48"/>
  <c r="AM548" i="48"/>
  <c r="AJ548" i="48"/>
  <c r="AQ300" i="48"/>
  <c r="AS300" i="48"/>
  <c r="AN536" i="48"/>
  <c r="AK536" i="48"/>
  <c r="AT536" i="48"/>
  <c r="AH536" i="48"/>
  <c r="AL536" i="48"/>
  <c r="AI536" i="48"/>
  <c r="AM536" i="48"/>
  <c r="AJ536" i="48"/>
  <c r="AL296" i="48"/>
  <c r="AK296" i="48"/>
  <c r="AT296" i="48"/>
  <c r="AH296" i="48"/>
  <c r="AO296" i="48" s="1"/>
  <c r="AI296" i="48"/>
  <c r="AM296" i="48"/>
  <c r="AJ296" i="48"/>
  <c r="AQ324" i="48"/>
  <c r="AS324" i="48"/>
  <c r="AK469" i="48"/>
  <c r="AI469" i="48"/>
  <c r="AN469" i="48"/>
  <c r="AT469" i="48"/>
  <c r="AL469" i="48"/>
  <c r="AM469" i="48"/>
  <c r="AH469" i="48"/>
  <c r="AJ469" i="48"/>
  <c r="AQ180" i="48"/>
  <c r="AS180" i="48"/>
  <c r="AS130" i="48"/>
  <c r="AQ130" i="48"/>
  <c r="AQ220" i="48"/>
  <c r="AS220" i="48"/>
  <c r="AN336" i="48"/>
  <c r="AL336" i="48"/>
  <c r="AK336" i="48"/>
  <c r="AT336" i="48"/>
  <c r="AH336" i="48"/>
  <c r="AM336" i="48"/>
  <c r="AJ336" i="48"/>
  <c r="AI336" i="48"/>
  <c r="AI159" i="48"/>
  <c r="AM159" i="48"/>
  <c r="AH159" i="48"/>
  <c r="AT159" i="48"/>
  <c r="AL159" i="48"/>
  <c r="AK159" i="48"/>
  <c r="AJ159" i="48"/>
  <c r="AJ190" i="48"/>
  <c r="AQ190" i="48" s="1"/>
  <c r="AI190" i="48"/>
  <c r="AT190" i="48"/>
  <c r="AM190" i="48"/>
  <c r="AS190" i="48" s="1"/>
  <c r="AL190" i="48"/>
  <c r="AH190" i="48"/>
  <c r="AK190" i="48"/>
  <c r="AN507" i="48"/>
  <c r="AM507" i="48"/>
  <c r="AH507" i="48"/>
  <c r="AT507" i="48"/>
  <c r="AL507" i="48"/>
  <c r="AK507" i="48"/>
  <c r="AI507" i="48"/>
  <c r="AJ507" i="48"/>
  <c r="AJ513" i="48"/>
  <c r="AI513" i="48"/>
  <c r="AH513" i="48"/>
  <c r="AN513" i="48"/>
  <c r="AK513" i="48"/>
  <c r="AT513" i="48"/>
  <c r="AM513" i="48"/>
  <c r="AL513" i="48"/>
  <c r="AQ136" i="48"/>
  <c r="AS136" i="48"/>
  <c r="AN328" i="48"/>
  <c r="AL328" i="48"/>
  <c r="AK328" i="48"/>
  <c r="AT328" i="48"/>
  <c r="AH328" i="48"/>
  <c r="AI328" i="48"/>
  <c r="AM328" i="48"/>
  <c r="AJ328" i="48"/>
  <c r="AQ464" i="48"/>
  <c r="AS464" i="48"/>
  <c r="AQ488" i="48"/>
  <c r="AS488" i="48"/>
  <c r="AK210" i="48"/>
  <c r="AM210" i="48"/>
  <c r="AS210" i="48" s="1"/>
  <c r="AJ210" i="48"/>
  <c r="AQ210" i="48" s="1"/>
  <c r="AT210" i="48"/>
  <c r="AL210" i="48"/>
  <c r="AI210" i="48"/>
  <c r="AH210" i="48"/>
  <c r="AS515" i="48"/>
  <c r="AQ515" i="48"/>
  <c r="AQ436" i="48"/>
  <c r="AS436" i="48"/>
  <c r="AN348" i="48"/>
  <c r="AL348" i="48"/>
  <c r="AK348" i="48"/>
  <c r="AT348" i="48"/>
  <c r="AH348" i="48"/>
  <c r="AI348" i="48"/>
  <c r="AM348" i="48"/>
  <c r="AJ348" i="48"/>
  <c r="AN471" i="48"/>
  <c r="AT471" i="48"/>
  <c r="AL471" i="48"/>
  <c r="AK471" i="48"/>
  <c r="AI471" i="48"/>
  <c r="AM471" i="48"/>
  <c r="AH471" i="48"/>
  <c r="AJ471" i="48"/>
  <c r="AJ378" i="48"/>
  <c r="AI378" i="48"/>
  <c r="AH378" i="48"/>
  <c r="AK378" i="48"/>
  <c r="AT378" i="48"/>
  <c r="AM378" i="48"/>
  <c r="AN378" i="48"/>
  <c r="AL378" i="48"/>
  <c r="AT92" i="48"/>
  <c r="AH92" i="48"/>
  <c r="AL92" i="48"/>
  <c r="AK92" i="48"/>
  <c r="AI92" i="48"/>
  <c r="AM92" i="48"/>
  <c r="AS92" i="48" s="1"/>
  <c r="AJ92" i="48"/>
  <c r="AQ92" i="48" s="1"/>
  <c r="AQ200" i="48"/>
  <c r="AS200" i="48"/>
  <c r="AN973" i="48"/>
  <c r="AH973" i="48"/>
  <c r="AL973" i="48"/>
  <c r="AK973" i="48"/>
  <c r="AT973" i="48"/>
  <c r="AI973" i="48"/>
  <c r="AM973" i="48"/>
  <c r="AJ973" i="48"/>
  <c r="AQ1931" i="48"/>
  <c r="AS1931" i="48"/>
  <c r="AQ966" i="48"/>
  <c r="AS966" i="48"/>
  <c r="AN1612" i="48"/>
  <c r="AL1612" i="48"/>
  <c r="AK1612" i="48"/>
  <c r="AT1612" i="48"/>
  <c r="AH1612" i="48"/>
  <c r="AJ1612" i="48"/>
  <c r="AI1612" i="48"/>
  <c r="AM1612" i="48"/>
  <c r="AQ965" i="48"/>
  <c r="AS965" i="48"/>
  <c r="AQ874" i="48"/>
  <c r="AS874" i="48"/>
  <c r="AK1567" i="48"/>
  <c r="AI1567" i="48"/>
  <c r="AH1567" i="48"/>
  <c r="AM1567" i="48"/>
  <c r="AT1567" i="48"/>
  <c r="AL1567" i="48"/>
  <c r="AJ1567" i="48"/>
  <c r="AN1567" i="48"/>
  <c r="AN1532" i="48"/>
  <c r="AL1532" i="48"/>
  <c r="AK1532" i="48"/>
  <c r="AT1532" i="48"/>
  <c r="AH1532" i="48"/>
  <c r="AI1532" i="48"/>
  <c r="AM1532" i="48"/>
  <c r="AJ1532" i="48"/>
  <c r="AQ2016" i="48"/>
  <c r="AS2016" i="48"/>
  <c r="AS1096" i="48"/>
  <c r="AQ1096" i="48"/>
  <c r="AS2049" i="48"/>
  <c r="AQ2049" i="48"/>
  <c r="AN1673" i="48"/>
  <c r="AI1673" i="48"/>
  <c r="AM1673" i="48"/>
  <c r="AK1673" i="48"/>
  <c r="AT1673" i="48"/>
  <c r="AJ1673" i="48"/>
  <c r="AH1673" i="48"/>
  <c r="AL1673" i="48"/>
  <c r="AK1877" i="48"/>
  <c r="AL1877" i="48"/>
  <c r="AH1877" i="48"/>
  <c r="AT1877" i="48"/>
  <c r="AM1877" i="48"/>
  <c r="AJ1877" i="48"/>
  <c r="AN1877" i="48"/>
  <c r="AI1877" i="48"/>
  <c r="AS688" i="48"/>
  <c r="AQ688" i="48"/>
  <c r="AJ1226" i="48"/>
  <c r="AN1226" i="48"/>
  <c r="AI1226" i="48"/>
  <c r="AK1226" i="48"/>
  <c r="AT1226" i="48"/>
  <c r="AL1226" i="48"/>
  <c r="AM1226" i="48"/>
  <c r="AH1226" i="48"/>
  <c r="AN601" i="48"/>
  <c r="AK601" i="48"/>
  <c r="AT601" i="48"/>
  <c r="AI601" i="48"/>
  <c r="AM601" i="48"/>
  <c r="AH601" i="48"/>
  <c r="AL601" i="48"/>
  <c r="AJ601" i="48"/>
  <c r="AN1509" i="48"/>
  <c r="AT1509" i="48"/>
  <c r="AM1509" i="48"/>
  <c r="AH1509" i="48"/>
  <c r="AL1509" i="48"/>
  <c r="AK1509" i="48"/>
  <c r="AI1509" i="48"/>
  <c r="AJ1509" i="48"/>
  <c r="AN1029" i="48"/>
  <c r="AH1029" i="48"/>
  <c r="AL1029" i="48"/>
  <c r="AT1029" i="48"/>
  <c r="AK1029" i="48"/>
  <c r="AI1029" i="48"/>
  <c r="AJ1029" i="48"/>
  <c r="AM1029" i="48"/>
  <c r="AS1354" i="48"/>
  <c r="AQ1354" i="48"/>
  <c r="AT1135" i="48"/>
  <c r="AI1135" i="48"/>
  <c r="AM1135" i="48"/>
  <c r="AN1135" i="48"/>
  <c r="AH1135" i="48"/>
  <c r="AK1135" i="48"/>
  <c r="AL1135" i="48"/>
  <c r="AJ1135" i="48"/>
  <c r="AS2003" i="48"/>
  <c r="AQ2003" i="48"/>
  <c r="AN1375" i="48"/>
  <c r="AK1375" i="48"/>
  <c r="AI1375" i="48"/>
  <c r="AT1375" i="48"/>
  <c r="AM1375" i="48"/>
  <c r="AH1375" i="48"/>
  <c r="AL1375" i="48"/>
  <c r="AJ1375" i="48"/>
  <c r="AN1036" i="48"/>
  <c r="AL1036" i="48"/>
  <c r="AK1036" i="48"/>
  <c r="AI1036" i="48"/>
  <c r="AT1036" i="48"/>
  <c r="AM1036" i="48"/>
  <c r="AH1036" i="48"/>
  <c r="AJ1036" i="48"/>
  <c r="AN625" i="48"/>
  <c r="AM625" i="48"/>
  <c r="AH625" i="48"/>
  <c r="AL625" i="48"/>
  <c r="AK625" i="48"/>
  <c r="AT625" i="48"/>
  <c r="AI625" i="48"/>
  <c r="AJ625" i="48"/>
  <c r="AS1159" i="48"/>
  <c r="AQ1159" i="48"/>
  <c r="AS1777" i="48"/>
  <c r="AQ1777" i="48"/>
  <c r="AQ622" i="48"/>
  <c r="AS622" i="48"/>
  <c r="AK2015" i="48"/>
  <c r="AH2015" i="48"/>
  <c r="AT2015" i="48"/>
  <c r="AM2015" i="48"/>
  <c r="AL2015" i="48"/>
  <c r="AI2015" i="48"/>
  <c r="AJ2015" i="48"/>
  <c r="AN2015" i="48"/>
  <c r="AK608" i="48"/>
  <c r="AH608" i="48"/>
  <c r="AM608" i="48"/>
  <c r="AT608" i="48"/>
  <c r="AL608" i="48"/>
  <c r="AI608" i="48"/>
  <c r="AJ608" i="48"/>
  <c r="AN608" i="48"/>
  <c r="AQ921" i="48"/>
  <c r="AS921" i="48"/>
  <c r="AS707" i="48"/>
  <c r="AQ707" i="48"/>
  <c r="AN1628" i="48"/>
  <c r="AT1628" i="48"/>
  <c r="AH1628" i="48"/>
  <c r="AL1628" i="48"/>
  <c r="AK1628" i="48"/>
  <c r="AJ1628" i="48"/>
  <c r="AI1628" i="48"/>
  <c r="AM1628" i="48"/>
  <c r="AN1917" i="48"/>
  <c r="AL1917" i="48"/>
  <c r="AT1917" i="48"/>
  <c r="AK1917" i="48"/>
  <c r="AI1917" i="48"/>
  <c r="AH1917" i="48"/>
  <c r="AM1917" i="48"/>
  <c r="AJ1917" i="48"/>
  <c r="AS1470" i="48"/>
  <c r="AQ1470" i="48"/>
  <c r="AQ885" i="48"/>
  <c r="AS885" i="48"/>
  <c r="AQ1382" i="48"/>
  <c r="AS1382" i="48"/>
  <c r="AT955" i="48"/>
  <c r="AM955" i="48"/>
  <c r="AI955" i="48"/>
  <c r="AN955" i="48"/>
  <c r="AK955" i="48"/>
  <c r="AH955" i="48"/>
  <c r="AL955" i="48"/>
  <c r="AJ955" i="48"/>
  <c r="AN1037" i="48"/>
  <c r="AL1037" i="48"/>
  <c r="AK1037" i="48"/>
  <c r="AT1037" i="48"/>
  <c r="AH1037" i="48"/>
  <c r="AM1037" i="48"/>
  <c r="AI1037" i="48"/>
  <c r="AJ1037" i="48"/>
  <c r="AK680" i="48"/>
  <c r="AM680" i="48"/>
  <c r="AT680" i="48"/>
  <c r="AL680" i="48"/>
  <c r="AI680" i="48"/>
  <c r="AH680" i="48"/>
  <c r="AN680" i="48"/>
  <c r="AJ680" i="48"/>
  <c r="AN1172" i="48"/>
  <c r="AK1172" i="48"/>
  <c r="AT1172" i="48"/>
  <c r="AH1172" i="48"/>
  <c r="AL1172" i="48"/>
  <c r="AM1172" i="48"/>
  <c r="AJ1172" i="48"/>
  <c r="AI1172" i="48"/>
  <c r="AQ830" i="48"/>
  <c r="AS830" i="48"/>
  <c r="AK1324" i="48"/>
  <c r="AL1324" i="48"/>
  <c r="AH1324" i="48"/>
  <c r="AT1324" i="48"/>
  <c r="AI1324" i="48"/>
  <c r="AJ1324" i="48"/>
  <c r="AM1324" i="48"/>
  <c r="AN1324" i="48"/>
  <c r="AS624" i="48"/>
  <c r="AQ624" i="48"/>
  <c r="AN1000" i="48"/>
  <c r="AI1000" i="48"/>
  <c r="AT1000" i="48"/>
  <c r="AM1000" i="48"/>
  <c r="AH1000" i="48"/>
  <c r="AL1000" i="48"/>
  <c r="AK1000" i="48"/>
  <c r="AJ1000" i="48"/>
  <c r="AN1947" i="48"/>
  <c r="AK1947" i="48"/>
  <c r="AT1947" i="48"/>
  <c r="AH1947" i="48"/>
  <c r="AL1947" i="48"/>
  <c r="AM1947" i="48"/>
  <c r="AJ1947" i="48"/>
  <c r="AI1947" i="48"/>
  <c r="AN1306" i="48"/>
  <c r="AJ1306" i="48"/>
  <c r="AL1306" i="48"/>
  <c r="AM1306" i="48"/>
  <c r="AH1306" i="48"/>
  <c r="AI1306" i="48"/>
  <c r="AK1306" i="48"/>
  <c r="AT1306" i="48"/>
  <c r="AN1982" i="48"/>
  <c r="AJ1982" i="48"/>
  <c r="AL1982" i="48"/>
  <c r="AM1982" i="48"/>
  <c r="AH1982" i="48"/>
  <c r="AI1982" i="48"/>
  <c r="AK1982" i="48"/>
  <c r="AT1982" i="48"/>
  <c r="AQ1073" i="48"/>
  <c r="AS1073" i="48"/>
  <c r="AM1677" i="48"/>
  <c r="AL1677" i="48"/>
  <c r="AI1677" i="48"/>
  <c r="AN1677" i="48"/>
  <c r="AH1677" i="48"/>
  <c r="AT1677" i="48"/>
  <c r="AK1677" i="48"/>
  <c r="AJ1677" i="48"/>
  <c r="AQ1165" i="48"/>
  <c r="AS1165" i="48"/>
  <c r="AS1632" i="48"/>
  <c r="AQ1632" i="48"/>
  <c r="AS1031" i="48"/>
  <c r="AQ1031" i="48"/>
  <c r="AS1446" i="48"/>
  <c r="AQ1446" i="48"/>
  <c r="AS788" i="48"/>
  <c r="AQ788" i="48"/>
  <c r="AQ1669" i="48"/>
  <c r="AS1669" i="48"/>
  <c r="AS1892" i="48"/>
  <c r="AQ1892" i="48"/>
  <c r="AI1940" i="48"/>
  <c r="AN1940" i="48"/>
  <c r="AM1940" i="48"/>
  <c r="AJ1940" i="48"/>
  <c r="AH1940" i="48"/>
  <c r="AK1940" i="48"/>
  <c r="AT1940" i="48"/>
  <c r="AL1940" i="48"/>
  <c r="AQ1105" i="48"/>
  <c r="AS1105" i="48"/>
  <c r="AN802" i="48"/>
  <c r="AK802" i="48"/>
  <c r="AL802" i="48"/>
  <c r="AM802" i="48"/>
  <c r="AH802" i="48"/>
  <c r="AI802" i="48"/>
  <c r="AJ802" i="48"/>
  <c r="AT802" i="48"/>
  <c r="AQ961" i="48"/>
  <c r="AS961" i="48"/>
  <c r="AJ667" i="48"/>
  <c r="AH667" i="48"/>
  <c r="AN667" i="48"/>
  <c r="AK667" i="48"/>
  <c r="AT667" i="48"/>
  <c r="AM667" i="48"/>
  <c r="AL667" i="48"/>
  <c r="AI667" i="48"/>
  <c r="AQ2048" i="48"/>
  <c r="AS2048" i="48"/>
  <c r="AK726" i="48"/>
  <c r="AJ726" i="48"/>
  <c r="AL726" i="48"/>
  <c r="AM726" i="48"/>
  <c r="AH726" i="48"/>
  <c r="AI726" i="48"/>
  <c r="AN726" i="48"/>
  <c r="AT726" i="48"/>
  <c r="AS1591" i="48"/>
  <c r="AQ1591" i="48"/>
  <c r="AS1758" i="48"/>
  <c r="AQ1758" i="48"/>
  <c r="AK1758" i="48"/>
  <c r="AT1758" i="48"/>
  <c r="AL1758" i="48"/>
  <c r="AI1758" i="48"/>
  <c r="AH1758" i="48"/>
  <c r="AM1758" i="48"/>
  <c r="AJ1758" i="48"/>
  <c r="AN1758" i="48"/>
  <c r="AN1527" i="48"/>
  <c r="AT1527" i="48"/>
  <c r="AL1527" i="48"/>
  <c r="AK1527" i="48"/>
  <c r="AI1527" i="48"/>
  <c r="AM1527" i="48"/>
  <c r="AH1527" i="48"/>
  <c r="AJ1527" i="48"/>
  <c r="AS1566" i="48"/>
  <c r="AQ1566" i="48"/>
  <c r="AJ2036" i="48"/>
  <c r="AT2036" i="48"/>
  <c r="AI2036" i="48"/>
  <c r="AL2036" i="48"/>
  <c r="AN2036" i="48"/>
  <c r="AH2036" i="48"/>
  <c r="AM2036" i="48"/>
  <c r="AK2036" i="48"/>
  <c r="AQ2052" i="48"/>
  <c r="AS2052" i="48"/>
  <c r="AN1951" i="48"/>
  <c r="AK1951" i="48"/>
  <c r="AT1951" i="48"/>
  <c r="AH1951" i="48"/>
  <c r="AL1951" i="48"/>
  <c r="AJ1951" i="48"/>
  <c r="AI1951" i="48"/>
  <c r="AM1951" i="48"/>
  <c r="AN1734" i="48"/>
  <c r="AT1734" i="48"/>
  <c r="AL1734" i="48"/>
  <c r="AK1734" i="48"/>
  <c r="AI1734" i="48"/>
  <c r="AM1734" i="48"/>
  <c r="AH1734" i="48"/>
  <c r="AJ1734" i="48"/>
  <c r="AT1975" i="48"/>
  <c r="AM1975" i="48"/>
  <c r="AI1975" i="48"/>
  <c r="AH1975" i="48"/>
  <c r="AK1975" i="48"/>
  <c r="AL1975" i="48"/>
  <c r="AJ1975" i="48"/>
  <c r="AN1975" i="48"/>
  <c r="AS1239" i="48"/>
  <c r="AQ1239" i="48"/>
  <c r="AQ1435" i="48"/>
  <c r="AS1435" i="48"/>
  <c r="AS1811" i="48"/>
  <c r="AQ1811" i="48"/>
  <c r="AN1114" i="48"/>
  <c r="AJ1114" i="48"/>
  <c r="AI1114" i="48"/>
  <c r="AK1114" i="48"/>
  <c r="AT1114" i="48"/>
  <c r="AL1114" i="48"/>
  <c r="AM1114" i="48"/>
  <c r="AH1114" i="48"/>
  <c r="AS1352" i="48"/>
  <c r="AQ1352" i="48"/>
  <c r="AS1701" i="48"/>
  <c r="AQ1701" i="48"/>
  <c r="AK1441" i="48"/>
  <c r="AH1441" i="48"/>
  <c r="AM1441" i="48"/>
  <c r="AT1441" i="48"/>
  <c r="AL1441" i="48"/>
  <c r="AI1441" i="48"/>
  <c r="AJ1441" i="48"/>
  <c r="AN1441" i="48"/>
  <c r="AK1893" i="48"/>
  <c r="AL1893" i="48"/>
  <c r="AH1893" i="48"/>
  <c r="AT1893" i="48"/>
  <c r="AM1893" i="48"/>
  <c r="AJ1893" i="48"/>
  <c r="AN1893" i="48"/>
  <c r="AI1893" i="48"/>
  <c r="AK1794" i="48"/>
  <c r="AM1794" i="48"/>
  <c r="AT1794" i="48"/>
  <c r="AL1794" i="48"/>
  <c r="AH1794" i="48"/>
  <c r="AI1794" i="48"/>
  <c r="AJ1794" i="48"/>
  <c r="AN1794" i="48"/>
  <c r="AN1702" i="48"/>
  <c r="AM1702" i="48"/>
  <c r="AH1702" i="48"/>
  <c r="AT1702" i="48"/>
  <c r="AL1702" i="48"/>
  <c r="AK1702" i="48"/>
  <c r="AI1702" i="48"/>
  <c r="AJ1702" i="48"/>
  <c r="AK828" i="48"/>
  <c r="AI828" i="48"/>
  <c r="AH828" i="48"/>
  <c r="AT828" i="48"/>
  <c r="AM828" i="48"/>
  <c r="AL828" i="48"/>
  <c r="AJ828" i="48"/>
  <c r="AN828" i="48"/>
  <c r="AN1767" i="48"/>
  <c r="AH1767" i="48"/>
  <c r="AL1767" i="48"/>
  <c r="AT1767" i="48"/>
  <c r="AK1767" i="48"/>
  <c r="AI1767" i="48"/>
  <c r="AM1767" i="48"/>
  <c r="AJ1767" i="48"/>
  <c r="AS808" i="48"/>
  <c r="AQ808" i="48"/>
  <c r="AN1005" i="48"/>
  <c r="AT1005" i="48"/>
  <c r="AH1005" i="48"/>
  <c r="AL1005" i="48"/>
  <c r="AK1005" i="48"/>
  <c r="AM1005" i="48"/>
  <c r="AI1005" i="48"/>
  <c r="AJ1005" i="48"/>
  <c r="AJ1879" i="48"/>
  <c r="AN1879" i="48"/>
  <c r="AI1879" i="48"/>
  <c r="AK1879" i="48"/>
  <c r="AT1879" i="48"/>
  <c r="AL1879" i="48"/>
  <c r="AM1879" i="48"/>
  <c r="AH1879" i="48"/>
  <c r="AN1775" i="48"/>
  <c r="AL1775" i="48"/>
  <c r="AK1775" i="48"/>
  <c r="AH1775" i="48"/>
  <c r="AT1775" i="48"/>
  <c r="AM1775" i="48"/>
  <c r="AJ1775" i="48"/>
  <c r="AI1775" i="48"/>
  <c r="AN850" i="48"/>
  <c r="AK850" i="48"/>
  <c r="AM850" i="48"/>
  <c r="AH850" i="48"/>
  <c r="AI850" i="48"/>
  <c r="AJ850" i="48"/>
  <c r="AT850" i="48"/>
  <c r="AL850" i="48"/>
  <c r="AN1008" i="48"/>
  <c r="AM1008" i="48"/>
  <c r="AH1008" i="48"/>
  <c r="AT1008" i="48"/>
  <c r="AL1008" i="48"/>
  <c r="AK1008" i="48"/>
  <c r="AI1008" i="48"/>
  <c r="AJ1008" i="48"/>
  <c r="AN1086" i="48"/>
  <c r="AJ1086" i="48"/>
  <c r="AI1086" i="48"/>
  <c r="AK1086" i="48"/>
  <c r="AT1086" i="48"/>
  <c r="AL1086" i="48"/>
  <c r="AM1086" i="48"/>
  <c r="AH1086" i="48"/>
  <c r="AK1383" i="48"/>
  <c r="AJ1383" i="48"/>
  <c r="AT1383" i="48"/>
  <c r="AL1383" i="48"/>
  <c r="AM1383" i="48"/>
  <c r="AH1383" i="48"/>
  <c r="AI1383" i="48"/>
  <c r="AN1383" i="48"/>
  <c r="AQ1637" i="48"/>
  <c r="AS1637" i="48"/>
  <c r="AN1358" i="48"/>
  <c r="AT1358" i="48"/>
  <c r="AJ1358" i="48"/>
  <c r="AL1358" i="48"/>
  <c r="AM1358" i="48"/>
  <c r="AH1358" i="48"/>
  <c r="AI1358" i="48"/>
  <c r="AK1358" i="48"/>
  <c r="AN1261" i="48"/>
  <c r="AK1261" i="48"/>
  <c r="AH1261" i="48"/>
  <c r="AJ1261" i="48"/>
  <c r="AL1261" i="48"/>
  <c r="AI1261" i="48"/>
  <c r="AT1261" i="48"/>
  <c r="AM1261" i="48"/>
  <c r="AT562" i="48"/>
  <c r="AM562" i="48"/>
  <c r="AI562" i="48"/>
  <c r="AJ562" i="48"/>
  <c r="AK562" i="48"/>
  <c r="AH562" i="48"/>
  <c r="AN562" i="48"/>
  <c r="AL562" i="48"/>
  <c r="AJ1831" i="48"/>
  <c r="AI1831" i="48"/>
  <c r="AH1831" i="48"/>
  <c r="AN1831" i="48"/>
  <c r="AK1831" i="48"/>
  <c r="AT1831" i="48"/>
  <c r="AM1831" i="48"/>
  <c r="AL1831" i="48"/>
  <c r="AS1769" i="48"/>
  <c r="AQ1769" i="48"/>
  <c r="AJ731" i="48"/>
  <c r="AH731" i="48"/>
  <c r="AK731" i="48"/>
  <c r="AT731" i="48"/>
  <c r="AM731" i="48"/>
  <c r="AN731" i="48"/>
  <c r="AI731" i="48"/>
  <c r="AL731" i="48"/>
  <c r="AS1224" i="48"/>
  <c r="AQ1224" i="48"/>
  <c r="AS892" i="48"/>
  <c r="AQ892" i="48"/>
  <c r="AQ1054" i="48"/>
  <c r="AS1054" i="48"/>
  <c r="AQ934" i="48"/>
  <c r="AS934" i="48"/>
  <c r="AT1991" i="48"/>
  <c r="AI1991" i="48"/>
  <c r="AM1991" i="48"/>
  <c r="AH1991" i="48"/>
  <c r="AK1991" i="48"/>
  <c r="AL1991" i="48"/>
  <c r="AJ1991" i="48"/>
  <c r="AN1991" i="48"/>
  <c r="AT1725" i="48"/>
  <c r="AM1725" i="48"/>
  <c r="AI1725" i="48"/>
  <c r="AH1725" i="48"/>
  <c r="AJ1725" i="48"/>
  <c r="AL1725" i="48"/>
  <c r="AN1725" i="48"/>
  <c r="AK1725" i="48"/>
  <c r="AN1799" i="48"/>
  <c r="AL1799" i="48"/>
  <c r="AT1799" i="48"/>
  <c r="AK1799" i="48"/>
  <c r="AH1799" i="48"/>
  <c r="AM1799" i="48"/>
  <c r="AJ1799" i="48"/>
  <c r="AI1799" i="48"/>
  <c r="AI950" i="48"/>
  <c r="AK950" i="48"/>
  <c r="AT950" i="48"/>
  <c r="AN950" i="48"/>
  <c r="AL950" i="48"/>
  <c r="AJ950" i="48"/>
  <c r="AM950" i="48"/>
  <c r="AH950" i="48"/>
  <c r="AS1790" i="48"/>
  <c r="AQ1790" i="48"/>
  <c r="AJ763" i="48"/>
  <c r="AL763" i="48"/>
  <c r="AN763" i="48"/>
  <c r="AH763" i="48"/>
  <c r="AK763" i="48"/>
  <c r="AI763" i="48"/>
  <c r="AT763" i="48"/>
  <c r="AM763" i="48"/>
  <c r="AQ1106" i="48"/>
  <c r="AS1106" i="48"/>
  <c r="AT979" i="48"/>
  <c r="AM979" i="48"/>
  <c r="AI979" i="48"/>
  <c r="AN979" i="48"/>
  <c r="AK979" i="48"/>
  <c r="AL979" i="48"/>
  <c r="AJ979" i="48"/>
  <c r="AH979" i="48"/>
  <c r="AN1692" i="48"/>
  <c r="AJ1692" i="48"/>
  <c r="AL1692" i="48"/>
  <c r="AM1692" i="48"/>
  <c r="AH1692" i="48"/>
  <c r="AI1692" i="48"/>
  <c r="AK1692" i="48"/>
  <c r="AT1692" i="48"/>
  <c r="AJ655" i="48"/>
  <c r="AI655" i="48"/>
  <c r="AN655" i="48"/>
  <c r="AH655" i="48"/>
  <c r="AK655" i="48"/>
  <c r="AT655" i="48"/>
  <c r="AM655" i="48"/>
  <c r="AL655" i="48"/>
  <c r="AS748" i="48"/>
  <c r="AQ748" i="48"/>
  <c r="AK748" i="48"/>
  <c r="AL748" i="48"/>
  <c r="AI748" i="48"/>
  <c r="AH748" i="48"/>
  <c r="AT748" i="48"/>
  <c r="AM748" i="48"/>
  <c r="AJ748" i="48"/>
  <c r="AN748" i="48"/>
  <c r="AN1016" i="48"/>
  <c r="AT1016" i="48"/>
  <c r="AM1016" i="48"/>
  <c r="AH1016" i="48"/>
  <c r="AL1016" i="48"/>
  <c r="AK1016" i="48"/>
  <c r="AI1016" i="48"/>
  <c r="AJ1016" i="48"/>
  <c r="AQ586" i="48"/>
  <c r="AS586" i="48"/>
  <c r="AN1415" i="48"/>
  <c r="AK1415" i="48"/>
  <c r="AL1415" i="48"/>
  <c r="AM1415" i="48"/>
  <c r="AT1415" i="48"/>
  <c r="AJ1415" i="48"/>
  <c r="AH1415" i="48"/>
  <c r="AI1415" i="48"/>
  <c r="AS1610" i="48"/>
  <c r="AQ1610" i="48"/>
  <c r="AS1578" i="48"/>
  <c r="AQ1578" i="48"/>
  <c r="AS2028" i="48"/>
  <c r="AQ2028" i="48"/>
  <c r="AN1671" i="48"/>
  <c r="AM1671" i="48"/>
  <c r="AH1671" i="48"/>
  <c r="AT1671" i="48"/>
  <c r="AL1671" i="48"/>
  <c r="AK1671" i="48"/>
  <c r="AI1671" i="48"/>
  <c r="AJ1671" i="48"/>
  <c r="AQ1541" i="48"/>
  <c r="AS1541" i="48"/>
  <c r="AN1652" i="48"/>
  <c r="AL1652" i="48"/>
  <c r="AK1652" i="48"/>
  <c r="AT1652" i="48"/>
  <c r="AH1652" i="48"/>
  <c r="AI1652" i="48"/>
  <c r="AM1652" i="48"/>
  <c r="AJ1652" i="48"/>
  <c r="AK1364" i="48"/>
  <c r="AL1364" i="48"/>
  <c r="AH1364" i="48"/>
  <c r="AT1364" i="48"/>
  <c r="AM1364" i="48"/>
  <c r="AJ1364" i="48"/>
  <c r="AN1364" i="48"/>
  <c r="AI1364" i="48"/>
  <c r="AS791" i="48"/>
  <c r="AQ791" i="48"/>
  <c r="AQ1956" i="48"/>
  <c r="AS1956" i="48"/>
  <c r="AK2055" i="48"/>
  <c r="AT2055" i="48"/>
  <c r="AL2055" i="48"/>
  <c r="AH2055" i="48"/>
  <c r="AM2055" i="48"/>
  <c r="AN2055" i="48"/>
  <c r="AI2055" i="48"/>
  <c r="AJ2055" i="48"/>
  <c r="AS1714" i="48"/>
  <c r="AQ1714" i="48"/>
  <c r="AN1365" i="48"/>
  <c r="AK1365" i="48"/>
  <c r="AI1365" i="48"/>
  <c r="AM1365" i="48"/>
  <c r="AT1365" i="48"/>
  <c r="AH1365" i="48"/>
  <c r="AL1365" i="48"/>
  <c r="AJ1365" i="48"/>
  <c r="AQ1129" i="48"/>
  <c r="AS1129" i="48"/>
  <c r="AQ737" i="48"/>
  <c r="AS737" i="48"/>
  <c r="AS1268" i="48"/>
  <c r="AQ1268" i="48"/>
  <c r="AN1647" i="48"/>
  <c r="AM1647" i="48"/>
  <c r="AH1647" i="48"/>
  <c r="AT1647" i="48"/>
  <c r="AL1647" i="48"/>
  <c r="AK1647" i="48"/>
  <c r="AI1647" i="48"/>
  <c r="AJ1647" i="48"/>
  <c r="AS1327" i="48"/>
  <c r="AQ1327" i="48"/>
  <c r="AS651" i="48"/>
  <c r="AQ651" i="48"/>
  <c r="AN1711" i="48"/>
  <c r="AK1711" i="48"/>
  <c r="AT1711" i="48"/>
  <c r="AH1711" i="48"/>
  <c r="AL1711" i="48"/>
  <c r="AI1711" i="48"/>
  <c r="AM1711" i="48"/>
  <c r="AJ1711" i="48"/>
  <c r="AQ1834" i="48"/>
  <c r="AS1834" i="48"/>
  <c r="AN1682" i="48"/>
  <c r="AT1682" i="48"/>
  <c r="AM1682" i="48"/>
  <c r="AH1682" i="48"/>
  <c r="AL1682" i="48"/>
  <c r="AK1682" i="48"/>
  <c r="AI1682" i="48"/>
  <c r="AJ1682" i="48"/>
  <c r="AS1266" i="48"/>
  <c r="AQ1266" i="48"/>
  <c r="AS1458" i="48"/>
  <c r="AQ1458" i="48"/>
  <c r="AN1926" i="48"/>
  <c r="AL1926" i="48"/>
  <c r="AT1926" i="48"/>
  <c r="AK1926" i="48"/>
  <c r="AH1926" i="48"/>
  <c r="AI1926" i="48"/>
  <c r="AJ1926" i="48"/>
  <c r="AM1926" i="48"/>
  <c r="AS695" i="48"/>
  <c r="AQ695" i="48"/>
  <c r="AS1513" i="48"/>
  <c r="AQ1513" i="48"/>
  <c r="AS1607" i="48"/>
  <c r="AQ1607" i="48"/>
  <c r="AN1032" i="48"/>
  <c r="AL1032" i="48"/>
  <c r="AK1032" i="48"/>
  <c r="AI1032" i="48"/>
  <c r="AT1032" i="48"/>
  <c r="AM1032" i="48"/>
  <c r="AH1032" i="48"/>
  <c r="AJ1032" i="48"/>
  <c r="AN2025" i="48"/>
  <c r="AM2025" i="48"/>
  <c r="AH2025" i="48"/>
  <c r="AL2025" i="48"/>
  <c r="AK2025" i="48"/>
  <c r="AI2025" i="48"/>
  <c r="AT2025" i="48"/>
  <c r="AJ2025" i="48"/>
  <c r="AN906" i="48"/>
  <c r="AJ906" i="48"/>
  <c r="AL906" i="48"/>
  <c r="AM906" i="48"/>
  <c r="AH906" i="48"/>
  <c r="AI906" i="48"/>
  <c r="AK906" i="48"/>
  <c r="AT906" i="48"/>
  <c r="AN2034" i="48"/>
  <c r="AL2034" i="48"/>
  <c r="AT2034" i="48"/>
  <c r="AK2034" i="48"/>
  <c r="AH2034" i="48"/>
  <c r="AI2034" i="48"/>
  <c r="AM2034" i="48"/>
  <c r="AJ2034" i="48"/>
  <c r="AN564" i="48"/>
  <c r="AL564" i="48"/>
  <c r="AK564" i="48"/>
  <c r="AT564" i="48"/>
  <c r="AH564" i="48"/>
  <c r="AI564" i="48"/>
  <c r="AM564" i="48"/>
  <c r="AJ564" i="48"/>
  <c r="AS1437" i="48"/>
  <c r="AQ1437" i="48"/>
  <c r="AS1477" i="48"/>
  <c r="AQ1477" i="48"/>
  <c r="AS1171" i="48"/>
  <c r="AQ1171" i="48"/>
  <c r="AS972" i="48"/>
  <c r="AQ972" i="48"/>
  <c r="AS1636" i="48"/>
  <c r="AQ1636" i="48"/>
  <c r="AN1406" i="48"/>
  <c r="AL1406" i="48"/>
  <c r="AK1406" i="48"/>
  <c r="AT1406" i="48"/>
  <c r="AH1406" i="48"/>
  <c r="AI1406" i="48"/>
  <c r="AJ1406" i="48"/>
  <c r="AM1406" i="48"/>
  <c r="AQ1377" i="48"/>
  <c r="AS1377" i="48"/>
  <c r="AN1739" i="48"/>
  <c r="AT1739" i="48"/>
  <c r="AH1739" i="48"/>
  <c r="AL1739" i="48"/>
  <c r="AK1739" i="48"/>
  <c r="AJ1739" i="48"/>
  <c r="AI1739" i="48"/>
  <c r="AM1739" i="48"/>
  <c r="AK846" i="48"/>
  <c r="AJ846" i="48"/>
  <c r="AL846" i="48"/>
  <c r="AM846" i="48"/>
  <c r="AH846" i="48"/>
  <c r="AI846" i="48"/>
  <c r="AN846" i="48"/>
  <c r="AT846" i="48"/>
  <c r="AK616" i="48"/>
  <c r="AI616" i="48"/>
  <c r="AH616" i="48"/>
  <c r="AM616" i="48"/>
  <c r="AT616" i="48"/>
  <c r="AL616" i="48"/>
  <c r="AN616" i="48"/>
  <c r="AJ616" i="48"/>
  <c r="AS920" i="48"/>
  <c r="AQ920" i="48"/>
  <c r="AS1873" i="48"/>
  <c r="AQ1873" i="48"/>
  <c r="AS1783" i="48"/>
  <c r="AQ1783" i="48"/>
  <c r="AQ1756" i="48"/>
  <c r="AS1756" i="48"/>
  <c r="AM2022" i="48"/>
  <c r="AI2022" i="48"/>
  <c r="AN2022" i="48"/>
  <c r="AH2022" i="48"/>
  <c r="AT2022" i="48"/>
  <c r="AL2022" i="48"/>
  <c r="AK2022" i="48"/>
  <c r="AJ2022" i="48"/>
  <c r="AQ560" i="48"/>
  <c r="AS560" i="48"/>
  <c r="AQ1459" i="48"/>
  <c r="AS1459" i="48"/>
  <c r="AQ1796" i="48"/>
  <c r="AS1796" i="48"/>
  <c r="AS852" i="48"/>
  <c r="AQ852" i="48"/>
  <c r="AJ607" i="48"/>
  <c r="AI607" i="48"/>
  <c r="AN607" i="48"/>
  <c r="AL607" i="48"/>
  <c r="AH607" i="48"/>
  <c r="AK607" i="48"/>
  <c r="AT607" i="48"/>
  <c r="AM607" i="48"/>
  <c r="AK872" i="48"/>
  <c r="AH872" i="48"/>
  <c r="AM872" i="48"/>
  <c r="AT872" i="48"/>
  <c r="AL872" i="48"/>
  <c r="AI872" i="48"/>
  <c r="AJ872" i="48"/>
  <c r="AN872" i="48"/>
  <c r="AQ818" i="48"/>
  <c r="AS818" i="48"/>
  <c r="AN1272" i="48"/>
  <c r="AL1272" i="48"/>
  <c r="AK1272" i="48"/>
  <c r="AT1272" i="48"/>
  <c r="AH1272" i="48"/>
  <c r="AJ1272" i="48"/>
  <c r="AI1272" i="48"/>
  <c r="AM1272" i="48"/>
  <c r="AQ1973" i="48"/>
  <c r="AS1973" i="48"/>
  <c r="AK1360" i="48"/>
  <c r="AH1360" i="48"/>
  <c r="AT1360" i="48"/>
  <c r="AL1360" i="48"/>
  <c r="AM1360" i="48"/>
  <c r="AJ1360" i="48"/>
  <c r="AN1360" i="48"/>
  <c r="AI1360" i="48"/>
  <c r="AS1340" i="48"/>
  <c r="AQ1340" i="48"/>
  <c r="AN1923" i="48"/>
  <c r="AJ1923" i="48"/>
  <c r="AM1923" i="48"/>
  <c r="AH1923" i="48"/>
  <c r="AI1923" i="48"/>
  <c r="AK1923" i="48"/>
  <c r="AT1923" i="48"/>
  <c r="AL1923" i="48"/>
  <c r="AS1378" i="48"/>
  <c r="AQ1378" i="48"/>
  <c r="AS747" i="48"/>
  <c r="AQ747" i="48"/>
  <c r="AS1287" i="48"/>
  <c r="AQ1287" i="48"/>
  <c r="AN1287" i="48"/>
  <c r="AK1287" i="48"/>
  <c r="AI1287" i="48"/>
  <c r="AM1287" i="48"/>
  <c r="AH1287" i="48"/>
  <c r="AT1287" i="48"/>
  <c r="AL1287" i="48"/>
  <c r="AJ1287" i="48"/>
  <c r="AQ1898" i="48"/>
  <c r="AS1898" i="48"/>
  <c r="AJ565" i="48"/>
  <c r="AN565" i="48"/>
  <c r="AT565" i="48"/>
  <c r="AM565" i="48"/>
  <c r="AL565" i="48"/>
  <c r="AI565" i="48"/>
  <c r="AH565" i="48"/>
  <c r="AK565" i="48"/>
  <c r="AN1524" i="48"/>
  <c r="AL1524" i="48"/>
  <c r="AK1524" i="48"/>
  <c r="AT1524" i="48"/>
  <c r="AH1524" i="48"/>
  <c r="AI1524" i="48"/>
  <c r="AM1524" i="48"/>
  <c r="AJ1524" i="48"/>
  <c r="AJ914" i="48"/>
  <c r="AN914" i="48"/>
  <c r="AT914" i="48"/>
  <c r="AL914" i="48"/>
  <c r="AM914" i="48"/>
  <c r="AH914" i="48"/>
  <c r="AI914" i="48"/>
  <c r="AK914" i="48"/>
  <c r="AN1048" i="48"/>
  <c r="AK1048" i="48"/>
  <c r="AI1048" i="48"/>
  <c r="AT1048" i="48"/>
  <c r="AM1048" i="48"/>
  <c r="AH1048" i="48"/>
  <c r="AL1048" i="48"/>
  <c r="AJ1048" i="48"/>
  <c r="AS708" i="48"/>
  <c r="AQ708" i="48"/>
  <c r="AT975" i="48"/>
  <c r="AM975" i="48"/>
  <c r="AI975" i="48"/>
  <c r="AN975" i="48"/>
  <c r="AH975" i="48"/>
  <c r="AL975" i="48"/>
  <c r="AK975" i="48"/>
  <c r="AJ975" i="48"/>
  <c r="AQ1993" i="48"/>
  <c r="AS1993" i="48"/>
  <c r="AS1676" i="48"/>
  <c r="AQ1676" i="48"/>
  <c r="AK806" i="48"/>
  <c r="AJ806" i="48"/>
  <c r="AM806" i="48"/>
  <c r="AH806" i="48"/>
  <c r="AI806" i="48"/>
  <c r="AN806" i="48"/>
  <c r="AT806" i="48"/>
  <c r="AL806" i="48"/>
  <c r="AN573" i="48"/>
  <c r="AI573" i="48"/>
  <c r="AM573" i="48"/>
  <c r="AH573" i="48"/>
  <c r="AT573" i="48"/>
  <c r="AL573" i="48"/>
  <c r="AK573" i="48"/>
  <c r="AJ573" i="48"/>
  <c r="AS563" i="48"/>
  <c r="AQ563" i="48"/>
  <c r="AS1531" i="48"/>
  <c r="AQ1531" i="48"/>
  <c r="AK1531" i="48"/>
  <c r="AL1531" i="48"/>
  <c r="AI1531" i="48"/>
  <c r="AH1531" i="48"/>
  <c r="AT1531" i="48"/>
  <c r="AM1531" i="48"/>
  <c r="AJ1531" i="48"/>
  <c r="AN1531" i="48"/>
  <c r="AQ1150" i="48"/>
  <c r="AS1150" i="48"/>
  <c r="AJ138" i="48"/>
  <c r="AI138" i="48"/>
  <c r="AL138" i="48"/>
  <c r="AH138" i="48"/>
  <c r="AK138" i="48"/>
  <c r="AT138" i="48"/>
  <c r="AM138" i="48"/>
  <c r="AM235" i="48"/>
  <c r="AH235" i="48"/>
  <c r="AT235" i="48"/>
  <c r="AL235" i="48"/>
  <c r="AK235" i="48"/>
  <c r="AI235" i="48"/>
  <c r="AJ235" i="48"/>
  <c r="AN430" i="48"/>
  <c r="AJ430" i="48"/>
  <c r="AI430" i="48"/>
  <c r="AT430" i="48"/>
  <c r="AM430" i="48"/>
  <c r="AL430" i="48"/>
  <c r="AH430" i="48"/>
  <c r="AK430" i="48"/>
  <c r="AS435" i="48"/>
  <c r="AQ435" i="48"/>
  <c r="AQ473" i="48"/>
  <c r="AS473" i="48"/>
  <c r="AQ332" i="48"/>
  <c r="AS332" i="48"/>
  <c r="AK325" i="48"/>
  <c r="AT325" i="48"/>
  <c r="AL325" i="48"/>
  <c r="AJ325" i="48"/>
  <c r="AM325" i="48"/>
  <c r="AH325" i="48"/>
  <c r="AI325" i="48"/>
  <c r="AN325" i="48"/>
  <c r="AQ457" i="48"/>
  <c r="AS457" i="48"/>
  <c r="AN537" i="48"/>
  <c r="AJ537" i="48"/>
  <c r="AT537" i="48"/>
  <c r="AL537" i="48"/>
  <c r="AM537" i="48"/>
  <c r="AH537" i="48"/>
  <c r="AI537" i="48"/>
  <c r="AK537" i="48"/>
  <c r="AI247" i="48"/>
  <c r="AM247" i="48"/>
  <c r="AH247" i="48"/>
  <c r="AT247" i="48"/>
  <c r="AL247" i="48"/>
  <c r="AK247" i="48"/>
  <c r="AJ247" i="48"/>
  <c r="AM87" i="48"/>
  <c r="AH87" i="48"/>
  <c r="AT87" i="48"/>
  <c r="AL87" i="48"/>
  <c r="AK87" i="48"/>
  <c r="AI87" i="48"/>
  <c r="AJ87" i="48"/>
  <c r="AQ460" i="48"/>
  <c r="AS460" i="48"/>
  <c r="AK205" i="48"/>
  <c r="AJ205" i="48"/>
  <c r="AQ205" i="48" s="1"/>
  <c r="AM205" i="48"/>
  <c r="AS205" i="48" s="1"/>
  <c r="AH205" i="48"/>
  <c r="AI205" i="48"/>
  <c r="AT205" i="48"/>
  <c r="AL205" i="48"/>
  <c r="AK85" i="48"/>
  <c r="AT85" i="48"/>
  <c r="AJ85" i="48"/>
  <c r="AQ85" i="48" s="1"/>
  <c r="AL85" i="48"/>
  <c r="AM85" i="48"/>
  <c r="AS85" i="48" s="1"/>
  <c r="AH85" i="48"/>
  <c r="AI85" i="48"/>
  <c r="AN440" i="48"/>
  <c r="AL440" i="48"/>
  <c r="AK440" i="48"/>
  <c r="AT440" i="48"/>
  <c r="AH440" i="48"/>
  <c r="AI440" i="48"/>
  <c r="AM440" i="48"/>
  <c r="AJ440" i="48"/>
  <c r="AS95" i="48"/>
  <c r="AQ95" i="48"/>
  <c r="AN552" i="48"/>
  <c r="AL552" i="48"/>
  <c r="AK552" i="48"/>
  <c r="AT552" i="48"/>
  <c r="AH552" i="48"/>
  <c r="AI552" i="48"/>
  <c r="AM552" i="48"/>
  <c r="AJ552" i="48"/>
  <c r="AS151" i="48"/>
  <c r="AQ151" i="48"/>
  <c r="AJ458" i="48"/>
  <c r="AI458" i="48"/>
  <c r="AH458" i="48"/>
  <c r="AN458" i="48"/>
  <c r="AK458" i="48"/>
  <c r="AT458" i="48"/>
  <c r="AM458" i="48"/>
  <c r="AL458" i="48"/>
  <c r="AK263" i="48"/>
  <c r="AI263" i="48"/>
  <c r="AM263" i="48"/>
  <c r="AS263" i="48" s="1"/>
  <c r="AH263" i="48"/>
  <c r="AT263" i="48"/>
  <c r="AL263" i="48"/>
  <c r="AJ263" i="48"/>
  <c r="AQ263" i="48" s="1"/>
  <c r="AQ96" i="48"/>
  <c r="AS96" i="48"/>
  <c r="AJ70" i="48"/>
  <c r="AK70" i="48"/>
  <c r="AM70" i="48"/>
  <c r="AT70" i="48"/>
  <c r="AL70" i="48"/>
  <c r="AH70" i="48"/>
  <c r="AI70" i="48"/>
  <c r="AK185" i="48"/>
  <c r="AJ185" i="48"/>
  <c r="AQ185" i="48" s="1"/>
  <c r="AM185" i="48"/>
  <c r="AS185" i="48" s="1"/>
  <c r="AH185" i="48"/>
  <c r="AI185" i="48"/>
  <c r="AT185" i="48"/>
  <c r="AL185" i="48"/>
  <c r="AK232" i="48"/>
  <c r="AT232" i="48"/>
  <c r="AH232" i="48"/>
  <c r="AL232" i="48"/>
  <c r="AI232" i="48"/>
  <c r="AM232" i="48"/>
  <c r="AS232" i="48" s="1"/>
  <c r="AJ232" i="48"/>
  <c r="AQ232" i="48" s="1"/>
  <c r="AL188" i="48"/>
  <c r="AK188" i="48"/>
  <c r="AT188" i="48"/>
  <c r="AH188" i="48"/>
  <c r="AI188" i="48"/>
  <c r="AM188" i="48"/>
  <c r="AS188" i="48" s="1"/>
  <c r="AJ188" i="48"/>
  <c r="AQ188" i="48" s="1"/>
  <c r="AN525" i="48"/>
  <c r="AT525" i="48"/>
  <c r="AL525" i="48"/>
  <c r="AM525" i="48"/>
  <c r="AH525" i="48"/>
  <c r="AI525" i="48"/>
  <c r="AK525" i="48"/>
  <c r="AJ525" i="48"/>
  <c r="AL208" i="48"/>
  <c r="AK208" i="48"/>
  <c r="AT208" i="48"/>
  <c r="AH208" i="48"/>
  <c r="AM208" i="48"/>
  <c r="AJ208" i="48"/>
  <c r="AI208" i="48"/>
  <c r="AQ212" i="48"/>
  <c r="AS212" i="48"/>
  <c r="AK441" i="48"/>
  <c r="AJ441" i="48"/>
  <c r="AL441" i="48"/>
  <c r="AM441" i="48"/>
  <c r="AH441" i="48"/>
  <c r="AI441" i="48"/>
  <c r="AN441" i="48"/>
  <c r="AT441" i="48"/>
  <c r="AN354" i="48"/>
  <c r="AT354" i="48"/>
  <c r="AM354" i="48"/>
  <c r="AL354" i="48"/>
  <c r="AI354" i="48"/>
  <c r="AJ354" i="48"/>
  <c r="AH354" i="48"/>
  <c r="AK354" i="48"/>
  <c r="AS82" i="48"/>
  <c r="AQ82" i="48"/>
  <c r="AJ485" i="48"/>
  <c r="AK485" i="48"/>
  <c r="AM485" i="48"/>
  <c r="AH485" i="48"/>
  <c r="AI485" i="48"/>
  <c r="AN485" i="48"/>
  <c r="AT485" i="48"/>
  <c r="AL485" i="48"/>
  <c r="AT215" i="48"/>
  <c r="AL215" i="48"/>
  <c r="AK215" i="48"/>
  <c r="AI215" i="48"/>
  <c r="AM215" i="48"/>
  <c r="AH215" i="48"/>
  <c r="AJ215" i="48"/>
  <c r="AQ541" i="48"/>
  <c r="AS541" i="48"/>
  <c r="AT276" i="48"/>
  <c r="AH276" i="48"/>
  <c r="AL276" i="48"/>
  <c r="AK276" i="48"/>
  <c r="AJ276" i="48"/>
  <c r="AQ276" i="48" s="1"/>
  <c r="AI276" i="48"/>
  <c r="AM276" i="48"/>
  <c r="AS276" i="48" s="1"/>
  <c r="AS386" i="48"/>
  <c r="AQ386" i="48"/>
  <c r="AJ158" i="48"/>
  <c r="AQ158" i="48" s="1"/>
  <c r="AI158" i="48"/>
  <c r="AK158" i="48"/>
  <c r="AT158" i="48"/>
  <c r="AM158" i="48"/>
  <c r="AS158" i="48" s="1"/>
  <c r="AL158" i="48"/>
  <c r="AH158" i="48"/>
  <c r="AM155" i="48"/>
  <c r="AH155" i="48"/>
  <c r="AT155" i="48"/>
  <c r="AL155" i="48"/>
  <c r="AK155" i="48"/>
  <c r="AI155" i="48"/>
  <c r="AJ155" i="48"/>
  <c r="AQ308" i="48"/>
  <c r="AS308" i="48"/>
  <c r="AJ118" i="48"/>
  <c r="AK118" i="48"/>
  <c r="AI118" i="48"/>
  <c r="AT118" i="48"/>
  <c r="AM118" i="48"/>
  <c r="AL118" i="48"/>
  <c r="AH118" i="48"/>
  <c r="AJ58" i="48"/>
  <c r="AQ58" i="48" s="1"/>
  <c r="AI58" i="48"/>
  <c r="AT58" i="48"/>
  <c r="AM58" i="48"/>
  <c r="AS58" i="48" s="1"/>
  <c r="AL58" i="48"/>
  <c r="AH58" i="48"/>
  <c r="AK58" i="48"/>
  <c r="AQ333" i="48"/>
  <c r="AS333" i="48"/>
  <c r="AK221" i="48"/>
  <c r="AJ221" i="48"/>
  <c r="AL221" i="48"/>
  <c r="AM221" i="48"/>
  <c r="AH221" i="48"/>
  <c r="AI221" i="48"/>
  <c r="AT221" i="48"/>
  <c r="AQ381" i="48"/>
  <c r="AS381" i="48"/>
  <c r="AJ298" i="48"/>
  <c r="AI298" i="48"/>
  <c r="AT298" i="48"/>
  <c r="AM298" i="48"/>
  <c r="AL298" i="48"/>
  <c r="AH298" i="48"/>
  <c r="AK298" i="48"/>
  <c r="AN511" i="48"/>
  <c r="AL511" i="48"/>
  <c r="AK511" i="48"/>
  <c r="AI511" i="48"/>
  <c r="AT511" i="48"/>
  <c r="AM511" i="48"/>
  <c r="AH511" i="48"/>
  <c r="AJ511" i="48"/>
  <c r="AK274" i="48"/>
  <c r="AT274" i="48"/>
  <c r="AM274" i="48"/>
  <c r="AS274" i="48" s="1"/>
  <c r="AL274" i="48"/>
  <c r="AI274" i="48"/>
  <c r="AJ274" i="48"/>
  <c r="AQ274" i="48" s="1"/>
  <c r="AH274" i="48"/>
  <c r="AS270" i="48"/>
  <c r="AQ270" i="48"/>
  <c r="AN467" i="48"/>
  <c r="AK467" i="48"/>
  <c r="AI467" i="48"/>
  <c r="AT467" i="48"/>
  <c r="AM467" i="48"/>
  <c r="AH467" i="48"/>
  <c r="AL467" i="48"/>
  <c r="AJ467" i="48"/>
  <c r="AS327" i="48"/>
  <c r="AQ327" i="48"/>
  <c r="AJ474" i="48"/>
  <c r="AI474" i="48"/>
  <c r="AK474" i="48"/>
  <c r="AT474" i="48"/>
  <c r="AM474" i="48"/>
  <c r="AL474" i="48"/>
  <c r="AN474" i="48"/>
  <c r="AH474" i="48"/>
  <c r="AQ361" i="48"/>
  <c r="AS361" i="48"/>
  <c r="AK429" i="48"/>
  <c r="AJ429" i="48"/>
  <c r="AT429" i="48"/>
  <c r="AL429" i="48"/>
  <c r="AM429" i="48"/>
  <c r="AH429" i="48"/>
  <c r="AI429" i="48"/>
  <c r="AN429" i="48"/>
  <c r="AN432" i="48"/>
  <c r="AL432" i="48"/>
  <c r="AK432" i="48"/>
  <c r="AT432" i="48"/>
  <c r="AH432" i="48"/>
  <c r="AM432" i="48"/>
  <c r="AJ432" i="48"/>
  <c r="AI432" i="48"/>
  <c r="AN468" i="48"/>
  <c r="AK468" i="48"/>
  <c r="AT468" i="48"/>
  <c r="AH468" i="48"/>
  <c r="AL468" i="48"/>
  <c r="AJ468" i="48"/>
  <c r="AI468" i="48"/>
  <c r="AM468" i="48"/>
  <c r="AQ517" i="48"/>
  <c r="AS517" i="48"/>
  <c r="AQ353" i="48"/>
  <c r="AS353" i="48"/>
  <c r="AN376" i="48"/>
  <c r="AL376" i="48"/>
  <c r="AK376" i="48"/>
  <c r="AT376" i="48"/>
  <c r="AH376" i="48"/>
  <c r="AI376" i="48"/>
  <c r="AM376" i="48"/>
  <c r="AJ376" i="48"/>
  <c r="AS218" i="48"/>
  <c r="AQ218" i="48"/>
  <c r="AQ104" i="48"/>
  <c r="AS104" i="48"/>
  <c r="AJ401" i="48"/>
  <c r="AM401" i="48"/>
  <c r="AH401" i="48"/>
  <c r="AI401" i="48"/>
  <c r="AN401" i="48"/>
  <c r="AT401" i="48"/>
  <c r="AK401" i="48"/>
  <c r="AL401" i="48"/>
  <c r="AS126" i="48"/>
  <c r="AQ126" i="48"/>
  <c r="AS358" i="48"/>
  <c r="AQ358" i="48"/>
  <c r="AJ358" i="48"/>
  <c r="AK358" i="48"/>
  <c r="AT358" i="48"/>
  <c r="AM358" i="48"/>
  <c r="AL358" i="48"/>
  <c r="AI358" i="48"/>
  <c r="AH358" i="48"/>
  <c r="AN358" i="48"/>
  <c r="AJ206" i="48"/>
  <c r="AI206" i="48"/>
  <c r="AH206" i="48"/>
  <c r="AK206" i="48"/>
  <c r="AT206" i="48"/>
  <c r="AM206" i="48"/>
  <c r="AL206" i="48"/>
  <c r="AJ433" i="48"/>
  <c r="AM433" i="48"/>
  <c r="AH433" i="48"/>
  <c r="AI433" i="48"/>
  <c r="AT433" i="48"/>
  <c r="AK433" i="48"/>
  <c r="AN433" i="48"/>
  <c r="AL433" i="48"/>
  <c r="AN355" i="48"/>
  <c r="AK355" i="48"/>
  <c r="AI355" i="48"/>
  <c r="AT355" i="48"/>
  <c r="AM355" i="48"/>
  <c r="AH355" i="48"/>
  <c r="AL355" i="48"/>
  <c r="AJ355" i="48"/>
  <c r="AL144" i="48"/>
  <c r="AK144" i="48"/>
  <c r="AT144" i="48"/>
  <c r="AH144" i="48"/>
  <c r="AM144" i="48"/>
  <c r="AS144" i="48" s="1"/>
  <c r="AJ144" i="48"/>
  <c r="AQ144" i="48" s="1"/>
  <c r="AI144" i="48"/>
  <c r="AQ72" i="48"/>
  <c r="AS72" i="48"/>
  <c r="AT550" i="48"/>
  <c r="AM550" i="48"/>
  <c r="AI550" i="48"/>
  <c r="AH550" i="48"/>
  <c r="AJ550" i="48"/>
  <c r="AL550" i="48"/>
  <c r="AN550" i="48"/>
  <c r="AK550" i="48"/>
  <c r="AQ344" i="48"/>
  <c r="AS344" i="48"/>
  <c r="AQ393" i="48"/>
  <c r="AS393" i="48"/>
  <c r="AN323" i="48"/>
  <c r="AK323" i="48"/>
  <c r="AI323" i="48"/>
  <c r="AT323" i="48"/>
  <c r="AM323" i="48"/>
  <c r="AH323" i="48"/>
  <c r="AL323" i="48"/>
  <c r="AJ323" i="48"/>
  <c r="AM75" i="48"/>
  <c r="AH75" i="48"/>
  <c r="AT75" i="48"/>
  <c r="AL75" i="48"/>
  <c r="AK75" i="48"/>
  <c r="AI75" i="48"/>
  <c r="AJ75" i="48"/>
  <c r="AS267" i="48"/>
  <c r="AQ267" i="48"/>
  <c r="AK120" i="48"/>
  <c r="AT120" i="48"/>
  <c r="AH120" i="48"/>
  <c r="AL120" i="48"/>
  <c r="AI120" i="48"/>
  <c r="AM120" i="48"/>
  <c r="AS120" i="48" s="1"/>
  <c r="AJ120" i="48"/>
  <c r="AQ120" i="48" s="1"/>
  <c r="AQ105" i="48"/>
  <c r="AS105" i="48"/>
  <c r="AS131" i="48"/>
  <c r="AQ131" i="48"/>
  <c r="AN379" i="48"/>
  <c r="AT379" i="48"/>
  <c r="AL379" i="48"/>
  <c r="AK379" i="48"/>
  <c r="AI379" i="48"/>
  <c r="AM379" i="48"/>
  <c r="AH379" i="48"/>
  <c r="AJ379" i="48"/>
  <c r="AK373" i="48"/>
  <c r="AM373" i="48"/>
  <c r="AH373" i="48"/>
  <c r="AI373" i="48"/>
  <c r="AN373" i="48"/>
  <c r="AT373" i="48"/>
  <c r="AL373" i="48"/>
  <c r="AJ373" i="48"/>
  <c r="AQ169" i="48"/>
  <c r="AS169" i="48"/>
  <c r="AN434" i="48"/>
  <c r="AK434" i="48"/>
  <c r="AT434" i="48"/>
  <c r="AM434" i="48"/>
  <c r="AI434" i="48"/>
  <c r="AL434" i="48"/>
  <c r="AH434" i="48"/>
  <c r="AJ434" i="48"/>
  <c r="AQ228" i="48"/>
  <c r="AS228" i="48"/>
  <c r="AJ266" i="48"/>
  <c r="AI266" i="48"/>
  <c r="AK266" i="48"/>
  <c r="AT266" i="48"/>
  <c r="AM266" i="48"/>
  <c r="AL266" i="48"/>
  <c r="AH266" i="48"/>
  <c r="AS1857" i="48"/>
  <c r="AQ1857" i="48"/>
  <c r="AK694" i="48"/>
  <c r="AJ694" i="48"/>
  <c r="AT694" i="48"/>
  <c r="AL694" i="48"/>
  <c r="AM694" i="48"/>
  <c r="AH694" i="48"/>
  <c r="AI694" i="48"/>
  <c r="AN694" i="48"/>
  <c r="AS924" i="48"/>
  <c r="AQ924" i="48"/>
  <c r="AN1949" i="48"/>
  <c r="AJ1949" i="48"/>
  <c r="AI1949" i="48"/>
  <c r="AK1949" i="48"/>
  <c r="AT1949" i="48"/>
  <c r="AL1949" i="48"/>
  <c r="AM1949" i="48"/>
  <c r="AH1949" i="48"/>
  <c r="AQ1820" i="48"/>
  <c r="AS1820" i="48"/>
  <c r="AS1464" i="48"/>
  <c r="AQ1464" i="48"/>
  <c r="AS1954" i="48"/>
  <c r="AQ1954" i="48"/>
  <c r="AN1954" i="48"/>
  <c r="AK1954" i="48"/>
  <c r="AI1954" i="48"/>
  <c r="AH1954" i="48"/>
  <c r="AT1954" i="48"/>
  <c r="AM1954" i="48"/>
  <c r="AL1954" i="48"/>
  <c r="AJ1954" i="48"/>
  <c r="AT971" i="48"/>
  <c r="AM971" i="48"/>
  <c r="AI971" i="48"/>
  <c r="AN971" i="48"/>
  <c r="AK971" i="48"/>
  <c r="AH971" i="48"/>
  <c r="AL971" i="48"/>
  <c r="AJ971" i="48"/>
  <c r="AS843" i="48"/>
  <c r="AQ843" i="48"/>
  <c r="AS1339" i="48"/>
  <c r="AQ1339" i="48"/>
  <c r="AS1071" i="48"/>
  <c r="AQ1071" i="48"/>
  <c r="AQ1969" i="48"/>
  <c r="AS1969" i="48"/>
  <c r="AN1092" i="48"/>
  <c r="AT1092" i="48"/>
  <c r="AM1092" i="48"/>
  <c r="AH1092" i="48"/>
  <c r="AL1092" i="48"/>
  <c r="AK1092" i="48"/>
  <c r="AI1092" i="48"/>
  <c r="AJ1092" i="48"/>
  <c r="AI799" i="48"/>
  <c r="AN799" i="48"/>
  <c r="AJ799" i="48"/>
  <c r="AK799" i="48"/>
  <c r="AT799" i="48"/>
  <c r="AM799" i="48"/>
  <c r="AL799" i="48"/>
  <c r="AH799" i="48"/>
  <c r="AS959" i="48"/>
  <c r="AQ959" i="48"/>
  <c r="AQ854" i="48"/>
  <c r="AS854" i="48"/>
  <c r="AN1038" i="48"/>
  <c r="AJ1038" i="48"/>
  <c r="AM1038" i="48"/>
  <c r="AH1038" i="48"/>
  <c r="AI1038" i="48"/>
  <c r="AK1038" i="48"/>
  <c r="AT1038" i="48"/>
  <c r="AL1038" i="48"/>
  <c r="AS811" i="48"/>
  <c r="AQ811" i="48"/>
  <c r="AQ758" i="48"/>
  <c r="AS758" i="48"/>
  <c r="AS1055" i="48"/>
  <c r="AQ1055" i="48"/>
  <c r="AQ873" i="48"/>
  <c r="AS873" i="48"/>
  <c r="AK2007" i="48"/>
  <c r="AH2007" i="48"/>
  <c r="AM2007" i="48"/>
  <c r="AT2007" i="48"/>
  <c r="AL2007" i="48"/>
  <c r="AI2007" i="48"/>
  <c r="AJ2007" i="48"/>
  <c r="AN2007" i="48"/>
  <c r="AS728" i="48"/>
  <c r="AQ728" i="48"/>
  <c r="AS687" i="48"/>
  <c r="AQ687" i="48"/>
  <c r="AQ1970" i="48"/>
  <c r="AS1970" i="48"/>
  <c r="AQ709" i="48"/>
  <c r="AS709" i="48"/>
  <c r="AN709" i="48"/>
  <c r="AK709" i="48"/>
  <c r="AI709" i="48"/>
  <c r="AM709" i="48"/>
  <c r="AH709" i="48"/>
  <c r="AT709" i="48"/>
  <c r="AL709" i="48"/>
  <c r="AJ709" i="48"/>
  <c r="AS1554" i="48"/>
  <c r="AQ1554" i="48"/>
  <c r="AJ1554" i="48"/>
  <c r="AN1554" i="48"/>
  <c r="AK1554" i="48"/>
  <c r="AT1554" i="48"/>
  <c r="AM1554" i="48"/>
  <c r="AL1554" i="48"/>
  <c r="AI1554" i="48"/>
  <c r="AH1554" i="48"/>
  <c r="AN1727" i="48"/>
  <c r="AL1727" i="48"/>
  <c r="AK1727" i="48"/>
  <c r="AT1727" i="48"/>
  <c r="AH1727" i="48"/>
  <c r="AI1727" i="48"/>
  <c r="AM1727" i="48"/>
  <c r="AJ1727" i="48"/>
  <c r="AN1569" i="48"/>
  <c r="AK1569" i="48"/>
  <c r="AL1569" i="48"/>
  <c r="AT1569" i="48"/>
  <c r="AI1569" i="48"/>
  <c r="AM1569" i="48"/>
  <c r="AJ1569" i="48"/>
  <c r="AH1569" i="48"/>
  <c r="AQ713" i="48"/>
  <c r="AS713" i="48"/>
  <c r="AN1283" i="48"/>
  <c r="AT1283" i="48"/>
  <c r="AL1283" i="48"/>
  <c r="AK1283" i="48"/>
  <c r="AI1283" i="48"/>
  <c r="AM1283" i="48"/>
  <c r="AH1283" i="48"/>
  <c r="AJ1283" i="48"/>
  <c r="AS723" i="48"/>
  <c r="AQ723" i="48"/>
  <c r="AJ723" i="48"/>
  <c r="AT723" i="48"/>
  <c r="AM723" i="48"/>
  <c r="AN723" i="48"/>
  <c r="AI723" i="48"/>
  <c r="AL723" i="48"/>
  <c r="AH723" i="48"/>
  <c r="AK723" i="48"/>
  <c r="AN1345" i="48"/>
  <c r="AM1345" i="48"/>
  <c r="AK1345" i="48"/>
  <c r="AI1345" i="48"/>
  <c r="AT1345" i="48"/>
  <c r="AH1345" i="48"/>
  <c r="AL1345" i="48"/>
  <c r="AJ1345" i="48"/>
  <c r="AQ794" i="48"/>
  <c r="AS794" i="48"/>
  <c r="AN1407" i="48"/>
  <c r="AK1407" i="48"/>
  <c r="AL1407" i="48"/>
  <c r="AJ1407" i="48"/>
  <c r="AT1407" i="48"/>
  <c r="AI1407" i="48"/>
  <c r="AM1407" i="48"/>
  <c r="AH1407" i="48"/>
  <c r="AI1254" i="48"/>
  <c r="AK1254" i="48"/>
  <c r="AT1254" i="48"/>
  <c r="AN1254" i="48"/>
  <c r="AL1254" i="48"/>
  <c r="AJ1254" i="48"/>
  <c r="AM1254" i="48"/>
  <c r="AH1254" i="48"/>
  <c r="AQ1053" i="48"/>
  <c r="AS1053" i="48"/>
  <c r="AK858" i="48"/>
  <c r="AM858" i="48"/>
  <c r="AH858" i="48"/>
  <c r="AI858" i="48"/>
  <c r="AN858" i="48"/>
  <c r="AT858" i="48"/>
  <c r="AJ858" i="48"/>
  <c r="AL858" i="48"/>
  <c r="AQ770" i="48"/>
  <c r="AS770" i="48"/>
  <c r="AS1762" i="48"/>
  <c r="AQ1762" i="48"/>
  <c r="AK884" i="48"/>
  <c r="AH884" i="48"/>
  <c r="AM884" i="48"/>
  <c r="AT884" i="48"/>
  <c r="AL884" i="48"/>
  <c r="AI884" i="48"/>
  <c r="AJ884" i="48"/>
  <c r="AN884" i="48"/>
  <c r="AN1694" i="48"/>
  <c r="AT1694" i="48"/>
  <c r="AL1694" i="48"/>
  <c r="AK1694" i="48"/>
  <c r="AI1694" i="48"/>
  <c r="AH1694" i="48"/>
  <c r="AM1694" i="48"/>
  <c r="AJ1694" i="48"/>
  <c r="AS1709" i="48"/>
  <c r="AQ1709" i="48"/>
  <c r="AQ2039" i="48"/>
  <c r="AS2039" i="48"/>
  <c r="AQ870" i="48"/>
  <c r="AS870" i="48"/>
  <c r="AS1276" i="48"/>
  <c r="AQ1276" i="48"/>
  <c r="AQ813" i="48"/>
  <c r="AS813" i="48"/>
  <c r="AN1574" i="48"/>
  <c r="AJ1574" i="48"/>
  <c r="AT1574" i="48"/>
  <c r="AL1574" i="48"/>
  <c r="AM1574" i="48"/>
  <c r="AH1574" i="48"/>
  <c r="AI1574" i="48"/>
  <c r="AK1574" i="48"/>
  <c r="AJ1813" i="48"/>
  <c r="AN1813" i="48"/>
  <c r="AT1813" i="48"/>
  <c r="AL1813" i="48"/>
  <c r="AM1813" i="48"/>
  <c r="AH1813" i="48"/>
  <c r="AI1813" i="48"/>
  <c r="AK1813" i="48"/>
  <c r="AT1011" i="48"/>
  <c r="AM1011" i="48"/>
  <c r="AI1011" i="48"/>
  <c r="AN1011" i="48"/>
  <c r="AL1011" i="48"/>
  <c r="AK1011" i="48"/>
  <c r="AJ1011" i="48"/>
  <c r="AH1011" i="48"/>
  <c r="AK868" i="48"/>
  <c r="AH868" i="48"/>
  <c r="AM868" i="48"/>
  <c r="AT868" i="48"/>
  <c r="AL868" i="48"/>
  <c r="AI868" i="48"/>
  <c r="AJ868" i="48"/>
  <c r="AN868" i="48"/>
  <c r="AQ2043" i="48"/>
  <c r="AS2043" i="48"/>
  <c r="AS1182" i="48"/>
  <c r="AQ1182" i="48"/>
  <c r="AS916" i="48"/>
  <c r="AQ916" i="48"/>
  <c r="AS1396" i="48"/>
  <c r="AQ1396" i="48"/>
  <c r="AJ1396" i="48"/>
  <c r="AI1396" i="48"/>
  <c r="AT1396" i="48"/>
  <c r="AM1396" i="48"/>
  <c r="AL1396" i="48"/>
  <c r="AH1396" i="48"/>
  <c r="AK1396" i="48"/>
  <c r="AN1396" i="48"/>
  <c r="AS1885" i="48"/>
  <c r="AQ1885" i="48"/>
  <c r="AQ1776" i="48"/>
  <c r="AS1776" i="48"/>
  <c r="AK1660" i="48"/>
  <c r="AL1660" i="48"/>
  <c r="AH1660" i="48"/>
  <c r="AT1660" i="48"/>
  <c r="AI1660" i="48"/>
  <c r="AJ1660" i="48"/>
  <c r="AM1660" i="48"/>
  <c r="AN1660" i="48"/>
  <c r="AN1948" i="48"/>
  <c r="AK1948" i="48"/>
  <c r="AT1948" i="48"/>
  <c r="AJ1948" i="48"/>
  <c r="AH1948" i="48"/>
  <c r="AI1948" i="48"/>
  <c r="AL1948" i="48"/>
  <c r="AM1948" i="48"/>
  <c r="AK908" i="48"/>
  <c r="AT908" i="48"/>
  <c r="AM908" i="48"/>
  <c r="AL908" i="48"/>
  <c r="AI908" i="48"/>
  <c r="AH908" i="48"/>
  <c r="AJ908" i="48"/>
  <c r="AN908" i="48"/>
  <c r="AK640" i="48"/>
  <c r="AI640" i="48"/>
  <c r="AH640" i="48"/>
  <c r="AM640" i="48"/>
  <c r="AT640" i="48"/>
  <c r="AL640" i="48"/>
  <c r="AJ640" i="48"/>
  <c r="AN640" i="48"/>
  <c r="AS1284" i="48"/>
  <c r="AQ1284" i="48"/>
  <c r="AS1372" i="48"/>
  <c r="AQ1372" i="48"/>
  <c r="AS571" i="48"/>
  <c r="AQ571" i="48"/>
  <c r="AK1545" i="48"/>
  <c r="AJ1545" i="48"/>
  <c r="AI1545" i="48"/>
  <c r="AN1545" i="48"/>
  <c r="AT1545" i="48"/>
  <c r="AL1545" i="48"/>
  <c r="AM1545" i="48"/>
  <c r="AH1545" i="48"/>
  <c r="AN1686" i="48"/>
  <c r="AK1686" i="48"/>
  <c r="AI1686" i="48"/>
  <c r="AT1686" i="48"/>
  <c r="AH1686" i="48"/>
  <c r="AM1686" i="48"/>
  <c r="AL1686" i="48"/>
  <c r="AJ1686" i="48"/>
  <c r="AN1303" i="48"/>
  <c r="AM1303" i="48"/>
  <c r="AH1303" i="48"/>
  <c r="AT1303" i="48"/>
  <c r="AL1303" i="48"/>
  <c r="AK1303" i="48"/>
  <c r="AI1303" i="48"/>
  <c r="AJ1303" i="48"/>
  <c r="AQ1985" i="48"/>
  <c r="AS1985" i="48"/>
  <c r="AQ2023" i="48"/>
  <c r="AS2023" i="48"/>
  <c r="AJ1744" i="48"/>
  <c r="AN1744" i="48"/>
  <c r="AT1744" i="48"/>
  <c r="AL1744" i="48"/>
  <c r="AM1744" i="48"/>
  <c r="AH1744" i="48"/>
  <c r="AI1744" i="48"/>
  <c r="AK1744" i="48"/>
  <c r="AS1868" i="48"/>
  <c r="AQ1868" i="48"/>
  <c r="AN1323" i="48"/>
  <c r="AI1323" i="48"/>
  <c r="AM1323" i="48"/>
  <c r="AH1323" i="48"/>
  <c r="AT1323" i="48"/>
  <c r="AL1323" i="48"/>
  <c r="AK1323" i="48"/>
  <c r="AJ1323" i="48"/>
  <c r="AI1246" i="48"/>
  <c r="AK1246" i="48"/>
  <c r="AT1246" i="48"/>
  <c r="AN1246" i="48"/>
  <c r="AL1246" i="48"/>
  <c r="AJ1246" i="48"/>
  <c r="AM1246" i="48"/>
  <c r="AH1246" i="48"/>
  <c r="AT1689" i="48"/>
  <c r="AM1689" i="48"/>
  <c r="AI1689" i="48"/>
  <c r="AJ1689" i="48"/>
  <c r="AK1689" i="48"/>
  <c r="AH1689" i="48"/>
  <c r="AN1689" i="48"/>
  <c r="AL1689" i="48"/>
  <c r="AN1699" i="48"/>
  <c r="AL1699" i="48"/>
  <c r="AK1699" i="48"/>
  <c r="AH1699" i="48"/>
  <c r="AT1699" i="48"/>
  <c r="AM1699" i="48"/>
  <c r="AJ1699" i="48"/>
  <c r="AI1699" i="48"/>
  <c r="AT1143" i="48"/>
  <c r="AM1143" i="48"/>
  <c r="AI1143" i="48"/>
  <c r="AN1143" i="48"/>
  <c r="AH1143" i="48"/>
  <c r="AJ1143" i="48"/>
  <c r="AK1143" i="48"/>
  <c r="AL1143" i="48"/>
  <c r="AN1880" i="48"/>
  <c r="AI1880" i="48"/>
  <c r="AT1880" i="48"/>
  <c r="AM1880" i="48"/>
  <c r="AH1880" i="48"/>
  <c r="AL1880" i="48"/>
  <c r="AK1880" i="48"/>
  <c r="AJ1880" i="48"/>
  <c r="AS1162" i="48"/>
  <c r="AQ1162" i="48"/>
  <c r="AS1175" i="48"/>
  <c r="AQ1175" i="48"/>
  <c r="AS996" i="48"/>
  <c r="AQ996" i="48"/>
  <c r="AN1188" i="48"/>
  <c r="AT1188" i="48"/>
  <c r="AH1188" i="48"/>
  <c r="AL1188" i="48"/>
  <c r="AK1188" i="48"/>
  <c r="AM1188" i="48"/>
  <c r="AJ1188" i="48"/>
  <c r="AI1188" i="48"/>
  <c r="AM1010" i="48"/>
  <c r="AH1010" i="48"/>
  <c r="AI1010" i="48"/>
  <c r="AK1010" i="48"/>
  <c r="AT1010" i="48"/>
  <c r="AN1010" i="48"/>
  <c r="AL1010" i="48"/>
  <c r="AJ1010" i="48"/>
  <c r="AN1070" i="48"/>
  <c r="AJ1070" i="48"/>
  <c r="AM1070" i="48"/>
  <c r="AH1070" i="48"/>
  <c r="AI1070" i="48"/>
  <c r="AK1070" i="48"/>
  <c r="AT1070" i="48"/>
  <c r="AL1070" i="48"/>
  <c r="AS1250" i="48"/>
  <c r="AQ1250" i="48"/>
  <c r="AJ1504" i="48"/>
  <c r="AN1504" i="48"/>
  <c r="AI1504" i="48"/>
  <c r="AK1504" i="48"/>
  <c r="AT1504" i="48"/>
  <c r="AL1504" i="48"/>
  <c r="AM1504" i="48"/>
  <c r="AH1504" i="48"/>
  <c r="AS1147" i="48"/>
  <c r="AQ1147" i="48"/>
  <c r="AQ597" i="48"/>
  <c r="AS597" i="48"/>
  <c r="AK888" i="48"/>
  <c r="AH888" i="48"/>
  <c r="AM888" i="48"/>
  <c r="AT888" i="48"/>
  <c r="AL888" i="48"/>
  <c r="AI888" i="48"/>
  <c r="AJ888" i="48"/>
  <c r="AN888" i="48"/>
  <c r="AQ1720" i="48"/>
  <c r="AS1720" i="48"/>
  <c r="AS1203" i="48"/>
  <c r="AQ1203" i="48"/>
  <c r="AS1705" i="48"/>
  <c r="AQ1705" i="48"/>
  <c r="AK658" i="48"/>
  <c r="AI658" i="48"/>
  <c r="AN658" i="48"/>
  <c r="AJ658" i="48"/>
  <c r="AT658" i="48"/>
  <c r="AL658" i="48"/>
  <c r="AM658" i="48"/>
  <c r="AH658" i="48"/>
  <c r="AN1710" i="48"/>
  <c r="AI1710" i="48"/>
  <c r="AM1710" i="48"/>
  <c r="AH1710" i="48"/>
  <c r="AL1710" i="48"/>
  <c r="AK1710" i="48"/>
  <c r="AT1710" i="48"/>
  <c r="AJ1710" i="48"/>
  <c r="AK606" i="48"/>
  <c r="AJ606" i="48"/>
  <c r="AL606" i="48"/>
  <c r="AM606" i="48"/>
  <c r="AH606" i="48"/>
  <c r="AI606" i="48"/>
  <c r="AN606" i="48"/>
  <c r="AT606" i="48"/>
  <c r="AK1453" i="48"/>
  <c r="AI1453" i="48"/>
  <c r="AH1453" i="48"/>
  <c r="AM1453" i="48"/>
  <c r="AT1453" i="48"/>
  <c r="AL1453" i="48"/>
  <c r="AJ1453" i="48"/>
  <c r="AN1453" i="48"/>
  <c r="AS1535" i="48"/>
  <c r="AQ1535" i="48"/>
  <c r="AS1896" i="48"/>
  <c r="AQ1896" i="48"/>
  <c r="AS879" i="48"/>
  <c r="AQ879" i="48"/>
  <c r="AQ1842" i="48"/>
  <c r="AS1842" i="48"/>
  <c r="AN1457" i="48"/>
  <c r="AT1457" i="48"/>
  <c r="AM1457" i="48"/>
  <c r="AH1457" i="48"/>
  <c r="AL1457" i="48"/>
  <c r="AK1457" i="48"/>
  <c r="AI1457" i="48"/>
  <c r="AJ1457" i="48"/>
  <c r="AJ1476" i="48"/>
  <c r="AN1476" i="48"/>
  <c r="AT1476" i="48"/>
  <c r="AL1476" i="48"/>
  <c r="AM1476" i="48"/>
  <c r="AH1476" i="48"/>
  <c r="AI1476" i="48"/>
  <c r="AK1476" i="48"/>
  <c r="AN1958" i="48"/>
  <c r="AT1958" i="48"/>
  <c r="AL1958" i="48"/>
  <c r="AK1958" i="48"/>
  <c r="AM1958" i="48"/>
  <c r="AI1958" i="48"/>
  <c r="AH1958" i="48"/>
  <c r="AJ1958" i="48"/>
  <c r="AQ1700" i="48"/>
  <c r="AS1700" i="48"/>
  <c r="AN1410" i="48"/>
  <c r="AK1410" i="48"/>
  <c r="AT1410" i="48"/>
  <c r="AH1410" i="48"/>
  <c r="AL1410" i="48"/>
  <c r="AI1410" i="48"/>
  <c r="AM1410" i="48"/>
  <c r="AJ1410" i="48"/>
  <c r="AN1597" i="48"/>
  <c r="AK1597" i="48"/>
  <c r="AH1597" i="48"/>
  <c r="AJ1597" i="48"/>
  <c r="AL1597" i="48"/>
  <c r="AI1597" i="48"/>
  <c r="AT1597" i="48"/>
  <c r="AM1597" i="48"/>
  <c r="AM1911" i="48"/>
  <c r="AH1911" i="48"/>
  <c r="AI1911" i="48"/>
  <c r="AK1911" i="48"/>
  <c r="AT1911" i="48"/>
  <c r="AN1911" i="48"/>
  <c r="AL1911" i="48"/>
  <c r="AJ1911" i="48"/>
  <c r="AK928" i="48"/>
  <c r="AH928" i="48"/>
  <c r="AM928" i="48"/>
  <c r="AT928" i="48"/>
  <c r="AL928" i="48"/>
  <c r="AI928" i="48"/>
  <c r="AN928" i="48"/>
  <c r="AJ928" i="48"/>
  <c r="AS1234" i="48"/>
  <c r="AQ1234" i="48"/>
  <c r="AS1929" i="48"/>
  <c r="AQ1929" i="48"/>
  <c r="AN797" i="48"/>
  <c r="AT797" i="48"/>
  <c r="AL797" i="48"/>
  <c r="AK797" i="48"/>
  <c r="AI797" i="48"/>
  <c r="AM797" i="48"/>
  <c r="AH797" i="48"/>
  <c r="AJ797" i="48"/>
  <c r="AS1332" i="48"/>
  <c r="AQ1332" i="48"/>
  <c r="AJ1598" i="48"/>
  <c r="AN1598" i="48"/>
  <c r="AL1598" i="48"/>
  <c r="AM1598" i="48"/>
  <c r="AH1598" i="48"/>
  <c r="AI1598" i="48"/>
  <c r="AK1598" i="48"/>
  <c r="AT1598" i="48"/>
  <c r="AT935" i="48"/>
  <c r="AM935" i="48"/>
  <c r="AI935" i="48"/>
  <c r="AN935" i="48"/>
  <c r="AK935" i="48"/>
  <c r="AH935" i="48"/>
  <c r="AJ935" i="48"/>
  <c r="AL935" i="48"/>
  <c r="AN1134" i="48"/>
  <c r="AJ1134" i="48"/>
  <c r="AM1134" i="48"/>
  <c r="AH1134" i="48"/>
  <c r="AI1134" i="48"/>
  <c r="AK1134" i="48"/>
  <c r="AT1134" i="48"/>
  <c r="AL1134" i="48"/>
  <c r="AS1925" i="48"/>
  <c r="AQ1925" i="48"/>
  <c r="AQ1066" i="48"/>
  <c r="AS1066" i="48"/>
  <c r="AN1577" i="48"/>
  <c r="AK1577" i="48"/>
  <c r="AL1577" i="48"/>
  <c r="AM1577" i="48"/>
  <c r="AJ1577" i="48"/>
  <c r="AT1577" i="48"/>
  <c r="AH1577" i="48"/>
  <c r="AI1577" i="48"/>
  <c r="AQ1914" i="48"/>
  <c r="AS1914" i="48"/>
  <c r="AK584" i="48"/>
  <c r="AM584" i="48"/>
  <c r="AT584" i="48"/>
  <c r="AL584" i="48"/>
  <c r="AI584" i="48"/>
  <c r="AH584" i="48"/>
  <c r="AN584" i="48"/>
  <c r="AJ584" i="48"/>
  <c r="AS1282" i="48"/>
  <c r="AQ1282" i="48"/>
  <c r="AK1904" i="48"/>
  <c r="AT1904" i="48"/>
  <c r="AM1904" i="48"/>
  <c r="AL1904" i="48"/>
  <c r="AI1904" i="48"/>
  <c r="AH1904" i="48"/>
  <c r="AJ1904" i="48"/>
  <c r="AN1904" i="48"/>
  <c r="AK1571" i="48"/>
  <c r="AM1571" i="48"/>
  <c r="AT1571" i="48"/>
  <c r="AL1571" i="48"/>
  <c r="AI1571" i="48"/>
  <c r="AH1571" i="48"/>
  <c r="AJ1571" i="48"/>
  <c r="AN1571" i="48"/>
  <c r="AN1126" i="48"/>
  <c r="AL1126" i="48"/>
  <c r="AM1126" i="48"/>
  <c r="AH1126" i="48"/>
  <c r="AJ1126" i="48"/>
  <c r="AI1126" i="48"/>
  <c r="AK1126" i="48"/>
  <c r="AT1126" i="48"/>
  <c r="AS700" i="48"/>
  <c r="AQ700" i="48"/>
  <c r="AN669" i="48"/>
  <c r="AI669" i="48"/>
  <c r="AM669" i="48"/>
  <c r="AH669" i="48"/>
  <c r="AL669" i="48"/>
  <c r="AT669" i="48"/>
  <c r="AK669" i="48"/>
  <c r="AJ669" i="48"/>
  <c r="AN649" i="48"/>
  <c r="AM649" i="48"/>
  <c r="AH649" i="48"/>
  <c r="AL649" i="48"/>
  <c r="AK649" i="48"/>
  <c r="AT649" i="48"/>
  <c r="AI649" i="48"/>
  <c r="AJ649" i="48"/>
  <c r="AQ894" i="48"/>
  <c r="AS894" i="48"/>
  <c r="AS1140" i="48"/>
  <c r="AQ1140" i="48"/>
  <c r="AS903" i="48"/>
  <c r="AQ903" i="48"/>
  <c r="AS1494" i="48"/>
  <c r="AQ1494" i="48"/>
  <c r="AS1280" i="48"/>
  <c r="AQ1280" i="48"/>
  <c r="AN857" i="48"/>
  <c r="AK857" i="48"/>
  <c r="AI857" i="48"/>
  <c r="AT857" i="48"/>
  <c r="AM857" i="48"/>
  <c r="AH857" i="48"/>
  <c r="AL857" i="48"/>
  <c r="AJ857" i="48"/>
  <c r="AS1164" i="48"/>
  <c r="AQ1164" i="48"/>
  <c r="AN1164" i="48"/>
  <c r="AT1164" i="48"/>
  <c r="AK1164" i="48"/>
  <c r="AI1164" i="48"/>
  <c r="AM1164" i="48"/>
  <c r="AH1164" i="48"/>
  <c r="AL1164" i="48"/>
  <c r="AJ1164" i="48"/>
  <c r="AN1651" i="48"/>
  <c r="AT1651" i="48"/>
  <c r="AL1651" i="48"/>
  <c r="AK1651" i="48"/>
  <c r="AI1651" i="48"/>
  <c r="AM1651" i="48"/>
  <c r="AH1651" i="48"/>
  <c r="AJ1651" i="48"/>
  <c r="AN1520" i="48"/>
  <c r="AJ1520" i="48"/>
  <c r="AL1520" i="48"/>
  <c r="AM1520" i="48"/>
  <c r="AH1520" i="48"/>
  <c r="AI1520" i="48"/>
  <c r="AK1520" i="48"/>
  <c r="AT1520" i="48"/>
  <c r="AN1871" i="48"/>
  <c r="AJ1871" i="48"/>
  <c r="AM1871" i="48"/>
  <c r="AH1871" i="48"/>
  <c r="AI1871" i="48"/>
  <c r="AK1871" i="48"/>
  <c r="AT1871" i="48"/>
  <c r="AL1871" i="48"/>
  <c r="AN1752" i="48"/>
  <c r="AT1752" i="48"/>
  <c r="AL1752" i="48"/>
  <c r="AM1752" i="48"/>
  <c r="AH1752" i="48"/>
  <c r="AJ1752" i="48"/>
  <c r="AI1752" i="48"/>
  <c r="AK1752" i="48"/>
  <c r="AS1389" i="48"/>
  <c r="AQ1389" i="48"/>
  <c r="AS615" i="48"/>
  <c r="AQ615" i="48"/>
  <c r="AN1056" i="48"/>
  <c r="AI1056" i="48"/>
  <c r="AM1056" i="48"/>
  <c r="AH1056" i="48"/>
  <c r="AT1056" i="48"/>
  <c r="AL1056" i="48"/>
  <c r="AK1056" i="48"/>
  <c r="AJ1056" i="48"/>
  <c r="AS1232" i="48"/>
  <c r="AQ1232" i="48"/>
  <c r="AS1363" i="48"/>
  <c r="AQ1363" i="48"/>
  <c r="AQ1759" i="48"/>
  <c r="AS1759" i="48"/>
  <c r="AQ654" i="48"/>
  <c r="AS654" i="48"/>
  <c r="AS2040" i="48"/>
  <c r="AQ2040" i="48"/>
  <c r="AK2037" i="48"/>
  <c r="AT2037" i="48"/>
  <c r="AI2037" i="48"/>
  <c r="AN2037" i="48"/>
  <c r="AJ2037" i="48"/>
  <c r="AH2037" i="48"/>
  <c r="AL2037" i="48"/>
  <c r="AM2037" i="48"/>
  <c r="AS720" i="48"/>
  <c r="AQ720" i="48"/>
  <c r="AQ1846" i="48"/>
  <c r="AS1846" i="48"/>
  <c r="AN1130" i="48"/>
  <c r="AJ1130" i="48"/>
  <c r="AM1130" i="48"/>
  <c r="AH1130" i="48"/>
  <c r="AI1130" i="48"/>
  <c r="AK1130" i="48"/>
  <c r="AT1130" i="48"/>
  <c r="AL1130" i="48"/>
  <c r="AN1243" i="48"/>
  <c r="AM1243" i="48"/>
  <c r="AH1243" i="48"/>
  <c r="AT1243" i="48"/>
  <c r="AL1243" i="48"/>
  <c r="AK1243" i="48"/>
  <c r="AI1243" i="48"/>
  <c r="AJ1243" i="48"/>
  <c r="AS1433" i="48"/>
  <c r="AQ1433" i="48"/>
  <c r="AK1433" i="48"/>
  <c r="AT1433" i="48"/>
  <c r="AL1433" i="48"/>
  <c r="AI1433" i="48"/>
  <c r="AH1433" i="48"/>
  <c r="AM1433" i="48"/>
  <c r="AJ1433" i="48"/>
  <c r="AN1433" i="48"/>
  <c r="AS803" i="48"/>
  <c r="AQ803" i="48"/>
  <c r="AJ1839" i="48"/>
  <c r="AN1839" i="48"/>
  <c r="AL1839" i="48"/>
  <c r="AM1839" i="48"/>
  <c r="AH1839" i="48"/>
  <c r="AI1839" i="48"/>
  <c r="AK1839" i="48"/>
  <c r="AT1839" i="48"/>
  <c r="AQ717" i="48"/>
  <c r="AS717" i="48"/>
  <c r="AN717" i="48"/>
  <c r="AT717" i="48"/>
  <c r="AK717" i="48"/>
  <c r="AI717" i="48"/>
  <c r="AM717" i="48"/>
  <c r="AH717" i="48"/>
  <c r="AL717" i="48"/>
  <c r="AJ717" i="48"/>
  <c r="AN1157" i="48"/>
  <c r="AT1157" i="48"/>
  <c r="AK1157" i="48"/>
  <c r="AH1157" i="48"/>
  <c r="AL1157" i="48"/>
  <c r="AI1157" i="48"/>
  <c r="AJ1157" i="48"/>
  <c r="AM1157" i="48"/>
  <c r="AS1292" i="48"/>
  <c r="AQ1292" i="48"/>
  <c r="AS1586" i="48"/>
  <c r="AQ1586" i="48"/>
  <c r="AQ1269" i="48"/>
  <c r="AS1269" i="48"/>
  <c r="AS587" i="48"/>
  <c r="AQ587" i="48"/>
  <c r="AJ587" i="48"/>
  <c r="AK587" i="48"/>
  <c r="AN587" i="48"/>
  <c r="AT587" i="48"/>
  <c r="AM587" i="48"/>
  <c r="AI587" i="48"/>
  <c r="AL587" i="48"/>
  <c r="AH587" i="48"/>
  <c r="AK796" i="48"/>
  <c r="AT796" i="48"/>
  <c r="AM796" i="48"/>
  <c r="AL796" i="48"/>
  <c r="AI796" i="48"/>
  <c r="AH796" i="48"/>
  <c r="AJ796" i="48"/>
  <c r="AN796" i="48"/>
  <c r="AQ1273" i="48"/>
  <c r="AS1273" i="48"/>
  <c r="AI225" i="48"/>
  <c r="AJ225" i="48"/>
  <c r="AQ225" i="48" s="1"/>
  <c r="AT225" i="48"/>
  <c r="AK225" i="48"/>
  <c r="AL225" i="48"/>
  <c r="AM225" i="48"/>
  <c r="AS225" i="48" s="1"/>
  <c r="AH225" i="48"/>
  <c r="AS442" i="48"/>
  <c r="AQ442" i="48"/>
  <c r="AQ229" i="48"/>
  <c r="AS229" i="48"/>
  <c r="AT252" i="48"/>
  <c r="AH252" i="48"/>
  <c r="AL252" i="48"/>
  <c r="AK252" i="48"/>
  <c r="AI252" i="48"/>
  <c r="AM252" i="48"/>
  <c r="AS252" i="48" s="1"/>
  <c r="AJ252" i="48"/>
  <c r="AQ252" i="48" s="1"/>
  <c r="AS406" i="48"/>
  <c r="AQ406" i="48"/>
  <c r="AJ406" i="48"/>
  <c r="AL406" i="48"/>
  <c r="AI406" i="48"/>
  <c r="AH406" i="48"/>
  <c r="AN406" i="48"/>
  <c r="AK406" i="48"/>
  <c r="AT406" i="48"/>
  <c r="AM406" i="48"/>
  <c r="AN523" i="48"/>
  <c r="AT523" i="48"/>
  <c r="AL523" i="48"/>
  <c r="AK523" i="48"/>
  <c r="AI523" i="48"/>
  <c r="AM523" i="48"/>
  <c r="AH523" i="48"/>
  <c r="AJ523" i="48"/>
  <c r="AQ201" i="48"/>
  <c r="AS201" i="48"/>
  <c r="AJ198" i="48"/>
  <c r="AT198" i="48"/>
  <c r="AM198" i="48"/>
  <c r="AI198" i="48"/>
  <c r="AL198" i="48"/>
  <c r="AH198" i="48"/>
  <c r="AK198" i="48"/>
  <c r="AQ392" i="48"/>
  <c r="AS392" i="48"/>
  <c r="AS111" i="48"/>
  <c r="AQ111" i="48"/>
  <c r="AQ217" i="48"/>
  <c r="AS217" i="48"/>
  <c r="AN420" i="48"/>
  <c r="AK420" i="48"/>
  <c r="AT420" i="48"/>
  <c r="AH420" i="48"/>
  <c r="AL420" i="48"/>
  <c r="AJ420" i="48"/>
  <c r="AI420" i="48"/>
  <c r="AM420" i="48"/>
  <c r="AS146" i="48"/>
  <c r="AQ146" i="48"/>
  <c r="AJ369" i="48"/>
  <c r="AL369" i="48"/>
  <c r="AM369" i="48"/>
  <c r="AH369" i="48"/>
  <c r="AI369" i="48"/>
  <c r="AK369" i="48"/>
  <c r="AN369" i="48"/>
  <c r="AT369" i="48"/>
  <c r="AT514" i="48"/>
  <c r="AM514" i="48"/>
  <c r="AI514" i="48"/>
  <c r="AJ514" i="48"/>
  <c r="AK514" i="48"/>
  <c r="AN514" i="48"/>
  <c r="AH514" i="48"/>
  <c r="AL514" i="48"/>
  <c r="AN527" i="48"/>
  <c r="AK527" i="48"/>
  <c r="AI527" i="48"/>
  <c r="AT527" i="48"/>
  <c r="AM527" i="48"/>
  <c r="AH527" i="48"/>
  <c r="AL527" i="48"/>
  <c r="AJ527" i="48"/>
  <c r="AS255" i="48"/>
  <c r="AQ255" i="48"/>
  <c r="AS375" i="48"/>
  <c r="AQ375" i="48"/>
  <c r="AS538" i="48"/>
  <c r="AQ538" i="48"/>
  <c r="AK117" i="48"/>
  <c r="AI117" i="48"/>
  <c r="AT117" i="48"/>
  <c r="AL117" i="48"/>
  <c r="AM117" i="48"/>
  <c r="AH117" i="48"/>
  <c r="AJ117" i="48"/>
  <c r="AQ273" i="48"/>
  <c r="AS273" i="48"/>
  <c r="AL258" i="48"/>
  <c r="AH258" i="48"/>
  <c r="AM258" i="48"/>
  <c r="AS258" i="48" s="1"/>
  <c r="AK258" i="48"/>
  <c r="AJ258" i="48"/>
  <c r="AQ258" i="48" s="1"/>
  <c r="AT258" i="48"/>
  <c r="AI258" i="48"/>
  <c r="AJ110" i="48"/>
  <c r="AQ110" i="48" s="1"/>
  <c r="AI110" i="48"/>
  <c r="AK110" i="48"/>
  <c r="AT110" i="48"/>
  <c r="AM110" i="48"/>
  <c r="AS110" i="48" s="1"/>
  <c r="AL110" i="48"/>
  <c r="AH110" i="48"/>
  <c r="AM71" i="48"/>
  <c r="AH71" i="48"/>
  <c r="AT71" i="48"/>
  <c r="AL71" i="48"/>
  <c r="AK71" i="48"/>
  <c r="AI71" i="48"/>
  <c r="AJ71" i="48"/>
  <c r="AS542" i="48"/>
  <c r="AQ542" i="48"/>
  <c r="AQ68" i="48"/>
  <c r="AS68" i="48"/>
  <c r="AS339" i="48"/>
  <c r="AQ339" i="48"/>
  <c r="AT241" i="48"/>
  <c r="AL241" i="48"/>
  <c r="AK241" i="48"/>
  <c r="AM241" i="48"/>
  <c r="AS241" i="48" s="1"/>
  <c r="AH241" i="48"/>
  <c r="AI241" i="48"/>
  <c r="AJ241" i="48"/>
  <c r="AQ241" i="48" s="1"/>
  <c r="AK157" i="48"/>
  <c r="AJ157" i="48"/>
  <c r="AQ157" i="48" s="1"/>
  <c r="AI157" i="48"/>
  <c r="AT157" i="48"/>
  <c r="AL157" i="48"/>
  <c r="AM157" i="48"/>
  <c r="AS157" i="48" s="1"/>
  <c r="AH157" i="48"/>
  <c r="AS222" i="48"/>
  <c r="AQ222" i="48"/>
  <c r="AS166" i="48"/>
  <c r="AQ166" i="48"/>
  <c r="AS103" i="48"/>
  <c r="AQ103" i="48"/>
  <c r="AN352" i="48"/>
  <c r="AL352" i="48"/>
  <c r="AK352" i="48"/>
  <c r="AT352" i="48"/>
  <c r="AH352" i="48"/>
  <c r="AM352" i="48"/>
  <c r="AJ352" i="48"/>
  <c r="AI352" i="48"/>
  <c r="AQ101" i="48"/>
  <c r="AS101" i="48"/>
  <c r="AI74" i="48"/>
  <c r="AJ74" i="48"/>
  <c r="AQ74" i="48" s="1"/>
  <c r="AL74" i="48"/>
  <c r="AH74" i="48"/>
  <c r="AK74" i="48"/>
  <c r="AT74" i="48"/>
  <c r="AM74" i="48"/>
  <c r="AS74" i="48" s="1"/>
  <c r="AI127" i="48"/>
  <c r="AM127" i="48"/>
  <c r="AH127" i="48"/>
  <c r="AT127" i="48"/>
  <c r="AL127" i="48"/>
  <c r="AK127" i="48"/>
  <c r="AJ127" i="48"/>
  <c r="AN387" i="48"/>
  <c r="AK387" i="48"/>
  <c r="AI387" i="48"/>
  <c r="AT387" i="48"/>
  <c r="AM387" i="48"/>
  <c r="AH387" i="48"/>
  <c r="AL387" i="48"/>
  <c r="AJ387" i="48"/>
  <c r="AT240" i="48"/>
  <c r="AH240" i="48"/>
  <c r="AL240" i="48"/>
  <c r="AK240" i="48"/>
  <c r="AM240" i="48"/>
  <c r="AS240" i="48" s="1"/>
  <c r="AJ240" i="48"/>
  <c r="AQ240" i="48" s="1"/>
  <c r="AI240" i="48"/>
  <c r="AS311" i="48"/>
  <c r="AQ311" i="48"/>
  <c r="AN347" i="48"/>
  <c r="AT347" i="48"/>
  <c r="AL347" i="48"/>
  <c r="AK347" i="48"/>
  <c r="AI347" i="48"/>
  <c r="AM347" i="48"/>
  <c r="AH347" i="48"/>
  <c r="AJ347" i="48"/>
  <c r="AQ385" i="48"/>
  <c r="AS385" i="48"/>
  <c r="AK181" i="48"/>
  <c r="AI181" i="48"/>
  <c r="AT181" i="48"/>
  <c r="AL181" i="48"/>
  <c r="AJ181" i="48"/>
  <c r="AQ181" i="48" s="1"/>
  <c r="AM181" i="48"/>
  <c r="AS181" i="48" s="1"/>
  <c r="AH181" i="48"/>
  <c r="AN407" i="48"/>
  <c r="AT407" i="48"/>
  <c r="AL407" i="48"/>
  <c r="AK407" i="48"/>
  <c r="AI407" i="48"/>
  <c r="AM407" i="48"/>
  <c r="AH407" i="48"/>
  <c r="AJ407" i="48"/>
  <c r="AT284" i="48"/>
  <c r="AH284" i="48"/>
  <c r="AL284" i="48"/>
  <c r="AK284" i="48"/>
  <c r="AI284" i="48"/>
  <c r="AM284" i="48"/>
  <c r="AS284" i="48" s="1"/>
  <c r="AJ284" i="48"/>
  <c r="AQ284" i="48" s="1"/>
  <c r="AS558" i="48"/>
  <c r="AQ558" i="48"/>
  <c r="AQ997" i="48"/>
  <c r="AS997" i="48"/>
  <c r="AN1804" i="48"/>
  <c r="AK1804" i="48"/>
  <c r="AI1804" i="48"/>
  <c r="AH1804" i="48"/>
  <c r="AM1804" i="48"/>
  <c r="AL1804" i="48"/>
  <c r="AJ1804" i="48"/>
  <c r="AT1804" i="48"/>
  <c r="AI1198" i="48"/>
  <c r="AK1198" i="48"/>
  <c r="AT1198" i="48"/>
  <c r="AN1198" i="48"/>
  <c r="AL1198" i="48"/>
  <c r="AJ1198" i="48"/>
  <c r="AM1198" i="48"/>
  <c r="AH1198" i="48"/>
  <c r="AN1854" i="48"/>
  <c r="AK1854" i="48"/>
  <c r="AH1854" i="48"/>
  <c r="AJ1854" i="48"/>
  <c r="AL1854" i="48"/>
  <c r="AI1854" i="48"/>
  <c r="AT1854" i="48"/>
  <c r="AM1854" i="48"/>
  <c r="AS1798" i="48"/>
  <c r="AQ1798" i="48"/>
  <c r="AS1167" i="48"/>
  <c r="AQ1167" i="48"/>
  <c r="AS2018" i="48"/>
  <c r="AQ2018" i="48"/>
  <c r="AS2053" i="48"/>
  <c r="AQ2053" i="48"/>
  <c r="AN2053" i="48"/>
  <c r="AJ2053" i="48"/>
  <c r="AL2053" i="48"/>
  <c r="AM2053" i="48"/>
  <c r="AH2053" i="48"/>
  <c r="AI2053" i="48"/>
  <c r="AK2053" i="48"/>
  <c r="AT2053" i="48"/>
  <c r="AJ787" i="48"/>
  <c r="AK787" i="48"/>
  <c r="AI787" i="48"/>
  <c r="AT787" i="48"/>
  <c r="AM787" i="48"/>
  <c r="AN787" i="48"/>
  <c r="AL787" i="48"/>
  <c r="AH787" i="48"/>
  <c r="AS1516" i="48"/>
  <c r="AQ1516" i="48"/>
  <c r="AS863" i="48"/>
  <c r="AQ863" i="48"/>
  <c r="AQ1870" i="48"/>
  <c r="AS1870" i="48"/>
  <c r="AN1934" i="48"/>
  <c r="AI1934" i="48"/>
  <c r="AM1934" i="48"/>
  <c r="AH1934" i="48"/>
  <c r="AL1934" i="48"/>
  <c r="AK1934" i="48"/>
  <c r="AT1934" i="48"/>
  <c r="AJ1934" i="48"/>
  <c r="AQ614" i="48"/>
  <c r="AS614" i="48"/>
  <c r="AN1552" i="48"/>
  <c r="AT1552" i="48"/>
  <c r="AH1552" i="48"/>
  <c r="AL1552" i="48"/>
  <c r="AK1552" i="48"/>
  <c r="AI1552" i="48"/>
  <c r="AM1552" i="48"/>
  <c r="AJ1552" i="48"/>
  <c r="AS684" i="48"/>
  <c r="AQ684" i="48"/>
  <c r="AK684" i="48"/>
  <c r="AL684" i="48"/>
  <c r="AI684" i="48"/>
  <c r="AH684" i="48"/>
  <c r="AT684" i="48"/>
  <c r="AM684" i="48"/>
  <c r="AJ684" i="48"/>
  <c r="AN684" i="48"/>
  <c r="AL994" i="48"/>
  <c r="AJ994" i="48"/>
  <c r="AM994" i="48"/>
  <c r="AH994" i="48"/>
  <c r="AI994" i="48"/>
  <c r="AK994" i="48"/>
  <c r="AT994" i="48"/>
  <c r="AN994" i="48"/>
  <c r="AN977" i="48"/>
  <c r="AK977" i="48"/>
  <c r="AT977" i="48"/>
  <c r="AH977" i="48"/>
  <c r="AL977" i="48"/>
  <c r="AI977" i="48"/>
  <c r="AJ977" i="48"/>
  <c r="AM977" i="48"/>
  <c r="AQ897" i="48"/>
  <c r="AS897" i="48"/>
  <c r="AN1517" i="48"/>
  <c r="AK1517" i="48"/>
  <c r="AI1517" i="48"/>
  <c r="AT1517" i="48"/>
  <c r="AM1517" i="48"/>
  <c r="AH1517" i="48"/>
  <c r="AL1517" i="48"/>
  <c r="AJ1517" i="48"/>
  <c r="AQ1193" i="48"/>
  <c r="AS1193" i="48"/>
  <c r="AQ1447" i="48"/>
  <c r="AS1447" i="48"/>
  <c r="AQ1906" i="48"/>
  <c r="AS1906" i="48"/>
  <c r="AK1549" i="48"/>
  <c r="AI1549" i="48"/>
  <c r="AN1549" i="48"/>
  <c r="AJ1549" i="48"/>
  <c r="AT1549" i="48"/>
  <c r="AL1549" i="48"/>
  <c r="AM1549" i="48"/>
  <c r="AH1549" i="48"/>
  <c r="AJ1773" i="48"/>
  <c r="AN1773" i="48"/>
  <c r="AI1773" i="48"/>
  <c r="AK1773" i="48"/>
  <c r="AT1773" i="48"/>
  <c r="AL1773" i="48"/>
  <c r="AM1773" i="48"/>
  <c r="AH1773" i="48"/>
  <c r="AN1289" i="48"/>
  <c r="AK1289" i="48"/>
  <c r="AH1289" i="48"/>
  <c r="AL1289" i="48"/>
  <c r="AI1289" i="48"/>
  <c r="AT1289" i="48"/>
  <c r="AM1289" i="48"/>
  <c r="AJ1289" i="48"/>
  <c r="AN1503" i="48"/>
  <c r="AK1503" i="48"/>
  <c r="AL1503" i="48"/>
  <c r="AJ1503" i="48"/>
  <c r="AT1503" i="48"/>
  <c r="AI1503" i="48"/>
  <c r="AM1503" i="48"/>
  <c r="AH1503" i="48"/>
  <c r="AS2046" i="48"/>
  <c r="AQ2046" i="48"/>
  <c r="AS1084" i="48"/>
  <c r="AQ1084" i="48"/>
  <c r="AN1645" i="48"/>
  <c r="AK1645" i="48"/>
  <c r="AH1645" i="48"/>
  <c r="AJ1645" i="48"/>
  <c r="AL1645" i="48"/>
  <c r="AI1645" i="48"/>
  <c r="AT1645" i="48"/>
  <c r="AM1645" i="48"/>
  <c r="AQ1850" i="48"/>
  <c r="AS1850" i="48"/>
  <c r="AS1642" i="48"/>
  <c r="AQ1642" i="48"/>
  <c r="AQ1553" i="48"/>
  <c r="AS1553" i="48"/>
  <c r="AN1838" i="48"/>
  <c r="AK1838" i="48"/>
  <c r="AH1838" i="48"/>
  <c r="AJ1838" i="48"/>
  <c r="AL1838" i="48"/>
  <c r="AI1838" i="48"/>
  <c r="AT1838" i="48"/>
  <c r="AM1838" i="48"/>
  <c r="AS1840" i="48"/>
  <c r="AQ1840" i="48"/>
  <c r="AQ638" i="48"/>
  <c r="AS638" i="48"/>
  <c r="AN1562" i="48"/>
  <c r="AI1562" i="48"/>
  <c r="AK1562" i="48"/>
  <c r="AT1562" i="48"/>
  <c r="AL1562" i="48"/>
  <c r="AJ1562" i="48"/>
  <c r="AM1562" i="48"/>
  <c r="AH1562" i="48"/>
  <c r="AT943" i="48"/>
  <c r="AM943" i="48"/>
  <c r="AI943" i="48"/>
  <c r="AN943" i="48"/>
  <c r="AH943" i="48"/>
  <c r="AL943" i="48"/>
  <c r="AK943" i="48"/>
  <c r="AJ943" i="48"/>
  <c r="AN1865" i="48"/>
  <c r="AL1865" i="48"/>
  <c r="AK1865" i="48"/>
  <c r="AT1865" i="48"/>
  <c r="AH1865" i="48"/>
  <c r="AJ1865" i="48"/>
  <c r="AI1865" i="48"/>
  <c r="AM1865" i="48"/>
  <c r="AQ1173" i="48"/>
  <c r="AS1173" i="48"/>
  <c r="AS1937" i="48"/>
  <c r="AQ1937" i="48"/>
  <c r="AK1937" i="48"/>
  <c r="AL1937" i="48"/>
  <c r="AI1937" i="48"/>
  <c r="AH1937" i="48"/>
  <c r="AT1937" i="48"/>
  <c r="AN1937" i="48"/>
  <c r="AM1937" i="48"/>
  <c r="AJ1937" i="48"/>
  <c r="AN1489" i="48"/>
  <c r="AT1489" i="48"/>
  <c r="AM1489" i="48"/>
  <c r="AH1489" i="48"/>
  <c r="AL1489" i="48"/>
  <c r="AK1489" i="48"/>
  <c r="AI1489" i="48"/>
  <c r="AJ1489" i="48"/>
  <c r="AK678" i="48"/>
  <c r="AJ678" i="48"/>
  <c r="AT678" i="48"/>
  <c r="AL678" i="48"/>
  <c r="AM678" i="48"/>
  <c r="AH678" i="48"/>
  <c r="AI678" i="48"/>
  <c r="AN678" i="48"/>
  <c r="AS1626" i="48"/>
  <c r="AQ1626" i="48"/>
  <c r="AK582" i="48"/>
  <c r="AJ582" i="48"/>
  <c r="AM582" i="48"/>
  <c r="AH582" i="48"/>
  <c r="AI582" i="48"/>
  <c r="AN582" i="48"/>
  <c r="AT582" i="48"/>
  <c r="AL582" i="48"/>
  <c r="AN1267" i="48"/>
  <c r="AT1267" i="48"/>
  <c r="AL1267" i="48"/>
  <c r="AK1267" i="48"/>
  <c r="AI1267" i="48"/>
  <c r="AM1267" i="48"/>
  <c r="AH1267" i="48"/>
  <c r="AJ1267" i="48"/>
  <c r="AN1045" i="48"/>
  <c r="AL1045" i="48"/>
  <c r="AT1045" i="48"/>
  <c r="AK1045" i="48"/>
  <c r="AH1045" i="48"/>
  <c r="AI1045" i="48"/>
  <c r="AJ1045" i="48"/>
  <c r="AM1045" i="48"/>
  <c r="AQ1146" i="48"/>
  <c r="AS1146" i="48"/>
  <c r="AS1296" i="48"/>
  <c r="AQ1296" i="48"/>
  <c r="AQ1213" i="48"/>
  <c r="AS1213" i="48"/>
  <c r="AN1013" i="48"/>
  <c r="AT1013" i="48"/>
  <c r="AK1013" i="48"/>
  <c r="AH1013" i="48"/>
  <c r="AL1013" i="48"/>
  <c r="AI1013" i="48"/>
  <c r="AJ1013" i="48"/>
  <c r="AM1013" i="48"/>
  <c r="AN1927" i="48"/>
  <c r="AJ1927" i="48"/>
  <c r="AT1927" i="48"/>
  <c r="AL1927" i="48"/>
  <c r="AM1927" i="48"/>
  <c r="AH1927" i="48"/>
  <c r="AI1927" i="48"/>
  <c r="AK1927" i="48"/>
  <c r="AJ930" i="48"/>
  <c r="AN930" i="48"/>
  <c r="AM930" i="48"/>
  <c r="AH930" i="48"/>
  <c r="AI930" i="48"/>
  <c r="AK930" i="48"/>
  <c r="AT930" i="48"/>
  <c r="AL930" i="48"/>
  <c r="AQ2026" i="48"/>
  <c r="AS2026" i="48"/>
  <c r="AN745" i="48"/>
  <c r="AT745" i="48"/>
  <c r="AM745" i="48"/>
  <c r="AH745" i="48"/>
  <c r="AL745" i="48"/>
  <c r="AK745" i="48"/>
  <c r="AI745" i="48"/>
  <c r="AJ745" i="48"/>
  <c r="AS663" i="48"/>
  <c r="AQ663" i="48"/>
  <c r="AN1277" i="48"/>
  <c r="AK1277" i="48"/>
  <c r="AH1277" i="48"/>
  <c r="AJ1277" i="48"/>
  <c r="AL1277" i="48"/>
  <c r="AI1277" i="48"/>
  <c r="AT1277" i="48"/>
  <c r="AM1277" i="48"/>
  <c r="AK1802" i="48"/>
  <c r="AI1802" i="48"/>
  <c r="AH1802" i="48"/>
  <c r="AM1802" i="48"/>
  <c r="AL1802" i="48"/>
  <c r="AT1802" i="48"/>
  <c r="AJ1802" i="48"/>
  <c r="AN1802" i="48"/>
  <c r="AQ1403" i="48"/>
  <c r="AS1403" i="48"/>
  <c r="AN1803" i="48"/>
  <c r="AI1803" i="48"/>
  <c r="AM1803" i="48"/>
  <c r="AH1803" i="48"/>
  <c r="AK1803" i="48"/>
  <c r="AT1803" i="48"/>
  <c r="AL1803" i="48"/>
  <c r="AJ1803" i="48"/>
  <c r="AS1889" i="48"/>
  <c r="AQ1889" i="48"/>
  <c r="AS1791" i="48"/>
  <c r="AQ1791" i="48"/>
  <c r="AQ993" i="48"/>
  <c r="AS993" i="48"/>
  <c r="AN1498" i="48"/>
  <c r="AK1498" i="48"/>
  <c r="AT1498" i="48"/>
  <c r="AH1498" i="48"/>
  <c r="AL1498" i="48"/>
  <c r="AI1498" i="48"/>
  <c r="AJ1498" i="48"/>
  <c r="AM1498" i="48"/>
  <c r="AN998" i="48"/>
  <c r="AL998" i="48"/>
  <c r="AM998" i="48"/>
  <c r="AH998" i="48"/>
  <c r="AJ998" i="48"/>
  <c r="AI998" i="48"/>
  <c r="AK998" i="48"/>
  <c r="AT998" i="48"/>
  <c r="AN1141" i="48"/>
  <c r="AT1141" i="48"/>
  <c r="AK1141" i="48"/>
  <c r="AH1141" i="48"/>
  <c r="AL1141" i="48"/>
  <c r="AI1141" i="48"/>
  <c r="AJ1141" i="48"/>
  <c r="AM1141" i="48"/>
  <c r="AN1875" i="48"/>
  <c r="AJ1875" i="48"/>
  <c r="AT1875" i="48"/>
  <c r="AL1875" i="48"/>
  <c r="AM1875" i="48"/>
  <c r="AH1875" i="48"/>
  <c r="AI1875" i="48"/>
  <c r="AK1875" i="48"/>
  <c r="AS679" i="48"/>
  <c r="AQ679" i="48"/>
  <c r="AS1785" i="48"/>
  <c r="AQ1785" i="48"/>
  <c r="AN1418" i="48"/>
  <c r="AL1418" i="48"/>
  <c r="AK1418" i="48"/>
  <c r="AT1418" i="48"/>
  <c r="AH1418" i="48"/>
  <c r="AI1418" i="48"/>
  <c r="AM1418" i="48"/>
  <c r="AJ1418" i="48"/>
  <c r="AQ1168" i="48"/>
  <c r="AS1168" i="48"/>
  <c r="AQ714" i="48"/>
  <c r="AS714" i="48"/>
  <c r="AN1434" i="48"/>
  <c r="AL1434" i="48"/>
  <c r="AK1434" i="48"/>
  <c r="AT1434" i="48"/>
  <c r="AH1434" i="48"/>
  <c r="AI1434" i="48"/>
  <c r="AM1434" i="48"/>
  <c r="AJ1434" i="48"/>
  <c r="AQ801" i="48"/>
  <c r="AS801" i="48"/>
  <c r="AS1228" i="48"/>
  <c r="AQ1228" i="48"/>
  <c r="AN1512" i="48"/>
  <c r="AJ1512" i="48"/>
  <c r="AM1512" i="48"/>
  <c r="AH1512" i="48"/>
  <c r="AI1512" i="48"/>
  <c r="AK1512" i="48"/>
  <c r="AT1512" i="48"/>
  <c r="AL1512" i="48"/>
  <c r="AN1990" i="48"/>
  <c r="AT1990" i="48"/>
  <c r="AL1990" i="48"/>
  <c r="AJ1990" i="48"/>
  <c r="AM1990" i="48"/>
  <c r="AH1990" i="48"/>
  <c r="AI1990" i="48"/>
  <c r="AK1990" i="48"/>
  <c r="AJ1974" i="48"/>
  <c r="AN1974" i="48"/>
  <c r="AM1974" i="48"/>
  <c r="AH1974" i="48"/>
  <c r="AI1974" i="48"/>
  <c r="AK1974" i="48"/>
  <c r="AT1974" i="48"/>
  <c r="AL1974" i="48"/>
  <c r="AQ1679" i="48"/>
  <c r="AS1679" i="48"/>
  <c r="AS577" i="48"/>
  <c r="AQ577" i="48"/>
  <c r="AS775" i="48"/>
  <c r="AQ775" i="48"/>
  <c r="AS1456" i="48"/>
  <c r="AQ1456" i="48"/>
  <c r="AK648" i="48"/>
  <c r="AM648" i="48"/>
  <c r="AT648" i="48"/>
  <c r="AL648" i="48"/>
  <c r="AI648" i="48"/>
  <c r="AH648" i="48"/>
  <c r="AN648" i="48"/>
  <c r="AJ648" i="48"/>
  <c r="AN978" i="48"/>
  <c r="AJ978" i="48"/>
  <c r="AT978" i="48"/>
  <c r="AL978" i="48"/>
  <c r="AM978" i="48"/>
  <c r="AH978" i="48"/>
  <c r="AI978" i="48"/>
  <c r="AK978" i="48"/>
  <c r="AS948" i="48"/>
  <c r="AQ948" i="48"/>
  <c r="AK948" i="48"/>
  <c r="AT948" i="48"/>
  <c r="AL948" i="48"/>
  <c r="AI948" i="48"/>
  <c r="AH948" i="48"/>
  <c r="AM948" i="48"/>
  <c r="AJ948" i="48"/>
  <c r="AN948" i="48"/>
  <c r="AQ602" i="48"/>
  <c r="AS602" i="48"/>
  <c r="AN853" i="48"/>
  <c r="AM853" i="48"/>
  <c r="AH853" i="48"/>
  <c r="AT853" i="48"/>
  <c r="AL853" i="48"/>
  <c r="AK853" i="48"/>
  <c r="AI853" i="48"/>
  <c r="AJ853" i="48"/>
  <c r="AQ1057" i="48"/>
  <c r="AS1057" i="48"/>
  <c r="AQ1977" i="48"/>
  <c r="AS1977" i="48"/>
  <c r="AS1795" i="48"/>
  <c r="AQ1795" i="48"/>
  <c r="AJ1534" i="48"/>
  <c r="AN1534" i="48"/>
  <c r="AK1534" i="48"/>
  <c r="AT1534" i="48"/>
  <c r="AM1534" i="48"/>
  <c r="AI1534" i="48"/>
  <c r="AL1534" i="48"/>
  <c r="AH1534" i="48"/>
  <c r="AQ845" i="48"/>
  <c r="AS845" i="48"/>
  <c r="AT1059" i="48"/>
  <c r="AM1059" i="48"/>
  <c r="AI1059" i="48"/>
  <c r="AN1059" i="48"/>
  <c r="AL1059" i="48"/>
  <c r="AK1059" i="48"/>
  <c r="AJ1059" i="48"/>
  <c r="AH1059" i="48"/>
  <c r="AS1308" i="48"/>
  <c r="AQ1308" i="48"/>
  <c r="AN1025" i="48"/>
  <c r="AL1025" i="48"/>
  <c r="AT1025" i="48"/>
  <c r="AK1025" i="48"/>
  <c r="AH1025" i="48"/>
  <c r="AI1025" i="48"/>
  <c r="AM1025" i="48"/>
  <c r="AJ1025" i="48"/>
  <c r="AQ722" i="48"/>
  <c r="AS722" i="48"/>
  <c r="AQ881" i="48"/>
  <c r="AS881" i="48"/>
  <c r="AN1108" i="48"/>
  <c r="AI1108" i="48"/>
  <c r="AM1108" i="48"/>
  <c r="AH1108" i="48"/>
  <c r="AT1108" i="48"/>
  <c r="AL1108" i="48"/>
  <c r="AK1108" i="48"/>
  <c r="AJ1108" i="48"/>
  <c r="AK1806" i="48"/>
  <c r="AI1806" i="48"/>
  <c r="AH1806" i="48"/>
  <c r="AL1806" i="48"/>
  <c r="AT1806" i="48"/>
  <c r="AM1806" i="48"/>
  <c r="AJ1806" i="48"/>
  <c r="AN1806" i="48"/>
  <c r="AQ757" i="48"/>
  <c r="AS757" i="48"/>
  <c r="AS1542" i="48"/>
  <c r="AQ1542" i="48"/>
  <c r="AN1322" i="48"/>
  <c r="AM1322" i="48"/>
  <c r="AH1322" i="48"/>
  <c r="AI1322" i="48"/>
  <c r="AK1322" i="48"/>
  <c r="AJ1322" i="48"/>
  <c r="AT1322" i="48"/>
  <c r="AL1322" i="48"/>
  <c r="AK1810" i="48"/>
  <c r="AH1810" i="48"/>
  <c r="AM1810" i="48"/>
  <c r="AL1810" i="48"/>
  <c r="AI1810" i="48"/>
  <c r="AT1810" i="48"/>
  <c r="AN1810" i="48"/>
  <c r="AJ1810" i="48"/>
  <c r="AN1404" i="48"/>
  <c r="AJ1404" i="48"/>
  <c r="AL1404" i="48"/>
  <c r="AM1404" i="48"/>
  <c r="AH1404" i="48"/>
  <c r="AI1404" i="48"/>
  <c r="AK1404" i="48"/>
  <c r="AT1404" i="48"/>
  <c r="AS588" i="48"/>
  <c r="AQ588" i="48"/>
  <c r="AS1999" i="48"/>
  <c r="AQ1999" i="48"/>
  <c r="AI1412" i="48"/>
  <c r="AK1412" i="48"/>
  <c r="AT1412" i="48"/>
  <c r="AN1412" i="48"/>
  <c r="AL1412" i="48"/>
  <c r="AJ1412" i="48"/>
  <c r="AM1412" i="48"/>
  <c r="AH1412" i="48"/>
  <c r="AS939" i="48"/>
  <c r="AQ939" i="48"/>
  <c r="AN1156" i="48"/>
  <c r="AK1156" i="48"/>
  <c r="AI1156" i="48"/>
  <c r="AT1156" i="48"/>
  <c r="AM1156" i="48"/>
  <c r="AH1156" i="48"/>
  <c r="AL1156" i="48"/>
  <c r="AJ1156" i="48"/>
  <c r="AN1068" i="48"/>
  <c r="AI1068" i="48"/>
  <c r="AT1068" i="48"/>
  <c r="AM1068" i="48"/>
  <c r="AH1068" i="48"/>
  <c r="AL1068" i="48"/>
  <c r="AK1068" i="48"/>
  <c r="AJ1068" i="48"/>
  <c r="AN938" i="48"/>
  <c r="AJ938" i="48"/>
  <c r="AL938" i="48"/>
  <c r="AM938" i="48"/>
  <c r="AH938" i="48"/>
  <c r="AI938" i="48"/>
  <c r="AK938" i="48"/>
  <c r="AT938" i="48"/>
  <c r="AN1855" i="48"/>
  <c r="AJ1855" i="48"/>
  <c r="AI1855" i="48"/>
  <c r="AK1855" i="48"/>
  <c r="AT1855" i="48"/>
  <c r="AL1855" i="48"/>
  <c r="AM1855" i="48"/>
  <c r="AH1855" i="48"/>
  <c r="AM1318" i="48"/>
  <c r="AH1318" i="48"/>
  <c r="AI1318" i="48"/>
  <c r="AK1318" i="48"/>
  <c r="AT1318" i="48"/>
  <c r="AN1318" i="48"/>
  <c r="AL1318" i="48"/>
  <c r="AJ1318" i="48"/>
  <c r="AS1801" i="48"/>
  <c r="AQ1801" i="48"/>
  <c r="AL1732" i="48"/>
  <c r="AJ1732" i="48"/>
  <c r="AM1732" i="48"/>
  <c r="AH1732" i="48"/>
  <c r="AI1732" i="48"/>
  <c r="AK1732" i="48"/>
  <c r="AT1732" i="48"/>
  <c r="AN1732" i="48"/>
  <c r="AS1035" i="48"/>
  <c r="AQ1035" i="48"/>
  <c r="AS1017" i="48"/>
  <c r="AQ1017" i="48"/>
  <c r="AN1760" i="48"/>
  <c r="AL1760" i="48"/>
  <c r="AM1760" i="48"/>
  <c r="AH1760" i="48"/>
  <c r="AI1760" i="48"/>
  <c r="AK1760" i="48"/>
  <c r="AT1760" i="48"/>
  <c r="AJ1760" i="48"/>
  <c r="AK1356" i="48"/>
  <c r="AH1356" i="48"/>
  <c r="AT1356" i="48"/>
  <c r="AL1356" i="48"/>
  <c r="AM1356" i="48"/>
  <c r="AJ1356" i="48"/>
  <c r="AI1356" i="48"/>
  <c r="AN1356" i="48"/>
  <c r="AN837" i="48"/>
  <c r="AK837" i="48"/>
  <c r="AT837" i="48"/>
  <c r="AH837" i="48"/>
  <c r="AL837" i="48"/>
  <c r="AI837" i="48"/>
  <c r="AJ837" i="48"/>
  <c r="AM837" i="48"/>
  <c r="AQ1122" i="48"/>
  <c r="AS1122" i="48"/>
  <c r="AJ1935" i="48"/>
  <c r="AK1935" i="48"/>
  <c r="AT1935" i="48"/>
  <c r="AM1935" i="48"/>
  <c r="AH1935" i="48"/>
  <c r="AI1935" i="48"/>
  <c r="AL1935" i="48"/>
  <c r="AN1935" i="48"/>
  <c r="AN1763" i="48"/>
  <c r="AT1763" i="48"/>
  <c r="AK1763" i="48"/>
  <c r="AH1763" i="48"/>
  <c r="AL1763" i="48"/>
  <c r="AI1763" i="48"/>
  <c r="AM1763" i="48"/>
  <c r="AJ1763" i="48"/>
  <c r="AN705" i="48"/>
  <c r="AM705" i="48"/>
  <c r="AH705" i="48"/>
  <c r="AL705" i="48"/>
  <c r="AK705" i="48"/>
  <c r="AT705" i="48"/>
  <c r="AI705" i="48"/>
  <c r="AJ705" i="48"/>
  <c r="AK642" i="48"/>
  <c r="AI642" i="48"/>
  <c r="AN642" i="48"/>
  <c r="AJ642" i="48"/>
  <c r="AT642" i="48"/>
  <c r="AL642" i="48"/>
  <c r="AM642" i="48"/>
  <c r="AH642" i="48"/>
  <c r="AS1310" i="48"/>
  <c r="AQ1310" i="48"/>
  <c r="AK1818" i="48"/>
  <c r="AI1818" i="48"/>
  <c r="AH1818" i="48"/>
  <c r="AL1818" i="48"/>
  <c r="AT1818" i="48"/>
  <c r="AM1818" i="48"/>
  <c r="AJ1818" i="48"/>
  <c r="AN1818" i="48"/>
  <c r="AS675" i="48"/>
  <c r="AQ675" i="48"/>
  <c r="AS1338" i="48"/>
  <c r="AQ1338" i="48"/>
  <c r="AN1338" i="48"/>
  <c r="AJ1338" i="48"/>
  <c r="AL1338" i="48"/>
  <c r="AM1338" i="48"/>
  <c r="AH1338" i="48"/>
  <c r="AI1338" i="48"/>
  <c r="AK1338" i="48"/>
  <c r="AT1338" i="48"/>
  <c r="AS855" i="48"/>
  <c r="AQ855" i="48"/>
  <c r="AS1753" i="48"/>
  <c r="AQ1753" i="48"/>
  <c r="AJ1508" i="48"/>
  <c r="AN1508" i="48"/>
  <c r="AT1508" i="48"/>
  <c r="AL1508" i="48"/>
  <c r="AM1508" i="48"/>
  <c r="AH1508" i="48"/>
  <c r="AI1508" i="48"/>
  <c r="AK1508" i="48"/>
  <c r="AS1043" i="48"/>
  <c r="AQ1043" i="48"/>
  <c r="AS851" i="48"/>
  <c r="AQ851" i="48"/>
  <c r="AQ685" i="48"/>
  <c r="AS685" i="48"/>
  <c r="AN685" i="48"/>
  <c r="AT685" i="48"/>
  <c r="AK685" i="48"/>
  <c r="AI685" i="48"/>
  <c r="AM685" i="48"/>
  <c r="AH685" i="48"/>
  <c r="AL685" i="48"/>
  <c r="AJ685" i="48"/>
  <c r="AN1691" i="48"/>
  <c r="AL1691" i="48"/>
  <c r="AK1691" i="48"/>
  <c r="AH1691" i="48"/>
  <c r="AT1691" i="48"/>
  <c r="AJ1691" i="48"/>
  <c r="AI1691" i="48"/>
  <c r="AM1691" i="48"/>
  <c r="AS1300" i="48"/>
  <c r="AQ1300" i="48"/>
  <c r="AQ670" i="48"/>
  <c r="AS670" i="48"/>
  <c r="AS1847" i="48"/>
  <c r="AQ1847" i="48"/>
  <c r="AN1483" i="48"/>
  <c r="AK1483" i="48"/>
  <c r="AH1483" i="48"/>
  <c r="AL1483" i="48"/>
  <c r="AT1483" i="48"/>
  <c r="AI1483" i="48"/>
  <c r="AM1483" i="48"/>
  <c r="AJ1483" i="48"/>
  <c r="AN665" i="48"/>
  <c r="AL665" i="48"/>
  <c r="AK665" i="48"/>
  <c r="AI665" i="48"/>
  <c r="AT665" i="48"/>
  <c r="AM665" i="48"/>
  <c r="AH665" i="48"/>
  <c r="AJ665" i="48"/>
  <c r="AN621" i="48"/>
  <c r="AM621" i="48"/>
  <c r="AH621" i="48"/>
  <c r="AL621" i="48"/>
  <c r="AT621" i="48"/>
  <c r="AK621" i="48"/>
  <c r="AI621" i="48"/>
  <c r="AJ621" i="48"/>
  <c r="AS1997" i="48"/>
  <c r="AQ1997" i="48"/>
  <c r="AN1997" i="48"/>
  <c r="AK1997" i="48"/>
  <c r="AI1997" i="48"/>
  <c r="AH1997" i="48"/>
  <c r="AT1997" i="48"/>
  <c r="AM1997" i="48"/>
  <c r="AL1997" i="48"/>
  <c r="AJ1997" i="48"/>
  <c r="AS715" i="48"/>
  <c r="AQ715" i="48"/>
  <c r="AS1376" i="48"/>
  <c r="AQ1376" i="48"/>
  <c r="AK836" i="48"/>
  <c r="AH836" i="48"/>
  <c r="AM836" i="48"/>
  <c r="AT836" i="48"/>
  <c r="AL836" i="48"/>
  <c r="AI836" i="48"/>
  <c r="AJ836" i="48"/>
  <c r="AN836" i="48"/>
  <c r="AK626" i="48"/>
  <c r="AL626" i="48"/>
  <c r="AJ626" i="48"/>
  <c r="AM626" i="48"/>
  <c r="AH626" i="48"/>
  <c r="AI626" i="48"/>
  <c r="AT626" i="48"/>
  <c r="AN626" i="48"/>
  <c r="AN1001" i="48"/>
  <c r="AT1001" i="48"/>
  <c r="AH1001" i="48"/>
  <c r="AL1001" i="48"/>
  <c r="AK1001" i="48"/>
  <c r="AJ1001" i="48"/>
  <c r="AI1001" i="48"/>
  <c r="AM1001" i="48"/>
  <c r="AT1741" i="48"/>
  <c r="AM1741" i="48"/>
  <c r="AI1741" i="48"/>
  <c r="AH1741" i="48"/>
  <c r="AJ1741" i="48"/>
  <c r="AL1741" i="48"/>
  <c r="AN1741" i="48"/>
  <c r="AK1741" i="48"/>
  <c r="AN637" i="48"/>
  <c r="AT637" i="48"/>
  <c r="AL637" i="48"/>
  <c r="AK637" i="48"/>
  <c r="AI637" i="48"/>
  <c r="AM637" i="48"/>
  <c r="AH637" i="48"/>
  <c r="AJ637" i="48"/>
  <c r="AH1971" i="48"/>
  <c r="AN1971" i="48"/>
  <c r="AK1971" i="48"/>
  <c r="AT1971" i="48"/>
  <c r="AJ1971" i="48"/>
  <c r="AM1971" i="48"/>
  <c r="AL1971" i="48"/>
  <c r="AI1971" i="48"/>
  <c r="AN1177" i="48"/>
  <c r="AK1177" i="48"/>
  <c r="AH1177" i="48"/>
  <c r="AL1177" i="48"/>
  <c r="AI1177" i="48"/>
  <c r="AT1177" i="48"/>
  <c r="AM1177" i="48"/>
  <c r="AJ1177" i="48"/>
  <c r="AN1298" i="48"/>
  <c r="AJ1298" i="48"/>
  <c r="AM1298" i="48"/>
  <c r="AH1298" i="48"/>
  <c r="AI1298" i="48"/>
  <c r="AK1298" i="48"/>
  <c r="AT1298" i="48"/>
  <c r="AL1298" i="48"/>
  <c r="AS760" i="48"/>
  <c r="AQ760" i="48"/>
  <c r="AK760" i="48"/>
  <c r="AT760" i="48"/>
  <c r="AL760" i="48"/>
  <c r="AI760" i="48"/>
  <c r="AH760" i="48"/>
  <c r="AM760" i="48"/>
  <c r="AN760" i="48"/>
  <c r="AJ760" i="48"/>
  <c r="AQ1245" i="48"/>
  <c r="AS1245" i="48"/>
  <c r="AN1349" i="48"/>
  <c r="AI1349" i="48"/>
  <c r="AM1349" i="48"/>
  <c r="AK1349" i="48"/>
  <c r="AT1349" i="48"/>
  <c r="AH1349" i="48"/>
  <c r="AL1349" i="48"/>
  <c r="AJ1349" i="48"/>
  <c r="AT1916" i="48"/>
  <c r="AM1916" i="48"/>
  <c r="AI1916" i="48"/>
  <c r="AN1916" i="48"/>
  <c r="AK1916" i="48"/>
  <c r="AH1916" i="48"/>
  <c r="AJ1916" i="48"/>
  <c r="AL1916" i="48"/>
  <c r="AK1539" i="48"/>
  <c r="AI1539" i="48"/>
  <c r="AH1539" i="48"/>
  <c r="AM1539" i="48"/>
  <c r="AT1539" i="48"/>
  <c r="AL1539" i="48"/>
  <c r="AJ1539" i="48"/>
  <c r="AN1539" i="48"/>
  <c r="AS1824" i="48"/>
  <c r="AQ1824" i="48"/>
  <c r="AS732" i="48"/>
  <c r="AQ732" i="48"/>
  <c r="AN869" i="48"/>
  <c r="AT869" i="48"/>
  <c r="AK869" i="48"/>
  <c r="AH869" i="48"/>
  <c r="AL869" i="48"/>
  <c r="AI869" i="48"/>
  <c r="AM869" i="48"/>
  <c r="AJ869" i="48"/>
  <c r="AN1315" i="48"/>
  <c r="AT1315" i="48"/>
  <c r="AL1315" i="48"/>
  <c r="AK1315" i="48"/>
  <c r="AI1315" i="48"/>
  <c r="AM1315" i="48"/>
  <c r="AH1315" i="48"/>
  <c r="AJ1315" i="48"/>
  <c r="AJ1366" i="48"/>
  <c r="AN1366" i="48"/>
  <c r="AL1366" i="48"/>
  <c r="AM1366" i="48"/>
  <c r="AH1366" i="48"/>
  <c r="AI1366" i="48"/>
  <c r="AK1366" i="48"/>
  <c r="AT1366" i="48"/>
  <c r="AS1620" i="48"/>
  <c r="AQ1620" i="48"/>
  <c r="AS1941" i="48"/>
  <c r="AQ1941" i="48"/>
  <c r="AL1941" i="48"/>
  <c r="AI1941" i="48"/>
  <c r="AH1941" i="48"/>
  <c r="AN1941" i="48"/>
  <c r="AM1941" i="48"/>
  <c r="AK1941" i="48"/>
  <c r="AJ1941" i="48"/>
  <c r="AT1941" i="48"/>
  <c r="AQ781" i="48"/>
  <c r="AS781" i="48"/>
  <c r="AQ810" i="48"/>
  <c r="AS810" i="48"/>
  <c r="AS2038" i="48"/>
  <c r="AQ2038" i="48"/>
  <c r="AJ1939" i="48"/>
  <c r="AK1939" i="48"/>
  <c r="AL1939" i="48"/>
  <c r="AT1939" i="48"/>
  <c r="AM1939" i="48"/>
  <c r="AH1939" i="48"/>
  <c r="AI1939" i="48"/>
  <c r="AN1939" i="48"/>
  <c r="AK848" i="48"/>
  <c r="AI848" i="48"/>
  <c r="AH848" i="48"/>
  <c r="AM848" i="48"/>
  <c r="AT848" i="48"/>
  <c r="AL848" i="48"/>
  <c r="AN848" i="48"/>
  <c r="AJ848" i="48"/>
  <c r="AQ1357" i="48"/>
  <c r="AS1357" i="48"/>
  <c r="AN1683" i="48"/>
  <c r="AT1683" i="48"/>
  <c r="AH1683" i="48"/>
  <c r="AL1683" i="48"/>
  <c r="AK1683" i="48"/>
  <c r="AJ1683" i="48"/>
  <c r="AI1683" i="48"/>
  <c r="AM1683" i="48"/>
  <c r="AQ982" i="48"/>
  <c r="AS982" i="48"/>
  <c r="AS904" i="48"/>
  <c r="AQ904" i="48"/>
  <c r="AK904" i="48"/>
  <c r="AT904" i="48"/>
  <c r="AL904" i="48"/>
  <c r="AI904" i="48"/>
  <c r="AH904" i="48"/>
  <c r="AM904" i="48"/>
  <c r="AN904" i="48"/>
  <c r="AJ904" i="48"/>
  <c r="AK389" i="48"/>
  <c r="AM389" i="48"/>
  <c r="AH389" i="48"/>
  <c r="AI389" i="48"/>
  <c r="AN389" i="48"/>
  <c r="AJ389" i="48"/>
  <c r="AT389" i="48"/>
  <c r="AL389" i="48"/>
  <c r="AI418" i="48"/>
  <c r="AT418" i="48"/>
  <c r="AN418" i="48"/>
  <c r="AL418" i="48"/>
  <c r="AJ418" i="48"/>
  <c r="AH418" i="48"/>
  <c r="AM418" i="48"/>
  <c r="AK418" i="48"/>
  <c r="AK189" i="48"/>
  <c r="AJ189" i="48"/>
  <c r="AT189" i="48"/>
  <c r="AL189" i="48"/>
  <c r="AM189" i="48"/>
  <c r="AH189" i="48"/>
  <c r="AI189" i="48"/>
  <c r="AS226" i="48"/>
  <c r="AQ226" i="48"/>
  <c r="AN476" i="48"/>
  <c r="AL476" i="48"/>
  <c r="AK476" i="48"/>
  <c r="AT476" i="48"/>
  <c r="AH476" i="48"/>
  <c r="AI476" i="48"/>
  <c r="AM476" i="48"/>
  <c r="AJ476" i="48"/>
  <c r="AQ413" i="48"/>
  <c r="AS413" i="48"/>
  <c r="AQ77" i="48"/>
  <c r="AS77" i="48"/>
  <c r="AI186" i="48"/>
  <c r="AJ186" i="48"/>
  <c r="AQ186" i="48" s="1"/>
  <c r="AH186" i="48"/>
  <c r="AK186" i="48"/>
  <c r="AT186" i="48"/>
  <c r="AM186" i="48"/>
  <c r="AS186" i="48" s="1"/>
  <c r="AL186" i="48"/>
  <c r="AJ122" i="48"/>
  <c r="AQ122" i="48" s="1"/>
  <c r="AI122" i="48"/>
  <c r="AH122" i="48"/>
  <c r="AK122" i="48"/>
  <c r="AT122" i="48"/>
  <c r="AM122" i="48"/>
  <c r="AS122" i="48" s="1"/>
  <c r="AL122" i="48"/>
  <c r="AQ2056" i="48"/>
  <c r="AS2056" i="48"/>
  <c r="AI94" i="48"/>
  <c r="AJ94" i="48"/>
  <c r="AQ94" i="48" s="1"/>
  <c r="AL94" i="48"/>
  <c r="AH94" i="48"/>
  <c r="AK94" i="48"/>
  <c r="AT94" i="48"/>
  <c r="AM94" i="48"/>
  <c r="AS94" i="48" s="1"/>
  <c r="AQ545" i="48"/>
  <c r="AS545" i="48"/>
  <c r="AS283" i="48"/>
  <c r="AQ283" i="48"/>
  <c r="AK261" i="48"/>
  <c r="AL261" i="48"/>
  <c r="AM261" i="48"/>
  <c r="AS261" i="48" s="1"/>
  <c r="AH261" i="48"/>
  <c r="AI261" i="48"/>
  <c r="AJ261" i="48"/>
  <c r="AQ261" i="48" s="1"/>
  <c r="AT261" i="48"/>
  <c r="AK272" i="48"/>
  <c r="AT272" i="48"/>
  <c r="AH272" i="48"/>
  <c r="AL272" i="48"/>
  <c r="AM272" i="48"/>
  <c r="AS272" i="48" s="1"/>
  <c r="AJ272" i="48"/>
  <c r="AQ272" i="48" s="1"/>
  <c r="AI272" i="48"/>
  <c r="AM66" i="48"/>
  <c r="AT66" i="48"/>
  <c r="AL66" i="48"/>
  <c r="AI66" i="48"/>
  <c r="AH66" i="48"/>
  <c r="AJ66" i="48"/>
  <c r="AK66" i="48"/>
  <c r="AT164" i="48"/>
  <c r="AH164" i="48"/>
  <c r="AL164" i="48"/>
  <c r="AK164" i="48"/>
  <c r="AJ164" i="48"/>
  <c r="AQ164" i="48" s="1"/>
  <c r="AI164" i="48"/>
  <c r="AM164" i="48"/>
  <c r="AS164" i="48" s="1"/>
  <c r="AN484" i="48"/>
  <c r="AK484" i="48"/>
  <c r="AT484" i="48"/>
  <c r="AH484" i="48"/>
  <c r="AL484" i="48"/>
  <c r="AJ484" i="48"/>
  <c r="AI484" i="48"/>
  <c r="AM484" i="48"/>
  <c r="AK125" i="48"/>
  <c r="AJ125" i="48"/>
  <c r="AQ125" i="48" s="1"/>
  <c r="AI125" i="48"/>
  <c r="AT125" i="48"/>
  <c r="AL125" i="48"/>
  <c r="AM125" i="48"/>
  <c r="AS125" i="48" s="1"/>
  <c r="AH125" i="48"/>
  <c r="AS182" i="48"/>
  <c r="AQ182" i="48"/>
  <c r="AQ112" i="48"/>
  <c r="AS112" i="48"/>
  <c r="AQ496" i="48"/>
  <c r="AS496" i="48"/>
  <c r="AS526" i="48"/>
  <c r="AQ526" i="48"/>
  <c r="AM193" i="48"/>
  <c r="AS193" i="48" s="1"/>
  <c r="AH193" i="48"/>
  <c r="AI193" i="48"/>
  <c r="AT193" i="48"/>
  <c r="AJ193" i="48"/>
  <c r="AQ193" i="48" s="1"/>
  <c r="AK193" i="48"/>
  <c r="AL193" i="48"/>
  <c r="AS330" i="48"/>
  <c r="AQ330" i="48"/>
  <c r="AS278" i="48"/>
  <c r="AQ278" i="48"/>
  <c r="AS443" i="48"/>
  <c r="AQ443" i="48"/>
  <c r="AH290" i="48"/>
  <c r="AK290" i="48"/>
  <c r="AT290" i="48"/>
  <c r="AI290" i="48"/>
  <c r="AJ290" i="48"/>
  <c r="AM290" i="48"/>
  <c r="AL290" i="48"/>
  <c r="AK194" i="48"/>
  <c r="AT194" i="48"/>
  <c r="AL194" i="48"/>
  <c r="AM194" i="48"/>
  <c r="AH194" i="48"/>
  <c r="AI194" i="48"/>
  <c r="AJ194" i="48"/>
  <c r="AT67" i="48"/>
  <c r="AM67" i="48"/>
  <c r="AS67" i="48" s="1"/>
  <c r="AH67" i="48"/>
  <c r="AL67" i="48"/>
  <c r="AK67" i="48"/>
  <c r="AI67" i="48"/>
  <c r="AJ67" i="48"/>
  <c r="AQ67" i="48" s="1"/>
  <c r="AS231" i="48"/>
  <c r="AQ231" i="48"/>
  <c r="AN388" i="48"/>
  <c r="AK388" i="48"/>
  <c r="AT388" i="48"/>
  <c r="AH388" i="48"/>
  <c r="AL388" i="48"/>
  <c r="AJ388" i="48"/>
  <c r="AI388" i="48"/>
  <c r="AM388" i="48"/>
  <c r="AS450" i="48"/>
  <c r="AQ450" i="48"/>
  <c r="AS391" i="48"/>
  <c r="AQ391" i="48"/>
  <c r="AK301" i="48"/>
  <c r="AJ301" i="48"/>
  <c r="AT301" i="48"/>
  <c r="AL301" i="48"/>
  <c r="AM301" i="48"/>
  <c r="AH301" i="48"/>
  <c r="AI301" i="48"/>
  <c r="AN301" i="48"/>
  <c r="AI203" i="48"/>
  <c r="AM203" i="48"/>
  <c r="AH203" i="48"/>
  <c r="AT203" i="48"/>
  <c r="AL203" i="48"/>
  <c r="AK203" i="48"/>
  <c r="AJ203" i="48"/>
  <c r="AM161" i="48"/>
  <c r="AS161" i="48" s="1"/>
  <c r="AH161" i="48"/>
  <c r="AI161" i="48"/>
  <c r="AT161" i="48"/>
  <c r="AJ161" i="48"/>
  <c r="AQ161" i="48" s="1"/>
  <c r="AL161" i="48"/>
  <c r="AK161" i="48"/>
  <c r="AS334" i="48"/>
  <c r="AQ334" i="48"/>
  <c r="AJ533" i="48"/>
  <c r="AN533" i="48"/>
  <c r="AT533" i="48"/>
  <c r="AL533" i="48"/>
  <c r="AM533" i="48"/>
  <c r="AH533" i="48"/>
  <c r="AI533" i="48"/>
  <c r="AK533" i="48"/>
  <c r="AT506" i="48"/>
  <c r="AI506" i="48"/>
  <c r="AM506" i="48"/>
  <c r="AL506" i="48"/>
  <c r="AJ506" i="48"/>
  <c r="AK506" i="48"/>
  <c r="AN506" i="48"/>
  <c r="AH506" i="48"/>
  <c r="AQ304" i="48"/>
  <c r="AS304" i="48"/>
  <c r="AS503" i="48"/>
  <c r="AQ503" i="48"/>
  <c r="AT145" i="48"/>
  <c r="AJ145" i="48"/>
  <c r="AL145" i="48"/>
  <c r="AK145" i="48"/>
  <c r="AM145" i="48"/>
  <c r="AH145" i="48"/>
  <c r="AI145" i="48"/>
  <c r="AN411" i="48"/>
  <c r="AT411" i="48"/>
  <c r="AL411" i="48"/>
  <c r="AK411" i="48"/>
  <c r="AI411" i="48"/>
  <c r="AM411" i="48"/>
  <c r="AH411" i="48"/>
  <c r="AJ411" i="48"/>
  <c r="AQ365" i="48"/>
  <c r="AS365" i="48"/>
  <c r="AK271" i="48"/>
  <c r="AI271" i="48"/>
  <c r="AT271" i="48"/>
  <c r="AM271" i="48"/>
  <c r="AH271" i="48"/>
  <c r="AL271" i="48"/>
  <c r="AJ271" i="48"/>
  <c r="AQ520" i="48"/>
  <c r="AS520" i="48"/>
  <c r="AL172" i="48"/>
  <c r="AK172" i="48"/>
  <c r="AT172" i="48"/>
  <c r="AH172" i="48"/>
  <c r="AI172" i="48"/>
  <c r="AM172" i="48"/>
  <c r="AJ172" i="48"/>
  <c r="AS490" i="48"/>
  <c r="AQ490" i="48"/>
  <c r="AT79" i="48"/>
  <c r="AL79" i="48"/>
  <c r="AK79" i="48"/>
  <c r="AI79" i="48"/>
  <c r="AM79" i="48"/>
  <c r="AH79" i="48"/>
  <c r="AJ79" i="48"/>
  <c r="AS191" i="48"/>
  <c r="AQ191" i="48"/>
  <c r="AT224" i="48"/>
  <c r="AH224" i="48"/>
  <c r="AL224" i="48"/>
  <c r="AK224" i="48"/>
  <c r="AM224" i="48"/>
  <c r="AS224" i="48" s="1"/>
  <c r="AJ224" i="48"/>
  <c r="AQ224" i="48" s="1"/>
  <c r="AI224" i="48"/>
  <c r="AK329" i="48"/>
  <c r="AJ329" i="48"/>
  <c r="AL329" i="48"/>
  <c r="AM329" i="48"/>
  <c r="AH329" i="48"/>
  <c r="AI329" i="48"/>
  <c r="AN329" i="48"/>
  <c r="AT329" i="48"/>
  <c r="AQ137" i="48"/>
  <c r="AS137" i="48"/>
  <c r="AS187" i="48"/>
  <c r="AQ187" i="48"/>
  <c r="AS338" i="48"/>
  <c r="AQ338" i="48"/>
  <c r="AK280" i="48"/>
  <c r="AT280" i="48"/>
  <c r="AH280" i="48"/>
  <c r="AL280" i="48"/>
  <c r="AI280" i="48"/>
  <c r="AM280" i="48"/>
  <c r="AS280" i="48" s="1"/>
  <c r="AJ280" i="48"/>
  <c r="AQ280" i="48" s="1"/>
  <c r="AI106" i="48"/>
  <c r="AJ106" i="48"/>
  <c r="AQ106" i="48" s="1"/>
  <c r="AL106" i="48"/>
  <c r="AH106" i="48"/>
  <c r="AK106" i="48"/>
  <c r="AT106" i="48"/>
  <c r="AM106" i="48"/>
  <c r="AS106" i="48" s="1"/>
  <c r="AS367" i="48"/>
  <c r="AQ367" i="48"/>
  <c r="AN367" i="48"/>
  <c r="AK367" i="48"/>
  <c r="AI367" i="48"/>
  <c r="AM367" i="48"/>
  <c r="AH367" i="48"/>
  <c r="AT367" i="48"/>
  <c r="AL367" i="48"/>
  <c r="AJ367" i="48"/>
  <c r="AQ412" i="48"/>
  <c r="AS412" i="48"/>
  <c r="AQ448" i="48"/>
  <c r="AS448" i="48"/>
  <c r="AT518" i="48"/>
  <c r="AM518" i="48"/>
  <c r="AI518" i="48"/>
  <c r="AJ518" i="48"/>
  <c r="AH518" i="48"/>
  <c r="AN518" i="48"/>
  <c r="AL518" i="48"/>
  <c r="AK518" i="48"/>
  <c r="AK295" i="48"/>
  <c r="AI295" i="48"/>
  <c r="AM295" i="48"/>
  <c r="AS295" i="48" s="1"/>
  <c r="AH295" i="48"/>
  <c r="AT295" i="48"/>
  <c r="AL295" i="48"/>
  <c r="AJ295" i="48"/>
  <c r="AQ295" i="48" s="1"/>
  <c r="AQ149" i="48"/>
  <c r="AS149" i="48"/>
  <c r="AK204" i="48"/>
  <c r="AT204" i="48"/>
  <c r="AH204" i="48"/>
  <c r="AL204" i="48"/>
  <c r="AI204" i="48"/>
  <c r="AM204" i="48"/>
  <c r="AS204" i="48" s="1"/>
  <c r="AJ204" i="48"/>
  <c r="AQ204" i="48" s="1"/>
  <c r="AM107" i="48"/>
  <c r="AH107" i="48"/>
  <c r="AT107" i="48"/>
  <c r="AL107" i="48"/>
  <c r="AK107" i="48"/>
  <c r="AI107" i="48"/>
  <c r="AJ107" i="48"/>
  <c r="AN424" i="48"/>
  <c r="AL424" i="48"/>
  <c r="AK424" i="48"/>
  <c r="AT424" i="48"/>
  <c r="AH424" i="48"/>
  <c r="AI424" i="48"/>
  <c r="AM424" i="48"/>
  <c r="AJ424" i="48"/>
  <c r="AM81" i="48"/>
  <c r="AH81" i="48"/>
  <c r="AI81" i="48"/>
  <c r="AT81" i="48"/>
  <c r="AL81" i="48"/>
  <c r="AJ81" i="48"/>
  <c r="AK81" i="48"/>
  <c r="AN446" i="48"/>
  <c r="AJ446" i="48"/>
  <c r="AI446" i="48"/>
  <c r="AH446" i="48"/>
  <c r="AK446" i="48"/>
  <c r="AT446" i="48"/>
  <c r="AM446" i="48"/>
  <c r="AL446" i="48"/>
  <c r="AN370" i="48"/>
  <c r="AT370" i="48"/>
  <c r="AI370" i="48"/>
  <c r="AL370" i="48"/>
  <c r="AH370" i="48"/>
  <c r="AM370" i="48"/>
  <c r="AK370" i="48"/>
  <c r="AJ370" i="48"/>
  <c r="AQ133" i="48"/>
  <c r="AS133" i="48"/>
  <c r="AN380" i="48"/>
  <c r="AL380" i="48"/>
  <c r="AK380" i="48"/>
  <c r="AT380" i="48"/>
  <c r="AH380" i="48"/>
  <c r="AI380" i="48"/>
  <c r="AM380" i="48"/>
  <c r="AJ380" i="48"/>
  <c r="AT243" i="48"/>
  <c r="AM243" i="48"/>
  <c r="AS243" i="48" s="1"/>
  <c r="AH243" i="48"/>
  <c r="AL243" i="48"/>
  <c r="AK243" i="48"/>
  <c r="AI243" i="48"/>
  <c r="AJ243" i="48"/>
  <c r="AQ243" i="48" s="1"/>
  <c r="AI465" i="48"/>
  <c r="AN465" i="48"/>
  <c r="AT465" i="48"/>
  <c r="AL465" i="48"/>
  <c r="AK465" i="48"/>
  <c r="AM465" i="48"/>
  <c r="AH465" i="48"/>
  <c r="AJ465" i="48"/>
  <c r="AQ456" i="48"/>
  <c r="AS456" i="48"/>
  <c r="AK421" i="48"/>
  <c r="AI421" i="48"/>
  <c r="AN421" i="48"/>
  <c r="AT421" i="48"/>
  <c r="AJ421" i="48"/>
  <c r="AL421" i="48"/>
  <c r="AM421" i="48"/>
  <c r="AH421" i="48"/>
  <c r="AS415" i="48"/>
  <c r="AQ415" i="48"/>
  <c r="AN415" i="48"/>
  <c r="AK415" i="48"/>
  <c r="AI415" i="48"/>
  <c r="AM415" i="48"/>
  <c r="AH415" i="48"/>
  <c r="AT415" i="48"/>
  <c r="AL415" i="48"/>
  <c r="AJ415" i="48"/>
  <c r="AS487" i="48"/>
  <c r="AQ487" i="48"/>
  <c r="AK237" i="48"/>
  <c r="AJ237" i="48"/>
  <c r="AQ237" i="48" s="1"/>
  <c r="AT237" i="48"/>
  <c r="AL237" i="48"/>
  <c r="AM237" i="48"/>
  <c r="AS237" i="48" s="1"/>
  <c r="AH237" i="48"/>
  <c r="AI237" i="48"/>
  <c r="AS362" i="48"/>
  <c r="AQ362" i="48"/>
  <c r="AQ472" i="48"/>
  <c r="AS472" i="48"/>
  <c r="AN1192" i="48"/>
  <c r="AL1192" i="48"/>
  <c r="AK1192" i="48"/>
  <c r="AT1192" i="48"/>
  <c r="AH1192" i="48"/>
  <c r="AJ1192" i="48"/>
  <c r="AI1192" i="48"/>
  <c r="AM1192" i="48"/>
  <c r="AS840" i="48"/>
  <c r="AQ840" i="48"/>
  <c r="AJ1014" i="48"/>
  <c r="AN1014" i="48"/>
  <c r="AT1014" i="48"/>
  <c r="AL1014" i="48"/>
  <c r="AM1014" i="48"/>
  <c r="AH1014" i="48"/>
  <c r="AI1014" i="48"/>
  <c r="AK1014" i="48"/>
  <c r="AK984" i="48"/>
  <c r="AH984" i="48"/>
  <c r="AM984" i="48"/>
  <c r="AT984" i="48"/>
  <c r="AL984" i="48"/>
  <c r="AI984" i="48"/>
  <c r="AN984" i="48"/>
  <c r="AJ984" i="48"/>
  <c r="AS1496" i="48"/>
  <c r="AQ1496" i="48"/>
  <c r="AN946" i="48"/>
  <c r="AJ946" i="48"/>
  <c r="AT946" i="48"/>
  <c r="AL946" i="48"/>
  <c r="AM946" i="48"/>
  <c r="AH946" i="48"/>
  <c r="AI946" i="48"/>
  <c r="AK946" i="48"/>
  <c r="AQ1321" i="48"/>
  <c r="AS1321" i="48"/>
  <c r="AQ798" i="48"/>
  <c r="AS798" i="48"/>
  <c r="AS1623" i="48"/>
  <c r="AQ1623" i="48"/>
  <c r="AQ1748" i="48"/>
  <c r="AS1748" i="48"/>
  <c r="AN762" i="48"/>
  <c r="AK762" i="48"/>
  <c r="AT762" i="48"/>
  <c r="AL762" i="48"/>
  <c r="AJ762" i="48"/>
  <c r="AM762" i="48"/>
  <c r="AH762" i="48"/>
  <c r="AI762" i="48"/>
  <c r="AS940" i="48"/>
  <c r="AQ940" i="48"/>
  <c r="AN1179" i="48"/>
  <c r="AM1179" i="48"/>
  <c r="AH1179" i="48"/>
  <c r="AT1179" i="48"/>
  <c r="AL1179" i="48"/>
  <c r="AK1179" i="48"/>
  <c r="AI1179" i="48"/>
  <c r="AJ1179" i="48"/>
  <c r="AQ2002" i="48"/>
  <c r="AS2002" i="48"/>
  <c r="AN1329" i="48"/>
  <c r="AI1329" i="48"/>
  <c r="AK1329" i="48"/>
  <c r="AL1329" i="48"/>
  <c r="AT1329" i="48"/>
  <c r="AH1329" i="48"/>
  <c r="AM1329" i="48"/>
  <c r="AJ1329" i="48"/>
  <c r="AQ1922" i="48"/>
  <c r="AS1922" i="48"/>
  <c r="AS1930" i="48"/>
  <c r="AQ1930" i="48"/>
  <c r="AN901" i="48"/>
  <c r="AT901" i="48"/>
  <c r="AK901" i="48"/>
  <c r="AH901" i="48"/>
  <c r="AL901" i="48"/>
  <c r="AI901" i="48"/>
  <c r="AM901" i="48"/>
  <c r="AJ901" i="48"/>
  <c r="AN1077" i="48"/>
  <c r="AT1077" i="48"/>
  <c r="AK1077" i="48"/>
  <c r="AH1077" i="48"/>
  <c r="AL1077" i="48"/>
  <c r="AI1077" i="48"/>
  <c r="AJ1077" i="48"/>
  <c r="AM1077" i="48"/>
  <c r="AS1754" i="48"/>
  <c r="AQ1754" i="48"/>
  <c r="AN1821" i="48"/>
  <c r="AJ1821" i="48"/>
  <c r="AT1821" i="48"/>
  <c r="AL1821" i="48"/>
  <c r="AM1821" i="48"/>
  <c r="AH1821" i="48"/>
  <c r="AI1821" i="48"/>
  <c r="AK1821" i="48"/>
  <c r="AI1042" i="48"/>
  <c r="AK1042" i="48"/>
  <c r="AT1042" i="48"/>
  <c r="AN1042" i="48"/>
  <c r="AL1042" i="48"/>
  <c r="AJ1042" i="48"/>
  <c r="AM1042" i="48"/>
  <c r="AH1042" i="48"/>
  <c r="AS969" i="48"/>
  <c r="AQ969" i="48"/>
  <c r="AS1648" i="48"/>
  <c r="AQ1648" i="48"/>
  <c r="AS1933" i="48"/>
  <c r="AQ1933" i="48"/>
  <c r="AQ1585" i="48"/>
  <c r="AS1585" i="48"/>
  <c r="AT1063" i="48"/>
  <c r="AM1063" i="48"/>
  <c r="AI1063" i="48"/>
  <c r="AN1063" i="48"/>
  <c r="AH1063" i="48"/>
  <c r="AJ1063" i="48"/>
  <c r="AK1063" i="48"/>
  <c r="AL1063" i="48"/>
  <c r="AK574" i="48"/>
  <c r="AT574" i="48"/>
  <c r="AM574" i="48"/>
  <c r="AN574" i="48"/>
  <c r="AI574" i="48"/>
  <c r="AH574" i="48"/>
  <c r="AJ574" i="48"/>
  <c r="AL574" i="48"/>
  <c r="AQ1050" i="48"/>
  <c r="AS1050" i="48"/>
  <c r="AS1962" i="48"/>
  <c r="AQ1962" i="48"/>
  <c r="AQ817" i="48"/>
  <c r="AS817" i="48"/>
  <c r="AN817" i="48"/>
  <c r="AK817" i="48"/>
  <c r="AI817" i="48"/>
  <c r="AM817" i="48"/>
  <c r="AH817" i="48"/>
  <c r="AL817" i="48"/>
  <c r="AT817" i="48"/>
  <c r="AJ817" i="48"/>
  <c r="AS1100" i="48"/>
  <c r="AQ1100" i="48"/>
  <c r="AQ1046" i="48"/>
  <c r="AS1046" i="48"/>
  <c r="AJ1178" i="48"/>
  <c r="AN1178" i="48"/>
  <c r="AL1178" i="48"/>
  <c r="AM1178" i="48"/>
  <c r="AH1178" i="48"/>
  <c r="AI1178" i="48"/>
  <c r="AK1178" i="48"/>
  <c r="AT1178" i="48"/>
  <c r="AN2054" i="48"/>
  <c r="AT2054" i="48"/>
  <c r="AL2054" i="48"/>
  <c r="AK2054" i="48"/>
  <c r="AI2054" i="48"/>
  <c r="AM2054" i="48"/>
  <c r="AH2054" i="48"/>
  <c r="AJ2054" i="48"/>
  <c r="AK842" i="48"/>
  <c r="AL842" i="48"/>
  <c r="AN842" i="48"/>
  <c r="AM842" i="48"/>
  <c r="AH842" i="48"/>
  <c r="AI842" i="48"/>
  <c r="AT842" i="48"/>
  <c r="AJ842" i="48"/>
  <c r="AS1845" i="48"/>
  <c r="AQ1845" i="48"/>
  <c r="AK1944" i="48"/>
  <c r="AJ1944" i="48"/>
  <c r="AI1944" i="48"/>
  <c r="AN1944" i="48"/>
  <c r="AT1944" i="48"/>
  <c r="AL1944" i="48"/>
  <c r="AM1944" i="48"/>
  <c r="AH1944" i="48"/>
  <c r="AS1583" i="48"/>
  <c r="AQ1583" i="48"/>
  <c r="AS1335" i="48"/>
  <c r="AQ1335" i="48"/>
  <c r="AN1335" i="48"/>
  <c r="AK1335" i="48"/>
  <c r="AI1335" i="48"/>
  <c r="AM1335" i="48"/>
  <c r="AH1335" i="48"/>
  <c r="AT1335" i="48"/>
  <c r="AL1335" i="48"/>
  <c r="AJ1335" i="48"/>
  <c r="AN1667" i="48"/>
  <c r="AT1667" i="48"/>
  <c r="AM1667" i="48"/>
  <c r="AH1667" i="48"/>
  <c r="AL1667" i="48"/>
  <c r="AK1667" i="48"/>
  <c r="AI1667" i="48"/>
  <c r="AJ1667" i="48"/>
  <c r="AS704" i="48"/>
  <c r="AQ704" i="48"/>
  <c r="AS1576" i="48"/>
  <c r="AQ1576" i="48"/>
  <c r="AN1431" i="48"/>
  <c r="AK1431" i="48"/>
  <c r="AL1431" i="48"/>
  <c r="AM1431" i="48"/>
  <c r="AT1431" i="48"/>
  <c r="AJ1431" i="48"/>
  <c r="AH1431" i="48"/>
  <c r="AI1431" i="48"/>
  <c r="AS1152" i="48"/>
  <c r="AQ1152" i="48"/>
  <c r="AS1921" i="48"/>
  <c r="AQ1921" i="48"/>
  <c r="AS1342" i="48"/>
  <c r="AQ1342" i="48"/>
  <c r="AS1442" i="48"/>
  <c r="AQ1442" i="48"/>
  <c r="AN1256" i="48"/>
  <c r="AL1256" i="48"/>
  <c r="AK1256" i="48"/>
  <c r="AT1256" i="48"/>
  <c r="AH1256" i="48"/>
  <c r="AJ1256" i="48"/>
  <c r="AI1256" i="48"/>
  <c r="AM1256" i="48"/>
  <c r="AS1112" i="48"/>
  <c r="AQ1112" i="48"/>
  <c r="AN1112" i="48"/>
  <c r="AK1112" i="48"/>
  <c r="AI1112" i="48"/>
  <c r="AM1112" i="48"/>
  <c r="AH1112" i="48"/>
  <c r="AT1112" i="48"/>
  <c r="AL1112" i="48"/>
  <c r="AJ1112" i="48"/>
  <c r="AN1465" i="48"/>
  <c r="AI1465" i="48"/>
  <c r="AM1465" i="48"/>
  <c r="AH1465" i="48"/>
  <c r="AT1465" i="48"/>
  <c r="AL1465" i="48"/>
  <c r="AK1465" i="48"/>
  <c r="AJ1465" i="48"/>
  <c r="AQ1209" i="48"/>
  <c r="AS1209" i="48"/>
  <c r="AQ1475" i="48"/>
  <c r="AS1475" i="48"/>
  <c r="AS1095" i="48"/>
  <c r="AQ1095" i="48"/>
  <c r="AS1417" i="48"/>
  <c r="AQ1417" i="48"/>
  <c r="AK1417" i="48"/>
  <c r="AT1417" i="48"/>
  <c r="AL1417" i="48"/>
  <c r="AI1417" i="48"/>
  <c r="AH1417" i="48"/>
  <c r="AM1417" i="48"/>
  <c r="AJ1417" i="48"/>
  <c r="AN1417" i="48"/>
  <c r="AS1428" i="48"/>
  <c r="AQ1428" i="48"/>
  <c r="AN641" i="48"/>
  <c r="AK641" i="48"/>
  <c r="AI641" i="48"/>
  <c r="AT641" i="48"/>
  <c r="AM641" i="48"/>
  <c r="AH641" i="48"/>
  <c r="AL641" i="48"/>
  <c r="AJ641" i="48"/>
  <c r="AN1347" i="48"/>
  <c r="AM1347" i="48"/>
  <c r="AH1347" i="48"/>
  <c r="AT1347" i="48"/>
  <c r="AL1347" i="48"/>
  <c r="AK1347" i="48"/>
  <c r="AI1347" i="48"/>
  <c r="AJ1347" i="48"/>
  <c r="AQ725" i="48"/>
  <c r="AS725" i="48"/>
  <c r="AQ585" i="48"/>
  <c r="AS585" i="48"/>
  <c r="AS1814" i="48"/>
  <c r="AQ1814" i="48"/>
  <c r="AT1131" i="48"/>
  <c r="AI1131" i="48"/>
  <c r="AM1131" i="48"/>
  <c r="AN1131" i="48"/>
  <c r="AK1131" i="48"/>
  <c r="AH1131" i="48"/>
  <c r="AL1131" i="48"/>
  <c r="AJ1131" i="48"/>
  <c r="AL890" i="48"/>
  <c r="AM890" i="48"/>
  <c r="AH890" i="48"/>
  <c r="AI890" i="48"/>
  <c r="AK890" i="48"/>
  <c r="AT890" i="48"/>
  <c r="AJ890" i="48"/>
  <c r="AN890" i="48"/>
  <c r="AN1640" i="48"/>
  <c r="AL1640" i="48"/>
  <c r="AK1640" i="48"/>
  <c r="AT1640" i="48"/>
  <c r="AH1640" i="48"/>
  <c r="AM1640" i="48"/>
  <c r="AJ1640" i="48"/>
  <c r="AI1640" i="48"/>
  <c r="AN1747" i="48"/>
  <c r="AT1747" i="48"/>
  <c r="AK1747" i="48"/>
  <c r="AH1747" i="48"/>
  <c r="AL1747" i="48"/>
  <c r="AM1747" i="48"/>
  <c r="AJ1747" i="48"/>
  <c r="AI1747" i="48"/>
  <c r="AT1155" i="48"/>
  <c r="AM1155" i="48"/>
  <c r="AI1155" i="48"/>
  <c r="AN1155" i="48"/>
  <c r="AL1155" i="48"/>
  <c r="AK1155" i="48"/>
  <c r="AJ1155" i="48"/>
  <c r="AH1155" i="48"/>
  <c r="AS995" i="48"/>
  <c r="AQ995" i="48"/>
  <c r="AS1950" i="48"/>
  <c r="AQ1950" i="48"/>
  <c r="AK871" i="48"/>
  <c r="AM871" i="48"/>
  <c r="AT871" i="48"/>
  <c r="AJ871" i="48"/>
  <c r="AL871" i="48"/>
  <c r="AI871" i="48"/>
  <c r="AH871" i="48"/>
  <c r="AN871" i="48"/>
  <c r="AK820" i="48"/>
  <c r="AI820" i="48"/>
  <c r="AH820" i="48"/>
  <c r="AM820" i="48"/>
  <c r="AT820" i="48"/>
  <c r="AL820" i="48"/>
  <c r="AJ820" i="48"/>
  <c r="AN820" i="48"/>
  <c r="AN1560" i="48"/>
  <c r="AL1560" i="48"/>
  <c r="AK1560" i="48"/>
  <c r="AT1560" i="48"/>
  <c r="AH1560" i="48"/>
  <c r="AI1560" i="48"/>
  <c r="AM1560" i="48"/>
  <c r="AJ1560" i="48"/>
  <c r="AS1757" i="48"/>
  <c r="AQ1757" i="48"/>
  <c r="AS964" i="48"/>
  <c r="AQ964" i="48"/>
  <c r="AS1568" i="48"/>
  <c r="AQ1568" i="48"/>
  <c r="AS1480" i="48"/>
  <c r="AQ1480" i="48"/>
  <c r="AJ671" i="48"/>
  <c r="AI671" i="48"/>
  <c r="AN671" i="48"/>
  <c r="AH671" i="48"/>
  <c r="AK671" i="48"/>
  <c r="AT671" i="48"/>
  <c r="AM671" i="48"/>
  <c r="AL671" i="48"/>
  <c r="AS1473" i="48"/>
  <c r="AQ1473" i="48"/>
  <c r="AQ1812" i="48"/>
  <c r="AS1812" i="48"/>
  <c r="AS611" i="48"/>
  <c r="AQ611" i="48"/>
  <c r="AK618" i="48"/>
  <c r="AI618" i="48"/>
  <c r="AN618" i="48"/>
  <c r="AT618" i="48"/>
  <c r="AL618" i="48"/>
  <c r="AJ618" i="48"/>
  <c r="AM618" i="48"/>
  <c r="AH618" i="48"/>
  <c r="AQ937" i="48"/>
  <c r="AS937" i="48"/>
  <c r="AN1910" i="48"/>
  <c r="AK1910" i="48"/>
  <c r="AH1910" i="48"/>
  <c r="AI1910" i="48"/>
  <c r="AJ1910" i="48"/>
  <c r="AL1910" i="48"/>
  <c r="AM1910" i="48"/>
  <c r="AT1910" i="48"/>
  <c r="AN1002" i="48"/>
  <c r="AJ1002" i="48"/>
  <c r="AM1002" i="48"/>
  <c r="AH1002" i="48"/>
  <c r="AI1002" i="48"/>
  <c r="AK1002" i="48"/>
  <c r="AT1002" i="48"/>
  <c r="AL1002" i="48"/>
  <c r="AQ774" i="48"/>
  <c r="AS774" i="48"/>
  <c r="AN1653" i="48"/>
  <c r="AK1653" i="48"/>
  <c r="AL1653" i="48"/>
  <c r="AI1653" i="48"/>
  <c r="AT1653" i="48"/>
  <c r="AM1653" i="48"/>
  <c r="AH1653" i="48"/>
  <c r="AJ1653" i="48"/>
  <c r="AJ1424" i="48"/>
  <c r="AN1424" i="48"/>
  <c r="AL1424" i="48"/>
  <c r="AM1424" i="48"/>
  <c r="AH1424" i="48"/>
  <c r="AI1424" i="48"/>
  <c r="AK1424" i="48"/>
  <c r="AT1424" i="48"/>
  <c r="AT566" i="48"/>
  <c r="AM566" i="48"/>
  <c r="AI566" i="48"/>
  <c r="AH566" i="48"/>
  <c r="AL566" i="48"/>
  <c r="AJ566" i="48"/>
  <c r="AK566" i="48"/>
  <c r="AN566" i="48"/>
  <c r="AN1959" i="48"/>
  <c r="AL1959" i="48"/>
  <c r="AK1959" i="48"/>
  <c r="AH1959" i="48"/>
  <c r="AT1959" i="48"/>
  <c r="AI1959" i="48"/>
  <c r="AM1959" i="48"/>
  <c r="AJ1959" i="48"/>
  <c r="AK832" i="48"/>
  <c r="AI832" i="48"/>
  <c r="AH832" i="48"/>
  <c r="AM832" i="48"/>
  <c r="AT832" i="48"/>
  <c r="AL832" i="48"/>
  <c r="AJ832" i="48"/>
  <c r="AN832" i="48"/>
  <c r="AN1722" i="48"/>
  <c r="AT1722" i="48"/>
  <c r="AL1722" i="48"/>
  <c r="AK1722" i="48"/>
  <c r="AI1722" i="48"/>
  <c r="AH1722" i="48"/>
  <c r="AM1722" i="48"/>
  <c r="AJ1722" i="48"/>
  <c r="AN1367" i="48"/>
  <c r="AM1367" i="48"/>
  <c r="AH1367" i="48"/>
  <c r="AT1367" i="48"/>
  <c r="AL1367" i="48"/>
  <c r="AK1367" i="48"/>
  <c r="AI1367" i="48"/>
  <c r="AJ1367" i="48"/>
  <c r="AN1474" i="48"/>
  <c r="AL1474" i="48"/>
  <c r="AK1474" i="48"/>
  <c r="AT1474" i="48"/>
  <c r="AH1474" i="48"/>
  <c r="AM1474" i="48"/>
  <c r="AI1474" i="48"/>
  <c r="AJ1474" i="48"/>
  <c r="AS1247" i="48"/>
  <c r="AQ1247" i="48"/>
  <c r="AJ627" i="48"/>
  <c r="AH627" i="48"/>
  <c r="AK627" i="48"/>
  <c r="AI627" i="48"/>
  <c r="AT627" i="48"/>
  <c r="AM627" i="48"/>
  <c r="AL627" i="48"/>
  <c r="AN627" i="48"/>
  <c r="AS1314" i="48"/>
  <c r="AQ1314" i="48"/>
  <c r="AN1314" i="48"/>
  <c r="AJ1314" i="48"/>
  <c r="AT1314" i="48"/>
  <c r="AL1314" i="48"/>
  <c r="AM1314" i="48"/>
  <c r="AH1314" i="48"/>
  <c r="AI1314" i="48"/>
  <c r="AK1314" i="48"/>
  <c r="AT1103" i="48"/>
  <c r="AI1103" i="48"/>
  <c r="AM1103" i="48"/>
  <c r="AN1103" i="48"/>
  <c r="AH1103" i="48"/>
  <c r="AK1103" i="48"/>
  <c r="AL1103" i="48"/>
  <c r="AJ1103" i="48"/>
  <c r="AS1255" i="48"/>
  <c r="AQ1255" i="48"/>
  <c r="AT919" i="48"/>
  <c r="AM919" i="48"/>
  <c r="AI919" i="48"/>
  <c r="AN919" i="48"/>
  <c r="AK919" i="48"/>
  <c r="AH919" i="48"/>
  <c r="AJ919" i="48"/>
  <c r="AL919" i="48"/>
  <c r="AQ1633" i="48"/>
  <c r="AS1633" i="48"/>
  <c r="AS1851" i="48"/>
  <c r="AQ1851" i="48"/>
  <c r="AQ1419" i="48"/>
  <c r="AS1419" i="48"/>
  <c r="AK2024" i="48"/>
  <c r="AN2024" i="48"/>
  <c r="AT2024" i="48"/>
  <c r="AL2024" i="48"/>
  <c r="AI2024" i="48"/>
  <c r="AH2024" i="48"/>
  <c r="AM2024" i="48"/>
  <c r="AJ2024" i="48"/>
  <c r="AN1605" i="48"/>
  <c r="AK1605" i="48"/>
  <c r="AL1605" i="48"/>
  <c r="AI1605" i="48"/>
  <c r="AT1605" i="48"/>
  <c r="AM1605" i="48"/>
  <c r="AH1605" i="48"/>
  <c r="AJ1605" i="48"/>
  <c r="AT987" i="48"/>
  <c r="AM987" i="48"/>
  <c r="AI987" i="48"/>
  <c r="AN987" i="48"/>
  <c r="AK987" i="48"/>
  <c r="AH987" i="48"/>
  <c r="AL987" i="48"/>
  <c r="AJ987" i="48"/>
  <c r="AK692" i="48"/>
  <c r="AM692" i="48"/>
  <c r="AT692" i="48"/>
  <c r="AL692" i="48"/>
  <c r="AI692" i="48"/>
  <c r="AH692" i="48"/>
  <c r="AJ692" i="48"/>
  <c r="AN692" i="48"/>
  <c r="AN1836" i="48"/>
  <c r="AM1836" i="48"/>
  <c r="AH1836" i="48"/>
  <c r="AT1836" i="48"/>
  <c r="AL1836" i="48"/>
  <c r="AK1836" i="48"/>
  <c r="AI1836" i="48"/>
  <c r="AJ1836" i="48"/>
  <c r="AS1995" i="48"/>
  <c r="AQ1995" i="48"/>
  <c r="AJ1460" i="48"/>
  <c r="AN1460" i="48"/>
  <c r="AM1460" i="48"/>
  <c r="AH1460" i="48"/>
  <c r="AI1460" i="48"/>
  <c r="AK1460" i="48"/>
  <c r="AT1460" i="48"/>
  <c r="AL1460" i="48"/>
  <c r="AN1451" i="48"/>
  <c r="AK1451" i="48"/>
  <c r="AL1451" i="48"/>
  <c r="AT1451" i="48"/>
  <c r="AI1451" i="48"/>
  <c r="AH1451" i="48"/>
  <c r="AM1451" i="48"/>
  <c r="AJ1451" i="48"/>
  <c r="AN1326" i="48"/>
  <c r="AJ1326" i="48"/>
  <c r="AM1326" i="48"/>
  <c r="AH1326" i="48"/>
  <c r="AI1326" i="48"/>
  <c r="AK1326" i="48"/>
  <c r="AT1326" i="48"/>
  <c r="AL1326" i="48"/>
  <c r="AN657" i="48"/>
  <c r="AT657" i="48"/>
  <c r="AI657" i="48"/>
  <c r="AM657" i="48"/>
  <c r="AH657" i="48"/>
  <c r="AL657" i="48"/>
  <c r="AK657" i="48"/>
  <c r="AJ657" i="48"/>
  <c r="AQ1565" i="48"/>
  <c r="AS1565" i="48"/>
  <c r="AT1115" i="48"/>
  <c r="AM1115" i="48"/>
  <c r="AI1115" i="48"/>
  <c r="AN1115" i="48"/>
  <c r="AK1115" i="48"/>
  <c r="AH1115" i="48"/>
  <c r="AL1115" i="48"/>
  <c r="AJ1115" i="48"/>
  <c r="AS1294" i="48"/>
  <c r="AQ1294" i="48"/>
  <c r="AN1589" i="48"/>
  <c r="AK1589" i="48"/>
  <c r="AL1589" i="48"/>
  <c r="AI1589" i="48"/>
  <c r="AT1589" i="48"/>
  <c r="AM1589" i="48"/>
  <c r="AH1589" i="48"/>
  <c r="AJ1589" i="48"/>
  <c r="AS1835" i="48"/>
  <c r="AQ1835" i="48"/>
  <c r="AQ1293" i="48"/>
  <c r="AS1293" i="48"/>
  <c r="AS1713" i="48"/>
  <c r="AQ1713" i="48"/>
  <c r="AS912" i="48"/>
  <c r="AQ912" i="48"/>
  <c r="AN1960" i="48"/>
  <c r="AK1960" i="48"/>
  <c r="AL1960" i="48"/>
  <c r="AM1960" i="48"/>
  <c r="AT1960" i="48"/>
  <c r="AH1960" i="48"/>
  <c r="AI1960" i="48"/>
  <c r="AJ1960" i="48"/>
  <c r="AS1080" i="48"/>
  <c r="AQ1080" i="48"/>
  <c r="AS570" i="48"/>
  <c r="AQ570" i="48"/>
  <c r="AS1212" i="48"/>
  <c r="AQ1212" i="48"/>
  <c r="AN701" i="48"/>
  <c r="AT701" i="48"/>
  <c r="AM701" i="48"/>
  <c r="AH701" i="48"/>
  <c r="AL701" i="48"/>
  <c r="AK701" i="48"/>
  <c r="AI701" i="48"/>
  <c r="AJ701" i="48"/>
  <c r="AS647" i="48"/>
  <c r="AQ647" i="48"/>
  <c r="AS1076" i="48"/>
  <c r="AQ1076" i="48"/>
  <c r="AS1920" i="48"/>
  <c r="AQ1920" i="48"/>
  <c r="AN899" i="48"/>
  <c r="AM899" i="48"/>
  <c r="AH899" i="48"/>
  <c r="AK899" i="48"/>
  <c r="AT899" i="48"/>
  <c r="AJ899" i="48"/>
  <c r="AL899" i="48"/>
  <c r="AI899" i="48"/>
  <c r="AS1781" i="48"/>
  <c r="AQ1781" i="48"/>
  <c r="AK652" i="48"/>
  <c r="AI652" i="48"/>
  <c r="AH652" i="48"/>
  <c r="AM652" i="48"/>
  <c r="AT652" i="48"/>
  <c r="AL652" i="48"/>
  <c r="AJ652" i="48"/>
  <c r="AN652" i="48"/>
  <c r="AN1436" i="48"/>
  <c r="AJ1436" i="48"/>
  <c r="AL1436" i="48"/>
  <c r="AM1436" i="48"/>
  <c r="AH1436" i="48"/>
  <c r="AI1436" i="48"/>
  <c r="AK1436" i="48"/>
  <c r="AT1436" i="48"/>
  <c r="AN1110" i="48"/>
  <c r="AM1110" i="48"/>
  <c r="AH1110" i="48"/>
  <c r="AI1110" i="48"/>
  <c r="AK1110" i="48"/>
  <c r="AT1110" i="48"/>
  <c r="AJ1110" i="48"/>
  <c r="AL1110" i="48"/>
  <c r="AN754" i="48"/>
  <c r="AK754" i="48"/>
  <c r="AM754" i="48"/>
  <c r="AH754" i="48"/>
  <c r="AI754" i="48"/>
  <c r="AT754" i="48"/>
  <c r="AL754" i="48"/>
  <c r="AJ754" i="48"/>
  <c r="AS887" i="48"/>
  <c r="AQ887" i="48"/>
  <c r="AK1393" i="48"/>
  <c r="AH1393" i="48"/>
  <c r="AM1393" i="48"/>
  <c r="AT1393" i="48"/>
  <c r="AL1393" i="48"/>
  <c r="AI1393" i="48"/>
  <c r="AJ1393" i="48"/>
  <c r="AN1393" i="48"/>
  <c r="AN922" i="48"/>
  <c r="AJ922" i="48"/>
  <c r="AI922" i="48"/>
  <c r="AK922" i="48"/>
  <c r="AT922" i="48"/>
  <c r="AL922" i="48"/>
  <c r="AM922" i="48"/>
  <c r="AH922" i="48"/>
  <c r="AM1761" i="48"/>
  <c r="AT1761" i="48"/>
  <c r="AJ1761" i="48"/>
  <c r="AL1761" i="48"/>
  <c r="AI1761" i="48"/>
  <c r="AH1761" i="48"/>
  <c r="AN1761" i="48"/>
  <c r="AK1761" i="48"/>
  <c r="AQ1390" i="48"/>
  <c r="AS1390" i="48"/>
  <c r="AQ2001" i="48"/>
  <c r="AS2001" i="48"/>
  <c r="AS1729" i="48"/>
  <c r="AQ1729" i="48"/>
  <c r="AQ686" i="48"/>
  <c r="AS686" i="48"/>
  <c r="AQ917" i="48"/>
  <c r="AS917" i="48"/>
  <c r="AS1559" i="48"/>
  <c r="AQ1559" i="48"/>
  <c r="AN989" i="48"/>
  <c r="AL989" i="48"/>
  <c r="AK989" i="48"/>
  <c r="AT989" i="48"/>
  <c r="AH989" i="48"/>
  <c r="AM989" i="48"/>
  <c r="AI989" i="48"/>
  <c r="AJ989" i="48"/>
  <c r="AS712" i="48"/>
  <c r="AQ712" i="48"/>
  <c r="AK712" i="48"/>
  <c r="AT712" i="48"/>
  <c r="AL712" i="48"/>
  <c r="AI712" i="48"/>
  <c r="AH712" i="48"/>
  <c r="AM712" i="48"/>
  <c r="AN712" i="48"/>
  <c r="AJ712" i="48"/>
  <c r="AN1644" i="48"/>
  <c r="AL1644" i="48"/>
  <c r="AK1644" i="48"/>
  <c r="AT1644" i="48"/>
  <c r="AH1644" i="48"/>
  <c r="AJ1644" i="48"/>
  <c r="AI1644" i="48"/>
  <c r="AM1644" i="48"/>
  <c r="AN1420" i="48"/>
  <c r="AJ1420" i="48"/>
  <c r="AI1420" i="48"/>
  <c r="AK1420" i="48"/>
  <c r="AT1420" i="48"/>
  <c r="AL1420" i="48"/>
  <c r="AM1420" i="48"/>
  <c r="AH1420" i="48"/>
  <c r="AQ902" i="48"/>
  <c r="AS902" i="48"/>
  <c r="AQ569" i="48"/>
  <c r="AS569" i="48"/>
  <c r="AK576" i="48"/>
  <c r="AT576" i="48"/>
  <c r="AI576" i="48"/>
  <c r="AN576" i="48"/>
  <c r="AH576" i="48"/>
  <c r="AM576" i="48"/>
  <c r="AJ576" i="48"/>
  <c r="AL576" i="48"/>
  <c r="AN1117" i="48"/>
  <c r="AL1117" i="48"/>
  <c r="AK1117" i="48"/>
  <c r="AT1117" i="48"/>
  <c r="AH1117" i="48"/>
  <c r="AM1117" i="48"/>
  <c r="AI1117" i="48"/>
  <c r="AJ1117" i="48"/>
  <c r="AS847" i="48"/>
  <c r="AQ847" i="48"/>
  <c r="AS1344" i="48"/>
  <c r="AQ1344" i="48"/>
  <c r="AQ1784" i="48"/>
  <c r="AS1784" i="48"/>
  <c r="AN815" i="48"/>
  <c r="AJ815" i="48"/>
  <c r="AI815" i="48"/>
  <c r="AT815" i="48"/>
  <c r="AM815" i="48"/>
  <c r="AL815" i="48"/>
  <c r="AH815" i="48"/>
  <c r="AK815" i="48"/>
  <c r="AN1740" i="48"/>
  <c r="AJ1740" i="48"/>
  <c r="AM1740" i="48"/>
  <c r="AH1740" i="48"/>
  <c r="AI1740" i="48"/>
  <c r="AK1740" i="48"/>
  <c r="AT1740" i="48"/>
  <c r="AL1740" i="48"/>
  <c r="AS999" i="48"/>
  <c r="AQ999" i="48"/>
  <c r="AN1394" i="48"/>
  <c r="AK1394" i="48"/>
  <c r="AT1394" i="48"/>
  <c r="AH1394" i="48"/>
  <c r="AL1394" i="48"/>
  <c r="AI1394" i="48"/>
  <c r="AM1394" i="48"/>
  <c r="AJ1394" i="48"/>
  <c r="AN1006" i="48"/>
  <c r="AJ1006" i="48"/>
  <c r="AM1006" i="48"/>
  <c r="AH1006" i="48"/>
  <c r="AI1006" i="48"/>
  <c r="AK1006" i="48"/>
  <c r="AT1006" i="48"/>
  <c r="AL1006" i="48"/>
  <c r="AQ1695" i="48"/>
  <c r="AS1695" i="48"/>
  <c r="AN865" i="48"/>
  <c r="AL865" i="48"/>
  <c r="AK865" i="48"/>
  <c r="AT865" i="48"/>
  <c r="AH865" i="48"/>
  <c r="AI865" i="48"/>
  <c r="AJ865" i="48"/>
  <c r="AM865" i="48"/>
  <c r="AN849" i="48"/>
  <c r="AK849" i="48"/>
  <c r="AI849" i="48"/>
  <c r="AT849" i="48"/>
  <c r="AM849" i="48"/>
  <c r="AH849" i="48"/>
  <c r="AL849" i="48"/>
  <c r="AJ849" i="48"/>
  <c r="AK594" i="48"/>
  <c r="AL594" i="48"/>
  <c r="AM594" i="48"/>
  <c r="AH594" i="48"/>
  <c r="AJ594" i="48"/>
  <c r="AI594" i="48"/>
  <c r="AN594" i="48"/>
  <c r="AT594" i="48"/>
  <c r="AS1215" i="48"/>
  <c r="AQ1215" i="48"/>
  <c r="AN1215" i="48"/>
  <c r="AK1215" i="48"/>
  <c r="AI1215" i="48"/>
  <c r="AM1215" i="48"/>
  <c r="AH1215" i="48"/>
  <c r="AL1215" i="48"/>
  <c r="AT1215" i="48"/>
  <c r="AJ1215" i="48"/>
  <c r="AQ1233" i="48"/>
  <c r="AS1233" i="48"/>
  <c r="AJ2010" i="48"/>
  <c r="AI2010" i="48"/>
  <c r="AK2010" i="48"/>
  <c r="AN2010" i="48"/>
  <c r="AT2010" i="48"/>
  <c r="AM2010" i="48"/>
  <c r="AL2010" i="48"/>
  <c r="AH2010" i="48"/>
  <c r="AN1746" i="48"/>
  <c r="AI1746" i="48"/>
  <c r="AM1746" i="48"/>
  <c r="AH1746" i="48"/>
  <c r="AT1746" i="48"/>
  <c r="AL1746" i="48"/>
  <c r="AK1746" i="48"/>
  <c r="AJ1746" i="48"/>
  <c r="AQ834" i="48"/>
  <c r="AS834" i="48"/>
  <c r="AN1703" i="48"/>
  <c r="AH1703" i="48"/>
  <c r="AT1703" i="48"/>
  <c r="AL1703" i="48"/>
  <c r="AK1703" i="48"/>
  <c r="AI1703" i="48"/>
  <c r="AM1703" i="48"/>
  <c r="AJ1703" i="48"/>
  <c r="AS1497" i="48"/>
  <c r="AQ1497" i="48"/>
  <c r="AN1191" i="48"/>
  <c r="AT1191" i="48"/>
  <c r="AL1191" i="48"/>
  <c r="AK1191" i="48"/>
  <c r="AI1191" i="48"/>
  <c r="AH1191" i="48"/>
  <c r="AM1191" i="48"/>
  <c r="AJ1191" i="48"/>
  <c r="AN825" i="48"/>
  <c r="AL825" i="48"/>
  <c r="AK825" i="48"/>
  <c r="AI825" i="48"/>
  <c r="AT825" i="48"/>
  <c r="AM825" i="48"/>
  <c r="AH825" i="48"/>
  <c r="AJ825" i="48"/>
  <c r="AN1022" i="48"/>
  <c r="AJ1022" i="48"/>
  <c r="AT1022" i="48"/>
  <c r="AL1022" i="48"/>
  <c r="AM1022" i="48"/>
  <c r="AH1022" i="48"/>
  <c r="AI1022" i="48"/>
  <c r="AK1022" i="48"/>
  <c r="AQ886" i="48"/>
  <c r="AS886" i="48"/>
  <c r="AS1330" i="48"/>
  <c r="AQ1330" i="48"/>
  <c r="AQ942" i="48"/>
  <c r="AS942" i="48"/>
  <c r="AK2041" i="48"/>
  <c r="AN2041" i="48"/>
  <c r="AT2041" i="48"/>
  <c r="AI2041" i="48"/>
  <c r="AJ2041" i="48"/>
  <c r="AM2041" i="48"/>
  <c r="AL2041" i="48"/>
  <c r="AH2041" i="48"/>
  <c r="AS1461" i="48"/>
  <c r="AQ1461" i="48"/>
  <c r="AQ1816" i="48"/>
  <c r="AS1816" i="48"/>
  <c r="AQ2030" i="48"/>
  <c r="AS2030" i="48"/>
  <c r="AK1391" i="48"/>
  <c r="AJ1391" i="48"/>
  <c r="AT1391" i="48"/>
  <c r="AL1391" i="48"/>
  <c r="AM1391" i="48"/>
  <c r="AH1391" i="48"/>
  <c r="AI1391" i="48"/>
  <c r="AN1391" i="48"/>
  <c r="AQ1225" i="48"/>
  <c r="AS1225" i="48"/>
  <c r="AS2005" i="48"/>
  <c r="AQ2005" i="48"/>
  <c r="AN2005" i="48"/>
  <c r="AJ2005" i="48"/>
  <c r="AH2005" i="48"/>
  <c r="AL2005" i="48"/>
  <c r="AM2005" i="48"/>
  <c r="AK2005" i="48"/>
  <c r="AI2005" i="48"/>
  <c r="AT2005" i="48"/>
  <c r="AL1058" i="48"/>
  <c r="AJ1058" i="48"/>
  <c r="AM1058" i="48"/>
  <c r="AH1058" i="48"/>
  <c r="AI1058" i="48"/>
  <c r="AK1058" i="48"/>
  <c r="AT1058" i="48"/>
  <c r="AN1058" i="48"/>
  <c r="AS976" i="48"/>
  <c r="AQ976" i="48"/>
  <c r="AN1635" i="48"/>
  <c r="AI1635" i="48"/>
  <c r="AM1635" i="48"/>
  <c r="AH1635" i="48"/>
  <c r="AT1635" i="48"/>
  <c r="AL1635" i="48"/>
  <c r="AK1635" i="48"/>
  <c r="AJ1635" i="48"/>
  <c r="AS1599" i="48"/>
  <c r="AQ1599" i="48"/>
  <c r="AQ697" i="48"/>
  <c r="AS697" i="48"/>
  <c r="AN2021" i="48"/>
  <c r="AJ2021" i="48"/>
  <c r="AM2021" i="48"/>
  <c r="AH2021" i="48"/>
  <c r="AI2021" i="48"/>
  <c r="AK2021" i="48"/>
  <c r="AT2021" i="48"/>
  <c r="AL2021" i="48"/>
  <c r="AQ1085" i="48"/>
  <c r="AS1085" i="48"/>
  <c r="AN1596" i="48"/>
  <c r="AL1596" i="48"/>
  <c r="AK1596" i="48"/>
  <c r="AT1596" i="48"/>
  <c r="AH1596" i="48"/>
  <c r="AJ1596" i="48"/>
  <c r="AI1596" i="48"/>
  <c r="AM1596" i="48"/>
  <c r="AQ408" i="48"/>
  <c r="AS408" i="48"/>
  <c r="AL289" i="48"/>
  <c r="AM289" i="48"/>
  <c r="AS289" i="48" s="1"/>
  <c r="AH289" i="48"/>
  <c r="AJ289" i="48"/>
  <c r="AQ289" i="48" s="1"/>
  <c r="AK289" i="48"/>
  <c r="AI289" i="48"/>
  <c r="AT289" i="48"/>
  <c r="AN524" i="48"/>
  <c r="AL524" i="48"/>
  <c r="AT524" i="48"/>
  <c r="AK524" i="48"/>
  <c r="AH524" i="48"/>
  <c r="AJ524" i="48"/>
  <c r="AI524" i="48"/>
  <c r="AM524" i="48"/>
  <c r="AN423" i="48"/>
  <c r="AT423" i="48"/>
  <c r="AL423" i="48"/>
  <c r="AK423" i="48"/>
  <c r="AI423" i="48"/>
  <c r="AM423" i="48"/>
  <c r="AH423" i="48"/>
  <c r="AJ423" i="48"/>
  <c r="AN492" i="48"/>
  <c r="AT492" i="48"/>
  <c r="AK492" i="48"/>
  <c r="AH492" i="48"/>
  <c r="AL492" i="48"/>
  <c r="AJ492" i="48"/>
  <c r="AI492" i="48"/>
  <c r="AM492" i="48"/>
  <c r="AJ202" i="48"/>
  <c r="AQ202" i="48" s="1"/>
  <c r="AI202" i="48"/>
  <c r="AK202" i="48"/>
  <c r="AT202" i="48"/>
  <c r="AM202" i="48"/>
  <c r="AS202" i="48" s="1"/>
  <c r="AL202" i="48"/>
  <c r="AH202" i="48"/>
  <c r="AQ249" i="48"/>
  <c r="AS249" i="48"/>
  <c r="AQ296" i="48"/>
  <c r="AS296" i="48"/>
  <c r="AQ504" i="48"/>
  <c r="AS504" i="48"/>
  <c r="AN489" i="48"/>
  <c r="AJ489" i="48"/>
  <c r="AK489" i="48"/>
  <c r="AT489" i="48"/>
  <c r="AM489" i="48"/>
  <c r="AL489" i="48"/>
  <c r="AI489" i="48"/>
  <c r="AH489" i="48"/>
  <c r="AQ156" i="48"/>
  <c r="AS156" i="48"/>
  <c r="AQ337" i="48"/>
  <c r="AS337" i="48"/>
  <c r="AN318" i="48"/>
  <c r="AJ318" i="48"/>
  <c r="AI318" i="48"/>
  <c r="AH318" i="48"/>
  <c r="AK318" i="48"/>
  <c r="AT318" i="48"/>
  <c r="AM318" i="48"/>
  <c r="AL318" i="48"/>
  <c r="AQ336" i="48"/>
  <c r="AS336" i="48"/>
  <c r="AN359" i="48"/>
  <c r="AT359" i="48"/>
  <c r="AL359" i="48"/>
  <c r="AK359" i="48"/>
  <c r="AI359" i="48"/>
  <c r="AM359" i="48"/>
  <c r="AH359" i="48"/>
  <c r="AJ359" i="48"/>
  <c r="AN360" i="48"/>
  <c r="AL360" i="48"/>
  <c r="AK360" i="48"/>
  <c r="AT360" i="48"/>
  <c r="AH360" i="48"/>
  <c r="AI360" i="48"/>
  <c r="AM360" i="48"/>
  <c r="AJ360" i="48"/>
  <c r="AS351" i="48"/>
  <c r="AQ351" i="48"/>
  <c r="AN351" i="48"/>
  <c r="AK351" i="48"/>
  <c r="AI351" i="48"/>
  <c r="AM351" i="48"/>
  <c r="AH351" i="48"/>
  <c r="AT351" i="48"/>
  <c r="AL351" i="48"/>
  <c r="AJ351" i="48"/>
  <c r="AN531" i="48"/>
  <c r="AK531" i="48"/>
  <c r="AI531" i="48"/>
  <c r="AT531" i="48"/>
  <c r="AM531" i="48"/>
  <c r="AH531" i="48"/>
  <c r="AL531" i="48"/>
  <c r="AJ531" i="48"/>
  <c r="AS234" i="48"/>
  <c r="AQ234" i="48"/>
  <c r="AS159" i="48"/>
  <c r="AQ159" i="48"/>
  <c r="AK60" i="48"/>
  <c r="AT60" i="48"/>
  <c r="AH60" i="48"/>
  <c r="AL60" i="48"/>
  <c r="AI60" i="48"/>
  <c r="AM60" i="48"/>
  <c r="AS60" i="48" s="1"/>
  <c r="AJ60" i="48"/>
  <c r="AQ60" i="48" s="1"/>
  <c r="AN459" i="48"/>
  <c r="AT459" i="48"/>
  <c r="AL459" i="48"/>
  <c r="AK459" i="48"/>
  <c r="AI459" i="48"/>
  <c r="AM459" i="48"/>
  <c r="AH459" i="48"/>
  <c r="AJ459" i="48"/>
  <c r="AT236" i="48"/>
  <c r="AH236" i="48"/>
  <c r="AL236" i="48"/>
  <c r="AK236" i="48"/>
  <c r="AI236" i="48"/>
  <c r="AM236" i="48"/>
  <c r="AS236" i="48" s="1"/>
  <c r="AJ236" i="48"/>
  <c r="AQ236" i="48" s="1"/>
  <c r="AJ134" i="48"/>
  <c r="AQ134" i="48" s="1"/>
  <c r="AL134" i="48"/>
  <c r="AH134" i="48"/>
  <c r="AI134" i="48"/>
  <c r="AK134" i="48"/>
  <c r="AT134" i="48"/>
  <c r="AM134" i="48"/>
  <c r="AS134" i="48" s="1"/>
  <c r="AS507" i="48"/>
  <c r="AQ507" i="48"/>
  <c r="AS502" i="48"/>
  <c r="AQ502" i="48"/>
  <c r="AS498" i="48"/>
  <c r="AQ498" i="48"/>
  <c r="AS282" i="48"/>
  <c r="AQ282" i="48"/>
  <c r="AJ305" i="48"/>
  <c r="AM305" i="48"/>
  <c r="AH305" i="48"/>
  <c r="AI305" i="48"/>
  <c r="AT305" i="48"/>
  <c r="AK305" i="48"/>
  <c r="AN305" i="48"/>
  <c r="AL305" i="48"/>
  <c r="AK477" i="48"/>
  <c r="AJ477" i="48"/>
  <c r="AM477" i="48"/>
  <c r="AH477" i="48"/>
  <c r="AI477" i="48"/>
  <c r="AN477" i="48"/>
  <c r="AT477" i="48"/>
  <c r="AL477" i="48"/>
  <c r="AS410" i="48"/>
  <c r="AQ410" i="48"/>
  <c r="AK453" i="48"/>
  <c r="AT453" i="48"/>
  <c r="AL453" i="48"/>
  <c r="AJ453" i="48"/>
  <c r="AM453" i="48"/>
  <c r="AH453" i="48"/>
  <c r="AI453" i="48"/>
  <c r="AN453" i="48"/>
  <c r="AS471" i="48"/>
  <c r="AQ471" i="48"/>
  <c r="AK109" i="48"/>
  <c r="AJ109" i="48"/>
  <c r="AQ109" i="48" s="1"/>
  <c r="AI109" i="48"/>
  <c r="AT109" i="48"/>
  <c r="AL109" i="48"/>
  <c r="AM109" i="48"/>
  <c r="AS109" i="48" s="1"/>
  <c r="AH109" i="48"/>
  <c r="AI239" i="48"/>
  <c r="AT239" i="48"/>
  <c r="AM239" i="48"/>
  <c r="AS239" i="48" s="1"/>
  <c r="AH239" i="48"/>
  <c r="AL239" i="48"/>
  <c r="AK239" i="48"/>
  <c r="AJ239" i="48"/>
  <c r="AQ239" i="48" s="1"/>
  <c r="AQ209" i="48"/>
  <c r="AS209" i="48"/>
  <c r="AN1507" i="48"/>
  <c r="AK1507" i="48"/>
  <c r="AT1507" i="48"/>
  <c r="AI1507" i="48"/>
  <c r="AM1507" i="48"/>
  <c r="AJ1507" i="48"/>
  <c r="AH1507" i="48"/>
  <c r="AL1507" i="48"/>
  <c r="AS1612" i="48"/>
  <c r="AQ1612" i="48"/>
  <c r="AN1832" i="48"/>
  <c r="AI1832" i="48"/>
  <c r="AM1832" i="48"/>
  <c r="AH1832" i="48"/>
  <c r="AT1832" i="48"/>
  <c r="AL1832" i="48"/>
  <c r="AK1832" i="48"/>
  <c r="AJ1832" i="48"/>
  <c r="AQ1333" i="48"/>
  <c r="AS1333" i="48"/>
  <c r="AS1833" i="48"/>
  <c r="AQ1833" i="48"/>
  <c r="AS1567" i="48"/>
  <c r="AQ1567" i="48"/>
  <c r="AQ1532" i="48"/>
  <c r="AS1532" i="48"/>
  <c r="AS1107" i="48"/>
  <c r="AQ1107" i="48"/>
  <c r="AS1606" i="48"/>
  <c r="AQ1606" i="48"/>
  <c r="AS807" i="48"/>
  <c r="AQ807" i="48"/>
  <c r="AS1938" i="48"/>
  <c r="AQ1938" i="48"/>
  <c r="AN1938" i="48"/>
  <c r="AK1938" i="48"/>
  <c r="AI1938" i="48"/>
  <c r="AM1938" i="48"/>
  <c r="AL1938" i="48"/>
  <c r="AH1938" i="48"/>
  <c r="AT1938" i="48"/>
  <c r="AJ1938" i="48"/>
  <c r="AQ674" i="48"/>
  <c r="AS674" i="48"/>
  <c r="AQ601" i="48"/>
  <c r="AS601" i="48"/>
  <c r="AS1779" i="48"/>
  <c r="AQ1779" i="48"/>
  <c r="AQ1755" i="48"/>
  <c r="AS1755" i="48"/>
  <c r="AN1724" i="48"/>
  <c r="AJ1724" i="48"/>
  <c r="AI1724" i="48"/>
  <c r="AK1724" i="48"/>
  <c r="AT1724" i="48"/>
  <c r="AL1724" i="48"/>
  <c r="AM1724" i="48"/>
  <c r="AH1724" i="48"/>
  <c r="AM1206" i="48"/>
  <c r="AH1206" i="48"/>
  <c r="AI1206" i="48"/>
  <c r="AK1206" i="48"/>
  <c r="AT1206" i="48"/>
  <c r="AN1206" i="48"/>
  <c r="AL1206" i="48"/>
  <c r="AJ1206" i="48"/>
  <c r="AN1662" i="48"/>
  <c r="AJ1662" i="48"/>
  <c r="AL1662" i="48"/>
  <c r="AM1662" i="48"/>
  <c r="AH1662" i="48"/>
  <c r="AI1662" i="48"/>
  <c r="AK1662" i="48"/>
  <c r="AT1662" i="48"/>
  <c r="AN1125" i="48"/>
  <c r="AL1125" i="48"/>
  <c r="AT1125" i="48"/>
  <c r="AK1125" i="48"/>
  <c r="AH1125" i="48"/>
  <c r="AI1125" i="48"/>
  <c r="AJ1125" i="48"/>
  <c r="AM1125" i="48"/>
  <c r="AS1190" i="48"/>
  <c r="AQ1190" i="48"/>
  <c r="AN1184" i="48"/>
  <c r="AL1184" i="48"/>
  <c r="AK1184" i="48"/>
  <c r="AT1184" i="48"/>
  <c r="AH1184" i="48"/>
  <c r="AI1184" i="48"/>
  <c r="AM1184" i="48"/>
  <c r="AJ1184" i="48"/>
  <c r="AS1849" i="48"/>
  <c r="AQ1849" i="48"/>
  <c r="AS1375" i="48"/>
  <c r="AQ1375" i="48"/>
  <c r="AS2015" i="48"/>
  <c r="AQ2015" i="48"/>
  <c r="AS608" i="48"/>
  <c r="AQ608" i="48"/>
  <c r="AN1588" i="48"/>
  <c r="AL1588" i="48"/>
  <c r="AK1588" i="48"/>
  <c r="AT1588" i="48"/>
  <c r="AH1588" i="48"/>
  <c r="AI1588" i="48"/>
  <c r="AM1588" i="48"/>
  <c r="AJ1588" i="48"/>
  <c r="AN2047" i="48"/>
  <c r="AK2047" i="48"/>
  <c r="AT2047" i="48"/>
  <c r="AH2047" i="48"/>
  <c r="AL2047" i="48"/>
  <c r="AI2047" i="48"/>
  <c r="AJ2047" i="48"/>
  <c r="AM2047" i="48"/>
  <c r="AS1917" i="48"/>
  <c r="AQ1917" i="48"/>
  <c r="AS664" i="48"/>
  <c r="AQ664" i="48"/>
  <c r="AK664" i="48"/>
  <c r="AT664" i="48"/>
  <c r="AL664" i="48"/>
  <c r="AI664" i="48"/>
  <c r="AH664" i="48"/>
  <c r="AM664" i="48"/>
  <c r="AN664" i="48"/>
  <c r="AJ664" i="48"/>
  <c r="AK764" i="48"/>
  <c r="AH764" i="48"/>
  <c r="AT764" i="48"/>
  <c r="AM764" i="48"/>
  <c r="AL764" i="48"/>
  <c r="AI764" i="48"/>
  <c r="AJ764" i="48"/>
  <c r="AN764" i="48"/>
  <c r="AK768" i="48"/>
  <c r="AH768" i="48"/>
  <c r="AM768" i="48"/>
  <c r="AT768" i="48"/>
  <c r="AL768" i="48"/>
  <c r="AI768" i="48"/>
  <c r="AJ768" i="48"/>
  <c r="AN768" i="48"/>
  <c r="AN1382" i="48"/>
  <c r="AT1382" i="48"/>
  <c r="AH1382" i="48"/>
  <c r="AL1382" i="48"/>
  <c r="AK1382" i="48"/>
  <c r="AI1382" i="48"/>
  <c r="AJ1382" i="48"/>
  <c r="AM1382" i="48"/>
  <c r="AS955" i="48"/>
  <c r="AQ955" i="48"/>
  <c r="AN1305" i="48"/>
  <c r="AK1305" i="48"/>
  <c r="AH1305" i="48"/>
  <c r="AL1305" i="48"/>
  <c r="AI1305" i="48"/>
  <c r="AT1305" i="48"/>
  <c r="AM1305" i="48"/>
  <c r="AJ1305" i="48"/>
  <c r="AQ1037" i="48"/>
  <c r="AS1037" i="48"/>
  <c r="AS680" i="48"/>
  <c r="AQ680" i="48"/>
  <c r="AQ1172" i="48"/>
  <c r="AS1172" i="48"/>
  <c r="AI703" i="48"/>
  <c r="AN703" i="48"/>
  <c r="AJ703" i="48"/>
  <c r="AH703" i="48"/>
  <c r="AK703" i="48"/>
  <c r="AT703" i="48"/>
  <c r="AM703" i="48"/>
  <c r="AL703" i="48"/>
  <c r="AS1774" i="48"/>
  <c r="AQ1774" i="48"/>
  <c r="AS1180" i="48"/>
  <c r="AQ1180" i="48"/>
  <c r="AQ1181" i="48"/>
  <c r="AS1181" i="48"/>
  <c r="AS1306" i="48"/>
  <c r="AQ1306" i="48"/>
  <c r="AK1551" i="48"/>
  <c r="AM1551" i="48"/>
  <c r="AT1551" i="48"/>
  <c r="AL1551" i="48"/>
  <c r="AI1551" i="48"/>
  <c r="AH1551" i="48"/>
  <c r="AJ1551" i="48"/>
  <c r="AN1551" i="48"/>
  <c r="AM1346" i="48"/>
  <c r="AH1346" i="48"/>
  <c r="AI1346" i="48"/>
  <c r="AK1346" i="48"/>
  <c r="AT1346" i="48"/>
  <c r="AN1346" i="48"/>
  <c r="AL1346" i="48"/>
  <c r="AJ1346" i="48"/>
  <c r="AN1136" i="48"/>
  <c r="AM1136" i="48"/>
  <c r="AH1136" i="48"/>
  <c r="AT1136" i="48"/>
  <c r="AL1136" i="48"/>
  <c r="AK1136" i="48"/>
  <c r="AI1136" i="48"/>
  <c r="AJ1136" i="48"/>
  <c r="AS603" i="48"/>
  <c r="AQ603" i="48"/>
  <c r="AJ603" i="48"/>
  <c r="AK603" i="48"/>
  <c r="AI603" i="48"/>
  <c r="AT603" i="48"/>
  <c r="AM603" i="48"/>
  <c r="AL603" i="48"/>
  <c r="AN603" i="48"/>
  <c r="AH603" i="48"/>
  <c r="AQ738" i="48"/>
  <c r="AS738" i="48"/>
  <c r="AT1031" i="48"/>
  <c r="AI1031" i="48"/>
  <c r="AM1031" i="48"/>
  <c r="AN1031" i="48"/>
  <c r="AH1031" i="48"/>
  <c r="AJ1031" i="48"/>
  <c r="AK1031" i="48"/>
  <c r="AL1031" i="48"/>
  <c r="AN1675" i="48"/>
  <c r="AI1675" i="48"/>
  <c r="AM1675" i="48"/>
  <c r="AH1675" i="48"/>
  <c r="AT1675" i="48"/>
  <c r="AL1675" i="48"/>
  <c r="AK1675" i="48"/>
  <c r="AJ1675" i="48"/>
  <c r="AN1863" i="48"/>
  <c r="AJ1863" i="48"/>
  <c r="AM1863" i="48"/>
  <c r="AH1863" i="48"/>
  <c r="AI1863" i="48"/>
  <c r="AK1863" i="48"/>
  <c r="AT1863" i="48"/>
  <c r="AL1863" i="48"/>
  <c r="AS1176" i="48"/>
  <c r="AQ1176" i="48"/>
  <c r="AK610" i="48"/>
  <c r="AL610" i="48"/>
  <c r="AJ610" i="48"/>
  <c r="AM610" i="48"/>
  <c r="AH610" i="48"/>
  <c r="AI610" i="48"/>
  <c r="AN610" i="48"/>
  <c r="AT610" i="48"/>
  <c r="AS1238" i="48"/>
  <c r="AQ1238" i="48"/>
  <c r="AN1422" i="48"/>
  <c r="AL1422" i="48"/>
  <c r="AK1422" i="48"/>
  <c r="AT1422" i="48"/>
  <c r="AH1422" i="48"/>
  <c r="AI1422" i="48"/>
  <c r="AJ1422" i="48"/>
  <c r="AM1422" i="48"/>
  <c r="AS667" i="48"/>
  <c r="AQ667" i="48"/>
  <c r="AN1452" i="48"/>
  <c r="AJ1452" i="48"/>
  <c r="AI1452" i="48"/>
  <c r="AK1452" i="48"/>
  <c r="AT1452" i="48"/>
  <c r="AL1452" i="48"/>
  <c r="AM1452" i="48"/>
  <c r="AH1452" i="48"/>
  <c r="AT951" i="48"/>
  <c r="AI951" i="48"/>
  <c r="AM951" i="48"/>
  <c r="AN951" i="48"/>
  <c r="AK951" i="48"/>
  <c r="AH951" i="48"/>
  <c r="AJ951" i="48"/>
  <c r="AL951" i="48"/>
  <c r="AN1828" i="48"/>
  <c r="AT1828" i="48"/>
  <c r="AL1828" i="48"/>
  <c r="AK1828" i="48"/>
  <c r="AM1828" i="48"/>
  <c r="AI1828" i="48"/>
  <c r="AH1828" i="48"/>
  <c r="AJ1828" i="48"/>
  <c r="AS1527" i="48"/>
  <c r="AQ1527" i="48"/>
  <c r="AN1738" i="48"/>
  <c r="AM1738" i="48"/>
  <c r="AH1738" i="48"/>
  <c r="AT1738" i="48"/>
  <c r="AL1738" i="48"/>
  <c r="AK1738" i="48"/>
  <c r="AI1738" i="48"/>
  <c r="AJ1738" i="48"/>
  <c r="AN1792" i="48"/>
  <c r="AK1792" i="48"/>
  <c r="AT1792" i="48"/>
  <c r="AM1792" i="48"/>
  <c r="AH1792" i="48"/>
  <c r="AL1792" i="48"/>
  <c r="AI1792" i="48"/>
  <c r="AJ1792" i="48"/>
  <c r="AS2036" i="48"/>
  <c r="AQ2036" i="48"/>
  <c r="AS1734" i="48"/>
  <c r="AQ1734" i="48"/>
  <c r="AS1450" i="48"/>
  <c r="AQ1450" i="48"/>
  <c r="AN1353" i="48"/>
  <c r="AM1353" i="48"/>
  <c r="AK1353" i="48"/>
  <c r="AI1353" i="48"/>
  <c r="AT1353" i="48"/>
  <c r="AH1353" i="48"/>
  <c r="AL1353" i="48"/>
  <c r="AJ1353" i="48"/>
  <c r="AN1853" i="48"/>
  <c r="AL1853" i="48"/>
  <c r="AK1853" i="48"/>
  <c r="AH1853" i="48"/>
  <c r="AT1853" i="48"/>
  <c r="AJ1853" i="48"/>
  <c r="AI1853" i="48"/>
  <c r="AM1853" i="48"/>
  <c r="AK1543" i="48"/>
  <c r="AI1543" i="48"/>
  <c r="AH1543" i="48"/>
  <c r="AM1543" i="48"/>
  <c r="AT1543" i="48"/>
  <c r="AL1543" i="48"/>
  <c r="AJ1543" i="48"/>
  <c r="AN1543" i="48"/>
  <c r="AS1402" i="48"/>
  <c r="AQ1402" i="48"/>
  <c r="AS1975" i="48"/>
  <c r="AQ1975" i="48"/>
  <c r="AI719" i="48"/>
  <c r="AN719" i="48"/>
  <c r="AJ719" i="48"/>
  <c r="AH719" i="48"/>
  <c r="AK719" i="48"/>
  <c r="AT719" i="48"/>
  <c r="AM719" i="48"/>
  <c r="AL719" i="48"/>
  <c r="AN1221" i="48"/>
  <c r="AK1221" i="48"/>
  <c r="AT1221" i="48"/>
  <c r="AM1221" i="48"/>
  <c r="AH1221" i="48"/>
  <c r="AJ1221" i="48"/>
  <c r="AL1221" i="48"/>
  <c r="AI1221" i="48"/>
  <c r="AS795" i="48"/>
  <c r="AQ795" i="48"/>
  <c r="AN795" i="48"/>
  <c r="AJ795" i="48"/>
  <c r="AK795" i="48"/>
  <c r="AT795" i="48"/>
  <c r="AM795" i="48"/>
  <c r="AL795" i="48"/>
  <c r="AI795" i="48"/>
  <c r="AH795" i="48"/>
  <c r="AS583" i="48"/>
  <c r="AQ583" i="48"/>
  <c r="AS1441" i="48"/>
  <c r="AQ1441" i="48"/>
  <c r="AS1897" i="48"/>
  <c r="AQ1897" i="48"/>
  <c r="AS1884" i="48"/>
  <c r="AQ1884" i="48"/>
  <c r="AQ593" i="48"/>
  <c r="AS593" i="48"/>
  <c r="AS1893" i="48"/>
  <c r="AQ1893" i="48"/>
  <c r="AN1311" i="48"/>
  <c r="AI1311" i="48"/>
  <c r="AM1311" i="48"/>
  <c r="AH1311" i="48"/>
  <c r="AT1311" i="48"/>
  <c r="AL1311" i="48"/>
  <c r="AK1311" i="48"/>
  <c r="AJ1311" i="48"/>
  <c r="AS1794" i="48"/>
  <c r="AQ1794" i="48"/>
  <c r="AS828" i="48"/>
  <c r="AQ828" i="48"/>
  <c r="AN609" i="48"/>
  <c r="AI609" i="48"/>
  <c r="AM609" i="48"/>
  <c r="AH609" i="48"/>
  <c r="AT609" i="48"/>
  <c r="AL609" i="48"/>
  <c r="AK609" i="48"/>
  <c r="AJ609" i="48"/>
  <c r="AN1200" i="48"/>
  <c r="AL1200" i="48"/>
  <c r="AK1200" i="48"/>
  <c r="AT1200" i="48"/>
  <c r="AH1200" i="48"/>
  <c r="AI1200" i="48"/>
  <c r="AM1200" i="48"/>
  <c r="AJ1200" i="48"/>
  <c r="AN1299" i="48"/>
  <c r="AI1299" i="48"/>
  <c r="AM1299" i="48"/>
  <c r="AH1299" i="48"/>
  <c r="AT1299" i="48"/>
  <c r="AL1299" i="48"/>
  <c r="AK1299" i="48"/>
  <c r="AJ1299" i="48"/>
  <c r="AS1775" i="48"/>
  <c r="AQ1775" i="48"/>
  <c r="AQ958" i="48"/>
  <c r="AS958" i="48"/>
  <c r="AQ1715" i="48"/>
  <c r="AS1715" i="48"/>
  <c r="AN1742" i="48"/>
  <c r="AI1742" i="48"/>
  <c r="AM1742" i="48"/>
  <c r="AH1742" i="48"/>
  <c r="AT1742" i="48"/>
  <c r="AL1742" i="48"/>
  <c r="AK1742" i="48"/>
  <c r="AJ1742" i="48"/>
  <c r="AS1008" i="48"/>
  <c r="AQ1008" i="48"/>
  <c r="AQ1086" i="48"/>
  <c r="AS1086" i="48"/>
  <c r="AS1207" i="48"/>
  <c r="AQ1207" i="48"/>
  <c r="AN1207" i="48"/>
  <c r="AK1207" i="48"/>
  <c r="AI1207" i="48"/>
  <c r="AM1207" i="48"/>
  <c r="AH1207" i="48"/>
  <c r="AT1207" i="48"/>
  <c r="AL1207" i="48"/>
  <c r="AJ1207" i="48"/>
  <c r="AM1302" i="48"/>
  <c r="AH1302" i="48"/>
  <c r="AI1302" i="48"/>
  <c r="AK1302" i="48"/>
  <c r="AT1302" i="48"/>
  <c r="AN1302" i="48"/>
  <c r="AL1302" i="48"/>
  <c r="AJ1302" i="48"/>
  <c r="AS1099" i="48"/>
  <c r="AQ1099" i="48"/>
  <c r="AS1358" i="48"/>
  <c r="AQ1358" i="48"/>
  <c r="AN1528" i="48"/>
  <c r="AL1528" i="48"/>
  <c r="AK1528" i="48"/>
  <c r="AT1528" i="48"/>
  <c r="AH1528" i="48"/>
  <c r="AI1528" i="48"/>
  <c r="AJ1528" i="48"/>
  <c r="AM1528" i="48"/>
  <c r="AQ1261" i="48"/>
  <c r="AS1261" i="48"/>
  <c r="AN2008" i="48"/>
  <c r="AI2008" i="48"/>
  <c r="AM2008" i="48"/>
  <c r="AH2008" i="48"/>
  <c r="AL2008" i="48"/>
  <c r="AK2008" i="48"/>
  <c r="AT2008" i="48"/>
  <c r="AJ2008" i="48"/>
  <c r="AQ761" i="48"/>
  <c r="AS761" i="48"/>
  <c r="AS731" i="48"/>
  <c r="AQ731" i="48"/>
  <c r="AQ769" i="48"/>
  <c r="AS769" i="48"/>
  <c r="AN1064" i="48"/>
  <c r="AI1064" i="48"/>
  <c r="AT1064" i="48"/>
  <c r="AM1064" i="48"/>
  <c r="AH1064" i="48"/>
  <c r="AL1064" i="48"/>
  <c r="AK1064" i="48"/>
  <c r="AJ1064" i="48"/>
  <c r="AN1257" i="48"/>
  <c r="AK1257" i="48"/>
  <c r="AH1257" i="48"/>
  <c r="AL1257" i="48"/>
  <c r="AI1257" i="48"/>
  <c r="AT1257" i="48"/>
  <c r="AM1257" i="48"/>
  <c r="AJ1257" i="48"/>
  <c r="AN1361" i="48"/>
  <c r="AI1361" i="48"/>
  <c r="AM1361" i="48"/>
  <c r="AK1361" i="48"/>
  <c r="AT1361" i="48"/>
  <c r="AH1361" i="48"/>
  <c r="AL1361" i="48"/>
  <c r="AJ1361" i="48"/>
  <c r="AS1725" i="48"/>
  <c r="AQ1725" i="48"/>
  <c r="AN2051" i="48"/>
  <c r="AL2051" i="48"/>
  <c r="AK2051" i="48"/>
  <c r="AT2051" i="48"/>
  <c r="AH2051" i="48"/>
  <c r="AI2051" i="48"/>
  <c r="AJ2051" i="48"/>
  <c r="AM2051" i="48"/>
  <c r="AN1411" i="48"/>
  <c r="AK1411" i="48"/>
  <c r="AL1411" i="48"/>
  <c r="AI1411" i="48"/>
  <c r="AT1411" i="48"/>
  <c r="AM1411" i="48"/>
  <c r="AJ1411" i="48"/>
  <c r="AH1411" i="48"/>
  <c r="AS907" i="48"/>
  <c r="AQ907" i="48"/>
  <c r="AQ578" i="48"/>
  <c r="AS578" i="48"/>
  <c r="AS1961" i="48"/>
  <c r="AQ1961" i="48"/>
  <c r="AS763" i="48"/>
  <c r="AQ763" i="48"/>
  <c r="AS1466" i="48"/>
  <c r="AQ1466" i="48"/>
  <c r="AS979" i="48"/>
  <c r="AQ979" i="48"/>
  <c r="AQ1692" i="48"/>
  <c r="AS1692" i="48"/>
  <c r="AS1765" i="48"/>
  <c r="AQ1765" i="48"/>
  <c r="AM1765" i="48"/>
  <c r="AT1765" i="48"/>
  <c r="AJ1765" i="48"/>
  <c r="AL1765" i="48"/>
  <c r="AI1765" i="48"/>
  <c r="AH1765" i="48"/>
  <c r="AN1765" i="48"/>
  <c r="AK1765" i="48"/>
  <c r="AN1101" i="48"/>
  <c r="AT1101" i="48"/>
  <c r="AH1101" i="48"/>
  <c r="AL1101" i="48"/>
  <c r="AK1101" i="48"/>
  <c r="AM1101" i="48"/>
  <c r="AI1101" i="48"/>
  <c r="AJ1101" i="48"/>
  <c r="AK592" i="48"/>
  <c r="AH592" i="48"/>
  <c r="AM592" i="48"/>
  <c r="AT592" i="48"/>
  <c r="AL592" i="48"/>
  <c r="AI592" i="48"/>
  <c r="AJ592" i="48"/>
  <c r="AN592" i="48"/>
  <c r="AQ913" i="48"/>
  <c r="AS913" i="48"/>
  <c r="AN1041" i="48"/>
  <c r="AL1041" i="48"/>
  <c r="AT1041" i="48"/>
  <c r="AK1041" i="48"/>
  <c r="AH1041" i="48"/>
  <c r="AI1041" i="48"/>
  <c r="AM1041" i="48"/>
  <c r="AJ1041" i="48"/>
  <c r="AN1708" i="48"/>
  <c r="AJ1708" i="48"/>
  <c r="AT1708" i="48"/>
  <c r="AL1708" i="48"/>
  <c r="AM1708" i="48"/>
  <c r="AH1708" i="48"/>
  <c r="AI1708" i="48"/>
  <c r="AK1708" i="48"/>
  <c r="AK1421" i="48"/>
  <c r="AI1421" i="48"/>
  <c r="AH1421" i="48"/>
  <c r="AM1421" i="48"/>
  <c r="AT1421" i="48"/>
  <c r="AL1421" i="48"/>
  <c r="AJ1421" i="48"/>
  <c r="AN1421" i="48"/>
  <c r="AS1671" i="48"/>
  <c r="AQ1671" i="48"/>
  <c r="AJ619" i="48"/>
  <c r="AK619" i="48"/>
  <c r="AN619" i="48"/>
  <c r="AT619" i="48"/>
  <c r="AM619" i="48"/>
  <c r="AL619" i="48"/>
  <c r="AH619" i="48"/>
  <c r="AI619" i="48"/>
  <c r="AJ819" i="48"/>
  <c r="AK819" i="48"/>
  <c r="AT819" i="48"/>
  <c r="AM819" i="48"/>
  <c r="AN819" i="48"/>
  <c r="AL819" i="48"/>
  <c r="AH819" i="48"/>
  <c r="AI819" i="48"/>
  <c r="AS1350" i="48"/>
  <c r="AQ1350" i="48"/>
  <c r="AS1091" i="48"/>
  <c r="AQ1091" i="48"/>
  <c r="AT2014" i="48"/>
  <c r="AI2014" i="48"/>
  <c r="AM2014" i="48"/>
  <c r="AK2014" i="48"/>
  <c r="AH2014" i="48"/>
  <c r="AJ2014" i="48"/>
  <c r="AL2014" i="48"/>
  <c r="AN2014" i="48"/>
  <c r="AS1647" i="48"/>
  <c r="AQ1647" i="48"/>
  <c r="AJ1492" i="48"/>
  <c r="AN1492" i="48"/>
  <c r="AM1492" i="48"/>
  <c r="AH1492" i="48"/>
  <c r="AI1492" i="48"/>
  <c r="AK1492" i="48"/>
  <c r="AT1492" i="48"/>
  <c r="AL1492" i="48"/>
  <c r="AI1843" i="48"/>
  <c r="AK1843" i="48"/>
  <c r="AT1843" i="48"/>
  <c r="AN1843" i="48"/>
  <c r="AL1843" i="48"/>
  <c r="AJ1843" i="48"/>
  <c r="AM1843" i="48"/>
  <c r="AH1843" i="48"/>
  <c r="AS1682" i="48"/>
  <c r="AQ1682" i="48"/>
  <c r="AN1963" i="48"/>
  <c r="AL1963" i="48"/>
  <c r="AK1963" i="48"/>
  <c r="AH1963" i="48"/>
  <c r="AT1963" i="48"/>
  <c r="AM1963" i="48"/>
  <c r="AJ1963" i="48"/>
  <c r="AI1963" i="48"/>
  <c r="AS1867" i="48"/>
  <c r="AQ1867" i="48"/>
  <c r="AS1693" i="48"/>
  <c r="AQ1693" i="48"/>
  <c r="AS2025" i="48"/>
  <c r="AQ2025" i="48"/>
  <c r="AH860" i="48"/>
  <c r="AM860" i="48"/>
  <c r="AI860" i="48"/>
  <c r="AN860" i="48"/>
  <c r="AL860" i="48"/>
  <c r="AJ860" i="48"/>
  <c r="AK860" i="48"/>
  <c r="AT860" i="48"/>
  <c r="AQ906" i="48"/>
  <c r="AS906" i="48"/>
  <c r="AN1416" i="48"/>
  <c r="AJ1416" i="48"/>
  <c r="AI1416" i="48"/>
  <c r="AK1416" i="48"/>
  <c r="AT1416" i="48"/>
  <c r="AL1416" i="48"/>
  <c r="AM1416" i="48"/>
  <c r="AH1416" i="48"/>
  <c r="AQ1093" i="48"/>
  <c r="AS1093" i="48"/>
  <c r="AQ564" i="48"/>
  <c r="AS564" i="48"/>
  <c r="AQ1253" i="48"/>
  <c r="AS1253" i="48"/>
  <c r="AN1943" i="48"/>
  <c r="AL1943" i="48"/>
  <c r="AK1943" i="48"/>
  <c r="AH1943" i="48"/>
  <c r="AT1943" i="48"/>
  <c r="AI1943" i="48"/>
  <c r="AJ1943" i="48"/>
  <c r="AM1943" i="48"/>
  <c r="AS727" i="48"/>
  <c r="AQ727" i="48"/>
  <c r="AS1624" i="48"/>
  <c r="AQ1624" i="48"/>
  <c r="AS1936" i="48"/>
  <c r="AQ1936" i="48"/>
  <c r="AS1406" i="48"/>
  <c r="AQ1406" i="48"/>
  <c r="AN861" i="48"/>
  <c r="AL861" i="48"/>
  <c r="AK861" i="48"/>
  <c r="AH861" i="48"/>
  <c r="AT861" i="48"/>
  <c r="AI861" i="48"/>
  <c r="AM861" i="48"/>
  <c r="AJ861" i="48"/>
  <c r="AN1617" i="48"/>
  <c r="AK1617" i="48"/>
  <c r="AH1617" i="48"/>
  <c r="AL1617" i="48"/>
  <c r="AI1617" i="48"/>
  <c r="AT1617" i="48"/>
  <c r="AM1617" i="48"/>
  <c r="AJ1617" i="48"/>
  <c r="AS2032" i="48"/>
  <c r="AQ2032" i="48"/>
  <c r="AQ1081" i="48"/>
  <c r="AS1081" i="48"/>
  <c r="AS616" i="48"/>
  <c r="AQ616" i="48"/>
  <c r="AS639" i="48"/>
  <c r="AQ639" i="48"/>
  <c r="AQ2022" i="48"/>
  <c r="AS2022" i="48"/>
  <c r="AS872" i="48"/>
  <c r="AQ872" i="48"/>
  <c r="AQ1511" i="48"/>
  <c r="AS1511" i="48"/>
  <c r="AN1511" i="48"/>
  <c r="AK1511" i="48"/>
  <c r="AM1511" i="48"/>
  <c r="AH1511" i="48"/>
  <c r="AL1511" i="48"/>
  <c r="AJ1511" i="48"/>
  <c r="AT1511" i="48"/>
  <c r="AI1511" i="48"/>
  <c r="AN1595" i="48"/>
  <c r="AT1595" i="48"/>
  <c r="AL1595" i="48"/>
  <c r="AK1595" i="48"/>
  <c r="AI1595" i="48"/>
  <c r="AM1595" i="48"/>
  <c r="AH1595" i="48"/>
  <c r="AJ1595" i="48"/>
  <c r="AQ925" i="48"/>
  <c r="AS925" i="48"/>
  <c r="AS1272" i="48"/>
  <c r="AQ1272" i="48"/>
  <c r="AK1575" i="48"/>
  <c r="AI1575" i="48"/>
  <c r="AH1575" i="48"/>
  <c r="AT1575" i="48"/>
  <c r="AM1575" i="48"/>
  <c r="AL1575" i="48"/>
  <c r="AJ1575" i="48"/>
  <c r="AN1575" i="48"/>
  <c r="AQ1524" i="48"/>
  <c r="AS1524" i="48"/>
  <c r="AN1197" i="48"/>
  <c r="AK1197" i="48"/>
  <c r="AH1197" i="48"/>
  <c r="AJ1197" i="48"/>
  <c r="AL1197" i="48"/>
  <c r="AI1197" i="48"/>
  <c r="AT1197" i="48"/>
  <c r="AM1197" i="48"/>
  <c r="AN1290" i="48"/>
  <c r="AJ1290" i="48"/>
  <c r="AI1290" i="48"/>
  <c r="AK1290" i="48"/>
  <c r="AT1290" i="48"/>
  <c r="AL1290" i="48"/>
  <c r="AM1290" i="48"/>
  <c r="AH1290" i="48"/>
  <c r="AS1048" i="48"/>
  <c r="AQ1048" i="48"/>
  <c r="AS573" i="48"/>
  <c r="AQ573" i="48"/>
  <c r="AM1270" i="48"/>
  <c r="AH1270" i="48"/>
  <c r="AI1270" i="48"/>
  <c r="AK1270" i="48"/>
  <c r="AT1270" i="48"/>
  <c r="AN1270" i="48"/>
  <c r="AL1270" i="48"/>
  <c r="AJ1270" i="48"/>
  <c r="AN833" i="48"/>
  <c r="AK833" i="48"/>
  <c r="AI833" i="48"/>
  <c r="AT833" i="48"/>
  <c r="AM833" i="48"/>
  <c r="AH833" i="48"/>
  <c r="AL833" i="48"/>
  <c r="AJ833" i="48"/>
  <c r="AN2017" i="48"/>
  <c r="AJ2017" i="48"/>
  <c r="AL2017" i="48"/>
  <c r="AM2017" i="48"/>
  <c r="AH2017" i="48"/>
  <c r="AI2017" i="48"/>
  <c r="AK2017" i="48"/>
  <c r="AT2017" i="48"/>
  <c r="AK1672" i="48"/>
  <c r="AH1672" i="48"/>
  <c r="AT1672" i="48"/>
  <c r="AL1672" i="48"/>
  <c r="AN1672" i="48"/>
  <c r="AI1672" i="48"/>
  <c r="AM1672" i="48"/>
  <c r="AJ1672" i="48"/>
  <c r="AS711" i="48"/>
  <c r="AQ711" i="48"/>
  <c r="AN1004" i="48"/>
  <c r="AI1004" i="48"/>
  <c r="AT1004" i="48"/>
  <c r="AM1004" i="48"/>
  <c r="AH1004" i="48"/>
  <c r="AL1004" i="48"/>
  <c r="AK1004" i="48"/>
  <c r="AJ1004" i="48"/>
  <c r="AN532" i="48"/>
  <c r="AT532" i="48"/>
  <c r="AK532" i="48"/>
  <c r="AH532" i="48"/>
  <c r="AL532" i="48"/>
  <c r="AI532" i="48"/>
  <c r="AM532" i="48"/>
  <c r="AJ532" i="48"/>
  <c r="AN483" i="48"/>
  <c r="AK483" i="48"/>
  <c r="AI483" i="48"/>
  <c r="AT483" i="48"/>
  <c r="AM483" i="48"/>
  <c r="AH483" i="48"/>
  <c r="AL483" i="48"/>
  <c r="AJ483" i="48"/>
  <c r="AQ233" i="48"/>
  <c r="AS233" i="48"/>
  <c r="AK341" i="48"/>
  <c r="AI341" i="48"/>
  <c r="AN341" i="48"/>
  <c r="AT341" i="48"/>
  <c r="AL341" i="48"/>
  <c r="AM341" i="48"/>
  <c r="AH341" i="48"/>
  <c r="AJ341" i="48"/>
  <c r="AS138" i="48"/>
  <c r="AQ138" i="48"/>
  <c r="AS235" i="48"/>
  <c r="AQ235" i="48"/>
  <c r="AS115" i="48"/>
  <c r="AQ115" i="48"/>
  <c r="AN543" i="48"/>
  <c r="AK543" i="48"/>
  <c r="AI543" i="48"/>
  <c r="AT543" i="48"/>
  <c r="AM543" i="48"/>
  <c r="AH543" i="48"/>
  <c r="AL543" i="48"/>
  <c r="AJ543" i="48"/>
  <c r="AM183" i="48"/>
  <c r="AS183" i="48" s="1"/>
  <c r="AH183" i="48"/>
  <c r="AT183" i="48"/>
  <c r="AL183" i="48"/>
  <c r="AK183" i="48"/>
  <c r="AI183" i="48"/>
  <c r="AJ183" i="48"/>
  <c r="AQ183" i="48" s="1"/>
  <c r="AS554" i="48"/>
  <c r="AQ554" i="48"/>
  <c r="AN508" i="48"/>
  <c r="AH508" i="48"/>
  <c r="AL508" i="48"/>
  <c r="AT508" i="48"/>
  <c r="AK508" i="48"/>
  <c r="AJ508" i="48"/>
  <c r="AI508" i="48"/>
  <c r="AM508" i="48"/>
  <c r="AL140" i="48"/>
  <c r="AK140" i="48"/>
  <c r="AT140" i="48"/>
  <c r="AH140" i="48"/>
  <c r="AI140" i="48"/>
  <c r="AM140" i="48"/>
  <c r="AS140" i="48" s="1"/>
  <c r="AJ140" i="48"/>
  <c r="AQ140" i="48" s="1"/>
  <c r="AS247" i="48"/>
  <c r="AQ247" i="48"/>
  <c r="AK160" i="48"/>
  <c r="AT160" i="48"/>
  <c r="AH160" i="48"/>
  <c r="AL160" i="48"/>
  <c r="AM160" i="48"/>
  <c r="AS160" i="48" s="1"/>
  <c r="AJ160" i="48"/>
  <c r="AQ160" i="48" s="1"/>
  <c r="AI160" i="48"/>
  <c r="AS87" i="48"/>
  <c r="AQ87" i="48"/>
  <c r="AK213" i="48"/>
  <c r="AT213" i="48"/>
  <c r="AJ213" i="48"/>
  <c r="AQ213" i="48" s="1"/>
  <c r="AL213" i="48"/>
  <c r="AM213" i="48"/>
  <c r="AS213" i="48" s="1"/>
  <c r="AH213" i="48"/>
  <c r="AI213" i="48"/>
  <c r="AQ129" i="48"/>
  <c r="AS129" i="48"/>
  <c r="AN306" i="48"/>
  <c r="AH306" i="48"/>
  <c r="AK306" i="48"/>
  <c r="AI306" i="48"/>
  <c r="AM306" i="48"/>
  <c r="AT306" i="48"/>
  <c r="AL306" i="48"/>
  <c r="AJ306" i="48"/>
  <c r="AL100" i="48"/>
  <c r="AK100" i="48"/>
  <c r="AT100" i="48"/>
  <c r="AH100" i="48"/>
  <c r="AJ100" i="48"/>
  <c r="AQ100" i="48" s="1"/>
  <c r="AI100" i="48"/>
  <c r="AM100" i="48"/>
  <c r="AS100" i="48" s="1"/>
  <c r="AQ113" i="48"/>
  <c r="AS113" i="48"/>
  <c r="AT64" i="48"/>
  <c r="AH64" i="48"/>
  <c r="AL64" i="48"/>
  <c r="AK64" i="48"/>
  <c r="AM64" i="48"/>
  <c r="AS64" i="48" s="1"/>
  <c r="AJ64" i="48"/>
  <c r="AQ64" i="48" s="1"/>
  <c r="AI64" i="48"/>
  <c r="AS70" i="48"/>
  <c r="AQ70" i="48"/>
  <c r="AT88" i="48"/>
  <c r="AH88" i="48"/>
  <c r="AL88" i="48"/>
  <c r="AK88" i="48"/>
  <c r="AI88" i="48"/>
  <c r="AM88" i="48"/>
  <c r="AS88" i="48" s="1"/>
  <c r="AJ88" i="48"/>
  <c r="AQ88" i="48" s="1"/>
  <c r="AK265" i="48"/>
  <c r="AJ265" i="48"/>
  <c r="AQ265" i="48" s="1"/>
  <c r="AI265" i="48"/>
  <c r="AT265" i="48"/>
  <c r="AL265" i="48"/>
  <c r="AM265" i="48"/>
  <c r="AS265" i="48" s="1"/>
  <c r="AH265" i="48"/>
  <c r="AS350" i="48"/>
  <c r="AQ350" i="48"/>
  <c r="AL99" i="48"/>
  <c r="AK99" i="48"/>
  <c r="AI99" i="48"/>
  <c r="AT99" i="48"/>
  <c r="AM99" i="48"/>
  <c r="AS99" i="48" s="1"/>
  <c r="AH99" i="48"/>
  <c r="AJ99" i="48"/>
  <c r="AQ99" i="48" s="1"/>
  <c r="AJ449" i="48"/>
  <c r="AN449" i="48"/>
  <c r="AI449" i="48"/>
  <c r="AK449" i="48"/>
  <c r="AT449" i="48"/>
  <c r="AL449" i="48"/>
  <c r="AM449" i="48"/>
  <c r="AH449" i="48"/>
  <c r="AK313" i="48"/>
  <c r="AJ313" i="48"/>
  <c r="AL313" i="48"/>
  <c r="AM313" i="48"/>
  <c r="AH313" i="48"/>
  <c r="AI313" i="48"/>
  <c r="AN313" i="48"/>
  <c r="AT313" i="48"/>
  <c r="AS275" i="48"/>
  <c r="AQ275" i="48"/>
  <c r="AK437" i="48"/>
  <c r="AM437" i="48"/>
  <c r="AH437" i="48"/>
  <c r="AI437" i="48"/>
  <c r="AN437" i="48"/>
  <c r="AT437" i="48"/>
  <c r="AL437" i="48"/>
  <c r="AJ437" i="48"/>
  <c r="AS314" i="48"/>
  <c r="AQ314" i="48"/>
  <c r="AK245" i="48"/>
  <c r="AL245" i="48"/>
  <c r="AM245" i="48"/>
  <c r="AS245" i="48" s="1"/>
  <c r="AH245" i="48"/>
  <c r="AI245" i="48"/>
  <c r="AJ245" i="48"/>
  <c r="AQ245" i="48" s="1"/>
  <c r="AT245" i="48"/>
  <c r="AS174" i="48"/>
  <c r="AQ174" i="48"/>
  <c r="AQ208" i="48"/>
  <c r="AS208" i="48"/>
  <c r="AQ441" i="48"/>
  <c r="AS441" i="48"/>
  <c r="AS78" i="48"/>
  <c r="AQ78" i="48"/>
  <c r="AS83" i="48"/>
  <c r="AQ83" i="48"/>
  <c r="AL147" i="48"/>
  <c r="AK147" i="48"/>
  <c r="AI147" i="48"/>
  <c r="AT147" i="48"/>
  <c r="AM147" i="48"/>
  <c r="AS147" i="48" s="1"/>
  <c r="AH147" i="48"/>
  <c r="AJ147" i="48"/>
  <c r="AQ147" i="48" s="1"/>
  <c r="AS215" i="48"/>
  <c r="AQ215" i="48"/>
  <c r="AJ230" i="48"/>
  <c r="AQ230" i="48" s="1"/>
  <c r="AL230" i="48"/>
  <c r="AH230" i="48"/>
  <c r="AK230" i="48"/>
  <c r="AT230" i="48"/>
  <c r="AM230" i="48"/>
  <c r="AS230" i="48" s="1"/>
  <c r="AI230" i="48"/>
  <c r="AS179" i="48"/>
  <c r="AQ179" i="48"/>
  <c r="AS374" i="48"/>
  <c r="AQ374" i="48"/>
  <c r="AJ374" i="48"/>
  <c r="AH374" i="48"/>
  <c r="AI374" i="48"/>
  <c r="AK374" i="48"/>
  <c r="AT374" i="48"/>
  <c r="AM374" i="48"/>
  <c r="AN374" i="48"/>
  <c r="AL374" i="48"/>
  <c r="AS155" i="48"/>
  <c r="AQ155" i="48"/>
  <c r="AQ173" i="48"/>
  <c r="AS173" i="48"/>
  <c r="AT534" i="48"/>
  <c r="AM534" i="48"/>
  <c r="AI534" i="48"/>
  <c r="AH534" i="48"/>
  <c r="AJ534" i="48"/>
  <c r="AL534" i="48"/>
  <c r="AN534" i="48"/>
  <c r="AK534" i="48"/>
  <c r="AS118" i="48"/>
  <c r="AQ118" i="48"/>
  <c r="AK268" i="48"/>
  <c r="AT268" i="48"/>
  <c r="AH268" i="48"/>
  <c r="AL268" i="48"/>
  <c r="AI268" i="48"/>
  <c r="AM268" i="48"/>
  <c r="AS268" i="48" s="1"/>
  <c r="AJ268" i="48"/>
  <c r="AQ268" i="48" s="1"/>
  <c r="AQ165" i="48"/>
  <c r="AS165" i="48"/>
  <c r="AQ221" i="48"/>
  <c r="AS221" i="48"/>
  <c r="AK409" i="48"/>
  <c r="AJ409" i="48"/>
  <c r="AI409" i="48"/>
  <c r="AN409" i="48"/>
  <c r="AT409" i="48"/>
  <c r="AL409" i="48"/>
  <c r="AM409" i="48"/>
  <c r="AH409" i="48"/>
  <c r="AQ500" i="48"/>
  <c r="AS500" i="48"/>
  <c r="AS298" i="48"/>
  <c r="AQ298" i="48"/>
  <c r="AS467" i="48"/>
  <c r="AQ467" i="48"/>
  <c r="AS494" i="48"/>
  <c r="AQ494" i="48"/>
  <c r="AQ321" i="48"/>
  <c r="AS321" i="48"/>
  <c r="AS227" i="48"/>
  <c r="AQ227" i="48"/>
  <c r="AQ429" i="48"/>
  <c r="AS429" i="48"/>
  <c r="AN475" i="48"/>
  <c r="AT475" i="48"/>
  <c r="AL475" i="48"/>
  <c r="AK475" i="48"/>
  <c r="AI475" i="48"/>
  <c r="AM475" i="48"/>
  <c r="AH475" i="48"/>
  <c r="AJ475" i="48"/>
  <c r="AQ497" i="48"/>
  <c r="AS497" i="48"/>
  <c r="AN312" i="48"/>
  <c r="AL312" i="48"/>
  <c r="AK312" i="48"/>
  <c r="AT312" i="48"/>
  <c r="AH312" i="48"/>
  <c r="AI312" i="48"/>
  <c r="AM312" i="48"/>
  <c r="AJ312" i="48"/>
  <c r="AQ432" i="48"/>
  <c r="AS432" i="48"/>
  <c r="AS382" i="48"/>
  <c r="AQ382" i="48"/>
  <c r="AL148" i="48"/>
  <c r="AK148" i="48"/>
  <c r="AT148" i="48"/>
  <c r="AH148" i="48"/>
  <c r="AJ148" i="48"/>
  <c r="AQ148" i="48" s="1"/>
  <c r="AI148" i="48"/>
  <c r="AM148" i="48"/>
  <c r="AS148" i="48" s="1"/>
  <c r="AQ528" i="48"/>
  <c r="AS528" i="48"/>
  <c r="AS335" i="48"/>
  <c r="AQ335" i="48"/>
  <c r="AN335" i="48"/>
  <c r="AK335" i="48"/>
  <c r="AI335" i="48"/>
  <c r="AM335" i="48"/>
  <c r="AH335" i="48"/>
  <c r="AT335" i="48"/>
  <c r="AL335" i="48"/>
  <c r="AJ335" i="48"/>
  <c r="AS206" i="48"/>
  <c r="AQ206" i="48"/>
  <c r="AQ544" i="48"/>
  <c r="AS544" i="48"/>
  <c r="AS355" i="48"/>
  <c r="AQ355" i="48"/>
  <c r="AN307" i="48"/>
  <c r="AK307" i="48"/>
  <c r="AI307" i="48"/>
  <c r="AT307" i="48"/>
  <c r="AM307" i="48"/>
  <c r="AH307" i="48"/>
  <c r="AL307" i="48"/>
  <c r="AJ307" i="48"/>
  <c r="AT292" i="48"/>
  <c r="AH292" i="48"/>
  <c r="AL292" i="48"/>
  <c r="AK292" i="48"/>
  <c r="AJ292" i="48"/>
  <c r="AQ292" i="48" s="1"/>
  <c r="AI292" i="48"/>
  <c r="AM292" i="48"/>
  <c r="AS292" i="48" s="1"/>
  <c r="AQ309" i="48"/>
  <c r="AS309" i="48"/>
  <c r="AQ396" i="48"/>
  <c r="AS396" i="48"/>
  <c r="AQ417" i="48"/>
  <c r="AS417" i="48"/>
  <c r="AS323" i="48"/>
  <c r="AQ323" i="48"/>
  <c r="AS75" i="48"/>
  <c r="AQ75" i="48"/>
  <c r="AN428" i="48"/>
  <c r="AL428" i="48"/>
  <c r="AK428" i="48"/>
  <c r="AT428" i="48"/>
  <c r="AH428" i="48"/>
  <c r="AI428" i="48"/>
  <c r="AM428" i="48"/>
  <c r="AJ428" i="48"/>
  <c r="AS379" i="48"/>
  <c r="AQ379" i="48"/>
  <c r="AN384" i="48"/>
  <c r="AL384" i="48"/>
  <c r="AK384" i="48"/>
  <c r="AT384" i="48"/>
  <c r="AH384" i="48"/>
  <c r="AM384" i="48"/>
  <c r="AJ384" i="48"/>
  <c r="AI384" i="48"/>
  <c r="AJ62" i="48"/>
  <c r="AQ62" i="48" s="1"/>
  <c r="AI62" i="48"/>
  <c r="AL62" i="48"/>
  <c r="AH62" i="48"/>
  <c r="AK62" i="48"/>
  <c r="AT62" i="48"/>
  <c r="AM62" i="48"/>
  <c r="AS62" i="48" s="1"/>
  <c r="AI529" i="48"/>
  <c r="AK529" i="48"/>
  <c r="AJ529" i="48"/>
  <c r="AN529" i="48"/>
  <c r="AT529" i="48"/>
  <c r="AL529" i="48"/>
  <c r="AM529" i="48"/>
  <c r="AH529" i="48"/>
  <c r="AK317" i="48"/>
  <c r="AJ317" i="48"/>
  <c r="AM317" i="48"/>
  <c r="AH317" i="48"/>
  <c r="AI317" i="48"/>
  <c r="AN317" i="48"/>
  <c r="AT317" i="48"/>
  <c r="AL317" i="48"/>
  <c r="AN462" i="48"/>
  <c r="AJ462" i="48"/>
  <c r="AI462" i="48"/>
  <c r="AT462" i="48"/>
  <c r="AM462" i="48"/>
  <c r="AL462" i="48"/>
  <c r="AH462" i="48"/>
  <c r="AK462" i="48"/>
  <c r="AS422" i="48"/>
  <c r="AQ422" i="48"/>
  <c r="AJ422" i="48"/>
  <c r="AK422" i="48"/>
  <c r="AN422" i="48"/>
  <c r="AT422" i="48"/>
  <c r="AM422" i="48"/>
  <c r="AL422" i="48"/>
  <c r="AI422" i="48"/>
  <c r="AH422" i="48"/>
  <c r="AS414" i="48"/>
  <c r="AQ414" i="48"/>
  <c r="AN478" i="48"/>
  <c r="AJ478" i="48"/>
  <c r="AI478" i="48"/>
  <c r="AH478" i="48"/>
  <c r="AK478" i="48"/>
  <c r="AT478" i="48"/>
  <c r="AM478" i="48"/>
  <c r="AL478" i="48"/>
  <c r="AS266" i="48"/>
  <c r="AQ266" i="48"/>
  <c r="AQ746" i="48"/>
  <c r="AS746" i="48"/>
  <c r="AN699" i="48"/>
  <c r="AJ699" i="48"/>
  <c r="AT699" i="48"/>
  <c r="AM699" i="48"/>
  <c r="AL699" i="48"/>
  <c r="AH699" i="48"/>
  <c r="AK699" i="48"/>
  <c r="AI699" i="48"/>
  <c r="AN1986" i="48"/>
  <c r="AJ1986" i="48"/>
  <c r="AT1986" i="48"/>
  <c r="AL1986" i="48"/>
  <c r="AM1986" i="48"/>
  <c r="AH1986" i="48"/>
  <c r="AI1986" i="48"/>
  <c r="AK1986" i="48"/>
  <c r="AS1194" i="48"/>
  <c r="AQ1194" i="48"/>
  <c r="AQ1089" i="48"/>
  <c r="AS1089" i="48"/>
  <c r="AN1478" i="48"/>
  <c r="AL1478" i="48"/>
  <c r="AK1478" i="48"/>
  <c r="AT1478" i="48"/>
  <c r="AH1478" i="48"/>
  <c r="AI1478" i="48"/>
  <c r="AJ1478" i="48"/>
  <c r="AM1478" i="48"/>
  <c r="AT1697" i="48"/>
  <c r="AM1697" i="48"/>
  <c r="AI1697" i="48"/>
  <c r="AK1697" i="48"/>
  <c r="AH1697" i="48"/>
  <c r="AL1697" i="48"/>
  <c r="AJ1697" i="48"/>
  <c r="AN1697" i="48"/>
  <c r="AS1040" i="48"/>
  <c r="AQ1040" i="48"/>
  <c r="AN1040" i="48"/>
  <c r="AK1040" i="48"/>
  <c r="AI1040" i="48"/>
  <c r="AM1040" i="48"/>
  <c r="AH1040" i="48"/>
  <c r="AT1040" i="48"/>
  <c r="AL1040" i="48"/>
  <c r="AJ1040" i="48"/>
  <c r="AN1454" i="48"/>
  <c r="AL1454" i="48"/>
  <c r="AK1454" i="48"/>
  <c r="AT1454" i="48"/>
  <c r="AH1454" i="48"/>
  <c r="AI1454" i="48"/>
  <c r="AJ1454" i="48"/>
  <c r="AM1454" i="48"/>
  <c r="AN1918" i="48"/>
  <c r="AK1918" i="48"/>
  <c r="AL1918" i="48"/>
  <c r="AI1918" i="48"/>
  <c r="AJ1918" i="48"/>
  <c r="AT1918" i="48"/>
  <c r="AM1918" i="48"/>
  <c r="AH1918" i="48"/>
  <c r="AN1548" i="48"/>
  <c r="AK1548" i="48"/>
  <c r="AT1548" i="48"/>
  <c r="AH1548" i="48"/>
  <c r="AL1548" i="48"/>
  <c r="AI1548" i="48"/>
  <c r="AM1548" i="48"/>
  <c r="AJ1548" i="48"/>
  <c r="AK1563" i="48"/>
  <c r="AI1563" i="48"/>
  <c r="AH1563" i="48"/>
  <c r="AM1563" i="48"/>
  <c r="AT1563" i="48"/>
  <c r="AL1563" i="48"/>
  <c r="AJ1563" i="48"/>
  <c r="AN1563" i="48"/>
  <c r="AN785" i="48"/>
  <c r="AL785" i="48"/>
  <c r="AK785" i="48"/>
  <c r="AI785" i="48"/>
  <c r="AT785" i="48"/>
  <c r="AM785" i="48"/>
  <c r="AH785" i="48"/>
  <c r="AJ785" i="48"/>
  <c r="AN1557" i="48"/>
  <c r="AK1557" i="48"/>
  <c r="AL1557" i="48"/>
  <c r="AI1557" i="48"/>
  <c r="AT1557" i="48"/>
  <c r="AM1557" i="48"/>
  <c r="AH1557" i="48"/>
  <c r="AJ1557" i="48"/>
  <c r="AN1202" i="48"/>
  <c r="AJ1202" i="48"/>
  <c r="AM1202" i="48"/>
  <c r="AH1202" i="48"/>
  <c r="AI1202" i="48"/>
  <c r="AK1202" i="48"/>
  <c r="AT1202" i="48"/>
  <c r="AL1202" i="48"/>
  <c r="AN1301" i="48"/>
  <c r="AK1301" i="48"/>
  <c r="AT1301" i="48"/>
  <c r="AM1301" i="48"/>
  <c r="AH1301" i="48"/>
  <c r="AJ1301" i="48"/>
  <c r="AL1301" i="48"/>
  <c r="AI1301" i="48"/>
  <c r="AK1980" i="48"/>
  <c r="AI1980" i="48"/>
  <c r="AH1980" i="48"/>
  <c r="AT1980" i="48"/>
  <c r="AM1980" i="48"/>
  <c r="AL1980" i="48"/>
  <c r="AN1980" i="48"/>
  <c r="AJ1980" i="48"/>
  <c r="AJ1895" i="48"/>
  <c r="AN1895" i="48"/>
  <c r="AL1895" i="48"/>
  <c r="AM1895" i="48"/>
  <c r="AH1895" i="48"/>
  <c r="AI1895" i="48"/>
  <c r="AK1895" i="48"/>
  <c r="AT1895" i="48"/>
  <c r="AS2007" i="48"/>
  <c r="AQ2007" i="48"/>
  <c r="AQ1764" i="48"/>
  <c r="AS1764" i="48"/>
  <c r="AS1826" i="48"/>
  <c r="AQ1826" i="48"/>
  <c r="AN1646" i="48"/>
  <c r="AJ1646" i="48"/>
  <c r="AI1646" i="48"/>
  <c r="AK1646" i="48"/>
  <c r="AT1646" i="48"/>
  <c r="AL1646" i="48"/>
  <c r="AM1646" i="48"/>
  <c r="AH1646" i="48"/>
  <c r="AQ1727" i="48"/>
  <c r="AS1727" i="48"/>
  <c r="AS591" i="48"/>
  <c r="AQ591" i="48"/>
  <c r="AN1251" i="48"/>
  <c r="AM1251" i="48"/>
  <c r="AH1251" i="48"/>
  <c r="AT1251" i="48"/>
  <c r="AL1251" i="48"/>
  <c r="AK1251" i="48"/>
  <c r="AI1251" i="48"/>
  <c r="AJ1251" i="48"/>
  <c r="AS2042" i="48"/>
  <c r="AQ2042" i="48"/>
  <c r="AS1283" i="48"/>
  <c r="AQ1283" i="48"/>
  <c r="AI974" i="48"/>
  <c r="AK974" i="48"/>
  <c r="AT974" i="48"/>
  <c r="AN974" i="48"/>
  <c r="AL974" i="48"/>
  <c r="AJ974" i="48"/>
  <c r="AM974" i="48"/>
  <c r="AH974" i="48"/>
  <c r="AT1023" i="48"/>
  <c r="AM1023" i="48"/>
  <c r="AI1023" i="48"/>
  <c r="AN1023" i="48"/>
  <c r="AH1023" i="48"/>
  <c r="AK1023" i="48"/>
  <c r="AL1023" i="48"/>
  <c r="AJ1023" i="48"/>
  <c r="AS1718" i="48"/>
  <c r="AQ1718" i="48"/>
  <c r="AN1718" i="48"/>
  <c r="AK1718" i="48"/>
  <c r="AI1718" i="48"/>
  <c r="AM1718" i="48"/>
  <c r="AL1718" i="48"/>
  <c r="AH1718" i="48"/>
  <c r="AT1718" i="48"/>
  <c r="AJ1718" i="48"/>
  <c r="AN1751" i="48"/>
  <c r="AL1751" i="48"/>
  <c r="AT1751" i="48"/>
  <c r="AK1751" i="48"/>
  <c r="AH1751" i="48"/>
  <c r="AI1751" i="48"/>
  <c r="AM1751" i="48"/>
  <c r="AJ1751" i="48"/>
  <c r="AT1127" i="48"/>
  <c r="AI1127" i="48"/>
  <c r="AM1127" i="48"/>
  <c r="AN1127" i="48"/>
  <c r="AH1127" i="48"/>
  <c r="AJ1127" i="48"/>
  <c r="AK1127" i="48"/>
  <c r="AL1127" i="48"/>
  <c r="AQ1313" i="48"/>
  <c r="AS1313" i="48"/>
  <c r="AS1533" i="48"/>
  <c r="AQ1533" i="48"/>
  <c r="AI1286" i="48"/>
  <c r="AK1286" i="48"/>
  <c r="AT1286" i="48"/>
  <c r="AN1286" i="48"/>
  <c r="AL1286" i="48"/>
  <c r="AJ1286" i="48"/>
  <c r="AM1286" i="48"/>
  <c r="AH1286" i="48"/>
  <c r="AS1807" i="48"/>
  <c r="AQ1807" i="48"/>
  <c r="AJ623" i="48"/>
  <c r="AN623" i="48"/>
  <c r="AI623" i="48"/>
  <c r="AH623" i="48"/>
  <c r="AK623" i="48"/>
  <c r="AT623" i="48"/>
  <c r="AM623" i="48"/>
  <c r="AL623" i="48"/>
  <c r="AN1510" i="48"/>
  <c r="AL1510" i="48"/>
  <c r="AK1510" i="48"/>
  <c r="AT1510" i="48"/>
  <c r="AH1510" i="48"/>
  <c r="AI1510" i="48"/>
  <c r="AJ1510" i="48"/>
  <c r="AM1510" i="48"/>
  <c r="AN895" i="48"/>
  <c r="AM895" i="48"/>
  <c r="AK895" i="48"/>
  <c r="AT895" i="48"/>
  <c r="AJ895" i="48"/>
  <c r="AL895" i="48"/>
  <c r="AI895" i="48"/>
  <c r="AH895" i="48"/>
  <c r="AS1244" i="48"/>
  <c r="AQ1244" i="48"/>
  <c r="AN1621" i="48"/>
  <c r="AK1621" i="48"/>
  <c r="AL1621" i="48"/>
  <c r="AI1621" i="48"/>
  <c r="AT1621" i="48"/>
  <c r="AM1621" i="48"/>
  <c r="AH1621" i="48"/>
  <c r="AJ1621" i="48"/>
  <c r="AS884" i="48"/>
  <c r="AQ884" i="48"/>
  <c r="AS1694" i="48"/>
  <c r="AQ1694" i="48"/>
  <c r="AK1529" i="48"/>
  <c r="AJ1529" i="48"/>
  <c r="AI1529" i="48"/>
  <c r="AN1529" i="48"/>
  <c r="AT1529" i="48"/>
  <c r="AL1529" i="48"/>
  <c r="AM1529" i="48"/>
  <c r="AH1529" i="48"/>
  <c r="AQ681" i="48"/>
  <c r="AS681" i="48"/>
  <c r="AS1556" i="48"/>
  <c r="AQ1556" i="48"/>
  <c r="AQ1487" i="48"/>
  <c r="AS1487" i="48"/>
  <c r="AN1145" i="48"/>
  <c r="AL1145" i="48"/>
  <c r="AK1145" i="48"/>
  <c r="AT1145" i="48"/>
  <c r="AH1145" i="48"/>
  <c r="AJ1145" i="48"/>
  <c r="AI1145" i="48"/>
  <c r="AM1145" i="48"/>
  <c r="AQ1387" i="48"/>
  <c r="AS1387" i="48"/>
  <c r="AN1109" i="48"/>
  <c r="AT1109" i="48"/>
  <c r="AK1109" i="48"/>
  <c r="AH1109" i="48"/>
  <c r="AL1109" i="48"/>
  <c r="AI1109" i="48"/>
  <c r="AJ1109" i="48"/>
  <c r="AM1109" i="48"/>
  <c r="AS1570" i="48"/>
  <c r="AQ1570" i="48"/>
  <c r="AQ1137" i="48"/>
  <c r="AS1137" i="48"/>
  <c r="AN2029" i="48"/>
  <c r="AI2029" i="48"/>
  <c r="AM2029" i="48"/>
  <c r="AH2029" i="48"/>
  <c r="AL2029" i="48"/>
  <c r="AK2029" i="48"/>
  <c r="AT2029" i="48"/>
  <c r="AJ2029" i="48"/>
  <c r="AS1813" i="48"/>
  <c r="AQ1813" i="48"/>
  <c r="AQ933" i="48"/>
  <c r="AS933" i="48"/>
  <c r="AK656" i="48"/>
  <c r="AH656" i="48"/>
  <c r="AM656" i="48"/>
  <c r="AT656" i="48"/>
  <c r="AL656" i="48"/>
  <c r="AI656" i="48"/>
  <c r="AJ656" i="48"/>
  <c r="AN656" i="48"/>
  <c r="AK1336" i="48"/>
  <c r="AL1336" i="48"/>
  <c r="AH1336" i="48"/>
  <c r="AT1336" i="48"/>
  <c r="AM1336" i="48"/>
  <c r="AN1336" i="48"/>
  <c r="AI1336" i="48"/>
  <c r="AJ1336" i="48"/>
  <c r="AN1218" i="48"/>
  <c r="AJ1218" i="48"/>
  <c r="AT1218" i="48"/>
  <c r="AL1218" i="48"/>
  <c r="AM1218" i="48"/>
  <c r="AH1218" i="48"/>
  <c r="AI1218" i="48"/>
  <c r="AK1218" i="48"/>
  <c r="AS868" i="48"/>
  <c r="AQ868" i="48"/>
  <c r="AQ630" i="48"/>
  <c r="AS630" i="48"/>
  <c r="AK630" i="48"/>
  <c r="AJ630" i="48"/>
  <c r="AT630" i="48"/>
  <c r="AL630" i="48"/>
  <c r="AM630" i="48"/>
  <c r="AH630" i="48"/>
  <c r="AI630" i="48"/>
  <c r="AN630" i="48"/>
  <c r="AN831" i="48"/>
  <c r="AJ831" i="48"/>
  <c r="AI831" i="48"/>
  <c r="AT831" i="48"/>
  <c r="AM831" i="48"/>
  <c r="AL831" i="48"/>
  <c r="AH831" i="48"/>
  <c r="AK831" i="48"/>
  <c r="AI1230" i="48"/>
  <c r="AK1230" i="48"/>
  <c r="AT1230" i="48"/>
  <c r="AN1230" i="48"/>
  <c r="AL1230" i="48"/>
  <c r="AJ1230" i="48"/>
  <c r="AM1230" i="48"/>
  <c r="AH1230" i="48"/>
  <c r="AN1044" i="48"/>
  <c r="AT1044" i="48"/>
  <c r="AL1044" i="48"/>
  <c r="AK1044" i="48"/>
  <c r="AI1044" i="48"/>
  <c r="AM1044" i="48"/>
  <c r="AH1044" i="48"/>
  <c r="AJ1044" i="48"/>
  <c r="AK1881" i="48"/>
  <c r="AH1881" i="48"/>
  <c r="AT1881" i="48"/>
  <c r="AL1881" i="48"/>
  <c r="AJ1881" i="48"/>
  <c r="AN1881" i="48"/>
  <c r="AI1881" i="48"/>
  <c r="AM1881" i="48"/>
  <c r="AN882" i="48"/>
  <c r="AT882" i="48"/>
  <c r="AJ882" i="48"/>
  <c r="AL882" i="48"/>
  <c r="AM882" i="48"/>
  <c r="AH882" i="48"/>
  <c r="AI882" i="48"/>
  <c r="AK882" i="48"/>
  <c r="AN889" i="48"/>
  <c r="AT889" i="48"/>
  <c r="AK889" i="48"/>
  <c r="AH889" i="48"/>
  <c r="AL889" i="48"/>
  <c r="AI889" i="48"/>
  <c r="AM889" i="48"/>
  <c r="AJ889" i="48"/>
  <c r="AJ2035" i="48"/>
  <c r="AN2035" i="48"/>
  <c r="AL2035" i="48"/>
  <c r="AM2035" i="48"/>
  <c r="AH2035" i="48"/>
  <c r="AI2035" i="48"/>
  <c r="AK2035" i="48"/>
  <c r="AT2035" i="48"/>
  <c r="AQ1948" i="48"/>
  <c r="AS1948" i="48"/>
  <c r="AQ1657" i="48"/>
  <c r="AS1657" i="48"/>
  <c r="AT1079" i="48"/>
  <c r="AM1079" i="48"/>
  <c r="AI1079" i="48"/>
  <c r="AN1079" i="48"/>
  <c r="AH1079" i="48"/>
  <c r="AJ1079" i="48"/>
  <c r="AK1079" i="48"/>
  <c r="AL1079" i="48"/>
  <c r="AS908" i="48"/>
  <c r="AQ908" i="48"/>
  <c r="AN1205" i="48"/>
  <c r="AK1205" i="48"/>
  <c r="AT1205" i="48"/>
  <c r="AM1205" i="48"/>
  <c r="AH1205" i="48"/>
  <c r="AJ1205" i="48"/>
  <c r="AL1205" i="48"/>
  <c r="AI1205" i="48"/>
  <c r="AN1343" i="48"/>
  <c r="AT1343" i="48"/>
  <c r="AM1343" i="48"/>
  <c r="AH1343" i="48"/>
  <c r="AL1343" i="48"/>
  <c r="AK1343" i="48"/>
  <c r="AI1343" i="48"/>
  <c r="AJ1343" i="48"/>
  <c r="AS640" i="48"/>
  <c r="AQ640" i="48"/>
  <c r="AJ835" i="48"/>
  <c r="AL835" i="48"/>
  <c r="AH835" i="48"/>
  <c r="AN835" i="48"/>
  <c r="AK835" i="48"/>
  <c r="AI835" i="48"/>
  <c r="AT835" i="48"/>
  <c r="AM835" i="48"/>
  <c r="AN992" i="48"/>
  <c r="AI992" i="48"/>
  <c r="AT992" i="48"/>
  <c r="AM992" i="48"/>
  <c r="AH992" i="48"/>
  <c r="AL992" i="48"/>
  <c r="AK992" i="48"/>
  <c r="AJ992" i="48"/>
  <c r="AQ1153" i="48"/>
  <c r="AS1153" i="48"/>
  <c r="AS1385" i="48"/>
  <c r="AQ1385" i="48"/>
  <c r="AK1385" i="48"/>
  <c r="AL1385" i="48"/>
  <c r="AH1385" i="48"/>
  <c r="AI1385" i="48"/>
  <c r="AT1385" i="48"/>
  <c r="AM1385" i="48"/>
  <c r="AJ1385" i="48"/>
  <c r="AN1385" i="48"/>
  <c r="AQ778" i="48"/>
  <c r="AS778" i="48"/>
  <c r="AS1686" i="48"/>
  <c r="AQ1686" i="48"/>
  <c r="AS1303" i="48"/>
  <c r="AQ1303" i="48"/>
  <c r="AQ910" i="48"/>
  <c r="AS910" i="48"/>
  <c r="AS1819" i="48"/>
  <c r="AQ1819" i="48"/>
  <c r="AN1078" i="48"/>
  <c r="AT1078" i="48"/>
  <c r="AJ1078" i="48"/>
  <c r="AL1078" i="48"/>
  <c r="AM1078" i="48"/>
  <c r="AH1078" i="48"/>
  <c r="AI1078" i="48"/>
  <c r="AK1078" i="48"/>
  <c r="AQ1034" i="48"/>
  <c r="AS1034" i="48"/>
  <c r="AN1220" i="48"/>
  <c r="AL1220" i="48"/>
  <c r="AK1220" i="48"/>
  <c r="AT1220" i="48"/>
  <c r="AH1220" i="48"/>
  <c r="AM1220" i="48"/>
  <c r="AJ1220" i="48"/>
  <c r="AI1220" i="48"/>
  <c r="AS1148" i="48"/>
  <c r="AQ1148" i="48"/>
  <c r="AN1148" i="48"/>
  <c r="AK1148" i="48"/>
  <c r="AI1148" i="48"/>
  <c r="AM1148" i="48"/>
  <c r="AH1148" i="48"/>
  <c r="AT1148" i="48"/>
  <c r="AL1148" i="48"/>
  <c r="AJ1148" i="48"/>
  <c r="AS1658" i="48"/>
  <c r="AQ1658" i="48"/>
  <c r="AN1423" i="48"/>
  <c r="AK1423" i="48"/>
  <c r="AL1423" i="48"/>
  <c r="AJ1423" i="48"/>
  <c r="AT1423" i="48"/>
  <c r="AI1423" i="48"/>
  <c r="AM1423" i="48"/>
  <c r="AH1423" i="48"/>
  <c r="AN1052" i="48"/>
  <c r="AK1052" i="48"/>
  <c r="AI1052" i="48"/>
  <c r="AT1052" i="48"/>
  <c r="AM1052" i="48"/>
  <c r="AH1052" i="48"/>
  <c r="AL1052" i="48"/>
  <c r="AJ1052" i="48"/>
  <c r="AS1323" i="48"/>
  <c r="AQ1323" i="48"/>
  <c r="AQ765" i="48"/>
  <c r="AS765" i="48"/>
  <c r="AS1166" i="48"/>
  <c r="AQ1166" i="48"/>
  <c r="AS1594" i="48"/>
  <c r="AQ1594" i="48"/>
  <c r="AN1558" i="48"/>
  <c r="AJ1558" i="48"/>
  <c r="AM1558" i="48"/>
  <c r="AH1558" i="48"/>
  <c r="AI1558" i="48"/>
  <c r="AK1558" i="48"/>
  <c r="AT1558" i="48"/>
  <c r="AL1558" i="48"/>
  <c r="AN1264" i="48"/>
  <c r="AL1264" i="48"/>
  <c r="AK1264" i="48"/>
  <c r="AT1264" i="48"/>
  <c r="AH1264" i="48"/>
  <c r="AI1264" i="48"/>
  <c r="AM1264" i="48"/>
  <c r="AJ1264" i="48"/>
  <c r="AN1021" i="48"/>
  <c r="AL1021" i="48"/>
  <c r="AK1021" i="48"/>
  <c r="AT1021" i="48"/>
  <c r="AH1021" i="48"/>
  <c r="AM1021" i="48"/>
  <c r="AI1021" i="48"/>
  <c r="AJ1021" i="48"/>
  <c r="AS1689" i="48"/>
  <c r="AQ1689" i="48"/>
  <c r="AQ986" i="48"/>
  <c r="AS986" i="48"/>
  <c r="AQ733" i="48"/>
  <c r="AS733" i="48"/>
  <c r="AS1143" i="48"/>
  <c r="AQ1143" i="48"/>
  <c r="AT1737" i="48"/>
  <c r="AI1737" i="48"/>
  <c r="AM1737" i="48"/>
  <c r="AJ1737" i="48"/>
  <c r="AK1737" i="48"/>
  <c r="AH1737" i="48"/>
  <c r="AN1737" i="48"/>
  <c r="AL1737" i="48"/>
  <c r="AQ634" i="48"/>
  <c r="AS634" i="48"/>
  <c r="AS1880" i="48"/>
  <c r="AQ1880" i="48"/>
  <c r="AN1235" i="48"/>
  <c r="AT1235" i="48"/>
  <c r="AL1235" i="48"/>
  <c r="AI1235" i="48"/>
  <c r="AK1235" i="48"/>
  <c r="AH1235" i="48"/>
  <c r="AM1235" i="48"/>
  <c r="AJ1235" i="48"/>
  <c r="AS1235" i="48"/>
  <c r="AQ1235" i="48"/>
  <c r="AK1537" i="48"/>
  <c r="AI1537" i="48"/>
  <c r="AN1537" i="48"/>
  <c r="AT1537" i="48"/>
  <c r="AJ1537" i="48"/>
  <c r="AL1537" i="48"/>
  <c r="AM1537" i="48"/>
  <c r="AH1537" i="48"/>
  <c r="AN1581" i="48"/>
  <c r="AK1581" i="48"/>
  <c r="AL1581" i="48"/>
  <c r="AT1581" i="48"/>
  <c r="AJ1581" i="48"/>
  <c r="AI1581" i="48"/>
  <c r="AH1581" i="48"/>
  <c r="AM1581" i="48"/>
  <c r="AQ1010" i="48"/>
  <c r="AS1010" i="48"/>
  <c r="AN1808" i="48"/>
  <c r="AK1808" i="48"/>
  <c r="AH1808" i="48"/>
  <c r="AM1808" i="48"/>
  <c r="AL1808" i="48"/>
  <c r="AT1808" i="48"/>
  <c r="AI1808" i="48"/>
  <c r="AJ1808" i="48"/>
  <c r="AJ1919" i="48"/>
  <c r="AN1919" i="48"/>
  <c r="AT1919" i="48"/>
  <c r="AL1919" i="48"/>
  <c r="AM1919" i="48"/>
  <c r="AH1919" i="48"/>
  <c r="AI1919" i="48"/>
  <c r="AK1919" i="48"/>
  <c r="AN1133" i="48"/>
  <c r="AT1133" i="48"/>
  <c r="AH1133" i="48"/>
  <c r="AL1133" i="48"/>
  <c r="AK1133" i="48"/>
  <c r="AM1133" i="48"/>
  <c r="AI1133" i="48"/>
  <c r="AJ1133" i="48"/>
  <c r="AS567" i="48"/>
  <c r="AQ567" i="48"/>
  <c r="AK567" i="48"/>
  <c r="AL567" i="48"/>
  <c r="AI567" i="48"/>
  <c r="AH567" i="48"/>
  <c r="AT567" i="48"/>
  <c r="AM567" i="48"/>
  <c r="AJ567" i="48"/>
  <c r="AN567" i="48"/>
  <c r="AS1504" i="48"/>
  <c r="AQ1504" i="48"/>
  <c r="AQ782" i="48"/>
  <c r="AS782" i="48"/>
  <c r="AS888" i="48"/>
  <c r="AQ888" i="48"/>
  <c r="AS1996" i="48"/>
  <c r="AQ1996" i="48"/>
  <c r="AK1996" i="48"/>
  <c r="AL1996" i="48"/>
  <c r="AI1996" i="48"/>
  <c r="AM1996" i="48"/>
  <c r="AH1996" i="48"/>
  <c r="AT1996" i="48"/>
  <c r="AN1996" i="48"/>
  <c r="AJ1996" i="48"/>
  <c r="AS1242" i="48"/>
  <c r="AQ1242" i="48"/>
  <c r="AN1886" i="48"/>
  <c r="AK1886" i="48"/>
  <c r="AH1886" i="48"/>
  <c r="AJ1886" i="48"/>
  <c r="AL1886" i="48"/>
  <c r="AT1886" i="48"/>
  <c r="AI1886" i="48"/>
  <c r="AM1886" i="48"/>
  <c r="AM2004" i="48"/>
  <c r="AT2004" i="48"/>
  <c r="AI2004" i="48"/>
  <c r="AH2004" i="48"/>
  <c r="AN2004" i="48"/>
  <c r="AJ2004" i="48"/>
  <c r="AK2004" i="48"/>
  <c r="AL2004" i="48"/>
  <c r="AK666" i="48"/>
  <c r="AL666" i="48"/>
  <c r="AM666" i="48"/>
  <c r="AH666" i="48"/>
  <c r="AN666" i="48"/>
  <c r="AI666" i="48"/>
  <c r="AJ666" i="48"/>
  <c r="AT666" i="48"/>
  <c r="AS1414" i="48"/>
  <c r="AQ1414" i="48"/>
  <c r="AQ1229" i="48"/>
  <c r="AS1229" i="48"/>
  <c r="AQ789" i="48"/>
  <c r="AS789" i="48"/>
  <c r="AN789" i="48"/>
  <c r="AK789" i="48"/>
  <c r="AI789" i="48"/>
  <c r="AM789" i="48"/>
  <c r="AH789" i="48"/>
  <c r="AT789" i="48"/>
  <c r="AL789" i="48"/>
  <c r="AJ789" i="48"/>
  <c r="AQ1065" i="48"/>
  <c r="AS1065" i="48"/>
  <c r="AS1710" i="48"/>
  <c r="AQ1710" i="48"/>
  <c r="AQ606" i="48"/>
  <c r="AS606" i="48"/>
  <c r="AS1453" i="48"/>
  <c r="AQ1453" i="48"/>
  <c r="AS1087" i="48"/>
  <c r="AQ1087" i="48"/>
  <c r="AN1890" i="48"/>
  <c r="AK1890" i="48"/>
  <c r="AL1890" i="48"/>
  <c r="AT1890" i="48"/>
  <c r="AJ1890" i="48"/>
  <c r="AI1890" i="48"/>
  <c r="AH1890" i="48"/>
  <c r="AM1890" i="48"/>
  <c r="AK1425" i="48"/>
  <c r="AH1425" i="48"/>
  <c r="AM1425" i="48"/>
  <c r="AT1425" i="48"/>
  <c r="AL1425" i="48"/>
  <c r="AI1425" i="48"/>
  <c r="AJ1425" i="48"/>
  <c r="AN1425" i="48"/>
  <c r="AN1613" i="48"/>
  <c r="AK1613" i="48"/>
  <c r="AH1613" i="48"/>
  <c r="AJ1613" i="48"/>
  <c r="AL1613" i="48"/>
  <c r="AI1613" i="48"/>
  <c r="AT1613" i="48"/>
  <c r="AM1613" i="48"/>
  <c r="AK598" i="48"/>
  <c r="AJ598" i="48"/>
  <c r="AI598" i="48"/>
  <c r="AN598" i="48"/>
  <c r="AT598" i="48"/>
  <c r="AL598" i="48"/>
  <c r="AM598" i="48"/>
  <c r="AH598" i="48"/>
  <c r="AS1958" i="48"/>
  <c r="AQ1958" i="48"/>
  <c r="AS1430" i="48"/>
  <c r="AQ1430" i="48"/>
  <c r="AJ1590" i="48"/>
  <c r="AN1590" i="48"/>
  <c r="AM1590" i="48"/>
  <c r="AH1590" i="48"/>
  <c r="AI1590" i="48"/>
  <c r="AK1590" i="48"/>
  <c r="AT1590" i="48"/>
  <c r="AL1590" i="48"/>
  <c r="AN1049" i="48"/>
  <c r="AK1049" i="48"/>
  <c r="AT1049" i="48"/>
  <c r="AH1049" i="48"/>
  <c r="AL1049" i="48"/>
  <c r="AJ1049" i="48"/>
  <c r="AI1049" i="48"/>
  <c r="AM1049" i="48"/>
  <c r="AQ1735" i="48"/>
  <c r="AS1735" i="48"/>
  <c r="AQ1597" i="48"/>
  <c r="AS1597" i="48"/>
  <c r="AQ1427" i="48"/>
  <c r="AS1427" i="48"/>
  <c r="AS928" i="48"/>
  <c r="AQ928" i="48"/>
  <c r="AN1351" i="48"/>
  <c r="AT1351" i="48"/>
  <c r="AL1351" i="48"/>
  <c r="AK1351" i="48"/>
  <c r="AI1351" i="48"/>
  <c r="AM1351" i="48"/>
  <c r="AH1351" i="48"/>
  <c r="AJ1351" i="48"/>
  <c r="AN1234" i="48"/>
  <c r="AJ1234" i="48"/>
  <c r="AM1234" i="48"/>
  <c r="AH1234" i="48"/>
  <c r="AI1234" i="48"/>
  <c r="AK1234" i="48"/>
  <c r="AT1234" i="48"/>
  <c r="AL1234" i="48"/>
  <c r="AK1656" i="48"/>
  <c r="AL1656" i="48"/>
  <c r="AH1656" i="48"/>
  <c r="AT1656" i="48"/>
  <c r="AM1656" i="48"/>
  <c r="AJ1656" i="48"/>
  <c r="AI1656" i="48"/>
  <c r="AN1656" i="48"/>
  <c r="AQ742" i="48"/>
  <c r="AS742" i="48"/>
  <c r="AN1659" i="48"/>
  <c r="AI1659" i="48"/>
  <c r="AM1659" i="48"/>
  <c r="AH1659" i="48"/>
  <c r="AT1659" i="48"/>
  <c r="AL1659" i="48"/>
  <c r="AK1659" i="48"/>
  <c r="AJ1659" i="48"/>
  <c r="AQ1398" i="48"/>
  <c r="AS1398" i="48"/>
  <c r="AN1020" i="48"/>
  <c r="AT1020" i="48"/>
  <c r="AM1020" i="48"/>
  <c r="AH1020" i="48"/>
  <c r="AL1020" i="48"/>
  <c r="AK1020" i="48"/>
  <c r="AI1020" i="48"/>
  <c r="AJ1020" i="48"/>
  <c r="AK644" i="48"/>
  <c r="AH644" i="48"/>
  <c r="AT644" i="48"/>
  <c r="AM644" i="48"/>
  <c r="AL644" i="48"/>
  <c r="AI644" i="48"/>
  <c r="AJ644" i="48"/>
  <c r="AN644" i="48"/>
  <c r="AQ797" i="48"/>
  <c r="AS797" i="48"/>
  <c r="AN1800" i="48"/>
  <c r="AK1800" i="48"/>
  <c r="AT1800" i="48"/>
  <c r="AI1800" i="48"/>
  <c r="AJ1800" i="48"/>
  <c r="AH1800" i="48"/>
  <c r="AM1800" i="48"/>
  <c r="AL1800" i="48"/>
  <c r="AN1291" i="48"/>
  <c r="AM1291" i="48"/>
  <c r="AH1291" i="48"/>
  <c r="AT1291" i="48"/>
  <c r="AL1291" i="48"/>
  <c r="AK1291" i="48"/>
  <c r="AI1291" i="48"/>
  <c r="AJ1291" i="48"/>
  <c r="AN1012" i="48"/>
  <c r="AI1012" i="48"/>
  <c r="AM1012" i="48"/>
  <c r="AH1012" i="48"/>
  <c r="AT1012" i="48"/>
  <c r="AL1012" i="48"/>
  <c r="AK1012" i="48"/>
  <c r="AJ1012" i="48"/>
  <c r="AN1185" i="48"/>
  <c r="AK1185" i="48"/>
  <c r="AL1185" i="48"/>
  <c r="AI1185" i="48"/>
  <c r="AT1185" i="48"/>
  <c r="AM1185" i="48"/>
  <c r="AJ1185" i="48"/>
  <c r="AH1185" i="48"/>
  <c r="AS935" i="48"/>
  <c r="AQ935" i="48"/>
  <c r="AN1925" i="48"/>
  <c r="AT1925" i="48"/>
  <c r="AM1925" i="48"/>
  <c r="AH1925" i="48"/>
  <c r="AL1925" i="48"/>
  <c r="AK1925" i="48"/>
  <c r="AI1925" i="48"/>
  <c r="AJ1925" i="48"/>
  <c r="AS1258" i="48"/>
  <c r="AQ1258" i="48"/>
  <c r="AS584" i="48"/>
  <c r="AQ584" i="48"/>
  <c r="AN1615" i="48"/>
  <c r="AM1615" i="48"/>
  <c r="AH1615" i="48"/>
  <c r="AT1615" i="48"/>
  <c r="AL1615" i="48"/>
  <c r="AK1615" i="48"/>
  <c r="AI1615" i="48"/>
  <c r="AJ1615" i="48"/>
  <c r="AS1904" i="48"/>
  <c r="AQ1904" i="48"/>
  <c r="AS1571" i="48"/>
  <c r="AQ1571" i="48"/>
  <c r="AJ1546" i="48"/>
  <c r="AN1546" i="48"/>
  <c r="AK1546" i="48"/>
  <c r="AI1546" i="48"/>
  <c r="AT1546" i="48"/>
  <c r="AM1546" i="48"/>
  <c r="AL1546" i="48"/>
  <c r="AH1546" i="48"/>
  <c r="AN1325" i="48"/>
  <c r="AK1325" i="48"/>
  <c r="AH1325" i="48"/>
  <c r="AM1325" i="48"/>
  <c r="AL1325" i="48"/>
  <c r="AT1325" i="48"/>
  <c r="AI1325" i="48"/>
  <c r="AJ1325" i="48"/>
  <c r="AQ669" i="48"/>
  <c r="AS669" i="48"/>
  <c r="AS740" i="48"/>
  <c r="AQ740" i="48"/>
  <c r="AK740" i="48"/>
  <c r="AT740" i="48"/>
  <c r="AL740" i="48"/>
  <c r="AI740" i="48"/>
  <c r="AH740" i="48"/>
  <c r="AM740" i="48"/>
  <c r="AJ740" i="48"/>
  <c r="AN740" i="48"/>
  <c r="AN893" i="48"/>
  <c r="AT893" i="48"/>
  <c r="AH893" i="48"/>
  <c r="AL893" i="48"/>
  <c r="AK893" i="48"/>
  <c r="AI893" i="48"/>
  <c r="AM893" i="48"/>
  <c r="AJ893" i="48"/>
  <c r="AQ1399" i="48"/>
  <c r="AS1399" i="48"/>
  <c r="AN1033" i="48"/>
  <c r="AL1033" i="48"/>
  <c r="AK1033" i="48"/>
  <c r="AT1033" i="48"/>
  <c r="AH1033" i="48"/>
  <c r="AJ1033" i="48"/>
  <c r="AI1033" i="48"/>
  <c r="AM1033" i="48"/>
  <c r="AN1862" i="48"/>
  <c r="AK1862" i="48"/>
  <c r="AT1862" i="48"/>
  <c r="AM1862" i="48"/>
  <c r="AH1862" i="48"/>
  <c r="AJ1862" i="48"/>
  <c r="AL1862" i="48"/>
  <c r="AI1862" i="48"/>
  <c r="AS1903" i="48"/>
  <c r="AQ1903" i="48"/>
  <c r="AQ857" i="48"/>
  <c r="AS857" i="48"/>
  <c r="AN1882" i="48"/>
  <c r="AK1882" i="48"/>
  <c r="AH1882" i="48"/>
  <c r="AL1882" i="48"/>
  <c r="AI1882" i="48"/>
  <c r="AT1882" i="48"/>
  <c r="AM1882" i="48"/>
  <c r="AJ1882" i="48"/>
  <c r="AS1651" i="48"/>
  <c r="AQ1651" i="48"/>
  <c r="AK960" i="48"/>
  <c r="AT960" i="48"/>
  <c r="AM960" i="48"/>
  <c r="AL960" i="48"/>
  <c r="AI960" i="48"/>
  <c r="AH960" i="48"/>
  <c r="AN960" i="48"/>
  <c r="AJ960" i="48"/>
  <c r="AS1520" i="48"/>
  <c r="AQ1520" i="48"/>
  <c r="AK1389" i="48"/>
  <c r="AI1389" i="48"/>
  <c r="AH1389" i="48"/>
  <c r="AM1389" i="48"/>
  <c r="AT1389" i="48"/>
  <c r="AL1389" i="48"/>
  <c r="AJ1389" i="48"/>
  <c r="AN1389" i="48"/>
  <c r="AS1060" i="48"/>
  <c r="AQ1060" i="48"/>
  <c r="AN1060" i="48"/>
  <c r="AK1060" i="48"/>
  <c r="AI1060" i="48"/>
  <c r="AM1060" i="48"/>
  <c r="AH1060" i="48"/>
  <c r="AT1060" i="48"/>
  <c r="AL1060" i="48"/>
  <c r="AJ1060" i="48"/>
  <c r="AQ909" i="48"/>
  <c r="AS909" i="48"/>
  <c r="AS1056" i="48"/>
  <c r="AQ1056" i="48"/>
  <c r="AS1505" i="48"/>
  <c r="AQ1505" i="48"/>
  <c r="AN1232" i="48"/>
  <c r="AL1232" i="48"/>
  <c r="AT1232" i="48"/>
  <c r="AH1232" i="48"/>
  <c r="AK1232" i="48"/>
  <c r="AI1232" i="48"/>
  <c r="AM1232" i="48"/>
  <c r="AJ1232" i="48"/>
  <c r="AK1684" i="48"/>
  <c r="AJ1684" i="48"/>
  <c r="AT1684" i="48"/>
  <c r="AL1684" i="48"/>
  <c r="AM1684" i="48"/>
  <c r="AH1684" i="48"/>
  <c r="AI1684" i="48"/>
  <c r="AN1684" i="48"/>
  <c r="AN1201" i="48"/>
  <c r="AK1201" i="48"/>
  <c r="AL1201" i="48"/>
  <c r="AI1201" i="48"/>
  <c r="AT1201" i="48"/>
  <c r="AM1201" i="48"/>
  <c r="AJ1201" i="48"/>
  <c r="AH1201" i="48"/>
  <c r="AQ1736" i="48"/>
  <c r="AS1736" i="48"/>
  <c r="AJ783" i="48"/>
  <c r="AN783" i="48"/>
  <c r="AI783" i="48"/>
  <c r="AK783" i="48"/>
  <c r="AT783" i="48"/>
  <c r="AM783" i="48"/>
  <c r="AL783" i="48"/>
  <c r="AH783" i="48"/>
  <c r="AN1260" i="48"/>
  <c r="AL1260" i="48"/>
  <c r="AK1260" i="48"/>
  <c r="AT1260" i="48"/>
  <c r="AH1260" i="48"/>
  <c r="AJ1260" i="48"/>
  <c r="AI1260" i="48"/>
  <c r="AM1260" i="48"/>
  <c r="AQ1337" i="48"/>
  <c r="AS1337" i="48"/>
  <c r="AN1337" i="48"/>
  <c r="AM1337" i="48"/>
  <c r="AK1337" i="48"/>
  <c r="AI1337" i="48"/>
  <c r="AT1337" i="48"/>
  <c r="AH1337" i="48"/>
  <c r="AL1337" i="48"/>
  <c r="AJ1337" i="48"/>
  <c r="AN1625" i="48"/>
  <c r="AK1625" i="48"/>
  <c r="AT1625" i="48"/>
  <c r="AM1625" i="48"/>
  <c r="AJ1625" i="48"/>
  <c r="AH1625" i="48"/>
  <c r="AL1625" i="48"/>
  <c r="AI1625" i="48"/>
  <c r="AS1243" i="48"/>
  <c r="AQ1243" i="48"/>
  <c r="AN1797" i="48"/>
  <c r="AM1797" i="48"/>
  <c r="AH1797" i="48"/>
  <c r="AI1797" i="48"/>
  <c r="AK1797" i="48"/>
  <c r="AT1797" i="48"/>
  <c r="AL1797" i="48"/>
  <c r="AJ1797" i="48"/>
  <c r="AS631" i="48"/>
  <c r="AQ631" i="48"/>
  <c r="AQ1499" i="48"/>
  <c r="AS1499" i="48"/>
  <c r="AN1905" i="48"/>
  <c r="AM1905" i="48"/>
  <c r="AT1905" i="48"/>
  <c r="AL1905" i="48"/>
  <c r="AK1905" i="48"/>
  <c r="AI1905" i="48"/>
  <c r="AH1905" i="48"/>
  <c r="AJ1905" i="48"/>
  <c r="AJ1681" i="48"/>
  <c r="AI1681" i="48"/>
  <c r="AN1681" i="48"/>
  <c r="AK1681" i="48"/>
  <c r="AT1681" i="48"/>
  <c r="AM1681" i="48"/>
  <c r="AL1681" i="48"/>
  <c r="AH1681" i="48"/>
  <c r="AS743" i="48"/>
  <c r="AQ743" i="48"/>
  <c r="AS1631" i="48"/>
  <c r="AQ1631" i="48"/>
  <c r="AN1631" i="48"/>
  <c r="AK1631" i="48"/>
  <c r="AI1631" i="48"/>
  <c r="AM1631" i="48"/>
  <c r="AH1631" i="48"/>
  <c r="AT1631" i="48"/>
  <c r="AL1631" i="48"/>
  <c r="AJ1631" i="48"/>
  <c r="AN1484" i="48"/>
  <c r="AJ1484" i="48"/>
  <c r="AI1484" i="48"/>
  <c r="AK1484" i="48"/>
  <c r="AT1484" i="48"/>
  <c r="AL1484" i="48"/>
  <c r="AM1484" i="48"/>
  <c r="AH1484" i="48"/>
  <c r="AQ1157" i="48"/>
  <c r="AS1157" i="48"/>
  <c r="AI1859" i="48"/>
  <c r="AK1859" i="48"/>
  <c r="AT1859" i="48"/>
  <c r="AN1859" i="48"/>
  <c r="AL1859" i="48"/>
  <c r="AJ1859" i="48"/>
  <c r="AM1859" i="48"/>
  <c r="AH1859" i="48"/>
  <c r="AN1957" i="48"/>
  <c r="AJ1957" i="48"/>
  <c r="AM1957" i="48"/>
  <c r="AH1957" i="48"/>
  <c r="AI1957" i="48"/>
  <c r="AK1957" i="48"/>
  <c r="AT1957" i="48"/>
  <c r="AL1957" i="48"/>
  <c r="AT1745" i="48"/>
  <c r="AM1745" i="48"/>
  <c r="AI1745" i="48"/>
  <c r="AK1745" i="48"/>
  <c r="AH1745" i="48"/>
  <c r="AL1745" i="48"/>
  <c r="AJ1745" i="48"/>
  <c r="AN1745" i="48"/>
  <c r="AS796" i="48"/>
  <c r="AQ796" i="48"/>
  <c r="AT2031" i="48"/>
  <c r="AN2031" i="48"/>
  <c r="AL2031" i="48"/>
  <c r="AJ2031" i="48"/>
  <c r="AM2031" i="48"/>
  <c r="AH2031" i="48"/>
  <c r="AI2031" i="48"/>
  <c r="AK2031" i="48"/>
  <c r="AN561" i="48"/>
  <c r="AL561" i="48"/>
  <c r="AM561" i="48"/>
  <c r="AH561" i="48"/>
  <c r="AI561" i="48"/>
  <c r="AK561" i="48"/>
  <c r="AT561" i="48"/>
  <c r="AJ561" i="48"/>
  <c r="AJ294" i="48"/>
  <c r="AQ294" i="48" s="1"/>
  <c r="AH294" i="48"/>
  <c r="AK294" i="48"/>
  <c r="AT294" i="48"/>
  <c r="AM294" i="48"/>
  <c r="AS294" i="48" s="1"/>
  <c r="AL294" i="48"/>
  <c r="AI294" i="48"/>
  <c r="AN499" i="48"/>
  <c r="AT499" i="48"/>
  <c r="AM499" i="48"/>
  <c r="AH499" i="48"/>
  <c r="AL499" i="48"/>
  <c r="AK499" i="48"/>
  <c r="AI499" i="48"/>
  <c r="AJ499" i="48"/>
  <c r="AS431" i="48"/>
  <c r="AQ431" i="48"/>
  <c r="AN431" i="48"/>
  <c r="AK431" i="48"/>
  <c r="AI431" i="48"/>
  <c r="AM431" i="48"/>
  <c r="AH431" i="48"/>
  <c r="AT431" i="48"/>
  <c r="AL431" i="48"/>
  <c r="AJ431" i="48"/>
  <c r="AQ93" i="48"/>
  <c r="AS93" i="48"/>
  <c r="AS254" i="48"/>
  <c r="AQ254" i="48"/>
  <c r="AS142" i="48"/>
  <c r="AQ142" i="48"/>
  <c r="AN368" i="48"/>
  <c r="AL368" i="48"/>
  <c r="AK368" i="48"/>
  <c r="AT368" i="48"/>
  <c r="AH368" i="48"/>
  <c r="AM368" i="48"/>
  <c r="AJ368" i="48"/>
  <c r="AI368" i="48"/>
  <c r="AS523" i="48"/>
  <c r="AQ523" i="48"/>
  <c r="AS198" i="48"/>
  <c r="AQ198" i="48"/>
  <c r="AT108" i="48"/>
  <c r="AH108" i="48"/>
  <c r="AL108" i="48"/>
  <c r="AK108" i="48"/>
  <c r="AI108" i="48"/>
  <c r="AM108" i="48"/>
  <c r="AS108" i="48" s="1"/>
  <c r="AJ108" i="48"/>
  <c r="AQ108" i="48" s="1"/>
  <c r="AJ61" i="48"/>
  <c r="AQ61" i="48" s="1"/>
  <c r="AK61" i="48"/>
  <c r="AL61" i="48"/>
  <c r="AM61" i="48"/>
  <c r="AH61" i="48"/>
  <c r="AI61" i="48"/>
  <c r="AT61" i="48"/>
  <c r="AQ184" i="48"/>
  <c r="AS184" i="48"/>
  <c r="AQ340" i="48"/>
  <c r="AS340" i="48"/>
  <c r="AL481" i="48"/>
  <c r="AK481" i="48"/>
  <c r="AM481" i="48"/>
  <c r="AH481" i="48"/>
  <c r="AI481" i="48"/>
  <c r="AJ481" i="48"/>
  <c r="AT481" i="48"/>
  <c r="AN481" i="48"/>
  <c r="AI59" i="48"/>
  <c r="AM59" i="48"/>
  <c r="AS59" i="48" s="1"/>
  <c r="AH59" i="48"/>
  <c r="AT59" i="48"/>
  <c r="AL59" i="48"/>
  <c r="AK59" i="48"/>
  <c r="AJ59" i="48"/>
  <c r="AQ59" i="48" s="1"/>
  <c r="AN551" i="48"/>
  <c r="AT551" i="48"/>
  <c r="AM551" i="48"/>
  <c r="AH551" i="48"/>
  <c r="AL551" i="48"/>
  <c r="AK551" i="48"/>
  <c r="AI551" i="48"/>
  <c r="AJ551" i="48"/>
  <c r="AT76" i="48"/>
  <c r="AH76" i="48"/>
  <c r="AL76" i="48"/>
  <c r="AK76" i="48"/>
  <c r="AI76" i="48"/>
  <c r="AM76" i="48"/>
  <c r="AS76" i="48" s="1"/>
  <c r="AJ76" i="48"/>
  <c r="AQ76" i="48" s="1"/>
  <c r="AS527" i="48"/>
  <c r="AQ527" i="48"/>
  <c r="AQ192" i="48"/>
  <c r="AS192" i="48"/>
  <c r="AI299" i="48"/>
  <c r="AM299" i="48"/>
  <c r="AS299" i="48" s="1"/>
  <c r="AH299" i="48"/>
  <c r="AT299" i="48"/>
  <c r="AL299" i="48"/>
  <c r="AK299" i="48"/>
  <c r="AJ299" i="48"/>
  <c r="AQ281" i="48"/>
  <c r="AS281" i="48"/>
  <c r="AQ117" i="48"/>
  <c r="AS117" i="48"/>
  <c r="AQ285" i="48"/>
  <c r="AS285" i="48"/>
  <c r="AQ404" i="48"/>
  <c r="AS404" i="48"/>
  <c r="AI154" i="48"/>
  <c r="AJ154" i="48"/>
  <c r="AQ154" i="48" s="1"/>
  <c r="AK154" i="48"/>
  <c r="AT154" i="48"/>
  <c r="AM154" i="48"/>
  <c r="AS154" i="48" s="1"/>
  <c r="AL154" i="48"/>
  <c r="AH154" i="48"/>
  <c r="AQ216" i="48"/>
  <c r="AS216" i="48"/>
  <c r="AN356" i="48"/>
  <c r="AK356" i="48"/>
  <c r="AT356" i="48"/>
  <c r="AH356" i="48"/>
  <c r="AL356" i="48"/>
  <c r="AJ356" i="48"/>
  <c r="AI356" i="48"/>
  <c r="AM356" i="48"/>
  <c r="AS71" i="48"/>
  <c r="AQ71" i="48"/>
  <c r="AT195" i="48"/>
  <c r="AM195" i="48"/>
  <c r="AS195" i="48" s="1"/>
  <c r="AH195" i="48"/>
  <c r="AL195" i="48"/>
  <c r="AK195" i="48"/>
  <c r="AI195" i="48"/>
  <c r="AJ195" i="48"/>
  <c r="AQ195" i="48" s="1"/>
  <c r="AT542" i="48"/>
  <c r="AM542" i="48"/>
  <c r="AI542" i="48"/>
  <c r="AK542" i="48"/>
  <c r="AN542" i="48"/>
  <c r="AH542" i="48"/>
  <c r="AJ542" i="48"/>
  <c r="AL542" i="48"/>
  <c r="AQ244" i="48"/>
  <c r="AS244" i="48"/>
  <c r="AQ372" i="48"/>
  <c r="AS372" i="48"/>
  <c r="AJ121" i="48"/>
  <c r="AQ121" i="48" s="1"/>
  <c r="AK121" i="48"/>
  <c r="AM121" i="48"/>
  <c r="AS121" i="48" s="1"/>
  <c r="AH121" i="48"/>
  <c r="AI121" i="48"/>
  <c r="AT121" i="48"/>
  <c r="AL121" i="48"/>
  <c r="AL116" i="48"/>
  <c r="AK116" i="48"/>
  <c r="AT116" i="48"/>
  <c r="AH116" i="48"/>
  <c r="AJ116" i="48"/>
  <c r="AQ116" i="48" s="1"/>
  <c r="AI116" i="48"/>
  <c r="AM116" i="48"/>
  <c r="AS116" i="48" s="1"/>
  <c r="AN395" i="48"/>
  <c r="AT395" i="48"/>
  <c r="AL395" i="48"/>
  <c r="AK395" i="48"/>
  <c r="AI395" i="48"/>
  <c r="AM395" i="48"/>
  <c r="AH395" i="48"/>
  <c r="AJ395" i="48"/>
  <c r="AT152" i="48"/>
  <c r="AH152" i="48"/>
  <c r="AL152" i="48"/>
  <c r="AK152" i="48"/>
  <c r="AI152" i="48"/>
  <c r="AM152" i="48"/>
  <c r="AS152" i="48" s="1"/>
  <c r="AJ152" i="48"/>
  <c r="AQ152" i="48" s="1"/>
  <c r="AL84" i="48"/>
  <c r="AK84" i="48"/>
  <c r="AT84" i="48"/>
  <c r="AH84" i="48"/>
  <c r="AJ84" i="48"/>
  <c r="AQ84" i="48" s="1"/>
  <c r="AI84" i="48"/>
  <c r="AM84" i="48"/>
  <c r="AS84" i="48" s="1"/>
  <c r="AQ501" i="48"/>
  <c r="AS501" i="48"/>
  <c r="AL80" i="48"/>
  <c r="AK80" i="48"/>
  <c r="AT80" i="48"/>
  <c r="AH80" i="48"/>
  <c r="AM80" i="48"/>
  <c r="AS80" i="48" s="1"/>
  <c r="AJ80" i="48"/>
  <c r="AQ80" i="48" s="1"/>
  <c r="AI80" i="48"/>
  <c r="AI279" i="48"/>
  <c r="AM279" i="48"/>
  <c r="AS279" i="48" s="1"/>
  <c r="AH279" i="48"/>
  <c r="AT279" i="48"/>
  <c r="AL279" i="48"/>
  <c r="AK279" i="48"/>
  <c r="AJ279" i="48"/>
  <c r="AQ279" i="48" s="1"/>
  <c r="AK211" i="48"/>
  <c r="AI211" i="48"/>
  <c r="AT211" i="48"/>
  <c r="AM211" i="48"/>
  <c r="AS211" i="48" s="1"/>
  <c r="AH211" i="48"/>
  <c r="AL211" i="48"/>
  <c r="AJ211" i="48"/>
  <c r="AQ211" i="48" s="1"/>
  <c r="AM162" i="48"/>
  <c r="AS162" i="48" s="1"/>
  <c r="AK162" i="48"/>
  <c r="AJ162" i="48"/>
  <c r="AQ162" i="48" s="1"/>
  <c r="AT162" i="48"/>
  <c r="AL162" i="48"/>
  <c r="AH162" i="48"/>
  <c r="AI162" i="48"/>
  <c r="AQ352" i="48"/>
  <c r="AS352" i="48"/>
  <c r="AS127" i="48"/>
  <c r="AQ127" i="48"/>
  <c r="AS387" i="48"/>
  <c r="AQ387" i="48"/>
  <c r="AN416" i="48"/>
  <c r="AL416" i="48"/>
  <c r="AK416" i="48"/>
  <c r="AT416" i="48"/>
  <c r="AH416" i="48"/>
  <c r="AM416" i="48"/>
  <c r="AJ416" i="48"/>
  <c r="AI416" i="48"/>
  <c r="AS347" i="48"/>
  <c r="AQ347" i="48"/>
  <c r="AS178" i="48"/>
  <c r="AQ178" i="48"/>
  <c r="AS407" i="48"/>
  <c r="AQ407" i="48"/>
  <c r="AN1196" i="48"/>
  <c r="AL1196" i="48"/>
  <c r="AK1196" i="48"/>
  <c r="AH1196" i="48"/>
  <c r="AT1196" i="48"/>
  <c r="AJ1196" i="48"/>
  <c r="AI1196" i="48"/>
  <c r="AM1196" i="48"/>
  <c r="AJ659" i="48"/>
  <c r="AK659" i="48"/>
  <c r="AT659" i="48"/>
  <c r="AM659" i="48"/>
  <c r="AN659" i="48"/>
  <c r="AI659" i="48"/>
  <c r="AL659" i="48"/>
  <c r="AH659" i="48"/>
  <c r="AN1942" i="48"/>
  <c r="AT1942" i="48"/>
  <c r="AL1942" i="48"/>
  <c r="AK1942" i="48"/>
  <c r="AM1942" i="48"/>
  <c r="AI1942" i="48"/>
  <c r="AH1942" i="48"/>
  <c r="AJ1942" i="48"/>
  <c r="AQ866" i="48"/>
  <c r="AS866" i="48"/>
  <c r="AN1142" i="48"/>
  <c r="AT1142" i="48"/>
  <c r="AJ1142" i="48"/>
  <c r="AL1142" i="48"/>
  <c r="AM1142" i="48"/>
  <c r="AH1142" i="48"/>
  <c r="AI1142" i="48"/>
  <c r="AK1142" i="48"/>
  <c r="AN1665" i="48"/>
  <c r="AI1665" i="48"/>
  <c r="AM1665" i="48"/>
  <c r="AK1665" i="48"/>
  <c r="AT1665" i="48"/>
  <c r="AH1665" i="48"/>
  <c r="AL1665" i="48"/>
  <c r="AJ1665" i="48"/>
  <c r="AJ1030" i="48"/>
  <c r="AN1030" i="48"/>
  <c r="AI1030" i="48"/>
  <c r="AK1030" i="48"/>
  <c r="AT1030" i="48"/>
  <c r="AL1030" i="48"/>
  <c r="AM1030" i="48"/>
  <c r="AH1030" i="48"/>
  <c r="AQ941" i="48"/>
  <c r="AS941" i="48"/>
  <c r="AT991" i="48"/>
  <c r="AM991" i="48"/>
  <c r="AI991" i="48"/>
  <c r="AN991" i="48"/>
  <c r="AH991" i="48"/>
  <c r="AK991" i="48"/>
  <c r="AL991" i="48"/>
  <c r="AJ991" i="48"/>
  <c r="AN1848" i="48"/>
  <c r="AM1848" i="48"/>
  <c r="AH1848" i="48"/>
  <c r="AT1848" i="48"/>
  <c r="AL1848" i="48"/>
  <c r="AK1848" i="48"/>
  <c r="AI1848" i="48"/>
  <c r="AJ1848" i="48"/>
  <c r="AN970" i="48"/>
  <c r="AJ970" i="48"/>
  <c r="AL970" i="48"/>
  <c r="AM970" i="48"/>
  <c r="AH970" i="48"/>
  <c r="AI970" i="48"/>
  <c r="AK970" i="48"/>
  <c r="AT970" i="48"/>
  <c r="AS1907" i="48"/>
  <c r="AQ1907" i="48"/>
  <c r="AS787" i="48"/>
  <c r="AQ787" i="48"/>
  <c r="AS1934" i="48"/>
  <c r="AQ1934" i="48"/>
  <c r="AQ994" i="48"/>
  <c r="AS994" i="48"/>
  <c r="AS1707" i="48"/>
  <c r="AQ1707" i="48"/>
  <c r="AQ977" i="48"/>
  <c r="AS977" i="48"/>
  <c r="AS1517" i="48"/>
  <c r="AQ1517" i="48"/>
  <c r="AQ953" i="48"/>
  <c r="AS953" i="48"/>
  <c r="AS1214" i="48"/>
  <c r="AQ1214" i="48"/>
  <c r="AJ771" i="48"/>
  <c r="AK771" i="48"/>
  <c r="AI771" i="48"/>
  <c r="AT771" i="48"/>
  <c r="AM771" i="48"/>
  <c r="AL771" i="48"/>
  <c r="AH771" i="48"/>
  <c r="AN771" i="48"/>
  <c r="AK822" i="48"/>
  <c r="AJ822" i="48"/>
  <c r="AM822" i="48"/>
  <c r="AH822" i="48"/>
  <c r="AI822" i="48"/>
  <c r="AN822" i="48"/>
  <c r="AT822" i="48"/>
  <c r="AL822" i="48"/>
  <c r="AN1723" i="48"/>
  <c r="AK1723" i="48"/>
  <c r="AT1723" i="48"/>
  <c r="AH1723" i="48"/>
  <c r="AL1723" i="48"/>
  <c r="AJ1723" i="48"/>
  <c r="AI1723" i="48"/>
  <c r="AM1723" i="48"/>
  <c r="AS1151" i="48"/>
  <c r="AQ1151" i="48"/>
  <c r="AQ905" i="48"/>
  <c r="AS905" i="48"/>
  <c r="AQ646" i="48"/>
  <c r="AS646" i="48"/>
  <c r="AN981" i="48"/>
  <c r="AL981" i="48"/>
  <c r="AT981" i="48"/>
  <c r="AK981" i="48"/>
  <c r="AH981" i="48"/>
  <c r="AI981" i="48"/>
  <c r="AM981" i="48"/>
  <c r="AJ981" i="48"/>
  <c r="AQ1395" i="48"/>
  <c r="AS1395" i="48"/>
  <c r="AJ735" i="48"/>
  <c r="AI735" i="48"/>
  <c r="AN735" i="48"/>
  <c r="AK735" i="48"/>
  <c r="AT735" i="48"/>
  <c r="AM735" i="48"/>
  <c r="AL735" i="48"/>
  <c r="AH735" i="48"/>
  <c r="AN605" i="48"/>
  <c r="AL605" i="48"/>
  <c r="AK605" i="48"/>
  <c r="AI605" i="48"/>
  <c r="AT605" i="48"/>
  <c r="AM605" i="48"/>
  <c r="AH605" i="48"/>
  <c r="AJ605" i="48"/>
  <c r="AQ777" i="48"/>
  <c r="AS777" i="48"/>
  <c r="AN1438" i="48"/>
  <c r="AL1438" i="48"/>
  <c r="AK1438" i="48"/>
  <c r="AT1438" i="48"/>
  <c r="AH1438" i="48"/>
  <c r="AI1438" i="48"/>
  <c r="AJ1438" i="48"/>
  <c r="AM1438" i="48"/>
  <c r="AS1650" i="48"/>
  <c r="AQ1650" i="48"/>
  <c r="AN1840" i="48"/>
  <c r="AT1840" i="48"/>
  <c r="AM1840" i="48"/>
  <c r="AH1840" i="48"/>
  <c r="AL1840" i="48"/>
  <c r="AK1840" i="48"/>
  <c r="AI1840" i="48"/>
  <c r="AJ1840" i="48"/>
  <c r="AN1639" i="48"/>
  <c r="AT1639" i="48"/>
  <c r="AL1639" i="48"/>
  <c r="AK1639" i="48"/>
  <c r="AI1639" i="48"/>
  <c r="AM1639" i="48"/>
  <c r="AH1639" i="48"/>
  <c r="AJ1639" i="48"/>
  <c r="AS1865" i="48"/>
  <c r="AQ1865" i="48"/>
  <c r="AN1304" i="48"/>
  <c r="AT1304" i="48"/>
  <c r="AH1304" i="48"/>
  <c r="AL1304" i="48"/>
  <c r="AK1304" i="48"/>
  <c r="AJ1304" i="48"/>
  <c r="AI1304" i="48"/>
  <c r="AM1304" i="48"/>
  <c r="AN1909" i="48"/>
  <c r="AI1909" i="48"/>
  <c r="AM1909" i="48"/>
  <c r="AH1909" i="48"/>
  <c r="AL1909" i="48"/>
  <c r="AK1909" i="48"/>
  <c r="AT1909" i="48"/>
  <c r="AJ1909" i="48"/>
  <c r="AK1766" i="48"/>
  <c r="AM1766" i="48"/>
  <c r="AT1766" i="48"/>
  <c r="AL1766" i="48"/>
  <c r="AI1766" i="48"/>
  <c r="AH1766" i="48"/>
  <c r="AJ1766" i="48"/>
  <c r="AN1766" i="48"/>
  <c r="AN1426" i="48"/>
  <c r="AK1426" i="48"/>
  <c r="AT1426" i="48"/>
  <c r="AH1426" i="48"/>
  <c r="AL1426" i="48"/>
  <c r="AI1426" i="48"/>
  <c r="AM1426" i="48"/>
  <c r="AJ1426" i="48"/>
  <c r="AN1837" i="48"/>
  <c r="AT1837" i="48"/>
  <c r="AH1837" i="48"/>
  <c r="AL1837" i="48"/>
  <c r="AK1837" i="48"/>
  <c r="AJ1837" i="48"/>
  <c r="AI1837" i="48"/>
  <c r="AM1837" i="48"/>
  <c r="AK1827" i="48"/>
  <c r="AT1827" i="48"/>
  <c r="AM1827" i="48"/>
  <c r="AI1827" i="48"/>
  <c r="AN1827" i="48"/>
  <c r="AH1827" i="48"/>
  <c r="AJ1827" i="48"/>
  <c r="AL1827" i="48"/>
  <c r="AN1544" i="48"/>
  <c r="AL1544" i="48"/>
  <c r="AK1544" i="48"/>
  <c r="AT1544" i="48"/>
  <c r="AH1544" i="48"/>
  <c r="AI1544" i="48"/>
  <c r="AJ1544" i="48"/>
  <c r="AM1544" i="48"/>
  <c r="AN1094" i="48"/>
  <c r="AJ1094" i="48"/>
  <c r="AI1094" i="48"/>
  <c r="AK1094" i="48"/>
  <c r="AT1094" i="48"/>
  <c r="AL1094" i="48"/>
  <c r="AM1094" i="48"/>
  <c r="AH1094" i="48"/>
  <c r="AS1901" i="48"/>
  <c r="AQ1901" i="48"/>
  <c r="AS1267" i="48"/>
  <c r="AQ1267" i="48"/>
  <c r="AN557" i="48"/>
  <c r="AJ557" i="48"/>
  <c r="AK557" i="48"/>
  <c r="AT557" i="48"/>
  <c r="AM557" i="48"/>
  <c r="AL557" i="48"/>
  <c r="AI557" i="48"/>
  <c r="AH557" i="48"/>
  <c r="AS660" i="48"/>
  <c r="AQ660" i="48"/>
  <c r="AK660" i="48"/>
  <c r="AL660" i="48"/>
  <c r="AI660" i="48"/>
  <c r="AH660" i="48"/>
  <c r="AT660" i="48"/>
  <c r="AM660" i="48"/>
  <c r="AJ660" i="48"/>
  <c r="AN660" i="48"/>
  <c r="AN1369" i="48"/>
  <c r="AI1369" i="48"/>
  <c r="AM1369" i="48"/>
  <c r="AK1369" i="48"/>
  <c r="AT1369" i="48"/>
  <c r="AH1369" i="48"/>
  <c r="AL1369" i="48"/>
  <c r="AJ1369" i="48"/>
  <c r="AK596" i="48"/>
  <c r="AT596" i="48"/>
  <c r="AM596" i="48"/>
  <c r="AL596" i="48"/>
  <c r="AI596" i="48"/>
  <c r="AH596" i="48"/>
  <c r="AJ596" i="48"/>
  <c r="AN596" i="48"/>
  <c r="AQ1927" i="48"/>
  <c r="AS1927" i="48"/>
  <c r="AS1139" i="48"/>
  <c r="AQ1139" i="48"/>
  <c r="AQ1277" i="48"/>
  <c r="AS1277" i="48"/>
  <c r="AN1241" i="48"/>
  <c r="AK1241" i="48"/>
  <c r="AH1241" i="48"/>
  <c r="AL1241" i="48"/>
  <c r="AI1241" i="48"/>
  <c r="AT1241" i="48"/>
  <c r="AM1241" i="48"/>
  <c r="AJ1241" i="48"/>
  <c r="AN1102" i="48"/>
  <c r="AJ1102" i="48"/>
  <c r="AT1102" i="48"/>
  <c r="AL1102" i="48"/>
  <c r="AM1102" i="48"/>
  <c r="AH1102" i="48"/>
  <c r="AI1102" i="48"/>
  <c r="AK1102" i="48"/>
  <c r="AN1312" i="48"/>
  <c r="AK1312" i="48"/>
  <c r="AT1312" i="48"/>
  <c r="AH1312" i="48"/>
  <c r="AL1312" i="48"/>
  <c r="AI1312" i="48"/>
  <c r="AM1312" i="48"/>
  <c r="AJ1312" i="48"/>
  <c r="AQ1443" i="48"/>
  <c r="AS1443" i="48"/>
  <c r="AS1803" i="48"/>
  <c r="AQ1803" i="48"/>
  <c r="AJ1082" i="48"/>
  <c r="AN1082" i="48"/>
  <c r="AL1082" i="48"/>
  <c r="AM1082" i="48"/>
  <c r="AH1082" i="48"/>
  <c r="AI1082" i="48"/>
  <c r="AK1082" i="48"/>
  <c r="AT1082" i="48"/>
  <c r="AN1355" i="48"/>
  <c r="AM1355" i="48"/>
  <c r="AH1355" i="48"/>
  <c r="AT1355" i="48"/>
  <c r="AL1355" i="48"/>
  <c r="AK1355" i="48"/>
  <c r="AI1355" i="48"/>
  <c r="AJ1355" i="48"/>
  <c r="AN1791" i="48"/>
  <c r="AT1791" i="48"/>
  <c r="AH1791" i="48"/>
  <c r="AL1791" i="48"/>
  <c r="AK1791" i="48"/>
  <c r="AM1791" i="48"/>
  <c r="AJ1791" i="48"/>
  <c r="AI1791" i="48"/>
  <c r="AQ998" i="48"/>
  <c r="AS998" i="48"/>
  <c r="AM1074" i="48"/>
  <c r="AH1074" i="48"/>
  <c r="AI1074" i="48"/>
  <c r="AK1074" i="48"/>
  <c r="AT1074" i="48"/>
  <c r="AN1074" i="48"/>
  <c r="AL1074" i="48"/>
  <c r="AJ1074" i="48"/>
  <c r="AQ1141" i="48"/>
  <c r="AS1141" i="48"/>
  <c r="AN1515" i="48"/>
  <c r="AK1515" i="48"/>
  <c r="AH1515" i="48"/>
  <c r="AL1515" i="48"/>
  <c r="AT1515" i="48"/>
  <c r="AI1515" i="48"/>
  <c r="AM1515" i="48"/>
  <c r="AJ1515" i="48"/>
  <c r="AI1278" i="48"/>
  <c r="AK1278" i="48"/>
  <c r="AT1278" i="48"/>
  <c r="AN1278" i="48"/>
  <c r="AL1278" i="48"/>
  <c r="AJ1278" i="48"/>
  <c r="AM1278" i="48"/>
  <c r="AH1278" i="48"/>
  <c r="AJ1440" i="48"/>
  <c r="AN1440" i="48"/>
  <c r="AI1440" i="48"/>
  <c r="AK1440" i="48"/>
  <c r="AT1440" i="48"/>
  <c r="AL1440" i="48"/>
  <c r="AM1440" i="48"/>
  <c r="AH1440" i="48"/>
  <c r="AK1579" i="48"/>
  <c r="AH1579" i="48"/>
  <c r="AM1579" i="48"/>
  <c r="AT1579" i="48"/>
  <c r="AL1579" i="48"/>
  <c r="AI1579" i="48"/>
  <c r="AJ1579" i="48"/>
  <c r="AN1579" i="48"/>
  <c r="AS1861" i="48"/>
  <c r="AQ1861" i="48"/>
  <c r="AN1104" i="48"/>
  <c r="AM1104" i="48"/>
  <c r="AH1104" i="48"/>
  <c r="AT1104" i="48"/>
  <c r="AL1104" i="48"/>
  <c r="AK1104" i="48"/>
  <c r="AI1104" i="48"/>
  <c r="AJ1104" i="48"/>
  <c r="AS1875" i="48"/>
  <c r="AQ1875" i="48"/>
  <c r="AT1027" i="48"/>
  <c r="AI1027" i="48"/>
  <c r="AM1027" i="48"/>
  <c r="AN1027" i="48"/>
  <c r="AL1027" i="48"/>
  <c r="AK1027" i="48"/>
  <c r="AJ1027" i="48"/>
  <c r="AH1027" i="48"/>
  <c r="AS1097" i="48"/>
  <c r="AQ1097" i="48"/>
  <c r="AM575" i="48"/>
  <c r="AJ575" i="48"/>
  <c r="AK575" i="48"/>
  <c r="AL575" i="48"/>
  <c r="AH575" i="48"/>
  <c r="AI575" i="48"/>
  <c r="AT575" i="48"/>
  <c r="AN575" i="48"/>
  <c r="AK1988" i="48"/>
  <c r="AI1988" i="48"/>
  <c r="AH1988" i="48"/>
  <c r="AM1988" i="48"/>
  <c r="AL1988" i="48"/>
  <c r="AT1988" i="48"/>
  <c r="AJ1988" i="48"/>
  <c r="AN1988" i="48"/>
  <c r="AN1731" i="48"/>
  <c r="AL1731" i="48"/>
  <c r="AT1731" i="48"/>
  <c r="AK1731" i="48"/>
  <c r="AH1731" i="48"/>
  <c r="AM1731" i="48"/>
  <c r="AJ1731" i="48"/>
  <c r="AI1731" i="48"/>
  <c r="AN1228" i="48"/>
  <c r="AK1228" i="48"/>
  <c r="AL1228" i="48"/>
  <c r="AH1228" i="48"/>
  <c r="AT1228" i="48"/>
  <c r="AJ1228" i="48"/>
  <c r="AI1228" i="48"/>
  <c r="AM1228" i="48"/>
  <c r="AN1564" i="48"/>
  <c r="AL1564" i="48"/>
  <c r="AK1564" i="48"/>
  <c r="AT1564" i="48"/>
  <c r="AH1564" i="48"/>
  <c r="AI1564" i="48"/>
  <c r="AM1564" i="48"/>
  <c r="AJ1564" i="48"/>
  <c r="AT963" i="48"/>
  <c r="AI963" i="48"/>
  <c r="AM963" i="48"/>
  <c r="AN963" i="48"/>
  <c r="AK963" i="48"/>
  <c r="AL963" i="48"/>
  <c r="AJ963" i="48"/>
  <c r="AH963" i="48"/>
  <c r="AN898" i="48"/>
  <c r="AI898" i="48"/>
  <c r="AK898" i="48"/>
  <c r="AT898" i="48"/>
  <c r="AJ898" i="48"/>
  <c r="AL898" i="48"/>
  <c r="AM898" i="48"/>
  <c r="AH898" i="48"/>
  <c r="AQ690" i="48"/>
  <c r="AS690" i="48"/>
  <c r="AS1883" i="48"/>
  <c r="AQ1883" i="48"/>
  <c r="AQ1990" i="48"/>
  <c r="AS1990" i="48"/>
  <c r="AQ589" i="48"/>
  <c r="AS589" i="48"/>
  <c r="AK766" i="48"/>
  <c r="AJ766" i="48"/>
  <c r="AI766" i="48"/>
  <c r="AN766" i="48"/>
  <c r="AT766" i="48"/>
  <c r="AL766" i="48"/>
  <c r="AM766" i="48"/>
  <c r="AH766" i="48"/>
  <c r="AJ1945" i="48"/>
  <c r="AI1945" i="48"/>
  <c r="AH1945" i="48"/>
  <c r="AM1945" i="48"/>
  <c r="AK1945" i="48"/>
  <c r="AT1945" i="48"/>
  <c r="AN1945" i="48"/>
  <c r="AL1945" i="48"/>
  <c r="AQ926" i="48"/>
  <c r="AS926" i="48"/>
  <c r="AN1468" i="48"/>
  <c r="AJ1468" i="48"/>
  <c r="AL1468" i="48"/>
  <c r="AM1468" i="48"/>
  <c r="AH1468" i="48"/>
  <c r="AI1468" i="48"/>
  <c r="AK1468" i="48"/>
  <c r="AT1468" i="48"/>
  <c r="AJ1526" i="48"/>
  <c r="AN1526" i="48"/>
  <c r="AI1526" i="48"/>
  <c r="AL1526" i="48"/>
  <c r="AH1526" i="48"/>
  <c r="AK1526" i="48"/>
  <c r="AT1526" i="48"/>
  <c r="AM1526" i="48"/>
  <c r="AN729" i="48"/>
  <c r="AM729" i="48"/>
  <c r="AH729" i="48"/>
  <c r="AL729" i="48"/>
  <c r="AK729" i="48"/>
  <c r="AT729" i="48"/>
  <c r="AI729" i="48"/>
  <c r="AJ729" i="48"/>
  <c r="AS648" i="48"/>
  <c r="AQ648" i="48"/>
  <c r="AQ853" i="48"/>
  <c r="AS853" i="48"/>
  <c r="AS1602" i="48"/>
  <c r="AQ1602" i="48"/>
  <c r="AS875" i="48"/>
  <c r="AQ875" i="48"/>
  <c r="AN875" i="48"/>
  <c r="AK875" i="48"/>
  <c r="AT875" i="48"/>
  <c r="AJ875" i="48"/>
  <c r="AL875" i="48"/>
  <c r="AI875" i="48"/>
  <c r="AH875" i="48"/>
  <c r="AM875" i="48"/>
  <c r="AJ1666" i="48"/>
  <c r="AN1666" i="48"/>
  <c r="AI1666" i="48"/>
  <c r="AK1666" i="48"/>
  <c r="AT1666" i="48"/>
  <c r="AL1666" i="48"/>
  <c r="AM1666" i="48"/>
  <c r="AH1666" i="48"/>
  <c r="AJ1530" i="48"/>
  <c r="AN1530" i="48"/>
  <c r="AK1530" i="48"/>
  <c r="AI1530" i="48"/>
  <c r="AT1530" i="48"/>
  <c r="AM1530" i="48"/>
  <c r="AL1530" i="48"/>
  <c r="AH1530" i="48"/>
  <c r="AN661" i="48"/>
  <c r="AK661" i="48"/>
  <c r="AI661" i="48"/>
  <c r="AT661" i="48"/>
  <c r="AM661" i="48"/>
  <c r="AH661" i="48"/>
  <c r="AL661" i="48"/>
  <c r="AJ661" i="48"/>
  <c r="AQ1121" i="48"/>
  <c r="AS1121" i="48"/>
  <c r="AN1795" i="48"/>
  <c r="AT1795" i="48"/>
  <c r="AH1795" i="48"/>
  <c r="AL1795" i="48"/>
  <c r="AK1795" i="48"/>
  <c r="AM1795" i="48"/>
  <c r="AJ1795" i="48"/>
  <c r="AI1795" i="48"/>
  <c r="AK650" i="48"/>
  <c r="AL650" i="48"/>
  <c r="AM650" i="48"/>
  <c r="AH650" i="48"/>
  <c r="AI650" i="48"/>
  <c r="AN650" i="48"/>
  <c r="AJ650" i="48"/>
  <c r="AT650" i="48"/>
  <c r="AS1534" i="48"/>
  <c r="AQ1534" i="48"/>
  <c r="AS1059" i="48"/>
  <c r="AQ1059" i="48"/>
  <c r="AN1809" i="48"/>
  <c r="AJ1809" i="48"/>
  <c r="AM1809" i="48"/>
  <c r="AH1809" i="48"/>
  <c r="AI1809" i="48"/>
  <c r="AK1809" i="48"/>
  <c r="AT1809" i="48"/>
  <c r="AL1809" i="48"/>
  <c r="AQ2027" i="48"/>
  <c r="AS2027" i="48"/>
  <c r="AQ1661" i="48"/>
  <c r="AS1661" i="48"/>
  <c r="AS1634" i="48"/>
  <c r="AQ1634" i="48"/>
  <c r="AN1663" i="48"/>
  <c r="AM1663" i="48"/>
  <c r="AH1663" i="48"/>
  <c r="AT1663" i="48"/>
  <c r="AL1663" i="48"/>
  <c r="AK1663" i="48"/>
  <c r="AI1663" i="48"/>
  <c r="AJ1663" i="48"/>
  <c r="AJ751" i="48"/>
  <c r="AN751" i="48"/>
  <c r="AI751" i="48"/>
  <c r="AK751" i="48"/>
  <c r="AT751" i="48"/>
  <c r="AM751" i="48"/>
  <c r="AL751" i="48"/>
  <c r="AH751" i="48"/>
  <c r="AQ1629" i="48"/>
  <c r="AS1629" i="48"/>
  <c r="AS1108" i="48"/>
  <c r="AQ1108" i="48"/>
  <c r="AN1913" i="48"/>
  <c r="AI1913" i="48"/>
  <c r="AM1913" i="48"/>
  <c r="AH1913" i="48"/>
  <c r="AT1913" i="48"/>
  <c r="AL1913" i="48"/>
  <c r="AK1913" i="48"/>
  <c r="AJ1913" i="48"/>
  <c r="AS1806" i="48"/>
  <c r="AQ1806" i="48"/>
  <c r="AS1322" i="48"/>
  <c r="AQ1322" i="48"/>
  <c r="AS1810" i="48"/>
  <c r="AQ1810" i="48"/>
  <c r="AK2044" i="48"/>
  <c r="AJ2044" i="48"/>
  <c r="AI2044" i="48"/>
  <c r="AN2044" i="48"/>
  <c r="AT2044" i="48"/>
  <c r="AL2044" i="48"/>
  <c r="AM2044" i="48"/>
  <c r="AH2044" i="48"/>
  <c r="AS1404" i="48"/>
  <c r="AQ1404" i="48"/>
  <c r="AJ579" i="48"/>
  <c r="AL579" i="48"/>
  <c r="AH579" i="48"/>
  <c r="AN579" i="48"/>
  <c r="AK579" i="48"/>
  <c r="AT579" i="48"/>
  <c r="AM579" i="48"/>
  <c r="AI579" i="48"/>
  <c r="AQ954" i="48"/>
  <c r="AS954" i="48"/>
  <c r="AT1999" i="48"/>
  <c r="AM1999" i="48"/>
  <c r="AI1999" i="48"/>
  <c r="AJ1999" i="48"/>
  <c r="AH1999" i="48"/>
  <c r="AN1999" i="48"/>
  <c r="AK1999" i="48"/>
  <c r="AL1999" i="48"/>
  <c r="AQ773" i="48"/>
  <c r="AS773" i="48"/>
  <c r="AN1674" i="48"/>
  <c r="AM1674" i="48"/>
  <c r="AH1674" i="48"/>
  <c r="AJ1674" i="48"/>
  <c r="AI1674" i="48"/>
  <c r="AK1674" i="48"/>
  <c r="AT1674" i="48"/>
  <c r="AL1674" i="48"/>
  <c r="AS1412" i="48"/>
  <c r="AQ1412" i="48"/>
  <c r="AS1572" i="48"/>
  <c r="AQ1572" i="48"/>
  <c r="AS1156" i="48"/>
  <c r="AQ1156" i="48"/>
  <c r="AQ878" i="48"/>
  <c r="AS878" i="48"/>
  <c r="AN1265" i="48"/>
  <c r="AK1265" i="48"/>
  <c r="AL1265" i="48"/>
  <c r="AI1265" i="48"/>
  <c r="AT1265" i="48"/>
  <c r="AM1265" i="48"/>
  <c r="AJ1265" i="48"/>
  <c r="AH1265" i="48"/>
  <c r="AS1616" i="48"/>
  <c r="AQ1616" i="48"/>
  <c r="AS839" i="48"/>
  <c r="AQ839" i="48"/>
  <c r="AN839" i="48"/>
  <c r="AJ839" i="48"/>
  <c r="AH839" i="48"/>
  <c r="AK839" i="48"/>
  <c r="AT839" i="48"/>
  <c r="AM839" i="48"/>
  <c r="AL839" i="48"/>
  <c r="AI839" i="48"/>
  <c r="AN1018" i="48"/>
  <c r="AJ1018" i="48"/>
  <c r="AL1018" i="48"/>
  <c r="AM1018" i="48"/>
  <c r="AH1018" i="48"/>
  <c r="AI1018" i="48"/>
  <c r="AK1018" i="48"/>
  <c r="AT1018" i="48"/>
  <c r="AK1992" i="48"/>
  <c r="AH1992" i="48"/>
  <c r="AM1992" i="48"/>
  <c r="AL1992" i="48"/>
  <c r="AI1992" i="48"/>
  <c r="AT1992" i="48"/>
  <c r="AJ1992" i="48"/>
  <c r="AN1992" i="48"/>
  <c r="AS599" i="48"/>
  <c r="AQ599" i="48"/>
  <c r="AN2013" i="48"/>
  <c r="AJ2013" i="48"/>
  <c r="AI2013" i="48"/>
  <c r="AK2013" i="48"/>
  <c r="AT2013" i="48"/>
  <c r="AL2013" i="48"/>
  <c r="AM2013" i="48"/>
  <c r="AH2013" i="48"/>
  <c r="AS691" i="48"/>
  <c r="AQ691" i="48"/>
  <c r="AJ691" i="48"/>
  <c r="AK691" i="48"/>
  <c r="AT691" i="48"/>
  <c r="AM691" i="48"/>
  <c r="AN691" i="48"/>
  <c r="AI691" i="48"/>
  <c r="AL691" i="48"/>
  <c r="AH691" i="48"/>
  <c r="AQ1935" i="48"/>
  <c r="AS1935" i="48"/>
  <c r="AK632" i="48"/>
  <c r="AM632" i="48"/>
  <c r="AT632" i="48"/>
  <c r="AL632" i="48"/>
  <c r="AI632" i="48"/>
  <c r="AH632" i="48"/>
  <c r="AN632" i="48"/>
  <c r="AJ632" i="48"/>
  <c r="AI1262" i="48"/>
  <c r="AK1262" i="48"/>
  <c r="AT1262" i="48"/>
  <c r="AN1262" i="48"/>
  <c r="AL1262" i="48"/>
  <c r="AJ1262" i="48"/>
  <c r="AM1262" i="48"/>
  <c r="AH1262" i="48"/>
  <c r="AN1211" i="48"/>
  <c r="AT1211" i="48"/>
  <c r="AL1211" i="48"/>
  <c r="AK1211" i="48"/>
  <c r="AI1211" i="48"/>
  <c r="AM1211" i="48"/>
  <c r="AH1211" i="48"/>
  <c r="AJ1211" i="48"/>
  <c r="AK1782" i="48"/>
  <c r="AM1782" i="48"/>
  <c r="AT1782" i="48"/>
  <c r="AL1782" i="48"/>
  <c r="AI1782" i="48"/>
  <c r="AH1782" i="48"/>
  <c r="AJ1782" i="48"/>
  <c r="AN1782" i="48"/>
  <c r="AS1818" i="48"/>
  <c r="AQ1818" i="48"/>
  <c r="AN1359" i="48"/>
  <c r="AI1359" i="48"/>
  <c r="AT1359" i="48"/>
  <c r="AM1359" i="48"/>
  <c r="AH1359" i="48"/>
  <c r="AL1359" i="48"/>
  <c r="AK1359" i="48"/>
  <c r="AJ1359" i="48"/>
  <c r="AN1237" i="48"/>
  <c r="AK1237" i="48"/>
  <c r="AT1237" i="48"/>
  <c r="AM1237" i="48"/>
  <c r="AH1237" i="48"/>
  <c r="AJ1237" i="48"/>
  <c r="AL1237" i="48"/>
  <c r="AI1237" i="48"/>
  <c r="AK936" i="48"/>
  <c r="AT936" i="48"/>
  <c r="AL936" i="48"/>
  <c r="AI936" i="48"/>
  <c r="AH936" i="48"/>
  <c r="AM936" i="48"/>
  <c r="AN936" i="48"/>
  <c r="AJ936" i="48"/>
  <c r="AQ1561" i="48"/>
  <c r="AS1561" i="48"/>
  <c r="AN1009" i="48"/>
  <c r="AH1009" i="48"/>
  <c r="AL1009" i="48"/>
  <c r="AT1009" i="48"/>
  <c r="AK1009" i="48"/>
  <c r="AI1009" i="48"/>
  <c r="AM1009" i="48"/>
  <c r="AJ1009" i="48"/>
  <c r="AN1536" i="48"/>
  <c r="AL1536" i="48"/>
  <c r="AK1536" i="48"/>
  <c r="AT1536" i="48"/>
  <c r="AH1536" i="48"/>
  <c r="AI1536" i="48"/>
  <c r="AM1536" i="48"/>
  <c r="AJ1536" i="48"/>
  <c r="AS1015" i="48"/>
  <c r="AQ1015" i="48"/>
  <c r="AS1222" i="48"/>
  <c r="AQ1222" i="48"/>
  <c r="AN1772" i="48"/>
  <c r="AK1772" i="48"/>
  <c r="AT1772" i="48"/>
  <c r="AI1772" i="48"/>
  <c r="AM1772" i="48"/>
  <c r="AH1772" i="48"/>
  <c r="AJ1772" i="48"/>
  <c r="AL1772" i="48"/>
  <c r="AQ1593" i="48"/>
  <c r="AS1593" i="48"/>
  <c r="AN945" i="48"/>
  <c r="AK945" i="48"/>
  <c r="AT945" i="48"/>
  <c r="AH945" i="48"/>
  <c r="AL945" i="48"/>
  <c r="AI945" i="48"/>
  <c r="AJ945" i="48"/>
  <c r="AM945" i="48"/>
  <c r="AK1912" i="48"/>
  <c r="AI1912" i="48"/>
  <c r="AH1912" i="48"/>
  <c r="AM1912" i="48"/>
  <c r="AL1912" i="48"/>
  <c r="AT1912" i="48"/>
  <c r="AN1912" i="48"/>
  <c r="AJ1912" i="48"/>
  <c r="AQ621" i="48"/>
  <c r="AS621" i="48"/>
  <c r="AK1405" i="48"/>
  <c r="AI1405" i="48"/>
  <c r="AH1405" i="48"/>
  <c r="AM1405" i="48"/>
  <c r="AT1405" i="48"/>
  <c r="AL1405" i="48"/>
  <c r="AJ1405" i="48"/>
  <c r="AN1405" i="48"/>
  <c r="AK800" i="48"/>
  <c r="AM800" i="48"/>
  <c r="AT800" i="48"/>
  <c r="AL800" i="48"/>
  <c r="AI800" i="48"/>
  <c r="AH800" i="48"/>
  <c r="AJ800" i="48"/>
  <c r="AN800" i="48"/>
  <c r="AN1204" i="48"/>
  <c r="AL1204" i="48"/>
  <c r="AK1204" i="48"/>
  <c r="AT1204" i="48"/>
  <c r="AH1204" i="48"/>
  <c r="AM1204" i="48"/>
  <c r="AJ1204" i="48"/>
  <c r="AI1204" i="48"/>
  <c r="AS1668" i="48"/>
  <c r="AQ1668" i="48"/>
  <c r="AS836" i="48"/>
  <c r="AQ836" i="48"/>
  <c r="AK816" i="48"/>
  <c r="AI816" i="48"/>
  <c r="AH816" i="48"/>
  <c r="AM816" i="48"/>
  <c r="AT816" i="48"/>
  <c r="AL816" i="48"/>
  <c r="AJ816" i="48"/>
  <c r="AN816" i="48"/>
  <c r="AN1463" i="48"/>
  <c r="AK1463" i="48"/>
  <c r="AM1463" i="48"/>
  <c r="AH1463" i="48"/>
  <c r="AL1463" i="48"/>
  <c r="AJ1463" i="48"/>
  <c r="AT1463" i="48"/>
  <c r="AI1463" i="48"/>
  <c r="AQ626" i="48"/>
  <c r="AS626" i="48"/>
  <c r="AS1368" i="48"/>
  <c r="AQ1368" i="48"/>
  <c r="AQ637" i="48"/>
  <c r="AS637" i="48"/>
  <c r="AQ1189" i="48"/>
  <c r="AS1189" i="48"/>
  <c r="AJ1967" i="48"/>
  <c r="AN1967" i="48"/>
  <c r="AK1967" i="48"/>
  <c r="AI1967" i="48"/>
  <c r="AT1967" i="48"/>
  <c r="AM1967" i="48"/>
  <c r="AL1967" i="48"/>
  <c r="AH1967" i="48"/>
  <c r="AQ1177" i="48"/>
  <c r="AS1177" i="48"/>
  <c r="AS1298" i="48"/>
  <c r="AQ1298" i="48"/>
  <c r="AS1328" i="48"/>
  <c r="AQ1328" i="48"/>
  <c r="AN1316" i="48"/>
  <c r="AL1316" i="48"/>
  <c r="AK1316" i="48"/>
  <c r="AT1316" i="48"/>
  <c r="AH1316" i="48"/>
  <c r="AM1316" i="48"/>
  <c r="AJ1316" i="48"/>
  <c r="AI1316" i="48"/>
  <c r="AT1067" i="48"/>
  <c r="AM1067" i="48"/>
  <c r="AI1067" i="48"/>
  <c r="AN1067" i="48"/>
  <c r="AK1067" i="48"/>
  <c r="AH1067" i="48"/>
  <c r="AL1067" i="48"/>
  <c r="AJ1067" i="48"/>
  <c r="AQ698" i="48"/>
  <c r="AS698" i="48"/>
  <c r="AS1539" i="48"/>
  <c r="AQ1539" i="48"/>
  <c r="AN1149" i="48"/>
  <c r="AL1149" i="48"/>
  <c r="AK1149" i="48"/>
  <c r="AT1149" i="48"/>
  <c r="AH1149" i="48"/>
  <c r="AM1149" i="48"/>
  <c r="AI1149" i="48"/>
  <c r="AJ1149" i="48"/>
  <c r="AS1315" i="48"/>
  <c r="AQ1315" i="48"/>
  <c r="AQ1780" i="48"/>
  <c r="AS1780" i="48"/>
  <c r="AK682" i="48"/>
  <c r="AI682" i="48"/>
  <c r="AN682" i="48"/>
  <c r="AT682" i="48"/>
  <c r="AL682" i="48"/>
  <c r="AJ682" i="48"/>
  <c r="AM682" i="48"/>
  <c r="AH682" i="48"/>
  <c r="AK730" i="48"/>
  <c r="AL730" i="48"/>
  <c r="AN730" i="48"/>
  <c r="AM730" i="48"/>
  <c r="AH730" i="48"/>
  <c r="AJ730" i="48"/>
  <c r="AI730" i="48"/>
  <c r="AT730" i="48"/>
  <c r="AN1341" i="48"/>
  <c r="AM1341" i="48"/>
  <c r="AK1341" i="48"/>
  <c r="AI1341" i="48"/>
  <c r="AT1341" i="48"/>
  <c r="AH1341" i="48"/>
  <c r="AL1341" i="48"/>
  <c r="AJ1341" i="48"/>
  <c r="AS1618" i="48"/>
  <c r="AQ1618" i="48"/>
  <c r="AJ1704" i="48"/>
  <c r="AN1704" i="48"/>
  <c r="AI1704" i="48"/>
  <c r="AK1704" i="48"/>
  <c r="AT1704" i="48"/>
  <c r="AL1704" i="48"/>
  <c r="AM1704" i="48"/>
  <c r="AH1704" i="48"/>
  <c r="AN693" i="48"/>
  <c r="AM693" i="48"/>
  <c r="AH693" i="48"/>
  <c r="AT693" i="48"/>
  <c r="AL693" i="48"/>
  <c r="AK693" i="48"/>
  <c r="AI693" i="48"/>
  <c r="AJ693" i="48"/>
  <c r="AS848" i="48"/>
  <c r="AQ848" i="48"/>
  <c r="AN1471" i="48"/>
  <c r="AK1471" i="48"/>
  <c r="AL1471" i="48"/>
  <c r="AJ1471" i="48"/>
  <c r="AT1471" i="48"/>
  <c r="AI1471" i="48"/>
  <c r="AM1471" i="48"/>
  <c r="AH1471" i="48"/>
  <c r="AQ629" i="48"/>
  <c r="AS629" i="48"/>
  <c r="AN629" i="48"/>
  <c r="AK629" i="48"/>
  <c r="AI629" i="48"/>
  <c r="AM629" i="48"/>
  <c r="AH629" i="48"/>
  <c r="AT629" i="48"/>
  <c r="AL629" i="48"/>
  <c r="AJ629" i="48"/>
  <c r="AQ1829" i="48"/>
  <c r="AS1829" i="48"/>
  <c r="AS1900" i="48"/>
  <c r="AQ1900" i="48"/>
  <c r="AN1900" i="48"/>
  <c r="AK1900" i="48"/>
  <c r="AI1900" i="48"/>
  <c r="AH1900" i="48"/>
  <c r="AT1900" i="48"/>
  <c r="AM1900" i="48"/>
  <c r="AL1900" i="48"/>
  <c r="AJ1900" i="48"/>
  <c r="AN1486" i="48"/>
  <c r="AL1486" i="48"/>
  <c r="AK1486" i="48"/>
  <c r="AT1486" i="48"/>
  <c r="AH1486" i="48"/>
  <c r="AI1486" i="48"/>
  <c r="AJ1486" i="48"/>
  <c r="AM1486" i="48"/>
  <c r="AQ189" i="48"/>
  <c r="AS189" i="48"/>
  <c r="AN451" i="48"/>
  <c r="AK451" i="48"/>
  <c r="AI451" i="48"/>
  <c r="AT451" i="48"/>
  <c r="AM451" i="48"/>
  <c r="AH451" i="48"/>
  <c r="AL451" i="48"/>
  <c r="AJ451" i="48"/>
  <c r="AN491" i="48"/>
  <c r="AI491" i="48"/>
  <c r="AM491" i="48"/>
  <c r="AH491" i="48"/>
  <c r="AT491" i="48"/>
  <c r="AL491" i="48"/>
  <c r="AK491" i="48"/>
  <c r="AJ491" i="48"/>
  <c r="AS398" i="48"/>
  <c r="AQ398" i="48"/>
  <c r="AS426" i="48"/>
  <c r="AQ426" i="48"/>
  <c r="AS482" i="48"/>
  <c r="AQ482" i="48"/>
  <c r="AQ288" i="48"/>
  <c r="AS288" i="48"/>
  <c r="AL322" i="48"/>
  <c r="AN322" i="48"/>
  <c r="AH322" i="48"/>
  <c r="AI322" i="48"/>
  <c r="AJ322" i="48"/>
  <c r="AK322" i="48"/>
  <c r="AT322" i="48"/>
  <c r="AM322" i="48"/>
  <c r="AS250" i="48"/>
  <c r="AQ250" i="48"/>
  <c r="AJ302" i="48"/>
  <c r="AN302" i="48"/>
  <c r="AI302" i="48"/>
  <c r="AT302" i="48"/>
  <c r="AM302" i="48"/>
  <c r="AL302" i="48"/>
  <c r="AH302" i="48"/>
  <c r="AK302" i="48"/>
  <c r="AS66" i="48"/>
  <c r="AQ66" i="48"/>
  <c r="AQ293" i="48"/>
  <c r="AS293" i="48"/>
  <c r="AS394" i="48"/>
  <c r="AQ394" i="48"/>
  <c r="AK461" i="48"/>
  <c r="AJ461" i="48"/>
  <c r="AT461" i="48"/>
  <c r="AL461" i="48"/>
  <c r="AM461" i="48"/>
  <c r="AH461" i="48"/>
  <c r="AI461" i="48"/>
  <c r="AN461" i="48"/>
  <c r="AN427" i="48"/>
  <c r="AT427" i="48"/>
  <c r="AL427" i="48"/>
  <c r="AK427" i="48"/>
  <c r="AI427" i="48"/>
  <c r="AM427" i="48"/>
  <c r="AH427" i="48"/>
  <c r="AJ427" i="48"/>
  <c r="AK89" i="48"/>
  <c r="AJ89" i="48"/>
  <c r="AQ89" i="48" s="1"/>
  <c r="AI89" i="48"/>
  <c r="AT89" i="48"/>
  <c r="AL89" i="48"/>
  <c r="AM89" i="48"/>
  <c r="AS89" i="48" s="1"/>
  <c r="AH89" i="48"/>
  <c r="AN505" i="48"/>
  <c r="AJ505" i="48"/>
  <c r="AT505" i="48"/>
  <c r="AM505" i="48"/>
  <c r="AL505" i="48"/>
  <c r="AI505" i="48"/>
  <c r="AH505" i="48"/>
  <c r="AK505" i="48"/>
  <c r="AK277" i="48"/>
  <c r="AM277" i="48"/>
  <c r="AS277" i="48" s="1"/>
  <c r="AH277" i="48"/>
  <c r="AI277" i="48"/>
  <c r="AT277" i="48"/>
  <c r="AJ277" i="48"/>
  <c r="AQ277" i="48" s="1"/>
  <c r="AL277" i="48"/>
  <c r="AI287" i="48"/>
  <c r="AT287" i="48"/>
  <c r="AM287" i="48"/>
  <c r="AS287" i="48" s="1"/>
  <c r="AH287" i="48"/>
  <c r="AL287" i="48"/>
  <c r="AK287" i="48"/>
  <c r="AJ287" i="48"/>
  <c r="AQ287" i="48" s="1"/>
  <c r="AS402" i="48"/>
  <c r="AQ402" i="48"/>
  <c r="AT526" i="48"/>
  <c r="AM526" i="48"/>
  <c r="AI526" i="48"/>
  <c r="AJ526" i="48"/>
  <c r="AK526" i="48"/>
  <c r="AN526" i="48"/>
  <c r="AH526" i="48"/>
  <c r="AL526" i="48"/>
  <c r="AK171" i="48"/>
  <c r="AI171" i="48"/>
  <c r="AM171" i="48"/>
  <c r="AS171" i="48" s="1"/>
  <c r="AH171" i="48"/>
  <c r="AT171" i="48"/>
  <c r="AL171" i="48"/>
  <c r="AJ171" i="48"/>
  <c r="AQ171" i="48" s="1"/>
  <c r="AK135" i="48"/>
  <c r="AI135" i="48"/>
  <c r="AM135" i="48"/>
  <c r="AH135" i="48"/>
  <c r="AT135" i="48"/>
  <c r="AL135" i="48"/>
  <c r="AJ135" i="48"/>
  <c r="AQ135" i="48" s="1"/>
  <c r="AS290" i="48"/>
  <c r="AQ290" i="48"/>
  <c r="AK69" i="48"/>
  <c r="AM69" i="48"/>
  <c r="AS69" i="48" s="1"/>
  <c r="AH69" i="48"/>
  <c r="AI69" i="48"/>
  <c r="AT69" i="48"/>
  <c r="AJ69" i="48"/>
  <c r="AQ69" i="48" s="1"/>
  <c r="AL69" i="48"/>
  <c r="AS98" i="48"/>
  <c r="AQ98" i="48"/>
  <c r="AK405" i="48"/>
  <c r="AL405" i="48"/>
  <c r="AM405" i="48"/>
  <c r="AH405" i="48"/>
  <c r="AI405" i="48"/>
  <c r="AN405" i="48"/>
  <c r="AT405" i="48"/>
  <c r="AJ405" i="48"/>
  <c r="AS194" i="48"/>
  <c r="AQ194" i="48"/>
  <c r="AS346" i="48"/>
  <c r="AQ346" i="48"/>
  <c r="AQ128" i="48"/>
  <c r="AS128" i="48"/>
  <c r="AN521" i="48"/>
  <c r="AJ521" i="48"/>
  <c r="AI521" i="48"/>
  <c r="AK521" i="48"/>
  <c r="AT521" i="48"/>
  <c r="AL521" i="48"/>
  <c r="AM521" i="48"/>
  <c r="AH521" i="48"/>
  <c r="AS203" i="48"/>
  <c r="AQ203" i="48"/>
  <c r="AK248" i="48"/>
  <c r="AT248" i="48"/>
  <c r="AH248" i="48"/>
  <c r="AL248" i="48"/>
  <c r="AI248" i="48"/>
  <c r="AM248" i="48"/>
  <c r="AS248" i="48" s="1"/>
  <c r="AJ248" i="48"/>
  <c r="AQ248" i="48" s="1"/>
  <c r="AN331" i="48"/>
  <c r="AT331" i="48"/>
  <c r="AL331" i="48"/>
  <c r="AK331" i="48"/>
  <c r="AI331" i="48"/>
  <c r="AM331" i="48"/>
  <c r="AH331" i="48"/>
  <c r="AJ331" i="48"/>
  <c r="AJ549" i="48"/>
  <c r="AN549" i="48"/>
  <c r="AT549" i="48"/>
  <c r="AL549" i="48"/>
  <c r="AM549" i="48"/>
  <c r="AH549" i="48"/>
  <c r="AI549" i="48"/>
  <c r="AK549" i="48"/>
  <c r="AK297" i="48"/>
  <c r="AJ297" i="48"/>
  <c r="AT297" i="48"/>
  <c r="AL297" i="48"/>
  <c r="AM297" i="48"/>
  <c r="AS297" i="48" s="1"/>
  <c r="AH297" i="48"/>
  <c r="AI297" i="48"/>
  <c r="AQ176" i="48"/>
  <c r="AS176" i="48"/>
  <c r="AT124" i="48"/>
  <c r="AH124" i="48"/>
  <c r="AL124" i="48"/>
  <c r="AK124" i="48"/>
  <c r="AI124" i="48"/>
  <c r="AM124" i="48"/>
  <c r="AS124" i="48" s="1"/>
  <c r="AJ124" i="48"/>
  <c r="AQ124" i="48" s="1"/>
  <c r="AK197" i="48"/>
  <c r="AI197" i="48"/>
  <c r="AT197" i="48"/>
  <c r="AL197" i="48"/>
  <c r="AM197" i="48"/>
  <c r="AS197" i="48" s="1"/>
  <c r="AH197" i="48"/>
  <c r="AJ197" i="48"/>
  <c r="AQ197" i="48" s="1"/>
  <c r="AJ246" i="48"/>
  <c r="AQ246" i="48" s="1"/>
  <c r="AK246" i="48"/>
  <c r="AT246" i="48"/>
  <c r="AL246" i="48"/>
  <c r="AH246" i="48"/>
  <c r="AM246" i="48"/>
  <c r="AS246" i="48" s="1"/>
  <c r="AI246" i="48"/>
  <c r="AJ486" i="48"/>
  <c r="AI486" i="48"/>
  <c r="AN486" i="48"/>
  <c r="AH486" i="48"/>
  <c r="AK486" i="48"/>
  <c r="AT486" i="48"/>
  <c r="AM486" i="48"/>
  <c r="AL486" i="48"/>
  <c r="AK425" i="48"/>
  <c r="AJ425" i="48"/>
  <c r="AT425" i="48"/>
  <c r="AL425" i="48"/>
  <c r="AM425" i="48"/>
  <c r="AH425" i="48"/>
  <c r="AI425" i="48"/>
  <c r="AN425" i="48"/>
  <c r="AS555" i="48"/>
  <c r="AQ555" i="48"/>
  <c r="AQ316" i="48"/>
  <c r="AS316" i="48"/>
  <c r="AQ145" i="48"/>
  <c r="AS145" i="48"/>
  <c r="AS366" i="48"/>
  <c r="AQ366" i="48"/>
  <c r="AN493" i="48"/>
  <c r="AM493" i="48"/>
  <c r="AH493" i="48"/>
  <c r="AI493" i="48"/>
  <c r="AK493" i="48"/>
  <c r="AT493" i="48"/>
  <c r="AL493" i="48"/>
  <c r="AJ493" i="48"/>
  <c r="AS411" i="48"/>
  <c r="AQ411" i="48"/>
  <c r="AK349" i="48"/>
  <c r="AJ349" i="48"/>
  <c r="AM349" i="48"/>
  <c r="AH349" i="48"/>
  <c r="AI349" i="48"/>
  <c r="AN349" i="48"/>
  <c r="AT349" i="48"/>
  <c r="AL349" i="48"/>
  <c r="AS271" i="48"/>
  <c r="AQ271" i="48"/>
  <c r="AQ172" i="48"/>
  <c r="AS172" i="48"/>
  <c r="AS286" i="48"/>
  <c r="AQ286" i="48"/>
  <c r="AL196" i="48"/>
  <c r="AK196" i="48"/>
  <c r="AT196" i="48"/>
  <c r="AH196" i="48"/>
  <c r="AJ196" i="48"/>
  <c r="AQ196" i="48" s="1"/>
  <c r="AI196" i="48"/>
  <c r="AM196" i="48"/>
  <c r="AS196" i="48" s="1"/>
  <c r="AS79" i="48"/>
  <c r="AQ79" i="48"/>
  <c r="AQ364" i="48"/>
  <c r="AS364" i="48"/>
  <c r="AT522" i="48"/>
  <c r="AM522" i="48"/>
  <c r="AI522" i="48"/>
  <c r="AJ522" i="48"/>
  <c r="AL522" i="48"/>
  <c r="AN522" i="48"/>
  <c r="AK522" i="48"/>
  <c r="AH522" i="48"/>
  <c r="AJ257" i="48"/>
  <c r="AQ257" i="48" s="1"/>
  <c r="AI257" i="48"/>
  <c r="AT257" i="48"/>
  <c r="AK257" i="48"/>
  <c r="AL257" i="48"/>
  <c r="AM257" i="48"/>
  <c r="AS257" i="48" s="1"/>
  <c r="AH257" i="48"/>
  <c r="AN444" i="48"/>
  <c r="AL444" i="48"/>
  <c r="AK444" i="48"/>
  <c r="AT444" i="48"/>
  <c r="AH444" i="48"/>
  <c r="AI444" i="48"/>
  <c r="AM444" i="48"/>
  <c r="AJ444" i="48"/>
  <c r="AQ329" i="48"/>
  <c r="AS329" i="48"/>
  <c r="AS163" i="48"/>
  <c r="AQ163" i="48"/>
  <c r="AS454" i="48"/>
  <c r="AQ454" i="48"/>
  <c r="AJ454" i="48"/>
  <c r="AT454" i="48"/>
  <c r="AM454" i="48"/>
  <c r="AL454" i="48"/>
  <c r="AH454" i="48"/>
  <c r="AN454" i="48"/>
  <c r="AI454" i="48"/>
  <c r="AK454" i="48"/>
  <c r="AS510" i="48"/>
  <c r="AQ510" i="48"/>
  <c r="AT175" i="48"/>
  <c r="AL175" i="48"/>
  <c r="AK175" i="48"/>
  <c r="AI175" i="48"/>
  <c r="AM175" i="48"/>
  <c r="AS175" i="48" s="1"/>
  <c r="AH175" i="48"/>
  <c r="AJ175" i="48"/>
  <c r="AQ175" i="48" s="1"/>
  <c r="AT132" i="48"/>
  <c r="AH132" i="48"/>
  <c r="AL132" i="48"/>
  <c r="AK132" i="48"/>
  <c r="AJ132" i="48"/>
  <c r="AQ132" i="48" s="1"/>
  <c r="AI132" i="48"/>
  <c r="AM132" i="48"/>
  <c r="AS132" i="48" s="1"/>
  <c r="AJ238" i="48"/>
  <c r="AQ238" i="48" s="1"/>
  <c r="AI238" i="48"/>
  <c r="AT238" i="48"/>
  <c r="AM238" i="48"/>
  <c r="AS238" i="48" s="1"/>
  <c r="AL238" i="48"/>
  <c r="AH238" i="48"/>
  <c r="AK238" i="48"/>
  <c r="AN516" i="48"/>
  <c r="AL516" i="48"/>
  <c r="AT516" i="48"/>
  <c r="AK516" i="48"/>
  <c r="AH516" i="48"/>
  <c r="AI516" i="48"/>
  <c r="AM516" i="48"/>
  <c r="AJ516" i="48"/>
  <c r="AS495" i="48"/>
  <c r="AQ495" i="48"/>
  <c r="AQ253" i="48"/>
  <c r="AS253" i="48"/>
  <c r="AQ269" i="48"/>
  <c r="AS269" i="48"/>
  <c r="AS518" i="48"/>
  <c r="AQ518" i="48"/>
  <c r="AQ141" i="48"/>
  <c r="AS141" i="48"/>
  <c r="AQ65" i="48"/>
  <c r="AS65" i="48"/>
  <c r="AS259" i="48"/>
  <c r="AQ259" i="48"/>
  <c r="AI119" i="48"/>
  <c r="AM119" i="48"/>
  <c r="AS119" i="48" s="1"/>
  <c r="AH119" i="48"/>
  <c r="AT119" i="48"/>
  <c r="AL119" i="48"/>
  <c r="AK119" i="48"/>
  <c r="AJ119" i="48"/>
  <c r="AQ119" i="48" s="1"/>
  <c r="AS107" i="48"/>
  <c r="AQ107" i="48"/>
  <c r="AT260" i="48"/>
  <c r="AH260" i="48"/>
  <c r="AL260" i="48"/>
  <c r="AK260" i="48"/>
  <c r="AJ260" i="48"/>
  <c r="AQ260" i="48" s="1"/>
  <c r="AI260" i="48"/>
  <c r="AM260" i="48"/>
  <c r="AS260" i="48" s="1"/>
  <c r="AQ81" i="48"/>
  <c r="AS81" i="48"/>
  <c r="AS90" i="48"/>
  <c r="AQ90" i="48"/>
  <c r="AQ357" i="48"/>
  <c r="AS357" i="48"/>
  <c r="AK73" i="48"/>
  <c r="AJ73" i="48"/>
  <c r="AQ73" i="48" s="1"/>
  <c r="AL73" i="48"/>
  <c r="AM73" i="48"/>
  <c r="AS73" i="48" s="1"/>
  <c r="AH73" i="48"/>
  <c r="AI73" i="48"/>
  <c r="AT73" i="48"/>
  <c r="AS539" i="48"/>
  <c r="AQ539" i="48"/>
  <c r="AN539" i="48"/>
  <c r="AK539" i="48"/>
  <c r="AI539" i="48"/>
  <c r="AM539" i="48"/>
  <c r="AH539" i="48"/>
  <c r="AT539" i="48"/>
  <c r="AL539" i="48"/>
  <c r="AJ539" i="48"/>
  <c r="AS466" i="48"/>
  <c r="AQ466" i="48"/>
  <c r="AQ153" i="48"/>
  <c r="AS153" i="48"/>
  <c r="AN439" i="48"/>
  <c r="AT439" i="48"/>
  <c r="AL439" i="48"/>
  <c r="AK439" i="48"/>
  <c r="AI439" i="48"/>
  <c r="AM439" i="48"/>
  <c r="AH439" i="48"/>
  <c r="AJ439" i="48"/>
  <c r="AB1947" i="48"/>
  <c r="AY1947" i="48" s="1"/>
  <c r="AX1947" i="48" s="1"/>
  <c r="AB1980" i="48"/>
  <c r="AY1980" i="48" s="1"/>
  <c r="AX1980" i="48" s="1"/>
  <c r="AB1683" i="48"/>
  <c r="AY1683" i="48" s="1"/>
  <c r="AX1683" i="48" s="1"/>
  <c r="AB1082" i="48"/>
  <c r="AY1082" i="48" s="1"/>
  <c r="AX1082" i="48" s="1"/>
  <c r="AB1618" i="48"/>
  <c r="AY1618" i="48" s="1"/>
  <c r="AX1618" i="48" s="1"/>
  <c r="AB2046" i="48"/>
  <c r="AY2046" i="48" s="1"/>
  <c r="AX2046" i="48" s="1"/>
  <c r="AC1440" i="48"/>
  <c r="AP1440" i="48" s="1"/>
  <c r="AB773" i="48"/>
  <c r="AY773" i="48" s="1"/>
  <c r="AX773" i="48" s="1"/>
  <c r="AB1661" i="48"/>
  <c r="AY1661" i="48" s="1"/>
  <c r="AX1661" i="48" s="1"/>
  <c r="AB1691" i="48"/>
  <c r="AY1691" i="48" s="1"/>
  <c r="AX1691" i="48" s="1"/>
  <c r="AC1691" i="48"/>
  <c r="AP1691" i="48" s="1"/>
  <c r="AC877" i="48"/>
  <c r="AP877" i="48" s="1"/>
  <c r="AB1649" i="48"/>
  <c r="AY1649" i="48" s="1"/>
  <c r="AX1649" i="48" s="1"/>
  <c r="AB2017" i="48"/>
  <c r="AY2017" i="48" s="1"/>
  <c r="AX2017" i="48" s="1"/>
  <c r="AC592" i="48"/>
  <c r="AP592" i="48" s="1"/>
  <c r="AB1268" i="48"/>
  <c r="AY1268" i="48" s="1"/>
  <c r="AX1268" i="48" s="1"/>
  <c r="AC1109" i="48"/>
  <c r="AP1109" i="48" s="1"/>
  <c r="AC836" i="48"/>
  <c r="AP836" i="48" s="1"/>
  <c r="AB836" i="48"/>
  <c r="AY836" i="48" s="1"/>
  <c r="AX836" i="48" s="1"/>
  <c r="AC1630" i="48"/>
  <c r="AP1630" i="48" s="1"/>
  <c r="AC1273" i="48"/>
  <c r="AP1273" i="48" s="1"/>
  <c r="AB1875" i="48"/>
  <c r="AY1875" i="48" s="1"/>
  <c r="AX1875" i="48" s="1"/>
  <c r="AB1555" i="48"/>
  <c r="AY1555" i="48" s="1"/>
  <c r="AX1555" i="48" s="1"/>
  <c r="AC2046" i="48"/>
  <c r="AP2046" i="48" s="1"/>
  <c r="AC1019" i="48"/>
  <c r="AP1019" i="48" s="1"/>
  <c r="AB1262" i="48"/>
  <c r="AY1262" i="48" s="1"/>
  <c r="AX1262" i="48" s="1"/>
  <c r="AB1418" i="48"/>
  <c r="AY1418" i="48" s="1"/>
  <c r="AX1418" i="48" s="1"/>
  <c r="AB2053" i="48"/>
  <c r="AY2053" i="48" s="1"/>
  <c r="AX2053" i="48" s="1"/>
  <c r="AC1472" i="48"/>
  <c r="AP1472" i="48" s="1"/>
  <c r="AB1267" i="48"/>
  <c r="AY1267" i="48" s="1"/>
  <c r="AX1267" i="48" s="1"/>
  <c r="AB874" i="48"/>
  <c r="AY874" i="48" s="1"/>
  <c r="AX874" i="48" s="1"/>
  <c r="AC1853" i="48"/>
  <c r="AP1853" i="48" s="1"/>
  <c r="AB1200" i="48"/>
  <c r="AY1200" i="48" s="1"/>
  <c r="AX1200" i="48" s="1"/>
  <c r="AB1627" i="48"/>
  <c r="AY1627" i="48" s="1"/>
  <c r="AX1627" i="48" s="1"/>
  <c r="AC956" i="48"/>
  <c r="AP956" i="48" s="1"/>
  <c r="AC1080" i="48"/>
  <c r="AP1080" i="48" s="1"/>
  <c r="AB1080" i="48"/>
  <c r="AY1080" i="48" s="1"/>
  <c r="AX1080" i="48" s="1"/>
  <c r="AC1058" i="48"/>
  <c r="AP1058" i="48" s="1"/>
  <c r="AC1163" i="48"/>
  <c r="AP1163" i="48" s="1"/>
  <c r="AB1879" i="48"/>
  <c r="AY1879" i="48" s="1"/>
  <c r="AX1879" i="48" s="1"/>
  <c r="AB817" i="48"/>
  <c r="AY817" i="48" s="1"/>
  <c r="AX817" i="48" s="1"/>
  <c r="AC1747" i="48"/>
  <c r="AP1747" i="48" s="1"/>
  <c r="AB941" i="48"/>
  <c r="AY941" i="48" s="1"/>
  <c r="AX941" i="48" s="1"/>
  <c r="AC1403" i="48"/>
  <c r="AP1403" i="48" s="1"/>
  <c r="AC1955" i="48"/>
  <c r="AP1955" i="48" s="1"/>
  <c r="AC730" i="48"/>
  <c r="AP730" i="48" s="1"/>
  <c r="AC1523" i="48"/>
  <c r="AP1523" i="48" s="1"/>
  <c r="AB1993" i="48"/>
  <c r="AY1993" i="48" s="1"/>
  <c r="AX1993" i="48" s="1"/>
  <c r="AC1535" i="48"/>
  <c r="AP1535" i="48" s="1"/>
  <c r="AC1414" i="48"/>
  <c r="AP1414" i="48" s="1"/>
  <c r="AB582" i="48"/>
  <c r="AY582" i="48" s="1"/>
  <c r="AX582" i="48" s="1"/>
  <c r="AB1053" i="48"/>
  <c r="AY1053" i="48" s="1"/>
  <c r="AX1053" i="48" s="1"/>
  <c r="AC941" i="48"/>
  <c r="AP941" i="48" s="1"/>
  <c r="AC1932" i="48"/>
  <c r="AP1932" i="48" s="1"/>
  <c r="AB1853" i="48"/>
  <c r="AY1853" i="48" s="1"/>
  <c r="AX1853" i="48" s="1"/>
  <c r="AC613" i="48"/>
  <c r="AP613" i="48" s="1"/>
  <c r="AC1894" i="48"/>
  <c r="AP1894" i="48" s="1"/>
  <c r="AB1017" i="48"/>
  <c r="AY1017" i="48" s="1"/>
  <c r="AX1017" i="48" s="1"/>
  <c r="AC783" i="48"/>
  <c r="AP783" i="48" s="1"/>
  <c r="AC1026" i="48"/>
  <c r="AP1026" i="48" s="1"/>
  <c r="AB1021" i="48"/>
  <c r="AY1021" i="48" s="1"/>
  <c r="AX1021" i="48" s="1"/>
  <c r="AB1948" i="48"/>
  <c r="AY1948" i="48" s="1"/>
  <c r="AX1948" i="48" s="1"/>
  <c r="AC1598" i="48"/>
  <c r="AP1598" i="48" s="1"/>
  <c r="AC1260" i="48"/>
  <c r="AP1260" i="48" s="1"/>
  <c r="AC1212" i="48"/>
  <c r="AP1212" i="48" s="1"/>
  <c r="AB1505" i="48"/>
  <c r="AY1505" i="48" s="1"/>
  <c r="AX1505" i="48" s="1"/>
  <c r="AC916" i="48"/>
  <c r="AP916" i="48" s="1"/>
  <c r="AB1234" i="48"/>
  <c r="AY1234" i="48" s="1"/>
  <c r="AX1234" i="48" s="1"/>
  <c r="AC1234" i="48"/>
  <c r="AP1234" i="48" s="1"/>
  <c r="AC1659" i="48"/>
  <c r="AP1659" i="48" s="1"/>
  <c r="AB1659" i="48"/>
  <c r="AY1659" i="48" s="1"/>
  <c r="AX1659" i="48" s="1"/>
  <c r="AB1170" i="48"/>
  <c r="AY1170" i="48" s="1"/>
  <c r="AX1170" i="48" s="1"/>
  <c r="AC594" i="48"/>
  <c r="AP594" i="48" s="1"/>
  <c r="AC1457" i="48"/>
  <c r="AP1457" i="48" s="1"/>
  <c r="AB1843" i="48"/>
  <c r="AY1843" i="48" s="1"/>
  <c r="AX1843" i="48" s="1"/>
  <c r="AC1843" i="48"/>
  <c r="AP1843" i="48" s="1"/>
  <c r="AC1970" i="48"/>
  <c r="AP1970" i="48" s="1"/>
  <c r="AB1970" i="48"/>
  <c r="AY1970" i="48" s="1"/>
  <c r="AX1970" i="48" s="1"/>
  <c r="AC1188" i="48"/>
  <c r="AP1188" i="48" s="1"/>
  <c r="AC771" i="48"/>
  <c r="AP771" i="48" s="1"/>
  <c r="AC888" i="48"/>
  <c r="AP888" i="48" s="1"/>
  <c r="AC1658" i="48"/>
  <c r="AP1658" i="48" s="1"/>
  <c r="AB1658" i="48"/>
  <c r="AY1658" i="48" s="1"/>
  <c r="AX1658" i="48" s="1"/>
  <c r="AB1491" i="48"/>
  <c r="AY1491" i="48" s="1"/>
  <c r="AX1491" i="48" s="1"/>
  <c r="AC1622" i="48"/>
  <c r="AP1622" i="48" s="1"/>
  <c r="AC1947" i="48"/>
  <c r="AP1947" i="48" s="1"/>
  <c r="AB1069" i="48"/>
  <c r="AY1069" i="48" s="1"/>
  <c r="AX1069" i="48" s="1"/>
  <c r="AB1295" i="48"/>
  <c r="AY1295" i="48" s="1"/>
  <c r="AX1295" i="48" s="1"/>
  <c r="AB877" i="48"/>
  <c r="AY877" i="48" s="1"/>
  <c r="AX877" i="48" s="1"/>
  <c r="AB1147" i="48"/>
  <c r="AY1147" i="48" s="1"/>
  <c r="AX1147" i="48" s="1"/>
  <c r="AC1534" i="48"/>
  <c r="AP1534" i="48" s="1"/>
  <c r="AC1530" i="48"/>
  <c r="AP1530" i="48" s="1"/>
  <c r="AB1296" i="48"/>
  <c r="AY1296" i="48" s="1"/>
  <c r="AX1296" i="48" s="1"/>
  <c r="AB1579" i="48"/>
  <c r="AY1579" i="48" s="1"/>
  <c r="AX1579" i="48" s="1"/>
  <c r="AC1649" i="48"/>
  <c r="AP1649" i="48" s="1"/>
  <c r="AB1067" i="48"/>
  <c r="AY1067" i="48" s="1"/>
  <c r="AX1067" i="48" s="1"/>
  <c r="AB1824" i="48"/>
  <c r="AY1824" i="48" s="1"/>
  <c r="AX1824" i="48" s="1"/>
  <c r="AB1783" i="48"/>
  <c r="AY1783" i="48" s="1"/>
  <c r="AX1783" i="48" s="1"/>
  <c r="AB781" i="48"/>
  <c r="AY781" i="48" s="1"/>
  <c r="AX781" i="48" s="1"/>
  <c r="AC1939" i="48"/>
  <c r="AP1939" i="48" s="1"/>
  <c r="AC636" i="48"/>
  <c r="AP636" i="48" s="1"/>
  <c r="AC1265" i="48"/>
  <c r="AP1265" i="48" s="1"/>
  <c r="AB1225" i="48"/>
  <c r="AY1225" i="48" s="1"/>
  <c r="AX1225" i="48" s="1"/>
  <c r="AB652" i="48"/>
  <c r="AY652" i="48" s="1"/>
  <c r="AX652" i="48" s="1"/>
  <c r="AB592" i="48"/>
  <c r="AY592" i="48" s="1"/>
  <c r="AX592" i="48" s="1"/>
  <c r="AC751" i="48"/>
  <c r="AP751" i="48" s="1"/>
  <c r="AB1322" i="48"/>
  <c r="AY1322" i="48" s="1"/>
  <c r="AX1322" i="48" s="1"/>
  <c r="AC2053" i="48"/>
  <c r="AP2053" i="48" s="1"/>
  <c r="AB1472" i="48"/>
  <c r="AY1472" i="48" s="1"/>
  <c r="AX1472" i="48" s="1"/>
  <c r="AC1851" i="48"/>
  <c r="AP1851" i="48" s="1"/>
  <c r="AB1273" i="48"/>
  <c r="AY1273" i="48" s="1"/>
  <c r="AX1273" i="48" s="1"/>
  <c r="AB1771" i="48"/>
  <c r="AY1771" i="48" s="1"/>
  <c r="AX1771" i="48" s="1"/>
  <c r="AC1030" i="48"/>
  <c r="AP1030" i="48" s="1"/>
  <c r="AC1033" i="48"/>
  <c r="AP1033" i="48" s="1"/>
  <c r="AC684" i="48"/>
  <c r="AP684" i="48" s="1"/>
  <c r="AB684" i="48"/>
  <c r="AY684" i="48" s="1"/>
  <c r="AX684" i="48" s="1"/>
  <c r="AC1593" i="48"/>
  <c r="AP1593" i="48" s="1"/>
  <c r="AC667" i="48"/>
  <c r="AP667" i="48" s="1"/>
  <c r="AC1661" i="48"/>
  <c r="AP1661" i="48" s="1"/>
  <c r="AB1621" i="48"/>
  <c r="AY1621" i="48" s="1"/>
  <c r="AX1621" i="48" s="1"/>
  <c r="AC782" i="48"/>
  <c r="AP782" i="48" s="1"/>
  <c r="AC874" i="48"/>
  <c r="AP874" i="48" s="1"/>
  <c r="AC1873" i="48"/>
  <c r="AP1873" i="48" s="1"/>
  <c r="AC1143" i="48"/>
  <c r="AP1143" i="48" s="1"/>
  <c r="AB916" i="48"/>
  <c r="AY916" i="48" s="1"/>
  <c r="AX916" i="48" s="1"/>
  <c r="AB1157" i="48"/>
  <c r="AY1157" i="48" s="1"/>
  <c r="AX1157" i="48" s="1"/>
  <c r="AC2026" i="48"/>
  <c r="AP2026" i="48" s="1"/>
  <c r="AB2014" i="48"/>
  <c r="AY2014" i="48" s="1"/>
  <c r="AX2014" i="48" s="1"/>
  <c r="AC2042" i="48"/>
  <c r="AP2042" i="48" s="1"/>
  <c r="AB1622" i="48"/>
  <c r="AY1622" i="48" s="1"/>
  <c r="AX1622" i="48" s="1"/>
  <c r="AB1973" i="48"/>
  <c r="AY1973" i="48" s="1"/>
  <c r="AX1973" i="48" s="1"/>
  <c r="AC1693" i="48"/>
  <c r="AP1693" i="48" s="1"/>
  <c r="AB1440" i="48"/>
  <c r="AY1440" i="48" s="1"/>
  <c r="AX1440" i="48" s="1"/>
  <c r="AB1534" i="48"/>
  <c r="AY1534" i="48" s="1"/>
  <c r="AX1534" i="48" s="1"/>
  <c r="AC1418" i="48"/>
  <c r="AP1418" i="48" s="1"/>
  <c r="AC1683" i="48"/>
  <c r="AP1683" i="48" s="1"/>
  <c r="AB949" i="48"/>
  <c r="AY949" i="48" s="1"/>
  <c r="AX949" i="48" s="1"/>
  <c r="AB1530" i="48"/>
  <c r="AY1530" i="48" s="1"/>
  <c r="AX1530" i="48" s="1"/>
  <c r="AC1783" i="48"/>
  <c r="AP1783" i="48" s="1"/>
  <c r="AB638" i="48"/>
  <c r="AY638" i="48" s="1"/>
  <c r="AX638" i="48" s="1"/>
  <c r="AB1283" i="48"/>
  <c r="AY1283" i="48" s="1"/>
  <c r="AX1283" i="48" s="1"/>
  <c r="AB610" i="48"/>
  <c r="AY610" i="48" s="1"/>
  <c r="AX610" i="48" s="1"/>
  <c r="AC944" i="48"/>
  <c r="AP944" i="48" s="1"/>
  <c r="AB1894" i="48"/>
  <c r="AY1894" i="48" s="1"/>
  <c r="AX1894" i="48" s="1"/>
  <c r="AC1011" i="48"/>
  <c r="AP1011" i="48" s="1"/>
  <c r="AC1771" i="48"/>
  <c r="AP1771" i="48" s="1"/>
  <c r="AB1030" i="48"/>
  <c r="AY1030" i="48" s="1"/>
  <c r="AX1030" i="48" s="1"/>
  <c r="AB1835" i="48"/>
  <c r="AY1835" i="48" s="1"/>
  <c r="AX1835" i="48" s="1"/>
  <c r="AB1751" i="48"/>
  <c r="AY1751" i="48" s="1"/>
  <c r="AX1751" i="48" s="1"/>
  <c r="AB782" i="48"/>
  <c r="AY782" i="48" s="1"/>
  <c r="AX782" i="48" s="1"/>
  <c r="AB723" i="48"/>
  <c r="AY723" i="48" s="1"/>
  <c r="AX723" i="48" s="1"/>
  <c r="AC1875" i="48"/>
  <c r="AP1875" i="48" s="1"/>
  <c r="AC984" i="48"/>
  <c r="AP984" i="48" s="1"/>
  <c r="AB1253" i="48"/>
  <c r="AY1253" i="48" s="1"/>
  <c r="AX1253" i="48" s="1"/>
  <c r="AB1337" i="48"/>
  <c r="AY1337" i="48" s="1"/>
  <c r="AX1337" i="48" s="1"/>
  <c r="AC1088" i="48"/>
  <c r="AP1088" i="48" s="1"/>
  <c r="AB1291" i="48"/>
  <c r="AY1291" i="48" s="1"/>
  <c r="AX1291" i="48" s="1"/>
  <c r="AC656" i="48"/>
  <c r="AP656" i="48" s="1"/>
  <c r="AB1485" i="48"/>
  <c r="AY1485" i="48" s="1"/>
  <c r="AX1485" i="48" s="1"/>
  <c r="AB1653" i="48"/>
  <c r="AY1653" i="48" s="1"/>
  <c r="AX1653" i="48" s="1"/>
  <c r="AC1279" i="48"/>
  <c r="AP1279" i="48" s="1"/>
  <c r="AC1733" i="48"/>
  <c r="AP1733" i="48" s="1"/>
  <c r="AB1733" i="48"/>
  <c r="AY1733" i="48" s="1"/>
  <c r="AX1733" i="48" s="1"/>
  <c r="AB1034" i="48"/>
  <c r="AY1034" i="48" s="1"/>
  <c r="AX1034" i="48" s="1"/>
  <c r="AC1221" i="48"/>
  <c r="AP1221" i="48" s="1"/>
  <c r="AB1221" i="48"/>
  <c r="AY1221" i="48" s="1"/>
  <c r="AX1221" i="48" s="1"/>
  <c r="AC580" i="48"/>
  <c r="AP580" i="48" s="1"/>
  <c r="AB580" i="48"/>
  <c r="AY580" i="48" s="1"/>
  <c r="AX580" i="48" s="1"/>
  <c r="AB1285" i="48"/>
  <c r="AY1285" i="48" s="1"/>
  <c r="AX1285" i="48" s="1"/>
  <c r="AB1483" i="48"/>
  <c r="AY1483" i="48" s="1"/>
  <c r="AX1483" i="48" s="1"/>
  <c r="AC1384" i="48"/>
  <c r="AP1384" i="48" s="1"/>
  <c r="AB851" i="48"/>
  <c r="AY851" i="48" s="1"/>
  <c r="AX851" i="48" s="1"/>
  <c r="AB1141" i="48"/>
  <c r="AY1141" i="48" s="1"/>
  <c r="AX1141" i="48" s="1"/>
  <c r="AB1144" i="48"/>
  <c r="AY1144" i="48" s="1"/>
  <c r="AX1144" i="48" s="1"/>
  <c r="AC1007" i="48"/>
  <c r="AP1007" i="48" s="1"/>
  <c r="AB701" i="48"/>
  <c r="AY701" i="48" s="1"/>
  <c r="AX701" i="48" s="1"/>
  <c r="AC902" i="48"/>
  <c r="AP902" i="48" s="1"/>
  <c r="AB942" i="48"/>
  <c r="AY942" i="48" s="1"/>
  <c r="AX942" i="48" s="1"/>
  <c r="AB1198" i="48"/>
  <c r="AY1198" i="48" s="1"/>
  <c r="AX1198" i="48" s="1"/>
  <c r="AC1974" i="48"/>
  <c r="AP1974" i="48" s="1"/>
  <c r="AB1974" i="48"/>
  <c r="AY1974" i="48" s="1"/>
  <c r="AX1974" i="48" s="1"/>
  <c r="AC971" i="48"/>
  <c r="AP971" i="48" s="1"/>
  <c r="AB1254" i="48"/>
  <c r="AY1254" i="48" s="1"/>
  <c r="AX1254" i="48" s="1"/>
  <c r="AC1626" i="48"/>
  <c r="AP1626" i="48" s="1"/>
  <c r="AC1928" i="48"/>
  <c r="AP1928" i="48" s="1"/>
  <c r="AB982" i="48"/>
  <c r="AY982" i="48" s="1"/>
  <c r="AX982" i="48" s="1"/>
  <c r="AB1242" i="48"/>
  <c r="AY1242" i="48" s="1"/>
  <c r="AX1242" i="48" s="1"/>
  <c r="AB1074" i="48"/>
  <c r="AY1074" i="48" s="1"/>
  <c r="AX1074" i="48" s="1"/>
  <c r="AB1204" i="48"/>
  <c r="AY1204" i="48" s="1"/>
  <c r="AX1204" i="48" s="1"/>
  <c r="AC1328" i="48"/>
  <c r="AP1328" i="48" s="1"/>
  <c r="AB1934" i="48"/>
  <c r="AY1934" i="48" s="1"/>
  <c r="AX1934" i="48" s="1"/>
  <c r="AC1395" i="48"/>
  <c r="AP1395" i="48" s="1"/>
  <c r="AB853" i="48"/>
  <c r="AY853" i="48" s="1"/>
  <c r="AX853" i="48" s="1"/>
  <c r="AC1870" i="48"/>
  <c r="AP1870" i="48" s="1"/>
  <c r="AB1870" i="48"/>
  <c r="AY1870" i="48" s="1"/>
  <c r="AX1870" i="48" s="1"/>
  <c r="AC1142" i="48"/>
  <c r="AP1142" i="48" s="1"/>
  <c r="AB1142" i="48"/>
  <c r="AY1142" i="48" s="1"/>
  <c r="AX1142" i="48" s="1"/>
  <c r="AC1456" i="48"/>
  <c r="AP1456" i="48" s="1"/>
  <c r="AB1456" i="48"/>
  <c r="AY1456" i="48" s="1"/>
  <c r="AX1456" i="48" s="1"/>
  <c r="AC767" i="48"/>
  <c r="AP767" i="48" s="1"/>
  <c r="AC1766" i="48"/>
  <c r="AP1766" i="48" s="1"/>
  <c r="AB1766" i="48"/>
  <c r="AY1766" i="48" s="1"/>
  <c r="AX1766" i="48" s="1"/>
  <c r="AB800" i="48"/>
  <c r="AY800" i="48" s="1"/>
  <c r="AX800" i="48" s="1"/>
  <c r="AC800" i="48"/>
  <c r="AP800" i="48" s="1"/>
  <c r="AC1828" i="48"/>
  <c r="AP1828" i="48" s="1"/>
  <c r="AB1573" i="48"/>
  <c r="AY1573" i="48" s="1"/>
  <c r="AX1573" i="48" s="1"/>
  <c r="AC1573" i="48"/>
  <c r="AP1573" i="48" s="1"/>
  <c r="AB1255" i="48"/>
  <c r="AY1255" i="48" s="1"/>
  <c r="AX1255" i="48" s="1"/>
  <c r="AC1255" i="48"/>
  <c r="AP1255" i="48" s="1"/>
  <c r="AB647" i="48"/>
  <c r="AY647" i="48" s="1"/>
  <c r="AX647" i="48" s="1"/>
  <c r="AC647" i="48"/>
  <c r="AP647" i="48" s="1"/>
  <c r="AB1462" i="48"/>
  <c r="AY1462" i="48" s="1"/>
  <c r="AX1462" i="48" s="1"/>
  <c r="AC1462" i="48"/>
  <c r="AP1462" i="48" s="1"/>
  <c r="AC1132" i="48"/>
  <c r="AP1132" i="48" s="1"/>
  <c r="AB1132" i="48"/>
  <c r="AY1132" i="48" s="1"/>
  <c r="AX1132" i="48" s="1"/>
  <c r="AC2003" i="48"/>
  <c r="AP2003" i="48" s="1"/>
  <c r="AB2003" i="48"/>
  <c r="AY2003" i="48" s="1"/>
  <c r="AX2003" i="48" s="1"/>
  <c r="AB608" i="48"/>
  <c r="AY608" i="48" s="1"/>
  <c r="AX608" i="48" s="1"/>
  <c r="AC608" i="48"/>
  <c r="AP608" i="48" s="1"/>
  <c r="AB1677" i="48"/>
  <c r="AY1677" i="48" s="1"/>
  <c r="AX1677" i="48" s="1"/>
  <c r="AC1677" i="48"/>
  <c r="AP1677" i="48" s="1"/>
  <c r="AC1767" i="48"/>
  <c r="AP1767" i="48" s="1"/>
  <c r="AB1767" i="48"/>
  <c r="AY1767" i="48" s="1"/>
  <c r="AX1767" i="48" s="1"/>
  <c r="AB1671" i="48"/>
  <c r="AY1671" i="48" s="1"/>
  <c r="AX1671" i="48" s="1"/>
  <c r="AB711" i="48"/>
  <c r="AY711" i="48" s="1"/>
  <c r="AX711" i="48" s="1"/>
  <c r="AB1046" i="48"/>
  <c r="AY1046" i="48" s="1"/>
  <c r="AX1046" i="48" s="1"/>
  <c r="AC1046" i="48"/>
  <c r="AP1046" i="48" s="1"/>
  <c r="AB1063" i="48"/>
  <c r="AY1063" i="48" s="1"/>
  <c r="AX1063" i="48" s="1"/>
  <c r="AC1063" i="48"/>
  <c r="AP1063" i="48" s="1"/>
  <c r="AB774" i="48"/>
  <c r="AY774" i="48" s="1"/>
  <c r="AX774" i="48" s="1"/>
  <c r="AC774" i="48"/>
  <c r="AP774" i="48" s="1"/>
  <c r="AB1388" i="48"/>
  <c r="AY1388" i="48" s="1"/>
  <c r="AX1388" i="48" s="1"/>
  <c r="AC1388" i="48"/>
  <c r="AP1388" i="48" s="1"/>
  <c r="AC979" i="48"/>
  <c r="AP979" i="48" s="1"/>
  <c r="AB1085" i="48"/>
  <c r="AY1085" i="48" s="1"/>
  <c r="AX1085" i="48" s="1"/>
  <c r="AC1085" i="48"/>
  <c r="AP1085" i="48" s="1"/>
  <c r="AB1171" i="48"/>
  <c r="AY1171" i="48" s="1"/>
  <c r="AX1171" i="48" s="1"/>
  <c r="AB803" i="48"/>
  <c r="AY803" i="48" s="1"/>
  <c r="AX803" i="48" s="1"/>
  <c r="AB1928" i="48"/>
  <c r="AY1928" i="48" s="1"/>
  <c r="AX1928" i="48" s="1"/>
  <c r="AC1653" i="48"/>
  <c r="AP1653" i="48" s="1"/>
  <c r="AC1204" i="48"/>
  <c r="AP1204" i="48" s="1"/>
  <c r="AC982" i="48"/>
  <c r="AP982" i="48" s="1"/>
  <c r="AB767" i="48"/>
  <c r="AY767" i="48" s="1"/>
  <c r="AX767" i="48" s="1"/>
  <c r="AB928" i="48"/>
  <c r="AY928" i="48" s="1"/>
  <c r="AX928" i="48" s="1"/>
  <c r="AB1384" i="48"/>
  <c r="AY1384" i="48" s="1"/>
  <c r="AX1384" i="48" s="1"/>
  <c r="AC853" i="48"/>
  <c r="AP853" i="48" s="1"/>
  <c r="AB1803" i="48"/>
  <c r="AY1803" i="48" s="1"/>
  <c r="AX1803" i="48" s="1"/>
  <c r="AB1184" i="48"/>
  <c r="AY1184" i="48" s="1"/>
  <c r="AX1184" i="48" s="1"/>
  <c r="AC681" i="48"/>
  <c r="AP681" i="48" s="1"/>
  <c r="AC1408" i="48"/>
  <c r="AP1408" i="48" s="1"/>
  <c r="AC750" i="48"/>
  <c r="AP750" i="48" s="1"/>
  <c r="AC1671" i="48"/>
  <c r="AP1671" i="48" s="1"/>
  <c r="AC1607" i="48"/>
  <c r="AP1607" i="48" s="1"/>
  <c r="AC1879" i="48"/>
  <c r="AP1879" i="48" s="1"/>
  <c r="AB616" i="48"/>
  <c r="AY616" i="48" s="1"/>
  <c r="AX616" i="48" s="1"/>
  <c r="AB765" i="48"/>
  <c r="AY765" i="48" s="1"/>
  <c r="AX765" i="48" s="1"/>
  <c r="AB559" i="48"/>
  <c r="AY559" i="48" s="1"/>
  <c r="AX559" i="48" s="1"/>
  <c r="AC559" i="48"/>
  <c r="AP559" i="48" s="1"/>
  <c r="AC1427" i="48"/>
  <c r="AP1427" i="48" s="1"/>
  <c r="AC949" i="48"/>
  <c r="AP949" i="48" s="1"/>
  <c r="AB1476" i="48"/>
  <c r="AY1476" i="48" s="1"/>
  <c r="AX1476" i="48" s="1"/>
  <c r="AC1283" i="48"/>
  <c r="AP1283" i="48" s="1"/>
  <c r="AB632" i="48"/>
  <c r="AY632" i="48" s="1"/>
  <c r="AX632" i="48" s="1"/>
  <c r="AC740" i="48"/>
  <c r="AP740" i="48" s="1"/>
  <c r="AB740" i="48"/>
  <c r="AY740" i="48" s="1"/>
  <c r="AX740" i="48" s="1"/>
  <c r="AC1017" i="48"/>
  <c r="AP1017" i="48" s="1"/>
  <c r="AC1025" i="48"/>
  <c r="AP1025" i="48" s="1"/>
  <c r="AB640" i="48"/>
  <c r="AY640" i="48" s="1"/>
  <c r="AX640" i="48" s="1"/>
  <c r="AC987" i="48"/>
  <c r="AP987" i="48" s="1"/>
  <c r="AC1751" i="48"/>
  <c r="AP1751" i="48" s="1"/>
  <c r="AC723" i="48"/>
  <c r="AP723" i="48" s="1"/>
  <c r="AB1397" i="48"/>
  <c r="AY1397" i="48" s="1"/>
  <c r="AX1397" i="48" s="1"/>
  <c r="AB1545" i="48"/>
  <c r="AY1545" i="48" s="1"/>
  <c r="AX1545" i="48" s="1"/>
  <c r="AB1218" i="48"/>
  <c r="AY1218" i="48" s="1"/>
  <c r="AX1218" i="48" s="1"/>
  <c r="AC1420" i="48"/>
  <c r="AP1420" i="48" s="1"/>
  <c r="AC632" i="48"/>
  <c r="AP632" i="48" s="1"/>
  <c r="AB1414" i="48"/>
  <c r="AY1414" i="48" s="1"/>
  <c r="AX1414" i="48" s="1"/>
  <c r="AB1396" i="48"/>
  <c r="AY1396" i="48" s="1"/>
  <c r="AX1396" i="48" s="1"/>
  <c r="AB1065" i="48"/>
  <c r="AY1065" i="48" s="1"/>
  <c r="AX1065" i="48" s="1"/>
  <c r="AC1239" i="48"/>
  <c r="AP1239" i="48" s="1"/>
  <c r="AB1239" i="48"/>
  <c r="AY1239" i="48" s="1"/>
  <c r="AX1239" i="48" s="1"/>
  <c r="AB777" i="48"/>
  <c r="AY777" i="48" s="1"/>
  <c r="AX777" i="48" s="1"/>
  <c r="AC777" i="48"/>
  <c r="AP777" i="48" s="1"/>
  <c r="AC1082" i="48"/>
  <c r="AP1082" i="48" s="1"/>
  <c r="AB751" i="48"/>
  <c r="AY751" i="48" s="1"/>
  <c r="AX751" i="48" s="1"/>
  <c r="AC1824" i="48"/>
  <c r="AP1824" i="48" s="1"/>
  <c r="AC1618" i="48"/>
  <c r="AP1618" i="48" s="1"/>
  <c r="AB1265" i="48"/>
  <c r="AY1265" i="48" s="1"/>
  <c r="AX1265" i="48" s="1"/>
  <c r="AC1912" i="48"/>
  <c r="AP1912" i="48" s="1"/>
  <c r="AB1912" i="48"/>
  <c r="AY1912" i="48" s="1"/>
  <c r="AX1912" i="48" s="1"/>
  <c r="AC773" i="48"/>
  <c r="AP773" i="48" s="1"/>
  <c r="AC1262" i="48"/>
  <c r="AP1262" i="48" s="1"/>
  <c r="AB1019" i="48"/>
  <c r="AY1019" i="48" s="1"/>
  <c r="AX1019" i="48" s="1"/>
  <c r="AB1910" i="48"/>
  <c r="AY1910" i="48" s="1"/>
  <c r="AX1910" i="48" s="1"/>
  <c r="AB667" i="48"/>
  <c r="AY667" i="48" s="1"/>
  <c r="AX667" i="48" s="1"/>
  <c r="AC1621" i="48"/>
  <c r="AP1621" i="48" s="1"/>
  <c r="AC1910" i="48"/>
  <c r="AP1910" i="48" s="1"/>
  <c r="AB944" i="48"/>
  <c r="AY944" i="48" s="1"/>
  <c r="AX944" i="48" s="1"/>
  <c r="AB1011" i="48"/>
  <c r="AY1011" i="48" s="1"/>
  <c r="AX1011" i="48" s="1"/>
  <c r="AB1033" i="48"/>
  <c r="AY1033" i="48" s="1"/>
  <c r="AX1033" i="48" s="1"/>
  <c r="AC1835" i="48"/>
  <c r="AP1835" i="48" s="1"/>
  <c r="AC2017" i="48"/>
  <c r="AP2017" i="48" s="1"/>
  <c r="AB403" i="48"/>
  <c r="AC318" i="48"/>
  <c r="AP318" i="48" s="1"/>
  <c r="AC737" i="48"/>
  <c r="AP737" i="48" s="1"/>
  <c r="AB737" i="48"/>
  <c r="AY737" i="48" s="1"/>
  <c r="AX737" i="48" s="1"/>
  <c r="AB560" i="48"/>
  <c r="AY560" i="48" s="1"/>
  <c r="AX560" i="48" s="1"/>
  <c r="AC560" i="48"/>
  <c r="AP560" i="48" s="1"/>
  <c r="AB1528" i="48"/>
  <c r="AY1528" i="48" s="1"/>
  <c r="AX1528" i="48" s="1"/>
  <c r="AB819" i="48"/>
  <c r="AY819" i="48" s="1"/>
  <c r="AX819" i="48" s="1"/>
  <c r="AC819" i="48"/>
  <c r="AP819" i="48" s="1"/>
  <c r="AB1340" i="48"/>
  <c r="AY1340" i="48" s="1"/>
  <c r="AX1340" i="48" s="1"/>
  <c r="AC1340" i="48"/>
  <c r="AP1340" i="48" s="1"/>
  <c r="AC1558" i="48"/>
  <c r="AP1558" i="48" s="1"/>
  <c r="AB1558" i="48"/>
  <c r="AY1558" i="48" s="1"/>
  <c r="AX1558" i="48" s="1"/>
  <c r="AB666" i="48"/>
  <c r="AY666" i="48" s="1"/>
  <c r="AX666" i="48" s="1"/>
  <c r="AC666" i="48"/>
  <c r="AP666" i="48" s="1"/>
  <c r="AC646" i="48"/>
  <c r="AP646" i="48" s="1"/>
  <c r="AB646" i="48"/>
  <c r="AY646" i="48" s="1"/>
  <c r="AX646" i="48" s="1"/>
  <c r="AC1528" i="48"/>
  <c r="AP1528" i="48" s="1"/>
  <c r="AC871" i="48"/>
  <c r="AP871" i="48" s="1"/>
  <c r="AB871" i="48"/>
  <c r="AY871" i="48" s="1"/>
  <c r="AX871" i="48" s="1"/>
  <c r="AC1522" i="48"/>
  <c r="AP1522" i="48" s="1"/>
  <c r="AB1522" i="48"/>
  <c r="AY1522" i="48" s="1"/>
  <c r="AX1522" i="48" s="1"/>
  <c r="AB1303" i="48"/>
  <c r="AY1303" i="48" s="1"/>
  <c r="AX1303" i="48" s="1"/>
  <c r="AC1303" i="48"/>
  <c r="AP1303" i="48" s="1"/>
  <c r="AC1776" i="48"/>
  <c r="AP1776" i="48" s="1"/>
  <c r="AB1776" i="48"/>
  <c r="AY1776" i="48" s="1"/>
  <c r="AX1776" i="48" s="1"/>
  <c r="AB1479" i="48"/>
  <c r="AY1479" i="48" s="1"/>
  <c r="AX1479" i="48" s="1"/>
  <c r="AC1479" i="48"/>
  <c r="AP1479" i="48" s="1"/>
  <c r="AC1611" i="48"/>
  <c r="AP1611" i="48" s="1"/>
  <c r="AB1389" i="48"/>
  <c r="AY1389" i="48" s="1"/>
  <c r="AX1389" i="48" s="1"/>
  <c r="AC1389" i="48"/>
  <c r="AP1389" i="48" s="1"/>
  <c r="AC1070" i="48"/>
  <c r="AP1070" i="48" s="1"/>
  <c r="AB1559" i="48"/>
  <c r="AY1559" i="48" s="1"/>
  <c r="AX1559" i="48" s="1"/>
  <c r="AC1559" i="48"/>
  <c r="AP1559" i="48" s="1"/>
  <c r="AC1281" i="48"/>
  <c r="AP1281" i="48" s="1"/>
  <c r="AB1743" i="48"/>
  <c r="AY1743" i="48" s="1"/>
  <c r="AX1743" i="48" s="1"/>
  <c r="AB1752" i="48"/>
  <c r="AY1752" i="48" s="1"/>
  <c r="AX1752" i="48" s="1"/>
  <c r="AC1752" i="48"/>
  <c r="AP1752" i="48" s="1"/>
  <c r="AC1758" i="48"/>
  <c r="AP1758" i="48" s="1"/>
  <c r="AB1061" i="48"/>
  <c r="AY1061" i="48" s="1"/>
  <c r="AX1061" i="48" s="1"/>
  <c r="AC1061" i="48"/>
  <c r="AP1061" i="48" s="1"/>
  <c r="AB605" i="48"/>
  <c r="AY605" i="48" s="1"/>
  <c r="AX605" i="48" s="1"/>
  <c r="AC605" i="48"/>
  <c r="AP605" i="48" s="1"/>
  <c r="AB679" i="48"/>
  <c r="AY679" i="48" s="1"/>
  <c r="AX679" i="48" s="1"/>
  <c r="AC679" i="48"/>
  <c r="AP679" i="48" s="1"/>
  <c r="AB1772" i="48"/>
  <c r="AY1772" i="48" s="1"/>
  <c r="AX1772" i="48" s="1"/>
  <c r="AC1772" i="48"/>
  <c r="AP1772" i="48" s="1"/>
  <c r="AC1449" i="48"/>
  <c r="AP1449" i="48" s="1"/>
  <c r="AB1950" i="48"/>
  <c r="AY1950" i="48" s="1"/>
  <c r="AX1950" i="48" s="1"/>
  <c r="AC1950" i="48"/>
  <c r="AP1950" i="48" s="1"/>
  <c r="AC570" i="48"/>
  <c r="AP570" i="48" s="1"/>
  <c r="AB718" i="48"/>
  <c r="AY718" i="48" s="1"/>
  <c r="AX718" i="48" s="1"/>
  <c r="AB887" i="48"/>
  <c r="AY887" i="48" s="1"/>
  <c r="AX887" i="48" s="1"/>
  <c r="AC1979" i="48"/>
  <c r="AP1979" i="48" s="1"/>
  <c r="AB1979" i="48"/>
  <c r="AY1979" i="48" s="1"/>
  <c r="AX1979" i="48" s="1"/>
  <c r="AB1662" i="48"/>
  <c r="AY1662" i="48" s="1"/>
  <c r="AX1662" i="48" s="1"/>
  <c r="AC1662" i="48"/>
  <c r="AP1662" i="48" s="1"/>
  <c r="AC645" i="48"/>
  <c r="AP645" i="48" s="1"/>
  <c r="AB645" i="48"/>
  <c r="AY645" i="48" s="1"/>
  <c r="AX645" i="48" s="1"/>
  <c r="AB1734" i="48"/>
  <c r="AY1734" i="48" s="1"/>
  <c r="AX1734" i="48" s="1"/>
  <c r="AC1734" i="48"/>
  <c r="AP1734" i="48" s="1"/>
  <c r="AC892" i="48"/>
  <c r="AP892" i="48" s="1"/>
  <c r="AB892" i="48"/>
  <c r="AY892" i="48" s="1"/>
  <c r="AX892" i="48" s="1"/>
  <c r="AC1529" i="48"/>
  <c r="AP1529" i="48" s="1"/>
  <c r="AC1013" i="48"/>
  <c r="AP1013" i="48" s="1"/>
  <c r="AC729" i="48"/>
  <c r="AP729" i="48" s="1"/>
  <c r="AC1078" i="48"/>
  <c r="AP1078" i="48" s="1"/>
  <c r="AC587" i="48"/>
  <c r="AP587" i="48" s="1"/>
  <c r="AB587" i="48"/>
  <c r="AY587" i="48" s="1"/>
  <c r="AX587" i="48" s="1"/>
  <c r="AB1357" i="48"/>
  <c r="AY1357" i="48" s="1"/>
  <c r="AX1357" i="48" s="1"/>
  <c r="AB1489" i="48"/>
  <c r="AY1489" i="48" s="1"/>
  <c r="AX1489" i="48" s="1"/>
  <c r="AC883" i="48"/>
  <c r="AP883" i="48" s="1"/>
  <c r="AB1576" i="48"/>
  <c r="AY1576" i="48" s="1"/>
  <c r="AX1576" i="48" s="1"/>
  <c r="AC1576" i="48"/>
  <c r="AP1576" i="48" s="1"/>
  <c r="AC1112" i="48"/>
  <c r="AP1112" i="48" s="1"/>
  <c r="AB1112" i="48"/>
  <c r="AY1112" i="48" s="1"/>
  <c r="AX1112" i="48" s="1"/>
  <c r="AB776" i="48"/>
  <c r="AY776" i="48" s="1"/>
  <c r="AX776" i="48" s="1"/>
  <c r="AC776" i="48"/>
  <c r="AP776" i="48" s="1"/>
  <c r="AC2022" i="48"/>
  <c r="AP2022" i="48" s="1"/>
  <c r="AB2022" i="48"/>
  <c r="AY2022" i="48" s="1"/>
  <c r="AX2022" i="48" s="1"/>
  <c r="AB1149" i="48"/>
  <c r="AY1149" i="48" s="1"/>
  <c r="AX1149" i="48" s="1"/>
  <c r="AB1449" i="48"/>
  <c r="AY1449" i="48" s="1"/>
  <c r="AX1449" i="48" s="1"/>
  <c r="AB1224" i="48"/>
  <c r="AY1224" i="48" s="1"/>
  <c r="AX1224" i="48" s="1"/>
  <c r="AC1282" i="48"/>
  <c r="AP1282" i="48" s="1"/>
  <c r="AC1194" i="48"/>
  <c r="AP1194" i="48" s="1"/>
  <c r="AB1848" i="48"/>
  <c r="AY1848" i="48" s="1"/>
  <c r="AX1848" i="48" s="1"/>
  <c r="AC1848" i="48"/>
  <c r="AP1848" i="48" s="1"/>
  <c r="AC969" i="48"/>
  <c r="AP969" i="48" s="1"/>
  <c r="AB969" i="48"/>
  <c r="AY969" i="48" s="1"/>
  <c r="AX969" i="48" s="1"/>
  <c r="AB1419" i="48"/>
  <c r="AY1419" i="48" s="1"/>
  <c r="AX1419" i="48" s="1"/>
  <c r="AC1419" i="48"/>
  <c r="AP1419" i="48" s="1"/>
  <c r="AC917" i="48"/>
  <c r="AP917" i="48" s="1"/>
  <c r="AB1073" i="48"/>
  <c r="AY1073" i="48" s="1"/>
  <c r="AX1073" i="48" s="1"/>
  <c r="AC1073" i="48"/>
  <c r="AP1073" i="48" s="1"/>
  <c r="AC1091" i="48"/>
  <c r="AP1091" i="48" s="1"/>
  <c r="AB1091" i="48"/>
  <c r="AY1091" i="48" s="1"/>
  <c r="AX1091" i="48" s="1"/>
  <c r="AB1519" i="48"/>
  <c r="AY1519" i="48" s="1"/>
  <c r="AX1519" i="48" s="1"/>
  <c r="AC1519" i="48"/>
  <c r="AP1519" i="48" s="1"/>
  <c r="AB1169" i="48"/>
  <c r="AY1169" i="48" s="1"/>
  <c r="AX1169" i="48" s="1"/>
  <c r="AC1119" i="48"/>
  <c r="AP1119" i="48" s="1"/>
  <c r="AB754" i="48"/>
  <c r="AY754" i="48" s="1"/>
  <c r="AX754" i="48" s="1"/>
  <c r="AC1595" i="48"/>
  <c r="AP1595" i="48" s="1"/>
  <c r="AC1363" i="48"/>
  <c r="AP1363" i="48" s="1"/>
  <c r="AB748" i="48"/>
  <c r="AY748" i="48" s="1"/>
  <c r="AX748" i="48" s="1"/>
  <c r="AC748" i="48"/>
  <c r="AP748" i="48" s="1"/>
  <c r="AB1793" i="48"/>
  <c r="AY1793" i="48" s="1"/>
  <c r="AX1793" i="48" s="1"/>
  <c r="AC1793" i="48"/>
  <c r="AP1793" i="48" s="1"/>
  <c r="AB1827" i="48"/>
  <c r="AY1827" i="48" s="1"/>
  <c r="AX1827" i="48" s="1"/>
  <c r="AC1827" i="48"/>
  <c r="AP1827" i="48" s="1"/>
  <c r="AB1319" i="48"/>
  <c r="AY1319" i="48" s="1"/>
  <c r="AX1319" i="48" s="1"/>
  <c r="AC1319" i="48"/>
  <c r="AP1319" i="48" s="1"/>
  <c r="AB575" i="48"/>
  <c r="AY575" i="48" s="1"/>
  <c r="AX575" i="48" s="1"/>
  <c r="AC575" i="48"/>
  <c r="AP575" i="48" s="1"/>
  <c r="AC1717" i="48"/>
  <c r="AP1717" i="48" s="1"/>
  <c r="AB1717" i="48"/>
  <c r="AY1717" i="48" s="1"/>
  <c r="AX1717" i="48" s="1"/>
  <c r="AC1424" i="48"/>
  <c r="AP1424" i="48" s="1"/>
  <c r="AB1424" i="48"/>
  <c r="AY1424" i="48" s="1"/>
  <c r="AX1424" i="48" s="1"/>
  <c r="AB1381" i="48"/>
  <c r="AY1381" i="48" s="1"/>
  <c r="AX1381" i="48" s="1"/>
  <c r="AC1381" i="48"/>
  <c r="AP1381" i="48" s="1"/>
  <c r="AB1409" i="48"/>
  <c r="AY1409" i="48" s="1"/>
  <c r="AX1409" i="48" s="1"/>
  <c r="AC1409" i="48"/>
  <c r="AP1409" i="48" s="1"/>
  <c r="AB1392" i="48"/>
  <c r="AY1392" i="48" s="1"/>
  <c r="AX1392" i="48" s="1"/>
  <c r="AC1392" i="48"/>
  <c r="AP1392" i="48" s="1"/>
  <c r="AB1375" i="48"/>
  <c r="AY1375" i="48" s="1"/>
  <c r="AX1375" i="48" s="1"/>
  <c r="AC1375" i="48"/>
  <c r="AP1375" i="48" s="1"/>
  <c r="AC1543" i="48"/>
  <c r="AP1543" i="48" s="1"/>
  <c r="AB1543" i="48"/>
  <c r="AY1543" i="48" s="1"/>
  <c r="AX1543" i="48" s="1"/>
  <c r="AB1834" i="48"/>
  <c r="AY1834" i="48" s="1"/>
  <c r="AX1834" i="48" s="1"/>
  <c r="AC1834" i="48"/>
  <c r="AP1834" i="48" s="1"/>
  <c r="AB690" i="48"/>
  <c r="AY690" i="48" s="1"/>
  <c r="AX690" i="48" s="1"/>
  <c r="AC690" i="48"/>
  <c r="AP690" i="48" s="1"/>
  <c r="AB1954" i="48"/>
  <c r="AY1954" i="48" s="1"/>
  <c r="AX1954" i="48" s="1"/>
  <c r="AC1954" i="48"/>
  <c r="AP1954" i="48" s="1"/>
  <c r="AC1162" i="48"/>
  <c r="AP1162" i="48" s="1"/>
  <c r="AC1666" i="48"/>
  <c r="AP1666" i="48" s="1"/>
  <c r="AB1666" i="48"/>
  <c r="AY1666" i="48" s="1"/>
  <c r="AX1666" i="48" s="1"/>
  <c r="AC574" i="48"/>
  <c r="AP574" i="48" s="1"/>
  <c r="AB574" i="48"/>
  <c r="AY574" i="48" s="1"/>
  <c r="AX574" i="48" s="1"/>
  <c r="AB898" i="48"/>
  <c r="AY898" i="48" s="1"/>
  <c r="AX898" i="48" s="1"/>
  <c r="AC898" i="48"/>
  <c r="AP898" i="48" s="1"/>
  <c r="AB1475" i="48"/>
  <c r="AY1475" i="48" s="1"/>
  <c r="AX1475" i="48" s="1"/>
  <c r="AC1475" i="48"/>
  <c r="AP1475" i="48" s="1"/>
  <c r="AC991" i="48"/>
  <c r="AP991" i="48" s="1"/>
  <c r="AC2011" i="48"/>
  <c r="AP2011" i="48" s="1"/>
  <c r="AB2011" i="48"/>
  <c r="AY2011" i="48" s="1"/>
  <c r="AX2011" i="48" s="1"/>
  <c r="AC832" i="48"/>
  <c r="AP832" i="48" s="1"/>
  <c r="AB832" i="48"/>
  <c r="AY832" i="48" s="1"/>
  <c r="AX832" i="48" s="1"/>
  <c r="AB556" i="48"/>
  <c r="AC1987" i="48"/>
  <c r="AP1987" i="48" s="1"/>
  <c r="AB1987" i="48"/>
  <c r="AY1987" i="48" s="1"/>
  <c r="AX1987" i="48" s="1"/>
  <c r="AB1159" i="48"/>
  <c r="AY1159" i="48" s="1"/>
  <c r="AX1159" i="48" s="1"/>
  <c r="AC1159" i="48"/>
  <c r="AP1159" i="48" s="1"/>
  <c r="AB738" i="48"/>
  <c r="AY738" i="48" s="1"/>
  <c r="AX738" i="48" s="1"/>
  <c r="AC738" i="48"/>
  <c r="AP738" i="48" s="1"/>
  <c r="AB1101" i="48"/>
  <c r="AY1101" i="48" s="1"/>
  <c r="AX1101" i="48" s="1"/>
  <c r="AC1101" i="48"/>
  <c r="AP1101" i="48" s="1"/>
  <c r="AC1822" i="48"/>
  <c r="AP1822" i="48" s="1"/>
  <c r="AB1822" i="48"/>
  <c r="AY1822" i="48" s="1"/>
  <c r="AX1822" i="48" s="1"/>
  <c r="AC1331" i="48"/>
  <c r="AP1331" i="48" s="1"/>
  <c r="AB1331" i="48"/>
  <c r="AY1331" i="48" s="1"/>
  <c r="AX1331" i="48" s="1"/>
  <c r="AB509" i="48"/>
  <c r="AC1892" i="48"/>
  <c r="AP1892" i="48" s="1"/>
  <c r="AC828" i="48"/>
  <c r="AP828" i="48" s="1"/>
  <c r="AB1153" i="48"/>
  <c r="AY1153" i="48" s="1"/>
  <c r="AX1153" i="48" s="1"/>
  <c r="AB1678" i="48"/>
  <c r="AY1678" i="48" s="1"/>
  <c r="AX1678" i="48" s="1"/>
  <c r="AC1743" i="48"/>
  <c r="AP1743" i="48" s="1"/>
  <c r="AB1633" i="48"/>
  <c r="AY1633" i="48" s="1"/>
  <c r="AX1633" i="48" s="1"/>
  <c r="AB1847" i="48"/>
  <c r="AY1847" i="48" s="1"/>
  <c r="AX1847" i="48" s="1"/>
  <c r="AC1364" i="48"/>
  <c r="AP1364" i="48" s="1"/>
  <c r="AB1013" i="48"/>
  <c r="AY1013" i="48" s="1"/>
  <c r="AX1013" i="48" s="1"/>
  <c r="AB917" i="48"/>
  <c r="AY917" i="48" s="1"/>
  <c r="AX917" i="48" s="1"/>
  <c r="AB1332" i="48"/>
  <c r="AY1332" i="48" s="1"/>
  <c r="AX1332" i="48" s="1"/>
  <c r="AC1332" i="48"/>
  <c r="AP1332" i="48" s="1"/>
  <c r="AB903" i="48"/>
  <c r="AY903" i="48" s="1"/>
  <c r="AX903" i="48" s="1"/>
  <c r="AB796" i="48"/>
  <c r="AY796" i="48" s="1"/>
  <c r="AX796" i="48" s="1"/>
  <c r="AC796" i="48"/>
  <c r="AP796" i="48" s="1"/>
  <c r="AC1684" i="48"/>
  <c r="AP1684" i="48" s="1"/>
  <c r="AB1684" i="48"/>
  <c r="AY1684" i="48" s="1"/>
  <c r="AX1684" i="48" s="1"/>
  <c r="AB1284" i="48"/>
  <c r="AY1284" i="48" s="1"/>
  <c r="AX1284" i="48" s="1"/>
  <c r="AC1284" i="48"/>
  <c r="AP1284" i="48" s="1"/>
  <c r="AB1625" i="48"/>
  <c r="AY1625" i="48" s="1"/>
  <c r="AX1625" i="48" s="1"/>
  <c r="AC1625" i="48"/>
  <c r="AP1625" i="48" s="1"/>
  <c r="AC1590" i="48"/>
  <c r="AP1590" i="48" s="1"/>
  <c r="AB1590" i="48"/>
  <c r="AY1590" i="48" s="1"/>
  <c r="AX1590" i="48" s="1"/>
  <c r="AC611" i="48"/>
  <c r="AP611" i="48" s="1"/>
  <c r="AC1696" i="48"/>
  <c r="AP1696" i="48" s="1"/>
  <c r="AB1696" i="48"/>
  <c r="AY1696" i="48" s="1"/>
  <c r="AX1696" i="48" s="1"/>
  <c r="AB1217" i="48"/>
  <c r="AY1217" i="48" s="1"/>
  <c r="AX1217" i="48" s="1"/>
  <c r="AB1202" i="48"/>
  <c r="AY1202" i="48" s="1"/>
  <c r="AX1202" i="48" s="1"/>
  <c r="AC1202" i="48"/>
  <c r="AP1202" i="48" s="1"/>
  <c r="AB1511" i="48"/>
  <c r="AY1511" i="48" s="1"/>
  <c r="AX1511" i="48" s="1"/>
  <c r="AC1511" i="48"/>
  <c r="AP1511" i="48" s="1"/>
  <c r="AC1023" i="48"/>
  <c r="AP1023" i="48" s="1"/>
  <c r="AB1023" i="48"/>
  <c r="AY1023" i="48" s="1"/>
  <c r="AX1023" i="48" s="1"/>
  <c r="AB1276" i="48"/>
  <c r="AY1276" i="48" s="1"/>
  <c r="AX1276" i="48" s="1"/>
  <c r="AC1276" i="48"/>
  <c r="AP1276" i="48" s="1"/>
  <c r="AB1124" i="48"/>
  <c r="AY1124" i="48" s="1"/>
  <c r="AX1124" i="48" s="1"/>
  <c r="AC1124" i="48"/>
  <c r="AP1124" i="48" s="1"/>
  <c r="AB875" i="48"/>
  <c r="AY875" i="48" s="1"/>
  <c r="AX875" i="48" s="1"/>
  <c r="AC875" i="48"/>
  <c r="AP875" i="48" s="1"/>
  <c r="AC757" i="48"/>
  <c r="AP757" i="48" s="1"/>
  <c r="AB757" i="48"/>
  <c r="AY757" i="48" s="1"/>
  <c r="AX757" i="48" s="1"/>
  <c r="AB1512" i="48"/>
  <c r="AY1512" i="48" s="1"/>
  <c r="AX1512" i="48" s="1"/>
  <c r="AC1512" i="48"/>
  <c r="AP1512" i="48" s="1"/>
  <c r="AC1294" i="48"/>
  <c r="AP1294" i="48" s="1"/>
  <c r="AB1294" i="48"/>
  <c r="AY1294" i="48" s="1"/>
  <c r="AX1294" i="48" s="1"/>
  <c r="AC1421" i="48"/>
  <c r="AP1421" i="48" s="1"/>
  <c r="AB1421" i="48"/>
  <c r="AY1421" i="48" s="1"/>
  <c r="AX1421" i="48" s="1"/>
  <c r="AB962" i="48"/>
  <c r="AY962" i="48" s="1"/>
  <c r="AX962" i="48" s="1"/>
  <c r="AC962" i="48"/>
  <c r="AP962" i="48" s="1"/>
  <c r="AC1777" i="48"/>
  <c r="AP1777" i="48" s="1"/>
  <c r="AB1777" i="48"/>
  <c r="AY1777" i="48" s="1"/>
  <c r="AX1777" i="48" s="1"/>
  <c r="AC1320" i="48"/>
  <c r="AP1320" i="48" s="1"/>
  <c r="AB1320" i="48"/>
  <c r="AY1320" i="48" s="1"/>
  <c r="AX1320" i="48" s="1"/>
  <c r="AC1799" i="48"/>
  <c r="AP1799" i="48" s="1"/>
  <c r="AB1799" i="48"/>
  <c r="AY1799" i="48" s="1"/>
  <c r="AX1799" i="48" s="1"/>
  <c r="AB1288" i="48"/>
  <c r="AY1288" i="48" s="1"/>
  <c r="AX1288" i="48" s="1"/>
  <c r="AC1288" i="48"/>
  <c r="AP1288" i="48" s="1"/>
  <c r="AC1035" i="48"/>
  <c r="AP1035" i="48" s="1"/>
  <c r="AB1035" i="48"/>
  <c r="AY1035" i="48" s="1"/>
  <c r="AX1035" i="48" s="1"/>
  <c r="AB648" i="48"/>
  <c r="AY648" i="48" s="1"/>
  <c r="AX648" i="48" s="1"/>
  <c r="AC648" i="48"/>
  <c r="AP648" i="48" s="1"/>
  <c r="AB1018" i="48"/>
  <c r="AY1018" i="48" s="1"/>
  <c r="AX1018" i="48" s="1"/>
  <c r="AC1018" i="48"/>
  <c r="AP1018" i="48" s="1"/>
  <c r="AB1167" i="48"/>
  <c r="AY1167" i="48" s="1"/>
  <c r="AX1167" i="48" s="1"/>
  <c r="AC1167" i="48"/>
  <c r="AP1167" i="48" s="1"/>
  <c r="AC654" i="48"/>
  <c r="AP654" i="48" s="1"/>
  <c r="AB654" i="48"/>
  <c r="AY654" i="48" s="1"/>
  <c r="AX654" i="48" s="1"/>
  <c r="AB1861" i="48"/>
  <c r="AY1861" i="48" s="1"/>
  <c r="AX1861" i="48" s="1"/>
  <c r="AB642" i="48"/>
  <c r="AY642" i="48" s="1"/>
  <c r="AX642" i="48" s="1"/>
  <c r="AC1149" i="48"/>
  <c r="AP1149" i="48" s="1"/>
  <c r="AC1946" i="48"/>
  <c r="AP1946" i="48" s="1"/>
  <c r="AC824" i="48"/>
  <c r="AP824" i="48" s="1"/>
  <c r="AB824" i="48"/>
  <c r="AY824" i="48" s="1"/>
  <c r="AX824" i="48" s="1"/>
  <c r="AB1043" i="48"/>
  <c r="AY1043" i="48" s="1"/>
  <c r="AX1043" i="48" s="1"/>
  <c r="AC1043" i="48"/>
  <c r="AP1043" i="48" s="1"/>
  <c r="AB1874" i="48"/>
  <c r="AY1874" i="48" s="1"/>
  <c r="AX1874" i="48" s="1"/>
  <c r="AC1349" i="48"/>
  <c r="AP1349" i="48" s="1"/>
  <c r="AB1349" i="48"/>
  <c r="AY1349" i="48" s="1"/>
  <c r="AX1349" i="48" s="1"/>
  <c r="AB1098" i="48"/>
  <c r="AY1098" i="48" s="1"/>
  <c r="AX1098" i="48" s="1"/>
  <c r="AC1098" i="48"/>
  <c r="AP1098" i="48" s="1"/>
  <c r="AC1152" i="48"/>
  <c r="AP1152" i="48" s="1"/>
  <c r="AC693" i="48"/>
  <c r="AP693" i="48" s="1"/>
  <c r="AB693" i="48"/>
  <c r="AY693" i="48" s="1"/>
  <c r="AX693" i="48" s="1"/>
  <c r="AB1382" i="48"/>
  <c r="AY1382" i="48" s="1"/>
  <c r="AX1382" i="48" s="1"/>
  <c r="AC1382" i="48"/>
  <c r="AP1382" i="48" s="1"/>
  <c r="AB1450" i="48"/>
  <c r="AY1450" i="48" s="1"/>
  <c r="AX1450" i="48" s="1"/>
  <c r="AC1450" i="48"/>
  <c r="AP1450" i="48" s="1"/>
  <c r="AB1099" i="48"/>
  <c r="AY1099" i="48" s="1"/>
  <c r="AX1099" i="48" s="1"/>
  <c r="AC1099" i="48"/>
  <c r="AP1099" i="48" s="1"/>
  <c r="AC903" i="48"/>
  <c r="AP903" i="48" s="1"/>
  <c r="AC718" i="48"/>
  <c r="AP718" i="48" s="1"/>
  <c r="AB1953" i="48"/>
  <c r="AY1953" i="48" s="1"/>
  <c r="AX1953" i="48" s="1"/>
  <c r="AC701" i="48"/>
  <c r="AP701" i="48" s="1"/>
  <c r="AB1566" i="48"/>
  <c r="AY1566" i="48" s="1"/>
  <c r="AX1566" i="48" s="1"/>
  <c r="AB1339" i="48"/>
  <c r="AY1339" i="48" s="1"/>
  <c r="AX1339" i="48" s="1"/>
  <c r="AC1339" i="48"/>
  <c r="AP1339" i="48" s="1"/>
  <c r="AC1845" i="48"/>
  <c r="AP1845" i="48" s="1"/>
  <c r="AB1845" i="48"/>
  <c r="AY1845" i="48" s="1"/>
  <c r="AX1845" i="48" s="1"/>
  <c r="AC1298" i="48"/>
  <c r="AP1298" i="48" s="1"/>
  <c r="AB1470" i="48"/>
  <c r="AY1470" i="48" s="1"/>
  <c r="AX1470" i="48" s="1"/>
  <c r="AC1470" i="48"/>
  <c r="AP1470" i="48" s="1"/>
  <c r="AB1435" i="48"/>
  <c r="AY1435" i="48" s="1"/>
  <c r="AX1435" i="48" s="1"/>
  <c r="AC1885" i="48"/>
  <c r="AP1885" i="48" s="1"/>
  <c r="AC1581" i="48"/>
  <c r="AP1581" i="48" s="1"/>
  <c r="AB631" i="48"/>
  <c r="AY631" i="48" s="1"/>
  <c r="AX631" i="48" s="1"/>
  <c r="AC631" i="48"/>
  <c r="AP631" i="48" s="1"/>
  <c r="AB1640" i="48"/>
  <c r="AY1640" i="48" s="1"/>
  <c r="AX1640" i="48" s="1"/>
  <c r="AC1959" i="48"/>
  <c r="AP1959" i="48" s="1"/>
  <c r="AC1727" i="48"/>
  <c r="AP1727" i="48" s="1"/>
  <c r="AB1727" i="48"/>
  <c r="AY1727" i="48" s="1"/>
  <c r="AX1727" i="48" s="1"/>
  <c r="AC1270" i="48"/>
  <c r="AP1270" i="48" s="1"/>
  <c r="AB1270" i="48"/>
  <c r="AY1270" i="48" s="1"/>
  <c r="AX1270" i="48" s="1"/>
  <c r="AB1709" i="48"/>
  <c r="AY1709" i="48" s="1"/>
  <c r="AX1709" i="48" s="1"/>
  <c r="AB1116" i="48"/>
  <c r="AY1116" i="48" s="1"/>
  <c r="AX1116" i="48" s="1"/>
  <c r="AC1116" i="48"/>
  <c r="AP1116" i="48" s="1"/>
  <c r="AC1526" i="48"/>
  <c r="AP1526" i="48" s="1"/>
  <c r="AC705" i="48"/>
  <c r="AP705" i="48" s="1"/>
  <c r="AC1245" i="48"/>
  <c r="AP1245" i="48" s="1"/>
  <c r="AB1245" i="48"/>
  <c r="AY1245" i="48" s="1"/>
  <c r="AX1245" i="48" s="1"/>
  <c r="AC626" i="48"/>
  <c r="AP626" i="48" s="1"/>
  <c r="AB626" i="48"/>
  <c r="AY626" i="48" s="1"/>
  <c r="AX626" i="48" s="1"/>
  <c r="AC698" i="48"/>
  <c r="AP698" i="48" s="1"/>
  <c r="AC1081" i="48"/>
  <c r="AP1081" i="48" s="1"/>
  <c r="AB1081" i="48"/>
  <c r="AY1081" i="48" s="1"/>
  <c r="AX1081" i="48" s="1"/>
  <c r="AB1964" i="48"/>
  <c r="AY1964" i="48" s="1"/>
  <c r="AX1964" i="48" s="1"/>
  <c r="AC1964" i="48"/>
  <c r="AP1964" i="48" s="1"/>
  <c r="AC990" i="48"/>
  <c r="AP990" i="48" s="1"/>
  <c r="AB990" i="48"/>
  <c r="AY990" i="48" s="1"/>
  <c r="AX990" i="48" s="1"/>
  <c r="AB886" i="48"/>
  <c r="AY886" i="48" s="1"/>
  <c r="AX886" i="48" s="1"/>
  <c r="AB921" i="48"/>
  <c r="AY921" i="48" s="1"/>
  <c r="AX921" i="48" s="1"/>
  <c r="AC921" i="48"/>
  <c r="AP921" i="48" s="1"/>
  <c r="AC953" i="48"/>
  <c r="AP953" i="48" s="1"/>
  <c r="AB953" i="48"/>
  <c r="AY953" i="48" s="1"/>
  <c r="AX953" i="48" s="1"/>
  <c r="AB1810" i="48"/>
  <c r="AY1810" i="48" s="1"/>
  <c r="AX1810" i="48" s="1"/>
  <c r="AC1810" i="48"/>
  <c r="AP1810" i="48" s="1"/>
  <c r="AB661" i="48"/>
  <c r="AY661" i="48" s="1"/>
  <c r="AX661" i="48" s="1"/>
  <c r="AC661" i="48"/>
  <c r="AP661" i="48" s="1"/>
  <c r="AC1223" i="48"/>
  <c r="AP1223" i="48" s="1"/>
  <c r="AB1223" i="48"/>
  <c r="AY1223" i="48" s="1"/>
  <c r="AX1223" i="48" s="1"/>
  <c r="AB1801" i="48"/>
  <c r="AY1801" i="48" s="1"/>
  <c r="AX1801" i="48" s="1"/>
  <c r="AC1801" i="48"/>
  <c r="AP1801" i="48" s="1"/>
  <c r="AC1369" i="48"/>
  <c r="AP1369" i="48" s="1"/>
  <c r="AB1369" i="48"/>
  <c r="AY1369" i="48" s="1"/>
  <c r="AX1369" i="48" s="1"/>
  <c r="AB1121" i="48"/>
  <c r="AY1121" i="48" s="1"/>
  <c r="AX1121" i="48" s="1"/>
  <c r="AC1121" i="48"/>
  <c r="AP1121" i="48" s="1"/>
  <c r="AC1967" i="48"/>
  <c r="AP1967" i="48" s="1"/>
  <c r="AB1967" i="48"/>
  <c r="AY1967" i="48" s="1"/>
  <c r="AX1967" i="48" s="1"/>
  <c r="AB1554" i="48"/>
  <c r="AY1554" i="48" s="1"/>
  <c r="AX1554" i="48" s="1"/>
  <c r="AC1554" i="48"/>
  <c r="AP1554" i="48" s="1"/>
  <c r="AB1569" i="48"/>
  <c r="AY1569" i="48" s="1"/>
  <c r="AX1569" i="48" s="1"/>
  <c r="AC1569" i="48"/>
  <c r="AP1569" i="48" s="1"/>
  <c r="AC745" i="48"/>
  <c r="AP745" i="48" s="1"/>
  <c r="AB745" i="48"/>
  <c r="AY745" i="48" s="1"/>
  <c r="AX745" i="48" s="1"/>
  <c r="AC1315" i="48"/>
  <c r="AP1315" i="48" s="1"/>
  <c r="AB1315" i="48"/>
  <c r="AY1315" i="48" s="1"/>
  <c r="AX1315" i="48" s="1"/>
  <c r="AB635" i="48"/>
  <c r="AY635" i="48" s="1"/>
  <c r="AX635" i="48" s="1"/>
  <c r="AC635" i="48"/>
  <c r="AP635" i="48" s="1"/>
  <c r="AC1096" i="48"/>
  <c r="AP1096" i="48" s="1"/>
  <c r="AB1096" i="48"/>
  <c r="AY1096" i="48" s="1"/>
  <c r="AX1096" i="48" s="1"/>
  <c r="AC1029" i="48"/>
  <c r="AP1029" i="48" s="1"/>
  <c r="AB1029" i="48"/>
  <c r="AY1029" i="48" s="1"/>
  <c r="AX1029" i="48" s="1"/>
  <c r="AC1588" i="48"/>
  <c r="AP1588" i="48" s="1"/>
  <c r="AB1588" i="48"/>
  <c r="AY1588" i="48" s="1"/>
  <c r="AX1588" i="48" s="1"/>
  <c r="AB1238" i="48"/>
  <c r="AY1238" i="48" s="1"/>
  <c r="AX1238" i="48" s="1"/>
  <c r="AC642" i="48"/>
  <c r="AP642" i="48" s="1"/>
  <c r="AB1194" i="48"/>
  <c r="AY1194" i="48" s="1"/>
  <c r="AX1194" i="48" s="1"/>
  <c r="AB1852" i="48"/>
  <c r="AY1852" i="48" s="1"/>
  <c r="AX1852" i="48" s="1"/>
  <c r="AB1027" i="48"/>
  <c r="AY1027" i="48" s="1"/>
  <c r="AX1027" i="48" s="1"/>
  <c r="AC1633" i="48"/>
  <c r="AP1633" i="48" s="1"/>
  <c r="AB1166" i="48"/>
  <c r="AY1166" i="48" s="1"/>
  <c r="AX1166" i="48" s="1"/>
  <c r="AB1281" i="48"/>
  <c r="AY1281" i="48" s="1"/>
  <c r="AX1281" i="48" s="1"/>
  <c r="AC2044" i="48"/>
  <c r="AP2044" i="48" s="1"/>
  <c r="AC556" i="48"/>
  <c r="AP556" i="48" s="1"/>
  <c r="AB611" i="48"/>
  <c r="AY611" i="48" s="1"/>
  <c r="AX611" i="48" s="1"/>
  <c r="AC1874" i="48"/>
  <c r="AP1874" i="48" s="1"/>
  <c r="AB1529" i="48"/>
  <c r="AY1529" i="48" s="1"/>
  <c r="AX1529" i="48" s="1"/>
  <c r="AB1324" i="48"/>
  <c r="AY1324" i="48" s="1"/>
  <c r="AX1324" i="48" s="1"/>
  <c r="AC887" i="48"/>
  <c r="AP887" i="48" s="1"/>
  <c r="AB1233" i="48"/>
  <c r="AY1233" i="48" s="1"/>
  <c r="AX1233" i="48" s="1"/>
  <c r="AB761" i="48"/>
  <c r="AY761" i="48" s="1"/>
  <c r="AX761" i="48" s="1"/>
  <c r="AB1608" i="48"/>
  <c r="AY1608" i="48" s="1"/>
  <c r="AX1608" i="48" s="1"/>
  <c r="AC1367" i="48"/>
  <c r="AP1367" i="48" s="1"/>
  <c r="AB1599" i="48"/>
  <c r="AY1599" i="48" s="1"/>
  <c r="AX1599" i="48" s="1"/>
  <c r="AC1599" i="48"/>
  <c r="AP1599" i="48" s="1"/>
  <c r="AC965" i="48"/>
  <c r="AP965" i="48" s="1"/>
  <c r="AB965" i="48"/>
  <c r="AY965" i="48" s="1"/>
  <c r="AX965" i="48" s="1"/>
  <c r="AC1184" i="48"/>
  <c r="AP1184" i="48" s="1"/>
  <c r="AB1305" i="48"/>
  <c r="AY1305" i="48" s="1"/>
  <c r="AX1305" i="48" s="1"/>
  <c r="AC1305" i="48"/>
  <c r="AP1305" i="48" s="1"/>
  <c r="AC711" i="48"/>
  <c r="AP711" i="48" s="1"/>
  <c r="AB1465" i="48"/>
  <c r="AY1465" i="48" s="1"/>
  <c r="AX1465" i="48" s="1"/>
  <c r="AC1465" i="48"/>
  <c r="AP1465" i="48" s="1"/>
  <c r="AC1153" i="48"/>
  <c r="AP1153" i="48" s="1"/>
  <c r="AB729" i="48"/>
  <c r="AY729" i="48" s="1"/>
  <c r="AX729" i="48" s="1"/>
  <c r="AB1264" i="48"/>
  <c r="AY1264" i="48" s="1"/>
  <c r="AX1264" i="48" s="1"/>
  <c r="AB742" i="48"/>
  <c r="AY742" i="48" s="1"/>
  <c r="AX742" i="48" s="1"/>
  <c r="AB1002" i="48"/>
  <c r="AY1002" i="48" s="1"/>
  <c r="AX1002" i="48" s="1"/>
  <c r="AB719" i="48"/>
  <c r="AY719" i="48" s="1"/>
  <c r="AX719" i="48" s="1"/>
  <c r="AC719" i="48"/>
  <c r="AP719" i="48" s="1"/>
  <c r="AC1654" i="48"/>
  <c r="AP1654" i="48" s="1"/>
  <c r="AB1654" i="48"/>
  <c r="AY1654" i="48" s="1"/>
  <c r="AX1654" i="48" s="1"/>
  <c r="AC1575" i="48"/>
  <c r="AP1575" i="48" s="1"/>
  <c r="AB1575" i="48"/>
  <c r="AY1575" i="48" s="1"/>
  <c r="AX1575" i="48" s="1"/>
  <c r="AB1718" i="48"/>
  <c r="AY1718" i="48" s="1"/>
  <c r="AX1718" i="48" s="1"/>
  <c r="AC1718" i="48"/>
  <c r="AP1718" i="48" s="1"/>
  <c r="AC1471" i="48"/>
  <c r="AP1471" i="48" s="1"/>
  <c r="AB1471" i="48"/>
  <c r="AY1471" i="48" s="1"/>
  <c r="AX1471" i="48" s="1"/>
  <c r="AB2031" i="48"/>
  <c r="AY2031" i="48" s="1"/>
  <c r="AX2031" i="48" s="1"/>
  <c r="AC1847" i="48"/>
  <c r="AP1847" i="48" s="1"/>
  <c r="AB1344" i="48"/>
  <c r="AY1344" i="48" s="1"/>
  <c r="AX1344" i="48" s="1"/>
  <c r="AC1344" i="48"/>
  <c r="AP1344" i="48" s="1"/>
  <c r="AB1161" i="48"/>
  <c r="AY1161" i="48" s="1"/>
  <c r="AX1161" i="48" s="1"/>
  <c r="AC1161" i="48"/>
  <c r="AP1161" i="48" s="1"/>
  <c r="AB672" i="48"/>
  <c r="AY672" i="48" s="1"/>
  <c r="AX672" i="48" s="1"/>
  <c r="AC672" i="48"/>
  <c r="AP672" i="48" s="1"/>
  <c r="AB1516" i="48"/>
  <c r="AY1516" i="48" s="1"/>
  <c r="AX1516" i="48" s="1"/>
  <c r="AC1516" i="48"/>
  <c r="AP1516" i="48" s="1"/>
  <c r="AB1057" i="48"/>
  <c r="AY1057" i="48" s="1"/>
  <c r="AX1057" i="48" s="1"/>
  <c r="AC1057" i="48"/>
  <c r="AP1057" i="48" s="1"/>
  <c r="AB854" i="48"/>
  <c r="AY854" i="48" s="1"/>
  <c r="AX854" i="48" s="1"/>
  <c r="AC854" i="48"/>
  <c r="AP854" i="48" s="1"/>
  <c r="AB1438" i="48"/>
  <c r="AY1438" i="48" s="1"/>
  <c r="AX1438" i="48" s="1"/>
  <c r="AC1438" i="48"/>
  <c r="AP1438" i="48" s="1"/>
  <c r="AB714" i="48"/>
  <c r="AY714" i="48" s="1"/>
  <c r="AX714" i="48" s="1"/>
  <c r="AC869" i="48"/>
  <c r="AP869" i="48" s="1"/>
  <c r="AB869" i="48"/>
  <c r="AY869" i="48" s="1"/>
  <c r="AX869" i="48" s="1"/>
  <c r="AC1888" i="48"/>
  <c r="AP1888" i="48" s="1"/>
  <c r="AB1888" i="48"/>
  <c r="AY1888" i="48" s="1"/>
  <c r="AX1888" i="48" s="1"/>
  <c r="AB945" i="48"/>
  <c r="AY945" i="48" s="1"/>
  <c r="AX945" i="48" s="1"/>
  <c r="AC945" i="48"/>
  <c r="AP945" i="48" s="1"/>
  <c r="AB591" i="48"/>
  <c r="AY591" i="48" s="1"/>
  <c r="AX591" i="48" s="1"/>
  <c r="AC591" i="48"/>
  <c r="AP591" i="48" s="1"/>
  <c r="AB1391" i="48"/>
  <c r="AY1391" i="48" s="1"/>
  <c r="AX1391" i="48" s="1"/>
  <c r="AC1391" i="48"/>
  <c r="AP1391" i="48" s="1"/>
  <c r="AC1814" i="48"/>
  <c r="AP1814" i="48" s="1"/>
  <c r="AB1814" i="48"/>
  <c r="AY1814" i="48" s="1"/>
  <c r="AX1814" i="48" s="1"/>
  <c r="AB1849" i="48"/>
  <c r="AY1849" i="48" s="1"/>
  <c r="AX1849" i="48" s="1"/>
  <c r="AC1849" i="48"/>
  <c r="AP1849" i="48" s="1"/>
  <c r="AB859" i="48"/>
  <c r="AY859" i="48" s="1"/>
  <c r="AX859" i="48" s="1"/>
  <c r="AB1713" i="48"/>
  <c r="AY1713" i="48" s="1"/>
  <c r="AX1713" i="48" s="1"/>
  <c r="AC1713" i="48"/>
  <c r="AP1713" i="48" s="1"/>
  <c r="AC1217" i="48"/>
  <c r="AP1217" i="48" s="1"/>
  <c r="AB1274" i="48"/>
  <c r="AY1274" i="48" s="1"/>
  <c r="AX1274" i="48" s="1"/>
  <c r="AB1084" i="48"/>
  <c r="AY1084" i="48" s="1"/>
  <c r="AX1084" i="48" s="1"/>
  <c r="AB1611" i="48"/>
  <c r="AY1611" i="48" s="1"/>
  <c r="AX1611" i="48" s="1"/>
  <c r="AC886" i="48"/>
  <c r="AP886" i="48" s="1"/>
  <c r="AB1078" i="48"/>
  <c r="AY1078" i="48" s="1"/>
  <c r="AX1078" i="48" s="1"/>
  <c r="AC697" i="48"/>
  <c r="AP697" i="48" s="1"/>
  <c r="AB697" i="48"/>
  <c r="AY697" i="48" s="1"/>
  <c r="AX697" i="48" s="1"/>
  <c r="AB1728" i="48"/>
  <c r="AY1728" i="48" s="1"/>
  <c r="AX1728" i="48" s="1"/>
  <c r="AC1728" i="48"/>
  <c r="AP1728" i="48" s="1"/>
  <c r="AB743" i="48"/>
  <c r="AY743" i="48" s="1"/>
  <c r="AX743" i="48" s="1"/>
  <c r="AC743" i="48"/>
  <c r="AP743" i="48" s="1"/>
  <c r="AB1846" i="48"/>
  <c r="AY1846" i="48" s="1"/>
  <c r="AX1846" i="48" s="1"/>
  <c r="AC733" i="48"/>
  <c r="AP733" i="48" s="1"/>
  <c r="AB733" i="48"/>
  <c r="AY733" i="48" s="1"/>
  <c r="AX733" i="48" s="1"/>
  <c r="AB1115" i="48"/>
  <c r="AY1115" i="48" s="1"/>
  <c r="AX1115" i="48" s="1"/>
  <c r="AC1115" i="48"/>
  <c r="AP1115" i="48" s="1"/>
  <c r="AB569" i="48"/>
  <c r="AY569" i="48" s="1"/>
  <c r="AX569" i="48" s="1"/>
  <c r="AC815" i="48"/>
  <c r="AP815" i="48" s="1"/>
  <c r="AB815" i="48"/>
  <c r="AY815" i="48" s="1"/>
  <c r="AX815" i="48" s="1"/>
  <c r="AB1187" i="48"/>
  <c r="AY1187" i="48" s="1"/>
  <c r="AX1187" i="48" s="1"/>
  <c r="AC1187" i="48"/>
  <c r="AP1187" i="48" s="1"/>
  <c r="AC1651" i="48"/>
  <c r="AP1651" i="48" s="1"/>
  <c r="AB1651" i="48"/>
  <c r="AY1651" i="48" s="1"/>
  <c r="AX1651" i="48" s="1"/>
  <c r="AB1458" i="48"/>
  <c r="AY1458" i="48" s="1"/>
  <c r="AX1458" i="48" s="1"/>
  <c r="AB703" i="48"/>
  <c r="AY703" i="48" s="1"/>
  <c r="AX703" i="48" s="1"/>
  <c r="AC703" i="48"/>
  <c r="AP703" i="48" s="1"/>
  <c r="AB1943" i="48"/>
  <c r="AY1943" i="48" s="1"/>
  <c r="AX1943" i="48" s="1"/>
  <c r="AC1943" i="48"/>
  <c r="AP1943" i="48" s="1"/>
  <c r="AC1694" i="48"/>
  <c r="AP1694" i="48" s="1"/>
  <c r="AC1278" i="48"/>
  <c r="AP1278" i="48" s="1"/>
  <c r="AB1278" i="48"/>
  <c r="AY1278" i="48" s="1"/>
  <c r="AX1278" i="48" s="1"/>
  <c r="AB2044" i="48"/>
  <c r="AY2044" i="48" s="1"/>
  <c r="AX2044" i="48" s="1"/>
  <c r="AC981" i="48"/>
  <c r="AP981" i="48" s="1"/>
  <c r="AB981" i="48"/>
  <c r="AY981" i="48" s="1"/>
  <c r="AX981" i="48" s="1"/>
  <c r="AB589" i="48"/>
  <c r="AY589" i="48" s="1"/>
  <c r="AX589" i="48" s="1"/>
  <c r="AC589" i="48"/>
  <c r="AP589" i="48" s="1"/>
  <c r="AB1641" i="48"/>
  <c r="AY1641" i="48" s="1"/>
  <c r="AX1641" i="48" s="1"/>
  <c r="AC1641" i="48"/>
  <c r="AP1641" i="48" s="1"/>
  <c r="AC1602" i="48"/>
  <c r="AP1602" i="48" s="1"/>
  <c r="AB1602" i="48"/>
  <c r="AY1602" i="48" s="1"/>
  <c r="AX1602" i="48" s="1"/>
  <c r="AB926" i="48"/>
  <c r="AY926" i="48" s="1"/>
  <c r="AX926" i="48" s="1"/>
  <c r="AC926" i="48"/>
  <c r="AP926" i="48" s="1"/>
  <c r="AB1405" i="48"/>
  <c r="AY1405" i="48" s="1"/>
  <c r="AX1405" i="48" s="1"/>
  <c r="AC1405" i="48"/>
  <c r="AP1405" i="48" s="1"/>
  <c r="AB678" i="48"/>
  <c r="AY678" i="48" s="1"/>
  <c r="AX678" i="48" s="1"/>
  <c r="AC678" i="48"/>
  <c r="AP678" i="48" s="1"/>
  <c r="AC1168" i="48"/>
  <c r="AP1168" i="48" s="1"/>
  <c r="AC766" i="48"/>
  <c r="AP766" i="48" s="1"/>
  <c r="AB766" i="48"/>
  <c r="AY766" i="48" s="1"/>
  <c r="AX766" i="48" s="1"/>
  <c r="AC1971" i="48"/>
  <c r="AP1971" i="48" s="1"/>
  <c r="AB1971" i="48"/>
  <c r="AY1971" i="48" s="1"/>
  <c r="AX1971" i="48" s="1"/>
  <c r="AC1329" i="48"/>
  <c r="AP1329" i="48" s="1"/>
  <c r="AB657" i="48"/>
  <c r="AY657" i="48" s="1"/>
  <c r="AX657" i="48" s="1"/>
  <c r="AC657" i="48"/>
  <c r="AP657" i="48" s="1"/>
  <c r="AC1386" i="48"/>
  <c r="AP1386" i="48" s="1"/>
  <c r="AB1119" i="48"/>
  <c r="AY1119" i="48" s="1"/>
  <c r="AX1119" i="48" s="1"/>
  <c r="AC806" i="48"/>
  <c r="AP806" i="48" s="1"/>
  <c r="AB806" i="48"/>
  <c r="AY806" i="48" s="1"/>
  <c r="AX806" i="48" s="1"/>
  <c r="AB1897" i="48"/>
  <c r="AY1897" i="48" s="1"/>
  <c r="AX1897" i="48" s="1"/>
  <c r="AC1897" i="48"/>
  <c r="AP1897" i="48" s="1"/>
  <c r="AB1956" i="48"/>
  <c r="AY1956" i="48" s="1"/>
  <c r="AX1956" i="48" s="1"/>
  <c r="AC1406" i="48"/>
  <c r="AP1406" i="48" s="1"/>
  <c r="AB1406" i="48"/>
  <c r="AY1406" i="48" s="1"/>
  <c r="AX1406" i="48" s="1"/>
  <c r="AB1220" i="48"/>
  <c r="AY1220" i="48" s="1"/>
  <c r="AX1220" i="48" s="1"/>
  <c r="AC1220" i="48"/>
  <c r="AP1220" i="48" s="1"/>
  <c r="AB1549" i="48"/>
  <c r="AY1549" i="48" s="1"/>
  <c r="AX1549" i="48" s="1"/>
  <c r="AC1549" i="48"/>
  <c r="AP1549" i="48" s="1"/>
  <c r="AB2027" i="48"/>
  <c r="AY2027" i="48" s="1"/>
  <c r="AX2027" i="48" s="1"/>
  <c r="AC2027" i="48"/>
  <c r="AP2027" i="48" s="1"/>
  <c r="AC1635" i="48"/>
  <c r="AP1635" i="48" s="1"/>
  <c r="AB1635" i="48"/>
  <c r="AY1635" i="48" s="1"/>
  <c r="AX1635" i="48" s="1"/>
  <c r="AC1226" i="48"/>
  <c r="AP1226" i="48" s="1"/>
  <c r="AB1226" i="48"/>
  <c r="AY1226" i="48" s="1"/>
  <c r="AX1226" i="48" s="1"/>
  <c r="AC1324" i="48"/>
  <c r="AP1324" i="48" s="1"/>
  <c r="AC1617" i="48"/>
  <c r="AP1617" i="48" s="1"/>
  <c r="AB1617" i="48"/>
  <c r="AY1617" i="48" s="1"/>
  <c r="AX1617" i="48" s="1"/>
  <c r="AC1619" i="48"/>
  <c r="AP1619" i="48" s="1"/>
  <c r="AB1619" i="48"/>
  <c r="AY1619" i="48" s="1"/>
  <c r="AX1619" i="48" s="1"/>
  <c r="AC1186" i="48"/>
  <c r="AP1186" i="48" s="1"/>
  <c r="AB1186" i="48"/>
  <c r="AY1186" i="48" s="1"/>
  <c r="AX1186" i="48" s="1"/>
  <c r="AB570" i="48"/>
  <c r="AY570" i="48" s="1"/>
  <c r="AX570" i="48" s="1"/>
  <c r="AC569" i="48"/>
  <c r="AP569" i="48" s="1"/>
  <c r="AB883" i="48"/>
  <c r="AY883" i="48" s="1"/>
  <c r="AX883" i="48" s="1"/>
  <c r="AC908" i="48"/>
  <c r="AP908" i="48" s="1"/>
  <c r="AB744" i="48"/>
  <c r="AY744" i="48" s="1"/>
  <c r="AX744" i="48" s="1"/>
  <c r="AB1985" i="48"/>
  <c r="AY1985" i="48" s="1"/>
  <c r="AX1985" i="48" s="1"/>
  <c r="AB1174" i="48"/>
  <c r="AY1174" i="48" s="1"/>
  <c r="AX1174" i="48" s="1"/>
  <c r="AC1250" i="48"/>
  <c r="AP1250" i="48" s="1"/>
  <c r="AC1790" i="48"/>
  <c r="AP1790" i="48" s="1"/>
  <c r="AC639" i="48"/>
  <c r="AP639" i="48" s="1"/>
  <c r="AC1413" i="48"/>
  <c r="AP1413" i="48" s="1"/>
  <c r="AB970" i="48"/>
  <c r="AY970" i="48" s="1"/>
  <c r="AX970" i="48" s="1"/>
  <c r="AC970" i="48"/>
  <c r="AP970" i="48" s="1"/>
  <c r="AB716" i="48"/>
  <c r="AY716" i="48" s="1"/>
  <c r="AX716" i="48" s="1"/>
  <c r="AC716" i="48"/>
  <c r="AP716" i="48" s="1"/>
  <c r="AC1179" i="48"/>
  <c r="AP1179" i="48" s="1"/>
  <c r="AB1179" i="48"/>
  <c r="AY1179" i="48" s="1"/>
  <c r="AX1179" i="48" s="1"/>
  <c r="AB1180" i="48"/>
  <c r="AY1180" i="48" s="1"/>
  <c r="AX1180" i="48" s="1"/>
  <c r="AC1180" i="48"/>
  <c r="AP1180" i="48" s="1"/>
  <c r="AB1008" i="48"/>
  <c r="AY1008" i="48" s="1"/>
  <c r="AX1008" i="48" s="1"/>
  <c r="AC1008" i="48"/>
  <c r="AP1008" i="48" s="1"/>
  <c r="AB1106" i="48"/>
  <c r="AY1106" i="48" s="1"/>
  <c r="AX1106" i="48" s="1"/>
  <c r="AC1106" i="48"/>
  <c r="AP1106" i="48" s="1"/>
  <c r="AC1678" i="48"/>
  <c r="AP1678" i="48" s="1"/>
  <c r="AC967" i="48"/>
  <c r="AP967" i="48" s="1"/>
  <c r="AB967" i="48"/>
  <c r="AY967" i="48" s="1"/>
  <c r="AX967" i="48" s="1"/>
  <c r="AB1062" i="48"/>
  <c r="AY1062" i="48" s="1"/>
  <c r="AX1062" i="48" s="1"/>
  <c r="AB1070" i="48"/>
  <c r="AY1070" i="48" s="1"/>
  <c r="AX1070" i="48" s="1"/>
  <c r="AC1169" i="48"/>
  <c r="AP1169" i="48" s="1"/>
  <c r="AC1201" i="48"/>
  <c r="AP1201" i="48" s="1"/>
  <c r="AB1201" i="48"/>
  <c r="AY1201" i="48" s="1"/>
  <c r="AX1201" i="48" s="1"/>
  <c r="AC1905" i="48"/>
  <c r="AP1905" i="48" s="1"/>
  <c r="AC1039" i="48"/>
  <c r="AP1039" i="48" s="1"/>
  <c r="AB617" i="48"/>
  <c r="AY617" i="48" s="1"/>
  <c r="AX617" i="48" s="1"/>
  <c r="AC617" i="48"/>
  <c r="AP617" i="48" s="1"/>
  <c r="AB1508" i="48"/>
  <c r="AY1508" i="48" s="1"/>
  <c r="AX1508" i="48" s="1"/>
  <c r="AC980" i="48"/>
  <c r="AP980" i="48" s="1"/>
  <c r="AC621" i="48"/>
  <c r="AP621" i="48" s="1"/>
  <c r="AB621" i="48"/>
  <c r="AY621" i="48" s="1"/>
  <c r="AX621" i="48" s="1"/>
  <c r="AC1310" i="48"/>
  <c r="AP1310" i="48" s="1"/>
  <c r="AB1310" i="48"/>
  <c r="AY1310" i="48" s="1"/>
  <c r="AX1310" i="48" s="1"/>
  <c r="AC925" i="48"/>
  <c r="AP925" i="48" s="1"/>
  <c r="AB925" i="48"/>
  <c r="AY925" i="48" s="1"/>
  <c r="AX925" i="48" s="1"/>
  <c r="AB1690" i="48"/>
  <c r="AY1690" i="48" s="1"/>
  <c r="AX1690" i="48" s="1"/>
  <c r="AC1690" i="48"/>
  <c r="AP1690" i="48" s="1"/>
  <c r="AC1313" i="48"/>
  <c r="AP1313" i="48" s="1"/>
  <c r="AB1313" i="48"/>
  <c r="AY1313" i="48" s="1"/>
  <c r="AX1313" i="48" s="1"/>
  <c r="AC831" i="48"/>
  <c r="AP831" i="48" s="1"/>
  <c r="AC744" i="48"/>
  <c r="AP744" i="48" s="1"/>
  <c r="AC1907" i="48"/>
  <c r="AP1907" i="48" s="1"/>
  <c r="AC1274" i="48"/>
  <c r="AP1274" i="48" s="1"/>
  <c r="AC1062" i="48"/>
  <c r="AP1062" i="48" s="1"/>
  <c r="AC1357" i="48"/>
  <c r="AP1357" i="48" s="1"/>
  <c r="AB1049" i="48"/>
  <c r="AY1049" i="48" s="1"/>
  <c r="AX1049" i="48" s="1"/>
  <c r="AB1878" i="48"/>
  <c r="AY1878" i="48" s="1"/>
  <c r="AX1878" i="48" s="1"/>
  <c r="AC1489" i="48"/>
  <c r="AP1489" i="48" s="1"/>
  <c r="AB1386" i="48"/>
  <c r="AY1386" i="48" s="1"/>
  <c r="AX1386" i="48" s="1"/>
  <c r="AC1861" i="48"/>
  <c r="AP1861" i="48" s="1"/>
  <c r="AB1247" i="48"/>
  <c r="AY1247" i="48" s="1"/>
  <c r="AX1247" i="48" s="1"/>
  <c r="AC876" i="48"/>
  <c r="AP876" i="48" s="1"/>
  <c r="AC1402" i="48"/>
  <c r="AP1402" i="48" s="1"/>
  <c r="AC2020" i="48"/>
  <c r="AP2020" i="48" s="1"/>
  <c r="AB2020" i="48"/>
  <c r="AY2020" i="48" s="1"/>
  <c r="AX2020" i="48" s="1"/>
  <c r="AC1708" i="48"/>
  <c r="AP1708" i="48" s="1"/>
  <c r="AC1235" i="48"/>
  <c r="AP1235" i="48" s="1"/>
  <c r="AB1235" i="48"/>
  <c r="AY1235" i="48" s="1"/>
  <c r="AX1235" i="48" s="1"/>
  <c r="AB857" i="48"/>
  <c r="AY857" i="48" s="1"/>
  <c r="AX857" i="48" s="1"/>
  <c r="AC857" i="48"/>
  <c r="AP857" i="48" s="1"/>
  <c r="AB960" i="48"/>
  <c r="AY960" i="48" s="1"/>
  <c r="AX960" i="48" s="1"/>
  <c r="AC1203" i="48"/>
  <c r="AP1203" i="48" s="1"/>
  <c r="AB1203" i="48"/>
  <c r="AY1203" i="48" s="1"/>
  <c r="AX1203" i="48" s="1"/>
  <c r="AB1830" i="48"/>
  <c r="AY1830" i="48" s="1"/>
  <c r="AX1830" i="48" s="1"/>
  <c r="AC1830" i="48"/>
  <c r="AP1830" i="48" s="1"/>
  <c r="AC1813" i="48"/>
  <c r="AP1813" i="48" s="1"/>
  <c r="AB1813" i="48"/>
  <c r="AY1813" i="48" s="1"/>
  <c r="AX1813" i="48" s="1"/>
  <c r="AB606" i="48"/>
  <c r="AY606" i="48" s="1"/>
  <c r="AX606" i="48" s="1"/>
  <c r="AB736" i="48"/>
  <c r="AY736" i="48" s="1"/>
  <c r="AX736" i="48" s="1"/>
  <c r="AC736" i="48"/>
  <c r="AP736" i="48" s="1"/>
  <c r="AB1076" i="48"/>
  <c r="AY1076" i="48" s="1"/>
  <c r="AX1076" i="48" s="1"/>
  <c r="AC1784" i="48"/>
  <c r="AP1784" i="48" s="1"/>
  <c r="AB1784" i="48"/>
  <c r="AY1784" i="48" s="1"/>
  <c r="AX1784" i="48" s="1"/>
  <c r="AB2010" i="48"/>
  <c r="AY2010" i="48" s="1"/>
  <c r="AX2010" i="48" s="1"/>
  <c r="AC2010" i="48"/>
  <c r="AP2010" i="48" s="1"/>
  <c r="AB630" i="48"/>
  <c r="AY630" i="48" s="1"/>
  <c r="AX630" i="48" s="1"/>
  <c r="AC630" i="48"/>
  <c r="AP630" i="48" s="1"/>
  <c r="AB1656" i="48"/>
  <c r="AY1656" i="48" s="1"/>
  <c r="AX1656" i="48" s="1"/>
  <c r="AC1656" i="48"/>
  <c r="AP1656" i="48" s="1"/>
  <c r="AB1750" i="48"/>
  <c r="AY1750" i="48" s="1"/>
  <c r="AX1750" i="48" s="1"/>
  <c r="AB1513" i="48"/>
  <c r="AY1513" i="48" s="1"/>
  <c r="AX1513" i="48" s="1"/>
  <c r="AB1533" i="48"/>
  <c r="AY1533" i="48" s="1"/>
  <c r="AX1533" i="48" s="1"/>
  <c r="AC1533" i="48"/>
  <c r="AP1533" i="48" s="1"/>
  <c r="AC1762" i="48"/>
  <c r="AP1762" i="48" s="1"/>
  <c r="AB1762" i="48"/>
  <c r="AY1762" i="48" s="1"/>
  <c r="AX1762" i="48" s="1"/>
  <c r="AC785" i="48"/>
  <c r="AP785" i="48" s="1"/>
  <c r="AC1277" i="48"/>
  <c r="AP1277" i="48" s="1"/>
  <c r="AB1366" i="48"/>
  <c r="AY1366" i="48" s="1"/>
  <c r="AX1366" i="48" s="1"/>
  <c r="AC1366" i="48"/>
  <c r="AP1366" i="48" s="1"/>
  <c r="AC1122" i="48"/>
  <c r="AP1122" i="48" s="1"/>
  <c r="AB1122" i="48"/>
  <c r="AY1122" i="48" s="1"/>
  <c r="AX1122" i="48" s="1"/>
  <c r="AB1992" i="48"/>
  <c r="AY1992" i="48" s="1"/>
  <c r="AX1992" i="48" s="1"/>
  <c r="AC1992" i="48"/>
  <c r="AP1992" i="48" s="1"/>
  <c r="AB1009" i="48"/>
  <c r="AY1009" i="48" s="1"/>
  <c r="AX1009" i="48" s="1"/>
  <c r="AC1009" i="48"/>
  <c r="AP1009" i="48" s="1"/>
  <c r="AB732" i="48"/>
  <c r="AY732" i="48" s="1"/>
  <c r="AX732" i="48" s="1"/>
  <c r="AC732" i="48"/>
  <c r="AP732" i="48" s="1"/>
  <c r="AB862" i="48"/>
  <c r="AY862" i="48" s="1"/>
  <c r="AX862" i="48" s="1"/>
  <c r="AC862" i="48"/>
  <c r="AP862" i="48" s="1"/>
  <c r="AB1920" i="48"/>
  <c r="AY1920" i="48" s="1"/>
  <c r="AX1920" i="48" s="1"/>
  <c r="AB1261" i="48"/>
  <c r="AY1261" i="48" s="1"/>
  <c r="AX1261" i="48" s="1"/>
  <c r="AC1261" i="48"/>
  <c r="AP1261" i="48" s="1"/>
  <c r="AB846" i="48"/>
  <c r="AY846" i="48" s="1"/>
  <c r="AX846" i="48" s="1"/>
  <c r="AC846" i="48"/>
  <c r="AP846" i="48" s="1"/>
  <c r="AC878" i="48"/>
  <c r="AP878" i="48" s="1"/>
  <c r="AB878" i="48"/>
  <c r="AY878" i="48" s="1"/>
  <c r="AX878" i="48" s="1"/>
  <c r="AC1890" i="48"/>
  <c r="AP1890" i="48" s="1"/>
  <c r="AB1890" i="48"/>
  <c r="AY1890" i="48" s="1"/>
  <c r="AX1890" i="48" s="1"/>
  <c r="AB1780" i="48"/>
  <c r="AY1780" i="48" s="1"/>
  <c r="AX1780" i="48" s="1"/>
  <c r="AC1780" i="48"/>
  <c r="AP1780" i="48" s="1"/>
  <c r="AC557" i="48"/>
  <c r="AP557" i="48" s="1"/>
  <c r="AB557" i="48"/>
  <c r="AY557" i="48" s="1"/>
  <c r="AX557" i="48" s="1"/>
  <c r="AB682" i="48"/>
  <c r="AY682" i="48" s="1"/>
  <c r="AX682" i="48" s="1"/>
  <c r="AC682" i="48"/>
  <c r="AP682" i="48" s="1"/>
  <c r="AC359" i="48"/>
  <c r="AP359" i="48" s="1"/>
  <c r="AB1016" i="48"/>
  <c r="AY1016" i="48" s="1"/>
  <c r="AX1016" i="48" s="1"/>
  <c r="AC1016" i="48"/>
  <c r="AP1016" i="48" s="1"/>
  <c r="AB1492" i="48"/>
  <c r="AY1492" i="48" s="1"/>
  <c r="AX1492" i="48" s="1"/>
  <c r="AC1492" i="48"/>
  <c r="AP1492" i="48" s="1"/>
  <c r="AB900" i="48"/>
  <c r="AY900" i="48" s="1"/>
  <c r="AX900" i="48" s="1"/>
  <c r="AC900" i="48"/>
  <c r="AP900" i="48" s="1"/>
  <c r="AB1287" i="48"/>
  <c r="AY1287" i="48" s="1"/>
  <c r="AX1287" i="48" s="1"/>
  <c r="AC1199" i="48"/>
  <c r="AP1199" i="48" s="1"/>
  <c r="AB1199" i="48"/>
  <c r="AY1199" i="48" s="1"/>
  <c r="AX1199" i="48" s="1"/>
  <c r="AB1972" i="48"/>
  <c r="AY1972" i="48" s="1"/>
  <c r="AX1972" i="48" s="1"/>
  <c r="AC1972" i="48"/>
  <c r="AP1972" i="48" s="1"/>
  <c r="AB1582" i="48"/>
  <c r="AY1582" i="48" s="1"/>
  <c r="AX1582" i="48" s="1"/>
  <c r="AC1582" i="48"/>
  <c r="AP1582" i="48" s="1"/>
  <c r="AB1546" i="48"/>
  <c r="AY1546" i="48" s="1"/>
  <c r="AX1546" i="48" s="1"/>
  <c r="AB2033" i="48"/>
  <c r="AY2033" i="48" s="1"/>
  <c r="AX2033" i="48" s="1"/>
  <c r="AB1871" i="48"/>
  <c r="AY1871" i="48" s="1"/>
  <c r="AX1871" i="48" s="1"/>
  <c r="AC1871" i="48"/>
  <c r="AP1871" i="48" s="1"/>
  <c r="AC1373" i="48"/>
  <c r="AP1373" i="48" s="1"/>
  <c r="AB1744" i="48"/>
  <c r="AY1744" i="48" s="1"/>
  <c r="AX1744" i="48" s="1"/>
  <c r="AC1744" i="48"/>
  <c r="AP1744" i="48" s="1"/>
  <c r="AC584" i="48"/>
  <c r="AP584" i="48" s="1"/>
  <c r="AB584" i="48"/>
  <c r="AY584" i="48" s="1"/>
  <c r="AX584" i="48" s="1"/>
  <c r="AC1759" i="48"/>
  <c r="AP1759" i="48" s="1"/>
  <c r="AB1759" i="48"/>
  <c r="AY1759" i="48" s="1"/>
  <c r="AX1759" i="48" s="1"/>
  <c r="AB1103" i="48"/>
  <c r="AY1103" i="48" s="1"/>
  <c r="AX1103" i="48" s="1"/>
  <c r="AC1103" i="48"/>
  <c r="AP1103" i="48" s="1"/>
  <c r="AC673" i="48"/>
  <c r="AP673" i="48" s="1"/>
  <c r="AB627" i="48"/>
  <c r="AY627" i="48" s="1"/>
  <c r="AX627" i="48" s="1"/>
  <c r="AC627" i="48"/>
  <c r="AP627" i="48" s="1"/>
  <c r="AB1716" i="48"/>
  <c r="AY1716" i="48" s="1"/>
  <c r="AX1716" i="48" s="1"/>
  <c r="AC1716" i="48"/>
  <c r="AP1716" i="48" s="1"/>
  <c r="AB1638" i="48"/>
  <c r="AY1638" i="48" s="1"/>
  <c r="AX1638" i="48" s="1"/>
  <c r="AC1638" i="48"/>
  <c r="AP1638" i="48" s="1"/>
  <c r="AB1497" i="48"/>
  <c r="AY1497" i="48" s="1"/>
  <c r="AX1497" i="48" s="1"/>
  <c r="AC1497" i="48"/>
  <c r="AP1497" i="48" s="1"/>
  <c r="AB894" i="48"/>
  <c r="AY894" i="48" s="1"/>
  <c r="AX894" i="48" s="1"/>
  <c r="AC894" i="48"/>
  <c r="AP894" i="48" s="1"/>
  <c r="AC1899" i="48"/>
  <c r="AP1899" i="48" s="1"/>
  <c r="AB664" i="48"/>
  <c r="AY664" i="48" s="1"/>
  <c r="AX664" i="48" s="1"/>
  <c r="AC664" i="48"/>
  <c r="AP664" i="48" s="1"/>
  <c r="AB1509" i="48"/>
  <c r="AY1509" i="48" s="1"/>
  <c r="AX1509" i="48" s="1"/>
  <c r="AC1881" i="48"/>
  <c r="AP1881" i="48" s="1"/>
  <c r="AB1881" i="48"/>
  <c r="AY1881" i="48" s="1"/>
  <c r="AX1881" i="48" s="1"/>
  <c r="AB1984" i="48"/>
  <c r="AY1984" i="48" s="1"/>
  <c r="AX1984" i="48" s="1"/>
  <c r="AB1901" i="48"/>
  <c r="AY1901" i="48" s="1"/>
  <c r="AX1901" i="48" s="1"/>
  <c r="AC1901" i="48"/>
  <c r="AP1901" i="48" s="1"/>
  <c r="AC994" i="48"/>
  <c r="AP994" i="48" s="1"/>
  <c r="AC2006" i="48"/>
  <c r="AP2006" i="48" s="1"/>
  <c r="AB2006" i="48"/>
  <c r="AY2006" i="48" s="1"/>
  <c r="AX2006" i="48" s="1"/>
  <c r="AB1444" i="48"/>
  <c r="AY1444" i="48" s="1"/>
  <c r="AX1444" i="48" s="1"/>
  <c r="AC1444" i="48"/>
  <c r="AP1444" i="48" s="1"/>
  <c r="AB1561" i="48"/>
  <c r="AY1561" i="48" s="1"/>
  <c r="AX1561" i="48" s="1"/>
  <c r="AC1561" i="48"/>
  <c r="AP1561" i="48" s="1"/>
  <c r="AC1500" i="48"/>
  <c r="AP1500" i="48" s="1"/>
  <c r="AB1802" i="48"/>
  <c r="AY1802" i="48" s="1"/>
  <c r="AX1802" i="48" s="1"/>
  <c r="AC1802" i="48"/>
  <c r="AP1802" i="48" s="1"/>
  <c r="AB1795" i="48"/>
  <c r="AY1795" i="48" s="1"/>
  <c r="AX1795" i="48" s="1"/>
  <c r="AC1795" i="48"/>
  <c r="AP1795" i="48" s="1"/>
  <c r="AB1001" i="48"/>
  <c r="AY1001" i="48" s="1"/>
  <c r="AX1001" i="48" s="1"/>
  <c r="AB1757" i="48"/>
  <c r="AY1757" i="48" s="1"/>
  <c r="AX1757" i="48" s="1"/>
  <c r="AC1592" i="48"/>
  <c r="AP1592" i="48" s="1"/>
  <c r="AB1592" i="48"/>
  <c r="AY1592" i="48" s="1"/>
  <c r="AX1592" i="48" s="1"/>
  <c r="AB692" i="48"/>
  <c r="AY692" i="48" s="1"/>
  <c r="AX692" i="48" s="1"/>
  <c r="AC692" i="48"/>
  <c r="AP692" i="48" s="1"/>
  <c r="AB583" i="48"/>
  <c r="AY583" i="48" s="1"/>
  <c r="AX583" i="48" s="1"/>
  <c r="AC583" i="48"/>
  <c r="AP583" i="48" s="1"/>
  <c r="AC1461" i="48"/>
  <c r="AP1461" i="48" s="1"/>
  <c r="AB1461" i="48"/>
  <c r="AY1461" i="48" s="1"/>
  <c r="AX1461" i="48" s="1"/>
  <c r="AB1334" i="48"/>
  <c r="AY1334" i="48" s="1"/>
  <c r="AX1334" i="48" s="1"/>
  <c r="AC1527" i="48"/>
  <c r="AP1527" i="48" s="1"/>
  <c r="AB2045" i="48"/>
  <c r="AY2045" i="48" s="1"/>
  <c r="AX2045" i="48" s="1"/>
  <c r="AC2045" i="48"/>
  <c r="AP2045" i="48" s="1"/>
  <c r="AB1086" i="48"/>
  <c r="AY1086" i="48" s="1"/>
  <c r="AX1086" i="48" s="1"/>
  <c r="AC1086" i="48"/>
  <c r="AP1086" i="48" s="1"/>
  <c r="AC731" i="48"/>
  <c r="AP731" i="48" s="1"/>
  <c r="AB731" i="48"/>
  <c r="AY731" i="48" s="1"/>
  <c r="AX731" i="48" s="1"/>
  <c r="AB1466" i="48"/>
  <c r="AY1466" i="48" s="1"/>
  <c r="AX1466" i="48" s="1"/>
  <c r="AC1466" i="48"/>
  <c r="AP1466" i="48" s="1"/>
  <c r="AB1244" i="48"/>
  <c r="AY1244" i="48" s="1"/>
  <c r="AX1244" i="48" s="1"/>
  <c r="AC1968" i="48"/>
  <c r="AP1968" i="48" s="1"/>
  <c r="AB1968" i="48"/>
  <c r="AY1968" i="48" s="1"/>
  <c r="AX1968" i="48" s="1"/>
  <c r="AC1741" i="48"/>
  <c r="AP1741" i="48" s="1"/>
  <c r="AB1741" i="48"/>
  <c r="AY1741" i="48" s="1"/>
  <c r="AX1741" i="48" s="1"/>
  <c r="AC1679" i="48"/>
  <c r="AP1679" i="48" s="1"/>
  <c r="AB1679" i="48"/>
  <c r="AY1679" i="48" s="1"/>
  <c r="AX1679" i="48" s="1"/>
  <c r="AB1015" i="48"/>
  <c r="AY1015" i="48" s="1"/>
  <c r="AX1015" i="48" s="1"/>
  <c r="AC1015" i="48"/>
  <c r="AP1015" i="48" s="1"/>
  <c r="AB1586" i="48"/>
  <c r="AY1586" i="48" s="1"/>
  <c r="AX1586" i="48" s="1"/>
  <c r="AC713" i="48"/>
  <c r="AP713" i="48" s="1"/>
  <c r="AB713" i="48"/>
  <c r="AY713" i="48" s="1"/>
  <c r="AX713" i="48" s="1"/>
  <c r="AC870" i="48"/>
  <c r="AP870" i="48" s="1"/>
  <c r="AB870" i="48"/>
  <c r="AY870" i="48" s="1"/>
  <c r="AX870" i="48" s="1"/>
  <c r="AB1773" i="48"/>
  <c r="AY1773" i="48" s="1"/>
  <c r="AX1773" i="48" s="1"/>
  <c r="AC1773" i="48"/>
  <c r="AP1773" i="48" s="1"/>
  <c r="AB1639" i="48"/>
  <c r="AY1639" i="48" s="1"/>
  <c r="AX1639" i="48" s="1"/>
  <c r="AC1639" i="48"/>
  <c r="AP1639" i="48" s="1"/>
  <c r="AC963" i="48"/>
  <c r="AP963" i="48" s="1"/>
  <c r="AB588" i="48"/>
  <c r="AY588" i="48" s="1"/>
  <c r="AX588" i="48" s="1"/>
  <c r="AC588" i="48"/>
  <c r="AP588" i="48" s="1"/>
  <c r="AB1760" i="48"/>
  <c r="AY1760" i="48" s="1"/>
  <c r="AX1760" i="48" s="1"/>
  <c r="AC1760" i="48"/>
  <c r="AP1760" i="48" s="1"/>
  <c r="AB1338" i="48"/>
  <c r="AY1338" i="48" s="1"/>
  <c r="AX1338" i="48" s="1"/>
  <c r="AC1338" i="48"/>
  <c r="AP1338" i="48" s="1"/>
  <c r="AB2038" i="48"/>
  <c r="AY2038" i="48" s="1"/>
  <c r="AX2038" i="48" s="1"/>
  <c r="AC2038" i="48"/>
  <c r="AP2038" i="48" s="1"/>
  <c r="AC1189" i="48"/>
  <c r="AP1189" i="48" s="1"/>
  <c r="AB1189" i="48"/>
  <c r="AY1189" i="48" s="1"/>
  <c r="AX1189" i="48" s="1"/>
  <c r="AC1642" i="48"/>
  <c r="AP1642" i="48" s="1"/>
  <c r="AB1642" i="48"/>
  <c r="AY1642" i="48" s="1"/>
  <c r="AX1642" i="48" s="1"/>
  <c r="AC1301" i="48"/>
  <c r="AP1301" i="48" s="1"/>
  <c r="AB1301" i="48"/>
  <c r="AY1301" i="48" s="1"/>
  <c r="AX1301" i="48" s="1"/>
  <c r="AB1289" i="48"/>
  <c r="AY1289" i="48" s="1"/>
  <c r="AX1289" i="48" s="1"/>
  <c r="AC1289" i="48"/>
  <c r="AP1289" i="48" s="1"/>
  <c r="AB801" i="48"/>
  <c r="AY801" i="48" s="1"/>
  <c r="AX801" i="48" s="1"/>
  <c r="AC801" i="48"/>
  <c r="AP801" i="48" s="1"/>
  <c r="AC845" i="48"/>
  <c r="AP845" i="48" s="1"/>
  <c r="AB837" i="48"/>
  <c r="AY837" i="48" s="1"/>
  <c r="AX837" i="48" s="1"/>
  <c r="AC837" i="48"/>
  <c r="AP837" i="48" s="1"/>
  <c r="AC1750" i="48"/>
  <c r="AP1750" i="48" s="1"/>
  <c r="AC1244" i="48"/>
  <c r="AP1244" i="48" s="1"/>
  <c r="AB994" i="48"/>
  <c r="AY994" i="48" s="1"/>
  <c r="AX994" i="48" s="1"/>
  <c r="AC1227" i="48"/>
  <c r="AP1227" i="48" s="1"/>
  <c r="AB1227" i="48"/>
  <c r="AY1227" i="48" s="1"/>
  <c r="AX1227" i="48" s="1"/>
  <c r="AC808" i="48"/>
  <c r="AP808" i="48" s="1"/>
  <c r="AB808" i="48"/>
  <c r="AY808" i="48" s="1"/>
  <c r="AX808" i="48" s="1"/>
  <c r="AC1257" i="48"/>
  <c r="AP1257" i="48" s="1"/>
  <c r="AB1257" i="48"/>
  <c r="AY1257" i="48" s="1"/>
  <c r="AX1257" i="48" s="1"/>
  <c r="AC1365" i="48"/>
  <c r="AP1365" i="48" s="1"/>
  <c r="AB1365" i="48"/>
  <c r="AY1365" i="48" s="1"/>
  <c r="AX1365" i="48" s="1"/>
  <c r="AB720" i="48"/>
  <c r="AY720" i="48" s="1"/>
  <c r="AX720" i="48" s="1"/>
  <c r="AC720" i="48"/>
  <c r="AP720" i="48" s="1"/>
  <c r="AC669" i="48"/>
  <c r="AP669" i="48" s="1"/>
  <c r="AB669" i="48"/>
  <c r="AY669" i="48" s="1"/>
  <c r="AX669" i="48" s="1"/>
  <c r="AB2037" i="48"/>
  <c r="AY2037" i="48" s="1"/>
  <c r="AX2037" i="48" s="1"/>
  <c r="AB1689" i="48"/>
  <c r="AY1689" i="48" s="1"/>
  <c r="AX1689" i="48" s="1"/>
  <c r="AC1689" i="48"/>
  <c r="AP1689" i="48" s="1"/>
  <c r="AB670" i="48"/>
  <c r="AY670" i="48" s="1"/>
  <c r="AX670" i="48" s="1"/>
  <c r="AC670" i="48"/>
  <c r="AP670" i="48" s="1"/>
  <c r="AB1708" i="48"/>
  <c r="AY1708" i="48" s="1"/>
  <c r="AX1708" i="48" s="1"/>
  <c r="AC1287" i="48"/>
  <c r="AP1287" i="48" s="1"/>
  <c r="AB318" i="48"/>
  <c r="AB452" i="48"/>
  <c r="AC403" i="48"/>
  <c r="AP403" i="48" s="1"/>
  <c r="AC826" i="48"/>
  <c r="AP826" i="48" s="1"/>
  <c r="AC337" i="48"/>
  <c r="AP337" i="48" s="1"/>
  <c r="AC1586" i="48"/>
  <c r="AP1586" i="48" s="1"/>
  <c r="AB845" i="48"/>
  <c r="AY845" i="48" s="1"/>
  <c r="AX845" i="48" s="1"/>
  <c r="AC1334" i="48"/>
  <c r="AP1334" i="48" s="1"/>
  <c r="AC1155" i="48"/>
  <c r="AP1155" i="48" s="1"/>
  <c r="AB1657" i="48"/>
  <c r="AY1657" i="48" s="1"/>
  <c r="AX1657" i="48" s="1"/>
  <c r="AB1467" i="48"/>
  <c r="AY1467" i="48" s="1"/>
  <c r="AX1467" i="48" s="1"/>
  <c r="AC1352" i="48"/>
  <c r="AP1352" i="48" s="1"/>
  <c r="AB1858" i="48"/>
  <c r="AY1858" i="48" s="1"/>
  <c r="AX1858" i="48" s="1"/>
  <c r="AC1224" i="48"/>
  <c r="AP1224" i="48" s="1"/>
  <c r="AB1541" i="48"/>
  <c r="AY1541" i="48" s="1"/>
  <c r="AX1541" i="48" s="1"/>
  <c r="AB1266" i="48"/>
  <c r="AY1266" i="48" s="1"/>
  <c r="AX1266" i="48" s="1"/>
  <c r="AC1266" i="48"/>
  <c r="AP1266" i="48" s="1"/>
  <c r="AB860" i="48"/>
  <c r="AY860" i="48" s="1"/>
  <c r="AX860" i="48" s="1"/>
  <c r="AC860" i="48"/>
  <c r="AP860" i="48" s="1"/>
  <c r="AC1378" i="48"/>
  <c r="AP1378" i="48" s="1"/>
  <c r="AC1197" i="48"/>
  <c r="AP1197" i="48" s="1"/>
  <c r="AB1812" i="48"/>
  <c r="AY1812" i="48" s="1"/>
  <c r="AX1812" i="48" s="1"/>
  <c r="AC1812" i="48"/>
  <c r="AP1812" i="48" s="1"/>
  <c r="AC1880" i="48"/>
  <c r="AP1880" i="48" s="1"/>
  <c r="AB1229" i="48"/>
  <c r="AY1229" i="48" s="1"/>
  <c r="AX1229" i="48" s="1"/>
  <c r="AC1229" i="48"/>
  <c r="AP1229" i="48" s="1"/>
  <c r="AB1398" i="48"/>
  <c r="AY1398" i="48" s="1"/>
  <c r="AX1398" i="48" s="1"/>
  <c r="AC1398" i="48"/>
  <c r="AP1398" i="48" s="1"/>
  <c r="AB1577" i="48"/>
  <c r="AY1577" i="48" s="1"/>
  <c r="AX1577" i="48" s="1"/>
  <c r="AC1577" i="48"/>
  <c r="AP1577" i="48" s="1"/>
  <c r="AB1160" i="48"/>
  <c r="AY1160" i="48" s="1"/>
  <c r="AX1160" i="48" s="1"/>
  <c r="AB1453" i="48"/>
  <c r="AY1453" i="48" s="1"/>
  <c r="AX1453" i="48" s="1"/>
  <c r="AC931" i="48"/>
  <c r="AP931" i="48" s="1"/>
  <c r="AB931" i="48"/>
  <c r="AY931" i="48" s="1"/>
  <c r="AX931" i="48" s="1"/>
  <c r="AB1205" i="48"/>
  <c r="AY1205" i="48" s="1"/>
  <c r="AX1205" i="48" s="1"/>
  <c r="AC1842" i="48"/>
  <c r="AP1842" i="48" s="1"/>
  <c r="AB2000" i="48"/>
  <c r="AY2000" i="48" s="1"/>
  <c r="AX2000" i="48" s="1"/>
  <c r="AC1232" i="48"/>
  <c r="AP1232" i="48" s="1"/>
  <c r="AB1232" i="48"/>
  <c r="AY1232" i="48" s="1"/>
  <c r="AX1232" i="48" s="1"/>
  <c r="AB1325" i="48"/>
  <c r="AY1325" i="48" s="1"/>
  <c r="AX1325" i="48" s="1"/>
  <c r="AC1615" i="48"/>
  <c r="AP1615" i="48" s="1"/>
  <c r="AB935" i="48"/>
  <c r="AY935" i="48" s="1"/>
  <c r="AX935" i="48" s="1"/>
  <c r="AC1433" i="48"/>
  <c r="AP1433" i="48" s="1"/>
  <c r="AC1269" i="48"/>
  <c r="AP1269" i="48" s="1"/>
  <c r="AC1518" i="48"/>
  <c r="AP1518" i="48" s="1"/>
  <c r="AB1455" i="48"/>
  <c r="AY1455" i="48" s="1"/>
  <c r="AX1455" i="48" s="1"/>
  <c r="AC1721" i="48"/>
  <c r="AP1721" i="48" s="1"/>
  <c r="AB1721" i="48"/>
  <c r="AY1721" i="48" s="1"/>
  <c r="AX1721" i="48" s="1"/>
  <c r="AC1231" i="48"/>
  <c r="AP1231" i="48" s="1"/>
  <c r="AB1231" i="48"/>
  <c r="AY1231" i="48" s="1"/>
  <c r="AX1231" i="48" s="1"/>
  <c r="AC865" i="48"/>
  <c r="AP865" i="48" s="1"/>
  <c r="AC734" i="48"/>
  <c r="AP734" i="48" s="1"/>
  <c r="AB1113" i="48"/>
  <c r="AY1113" i="48" s="1"/>
  <c r="AX1113" i="48" s="1"/>
  <c r="AC1113" i="48"/>
  <c r="AP1113" i="48" s="1"/>
  <c r="AC1637" i="48"/>
  <c r="AP1637" i="48" s="1"/>
  <c r="AB1725" i="48"/>
  <c r="AY1725" i="48" s="1"/>
  <c r="AX1725" i="48" s="1"/>
  <c r="AC1725" i="48"/>
  <c r="AP1725" i="48" s="1"/>
  <c r="AC1093" i="48"/>
  <c r="AP1093" i="48" s="1"/>
  <c r="AB1093" i="48"/>
  <c r="AY1093" i="48" s="1"/>
  <c r="AX1093" i="48" s="1"/>
  <c r="AB1755" i="48"/>
  <c r="AY1755" i="48" s="1"/>
  <c r="AX1755" i="48" s="1"/>
  <c r="AC1755" i="48"/>
  <c r="AP1755" i="48" s="1"/>
  <c r="AB1711" i="48"/>
  <c r="AY1711" i="48" s="1"/>
  <c r="AX1711" i="48" s="1"/>
  <c r="AC1711" i="48"/>
  <c r="AP1711" i="48" s="1"/>
  <c r="AC1779" i="48"/>
  <c r="AP1779" i="48" s="1"/>
  <c r="AB1779" i="48"/>
  <c r="AY1779" i="48" s="1"/>
  <c r="AX1779" i="48" s="1"/>
  <c r="AC1951" i="48"/>
  <c r="AP1951" i="48" s="1"/>
  <c r="AB595" i="48"/>
  <c r="AY595" i="48" s="1"/>
  <c r="AX595" i="48" s="1"/>
  <c r="AC595" i="48"/>
  <c r="AP595" i="48" s="1"/>
  <c r="AC920" i="48"/>
  <c r="AP920" i="48" s="1"/>
  <c r="AB920" i="48"/>
  <c r="AY920" i="48" s="1"/>
  <c r="AX920" i="48" s="1"/>
  <c r="AB629" i="48"/>
  <c r="AY629" i="48" s="1"/>
  <c r="AX629" i="48" s="1"/>
  <c r="AC629" i="48"/>
  <c r="AP629" i="48" s="1"/>
  <c r="AC579" i="48"/>
  <c r="AP579" i="48" s="1"/>
  <c r="AB579" i="48"/>
  <c r="AY579" i="48" s="1"/>
  <c r="AX579" i="48" s="1"/>
  <c r="AB1829" i="48"/>
  <c r="AY1829" i="48" s="1"/>
  <c r="AX1829" i="48" s="1"/>
  <c r="AC1829" i="48"/>
  <c r="AP1829" i="48" s="1"/>
  <c r="AC1241" i="48"/>
  <c r="AP1241" i="48" s="1"/>
  <c r="AB1241" i="48"/>
  <c r="AY1241" i="48" s="1"/>
  <c r="AX1241" i="48" s="1"/>
  <c r="AC1434" i="48"/>
  <c r="AP1434" i="48" s="1"/>
  <c r="AB1059" i="48"/>
  <c r="AY1059" i="48" s="1"/>
  <c r="AX1059" i="48" s="1"/>
  <c r="AC1059" i="48"/>
  <c r="AP1059" i="48" s="1"/>
  <c r="AC1151" i="48"/>
  <c r="AP1151" i="48" s="1"/>
  <c r="AB1151" i="48"/>
  <c r="AY1151" i="48" s="1"/>
  <c r="AX1151" i="48" s="1"/>
  <c r="AC1387" i="48"/>
  <c r="AP1387" i="48" s="1"/>
  <c r="AB1387" i="48"/>
  <c r="AY1387" i="48" s="1"/>
  <c r="AX1387" i="48" s="1"/>
  <c r="AC1850" i="48"/>
  <c r="AP1850" i="48" s="1"/>
  <c r="AB1850" i="48"/>
  <c r="AY1850" i="48" s="1"/>
  <c r="AX1850" i="48" s="1"/>
  <c r="AB1865" i="48"/>
  <c r="AY1865" i="48" s="1"/>
  <c r="AX1865" i="48" s="1"/>
  <c r="AC1865" i="48"/>
  <c r="AP1865" i="48" s="1"/>
  <c r="AB1139" i="48"/>
  <c r="AY1139" i="48" s="1"/>
  <c r="AX1139" i="48" s="1"/>
  <c r="AC775" i="48"/>
  <c r="AP775" i="48" s="1"/>
  <c r="AB775" i="48"/>
  <c r="AY775" i="48" s="1"/>
  <c r="AX775" i="48" s="1"/>
  <c r="AB1404" i="48"/>
  <c r="AY1404" i="48" s="1"/>
  <c r="AX1404" i="48" s="1"/>
  <c r="AC816" i="48"/>
  <c r="AP816" i="48" s="1"/>
  <c r="AB816" i="48"/>
  <c r="AY816" i="48" s="1"/>
  <c r="AX816" i="48" s="1"/>
  <c r="AB1900" i="48"/>
  <c r="AY1900" i="48" s="1"/>
  <c r="AX1900" i="48" s="1"/>
  <c r="AC1900" i="48"/>
  <c r="AP1900" i="48" s="1"/>
  <c r="AB1930" i="48"/>
  <c r="AY1930" i="48" s="1"/>
  <c r="AX1930" i="48" s="1"/>
  <c r="AC1930" i="48"/>
  <c r="AP1930" i="48" s="1"/>
  <c r="AC823" i="48"/>
  <c r="AP823" i="48" s="1"/>
  <c r="AB1495" i="48"/>
  <c r="AY1495" i="48" s="1"/>
  <c r="AX1495" i="48" s="1"/>
  <c r="AC820" i="48"/>
  <c r="AP820" i="48" s="1"/>
  <c r="AC1297" i="48"/>
  <c r="AP1297" i="48" s="1"/>
  <c r="AB1297" i="48"/>
  <c r="AY1297" i="48" s="1"/>
  <c r="AX1297" i="48" s="1"/>
  <c r="AB1348" i="48"/>
  <c r="AY1348" i="48" s="1"/>
  <c r="AX1348" i="48" s="1"/>
  <c r="AC1348" i="48"/>
  <c r="AP1348" i="48" s="1"/>
  <c r="AB1565" i="48"/>
  <c r="AY1565" i="48" s="1"/>
  <c r="AX1565" i="48" s="1"/>
  <c r="AC1565" i="48"/>
  <c r="AP1565" i="48" s="1"/>
  <c r="AC1233" i="48"/>
  <c r="AP1233" i="48" s="1"/>
  <c r="AB2041" i="48"/>
  <c r="AY2041" i="48" s="1"/>
  <c r="AX2041" i="48" s="1"/>
  <c r="AC2041" i="48"/>
  <c r="AP2041" i="48" s="1"/>
  <c r="AB1924" i="48"/>
  <c r="AY1924" i="48" s="1"/>
  <c r="AX1924" i="48" s="1"/>
  <c r="AC1924" i="48"/>
  <c r="AP1924" i="48" s="1"/>
  <c r="AC1490" i="48"/>
  <c r="AP1490" i="48" s="1"/>
  <c r="AB834" i="48"/>
  <c r="AY834" i="48" s="1"/>
  <c r="AX834" i="48" s="1"/>
  <c r="AC761" i="48"/>
  <c r="AP761" i="48" s="1"/>
  <c r="AC1652" i="48"/>
  <c r="AP1652" i="48" s="1"/>
  <c r="AB639" i="48"/>
  <c r="AY639" i="48" s="1"/>
  <c r="AX639" i="48" s="1"/>
  <c r="AC1796" i="48"/>
  <c r="AP1796" i="48" s="1"/>
  <c r="AB1796" i="48"/>
  <c r="AY1796" i="48" s="1"/>
  <c r="AX1796" i="48" s="1"/>
  <c r="AB650" i="48"/>
  <c r="AY650" i="48" s="1"/>
  <c r="AX650" i="48" s="1"/>
  <c r="AC650" i="48"/>
  <c r="AP650" i="48" s="1"/>
  <c r="AB1454" i="48"/>
  <c r="AY1454" i="48" s="1"/>
  <c r="AX1454" i="48" s="1"/>
  <c r="AB1145" i="48"/>
  <c r="AY1145" i="48" s="1"/>
  <c r="AX1145" i="48" s="1"/>
  <c r="AC1145" i="48"/>
  <c r="AP1145" i="48" s="1"/>
  <c r="AC1730" i="48"/>
  <c r="AP1730" i="48" s="1"/>
  <c r="AC1539" i="48"/>
  <c r="AP1539" i="48" s="1"/>
  <c r="AB1539" i="48"/>
  <c r="AY1539" i="48" s="1"/>
  <c r="AX1539" i="48" s="1"/>
  <c r="AB1826" i="48"/>
  <c r="AY1826" i="48" s="1"/>
  <c r="AX1826" i="48" s="1"/>
  <c r="AC1826" i="48"/>
  <c r="AP1826" i="48" s="1"/>
  <c r="AB2039" i="48"/>
  <c r="AY2039" i="48" s="1"/>
  <c r="AX2039" i="48" s="1"/>
  <c r="AC2039" i="48"/>
  <c r="AP2039" i="48" s="1"/>
  <c r="AB993" i="48"/>
  <c r="AY993" i="48" s="1"/>
  <c r="AX993" i="48" s="1"/>
  <c r="AC993" i="48"/>
  <c r="AP993" i="48" s="1"/>
  <c r="AB1542" i="48"/>
  <c r="AY1542" i="48" s="1"/>
  <c r="AX1542" i="48" s="1"/>
  <c r="AC1542" i="48"/>
  <c r="AP1542" i="48" s="1"/>
  <c r="AC715" i="48"/>
  <c r="AP715" i="48" s="1"/>
  <c r="AB715" i="48"/>
  <c r="AY715" i="48" s="1"/>
  <c r="AX715" i="48" s="1"/>
  <c r="AB1916" i="48"/>
  <c r="AY1916" i="48" s="1"/>
  <c r="AX1916" i="48" s="1"/>
  <c r="AC1916" i="48"/>
  <c r="AP1916" i="48" s="1"/>
  <c r="AB959" i="48"/>
  <c r="AY959" i="48" s="1"/>
  <c r="AX959" i="48" s="1"/>
  <c r="AB2007" i="48"/>
  <c r="AY2007" i="48" s="1"/>
  <c r="AX2007" i="48" s="1"/>
  <c r="AC2007" i="48"/>
  <c r="AP2007" i="48" s="1"/>
  <c r="AB884" i="48"/>
  <c r="AY884" i="48" s="1"/>
  <c r="AX884" i="48" s="1"/>
  <c r="AC884" i="48"/>
  <c r="AP884" i="48" s="1"/>
  <c r="AB598" i="48"/>
  <c r="AY598" i="48" s="1"/>
  <c r="AX598" i="48" s="1"/>
  <c r="AC598" i="48"/>
  <c r="AP598" i="48" s="1"/>
  <c r="AC948" i="48"/>
  <c r="AP948" i="48" s="1"/>
  <c r="AB948" i="48"/>
  <c r="AY948" i="48" s="1"/>
  <c r="AX948" i="48" s="1"/>
  <c r="AC939" i="48"/>
  <c r="AP939" i="48" s="1"/>
  <c r="AB939" i="48"/>
  <c r="AY939" i="48" s="1"/>
  <c r="AX939" i="48" s="1"/>
  <c r="AC1478" i="48"/>
  <c r="AP1478" i="48" s="1"/>
  <c r="AB1478" i="48"/>
  <c r="AY1478" i="48" s="1"/>
  <c r="AX1478" i="48" s="1"/>
  <c r="AC1263" i="48"/>
  <c r="AP1263" i="48" s="1"/>
  <c r="AB1263" i="48"/>
  <c r="AY1263" i="48" s="1"/>
  <c r="AX1263" i="48" s="1"/>
  <c r="AC755" i="48"/>
  <c r="AP755" i="48" s="1"/>
  <c r="AB755" i="48"/>
  <c r="AY755" i="48" s="1"/>
  <c r="AX755" i="48" s="1"/>
  <c r="AB1840" i="48"/>
  <c r="AY1840" i="48" s="1"/>
  <c r="AX1840" i="48" s="1"/>
  <c r="AC1840" i="48"/>
  <c r="AP1840" i="48" s="1"/>
  <c r="AC1047" i="48"/>
  <c r="AP1047" i="48" s="1"/>
  <c r="AB1634" i="48"/>
  <c r="AY1634" i="48" s="1"/>
  <c r="AX1634" i="48" s="1"/>
  <c r="AC1634" i="48"/>
  <c r="AP1634" i="48" s="1"/>
  <c r="AB1376" i="48"/>
  <c r="AY1376" i="48" s="1"/>
  <c r="AX1376" i="48" s="1"/>
  <c r="AC1376" i="48"/>
  <c r="AP1376" i="48" s="1"/>
  <c r="AB1316" i="48"/>
  <c r="AY1316" i="48" s="1"/>
  <c r="AX1316" i="48" s="1"/>
  <c r="AC1316" i="48"/>
  <c r="AP1316" i="48" s="1"/>
  <c r="AC1174" i="48"/>
  <c r="AP1174" i="48" s="1"/>
  <c r="AB681" i="48"/>
  <c r="AY681" i="48" s="1"/>
  <c r="AX681" i="48" s="1"/>
  <c r="AB1250" i="48"/>
  <c r="AY1250" i="48" s="1"/>
  <c r="AX1250" i="48" s="1"/>
  <c r="AC1068" i="48"/>
  <c r="AP1068" i="48" s="1"/>
  <c r="AC1285" i="48"/>
  <c r="AP1285" i="48" s="1"/>
  <c r="AC906" i="48"/>
  <c r="AP906" i="48" s="1"/>
  <c r="AB1882" i="48"/>
  <c r="AY1882" i="48" s="1"/>
  <c r="AX1882" i="48" s="1"/>
  <c r="AB1626" i="48"/>
  <c r="AY1626" i="48" s="1"/>
  <c r="AX1626" i="48" s="1"/>
  <c r="AC1953" i="48"/>
  <c r="AP1953" i="48" s="1"/>
  <c r="AB1665" i="48"/>
  <c r="AY1665" i="48" s="1"/>
  <c r="AX1665" i="48" s="1"/>
  <c r="AB734" i="48"/>
  <c r="AY734" i="48" s="1"/>
  <c r="AX734" i="48" s="1"/>
  <c r="AC1985" i="48"/>
  <c r="AP1985" i="48" s="1"/>
  <c r="AC978" i="48"/>
  <c r="AP978" i="48" s="1"/>
  <c r="AB1687" i="48"/>
  <c r="AY1687" i="48" s="1"/>
  <c r="AX1687" i="48" s="1"/>
  <c r="AB1006" i="48"/>
  <c r="AY1006" i="48" s="1"/>
  <c r="AX1006" i="48" s="1"/>
  <c r="AC1454" i="48"/>
  <c r="AP1454" i="48" s="1"/>
  <c r="AB1378" i="48"/>
  <c r="AY1378" i="48" s="1"/>
  <c r="AX1378" i="48" s="1"/>
  <c r="AB1197" i="48"/>
  <c r="AY1197" i="48" s="1"/>
  <c r="AX1197" i="48" s="1"/>
  <c r="AC1404" i="48"/>
  <c r="AP1404" i="48" s="1"/>
  <c r="AC1453" i="48"/>
  <c r="AP1453" i="48" s="1"/>
  <c r="AC1495" i="48"/>
  <c r="AP1495" i="48" s="1"/>
  <c r="AB1730" i="48"/>
  <c r="AY1730" i="48" s="1"/>
  <c r="AX1730" i="48" s="1"/>
  <c r="AB1929" i="48"/>
  <c r="AY1929" i="48" s="1"/>
  <c r="AX1929" i="48" s="1"/>
  <c r="AC1966" i="48"/>
  <c r="AP1966" i="48" s="1"/>
  <c r="AB1966" i="48"/>
  <c r="AY1966" i="48" s="1"/>
  <c r="AX1966" i="48" s="1"/>
  <c r="AC1887" i="48"/>
  <c r="AP1887" i="48" s="1"/>
  <c r="AC1311" i="48"/>
  <c r="AP1311" i="48" s="1"/>
  <c r="AB1311" i="48"/>
  <c r="AY1311" i="48" s="1"/>
  <c r="AX1311" i="48" s="1"/>
  <c r="AC1248" i="48"/>
  <c r="AP1248" i="48" s="1"/>
  <c r="AB1506" i="48"/>
  <c r="AY1506" i="48" s="1"/>
  <c r="AX1506" i="48" s="1"/>
  <c r="AC1506" i="48"/>
  <c r="AP1506" i="48" s="1"/>
  <c r="AC1271" i="48"/>
  <c r="AP1271" i="48" s="1"/>
  <c r="AB1271" i="48"/>
  <c r="AY1271" i="48" s="1"/>
  <c r="AX1271" i="48" s="1"/>
  <c r="AB1742" i="48"/>
  <c r="AY1742" i="48" s="1"/>
  <c r="AX1742" i="48" s="1"/>
  <c r="AC1742" i="48"/>
  <c r="AP1742" i="48" s="1"/>
  <c r="AB822" i="48"/>
  <c r="AY822" i="48" s="1"/>
  <c r="AX822" i="48" s="1"/>
  <c r="AC822" i="48"/>
  <c r="AP822" i="48" s="1"/>
  <c r="AB637" i="48"/>
  <c r="AY637" i="48" s="1"/>
  <c r="AX637" i="48" s="1"/>
  <c r="AB951" i="48"/>
  <c r="AY951" i="48" s="1"/>
  <c r="AX951" i="48" s="1"/>
  <c r="AC1292" i="48"/>
  <c r="AP1292" i="48" s="1"/>
  <c r="AC1913" i="48"/>
  <c r="AP1913" i="48" s="1"/>
  <c r="AC851" i="48"/>
  <c r="AP851" i="48" s="1"/>
  <c r="AB927" i="48"/>
  <c r="AY927" i="48" s="1"/>
  <c r="AX927" i="48" s="1"/>
  <c r="AC1429" i="48"/>
  <c r="AP1429" i="48" s="1"/>
  <c r="AB1429" i="48"/>
  <c r="AY1429" i="48" s="1"/>
  <c r="AX1429" i="48" s="1"/>
  <c r="AC1739" i="48"/>
  <c r="AP1739" i="48" s="1"/>
  <c r="AB795" i="48"/>
  <c r="AY795" i="48" s="1"/>
  <c r="AX795" i="48" s="1"/>
  <c r="AC795" i="48"/>
  <c r="AP795" i="48" s="1"/>
  <c r="AB1837" i="48"/>
  <c r="AY1837" i="48" s="1"/>
  <c r="AX1837" i="48" s="1"/>
  <c r="AC1837" i="48"/>
  <c r="AP1837" i="48" s="1"/>
  <c r="AB1906" i="48"/>
  <c r="AY1906" i="48" s="1"/>
  <c r="AX1906" i="48" s="1"/>
  <c r="AC1906" i="48"/>
  <c r="AP1906" i="48" s="1"/>
  <c r="AB1616" i="48"/>
  <c r="AY1616" i="48" s="1"/>
  <c r="AX1616" i="48" s="1"/>
  <c r="AC1616" i="48"/>
  <c r="AP1616" i="48" s="1"/>
  <c r="AB1463" i="48"/>
  <c r="AY1463" i="48" s="1"/>
  <c r="AX1463" i="48" s="1"/>
  <c r="AC1463" i="48"/>
  <c r="AP1463" i="48" s="1"/>
  <c r="AB1557" i="48"/>
  <c r="AY1557" i="48" s="1"/>
  <c r="AX1557" i="48" s="1"/>
  <c r="AC1557" i="48"/>
  <c r="AP1557" i="48" s="1"/>
  <c r="AB1997" i="48"/>
  <c r="AY1997" i="48" s="1"/>
  <c r="AX1997" i="48" s="1"/>
  <c r="AC1997" i="48"/>
  <c r="AP1997" i="48" s="1"/>
  <c r="AC1032" i="48"/>
  <c r="AP1032" i="48" s="1"/>
  <c r="AC928" i="48"/>
  <c r="AP928" i="48" s="1"/>
  <c r="AC1253" i="48"/>
  <c r="AP1253" i="48" s="1"/>
  <c r="AC1198" i="48"/>
  <c r="AP1198" i="48" s="1"/>
  <c r="AC1034" i="48"/>
  <c r="AP1034" i="48" s="1"/>
  <c r="AB908" i="48"/>
  <c r="AY908" i="48" s="1"/>
  <c r="AX908" i="48" s="1"/>
  <c r="AB1210" i="48"/>
  <c r="AY1210" i="48" s="1"/>
  <c r="AX1210" i="48" s="1"/>
  <c r="AC1941" i="48"/>
  <c r="AP1941" i="48" s="1"/>
  <c r="AC1785" i="48"/>
  <c r="AP1785" i="48" s="1"/>
  <c r="AB1880" i="48"/>
  <c r="AY1880" i="48" s="1"/>
  <c r="AX1880" i="48" s="1"/>
  <c r="AC637" i="48"/>
  <c r="AP637" i="48" s="1"/>
  <c r="AC1141" i="48"/>
  <c r="AP1141" i="48" s="1"/>
  <c r="AB1490" i="48"/>
  <c r="AY1490" i="48" s="1"/>
  <c r="AX1490" i="48" s="1"/>
  <c r="AC959" i="48"/>
  <c r="AP959" i="48" s="1"/>
  <c r="AB1700" i="48"/>
  <c r="AY1700" i="48" s="1"/>
  <c r="AX1700" i="48" s="1"/>
  <c r="AB1155" i="48"/>
  <c r="AY1155" i="48" s="1"/>
  <c r="AX1155" i="48" s="1"/>
  <c r="AB1872" i="48"/>
  <c r="AY1872" i="48" s="1"/>
  <c r="AX1872" i="48" s="1"/>
  <c r="AC1988" i="48"/>
  <c r="AP1988" i="48" s="1"/>
  <c r="AC602" i="48"/>
  <c r="AP602" i="48" s="1"/>
  <c r="AB1915" i="48"/>
  <c r="AY1915" i="48" s="1"/>
  <c r="AX1915" i="48" s="1"/>
  <c r="AC1915" i="48"/>
  <c r="AP1915" i="48" s="1"/>
  <c r="AC618" i="48"/>
  <c r="AP618" i="48" s="1"/>
  <c r="AC1467" i="48"/>
  <c r="AP1467" i="48" s="1"/>
  <c r="AC1215" i="48"/>
  <c r="AP1215" i="48" s="1"/>
  <c r="AB1215" i="48"/>
  <c r="AY1215" i="48" s="1"/>
  <c r="AX1215" i="48" s="1"/>
  <c r="AB624" i="48"/>
  <c r="AY624" i="48" s="1"/>
  <c r="AX624" i="48" s="1"/>
  <c r="AB1383" i="48"/>
  <c r="AY1383" i="48" s="1"/>
  <c r="AX1383" i="48" s="1"/>
  <c r="AB1714" i="48"/>
  <c r="AY1714" i="48" s="1"/>
  <c r="AX1714" i="48" s="1"/>
  <c r="AC1714" i="48"/>
  <c r="AP1714" i="48" s="1"/>
  <c r="AC687" i="48"/>
  <c r="AP687" i="48" s="1"/>
  <c r="AC1304" i="48"/>
  <c r="AP1304" i="48" s="1"/>
  <c r="AB1304" i="48"/>
  <c r="AY1304" i="48" s="1"/>
  <c r="AX1304" i="48" s="1"/>
  <c r="AC665" i="48"/>
  <c r="AP665" i="48" s="1"/>
  <c r="AC739" i="48"/>
  <c r="AP739" i="48" s="1"/>
  <c r="AB1889" i="48"/>
  <c r="AY1889" i="48" s="1"/>
  <c r="AX1889" i="48" s="1"/>
  <c r="AC1889" i="48"/>
  <c r="AP1889" i="48" s="1"/>
  <c r="AC1092" i="48"/>
  <c r="AP1092" i="48" s="1"/>
  <c r="AC1410" i="48"/>
  <c r="AP1410" i="48" s="1"/>
  <c r="AB1410" i="48"/>
  <c r="AY1410" i="48" s="1"/>
  <c r="AX1410" i="48" s="1"/>
  <c r="AC1097" i="48"/>
  <c r="AP1097" i="48" s="1"/>
  <c r="AC1173" i="48"/>
  <c r="AP1173" i="48" s="1"/>
  <c r="AB1173" i="48"/>
  <c r="AY1173" i="48" s="1"/>
  <c r="AX1173" i="48" s="1"/>
  <c r="AB1308" i="48"/>
  <c r="AY1308" i="48" s="1"/>
  <c r="AX1308" i="48" s="1"/>
  <c r="AC1855" i="48"/>
  <c r="AP1855" i="48" s="1"/>
  <c r="AB1855" i="48"/>
  <c r="AY1855" i="48" s="1"/>
  <c r="AX1855" i="48" s="1"/>
  <c r="AB1536" i="48"/>
  <c r="AY1536" i="48" s="1"/>
  <c r="AX1536" i="48" s="1"/>
  <c r="AC1536" i="48"/>
  <c r="AP1536" i="48" s="1"/>
  <c r="AB1407" i="48"/>
  <c r="AY1407" i="48" s="1"/>
  <c r="AX1407" i="48" s="1"/>
  <c r="AC1351" i="48"/>
  <c r="AP1351" i="48" s="1"/>
  <c r="AB906" i="48"/>
  <c r="AY906" i="48" s="1"/>
  <c r="AX906" i="48" s="1"/>
  <c r="AB1957" i="48"/>
  <c r="AY1957" i="48" s="1"/>
  <c r="AX1957" i="48" s="1"/>
  <c r="AC1166" i="48"/>
  <c r="AP1166" i="48" s="1"/>
  <c r="AB1990" i="48"/>
  <c r="AY1990" i="48" s="1"/>
  <c r="AX1990" i="48" s="1"/>
  <c r="AB1637" i="48"/>
  <c r="AY1637" i="48" s="1"/>
  <c r="AX1637" i="48" s="1"/>
  <c r="AB1114" i="48"/>
  <c r="AY1114" i="48" s="1"/>
  <c r="AX1114" i="48" s="1"/>
  <c r="AB1831" i="48"/>
  <c r="AY1831" i="48" s="1"/>
  <c r="AX1831" i="48" s="1"/>
  <c r="AC1240" i="48"/>
  <c r="AP1240" i="48" s="1"/>
  <c r="AC696" i="48"/>
  <c r="AP696" i="48" s="1"/>
  <c r="AB1610" i="48"/>
  <c r="AY1610" i="48" s="1"/>
  <c r="AX1610" i="48" s="1"/>
  <c r="AC2032" i="48"/>
  <c r="AP2032" i="48" s="1"/>
  <c r="AC1483" i="48"/>
  <c r="AP1483" i="48" s="1"/>
  <c r="AC660" i="48"/>
  <c r="AP660" i="48" s="1"/>
  <c r="AC1732" i="48"/>
  <c r="AP1732" i="48" s="1"/>
  <c r="AB1732" i="48"/>
  <c r="AY1732" i="48" s="1"/>
  <c r="AX1732" i="48" s="1"/>
  <c r="AB841" i="48"/>
  <c r="AY841" i="48" s="1"/>
  <c r="AX841" i="48" s="1"/>
  <c r="AC841" i="48"/>
  <c r="AP841" i="48" s="1"/>
  <c r="AC708" i="48"/>
  <c r="AP708" i="48" s="1"/>
  <c r="AB708" i="48"/>
  <c r="AY708" i="48" s="1"/>
  <c r="AX708" i="48" s="1"/>
  <c r="AC633" i="48"/>
  <c r="AP633" i="48" s="1"/>
  <c r="AB633" i="48"/>
  <c r="AY633" i="48" s="1"/>
  <c r="AX633" i="48" s="1"/>
  <c r="AB1719" i="48"/>
  <c r="AY1719" i="48" s="1"/>
  <c r="AX1719" i="48" s="1"/>
  <c r="AC1719" i="48"/>
  <c r="AP1719" i="48" s="1"/>
  <c r="AC942" i="48"/>
  <c r="AP942" i="48" s="1"/>
  <c r="AB791" i="48"/>
  <c r="AY791" i="48" s="1"/>
  <c r="AX791" i="48" s="1"/>
  <c r="AC791" i="48"/>
  <c r="AP791" i="48" s="1"/>
  <c r="AB615" i="48"/>
  <c r="AY615" i="48" s="1"/>
  <c r="AX615" i="48" s="1"/>
  <c r="AB905" i="48"/>
  <c r="AY905" i="48" s="1"/>
  <c r="AX905" i="48" s="1"/>
  <c r="AC905" i="48"/>
  <c r="AP905" i="48" s="1"/>
  <c r="AB1935" i="48"/>
  <c r="AY1935" i="48" s="1"/>
  <c r="AX1935" i="48" s="1"/>
  <c r="AC1935" i="48"/>
  <c r="AP1935" i="48" s="1"/>
  <c r="AB971" i="48"/>
  <c r="AY971" i="48" s="1"/>
  <c r="AX971" i="48" s="1"/>
  <c r="AC1242" i="48"/>
  <c r="AP1242" i="48" s="1"/>
  <c r="AB1504" i="48"/>
  <c r="AY1504" i="48" s="1"/>
  <c r="AX1504" i="48" s="1"/>
  <c r="AC1504" i="48"/>
  <c r="AP1504" i="48" s="1"/>
  <c r="AC1798" i="48"/>
  <c r="AP1798" i="48" s="1"/>
  <c r="AB1798" i="48"/>
  <c r="AY1798" i="48" s="1"/>
  <c r="AX1798" i="48" s="1"/>
  <c r="AC1401" i="48"/>
  <c r="AP1401" i="48" s="1"/>
  <c r="AB1401" i="48"/>
  <c r="AY1401" i="48" s="1"/>
  <c r="AX1401" i="48" s="1"/>
  <c r="AC1185" i="48"/>
  <c r="AP1185" i="48" s="1"/>
  <c r="AC1171" i="48"/>
  <c r="AP1171" i="48" s="1"/>
  <c r="AB1007" i="48"/>
  <c r="AY1007" i="48" s="1"/>
  <c r="AX1007" i="48" s="1"/>
  <c r="AC1144" i="48"/>
  <c r="AP1144" i="48" s="1"/>
  <c r="AB1282" i="48"/>
  <c r="AY1282" i="48" s="1"/>
  <c r="AX1282" i="48" s="1"/>
  <c r="AC1660" i="48"/>
  <c r="AP1660" i="48" s="1"/>
  <c r="AB1907" i="48"/>
  <c r="AY1907" i="48" s="1"/>
  <c r="AX1907" i="48" s="1"/>
  <c r="AB1088" i="48"/>
  <c r="AY1088" i="48" s="1"/>
  <c r="AX1088" i="48" s="1"/>
  <c r="AC1882" i="48"/>
  <c r="AP1882" i="48" s="1"/>
  <c r="AC1210" i="48"/>
  <c r="AP1210" i="48" s="1"/>
  <c r="AC735" i="48"/>
  <c r="AP735" i="48" s="1"/>
  <c r="AB618" i="48"/>
  <c r="AY618" i="48" s="1"/>
  <c r="AX618" i="48" s="1"/>
  <c r="AB656" i="48"/>
  <c r="AY656" i="48" s="1"/>
  <c r="AX656" i="48" s="1"/>
  <c r="AC1687" i="48"/>
  <c r="AP1687" i="48" s="1"/>
  <c r="AB1328" i="48"/>
  <c r="AY1328" i="48" s="1"/>
  <c r="AX1328" i="48" s="1"/>
  <c r="AC803" i="48"/>
  <c r="AP803" i="48" s="1"/>
  <c r="AC1254" i="48"/>
  <c r="AP1254" i="48" s="1"/>
  <c r="AB1790" i="48"/>
  <c r="AY1790" i="48" s="1"/>
  <c r="AX1790" i="48" s="1"/>
  <c r="AB1739" i="48"/>
  <c r="AY1739" i="48" s="1"/>
  <c r="AX1739" i="48" s="1"/>
  <c r="AB1434" i="48"/>
  <c r="AY1434" i="48" s="1"/>
  <c r="AX1434" i="48" s="1"/>
  <c r="AB1352" i="48"/>
  <c r="AY1352" i="48" s="1"/>
  <c r="AX1352" i="48" s="1"/>
  <c r="AC951" i="48"/>
  <c r="AP951" i="48" s="1"/>
  <c r="AC1819" i="48"/>
  <c r="AP1819" i="48" s="1"/>
  <c r="AB1240" i="48"/>
  <c r="AY1240" i="48" s="1"/>
  <c r="AX1240" i="48" s="1"/>
  <c r="AB660" i="48"/>
  <c r="AY660" i="48" s="1"/>
  <c r="AX660" i="48" s="1"/>
  <c r="AB1951" i="48"/>
  <c r="AY1951" i="48" s="1"/>
  <c r="AX1951" i="48" s="1"/>
  <c r="AB1994" i="48"/>
  <c r="AY1994" i="48" s="1"/>
  <c r="AX1994" i="48" s="1"/>
  <c r="AC1407" i="48"/>
  <c r="AP1407" i="48" s="1"/>
  <c r="AC615" i="48"/>
  <c r="AP615" i="48" s="1"/>
  <c r="AB820" i="48"/>
  <c r="AY820" i="48" s="1"/>
  <c r="AX820" i="48" s="1"/>
  <c r="AC927" i="48"/>
  <c r="AP927" i="48" s="1"/>
  <c r="AC1786" i="48"/>
  <c r="AP1786" i="48" s="1"/>
  <c r="AC1963" i="48"/>
  <c r="AP1963" i="48" s="1"/>
  <c r="AB1246" i="48"/>
  <c r="AY1246" i="48" s="1"/>
  <c r="AX1246" i="48" s="1"/>
  <c r="AB1457" i="48"/>
  <c r="AY1457" i="48" s="1"/>
  <c r="AX1457" i="48" s="1"/>
  <c r="AC2035" i="48"/>
  <c r="AP2035" i="48" s="1"/>
  <c r="AB1550" i="48"/>
  <c r="AY1550" i="48" s="1"/>
  <c r="AX1550" i="48" s="1"/>
  <c r="AB1644" i="48"/>
  <c r="AY1644" i="48" s="1"/>
  <c r="AX1644" i="48" s="1"/>
  <c r="AB1613" i="48"/>
  <c r="AY1613" i="48" s="1"/>
  <c r="AX1613" i="48" s="1"/>
  <c r="AC1358" i="48"/>
  <c r="AP1358" i="48" s="1"/>
  <c r="AC1275" i="48"/>
  <c r="AP1275" i="48" s="1"/>
  <c r="AB1838" i="48"/>
  <c r="AY1838" i="48" s="1"/>
  <c r="AX1838" i="48" s="1"/>
  <c r="AB1213" i="48"/>
  <c r="AY1213" i="48" s="1"/>
  <c r="AX1213" i="48" s="1"/>
  <c r="AB1809" i="48"/>
  <c r="AY1809" i="48" s="1"/>
  <c r="AX1809" i="48" s="1"/>
  <c r="AC1809" i="48"/>
  <c r="AP1809" i="48" s="1"/>
  <c r="AB1726" i="48"/>
  <c r="AY1726" i="48" s="1"/>
  <c r="AX1726" i="48" s="1"/>
  <c r="AC1923" i="48"/>
  <c r="AP1923" i="48" s="1"/>
  <c r="AB1923" i="48"/>
  <c r="AY1923" i="48" s="1"/>
  <c r="AX1923" i="48" s="1"/>
  <c r="AC1390" i="48"/>
  <c r="AP1390" i="48" s="1"/>
  <c r="AB1390" i="48"/>
  <c r="AY1390" i="48" s="1"/>
  <c r="AX1390" i="48" s="1"/>
  <c r="AB688" i="48"/>
  <c r="AY688" i="48" s="1"/>
  <c r="AX688" i="48" s="1"/>
  <c r="AC688" i="48"/>
  <c r="AP688" i="48" s="1"/>
  <c r="AC1991" i="48"/>
  <c r="AP1991" i="48" s="1"/>
  <c r="AB1991" i="48"/>
  <c r="AY1991" i="48" s="1"/>
  <c r="AX1991" i="48" s="1"/>
  <c r="AB1307" i="48"/>
  <c r="AY1307" i="48" s="1"/>
  <c r="AX1307" i="48" s="1"/>
  <c r="AC1307" i="48"/>
  <c r="AP1307" i="48" s="1"/>
  <c r="AC1370" i="48"/>
  <c r="AP1370" i="48" s="1"/>
  <c r="AB1370" i="48"/>
  <c r="AY1370" i="48" s="1"/>
  <c r="AX1370" i="48" s="1"/>
  <c r="AB810" i="48"/>
  <c r="AY810" i="48" s="1"/>
  <c r="AX810" i="48" s="1"/>
  <c r="AC810" i="48"/>
  <c r="AP810" i="48" s="1"/>
  <c r="AB1102" i="48"/>
  <c r="AY1102" i="48" s="1"/>
  <c r="AX1102" i="48" s="1"/>
  <c r="AB1785" i="48"/>
  <c r="AY1785" i="48" s="1"/>
  <c r="AX1785" i="48" s="1"/>
  <c r="AB1547" i="48"/>
  <c r="AY1547" i="48" s="1"/>
  <c r="AX1547" i="48" s="1"/>
  <c r="AC1501" i="48"/>
  <c r="AP1501" i="48" s="1"/>
  <c r="AB1501" i="48"/>
  <c r="AY1501" i="48" s="1"/>
  <c r="AX1501" i="48" s="1"/>
  <c r="AB1515" i="48"/>
  <c r="AY1515" i="48" s="1"/>
  <c r="AX1515" i="48" s="1"/>
  <c r="AC1515" i="48"/>
  <c r="AP1515" i="48" s="1"/>
  <c r="AC1564" i="48"/>
  <c r="AP1564" i="48" s="1"/>
  <c r="AB1564" i="48"/>
  <c r="AY1564" i="48" s="1"/>
  <c r="AX1564" i="48" s="1"/>
  <c r="AB1211" i="48"/>
  <c r="AY1211" i="48" s="1"/>
  <c r="AX1211" i="48" s="1"/>
  <c r="AC717" i="48"/>
  <c r="AP717" i="48" s="1"/>
  <c r="AB717" i="48"/>
  <c r="AY717" i="48" s="1"/>
  <c r="AX717" i="48" s="1"/>
  <c r="AC1553" i="48"/>
  <c r="AP1553" i="48" s="1"/>
  <c r="AB683" i="48"/>
  <c r="AY683" i="48" s="1"/>
  <c r="AX683" i="48" s="1"/>
  <c r="AB1468" i="48"/>
  <c r="AY1468" i="48" s="1"/>
  <c r="AX1468" i="48" s="1"/>
  <c r="AC1468" i="48"/>
  <c r="AP1468" i="48" s="1"/>
  <c r="AB1368" i="48"/>
  <c r="AY1368" i="48" s="1"/>
  <c r="AX1368" i="48" s="1"/>
  <c r="AC710" i="48"/>
  <c r="AP710" i="48" s="1"/>
  <c r="AC1665" i="48"/>
  <c r="AP1665" i="48" s="1"/>
  <c r="AB1615" i="48"/>
  <c r="AY1615" i="48" s="1"/>
  <c r="AX1615" i="48" s="1"/>
  <c r="AB1433" i="48"/>
  <c r="AY1433" i="48" s="1"/>
  <c r="AX1433" i="48" s="1"/>
  <c r="AC1686" i="48"/>
  <c r="AP1686" i="48" s="1"/>
  <c r="AC1056" i="48"/>
  <c r="AP1056" i="48" s="1"/>
  <c r="AB1094" i="48"/>
  <c r="AY1094" i="48" s="1"/>
  <c r="AX1094" i="48" s="1"/>
  <c r="AC1782" i="48"/>
  <c r="AP1782" i="48" s="1"/>
  <c r="AB1782" i="48"/>
  <c r="AY1782" i="48" s="1"/>
  <c r="AX1782" i="48" s="1"/>
  <c r="AC691" i="48"/>
  <c r="AP691" i="48" s="1"/>
  <c r="AC1350" i="48"/>
  <c r="AP1350" i="48" s="1"/>
  <c r="AB1350" i="48"/>
  <c r="AY1350" i="48" s="1"/>
  <c r="AX1350" i="48" s="1"/>
  <c r="AC568" i="48"/>
  <c r="AP568" i="48" s="1"/>
  <c r="AB568" i="48"/>
  <c r="AY568" i="48" s="1"/>
  <c r="AX568" i="48" s="1"/>
  <c r="AB1110" i="48"/>
  <c r="AY1110" i="48" s="1"/>
  <c r="AX1110" i="48" s="1"/>
  <c r="AC1110" i="48"/>
  <c r="AP1110" i="48" s="1"/>
  <c r="AB902" i="48"/>
  <c r="AY902" i="48" s="1"/>
  <c r="AX902" i="48" s="1"/>
  <c r="AC2052" i="48"/>
  <c r="AP2052" i="48" s="1"/>
  <c r="AB2052" i="48"/>
  <c r="AY2052" i="48" s="1"/>
  <c r="AX2052" i="48" s="1"/>
  <c r="AC760" i="48"/>
  <c r="AP760" i="48" s="1"/>
  <c r="AB760" i="48"/>
  <c r="AY760" i="48" s="1"/>
  <c r="AX760" i="48" s="1"/>
  <c r="AC1643" i="48"/>
  <c r="AP1643" i="48" s="1"/>
  <c r="AB1643" i="48"/>
  <c r="AY1643" i="48" s="1"/>
  <c r="AX1643" i="48" s="1"/>
  <c r="AB992" i="48"/>
  <c r="AY992" i="48" s="1"/>
  <c r="AX992" i="48" s="1"/>
  <c r="AC992" i="48"/>
  <c r="AP992" i="48" s="1"/>
  <c r="AB943" i="48"/>
  <c r="AY943" i="48" s="1"/>
  <c r="AX943" i="48" s="1"/>
  <c r="AC943" i="48"/>
  <c r="AP943" i="48" s="1"/>
  <c r="AB1999" i="48"/>
  <c r="AY1999" i="48" s="1"/>
  <c r="AX1999" i="48" s="1"/>
  <c r="AC1999" i="48"/>
  <c r="AP1999" i="48" s="1"/>
  <c r="AC1503" i="48"/>
  <c r="AP1503" i="48" s="1"/>
  <c r="AB1503" i="48"/>
  <c r="AY1503" i="48" s="1"/>
  <c r="AX1503" i="48" s="1"/>
  <c r="AC1074" i="48"/>
  <c r="AP1074" i="48" s="1"/>
  <c r="AC1976" i="48"/>
  <c r="AP1976" i="48" s="1"/>
  <c r="AB1976" i="48"/>
  <c r="AY1976" i="48" s="1"/>
  <c r="AX1976" i="48" s="1"/>
  <c r="AB1556" i="48"/>
  <c r="AY1556" i="48" s="1"/>
  <c r="AX1556" i="48" s="1"/>
  <c r="AC1556" i="48"/>
  <c r="AP1556" i="48" s="1"/>
  <c r="AB1408" i="48"/>
  <c r="AY1408" i="48" s="1"/>
  <c r="AX1408" i="48" s="1"/>
  <c r="AC1934" i="48"/>
  <c r="AP1934" i="48" s="1"/>
  <c r="AB1445" i="48"/>
  <c r="AY1445" i="48" s="1"/>
  <c r="AX1445" i="48" s="1"/>
  <c r="AC1445" i="48"/>
  <c r="AP1445" i="48" s="1"/>
  <c r="AB1185" i="48"/>
  <c r="AY1185" i="48" s="1"/>
  <c r="AX1185" i="48" s="1"/>
  <c r="AB1068" i="48"/>
  <c r="AY1068" i="48" s="1"/>
  <c r="AX1068" i="48" s="1"/>
  <c r="AB1413" i="48"/>
  <c r="AY1413" i="48" s="1"/>
  <c r="AX1413" i="48" s="1"/>
  <c r="AC2000" i="48"/>
  <c r="AP2000" i="48" s="1"/>
  <c r="AC954" i="48"/>
  <c r="AP954" i="48" s="1"/>
  <c r="AC1803" i="48"/>
  <c r="AP1803" i="48" s="1"/>
  <c r="AC1102" i="48"/>
  <c r="AP1102" i="48" s="1"/>
  <c r="AB750" i="48"/>
  <c r="AY750" i="48" s="1"/>
  <c r="AX750" i="48" s="1"/>
  <c r="AC1094" i="48"/>
  <c r="AP1094" i="48" s="1"/>
  <c r="AC1858" i="48"/>
  <c r="AP1858" i="48" s="1"/>
  <c r="AB865" i="48"/>
  <c r="AY865" i="48" s="1"/>
  <c r="AX865" i="48" s="1"/>
  <c r="AC1657" i="48"/>
  <c r="AP1657" i="48" s="1"/>
  <c r="AB823" i="48"/>
  <c r="AY823" i="48" s="1"/>
  <c r="AX823" i="48" s="1"/>
  <c r="AC1368" i="48"/>
  <c r="AP1368" i="48" s="1"/>
  <c r="AB739" i="48"/>
  <c r="AY739" i="48" s="1"/>
  <c r="AX739" i="48" s="1"/>
  <c r="AB1896" i="48"/>
  <c r="AY1896" i="48" s="1"/>
  <c r="AX1896" i="48" s="1"/>
  <c r="AB687" i="48"/>
  <c r="AY687" i="48" s="1"/>
  <c r="AX687" i="48" s="1"/>
  <c r="AC1308" i="48"/>
  <c r="AP1308" i="48" s="1"/>
  <c r="AC1994" i="48"/>
  <c r="AP1994" i="48" s="1"/>
  <c r="AC1205" i="48"/>
  <c r="AP1205" i="48" s="1"/>
  <c r="AB789" i="48"/>
  <c r="AY789" i="48" s="1"/>
  <c r="AX789" i="48" s="1"/>
  <c r="AB1594" i="48"/>
  <c r="AY1594" i="48" s="1"/>
  <c r="AX1594" i="48" s="1"/>
  <c r="AB1816" i="48"/>
  <c r="AY1816" i="48" s="1"/>
  <c r="AX1816" i="48" s="1"/>
  <c r="AC1816" i="48"/>
  <c r="AP1816" i="48" s="1"/>
  <c r="AC976" i="48"/>
  <c r="AP976" i="48" s="1"/>
  <c r="AB976" i="48"/>
  <c r="AY976" i="48" s="1"/>
  <c r="AX976" i="48" s="1"/>
  <c r="AC1246" i="48"/>
  <c r="AP1246" i="48" s="1"/>
  <c r="AC1737" i="48"/>
  <c r="AP1737" i="48" s="1"/>
  <c r="AB1066" i="48"/>
  <c r="AY1066" i="48" s="1"/>
  <c r="AX1066" i="48" s="1"/>
  <c r="AB1502" i="48"/>
  <c r="AY1502" i="48" s="1"/>
  <c r="AX1502" i="48" s="1"/>
  <c r="AC1502" i="48"/>
  <c r="AP1502" i="48" s="1"/>
  <c r="AC986" i="48"/>
  <c r="AP986" i="48" s="1"/>
  <c r="AB986" i="48"/>
  <c r="AY986" i="48" s="1"/>
  <c r="AX986" i="48" s="1"/>
  <c r="AC1700" i="48"/>
  <c r="AP1700" i="48" s="1"/>
  <c r="AC1839" i="48"/>
  <c r="AP1839" i="48" s="1"/>
  <c r="AB1839" i="48"/>
  <c r="AY1839" i="48" s="1"/>
  <c r="AX1839" i="48" s="1"/>
  <c r="AC957" i="48"/>
  <c r="AP957" i="48" s="1"/>
  <c r="AC561" i="48"/>
  <c r="AP561" i="48" s="1"/>
  <c r="AC1722" i="48"/>
  <c r="AP1722" i="48" s="1"/>
  <c r="AB1706" i="48"/>
  <c r="AY1706" i="48" s="1"/>
  <c r="AX1706" i="48" s="1"/>
  <c r="AB1293" i="48"/>
  <c r="AY1293" i="48" s="1"/>
  <c r="AX1293" i="48" s="1"/>
  <c r="AC1293" i="48"/>
  <c r="AP1293" i="48" s="1"/>
  <c r="AC1550" i="48"/>
  <c r="AP1550" i="48" s="1"/>
  <c r="AB1695" i="48"/>
  <c r="AY1695" i="48" s="1"/>
  <c r="AX1695" i="48" s="1"/>
  <c r="AC1613" i="48"/>
  <c r="AP1613" i="48" s="1"/>
  <c r="AB2034" i="48"/>
  <c r="AY2034" i="48" s="1"/>
  <c r="AX2034" i="48" s="1"/>
  <c r="AC2034" i="48"/>
  <c r="AP2034" i="48" s="1"/>
  <c r="AC1521" i="48"/>
  <c r="AP1521" i="48" s="1"/>
  <c r="AB1521" i="48"/>
  <c r="AY1521" i="48" s="1"/>
  <c r="AX1521" i="48" s="1"/>
  <c r="AB2042" i="48"/>
  <c r="AY2042" i="48" s="1"/>
  <c r="AX2042" i="48" s="1"/>
  <c r="AC614" i="48"/>
  <c r="AP614" i="48" s="1"/>
  <c r="AC1562" i="48"/>
  <c r="AP1562" i="48" s="1"/>
  <c r="AB1988" i="48"/>
  <c r="AY1988" i="48" s="1"/>
  <c r="AX1988" i="48" s="1"/>
  <c r="AB1552" i="48"/>
  <c r="AY1552" i="48" s="1"/>
  <c r="AX1552" i="48" s="1"/>
  <c r="AC998" i="48"/>
  <c r="AP998" i="48" s="1"/>
  <c r="AB998" i="48"/>
  <c r="AY998" i="48" s="1"/>
  <c r="AX998" i="48" s="1"/>
  <c r="AB1275" i="48"/>
  <c r="AY1275" i="48" s="1"/>
  <c r="AX1275" i="48" s="1"/>
  <c r="AC1620" i="48"/>
  <c r="AP1620" i="48" s="1"/>
  <c r="AB1597" i="48"/>
  <c r="AY1597" i="48" s="1"/>
  <c r="AX1597" i="48" s="1"/>
  <c r="AC1213" i="48"/>
  <c r="AP1213" i="48" s="1"/>
  <c r="AC1104" i="48"/>
  <c r="AP1104" i="48" s="1"/>
  <c r="AC1138" i="48"/>
  <c r="AP1138" i="48" s="1"/>
  <c r="AB1138" i="48"/>
  <c r="AY1138" i="48" s="1"/>
  <c r="AX1138" i="48" s="1"/>
  <c r="AC599" i="48"/>
  <c r="AP599" i="48" s="1"/>
  <c r="AB1856" i="48"/>
  <c r="AY1856" i="48" s="1"/>
  <c r="AX1856" i="48" s="1"/>
  <c r="AC1459" i="48"/>
  <c r="AP1459" i="48" s="1"/>
  <c r="AB614" i="48"/>
  <c r="AY614" i="48" s="1"/>
  <c r="AX614" i="48" s="1"/>
  <c r="AB1360" i="48"/>
  <c r="AY1360" i="48" s="1"/>
  <c r="AX1360" i="48" s="1"/>
  <c r="AC1066" i="48"/>
  <c r="AP1066" i="48" s="1"/>
  <c r="AB599" i="48"/>
  <c r="AY599" i="48" s="1"/>
  <c r="AX599" i="48" s="1"/>
  <c r="AC1706" i="48"/>
  <c r="AP1706" i="48" s="1"/>
  <c r="AB1249" i="48"/>
  <c r="AY1249" i="48" s="1"/>
  <c r="AX1249" i="48" s="1"/>
  <c r="AC933" i="48"/>
  <c r="AP933" i="48" s="1"/>
  <c r="AB909" i="48"/>
  <c r="AY909" i="48" s="1"/>
  <c r="AX909" i="48" s="1"/>
  <c r="AC784" i="48"/>
  <c r="AP784" i="48" s="1"/>
  <c r="AB1117" i="48"/>
  <c r="AY1117" i="48" s="1"/>
  <c r="AX1117" i="48" s="1"/>
  <c r="AC1437" i="48"/>
  <c r="AP1437" i="48" s="1"/>
  <c r="AB1437" i="48"/>
  <c r="AY1437" i="48" s="1"/>
  <c r="AX1437" i="48" s="1"/>
  <c r="AB1037" i="48"/>
  <c r="AY1037" i="48" s="1"/>
  <c r="AX1037" i="48" s="1"/>
  <c r="AC1037" i="48"/>
  <c r="AP1037" i="48" s="1"/>
  <c r="AB603" i="48"/>
  <c r="AY603" i="48" s="1"/>
  <c r="AX603" i="48" s="1"/>
  <c r="AC603" i="48"/>
  <c r="AP603" i="48" s="1"/>
  <c r="AC1610" i="48"/>
  <c r="AP1610" i="48" s="1"/>
  <c r="AB1290" i="48"/>
  <c r="AY1290" i="48" s="1"/>
  <c r="AX1290" i="48" s="1"/>
  <c r="AC1290" i="48"/>
  <c r="AP1290" i="48" s="1"/>
  <c r="AB2032" i="48"/>
  <c r="AY2032" i="48" s="1"/>
  <c r="AX2032" i="48" s="1"/>
  <c r="AB689" i="48"/>
  <c r="AY689" i="48" s="1"/>
  <c r="AX689" i="48" s="1"/>
  <c r="AC689" i="48"/>
  <c r="AP689" i="48" s="1"/>
  <c r="AB1214" i="48"/>
  <c r="AY1214" i="48" s="1"/>
  <c r="AX1214" i="48" s="1"/>
  <c r="AC1214" i="48"/>
  <c r="AP1214" i="48" s="1"/>
  <c r="AB1913" i="48"/>
  <c r="AY1913" i="48" s="1"/>
  <c r="AX1913" i="48" s="1"/>
  <c r="AC839" i="48"/>
  <c r="AP839" i="48" s="1"/>
  <c r="AB839" i="48"/>
  <c r="AY839" i="48" s="1"/>
  <c r="AX839" i="48" s="1"/>
  <c r="AC1177" i="48"/>
  <c r="AP1177" i="48" s="1"/>
  <c r="AC1977" i="48"/>
  <c r="AP1977" i="48" s="1"/>
  <c r="AC789" i="48"/>
  <c r="AP789" i="48" s="1"/>
  <c r="AB790" i="48"/>
  <c r="AY790" i="48" s="1"/>
  <c r="AX790" i="48" s="1"/>
  <c r="AC1768" i="48"/>
  <c r="AP1768" i="48" s="1"/>
  <c r="AB1768" i="48"/>
  <c r="AY1768" i="48" s="1"/>
  <c r="AX1768" i="48" s="1"/>
  <c r="AB691" i="48"/>
  <c r="AY691" i="48" s="1"/>
  <c r="AX691" i="48" s="1"/>
  <c r="AB978" i="48"/>
  <c r="AY978" i="48" s="1"/>
  <c r="AX978" i="48" s="1"/>
  <c r="AC1896" i="48"/>
  <c r="AP1896" i="48" s="1"/>
  <c r="AB1819" i="48"/>
  <c r="AY1819" i="48" s="1"/>
  <c r="AX1819" i="48" s="1"/>
  <c r="AB1963" i="48"/>
  <c r="AY1963" i="48" s="1"/>
  <c r="AX1963" i="48" s="1"/>
  <c r="AB644" i="48"/>
  <c r="AY644" i="48" s="1"/>
  <c r="AX644" i="48" s="1"/>
  <c r="AC1838" i="48"/>
  <c r="AP1838" i="48" s="1"/>
  <c r="AB1808" i="48"/>
  <c r="AY1808" i="48" s="1"/>
  <c r="AX1808" i="48" s="1"/>
  <c r="AB1104" i="48"/>
  <c r="AY1104" i="48" s="1"/>
  <c r="AX1104" i="48" s="1"/>
  <c r="AC459" i="48"/>
  <c r="AP459" i="48" s="1"/>
  <c r="AB783" i="48"/>
  <c r="AY783" i="48" s="1"/>
  <c r="AX783" i="48" s="1"/>
  <c r="AC1726" i="48"/>
  <c r="AP1726" i="48" s="1"/>
  <c r="AB1786" i="48"/>
  <c r="AY1786" i="48" s="1"/>
  <c r="AX1786" i="48" s="1"/>
  <c r="AB1358" i="48"/>
  <c r="AY1358" i="48" s="1"/>
  <c r="AX1358" i="48" s="1"/>
  <c r="AC1856" i="48"/>
  <c r="AP1856" i="48" s="1"/>
  <c r="AB1477" i="48"/>
  <c r="AY1477" i="48" s="1"/>
  <c r="AX1477" i="48" s="1"/>
  <c r="AC644" i="48"/>
  <c r="AP644" i="48" s="1"/>
  <c r="AC1808" i="48"/>
  <c r="AP1808" i="48" s="1"/>
  <c r="AB1620" i="48"/>
  <c r="AY1620" i="48" s="1"/>
  <c r="AX1620" i="48" s="1"/>
  <c r="AC1597" i="48"/>
  <c r="AP1597" i="48" s="1"/>
  <c r="AC1695" i="48"/>
  <c r="AP1695" i="48" s="1"/>
  <c r="AB1737" i="48"/>
  <c r="AY1737" i="48" s="1"/>
  <c r="AX1737" i="48" s="1"/>
  <c r="AB602" i="48"/>
  <c r="AY602" i="48" s="1"/>
  <c r="AX602" i="48" s="1"/>
  <c r="AC562" i="48"/>
  <c r="AP562" i="48" s="1"/>
  <c r="AC1929" i="48"/>
  <c r="AP1929" i="48" s="1"/>
  <c r="AC1477" i="48"/>
  <c r="AP1477" i="48" s="1"/>
  <c r="AB1459" i="48"/>
  <c r="AY1459" i="48" s="1"/>
  <c r="AX1459" i="48" s="1"/>
  <c r="AB2035" i="48"/>
  <c r="AY2035" i="48" s="1"/>
  <c r="AX2035" i="48" s="1"/>
  <c r="AB957" i="48"/>
  <c r="AY957" i="48" s="1"/>
  <c r="AX957" i="48" s="1"/>
  <c r="AC1552" i="48"/>
  <c r="AP1552" i="48" s="1"/>
  <c r="AB1148" i="48"/>
  <c r="AY1148" i="48" s="1"/>
  <c r="AX1148" i="48" s="1"/>
  <c r="AB1060" i="48"/>
  <c r="AY1060" i="48" s="1"/>
  <c r="AX1060" i="48" s="1"/>
  <c r="AC960" i="48"/>
  <c r="AP960" i="48" s="1"/>
  <c r="AB1373" i="48"/>
  <c r="AY1373" i="48" s="1"/>
  <c r="AX1373" i="48" s="1"/>
  <c r="AC1076" i="48"/>
  <c r="AP1076" i="48" s="1"/>
  <c r="AC1513" i="48"/>
  <c r="AP1513" i="48" s="1"/>
  <c r="AC1509" i="48"/>
  <c r="AP1509" i="48" s="1"/>
  <c r="AB826" i="48"/>
  <c r="AY826" i="48" s="1"/>
  <c r="AX826" i="48" s="1"/>
  <c r="AC1251" i="48"/>
  <c r="AP1251" i="48" s="1"/>
  <c r="AB1996" i="48"/>
  <c r="AY1996" i="48" s="1"/>
  <c r="AX1996" i="48" s="1"/>
  <c r="AC1996" i="48"/>
  <c r="AP1996" i="48" s="1"/>
  <c r="AC1001" i="48"/>
  <c r="AP1001" i="48" s="1"/>
  <c r="AB727" i="48"/>
  <c r="AY727" i="48" s="1"/>
  <c r="AX727" i="48" s="1"/>
  <c r="AC727" i="48"/>
  <c r="AP727" i="48" s="1"/>
  <c r="AC1720" i="48"/>
  <c r="AP1720" i="48" s="1"/>
  <c r="AB1720" i="48"/>
  <c r="AY1720" i="48" s="1"/>
  <c r="AX1720" i="48" s="1"/>
  <c r="AB1010" i="48"/>
  <c r="AY1010" i="48" s="1"/>
  <c r="AX1010" i="48" s="1"/>
  <c r="AC1010" i="48"/>
  <c r="AP1010" i="48" s="1"/>
  <c r="AC721" i="48"/>
  <c r="AP721" i="48" s="1"/>
  <c r="AB721" i="48"/>
  <c r="AY721" i="48" s="1"/>
  <c r="AX721" i="48" s="1"/>
  <c r="AC2024" i="48"/>
  <c r="AP2024" i="48" s="1"/>
  <c r="AB2024" i="48"/>
  <c r="AY2024" i="48" s="1"/>
  <c r="AX2024" i="48" s="1"/>
  <c r="AC1065" i="48"/>
  <c r="AP1065" i="48" s="1"/>
  <c r="AC1800" i="48"/>
  <c r="AP1800" i="48" s="1"/>
  <c r="AB1800" i="48"/>
  <c r="AY1800" i="48" s="1"/>
  <c r="AX1800" i="48" s="1"/>
  <c r="AC640" i="48"/>
  <c r="AP640" i="48" s="1"/>
  <c r="AB1851" i="48"/>
  <c r="AY1851" i="48" s="1"/>
  <c r="AX1851" i="48" s="1"/>
  <c r="AC1396" i="48"/>
  <c r="AP1396" i="48" s="1"/>
  <c r="AC1126" i="48"/>
  <c r="AP1126" i="48" s="1"/>
  <c r="AB1126" i="48"/>
  <c r="AY1126" i="48" s="1"/>
  <c r="AX1126" i="48" s="1"/>
  <c r="AB1844" i="48"/>
  <c r="AY1844" i="48" s="1"/>
  <c r="AX1844" i="48" s="1"/>
  <c r="AB987" i="48"/>
  <c r="AY987" i="48" s="1"/>
  <c r="AX987" i="48" s="1"/>
  <c r="AB1535" i="48"/>
  <c r="AY1535" i="48" s="1"/>
  <c r="AX1535" i="48" s="1"/>
  <c r="AC1926" i="48"/>
  <c r="AP1926" i="48" s="1"/>
  <c r="AB1926" i="48"/>
  <c r="AY1926" i="48" s="1"/>
  <c r="AX1926" i="48" s="1"/>
  <c r="AB1927" i="48"/>
  <c r="AY1927" i="48" s="1"/>
  <c r="AX1927" i="48" s="1"/>
  <c r="AC1927" i="48"/>
  <c r="AP1927" i="48" s="1"/>
  <c r="AC722" i="48"/>
  <c r="AP722" i="48" s="1"/>
  <c r="AB722" i="48"/>
  <c r="AY722" i="48" s="1"/>
  <c r="AX722" i="48" s="1"/>
  <c r="AC1216" i="48"/>
  <c r="AP1216" i="48" s="1"/>
  <c r="AC1148" i="48"/>
  <c r="AP1148" i="48" s="1"/>
  <c r="AB1899" i="48"/>
  <c r="AY1899" i="48" s="1"/>
  <c r="AX1899" i="48" s="1"/>
  <c r="AC1060" i="48"/>
  <c r="AP1060" i="48" s="1"/>
  <c r="AC765" i="48"/>
  <c r="AP765" i="48" s="1"/>
  <c r="AB1769" i="48"/>
  <c r="AY1769" i="48" s="1"/>
  <c r="AX1769" i="48" s="1"/>
  <c r="AC1769" i="48"/>
  <c r="AP1769" i="48" s="1"/>
  <c r="AB1243" i="48"/>
  <c r="AY1243" i="48" s="1"/>
  <c r="AX1243" i="48" s="1"/>
  <c r="AB1540" i="48"/>
  <c r="AY1540" i="48" s="1"/>
  <c r="AX1540" i="48" s="1"/>
  <c r="AC1825" i="48"/>
  <c r="AP1825" i="48" s="1"/>
  <c r="AB1825" i="48"/>
  <c r="AY1825" i="48" s="1"/>
  <c r="AX1825" i="48" s="1"/>
  <c r="AB1868" i="48"/>
  <c r="AY1868" i="48" s="1"/>
  <c r="AX1868" i="48" s="1"/>
  <c r="AC1868" i="48"/>
  <c r="AP1868" i="48" s="1"/>
  <c r="AB571" i="48"/>
  <c r="AY571" i="48" s="1"/>
  <c r="AX571" i="48" s="1"/>
  <c r="AB1012" i="48"/>
  <c r="AY1012" i="48" s="1"/>
  <c r="AX1012" i="48" s="1"/>
  <c r="AB566" i="48"/>
  <c r="AY566" i="48" s="1"/>
  <c r="AX566" i="48" s="1"/>
  <c r="AC566" i="48"/>
  <c r="AP566" i="48" s="1"/>
  <c r="AC634" i="48"/>
  <c r="AP634" i="48" s="1"/>
  <c r="AB634" i="48"/>
  <c r="AY634" i="48" s="1"/>
  <c r="AX634" i="48" s="1"/>
  <c r="AB1134" i="48"/>
  <c r="AY1134" i="48" s="1"/>
  <c r="AX1134" i="48" s="1"/>
  <c r="AB937" i="48"/>
  <c r="AY937" i="48" s="1"/>
  <c r="AX937" i="48" s="1"/>
  <c r="AC1380" i="48"/>
  <c r="AP1380" i="48" s="1"/>
  <c r="AC1090" i="48"/>
  <c r="AP1090" i="48" s="1"/>
  <c r="AB2043" i="48"/>
  <c r="AY2043" i="48" s="1"/>
  <c r="AX2043" i="48" s="1"/>
  <c r="AC1712" i="48"/>
  <c r="AP1712" i="48" s="1"/>
  <c r="AB1712" i="48"/>
  <c r="AY1712" i="48" s="1"/>
  <c r="AX1712" i="48" s="1"/>
  <c r="AB2029" i="48"/>
  <c r="AY2029" i="48" s="1"/>
  <c r="AX2029" i="48" s="1"/>
  <c r="AB1692" i="48"/>
  <c r="AY1692" i="48" s="1"/>
  <c r="AX1692" i="48" s="1"/>
  <c r="AC1692" i="48"/>
  <c r="AP1692" i="48" s="1"/>
  <c r="AC1130" i="48"/>
  <c r="AP1130" i="48" s="1"/>
  <c r="AB996" i="48"/>
  <c r="AY996" i="48" s="1"/>
  <c r="AX996" i="48" s="1"/>
  <c r="AB893" i="48"/>
  <c r="AY893" i="48" s="1"/>
  <c r="AX893" i="48" s="1"/>
  <c r="AC812" i="48"/>
  <c r="AP812" i="48" s="1"/>
  <c r="AB1028" i="48"/>
  <c r="AY1028" i="48" s="1"/>
  <c r="AX1028" i="48" s="1"/>
  <c r="AC1399" i="48"/>
  <c r="AP1399" i="48" s="1"/>
  <c r="AC749" i="48"/>
  <c r="AP749" i="48" s="1"/>
  <c r="AB749" i="48"/>
  <c r="AY749" i="48" s="1"/>
  <c r="AX749" i="48" s="1"/>
  <c r="AC964" i="48"/>
  <c r="AP964" i="48" s="1"/>
  <c r="AB1451" i="48"/>
  <c r="AY1451" i="48" s="1"/>
  <c r="AX1451" i="48" s="1"/>
  <c r="AC1451" i="48"/>
  <c r="AP1451" i="48" s="1"/>
  <c r="AB1740" i="48"/>
  <c r="AY1740" i="48" s="1"/>
  <c r="AX1740" i="48" s="1"/>
  <c r="AC1740" i="48"/>
  <c r="AP1740" i="48" s="1"/>
  <c r="AB2030" i="48"/>
  <c r="AY2030" i="48" s="1"/>
  <c r="AX2030" i="48" s="1"/>
  <c r="AB889" i="48"/>
  <c r="AY889" i="48" s="1"/>
  <c r="AX889" i="48" s="1"/>
  <c r="AB831" i="48"/>
  <c r="AY831" i="48" s="1"/>
  <c r="AX831" i="48" s="1"/>
  <c r="AB772" i="48"/>
  <c r="AY772" i="48" s="1"/>
  <c r="AX772" i="48" s="1"/>
  <c r="AB1525" i="48"/>
  <c r="AY1525" i="48" s="1"/>
  <c r="AX1525" i="48" s="1"/>
  <c r="AB1647" i="48"/>
  <c r="AY1647" i="48" s="1"/>
  <c r="AX1647" i="48" s="1"/>
  <c r="AC937" i="48"/>
  <c r="AP937" i="48" s="1"/>
  <c r="AB1317" i="48"/>
  <c r="AY1317" i="48" s="1"/>
  <c r="AX1317" i="48" s="1"/>
  <c r="AC996" i="48"/>
  <c r="AP996" i="48" s="1"/>
  <c r="AC989" i="48"/>
  <c r="AP989" i="48" s="1"/>
  <c r="AC2043" i="48"/>
  <c r="AP2043" i="48" s="1"/>
  <c r="AB1379" i="48"/>
  <c r="AY1379" i="48" s="1"/>
  <c r="AX1379" i="48" s="1"/>
  <c r="AC1578" i="48"/>
  <c r="AP1578" i="48" s="1"/>
  <c r="AB1578" i="48"/>
  <c r="AY1578" i="48" s="1"/>
  <c r="AX1578" i="48" s="1"/>
  <c r="AC1958" i="48"/>
  <c r="AP1958" i="48" s="1"/>
  <c r="AB1323" i="48"/>
  <c r="AY1323" i="48" s="1"/>
  <c r="AX1323" i="48" s="1"/>
  <c r="AC1323" i="48"/>
  <c r="AP1323" i="48" s="1"/>
  <c r="AC1264" i="48"/>
  <c r="AP1264" i="48" s="1"/>
  <c r="AC742" i="48"/>
  <c r="AP742" i="48" s="1"/>
  <c r="AC1640" i="48"/>
  <c r="AP1640" i="48" s="1"/>
  <c r="AB1959" i="48"/>
  <c r="AY1959" i="48" s="1"/>
  <c r="AX1959" i="48" s="1"/>
  <c r="AB1363" i="48"/>
  <c r="AY1363" i="48" s="1"/>
  <c r="AX1363" i="48" s="1"/>
  <c r="AB1958" i="48"/>
  <c r="AY1958" i="48" s="1"/>
  <c r="AX1958" i="48" s="1"/>
  <c r="AC1012" i="48"/>
  <c r="AP1012" i="48" s="1"/>
  <c r="AB918" i="48"/>
  <c r="AY918" i="48" s="1"/>
  <c r="AX918" i="48" s="1"/>
  <c r="AC1911" i="48"/>
  <c r="AP1911" i="48" s="1"/>
  <c r="AC1317" i="48"/>
  <c r="AP1317" i="48" s="1"/>
  <c r="AB989" i="48"/>
  <c r="AY989" i="48" s="1"/>
  <c r="AX989" i="48" s="1"/>
  <c r="AC1134" i="48"/>
  <c r="AP1134" i="48" s="1"/>
  <c r="AB964" i="48"/>
  <c r="AY964" i="48" s="1"/>
  <c r="AX964" i="48" s="1"/>
  <c r="AC947" i="48"/>
  <c r="AP947" i="48" s="1"/>
  <c r="AC1114" i="48"/>
  <c r="AP1114" i="48" s="1"/>
  <c r="AC1072" i="48"/>
  <c r="AP1072" i="48" s="1"/>
  <c r="AB1072" i="48"/>
  <c r="AY1072" i="48" s="1"/>
  <c r="AX1072" i="48" s="1"/>
  <c r="AC1831" i="48"/>
  <c r="AP1831" i="48" s="1"/>
  <c r="AC1898" i="48"/>
  <c r="AP1898" i="48" s="1"/>
  <c r="AB1898" i="48"/>
  <c r="AY1898" i="48" s="1"/>
  <c r="AX1898" i="48" s="1"/>
  <c r="AB1343" i="48"/>
  <c r="AY1343" i="48" s="1"/>
  <c r="AX1343" i="48" s="1"/>
  <c r="AC1343" i="48"/>
  <c r="AP1343" i="48" s="1"/>
  <c r="AC1249" i="48"/>
  <c r="AP1249" i="48" s="1"/>
  <c r="AC1864" i="48"/>
  <c r="AP1864" i="48" s="1"/>
  <c r="AB933" i="48"/>
  <c r="AY933" i="48" s="1"/>
  <c r="AX933" i="48" s="1"/>
  <c r="AC649" i="48"/>
  <c r="AP649" i="48" s="1"/>
  <c r="AB649" i="48"/>
  <c r="AY649" i="48" s="1"/>
  <c r="AX649" i="48" s="1"/>
  <c r="AB1981" i="48"/>
  <c r="AY1981" i="48" s="1"/>
  <c r="AX1981" i="48" s="1"/>
  <c r="AC1981" i="48"/>
  <c r="AP1981" i="48" s="1"/>
  <c r="AC909" i="48"/>
  <c r="AP909" i="48" s="1"/>
  <c r="AC1374" i="48"/>
  <c r="AP1374" i="48" s="1"/>
  <c r="AB1374" i="48"/>
  <c r="AY1374" i="48" s="1"/>
  <c r="AX1374" i="48" s="1"/>
  <c r="AC1869" i="48"/>
  <c r="AP1869" i="48" s="1"/>
  <c r="AB1869" i="48"/>
  <c r="AY1869" i="48" s="1"/>
  <c r="AX1869" i="48" s="1"/>
  <c r="AB1919" i="48"/>
  <c r="AY1919" i="48" s="1"/>
  <c r="AX1919" i="48" s="1"/>
  <c r="AC1919" i="48"/>
  <c r="AP1919" i="48" s="1"/>
  <c r="AB1258" i="48"/>
  <c r="AY1258" i="48" s="1"/>
  <c r="AX1258" i="48" s="1"/>
  <c r="AB1056" i="48"/>
  <c r="AY1056" i="48" s="1"/>
  <c r="AX1056" i="48" s="1"/>
  <c r="AC1337" i="48"/>
  <c r="AP1337" i="48" s="1"/>
  <c r="AB1292" i="48"/>
  <c r="AY1292" i="48" s="1"/>
  <c r="AX1292" i="48" s="1"/>
  <c r="AB1425" i="48"/>
  <c r="AY1425" i="48" s="1"/>
  <c r="AX1425" i="48" s="1"/>
  <c r="AC1425" i="48"/>
  <c r="AP1425" i="48" s="1"/>
  <c r="AC1291" i="48"/>
  <c r="AP1291" i="48" s="1"/>
  <c r="AC1140" i="48"/>
  <c r="AP1140" i="48" s="1"/>
  <c r="AB784" i="48"/>
  <c r="AY784" i="48" s="1"/>
  <c r="AX784" i="48" s="1"/>
  <c r="AC1485" i="48"/>
  <c r="AP1485" i="48" s="1"/>
  <c r="AB1279" i="48"/>
  <c r="AY1279" i="48" s="1"/>
  <c r="AX1279" i="48" s="1"/>
  <c r="AC1117" i="48"/>
  <c r="AP1117" i="48" s="1"/>
  <c r="AC1481" i="48"/>
  <c r="AP1481" i="48" s="1"/>
  <c r="AB1481" i="48"/>
  <c r="AY1481" i="48" s="1"/>
  <c r="AX1481" i="48" s="1"/>
  <c r="AB597" i="48"/>
  <c r="AY597" i="48" s="1"/>
  <c r="AX597" i="48" s="1"/>
  <c r="AC597" i="48"/>
  <c r="AP597" i="48" s="1"/>
  <c r="AB2040" i="48"/>
  <c r="AY2040" i="48" s="1"/>
  <c r="AX2040" i="48" s="1"/>
  <c r="AC2040" i="48"/>
  <c r="AP2040" i="48" s="1"/>
  <c r="AB1908" i="48"/>
  <c r="AY1908" i="48" s="1"/>
  <c r="AX1908" i="48" s="1"/>
  <c r="AC1908" i="48"/>
  <c r="AP1908" i="48" s="1"/>
  <c r="AB792" i="48"/>
  <c r="AY792" i="48" s="1"/>
  <c r="AX792" i="48" s="1"/>
  <c r="AB1430" i="48"/>
  <c r="AY1430" i="48" s="1"/>
  <c r="AX1430" i="48" s="1"/>
  <c r="AC1736" i="48"/>
  <c r="AP1736" i="48" s="1"/>
  <c r="AB1736" i="48"/>
  <c r="AY1736" i="48" s="1"/>
  <c r="AX1736" i="48" s="1"/>
  <c r="AC1735" i="48"/>
  <c r="AP1735" i="48" s="1"/>
  <c r="AB1735" i="48"/>
  <c r="AY1735" i="48" s="1"/>
  <c r="AX1735" i="48" s="1"/>
  <c r="AB658" i="48"/>
  <c r="AY658" i="48" s="1"/>
  <c r="AX658" i="48" s="1"/>
  <c r="AC658" i="48"/>
  <c r="AP658" i="48" s="1"/>
  <c r="AB1044" i="48"/>
  <c r="AY1044" i="48" s="1"/>
  <c r="AX1044" i="48" s="1"/>
  <c r="AC1044" i="48"/>
  <c r="AP1044" i="48" s="1"/>
  <c r="AC1133" i="48"/>
  <c r="AP1133" i="48" s="1"/>
  <c r="AC1520" i="48"/>
  <c r="AP1520" i="48" s="1"/>
  <c r="AC1131" i="48"/>
  <c r="AP1131" i="48" s="1"/>
  <c r="AC919" i="48"/>
  <c r="AP919" i="48" s="1"/>
  <c r="AB1584" i="48"/>
  <c r="AY1584" i="48" s="1"/>
  <c r="AX1584" i="48" s="1"/>
  <c r="AC1584" i="48"/>
  <c r="AP1584" i="48" s="1"/>
  <c r="AC1685" i="48"/>
  <c r="AP1685" i="48" s="1"/>
  <c r="AB1685" i="48"/>
  <c r="AY1685" i="48" s="1"/>
  <c r="AX1685" i="48" s="1"/>
  <c r="AC792" i="48"/>
  <c r="AP792" i="48" s="1"/>
  <c r="AC1435" i="48"/>
  <c r="AP1435" i="48" s="1"/>
  <c r="AC1571" i="48"/>
  <c r="AP1571" i="48" s="1"/>
  <c r="AB1862" i="48"/>
  <c r="AY1862" i="48" s="1"/>
  <c r="AX1862" i="48" s="1"/>
  <c r="AC1862" i="48"/>
  <c r="AP1862" i="48" s="1"/>
  <c r="AB813" i="48"/>
  <c r="AY813" i="48" s="1"/>
  <c r="AX813" i="48" s="1"/>
  <c r="AB797" i="48"/>
  <c r="AY797" i="48" s="1"/>
  <c r="AX797" i="48" s="1"/>
  <c r="AC797" i="48"/>
  <c r="AP797" i="48" s="1"/>
  <c r="AC1852" i="48"/>
  <c r="AP1852" i="48" s="1"/>
  <c r="AB1885" i="48"/>
  <c r="AY1885" i="48" s="1"/>
  <c r="AX1885" i="48" s="1"/>
  <c r="AB1581" i="48"/>
  <c r="AY1581" i="48" s="1"/>
  <c r="AX1581" i="48" s="1"/>
  <c r="AC1499" i="48"/>
  <c r="AP1499" i="48" s="1"/>
  <c r="AB1499" i="48"/>
  <c r="AY1499" i="48" s="1"/>
  <c r="AX1499" i="48" s="1"/>
  <c r="AC1379" i="48"/>
  <c r="AP1379" i="48" s="1"/>
  <c r="AB1905" i="48"/>
  <c r="AY1905" i="48" s="1"/>
  <c r="AX1905" i="48" s="1"/>
  <c r="AB1514" i="48"/>
  <c r="AY1514" i="48" s="1"/>
  <c r="AX1514" i="48" s="1"/>
  <c r="AC1514" i="48"/>
  <c r="AP1514" i="48" s="1"/>
  <c r="AC576" i="48"/>
  <c r="AP576" i="48" s="1"/>
  <c r="AB576" i="48"/>
  <c r="AY576" i="48" s="1"/>
  <c r="AX576" i="48" s="1"/>
  <c r="AC2029" i="48"/>
  <c r="AP2029" i="48" s="1"/>
  <c r="AC813" i="48"/>
  <c r="AP813" i="48" s="1"/>
  <c r="AB919" i="48"/>
  <c r="AY919" i="48" s="1"/>
  <c r="AX919" i="48" s="1"/>
  <c r="AB459" i="48"/>
  <c r="AC1525" i="48"/>
  <c r="AP1525" i="48" s="1"/>
  <c r="AC793" i="48"/>
  <c r="AP793" i="48" s="1"/>
  <c r="AB1131" i="48"/>
  <c r="AY1131" i="48" s="1"/>
  <c r="AX1131" i="48" s="1"/>
  <c r="AC893" i="48"/>
  <c r="AP893" i="48" s="1"/>
  <c r="AC1540" i="48"/>
  <c r="AP1540" i="48" s="1"/>
  <c r="AC1243" i="48"/>
  <c r="AP1243" i="48" s="1"/>
  <c r="AC1020" i="48"/>
  <c r="AP1020" i="48" s="1"/>
  <c r="AB1399" i="48"/>
  <c r="AY1399" i="48" s="1"/>
  <c r="AX1399" i="48" s="1"/>
  <c r="AB1864" i="48"/>
  <c r="AY1864" i="48" s="1"/>
  <c r="AX1864" i="48" s="1"/>
  <c r="AB1140" i="48"/>
  <c r="AY1140" i="48" s="1"/>
  <c r="AX1140" i="48" s="1"/>
  <c r="AC578" i="48"/>
  <c r="AP578" i="48" s="1"/>
  <c r="AB578" i="48"/>
  <c r="AY578" i="48" s="1"/>
  <c r="AX578" i="48" s="1"/>
  <c r="AC2014" i="48"/>
  <c r="AP2014" i="48" s="1"/>
  <c r="AB1474" i="48"/>
  <c r="AY1474" i="48" s="1"/>
  <c r="AX1474" i="48" s="1"/>
  <c r="AB590" i="48"/>
  <c r="AY590" i="48" s="1"/>
  <c r="AX590" i="48" s="1"/>
  <c r="AB1182" i="48"/>
  <c r="AY1182" i="48" s="1"/>
  <c r="AX1182" i="48" s="1"/>
  <c r="AC1182" i="48"/>
  <c r="AP1182" i="48" s="1"/>
  <c r="AC889" i="48"/>
  <c r="AP889" i="48" s="1"/>
  <c r="AB1911" i="48"/>
  <c r="AY1911" i="48" s="1"/>
  <c r="AX1911" i="48" s="1"/>
  <c r="AC686" i="48"/>
  <c r="AP686" i="48" s="1"/>
  <c r="AB686" i="48"/>
  <c r="AY686" i="48" s="1"/>
  <c r="AX686" i="48" s="1"/>
  <c r="AB1537" i="48"/>
  <c r="AY1537" i="48" s="1"/>
  <c r="AX1537" i="48" s="1"/>
  <c r="AB1133" i="48"/>
  <c r="AY1133" i="48" s="1"/>
  <c r="AX1133" i="48" s="1"/>
  <c r="AC1863" i="48"/>
  <c r="AP1863" i="48" s="1"/>
  <c r="AB1863" i="48"/>
  <c r="AY1863" i="48" s="1"/>
  <c r="AX1863" i="48" s="1"/>
  <c r="AB1595" i="48"/>
  <c r="AY1595" i="48" s="1"/>
  <c r="AX1595" i="48" s="1"/>
  <c r="AB912" i="48"/>
  <c r="AY912" i="48" s="1"/>
  <c r="AX912" i="48" s="1"/>
  <c r="AC912" i="48"/>
  <c r="AP912" i="48" s="1"/>
  <c r="AC676" i="48"/>
  <c r="AP676" i="48" s="1"/>
  <c r="AB676" i="48"/>
  <c r="AY676" i="48" s="1"/>
  <c r="AX676" i="48" s="1"/>
  <c r="AB947" i="48"/>
  <c r="AY947" i="48" s="1"/>
  <c r="AX947" i="48" s="1"/>
  <c r="AC1647" i="48"/>
  <c r="AP1647" i="48" s="1"/>
  <c r="AC918" i="48"/>
  <c r="AP918" i="48" s="1"/>
  <c r="AB1520" i="48"/>
  <c r="AY1520" i="48" s="1"/>
  <c r="AX1520" i="48" s="1"/>
  <c r="AB296" i="48"/>
  <c r="AC509" i="48"/>
  <c r="AP509" i="48" s="1"/>
  <c r="AC772" i="48"/>
  <c r="AP772" i="48" s="1"/>
  <c r="AC571" i="48"/>
  <c r="AP571" i="48" s="1"/>
  <c r="AB1130" i="48"/>
  <c r="AY1130" i="48" s="1"/>
  <c r="AX1130" i="48" s="1"/>
  <c r="AB793" i="48"/>
  <c r="AY793" i="48" s="1"/>
  <c r="AX793" i="48" s="1"/>
  <c r="AB812" i="48"/>
  <c r="AY812" i="48" s="1"/>
  <c r="AX812" i="48" s="1"/>
  <c r="AB1380" i="48"/>
  <c r="AY1380" i="48" s="1"/>
  <c r="AX1380" i="48" s="1"/>
  <c r="AC1002" i="48"/>
  <c r="AP1002" i="48" s="1"/>
  <c r="AB1020" i="48"/>
  <c r="AY1020" i="48" s="1"/>
  <c r="AX1020" i="48" s="1"/>
  <c r="AC1147" i="48"/>
  <c r="AP1147" i="48" s="1"/>
  <c r="AC1258" i="48"/>
  <c r="AP1258" i="48" s="1"/>
  <c r="AC1541" i="48"/>
  <c r="AP1541" i="48" s="1"/>
  <c r="AB1686" i="48"/>
  <c r="AY1686" i="48" s="1"/>
  <c r="AX1686" i="48" s="1"/>
  <c r="AC1160" i="48"/>
  <c r="AP1160" i="48" s="1"/>
  <c r="AB1842" i="48"/>
  <c r="AY1842" i="48" s="1"/>
  <c r="AX1842" i="48" s="1"/>
  <c r="AB1925" i="48"/>
  <c r="AY1925" i="48" s="1"/>
  <c r="AX1925" i="48" s="1"/>
  <c r="AC1925" i="48"/>
  <c r="AP1925" i="48" s="1"/>
  <c r="AC1423" i="48"/>
  <c r="AP1423" i="48" s="1"/>
  <c r="AB1423" i="48"/>
  <c r="AY1423" i="48" s="1"/>
  <c r="AX1423" i="48" s="1"/>
  <c r="AC935" i="48"/>
  <c r="AP935" i="48" s="1"/>
  <c r="AB1269" i="48"/>
  <c r="AY1269" i="48" s="1"/>
  <c r="AX1269" i="48" s="1"/>
  <c r="AB1518" i="48"/>
  <c r="AY1518" i="48" s="1"/>
  <c r="AX1518" i="48" s="1"/>
  <c r="AC1455" i="48"/>
  <c r="AP1455" i="48" s="1"/>
  <c r="AC1594" i="48"/>
  <c r="AP1594" i="48" s="1"/>
  <c r="AB515" i="48"/>
  <c r="AC515" i="48"/>
  <c r="AP515" i="48" s="1"/>
  <c r="AB535" i="48"/>
  <c r="AC535" i="48"/>
  <c r="AP535" i="48" s="1"/>
  <c r="AB359" i="48"/>
  <c r="AC418" i="48"/>
  <c r="AP418" i="48" s="1"/>
  <c r="AB389" i="48"/>
  <c r="AC389" i="48"/>
  <c r="AP389" i="48" s="1"/>
  <c r="AB548" i="48"/>
  <c r="AC548" i="48"/>
  <c r="AP548" i="48" s="1"/>
  <c r="AC423" i="48"/>
  <c r="AP423" i="48" s="1"/>
  <c r="AB383" i="48"/>
  <c r="AC383" i="48"/>
  <c r="AP383" i="48" s="1"/>
  <c r="AC536" i="48"/>
  <c r="AP536" i="48" s="1"/>
  <c r="AB492" i="48"/>
  <c r="AB356" i="48"/>
  <c r="AC356" i="48"/>
  <c r="AP356" i="48" s="1"/>
  <c r="AC452" i="48"/>
  <c r="AP452" i="48" s="1"/>
  <c r="AB2056" i="48"/>
  <c r="AY2056" i="48" s="1"/>
  <c r="AX2056" i="48" s="1"/>
  <c r="AB488" i="48"/>
  <c r="AC488" i="48"/>
  <c r="AP488" i="48" s="1"/>
  <c r="AC492" i="48"/>
  <c r="AP492" i="48" s="1"/>
  <c r="AC469" i="48"/>
  <c r="AP469" i="48" s="1"/>
  <c r="AB324" i="48"/>
  <c r="AC324" i="48"/>
  <c r="AP324" i="48" s="1"/>
  <c r="AB413" i="48"/>
  <c r="AC413" i="48"/>
  <c r="AP413" i="48" s="1"/>
  <c r="AC496" i="48"/>
  <c r="AP496" i="48" s="1"/>
  <c r="AC302" i="48"/>
  <c r="AP302" i="48" s="1"/>
  <c r="AB302" i="48"/>
  <c r="AC554" i="48"/>
  <c r="AP554" i="48" s="1"/>
  <c r="AB410" i="48"/>
  <c r="AC2056" i="48"/>
  <c r="AP2056" i="48" s="1"/>
  <c r="AC410" i="48"/>
  <c r="AP410" i="48" s="1"/>
  <c r="AB337" i="48"/>
  <c r="AB554" i="48"/>
  <c r="AC504" i="48"/>
  <c r="AP504" i="48" s="1"/>
  <c r="AC489" i="48"/>
  <c r="AP489" i="48" s="1"/>
  <c r="AB536" i="48"/>
  <c r="AB443" i="48"/>
  <c r="AB435" i="48"/>
  <c r="AB532" i="48"/>
  <c r="AB476" i="48"/>
  <c r="AC461" i="48"/>
  <c r="AP461" i="48" s="1"/>
  <c r="AC426" i="48"/>
  <c r="AP426" i="48" s="1"/>
  <c r="AB461" i="48"/>
  <c r="AB426" i="48"/>
  <c r="AC476" i="48"/>
  <c r="AP476" i="48" s="1"/>
  <c r="AC464" i="48"/>
  <c r="AP464" i="48" s="1"/>
  <c r="AC330" i="48"/>
  <c r="AP330" i="48" s="1"/>
  <c r="AB480" i="48"/>
  <c r="AB464" i="48"/>
  <c r="AC480" i="48"/>
  <c r="AP480" i="48" s="1"/>
  <c r="AB545" i="48"/>
  <c r="AB505" i="48"/>
  <c r="AC545" i="48"/>
  <c r="AP545" i="48" s="1"/>
  <c r="AB496" i="48"/>
  <c r="AC530" i="48"/>
  <c r="AP530" i="48" s="1"/>
  <c r="AB330" i="48"/>
  <c r="AB482" i="48"/>
  <c r="AC482" i="48"/>
  <c r="AP482" i="48" s="1"/>
  <c r="AC505" i="48"/>
  <c r="AP505" i="48" s="1"/>
  <c r="AC483" i="48"/>
  <c r="AP483" i="48" s="1"/>
  <c r="AC401" i="48"/>
  <c r="AP401" i="48" s="1"/>
  <c r="AB401" i="48"/>
  <c r="AC340" i="48"/>
  <c r="AP340" i="48" s="1"/>
  <c r="AC306" i="48"/>
  <c r="AP306" i="48" s="1"/>
  <c r="AC343" i="48"/>
  <c r="AP343" i="48" s="1"/>
  <c r="AB394" i="48"/>
  <c r="AB418" i="48"/>
  <c r="AC408" i="48"/>
  <c r="AP408" i="48" s="1"/>
  <c r="AC435" i="48"/>
  <c r="AP435" i="48" s="1"/>
  <c r="AK57" i="48"/>
  <c r="AJ57" i="48"/>
  <c r="AB483" i="48"/>
  <c r="AB343" i="48"/>
  <c r="AB484" i="48"/>
  <c r="AB530" i="48"/>
  <c r="AB322" i="48"/>
  <c r="AB408" i="48"/>
  <c r="AB442" i="48"/>
  <c r="AC442" i="48"/>
  <c r="AP442" i="48" s="1"/>
  <c r="AB340" i="48"/>
  <c r="AM57" i="48"/>
  <c r="AI57" i="48"/>
  <c r="AL57" i="48"/>
  <c r="AH57" i="48"/>
  <c r="AB352" i="48"/>
  <c r="AC352" i="48"/>
  <c r="AP352" i="48" s="1"/>
  <c r="AB416" i="48"/>
  <c r="AC416" i="48"/>
  <c r="AP416" i="48" s="1"/>
  <c r="AB540" i="48"/>
  <c r="AC540" i="48"/>
  <c r="AP540" i="48" s="1"/>
  <c r="AB304" i="48"/>
  <c r="AC304" i="48"/>
  <c r="AP304" i="48" s="1"/>
  <c r="AB503" i="48"/>
  <c r="AC503" i="48"/>
  <c r="AP503" i="48" s="1"/>
  <c r="AC493" i="48"/>
  <c r="AP493" i="48" s="1"/>
  <c r="AB493" i="48"/>
  <c r="AB520" i="48"/>
  <c r="AC520" i="48"/>
  <c r="AP520" i="48" s="1"/>
  <c r="AB453" i="48"/>
  <c r="AC453" i="48"/>
  <c r="AP453" i="48" s="1"/>
  <c r="AB395" i="48"/>
  <c r="AC395" i="48"/>
  <c r="AP395" i="48" s="1"/>
  <c r="AB396" i="48"/>
  <c r="AC396" i="48"/>
  <c r="AP396" i="48" s="1"/>
  <c r="AB446" i="48"/>
  <c r="AC446" i="48"/>
  <c r="AP446" i="48" s="1"/>
  <c r="AB421" i="48"/>
  <c r="AC421" i="48"/>
  <c r="AP421" i="48" s="1"/>
  <c r="AB487" i="48"/>
  <c r="AC487" i="48"/>
  <c r="AP487" i="48" s="1"/>
  <c r="AB478" i="48"/>
  <c r="AC478" i="48"/>
  <c r="AP478" i="48" s="1"/>
  <c r="AB550" i="48"/>
  <c r="AC550" i="48"/>
  <c r="AP550" i="48" s="1"/>
  <c r="AB377" i="48"/>
  <c r="AC377" i="48"/>
  <c r="AP377" i="48" s="1"/>
  <c r="AB303" i="48"/>
  <c r="AC303" i="48"/>
  <c r="AP303" i="48" s="1"/>
  <c r="AB440" i="48"/>
  <c r="AC440" i="48"/>
  <c r="AP440" i="48" s="1"/>
  <c r="AB449" i="48"/>
  <c r="AC449" i="48"/>
  <c r="AP449" i="48" s="1"/>
  <c r="AB542" i="48"/>
  <c r="AC542" i="48"/>
  <c r="AP542" i="48" s="1"/>
  <c r="AB502" i="48"/>
  <c r="AC502" i="48"/>
  <c r="AP502" i="48" s="1"/>
  <c r="AB332" i="48"/>
  <c r="AC332" i="48"/>
  <c r="AP332" i="48" s="1"/>
  <c r="AB363" i="48"/>
  <c r="AC363" i="48"/>
  <c r="AP363" i="48" s="1"/>
  <c r="AB313" i="48"/>
  <c r="AC313" i="48"/>
  <c r="AP313" i="48" s="1"/>
  <c r="AB445" i="48"/>
  <c r="AC445" i="48"/>
  <c r="AP445" i="48" s="1"/>
  <c r="AB310" i="48"/>
  <c r="AC310" i="48"/>
  <c r="AP310" i="48" s="1"/>
  <c r="AB388" i="48"/>
  <c r="AC388" i="48"/>
  <c r="AP388" i="48" s="1"/>
  <c r="AB428" i="48"/>
  <c r="AC428" i="48"/>
  <c r="AP428" i="48" s="1"/>
  <c r="AB379" i="48"/>
  <c r="AC379" i="48"/>
  <c r="AP379" i="48" s="1"/>
  <c r="AB384" i="48"/>
  <c r="AC384" i="48"/>
  <c r="AP384" i="48" s="1"/>
  <c r="AB311" i="48"/>
  <c r="AC311" i="48"/>
  <c r="AP311" i="48" s="1"/>
  <c r="AB347" i="48"/>
  <c r="AC347" i="48"/>
  <c r="AP347" i="48" s="1"/>
  <c r="AB317" i="48"/>
  <c r="AC317" i="48"/>
  <c r="AP317" i="48" s="1"/>
  <c r="AB405" i="48"/>
  <c r="AC405" i="48"/>
  <c r="AP405" i="48" s="1"/>
  <c r="AB308" i="48"/>
  <c r="AC308" i="48"/>
  <c r="AP308" i="48" s="1"/>
  <c r="AB349" i="48"/>
  <c r="AC349" i="48"/>
  <c r="AP349" i="48" s="1"/>
  <c r="AC365" i="48"/>
  <c r="AP365" i="48" s="1"/>
  <c r="AB365" i="48"/>
  <c r="AB479" i="48"/>
  <c r="AC479" i="48"/>
  <c r="AP479" i="48" s="1"/>
  <c r="AB364" i="48"/>
  <c r="AC364" i="48"/>
  <c r="AP364" i="48" s="1"/>
  <c r="AB444" i="48"/>
  <c r="AC444" i="48"/>
  <c r="AP444" i="48" s="1"/>
  <c r="AB338" i="48"/>
  <c r="AC338" i="48"/>
  <c r="AP338" i="48" s="1"/>
  <c r="AB441" i="48"/>
  <c r="AC441" i="48"/>
  <c r="AP441" i="48" s="1"/>
  <c r="AB433" i="48"/>
  <c r="AC433" i="48"/>
  <c r="AP433" i="48" s="1"/>
  <c r="AB309" i="48"/>
  <c r="AC309" i="48"/>
  <c r="AP309" i="48" s="1"/>
  <c r="AB386" i="48"/>
  <c r="AC386" i="48"/>
  <c r="AP386" i="48" s="1"/>
  <c r="AB334" i="48"/>
  <c r="AC334" i="48"/>
  <c r="AP334" i="48" s="1"/>
  <c r="AC533" i="48"/>
  <c r="AP533" i="48" s="1"/>
  <c r="AB533" i="48"/>
  <c r="AB424" i="48"/>
  <c r="AC424" i="48"/>
  <c r="AP424" i="48" s="1"/>
  <c r="AB380" i="48"/>
  <c r="AC380" i="48"/>
  <c r="AP380" i="48" s="1"/>
  <c r="AB466" i="48"/>
  <c r="AC466" i="48"/>
  <c r="AP466" i="48" s="1"/>
  <c r="AB456" i="48"/>
  <c r="AC456" i="48"/>
  <c r="AP456" i="48" s="1"/>
  <c r="AB315" i="48"/>
  <c r="AC315" i="48"/>
  <c r="AP315" i="48" s="1"/>
  <c r="AB438" i="48"/>
  <c r="AC438" i="48"/>
  <c r="AP438" i="48" s="1"/>
  <c r="AB333" i="48"/>
  <c r="AC333" i="48"/>
  <c r="AP333" i="48" s="1"/>
  <c r="AB494" i="48"/>
  <c r="AC494" i="48"/>
  <c r="AP494" i="48" s="1"/>
  <c r="AB312" i="48"/>
  <c r="AC312" i="48"/>
  <c r="AP312" i="48" s="1"/>
  <c r="AB353" i="48"/>
  <c r="AC353" i="48"/>
  <c r="AP353" i="48" s="1"/>
  <c r="AB348" i="48"/>
  <c r="AC348" i="48"/>
  <c r="AP348" i="48" s="1"/>
  <c r="AB521" i="48"/>
  <c r="AC521" i="48"/>
  <c r="AP521" i="48" s="1"/>
  <c r="AB320" i="48"/>
  <c r="AC320" i="48"/>
  <c r="AP320" i="48" s="1"/>
  <c r="AB531" i="48"/>
  <c r="AC531" i="48"/>
  <c r="AP531" i="48" s="1"/>
  <c r="AB402" i="48"/>
  <c r="AC402" i="48"/>
  <c r="AP402" i="48" s="1"/>
  <c r="AB552" i="48"/>
  <c r="AC552" i="48"/>
  <c r="AP552" i="48" s="1"/>
  <c r="AB460" i="48"/>
  <c r="AC460" i="48"/>
  <c r="AP460" i="48" s="1"/>
  <c r="AB325" i="48"/>
  <c r="AC325" i="48"/>
  <c r="AP325" i="48" s="1"/>
  <c r="AB319" i="48"/>
  <c r="AC319" i="48"/>
  <c r="AP319" i="48" s="1"/>
  <c r="AB538" i="48"/>
  <c r="AC538" i="48"/>
  <c r="AP538" i="48" s="1"/>
  <c r="AB335" i="48"/>
  <c r="AC335" i="48"/>
  <c r="AP335" i="48" s="1"/>
  <c r="AB427" i="48"/>
  <c r="AC427" i="48"/>
  <c r="AP427" i="48" s="1"/>
  <c r="AB526" i="48"/>
  <c r="AC526" i="48"/>
  <c r="AP526" i="48" s="1"/>
  <c r="AB507" i="48"/>
  <c r="AC507" i="48"/>
  <c r="AP507" i="48" s="1"/>
  <c r="AB305" i="48"/>
  <c r="AC305" i="48"/>
  <c r="AP305" i="48" s="1"/>
  <c r="AB420" i="48"/>
  <c r="AC420" i="48"/>
  <c r="AP420" i="48" s="1"/>
  <c r="AB462" i="48"/>
  <c r="AC462" i="48"/>
  <c r="AP462" i="48" s="1"/>
  <c r="AB500" i="48"/>
  <c r="AC500" i="48"/>
  <c r="AP500" i="48" s="1"/>
  <c r="AB432" i="48"/>
  <c r="AC432" i="48"/>
  <c r="AP432" i="48" s="1"/>
  <c r="AB346" i="48"/>
  <c r="AC346" i="48"/>
  <c r="AP346" i="48" s="1"/>
  <c r="AC301" i="48"/>
  <c r="AP301" i="48" s="1"/>
  <c r="AB301" i="48"/>
  <c r="AC549" i="48"/>
  <c r="AP549" i="48" s="1"/>
  <c r="AB549" i="48"/>
  <c r="AB339" i="48"/>
  <c r="AC339" i="48"/>
  <c r="AP339" i="48" s="1"/>
  <c r="AB447" i="48"/>
  <c r="AC447" i="48"/>
  <c r="AP447" i="48" s="1"/>
  <c r="AB399" i="48"/>
  <c r="AC399" i="48"/>
  <c r="AP399" i="48" s="1"/>
  <c r="AB368" i="48"/>
  <c r="AC368" i="48"/>
  <c r="AP368" i="48" s="1"/>
  <c r="AB351" i="48"/>
  <c r="AC351" i="48"/>
  <c r="AP351" i="48" s="1"/>
  <c r="AB431" i="48"/>
  <c r="AC431" i="48"/>
  <c r="AP431" i="48" s="1"/>
  <c r="AB436" i="48"/>
  <c r="AC436" i="48"/>
  <c r="AP436" i="48" s="1"/>
  <c r="AB544" i="48"/>
  <c r="AC544" i="48"/>
  <c r="AP544" i="48" s="1"/>
  <c r="AB378" i="48"/>
  <c r="AC378" i="48"/>
  <c r="AP378" i="48" s="1"/>
  <c r="AB367" i="48"/>
  <c r="AC367" i="48"/>
  <c r="AP367" i="48" s="1"/>
  <c r="AB519" i="48"/>
  <c r="AC519" i="48"/>
  <c r="AP519" i="48" s="1"/>
  <c r="AB434" i="48"/>
  <c r="AC434" i="48"/>
  <c r="AP434" i="48" s="1"/>
  <c r="AB358" i="48"/>
  <c r="AC358" i="48"/>
  <c r="AP358" i="48" s="1"/>
  <c r="AC501" i="48"/>
  <c r="AP501" i="48" s="1"/>
  <c r="AB501" i="48"/>
  <c r="AB486" i="48"/>
  <c r="AC486" i="48"/>
  <c r="AP486" i="48" s="1"/>
  <c r="AB411" i="48"/>
  <c r="AC411" i="48"/>
  <c r="AP411" i="48" s="1"/>
  <c r="AB397" i="48"/>
  <c r="AC397" i="48"/>
  <c r="AP397" i="48" s="1"/>
  <c r="AB329" i="48"/>
  <c r="AC329" i="48"/>
  <c r="AP329" i="48" s="1"/>
  <c r="AB454" i="48"/>
  <c r="AC454" i="48"/>
  <c r="AP454" i="48" s="1"/>
  <c r="AB355" i="48"/>
  <c r="AC355" i="48"/>
  <c r="AP355" i="48" s="1"/>
  <c r="AB307" i="48"/>
  <c r="AC307" i="48"/>
  <c r="AP307" i="48" s="1"/>
  <c r="AB417" i="48"/>
  <c r="AC417" i="48"/>
  <c r="AP417" i="48" s="1"/>
  <c r="AB425" i="48"/>
  <c r="AC425" i="48"/>
  <c r="AP425" i="48" s="1"/>
  <c r="AB370" i="48"/>
  <c r="AC370" i="48"/>
  <c r="AP370" i="48" s="1"/>
  <c r="AB357" i="48"/>
  <c r="AC357" i="48"/>
  <c r="AP357" i="48" s="1"/>
  <c r="AB415" i="48"/>
  <c r="AC415" i="48"/>
  <c r="AP415" i="48" s="1"/>
  <c r="AB414" i="48"/>
  <c r="AC414" i="48"/>
  <c r="AP414" i="48" s="1"/>
  <c r="AB439" i="48"/>
  <c r="AC439" i="48"/>
  <c r="AP439" i="48" s="1"/>
  <c r="AB472" i="48"/>
  <c r="AC472" i="48"/>
  <c r="AP472" i="48" s="1"/>
  <c r="AB393" i="48"/>
  <c r="AC393" i="48"/>
  <c r="AP393" i="48" s="1"/>
  <c r="AB409" i="48"/>
  <c r="AC409" i="48"/>
  <c r="AP409" i="48" s="1"/>
  <c r="AB381" i="48"/>
  <c r="AC381" i="48"/>
  <c r="AP381" i="48" s="1"/>
  <c r="AB511" i="48"/>
  <c r="AC511" i="48"/>
  <c r="AP511" i="48" s="1"/>
  <c r="AB327" i="48"/>
  <c r="AC327" i="48"/>
  <c r="AP327" i="48" s="1"/>
  <c r="AB474" i="48"/>
  <c r="AC474" i="48"/>
  <c r="AP474" i="48" s="1"/>
  <c r="AB361" i="48"/>
  <c r="AC361" i="48"/>
  <c r="AP361" i="48" s="1"/>
  <c r="AB475" i="48"/>
  <c r="AC475" i="48"/>
  <c r="AP475" i="48" s="1"/>
  <c r="AB382" i="48"/>
  <c r="AC382" i="48"/>
  <c r="AP382" i="48" s="1"/>
  <c r="AB468" i="48"/>
  <c r="AC468" i="48"/>
  <c r="AP468" i="48" s="1"/>
  <c r="AB450" i="48"/>
  <c r="AC450" i="48"/>
  <c r="AP450" i="48" s="1"/>
  <c r="AB391" i="48"/>
  <c r="AC391" i="48"/>
  <c r="AP391" i="48" s="1"/>
  <c r="AB372" i="48"/>
  <c r="AC372" i="48"/>
  <c r="AP372" i="48" s="1"/>
  <c r="AB537" i="48"/>
  <c r="AC537" i="48"/>
  <c r="AP537" i="48" s="1"/>
  <c r="AB458" i="48"/>
  <c r="AC458" i="48"/>
  <c r="AP458" i="48" s="1"/>
  <c r="AB398" i="48"/>
  <c r="AC398" i="48"/>
  <c r="AP398" i="48" s="1"/>
  <c r="AB437" i="48"/>
  <c r="AC437" i="48"/>
  <c r="AP437" i="48" s="1"/>
  <c r="AB451" i="48"/>
  <c r="AC451" i="48"/>
  <c r="AP451" i="48" s="1"/>
  <c r="AB350" i="48"/>
  <c r="AC350" i="48"/>
  <c r="AP350" i="48" s="1"/>
  <c r="AB512" i="48"/>
  <c r="AC512" i="48"/>
  <c r="AP512" i="48" s="1"/>
  <c r="AB551" i="48"/>
  <c r="AC551" i="48"/>
  <c r="AP551" i="48" s="1"/>
  <c r="AB470" i="48"/>
  <c r="AC470" i="48"/>
  <c r="AP470" i="48" s="1"/>
  <c r="AB406" i="48"/>
  <c r="AC406" i="48"/>
  <c r="AP406" i="48" s="1"/>
  <c r="AB499" i="48"/>
  <c r="AC499" i="48"/>
  <c r="AP499" i="48" s="1"/>
  <c r="AB514" i="48"/>
  <c r="AC514" i="48"/>
  <c r="AP514" i="48" s="1"/>
  <c r="AB523" i="48"/>
  <c r="AC523" i="48"/>
  <c r="AP523" i="48" s="1"/>
  <c r="AB341" i="48"/>
  <c r="AC341" i="48"/>
  <c r="AP341" i="48" s="1"/>
  <c r="AB430" i="48"/>
  <c r="AC430" i="48"/>
  <c r="AP430" i="48" s="1"/>
  <c r="AB543" i="48"/>
  <c r="AC543" i="48"/>
  <c r="AP543" i="48" s="1"/>
  <c r="AB314" i="48"/>
  <c r="AC314" i="48"/>
  <c r="AP314" i="48" s="1"/>
  <c r="AB392" i="48"/>
  <c r="AC392" i="48"/>
  <c r="AP392" i="48" s="1"/>
  <c r="AB371" i="48"/>
  <c r="AC371" i="48"/>
  <c r="AP371" i="48" s="1"/>
  <c r="AB404" i="48"/>
  <c r="AC404" i="48"/>
  <c r="AP404" i="48" s="1"/>
  <c r="AB495" i="48"/>
  <c r="AC495" i="48"/>
  <c r="AP495" i="48" s="1"/>
  <c r="AB387" i="48"/>
  <c r="AC387" i="48"/>
  <c r="AP387" i="48" s="1"/>
  <c r="AB455" i="48"/>
  <c r="AC455" i="48"/>
  <c r="AP455" i="48" s="1"/>
  <c r="AB344" i="48"/>
  <c r="AC344" i="48"/>
  <c r="AP344" i="48" s="1"/>
  <c r="AB316" i="48"/>
  <c r="AC316" i="48"/>
  <c r="AP316" i="48" s="1"/>
  <c r="AB366" i="48"/>
  <c r="AC366" i="48"/>
  <c r="AP366" i="48" s="1"/>
  <c r="AB490" i="48"/>
  <c r="AC490" i="48"/>
  <c r="AP490" i="48" s="1"/>
  <c r="AB342" i="48"/>
  <c r="AC342" i="48"/>
  <c r="AP342" i="48" s="1"/>
  <c r="AB539" i="48"/>
  <c r="AC539" i="48"/>
  <c r="AP539" i="48" s="1"/>
  <c r="AC429" i="48"/>
  <c r="AP429" i="48" s="1"/>
  <c r="AB429" i="48"/>
  <c r="AB376" i="48"/>
  <c r="AC376" i="48"/>
  <c r="AP376" i="48" s="1"/>
  <c r="AB491" i="48"/>
  <c r="AC491" i="48"/>
  <c r="AP491" i="48" s="1"/>
  <c r="AB516" i="48"/>
  <c r="AC516" i="48"/>
  <c r="AP516" i="48" s="1"/>
  <c r="AB471" i="48"/>
  <c r="AC471" i="48"/>
  <c r="AP471" i="48" s="1"/>
  <c r="AB546" i="48"/>
  <c r="AC546" i="48"/>
  <c r="AP546" i="48" s="1"/>
  <c r="AB323" i="48"/>
  <c r="AC323" i="48"/>
  <c r="AP323" i="48" s="1"/>
  <c r="AB345" i="48"/>
  <c r="AC345" i="48"/>
  <c r="AP345" i="48" s="1"/>
  <c r="AB373" i="48"/>
  <c r="AC373" i="48"/>
  <c r="AP373" i="48" s="1"/>
  <c r="AC529" i="48"/>
  <c r="AP529" i="48" s="1"/>
  <c r="AB529" i="48"/>
  <c r="AB385" i="48"/>
  <c r="AC385" i="48"/>
  <c r="AP385" i="48" s="1"/>
  <c r="AB422" i="48"/>
  <c r="AC422" i="48"/>
  <c r="AP422" i="48" s="1"/>
  <c r="AC525" i="48"/>
  <c r="AP525" i="48" s="1"/>
  <c r="AB525" i="48"/>
  <c r="AB354" i="48"/>
  <c r="AC354" i="48"/>
  <c r="AP354" i="48" s="1"/>
  <c r="AC485" i="48"/>
  <c r="AP485" i="48" s="1"/>
  <c r="AB485" i="48"/>
  <c r="AC541" i="48"/>
  <c r="AP541" i="48" s="1"/>
  <c r="AB541" i="48"/>
  <c r="AB331" i="48"/>
  <c r="AC331" i="48"/>
  <c r="AP331" i="48" s="1"/>
  <c r="AB448" i="48"/>
  <c r="AC448" i="48"/>
  <c r="AP448" i="48" s="1"/>
  <c r="AB534" i="48"/>
  <c r="AC534" i="48"/>
  <c r="AP534" i="48" s="1"/>
  <c r="AB506" i="48"/>
  <c r="AC506" i="48"/>
  <c r="AP506" i="48" s="1"/>
  <c r="AB555" i="48"/>
  <c r="AC555" i="48"/>
  <c r="AP555" i="48" s="1"/>
  <c r="AB326" i="48"/>
  <c r="AC326" i="48"/>
  <c r="AP326" i="48" s="1"/>
  <c r="AB463" i="48"/>
  <c r="AC463" i="48"/>
  <c r="AP463" i="48" s="1"/>
  <c r="AB522" i="48"/>
  <c r="AC522" i="48"/>
  <c r="AP522" i="48" s="1"/>
  <c r="AB419" i="48"/>
  <c r="AC419" i="48"/>
  <c r="AP419" i="48" s="1"/>
  <c r="AB412" i="48"/>
  <c r="AC412" i="48"/>
  <c r="AP412" i="48" s="1"/>
  <c r="AB374" i="48"/>
  <c r="AC374" i="48"/>
  <c r="AP374" i="48" s="1"/>
  <c r="AB465" i="48"/>
  <c r="AC465" i="48"/>
  <c r="AP465" i="48" s="1"/>
  <c r="AB407" i="48"/>
  <c r="AC407" i="48"/>
  <c r="AP407" i="48" s="1"/>
  <c r="AB362" i="48"/>
  <c r="AC362" i="48"/>
  <c r="AP362" i="48" s="1"/>
  <c r="AB518" i="48"/>
  <c r="AC518" i="48"/>
  <c r="AP518" i="48" s="1"/>
  <c r="AB467" i="48"/>
  <c r="AC467" i="48"/>
  <c r="AP467" i="48" s="1"/>
  <c r="AB321" i="48"/>
  <c r="AC321" i="48"/>
  <c r="AP321" i="48" s="1"/>
  <c r="AC497" i="48"/>
  <c r="AP497" i="48" s="1"/>
  <c r="AB497" i="48"/>
  <c r="AC517" i="48"/>
  <c r="AP517" i="48" s="1"/>
  <c r="AB517" i="48"/>
  <c r="AB528" i="48"/>
  <c r="AC528" i="48"/>
  <c r="AP528" i="48" s="1"/>
  <c r="AB390" i="48"/>
  <c r="AC390" i="48"/>
  <c r="AP390" i="48" s="1"/>
  <c r="AB369" i="48"/>
  <c r="AC369" i="48"/>
  <c r="AP369" i="48" s="1"/>
  <c r="AB457" i="48"/>
  <c r="AC457" i="48"/>
  <c r="AP457" i="48" s="1"/>
  <c r="AB508" i="48"/>
  <c r="AC508" i="48"/>
  <c r="AP508" i="48" s="1"/>
  <c r="AB473" i="48"/>
  <c r="AC473" i="48"/>
  <c r="AP473" i="48" s="1"/>
  <c r="AB547" i="48"/>
  <c r="AC547" i="48"/>
  <c r="AP547" i="48" s="1"/>
  <c r="AC481" i="48"/>
  <c r="AP481" i="48" s="1"/>
  <c r="AB481" i="48"/>
  <c r="AC513" i="48"/>
  <c r="AP513" i="48" s="1"/>
  <c r="AB513" i="48"/>
  <c r="AB400" i="48"/>
  <c r="AC400" i="48"/>
  <c r="AP400" i="48" s="1"/>
  <c r="AQ57" i="48"/>
  <c r="AQ297" i="48" l="1"/>
  <c r="AQ299" i="48"/>
  <c r="AS135" i="48"/>
  <c r="AS61" i="48"/>
  <c r="AN296" i="48"/>
  <c r="AC296" i="48" s="1"/>
  <c r="AP296" i="48" s="1"/>
  <c r="AR439" i="48"/>
  <c r="AR73" i="48"/>
  <c r="AO73" i="48" s="1"/>
  <c r="AR175" i="48"/>
  <c r="AR522" i="48"/>
  <c r="AR493" i="48"/>
  <c r="AR197" i="48"/>
  <c r="AO197" i="48" s="1"/>
  <c r="AB197" i="48" s="1"/>
  <c r="AR135" i="48"/>
  <c r="AR277" i="48"/>
  <c r="AR427" i="48"/>
  <c r="AR1486" i="48"/>
  <c r="AR629" i="48"/>
  <c r="AR1341" i="48"/>
  <c r="AR1149" i="48"/>
  <c r="AR1067" i="48"/>
  <c r="AR1316" i="48"/>
  <c r="AR816" i="48"/>
  <c r="AR1405" i="48"/>
  <c r="AR936" i="48"/>
  <c r="AR839" i="48"/>
  <c r="AR1265" i="48"/>
  <c r="AR1674" i="48"/>
  <c r="AR751" i="48"/>
  <c r="AR1663" i="48"/>
  <c r="AR1530" i="48"/>
  <c r="AR729" i="48"/>
  <c r="AR1945" i="48"/>
  <c r="AR1228" i="48"/>
  <c r="AR1988" i="48"/>
  <c r="AR1791" i="48"/>
  <c r="AR1355" i="48"/>
  <c r="AR1766" i="48"/>
  <c r="AR1723" i="48"/>
  <c r="AR1848" i="48"/>
  <c r="AR991" i="48"/>
  <c r="AR80" i="48"/>
  <c r="AR84" i="48"/>
  <c r="AO84" i="48" s="1"/>
  <c r="AR116" i="48"/>
  <c r="AO116" i="48" s="1"/>
  <c r="AR61" i="48"/>
  <c r="AR1745" i="48"/>
  <c r="AR1631" i="48"/>
  <c r="AR1337" i="48"/>
  <c r="AR1260" i="48"/>
  <c r="AR1201" i="48"/>
  <c r="AR1060" i="48"/>
  <c r="AR1325" i="48"/>
  <c r="AR1185" i="48"/>
  <c r="AR1291" i="48"/>
  <c r="AR644" i="48"/>
  <c r="AR1049" i="48"/>
  <c r="AR1613" i="48"/>
  <c r="AR1890" i="48"/>
  <c r="AR1886" i="48"/>
  <c r="AR567" i="48"/>
  <c r="AR1808" i="48"/>
  <c r="AR992" i="48"/>
  <c r="AR835" i="48"/>
  <c r="AR2035" i="48"/>
  <c r="AR1881" i="48"/>
  <c r="AR1109" i="48"/>
  <c r="AR895" i="48"/>
  <c r="AR1718" i="48"/>
  <c r="AR1023" i="48"/>
  <c r="AR1251" i="48"/>
  <c r="AR1895" i="48"/>
  <c r="AR1301" i="48"/>
  <c r="AR1563" i="48"/>
  <c r="AR1454" i="48"/>
  <c r="AR1040" i="48"/>
  <c r="AR1697" i="48"/>
  <c r="AR384" i="48"/>
  <c r="AR335" i="48"/>
  <c r="AR148" i="48"/>
  <c r="AO148" i="48" s="1"/>
  <c r="AB148" i="48" s="1"/>
  <c r="AR475" i="48"/>
  <c r="AR534" i="48"/>
  <c r="AR374" i="48"/>
  <c r="AR99" i="48"/>
  <c r="AR64" i="48"/>
  <c r="AO64" i="48" s="1"/>
  <c r="AR100" i="48"/>
  <c r="AO100" i="48" s="1"/>
  <c r="AR213" i="48"/>
  <c r="AR341" i="48"/>
  <c r="AR1004" i="48"/>
  <c r="AR860" i="48"/>
  <c r="AR819" i="48"/>
  <c r="AR2051" i="48"/>
  <c r="AR1221" i="48"/>
  <c r="AR1543" i="48"/>
  <c r="AR1853" i="48"/>
  <c r="AR1738" i="48"/>
  <c r="AR610" i="48"/>
  <c r="AR1136" i="48"/>
  <c r="AR1551" i="48"/>
  <c r="AR664" i="48"/>
  <c r="AR1125" i="48"/>
  <c r="AR1662" i="48"/>
  <c r="AR1938" i="48"/>
  <c r="AR239" i="48"/>
  <c r="AR134" i="48"/>
  <c r="AO134" i="48" s="1"/>
  <c r="AR351" i="48"/>
  <c r="AR359" i="48"/>
  <c r="AR423" i="48"/>
  <c r="AR289" i="48"/>
  <c r="AR1596" i="48"/>
  <c r="AR2041" i="48"/>
  <c r="AR865" i="48"/>
  <c r="AR1117" i="48"/>
  <c r="AR576" i="48"/>
  <c r="AR712" i="48"/>
  <c r="AR1110" i="48"/>
  <c r="AR1960" i="48"/>
  <c r="AR1115" i="48"/>
  <c r="AR657" i="48"/>
  <c r="AR1836" i="48"/>
  <c r="AR692" i="48"/>
  <c r="AR987" i="48"/>
  <c r="AR1605" i="48"/>
  <c r="AR1474" i="48"/>
  <c r="AR1367" i="48"/>
  <c r="AR566" i="48"/>
  <c r="AR1653" i="48"/>
  <c r="AR820" i="48"/>
  <c r="AR1347" i="48"/>
  <c r="AR1112" i="48"/>
  <c r="AR842" i="48"/>
  <c r="AR1178" i="48"/>
  <c r="AR817" i="48"/>
  <c r="AR1063" i="48"/>
  <c r="AR1077" i="48"/>
  <c r="AR1179" i="48"/>
  <c r="AR1192" i="48"/>
  <c r="AR465" i="48"/>
  <c r="AR367" i="48"/>
  <c r="AR329" i="48"/>
  <c r="AR79" i="48"/>
  <c r="AR194" i="48"/>
  <c r="AO194" i="48" s="1"/>
  <c r="AB194" i="48" s="1"/>
  <c r="AR272" i="48"/>
  <c r="AR389" i="48"/>
  <c r="AR904" i="48"/>
  <c r="AR848" i="48"/>
  <c r="AR1315" i="48"/>
  <c r="AR1916" i="48"/>
  <c r="AR1971" i="48"/>
  <c r="AR637" i="48"/>
  <c r="AR1741" i="48"/>
  <c r="AR1997" i="48"/>
  <c r="AR1338" i="48"/>
  <c r="AR705" i="48"/>
  <c r="AR837" i="48"/>
  <c r="AR1404" i="48"/>
  <c r="AR1059" i="48"/>
  <c r="AR853" i="48"/>
  <c r="AR648" i="48"/>
  <c r="AR1045" i="48"/>
  <c r="AR943" i="48"/>
  <c r="AR1645" i="48"/>
  <c r="AR977" i="48"/>
  <c r="AR407" i="48"/>
  <c r="AR240" i="48"/>
  <c r="AR258" i="48"/>
  <c r="AR117" i="48"/>
  <c r="AO117" i="48" s="1"/>
  <c r="AR523" i="48"/>
  <c r="AR1839" i="48"/>
  <c r="AR1433" i="48"/>
  <c r="AR2037" i="48"/>
  <c r="AR1651" i="48"/>
  <c r="AR649" i="48"/>
  <c r="AR584" i="48"/>
  <c r="AR1577" i="48"/>
  <c r="AR1598" i="48"/>
  <c r="AR797" i="48"/>
  <c r="AR1453" i="48"/>
  <c r="AR606" i="48"/>
  <c r="AR1143" i="48"/>
  <c r="AR1699" i="48"/>
  <c r="AR1689" i="48"/>
  <c r="AR1011" i="48"/>
  <c r="AR1283" i="48"/>
  <c r="AR799" i="48"/>
  <c r="AR971" i="48"/>
  <c r="AR1954" i="48"/>
  <c r="AR75" i="48"/>
  <c r="AR550" i="48"/>
  <c r="AR358" i="48"/>
  <c r="AR468" i="48"/>
  <c r="AR511" i="48"/>
  <c r="AR221" i="48"/>
  <c r="AR525" i="48"/>
  <c r="AR87" i="48"/>
  <c r="AR235" i="48"/>
  <c r="AO235" i="48" s="1"/>
  <c r="AB235" i="48" s="1"/>
  <c r="AR1287" i="48"/>
  <c r="AR607" i="48"/>
  <c r="AR616" i="48"/>
  <c r="AR846" i="48"/>
  <c r="AR1739" i="48"/>
  <c r="AR906" i="48"/>
  <c r="AR1671" i="48"/>
  <c r="AR1415" i="48"/>
  <c r="AR748" i="48"/>
  <c r="AR1692" i="48"/>
  <c r="AR562" i="48"/>
  <c r="AR1702" i="48"/>
  <c r="AR1794" i="48"/>
  <c r="AR1951" i="48"/>
  <c r="AR726" i="48"/>
  <c r="AR667" i="48"/>
  <c r="AR802" i="48"/>
  <c r="AR1947" i="48"/>
  <c r="AR1172" i="48"/>
  <c r="AR680" i="48"/>
  <c r="AR1037" i="48"/>
  <c r="AR955" i="48"/>
  <c r="AR1628" i="48"/>
  <c r="AR2015" i="48"/>
  <c r="AR625" i="48"/>
  <c r="AR1036" i="48"/>
  <c r="AR507" i="48"/>
  <c r="AR336" i="48"/>
  <c r="AR556" i="48"/>
  <c r="AR1733" i="48"/>
  <c r="AR784" i="48"/>
  <c r="AR1233" i="48"/>
  <c r="AR1506" i="48"/>
  <c r="AR1170" i="48"/>
  <c r="AR673" i="48"/>
  <c r="AR1380" i="48"/>
  <c r="AR887" i="48"/>
  <c r="AR1381" i="48"/>
  <c r="AR1482" i="48"/>
  <c r="AR1713" i="48"/>
  <c r="AR1995" i="48"/>
  <c r="AR774" i="48"/>
  <c r="AR968" i="48"/>
  <c r="AR1902" i="48"/>
  <c r="AR1123" i="48"/>
  <c r="AR585" i="48"/>
  <c r="AR725" i="48"/>
  <c r="AR1100" i="48"/>
  <c r="AR1933" i="48"/>
  <c r="AR1922" i="48"/>
  <c r="AR940" i="48"/>
  <c r="AR840" i="48"/>
  <c r="AR487" i="48"/>
  <c r="AR187" i="48"/>
  <c r="AO187" i="48" s="1"/>
  <c r="AB187" i="48" s="1"/>
  <c r="AR463" i="48"/>
  <c r="AR503" i="48"/>
  <c r="AR391" i="48"/>
  <c r="AR128" i="48"/>
  <c r="AO128" i="48" s="1"/>
  <c r="AR207" i="48"/>
  <c r="AO207" i="48" s="1"/>
  <c r="AR214" i="48"/>
  <c r="AR288" i="48"/>
  <c r="AO288" i="48" s="1"/>
  <c r="AR426" i="48"/>
  <c r="AR1829" i="48"/>
  <c r="AR781" i="48"/>
  <c r="AR1780" i="48"/>
  <c r="AR1668" i="48"/>
  <c r="AR715" i="48"/>
  <c r="AR1561" i="48"/>
  <c r="AR1928" i="48"/>
  <c r="AR599" i="48"/>
  <c r="AR1726" i="48"/>
  <c r="AR878" i="48"/>
  <c r="AR1542" i="48"/>
  <c r="AR757" i="48"/>
  <c r="AR1876" i="48"/>
  <c r="AR881" i="48"/>
  <c r="AR1661" i="48"/>
  <c r="AR577" i="48"/>
  <c r="AR714" i="48"/>
  <c r="AR1449" i="48"/>
  <c r="AR1443" i="48"/>
  <c r="AR2026" i="48"/>
  <c r="AR1144" i="48"/>
  <c r="AR1319" i="48"/>
  <c r="AR953" i="48"/>
  <c r="AR897" i="48"/>
  <c r="AR1707" i="48"/>
  <c r="AR311" i="48"/>
  <c r="AR404" i="48"/>
  <c r="AR255" i="48"/>
  <c r="AN255" i="48" s="1"/>
  <c r="AR340" i="48"/>
  <c r="AR1269" i="48"/>
  <c r="AR743" i="48"/>
  <c r="AR1846" i="48"/>
  <c r="AR700" i="48"/>
  <c r="AR1914" i="48"/>
  <c r="AR742" i="48"/>
  <c r="AR1427" i="48"/>
  <c r="AR1842" i="48"/>
  <c r="AR1535" i="48"/>
  <c r="AR1203" i="48"/>
  <c r="AR1720" i="48"/>
  <c r="AR597" i="48"/>
  <c r="AR1147" i="48"/>
  <c r="AR2023" i="48"/>
  <c r="AR1819" i="48"/>
  <c r="AR571" i="48"/>
  <c r="AR1657" i="48"/>
  <c r="AR1776" i="48"/>
  <c r="AR813" i="48"/>
  <c r="AR1313" i="48"/>
  <c r="AR1826" i="48"/>
  <c r="AR1969" i="48"/>
  <c r="AR519" i="48"/>
  <c r="AR309" i="48"/>
  <c r="AR528" i="48"/>
  <c r="AR173" i="48"/>
  <c r="AO173" i="48" s="1"/>
  <c r="AR179" i="48"/>
  <c r="AO179" i="48" s="1"/>
  <c r="AB179" i="48" s="1"/>
  <c r="AR78" i="48"/>
  <c r="AO78" i="48" s="1"/>
  <c r="AR174" i="48"/>
  <c r="AR275" i="48"/>
  <c r="AO275" i="48" s="1"/>
  <c r="AB275" i="48" s="1"/>
  <c r="AR447" i="48"/>
  <c r="AR151" i="48"/>
  <c r="AR1993" i="48"/>
  <c r="AR708" i="48"/>
  <c r="AR747" i="48"/>
  <c r="AR852" i="48"/>
  <c r="AR1081" i="48"/>
  <c r="AR2032" i="48"/>
  <c r="AR1307" i="48"/>
  <c r="AR972" i="48"/>
  <c r="AR1936" i="48"/>
  <c r="AR1624" i="48"/>
  <c r="AR1327" i="48"/>
  <c r="AR1956" i="48"/>
  <c r="AR1750" i="48"/>
  <c r="AR1790" i="48"/>
  <c r="AR907" i="48"/>
  <c r="AR769" i="48"/>
  <c r="AR1224" i="48"/>
  <c r="AR864" i="48"/>
  <c r="AR593" i="48"/>
  <c r="AR1897" i="48"/>
  <c r="AR1591" i="48"/>
  <c r="AR1778" i="48"/>
  <c r="AR1632" i="48"/>
  <c r="AR624" i="48"/>
  <c r="AR1470" i="48"/>
  <c r="AR1271" i="48"/>
  <c r="AR1159" i="48"/>
  <c r="AR688" i="48"/>
  <c r="AR1833" i="48"/>
  <c r="AR821" i="48"/>
  <c r="AR1931" i="48"/>
  <c r="AR464" i="48"/>
  <c r="AR502" i="48"/>
  <c r="AR180" i="48"/>
  <c r="AN180" i="48" s="1"/>
  <c r="AR1236" i="48"/>
  <c r="AR1217" i="48"/>
  <c r="AR2030" i="48"/>
  <c r="AR1392" i="48"/>
  <c r="AR880" i="48"/>
  <c r="AR569" i="48"/>
  <c r="AR633" i="48"/>
  <c r="AR1964" i="48"/>
  <c r="AR570" i="48"/>
  <c r="AR1293" i="48"/>
  <c r="AR1565" i="48"/>
  <c r="AR716" i="48"/>
  <c r="AR995" i="48"/>
  <c r="AR1814" i="48"/>
  <c r="AR1432" i="48"/>
  <c r="AR876" i="48"/>
  <c r="AR1585" i="48"/>
  <c r="AR1523" i="48"/>
  <c r="AR844" i="48"/>
  <c r="AR133" i="48"/>
  <c r="AR149" i="48"/>
  <c r="AO149" i="48" s="1"/>
  <c r="AR123" i="48"/>
  <c r="AR137" i="48"/>
  <c r="AO137" i="48" s="1"/>
  <c r="AR479" i="48"/>
  <c r="AR330" i="48"/>
  <c r="AR496" i="48"/>
  <c r="AR343" i="48"/>
  <c r="AR251" i="48"/>
  <c r="AO251" i="48" s="1"/>
  <c r="AB251" i="48" s="1"/>
  <c r="AR262" i="48"/>
  <c r="AR139" i="48"/>
  <c r="AR530" i="48"/>
  <c r="AR1397" i="48"/>
  <c r="AR810" i="48"/>
  <c r="AR1245" i="48"/>
  <c r="AR1163" i="48"/>
  <c r="AR1641" i="48"/>
  <c r="AR1300" i="48"/>
  <c r="AR1017" i="48"/>
  <c r="AR939" i="48"/>
  <c r="AR1888" i="48"/>
  <c r="AR1401" i="48"/>
  <c r="AR722" i="48"/>
  <c r="AR1555" i="48"/>
  <c r="AR602" i="48"/>
  <c r="AR1603" i="48"/>
  <c r="AR824" i="48"/>
  <c r="AR1213" i="48"/>
  <c r="AR1146" i="48"/>
  <c r="AR896" i="48"/>
  <c r="AR1151" i="48"/>
  <c r="AR790" i="48"/>
  <c r="AR1039" i="48"/>
  <c r="AR1447" i="48"/>
  <c r="AR2018" i="48"/>
  <c r="AR997" i="48"/>
  <c r="AR438" i="48"/>
  <c r="AR345" i="48"/>
  <c r="AR222" i="48"/>
  <c r="AO222" i="48" s="1"/>
  <c r="AR68" i="48"/>
  <c r="AO68" i="48" s="1"/>
  <c r="AR319" i="48"/>
  <c r="AR111" i="48"/>
  <c r="AO111" i="48" s="1"/>
  <c r="AR442" i="48"/>
  <c r="AR931" i="48"/>
  <c r="AR677" i="48"/>
  <c r="AR1128" i="48"/>
  <c r="AR1749" i="48"/>
  <c r="AR1295" i="48"/>
  <c r="AR676" i="48"/>
  <c r="AR744" i="48"/>
  <c r="AR1685" i="48"/>
  <c r="AR879" i="48"/>
  <c r="AR996" i="48"/>
  <c r="AR1502" i="48"/>
  <c r="AR1611" i="48"/>
  <c r="AR1263" i="48"/>
  <c r="AR1276" i="48"/>
  <c r="AR1053" i="48"/>
  <c r="AR1501" i="48"/>
  <c r="AR758" i="48"/>
  <c r="AR1643" i="48"/>
  <c r="AR959" i="48"/>
  <c r="AR1630" i="48"/>
  <c r="AR315" i="48"/>
  <c r="AR228" i="48"/>
  <c r="AO228" i="48" s="1"/>
  <c r="AB228" i="48" s="1"/>
  <c r="AR310" i="48"/>
  <c r="AR308" i="48"/>
  <c r="AR320" i="48"/>
  <c r="AR386" i="48"/>
  <c r="AR541" i="48"/>
  <c r="AR291" i="48"/>
  <c r="AO291" i="48" s="1"/>
  <c r="AR177" i="48"/>
  <c r="AO177" i="48" s="1"/>
  <c r="AR303" i="48"/>
  <c r="AR150" i="48"/>
  <c r="AN150" i="48" s="1"/>
  <c r="AR399" i="48"/>
  <c r="AR363" i="48"/>
  <c r="AR1898" i="48"/>
  <c r="AR1796" i="48"/>
  <c r="AR1208" i="48"/>
  <c r="AR1377" i="48"/>
  <c r="AR1400" i="48"/>
  <c r="AR1288" i="48"/>
  <c r="AR737" i="48"/>
  <c r="AR1129" i="48"/>
  <c r="AR1899" i="48"/>
  <c r="AR859" i="48"/>
  <c r="AR791" i="48"/>
  <c r="AR620" i="48"/>
  <c r="AR1637" i="48"/>
  <c r="AR1072" i="48"/>
  <c r="AR1120" i="48"/>
  <c r="AR2045" i="48"/>
  <c r="AR929" i="48"/>
  <c r="AR1669" i="48"/>
  <c r="AR921" i="48"/>
  <c r="AR1987" i="48"/>
  <c r="AR1823" i="48"/>
  <c r="AR436" i="48"/>
  <c r="AR383" i="48"/>
  <c r="AR553" i="48"/>
  <c r="AR838" i="48"/>
  <c r="AR793" i="48"/>
  <c r="AR1119" i="48"/>
  <c r="AR1584" i="48"/>
  <c r="AR805" i="48"/>
  <c r="AR1525" i="48"/>
  <c r="AR990" i="48"/>
  <c r="AR1981" i="48"/>
  <c r="AR1514" i="48"/>
  <c r="AR1388" i="48"/>
  <c r="AR1331" i="48"/>
  <c r="AR696" i="48"/>
  <c r="AR759" i="48"/>
  <c r="AR1279" i="48"/>
  <c r="AR1522" i="48"/>
  <c r="AR786" i="48"/>
  <c r="AR1297" i="48"/>
  <c r="AR1965" i="48"/>
  <c r="AR967" i="48"/>
  <c r="AR923" i="48"/>
  <c r="AR1619" i="48"/>
  <c r="AR1717" i="48"/>
  <c r="AR1075" i="48"/>
  <c r="AR119" i="48"/>
  <c r="AR238" i="48"/>
  <c r="AR454" i="48"/>
  <c r="AR349" i="48"/>
  <c r="AR425" i="48"/>
  <c r="AR248" i="48"/>
  <c r="AR405" i="48"/>
  <c r="AR461" i="48"/>
  <c r="AR451" i="48"/>
  <c r="AR1704" i="48"/>
  <c r="AR1463" i="48"/>
  <c r="AR1536" i="48"/>
  <c r="AR1009" i="48"/>
  <c r="AR1262" i="48"/>
  <c r="AR2013" i="48"/>
  <c r="AR2044" i="48"/>
  <c r="AR1809" i="48"/>
  <c r="AR650" i="48"/>
  <c r="AR661" i="48"/>
  <c r="AR766" i="48"/>
  <c r="AR898" i="48"/>
  <c r="AR963" i="48"/>
  <c r="AR1564" i="48"/>
  <c r="AR1102" i="48"/>
  <c r="AR596" i="48"/>
  <c r="AR1369" i="48"/>
  <c r="AR557" i="48"/>
  <c r="AR1840" i="48"/>
  <c r="AR822" i="48"/>
  <c r="AR1030" i="48"/>
  <c r="AR1665" i="48"/>
  <c r="AR1942" i="48"/>
  <c r="AR162" i="48"/>
  <c r="AO162" i="48" s="1"/>
  <c r="AR211" i="48"/>
  <c r="AO211" i="48" s="1"/>
  <c r="AR152" i="48"/>
  <c r="AR121" i="48"/>
  <c r="AR195" i="48"/>
  <c r="AR299" i="48"/>
  <c r="AO299" i="48" s="1"/>
  <c r="AB299" i="48" s="1"/>
  <c r="AR76" i="48"/>
  <c r="AR551" i="48"/>
  <c r="AR59" i="48"/>
  <c r="AR481" i="48"/>
  <c r="AR108" i="48"/>
  <c r="AO108" i="48" s="1"/>
  <c r="AR499" i="48"/>
  <c r="AR561" i="48"/>
  <c r="AR1484" i="48"/>
  <c r="AR1684" i="48"/>
  <c r="AR960" i="48"/>
  <c r="AR893" i="48"/>
  <c r="AR1925" i="48"/>
  <c r="AR1020" i="48"/>
  <c r="AR1234" i="48"/>
  <c r="AR1590" i="48"/>
  <c r="AR598" i="48"/>
  <c r="AR1425" i="48"/>
  <c r="AR666" i="48"/>
  <c r="AR1235" i="48"/>
  <c r="AR1737" i="48"/>
  <c r="AR1264" i="48"/>
  <c r="AR1558" i="48"/>
  <c r="AR1423" i="48"/>
  <c r="AR1078" i="48"/>
  <c r="AR889" i="48"/>
  <c r="AR1230" i="48"/>
  <c r="AR656" i="48"/>
  <c r="AR2029" i="48"/>
  <c r="AR1529" i="48"/>
  <c r="AR1286" i="48"/>
  <c r="AR1127" i="48"/>
  <c r="AR1751" i="48"/>
  <c r="AR1202" i="48"/>
  <c r="AR1548" i="48"/>
  <c r="AR1918" i="48"/>
  <c r="AR1986" i="48"/>
  <c r="AR462" i="48"/>
  <c r="AR428" i="48"/>
  <c r="AR307" i="48"/>
  <c r="AR312" i="48"/>
  <c r="AR409" i="48"/>
  <c r="AR268" i="48"/>
  <c r="AR265" i="48"/>
  <c r="AR88" i="48"/>
  <c r="AR532" i="48"/>
  <c r="AR833" i="48"/>
  <c r="AR1270" i="48"/>
  <c r="AR1511" i="48"/>
  <c r="AR1416" i="48"/>
  <c r="AR2014" i="48"/>
  <c r="AR1708" i="48"/>
  <c r="AR592" i="48"/>
  <c r="AR2008" i="48"/>
  <c r="AR1302" i="48"/>
  <c r="AR1742" i="48"/>
  <c r="AR795" i="48"/>
  <c r="AR719" i="48"/>
  <c r="AR951" i="48"/>
  <c r="AR1452" i="48"/>
  <c r="AR1346" i="48"/>
  <c r="AR1305" i="48"/>
  <c r="AR1724" i="48"/>
  <c r="AR1832" i="48"/>
  <c r="AR1507" i="48"/>
  <c r="AR109" i="48"/>
  <c r="AO109" i="48" s="1"/>
  <c r="AR453" i="48"/>
  <c r="AR477" i="48"/>
  <c r="AR236" i="48"/>
  <c r="AR60" i="48"/>
  <c r="AO60" i="48" s="1"/>
  <c r="AR318" i="48"/>
  <c r="AR202" i="48"/>
  <c r="AR1058" i="48"/>
  <c r="AR1191" i="48"/>
  <c r="AR1746" i="48"/>
  <c r="AR594" i="48"/>
  <c r="AR1740" i="48"/>
  <c r="AR922" i="48"/>
  <c r="AR1393" i="48"/>
  <c r="AR1326" i="48"/>
  <c r="AR1451" i="48"/>
  <c r="AR1460" i="48"/>
  <c r="AR1314" i="48"/>
  <c r="AR1002" i="48"/>
  <c r="AR1910" i="48"/>
  <c r="AR671" i="48"/>
  <c r="AR1560" i="48"/>
  <c r="AR1131" i="48"/>
  <c r="AR641" i="48"/>
  <c r="AR1465" i="48"/>
  <c r="AR1821" i="48"/>
  <c r="AR901" i="48"/>
  <c r="AR1329" i="48"/>
  <c r="AR1014" i="48"/>
  <c r="AR421" i="48"/>
  <c r="AR446" i="48"/>
  <c r="AR424" i="48"/>
  <c r="AR204" i="48"/>
  <c r="AO204" i="48" s="1"/>
  <c r="AR172" i="48"/>
  <c r="AO172" i="48" s="1"/>
  <c r="AR271" i="48"/>
  <c r="AO271" i="48" s="1"/>
  <c r="AB271" i="48" s="1"/>
  <c r="AR506" i="48"/>
  <c r="AR161" i="48"/>
  <c r="AR301" i="48"/>
  <c r="AR67" i="48"/>
  <c r="AO67" i="48" s="1"/>
  <c r="AR290" i="48"/>
  <c r="AR193" i="48"/>
  <c r="AR66" i="48"/>
  <c r="AR122" i="48"/>
  <c r="AO122" i="48" s="1"/>
  <c r="AR186" i="48"/>
  <c r="AR476" i="48"/>
  <c r="AR189" i="48"/>
  <c r="AO189" i="48" s="1"/>
  <c r="AB189" i="48" s="1"/>
  <c r="AR1941" i="48"/>
  <c r="AR1483" i="48"/>
  <c r="AR685" i="48"/>
  <c r="AR1760" i="48"/>
  <c r="AR1732" i="48"/>
  <c r="AR1318" i="48"/>
  <c r="AR1156" i="48"/>
  <c r="AR1412" i="48"/>
  <c r="AR1810" i="48"/>
  <c r="AR1108" i="48"/>
  <c r="AR1025" i="48"/>
  <c r="AR978" i="48"/>
  <c r="AR1990" i="48"/>
  <c r="AR1875" i="48"/>
  <c r="AR1803" i="48"/>
  <c r="AR745" i="48"/>
  <c r="AR1927" i="48"/>
  <c r="AR582" i="48"/>
  <c r="AR678" i="48"/>
  <c r="AR1503" i="48"/>
  <c r="AR1289" i="48"/>
  <c r="AR1773" i="48"/>
  <c r="AR1549" i="48"/>
  <c r="AR1517" i="48"/>
  <c r="AR994" i="48"/>
  <c r="AR1934" i="48"/>
  <c r="AR787" i="48"/>
  <c r="AR1804" i="48"/>
  <c r="AR387" i="48"/>
  <c r="AR369" i="48"/>
  <c r="AR198" i="48"/>
  <c r="AR252" i="48"/>
  <c r="AO252" i="48" s="1"/>
  <c r="AR225" i="48"/>
  <c r="AO225" i="48" s="1"/>
  <c r="AR587" i="48"/>
  <c r="AR717" i="48"/>
  <c r="AR1130" i="48"/>
  <c r="AR1164" i="48"/>
  <c r="AR1126" i="48"/>
  <c r="AR1904" i="48"/>
  <c r="AR1134" i="48"/>
  <c r="AR1911" i="48"/>
  <c r="AR1457" i="48"/>
  <c r="AR1710" i="48"/>
  <c r="AR658" i="48"/>
  <c r="AR1070" i="48"/>
  <c r="AR1545" i="48"/>
  <c r="AR1813" i="48"/>
  <c r="AR1574" i="48"/>
  <c r="AR1694" i="48"/>
  <c r="AR884" i="48"/>
  <c r="AR723" i="48"/>
  <c r="AR1727" i="48"/>
  <c r="AR1949" i="48"/>
  <c r="AR694" i="48"/>
  <c r="AR120" i="48"/>
  <c r="AO120" i="48" s="1"/>
  <c r="AR323" i="48"/>
  <c r="AR206" i="48"/>
  <c r="AO206" i="48" s="1"/>
  <c r="AR376" i="48"/>
  <c r="AR474" i="48"/>
  <c r="AR298" i="48"/>
  <c r="AR118" i="48"/>
  <c r="AO118" i="48" s="1"/>
  <c r="AR485" i="48"/>
  <c r="AR188" i="48"/>
  <c r="AO188" i="48" s="1"/>
  <c r="AR232" i="48"/>
  <c r="AO232" i="48" s="1"/>
  <c r="AR185" i="48"/>
  <c r="AO185" i="48" s="1"/>
  <c r="AR70" i="48"/>
  <c r="AR458" i="48"/>
  <c r="AR440" i="48"/>
  <c r="AR205" i="48"/>
  <c r="AR537" i="48"/>
  <c r="AR430" i="48"/>
  <c r="AR573" i="48"/>
  <c r="AR806" i="48"/>
  <c r="AR1048" i="48"/>
  <c r="AR914" i="48"/>
  <c r="AR872" i="48"/>
  <c r="AR564" i="48"/>
  <c r="AR2034" i="48"/>
  <c r="AR1711" i="48"/>
  <c r="AR1652" i="48"/>
  <c r="AR655" i="48"/>
  <c r="AR950" i="48"/>
  <c r="AR1991" i="48"/>
  <c r="AR1358" i="48"/>
  <c r="AR1086" i="48"/>
  <c r="AR850" i="48"/>
  <c r="AR1879" i="48"/>
  <c r="AR828" i="48"/>
  <c r="AR1893" i="48"/>
  <c r="AR1324" i="48"/>
  <c r="AR1917" i="48"/>
  <c r="AR608" i="48"/>
  <c r="AR1375" i="48"/>
  <c r="AR1135" i="48"/>
  <c r="AR601" i="48"/>
  <c r="AR1673" i="48"/>
  <c r="AR92" i="48"/>
  <c r="AR348" i="48"/>
  <c r="AR328" i="48"/>
  <c r="AR190" i="48"/>
  <c r="AO190" i="48" s="1"/>
  <c r="AR548" i="48"/>
  <c r="AR1728" i="48"/>
  <c r="AR976" i="48"/>
  <c r="AR911" i="48"/>
  <c r="AR1805" i="48"/>
  <c r="AR834" i="48"/>
  <c r="AR1649" i="48"/>
  <c r="AR1719" i="48"/>
  <c r="AR750" i="48"/>
  <c r="AR1362" i="48"/>
  <c r="AR1688" i="48"/>
  <c r="AR1080" i="48"/>
  <c r="AR1887" i="48"/>
  <c r="AR949" i="48"/>
  <c r="AR1830" i="48"/>
  <c r="AR1419" i="48"/>
  <c r="AR918" i="48"/>
  <c r="AR1480" i="48"/>
  <c r="AR1475" i="48"/>
  <c r="AR1342" i="48"/>
  <c r="AR1921" i="48"/>
  <c r="AR1583" i="48"/>
  <c r="AR823" i="48"/>
  <c r="AR1098" i="48"/>
  <c r="AR1930" i="48"/>
  <c r="AR1321" i="48"/>
  <c r="AR357" i="48"/>
  <c r="AR269" i="48"/>
  <c r="AR253" i="48"/>
  <c r="AR364" i="48"/>
  <c r="AR286" i="48"/>
  <c r="AO286" i="48" s="1"/>
  <c r="AB286" i="48" s="1"/>
  <c r="AR366" i="48"/>
  <c r="AR316" i="48"/>
  <c r="AR555" i="48"/>
  <c r="AR98" i="48"/>
  <c r="AR394" i="48"/>
  <c r="AR482" i="48"/>
  <c r="AR413" i="48"/>
  <c r="AR1357" i="48"/>
  <c r="AR2038" i="48"/>
  <c r="AR698" i="48"/>
  <c r="AR1368" i="48"/>
  <c r="AR1847" i="48"/>
  <c r="AR1572" i="48"/>
  <c r="AR1634" i="48"/>
  <c r="AR2027" i="48"/>
  <c r="AR1121" i="48"/>
  <c r="AR1977" i="48"/>
  <c r="AR1883" i="48"/>
  <c r="AR1889" i="48"/>
  <c r="AR1403" i="48"/>
  <c r="AR1901" i="48"/>
  <c r="AR1626" i="48"/>
  <c r="AR2046" i="48"/>
  <c r="AR646" i="48"/>
  <c r="AR941" i="48"/>
  <c r="AR866" i="48"/>
  <c r="AR178" i="48"/>
  <c r="AO178" i="48" s="1"/>
  <c r="AB178" i="48" s="1"/>
  <c r="AR339" i="48"/>
  <c r="AR184" i="48"/>
  <c r="AO184" i="48" s="1"/>
  <c r="AR254" i="48"/>
  <c r="AO254" i="48" s="1"/>
  <c r="AB254" i="48" s="1"/>
  <c r="AR803" i="48"/>
  <c r="AR1499" i="48"/>
  <c r="AR1363" i="48"/>
  <c r="AR1505" i="48"/>
  <c r="AR909" i="48"/>
  <c r="AR1140" i="48"/>
  <c r="AR1258" i="48"/>
  <c r="AR749" i="48"/>
  <c r="AR1430" i="48"/>
  <c r="AR1896" i="48"/>
  <c r="AR634" i="48"/>
  <c r="AR1594" i="48"/>
  <c r="AR1166" i="48"/>
  <c r="AR765" i="48"/>
  <c r="AR1868" i="48"/>
  <c r="AR910" i="48"/>
  <c r="AR778" i="48"/>
  <c r="AR1387" i="48"/>
  <c r="AR1487" i="48"/>
  <c r="AR1556" i="48"/>
  <c r="AR681" i="48"/>
  <c r="AR1762" i="48"/>
  <c r="AR1764" i="48"/>
  <c r="AR811" i="48"/>
  <c r="AR843" i="48"/>
  <c r="AR1464" i="48"/>
  <c r="AR1089" i="48"/>
  <c r="AR746" i="48"/>
  <c r="AR414" i="48"/>
  <c r="AR382" i="48"/>
  <c r="AR227" i="48"/>
  <c r="AR381" i="48"/>
  <c r="AR500" i="48"/>
  <c r="AR350" i="48"/>
  <c r="AR113" i="48"/>
  <c r="AR435" i="48"/>
  <c r="AR233" i="48"/>
  <c r="AR925" i="48"/>
  <c r="AR639" i="48"/>
  <c r="AR1171" i="48"/>
  <c r="AR1513" i="48"/>
  <c r="AR1867" i="48"/>
  <c r="AR695" i="48"/>
  <c r="AR651" i="48"/>
  <c r="AR1350" i="48"/>
  <c r="AR1227" i="48"/>
  <c r="AR1106" i="48"/>
  <c r="AR1961" i="48"/>
  <c r="AR1099" i="48"/>
  <c r="AR958" i="48"/>
  <c r="AR583" i="48"/>
  <c r="AR1811" i="48"/>
  <c r="AR1450" i="48"/>
  <c r="AR2052" i="48"/>
  <c r="AR738" i="48"/>
  <c r="AR1165" i="48"/>
  <c r="AR1952" i="48"/>
  <c r="AR1354" i="48"/>
  <c r="AR1190" i="48"/>
  <c r="AR1755" i="48"/>
  <c r="AR807" i="48"/>
  <c r="AR410" i="48"/>
  <c r="AR282" i="48"/>
  <c r="AO282" i="48" s="1"/>
  <c r="AR156" i="48"/>
  <c r="AN156" i="48" s="1"/>
  <c r="AR504" i="48"/>
  <c r="AR249" i="48"/>
  <c r="AO249" i="48" s="1"/>
  <c r="AB249" i="48" s="1"/>
  <c r="AR509" i="48"/>
  <c r="AR1582" i="48"/>
  <c r="AR1371" i="48"/>
  <c r="AR1599" i="48"/>
  <c r="AR1225" i="48"/>
  <c r="AR814" i="48"/>
  <c r="AR1344" i="48"/>
  <c r="AR1872" i="48"/>
  <c r="AR957" i="48"/>
  <c r="AR776" i="48"/>
  <c r="AR902" i="48"/>
  <c r="AR1409" i="48"/>
  <c r="AR917" i="48"/>
  <c r="AR686" i="48"/>
  <c r="AR2001" i="48"/>
  <c r="AR1448" i="48"/>
  <c r="AR1696" i="48"/>
  <c r="AR635" i="48"/>
  <c r="AR706" i="48"/>
  <c r="AR1046" i="48"/>
  <c r="AR809" i="48"/>
  <c r="AR798" i="48"/>
  <c r="AR456" i="48"/>
  <c r="AR199" i="48"/>
  <c r="AO199" i="48" s="1"/>
  <c r="AR412" i="48"/>
  <c r="AR342" i="48"/>
  <c r="AR334" i="48"/>
  <c r="AR450" i="48"/>
  <c r="AR545" i="48"/>
  <c r="AR2056" i="48"/>
  <c r="AR77" i="48"/>
  <c r="AO77" i="48" s="1"/>
  <c r="AB77" i="48" s="1"/>
  <c r="AR1472" i="48"/>
  <c r="AR1768" i="48"/>
  <c r="AR1866" i="48"/>
  <c r="AR617" i="48"/>
  <c r="AR993" i="48"/>
  <c r="AR2006" i="48"/>
  <c r="AR932" i="48"/>
  <c r="AR1984" i="48"/>
  <c r="AR1445" i="48"/>
  <c r="AR1084" i="48"/>
  <c r="AR1413" i="48"/>
  <c r="AR1793" i="48"/>
  <c r="AR614" i="48"/>
  <c r="AR863" i="48"/>
  <c r="AR944" i="48"/>
  <c r="AR1798" i="48"/>
  <c r="AR2019" i="48"/>
  <c r="AR273" i="48"/>
  <c r="AO273" i="48" s="1"/>
  <c r="AB273" i="48" s="1"/>
  <c r="AR371" i="48"/>
  <c r="AR392" i="48"/>
  <c r="AR201" i="48"/>
  <c r="AR753" i="48"/>
  <c r="AR755" i="48"/>
  <c r="AR615" i="48"/>
  <c r="AR1972" i="48"/>
  <c r="AR1825" i="48"/>
  <c r="AR894" i="48"/>
  <c r="AR1282" i="48"/>
  <c r="AR1712" i="48"/>
  <c r="AR1332" i="48"/>
  <c r="AR1852" i="48"/>
  <c r="AR1976" i="48"/>
  <c r="AR559" i="48"/>
  <c r="AR1160" i="48"/>
  <c r="AR590" i="48"/>
  <c r="AR1491" i="48"/>
  <c r="AR1250" i="48"/>
  <c r="AR604" i="48"/>
  <c r="AR1182" i="48"/>
  <c r="AR2039" i="48"/>
  <c r="AR826" i="48"/>
  <c r="AR672" i="48"/>
  <c r="AR687" i="48"/>
  <c r="AR1857" i="48"/>
  <c r="AR97" i="48"/>
  <c r="AN97" i="48" s="1"/>
  <c r="AR169" i="48"/>
  <c r="AR344" i="48"/>
  <c r="AR72" i="48"/>
  <c r="AR104" i="48"/>
  <c r="AR218" i="48"/>
  <c r="AR517" i="48"/>
  <c r="AR377" i="48"/>
  <c r="AR82" i="48"/>
  <c r="AO82" i="48" s="1"/>
  <c r="AR445" i="48"/>
  <c r="AR332" i="48"/>
  <c r="AR1676" i="48"/>
  <c r="AR1822" i="48"/>
  <c r="AR1670" i="48"/>
  <c r="AR1340" i="48"/>
  <c r="AR1370" i="48"/>
  <c r="AR1756" i="48"/>
  <c r="AR1873" i="48"/>
  <c r="AR1817" i="48"/>
  <c r="AR1521" i="48"/>
  <c r="AR1678" i="48"/>
  <c r="AR1636" i="48"/>
  <c r="AR1955" i="48"/>
  <c r="AR1477" i="48"/>
  <c r="AR1266" i="48"/>
  <c r="AR792" i="48"/>
  <c r="AR1834" i="48"/>
  <c r="AR1541" i="48"/>
  <c r="AR1610" i="48"/>
  <c r="AR1908" i="48"/>
  <c r="AR586" i="48"/>
  <c r="AR2009" i="48"/>
  <c r="AR1054" i="48"/>
  <c r="AR1769" i="48"/>
  <c r="AR595" i="48"/>
  <c r="AR581" i="48"/>
  <c r="AR1352" i="48"/>
  <c r="AR1786" i="48"/>
  <c r="AR1566" i="48"/>
  <c r="AR829" i="48"/>
  <c r="AR1238" i="48"/>
  <c r="AR1105" i="48"/>
  <c r="AR1446" i="48"/>
  <c r="AR622" i="48"/>
  <c r="AR1777" i="48"/>
  <c r="AR662" i="48"/>
  <c r="AR1096" i="48"/>
  <c r="AR2016" i="48"/>
  <c r="AR966" i="48"/>
  <c r="AR403" i="48"/>
  <c r="AR220" i="48"/>
  <c r="AO220" i="48" s="1"/>
  <c r="AR130" i="48"/>
  <c r="AO130" i="48" s="1"/>
  <c r="AB130" i="48" s="1"/>
  <c r="AR300" i="48"/>
  <c r="AR114" i="48"/>
  <c r="AO114" i="48" s="1"/>
  <c r="AR736" i="48"/>
  <c r="AR1154" i="48"/>
  <c r="AR1978" i="48"/>
  <c r="AR1186" i="48"/>
  <c r="AR1789" i="48"/>
  <c r="AR1614" i="48"/>
  <c r="AR1994" i="48"/>
  <c r="AR780" i="48"/>
  <c r="AR1550" i="48"/>
  <c r="AR1920" i="48"/>
  <c r="AR1348" i="48"/>
  <c r="AR1604" i="48"/>
  <c r="AR1169" i="48"/>
  <c r="AR1687" i="48"/>
  <c r="AR1891" i="48"/>
  <c r="AR841" i="48"/>
  <c r="AR643" i="48"/>
  <c r="AR1788" i="48"/>
  <c r="AR668" i="48"/>
  <c r="AR539" i="48"/>
  <c r="AR260" i="48"/>
  <c r="AR132" i="48"/>
  <c r="AR196" i="48"/>
  <c r="AO196" i="48" s="1"/>
  <c r="AB196" i="48" s="1"/>
  <c r="AR331" i="48"/>
  <c r="AR171" i="48"/>
  <c r="AR526" i="48"/>
  <c r="AR287" i="48"/>
  <c r="AR505" i="48"/>
  <c r="AR322" i="48"/>
  <c r="AR1900" i="48"/>
  <c r="AR693" i="48"/>
  <c r="AR730" i="48"/>
  <c r="AR1967" i="48"/>
  <c r="AR1204" i="48"/>
  <c r="AR800" i="48"/>
  <c r="AR1912" i="48"/>
  <c r="AR945" i="48"/>
  <c r="AR1237" i="48"/>
  <c r="AR1359" i="48"/>
  <c r="AR1782" i="48"/>
  <c r="AR1211" i="48"/>
  <c r="AR632" i="48"/>
  <c r="AR691" i="48"/>
  <c r="AR1018" i="48"/>
  <c r="AR1999" i="48"/>
  <c r="AR1795" i="48"/>
  <c r="AR875" i="48"/>
  <c r="AR1526" i="48"/>
  <c r="AR1468" i="48"/>
  <c r="AR1731" i="48"/>
  <c r="AR1104" i="48"/>
  <c r="AR1082" i="48"/>
  <c r="AR660" i="48"/>
  <c r="AR1544" i="48"/>
  <c r="AR1837" i="48"/>
  <c r="AR1304" i="48"/>
  <c r="AR1639" i="48"/>
  <c r="AR1438" i="48"/>
  <c r="AR605" i="48"/>
  <c r="AR735" i="48"/>
  <c r="AR970" i="48"/>
  <c r="AR659" i="48"/>
  <c r="AR1196" i="48"/>
  <c r="AR416" i="48"/>
  <c r="AR395" i="48"/>
  <c r="AR542" i="48"/>
  <c r="AR356" i="48"/>
  <c r="AR368" i="48"/>
  <c r="AR431" i="48"/>
  <c r="AR294" i="48"/>
  <c r="AO294" i="48" s="1"/>
  <c r="AR1681" i="48"/>
  <c r="AR1905" i="48"/>
  <c r="AR1797" i="48"/>
  <c r="AR1625" i="48"/>
  <c r="AR783" i="48"/>
  <c r="AR1389" i="48"/>
  <c r="AR1862" i="48"/>
  <c r="AR1033" i="48"/>
  <c r="AR740" i="48"/>
  <c r="AR1546" i="48"/>
  <c r="AR1615" i="48"/>
  <c r="AR1351" i="48"/>
  <c r="AR789" i="48"/>
  <c r="AR1996" i="48"/>
  <c r="AR1133" i="48"/>
  <c r="AR1581" i="48"/>
  <c r="AR1021" i="48"/>
  <c r="AR1148" i="48"/>
  <c r="AR1220" i="48"/>
  <c r="AR1385" i="48"/>
  <c r="AR1205" i="48"/>
  <c r="AR1079" i="48"/>
  <c r="AR1044" i="48"/>
  <c r="AR1145" i="48"/>
  <c r="AR1621" i="48"/>
  <c r="AR1510" i="48"/>
  <c r="AR1557" i="48"/>
  <c r="AR785" i="48"/>
  <c r="AR1478" i="48"/>
  <c r="AR699" i="48"/>
  <c r="AR62" i="48"/>
  <c r="AR292" i="48"/>
  <c r="AR147" i="48"/>
  <c r="AR437" i="48"/>
  <c r="AR313" i="48"/>
  <c r="AR160" i="48"/>
  <c r="AO160" i="48" s="1"/>
  <c r="AR508" i="48"/>
  <c r="AR183" i="48"/>
  <c r="AO183" i="48" s="1"/>
  <c r="AB183" i="48" s="1"/>
  <c r="AR2017" i="48"/>
  <c r="AR1197" i="48"/>
  <c r="AR1595" i="48"/>
  <c r="AR1943" i="48"/>
  <c r="AR1963" i="48"/>
  <c r="AR1421" i="48"/>
  <c r="AR1101" i="48"/>
  <c r="AR1411" i="48"/>
  <c r="AR1064" i="48"/>
  <c r="AR1528" i="48"/>
  <c r="AR1207" i="48"/>
  <c r="AR1353" i="48"/>
  <c r="AR1792" i="48"/>
  <c r="AR1422" i="48"/>
  <c r="AR1382" i="48"/>
  <c r="AR764" i="48"/>
  <c r="AR2047" i="48"/>
  <c r="AR305" i="48"/>
  <c r="AR459" i="48"/>
  <c r="AR492" i="48"/>
  <c r="AR524" i="48"/>
  <c r="AR825" i="48"/>
  <c r="AR2010" i="48"/>
  <c r="AR1215" i="48"/>
  <c r="AR1644" i="48"/>
  <c r="AR989" i="48"/>
  <c r="AR1436" i="48"/>
  <c r="AR652" i="48"/>
  <c r="AR899" i="48"/>
  <c r="AR1589" i="48"/>
  <c r="AR919" i="48"/>
  <c r="AR627" i="48"/>
  <c r="AR832" i="48"/>
  <c r="AR1424" i="48"/>
  <c r="AR871" i="48"/>
  <c r="AR1155" i="48"/>
  <c r="AR1747" i="48"/>
  <c r="AR1640" i="48"/>
  <c r="AR890" i="48"/>
  <c r="AR1417" i="48"/>
  <c r="AR1256" i="48"/>
  <c r="AR1431" i="48"/>
  <c r="AR1335" i="48"/>
  <c r="AR2054" i="48"/>
  <c r="AR762" i="48"/>
  <c r="AR415" i="48"/>
  <c r="AR370" i="48"/>
  <c r="AR107" i="48"/>
  <c r="AR295" i="48"/>
  <c r="AO295" i="48" s="1"/>
  <c r="AR518" i="48"/>
  <c r="AR106" i="48"/>
  <c r="AR224" i="48"/>
  <c r="AR411" i="48"/>
  <c r="AR145" i="48"/>
  <c r="AR388" i="48"/>
  <c r="AR484" i="48"/>
  <c r="AR164" i="48"/>
  <c r="AR94" i="48"/>
  <c r="AR1683" i="48"/>
  <c r="AR1366" i="48"/>
  <c r="AR1539" i="48"/>
  <c r="AR760" i="48"/>
  <c r="AR1001" i="48"/>
  <c r="AR626" i="48"/>
  <c r="AR621" i="48"/>
  <c r="AR665" i="48"/>
  <c r="AR1691" i="48"/>
  <c r="AR1818" i="48"/>
  <c r="AR1935" i="48"/>
  <c r="AR938" i="48"/>
  <c r="AR1068" i="48"/>
  <c r="AR1322" i="48"/>
  <c r="AR1806" i="48"/>
  <c r="AR948" i="48"/>
  <c r="AR1141" i="48"/>
  <c r="AR1498" i="48"/>
  <c r="AR1802" i="48"/>
  <c r="AR1277" i="48"/>
  <c r="AR1013" i="48"/>
  <c r="AR1267" i="48"/>
  <c r="AR1865" i="48"/>
  <c r="AR1838" i="48"/>
  <c r="AR684" i="48"/>
  <c r="AR2053" i="48"/>
  <c r="AR1854" i="48"/>
  <c r="AR347" i="48"/>
  <c r="AR74" i="48"/>
  <c r="AR352" i="48"/>
  <c r="AR241" i="48"/>
  <c r="AR71" i="48"/>
  <c r="AO71" i="48" s="1"/>
  <c r="AR110" i="48"/>
  <c r="AO110" i="48" s="1"/>
  <c r="AR514" i="48"/>
  <c r="AR420" i="48"/>
  <c r="AR406" i="48"/>
  <c r="AR1157" i="48"/>
  <c r="AR1243" i="48"/>
  <c r="AR1752" i="48"/>
  <c r="AR1520" i="48"/>
  <c r="AR1571" i="48"/>
  <c r="AR935" i="48"/>
  <c r="AR1597" i="48"/>
  <c r="AR1188" i="48"/>
  <c r="AR1880" i="48"/>
  <c r="AR1303" i="48"/>
  <c r="AR1686" i="48"/>
  <c r="AR640" i="48"/>
  <c r="AR1948" i="48"/>
  <c r="AR1396" i="48"/>
  <c r="AR858" i="48"/>
  <c r="AR1345" i="48"/>
  <c r="AR1569" i="48"/>
  <c r="AR709" i="48"/>
  <c r="AR266" i="48"/>
  <c r="AR434" i="48"/>
  <c r="AR373" i="48"/>
  <c r="AR379" i="48"/>
  <c r="AR144" i="48"/>
  <c r="AO144" i="48" s="1"/>
  <c r="AB144" i="48" s="1"/>
  <c r="AR433" i="48"/>
  <c r="AR401" i="48"/>
  <c r="AR432" i="48"/>
  <c r="AR58" i="48"/>
  <c r="AR155" i="48"/>
  <c r="AR158" i="48"/>
  <c r="AO158" i="48" s="1"/>
  <c r="AR276" i="48"/>
  <c r="AR215" i="48"/>
  <c r="AR441" i="48"/>
  <c r="AR208" i="48"/>
  <c r="AO208" i="48" s="1"/>
  <c r="AR263" i="48"/>
  <c r="AN263" i="48" s="1"/>
  <c r="AR1531" i="48"/>
  <c r="AR975" i="48"/>
  <c r="AR565" i="48"/>
  <c r="AR1272" i="48"/>
  <c r="AR1406" i="48"/>
  <c r="AR2025" i="48"/>
  <c r="AR1032" i="48"/>
  <c r="AR1926" i="48"/>
  <c r="AR1647" i="48"/>
  <c r="AR1365" i="48"/>
  <c r="AR979" i="48"/>
  <c r="AR763" i="48"/>
  <c r="AR1799" i="48"/>
  <c r="AR1725" i="48"/>
  <c r="AR1261" i="48"/>
  <c r="AR1008" i="48"/>
  <c r="AR1775" i="48"/>
  <c r="AR1005" i="48"/>
  <c r="AR1975" i="48"/>
  <c r="AR1734" i="48"/>
  <c r="AR1527" i="48"/>
  <c r="AR1758" i="48"/>
  <c r="AR1982" i="48"/>
  <c r="AR1306" i="48"/>
  <c r="AR1000" i="48"/>
  <c r="AR1029" i="48"/>
  <c r="AR1567" i="48"/>
  <c r="AR1612" i="48"/>
  <c r="AR378" i="48"/>
  <c r="AR471" i="48"/>
  <c r="AR210" i="48"/>
  <c r="AR469" i="48"/>
  <c r="AR256" i="48"/>
  <c r="AN256" i="48" s="1"/>
  <c r="AR1664" i="48"/>
  <c r="AR1281" i="48"/>
  <c r="AR1210" i="48"/>
  <c r="AR772" i="48"/>
  <c r="AR1490" i="48"/>
  <c r="AR999" i="48"/>
  <c r="AR1608" i="48"/>
  <c r="AR1559" i="48"/>
  <c r="AR1729" i="48"/>
  <c r="AR1600" i="48"/>
  <c r="AR1274" i="48"/>
  <c r="AR1255" i="48"/>
  <c r="AR1247" i="48"/>
  <c r="AR1518" i="48"/>
  <c r="AR611" i="48"/>
  <c r="AR1568" i="48"/>
  <c r="AR1950" i="48"/>
  <c r="AR1844" i="48"/>
  <c r="AR1966" i="48"/>
  <c r="AR1983" i="48"/>
  <c r="AR985" i="48"/>
  <c r="AR1860" i="48"/>
  <c r="AR704" i="48"/>
  <c r="AR1845" i="48"/>
  <c r="AR1962" i="48"/>
  <c r="AR1874" i="48"/>
  <c r="AR969" i="48"/>
  <c r="AR653" i="48"/>
  <c r="AR466" i="48"/>
  <c r="AR259" i="48"/>
  <c r="AO259" i="48" s="1"/>
  <c r="AB259" i="48" s="1"/>
  <c r="AR141" i="48"/>
  <c r="AR448" i="48"/>
  <c r="AR163" i="48"/>
  <c r="AO163" i="48" s="1"/>
  <c r="AR191" i="48"/>
  <c r="AR304" i="48"/>
  <c r="AR176" i="48"/>
  <c r="AO176" i="48" s="1"/>
  <c r="AR346" i="48"/>
  <c r="AR443" i="48"/>
  <c r="AR293" i="48"/>
  <c r="AR283" i="48"/>
  <c r="AR226" i="48"/>
  <c r="AO226" i="48" s="1"/>
  <c r="AB226" i="48" s="1"/>
  <c r="AR1328" i="48"/>
  <c r="AR1189" i="48"/>
  <c r="AR1593" i="48"/>
  <c r="AR851" i="48"/>
  <c r="AR675" i="48"/>
  <c r="AR1616" i="48"/>
  <c r="AR773" i="48"/>
  <c r="AR980" i="48"/>
  <c r="AR1629" i="48"/>
  <c r="AR1308" i="48"/>
  <c r="AR845" i="48"/>
  <c r="AR1456" i="48"/>
  <c r="AR1047" i="48"/>
  <c r="AR589" i="48"/>
  <c r="AR690" i="48"/>
  <c r="AR1097" i="48"/>
  <c r="AR1861" i="48"/>
  <c r="AR1139" i="48"/>
  <c r="AR1116" i="48"/>
  <c r="AR1173" i="48"/>
  <c r="AR777" i="48"/>
  <c r="AR905" i="48"/>
  <c r="AR1870" i="48"/>
  <c r="AR103" i="48"/>
  <c r="AO103" i="48" s="1"/>
  <c r="AR166" i="48"/>
  <c r="AO166" i="48" s="1"/>
  <c r="AB166" i="48" s="1"/>
  <c r="AR372" i="48"/>
  <c r="AR244" i="48"/>
  <c r="AN244" i="48" s="1"/>
  <c r="AR538" i="48"/>
  <c r="AR375" i="48"/>
  <c r="AR192" i="48"/>
  <c r="AR217" i="48"/>
  <c r="AR142" i="48"/>
  <c r="AO142" i="48" s="1"/>
  <c r="AB142" i="48" s="1"/>
  <c r="AR229" i="48"/>
  <c r="AR93" i="48"/>
  <c r="AN93" i="48" s="1"/>
  <c r="AR720" i="48"/>
  <c r="AR1736" i="48"/>
  <c r="AR903" i="48"/>
  <c r="AR1398" i="48"/>
  <c r="AR1929" i="48"/>
  <c r="AR1087" i="48"/>
  <c r="AR1065" i="48"/>
  <c r="AR1229" i="48"/>
  <c r="AR1175" i="48"/>
  <c r="AR733" i="48"/>
  <c r="AR1379" i="48"/>
  <c r="AR1885" i="48"/>
  <c r="AR1570" i="48"/>
  <c r="AR1709" i="48"/>
  <c r="AR1244" i="48"/>
  <c r="AR2042" i="48"/>
  <c r="AR1970" i="48"/>
  <c r="AR728" i="48"/>
  <c r="AR580" i="48"/>
  <c r="AR1339" i="48"/>
  <c r="AR417" i="48"/>
  <c r="AR544" i="48"/>
  <c r="AR497" i="48"/>
  <c r="AR361" i="48"/>
  <c r="AR327" i="48"/>
  <c r="AR83" i="48"/>
  <c r="AR314" i="48"/>
  <c r="AR95" i="48"/>
  <c r="AR129" i="48"/>
  <c r="AR1973" i="48"/>
  <c r="AR818" i="48"/>
  <c r="AR920" i="48"/>
  <c r="AR727" i="48"/>
  <c r="AR1437" i="48"/>
  <c r="AR1253" i="48"/>
  <c r="AR1093" i="48"/>
  <c r="AR1693" i="48"/>
  <c r="AR1607" i="48"/>
  <c r="AR2028" i="48"/>
  <c r="AR913" i="48"/>
  <c r="AR1466" i="48"/>
  <c r="AR892" i="48"/>
  <c r="AR761" i="48"/>
  <c r="AR1715" i="48"/>
  <c r="AR808" i="48"/>
  <c r="AR1884" i="48"/>
  <c r="AR804" i="48"/>
  <c r="AR1176" i="48"/>
  <c r="AR788" i="48"/>
  <c r="AR779" i="48"/>
  <c r="AR1181" i="48"/>
  <c r="AR1180" i="48"/>
  <c r="AR2050" i="48"/>
  <c r="AR1849" i="48"/>
  <c r="AR1779" i="48"/>
  <c r="AR674" i="48"/>
  <c r="AR1083" i="48"/>
  <c r="AR1107" i="48"/>
  <c r="AR1333" i="48"/>
  <c r="AR209" i="48"/>
  <c r="AO209" i="48" s="1"/>
  <c r="AR1085" i="48"/>
  <c r="AR697" i="48"/>
  <c r="AR1249" i="48"/>
  <c r="AR956" i="48"/>
  <c r="AR847" i="48"/>
  <c r="AR1690" i="48"/>
  <c r="AR1212" i="48"/>
  <c r="AR947" i="48"/>
  <c r="AR2012" i="48"/>
  <c r="AR937" i="48"/>
  <c r="AR1812" i="48"/>
  <c r="AR2011" i="48"/>
  <c r="AR1648" i="48"/>
  <c r="AR756" i="48"/>
  <c r="AR362" i="48"/>
  <c r="AR455" i="48"/>
  <c r="AR143" i="48"/>
  <c r="AO143" i="48" s="1"/>
  <c r="AR480" i="48"/>
  <c r="AR338" i="48"/>
  <c r="AR490" i="48"/>
  <c r="AR512" i="48"/>
  <c r="AR112" i="48"/>
  <c r="AR167" i="48"/>
  <c r="AO167" i="48" s="1"/>
  <c r="AR63" i="48"/>
  <c r="AR91" i="48"/>
  <c r="AR1015" i="48"/>
  <c r="AR1043" i="48"/>
  <c r="AR855" i="48"/>
  <c r="AR1223" i="48"/>
  <c r="AR1968" i="48"/>
  <c r="AR1035" i="48"/>
  <c r="AR1500" i="48"/>
  <c r="AR952" i="48"/>
  <c r="AR775" i="48"/>
  <c r="AR1384" i="48"/>
  <c r="AR1275" i="48"/>
  <c r="AR883" i="48"/>
  <c r="AR1730" i="48"/>
  <c r="AR600" i="48"/>
  <c r="AR1285" i="48"/>
  <c r="AR739" i="48"/>
  <c r="AR683" i="48"/>
  <c r="AR1124" i="48"/>
  <c r="AR891" i="48"/>
  <c r="AR558" i="48"/>
  <c r="AR385" i="48"/>
  <c r="AR1373" i="48"/>
  <c r="AR1317" i="48"/>
  <c r="AR752" i="48"/>
  <c r="AR1292" i="48"/>
  <c r="AR1118" i="48"/>
  <c r="AR721" i="48"/>
  <c r="AR2040" i="48"/>
  <c r="AR1759" i="48"/>
  <c r="AR1494" i="48"/>
  <c r="AR1864" i="48"/>
  <c r="AR1199" i="48"/>
  <c r="AR741" i="48"/>
  <c r="AR1374" i="48"/>
  <c r="AR1242" i="48"/>
  <c r="AR1088" i="48"/>
  <c r="AR1770" i="48"/>
  <c r="AR1284" i="48"/>
  <c r="AR812" i="48"/>
  <c r="AR1240" i="48"/>
  <c r="AR1028" i="48"/>
  <c r="AR2043" i="48"/>
  <c r="AR770" i="48"/>
  <c r="AR1061" i="48"/>
  <c r="AR713" i="48"/>
  <c r="AR612" i="48"/>
  <c r="AR1055" i="48"/>
  <c r="AR131" i="48"/>
  <c r="AO131" i="48" s="1"/>
  <c r="AB131" i="48" s="1"/>
  <c r="AR105" i="48"/>
  <c r="AR546" i="48"/>
  <c r="AR400" i="48"/>
  <c r="AR126" i="48"/>
  <c r="AR170" i="48"/>
  <c r="AR494" i="48"/>
  <c r="AR223" i="48"/>
  <c r="AR540" i="48"/>
  <c r="AR212" i="48"/>
  <c r="AO212" i="48" s="1"/>
  <c r="AB212" i="48" s="1"/>
  <c r="AR96" i="48"/>
  <c r="AO96" i="48" s="1"/>
  <c r="AR102" i="48"/>
  <c r="AR1150" i="48"/>
  <c r="AR827" i="48"/>
  <c r="AR560" i="48"/>
  <c r="AR1783" i="48"/>
  <c r="AR1627" i="48"/>
  <c r="AR1161" i="48"/>
  <c r="AR1458" i="48"/>
  <c r="AR1051" i="48"/>
  <c r="AR1268" i="48"/>
  <c r="AR988" i="48"/>
  <c r="AR568" i="48"/>
  <c r="AR1858" i="48"/>
  <c r="AR1320" i="48"/>
  <c r="AR867" i="48"/>
  <c r="AR1894" i="48"/>
  <c r="AR1488" i="48"/>
  <c r="AR1469" i="48"/>
  <c r="AR961" i="48"/>
  <c r="AR645" i="48"/>
  <c r="AR1113" i="48"/>
  <c r="AR2003" i="48"/>
  <c r="AR1132" i="48"/>
  <c r="AR874" i="48"/>
  <c r="AR515" i="48"/>
  <c r="AR219" i="48"/>
  <c r="AO219" i="48" s="1"/>
  <c r="AR324" i="48"/>
  <c r="AR452" i="48"/>
  <c r="AR1869" i="48"/>
  <c r="AR1462" i="48"/>
  <c r="AR1932" i="48"/>
  <c r="AR1187" i="48"/>
  <c r="AR1979" i="48"/>
  <c r="AR1062" i="48"/>
  <c r="AR1252" i="48"/>
  <c r="AR1721" i="48"/>
  <c r="AR1587" i="48"/>
  <c r="AR1003" i="48"/>
  <c r="AR1878" i="48"/>
  <c r="AR628" i="48"/>
  <c r="AR1024" i="48"/>
  <c r="AR1706" i="48"/>
  <c r="AR1183" i="48"/>
  <c r="AR1485" i="48"/>
  <c r="AR1592" i="48"/>
  <c r="AR767" i="48"/>
  <c r="AR1573" i="48"/>
  <c r="AR1787" i="48"/>
  <c r="AR856" i="48"/>
  <c r="AR1609" i="48"/>
  <c r="AR1111" i="48"/>
  <c r="AR1069" i="48"/>
  <c r="AR915" i="48"/>
  <c r="AR516" i="48"/>
  <c r="AR444" i="48"/>
  <c r="AR257" i="48"/>
  <c r="AR486" i="48"/>
  <c r="AR246" i="48"/>
  <c r="AR124" i="48"/>
  <c r="AR297" i="48"/>
  <c r="AR549" i="48"/>
  <c r="AR521" i="48"/>
  <c r="AR69" i="48"/>
  <c r="AR89" i="48"/>
  <c r="AO89" i="48" s="1"/>
  <c r="AR302" i="48"/>
  <c r="AR491" i="48"/>
  <c r="AR1471" i="48"/>
  <c r="AR682" i="48"/>
  <c r="AR1772" i="48"/>
  <c r="AR1992" i="48"/>
  <c r="AR579" i="48"/>
  <c r="AR1913" i="48"/>
  <c r="AR1666" i="48"/>
  <c r="AR575" i="48"/>
  <c r="AR1027" i="48"/>
  <c r="AR1579" i="48"/>
  <c r="AR1440" i="48"/>
  <c r="AR1278" i="48"/>
  <c r="AR1515" i="48"/>
  <c r="AR1074" i="48"/>
  <c r="AR1312" i="48"/>
  <c r="AR1241" i="48"/>
  <c r="AR1094" i="48"/>
  <c r="AR1827" i="48"/>
  <c r="AR1426" i="48"/>
  <c r="AR1909" i="48"/>
  <c r="AR981" i="48"/>
  <c r="AR771" i="48"/>
  <c r="AR1142" i="48"/>
  <c r="AR279" i="48"/>
  <c r="AR154" i="48"/>
  <c r="AR2031" i="48"/>
  <c r="AR1957" i="48"/>
  <c r="AR1859" i="48"/>
  <c r="AR1232" i="48"/>
  <c r="AR1882" i="48"/>
  <c r="AR1012" i="48"/>
  <c r="AR1800" i="48"/>
  <c r="AR1659" i="48"/>
  <c r="AR1656" i="48"/>
  <c r="AR2004" i="48"/>
  <c r="AR1919" i="48"/>
  <c r="AR1537" i="48"/>
  <c r="AR1052" i="48"/>
  <c r="AR1343" i="48"/>
  <c r="AR882" i="48"/>
  <c r="AR831" i="48"/>
  <c r="AR630" i="48"/>
  <c r="AR1218" i="48"/>
  <c r="AR1336" i="48"/>
  <c r="AR623" i="48"/>
  <c r="AR974" i="48"/>
  <c r="AR1646" i="48"/>
  <c r="AR1980" i="48"/>
  <c r="AR478" i="48"/>
  <c r="AR422" i="48"/>
  <c r="AR317" i="48"/>
  <c r="AR529" i="48"/>
  <c r="AR230" i="48"/>
  <c r="AR245" i="48"/>
  <c r="AR449" i="48"/>
  <c r="AR306" i="48"/>
  <c r="AR140" i="48"/>
  <c r="AR543" i="48"/>
  <c r="AR483" i="48"/>
  <c r="AR1672" i="48"/>
  <c r="AR1290" i="48"/>
  <c r="AR1575" i="48"/>
  <c r="AR1617" i="48"/>
  <c r="AR861" i="48"/>
  <c r="AR1843" i="48"/>
  <c r="AR1492" i="48"/>
  <c r="AR619" i="48"/>
  <c r="AR1041" i="48"/>
  <c r="AR1765" i="48"/>
  <c r="AR1361" i="48"/>
  <c r="AR1257" i="48"/>
  <c r="AR1299" i="48"/>
  <c r="AR1200" i="48"/>
  <c r="AR609" i="48"/>
  <c r="AR1311" i="48"/>
  <c r="AR1828" i="48"/>
  <c r="AR1863" i="48"/>
  <c r="AR1675" i="48"/>
  <c r="AR1031" i="48"/>
  <c r="AR603" i="48"/>
  <c r="AR703" i="48"/>
  <c r="AR768" i="48"/>
  <c r="AR1588" i="48"/>
  <c r="AR1184" i="48"/>
  <c r="AR1206" i="48"/>
  <c r="AR531" i="48"/>
  <c r="AR360" i="48"/>
  <c r="AR489" i="48"/>
  <c r="AR2021" i="48"/>
  <c r="AR1635" i="48"/>
  <c r="AR2005" i="48"/>
  <c r="AR1391" i="48"/>
  <c r="AR1022" i="48"/>
  <c r="AR1703" i="48"/>
  <c r="AR849" i="48"/>
  <c r="AR1006" i="48"/>
  <c r="AR1394" i="48"/>
  <c r="AR815" i="48"/>
  <c r="AR1420" i="48"/>
  <c r="AR1761" i="48"/>
  <c r="AR754" i="48"/>
  <c r="AR701" i="48"/>
  <c r="AR2024" i="48"/>
  <c r="AR1103" i="48"/>
  <c r="AR1722" i="48"/>
  <c r="AR1959" i="48"/>
  <c r="AR618" i="48"/>
  <c r="AR1667" i="48"/>
  <c r="AR1944" i="48"/>
  <c r="AR574" i="48"/>
  <c r="AR1042" i="48"/>
  <c r="AR946" i="48"/>
  <c r="AR984" i="48"/>
  <c r="AR237" i="48"/>
  <c r="AR243" i="48"/>
  <c r="AR380" i="48"/>
  <c r="AR81" i="48"/>
  <c r="AR280" i="48"/>
  <c r="AR533" i="48"/>
  <c r="AR203" i="48"/>
  <c r="AR125" i="48"/>
  <c r="AO125" i="48" s="1"/>
  <c r="AR261" i="48"/>
  <c r="AR418" i="48"/>
  <c r="AR1939" i="48"/>
  <c r="AR869" i="48"/>
  <c r="AR1349" i="48"/>
  <c r="AR1298" i="48"/>
  <c r="AR1177" i="48"/>
  <c r="AR836" i="48"/>
  <c r="AR1508" i="48"/>
  <c r="AR642" i="48"/>
  <c r="AR1763" i="48"/>
  <c r="AR1356" i="48"/>
  <c r="AR1855" i="48"/>
  <c r="AR1534" i="48"/>
  <c r="AR1974" i="48"/>
  <c r="AR1512" i="48"/>
  <c r="AR1434" i="48"/>
  <c r="AR1418" i="48"/>
  <c r="AR998" i="48"/>
  <c r="AR930" i="48"/>
  <c r="AR1489" i="48"/>
  <c r="AR1937" i="48"/>
  <c r="AR1562" i="48"/>
  <c r="AR1552" i="48"/>
  <c r="AR1198" i="48"/>
  <c r="AR284" i="48"/>
  <c r="AR181" i="48"/>
  <c r="AR127" i="48"/>
  <c r="AO127" i="48" s="1"/>
  <c r="AR157" i="48"/>
  <c r="AR527" i="48"/>
  <c r="AR796" i="48"/>
  <c r="AR1056" i="48"/>
  <c r="AR1871" i="48"/>
  <c r="AR857" i="48"/>
  <c r="AR669" i="48"/>
  <c r="AR928" i="48"/>
  <c r="AR1410" i="48"/>
  <c r="AR1958" i="48"/>
  <c r="AR1476" i="48"/>
  <c r="AR888" i="48"/>
  <c r="AR1504" i="48"/>
  <c r="AR1010" i="48"/>
  <c r="AR1246" i="48"/>
  <c r="AR1323" i="48"/>
  <c r="AR1744" i="48"/>
  <c r="AR908" i="48"/>
  <c r="AR1660" i="48"/>
  <c r="AR868" i="48"/>
  <c r="AR1254" i="48"/>
  <c r="AR1407" i="48"/>
  <c r="AR1554" i="48"/>
  <c r="AR2007" i="48"/>
  <c r="AR1038" i="48"/>
  <c r="AR1092" i="48"/>
  <c r="AR355" i="48"/>
  <c r="AR429" i="48"/>
  <c r="AR467" i="48"/>
  <c r="AR274" i="48"/>
  <c r="AR354" i="48"/>
  <c r="AR552" i="48"/>
  <c r="AR85" i="48"/>
  <c r="AO85" i="48" s="1"/>
  <c r="AR247" i="48"/>
  <c r="AO247" i="48" s="1"/>
  <c r="AR325" i="48"/>
  <c r="AR138" i="48"/>
  <c r="AR1524" i="48"/>
  <c r="AR1923" i="48"/>
  <c r="AR1360" i="48"/>
  <c r="AR2022" i="48"/>
  <c r="AR1682" i="48"/>
  <c r="AR2055" i="48"/>
  <c r="AR1364" i="48"/>
  <c r="AR1016" i="48"/>
  <c r="AR731" i="48"/>
  <c r="AR1831" i="48"/>
  <c r="AR1383" i="48"/>
  <c r="AR1767" i="48"/>
  <c r="AR1441" i="48"/>
  <c r="AR1114" i="48"/>
  <c r="AR2036" i="48"/>
  <c r="AR1940" i="48"/>
  <c r="AR1677" i="48"/>
  <c r="AR1509" i="48"/>
  <c r="AR1226" i="48"/>
  <c r="AR1877" i="48"/>
  <c r="AR1532" i="48"/>
  <c r="AR973" i="48"/>
  <c r="AR513" i="48"/>
  <c r="AR159" i="48"/>
  <c r="AN159" i="48" s="1"/>
  <c r="AR296" i="48"/>
  <c r="AR536" i="48"/>
  <c r="AR942" i="48"/>
  <c r="AR1493" i="48"/>
  <c r="AR1680" i="48"/>
  <c r="AR877" i="48"/>
  <c r="AR1497" i="48"/>
  <c r="AR702" i="48"/>
  <c r="AR962" i="48"/>
  <c r="AR1231" i="48"/>
  <c r="AR1815" i="48"/>
  <c r="AR1390" i="48"/>
  <c r="AR1781" i="48"/>
  <c r="AR1076" i="48"/>
  <c r="AR912" i="48"/>
  <c r="AR1835" i="48"/>
  <c r="AR1026" i="48"/>
  <c r="AR1716" i="48"/>
  <c r="AR1851" i="48"/>
  <c r="AR964" i="48"/>
  <c r="AR613" i="48"/>
  <c r="AR1428" i="48"/>
  <c r="AR1152" i="48"/>
  <c r="AR572" i="48"/>
  <c r="AR1309" i="48"/>
  <c r="AR1754" i="48"/>
  <c r="AR2002" i="48"/>
  <c r="AR1623" i="48"/>
  <c r="AR1496" i="48"/>
  <c r="AR1519" i="48"/>
  <c r="AR153" i="48"/>
  <c r="AO153" i="48" s="1"/>
  <c r="AR90" i="48"/>
  <c r="AO90" i="48" s="1"/>
  <c r="AR65" i="48"/>
  <c r="AO65" i="48" s="1"/>
  <c r="AR495" i="48"/>
  <c r="AR520" i="48"/>
  <c r="AR365" i="48"/>
  <c r="AR326" i="48"/>
  <c r="AR231" i="48"/>
  <c r="AR402" i="48"/>
  <c r="AR182" i="48"/>
  <c r="AO182" i="48" s="1"/>
  <c r="AR250" i="48"/>
  <c r="AR398" i="48"/>
  <c r="AR1618" i="48"/>
  <c r="AR732" i="48"/>
  <c r="AR670" i="48"/>
  <c r="AR1222" i="48"/>
  <c r="AR954" i="48"/>
  <c r="AR588" i="48"/>
  <c r="AR1602" i="48"/>
  <c r="AR926" i="48"/>
  <c r="AR1785" i="48"/>
  <c r="AR663" i="48"/>
  <c r="AR1650" i="48"/>
  <c r="AR1395" i="48"/>
  <c r="AR1214" i="48"/>
  <c r="AR1906" i="48"/>
  <c r="AR1193" i="48"/>
  <c r="AR1516" i="48"/>
  <c r="AR1907" i="48"/>
  <c r="AR501" i="48"/>
  <c r="AR216" i="48"/>
  <c r="AR285" i="48"/>
  <c r="AR281" i="48"/>
  <c r="AO281" i="48" s="1"/>
  <c r="AR1586" i="48"/>
  <c r="AR631" i="48"/>
  <c r="AR654" i="48"/>
  <c r="AR1280" i="48"/>
  <c r="AR1903" i="48"/>
  <c r="AR1399" i="48"/>
  <c r="AR1735" i="48"/>
  <c r="AR1700" i="48"/>
  <c r="AR1414" i="48"/>
  <c r="AR1705" i="48"/>
  <c r="AR782" i="48"/>
  <c r="AR1162" i="48"/>
  <c r="AR986" i="48"/>
  <c r="AR1658" i="48"/>
  <c r="AR1034" i="48"/>
  <c r="AR1985" i="48"/>
  <c r="AR1153" i="48"/>
  <c r="AR916" i="48"/>
  <c r="AR933" i="48"/>
  <c r="AR1137" i="48"/>
  <c r="AR1533" i="48"/>
  <c r="AR591" i="48"/>
  <c r="AR854" i="48"/>
  <c r="AR924" i="48"/>
  <c r="AR1194" i="48"/>
  <c r="AR267" i="48"/>
  <c r="AO267" i="48" s="1"/>
  <c r="AR393" i="48"/>
  <c r="AR396" i="48"/>
  <c r="AR321" i="48"/>
  <c r="AR270" i="48"/>
  <c r="AR333" i="48"/>
  <c r="AR165" i="48"/>
  <c r="AO165" i="48" s="1"/>
  <c r="AR457" i="48"/>
  <c r="AR554" i="48"/>
  <c r="AR473" i="48"/>
  <c r="AR115" i="48"/>
  <c r="AO115" i="48" s="1"/>
  <c r="AR470" i="48"/>
  <c r="AR563" i="48"/>
  <c r="AR711" i="48"/>
  <c r="AR1459" i="48"/>
  <c r="AR1714" i="48"/>
  <c r="AR1091" i="48"/>
  <c r="AR1578" i="48"/>
  <c r="AR578" i="48"/>
  <c r="AR1435" i="48"/>
  <c r="AR1239" i="48"/>
  <c r="AR1402" i="48"/>
  <c r="AR1892" i="48"/>
  <c r="AR1774" i="48"/>
  <c r="AR707" i="48"/>
  <c r="AR2049" i="48"/>
  <c r="AR1606" i="48"/>
  <c r="AR498" i="48"/>
  <c r="AR136" i="48"/>
  <c r="AR234" i="48"/>
  <c r="AO234" i="48" s="1"/>
  <c r="AR337" i="48"/>
  <c r="AR535" i="48"/>
  <c r="AR408" i="48"/>
  <c r="AR1816" i="48"/>
  <c r="AR1461" i="48"/>
  <c r="AR1330" i="48"/>
  <c r="AR886" i="48"/>
  <c r="AR2033" i="48"/>
  <c r="AR1695" i="48"/>
  <c r="AR1784" i="48"/>
  <c r="AR647" i="48"/>
  <c r="AR1429" i="48"/>
  <c r="AR1294" i="48"/>
  <c r="AR1915" i="48"/>
  <c r="AR1633" i="48"/>
  <c r="AR1989" i="48"/>
  <c r="AR1473" i="48"/>
  <c r="AR1953" i="48"/>
  <c r="AR1757" i="48"/>
  <c r="AR1095" i="48"/>
  <c r="AR1209" i="48"/>
  <c r="AR1442" i="48"/>
  <c r="AR1601" i="48"/>
  <c r="AR1576" i="48"/>
  <c r="AR1050" i="48"/>
  <c r="AR1748" i="48"/>
  <c r="AR472" i="48"/>
  <c r="AR168" i="48"/>
  <c r="AR510" i="48"/>
  <c r="AR397" i="48"/>
  <c r="AR242" i="48"/>
  <c r="AR419" i="48"/>
  <c r="AR390" i="48"/>
  <c r="AR278" i="48"/>
  <c r="AO278" i="48" s="1"/>
  <c r="AB278" i="48" s="1"/>
  <c r="AR982" i="48"/>
  <c r="AR1620" i="48"/>
  <c r="AR1824" i="48"/>
  <c r="AR689" i="48"/>
  <c r="AR1376" i="48"/>
  <c r="AR1753" i="48"/>
  <c r="AR1310" i="48"/>
  <c r="AR1122" i="48"/>
  <c r="AR1216" i="48"/>
  <c r="AR1801" i="48"/>
  <c r="AR1444" i="48"/>
  <c r="AR1547" i="48"/>
  <c r="AR636" i="48"/>
  <c r="AR1655" i="48"/>
  <c r="AR724" i="48"/>
  <c r="AR1057" i="48"/>
  <c r="AR1679" i="48"/>
  <c r="AR1138" i="48"/>
  <c r="AR801" i="48"/>
  <c r="AR1168" i="48"/>
  <c r="AR679" i="48"/>
  <c r="AR1296" i="48"/>
  <c r="AR638" i="48"/>
  <c r="AR1553" i="48"/>
  <c r="AR1642" i="48"/>
  <c r="AR1850" i="48"/>
  <c r="AR1946" i="48"/>
  <c r="AR1167" i="48"/>
  <c r="AR101" i="48"/>
  <c r="AR146" i="48"/>
  <c r="AR547" i="48"/>
  <c r="AR1273" i="48"/>
  <c r="AR1408" i="48"/>
  <c r="AR2000" i="48"/>
  <c r="AR1479" i="48"/>
  <c r="AR1066" i="48"/>
  <c r="AR1540" i="48"/>
  <c r="AR1856" i="48"/>
  <c r="AR1174" i="48"/>
  <c r="AR1372" i="48"/>
  <c r="AR870" i="48"/>
  <c r="AR1807" i="48"/>
  <c r="AR794" i="48"/>
  <c r="AR873" i="48"/>
  <c r="AR1071" i="48"/>
  <c r="AR1820" i="48"/>
  <c r="AR86" i="48"/>
  <c r="AR353" i="48"/>
  <c r="AR264" i="48"/>
  <c r="AR460" i="48"/>
  <c r="AR1378" i="48"/>
  <c r="AR900" i="48"/>
  <c r="AR1654" i="48"/>
  <c r="AR1622" i="48"/>
  <c r="AR1538" i="48"/>
  <c r="AR934" i="48"/>
  <c r="AR710" i="48"/>
  <c r="AR1219" i="48"/>
  <c r="AR1698" i="48"/>
  <c r="AR1701" i="48"/>
  <c r="AR2048" i="48"/>
  <c r="AR1073" i="48"/>
  <c r="AR830" i="48"/>
  <c r="AR885" i="48"/>
  <c r="AR965" i="48"/>
  <c r="AR200" i="48"/>
  <c r="AR488" i="48"/>
  <c r="AR1771" i="48"/>
  <c r="AR1481" i="48"/>
  <c r="AR734" i="48"/>
  <c r="AR1841" i="48"/>
  <c r="AR1090" i="48"/>
  <c r="AR718" i="48"/>
  <c r="AR1467" i="48"/>
  <c r="AR1334" i="48"/>
  <c r="AR1580" i="48"/>
  <c r="AR1638" i="48"/>
  <c r="AR1743" i="48"/>
  <c r="AR1248" i="48"/>
  <c r="AR1924" i="48"/>
  <c r="AR1386" i="48"/>
  <c r="AR1455" i="48"/>
  <c r="AR1158" i="48"/>
  <c r="AR983" i="48"/>
  <c r="AR2020" i="48"/>
  <c r="AR927" i="48"/>
  <c r="AR1495" i="48"/>
  <c r="AR1998" i="48"/>
  <c r="AR1259" i="48"/>
  <c r="AR1195" i="48"/>
  <c r="AR1439" i="48"/>
  <c r="AR1019" i="48"/>
  <c r="AR1007" i="48"/>
  <c r="AR862" i="48"/>
  <c r="AR57" i="48"/>
  <c r="AN57" i="48" s="1"/>
  <c r="AS57" i="48"/>
  <c r="U18" i="72" a="1"/>
  <c r="AO57" i="48"/>
  <c r="AB57" i="48" s="1"/>
  <c r="AB122" i="48"/>
  <c r="X20" i="46"/>
  <c r="Y20" i="46"/>
  <c r="Y19" i="46"/>
  <c r="X19" i="46"/>
  <c r="X21" i="46"/>
  <c r="X8" i="46"/>
  <c r="Y8" i="46"/>
  <c r="Y9" i="46"/>
  <c r="X7" i="46"/>
  <c r="Y7" i="46"/>
  <c r="X9" i="46"/>
  <c r="Y21" i="46"/>
  <c r="U7" i="72" a="1"/>
  <c r="U7" i="72" s="1"/>
  <c r="EU13" i="12"/>
  <c r="CM19" i="12"/>
  <c r="EO24" i="12"/>
  <c r="EU26" i="12"/>
  <c r="CS16" i="12"/>
  <c r="EB20" i="12"/>
  <c r="EA19" i="12"/>
  <c r="AD12" i="12"/>
  <c r="AS17" i="12"/>
  <c r="BQ23" i="12"/>
  <c r="BH29" i="12"/>
  <c r="D22" i="12"/>
  <c r="BP24" i="12"/>
  <c r="DN18" i="12"/>
  <c r="ES14" i="12"/>
  <c r="BG20" i="12"/>
  <c r="DY19" i="12"/>
  <c r="M19" i="12"/>
  <c r="CE16" i="12"/>
  <c r="AK24" i="12"/>
  <c r="DJ30" i="12"/>
  <c r="DF22" i="12"/>
  <c r="AM18" i="12"/>
  <c r="DU21" i="12"/>
  <c r="EC21" i="12"/>
  <c r="G23" i="12"/>
  <c r="CY29" i="12"/>
  <c r="DZ22" i="12"/>
  <c r="X19" i="12"/>
  <c r="CE24" i="12"/>
  <c r="AK20" i="12"/>
  <c r="DJ14" i="12"/>
  <c r="DO22" i="12"/>
  <c r="CJ19" i="12"/>
  <c r="CC18" i="12"/>
  <c r="BD27" i="12"/>
  <c r="BW11" i="12"/>
  <c r="ED30" i="12"/>
  <c r="AA24" i="12"/>
  <c r="DS17" i="12"/>
  <c r="AQ14" i="12"/>
  <c r="GU24" i="12"/>
  <c r="CA18" i="12"/>
  <c r="U22" i="12"/>
  <c r="CF14" i="12"/>
  <c r="ES20" i="12"/>
  <c r="BT21" i="12"/>
  <c r="DU13" i="12"/>
  <c r="CP12" i="12"/>
  <c r="AW15" i="12"/>
  <c r="DV18" i="12"/>
  <c r="I15" i="12"/>
  <c r="CT14" i="12"/>
  <c r="DD18" i="12"/>
  <c r="EF12" i="12"/>
  <c r="AL20" i="12"/>
  <c r="AQ10" i="12"/>
  <c r="W28" i="12"/>
  <c r="DK21" i="12"/>
  <c r="BC30" i="12"/>
  <c r="ED13" i="12"/>
  <c r="BN12" i="12"/>
  <c r="AP22" i="12"/>
  <c r="AC24" i="12"/>
  <c r="BW18" i="12"/>
  <c r="AY27" i="12"/>
  <c r="DC15" i="12"/>
  <c r="DQ21" i="12"/>
  <c r="AY17" i="12"/>
  <c r="ER25" i="12"/>
  <c r="AB26" i="12"/>
  <c r="M15" i="12"/>
  <c r="DT16" i="12"/>
  <c r="BG23" i="12"/>
  <c r="AA10" i="12"/>
  <c r="BB28" i="12"/>
  <c r="DO23" i="12"/>
  <c r="BZ25" i="12"/>
  <c r="DW28" i="12"/>
  <c r="ER28" i="12"/>
  <c r="G13" i="12"/>
  <c r="DM24" i="12"/>
  <c r="BT19" i="12"/>
  <c r="CG29" i="12"/>
  <c r="EE11" i="12"/>
  <c r="BV12" i="12"/>
  <c r="CZ12" i="12"/>
  <c r="M21" i="12"/>
  <c r="AI27" i="12"/>
  <c r="EK20" i="12"/>
  <c r="DG11" i="12"/>
  <c r="CO22" i="12"/>
  <c r="AZ14" i="12"/>
  <c r="EG26" i="12"/>
  <c r="EB22" i="12"/>
  <c r="BC29" i="12"/>
  <c r="CK30" i="12"/>
  <c r="D29" i="12"/>
  <c r="EK26" i="12"/>
  <c r="EL19" i="12"/>
  <c r="CV30" i="12"/>
  <c r="EH20" i="12"/>
  <c r="BZ19" i="12"/>
  <c r="AN25" i="12"/>
  <c r="EF22" i="12"/>
  <c r="CB14" i="12"/>
  <c r="CT22" i="12"/>
  <c r="EE20" i="12"/>
  <c r="DD12" i="12"/>
  <c r="DB18" i="12"/>
  <c r="O19" i="12"/>
  <c r="CY23" i="12"/>
  <c r="F24" i="12"/>
  <c r="FH20" i="12"/>
  <c r="CH30" i="12"/>
  <c r="N29" i="12"/>
  <c r="BG28" i="12"/>
  <c r="CS14" i="12"/>
  <c r="CP10" i="12"/>
  <c r="CN13" i="12"/>
  <c r="AV15" i="12"/>
  <c r="K14" i="12"/>
  <c r="E28" i="12"/>
  <c r="CI16" i="12"/>
  <c r="DS22" i="12"/>
  <c r="X28" i="12"/>
  <c r="DX16" i="12"/>
  <c r="DZ12" i="12"/>
  <c r="BF17" i="12"/>
  <c r="BO19" i="12"/>
  <c r="DV20" i="12"/>
  <c r="CB26" i="12"/>
  <c r="AI15" i="12"/>
  <c r="DN16" i="12"/>
  <c r="BC21" i="12"/>
  <c r="I10" i="12"/>
  <c r="BO26" i="12"/>
  <c r="EO15" i="12"/>
  <c r="CJ15" i="12"/>
  <c r="ER18" i="12"/>
  <c r="AH18" i="12"/>
  <c r="BU29" i="12"/>
  <c r="P15" i="12"/>
  <c r="BN16" i="12"/>
  <c r="CT13" i="12"/>
  <c r="V15" i="12"/>
  <c r="BL14" i="12"/>
  <c r="J10" i="12"/>
  <c r="CC27" i="12"/>
  <c r="BQ10" i="12"/>
  <c r="BL29" i="12"/>
  <c r="DF18" i="12"/>
  <c r="DP26" i="12"/>
  <c r="EK29" i="12"/>
  <c r="BY19" i="12"/>
  <c r="BA22" i="12"/>
  <c r="AK16" i="12"/>
  <c r="DV25" i="12"/>
  <c r="BV22" i="12"/>
  <c r="E21" i="12"/>
  <c r="DQ13" i="12"/>
  <c r="D28" i="12"/>
  <c r="BI30" i="12"/>
  <c r="BV17" i="12"/>
  <c r="EL13" i="12"/>
  <c r="BP28" i="12"/>
  <c r="BK24" i="12"/>
  <c r="N22" i="12"/>
  <c r="ET28" i="12"/>
  <c r="AZ24" i="12"/>
  <c r="BI16" i="12"/>
  <c r="BM22" i="12"/>
  <c r="Y10" i="12"/>
  <c r="AK26" i="12"/>
  <c r="AP20" i="12"/>
  <c r="EL10" i="12"/>
  <c r="DP28" i="12"/>
  <c r="BU18" i="12"/>
  <c r="EJ13" i="12"/>
  <c r="E20" i="12"/>
  <c r="BF10" i="12"/>
  <c r="BX16" i="12"/>
  <c r="BE11" i="12"/>
  <c r="DB12" i="12"/>
  <c r="BS25" i="12"/>
  <c r="CG17" i="12"/>
  <c r="EN12" i="12"/>
  <c r="EO19" i="12"/>
  <c r="CL11" i="12"/>
  <c r="EF16" i="12"/>
  <c r="AO16" i="12"/>
  <c r="CH14" i="12"/>
  <c r="DM23" i="12"/>
  <c r="EM13" i="12"/>
  <c r="CV21" i="12"/>
  <c r="CV17" i="12"/>
  <c r="BT28" i="12"/>
  <c r="CR25" i="12"/>
  <c r="AG23" i="12"/>
  <c r="DA20" i="12"/>
  <c r="R29" i="12"/>
  <c r="DC11" i="12"/>
  <c r="AA23" i="12"/>
  <c r="BZ15" i="12"/>
  <c r="BC15" i="12"/>
  <c r="AX26" i="12"/>
  <c r="DG10" i="12"/>
  <c r="AS23" i="12"/>
  <c r="D20" i="12"/>
  <c r="AH12" i="12"/>
  <c r="Y18" i="12"/>
  <c r="DP24" i="12"/>
  <c r="AO25" i="12"/>
  <c r="BK23" i="12"/>
  <c r="AJ21" i="12"/>
  <c r="BV19" i="12"/>
  <c r="CW24" i="12"/>
  <c r="CU29" i="12"/>
  <c r="AX17" i="12"/>
  <c r="CP16" i="12"/>
  <c r="R18" i="12"/>
  <c r="CY17" i="12"/>
  <c r="FH22" i="12"/>
  <c r="DF28" i="12"/>
  <c r="CJ17" i="12"/>
  <c r="Q12" i="12"/>
  <c r="CJ18" i="12"/>
  <c r="AZ27" i="12"/>
  <c r="R19" i="12"/>
  <c r="CF19" i="12"/>
  <c r="DY22" i="12"/>
  <c r="AT11" i="12"/>
  <c r="N25" i="12"/>
  <c r="CE13" i="12"/>
  <c r="BS28" i="12"/>
  <c r="I16" i="12"/>
  <c r="BF13" i="12"/>
  <c r="X30" i="12"/>
  <c r="CD29" i="12"/>
  <c r="EF29" i="12"/>
  <c r="CI18" i="12"/>
  <c r="BT26" i="12"/>
  <c r="AK28" i="12"/>
  <c r="S13" i="12"/>
  <c r="AM20" i="12"/>
  <c r="CF28" i="12"/>
  <c r="EH30" i="12"/>
  <c r="EI25" i="12"/>
  <c r="BN18" i="12"/>
  <c r="EE21" i="12"/>
  <c r="N14" i="12"/>
  <c r="CT20" i="12"/>
  <c r="J18" i="12"/>
  <c r="CU10" i="12"/>
  <c r="O29" i="12"/>
  <c r="DQ11" i="12"/>
  <c r="AR15" i="12"/>
  <c r="AN28" i="12"/>
  <c r="AP24" i="12"/>
  <c r="ET19" i="12"/>
  <c r="CA21" i="12"/>
  <c r="CE19" i="12"/>
  <c r="DQ12" i="12"/>
  <c r="DH30" i="12"/>
  <c r="AT29" i="12"/>
  <c r="AE15" i="12"/>
  <c r="EI23" i="12"/>
  <c r="E29" i="12"/>
  <c r="DF24" i="12"/>
  <c r="J24" i="12"/>
  <c r="EO21" i="12"/>
  <c r="AY29" i="12"/>
  <c r="CV14" i="12"/>
  <c r="AQ17" i="12"/>
  <c r="CB22" i="12"/>
  <c r="CC15" i="12"/>
  <c r="CU11" i="12"/>
  <c r="DM29" i="12"/>
  <c r="BF19" i="12"/>
  <c r="AF16" i="12"/>
  <c r="CM24" i="12"/>
  <c r="BD28" i="12"/>
  <c r="DE29" i="12"/>
  <c r="Y14" i="12"/>
  <c r="AY22" i="12"/>
  <c r="DO13" i="12"/>
  <c r="EN10" i="12"/>
  <c r="CX11" i="12"/>
  <c r="BI14" i="12"/>
  <c r="EP22" i="12"/>
  <c r="DN26" i="12"/>
  <c r="BV25" i="12"/>
  <c r="Q29" i="12"/>
  <c r="CX27" i="12"/>
  <c r="CP20" i="12"/>
  <c r="AU22" i="12"/>
  <c r="T27" i="12"/>
  <c r="DL16" i="12"/>
  <c r="BC19" i="12"/>
  <c r="CE20" i="12"/>
  <c r="CR24" i="12"/>
  <c r="DU30" i="12"/>
  <c r="W27" i="12"/>
  <c r="EH15" i="12"/>
  <c r="CS30" i="12"/>
  <c r="CR28" i="12"/>
  <c r="U26" i="12"/>
  <c r="AC22" i="12"/>
  <c r="O26" i="12"/>
  <c r="AW24" i="12"/>
  <c r="E24" i="12"/>
  <c r="AJ26" i="12"/>
  <c r="DE23" i="12"/>
  <c r="F29" i="12"/>
  <c r="CQ27" i="12"/>
  <c r="DH22" i="12"/>
  <c r="EM28" i="12"/>
  <c r="CU28" i="12"/>
  <c r="CD23" i="12"/>
  <c r="BV21" i="12"/>
  <c r="AW26" i="12"/>
  <c r="AT27" i="12"/>
  <c r="BH28" i="12"/>
  <c r="EM25" i="12"/>
  <c r="CS13" i="12"/>
  <c r="AL19" i="12"/>
  <c r="BF15" i="12"/>
  <c r="CW26" i="12"/>
  <c r="T10" i="12"/>
  <c r="CC25" i="12"/>
  <c r="AD24" i="12"/>
  <c r="N17" i="12"/>
  <c r="BZ27" i="12"/>
  <c r="EJ23" i="12"/>
  <c r="DW20" i="12"/>
  <c r="CT18" i="12"/>
  <c r="AW10" i="12"/>
  <c r="DO27" i="12"/>
  <c r="DZ21" i="12"/>
  <c r="CI23" i="12"/>
  <c r="AI14" i="12"/>
  <c r="BH22" i="12"/>
  <c r="BA19" i="12"/>
  <c r="DZ13" i="12"/>
  <c r="T29" i="12"/>
  <c r="BN10" i="12"/>
  <c r="I21" i="12"/>
  <c r="J25" i="12"/>
  <c r="DW12" i="12"/>
  <c r="AJ12" i="12"/>
  <c r="CH11" i="12"/>
  <c r="AO28" i="12"/>
  <c r="EQ24" i="12"/>
  <c r="EA12" i="12"/>
  <c r="DX10" i="12"/>
  <c r="BL12" i="12"/>
  <c r="CH17" i="12"/>
  <c r="BH18" i="12"/>
  <c r="J30" i="12"/>
  <c r="AW30" i="12"/>
  <c r="CQ29" i="12"/>
  <c r="EC28" i="12"/>
  <c r="CO14" i="12"/>
  <c r="H16" i="12"/>
  <c r="CC26" i="12"/>
  <c r="AK29" i="12"/>
  <c r="DD17" i="12"/>
  <c r="AR30" i="12"/>
  <c r="CA11" i="12"/>
  <c r="BM29" i="12"/>
  <c r="Q27" i="12"/>
  <c r="ET30" i="12"/>
  <c r="M16" i="12"/>
  <c r="ET10" i="12"/>
  <c r="CF25" i="12"/>
  <c r="BB10" i="12"/>
  <c r="EF15" i="12"/>
  <c r="DS20" i="12"/>
  <c r="AC28" i="12"/>
  <c r="BU10" i="12"/>
  <c r="S23" i="12"/>
  <c r="D16" i="12"/>
  <c r="BS16" i="12"/>
  <c r="ED22" i="12"/>
  <c r="DN21" i="12"/>
  <c r="BY16" i="12"/>
  <c r="AT25" i="12"/>
  <c r="BF25" i="12"/>
  <c r="M18" i="12"/>
  <c r="BH13" i="12"/>
  <c r="L12" i="12"/>
  <c r="CO16" i="12"/>
  <c r="CZ16" i="12"/>
  <c r="DI27" i="12"/>
  <c r="AN23" i="12"/>
  <c r="ET25" i="12"/>
  <c r="AI13" i="12"/>
  <c r="DK30" i="12"/>
  <c r="D14" i="12"/>
  <c r="CC24" i="12"/>
  <c r="CP21" i="12"/>
  <c r="CK12" i="12"/>
  <c r="BK29" i="12"/>
  <c r="CM25" i="12"/>
  <c r="CJ29" i="12"/>
  <c r="S18" i="12"/>
  <c r="AK21" i="12"/>
  <c r="CE21" i="12"/>
  <c r="EM29" i="12"/>
  <c r="BG10" i="12"/>
  <c r="CC21" i="12"/>
  <c r="EP26" i="12"/>
  <c r="AH14" i="12"/>
  <c r="CO10" i="12"/>
  <c r="S29" i="12"/>
  <c r="K24" i="12"/>
  <c r="V20" i="12"/>
  <c r="DO26" i="12"/>
  <c r="ER26" i="12"/>
  <c r="AX28" i="12"/>
  <c r="CG19" i="12"/>
  <c r="AN22" i="12"/>
  <c r="DM13" i="12"/>
  <c r="DS11" i="12"/>
  <c r="AU25" i="12"/>
  <c r="P20" i="12"/>
  <c r="CH24" i="12"/>
  <c r="Z17" i="12"/>
  <c r="CT23" i="12"/>
  <c r="AJ11" i="12"/>
  <c r="AG28" i="12"/>
  <c r="S25" i="12"/>
  <c r="BK25" i="12"/>
  <c r="AJ28" i="12"/>
  <c r="CF26" i="12"/>
  <c r="I11" i="12"/>
  <c r="W24" i="12"/>
  <c r="EN27" i="12"/>
  <c r="CG10" i="12"/>
  <c r="ES15" i="12"/>
  <c r="CC14" i="12"/>
  <c r="AN19" i="12"/>
  <c r="DZ17" i="12"/>
  <c r="AH22" i="12"/>
  <c r="BX28" i="12"/>
  <c r="EQ28" i="12"/>
  <c r="DN28" i="12"/>
  <c r="Z10" i="12"/>
  <c r="DO19" i="12"/>
  <c r="Y11" i="12"/>
  <c r="ES12" i="12"/>
  <c r="V29" i="12"/>
  <c r="DE13" i="12"/>
  <c r="AS21" i="12"/>
  <c r="AW21" i="12"/>
  <c r="DT17" i="12"/>
  <c r="EC25" i="12"/>
  <c r="EP13" i="12"/>
  <c r="CJ16" i="12"/>
  <c r="DG24" i="12"/>
  <c r="AU12" i="12"/>
  <c r="AI21" i="12"/>
  <c r="BU24" i="12"/>
  <c r="N18" i="12"/>
  <c r="GU26" i="12"/>
  <c r="EJ18" i="12"/>
  <c r="W29" i="12"/>
  <c r="BM23" i="12"/>
  <c r="BK20" i="12"/>
  <c r="Q28" i="12"/>
  <c r="CI20" i="12"/>
  <c r="BD23" i="12"/>
  <c r="BH24" i="12"/>
  <c r="BH20" i="12"/>
  <c r="DO17" i="12"/>
  <c r="AU15" i="12"/>
  <c r="BZ20" i="12"/>
  <c r="EI11" i="12"/>
  <c r="AL18" i="12"/>
  <c r="BS20" i="12"/>
  <c r="AW17" i="12"/>
  <c r="EC10" i="12"/>
  <c r="BM18" i="12"/>
  <c r="AA13" i="12"/>
  <c r="W13" i="12"/>
  <c r="BX13" i="12"/>
  <c r="CO27" i="12"/>
  <c r="DZ15" i="12"/>
  <c r="W15" i="12"/>
  <c r="AC12" i="12"/>
  <c r="BM13" i="12"/>
  <c r="AN10" i="12"/>
  <c r="DW27" i="12"/>
  <c r="DH19" i="12"/>
  <c r="DN20" i="12"/>
  <c r="DY24" i="12"/>
  <c r="EM19" i="12"/>
  <c r="CI29" i="12"/>
  <c r="DL11" i="12"/>
  <c r="AK12" i="12"/>
  <c r="CY28" i="12"/>
  <c r="DH14" i="12"/>
  <c r="AS29" i="12"/>
  <c r="V24" i="12"/>
  <c r="DP16" i="12"/>
  <c r="CI15" i="12"/>
  <c r="AU10" i="12"/>
  <c r="CP11" i="12"/>
  <c r="AR21" i="12"/>
  <c r="DL29" i="12"/>
  <c r="BV26" i="12"/>
  <c r="CB11" i="12"/>
  <c r="BO21" i="12"/>
  <c r="BO13" i="12"/>
  <c r="BR12" i="12"/>
  <c r="AH30" i="12"/>
  <c r="EF25" i="12"/>
  <c r="CM12" i="12"/>
  <c r="AQ22" i="12"/>
  <c r="EI13" i="12"/>
  <c r="AO15" i="12"/>
  <c r="BJ30" i="12"/>
  <c r="BS15" i="12"/>
  <c r="CE11" i="12"/>
  <c r="AP23" i="12"/>
  <c r="BS27" i="12"/>
  <c r="AC13" i="12"/>
  <c r="CA29" i="12"/>
  <c r="AU28" i="12"/>
  <c r="AP14" i="12"/>
  <c r="BE30" i="12"/>
  <c r="DW16" i="12"/>
  <c r="BR30" i="12"/>
  <c r="EQ19" i="12"/>
  <c r="AD30" i="12"/>
  <c r="EG19" i="12"/>
  <c r="CW17" i="12"/>
  <c r="CX10" i="12"/>
  <c r="BR17" i="12"/>
  <c r="CM29" i="12"/>
  <c r="Y12" i="12"/>
  <c r="ET12" i="12"/>
  <c r="CW27" i="12"/>
  <c r="DG18" i="12"/>
  <c r="BM26" i="12"/>
  <c r="EP25" i="12"/>
  <c r="EH18" i="12"/>
  <c r="AR25" i="12"/>
  <c r="R12" i="12"/>
  <c r="CQ22" i="12"/>
  <c r="DO29" i="12"/>
  <c r="BR16" i="12"/>
  <c r="DU10" i="12"/>
  <c r="AL12" i="12"/>
  <c r="BQ27" i="12"/>
  <c r="EI30" i="12"/>
  <c r="BQ13" i="12"/>
  <c r="AY21" i="12"/>
  <c r="D27" i="12"/>
  <c r="DR22" i="12"/>
  <c r="CQ17" i="12"/>
  <c r="CR21" i="12"/>
  <c r="FH21" i="12"/>
  <c r="CZ28" i="12"/>
  <c r="EI24" i="12"/>
  <c r="BF16" i="12"/>
  <c r="EH14" i="12"/>
  <c r="AL30" i="12"/>
  <c r="S16" i="12"/>
  <c r="BB26" i="12"/>
  <c r="DA21" i="12"/>
  <c r="BN11" i="12"/>
  <c r="Z25" i="12"/>
  <c r="BH14" i="12"/>
  <c r="BF14" i="12"/>
  <c r="AX10" i="12"/>
  <c r="BZ30" i="12"/>
  <c r="BE17" i="12"/>
  <c r="AP29" i="12"/>
  <c r="DK20" i="12"/>
  <c r="EI29" i="12"/>
  <c r="DU15" i="12"/>
  <c r="L14" i="12"/>
  <c r="AA17" i="12"/>
  <c r="CL25" i="12"/>
  <c r="DM25" i="12"/>
  <c r="Q23" i="12"/>
  <c r="AE27" i="12"/>
  <c r="BR21" i="12"/>
  <c r="DR20" i="12"/>
  <c r="Z13" i="12"/>
  <c r="CS11" i="12"/>
  <c r="V16" i="12"/>
  <c r="BN28" i="12"/>
  <c r="CW12" i="12"/>
  <c r="EK24" i="12"/>
  <c r="CF16" i="12"/>
  <c r="H22" i="12"/>
  <c r="AV28" i="12"/>
  <c r="DG19" i="12"/>
  <c r="EQ27" i="12"/>
  <c r="DT10" i="12"/>
  <c r="BC16" i="12"/>
  <c r="CJ25" i="12"/>
  <c r="EB26" i="12"/>
  <c r="DL17" i="12"/>
  <c r="CP13" i="12"/>
  <c r="Z14" i="12"/>
  <c r="EG23" i="12"/>
  <c r="DE27" i="12"/>
  <c r="AU17" i="12"/>
  <c r="BM14" i="12"/>
  <c r="DD23" i="12"/>
  <c r="EK12" i="12"/>
  <c r="CK13" i="12"/>
  <c r="EG10" i="12"/>
  <c r="CU19" i="12"/>
  <c r="AV14" i="12"/>
  <c r="CX14" i="12"/>
  <c r="CW30" i="12"/>
  <c r="CP24" i="12"/>
  <c r="AW19" i="12"/>
  <c r="EO12" i="12"/>
  <c r="EI20" i="12"/>
  <c r="EB12" i="12"/>
  <c r="P19" i="12"/>
  <c r="DD27" i="12"/>
  <c r="BL19" i="12"/>
  <c r="CV27" i="12"/>
  <c r="DE10" i="12"/>
  <c r="AZ23" i="12"/>
  <c r="EH22" i="12"/>
  <c r="EH12" i="12"/>
  <c r="EI19" i="12"/>
  <c r="DA11" i="12"/>
  <c r="AR22" i="12"/>
  <c r="BR27" i="12"/>
  <c r="DJ16" i="12"/>
  <c r="AT28" i="12"/>
  <c r="FH28" i="12"/>
  <c r="Y13" i="12"/>
  <c r="AE29" i="12"/>
  <c r="AY19" i="12"/>
  <c r="AH26" i="12"/>
  <c r="CN20" i="12"/>
  <c r="BY10" i="12"/>
  <c r="AF27" i="12"/>
  <c r="W23" i="12"/>
  <c r="AW11" i="12"/>
  <c r="DO16" i="12"/>
  <c r="AW27" i="12"/>
  <c r="AD17" i="12"/>
  <c r="H15" i="12"/>
  <c r="DZ24" i="12"/>
  <c r="CN17" i="12"/>
  <c r="D10" i="12"/>
  <c r="AC29" i="12"/>
  <c r="X12" i="12"/>
  <c r="CK22" i="12"/>
  <c r="AV29" i="12"/>
  <c r="DT19" i="12"/>
  <c r="DE30" i="12"/>
  <c r="CJ13" i="12"/>
  <c r="G26" i="12"/>
  <c r="CA19" i="12"/>
  <c r="ES18" i="12"/>
  <c r="DC18" i="12"/>
  <c r="BQ26" i="12"/>
  <c r="V21" i="12"/>
  <c r="CY30" i="12"/>
  <c r="CZ27" i="12"/>
  <c r="BJ20" i="12"/>
  <c r="AK10" i="12"/>
  <c r="AN11" i="12"/>
  <c r="BW24" i="12"/>
  <c r="BC23" i="12"/>
  <c r="AN13" i="12"/>
  <c r="BD14" i="12"/>
  <c r="AE25" i="12"/>
  <c r="BP29" i="12"/>
  <c r="J19" i="12"/>
  <c r="CT27" i="12"/>
  <c r="DI28" i="12"/>
  <c r="BC12" i="12"/>
  <c r="GU12" i="12"/>
  <c r="DZ16" i="12"/>
  <c r="AM25" i="12"/>
  <c r="W16" i="12"/>
  <c r="DX28" i="12"/>
  <c r="R30" i="12"/>
  <c r="BU26" i="12"/>
  <c r="BX23" i="12"/>
  <c r="DO21" i="12"/>
  <c r="BI27" i="12"/>
  <c r="CM18" i="12"/>
  <c r="AZ21" i="12"/>
  <c r="EK15" i="12"/>
  <c r="AE10" i="12"/>
  <c r="K27" i="12"/>
  <c r="DX22" i="12"/>
  <c r="DG23" i="12"/>
  <c r="DE24" i="12"/>
  <c r="DF26" i="12"/>
  <c r="CU23" i="12"/>
  <c r="CZ18" i="12"/>
  <c r="S10" i="12"/>
  <c r="EE22" i="12"/>
  <c r="AY14" i="12"/>
  <c r="EM12" i="12"/>
  <c r="AE24" i="12"/>
  <c r="CC17" i="12"/>
  <c r="DA26" i="12"/>
  <c r="DT21" i="12"/>
  <c r="BO10" i="12"/>
  <c r="CF17" i="12"/>
  <c r="BM10" i="12"/>
  <c r="BY27" i="12"/>
  <c r="EL14" i="12"/>
  <c r="Z11" i="12"/>
  <c r="AI29" i="12"/>
  <c r="AR28" i="12"/>
  <c r="CR16" i="12"/>
  <c r="EU12" i="12"/>
  <c r="BU22" i="12"/>
  <c r="AA27" i="12"/>
  <c r="CE18" i="12"/>
  <c r="AG25" i="12"/>
  <c r="CB20" i="12"/>
  <c r="CN15" i="12"/>
  <c r="H28" i="12"/>
  <c r="CE26" i="12"/>
  <c r="CO18" i="12"/>
  <c r="BD26" i="12"/>
  <c r="BK12" i="12"/>
  <c r="CQ13" i="12"/>
  <c r="CJ30" i="12"/>
  <c r="AP26" i="12"/>
  <c r="DZ29" i="12"/>
  <c r="CL21" i="12"/>
  <c r="BK10" i="12"/>
  <c r="EC23" i="12"/>
  <c r="G11" i="12"/>
  <c r="K29" i="12"/>
  <c r="BZ18" i="12"/>
  <c r="Q20" i="12"/>
  <c r="DS27" i="12"/>
  <c r="FH10" i="12"/>
  <c r="BV30" i="12"/>
  <c r="AT18" i="12"/>
  <c r="CT16" i="12"/>
  <c r="EO30" i="12"/>
  <c r="AD18" i="12"/>
  <c r="DA30" i="12"/>
  <c r="CG12" i="12"/>
  <c r="CT19" i="12"/>
  <c r="CX29" i="12"/>
  <c r="DM15" i="12"/>
  <c r="CI13" i="12"/>
  <c r="EH23" i="12"/>
  <c r="FH18" i="12"/>
  <c r="DL15" i="12"/>
  <c r="T25" i="12"/>
  <c r="ES13" i="12"/>
  <c r="AV22" i="12"/>
  <c r="BH16" i="12"/>
  <c r="GU15" i="12"/>
  <c r="AS24" i="12"/>
  <c r="DC29" i="12"/>
  <c r="CR14" i="12"/>
  <c r="CQ16" i="12"/>
  <c r="DG13" i="12"/>
  <c r="CZ11" i="12"/>
  <c r="AR23" i="12"/>
  <c r="EH25" i="12"/>
  <c r="AD19" i="12"/>
  <c r="BE16" i="12"/>
  <c r="EK25" i="12"/>
  <c r="EM30" i="12"/>
  <c r="BB23" i="12"/>
  <c r="DZ27" i="12"/>
  <c r="AZ30" i="12"/>
  <c r="U10" i="12"/>
  <c r="CI24" i="12"/>
  <c r="EC19" i="12"/>
  <c r="BJ22" i="12"/>
  <c r="AT26" i="12"/>
  <c r="BW26" i="12"/>
  <c r="BN23" i="12"/>
  <c r="DN14" i="12"/>
  <c r="DX17" i="12"/>
  <c r="EQ20" i="12"/>
  <c r="CX15" i="12"/>
  <c r="G28" i="12"/>
  <c r="E15" i="12"/>
  <c r="V26" i="12"/>
  <c r="AY25" i="12"/>
  <c r="BQ20" i="12"/>
  <c r="M22" i="12"/>
  <c r="AM12" i="12"/>
  <c r="R22" i="12"/>
  <c r="BP30" i="12"/>
  <c r="W26" i="12"/>
  <c r="CF13" i="12"/>
  <c r="BS21" i="12"/>
  <c r="BE14" i="12"/>
  <c r="BF29" i="12"/>
  <c r="CF20" i="12"/>
  <c r="CM22" i="12"/>
  <c r="BR24" i="12"/>
  <c r="CX17" i="12"/>
  <c r="DM18" i="12"/>
  <c r="CA14" i="12"/>
  <c r="CJ26" i="12"/>
  <c r="CP18" i="12"/>
  <c r="BQ29" i="12"/>
  <c r="BO11" i="12"/>
  <c r="K13" i="12"/>
  <c r="DM28" i="12"/>
  <c r="AI19" i="12"/>
  <c r="BJ11" i="12"/>
  <c r="CD11" i="12"/>
  <c r="BF21" i="12"/>
  <c r="S12" i="12"/>
  <c r="CO28" i="12"/>
  <c r="EL22" i="12"/>
  <c r="J17" i="12"/>
  <c r="EJ25" i="12"/>
  <c r="E16" i="12"/>
  <c r="EI21" i="12"/>
  <c r="AR19" i="12"/>
  <c r="DR23" i="12"/>
  <c r="DB15" i="12"/>
  <c r="ET23" i="12"/>
  <c r="CP22" i="12"/>
  <c r="K30" i="12"/>
  <c r="EM15" i="12"/>
  <c r="J21" i="12"/>
  <c r="X21" i="12"/>
  <c r="AD21" i="12"/>
  <c r="FH12" i="12"/>
  <c r="H12" i="12"/>
  <c r="DW11" i="12"/>
  <c r="EC15" i="12"/>
  <c r="DA25" i="12"/>
  <c r="AS14" i="12"/>
  <c r="CA15" i="12"/>
  <c r="D17" i="12"/>
  <c r="BM11" i="12"/>
  <c r="EN21" i="12"/>
  <c r="BE20" i="12"/>
  <c r="CF21" i="12"/>
  <c r="BJ14" i="12"/>
  <c r="BM16" i="12"/>
  <c r="CV20" i="12"/>
  <c r="AY15" i="12"/>
  <c r="DU14" i="12"/>
  <c r="F14" i="12"/>
  <c r="EP21" i="12"/>
  <c r="AA20" i="12"/>
  <c r="AZ19" i="12"/>
  <c r="DW14" i="12"/>
  <c r="ER22" i="12"/>
  <c r="CK15" i="12"/>
  <c r="ED27" i="12"/>
  <c r="CR15" i="12"/>
  <c r="DN13" i="12"/>
  <c r="AE23" i="12"/>
  <c r="CS24" i="12"/>
  <c r="ED17" i="12"/>
  <c r="EP23" i="12"/>
  <c r="Q24" i="12"/>
  <c r="DB19" i="12"/>
  <c r="BT13" i="12"/>
  <c r="EK17" i="12"/>
  <c r="F12" i="12"/>
  <c r="CZ30" i="12"/>
  <c r="CE25" i="12"/>
  <c r="BB13" i="12"/>
  <c r="EF19" i="12"/>
  <c r="S22" i="12"/>
  <c r="CP28" i="12"/>
  <c r="BC11" i="12"/>
  <c r="EA10" i="12"/>
  <c r="DF25" i="12"/>
  <c r="N26" i="12"/>
  <c r="AX24" i="12"/>
  <c r="DA22" i="12"/>
  <c r="DV21" i="12"/>
  <c r="DU12" i="12"/>
  <c r="AK27" i="12"/>
  <c r="CK11" i="12"/>
  <c r="H27" i="12"/>
  <c r="AZ10" i="12"/>
  <c r="AY13" i="12"/>
  <c r="EP18" i="12"/>
  <c r="AQ11" i="12"/>
  <c r="EP10" i="12"/>
  <c r="X17" i="12"/>
  <c r="DV19" i="12"/>
  <c r="CN18" i="12"/>
  <c r="Q25" i="12"/>
  <c r="CQ10" i="12"/>
  <c r="EU27" i="12"/>
  <c r="BB21" i="12"/>
  <c r="EO14" i="12"/>
  <c r="AD11" i="12"/>
  <c r="BB25" i="12"/>
  <c r="CW21" i="12"/>
  <c r="DY13" i="12"/>
  <c r="AT15" i="12"/>
  <c r="CD19" i="12"/>
  <c r="BC20" i="12"/>
  <c r="BE28" i="12"/>
  <c r="W12" i="12"/>
  <c r="AV30" i="12"/>
  <c r="CN10" i="12"/>
  <c r="DP17" i="12"/>
  <c r="DR30" i="12"/>
  <c r="O25" i="12"/>
  <c r="BE10" i="12"/>
  <c r="DX30" i="12"/>
  <c r="M20" i="12"/>
  <c r="AU21" i="12"/>
  <c r="AD10" i="12"/>
  <c r="U28" i="12"/>
  <c r="CG23" i="12"/>
  <c r="DR19" i="12"/>
  <c r="AX22" i="12"/>
  <c r="Q26" i="12"/>
  <c r="BC25" i="12"/>
  <c r="CF23" i="12"/>
  <c r="AK15" i="12"/>
  <c r="CU14" i="12"/>
  <c r="AH20" i="12"/>
  <c r="EJ10" i="12"/>
  <c r="P16" i="12"/>
  <c r="AU13" i="12"/>
  <c r="DH15" i="12"/>
  <c r="DW30" i="12"/>
  <c r="Y22" i="12"/>
  <c r="AF23" i="12"/>
  <c r="BG29" i="12"/>
  <c r="BV11" i="12"/>
  <c r="DF10" i="12"/>
  <c r="CY25" i="12"/>
  <c r="DK22" i="12"/>
  <c r="BI26" i="12"/>
  <c r="EQ25" i="12"/>
  <c r="BZ12" i="12"/>
  <c r="O11" i="12"/>
  <c r="EC26" i="12"/>
  <c r="DX14" i="12"/>
  <c r="DG15" i="12"/>
  <c r="EE15" i="12"/>
  <c r="BB27" i="12"/>
  <c r="CG11" i="12"/>
  <c r="BV20" i="12"/>
  <c r="DW24" i="12"/>
  <c r="CC13" i="12"/>
  <c r="O12" i="12"/>
  <c r="EF28" i="12"/>
  <c r="CK27" i="12"/>
  <c r="DK28" i="12"/>
  <c r="EE27" i="12"/>
  <c r="CY11" i="12"/>
  <c r="T16" i="12"/>
  <c r="BM28" i="12"/>
  <c r="AG26" i="12"/>
  <c r="CC23" i="12"/>
  <c r="F23" i="12"/>
  <c r="T19" i="12"/>
  <c r="DR21" i="12"/>
  <c r="AN30" i="12"/>
  <c r="DF15" i="12"/>
  <c r="BC27" i="12"/>
  <c r="W14" i="12"/>
  <c r="AO27" i="12"/>
  <c r="L26" i="12"/>
  <c r="Q13" i="12"/>
  <c r="EC16" i="12"/>
  <c r="CG15" i="12"/>
  <c r="EU21" i="12"/>
  <c r="FH16" i="12"/>
  <c r="EG12" i="12"/>
  <c r="BP17" i="12"/>
  <c r="EL25" i="12"/>
  <c r="L17" i="12"/>
  <c r="L21" i="12"/>
  <c r="ED28" i="12"/>
  <c r="AK13" i="12"/>
  <c r="I13" i="12"/>
  <c r="CV10" i="12"/>
  <c r="BZ17" i="12"/>
  <c r="BX10" i="12"/>
  <c r="CV24" i="12"/>
  <c r="Y19" i="12"/>
  <c r="K23" i="12"/>
  <c r="EE14" i="12"/>
  <c r="F21" i="12"/>
  <c r="G30" i="12"/>
  <c r="AE14" i="12"/>
  <c r="AY20" i="12"/>
  <c r="CY19" i="12"/>
  <c r="BU21" i="12"/>
  <c r="CH21" i="12"/>
  <c r="EO22" i="12"/>
  <c r="CB24" i="12"/>
  <c r="AV20" i="12"/>
  <c r="DD11" i="12"/>
  <c r="CA24" i="12"/>
  <c r="AG18" i="12"/>
  <c r="BV29" i="12"/>
  <c r="BD21" i="12"/>
  <c r="BW29" i="12"/>
  <c r="BG11" i="12"/>
  <c r="BR11" i="12"/>
  <c r="S17" i="12"/>
  <c r="CL16" i="12"/>
  <c r="G10" i="12"/>
  <c r="ET27" i="12"/>
  <c r="AT22" i="12"/>
  <c r="DV26" i="12"/>
  <c r="AR17" i="12"/>
  <c r="AK30" i="12"/>
  <c r="ED26" i="12"/>
  <c r="BP26" i="12"/>
  <c r="AH17" i="12"/>
  <c r="AE28" i="12"/>
  <c r="CY22" i="12"/>
  <c r="CN12" i="12"/>
  <c r="EQ13" i="12"/>
  <c r="DV30" i="12"/>
  <c r="BQ18" i="12"/>
  <c r="CK20" i="12"/>
  <c r="DU20" i="12"/>
  <c r="CB12" i="12"/>
  <c r="DE20" i="12"/>
  <c r="GU13" i="12"/>
  <c r="DB24" i="12"/>
  <c r="EC27" i="12"/>
  <c r="DX29" i="12"/>
  <c r="BC24" i="12"/>
  <c r="AI20" i="12"/>
  <c r="EU18" i="12"/>
  <c r="EP12" i="12"/>
  <c r="DZ18" i="12"/>
  <c r="EM18" i="12"/>
  <c r="CX19" i="12"/>
  <c r="BT17" i="12"/>
  <c r="T22" i="12"/>
  <c r="EA20" i="12"/>
  <c r="BR14" i="12"/>
  <c r="CR18" i="12"/>
  <c r="BI13" i="12"/>
  <c r="CT11" i="12"/>
  <c r="EN15" i="12"/>
  <c r="E18" i="12"/>
  <c r="AK14" i="12"/>
  <c r="EP17" i="12"/>
  <c r="AP16" i="12"/>
  <c r="CS22" i="12"/>
  <c r="AU23" i="12"/>
  <c r="DV14" i="12"/>
  <c r="AA26" i="12"/>
  <c r="AD13" i="12"/>
  <c r="EJ29" i="12"/>
  <c r="DU28" i="12"/>
  <c r="DU27" i="12"/>
  <c r="DW18" i="12"/>
  <c r="EN16" i="12"/>
  <c r="DK19" i="12"/>
  <c r="AL15" i="12"/>
  <c r="CS17" i="12"/>
  <c r="BX29" i="12"/>
  <c r="CK16" i="12"/>
  <c r="P13" i="12"/>
  <c r="BR20" i="12"/>
  <c r="AO14" i="12"/>
  <c r="AX13" i="12"/>
  <c r="I12" i="12"/>
  <c r="H24" i="12"/>
  <c r="AE30" i="12"/>
  <c r="AG13" i="12"/>
  <c r="T26" i="12"/>
  <c r="BZ22" i="12"/>
  <c r="H23" i="12"/>
  <c r="BP14" i="12"/>
  <c r="DT28" i="12"/>
  <c r="CU18" i="12"/>
  <c r="CA12" i="12"/>
  <c r="ED14" i="12"/>
  <c r="CT28" i="12"/>
  <c r="BC18" i="12"/>
  <c r="DQ29" i="12"/>
  <c r="BT24" i="12"/>
  <c r="BN25" i="12"/>
  <c r="EL30" i="12"/>
  <c r="BG18" i="12"/>
  <c r="DT29" i="12"/>
  <c r="AC20" i="12"/>
  <c r="CC16" i="12"/>
  <c r="BF24" i="12"/>
  <c r="BP10" i="12"/>
  <c r="EU28" i="12"/>
  <c r="DD25" i="12"/>
  <c r="M25" i="12"/>
  <c r="DM19" i="12"/>
  <c r="BW28" i="12"/>
  <c r="EP24" i="12"/>
  <c r="J27" i="12"/>
  <c r="CV13" i="12"/>
  <c r="DD21" i="12"/>
  <c r="DI29" i="12"/>
  <c r="FH25" i="12"/>
  <c r="BS19" i="12"/>
  <c r="BI19" i="12"/>
  <c r="BB17" i="12"/>
  <c r="DK13" i="12"/>
  <c r="DF20" i="12"/>
  <c r="GU22" i="12"/>
  <c r="BP18" i="12"/>
  <c r="EK30" i="12"/>
  <c r="EG25" i="12"/>
  <c r="CO29" i="12"/>
  <c r="CN19" i="12"/>
  <c r="AR18" i="12"/>
  <c r="DI20" i="12"/>
  <c r="AQ28" i="12"/>
  <c r="DC10" i="12"/>
  <c r="DN19" i="12"/>
  <c r="EU29" i="12"/>
  <c r="F19" i="12"/>
  <c r="Y23" i="12"/>
  <c r="DG20" i="12"/>
  <c r="CD20" i="12"/>
  <c r="GU25" i="12"/>
  <c r="EQ14" i="12"/>
  <c r="BY26" i="12"/>
  <c r="I22" i="12"/>
  <c r="AL26" i="12"/>
  <c r="S26" i="12"/>
  <c r="CD24" i="12"/>
  <c r="BF27" i="12"/>
  <c r="CQ18" i="12"/>
  <c r="EI10" i="12"/>
  <c r="U21" i="12"/>
  <c r="CN21" i="12"/>
  <c r="BS18" i="12"/>
  <c r="CQ20" i="12"/>
  <c r="F18" i="12"/>
  <c r="DK16" i="12"/>
  <c r="DQ27" i="12"/>
  <c r="FH23" i="12"/>
  <c r="DG12" i="12"/>
  <c r="BS12" i="12"/>
  <c r="AE21" i="12"/>
  <c r="BL30" i="12"/>
  <c r="ER13" i="12"/>
  <c r="DT14" i="12"/>
  <c r="BR18" i="12"/>
  <c r="CE12" i="12"/>
  <c r="AS18" i="12"/>
  <c r="AD22" i="12"/>
  <c r="AA14" i="12"/>
  <c r="AI25" i="12"/>
  <c r="AQ15" i="12"/>
  <c r="ET26" i="12"/>
  <c r="AB13" i="12"/>
  <c r="CQ25" i="12"/>
  <c r="AI17" i="12"/>
  <c r="CY12" i="12"/>
  <c r="BO14" i="12"/>
  <c r="DH23" i="12"/>
  <c r="Q16" i="12"/>
  <c r="FH11" i="12"/>
  <c r="L16" i="12"/>
  <c r="CG22" i="12"/>
  <c r="F16" i="12"/>
  <c r="AW25" i="12"/>
  <c r="CW18" i="12"/>
  <c r="V25" i="12"/>
  <c r="BX20" i="12"/>
  <c r="W17" i="12"/>
  <c r="U17" i="12"/>
  <c r="P28" i="12"/>
  <c r="EA22" i="12"/>
  <c r="BS23" i="12"/>
  <c r="AP25" i="12"/>
  <c r="CK14" i="12"/>
  <c r="BT11" i="12"/>
  <c r="DB20" i="12"/>
  <c r="CI25" i="12"/>
  <c r="CI26" i="12"/>
  <c r="BF22" i="12"/>
  <c r="F10" i="12"/>
  <c r="BV14" i="12"/>
  <c r="ES25" i="12"/>
  <c r="U27" i="12"/>
  <c r="CA30" i="12"/>
  <c r="CU26" i="12"/>
  <c r="CI10" i="12"/>
  <c r="BB11" i="12"/>
  <c r="DK27" i="12"/>
  <c r="BJ21" i="12"/>
  <c r="CI27" i="12"/>
  <c r="AT16" i="12"/>
  <c r="CZ19" i="12"/>
  <c r="X26" i="12"/>
  <c r="EU24" i="12"/>
  <c r="BK27" i="12"/>
  <c r="AG11" i="12"/>
  <c r="I26" i="12"/>
  <c r="CY26" i="12"/>
  <c r="CJ28" i="12"/>
  <c r="DZ26" i="12"/>
  <c r="BA24" i="12"/>
  <c r="DK14" i="12"/>
  <c r="DJ10" i="12"/>
  <c r="BQ17" i="12"/>
  <c r="BX24" i="12"/>
  <c r="BL28" i="12"/>
  <c r="DA10" i="12"/>
  <c r="X13" i="12"/>
  <c r="EQ26" i="12"/>
  <c r="CX25" i="12"/>
  <c r="BD11" i="12"/>
  <c r="AK22" i="12"/>
  <c r="BB15" i="12"/>
  <c r="DV28" i="12"/>
  <c r="DB28" i="12"/>
  <c r="DR16" i="12"/>
  <c r="CG21" i="12"/>
  <c r="E27" i="12"/>
  <c r="D30" i="12"/>
  <c r="ET22" i="12"/>
  <c r="P12" i="12"/>
  <c r="E30" i="12"/>
  <c r="CO13" i="12"/>
  <c r="AF11" i="12"/>
  <c r="CD26" i="12"/>
  <c r="AY16" i="12"/>
  <c r="DR15" i="12"/>
  <c r="CZ25" i="12"/>
  <c r="CM23" i="12"/>
  <c r="BL22" i="12"/>
  <c r="DJ18" i="12"/>
  <c r="DW17" i="12"/>
  <c r="AJ24" i="12"/>
  <c r="O21" i="12"/>
  <c r="FH27" i="12"/>
  <c r="AX30" i="12"/>
  <c r="CH15" i="12"/>
  <c r="EI27" i="12"/>
  <c r="EJ11" i="12"/>
  <c r="AX11" i="12"/>
  <c r="EL16" i="12"/>
  <c r="CT26" i="12"/>
  <c r="DX26" i="12"/>
  <c r="DY23" i="12"/>
  <c r="BA29" i="12"/>
  <c r="ES11" i="12"/>
  <c r="CR30" i="12"/>
  <c r="AW28" i="12"/>
  <c r="CR11" i="12"/>
  <c r="EE12" i="12"/>
  <c r="BM27" i="12"/>
  <c r="BL24" i="12"/>
  <c r="CA10" i="12"/>
  <c r="M12" i="12"/>
  <c r="AN21" i="12"/>
  <c r="Y25" i="12"/>
  <c r="P30" i="12"/>
  <c r="AC30" i="12"/>
  <c r="CZ24" i="12"/>
  <c r="BK26" i="12"/>
  <c r="DM10" i="12"/>
  <c r="CL30" i="12"/>
  <c r="AD16" i="12"/>
  <c r="CU12" i="12"/>
  <c r="EN26" i="12"/>
  <c r="EM23" i="12"/>
  <c r="E22" i="12"/>
  <c r="AX19" i="12"/>
  <c r="CY10" i="12"/>
  <c r="EF14" i="12"/>
  <c r="DM11" i="12"/>
  <c r="BO30" i="12"/>
  <c r="AT21" i="12"/>
  <c r="BS30" i="12"/>
  <c r="AJ22" i="12"/>
  <c r="CA25" i="12"/>
  <c r="EL29" i="12"/>
  <c r="DC26" i="12"/>
  <c r="CW16" i="12"/>
  <c r="BR10" i="12"/>
  <c r="CA13" i="12"/>
  <c r="CA22" i="12"/>
  <c r="EI18" i="12"/>
  <c r="BI12" i="12"/>
  <c r="R10" i="12"/>
  <c r="CU25" i="12"/>
  <c r="DD26" i="12"/>
  <c r="CD14" i="12"/>
  <c r="AP27" i="12"/>
  <c r="AC26" i="12"/>
  <c r="Z26" i="12"/>
  <c r="DZ23" i="12"/>
  <c r="EB18" i="12"/>
  <c r="M13" i="12"/>
  <c r="AG19" i="12"/>
  <c r="EC13" i="12"/>
  <c r="AR20" i="12"/>
  <c r="AC10" i="12"/>
  <c r="GU11" i="12"/>
  <c r="EU25" i="12"/>
  <c r="AN17" i="12"/>
  <c r="ED24" i="12"/>
  <c r="BY21" i="12"/>
  <c r="BU13" i="12"/>
  <c r="DA29" i="12"/>
  <c r="J13" i="12"/>
  <c r="CU15" i="12"/>
  <c r="AM27" i="12"/>
  <c r="BY17" i="12"/>
  <c r="AN29" i="12"/>
  <c r="F15" i="12"/>
  <c r="V23" i="12"/>
  <c r="AP10" i="12"/>
  <c r="DL25" i="12"/>
  <c r="AZ25" i="12"/>
  <c r="CO25" i="12"/>
  <c r="AO13" i="12"/>
  <c r="BO24" i="12"/>
  <c r="DY11" i="12"/>
  <c r="DC30" i="12"/>
  <c r="L20" i="12"/>
  <c r="ED16" i="12"/>
  <c r="BH25" i="12"/>
  <c r="Z27" i="12"/>
  <c r="BA20" i="12"/>
  <c r="DX13" i="12"/>
  <c r="AG24" i="12"/>
  <c r="FH29" i="12"/>
  <c r="DS30" i="12"/>
  <c r="CF22" i="12"/>
  <c r="O23" i="12"/>
  <c r="DY18" i="12"/>
  <c r="BV10" i="12"/>
  <c r="DF14" i="12"/>
  <c r="EA29" i="12"/>
  <c r="EC17" i="12"/>
  <c r="BD10" i="12"/>
  <c r="BG24" i="12"/>
  <c r="K20" i="12"/>
  <c r="V12" i="12"/>
  <c r="AB16" i="12"/>
  <c r="ED25" i="12"/>
  <c r="AU24" i="12"/>
  <c r="H18" i="12"/>
  <c r="CL27" i="12"/>
  <c r="AW16" i="12"/>
  <c r="U18" i="12"/>
  <c r="CR26" i="12"/>
  <c r="W19" i="12"/>
  <c r="BO17" i="12"/>
  <c r="DB10" i="12"/>
  <c r="AI26" i="12"/>
  <c r="Z24" i="12"/>
  <c r="AQ19" i="12"/>
  <c r="N24" i="12"/>
  <c r="BR28" i="12"/>
  <c r="DO12" i="12"/>
  <c r="EB27" i="12"/>
  <c r="CU13" i="12"/>
  <c r="BZ11" i="12"/>
  <c r="K19" i="12"/>
  <c r="EH29" i="12"/>
  <c r="AD15" i="12"/>
  <c r="CF29" i="12"/>
  <c r="CJ12" i="12"/>
  <c r="EJ15" i="12"/>
  <c r="CP29" i="12"/>
  <c r="CS21" i="12"/>
  <c r="AL11" i="12"/>
  <c r="EB17" i="12"/>
  <c r="AA12" i="12"/>
  <c r="CN16" i="12"/>
  <c r="J12" i="12"/>
  <c r="CM26" i="12"/>
  <c r="AW23" i="12"/>
  <c r="CH10" i="12"/>
  <c r="EB29" i="12"/>
  <c r="CO24" i="12"/>
  <c r="DK23" i="12"/>
  <c r="DQ10" i="12"/>
  <c r="CS23" i="12"/>
  <c r="AT10" i="12"/>
  <c r="DO25" i="12"/>
  <c r="DJ22" i="12"/>
  <c r="H17" i="12"/>
  <c r="CO11" i="12"/>
  <c r="DE22" i="12"/>
  <c r="CW10" i="12"/>
  <c r="CM13" i="12"/>
  <c r="EA27" i="12"/>
  <c r="AM14" i="12"/>
  <c r="EC14" i="12"/>
  <c r="G27" i="12"/>
  <c r="EL18" i="12"/>
  <c r="CJ24" i="12"/>
  <c r="BX19" i="12"/>
  <c r="Y20" i="12"/>
  <c r="R26" i="12"/>
  <c r="CQ24" i="12"/>
  <c r="DV11" i="12"/>
  <c r="BW21" i="12"/>
  <c r="DP18" i="12"/>
  <c r="DS21" i="12"/>
  <c r="AZ16" i="12"/>
  <c r="BP22" i="12"/>
  <c r="EO16" i="12"/>
  <c r="EE17" i="12"/>
  <c r="V28" i="12"/>
  <c r="DO18" i="12"/>
  <c r="BK19" i="12"/>
  <c r="BU23" i="12"/>
  <c r="CW13" i="12"/>
  <c r="DM21" i="12"/>
  <c r="DO30" i="12"/>
  <c r="FH24" i="12"/>
  <c r="CS15" i="12"/>
  <c r="AP15" i="12"/>
  <c r="BC13" i="12"/>
  <c r="BO29" i="12"/>
  <c r="EG14" i="12"/>
  <c r="DG21" i="12"/>
  <c r="DI30" i="12"/>
  <c r="BC26" i="12"/>
  <c r="BR19" i="12"/>
  <c r="BU20" i="12"/>
  <c r="CS27" i="12"/>
  <c r="EP29" i="12"/>
  <c r="DP20" i="12"/>
  <c r="CU24" i="12"/>
  <c r="BN17" i="12"/>
  <c r="L28" i="12"/>
  <c r="BB24" i="12"/>
  <c r="BG30" i="12"/>
  <c r="AY28" i="12"/>
  <c r="EN23" i="12"/>
  <c r="CR20" i="12"/>
  <c r="D21" i="12"/>
  <c r="AD25" i="12"/>
  <c r="DK12" i="12"/>
  <c r="DT22" i="12"/>
  <c r="EA14" i="12"/>
  <c r="DT13" i="12"/>
  <c r="Z30" i="12"/>
  <c r="L29" i="12"/>
  <c r="EU16" i="12"/>
  <c r="CD17" i="12"/>
  <c r="DL10" i="12"/>
  <c r="AL16" i="12"/>
  <c r="DK18" i="12"/>
  <c r="EH24" i="12"/>
  <c r="CO17" i="12"/>
  <c r="DQ24" i="12"/>
  <c r="AJ20" i="12"/>
  <c r="DS16" i="12"/>
  <c r="ES17" i="12"/>
  <c r="BL15" i="12"/>
  <c r="DQ22" i="12"/>
  <c r="I24" i="12"/>
  <c r="AI28" i="12"/>
  <c r="EL21" i="12"/>
  <c r="EU23" i="12"/>
  <c r="AH28" i="12"/>
  <c r="BZ16" i="12"/>
  <c r="CO21" i="12"/>
  <c r="BB20" i="12"/>
  <c r="BJ26" i="12"/>
  <c r="DD20" i="12"/>
  <c r="EC11" i="12"/>
  <c r="V17" i="12"/>
  <c r="AJ16" i="12"/>
  <c r="T12" i="12"/>
  <c r="CK29" i="12"/>
  <c r="DH29" i="12"/>
  <c r="EA24" i="12"/>
  <c r="BY30" i="12"/>
  <c r="CC10" i="12"/>
  <c r="BW20" i="12"/>
  <c r="DN22" i="12"/>
  <c r="X29" i="12"/>
  <c r="DE11" i="12"/>
  <c r="DC21" i="12"/>
  <c r="CC22" i="12"/>
  <c r="DN25" i="12"/>
  <c r="BA11" i="12"/>
  <c r="CL26" i="12"/>
  <c r="CV26" i="12"/>
  <c r="EO23" i="12"/>
  <c r="CL23" i="12"/>
  <c r="BP11" i="12"/>
  <c r="BD16" i="12"/>
  <c r="N23" i="12"/>
  <c r="DW23" i="12"/>
  <c r="I18" i="12"/>
  <c r="AZ26" i="12"/>
  <c r="CS29" i="12"/>
  <c r="DH12" i="12"/>
  <c r="CD22" i="12"/>
  <c r="AA18" i="12"/>
  <c r="AF30" i="12"/>
  <c r="EL28" i="12"/>
  <c r="BP16" i="12"/>
  <c r="DJ19" i="12"/>
  <c r="DM30" i="12"/>
  <c r="Y17" i="12"/>
  <c r="AZ17" i="12"/>
  <c r="DL13" i="12"/>
  <c r="AG15" i="12"/>
  <c r="DM26" i="12"/>
  <c r="DU19" i="12"/>
  <c r="DQ18" i="12"/>
  <c r="AL23" i="12"/>
  <c r="DY29" i="12"/>
  <c r="DH18" i="12"/>
  <c r="BD22" i="12"/>
  <c r="O20" i="12"/>
  <c r="H19" i="12"/>
  <c r="DF27" i="12"/>
  <c r="H13" i="12"/>
  <c r="AL14" i="12"/>
  <c r="EQ21" i="12"/>
  <c r="AO20" i="12"/>
  <c r="CA20" i="12"/>
  <c r="CF24" i="12"/>
  <c r="EI15" i="12"/>
  <c r="U11" i="12"/>
  <c r="Q10" i="12"/>
  <c r="BH12" i="12"/>
  <c r="BW27" i="12"/>
  <c r="CD16" i="12"/>
  <c r="DD24" i="12"/>
  <c r="CP27" i="12"/>
  <c r="W22" i="12"/>
  <c r="DW22" i="12"/>
  <c r="BA14" i="12"/>
  <c r="Z21" i="12"/>
  <c r="ER21" i="12"/>
  <c r="AN24" i="12"/>
  <c r="CB17" i="12"/>
  <c r="CW29" i="12"/>
  <c r="G15" i="12"/>
  <c r="DC22" i="12"/>
  <c r="EA16" i="12"/>
  <c r="AL29" i="12"/>
  <c r="EE10" i="12"/>
  <c r="U24" i="12"/>
  <c r="BJ19" i="12"/>
  <c r="DK29" i="12"/>
  <c r="CK19" i="12"/>
  <c r="EG18" i="12"/>
  <c r="AE12" i="12"/>
  <c r="BI21" i="12"/>
  <c r="BD12" i="12"/>
  <c r="CT24" i="12"/>
  <c r="GU19" i="12"/>
  <c r="BS11" i="12"/>
  <c r="BX14" i="12"/>
  <c r="AF28" i="12"/>
  <c r="P10" i="12"/>
  <c r="G21" i="12"/>
  <c r="BP27" i="12"/>
  <c r="ET16" i="12"/>
  <c r="N12" i="12"/>
  <c r="S30" i="12"/>
  <c r="BJ25" i="12"/>
  <c r="CT15" i="12"/>
  <c r="AT19" i="12"/>
  <c r="CR10" i="12"/>
  <c r="EG24" i="12"/>
  <c r="AA15" i="12"/>
  <c r="AZ28" i="12"/>
  <c r="AD23" i="12"/>
  <c r="DV12" i="12"/>
  <c r="BH23" i="12"/>
  <c r="CO12" i="12"/>
  <c r="S28" i="12"/>
  <c r="BT27" i="12"/>
  <c r="AU30" i="12"/>
  <c r="AU20" i="12"/>
  <c r="EA11" i="12"/>
  <c r="X27" i="12"/>
  <c r="CU21" i="12"/>
  <c r="EG28" i="12"/>
  <c r="AM16" i="12"/>
  <c r="BT23" i="12"/>
  <c r="BN20" i="12"/>
  <c r="DB16" i="12"/>
  <c r="BI25" i="12"/>
  <c r="G20" i="12"/>
  <c r="AL10" i="12"/>
  <c r="EM17" i="12"/>
  <c r="EK21" i="12"/>
  <c r="DP12" i="12"/>
  <c r="CL22" i="12"/>
  <c r="AH11" i="12"/>
  <c r="V18" i="12"/>
  <c r="AO22" i="12"/>
  <c r="BG21" i="12"/>
  <c r="EQ22" i="12"/>
  <c r="AO23" i="12"/>
  <c r="AC23" i="12"/>
  <c r="V22" i="12"/>
  <c r="AB28" i="12"/>
  <c r="EC20" i="12"/>
  <c r="DD16" i="12"/>
  <c r="EA28" i="12"/>
  <c r="BT20" i="12"/>
  <c r="CM14" i="12"/>
  <c r="CL14" i="12"/>
  <c r="AR26" i="12"/>
  <c r="BJ13" i="12"/>
  <c r="DF12" i="12"/>
  <c r="BW25" i="12"/>
  <c r="BD25" i="12"/>
  <c r="S27" i="12"/>
  <c r="DE21" i="12"/>
  <c r="CM16" i="12"/>
  <c r="DA24" i="12"/>
  <c r="S20" i="12"/>
  <c r="EE30" i="12"/>
  <c r="DG27" i="12"/>
  <c r="CJ10" i="12"/>
  <c r="CX16" i="12"/>
  <c r="AQ24" i="12"/>
  <c r="CL29" i="12"/>
  <c r="DS24" i="12"/>
  <c r="AY10" i="12"/>
  <c r="DU23" i="12"/>
  <c r="AA22" i="12"/>
  <c r="AC19" i="12"/>
  <c r="K18" i="12"/>
  <c r="BU30" i="12"/>
  <c r="DY20" i="12"/>
  <c r="BN14" i="12"/>
  <c r="V10" i="12"/>
  <c r="DY10" i="12"/>
  <c r="CV29" i="12"/>
  <c r="CR12" i="12"/>
  <c r="CS25" i="12"/>
  <c r="Z18" i="12"/>
  <c r="CK18" i="12"/>
  <c r="BW16" i="12"/>
  <c r="CN22" i="12"/>
  <c r="DY15" i="12"/>
  <c r="AW22" i="12"/>
  <c r="EB10" i="12"/>
  <c r="D23" i="12"/>
  <c r="Y29" i="12"/>
  <c r="DH17" i="12"/>
  <c r="DA23" i="12"/>
  <c r="DU11" i="12"/>
  <c r="EF17" i="12"/>
  <c r="BW13" i="12"/>
  <c r="AV17" i="12"/>
  <c r="DM17" i="12"/>
  <c r="BI11" i="12"/>
  <c r="BM19" i="12"/>
  <c r="BU17" i="12"/>
  <c r="BK11" i="12"/>
  <c r="BZ10" i="12"/>
  <c r="CH16" i="12"/>
  <c r="D26" i="12"/>
  <c r="DT11" i="12"/>
  <c r="EM22" i="12"/>
  <c r="ET14" i="12"/>
  <c r="Q11" i="12"/>
  <c r="BM12" i="12"/>
  <c r="AW13" i="12"/>
  <c r="CX23" i="12"/>
  <c r="AY30" i="12"/>
  <c r="DR10" i="12"/>
  <c r="AX12" i="12"/>
  <c r="Y28" i="12"/>
  <c r="W10" i="12"/>
  <c r="EL17" i="12"/>
  <c r="BH21" i="12"/>
  <c r="EH26" i="12"/>
  <c r="CN27" i="12"/>
  <c r="O14" i="12"/>
  <c r="AX27" i="12"/>
  <c r="AA28" i="12"/>
  <c r="BW30" i="12"/>
  <c r="EP27" i="12"/>
  <c r="F11" i="12"/>
  <c r="BD17" i="12"/>
  <c r="CE17" i="12"/>
  <c r="AB12" i="12"/>
  <c r="AI22" i="12"/>
  <c r="EQ29" i="12"/>
  <c r="DG30" i="12"/>
  <c r="CL19" i="12"/>
  <c r="EF23" i="12"/>
  <c r="E26" i="12"/>
  <c r="CZ21" i="12"/>
  <c r="DA19" i="12"/>
  <c r="CK26" i="12"/>
  <c r="GU10" i="12"/>
  <c r="AX14" i="12"/>
  <c r="AV16" i="12"/>
  <c r="DR18" i="12"/>
  <c r="AM22" i="12"/>
  <c r="EN19" i="12"/>
  <c r="CF10" i="12"/>
  <c r="AB25" i="12"/>
  <c r="I20" i="12"/>
  <c r="BV27" i="12"/>
  <c r="I27" i="12"/>
  <c r="O18" i="12"/>
  <c r="DE14" i="12"/>
  <c r="DN15" i="12"/>
  <c r="DQ19" i="12"/>
  <c r="EE19" i="12"/>
  <c r="AY18" i="12"/>
  <c r="AM30" i="12"/>
  <c r="N15" i="12"/>
  <c r="U25" i="12"/>
  <c r="DV24" i="12"/>
  <c r="EG16" i="12"/>
  <c r="DB23" i="12"/>
  <c r="EL23" i="12"/>
  <c r="AP17" i="12"/>
  <c r="X18" i="12"/>
  <c r="T18" i="12"/>
  <c r="T17" i="12"/>
  <c r="CW11" i="12"/>
  <c r="BF11" i="12"/>
  <c r="AE17" i="12"/>
  <c r="AN15" i="12"/>
  <c r="CH13" i="12"/>
  <c r="G18" i="12"/>
  <c r="AW20" i="12"/>
  <c r="CZ23" i="12"/>
  <c r="G29" i="12"/>
  <c r="BG16" i="12"/>
  <c r="BD24" i="12"/>
  <c r="H11" i="12"/>
  <c r="DY17" i="12"/>
  <c r="D13" i="12"/>
  <c r="DG25" i="12"/>
  <c r="EP15" i="12"/>
  <c r="BT25" i="12"/>
  <c r="ET15" i="12"/>
  <c r="M26" i="12"/>
  <c r="DB14" i="12"/>
  <c r="AG27" i="12"/>
  <c r="CY18" i="12"/>
  <c r="DS18" i="12"/>
  <c r="EA15" i="12"/>
  <c r="AV26" i="12"/>
  <c r="EU10" i="12"/>
  <c r="CP15" i="12"/>
  <c r="BS26" i="12"/>
  <c r="G24" i="12"/>
  <c r="EE23" i="12"/>
  <c r="DW29" i="12"/>
  <c r="DT24" i="12"/>
  <c r="EN20" i="12"/>
  <c r="L18" i="12"/>
  <c r="BJ12" i="12"/>
  <c r="CO30" i="12"/>
  <c r="AL22" i="12"/>
  <c r="AU11" i="12"/>
  <c r="EL12" i="12"/>
  <c r="AN12" i="12"/>
  <c r="EB13" i="12"/>
  <c r="ET13" i="12"/>
  <c r="DM20" i="12"/>
  <c r="K22" i="12"/>
  <c r="AD20" i="12"/>
  <c r="AC11" i="12"/>
  <c r="DN27" i="12"/>
  <c r="BK14" i="12"/>
  <c r="ED18" i="12"/>
  <c r="DS10" i="12"/>
  <c r="T28" i="12"/>
  <c r="DI24" i="12"/>
  <c r="D11" i="12"/>
  <c r="EI17" i="12"/>
  <c r="X20" i="12"/>
  <c r="BH26" i="12"/>
  <c r="AB10" i="12"/>
  <c r="DA17" i="12"/>
  <c r="CC11" i="12"/>
  <c r="AU19" i="12"/>
  <c r="BD30" i="12"/>
  <c r="CW25" i="12"/>
  <c r="EF21" i="12"/>
  <c r="U20" i="12"/>
  <c r="ED21" i="12"/>
  <c r="DF30" i="12"/>
  <c r="BI20" i="12"/>
  <c r="EO25" i="12"/>
  <c r="AC25" i="12"/>
  <c r="FH17" i="12"/>
  <c r="ER20" i="12"/>
  <c r="DM16" i="12"/>
  <c r="AF14" i="12"/>
  <c r="DJ11" i="12"/>
  <c r="AB29" i="12"/>
  <c r="AB14" i="12"/>
  <c r="R15" i="12"/>
  <c r="AS13" i="12"/>
  <c r="BN30" i="12"/>
  <c r="N28" i="12"/>
  <c r="CN30" i="12"/>
  <c r="AH13" i="12"/>
  <c r="EF20" i="12"/>
  <c r="BC28" i="12"/>
  <c r="CI14" i="12"/>
  <c r="DC19" i="12"/>
  <c r="W21" i="12"/>
  <c r="DS26" i="12"/>
  <c r="DX18" i="12"/>
  <c r="DE15" i="12"/>
  <c r="T14" i="12"/>
  <c r="BA28" i="12"/>
  <c r="DQ23" i="12"/>
  <c r="DL23" i="12"/>
  <c r="BL26" i="12"/>
  <c r="CJ20" i="12"/>
  <c r="DI12" i="12"/>
  <c r="BC10" i="12"/>
  <c r="AI23" i="12"/>
  <c r="CU30" i="12"/>
  <c r="BH15" i="12"/>
  <c r="DZ30" i="12"/>
  <c r="CI30" i="12"/>
  <c r="EJ16" i="12"/>
  <c r="DQ30" i="12"/>
  <c r="Y27" i="12"/>
  <c r="BY12" i="12"/>
  <c r="EB24" i="12"/>
  <c r="ER30" i="12"/>
  <c r="BE25" i="12"/>
  <c r="DB21" i="12"/>
  <c r="AG22" i="12"/>
  <c r="X15" i="12"/>
  <c r="Q15" i="12"/>
  <c r="EJ17" i="12"/>
  <c r="EU30" i="12"/>
  <c r="AF17" i="12"/>
  <c r="EJ12" i="12"/>
  <c r="DR26" i="12"/>
  <c r="AC27" i="12"/>
  <c r="BJ17" i="12"/>
  <c r="AB23" i="12"/>
  <c r="Z29" i="12"/>
  <c r="CD10" i="12"/>
  <c r="BT14" i="12"/>
  <c r="AH21" i="12"/>
  <c r="AV11" i="12"/>
  <c r="EK19" i="12"/>
  <c r="EF11" i="12"/>
  <c r="CH19" i="12"/>
  <c r="DP13" i="12"/>
  <c r="AO10" i="12"/>
  <c r="DN17" i="12"/>
  <c r="EH17" i="12"/>
  <c r="AM13" i="12"/>
  <c r="CH20" i="12"/>
  <c r="O15" i="12"/>
  <c r="P23" i="12"/>
  <c r="K26" i="12"/>
  <c r="Z15" i="12"/>
  <c r="AF15" i="12"/>
  <c r="BB19" i="12"/>
  <c r="CH27" i="12"/>
  <c r="AB20" i="12"/>
  <c r="CJ14" i="12"/>
  <c r="CV12" i="12"/>
  <c r="EQ23" i="12"/>
  <c r="ED23" i="12"/>
  <c r="CB28" i="12"/>
  <c r="D25" i="12"/>
  <c r="CR23" i="12"/>
  <c r="EQ18" i="12"/>
  <c r="BN27" i="12"/>
  <c r="W11" i="12"/>
  <c r="DK25" i="12"/>
  <c r="J16" i="12"/>
  <c r="DK11" i="12"/>
  <c r="EM10" i="12"/>
  <c r="BG19" i="12"/>
  <c r="EL15" i="12"/>
  <c r="CL17" i="12"/>
  <c r="DF17" i="12"/>
  <c r="T13" i="12"/>
  <c r="DL26" i="12"/>
  <c r="P27" i="12"/>
  <c r="BI18" i="12"/>
  <c r="BK15" i="12"/>
  <c r="CM10" i="12"/>
  <c r="CH29" i="12"/>
  <c r="EP20" i="12"/>
  <c r="AJ18" i="12"/>
  <c r="EU17" i="12"/>
  <c r="EJ20" i="12"/>
  <c r="AQ27" i="12"/>
  <c r="EQ10" i="12"/>
  <c r="BE13" i="12"/>
  <c r="CQ19" i="12"/>
  <c r="BV13" i="12"/>
  <c r="AY26" i="12"/>
  <c r="J11" i="12"/>
  <c r="AG10" i="12"/>
  <c r="M23" i="12"/>
  <c r="AK18" i="12"/>
  <c r="EN17" i="12"/>
  <c r="EE18" i="12"/>
  <c r="CN23" i="12"/>
  <c r="EA30" i="12"/>
  <c r="EK16" i="12"/>
  <c r="DF19" i="12"/>
  <c r="CP25" i="12"/>
  <c r="AA29" i="12"/>
  <c r="AD14" i="12"/>
  <c r="DF13" i="12"/>
  <c r="AQ18" i="12"/>
  <c r="DZ19" i="12"/>
  <c r="AZ13" i="12"/>
  <c r="AE19" i="12"/>
  <c r="BA13" i="12"/>
  <c r="BT16" i="12"/>
  <c r="K11" i="12"/>
  <c r="AN16" i="12"/>
  <c r="BJ28" i="12"/>
  <c r="CQ15" i="12"/>
  <c r="BR25" i="12"/>
  <c r="P26" i="12"/>
  <c r="EI12" i="12"/>
  <c r="EQ16" i="12"/>
  <c r="CX24" i="12"/>
  <c r="AF29" i="12"/>
  <c r="CW20" i="12"/>
  <c r="BH19" i="12"/>
  <c r="CX20" i="12"/>
  <c r="R11" i="12"/>
  <c r="U12" i="12"/>
  <c r="AB19" i="12"/>
  <c r="AC16" i="12"/>
  <c r="CD13" i="12"/>
  <c r="BP23" i="12"/>
  <c r="EC12" i="12"/>
  <c r="D15" i="12"/>
  <c r="CB23" i="12"/>
  <c r="M10" i="12"/>
  <c r="DL27" i="12"/>
  <c r="BA15" i="12"/>
  <c r="R28" i="12"/>
  <c r="BP19" i="12"/>
  <c r="Y26" i="12"/>
  <c r="AG21" i="12"/>
  <c r="EB23" i="12"/>
  <c r="BT22" i="12"/>
  <c r="EK23" i="12"/>
  <c r="DU18" i="12"/>
  <c r="BD29" i="12"/>
  <c r="DC17" i="12"/>
  <c r="DB13" i="12"/>
  <c r="X22" i="12"/>
  <c r="EP19" i="12"/>
  <c r="DJ26" i="12"/>
  <c r="CJ11" i="12"/>
  <c r="DK26" i="12"/>
  <c r="ES16" i="12"/>
  <c r="BJ27" i="12"/>
  <c r="BO27" i="12"/>
  <c r="P11" i="12"/>
  <c r="F25" i="12"/>
  <c r="X11" i="12"/>
  <c r="DH28" i="12"/>
  <c r="E14" i="12"/>
  <c r="AF19" i="12"/>
  <c r="CB15" i="12"/>
  <c r="ET29" i="12"/>
  <c r="AE11" i="12"/>
  <c r="EO13" i="12"/>
  <c r="EG30" i="12"/>
  <c r="S19" i="12"/>
  <c r="M30" i="12"/>
  <c r="AB22" i="12"/>
  <c r="GU20" i="12"/>
  <c r="BZ29" i="12"/>
  <c r="DS29" i="12"/>
  <c r="EJ24" i="12"/>
  <c r="BQ21" i="12"/>
  <c r="DC14" i="12"/>
  <c r="K12" i="12"/>
  <c r="BG12" i="12"/>
  <c r="CJ27" i="12"/>
  <c r="AJ13" i="12"/>
  <c r="CI19" i="12"/>
  <c r="DT25" i="12"/>
  <c r="DD13" i="12"/>
  <c r="DC27" i="12"/>
  <c r="S14" i="12"/>
  <c r="CG14" i="12"/>
  <c r="EU11" i="12"/>
  <c r="AR16" i="12"/>
  <c r="AX20" i="12"/>
  <c r="CS19" i="12"/>
  <c r="EQ30" i="12"/>
  <c r="BH11" i="12"/>
  <c r="DX12" i="12"/>
  <c r="EU22" i="12"/>
  <c r="EJ22" i="12"/>
  <c r="BQ12" i="12"/>
  <c r="AH19" i="12"/>
  <c r="BU15" i="12"/>
  <c r="CO26" i="12"/>
  <c r="CI11" i="12"/>
  <c r="AD29" i="12"/>
  <c r="CX30" i="12"/>
  <c r="BX15" i="12"/>
  <c r="AP21" i="12"/>
  <c r="N13" i="12"/>
  <c r="T11" i="12"/>
  <c r="AT23" i="12"/>
  <c r="CT30" i="12"/>
  <c r="BW17" i="12"/>
  <c r="Z23" i="12"/>
  <c r="EP11" i="12"/>
  <c r="GU21" i="12"/>
  <c r="ED29" i="12"/>
  <c r="DS14" i="12"/>
  <c r="CA27" i="12"/>
  <c r="CI12" i="12"/>
  <c r="DX24" i="12"/>
  <c r="FH15" i="12"/>
  <c r="ES19" i="12"/>
  <c r="CH28" i="12"/>
  <c r="CA28" i="12"/>
  <c r="CZ13" i="12"/>
  <c r="CH22" i="12"/>
  <c r="CL13" i="12"/>
  <c r="BQ11" i="12"/>
  <c r="CV25" i="12"/>
  <c r="EC30" i="12"/>
  <c r="N21" i="12"/>
  <c r="BM30" i="12"/>
  <c r="DY26" i="12"/>
  <c r="AJ30" i="12"/>
  <c r="DY25" i="12"/>
  <c r="EA26" i="12"/>
  <c r="EB15" i="12"/>
  <c r="EA23" i="12"/>
  <c r="DC16" i="12"/>
  <c r="L13" i="12"/>
  <c r="DE19" i="12"/>
  <c r="CY27" i="12"/>
  <c r="U30" i="12"/>
  <c r="DY21" i="12"/>
  <c r="CD12" i="12"/>
  <c r="H30" i="12"/>
  <c r="EE13" i="12"/>
  <c r="J26" i="12"/>
  <c r="DX27" i="12"/>
  <c r="BK30" i="12"/>
  <c r="Z16" i="12"/>
  <c r="EN28" i="12"/>
  <c r="AQ29" i="12"/>
  <c r="BK28" i="12"/>
  <c r="L22" i="12"/>
  <c r="CP23" i="12"/>
  <c r="AN18" i="12"/>
  <c r="EO17" i="12"/>
  <c r="AI16" i="12"/>
  <c r="BX30" i="12"/>
  <c r="CH12" i="12"/>
  <c r="DB27" i="12"/>
  <c r="AB27" i="12"/>
  <c r="AL24" i="12"/>
  <c r="DR27" i="12"/>
  <c r="AG16" i="12"/>
  <c r="DK17" i="12"/>
  <c r="DV16" i="12"/>
  <c r="DV23" i="12"/>
  <c r="AB24" i="12"/>
  <c r="ES28" i="12"/>
  <c r="BC22" i="12"/>
  <c r="BQ14" i="12"/>
  <c r="CN14" i="12"/>
  <c r="P17" i="12"/>
  <c r="BW10" i="12"/>
  <c r="AS20" i="12"/>
  <c r="L25" i="12"/>
  <c r="CX18" i="12"/>
  <c r="CX28" i="12"/>
  <c r="DP11" i="12"/>
  <c r="BY20" i="12"/>
  <c r="EJ21" i="12"/>
  <c r="I25" i="12"/>
  <c r="Q17" i="12"/>
  <c r="AC21" i="12"/>
  <c r="AH15" i="12"/>
  <c r="EA17" i="12"/>
  <c r="DL19" i="12"/>
  <c r="BE29" i="12"/>
  <c r="CE10" i="12"/>
  <c r="AH24" i="12"/>
  <c r="FH13" i="12"/>
  <c r="Q18" i="12"/>
  <c r="V27" i="12"/>
  <c r="BJ15" i="12"/>
  <c r="G16" i="12"/>
  <c r="CO23" i="12"/>
  <c r="L30" i="12"/>
  <c r="ET21" i="12"/>
  <c r="DS25" i="12"/>
  <c r="EB25" i="12"/>
  <c r="DX11" i="12"/>
  <c r="DG28" i="12"/>
  <c r="CK28" i="12"/>
  <c r="AP19" i="12"/>
  <c r="EQ11" i="12"/>
  <c r="CC29" i="12"/>
  <c r="DR14" i="12"/>
  <c r="DQ15" i="12"/>
  <c r="EG11" i="12"/>
  <c r="Z28" i="12"/>
  <c r="CY15" i="12"/>
  <c r="DI11" i="12"/>
  <c r="AM15" i="12"/>
  <c r="BW19" i="12"/>
  <c r="EK14" i="12"/>
  <c r="CN25" i="12"/>
  <c r="DQ14" i="12"/>
  <c r="BL17" i="12"/>
  <c r="BJ24" i="12"/>
  <c r="DG22" i="12"/>
  <c r="BU12" i="12"/>
  <c r="DQ28" i="12"/>
  <c r="CY21" i="12"/>
  <c r="BL27" i="12"/>
  <c r="BN21" i="12"/>
  <c r="CV16" i="12"/>
  <c r="BI22" i="12"/>
  <c r="BA26" i="12"/>
  <c r="AU14" i="12"/>
  <c r="CW23" i="12"/>
  <c r="BD20" i="12"/>
  <c r="E12" i="12"/>
  <c r="AE26" i="12"/>
  <c r="CI21" i="12"/>
  <c r="AV27" i="12"/>
  <c r="CN29" i="12"/>
  <c r="CT10" i="12"/>
  <c r="DV17" i="12"/>
  <c r="AO26" i="12"/>
  <c r="DZ11" i="12"/>
  <c r="T20" i="12"/>
  <c r="DH11" i="12"/>
  <c r="DI14" i="12"/>
  <c r="AZ18" i="12"/>
  <c r="AR12" i="12"/>
  <c r="Z20" i="12"/>
  <c r="CO20" i="12"/>
  <c r="AK23" i="12"/>
  <c r="DQ16" i="12"/>
  <c r="CQ11" i="12"/>
  <c r="AB11" i="12"/>
  <c r="CJ21" i="12"/>
  <c r="DG17" i="12"/>
  <c r="BP21" i="12"/>
  <c r="AP28" i="12"/>
  <c r="BL16" i="12"/>
  <c r="DJ24" i="12"/>
  <c r="U19" i="12"/>
  <c r="CG28" i="12"/>
  <c r="E25" i="12"/>
  <c r="BF12" i="12"/>
  <c r="EQ17" i="12"/>
  <c r="BF26" i="12"/>
  <c r="ER11" i="12"/>
  <c r="CY13" i="12"/>
  <c r="AH25" i="12"/>
  <c r="R14" i="12"/>
  <c r="CY24" i="12"/>
  <c r="BE24" i="12"/>
  <c r="BW22" i="12"/>
  <c r="CD27" i="12"/>
  <c r="BB16" i="12"/>
  <c r="BV18" i="12"/>
  <c r="AF24" i="12"/>
  <c r="CO15" i="12"/>
  <c r="DV29" i="12"/>
  <c r="BN26" i="12"/>
  <c r="AX16" i="12"/>
  <c r="ES26" i="12"/>
  <c r="BA17" i="12"/>
  <c r="AV18" i="12"/>
  <c r="L24" i="12"/>
  <c r="DR17" i="12"/>
  <c r="CZ17" i="12"/>
  <c r="J23" i="12"/>
  <c r="BE12" i="12"/>
  <c r="CK23" i="12"/>
  <c r="K25" i="12"/>
  <c r="EG21" i="12"/>
  <c r="CS12" i="12"/>
  <c r="BY18" i="12"/>
  <c r="AA16" i="12"/>
  <c r="DN12" i="12"/>
  <c r="DD30" i="12"/>
  <c r="CX26" i="12"/>
  <c r="S15" i="12"/>
  <c r="DG16" i="12"/>
  <c r="DP10" i="12"/>
  <c r="AQ20" i="12"/>
  <c r="AM17" i="12"/>
  <c r="CB30" i="12"/>
  <c r="AW12" i="12"/>
  <c r="BO12" i="12"/>
  <c r="BT30" i="12"/>
  <c r="CL24" i="12"/>
  <c r="I17" i="12"/>
  <c r="CI17" i="12"/>
  <c r="ES23" i="12"/>
  <c r="CF27" i="12"/>
  <c r="EN22" i="12"/>
  <c r="BK13" i="12"/>
  <c r="BH30" i="12"/>
  <c r="DW10" i="12"/>
  <c r="AP11" i="12"/>
  <c r="CJ22" i="12"/>
  <c r="D12" i="12"/>
  <c r="L23" i="12"/>
  <c r="CR19" i="12"/>
  <c r="AU27" i="12"/>
  <c r="AN27" i="12"/>
  <c r="CC12" i="12"/>
  <c r="EP14" i="12"/>
  <c r="K17" i="12"/>
  <c r="EN11" i="12"/>
  <c r="DP15" i="12"/>
  <c r="DS15" i="12"/>
  <c r="AP30" i="12"/>
  <c r="EF18" i="12"/>
  <c r="EN29" i="12"/>
  <c r="DF11" i="12"/>
  <c r="EB11" i="12"/>
  <c r="DK24" i="12"/>
  <c r="D18" i="12"/>
  <c r="CK24" i="12"/>
  <c r="DP14" i="12"/>
  <c r="EK10" i="12"/>
  <c r="FH14" i="12"/>
  <c r="CC19" i="12"/>
  <c r="W30" i="12"/>
  <c r="EH28" i="12"/>
  <c r="BG26" i="12"/>
  <c r="DV27" i="12"/>
  <c r="P29" i="12"/>
  <c r="GU17" i="12"/>
  <c r="CU27" i="12"/>
  <c r="EH16" i="12"/>
  <c r="CW22" i="12"/>
  <c r="W20" i="12"/>
  <c r="CZ15" i="12"/>
  <c r="P14" i="12"/>
  <c r="CF18" i="12"/>
  <c r="BK18" i="12"/>
  <c r="L15" i="12"/>
  <c r="BV24" i="12"/>
  <c r="DD29" i="12"/>
  <c r="DA12" i="12"/>
  <c r="CP14" i="12"/>
  <c r="Y21" i="12"/>
  <c r="EG20" i="12"/>
  <c r="DU26" i="12"/>
  <c r="DX15" i="12"/>
  <c r="DI25" i="12"/>
  <c r="DO24" i="12"/>
  <c r="EK11" i="12"/>
  <c r="CC20" i="12"/>
  <c r="CM11" i="12"/>
  <c r="BA16" i="12"/>
  <c r="G25" i="12"/>
  <c r="EP28" i="12"/>
  <c r="D24" i="12"/>
  <c r="BZ23" i="12"/>
  <c r="AJ29" i="12"/>
  <c r="EF30" i="12"/>
  <c r="AZ12" i="12"/>
  <c r="AS30" i="12"/>
  <c r="ES29" i="12"/>
  <c r="DE28" i="12"/>
  <c r="DT27" i="12"/>
  <c r="U14" i="12"/>
  <c r="I28" i="12"/>
  <c r="CW15" i="12"/>
  <c r="DF21" i="12"/>
  <c r="AF25" i="12"/>
  <c r="BU28" i="12"/>
  <c r="O24" i="12"/>
  <c r="AA25" i="12"/>
  <c r="CO19" i="12"/>
  <c r="DK15" i="12"/>
  <c r="ER14" i="12"/>
  <c r="V19" i="12"/>
  <c r="AD28" i="12"/>
  <c r="BT12" i="12"/>
  <c r="O10" i="12"/>
  <c r="DS13" i="12"/>
  <c r="EM26" i="12"/>
  <c r="BO20" i="12"/>
  <c r="AH10" i="12"/>
  <c r="DT26" i="12"/>
  <c r="N19" i="12"/>
  <c r="CW19" i="12"/>
  <c r="AJ23" i="12"/>
  <c r="DB29" i="12"/>
  <c r="BY15" i="12"/>
  <c r="DL20" i="12"/>
  <c r="R24" i="12"/>
  <c r="EG17" i="12"/>
  <c r="BX25" i="12"/>
  <c r="AL21" i="12"/>
  <c r="CR29" i="12"/>
  <c r="I14" i="12"/>
  <c r="M24" i="12"/>
  <c r="X24" i="12"/>
  <c r="O27" i="12"/>
  <c r="BE15" i="12"/>
  <c r="AS27" i="12"/>
  <c r="BG22" i="12"/>
  <c r="AQ13" i="12"/>
  <c r="GU23" i="12"/>
  <c r="AM24" i="12"/>
  <c r="EC18" i="12"/>
  <c r="BC17" i="12"/>
  <c r="AB17" i="12"/>
  <c r="DR29" i="12"/>
  <c r="CS28" i="12"/>
  <c r="DY16" i="12"/>
  <c r="ER10" i="12"/>
  <c r="ET17" i="12"/>
  <c r="BQ16" i="12"/>
  <c r="AN20" i="12"/>
  <c r="EG27" i="12"/>
  <c r="DY30" i="12"/>
  <c r="DJ28" i="12"/>
  <c r="EG22" i="12"/>
  <c r="AM23" i="12"/>
  <c r="DO15" i="12"/>
  <c r="AE13" i="12"/>
  <c r="CM17" i="12"/>
  <c r="EJ19" i="12"/>
  <c r="AI12" i="12"/>
  <c r="AL25" i="12"/>
  <c r="BL11" i="12"/>
  <c r="AX15" i="12"/>
  <c r="AU18" i="12"/>
  <c r="DJ23" i="12"/>
  <c r="N27" i="12"/>
  <c r="CR22" i="12"/>
  <c r="CK21" i="12"/>
  <c r="AS25" i="12"/>
  <c r="AX29" i="12"/>
  <c r="DL28" i="12"/>
  <c r="DJ20" i="12"/>
  <c r="T23" i="12"/>
  <c r="R16" i="12"/>
  <c r="EH21" i="12"/>
  <c r="CT21" i="12"/>
  <c r="EL24" i="12"/>
  <c r="EN13" i="12"/>
  <c r="AM21" i="12"/>
  <c r="CS18" i="12"/>
  <c r="BI28" i="12"/>
  <c r="DJ17" i="12"/>
  <c r="CN28" i="12"/>
  <c r="DE17" i="12"/>
  <c r="FH19" i="12"/>
  <c r="DO28" i="12"/>
  <c r="M14" i="12"/>
  <c r="AW29" i="12"/>
  <c r="BQ15" i="12"/>
  <c r="BF18" i="12"/>
  <c r="AV21" i="12"/>
  <c r="ED20" i="12"/>
  <c r="AH16" i="12"/>
  <c r="AJ25" i="12"/>
  <c r="BI24" i="12"/>
  <c r="AQ25" i="12"/>
  <c r="DH27" i="12"/>
  <c r="EB21" i="12"/>
  <c r="DU25" i="12"/>
  <c r="CG13" i="12"/>
  <c r="CN24" i="12"/>
  <c r="DV13" i="12"/>
  <c r="AJ14" i="12"/>
  <c r="GU27" i="12"/>
  <c r="EO27" i="12"/>
  <c r="N11" i="12"/>
  <c r="EA13" i="12"/>
  <c r="V11" i="12"/>
  <c r="CU22" i="12"/>
  <c r="AJ17" i="12"/>
  <c r="BI10" i="12"/>
  <c r="EF10" i="12"/>
  <c r="M17" i="12"/>
  <c r="EN18" i="12"/>
  <c r="BG15" i="12"/>
  <c r="N30" i="12"/>
  <c r="DU24" i="12"/>
  <c r="X25" i="12"/>
  <c r="BV28" i="12"/>
  <c r="DT18" i="12"/>
  <c r="J22" i="12"/>
  <c r="AS10" i="12"/>
  <c r="CE15" i="12"/>
  <c r="EG13" i="12"/>
  <c r="BX17" i="12"/>
  <c r="CV23" i="12"/>
  <c r="AM11" i="12"/>
  <c r="CB27" i="12"/>
  <c r="BO25" i="12"/>
  <c r="BB18" i="12"/>
  <c r="BY28" i="12"/>
  <c r="BN22" i="12"/>
  <c r="DM27" i="12"/>
  <c r="AJ27" i="12"/>
  <c r="DI19" i="12"/>
  <c r="DJ25" i="12"/>
  <c r="M28" i="12"/>
  <c r="CE22" i="12"/>
  <c r="BZ21" i="12"/>
  <c r="EO10" i="12"/>
  <c r="DL14" i="12"/>
  <c r="BX11" i="12"/>
  <c r="DB25" i="12"/>
  <c r="DY12" i="12"/>
  <c r="AB30" i="12"/>
  <c r="BR26" i="12"/>
  <c r="BS24" i="12"/>
  <c r="BG13" i="12"/>
  <c r="BD13" i="12"/>
  <c r="N10" i="12"/>
  <c r="E17" i="12"/>
  <c r="AY24" i="12"/>
  <c r="CG20" i="12"/>
  <c r="EJ27" i="12"/>
  <c r="BX22" i="12"/>
  <c r="AF18" i="12"/>
  <c r="CW28" i="12"/>
  <c r="AO30" i="12"/>
  <c r="X23" i="12"/>
  <c r="AP13" i="12"/>
  <c r="CZ29" i="12"/>
  <c r="AT14" i="12"/>
  <c r="AM10" i="12"/>
  <c r="DW15" i="12"/>
  <c r="O30" i="12"/>
  <c r="AU29" i="12"/>
  <c r="ET11" i="12"/>
  <c r="J20" i="12"/>
  <c r="BK22" i="12"/>
  <c r="V14" i="12"/>
  <c r="BR15" i="12"/>
  <c r="CM30" i="12"/>
  <c r="DJ12" i="12"/>
  <c r="AS19" i="12"/>
  <c r="AX18" i="12"/>
  <c r="DB11" i="12"/>
  <c r="N16" i="12"/>
  <c r="BL25" i="12"/>
  <c r="BM17" i="12"/>
  <c r="AE16" i="12"/>
  <c r="CQ14" i="12"/>
  <c r="CH26" i="12"/>
  <c r="BG14" i="12"/>
  <c r="CR13" i="12"/>
  <c r="DO20" i="12"/>
  <c r="T21" i="12"/>
  <c r="CF12" i="12"/>
  <c r="EK18" i="12"/>
  <c r="DZ20" i="12"/>
  <c r="K21" i="12"/>
  <c r="P18" i="12"/>
  <c r="AT24" i="12"/>
  <c r="CE27" i="12"/>
  <c r="AZ22" i="12"/>
  <c r="DV10" i="12"/>
  <c r="BT29" i="12"/>
  <c r="DU17" i="12"/>
  <c r="CC30" i="12"/>
  <c r="AS16" i="12"/>
  <c r="CN11" i="12"/>
  <c r="EU15" i="12"/>
  <c r="CQ21" i="12"/>
  <c r="BF28" i="12"/>
  <c r="BP12" i="12"/>
  <c r="DR28" i="12"/>
  <c r="EK13" i="12"/>
  <c r="CR17" i="12"/>
  <c r="AT13" i="12"/>
  <c r="AU16" i="12"/>
  <c r="DR24" i="12"/>
  <c r="CR27" i="12"/>
  <c r="CF11" i="12"/>
  <c r="DV22" i="12"/>
  <c r="DM12" i="12"/>
  <c r="Z22" i="12"/>
  <c r="DH20" i="12"/>
  <c r="DD10" i="12"/>
  <c r="CA16" i="12"/>
  <c r="ET20" i="12"/>
  <c r="ED12" i="12"/>
  <c r="BO22" i="12"/>
  <c r="AN26" i="12"/>
  <c r="DL12" i="12"/>
  <c r="BD15" i="12"/>
  <c r="BQ24" i="12"/>
  <c r="EQ15" i="12"/>
  <c r="DS12" i="12"/>
  <c r="BY22" i="12"/>
  <c r="BF30" i="12"/>
  <c r="BS14" i="12"/>
  <c r="DX21" i="12"/>
  <c r="BH17" i="12"/>
  <c r="EE28" i="12"/>
  <c r="DC23" i="12"/>
  <c r="DM14" i="12"/>
  <c r="F17" i="12"/>
  <c r="AV19" i="12"/>
  <c r="BM15" i="12"/>
  <c r="CQ26" i="12"/>
  <c r="DY28" i="12"/>
  <c r="CP17" i="12"/>
  <c r="AI10" i="12"/>
  <c r="BA10" i="12"/>
  <c r="AT30" i="12"/>
  <c r="EH13" i="12"/>
  <c r="BR22" i="12"/>
  <c r="U8" i="72" a="1"/>
  <c r="U8" i="72" s="1"/>
  <c r="U9" i="72" a="1"/>
  <c r="U9" i="72" s="1"/>
  <c r="U19" i="72" a="1"/>
  <c r="U19" i="72" s="1"/>
  <c r="U21" i="72" a="1"/>
  <c r="U21" i="72" s="1"/>
  <c r="U20" i="72" a="1"/>
  <c r="U20" i="72" s="1"/>
  <c r="AO242" i="48" l="1"/>
  <c r="AN242" i="48"/>
  <c r="AN270" i="48"/>
  <c r="AO270" i="48"/>
  <c r="AB270" i="48" s="1"/>
  <c r="AO285" i="48"/>
  <c r="AB285" i="48" s="1"/>
  <c r="AN285" i="48"/>
  <c r="AC156" i="48"/>
  <c r="AP156" i="48" s="1"/>
  <c r="AB156" i="48"/>
  <c r="AO264" i="48"/>
  <c r="AB264" i="48" s="1"/>
  <c r="AN264" i="48"/>
  <c r="AO200" i="48"/>
  <c r="AN200" i="48"/>
  <c r="AO86" i="48"/>
  <c r="AN86" i="48"/>
  <c r="AO231" i="48"/>
  <c r="AB231" i="48" s="1"/>
  <c r="AN231" i="48"/>
  <c r="AC231" i="48" s="1"/>
  <c r="AP231" i="48" s="1"/>
  <c r="AC159" i="48"/>
  <c r="AP159" i="48" s="1"/>
  <c r="AB159" i="48"/>
  <c r="AC93" i="48"/>
  <c r="AP93" i="48" s="1"/>
  <c r="AB93" i="48"/>
  <c r="AC180" i="48"/>
  <c r="AP180" i="48" s="1"/>
  <c r="AB180" i="48"/>
  <c r="AO101" i="48"/>
  <c r="AN101" i="48"/>
  <c r="AO168" i="48"/>
  <c r="AN168" i="48"/>
  <c r="AO136" i="48"/>
  <c r="AN136" i="48"/>
  <c r="AO216" i="48"/>
  <c r="AN216" i="48"/>
  <c r="AO250" i="48"/>
  <c r="AB250" i="48" s="1"/>
  <c r="AN250" i="48"/>
  <c r="AC244" i="48"/>
  <c r="AP244" i="48" s="1"/>
  <c r="AB244" i="48"/>
  <c r="AO157" i="48"/>
  <c r="AB157" i="48" s="1"/>
  <c r="AN157" i="48"/>
  <c r="AN181" i="48"/>
  <c r="AO181" i="48"/>
  <c r="AN261" i="48"/>
  <c r="AO261" i="48"/>
  <c r="AB261" i="48" s="1"/>
  <c r="AO230" i="48"/>
  <c r="AN230" i="48"/>
  <c r="AN279" i="48"/>
  <c r="AO279" i="48"/>
  <c r="AB279" i="48" s="1"/>
  <c r="AN246" i="48"/>
  <c r="AO246" i="48"/>
  <c r="AB246" i="48" s="1"/>
  <c r="AN102" i="48"/>
  <c r="AC102" i="48" s="1"/>
  <c r="AP102" i="48" s="1"/>
  <c r="AO102" i="48"/>
  <c r="AO63" i="48"/>
  <c r="AN95" i="48"/>
  <c r="AO95" i="48"/>
  <c r="AO229" i="48"/>
  <c r="AN229" i="48"/>
  <c r="AO217" i="48"/>
  <c r="AN217" i="48"/>
  <c r="AN293" i="48"/>
  <c r="AO293" i="48"/>
  <c r="AO210" i="48"/>
  <c r="AN210" i="48"/>
  <c r="AO215" i="48"/>
  <c r="AN215" i="48"/>
  <c r="AO58" i="48"/>
  <c r="AN58" i="48"/>
  <c r="AO266" i="48"/>
  <c r="AB266" i="48" s="1"/>
  <c r="AN266" i="48"/>
  <c r="AO241" i="48"/>
  <c r="AB241" i="48" s="1"/>
  <c r="AN241" i="48"/>
  <c r="AO94" i="48"/>
  <c r="AN94" i="48"/>
  <c r="AN145" i="48"/>
  <c r="AO145" i="48"/>
  <c r="AB145" i="48" s="1"/>
  <c r="AO287" i="48"/>
  <c r="AN287" i="48"/>
  <c r="AN218" i="48"/>
  <c r="AO218" i="48"/>
  <c r="AO201" i="48"/>
  <c r="AN233" i="48"/>
  <c r="AO233" i="48"/>
  <c r="AB233" i="48" s="1"/>
  <c r="AO253" i="48"/>
  <c r="AN253" i="48"/>
  <c r="AN70" i="48"/>
  <c r="AO70" i="48"/>
  <c r="AO198" i="48"/>
  <c r="AB198" i="48" s="1"/>
  <c r="AN66" i="48"/>
  <c r="AO66" i="48"/>
  <c r="AO193" i="48"/>
  <c r="AB193" i="48" s="1"/>
  <c r="AN193" i="48"/>
  <c r="AO202" i="48"/>
  <c r="AN202" i="48"/>
  <c r="AO236" i="48"/>
  <c r="AB236" i="48" s="1"/>
  <c r="AN76" i="48"/>
  <c r="AO76" i="48"/>
  <c r="AO119" i="48"/>
  <c r="AN119" i="48"/>
  <c r="AO262" i="48"/>
  <c r="AB262" i="48" s="1"/>
  <c r="AN262" i="48"/>
  <c r="AO123" i="48"/>
  <c r="AN123" i="48"/>
  <c r="AB123" i="48" s="1"/>
  <c r="AN133" i="48"/>
  <c r="AO133" i="48"/>
  <c r="AB133" i="48" s="1"/>
  <c r="AN214" i="48"/>
  <c r="AO214" i="48"/>
  <c r="AO87" i="48"/>
  <c r="AO75" i="48"/>
  <c r="AC75" i="48" s="1"/>
  <c r="AP75" i="48" s="1"/>
  <c r="AN75" i="48"/>
  <c r="AN258" i="48"/>
  <c r="AO258" i="48"/>
  <c r="AB258" i="48" s="1"/>
  <c r="AN135" i="48"/>
  <c r="AO135" i="48"/>
  <c r="AN114" i="48"/>
  <c r="AN228" i="48"/>
  <c r="AC228" i="48" s="1"/>
  <c r="AP228" i="48" s="1"/>
  <c r="AN63" i="48"/>
  <c r="AN275" i="48"/>
  <c r="AC275" i="48" s="1"/>
  <c r="AP275" i="48" s="1"/>
  <c r="AN207" i="48"/>
  <c r="AN249" i="48"/>
  <c r="AC249" i="48" s="1"/>
  <c r="AP249" i="48" s="1"/>
  <c r="AN222" i="48"/>
  <c r="AN179" i="48"/>
  <c r="AC179" i="48" s="1"/>
  <c r="AP179" i="48" s="1"/>
  <c r="AN128" i="48"/>
  <c r="AB128" i="48" s="1"/>
  <c r="AN87" i="48"/>
  <c r="AN77" i="48"/>
  <c r="AC77" i="48" s="1"/>
  <c r="AP77" i="48" s="1"/>
  <c r="AN78" i="48"/>
  <c r="AN281" i="48"/>
  <c r="AN286" i="48"/>
  <c r="AC286" i="48" s="1"/>
  <c r="AP286" i="48" s="1"/>
  <c r="AN118" i="48"/>
  <c r="AN117" i="48"/>
  <c r="AN204" i="48"/>
  <c r="AN183" i="48"/>
  <c r="AC183" i="48" s="1"/>
  <c r="AP183" i="48" s="1"/>
  <c r="AN108" i="48"/>
  <c r="AN162" i="48"/>
  <c r="AN206" i="48"/>
  <c r="AN189" i="48"/>
  <c r="AC189" i="48" s="1"/>
  <c r="AP189" i="48" s="1"/>
  <c r="AN89" i="48"/>
  <c r="AN271" i="48"/>
  <c r="AC271" i="48" s="1"/>
  <c r="AP271" i="48" s="1"/>
  <c r="AN211" i="48"/>
  <c r="AO97" i="48"/>
  <c r="AN146" i="48"/>
  <c r="AO146" i="48"/>
  <c r="AB146" i="48" s="1"/>
  <c r="AN138" i="48"/>
  <c r="AO138" i="48"/>
  <c r="AO69" i="48"/>
  <c r="AN69" i="48"/>
  <c r="AN223" i="48"/>
  <c r="AO223" i="48"/>
  <c r="AO126" i="48"/>
  <c r="AN126" i="48"/>
  <c r="AO105" i="48"/>
  <c r="AN105" i="48"/>
  <c r="AN91" i="48"/>
  <c r="AB91" i="48" s="1"/>
  <c r="AO91" i="48"/>
  <c r="AN83" i="48"/>
  <c r="AO83" i="48"/>
  <c r="AO244" i="48"/>
  <c r="AN141" i="48"/>
  <c r="AO141" i="48"/>
  <c r="AB141" i="48" s="1"/>
  <c r="AN276" i="48"/>
  <c r="AO276" i="48"/>
  <c r="AO164" i="48"/>
  <c r="AB164" i="48" s="1"/>
  <c r="AN164" i="48"/>
  <c r="AO107" i="48"/>
  <c r="AN107" i="48"/>
  <c r="AO292" i="48"/>
  <c r="AN292" i="48"/>
  <c r="AN171" i="48"/>
  <c r="AO171" i="48"/>
  <c r="AB171" i="48" s="1"/>
  <c r="AN132" i="48"/>
  <c r="AO132" i="48"/>
  <c r="AB132" i="48" s="1"/>
  <c r="AN260" i="48"/>
  <c r="AO260" i="48"/>
  <c r="AB260" i="48" s="1"/>
  <c r="AN98" i="48"/>
  <c r="AO98" i="48"/>
  <c r="AN205" i="48"/>
  <c r="AO205" i="48"/>
  <c r="AO265" i="48"/>
  <c r="AN59" i="48"/>
  <c r="AO59" i="48"/>
  <c r="AN195" i="48"/>
  <c r="AO195" i="48"/>
  <c r="AB195" i="48" s="1"/>
  <c r="AO139" i="48"/>
  <c r="AB139" i="48" s="1"/>
  <c r="AO180" i="48"/>
  <c r="AO174" i="48"/>
  <c r="AO255" i="48"/>
  <c r="AB255" i="48" s="1"/>
  <c r="AO221" i="48"/>
  <c r="AN221" i="48"/>
  <c r="AO239" i="48"/>
  <c r="AB239" i="48" s="1"/>
  <c r="AN239" i="48"/>
  <c r="AO213" i="48"/>
  <c r="AN213" i="48"/>
  <c r="AO61" i="48"/>
  <c r="AN61" i="48"/>
  <c r="AO277" i="48"/>
  <c r="AN277" i="48"/>
  <c r="AO175" i="48"/>
  <c r="AN175" i="48"/>
  <c r="AN220" i="48"/>
  <c r="AN111" i="48"/>
  <c r="AN143" i="48"/>
  <c r="AN103" i="48"/>
  <c r="AN176" i="48"/>
  <c r="AN174" i="48"/>
  <c r="AN212" i="48"/>
  <c r="AC212" i="48" s="1"/>
  <c r="AP212" i="48" s="1"/>
  <c r="AN131" i="48"/>
  <c r="AC131" i="48" s="1"/>
  <c r="AP131" i="48" s="1"/>
  <c r="AN167" i="48"/>
  <c r="AN173" i="48"/>
  <c r="AN166" i="48"/>
  <c r="AC166" i="48" s="1"/>
  <c r="AP166" i="48" s="1"/>
  <c r="AN163" i="48"/>
  <c r="AN130" i="48"/>
  <c r="AC130" i="48" s="1"/>
  <c r="AP130" i="48" s="1"/>
  <c r="AN278" i="48"/>
  <c r="AC278" i="48" s="1"/>
  <c r="AP278" i="48" s="1"/>
  <c r="AN165" i="48"/>
  <c r="AN65" i="48"/>
  <c r="AN109" i="48"/>
  <c r="AN232" i="48"/>
  <c r="AN144" i="48"/>
  <c r="AC144" i="48" s="1"/>
  <c r="AP144" i="48" s="1"/>
  <c r="AN71" i="48"/>
  <c r="AB71" i="48" s="1"/>
  <c r="AN60" i="48"/>
  <c r="AB60" i="48" s="1"/>
  <c r="AN160" i="48"/>
  <c r="AN299" i="48"/>
  <c r="AP299" i="48" s="1"/>
  <c r="AN197" i="48"/>
  <c r="AC197" i="48" s="1"/>
  <c r="AP197" i="48" s="1"/>
  <c r="AN225" i="48"/>
  <c r="AN125" i="48"/>
  <c r="AO263" i="48"/>
  <c r="AB263" i="48" s="1"/>
  <c r="AN295" i="48"/>
  <c r="AN284" i="48"/>
  <c r="AO284" i="48"/>
  <c r="AB284" i="48" s="1"/>
  <c r="AN203" i="48"/>
  <c r="AO203" i="48"/>
  <c r="AO280" i="48"/>
  <c r="AB280" i="48" s="1"/>
  <c r="AN280" i="48"/>
  <c r="AO243" i="48"/>
  <c r="AN243" i="48"/>
  <c r="AN237" i="48"/>
  <c r="AO237" i="48"/>
  <c r="AN140" i="48"/>
  <c r="AO140" i="48"/>
  <c r="AB140" i="48" s="1"/>
  <c r="AN245" i="48"/>
  <c r="AO245" i="48"/>
  <c r="AB245" i="48" s="1"/>
  <c r="AN124" i="48"/>
  <c r="AB124" i="48" s="1"/>
  <c r="AO124" i="48"/>
  <c r="AO155" i="48"/>
  <c r="AN155" i="48"/>
  <c r="AN147" i="48"/>
  <c r="AO147" i="48"/>
  <c r="AB147" i="48" s="1"/>
  <c r="AN62" i="48"/>
  <c r="AO62" i="48"/>
  <c r="AN104" i="48"/>
  <c r="AO104" i="48"/>
  <c r="AO72" i="48"/>
  <c r="AN72" i="48"/>
  <c r="AB72" i="48" s="1"/>
  <c r="AO156" i="48"/>
  <c r="AO113" i="48"/>
  <c r="AB113" i="48" s="1"/>
  <c r="AN113" i="48"/>
  <c r="AN227" i="48"/>
  <c r="AO227" i="48"/>
  <c r="AO269" i="48"/>
  <c r="AB269" i="48" s="1"/>
  <c r="AN269" i="48"/>
  <c r="AO92" i="48"/>
  <c r="AN92" i="48"/>
  <c r="AO290" i="48"/>
  <c r="AN290" i="48"/>
  <c r="AO161" i="48"/>
  <c r="AB161" i="48" s="1"/>
  <c r="AN161" i="48"/>
  <c r="AO88" i="48"/>
  <c r="AN88" i="48"/>
  <c r="AN268" i="48"/>
  <c r="AO268" i="48"/>
  <c r="AB268" i="48" s="1"/>
  <c r="AN152" i="48"/>
  <c r="AO152" i="48"/>
  <c r="AB152" i="48" s="1"/>
  <c r="AN248" i="48"/>
  <c r="AO248" i="48"/>
  <c r="AO150" i="48"/>
  <c r="AB150" i="48" s="1"/>
  <c r="AO151" i="48"/>
  <c r="AO79" i="48"/>
  <c r="AC79" i="48" s="1"/>
  <c r="AP79" i="48" s="1"/>
  <c r="AN79" i="48"/>
  <c r="AN289" i="48"/>
  <c r="AO289" i="48"/>
  <c r="AO99" i="48"/>
  <c r="AN99" i="48"/>
  <c r="AN219" i="48"/>
  <c r="AN68" i="48"/>
  <c r="AN199" i="48"/>
  <c r="AN234" i="48"/>
  <c r="AN184" i="48"/>
  <c r="AN226" i="48"/>
  <c r="AC226" i="48" s="1"/>
  <c r="AP226" i="48" s="1"/>
  <c r="AN153" i="48"/>
  <c r="AN177" i="48"/>
  <c r="AN251" i="48"/>
  <c r="AC251" i="48" s="1"/>
  <c r="AP251" i="48" s="1"/>
  <c r="AN115" i="48"/>
  <c r="AN267" i="48"/>
  <c r="AN288" i="48"/>
  <c r="AN187" i="48"/>
  <c r="AC187" i="48" s="1"/>
  <c r="AP187" i="48" s="1"/>
  <c r="AN235" i="48"/>
  <c r="AC235" i="48" s="1"/>
  <c r="AP235" i="48" s="1"/>
  <c r="AN82" i="48"/>
  <c r="AC82" i="48" s="1"/>
  <c r="AP82" i="48" s="1"/>
  <c r="AN254" i="48"/>
  <c r="AC254" i="48" s="1"/>
  <c r="AP254" i="48" s="1"/>
  <c r="AN178" i="48"/>
  <c r="AC178" i="48" s="1"/>
  <c r="AP178" i="48" s="1"/>
  <c r="AN90" i="48"/>
  <c r="AN265" i="48"/>
  <c r="AN188" i="48"/>
  <c r="AN120" i="48"/>
  <c r="AN67" i="48"/>
  <c r="AC67" i="48" s="1"/>
  <c r="AP67" i="48" s="1"/>
  <c r="AN236" i="48"/>
  <c r="AC236" i="48" s="1"/>
  <c r="AP236" i="48" s="1"/>
  <c r="AN100" i="48"/>
  <c r="AN116" i="48"/>
  <c r="AN185" i="48"/>
  <c r="AN198" i="48"/>
  <c r="AC198" i="48" s="1"/>
  <c r="AP198" i="48" s="1"/>
  <c r="AN194" i="48"/>
  <c r="AC194" i="48" s="1"/>
  <c r="AP194" i="48" s="1"/>
  <c r="AN127" i="48"/>
  <c r="AB127" i="48" s="1"/>
  <c r="AN64" i="48"/>
  <c r="AN196" i="48"/>
  <c r="AC196" i="48" s="1"/>
  <c r="AP196" i="48" s="1"/>
  <c r="AO159" i="48"/>
  <c r="AO274" i="48"/>
  <c r="AB274" i="48" s="1"/>
  <c r="AN274" i="48"/>
  <c r="AN81" i="48"/>
  <c r="AO81" i="48"/>
  <c r="AO154" i="48"/>
  <c r="AC297" i="48"/>
  <c r="AP297" i="48" s="1"/>
  <c r="AN257" i="48"/>
  <c r="AO257" i="48"/>
  <c r="AB257" i="48" s="1"/>
  <c r="AO170" i="48"/>
  <c r="AN170" i="48"/>
  <c r="AN112" i="48"/>
  <c r="AO112" i="48"/>
  <c r="AO129" i="48"/>
  <c r="AN129" i="48"/>
  <c r="AB129" i="48" s="1"/>
  <c r="AO93" i="48"/>
  <c r="AO192" i="48"/>
  <c r="AB192" i="48" s="1"/>
  <c r="AN283" i="48"/>
  <c r="AO283" i="48"/>
  <c r="AB283" i="48" s="1"/>
  <c r="AN191" i="48"/>
  <c r="AO191" i="48"/>
  <c r="AO256" i="48"/>
  <c r="AB256" i="48" s="1"/>
  <c r="AC263" i="48"/>
  <c r="AP263" i="48" s="1"/>
  <c r="AN74" i="48"/>
  <c r="AB74" i="48" s="1"/>
  <c r="AO74" i="48"/>
  <c r="AO224" i="48"/>
  <c r="AN224" i="48"/>
  <c r="AN106" i="48"/>
  <c r="AC106" i="48" s="1"/>
  <c r="AP106" i="48" s="1"/>
  <c r="AO106" i="48"/>
  <c r="AN169" i="48"/>
  <c r="AO169" i="48"/>
  <c r="AO298" i="48"/>
  <c r="AB298" i="48" s="1"/>
  <c r="AN298" i="48"/>
  <c r="AC298" i="48" s="1"/>
  <c r="AP298" i="48" s="1"/>
  <c r="AO186" i="48"/>
  <c r="AB186" i="48" s="1"/>
  <c r="AN186" i="48"/>
  <c r="AO121" i="48"/>
  <c r="AN121" i="48"/>
  <c r="AO238" i="48"/>
  <c r="AB238" i="48" s="1"/>
  <c r="AN238" i="48"/>
  <c r="AO240" i="48"/>
  <c r="AN240" i="48"/>
  <c r="AO272" i="48"/>
  <c r="AB272" i="48" s="1"/>
  <c r="AN272" i="48"/>
  <c r="AN80" i="48"/>
  <c r="AC80" i="48" s="1"/>
  <c r="AP80" i="48" s="1"/>
  <c r="AO80" i="48"/>
  <c r="AN96" i="48"/>
  <c r="AN139" i="48"/>
  <c r="AC139" i="48" s="1"/>
  <c r="AP139" i="48" s="1"/>
  <c r="AN149" i="48"/>
  <c r="AN282" i="48"/>
  <c r="AN192" i="48"/>
  <c r="AN190" i="48"/>
  <c r="AN291" i="48"/>
  <c r="AN273" i="48"/>
  <c r="AC273" i="48" s="1"/>
  <c r="AP273" i="48" s="1"/>
  <c r="AN137" i="48"/>
  <c r="AN151" i="48"/>
  <c r="AN259" i="48"/>
  <c r="AC259" i="48" s="1"/>
  <c r="AP259" i="48" s="1"/>
  <c r="AN247" i="48"/>
  <c r="AN201" i="48"/>
  <c r="AN209" i="48"/>
  <c r="AN142" i="48"/>
  <c r="AC142" i="48" s="1"/>
  <c r="AP142" i="48" s="1"/>
  <c r="AN182" i="48"/>
  <c r="AN85" i="48"/>
  <c r="AN208" i="48"/>
  <c r="AN252" i="48"/>
  <c r="AN172" i="48"/>
  <c r="AN134" i="48"/>
  <c r="AN148" i="48"/>
  <c r="AC148" i="48" s="1"/>
  <c r="AP148" i="48" s="1"/>
  <c r="AN84" i="48"/>
  <c r="AN158" i="48"/>
  <c r="AN110" i="48"/>
  <c r="AN154" i="48"/>
  <c r="AN122" i="48"/>
  <c r="AC122" i="48" s="1"/>
  <c r="AP122" i="48" s="1"/>
  <c r="AN294" i="48"/>
  <c r="AN73" i="48"/>
  <c r="GB11" i="12"/>
  <c r="FE10" i="12"/>
  <c r="FG11" i="12"/>
  <c r="EY15" i="12"/>
  <c r="FG16" i="12"/>
  <c r="EY18" i="12"/>
  <c r="FC19" i="12"/>
  <c r="FG20" i="12"/>
  <c r="EY22" i="12"/>
  <c r="FC23" i="12"/>
  <c r="FG24" i="12"/>
  <c r="EY26" i="12"/>
  <c r="FC28" i="12"/>
  <c r="FK10" i="12"/>
  <c r="GK11" i="12"/>
  <c r="FG10" i="12"/>
  <c r="FG12" i="12"/>
  <c r="FC15" i="12"/>
  <c r="EV11" i="12"/>
  <c r="EZ12" i="12"/>
  <c r="FD13" i="12"/>
  <c r="EV15" i="12"/>
  <c r="EZ16" i="12"/>
  <c r="FD17" i="12"/>
  <c r="EV19" i="12"/>
  <c r="EZ20" i="12"/>
  <c r="FD21" i="12"/>
  <c r="EV23" i="12"/>
  <c r="EZ24" i="12"/>
  <c r="FD25" i="12"/>
  <c r="EZ27" i="12"/>
  <c r="EV30" i="12"/>
  <c r="FI11" i="12"/>
  <c r="FA12" i="12"/>
  <c r="FE16" i="12"/>
  <c r="EW18" i="12"/>
  <c r="FA19" i="12"/>
  <c r="FE20" i="12"/>
  <c r="EW22" i="12"/>
  <c r="FA23" i="12"/>
  <c r="FE24" i="12"/>
  <c r="EW26" i="12"/>
  <c r="EY28" i="12"/>
  <c r="FG30" i="12"/>
  <c r="GC11" i="12"/>
  <c r="FE12" i="12"/>
  <c r="FE14" i="12"/>
  <c r="EW16" i="12"/>
  <c r="EX11" i="12"/>
  <c r="FB12" i="12"/>
  <c r="FF13" i="12"/>
  <c r="EX15" i="12"/>
  <c r="FB16" i="12"/>
  <c r="FF17" i="12"/>
  <c r="EX19" i="12"/>
  <c r="FB20" i="12"/>
  <c r="FF21" i="12"/>
  <c r="EX23" i="12"/>
  <c r="FB24" i="12"/>
  <c r="FF25" i="12"/>
  <c r="FD27" i="12"/>
  <c r="EZ30" i="12"/>
  <c r="FQ11" i="12"/>
  <c r="EW27" i="12"/>
  <c r="FA28" i="12"/>
  <c r="FE29" i="12"/>
  <c r="FL10" i="12"/>
  <c r="GB10" i="12"/>
  <c r="FN11" i="12"/>
  <c r="GD11" i="12"/>
  <c r="FP12" i="12"/>
  <c r="GF12" i="12"/>
  <c r="FR13" i="12"/>
  <c r="GH13" i="12"/>
  <c r="FT14" i="12"/>
  <c r="GJ14" i="12"/>
  <c r="FW15" i="12"/>
  <c r="FO16" i="12"/>
  <c r="GJ16" i="12"/>
  <c r="GL17" i="12"/>
  <c r="FJ19" i="12"/>
  <c r="FM20" i="12"/>
  <c r="FQ22" i="12"/>
  <c r="FU24" i="12"/>
  <c r="FF27" i="12"/>
  <c r="EX29" i="12"/>
  <c r="FB30" i="12"/>
  <c r="FQ10" i="12"/>
  <c r="GG10" i="12"/>
  <c r="FS11" i="12"/>
  <c r="GI11" i="12"/>
  <c r="FU12" i="12"/>
  <c r="GK12" i="12"/>
  <c r="GA13" i="12"/>
  <c r="GC14" i="12"/>
  <c r="GI15" i="12"/>
  <c r="FW17" i="12"/>
  <c r="GA19" i="12"/>
  <c r="FW23" i="12"/>
  <c r="FL11" i="12"/>
  <c r="EW12" i="12"/>
  <c r="EY13" i="12"/>
  <c r="FG15" i="12"/>
  <c r="EY17" i="12"/>
  <c r="FC18" i="12"/>
  <c r="FG19" i="12"/>
  <c r="EY21" i="12"/>
  <c r="FC22" i="12"/>
  <c r="FG23" i="12"/>
  <c r="EY25" i="12"/>
  <c r="FC26" i="12"/>
  <c r="EY29" i="12"/>
  <c r="FS10" i="12"/>
  <c r="EW10" i="12"/>
  <c r="FC11" i="12"/>
  <c r="FC13" i="12"/>
  <c r="EV10" i="12"/>
  <c r="EZ11" i="12"/>
  <c r="FD12" i="12"/>
  <c r="EV14" i="12"/>
  <c r="EZ15" i="12"/>
  <c r="FD16" i="12"/>
  <c r="EV18" i="12"/>
  <c r="EZ19" i="12"/>
  <c r="FD20" i="12"/>
  <c r="EV22" i="12"/>
  <c r="EZ23" i="12"/>
  <c r="FD24" i="12"/>
  <c r="EV26" i="12"/>
  <c r="EV28" i="12"/>
  <c r="FD30" i="12"/>
  <c r="FY11" i="12"/>
  <c r="EW13" i="12"/>
  <c r="EW17" i="12"/>
  <c r="FA18" i="12"/>
  <c r="FE19" i="12"/>
  <c r="EW21" i="12"/>
  <c r="FA22" i="12"/>
  <c r="FE23" i="12"/>
  <c r="EW25" i="12"/>
  <c r="FA26" i="12"/>
  <c r="FG28" i="12"/>
  <c r="FO10" i="12"/>
  <c r="FO12" i="12"/>
  <c r="FA13" i="12"/>
  <c r="EW15" i="12"/>
  <c r="EX10" i="12"/>
  <c r="FB11" i="12"/>
  <c r="FF12" i="12"/>
  <c r="EX14" i="12"/>
  <c r="FB15" i="12"/>
  <c r="FF16" i="12"/>
  <c r="EX18" i="12"/>
  <c r="FB19" i="12"/>
  <c r="FF20" i="12"/>
  <c r="EX22" i="12"/>
  <c r="FB23" i="12"/>
  <c r="FF24" i="12"/>
  <c r="EX26" i="12"/>
  <c r="EZ28" i="12"/>
  <c r="FJ10" i="12"/>
  <c r="GG11" i="12"/>
  <c r="FA27" i="12"/>
  <c r="FE28" i="12"/>
  <c r="EW30" i="12"/>
  <c r="FP10" i="12"/>
  <c r="GF10" i="12"/>
  <c r="FR11" i="12"/>
  <c r="GH11" i="12"/>
  <c r="FT12" i="12"/>
  <c r="GJ12" i="12"/>
  <c r="FV13" i="12"/>
  <c r="GL13" i="12"/>
  <c r="FX14" i="12"/>
  <c r="FJ15" i="12"/>
  <c r="GC15" i="12"/>
  <c r="FT16" i="12"/>
  <c r="FN17" i="12"/>
  <c r="FP18" i="12"/>
  <c r="FR19" i="12"/>
  <c r="GC20" i="12"/>
  <c r="GG22" i="12"/>
  <c r="FF26" i="12"/>
  <c r="EX28" i="12"/>
  <c r="FB29" i="12"/>
  <c r="FF30" i="12"/>
  <c r="FU10" i="12"/>
  <c r="GK10" i="12"/>
  <c r="FW11" i="12"/>
  <c r="FI12" i="12"/>
  <c r="FY12" i="12"/>
  <c r="FK13" i="12"/>
  <c r="FI14" i="12"/>
  <c r="FK15" i="12"/>
  <c r="FU16" i="12"/>
  <c r="FQ18" i="12"/>
  <c r="GG20" i="12"/>
  <c r="FV10" i="12"/>
  <c r="FX11" i="12"/>
  <c r="FC10" i="12"/>
  <c r="FG13" i="12"/>
  <c r="EY16" i="12"/>
  <c r="FC17" i="12"/>
  <c r="FG18" i="12"/>
  <c r="EY20" i="12"/>
  <c r="FC21" i="12"/>
  <c r="FG22" i="12"/>
  <c r="EY24" i="12"/>
  <c r="FC25" i="12"/>
  <c r="EY27" i="12"/>
  <c r="FG29" i="12"/>
  <c r="GI10" i="12"/>
  <c r="FA11" i="12"/>
  <c r="EY12" i="12"/>
  <c r="EY14" i="12"/>
  <c r="EZ10" i="12"/>
  <c r="FD11" i="12"/>
  <c r="EV13" i="12"/>
  <c r="EZ14" i="12"/>
  <c r="FD15" i="12"/>
  <c r="EV17" i="12"/>
  <c r="EZ18" i="12"/>
  <c r="FD19" i="12"/>
  <c r="EV21" i="12"/>
  <c r="EZ22" i="12"/>
  <c r="FD23" i="12"/>
  <c r="EV25" i="12"/>
  <c r="EZ26" i="12"/>
  <c r="FD28" i="12"/>
  <c r="FN10" i="12"/>
  <c r="FK12" i="12"/>
  <c r="FE13" i="12"/>
  <c r="FA17" i="12"/>
  <c r="FE18" i="12"/>
  <c r="EW20" i="12"/>
  <c r="FA21" i="12"/>
  <c r="FE22" i="12"/>
  <c r="EW24" i="12"/>
  <c r="FA25" i="12"/>
  <c r="FG26" i="12"/>
  <c r="FC29" i="12"/>
  <c r="GA10" i="12"/>
  <c r="FA10" i="12"/>
  <c r="EW14" i="12"/>
  <c r="FA15" i="12"/>
  <c r="FB10" i="12"/>
  <c r="FF11" i="12"/>
  <c r="EX13" i="12"/>
  <c r="FB14" i="12"/>
  <c r="FF15" i="12"/>
  <c r="EX17" i="12"/>
  <c r="FB18" i="12"/>
  <c r="FF19" i="12"/>
  <c r="EX21" i="12"/>
  <c r="FB22" i="12"/>
  <c r="FF23" i="12"/>
  <c r="EX25" i="12"/>
  <c r="FB26" i="12"/>
  <c r="EV29" i="12"/>
  <c r="FR10" i="12"/>
  <c r="FS12" i="12"/>
  <c r="FE27" i="12"/>
  <c r="EW29" i="12"/>
  <c r="FA30" i="12"/>
  <c r="FT10" i="12"/>
  <c r="GJ10" i="12"/>
  <c r="FV11" i="12"/>
  <c r="GL11" i="12"/>
  <c r="FX12" i="12"/>
  <c r="FJ13" i="12"/>
  <c r="FZ13" i="12"/>
  <c r="FL14" i="12"/>
  <c r="GB14" i="12"/>
  <c r="FN15" i="12"/>
  <c r="GH15" i="12"/>
  <c r="FY16" i="12"/>
  <c r="FV17" i="12"/>
  <c r="FX18" i="12"/>
  <c r="FZ19" i="12"/>
  <c r="FO21" i="12"/>
  <c r="FS23" i="12"/>
  <c r="EX27" i="12"/>
  <c r="FB28" i="12"/>
  <c r="FF29" i="12"/>
  <c r="FI10" i="12"/>
  <c r="FY10" i="12"/>
  <c r="FK11" i="12"/>
  <c r="GA11" i="12"/>
  <c r="FM12" i="12"/>
  <c r="GC12" i="12"/>
  <c r="FS13" i="12"/>
  <c r="FM14" i="12"/>
  <c r="FO15" i="12"/>
  <c r="GA16" i="12"/>
  <c r="FY18" i="12"/>
  <c r="FS21" i="12"/>
  <c r="FZ10" i="12"/>
  <c r="GP29" i="12"/>
  <c r="GP27" i="12"/>
  <c r="GP25" i="12"/>
  <c r="GP23" i="12"/>
  <c r="GP21" i="12"/>
  <c r="GP19" i="12"/>
  <c r="GP17" i="12"/>
  <c r="GP15" i="12"/>
  <c r="GP13" i="12"/>
  <c r="GP11" i="12"/>
  <c r="GF30" i="12"/>
  <c r="FP30" i="12"/>
  <c r="GS29" i="12"/>
  <c r="GS27" i="12"/>
  <c r="GS25" i="12"/>
  <c r="GS23" i="12"/>
  <c r="GS21" i="12"/>
  <c r="GS19" i="12"/>
  <c r="GS17" i="12"/>
  <c r="GS15" i="12"/>
  <c r="GS13" i="12"/>
  <c r="GS11" i="12"/>
  <c r="GS31" i="12" s="1"/>
  <c r="GI30" i="12"/>
  <c r="FS30" i="12"/>
  <c r="GG29" i="12"/>
  <c r="FQ29" i="12"/>
  <c r="GE28" i="12"/>
  <c r="FO28" i="12"/>
  <c r="GC27" i="12"/>
  <c r="FM27" i="12"/>
  <c r="GA26" i="12"/>
  <c r="GN29" i="12"/>
  <c r="GN27" i="12"/>
  <c r="GN25" i="12"/>
  <c r="GN23" i="12"/>
  <c r="GN21" i="12"/>
  <c r="GN19" i="12"/>
  <c r="GN17" i="12"/>
  <c r="GN15" i="12"/>
  <c r="GN13" i="12"/>
  <c r="GN11" i="12"/>
  <c r="GH30" i="12"/>
  <c r="FR30" i="12"/>
  <c r="GF29" i="12"/>
  <c r="FP29" i="12"/>
  <c r="GD28" i="12"/>
  <c r="FN28" i="12"/>
  <c r="GB27" i="12"/>
  <c r="FL27" i="12"/>
  <c r="FZ26" i="12"/>
  <c r="GM29" i="12"/>
  <c r="GM27" i="12"/>
  <c r="GM25" i="12"/>
  <c r="GM23" i="12"/>
  <c r="GM21" i="12"/>
  <c r="GM19" i="12"/>
  <c r="GM17" i="12"/>
  <c r="GM15" i="12"/>
  <c r="GM31" i="12" s="1"/>
  <c r="GM13" i="12"/>
  <c r="GM11" i="12"/>
  <c r="GG30" i="12"/>
  <c r="FQ30" i="12"/>
  <c r="GL29" i="12"/>
  <c r="GG28" i="12"/>
  <c r="GE27" i="12"/>
  <c r="GC26" i="12"/>
  <c r="FK26" i="12"/>
  <c r="FY25" i="12"/>
  <c r="FI25" i="12"/>
  <c r="FW24" i="12"/>
  <c r="GK23" i="12"/>
  <c r="FU23" i="12"/>
  <c r="GI22" i="12"/>
  <c r="FS22" i="12"/>
  <c r="GG21" i="12"/>
  <c r="FQ21" i="12"/>
  <c r="GE20" i="12"/>
  <c r="FO20" i="12"/>
  <c r="GC19" i="12"/>
  <c r="FM19" i="12"/>
  <c r="GA18" i="12"/>
  <c r="FK18" i="12"/>
  <c r="FY17" i="12"/>
  <c r="FI17" i="12"/>
  <c r="FJ29" i="12"/>
  <c r="GL27" i="12"/>
  <c r="GJ26" i="12"/>
  <c r="FN26" i="12"/>
  <c r="GB25" i="12"/>
  <c r="FL25" i="12"/>
  <c r="FZ24" i="12"/>
  <c r="FJ24" i="12"/>
  <c r="FX23" i="12"/>
  <c r="GL22" i="12"/>
  <c r="FV22" i="12"/>
  <c r="GJ21" i="12"/>
  <c r="FT21" i="12"/>
  <c r="GH20" i="12"/>
  <c r="FR20" i="12"/>
  <c r="GF19" i="12"/>
  <c r="FP19" i="12"/>
  <c r="GD18" i="12"/>
  <c r="FN18" i="12"/>
  <c r="GB17" i="12"/>
  <c r="FL17" i="12"/>
  <c r="FZ16" i="12"/>
  <c r="FJ16" i="12"/>
  <c r="FX15" i="12"/>
  <c r="FO29" i="12"/>
  <c r="FM28" i="12"/>
  <c r="FK27" i="12"/>
  <c r="FQ26" i="12"/>
  <c r="GE25" i="12"/>
  <c r="FO25" i="12"/>
  <c r="FV29" i="12"/>
  <c r="FT28" i="12"/>
  <c r="FR27" i="12"/>
  <c r="FT26" i="12"/>
  <c r="GH25" i="12"/>
  <c r="FR25" i="12"/>
  <c r="GF24" i="12"/>
  <c r="FP24" i="12"/>
  <c r="GD23" i="12"/>
  <c r="FN23" i="12"/>
  <c r="GB22" i="12"/>
  <c r="FL22" i="12"/>
  <c r="FZ21" i="12"/>
  <c r="FJ21" i="12"/>
  <c r="FX20" i="12"/>
  <c r="GG24" i="12"/>
  <c r="GC22" i="12"/>
  <c r="FY20" i="12"/>
  <c r="FO19" i="12"/>
  <c r="FM18" i="12"/>
  <c r="FK17" i="12"/>
  <c r="FS16" i="12"/>
  <c r="GA15" i="12"/>
  <c r="FI15" i="12"/>
  <c r="FW14" i="12"/>
  <c r="GK13" i="12"/>
  <c r="FU13" i="12"/>
  <c r="GI12" i="12"/>
  <c r="GC24" i="12"/>
  <c r="FY22" i="12"/>
  <c r="FU20" i="12"/>
  <c r="FN19" i="12"/>
  <c r="FL18" i="12"/>
  <c r="FJ17" i="12"/>
  <c r="FQ16" i="12"/>
  <c r="FZ15" i="12"/>
  <c r="GL14" i="12"/>
  <c r="FV14" i="12"/>
  <c r="GJ13" i="12"/>
  <c r="FT13" i="12"/>
  <c r="GH12" i="12"/>
  <c r="FR12" i="12"/>
  <c r="GF11" i="12"/>
  <c r="FP11" i="12"/>
  <c r="GD10" i="12"/>
  <c r="FI24" i="12"/>
  <c r="GI21" i="12"/>
  <c r="GI19" i="12"/>
  <c r="GG18" i="12"/>
  <c r="GE17" i="12"/>
  <c r="GF16" i="12"/>
  <c r="FK16" i="12"/>
  <c r="FS15" i="12"/>
  <c r="GG14" i="12"/>
  <c r="FQ14" i="12"/>
  <c r="GE13" i="12"/>
  <c r="FO13" i="12"/>
  <c r="GT30" i="12"/>
  <c r="GT28" i="12"/>
  <c r="GT26" i="12"/>
  <c r="GT24" i="12"/>
  <c r="GT22" i="12"/>
  <c r="GT20" i="12"/>
  <c r="GT18" i="12"/>
  <c r="GT16" i="12"/>
  <c r="GT14" i="12"/>
  <c r="GT12" i="12"/>
  <c r="GT10" i="12"/>
  <c r="GB30" i="12"/>
  <c r="FL30" i="12"/>
  <c r="GO29" i="12"/>
  <c r="GO27" i="12"/>
  <c r="GO25" i="12"/>
  <c r="GO23" i="12"/>
  <c r="GO21" i="12"/>
  <c r="GO19" i="12"/>
  <c r="GO17" i="12"/>
  <c r="GO15" i="12"/>
  <c r="GO13" i="12"/>
  <c r="GO11" i="12"/>
  <c r="GE30" i="12"/>
  <c r="FO30" i="12"/>
  <c r="GC29" i="12"/>
  <c r="FM29" i="12"/>
  <c r="GA28" i="12"/>
  <c r="FK28" i="12"/>
  <c r="FY27" i="12"/>
  <c r="FI27" i="12"/>
  <c r="GR30" i="12"/>
  <c r="GR28" i="12"/>
  <c r="GR26" i="12"/>
  <c r="GR24" i="12"/>
  <c r="GR22" i="12"/>
  <c r="GR20" i="12"/>
  <c r="GR18" i="12"/>
  <c r="GR16" i="12"/>
  <c r="GR14" i="12"/>
  <c r="GR12" i="12"/>
  <c r="GR10" i="12"/>
  <c r="GD30" i="12"/>
  <c r="FN30" i="12"/>
  <c r="GB29" i="12"/>
  <c r="FL29" i="12"/>
  <c r="FZ28" i="12"/>
  <c r="FJ28" i="12"/>
  <c r="FX27" i="12"/>
  <c r="GL26" i="12"/>
  <c r="GQ30" i="12"/>
  <c r="GQ28" i="12"/>
  <c r="GQ26" i="12"/>
  <c r="GQ24" i="12"/>
  <c r="GQ22" i="12"/>
  <c r="GQ20" i="12"/>
  <c r="GQ18" i="12"/>
  <c r="GQ16" i="12"/>
  <c r="GQ14" i="12"/>
  <c r="GQ12" i="12"/>
  <c r="GQ10" i="12"/>
  <c r="GC30" i="12"/>
  <c r="FM30" i="12"/>
  <c r="GA29" i="12"/>
  <c r="FY28" i="12"/>
  <c r="FW27" i="12"/>
  <c r="FW26" i="12"/>
  <c r="GK25" i="12"/>
  <c r="FU25" i="12"/>
  <c r="GI24" i="12"/>
  <c r="FS24" i="12"/>
  <c r="GG23" i="12"/>
  <c r="FQ23" i="12"/>
  <c r="GE22" i="12"/>
  <c r="FO22" i="12"/>
  <c r="GC21" i="12"/>
  <c r="FM21" i="12"/>
  <c r="GA20" i="12"/>
  <c r="FK20" i="12"/>
  <c r="FY19" i="12"/>
  <c r="FI19" i="12"/>
  <c r="FW18" i="12"/>
  <c r="GK17" i="12"/>
  <c r="FU17" i="12"/>
  <c r="GH29" i="12"/>
  <c r="GF28" i="12"/>
  <c r="GD27" i="12"/>
  <c r="GB26" i="12"/>
  <c r="FJ26" i="12"/>
  <c r="FX25" i="12"/>
  <c r="GL24" i="12"/>
  <c r="FV24" i="12"/>
  <c r="GJ23" i="12"/>
  <c r="FT23" i="12"/>
  <c r="GH22" i="12"/>
  <c r="FR22" i="12"/>
  <c r="GF21" i="12"/>
  <c r="FP21" i="12"/>
  <c r="GD20" i="12"/>
  <c r="FN20" i="12"/>
  <c r="GB19" i="12"/>
  <c r="FL19" i="12"/>
  <c r="FZ18" i="12"/>
  <c r="FJ18" i="12"/>
  <c r="FX17" i="12"/>
  <c r="GL16" i="12"/>
  <c r="FV16" i="12"/>
  <c r="GJ15" i="12"/>
  <c r="FT15" i="12"/>
  <c r="GK28" i="12"/>
  <c r="GI27" i="12"/>
  <c r="GG26" i="12"/>
  <c r="FM26" i="12"/>
  <c r="GA25" i="12"/>
  <c r="FK25" i="12"/>
  <c r="FN29" i="12"/>
  <c r="FL28" i="12"/>
  <c r="FJ27" i="12"/>
  <c r="FP26" i="12"/>
  <c r="GD25" i="12"/>
  <c r="FN25" i="12"/>
  <c r="GB24" i="12"/>
  <c r="FL24" i="12"/>
  <c r="FZ23" i="12"/>
  <c r="FJ23" i="12"/>
  <c r="FX22" i="12"/>
  <c r="GL21" i="12"/>
  <c r="FV21" i="12"/>
  <c r="GJ20" i="12"/>
  <c r="FT20" i="12"/>
  <c r="FQ24" i="12"/>
  <c r="FM22" i="12"/>
  <c r="FI20" i="12"/>
  <c r="GK18" i="12"/>
  <c r="GI17" i="12"/>
  <c r="GI16" i="12"/>
  <c r="FM16" i="12"/>
  <c r="FV15" i="12"/>
  <c r="GI14" i="12"/>
  <c r="FS14" i="12"/>
  <c r="GG13" i="12"/>
  <c r="FQ13" i="12"/>
  <c r="GE12" i="12"/>
  <c r="FM24" i="12"/>
  <c r="FI22" i="12"/>
  <c r="GL19" i="12"/>
  <c r="GJ18" i="12"/>
  <c r="GH17" i="12"/>
  <c r="GG16" i="12"/>
  <c r="FL16" i="12"/>
  <c r="FU15" i="12"/>
  <c r="GH14" i="12"/>
  <c r="FR14" i="12"/>
  <c r="GF13" i="12"/>
  <c r="FP13" i="12"/>
  <c r="GD12" i="12"/>
  <c r="FN12" i="12"/>
  <c r="GP30" i="12"/>
  <c r="GP28" i="12"/>
  <c r="GP26" i="12"/>
  <c r="GP24" i="12"/>
  <c r="GP22" i="12"/>
  <c r="GP20" i="12"/>
  <c r="GP18" i="12"/>
  <c r="GP16" i="12"/>
  <c r="GP14" i="12"/>
  <c r="GP12" i="12"/>
  <c r="GP10" i="12"/>
  <c r="FX30" i="12"/>
  <c r="GS30" i="12"/>
  <c r="GS28" i="12"/>
  <c r="GS26" i="12"/>
  <c r="GS24" i="12"/>
  <c r="GS22" i="12"/>
  <c r="GS20" i="12"/>
  <c r="GS18" i="12"/>
  <c r="GS16" i="12"/>
  <c r="GS14" i="12"/>
  <c r="GS12" i="12"/>
  <c r="GS10" i="12"/>
  <c r="GA30" i="12"/>
  <c r="FK30" i="12"/>
  <c r="FY29" i="12"/>
  <c r="FI29" i="12"/>
  <c r="FW28" i="12"/>
  <c r="GK27" i="12"/>
  <c r="FU27" i="12"/>
  <c r="GI26" i="12"/>
  <c r="GN30" i="12"/>
  <c r="GN28" i="12"/>
  <c r="GN26" i="12"/>
  <c r="GN24" i="12"/>
  <c r="GN22" i="12"/>
  <c r="GN20" i="12"/>
  <c r="GN18" i="12"/>
  <c r="GN16" i="12"/>
  <c r="GN14" i="12"/>
  <c r="GN12" i="12"/>
  <c r="GN10" i="12"/>
  <c r="GN31" i="12" s="1"/>
  <c r="FZ30" i="12"/>
  <c r="FJ30" i="12"/>
  <c r="FX29" i="12"/>
  <c r="GL28" i="12"/>
  <c r="FV28" i="12"/>
  <c r="GJ27" i="12"/>
  <c r="FT27" i="12"/>
  <c r="GH26" i="12"/>
  <c r="GM30" i="12"/>
  <c r="GM28" i="12"/>
  <c r="GM26" i="12"/>
  <c r="GM24" i="12"/>
  <c r="GM22" i="12"/>
  <c r="GM20" i="12"/>
  <c r="GM18" i="12"/>
  <c r="GM16" i="12"/>
  <c r="GM14" i="12"/>
  <c r="GM12" i="12"/>
  <c r="GM10" i="12"/>
  <c r="FY30" i="12"/>
  <c r="FI30" i="12"/>
  <c r="FS29" i="12"/>
  <c r="FQ28" i="12"/>
  <c r="FO27" i="12"/>
  <c r="FS26" i="12"/>
  <c r="GG25" i="12"/>
  <c r="FQ25" i="12"/>
  <c r="GE24" i="12"/>
  <c r="FO24" i="12"/>
  <c r="GC23" i="12"/>
  <c r="FM23" i="12"/>
  <c r="GA22" i="12"/>
  <c r="FK22" i="12"/>
  <c r="FY21" i="12"/>
  <c r="FI21" i="12"/>
  <c r="FW20" i="12"/>
  <c r="GK19" i="12"/>
  <c r="FU19" i="12"/>
  <c r="GI18" i="12"/>
  <c r="FS18" i="12"/>
  <c r="GG17" i="12"/>
  <c r="FQ17" i="12"/>
  <c r="FZ29" i="12"/>
  <c r="FX28" i="12"/>
  <c r="FV27" i="12"/>
  <c r="FV26" i="12"/>
  <c r="GJ25" i="12"/>
  <c r="FT25" i="12"/>
  <c r="GH24" i="12"/>
  <c r="FR24" i="12"/>
  <c r="GF23" i="12"/>
  <c r="FP23" i="12"/>
  <c r="GD22" i="12"/>
  <c r="FN22" i="12"/>
  <c r="GB21" i="12"/>
  <c r="FL21" i="12"/>
  <c r="FZ20" i="12"/>
  <c r="FJ20" i="12"/>
  <c r="FX19" i="12"/>
  <c r="GL18" i="12"/>
  <c r="FV18" i="12"/>
  <c r="GJ17" i="12"/>
  <c r="FT17" i="12"/>
  <c r="GH16" i="12"/>
  <c r="FR16" i="12"/>
  <c r="GF15" i="12"/>
  <c r="GE29" i="12"/>
  <c r="GC28" i="12"/>
  <c r="GA27" i="12"/>
  <c r="FY26" i="12"/>
  <c r="FI26" i="12"/>
  <c r="FW25" i="12"/>
  <c r="GK24" i="12"/>
  <c r="GJ28" i="12"/>
  <c r="GH27" i="12"/>
  <c r="GF26" i="12"/>
  <c r="FL26" i="12"/>
  <c r="FZ25" i="12"/>
  <c r="FJ25" i="12"/>
  <c r="FX24" i="12"/>
  <c r="GL23" i="12"/>
  <c r="FV23" i="12"/>
  <c r="GJ22" i="12"/>
  <c r="FT22" i="12"/>
  <c r="GH21" i="12"/>
  <c r="FR21" i="12"/>
  <c r="GF20" i="12"/>
  <c r="FP20" i="12"/>
  <c r="GE23" i="12"/>
  <c r="GA21" i="12"/>
  <c r="GE19" i="12"/>
  <c r="GC18" i="12"/>
  <c r="GA17" i="12"/>
  <c r="GC16" i="12"/>
  <c r="GL15" i="12"/>
  <c r="FQ15" i="12"/>
  <c r="GE14" i="12"/>
  <c r="FO14" i="12"/>
  <c r="GC13" i="12"/>
  <c r="FM13" i="12"/>
  <c r="GA12" i="12"/>
  <c r="GA23" i="12"/>
  <c r="FW21" i="12"/>
  <c r="GD19" i="12"/>
  <c r="GB18" i="12"/>
  <c r="FZ17" i="12"/>
  <c r="GB16" i="12"/>
  <c r="GK15" i="12"/>
  <c r="FP15" i="12"/>
  <c r="GD14" i="12"/>
  <c r="FN14" i="12"/>
  <c r="GB13" i="12"/>
  <c r="FL13" i="12"/>
  <c r="FZ12" i="12"/>
  <c r="FJ12" i="12"/>
  <c r="GT29" i="12"/>
  <c r="GT27" i="12"/>
  <c r="GT25" i="12"/>
  <c r="GT23" i="12"/>
  <c r="GT21" i="12"/>
  <c r="GT19" i="12"/>
  <c r="GT17" i="12"/>
  <c r="GT15" i="12"/>
  <c r="GT13" i="12"/>
  <c r="GT11" i="12"/>
  <c r="GJ30" i="12"/>
  <c r="FT30" i="12"/>
  <c r="GO30" i="12"/>
  <c r="GO28" i="12"/>
  <c r="GO26" i="12"/>
  <c r="GO24" i="12"/>
  <c r="GO22" i="12"/>
  <c r="GO20" i="12"/>
  <c r="GO18" i="12"/>
  <c r="GO16" i="12"/>
  <c r="GO14" i="12"/>
  <c r="GO12" i="12"/>
  <c r="GO10" i="12"/>
  <c r="FW30" i="12"/>
  <c r="GK29" i="12"/>
  <c r="FU29" i="12"/>
  <c r="GI28" i="12"/>
  <c r="FS28" i="12"/>
  <c r="GG27" i="12"/>
  <c r="FQ27" i="12"/>
  <c r="GE26" i="12"/>
  <c r="GR29" i="12"/>
  <c r="GR27" i="12"/>
  <c r="GR25" i="12"/>
  <c r="GR23" i="12"/>
  <c r="GR21" i="12"/>
  <c r="GR19" i="12"/>
  <c r="GR17" i="12"/>
  <c r="GR15" i="12"/>
  <c r="GR13" i="12"/>
  <c r="GR11" i="12"/>
  <c r="GR31" i="12" s="1"/>
  <c r="GL30" i="12"/>
  <c r="FV30" i="12"/>
  <c r="GJ29" i="12"/>
  <c r="FT29" i="12"/>
  <c r="GH28" i="12"/>
  <c r="FR28" i="12"/>
  <c r="GF27" i="12"/>
  <c r="FP27" i="12"/>
  <c r="GD26" i="12"/>
  <c r="GQ29" i="12"/>
  <c r="GQ27" i="12"/>
  <c r="GQ25" i="12"/>
  <c r="GQ23" i="12"/>
  <c r="GQ21" i="12"/>
  <c r="GQ19" i="12"/>
  <c r="GQ17" i="12"/>
  <c r="GQ15" i="12"/>
  <c r="GQ13" i="12"/>
  <c r="GQ11" i="12"/>
  <c r="GK30" i="12"/>
  <c r="FU30" i="12"/>
  <c r="GI29" i="12"/>
  <c r="FK29" i="12"/>
  <c r="FI28" i="12"/>
  <c r="GK26" i="12"/>
  <c r="FO26" i="12"/>
  <c r="GC25" i="12"/>
  <c r="FM25" i="12"/>
  <c r="GA24" i="12"/>
  <c r="FK24" i="12"/>
  <c r="FY23" i="12"/>
  <c r="FI23" i="12"/>
  <c r="FW22" i="12"/>
  <c r="GK21" i="12"/>
  <c r="FU21" i="12"/>
  <c r="GI20" i="12"/>
  <c r="FS20" i="12"/>
  <c r="GG19" i="12"/>
  <c r="FQ19" i="12"/>
  <c r="GE18" i="12"/>
  <c r="FO18" i="12"/>
  <c r="GC17" i="12"/>
  <c r="FM17" i="12"/>
  <c r="FR29" i="12"/>
  <c r="FP28" i="12"/>
  <c r="FN27" i="12"/>
  <c r="FR26" i="12"/>
  <c r="GF25" i="12"/>
  <c r="FP25" i="12"/>
  <c r="GD24" i="12"/>
  <c r="FN24" i="12"/>
  <c r="GB23" i="12"/>
  <c r="FL23" i="12"/>
  <c r="FZ22" i="12"/>
  <c r="FJ22" i="12"/>
  <c r="FX21" i="12"/>
  <c r="GL20" i="12"/>
  <c r="FV20" i="12"/>
  <c r="GJ19" i="12"/>
  <c r="FT19" i="12"/>
  <c r="GH18" i="12"/>
  <c r="FR18" i="12"/>
  <c r="GF17" i="12"/>
  <c r="FP17" i="12"/>
  <c r="GD16" i="12"/>
  <c r="FN16" i="12"/>
  <c r="GB15" i="12"/>
  <c r="FW29" i="12"/>
  <c r="FU28" i="12"/>
  <c r="FS27" i="12"/>
  <c r="FU26" i="12"/>
  <c r="GI25" i="12"/>
  <c r="FS25" i="12"/>
  <c r="GD29" i="12"/>
  <c r="GB28" i="12"/>
  <c r="FZ27" i="12"/>
  <c r="FX26" i="12"/>
  <c r="GL25" i="12"/>
  <c r="FV25" i="12"/>
  <c r="GJ24" i="12"/>
  <c r="FT24" i="12"/>
  <c r="GH23" i="12"/>
  <c r="FR23" i="12"/>
  <c r="GF22" i="12"/>
  <c r="FP22" i="12"/>
  <c r="GD21" i="12"/>
  <c r="FN21" i="12"/>
  <c r="GB20" i="12"/>
  <c r="FL20" i="12"/>
  <c r="FO23" i="12"/>
  <c r="FK21" i="12"/>
  <c r="FW19" i="12"/>
  <c r="FU18" i="12"/>
  <c r="FS17" i="12"/>
  <c r="FX16" i="12"/>
  <c r="GG15" i="12"/>
  <c r="FM15" i="12"/>
  <c r="GA14" i="12"/>
  <c r="FK14" i="12"/>
  <c r="FY13" i="12"/>
  <c r="FI13" i="12"/>
  <c r="FW12" i="12"/>
  <c r="FK23" i="12"/>
  <c r="GK20" i="12"/>
  <c r="FV19" i="12"/>
  <c r="FT18" i="12"/>
  <c r="FR17" i="12"/>
  <c r="FW16" i="12"/>
  <c r="GE15" i="12"/>
  <c r="FL15" i="12"/>
  <c r="FZ14" i="12"/>
  <c r="FJ14" i="12"/>
  <c r="FX13" i="12"/>
  <c r="GL12" i="12"/>
  <c r="FV12" i="12"/>
  <c r="GJ11" i="12"/>
  <c r="FT11" i="12"/>
  <c r="GH10" i="12"/>
  <c r="FY24" i="12"/>
  <c r="FU22" i="12"/>
  <c r="FQ20" i="12"/>
  <c r="FK19" i="12"/>
  <c r="FI18" i="12"/>
  <c r="GK16" i="12"/>
  <c r="FP16" i="12"/>
  <c r="FY15" i="12"/>
  <c r="GK14" i="12"/>
  <c r="FU14" i="12"/>
  <c r="GI13" i="12"/>
  <c r="EY11" i="12"/>
  <c r="FC14" i="12"/>
  <c r="FC16" i="12"/>
  <c r="FG17" i="12"/>
  <c r="EY19" i="12"/>
  <c r="FC20" i="12"/>
  <c r="FG21" i="12"/>
  <c r="EY23" i="12"/>
  <c r="FC24" i="12"/>
  <c r="FG25" i="12"/>
  <c r="FG27" i="12"/>
  <c r="FC30" i="12"/>
  <c r="FU11" i="12"/>
  <c r="EY10" i="12"/>
  <c r="FC12" i="12"/>
  <c r="FG14" i="12"/>
  <c r="FD10" i="12"/>
  <c r="EV12" i="12"/>
  <c r="EZ13" i="12"/>
  <c r="FD14" i="12"/>
  <c r="EV16" i="12"/>
  <c r="EZ17" i="12"/>
  <c r="FD18" i="12"/>
  <c r="EV20" i="12"/>
  <c r="EZ21" i="12"/>
  <c r="FD22" i="12"/>
  <c r="EV24" i="12"/>
  <c r="EZ25" i="12"/>
  <c r="FD26" i="12"/>
  <c r="EZ29" i="12"/>
  <c r="FW10" i="12"/>
  <c r="EW11" i="12"/>
  <c r="FA16" i="12"/>
  <c r="FE17" i="12"/>
  <c r="EW19" i="12"/>
  <c r="FA20" i="12"/>
  <c r="FE21" i="12"/>
  <c r="EW23" i="12"/>
  <c r="FA24" i="12"/>
  <c r="FE25" i="12"/>
  <c r="FC27" i="12"/>
  <c r="EY30" i="12"/>
  <c r="FM11" i="12"/>
  <c r="FE11" i="12"/>
  <c r="FA14" i="12"/>
  <c r="FE15" i="12"/>
  <c r="FF10" i="12"/>
  <c r="EX12" i="12"/>
  <c r="FB13" i="12"/>
  <c r="FF14" i="12"/>
  <c r="EX16" i="12"/>
  <c r="FB17" i="12"/>
  <c r="FF18" i="12"/>
  <c r="EX20" i="12"/>
  <c r="FB21" i="12"/>
  <c r="FF22" i="12"/>
  <c r="EX24" i="12"/>
  <c r="FB25" i="12"/>
  <c r="EV27" i="12"/>
  <c r="FD29" i="12"/>
  <c r="GE10" i="12"/>
  <c r="FE26" i="12"/>
  <c r="EW28" i="12"/>
  <c r="FA29" i="12"/>
  <c r="FE30" i="12"/>
  <c r="FX10" i="12"/>
  <c r="FJ11" i="12"/>
  <c r="FZ11" i="12"/>
  <c r="FL12" i="12"/>
  <c r="GB12" i="12"/>
  <c r="FN13" i="12"/>
  <c r="GD13" i="12"/>
  <c r="FP14" i="12"/>
  <c r="GF14" i="12"/>
  <c r="FR15" i="12"/>
  <c r="FI16" i="12"/>
  <c r="GE16" i="12"/>
  <c r="GD17" i="12"/>
  <c r="GF18" i="12"/>
  <c r="GH19" i="12"/>
  <c r="GE21" i="12"/>
  <c r="GI23" i="12"/>
  <c r="FB27" i="12"/>
  <c r="FF28" i="12"/>
  <c r="EX30" i="12"/>
  <c r="FM10" i="12"/>
  <c r="GC10" i="12"/>
  <c r="FO11" i="12"/>
  <c r="GE11" i="12"/>
  <c r="FQ12" i="12"/>
  <c r="GG12" i="12"/>
  <c r="GG31" i="12" s="1"/>
  <c r="FW13" i="12"/>
  <c r="FY14" i="12"/>
  <c r="GD15" i="12"/>
  <c r="FO17" i="12"/>
  <c r="FS19" i="12"/>
  <c r="GK22" i="12"/>
  <c r="GL10" i="12"/>
  <c r="FA31" i="12"/>
  <c r="GP31" i="12"/>
  <c r="CN39" i="12"/>
  <c r="DU36" i="12"/>
  <c r="DE41" i="12"/>
  <c r="BF43" i="12"/>
  <c r="DS45" i="12"/>
  <c r="BS45" i="12"/>
  <c r="BJ37" i="12"/>
  <c r="CI43" i="12"/>
  <c r="BU40" i="12"/>
  <c r="AD35" i="12"/>
  <c r="DO43" i="12"/>
  <c r="I42" i="12"/>
  <c r="DB40" i="12"/>
  <c r="BR40" i="12"/>
  <c r="BQ37" i="12"/>
  <c r="AO37" i="12"/>
  <c r="DV43" i="12"/>
  <c r="CB43" i="12"/>
  <c r="J40" i="12"/>
  <c r="DP39" i="12"/>
  <c r="BZ42" i="12"/>
  <c r="AP44" i="12"/>
  <c r="S44" i="12"/>
  <c r="ED43" i="12"/>
  <c r="CK35" i="12"/>
  <c r="R43" i="12"/>
  <c r="FH45" i="12"/>
  <c r="CG41" i="12"/>
  <c r="J35" i="12"/>
  <c r="CN43" i="12"/>
  <c r="CA35" i="12"/>
  <c r="AU44" i="12"/>
  <c r="CD44" i="12"/>
  <c r="AX40" i="12"/>
  <c r="AC40" i="12"/>
  <c r="L40" i="12"/>
  <c r="AI43" i="12"/>
  <c r="ET37" i="12"/>
  <c r="BO43" i="12"/>
  <c r="CU38" i="12"/>
  <c r="CS35" i="12"/>
  <c r="DP40" i="12"/>
  <c r="AH38" i="12"/>
  <c r="EU45" i="12"/>
  <c r="H35" i="12"/>
  <c r="U37" i="12"/>
  <c r="AA38" i="12"/>
  <c r="EU41" i="12"/>
  <c r="BA43" i="12"/>
  <c r="EA42" i="12"/>
  <c r="CF44" i="12"/>
  <c r="CN38" i="12"/>
  <c r="DD38" i="12"/>
  <c r="X42" i="12"/>
  <c r="AO45" i="12"/>
  <c r="CF38" i="12"/>
  <c r="EK39" i="12"/>
  <c r="CA45" i="12"/>
  <c r="I36" i="12"/>
  <c r="DQ43" i="12"/>
  <c r="CR42" i="12"/>
  <c r="BX41" i="12"/>
  <c r="DP35" i="12"/>
  <c r="AE45" i="12"/>
  <c r="N36" i="12"/>
  <c r="DJ43" i="12"/>
  <c r="AV45" i="12"/>
  <c r="U38" i="12"/>
  <c r="BB36" i="12"/>
  <c r="AL35" i="12"/>
  <c r="DX35" i="12"/>
  <c r="E37" i="12"/>
  <c r="CU43" i="12"/>
  <c r="DC35" i="12"/>
  <c r="EB36" i="12"/>
  <c r="BF35" i="12"/>
  <c r="DC37" i="12"/>
  <c r="AH42" i="12"/>
  <c r="W42" i="12"/>
  <c r="BN43" i="12"/>
  <c r="U40" i="12"/>
  <c r="AI39" i="12"/>
  <c r="BY42" i="12"/>
  <c r="BE45" i="12"/>
  <c r="CC36" i="12"/>
  <c r="AT43" i="12"/>
  <c r="CZ42" i="12"/>
  <c r="EE40" i="12"/>
  <c r="CK44" i="12"/>
  <c r="DZ45" i="12"/>
  <c r="R35" i="12"/>
  <c r="V44" i="12"/>
  <c r="AH45" i="12"/>
  <c r="V38" i="12"/>
  <c r="U44" i="12"/>
  <c r="AI41" i="12"/>
  <c r="BC36" i="12"/>
  <c r="DS38" i="12"/>
  <c r="EP35" i="12"/>
  <c r="BC37" i="12"/>
  <c r="EQ45" i="12"/>
  <c r="O41" i="12"/>
  <c r="BQ36" i="12"/>
  <c r="AT40" i="12"/>
  <c r="ER35" i="12"/>
  <c r="T41" i="12"/>
  <c r="DN37" i="12"/>
  <c r="CP40" i="12"/>
  <c r="T39" i="12"/>
  <c r="DO42" i="12"/>
  <c r="AO43" i="12"/>
  <c r="BL45" i="12"/>
  <c r="DG39" i="12"/>
  <c r="AS39" i="12"/>
  <c r="AP37" i="12"/>
  <c r="AG40" i="12"/>
  <c r="EE41" i="12"/>
  <c r="EF45" i="12"/>
  <c r="DM40" i="12"/>
  <c r="CI40" i="12"/>
  <c r="S43" i="12"/>
  <c r="EI43" i="12"/>
  <c r="CK40" i="12"/>
  <c r="DP44" i="12"/>
  <c r="AZ39" i="12"/>
  <c r="BU36" i="12"/>
  <c r="BZ41" i="12"/>
  <c r="AW38" i="12"/>
  <c r="AA42" i="12"/>
  <c r="AS38" i="12"/>
  <c r="AB44" i="12"/>
  <c r="CI45" i="12"/>
  <c r="BI41" i="12"/>
  <c r="AN35" i="12"/>
  <c r="DB39" i="12"/>
  <c r="GU40" i="12"/>
  <c r="AD44" i="12"/>
  <c r="BX45" i="12"/>
  <c r="DV42" i="12"/>
  <c r="DI41" i="12"/>
  <c r="DL39" i="12"/>
  <c r="CC38" i="12"/>
  <c r="AF38" i="12"/>
  <c r="BH44" i="12"/>
  <c r="G39" i="12"/>
  <c r="AR35" i="12"/>
  <c r="AS45" i="12"/>
  <c r="V36" i="12"/>
  <c r="ES41" i="12"/>
  <c r="EK45" i="12"/>
  <c r="CC40" i="12"/>
  <c r="AM45" i="12"/>
  <c r="AL41" i="12"/>
  <c r="AZ40" i="12"/>
  <c r="CI39" i="12"/>
  <c r="BV42" i="12"/>
  <c r="ED44" i="12"/>
  <c r="I40" i="12"/>
  <c r="BR35" i="12"/>
  <c r="CD42" i="12"/>
  <c r="R37" i="12"/>
  <c r="DY39" i="12"/>
  <c r="M35" i="12"/>
  <c r="AC41" i="12"/>
  <c r="BQ38" i="12"/>
  <c r="EL44" i="12"/>
  <c r="CY43" i="12"/>
  <c r="CA44" i="12"/>
  <c r="D35" i="12"/>
  <c r="AT41" i="12"/>
  <c r="DC43" i="12"/>
  <c r="CU41" i="12"/>
  <c r="AW35" i="12"/>
  <c r="AS41" i="12"/>
  <c r="Q44" i="12"/>
  <c r="AA43" i="12"/>
  <c r="CH37" i="12"/>
  <c r="DJ37" i="12"/>
  <c r="CY44" i="12"/>
  <c r="CR40" i="12"/>
  <c r="DT37" i="12"/>
  <c r="X41" i="12"/>
  <c r="BF41" i="12"/>
  <c r="BH36" i="12"/>
  <c r="BS37" i="12"/>
  <c r="CU42" i="12"/>
  <c r="CP36" i="12"/>
  <c r="DZ40" i="12"/>
  <c r="BK45" i="12"/>
  <c r="EN40" i="12"/>
  <c r="BP41" i="12"/>
  <c r="BM43" i="12"/>
  <c r="F42" i="12"/>
  <c r="P43" i="12"/>
  <c r="EO35" i="12"/>
  <c r="DB43" i="12"/>
  <c r="FH42" i="12"/>
  <c r="DZ35" i="12"/>
  <c r="AY35" i="12"/>
  <c r="DY41" i="12"/>
  <c r="CO41" i="12"/>
  <c r="BV41" i="12"/>
  <c r="CN37" i="12"/>
  <c r="BY44" i="12"/>
  <c r="DL45" i="12"/>
  <c r="CP43" i="12"/>
  <c r="GN44" i="12"/>
  <c r="CR43" i="12"/>
  <c r="CZ38" i="12"/>
  <c r="AN41" i="12"/>
  <c r="AV39" i="12"/>
  <c r="AQ36" i="12"/>
  <c r="BO39" i="12"/>
  <c r="J45" i="12"/>
  <c r="BO36" i="12"/>
  <c r="BP45" i="12"/>
  <c r="CA36" i="12"/>
  <c r="W45" i="12"/>
  <c r="BZ40" i="12"/>
  <c r="T35" i="12"/>
  <c r="BU38" i="12"/>
  <c r="BU42" i="12"/>
  <c r="DH45" i="12"/>
  <c r="AH40" i="12"/>
  <c r="DD37" i="12"/>
  <c r="CB41" i="12"/>
  <c r="DV36" i="12"/>
  <c r="DW45" i="12"/>
  <c r="BV43" i="12"/>
  <c r="DQ41" i="12"/>
  <c r="AS43" i="12"/>
  <c r="BN40" i="12"/>
  <c r="DW37" i="12"/>
  <c r="BL36" i="12"/>
  <c r="EB44" i="12"/>
  <c r="AX38" i="12"/>
  <c r="AU40" i="12"/>
  <c r="AB40" i="12"/>
  <c r="DT38" i="12"/>
  <c r="AR40" i="12"/>
  <c r="DI42" i="12"/>
  <c r="CM37" i="12"/>
  <c r="DB38" i="12"/>
  <c r="DE40" i="12"/>
  <c r="Z41" i="12"/>
  <c r="BM40" i="12"/>
  <c r="AW43" i="12"/>
  <c r="CM40" i="12"/>
  <c r="DD42" i="12"/>
  <c r="CD41" i="12"/>
  <c r="AQ35" i="12"/>
  <c r="R41" i="12"/>
  <c r="DK39" i="12"/>
  <c r="DW44" i="12"/>
  <c r="CS39" i="12"/>
  <c r="AZ45" i="12"/>
  <c r="BY38" i="12"/>
  <c r="BP43" i="12"/>
  <c r="DC45" i="12"/>
  <c r="BI36" i="12"/>
  <c r="V45" i="12"/>
  <c r="CS42" i="12"/>
  <c r="CT44" i="12"/>
  <c r="BF40" i="12"/>
  <c r="AC43" i="12"/>
  <c r="CX39" i="12"/>
  <c r="CA40" i="12"/>
  <c r="DW39" i="12"/>
  <c r="EQ38" i="12"/>
  <c r="BA37" i="12"/>
  <c r="DT45" i="12"/>
  <c r="BL40" i="12"/>
  <c r="BF45" i="12"/>
  <c r="CO35" i="12"/>
  <c r="DH44" i="12"/>
  <c r="EC42" i="12"/>
  <c r="BX36" i="12"/>
  <c r="EC37" i="12"/>
  <c r="DN44" i="12"/>
  <c r="BB38" i="12"/>
  <c r="AE37" i="12"/>
  <c r="CG42" i="12"/>
  <c r="BD44" i="12"/>
  <c r="DL38" i="12"/>
  <c r="D44" i="12"/>
  <c r="EK36" i="12"/>
  <c r="AE39" i="12"/>
  <c r="EN41" i="12"/>
  <c r="ER37" i="12"/>
  <c r="DA45" i="12"/>
  <c r="CC42" i="12"/>
  <c r="AN37" i="12"/>
  <c r="CH35" i="12"/>
  <c r="BG43" i="12"/>
  <c r="EB38" i="12"/>
  <c r="G35" i="12"/>
  <c r="AP40" i="12"/>
  <c r="AV37" i="12"/>
  <c r="AD41" i="12"/>
  <c r="CV39" i="12"/>
  <c r="BV45" i="12"/>
  <c r="AY39" i="12"/>
  <c r="Y42" i="12"/>
  <c r="DK35" i="12"/>
  <c r="P35" i="12"/>
  <c r="EC38" i="12"/>
  <c r="BE39" i="12"/>
  <c r="EO41" i="12"/>
  <c r="BN45" i="12"/>
  <c r="DX42" i="12"/>
  <c r="AQ37" i="12"/>
  <c r="F40" i="12"/>
  <c r="EE43" i="12"/>
  <c r="DP41" i="12"/>
  <c r="EJ39" i="12"/>
  <c r="BT44" i="12"/>
  <c r="EF38" i="12"/>
  <c r="EK42" i="12"/>
  <c r="ES37" i="12"/>
  <c r="BV38" i="12"/>
  <c r="EE44" i="12"/>
  <c r="FH36" i="12"/>
  <c r="CP44" i="12"/>
  <c r="L38" i="12"/>
  <c r="BH43" i="12"/>
  <c r="BX39" i="12"/>
  <c r="CR41" i="12"/>
  <c r="X37" i="12"/>
  <c r="Z45" i="12"/>
  <c r="M39" i="12"/>
  <c r="BW39" i="12"/>
  <c r="DA42" i="12"/>
  <c r="CG40" i="12"/>
  <c r="CF40" i="12"/>
  <c r="BB44" i="12"/>
  <c r="EJ35" i="12"/>
  <c r="AQ44" i="12"/>
  <c r="AO38" i="12"/>
  <c r="CP41" i="12"/>
  <c r="CD36" i="12"/>
  <c r="DY44" i="12"/>
  <c r="BG36" i="12"/>
  <c r="CL38" i="12"/>
  <c r="AY45" i="12"/>
  <c r="DN41" i="12"/>
  <c r="V39" i="12"/>
  <c r="BV39" i="12"/>
  <c r="DR43" i="12"/>
  <c r="BW45" i="12"/>
  <c r="BO41" i="12"/>
  <c r="EC41" i="12"/>
  <c r="BD42" i="12"/>
  <c r="AF36" i="12"/>
  <c r="DS42" i="12"/>
  <c r="AK39" i="12"/>
  <c r="DU42" i="12"/>
  <c r="CE44" i="12"/>
  <c r="U35" i="12"/>
  <c r="T44" i="12"/>
  <c r="AW36" i="12"/>
  <c r="BH37" i="12"/>
  <c r="F43" i="12"/>
  <c r="T45" i="12"/>
  <c r="DN38" i="12"/>
  <c r="BP38" i="12"/>
  <c r="BQ41" i="12"/>
  <c r="BL41" i="12"/>
  <c r="DK40" i="12"/>
  <c r="BP40" i="12"/>
  <c r="CZ35" i="12"/>
  <c r="BQ40" i="12"/>
  <c r="ER44" i="12"/>
  <c r="CA37" i="12"/>
  <c r="ES40" i="12"/>
  <c r="L36" i="12"/>
  <c r="EB45" i="12"/>
  <c r="AE43" i="12"/>
  <c r="DH43" i="12"/>
  <c r="AM39" i="12"/>
  <c r="EF41" i="12"/>
  <c r="CU37" i="12"/>
  <c r="X44" i="12"/>
  <c r="EU40" i="12"/>
  <c r="DF45" i="12"/>
  <c r="ED35" i="12"/>
  <c r="CL39" i="12"/>
  <c r="BG41" i="12"/>
  <c r="BO44" i="12"/>
  <c r="AG41" i="12"/>
  <c r="EI45" i="12"/>
  <c r="N41" i="12"/>
  <c r="F38" i="12"/>
  <c r="V40" i="12"/>
  <c r="DV37" i="12"/>
  <c r="AO40" i="12"/>
  <c r="CL37" i="12"/>
  <c r="CU44" i="12"/>
  <c r="BC41" i="12"/>
  <c r="AX36" i="12"/>
  <c r="H40" i="12"/>
  <c r="GU41" i="12"/>
  <c r="N45" i="12"/>
  <c r="DL42" i="12"/>
  <c r="EL36" i="12"/>
  <c r="AL43" i="12"/>
  <c r="R39" i="12"/>
  <c r="CV37" i="12"/>
  <c r="CQ41" i="12"/>
  <c r="V35" i="12"/>
  <c r="DO36" i="12"/>
  <c r="BC45" i="12"/>
  <c r="CV44" i="12"/>
  <c r="M42" i="12"/>
  <c r="AN39" i="12"/>
  <c r="BQ44" i="12"/>
  <c r="CR44" i="12"/>
  <c r="DR44" i="12"/>
  <c r="DC38" i="12"/>
  <c r="BN38" i="12"/>
  <c r="Q45" i="12"/>
  <c r="CD39" i="12"/>
  <c r="BK39" i="12"/>
  <c r="BH41" i="12"/>
  <c r="DH40" i="12"/>
  <c r="CX40" i="12"/>
  <c r="BU45" i="12"/>
  <c r="CY36" i="12"/>
  <c r="BI38" i="12"/>
  <c r="ED45" i="12"/>
  <c r="G40" i="12"/>
  <c r="CB39" i="12"/>
  <c r="CW35" i="12"/>
  <c r="AP36" i="12"/>
  <c r="BA42" i="12"/>
  <c r="DK41" i="12"/>
  <c r="EJ40" i="12"/>
  <c r="DT36" i="12"/>
  <c r="CW45" i="12"/>
  <c r="CB36" i="12"/>
  <c r="DU44" i="12"/>
  <c r="S39" i="12"/>
  <c r="W37" i="12"/>
  <c r="CH39" i="12"/>
  <c r="M44" i="12"/>
  <c r="DI39" i="12"/>
  <c r="AH36" i="12"/>
  <c r="EM36" i="12"/>
  <c r="DX40" i="12"/>
  <c r="AI40" i="12"/>
  <c r="EQ35" i="12"/>
  <c r="EU43" i="12"/>
  <c r="BY45" i="12"/>
  <c r="BO38" i="12"/>
  <c r="BD39" i="12"/>
  <c r="F36" i="12"/>
  <c r="BX40" i="12"/>
  <c r="S37" i="12"/>
  <c r="CF35" i="12"/>
  <c r="BV44" i="12"/>
  <c r="DH37" i="12"/>
  <c r="T37" i="12"/>
  <c r="CC41" i="12"/>
  <c r="AF35" i="12"/>
  <c r="CS36" i="12"/>
  <c r="BL37" i="12"/>
  <c r="CQ40" i="12"/>
  <c r="AJ44" i="12"/>
  <c r="DU35" i="12"/>
  <c r="BH40" i="12"/>
  <c r="DB37" i="12"/>
  <c r="EA44" i="12"/>
  <c r="AN42" i="12"/>
  <c r="V37" i="12"/>
  <c r="AT36" i="12"/>
  <c r="EL37" i="12"/>
  <c r="AC45" i="12"/>
  <c r="AY41" i="12"/>
  <c r="BQ45" i="12"/>
  <c r="BW41" i="12"/>
  <c r="DJ42" i="12"/>
  <c r="CV45" i="12"/>
  <c r="BP35" i="12"/>
  <c r="CN41" i="12"/>
  <c r="L44" i="12"/>
  <c r="DJ35" i="12"/>
  <c r="K40" i="12"/>
  <c r="CI41" i="12"/>
  <c r="DO37" i="12"/>
  <c r="AT37" i="12"/>
  <c r="AF40" i="12"/>
  <c r="ER39" i="12"/>
  <c r="AB39" i="12"/>
  <c r="AR42" i="12"/>
  <c r="CQ39" i="12"/>
  <c r="CK45" i="12"/>
  <c r="EK41" i="12"/>
  <c r="BB42" i="12"/>
  <c r="CM45" i="12"/>
  <c r="AM35" i="12"/>
  <c r="DO38" i="12"/>
  <c r="ET39" i="12"/>
  <c r="GU35" i="12"/>
  <c r="BX44" i="12"/>
  <c r="BB37" i="12"/>
  <c r="DF39" i="12"/>
  <c r="DF37" i="12"/>
  <c r="DU40" i="12"/>
  <c r="Y36" i="12"/>
  <c r="DI44" i="12"/>
  <c r="EM42" i="12"/>
  <c r="EM38" i="12"/>
  <c r="AM44" i="12"/>
  <c r="AF41" i="12"/>
  <c r="BF42" i="12"/>
  <c r="E41" i="12"/>
  <c r="EA45" i="12"/>
  <c r="CT40" i="12"/>
  <c r="DY37" i="12"/>
  <c r="ES42" i="12"/>
  <c r="AK41" i="12"/>
  <c r="CJ45" i="12"/>
  <c r="CR37" i="12"/>
  <c r="EF35" i="12"/>
  <c r="CH41" i="12"/>
  <c r="AA37" i="12"/>
  <c r="EO38" i="12"/>
  <c r="AW44" i="12"/>
  <c r="FH40" i="12"/>
  <c r="Y40" i="12"/>
  <c r="DL43" i="12"/>
  <c r="EL39" i="12"/>
  <c r="EE35" i="12"/>
  <c r="EI44" i="12"/>
  <c r="AB36" i="12"/>
  <c r="BX42" i="12"/>
  <c r="DN42" i="12"/>
  <c r="EB39" i="12"/>
  <c r="EG45" i="12"/>
  <c r="BI43" i="12"/>
  <c r="CB42" i="12"/>
  <c r="EI40" i="12"/>
  <c r="EG44" i="12"/>
  <c r="DC39" i="12"/>
  <c r="DG40" i="12"/>
  <c r="BJ40" i="12"/>
  <c r="BB35" i="12"/>
  <c r="CZ45" i="12"/>
  <c r="AO36" i="12"/>
  <c r="EQ40" i="12"/>
  <c r="AJ43" i="12"/>
  <c r="G45" i="12"/>
  <c r="BL42" i="12"/>
  <c r="F45" i="12"/>
  <c r="DJ45" i="12"/>
  <c r="BD38" i="12"/>
  <c r="EE39" i="12"/>
  <c r="AN36" i="12"/>
  <c r="J42" i="12"/>
  <c r="N44" i="12"/>
  <c r="DJ39" i="12"/>
  <c r="EH45" i="12"/>
  <c r="BF37" i="12"/>
  <c r="EL43" i="12"/>
  <c r="BY37" i="12"/>
  <c r="BS36" i="12"/>
  <c r="AC35" i="12"/>
  <c r="EG35" i="12"/>
  <c r="BK36" i="12"/>
  <c r="AU42" i="12"/>
  <c r="T36" i="12"/>
  <c r="BW43" i="12"/>
  <c r="BE44" i="12"/>
  <c r="Y45" i="12"/>
  <c r="T40" i="12"/>
  <c r="BO35" i="12"/>
  <c r="DU39" i="12"/>
  <c r="BO42" i="12"/>
  <c r="DD35" i="12"/>
  <c r="AM40" i="12"/>
  <c r="BV40" i="12"/>
  <c r="GU36" i="12"/>
  <c r="AR45" i="12"/>
  <c r="EL35" i="12"/>
  <c r="BM35" i="12"/>
  <c r="CA42" i="12"/>
  <c r="ER42" i="12"/>
  <c r="AC44" i="12"/>
  <c r="DP45" i="12"/>
  <c r="CF42" i="12"/>
  <c r="DS39" i="12"/>
  <c r="AZ38" i="12"/>
  <c r="O43" i="12"/>
  <c r="BN41" i="12"/>
  <c r="EH36" i="12"/>
  <c r="EF40" i="12"/>
  <c r="AN40" i="12"/>
  <c r="AX37" i="12"/>
  <c r="DG38" i="12"/>
  <c r="U39" i="12"/>
  <c r="BB45" i="12"/>
  <c r="DF38" i="12"/>
  <c r="EM35" i="12"/>
  <c r="CP39" i="12"/>
  <c r="AQ38" i="12"/>
  <c r="D40" i="12"/>
  <c r="BB43" i="12"/>
  <c r="D42" i="12"/>
  <c r="EF37" i="12"/>
  <c r="U45" i="12"/>
  <c r="BZ45" i="12"/>
  <c r="CH44" i="12"/>
  <c r="BD36" i="12"/>
  <c r="AU43" i="12"/>
  <c r="DE39" i="12"/>
  <c r="EN45" i="12"/>
  <c r="ED41" i="12"/>
  <c r="AM36" i="12"/>
  <c r="EU35" i="12"/>
  <c r="CA43" i="12"/>
  <c r="DF44" i="12"/>
  <c r="AK37" i="12"/>
  <c r="CO38" i="12"/>
  <c r="DX36" i="12"/>
  <c r="AA36" i="12"/>
  <c r="ER36" i="12"/>
  <c r="CT45" i="12"/>
  <c r="H41" i="12"/>
  <c r="EL41" i="12"/>
  <c r="AZ36" i="12"/>
  <c r="EB40" i="12"/>
  <c r="AB38" i="12"/>
  <c r="AD40" i="12"/>
  <c r="FH44" i="12"/>
  <c r="J41" i="12"/>
  <c r="AW39" i="12"/>
  <c r="DB44" i="12"/>
  <c r="GU39" i="12"/>
  <c r="F39" i="12"/>
  <c r="AJ35" i="12"/>
  <c r="EG40" i="12"/>
  <c r="AV40" i="12"/>
  <c r="DJ36" i="12"/>
  <c r="DZ36" i="12"/>
  <c r="BP37" i="12"/>
  <c r="CH40" i="12"/>
  <c r="ET40" i="12"/>
  <c r="DS40" i="12"/>
  <c r="BU37" i="12"/>
  <c r="BU41" i="12"/>
  <c r="I38" i="12"/>
  <c r="AO42" i="12"/>
  <c r="DE38" i="12"/>
  <c r="Y37" i="12"/>
  <c r="DI36" i="12"/>
  <c r="CQ36" i="12"/>
  <c r="BT39" i="12"/>
  <c r="CF43" i="12"/>
  <c r="BU44" i="12"/>
  <c r="CJ39" i="12"/>
  <c r="ET44" i="12"/>
  <c r="CB38" i="12"/>
  <c r="AX44" i="12"/>
  <c r="AF45" i="12"/>
  <c r="BJ41" i="12"/>
  <c r="FF44" i="12"/>
  <c r="FO38" i="12"/>
  <c r="FS40" i="12"/>
  <c r="GC42" i="12"/>
  <c r="FR45" i="12"/>
  <c r="GJ37" i="12"/>
  <c r="FC37" i="12"/>
  <c r="EY44" i="12"/>
  <c r="FN37" i="12"/>
  <c r="FR39" i="12"/>
  <c r="GP42" i="12"/>
  <c r="FD39" i="12"/>
  <c r="EV45" i="12"/>
  <c r="GC36" i="12"/>
  <c r="GG38" i="12"/>
  <c r="GK40" i="12"/>
  <c r="FT43" i="12"/>
  <c r="GT35" i="12"/>
  <c r="FJ36" i="12"/>
  <c r="FF36" i="12"/>
  <c r="FO41" i="12"/>
  <c r="EW37" i="12"/>
  <c r="FA42" i="12"/>
  <c r="GB35" i="12"/>
  <c r="GF37" i="12"/>
  <c r="GJ39" i="12"/>
  <c r="FN42" i="12"/>
  <c r="GE44" i="12"/>
  <c r="FE42" i="12"/>
  <c r="FT40" i="12"/>
  <c r="FB36" i="12"/>
  <c r="FF41" i="12"/>
  <c r="FU35" i="12"/>
  <c r="FY37" i="12"/>
  <c r="GC39" i="12"/>
  <c r="GJ41" i="12"/>
  <c r="FV44" i="12"/>
  <c r="FA39" i="12"/>
  <c r="FR40" i="12"/>
  <c r="EX42" i="12"/>
  <c r="GG41" i="12"/>
  <c r="FC38" i="12"/>
  <c r="FG43" i="12"/>
  <c r="FP36" i="12"/>
  <c r="FT38" i="12"/>
  <c r="FX40" i="12"/>
  <c r="GI42" i="12"/>
  <c r="FY45" i="12"/>
  <c r="EZ39" i="12"/>
  <c r="FD44" i="12"/>
  <c r="GG36" i="12"/>
  <c r="GK38" i="12"/>
  <c r="FK41" i="12"/>
  <c r="FX43" i="12"/>
  <c r="GO37" i="12"/>
  <c r="FY43" i="12"/>
  <c r="GQ37" i="12"/>
  <c r="GF42" i="12"/>
  <c r="FK45" i="12"/>
  <c r="GS35" i="12"/>
  <c r="GO43" i="12"/>
  <c r="FM44" i="12"/>
  <c r="GS36" i="12"/>
  <c r="GO36" i="12"/>
  <c r="GP35" i="12"/>
  <c r="GR44" i="12"/>
  <c r="GM40" i="12"/>
  <c r="GN37" i="12"/>
  <c r="GN45" i="12"/>
  <c r="DT40" i="12"/>
  <c r="AG39" i="12"/>
  <c r="EE37" i="12"/>
  <c r="DF35" i="12"/>
  <c r="AJ39" i="12"/>
  <c r="DY35" i="12"/>
  <c r="DH36" i="12"/>
  <c r="AG38" i="12"/>
  <c r="EO36" i="12"/>
  <c r="DG45" i="12"/>
  <c r="BF39" i="12"/>
  <c r="AG44" i="12"/>
  <c r="EL45" i="12"/>
  <c r="AG37" i="12"/>
  <c r="M41" i="12"/>
  <c r="EB42" i="12"/>
  <c r="EJ45" i="12"/>
  <c r="CS45" i="12"/>
  <c r="EM39" i="12"/>
  <c r="ED37" i="12"/>
  <c r="S35" i="12"/>
  <c r="FH37" i="12"/>
  <c r="Y35" i="12"/>
  <c r="AE41" i="12"/>
  <c r="CY37" i="12"/>
  <c r="AS36" i="12"/>
  <c r="DJ40" i="12"/>
  <c r="Z39" i="12"/>
  <c r="O39" i="12"/>
  <c r="ES39" i="12"/>
  <c r="FI35" i="12"/>
  <c r="FW38" i="12"/>
  <c r="GA40" i="12"/>
  <c r="GL42" i="12"/>
  <c r="GB45" i="12"/>
  <c r="GF39" i="12"/>
  <c r="FC39" i="12"/>
  <c r="FC45" i="12"/>
  <c r="FV37" i="12"/>
  <c r="FZ39" i="12"/>
  <c r="EV35" i="12"/>
  <c r="EZ40" i="12"/>
  <c r="FD45" i="12"/>
  <c r="GK36" i="12"/>
  <c r="FK39" i="12"/>
  <c r="FP41" i="12"/>
  <c r="GC43" i="12"/>
  <c r="GT38" i="12"/>
  <c r="FL37" i="12"/>
  <c r="FF38" i="12"/>
  <c r="FL42" i="12"/>
  <c r="FE37" i="12"/>
  <c r="EW43" i="12"/>
  <c r="GJ35" i="12"/>
  <c r="FJ38" i="12"/>
  <c r="FN40" i="12"/>
  <c r="FW42" i="12"/>
  <c r="FL45" i="12"/>
  <c r="FX35" i="12"/>
  <c r="GB40" i="12"/>
  <c r="EX37" i="12"/>
  <c r="FB42" i="12"/>
  <c r="GC35" i="12"/>
  <c r="GG37" i="12"/>
  <c r="GK39" i="12"/>
  <c r="FO42" i="12"/>
  <c r="GG44" i="12"/>
  <c r="FE40" i="12"/>
  <c r="FL41" i="12"/>
  <c r="EX44" i="12"/>
  <c r="FI43" i="12"/>
  <c r="EY39" i="12"/>
  <c r="FC44" i="12"/>
  <c r="FX36" i="12"/>
  <c r="GB38" i="12"/>
  <c r="GF40" i="12"/>
  <c r="FN43" i="12"/>
  <c r="GI45" i="12"/>
  <c r="EV40" i="12"/>
  <c r="EZ45" i="12"/>
  <c r="FK37" i="12"/>
  <c r="FO39" i="12"/>
  <c r="FT41" i="12"/>
  <c r="GG43" i="12"/>
  <c r="GR40" i="12"/>
  <c r="GJ43" i="12"/>
  <c r="GO41" i="12"/>
  <c r="FJ43" i="12"/>
  <c r="FT45" i="12"/>
  <c r="GT37" i="12"/>
  <c r="GR45" i="12"/>
  <c r="FU44" i="12"/>
  <c r="GO38" i="12"/>
  <c r="GP37" i="12"/>
  <c r="GQ36" i="12"/>
  <c r="GS44" i="12"/>
  <c r="GM41" i="12"/>
  <c r="GN38" i="12"/>
  <c r="GG35" i="12"/>
  <c r="GE38" i="12"/>
  <c r="GI40" i="12"/>
  <c r="FQ43" i="12"/>
  <c r="GQ35" i="12"/>
  <c r="FB43" i="12"/>
  <c r="FG40" i="12"/>
  <c r="FJ35" i="12"/>
  <c r="GD37" i="12"/>
  <c r="GH39" i="12"/>
  <c r="FD35" i="12"/>
  <c r="EV41" i="12"/>
  <c r="FK35" i="12"/>
  <c r="FO37" i="12"/>
  <c r="FS39" i="12"/>
  <c r="FY41" i="12"/>
  <c r="FI44" i="12"/>
  <c r="GP43" i="12"/>
  <c r="FN38" i="12"/>
  <c r="EY36" i="12"/>
  <c r="FS43" i="12"/>
  <c r="FA38" i="12"/>
  <c r="FE43" i="12"/>
  <c r="FN36" i="12"/>
  <c r="FR38" i="12"/>
  <c r="FV40" i="12"/>
  <c r="GG42" i="12"/>
  <c r="FV45" i="12"/>
  <c r="FZ36" i="12"/>
  <c r="FX41" i="12"/>
  <c r="FF37" i="12"/>
  <c r="EX43" i="12"/>
  <c r="GK35" i="12"/>
  <c r="FK38" i="12"/>
  <c r="FO40" i="12"/>
  <c r="FY42" i="12"/>
  <c r="FM45" i="12"/>
  <c r="EW44" i="12"/>
  <c r="FU41" i="12"/>
  <c r="FY35" i="12"/>
  <c r="GB44" i="12"/>
  <c r="FG39" i="12"/>
  <c r="EY45" i="12"/>
  <c r="GF36" i="12"/>
  <c r="GJ38" i="12"/>
  <c r="FJ41" i="12"/>
  <c r="FW43" i="12"/>
  <c r="GT36" i="12"/>
  <c r="FD40" i="12"/>
  <c r="FO35" i="12"/>
  <c r="FS37" i="12"/>
  <c r="FW39" i="12"/>
  <c r="GC41" i="12"/>
  <c r="FO44" i="12"/>
  <c r="FA41" i="12"/>
  <c r="FP44" i="12"/>
  <c r="FN41" i="12"/>
  <c r="FR43" i="12"/>
  <c r="GC45" i="12"/>
  <c r="GQ40" i="12"/>
  <c r="GR36" i="12"/>
  <c r="GC44" i="12"/>
  <c r="GS39" i="12"/>
  <c r="GQ38" i="12"/>
  <c r="GR37" i="12"/>
  <c r="GQ45" i="12"/>
  <c r="GM42" i="12"/>
  <c r="GN39" i="12"/>
  <c r="H38" i="12"/>
  <c r="DG44" i="12"/>
  <c r="EA43" i="12"/>
  <c r="K35" i="12"/>
  <c r="AB41" i="12"/>
  <c r="AC42" i="12"/>
  <c r="DM37" i="12"/>
  <c r="CF41" i="12"/>
  <c r="EI38" i="12"/>
  <c r="BY40" i="12"/>
  <c r="DL35" i="12"/>
  <c r="R45" i="12"/>
  <c r="DS35" i="12"/>
  <c r="DS36" i="12"/>
  <c r="BN37" i="12"/>
  <c r="AD38" i="12"/>
  <c r="DQ37" i="12"/>
  <c r="Q41" i="12"/>
  <c r="AC38" i="12"/>
  <c r="AA40" i="12"/>
  <c r="EZ35" i="12"/>
  <c r="FS36" i="12"/>
  <c r="FI39" i="12"/>
  <c r="FM41" i="12"/>
  <c r="GA43" i="12"/>
  <c r="GP38" i="12"/>
  <c r="FB45" i="12"/>
  <c r="FG42" i="12"/>
  <c r="FZ35" i="12"/>
  <c r="GL37" i="12"/>
  <c r="FL40" i="12"/>
  <c r="EZ36" i="12"/>
  <c r="FD41" i="12"/>
  <c r="FS35" i="12"/>
  <c r="FW37" i="12"/>
  <c r="GA39" i="12"/>
  <c r="GH41" i="12"/>
  <c r="FS44" i="12"/>
  <c r="FE36" i="12"/>
  <c r="GL38" i="12"/>
  <c r="EY38" i="12"/>
  <c r="FR44" i="12"/>
  <c r="EW39" i="12"/>
  <c r="FA44" i="12"/>
  <c r="FV36" i="12"/>
  <c r="FZ38" i="12"/>
  <c r="GD40" i="12"/>
  <c r="FL43" i="12"/>
  <c r="GG45" i="12"/>
  <c r="GB37" i="12"/>
  <c r="FU42" i="12"/>
  <c r="FB38" i="12"/>
  <c r="FF43" i="12"/>
  <c r="FO36" i="12"/>
  <c r="FS38" i="12"/>
  <c r="FW40" i="12"/>
  <c r="GH42" i="12"/>
  <c r="FX45" i="12"/>
  <c r="FP35" i="12"/>
  <c r="FS42" i="12"/>
  <c r="GI36" i="12"/>
  <c r="EY35" i="12"/>
  <c r="FC40" i="12"/>
  <c r="FG45" i="12"/>
  <c r="FJ37" i="12"/>
  <c r="FN39" i="12"/>
  <c r="FS41" i="12"/>
  <c r="GF43" i="12"/>
  <c r="GP40" i="12"/>
  <c r="EZ41" i="12"/>
  <c r="FW35" i="12"/>
  <c r="GA37" i="12"/>
  <c r="GE39" i="12"/>
  <c r="FI42" i="12"/>
  <c r="FY44" i="12"/>
  <c r="FA43" i="12"/>
  <c r="FZ44" i="12"/>
  <c r="FV41" i="12"/>
  <c r="FZ43" i="12"/>
  <c r="GL45" i="12"/>
  <c r="GO45" i="12"/>
  <c r="GM38" i="12"/>
  <c r="GK44" i="12"/>
  <c r="GR41" i="12"/>
  <c r="GR39" i="12"/>
  <c r="GS38" i="12"/>
  <c r="GT41" i="12"/>
  <c r="GM43" i="12"/>
  <c r="GN40" i="12"/>
  <c r="P39" i="12"/>
  <c r="AM43" i="12"/>
  <c r="N42" i="12"/>
  <c r="DW40" i="12"/>
  <c r="AZ35" i="12"/>
  <c r="CF37" i="12"/>
  <c r="CB40" i="12"/>
  <c r="BK42" i="12"/>
  <c r="DR35" i="12"/>
  <c r="EI35" i="12"/>
  <c r="AU41" i="12"/>
  <c r="AU35" i="12"/>
  <c r="H37" i="12"/>
  <c r="AT39" i="12"/>
  <c r="AS44" i="12"/>
  <c r="CY35" i="12"/>
  <c r="CW44" i="12"/>
  <c r="CY38" i="12"/>
  <c r="I37" i="12"/>
  <c r="BD40" i="12"/>
  <c r="ED39" i="12"/>
  <c r="DH41" i="12"/>
  <c r="DV40" i="12"/>
  <c r="N35" i="12"/>
  <c r="AT45" i="12"/>
  <c r="CG35" i="12"/>
  <c r="DG36" i="12"/>
  <c r="F35" i="12"/>
  <c r="BB39" i="12"/>
  <c r="BT41" i="12"/>
  <c r="EP38" i="12"/>
  <c r="BX38" i="12"/>
  <c r="EH44" i="12"/>
  <c r="AG35" i="12"/>
  <c r="I43" i="12"/>
  <c r="EC45" i="12"/>
  <c r="AX43" i="12"/>
  <c r="BK35" i="12"/>
  <c r="CH38" i="12"/>
  <c r="CV40" i="12"/>
  <c r="AV41" i="12"/>
  <c r="DJ44" i="12"/>
  <c r="BT35" i="12"/>
  <c r="EI41" i="12"/>
  <c r="EN43" i="12"/>
  <c r="O45" i="12"/>
  <c r="CV42" i="12"/>
  <c r="EN35" i="12"/>
  <c r="EH41" i="12"/>
  <c r="GU44" i="12"/>
  <c r="CT42" i="12"/>
  <c r="CI42" i="12"/>
  <c r="GU37" i="12"/>
  <c r="V43" i="12"/>
  <c r="DJ38" i="12"/>
  <c r="AC36" i="12"/>
  <c r="AZ42" i="12"/>
  <c r="EN44" i="12"/>
  <c r="AF42" i="12"/>
  <c r="DM42" i="12"/>
  <c r="AL39" i="12"/>
  <c r="T42" i="12"/>
  <c r="AL38" i="12"/>
  <c r="CA38" i="12"/>
  <c r="DF43" i="12"/>
  <c r="DT41" i="12"/>
  <c r="DT43" i="12"/>
  <c r="CC39" i="12"/>
  <c r="AL36" i="12"/>
  <c r="GU42" i="12"/>
  <c r="Q35" i="12"/>
  <c r="CM44" i="12"/>
  <c r="CH45" i="12"/>
  <c r="O36" i="12"/>
  <c r="CR38" i="12"/>
  <c r="CU39" i="12"/>
  <c r="V42" i="12"/>
  <c r="K41" i="12"/>
  <c r="CS43" i="12"/>
  <c r="BI37" i="12"/>
  <c r="G41" i="12"/>
  <c r="DK37" i="12"/>
  <c r="AF43" i="12"/>
  <c r="F44" i="12"/>
  <c r="DD45" i="12"/>
  <c r="BU43" i="12"/>
  <c r="ED38" i="12"/>
  <c r="X35" i="12"/>
  <c r="CW36" i="12"/>
  <c r="BK44" i="12"/>
  <c r="CZ39" i="12"/>
  <c r="DR38" i="12"/>
  <c r="EH43" i="12"/>
  <c r="AM38" i="12"/>
  <c r="BZ43" i="12"/>
  <c r="CB35" i="12"/>
  <c r="EA41" i="12"/>
  <c r="CG39" i="12"/>
  <c r="BS39" i="12"/>
  <c r="K39" i="12"/>
  <c r="CU45" i="12"/>
  <c r="CJ35" i="12"/>
  <c r="BD41" i="12"/>
  <c r="EU39" i="12"/>
  <c r="BU35" i="12"/>
  <c r="DK44" i="12"/>
  <c r="M36" i="12"/>
  <c r="AN43" i="12"/>
  <c r="AM41" i="12"/>
  <c r="AE35" i="12"/>
  <c r="EC39" i="12"/>
  <c r="L45" i="12"/>
  <c r="EA38" i="12"/>
  <c r="BT37" i="12"/>
  <c r="DA35" i="12"/>
  <c r="DA44" i="12"/>
  <c r="BQ39" i="12"/>
  <c r="CR36" i="12"/>
  <c r="AX41" i="12"/>
  <c r="AO39" i="12"/>
  <c r="AL45" i="12"/>
  <c r="D43" i="12"/>
  <c r="EM45" i="12"/>
  <c r="CK36" i="12"/>
  <c r="DM38" i="12"/>
  <c r="DH38" i="12"/>
  <c r="E44" i="12"/>
  <c r="L41" i="12"/>
  <c r="BC44" i="12"/>
  <c r="FH41" i="12"/>
  <c r="E39" i="12"/>
  <c r="AY40" i="12"/>
  <c r="CE36" i="12"/>
  <c r="ER45" i="12"/>
  <c r="DI43" i="12"/>
  <c r="BN39" i="12"/>
  <c r="BH35" i="12"/>
  <c r="CW41" i="12"/>
  <c r="CC43" i="12"/>
  <c r="AV38" i="12"/>
  <c r="N37" i="12"/>
  <c r="AE36" i="12"/>
  <c r="ER41" i="12"/>
  <c r="EX38" i="12"/>
  <c r="GA36" i="12"/>
  <c r="FQ39" i="12"/>
  <c r="FW41" i="12"/>
  <c r="GK43" i="12"/>
  <c r="GO42" i="12"/>
  <c r="FQ35" i="12"/>
  <c r="FG44" i="12"/>
  <c r="GH35" i="12"/>
  <c r="FP38" i="12"/>
  <c r="GL43" i="12"/>
  <c r="EV37" i="12"/>
  <c r="EZ42" i="12"/>
  <c r="GA35" i="12"/>
  <c r="GE37" i="12"/>
  <c r="GI39" i="12"/>
  <c r="FM42" i="12"/>
  <c r="GD44" i="12"/>
  <c r="EW38" i="12"/>
  <c r="FJ40" i="12"/>
  <c r="EY40" i="12"/>
  <c r="GD45" i="12"/>
  <c r="FE39" i="12"/>
  <c r="EW45" i="12"/>
  <c r="GD36" i="12"/>
  <c r="GH38" i="12"/>
  <c r="GL40" i="12"/>
  <c r="FU43" i="12"/>
  <c r="GM36" i="12"/>
  <c r="GD38" i="12"/>
  <c r="GB43" i="12"/>
  <c r="EX39" i="12"/>
  <c r="FB44" i="12"/>
  <c r="FW36" i="12"/>
  <c r="GA38" i="12"/>
  <c r="GE40" i="12"/>
  <c r="FM43" i="12"/>
  <c r="GH45" i="12"/>
  <c r="FR36" i="12"/>
  <c r="EX36" i="12"/>
  <c r="FG36" i="12"/>
  <c r="FG35" i="12"/>
  <c r="EY41" i="12"/>
  <c r="FN35" i="12"/>
  <c r="FR37" i="12"/>
  <c r="FV39" i="12"/>
  <c r="GB41" i="12"/>
  <c r="FL44" i="12"/>
  <c r="FD36" i="12"/>
  <c r="EV42" i="12"/>
  <c r="GE35" i="12"/>
  <c r="GI37" i="12"/>
  <c r="FI40" i="12"/>
  <c r="FR42" i="12"/>
  <c r="GI44" i="12"/>
  <c r="FA45" i="12"/>
  <c r="GJ44" i="12"/>
  <c r="GD41" i="12"/>
  <c r="GH43" i="12"/>
  <c r="GM37" i="12"/>
  <c r="GP45" i="12"/>
  <c r="GQ39" i="12"/>
  <c r="FO45" i="12"/>
  <c r="GR43" i="12"/>
  <c r="GT40" i="12"/>
  <c r="GT39" i="12"/>
  <c r="GT42" i="12"/>
  <c r="GM44" i="12"/>
  <c r="GN41" i="12"/>
  <c r="BP39" i="12"/>
  <c r="CE38" i="12"/>
  <c r="BT40" i="12"/>
  <c r="CE45" i="12"/>
  <c r="CF45" i="12"/>
  <c r="DW41" i="12"/>
  <c r="ER38" i="12"/>
  <c r="CJ37" i="12"/>
  <c r="BZ44" i="12"/>
  <c r="BO40" i="12"/>
  <c r="AS37" i="12"/>
  <c r="EF44" i="12"/>
  <c r="CV35" i="12"/>
  <c r="BM44" i="12"/>
  <c r="BW38" i="12"/>
  <c r="BS44" i="12"/>
  <c r="BN36" i="12"/>
  <c r="DC36" i="12"/>
  <c r="AG42" i="12"/>
  <c r="ES38" i="12"/>
  <c r="S42" i="12"/>
  <c r="DF42" i="12"/>
  <c r="EJ41" i="12"/>
  <c r="BR36" i="12"/>
  <c r="BX35" i="12"/>
  <c r="BS35" i="12"/>
  <c r="BR39" i="12"/>
  <c r="T43" i="12"/>
  <c r="BQ43" i="12"/>
  <c r="BH42" i="12"/>
  <c r="BW40" i="12"/>
  <c r="DX38" i="12"/>
  <c r="CR35" i="12"/>
  <c r="AU45" i="12"/>
  <c r="CY42" i="12"/>
  <c r="BY36" i="12"/>
  <c r="DE35" i="12"/>
  <c r="L35" i="12"/>
  <c r="K42" i="12"/>
  <c r="AW41" i="12"/>
  <c r="AB35" i="12"/>
  <c r="DA36" i="12"/>
  <c r="CC37" i="12"/>
  <c r="DW43" i="12"/>
  <c r="CN44" i="12"/>
  <c r="BI35" i="12"/>
  <c r="AH37" i="12"/>
  <c r="E40" i="12"/>
  <c r="AJ38" i="12"/>
  <c r="AW40" i="12"/>
  <c r="AS35" i="12"/>
  <c r="CL41" i="12"/>
  <c r="GU38" i="12"/>
  <c r="FH39" i="12"/>
  <c r="DX43" i="12"/>
  <c r="BW44" i="12"/>
  <c r="EX40" i="12"/>
  <c r="FM37" i="12"/>
  <c r="FY39" i="12"/>
  <c r="GF41" i="12"/>
  <c r="FQ44" i="12"/>
  <c r="EW36" i="12"/>
  <c r="FK36" i="12"/>
  <c r="FL36" i="12"/>
  <c r="FT36" i="12"/>
  <c r="FX38" i="12"/>
  <c r="FS45" i="12"/>
  <c r="FD37" i="12"/>
  <c r="EV43" i="12"/>
  <c r="GI35" i="12"/>
  <c r="FI38" i="12"/>
  <c r="FM40" i="12"/>
  <c r="FV42" i="12"/>
  <c r="FJ45" i="12"/>
  <c r="EW40" i="12"/>
  <c r="GH40" i="12"/>
  <c r="FC41" i="12"/>
  <c r="EW35" i="12"/>
  <c r="FA40" i="12"/>
  <c r="FE45" i="12"/>
  <c r="GL36" i="12"/>
  <c r="FL39" i="12"/>
  <c r="FQ41" i="12"/>
  <c r="GD43" i="12"/>
  <c r="GM39" i="12"/>
  <c r="FX39" i="12"/>
  <c r="FI45" i="12"/>
  <c r="FF39" i="12"/>
  <c r="EX45" i="12"/>
  <c r="GE36" i="12"/>
  <c r="GI38" i="12"/>
  <c r="FI41" i="12"/>
  <c r="FV43" i="12"/>
  <c r="GP36" i="12"/>
  <c r="FT37" i="12"/>
  <c r="FB37" i="12"/>
  <c r="FG38" i="12"/>
  <c r="FC36" i="12"/>
  <c r="FG41" i="12"/>
  <c r="FV35" i="12"/>
  <c r="FZ37" i="12"/>
  <c r="GD39" i="12"/>
  <c r="GK41" i="12"/>
  <c r="FX44" i="12"/>
  <c r="EZ37" i="12"/>
  <c r="FD42" i="12"/>
  <c r="FI36" i="12"/>
  <c r="FM38" i="12"/>
  <c r="FQ40" i="12"/>
  <c r="GA42" i="12"/>
  <c r="FP45" i="12"/>
  <c r="GB42" i="12"/>
  <c r="FQ45" i="12"/>
  <c r="GL41" i="12"/>
  <c r="FN44" i="12"/>
  <c r="GP39" i="12"/>
  <c r="GS37" i="12"/>
  <c r="GQ41" i="12"/>
  <c r="FW45" i="12"/>
  <c r="GS41" i="12"/>
  <c r="GQ42" i="12"/>
  <c r="GP41" i="12"/>
  <c r="GT43" i="12"/>
  <c r="GM45" i="12"/>
  <c r="GN42" i="12"/>
  <c r="CU35" i="12"/>
  <c r="DY36" i="12"/>
  <c r="E38" i="12"/>
  <c r="AL37" i="12"/>
  <c r="AP39" i="12"/>
  <c r="FB41" i="12"/>
  <c r="GC37" i="12"/>
  <c r="GG39" i="12"/>
  <c r="FK42" i="12"/>
  <c r="GA44" i="12"/>
  <c r="GF35" i="12"/>
  <c r="FU37" i="12"/>
  <c r="GD42" i="12"/>
  <c r="GB36" i="12"/>
  <c r="GF38" i="12"/>
  <c r="GR35" i="12"/>
  <c r="EZ38" i="12"/>
  <c r="FD43" i="12"/>
  <c r="FM36" i="12"/>
  <c r="FQ38" i="12"/>
  <c r="FU40" i="12"/>
  <c r="GE42" i="12"/>
  <c r="FU45" i="12"/>
  <c r="EW42" i="12"/>
  <c r="FJ42" i="12"/>
  <c r="FC43" i="12"/>
  <c r="FE35" i="12"/>
  <c r="EW41" i="12"/>
  <c r="FL35" i="12"/>
  <c r="FP37" i="12"/>
  <c r="FT39" i="12"/>
  <c r="FZ41" i="12"/>
  <c r="FJ44" i="12"/>
  <c r="EV36" i="12"/>
  <c r="FZ40" i="12"/>
  <c r="EX35" i="12"/>
  <c r="FB40" i="12"/>
  <c r="FF45" i="12"/>
  <c r="FI37" i="12"/>
  <c r="FM39" i="12"/>
  <c r="FR41" i="12"/>
  <c r="GE43" i="12"/>
  <c r="GO40" i="12"/>
  <c r="FV38" i="12"/>
  <c r="FB39" i="12"/>
  <c r="EY42" i="12"/>
  <c r="EY37" i="12"/>
  <c r="FC42" i="12"/>
  <c r="GD35" i="12"/>
  <c r="GH37" i="12"/>
  <c r="GL39" i="12"/>
  <c r="FQ42" i="12"/>
  <c r="GH44" i="12"/>
  <c r="EV38" i="12"/>
  <c r="EZ43" i="12"/>
  <c r="FQ36" i="12"/>
  <c r="FU38" i="12"/>
  <c r="FY40" i="12"/>
  <c r="GJ42" i="12"/>
  <c r="FZ45" i="12"/>
  <c r="GK42" i="12"/>
  <c r="GA45" i="12"/>
  <c r="FP42" i="12"/>
  <c r="FW44" i="12"/>
  <c r="GR42" i="12"/>
  <c r="GO39" i="12"/>
  <c r="GQ43" i="12"/>
  <c r="GE45" i="12"/>
  <c r="GS43" i="12"/>
  <c r="GO44" i="12"/>
  <c r="GS42" i="12"/>
  <c r="GT44" i="12"/>
  <c r="GN35" i="12"/>
  <c r="GN43" i="12"/>
  <c r="BR37" i="12"/>
  <c r="CE41" i="12"/>
  <c r="N38" i="12"/>
  <c r="DK42" i="12"/>
  <c r="CK39" i="12"/>
  <c r="EP40" i="12"/>
  <c r="DR45" i="12"/>
  <c r="DN39" i="12"/>
  <c r="BD35" i="12"/>
  <c r="X40" i="12"/>
  <c r="DB42" i="12"/>
  <c r="CV43" i="12"/>
  <c r="DH42" i="12"/>
  <c r="ED42" i="12"/>
  <c r="AK42" i="12"/>
  <c r="BA41" i="12"/>
  <c r="ES45" i="12"/>
  <c r="FF42" i="12"/>
  <c r="GK37" i="12"/>
  <c r="FK40" i="12"/>
  <c r="FT42" i="12"/>
  <c r="GL44" i="12"/>
  <c r="GH36" i="12"/>
  <c r="FC35" i="12"/>
  <c r="FE38" i="12"/>
  <c r="GJ36" i="12"/>
  <c r="FJ39" i="12"/>
  <c r="GR38" i="12"/>
  <c r="EV39" i="12"/>
  <c r="EZ44" i="12"/>
  <c r="FU36" i="12"/>
  <c r="FY38" i="12"/>
  <c r="GC40" i="12"/>
  <c r="FK43" i="12"/>
  <c r="GF45" i="12"/>
  <c r="FE44" i="12"/>
  <c r="FB35" i="12"/>
  <c r="FR35" i="12"/>
  <c r="FA36" i="12"/>
  <c r="FE41" i="12"/>
  <c r="FT35" i="12"/>
  <c r="FX37" i="12"/>
  <c r="GB39" i="12"/>
  <c r="GI41" i="12"/>
  <c r="FT44" i="12"/>
  <c r="FA35" i="12"/>
  <c r="GE41" i="12"/>
  <c r="FF35" i="12"/>
  <c r="EX41" i="12"/>
  <c r="FM35" i="12"/>
  <c r="FQ37" i="12"/>
  <c r="FU39" i="12"/>
  <c r="GA41" i="12"/>
  <c r="FK44" i="12"/>
  <c r="FA37" i="12"/>
  <c r="FP39" i="12"/>
  <c r="FF40" i="12"/>
  <c r="GJ40" i="12"/>
  <c r="FG37" i="12"/>
  <c r="EY43" i="12"/>
  <c r="GL35" i="12"/>
  <c r="FL38" i="12"/>
  <c r="FP40" i="12"/>
  <c r="FZ42" i="12"/>
  <c r="FN45" i="12"/>
  <c r="FD38" i="12"/>
  <c r="EV44" i="12"/>
  <c r="FY36" i="12"/>
  <c r="GC38" i="12"/>
  <c r="GG40" i="12"/>
  <c r="FO43" i="12"/>
  <c r="GJ45" i="12"/>
  <c r="FP43" i="12"/>
  <c r="GK45" i="12"/>
  <c r="FX42" i="12"/>
  <c r="GF44" i="12"/>
  <c r="GP44" i="12"/>
  <c r="GS40" i="12"/>
  <c r="GI43" i="12"/>
  <c r="GO35" i="12"/>
  <c r="GM35" i="12"/>
  <c r="GS45" i="12"/>
  <c r="GQ44" i="12"/>
  <c r="GT45" i="12"/>
  <c r="GN36" i="12"/>
  <c r="EK35" i="12"/>
  <c r="DG43" i="12"/>
  <c r="DF41" i="12"/>
  <c r="U36" i="12"/>
  <c r="DA41" i="12"/>
  <c r="EL42" i="12"/>
  <c r="DX37" i="12"/>
  <c r="AU39" i="12"/>
  <c r="CC35" i="12"/>
  <c r="DZ44" i="12"/>
  <c r="DI35" i="12"/>
  <c r="DR39" i="12"/>
  <c r="DK38" i="12"/>
  <c r="AR39" i="12"/>
  <c r="AC37" i="12"/>
  <c r="BD43" i="12"/>
  <c r="EN38" i="12"/>
  <c r="DX41" i="12"/>
  <c r="Z40" i="12"/>
  <c r="AN38" i="12"/>
  <c r="I45" i="12"/>
  <c r="EQ43" i="12"/>
  <c r="AK45" i="12"/>
  <c r="DT44" i="12"/>
  <c r="AM42" i="12"/>
  <c r="DP43" i="12"/>
  <c r="CE43" i="12"/>
  <c r="DO44" i="12"/>
  <c r="BZ39" i="12"/>
  <c r="AV42" i="12"/>
  <c r="CX44" i="12"/>
  <c r="DS37" i="12"/>
  <c r="BP42" i="12"/>
  <c r="EL40" i="12"/>
  <c r="AD39" i="12"/>
  <c r="BM37" i="12"/>
  <c r="EJ44" i="12"/>
  <c r="CL43" i="12"/>
  <c r="AR37" i="12"/>
  <c r="AQ39" i="12"/>
  <c r="Q43" i="12"/>
  <c r="DN43" i="12"/>
  <c r="DR37" i="12"/>
  <c r="EP37" i="12"/>
  <c r="CY41" i="12"/>
  <c r="BK43" i="12"/>
  <c r="CX41" i="12"/>
  <c r="ET42" i="12"/>
  <c r="P40" i="12"/>
  <c r="EH39" i="12"/>
  <c r="DR40" i="12"/>
  <c r="M43" i="12"/>
  <c r="BX37" i="12"/>
  <c r="AO41" i="12"/>
  <c r="EJ43" i="12"/>
  <c r="BQ42" i="12"/>
  <c r="CF39" i="12"/>
  <c r="T38" i="12"/>
  <c r="CZ44" i="12"/>
  <c r="DL40" i="12"/>
  <c r="CN36" i="12"/>
  <c r="CE42" i="12"/>
  <c r="CN40" i="12"/>
  <c r="FH38" i="12"/>
  <c r="X43" i="12"/>
  <c r="CC45" i="12"/>
  <c r="F41" i="12"/>
  <c r="CY39" i="12"/>
  <c r="J43" i="12"/>
  <c r="CM42" i="12"/>
  <c r="F37" i="12"/>
  <c r="DE45" i="12"/>
  <c r="J37" i="12"/>
  <c r="DM35" i="12"/>
  <c r="AB45" i="12"/>
  <c r="EH42" i="12"/>
  <c r="BS40" i="12"/>
  <c r="CX43" i="12"/>
  <c r="AU36" i="12"/>
  <c r="ES36" i="12"/>
  <c r="CL36" i="12"/>
  <c r="S38" i="12"/>
  <c r="G37" i="12"/>
  <c r="DY40" i="12"/>
  <c r="Q40" i="12"/>
  <c r="AP42" i="12"/>
  <c r="DC40" i="12"/>
  <c r="Z42" i="12"/>
  <c r="AE40" i="12"/>
  <c r="DO45" i="12"/>
  <c r="BV36" i="12"/>
  <c r="CN35" i="12"/>
  <c r="DW42" i="12"/>
  <c r="BN42" i="12"/>
  <c r="Z44" i="12"/>
  <c r="AM37" i="12"/>
  <c r="AB43" i="12"/>
  <c r="DB45" i="12"/>
  <c r="AH41" i="12"/>
  <c r="DU45" i="12"/>
  <c r="DQ40" i="12"/>
  <c r="BE42" i="12"/>
  <c r="CT41" i="12"/>
  <c r="DD43" i="12"/>
  <c r="DJ41" i="12"/>
  <c r="DC44" i="12"/>
  <c r="W40" i="12"/>
  <c r="DM41" i="12"/>
  <c r="CL40" i="12"/>
  <c r="DA39" i="12"/>
  <c r="AH43" i="12"/>
  <c r="CV36" i="12"/>
  <c r="AW42" i="12"/>
  <c r="S41" i="12"/>
  <c r="BA38" i="12"/>
  <c r="R40" i="12"/>
  <c r="AE38" i="12"/>
  <c r="W35" i="12"/>
  <c r="CM38" i="12"/>
  <c r="AI36" i="12"/>
  <c r="D38" i="12"/>
  <c r="V41" i="12"/>
  <c r="AO44" i="12"/>
  <c r="BJ35" i="12"/>
  <c r="X36" i="12"/>
  <c r="ES43" i="12"/>
  <c r="AS42" i="12"/>
  <c r="BF38" i="12"/>
  <c r="EJ42" i="12"/>
  <c r="EU44" i="12"/>
  <c r="K36" i="12"/>
  <c r="AX35" i="12"/>
  <c r="DI38" i="12"/>
  <c r="D36" i="12"/>
  <c r="BA39" i="12"/>
  <c r="BJ42" i="12"/>
  <c r="CK38" i="12"/>
  <c r="AN45" i="12"/>
  <c r="H45" i="12"/>
  <c r="G43" i="12"/>
  <c r="CE37" i="12"/>
  <c r="I39" i="12"/>
  <c r="AR43" i="12"/>
  <c r="EI42" i="12"/>
  <c r="AR41" i="12"/>
  <c r="AR38" i="12"/>
  <c r="CK43" i="12"/>
  <c r="CZ40" i="12"/>
  <c r="AY43" i="12"/>
  <c r="AB37" i="12"/>
  <c r="CZ36" i="12"/>
  <c r="E36" i="12"/>
  <c r="EM37" i="12"/>
  <c r="BA44" i="12"/>
  <c r="CI44" i="12"/>
  <c r="CT36" i="12"/>
  <c r="CG37" i="12"/>
  <c r="DZ37" i="12"/>
  <c r="CO42" i="12"/>
  <c r="CL44" i="12"/>
  <c r="EO37" i="12"/>
  <c r="EJ37" i="12"/>
  <c r="EA40" i="12"/>
  <c r="ET36" i="12"/>
  <c r="EE38" i="12"/>
  <c r="CR39" i="12"/>
  <c r="AD45" i="12"/>
  <c r="BE37" i="12"/>
  <c r="P38" i="12"/>
  <c r="AY38" i="12"/>
  <c r="DO39" i="12"/>
  <c r="BY43" i="12"/>
  <c r="CZ37" i="12"/>
  <c r="BS38" i="12"/>
  <c r="AU38" i="12"/>
  <c r="BG37" i="12"/>
  <c r="BD45" i="12"/>
  <c r="H39" i="12"/>
  <c r="CD40" i="12"/>
  <c r="AP41" i="12"/>
  <c r="BI42" i="12"/>
  <c r="EH37" i="12"/>
  <c r="CS38" i="12"/>
  <c r="BG39" i="12"/>
  <c r="AA35" i="12"/>
  <c r="M45" i="12"/>
  <c r="AJ36" i="12"/>
  <c r="G42" i="12"/>
  <c r="DG42" i="12"/>
  <c r="DU43" i="12"/>
  <c r="CL42" i="12"/>
  <c r="DE37" i="12"/>
  <c r="EG37" i="12"/>
  <c r="CP42" i="12"/>
  <c r="DS44" i="12"/>
  <c r="AK36" i="12"/>
  <c r="BP44" i="12"/>
  <c r="CT37" i="12"/>
  <c r="AE44" i="12"/>
  <c r="DG41" i="12"/>
  <c r="BC35" i="12"/>
  <c r="CX45" i="12"/>
  <c r="AD36" i="12"/>
  <c r="BL44" i="12"/>
  <c r="BU39" i="12"/>
  <c r="EB35" i="12"/>
  <c r="BO45" i="12"/>
  <c r="AW37" i="12"/>
  <c r="DQ44" i="12"/>
  <c r="BE36" i="12"/>
  <c r="AG36" i="12"/>
  <c r="CO40" i="12"/>
  <c r="Q42" i="12"/>
  <c r="ES35" i="12"/>
  <c r="EK37" i="12"/>
  <c r="EL38" i="12"/>
  <c r="DR42" i="12"/>
  <c r="BS41" i="12"/>
  <c r="R44" i="12"/>
  <c r="AY42" i="12"/>
  <c r="I41" i="12"/>
  <c r="I35" i="12"/>
  <c r="K43" i="12"/>
  <c r="EE45" i="12"/>
  <c r="BZ36" i="12"/>
  <c r="CQ35" i="12"/>
  <c r="EH35" i="12"/>
  <c r="BL38" i="12"/>
  <c r="L43" i="12"/>
  <c r="DN40" i="12"/>
  <c r="S36" i="12"/>
  <c r="DZ41" i="12"/>
  <c r="EC44" i="12"/>
  <c r="CE39" i="12"/>
  <c r="DP37" i="12"/>
  <c r="BC38" i="12"/>
  <c r="R38" i="12"/>
  <c r="CS37" i="12"/>
  <c r="CX37" i="12"/>
  <c r="S45" i="12"/>
  <c r="CD45" i="12"/>
  <c r="ET45" i="12"/>
  <c r="EO44" i="12"/>
  <c r="BE43" i="12"/>
  <c r="AH35" i="12"/>
  <c r="DU37" i="12"/>
  <c r="K38" i="12"/>
  <c r="BR44" i="12"/>
  <c r="BE41" i="12"/>
  <c r="DA37" i="12"/>
  <c r="CO44" i="12"/>
  <c r="AR44" i="12"/>
  <c r="Z43" i="12"/>
  <c r="DX44" i="12"/>
  <c r="CA41" i="12"/>
  <c r="E35" i="12"/>
  <c r="DV45" i="12"/>
  <c r="AI45" i="12"/>
  <c r="ER43" i="12"/>
  <c r="AY44" i="12"/>
  <c r="DS43" i="12"/>
  <c r="CG45" i="12"/>
  <c r="CM41" i="12"/>
  <c r="EG39" i="12"/>
  <c r="EK38" i="12"/>
  <c r="D41" i="12"/>
  <c r="DY45" i="12"/>
  <c r="BG38" i="12"/>
  <c r="BG35" i="12"/>
  <c r="EF42" i="12"/>
  <c r="FH43" i="12"/>
  <c r="CM36" i="12"/>
  <c r="R36" i="12"/>
  <c r="EH38" i="12"/>
  <c r="L39" i="12"/>
  <c r="W36" i="12"/>
  <c r="P42" i="12"/>
  <c r="DV35" i="12"/>
  <c r="DH39" i="12"/>
  <c r="BL35" i="12"/>
  <c r="DM43" i="12"/>
  <c r="GU45" i="12"/>
  <c r="BL39" i="12"/>
  <c r="EO45" i="12"/>
  <c r="AG43" i="12"/>
  <c r="P37" i="12"/>
  <c r="EP43" i="12"/>
  <c r="EF36" i="12"/>
  <c r="CE35" i="12"/>
  <c r="DF40" i="12"/>
  <c r="CW37" i="12"/>
  <c r="BM39" i="12"/>
  <c r="ET35" i="12"/>
  <c r="CX36" i="12"/>
  <c r="BR43" i="12"/>
  <c r="EM41" i="12"/>
  <c r="EP42" i="12"/>
  <c r="CY40" i="12"/>
  <c r="AW45" i="12"/>
  <c r="AA39" i="12"/>
  <c r="AD43" i="12"/>
  <c r="DD40" i="12"/>
  <c r="AK43" i="12"/>
  <c r="EA37" i="12"/>
  <c r="CD38" i="12"/>
  <c r="EG43" i="12"/>
  <c r="L42" i="12"/>
  <c r="DM44" i="12"/>
  <c r="EC35" i="12"/>
  <c r="P44" i="12"/>
  <c r="EC43" i="12"/>
  <c r="I44" i="12"/>
  <c r="AS40" i="12"/>
  <c r="DL44" i="12"/>
  <c r="CJ38" i="12"/>
  <c r="AQ41" i="12"/>
  <c r="AF44" i="12"/>
  <c r="CG43" i="12"/>
  <c r="EQ39" i="12"/>
  <c r="H43" i="12"/>
  <c r="BY41" i="12"/>
  <c r="BR42" i="12"/>
  <c r="CJ36" i="12"/>
  <c r="ES44" i="12"/>
  <c r="BM45" i="12"/>
  <c r="DT39" i="12"/>
  <c r="Y44" i="12"/>
  <c r="DS41" i="12"/>
  <c r="G38" i="12"/>
  <c r="CT43" i="12"/>
  <c r="BF36" i="12"/>
  <c r="EO39" i="12"/>
  <c r="CW42" i="12"/>
  <c r="BG45" i="12"/>
  <c r="EC40" i="12"/>
  <c r="DD44" i="12"/>
  <c r="AJ45" i="12"/>
  <c r="BM41" i="12"/>
  <c r="DL36" i="12"/>
  <c r="EB37" i="12"/>
  <c r="CW40" i="12"/>
  <c r="CV38" i="12"/>
  <c r="BT38" i="12"/>
  <c r="CK37" i="12"/>
  <c r="DD41" i="12"/>
  <c r="AK44" i="12"/>
  <c r="BV37" i="12"/>
  <c r="AJ42" i="12"/>
  <c r="U43" i="12"/>
  <c r="BT36" i="12"/>
  <c r="DV39" i="12"/>
  <c r="N43" i="12"/>
  <c r="Q38" i="12"/>
  <c r="CH43" i="12"/>
  <c r="BC40" i="12"/>
  <c r="BG40" i="12"/>
  <c r="BW37" i="12"/>
  <c r="ET38" i="12"/>
  <c r="BF44" i="12"/>
  <c r="AV36" i="12"/>
  <c r="AT35" i="12"/>
  <c r="Z36" i="12"/>
  <c r="M38" i="12"/>
  <c r="CE40" i="12"/>
  <c r="M40" i="12"/>
  <c r="CV41" i="12"/>
  <c r="BG44" i="12"/>
  <c r="AA45" i="12"/>
  <c r="DT35" i="12"/>
  <c r="EK43" i="12"/>
  <c r="BM36" i="12"/>
  <c r="EG41" i="12"/>
  <c r="DZ38" i="12"/>
  <c r="BZ35" i="12"/>
  <c r="AD37" i="12"/>
  <c r="AT38" i="12"/>
  <c r="L37" i="12"/>
  <c r="DE42" i="12"/>
  <c r="DL41" i="12"/>
  <c r="AZ41" i="12"/>
  <c r="N39" i="12"/>
  <c r="CG36" i="12"/>
  <c r="X45" i="12"/>
  <c r="EH40" i="12"/>
  <c r="BE40" i="12"/>
  <c r="CS44" i="12"/>
  <c r="U41" i="12"/>
  <c r="H44" i="12"/>
  <c r="ET43" i="12"/>
  <c r="DM45" i="12"/>
  <c r="DI40" i="12"/>
  <c r="AT42" i="12"/>
  <c r="EK40" i="12"/>
  <c r="CI38" i="12"/>
  <c r="GU43" i="12"/>
  <c r="EU42" i="12"/>
  <c r="EB43" i="12"/>
  <c r="CM39" i="12"/>
  <c r="P36" i="12"/>
  <c r="CA39" i="12"/>
  <c r="EG42" i="12"/>
  <c r="AQ40" i="12"/>
  <c r="Z35" i="12"/>
  <c r="EA36" i="12"/>
  <c r="DT42" i="12"/>
  <c r="DQ35" i="12"/>
  <c r="H42" i="12"/>
  <c r="BQ35" i="12"/>
  <c r="BR45" i="12"/>
  <c r="CP37" i="12"/>
  <c r="Y41" i="12"/>
  <c r="DQ38" i="12"/>
  <c r="CZ41" i="12"/>
  <c r="DV38" i="12"/>
  <c r="CQ37" i="12"/>
  <c r="AI44" i="12"/>
  <c r="BY35" i="12"/>
  <c r="AA41" i="12"/>
  <c r="DO40" i="12"/>
  <c r="BX43" i="12"/>
  <c r="DA38" i="12"/>
  <c r="U42" i="12"/>
  <c r="DK36" i="12"/>
  <c r="K45" i="12"/>
  <c r="DZ42" i="12"/>
  <c r="CH36" i="12"/>
  <c r="AH44" i="12"/>
  <c r="AX45" i="12"/>
  <c r="CJ42" i="12"/>
  <c r="CO37" i="12"/>
  <c r="G44" i="12"/>
  <c r="AF37" i="12"/>
  <c r="BZ37" i="12"/>
  <c r="X38" i="12"/>
  <c r="AY37" i="12"/>
  <c r="BM42" i="12"/>
  <c r="BV35" i="12"/>
  <c r="DB35" i="12"/>
  <c r="Y38" i="12"/>
  <c r="CX38" i="12"/>
  <c r="BJ39" i="12"/>
  <c r="DP36" i="12"/>
  <c r="CR45" i="12"/>
  <c r="J44" i="12"/>
  <c r="AH39" i="12"/>
  <c r="EE36" i="12"/>
  <c r="AK38" i="12"/>
  <c r="AI42" i="12"/>
  <c r="DF36" i="12"/>
  <c r="CU36" i="12"/>
  <c r="BE35" i="12"/>
  <c r="Q36" i="12"/>
  <c r="BA36" i="12"/>
  <c r="AQ43" i="12"/>
  <c r="BR41" i="12"/>
  <c r="AB92" i="48"/>
  <c r="AC123" i="48"/>
  <c r="AP123" i="48" s="1"/>
  <c r="AC73" i="48"/>
  <c r="AP73" i="48" s="1"/>
  <c r="AB73" i="48"/>
  <c r="AC60" i="48"/>
  <c r="AP60" i="48" s="1"/>
  <c r="AC69" i="48"/>
  <c r="AP69" i="48" s="1"/>
  <c r="AB69" i="48"/>
  <c r="AB80" i="48"/>
  <c r="AC83" i="48"/>
  <c r="AP83" i="48" s="1"/>
  <c r="AB83" i="48"/>
  <c r="AB75" i="48"/>
  <c r="AC124" i="48"/>
  <c r="AP124" i="48" s="1"/>
  <c r="AB78" i="48"/>
  <c r="AC78" i="48"/>
  <c r="AP78" i="48" s="1"/>
  <c r="AB82" i="48"/>
  <c r="AC62" i="48"/>
  <c r="AP62" i="48" s="1"/>
  <c r="AC113" i="48"/>
  <c r="AP113" i="48" s="1"/>
  <c r="AC115" i="48"/>
  <c r="AP115" i="48" s="1"/>
  <c r="AB115" i="48"/>
  <c r="AC92" i="48"/>
  <c r="AP92" i="48" s="1"/>
  <c r="AB67" i="48"/>
  <c r="AC127" i="48"/>
  <c r="AP127" i="48" s="1"/>
  <c r="AB106" i="48"/>
  <c r="CK17" i="12"/>
  <c r="DW25" i="12"/>
  <c r="BV23" i="12"/>
  <c r="DP30" i="12"/>
  <c r="ER16" i="12"/>
  <c r="BB14" i="12"/>
  <c r="V13" i="12"/>
  <c r="DP21" i="12"/>
  <c r="BZ13" i="12"/>
  <c r="BA30" i="12"/>
  <c r="CI28" i="12"/>
  <c r="BY24" i="12"/>
  <c r="EI26" i="12"/>
  <c r="CM21" i="12"/>
  <c r="BE27" i="12"/>
  <c r="M29" i="12"/>
  <c r="Y30" i="12"/>
  <c r="DF16" i="12"/>
  <c r="BN13" i="12"/>
  <c r="H26" i="12"/>
  <c r="CM28" i="12"/>
  <c r="EL20" i="12"/>
  <c r="F27" i="12"/>
  <c r="CT25" i="12"/>
  <c r="BX26" i="12"/>
  <c r="DG26" i="12"/>
  <c r="GU16" i="12"/>
  <c r="BN24" i="12"/>
  <c r="CH23" i="12"/>
  <c r="BX27" i="12"/>
  <c r="ER17" i="12"/>
  <c r="BX21" i="12"/>
  <c r="AO24" i="12"/>
  <c r="DC13" i="12"/>
  <c r="AR29" i="12"/>
  <c r="DF29" i="12"/>
  <c r="BY25" i="12"/>
  <c r="BQ30" i="12"/>
  <c r="DL18" i="12"/>
  <c r="CY16" i="12"/>
  <c r="BJ18" i="12"/>
  <c r="E23" i="12"/>
  <c r="CV19" i="12"/>
  <c r="BU11" i="12"/>
  <c r="CD15" i="12"/>
  <c r="DL21" i="12"/>
  <c r="DR25" i="12"/>
  <c r="CG25" i="12"/>
  <c r="DS23" i="12"/>
  <c r="AG17" i="12"/>
  <c r="DA14" i="12"/>
  <c r="ED19" i="12"/>
  <c r="CG30" i="12"/>
  <c r="DJ15" i="12"/>
  <c r="AO29" i="12"/>
  <c r="EH19" i="12"/>
  <c r="Q14" i="12"/>
  <c r="BH10" i="12"/>
  <c r="AD27" i="12"/>
  <c r="EI14" i="12"/>
  <c r="CG27" i="12"/>
  <c r="J15" i="12"/>
  <c r="E11" i="12"/>
  <c r="AL27" i="12"/>
  <c r="G22" i="12"/>
  <c r="AY23" i="12"/>
  <c r="AG30" i="12"/>
  <c r="BE19" i="12"/>
  <c r="ET18" i="12"/>
  <c r="ER24" i="12"/>
  <c r="EJ14" i="12"/>
  <c r="DH10" i="12"/>
  <c r="BD19" i="12"/>
  <c r="O28" i="12"/>
  <c r="BG25" i="12"/>
  <c r="BA25" i="12"/>
  <c r="EM20" i="12"/>
  <c r="AX21" i="12"/>
  <c r="EO20" i="12"/>
  <c r="EA21" i="12"/>
  <c r="F30" i="12"/>
  <c r="DA27" i="12"/>
  <c r="DW19" i="12"/>
  <c r="AR11" i="12"/>
  <c r="AZ15" i="12"/>
  <c r="AI11" i="12"/>
  <c r="DB22" i="12"/>
  <c r="H29" i="12"/>
  <c r="BE21" i="12"/>
  <c r="BM20" i="12"/>
  <c r="BM31" i="12" s="1"/>
  <c r="CP30" i="12"/>
  <c r="BU19" i="12"/>
  <c r="AW18" i="12"/>
  <c r="EU19" i="12"/>
  <c r="BQ19" i="12"/>
  <c r="CD18" i="12"/>
  <c r="L10" i="12"/>
  <c r="CB16" i="12"/>
  <c r="CN26" i="12"/>
  <c r="DE12" i="12"/>
  <c r="AF20" i="12"/>
  <c r="BN19" i="12"/>
  <c r="AZ20" i="12"/>
  <c r="BO15" i="12"/>
  <c r="BM21" i="12"/>
  <c r="L11" i="12"/>
  <c r="AH29" i="12"/>
  <c r="DD22" i="12"/>
  <c r="AR24" i="12"/>
  <c r="BS17" i="12"/>
  <c r="BI29" i="12"/>
  <c r="X10" i="12"/>
  <c r="F26" i="12"/>
  <c r="BW23" i="12"/>
  <c r="BW31" i="12" s="1"/>
  <c r="ED10" i="12"/>
  <c r="BJ29" i="12"/>
  <c r="M27" i="12"/>
  <c r="ES21" i="12"/>
  <c r="ES31" i="12" s="1"/>
  <c r="ES24" i="12"/>
  <c r="DZ10" i="12"/>
  <c r="AF12" i="12"/>
  <c r="X16" i="12"/>
  <c r="DX25" i="12"/>
  <c r="EI22" i="12"/>
  <c r="I29" i="12"/>
  <c r="BB12" i="12"/>
  <c r="CG16" i="12"/>
  <c r="BR23" i="12"/>
  <c r="EO29" i="12"/>
  <c r="AO21" i="12"/>
  <c r="AX23" i="12"/>
  <c r="W18" i="12"/>
  <c r="T30" i="12"/>
  <c r="CL28" i="12"/>
  <c r="BZ26" i="12"/>
  <c r="AV13" i="12"/>
  <c r="EF13" i="12"/>
  <c r="AJ19" i="12"/>
  <c r="R13" i="12"/>
  <c r="CG18" i="12"/>
  <c r="CD28" i="12"/>
  <c r="O22" i="12"/>
  <c r="BM25" i="12"/>
  <c r="DX20" i="12"/>
  <c r="AN14" i="12"/>
  <c r="BY29" i="12"/>
  <c r="CK10" i="12"/>
  <c r="BQ28" i="12"/>
  <c r="AF10" i="12"/>
  <c r="Q21" i="12"/>
  <c r="BW15" i="12"/>
  <c r="EM11" i="12"/>
  <c r="EB14" i="12"/>
  <c r="L19" i="12"/>
  <c r="BV16" i="12"/>
  <c r="AQ21" i="12"/>
  <c r="BJ10" i="12"/>
  <c r="EO18" i="12"/>
  <c r="BT10" i="12"/>
  <c r="DO14" i="12"/>
  <c r="AQ12" i="12"/>
  <c r="EH11" i="12"/>
  <c r="EH31" i="12" s="1"/>
  <c r="R25" i="12"/>
  <c r="DC12" i="12"/>
  <c r="AG20" i="12"/>
  <c r="AO17" i="12"/>
  <c r="DC24" i="12"/>
  <c r="CD30" i="12"/>
  <c r="T24" i="12"/>
  <c r="EH27" i="12"/>
  <c r="ER19" i="12"/>
  <c r="G14" i="12"/>
  <c r="EF24" i="12"/>
  <c r="BU27" i="12"/>
  <c r="EO26" i="12"/>
  <c r="DN23" i="12"/>
  <c r="O16" i="12"/>
  <c r="CV11" i="12"/>
  <c r="DW13" i="12"/>
  <c r="BX18" i="12"/>
  <c r="R27" i="12"/>
  <c r="CZ10" i="12"/>
  <c r="BP25" i="12"/>
  <c r="CY20" i="12"/>
  <c r="CT12" i="12"/>
  <c r="EK28" i="12"/>
  <c r="EI16" i="12"/>
  <c r="AV25" i="12"/>
  <c r="DE18" i="12"/>
  <c r="AL13" i="12"/>
  <c r="DB26" i="12"/>
  <c r="BG27" i="12"/>
  <c r="AQ30" i="12"/>
  <c r="EJ30" i="12"/>
  <c r="AZ29" i="12"/>
  <c r="EI28" i="12"/>
  <c r="AP18" i="12"/>
  <c r="I30" i="12"/>
  <c r="AC17" i="12"/>
  <c r="EN14" i="12"/>
  <c r="CF15" i="12"/>
  <c r="ER27" i="12"/>
  <c r="CX12" i="12"/>
  <c r="DZ14" i="12"/>
  <c r="AG14" i="12"/>
  <c r="DQ17" i="12"/>
  <c r="DQ31" i="12" s="1"/>
  <c r="CV22" i="12"/>
  <c r="P22" i="12"/>
  <c r="AF21" i="12"/>
  <c r="AO11" i="12"/>
  <c r="AO31" i="12" s="1"/>
  <c r="EJ28" i="12"/>
  <c r="I23" i="12"/>
  <c r="BM24" i="12"/>
  <c r="BE18" i="12"/>
  <c r="H14" i="12"/>
  <c r="DC28" i="12"/>
  <c r="BL18" i="12"/>
  <c r="EU14" i="12"/>
  <c r="EP30" i="12"/>
  <c r="CU20" i="12"/>
  <c r="AO12" i="12"/>
  <c r="CQ28" i="12"/>
  <c r="DG29" i="12"/>
  <c r="ER15" i="12"/>
  <c r="J29" i="12"/>
  <c r="Y24" i="12"/>
  <c r="Y31" i="12" s="1"/>
  <c r="AO18" i="12"/>
  <c r="GU28" i="12"/>
  <c r="Q19" i="12"/>
  <c r="K15" i="12"/>
  <c r="CI22" i="12"/>
  <c r="CE23" i="12"/>
  <c r="AS12" i="12"/>
  <c r="CH25" i="12"/>
  <c r="Q30" i="12"/>
  <c r="CQ30" i="12"/>
  <c r="M11" i="12"/>
  <c r="BG17" i="12"/>
  <c r="DI17" i="12"/>
  <c r="AY12" i="12"/>
  <c r="N20" i="12"/>
  <c r="EE25" i="12"/>
  <c r="CB18" i="12"/>
  <c r="BO18" i="12"/>
  <c r="DA18" i="12"/>
  <c r="DX19" i="12"/>
  <c r="BT18" i="12"/>
  <c r="DH13" i="12"/>
  <c r="E19" i="12"/>
  <c r="H21" i="12"/>
  <c r="BA12" i="12"/>
  <c r="F22" i="12"/>
  <c r="S21" i="12"/>
  <c r="H10" i="12"/>
  <c r="BI15" i="12"/>
  <c r="AZ11" i="12"/>
  <c r="ES22" i="12"/>
  <c r="DO11" i="12"/>
  <c r="AD26" i="12"/>
  <c r="DV15" i="12"/>
  <c r="DH16" i="12"/>
  <c r="CP19" i="12"/>
  <c r="DS19" i="12"/>
  <c r="GU14" i="12"/>
  <c r="CS10" i="12"/>
  <c r="BO23" i="12"/>
  <c r="DU29" i="12"/>
  <c r="AM29" i="12"/>
  <c r="GU29" i="12"/>
  <c r="AV23" i="12"/>
  <c r="CS20" i="12"/>
  <c r="DD19" i="12"/>
  <c r="EB28" i="12"/>
  <c r="EM21" i="12"/>
  <c r="D19" i="12"/>
  <c r="D31" i="12" s="1"/>
  <c r="BP13" i="12"/>
  <c r="BC14" i="12"/>
  <c r="ED11" i="12"/>
  <c r="AW14" i="12"/>
  <c r="AW31" i="12" s="1"/>
  <c r="AT12" i="12"/>
  <c r="DZ25" i="12"/>
  <c r="EQ12" i="12"/>
  <c r="EQ31" i="12" s="1"/>
  <c r="ES10" i="12"/>
  <c r="BL13" i="12"/>
  <c r="BA18" i="12"/>
  <c r="AS26" i="12"/>
  <c r="AO19" i="12"/>
  <c r="AE20" i="12"/>
  <c r="CU17" i="12"/>
  <c r="CZ22" i="12"/>
  <c r="DN10" i="12"/>
  <c r="CX22" i="12"/>
  <c r="FH26" i="12"/>
  <c r="DI15" i="12"/>
  <c r="BY14" i="12"/>
  <c r="AF26" i="12"/>
  <c r="BN29" i="12"/>
  <c r="DT20" i="12"/>
  <c r="BY11" i="12"/>
  <c r="AP12" i="12"/>
  <c r="AU26" i="12"/>
  <c r="U13" i="12"/>
  <c r="CL20" i="12"/>
  <c r="EL26" i="12"/>
  <c r="BI17" i="12"/>
  <c r="DL30" i="12"/>
  <c r="AY11" i="12"/>
  <c r="Y15" i="12"/>
  <c r="AM19" i="12"/>
  <c r="DN30" i="12"/>
  <c r="CB25" i="12"/>
  <c r="AQ26" i="12"/>
  <c r="AE18" i="12"/>
  <c r="H20" i="12"/>
  <c r="AG29" i="12"/>
  <c r="CM15" i="12"/>
  <c r="EE29" i="12"/>
  <c r="AL17" i="12"/>
  <c r="AB21" i="12"/>
  <c r="DN29" i="12"/>
  <c r="CM20" i="12"/>
  <c r="BF23" i="12"/>
  <c r="EE16" i="12"/>
  <c r="AC18" i="12"/>
  <c r="F20" i="12"/>
  <c r="EM14" i="12"/>
  <c r="BO16" i="12"/>
  <c r="DH25" i="12"/>
  <c r="CF30" i="12"/>
  <c r="K16" i="12"/>
  <c r="DY27" i="12"/>
  <c r="DT23" i="12"/>
  <c r="BY23" i="12"/>
  <c r="CE29" i="12"/>
  <c r="DQ20" i="12"/>
  <c r="ER23" i="12"/>
  <c r="U16" i="12"/>
  <c r="CE28" i="12"/>
  <c r="DD14" i="12"/>
  <c r="ED15" i="12"/>
  <c r="BA21" i="12"/>
  <c r="DQ25" i="12"/>
  <c r="CK25" i="12"/>
  <c r="DP19" i="12"/>
  <c r="BL20" i="12"/>
  <c r="O13" i="12"/>
  <c r="CT29" i="12"/>
  <c r="CZ14" i="12"/>
  <c r="EF27" i="12"/>
  <c r="DU16" i="12"/>
  <c r="J14" i="12"/>
  <c r="CE30" i="12"/>
  <c r="DB17" i="12"/>
  <c r="EP16" i="12"/>
  <c r="AT20" i="12"/>
  <c r="CL12" i="12"/>
  <c r="DW21" i="12"/>
  <c r="BB29" i="12"/>
  <c r="AM28" i="12"/>
  <c r="EO28" i="12"/>
  <c r="DA28" i="12"/>
  <c r="BE22" i="12"/>
  <c r="BQ22" i="12"/>
  <c r="CL15" i="12"/>
  <c r="DJ21" i="12"/>
  <c r="EK22" i="12"/>
  <c r="P25" i="12"/>
  <c r="EC29" i="12"/>
  <c r="R20" i="12"/>
  <c r="CX13" i="12"/>
  <c r="DW26" i="12"/>
  <c r="EM24" i="12"/>
  <c r="AA30" i="12"/>
  <c r="FH30" i="12"/>
  <c r="FH31" i="12" s="1"/>
  <c r="W25" i="12"/>
  <c r="W31" i="12" s="1"/>
  <c r="EA18" i="12"/>
  <c r="BU25" i="12"/>
  <c r="AC14" i="12"/>
  <c r="AC15" i="12"/>
  <c r="BZ24" i="12"/>
  <c r="CY14" i="12"/>
  <c r="AI24" i="12"/>
  <c r="DP23" i="12"/>
  <c r="EH10" i="12"/>
  <c r="DA16" i="12"/>
  <c r="U29" i="12"/>
  <c r="BF20" i="12"/>
  <c r="AB18" i="12"/>
  <c r="CQ23" i="12"/>
  <c r="BO28" i="12"/>
  <c r="EG15" i="12"/>
  <c r="DH21" i="12"/>
  <c r="EE24" i="12"/>
  <c r="AV12" i="12"/>
  <c r="AV31" i="12" s="1"/>
  <c r="CX21" i="12"/>
  <c r="DJ29" i="12"/>
  <c r="EE26" i="12"/>
  <c r="AI30" i="12"/>
  <c r="H25" i="12"/>
  <c r="DI21" i="12"/>
  <c r="EN25" i="12"/>
  <c r="AX25" i="12"/>
  <c r="GU18" i="12"/>
  <c r="F13" i="12"/>
  <c r="AK11" i="12"/>
  <c r="ES27" i="12"/>
  <c r="BR13" i="12"/>
  <c r="CP26" i="12"/>
  <c r="AE22" i="12"/>
  <c r="BX12" i="12"/>
  <c r="EC22" i="12"/>
  <c r="DD15" i="12"/>
  <c r="DY14" i="12"/>
  <c r="BU14" i="12"/>
  <c r="EB30" i="12"/>
  <c r="AS22" i="12"/>
  <c r="AS11" i="12"/>
  <c r="ER12" i="12"/>
  <c r="AR13" i="12"/>
  <c r="DZ28" i="12"/>
  <c r="I19" i="12"/>
  <c r="CE14" i="12"/>
  <c r="DI18" i="12"/>
  <c r="CA23" i="12"/>
  <c r="DT30" i="12"/>
  <c r="DE16" i="12"/>
  <c r="CB21" i="12"/>
  <c r="CL18" i="12"/>
  <c r="K10" i="12"/>
  <c r="BS10" i="12"/>
  <c r="BA23" i="12"/>
  <c r="DG14" i="12"/>
  <c r="DQ26" i="12"/>
  <c r="BD18" i="12"/>
  <c r="C18" i="12" s="1"/>
  <c r="BK16" i="12"/>
  <c r="S24" i="12"/>
  <c r="BA27" i="12"/>
  <c r="DR11" i="12"/>
  <c r="Y16" i="12"/>
  <c r="G12" i="12"/>
  <c r="DL24" i="12"/>
  <c r="DP29" i="12"/>
  <c r="EL11" i="12"/>
  <c r="EL27" i="12"/>
  <c r="AH27" i="12"/>
  <c r="DM22" i="12"/>
  <c r="DM31" i="12" s="1"/>
  <c r="AS15" i="12"/>
  <c r="AB81" i="48"/>
  <c r="AC81" i="48"/>
  <c r="AP81" i="48" s="1"/>
  <c r="AB65" i="48"/>
  <c r="AC88" i="48"/>
  <c r="AP88" i="48" s="1"/>
  <c r="AB88" i="48"/>
  <c r="AB110" i="48"/>
  <c r="AC110" i="48"/>
  <c r="AP110" i="48" s="1"/>
  <c r="ES30" i="12"/>
  <c r="AC66" i="48"/>
  <c r="AP66" i="48" s="1"/>
  <c r="AB66" i="48"/>
  <c r="EO11" i="12"/>
  <c r="EO31" i="12" s="1"/>
  <c r="CD25" i="12"/>
  <c r="Z12" i="12"/>
  <c r="G17" i="12"/>
  <c r="DU22" i="12"/>
  <c r="CB13" i="12"/>
  <c r="AI18" i="12"/>
  <c r="DS28" i="12"/>
  <c r="L27" i="12"/>
  <c r="F28" i="12"/>
  <c r="DI10" i="12"/>
  <c r="G19" i="12"/>
  <c r="BH27" i="12"/>
  <c r="T15" i="12"/>
  <c r="T31" i="12" s="1"/>
  <c r="AC108" i="48"/>
  <c r="AP108" i="48" s="1"/>
  <c r="AB108" i="48"/>
  <c r="AC91" i="48"/>
  <c r="AP91" i="48" s="1"/>
  <c r="AB102" i="48"/>
  <c r="AC96" i="48"/>
  <c r="AP96" i="48" s="1"/>
  <c r="AB96" i="48"/>
  <c r="AC70" i="48"/>
  <c r="AP70" i="48" s="1"/>
  <c r="AC117" i="48"/>
  <c r="AP117" i="48" s="1"/>
  <c r="AB117" i="48"/>
  <c r="CU16" i="12"/>
  <c r="CU31" i="12" s="1"/>
  <c r="BJ23" i="12"/>
  <c r="DJ13" i="12"/>
  <c r="CM27" i="12"/>
  <c r="CW14" i="12"/>
  <c r="CW31" i="12" s="1"/>
  <c r="AG12" i="12"/>
  <c r="BY13" i="12"/>
  <c r="DP25" i="12"/>
  <c r="BL10" i="12"/>
  <c r="BL31" i="12" s="1"/>
  <c r="DL22" i="12"/>
  <c r="EB16" i="12"/>
  <c r="BV15" i="12"/>
  <c r="DR12" i="12"/>
  <c r="DI23" i="12"/>
  <c r="BZ28" i="12"/>
  <c r="AK25" i="12"/>
  <c r="ET24" i="12"/>
  <c r="ET31" i="12" s="1"/>
  <c r="EM16" i="12"/>
  <c r="X14" i="12"/>
  <c r="DJ27" i="12"/>
  <c r="U23" i="12"/>
  <c r="E13" i="12"/>
  <c r="AC129" i="48"/>
  <c r="AP129" i="48" s="1"/>
  <c r="AC85" i="48"/>
  <c r="AP85" i="48" s="1"/>
  <c r="AB85" i="48"/>
  <c r="DK10" i="12"/>
  <c r="DK31" i="12" s="1"/>
  <c r="AV10" i="12"/>
  <c r="AA11" i="12"/>
  <c r="DC25" i="12"/>
  <c r="BI23" i="12"/>
  <c r="AL28" i="12"/>
  <c r="AV24" i="12"/>
  <c r="AT17" i="12"/>
  <c r="P24" i="12"/>
  <c r="AH23" i="12"/>
  <c r="BE23" i="12"/>
  <c r="CA17" i="12"/>
  <c r="CH18" i="12"/>
  <c r="DT12" i="12"/>
  <c r="CT17" i="12"/>
  <c r="DI22" i="12"/>
  <c r="BB30" i="12"/>
  <c r="DA13" i="12"/>
  <c r="AQ16" i="12"/>
  <c r="EB19" i="12"/>
  <c r="CZ20" i="12"/>
  <c r="DC20" i="12"/>
  <c r="DE25" i="12"/>
  <c r="O17" i="12"/>
  <c r="BK17" i="12"/>
  <c r="DO10" i="12"/>
  <c r="EA25" i="12"/>
  <c r="EA31" i="12" s="1"/>
  <c r="CV28" i="12"/>
  <c r="BP15" i="12"/>
  <c r="DH24" i="12"/>
  <c r="DP22" i="12"/>
  <c r="AK17" i="12"/>
  <c r="Q22" i="12"/>
  <c r="CQ12" i="12"/>
  <c r="CQ31" i="12" s="1"/>
  <c r="AK19" i="12"/>
  <c r="BS22" i="12"/>
  <c r="DN11" i="12"/>
  <c r="BE26" i="12"/>
  <c r="CD21" i="12"/>
  <c r="EF26" i="12"/>
  <c r="EF31" i="12" s="1"/>
  <c r="BS29" i="12"/>
  <c r="AF13" i="12"/>
  <c r="Z19" i="12"/>
  <c r="CV18" i="12"/>
  <c r="AA19" i="12"/>
  <c r="S11" i="12"/>
  <c r="DT15" i="12"/>
  <c r="DI16" i="12"/>
  <c r="DE26" i="12"/>
  <c r="DI26" i="12"/>
  <c r="BS13" i="12"/>
  <c r="BL23" i="12"/>
  <c r="CB29" i="12"/>
  <c r="R21" i="12"/>
  <c r="EJ26" i="12"/>
  <c r="EJ31" i="12" s="1"/>
  <c r="AA21" i="12"/>
  <c r="CZ26" i="12"/>
  <c r="EG29" i="12"/>
  <c r="DB30" i="12"/>
  <c r="CL10" i="12"/>
  <c r="BW12" i="12"/>
  <c r="AR10" i="12"/>
  <c r="BZ14" i="12"/>
  <c r="CJ23" i="12"/>
  <c r="CJ31" i="12" s="1"/>
  <c r="DX23" i="12"/>
  <c r="CB10" i="12"/>
  <c r="CB31" i="12" s="1"/>
  <c r="CC28" i="12"/>
  <c r="DF23" i="12"/>
  <c r="DI13" i="12"/>
  <c r="CA26" i="12"/>
  <c r="BB22" i="12"/>
  <c r="BT15" i="12"/>
  <c r="EU20" i="12"/>
  <c r="BR29" i="12"/>
  <c r="R23" i="12"/>
  <c r="BL21" i="12"/>
  <c r="BU16" i="12"/>
  <c r="K28" i="12"/>
  <c r="J28" i="12"/>
  <c r="AQ23" i="12"/>
  <c r="CB19" i="12"/>
  <c r="EC24" i="12"/>
  <c r="V30" i="12"/>
  <c r="V31" i="12" s="1"/>
  <c r="AJ15" i="12"/>
  <c r="BW14" i="12"/>
  <c r="AR27" i="12"/>
  <c r="CG24" i="12"/>
  <c r="AF22" i="12"/>
  <c r="EN24" i="12"/>
  <c r="DP27" i="12"/>
  <c r="BQ25" i="12"/>
  <c r="DN24" i="12"/>
  <c r="CS26" i="12"/>
  <c r="DD28" i="12"/>
  <c r="EN30" i="12"/>
  <c r="EN31" i="12" s="1"/>
  <c r="EK27" i="12"/>
  <c r="BP20" i="12"/>
  <c r="ER29" i="12"/>
  <c r="CV15" i="12"/>
  <c r="P21" i="12"/>
  <c r="AJ10" i="12"/>
  <c r="E10" i="12"/>
  <c r="DR13" i="12"/>
  <c r="U15" i="12"/>
  <c r="BK21" i="12"/>
  <c r="R17" i="12"/>
  <c r="AR14" i="12"/>
  <c r="DH26" i="12"/>
  <c r="EM27" i="12"/>
  <c r="CG26" i="12"/>
  <c r="AM26" i="12"/>
  <c r="BN15" i="12"/>
  <c r="AB15" i="12"/>
  <c r="DA15" i="12"/>
  <c r="AS28" i="12"/>
  <c r="GU30" i="12"/>
  <c r="BJ16" i="12"/>
  <c r="AB89" i="48"/>
  <c r="AC89" i="48"/>
  <c r="AP89" i="48" s="1"/>
  <c r="AC100" i="48"/>
  <c r="AP100" i="48" s="1"/>
  <c r="AB100" i="48"/>
  <c r="EP41" i="12"/>
  <c r="M37" i="12"/>
  <c r="DQ36" i="12"/>
  <c r="CI35" i="12"/>
  <c r="AO35" i="12"/>
  <c r="BZ38" i="12"/>
  <c r="D39" i="12"/>
  <c r="BA40" i="12"/>
  <c r="AN44" i="12"/>
  <c r="DP42" i="12"/>
  <c r="CZ43" i="12"/>
  <c r="CK42" i="12"/>
  <c r="AT44" i="12"/>
  <c r="Z37" i="12"/>
  <c r="CJ41" i="12"/>
  <c r="EU37" i="12"/>
  <c r="AX39" i="12"/>
  <c r="AK40" i="12"/>
  <c r="AI35" i="12"/>
  <c r="DN35" i="12"/>
  <c r="CW39" i="12"/>
  <c r="DD39" i="12"/>
  <c r="CQ45" i="12"/>
  <c r="ER40" i="12"/>
  <c r="DZ39" i="12"/>
  <c r="AP38" i="12"/>
  <c r="DP38" i="12"/>
  <c r="EM40" i="12"/>
  <c r="BA45" i="12"/>
  <c r="BK41" i="12"/>
  <c r="DR36" i="12"/>
  <c r="BT45" i="12"/>
  <c r="BW36" i="12"/>
  <c r="Q37" i="12"/>
  <c r="AQ42" i="12"/>
  <c r="BJ44" i="12"/>
  <c r="E45" i="12"/>
  <c r="BM38" i="12"/>
  <c r="EO43" i="12"/>
  <c r="R42" i="12"/>
  <c r="DY38" i="12"/>
  <c r="EU36" i="12"/>
  <c r="W43" i="12"/>
  <c r="BW42" i="12"/>
  <c r="CW38" i="12"/>
  <c r="BT43" i="12"/>
  <c r="EN36" i="12"/>
  <c r="DR41" i="12"/>
  <c r="CB45" i="12"/>
  <c r="CQ43" i="12"/>
  <c r="K44" i="12"/>
  <c r="CT35" i="12"/>
  <c r="DE36" i="12"/>
  <c r="EK44" i="12"/>
  <c r="DU38" i="12"/>
  <c r="EI39" i="12"/>
  <c r="EA39" i="12"/>
  <c r="AI38" i="12"/>
  <c r="CU40" i="12"/>
  <c r="J39" i="12"/>
  <c r="DD36" i="12"/>
  <c r="EM43" i="12"/>
  <c r="CO39" i="12"/>
  <c r="DZ43" i="12"/>
  <c r="DY43" i="12"/>
  <c r="DW35" i="12"/>
  <c r="DM36" i="12"/>
  <c r="EI37" i="12"/>
  <c r="BC42" i="12"/>
  <c r="H36" i="12"/>
  <c r="Y43" i="12"/>
  <c r="AV35" i="12"/>
  <c r="D45" i="12"/>
  <c r="AU37" i="12"/>
  <c r="EG38" i="12"/>
  <c r="DU41" i="12"/>
  <c r="CM43" i="12"/>
  <c r="DH35" i="12"/>
  <c r="EG36" i="12"/>
  <c r="DV44" i="12"/>
  <c r="AL40" i="12"/>
  <c r="CY45" i="12"/>
  <c r="K37" i="12"/>
  <c r="AJ37" i="12"/>
  <c r="EN39" i="12"/>
  <c r="AZ44" i="12"/>
  <c r="BK38" i="12"/>
  <c r="CO45" i="12"/>
  <c r="Y39" i="12"/>
  <c r="E43" i="12"/>
  <c r="BS42" i="12"/>
  <c r="BK40" i="12"/>
  <c r="EP39" i="12"/>
  <c r="FH35" i="12"/>
  <c r="BH38" i="12"/>
  <c r="BC43" i="12"/>
  <c r="DN45" i="12"/>
  <c r="DO41" i="12"/>
  <c r="CD43" i="12"/>
  <c r="BL43" i="12"/>
  <c r="AX42" i="12"/>
  <c r="CS41" i="12"/>
  <c r="BJ45" i="12"/>
  <c r="CO36" i="12"/>
  <c r="BI40" i="12"/>
  <c r="O42" i="12"/>
  <c r="W38" i="12"/>
  <c r="BB40" i="12"/>
  <c r="CK41" i="12"/>
  <c r="AJ40" i="12"/>
  <c r="AI37" i="12"/>
  <c r="DI37" i="12"/>
  <c r="CT38" i="12"/>
  <c r="CP45" i="12"/>
  <c r="ET41" i="12"/>
  <c r="AL42" i="12"/>
  <c r="CM35" i="12"/>
  <c r="DC42" i="12"/>
  <c r="BG42" i="12"/>
  <c r="AA44" i="12"/>
  <c r="AR36" i="12"/>
  <c r="BC39" i="12"/>
  <c r="BD37" i="12"/>
  <c r="BE38" i="12"/>
  <c r="EJ36" i="12"/>
  <c r="AG45" i="12"/>
  <c r="EU38" i="12"/>
  <c r="EJ38" i="12"/>
  <c r="EA35" i="12"/>
  <c r="P45" i="12"/>
  <c r="CN42" i="12"/>
  <c r="EQ36" i="12"/>
  <c r="DC41" i="12"/>
  <c r="CF36" i="12"/>
  <c r="CB44" i="12"/>
  <c r="EN37" i="12"/>
  <c r="O44" i="12"/>
  <c r="Q39" i="12"/>
  <c r="DX45" i="12"/>
  <c r="DG37" i="12"/>
  <c r="EQ37" i="12"/>
  <c r="AQ45" i="12"/>
  <c r="BT42" i="12"/>
  <c r="CQ38" i="12"/>
  <c r="DI45" i="12"/>
  <c r="AF39" i="12"/>
  <c r="AE42" i="12"/>
  <c r="CG38" i="12"/>
  <c r="BB41" i="12"/>
  <c r="CL35" i="12"/>
  <c r="EB41" i="12"/>
  <c r="DE43" i="12"/>
  <c r="AZ37" i="12"/>
  <c r="EM44" i="12"/>
  <c r="BO37" i="12"/>
  <c r="E42" i="12"/>
  <c r="DQ42" i="12"/>
  <c r="BI45" i="12"/>
  <c r="J36" i="12"/>
  <c r="DY42" i="12"/>
  <c r="DO35" i="12"/>
  <c r="AP35" i="12"/>
  <c r="DG35" i="12"/>
  <c r="ED36" i="12"/>
  <c r="CJ43" i="12"/>
  <c r="CH42" i="12"/>
  <c r="BW35" i="12"/>
  <c r="BN44" i="12"/>
  <c r="EF39" i="12"/>
  <c r="EF43" i="12"/>
  <c r="Z38" i="12"/>
  <c r="CT39" i="12"/>
  <c r="DX39" i="12"/>
  <c r="DN36" i="12"/>
  <c r="BJ36" i="12"/>
  <c r="DW38" i="12"/>
  <c r="BA35" i="12"/>
  <c r="BI39" i="12"/>
  <c r="EQ41" i="12"/>
  <c r="DQ39" i="12"/>
  <c r="EQ44" i="12"/>
  <c r="DQ45" i="12"/>
  <c r="AD42" i="12"/>
  <c r="EI36" i="12"/>
  <c r="AY36" i="12"/>
  <c r="P41" i="12"/>
  <c r="CS40" i="12"/>
  <c r="DK43" i="12"/>
  <c r="AJ41" i="12"/>
  <c r="DL37" i="12"/>
  <c r="G36" i="12"/>
  <c r="J38" i="12"/>
  <c r="EQ42" i="12"/>
  <c r="DE44" i="12"/>
  <c r="AV44" i="12"/>
  <c r="EP44" i="12"/>
  <c r="CQ42" i="12"/>
  <c r="BY39" i="12"/>
  <c r="EP36" i="12"/>
  <c r="ED40" i="12"/>
  <c r="X39" i="12"/>
  <c r="CD37" i="12"/>
  <c r="AK35" i="12"/>
  <c r="AB42" i="12"/>
  <c r="CJ44" i="12"/>
  <c r="AP45" i="12"/>
  <c r="DB36" i="12"/>
  <c r="CX35" i="12"/>
  <c r="W39" i="12"/>
  <c r="CN45" i="12"/>
  <c r="EC36" i="12"/>
  <c r="W41" i="12"/>
  <c r="EE42" i="12"/>
  <c r="O40" i="12"/>
  <c r="EN42" i="12"/>
  <c r="CJ40" i="12"/>
  <c r="BH39" i="12"/>
  <c r="CD35" i="12"/>
  <c r="EO40" i="12"/>
  <c r="BP36" i="12"/>
  <c r="BS43" i="12"/>
  <c r="DA43" i="12"/>
  <c r="BN35" i="12"/>
  <c r="D37" i="12"/>
  <c r="W44" i="12"/>
  <c r="CL45" i="12"/>
  <c r="DK45" i="12"/>
  <c r="BR38" i="12"/>
  <c r="CP35" i="12"/>
  <c r="AC39" i="12"/>
  <c r="CG44" i="12"/>
  <c r="BJ38" i="12"/>
  <c r="DW36" i="12"/>
  <c r="DV41" i="12"/>
  <c r="AL44" i="12"/>
  <c r="AP43" i="12"/>
  <c r="CW43" i="12"/>
  <c r="CI36" i="12"/>
  <c r="CC44" i="12"/>
  <c r="CO43" i="12"/>
  <c r="DA40" i="12"/>
  <c r="AV43" i="12"/>
  <c r="CX42" i="12"/>
  <c r="BI44" i="12"/>
  <c r="CB37" i="12"/>
  <c r="O37" i="12"/>
  <c r="O35" i="12"/>
  <c r="CP38" i="12"/>
  <c r="EO42" i="12"/>
  <c r="EP45" i="12"/>
  <c r="O38" i="12"/>
  <c r="BK37" i="12"/>
  <c r="BJ43" i="12"/>
  <c r="DM39" i="12"/>
  <c r="CQ44" i="12"/>
  <c r="BH45" i="12"/>
  <c r="S40" i="12"/>
  <c r="AZ43" i="12"/>
  <c r="N40" i="12"/>
  <c r="DB41" i="12"/>
  <c r="CI37" i="12"/>
  <c r="AC57" i="48"/>
  <c r="AP57" i="48" s="1"/>
  <c r="N31" i="12"/>
  <c r="CO31" i="12"/>
  <c r="CF31" i="12"/>
  <c r="CI31" i="12"/>
  <c r="DC31" i="12"/>
  <c r="AZ31" i="12"/>
  <c r="DZ31" i="12"/>
  <c r="E31" i="12"/>
  <c r="DV31" i="12"/>
  <c r="DH31" i="12"/>
  <c r="M31" i="12"/>
  <c r="BC31" i="12"/>
  <c r="EU31" i="12"/>
  <c r="AL31" i="12"/>
  <c r="AP31" i="12"/>
  <c r="CY31" i="12"/>
  <c r="CA31" i="12"/>
  <c r="AD31" i="12"/>
  <c r="CN31" i="12"/>
  <c r="AX31" i="12"/>
  <c r="AN31" i="12"/>
  <c r="L31" i="12"/>
  <c r="AB31" i="12"/>
  <c r="CC31" i="12"/>
  <c r="BR31" i="12"/>
  <c r="F31" i="12"/>
  <c r="AU31" i="12"/>
  <c r="BH31" i="12"/>
  <c r="CR31" i="12"/>
  <c r="DA31" i="12"/>
  <c r="S31" i="12"/>
  <c r="AE31" i="12"/>
  <c r="EC31" i="12"/>
  <c r="DG31" i="12"/>
  <c r="I31" i="12"/>
  <c r="GL31" i="12" l="1"/>
  <c r="FQ31" i="12"/>
  <c r="FV31" i="12"/>
  <c r="BJ31" i="12"/>
  <c r="AH31" i="12"/>
  <c r="BY31" i="12"/>
  <c r="FL31" i="12"/>
  <c r="FS31" i="12"/>
  <c r="GH31" i="12"/>
  <c r="AB62" i="48"/>
  <c r="AB70" i="48"/>
  <c r="EI31" i="12"/>
  <c r="BZ31" i="12"/>
  <c r="DJ31" i="12"/>
  <c r="AB79" i="48"/>
  <c r="AC128" i="48"/>
  <c r="AP128" i="48" s="1"/>
  <c r="AC284" i="48"/>
  <c r="AP284" i="48" s="1"/>
  <c r="AC192" i="48"/>
  <c r="AP192" i="48" s="1"/>
  <c r="AC250" i="48"/>
  <c r="AP250" i="48" s="1"/>
  <c r="AC161" i="48"/>
  <c r="AP161" i="48" s="1"/>
  <c r="AC147" i="48"/>
  <c r="AP147" i="48" s="1"/>
  <c r="AC140" i="48"/>
  <c r="AP140" i="48" s="1"/>
  <c r="AC239" i="48"/>
  <c r="AP239" i="48" s="1"/>
  <c r="AC164" i="48"/>
  <c r="AP164" i="48" s="1"/>
  <c r="AC146" i="48"/>
  <c r="AP146" i="48" s="1"/>
  <c r="AC262" i="48"/>
  <c r="AP262" i="48" s="1"/>
  <c r="AC241" i="48"/>
  <c r="AP241" i="48" s="1"/>
  <c r="AC157" i="48"/>
  <c r="AP157" i="48" s="1"/>
  <c r="AC152" i="48"/>
  <c r="AP152" i="48" s="1"/>
  <c r="AC195" i="48"/>
  <c r="AP195" i="48" s="1"/>
  <c r="AC260" i="48"/>
  <c r="AP260" i="48" s="1"/>
  <c r="AC171" i="48"/>
  <c r="AP171" i="48" s="1"/>
  <c r="AC233" i="48"/>
  <c r="AP233" i="48" s="1"/>
  <c r="AC246" i="48"/>
  <c r="AP246" i="48" s="1"/>
  <c r="AC270" i="48"/>
  <c r="AP270" i="48" s="1"/>
  <c r="AC294" i="48"/>
  <c r="AP294" i="48" s="1"/>
  <c r="AB294" i="48"/>
  <c r="AC158" i="48"/>
  <c r="AP158" i="48" s="1"/>
  <c r="AB158" i="48"/>
  <c r="AC172" i="48"/>
  <c r="AP172" i="48" s="1"/>
  <c r="AB172" i="48"/>
  <c r="AC182" i="48"/>
  <c r="AP182" i="48" s="1"/>
  <c r="AB182" i="48"/>
  <c r="AC247" i="48"/>
  <c r="AP247" i="48" s="1"/>
  <c r="AB247" i="48"/>
  <c r="AC282" i="48"/>
  <c r="AP282" i="48" s="1"/>
  <c r="AB282" i="48"/>
  <c r="AC240" i="48"/>
  <c r="AP240" i="48" s="1"/>
  <c r="AB240" i="48"/>
  <c r="AC283" i="48"/>
  <c r="AP283" i="48" s="1"/>
  <c r="AC184" i="48"/>
  <c r="AP184" i="48" s="1"/>
  <c r="AB184" i="48"/>
  <c r="AC219" i="48"/>
  <c r="AP219" i="48" s="1"/>
  <c r="AB219" i="48"/>
  <c r="AB289" i="48"/>
  <c r="AC289" i="48"/>
  <c r="AP289" i="48" s="1"/>
  <c r="AB248" i="48"/>
  <c r="AC248" i="48"/>
  <c r="AP248" i="48" s="1"/>
  <c r="AC268" i="48"/>
  <c r="AP268" i="48" s="1"/>
  <c r="AB227" i="48"/>
  <c r="AC227" i="48"/>
  <c r="AP227" i="48" s="1"/>
  <c r="AC155" i="48"/>
  <c r="AP155" i="48" s="1"/>
  <c r="AB155" i="48"/>
  <c r="AB125" i="48"/>
  <c r="AC125" i="48"/>
  <c r="AP125" i="48" s="1"/>
  <c r="AC160" i="48"/>
  <c r="AP160" i="48" s="1"/>
  <c r="AB160" i="48"/>
  <c r="AC232" i="48"/>
  <c r="AP232" i="48" s="1"/>
  <c r="AB232" i="48"/>
  <c r="AC173" i="48"/>
  <c r="AP173" i="48" s="1"/>
  <c r="AB173" i="48"/>
  <c r="AC174" i="48"/>
  <c r="AP174" i="48" s="1"/>
  <c r="AB174" i="48"/>
  <c r="AC111" i="48"/>
  <c r="AP111" i="48" s="1"/>
  <c r="AB111" i="48"/>
  <c r="AC277" i="48"/>
  <c r="AP277" i="48" s="1"/>
  <c r="AB277" i="48"/>
  <c r="AB59" i="48"/>
  <c r="AC59" i="48"/>
  <c r="AP59" i="48" s="1"/>
  <c r="AC132" i="48"/>
  <c r="AP132" i="48" s="1"/>
  <c r="AC141" i="48"/>
  <c r="AP141" i="48" s="1"/>
  <c r="AC223" i="48"/>
  <c r="AP223" i="48" s="1"/>
  <c r="AB223" i="48"/>
  <c r="AB138" i="48"/>
  <c r="AC138" i="48"/>
  <c r="AP138" i="48" s="1"/>
  <c r="AC222" i="48"/>
  <c r="AP222" i="48" s="1"/>
  <c r="AB222" i="48"/>
  <c r="AB63" i="48"/>
  <c r="AC63" i="48"/>
  <c r="AP63" i="48" s="1"/>
  <c r="AC135" i="48"/>
  <c r="AP135" i="48" s="1"/>
  <c r="AB135" i="48"/>
  <c r="AC258" i="48"/>
  <c r="AP258" i="48" s="1"/>
  <c r="AC287" i="48"/>
  <c r="AP287" i="48" s="1"/>
  <c r="AB287" i="48"/>
  <c r="AB210" i="48"/>
  <c r="AC210" i="48"/>
  <c r="AP210" i="48" s="1"/>
  <c r="AC279" i="48"/>
  <c r="AP279" i="48" s="1"/>
  <c r="AC261" i="48"/>
  <c r="AP261" i="48" s="1"/>
  <c r="AC252" i="48"/>
  <c r="AP252" i="48" s="1"/>
  <c r="AB252" i="48"/>
  <c r="AC291" i="48"/>
  <c r="AP291" i="48" s="1"/>
  <c r="AB291" i="48"/>
  <c r="AC149" i="48"/>
  <c r="AP149" i="48" s="1"/>
  <c r="AB149" i="48"/>
  <c r="AC257" i="48"/>
  <c r="AP257" i="48" s="1"/>
  <c r="AC274" i="48"/>
  <c r="AP274" i="48" s="1"/>
  <c r="AC188" i="48"/>
  <c r="AP188" i="48" s="1"/>
  <c r="AB188" i="48"/>
  <c r="AC288" i="48"/>
  <c r="AP288" i="48" s="1"/>
  <c r="AB288" i="48"/>
  <c r="AC177" i="48"/>
  <c r="AP177" i="48" s="1"/>
  <c r="AB177" i="48"/>
  <c r="AC234" i="48"/>
  <c r="AP234" i="48" s="1"/>
  <c r="AB234" i="48"/>
  <c r="AB290" i="48"/>
  <c r="AC290" i="48"/>
  <c r="AP290" i="48" s="1"/>
  <c r="AC269" i="48"/>
  <c r="AP269" i="48" s="1"/>
  <c r="AC245" i="48"/>
  <c r="AP245" i="48" s="1"/>
  <c r="AC280" i="48"/>
  <c r="AP280" i="48" s="1"/>
  <c r="AC203" i="48"/>
  <c r="AP203" i="48" s="1"/>
  <c r="AB203" i="48"/>
  <c r="AC225" i="48"/>
  <c r="AP225" i="48" s="1"/>
  <c r="AB225" i="48"/>
  <c r="AC167" i="48"/>
  <c r="AP167" i="48" s="1"/>
  <c r="AB167" i="48"/>
  <c r="AC176" i="48"/>
  <c r="AP176" i="48" s="1"/>
  <c r="AB176" i="48"/>
  <c r="AC220" i="48"/>
  <c r="AP220" i="48" s="1"/>
  <c r="AB220" i="48"/>
  <c r="AC213" i="48"/>
  <c r="AP213" i="48" s="1"/>
  <c r="AB213" i="48"/>
  <c r="AB221" i="48"/>
  <c r="AC221" i="48"/>
  <c r="AP221" i="48" s="1"/>
  <c r="AB126" i="48"/>
  <c r="AC126" i="48"/>
  <c r="AP126" i="48" s="1"/>
  <c r="AB87" i="48"/>
  <c r="AC87" i="48"/>
  <c r="AP87" i="48" s="1"/>
  <c r="AC133" i="48"/>
  <c r="AP133" i="48" s="1"/>
  <c r="AC145" i="48"/>
  <c r="AP145" i="48" s="1"/>
  <c r="AB293" i="48"/>
  <c r="AC293" i="48"/>
  <c r="AP293" i="48" s="1"/>
  <c r="AC95" i="48"/>
  <c r="AP95" i="48" s="1"/>
  <c r="AB95" i="48"/>
  <c r="AC230" i="48"/>
  <c r="AP230" i="48" s="1"/>
  <c r="AB230" i="48"/>
  <c r="AC255" i="48"/>
  <c r="AP255" i="48" s="1"/>
  <c r="AC168" i="48"/>
  <c r="AP168" i="48" s="1"/>
  <c r="AB168" i="48"/>
  <c r="BN31" i="12"/>
  <c r="P31" i="12"/>
  <c r="C22" i="12"/>
  <c r="DF31" i="12"/>
  <c r="CL31" i="12"/>
  <c r="AA31" i="12"/>
  <c r="DR31" i="12"/>
  <c r="BD31" i="12"/>
  <c r="CE31" i="12"/>
  <c r="BX31" i="12"/>
  <c r="K31" i="12"/>
  <c r="DT31" i="12"/>
  <c r="DO31" i="12"/>
  <c r="BG31" i="12"/>
  <c r="FP31" i="12"/>
  <c r="AC154" i="48"/>
  <c r="AP154" i="48" s="1"/>
  <c r="AB154" i="48"/>
  <c r="AC208" i="48"/>
  <c r="AP208" i="48" s="1"/>
  <c r="AB208" i="48"/>
  <c r="AC209" i="48"/>
  <c r="AP209" i="48" s="1"/>
  <c r="AB209" i="48"/>
  <c r="AC151" i="48"/>
  <c r="AP151" i="48" s="1"/>
  <c r="AB151" i="48"/>
  <c r="AC190" i="48"/>
  <c r="AP190" i="48" s="1"/>
  <c r="AB190" i="48"/>
  <c r="AC272" i="48"/>
  <c r="AP272" i="48" s="1"/>
  <c r="AC238" i="48"/>
  <c r="AP238" i="48" s="1"/>
  <c r="AC186" i="48"/>
  <c r="AP186" i="48" s="1"/>
  <c r="AC224" i="48"/>
  <c r="AP224" i="48" s="1"/>
  <c r="AB224" i="48"/>
  <c r="AB191" i="48"/>
  <c r="AC191" i="48"/>
  <c r="AP191" i="48" s="1"/>
  <c r="AC170" i="48"/>
  <c r="AP170" i="48" s="1"/>
  <c r="AB170" i="48"/>
  <c r="AC265" i="48"/>
  <c r="AP265" i="48" s="1"/>
  <c r="AB265" i="48"/>
  <c r="AC267" i="48"/>
  <c r="AP267" i="48" s="1"/>
  <c r="AB267" i="48"/>
  <c r="AC153" i="48"/>
  <c r="AP153" i="48" s="1"/>
  <c r="AB153" i="48"/>
  <c r="AC199" i="48"/>
  <c r="AP199" i="48" s="1"/>
  <c r="AB199" i="48"/>
  <c r="AC237" i="48"/>
  <c r="AP237" i="48" s="1"/>
  <c r="AB237" i="48"/>
  <c r="AC295" i="48"/>
  <c r="AP295" i="48" s="1"/>
  <c r="AB295" i="48"/>
  <c r="AC163" i="48"/>
  <c r="AP163" i="48" s="1"/>
  <c r="AB163" i="48"/>
  <c r="AC175" i="48"/>
  <c r="AP175" i="48" s="1"/>
  <c r="AB175" i="48"/>
  <c r="AC61" i="48"/>
  <c r="AP61" i="48" s="1"/>
  <c r="AB61" i="48"/>
  <c r="AC205" i="48"/>
  <c r="AP205" i="48" s="1"/>
  <c r="AB205" i="48"/>
  <c r="AB276" i="48"/>
  <c r="AC276" i="48"/>
  <c r="AP276" i="48" s="1"/>
  <c r="AC211" i="48"/>
  <c r="AP211" i="48" s="1"/>
  <c r="AB211" i="48"/>
  <c r="AC206" i="48"/>
  <c r="AP206" i="48" s="1"/>
  <c r="AB206" i="48"/>
  <c r="AC204" i="48"/>
  <c r="AP204" i="48" s="1"/>
  <c r="AB204" i="48"/>
  <c r="AC281" i="48"/>
  <c r="AP281" i="48" s="1"/>
  <c r="AB281" i="48"/>
  <c r="AC207" i="48"/>
  <c r="AP207" i="48" s="1"/>
  <c r="AB207" i="48"/>
  <c r="AC193" i="48"/>
  <c r="AP193" i="48" s="1"/>
  <c r="AC266" i="48"/>
  <c r="AP266" i="48" s="1"/>
  <c r="AC215" i="48"/>
  <c r="AP215" i="48" s="1"/>
  <c r="AB215" i="48"/>
  <c r="AB217" i="48"/>
  <c r="AC217" i="48"/>
  <c r="AP217" i="48" s="1"/>
  <c r="AB229" i="48"/>
  <c r="AC229" i="48"/>
  <c r="AP229" i="48" s="1"/>
  <c r="AC150" i="48"/>
  <c r="AP150" i="48" s="1"/>
  <c r="AC136" i="48"/>
  <c r="AP136" i="48" s="1"/>
  <c r="AB136" i="48"/>
  <c r="AC264" i="48"/>
  <c r="AP264" i="48" s="1"/>
  <c r="AC285" i="48"/>
  <c r="AP285" i="48" s="1"/>
  <c r="AC242" i="48"/>
  <c r="AP242" i="48" s="1"/>
  <c r="AB242" i="48"/>
  <c r="AC134" i="48"/>
  <c r="AP134" i="48" s="1"/>
  <c r="AB134" i="48"/>
  <c r="AC201" i="48"/>
  <c r="AP201" i="48" s="1"/>
  <c r="AB201" i="48"/>
  <c r="AC137" i="48"/>
  <c r="AP137" i="48" s="1"/>
  <c r="AB137" i="48"/>
  <c r="AC169" i="48"/>
  <c r="AP169" i="48" s="1"/>
  <c r="AB169" i="48"/>
  <c r="AB64" i="48"/>
  <c r="AC64" i="48"/>
  <c r="AP64" i="48" s="1"/>
  <c r="AC185" i="48"/>
  <c r="AP185" i="48" s="1"/>
  <c r="AB185" i="48"/>
  <c r="AB68" i="48"/>
  <c r="AC68" i="48"/>
  <c r="AP68" i="48" s="1"/>
  <c r="AC243" i="48"/>
  <c r="AP243" i="48" s="1"/>
  <c r="AB243" i="48"/>
  <c r="AC165" i="48"/>
  <c r="AP165" i="48" s="1"/>
  <c r="AB165" i="48"/>
  <c r="AC143" i="48"/>
  <c r="AP143" i="48" s="1"/>
  <c r="AB143" i="48"/>
  <c r="AC292" i="48"/>
  <c r="AP292" i="48" s="1"/>
  <c r="AB292" i="48"/>
  <c r="AC162" i="48"/>
  <c r="AP162" i="48" s="1"/>
  <c r="AB162" i="48"/>
  <c r="AC214" i="48"/>
  <c r="AP214" i="48" s="1"/>
  <c r="AB214" i="48"/>
  <c r="AC202" i="48"/>
  <c r="AP202" i="48" s="1"/>
  <c r="AB202" i="48"/>
  <c r="AB253" i="48"/>
  <c r="AC253" i="48"/>
  <c r="AP253" i="48" s="1"/>
  <c r="AB218" i="48"/>
  <c r="AC218" i="48"/>
  <c r="AP218" i="48" s="1"/>
  <c r="AC181" i="48"/>
  <c r="AP181" i="48" s="1"/>
  <c r="AB181" i="48"/>
  <c r="AC256" i="48"/>
  <c r="AP256" i="48" s="1"/>
  <c r="AC216" i="48"/>
  <c r="AP216" i="48" s="1"/>
  <c r="AB216" i="48"/>
  <c r="AC200" i="48"/>
  <c r="AP200" i="48" s="1"/>
  <c r="AB200" i="48"/>
  <c r="BV31" i="12"/>
  <c r="AI31" i="12"/>
  <c r="Z31" i="12"/>
  <c r="GK31" i="12"/>
  <c r="FK31" i="12"/>
  <c r="FX31" i="12"/>
  <c r="GF31" i="12"/>
  <c r="FM31" i="12"/>
  <c r="FU31" i="12"/>
  <c r="GQ31" i="12"/>
  <c r="GT31" i="12"/>
  <c r="C14" i="12"/>
  <c r="EB31" i="12"/>
  <c r="C17" i="12"/>
  <c r="C30" i="12"/>
  <c r="C54" i="12" s="1"/>
  <c r="EK31" i="12"/>
  <c r="BB31" i="12"/>
  <c r="DU31" i="12"/>
  <c r="O31" i="12"/>
  <c r="EM31" i="12"/>
  <c r="C20" i="12"/>
  <c r="DL31" i="12"/>
  <c r="U31" i="12"/>
  <c r="C21" i="12"/>
  <c r="DX31" i="12"/>
  <c r="FO31" i="12"/>
  <c r="FI31" i="12"/>
  <c r="GD31" i="12"/>
  <c r="FZ31" i="12"/>
  <c r="EX31" i="12"/>
  <c r="FE31" i="12"/>
  <c r="EW31" i="12"/>
  <c r="EV31" i="12"/>
  <c r="FG31" i="12"/>
  <c r="EY31" i="12"/>
  <c r="CD31" i="12"/>
  <c r="CT31" i="12"/>
  <c r="FF31" i="12"/>
  <c r="FD31" i="12"/>
  <c r="GB31" i="12"/>
  <c r="FY31" i="12"/>
  <c r="FJ31" i="12"/>
  <c r="CV31" i="12"/>
  <c r="C28" i="12"/>
  <c r="C23" i="12"/>
  <c r="BS31" i="12"/>
  <c r="AK31" i="12"/>
  <c r="DP31" i="12"/>
  <c r="DE31" i="12"/>
  <c r="AQ31" i="12"/>
  <c r="CH31" i="12"/>
  <c r="C24" i="12"/>
  <c r="C13" i="12"/>
  <c r="GC31" i="12"/>
  <c r="X31" i="12"/>
  <c r="AF31" i="12"/>
  <c r="C15" i="12"/>
  <c r="C10" i="12"/>
  <c r="BU31" i="12"/>
  <c r="DI31" i="12"/>
  <c r="C12" i="12"/>
  <c r="Q31" i="12"/>
  <c r="BP31" i="12"/>
  <c r="CZ31" i="12"/>
  <c r="BE31" i="12"/>
  <c r="C11" i="12"/>
  <c r="CM31" i="12"/>
  <c r="G31" i="12"/>
  <c r="AS31" i="12"/>
  <c r="EL31" i="12"/>
  <c r="C16" i="12"/>
  <c r="BK31" i="12"/>
  <c r="BA31" i="12"/>
  <c r="AR31" i="12"/>
  <c r="GU31" i="12"/>
  <c r="C25" i="12"/>
  <c r="EG31" i="12"/>
  <c r="BF31" i="12"/>
  <c r="AC31" i="12"/>
  <c r="AM31" i="12"/>
  <c r="AT31" i="12"/>
  <c r="J31" i="12"/>
  <c r="DD31" i="12"/>
  <c r="DY31" i="12"/>
  <c r="BO31" i="12"/>
  <c r="EE31" i="12"/>
  <c r="C29" i="12"/>
  <c r="AY31" i="12"/>
  <c r="DN31" i="12"/>
  <c r="CS31" i="12"/>
  <c r="DS31" i="12"/>
  <c r="C26" i="12"/>
  <c r="BI31" i="12"/>
  <c r="EP31" i="12"/>
  <c r="CX31" i="12"/>
  <c r="DW31" i="12"/>
  <c r="ER31" i="12"/>
  <c r="BT31" i="12"/>
  <c r="CK31" i="12"/>
  <c r="R31" i="12"/>
  <c r="CG31" i="12"/>
  <c r="ED31" i="12"/>
  <c r="BQ31" i="12"/>
  <c r="CP31" i="12"/>
  <c r="DB31" i="12"/>
  <c r="GJ31" i="12"/>
  <c r="FB31" i="12"/>
  <c r="GA31" i="12"/>
  <c r="FN31" i="12"/>
  <c r="C19" i="12"/>
  <c r="AG31" i="12"/>
  <c r="AJ31" i="12"/>
  <c r="FW31" i="12"/>
  <c r="GO31" i="12"/>
  <c r="FT31" i="12"/>
  <c r="C27" i="12"/>
  <c r="FR31" i="12"/>
  <c r="EZ31" i="12"/>
  <c r="GI31" i="12"/>
  <c r="FC31" i="12"/>
  <c r="H31" i="12"/>
  <c r="GE31" i="12"/>
  <c r="AC58" i="48"/>
  <c r="AP58" i="48" s="1"/>
  <c r="AB58" i="48"/>
  <c r="AW46" i="12"/>
  <c r="V46" i="12"/>
  <c r="CR46" i="12"/>
  <c r="BU46" i="12"/>
  <c r="CN46" i="12"/>
  <c r="T46" i="12"/>
  <c r="FA46" i="12"/>
  <c r="CF46" i="12"/>
  <c r="AU46" i="12"/>
  <c r="FT46" i="12"/>
  <c r="GF46" i="12"/>
  <c r="ER46" i="12"/>
  <c r="GM46" i="12"/>
  <c r="DJ46" i="12"/>
  <c r="GD46" i="12"/>
  <c r="BQ46" i="12"/>
  <c r="FR46" i="12"/>
  <c r="FE46" i="12"/>
  <c r="FP46" i="12"/>
  <c r="FX46" i="12"/>
  <c r="GB46" i="12"/>
  <c r="CC46" i="12"/>
  <c r="GO46" i="12"/>
  <c r="FF46" i="12"/>
  <c r="FC46" i="12"/>
  <c r="FQ46" i="12"/>
  <c r="FS46" i="12"/>
  <c r="GN46" i="12"/>
  <c r="EW46" i="12"/>
  <c r="GI46" i="12"/>
  <c r="GA46" i="12"/>
  <c r="FK46" i="12"/>
  <c r="GQ46" i="12"/>
  <c r="EV46" i="12"/>
  <c r="GR46" i="12"/>
  <c r="F46" i="12"/>
  <c r="GL46" i="12"/>
  <c r="FB46" i="12"/>
  <c r="FV46" i="12"/>
  <c r="FN46" i="12"/>
  <c r="FW46" i="12"/>
  <c r="FD46" i="12"/>
  <c r="GC46" i="12"/>
  <c r="FI46" i="12"/>
  <c r="GS46" i="12"/>
  <c r="BF46" i="12"/>
  <c r="BO46" i="12"/>
  <c r="BD46" i="12"/>
  <c r="EE46" i="12"/>
  <c r="BZ46" i="12"/>
  <c r="GE46" i="12"/>
  <c r="EY46" i="12"/>
  <c r="FO46" i="12"/>
  <c r="GJ46" i="12"/>
  <c r="ES46" i="12"/>
  <c r="BV46" i="12"/>
  <c r="FL46" i="12"/>
  <c r="FG46" i="12"/>
  <c r="FZ46" i="12"/>
  <c r="EZ46" i="12"/>
  <c r="GK46" i="12"/>
  <c r="GG46" i="12"/>
  <c r="GT46" i="12"/>
  <c r="AX46" i="12"/>
  <c r="BY46" i="12"/>
  <c r="FM46" i="12"/>
  <c r="EX46" i="12"/>
  <c r="GH46" i="12"/>
  <c r="FY46" i="12"/>
  <c r="FJ46" i="12"/>
  <c r="GP46" i="12"/>
  <c r="FU46" i="12"/>
  <c r="AB46" i="12"/>
  <c r="Q46" i="12"/>
  <c r="BX46" i="12"/>
  <c r="DO46" i="12"/>
  <c r="DR46" i="12"/>
  <c r="D46" i="12"/>
  <c r="DP46" i="12"/>
  <c r="CY46" i="12"/>
  <c r="GU46" i="12"/>
  <c r="CE46" i="12"/>
  <c r="AN46" i="12"/>
  <c r="EB46" i="12"/>
  <c r="AC46" i="12"/>
  <c r="DF46" i="12"/>
  <c r="G46" i="12"/>
  <c r="CW46" i="12"/>
  <c r="CS46" i="12"/>
  <c r="ET46" i="12"/>
  <c r="CU46" i="12"/>
  <c r="AQ46" i="12"/>
  <c r="L46" i="12"/>
  <c r="U46" i="12"/>
  <c r="X46" i="12"/>
  <c r="AY46" i="12"/>
  <c r="BA46" i="12"/>
  <c r="AR46" i="12"/>
  <c r="DY46" i="12"/>
  <c r="EO46" i="12"/>
  <c r="DC46" i="12"/>
  <c r="CM46" i="12"/>
  <c r="AO46" i="12"/>
  <c r="CA46" i="12"/>
  <c r="EL46" i="12"/>
  <c r="AM46" i="12"/>
  <c r="EJ46" i="12"/>
  <c r="EG46" i="12"/>
  <c r="DB46" i="12"/>
  <c r="BK46" i="12"/>
  <c r="BI46" i="12"/>
  <c r="AP46" i="12"/>
  <c r="BR46" i="12"/>
  <c r="BP46" i="12"/>
  <c r="DK46" i="12"/>
  <c r="ED46" i="12"/>
  <c r="EQ46" i="12"/>
  <c r="BE46" i="12"/>
  <c r="DU46" i="12"/>
  <c r="EI46" i="12"/>
  <c r="Y46" i="12"/>
  <c r="DI46" i="12"/>
  <c r="CO46" i="12"/>
  <c r="AS46" i="12"/>
  <c r="DT46" i="12"/>
  <c r="I46" i="12"/>
  <c r="EA46" i="12"/>
  <c r="AL46" i="12"/>
  <c r="DZ46" i="12"/>
  <c r="R46" i="12"/>
  <c r="BM46" i="12"/>
  <c r="AD46" i="12"/>
  <c r="AH46" i="12"/>
  <c r="CH46" i="12"/>
  <c r="CB46" i="12"/>
  <c r="EN46" i="12"/>
  <c r="AF46" i="12"/>
  <c r="EH46" i="12"/>
  <c r="AT46" i="12"/>
  <c r="BG46" i="12"/>
  <c r="CV46" i="12"/>
  <c r="DS46" i="12"/>
  <c r="BL46" i="12"/>
  <c r="N46" i="12"/>
  <c r="CX46" i="12"/>
  <c r="EC46" i="12"/>
  <c r="AE46" i="12"/>
  <c r="DX46" i="12"/>
  <c r="K46" i="12"/>
  <c r="AI46" i="12"/>
  <c r="CZ46" i="12"/>
  <c r="DV46" i="12"/>
  <c r="P46" i="12"/>
  <c r="EF46" i="12"/>
  <c r="BC46" i="12"/>
  <c r="CP46" i="12"/>
  <c r="M46" i="12"/>
  <c r="S46" i="12"/>
  <c r="E46" i="12"/>
  <c r="AK46" i="12"/>
  <c r="AA46" i="12"/>
  <c r="DM46" i="12"/>
  <c r="DA46" i="12"/>
  <c r="DL46" i="12"/>
  <c r="AG46" i="12"/>
  <c r="FH46" i="12"/>
  <c r="DH46" i="12"/>
  <c r="H46" i="12"/>
  <c r="EK46" i="12"/>
  <c r="BT46" i="12"/>
  <c r="DD46" i="12"/>
  <c r="Z46" i="12"/>
  <c r="BJ46" i="12"/>
  <c r="BS46" i="12"/>
  <c r="CD46" i="12"/>
  <c r="DW46" i="12"/>
  <c r="CL46" i="12"/>
  <c r="AZ46" i="12"/>
  <c r="CQ46" i="12"/>
  <c r="CG46" i="12"/>
  <c r="AB99" i="48"/>
  <c r="AC99" i="48"/>
  <c r="AP99" i="48" s="1"/>
  <c r="AC112" i="48"/>
  <c r="AP112" i="48" s="1"/>
  <c r="AB112" i="48"/>
  <c r="AC116" i="48"/>
  <c r="AP116" i="48" s="1"/>
  <c r="AB116" i="48"/>
  <c r="AC109" i="48"/>
  <c r="AP109" i="48" s="1"/>
  <c r="AB109" i="48"/>
  <c r="AC101" i="48"/>
  <c r="AP101" i="48" s="1"/>
  <c r="AB101" i="48"/>
  <c r="EP46" i="12"/>
  <c r="DQ46" i="12"/>
  <c r="DG46" i="12"/>
  <c r="BB46" i="12"/>
  <c r="AJ46" i="12"/>
  <c r="J46" i="12"/>
  <c r="CT46" i="12"/>
  <c r="BW46" i="12"/>
  <c r="EM46" i="12"/>
  <c r="DN46" i="12"/>
  <c r="CK46" i="12"/>
  <c r="CI46" i="12"/>
  <c r="AC71" i="48"/>
  <c r="AP71" i="48" s="1"/>
  <c r="AC98" i="48"/>
  <c r="AP98" i="48" s="1"/>
  <c r="AB98" i="48"/>
  <c r="AC72" i="48"/>
  <c r="AP72" i="48" s="1"/>
  <c r="AC76" i="48"/>
  <c r="AP76" i="48" s="1"/>
  <c r="AB76" i="48"/>
  <c r="AC107" i="48"/>
  <c r="AP107" i="48" s="1"/>
  <c r="AB107" i="48"/>
  <c r="AC94" i="48"/>
  <c r="AP94" i="48" s="1"/>
  <c r="AB94" i="48"/>
  <c r="AC118" i="48"/>
  <c r="AP118" i="48" s="1"/>
  <c r="AB118" i="48"/>
  <c r="BH46" i="12"/>
  <c r="W46" i="12"/>
  <c r="AC103" i="48"/>
  <c r="AP103" i="48" s="1"/>
  <c r="AB103" i="48"/>
  <c r="AC86" i="48"/>
  <c r="AP86" i="48" s="1"/>
  <c r="AB86" i="48"/>
  <c r="AC104" i="48"/>
  <c r="AP104" i="48" s="1"/>
  <c r="AB104" i="48"/>
  <c r="AC121" i="48"/>
  <c r="AP121" i="48" s="1"/>
  <c r="AB121" i="48"/>
  <c r="CJ46" i="12"/>
  <c r="BN46" i="12"/>
  <c r="DE46" i="12"/>
  <c r="AV46" i="12"/>
  <c r="EU46" i="12"/>
  <c r="AC114" i="48"/>
  <c r="AP114" i="48" s="1"/>
  <c r="AB114" i="48"/>
  <c r="AC65" i="48"/>
  <c r="AP65" i="48" s="1"/>
  <c r="AC105" i="48"/>
  <c r="AP105" i="48" s="1"/>
  <c r="AB105" i="48"/>
  <c r="AC97" i="48"/>
  <c r="AP97" i="48" s="1"/>
  <c r="AB97" i="48"/>
  <c r="AC120" i="48"/>
  <c r="AP120" i="48" s="1"/>
  <c r="AB120" i="48"/>
  <c r="AC90" i="48"/>
  <c r="AP90" i="48" s="1"/>
  <c r="AB90" i="48"/>
  <c r="AC74" i="48"/>
  <c r="AP74" i="48" s="1"/>
  <c r="O46" i="12"/>
  <c r="AC84" i="48"/>
  <c r="AB84" i="48"/>
  <c r="AC119" i="48"/>
  <c r="AP119" i="48" s="1"/>
  <c r="AB119" i="48"/>
  <c r="C49" i="12" l="1"/>
  <c r="C52" i="12"/>
  <c r="C51" i="12"/>
  <c r="C53" i="12"/>
  <c r="C50" i="12"/>
  <c r="C31" i="12"/>
  <c r="J41" i="49" s="1"/>
  <c r="Y10" i="46"/>
  <c r="AP84" i="48"/>
  <c r="Y11" i="46" s="1"/>
  <c r="Y17" i="46"/>
  <c r="B46" i="12"/>
  <c r="Y13" i="46"/>
  <c r="Y12" i="46"/>
  <c r="X12" i="46"/>
  <c r="U18" i="72"/>
  <c r="U13" i="72"/>
  <c r="X13" i="46"/>
  <c r="Y15" i="46"/>
  <c r="Y14" i="46"/>
  <c r="Y16" i="46"/>
  <c r="U17" i="72"/>
  <c r="X16" i="46"/>
  <c r="X15" i="46"/>
  <c r="X17" i="46"/>
  <c r="X14" i="46"/>
  <c r="Y18" i="46"/>
  <c r="X18" i="46"/>
  <c r="U11" i="72" a="1"/>
  <c r="U11" i="72" s="1"/>
  <c r="U14" i="72" a="1"/>
  <c r="U14" i="72" s="1"/>
  <c r="C59" i="12"/>
  <c r="U15" i="72" l="1" a="1"/>
  <c r="U15" i="72" s="1"/>
  <c r="U16" i="72" a="1"/>
  <c r="U16" i="72" s="1"/>
  <c r="U10" i="72" a="1"/>
  <c r="U10" i="72" s="1"/>
  <c r="C55" i="12"/>
  <c r="X11" i="46"/>
  <c r="X10" i="46"/>
  <c r="U12" i="72"/>
  <c r="Y27" i="46"/>
  <c r="U29" i="72" l="1"/>
  <c r="X27" i="46"/>
  <c r="C57" i="12"/>
</calcChain>
</file>

<file path=xl/comments1.xml><?xml version="1.0" encoding="utf-8"?>
<comments xmlns="http://schemas.openxmlformats.org/spreadsheetml/2006/main">
  <authors>
    <author>企画部情報システム課</author>
    <author>moomin</author>
  </authors>
  <commentList>
    <comment ref="N25" authorId="0" shapeId="0">
      <text>
        <r>
          <rPr>
            <sz val="9"/>
            <color indexed="81"/>
            <rFont val="ＭＳ Ｐゴシック"/>
            <family val="3"/>
            <charset val="128"/>
          </rPr>
          <t>郵便番号を記載</t>
        </r>
      </text>
    </comment>
    <comment ref="N26" authorId="0" shapeId="0">
      <text>
        <r>
          <rPr>
            <sz val="9"/>
            <color indexed="81"/>
            <rFont val="ＭＳ Ｐゴシック"/>
            <family val="3"/>
            <charset val="128"/>
          </rPr>
          <t>住所を記載</t>
        </r>
      </text>
    </comment>
    <comment ref="N28" authorId="0" shapeId="0">
      <text>
        <r>
          <rPr>
            <sz val="9"/>
            <color indexed="81"/>
            <rFont val="ＭＳ Ｐゴシック"/>
            <family val="3"/>
            <charset val="128"/>
          </rPr>
          <t>名称のフリガナを記載</t>
        </r>
      </text>
    </comment>
    <comment ref="N29" authorId="1" shapeId="0">
      <text>
        <r>
          <rPr>
            <sz val="9"/>
            <color indexed="81"/>
            <rFont val="ＭＳ Ｐゴシック"/>
            <family val="3"/>
            <charset val="128"/>
          </rPr>
          <t>会社等の名称</t>
        </r>
      </text>
    </comment>
    <comment ref="N30" authorId="1" shapeId="0">
      <text>
        <r>
          <rPr>
            <sz val="9"/>
            <color indexed="81"/>
            <rFont val="ＭＳ Ｐゴシック"/>
            <family val="3"/>
            <charset val="128"/>
          </rPr>
          <t>代表者氏名（押印不要）</t>
        </r>
      </text>
    </comment>
    <comment ref="U43" authorId="1" shapeId="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5" authorId="0" shapeId="0">
      <text>
        <r>
          <rPr>
            <sz val="9"/>
            <color indexed="81"/>
            <rFont val="ＭＳ Ｐゴシック"/>
            <family val="3"/>
            <charset val="128"/>
          </rPr>
          <t>記載した担当者の所属、氏名を記載</t>
        </r>
      </text>
    </comment>
    <comment ref="N46" authorId="0" shapeId="0">
      <text>
        <r>
          <rPr>
            <sz val="9"/>
            <color indexed="81"/>
            <rFont val="ＭＳ Ｐゴシック"/>
            <family val="3"/>
            <charset val="128"/>
          </rPr>
          <t>電話番号を記載
内線がある場合は、内線番号を（　）で記載</t>
        </r>
      </text>
    </comment>
    <comment ref="N47" authorId="0" shapeId="0">
      <text>
        <r>
          <rPr>
            <sz val="9"/>
            <color indexed="81"/>
            <rFont val="ＭＳ Ｐゴシック"/>
            <family val="3"/>
            <charset val="128"/>
          </rPr>
          <t>FAX番号を記載</t>
        </r>
      </text>
    </comment>
    <comment ref="N48" authorId="0" shapeId="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authors>
    <author>企画部情報システム課</author>
    <author>moomin</author>
  </authors>
  <commentList>
    <comment ref="A3" authorId="0" shapeId="0">
      <text>
        <r>
          <rPr>
            <sz val="9"/>
            <color indexed="81"/>
            <rFont val="ＭＳ Ｐゴシック"/>
            <family val="3"/>
            <charset val="128"/>
          </rPr>
          <t>番号は変えないでください。</t>
        </r>
      </text>
    </comment>
    <comment ref="B3" authorId="1" shapeId="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authors>
    <author>企画部情報システム課</author>
    <author>kamata</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G53" authorId="1" shapeId="0">
      <text>
        <r>
          <rPr>
            <b/>
            <sz val="9"/>
            <color indexed="81"/>
            <rFont val="ＭＳ Ｐゴシック"/>
            <family val="3"/>
            <charset val="128"/>
          </rPr>
          <t xml:space="preserve">車両の使用を開始した年月が不明の場合は、報告年度の４月
</t>
        </r>
      </text>
    </comment>
    <comment ref="I53" authorId="2" shapeId="0">
      <text>
        <r>
          <rPr>
            <b/>
            <sz val="9"/>
            <color indexed="81"/>
            <rFont val="MS P ゴシック"/>
            <family val="3"/>
            <charset val="128"/>
          </rPr>
          <t>前年度報告を忘れた場合は、報告年度の４月</t>
        </r>
      </text>
    </comment>
    <comment ref="U56" authorId="0" shapeId="0">
      <text>
        <r>
          <rPr>
            <sz val="9"/>
            <color indexed="81"/>
            <rFont val="ＭＳ Ｐゴシック"/>
            <family val="3"/>
            <charset val="128"/>
          </rPr>
          <t>参考：例えば初度登録年月が平成30年３月の場合、半角で「h30.3.1」又は「2018/3/1」と入力しても、「平成30年３月」と表示されます。</t>
        </r>
      </text>
    </comment>
    <comment ref="W56" authorId="0" shapeId="0">
      <text>
        <r>
          <rPr>
            <sz val="9"/>
            <color indexed="81"/>
            <rFont val="ＭＳ Ｐゴシック"/>
            <family val="3"/>
            <charset val="128"/>
          </rPr>
          <t>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3" shapeId="0">
      <text>
        <r>
          <rPr>
            <sz val="9"/>
            <color indexed="81"/>
            <rFont val="ＭＳ Ｐゴシック"/>
            <family val="3"/>
            <charset val="128"/>
          </rPr>
          <t xml:space="preserve">車検証の型式欄に記載されたアルファベット記号を記入
例　3AA－××××　→　3AA　と記入
※必ず半角大文字で記入
※空白（スペース）は記入しないこと
※型式の記載のない車両については、「-（半角）」を記入
</t>
        </r>
      </text>
    </comment>
    <comment ref="Z56" authorId="3" shapeId="0">
      <text>
        <r>
          <rPr>
            <sz val="9"/>
            <color indexed="81"/>
            <rFont val="ＭＳ Ｐゴシック"/>
            <family val="3"/>
            <charset val="128"/>
          </rPr>
          <t>車検証の車両総重量欄に２とおりの記載があるときは、大きい方を記入。
例　2715［2730］ｋｇ→2730kg</t>
        </r>
      </text>
    </comment>
    <comment ref="AA56" authorId="2" shapeId="0">
      <text>
        <r>
          <rPr>
            <sz val="9"/>
            <color indexed="81"/>
            <rFont val="MS P ゴシック"/>
            <family val="3"/>
            <charset val="128"/>
          </rPr>
          <t>ピンク場合は、
ハイブリッド（ガソリン）に変更</t>
        </r>
      </text>
    </comment>
    <comment ref="AI56" authorId="3" shapeId="0">
      <text>
        <r>
          <rPr>
            <sz val="9"/>
            <color indexed="81"/>
            <rFont val="ＭＳ Ｐゴシック"/>
            <family val="3"/>
            <charset val="128"/>
          </rPr>
          <t>普通→１
小型→２</t>
        </r>
      </text>
    </comment>
    <comment ref="AJ56" authorId="3" shapeId="0">
      <text>
        <r>
          <rPr>
            <sz val="9"/>
            <color indexed="81"/>
            <rFont val="ＭＳ Ｐゴシック"/>
            <family val="3"/>
            <charset val="128"/>
          </rPr>
          <t>乗用→１
特種（乗用）→２
乗合→３
特種（乗合）→４
貨物→５
特種（貨物）→６</t>
        </r>
      </text>
    </comment>
    <comment ref="AK56" authorId="3" shapeId="0">
      <text>
        <r>
          <rPr>
            <sz val="9"/>
            <color indexed="81"/>
            <rFont val="ＭＳ Ｐゴシック"/>
            <family val="3"/>
            <charset val="128"/>
          </rPr>
          <t>10人以下→１
11～29人→２
30人以上→３</t>
        </r>
      </text>
    </comment>
    <comment ref="AL56" authorId="3" shapeId="0">
      <text>
        <r>
          <rPr>
            <sz val="9"/>
            <color indexed="81"/>
            <rFont val="ＭＳ Ｐゴシック"/>
            <family val="3"/>
            <charset val="128"/>
          </rPr>
          <t>1.7以下→１
1.7超～2.5→２
2.5超～3.5→３
3.5超～8未満→４
8以上→５</t>
        </r>
      </text>
    </comment>
    <comment ref="AM56" authorId="3"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6" authorId="3" shapeId="0">
      <text>
        <r>
          <rPr>
            <sz val="9"/>
            <color indexed="81"/>
            <rFont val="ＭＳ Ｐゴシック"/>
            <family val="3"/>
            <charset val="128"/>
          </rPr>
          <t xml:space="preserve">－ 0
☆ 1
☆☆ 2
☆☆☆ 9
新☆☆☆ 3
新☆☆☆☆ 4
新長期 6
PM☆☆☆ 7
PM☆☆☆☆ 8
新☆（新長期） 11
ポスト新長期 10
</t>
        </r>
      </text>
    </comment>
    <comment ref="AQ56" authorId="3" shapeId="0">
      <text>
        <r>
          <rPr>
            <sz val="9"/>
            <color indexed="81"/>
            <rFont val="ＭＳ Ｐゴシック"/>
            <family val="3"/>
            <charset val="128"/>
          </rPr>
          <t xml:space="preserve">普通貨物○-511～○-515
小型貨物○-521～○-525
大型バス○-331～○-335
小型バス○-312～○-325
特種○-10～○-50
乗用○-1
※○は事業所番号
</t>
        </r>
      </text>
    </comment>
    <comment ref="AR56" authorId="4" shapeId="0">
      <text>
        <r>
          <rPr>
            <sz val="9"/>
            <color indexed="81"/>
            <rFont val="ＭＳ Ｐゴシック"/>
            <family val="3"/>
            <charset val="128"/>
          </rPr>
          <t xml:space="preserve">ガソリン→１
ＣＮＧ→２
軽油→３
メタノール→４
LPG→５
電気・燃料電池→６
</t>
        </r>
      </text>
    </comment>
    <comment ref="AS56"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6" authorId="0" shapeId="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authors>
    <author>企画部情報システム課</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AA57" authorId="1" shapeId="0">
      <text>
        <r>
          <rPr>
            <sz val="9"/>
            <color indexed="81"/>
            <rFont val="MS P ゴシック"/>
            <family val="3"/>
            <charset val="128"/>
          </rPr>
          <t>排出ガス（型式）記号（こ）が３ケタで、○A○と２ケタ目がＡの場合はハイブリッド（ガソリン）となりますので、ピンク色で表示されているガソリン表記のデータは、ハイブリッド（ガソリン）に修正しています</t>
        </r>
      </text>
    </comment>
    <comment ref="AI57" authorId="2" shapeId="0">
      <text>
        <r>
          <rPr>
            <sz val="9"/>
            <color indexed="81"/>
            <rFont val="ＭＳ Ｐゴシック"/>
            <family val="3"/>
            <charset val="128"/>
          </rPr>
          <t>普通→１
小型→２</t>
        </r>
      </text>
    </comment>
    <comment ref="AJ57" authorId="2" shapeId="0">
      <text>
        <r>
          <rPr>
            <sz val="9"/>
            <color indexed="81"/>
            <rFont val="ＭＳ Ｐゴシック"/>
            <family val="3"/>
            <charset val="128"/>
          </rPr>
          <t>乗用→１
特種（乗用）→２
乗合→３
特種（乗合）→４
貨物→５
特種（貨物）→６</t>
        </r>
      </text>
    </comment>
    <comment ref="AK57" authorId="2" shapeId="0">
      <text>
        <r>
          <rPr>
            <sz val="9"/>
            <color indexed="81"/>
            <rFont val="ＭＳ Ｐゴシック"/>
            <family val="3"/>
            <charset val="128"/>
          </rPr>
          <t>10人以下→１
11～29人→２
30人以上→３</t>
        </r>
      </text>
    </comment>
    <comment ref="AL57" authorId="2" shapeId="0">
      <text>
        <r>
          <rPr>
            <sz val="9"/>
            <color indexed="81"/>
            <rFont val="ＭＳ Ｐゴシック"/>
            <family val="3"/>
            <charset val="128"/>
          </rPr>
          <t>1.7以下→１
1.7超～2.5→２
2.5超～3.5→３
3.5超～8未満→４
8以上→５</t>
        </r>
      </text>
    </comment>
    <comment ref="AM57" authorId="2"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7" authorId="2" shapeId="0">
      <text>
        <r>
          <rPr>
            <sz val="9"/>
            <color indexed="81"/>
            <rFont val="ＭＳ Ｐゴシック"/>
            <family val="3"/>
            <charset val="128"/>
          </rPr>
          <t xml:space="preserve">－ 0
☆ 1
☆☆ 2
☆☆☆ 9
新☆☆☆ 3
新☆☆☆☆ 4
新長期 6
PM☆☆☆ 7
PM☆☆☆☆ 8
新☆（新長期） 11
ポスト新長期 10
</t>
        </r>
      </text>
    </comment>
    <comment ref="AQ57" authorId="2" shapeId="0">
      <text>
        <r>
          <rPr>
            <sz val="9"/>
            <color indexed="81"/>
            <rFont val="ＭＳ Ｐゴシック"/>
            <family val="3"/>
            <charset val="128"/>
          </rPr>
          <t xml:space="preserve">普通貨物○-511～○-515
小型貨物○-521～○-525
大型バス○-331～○-335
小型バス○-312～○-325
特種○-10～○-50
乗用○-1
※○は事業所番号
</t>
        </r>
      </text>
    </comment>
    <comment ref="AR57" authorId="3" shapeId="0">
      <text>
        <r>
          <rPr>
            <sz val="9"/>
            <color indexed="81"/>
            <rFont val="ＭＳ Ｐゴシック"/>
            <family val="3"/>
            <charset val="128"/>
          </rPr>
          <t xml:space="preserve">ガソリン→１
ＣＮＧ→２
軽油→３
メタノール→４
LPG→５
電気・燃料電池→６
</t>
        </r>
      </text>
    </comment>
    <comment ref="AS57"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7" authorId="0" shapeId="0">
      <text>
        <r>
          <rPr>
            <sz val="9"/>
            <color indexed="81"/>
            <rFont val="ＭＳ Ｐゴシック"/>
            <family val="3"/>
            <charset val="128"/>
          </rPr>
          <t>車両の増減
 継続 1 
 新規 2 
 減車 3
 一時使用 4
( 減車済)  5</t>
        </r>
      </text>
    </comment>
  </commentList>
</comments>
</file>

<file path=xl/comments5.xml><?xml version="1.0" encoding="utf-8"?>
<comments xmlns="http://schemas.openxmlformats.org/spreadsheetml/2006/main">
  <authors>
    <author>作成者</author>
  </authors>
  <commentList>
    <comment ref="D3"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6.xml><?xml version="1.0" encoding="utf-8"?>
<comments xmlns="http://schemas.openxmlformats.org/spreadsheetml/2006/main">
  <authors>
    <author>作成者</author>
  </authors>
  <commentList>
    <comment ref="S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7.xml><?xml version="1.0" encoding="utf-8"?>
<comments xmlns="http://schemas.openxmlformats.org/spreadsheetml/2006/main">
  <authors>
    <author>作成者</author>
  </authors>
  <commentList>
    <comment ref="D3"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8.xml><?xml version="1.0" encoding="utf-8"?>
<comments xmlns="http://schemas.openxmlformats.org/spreadsheetml/2006/main">
  <authors>
    <author>作成者</author>
  </authors>
  <commentList>
    <comment ref="U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9.xml><?xml version="1.0" encoding="utf-8"?>
<comments xmlns="http://schemas.openxmlformats.org/spreadsheetml/2006/main">
  <authors>
    <author>企画部情報システム課</author>
  </authors>
  <commentList>
    <comment ref="AI489" authorId="0" shapeId="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<sst xmlns="http://schemas.openxmlformats.org/spreadsheetml/2006/main" count="17324" uniqueCount="4466">
  <si>
    <t>保有台数</t>
    <rPh sb="0" eb="2">
      <t>ホユウ</t>
    </rPh>
    <rPh sb="2" eb="4">
      <t>ダイスウ</t>
    </rPh>
    <phoneticPr fontId="2"/>
  </si>
  <si>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</si>
  <si>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</si>
  <si>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</si>
  <si>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</si>
  <si>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</si>
  <si>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</si>
  <si>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</si>
  <si>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</si>
  <si>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</si>
  <si>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</si>
  <si>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</si>
  <si>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</si>
  <si>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</si>
  <si>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</si>
  <si>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</si>
  <si>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</si>
  <si>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</si>
  <si>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</si>
  <si>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</si>
  <si>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</si>
  <si>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</si>
  <si>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</si>
  <si>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</si>
  <si>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</si>
  <si>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</si>
  <si>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</si>
  <si>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</si>
  <si>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</si>
  <si>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</si>
  <si>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</si>
  <si>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</si>
  <si>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</si>
  <si>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</si>
  <si>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</si>
  <si>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</si>
  <si>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</si>
  <si>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</si>
  <si>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</si>
  <si>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</si>
  <si>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</si>
  <si>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</si>
  <si>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</si>
  <si>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</si>
  <si>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</si>
  <si>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</si>
  <si>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</si>
  <si>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</si>
  <si>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</si>
  <si>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</si>
  <si>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</si>
  <si>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</si>
  <si>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</si>
  <si>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</si>
  <si>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</si>
  <si>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</si>
  <si>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</si>
  <si>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</si>
  <si>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</si>
  <si>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済（H17有）</t>
    <rPh sb="0" eb="1">
      <t>スミ</t>
    </rPh>
    <rPh sb="5" eb="6">
      <t>ア</t>
    </rPh>
    <phoneticPr fontId="2"/>
  </si>
  <si>
    <t>済（H17無）</t>
    <rPh sb="0" eb="1">
      <t>スミ</t>
    </rPh>
    <rPh sb="5" eb="6">
      <t>ナ</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</si>
  <si>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</si>
  <si>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</si>
  <si>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</si>
  <si>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</si>
  <si>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</si>
  <si>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</si>
  <si>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</si>
  <si>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</si>
  <si>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</si>
  <si>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</si>
  <si>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</si>
  <si>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</si>
  <si>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</si>
  <si>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</si>
  <si>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</si>
  <si>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</si>
  <si>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</si>
  <si>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</si>
  <si>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</si>
  <si>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</si>
  <si>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</si>
  <si>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</si>
  <si>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</si>
  <si>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</si>
  <si>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</si>
  <si>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</si>
  <si>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</si>
  <si>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</si>
  <si>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</si>
  <si>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</si>
  <si>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</si>
  <si>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</si>
  <si>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</si>
  <si>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</si>
  <si>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</si>
  <si>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</si>
  <si>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</si>
  <si>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</si>
  <si>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</si>
  <si>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</si>
  <si>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</si>
  <si>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</si>
  <si>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</si>
  <si>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</si>
  <si>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</si>
  <si>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</si>
  <si>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</si>
  <si>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</si>
  <si>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</si>
  <si>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</si>
  <si>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</si>
  <si>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</si>
  <si>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</si>
  <si>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</si>
  <si>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</si>
  <si>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</si>
  <si>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</si>
  <si>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</si>
  <si>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</si>
  <si>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</si>
  <si>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</si>
  <si>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</si>
  <si>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</si>
  <si>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</si>
  <si>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</si>
  <si>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</si>
  <si>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</si>
  <si>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</si>
  <si>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</si>
  <si>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</si>
  <si>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</si>
  <si>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</si>
  <si>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</si>
  <si>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</si>
  <si>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</si>
  <si>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</si>
  <si>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</si>
  <si>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</si>
  <si>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</si>
  <si>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</si>
  <si>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</si>
  <si>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</si>
  <si>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</si>
  <si>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</si>
  <si>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</si>
  <si>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</si>
  <si>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</si>
  <si>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</si>
  <si>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</si>
  <si>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</si>
  <si>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</si>
  <si>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</si>
  <si>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</si>
  <si>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</si>
  <si>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</si>
  <si>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</si>
  <si>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</si>
  <si>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</si>
  <si>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</si>
  <si>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</si>
  <si>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</si>
  <si>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</si>
  <si>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</si>
  <si>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</si>
  <si>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</si>
  <si>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</si>
  <si>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</si>
  <si>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</si>
  <si>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</si>
  <si>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</si>
  <si>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</si>
  <si>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</si>
  <si>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</si>
  <si>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</si>
  <si>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</si>
  <si>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</si>
  <si>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</si>
  <si>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</si>
  <si>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</si>
  <si>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</si>
  <si>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</si>
  <si>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</si>
  <si>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</si>
  <si>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</si>
  <si>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</si>
  <si>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</si>
  <si>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</si>
  <si>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</si>
  <si>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</si>
  <si>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</si>
  <si>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</si>
  <si>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</si>
  <si>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</si>
  <si>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</si>
  <si>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</si>
  <si>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</si>
  <si>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</si>
  <si>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</si>
  <si>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</si>
  <si>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</si>
  <si>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</si>
  <si>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</si>
  <si>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</si>
  <si>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</si>
  <si>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</si>
  <si>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</si>
  <si>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</si>
  <si>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</si>
  <si>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</si>
  <si>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</si>
  <si>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</si>
  <si>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</si>
  <si>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</si>
  <si>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</si>
  <si>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</si>
  <si>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</si>
  <si>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</si>
  <si>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</si>
  <si>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</si>
  <si>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</si>
  <si>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</si>
  <si>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</si>
  <si>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</si>
  <si>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</si>
  <si>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</si>
  <si>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</si>
  <si>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</si>
  <si>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</si>
  <si>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</si>
  <si>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</si>
  <si>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</si>
  <si>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</si>
  <si>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</si>
  <si>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</si>
  <si>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</si>
  <si>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</si>
  <si>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</si>
  <si>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</si>
  <si>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</si>
  <si>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</si>
  <si>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</si>
  <si>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</si>
  <si>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</si>
  <si>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</si>
  <si>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</si>
  <si>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</si>
  <si>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</si>
  <si>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</si>
  <si>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</si>
  <si>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</si>
  <si>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</si>
  <si>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</si>
  <si>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</si>
  <si>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</si>
  <si>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　1.7t以下</t>
    <rPh sb="5" eb="7">
      <t>イカ</t>
    </rPh>
    <phoneticPr fontId="2"/>
  </si>
  <si>
    <t>　1.7t超2.5t以下</t>
    <rPh sb="5" eb="6">
      <t>チョウ</t>
    </rPh>
    <rPh sb="10" eb="12">
      <t>イカ</t>
    </rPh>
    <phoneticPr fontId="2"/>
  </si>
  <si>
    <t>　2.5t超3.5t以下</t>
    <rPh sb="5" eb="6">
      <t>チョウ</t>
    </rPh>
    <rPh sb="10" eb="12">
      <t>イカ</t>
    </rPh>
    <phoneticPr fontId="2"/>
  </si>
  <si>
    <t>　3.5t超</t>
    <rPh sb="5" eb="6">
      <t>チョウ</t>
    </rPh>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</si>
  <si>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</si>
  <si>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</si>
  <si>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（ステッカーに「H17」表示なし）</t>
    <rPh sb="12" eb="14">
      <t>ヒョウジ</t>
    </rPh>
    <phoneticPr fontId="2"/>
  </si>
  <si>
    <t>（ステッカーに「H17」表示あり）</t>
    <rPh sb="12" eb="14">
      <t>ヒョウジ</t>
    </rPh>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</si>
  <si>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</si>
  <si>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</si>
  <si>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</si>
  <si>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</si>
  <si>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</si>
  <si>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</si>
  <si>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</si>
  <si>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</si>
  <si>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</si>
  <si>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</si>
  <si>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</si>
  <si>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</si>
  <si>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</si>
  <si>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</si>
  <si>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</si>
  <si>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</si>
  <si>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</si>
  <si>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</si>
  <si>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</si>
  <si>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</si>
  <si>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</si>
  <si>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</si>
  <si>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</si>
  <si>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</si>
  <si>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</si>
  <si>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</si>
  <si>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</si>
  <si>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</si>
  <si>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</si>
  <si>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</si>
  <si>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</si>
  <si>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</si>
  <si>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</si>
  <si>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</si>
  <si>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</si>
  <si>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</si>
  <si>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</si>
  <si>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</si>
  <si>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</si>
  <si>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</si>
  <si>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</si>
  <si>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</si>
  <si>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</si>
  <si>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</si>
  <si>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</si>
  <si>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</si>
  <si>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</si>
  <si>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</si>
  <si>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</si>
  <si>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</si>
  <si>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</si>
  <si>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</si>
  <si>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</si>
  <si>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</si>
  <si>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</si>
  <si>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</si>
  <si>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</si>
  <si>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</si>
  <si>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</si>
  <si>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</si>
  <si>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</si>
  <si>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</si>
  <si>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</si>
  <si>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</si>
  <si>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</si>
  <si>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</si>
  <si>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</si>
  <si>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</si>
  <si>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</si>
  <si>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</si>
  <si>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</si>
  <si>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</si>
  <si>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</si>
  <si>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</si>
  <si>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</si>
  <si>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</si>
  <si>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</si>
  <si>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</si>
  <si>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</si>
  <si>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</si>
  <si>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</si>
  <si>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</si>
  <si>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</si>
  <si>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</si>
  <si>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</si>
  <si>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</si>
  <si>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</si>
  <si>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</si>
  <si>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</si>
  <si>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</si>
  <si>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</si>
  <si>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</si>
  <si>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</si>
  <si>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</si>
  <si>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</si>
  <si>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</si>
  <si>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</si>
  <si>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</si>
  <si>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</si>
  <si>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</si>
  <si>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</si>
  <si>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</si>
  <si>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</si>
  <si>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</si>
  <si>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</si>
  <si>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</si>
  <si>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</si>
  <si>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</si>
  <si>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</si>
  <si>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</si>
  <si>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</si>
  <si>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</si>
  <si>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</si>
  <si>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</si>
  <si>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</si>
  <si>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</si>
  <si>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</si>
  <si>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</si>
  <si>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</si>
  <si>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</si>
  <si>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</si>
  <si>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</si>
  <si>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</si>
  <si>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</si>
  <si>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</si>
  <si>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</si>
  <si>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</si>
  <si>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</si>
  <si>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</si>
  <si>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</si>
  <si>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</si>
  <si>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</si>
  <si>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</si>
  <si>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</si>
  <si>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</si>
  <si>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</si>
  <si>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</si>
  <si>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</si>
  <si>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</si>
  <si>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</si>
  <si>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</si>
  <si>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</si>
  <si>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</si>
  <si>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</si>
  <si>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</si>
  <si>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</si>
  <si>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</si>
  <si>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</si>
  <si>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</si>
  <si>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</si>
  <si>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</si>
  <si>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</si>
  <si>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</si>
  <si>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</si>
  <si>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</si>
  <si>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</si>
  <si>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</si>
  <si>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</si>
  <si>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</si>
  <si>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</si>
  <si>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</si>
  <si>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</si>
  <si>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</si>
  <si>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</si>
  <si>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</si>
  <si>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</si>
  <si>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</si>
  <si>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</si>
  <si>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</si>
  <si>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</si>
  <si>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</si>
  <si>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</si>
  <si>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</si>
  <si>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</si>
  <si>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</si>
  <si>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</si>
  <si>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</si>
  <si>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</si>
  <si>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</si>
  <si>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</si>
  <si>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</si>
  <si>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</si>
  <si>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</si>
  <si>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</si>
  <si>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</si>
  <si>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</si>
  <si>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</si>
  <si>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</si>
  <si>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</si>
  <si>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</si>
  <si>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</si>
  <si>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</si>
  <si>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</si>
  <si>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</si>
  <si>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</si>
  <si>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</si>
  <si>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</si>
  <si>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</si>
  <si>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</si>
  <si>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乗0電ZAA</t>
  </si>
  <si>
    <t>プラグインハイブリッド（軽油）</t>
    <rPh sb="12" eb="14">
      <t>ケイユ</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</si>
  <si>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</si>
  <si>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</si>
  <si>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</si>
  <si>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</si>
  <si>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</si>
  <si>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</si>
  <si>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</si>
  <si>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</si>
  <si>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</si>
  <si>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</si>
  <si>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</si>
  <si>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</si>
  <si>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</si>
  <si>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</si>
  <si>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</si>
  <si>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</si>
  <si>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</si>
  <si>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</si>
  <si>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</si>
  <si>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</si>
  <si>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</si>
  <si>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</si>
  <si>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</si>
  <si>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</si>
  <si>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</si>
  <si>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</si>
  <si>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</si>
  <si>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</si>
  <si>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</si>
  <si>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</si>
  <si>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</si>
  <si>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</si>
  <si>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</si>
  <si>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</si>
  <si>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</si>
  <si>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</si>
  <si>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</si>
  <si>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</si>
  <si>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</si>
  <si>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</si>
  <si>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</si>
  <si>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</si>
  <si>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</si>
  <si>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</si>
  <si>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</si>
  <si>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</si>
  <si>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</si>
  <si>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</si>
  <si>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</si>
  <si>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</si>
  <si>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</si>
  <si>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</si>
  <si>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</si>
  <si>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</si>
  <si>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</si>
  <si>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</si>
  <si>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</si>
  <si>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</si>
  <si>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</si>
  <si>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</si>
  <si>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</si>
  <si>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</si>
  <si>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</si>
  <si>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</si>
  <si>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</si>
  <si>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</si>
  <si>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</si>
  <si>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</si>
  <si>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</si>
  <si>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</si>
  <si>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</si>
  <si>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</si>
  <si>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</si>
  <si>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</si>
  <si>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</si>
  <si>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</si>
  <si>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</si>
  <si>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</si>
  <si>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</si>
  <si>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</si>
  <si>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</si>
  <si>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</si>
  <si>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</si>
  <si>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</si>
  <si>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</si>
  <si>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</si>
  <si>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</si>
  <si>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</si>
  <si>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</si>
  <si>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</si>
  <si>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</si>
  <si>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</si>
  <si>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</si>
  <si>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</si>
  <si>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</si>
  <si>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</si>
  <si>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</si>
  <si>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</si>
  <si>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</si>
  <si>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</si>
  <si>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</si>
  <si>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</si>
  <si>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</si>
  <si>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</si>
  <si>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</si>
  <si>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</si>
  <si>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</si>
  <si>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</si>
  <si>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</si>
  <si>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</si>
  <si>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</si>
  <si>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</si>
  <si>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</si>
  <si>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</si>
  <si>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</si>
  <si>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</si>
  <si>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</si>
  <si>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</si>
  <si>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</si>
  <si>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</si>
  <si>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</si>
  <si>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</si>
  <si>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</si>
  <si>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</si>
  <si>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</si>
  <si>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</si>
  <si>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</si>
  <si>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</si>
  <si>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</si>
  <si>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</si>
  <si>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</si>
  <si>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</si>
  <si>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</si>
  <si>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</si>
  <si>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</si>
  <si>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</si>
  <si>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</si>
  <si>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</si>
  <si>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</si>
  <si>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</si>
  <si>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</si>
  <si>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</si>
  <si>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</si>
  <si>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</si>
  <si>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</si>
  <si>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</si>
  <si>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</si>
  <si>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</si>
  <si>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</si>
  <si>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</si>
  <si>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</si>
  <si>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</si>
  <si>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</si>
  <si>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</si>
  <si>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</si>
  <si>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</si>
  <si>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</si>
  <si>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</si>
  <si>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</si>
  <si>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</si>
  <si>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</si>
  <si>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</si>
  <si>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</si>
  <si>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</si>
  <si>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</si>
  <si>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</si>
  <si>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</si>
  <si>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</si>
  <si>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</si>
  <si>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</si>
  <si>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</si>
  <si>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</si>
  <si>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</si>
  <si>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</si>
  <si>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</si>
  <si>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</si>
  <si>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</si>
  <si>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</si>
  <si>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</si>
  <si>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</si>
  <si>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</si>
  <si>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</si>
  <si>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</si>
  <si>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</si>
  <si>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</si>
  <si>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</si>
  <si>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</si>
  <si>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</si>
  <si>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</si>
  <si>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</si>
  <si>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</si>
  <si>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</si>
  <si>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</si>
  <si>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</si>
  <si>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</si>
  <si>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</si>
  <si>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</si>
  <si>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</si>
  <si>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</si>
  <si>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</si>
  <si>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</si>
  <si>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</si>
  <si>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</si>
  <si>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</si>
  <si>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</si>
  <si>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</si>
  <si>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</si>
  <si>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</si>
  <si>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</si>
  <si>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</si>
  <si>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</si>
  <si>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</si>
  <si>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</si>
  <si>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</si>
  <si>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</si>
  <si>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</si>
  <si>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</si>
  <si>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</si>
  <si>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</si>
  <si>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</si>
  <si>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</si>
  <si>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</si>
  <si>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</si>
  <si>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</si>
  <si>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</si>
  <si>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</si>
  <si>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</si>
  <si>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</si>
  <si>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</si>
  <si>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</si>
  <si>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</si>
  <si>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</si>
  <si>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</si>
  <si>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</si>
  <si>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</si>
  <si>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</si>
  <si>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</si>
  <si>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</si>
  <si>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</si>
  <si>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</si>
  <si>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</si>
  <si>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</si>
  <si>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</si>
  <si>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</si>
  <si>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</si>
  <si>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</si>
  <si>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</si>
  <si>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</si>
  <si>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</si>
  <si>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</si>
  <si>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</si>
  <si>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</si>
  <si>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</si>
  <si>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</si>
  <si>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</si>
  <si>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</si>
  <si>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</si>
  <si>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</si>
  <si>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</si>
  <si>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</si>
  <si>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</si>
  <si>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</si>
  <si>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</si>
  <si>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</si>
  <si>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</si>
  <si>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</si>
  <si>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</si>
  <si>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</si>
  <si>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</si>
  <si>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</si>
  <si>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</si>
  <si>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</si>
  <si>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</si>
  <si>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</si>
  <si>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</si>
  <si>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</si>
  <si>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</si>
  <si>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</si>
  <si>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</si>
  <si>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</si>
  <si>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</si>
  <si>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</si>
  <si>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</si>
  <si>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</si>
  <si>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</si>
  <si>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</si>
  <si>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</si>
  <si>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</si>
  <si>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</si>
  <si>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</si>
  <si>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</si>
  <si>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</si>
  <si>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</si>
  <si>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</si>
  <si>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</si>
  <si>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</si>
  <si>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</si>
  <si>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</si>
  <si>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</si>
  <si>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</si>
  <si>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</si>
  <si>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</si>
  <si>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</si>
  <si>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</si>
  <si>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</si>
  <si>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</si>
  <si>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</si>
  <si>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</si>
  <si>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</si>
  <si>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</si>
  <si>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</si>
  <si>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</si>
  <si>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</si>
  <si>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</si>
  <si>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</si>
  <si>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</si>
  <si>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</si>
  <si>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</si>
  <si>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</si>
  <si>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</si>
  <si>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</si>
  <si>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</si>
  <si>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</si>
  <si>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</si>
  <si>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</si>
  <si>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</si>
  <si>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</si>
  <si>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</si>
  <si>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</si>
  <si>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</si>
  <si>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</si>
  <si>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</si>
  <si>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</si>
  <si>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</si>
  <si>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</si>
  <si>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</si>
  <si>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</si>
  <si>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</si>
  <si>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</si>
  <si>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</si>
  <si>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</si>
  <si>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</si>
  <si>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</si>
  <si>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</si>
  <si>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</si>
  <si>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</si>
  <si>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</si>
  <si>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</si>
  <si>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</si>
  <si>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</si>
  <si>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</si>
  <si>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</si>
  <si>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</si>
  <si>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</si>
  <si>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</si>
  <si>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</si>
  <si>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</si>
  <si>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</si>
  <si>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</si>
  <si>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</si>
  <si>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</si>
  <si>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</si>
  <si>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</si>
  <si>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</si>
  <si>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</si>
  <si>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</si>
  <si>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</si>
  <si>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</si>
  <si>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</si>
  <si>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</si>
  <si>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</si>
  <si>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</si>
  <si>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</si>
  <si>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</si>
  <si>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</si>
  <si>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</si>
  <si>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</si>
  <si>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</si>
  <si>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</si>
  <si>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</si>
  <si>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</si>
  <si>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</si>
  <si>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</si>
  <si>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</si>
  <si>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</si>
  <si>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</si>
  <si>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</si>
  <si>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</si>
  <si>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</si>
  <si>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</si>
  <si>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</si>
  <si>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</si>
  <si>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</si>
  <si>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</si>
  <si>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</si>
  <si>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</si>
  <si>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</si>
  <si>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</si>
  <si>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</si>
  <si>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</si>
  <si>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</si>
  <si>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</si>
  <si>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</si>
  <si>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</si>
  <si>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</si>
  <si>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</si>
  <si>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</si>
  <si>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</si>
  <si>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</si>
  <si>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</si>
  <si>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</si>
  <si>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</si>
  <si>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</si>
  <si>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</si>
  <si>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</si>
  <si>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</si>
  <si>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</si>
  <si>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</si>
  <si>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</si>
  <si>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</si>
  <si>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</si>
  <si>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</si>
  <si>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</si>
  <si>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</si>
  <si>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</si>
  <si>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</si>
  <si>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</si>
  <si>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</si>
  <si>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</si>
  <si>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</si>
  <si>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</si>
  <si>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</si>
  <si>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</si>
  <si>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</si>
  <si>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</si>
  <si>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</si>
  <si>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</si>
  <si>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</si>
  <si>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</si>
  <si>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</si>
  <si>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</si>
  <si>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</si>
  <si>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</si>
  <si>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</si>
  <si>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</si>
  <si>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</si>
  <si>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</si>
  <si>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</si>
  <si>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</si>
  <si>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</si>
  <si>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</si>
  <si>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</si>
  <si>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</si>
  <si>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</si>
  <si>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</si>
  <si>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</si>
  <si>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</si>
  <si>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</si>
  <si>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</si>
  <si>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</si>
  <si>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</si>
  <si>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</si>
  <si>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</si>
  <si>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</si>
  <si>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</si>
  <si>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</si>
  <si>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</si>
  <si>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</si>
  <si>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</si>
  <si>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</si>
  <si>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</si>
  <si>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</si>
  <si>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</si>
  <si>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</si>
  <si>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</si>
  <si>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</si>
  <si>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</si>
  <si>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</si>
  <si>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</si>
  <si>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</si>
  <si>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</si>
  <si>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</si>
  <si>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</si>
  <si>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</si>
  <si>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</si>
  <si>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</si>
  <si>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</si>
  <si>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</si>
  <si>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</si>
  <si>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</si>
  <si>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</si>
  <si>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</si>
  <si>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</si>
  <si>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</si>
  <si>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</si>
  <si>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</si>
  <si>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</si>
  <si>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</si>
  <si>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</si>
  <si>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</si>
  <si>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</si>
  <si>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</si>
  <si>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</si>
  <si>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</si>
  <si>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</si>
  <si>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</si>
  <si>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</si>
  <si>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</si>
  <si>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</si>
  <si>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</si>
  <si>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</si>
  <si>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</si>
  <si>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</si>
  <si>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</si>
  <si>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</si>
  <si>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</si>
  <si>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</si>
  <si>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</si>
  <si>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</si>
  <si>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</si>
  <si>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</si>
  <si>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</si>
  <si>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</si>
  <si>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</si>
  <si>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</si>
  <si>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</si>
  <si>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</si>
  <si>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</si>
  <si>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</si>
  <si>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</si>
  <si>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</si>
  <si>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</si>
  <si>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</si>
  <si>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</si>
  <si>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</si>
  <si>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</si>
  <si>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</si>
  <si>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</si>
  <si>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</si>
  <si>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</si>
  <si>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</si>
  <si>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</si>
  <si>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</si>
  <si>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</si>
  <si>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</si>
  <si>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</si>
  <si>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</si>
  <si>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</si>
  <si>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</si>
  <si>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</si>
  <si>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</si>
  <si>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</si>
  <si>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</si>
  <si>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</si>
  <si>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</si>
  <si>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</si>
  <si>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</si>
  <si>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</si>
  <si>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</si>
  <si>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</si>
  <si>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</si>
  <si>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</si>
  <si>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</si>
  <si>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</si>
  <si>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</si>
  <si>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</si>
  <si>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</si>
  <si>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</si>
  <si>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</si>
  <si>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</si>
  <si>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</si>
  <si>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</si>
  <si>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</si>
  <si>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</si>
  <si>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</si>
  <si>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</si>
  <si>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</si>
  <si>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</si>
  <si>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</si>
  <si>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</si>
  <si>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</si>
  <si>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</si>
  <si>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</si>
  <si>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</si>
  <si>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</si>
  <si>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</si>
  <si>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</si>
  <si>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</si>
  <si>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</si>
  <si>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</si>
  <si>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</si>
  <si>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</si>
  <si>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</si>
  <si>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</si>
  <si>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</si>
  <si>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</si>
  <si>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</si>
  <si>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</si>
  <si>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</si>
  <si>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</si>
  <si>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</si>
  <si>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</si>
  <si>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</si>
  <si>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</si>
  <si>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</si>
  <si>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</si>
  <si>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</si>
  <si>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</si>
  <si>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</si>
  <si>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</si>
  <si>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</si>
  <si>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</si>
  <si>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</si>
  <si>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</si>
  <si>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</si>
  <si>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</si>
  <si>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</si>
  <si>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</si>
  <si>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</si>
  <si>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</si>
  <si>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</si>
  <si>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</si>
  <si>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</si>
  <si>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</si>
  <si>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</si>
  <si>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</si>
  <si>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</si>
  <si>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</si>
  <si>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</si>
  <si>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</si>
  <si>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</si>
  <si>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</si>
  <si>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</si>
  <si>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</si>
  <si>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</si>
  <si>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</si>
  <si>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</si>
  <si>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</si>
  <si>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</si>
  <si>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</si>
  <si>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</si>
  <si>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</si>
  <si>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</si>
  <si>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</si>
  <si>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</si>
  <si>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</si>
  <si>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</si>
  <si>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</si>
  <si>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</si>
  <si>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</si>
  <si>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</si>
  <si>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</si>
  <si>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</si>
  <si>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</si>
  <si>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</si>
  <si>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</si>
  <si>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</si>
  <si>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</si>
  <si>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</si>
  <si>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</si>
  <si>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</si>
  <si>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</si>
  <si>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</si>
  <si>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</si>
  <si>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</si>
  <si>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</si>
  <si>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</si>
  <si>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</si>
  <si>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</si>
  <si>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</si>
  <si>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</si>
  <si>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</si>
  <si>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</si>
  <si>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</si>
  <si>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</si>
  <si>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</si>
  <si>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</si>
  <si>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</si>
  <si>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</si>
  <si>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</si>
  <si>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</si>
  <si>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</si>
  <si>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</si>
  <si>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</si>
  <si>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</si>
  <si>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</si>
  <si>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</si>
  <si>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</si>
  <si>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</si>
  <si>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</si>
  <si>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</si>
  <si>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</si>
  <si>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</si>
  <si>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</si>
  <si>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</si>
  <si>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</si>
  <si>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</si>
  <si>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</si>
  <si>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</si>
  <si>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</si>
  <si>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</si>
  <si>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</si>
  <si>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</si>
  <si>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</si>
  <si>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</si>
  <si>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</si>
  <si>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</si>
  <si>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</si>
  <si>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</si>
  <si>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</si>
  <si>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</si>
  <si>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</si>
  <si>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</si>
  <si>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</si>
  <si>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</si>
  <si>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</si>
  <si>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</si>
  <si>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</si>
  <si>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</si>
  <si>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</si>
  <si>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</si>
  <si>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</si>
  <si>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</si>
  <si>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</si>
  <si>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</si>
  <si>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</si>
  <si>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</si>
  <si>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</si>
  <si>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</si>
  <si>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</si>
  <si>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</si>
  <si>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</si>
  <si>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</si>
  <si>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</si>
  <si>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</si>
  <si>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</si>
  <si>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</si>
  <si>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</si>
  <si>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</si>
  <si>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</si>
  <si>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</si>
  <si>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</si>
  <si>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</si>
  <si>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</si>
  <si>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</si>
  <si>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</si>
  <si>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</si>
  <si>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</si>
  <si>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</si>
  <si>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</si>
  <si>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</si>
  <si>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</si>
  <si>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</si>
  <si>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</si>
  <si>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</si>
  <si>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</si>
  <si>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</si>
  <si>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</si>
  <si>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</si>
  <si>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</si>
  <si>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</si>
  <si>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</si>
  <si>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</si>
  <si>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</si>
  <si>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</si>
  <si>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</si>
  <si>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</si>
  <si>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</si>
  <si>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</si>
  <si>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</si>
  <si>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</si>
  <si>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</si>
  <si>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</si>
  <si>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</si>
  <si>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</si>
  <si>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</si>
  <si>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</si>
  <si>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</si>
  <si>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</si>
  <si>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</si>
  <si>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</si>
  <si>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</si>
  <si>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</si>
  <si>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</si>
  <si>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</si>
  <si>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</si>
  <si>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</si>
  <si>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</si>
  <si>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</si>
  <si>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</si>
  <si>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</si>
  <si>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</si>
  <si>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</si>
  <si>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</si>
  <si>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</si>
  <si>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</si>
  <si>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</si>
  <si>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</si>
  <si>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</si>
  <si>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</si>
  <si>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</si>
  <si>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</si>
  <si>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</si>
  <si>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</si>
  <si>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</si>
  <si>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</si>
  <si>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</si>
  <si>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</si>
  <si>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</si>
  <si>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</si>
  <si>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</si>
  <si>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</si>
  <si>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</si>
  <si>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</si>
  <si>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</si>
  <si>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</si>
  <si>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</si>
  <si>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</si>
  <si>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</si>
  <si>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</si>
  <si>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</si>
  <si>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</si>
  <si>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</si>
  <si>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</si>
  <si>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</si>
  <si>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</si>
  <si>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</si>
  <si>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</si>
  <si>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</si>
  <si>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</si>
  <si>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</si>
  <si>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</si>
  <si>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</si>
  <si>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</si>
  <si>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</si>
  <si>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</si>
  <si>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</si>
  <si>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</si>
  <si>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</si>
  <si>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</si>
  <si>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</si>
  <si>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</si>
  <si>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</si>
  <si>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</si>
  <si>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</si>
  <si>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</si>
  <si>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</si>
  <si>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</si>
  <si>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</si>
  <si>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</si>
  <si>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</si>
  <si>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</si>
  <si>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</si>
  <si>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</si>
  <si>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</si>
  <si>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</si>
  <si>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</si>
  <si>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</si>
  <si>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</si>
  <si>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</si>
  <si>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</si>
  <si>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</si>
  <si>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</si>
  <si>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</si>
  <si>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</si>
  <si>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</si>
  <si>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</si>
  <si>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</si>
  <si>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</si>
  <si>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</si>
  <si>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</si>
  <si>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</si>
  <si>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</si>
  <si>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</si>
  <si>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</si>
  <si>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</si>
  <si>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</si>
  <si>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</si>
  <si>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</si>
  <si>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</si>
  <si>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</si>
  <si>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</si>
  <si>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</si>
  <si>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</si>
  <si>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</si>
  <si>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</si>
  <si>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</si>
  <si>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</si>
  <si>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</si>
  <si>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</si>
  <si>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</si>
  <si>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</si>
  <si>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</si>
  <si>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</si>
  <si>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</si>
  <si>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</si>
  <si>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</si>
  <si>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</si>
  <si>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</si>
  <si>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</si>
  <si>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</si>
  <si>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</si>
  <si>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</si>
  <si>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</si>
  <si>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</si>
  <si>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</si>
  <si>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</si>
  <si>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</si>
  <si>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</si>
  <si>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</si>
  <si>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</si>
  <si>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</si>
  <si>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</si>
  <si>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</si>
  <si>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</si>
  <si>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</si>
  <si>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</si>
  <si>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</si>
  <si>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</si>
  <si>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</si>
  <si>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</si>
  <si>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</si>
  <si>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</si>
  <si>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</si>
  <si>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</si>
  <si>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</si>
  <si>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</si>
  <si>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</si>
  <si>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</si>
  <si>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</si>
  <si>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</si>
  <si>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</si>
  <si>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</si>
  <si>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</si>
  <si>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</si>
  <si>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</si>
  <si>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</si>
  <si>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</si>
  <si>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</si>
  <si>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</si>
  <si>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</si>
  <si>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</si>
  <si>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</si>
  <si>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</si>
  <si>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</si>
  <si>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</si>
  <si>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</si>
  <si>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</si>
  <si>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</si>
  <si>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</si>
  <si>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</si>
  <si>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</si>
  <si>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</si>
  <si>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</si>
  <si>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</si>
  <si>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</si>
  <si>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</si>
  <si>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</si>
  <si>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</si>
  <si>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</si>
  <si>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</si>
  <si>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</si>
  <si>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</si>
  <si>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</si>
  <si>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</si>
  <si>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</si>
  <si>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</si>
  <si>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</si>
  <si>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</si>
  <si>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</si>
  <si>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</si>
  <si>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</si>
  <si>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</si>
  <si>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</si>
  <si>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</si>
  <si>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</si>
  <si>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</si>
  <si>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</si>
  <si>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</si>
  <si>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</si>
  <si>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</si>
  <si>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</si>
  <si>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</si>
  <si>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</si>
  <si>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</si>
  <si>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</si>
  <si>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</si>
  <si>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</si>
  <si>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</si>
  <si>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</si>
  <si>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</si>
  <si>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</si>
  <si>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</si>
  <si>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</si>
  <si>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</si>
  <si>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</si>
  <si>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</si>
  <si>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</si>
  <si>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</si>
  <si>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</si>
  <si>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</si>
  <si>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</si>
  <si>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</si>
  <si>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</si>
  <si>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</si>
  <si>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</si>
  <si>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</si>
  <si>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</si>
  <si>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</si>
  <si>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</si>
  <si>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</si>
  <si>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</si>
  <si>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</si>
  <si>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</si>
  <si>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</si>
  <si>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</si>
  <si>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</si>
  <si>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</si>
  <si>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</si>
  <si>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</si>
  <si>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</si>
  <si>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</si>
  <si>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</si>
  <si>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</si>
  <si>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</si>
  <si>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</si>
  <si>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</si>
  <si>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</si>
  <si>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</si>
  <si>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</si>
  <si>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</si>
  <si>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</si>
  <si>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</si>
  <si>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</si>
  <si>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</si>
  <si>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</si>
  <si>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</si>
  <si>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</si>
  <si>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</si>
  <si>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</si>
  <si>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</si>
  <si>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</si>
  <si>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</si>
  <si>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</si>
  <si>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</si>
  <si>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</si>
  <si>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</si>
  <si>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</si>
  <si>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</si>
  <si>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</si>
  <si>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</si>
  <si>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</si>
  <si>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</si>
  <si>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</si>
  <si>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</si>
  <si>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</si>
  <si>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</si>
  <si>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</si>
  <si>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</si>
  <si>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</si>
  <si>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</si>
  <si>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</si>
  <si>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</si>
  <si>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</si>
  <si>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</si>
  <si>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</si>
  <si>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</si>
  <si>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</si>
  <si>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</si>
  <si>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</si>
  <si>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</si>
  <si>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</si>
  <si>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</si>
  <si>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</si>
  <si>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</si>
  <si>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</si>
  <si>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</si>
  <si>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</si>
  <si>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</si>
  <si>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</si>
  <si>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</si>
  <si>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</si>
  <si>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</si>
  <si>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</si>
  <si>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</si>
  <si>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</si>
  <si>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</si>
  <si>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</si>
  <si>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</si>
  <si>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</si>
  <si>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</si>
  <si>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</si>
  <si>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</si>
  <si>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</si>
  <si>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</si>
  <si>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</si>
  <si>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</si>
  <si>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</si>
  <si>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</si>
  <si>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</si>
  <si>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</si>
  <si>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</si>
  <si>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貼り付け用</t>
    <rPh sb="0" eb="1">
      <t>ハ</t>
    </rPh>
    <rPh sb="2" eb="3">
      <t>ツ</t>
    </rPh>
    <rPh sb="4" eb="5">
      <t>ヨウ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</si>
  <si>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</si>
  <si>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</si>
  <si>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</si>
  <si>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</si>
  <si>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</si>
  <si>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</si>
  <si>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</si>
  <si>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</si>
  <si>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</si>
  <si>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</si>
  <si>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</si>
  <si>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</si>
  <si>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</si>
  <si>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</si>
  <si>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</si>
  <si>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</si>
  <si>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</si>
  <si>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</si>
  <si>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■特定自動車代替計画、排出ガス低減装置装着計画</t>
    <rPh sb="1" eb="3">
      <t>トクテイ</t>
    </rPh>
    <rPh sb="8" eb="10">
      <t>ケイカク</t>
    </rPh>
    <rPh sb="11" eb="13">
      <t>ハイシュツ</t>
    </rPh>
    <rPh sb="15" eb="17">
      <t>テイゲン</t>
    </rPh>
    <rPh sb="17" eb="19">
      <t>ソウチ</t>
    </rPh>
    <rPh sb="19" eb="21">
      <t>ソウチャク</t>
    </rPh>
    <rPh sb="21" eb="23">
      <t>ケイカク</t>
    </rPh>
    <phoneticPr fontId="2"/>
  </si>
  <si>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</si>
  <si>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</si>
  <si>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</si>
  <si>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■特定自動車代替、排出ガス低減装置装着状況（実績）</t>
    <rPh sb="1" eb="3">
      <t>トクテイ</t>
    </rPh>
    <rPh sb="3" eb="6">
      <t>ジドウシャ</t>
    </rPh>
    <rPh sb="6" eb="8">
      <t>ダイタイ</t>
    </rPh>
    <rPh sb="9" eb="11">
      <t>ハイシュツ</t>
    </rPh>
    <rPh sb="13" eb="15">
      <t>テイゲン</t>
    </rPh>
    <rPh sb="15" eb="17">
      <t>ソウチ</t>
    </rPh>
    <rPh sb="17" eb="19">
      <t>ソウチャク</t>
    </rPh>
    <rPh sb="19" eb="21">
      <t>ジョウキョウ</t>
    </rPh>
    <rPh sb="22" eb="24">
      <t>ジッセキ</t>
    </rPh>
    <phoneticPr fontId="2"/>
  </si>
  <si>
    <t>ハイブリッド(ガソリン)</t>
    <phoneticPr fontId="2"/>
  </si>
  <si>
    <t>ＣＮＧ</t>
    <phoneticPr fontId="15"/>
  </si>
  <si>
    <t>メタノール</t>
    <phoneticPr fontId="15"/>
  </si>
  <si>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</si>
  <si>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</si>
  <si>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</si>
  <si>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</si>
  <si>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</si>
  <si>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</si>
  <si>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</si>
  <si>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定員の値</t>
    <rPh sb="0" eb="2">
      <t>テイイン</t>
    </rPh>
    <rPh sb="3" eb="4">
      <t>アタイ</t>
    </rPh>
    <phoneticPr fontId="2"/>
  </si>
  <si>
    <t>燃料電池</t>
    <rPh sb="0" eb="2">
      <t>ネンリョウ</t>
    </rPh>
    <rPh sb="2" eb="4">
      <t>デンチ</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</si>
  <si>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</si>
  <si>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</si>
  <si>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</si>
  <si>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</si>
  <si>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</si>
  <si>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</si>
  <si>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</si>
  <si>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</si>
  <si>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</si>
  <si>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</si>
  <si>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</si>
  <si>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</si>
  <si>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</si>
  <si>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</si>
  <si>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</si>
  <si>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</si>
  <si>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</si>
  <si>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</si>
  <si>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</si>
  <si>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</si>
  <si>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</si>
  <si>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</si>
  <si>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</si>
  <si>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車両番号</t>
    <rPh sb="0" eb="2">
      <t>シャリョウ</t>
    </rPh>
    <rPh sb="2" eb="4">
      <t>バンゴウ</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</si>
  <si>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</si>
  <si>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</si>
  <si>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</si>
  <si>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</si>
  <si>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</si>
  <si>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</si>
  <si>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</si>
  <si>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</si>
  <si>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</si>
  <si>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</si>
  <si>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</si>
  <si>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</si>
  <si>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</si>
  <si>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</si>
  <si>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</si>
  <si>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</si>
  <si>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</si>
  <si>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</si>
  <si>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</si>
  <si>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</si>
  <si>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</si>
  <si>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</si>
  <si>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</si>
  <si>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</si>
  <si>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</si>
  <si>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</si>
  <si>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</si>
  <si>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</si>
  <si>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</si>
  <si>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</si>
  <si>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</si>
  <si>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</si>
  <si>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</si>
  <si>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</si>
  <si>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</si>
  <si>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</si>
  <si>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</si>
  <si>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</si>
  <si>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</si>
  <si>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</si>
  <si>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</si>
  <si>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</si>
  <si>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</si>
  <si>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</si>
  <si>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</si>
  <si>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</si>
  <si>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</si>
  <si>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</si>
  <si>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</si>
  <si>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</si>
  <si>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</si>
  <si>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</si>
  <si>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</si>
  <si>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</si>
  <si>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</si>
  <si>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</si>
  <si>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</si>
  <si>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</si>
  <si>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</si>
  <si>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</si>
  <si>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</si>
  <si>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</si>
  <si>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</si>
  <si>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</si>
  <si>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</si>
  <si>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</si>
  <si>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</si>
  <si>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</si>
  <si>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</si>
  <si>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</si>
  <si>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</si>
  <si>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</si>
  <si>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</si>
  <si>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</si>
  <si>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</si>
  <si>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</si>
  <si>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</si>
  <si>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</si>
  <si>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</si>
  <si>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</si>
  <si>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</si>
  <si>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</si>
  <si>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</si>
  <si>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</si>
  <si>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</si>
  <si>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</si>
  <si>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</si>
  <si>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</si>
  <si>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</si>
  <si>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</si>
  <si>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</si>
  <si>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</si>
  <si>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</si>
  <si>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</si>
  <si>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</si>
  <si>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</si>
  <si>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</si>
  <si>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</si>
  <si>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</si>
  <si>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</si>
  <si>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</si>
  <si>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</si>
  <si>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</si>
  <si>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</si>
  <si>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</si>
  <si>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</si>
  <si>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</si>
  <si>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</si>
  <si>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</si>
  <si>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</si>
  <si>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</si>
  <si>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</si>
  <si>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</si>
  <si>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</si>
  <si>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</si>
  <si>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</si>
  <si>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</si>
  <si>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</si>
  <si>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</si>
  <si>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</si>
  <si>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</si>
  <si>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</si>
  <si>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</si>
  <si>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</si>
  <si>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</si>
  <si>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</si>
  <si>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</si>
  <si>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</si>
  <si>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</si>
  <si>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</si>
  <si>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</si>
  <si>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</si>
  <si>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</si>
  <si>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使用する特定自動車の台数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</si>
  <si>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</si>
  <si>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</si>
  <si>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</si>
  <si>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</si>
  <si>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</si>
  <si>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</si>
  <si>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</si>
  <si>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</si>
  <si>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</si>
  <si>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</si>
  <si>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</si>
  <si>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</si>
  <si>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</si>
  <si>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</si>
  <si>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</si>
  <si>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</si>
  <si>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</si>
  <si>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</si>
  <si>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</si>
  <si>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</si>
  <si>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</si>
  <si>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</si>
  <si>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</si>
  <si>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</si>
  <si>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</si>
  <si>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</si>
  <si>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</si>
  <si>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</si>
  <si>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</si>
  <si>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</si>
  <si>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</si>
  <si>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</si>
  <si>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</si>
  <si>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</si>
  <si>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</si>
  <si>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</si>
  <si>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</si>
  <si>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</si>
  <si>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</si>
  <si>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</si>
  <si>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</si>
  <si>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</si>
  <si>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</si>
  <si>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</si>
  <si>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</si>
  <si>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</si>
  <si>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</si>
  <si>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</si>
  <si>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</si>
  <si>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</si>
  <si>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</si>
  <si>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</si>
  <si>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</si>
  <si>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</si>
  <si>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</si>
  <si>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</si>
  <si>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</si>
  <si>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</si>
  <si>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</si>
  <si>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</si>
  <si>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</si>
  <si>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</si>
  <si>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</si>
  <si>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</si>
  <si>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</si>
  <si>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</si>
  <si>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</si>
  <si>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</si>
  <si>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</si>
  <si>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</si>
  <si>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</si>
  <si>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</si>
  <si>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</si>
  <si>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</si>
  <si>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</si>
  <si>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</si>
  <si>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</si>
  <si>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</si>
  <si>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</si>
  <si>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</si>
  <si>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</si>
  <si>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</si>
  <si>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</si>
  <si>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</si>
  <si>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</si>
  <si>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</si>
  <si>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</si>
  <si>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</si>
  <si>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</si>
  <si>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</si>
  <si>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</si>
  <si>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</si>
  <si>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</si>
  <si>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</si>
  <si>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</si>
  <si>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</si>
  <si>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</si>
  <si>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</si>
  <si>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</si>
  <si>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</si>
  <si>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</si>
  <si>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</si>
  <si>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</si>
  <si>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</si>
  <si>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</si>
  <si>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</si>
  <si>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</si>
  <si>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</si>
  <si>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</si>
  <si>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</si>
  <si>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</si>
  <si>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</si>
  <si>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</si>
  <si>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</si>
  <si>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</si>
  <si>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</si>
  <si>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</si>
  <si>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</si>
  <si>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</si>
  <si>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</si>
  <si>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</si>
  <si>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</si>
  <si>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</si>
  <si>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</si>
  <si>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</si>
  <si>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</si>
  <si>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</si>
  <si>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</si>
  <si>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</si>
  <si>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</si>
  <si>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</si>
  <si>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</si>
  <si>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</si>
  <si>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</si>
  <si>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</si>
  <si>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</si>
  <si>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</si>
  <si>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</si>
  <si>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</si>
  <si>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</si>
  <si>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</si>
  <si>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</si>
  <si>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</si>
  <si>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</si>
  <si>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</si>
  <si>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</si>
  <si>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</si>
  <si>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</si>
  <si>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</si>
  <si>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</si>
  <si>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</si>
  <si>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</si>
  <si>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</si>
  <si>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</si>
  <si>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</si>
  <si>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</si>
  <si>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</si>
  <si>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</si>
  <si>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</si>
  <si>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</si>
  <si>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</si>
  <si>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</si>
  <si>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</si>
  <si>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</si>
  <si>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</si>
  <si>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</si>
  <si>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</si>
  <si>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</si>
  <si>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</si>
  <si>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</si>
  <si>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</si>
  <si>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</si>
  <si>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</si>
  <si>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</si>
  <si>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</si>
  <si>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</si>
  <si>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</si>
  <si>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</si>
  <si>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</si>
  <si>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</si>
  <si>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</si>
  <si>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</si>
  <si>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</si>
  <si>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</si>
  <si>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</si>
  <si>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</si>
  <si>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</si>
  <si>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</si>
  <si>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</si>
  <si>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</si>
  <si>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</si>
  <si>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</si>
  <si>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</si>
  <si>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</si>
  <si>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</si>
  <si>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</si>
  <si>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</si>
  <si>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</si>
  <si>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</si>
  <si>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</si>
  <si>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</si>
  <si>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</si>
  <si>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</si>
  <si>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</si>
  <si>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</si>
  <si>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</si>
  <si>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</si>
  <si>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</si>
  <si>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</si>
  <si>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</si>
  <si>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</si>
  <si>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</si>
  <si>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</si>
  <si>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</si>
  <si>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</si>
  <si>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</si>
  <si>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</si>
  <si>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</si>
  <si>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</si>
  <si>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</si>
  <si>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</si>
  <si>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</si>
  <si>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</si>
  <si>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</si>
  <si>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</si>
  <si>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</si>
  <si>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</si>
  <si>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</si>
  <si>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</si>
  <si>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</si>
  <si>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</si>
  <si>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</si>
  <si>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</si>
  <si>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</si>
  <si>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</si>
  <si>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</si>
  <si>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</si>
  <si>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</si>
  <si>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</si>
  <si>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</si>
  <si>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</si>
  <si>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</si>
  <si>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</si>
  <si>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</si>
  <si>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</si>
  <si>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</si>
  <si>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</si>
  <si>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</si>
  <si>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</si>
  <si>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</si>
  <si>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</si>
  <si>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</si>
  <si>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</si>
  <si>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</si>
  <si>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</si>
  <si>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</si>
  <si>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</si>
  <si>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</si>
  <si>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</si>
  <si>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</si>
  <si>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</si>
  <si>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</si>
  <si>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</si>
  <si>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</si>
  <si>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</si>
  <si>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</si>
  <si>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</si>
  <si>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</si>
  <si>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</si>
  <si>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</si>
  <si>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</si>
  <si>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</si>
  <si>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</si>
  <si>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</si>
  <si>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</si>
  <si>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</si>
  <si>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</si>
  <si>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</si>
  <si>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</si>
  <si>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</si>
  <si>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</si>
  <si>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</si>
  <si>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</si>
  <si>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</si>
  <si>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</si>
  <si>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</si>
  <si>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</si>
  <si>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</si>
  <si>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</si>
  <si>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</si>
  <si>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</si>
  <si>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</si>
  <si>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</si>
  <si>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</si>
  <si>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</si>
  <si>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</si>
  <si>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</si>
  <si>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</si>
  <si>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</si>
  <si>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</si>
  <si>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</si>
  <si>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</si>
  <si>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</si>
  <si>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</si>
  <si>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</si>
  <si>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</si>
  <si>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</si>
  <si>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</si>
  <si>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</si>
  <si>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</si>
  <si>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</si>
  <si>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</si>
  <si>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</si>
  <si>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</si>
  <si>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</si>
  <si>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</si>
  <si>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</si>
  <si>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</si>
  <si>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</si>
  <si>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</si>
  <si>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</si>
  <si>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</si>
  <si>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</si>
  <si>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</si>
  <si>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</si>
  <si>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</si>
  <si>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</si>
  <si>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</si>
  <si>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</si>
  <si>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</si>
  <si>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</si>
  <si>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</si>
  <si>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</si>
  <si>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</si>
  <si>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</si>
  <si>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</si>
  <si>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</si>
  <si>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</si>
  <si>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</si>
  <si>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</si>
  <si>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</si>
  <si>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</si>
  <si>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</si>
  <si>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</si>
  <si>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</si>
  <si>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</si>
  <si>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</si>
  <si>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</si>
  <si>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</si>
  <si>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</si>
  <si>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</si>
  <si>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</si>
  <si>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</si>
  <si>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</si>
  <si>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</si>
  <si>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</si>
  <si>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</si>
  <si>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</si>
  <si>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</si>
  <si>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</si>
  <si>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</si>
  <si>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</si>
  <si>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</si>
  <si>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</si>
  <si>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</si>
  <si>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</si>
  <si>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</si>
  <si>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</si>
  <si>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</si>
  <si>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</si>
  <si>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</si>
  <si>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</si>
  <si>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</si>
  <si>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</si>
  <si>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</si>
  <si>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</si>
  <si>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2"/>
  </si>
  <si>
    <t>ディーゼル車の排出係数（NOx,PM）</t>
    <rPh sb="5" eb="6">
      <t>シャ</t>
    </rPh>
    <rPh sb="7" eb="9">
      <t>ハイシュツ</t>
    </rPh>
    <rPh sb="9" eb="11">
      <t>ケイスウ</t>
    </rPh>
    <phoneticPr fontId="22"/>
  </si>
  <si>
    <t>排出係数一覧表(計算用)</t>
    <rPh sb="0" eb="2">
      <t>ハイシュツ</t>
    </rPh>
    <rPh sb="2" eb="4">
      <t>ケイスウ</t>
    </rPh>
    <rPh sb="4" eb="6">
      <t>イチラン</t>
    </rPh>
    <rPh sb="6" eb="7">
      <t>ヒョウ</t>
    </rPh>
    <rPh sb="8" eb="10">
      <t>ケイサン</t>
    </rPh>
    <rPh sb="10" eb="11">
      <t>ヨウ</t>
    </rPh>
    <phoneticPr fontId="22"/>
  </si>
  <si>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</si>
  <si>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</si>
  <si>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</si>
  <si>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</si>
  <si>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</si>
  <si>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</si>
  <si>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</si>
  <si>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2"/>
  </si>
  <si>
    <t>規制年</t>
    <rPh sb="0" eb="2">
      <t>キセイ</t>
    </rPh>
    <rPh sb="2" eb="3">
      <t>ネン</t>
    </rPh>
    <phoneticPr fontId="22"/>
  </si>
  <si>
    <t>型式の識別記号</t>
    <rPh sb="0" eb="2">
      <t>カタシキ</t>
    </rPh>
    <rPh sb="3" eb="5">
      <t>シキベツ</t>
    </rPh>
    <rPh sb="5" eb="7">
      <t>キゴウ</t>
    </rPh>
    <phoneticPr fontId="22"/>
  </si>
  <si>
    <t>単位</t>
    <rPh sb="0" eb="2">
      <t>タンイ</t>
    </rPh>
    <phoneticPr fontId="22"/>
  </si>
  <si>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</si>
  <si>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</si>
  <si>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</si>
  <si>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</si>
  <si>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</si>
  <si>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</si>
  <si>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</si>
  <si>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</si>
  <si>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</si>
  <si>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</si>
  <si>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</si>
  <si>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2"/>
  </si>
  <si>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</si>
  <si>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</si>
  <si>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</si>
  <si>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</si>
  <si>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</si>
  <si>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</si>
  <si>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</si>
  <si>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</si>
  <si>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</si>
  <si>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</si>
  <si>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</si>
  <si>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</si>
  <si>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</si>
  <si>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</si>
  <si>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</si>
  <si>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</si>
  <si>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</si>
  <si>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</si>
  <si>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</si>
  <si>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</si>
  <si>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</si>
  <si>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</si>
  <si>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</si>
  <si>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</si>
  <si>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</si>
  <si>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</si>
  <si>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</si>
  <si>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</si>
  <si>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</si>
  <si>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</si>
  <si>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</si>
  <si>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</si>
  <si>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</si>
  <si>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</si>
  <si>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</si>
  <si>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</si>
  <si>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</si>
  <si>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</si>
  <si>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</si>
  <si>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</si>
  <si>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</si>
  <si>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</si>
  <si>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</si>
  <si>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</si>
  <si>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</si>
  <si>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</si>
  <si>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</si>
  <si>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</si>
  <si>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</si>
  <si>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</si>
  <si>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</si>
  <si>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</si>
  <si>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</si>
  <si>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</si>
  <si>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</si>
  <si>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</si>
  <si>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</si>
  <si>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</si>
  <si>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</si>
  <si>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</si>
  <si>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</si>
  <si>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</si>
  <si>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</si>
  <si>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</si>
  <si>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</si>
  <si>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</si>
  <si>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</si>
  <si>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</si>
  <si>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</si>
  <si>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</si>
  <si>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</si>
  <si>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</si>
  <si>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</si>
  <si>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</si>
  <si>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</si>
  <si>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</si>
  <si>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</si>
  <si>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</si>
  <si>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</si>
  <si>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</si>
  <si>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</si>
  <si>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</si>
  <si>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</si>
  <si>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</si>
  <si>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</si>
  <si>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</si>
  <si>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</si>
  <si>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</si>
  <si>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</si>
  <si>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</si>
  <si>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</si>
  <si>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</si>
  <si>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</si>
  <si>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</si>
  <si>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</si>
  <si>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</si>
  <si>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</si>
  <si>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</si>
  <si>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</si>
  <si>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</si>
  <si>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</si>
  <si>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</si>
  <si>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</si>
  <si>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</si>
  <si>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</si>
  <si>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</si>
  <si>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</si>
  <si>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</si>
  <si>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</si>
  <si>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</si>
  <si>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</si>
  <si>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</si>
  <si>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</si>
  <si>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</si>
  <si>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</si>
  <si>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</si>
  <si>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</si>
  <si>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</si>
  <si>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</si>
  <si>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</si>
  <si>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</si>
  <si>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</si>
  <si>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</si>
  <si>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</si>
  <si>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</si>
  <si>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</si>
  <si>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車両の増減の判断期間　（か）</t>
    <rPh sb="8" eb="10">
      <t>キカン</t>
    </rPh>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</si>
  <si>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</si>
  <si>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</si>
  <si>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</si>
  <si>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</si>
  <si>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</si>
  <si>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</si>
  <si>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</si>
  <si>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</si>
  <si>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</si>
  <si>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</si>
  <si>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</si>
  <si>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</si>
  <si>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</si>
  <si>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</si>
  <si>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</si>
  <si>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</si>
  <si>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</si>
  <si>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</si>
  <si>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</si>
  <si>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</si>
  <si>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</si>
  <si>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</si>
  <si>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</si>
  <si>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</si>
  <si>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</si>
  <si>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</si>
  <si>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</si>
  <si>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（Excel2003ではこのエラー表示は出ません）</t>
    <rPh sb="17" eb="19">
      <t>ヒョウジ</t>
    </rPh>
    <rPh sb="20" eb="21">
      <t>デ</t>
    </rPh>
    <phoneticPr fontId="15"/>
  </si>
  <si>
    <t>○値の貼付け</t>
    <rPh sb="1" eb="2">
      <t>アタイ</t>
    </rPh>
    <rPh sb="3" eb="4">
      <t>ハ</t>
    </rPh>
    <rPh sb="4" eb="5">
      <t>ツ</t>
    </rPh>
    <phoneticPr fontId="15"/>
  </si>
  <si>
    <t>↓値貼付け</t>
    <rPh sb="1" eb="2">
      <t>アタイ</t>
    </rPh>
    <rPh sb="2" eb="3">
      <t>ハ</t>
    </rPh>
    <rPh sb="3" eb="4">
      <t>ツ</t>
    </rPh>
    <phoneticPr fontId="15"/>
  </si>
  <si>
    <t>・・・車両台帳の入力後、「緑ハッチ」色のセルの値を</t>
    <rPh sb="3" eb="5">
      <t>シャリョウ</t>
    </rPh>
    <rPh sb="5" eb="7">
      <t>ダイチョウ</t>
    </rPh>
    <rPh sb="8" eb="10">
      <t>ニュウリョク</t>
    </rPh>
    <rPh sb="10" eb="11">
      <t>ゴ</t>
    </rPh>
    <rPh sb="13" eb="14">
      <t>ミドリ</t>
    </rPh>
    <rPh sb="18" eb="19">
      <t>イロ</t>
    </rPh>
    <rPh sb="23" eb="24">
      <t>アタイ</t>
    </rPh>
    <phoneticPr fontId="2"/>
  </si>
  <si>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</si>
  <si>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</si>
  <si>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</si>
  <si>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</si>
  <si>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</si>
  <si>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</si>
  <si>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</si>
  <si>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</si>
  <si>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</si>
  <si>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</si>
  <si>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</si>
  <si>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</si>
  <si>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</si>
  <si>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</si>
  <si>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</si>
  <si>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</si>
  <si>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</si>
  <si>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</si>
  <si>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</si>
  <si>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</si>
  <si>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</si>
  <si>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</si>
  <si>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</si>
  <si>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</si>
  <si>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</si>
  <si>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</si>
  <si>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</si>
  <si>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</si>
  <si>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</si>
  <si>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</si>
  <si>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</si>
  <si>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</si>
  <si>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</si>
  <si>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</si>
  <si>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</si>
  <si>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</si>
  <si>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</si>
  <si>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</si>
  <si>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</si>
  <si>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</si>
  <si>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t>排出ガス（型式）記号</t>
    <rPh sb="1" eb="2">
      <t>シュツ</t>
    </rPh>
    <rPh sb="5" eb="7">
      <t>カタシキ</t>
    </rPh>
    <phoneticPr fontId="2"/>
  </si>
  <si>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</si>
  <si>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</si>
  <si>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実績報告書（2015年度実績）</t>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</si>
  <si>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</si>
  <si>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</si>
  <si>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</si>
  <si>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</si>
  <si>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</si>
  <si>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</si>
  <si>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</si>
  <si>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</si>
  <si>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</si>
  <si>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</si>
  <si>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</si>
  <si>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</si>
  <si>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</si>
  <si>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</si>
  <si>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</si>
  <si>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</si>
  <si>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</si>
  <si>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</si>
  <si>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</si>
  <si>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</si>
  <si>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</si>
  <si>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NOx排出量</t>
    <rPh sb="3" eb="5">
      <t>ハイシュツ</t>
    </rPh>
    <rPh sb="5" eb="6">
      <t>リョウ</t>
    </rPh>
    <phoneticPr fontId="2"/>
  </si>
  <si>
    <t>NOx排出量目標</t>
    <rPh sb="3" eb="5">
      <t>ハイシュツ</t>
    </rPh>
    <rPh sb="5" eb="6">
      <t>リョウ</t>
    </rPh>
    <rPh sb="6" eb="8">
      <t>モクヒョウ</t>
    </rPh>
    <phoneticPr fontId="2"/>
  </si>
  <si>
    <t>PM排出量</t>
    <rPh sb="2" eb="4">
      <t>ハイシュツ</t>
    </rPh>
    <rPh sb="4" eb="5">
      <t>リョウ</t>
    </rPh>
    <phoneticPr fontId="2"/>
  </si>
  <si>
    <t>PM排出量目標</t>
    <rPh sb="2" eb="4">
      <t>ハイシュツ</t>
    </rPh>
    <rPh sb="4" eb="5">
      <t>リョウ</t>
    </rPh>
    <rPh sb="5" eb="7">
      <t>モクヒョウ</t>
    </rPh>
    <phoneticPr fontId="2"/>
  </si>
  <si>
    <t>CO2排出量</t>
    <rPh sb="3" eb="5">
      <t>ハイシュツ</t>
    </rPh>
    <rPh sb="5" eb="6">
      <t>リョウ</t>
    </rPh>
    <phoneticPr fontId="2"/>
  </si>
  <si>
    <t>CO2排出量目標</t>
    <rPh sb="3" eb="5">
      <t>ハイシュツ</t>
    </rPh>
    <rPh sb="5" eb="6">
      <t>リョウ</t>
    </rPh>
    <rPh sb="6" eb="8">
      <t>モクヒョウ</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</si>
  <si>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</si>
  <si>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</si>
  <si>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</si>
  <si>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</si>
  <si>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</si>
  <si>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</si>
  <si>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</si>
  <si>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</si>
  <si>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</si>
  <si>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</si>
  <si>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</si>
  <si>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</si>
  <si>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</si>
  <si>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</si>
  <si>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</si>
  <si>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</si>
  <si>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</si>
  <si>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</si>
  <si>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</si>
  <si>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</si>
  <si>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</si>
  <si>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</si>
  <si>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</si>
  <si>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</si>
  <si>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</si>
  <si>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</si>
  <si>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</si>
  <si>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</si>
  <si>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</si>
  <si>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</si>
  <si>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</si>
  <si>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</si>
  <si>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</si>
  <si>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</si>
  <si>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</si>
  <si>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</si>
  <si>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</si>
  <si>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</si>
  <si>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</si>
  <si>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</si>
  <si>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</si>
  <si>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</si>
  <si>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</si>
  <si>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</si>
  <si>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</si>
  <si>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</si>
  <si>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</si>
  <si>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</si>
  <si>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</si>
  <si>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</si>
  <si>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</si>
  <si>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</si>
  <si>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</si>
  <si>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</si>
  <si>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</si>
  <si>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</si>
  <si>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</si>
  <si>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</si>
  <si>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</si>
  <si>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</si>
  <si>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</si>
  <si>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</si>
  <si>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</si>
  <si>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</si>
  <si>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</si>
  <si>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</si>
  <si>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</si>
  <si>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</si>
  <si>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</si>
  <si>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</si>
  <si>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</si>
  <si>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</si>
  <si>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</si>
  <si>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</si>
  <si>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</si>
  <si>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</si>
  <si>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</si>
  <si>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</si>
  <si>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</si>
  <si>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</si>
  <si>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</si>
  <si>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</si>
  <si>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</si>
  <si>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</si>
  <si>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</si>
  <si>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</si>
  <si>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</si>
  <si>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</si>
  <si>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</si>
  <si>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</si>
  <si>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</si>
  <si>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</si>
  <si>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</si>
  <si>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</si>
  <si>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</si>
  <si>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</si>
  <si>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</si>
  <si>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</si>
  <si>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</si>
  <si>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</si>
  <si>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</si>
  <si>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</si>
  <si>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</si>
  <si>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</si>
  <si>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</si>
  <si>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</si>
  <si>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</si>
  <si>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</si>
  <si>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</si>
  <si>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</si>
  <si>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</si>
  <si>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</si>
  <si>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</si>
  <si>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</si>
  <si>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</si>
  <si>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</si>
  <si>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</si>
  <si>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</si>
  <si>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</si>
  <si>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</si>
  <si>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</si>
  <si>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</si>
  <si>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</si>
  <si>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</si>
  <si>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</si>
  <si>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</si>
  <si>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</si>
  <si>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</si>
  <si>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</si>
  <si>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</si>
  <si>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</si>
  <si>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</si>
  <si>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</si>
  <si>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</si>
  <si>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</si>
  <si>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</si>
  <si>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</si>
  <si>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</si>
  <si>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</si>
  <si>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</si>
  <si>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</si>
  <si>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</si>
  <si>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</si>
  <si>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</si>
  <si>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</si>
  <si>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</si>
  <si>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</si>
  <si>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</si>
  <si>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</si>
  <si>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</si>
  <si>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</si>
  <si>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</si>
  <si>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</si>
  <si>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</si>
  <si>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</si>
  <si>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</si>
  <si>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</si>
  <si>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</si>
  <si>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</si>
  <si>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</si>
  <si>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</si>
  <si>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</si>
  <si>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</si>
  <si>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</si>
  <si>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</si>
  <si>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</si>
  <si>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</si>
  <si>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</si>
  <si>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</si>
  <si>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</si>
  <si>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</si>
  <si>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</si>
  <si>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</si>
  <si>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</si>
  <si>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</si>
  <si>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</si>
  <si>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</si>
  <si>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</si>
  <si>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</si>
  <si>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</si>
  <si>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</si>
  <si>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</si>
  <si>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</si>
  <si>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</si>
  <si>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</si>
  <si>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</si>
  <si>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</si>
  <si>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</si>
  <si>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</si>
  <si>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</si>
  <si>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</si>
  <si>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</si>
  <si>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</si>
  <si>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</si>
  <si>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</si>
  <si>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</si>
  <si>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</si>
  <si>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</si>
  <si>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</si>
  <si>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</si>
  <si>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</si>
  <si>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</si>
  <si>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</si>
  <si>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</si>
  <si>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</si>
  <si>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</si>
  <si>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</si>
  <si>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</si>
  <si>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</si>
  <si>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</si>
  <si>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</si>
  <si>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</si>
  <si>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</si>
  <si>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</si>
  <si>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</si>
  <si>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</si>
  <si>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</si>
  <si>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</si>
  <si>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</si>
  <si>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</si>
  <si>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</si>
  <si>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</si>
  <si>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</si>
  <si>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</si>
  <si>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</si>
  <si>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</si>
  <si>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</si>
  <si>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</si>
  <si>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</si>
  <si>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</si>
  <si>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</si>
  <si>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</si>
  <si>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</si>
  <si>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</si>
  <si>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</si>
  <si>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</si>
  <si>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</si>
  <si>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</si>
  <si>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</si>
  <si>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</si>
  <si>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</si>
  <si>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</si>
  <si>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</si>
  <si>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</si>
  <si>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</si>
  <si>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</si>
  <si>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2021年4～6月</t>
    <rPh sb="4" eb="5">
      <t>ネン</t>
    </rPh>
    <rPh sb="8" eb="9">
      <t>ガツ</t>
    </rPh>
    <phoneticPr fontId="2"/>
  </si>
  <si>
    <t>2020年度末時点</t>
    <rPh sb="4" eb="6">
      <t>ネンド</t>
    </rPh>
    <rPh sb="6" eb="7">
      <t>マツ</t>
    </rPh>
    <rPh sb="7" eb="9">
      <t>ジテン</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</si>
  <si>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</si>
  <si>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</si>
  <si>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</si>
  <si>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</si>
  <si>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</si>
  <si>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</si>
  <si>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</si>
  <si>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</si>
  <si>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</si>
  <si>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</si>
  <si>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</si>
  <si>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乗用(ガソリン)</t>
    <phoneticPr fontId="2"/>
  </si>
  <si>
    <t>乗用(LPG)</t>
    <phoneticPr fontId="2"/>
  </si>
  <si>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</si>
  <si>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</si>
  <si>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</si>
  <si>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
(表示上は全て継続扱い)</t>
    <phoneticPr fontId="2"/>
  </si>
  <si>
    <t>計画書（計画更新事業者）</t>
    <phoneticPr fontId="2"/>
  </si>
  <si>
    <t>2015年度末時点</t>
    <rPh sb="4" eb="6">
      <t>ネンド</t>
    </rPh>
    <rPh sb="6" eb="7">
      <t>マツ</t>
    </rPh>
    <rPh sb="7" eb="9">
      <t>ジテン</t>
    </rPh>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</si>
  <si>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</si>
  <si>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</si>
  <si>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</si>
  <si>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</si>
  <si>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</si>
  <si>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</si>
  <si>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r>
      <t xml:space="preserve">      </t>
    </r>
    <r>
      <rPr>
        <sz val="11"/>
        <rFont val="ＭＳ Ｐゴシック"/>
        <family val="3"/>
        <charset val="128"/>
      </rPr>
      <t>「紫ハッチ」色のセルに</t>
    </r>
    <r>
      <rPr>
        <sz val="11"/>
        <rFont val="ＭＳ Ｐゴシック"/>
        <family val="3"/>
        <charset val="128"/>
      </rPr>
      <t xml:space="preserve"> </t>
    </r>
    <r>
      <rPr>
        <sz val="11"/>
        <rFont val="ＭＳ Ｐゴシック"/>
        <family val="3"/>
        <charset val="128"/>
      </rPr>
      <t>「値貼り付け」して下さい。</t>
    </r>
    <phoneticPr fontId="15"/>
  </si>
  <si>
    <t>　　　※　「値貼り付けの方法」シートを参照。</t>
    <rPh sb="6" eb="7">
      <t>アタイ</t>
    </rPh>
    <rPh sb="7" eb="8">
      <t>ハ</t>
    </rPh>
    <rPh sb="9" eb="10">
      <t>ツ</t>
    </rPh>
    <rPh sb="12" eb="14">
      <t>ホウホウ</t>
    </rPh>
    <rPh sb="19" eb="21">
      <t>サンショウ</t>
    </rPh>
    <phoneticPr fontId="15"/>
  </si>
  <si>
    <t>　　または空欄にすべき箇所にデータが入っています。</t>
    <phoneticPr fontId="15"/>
  </si>
  <si>
    <t>ERROR</t>
    <phoneticPr fontId="15"/>
  </si>
  <si>
    <t>TEL 045-210-1111　内線4182</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</si>
  <si>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</si>
  <si>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</si>
  <si>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</si>
  <si>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</si>
  <si>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事業所台帳、車両台帳、計画１、計画２、実績１、実績２、事業所別車両状況</t>
    <phoneticPr fontId="2"/>
  </si>
  <si>
    <t>(g/km,g/km/t)</t>
    <phoneticPr fontId="2"/>
  </si>
  <si>
    <t>(kg・CO2/L),CNGは(kg・CO2/m3)</t>
    <phoneticPr fontId="2"/>
  </si>
  <si>
    <t>ＮＯx</t>
    <phoneticPr fontId="22"/>
  </si>
  <si>
    <t>ＰＭ</t>
    <phoneticPr fontId="22"/>
  </si>
  <si>
    <t>トラック・バス</t>
    <phoneticPr fontId="2"/>
  </si>
  <si>
    <t>H17</t>
    <phoneticPr fontId="2"/>
  </si>
  <si>
    <t>AAE,ABE</t>
    <phoneticPr fontId="2"/>
  </si>
  <si>
    <t>ACE,ADE</t>
    <phoneticPr fontId="2"/>
  </si>
  <si>
    <t>AAF,ABF</t>
    <phoneticPr fontId="2"/>
  </si>
  <si>
    <t>ACF,ADF</t>
    <phoneticPr fontId="2"/>
  </si>
  <si>
    <t>AAG,ABG</t>
    <phoneticPr fontId="2"/>
  </si>
  <si>
    <t>ACG,ADG</t>
    <phoneticPr fontId="2"/>
  </si>
  <si>
    <t>AAA</t>
    <phoneticPr fontId="2"/>
  </si>
  <si>
    <t>AAB,AAC</t>
    <phoneticPr fontId="2"/>
  </si>
  <si>
    <t>NOx：0.48g/km</t>
    <phoneticPr fontId="2"/>
  </si>
  <si>
    <t>PM：0.055g/km</t>
    <phoneticPr fontId="2"/>
  </si>
  <si>
    <t>NOx：0.63g/km</t>
    <phoneticPr fontId="2"/>
  </si>
  <si>
    <t>PM：0.06g/km</t>
    <phoneticPr fontId="2"/>
  </si>
  <si>
    <t>NOx：0.35g/km/t</t>
    <phoneticPr fontId="2"/>
  </si>
  <si>
    <t>PM：0.023g/km/t</t>
    <phoneticPr fontId="2"/>
  </si>
  <si>
    <t>カテゴリー１,２</t>
    <phoneticPr fontId="2"/>
  </si>
  <si>
    <t>カテゴリー３,４,５</t>
    <phoneticPr fontId="2"/>
  </si>
  <si>
    <t>0.080g/km</t>
    <phoneticPr fontId="2"/>
  </si>
  <si>
    <t>0.052g/km</t>
    <phoneticPr fontId="2"/>
  </si>
  <si>
    <t>0.090g/km</t>
    <phoneticPr fontId="2"/>
  </si>
  <si>
    <t>0.060g/km</t>
    <phoneticPr fontId="2"/>
  </si>
  <si>
    <t>0.023g/km/t</t>
    <phoneticPr fontId="2"/>
  </si>
  <si>
    <t>0.017g/km/t</t>
    <phoneticPr fontId="2"/>
  </si>
  <si>
    <t>CO2</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</si>
  <si>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</si>
  <si>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</si>
  <si>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</si>
  <si>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</si>
  <si>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t>
    <phoneticPr fontId="3"/>
  </si>
  <si>
    <t>FDA</t>
    <phoneticPr fontId="3"/>
  </si>
  <si>
    <t>FMA</t>
    <phoneticPr fontId="3"/>
  </si>
  <si>
    <t>バス貨物～1.7t</t>
    <phoneticPr fontId="2"/>
  </si>
  <si>
    <t>バス貨物1.7～2.5t</t>
    <phoneticPr fontId="2"/>
  </si>
  <si>
    <t>バス貨物2.5～3.5t</t>
    <phoneticPr fontId="2"/>
  </si>
  <si>
    <t>バス貨物3.5t～</t>
    <phoneticPr fontId="2"/>
  </si>
  <si>
    <t>入力不可</t>
    <rPh sb="0" eb="2">
      <t>ニュウリョク</t>
    </rPh>
    <rPh sb="2" eb="4">
      <t>フカ</t>
    </rPh>
    <phoneticPr fontId="15"/>
  </si>
  <si>
    <t>　（「自動車使用管理計画　神奈川県」で検索してください。）</t>
    <phoneticPr fontId="15"/>
  </si>
  <si>
    <t>2020年度の１年間の増減</t>
    <rPh sb="4" eb="6">
      <t>ネンド</t>
    </rPh>
    <rPh sb="8" eb="10">
      <t>ネンカン</t>
    </rPh>
    <rPh sb="11" eb="13">
      <t>ゾウゲン</t>
    </rPh>
    <phoneticPr fontId="2"/>
  </si>
  <si>
    <t>実績報告書（2021年度実績）</t>
    <phoneticPr fontId="15"/>
  </si>
  <si>
    <t>2022年4～6月</t>
    <rPh sb="4" eb="5">
      <t>ネン</t>
    </rPh>
    <rPh sb="8" eb="9">
      <t>ガツ</t>
    </rPh>
    <phoneticPr fontId="2"/>
  </si>
  <si>
    <t>2021年度末時点</t>
    <rPh sb="4" eb="6">
      <t>ネンド</t>
    </rPh>
    <rPh sb="6" eb="7">
      <t>マツ</t>
    </rPh>
    <rPh sb="7" eb="9">
      <t>ジテン</t>
    </rPh>
    <phoneticPr fontId="2"/>
  </si>
  <si>
    <t>2021年度の１年間の増減</t>
    <rPh sb="4" eb="6">
      <t>ネンド</t>
    </rPh>
    <rPh sb="8" eb="10">
      <t>ネンカン</t>
    </rPh>
    <rPh sb="11" eb="13">
      <t>ゾウゲン</t>
    </rPh>
    <phoneticPr fontId="2"/>
  </si>
  <si>
    <t>実績報告書（2022年度実績）</t>
    <phoneticPr fontId="15"/>
  </si>
  <si>
    <t>2023年4～6月</t>
    <rPh sb="4" eb="5">
      <t>ネン</t>
    </rPh>
    <rPh sb="8" eb="9">
      <t>ガツ</t>
    </rPh>
    <phoneticPr fontId="2"/>
  </si>
  <si>
    <t>2022年度末時点</t>
    <rPh sb="4" eb="6">
      <t>ネンド</t>
    </rPh>
    <rPh sb="6" eb="7">
      <t>マツ</t>
    </rPh>
    <rPh sb="7" eb="9">
      <t>ジテン</t>
    </rPh>
    <phoneticPr fontId="2"/>
  </si>
  <si>
    <t>2022年度の１年間の増減</t>
    <rPh sb="4" eb="6">
      <t>ネンド</t>
    </rPh>
    <rPh sb="8" eb="10">
      <t>ネンカン</t>
    </rPh>
    <phoneticPr fontId="2"/>
  </si>
  <si>
    <t>実績報告書（2023年度実績）</t>
    <phoneticPr fontId="15"/>
  </si>
  <si>
    <t>2024年4～6月</t>
    <rPh sb="4" eb="5">
      <t>ネン</t>
    </rPh>
    <rPh sb="8" eb="9">
      <t>ガツ</t>
    </rPh>
    <phoneticPr fontId="2"/>
  </si>
  <si>
    <t>2023年度末時点</t>
    <rPh sb="4" eb="6">
      <t>ネンド</t>
    </rPh>
    <rPh sb="6" eb="7">
      <t>マツ</t>
    </rPh>
    <rPh sb="7" eb="9">
      <t>ジテン</t>
    </rPh>
    <phoneticPr fontId="2"/>
  </si>
  <si>
    <t>2023年度の１年間の増減</t>
    <rPh sb="4" eb="6">
      <t>ネンド</t>
    </rPh>
    <rPh sb="8" eb="10">
      <t>ネンカン</t>
    </rPh>
    <phoneticPr fontId="2"/>
  </si>
  <si>
    <t>実績報告書（2024年度実績）</t>
    <phoneticPr fontId="15"/>
  </si>
  <si>
    <t>2025年4～6月</t>
    <rPh sb="4" eb="5">
      <t>ネン</t>
    </rPh>
    <rPh sb="8" eb="9">
      <t>ガツ</t>
    </rPh>
    <phoneticPr fontId="2"/>
  </si>
  <si>
    <t>2024年度末時点</t>
    <rPh sb="4" eb="6">
      <t>ネンド</t>
    </rPh>
    <rPh sb="6" eb="7">
      <t>マツ</t>
    </rPh>
    <rPh sb="7" eb="9">
      <t>ジテン</t>
    </rPh>
    <phoneticPr fontId="2"/>
  </si>
  <si>
    <t>2024年度の１年間の増減</t>
    <rPh sb="4" eb="6">
      <t>ネンド</t>
    </rPh>
    <rPh sb="8" eb="10">
      <t>ネンカン</t>
    </rPh>
    <phoneticPr fontId="2"/>
  </si>
  <si>
    <t>実績報告書（2025年度実績）</t>
    <phoneticPr fontId="15"/>
  </si>
  <si>
    <t>2026年4～6月</t>
    <rPh sb="4" eb="5">
      <t>ネン</t>
    </rPh>
    <rPh sb="8" eb="9">
      <t>ガツ</t>
    </rPh>
    <phoneticPr fontId="2"/>
  </si>
  <si>
    <t>2025年度末時点</t>
    <rPh sb="4" eb="6">
      <t>ネンド</t>
    </rPh>
    <rPh sb="6" eb="7">
      <t>マツ</t>
    </rPh>
    <rPh sb="7" eb="9">
      <t>ジテン</t>
    </rPh>
    <phoneticPr fontId="2"/>
  </si>
  <si>
    <t>2025年度の１年間の増減</t>
    <rPh sb="4" eb="6">
      <t>ネンド</t>
    </rPh>
    <rPh sb="8" eb="10">
      <t>ネンカン</t>
    </rPh>
    <phoneticPr fontId="2"/>
  </si>
  <si>
    <t>実績報告書（2021年度実績）</t>
    <phoneticPr fontId="2"/>
  </si>
  <si>
    <t>実績報告書（2022年度実績）</t>
    <phoneticPr fontId="2"/>
  </si>
  <si>
    <t>実績報告書（2025年度実績）</t>
    <phoneticPr fontId="2"/>
  </si>
  <si>
    <t>令和○年○月</t>
    <rPh sb="0" eb="2">
      <t>レイワ</t>
    </rPh>
    <rPh sb="3" eb="4">
      <t>ネン</t>
    </rPh>
    <rPh sb="5" eb="6">
      <t>ガツ</t>
    </rPh>
    <phoneticPr fontId="2"/>
  </si>
  <si>
    <t>■自動車使用管理計画・実績報告書【2021年度～2025年度】</t>
    <rPh sb="1" eb="4">
      <t>ジドウシャ</t>
    </rPh>
    <rPh sb="4" eb="6">
      <t>シヨウ</t>
    </rPh>
    <rPh sb="6" eb="8">
      <t>カンリ</t>
    </rPh>
    <rPh sb="8" eb="10">
      <t>ケイカク</t>
    </rPh>
    <rPh sb="11" eb="13">
      <t>ジッセキ</t>
    </rPh>
    <rPh sb="13" eb="16">
      <t>ホウコクショ</t>
    </rPh>
    <phoneticPr fontId="15"/>
  </si>
  <si>
    <t>　計画書作成時から最終年度（2025年度）の実績報告まで、同じファイルを使用します。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</si>
  <si>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</si>
  <si>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 xml:space="preserve">（３） 小売業（56～61）とは、主として「個人用または家庭用消費のために商品を販売する事業所」「産業用使用者に商品を少量もしくは小額に販売する事業所」などを指します。
●百貨店やスーパー⇒56各種商品小売業
●コンビニエンスストア⇒58飲食料品小売業
●自動車販売、中古車販売⇒59機械器具小売業
●ガソリンスタンド⇒60その他の小売業
●書籍・文具店、新聞販売店⇒60その他の小売業
●ホームセンター、スポーツ用品店⇒60その他の小売業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</si>
  <si>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</si>
  <si>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</si>
  <si>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</si>
  <si>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</si>
  <si>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</si>
  <si>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</si>
  <si>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</si>
  <si>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</si>
  <si>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</si>
  <si>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</si>
  <si>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</si>
  <si>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</si>
  <si>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</si>
  <si>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</si>
  <si>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</si>
  <si>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</si>
  <si>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</si>
  <si>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</si>
  <si>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</si>
  <si>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</si>
  <si>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</si>
  <si>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</si>
  <si>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</si>
  <si>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</si>
  <si>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</si>
  <si>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</si>
  <si>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</si>
  <si>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</si>
  <si>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</si>
  <si>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</si>
  <si>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</si>
  <si>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</si>
  <si>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</si>
  <si>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</si>
  <si>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</si>
  <si>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</si>
  <si>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</si>
  <si>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</si>
  <si>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</si>
  <si>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</si>
  <si>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</si>
  <si>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</si>
  <si>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</si>
  <si>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</si>
  <si>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</si>
  <si>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</si>
  <si>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</si>
  <si>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</si>
  <si>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</si>
  <si>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</si>
  <si>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</si>
  <si>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</si>
  <si>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</si>
  <si>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</si>
  <si>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</si>
  <si>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</si>
  <si>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</si>
  <si>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</si>
  <si>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</si>
  <si>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</si>
  <si>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</si>
  <si>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</si>
  <si>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</si>
  <si>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</si>
  <si>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</si>
  <si>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</si>
  <si>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</si>
  <si>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</si>
  <si>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</si>
  <si>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</si>
  <si>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</si>
  <si>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</si>
  <si>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</si>
  <si>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</si>
  <si>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</si>
  <si>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</si>
  <si>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</si>
  <si>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</si>
  <si>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</si>
  <si>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</si>
  <si>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</si>
  <si>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</si>
  <si>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</si>
  <si>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</si>
  <si>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</si>
  <si>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</si>
  <si>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</si>
  <si>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</si>
  <si>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</si>
  <si>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</si>
  <si>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</si>
  <si>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</si>
  <si>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</si>
  <si>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</si>
  <si>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</si>
  <si>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</si>
  <si>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</si>
  <si>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</si>
  <si>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</si>
  <si>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</si>
  <si>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</si>
  <si>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</si>
  <si>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</si>
  <si>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</si>
  <si>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</si>
  <si>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</si>
  <si>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</si>
  <si>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</si>
  <si>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</si>
  <si>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</si>
  <si>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</si>
  <si>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</si>
  <si>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</si>
  <si>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</si>
  <si>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</si>
  <si>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</si>
  <si>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</si>
  <si>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</si>
  <si>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</si>
  <si>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</si>
  <si>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</si>
  <si>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</si>
  <si>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</si>
  <si>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</si>
  <si>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</si>
  <si>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</si>
  <si>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</si>
  <si>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</si>
  <si>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</si>
  <si>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</si>
  <si>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</si>
  <si>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</si>
  <si>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</si>
  <si>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</si>
  <si>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はつり・解体工事業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</si>
  <si>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</si>
  <si>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</si>
  <si>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</si>
  <si>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</si>
  <si>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</si>
  <si>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</si>
  <si>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</si>
  <si>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</si>
  <si>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</si>
  <si>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</si>
  <si>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</si>
  <si>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</si>
  <si>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</si>
  <si>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</si>
  <si>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</si>
  <si>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</si>
  <si>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</si>
  <si>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</si>
  <si>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</si>
  <si>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</si>
  <si>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</si>
  <si>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</si>
  <si>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</si>
  <si>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</si>
  <si>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</si>
  <si>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</si>
  <si>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</si>
  <si>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</si>
  <si>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</si>
  <si>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</si>
  <si>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</si>
  <si>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</si>
  <si>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</si>
  <si>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</si>
  <si>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</si>
  <si>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</si>
  <si>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</si>
  <si>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</si>
  <si>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</si>
  <si>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</si>
  <si>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</si>
  <si>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</si>
  <si>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</si>
  <si>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</si>
  <si>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</si>
  <si>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</si>
  <si>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糖類製造業</t>
    <phoneticPr fontId="2"/>
  </si>
  <si>
    <t>砂糖製造業（砂糖精製業を除く）</t>
    <phoneticPr fontId="2"/>
  </si>
  <si>
    <t>砂糖精製業</t>
    <phoneticPr fontId="2"/>
  </si>
  <si>
    <t>ぶどう糖・水あめ・異性化糖製造業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</si>
  <si>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</si>
  <si>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</si>
  <si>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</si>
  <si>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</si>
  <si>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</si>
  <si>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</si>
  <si>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</si>
  <si>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</si>
  <si>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</si>
  <si>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</si>
  <si>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</si>
  <si>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</si>
  <si>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</si>
  <si>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</si>
  <si>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</si>
  <si>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</si>
  <si>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</si>
  <si>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</si>
  <si>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</si>
  <si>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</si>
  <si>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</si>
  <si>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</si>
  <si>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</si>
  <si>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</si>
  <si>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</si>
  <si>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</si>
  <si>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</si>
  <si>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ビール類製造業</t>
    <phoneticPr fontId="2"/>
  </si>
  <si>
    <t>清酒製造業</t>
    <phoneticPr fontId="2"/>
  </si>
  <si>
    <t>蒸留酒・混成酒製造業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</si>
  <si>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</si>
  <si>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</si>
  <si>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</si>
  <si>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</si>
  <si>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</si>
  <si>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</si>
  <si>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</si>
  <si>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</si>
  <si>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</si>
  <si>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</si>
  <si>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</si>
  <si>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</si>
  <si>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</si>
  <si>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</si>
  <si>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</si>
  <si>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</si>
  <si>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</si>
  <si>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</si>
  <si>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</si>
  <si>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</si>
  <si>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</si>
  <si>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</si>
  <si>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</si>
  <si>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</si>
  <si>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</si>
  <si>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</si>
  <si>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</si>
  <si>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</si>
  <si>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</si>
  <si>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</si>
  <si>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</si>
  <si>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</si>
  <si>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</si>
  <si>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</si>
  <si>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</si>
  <si>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</si>
  <si>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</si>
  <si>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</si>
  <si>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</si>
  <si>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</si>
  <si>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</si>
  <si>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</si>
  <si>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</si>
  <si>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</si>
  <si>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</si>
  <si>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</si>
  <si>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</si>
  <si>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</si>
  <si>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</si>
  <si>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</si>
  <si>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</si>
  <si>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</si>
  <si>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</si>
  <si>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</si>
  <si>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</si>
  <si>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</si>
  <si>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</si>
  <si>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ニット製外衣製造業（アウターシャツ類，セーター類などを除く）</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</si>
  <si>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</si>
  <si>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</si>
  <si>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</si>
  <si>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</si>
  <si>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</si>
  <si>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</si>
  <si>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</si>
  <si>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</si>
  <si>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</si>
  <si>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</si>
  <si>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</si>
  <si>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</si>
  <si>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</si>
  <si>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</si>
  <si>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</si>
  <si>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</si>
  <si>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</si>
  <si>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</si>
  <si>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</si>
  <si>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</si>
  <si>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</si>
  <si>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</si>
  <si>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</si>
  <si>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</si>
  <si>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</si>
  <si>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</si>
  <si>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</si>
  <si>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</si>
  <si>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</si>
  <si>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</si>
  <si>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</si>
  <si>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</si>
  <si>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</si>
  <si>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</si>
  <si>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</si>
  <si>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</si>
  <si>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</si>
  <si>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</si>
  <si>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</si>
  <si>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</si>
  <si>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</si>
  <si>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</si>
  <si>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</si>
  <si>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</si>
  <si>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</si>
  <si>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</si>
  <si>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</si>
  <si>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</si>
  <si>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</si>
  <si>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</si>
  <si>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</si>
  <si>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</si>
  <si>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</si>
  <si>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</si>
  <si>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</si>
  <si>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</si>
  <si>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</si>
  <si>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</si>
  <si>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</si>
  <si>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</si>
  <si>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</si>
  <si>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</si>
  <si>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</si>
  <si>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</si>
  <si>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</si>
  <si>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</si>
  <si>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</si>
  <si>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</si>
  <si>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</si>
  <si>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</si>
  <si>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</si>
  <si>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</si>
  <si>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</si>
  <si>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</si>
  <si>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</si>
  <si>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</si>
  <si>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</si>
  <si>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</si>
  <si>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</si>
  <si>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</si>
  <si>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</si>
  <si>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</si>
  <si>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</si>
  <si>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</si>
  <si>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</si>
  <si>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</si>
  <si>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</si>
  <si>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</si>
  <si>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</si>
  <si>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</si>
  <si>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</si>
  <si>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</si>
  <si>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</si>
  <si>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</si>
  <si>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</si>
  <si>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</si>
  <si>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</si>
  <si>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</si>
  <si>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</si>
  <si>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</si>
  <si>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</si>
  <si>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</si>
  <si>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</si>
  <si>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</si>
  <si>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</si>
  <si>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</si>
  <si>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</si>
  <si>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</si>
  <si>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</si>
  <si>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</si>
  <si>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</si>
  <si>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</si>
  <si>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</si>
  <si>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</si>
  <si>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</si>
  <si>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</si>
  <si>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</si>
  <si>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</si>
  <si>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</si>
  <si>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</si>
  <si>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</si>
  <si>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</si>
  <si>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</si>
  <si>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</si>
  <si>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</si>
  <si>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</si>
  <si>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</si>
  <si>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</si>
  <si>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</si>
  <si>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</si>
  <si>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</si>
  <si>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</si>
  <si>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</si>
  <si>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</si>
  <si>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</si>
  <si>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</si>
  <si>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</si>
  <si>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</si>
  <si>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</si>
  <si>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</si>
  <si>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潤滑油・グリース製造業（石油精製業によらないもの）</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</si>
  <si>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</si>
  <si>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</si>
  <si>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</si>
  <si>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</si>
  <si>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</si>
  <si>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</si>
  <si>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</si>
  <si>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</si>
  <si>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</si>
  <si>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</si>
  <si>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</si>
  <si>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</si>
  <si>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</si>
  <si>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</si>
  <si>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</si>
  <si>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</si>
  <si>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</si>
  <si>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</si>
  <si>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</si>
  <si>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</si>
  <si>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</si>
  <si>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</si>
  <si>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</si>
  <si>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</si>
  <si>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</si>
  <si>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</si>
  <si>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</si>
  <si>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</si>
  <si>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</si>
  <si>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</si>
  <si>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</si>
  <si>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</si>
  <si>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</si>
  <si>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</si>
  <si>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</si>
  <si>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</si>
  <si>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</si>
  <si>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</si>
  <si>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</si>
  <si>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</si>
  <si>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</si>
  <si>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</si>
  <si>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</si>
  <si>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</si>
  <si>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</si>
  <si>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</si>
  <si>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</si>
  <si>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</si>
  <si>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</si>
  <si>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</si>
  <si>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</si>
  <si>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</si>
  <si>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</si>
  <si>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</si>
  <si>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</si>
  <si>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</si>
  <si>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</si>
  <si>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</si>
  <si>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</si>
  <si>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</si>
  <si>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</si>
  <si>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</si>
  <si>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</si>
  <si>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</si>
  <si>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</si>
  <si>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</si>
  <si>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</si>
  <si>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</si>
  <si>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</si>
  <si>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</si>
  <si>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</si>
  <si>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</si>
  <si>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</si>
  <si>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</si>
  <si>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</si>
  <si>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</si>
  <si>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</si>
  <si>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</si>
  <si>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</si>
  <si>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</si>
  <si>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</si>
  <si>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粘土かわら製造業</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</si>
  <si>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</si>
  <si>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</si>
  <si>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</si>
  <si>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</si>
  <si>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</si>
  <si>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</si>
  <si>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</si>
  <si>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</si>
  <si>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</si>
  <si>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</si>
  <si>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</si>
  <si>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</si>
  <si>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</si>
  <si>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</si>
  <si>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</si>
  <si>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</si>
  <si>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</si>
  <si>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</si>
  <si>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</si>
  <si>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</si>
  <si>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</si>
  <si>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</si>
  <si>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</si>
  <si>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</si>
  <si>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</si>
  <si>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</si>
  <si>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</si>
  <si>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</si>
  <si>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</si>
  <si>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</si>
  <si>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</si>
  <si>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</si>
  <si>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</si>
  <si>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</si>
  <si>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</si>
  <si>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</si>
  <si>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</si>
  <si>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</si>
  <si>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</si>
  <si>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</si>
  <si>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</si>
  <si>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</si>
  <si>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</si>
  <si>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</si>
  <si>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</si>
  <si>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</si>
  <si>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</si>
  <si>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</si>
  <si>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</si>
  <si>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</si>
  <si>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</si>
  <si>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</si>
  <si>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</si>
  <si>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</si>
  <si>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</si>
  <si>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</si>
  <si>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</si>
  <si>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</si>
  <si>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</si>
  <si>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</si>
  <si>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</si>
  <si>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</si>
  <si>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</si>
  <si>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</si>
  <si>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</si>
  <si>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</si>
  <si>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</si>
  <si>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</si>
  <si>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</si>
  <si>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</si>
  <si>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</si>
  <si>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</si>
  <si>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</si>
  <si>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</si>
  <si>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</si>
  <si>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</si>
  <si>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</si>
  <si>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</si>
  <si>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</si>
  <si>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</si>
  <si>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</si>
  <si>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</si>
  <si>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</si>
  <si>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</si>
  <si>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</si>
  <si>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</si>
  <si>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</si>
  <si>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</si>
  <si>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</si>
  <si>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</si>
  <si>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</si>
  <si>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</si>
  <si>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</si>
  <si>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</si>
  <si>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</si>
  <si>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</si>
  <si>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</si>
  <si>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</si>
  <si>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</si>
  <si>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</si>
  <si>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</si>
  <si>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</si>
  <si>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</si>
  <si>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</si>
  <si>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</si>
  <si>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</si>
  <si>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</si>
  <si>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</si>
  <si>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</si>
  <si>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</si>
  <si>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</si>
  <si>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</si>
  <si>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</si>
  <si>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</si>
  <si>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</si>
  <si>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</si>
  <si>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</si>
  <si>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</si>
  <si>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</si>
  <si>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</si>
  <si>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</si>
  <si>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</si>
  <si>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</si>
  <si>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</si>
  <si>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</si>
  <si>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</si>
  <si>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</si>
  <si>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</si>
  <si>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</si>
  <si>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</si>
  <si>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</si>
  <si>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</si>
  <si>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</si>
  <si>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</si>
  <si>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</si>
  <si>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</si>
  <si>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</si>
  <si>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</si>
  <si>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</si>
  <si>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</si>
  <si>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</si>
  <si>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</si>
  <si>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</si>
  <si>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</si>
  <si>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</si>
  <si>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</si>
  <si>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</si>
  <si>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工業窯炉製造業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</si>
  <si>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</si>
  <si>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</si>
  <si>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</si>
  <si>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</si>
  <si>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</si>
  <si>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</si>
  <si>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</si>
  <si>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</si>
  <si>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</si>
  <si>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</si>
  <si>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</si>
  <si>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</si>
  <si>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</si>
  <si>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</si>
  <si>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</si>
  <si>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</si>
  <si>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</si>
  <si>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</si>
  <si>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</si>
  <si>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</si>
  <si>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</si>
  <si>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</si>
  <si>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</si>
  <si>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</si>
  <si>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</si>
  <si>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</si>
  <si>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</si>
  <si>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</si>
  <si>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</si>
  <si>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</si>
  <si>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</si>
  <si>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</si>
  <si>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</si>
  <si>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</si>
  <si>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</si>
  <si>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</si>
  <si>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</si>
  <si>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</si>
  <si>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</si>
  <si>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</si>
  <si>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</si>
  <si>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</si>
  <si>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</si>
  <si>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</si>
  <si>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</si>
  <si>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</si>
  <si>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</si>
  <si>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</si>
  <si>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</si>
  <si>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</si>
  <si>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</si>
  <si>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</si>
  <si>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</si>
  <si>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</si>
  <si>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</si>
  <si>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</si>
  <si>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</si>
  <si>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</si>
  <si>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</si>
  <si>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</si>
  <si>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</si>
  <si>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</si>
  <si>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</si>
  <si>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</si>
  <si>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</si>
  <si>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</si>
  <si>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</si>
  <si>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</si>
  <si>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</si>
  <si>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</si>
  <si>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</si>
  <si>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</si>
  <si>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</si>
  <si>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</si>
  <si>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</si>
  <si>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</si>
  <si>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</si>
  <si>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</si>
  <si>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音響部品・磁気ヘッド・小形モータ製造業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</si>
  <si>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</si>
  <si>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</si>
  <si>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</si>
  <si>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</si>
  <si>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</si>
  <si>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</si>
  <si>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</si>
  <si>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</si>
  <si>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</si>
  <si>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</si>
  <si>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</si>
  <si>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</si>
  <si>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</si>
  <si>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</si>
  <si>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</si>
  <si>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</si>
  <si>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</si>
  <si>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</si>
  <si>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</si>
  <si>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</si>
  <si>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</si>
  <si>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</si>
  <si>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</si>
  <si>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</si>
  <si>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</si>
  <si>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</si>
  <si>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</si>
  <si>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</si>
  <si>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</si>
  <si>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</si>
  <si>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</si>
  <si>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</si>
  <si>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</si>
  <si>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</si>
  <si>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</si>
  <si>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</si>
  <si>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</si>
  <si>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</si>
  <si>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</si>
  <si>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</si>
  <si>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</si>
  <si>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</si>
  <si>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</si>
  <si>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</si>
  <si>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携帯電話機・PHS電話機製造業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</si>
  <si>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</si>
  <si>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</si>
  <si>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</si>
  <si>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</si>
  <si>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</si>
  <si>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</si>
  <si>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</si>
  <si>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</si>
  <si>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</si>
  <si>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</si>
  <si>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</si>
  <si>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</si>
  <si>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</si>
  <si>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</si>
  <si>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</si>
  <si>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</si>
  <si>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</si>
  <si>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</si>
  <si>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</si>
  <si>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</si>
  <si>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</si>
  <si>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</si>
  <si>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</si>
  <si>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</si>
  <si>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</si>
  <si>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</si>
  <si>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</si>
  <si>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</si>
  <si>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</si>
  <si>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</si>
  <si>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</si>
  <si>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</si>
  <si>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</si>
  <si>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</si>
  <si>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</si>
  <si>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</si>
  <si>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</si>
  <si>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</si>
  <si>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</si>
  <si>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</si>
  <si>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</si>
  <si>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</si>
  <si>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</si>
  <si>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</si>
  <si>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</si>
  <si>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</si>
  <si>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</si>
  <si>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</si>
  <si>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</si>
  <si>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</si>
  <si>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</si>
  <si>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</si>
  <si>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</si>
  <si>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</si>
  <si>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</si>
  <si>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</si>
  <si>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</si>
  <si>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</si>
  <si>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</si>
  <si>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</si>
  <si>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</si>
  <si>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</si>
  <si>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</si>
  <si>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</si>
  <si>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</si>
  <si>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</si>
  <si>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</si>
  <si>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</si>
  <si>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</si>
  <si>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</si>
  <si>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</si>
  <si>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</si>
  <si>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</si>
  <si>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</si>
  <si>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</si>
  <si>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</si>
  <si>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</si>
  <si>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</si>
  <si>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</si>
  <si>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</si>
  <si>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発電所</t>
    <phoneticPr fontId="2"/>
  </si>
  <si>
    <t>変電所</t>
    <phoneticPr fontId="2"/>
  </si>
  <si>
    <t>34　　ガス業</t>
    <phoneticPr fontId="2"/>
  </si>
  <si>
    <t>ガス業</t>
    <phoneticPr fontId="2"/>
  </si>
  <si>
    <t>ガス製造工場</t>
    <phoneticPr fontId="2"/>
  </si>
  <si>
    <t>ガス供給所</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</si>
  <si>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</si>
  <si>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</si>
  <si>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</si>
  <si>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</si>
  <si>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</si>
  <si>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</si>
  <si>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</si>
  <si>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</si>
  <si>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</si>
  <si>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</si>
  <si>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</si>
  <si>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</si>
  <si>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</si>
  <si>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</si>
  <si>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</si>
  <si>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</si>
  <si>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</si>
  <si>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</si>
  <si>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</si>
  <si>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</si>
  <si>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</si>
  <si>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</si>
  <si>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</si>
  <si>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</si>
  <si>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</si>
  <si>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</si>
  <si>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</si>
  <si>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</si>
  <si>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</si>
  <si>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</si>
  <si>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</si>
  <si>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</si>
  <si>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</si>
  <si>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</si>
  <si>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</si>
  <si>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</si>
  <si>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</si>
  <si>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</si>
  <si>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</si>
  <si>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</si>
  <si>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</si>
  <si>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</si>
  <si>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</si>
  <si>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</si>
  <si>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</si>
  <si>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</si>
  <si>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</si>
  <si>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</si>
  <si>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</si>
  <si>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</si>
  <si>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</si>
  <si>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</si>
  <si>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</si>
  <si>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</si>
  <si>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</si>
  <si>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</si>
  <si>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</si>
  <si>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</si>
  <si>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</si>
  <si>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</si>
  <si>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</si>
  <si>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</si>
  <si>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</si>
  <si>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</si>
  <si>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</si>
  <si>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</si>
  <si>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</si>
  <si>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</si>
  <si>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</si>
  <si>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</si>
  <si>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</si>
  <si>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</si>
  <si>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</si>
  <si>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</si>
  <si>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</si>
  <si>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</si>
  <si>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</si>
  <si>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</si>
  <si>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</si>
  <si>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</si>
  <si>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</si>
  <si>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</si>
  <si>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</si>
  <si>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</si>
  <si>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</si>
  <si>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</si>
  <si>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</si>
  <si>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</si>
  <si>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</si>
  <si>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</si>
  <si>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</si>
  <si>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</si>
  <si>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</si>
  <si>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</si>
  <si>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</si>
  <si>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</si>
  <si>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</si>
  <si>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</si>
  <si>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</si>
  <si>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</si>
  <si>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</si>
  <si>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</si>
  <si>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</si>
  <si>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</si>
  <si>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</si>
  <si>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</si>
  <si>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</si>
  <si>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</si>
  <si>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</si>
  <si>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</si>
  <si>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</si>
  <si>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</si>
  <si>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</si>
  <si>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</si>
  <si>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</si>
  <si>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</si>
  <si>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</si>
  <si>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</si>
  <si>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</si>
  <si>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</si>
  <si>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</si>
  <si>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</si>
  <si>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</si>
  <si>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</si>
  <si>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</si>
  <si>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</si>
  <si>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</si>
  <si>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</si>
  <si>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</si>
  <si>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</si>
  <si>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</si>
  <si>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</si>
  <si>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</si>
  <si>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</si>
  <si>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</si>
  <si>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</si>
  <si>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</si>
  <si>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</si>
  <si>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</si>
  <si>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</si>
  <si>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</si>
  <si>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</si>
  <si>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</si>
  <si>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</si>
  <si>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</si>
  <si>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</si>
  <si>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</si>
  <si>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</si>
  <si>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</si>
  <si>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</si>
  <si>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</si>
  <si>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</si>
  <si>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</si>
  <si>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</si>
  <si>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</si>
  <si>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</si>
  <si>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</si>
  <si>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</si>
  <si>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</si>
  <si>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</si>
  <si>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</si>
  <si>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</si>
  <si>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</si>
  <si>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</si>
  <si>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</si>
  <si>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</si>
  <si>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</si>
  <si>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</si>
  <si>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</si>
  <si>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</si>
  <si>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</si>
  <si>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</si>
  <si>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</si>
  <si>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</si>
  <si>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</si>
  <si>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</si>
  <si>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</si>
  <si>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</si>
  <si>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</si>
  <si>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</si>
  <si>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</si>
  <si>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</si>
  <si>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</si>
  <si>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</si>
  <si>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</si>
  <si>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</si>
  <si>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</si>
  <si>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</si>
  <si>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</si>
  <si>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</si>
  <si>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</si>
  <si>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</si>
  <si>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</si>
  <si>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</si>
  <si>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</si>
  <si>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</si>
  <si>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</si>
  <si>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</si>
  <si>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</si>
  <si>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</si>
  <si>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</si>
  <si>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</si>
  <si>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</si>
  <si>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</si>
  <si>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</si>
  <si>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</si>
  <si>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</si>
  <si>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</si>
  <si>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</si>
  <si>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</si>
  <si>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</si>
  <si>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</si>
  <si>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</si>
  <si>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</si>
  <si>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</si>
  <si>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</si>
  <si>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</si>
  <si>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</si>
  <si>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</si>
  <si>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</si>
  <si>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</si>
  <si>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</si>
  <si>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</si>
  <si>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</si>
  <si>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</si>
  <si>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</si>
  <si>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</si>
  <si>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</si>
  <si>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</si>
  <si>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</si>
  <si>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</si>
  <si>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百貨店，総合スーパー</t>
    <phoneticPr fontId="2"/>
  </si>
  <si>
    <t>その他の各種商品小売業（従業者が常時50人未満のもの）</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</si>
  <si>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</si>
  <si>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</si>
  <si>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</si>
  <si>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</si>
  <si>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</si>
  <si>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</si>
  <si>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</si>
  <si>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</si>
  <si>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</si>
  <si>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</si>
  <si>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</si>
  <si>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</si>
  <si>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</si>
  <si>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</si>
  <si>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</si>
  <si>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</si>
  <si>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</si>
  <si>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各種食料品小売業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</si>
  <si>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</si>
  <si>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</si>
  <si>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</si>
  <si>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</si>
  <si>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</si>
  <si>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</si>
  <si>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</si>
  <si>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</si>
  <si>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</si>
  <si>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</si>
  <si>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</si>
  <si>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</si>
  <si>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</si>
  <si>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</si>
  <si>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コンビニエンスストア（飲食料品を中心とするものに限る）</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</si>
  <si>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</si>
  <si>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</si>
  <si>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</si>
  <si>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</si>
  <si>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</si>
  <si>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</si>
  <si>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</si>
  <si>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</si>
  <si>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</si>
  <si>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</si>
  <si>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</si>
  <si>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</si>
  <si>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</si>
  <si>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</si>
  <si>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</si>
  <si>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</si>
  <si>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</si>
  <si>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</si>
  <si>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</si>
  <si>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</si>
  <si>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</si>
  <si>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</si>
  <si>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</si>
  <si>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</si>
  <si>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</si>
  <si>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</si>
  <si>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</si>
  <si>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</si>
  <si>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</si>
  <si>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</si>
  <si>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</si>
  <si>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</si>
  <si>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医薬品小売業（調剤薬局を除く）</t>
    <phoneticPr fontId="2"/>
  </si>
  <si>
    <t>調剤薬局</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</si>
  <si>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</si>
  <si>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</si>
  <si>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</si>
  <si>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</si>
  <si>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</si>
  <si>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</si>
  <si>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</si>
  <si>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</si>
  <si>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</si>
  <si>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</si>
  <si>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</si>
  <si>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</si>
  <si>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</si>
  <si>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</si>
  <si>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</si>
  <si>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</si>
  <si>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</si>
  <si>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</si>
  <si>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</si>
  <si>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</si>
  <si>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</si>
  <si>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</si>
  <si>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</si>
  <si>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</si>
  <si>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</si>
  <si>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</si>
  <si>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</si>
  <si>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</si>
  <si>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</si>
  <si>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</si>
  <si>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</si>
  <si>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</si>
  <si>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</si>
  <si>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</si>
  <si>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</si>
  <si>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</si>
  <si>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</si>
  <si>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</si>
  <si>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</si>
  <si>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</si>
  <si>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</si>
  <si>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</si>
  <si>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</si>
  <si>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</si>
  <si>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</si>
  <si>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</si>
  <si>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</si>
  <si>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</si>
  <si>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</si>
  <si>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</si>
  <si>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</si>
  <si>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</si>
  <si>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</si>
  <si>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</si>
  <si>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</si>
  <si>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</si>
  <si>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</si>
  <si>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</si>
  <si>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</si>
  <si>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</si>
  <si>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</si>
  <si>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</si>
  <si>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</si>
  <si>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</si>
  <si>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</si>
  <si>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</si>
  <si>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</si>
  <si>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</si>
  <si>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</si>
  <si>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</si>
  <si>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</si>
  <si>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</si>
  <si>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</si>
  <si>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</si>
  <si>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</si>
  <si>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</si>
  <si>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</si>
  <si>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</si>
  <si>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</si>
  <si>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</si>
  <si>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</si>
  <si>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</si>
  <si>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</si>
  <si>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</si>
  <si>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</si>
  <si>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</si>
  <si>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</si>
  <si>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</si>
  <si>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</si>
  <si>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</si>
  <si>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</si>
  <si>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</si>
  <si>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</si>
  <si>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</si>
  <si>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</si>
  <si>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</si>
  <si>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</si>
  <si>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</si>
  <si>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</si>
  <si>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</si>
  <si>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</si>
  <si>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</si>
  <si>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</si>
  <si>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</si>
  <si>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</si>
  <si>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</si>
  <si>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</si>
  <si>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</si>
  <si>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</si>
  <si>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</si>
  <si>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</si>
  <si>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</si>
  <si>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</si>
  <si>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</si>
  <si>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</si>
  <si>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</si>
  <si>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</si>
  <si>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</si>
  <si>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</si>
  <si>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</si>
  <si>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</si>
  <si>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</si>
  <si>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</si>
  <si>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</si>
  <si>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</si>
  <si>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</si>
  <si>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</si>
  <si>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</si>
  <si>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</si>
  <si>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</si>
  <si>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</si>
  <si>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</si>
  <si>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</si>
  <si>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</si>
  <si>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</si>
  <si>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</si>
  <si>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</si>
  <si>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</si>
  <si>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</si>
  <si>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</si>
  <si>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</si>
  <si>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</si>
  <si>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</si>
  <si>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</si>
  <si>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</si>
  <si>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</si>
  <si>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</si>
  <si>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</si>
  <si>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</si>
  <si>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</si>
  <si>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</si>
  <si>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</si>
  <si>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</si>
  <si>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</si>
  <si>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</si>
  <si>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</si>
  <si>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</si>
  <si>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</si>
  <si>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</si>
  <si>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</si>
  <si>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</si>
  <si>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</si>
  <si>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</si>
  <si>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</si>
  <si>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</si>
  <si>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</si>
  <si>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</si>
  <si>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</si>
  <si>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</si>
  <si>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</si>
  <si>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</si>
  <si>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</si>
  <si>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</si>
  <si>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</si>
  <si>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</si>
  <si>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</si>
  <si>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</si>
  <si>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</si>
  <si>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</si>
  <si>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</si>
  <si>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</si>
  <si>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</si>
  <si>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</si>
  <si>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</si>
  <si>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</si>
  <si>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</si>
  <si>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</si>
  <si>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</si>
  <si>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</si>
  <si>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</si>
  <si>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</si>
  <si>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</si>
  <si>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</si>
  <si>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</si>
  <si>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</si>
  <si>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</si>
  <si>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</si>
  <si>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</si>
  <si>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</si>
  <si>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</si>
  <si>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</si>
  <si>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</si>
  <si>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</si>
  <si>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</si>
  <si>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</si>
  <si>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</si>
  <si>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</si>
  <si>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</si>
  <si>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</si>
  <si>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</si>
  <si>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</si>
  <si>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</si>
  <si>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</si>
  <si>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</si>
  <si>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</si>
  <si>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</si>
  <si>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</si>
  <si>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</si>
  <si>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</si>
  <si>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</si>
  <si>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</si>
  <si>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</si>
  <si>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</si>
  <si>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</si>
  <si>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</si>
  <si>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</si>
  <si>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</si>
  <si>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</si>
  <si>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</si>
  <si>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</si>
  <si>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</si>
  <si>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</si>
  <si>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持ち帰り飲食サービス業</t>
    <phoneticPr fontId="2"/>
  </si>
  <si>
    <t>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</si>
  <si>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</si>
  <si>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</si>
  <si>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</si>
  <si>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</si>
  <si>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</si>
  <si>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</si>
  <si>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</si>
  <si>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</si>
  <si>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</si>
  <si>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</si>
  <si>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</si>
  <si>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</si>
  <si>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リラクゼーション業(手技を用いるもの)</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</si>
  <si>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</si>
  <si>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</si>
  <si>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</si>
  <si>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</si>
  <si>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</si>
  <si>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</si>
  <si>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</si>
  <si>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</si>
  <si>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</si>
  <si>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</si>
  <si>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</si>
  <si>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</si>
  <si>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</si>
  <si>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</si>
  <si>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</si>
  <si>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</si>
  <si>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</si>
  <si>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</si>
  <si>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</si>
  <si>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</si>
  <si>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</si>
  <si>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</si>
  <si>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</si>
  <si>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</si>
  <si>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</si>
  <si>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</si>
  <si>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</si>
  <si>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</si>
  <si>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</si>
  <si>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</si>
  <si>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</si>
  <si>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</si>
  <si>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</si>
  <si>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自動車・モータボートの競走場</t>
    <phoneticPr fontId="2"/>
  </si>
  <si>
    <t>競輪競技団</t>
    <phoneticPr fontId="2"/>
  </si>
  <si>
    <t>競馬競技団</t>
    <phoneticPr fontId="2"/>
  </si>
  <si>
    <t>自動車・モータボートの競技団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</si>
  <si>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</si>
  <si>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</si>
  <si>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</si>
  <si>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</si>
  <si>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</si>
  <si>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</si>
  <si>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</si>
  <si>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</si>
  <si>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</si>
  <si>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</si>
  <si>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</si>
  <si>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</si>
  <si>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</si>
  <si>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</si>
  <si>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</si>
  <si>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</si>
  <si>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</si>
  <si>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</si>
  <si>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</si>
  <si>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</si>
  <si>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</si>
  <si>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</si>
  <si>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</si>
  <si>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</si>
  <si>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</si>
  <si>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</si>
  <si>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</si>
  <si>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</si>
  <si>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</si>
  <si>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</si>
  <si>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</si>
  <si>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</si>
  <si>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</si>
  <si>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</si>
  <si>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</si>
  <si>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</si>
  <si>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</si>
  <si>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</si>
  <si>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</si>
  <si>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</si>
  <si>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</si>
  <si>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</si>
  <si>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</si>
  <si>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</si>
  <si>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</si>
  <si>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</si>
  <si>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</si>
  <si>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</si>
  <si>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</si>
  <si>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</si>
  <si>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</si>
  <si>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</si>
  <si>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</si>
  <si>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</si>
  <si>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</si>
  <si>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</si>
  <si>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</si>
  <si>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</si>
  <si>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</si>
  <si>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</si>
  <si>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</si>
  <si>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</si>
  <si>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</si>
  <si>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</si>
  <si>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</si>
  <si>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</si>
  <si>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</si>
  <si>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</si>
  <si>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</si>
  <si>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</si>
  <si>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</si>
  <si>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</si>
  <si>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</si>
  <si>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</si>
  <si>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</si>
  <si>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</si>
  <si>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</si>
  <si>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</si>
  <si>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</si>
  <si>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</si>
  <si>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その他の療術業</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</si>
  <si>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</si>
  <si>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</si>
  <si>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</si>
  <si>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</si>
  <si>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</si>
  <si>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</si>
  <si>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</si>
  <si>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</si>
  <si>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</si>
  <si>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</si>
  <si>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</si>
  <si>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</si>
  <si>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</si>
  <si>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消毒業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</si>
  <si>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</si>
  <si>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</si>
  <si>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</si>
  <si>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</si>
  <si>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</si>
  <si>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</si>
  <si>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</si>
  <si>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</si>
  <si>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</si>
  <si>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</si>
  <si>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</si>
  <si>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</si>
  <si>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</si>
  <si>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</si>
  <si>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</si>
  <si>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</si>
  <si>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</si>
  <si>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</si>
  <si>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</si>
  <si>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</si>
  <si>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</si>
  <si>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</si>
  <si>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</si>
  <si>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</si>
  <si>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</si>
  <si>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</si>
  <si>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</si>
  <si>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</si>
  <si>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</si>
  <si>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</si>
  <si>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</si>
  <si>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</si>
  <si>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</si>
  <si>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</si>
  <si>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</si>
  <si>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</si>
  <si>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</si>
  <si>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</si>
  <si>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</si>
  <si>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</si>
  <si>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</si>
  <si>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</si>
  <si>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</si>
  <si>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</si>
  <si>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</si>
  <si>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</si>
  <si>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</si>
  <si>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</si>
  <si>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</si>
  <si>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</si>
  <si>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</si>
  <si>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</si>
  <si>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</si>
  <si>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</si>
  <si>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</si>
  <si>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</si>
  <si>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</si>
  <si>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</si>
  <si>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</si>
  <si>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</si>
  <si>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</si>
  <si>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</si>
  <si>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</si>
  <si>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</si>
  <si>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</si>
  <si>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</si>
  <si>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</si>
  <si>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</si>
  <si>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</si>
  <si>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</si>
  <si>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</si>
  <si>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</si>
  <si>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</si>
  <si>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建物サービス業</t>
    <phoneticPr fontId="2"/>
  </si>
  <si>
    <t>ビルメンテナンス業</t>
    <phoneticPr fontId="2"/>
  </si>
  <si>
    <t>その他の建物サービス業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</si>
  <si>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</si>
  <si>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</si>
  <si>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</si>
  <si>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</si>
  <si>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</si>
  <si>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</si>
  <si>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</si>
  <si>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</si>
  <si>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</si>
  <si>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</si>
  <si>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</si>
  <si>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</si>
  <si>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</si>
  <si>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</si>
  <si>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</si>
  <si>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</si>
  <si>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</si>
  <si>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</si>
  <si>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</si>
  <si>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</si>
  <si>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</si>
  <si>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</si>
  <si>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</si>
  <si>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</si>
  <si>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</si>
  <si>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</si>
  <si>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</si>
  <si>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</si>
  <si>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</si>
  <si>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</si>
  <si>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</si>
  <si>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</si>
  <si>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</si>
  <si>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</si>
  <si>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</si>
  <si>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</si>
  <si>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</si>
  <si>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</si>
  <si>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</si>
  <si>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</si>
  <si>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</si>
  <si>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</si>
  <si>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都道府県機関</t>
    <phoneticPr fontId="2"/>
  </si>
  <si>
    <t>市町村機関</t>
    <phoneticPr fontId="2"/>
  </si>
  <si>
    <t>99　分類不能の産業</t>
    <phoneticPr fontId="2"/>
  </si>
  <si>
    <t>～</t>
    <phoneticPr fontId="2"/>
  </si>
  <si>
    <t>～</t>
    <phoneticPr fontId="2"/>
  </si>
  <si>
    <t>実績報告書（2020年度実績）</t>
    <phoneticPr fontId="2"/>
  </si>
  <si>
    <t>実績報告書（2023年度実績）</t>
    <phoneticPr fontId="2"/>
  </si>
  <si>
    <t>実績報告書（2024年度実績）</t>
    <phoneticPr fontId="2"/>
  </si>
  <si>
    <t>↓対象事業者となった年月（2019以前と入力した場合は便宜的に2019.12.31とした）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</si>
  <si>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新長期</t>
    <rPh sb="0" eb="3">
      <t>シンチョウキ</t>
    </rPh>
    <phoneticPr fontId="3"/>
  </si>
  <si>
    <t>神奈川県 環境農政局 環境部 環境課　大気・交通環境グループ</t>
    <rPh sb="15" eb="17">
      <t>カンキョウ</t>
    </rPh>
    <rPh sb="19" eb="21">
      <t>タイキ</t>
    </rPh>
    <rPh sb="22" eb="24">
      <t>コウツウ</t>
    </rPh>
    <rPh sb="24" eb="26">
      <t>カンキョウ</t>
    </rPh>
    <phoneticPr fontId="15"/>
  </si>
  <si>
    <r>
      <t>車検証を確認して転記</t>
    </r>
    <r>
      <rPr>
        <b/>
        <sz val="9"/>
        <rFont val="ＭＳ Ｐゴシック"/>
        <family val="3"/>
        <charset val="128"/>
      </rPr>
      <t>（</t>
    </r>
    <r>
      <rPr>
        <b/>
        <sz val="9"/>
        <color rgb="FFFF0000"/>
        <rFont val="ＭＳ Ｐゴシック"/>
        <family val="3"/>
        <charset val="128"/>
      </rPr>
      <t>軽自動車は報告対象外</t>
    </r>
    <r>
      <rPr>
        <b/>
        <sz val="9"/>
        <rFont val="ＭＳ Ｐゴシック"/>
        <family val="3"/>
        <charset val="128"/>
      </rPr>
      <t>）</t>
    </r>
    <rPh sb="0" eb="3">
      <t>シャケンショウ</t>
    </rPh>
    <rPh sb="4" eb="6">
      <t>カクニン</t>
    </rPh>
    <rPh sb="8" eb="10">
      <t>テンキ</t>
    </rPh>
    <phoneticPr fontId="2"/>
  </si>
  <si>
    <r>
      <rPr>
        <sz val="8"/>
        <color rgb="FFFF0000"/>
        <rFont val="ＭＳ Ｐゴシック"/>
        <family val="3"/>
        <charset val="128"/>
      </rPr>
      <t>※リストから選択※</t>
    </r>
    <r>
      <rPr>
        <sz val="8"/>
        <rFont val="ＭＳ Ｐゴシック"/>
        <family val="3"/>
        <charset val="128"/>
      </rPr>
      <t xml:space="preserve">
「普通」又は「小型」</t>
    </r>
    <rPh sb="14" eb="15">
      <t>マタ</t>
    </rPh>
    <rPh sb="17" eb="19">
      <t>コガタ</t>
    </rPh>
    <phoneticPr fontId="2"/>
  </si>
  <si>
    <r>
      <rPr>
        <sz val="8"/>
        <color rgb="FFFF0000"/>
        <rFont val="ＭＳ Ｐゴシック"/>
        <family val="3"/>
        <charset val="128"/>
      </rPr>
      <t>※リストから選択※</t>
    </r>
    <r>
      <rPr>
        <sz val="8"/>
        <rFont val="ＭＳ Ｐゴシック"/>
        <family val="3"/>
        <charset val="128"/>
      </rPr>
      <t xml:space="preserve">
「乗用」「貨物」又は「特種」</t>
    </r>
    <rPh sb="15" eb="17">
      <t>カモツ</t>
    </rPh>
    <rPh sb="18" eb="19">
      <t>マタ</t>
    </rPh>
    <rPh sb="21" eb="23">
      <t>トクシュ</t>
    </rPh>
    <phoneticPr fontId="2"/>
  </si>
  <si>
    <r>
      <t xml:space="preserve">※リストから選択※
</t>
    </r>
    <r>
      <rPr>
        <sz val="8"/>
        <rFont val="ＭＳ Ｐゴシック"/>
        <family val="3"/>
        <charset val="128"/>
      </rPr>
      <t>各種ハイブリッドは、車検証の備考欄に「ハイブリッド」と記載あり</t>
    </r>
    <rPh sb="37" eb="39">
      <t>キサイ</t>
    </rPh>
    <phoneticPr fontId="2"/>
  </si>
  <si>
    <t>現在</t>
    <rPh sb="0" eb="2">
      <t>ゲンザイ</t>
    </rPh>
    <phoneticPr fontId="2"/>
  </si>
  <si>
    <t>ハイブリッドか否か</t>
    <rPh sb="7" eb="8">
      <t>イナ</t>
    </rPh>
    <phoneticPr fontId="2"/>
  </si>
  <si>
    <t>記号
ケタ数</t>
    <rPh sb="0" eb="2">
      <t>キゴウ</t>
    </rPh>
    <rPh sb="5" eb="6">
      <t>スウ</t>
    </rPh>
    <phoneticPr fontId="2"/>
  </si>
  <si>
    <t>　※1　「j+数字4桁」になります。
　　　不明な場合は、「j9999」としてください。</t>
    <rPh sb="22" eb="24">
      <t>フメイ</t>
    </rPh>
    <rPh sb="25" eb="27">
      <t>バアイ</t>
    </rPh>
    <phoneticPr fontId="15"/>
  </si>
  <si>
    <t>⇒ｊ</t>
    <phoneticPr fontId="15"/>
  </si>
  <si>
    <t>*2 年度の途中で対象事業者となった場合は、１年分相当の走行距離及び給油量を記入する。</t>
    <rPh sb="3" eb="5">
      <t>ネンド</t>
    </rPh>
    <rPh sb="6" eb="8">
      <t>トチュウ</t>
    </rPh>
    <rPh sb="9" eb="11">
      <t>タイショウ</t>
    </rPh>
    <rPh sb="11" eb="14">
      <t>ジギョウシャ</t>
    </rPh>
    <rPh sb="18" eb="20">
      <t>バアイ</t>
    </rPh>
    <rPh sb="23" eb="25">
      <t>ネンブン</t>
    </rPh>
    <rPh sb="25" eb="27">
      <t>ソウトウ</t>
    </rPh>
    <rPh sb="28" eb="30">
      <t>ソウコウ</t>
    </rPh>
    <rPh sb="30" eb="32">
      <t>キョリ</t>
    </rPh>
    <rPh sb="32" eb="33">
      <t>オヨ</t>
    </rPh>
    <rPh sb="34" eb="36">
      <t>キュウユ</t>
    </rPh>
    <rPh sb="36" eb="37">
      <t>リョウ</t>
    </rPh>
    <rPh sb="38" eb="40">
      <t>キニュウ</t>
    </rPh>
    <phoneticPr fontId="2"/>
  </si>
  <si>
    <t>*3 車両の増減があった場合は、車両を使用（保有）していた期間の走行距離及び給油量を記入する。</t>
    <rPh sb="3" eb="5">
      <t>シャリョウ</t>
    </rPh>
    <rPh sb="6" eb="8">
      <t>ゾウゲン</t>
    </rPh>
    <rPh sb="12" eb="14">
      <t>バアイ</t>
    </rPh>
    <rPh sb="16" eb="18">
      <t>シャリョウ</t>
    </rPh>
    <rPh sb="19" eb="21">
      <t>シヨウ</t>
    </rPh>
    <rPh sb="22" eb="24">
      <t>ホユウ</t>
    </rPh>
    <rPh sb="29" eb="31">
      <t>キカン</t>
    </rPh>
    <rPh sb="32" eb="34">
      <t>ソウコウ</t>
    </rPh>
    <rPh sb="34" eb="36">
      <t>キョリ</t>
    </rPh>
    <rPh sb="36" eb="37">
      <t>オヨ</t>
    </rPh>
    <rPh sb="38" eb="40">
      <t>キュウユ</t>
    </rPh>
    <rPh sb="40" eb="41">
      <t>リョウ</t>
    </rPh>
    <rPh sb="42" eb="44">
      <t>キニュウ</t>
    </rPh>
    <phoneticPr fontId="2"/>
  </si>
  <si>
    <t>計画（車両代替計画）</t>
    <rPh sb="0" eb="2">
      <t>ケイカク</t>
    </rPh>
    <rPh sb="3" eb="5">
      <t>シャリョウ</t>
    </rPh>
    <rPh sb="5" eb="7">
      <t>ダイタイ</t>
    </rPh>
    <rPh sb="7" eb="9">
      <t>ケイカク</t>
    </rPh>
    <phoneticPr fontId="15"/>
  </si>
  <si>
    <t>実績（車両代替実績）</t>
    <rPh sb="0" eb="2">
      <t>ジッセキ</t>
    </rPh>
    <rPh sb="3" eb="5">
      <t>シャリョウ</t>
    </rPh>
    <rPh sb="5" eb="7">
      <t>ダイタイ</t>
    </rPh>
    <rPh sb="7" eb="9">
      <t>ジッセキ</t>
    </rPh>
    <phoneticPr fontId="15"/>
  </si>
  <si>
    <t>2019以前</t>
  </si>
  <si>
    <r>
      <t>　この様式は、</t>
    </r>
    <r>
      <rPr>
        <b/>
        <sz val="12"/>
        <rFont val="ＭＳ 明朝"/>
        <family val="1"/>
        <charset val="128"/>
      </rPr>
      <t>「200事業所・自動車2000台」</t>
    </r>
    <r>
      <rPr>
        <sz val="12"/>
        <rFont val="ＭＳ 明朝"/>
        <family val="1"/>
        <charset val="128"/>
      </rPr>
      <t>の事業者向けのものになります。</t>
    </r>
    <rPh sb="3" eb="5">
      <t>ヨウシキ</t>
    </rPh>
    <rPh sb="25" eb="28">
      <t>ジギョウシャ</t>
    </rPh>
    <rPh sb="28" eb="29">
      <t>ム</t>
    </rPh>
    <phoneticPr fontId="15"/>
  </si>
  <si>
    <t>　他にも、「150事業所・自動車500台」、「250事業所・自動車5,000台」、「250事業所・自動車10,000台」
　のものがあります。事業者の現状にあわせて選択してください。</t>
    <rPh sb="1" eb="2">
      <t>ホカ</t>
    </rPh>
    <rPh sb="26" eb="29">
      <t>ジギョウショ</t>
    </rPh>
    <rPh sb="30" eb="33">
      <t>ジドウシャ</t>
    </rPh>
    <rPh sb="38" eb="39">
      <t>ダイ</t>
    </rPh>
    <rPh sb="71" eb="74">
      <t>ジギョウシャ</t>
    </rPh>
    <rPh sb="75" eb="77">
      <t>ゲンジョウ</t>
    </rPh>
    <rPh sb="82" eb="84">
      <t>センタク</t>
    </rPh>
    <phoneticPr fontId="15"/>
  </si>
  <si>
    <t>車両情報　（い）～（お）、（き）～（す）</t>
    <phoneticPr fontId="2"/>
  </si>
  <si>
    <t>走行距離、給油量　（た）、（ち）</t>
    <phoneticPr fontId="2"/>
  </si>
  <si>
    <t>の直近１年分相当</t>
    <rPh sb="1" eb="3">
      <t>チョッキン</t>
    </rPh>
    <rPh sb="4" eb="6">
      <t>ネンブン</t>
    </rPh>
    <rPh sb="6" eb="8">
      <t>ソウトウ</t>
    </rPh>
    <phoneticPr fontId="2"/>
  </si>
  <si>
    <t>（い）の事業所における使用開始年月</t>
    <rPh sb="4" eb="7">
      <t>ジギョウショ</t>
    </rPh>
    <rPh sb="11" eb="13">
      <t>シヨウ</t>
    </rPh>
    <rPh sb="13" eb="15">
      <t>カイシ</t>
    </rPh>
    <rPh sb="15" eb="17">
      <t>ネンゲツ</t>
    </rPh>
    <phoneticPr fontId="2"/>
  </si>
  <si>
    <t>事業所台帳の番号</t>
    <rPh sb="0" eb="3">
      <t>ジギョウショ</t>
    </rPh>
    <rPh sb="3" eb="5">
      <t>ダイチョウ</t>
    </rPh>
    <rPh sb="6" eb="8">
      <t>バンゴウ</t>
    </rPh>
    <phoneticPr fontId="2"/>
  </si>
  <si>
    <t>7HE</t>
    <phoneticPr fontId="3"/>
  </si>
  <si>
    <t>7GE</t>
    <phoneticPr fontId="3"/>
  </si>
  <si>
    <t>7FE</t>
    <phoneticPr fontId="3"/>
  </si>
  <si>
    <t>7EE</t>
    <phoneticPr fontId="3"/>
  </si>
  <si>
    <t>7DE</t>
    <phoneticPr fontId="3"/>
  </si>
  <si>
    <t>7BE</t>
  </si>
  <si>
    <t>7CE</t>
    <phoneticPr fontId="3"/>
  </si>
  <si>
    <t>7AE</t>
  </si>
  <si>
    <t>7ME</t>
    <phoneticPr fontId="3"/>
  </si>
  <si>
    <t>7LE</t>
  </si>
  <si>
    <t>7HF</t>
    <phoneticPr fontId="3"/>
  </si>
  <si>
    <t>7GF</t>
    <phoneticPr fontId="3"/>
  </si>
  <si>
    <t>7FF</t>
    <phoneticPr fontId="3"/>
  </si>
  <si>
    <t>7EF</t>
    <phoneticPr fontId="3"/>
  </si>
  <si>
    <t>7BF</t>
    <phoneticPr fontId="3"/>
  </si>
  <si>
    <t>7AF</t>
    <phoneticPr fontId="3"/>
  </si>
  <si>
    <t>7LF</t>
    <phoneticPr fontId="3"/>
  </si>
  <si>
    <t>7DF</t>
    <phoneticPr fontId="3"/>
  </si>
  <si>
    <t>7CF</t>
    <phoneticPr fontId="3"/>
  </si>
  <si>
    <t>7MF</t>
    <phoneticPr fontId="3"/>
  </si>
  <si>
    <t>バス貨物2.5～3.5t(ガソリン)</t>
  </si>
  <si>
    <t>7HA</t>
    <phoneticPr fontId="3"/>
  </si>
  <si>
    <t>7GA</t>
    <phoneticPr fontId="3"/>
  </si>
  <si>
    <t>7FA</t>
    <phoneticPr fontId="3"/>
  </si>
  <si>
    <t>7EA</t>
    <phoneticPr fontId="3"/>
  </si>
  <si>
    <t>7BA</t>
    <phoneticPr fontId="3"/>
  </si>
  <si>
    <t>7AA</t>
    <phoneticPr fontId="3"/>
  </si>
  <si>
    <t>7LA</t>
    <phoneticPr fontId="3"/>
  </si>
  <si>
    <t>7DA</t>
    <phoneticPr fontId="3"/>
  </si>
  <si>
    <t>7CA</t>
    <phoneticPr fontId="3"/>
  </si>
  <si>
    <t>7MA</t>
    <phoneticPr fontId="3"/>
  </si>
  <si>
    <t>2文字目</t>
    <rPh sb="1" eb="4">
      <t>モジメ</t>
    </rPh>
    <phoneticPr fontId="2"/>
  </si>
  <si>
    <t>前年度台帳</t>
    <rPh sb="0" eb="3">
      <t>ゼンネンド</t>
    </rPh>
    <rPh sb="3" eb="5">
      <t>ダイチョウ</t>
    </rPh>
    <phoneticPr fontId="2"/>
  </si>
  <si>
    <t>実績報告書（2023年度実績）</t>
  </si>
  <si>
    <t>ID</t>
    <phoneticPr fontId="2"/>
  </si>
  <si>
    <t>j</t>
    <phoneticPr fontId="2"/>
  </si>
  <si>
    <r>
      <t>車検証を確認して転記</t>
    </r>
    <r>
      <rPr>
        <b/>
        <sz val="9"/>
        <rFont val="ＭＳ Ｐゴシック"/>
        <family val="3"/>
        <charset val="128"/>
      </rPr>
      <t>（</t>
    </r>
    <r>
      <rPr>
        <b/>
        <sz val="9"/>
        <color rgb="FFFF0000"/>
        <rFont val="ＭＳ Ｐゴシック"/>
        <family val="3"/>
        <charset val="128"/>
      </rPr>
      <t>軽自動車（型式記号３ケタ目がＤ）は報告対象外　</t>
    </r>
    <r>
      <rPr>
        <b/>
        <sz val="9"/>
        <rFont val="ＭＳ Ｐゴシック"/>
        <family val="3"/>
        <charset val="128"/>
      </rPr>
      <t>）</t>
    </r>
    <rPh sb="0" eb="3">
      <t>シャケンショウ</t>
    </rPh>
    <rPh sb="4" eb="6">
      <t>カクニン</t>
    </rPh>
    <rPh sb="8" eb="10">
      <t>テンキ</t>
    </rPh>
    <rPh sb="18" eb="20">
      <t>キゴウ</t>
    </rPh>
    <rPh sb="23" eb="24">
      <t>メ</t>
    </rPh>
    <phoneticPr fontId="2"/>
  </si>
  <si>
    <t>平成・令和○年○月</t>
    <rPh sb="0" eb="2">
      <t>ヘイセイ</t>
    </rPh>
    <rPh sb="3" eb="5">
      <t>レイワ</t>
    </rPh>
    <rPh sb="6" eb="7">
      <t>ネン</t>
    </rPh>
    <rPh sb="8" eb="9">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</si>
</sst>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00"/>
    <numFmt numFmtId="177" formatCode="[$-411]ggge&quot;年&quot;m&quot;月&quot;"/>
    <numFmt numFmtId="178" formatCode="0_);[Red]\(0\)"/>
    <numFmt numFmtId="179" formatCode="0_ "/>
    <numFmt numFmtId="180" formatCode="#,##0_ "/>
    <numFmt numFmtId="181" formatCode="#,##0_);[Red]\(#,##0\)"/>
    <numFmt numFmtId="182" formatCode="&quot;平成&quot;0&quot;年度&quot;"/>
    <numFmt numFmtId="183" formatCode="#,##0.0_);[Red]\(#,##0.0\)"/>
    <numFmt numFmtId="184" formatCode="[&lt;=999]000;[&lt;=9999]000\-00;000\-0000"/>
    <numFmt numFmtId="185" formatCode="#,##0.00_);[Red]\(#,##0.00\)"/>
    <numFmt numFmtId="186" formatCode="[$-411]ge\.m\.d;@"/>
    <numFmt numFmtId="187" formatCode="0&quot;年度&quot;"/>
    <numFmt numFmtId="188" formatCode="[$-F800]dddd\,\ mmmm\ dd\,\ yyyy"/>
  </numFmts>
  <fonts count="75">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1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11"/>
      <name val="ＭＳ 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
      <b/>
      <sz val="9"/>
      <color rgb="FFFF0000"/>
      <name val="ＭＳ Ｐゴシック"/>
      <family val="3"/>
      <charset val="128"/>
    </font>
    <font>
      <b/>
      <sz val="9"/>
      <color indexed="81"/>
      <name val="ＭＳ Ｐゴシック"/>
      <family val="3"/>
      <charset val="128"/>
    </font>
    <font>
      <b/>
      <sz val="8"/>
      <color theme="1"/>
      <name val="ＭＳ Ｐゴシック"/>
      <family val="3"/>
      <charset val="128"/>
    </font>
    <font>
      <sz val="9"/>
      <color indexed="81"/>
      <name val="MS P ゴシック"/>
      <family val="3"/>
      <charset val="128"/>
    </font>
    <font>
      <sz val="28"/>
      <name val="ＭＳ Ｐゴシック"/>
      <family val="3"/>
      <charset val="128"/>
    </font>
    <font>
      <b/>
      <sz val="9"/>
      <color indexed="81"/>
      <name val="MS P ゴシック"/>
      <family val="3"/>
      <charset val="128"/>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
      <patternFill patternType="solid">
        <fgColor theme="9" tint="0.79998168889431442"/>
        <bgColor indexed="64"/>
      </patternFill>
    </fill>
    <fill>
      <patternFill patternType="solid">
        <fgColor rgb="FF66FF33"/>
        <bgColor indexed="64"/>
      </patternFill>
    </fill>
    <fill>
      <patternFill patternType="solid">
        <fgColor theme="9" tint="0.59999389629810485"/>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rgb="FFFF0000"/>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42" fillId="11" borderId="0" applyNumberFormat="0" applyBorder="0" applyAlignment="0" applyProtection="0">
      <alignment vertical="center"/>
    </xf>
    <xf numFmtId="38" fontId="1" fillId="0" borderId="0" applyFont="0" applyFill="0" applyBorder="0" applyAlignment="0" applyProtection="0"/>
    <xf numFmtId="0" fontId="24" fillId="0" borderId="0">
      <alignment vertical="center"/>
    </xf>
    <xf numFmtId="0" fontId="22" fillId="0" borderId="0"/>
    <xf numFmtId="0" fontId="1" fillId="0" borderId="0"/>
  </cellStyleXfs>
  <cellXfs count="1164">
    <xf numFmtId="0" fontId="0" fillId="0" borderId="0" xfId="0"/>
    <xf numFmtId="0" fontId="3" fillId="0" borderId="0" xfId="0" applyFont="1"/>
    <xf numFmtId="0" fontId="3" fillId="0" borderId="0" xfId="0" applyFont="1" applyBorder="1"/>
    <xf numFmtId="0" fontId="0" fillId="0" borderId="1" xfId="0" applyBorder="1" applyAlignment="1">
      <alignment vertical="center"/>
    </xf>
    <xf numFmtId="0" fontId="0" fillId="0" borderId="0" xfId="0" applyAlignment="1">
      <alignment vertical="center"/>
    </xf>
    <xf numFmtId="0" fontId="6" fillId="0" borderId="1" xfId="0" applyFont="1" applyBorder="1"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pplyProtection="1">
      <alignment vertical="center"/>
    </xf>
    <xf numFmtId="0" fontId="0" fillId="0" borderId="0" xfId="0" applyAlignment="1" applyProtection="1">
      <alignment vertical="center"/>
    </xf>
    <xf numFmtId="0" fontId="10" fillId="0" borderId="0" xfId="0" applyFont="1" applyAlignment="1" applyProtection="1">
      <alignment vertical="center"/>
    </xf>
    <xf numFmtId="0" fontId="0" fillId="0" borderId="0" xfId="0" applyProtection="1"/>
    <xf numFmtId="0" fontId="20" fillId="0" borderId="0" xfId="0" applyFont="1"/>
    <xf numFmtId="0" fontId="3" fillId="0" borderId="0" xfId="0" applyFont="1" applyProtection="1"/>
    <xf numFmtId="0" fontId="3" fillId="0" borderId="8"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8" fillId="0" borderId="0" xfId="0" applyFont="1" applyFill="1" applyAlignment="1" applyProtection="1">
      <alignment vertical="center"/>
    </xf>
    <xf numFmtId="0" fontId="0" fillId="0" borderId="12" xfId="0" applyBorder="1" applyAlignment="1">
      <alignment vertical="center"/>
    </xf>
    <xf numFmtId="0" fontId="0" fillId="0" borderId="10" xfId="0" applyBorder="1" applyAlignment="1">
      <alignment vertic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4" fillId="0" borderId="0" xfId="4">
      <alignment vertical="center"/>
    </xf>
    <xf numFmtId="0" fontId="0" fillId="0" borderId="0" xfId="0" applyFill="1" applyProtection="1"/>
    <xf numFmtId="0" fontId="16" fillId="0" borderId="0" xfId="0" applyFont="1"/>
    <xf numFmtId="0" fontId="5" fillId="0" borderId="0" xfId="0" applyFont="1"/>
    <xf numFmtId="0" fontId="5" fillId="0" borderId="13"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0" fillId="0" borderId="0" xfId="0" applyBorder="1" applyAlignment="1" applyProtection="1"/>
    <xf numFmtId="0" fontId="1" fillId="2" borderId="28" xfId="0" applyFont="1" applyFill="1" applyBorder="1" applyAlignment="1"/>
    <xf numFmtId="0" fontId="1" fillId="2" borderId="21" xfId="0" applyFont="1" applyFill="1" applyBorder="1" applyAlignment="1"/>
    <xf numFmtId="0" fontId="1" fillId="2" borderId="29" xfId="0" applyFont="1" applyFill="1" applyBorder="1" applyAlignment="1"/>
    <xf numFmtId="0" fontId="1" fillId="2" borderId="30" xfId="0" applyFont="1" applyFill="1" applyBorder="1" applyAlignment="1"/>
    <xf numFmtId="0" fontId="1" fillId="2" borderId="0" xfId="0" applyFont="1" applyFill="1" applyBorder="1" applyAlignment="1"/>
    <xf numFmtId="0" fontId="1" fillId="2" borderId="31" xfId="0" applyFont="1" applyFill="1" applyBorder="1" applyAlignment="1"/>
    <xf numFmtId="0" fontId="1" fillId="2" borderId="32" xfId="0" applyFont="1" applyFill="1" applyBorder="1" applyAlignment="1"/>
    <xf numFmtId="0" fontId="1" fillId="2" borderId="33" xfId="0" applyFont="1" applyFill="1" applyBorder="1" applyAlignment="1"/>
    <xf numFmtId="0" fontId="1" fillId="2" borderId="34" xfId="0" applyFont="1" applyFill="1" applyBorder="1" applyAlignment="1"/>
    <xf numFmtId="0" fontId="8" fillId="2" borderId="35" xfId="0" applyFont="1" applyFill="1" applyBorder="1" applyAlignment="1" applyProtection="1">
      <alignment horizontal="center" vertical="center"/>
    </xf>
    <xf numFmtId="0" fontId="8" fillId="2" borderId="0" xfId="0" applyFont="1" applyFill="1" applyAlignment="1" applyProtection="1">
      <alignment vertical="center"/>
    </xf>
    <xf numFmtId="0" fontId="10"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shrinkToFit="1"/>
    </xf>
    <xf numFmtId="0" fontId="11" fillId="2" borderId="23" xfId="0" applyFont="1" applyFill="1" applyBorder="1" applyAlignment="1" applyProtection="1">
      <alignment vertical="center"/>
    </xf>
    <xf numFmtId="0" fontId="8" fillId="2" borderId="36"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35" xfId="0" applyFont="1" applyFill="1" applyBorder="1" applyAlignment="1" applyProtection="1">
      <alignment vertical="center"/>
    </xf>
    <xf numFmtId="0" fontId="25" fillId="0" borderId="0" xfId="4" applyFont="1">
      <alignment vertical="center"/>
    </xf>
    <xf numFmtId="0" fontId="24" fillId="3" borderId="1" xfId="4" applyFill="1" applyBorder="1">
      <alignment vertical="center"/>
    </xf>
    <xf numFmtId="0" fontId="8" fillId="2" borderId="38" xfId="0" applyFont="1" applyFill="1" applyBorder="1" applyAlignment="1" applyProtection="1">
      <alignment vertical="center"/>
    </xf>
    <xf numFmtId="0" fontId="8" fillId="2" borderId="0" xfId="0" applyFont="1" applyFill="1" applyAlignment="1" applyProtection="1">
      <alignment vertical="center"/>
      <protection locked="0"/>
    </xf>
    <xf numFmtId="0" fontId="8" fillId="2" borderId="0" xfId="0" applyFont="1" applyFill="1" applyAlignment="1" applyProtection="1">
      <alignment vertical="center" shrinkToFit="1"/>
    </xf>
    <xf numFmtId="0" fontId="8" fillId="2" borderId="39" xfId="0" applyFont="1" applyFill="1" applyBorder="1" applyAlignment="1" applyProtection="1">
      <alignment vertical="center"/>
    </xf>
    <xf numFmtId="0" fontId="8" fillId="2" borderId="12" xfId="0" applyFont="1" applyFill="1" applyBorder="1" applyAlignment="1" applyProtection="1">
      <alignment vertical="center"/>
    </xf>
    <xf numFmtId="0" fontId="8" fillId="2" borderId="0" xfId="0" applyFont="1" applyFill="1" applyAlignment="1" applyProtection="1">
      <alignment horizontal="right" vertical="center"/>
    </xf>
    <xf numFmtId="0" fontId="24" fillId="0" borderId="0" xfId="4" applyAlignment="1">
      <alignment vertical="center"/>
    </xf>
    <xf numFmtId="0" fontId="16" fillId="0" borderId="26" xfId="0" applyFont="1" applyBorder="1" applyAlignment="1">
      <alignment vertical="center"/>
    </xf>
    <xf numFmtId="0" fontId="1" fillId="0" borderId="26" xfId="0" applyFont="1" applyBorder="1" applyAlignment="1">
      <alignment vertical="center"/>
    </xf>
    <xf numFmtId="0" fontId="1" fillId="0" borderId="0" xfId="0" applyFont="1" applyBorder="1" applyAlignment="1">
      <alignment vertical="center"/>
    </xf>
    <xf numFmtId="0" fontId="3" fillId="0" borderId="0" xfId="0" applyFont="1" applyBorder="1" applyAlignment="1">
      <alignment vertical="center"/>
    </xf>
    <xf numFmtId="0" fontId="26" fillId="0" borderId="0" xfId="0" applyFont="1"/>
    <xf numFmtId="0" fontId="0" fillId="2" borderId="0" xfId="0" applyFill="1" applyAlignment="1" applyProtection="1">
      <alignment vertical="center"/>
    </xf>
    <xf numFmtId="0" fontId="1" fillId="2" borderId="0" xfId="0" applyFont="1" applyFill="1" applyAlignment="1" applyProtection="1">
      <alignment vertical="center"/>
    </xf>
    <xf numFmtId="0" fontId="14" fillId="2" borderId="0" xfId="0" applyFont="1" applyFill="1" applyAlignment="1" applyProtection="1">
      <alignment vertical="center"/>
    </xf>
    <xf numFmtId="0" fontId="6" fillId="0" borderId="11" xfId="0" applyFont="1" applyBorder="1" applyAlignment="1">
      <alignment vertical="center"/>
    </xf>
    <xf numFmtId="0" fontId="0" fillId="0" borderId="11" xfId="0" applyBorder="1" applyAlignment="1">
      <alignment vertical="center"/>
    </xf>
    <xf numFmtId="0" fontId="0" fillId="0" borderId="40" xfId="0" applyBorder="1" applyAlignment="1">
      <alignment vertical="center"/>
    </xf>
    <xf numFmtId="0" fontId="0" fillId="4" borderId="1" xfId="0" applyFill="1" applyBorder="1"/>
    <xf numFmtId="0" fontId="5" fillId="4" borderId="21"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right" vertical="center"/>
    </xf>
    <xf numFmtId="0" fontId="14" fillId="4" borderId="0" xfId="0" applyFont="1" applyFill="1" applyAlignment="1">
      <alignment vertical="center"/>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8" xfId="0" applyFont="1" applyFill="1" applyBorder="1" applyAlignment="1">
      <alignment vertical="center"/>
    </xf>
    <xf numFmtId="0" fontId="3" fillId="4" borderId="49" xfId="0" applyFont="1" applyFill="1" applyBorder="1" applyAlignment="1">
      <alignment vertical="center" wrapText="1"/>
    </xf>
    <xf numFmtId="0" fontId="3" fillId="4" borderId="50" xfId="0" applyFont="1" applyFill="1" applyBorder="1" applyAlignment="1">
      <alignment vertical="center" wrapText="1"/>
    </xf>
    <xf numFmtId="0" fontId="3" fillId="4"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3"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52" xfId="0" applyFont="1" applyFill="1" applyBorder="1" applyAlignment="1">
      <alignment horizontal="center" vertical="center"/>
    </xf>
    <xf numFmtId="0" fontId="4" fillId="4" borderId="2" xfId="0" applyFont="1" applyFill="1" applyBorder="1" applyAlignment="1" applyProtection="1">
      <alignment vertical="center" wrapText="1"/>
    </xf>
    <xf numFmtId="0" fontId="0" fillId="4" borderId="8" xfId="0"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pplyProtection="1">
      <alignment horizontal="center" vertical="center"/>
    </xf>
    <xf numFmtId="0" fontId="0" fillId="4" borderId="6" xfId="0" applyFill="1" applyBorder="1" applyAlignment="1" applyProtection="1">
      <alignment horizontal="center" vertical="center"/>
    </xf>
    <xf numFmtId="0" fontId="24"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79"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79" fontId="0" fillId="8" borderId="9" xfId="0" applyNumberFormat="1" applyFill="1" applyBorder="1" applyAlignment="1" applyProtection="1">
      <alignment vertical="center"/>
      <protection locked="0"/>
    </xf>
    <xf numFmtId="0" fontId="3" fillId="8" borderId="58"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8" xfId="0" applyFont="1" applyFill="1" applyBorder="1" applyAlignment="1" applyProtection="1">
      <alignment vertical="center" shrinkToFit="1"/>
      <protection locked="0"/>
    </xf>
    <xf numFmtId="0" fontId="3" fillId="8" borderId="38" xfId="0" applyFont="1" applyFill="1" applyBorder="1" applyAlignment="1" applyProtection="1">
      <alignment vertical="center"/>
      <protection locked="0"/>
    </xf>
    <xf numFmtId="0" fontId="3" fillId="8" borderId="35" xfId="0" applyFont="1" applyFill="1" applyBorder="1" applyAlignment="1" applyProtection="1">
      <alignment vertical="center"/>
      <protection locked="0"/>
    </xf>
    <xf numFmtId="0" fontId="3" fillId="8" borderId="59"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5" fillId="8" borderId="41" xfId="0" applyFont="1" applyFill="1" applyBorder="1" applyAlignment="1" applyProtection="1">
      <alignment horizontal="center" vertical="center" wrapText="1"/>
      <protection locked="0"/>
    </xf>
    <xf numFmtId="0" fontId="5" fillId="8" borderId="60"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4"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1" fillId="8" borderId="41" xfId="0" applyFont="1" applyFill="1" applyBorder="1" applyAlignment="1" applyProtection="1">
      <alignment horizontal="center" vertical="center" wrapText="1"/>
      <protection locked="0"/>
    </xf>
    <xf numFmtId="0" fontId="1" fillId="8" borderId="60"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179" fontId="0" fillId="8" borderId="5" xfId="0" applyNumberFormat="1" applyFill="1" applyBorder="1" applyAlignment="1" applyProtection="1">
      <alignment vertical="center"/>
      <protection locked="0"/>
    </xf>
    <xf numFmtId="179" fontId="0" fillId="8" borderId="7" xfId="0" applyNumberFormat="1" applyFill="1" applyBorder="1" applyAlignment="1" applyProtection="1">
      <alignment vertical="center"/>
      <protection locked="0"/>
    </xf>
    <xf numFmtId="0" fontId="0" fillId="2" borderId="1" xfId="0" applyFill="1" applyBorder="1" applyAlignment="1" applyProtection="1">
      <alignment vertical="center" wrapText="1"/>
    </xf>
    <xf numFmtId="0" fontId="0" fillId="2" borderId="1" xfId="0" applyFill="1" applyBorder="1" applyAlignment="1" applyProtection="1">
      <alignment vertical="center" shrinkToFit="1"/>
    </xf>
    <xf numFmtId="0" fontId="3" fillId="0" borderId="0" xfId="0" applyFont="1" applyAlignment="1">
      <alignment horizontal="center"/>
    </xf>
    <xf numFmtId="0" fontId="3" fillId="0" borderId="0" xfId="0" applyFont="1" applyAlignment="1">
      <alignment wrapText="1"/>
    </xf>
    <xf numFmtId="0" fontId="3" fillId="0" borderId="51" xfId="0" applyFont="1" applyBorder="1" applyAlignment="1">
      <alignment horizontal="center" vertical="center"/>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22" xfId="0" applyFont="1" applyBorder="1" applyAlignment="1">
      <alignment horizontal="center" vertical="center"/>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Border="1" applyAlignment="1">
      <alignment horizontal="center" wrapText="1"/>
    </xf>
    <xf numFmtId="0" fontId="3" fillId="0" borderId="67" xfId="0" applyFont="1" applyBorder="1" applyAlignment="1">
      <alignment horizontal="center" wrapText="1"/>
    </xf>
    <xf numFmtId="0" fontId="3" fillId="0" borderId="61" xfId="5" applyFont="1" applyBorder="1"/>
    <xf numFmtId="0" fontId="3" fillId="0" borderId="68" xfId="5" applyFont="1" applyBorder="1" applyAlignment="1">
      <alignment horizontal="center"/>
    </xf>
    <xf numFmtId="0" fontId="3" fillId="0" borderId="61" xfId="5" applyFont="1" applyBorder="1" applyAlignment="1">
      <alignment horizontal="center"/>
    </xf>
    <xf numFmtId="0" fontId="3" fillId="0" borderId="69" xfId="5" applyFont="1" applyBorder="1" applyAlignment="1">
      <alignment horizontal="center"/>
    </xf>
    <xf numFmtId="0" fontId="3" fillId="0" borderId="67" xfId="5" applyFont="1" applyBorder="1"/>
    <xf numFmtId="0" fontId="3" fillId="0" borderId="70" xfId="5" applyFont="1" applyBorder="1" applyAlignment="1">
      <alignment horizontal="center"/>
    </xf>
    <xf numFmtId="0" fontId="3" fillId="0" borderId="71" xfId="5" applyFont="1" applyBorder="1" applyAlignment="1">
      <alignment horizontal="center"/>
    </xf>
    <xf numFmtId="2" fontId="3" fillId="0" borderId="71" xfId="5" applyNumberFormat="1" applyFont="1" applyBorder="1" applyAlignment="1">
      <alignment horizontal="center"/>
    </xf>
    <xf numFmtId="176" fontId="3" fillId="0" borderId="72" xfId="5" applyNumberFormat="1" applyFont="1" applyBorder="1" applyAlignment="1">
      <alignment horizontal="center"/>
    </xf>
    <xf numFmtId="0" fontId="3" fillId="0" borderId="11" xfId="0" applyFont="1" applyBorder="1"/>
    <xf numFmtId="0" fontId="3" fillId="0" borderId="43" xfId="0" applyFont="1" applyBorder="1"/>
    <xf numFmtId="0" fontId="3" fillId="0" borderId="8" xfId="0" applyFont="1" applyBorder="1"/>
    <xf numFmtId="0" fontId="3" fillId="0" borderId="1" xfId="0" applyFont="1" applyBorder="1"/>
    <xf numFmtId="0" fontId="3" fillId="0" borderId="73" xfId="5" applyFont="1" applyBorder="1" applyAlignment="1">
      <alignment horizontal="center"/>
    </xf>
    <xf numFmtId="0" fontId="3" fillId="0" borderId="74" xfId="5" applyFont="1" applyBorder="1" applyAlignment="1">
      <alignment horizontal="center"/>
    </xf>
    <xf numFmtId="2" fontId="3" fillId="0" borderId="75" xfId="5" applyNumberFormat="1" applyFont="1" applyBorder="1" applyAlignment="1">
      <alignment horizontal="center"/>
    </xf>
    <xf numFmtId="0" fontId="3" fillId="0" borderId="69" xfId="5" applyFont="1" applyBorder="1"/>
    <xf numFmtId="0" fontId="3" fillId="0" borderId="76" xfId="5" applyFont="1" applyBorder="1" applyAlignment="1">
      <alignment horizontal="center"/>
    </xf>
    <xf numFmtId="2" fontId="3" fillId="0" borderId="74" xfId="5" applyNumberFormat="1" applyFont="1" applyBorder="1" applyAlignment="1">
      <alignment horizontal="center"/>
    </xf>
    <xf numFmtId="176" fontId="3" fillId="0" borderId="75" xfId="5" applyNumberFormat="1" applyFont="1" applyBorder="1" applyAlignment="1">
      <alignment horizontal="center"/>
    </xf>
    <xf numFmtId="0" fontId="3" fillId="0" borderId="38" xfId="0" applyFont="1" applyBorder="1"/>
    <xf numFmtId="0" fontId="3" fillId="0" borderId="77" xfId="5" applyFont="1" applyBorder="1" applyAlignment="1">
      <alignment horizontal="center"/>
    </xf>
    <xf numFmtId="0" fontId="3" fillId="0" borderId="23" xfId="5" applyFont="1" applyBorder="1"/>
    <xf numFmtId="0" fontId="3" fillId="0" borderId="78" xfId="5" applyFont="1" applyBorder="1" applyAlignment="1">
      <alignment horizontal="center"/>
    </xf>
    <xf numFmtId="2" fontId="3" fillId="0" borderId="79" xfId="5" applyNumberFormat="1" applyFont="1" applyBorder="1" applyAlignment="1">
      <alignment horizontal="center"/>
    </xf>
    <xf numFmtId="0" fontId="3" fillId="0" borderId="80" xfId="5" applyFont="1" applyBorder="1"/>
    <xf numFmtId="0" fontId="3" fillId="0" borderId="81" xfId="5" applyFont="1" applyBorder="1" applyAlignment="1">
      <alignment horizontal="center"/>
    </xf>
    <xf numFmtId="0" fontId="3" fillId="0" borderId="11" xfId="5" applyFont="1" applyBorder="1" applyAlignment="1">
      <alignment horizontal="center"/>
    </xf>
    <xf numFmtId="2" fontId="3" fillId="0" borderId="80" xfId="5" applyNumberFormat="1" applyFont="1" applyBorder="1" applyAlignment="1">
      <alignment horizontal="center"/>
    </xf>
    <xf numFmtId="0" fontId="3" fillId="0" borderId="82" xfId="0" applyFont="1" applyBorder="1"/>
    <xf numFmtId="0" fontId="3" fillId="0" borderId="83" xfId="5" applyFont="1" applyBorder="1" applyAlignment="1">
      <alignment horizontal="center"/>
    </xf>
    <xf numFmtId="0" fontId="3" fillId="0" borderId="84" xfId="5" applyFont="1" applyBorder="1" applyAlignment="1">
      <alignment horizontal="center"/>
    </xf>
    <xf numFmtId="2" fontId="3" fillId="0" borderId="84" xfId="5" applyNumberFormat="1" applyFont="1" applyBorder="1" applyAlignment="1">
      <alignment horizontal="center"/>
    </xf>
    <xf numFmtId="176" fontId="3" fillId="0" borderId="85" xfId="5" applyNumberFormat="1" applyFont="1" applyBorder="1" applyAlignment="1">
      <alignment horizontal="center"/>
    </xf>
    <xf numFmtId="0" fontId="3" fillId="0" borderId="86" xfId="5" applyFont="1" applyBorder="1" applyAlignment="1">
      <alignment horizontal="center"/>
    </xf>
    <xf numFmtId="0" fontId="3" fillId="0" borderId="87" xfId="5" applyFont="1" applyBorder="1" applyAlignment="1">
      <alignment horizontal="center"/>
    </xf>
    <xf numFmtId="0" fontId="3" fillId="0" borderId="74" xfId="5" applyFont="1" applyBorder="1" applyAlignment="1">
      <alignment horizontal="center" wrapText="1"/>
    </xf>
    <xf numFmtId="2" fontId="3" fillId="0" borderId="85" xfId="5" applyNumberFormat="1" applyFont="1" applyBorder="1" applyAlignment="1">
      <alignment horizontal="center"/>
    </xf>
    <xf numFmtId="2" fontId="3" fillId="0" borderId="86" xfId="5" applyNumberFormat="1" applyFont="1" applyBorder="1" applyAlignment="1">
      <alignment horizontal="center"/>
    </xf>
    <xf numFmtId="176" fontId="3" fillId="0" borderId="88" xfId="5" applyNumberFormat="1" applyFont="1" applyBorder="1" applyAlignment="1">
      <alignment horizontal="center"/>
    </xf>
    <xf numFmtId="0" fontId="3" fillId="0" borderId="82" xfId="5" applyFont="1" applyBorder="1"/>
    <xf numFmtId="0" fontId="3" fillId="0" borderId="89" xfId="5" applyFont="1" applyBorder="1" applyAlignment="1">
      <alignment horizontal="center"/>
    </xf>
    <xf numFmtId="2" fontId="3" fillId="0" borderId="72" xfId="5" applyNumberFormat="1" applyFont="1" applyBorder="1" applyAlignment="1">
      <alignment horizontal="center"/>
    </xf>
    <xf numFmtId="0" fontId="3" fillId="0" borderId="61" xfId="5" applyFont="1" applyBorder="1" applyAlignment="1">
      <alignment horizontal="left"/>
    </xf>
    <xf numFmtId="0" fontId="3" fillId="0" borderId="69" xfId="0" applyFont="1" applyBorder="1"/>
    <xf numFmtId="0" fontId="3" fillId="0" borderId="80" xfId="5" applyFont="1" applyBorder="1" applyAlignment="1">
      <alignment horizontal="left"/>
    </xf>
    <xf numFmtId="0" fontId="3" fillId="0" borderId="90" xfId="5" applyFont="1" applyBorder="1"/>
    <xf numFmtId="2" fontId="3" fillId="0" borderId="69" xfId="5" applyNumberFormat="1" applyFont="1" applyBorder="1" applyAlignment="1">
      <alignment horizontal="center"/>
    </xf>
    <xf numFmtId="0" fontId="3" fillId="0" borderId="91" xfId="5" applyFont="1" applyBorder="1" applyAlignment="1">
      <alignment horizontal="center"/>
    </xf>
    <xf numFmtId="0" fontId="3" fillId="0" borderId="41" xfId="5" applyFont="1" applyBorder="1" applyAlignment="1">
      <alignment horizontal="center"/>
    </xf>
    <xf numFmtId="2" fontId="3" fillId="0" borderId="67" xfId="5" applyNumberFormat="1" applyFont="1" applyBorder="1" applyAlignment="1">
      <alignment horizontal="center"/>
    </xf>
    <xf numFmtId="0" fontId="3" fillId="0" borderId="93" xfId="5" applyFont="1" applyBorder="1" applyAlignment="1">
      <alignment horizontal="center"/>
    </xf>
    <xf numFmtId="0" fontId="3" fillId="0" borderId="94" xfId="5" applyFont="1" applyBorder="1" applyAlignment="1">
      <alignment horizontal="center"/>
    </xf>
    <xf numFmtId="2" fontId="3" fillId="0" borderId="94" xfId="5" applyNumberFormat="1" applyFont="1" applyBorder="1" applyAlignment="1">
      <alignment horizontal="center"/>
    </xf>
    <xf numFmtId="176" fontId="3" fillId="0" borderId="95" xfId="5" applyNumberFormat="1" applyFont="1" applyBorder="1" applyAlignment="1">
      <alignment horizontal="center"/>
    </xf>
    <xf numFmtId="0" fontId="3" fillId="0" borderId="96" xfId="5" applyFont="1" applyBorder="1" applyAlignment="1">
      <alignment horizontal="center"/>
    </xf>
    <xf numFmtId="0" fontId="3" fillId="0" borderId="97" xfId="5" applyFont="1" applyBorder="1" applyAlignment="1">
      <alignment horizontal="center"/>
    </xf>
    <xf numFmtId="0" fontId="3" fillId="0" borderId="63" xfId="5" applyFont="1" applyBorder="1"/>
    <xf numFmtId="2" fontId="3" fillId="0" borderId="92" xfId="5" applyNumberFormat="1" applyFont="1" applyBorder="1" applyAlignment="1">
      <alignment horizontal="center"/>
    </xf>
    <xf numFmtId="0" fontId="3" fillId="0" borderId="21" xfId="5" applyFont="1" applyBorder="1"/>
    <xf numFmtId="2" fontId="3" fillId="0" borderId="97" xfId="5" applyNumberFormat="1" applyFont="1" applyBorder="1" applyAlignment="1">
      <alignment horizontal="center"/>
    </xf>
    <xf numFmtId="176" fontId="3" fillId="0" borderId="92" xfId="5" applyNumberFormat="1" applyFont="1" applyBorder="1" applyAlignment="1">
      <alignment horizontal="center"/>
    </xf>
    <xf numFmtId="0" fontId="3" fillId="0" borderId="9" xfId="0" applyFont="1" applyBorder="1"/>
    <xf numFmtId="0" fontId="3" fillId="0" borderId="98" xfId="0" applyFont="1" applyBorder="1"/>
    <xf numFmtId="0" fontId="3" fillId="0" borderId="10" xfId="0" applyFont="1" applyBorder="1"/>
    <xf numFmtId="0" fontId="3" fillId="0" borderId="67" xfId="0" applyFont="1" applyBorder="1"/>
    <xf numFmtId="0" fontId="3" fillId="0" borderId="80" xfId="0" applyFont="1" applyBorder="1"/>
    <xf numFmtId="0" fontId="3" fillId="0" borderId="99" xfId="0" applyFont="1" applyBorder="1"/>
    <xf numFmtId="0" fontId="3" fillId="0" borderId="21" xfId="0" applyFont="1" applyBorder="1"/>
    <xf numFmtId="0" fontId="3" fillId="0" borderId="16" xfId="0" applyFont="1" applyBorder="1"/>
    <xf numFmtId="0" fontId="3" fillId="0" borderId="37" xfId="0" applyFont="1" applyBorder="1"/>
    <xf numFmtId="0" fontId="3" fillId="0" borderId="12" xfId="0" applyFont="1" applyBorder="1"/>
    <xf numFmtId="181" fontId="1" fillId="8" borderId="10" xfId="0" applyNumberFormat="1" applyFont="1" applyFill="1" applyBorder="1" applyAlignment="1" applyProtection="1">
      <alignment horizontal="center" vertical="center"/>
      <protection locked="0"/>
    </xf>
    <xf numFmtId="181" fontId="1" fillId="8" borderId="98" xfId="0" applyNumberFormat="1" applyFont="1" applyFill="1" applyBorder="1" applyAlignment="1" applyProtection="1">
      <alignment horizontal="center" vertical="center"/>
      <protection locked="0"/>
    </xf>
    <xf numFmtId="181" fontId="1" fillId="8" borderId="100" xfId="0" applyNumberFormat="1" applyFont="1" applyFill="1" applyBorder="1" applyAlignment="1" applyProtection="1">
      <alignment horizontal="center" vertical="center"/>
      <protection locked="0"/>
    </xf>
    <xf numFmtId="181" fontId="1" fillId="2" borderId="101" xfId="0" applyNumberFormat="1" applyFont="1" applyFill="1" applyBorder="1" applyAlignment="1">
      <alignment horizontal="center" vertical="center"/>
    </xf>
    <xf numFmtId="181" fontId="1" fillId="2" borderId="37" xfId="0" applyNumberFormat="1" applyFont="1" applyFill="1" applyBorder="1" applyAlignment="1">
      <alignment horizontal="center" vertical="center"/>
    </xf>
    <xf numFmtId="181" fontId="1" fillId="2" borderId="82" xfId="0" applyNumberFormat="1" applyFont="1" applyFill="1" applyBorder="1" applyAlignment="1">
      <alignment horizontal="center" vertical="center"/>
    </xf>
    <xf numFmtId="181" fontId="1" fillId="8" borderId="68" xfId="0" applyNumberFormat="1" applyFont="1" applyFill="1" applyBorder="1" applyAlignment="1" applyProtection="1">
      <alignment horizontal="center" vertical="center"/>
      <protection locked="0"/>
    </xf>
    <xf numFmtId="181" fontId="1" fillId="8" borderId="23" xfId="0" applyNumberFormat="1" applyFont="1" applyFill="1" applyBorder="1" applyAlignment="1" applyProtection="1">
      <alignment horizontal="center" vertical="center"/>
      <protection locked="0"/>
    </xf>
    <xf numFmtId="181" fontId="1" fillId="2" borderId="102" xfId="0" applyNumberFormat="1" applyFont="1" applyFill="1" applyBorder="1" applyAlignment="1">
      <alignment horizontal="center" vertical="center"/>
    </xf>
    <xf numFmtId="181" fontId="1" fillId="2" borderId="0" xfId="0" applyNumberFormat="1" applyFont="1" applyFill="1" applyBorder="1" applyAlignment="1">
      <alignment horizontal="center" vertical="center"/>
    </xf>
    <xf numFmtId="181" fontId="1" fillId="2" borderId="103" xfId="0" applyNumberFormat="1" applyFont="1" applyFill="1" applyBorder="1" applyAlignment="1">
      <alignment horizontal="center" vertical="center"/>
    </xf>
    <xf numFmtId="181" fontId="1" fillId="2" borderId="104" xfId="0" applyNumberFormat="1" applyFont="1" applyFill="1" applyBorder="1" applyAlignment="1">
      <alignment horizontal="center" vertical="center"/>
    </xf>
    <xf numFmtId="181" fontId="1" fillId="2" borderId="2" xfId="0" applyNumberFormat="1" applyFont="1" applyFill="1" applyBorder="1" applyAlignment="1">
      <alignment horizontal="center" vertical="center"/>
    </xf>
    <xf numFmtId="181" fontId="1" fillId="2" borderId="105" xfId="0" applyNumberFormat="1" applyFont="1" applyFill="1" applyBorder="1" applyAlignment="1">
      <alignment horizontal="center" vertical="center"/>
    </xf>
    <xf numFmtId="181" fontId="1" fillId="2" borderId="43" xfId="0" applyNumberFormat="1" applyFont="1" applyFill="1" applyBorder="1" applyAlignment="1">
      <alignment horizontal="center" vertical="center"/>
    </xf>
    <xf numFmtId="181" fontId="1" fillId="2" borderId="55" xfId="0" applyNumberFormat="1" applyFont="1" applyFill="1" applyBorder="1" applyAlignment="1">
      <alignment horizontal="center" vertical="center"/>
    </xf>
    <xf numFmtId="181" fontId="1" fillId="2" borderId="106" xfId="0" applyNumberFormat="1" applyFont="1" applyFill="1" applyBorder="1" applyAlignment="1">
      <alignment horizontal="center" vertical="center"/>
    </xf>
    <xf numFmtId="181" fontId="1" fillId="2" borderId="59" xfId="0" applyNumberFormat="1" applyFont="1" applyFill="1" applyBorder="1" applyAlignment="1">
      <alignment horizontal="center" vertical="center"/>
    </xf>
    <xf numFmtId="181" fontId="1" fillId="2" borderId="4" xfId="0" applyNumberFormat="1" applyFont="1" applyFill="1" applyBorder="1" applyAlignment="1">
      <alignment horizontal="center" vertical="center"/>
    </xf>
    <xf numFmtId="181" fontId="1" fillId="2" borderId="35" xfId="0" applyNumberFormat="1" applyFont="1" applyFill="1" applyBorder="1" applyAlignment="1">
      <alignment horizontal="center" vertical="center"/>
    </xf>
    <xf numFmtId="181" fontId="1" fillId="2" borderId="107" xfId="0" applyNumberFormat="1" applyFont="1" applyFill="1" applyBorder="1" applyAlignment="1">
      <alignment horizontal="center" vertical="center"/>
    </xf>
    <xf numFmtId="181" fontId="1" fillId="2" borderId="108" xfId="0" applyNumberFormat="1" applyFont="1" applyFill="1" applyBorder="1" applyAlignment="1">
      <alignment horizontal="center" vertical="center"/>
    </xf>
    <xf numFmtId="181" fontId="1" fillId="2" borderId="5" xfId="0" applyNumberFormat="1" applyFont="1" applyFill="1" applyBorder="1" applyAlignment="1">
      <alignment horizontal="center" vertical="center"/>
    </xf>
    <xf numFmtId="180" fontId="1" fillId="0" borderId="111" xfId="0" applyNumberFormat="1" applyFont="1" applyFill="1" applyBorder="1" applyAlignment="1" applyProtection="1">
      <alignment horizontal="center" vertical="center"/>
      <protection locked="0"/>
    </xf>
    <xf numFmtId="180" fontId="1" fillId="0" borderId="112" xfId="0" applyNumberFormat="1" applyFont="1" applyFill="1" applyBorder="1" applyAlignment="1" applyProtection="1">
      <alignment horizontal="center" vertical="center"/>
      <protection locked="0"/>
    </xf>
    <xf numFmtId="180" fontId="1" fillId="0" borderId="113" xfId="0" applyNumberFormat="1" applyFont="1" applyFill="1" applyBorder="1" applyAlignment="1" applyProtection="1">
      <alignment horizontal="center" vertical="center"/>
      <protection locked="0"/>
    </xf>
    <xf numFmtId="180" fontId="1" fillId="0" borderId="114" xfId="0" applyNumberFormat="1" applyFont="1" applyFill="1" applyBorder="1" applyAlignment="1" applyProtection="1">
      <alignment horizontal="center" vertical="center"/>
      <protection locked="0"/>
    </xf>
    <xf numFmtId="180" fontId="1" fillId="0" borderId="115" xfId="0" applyNumberFormat="1" applyFont="1" applyFill="1" applyBorder="1" applyAlignment="1" applyProtection="1">
      <alignment horizontal="center" vertical="center"/>
      <protection locked="0"/>
    </xf>
    <xf numFmtId="180" fontId="1" fillId="0" borderId="37" xfId="0" applyNumberFormat="1" applyFont="1" applyFill="1" applyBorder="1" applyAlignment="1" applyProtection="1">
      <alignment horizontal="center" vertical="center"/>
      <protection locked="0"/>
    </xf>
    <xf numFmtId="180" fontId="1" fillId="0" borderId="82" xfId="0" applyNumberFormat="1" applyFont="1" applyFill="1" applyBorder="1" applyAlignment="1" applyProtection="1">
      <alignment horizontal="center" vertical="center"/>
      <protection locked="0"/>
    </xf>
    <xf numFmtId="180" fontId="1" fillId="0" borderId="116" xfId="0" applyNumberFormat="1" applyFont="1" applyFill="1" applyBorder="1" applyAlignment="1" applyProtection="1">
      <alignment horizontal="center" vertical="center"/>
      <protection locked="0"/>
    </xf>
    <xf numFmtId="180" fontId="1" fillId="0" borderId="108" xfId="0" applyNumberFormat="1" applyFont="1" applyFill="1" applyBorder="1" applyAlignment="1" applyProtection="1">
      <alignment horizontal="center" vertical="center"/>
      <protection locked="0"/>
    </xf>
    <xf numFmtId="180" fontId="1" fillId="0" borderId="117" xfId="0" applyNumberFormat="1" applyFont="1" applyFill="1" applyBorder="1" applyAlignment="1" applyProtection="1">
      <alignment horizontal="center" vertical="center"/>
      <protection locked="0"/>
    </xf>
    <xf numFmtId="180" fontId="1" fillId="0" borderId="35" xfId="0" applyNumberFormat="1" applyFont="1" applyFill="1" applyBorder="1" applyAlignment="1" applyProtection="1">
      <alignment horizontal="center" vertical="center"/>
      <protection locked="0"/>
    </xf>
    <xf numFmtId="180" fontId="1" fillId="0" borderId="5" xfId="0" applyNumberFormat="1" applyFont="1" applyFill="1" applyBorder="1" applyAlignment="1" applyProtection="1">
      <alignment horizontal="center" vertical="center"/>
      <protection locked="0"/>
    </xf>
    <xf numFmtId="180" fontId="1" fillId="0" borderId="118" xfId="0" applyNumberFormat="1" applyFont="1" applyFill="1" applyBorder="1" applyAlignment="1" applyProtection="1">
      <alignment horizontal="center" vertical="center"/>
      <protection locked="0"/>
    </xf>
    <xf numFmtId="180" fontId="1" fillId="0" borderId="59" xfId="0" applyNumberFormat="1" applyFont="1" applyFill="1" applyBorder="1" applyAlignment="1" applyProtection="1">
      <alignment horizontal="center" vertical="center"/>
      <protection locked="0"/>
    </xf>
    <xf numFmtId="180" fontId="1" fillId="0" borderId="38" xfId="0" applyNumberFormat="1" applyFont="1" applyFill="1" applyBorder="1" applyAlignment="1" applyProtection="1">
      <alignment horizontal="center" vertical="center"/>
      <protection locked="0"/>
    </xf>
    <xf numFmtId="180" fontId="1" fillId="0" borderId="4" xfId="0" applyNumberFormat="1" applyFont="1" applyFill="1" applyBorder="1" applyAlignment="1" applyProtection="1">
      <alignment horizontal="center" vertical="center"/>
      <protection locked="0"/>
    </xf>
    <xf numFmtId="180" fontId="1" fillId="0" borderId="119" xfId="0" applyNumberFormat="1" applyFont="1" applyFill="1" applyBorder="1" applyAlignment="1" applyProtection="1">
      <alignment horizontal="center" vertical="center"/>
      <protection locked="0"/>
    </xf>
    <xf numFmtId="180" fontId="1" fillId="0" borderId="0" xfId="0" applyNumberFormat="1" applyFont="1" applyFill="1" applyBorder="1" applyAlignment="1" applyProtection="1">
      <alignment horizontal="center" vertical="center"/>
      <protection locked="0"/>
    </xf>
    <xf numFmtId="180" fontId="1" fillId="0" borderId="69" xfId="0" applyNumberFormat="1" applyFont="1" applyFill="1" applyBorder="1" applyAlignment="1" applyProtection="1">
      <alignment horizontal="center" vertical="center"/>
      <protection locked="0"/>
    </xf>
    <xf numFmtId="180" fontId="1" fillId="0" borderId="30" xfId="0" applyNumberFormat="1" applyFont="1" applyFill="1" applyBorder="1" applyAlignment="1" applyProtection="1">
      <alignment horizontal="center" vertical="center"/>
      <protection locked="0"/>
    </xf>
    <xf numFmtId="0" fontId="8" fillId="2" borderId="120" xfId="0" applyFont="1" applyFill="1" applyBorder="1" applyAlignment="1" applyProtection="1">
      <alignment vertical="center"/>
    </xf>
    <xf numFmtId="0" fontId="25" fillId="0" borderId="0" xfId="0" applyFont="1"/>
    <xf numFmtId="0" fontId="0" fillId="2" borderId="36" xfId="0" applyFill="1" applyBorder="1" applyAlignment="1" applyProtection="1"/>
    <xf numFmtId="0" fontId="0" fillId="2" borderId="39" xfId="0" applyFill="1" applyBorder="1" applyAlignment="1" applyProtection="1"/>
    <xf numFmtId="0" fontId="29" fillId="0" borderId="0" xfId="0" applyFont="1" applyFill="1" applyAlignment="1">
      <alignment vertical="center"/>
    </xf>
    <xf numFmtId="181" fontId="1" fillId="0" borderId="104" xfId="0" applyNumberFormat="1" applyFont="1" applyFill="1" applyBorder="1" applyAlignment="1">
      <alignment horizontal="center" vertical="center"/>
    </xf>
    <xf numFmtId="181" fontId="1" fillId="0" borderId="121" xfId="0" applyNumberFormat="1" applyFont="1" applyFill="1" applyBorder="1" applyAlignment="1">
      <alignment horizontal="center" vertical="center"/>
    </xf>
    <xf numFmtId="181" fontId="1" fillId="0" borderId="2" xfId="0" applyNumberFormat="1" applyFont="1" applyFill="1" applyBorder="1" applyAlignment="1">
      <alignment horizontal="center" vertical="center"/>
    </xf>
    <xf numFmtId="181" fontId="1" fillId="0" borderId="117" xfId="0" applyNumberFormat="1" applyFont="1" applyFill="1" applyBorder="1" applyAlignment="1">
      <alignment horizontal="center" vertical="center"/>
    </xf>
    <xf numFmtId="181" fontId="1" fillId="0" borderId="59" xfId="0" applyNumberFormat="1" applyFont="1" applyFill="1" applyBorder="1" applyAlignment="1">
      <alignment horizontal="center" vertical="center"/>
    </xf>
    <xf numFmtId="181" fontId="1" fillId="0" borderId="4" xfId="0" applyNumberFormat="1" applyFont="1" applyFill="1" applyBorder="1" applyAlignment="1">
      <alignment horizontal="center" vertical="center"/>
    </xf>
    <xf numFmtId="181" fontId="1" fillId="0" borderId="35" xfId="0" applyNumberFormat="1" applyFont="1" applyFill="1" applyBorder="1" applyAlignment="1">
      <alignment horizontal="center" vertical="center"/>
    </xf>
    <xf numFmtId="0" fontId="3" fillId="0" borderId="61" xfId="0" applyFont="1" applyBorder="1" applyAlignment="1">
      <alignment horizontal="center"/>
    </xf>
    <xf numFmtId="181" fontId="1" fillId="9" borderId="10" xfId="0" applyNumberFormat="1" applyFont="1" applyFill="1" applyBorder="1" applyAlignment="1" applyProtection="1">
      <alignment horizontal="center" vertical="center"/>
      <protection locked="0"/>
    </xf>
    <xf numFmtId="181" fontId="1" fillId="9" borderId="98" xfId="0" applyNumberFormat="1" applyFont="1" applyFill="1" applyBorder="1" applyAlignment="1" applyProtection="1">
      <alignment horizontal="center" vertical="center"/>
      <protection locked="0"/>
    </xf>
    <xf numFmtId="181" fontId="1" fillId="9" borderId="0" xfId="0" applyNumberFormat="1" applyFont="1" applyFill="1" applyBorder="1" applyAlignment="1" applyProtection="1">
      <alignment horizontal="center" vertical="center"/>
      <protection locked="0"/>
    </xf>
    <xf numFmtId="181" fontId="1" fillId="9" borderId="68" xfId="0" applyNumberFormat="1" applyFont="1" applyFill="1" applyBorder="1" applyAlignment="1" applyProtection="1">
      <alignment horizontal="center" vertical="center"/>
      <protection locked="0"/>
    </xf>
    <xf numFmtId="0" fontId="3" fillId="8" borderId="123" xfId="0" applyFont="1" applyFill="1" applyBorder="1" applyAlignment="1" applyProtection="1">
      <alignment horizontal="center" vertical="center"/>
      <protection locked="0"/>
    </xf>
    <xf numFmtId="0" fontId="3" fillId="8" borderId="124" xfId="0" applyFont="1" applyFill="1" applyBorder="1" applyAlignment="1" applyProtection="1">
      <alignment horizontal="center" vertical="center"/>
      <protection locked="0"/>
    </xf>
    <xf numFmtId="0" fontId="3" fillId="8" borderId="125" xfId="0" applyFont="1" applyFill="1" applyBorder="1" applyAlignment="1" applyProtection="1">
      <alignment horizontal="center" vertical="center"/>
      <protection locked="0"/>
    </xf>
    <xf numFmtId="180" fontId="1" fillId="0" borderId="23" xfId="0" applyNumberFormat="1" applyFont="1" applyFill="1" applyBorder="1" applyAlignment="1" applyProtection="1">
      <alignment horizontal="center" vertical="center"/>
      <protection locked="0"/>
    </xf>
    <xf numFmtId="0" fontId="3" fillId="8" borderId="123" xfId="0" applyFont="1" applyFill="1" applyBorder="1" applyAlignment="1" applyProtection="1">
      <alignment vertical="center"/>
      <protection locked="0"/>
    </xf>
    <xf numFmtId="0" fontId="44" fillId="0" borderId="0" xfId="0" applyFont="1" applyAlignment="1" applyProtection="1">
      <alignment vertical="center"/>
    </xf>
    <xf numFmtId="0" fontId="43" fillId="0" borderId="0" xfId="4" applyFont="1">
      <alignment vertical="center"/>
    </xf>
    <xf numFmtId="178" fontId="24" fillId="0" borderId="0" xfId="4" applyNumberFormat="1" applyAlignment="1">
      <alignment horizontal="center" vertical="center"/>
    </xf>
    <xf numFmtId="0" fontId="0" fillId="0" borderId="0" xfId="0" applyFill="1" applyAlignment="1" applyProtection="1">
      <alignment vertical="center"/>
    </xf>
    <xf numFmtId="0" fontId="46" fillId="12" borderId="0" xfId="0" applyFont="1" applyFill="1" applyAlignment="1" applyProtection="1">
      <alignment vertical="center"/>
    </xf>
    <xf numFmtId="0" fontId="46" fillId="0" borderId="0" xfId="0" applyFont="1" applyFill="1" applyAlignment="1" applyProtection="1">
      <alignment vertical="center"/>
    </xf>
    <xf numFmtId="0" fontId="44" fillId="0" borderId="171" xfId="0" applyFont="1" applyBorder="1" applyAlignment="1" applyProtection="1">
      <alignment vertical="center"/>
    </xf>
    <xf numFmtId="0" fontId="47" fillId="0" borderId="172" xfId="0" applyFont="1" applyBorder="1" applyAlignment="1" applyProtection="1">
      <alignment horizontal="center" vertical="center" shrinkToFit="1"/>
    </xf>
    <xf numFmtId="0" fontId="47" fillId="0" borderId="173" xfId="0" applyFont="1" applyBorder="1" applyAlignment="1" applyProtection="1">
      <alignment horizontal="center" vertical="center" shrinkToFit="1"/>
    </xf>
    <xf numFmtId="0" fontId="0" fillId="0" borderId="172" xfId="0" applyBorder="1"/>
    <xf numFmtId="0" fontId="33" fillId="0" borderId="1" xfId="0" applyFont="1" applyBorder="1" applyAlignment="1" applyProtection="1">
      <alignment vertical="center"/>
    </xf>
    <xf numFmtId="0" fontId="33" fillId="0" borderId="59" xfId="0" applyFont="1" applyBorder="1" applyAlignment="1" applyProtection="1">
      <alignment vertical="center"/>
    </xf>
    <xf numFmtId="0" fontId="33" fillId="0" borderId="38" xfId="0" applyFont="1" applyBorder="1" applyAlignment="1" applyProtection="1">
      <alignment vertical="center"/>
    </xf>
    <xf numFmtId="0" fontId="33" fillId="0" borderId="1" xfId="0" applyFont="1" applyBorder="1" applyAlignment="1">
      <alignment horizontal="justify" vertical="center"/>
    </xf>
    <xf numFmtId="0" fontId="33" fillId="0" borderId="1" xfId="0" applyFont="1" applyBorder="1" applyAlignment="1">
      <alignment vertical="center"/>
    </xf>
    <xf numFmtId="0" fontId="33" fillId="0" borderId="35" xfId="0" applyFont="1" applyBorder="1" applyAlignment="1" applyProtection="1">
      <alignment vertical="center"/>
    </xf>
    <xf numFmtId="186" fontId="33" fillId="0" borderId="35" xfId="0" applyNumberFormat="1" applyFont="1" applyBorder="1" applyAlignment="1" applyProtection="1">
      <alignment horizontal="center" vertical="center"/>
    </xf>
    <xf numFmtId="0" fontId="8" fillId="0" borderId="0" xfId="0" applyFont="1" applyAlignment="1" applyProtection="1">
      <alignment vertical="center" wrapText="1"/>
    </xf>
    <xf numFmtId="0" fontId="33" fillId="0" borderId="38" xfId="0" applyFont="1" applyBorder="1" applyAlignment="1" applyProtection="1">
      <alignment horizontal="center" vertical="center" shrinkToFit="1"/>
    </xf>
    <xf numFmtId="0" fontId="33" fillId="0" borderId="59" xfId="0" applyFont="1" applyBorder="1" applyAlignment="1" applyProtection="1">
      <alignment vertical="center" shrinkToFit="1"/>
    </xf>
    <xf numFmtId="0" fontId="8" fillId="0" borderId="0" xfId="0" applyFont="1" applyAlignment="1" applyProtection="1">
      <alignment vertical="center" shrinkToFit="1"/>
    </xf>
    <xf numFmtId="0" fontId="33" fillId="0" borderId="1" xfId="0" applyFont="1" applyBorder="1" applyAlignment="1" applyProtection="1">
      <alignment horizontal="center" vertical="center" shrinkToFit="1"/>
    </xf>
    <xf numFmtId="0" fontId="48" fillId="0" borderId="38" xfId="0" applyFont="1" applyBorder="1" applyAlignment="1" applyProtection="1">
      <alignment vertical="center"/>
    </xf>
    <xf numFmtId="0" fontId="33" fillId="0" borderId="59" xfId="0" applyFont="1" applyFill="1" applyBorder="1" applyAlignment="1" applyProtection="1">
      <alignment vertical="center" shrinkToFit="1"/>
    </xf>
    <xf numFmtId="0" fontId="33" fillId="0" borderId="126" xfId="0" applyNumberFormat="1" applyFont="1" applyBorder="1" applyAlignment="1" applyProtection="1">
      <alignment horizontal="center" vertical="center"/>
    </xf>
    <xf numFmtId="0" fontId="33" fillId="0" borderId="126" xfId="0" quotePrefix="1" applyNumberFormat="1" applyFont="1" applyBorder="1" applyAlignment="1" applyProtection="1">
      <alignment horizontal="center" vertical="center"/>
    </xf>
    <xf numFmtId="0" fontId="33" fillId="0" borderId="38" xfId="0" applyNumberFormat="1" applyFont="1" applyBorder="1" applyAlignment="1" applyProtection="1">
      <alignment horizontal="center" vertical="center"/>
    </xf>
    <xf numFmtId="0" fontId="8" fillId="0" borderId="0" xfId="0" applyNumberFormat="1" applyFont="1" applyAlignment="1" applyProtection="1">
      <alignment vertical="center"/>
    </xf>
    <xf numFmtId="0" fontId="48" fillId="0" borderId="59" xfId="0" applyNumberFormat="1" applyFont="1" applyBorder="1" applyAlignment="1" applyProtection="1">
      <alignment horizontal="center" vertical="center"/>
    </xf>
    <xf numFmtId="186" fontId="48" fillId="0" borderId="38" xfId="0" applyNumberFormat="1" applyFont="1" applyBorder="1" applyAlignment="1" applyProtection="1">
      <alignment vertical="center" shrinkToFit="1"/>
    </xf>
    <xf numFmtId="0" fontId="23" fillId="4" borderId="0" xfId="0" quotePrefix="1" applyFont="1" applyFill="1" applyAlignment="1">
      <alignment horizontal="right" vertical="center"/>
    </xf>
    <xf numFmtId="0" fontId="23" fillId="4" borderId="0" xfId="0" applyFont="1" applyFill="1" applyAlignment="1">
      <alignment horizontal="left" vertical="center"/>
    </xf>
    <xf numFmtId="0" fontId="49" fillId="0" borderId="0" xfId="0" applyFont="1" applyAlignment="1" applyProtection="1">
      <alignment vertical="center"/>
    </xf>
    <xf numFmtId="179" fontId="0" fillId="0" borderId="0" xfId="0" applyNumberFormat="1" applyAlignment="1" applyProtection="1">
      <alignment vertical="center"/>
    </xf>
    <xf numFmtId="181" fontId="0" fillId="0" borderId="0" xfId="0" applyNumberFormat="1" applyAlignment="1" applyProtection="1">
      <alignment vertical="center"/>
    </xf>
    <xf numFmtId="0" fontId="0" fillId="12" borderId="0" xfId="0" applyFill="1" applyAlignment="1" applyProtection="1">
      <alignment vertical="center"/>
    </xf>
    <xf numFmtId="0" fontId="0" fillId="0" borderId="1" xfId="0" applyBorder="1" applyAlignment="1" applyProtection="1">
      <alignment vertical="center"/>
    </xf>
    <xf numFmtId="0" fontId="0" fillId="0" borderId="59" xfId="0" applyBorder="1" applyAlignment="1" applyProtection="1">
      <alignment vertical="center"/>
    </xf>
    <xf numFmtId="0" fontId="0" fillId="0" borderId="1" xfId="0" applyBorder="1" applyAlignment="1" applyProtection="1">
      <alignment horizontal="center" vertical="center" shrinkToFit="1"/>
    </xf>
    <xf numFmtId="0" fontId="0" fillId="0" borderId="1" xfId="0" applyBorder="1" applyAlignment="1" applyProtection="1">
      <alignment vertical="center" shrinkToFit="1"/>
    </xf>
    <xf numFmtId="0" fontId="50" fillId="0" borderId="1" xfId="0" applyFont="1" applyBorder="1" applyAlignment="1" applyProtection="1">
      <alignment horizontal="justify" vertical="center"/>
    </xf>
    <xf numFmtId="0" fontId="45" fillId="0" borderId="1" xfId="0" applyFont="1" applyBorder="1" applyAlignment="1" applyProtection="1">
      <alignment vertical="center"/>
    </xf>
    <xf numFmtId="0" fontId="6" fillId="0" borderId="1" xfId="0" applyFont="1" applyBorder="1" applyAlignment="1" applyProtection="1">
      <alignment vertical="center" shrinkToFit="1"/>
    </xf>
    <xf numFmtId="0" fontId="0" fillId="0" borderId="1" xfId="0" applyBorder="1" applyAlignment="1" applyProtection="1">
      <alignment shrinkToFit="1"/>
    </xf>
    <xf numFmtId="0" fontId="0" fillId="0" borderId="0" xfId="0" applyAlignment="1" applyProtection="1">
      <alignment vertical="center" shrinkToFit="1"/>
    </xf>
    <xf numFmtId="0" fontId="45" fillId="0" borderId="38" xfId="0" applyFont="1" applyBorder="1" applyAlignment="1" applyProtection="1">
      <alignment vertical="center"/>
    </xf>
    <xf numFmtId="0" fontId="0" fillId="0" borderId="0" xfId="0" applyBorder="1" applyAlignment="1" applyProtection="1">
      <alignment vertical="center" shrinkToFit="1"/>
    </xf>
    <xf numFmtId="0" fontId="1" fillId="0" borderId="1" xfId="0" applyFont="1" applyBorder="1" applyAlignment="1" applyProtection="1">
      <alignment vertical="center" shrinkToFit="1"/>
    </xf>
    <xf numFmtId="0" fontId="6" fillId="0" borderId="0" xfId="0" applyFont="1" applyAlignment="1" applyProtection="1">
      <alignment vertical="center" shrinkToFit="1"/>
    </xf>
    <xf numFmtId="0" fontId="19" fillId="0" borderId="0" xfId="0" applyFont="1" applyFill="1" applyAlignment="1" applyProtection="1">
      <alignment horizontal="left" vertical="center"/>
    </xf>
    <xf numFmtId="0" fontId="19" fillId="0" borderId="0" xfId="0" applyFont="1" applyFill="1" applyAlignment="1" applyProtection="1">
      <alignment vertical="center"/>
    </xf>
    <xf numFmtId="181" fontId="0" fillId="0" borderId="0" xfId="0" applyNumberFormat="1" applyFill="1" applyAlignment="1" applyProtection="1">
      <alignment vertical="center"/>
    </xf>
    <xf numFmtId="0" fontId="0" fillId="0" borderId="59" xfId="0" applyFill="1" applyBorder="1" applyAlignment="1" applyProtection="1">
      <alignment vertical="center"/>
    </xf>
    <xf numFmtId="0" fontId="45" fillId="0" borderId="38" xfId="0" applyFont="1" applyFill="1" applyBorder="1" applyAlignment="1" applyProtection="1">
      <alignment vertical="center"/>
    </xf>
    <xf numFmtId="0" fontId="45" fillId="0" borderId="1" xfId="0" applyFont="1" applyFill="1" applyBorder="1" applyAlignment="1" applyProtection="1">
      <alignment vertical="center"/>
    </xf>
    <xf numFmtId="0" fontId="30" fillId="0" borderId="0" xfId="0" applyFont="1" applyFill="1" applyAlignment="1" applyProtection="1">
      <alignment horizontal="left" vertical="center" shrinkToFit="1"/>
    </xf>
    <xf numFmtId="0" fontId="45" fillId="0" borderId="0" xfId="0" applyFont="1" applyFill="1" applyAlignment="1" applyProtection="1">
      <alignment vertical="center"/>
    </xf>
    <xf numFmtId="0" fontId="0" fillId="0" borderId="0" xfId="0" applyFill="1" applyBorder="1" applyAlignment="1" applyProtection="1">
      <alignment vertical="center"/>
    </xf>
    <xf numFmtId="0" fontId="45" fillId="0" borderId="0" xfId="0" applyFont="1" applyFill="1" applyBorder="1" applyAlignment="1" applyProtection="1">
      <alignment vertical="center"/>
    </xf>
    <xf numFmtId="0" fontId="0" fillId="0" borderId="1" xfId="0" applyFill="1" applyBorder="1" applyAlignment="1" applyProtection="1">
      <alignment vertical="center"/>
    </xf>
    <xf numFmtId="0" fontId="19" fillId="0" borderId="0" xfId="0" applyFont="1" applyFill="1" applyAlignment="1" applyProtection="1">
      <alignment vertical="center" wrapText="1"/>
    </xf>
    <xf numFmtId="0" fontId="19" fillId="12" borderId="0" xfId="0" applyFont="1" applyFill="1" applyAlignment="1" applyProtection="1">
      <alignment horizontal="left" vertical="center"/>
    </xf>
    <xf numFmtId="0" fontId="19" fillId="12" borderId="0" xfId="0" applyFont="1" applyFill="1" applyAlignment="1" applyProtection="1">
      <alignment vertical="center"/>
    </xf>
    <xf numFmtId="0" fontId="30" fillId="12" borderId="0" xfId="0" applyFont="1" applyFill="1" applyAlignment="1" applyProtection="1">
      <alignment horizontal="left" vertical="center" shrinkToFit="1"/>
    </xf>
    <xf numFmtId="0" fontId="45" fillId="12" borderId="0" xfId="0" applyFont="1" applyFill="1" applyAlignment="1" applyProtection="1">
      <alignment vertical="center"/>
    </xf>
    <xf numFmtId="0" fontId="0" fillId="12" borderId="0" xfId="0" applyFill="1" applyProtection="1"/>
    <xf numFmtId="181" fontId="0" fillId="12" borderId="0" xfId="0" applyNumberFormat="1" applyFill="1" applyAlignment="1" applyProtection="1">
      <alignment vertical="center"/>
    </xf>
    <xf numFmtId="0" fontId="0" fillId="12" borderId="0" xfId="0" applyFill="1" applyBorder="1" applyAlignment="1" applyProtection="1">
      <alignment vertical="center"/>
    </xf>
    <xf numFmtId="0" fontId="45" fillId="12" borderId="0" xfId="0" applyFont="1" applyFill="1" applyBorder="1" applyAlignment="1" applyProtection="1">
      <alignment vertical="center"/>
    </xf>
    <xf numFmtId="0" fontId="0" fillId="12" borderId="0" xfId="0" applyFill="1" applyBorder="1" applyAlignment="1" applyProtection="1">
      <alignment vertical="center" shrinkToFit="1"/>
    </xf>
    <xf numFmtId="0" fontId="0" fillId="0" borderId="0" xfId="0" applyFill="1" applyBorder="1" applyAlignment="1" applyProtection="1">
      <alignment vertical="center" shrinkToFit="1"/>
    </xf>
    <xf numFmtId="183" fontId="3" fillId="0" borderId="0" xfId="0" applyNumberFormat="1" applyFont="1" applyFill="1" applyBorder="1" applyAlignment="1" applyProtection="1">
      <alignment vertical="center" shrinkToFit="1"/>
    </xf>
    <xf numFmtId="181" fontId="3" fillId="0" borderId="0" xfId="0" applyNumberFormat="1" applyFont="1" applyFill="1" applyBorder="1" applyAlignment="1" applyProtection="1">
      <alignment horizontal="center" vertical="center"/>
    </xf>
    <xf numFmtId="181" fontId="7" fillId="0" borderId="0" xfId="0" applyNumberFormat="1" applyFont="1" applyFill="1" applyBorder="1" applyAlignment="1" applyProtection="1">
      <alignment horizontal="center" vertical="center" wrapText="1"/>
    </xf>
    <xf numFmtId="0" fontId="6" fillId="0" borderId="23" xfId="0" applyFont="1" applyBorder="1" applyAlignment="1" applyProtection="1">
      <alignment horizontal="center" vertical="center"/>
    </xf>
    <xf numFmtId="0" fontId="6" fillId="12" borderId="0" xfId="0" applyFont="1" applyFill="1" applyAlignment="1" applyProtection="1">
      <alignment horizontal="center" vertical="center"/>
    </xf>
    <xf numFmtId="0" fontId="3" fillId="4" borderId="128" xfId="0" applyFont="1" applyFill="1" applyBorder="1" applyAlignment="1" applyProtection="1">
      <alignment horizontal="center" vertical="center" shrinkToFit="1"/>
    </xf>
    <xf numFmtId="186" fontId="3" fillId="14" borderId="1" xfId="0" applyNumberFormat="1" applyFont="1" applyFill="1" applyBorder="1" applyAlignment="1" applyProtection="1">
      <alignment vertical="center"/>
    </xf>
    <xf numFmtId="14" fontId="3" fillId="14" borderId="10" xfId="0" applyNumberFormat="1" applyFont="1" applyFill="1" applyBorder="1" applyAlignment="1" applyProtection="1">
      <alignment vertical="center"/>
    </xf>
    <xf numFmtId="185" fontId="3" fillId="0" borderId="0" xfId="0" applyNumberFormat="1" applyFont="1" applyFill="1" applyBorder="1" applyAlignment="1" applyProtection="1">
      <alignment vertical="center" shrinkToFit="1"/>
      <protection hidden="1"/>
    </xf>
    <xf numFmtId="38" fontId="3" fillId="15" borderId="1" xfId="3" applyFont="1" applyFill="1" applyBorder="1" applyAlignment="1" applyProtection="1">
      <alignment vertical="center" shrinkToFit="1"/>
      <protection hidden="1"/>
    </xf>
    <xf numFmtId="0" fontId="3" fillId="15" borderId="1" xfId="0" applyNumberFormat="1" applyFont="1" applyFill="1" applyBorder="1" applyAlignment="1" applyProtection="1">
      <alignment vertical="center"/>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0" borderId="0" xfId="0" applyFont="1" applyAlignment="1" applyProtection="1">
      <alignment vertical="center"/>
    </xf>
    <xf numFmtId="0" fontId="3" fillId="12" borderId="0" xfId="0" applyFont="1" applyFill="1" applyAlignment="1" applyProtection="1">
      <alignment vertical="center"/>
    </xf>
    <xf numFmtId="0" fontId="3" fillId="4" borderId="116" xfId="0" applyFont="1" applyFill="1" applyBorder="1" applyAlignment="1" applyProtection="1">
      <alignment horizontal="center" vertical="center" shrinkToFit="1"/>
    </xf>
    <xf numFmtId="0" fontId="0" fillId="0" borderId="0" xfId="0" applyBorder="1" applyAlignment="1" applyProtection="1">
      <alignment vertical="center"/>
    </xf>
    <xf numFmtId="180" fontId="1" fillId="0" borderId="107" xfId="0" applyNumberFormat="1" applyFont="1" applyFill="1" applyBorder="1" applyAlignment="1" applyProtection="1">
      <alignment horizontal="center" vertical="center"/>
      <protection locked="0"/>
    </xf>
    <xf numFmtId="0" fontId="48" fillId="0" borderId="1" xfId="0" applyNumberFormat="1" applyFont="1" applyBorder="1" applyAlignment="1" applyProtection="1">
      <alignment vertical="center"/>
    </xf>
    <xf numFmtId="0" fontId="14" fillId="0" borderId="0" xfId="0" applyFont="1" applyFill="1" applyProtection="1"/>
    <xf numFmtId="0" fontId="3" fillId="0" borderId="0" xfId="0" applyFont="1" applyFill="1" applyProtection="1"/>
    <xf numFmtId="0" fontId="3" fillId="2" borderId="28" xfId="0" applyFont="1" applyFill="1" applyBorder="1" applyAlignment="1" applyProtection="1"/>
    <xf numFmtId="0" fontId="3" fillId="2" borderId="21" xfId="0" applyFont="1" applyFill="1" applyBorder="1" applyAlignment="1" applyProtection="1"/>
    <xf numFmtId="0" fontId="0" fillId="2" borderId="21" xfId="0" applyFill="1" applyBorder="1" applyAlignment="1" applyProtection="1"/>
    <xf numFmtId="0" fontId="3" fillId="2" borderId="21" xfId="0" applyFont="1" applyFill="1" applyBorder="1" applyProtection="1"/>
    <xf numFmtId="0" fontId="0" fillId="2" borderId="129" xfId="0" applyFill="1" applyBorder="1" applyAlignment="1" applyProtection="1"/>
    <xf numFmtId="0" fontId="1" fillId="0" borderId="0" xfId="0" applyFont="1" applyFill="1" applyProtection="1"/>
    <xf numFmtId="0" fontId="0" fillId="2" borderId="30" xfId="0" applyFill="1" applyBorder="1" applyAlignment="1" applyProtection="1"/>
    <xf numFmtId="0" fontId="0" fillId="2" borderId="0" xfId="0" applyFill="1" applyBorder="1" applyAlignment="1" applyProtection="1"/>
    <xf numFmtId="0" fontId="3" fillId="2" borderId="0" xfId="0" applyFont="1" applyFill="1" applyBorder="1" applyProtection="1"/>
    <xf numFmtId="0" fontId="0" fillId="2" borderId="31" xfId="0" applyFill="1" applyBorder="1" applyAlignment="1" applyProtection="1"/>
    <xf numFmtId="0" fontId="1" fillId="0" borderId="0" xfId="0" applyFont="1" applyFill="1" applyAlignment="1" applyProtection="1">
      <alignment horizontal="right"/>
    </xf>
    <xf numFmtId="0" fontId="3" fillId="0" borderId="0" xfId="0" applyFont="1" applyFill="1" applyAlignment="1" applyProtection="1">
      <alignment horizontal="left"/>
    </xf>
    <xf numFmtId="0" fontId="0" fillId="2" borderId="32" xfId="0" applyFill="1" applyBorder="1" applyAlignment="1" applyProtection="1"/>
    <xf numFmtId="0" fontId="0" fillId="2" borderId="33" xfId="0" applyFill="1" applyBorder="1" applyAlignment="1" applyProtection="1"/>
    <xf numFmtId="0" fontId="3" fillId="2" borderId="33" xfId="0" applyFont="1" applyFill="1" applyBorder="1" applyProtection="1"/>
    <xf numFmtId="0" fontId="0" fillId="2" borderId="34" xfId="0" applyFill="1" applyBorder="1" applyAlignment="1" applyProtection="1"/>
    <xf numFmtId="180" fontId="1" fillId="10" borderId="37" xfId="0" applyNumberFormat="1" applyFont="1" applyFill="1" applyBorder="1" applyAlignment="1" applyProtection="1">
      <alignment horizontal="center" vertical="center"/>
    </xf>
    <xf numFmtId="180" fontId="1" fillId="2" borderId="130" xfId="0" applyNumberFormat="1" applyFont="1" applyFill="1" applyBorder="1" applyAlignment="1" applyProtection="1">
      <alignment horizontal="center" vertical="center"/>
    </xf>
    <xf numFmtId="180" fontId="1" fillId="2" borderId="40" xfId="0" applyNumberFormat="1" applyFont="1" applyFill="1" applyBorder="1" applyAlignment="1" applyProtection="1">
      <alignment horizontal="center" vertical="center"/>
    </xf>
    <xf numFmtId="180" fontId="1" fillId="2" borderId="100" xfId="0" applyNumberFormat="1" applyFont="1" applyFill="1" applyBorder="1" applyAlignment="1" applyProtection="1">
      <alignment horizontal="center" vertical="center"/>
    </xf>
    <xf numFmtId="0" fontId="51" fillId="0" borderId="0" xfId="0" applyFont="1" applyProtection="1"/>
    <xf numFmtId="180" fontId="1" fillId="2" borderId="101" xfId="0" applyNumberFormat="1" applyFont="1" applyFill="1" applyBorder="1" applyAlignment="1" applyProtection="1">
      <alignment horizontal="center" vertical="center"/>
    </xf>
    <xf numFmtId="180" fontId="1" fillId="2" borderId="10" xfId="0" applyNumberFormat="1" applyFont="1" applyFill="1" applyBorder="1" applyAlignment="1" applyProtection="1">
      <alignment horizontal="center" vertical="center"/>
    </xf>
    <xf numFmtId="180" fontId="1" fillId="2" borderId="131" xfId="0" applyNumberFormat="1" applyFont="1" applyFill="1" applyBorder="1" applyAlignment="1" applyProtection="1">
      <alignment horizontal="center" vertical="center"/>
    </xf>
    <xf numFmtId="180" fontId="1" fillId="2" borderId="132" xfId="0" applyNumberFormat="1" applyFont="1" applyFill="1" applyBorder="1" applyAlignment="1" applyProtection="1">
      <alignment horizontal="center" vertical="center"/>
    </xf>
    <xf numFmtId="180" fontId="1" fillId="10" borderId="35" xfId="0" applyNumberFormat="1" applyFont="1" applyFill="1" applyBorder="1" applyAlignment="1" applyProtection="1">
      <alignment horizontal="center" vertical="center"/>
    </xf>
    <xf numFmtId="180" fontId="1" fillId="2" borderId="107" xfId="0" applyNumberFormat="1" applyFont="1" applyFill="1" applyBorder="1" applyAlignment="1" applyProtection="1">
      <alignment horizontal="center" vertical="center"/>
    </xf>
    <xf numFmtId="180" fontId="1" fillId="2" borderId="1" xfId="0" applyNumberFormat="1" applyFont="1" applyFill="1" applyBorder="1" applyAlignment="1" applyProtection="1">
      <alignment horizontal="center" vertical="center"/>
    </xf>
    <xf numFmtId="180" fontId="1" fillId="10" borderId="36" xfId="0" applyNumberFormat="1" applyFont="1" applyFill="1" applyBorder="1" applyAlignment="1" applyProtection="1">
      <alignment horizontal="center" vertical="center"/>
    </xf>
    <xf numFmtId="180" fontId="1" fillId="2" borderId="102" xfId="0" applyNumberFormat="1" applyFont="1" applyFill="1" applyBorder="1" applyAlignment="1" applyProtection="1">
      <alignment horizontal="center" vertical="center"/>
    </xf>
    <xf numFmtId="180" fontId="1" fillId="2" borderId="61" xfId="0" applyNumberFormat="1" applyFont="1" applyFill="1" applyBorder="1" applyAlignment="1" applyProtection="1">
      <alignment horizontal="center" vertical="center"/>
    </xf>
    <xf numFmtId="180" fontId="1" fillId="2" borderId="140" xfId="0" applyNumberFormat="1" applyFont="1" applyFill="1" applyBorder="1" applyAlignment="1" applyProtection="1">
      <alignment horizontal="center" vertical="center"/>
    </xf>
    <xf numFmtId="180" fontId="1" fillId="10" borderId="121" xfId="0" applyNumberFormat="1" applyFont="1" applyFill="1" applyBorder="1" applyAlignment="1" applyProtection="1">
      <alignment horizontal="center" vertical="center"/>
    </xf>
    <xf numFmtId="180" fontId="1" fillId="2" borderId="104" xfId="0" applyNumberFormat="1" applyFont="1" applyFill="1" applyBorder="1" applyAlignment="1" applyProtection="1">
      <alignment horizontal="center" vertical="center"/>
    </xf>
    <xf numFmtId="180" fontId="1" fillId="2" borderId="105" xfId="0" applyNumberFormat="1" applyFont="1" applyFill="1" applyBorder="1" applyAlignment="1" applyProtection="1">
      <alignment horizontal="center" vertical="center"/>
    </xf>
    <xf numFmtId="180" fontId="1" fillId="2" borderId="2" xfId="0" applyNumberFormat="1" applyFont="1" applyFill="1" applyBorder="1" applyAlignment="1" applyProtection="1">
      <alignment horizontal="center" vertical="center"/>
    </xf>
    <xf numFmtId="180" fontId="1" fillId="2" borderId="3" xfId="0" applyNumberFormat="1" applyFont="1" applyFill="1" applyBorder="1" applyAlignment="1" applyProtection="1">
      <alignment horizontal="center" vertical="center"/>
    </xf>
    <xf numFmtId="180" fontId="1" fillId="2" borderId="43" xfId="0" applyNumberFormat="1" applyFont="1" applyFill="1" applyBorder="1" applyAlignment="1" applyProtection="1">
      <alignment horizontal="center" vertical="center"/>
    </xf>
    <xf numFmtId="180" fontId="1" fillId="2" borderId="8" xfId="0" applyNumberFormat="1" applyFont="1" applyFill="1" applyBorder="1" applyAlignment="1" applyProtection="1">
      <alignment horizontal="center" vertical="center"/>
    </xf>
    <xf numFmtId="180" fontId="1" fillId="2" borderId="129" xfId="0" applyNumberFormat="1" applyFont="1" applyFill="1" applyBorder="1" applyAlignment="1" applyProtection="1">
      <alignment horizontal="center" vertical="center"/>
    </xf>
    <xf numFmtId="180" fontId="1" fillId="2" borderId="110" xfId="0" applyNumberFormat="1" applyFont="1" applyFill="1" applyBorder="1" applyAlignment="1" applyProtection="1">
      <alignment horizontal="center" vertical="center"/>
    </xf>
    <xf numFmtId="180" fontId="1" fillId="2" borderId="109" xfId="0" applyNumberFormat="1" applyFont="1" applyFill="1" applyBorder="1" applyAlignment="1" applyProtection="1">
      <alignment horizontal="center" vertical="center"/>
    </xf>
    <xf numFmtId="180" fontId="1" fillId="2" borderId="6" xfId="0" applyNumberFormat="1" applyFont="1" applyFill="1" applyBorder="1" applyAlignment="1" applyProtection="1">
      <alignment horizontal="center" vertical="center"/>
    </xf>
    <xf numFmtId="180" fontId="1" fillId="2" borderId="7" xfId="0" applyNumberFormat="1" applyFont="1" applyFill="1" applyBorder="1" applyAlignment="1" applyProtection="1">
      <alignment horizontal="center" vertical="center"/>
    </xf>
    <xf numFmtId="180" fontId="1" fillId="2" borderId="49" xfId="0" applyNumberFormat="1" applyFont="1" applyFill="1" applyBorder="1" applyAlignment="1" applyProtection="1">
      <alignment horizontal="center" vertical="center"/>
    </xf>
    <xf numFmtId="180" fontId="1" fillId="2" borderId="9" xfId="0" applyNumberFormat="1" applyFont="1" applyFill="1" applyBorder="1" applyAlignment="1" applyProtection="1">
      <alignment horizontal="center" vertical="center"/>
    </xf>
    <xf numFmtId="180" fontId="1" fillId="2" borderId="143" xfId="0" applyNumberFormat="1" applyFont="1" applyFill="1" applyBorder="1" applyAlignment="1" applyProtection="1">
      <alignment horizontal="center" vertical="center"/>
    </xf>
    <xf numFmtId="0" fontId="52" fillId="0" borderId="0" xfId="0" applyFont="1" applyProtection="1"/>
    <xf numFmtId="0" fontId="3" fillId="0" borderId="0" xfId="0" applyFont="1" applyBorder="1" applyProtection="1"/>
    <xf numFmtId="0" fontId="3" fillId="0" borderId="0" xfId="0" applyFont="1" applyAlignment="1" applyProtection="1">
      <alignment horizontal="center"/>
    </xf>
    <xf numFmtId="0" fontId="3" fillId="0" borderId="0" xfId="0" applyFont="1" applyBorder="1" applyAlignment="1" applyProtection="1">
      <alignment wrapText="1"/>
    </xf>
    <xf numFmtId="0" fontId="12" fillId="0" borderId="0" xfId="0" applyFont="1" applyBorder="1" applyProtection="1"/>
    <xf numFmtId="0" fontId="0" fillId="0" borderId="0" xfId="0" applyAlignment="1" applyProtection="1"/>
    <xf numFmtId="0" fontId="34" fillId="0" borderId="0" xfId="0" applyFont="1"/>
    <xf numFmtId="0" fontId="35" fillId="0" borderId="0" xfId="4" applyFont="1">
      <alignment vertical="center"/>
    </xf>
    <xf numFmtId="0" fontId="37" fillId="0" borderId="0" xfId="4" applyFont="1">
      <alignment vertical="center"/>
    </xf>
    <xf numFmtId="0" fontId="3" fillId="4" borderId="59" xfId="0" applyFont="1" applyFill="1" applyBorder="1" applyAlignment="1" applyProtection="1">
      <alignment horizontal="center" vertical="center" shrinkToFit="1"/>
      <protection hidden="1"/>
    </xf>
    <xf numFmtId="0" fontId="3" fillId="16" borderId="1" xfId="0" applyNumberFormat="1" applyFont="1" applyFill="1" applyBorder="1" applyAlignment="1" applyProtection="1">
      <alignment vertical="center"/>
      <protection hidden="1"/>
    </xf>
    <xf numFmtId="0" fontId="53" fillId="0" borderId="0" xfId="0" applyFont="1" applyFill="1" applyAlignment="1" applyProtection="1">
      <alignment horizontal="center" vertical="center"/>
    </xf>
    <xf numFmtId="0" fontId="47" fillId="18" borderId="172" xfId="0" applyFont="1" applyFill="1" applyBorder="1" applyAlignment="1" applyProtection="1">
      <alignment horizontal="center" vertical="center" shrinkToFit="1"/>
      <protection locked="0"/>
    </xf>
    <xf numFmtId="0" fontId="39" fillId="0" borderId="0" xfId="4" applyFont="1">
      <alignment vertical="center"/>
    </xf>
    <xf numFmtId="0" fontId="55" fillId="19" borderId="1" xfId="4" applyFont="1" applyFill="1" applyBorder="1">
      <alignment vertical="center"/>
    </xf>
    <xf numFmtId="0" fontId="55" fillId="0" borderId="0" xfId="4" applyFont="1">
      <alignment vertical="center"/>
    </xf>
    <xf numFmtId="0" fontId="56" fillId="11" borderId="1" xfId="2" applyFont="1" applyBorder="1" applyAlignment="1">
      <alignment horizontal="center"/>
    </xf>
    <xf numFmtId="0" fontId="25" fillId="0" borderId="0" xfId="4" applyFont="1" applyAlignment="1">
      <alignment vertical="center" shrinkToFit="1"/>
    </xf>
    <xf numFmtId="0" fontId="55" fillId="0" borderId="0" xfId="0" applyFont="1"/>
    <xf numFmtId="0" fontId="35" fillId="0" borderId="1" xfId="4" applyFont="1" applyBorder="1" applyAlignment="1">
      <alignment horizontal="center" vertical="center" shrinkToFit="1"/>
    </xf>
    <xf numFmtId="0" fontId="35" fillId="20" borderId="1" xfId="4" applyFont="1" applyFill="1" applyBorder="1" applyAlignment="1">
      <alignment vertical="center" shrinkToFit="1"/>
    </xf>
    <xf numFmtId="0" fontId="35" fillId="21" borderId="1" xfId="4" applyFont="1" applyFill="1" applyBorder="1" applyAlignment="1">
      <alignment vertical="center" shrinkToFit="1"/>
    </xf>
    <xf numFmtId="0" fontId="35" fillId="22" borderId="1" xfId="4" applyFont="1" applyFill="1" applyBorder="1" applyAlignment="1">
      <alignment vertical="center" shrinkToFit="1"/>
    </xf>
    <xf numFmtId="0" fontId="35" fillId="23" borderId="1" xfId="4" applyFont="1" applyFill="1" applyBorder="1" applyAlignment="1">
      <alignment vertical="center" shrinkToFit="1"/>
    </xf>
    <xf numFmtId="0" fontId="35" fillId="24" borderId="1" xfId="4" applyFont="1" applyFill="1" applyBorder="1" applyAlignment="1">
      <alignment vertical="center" shrinkToFit="1"/>
    </xf>
    <xf numFmtId="0" fontId="39" fillId="0" borderId="0" xfId="4" applyFont="1" applyAlignment="1">
      <alignment horizontal="right" vertical="center"/>
    </xf>
    <xf numFmtId="0" fontId="55" fillId="0" borderId="0" xfId="4" applyFont="1" applyAlignment="1">
      <alignment horizontal="left" vertical="center"/>
    </xf>
    <xf numFmtId="0" fontId="55" fillId="0" borderId="0" xfId="4" applyFont="1" applyAlignment="1">
      <alignment horizontal="left" vertical="center" indent="1"/>
    </xf>
    <xf numFmtId="181" fontId="0" fillId="0" borderId="0" xfId="0" applyNumberFormat="1" applyAlignment="1" applyProtection="1">
      <alignment vertical="center"/>
      <protection locked="0"/>
    </xf>
    <xf numFmtId="0" fontId="0" fillId="0" borderId="0" xfId="0" applyAlignment="1" applyProtection="1">
      <alignment vertical="center"/>
      <protection locked="0"/>
    </xf>
    <xf numFmtId="181"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181"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45" fillId="0" borderId="0" xfId="0" applyFont="1" applyFill="1" applyAlignment="1" applyProtection="1">
      <alignment vertical="center"/>
      <protection locked="0"/>
    </xf>
    <xf numFmtId="181" fontId="4" fillId="0" borderId="0" xfId="0" applyNumberFormat="1" applyFont="1" applyFill="1" applyBorder="1" applyAlignment="1" applyProtection="1">
      <alignment horizontal="right" vertical="center" wrapText="1"/>
      <protection locked="0"/>
    </xf>
    <xf numFmtId="0" fontId="4" fillId="0" borderId="0" xfId="0" applyFont="1" applyAlignment="1" applyProtection="1">
      <alignment vertical="center" wrapText="1"/>
      <protection locked="0"/>
    </xf>
    <xf numFmtId="0" fontId="4" fillId="0" borderId="0" xfId="0" applyFont="1" applyFill="1" applyAlignment="1" applyProtection="1">
      <alignment vertical="center" wrapText="1"/>
      <protection locked="0"/>
    </xf>
    <xf numFmtId="181" fontId="3" fillId="0" borderId="0" xfId="0" applyNumberFormat="1" applyFont="1" applyFill="1" applyBorder="1" applyAlignment="1" applyProtection="1">
      <alignment horizontal="center" vertical="center"/>
      <protection locked="0"/>
    </xf>
    <xf numFmtId="181" fontId="4"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vertical="center" wrapText="1"/>
      <protection locked="0"/>
    </xf>
    <xf numFmtId="181" fontId="7" fillId="0" borderId="0" xfId="0" applyNumberFormat="1" applyFont="1" applyFill="1" applyBorder="1" applyAlignment="1" applyProtection="1">
      <alignment horizontal="right" vertical="center" wrapText="1"/>
      <protection locked="0"/>
    </xf>
    <xf numFmtId="181" fontId="58" fillId="0" borderId="0" xfId="0" applyNumberFormat="1" applyFont="1" applyFill="1" applyBorder="1" applyAlignment="1" applyProtection="1">
      <alignment horizontal="lef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1" fontId="7" fillId="0" borderId="0" xfId="0" applyNumberFormat="1" applyFont="1" applyFill="1" applyBorder="1" applyAlignment="1" applyProtection="1">
      <alignment horizontal="center" vertical="center" wrapText="1"/>
      <protection locked="0"/>
    </xf>
    <xf numFmtId="181"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57" fillId="17" borderId="1" xfId="0" applyFont="1" applyFill="1" applyBorder="1" applyAlignment="1" applyProtection="1">
      <alignment vertical="center" wrapText="1"/>
      <protection locked="0"/>
    </xf>
    <xf numFmtId="185" fontId="3" fillId="0" borderId="0" xfId="0" applyNumberFormat="1" applyFont="1" applyFill="1" applyBorder="1" applyAlignment="1" applyProtection="1">
      <alignment vertical="center" shrinkToFit="1"/>
      <protection locked="0" hidden="1"/>
    </xf>
    <xf numFmtId="178" fontId="1" fillId="0" borderId="148" xfId="0" applyNumberFormat="1" applyFont="1" applyFill="1" applyBorder="1" applyAlignment="1">
      <alignment horizontal="center" vertical="center"/>
    </xf>
    <xf numFmtId="178" fontId="1" fillId="0" borderId="106" xfId="0" applyNumberFormat="1" applyFont="1" applyFill="1" applyBorder="1" applyAlignment="1">
      <alignment horizontal="center" vertical="center"/>
    </xf>
    <xf numFmtId="178" fontId="0" fillId="0" borderId="106" xfId="0" applyNumberFormat="1" applyFill="1" applyBorder="1" applyAlignment="1">
      <alignment horizontal="center" vertical="center"/>
    </xf>
    <xf numFmtId="178" fontId="1" fillId="0" borderId="135" xfId="0" applyNumberFormat="1" applyFont="1" applyFill="1" applyBorder="1" applyAlignment="1">
      <alignment horizontal="center" vertical="center"/>
    </xf>
    <xf numFmtId="181" fontId="1" fillId="0" borderId="148" xfId="0" applyNumberFormat="1" applyFont="1" applyFill="1" applyBorder="1" applyAlignment="1" applyProtection="1">
      <alignment horizontal="center" vertical="center"/>
      <protection locked="0"/>
    </xf>
    <xf numFmtId="181" fontId="1" fillId="0" borderId="106" xfId="0" applyNumberFormat="1" applyFont="1" applyFill="1" applyBorder="1" applyAlignment="1" applyProtection="1">
      <alignment horizontal="center" vertical="center"/>
      <protection locked="0"/>
    </xf>
    <xf numFmtId="181" fontId="1" fillId="0" borderId="135" xfId="0" applyNumberFormat="1" applyFont="1" applyFill="1" applyBorder="1" applyAlignment="1" applyProtection="1">
      <alignment horizontal="center" vertical="center"/>
      <protection locked="0"/>
    </xf>
    <xf numFmtId="0" fontId="24" fillId="25" borderId="1" xfId="4" applyFill="1" applyBorder="1">
      <alignment vertical="center"/>
    </xf>
    <xf numFmtId="0" fontId="40"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8" xfId="6" applyFont="1" applyBorder="1"/>
    <xf numFmtId="0" fontId="3" fillId="0" borderId="82"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applyFont="1"/>
    <xf numFmtId="0" fontId="26" fillId="0" borderId="0" xfId="6" applyFont="1"/>
    <xf numFmtId="0" fontId="61" fillId="0" borderId="0" xfId="0" applyFont="1"/>
    <xf numFmtId="0" fontId="62" fillId="4" borderId="35" xfId="0" applyFont="1" applyFill="1" applyBorder="1" applyAlignment="1">
      <alignment vertical="center"/>
    </xf>
    <xf numFmtId="14" fontId="33" fillId="0" borderId="59" xfId="0" applyNumberFormat="1" applyFont="1" applyBorder="1" applyAlignment="1" applyProtection="1">
      <alignment vertical="center"/>
    </xf>
    <xf numFmtId="14" fontId="48" fillId="0" borderId="59" xfId="0" applyNumberFormat="1" applyFont="1" applyBorder="1" applyAlignment="1" applyProtection="1">
      <alignment vertical="center"/>
    </xf>
    <xf numFmtId="14" fontId="8" fillId="0" borderId="0" xfId="0" applyNumberFormat="1" applyFont="1" applyAlignment="1" applyProtection="1">
      <alignment horizontal="left" vertical="center"/>
    </xf>
    <xf numFmtId="14" fontId="33" fillId="0" borderId="38" xfId="0" applyNumberFormat="1" applyFont="1" applyBorder="1" applyAlignment="1" applyProtection="1">
      <alignment vertical="center"/>
    </xf>
    <xf numFmtId="14" fontId="48" fillId="0" borderId="1" xfId="0" applyNumberFormat="1" applyFont="1" applyBorder="1" applyAlignment="1" applyProtection="1">
      <alignment vertical="center"/>
    </xf>
    <xf numFmtId="188" fontId="23" fillId="4" borderId="0" xfId="0" applyNumberFormat="1" applyFont="1" applyFill="1" applyAlignment="1">
      <alignment horizontal="center" vertical="center" shrinkToFit="1"/>
    </xf>
    <xf numFmtId="0" fontId="45" fillId="0" borderId="1" xfId="0" applyFont="1" applyBorder="1" applyAlignment="1" applyProtection="1">
      <alignment vertical="center" shrinkToFit="1"/>
    </xf>
    <xf numFmtId="0" fontId="8" fillId="0" borderId="38" xfId="0" applyFont="1" applyBorder="1" applyAlignment="1" applyProtection="1">
      <alignment horizontal="justify" vertical="center"/>
    </xf>
    <xf numFmtId="0" fontId="0" fillId="0" borderId="1" xfId="0" applyFont="1" applyBorder="1" applyAlignment="1" applyProtection="1">
      <alignment vertical="center"/>
    </xf>
    <xf numFmtId="0" fontId="0" fillId="0" borderId="38" xfId="0" applyFont="1" applyBorder="1" applyAlignment="1" applyProtection="1">
      <alignment vertical="center"/>
    </xf>
    <xf numFmtId="0" fontId="63" fillId="0" borderId="0" xfId="0" applyFont="1" applyAlignment="1">
      <alignment vertical="center"/>
    </xf>
    <xf numFmtId="0" fontId="64" fillId="0" borderId="0" xfId="0" applyFont="1" applyAlignment="1">
      <alignment vertical="center"/>
    </xf>
    <xf numFmtId="0" fontId="64" fillId="0" borderId="37" xfId="0" applyFont="1" applyBorder="1" applyAlignment="1">
      <alignment horizontal="centerContinuous"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8"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0" xfId="0" applyFont="1" applyFill="1" applyBorder="1"/>
    <xf numFmtId="0" fontId="3" fillId="0" borderId="1" xfId="0" applyFont="1" applyFill="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vertical="center"/>
    </xf>
    <xf numFmtId="181" fontId="1" fillId="18" borderId="101" xfId="0" applyNumberFormat="1" applyFont="1" applyFill="1" applyBorder="1" applyAlignment="1" applyProtection="1">
      <alignment horizontal="center" vertical="center"/>
      <protection locked="0"/>
    </xf>
    <xf numFmtId="181" fontId="1" fillId="18" borderId="10" xfId="0" applyNumberFormat="1" applyFont="1" applyFill="1" applyBorder="1" applyAlignment="1" applyProtection="1">
      <alignment horizontal="center" vertical="center"/>
      <protection locked="0"/>
    </xf>
    <xf numFmtId="181" fontId="1" fillId="18" borderId="102" xfId="0" applyNumberFormat="1" applyFont="1" applyFill="1" applyBorder="1" applyAlignment="1" applyProtection="1">
      <alignment horizontal="center" vertical="center"/>
      <protection locked="0"/>
    </xf>
    <xf numFmtId="181" fontId="1" fillId="18" borderId="0" xfId="0" applyNumberFormat="1" applyFont="1" applyFill="1" applyBorder="1" applyAlignment="1" applyProtection="1">
      <alignment horizontal="center" vertical="center"/>
      <protection locked="0"/>
    </xf>
    <xf numFmtId="177" fontId="3" fillId="8" borderId="1" xfId="0" applyNumberFormat="1" applyFont="1" applyFill="1" applyBorder="1" applyAlignment="1" applyProtection="1">
      <alignment vertical="center" shrinkToFit="1"/>
      <protection locked="0"/>
    </xf>
    <xf numFmtId="0" fontId="3" fillId="0" borderId="124" xfId="0" applyFont="1" applyBorder="1" applyAlignment="1">
      <alignment horizontal="center" vertical="center" wrapText="1"/>
    </xf>
    <xf numFmtId="0" fontId="36" fillId="0" borderId="170" xfId="0" applyFont="1" applyBorder="1" applyAlignment="1">
      <alignment vertical="center" wrapText="1"/>
    </xf>
    <xf numFmtId="0" fontId="36" fillId="0" borderId="179" xfId="0" applyFont="1" applyBorder="1" applyAlignment="1">
      <alignment vertical="center" wrapText="1"/>
    </xf>
    <xf numFmtId="0" fontId="3" fillId="0" borderId="177" xfId="0" applyFont="1" applyBorder="1" applyAlignment="1">
      <alignment vertical="center" wrapText="1"/>
    </xf>
    <xf numFmtId="0" fontId="3" fillId="0" borderId="177" xfId="0" quotePrefix="1" applyFont="1" applyBorder="1" applyAlignment="1">
      <alignment horizontal="center" vertical="center" wrapText="1"/>
    </xf>
    <xf numFmtId="0" fontId="36" fillId="0" borderId="60" xfId="0" applyFont="1" applyBorder="1" applyAlignment="1">
      <alignment vertical="center" wrapText="1"/>
    </xf>
    <xf numFmtId="0" fontId="36" fillId="0" borderId="180" xfId="0" applyFont="1" applyBorder="1" applyAlignment="1">
      <alignment vertical="center" wrapText="1"/>
    </xf>
    <xf numFmtId="0" fontId="3" fillId="0" borderId="181" xfId="0" applyFont="1" applyBorder="1" applyAlignment="1">
      <alignment vertical="center" wrapText="1"/>
    </xf>
    <xf numFmtId="0" fontId="36" fillId="0" borderId="62" xfId="0" applyFont="1" applyBorder="1" applyAlignment="1">
      <alignment vertical="center" wrapText="1"/>
    </xf>
    <xf numFmtId="0" fontId="36" fillId="0" borderId="183" xfId="0" applyFont="1" applyBorder="1" applyAlignment="1">
      <alignment vertical="center" wrapText="1"/>
    </xf>
    <xf numFmtId="0" fontId="3" fillId="0" borderId="184" xfId="0" applyFont="1" applyBorder="1" applyAlignment="1">
      <alignment vertical="center" wrapText="1"/>
    </xf>
    <xf numFmtId="0" fontId="0" fillId="4" borderId="3" xfId="0" applyFont="1" applyFill="1" applyBorder="1" applyAlignment="1">
      <alignment horizontal="center" vertical="center" shrinkToFit="1"/>
    </xf>
    <xf numFmtId="0" fontId="0" fillId="4" borderId="5" xfId="0" applyFont="1" applyFill="1" applyBorder="1" applyAlignment="1">
      <alignment horizontal="center" vertical="center" shrinkToFit="1"/>
    </xf>
    <xf numFmtId="0" fontId="0" fillId="4" borderId="44" xfId="0" applyFont="1" applyFill="1" applyBorder="1" applyAlignment="1">
      <alignment vertical="center"/>
    </xf>
    <xf numFmtId="0" fontId="0" fillId="4" borderId="38" xfId="0" applyFont="1" applyFill="1" applyBorder="1" applyAlignment="1">
      <alignment vertical="center" wrapText="1"/>
    </xf>
    <xf numFmtId="0" fontId="0" fillId="4" borderId="45" xfId="0" applyFont="1" applyFill="1" applyBorder="1" applyAlignment="1">
      <alignment vertical="center" wrapText="1"/>
    </xf>
    <xf numFmtId="0" fontId="0" fillId="4" borderId="46" xfId="0" applyFont="1" applyFill="1" applyBorder="1" applyAlignment="1">
      <alignment vertical="center"/>
    </xf>
    <xf numFmtId="0" fontId="0" fillId="4" borderId="47" xfId="0" applyFont="1" applyFill="1" applyBorder="1" applyAlignment="1">
      <alignment vertical="center"/>
    </xf>
    <xf numFmtId="0" fontId="0" fillId="4" borderId="42" xfId="0" applyFont="1" applyFill="1" applyBorder="1" applyAlignment="1">
      <alignment vertical="center"/>
    </xf>
    <xf numFmtId="0" fontId="0" fillId="4" borderId="43" xfId="0" applyFont="1" applyFill="1" applyBorder="1" applyAlignment="1">
      <alignment vertical="center"/>
    </xf>
    <xf numFmtId="0" fontId="0" fillId="4" borderId="55" xfId="0" applyFont="1" applyFill="1" applyBorder="1" applyAlignment="1">
      <alignment vertical="center"/>
    </xf>
    <xf numFmtId="0" fontId="0" fillId="4" borderId="56" xfId="0" applyFont="1" applyFill="1" applyBorder="1" applyAlignment="1">
      <alignment vertical="center"/>
    </xf>
    <xf numFmtId="0" fontId="0" fillId="4" borderId="38" xfId="0" applyFont="1" applyFill="1" applyBorder="1" applyAlignment="1">
      <alignment vertical="center"/>
    </xf>
    <xf numFmtId="0" fontId="0" fillId="4" borderId="45" xfId="0" applyFont="1" applyFill="1" applyBorder="1" applyAlignment="1">
      <alignment vertical="center"/>
    </xf>
    <xf numFmtId="0" fontId="0" fillId="4" borderId="48" xfId="0" applyFont="1" applyFill="1" applyBorder="1" applyAlignment="1">
      <alignment vertical="center"/>
    </xf>
    <xf numFmtId="0" fontId="0" fillId="4" borderId="49" xfId="0" applyFont="1" applyFill="1" applyBorder="1" applyAlignment="1">
      <alignment vertical="center"/>
    </xf>
    <xf numFmtId="0" fontId="0" fillId="4" borderId="50" xfId="0" applyFont="1" applyFill="1" applyBorder="1" applyAlignment="1">
      <alignment vertical="center"/>
    </xf>
    <xf numFmtId="0" fontId="0" fillId="4" borderId="19" xfId="0" applyFont="1" applyFill="1" applyBorder="1" applyAlignment="1">
      <alignment vertical="center"/>
    </xf>
    <xf numFmtId="0" fontId="0" fillId="4" borderId="57" xfId="0" applyFont="1" applyFill="1" applyBorder="1" applyAlignment="1">
      <alignment vertical="center"/>
    </xf>
    <xf numFmtId="0" fontId="0" fillId="4" borderId="53" xfId="0" applyFont="1" applyFill="1" applyBorder="1" applyAlignment="1">
      <alignment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0" borderId="91" xfId="0" applyFont="1" applyBorder="1" applyAlignment="1">
      <alignment horizontal="center" vertical="center"/>
    </xf>
    <xf numFmtId="0" fontId="3" fillId="0" borderId="68" xfId="0" applyFont="1" applyBorder="1"/>
    <xf numFmtId="0" fontId="3" fillId="27" borderId="38"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8" borderId="1" xfId="0" applyFont="1" applyFill="1" applyBorder="1" applyAlignment="1">
      <alignment horizontal="center"/>
    </xf>
    <xf numFmtId="0" fontId="3" fillId="0" borderId="91" xfId="0" applyFont="1" applyBorder="1"/>
    <xf numFmtId="0" fontId="3" fillId="0" borderId="165" xfId="0" applyFont="1" applyBorder="1"/>
    <xf numFmtId="0" fontId="3" fillId="27" borderId="4" xfId="0" applyFont="1" applyFill="1" applyBorder="1"/>
    <xf numFmtId="0" fontId="3" fillId="0" borderId="30" xfId="0" applyFont="1" applyBorder="1"/>
    <xf numFmtId="0" fontId="3" fillId="0" borderId="13" xfId="0" applyFont="1" applyBorder="1"/>
    <xf numFmtId="0" fontId="3" fillId="0" borderId="28" xfId="0" applyFont="1" applyBorder="1"/>
    <xf numFmtId="0" fontId="3" fillId="0" borderId="127" xfId="0" applyFont="1" applyBorder="1"/>
    <xf numFmtId="0" fontId="0" fillId="0" borderId="149" xfId="0" applyBorder="1" applyAlignment="1">
      <alignment vertical="top" wrapText="1"/>
    </xf>
    <xf numFmtId="0" fontId="0" fillId="0" borderId="185" xfId="0" applyFont="1" applyBorder="1" applyAlignment="1">
      <alignment vertical="top" wrapText="1"/>
    </xf>
    <xf numFmtId="0" fontId="0" fillId="0" borderId="0" xfId="0" applyAlignment="1">
      <alignment vertical="top"/>
    </xf>
    <xf numFmtId="0" fontId="14" fillId="17" borderId="186" xfId="0" applyFont="1" applyFill="1" applyBorder="1" applyAlignment="1">
      <alignment vertical="center"/>
    </xf>
    <xf numFmtId="0" fontId="14" fillId="0" borderId="0" xfId="0" applyFont="1" applyFill="1" applyAlignment="1">
      <alignment vertical="center"/>
    </xf>
    <xf numFmtId="0" fontId="14" fillId="0" borderId="0" xfId="0" applyFont="1" applyAlignment="1">
      <alignment vertical="center"/>
    </xf>
    <xf numFmtId="0" fontId="0" fillId="0" borderId="186" xfId="0" applyBorder="1" applyAlignment="1">
      <alignment vertical="center"/>
    </xf>
    <xf numFmtId="0" fontId="0" fillId="0" borderId="185" xfId="0" applyBorder="1" applyAlignment="1">
      <alignment vertical="center"/>
    </xf>
    <xf numFmtId="0" fontId="14" fillId="17" borderId="149" xfId="0" applyFont="1" applyFill="1" applyBorder="1" applyAlignment="1">
      <alignment vertical="center"/>
    </xf>
    <xf numFmtId="0" fontId="0" fillId="0" borderId="0" xfId="0" applyFill="1" applyAlignment="1">
      <alignment vertical="center"/>
    </xf>
    <xf numFmtId="0" fontId="0" fillId="0" borderId="186" xfId="0" applyFont="1" applyBorder="1" applyAlignment="1">
      <alignment vertical="center"/>
    </xf>
    <xf numFmtId="0" fontId="0" fillId="0" borderId="185" xfId="0" applyBorder="1"/>
    <xf numFmtId="0" fontId="0" fillId="0" borderId="0" xfId="0" applyFont="1" applyAlignment="1">
      <alignment vertical="center"/>
    </xf>
    <xf numFmtId="0" fontId="1" fillId="29" borderId="130" xfId="0" applyFont="1" applyFill="1" applyBorder="1" applyAlignment="1" applyProtection="1">
      <alignment horizontal="center" vertical="center"/>
    </xf>
    <xf numFmtId="0" fontId="1" fillId="29" borderId="100" xfId="0" applyFont="1" applyFill="1" applyBorder="1" applyAlignment="1" applyProtection="1">
      <alignment horizontal="center" vertical="center"/>
    </xf>
    <xf numFmtId="0" fontId="1" fillId="29" borderId="107" xfId="0" applyFont="1" applyFill="1" applyBorder="1" applyAlignment="1" applyProtection="1">
      <alignment horizontal="center" vertical="center"/>
    </xf>
    <xf numFmtId="0" fontId="1" fillId="29" borderId="132" xfId="0" applyFont="1" applyFill="1" applyBorder="1" applyAlignment="1" applyProtection="1">
      <alignment horizontal="center" vertical="center"/>
    </xf>
    <xf numFmtId="0" fontId="1" fillId="29" borderId="101" xfId="0" applyFont="1" applyFill="1" applyBorder="1" applyAlignment="1" applyProtection="1">
      <alignment horizontal="center" vertical="center"/>
    </xf>
    <xf numFmtId="0" fontId="1" fillId="29" borderId="131" xfId="0" applyFont="1" applyFill="1" applyBorder="1" applyAlignment="1" applyProtection="1">
      <alignment horizontal="center" vertical="center"/>
    </xf>
    <xf numFmtId="0" fontId="1" fillId="29" borderId="141" xfId="0" applyFont="1" applyFill="1" applyBorder="1" applyAlignment="1" applyProtection="1">
      <alignment horizontal="center" vertical="center"/>
    </xf>
    <xf numFmtId="0" fontId="1" fillId="29" borderId="142" xfId="0" applyFont="1" applyFill="1" applyBorder="1" applyAlignment="1" applyProtection="1">
      <alignment horizontal="center" vertical="center"/>
    </xf>
    <xf numFmtId="0" fontId="33" fillId="0" borderId="35" xfId="0" applyFont="1" applyBorder="1" applyAlignment="1" applyProtection="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4" fillId="4" borderId="109" xfId="0" applyFont="1" applyFill="1" applyBorder="1" applyAlignment="1">
      <alignment horizontal="center" vertical="center" wrapText="1"/>
    </xf>
    <xf numFmtId="0" fontId="4" fillId="4" borderId="9" xfId="0" applyFont="1" applyFill="1" applyBorder="1" applyAlignment="1">
      <alignment vertical="center" wrapText="1"/>
    </xf>
    <xf numFmtId="0" fontId="4" fillId="4" borderId="27" xfId="0" applyFont="1" applyFill="1" applyBorder="1" applyAlignment="1">
      <alignment vertical="center" wrapText="1"/>
    </xf>
    <xf numFmtId="0" fontId="4" fillId="4" borderId="26" xfId="0" applyFont="1" applyFill="1" applyBorder="1" applyAlignment="1">
      <alignment horizontal="center" vertical="center" wrapText="1"/>
    </xf>
    <xf numFmtId="179" fontId="3" fillId="4" borderId="63" xfId="0" applyNumberFormat="1" applyFont="1" applyFill="1" applyBorder="1" applyAlignment="1">
      <alignment horizontal="center" vertical="center" wrapText="1"/>
    </xf>
    <xf numFmtId="0" fontId="57" fillId="4" borderId="25" xfId="0" applyFont="1" applyFill="1" applyBorder="1" applyAlignment="1">
      <alignment horizontal="center" vertical="center" wrapText="1"/>
    </xf>
    <xf numFmtId="38" fontId="3" fillId="0" borderId="0" xfId="3" applyFont="1" applyFill="1" applyBorder="1" applyAlignment="1" applyProtection="1">
      <alignment vertical="center"/>
      <protection locked="0"/>
    </xf>
    <xf numFmtId="0" fontId="3" fillId="0" borderId="0" xfId="0" applyFont="1" applyFill="1" applyBorder="1" applyAlignment="1" applyProtection="1">
      <alignment vertical="center" shrinkToFit="1"/>
      <protection locked="0"/>
    </xf>
    <xf numFmtId="0" fontId="6" fillId="0" borderId="0" xfId="0" applyFont="1" applyFill="1" applyAlignment="1">
      <alignment horizontal="center" vertical="center"/>
    </xf>
    <xf numFmtId="0" fontId="0" fillId="27" borderId="1" xfId="0" applyFill="1" applyBorder="1" applyAlignment="1">
      <alignment vertical="center"/>
    </xf>
    <xf numFmtId="0" fontId="0" fillId="31" borderId="1" xfId="0" applyFill="1" applyBorder="1" applyAlignment="1">
      <alignment vertical="center" wrapText="1"/>
    </xf>
    <xf numFmtId="0" fontId="3" fillId="0" borderId="0" xfId="0" applyFont="1" applyFill="1" applyAlignment="1">
      <alignment vertical="center"/>
    </xf>
    <xf numFmtId="0" fontId="3" fillId="27" borderId="1" xfId="0" applyFont="1" applyFill="1" applyBorder="1" applyAlignment="1">
      <alignment vertical="center"/>
    </xf>
    <xf numFmtId="0" fontId="3" fillId="31" borderId="1" xfId="0" applyFont="1" applyFill="1" applyBorder="1" applyAlignment="1">
      <alignment vertical="center"/>
    </xf>
    <xf numFmtId="0" fontId="24" fillId="0" borderId="0" xfId="4">
      <alignment vertical="center"/>
    </xf>
    <xf numFmtId="0" fontId="24" fillId="0" borderId="0" xfId="4" applyAlignment="1">
      <alignment vertical="center" wrapText="1"/>
    </xf>
    <xf numFmtId="0" fontId="35" fillId="0" borderId="1" xfId="4" applyFont="1" applyBorder="1" applyAlignment="1">
      <alignment vertical="center" shrinkToFit="1"/>
    </xf>
    <xf numFmtId="0" fontId="19" fillId="0" borderId="0" xfId="0" applyFont="1" applyAlignment="1">
      <alignment horizontal="left" vertical="center"/>
    </xf>
    <xf numFmtId="0" fontId="19" fillId="0" borderId="0" xfId="0" applyFont="1" applyAlignment="1">
      <alignment vertical="center"/>
    </xf>
    <xf numFmtId="0" fontId="30" fillId="0" borderId="0" xfId="0" applyFont="1" applyAlignment="1">
      <alignment horizontal="left" vertical="center" shrinkToFit="1"/>
    </xf>
    <xf numFmtId="0" fontId="45" fillId="0" borderId="0" xfId="0" applyFont="1" applyAlignment="1">
      <alignment vertical="center"/>
    </xf>
    <xf numFmtId="0" fontId="45" fillId="0" borderId="59" xfId="0" applyFont="1" applyBorder="1" applyAlignment="1">
      <alignment vertical="center"/>
    </xf>
    <xf numFmtId="0" fontId="45" fillId="0" borderId="35" xfId="0" applyFont="1" applyBorder="1" applyAlignment="1">
      <alignment vertical="center"/>
    </xf>
    <xf numFmtId="0" fontId="45" fillId="0" borderId="38" xfId="0" applyFont="1" applyBorder="1" applyAlignment="1">
      <alignment vertical="center"/>
    </xf>
    <xf numFmtId="14" fontId="45" fillId="0" borderId="59" xfId="0" applyNumberFormat="1" applyFont="1" applyBorder="1" applyAlignment="1">
      <alignment vertical="center" shrinkToFit="1"/>
    </xf>
    <xf numFmtId="0" fontId="30" fillId="0" borderId="0" xfId="0" applyFont="1" applyAlignment="1">
      <alignment horizontal="right" vertical="center"/>
    </xf>
    <xf numFmtId="14" fontId="45" fillId="0" borderId="59" xfId="0" applyNumberFormat="1" applyFont="1" applyBorder="1" applyAlignment="1">
      <alignment horizontal="right" vertical="center" shrinkToFit="1"/>
    </xf>
    <xf numFmtId="0" fontId="45" fillId="0" borderId="35" xfId="0" applyFont="1" applyBorder="1" applyAlignment="1">
      <alignment horizontal="center" vertical="center"/>
    </xf>
    <xf numFmtId="14" fontId="45" fillId="0" borderId="38" xfId="0" applyNumberFormat="1" applyFont="1" applyBorder="1" applyAlignment="1">
      <alignment horizontal="left" vertical="center" shrinkToFit="1"/>
    </xf>
    <xf numFmtId="0" fontId="0" fillId="0" borderId="0" xfId="0" applyAlignment="1">
      <alignment horizontal="right" vertical="center"/>
    </xf>
    <xf numFmtId="0" fontId="54" fillId="0" borderId="0" xfId="0" applyFont="1" applyAlignment="1">
      <alignment vertical="center"/>
    </xf>
    <xf numFmtId="179" fontId="0" fillId="0" borderId="0" xfId="0" applyNumberFormat="1" applyAlignment="1">
      <alignment vertical="center"/>
    </xf>
    <xf numFmtId="0" fontId="3" fillId="4" borderId="28" xfId="0" applyFont="1" applyFill="1" applyBorder="1" applyAlignment="1">
      <alignment horizontal="center" vertical="center"/>
    </xf>
    <xf numFmtId="0" fontId="3" fillId="4" borderId="41" xfId="0" applyFont="1" applyFill="1" applyBorder="1" applyAlignment="1">
      <alignment horizontal="center" vertical="center"/>
    </xf>
    <xf numFmtId="0" fontId="3" fillId="13" borderId="2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4" borderId="20" xfId="0" applyFont="1" applyFill="1" applyBorder="1" applyAlignment="1">
      <alignment horizontal="center" vertical="center"/>
    </xf>
    <xf numFmtId="0" fontId="3" fillId="4" borderId="41" xfId="0" applyFont="1" applyFill="1" applyBorder="1" applyAlignment="1">
      <alignment horizontal="center" vertical="center" wrapText="1"/>
    </xf>
    <xf numFmtId="179" fontId="3" fillId="4" borderId="41" xfId="0" applyNumberFormat="1" applyFont="1" applyFill="1" applyBorder="1" applyAlignment="1">
      <alignment horizontal="center" vertical="center"/>
    </xf>
    <xf numFmtId="0" fontId="4" fillId="13" borderId="61"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38" fillId="4" borderId="1" xfId="0" applyFont="1" applyFill="1" applyBorder="1" applyAlignment="1">
      <alignment horizontal="center" vertical="center" wrapText="1" shrinkToFit="1"/>
    </xf>
    <xf numFmtId="0" fontId="3" fillId="4" borderId="38" xfId="0" applyFont="1" applyFill="1" applyBorder="1" applyAlignment="1">
      <alignment horizontal="center" vertical="center" shrinkToFit="1"/>
    </xf>
    <xf numFmtId="0" fontId="3" fillId="4" borderId="0" xfId="0" applyFont="1" applyFill="1" applyAlignment="1">
      <alignment horizontal="center" vertical="center" shrinkToFit="1"/>
    </xf>
    <xf numFmtId="0" fontId="32" fillId="4" borderId="61" xfId="0" applyFont="1" applyFill="1" applyBorder="1" applyAlignment="1">
      <alignment horizontal="center" vertical="center" wrapText="1"/>
    </xf>
    <xf numFmtId="0" fontId="38" fillId="4" borderId="61" xfId="0" applyFont="1" applyFill="1" applyBorder="1" applyAlignment="1">
      <alignment horizontal="center" vertical="center"/>
    </xf>
    <xf numFmtId="0" fontId="6" fillId="4" borderId="127" xfId="0" applyFont="1" applyFill="1" applyBorder="1" applyAlignment="1">
      <alignment vertical="center" textRotation="255"/>
    </xf>
    <xf numFmtId="0" fontId="4" fillId="4" borderId="144" xfId="0" applyFont="1" applyFill="1" applyBorder="1" applyAlignment="1">
      <alignment horizontal="center" vertical="center" wrapText="1"/>
    </xf>
    <xf numFmtId="0" fontId="4" fillId="4" borderId="145" xfId="0" applyFont="1" applyFill="1" applyBorder="1" applyAlignment="1">
      <alignment horizontal="center" vertical="center" textRotation="255" wrapText="1"/>
    </xf>
    <xf numFmtId="0" fontId="4" fillId="4" borderId="146" xfId="0" applyFont="1" applyFill="1" applyBorder="1" applyAlignment="1">
      <alignment horizontal="center" vertical="center" textRotation="255" wrapText="1"/>
    </xf>
    <xf numFmtId="0" fontId="4" fillId="4" borderId="147" xfId="0" applyFont="1" applyFill="1" applyBorder="1" applyAlignment="1">
      <alignment horizontal="center" vertical="center" wrapText="1"/>
    </xf>
    <xf numFmtId="0" fontId="4" fillId="4" borderId="146"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5" xfId="0" applyFont="1" applyFill="1" applyBorder="1" applyAlignment="1">
      <alignment vertical="center" wrapText="1" shrinkToFit="1"/>
    </xf>
    <xf numFmtId="0" fontId="3" fillId="0" borderId="0" xfId="0" applyFont="1" applyAlignment="1">
      <alignment horizontal="center" vertical="center"/>
    </xf>
    <xf numFmtId="0" fontId="3" fillId="0" borderId="2" xfId="0" applyFont="1" applyBorder="1" applyAlignment="1">
      <alignment horizontal="center" vertical="center" wrapText="1"/>
    </xf>
    <xf numFmtId="0" fontId="3" fillId="0" borderId="0" xfId="5" applyFont="1" applyAlignment="1">
      <alignment horizontal="center"/>
    </xf>
    <xf numFmtId="2" fontId="3" fillId="0" borderId="0" xfId="5" applyNumberFormat="1" applyFont="1" applyAlignment="1">
      <alignment horizontal="center"/>
    </xf>
    <xf numFmtId="0" fontId="3" fillId="0" borderId="85" xfId="5" applyFont="1" applyBorder="1" applyAlignment="1">
      <alignment horizontal="center"/>
    </xf>
    <xf numFmtId="0" fontId="3" fillId="0" borderId="75" xfId="5" applyFont="1" applyBorder="1" applyAlignment="1">
      <alignment horizontal="center"/>
    </xf>
    <xf numFmtId="0" fontId="3" fillId="32" borderId="4" xfId="0" applyFont="1" applyFill="1" applyBorder="1"/>
    <xf numFmtId="0" fontId="3" fillId="32" borderId="1" xfId="0" applyFont="1" applyFill="1" applyBorder="1"/>
    <xf numFmtId="0" fontId="3" fillId="32" borderId="1" xfId="0" applyFont="1" applyFill="1" applyBorder="1" applyAlignment="1">
      <alignment horizontal="center"/>
    </xf>
    <xf numFmtId="0" fontId="3" fillId="32" borderId="5" xfId="0" applyFont="1" applyFill="1" applyBorder="1"/>
    <xf numFmtId="0" fontId="3" fillId="0" borderId="92" xfId="5" applyFont="1" applyBorder="1" applyAlignment="1">
      <alignment horizontal="center"/>
    </xf>
    <xf numFmtId="0" fontId="3" fillId="0" borderId="0" xfId="5" applyFont="1"/>
    <xf numFmtId="0" fontId="3" fillId="32" borderId="38" xfId="0" applyFont="1" applyFill="1" applyBorder="1"/>
    <xf numFmtId="0" fontId="3" fillId="0" borderId="0" xfId="0" applyFont="1" applyAlignment="1">
      <alignment horizontal="left"/>
    </xf>
    <xf numFmtId="0" fontId="3" fillId="0" borderId="0" xfId="0" applyFont="1" applyAlignment="1">
      <alignment vertical="top"/>
    </xf>
    <xf numFmtId="0" fontId="27" fillId="0" borderId="0" xfId="0" applyFont="1" applyAlignment="1">
      <alignment horizontal="center" vertical="center"/>
    </xf>
    <xf numFmtId="0" fontId="3" fillId="32" borderId="99" xfId="0" applyFont="1" applyFill="1" applyBorder="1"/>
    <xf numFmtId="0" fontId="3" fillId="32" borderId="11" xfId="0" applyFont="1" applyFill="1" applyBorder="1"/>
    <xf numFmtId="0" fontId="3" fillId="32" borderId="11" xfId="0" applyFont="1" applyFill="1" applyBorder="1" applyAlignment="1">
      <alignment horizontal="center"/>
    </xf>
    <xf numFmtId="0" fontId="3" fillId="32" borderId="80" xfId="0" applyFont="1" applyFill="1" applyBorder="1"/>
    <xf numFmtId="49" fontId="6" fillId="31" borderId="1" xfId="0" applyNumberFormat="1" applyFont="1" applyFill="1" applyBorder="1" applyAlignment="1">
      <alignment vertical="center" textRotation="255"/>
    </xf>
    <xf numFmtId="0" fontId="0" fillId="31" borderId="1" xfId="0" applyFill="1" applyBorder="1" applyAlignment="1">
      <alignment vertical="center"/>
    </xf>
    <xf numFmtId="0" fontId="0" fillId="0" borderId="0" xfId="0" applyAlignment="1">
      <alignment vertical="center" wrapText="1"/>
    </xf>
    <xf numFmtId="0" fontId="3" fillId="33" borderId="28" xfId="0" applyFont="1" applyFill="1" applyBorder="1" applyAlignment="1">
      <alignment horizontal="center" vertical="center"/>
    </xf>
    <xf numFmtId="0" fontId="3" fillId="33" borderId="41" xfId="0" applyFont="1" applyFill="1" applyBorder="1" applyAlignment="1">
      <alignment horizontal="center" vertical="center"/>
    </xf>
    <xf numFmtId="0" fontId="3" fillId="33" borderId="21" xfId="0" applyFont="1" applyFill="1" applyBorder="1" applyAlignment="1">
      <alignment horizontal="center" vertical="center" wrapText="1"/>
    </xf>
    <xf numFmtId="0" fontId="3" fillId="33" borderId="41" xfId="0" applyFont="1" applyFill="1" applyBorder="1" applyAlignment="1">
      <alignment horizontal="center" vertical="center" wrapText="1"/>
    </xf>
    <xf numFmtId="0" fontId="3" fillId="33" borderId="20" xfId="0" applyFont="1" applyFill="1" applyBorder="1" applyAlignment="1">
      <alignment horizontal="center" vertical="center"/>
    </xf>
    <xf numFmtId="179" fontId="3" fillId="33" borderId="41" xfId="0" applyNumberFormat="1" applyFont="1" applyFill="1" applyBorder="1" applyAlignment="1">
      <alignment horizontal="center" vertical="center"/>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0" fontId="62" fillId="33" borderId="35" xfId="0" applyFont="1" applyFill="1" applyBorder="1" applyAlignment="1">
      <alignment vertical="center"/>
    </xf>
    <xf numFmtId="0" fontId="38" fillId="33" borderId="1" xfId="0" applyFont="1" applyFill="1" applyBorder="1" applyAlignment="1">
      <alignment horizontal="center" vertical="center" wrapText="1" shrinkToFit="1"/>
    </xf>
    <xf numFmtId="0" fontId="3" fillId="33" borderId="38" xfId="0" applyFont="1" applyFill="1" applyBorder="1" applyAlignment="1">
      <alignment horizontal="center" vertical="center" shrinkToFit="1"/>
    </xf>
    <xf numFmtId="0" fontId="3" fillId="33" borderId="0" xfId="0" applyFont="1" applyFill="1" applyAlignment="1">
      <alignment horizontal="center" vertical="center" shrinkToFit="1"/>
    </xf>
    <xf numFmtId="0" fontId="32" fillId="33" borderId="61" xfId="0" applyFont="1" applyFill="1" applyBorder="1" applyAlignment="1">
      <alignment horizontal="center" vertical="center" wrapText="1"/>
    </xf>
    <xf numFmtId="0" fontId="38" fillId="33" borderId="61" xfId="0" applyFont="1" applyFill="1" applyBorder="1" applyAlignment="1">
      <alignment horizontal="center" vertical="center"/>
    </xf>
    <xf numFmtId="0" fontId="6" fillId="33" borderId="127" xfId="0" applyFont="1" applyFill="1" applyBorder="1" applyAlignment="1">
      <alignment vertical="center" textRotation="255"/>
    </xf>
    <xf numFmtId="0" fontId="4" fillId="33" borderId="144" xfId="0" applyFont="1" applyFill="1" applyBorder="1" applyAlignment="1">
      <alignment horizontal="center" vertical="center" wrapText="1"/>
    </xf>
    <xf numFmtId="0" fontId="4" fillId="33" borderId="145" xfId="0" applyFont="1" applyFill="1" applyBorder="1" applyAlignment="1">
      <alignment horizontal="center" vertical="center" textRotation="255" wrapText="1"/>
    </xf>
    <xf numFmtId="0" fontId="4" fillId="33" borderId="146" xfId="0" applyFont="1" applyFill="1" applyBorder="1" applyAlignment="1">
      <alignment horizontal="center" vertical="center" textRotation="255" wrapText="1"/>
    </xf>
    <xf numFmtId="0" fontId="4" fillId="33" borderId="147" xfId="0" applyFont="1" applyFill="1" applyBorder="1" applyAlignment="1">
      <alignment horizontal="center" vertical="center" wrapText="1"/>
    </xf>
    <xf numFmtId="0" fontId="4" fillId="33" borderId="146"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25" xfId="0" applyFont="1" applyFill="1" applyBorder="1" applyAlignment="1">
      <alignment horizontal="center" vertical="center" wrapText="1"/>
    </xf>
    <xf numFmtId="0" fontId="4" fillId="33" borderId="109" xfId="0" applyFont="1" applyFill="1" applyBorder="1" applyAlignment="1">
      <alignment horizontal="center" vertical="center" wrapText="1"/>
    </xf>
    <xf numFmtId="0" fontId="4" fillId="33" borderId="9" xfId="0" applyFont="1" applyFill="1" applyBorder="1" applyAlignment="1">
      <alignment vertical="center" wrapText="1"/>
    </xf>
    <xf numFmtId="0" fontId="4" fillId="33" borderId="27" xfId="0" applyFont="1" applyFill="1" applyBorder="1" applyAlignment="1">
      <alignment vertical="center" wrapText="1"/>
    </xf>
    <xf numFmtId="0" fontId="4" fillId="33" borderId="26" xfId="0" applyFont="1" applyFill="1" applyBorder="1" applyAlignment="1">
      <alignment horizontal="center" vertical="center" wrapText="1"/>
    </xf>
    <xf numFmtId="179" fontId="3" fillId="33" borderId="63" xfId="0" applyNumberFormat="1" applyFont="1" applyFill="1" applyBorder="1" applyAlignment="1">
      <alignment horizontal="center" vertical="center" wrapText="1"/>
    </xf>
    <xf numFmtId="0" fontId="57" fillId="33" borderId="25" xfId="0" applyFont="1" applyFill="1" applyBorder="1" applyAlignment="1">
      <alignment horizontal="center" vertical="center" wrapText="1"/>
    </xf>
    <xf numFmtId="0" fontId="4" fillId="33" borderId="25" xfId="0" applyFont="1" applyFill="1" applyBorder="1" applyAlignment="1">
      <alignment vertical="center" wrapText="1" shrinkToFit="1"/>
    </xf>
    <xf numFmtId="0" fontId="8" fillId="2" borderId="59" xfId="0" applyFont="1" applyFill="1" applyBorder="1" applyAlignment="1">
      <alignment horizontal="center" vertical="center" wrapText="1"/>
    </xf>
    <xf numFmtId="0" fontId="8" fillId="2" borderId="35" xfId="0" applyFont="1" applyFill="1" applyBorder="1" applyAlignment="1">
      <alignment vertical="center" wrapText="1"/>
    </xf>
    <xf numFmtId="0" fontId="8" fillId="2" borderId="38" xfId="0" applyFont="1" applyFill="1" applyBorder="1" applyAlignment="1">
      <alignment vertical="center" wrapText="1"/>
    </xf>
    <xf numFmtId="14" fontId="45" fillId="0" borderId="59" xfId="0" applyNumberFormat="1" applyFont="1" applyFill="1" applyBorder="1" applyAlignment="1">
      <alignment vertical="center" shrinkToFit="1"/>
    </xf>
    <xf numFmtId="14" fontId="45" fillId="0" borderId="59" xfId="0" applyNumberFormat="1" applyFont="1" applyFill="1" applyBorder="1" applyAlignment="1">
      <alignment horizontal="right" vertical="center" shrinkToFit="1"/>
    </xf>
    <xf numFmtId="14" fontId="45" fillId="0" borderId="38" xfId="0" applyNumberFormat="1" applyFont="1" applyFill="1" applyBorder="1" applyAlignment="1">
      <alignment horizontal="left" vertical="center" shrinkToFit="1"/>
    </xf>
    <xf numFmtId="0" fontId="3" fillId="0" borderId="1" xfId="0" applyFont="1" applyBorder="1" applyAlignment="1">
      <alignment horizontal="center"/>
    </xf>
    <xf numFmtId="0" fontId="3" fillId="0" borderId="10" xfId="0" applyFont="1" applyBorder="1" applyAlignment="1">
      <alignment horizontal="center"/>
    </xf>
    <xf numFmtId="0" fontId="3" fillId="0" borderId="19" xfId="0" applyFont="1" applyBorder="1" applyAlignment="1">
      <alignment horizontal="center" vertical="center"/>
    </xf>
    <xf numFmtId="180" fontId="1" fillId="10" borderId="190" xfId="0" applyNumberFormat="1" applyFont="1" applyFill="1" applyBorder="1" applyAlignment="1" applyProtection="1">
      <alignment horizontal="center" vertical="center"/>
    </xf>
    <xf numFmtId="0" fontId="0" fillId="0" borderId="0" xfId="0" applyFill="1" applyBorder="1" applyAlignment="1">
      <alignment horizontal="right" vertical="center"/>
    </xf>
    <xf numFmtId="0" fontId="4" fillId="0" borderId="26" xfId="0" applyFont="1" applyFill="1" applyBorder="1" applyAlignment="1">
      <alignment horizontal="center" vertical="center"/>
    </xf>
    <xf numFmtId="0" fontId="4" fillId="4" borderId="63" xfId="0" applyFont="1" applyFill="1" applyBorder="1" applyAlignment="1">
      <alignment vertical="center" wrapText="1" shrinkToFit="1"/>
    </xf>
    <xf numFmtId="0" fontId="3" fillId="4" borderId="1" xfId="0" applyNumberFormat="1" applyFont="1" applyFill="1" applyBorder="1" applyAlignment="1" applyProtection="1">
      <alignment vertical="center" shrinkToFit="1"/>
      <protection hidden="1"/>
    </xf>
    <xf numFmtId="0" fontId="4" fillId="33" borderId="63" xfId="0" applyFont="1" applyFill="1" applyBorder="1" applyAlignment="1">
      <alignment vertical="center" wrapText="1" shrinkToFit="1"/>
    </xf>
    <xf numFmtId="0" fontId="35" fillId="0" borderId="59" xfId="4" applyFont="1" applyBorder="1" applyAlignment="1">
      <alignment horizontal="left" vertical="center" shrinkToFit="1"/>
    </xf>
    <xf numFmtId="0" fontId="35" fillId="0" borderId="38" xfId="4" applyFont="1" applyBorder="1" applyAlignment="1">
      <alignment horizontal="left" vertical="center" shrinkToFit="1"/>
    </xf>
    <xf numFmtId="0" fontId="35" fillId="0" borderId="35" xfId="4" applyFont="1" applyBorder="1" applyAlignment="1">
      <alignment horizontal="left" vertical="center" shrinkToFit="1"/>
    </xf>
    <xf numFmtId="0" fontId="35" fillId="22" borderId="59" xfId="4" applyFont="1" applyFill="1" applyBorder="1" applyAlignment="1">
      <alignment horizontal="left" vertical="center" shrinkToFit="1"/>
    </xf>
    <xf numFmtId="0" fontId="35" fillId="22" borderId="38" xfId="4" applyFont="1" applyFill="1" applyBorder="1" applyAlignment="1">
      <alignment horizontal="left" vertical="center" shrinkToFit="1"/>
    </xf>
    <xf numFmtId="0" fontId="35" fillId="24" borderId="59" xfId="4" applyFont="1" applyFill="1" applyBorder="1" applyAlignment="1">
      <alignment horizontal="left" vertical="center" shrinkToFit="1"/>
    </xf>
    <xf numFmtId="0" fontId="35" fillId="24" borderId="35" xfId="4" applyFont="1" applyFill="1" applyBorder="1" applyAlignment="1">
      <alignment horizontal="left" vertical="center" shrinkToFit="1"/>
    </xf>
    <xf numFmtId="0" fontId="35" fillId="24" borderId="38" xfId="4" applyFont="1" applyFill="1" applyBorder="1" applyAlignment="1">
      <alignment horizontal="left" vertical="center" shrinkToFit="1"/>
    </xf>
    <xf numFmtId="0" fontId="35" fillId="23" borderId="59" xfId="4" applyFont="1" applyFill="1" applyBorder="1" applyAlignment="1">
      <alignment horizontal="left" vertical="center" shrinkToFit="1"/>
    </xf>
    <xf numFmtId="0" fontId="35" fillId="23" borderId="38" xfId="4" applyFont="1" applyFill="1" applyBorder="1" applyAlignment="1">
      <alignment horizontal="left" vertical="center" shrinkToFit="1"/>
    </xf>
    <xf numFmtId="0" fontId="35" fillId="23" borderId="35" xfId="4" applyFont="1" applyFill="1" applyBorder="1" applyAlignment="1">
      <alignment horizontal="left" vertical="center" shrinkToFit="1"/>
    </xf>
    <xf numFmtId="0" fontId="3" fillId="0" borderId="176" xfId="0" applyFont="1" applyBorder="1" applyAlignment="1">
      <alignment horizontal="center" vertical="center" wrapText="1"/>
    </xf>
    <xf numFmtId="0" fontId="3" fillId="0" borderId="178"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87" xfId="0" applyFont="1" applyBorder="1" applyAlignment="1">
      <alignment horizontal="center" vertical="center" wrapText="1"/>
    </xf>
    <xf numFmtId="0" fontId="3" fillId="0" borderId="188" xfId="0" applyFont="1" applyBorder="1" applyAlignment="1">
      <alignment horizontal="center" vertical="center" wrapText="1"/>
    </xf>
    <xf numFmtId="0" fontId="35" fillId="22" borderId="35" xfId="4" applyFont="1" applyFill="1" applyBorder="1" applyAlignment="1">
      <alignment horizontal="left" vertical="center" shrinkToFit="1"/>
    </xf>
    <xf numFmtId="0" fontId="24" fillId="0" borderId="0" xfId="4" applyAlignment="1">
      <alignment horizontal="left" vertical="center" wrapText="1"/>
    </xf>
    <xf numFmtId="0" fontId="24" fillId="0" borderId="0" xfId="4" applyAlignment="1">
      <alignment horizontal="right" vertical="center" wrapText="1"/>
    </xf>
    <xf numFmtId="0" fontId="35" fillId="20" borderId="59" xfId="4" applyFont="1" applyFill="1" applyBorder="1" applyAlignment="1">
      <alignment horizontal="left" vertical="center" shrinkToFit="1"/>
    </xf>
    <xf numFmtId="0" fontId="35" fillId="20" borderId="38" xfId="4" applyFont="1" applyFill="1" applyBorder="1" applyAlignment="1">
      <alignment horizontal="left" vertical="center" shrinkToFit="1"/>
    </xf>
    <xf numFmtId="0" fontId="35" fillId="0" borderId="59" xfId="4" applyFont="1" applyBorder="1" applyAlignment="1">
      <alignment horizontal="center" vertical="center" shrinkToFit="1"/>
    </xf>
    <xf numFmtId="0" fontId="35" fillId="0" borderId="35" xfId="4" applyFont="1" applyBorder="1" applyAlignment="1">
      <alignment horizontal="center" vertical="center" shrinkToFit="1"/>
    </xf>
    <xf numFmtId="0" fontId="35" fillId="0" borderId="38" xfId="4" applyFont="1" applyBorder="1" applyAlignment="1">
      <alignment horizontal="center" vertical="center" shrinkToFit="1"/>
    </xf>
    <xf numFmtId="0" fontId="3" fillId="0" borderId="11" xfId="0" applyFont="1" applyBorder="1" applyAlignment="1">
      <alignment horizontal="left" vertical="center" wrapText="1"/>
    </xf>
    <xf numFmtId="0" fontId="3" fillId="0" borderId="182" xfId="0" applyFont="1" applyBorder="1" applyAlignment="1">
      <alignment horizontal="left" vertical="center" wrapText="1"/>
    </xf>
    <xf numFmtId="0" fontId="3" fillId="0" borderId="61" xfId="0" applyFont="1" applyBorder="1" applyAlignment="1">
      <alignment horizontal="left" vertical="center" wrapText="1"/>
    </xf>
    <xf numFmtId="0" fontId="3" fillId="0" borderId="10" xfId="0" applyFont="1" applyBorder="1" applyAlignment="1">
      <alignment horizontal="left" vertical="center" wrapText="1"/>
    </xf>
    <xf numFmtId="0" fontId="35" fillId="20" borderId="59" xfId="4" applyFont="1" applyFill="1" applyBorder="1" applyAlignment="1">
      <alignment horizontal="center" vertical="center" shrinkToFit="1"/>
    </xf>
    <xf numFmtId="0" fontId="35" fillId="20" borderId="38" xfId="4" applyFont="1" applyFill="1" applyBorder="1" applyAlignment="1">
      <alignment horizontal="center" vertical="center" shrinkToFit="1"/>
    </xf>
    <xf numFmtId="0" fontId="35" fillId="21" borderId="59" xfId="4" applyFont="1" applyFill="1" applyBorder="1" applyAlignment="1">
      <alignment horizontal="left" vertical="center" shrinkToFit="1"/>
    </xf>
    <xf numFmtId="0" fontId="35" fillId="21" borderId="38" xfId="4" applyFont="1" applyFill="1" applyBorder="1" applyAlignment="1">
      <alignment horizontal="left" vertical="center" shrinkToFit="1"/>
    </xf>
    <xf numFmtId="0" fontId="35" fillId="20" borderId="35" xfId="4" applyFont="1" applyFill="1" applyBorder="1" applyAlignment="1">
      <alignment horizontal="left" vertical="center" shrinkToFit="1"/>
    </xf>
    <xf numFmtId="0" fontId="35" fillId="21" borderId="35" xfId="4" applyFont="1" applyFill="1" applyBorder="1" applyAlignment="1">
      <alignment horizontal="left" vertical="center" shrinkToFit="1"/>
    </xf>
    <xf numFmtId="0" fontId="24" fillId="0" borderId="0" xfId="4">
      <alignment vertical="center"/>
    </xf>
    <xf numFmtId="0" fontId="24" fillId="0" borderId="0" xfId="4" applyAlignment="1">
      <alignment vertical="center" wrapText="1"/>
    </xf>
    <xf numFmtId="0" fontId="0" fillId="0" borderId="0" xfId="0" applyAlignment="1">
      <alignment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8" fillId="2" borderId="108"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12" xfId="0" applyFont="1" applyFill="1" applyBorder="1" applyAlignment="1" applyProtection="1">
      <alignment vertical="center"/>
    </xf>
    <xf numFmtId="0" fontId="8" fillId="2" borderId="120" xfId="0" applyFont="1" applyFill="1" applyBorder="1" applyAlignment="1" applyProtection="1">
      <alignment horizontal="center" vertical="center"/>
    </xf>
    <xf numFmtId="0" fontId="8" fillId="2" borderId="36" xfId="0" applyFont="1" applyFill="1" applyBorder="1" applyAlignment="1" applyProtection="1">
      <alignment horizontal="center" vertical="center"/>
    </xf>
    <xf numFmtId="0" fontId="8" fillId="2" borderId="39" xfId="0" applyFont="1" applyFill="1" applyBorder="1" applyAlignment="1" applyProtection="1">
      <alignment horizontal="center" vertical="center"/>
    </xf>
    <xf numFmtId="0" fontId="8" fillId="2" borderId="108" xfId="0" applyFont="1" applyFill="1" applyBorder="1" applyAlignment="1" applyProtection="1">
      <alignment horizontal="center" vertical="center"/>
    </xf>
    <xf numFmtId="0" fontId="8" fillId="2" borderId="37"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10" fillId="2" borderId="0" xfId="0" applyFont="1" applyFill="1" applyAlignment="1" applyProtection="1">
      <alignment vertical="center" shrinkToFit="1"/>
    </xf>
    <xf numFmtId="0" fontId="10" fillId="0" borderId="120" xfId="0" applyFont="1" applyFill="1" applyBorder="1" applyAlignment="1" applyProtection="1">
      <alignment vertical="center"/>
      <protection locked="0"/>
    </xf>
    <xf numFmtId="0" fontId="10" fillId="0" borderId="36" xfId="0" applyFont="1" applyFill="1" applyBorder="1" applyAlignment="1" applyProtection="1">
      <alignment vertical="center"/>
      <protection locked="0"/>
    </xf>
    <xf numFmtId="0" fontId="10" fillId="0" borderId="39" xfId="0" applyFont="1" applyFill="1" applyBorder="1" applyAlignment="1" applyProtection="1">
      <alignment vertical="center"/>
      <protection locked="0"/>
    </xf>
    <xf numFmtId="0" fontId="10" fillId="0" borderId="23"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24" xfId="0" applyFont="1" applyFill="1" applyBorder="1" applyAlignment="1" applyProtection="1">
      <alignment vertical="center"/>
      <protection locked="0"/>
    </xf>
    <xf numFmtId="0" fontId="10" fillId="0" borderId="108" xfId="0" applyFont="1" applyFill="1" applyBorder="1" applyAlignment="1" applyProtection="1">
      <alignment vertical="center"/>
      <protection locked="0"/>
    </xf>
    <xf numFmtId="0" fontId="10" fillId="0" borderId="37" xfId="0"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8" fillId="2" borderId="1" xfId="0" applyFont="1" applyFill="1" applyBorder="1" applyAlignment="1" applyProtection="1">
      <alignment vertical="center"/>
    </xf>
    <xf numFmtId="0" fontId="8" fillId="2" borderId="59" xfId="0" applyFont="1" applyFill="1" applyBorder="1" applyAlignment="1" applyProtection="1">
      <alignment vertical="center"/>
    </xf>
    <xf numFmtId="0" fontId="8" fillId="2" borderId="35" xfId="0" applyFont="1" applyFill="1" applyBorder="1" applyAlignment="1" applyProtection="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2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8" fillId="2" borderId="59" xfId="0" applyFont="1" applyFill="1" applyBorder="1" applyAlignment="1" applyProtection="1">
      <alignment horizontal="center" vertical="center"/>
    </xf>
    <xf numFmtId="0" fontId="8" fillId="2" borderId="35" xfId="0" applyFont="1" applyFill="1" applyBorder="1" applyAlignment="1" applyProtection="1">
      <alignment horizontal="center" vertical="center"/>
    </xf>
    <xf numFmtId="0" fontId="8" fillId="2" borderId="38" xfId="0" applyFont="1" applyFill="1" applyBorder="1" applyAlignment="1" applyProtection="1">
      <alignment horizontal="center" vertical="center"/>
    </xf>
    <xf numFmtId="0" fontId="8" fillId="2" borderId="120" xfId="0" applyNumberFormat="1" applyFont="1" applyFill="1" applyBorder="1" applyAlignment="1" applyProtection="1">
      <alignment vertical="center"/>
    </xf>
    <xf numFmtId="0" fontId="8" fillId="2" borderId="36" xfId="0" applyNumberFormat="1" applyFont="1" applyFill="1" applyBorder="1" applyAlignment="1" applyProtection="1">
      <alignment vertical="center"/>
    </xf>
    <xf numFmtId="0" fontId="8" fillId="2" borderId="39" xfId="0" applyNumberFormat="1" applyFont="1" applyFill="1" applyBorder="1" applyAlignment="1" applyProtection="1">
      <alignment vertical="center"/>
    </xf>
    <xf numFmtId="0" fontId="8" fillId="2" borderId="108" xfId="0" applyNumberFormat="1" applyFont="1" applyFill="1" applyBorder="1" applyAlignment="1" applyProtection="1">
      <alignment vertical="center"/>
    </xf>
    <xf numFmtId="0" fontId="8" fillId="2" borderId="37" xfId="0" applyNumberFormat="1" applyFont="1" applyFill="1" applyBorder="1" applyAlignment="1" applyProtection="1">
      <alignment vertical="center"/>
    </xf>
    <xf numFmtId="0" fontId="8" fillId="2" borderId="12" xfId="0" applyNumberFormat="1" applyFont="1" applyFill="1" applyBorder="1" applyAlignment="1" applyProtection="1">
      <alignment vertical="center"/>
    </xf>
    <xf numFmtId="184" fontId="8" fillId="2" borderId="36" xfId="0" applyNumberFormat="1" applyFont="1" applyFill="1" applyBorder="1" applyAlignment="1" applyProtection="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pplyProtection="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59" xfId="0" applyFont="1" applyFill="1" applyBorder="1" applyAlignment="1" applyProtection="1">
      <alignment vertical="center" shrinkToFit="1"/>
      <protection locked="0"/>
    </xf>
    <xf numFmtId="0" fontId="8" fillId="8" borderId="35" xfId="0" applyFont="1" applyFill="1" applyBorder="1" applyAlignment="1" applyProtection="1">
      <alignment vertical="center" shrinkToFit="1"/>
      <protection locked="0"/>
    </xf>
    <xf numFmtId="0" fontId="8" fillId="8" borderId="38" xfId="0" applyFont="1" applyFill="1" applyBorder="1" applyAlignment="1" applyProtection="1">
      <alignment vertical="center" shrinkToFit="1"/>
      <protection locked="0"/>
    </xf>
    <xf numFmtId="0" fontId="17" fillId="8" borderId="59" xfId="0" applyFont="1" applyFill="1" applyBorder="1" applyAlignment="1" applyProtection="1">
      <alignment vertical="center" shrinkToFit="1"/>
      <protection locked="0"/>
    </xf>
    <xf numFmtId="0" fontId="17" fillId="8" borderId="35"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184" fontId="8" fillId="8" borderId="59" xfId="0" applyNumberFormat="1" applyFont="1" applyFill="1" applyBorder="1" applyAlignment="1" applyProtection="1">
      <alignment horizontal="center" vertical="center"/>
      <protection locked="0"/>
    </xf>
    <xf numFmtId="184" fontId="8" fillId="8" borderId="35" xfId="0" applyNumberFormat="1" applyFont="1" applyFill="1" applyBorder="1" applyAlignment="1" applyProtection="1">
      <alignment horizontal="center" vertical="center"/>
      <protection locked="0"/>
    </xf>
    <xf numFmtId="184" fontId="8" fillId="8" borderId="38" xfId="0" applyNumberFormat="1" applyFont="1" applyFill="1" applyBorder="1" applyAlignment="1" applyProtection="1">
      <alignment horizontal="center" vertical="center"/>
      <protection locked="0"/>
    </xf>
    <xf numFmtId="0" fontId="8" fillId="8" borderId="59" xfId="0" applyFont="1" applyFill="1" applyBorder="1" applyAlignment="1" applyProtection="1">
      <alignment vertical="center" wrapText="1" shrinkToFit="1"/>
      <protection locked="0"/>
    </xf>
    <xf numFmtId="0" fontId="8" fillId="8" borderId="35" xfId="0" applyFont="1" applyFill="1" applyBorder="1" applyAlignment="1" applyProtection="1">
      <alignment vertical="center" wrapText="1" shrinkToFit="1"/>
      <protection locked="0"/>
    </xf>
    <xf numFmtId="0" fontId="8" fillId="8" borderId="38" xfId="0" applyFont="1" applyFill="1" applyBorder="1" applyAlignment="1" applyProtection="1">
      <alignment vertical="center" wrapText="1" shrinkToFit="1"/>
      <protection locked="0"/>
    </xf>
    <xf numFmtId="0" fontId="8" fillId="2" borderId="59"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7" borderId="35" xfId="0" applyFont="1" applyFill="1" applyBorder="1" applyAlignment="1">
      <alignment horizontal="center" vertical="center" wrapText="1"/>
    </xf>
    <xf numFmtId="179" fontId="8" fillId="8" borderId="59" xfId="0" applyNumberFormat="1" applyFont="1" applyFill="1" applyBorder="1" applyAlignment="1" applyProtection="1">
      <alignment horizontal="center" vertical="center"/>
      <protection locked="0"/>
    </xf>
    <xf numFmtId="179" fontId="8" fillId="8" borderId="35" xfId="0" applyNumberFormat="1" applyFont="1" applyFill="1" applyBorder="1" applyAlignment="1" applyProtection="1">
      <alignment horizontal="center" vertical="center"/>
      <protection locked="0"/>
    </xf>
    <xf numFmtId="179" fontId="8" fillId="8" borderId="38" xfId="0" applyNumberFormat="1" applyFont="1" applyFill="1" applyBorder="1" applyAlignment="1" applyProtection="1">
      <alignment horizontal="center" vertical="center"/>
      <protection locked="0"/>
    </xf>
    <xf numFmtId="0" fontId="8" fillId="2" borderId="38" xfId="0" applyFont="1" applyFill="1" applyBorder="1" applyAlignment="1" applyProtection="1">
      <alignment vertical="center"/>
    </xf>
    <xf numFmtId="0" fontId="8" fillId="2" borderId="36" xfId="0" applyFont="1" applyFill="1" applyBorder="1" applyAlignment="1" applyProtection="1">
      <alignment vertical="center"/>
    </xf>
    <xf numFmtId="0" fontId="8" fillId="2" borderId="120" xfId="0" applyFont="1" applyFill="1" applyBorder="1" applyAlignment="1" applyProtection="1">
      <alignment vertical="center"/>
    </xf>
    <xf numFmtId="0" fontId="33" fillId="0" borderId="1" xfId="0" applyFont="1" applyBorder="1" applyAlignment="1" applyProtection="1">
      <alignment horizontal="center" vertical="center"/>
    </xf>
    <xf numFmtId="0" fontId="33" fillId="0" borderId="59" xfId="0" applyFont="1" applyBorder="1" applyAlignment="1" applyProtection="1">
      <alignment horizontal="center" vertical="center"/>
    </xf>
    <xf numFmtId="0" fontId="33" fillId="0" borderId="38" xfId="0" applyFont="1" applyBorder="1" applyAlignment="1" applyProtection="1">
      <alignment horizontal="center" vertical="center"/>
    </xf>
    <xf numFmtId="0" fontId="33" fillId="0" borderId="35" xfId="0" applyFont="1" applyBorder="1" applyAlignment="1" applyProtection="1">
      <alignment horizontal="center" vertical="center"/>
    </xf>
    <xf numFmtId="0" fontId="59" fillId="0" borderId="174" xfId="0" applyFont="1" applyBorder="1" applyAlignment="1" applyProtection="1">
      <alignment horizontal="center" vertical="center"/>
    </xf>
    <xf numFmtId="0" fontId="59" fillId="0" borderId="172" xfId="0" applyFont="1" applyBorder="1" applyAlignment="1" applyProtection="1">
      <alignment horizontal="center" vertical="center"/>
    </xf>
    <xf numFmtId="0" fontId="59" fillId="0" borderId="173" xfId="0" applyFont="1" applyBorder="1" applyAlignment="1" applyProtection="1">
      <alignment horizontal="center" vertical="center"/>
    </xf>
    <xf numFmtId="186" fontId="44" fillId="0" borderId="175" xfId="0" applyNumberFormat="1" applyFont="1" applyBorder="1" applyAlignment="1" applyProtection="1">
      <alignment horizontal="left" vertical="center"/>
    </xf>
    <xf numFmtId="186" fontId="44" fillId="0" borderId="0" xfId="0" applyNumberFormat="1" applyFont="1" applyAlignment="1" applyProtection="1">
      <alignment horizontal="left" vertical="center"/>
    </xf>
    <xf numFmtId="0" fontId="47" fillId="18" borderId="174" xfId="0" applyFont="1" applyFill="1" applyBorder="1" applyAlignment="1" applyProtection="1">
      <alignment horizontal="center" vertical="center" shrinkToFit="1"/>
      <protection locked="0"/>
    </xf>
    <xf numFmtId="0" fontId="47" fillId="18" borderId="172" xfId="0" applyFont="1" applyFill="1" applyBorder="1" applyAlignment="1" applyProtection="1">
      <alignment horizontal="center" vertical="center" shrinkToFit="1"/>
      <protection locked="0"/>
    </xf>
    <xf numFmtId="0" fontId="47" fillId="18" borderId="173" xfId="0" applyFont="1" applyFill="1" applyBorder="1" applyAlignment="1" applyProtection="1">
      <alignment horizontal="center" vertical="center" shrinkToFit="1"/>
      <protection locked="0"/>
    </xf>
    <xf numFmtId="0" fontId="47" fillId="0" borderId="174" xfId="0" applyFont="1" applyBorder="1" applyAlignment="1" applyProtection="1">
      <alignment horizontal="center" vertical="center" shrinkToFit="1"/>
    </xf>
    <xf numFmtId="0" fontId="47" fillId="0" borderId="172" xfId="0" applyFont="1" applyBorder="1" applyAlignment="1" applyProtection="1">
      <alignment horizontal="center" vertical="center" shrinkToFit="1"/>
    </xf>
    <xf numFmtId="0" fontId="6" fillId="4" borderId="30" xfId="0" applyFont="1" applyFill="1" applyBorder="1" applyAlignment="1">
      <alignment horizontal="center" vertical="center" textRotation="255"/>
    </xf>
    <xf numFmtId="0" fontId="4" fillId="4" borderId="6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2" fillId="4" borderId="1" xfId="0" applyFont="1" applyFill="1" applyBorder="1" applyAlignment="1">
      <alignment horizontal="center" vertical="center"/>
    </xf>
    <xf numFmtId="0" fontId="27" fillId="4" borderId="59" xfId="0" applyFont="1" applyFill="1" applyBorder="1" applyAlignment="1">
      <alignment horizontal="center" vertical="center" wrapText="1"/>
    </xf>
    <xf numFmtId="0" fontId="27" fillId="4" borderId="35" xfId="0" applyFont="1" applyFill="1" applyBorder="1" applyAlignment="1">
      <alignment horizontal="center" vertical="center"/>
    </xf>
    <xf numFmtId="0" fontId="27" fillId="4" borderId="38" xfId="0" applyFont="1" applyFill="1" applyBorder="1" applyAlignment="1">
      <alignment horizontal="center" vertical="center"/>
    </xf>
    <xf numFmtId="0" fontId="6" fillId="4" borderId="6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08"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38" fillId="4" borderId="59" xfId="0" applyFont="1" applyFill="1" applyBorder="1" applyAlignment="1">
      <alignment horizontal="center" vertical="center" wrapText="1" shrinkToFit="1"/>
    </xf>
    <xf numFmtId="0" fontId="38" fillId="4" borderId="35" xfId="0" applyFont="1" applyFill="1" applyBorder="1" applyAlignment="1">
      <alignment horizontal="center" vertical="center" wrapText="1" shrinkToFit="1"/>
    </xf>
    <xf numFmtId="0" fontId="38" fillId="4" borderId="38" xfId="0" applyFont="1" applyFill="1" applyBorder="1" applyAlignment="1">
      <alignment horizontal="center" vertical="center" wrapText="1" shrinkToFit="1"/>
    </xf>
    <xf numFmtId="0" fontId="4" fillId="13" borderId="23" xfId="0" applyFont="1" applyFill="1" applyBorder="1" applyAlignment="1">
      <alignment horizontal="center" vertical="center" wrapText="1"/>
    </xf>
    <xf numFmtId="0" fontId="4" fillId="13" borderId="108" xfId="0" applyFont="1" applyFill="1" applyBorder="1" applyAlignment="1">
      <alignment horizontal="center" vertical="center" wrapText="1"/>
    </xf>
    <xf numFmtId="0" fontId="71" fillId="4" borderId="11" xfId="0" applyFont="1" applyFill="1" applyBorder="1" applyAlignment="1">
      <alignment horizontal="center" vertical="center" wrapText="1"/>
    </xf>
    <xf numFmtId="0" fontId="71" fillId="4" borderId="63" xfId="0" applyFont="1" applyFill="1" applyBorder="1" applyAlignment="1">
      <alignment horizontal="center" vertical="center" wrapText="1"/>
    </xf>
    <xf numFmtId="0" fontId="0" fillId="0" borderId="59" xfId="0" applyBorder="1" applyAlignment="1" applyProtection="1">
      <alignment horizontal="center" vertical="center" shrinkToFit="1"/>
    </xf>
    <xf numFmtId="0" fontId="0" fillId="0" borderId="38" xfId="0" applyBorder="1" applyAlignment="1" applyProtection="1">
      <alignment horizontal="center" vertical="center" shrinkToFit="1"/>
    </xf>
    <xf numFmtId="179" fontId="6" fillId="4" borderId="61" xfId="0" applyNumberFormat="1" applyFont="1" applyFill="1" applyBorder="1" applyAlignment="1">
      <alignment horizontal="center" vertical="center" wrapText="1"/>
    </xf>
    <xf numFmtId="179" fontId="6" fillId="4" borderId="10" xfId="0" applyNumberFormat="1" applyFont="1" applyFill="1" applyBorder="1" applyAlignment="1">
      <alignment horizontal="center" vertical="center" wrapText="1"/>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23" fillId="0" borderId="59" xfId="0" applyFont="1" applyFill="1" applyBorder="1" applyAlignment="1" applyProtection="1">
      <alignment horizontal="center" vertical="center" shrinkToFit="1"/>
    </xf>
    <xf numFmtId="0" fontId="23" fillId="0" borderId="38" xfId="0" applyFont="1" applyFill="1" applyBorder="1" applyAlignment="1" applyProtection="1">
      <alignment horizontal="center" vertical="center" shrinkToFit="1"/>
    </xf>
    <xf numFmtId="0" fontId="60" fillId="0" borderId="0" xfId="0" applyFont="1" applyFill="1" applyAlignment="1" applyProtection="1">
      <alignment horizontal="center" vertical="center" wrapText="1"/>
      <protection locked="0"/>
    </xf>
    <xf numFmtId="181"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37" xfId="0" applyFont="1" applyBorder="1" applyAlignment="1" applyProtection="1">
      <alignment horizontal="center" vertical="center" wrapText="1"/>
      <protection locked="0"/>
    </xf>
    <xf numFmtId="0" fontId="23" fillId="0" borderId="59" xfId="0" applyFont="1" applyBorder="1" applyAlignment="1" applyProtection="1">
      <alignment horizontal="center" vertical="center"/>
    </xf>
    <xf numFmtId="0" fontId="23" fillId="0" borderId="38" xfId="0" applyFont="1" applyBorder="1" applyAlignment="1" applyProtection="1">
      <alignment horizontal="center" vertical="center"/>
    </xf>
    <xf numFmtId="0" fontId="0" fillId="0" borderId="35" xfId="0" applyBorder="1" applyAlignment="1" applyProtection="1">
      <alignment horizontal="center" vertical="center" shrinkToFit="1"/>
    </xf>
    <xf numFmtId="0" fontId="73" fillId="0" borderId="0" xfId="0" applyFont="1" applyFill="1" applyAlignment="1" applyProtection="1">
      <alignment horizontal="center" vertical="center"/>
    </xf>
    <xf numFmtId="0" fontId="71" fillId="33" borderId="11" xfId="0" applyFont="1" applyFill="1" applyBorder="1" applyAlignment="1">
      <alignment horizontal="center" vertical="center" wrapText="1"/>
    </xf>
    <xf numFmtId="0" fontId="71" fillId="33" borderId="63" xfId="0" applyFont="1" applyFill="1" applyBorder="1" applyAlignment="1">
      <alignment horizontal="center" vertical="center" wrapText="1"/>
    </xf>
    <xf numFmtId="0" fontId="32" fillId="33" borderId="1" xfId="0" applyFont="1" applyFill="1" applyBorder="1" applyAlignment="1">
      <alignment horizontal="center" vertical="center"/>
    </xf>
    <xf numFmtId="0" fontId="38" fillId="33" borderId="59" xfId="0" applyFont="1" applyFill="1" applyBorder="1" applyAlignment="1">
      <alignment horizontal="center" vertical="center" wrapText="1" shrinkToFit="1"/>
    </xf>
    <xf numFmtId="0" fontId="38" fillId="33" borderId="35" xfId="0" applyFont="1" applyFill="1" applyBorder="1" applyAlignment="1">
      <alignment horizontal="center" vertical="center" wrapText="1" shrinkToFit="1"/>
    </xf>
    <xf numFmtId="0" fontId="38" fillId="33" borderId="38" xfId="0" applyFont="1" applyFill="1" applyBorder="1" applyAlignment="1">
      <alignment horizontal="center" vertical="center" wrapText="1" shrinkToFit="1"/>
    </xf>
    <xf numFmtId="0" fontId="27" fillId="33" borderId="59" xfId="0" applyFont="1" applyFill="1" applyBorder="1" applyAlignment="1">
      <alignment horizontal="center" vertical="center" wrapText="1"/>
    </xf>
    <xf numFmtId="0" fontId="27" fillId="33" borderId="35" xfId="0" applyFont="1" applyFill="1" applyBorder="1" applyAlignment="1">
      <alignment horizontal="center" vertical="center"/>
    </xf>
    <xf numFmtId="0" fontId="27" fillId="33" borderId="38" xfId="0" applyFont="1" applyFill="1" applyBorder="1" applyAlignment="1">
      <alignment horizontal="center" vertical="center"/>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79" fontId="6" fillId="33" borderId="61" xfId="0" applyNumberFormat="1" applyFont="1" applyFill="1" applyBorder="1" applyAlignment="1">
      <alignment horizontal="center" vertical="center" wrapText="1"/>
    </xf>
    <xf numFmtId="179" fontId="6" fillId="33" borderId="10" xfId="0" applyNumberFormat="1" applyFont="1" applyFill="1" applyBorder="1" applyAlignment="1">
      <alignment horizontal="center" vertical="center" wrapText="1"/>
    </xf>
    <xf numFmtId="0" fontId="3" fillId="33" borderId="61" xfId="0" applyFont="1" applyFill="1" applyBorder="1" applyAlignment="1">
      <alignment horizontal="center" vertical="center" wrapText="1"/>
    </xf>
    <xf numFmtId="0" fontId="3" fillId="33" borderId="10" xfId="0" applyFont="1" applyFill="1" applyBorder="1" applyAlignment="1">
      <alignment horizontal="center" vertical="center" wrapText="1"/>
    </xf>
    <xf numFmtId="0" fontId="6" fillId="33" borderId="61" xfId="0" applyFont="1" applyFill="1" applyBorder="1" applyAlignment="1">
      <alignment horizontal="center" vertical="center" wrapText="1"/>
    </xf>
    <xf numFmtId="0" fontId="4" fillId="33" borderId="23"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6" fillId="33" borderId="10" xfId="0" applyFont="1" applyFill="1" applyBorder="1" applyAlignment="1">
      <alignment horizontal="center" vertical="center" wrapText="1"/>
    </xf>
    <xf numFmtId="0" fontId="3" fillId="33" borderId="21" xfId="0" applyFont="1" applyFill="1" applyBorder="1" applyAlignment="1">
      <alignment horizontal="center" vertical="center"/>
    </xf>
    <xf numFmtId="0" fontId="3" fillId="33" borderId="22" xfId="0" applyFont="1" applyFill="1" applyBorder="1" applyAlignment="1">
      <alignment horizontal="center" vertical="center"/>
    </xf>
    <xf numFmtId="0" fontId="3" fillId="33" borderId="20" xfId="0" applyFont="1" applyFill="1" applyBorder="1" applyAlignment="1">
      <alignment horizontal="center" vertical="center" wrapText="1"/>
    </xf>
    <xf numFmtId="0" fontId="3" fillId="33" borderId="22" xfId="0" applyFont="1" applyFill="1" applyBorder="1" applyAlignment="1">
      <alignment horizontal="center" vertical="center" wrapText="1"/>
    </xf>
    <xf numFmtId="0" fontId="6" fillId="33" borderId="30" xfId="0" applyFont="1" applyFill="1" applyBorder="1" applyAlignment="1">
      <alignment horizontal="center" vertical="center" textRotation="255"/>
    </xf>
    <xf numFmtId="0" fontId="3" fillId="33" borderId="0" xfId="0" applyFont="1" applyFill="1" applyAlignment="1">
      <alignment horizontal="center" vertical="center" wrapText="1"/>
    </xf>
    <xf numFmtId="0" fontId="3" fillId="33" borderId="24" xfId="0" applyFont="1" applyFill="1" applyBorder="1" applyAlignment="1">
      <alignment horizontal="center" vertical="center" wrapText="1"/>
    </xf>
    <xf numFmtId="0" fontId="3" fillId="33" borderId="37"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6" fillId="33" borderId="23" xfId="0" applyFont="1" applyFill="1" applyBorder="1" applyAlignment="1">
      <alignment horizontal="center" vertical="center" wrapText="1"/>
    </xf>
    <xf numFmtId="0" fontId="6" fillId="33" borderId="24" xfId="0" applyFont="1" applyFill="1" applyBorder="1" applyAlignment="1">
      <alignment horizontal="center" vertical="center" wrapText="1"/>
    </xf>
    <xf numFmtId="0" fontId="6" fillId="33" borderId="108"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5" fillId="4" borderId="18" xfId="0" applyFont="1" applyFill="1" applyBorder="1" applyAlignment="1">
      <alignment horizontal="center" vertical="center"/>
    </xf>
    <xf numFmtId="0" fontId="0" fillId="4" borderId="19" xfId="0" applyFill="1" applyBorder="1" applyAlignment="1">
      <alignment horizontal="center" vertical="center"/>
    </xf>
    <xf numFmtId="0" fontId="5" fillId="0" borderId="91" xfId="0" applyFont="1" applyBorder="1" applyAlignment="1">
      <alignment horizontal="center" vertical="center" textRotation="255" wrapText="1"/>
    </xf>
    <xf numFmtId="0" fontId="5" fillId="0" borderId="68" xfId="0" applyFont="1" applyBorder="1" applyAlignment="1">
      <alignment horizontal="center" vertical="center" textRotation="255" wrapText="1"/>
    </xf>
    <xf numFmtId="0" fontId="5" fillId="0" borderId="98" xfId="0" applyFont="1" applyBorder="1" applyAlignment="1">
      <alignment horizontal="center" vertical="center" textRotation="255" wrapText="1"/>
    </xf>
    <xf numFmtId="0" fontId="5" fillId="0" borderId="41" xfId="0" applyFont="1" applyBorder="1" applyAlignment="1">
      <alignment horizontal="center" vertical="center" wrapText="1"/>
    </xf>
    <xf numFmtId="0" fontId="0" fillId="0" borderId="61" xfId="0" applyBorder="1" applyAlignment="1">
      <alignment horizontal="center" vertical="center" wrapText="1"/>
    </xf>
    <xf numFmtId="0" fontId="5" fillId="8" borderId="41" xfId="0" applyFont="1" applyFill="1" applyBorder="1" applyAlignment="1" applyProtection="1">
      <alignment horizontal="center" vertical="center" wrapText="1"/>
      <protection locked="0"/>
    </xf>
    <xf numFmtId="0" fontId="0" fillId="8" borderId="61" xfId="0" applyFill="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8" borderId="11" xfId="0" applyFont="1" applyFill="1" applyBorder="1" applyAlignment="1" applyProtection="1">
      <alignment horizontal="center" vertical="center" wrapText="1"/>
      <protection locked="0"/>
    </xf>
    <xf numFmtId="0" fontId="5" fillId="0" borderId="61" xfId="0" applyFont="1" applyBorder="1" applyAlignment="1">
      <alignment horizontal="center" vertical="center" wrapText="1"/>
    </xf>
    <xf numFmtId="0" fontId="5" fillId="8" borderId="61" xfId="0" applyFont="1"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0" fillId="8" borderId="10" xfId="0" applyFill="1" applyBorder="1" applyAlignment="1" applyProtection="1">
      <alignment horizontal="center" vertical="center" wrapText="1"/>
      <protection locked="0"/>
    </xf>
    <xf numFmtId="0" fontId="5" fillId="0" borderId="136" xfId="0" applyFont="1" applyBorder="1" applyAlignment="1">
      <alignment horizontal="center" vertical="center" wrapText="1"/>
    </xf>
    <xf numFmtId="0" fontId="0" fillId="0" borderId="39"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5" fillId="0" borderId="28" xfId="0" applyFont="1" applyBorder="1" applyAlignment="1">
      <alignment horizontal="center" vertical="center" wrapText="1"/>
    </xf>
    <xf numFmtId="0" fontId="0" fillId="0" borderId="22" xfId="0" applyBorder="1" applyAlignment="1">
      <alignment horizontal="center" vertical="center"/>
    </xf>
    <xf numFmtId="0" fontId="0" fillId="0" borderId="127" xfId="0" applyBorder="1" applyAlignment="1">
      <alignment horizontal="center" vertical="center"/>
    </xf>
    <xf numFmtId="0" fontId="0" fillId="0" borderId="27" xfId="0" applyBorder="1" applyAlignment="1">
      <alignment horizontal="center" vertical="center"/>
    </xf>
    <xf numFmtId="0" fontId="5" fillId="5" borderId="20" xfId="0" applyFont="1" applyFill="1" applyBorder="1" applyAlignment="1" applyProtection="1">
      <alignment horizontal="left" vertical="top" wrapText="1"/>
      <protection locked="0"/>
    </xf>
    <xf numFmtId="0" fontId="0" fillId="5" borderId="21"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5"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66" xfId="0" applyFill="1" applyBorder="1" applyAlignment="1" applyProtection="1">
      <alignment horizontal="left" vertical="top" wrapText="1"/>
      <protection locked="0"/>
    </xf>
    <xf numFmtId="0" fontId="0" fillId="8" borderId="63" xfId="0" applyFill="1" applyBorder="1" applyAlignment="1" applyProtection="1">
      <alignment horizontal="center" vertical="center" wrapText="1"/>
      <protection locked="0"/>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2" xfId="0" applyFont="1" applyFill="1" applyBorder="1" applyAlignment="1">
      <alignment horizontal="center" vertical="center"/>
    </xf>
    <xf numFmtId="0" fontId="1" fillId="2" borderId="80" xfId="0" applyFont="1" applyFill="1" applyBorder="1" applyAlignment="1">
      <alignment horizontal="center" vertical="center" wrapText="1"/>
    </xf>
    <xf numFmtId="0" fontId="1" fillId="2" borderId="15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32" xfId="0" applyFont="1" applyFill="1" applyBorder="1" applyAlignment="1">
      <alignment horizontal="center" vertical="center"/>
    </xf>
    <xf numFmtId="0" fontId="0" fillId="2" borderId="1" xfId="0" applyFont="1" applyFill="1" applyBorder="1" applyAlignment="1">
      <alignment horizontal="center" vertical="center"/>
    </xf>
    <xf numFmtId="0" fontId="1" fillId="2" borderId="36"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59" xfId="0" applyFont="1" applyFill="1" applyBorder="1" applyAlignment="1">
      <alignment horizontal="center" vertical="center" wrapText="1"/>
    </xf>
    <xf numFmtId="0" fontId="0" fillId="2" borderId="139" xfId="0" applyFont="1" applyFill="1" applyBorder="1" applyAlignment="1">
      <alignment horizontal="center" vertical="center" wrapText="1"/>
    </xf>
    <xf numFmtId="0" fontId="0" fillId="2" borderId="59" xfId="0" applyFont="1" applyFill="1" applyBorder="1" applyAlignment="1">
      <alignment horizontal="center" vertical="center"/>
    </xf>
    <xf numFmtId="0" fontId="0" fillId="2" borderId="139" xfId="0" applyFont="1" applyFill="1" applyBorder="1" applyAlignment="1">
      <alignment horizontal="center" vertical="center"/>
    </xf>
    <xf numFmtId="0" fontId="1" fillId="2" borderId="154"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00"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151" xfId="0" applyFill="1" applyBorder="1" applyAlignment="1">
      <alignment horizontal="center" vertical="center" wrapText="1"/>
    </xf>
    <xf numFmtId="0" fontId="1" fillId="2" borderId="152" xfId="0" applyFont="1" applyFill="1" applyBorder="1" applyAlignment="1">
      <alignment horizontal="center" vertical="center" wrapText="1"/>
    </xf>
    <xf numFmtId="0" fontId="1" fillId="2" borderId="153" xfId="0" applyFont="1" applyFill="1" applyBorder="1" applyAlignment="1">
      <alignment horizontal="center" vertical="center" wrapText="1"/>
    </xf>
    <xf numFmtId="0" fontId="0" fillId="2" borderId="4" xfId="0" applyFont="1" applyFill="1" applyBorder="1" applyAlignment="1">
      <alignment horizontal="center" vertical="center" textRotation="255" wrapText="1"/>
    </xf>
    <xf numFmtId="0" fontId="0" fillId="2" borderId="1" xfId="0" applyFont="1" applyFill="1" applyBorder="1" applyAlignment="1">
      <alignment horizontal="center" vertical="center" textRotation="255" wrapText="1"/>
    </xf>
    <xf numFmtId="0" fontId="0" fillId="2" borderId="1" xfId="0" applyFont="1" applyFill="1" applyBorder="1" applyAlignment="1">
      <alignment horizontal="center" vertical="center" wrapText="1"/>
    </xf>
    <xf numFmtId="0" fontId="12" fillId="0" borderId="0" xfId="0" applyFont="1" applyBorder="1" applyAlignment="1">
      <alignment vertical="top" wrapText="1"/>
    </xf>
    <xf numFmtId="0" fontId="1" fillId="2" borderId="9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4"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9" xfId="0" applyFont="1" applyFill="1" applyBorder="1" applyAlignment="1">
      <alignment horizontal="center" vertical="center"/>
    </xf>
    <xf numFmtId="187" fontId="0" fillId="2" borderId="149" xfId="0" applyNumberFormat="1" applyFont="1" applyFill="1" applyBorder="1" applyAlignment="1">
      <alignment horizontal="center" vertical="center"/>
    </xf>
    <xf numFmtId="187" fontId="0" fillId="2" borderId="56" xfId="0" applyNumberFormat="1" applyFont="1" applyFill="1" applyBorder="1" applyAlignment="1">
      <alignment horizontal="center" vertical="center"/>
    </xf>
    <xf numFmtId="0" fontId="0" fillId="2" borderId="132" xfId="0" applyFont="1" applyFill="1" applyBorder="1" applyAlignment="1">
      <alignment horizontal="center" vertical="center" wrapText="1"/>
    </xf>
    <xf numFmtId="0" fontId="1" fillId="2" borderId="120" xfId="0" applyFont="1" applyFill="1" applyBorder="1" applyAlignment="1">
      <alignment horizontal="center" vertical="center" wrapText="1"/>
    </xf>
    <xf numFmtId="0" fontId="1" fillId="2" borderId="155" xfId="0" applyFont="1" applyFill="1" applyBorder="1" applyAlignment="1">
      <alignment horizontal="center" vertical="center"/>
    </xf>
    <xf numFmtId="0" fontId="1" fillId="2" borderId="133" xfId="0" applyFont="1" applyFill="1" applyBorder="1" applyAlignment="1">
      <alignment horizontal="center" vertical="center" wrapText="1"/>
    </xf>
    <xf numFmtId="0" fontId="1" fillId="2" borderId="156" xfId="0" applyFont="1" applyFill="1" applyBorder="1" applyAlignment="1">
      <alignment horizontal="center" vertical="center"/>
    </xf>
    <xf numFmtId="0" fontId="1" fillId="2" borderId="157"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1"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64" xfId="0" applyFont="1" applyFill="1" applyBorder="1" applyAlignment="1">
      <alignment horizontal="center" vertical="center"/>
    </xf>
    <xf numFmtId="0" fontId="0" fillId="2" borderId="80" xfId="0" applyFill="1" applyBorder="1" applyAlignment="1">
      <alignment horizontal="center" vertical="center" wrapText="1"/>
    </xf>
    <xf numFmtId="0" fontId="1" fillId="2" borderId="150" xfId="0" applyFont="1" applyFill="1" applyBorder="1" applyAlignment="1">
      <alignment horizontal="center" vertical="center" wrapText="1"/>
    </xf>
    <xf numFmtId="0" fontId="20" fillId="2" borderId="166" xfId="0" applyFont="1" applyFill="1" applyBorder="1" applyAlignment="1" applyProtection="1">
      <alignment horizontal="center" vertical="center"/>
    </xf>
    <xf numFmtId="0" fontId="20" fillId="2" borderId="189" xfId="0" applyFont="1" applyFill="1" applyBorder="1" applyAlignment="1" applyProtection="1">
      <alignment horizontal="center" vertical="center"/>
    </xf>
    <xf numFmtId="0" fontId="20" fillId="2" borderId="190" xfId="0" applyFont="1" applyFill="1" applyBorder="1" applyAlignment="1" applyProtection="1">
      <alignment horizontal="center" vertical="center"/>
    </xf>
    <xf numFmtId="0" fontId="20" fillId="2" borderId="118" xfId="0" applyFont="1" applyFill="1" applyBorder="1" applyAlignment="1" applyProtection="1">
      <alignment horizontal="center" vertical="center"/>
    </xf>
    <xf numFmtId="0" fontId="20" fillId="2" borderId="35"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0" fillId="2" borderId="59" xfId="0" applyFont="1" applyFill="1" applyBorder="1" applyAlignment="1" applyProtection="1">
      <alignment horizontal="center" vertical="center" wrapText="1"/>
    </xf>
    <xf numFmtId="0" fontId="1" fillId="2" borderId="35" xfId="0" applyFont="1" applyFill="1" applyBorder="1" applyAlignment="1" applyProtection="1">
      <alignment horizontal="center" vertical="center"/>
    </xf>
    <xf numFmtId="0" fontId="1" fillId="2" borderId="139" xfId="0" applyFont="1" applyFill="1" applyBorder="1" applyAlignment="1" applyProtection="1">
      <alignment horizontal="center" vertical="center"/>
    </xf>
    <xf numFmtId="0" fontId="20" fillId="2" borderId="118" xfId="0" applyFont="1" applyFill="1" applyBorder="1" applyAlignment="1" applyProtection="1">
      <alignment horizontal="center" vertical="center" textRotation="255" wrapText="1"/>
    </xf>
    <xf numFmtId="0" fontId="20" fillId="2" borderId="38" xfId="0" applyFont="1" applyFill="1" applyBorder="1" applyAlignment="1" applyProtection="1">
      <alignment horizontal="center" vertical="center" textRotation="255" wrapText="1"/>
    </xf>
    <xf numFmtId="0" fontId="1" fillId="2" borderId="59" xfId="0" applyFont="1" applyFill="1" applyBorder="1" applyAlignment="1" applyProtection="1">
      <alignment horizontal="center" vertical="center"/>
    </xf>
    <xf numFmtId="0" fontId="20" fillId="2" borderId="136" xfId="0" applyFont="1" applyFill="1" applyBorder="1" applyAlignment="1" applyProtection="1">
      <alignment horizontal="center" vertical="center" textRotation="255" wrapText="1"/>
    </xf>
    <xf numFmtId="0" fontId="20" fillId="2" borderId="39" xfId="0" applyFont="1" applyFill="1" applyBorder="1" applyAlignment="1" applyProtection="1">
      <alignment horizontal="center" vertical="center" textRotation="255" wrapText="1"/>
    </xf>
    <xf numFmtId="0" fontId="20" fillId="2" borderId="30" xfId="0" applyFont="1" applyFill="1" applyBorder="1" applyAlignment="1" applyProtection="1">
      <alignment horizontal="center" vertical="center" textRotation="255" wrapText="1"/>
    </xf>
    <xf numFmtId="0" fontId="20" fillId="2" borderId="24" xfId="0" applyFont="1" applyFill="1" applyBorder="1" applyAlignment="1" applyProtection="1">
      <alignment horizontal="center" vertical="center" textRotation="255" wrapText="1"/>
    </xf>
    <xf numFmtId="0" fontId="20" fillId="2" borderId="116" xfId="0" applyFont="1" applyFill="1" applyBorder="1" applyAlignment="1" applyProtection="1">
      <alignment horizontal="center" vertical="center" textRotation="255" wrapText="1"/>
    </xf>
    <xf numFmtId="0" fontId="20" fillId="2" borderId="12" xfId="0" applyFont="1" applyFill="1" applyBorder="1" applyAlignment="1" applyProtection="1">
      <alignment horizontal="center" vertical="center" textRotation="255" wrapText="1"/>
    </xf>
    <xf numFmtId="0" fontId="1" fillId="2" borderId="59" xfId="0" applyFont="1" applyFill="1" applyBorder="1" applyAlignment="1" applyProtection="1">
      <alignment horizontal="center" vertical="center" wrapText="1"/>
    </xf>
    <xf numFmtId="0" fontId="1" fillId="2" borderId="35" xfId="0" applyFont="1" applyFill="1" applyBorder="1" applyAlignment="1" applyProtection="1">
      <alignment horizontal="center" vertical="center" wrapText="1"/>
    </xf>
    <xf numFmtId="0" fontId="1" fillId="2" borderId="139" xfId="0" applyFont="1" applyFill="1" applyBorder="1" applyAlignment="1" applyProtection="1">
      <alignment horizontal="center" vertical="center" wrapText="1"/>
    </xf>
    <xf numFmtId="0" fontId="1" fillId="2" borderId="108" xfId="0" applyFont="1" applyFill="1" applyBorder="1" applyAlignment="1" applyProtection="1">
      <alignment horizontal="center" vertical="center" wrapText="1"/>
    </xf>
    <xf numFmtId="0" fontId="1" fillId="2" borderId="37" xfId="0" applyFont="1" applyFill="1" applyBorder="1" applyAlignment="1" applyProtection="1">
      <alignment horizontal="center" vertical="center" wrapText="1"/>
    </xf>
    <xf numFmtId="0" fontId="1" fillId="2" borderId="138" xfId="0" applyFont="1" applyFill="1" applyBorder="1" applyAlignment="1" applyProtection="1">
      <alignment horizontal="center" vertical="center" wrapText="1"/>
    </xf>
    <xf numFmtId="0" fontId="0" fillId="2" borderId="59" xfId="0" applyFont="1" applyFill="1" applyBorder="1" applyAlignment="1" applyProtection="1">
      <alignment horizontal="center" vertical="center"/>
    </xf>
    <xf numFmtId="0" fontId="0" fillId="2" borderId="35" xfId="0" applyFont="1" applyFill="1" applyBorder="1" applyAlignment="1" applyProtection="1">
      <alignment horizontal="center" vertical="center"/>
    </xf>
    <xf numFmtId="0" fontId="0" fillId="2" borderId="139" xfId="0" applyFont="1" applyFill="1" applyBorder="1" applyAlignment="1" applyProtection="1">
      <alignment horizontal="center" vertical="center"/>
    </xf>
    <xf numFmtId="182" fontId="45" fillId="2" borderId="149" xfId="0" applyNumberFormat="1" applyFont="1" applyFill="1" applyBorder="1" applyAlignment="1" applyProtection="1">
      <alignment horizontal="center" vertical="center"/>
    </xf>
    <xf numFmtId="182" fontId="45" fillId="2" borderId="28" xfId="0" applyNumberFormat="1" applyFont="1" applyFill="1" applyBorder="1" applyAlignment="1" applyProtection="1">
      <alignment horizontal="center" vertical="center"/>
    </xf>
    <xf numFmtId="182" fontId="45" fillId="2" borderId="56" xfId="0" applyNumberFormat="1" applyFont="1" applyFill="1" applyBorder="1" applyAlignment="1" applyProtection="1">
      <alignment horizontal="center" vertical="center"/>
    </xf>
    <xf numFmtId="182" fontId="45" fillId="2" borderId="116" xfId="0" applyNumberFormat="1" applyFont="1" applyFill="1" applyBorder="1" applyAlignment="1" applyProtection="1">
      <alignment horizontal="center" vertical="center"/>
    </xf>
    <xf numFmtId="0" fontId="1" fillId="2" borderId="99" xfId="0" applyFont="1" applyFill="1" applyBorder="1" applyAlignment="1" applyProtection="1">
      <alignment horizontal="center" vertical="center" wrapText="1"/>
    </xf>
    <xf numFmtId="0" fontId="1" fillId="2" borderId="159" xfId="0" applyFont="1" applyFill="1" applyBorder="1" applyAlignment="1" applyProtection="1">
      <alignment horizontal="center" vertical="center" wrapText="1"/>
    </xf>
    <xf numFmtId="0" fontId="1" fillId="2" borderId="120" xfId="0" applyFont="1" applyFill="1" applyBorder="1" applyAlignment="1" applyProtection="1">
      <alignment horizontal="center" vertical="center" wrapText="1"/>
    </xf>
    <xf numFmtId="0" fontId="1" fillId="2" borderId="155" xfId="0" applyFont="1" applyFill="1" applyBorder="1" applyAlignment="1" applyProtection="1">
      <alignment horizontal="center" vertical="center" wrapText="1"/>
    </xf>
    <xf numFmtId="0" fontId="20" fillId="2" borderId="114" xfId="0" applyFont="1" applyFill="1" applyBorder="1" applyAlignment="1" applyProtection="1">
      <alignment horizontal="center" vertical="center"/>
    </xf>
    <xf numFmtId="0" fontId="20" fillId="2" borderId="112" xfId="0" applyFont="1" applyFill="1" applyBorder="1" applyAlignment="1" applyProtection="1">
      <alignment horizontal="center" vertical="center"/>
    </xf>
    <xf numFmtId="0" fontId="20" fillId="2" borderId="158" xfId="0" applyFont="1" applyFill="1" applyBorder="1" applyAlignment="1" applyProtection="1">
      <alignment horizontal="center" vertical="center"/>
    </xf>
    <xf numFmtId="0" fontId="6" fillId="10" borderId="151" xfId="0" applyFont="1" applyFill="1" applyBorder="1" applyAlignment="1" applyProtection="1">
      <alignment horizontal="center" vertical="center" wrapText="1"/>
    </xf>
    <xf numFmtId="0" fontId="6" fillId="10" borderId="152" xfId="0" applyFont="1" applyFill="1" applyBorder="1" applyAlignment="1" applyProtection="1">
      <alignment horizontal="center" vertical="center" wrapText="1"/>
    </xf>
    <xf numFmtId="0" fontId="6" fillId="10" borderId="153" xfId="0" applyFont="1" applyFill="1" applyBorder="1" applyAlignment="1" applyProtection="1">
      <alignment horizontal="center" vertical="center" wrapText="1"/>
    </xf>
    <xf numFmtId="187" fontId="0" fillId="2" borderId="13" xfId="0" applyNumberFormat="1" applyFont="1" applyFill="1" applyBorder="1" applyAlignment="1" applyProtection="1">
      <alignment horizontal="center" vertical="center"/>
    </xf>
    <xf numFmtId="187" fontId="0" fillId="2" borderId="149" xfId="0" applyNumberFormat="1" applyFont="1" applyFill="1" applyBorder="1" applyAlignment="1" applyProtection="1">
      <alignment horizontal="center" vertical="center"/>
    </xf>
    <xf numFmtId="187" fontId="0" fillId="2" borderId="64" xfId="0" applyNumberFormat="1" applyFont="1" applyFill="1" applyBorder="1" applyAlignment="1" applyProtection="1">
      <alignment horizontal="center" vertical="center"/>
    </xf>
    <xf numFmtId="187" fontId="0" fillId="2" borderId="56" xfId="0" applyNumberFormat="1" applyFont="1" applyFill="1" applyBorder="1" applyAlignment="1" applyProtection="1">
      <alignment horizontal="center" vertical="center"/>
    </xf>
    <xf numFmtId="0" fontId="1" fillId="2" borderId="80" xfId="0" applyFont="1" applyFill="1" applyBorder="1" applyAlignment="1" applyProtection="1">
      <alignment horizontal="center" vertical="center" wrapText="1"/>
    </xf>
    <xf numFmtId="0" fontId="1" fillId="2" borderId="150" xfId="0" applyFont="1" applyFill="1" applyBorder="1" applyAlignment="1" applyProtection="1">
      <alignment horizontal="center" vertical="center" wrapText="1"/>
    </xf>
    <xf numFmtId="0" fontId="1" fillId="2" borderId="39" xfId="0" applyFont="1" applyFill="1" applyBorder="1" applyAlignment="1" applyProtection="1">
      <alignment horizontal="center" vertical="center" wrapText="1"/>
    </xf>
    <xf numFmtId="0" fontId="1" fillId="2" borderId="161" xfId="0" applyFont="1" applyFill="1" applyBorder="1" applyAlignment="1" applyProtection="1">
      <alignment horizontal="center" vertical="center" wrapText="1"/>
    </xf>
    <xf numFmtId="0" fontId="1" fillId="2" borderId="157" xfId="0" applyFont="1" applyFill="1" applyBorder="1" applyAlignment="1" applyProtection="1">
      <alignment horizontal="center" vertical="center"/>
    </xf>
    <xf numFmtId="0" fontId="1" fillId="2" borderId="21"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111" xfId="0"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64" xfId="0" applyFont="1" applyFill="1" applyBorder="1" applyAlignment="1" applyProtection="1">
      <alignment horizontal="center" vertical="center"/>
    </xf>
    <xf numFmtId="187" fontId="0" fillId="2" borderId="162" xfId="0" applyNumberFormat="1" applyFont="1" applyFill="1" applyBorder="1" applyAlignment="1" applyProtection="1">
      <alignment horizontal="center" vertical="center"/>
    </xf>
    <xf numFmtId="187" fontId="0" fillId="2" borderId="163" xfId="0" applyNumberFormat="1" applyFont="1" applyFill="1" applyBorder="1" applyAlignment="1" applyProtection="1">
      <alignment horizontal="center" vertical="center"/>
    </xf>
    <xf numFmtId="0" fontId="12" fillId="0" borderId="0" xfId="0" applyFont="1" applyBorder="1" applyAlignment="1" applyProtection="1">
      <alignment vertical="top" wrapText="1"/>
    </xf>
    <xf numFmtId="0" fontId="0" fillId="0" borderId="0" xfId="0" applyAlignment="1" applyProtection="1">
      <alignment vertical="top" wrapText="1"/>
    </xf>
    <xf numFmtId="0" fontId="1" fillId="2" borderId="134" xfId="0" applyFont="1" applyFill="1" applyBorder="1" applyAlignment="1" applyProtection="1">
      <alignment horizontal="center" vertical="center" wrapText="1"/>
    </xf>
    <xf numFmtId="0" fontId="1" fillId="2" borderId="164" xfId="0" applyFont="1" applyFill="1" applyBorder="1" applyAlignment="1" applyProtection="1">
      <alignment horizontal="center" vertical="center" wrapText="1"/>
    </xf>
    <xf numFmtId="0" fontId="1" fillId="0" borderId="0" xfId="0" applyFont="1" applyFill="1" applyAlignment="1" applyProtection="1">
      <alignment horizontal="center" vertical="center" wrapText="1"/>
    </xf>
    <xf numFmtId="0" fontId="1" fillId="0" borderId="33" xfId="0" applyFont="1"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xf>
    <xf numFmtId="0" fontId="1" fillId="2" borderId="107" xfId="0" applyFont="1" applyFill="1" applyBorder="1" applyAlignment="1" applyProtection="1">
      <alignment horizontal="center" vertical="center" wrapText="1"/>
    </xf>
    <xf numFmtId="0" fontId="1" fillId="2" borderId="133" xfId="0" applyFont="1" applyFill="1" applyBorder="1" applyAlignment="1" applyProtection="1">
      <alignment horizontal="center" vertical="center"/>
    </xf>
    <xf numFmtId="0" fontId="20" fillId="2" borderId="128" xfId="0" applyFont="1" applyFill="1" applyBorder="1" applyAlignment="1" applyProtection="1">
      <alignment horizontal="center" vertical="center"/>
    </xf>
    <xf numFmtId="0" fontId="20" fillId="2" borderId="121" xfId="0" applyFont="1" applyFill="1" applyBorder="1" applyAlignment="1" applyProtection="1">
      <alignment horizontal="center" vertical="center"/>
    </xf>
    <xf numFmtId="0" fontId="20" fillId="2" borderId="160" xfId="0" applyFont="1" applyFill="1" applyBorder="1" applyAlignment="1" applyProtection="1">
      <alignment horizontal="center" vertical="center"/>
    </xf>
    <xf numFmtId="0" fontId="20" fillId="2" borderId="136" xfId="0" applyFont="1" applyFill="1" applyBorder="1" applyAlignment="1" applyProtection="1">
      <alignment horizontal="center" vertical="center"/>
    </xf>
    <xf numFmtId="0" fontId="20" fillId="2" borderId="36" xfId="0" applyFont="1" applyFill="1" applyBorder="1" applyAlignment="1" applyProtection="1">
      <alignment horizontal="center" vertical="center"/>
    </xf>
    <xf numFmtId="0" fontId="20" fillId="2" borderId="137" xfId="0" applyFont="1" applyFill="1" applyBorder="1" applyAlignment="1" applyProtection="1">
      <alignment horizontal="center" vertical="center"/>
    </xf>
    <xf numFmtId="0" fontId="0" fillId="4" borderId="91" xfId="0" applyFont="1" applyFill="1" applyBorder="1" applyAlignment="1">
      <alignment horizontal="center" vertical="center" textRotation="255" wrapText="1"/>
    </xf>
    <xf numFmtId="0" fontId="0" fillId="4" borderId="68" xfId="0" applyFont="1" applyFill="1" applyBorder="1" applyAlignment="1">
      <alignment horizontal="center" vertical="center" textRotation="255" wrapText="1"/>
    </xf>
    <xf numFmtId="0" fontId="0" fillId="4" borderId="165" xfId="0" applyFont="1" applyFill="1" applyBorder="1" applyAlignment="1">
      <alignment horizontal="center" vertical="center" textRotation="255" wrapText="1"/>
    </xf>
    <xf numFmtId="0" fontId="0" fillId="4" borderId="165" xfId="0" applyFont="1" applyFill="1" applyBorder="1" applyAlignment="1">
      <alignment horizontal="center" vertical="center"/>
    </xf>
    <xf numFmtId="0" fontId="0" fillId="4" borderId="90" xfId="0" applyFont="1" applyFill="1" applyBorder="1" applyAlignment="1">
      <alignment horizontal="center" vertical="center"/>
    </xf>
    <xf numFmtId="0" fontId="0" fillId="4" borderId="51" xfId="0" applyFont="1" applyFill="1" applyBorder="1" applyAlignment="1">
      <alignment horizontal="center" vertical="center" wrapText="1"/>
    </xf>
    <xf numFmtId="0" fontId="0" fillId="4" borderId="52" xfId="0" applyFont="1" applyFill="1" applyBorder="1" applyAlignment="1">
      <alignment horizontal="center" vertical="center" wrapText="1"/>
    </xf>
    <xf numFmtId="0" fontId="0" fillId="4" borderId="68" xfId="0" applyFont="1" applyFill="1" applyBorder="1" applyAlignment="1">
      <alignment vertical="center" textRotation="255" wrapText="1"/>
    </xf>
    <xf numFmtId="0" fontId="0" fillId="4" borderId="165" xfId="0" applyFont="1" applyFill="1" applyBorder="1" applyAlignment="1">
      <alignment vertical="center" textRotation="255" wrapText="1"/>
    </xf>
    <xf numFmtId="0" fontId="3" fillId="4" borderId="166" xfId="0" applyFont="1" applyFill="1" applyBorder="1" applyAlignment="1">
      <alignment horizontal="center" vertical="center"/>
    </xf>
    <xf numFmtId="0" fontId="3" fillId="4" borderId="50" xfId="0" applyFont="1" applyFill="1" applyBorder="1" applyAlignment="1">
      <alignment horizontal="center" vertical="center"/>
    </xf>
    <xf numFmtId="0" fontId="3" fillId="4" borderId="128" xfId="0" applyFont="1" applyFill="1" applyBorder="1" applyAlignment="1">
      <alignment horizontal="center" vertical="center"/>
    </xf>
    <xf numFmtId="0" fontId="3" fillId="4" borderId="55" xfId="0" applyFont="1" applyFill="1" applyBorder="1" applyAlignment="1">
      <alignment horizontal="center" vertical="center"/>
    </xf>
    <xf numFmtId="0" fontId="0" fillId="4" borderId="118" xfId="0" applyFont="1" applyFill="1" applyBorder="1" applyAlignment="1">
      <alignment horizontal="center" vertical="center"/>
    </xf>
    <xf numFmtId="0" fontId="0" fillId="4" borderId="45" xfId="0" applyFont="1" applyFill="1" applyBorder="1" applyAlignment="1">
      <alignment horizontal="center" vertical="center"/>
    </xf>
    <xf numFmtId="0" fontId="14" fillId="0" borderId="0" xfId="0" applyFont="1" applyAlignment="1">
      <alignment horizont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8" xfId="0" applyFont="1" applyBorder="1" applyAlignment="1">
      <alignment horizontal="center" vertical="center"/>
    </xf>
    <xf numFmtId="0" fontId="3" fillId="0" borderId="3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3" fillId="0" borderId="108" xfId="0" applyFont="1" applyBorder="1" applyAlignment="1">
      <alignment horizontal="center"/>
    </xf>
    <xf numFmtId="0" fontId="3" fillId="0" borderId="37" xfId="0" applyFont="1" applyBorder="1" applyAlignment="1">
      <alignment horizontal="center"/>
    </xf>
    <xf numFmtId="0" fontId="3" fillId="0" borderId="12" xfId="0" applyFont="1" applyBorder="1" applyAlignment="1">
      <alignment horizontal="center"/>
    </xf>
    <xf numFmtId="0" fontId="6" fillId="0" borderId="59" xfId="0" applyFont="1" applyBorder="1" applyAlignment="1">
      <alignment horizontal="center" vertical="center"/>
    </xf>
    <xf numFmtId="0" fontId="6" fillId="0" borderId="38" xfId="0" applyFont="1" applyBorder="1" applyAlignment="1">
      <alignment horizontal="center" vertical="center"/>
    </xf>
    <xf numFmtId="0" fontId="3" fillId="0" borderId="108" xfId="0" applyFont="1" applyBorder="1" applyAlignment="1">
      <alignment horizontal="left" vertical="top"/>
    </xf>
    <xf numFmtId="0" fontId="3" fillId="0" borderId="12" xfId="0" applyFont="1" applyBorder="1" applyAlignment="1">
      <alignment horizontal="left" vertical="top"/>
    </xf>
    <xf numFmtId="0" fontId="3" fillId="0" borderId="122" xfId="0" applyFont="1" applyBorder="1" applyAlignment="1">
      <alignment horizontal="center" vertical="center"/>
    </xf>
    <xf numFmtId="0" fontId="3" fillId="0" borderId="19" xfId="0" applyFont="1" applyBorder="1" applyAlignment="1">
      <alignment horizontal="center" vertical="center"/>
    </xf>
    <xf numFmtId="0" fontId="27" fillId="0" borderId="26" xfId="0" applyFont="1" applyBorder="1" applyAlignment="1">
      <alignment horizontal="center" vertical="center"/>
    </xf>
    <xf numFmtId="0" fontId="6" fillId="0" borderId="105" xfId="0" applyFont="1" applyBorder="1" applyAlignment="1">
      <alignment horizontal="center" vertical="center"/>
    </xf>
    <xf numFmtId="0" fontId="6" fillId="0" borderId="43" xfId="0" applyFont="1" applyBorder="1" applyAlignment="1">
      <alignment horizontal="center" vertical="center"/>
    </xf>
    <xf numFmtId="0" fontId="3" fillId="0" borderId="18" xfId="0" applyFont="1" applyBorder="1" applyAlignment="1">
      <alignment horizontal="center" vertical="center"/>
    </xf>
    <xf numFmtId="0" fontId="3" fillId="0" borderId="128" xfId="0" applyFont="1" applyBorder="1" applyAlignment="1">
      <alignment horizontal="center" vertical="center"/>
    </xf>
    <xf numFmtId="0" fontId="3" fillId="0" borderId="43" xfId="0" applyFont="1" applyBorder="1" applyAlignment="1">
      <alignment horizontal="center" vertical="center"/>
    </xf>
    <xf numFmtId="0" fontId="3" fillId="0" borderId="167" xfId="0" applyFont="1" applyBorder="1" applyAlignment="1">
      <alignment horizontal="center"/>
    </xf>
    <xf numFmtId="0" fontId="3" fillId="0" borderId="169" xfId="0" applyFont="1" applyBorder="1" applyAlignment="1">
      <alignment horizontal="center"/>
    </xf>
    <xf numFmtId="0" fontId="3" fillId="0" borderId="168" xfId="0" applyFont="1" applyBorder="1" applyAlignment="1">
      <alignment horizontal="center"/>
    </xf>
    <xf numFmtId="0" fontId="3" fillId="0" borderId="59" xfId="0" applyFont="1" applyBorder="1" applyAlignment="1">
      <alignment horizontal="center"/>
    </xf>
    <xf numFmtId="0" fontId="3" fillId="0" borderId="35"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59" xfId="0" applyFont="1" applyBorder="1" applyAlignment="1">
      <alignment horizontal="left"/>
    </xf>
    <xf numFmtId="0" fontId="3" fillId="0" borderId="35" xfId="0" applyFont="1" applyBorder="1" applyAlignment="1">
      <alignment horizontal="left"/>
    </xf>
    <xf numFmtId="0" fontId="3" fillId="0" borderId="38" xfId="0" applyFont="1" applyBorder="1" applyAlignment="1">
      <alignment horizontal="left"/>
    </xf>
    <xf numFmtId="0" fontId="3" fillId="0" borderId="170" xfId="0" applyFont="1" applyBorder="1" applyAlignment="1">
      <alignment horizontal="center"/>
    </xf>
    <xf numFmtId="0" fontId="3" fillId="0" borderId="1" xfId="0" applyFont="1" applyBorder="1" applyAlignment="1">
      <alignment horizontal="center"/>
    </xf>
    <xf numFmtId="0" fontId="3" fillId="0" borderId="120" xfId="0" applyFont="1" applyBorder="1" applyAlignment="1">
      <alignment horizontal="left" vertical="top"/>
    </xf>
    <xf numFmtId="0" fontId="3" fillId="0" borderId="39" xfId="0" applyFont="1" applyBorder="1" applyAlignment="1">
      <alignment horizontal="left" vertical="top"/>
    </xf>
    <xf numFmtId="0" fontId="3" fillId="0" borderId="120" xfId="0" applyFont="1" applyBorder="1" applyAlignment="1">
      <alignment horizontal="center"/>
    </xf>
    <xf numFmtId="0" fontId="3" fillId="0" borderId="36" xfId="0" applyFont="1" applyBorder="1" applyAlignment="1">
      <alignment horizontal="center"/>
    </xf>
    <xf numFmtId="0" fontId="3" fillId="0" borderId="39" xfId="0" applyFont="1" applyBorder="1" applyAlignment="1">
      <alignment horizontal="center"/>
    </xf>
    <xf numFmtId="0" fontId="3" fillId="0" borderId="167" xfId="0" applyFont="1" applyBorder="1" applyAlignment="1">
      <alignment horizontal="left" vertical="top"/>
    </xf>
    <xf numFmtId="0" fontId="3" fillId="0" borderId="168" xfId="0" applyFont="1" applyBorder="1" applyAlignment="1">
      <alignment horizontal="left" vertical="top"/>
    </xf>
    <xf numFmtId="0" fontId="3" fillId="0" borderId="57" xfId="0" applyFont="1" applyBorder="1" applyAlignment="1">
      <alignment horizontal="center" vertical="center"/>
    </xf>
    <xf numFmtId="0" fontId="3" fillId="0" borderId="91" xfId="5" applyFont="1" applyBorder="1" applyAlignment="1">
      <alignment horizontal="center" vertical="center" wrapText="1"/>
    </xf>
    <xf numFmtId="0" fontId="3" fillId="0" borderId="68" xfId="5" applyFont="1" applyBorder="1" applyAlignment="1">
      <alignment horizontal="center" vertical="center" wrapText="1"/>
    </xf>
    <xf numFmtId="0" fontId="3" fillId="0" borderId="165" xfId="5" applyFont="1" applyBorder="1" applyAlignment="1">
      <alignment horizontal="center" vertical="center" wrapText="1"/>
    </xf>
    <xf numFmtId="0" fontId="3" fillId="0" borderId="28" xfId="5" applyFont="1" applyBorder="1" applyAlignment="1">
      <alignment horizontal="center" vertical="center"/>
    </xf>
    <xf numFmtId="0" fontId="3" fillId="0" borderId="13" xfId="5" applyFont="1" applyBorder="1" applyAlignment="1">
      <alignment horizontal="center" vertical="center"/>
    </xf>
    <xf numFmtId="0" fontId="3" fillId="0" borderId="30" xfId="5" applyFont="1" applyBorder="1" applyAlignment="1">
      <alignment horizontal="center" vertical="center"/>
    </xf>
    <xf numFmtId="0" fontId="3" fillId="0" borderId="16" xfId="5" applyFont="1" applyBorder="1" applyAlignment="1">
      <alignment horizontal="center" vertical="center"/>
    </xf>
    <xf numFmtId="0" fontId="3" fillId="0" borderId="127" xfId="5" applyFont="1" applyBorder="1" applyAlignment="1">
      <alignment horizontal="center" vertical="center"/>
    </xf>
    <xf numFmtId="0" fontId="3" fillId="0" borderId="66" xfId="5" applyFont="1" applyBorder="1" applyAlignment="1">
      <alignment horizontal="center" vertical="center"/>
    </xf>
    <xf numFmtId="0" fontId="3" fillId="0" borderId="120" xfId="0" applyFont="1" applyBorder="1" applyAlignment="1">
      <alignment vertical="top"/>
    </xf>
    <xf numFmtId="0" fontId="3" fillId="0" borderId="39" xfId="0" applyFont="1" applyBorder="1" applyAlignment="1">
      <alignment vertical="top"/>
    </xf>
    <xf numFmtId="0" fontId="3" fillId="0" borderId="108" xfId="0" applyFont="1" applyBorder="1" applyAlignment="1">
      <alignment vertical="top"/>
    </xf>
    <xf numFmtId="0" fontId="3" fillId="0" borderId="12" xfId="0" applyFont="1" applyBorder="1" applyAlignment="1">
      <alignment vertical="top"/>
    </xf>
    <xf numFmtId="0" fontId="3" fillId="0" borderId="37" xfId="0" applyFont="1" applyBorder="1" applyAlignment="1">
      <alignment horizontal="left"/>
    </xf>
    <xf numFmtId="0" fontId="3" fillId="0" borderId="23" xfId="0" applyFont="1" applyBorder="1" applyAlignment="1">
      <alignment vertical="top"/>
    </xf>
    <xf numFmtId="0" fontId="3" fillId="0" borderId="24" xfId="0" applyFont="1" applyBorder="1" applyAlignment="1">
      <alignment vertical="top"/>
    </xf>
  </cellXfs>
  <cellStyles count="7">
    <cellStyle name="ハイパーリンク" xfId="1" builtinId="8"/>
    <cellStyle name="悪い" xfId="2" builtinId="27"/>
    <cellStyle name="桁区切り" xfId="3" builtinId="6"/>
    <cellStyle name="標準" xfId="0" builtinId="0"/>
    <cellStyle name="標準 2" xfId="6"/>
    <cellStyle name="標準_Sheet" xfId="4"/>
    <cellStyle name="標準_Sheet1" xfId="5"/>
  </cellStyles>
  <dxfs count="37">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CC99FF"/>
        </patternFill>
      </fill>
    </dxf>
    <dxf>
      <fill>
        <patternFill patternType="lightUp">
          <fgColor rgb="FF00B050"/>
        </patternFill>
      </fill>
    </dxf>
    <dxf>
      <fill>
        <patternFill>
          <bgColor theme="0" tint="-0.24994659260841701"/>
        </patternFill>
      </fill>
    </dxf>
    <dxf>
      <fill>
        <patternFill>
          <bgColor theme="0" tint="-0.24994659260841701"/>
        </patternFill>
      </fill>
    </dxf>
    <dxf>
      <fill>
        <patternFill>
          <bgColor rgb="FFFDB1F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FF0000"/>
        </patternFill>
      </fill>
    </dxf>
    <dxf>
      <font>
        <color rgb="FF9C0006"/>
      </font>
      <fill>
        <patternFill>
          <bgColor rgb="FFFFC7CE"/>
        </patternFill>
      </fill>
    </dxf>
    <dxf>
      <fill>
        <patternFill>
          <bgColor rgb="FFFDB1F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ont>
        <color rgb="FF9C0006"/>
      </font>
      <fill>
        <patternFill>
          <bgColor rgb="FFFFC7CE"/>
        </patternFill>
      </fill>
    </dxf>
    <dxf>
      <fill>
        <patternFill>
          <bgColor rgb="FFFFC000"/>
        </patternFill>
      </fill>
    </dxf>
  </dxfs>
  <tableStyles count="0" defaultTableStyle="TableStyleMedium9" defaultPivotStyle="PivotStyleLight16"/>
  <colors>
    <mruColors>
      <color rgb="FFFFCC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xdr:cNvGrpSpPr>
          <a:grpSpLocks/>
        </xdr:cNvGrpSpPr>
      </xdr:nvGrpSpPr>
      <xdr:grpSpPr bwMode="auto">
        <a:xfrm>
          <a:off x="409575" y="1384935"/>
          <a:ext cx="1209675" cy="1417320"/>
          <a:chOff x="439651" y="1410421"/>
          <a:chExt cx="1353486" cy="1443181"/>
        </a:xfrm>
      </xdr:grpSpPr>
      <xdr:pic>
        <xdr:nvPicPr>
          <xdr:cNvPr id="82194"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xdr:cNvGrpSpPr>
          <a:grpSpLocks/>
        </xdr:cNvGrpSpPr>
      </xdr:nvGrpSpPr>
      <xdr:grpSpPr bwMode="auto">
        <a:xfrm>
          <a:off x="438150" y="3463290"/>
          <a:ext cx="1381125" cy="1470660"/>
          <a:chOff x="470587" y="3566948"/>
          <a:chExt cx="1527242" cy="1494880"/>
        </a:xfrm>
      </xdr:grpSpPr>
      <xdr:pic>
        <xdr:nvPicPr>
          <xdr:cNvPr id="82192"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xdr:cNvGrpSpPr>
          <a:grpSpLocks/>
        </xdr:cNvGrpSpPr>
      </xdr:nvGrpSpPr>
      <xdr:grpSpPr bwMode="auto">
        <a:xfrm>
          <a:off x="400050" y="5446395"/>
          <a:ext cx="2295525" cy="1743075"/>
          <a:chOff x="429705" y="5548701"/>
          <a:chExt cx="2517563" cy="1766946"/>
        </a:xfrm>
      </xdr:grpSpPr>
      <xdr:pic>
        <xdr:nvPicPr>
          <xdr:cNvPr id="82190" name="図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xdr:cNvGrpSpPr>
          <a:grpSpLocks/>
        </xdr:cNvGrpSpPr>
      </xdr:nvGrpSpPr>
      <xdr:grpSpPr bwMode="auto">
        <a:xfrm>
          <a:off x="428625" y="7951470"/>
          <a:ext cx="2272665" cy="1752600"/>
          <a:chOff x="456025" y="8100571"/>
          <a:chExt cx="2517563" cy="1783130"/>
        </a:xfrm>
      </xdr:grpSpPr>
      <xdr:pic>
        <xdr:nvPicPr>
          <xdr:cNvPr id="82188" name="図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xdr:cNvGrpSpPr>
          <a:grpSpLocks/>
        </xdr:cNvGrpSpPr>
      </xdr:nvGrpSpPr>
      <xdr:grpSpPr bwMode="auto">
        <a:xfrm>
          <a:off x="2752725" y="7960995"/>
          <a:ext cx="2392680" cy="1891665"/>
          <a:chOff x="3078425" y="8105585"/>
          <a:chExt cx="2616004" cy="1928857"/>
        </a:xfrm>
      </xdr:grpSpPr>
      <xdr:pic>
        <xdr:nvPicPr>
          <xdr:cNvPr id="82184" name="図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xdr:colOff>
      <xdr:row>3</xdr:row>
      <xdr:rowOff>63500</xdr:rowOff>
    </xdr:from>
    <xdr:to>
      <xdr:col>11</xdr:col>
      <xdr:colOff>565149</xdr:colOff>
      <xdr:row>16</xdr:row>
      <xdr:rowOff>177801</xdr:rowOff>
    </xdr:to>
    <xdr:sp macro="" textlink="">
      <xdr:nvSpPr>
        <xdr:cNvPr id="5" name="Rectangle 22"/>
        <xdr:cNvSpPr>
          <a:spLocks noChangeArrowheads="1"/>
        </xdr:cNvSpPr>
      </xdr:nvSpPr>
      <xdr:spPr bwMode="auto">
        <a:xfrm>
          <a:off x="5962650" y="768350"/>
          <a:ext cx="2412999" cy="4406901"/>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409575</xdr:colOff>
      <xdr:row>2058</xdr:row>
      <xdr:rowOff>9525</xdr:rowOff>
    </xdr:from>
    <xdr:to>
      <xdr:col>29</xdr:col>
      <xdr:colOff>0</xdr:colOff>
      <xdr:row>2060</xdr:row>
      <xdr:rowOff>66675</xdr:rowOff>
    </xdr:to>
    <xdr:sp macro="" textlink="">
      <xdr:nvSpPr>
        <xdr:cNvPr id="3" name="Rectangle 14"/>
        <xdr:cNvSpPr>
          <a:spLocks noChangeArrowheads="1"/>
        </xdr:cNvSpPr>
      </xdr:nvSpPr>
      <xdr:spPr bwMode="auto">
        <a:xfrm>
          <a:off x="2438400" y="345195525"/>
          <a:ext cx="10563225"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2,001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250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5,000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409575</xdr:colOff>
      <xdr:row>2059</xdr:row>
      <xdr:rowOff>9525</xdr:rowOff>
    </xdr:from>
    <xdr:to>
      <xdr:col>29</xdr:col>
      <xdr:colOff>0</xdr:colOff>
      <xdr:row>2061</xdr:row>
      <xdr:rowOff>66675</xdr:rowOff>
    </xdr:to>
    <xdr:sp macro="" textlink="">
      <xdr:nvSpPr>
        <xdr:cNvPr id="2" name="Rectangle 14"/>
        <xdr:cNvSpPr>
          <a:spLocks noChangeArrowheads="1"/>
        </xdr:cNvSpPr>
      </xdr:nvSpPr>
      <xdr:spPr bwMode="auto">
        <a:xfrm>
          <a:off x="2428875" y="345995625"/>
          <a:ext cx="882015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2,001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250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5,000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57150</xdr:rowOff>
    </xdr:from>
    <xdr:to>
      <xdr:col>6</xdr:col>
      <xdr:colOff>114300</xdr:colOff>
      <xdr:row>0</xdr:row>
      <xdr:rowOff>476250</xdr:rowOff>
    </xdr:to>
    <xdr:sp macro="" textlink="">
      <xdr:nvSpPr>
        <xdr:cNvPr id="2" name="Rectangle 22"/>
        <xdr:cNvSpPr>
          <a:spLocks noChangeArrowheads="1"/>
        </xdr:cNvSpPr>
      </xdr:nvSpPr>
      <xdr:spPr bwMode="auto">
        <a:xfrm>
          <a:off x="38100" y="57150"/>
          <a:ext cx="9867900"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33617</xdr:colOff>
      <xdr:row>0</xdr:row>
      <xdr:rowOff>67236</xdr:rowOff>
    </xdr:from>
    <xdr:to>
      <xdr:col>20</xdr:col>
      <xdr:colOff>26893</xdr:colOff>
      <xdr:row>0</xdr:row>
      <xdr:rowOff>486336</xdr:rowOff>
    </xdr:to>
    <xdr:sp macro="" textlink="">
      <xdr:nvSpPr>
        <xdr:cNvPr id="2" name="Rectangle 22"/>
        <xdr:cNvSpPr>
          <a:spLocks noChangeArrowheads="1"/>
        </xdr:cNvSpPr>
      </xdr:nvSpPr>
      <xdr:spPr bwMode="auto">
        <a:xfrm>
          <a:off x="33617" y="67236"/>
          <a:ext cx="9863417"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20</xdr:col>
      <xdr:colOff>409576</xdr:colOff>
      <xdr:row>3</xdr:row>
      <xdr:rowOff>145677</xdr:rowOff>
    </xdr:from>
    <xdr:to>
      <xdr:col>22</xdr:col>
      <xdr:colOff>78441</xdr:colOff>
      <xdr:row>5</xdr:row>
      <xdr:rowOff>200025</xdr:rowOff>
    </xdr:to>
    <xdr:cxnSp macro="">
      <xdr:nvCxnSpPr>
        <xdr:cNvPr id="5" name="直線矢印コネクタ 4"/>
        <xdr:cNvCxnSpPr/>
      </xdr:nvCxnSpPr>
      <xdr:spPr bwMode="auto">
        <a:xfrm flipH="1">
          <a:off x="11553826" y="4889127"/>
          <a:ext cx="811865" cy="578223"/>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26893</xdr:colOff>
      <xdr:row>2</xdr:row>
      <xdr:rowOff>8965</xdr:rowOff>
    </xdr:from>
    <xdr:to>
      <xdr:col>24</xdr:col>
      <xdr:colOff>542364</xdr:colOff>
      <xdr:row>9</xdr:row>
      <xdr:rowOff>268941</xdr:rowOff>
    </xdr:to>
    <xdr:sp macro="" textlink="">
      <xdr:nvSpPr>
        <xdr:cNvPr id="8" name="四角形吹き出し 7"/>
        <xdr:cNvSpPr/>
      </xdr:nvSpPr>
      <xdr:spPr bwMode="auto">
        <a:xfrm>
          <a:off x="10936940" y="1013012"/>
          <a:ext cx="1752600" cy="2761129"/>
        </a:xfrm>
        <a:prstGeom prst="wedgeRectCallout">
          <a:avLst>
            <a:gd name="adj1" fmla="val -20925"/>
            <a:gd name="adj2" fmla="val -44227"/>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72000" tIns="72000" rIns="72000" bIns="72000" rtlCol="0" anchor="t" upright="1"/>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u="none">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lang="ja-JP" altLang="ja-JP" sz="1200">
            <a:effectLst/>
          </a:endParaRPr>
        </a:p>
        <a:p>
          <a:endParaRPr kumimoji="1" lang="en-US" altLang="ja-JP" sz="1200" b="1">
            <a:solidFill>
              <a:sysClr val="windowText" lastClr="000000"/>
            </a:solidFill>
            <a:effectLst/>
            <a:latin typeface="+mn-lt"/>
            <a:ea typeface="+mn-ea"/>
            <a:cs typeface="+mn-cs"/>
          </a:endParaRPr>
        </a:p>
        <a:p>
          <a:r>
            <a:rPr kumimoji="1" lang="ja-JP" altLang="en-US" sz="1200" b="1">
              <a:solidFill>
                <a:sysClr val="windowText" lastClr="000000"/>
              </a:solidFill>
              <a:effectLst/>
              <a:latin typeface="+mn-lt"/>
              <a:ea typeface="+mn-ea"/>
              <a:cs typeface="+mn-cs"/>
            </a:rPr>
            <a:t>車両台帳で</a:t>
          </a:r>
          <a:r>
            <a:rPr kumimoji="1" lang="ja-JP" altLang="ja-JP" sz="1200" b="1">
              <a:solidFill>
                <a:sysClr val="windowText" lastClr="000000"/>
              </a:solidFill>
              <a:effectLst/>
              <a:latin typeface="+mn-lt"/>
              <a:ea typeface="+mn-ea"/>
              <a:cs typeface="+mn-cs"/>
            </a:rPr>
            <a:t>計画年度のデータ入力</a:t>
          </a:r>
          <a:r>
            <a:rPr kumimoji="1" lang="ja-JP" altLang="en-US" sz="1200" b="1">
              <a:solidFill>
                <a:sysClr val="windowText" lastClr="000000"/>
              </a:solidFill>
              <a:effectLst/>
              <a:latin typeface="+mn-lt"/>
              <a:ea typeface="+mn-ea"/>
              <a:cs typeface="+mn-cs"/>
            </a:rPr>
            <a:t>後に作業します。</a:t>
          </a:r>
          <a:endParaRPr kumimoji="1" lang="en-US" altLang="ja-JP" sz="1200" b="1">
            <a:solidFill>
              <a:sysClr val="windowText" lastClr="000000"/>
            </a:solidFill>
            <a:effectLst/>
            <a:latin typeface="+mn-lt"/>
            <a:ea typeface="+mn-ea"/>
            <a:cs typeface="+mn-cs"/>
          </a:endParaRPr>
        </a:p>
        <a:p>
          <a:r>
            <a:rPr kumimoji="1" lang="ja-JP" altLang="en-US" sz="1200" b="1">
              <a:solidFill>
                <a:sysClr val="windowText" lastClr="000000"/>
              </a:solidFill>
              <a:effectLst/>
              <a:latin typeface="+mn-lt"/>
              <a:ea typeface="+mn-ea"/>
              <a:cs typeface="+mn-cs"/>
            </a:rPr>
            <a:t>緑色ハッチのセルの値を、左側の紫色ハッチのセル（「</a:t>
          </a:r>
          <a:r>
            <a:rPr kumimoji="1" lang="ja-JP" altLang="ja-JP" sz="1200" b="1">
              <a:solidFill>
                <a:sysClr val="windowText" lastClr="000000"/>
              </a:solidFill>
              <a:effectLst/>
              <a:latin typeface="+mn-lt"/>
              <a:ea typeface="+mn-ea"/>
              <a:cs typeface="+mn-cs"/>
            </a:rPr>
            <a:t>計画</a:t>
          </a:r>
          <a:r>
            <a:rPr kumimoji="1" lang="ja-JP" altLang="en-US" sz="1200" b="1">
              <a:solidFill>
                <a:sysClr val="windowText" lastClr="000000"/>
              </a:solidFill>
              <a:effectLst/>
              <a:latin typeface="+mn-lt"/>
              <a:ea typeface="+mn-ea"/>
              <a:cs typeface="+mn-cs"/>
            </a:rPr>
            <a:t>作成時</a:t>
          </a:r>
          <a:r>
            <a:rPr kumimoji="1" lang="ja-JP" altLang="ja-JP" sz="1200" b="1">
              <a:solidFill>
                <a:sysClr val="windowText" lastClr="000000"/>
              </a:solidFill>
              <a:effectLst/>
              <a:latin typeface="+mn-lt"/>
              <a:ea typeface="+mn-ea"/>
              <a:cs typeface="+mn-cs"/>
            </a:rPr>
            <a:t>の実績</a:t>
          </a:r>
          <a:r>
            <a:rPr kumimoji="1" lang="ja-JP" altLang="en-US" sz="1200" b="1">
              <a:solidFill>
                <a:sysClr val="windowText" lastClr="000000"/>
              </a:solidFill>
              <a:effectLst/>
              <a:latin typeface="+mn-lt"/>
              <a:ea typeface="+mn-ea"/>
              <a:cs typeface="+mn-cs"/>
            </a:rPr>
            <a:t>」欄と「</a:t>
          </a:r>
          <a:r>
            <a:rPr kumimoji="1" lang="ja-JP" altLang="ja-JP" sz="1200" b="1">
              <a:solidFill>
                <a:sysClr val="windowText" lastClr="000000"/>
              </a:solidFill>
              <a:effectLst/>
              <a:latin typeface="+mn-lt"/>
              <a:ea typeface="+mn-ea"/>
              <a:cs typeface="+mn-cs"/>
            </a:rPr>
            <a:t>計画</a:t>
          </a:r>
          <a:r>
            <a:rPr kumimoji="1" lang="ja-JP" altLang="en-US" sz="1200" b="1">
              <a:solidFill>
                <a:sysClr val="windowText" lastClr="000000"/>
              </a:solidFill>
              <a:effectLst/>
              <a:latin typeface="+mn-lt"/>
              <a:ea typeface="+mn-ea"/>
              <a:cs typeface="+mn-cs"/>
            </a:rPr>
            <a:t>作成時</a:t>
          </a:r>
          <a:r>
            <a:rPr kumimoji="1" lang="ja-JP" altLang="ja-JP" sz="1200" b="1">
              <a:solidFill>
                <a:sysClr val="windowText" lastClr="000000"/>
              </a:solidFill>
              <a:effectLst/>
              <a:latin typeface="+mn-lt"/>
              <a:ea typeface="+mn-ea"/>
              <a:cs typeface="+mn-cs"/>
            </a:rPr>
            <a:t>の台数</a:t>
          </a:r>
          <a:r>
            <a:rPr kumimoji="1" lang="ja-JP" altLang="en-US" sz="1200" b="1">
              <a:solidFill>
                <a:sysClr val="windowText" lastClr="000000"/>
              </a:solidFill>
              <a:effectLst/>
              <a:latin typeface="+mn-lt"/>
              <a:ea typeface="+mn-ea"/>
              <a:cs typeface="+mn-cs"/>
            </a:rPr>
            <a:t>」欄）にそれぞれ「値貼り付け」</a:t>
          </a:r>
          <a:r>
            <a:rPr kumimoji="1" lang="ja-JP" altLang="ja-JP" sz="1200" b="1">
              <a:solidFill>
                <a:sysClr val="windowText" lastClr="000000"/>
              </a:solidFill>
              <a:effectLst/>
              <a:latin typeface="+mn-lt"/>
              <a:ea typeface="+mn-ea"/>
              <a:cs typeface="+mn-cs"/>
            </a:rPr>
            <a:t>して下さい。</a:t>
          </a:r>
          <a:endParaRPr kumimoji="1" lang="en-US" altLang="ja-JP" sz="1200" b="1">
            <a:solidFill>
              <a:sysClr val="windowText" lastClr="000000"/>
            </a:solidFill>
            <a:effectLst/>
            <a:latin typeface="+mn-lt"/>
            <a:ea typeface="+mn-ea"/>
            <a:cs typeface="+mn-cs"/>
          </a:endParaRPr>
        </a:p>
        <a:p>
          <a:endParaRPr lang="ja-JP" altLang="ja-JP" sz="1200">
            <a:solidFill>
              <a:sysClr val="windowText" lastClr="000000"/>
            </a:solidFill>
            <a:effectLst/>
          </a:endParaRPr>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47625</xdr:rowOff>
    </xdr:from>
    <xdr:to>
      <xdr:col>5</xdr:col>
      <xdr:colOff>190500</xdr:colOff>
      <xdr:row>0</xdr:row>
      <xdr:rowOff>466725</xdr:rowOff>
    </xdr:to>
    <xdr:sp macro="" textlink="">
      <xdr:nvSpPr>
        <xdr:cNvPr id="2" name="Rectangle 22"/>
        <xdr:cNvSpPr>
          <a:spLocks noChangeArrowheads="1"/>
        </xdr:cNvSpPr>
      </xdr:nvSpPr>
      <xdr:spPr bwMode="auto">
        <a:xfrm>
          <a:off x="47625" y="47625"/>
          <a:ext cx="9315450"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42582</xdr:colOff>
      <xdr:row>0</xdr:row>
      <xdr:rowOff>56030</xdr:rowOff>
    </xdr:from>
    <xdr:to>
      <xdr:col>19</xdr:col>
      <xdr:colOff>394447</xdr:colOff>
      <xdr:row>0</xdr:row>
      <xdr:rowOff>475130</xdr:rowOff>
    </xdr:to>
    <xdr:sp macro="" textlink="">
      <xdr:nvSpPr>
        <xdr:cNvPr id="3" name="Rectangle 22"/>
        <xdr:cNvSpPr>
          <a:spLocks noChangeArrowheads="1"/>
        </xdr:cNvSpPr>
      </xdr:nvSpPr>
      <xdr:spPr bwMode="auto">
        <a:xfrm>
          <a:off x="42582" y="56030"/>
          <a:ext cx="9298641"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twoCellAnchor>
    <xdr:from>
      <xdr:col>25</xdr:col>
      <xdr:colOff>17930</xdr:colOff>
      <xdr:row>6</xdr:row>
      <xdr:rowOff>251010</xdr:rowOff>
    </xdr:from>
    <xdr:to>
      <xdr:col>25</xdr:col>
      <xdr:colOff>582708</xdr:colOff>
      <xdr:row>6</xdr:row>
      <xdr:rowOff>251011</xdr:rowOff>
    </xdr:to>
    <xdr:cxnSp macro="">
      <xdr:nvCxnSpPr>
        <xdr:cNvPr id="6" name="直線矢印コネクタ 5"/>
        <xdr:cNvCxnSpPr/>
      </xdr:nvCxnSpPr>
      <xdr:spPr bwMode="auto">
        <a:xfrm flipH="1">
          <a:off x="12165106" y="2277034"/>
          <a:ext cx="564778" cy="1"/>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582707</xdr:colOff>
      <xdr:row>2</xdr:row>
      <xdr:rowOff>8965</xdr:rowOff>
    </xdr:from>
    <xdr:to>
      <xdr:col>29</xdr:col>
      <xdr:colOff>110137</xdr:colOff>
      <xdr:row>9</xdr:row>
      <xdr:rowOff>198744</xdr:rowOff>
    </xdr:to>
    <xdr:sp macro="" textlink="">
      <xdr:nvSpPr>
        <xdr:cNvPr id="7" name="四角形吹き出し 6"/>
        <xdr:cNvSpPr/>
      </xdr:nvSpPr>
      <xdr:spPr bwMode="auto">
        <a:xfrm>
          <a:off x="12729883" y="4401671"/>
          <a:ext cx="2001689" cy="2708861"/>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72000" tIns="72000" rIns="72000" bIns="72000" rtlCol="0" anchor="t" upright="1"/>
        <a:lstStyle/>
        <a:p>
          <a:pPr marL="0" marR="0" indent="0" defTabSz="914400" eaLnBrk="1" fontAlgn="auto" latinLnBrk="0" hangingPunct="1">
            <a:lnSpc>
              <a:spcPts val="1500"/>
            </a:lnSpc>
            <a:spcBef>
              <a:spcPts val="0"/>
            </a:spcBef>
            <a:spcAft>
              <a:spcPts val="0"/>
            </a:spcAft>
            <a:buClrTx/>
            <a:buSzTx/>
            <a:buFontTx/>
            <a:buNone/>
            <a:tabLst/>
            <a:defRPr/>
          </a:pPr>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u="none">
              <a:solidFill>
                <a:srgbClr val="FF0000"/>
              </a:solidFill>
              <a:effectLst/>
              <a:latin typeface="+mn-lt"/>
              <a:ea typeface="+mn-ea"/>
              <a:cs typeface="+mn-cs"/>
            </a:rPr>
            <a:t>実績報告時のみ行って下さい</a:t>
          </a:r>
          <a:r>
            <a:rPr kumimoji="1" lang="ja-JP" altLang="ja-JP" sz="1200" b="1">
              <a:effectLst/>
              <a:latin typeface="+mn-lt"/>
              <a:ea typeface="+mn-ea"/>
              <a:cs typeface="+mn-cs"/>
            </a:rPr>
            <a:t>。計画書作成時は行わないで下さい。</a:t>
          </a:r>
          <a:endParaRPr lang="ja-JP" altLang="ja-JP" sz="1200">
            <a:effectLst/>
          </a:endParaRPr>
        </a:p>
        <a:p>
          <a:pPr>
            <a:lnSpc>
              <a:spcPts val="1500"/>
            </a:lnSpc>
          </a:pPr>
          <a:endParaRPr kumimoji="1" lang="en-US" altLang="ja-JP" sz="1200" b="1">
            <a:solidFill>
              <a:schemeClr val="tx1"/>
            </a:solidFill>
            <a:effectLst/>
            <a:latin typeface="+mn-lt"/>
            <a:ea typeface="+mn-ea"/>
            <a:cs typeface="+mn-cs"/>
          </a:endParaRPr>
        </a:p>
        <a:p>
          <a:pPr>
            <a:lnSpc>
              <a:spcPts val="1500"/>
            </a:lnSpc>
          </a:pPr>
          <a:r>
            <a:rPr kumimoji="1" lang="ja-JP" altLang="en-US" sz="1200" b="1">
              <a:solidFill>
                <a:schemeClr val="tx1"/>
              </a:solidFill>
              <a:effectLst/>
              <a:latin typeface="+mn-lt"/>
              <a:ea typeface="+mn-ea"/>
              <a:cs typeface="+mn-cs"/>
            </a:rPr>
            <a:t>車両台帳で実績</a:t>
          </a:r>
          <a:r>
            <a:rPr kumimoji="1" lang="ja-JP" altLang="ja-JP" sz="1200" b="1">
              <a:solidFill>
                <a:schemeClr val="tx1"/>
              </a:solidFill>
              <a:effectLst/>
              <a:latin typeface="+mn-lt"/>
              <a:ea typeface="+mn-ea"/>
              <a:cs typeface="+mn-cs"/>
            </a:rPr>
            <a:t>年度のデータ入力終</a:t>
          </a:r>
          <a:r>
            <a:rPr kumimoji="1" lang="ja-JP" altLang="en-US" sz="1200" b="1">
              <a:solidFill>
                <a:schemeClr val="tx1"/>
              </a:solidFill>
              <a:effectLst/>
              <a:latin typeface="+mn-lt"/>
              <a:ea typeface="+mn-ea"/>
              <a:cs typeface="+mn-cs"/>
            </a:rPr>
            <a:t>に作業します。</a:t>
          </a:r>
          <a:endParaRPr kumimoji="1" lang="en-US" altLang="ja-JP" sz="1200" b="1">
            <a:solidFill>
              <a:schemeClr val="tx1"/>
            </a:solidFill>
            <a:effectLst/>
            <a:latin typeface="+mn-lt"/>
            <a:ea typeface="+mn-ea"/>
            <a:cs typeface="+mn-cs"/>
          </a:endParaRPr>
        </a:p>
        <a:p>
          <a:r>
            <a:rPr kumimoji="1" lang="ja-JP" altLang="ja-JP" sz="1200" b="1">
              <a:effectLst/>
              <a:latin typeface="+mn-lt"/>
              <a:ea typeface="+mn-ea"/>
              <a:cs typeface="+mn-cs"/>
            </a:rPr>
            <a:t>緑色ハッチのセルの値を、左側の紫色ハッチのセル（「計画作成時の実績」欄と「計画作成時の台数」欄）に</a:t>
          </a:r>
          <a:r>
            <a:rPr kumimoji="1" lang="ja-JP" altLang="en-US" sz="1200" b="1">
              <a:effectLst/>
              <a:latin typeface="+mn-lt"/>
              <a:ea typeface="+mn-ea"/>
              <a:cs typeface="+mn-cs"/>
            </a:rPr>
            <a:t>それぞれ</a:t>
          </a:r>
          <a:r>
            <a:rPr kumimoji="1" lang="ja-JP" altLang="ja-JP" sz="1200" b="1">
              <a:effectLst/>
              <a:latin typeface="+mn-lt"/>
              <a:ea typeface="+mn-ea"/>
              <a:cs typeface="+mn-cs"/>
            </a:rPr>
            <a:t>「値貼り付け」して下さい。</a:t>
          </a:r>
          <a:endParaRPr lang="ja-JP" altLang="ja-JP" sz="1200">
            <a:solidFill>
              <a:schemeClr val="tx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9"/>
    <pageSetUpPr fitToPage="1"/>
  </sheetPr>
  <dimension ref="A1:K79"/>
  <sheetViews>
    <sheetView showGridLines="0" zoomScaleNormal="100" zoomScaleSheetLayoutView="100" workbookViewId="0"/>
  </sheetViews>
  <sheetFormatPr defaultColWidth="9" defaultRowHeight="14.4"/>
  <cols>
    <col min="1" max="1" width="3.6640625" style="628" customWidth="1"/>
    <col min="2" max="2" width="26.88671875" style="628" customWidth="1"/>
    <col min="3" max="7" width="15.44140625" style="628" customWidth="1"/>
    <col min="8" max="16384" width="9" style="628"/>
  </cols>
  <sheetData>
    <row r="1" spans="1:10" ht="15" customHeight="1">
      <c r="A1" s="442" t="s">
        <v>2741</v>
      </c>
    </row>
    <row r="2" spans="1:10" ht="15" customHeight="1"/>
    <row r="3" spans="1:10" ht="15" customHeight="1">
      <c r="B3" s="441" t="s">
        <v>1628</v>
      </c>
    </row>
    <row r="4" spans="1:10" ht="15" customHeight="1">
      <c r="B4" s="628" t="s">
        <v>2293</v>
      </c>
    </row>
    <row r="5" spans="1:10" ht="9" customHeight="1"/>
    <row r="6" spans="1:10" ht="15" customHeight="1">
      <c r="B6" s="754" t="s">
        <v>4414</v>
      </c>
      <c r="C6" s="754"/>
      <c r="D6" s="754"/>
      <c r="E6" s="755" t="s">
        <v>4415</v>
      </c>
      <c r="F6" s="754">
        <v>0</v>
      </c>
      <c r="G6" s="629"/>
      <c r="H6" s="629"/>
      <c r="I6" s="629"/>
      <c r="J6" s="629"/>
    </row>
    <row r="7" spans="1:10" ht="15" customHeight="1">
      <c r="B7" s="754"/>
      <c r="C7" s="754"/>
      <c r="D7" s="754"/>
      <c r="E7" s="755"/>
      <c r="F7" s="754"/>
      <c r="G7" s="629"/>
      <c r="H7" s="629"/>
      <c r="I7" s="629"/>
      <c r="J7" s="629"/>
    </row>
    <row r="8" spans="1:10" ht="15" customHeight="1"/>
    <row r="9" spans="1:10" ht="15" customHeight="1">
      <c r="B9" s="441" t="s">
        <v>1670</v>
      </c>
    </row>
    <row r="10" spans="1:10" ht="15" customHeight="1">
      <c r="B10" s="771" t="s">
        <v>4421</v>
      </c>
      <c r="C10" s="771"/>
      <c r="D10" s="771"/>
      <c r="E10" s="771"/>
      <c r="F10" s="771"/>
      <c r="G10" s="771"/>
      <c r="H10" s="771"/>
      <c r="I10" s="771"/>
      <c r="J10" s="771"/>
    </row>
    <row r="11" spans="1:10" ht="15" customHeight="1">
      <c r="B11" s="772" t="s">
        <v>4422</v>
      </c>
      <c r="C11" s="773"/>
      <c r="D11" s="773"/>
      <c r="E11" s="773"/>
      <c r="F11" s="773"/>
      <c r="G11" s="773"/>
      <c r="H11" s="629"/>
      <c r="I11" s="629"/>
      <c r="J11" s="629"/>
    </row>
    <row r="12" spans="1:10" ht="15" customHeight="1">
      <c r="B12" s="773"/>
      <c r="C12" s="773"/>
      <c r="D12" s="773"/>
      <c r="E12" s="773"/>
      <c r="F12" s="773"/>
      <c r="G12" s="773"/>
      <c r="H12" s="629"/>
      <c r="I12" s="629"/>
      <c r="J12" s="629"/>
    </row>
    <row r="13" spans="1:10" ht="15" customHeight="1">
      <c r="B13" s="628" t="s">
        <v>2639</v>
      </c>
    </row>
    <row r="14" spans="1:10" ht="15" customHeight="1"/>
    <row r="15" spans="1:10" ht="15" customHeight="1">
      <c r="B15" s="628" t="s">
        <v>2742</v>
      </c>
    </row>
    <row r="16" spans="1:10" ht="15" customHeight="1">
      <c r="B16" s="628" t="s">
        <v>2292</v>
      </c>
    </row>
    <row r="17" spans="2:7" ht="15" customHeight="1"/>
    <row r="18" spans="2:7" ht="15" customHeight="1">
      <c r="B18" s="440" t="s">
        <v>2257</v>
      </c>
      <c r="C18"/>
      <c r="D18"/>
      <c r="E18"/>
      <c r="F18"/>
      <c r="G18"/>
    </row>
    <row r="19" spans="2:7" ht="5.25" customHeight="1">
      <c r="B19"/>
      <c r="C19"/>
      <c r="D19"/>
      <c r="E19"/>
      <c r="F19"/>
      <c r="G19"/>
    </row>
    <row r="20" spans="2:7" ht="15" customHeight="1"/>
    <row r="21" spans="2:7" ht="15" customHeight="1"/>
    <row r="22" spans="2:7" ht="29.25" customHeight="1">
      <c r="B22" s="774" t="s">
        <v>2653</v>
      </c>
      <c r="C22" s="747" t="s">
        <v>2256</v>
      </c>
      <c r="D22" s="751" t="s">
        <v>2306</v>
      </c>
      <c r="E22" s="752"/>
      <c r="F22" s="749" t="s">
        <v>2308</v>
      </c>
    </row>
    <row r="23" spans="2:7" ht="58.5" customHeight="1">
      <c r="B23" s="775"/>
      <c r="C23" s="748"/>
      <c r="D23" s="540" t="s">
        <v>2307</v>
      </c>
      <c r="E23" s="540" t="s">
        <v>2305</v>
      </c>
      <c r="F23" s="750"/>
    </row>
    <row r="24" spans="2:7" ht="58.5" customHeight="1">
      <c r="B24" s="541" t="s">
        <v>2654</v>
      </c>
      <c r="C24" s="542" t="s">
        <v>2255</v>
      </c>
      <c r="D24" s="543" t="s">
        <v>2261</v>
      </c>
      <c r="E24" s="544" t="s">
        <v>2655</v>
      </c>
      <c r="F24" s="761" t="s">
        <v>2310</v>
      </c>
    </row>
    <row r="25" spans="2:7" ht="58.5" customHeight="1">
      <c r="B25" s="545" t="s">
        <v>2656</v>
      </c>
      <c r="C25" s="546" t="s">
        <v>2637</v>
      </c>
      <c r="D25" s="547" t="s">
        <v>2638</v>
      </c>
      <c r="E25" s="547" t="s">
        <v>2716</v>
      </c>
      <c r="F25" s="762"/>
    </row>
    <row r="26" spans="2:7" ht="58.5" hidden="1" customHeight="1">
      <c r="B26" s="545" t="s">
        <v>2363</v>
      </c>
      <c r="C26" s="546" t="s">
        <v>2636</v>
      </c>
      <c r="D26" s="547" t="s">
        <v>2657</v>
      </c>
      <c r="E26" s="547" t="s">
        <v>2658</v>
      </c>
      <c r="F26" s="763" t="s">
        <v>2659</v>
      </c>
    </row>
    <row r="27" spans="2:7" ht="58.5" customHeight="1">
      <c r="B27" s="545" t="s">
        <v>2717</v>
      </c>
      <c r="C27" s="546" t="s">
        <v>2718</v>
      </c>
      <c r="D27" s="547" t="s">
        <v>2719</v>
      </c>
      <c r="E27" s="547" t="s">
        <v>2720</v>
      </c>
      <c r="F27" s="763"/>
    </row>
    <row r="28" spans="2:7" ht="58.5" customHeight="1">
      <c r="B28" s="545" t="s">
        <v>2721</v>
      </c>
      <c r="C28" s="546" t="s">
        <v>2722</v>
      </c>
      <c r="D28" s="547" t="s">
        <v>2723</v>
      </c>
      <c r="E28" s="547" t="s">
        <v>2724</v>
      </c>
      <c r="F28" s="763"/>
    </row>
    <row r="29" spans="2:7" ht="58.5" customHeight="1">
      <c r="B29" s="545" t="s">
        <v>2725</v>
      </c>
      <c r="C29" s="546" t="s">
        <v>2726</v>
      </c>
      <c r="D29" s="547" t="s">
        <v>2727</v>
      </c>
      <c r="E29" s="547" t="s">
        <v>2728</v>
      </c>
      <c r="F29" s="763"/>
    </row>
    <row r="30" spans="2:7" ht="58.5" customHeight="1">
      <c r="B30" s="545" t="s">
        <v>2729</v>
      </c>
      <c r="C30" s="546" t="s">
        <v>2730</v>
      </c>
      <c r="D30" s="547" t="s">
        <v>2731</v>
      </c>
      <c r="E30" s="547" t="s">
        <v>2732</v>
      </c>
      <c r="F30" s="763"/>
    </row>
    <row r="31" spans="2:7" ht="58.5" customHeight="1">
      <c r="B31" s="548" t="s">
        <v>2733</v>
      </c>
      <c r="C31" s="549" t="s">
        <v>2734</v>
      </c>
      <c r="D31" s="550" t="s">
        <v>2735</v>
      </c>
      <c r="E31" s="550" t="s">
        <v>2736</v>
      </c>
      <c r="F31" s="764"/>
    </row>
    <row r="32" spans="2:7" ht="7.5" customHeight="1">
      <c r="B32"/>
      <c r="C32"/>
      <c r="D32"/>
      <c r="E32"/>
      <c r="F32"/>
      <c r="G32"/>
    </row>
    <row r="33" spans="2:11" ht="15" customHeight="1">
      <c r="B33" s="7" t="s">
        <v>2660</v>
      </c>
      <c r="C33"/>
      <c r="D33"/>
      <c r="E33"/>
      <c r="F33"/>
      <c r="G33"/>
    </row>
    <row r="34" spans="2:11" ht="15" customHeight="1">
      <c r="B34" s="7" t="s">
        <v>4416</v>
      </c>
      <c r="C34"/>
      <c r="D34"/>
      <c r="E34"/>
      <c r="F34"/>
      <c r="G34"/>
    </row>
    <row r="35" spans="2:11" ht="15" customHeight="1">
      <c r="B35" s="7" t="s">
        <v>4417</v>
      </c>
      <c r="C35"/>
      <c r="D35"/>
      <c r="E35"/>
      <c r="F35"/>
      <c r="G35"/>
    </row>
    <row r="36" spans="2:11" ht="15" customHeight="1"/>
    <row r="37" spans="2:11" ht="15" customHeight="1"/>
    <row r="38" spans="2:11" ht="15" customHeight="1"/>
    <row r="39" spans="2:11" ht="15" customHeight="1">
      <c r="B39" s="441" t="s">
        <v>2661</v>
      </c>
    </row>
    <row r="40" spans="2:11" ht="15" customHeight="1"/>
    <row r="41" spans="2:11" ht="24.75" customHeight="1">
      <c r="B41" s="453" t="s">
        <v>1579</v>
      </c>
      <c r="C41" s="758" t="s">
        <v>1580</v>
      </c>
      <c r="D41" s="760"/>
      <c r="E41" s="758" t="s">
        <v>2296</v>
      </c>
      <c r="F41" s="759"/>
      <c r="G41" s="760"/>
      <c r="H41"/>
      <c r="I41"/>
      <c r="J41"/>
      <c r="K41"/>
    </row>
    <row r="42" spans="2:11" ht="24.75" customHeight="1">
      <c r="B42" s="454" t="s">
        <v>2297</v>
      </c>
      <c r="C42" s="765"/>
      <c r="D42" s="766"/>
      <c r="E42" s="756" t="s">
        <v>2195</v>
      </c>
      <c r="F42" s="769"/>
      <c r="G42" s="757"/>
      <c r="H42"/>
      <c r="I42"/>
      <c r="J42"/>
      <c r="K42"/>
    </row>
    <row r="43" spans="2:11" ht="24.75" customHeight="1">
      <c r="B43" s="455" t="s">
        <v>2279</v>
      </c>
      <c r="C43" s="767" t="s">
        <v>1581</v>
      </c>
      <c r="D43" s="768"/>
      <c r="E43" s="767" t="s">
        <v>2192</v>
      </c>
      <c r="F43" s="770"/>
      <c r="G43" s="768"/>
      <c r="H43"/>
      <c r="I43"/>
      <c r="J43"/>
      <c r="K43"/>
    </row>
    <row r="44" spans="2:11" ht="24.75" customHeight="1">
      <c r="B44" s="454" t="s">
        <v>1582</v>
      </c>
      <c r="C44" s="756" t="s">
        <v>1582</v>
      </c>
      <c r="D44" s="757"/>
      <c r="E44" s="756" t="s">
        <v>2195</v>
      </c>
      <c r="F44" s="769"/>
      <c r="G44" s="757"/>
      <c r="H44"/>
      <c r="I44"/>
      <c r="J44"/>
      <c r="K44"/>
    </row>
    <row r="45" spans="2:11" ht="24.75" customHeight="1">
      <c r="B45" s="456" t="s">
        <v>2280</v>
      </c>
      <c r="C45" s="739" t="s">
        <v>1584</v>
      </c>
      <c r="D45" s="740"/>
      <c r="E45" s="739" t="s">
        <v>2193</v>
      </c>
      <c r="F45" s="753"/>
      <c r="G45" s="740"/>
      <c r="H45"/>
      <c r="I45"/>
      <c r="J45"/>
      <c r="K45"/>
    </row>
    <row r="46" spans="2:11" ht="24.75" customHeight="1">
      <c r="B46" s="456" t="s">
        <v>2281</v>
      </c>
      <c r="C46" s="739" t="s">
        <v>4418</v>
      </c>
      <c r="D46" s="740"/>
      <c r="E46" s="739" t="s">
        <v>2193</v>
      </c>
      <c r="F46" s="753"/>
      <c r="G46" s="740"/>
      <c r="H46"/>
      <c r="I46"/>
      <c r="J46"/>
      <c r="K46"/>
    </row>
    <row r="47" spans="2:11" ht="24.75" customHeight="1">
      <c r="B47" s="457" t="s">
        <v>2282</v>
      </c>
      <c r="C47" s="744" t="s">
        <v>1583</v>
      </c>
      <c r="D47" s="745"/>
      <c r="E47" s="744" t="s">
        <v>2194</v>
      </c>
      <c r="F47" s="746"/>
      <c r="G47" s="745"/>
      <c r="H47"/>
      <c r="I47"/>
      <c r="J47"/>
      <c r="K47"/>
    </row>
    <row r="48" spans="2:11" ht="24.75" customHeight="1">
      <c r="B48" s="457" t="s">
        <v>2283</v>
      </c>
      <c r="C48" s="744" t="s">
        <v>4419</v>
      </c>
      <c r="D48" s="745"/>
      <c r="E48" s="744" t="s">
        <v>2194</v>
      </c>
      <c r="F48" s="746"/>
      <c r="G48" s="745"/>
      <c r="H48"/>
      <c r="I48"/>
      <c r="J48"/>
      <c r="K48"/>
    </row>
    <row r="49" spans="1:11" ht="24.75" customHeight="1">
      <c r="B49" s="458" t="s">
        <v>2284</v>
      </c>
      <c r="C49" s="741" t="s">
        <v>2294</v>
      </c>
      <c r="D49" s="743"/>
      <c r="E49" s="741" t="s">
        <v>2295</v>
      </c>
      <c r="F49" s="742"/>
      <c r="G49" s="743"/>
      <c r="H49"/>
      <c r="I49"/>
      <c r="J49"/>
      <c r="K49"/>
    </row>
    <row r="50" spans="1:11" ht="24.75" customHeight="1">
      <c r="B50" s="630" t="s">
        <v>2298</v>
      </c>
      <c r="C50" s="736" t="s">
        <v>2662</v>
      </c>
      <c r="D50" s="737"/>
      <c r="E50" s="736" t="s">
        <v>2302</v>
      </c>
      <c r="F50" s="738"/>
      <c r="G50" s="737"/>
      <c r="H50"/>
      <c r="I50"/>
      <c r="J50"/>
      <c r="K50"/>
    </row>
    <row r="51" spans="1:11" ht="24.75" customHeight="1">
      <c r="B51" s="630" t="s">
        <v>2299</v>
      </c>
      <c r="C51" s="736" t="s">
        <v>2300</v>
      </c>
      <c r="D51" s="737"/>
      <c r="E51" s="736" t="s">
        <v>2301</v>
      </c>
      <c r="F51" s="738"/>
      <c r="G51" s="737"/>
      <c r="H51"/>
      <c r="I51"/>
      <c r="J51"/>
      <c r="K51"/>
    </row>
    <row r="52" spans="1:11" ht="15" customHeight="1">
      <c r="B52"/>
      <c r="C52"/>
      <c r="D52"/>
      <c r="E52"/>
      <c r="F52"/>
      <c r="G52"/>
      <c r="H52"/>
      <c r="I52"/>
      <c r="J52"/>
      <c r="K52"/>
    </row>
    <row r="53" spans="1:11" ht="15" customHeight="1">
      <c r="B53"/>
      <c r="C53"/>
      <c r="D53"/>
      <c r="E53"/>
      <c r="F53"/>
      <c r="G53"/>
      <c r="H53"/>
      <c r="I53"/>
      <c r="J53"/>
      <c r="K53"/>
    </row>
    <row r="54" spans="1:11" ht="15" customHeight="1">
      <c r="A54"/>
      <c r="B54" s="441" t="s">
        <v>1626</v>
      </c>
      <c r="C54"/>
    </row>
    <row r="55" spans="1:11" ht="15" customHeight="1">
      <c r="A55"/>
      <c r="B55" s="272" t="s">
        <v>1627</v>
      </c>
    </row>
    <row r="56" spans="1:11" ht="15" customHeight="1">
      <c r="A56"/>
    </row>
    <row r="57" spans="1:11" ht="15" customHeight="1">
      <c r="A57"/>
      <c r="B57" s="60" t="s">
        <v>1577</v>
      </c>
      <c r="C57" s="108"/>
      <c r="D57" t="s">
        <v>1593</v>
      </c>
    </row>
    <row r="58" spans="1:11" ht="22.5" customHeight="1">
      <c r="A58"/>
      <c r="B58" s="60"/>
      <c r="C58"/>
      <c r="D58"/>
    </row>
    <row r="59" spans="1:11" ht="15" customHeight="1">
      <c r="A59"/>
      <c r="B59" s="451" t="s">
        <v>2317</v>
      </c>
      <c r="C59" s="493"/>
      <c r="D59" s="452" t="s">
        <v>2319</v>
      </c>
      <c r="E59" s="449"/>
      <c r="F59" s="449"/>
      <c r="G59" s="449"/>
      <c r="H59" s="449"/>
      <c r="I59" s="449"/>
    </row>
    <row r="60" spans="1:11" ht="15" customHeight="1">
      <c r="B60" s="60" t="s">
        <v>2663</v>
      </c>
      <c r="C60" s="494" t="s">
        <v>2318</v>
      </c>
      <c r="D60" s="495" t="s">
        <v>2664</v>
      </c>
      <c r="E60" s="449"/>
      <c r="F60" s="449"/>
      <c r="G60" s="449"/>
      <c r="H60" s="449"/>
      <c r="I60" s="449"/>
    </row>
    <row r="61" spans="1:11" ht="15" customHeight="1">
      <c r="C61" s="107"/>
      <c r="D61" s="449" t="s">
        <v>2665</v>
      </c>
      <c r="E61" s="449"/>
      <c r="F61" s="449"/>
      <c r="G61" s="449"/>
      <c r="H61" s="449"/>
      <c r="I61" s="449"/>
    </row>
    <row r="62" spans="1:11" ht="22.5" customHeight="1">
      <c r="D62" s="449"/>
      <c r="E62" s="449"/>
      <c r="F62" s="449"/>
      <c r="G62" s="449"/>
      <c r="H62" s="449"/>
      <c r="I62" s="449"/>
    </row>
    <row r="63" spans="1:11" ht="15" customHeight="1">
      <c r="B63" s="60" t="s">
        <v>2290</v>
      </c>
      <c r="C63" s="448"/>
      <c r="D63" s="449" t="s">
        <v>2309</v>
      </c>
      <c r="E63" s="449"/>
      <c r="F63" s="449"/>
      <c r="G63" s="449"/>
      <c r="H63" s="449"/>
      <c r="I63" s="449"/>
    </row>
    <row r="64" spans="1:11" ht="15" customHeight="1">
      <c r="B64" s="60"/>
      <c r="C64"/>
      <c r="D64" s="460" t="s">
        <v>2666</v>
      </c>
      <c r="E64" s="449"/>
      <c r="F64" s="449"/>
      <c r="G64" s="449"/>
      <c r="H64" s="449"/>
      <c r="I64" s="449"/>
    </row>
    <row r="65" spans="2:9" ht="15" customHeight="1">
      <c r="B65" s="60"/>
      <c r="C65"/>
      <c r="D65" s="461" t="s">
        <v>2316</v>
      </c>
      <c r="E65" s="449"/>
      <c r="F65" s="449"/>
      <c r="G65" s="449"/>
      <c r="H65" s="449"/>
      <c r="I65" s="449"/>
    </row>
    <row r="66" spans="2:9" ht="15" customHeight="1">
      <c r="B66" s="60"/>
      <c r="C66"/>
      <c r="D66" s="460"/>
      <c r="E66" s="449"/>
      <c r="F66" s="449"/>
      <c r="G66" s="449"/>
      <c r="H66" s="449"/>
      <c r="I66" s="449"/>
    </row>
    <row r="67" spans="2:9" ht="15" customHeight="1">
      <c r="B67" s="60"/>
      <c r="C67" s="450" t="s">
        <v>2667</v>
      </c>
      <c r="D67" s="449" t="s">
        <v>2291</v>
      </c>
      <c r="E67" s="449"/>
      <c r="F67" s="449"/>
      <c r="G67" s="449"/>
      <c r="H67" s="449"/>
      <c r="I67" s="449"/>
    </row>
    <row r="68" spans="2:9" ht="22.5" customHeight="1">
      <c r="D68" s="449"/>
      <c r="E68" s="449"/>
      <c r="F68" s="449"/>
      <c r="G68" s="449"/>
      <c r="H68" s="449"/>
      <c r="I68" s="449"/>
    </row>
    <row r="69" spans="2:9" ht="15" customHeight="1">
      <c r="B69" s="60" t="s">
        <v>2714</v>
      </c>
      <c r="C69" s="8"/>
      <c r="D69" s="452" t="s">
        <v>1596</v>
      </c>
      <c r="E69" s="449"/>
      <c r="F69" s="449"/>
      <c r="G69" s="449"/>
      <c r="H69" s="449"/>
      <c r="I69" s="449"/>
    </row>
    <row r="70" spans="2:9" ht="15" customHeight="1">
      <c r="B70" s="60" t="s">
        <v>2714</v>
      </c>
      <c r="C70" s="80"/>
      <c r="D70" s="452" t="s">
        <v>1597</v>
      </c>
      <c r="E70" s="449"/>
      <c r="F70" s="449"/>
      <c r="G70" s="449"/>
      <c r="H70" s="449"/>
      <c r="I70" s="449"/>
    </row>
    <row r="71" spans="2:9" ht="15" customHeight="1">
      <c r="B71" s="60" t="s">
        <v>2714</v>
      </c>
      <c r="C71" s="61"/>
      <c r="D71" s="452" t="s">
        <v>1598</v>
      </c>
      <c r="E71" s="449"/>
      <c r="F71" s="449"/>
      <c r="G71" s="449"/>
      <c r="H71" s="449"/>
      <c r="I71" s="449"/>
    </row>
    <row r="72" spans="2:9" ht="15" customHeight="1">
      <c r="D72" s="449"/>
      <c r="E72" s="449"/>
      <c r="F72" s="449"/>
      <c r="G72" s="449"/>
      <c r="H72" s="449"/>
      <c r="I72" s="449"/>
    </row>
    <row r="73" spans="2:9" ht="15" customHeight="1"/>
    <row r="74" spans="2:9" ht="19.5" customHeight="1">
      <c r="B74" s="441" t="s">
        <v>2304</v>
      </c>
      <c r="C74" s="447"/>
      <c r="D74" s="447"/>
      <c r="E74" s="447"/>
      <c r="F74" s="447"/>
      <c r="G74" s="447"/>
    </row>
    <row r="75" spans="2:9" ht="18.600000000000001" customHeight="1">
      <c r="B75" s="441" t="s">
        <v>2715</v>
      </c>
      <c r="C75" s="447"/>
      <c r="D75" s="447"/>
      <c r="E75" s="447"/>
      <c r="F75" s="447"/>
      <c r="G75" s="447"/>
    </row>
    <row r="76" spans="2:9" ht="18" customHeight="1">
      <c r="B76" s="459" t="s">
        <v>2303</v>
      </c>
      <c r="C76" s="447" t="s">
        <v>4406</v>
      </c>
      <c r="D76" s="447"/>
      <c r="E76" s="447"/>
      <c r="F76" s="447"/>
      <c r="G76" s="447"/>
    </row>
    <row r="77" spans="2:9" ht="18" customHeight="1">
      <c r="B77" s="447"/>
      <c r="C77" s="447" t="s">
        <v>2668</v>
      </c>
      <c r="D77" s="447"/>
      <c r="E77" s="447"/>
      <c r="F77" s="447"/>
      <c r="G77" s="447"/>
    </row>
    <row r="78" spans="2:9">
      <c r="B78" s="447"/>
      <c r="C78" s="447"/>
      <c r="D78" s="447"/>
      <c r="E78" s="447"/>
      <c r="F78" s="447"/>
      <c r="G78" s="447"/>
    </row>
    <row r="79" spans="2:9">
      <c r="B79" s="447"/>
      <c r="C79" s="447"/>
      <c r="D79" s="447"/>
      <c r="E79" s="447"/>
      <c r="F79" s="447"/>
      <c r="G79" s="447"/>
    </row>
  </sheetData>
  <mergeCells count="33">
    <mergeCell ref="B6:D7"/>
    <mergeCell ref="E6:E7"/>
    <mergeCell ref="F6:F7"/>
    <mergeCell ref="C44:D44"/>
    <mergeCell ref="E41:G41"/>
    <mergeCell ref="F24:F25"/>
    <mergeCell ref="F26:F31"/>
    <mergeCell ref="C41:D41"/>
    <mergeCell ref="C42:D42"/>
    <mergeCell ref="C43:D43"/>
    <mergeCell ref="E42:G42"/>
    <mergeCell ref="E43:G43"/>
    <mergeCell ref="E44:G44"/>
    <mergeCell ref="B10:J10"/>
    <mergeCell ref="B11:G12"/>
    <mergeCell ref="B22:B23"/>
    <mergeCell ref="C22:C23"/>
    <mergeCell ref="F22:F23"/>
    <mergeCell ref="D22:E22"/>
    <mergeCell ref="C48:D48"/>
    <mergeCell ref="C49:D49"/>
    <mergeCell ref="E45:G45"/>
    <mergeCell ref="E46:G46"/>
    <mergeCell ref="C51:D51"/>
    <mergeCell ref="E51:G51"/>
    <mergeCell ref="C45:D45"/>
    <mergeCell ref="E49:G49"/>
    <mergeCell ref="C50:D50"/>
    <mergeCell ref="E50:G50"/>
    <mergeCell ref="C46:D46"/>
    <mergeCell ref="C47:D47"/>
    <mergeCell ref="E47:G47"/>
    <mergeCell ref="E48:G48"/>
  </mergeCells>
  <phoneticPr fontId="15"/>
  <pageMargins left="0.78740157480314965" right="0.39370078740157483" top="0.59055118110236227" bottom="0.59055118110236227" header="0.39370078740157483" footer="0.39370078740157483"/>
  <headerFooter alignWithMargins="0">
    <oddHeader>&amp;A</oddHeader>
  </headerFooter>
  <rowBreaks count="1" manualBreakCount="1">
    <brk id="37"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FF99"/>
  </sheetPr>
  <dimension ref="A1:AO38"/>
  <sheetViews>
    <sheetView zoomScale="85" zoomScaleNormal="85" zoomScaleSheetLayoutView="70" workbookViewId="0"/>
  </sheetViews>
  <sheetFormatPr defaultColWidth="9" defaultRowHeight="12"/>
  <cols>
    <col min="1" max="1" width="5.44140625" style="20" customWidth="1"/>
    <col min="2" max="2" width="2.6640625" style="20" customWidth="1"/>
    <col min="3" max="4" width="6.109375" style="20" customWidth="1"/>
    <col min="5" max="5" width="5.109375" style="20" customWidth="1"/>
    <col min="6" max="6" width="8.109375" style="20" customWidth="1"/>
    <col min="7" max="21" width="7.44140625" style="20" customWidth="1"/>
    <col min="22" max="22" width="9" style="20"/>
    <col min="23" max="23" width="7.88671875" style="20" customWidth="1"/>
    <col min="24" max="25" width="7.44140625" style="20" customWidth="1"/>
    <col min="26" max="16384" width="9" style="20"/>
  </cols>
  <sheetData>
    <row r="1" spans="1:26" ht="40.5" customHeight="1"/>
    <row r="2" spans="1:26" ht="19.5" customHeight="1" thickBot="1">
      <c r="A2" s="385" t="s">
        <v>1589</v>
      </c>
      <c r="B2" s="386"/>
      <c r="C2" s="386"/>
      <c r="D2" s="386"/>
      <c r="E2" s="386"/>
      <c r="F2" s="386"/>
      <c r="G2" s="386"/>
      <c r="H2" s="386"/>
      <c r="I2" s="386"/>
      <c r="J2" s="386"/>
      <c r="K2" s="386"/>
      <c r="L2" s="386"/>
      <c r="M2" s="386"/>
      <c r="N2" s="386"/>
      <c r="O2" s="386"/>
      <c r="P2" s="386"/>
      <c r="Q2" s="386"/>
      <c r="R2" s="386"/>
      <c r="S2" s="386"/>
      <c r="T2" s="386"/>
      <c r="U2" s="386"/>
    </row>
    <row r="3" spans="1:26" ht="18.75" customHeight="1">
      <c r="A3" s="387" t="s">
        <v>2154</v>
      </c>
      <c r="B3" s="388"/>
      <c r="C3" s="389"/>
      <c r="D3" s="390"/>
      <c r="E3" s="391">
        <f>表紙!AT12</f>
        <v>2023</v>
      </c>
      <c r="F3" s="1051" t="s">
        <v>2362</v>
      </c>
      <c r="G3" s="1040"/>
      <c r="H3" s="1041"/>
      <c r="I3" s="1055">
        <v>2021</v>
      </c>
      <c r="J3" s="1055"/>
      <c r="K3" s="1054">
        <v>2022</v>
      </c>
      <c r="L3" s="1055"/>
      <c r="M3" s="1055">
        <v>2023</v>
      </c>
      <c r="N3" s="1055"/>
      <c r="O3" s="1055">
        <v>2024</v>
      </c>
      <c r="P3" s="1055"/>
      <c r="Q3" s="1055">
        <v>2025</v>
      </c>
      <c r="R3" s="1068"/>
      <c r="S3" s="1062" t="s">
        <v>2166</v>
      </c>
      <c r="T3" s="1063"/>
      <c r="U3" s="1064"/>
      <c r="X3" s="392" t="s">
        <v>1566</v>
      </c>
      <c r="Y3" s="386"/>
    </row>
    <row r="4" spans="1:26" ht="18.75" customHeight="1">
      <c r="A4" s="393"/>
      <c r="B4" s="394"/>
      <c r="C4" s="394"/>
      <c r="D4" s="395"/>
      <c r="E4" s="396"/>
      <c r="F4" s="1052"/>
      <c r="G4" s="1042"/>
      <c r="H4" s="1043"/>
      <c r="I4" s="1057"/>
      <c r="J4" s="1057"/>
      <c r="K4" s="1056"/>
      <c r="L4" s="1057"/>
      <c r="M4" s="1057"/>
      <c r="N4" s="1057"/>
      <c r="O4" s="1057"/>
      <c r="P4" s="1057"/>
      <c r="Q4" s="1057"/>
      <c r="R4" s="1069"/>
      <c r="S4" s="1065"/>
      <c r="T4" s="1066"/>
      <c r="U4" s="1067"/>
      <c r="X4" s="397"/>
      <c r="Y4" s="445">
        <f>E3</f>
        <v>2023</v>
      </c>
      <c r="Z4" s="398" t="s">
        <v>2141</v>
      </c>
    </row>
    <row r="5" spans="1:26" ht="23.25" customHeight="1">
      <c r="A5" s="393"/>
      <c r="B5" s="394"/>
      <c r="C5" s="394"/>
      <c r="D5" s="395"/>
      <c r="E5" s="396"/>
      <c r="F5" s="1052"/>
      <c r="G5" s="1044"/>
      <c r="H5" s="1046"/>
      <c r="I5" s="1044" t="s">
        <v>1268</v>
      </c>
      <c r="J5" s="1058" t="s">
        <v>1752</v>
      </c>
      <c r="K5" s="1060" t="s">
        <v>1268</v>
      </c>
      <c r="L5" s="1058" t="s">
        <v>1752</v>
      </c>
      <c r="M5" s="1044" t="s">
        <v>1268</v>
      </c>
      <c r="N5" s="1058" t="s">
        <v>1752</v>
      </c>
      <c r="O5" s="1044" t="s">
        <v>1268</v>
      </c>
      <c r="P5" s="1058" t="s">
        <v>1752</v>
      </c>
      <c r="Q5" s="1044" t="s">
        <v>1268</v>
      </c>
      <c r="R5" s="1072" t="s">
        <v>1752</v>
      </c>
      <c r="S5" s="1079" t="s">
        <v>2168</v>
      </c>
      <c r="T5" s="1077" t="s">
        <v>1752</v>
      </c>
      <c r="U5" s="1076" t="s">
        <v>0</v>
      </c>
      <c r="X5" s="1074" t="s">
        <v>1564</v>
      </c>
      <c r="Y5" s="1074" t="s">
        <v>1565</v>
      </c>
    </row>
    <row r="6" spans="1:26" ht="23.25" customHeight="1" thickBot="1">
      <c r="A6" s="399"/>
      <c r="B6" s="400"/>
      <c r="C6" s="400"/>
      <c r="D6" s="401"/>
      <c r="E6" s="402"/>
      <c r="F6" s="1053"/>
      <c r="G6" s="1045"/>
      <c r="H6" s="1047"/>
      <c r="I6" s="1045"/>
      <c r="J6" s="1059"/>
      <c r="K6" s="1061"/>
      <c r="L6" s="1059"/>
      <c r="M6" s="1045"/>
      <c r="N6" s="1059"/>
      <c r="O6" s="1045"/>
      <c r="P6" s="1059"/>
      <c r="Q6" s="1045"/>
      <c r="R6" s="1073"/>
      <c r="S6" s="1080"/>
      <c r="T6" s="1078"/>
      <c r="U6" s="1058"/>
      <c r="X6" s="1075"/>
      <c r="Y6" s="1075"/>
    </row>
    <row r="7" spans="1:26" ht="39" customHeight="1" thickTop="1">
      <c r="A7" s="1048" t="s">
        <v>657</v>
      </c>
      <c r="B7" s="1049"/>
      <c r="C7" s="1049"/>
      <c r="D7" s="1049"/>
      <c r="E7" s="1050"/>
      <c r="F7" s="403" t="str">
        <f>IF(計画2!F7="","",計画2!F7)</f>
        <v/>
      </c>
      <c r="G7" s="251"/>
      <c r="H7" s="259"/>
      <c r="I7" s="254"/>
      <c r="J7" s="253"/>
      <c r="K7" s="252"/>
      <c r="L7" s="253"/>
      <c r="M7" s="254"/>
      <c r="N7" s="253"/>
      <c r="O7" s="254"/>
      <c r="P7" s="253"/>
      <c r="Q7" s="254"/>
      <c r="R7" s="255"/>
      <c r="S7" s="404">
        <f>SUM(I7,K7,M7,O7,Q7)</f>
        <v>0</v>
      </c>
      <c r="T7" s="405">
        <f>SUM(J7,L7,N7,P7,R7)</f>
        <v>0</v>
      </c>
      <c r="U7" s="406">
        <f>IF(ISERROR(F7-S7+T7),0-S7+T7,F7-S7+T7)</f>
        <v>0</v>
      </c>
      <c r="X7" s="601">
        <f>COUNTIFS(燃料区分1,6,廃車,3)</f>
        <v>0</v>
      </c>
      <c r="Y7" s="602">
        <f>COUNTIFS(燃料区分1,6,廃車,2)</f>
        <v>0</v>
      </c>
      <c r="Z7" s="407"/>
    </row>
    <row r="8" spans="1:26" ht="39" customHeight="1">
      <c r="A8" s="1016" t="s">
        <v>658</v>
      </c>
      <c r="B8" s="1017"/>
      <c r="C8" s="1017"/>
      <c r="D8" s="1017"/>
      <c r="E8" s="1018"/>
      <c r="F8" s="403" t="str">
        <f>IF(計画2!F8="","",計画2!F8)</f>
        <v/>
      </c>
      <c r="G8" s="251"/>
      <c r="H8" s="259"/>
      <c r="I8" s="258"/>
      <c r="J8" s="257"/>
      <c r="K8" s="256"/>
      <c r="L8" s="257"/>
      <c r="M8" s="258"/>
      <c r="N8" s="257"/>
      <c r="O8" s="258"/>
      <c r="P8" s="257"/>
      <c r="Q8" s="258"/>
      <c r="R8" s="259"/>
      <c r="S8" s="408">
        <f t="shared" ref="S8:S16" si="0">SUM(I8,K8,M8,O8,Q8)</f>
        <v>0</v>
      </c>
      <c r="T8" s="409">
        <f t="shared" ref="T8:T16" si="1">SUM(J8,L8,N8,P8,R8)</f>
        <v>0</v>
      </c>
      <c r="U8" s="410">
        <f t="shared" ref="U8:U21" si="2">IF(ISERROR(F8-S8+T8),0-S8+T8,F8-S8+T8)</f>
        <v>0</v>
      </c>
      <c r="X8" s="603">
        <f>COUNTIFS(燃料区分1,2,廃車,3)+COUNTIFS(燃料区分1,5,廃車,3)</f>
        <v>0</v>
      </c>
      <c r="Y8" s="604">
        <f>COUNTIFS(燃料区分1,2,廃車,2)+COUNTIFS(燃料区分1,5,廃車,2)</f>
        <v>0</v>
      </c>
    </row>
    <row r="9" spans="1:26" ht="39" customHeight="1">
      <c r="A9" s="1016" t="s">
        <v>659</v>
      </c>
      <c r="B9" s="1017"/>
      <c r="C9" s="1017"/>
      <c r="D9" s="1017"/>
      <c r="E9" s="1018"/>
      <c r="F9" s="403" t="str">
        <f>IF(計画2!F9="","",計画2!F9)</f>
        <v/>
      </c>
      <c r="G9" s="260"/>
      <c r="H9" s="264"/>
      <c r="I9" s="263"/>
      <c r="J9" s="262"/>
      <c r="K9" s="261"/>
      <c r="L9" s="262"/>
      <c r="M9" s="263"/>
      <c r="N9" s="262"/>
      <c r="O9" s="263"/>
      <c r="P9" s="262"/>
      <c r="Q9" s="263"/>
      <c r="R9" s="264"/>
      <c r="S9" s="408">
        <f t="shared" si="0"/>
        <v>0</v>
      </c>
      <c r="T9" s="409">
        <f t="shared" si="1"/>
        <v>0</v>
      </c>
      <c r="U9" s="411">
        <f t="shared" si="2"/>
        <v>0</v>
      </c>
      <c r="X9" s="603">
        <f>COUNTIFS(燃料区分1,11,廃車,3)+COUNTIFS(燃料区分1,10,廃車,3)</f>
        <v>0</v>
      </c>
      <c r="Y9" s="604">
        <f>COUNTIFS(燃料区分1,11,廃車,2)+COUNTIFS(燃料区分1,10,廃車,2)</f>
        <v>0</v>
      </c>
    </row>
    <row r="10" spans="1:26" ht="39" customHeight="1">
      <c r="A10" s="1022" t="s">
        <v>1810</v>
      </c>
      <c r="B10" s="1023"/>
      <c r="C10" s="1019" t="s">
        <v>2423</v>
      </c>
      <c r="D10" s="1020"/>
      <c r="E10" s="1021"/>
      <c r="F10" s="412" t="str">
        <f>IF(計画2!F10="","",計画2!F10)</f>
        <v/>
      </c>
      <c r="G10" s="260"/>
      <c r="H10" s="264"/>
      <c r="I10" s="263"/>
      <c r="J10" s="262"/>
      <c r="K10" s="261"/>
      <c r="L10" s="262"/>
      <c r="M10" s="263"/>
      <c r="N10" s="262"/>
      <c r="O10" s="263"/>
      <c r="P10" s="262"/>
      <c r="Q10" s="263"/>
      <c r="R10" s="264"/>
      <c r="S10" s="408">
        <f t="shared" si="0"/>
        <v>0</v>
      </c>
      <c r="T10" s="409">
        <f t="shared" si="1"/>
        <v>0</v>
      </c>
      <c r="U10" s="411">
        <f t="shared" si="2"/>
        <v>0</v>
      </c>
      <c r="X10" s="603">
        <f>COUNTIFS(燃料区分1,1,排出ガス低減レベル1,3,廃車,3)+COUNTIFS(燃料区分1,3,排出ガス低減レベル1,3,廃車,3)</f>
        <v>0</v>
      </c>
      <c r="Y10" s="604">
        <f>COUNTIFS(燃料区分1,1,排出ガス低減レベル1,3,廃車,2)+COUNTIFS(燃料区分1,3,排出ガス低減レベル1,3,廃車,2)</f>
        <v>0</v>
      </c>
    </row>
    <row r="11" spans="1:26" ht="39" customHeight="1">
      <c r="A11" s="1022"/>
      <c r="B11" s="1023"/>
      <c r="C11" s="1019" t="s">
        <v>2424</v>
      </c>
      <c r="D11" s="1020"/>
      <c r="E11" s="1021"/>
      <c r="F11" s="412" t="str">
        <f>IF(計画2!F11="","",計画2!F11)</f>
        <v/>
      </c>
      <c r="G11" s="260"/>
      <c r="H11" s="264"/>
      <c r="I11" s="263"/>
      <c r="J11" s="262"/>
      <c r="K11" s="261"/>
      <c r="L11" s="262"/>
      <c r="M11" s="263"/>
      <c r="N11" s="262"/>
      <c r="O11" s="263"/>
      <c r="P11" s="262"/>
      <c r="Q11" s="263"/>
      <c r="R11" s="264"/>
      <c r="S11" s="408">
        <f t="shared" si="0"/>
        <v>0</v>
      </c>
      <c r="T11" s="409">
        <f t="shared" si="1"/>
        <v>0</v>
      </c>
      <c r="U11" s="411">
        <f t="shared" si="2"/>
        <v>0</v>
      </c>
      <c r="X11" s="603">
        <f>COUNTIFS(燃料区分1,1,排出ガス低減レベル1,4,廃車,3)+COUNTIFS(燃料区分1,3,排出ガス低減レベル1,4,廃車,3)</f>
        <v>0</v>
      </c>
      <c r="Y11" s="604">
        <f>COUNTIFS(燃料区分1,1,排出ガス低減レベル1,4,廃車,2)+COUNTIFS(燃料区分1,3,排出ガス低減レベル1,4,廃車,2)</f>
        <v>0</v>
      </c>
    </row>
    <row r="12" spans="1:26" ht="39" customHeight="1">
      <c r="A12" s="1022"/>
      <c r="B12" s="1023"/>
      <c r="C12" s="1019" t="s">
        <v>2425</v>
      </c>
      <c r="D12" s="1020"/>
      <c r="E12" s="1021"/>
      <c r="F12" s="412" t="str">
        <f>IF(計画2!F12="","",計画2!F12)</f>
        <v/>
      </c>
      <c r="G12" s="260"/>
      <c r="H12" s="264"/>
      <c r="I12" s="263"/>
      <c r="J12" s="262"/>
      <c r="K12" s="261"/>
      <c r="L12" s="262"/>
      <c r="M12" s="263"/>
      <c r="N12" s="262"/>
      <c r="O12" s="263"/>
      <c r="P12" s="262"/>
      <c r="Q12" s="263"/>
      <c r="R12" s="264"/>
      <c r="S12" s="408">
        <f t="shared" ref="S12" si="3">SUM(I12,K12,M12,O12,Q12)</f>
        <v>0</v>
      </c>
      <c r="T12" s="409">
        <f t="shared" ref="T12" si="4">SUM(J12,L12,N12,P12,R12)</f>
        <v>0</v>
      </c>
      <c r="U12" s="411">
        <f t="shared" si="2"/>
        <v>0</v>
      </c>
      <c r="X12" s="603">
        <f>COUNTIFS(燃料区分1,1,排出ガス低減レベル1,12,廃車,3)+COUNTIFS(燃料区分1,3,排出ガス低減レベル1,12,廃車,3)</f>
        <v>0</v>
      </c>
      <c r="Y12" s="604">
        <f>COUNTIFS(燃料区分1,1,排出ガス低減レベル1,12,廃車,2)+COUNTIFS(燃料区分1,3,排出ガス低減レベル1,12,廃車,2)</f>
        <v>0</v>
      </c>
    </row>
    <row r="13" spans="1:26" ht="39" customHeight="1">
      <c r="A13" s="1022"/>
      <c r="B13" s="1023"/>
      <c r="C13" s="1024" t="s">
        <v>1750</v>
      </c>
      <c r="D13" s="1020"/>
      <c r="E13" s="1021"/>
      <c r="F13" s="412" t="str">
        <f>IF(計画2!F13="","",計画2!F13)</f>
        <v/>
      </c>
      <c r="G13" s="260"/>
      <c r="H13" s="264"/>
      <c r="I13" s="263"/>
      <c r="J13" s="262"/>
      <c r="K13" s="261"/>
      <c r="L13" s="262"/>
      <c r="M13" s="263"/>
      <c r="N13" s="262"/>
      <c r="O13" s="263"/>
      <c r="P13" s="262"/>
      <c r="Q13" s="263"/>
      <c r="R13" s="264"/>
      <c r="S13" s="408">
        <f t="shared" si="0"/>
        <v>0</v>
      </c>
      <c r="T13" s="409">
        <f t="shared" si="1"/>
        <v>0</v>
      </c>
      <c r="U13" s="411">
        <f t="shared" si="2"/>
        <v>0</v>
      </c>
      <c r="X13" s="603">
        <f>COUNTIFS(燃料区分1,1,排出ガス低減レベル1,"&lt;&gt;3",排出ガス低減レベル1,"&lt;&gt;4",排出ガス低減レベル1,"&lt;&gt;12",廃車,3)+COUNTIFS(燃料区分1,3,排出ガス低減レベル1,"&lt;&gt;3",排出ガス低減レベル1,"&lt;&gt;4",排出ガス低減レベル1,"&lt;&gt;12",廃車,3)</f>
        <v>0</v>
      </c>
      <c r="Y13" s="604">
        <f>COUNTIFS(燃料区分1,1,排出ガス低減レベル1,"&lt;&gt;3",排出ガス低減レベル1,"&lt;&gt;4",排出ガス低減レベル1,"&lt;&gt;12",廃車,2)+COUNTIFS(燃料区分1,3,排出ガス低減レベル1,"&lt;&gt;3",排出ガス低減レベル1,"&lt;&gt;4",排出ガス低減レベル1,"&lt;&gt;12",廃車,2)</f>
        <v>0</v>
      </c>
    </row>
    <row r="14" spans="1:26" ht="39" customHeight="1">
      <c r="A14" s="1025" t="s">
        <v>1269</v>
      </c>
      <c r="B14" s="1026"/>
      <c r="C14" s="1024" t="s">
        <v>1270</v>
      </c>
      <c r="D14" s="1020"/>
      <c r="E14" s="1021"/>
      <c r="F14" s="412" t="str">
        <f>IF(計画2!F14="","",計画2!F14)</f>
        <v/>
      </c>
      <c r="G14" s="260"/>
      <c r="H14" s="264"/>
      <c r="I14" s="263"/>
      <c r="J14" s="262"/>
      <c r="K14" s="261"/>
      <c r="L14" s="262"/>
      <c r="M14" s="263"/>
      <c r="N14" s="262"/>
      <c r="O14" s="263"/>
      <c r="P14" s="262"/>
      <c r="Q14" s="263"/>
      <c r="R14" s="264"/>
      <c r="S14" s="408">
        <f t="shared" si="0"/>
        <v>0</v>
      </c>
      <c r="T14" s="409">
        <f t="shared" si="1"/>
        <v>0</v>
      </c>
      <c r="U14" s="411">
        <f t="shared" si="2"/>
        <v>0</v>
      </c>
      <c r="X14" s="603">
        <f>COUNTIFS(燃料区分1,4,排出ガス低減レベル1,6,廃車,3)</f>
        <v>0</v>
      </c>
      <c r="Y14" s="604">
        <f>COUNTIFS(燃料区分1,4,排出ガス低減レベル1,6,廃車,2)</f>
        <v>0</v>
      </c>
    </row>
    <row r="15" spans="1:26" ht="39" customHeight="1">
      <c r="A15" s="1027"/>
      <c r="B15" s="1028"/>
      <c r="C15" s="1031" t="s">
        <v>660</v>
      </c>
      <c r="D15" s="1032"/>
      <c r="E15" s="1033"/>
      <c r="F15" s="412" t="str">
        <f>IF(計画2!F15="","",計画2!F15)</f>
        <v/>
      </c>
      <c r="G15" s="383"/>
      <c r="H15" s="262"/>
      <c r="I15" s="263"/>
      <c r="J15" s="262"/>
      <c r="K15" s="261"/>
      <c r="L15" s="262"/>
      <c r="M15" s="263"/>
      <c r="N15" s="262"/>
      <c r="O15" s="263"/>
      <c r="P15" s="262"/>
      <c r="Q15" s="263"/>
      <c r="R15" s="264"/>
      <c r="S15" s="408">
        <f t="shared" si="0"/>
        <v>0</v>
      </c>
      <c r="T15" s="409">
        <f t="shared" si="1"/>
        <v>0</v>
      </c>
      <c r="U15" s="411">
        <f t="shared" si="2"/>
        <v>0</v>
      </c>
      <c r="X15" s="603">
        <f>COUNTIFS(燃料区分1,4,排出ガス低減レベル1,11,廃車,3)</f>
        <v>0</v>
      </c>
      <c r="Y15" s="604">
        <f>COUNTIFS(燃料区分1,4,排出ガス低減レベル1,11,廃車,2)</f>
        <v>0</v>
      </c>
    </row>
    <row r="16" spans="1:26" ht="39" customHeight="1">
      <c r="A16" s="1027"/>
      <c r="B16" s="1028"/>
      <c r="C16" s="1034" t="s">
        <v>661</v>
      </c>
      <c r="D16" s="1035"/>
      <c r="E16" s="1036"/>
      <c r="F16" s="412" t="str">
        <f>IF(計画2!F16="","",計画2!F16)</f>
        <v/>
      </c>
      <c r="G16" s="383"/>
      <c r="H16" s="262"/>
      <c r="I16" s="263"/>
      <c r="J16" s="262"/>
      <c r="K16" s="261"/>
      <c r="L16" s="262"/>
      <c r="M16" s="263"/>
      <c r="N16" s="262"/>
      <c r="O16" s="263"/>
      <c r="P16" s="262"/>
      <c r="Q16" s="263"/>
      <c r="R16" s="264"/>
      <c r="S16" s="408">
        <f t="shared" si="0"/>
        <v>0</v>
      </c>
      <c r="T16" s="409">
        <f t="shared" si="1"/>
        <v>0</v>
      </c>
      <c r="U16" s="411">
        <f t="shared" si="2"/>
        <v>0</v>
      </c>
      <c r="X16" s="603">
        <f>COUNTIFS(燃料区分1,4,排出ガス低減レベル1,10,廃車,3)</f>
        <v>0</v>
      </c>
      <c r="Y16" s="604">
        <f>COUNTIFS(燃料区分1,4,排出ガス低減レベル1,10,廃車,2)</f>
        <v>0</v>
      </c>
    </row>
    <row r="17" spans="1:41" ht="39" customHeight="1">
      <c r="A17" s="1027"/>
      <c r="B17" s="1028"/>
      <c r="C17" s="1019" t="s">
        <v>2426</v>
      </c>
      <c r="D17" s="1032"/>
      <c r="E17" s="1033"/>
      <c r="F17" s="412" t="str">
        <f>IF(計画2!F17="","",計画2!F17)</f>
        <v/>
      </c>
      <c r="G17" s="260"/>
      <c r="H17" s="264"/>
      <c r="I17" s="263"/>
      <c r="J17" s="262"/>
      <c r="K17" s="261"/>
      <c r="L17" s="262"/>
      <c r="M17" s="263"/>
      <c r="N17" s="262"/>
      <c r="O17" s="263"/>
      <c r="P17" s="262"/>
      <c r="Q17" s="263"/>
      <c r="R17" s="264"/>
      <c r="S17" s="408">
        <f t="shared" ref="S17" si="5">SUM(I17,K17,M17,O17,Q17)</f>
        <v>0</v>
      </c>
      <c r="T17" s="409">
        <f t="shared" ref="T17" si="6">SUM(J17,L17,N17,P17,R17)</f>
        <v>0</v>
      </c>
      <c r="U17" s="411">
        <f t="shared" si="2"/>
        <v>0</v>
      </c>
      <c r="X17" s="605">
        <f>COUNTIFS(燃料区分1,4,排出ガス低減レベル1,13,廃車,3)</f>
        <v>0</v>
      </c>
      <c r="Y17" s="606">
        <f>COUNTIFS(燃料区分1,4,排出ガス低減レベル1,13,廃車,2)</f>
        <v>0</v>
      </c>
    </row>
    <row r="18" spans="1:41" ht="39" customHeight="1">
      <c r="A18" s="1029"/>
      <c r="B18" s="1030"/>
      <c r="C18" s="1037" t="s">
        <v>1271</v>
      </c>
      <c r="D18" s="1038"/>
      <c r="E18" s="1039"/>
      <c r="F18" s="412" t="str">
        <f>IF(計画2!F18="","",計画2!F18)</f>
        <v/>
      </c>
      <c r="G18" s="260"/>
      <c r="H18" s="264"/>
      <c r="I18" s="266"/>
      <c r="J18" s="262"/>
      <c r="K18" s="265"/>
      <c r="L18" s="262"/>
      <c r="M18" s="266"/>
      <c r="N18" s="262"/>
      <c r="O18" s="266"/>
      <c r="P18" s="262"/>
      <c r="Q18" s="266"/>
      <c r="R18" s="264"/>
      <c r="S18" s="413">
        <f t="shared" ref="S18:T21" si="7">SUM(I18,K18,M18,O18,Q18)</f>
        <v>0</v>
      </c>
      <c r="T18" s="414">
        <f t="shared" si="7"/>
        <v>0</v>
      </c>
      <c r="U18" s="411">
        <f t="shared" si="2"/>
        <v>0</v>
      </c>
      <c r="X18" s="605">
        <f>COUNTIFS(燃料区分1,4,排出ガス低減レベル1,"&lt;&gt;6",排出ガス低減レベル1,"&lt;&gt;11",排出ガス低減レベル1,"&lt;&gt;10",排出ガス低減レベル1,"&lt;&gt;13",廃車,3)</f>
        <v>0</v>
      </c>
      <c r="Y18" s="606">
        <f>COUNTIFS(燃料区分1,4,排出ガス低減レベル1,"&lt;&gt;6",排出ガス低減レベル1,"&lt;&gt;11",排出ガス低減レベル1,"&lt;&gt;10",排出ガス低減レベル1,"&lt;&gt;13",廃車,2)</f>
        <v>0</v>
      </c>
    </row>
    <row r="19" spans="1:41" ht="39" customHeight="1">
      <c r="A19" s="1016" t="s">
        <v>621</v>
      </c>
      <c r="B19" s="1017"/>
      <c r="C19" s="1017"/>
      <c r="D19" s="1017"/>
      <c r="E19" s="1018"/>
      <c r="F19" s="415" t="str">
        <f>IF(計画2!F19="","",計画2!F19)</f>
        <v/>
      </c>
      <c r="G19" s="260"/>
      <c r="H19" s="264"/>
      <c r="I19" s="263"/>
      <c r="J19" s="262"/>
      <c r="K19" s="261"/>
      <c r="L19" s="262"/>
      <c r="M19" s="263"/>
      <c r="N19" s="262"/>
      <c r="O19" s="263"/>
      <c r="P19" s="262"/>
      <c r="Q19" s="263"/>
      <c r="R19" s="264"/>
      <c r="S19" s="413">
        <f t="shared" si="7"/>
        <v>0</v>
      </c>
      <c r="T19" s="414">
        <f t="shared" si="7"/>
        <v>0</v>
      </c>
      <c r="U19" s="411">
        <f t="shared" si="2"/>
        <v>0</v>
      </c>
      <c r="X19" s="603">
        <f>COUNTIFS(燃料区分1,8,廃車,3)</f>
        <v>0</v>
      </c>
      <c r="Y19" s="604">
        <f>COUNTIFS(燃料区分1,8,廃車,2)</f>
        <v>0</v>
      </c>
    </row>
    <row r="20" spans="1:41" ht="39" customHeight="1">
      <c r="A20" s="1016" t="s">
        <v>622</v>
      </c>
      <c r="B20" s="1017"/>
      <c r="C20" s="1017"/>
      <c r="D20" s="1017"/>
      <c r="E20" s="1018"/>
      <c r="F20" s="415" t="str">
        <f>IF(計画2!F20="","",計画2!F20)</f>
        <v/>
      </c>
      <c r="G20" s="260"/>
      <c r="H20" s="264"/>
      <c r="I20" s="263"/>
      <c r="J20" s="262"/>
      <c r="K20" s="261"/>
      <c r="L20" s="262"/>
      <c r="M20" s="263"/>
      <c r="N20" s="262"/>
      <c r="O20" s="263"/>
      <c r="P20" s="262"/>
      <c r="Q20" s="263"/>
      <c r="R20" s="264"/>
      <c r="S20" s="413">
        <f t="shared" si="7"/>
        <v>0</v>
      </c>
      <c r="T20" s="414">
        <f t="shared" si="7"/>
        <v>0</v>
      </c>
      <c r="U20" s="411">
        <f t="shared" si="2"/>
        <v>0</v>
      </c>
      <c r="X20" s="603">
        <f>COUNTIFS(燃料区分1,7,廃車,3)</f>
        <v>0</v>
      </c>
      <c r="Y20" s="604">
        <f>COUNTIFS(燃料区分1,7,廃車,2)</f>
        <v>0</v>
      </c>
    </row>
    <row r="21" spans="1:41" ht="39" customHeight="1" thickBot="1">
      <c r="A21" s="1084" t="s">
        <v>1601</v>
      </c>
      <c r="B21" s="1085"/>
      <c r="C21" s="1085"/>
      <c r="D21" s="1085"/>
      <c r="E21" s="1086"/>
      <c r="F21" s="415" t="str">
        <f>IF(計画2!F21="","",計画2!F21)</f>
        <v/>
      </c>
      <c r="G21" s="267"/>
      <c r="H21" s="291"/>
      <c r="I21" s="270"/>
      <c r="J21" s="269"/>
      <c r="K21" s="268"/>
      <c r="L21" s="269"/>
      <c r="M21" s="270"/>
      <c r="N21" s="269"/>
      <c r="O21" s="270"/>
      <c r="P21" s="269"/>
      <c r="Q21" s="270"/>
      <c r="R21" s="269"/>
      <c r="S21" s="416">
        <f t="shared" si="7"/>
        <v>0</v>
      </c>
      <c r="T21" s="417">
        <f t="shared" si="7"/>
        <v>0</v>
      </c>
      <c r="U21" s="418">
        <f t="shared" si="2"/>
        <v>0</v>
      </c>
      <c r="X21" s="607">
        <f>COUNTIFS(燃料区分1,9,廃車,3)</f>
        <v>0</v>
      </c>
      <c r="Y21" s="608">
        <f>COUNTIFS(燃料区分1,9,廃車,2)</f>
        <v>0</v>
      </c>
    </row>
    <row r="22" spans="1:41" ht="39" customHeight="1" thickTop="1">
      <c r="A22" s="1081" t="s">
        <v>1753</v>
      </c>
      <c r="B22" s="1082"/>
      <c r="C22" s="1082"/>
      <c r="D22" s="1082"/>
      <c r="E22" s="1083"/>
      <c r="F22" s="419">
        <f>IF(計画2!F22="","",計画2!F22)</f>
        <v>0</v>
      </c>
      <c r="G22" s="420"/>
      <c r="H22" s="421"/>
      <c r="I22" s="422">
        <f>SUM(I7:I21)</f>
        <v>0</v>
      </c>
      <c r="J22" s="423">
        <f t="shared" ref="J22:U22" si="8">SUM(J7:J21)</f>
        <v>0</v>
      </c>
      <c r="K22" s="424">
        <f t="shared" si="8"/>
        <v>0</v>
      </c>
      <c r="L22" s="423">
        <f t="shared" si="8"/>
        <v>0</v>
      </c>
      <c r="M22" s="422">
        <f t="shared" si="8"/>
        <v>0</v>
      </c>
      <c r="N22" s="423">
        <f t="shared" si="8"/>
        <v>0</v>
      </c>
      <c r="O22" s="422">
        <f t="shared" si="8"/>
        <v>0</v>
      </c>
      <c r="P22" s="423">
        <f t="shared" si="8"/>
        <v>0</v>
      </c>
      <c r="Q22" s="422">
        <f t="shared" si="8"/>
        <v>0</v>
      </c>
      <c r="R22" s="423">
        <f t="shared" si="8"/>
        <v>0</v>
      </c>
      <c r="S22" s="420">
        <f t="shared" si="8"/>
        <v>0</v>
      </c>
      <c r="T22" s="425">
        <f t="shared" si="8"/>
        <v>0</v>
      </c>
      <c r="U22" s="426">
        <f t="shared" si="8"/>
        <v>0</v>
      </c>
      <c r="X22" s="386"/>
      <c r="Y22" s="386"/>
    </row>
    <row r="23" spans="1:41" ht="39" customHeight="1" thickBot="1">
      <c r="A23" s="1013" t="s">
        <v>1751</v>
      </c>
      <c r="B23" s="1014"/>
      <c r="C23" s="1014"/>
      <c r="D23" s="1014"/>
      <c r="E23" s="1015"/>
      <c r="F23" s="730">
        <f>IF(計画2!F23="","",計画2!F23)</f>
        <v>0</v>
      </c>
      <c r="G23" s="427"/>
      <c r="H23" s="428"/>
      <c r="I23" s="429">
        <f>SUM(I7:I12,I14:I17,I19:I21)</f>
        <v>0</v>
      </c>
      <c r="J23" s="430">
        <f t="shared" ref="J23:U23" si="9">SUM(J7:J12,J14:J17,J19:J21)</f>
        <v>0</v>
      </c>
      <c r="K23" s="431">
        <f t="shared" si="9"/>
        <v>0</v>
      </c>
      <c r="L23" s="430">
        <f t="shared" si="9"/>
        <v>0</v>
      </c>
      <c r="M23" s="429">
        <f t="shared" si="9"/>
        <v>0</v>
      </c>
      <c r="N23" s="430">
        <f t="shared" si="9"/>
        <v>0</v>
      </c>
      <c r="O23" s="429">
        <f t="shared" si="9"/>
        <v>0</v>
      </c>
      <c r="P23" s="430">
        <f t="shared" si="9"/>
        <v>0</v>
      </c>
      <c r="Q23" s="429">
        <f t="shared" si="9"/>
        <v>0</v>
      </c>
      <c r="R23" s="430">
        <f t="shared" si="9"/>
        <v>0</v>
      </c>
      <c r="S23" s="427">
        <f t="shared" si="9"/>
        <v>0</v>
      </c>
      <c r="T23" s="432">
        <f t="shared" si="9"/>
        <v>0</v>
      </c>
      <c r="U23" s="433">
        <f t="shared" si="9"/>
        <v>0</v>
      </c>
      <c r="X23" s="386"/>
      <c r="Y23" s="386"/>
    </row>
    <row r="24" spans="1:41">
      <c r="A24" s="386"/>
      <c r="B24" s="386"/>
      <c r="C24" s="386"/>
      <c r="D24" s="386"/>
      <c r="E24" s="386"/>
      <c r="F24" s="386"/>
    </row>
    <row r="25" spans="1:41" ht="14.4">
      <c r="B25" s="434" t="s">
        <v>2205</v>
      </c>
      <c r="C25" s="386"/>
      <c r="D25" s="386"/>
      <c r="E25" s="386"/>
      <c r="F25" s="386"/>
    </row>
    <row r="26" spans="1:41" ht="14.25" customHeight="1">
      <c r="C26" s="435"/>
      <c r="D26" s="435"/>
      <c r="E26" s="435"/>
      <c r="F26" s="435"/>
      <c r="T26" s="435"/>
      <c r="X26" s="436" t="s">
        <v>2216</v>
      </c>
      <c r="Y26" s="436" t="s">
        <v>2217</v>
      </c>
    </row>
    <row r="27" spans="1:41" ht="15" customHeight="1">
      <c r="B27" s="1070" t="s">
        <v>2626</v>
      </c>
      <c r="C27" s="1070"/>
      <c r="D27" s="1070"/>
      <c r="E27" s="1070"/>
      <c r="F27" s="1070"/>
      <c r="G27" s="1070"/>
      <c r="H27" s="1070"/>
      <c r="I27" s="1070"/>
      <c r="J27" s="1070"/>
      <c r="K27" s="1070"/>
      <c r="L27" s="1070"/>
      <c r="M27" s="1070"/>
      <c r="N27" s="1070"/>
      <c r="O27" s="1070"/>
      <c r="P27" s="1070"/>
      <c r="Q27" s="1070"/>
      <c r="R27" s="1070"/>
      <c r="S27" s="1070"/>
      <c r="T27" s="1070"/>
      <c r="U27" s="1071"/>
      <c r="X27" s="436">
        <f>SUM(X7:X21)</f>
        <v>0</v>
      </c>
      <c r="Y27" s="436">
        <f>SUM(Y7:Y21)</f>
        <v>0</v>
      </c>
    </row>
    <row r="28" spans="1:41" ht="15" customHeight="1">
      <c r="A28" s="437"/>
      <c r="B28" s="1070"/>
      <c r="C28" s="1070"/>
      <c r="D28" s="1070"/>
      <c r="E28" s="1070"/>
      <c r="F28" s="1070"/>
      <c r="G28" s="1070"/>
      <c r="H28" s="1070"/>
      <c r="I28" s="1070"/>
      <c r="J28" s="1070"/>
      <c r="K28" s="1070"/>
      <c r="L28" s="1070"/>
      <c r="M28" s="1070"/>
      <c r="N28" s="1070"/>
      <c r="O28" s="1070"/>
      <c r="P28" s="1070"/>
      <c r="Q28" s="1070"/>
      <c r="R28" s="1070"/>
      <c r="S28" s="1070"/>
      <c r="T28" s="1070"/>
      <c r="U28" s="1071"/>
    </row>
    <row r="29" spans="1:41" ht="15" customHeight="1">
      <c r="A29" s="437"/>
      <c r="B29" s="1070"/>
      <c r="C29" s="1070"/>
      <c r="D29" s="1070"/>
      <c r="E29" s="1070"/>
      <c r="F29" s="1070"/>
      <c r="G29" s="1070"/>
      <c r="H29" s="1070"/>
      <c r="I29" s="1070"/>
      <c r="J29" s="1070"/>
      <c r="K29" s="1070"/>
      <c r="L29" s="1070"/>
      <c r="M29" s="1070"/>
      <c r="N29" s="1070"/>
      <c r="O29" s="1070"/>
      <c r="P29" s="1070"/>
      <c r="Q29" s="1070"/>
      <c r="R29" s="1070"/>
      <c r="S29" s="1070"/>
      <c r="T29" s="1070"/>
      <c r="U29" s="1071"/>
    </row>
    <row r="30" spans="1:41">
      <c r="D30" s="435"/>
      <c r="E30" s="435"/>
      <c r="F30" s="435"/>
      <c r="V30" s="435"/>
      <c r="W30" s="435"/>
      <c r="X30" s="435"/>
      <c r="Y30" s="435"/>
      <c r="Z30" s="435"/>
      <c r="AA30" s="435"/>
      <c r="AB30" s="435"/>
      <c r="AC30" s="435"/>
      <c r="AD30" s="435"/>
      <c r="AE30" s="435"/>
      <c r="AF30" s="435"/>
      <c r="AG30" s="435"/>
      <c r="AH30" s="435"/>
      <c r="AI30" s="435"/>
      <c r="AJ30" s="435"/>
      <c r="AK30" s="435"/>
      <c r="AL30" s="435"/>
      <c r="AM30" s="435"/>
      <c r="AN30" s="435"/>
      <c r="AO30" s="435"/>
    </row>
    <row r="31" spans="1:41" ht="15" customHeight="1">
      <c r="A31" s="435"/>
      <c r="B31" s="438"/>
      <c r="V31" s="435"/>
      <c r="W31" s="435"/>
      <c r="X31" s="435"/>
      <c r="Y31" s="435"/>
      <c r="Z31" s="435"/>
      <c r="AA31" s="435"/>
      <c r="AB31" s="435"/>
      <c r="AC31" s="435"/>
      <c r="AD31" s="435"/>
      <c r="AE31" s="435"/>
      <c r="AF31" s="435"/>
      <c r="AG31" s="435"/>
      <c r="AH31" s="435"/>
      <c r="AI31" s="435"/>
      <c r="AJ31" s="435"/>
      <c r="AK31" s="435"/>
      <c r="AL31" s="435"/>
      <c r="AM31" s="435"/>
      <c r="AN31" s="435"/>
      <c r="AO31" s="435"/>
    </row>
    <row r="32" spans="1:41" ht="13.2">
      <c r="E32" s="439"/>
      <c r="F32" s="439"/>
      <c r="V32" s="435"/>
      <c r="W32" s="435"/>
      <c r="X32" s="435"/>
      <c r="Y32" s="435"/>
      <c r="Z32" s="435"/>
      <c r="AA32" s="435"/>
      <c r="AB32" s="435"/>
      <c r="AC32" s="435"/>
      <c r="AD32" s="435"/>
      <c r="AE32" s="435"/>
      <c r="AF32" s="435"/>
      <c r="AG32" s="435"/>
      <c r="AH32" s="435"/>
      <c r="AI32" s="435"/>
      <c r="AJ32" s="435"/>
      <c r="AK32" s="435"/>
      <c r="AL32" s="435"/>
      <c r="AM32" s="435"/>
      <c r="AN32" s="435"/>
      <c r="AO32" s="435"/>
    </row>
    <row r="33" spans="1:41">
      <c r="A33" s="435"/>
      <c r="B33" s="435"/>
      <c r="S33" s="435"/>
      <c r="T33" s="435"/>
      <c r="V33" s="435"/>
      <c r="W33" s="435"/>
      <c r="X33" s="435"/>
      <c r="Y33" s="435"/>
      <c r="Z33" s="435"/>
      <c r="AA33" s="435"/>
      <c r="AB33" s="435"/>
      <c r="AC33" s="435"/>
      <c r="AD33" s="435"/>
      <c r="AE33" s="435"/>
      <c r="AF33" s="435"/>
      <c r="AG33" s="435"/>
      <c r="AH33" s="435"/>
      <c r="AI33" s="435"/>
      <c r="AJ33" s="435"/>
      <c r="AK33" s="435"/>
      <c r="AL33" s="435"/>
      <c r="AM33" s="435"/>
      <c r="AN33" s="435"/>
      <c r="AO33" s="435"/>
    </row>
    <row r="34" spans="1:41" ht="13.2">
      <c r="A34" s="29"/>
      <c r="B34" s="435"/>
      <c r="S34" s="435"/>
      <c r="T34" s="435"/>
      <c r="V34" s="435"/>
      <c r="W34" s="435"/>
      <c r="X34" s="435"/>
      <c r="Y34" s="435"/>
      <c r="Z34" s="435"/>
      <c r="AA34" s="435"/>
      <c r="AB34" s="435"/>
      <c r="AC34" s="435"/>
      <c r="AD34" s="435"/>
      <c r="AE34" s="435"/>
      <c r="AF34" s="435"/>
      <c r="AG34" s="435"/>
      <c r="AH34" s="435"/>
      <c r="AI34" s="435"/>
      <c r="AJ34" s="435"/>
      <c r="AK34" s="435"/>
      <c r="AL34" s="435"/>
      <c r="AM34" s="435"/>
      <c r="AN34" s="435"/>
      <c r="AO34" s="435"/>
    </row>
    <row r="35" spans="1:41">
      <c r="S35" s="435"/>
      <c r="T35" s="435"/>
      <c r="V35" s="435"/>
      <c r="W35" s="435"/>
      <c r="X35" s="435"/>
      <c r="Y35" s="435"/>
      <c r="Z35" s="435"/>
      <c r="AA35" s="435"/>
      <c r="AB35" s="435"/>
      <c r="AC35" s="435"/>
      <c r="AD35" s="435"/>
      <c r="AE35" s="435"/>
      <c r="AF35" s="435"/>
      <c r="AG35" s="435"/>
      <c r="AH35" s="435"/>
      <c r="AI35" s="435"/>
      <c r="AJ35" s="435"/>
      <c r="AK35" s="435"/>
      <c r="AL35" s="435"/>
      <c r="AM35" s="435"/>
      <c r="AN35" s="435"/>
      <c r="AO35" s="435"/>
    </row>
    <row r="36" spans="1:41" ht="13.2">
      <c r="B36" s="439"/>
      <c r="S36" s="435"/>
      <c r="T36" s="435"/>
    </row>
    <row r="37" spans="1:41">
      <c r="S37" s="435"/>
      <c r="T37" s="435"/>
    </row>
    <row r="38" spans="1:41">
      <c r="A38" s="435"/>
      <c r="B38" s="435"/>
      <c r="C38" s="435"/>
      <c r="D38" s="435"/>
      <c r="E38" s="435"/>
      <c r="F38" s="435"/>
    </row>
  </sheetData>
  <mergeCells count="45">
    <mergeCell ref="B27:U29"/>
    <mergeCell ref="Q5:Q6"/>
    <mergeCell ref="R5:R6"/>
    <mergeCell ref="Y5:Y6"/>
    <mergeCell ref="X5:X6"/>
    <mergeCell ref="U5:U6"/>
    <mergeCell ref="T5:T6"/>
    <mergeCell ref="S5:S6"/>
    <mergeCell ref="O5:O6"/>
    <mergeCell ref="P5:P6"/>
    <mergeCell ref="M5:M6"/>
    <mergeCell ref="J5:J6"/>
    <mergeCell ref="A22:E22"/>
    <mergeCell ref="A21:E21"/>
    <mergeCell ref="C14:E14"/>
    <mergeCell ref="A9:E9"/>
    <mergeCell ref="S3:U4"/>
    <mergeCell ref="Q3:R4"/>
    <mergeCell ref="O3:P4"/>
    <mergeCell ref="N5:N6"/>
    <mergeCell ref="M3:N4"/>
    <mergeCell ref="K3:L4"/>
    <mergeCell ref="L5:L6"/>
    <mergeCell ref="I3:J4"/>
    <mergeCell ref="K5:K6"/>
    <mergeCell ref="I5:I6"/>
    <mergeCell ref="A8:E8"/>
    <mergeCell ref="G3:H4"/>
    <mergeCell ref="G5:G6"/>
    <mergeCell ref="H5:H6"/>
    <mergeCell ref="A20:E20"/>
    <mergeCell ref="A7:E7"/>
    <mergeCell ref="F3:F6"/>
    <mergeCell ref="A23:E23"/>
    <mergeCell ref="A19:E19"/>
    <mergeCell ref="C11:E11"/>
    <mergeCell ref="A10:B13"/>
    <mergeCell ref="C10:E10"/>
    <mergeCell ref="C13:E13"/>
    <mergeCell ref="C12:E12"/>
    <mergeCell ref="A14:B18"/>
    <mergeCell ref="C15:E15"/>
    <mergeCell ref="C16:E16"/>
    <mergeCell ref="C17:E17"/>
    <mergeCell ref="C18:E18"/>
  </mergeCells>
  <phoneticPr fontId="2"/>
  <conditionalFormatting sqref="I7:J21">
    <cfRule type="expression" dxfId="6" priority="2" stopIfTrue="1">
      <formula>$E$3=$I$3</formula>
    </cfRule>
  </conditionalFormatting>
  <conditionalFormatting sqref="K7:L21">
    <cfRule type="expression" dxfId="5" priority="3" stopIfTrue="1">
      <formula>$E$3=$K$3</formula>
    </cfRule>
  </conditionalFormatting>
  <conditionalFormatting sqref="M7:N21">
    <cfRule type="expression" dxfId="4" priority="4" stopIfTrue="1">
      <formula>$E$3=$M$3</formula>
    </cfRule>
  </conditionalFormatting>
  <conditionalFormatting sqref="O7:P21">
    <cfRule type="expression" dxfId="3" priority="5" stopIfTrue="1">
      <formula>$E$3=$O$3</formula>
    </cfRule>
  </conditionalFormatting>
  <conditionalFormatting sqref="Q7:R21">
    <cfRule type="expression" dxfId="2" priority="6" stopIfTrue="1">
      <formula>$E$3=$Q$3</formula>
    </cfRule>
  </conditionalFormatting>
  <conditionalFormatting sqref="G7:H21">
    <cfRule type="expression" dxfId="1" priority="7" stopIfTrue="1">
      <formula>$E$3=$G$3</formula>
    </cfRule>
  </conditionalFormatting>
  <conditionalFormatting sqref="X7:Y21">
    <cfRule type="expression" dxfId="0" priority="50" stopIfTrue="1">
      <formula>($Y$4=2015)+($Y$4=2016)+($Y$4=2017)+($Y$4=2018)+($Y$4=2019)+($Y$4=$Y$2006)</formula>
    </cfRule>
  </conditionalFormatting>
  <pageMargins left="0.78740157480314965" right="0.39370078740157483" top="0.79" bottom="0.59055118110236227" header="0.39370078740157483" footer="0.39370078740157483"/>
  <headerFooter alignWithMargins="0">
    <oddHeader>&amp;A</oddHeader>
  </headerFooter>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GU124"/>
  <sheetViews>
    <sheetView zoomScale="85" zoomScaleNormal="85" workbookViewId="0">
      <pane xSplit="2" ySplit="3" topLeftCell="C4" activePane="bottomRight" state="frozen"/>
      <selection activeCell="G24" sqref="G24"/>
      <selection pane="topRight" activeCell="G24" sqref="G24"/>
      <selection pane="bottomLeft" activeCell="G24" sqref="G24"/>
      <selection pane="bottomRight" activeCell="G24" sqref="G24"/>
    </sheetView>
  </sheetViews>
  <sheetFormatPr defaultColWidth="16.6640625" defaultRowHeight="13.2"/>
  <cols>
    <col min="1" max="1" width="5.88671875" style="4" customWidth="1"/>
    <col min="2" max="13" width="15.6640625" style="4" customWidth="1"/>
    <col min="14" max="203" width="3.6640625" style="4" customWidth="1"/>
    <col min="204" max="16384" width="16.6640625" style="4"/>
  </cols>
  <sheetData>
    <row r="1" spans="1:203" ht="20.25" customHeight="1">
      <c r="A1" s="84"/>
      <c r="B1" s="85"/>
      <c r="C1" s="85"/>
      <c r="D1" s="85"/>
      <c r="E1" s="85"/>
      <c r="F1" s="86"/>
      <c r="G1" s="85"/>
      <c r="H1" s="86"/>
      <c r="I1" s="85"/>
      <c r="J1" s="86"/>
      <c r="K1" s="85"/>
      <c r="L1" s="86"/>
      <c r="M1" s="85"/>
      <c r="N1" s="86"/>
      <c r="O1" s="85"/>
      <c r="P1" s="86"/>
      <c r="Q1" s="85"/>
      <c r="R1" s="86"/>
      <c r="S1" s="85"/>
      <c r="T1" s="86"/>
      <c r="U1" s="85"/>
      <c r="V1" s="86"/>
      <c r="W1" s="85"/>
      <c r="X1" s="86"/>
      <c r="Y1" s="85"/>
      <c r="Z1" s="86"/>
      <c r="AA1" s="85"/>
      <c r="AB1" s="86"/>
      <c r="AC1" s="85"/>
      <c r="AD1" s="86"/>
      <c r="AE1" s="85"/>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row>
    <row r="2" spans="1:203" ht="16.8" thickBot="1">
      <c r="A2" s="87" t="s">
        <v>1587</v>
      </c>
      <c r="B2" s="85"/>
      <c r="C2" s="85"/>
      <c r="D2" s="323" t="s">
        <v>2277</v>
      </c>
      <c r="E2" s="516">
        <f>車両台帳!W49</f>
        <v>45382</v>
      </c>
      <c r="F2" s="324" t="s">
        <v>2276</v>
      </c>
      <c r="G2" s="86"/>
      <c r="H2" s="85"/>
      <c r="I2" s="86"/>
      <c r="J2" s="85"/>
      <c r="K2" s="86"/>
      <c r="L2" s="85"/>
      <c r="M2" s="86"/>
      <c r="N2" s="85"/>
      <c r="O2" s="86"/>
      <c r="P2" s="85"/>
      <c r="Q2" s="86"/>
      <c r="R2" s="85"/>
      <c r="S2" s="86"/>
      <c r="T2" s="85"/>
      <c r="U2" s="86"/>
      <c r="V2" s="85"/>
      <c r="W2" s="86"/>
      <c r="X2" s="85"/>
      <c r="Y2" s="86"/>
      <c r="Z2" s="85"/>
      <c r="AA2" s="86"/>
      <c r="AB2" s="85"/>
      <c r="AC2" s="86"/>
      <c r="AD2" s="85"/>
      <c r="AE2" s="86"/>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row>
    <row r="3" spans="1:203" s="7" customFormat="1" ht="12">
      <c r="A3" s="1098" t="s">
        <v>2312</v>
      </c>
      <c r="B3" s="1099"/>
      <c r="C3" s="88" t="s">
        <v>1754</v>
      </c>
      <c r="D3" s="89">
        <v>1</v>
      </c>
      <c r="E3" s="90">
        <v>2</v>
      </c>
      <c r="F3" s="90">
        <v>3</v>
      </c>
      <c r="G3" s="90">
        <v>4</v>
      </c>
      <c r="H3" s="90">
        <v>5</v>
      </c>
      <c r="I3" s="90">
        <v>6</v>
      </c>
      <c r="J3" s="90">
        <v>7</v>
      </c>
      <c r="K3" s="90">
        <v>8</v>
      </c>
      <c r="L3" s="90">
        <v>9</v>
      </c>
      <c r="M3" s="90">
        <v>10</v>
      </c>
      <c r="N3" s="90">
        <v>11</v>
      </c>
      <c r="O3" s="90">
        <v>12</v>
      </c>
      <c r="P3" s="90">
        <v>13</v>
      </c>
      <c r="Q3" s="90">
        <v>14</v>
      </c>
      <c r="R3" s="90">
        <v>15</v>
      </c>
      <c r="S3" s="90">
        <v>16</v>
      </c>
      <c r="T3" s="90">
        <v>17</v>
      </c>
      <c r="U3" s="90">
        <v>18</v>
      </c>
      <c r="V3" s="90">
        <v>19</v>
      </c>
      <c r="W3" s="90">
        <v>20</v>
      </c>
      <c r="X3" s="90">
        <v>21</v>
      </c>
      <c r="Y3" s="90">
        <v>22</v>
      </c>
      <c r="Z3" s="90">
        <v>23</v>
      </c>
      <c r="AA3" s="90">
        <v>24</v>
      </c>
      <c r="AB3" s="90">
        <v>25</v>
      </c>
      <c r="AC3" s="90">
        <v>26</v>
      </c>
      <c r="AD3" s="90">
        <v>27</v>
      </c>
      <c r="AE3" s="90">
        <v>28</v>
      </c>
      <c r="AF3" s="90">
        <v>29</v>
      </c>
      <c r="AG3" s="90">
        <v>30</v>
      </c>
      <c r="AH3" s="90">
        <v>31</v>
      </c>
      <c r="AI3" s="90">
        <v>32</v>
      </c>
      <c r="AJ3" s="90">
        <v>33</v>
      </c>
      <c r="AK3" s="90">
        <v>34</v>
      </c>
      <c r="AL3" s="90">
        <v>35</v>
      </c>
      <c r="AM3" s="90">
        <v>36</v>
      </c>
      <c r="AN3" s="90">
        <v>37</v>
      </c>
      <c r="AO3" s="90">
        <v>38</v>
      </c>
      <c r="AP3" s="90">
        <v>39</v>
      </c>
      <c r="AQ3" s="90">
        <v>40</v>
      </c>
      <c r="AR3" s="90">
        <v>41</v>
      </c>
      <c r="AS3" s="90">
        <v>42</v>
      </c>
      <c r="AT3" s="90">
        <v>43</v>
      </c>
      <c r="AU3" s="90">
        <v>44</v>
      </c>
      <c r="AV3" s="90">
        <v>45</v>
      </c>
      <c r="AW3" s="90">
        <v>46</v>
      </c>
      <c r="AX3" s="90">
        <v>47</v>
      </c>
      <c r="AY3" s="90">
        <v>48</v>
      </c>
      <c r="AZ3" s="90">
        <v>49</v>
      </c>
      <c r="BA3" s="90">
        <v>50</v>
      </c>
      <c r="BB3" s="90">
        <v>51</v>
      </c>
      <c r="BC3" s="90">
        <v>52</v>
      </c>
      <c r="BD3" s="90">
        <v>53</v>
      </c>
      <c r="BE3" s="90">
        <v>54</v>
      </c>
      <c r="BF3" s="90">
        <v>55</v>
      </c>
      <c r="BG3" s="90">
        <v>56</v>
      </c>
      <c r="BH3" s="90">
        <v>57</v>
      </c>
      <c r="BI3" s="90">
        <v>58</v>
      </c>
      <c r="BJ3" s="90">
        <v>59</v>
      </c>
      <c r="BK3" s="90">
        <v>60</v>
      </c>
      <c r="BL3" s="90">
        <v>61</v>
      </c>
      <c r="BM3" s="90">
        <v>62</v>
      </c>
      <c r="BN3" s="90">
        <v>63</v>
      </c>
      <c r="BO3" s="90">
        <v>64</v>
      </c>
      <c r="BP3" s="90">
        <v>65</v>
      </c>
      <c r="BQ3" s="90">
        <v>66</v>
      </c>
      <c r="BR3" s="90">
        <v>67</v>
      </c>
      <c r="BS3" s="90">
        <v>68</v>
      </c>
      <c r="BT3" s="90">
        <v>69</v>
      </c>
      <c r="BU3" s="90">
        <v>70</v>
      </c>
      <c r="BV3" s="90">
        <v>71</v>
      </c>
      <c r="BW3" s="90">
        <v>72</v>
      </c>
      <c r="BX3" s="90">
        <v>73</v>
      </c>
      <c r="BY3" s="90">
        <v>74</v>
      </c>
      <c r="BZ3" s="90">
        <v>75</v>
      </c>
      <c r="CA3" s="90">
        <v>76</v>
      </c>
      <c r="CB3" s="90">
        <v>77</v>
      </c>
      <c r="CC3" s="90">
        <v>78</v>
      </c>
      <c r="CD3" s="90">
        <v>79</v>
      </c>
      <c r="CE3" s="90">
        <v>80</v>
      </c>
      <c r="CF3" s="90">
        <v>81</v>
      </c>
      <c r="CG3" s="90">
        <v>82</v>
      </c>
      <c r="CH3" s="90">
        <v>83</v>
      </c>
      <c r="CI3" s="90">
        <v>84</v>
      </c>
      <c r="CJ3" s="90">
        <v>85</v>
      </c>
      <c r="CK3" s="90">
        <v>86</v>
      </c>
      <c r="CL3" s="90">
        <v>87</v>
      </c>
      <c r="CM3" s="90">
        <v>88</v>
      </c>
      <c r="CN3" s="90">
        <v>89</v>
      </c>
      <c r="CO3" s="90">
        <v>90</v>
      </c>
      <c r="CP3" s="90">
        <v>91</v>
      </c>
      <c r="CQ3" s="90">
        <v>92</v>
      </c>
      <c r="CR3" s="90">
        <v>93</v>
      </c>
      <c r="CS3" s="90">
        <v>94</v>
      </c>
      <c r="CT3" s="90">
        <v>95</v>
      </c>
      <c r="CU3" s="90">
        <v>96</v>
      </c>
      <c r="CV3" s="90">
        <v>97</v>
      </c>
      <c r="CW3" s="90">
        <v>98</v>
      </c>
      <c r="CX3" s="90">
        <v>99</v>
      </c>
      <c r="CY3" s="90">
        <v>100</v>
      </c>
      <c r="CZ3" s="90">
        <v>101</v>
      </c>
      <c r="DA3" s="90">
        <v>102</v>
      </c>
      <c r="DB3" s="90">
        <v>103</v>
      </c>
      <c r="DC3" s="90">
        <v>104</v>
      </c>
      <c r="DD3" s="90">
        <v>105</v>
      </c>
      <c r="DE3" s="90">
        <v>106</v>
      </c>
      <c r="DF3" s="90">
        <v>107</v>
      </c>
      <c r="DG3" s="90">
        <v>108</v>
      </c>
      <c r="DH3" s="90">
        <v>109</v>
      </c>
      <c r="DI3" s="90">
        <v>110</v>
      </c>
      <c r="DJ3" s="90">
        <v>111</v>
      </c>
      <c r="DK3" s="90">
        <v>112</v>
      </c>
      <c r="DL3" s="90">
        <v>113</v>
      </c>
      <c r="DM3" s="90">
        <v>114</v>
      </c>
      <c r="DN3" s="90">
        <v>115</v>
      </c>
      <c r="DO3" s="90">
        <v>116</v>
      </c>
      <c r="DP3" s="90">
        <v>117</v>
      </c>
      <c r="DQ3" s="90">
        <v>118</v>
      </c>
      <c r="DR3" s="90">
        <v>119</v>
      </c>
      <c r="DS3" s="90">
        <v>120</v>
      </c>
      <c r="DT3" s="90">
        <v>121</v>
      </c>
      <c r="DU3" s="90">
        <v>122</v>
      </c>
      <c r="DV3" s="90">
        <v>123</v>
      </c>
      <c r="DW3" s="90">
        <v>124</v>
      </c>
      <c r="DX3" s="90">
        <v>125</v>
      </c>
      <c r="DY3" s="90">
        <v>126</v>
      </c>
      <c r="DZ3" s="90">
        <v>127</v>
      </c>
      <c r="EA3" s="90">
        <v>128</v>
      </c>
      <c r="EB3" s="90">
        <v>129</v>
      </c>
      <c r="EC3" s="90">
        <v>130</v>
      </c>
      <c r="ED3" s="90">
        <v>131</v>
      </c>
      <c r="EE3" s="90">
        <v>132</v>
      </c>
      <c r="EF3" s="90">
        <v>133</v>
      </c>
      <c r="EG3" s="90">
        <v>134</v>
      </c>
      <c r="EH3" s="90">
        <v>135</v>
      </c>
      <c r="EI3" s="90">
        <v>136</v>
      </c>
      <c r="EJ3" s="90">
        <v>137</v>
      </c>
      <c r="EK3" s="90">
        <v>138</v>
      </c>
      <c r="EL3" s="90">
        <v>139</v>
      </c>
      <c r="EM3" s="90">
        <v>140</v>
      </c>
      <c r="EN3" s="90">
        <v>141</v>
      </c>
      <c r="EO3" s="90">
        <v>142</v>
      </c>
      <c r="EP3" s="90">
        <v>143</v>
      </c>
      <c r="EQ3" s="90">
        <v>144</v>
      </c>
      <c r="ER3" s="90">
        <v>145</v>
      </c>
      <c r="ES3" s="90">
        <v>146</v>
      </c>
      <c r="ET3" s="90">
        <v>147</v>
      </c>
      <c r="EU3" s="90">
        <v>148</v>
      </c>
      <c r="EV3" s="90">
        <v>149</v>
      </c>
      <c r="EW3" s="90">
        <v>150</v>
      </c>
      <c r="EX3" s="90">
        <v>151</v>
      </c>
      <c r="EY3" s="90">
        <v>152</v>
      </c>
      <c r="EZ3" s="90">
        <v>153</v>
      </c>
      <c r="FA3" s="90">
        <v>154</v>
      </c>
      <c r="FB3" s="90">
        <v>155</v>
      </c>
      <c r="FC3" s="90">
        <v>156</v>
      </c>
      <c r="FD3" s="90">
        <v>157</v>
      </c>
      <c r="FE3" s="90">
        <v>158</v>
      </c>
      <c r="FF3" s="90">
        <v>159</v>
      </c>
      <c r="FG3" s="90">
        <v>160</v>
      </c>
      <c r="FH3" s="90">
        <v>161</v>
      </c>
      <c r="FI3" s="90">
        <v>162</v>
      </c>
      <c r="FJ3" s="90">
        <v>163</v>
      </c>
      <c r="FK3" s="90">
        <v>164</v>
      </c>
      <c r="FL3" s="90">
        <v>165</v>
      </c>
      <c r="FM3" s="90">
        <v>166</v>
      </c>
      <c r="FN3" s="90">
        <v>167</v>
      </c>
      <c r="FO3" s="90">
        <v>168</v>
      </c>
      <c r="FP3" s="90">
        <v>169</v>
      </c>
      <c r="FQ3" s="90">
        <v>170</v>
      </c>
      <c r="FR3" s="90">
        <v>171</v>
      </c>
      <c r="FS3" s="90">
        <v>172</v>
      </c>
      <c r="FT3" s="90">
        <v>173</v>
      </c>
      <c r="FU3" s="90">
        <v>174</v>
      </c>
      <c r="FV3" s="90">
        <v>175</v>
      </c>
      <c r="FW3" s="90">
        <v>176</v>
      </c>
      <c r="FX3" s="90">
        <v>177</v>
      </c>
      <c r="FY3" s="90">
        <v>178</v>
      </c>
      <c r="FZ3" s="90">
        <v>179</v>
      </c>
      <c r="GA3" s="90">
        <v>180</v>
      </c>
      <c r="GB3" s="90">
        <v>181</v>
      </c>
      <c r="GC3" s="90">
        <v>182</v>
      </c>
      <c r="GD3" s="90">
        <v>183</v>
      </c>
      <c r="GE3" s="90">
        <v>184</v>
      </c>
      <c r="GF3" s="90">
        <v>185</v>
      </c>
      <c r="GG3" s="90">
        <v>186</v>
      </c>
      <c r="GH3" s="90">
        <v>187</v>
      </c>
      <c r="GI3" s="90">
        <v>188</v>
      </c>
      <c r="GJ3" s="90">
        <v>189</v>
      </c>
      <c r="GK3" s="90">
        <v>190</v>
      </c>
      <c r="GL3" s="90">
        <v>191</v>
      </c>
      <c r="GM3" s="90">
        <v>192</v>
      </c>
      <c r="GN3" s="90">
        <v>193</v>
      </c>
      <c r="GO3" s="90">
        <v>194</v>
      </c>
      <c r="GP3" s="90">
        <v>195</v>
      </c>
      <c r="GQ3" s="90">
        <v>196</v>
      </c>
      <c r="GR3" s="90">
        <v>197</v>
      </c>
      <c r="GS3" s="90">
        <v>198</v>
      </c>
      <c r="GT3" s="90">
        <v>199</v>
      </c>
      <c r="GU3" s="91">
        <v>200</v>
      </c>
    </row>
    <row r="4" spans="1:203" s="7" customFormat="1" ht="33.75" customHeight="1">
      <c r="A4" s="1100" t="s">
        <v>2313</v>
      </c>
      <c r="B4" s="1101"/>
      <c r="C4" s="553"/>
      <c r="D4" s="554">
        <f>IF(INDEX(事業所台帳!$B$4:$F$203,D3,1)="","",INDEX(事業所台帳!$B$4:$F$203,D3,1))</f>
        <v>0</v>
      </c>
      <c r="E4" s="554" t="str">
        <f>IF(INDEX(事業所台帳!$B$4:$F$203,E3,1)="","",INDEX(事業所台帳!$B$4:$F$203,E3,1))</f>
        <v/>
      </c>
      <c r="F4" s="554" t="str">
        <f>IF(INDEX(事業所台帳!$B$4:$F$203,F3,1)="","",INDEX(事業所台帳!$B$4:$F$203,F3,1))</f>
        <v/>
      </c>
      <c r="G4" s="554" t="str">
        <f>IF(INDEX(事業所台帳!$B$4:$F$203,G3,1)="","",INDEX(事業所台帳!$B$4:$F$203,G3,1))</f>
        <v/>
      </c>
      <c r="H4" s="554" t="str">
        <f>IF(INDEX(事業所台帳!$B$4:$F$203,H3,1)="","",INDEX(事業所台帳!$B$4:$F$203,H3,1))</f>
        <v/>
      </c>
      <c r="I4" s="554" t="str">
        <f>IF(INDEX(事業所台帳!$B$4:$F$203,I3,1)="","",INDEX(事業所台帳!$B$4:$F$203,I3,1))</f>
        <v/>
      </c>
      <c r="J4" s="554" t="str">
        <f>IF(INDEX(事業所台帳!$B$4:$F$203,J3,1)="","",INDEX(事業所台帳!$B$4:$F$203,J3,1))</f>
        <v/>
      </c>
      <c r="K4" s="554" t="str">
        <f>IF(INDEX(事業所台帳!$B$4:$F$203,K3,1)="","",INDEX(事業所台帳!$B$4:$F$203,K3,1))</f>
        <v/>
      </c>
      <c r="L4" s="554" t="str">
        <f>IF(INDEX(事業所台帳!$B$4:$F$203,L3,1)="","",INDEX(事業所台帳!$B$4:$F$203,L3,1))</f>
        <v/>
      </c>
      <c r="M4" s="554" t="str">
        <f>IF(INDEX(事業所台帳!$B$4:$F$203,M3,1)="","",INDEX(事業所台帳!$B$4:$F$203,M3,1))</f>
        <v/>
      </c>
      <c r="N4" s="554" t="str">
        <f>IF(INDEX(事業所台帳!$B$4:$F$203,N3,1)="","",INDEX(事業所台帳!$B$4:$F$203,N3,1))</f>
        <v/>
      </c>
      <c r="O4" s="554" t="str">
        <f>IF(INDEX(事業所台帳!$B$4:$F$203,O3,1)="","",INDEX(事業所台帳!$B$4:$F$203,O3,1))</f>
        <v/>
      </c>
      <c r="P4" s="554" t="str">
        <f>IF(INDEX(事業所台帳!$B$4:$F$203,P3,1)="","",INDEX(事業所台帳!$B$4:$F$203,P3,1))</f>
        <v/>
      </c>
      <c r="Q4" s="554" t="str">
        <f>IF(INDEX(事業所台帳!$B$4:$F$203,Q3,1)="","",INDEX(事業所台帳!$B$4:$F$203,Q3,1))</f>
        <v/>
      </c>
      <c r="R4" s="554" t="str">
        <f>IF(INDEX(事業所台帳!$B$4:$F$203,R3,1)="","",INDEX(事業所台帳!$B$4:$F$203,R3,1))</f>
        <v/>
      </c>
      <c r="S4" s="554" t="str">
        <f>IF(INDEX(事業所台帳!$B$4:$F$203,S3,1)="","",INDEX(事業所台帳!$B$4:$F$203,S3,1))</f>
        <v/>
      </c>
      <c r="T4" s="554" t="str">
        <f>IF(INDEX(事業所台帳!$B$4:$F$203,T3,1)="","",INDEX(事業所台帳!$B$4:$F$203,T3,1))</f>
        <v/>
      </c>
      <c r="U4" s="554" t="str">
        <f>IF(INDEX(事業所台帳!$B$4:$F$203,U3,1)="","",INDEX(事業所台帳!$B$4:$F$203,U3,1))</f>
        <v/>
      </c>
      <c r="V4" s="554" t="str">
        <f>IF(INDEX(事業所台帳!$B$4:$F$203,V3,1)="","",INDEX(事業所台帳!$B$4:$F$203,V3,1))</f>
        <v/>
      </c>
      <c r="W4" s="554" t="str">
        <f>IF(INDEX(事業所台帳!$B$4:$F$203,W3,1)="","",INDEX(事業所台帳!$B$4:$F$203,W3,1))</f>
        <v/>
      </c>
      <c r="X4" s="554" t="str">
        <f>IF(INDEX(事業所台帳!$B$4:$F$203,X3,1)="","",INDEX(事業所台帳!$B$4:$F$203,X3,1))</f>
        <v/>
      </c>
      <c r="Y4" s="554" t="str">
        <f>IF(INDEX(事業所台帳!$B$4:$F$203,Y3,1)="","",INDEX(事業所台帳!$B$4:$F$203,Y3,1))</f>
        <v/>
      </c>
      <c r="Z4" s="554" t="str">
        <f>IF(INDEX(事業所台帳!$B$4:$F$203,Z3,1)="","",INDEX(事業所台帳!$B$4:$F$203,Z3,1))</f>
        <v/>
      </c>
      <c r="AA4" s="554" t="str">
        <f>IF(INDEX(事業所台帳!$B$4:$F$203,AA3,1)="","",INDEX(事業所台帳!$B$4:$F$203,AA3,1))</f>
        <v/>
      </c>
      <c r="AB4" s="554" t="str">
        <f>IF(INDEX(事業所台帳!$B$4:$F$203,AB3,1)="","",INDEX(事業所台帳!$B$4:$F$203,AB3,1))</f>
        <v/>
      </c>
      <c r="AC4" s="554" t="str">
        <f>IF(INDEX(事業所台帳!$B$4:$F$203,AC3,1)="","",INDEX(事業所台帳!$B$4:$F$203,AC3,1))</f>
        <v/>
      </c>
      <c r="AD4" s="554" t="str">
        <f>IF(INDEX(事業所台帳!$B$4:$F$203,AD3,1)="","",INDEX(事業所台帳!$B$4:$F$203,AD3,1))</f>
        <v/>
      </c>
      <c r="AE4" s="554" t="str">
        <f>IF(INDEX(事業所台帳!$B$4:$F$203,AE3,1)="","",INDEX(事業所台帳!$B$4:$F$203,AE3,1))</f>
        <v/>
      </c>
      <c r="AF4" s="554" t="str">
        <f>IF(INDEX(事業所台帳!$B$4:$F$203,AF3,1)="","",INDEX(事業所台帳!$B$4:$F$203,AF3,1))</f>
        <v/>
      </c>
      <c r="AG4" s="554" t="str">
        <f>IF(INDEX(事業所台帳!$B$4:$F$203,AG3,1)="","",INDEX(事業所台帳!$B$4:$F$203,AG3,1))</f>
        <v/>
      </c>
      <c r="AH4" s="554" t="str">
        <f>IF(INDEX(事業所台帳!$B$4:$F$203,AH3,1)="","",INDEX(事業所台帳!$B$4:$F$203,AH3,1))</f>
        <v/>
      </c>
      <c r="AI4" s="554" t="str">
        <f>IF(INDEX(事業所台帳!$B$4:$F$203,AI3,1)="","",INDEX(事業所台帳!$B$4:$F$203,AI3,1))</f>
        <v/>
      </c>
      <c r="AJ4" s="554" t="str">
        <f>IF(INDEX(事業所台帳!$B$4:$F$203,AJ3,1)="","",INDEX(事業所台帳!$B$4:$F$203,AJ3,1))</f>
        <v/>
      </c>
      <c r="AK4" s="554" t="str">
        <f>IF(INDEX(事業所台帳!$B$4:$F$203,AK3,1)="","",INDEX(事業所台帳!$B$4:$F$203,AK3,1))</f>
        <v/>
      </c>
      <c r="AL4" s="554" t="str">
        <f>IF(INDEX(事業所台帳!$B$4:$F$203,AL3,1)="","",INDEX(事業所台帳!$B$4:$F$203,AL3,1))</f>
        <v/>
      </c>
      <c r="AM4" s="554" t="str">
        <f>IF(INDEX(事業所台帳!$B$4:$F$203,AM3,1)="","",INDEX(事業所台帳!$B$4:$F$203,AM3,1))</f>
        <v/>
      </c>
      <c r="AN4" s="554" t="str">
        <f>IF(INDEX(事業所台帳!$B$4:$F$203,AN3,1)="","",INDEX(事業所台帳!$B$4:$F$203,AN3,1))</f>
        <v/>
      </c>
      <c r="AO4" s="554" t="str">
        <f>IF(INDEX(事業所台帳!$B$4:$F$203,AO3,1)="","",INDEX(事業所台帳!$B$4:$F$203,AO3,1))</f>
        <v/>
      </c>
      <c r="AP4" s="554" t="str">
        <f>IF(INDEX(事業所台帳!$B$4:$F$203,AP3,1)="","",INDEX(事業所台帳!$B$4:$F$203,AP3,1))</f>
        <v/>
      </c>
      <c r="AQ4" s="554" t="str">
        <f>IF(INDEX(事業所台帳!$B$4:$F$203,AQ3,1)="","",INDEX(事業所台帳!$B$4:$F$203,AQ3,1))</f>
        <v/>
      </c>
      <c r="AR4" s="554" t="str">
        <f>IF(INDEX(事業所台帳!$B$4:$F$203,AR3,1)="","",INDEX(事業所台帳!$B$4:$F$203,AR3,1))</f>
        <v/>
      </c>
      <c r="AS4" s="554" t="str">
        <f>IF(INDEX(事業所台帳!$B$4:$F$203,AS3,1)="","",INDEX(事業所台帳!$B$4:$F$203,AS3,1))</f>
        <v/>
      </c>
      <c r="AT4" s="554" t="str">
        <f>IF(INDEX(事業所台帳!$B$4:$F$203,AT3,1)="","",INDEX(事業所台帳!$B$4:$F$203,AT3,1))</f>
        <v/>
      </c>
      <c r="AU4" s="554" t="str">
        <f>IF(INDEX(事業所台帳!$B$4:$F$203,AU3,1)="","",INDEX(事業所台帳!$B$4:$F$203,AU3,1))</f>
        <v/>
      </c>
      <c r="AV4" s="554" t="str">
        <f>IF(INDEX(事業所台帳!$B$4:$F$203,AV3,1)="","",INDEX(事業所台帳!$B$4:$F$203,AV3,1))</f>
        <v/>
      </c>
      <c r="AW4" s="554" t="str">
        <f>IF(INDEX(事業所台帳!$B$4:$F$203,AW3,1)="","",INDEX(事業所台帳!$B$4:$F$203,AW3,1))</f>
        <v/>
      </c>
      <c r="AX4" s="554" t="str">
        <f>IF(INDEX(事業所台帳!$B$4:$F$203,AX3,1)="","",INDEX(事業所台帳!$B$4:$F$203,AX3,1))</f>
        <v/>
      </c>
      <c r="AY4" s="554" t="str">
        <f>IF(INDEX(事業所台帳!$B$4:$F$203,AY3,1)="","",INDEX(事業所台帳!$B$4:$F$203,AY3,1))</f>
        <v/>
      </c>
      <c r="AZ4" s="554" t="str">
        <f>IF(INDEX(事業所台帳!$B$4:$F$203,AZ3,1)="","",INDEX(事業所台帳!$B$4:$F$203,AZ3,1))</f>
        <v/>
      </c>
      <c r="BA4" s="554" t="str">
        <f>IF(INDEX(事業所台帳!$B$4:$F$203,BA3,1)="","",INDEX(事業所台帳!$B$4:$F$203,BA3,1))</f>
        <v/>
      </c>
      <c r="BB4" s="554" t="str">
        <f>IF(INDEX(事業所台帳!$B$4:$F$203,BB3,1)="","",INDEX(事業所台帳!$B$4:$F$203,BB3,1))</f>
        <v/>
      </c>
      <c r="BC4" s="554" t="str">
        <f>IF(INDEX(事業所台帳!$B$4:$F$203,BC3,1)="","",INDEX(事業所台帳!$B$4:$F$203,BC3,1))</f>
        <v/>
      </c>
      <c r="BD4" s="554" t="str">
        <f>IF(INDEX(事業所台帳!$B$4:$F$203,BD3,1)="","",INDEX(事業所台帳!$B$4:$F$203,BD3,1))</f>
        <v/>
      </c>
      <c r="BE4" s="554" t="str">
        <f>IF(INDEX(事業所台帳!$B$4:$F$203,BE3,1)="","",INDEX(事業所台帳!$B$4:$F$203,BE3,1))</f>
        <v/>
      </c>
      <c r="BF4" s="554" t="str">
        <f>IF(INDEX(事業所台帳!$B$4:$F$203,BF3,1)="","",INDEX(事業所台帳!$B$4:$F$203,BF3,1))</f>
        <v/>
      </c>
      <c r="BG4" s="554" t="str">
        <f>IF(INDEX(事業所台帳!$B$4:$F$203,BG3,1)="","",INDEX(事業所台帳!$B$4:$F$203,BG3,1))</f>
        <v/>
      </c>
      <c r="BH4" s="554" t="str">
        <f>IF(INDEX(事業所台帳!$B$4:$F$203,BH3,1)="","",INDEX(事業所台帳!$B$4:$F$203,BH3,1))</f>
        <v/>
      </c>
      <c r="BI4" s="554" t="str">
        <f>IF(INDEX(事業所台帳!$B$4:$F$203,BI3,1)="","",INDEX(事業所台帳!$B$4:$F$203,BI3,1))</f>
        <v/>
      </c>
      <c r="BJ4" s="554" t="str">
        <f>IF(INDEX(事業所台帳!$B$4:$F$203,BJ3,1)="","",INDEX(事業所台帳!$B$4:$F$203,BJ3,1))</f>
        <v/>
      </c>
      <c r="BK4" s="554" t="str">
        <f>IF(INDEX(事業所台帳!$B$4:$F$203,BK3,1)="","",INDEX(事業所台帳!$B$4:$F$203,BK3,1))</f>
        <v/>
      </c>
      <c r="BL4" s="554" t="str">
        <f>IF(INDEX(事業所台帳!$B$4:$F$203,BL3,1)="","",INDEX(事業所台帳!$B$4:$F$203,BL3,1))</f>
        <v/>
      </c>
      <c r="BM4" s="554" t="str">
        <f>IF(INDEX(事業所台帳!$B$4:$F$203,BM3,1)="","",INDEX(事業所台帳!$B$4:$F$203,BM3,1))</f>
        <v/>
      </c>
      <c r="BN4" s="554" t="str">
        <f>IF(INDEX(事業所台帳!$B$4:$F$203,BN3,1)="","",INDEX(事業所台帳!$B$4:$F$203,BN3,1))</f>
        <v/>
      </c>
      <c r="BO4" s="554" t="str">
        <f>IF(INDEX(事業所台帳!$B$4:$F$203,BO3,1)="","",INDEX(事業所台帳!$B$4:$F$203,BO3,1))</f>
        <v/>
      </c>
      <c r="BP4" s="554" t="str">
        <f>IF(INDEX(事業所台帳!$B$4:$F$203,BP3,1)="","",INDEX(事業所台帳!$B$4:$F$203,BP3,1))</f>
        <v/>
      </c>
      <c r="BQ4" s="554" t="str">
        <f>IF(INDEX(事業所台帳!$B$4:$F$203,BQ3,1)="","",INDEX(事業所台帳!$B$4:$F$203,BQ3,1))</f>
        <v/>
      </c>
      <c r="BR4" s="554" t="str">
        <f>IF(INDEX(事業所台帳!$B$4:$F$203,BR3,1)="","",INDEX(事業所台帳!$B$4:$F$203,BR3,1))</f>
        <v/>
      </c>
      <c r="BS4" s="554" t="str">
        <f>IF(INDEX(事業所台帳!$B$4:$F$203,BS3,1)="","",INDEX(事業所台帳!$B$4:$F$203,BS3,1))</f>
        <v/>
      </c>
      <c r="BT4" s="554" t="str">
        <f>IF(INDEX(事業所台帳!$B$4:$F$203,BT3,1)="","",INDEX(事業所台帳!$B$4:$F$203,BT3,1))</f>
        <v/>
      </c>
      <c r="BU4" s="554" t="str">
        <f>IF(INDEX(事業所台帳!$B$4:$F$203,BU3,1)="","",INDEX(事業所台帳!$B$4:$F$203,BU3,1))</f>
        <v/>
      </c>
      <c r="BV4" s="554" t="str">
        <f>IF(INDEX(事業所台帳!$B$4:$F$203,BV3,1)="","",INDEX(事業所台帳!$B$4:$F$203,BV3,1))</f>
        <v/>
      </c>
      <c r="BW4" s="554" t="str">
        <f>IF(INDEX(事業所台帳!$B$4:$F$203,BW3,1)="","",INDEX(事業所台帳!$B$4:$F$203,BW3,1))</f>
        <v/>
      </c>
      <c r="BX4" s="554" t="str">
        <f>IF(INDEX(事業所台帳!$B$4:$F$203,BX3,1)="","",INDEX(事業所台帳!$B$4:$F$203,BX3,1))</f>
        <v/>
      </c>
      <c r="BY4" s="554" t="str">
        <f>IF(INDEX(事業所台帳!$B$4:$F$203,BY3,1)="","",INDEX(事業所台帳!$B$4:$F$203,BY3,1))</f>
        <v/>
      </c>
      <c r="BZ4" s="554" t="str">
        <f>IF(INDEX(事業所台帳!$B$4:$F$203,BZ3,1)="","",INDEX(事業所台帳!$B$4:$F$203,BZ3,1))</f>
        <v/>
      </c>
      <c r="CA4" s="554" t="str">
        <f>IF(INDEX(事業所台帳!$B$4:$F$203,CA3,1)="","",INDEX(事業所台帳!$B$4:$F$203,CA3,1))</f>
        <v/>
      </c>
      <c r="CB4" s="554" t="str">
        <f>IF(INDEX(事業所台帳!$B$4:$F$203,CB3,1)="","",INDEX(事業所台帳!$B$4:$F$203,CB3,1))</f>
        <v/>
      </c>
      <c r="CC4" s="554" t="str">
        <f>IF(INDEX(事業所台帳!$B$4:$F$203,CC3,1)="","",INDEX(事業所台帳!$B$4:$F$203,CC3,1))</f>
        <v/>
      </c>
      <c r="CD4" s="554" t="str">
        <f>IF(INDEX(事業所台帳!$B$4:$F$203,CD3,1)="","",INDEX(事業所台帳!$B$4:$F$203,CD3,1))</f>
        <v/>
      </c>
      <c r="CE4" s="554" t="str">
        <f>IF(INDEX(事業所台帳!$B$4:$F$203,CE3,1)="","",INDEX(事業所台帳!$B$4:$F$203,CE3,1))</f>
        <v/>
      </c>
      <c r="CF4" s="554" t="str">
        <f>IF(INDEX(事業所台帳!$B$4:$F$203,CF3,1)="","",INDEX(事業所台帳!$B$4:$F$203,CF3,1))</f>
        <v/>
      </c>
      <c r="CG4" s="554" t="str">
        <f>IF(INDEX(事業所台帳!$B$4:$F$203,CG3,1)="","",INDEX(事業所台帳!$B$4:$F$203,CG3,1))</f>
        <v/>
      </c>
      <c r="CH4" s="554" t="str">
        <f>IF(INDEX(事業所台帳!$B$4:$F$203,CH3,1)="","",INDEX(事業所台帳!$B$4:$F$203,CH3,1))</f>
        <v/>
      </c>
      <c r="CI4" s="554" t="str">
        <f>IF(INDEX(事業所台帳!$B$4:$F$203,CI3,1)="","",INDEX(事業所台帳!$B$4:$F$203,CI3,1))</f>
        <v/>
      </c>
      <c r="CJ4" s="554" t="str">
        <f>IF(INDEX(事業所台帳!$B$4:$F$203,CJ3,1)="","",INDEX(事業所台帳!$B$4:$F$203,CJ3,1))</f>
        <v/>
      </c>
      <c r="CK4" s="554" t="str">
        <f>IF(INDEX(事業所台帳!$B$4:$F$203,CK3,1)="","",INDEX(事業所台帳!$B$4:$F$203,CK3,1))</f>
        <v/>
      </c>
      <c r="CL4" s="554" t="str">
        <f>IF(INDEX(事業所台帳!$B$4:$F$203,CL3,1)="","",INDEX(事業所台帳!$B$4:$F$203,CL3,1))</f>
        <v/>
      </c>
      <c r="CM4" s="554" t="str">
        <f>IF(INDEX(事業所台帳!$B$4:$F$203,CM3,1)="","",INDEX(事業所台帳!$B$4:$F$203,CM3,1))</f>
        <v/>
      </c>
      <c r="CN4" s="554" t="str">
        <f>IF(INDEX(事業所台帳!$B$4:$F$203,CN3,1)="","",INDEX(事業所台帳!$B$4:$F$203,CN3,1))</f>
        <v/>
      </c>
      <c r="CO4" s="554" t="str">
        <f>IF(INDEX(事業所台帳!$B$4:$F$203,CO3,1)="","",INDEX(事業所台帳!$B$4:$F$203,CO3,1))</f>
        <v/>
      </c>
      <c r="CP4" s="554" t="str">
        <f>IF(INDEX(事業所台帳!$B$4:$F$203,CP3,1)="","",INDEX(事業所台帳!$B$4:$F$203,CP3,1))</f>
        <v/>
      </c>
      <c r="CQ4" s="554" t="str">
        <f>IF(INDEX(事業所台帳!$B$4:$F$203,CQ3,1)="","",INDEX(事業所台帳!$B$4:$F$203,CQ3,1))</f>
        <v/>
      </c>
      <c r="CR4" s="554" t="str">
        <f>IF(INDEX(事業所台帳!$B$4:$F$203,CR3,1)="","",INDEX(事業所台帳!$B$4:$F$203,CR3,1))</f>
        <v/>
      </c>
      <c r="CS4" s="554" t="str">
        <f>IF(INDEX(事業所台帳!$B$4:$F$203,CS3,1)="","",INDEX(事業所台帳!$B$4:$F$203,CS3,1))</f>
        <v/>
      </c>
      <c r="CT4" s="554" t="str">
        <f>IF(INDEX(事業所台帳!$B$4:$F$203,CT3,1)="","",INDEX(事業所台帳!$B$4:$F$203,CT3,1))</f>
        <v/>
      </c>
      <c r="CU4" s="554" t="str">
        <f>IF(INDEX(事業所台帳!$B$4:$F$203,CU3,1)="","",INDEX(事業所台帳!$B$4:$F$203,CU3,1))</f>
        <v/>
      </c>
      <c r="CV4" s="554" t="str">
        <f>IF(INDEX(事業所台帳!$B$4:$F$203,CV3,1)="","",INDEX(事業所台帳!$B$4:$F$203,CV3,1))</f>
        <v/>
      </c>
      <c r="CW4" s="554" t="str">
        <f>IF(INDEX(事業所台帳!$B$4:$F$203,CW3,1)="","",INDEX(事業所台帳!$B$4:$F$203,CW3,1))</f>
        <v/>
      </c>
      <c r="CX4" s="554" t="str">
        <f>IF(INDEX(事業所台帳!$B$4:$F$203,CX3,1)="","",INDEX(事業所台帳!$B$4:$F$203,CX3,1))</f>
        <v/>
      </c>
      <c r="CY4" s="554" t="str">
        <f>IF(INDEX(事業所台帳!$B$4:$F$203,CY3,1)="","",INDEX(事業所台帳!$B$4:$F$203,CY3,1))</f>
        <v/>
      </c>
      <c r="CZ4" s="554" t="str">
        <f>IF(INDEX(事業所台帳!$B$4:$F$203,CZ3,1)="","",INDEX(事業所台帳!$B$4:$F$203,CZ3,1))</f>
        <v/>
      </c>
      <c r="DA4" s="554" t="str">
        <f>IF(INDEX(事業所台帳!$B$4:$F$203,DA3,1)="","",INDEX(事業所台帳!$B$4:$F$203,DA3,1))</f>
        <v/>
      </c>
      <c r="DB4" s="554" t="str">
        <f>IF(INDEX(事業所台帳!$B$4:$F$203,DB3,1)="","",INDEX(事業所台帳!$B$4:$F$203,DB3,1))</f>
        <v/>
      </c>
      <c r="DC4" s="554" t="str">
        <f>IF(INDEX(事業所台帳!$B$4:$F$203,DC3,1)="","",INDEX(事業所台帳!$B$4:$F$203,DC3,1))</f>
        <v/>
      </c>
      <c r="DD4" s="554" t="str">
        <f>IF(INDEX(事業所台帳!$B$4:$F$203,DD3,1)="","",INDEX(事業所台帳!$B$4:$F$203,DD3,1))</f>
        <v/>
      </c>
      <c r="DE4" s="554" t="str">
        <f>IF(INDEX(事業所台帳!$B$4:$F$203,DE3,1)="","",INDEX(事業所台帳!$B$4:$F$203,DE3,1))</f>
        <v/>
      </c>
      <c r="DF4" s="554" t="str">
        <f>IF(INDEX(事業所台帳!$B$4:$F$203,DF3,1)="","",INDEX(事業所台帳!$B$4:$F$203,DF3,1))</f>
        <v/>
      </c>
      <c r="DG4" s="554" t="str">
        <f>IF(INDEX(事業所台帳!$B$4:$F$203,DG3,1)="","",INDEX(事業所台帳!$B$4:$F$203,DG3,1))</f>
        <v/>
      </c>
      <c r="DH4" s="554" t="str">
        <f>IF(INDEX(事業所台帳!$B$4:$F$203,DH3,1)="","",INDEX(事業所台帳!$B$4:$F$203,DH3,1))</f>
        <v/>
      </c>
      <c r="DI4" s="554" t="str">
        <f>IF(INDEX(事業所台帳!$B$4:$F$203,DI3,1)="","",INDEX(事業所台帳!$B$4:$F$203,DI3,1))</f>
        <v/>
      </c>
      <c r="DJ4" s="554" t="str">
        <f>IF(INDEX(事業所台帳!$B$4:$F$203,DJ3,1)="","",INDEX(事業所台帳!$B$4:$F$203,DJ3,1))</f>
        <v/>
      </c>
      <c r="DK4" s="554" t="str">
        <f>IF(INDEX(事業所台帳!$B$4:$F$203,DK3,1)="","",INDEX(事業所台帳!$B$4:$F$203,DK3,1))</f>
        <v/>
      </c>
      <c r="DL4" s="554" t="str">
        <f>IF(INDEX(事業所台帳!$B$4:$F$203,DL3,1)="","",INDEX(事業所台帳!$B$4:$F$203,DL3,1))</f>
        <v/>
      </c>
      <c r="DM4" s="554" t="str">
        <f>IF(INDEX(事業所台帳!$B$4:$F$203,DM3,1)="","",INDEX(事業所台帳!$B$4:$F$203,DM3,1))</f>
        <v/>
      </c>
      <c r="DN4" s="554" t="str">
        <f>IF(INDEX(事業所台帳!$B$4:$F$203,DN3,1)="","",INDEX(事業所台帳!$B$4:$F$203,DN3,1))</f>
        <v/>
      </c>
      <c r="DO4" s="554" t="str">
        <f>IF(INDEX(事業所台帳!$B$4:$F$203,DO3,1)="","",INDEX(事業所台帳!$B$4:$F$203,DO3,1))</f>
        <v/>
      </c>
      <c r="DP4" s="554" t="str">
        <f>IF(INDEX(事業所台帳!$B$4:$F$203,DP3,1)="","",INDEX(事業所台帳!$B$4:$F$203,DP3,1))</f>
        <v/>
      </c>
      <c r="DQ4" s="554" t="str">
        <f>IF(INDEX(事業所台帳!$B$4:$F$203,DQ3,1)="","",INDEX(事業所台帳!$B$4:$F$203,DQ3,1))</f>
        <v/>
      </c>
      <c r="DR4" s="554" t="str">
        <f>IF(INDEX(事業所台帳!$B$4:$F$203,DR3,1)="","",INDEX(事業所台帳!$B$4:$F$203,DR3,1))</f>
        <v/>
      </c>
      <c r="DS4" s="554" t="str">
        <f>IF(INDEX(事業所台帳!$B$4:$F$203,DS3,1)="","",INDEX(事業所台帳!$B$4:$F$203,DS3,1))</f>
        <v/>
      </c>
      <c r="DT4" s="554" t="str">
        <f>IF(INDEX(事業所台帳!$B$4:$F$203,DT3,1)="","",INDEX(事業所台帳!$B$4:$F$203,DT3,1))</f>
        <v/>
      </c>
      <c r="DU4" s="554" t="str">
        <f>IF(INDEX(事業所台帳!$B$4:$F$203,DU3,1)="","",INDEX(事業所台帳!$B$4:$F$203,DU3,1))</f>
        <v/>
      </c>
      <c r="DV4" s="554" t="str">
        <f>IF(INDEX(事業所台帳!$B$4:$F$203,DV3,1)="","",INDEX(事業所台帳!$B$4:$F$203,DV3,1))</f>
        <v/>
      </c>
      <c r="DW4" s="554" t="str">
        <f>IF(INDEX(事業所台帳!$B$4:$F$203,DW3,1)="","",INDEX(事業所台帳!$B$4:$F$203,DW3,1))</f>
        <v/>
      </c>
      <c r="DX4" s="554" t="str">
        <f>IF(INDEX(事業所台帳!$B$4:$F$203,DX3,1)="","",INDEX(事業所台帳!$B$4:$F$203,DX3,1))</f>
        <v/>
      </c>
      <c r="DY4" s="554" t="str">
        <f>IF(INDEX(事業所台帳!$B$4:$F$203,DY3,1)="","",INDEX(事業所台帳!$B$4:$F$203,DY3,1))</f>
        <v/>
      </c>
      <c r="DZ4" s="554" t="str">
        <f>IF(INDEX(事業所台帳!$B$4:$F$203,DZ3,1)="","",INDEX(事業所台帳!$B$4:$F$203,DZ3,1))</f>
        <v/>
      </c>
      <c r="EA4" s="554" t="str">
        <f>IF(INDEX(事業所台帳!$B$4:$F$203,EA3,1)="","",INDEX(事業所台帳!$B$4:$F$203,EA3,1))</f>
        <v/>
      </c>
      <c r="EB4" s="554" t="str">
        <f>IF(INDEX(事業所台帳!$B$4:$F$203,EB3,1)="","",INDEX(事業所台帳!$B$4:$F$203,EB3,1))</f>
        <v/>
      </c>
      <c r="EC4" s="554" t="str">
        <f>IF(INDEX(事業所台帳!$B$4:$F$203,EC3,1)="","",INDEX(事業所台帳!$B$4:$F$203,EC3,1))</f>
        <v/>
      </c>
      <c r="ED4" s="554" t="str">
        <f>IF(INDEX(事業所台帳!$B$4:$F$203,ED3,1)="","",INDEX(事業所台帳!$B$4:$F$203,ED3,1))</f>
        <v/>
      </c>
      <c r="EE4" s="554" t="str">
        <f>IF(INDEX(事業所台帳!$B$4:$F$203,EE3,1)="","",INDEX(事業所台帳!$B$4:$F$203,EE3,1))</f>
        <v/>
      </c>
      <c r="EF4" s="554" t="str">
        <f>IF(INDEX(事業所台帳!$B$4:$F$203,EF3,1)="","",INDEX(事業所台帳!$B$4:$F$203,EF3,1))</f>
        <v/>
      </c>
      <c r="EG4" s="554" t="str">
        <f>IF(INDEX(事業所台帳!$B$4:$F$203,EG3,1)="","",INDEX(事業所台帳!$B$4:$F$203,EG3,1))</f>
        <v/>
      </c>
      <c r="EH4" s="554" t="str">
        <f>IF(INDEX(事業所台帳!$B$4:$F$203,EH3,1)="","",INDEX(事業所台帳!$B$4:$F$203,EH3,1))</f>
        <v/>
      </c>
      <c r="EI4" s="554" t="str">
        <f>IF(INDEX(事業所台帳!$B$4:$F$203,EI3,1)="","",INDEX(事業所台帳!$B$4:$F$203,EI3,1))</f>
        <v/>
      </c>
      <c r="EJ4" s="554" t="str">
        <f>IF(INDEX(事業所台帳!$B$4:$F$203,EJ3,1)="","",INDEX(事業所台帳!$B$4:$F$203,EJ3,1))</f>
        <v/>
      </c>
      <c r="EK4" s="554" t="str">
        <f>IF(INDEX(事業所台帳!$B$4:$F$203,EK3,1)="","",INDEX(事業所台帳!$B$4:$F$203,EK3,1))</f>
        <v/>
      </c>
      <c r="EL4" s="554" t="str">
        <f>IF(INDEX(事業所台帳!$B$4:$F$203,EL3,1)="","",INDEX(事業所台帳!$B$4:$F$203,EL3,1))</f>
        <v/>
      </c>
      <c r="EM4" s="554" t="str">
        <f>IF(INDEX(事業所台帳!$B$4:$F$203,EM3,1)="","",INDEX(事業所台帳!$B$4:$F$203,EM3,1))</f>
        <v/>
      </c>
      <c r="EN4" s="554" t="str">
        <f>IF(INDEX(事業所台帳!$B$4:$F$203,EN3,1)="","",INDEX(事業所台帳!$B$4:$F$203,EN3,1))</f>
        <v/>
      </c>
      <c r="EO4" s="554" t="str">
        <f>IF(INDEX(事業所台帳!$B$4:$F$203,EO3,1)="","",INDEX(事業所台帳!$B$4:$F$203,EO3,1))</f>
        <v/>
      </c>
      <c r="EP4" s="554" t="str">
        <f>IF(INDEX(事業所台帳!$B$4:$F$203,EP3,1)="","",INDEX(事業所台帳!$B$4:$F$203,EP3,1))</f>
        <v/>
      </c>
      <c r="EQ4" s="554" t="str">
        <f>IF(INDEX(事業所台帳!$B$4:$F$203,EQ3,1)="","",INDEX(事業所台帳!$B$4:$F$203,EQ3,1))</f>
        <v/>
      </c>
      <c r="ER4" s="554" t="str">
        <f>IF(INDEX(事業所台帳!$B$4:$F$203,ER3,1)="","",INDEX(事業所台帳!$B$4:$F$203,ER3,1))</f>
        <v/>
      </c>
      <c r="ES4" s="554" t="str">
        <f>IF(INDEX(事業所台帳!$B$4:$F$203,ES3,1)="","",INDEX(事業所台帳!$B$4:$F$203,ES3,1))</f>
        <v/>
      </c>
      <c r="ET4" s="554" t="str">
        <f>IF(INDEX(事業所台帳!$B$4:$F$203,ET3,1)="","",INDEX(事業所台帳!$B$4:$F$203,ET3,1))</f>
        <v/>
      </c>
      <c r="EU4" s="554" t="str">
        <f>IF(INDEX(事業所台帳!$B$4:$F$203,EU3,1)="","",INDEX(事業所台帳!$B$4:$F$203,EU3,1))</f>
        <v/>
      </c>
      <c r="EV4" s="554" t="str">
        <f>IF(INDEX(事業所台帳!$B$4:$F$203,EV3,1)="","",INDEX(事業所台帳!$B$4:$F$203,EV3,1))</f>
        <v/>
      </c>
      <c r="EW4" s="554" t="str">
        <f>IF(INDEX(事業所台帳!$B$4:$F$203,EW3,1)="","",INDEX(事業所台帳!$B$4:$F$203,EW3,1))</f>
        <v/>
      </c>
      <c r="EX4" s="554" t="str">
        <f>IF(INDEX(事業所台帳!$B$4:$F$203,EX3,1)="","",INDEX(事業所台帳!$B$4:$F$203,EX3,1))</f>
        <v/>
      </c>
      <c r="EY4" s="554" t="str">
        <f>IF(INDEX(事業所台帳!$B$4:$F$203,EY3,1)="","",INDEX(事業所台帳!$B$4:$F$203,EY3,1))</f>
        <v/>
      </c>
      <c r="EZ4" s="554" t="str">
        <f>IF(INDEX(事業所台帳!$B$4:$F$203,EZ3,1)="","",INDEX(事業所台帳!$B$4:$F$203,EZ3,1))</f>
        <v/>
      </c>
      <c r="FA4" s="554" t="str">
        <f>IF(INDEX(事業所台帳!$B$4:$F$203,FA3,1)="","",INDEX(事業所台帳!$B$4:$F$203,FA3,1))</f>
        <v/>
      </c>
      <c r="FB4" s="554" t="str">
        <f>IF(INDEX(事業所台帳!$B$4:$F$203,FB3,1)="","",INDEX(事業所台帳!$B$4:$F$203,FB3,1))</f>
        <v/>
      </c>
      <c r="FC4" s="554" t="str">
        <f>IF(INDEX(事業所台帳!$B$4:$F$203,FC3,1)="","",INDEX(事業所台帳!$B$4:$F$203,FC3,1))</f>
        <v/>
      </c>
      <c r="FD4" s="554" t="str">
        <f>IF(INDEX(事業所台帳!$B$4:$F$203,FD3,1)="","",INDEX(事業所台帳!$B$4:$F$203,FD3,1))</f>
        <v/>
      </c>
      <c r="FE4" s="554" t="str">
        <f>IF(INDEX(事業所台帳!$B$4:$F$203,FE3,1)="","",INDEX(事業所台帳!$B$4:$F$203,FE3,1))</f>
        <v/>
      </c>
      <c r="FF4" s="554" t="str">
        <f>IF(INDEX(事業所台帳!$B$4:$F$203,FF3,1)="","",INDEX(事業所台帳!$B$4:$F$203,FF3,1))</f>
        <v/>
      </c>
      <c r="FG4" s="554" t="str">
        <f>IF(INDEX(事業所台帳!$B$4:$F$203,FG3,1)="","",INDEX(事業所台帳!$B$4:$F$203,FG3,1))</f>
        <v/>
      </c>
      <c r="FH4" s="554" t="str">
        <f>IF(INDEX(事業所台帳!$B$4:$F$203,FH3,1)="","",INDEX(事業所台帳!$B$4:$F$203,FH3,1))</f>
        <v/>
      </c>
      <c r="FI4" s="554" t="str">
        <f>IF(INDEX(事業所台帳!$B$4:$F$203,FI3,1)="","",INDEX(事業所台帳!$B$4:$F$203,FI3,1))</f>
        <v/>
      </c>
      <c r="FJ4" s="554" t="str">
        <f>IF(INDEX(事業所台帳!$B$4:$F$203,FJ3,1)="","",INDEX(事業所台帳!$B$4:$F$203,FJ3,1))</f>
        <v/>
      </c>
      <c r="FK4" s="554" t="str">
        <f>IF(INDEX(事業所台帳!$B$4:$F$203,FK3,1)="","",INDEX(事業所台帳!$B$4:$F$203,FK3,1))</f>
        <v/>
      </c>
      <c r="FL4" s="554" t="str">
        <f>IF(INDEX(事業所台帳!$B$4:$F$203,FL3,1)="","",INDEX(事業所台帳!$B$4:$F$203,FL3,1))</f>
        <v/>
      </c>
      <c r="FM4" s="554" t="str">
        <f>IF(INDEX(事業所台帳!$B$4:$F$203,FM3,1)="","",INDEX(事業所台帳!$B$4:$F$203,FM3,1))</f>
        <v/>
      </c>
      <c r="FN4" s="554" t="str">
        <f>IF(INDEX(事業所台帳!$B$4:$F$203,FN3,1)="","",INDEX(事業所台帳!$B$4:$F$203,FN3,1))</f>
        <v/>
      </c>
      <c r="FO4" s="554" t="str">
        <f>IF(INDEX(事業所台帳!$B$4:$F$203,FO3,1)="","",INDEX(事業所台帳!$B$4:$F$203,FO3,1))</f>
        <v/>
      </c>
      <c r="FP4" s="554" t="str">
        <f>IF(INDEX(事業所台帳!$B$4:$F$203,FP3,1)="","",INDEX(事業所台帳!$B$4:$F$203,FP3,1))</f>
        <v/>
      </c>
      <c r="FQ4" s="554" t="str">
        <f>IF(INDEX(事業所台帳!$B$4:$F$203,FQ3,1)="","",INDEX(事業所台帳!$B$4:$F$203,FQ3,1))</f>
        <v/>
      </c>
      <c r="FR4" s="554" t="str">
        <f>IF(INDEX(事業所台帳!$B$4:$F$203,FR3,1)="","",INDEX(事業所台帳!$B$4:$F$203,FR3,1))</f>
        <v/>
      </c>
      <c r="FS4" s="554" t="str">
        <f>IF(INDEX(事業所台帳!$B$4:$F$203,FS3,1)="","",INDEX(事業所台帳!$B$4:$F$203,FS3,1))</f>
        <v/>
      </c>
      <c r="FT4" s="554" t="str">
        <f>IF(INDEX(事業所台帳!$B$4:$F$203,FT3,1)="","",INDEX(事業所台帳!$B$4:$F$203,FT3,1))</f>
        <v/>
      </c>
      <c r="FU4" s="554" t="str">
        <f>IF(INDEX(事業所台帳!$B$4:$F$203,FU3,1)="","",INDEX(事業所台帳!$B$4:$F$203,FU3,1))</f>
        <v/>
      </c>
      <c r="FV4" s="554" t="str">
        <f>IF(INDEX(事業所台帳!$B$4:$F$203,FV3,1)="","",INDEX(事業所台帳!$B$4:$F$203,FV3,1))</f>
        <v/>
      </c>
      <c r="FW4" s="554" t="str">
        <f>IF(INDEX(事業所台帳!$B$4:$F$203,FW3,1)="","",INDEX(事業所台帳!$B$4:$F$203,FW3,1))</f>
        <v/>
      </c>
      <c r="FX4" s="554" t="str">
        <f>IF(INDEX(事業所台帳!$B$4:$F$203,FX3,1)="","",INDEX(事業所台帳!$B$4:$F$203,FX3,1))</f>
        <v/>
      </c>
      <c r="FY4" s="554" t="str">
        <f>IF(INDEX(事業所台帳!$B$4:$F$203,FY3,1)="","",INDEX(事業所台帳!$B$4:$F$203,FY3,1))</f>
        <v/>
      </c>
      <c r="FZ4" s="554" t="str">
        <f>IF(INDEX(事業所台帳!$B$4:$F$203,FZ3,1)="","",INDEX(事業所台帳!$B$4:$F$203,FZ3,1))</f>
        <v/>
      </c>
      <c r="GA4" s="554" t="str">
        <f>IF(INDEX(事業所台帳!$B$4:$F$203,GA3,1)="","",INDEX(事業所台帳!$B$4:$F$203,GA3,1))</f>
        <v/>
      </c>
      <c r="GB4" s="554" t="str">
        <f>IF(INDEX(事業所台帳!$B$4:$F$203,GB3,1)="","",INDEX(事業所台帳!$B$4:$F$203,GB3,1))</f>
        <v/>
      </c>
      <c r="GC4" s="554" t="str">
        <f>IF(INDEX(事業所台帳!$B$4:$F$203,GC3,1)="","",INDEX(事業所台帳!$B$4:$F$203,GC3,1))</f>
        <v/>
      </c>
      <c r="GD4" s="554" t="str">
        <f>IF(INDEX(事業所台帳!$B$4:$F$203,GD3,1)="","",INDEX(事業所台帳!$B$4:$F$203,GD3,1))</f>
        <v/>
      </c>
      <c r="GE4" s="554" t="str">
        <f>IF(INDEX(事業所台帳!$B$4:$F$203,GE3,1)="","",INDEX(事業所台帳!$B$4:$F$203,GE3,1))</f>
        <v/>
      </c>
      <c r="GF4" s="554" t="str">
        <f>IF(INDEX(事業所台帳!$B$4:$F$203,GF3,1)="","",INDEX(事業所台帳!$B$4:$F$203,GF3,1))</f>
        <v/>
      </c>
      <c r="GG4" s="554" t="str">
        <f>IF(INDEX(事業所台帳!$B$4:$F$203,GG3,1)="","",INDEX(事業所台帳!$B$4:$F$203,GG3,1))</f>
        <v/>
      </c>
      <c r="GH4" s="554" t="str">
        <f>IF(INDEX(事業所台帳!$B$4:$F$203,GH3,1)="","",INDEX(事業所台帳!$B$4:$F$203,GH3,1))</f>
        <v/>
      </c>
      <c r="GI4" s="554" t="str">
        <f>IF(INDEX(事業所台帳!$B$4:$F$203,GI3,1)="","",INDEX(事業所台帳!$B$4:$F$203,GI3,1))</f>
        <v/>
      </c>
      <c r="GJ4" s="554" t="str">
        <f>IF(INDEX(事業所台帳!$B$4:$F$203,GJ3,1)="","",INDEX(事業所台帳!$B$4:$F$203,GJ3,1))</f>
        <v/>
      </c>
      <c r="GK4" s="554" t="str">
        <f>IF(INDEX(事業所台帳!$B$4:$F$203,GK3,1)="","",INDEX(事業所台帳!$B$4:$F$203,GK3,1))</f>
        <v/>
      </c>
      <c r="GL4" s="554" t="str">
        <f>IF(INDEX(事業所台帳!$B$4:$F$203,GL3,1)="","",INDEX(事業所台帳!$B$4:$F$203,GL3,1))</f>
        <v/>
      </c>
      <c r="GM4" s="554" t="str">
        <f>IF(INDEX(事業所台帳!$B$4:$F$203,GM3,1)="","",INDEX(事業所台帳!$B$4:$F$203,GM3,1))</f>
        <v/>
      </c>
      <c r="GN4" s="554" t="str">
        <f>IF(INDEX(事業所台帳!$B$4:$F$203,GN3,1)="","",INDEX(事業所台帳!$B$4:$F$203,GN3,1))</f>
        <v/>
      </c>
      <c r="GO4" s="554" t="str">
        <f>IF(INDEX(事業所台帳!$B$4:$F$203,GO3,1)="","",INDEX(事業所台帳!$B$4:$F$203,GO3,1))</f>
        <v/>
      </c>
      <c r="GP4" s="554" t="str">
        <f>IF(INDEX(事業所台帳!$B$4:$F$203,GP3,1)="","",INDEX(事業所台帳!$B$4:$F$203,GP3,1))</f>
        <v/>
      </c>
      <c r="GQ4" s="554" t="str">
        <f>IF(INDEX(事業所台帳!$B$4:$F$203,GQ3,1)="","",INDEX(事業所台帳!$B$4:$F$203,GQ3,1))</f>
        <v/>
      </c>
      <c r="GR4" s="554" t="str">
        <f>IF(INDEX(事業所台帳!$B$4:$F$203,GR3,1)="","",INDEX(事業所台帳!$B$4:$F$203,GR3,1))</f>
        <v/>
      </c>
      <c r="GS4" s="554" t="str">
        <f>IF(INDEX(事業所台帳!$B$4:$F$203,GS3,1)="","",INDEX(事業所台帳!$B$4:$F$203,GS3,1))</f>
        <v/>
      </c>
      <c r="GT4" s="554" t="str">
        <f>IF(INDEX(事業所台帳!$B$4:$F$203,GT3,1)="","",INDEX(事業所台帳!$B$4:$F$203,GT3,1))</f>
        <v/>
      </c>
      <c r="GU4" s="555" t="str">
        <f>IF(INDEX(事業所台帳!$B$4:$F$203,GU3,1)="","",INDEX(事業所台帳!$B$4:$F$203,GU3,1))</f>
        <v/>
      </c>
    </row>
    <row r="5" spans="1:203" s="7" customFormat="1" ht="33.75" customHeight="1">
      <c r="A5" s="1100" t="s">
        <v>2314</v>
      </c>
      <c r="B5" s="1101"/>
      <c r="C5" s="553"/>
      <c r="D5" s="554">
        <f>IF(INDEX(事業所台帳!$B$4:$F$203,D3,2)="","",INDEX(事業所台帳!$B$4:$F$203,D3,2))</f>
        <v>0</v>
      </c>
      <c r="E5" s="554" t="str">
        <f>IF(INDEX(事業所台帳!$B$4:$F$203,E3,2)="","",INDEX(事業所台帳!$B$4:$F$203,E3,2))</f>
        <v/>
      </c>
      <c r="F5" s="554" t="str">
        <f>IF(INDEX(事業所台帳!$B$4:$F$203,F3,2)="","",INDEX(事業所台帳!$B$4:$F$203,F3,2))</f>
        <v/>
      </c>
      <c r="G5" s="554" t="str">
        <f>IF(INDEX(事業所台帳!$B$4:$F$203,G3,2)="","",INDEX(事業所台帳!$B$4:$F$203,G3,2))</f>
        <v/>
      </c>
      <c r="H5" s="554" t="str">
        <f>IF(INDEX(事業所台帳!$B$4:$F$203,H3,2)="","",INDEX(事業所台帳!$B$4:$F$203,H3,2))</f>
        <v/>
      </c>
      <c r="I5" s="554" t="str">
        <f>IF(INDEX(事業所台帳!$B$4:$F$203,I3,2)="","",INDEX(事業所台帳!$B$4:$F$203,I3,2))</f>
        <v/>
      </c>
      <c r="J5" s="554" t="str">
        <f>IF(INDEX(事業所台帳!$B$4:$F$203,J3,2)="","",INDEX(事業所台帳!$B$4:$F$203,J3,2))</f>
        <v/>
      </c>
      <c r="K5" s="554" t="str">
        <f>IF(INDEX(事業所台帳!$B$4:$F$203,K3,2)="","",INDEX(事業所台帳!$B$4:$F$203,K3,2))</f>
        <v/>
      </c>
      <c r="L5" s="554" t="str">
        <f>IF(INDEX(事業所台帳!$B$4:$F$203,L3,2)="","",INDEX(事業所台帳!$B$4:$F$203,L3,2))</f>
        <v/>
      </c>
      <c r="M5" s="554" t="str">
        <f>IF(INDEX(事業所台帳!$B$4:$F$203,M3,2)="","",INDEX(事業所台帳!$B$4:$F$203,M3,2))</f>
        <v/>
      </c>
      <c r="N5" s="554" t="str">
        <f>IF(INDEX(事業所台帳!$B$4:$F$203,N3,2)="","",INDEX(事業所台帳!$B$4:$F$203,N3,2))</f>
        <v/>
      </c>
      <c r="O5" s="554" t="str">
        <f>IF(INDEX(事業所台帳!$B$4:$F$203,O3,2)="","",INDEX(事業所台帳!$B$4:$F$203,O3,2))</f>
        <v/>
      </c>
      <c r="P5" s="554" t="str">
        <f>IF(INDEX(事業所台帳!$B$4:$F$203,P3,2)="","",INDEX(事業所台帳!$B$4:$F$203,P3,2))</f>
        <v/>
      </c>
      <c r="Q5" s="554" t="str">
        <f>IF(INDEX(事業所台帳!$B$4:$F$203,Q3,2)="","",INDEX(事業所台帳!$B$4:$F$203,Q3,2))</f>
        <v/>
      </c>
      <c r="R5" s="554" t="str">
        <f>IF(INDEX(事業所台帳!$B$4:$F$203,R3,2)="","",INDEX(事業所台帳!$B$4:$F$203,R3,2))</f>
        <v/>
      </c>
      <c r="S5" s="554" t="str">
        <f>IF(INDEX(事業所台帳!$B$4:$F$203,S3,2)="","",INDEX(事業所台帳!$B$4:$F$203,S3,2))</f>
        <v/>
      </c>
      <c r="T5" s="554" t="str">
        <f>IF(INDEX(事業所台帳!$B$4:$F$203,T3,2)="","",INDEX(事業所台帳!$B$4:$F$203,T3,2))</f>
        <v/>
      </c>
      <c r="U5" s="554" t="str">
        <f>IF(INDEX(事業所台帳!$B$4:$F$203,U3,2)="","",INDEX(事業所台帳!$B$4:$F$203,U3,2))</f>
        <v/>
      </c>
      <c r="V5" s="554" t="str">
        <f>IF(INDEX(事業所台帳!$B$4:$F$203,V3,2)="","",INDEX(事業所台帳!$B$4:$F$203,V3,2))</f>
        <v/>
      </c>
      <c r="W5" s="554" t="str">
        <f>IF(INDEX(事業所台帳!$B$4:$F$203,W3,2)="","",INDEX(事業所台帳!$B$4:$F$203,W3,2))</f>
        <v/>
      </c>
      <c r="X5" s="554" t="str">
        <f>IF(INDEX(事業所台帳!$B$4:$F$203,X3,2)="","",INDEX(事業所台帳!$B$4:$F$203,X3,2))</f>
        <v/>
      </c>
      <c r="Y5" s="554" t="str">
        <f>IF(INDEX(事業所台帳!$B$4:$F$203,Y3,2)="","",INDEX(事業所台帳!$B$4:$F$203,Y3,2))</f>
        <v/>
      </c>
      <c r="Z5" s="554" t="str">
        <f>IF(INDEX(事業所台帳!$B$4:$F$203,Z3,2)="","",INDEX(事業所台帳!$B$4:$F$203,Z3,2))</f>
        <v/>
      </c>
      <c r="AA5" s="554" t="str">
        <f>IF(INDEX(事業所台帳!$B$4:$F$203,AA3,2)="","",INDEX(事業所台帳!$B$4:$F$203,AA3,2))</f>
        <v/>
      </c>
      <c r="AB5" s="554" t="str">
        <f>IF(INDEX(事業所台帳!$B$4:$F$203,AB3,2)="","",INDEX(事業所台帳!$B$4:$F$203,AB3,2))</f>
        <v/>
      </c>
      <c r="AC5" s="554" t="str">
        <f>IF(INDEX(事業所台帳!$B$4:$F$203,AC3,2)="","",INDEX(事業所台帳!$B$4:$F$203,AC3,2))</f>
        <v/>
      </c>
      <c r="AD5" s="554" t="str">
        <f>IF(INDEX(事業所台帳!$B$4:$F$203,AD3,2)="","",INDEX(事業所台帳!$B$4:$F$203,AD3,2))</f>
        <v/>
      </c>
      <c r="AE5" s="554" t="str">
        <f>IF(INDEX(事業所台帳!$B$4:$F$203,AE3,2)="","",INDEX(事業所台帳!$B$4:$F$203,AE3,2))</f>
        <v/>
      </c>
      <c r="AF5" s="554" t="str">
        <f>IF(INDEX(事業所台帳!$B$4:$F$203,AF3,2)="","",INDEX(事業所台帳!$B$4:$F$203,AF3,2))</f>
        <v/>
      </c>
      <c r="AG5" s="554" t="str">
        <f>IF(INDEX(事業所台帳!$B$4:$F$203,AG3,2)="","",INDEX(事業所台帳!$B$4:$F$203,AG3,2))</f>
        <v/>
      </c>
      <c r="AH5" s="554" t="str">
        <f>IF(INDEX(事業所台帳!$B$4:$F$203,AH3,2)="","",INDEX(事業所台帳!$B$4:$F$203,AH3,2))</f>
        <v/>
      </c>
      <c r="AI5" s="554" t="str">
        <f>IF(INDEX(事業所台帳!$B$4:$F$203,AI3,2)="","",INDEX(事業所台帳!$B$4:$F$203,AI3,2))</f>
        <v/>
      </c>
      <c r="AJ5" s="554" t="str">
        <f>IF(INDEX(事業所台帳!$B$4:$F$203,AJ3,2)="","",INDEX(事業所台帳!$B$4:$F$203,AJ3,2))</f>
        <v/>
      </c>
      <c r="AK5" s="554" t="str">
        <f>IF(INDEX(事業所台帳!$B$4:$F$203,AK3,2)="","",INDEX(事業所台帳!$B$4:$F$203,AK3,2))</f>
        <v/>
      </c>
      <c r="AL5" s="554" t="str">
        <f>IF(INDEX(事業所台帳!$B$4:$F$203,AL3,2)="","",INDEX(事業所台帳!$B$4:$F$203,AL3,2))</f>
        <v/>
      </c>
      <c r="AM5" s="554" t="str">
        <f>IF(INDEX(事業所台帳!$B$4:$F$203,AM3,2)="","",INDEX(事業所台帳!$B$4:$F$203,AM3,2))</f>
        <v/>
      </c>
      <c r="AN5" s="554" t="str">
        <f>IF(INDEX(事業所台帳!$B$4:$F$203,AN3,2)="","",INDEX(事業所台帳!$B$4:$F$203,AN3,2))</f>
        <v/>
      </c>
      <c r="AO5" s="554" t="str">
        <f>IF(INDEX(事業所台帳!$B$4:$F$203,AO3,2)="","",INDEX(事業所台帳!$B$4:$F$203,AO3,2))</f>
        <v/>
      </c>
      <c r="AP5" s="554" t="str">
        <f>IF(INDEX(事業所台帳!$B$4:$F$203,AP3,2)="","",INDEX(事業所台帳!$B$4:$F$203,AP3,2))</f>
        <v/>
      </c>
      <c r="AQ5" s="554" t="str">
        <f>IF(INDEX(事業所台帳!$B$4:$F$203,AQ3,2)="","",INDEX(事業所台帳!$B$4:$F$203,AQ3,2))</f>
        <v/>
      </c>
      <c r="AR5" s="554" t="str">
        <f>IF(INDEX(事業所台帳!$B$4:$F$203,AR3,2)="","",INDEX(事業所台帳!$B$4:$F$203,AR3,2))</f>
        <v/>
      </c>
      <c r="AS5" s="554" t="str">
        <f>IF(INDEX(事業所台帳!$B$4:$F$203,AS3,2)="","",INDEX(事業所台帳!$B$4:$F$203,AS3,2))</f>
        <v/>
      </c>
      <c r="AT5" s="554" t="str">
        <f>IF(INDEX(事業所台帳!$B$4:$F$203,AT3,2)="","",INDEX(事業所台帳!$B$4:$F$203,AT3,2))</f>
        <v/>
      </c>
      <c r="AU5" s="554" t="str">
        <f>IF(INDEX(事業所台帳!$B$4:$F$203,AU3,2)="","",INDEX(事業所台帳!$B$4:$F$203,AU3,2))</f>
        <v/>
      </c>
      <c r="AV5" s="554" t="str">
        <f>IF(INDEX(事業所台帳!$B$4:$F$203,AV3,2)="","",INDEX(事業所台帳!$B$4:$F$203,AV3,2))</f>
        <v/>
      </c>
      <c r="AW5" s="554" t="str">
        <f>IF(INDEX(事業所台帳!$B$4:$F$203,AW3,2)="","",INDEX(事業所台帳!$B$4:$F$203,AW3,2))</f>
        <v/>
      </c>
      <c r="AX5" s="554" t="str">
        <f>IF(INDEX(事業所台帳!$B$4:$F$203,AX3,2)="","",INDEX(事業所台帳!$B$4:$F$203,AX3,2))</f>
        <v/>
      </c>
      <c r="AY5" s="554" t="str">
        <f>IF(INDEX(事業所台帳!$B$4:$F$203,AY3,2)="","",INDEX(事業所台帳!$B$4:$F$203,AY3,2))</f>
        <v/>
      </c>
      <c r="AZ5" s="554" t="str">
        <f>IF(INDEX(事業所台帳!$B$4:$F$203,AZ3,2)="","",INDEX(事業所台帳!$B$4:$F$203,AZ3,2))</f>
        <v/>
      </c>
      <c r="BA5" s="554" t="str">
        <f>IF(INDEX(事業所台帳!$B$4:$F$203,BA3,2)="","",INDEX(事業所台帳!$B$4:$F$203,BA3,2))</f>
        <v/>
      </c>
      <c r="BB5" s="554" t="str">
        <f>IF(INDEX(事業所台帳!$B$4:$F$203,BB3,2)="","",INDEX(事業所台帳!$B$4:$F$203,BB3,2))</f>
        <v/>
      </c>
      <c r="BC5" s="554" t="str">
        <f>IF(INDEX(事業所台帳!$B$4:$F$203,BC3,2)="","",INDEX(事業所台帳!$B$4:$F$203,BC3,2))</f>
        <v/>
      </c>
      <c r="BD5" s="554" t="str">
        <f>IF(INDEX(事業所台帳!$B$4:$F$203,BD3,2)="","",INDEX(事業所台帳!$B$4:$F$203,BD3,2))</f>
        <v/>
      </c>
      <c r="BE5" s="554" t="str">
        <f>IF(INDEX(事業所台帳!$B$4:$F$203,BE3,2)="","",INDEX(事業所台帳!$B$4:$F$203,BE3,2))</f>
        <v/>
      </c>
      <c r="BF5" s="554" t="str">
        <f>IF(INDEX(事業所台帳!$B$4:$F$203,BF3,2)="","",INDEX(事業所台帳!$B$4:$F$203,BF3,2))</f>
        <v/>
      </c>
      <c r="BG5" s="554" t="str">
        <f>IF(INDEX(事業所台帳!$B$4:$F$203,BG3,2)="","",INDEX(事業所台帳!$B$4:$F$203,BG3,2))</f>
        <v/>
      </c>
      <c r="BH5" s="554" t="str">
        <f>IF(INDEX(事業所台帳!$B$4:$F$203,BH3,2)="","",INDEX(事業所台帳!$B$4:$F$203,BH3,2))</f>
        <v/>
      </c>
      <c r="BI5" s="554" t="str">
        <f>IF(INDEX(事業所台帳!$B$4:$F$203,BI3,2)="","",INDEX(事業所台帳!$B$4:$F$203,BI3,2))</f>
        <v/>
      </c>
      <c r="BJ5" s="554" t="str">
        <f>IF(INDEX(事業所台帳!$B$4:$F$203,BJ3,2)="","",INDEX(事業所台帳!$B$4:$F$203,BJ3,2))</f>
        <v/>
      </c>
      <c r="BK5" s="554" t="str">
        <f>IF(INDEX(事業所台帳!$B$4:$F$203,BK3,2)="","",INDEX(事業所台帳!$B$4:$F$203,BK3,2))</f>
        <v/>
      </c>
      <c r="BL5" s="554" t="str">
        <f>IF(INDEX(事業所台帳!$B$4:$F$203,BL3,2)="","",INDEX(事業所台帳!$B$4:$F$203,BL3,2))</f>
        <v/>
      </c>
      <c r="BM5" s="554" t="str">
        <f>IF(INDEX(事業所台帳!$B$4:$F$203,BM3,2)="","",INDEX(事業所台帳!$B$4:$F$203,BM3,2))</f>
        <v/>
      </c>
      <c r="BN5" s="554" t="str">
        <f>IF(INDEX(事業所台帳!$B$4:$F$203,BN3,2)="","",INDEX(事業所台帳!$B$4:$F$203,BN3,2))</f>
        <v/>
      </c>
      <c r="BO5" s="554" t="str">
        <f>IF(INDEX(事業所台帳!$B$4:$F$203,BO3,2)="","",INDEX(事業所台帳!$B$4:$F$203,BO3,2))</f>
        <v/>
      </c>
      <c r="BP5" s="554" t="str">
        <f>IF(INDEX(事業所台帳!$B$4:$F$203,BP3,2)="","",INDEX(事業所台帳!$B$4:$F$203,BP3,2))</f>
        <v/>
      </c>
      <c r="BQ5" s="554" t="str">
        <f>IF(INDEX(事業所台帳!$B$4:$F$203,BQ3,2)="","",INDEX(事業所台帳!$B$4:$F$203,BQ3,2))</f>
        <v/>
      </c>
      <c r="BR5" s="554" t="str">
        <f>IF(INDEX(事業所台帳!$B$4:$F$203,BR3,2)="","",INDEX(事業所台帳!$B$4:$F$203,BR3,2))</f>
        <v/>
      </c>
      <c r="BS5" s="554" t="str">
        <f>IF(INDEX(事業所台帳!$B$4:$F$203,BS3,2)="","",INDEX(事業所台帳!$B$4:$F$203,BS3,2))</f>
        <v/>
      </c>
      <c r="BT5" s="554" t="str">
        <f>IF(INDEX(事業所台帳!$B$4:$F$203,BT3,2)="","",INDEX(事業所台帳!$B$4:$F$203,BT3,2))</f>
        <v/>
      </c>
      <c r="BU5" s="554" t="str">
        <f>IF(INDEX(事業所台帳!$B$4:$F$203,BU3,2)="","",INDEX(事業所台帳!$B$4:$F$203,BU3,2))</f>
        <v/>
      </c>
      <c r="BV5" s="554" t="str">
        <f>IF(INDEX(事業所台帳!$B$4:$F$203,BV3,2)="","",INDEX(事業所台帳!$B$4:$F$203,BV3,2))</f>
        <v/>
      </c>
      <c r="BW5" s="554" t="str">
        <f>IF(INDEX(事業所台帳!$B$4:$F$203,BW3,2)="","",INDEX(事業所台帳!$B$4:$F$203,BW3,2))</f>
        <v/>
      </c>
      <c r="BX5" s="554" t="str">
        <f>IF(INDEX(事業所台帳!$B$4:$F$203,BX3,2)="","",INDEX(事業所台帳!$B$4:$F$203,BX3,2))</f>
        <v/>
      </c>
      <c r="BY5" s="554" t="str">
        <f>IF(INDEX(事業所台帳!$B$4:$F$203,BY3,2)="","",INDEX(事業所台帳!$B$4:$F$203,BY3,2))</f>
        <v/>
      </c>
      <c r="BZ5" s="554" t="str">
        <f>IF(INDEX(事業所台帳!$B$4:$F$203,BZ3,2)="","",INDEX(事業所台帳!$B$4:$F$203,BZ3,2))</f>
        <v/>
      </c>
      <c r="CA5" s="554" t="str">
        <f>IF(INDEX(事業所台帳!$B$4:$F$203,CA3,2)="","",INDEX(事業所台帳!$B$4:$F$203,CA3,2))</f>
        <v/>
      </c>
      <c r="CB5" s="554" t="str">
        <f>IF(INDEX(事業所台帳!$B$4:$F$203,CB3,2)="","",INDEX(事業所台帳!$B$4:$F$203,CB3,2))</f>
        <v/>
      </c>
      <c r="CC5" s="554" t="str">
        <f>IF(INDEX(事業所台帳!$B$4:$F$203,CC3,2)="","",INDEX(事業所台帳!$B$4:$F$203,CC3,2))</f>
        <v/>
      </c>
      <c r="CD5" s="554" t="str">
        <f>IF(INDEX(事業所台帳!$B$4:$F$203,CD3,2)="","",INDEX(事業所台帳!$B$4:$F$203,CD3,2))</f>
        <v/>
      </c>
      <c r="CE5" s="554" t="str">
        <f>IF(INDEX(事業所台帳!$B$4:$F$203,CE3,2)="","",INDEX(事業所台帳!$B$4:$F$203,CE3,2))</f>
        <v/>
      </c>
      <c r="CF5" s="554" t="str">
        <f>IF(INDEX(事業所台帳!$B$4:$F$203,CF3,2)="","",INDEX(事業所台帳!$B$4:$F$203,CF3,2))</f>
        <v/>
      </c>
      <c r="CG5" s="554" t="str">
        <f>IF(INDEX(事業所台帳!$B$4:$F$203,CG3,2)="","",INDEX(事業所台帳!$B$4:$F$203,CG3,2))</f>
        <v/>
      </c>
      <c r="CH5" s="554" t="str">
        <f>IF(INDEX(事業所台帳!$B$4:$F$203,CH3,2)="","",INDEX(事業所台帳!$B$4:$F$203,CH3,2))</f>
        <v/>
      </c>
      <c r="CI5" s="554" t="str">
        <f>IF(INDEX(事業所台帳!$B$4:$F$203,CI3,2)="","",INDEX(事業所台帳!$B$4:$F$203,CI3,2))</f>
        <v/>
      </c>
      <c r="CJ5" s="554" t="str">
        <f>IF(INDEX(事業所台帳!$B$4:$F$203,CJ3,2)="","",INDEX(事業所台帳!$B$4:$F$203,CJ3,2))</f>
        <v/>
      </c>
      <c r="CK5" s="554" t="str">
        <f>IF(INDEX(事業所台帳!$B$4:$F$203,CK3,2)="","",INDEX(事業所台帳!$B$4:$F$203,CK3,2))</f>
        <v/>
      </c>
      <c r="CL5" s="554" t="str">
        <f>IF(INDEX(事業所台帳!$B$4:$F$203,CL3,2)="","",INDEX(事業所台帳!$B$4:$F$203,CL3,2))</f>
        <v/>
      </c>
      <c r="CM5" s="554" t="str">
        <f>IF(INDEX(事業所台帳!$B$4:$F$203,CM3,2)="","",INDEX(事業所台帳!$B$4:$F$203,CM3,2))</f>
        <v/>
      </c>
      <c r="CN5" s="554" t="str">
        <f>IF(INDEX(事業所台帳!$B$4:$F$203,CN3,2)="","",INDEX(事業所台帳!$B$4:$F$203,CN3,2))</f>
        <v/>
      </c>
      <c r="CO5" s="554" t="str">
        <f>IF(INDEX(事業所台帳!$B$4:$F$203,CO3,2)="","",INDEX(事業所台帳!$B$4:$F$203,CO3,2))</f>
        <v/>
      </c>
      <c r="CP5" s="554" t="str">
        <f>IF(INDEX(事業所台帳!$B$4:$F$203,CP3,2)="","",INDEX(事業所台帳!$B$4:$F$203,CP3,2))</f>
        <v/>
      </c>
      <c r="CQ5" s="554" t="str">
        <f>IF(INDEX(事業所台帳!$B$4:$F$203,CQ3,2)="","",INDEX(事業所台帳!$B$4:$F$203,CQ3,2))</f>
        <v/>
      </c>
      <c r="CR5" s="554" t="str">
        <f>IF(INDEX(事業所台帳!$B$4:$F$203,CR3,2)="","",INDEX(事業所台帳!$B$4:$F$203,CR3,2))</f>
        <v/>
      </c>
      <c r="CS5" s="554" t="str">
        <f>IF(INDEX(事業所台帳!$B$4:$F$203,CS3,2)="","",INDEX(事業所台帳!$B$4:$F$203,CS3,2))</f>
        <v/>
      </c>
      <c r="CT5" s="554" t="str">
        <f>IF(INDEX(事業所台帳!$B$4:$F$203,CT3,2)="","",INDEX(事業所台帳!$B$4:$F$203,CT3,2))</f>
        <v/>
      </c>
      <c r="CU5" s="554" t="str">
        <f>IF(INDEX(事業所台帳!$B$4:$F$203,CU3,2)="","",INDEX(事業所台帳!$B$4:$F$203,CU3,2))</f>
        <v/>
      </c>
      <c r="CV5" s="554" t="str">
        <f>IF(INDEX(事業所台帳!$B$4:$F$203,CV3,2)="","",INDEX(事業所台帳!$B$4:$F$203,CV3,2))</f>
        <v/>
      </c>
      <c r="CW5" s="554" t="str">
        <f>IF(INDEX(事業所台帳!$B$4:$F$203,CW3,2)="","",INDEX(事業所台帳!$B$4:$F$203,CW3,2))</f>
        <v/>
      </c>
      <c r="CX5" s="554" t="str">
        <f>IF(INDEX(事業所台帳!$B$4:$F$203,CX3,2)="","",INDEX(事業所台帳!$B$4:$F$203,CX3,2))</f>
        <v/>
      </c>
      <c r="CY5" s="554" t="str">
        <f>IF(INDEX(事業所台帳!$B$4:$F$203,CY3,2)="","",INDEX(事業所台帳!$B$4:$F$203,CY3,2))</f>
        <v/>
      </c>
      <c r="CZ5" s="554" t="str">
        <f>IF(INDEX(事業所台帳!$B$4:$F$203,CZ3,2)="","",INDEX(事業所台帳!$B$4:$F$203,CZ3,2))</f>
        <v/>
      </c>
      <c r="DA5" s="554" t="str">
        <f>IF(INDEX(事業所台帳!$B$4:$F$203,DA3,2)="","",INDEX(事業所台帳!$B$4:$F$203,DA3,2))</f>
        <v/>
      </c>
      <c r="DB5" s="554" t="str">
        <f>IF(INDEX(事業所台帳!$B$4:$F$203,DB3,2)="","",INDEX(事業所台帳!$B$4:$F$203,DB3,2))</f>
        <v/>
      </c>
      <c r="DC5" s="554" t="str">
        <f>IF(INDEX(事業所台帳!$B$4:$F$203,DC3,2)="","",INDEX(事業所台帳!$B$4:$F$203,DC3,2))</f>
        <v/>
      </c>
      <c r="DD5" s="554" t="str">
        <f>IF(INDEX(事業所台帳!$B$4:$F$203,DD3,2)="","",INDEX(事業所台帳!$B$4:$F$203,DD3,2))</f>
        <v/>
      </c>
      <c r="DE5" s="554" t="str">
        <f>IF(INDEX(事業所台帳!$B$4:$F$203,DE3,2)="","",INDEX(事業所台帳!$B$4:$F$203,DE3,2))</f>
        <v/>
      </c>
      <c r="DF5" s="554" t="str">
        <f>IF(INDEX(事業所台帳!$B$4:$F$203,DF3,2)="","",INDEX(事業所台帳!$B$4:$F$203,DF3,2))</f>
        <v/>
      </c>
      <c r="DG5" s="554" t="str">
        <f>IF(INDEX(事業所台帳!$B$4:$F$203,DG3,2)="","",INDEX(事業所台帳!$B$4:$F$203,DG3,2))</f>
        <v/>
      </c>
      <c r="DH5" s="554" t="str">
        <f>IF(INDEX(事業所台帳!$B$4:$F$203,DH3,2)="","",INDEX(事業所台帳!$B$4:$F$203,DH3,2))</f>
        <v/>
      </c>
      <c r="DI5" s="554" t="str">
        <f>IF(INDEX(事業所台帳!$B$4:$F$203,DI3,2)="","",INDEX(事業所台帳!$B$4:$F$203,DI3,2))</f>
        <v/>
      </c>
      <c r="DJ5" s="554" t="str">
        <f>IF(INDEX(事業所台帳!$B$4:$F$203,DJ3,2)="","",INDEX(事業所台帳!$B$4:$F$203,DJ3,2))</f>
        <v/>
      </c>
      <c r="DK5" s="554" t="str">
        <f>IF(INDEX(事業所台帳!$B$4:$F$203,DK3,2)="","",INDEX(事業所台帳!$B$4:$F$203,DK3,2))</f>
        <v/>
      </c>
      <c r="DL5" s="554" t="str">
        <f>IF(INDEX(事業所台帳!$B$4:$F$203,DL3,2)="","",INDEX(事業所台帳!$B$4:$F$203,DL3,2))</f>
        <v/>
      </c>
      <c r="DM5" s="554" t="str">
        <f>IF(INDEX(事業所台帳!$B$4:$F$203,DM3,2)="","",INDEX(事業所台帳!$B$4:$F$203,DM3,2))</f>
        <v/>
      </c>
      <c r="DN5" s="554" t="str">
        <f>IF(INDEX(事業所台帳!$B$4:$F$203,DN3,2)="","",INDEX(事業所台帳!$B$4:$F$203,DN3,2))</f>
        <v/>
      </c>
      <c r="DO5" s="554" t="str">
        <f>IF(INDEX(事業所台帳!$B$4:$F$203,DO3,2)="","",INDEX(事業所台帳!$B$4:$F$203,DO3,2))</f>
        <v/>
      </c>
      <c r="DP5" s="554" t="str">
        <f>IF(INDEX(事業所台帳!$B$4:$F$203,DP3,2)="","",INDEX(事業所台帳!$B$4:$F$203,DP3,2))</f>
        <v/>
      </c>
      <c r="DQ5" s="554" t="str">
        <f>IF(INDEX(事業所台帳!$B$4:$F$203,DQ3,2)="","",INDEX(事業所台帳!$B$4:$F$203,DQ3,2))</f>
        <v/>
      </c>
      <c r="DR5" s="554" t="str">
        <f>IF(INDEX(事業所台帳!$B$4:$F$203,DR3,2)="","",INDEX(事業所台帳!$B$4:$F$203,DR3,2))</f>
        <v/>
      </c>
      <c r="DS5" s="554" t="str">
        <f>IF(INDEX(事業所台帳!$B$4:$F$203,DS3,2)="","",INDEX(事業所台帳!$B$4:$F$203,DS3,2))</f>
        <v/>
      </c>
      <c r="DT5" s="554" t="str">
        <f>IF(INDEX(事業所台帳!$B$4:$F$203,DT3,2)="","",INDEX(事業所台帳!$B$4:$F$203,DT3,2))</f>
        <v/>
      </c>
      <c r="DU5" s="554" t="str">
        <f>IF(INDEX(事業所台帳!$B$4:$F$203,DU3,2)="","",INDEX(事業所台帳!$B$4:$F$203,DU3,2))</f>
        <v/>
      </c>
      <c r="DV5" s="554" t="str">
        <f>IF(INDEX(事業所台帳!$B$4:$F$203,DV3,2)="","",INDEX(事業所台帳!$B$4:$F$203,DV3,2))</f>
        <v/>
      </c>
      <c r="DW5" s="554" t="str">
        <f>IF(INDEX(事業所台帳!$B$4:$F$203,DW3,2)="","",INDEX(事業所台帳!$B$4:$F$203,DW3,2))</f>
        <v/>
      </c>
      <c r="DX5" s="554" t="str">
        <f>IF(INDEX(事業所台帳!$B$4:$F$203,DX3,2)="","",INDEX(事業所台帳!$B$4:$F$203,DX3,2))</f>
        <v/>
      </c>
      <c r="DY5" s="554" t="str">
        <f>IF(INDEX(事業所台帳!$B$4:$F$203,DY3,2)="","",INDEX(事業所台帳!$B$4:$F$203,DY3,2))</f>
        <v/>
      </c>
      <c r="DZ5" s="554" t="str">
        <f>IF(INDEX(事業所台帳!$B$4:$F$203,DZ3,2)="","",INDEX(事業所台帳!$B$4:$F$203,DZ3,2))</f>
        <v/>
      </c>
      <c r="EA5" s="554" t="str">
        <f>IF(INDEX(事業所台帳!$B$4:$F$203,EA3,2)="","",INDEX(事業所台帳!$B$4:$F$203,EA3,2))</f>
        <v/>
      </c>
      <c r="EB5" s="554" t="str">
        <f>IF(INDEX(事業所台帳!$B$4:$F$203,EB3,2)="","",INDEX(事業所台帳!$B$4:$F$203,EB3,2))</f>
        <v/>
      </c>
      <c r="EC5" s="554" t="str">
        <f>IF(INDEX(事業所台帳!$B$4:$F$203,EC3,2)="","",INDEX(事業所台帳!$B$4:$F$203,EC3,2))</f>
        <v/>
      </c>
      <c r="ED5" s="554" t="str">
        <f>IF(INDEX(事業所台帳!$B$4:$F$203,ED3,2)="","",INDEX(事業所台帳!$B$4:$F$203,ED3,2))</f>
        <v/>
      </c>
      <c r="EE5" s="554" t="str">
        <f>IF(INDEX(事業所台帳!$B$4:$F$203,EE3,2)="","",INDEX(事業所台帳!$B$4:$F$203,EE3,2))</f>
        <v/>
      </c>
      <c r="EF5" s="554" t="str">
        <f>IF(INDEX(事業所台帳!$B$4:$F$203,EF3,2)="","",INDEX(事業所台帳!$B$4:$F$203,EF3,2))</f>
        <v/>
      </c>
      <c r="EG5" s="554" t="str">
        <f>IF(INDEX(事業所台帳!$B$4:$F$203,EG3,2)="","",INDEX(事業所台帳!$B$4:$F$203,EG3,2))</f>
        <v/>
      </c>
      <c r="EH5" s="554" t="str">
        <f>IF(INDEX(事業所台帳!$B$4:$F$203,EH3,2)="","",INDEX(事業所台帳!$B$4:$F$203,EH3,2))</f>
        <v/>
      </c>
      <c r="EI5" s="554" t="str">
        <f>IF(INDEX(事業所台帳!$B$4:$F$203,EI3,2)="","",INDEX(事業所台帳!$B$4:$F$203,EI3,2))</f>
        <v/>
      </c>
      <c r="EJ5" s="554" t="str">
        <f>IF(INDEX(事業所台帳!$B$4:$F$203,EJ3,2)="","",INDEX(事業所台帳!$B$4:$F$203,EJ3,2))</f>
        <v/>
      </c>
      <c r="EK5" s="554" t="str">
        <f>IF(INDEX(事業所台帳!$B$4:$F$203,EK3,2)="","",INDEX(事業所台帳!$B$4:$F$203,EK3,2))</f>
        <v/>
      </c>
      <c r="EL5" s="554" t="str">
        <f>IF(INDEX(事業所台帳!$B$4:$F$203,EL3,2)="","",INDEX(事業所台帳!$B$4:$F$203,EL3,2))</f>
        <v/>
      </c>
      <c r="EM5" s="554" t="str">
        <f>IF(INDEX(事業所台帳!$B$4:$F$203,EM3,2)="","",INDEX(事業所台帳!$B$4:$F$203,EM3,2))</f>
        <v/>
      </c>
      <c r="EN5" s="554" t="str">
        <f>IF(INDEX(事業所台帳!$B$4:$F$203,EN3,2)="","",INDEX(事業所台帳!$B$4:$F$203,EN3,2))</f>
        <v/>
      </c>
      <c r="EO5" s="554" t="str">
        <f>IF(INDEX(事業所台帳!$B$4:$F$203,EO3,2)="","",INDEX(事業所台帳!$B$4:$F$203,EO3,2))</f>
        <v/>
      </c>
      <c r="EP5" s="554" t="str">
        <f>IF(INDEX(事業所台帳!$B$4:$F$203,EP3,2)="","",INDEX(事業所台帳!$B$4:$F$203,EP3,2))</f>
        <v/>
      </c>
      <c r="EQ5" s="554" t="str">
        <f>IF(INDEX(事業所台帳!$B$4:$F$203,EQ3,2)="","",INDEX(事業所台帳!$B$4:$F$203,EQ3,2))</f>
        <v/>
      </c>
      <c r="ER5" s="554" t="str">
        <f>IF(INDEX(事業所台帳!$B$4:$F$203,ER3,2)="","",INDEX(事業所台帳!$B$4:$F$203,ER3,2))</f>
        <v/>
      </c>
      <c r="ES5" s="554" t="str">
        <f>IF(INDEX(事業所台帳!$B$4:$F$203,ES3,2)="","",INDEX(事業所台帳!$B$4:$F$203,ES3,2))</f>
        <v/>
      </c>
      <c r="ET5" s="554" t="str">
        <f>IF(INDEX(事業所台帳!$B$4:$F$203,ET3,2)="","",INDEX(事業所台帳!$B$4:$F$203,ET3,2))</f>
        <v/>
      </c>
      <c r="EU5" s="554" t="str">
        <f>IF(INDEX(事業所台帳!$B$4:$F$203,EU3,2)="","",INDEX(事業所台帳!$B$4:$F$203,EU3,2))</f>
        <v/>
      </c>
      <c r="EV5" s="554" t="str">
        <f>IF(INDEX(事業所台帳!$B$4:$F$203,EV3,2)="","",INDEX(事業所台帳!$B$4:$F$203,EV3,2))</f>
        <v/>
      </c>
      <c r="EW5" s="554" t="str">
        <f>IF(INDEX(事業所台帳!$B$4:$F$203,EW3,2)="","",INDEX(事業所台帳!$B$4:$F$203,EW3,2))</f>
        <v/>
      </c>
      <c r="EX5" s="554" t="str">
        <f>IF(INDEX(事業所台帳!$B$4:$F$203,EX3,2)="","",INDEX(事業所台帳!$B$4:$F$203,EX3,2))</f>
        <v/>
      </c>
      <c r="EY5" s="554" t="str">
        <f>IF(INDEX(事業所台帳!$B$4:$F$203,EY3,2)="","",INDEX(事業所台帳!$B$4:$F$203,EY3,2))</f>
        <v/>
      </c>
      <c r="EZ5" s="554" t="str">
        <f>IF(INDEX(事業所台帳!$B$4:$F$203,EZ3,2)="","",INDEX(事業所台帳!$B$4:$F$203,EZ3,2))</f>
        <v/>
      </c>
      <c r="FA5" s="554" t="str">
        <f>IF(INDEX(事業所台帳!$B$4:$F$203,FA3,2)="","",INDEX(事業所台帳!$B$4:$F$203,FA3,2))</f>
        <v/>
      </c>
      <c r="FB5" s="554" t="str">
        <f>IF(INDEX(事業所台帳!$B$4:$F$203,FB3,2)="","",INDEX(事業所台帳!$B$4:$F$203,FB3,2))</f>
        <v/>
      </c>
      <c r="FC5" s="554" t="str">
        <f>IF(INDEX(事業所台帳!$B$4:$F$203,FC3,2)="","",INDEX(事業所台帳!$B$4:$F$203,FC3,2))</f>
        <v/>
      </c>
      <c r="FD5" s="554" t="str">
        <f>IF(INDEX(事業所台帳!$B$4:$F$203,FD3,2)="","",INDEX(事業所台帳!$B$4:$F$203,FD3,2))</f>
        <v/>
      </c>
      <c r="FE5" s="554" t="str">
        <f>IF(INDEX(事業所台帳!$B$4:$F$203,FE3,2)="","",INDEX(事業所台帳!$B$4:$F$203,FE3,2))</f>
        <v/>
      </c>
      <c r="FF5" s="554" t="str">
        <f>IF(INDEX(事業所台帳!$B$4:$F$203,FF3,2)="","",INDEX(事業所台帳!$B$4:$F$203,FF3,2))</f>
        <v/>
      </c>
      <c r="FG5" s="554" t="str">
        <f>IF(INDEX(事業所台帳!$B$4:$F$203,FG3,2)="","",INDEX(事業所台帳!$B$4:$F$203,FG3,2))</f>
        <v/>
      </c>
      <c r="FH5" s="554" t="str">
        <f>IF(INDEX(事業所台帳!$B$4:$F$203,FH3,2)="","",INDEX(事業所台帳!$B$4:$F$203,FH3,2))</f>
        <v/>
      </c>
      <c r="FI5" s="554" t="str">
        <f>IF(INDEX(事業所台帳!$B$4:$F$203,FI3,2)="","",INDEX(事業所台帳!$B$4:$F$203,FI3,2))</f>
        <v/>
      </c>
      <c r="FJ5" s="554" t="str">
        <f>IF(INDEX(事業所台帳!$B$4:$F$203,FJ3,2)="","",INDEX(事業所台帳!$B$4:$F$203,FJ3,2))</f>
        <v/>
      </c>
      <c r="FK5" s="554" t="str">
        <f>IF(INDEX(事業所台帳!$B$4:$F$203,FK3,2)="","",INDEX(事業所台帳!$B$4:$F$203,FK3,2))</f>
        <v/>
      </c>
      <c r="FL5" s="554" t="str">
        <f>IF(INDEX(事業所台帳!$B$4:$F$203,FL3,2)="","",INDEX(事業所台帳!$B$4:$F$203,FL3,2))</f>
        <v/>
      </c>
      <c r="FM5" s="554" t="str">
        <f>IF(INDEX(事業所台帳!$B$4:$F$203,FM3,2)="","",INDEX(事業所台帳!$B$4:$F$203,FM3,2))</f>
        <v/>
      </c>
      <c r="FN5" s="554" t="str">
        <f>IF(INDEX(事業所台帳!$B$4:$F$203,FN3,2)="","",INDEX(事業所台帳!$B$4:$F$203,FN3,2))</f>
        <v/>
      </c>
      <c r="FO5" s="554" t="str">
        <f>IF(INDEX(事業所台帳!$B$4:$F$203,FO3,2)="","",INDEX(事業所台帳!$B$4:$F$203,FO3,2))</f>
        <v/>
      </c>
      <c r="FP5" s="554" t="str">
        <f>IF(INDEX(事業所台帳!$B$4:$F$203,FP3,2)="","",INDEX(事業所台帳!$B$4:$F$203,FP3,2))</f>
        <v/>
      </c>
      <c r="FQ5" s="554" t="str">
        <f>IF(INDEX(事業所台帳!$B$4:$F$203,FQ3,2)="","",INDEX(事業所台帳!$B$4:$F$203,FQ3,2))</f>
        <v/>
      </c>
      <c r="FR5" s="554" t="str">
        <f>IF(INDEX(事業所台帳!$B$4:$F$203,FR3,2)="","",INDEX(事業所台帳!$B$4:$F$203,FR3,2))</f>
        <v/>
      </c>
      <c r="FS5" s="554" t="str">
        <f>IF(INDEX(事業所台帳!$B$4:$F$203,FS3,2)="","",INDEX(事業所台帳!$B$4:$F$203,FS3,2))</f>
        <v/>
      </c>
      <c r="FT5" s="554" t="str">
        <f>IF(INDEX(事業所台帳!$B$4:$F$203,FT3,2)="","",INDEX(事業所台帳!$B$4:$F$203,FT3,2))</f>
        <v/>
      </c>
      <c r="FU5" s="554" t="str">
        <f>IF(INDEX(事業所台帳!$B$4:$F$203,FU3,2)="","",INDEX(事業所台帳!$B$4:$F$203,FU3,2))</f>
        <v/>
      </c>
      <c r="FV5" s="554" t="str">
        <f>IF(INDEX(事業所台帳!$B$4:$F$203,FV3,2)="","",INDEX(事業所台帳!$B$4:$F$203,FV3,2))</f>
        <v/>
      </c>
      <c r="FW5" s="554" t="str">
        <f>IF(INDEX(事業所台帳!$B$4:$F$203,FW3,2)="","",INDEX(事業所台帳!$B$4:$F$203,FW3,2))</f>
        <v/>
      </c>
      <c r="FX5" s="554" t="str">
        <f>IF(INDEX(事業所台帳!$B$4:$F$203,FX3,2)="","",INDEX(事業所台帳!$B$4:$F$203,FX3,2))</f>
        <v/>
      </c>
      <c r="FY5" s="554" t="str">
        <f>IF(INDEX(事業所台帳!$B$4:$F$203,FY3,2)="","",INDEX(事業所台帳!$B$4:$F$203,FY3,2))</f>
        <v/>
      </c>
      <c r="FZ5" s="554" t="str">
        <f>IF(INDEX(事業所台帳!$B$4:$F$203,FZ3,2)="","",INDEX(事業所台帳!$B$4:$F$203,FZ3,2))</f>
        <v/>
      </c>
      <c r="GA5" s="554" t="str">
        <f>IF(INDEX(事業所台帳!$B$4:$F$203,GA3,2)="","",INDEX(事業所台帳!$B$4:$F$203,GA3,2))</f>
        <v/>
      </c>
      <c r="GB5" s="554" t="str">
        <f>IF(INDEX(事業所台帳!$B$4:$F$203,GB3,2)="","",INDEX(事業所台帳!$B$4:$F$203,GB3,2))</f>
        <v/>
      </c>
      <c r="GC5" s="554" t="str">
        <f>IF(INDEX(事業所台帳!$B$4:$F$203,GC3,2)="","",INDEX(事業所台帳!$B$4:$F$203,GC3,2))</f>
        <v/>
      </c>
      <c r="GD5" s="554" t="str">
        <f>IF(INDEX(事業所台帳!$B$4:$F$203,GD3,2)="","",INDEX(事業所台帳!$B$4:$F$203,GD3,2))</f>
        <v/>
      </c>
      <c r="GE5" s="554" t="str">
        <f>IF(INDEX(事業所台帳!$B$4:$F$203,GE3,2)="","",INDEX(事業所台帳!$B$4:$F$203,GE3,2))</f>
        <v/>
      </c>
      <c r="GF5" s="554" t="str">
        <f>IF(INDEX(事業所台帳!$B$4:$F$203,GF3,2)="","",INDEX(事業所台帳!$B$4:$F$203,GF3,2))</f>
        <v/>
      </c>
      <c r="GG5" s="554" t="str">
        <f>IF(INDEX(事業所台帳!$B$4:$F$203,GG3,2)="","",INDEX(事業所台帳!$B$4:$F$203,GG3,2))</f>
        <v/>
      </c>
      <c r="GH5" s="554" t="str">
        <f>IF(INDEX(事業所台帳!$B$4:$F$203,GH3,2)="","",INDEX(事業所台帳!$B$4:$F$203,GH3,2))</f>
        <v/>
      </c>
      <c r="GI5" s="554" t="str">
        <f>IF(INDEX(事業所台帳!$B$4:$F$203,GI3,2)="","",INDEX(事業所台帳!$B$4:$F$203,GI3,2))</f>
        <v/>
      </c>
      <c r="GJ5" s="554" t="str">
        <f>IF(INDEX(事業所台帳!$B$4:$F$203,GJ3,2)="","",INDEX(事業所台帳!$B$4:$F$203,GJ3,2))</f>
        <v/>
      </c>
      <c r="GK5" s="554" t="str">
        <f>IF(INDEX(事業所台帳!$B$4:$F$203,GK3,2)="","",INDEX(事業所台帳!$B$4:$F$203,GK3,2))</f>
        <v/>
      </c>
      <c r="GL5" s="554" t="str">
        <f>IF(INDEX(事業所台帳!$B$4:$F$203,GL3,2)="","",INDEX(事業所台帳!$B$4:$F$203,GL3,2))</f>
        <v/>
      </c>
      <c r="GM5" s="554" t="str">
        <f>IF(INDEX(事業所台帳!$B$4:$F$203,GM3,2)="","",INDEX(事業所台帳!$B$4:$F$203,GM3,2))</f>
        <v/>
      </c>
      <c r="GN5" s="554" t="str">
        <f>IF(INDEX(事業所台帳!$B$4:$F$203,GN3,2)="","",INDEX(事業所台帳!$B$4:$F$203,GN3,2))</f>
        <v/>
      </c>
      <c r="GO5" s="554" t="str">
        <f>IF(INDEX(事業所台帳!$B$4:$F$203,GO3,2)="","",INDEX(事業所台帳!$B$4:$F$203,GO3,2))</f>
        <v/>
      </c>
      <c r="GP5" s="554" t="str">
        <f>IF(INDEX(事業所台帳!$B$4:$F$203,GP3,2)="","",INDEX(事業所台帳!$B$4:$F$203,GP3,2))</f>
        <v/>
      </c>
      <c r="GQ5" s="554" t="str">
        <f>IF(INDEX(事業所台帳!$B$4:$F$203,GQ3,2)="","",INDEX(事業所台帳!$B$4:$F$203,GQ3,2))</f>
        <v/>
      </c>
      <c r="GR5" s="554" t="str">
        <f>IF(INDEX(事業所台帳!$B$4:$F$203,GR3,2)="","",INDEX(事業所台帳!$B$4:$F$203,GR3,2))</f>
        <v/>
      </c>
      <c r="GS5" s="554" t="str">
        <f>IF(INDEX(事業所台帳!$B$4:$F$203,GS3,2)="","",INDEX(事業所台帳!$B$4:$F$203,GS3,2))</f>
        <v/>
      </c>
      <c r="GT5" s="554" t="str">
        <f>IF(INDEX(事業所台帳!$B$4:$F$203,GT3,2)="","",INDEX(事業所台帳!$B$4:$F$203,GT3,2))</f>
        <v/>
      </c>
      <c r="GU5" s="555" t="str">
        <f>IF(INDEX(事業所台帳!$B$4:$F$203,GU3,2)="","",INDEX(事業所台帳!$B$4:$F$203,GU3,2))</f>
        <v/>
      </c>
    </row>
    <row r="6" spans="1:203" s="7" customFormat="1" ht="23.25" customHeight="1">
      <c r="A6" s="1100" t="s">
        <v>2315</v>
      </c>
      <c r="B6" s="1101"/>
      <c r="C6" s="556"/>
      <c r="D6" s="554">
        <f>IF(INDEX(事業所台帳!$B$4:$F$203,D3,3)="","",INDEX(事業所台帳!$B$4:$F$203,D3,3))</f>
        <v>0</v>
      </c>
      <c r="E6" s="554" t="str">
        <f>IF(INDEX(事業所台帳!$B$4:$F$203,E3,3)="","",INDEX(事業所台帳!$B$4:$F$203,E3,3))</f>
        <v/>
      </c>
      <c r="F6" s="554" t="str">
        <f>IF(INDEX(事業所台帳!$B$4:$F$203,F3,3)="","",INDEX(事業所台帳!$B$4:$F$203,F3,3))</f>
        <v/>
      </c>
      <c r="G6" s="554" t="str">
        <f>IF(INDEX(事業所台帳!$B$4:$F$203,G3,3)="","",INDEX(事業所台帳!$B$4:$F$203,G3,3))</f>
        <v/>
      </c>
      <c r="H6" s="554" t="str">
        <f>IF(INDEX(事業所台帳!$B$4:$F$203,H3,3)="","",INDEX(事業所台帳!$B$4:$F$203,H3,3))</f>
        <v/>
      </c>
      <c r="I6" s="554" t="str">
        <f>IF(INDEX(事業所台帳!$B$4:$F$203,I3,3)="","",INDEX(事業所台帳!$B$4:$F$203,I3,3))</f>
        <v/>
      </c>
      <c r="J6" s="554" t="str">
        <f>IF(INDEX(事業所台帳!$B$4:$F$203,J3,3)="","",INDEX(事業所台帳!$B$4:$F$203,J3,3))</f>
        <v/>
      </c>
      <c r="K6" s="554" t="str">
        <f>IF(INDEX(事業所台帳!$B$4:$F$203,K3,3)="","",INDEX(事業所台帳!$B$4:$F$203,K3,3))</f>
        <v/>
      </c>
      <c r="L6" s="554" t="str">
        <f>IF(INDEX(事業所台帳!$B$4:$F$203,L3,3)="","",INDEX(事業所台帳!$B$4:$F$203,L3,3))</f>
        <v/>
      </c>
      <c r="M6" s="554" t="str">
        <f>IF(INDEX(事業所台帳!$B$4:$F$203,M3,3)="","",INDEX(事業所台帳!$B$4:$F$203,M3,3))</f>
        <v/>
      </c>
      <c r="N6" s="554" t="str">
        <f>IF(INDEX(事業所台帳!$B$4:$F$203,N3,3)="","",INDEX(事業所台帳!$B$4:$F$203,N3,3))</f>
        <v/>
      </c>
      <c r="O6" s="554" t="str">
        <f>IF(INDEX(事業所台帳!$B$4:$F$203,O3,3)="","",INDEX(事業所台帳!$B$4:$F$203,O3,3))</f>
        <v/>
      </c>
      <c r="P6" s="554" t="str">
        <f>IF(INDEX(事業所台帳!$B$4:$F$203,P3,3)="","",INDEX(事業所台帳!$B$4:$F$203,P3,3))</f>
        <v/>
      </c>
      <c r="Q6" s="554" t="str">
        <f>IF(INDEX(事業所台帳!$B$4:$F$203,Q3,3)="","",INDEX(事業所台帳!$B$4:$F$203,Q3,3))</f>
        <v/>
      </c>
      <c r="R6" s="554" t="str">
        <f>IF(INDEX(事業所台帳!$B$4:$F$203,R3,3)="","",INDEX(事業所台帳!$B$4:$F$203,R3,3))</f>
        <v/>
      </c>
      <c r="S6" s="554" t="str">
        <f>IF(INDEX(事業所台帳!$B$4:$F$203,S3,3)="","",INDEX(事業所台帳!$B$4:$F$203,S3,3))</f>
        <v/>
      </c>
      <c r="T6" s="554" t="str">
        <f>IF(INDEX(事業所台帳!$B$4:$F$203,T3,3)="","",INDEX(事業所台帳!$B$4:$F$203,T3,3))</f>
        <v/>
      </c>
      <c r="U6" s="554" t="str">
        <f>IF(INDEX(事業所台帳!$B$4:$F$203,U3,3)="","",INDEX(事業所台帳!$B$4:$F$203,U3,3))</f>
        <v/>
      </c>
      <c r="V6" s="554" t="str">
        <f>IF(INDEX(事業所台帳!$B$4:$F$203,V3,3)="","",INDEX(事業所台帳!$B$4:$F$203,V3,3))</f>
        <v/>
      </c>
      <c r="W6" s="554" t="str">
        <f>IF(INDEX(事業所台帳!$B$4:$F$203,W3,3)="","",INDEX(事業所台帳!$B$4:$F$203,W3,3))</f>
        <v/>
      </c>
      <c r="X6" s="554" t="str">
        <f>IF(INDEX(事業所台帳!$B$4:$F$203,X3,3)="","",INDEX(事業所台帳!$B$4:$F$203,X3,3))</f>
        <v/>
      </c>
      <c r="Y6" s="554" t="str">
        <f>IF(INDEX(事業所台帳!$B$4:$F$203,Y3,3)="","",INDEX(事業所台帳!$B$4:$F$203,Y3,3))</f>
        <v/>
      </c>
      <c r="Z6" s="554" t="str">
        <f>IF(INDEX(事業所台帳!$B$4:$F$203,Z3,3)="","",INDEX(事業所台帳!$B$4:$F$203,Z3,3))</f>
        <v/>
      </c>
      <c r="AA6" s="554" t="str">
        <f>IF(INDEX(事業所台帳!$B$4:$F$203,AA3,3)="","",INDEX(事業所台帳!$B$4:$F$203,AA3,3))</f>
        <v/>
      </c>
      <c r="AB6" s="554" t="str">
        <f>IF(INDEX(事業所台帳!$B$4:$F$203,AB3,3)="","",INDEX(事業所台帳!$B$4:$F$203,AB3,3))</f>
        <v/>
      </c>
      <c r="AC6" s="554" t="str">
        <f>IF(INDEX(事業所台帳!$B$4:$F$203,AC3,3)="","",INDEX(事業所台帳!$B$4:$F$203,AC3,3))</f>
        <v/>
      </c>
      <c r="AD6" s="554" t="str">
        <f>IF(INDEX(事業所台帳!$B$4:$F$203,AD3,3)="","",INDEX(事業所台帳!$B$4:$F$203,AD3,3))</f>
        <v/>
      </c>
      <c r="AE6" s="554" t="str">
        <f>IF(INDEX(事業所台帳!$B$4:$F$203,AE3,3)="","",INDEX(事業所台帳!$B$4:$F$203,AE3,3))</f>
        <v/>
      </c>
      <c r="AF6" s="554" t="str">
        <f>IF(INDEX(事業所台帳!$B$4:$F$203,AF3,3)="","",INDEX(事業所台帳!$B$4:$F$203,AF3,3))</f>
        <v/>
      </c>
      <c r="AG6" s="554" t="str">
        <f>IF(INDEX(事業所台帳!$B$4:$F$203,AG3,3)="","",INDEX(事業所台帳!$B$4:$F$203,AG3,3))</f>
        <v/>
      </c>
      <c r="AH6" s="554" t="str">
        <f>IF(INDEX(事業所台帳!$B$4:$F$203,AH3,3)="","",INDEX(事業所台帳!$B$4:$F$203,AH3,3))</f>
        <v/>
      </c>
      <c r="AI6" s="554" t="str">
        <f>IF(INDEX(事業所台帳!$B$4:$F$203,AI3,3)="","",INDEX(事業所台帳!$B$4:$F$203,AI3,3))</f>
        <v/>
      </c>
      <c r="AJ6" s="554" t="str">
        <f>IF(INDEX(事業所台帳!$B$4:$F$203,AJ3,3)="","",INDEX(事業所台帳!$B$4:$F$203,AJ3,3))</f>
        <v/>
      </c>
      <c r="AK6" s="554" t="str">
        <f>IF(INDEX(事業所台帳!$B$4:$F$203,AK3,3)="","",INDEX(事業所台帳!$B$4:$F$203,AK3,3))</f>
        <v/>
      </c>
      <c r="AL6" s="554" t="str">
        <f>IF(INDEX(事業所台帳!$B$4:$F$203,AL3,3)="","",INDEX(事業所台帳!$B$4:$F$203,AL3,3))</f>
        <v/>
      </c>
      <c r="AM6" s="554" t="str">
        <f>IF(INDEX(事業所台帳!$B$4:$F$203,AM3,3)="","",INDEX(事業所台帳!$B$4:$F$203,AM3,3))</f>
        <v/>
      </c>
      <c r="AN6" s="554" t="str">
        <f>IF(INDEX(事業所台帳!$B$4:$F$203,AN3,3)="","",INDEX(事業所台帳!$B$4:$F$203,AN3,3))</f>
        <v/>
      </c>
      <c r="AO6" s="554" t="str">
        <f>IF(INDEX(事業所台帳!$B$4:$F$203,AO3,3)="","",INDEX(事業所台帳!$B$4:$F$203,AO3,3))</f>
        <v/>
      </c>
      <c r="AP6" s="554" t="str">
        <f>IF(INDEX(事業所台帳!$B$4:$F$203,AP3,3)="","",INDEX(事業所台帳!$B$4:$F$203,AP3,3))</f>
        <v/>
      </c>
      <c r="AQ6" s="554" t="str">
        <f>IF(INDEX(事業所台帳!$B$4:$F$203,AQ3,3)="","",INDEX(事業所台帳!$B$4:$F$203,AQ3,3))</f>
        <v/>
      </c>
      <c r="AR6" s="554" t="str">
        <f>IF(INDEX(事業所台帳!$B$4:$F$203,AR3,3)="","",INDEX(事業所台帳!$B$4:$F$203,AR3,3))</f>
        <v/>
      </c>
      <c r="AS6" s="554" t="str">
        <f>IF(INDEX(事業所台帳!$B$4:$F$203,AS3,3)="","",INDEX(事業所台帳!$B$4:$F$203,AS3,3))</f>
        <v/>
      </c>
      <c r="AT6" s="554" t="str">
        <f>IF(INDEX(事業所台帳!$B$4:$F$203,AT3,3)="","",INDEX(事業所台帳!$B$4:$F$203,AT3,3))</f>
        <v/>
      </c>
      <c r="AU6" s="554" t="str">
        <f>IF(INDEX(事業所台帳!$B$4:$F$203,AU3,3)="","",INDEX(事業所台帳!$B$4:$F$203,AU3,3))</f>
        <v/>
      </c>
      <c r="AV6" s="554" t="str">
        <f>IF(INDEX(事業所台帳!$B$4:$F$203,AV3,3)="","",INDEX(事業所台帳!$B$4:$F$203,AV3,3))</f>
        <v/>
      </c>
      <c r="AW6" s="554" t="str">
        <f>IF(INDEX(事業所台帳!$B$4:$F$203,AW3,3)="","",INDEX(事業所台帳!$B$4:$F$203,AW3,3))</f>
        <v/>
      </c>
      <c r="AX6" s="554" t="str">
        <f>IF(INDEX(事業所台帳!$B$4:$F$203,AX3,3)="","",INDEX(事業所台帳!$B$4:$F$203,AX3,3))</f>
        <v/>
      </c>
      <c r="AY6" s="554" t="str">
        <f>IF(INDEX(事業所台帳!$B$4:$F$203,AY3,3)="","",INDEX(事業所台帳!$B$4:$F$203,AY3,3))</f>
        <v/>
      </c>
      <c r="AZ6" s="554" t="str">
        <f>IF(INDEX(事業所台帳!$B$4:$F$203,AZ3,3)="","",INDEX(事業所台帳!$B$4:$F$203,AZ3,3))</f>
        <v/>
      </c>
      <c r="BA6" s="554" t="str">
        <f>IF(INDEX(事業所台帳!$B$4:$F$203,BA3,3)="","",INDEX(事業所台帳!$B$4:$F$203,BA3,3))</f>
        <v/>
      </c>
      <c r="BB6" s="554" t="str">
        <f>IF(INDEX(事業所台帳!$B$4:$F$203,BB3,3)="","",INDEX(事業所台帳!$B$4:$F$203,BB3,3))</f>
        <v/>
      </c>
      <c r="BC6" s="554" t="str">
        <f>IF(INDEX(事業所台帳!$B$4:$F$203,BC3,3)="","",INDEX(事業所台帳!$B$4:$F$203,BC3,3))</f>
        <v/>
      </c>
      <c r="BD6" s="554" t="str">
        <f>IF(INDEX(事業所台帳!$B$4:$F$203,BD3,3)="","",INDEX(事業所台帳!$B$4:$F$203,BD3,3))</f>
        <v/>
      </c>
      <c r="BE6" s="554" t="str">
        <f>IF(INDEX(事業所台帳!$B$4:$F$203,BE3,3)="","",INDEX(事業所台帳!$B$4:$F$203,BE3,3))</f>
        <v/>
      </c>
      <c r="BF6" s="554" t="str">
        <f>IF(INDEX(事業所台帳!$B$4:$F$203,BF3,3)="","",INDEX(事業所台帳!$B$4:$F$203,BF3,3))</f>
        <v/>
      </c>
      <c r="BG6" s="554" t="str">
        <f>IF(INDEX(事業所台帳!$B$4:$F$203,BG3,3)="","",INDEX(事業所台帳!$B$4:$F$203,BG3,3))</f>
        <v/>
      </c>
      <c r="BH6" s="554" t="str">
        <f>IF(INDEX(事業所台帳!$B$4:$F$203,BH3,3)="","",INDEX(事業所台帳!$B$4:$F$203,BH3,3))</f>
        <v/>
      </c>
      <c r="BI6" s="554" t="str">
        <f>IF(INDEX(事業所台帳!$B$4:$F$203,BI3,3)="","",INDEX(事業所台帳!$B$4:$F$203,BI3,3))</f>
        <v/>
      </c>
      <c r="BJ6" s="554" t="str">
        <f>IF(INDEX(事業所台帳!$B$4:$F$203,BJ3,3)="","",INDEX(事業所台帳!$B$4:$F$203,BJ3,3))</f>
        <v/>
      </c>
      <c r="BK6" s="554" t="str">
        <f>IF(INDEX(事業所台帳!$B$4:$F$203,BK3,3)="","",INDEX(事業所台帳!$B$4:$F$203,BK3,3))</f>
        <v/>
      </c>
      <c r="BL6" s="554" t="str">
        <f>IF(INDEX(事業所台帳!$B$4:$F$203,BL3,3)="","",INDEX(事業所台帳!$B$4:$F$203,BL3,3))</f>
        <v/>
      </c>
      <c r="BM6" s="554" t="str">
        <f>IF(INDEX(事業所台帳!$B$4:$F$203,BM3,3)="","",INDEX(事業所台帳!$B$4:$F$203,BM3,3))</f>
        <v/>
      </c>
      <c r="BN6" s="554" t="str">
        <f>IF(INDEX(事業所台帳!$B$4:$F$203,BN3,3)="","",INDEX(事業所台帳!$B$4:$F$203,BN3,3))</f>
        <v/>
      </c>
      <c r="BO6" s="554" t="str">
        <f>IF(INDEX(事業所台帳!$B$4:$F$203,BO3,3)="","",INDEX(事業所台帳!$B$4:$F$203,BO3,3))</f>
        <v/>
      </c>
      <c r="BP6" s="554" t="str">
        <f>IF(INDEX(事業所台帳!$B$4:$F$203,BP3,3)="","",INDEX(事業所台帳!$B$4:$F$203,BP3,3))</f>
        <v/>
      </c>
      <c r="BQ6" s="554" t="str">
        <f>IF(INDEX(事業所台帳!$B$4:$F$203,BQ3,3)="","",INDEX(事業所台帳!$B$4:$F$203,BQ3,3))</f>
        <v/>
      </c>
      <c r="BR6" s="554" t="str">
        <f>IF(INDEX(事業所台帳!$B$4:$F$203,BR3,3)="","",INDEX(事業所台帳!$B$4:$F$203,BR3,3))</f>
        <v/>
      </c>
      <c r="BS6" s="554" t="str">
        <f>IF(INDEX(事業所台帳!$B$4:$F$203,BS3,3)="","",INDEX(事業所台帳!$B$4:$F$203,BS3,3))</f>
        <v/>
      </c>
      <c r="BT6" s="554" t="str">
        <f>IF(INDEX(事業所台帳!$B$4:$F$203,BT3,3)="","",INDEX(事業所台帳!$B$4:$F$203,BT3,3))</f>
        <v/>
      </c>
      <c r="BU6" s="554" t="str">
        <f>IF(INDEX(事業所台帳!$B$4:$F$203,BU3,3)="","",INDEX(事業所台帳!$B$4:$F$203,BU3,3))</f>
        <v/>
      </c>
      <c r="BV6" s="554" t="str">
        <f>IF(INDEX(事業所台帳!$B$4:$F$203,BV3,3)="","",INDEX(事業所台帳!$B$4:$F$203,BV3,3))</f>
        <v/>
      </c>
      <c r="BW6" s="554" t="str">
        <f>IF(INDEX(事業所台帳!$B$4:$F$203,BW3,3)="","",INDEX(事業所台帳!$B$4:$F$203,BW3,3))</f>
        <v/>
      </c>
      <c r="BX6" s="554" t="str">
        <f>IF(INDEX(事業所台帳!$B$4:$F$203,BX3,3)="","",INDEX(事業所台帳!$B$4:$F$203,BX3,3))</f>
        <v/>
      </c>
      <c r="BY6" s="554" t="str">
        <f>IF(INDEX(事業所台帳!$B$4:$F$203,BY3,3)="","",INDEX(事業所台帳!$B$4:$F$203,BY3,3))</f>
        <v/>
      </c>
      <c r="BZ6" s="554" t="str">
        <f>IF(INDEX(事業所台帳!$B$4:$F$203,BZ3,3)="","",INDEX(事業所台帳!$B$4:$F$203,BZ3,3))</f>
        <v/>
      </c>
      <c r="CA6" s="554" t="str">
        <f>IF(INDEX(事業所台帳!$B$4:$F$203,CA3,3)="","",INDEX(事業所台帳!$B$4:$F$203,CA3,3))</f>
        <v/>
      </c>
      <c r="CB6" s="554" t="str">
        <f>IF(INDEX(事業所台帳!$B$4:$F$203,CB3,3)="","",INDEX(事業所台帳!$B$4:$F$203,CB3,3))</f>
        <v/>
      </c>
      <c r="CC6" s="554" t="str">
        <f>IF(INDEX(事業所台帳!$B$4:$F$203,CC3,3)="","",INDEX(事業所台帳!$B$4:$F$203,CC3,3))</f>
        <v/>
      </c>
      <c r="CD6" s="554" t="str">
        <f>IF(INDEX(事業所台帳!$B$4:$F$203,CD3,3)="","",INDEX(事業所台帳!$B$4:$F$203,CD3,3))</f>
        <v/>
      </c>
      <c r="CE6" s="554" t="str">
        <f>IF(INDEX(事業所台帳!$B$4:$F$203,CE3,3)="","",INDEX(事業所台帳!$B$4:$F$203,CE3,3))</f>
        <v/>
      </c>
      <c r="CF6" s="554" t="str">
        <f>IF(INDEX(事業所台帳!$B$4:$F$203,CF3,3)="","",INDEX(事業所台帳!$B$4:$F$203,CF3,3))</f>
        <v/>
      </c>
      <c r="CG6" s="554" t="str">
        <f>IF(INDEX(事業所台帳!$B$4:$F$203,CG3,3)="","",INDEX(事業所台帳!$B$4:$F$203,CG3,3))</f>
        <v/>
      </c>
      <c r="CH6" s="554" t="str">
        <f>IF(INDEX(事業所台帳!$B$4:$F$203,CH3,3)="","",INDEX(事業所台帳!$B$4:$F$203,CH3,3))</f>
        <v/>
      </c>
      <c r="CI6" s="554" t="str">
        <f>IF(INDEX(事業所台帳!$B$4:$F$203,CI3,3)="","",INDEX(事業所台帳!$B$4:$F$203,CI3,3))</f>
        <v/>
      </c>
      <c r="CJ6" s="554" t="str">
        <f>IF(INDEX(事業所台帳!$B$4:$F$203,CJ3,3)="","",INDEX(事業所台帳!$B$4:$F$203,CJ3,3))</f>
        <v/>
      </c>
      <c r="CK6" s="554" t="str">
        <f>IF(INDEX(事業所台帳!$B$4:$F$203,CK3,3)="","",INDEX(事業所台帳!$B$4:$F$203,CK3,3))</f>
        <v/>
      </c>
      <c r="CL6" s="554" t="str">
        <f>IF(INDEX(事業所台帳!$B$4:$F$203,CL3,3)="","",INDEX(事業所台帳!$B$4:$F$203,CL3,3))</f>
        <v/>
      </c>
      <c r="CM6" s="554" t="str">
        <f>IF(INDEX(事業所台帳!$B$4:$F$203,CM3,3)="","",INDEX(事業所台帳!$B$4:$F$203,CM3,3))</f>
        <v/>
      </c>
      <c r="CN6" s="554" t="str">
        <f>IF(INDEX(事業所台帳!$B$4:$F$203,CN3,3)="","",INDEX(事業所台帳!$B$4:$F$203,CN3,3))</f>
        <v/>
      </c>
      <c r="CO6" s="554" t="str">
        <f>IF(INDEX(事業所台帳!$B$4:$F$203,CO3,3)="","",INDEX(事業所台帳!$B$4:$F$203,CO3,3))</f>
        <v/>
      </c>
      <c r="CP6" s="554" t="str">
        <f>IF(INDEX(事業所台帳!$B$4:$F$203,CP3,3)="","",INDEX(事業所台帳!$B$4:$F$203,CP3,3))</f>
        <v/>
      </c>
      <c r="CQ6" s="554" t="str">
        <f>IF(INDEX(事業所台帳!$B$4:$F$203,CQ3,3)="","",INDEX(事業所台帳!$B$4:$F$203,CQ3,3))</f>
        <v/>
      </c>
      <c r="CR6" s="554" t="str">
        <f>IF(INDEX(事業所台帳!$B$4:$F$203,CR3,3)="","",INDEX(事業所台帳!$B$4:$F$203,CR3,3))</f>
        <v/>
      </c>
      <c r="CS6" s="554" t="str">
        <f>IF(INDEX(事業所台帳!$B$4:$F$203,CS3,3)="","",INDEX(事業所台帳!$B$4:$F$203,CS3,3))</f>
        <v/>
      </c>
      <c r="CT6" s="554" t="str">
        <f>IF(INDEX(事業所台帳!$B$4:$F$203,CT3,3)="","",INDEX(事業所台帳!$B$4:$F$203,CT3,3))</f>
        <v/>
      </c>
      <c r="CU6" s="554" t="str">
        <f>IF(INDEX(事業所台帳!$B$4:$F$203,CU3,3)="","",INDEX(事業所台帳!$B$4:$F$203,CU3,3))</f>
        <v/>
      </c>
      <c r="CV6" s="554" t="str">
        <f>IF(INDEX(事業所台帳!$B$4:$F$203,CV3,3)="","",INDEX(事業所台帳!$B$4:$F$203,CV3,3))</f>
        <v/>
      </c>
      <c r="CW6" s="554" t="str">
        <f>IF(INDEX(事業所台帳!$B$4:$F$203,CW3,3)="","",INDEX(事業所台帳!$B$4:$F$203,CW3,3))</f>
        <v/>
      </c>
      <c r="CX6" s="554" t="str">
        <f>IF(INDEX(事業所台帳!$B$4:$F$203,CX3,3)="","",INDEX(事業所台帳!$B$4:$F$203,CX3,3))</f>
        <v/>
      </c>
      <c r="CY6" s="554" t="str">
        <f>IF(INDEX(事業所台帳!$B$4:$F$203,CY3,3)="","",INDEX(事業所台帳!$B$4:$F$203,CY3,3))</f>
        <v/>
      </c>
      <c r="CZ6" s="554" t="str">
        <f>IF(INDEX(事業所台帳!$B$4:$F$203,CZ3,3)="","",INDEX(事業所台帳!$B$4:$F$203,CZ3,3))</f>
        <v/>
      </c>
      <c r="DA6" s="554" t="str">
        <f>IF(INDEX(事業所台帳!$B$4:$F$203,DA3,3)="","",INDEX(事業所台帳!$B$4:$F$203,DA3,3))</f>
        <v/>
      </c>
      <c r="DB6" s="554" t="str">
        <f>IF(INDEX(事業所台帳!$B$4:$F$203,DB3,3)="","",INDEX(事業所台帳!$B$4:$F$203,DB3,3))</f>
        <v/>
      </c>
      <c r="DC6" s="554" t="str">
        <f>IF(INDEX(事業所台帳!$B$4:$F$203,DC3,3)="","",INDEX(事業所台帳!$B$4:$F$203,DC3,3))</f>
        <v/>
      </c>
      <c r="DD6" s="554" t="str">
        <f>IF(INDEX(事業所台帳!$B$4:$F$203,DD3,3)="","",INDEX(事業所台帳!$B$4:$F$203,DD3,3))</f>
        <v/>
      </c>
      <c r="DE6" s="554" t="str">
        <f>IF(INDEX(事業所台帳!$B$4:$F$203,DE3,3)="","",INDEX(事業所台帳!$B$4:$F$203,DE3,3))</f>
        <v/>
      </c>
      <c r="DF6" s="554" t="str">
        <f>IF(INDEX(事業所台帳!$B$4:$F$203,DF3,3)="","",INDEX(事業所台帳!$B$4:$F$203,DF3,3))</f>
        <v/>
      </c>
      <c r="DG6" s="554" t="str">
        <f>IF(INDEX(事業所台帳!$B$4:$F$203,DG3,3)="","",INDEX(事業所台帳!$B$4:$F$203,DG3,3))</f>
        <v/>
      </c>
      <c r="DH6" s="554" t="str">
        <f>IF(INDEX(事業所台帳!$B$4:$F$203,DH3,3)="","",INDEX(事業所台帳!$B$4:$F$203,DH3,3))</f>
        <v/>
      </c>
      <c r="DI6" s="554" t="str">
        <f>IF(INDEX(事業所台帳!$B$4:$F$203,DI3,3)="","",INDEX(事業所台帳!$B$4:$F$203,DI3,3))</f>
        <v/>
      </c>
      <c r="DJ6" s="554" t="str">
        <f>IF(INDEX(事業所台帳!$B$4:$F$203,DJ3,3)="","",INDEX(事業所台帳!$B$4:$F$203,DJ3,3))</f>
        <v/>
      </c>
      <c r="DK6" s="554" t="str">
        <f>IF(INDEX(事業所台帳!$B$4:$F$203,DK3,3)="","",INDEX(事業所台帳!$B$4:$F$203,DK3,3))</f>
        <v/>
      </c>
      <c r="DL6" s="554" t="str">
        <f>IF(INDEX(事業所台帳!$B$4:$F$203,DL3,3)="","",INDEX(事業所台帳!$B$4:$F$203,DL3,3))</f>
        <v/>
      </c>
      <c r="DM6" s="554" t="str">
        <f>IF(INDEX(事業所台帳!$B$4:$F$203,DM3,3)="","",INDEX(事業所台帳!$B$4:$F$203,DM3,3))</f>
        <v/>
      </c>
      <c r="DN6" s="554" t="str">
        <f>IF(INDEX(事業所台帳!$B$4:$F$203,DN3,3)="","",INDEX(事業所台帳!$B$4:$F$203,DN3,3))</f>
        <v/>
      </c>
      <c r="DO6" s="554" t="str">
        <f>IF(INDEX(事業所台帳!$B$4:$F$203,DO3,3)="","",INDEX(事業所台帳!$B$4:$F$203,DO3,3))</f>
        <v/>
      </c>
      <c r="DP6" s="554" t="str">
        <f>IF(INDEX(事業所台帳!$B$4:$F$203,DP3,3)="","",INDEX(事業所台帳!$B$4:$F$203,DP3,3))</f>
        <v/>
      </c>
      <c r="DQ6" s="554" t="str">
        <f>IF(INDEX(事業所台帳!$B$4:$F$203,DQ3,3)="","",INDEX(事業所台帳!$B$4:$F$203,DQ3,3))</f>
        <v/>
      </c>
      <c r="DR6" s="554" t="str">
        <f>IF(INDEX(事業所台帳!$B$4:$F$203,DR3,3)="","",INDEX(事業所台帳!$B$4:$F$203,DR3,3))</f>
        <v/>
      </c>
      <c r="DS6" s="554" t="str">
        <f>IF(INDEX(事業所台帳!$B$4:$F$203,DS3,3)="","",INDEX(事業所台帳!$B$4:$F$203,DS3,3))</f>
        <v/>
      </c>
      <c r="DT6" s="554" t="str">
        <f>IF(INDEX(事業所台帳!$B$4:$F$203,DT3,3)="","",INDEX(事業所台帳!$B$4:$F$203,DT3,3))</f>
        <v/>
      </c>
      <c r="DU6" s="554" t="str">
        <f>IF(INDEX(事業所台帳!$B$4:$F$203,DU3,3)="","",INDEX(事業所台帳!$B$4:$F$203,DU3,3))</f>
        <v/>
      </c>
      <c r="DV6" s="554" t="str">
        <f>IF(INDEX(事業所台帳!$B$4:$F$203,DV3,3)="","",INDEX(事業所台帳!$B$4:$F$203,DV3,3))</f>
        <v/>
      </c>
      <c r="DW6" s="554" t="str">
        <f>IF(INDEX(事業所台帳!$B$4:$F$203,DW3,3)="","",INDEX(事業所台帳!$B$4:$F$203,DW3,3))</f>
        <v/>
      </c>
      <c r="DX6" s="554" t="str">
        <f>IF(INDEX(事業所台帳!$B$4:$F$203,DX3,3)="","",INDEX(事業所台帳!$B$4:$F$203,DX3,3))</f>
        <v/>
      </c>
      <c r="DY6" s="554" t="str">
        <f>IF(INDEX(事業所台帳!$B$4:$F$203,DY3,3)="","",INDEX(事業所台帳!$B$4:$F$203,DY3,3))</f>
        <v/>
      </c>
      <c r="DZ6" s="554" t="str">
        <f>IF(INDEX(事業所台帳!$B$4:$F$203,DZ3,3)="","",INDEX(事業所台帳!$B$4:$F$203,DZ3,3))</f>
        <v/>
      </c>
      <c r="EA6" s="554" t="str">
        <f>IF(INDEX(事業所台帳!$B$4:$F$203,EA3,3)="","",INDEX(事業所台帳!$B$4:$F$203,EA3,3))</f>
        <v/>
      </c>
      <c r="EB6" s="554" t="str">
        <f>IF(INDEX(事業所台帳!$B$4:$F$203,EB3,3)="","",INDEX(事業所台帳!$B$4:$F$203,EB3,3))</f>
        <v/>
      </c>
      <c r="EC6" s="554" t="str">
        <f>IF(INDEX(事業所台帳!$B$4:$F$203,EC3,3)="","",INDEX(事業所台帳!$B$4:$F$203,EC3,3))</f>
        <v/>
      </c>
      <c r="ED6" s="554" t="str">
        <f>IF(INDEX(事業所台帳!$B$4:$F$203,ED3,3)="","",INDEX(事業所台帳!$B$4:$F$203,ED3,3))</f>
        <v/>
      </c>
      <c r="EE6" s="554" t="str">
        <f>IF(INDEX(事業所台帳!$B$4:$F$203,EE3,3)="","",INDEX(事業所台帳!$B$4:$F$203,EE3,3))</f>
        <v/>
      </c>
      <c r="EF6" s="554" t="str">
        <f>IF(INDEX(事業所台帳!$B$4:$F$203,EF3,3)="","",INDEX(事業所台帳!$B$4:$F$203,EF3,3))</f>
        <v/>
      </c>
      <c r="EG6" s="554" t="str">
        <f>IF(INDEX(事業所台帳!$B$4:$F$203,EG3,3)="","",INDEX(事業所台帳!$B$4:$F$203,EG3,3))</f>
        <v/>
      </c>
      <c r="EH6" s="554" t="str">
        <f>IF(INDEX(事業所台帳!$B$4:$F$203,EH3,3)="","",INDEX(事業所台帳!$B$4:$F$203,EH3,3))</f>
        <v/>
      </c>
      <c r="EI6" s="554" t="str">
        <f>IF(INDEX(事業所台帳!$B$4:$F$203,EI3,3)="","",INDEX(事業所台帳!$B$4:$F$203,EI3,3))</f>
        <v/>
      </c>
      <c r="EJ6" s="554" t="str">
        <f>IF(INDEX(事業所台帳!$B$4:$F$203,EJ3,3)="","",INDEX(事業所台帳!$B$4:$F$203,EJ3,3))</f>
        <v/>
      </c>
      <c r="EK6" s="554" t="str">
        <f>IF(INDEX(事業所台帳!$B$4:$F$203,EK3,3)="","",INDEX(事業所台帳!$B$4:$F$203,EK3,3))</f>
        <v/>
      </c>
      <c r="EL6" s="554" t="str">
        <f>IF(INDEX(事業所台帳!$B$4:$F$203,EL3,3)="","",INDEX(事業所台帳!$B$4:$F$203,EL3,3))</f>
        <v/>
      </c>
      <c r="EM6" s="554" t="str">
        <f>IF(INDEX(事業所台帳!$B$4:$F$203,EM3,3)="","",INDEX(事業所台帳!$B$4:$F$203,EM3,3))</f>
        <v/>
      </c>
      <c r="EN6" s="554" t="str">
        <f>IF(INDEX(事業所台帳!$B$4:$F$203,EN3,3)="","",INDEX(事業所台帳!$B$4:$F$203,EN3,3))</f>
        <v/>
      </c>
      <c r="EO6" s="554" t="str">
        <f>IF(INDEX(事業所台帳!$B$4:$F$203,EO3,3)="","",INDEX(事業所台帳!$B$4:$F$203,EO3,3))</f>
        <v/>
      </c>
      <c r="EP6" s="554" t="str">
        <f>IF(INDEX(事業所台帳!$B$4:$F$203,EP3,3)="","",INDEX(事業所台帳!$B$4:$F$203,EP3,3))</f>
        <v/>
      </c>
      <c r="EQ6" s="554" t="str">
        <f>IF(INDEX(事業所台帳!$B$4:$F$203,EQ3,3)="","",INDEX(事業所台帳!$B$4:$F$203,EQ3,3))</f>
        <v/>
      </c>
      <c r="ER6" s="554" t="str">
        <f>IF(INDEX(事業所台帳!$B$4:$F$203,ER3,3)="","",INDEX(事業所台帳!$B$4:$F$203,ER3,3))</f>
        <v/>
      </c>
      <c r="ES6" s="554" t="str">
        <f>IF(INDEX(事業所台帳!$B$4:$F$203,ES3,3)="","",INDEX(事業所台帳!$B$4:$F$203,ES3,3))</f>
        <v/>
      </c>
      <c r="ET6" s="554" t="str">
        <f>IF(INDEX(事業所台帳!$B$4:$F$203,ET3,3)="","",INDEX(事業所台帳!$B$4:$F$203,ET3,3))</f>
        <v/>
      </c>
      <c r="EU6" s="554" t="str">
        <f>IF(INDEX(事業所台帳!$B$4:$F$203,EU3,3)="","",INDEX(事業所台帳!$B$4:$F$203,EU3,3))</f>
        <v/>
      </c>
      <c r="EV6" s="554" t="str">
        <f>IF(INDEX(事業所台帳!$B$4:$F$203,EV3,3)="","",INDEX(事業所台帳!$B$4:$F$203,EV3,3))</f>
        <v/>
      </c>
      <c r="EW6" s="554" t="str">
        <f>IF(INDEX(事業所台帳!$B$4:$F$203,EW3,3)="","",INDEX(事業所台帳!$B$4:$F$203,EW3,3))</f>
        <v/>
      </c>
      <c r="EX6" s="554" t="str">
        <f>IF(INDEX(事業所台帳!$B$4:$F$203,EX3,3)="","",INDEX(事業所台帳!$B$4:$F$203,EX3,3))</f>
        <v/>
      </c>
      <c r="EY6" s="554" t="str">
        <f>IF(INDEX(事業所台帳!$B$4:$F$203,EY3,3)="","",INDEX(事業所台帳!$B$4:$F$203,EY3,3))</f>
        <v/>
      </c>
      <c r="EZ6" s="554" t="str">
        <f>IF(INDEX(事業所台帳!$B$4:$F$203,EZ3,3)="","",INDEX(事業所台帳!$B$4:$F$203,EZ3,3))</f>
        <v/>
      </c>
      <c r="FA6" s="554" t="str">
        <f>IF(INDEX(事業所台帳!$B$4:$F$203,FA3,3)="","",INDEX(事業所台帳!$B$4:$F$203,FA3,3))</f>
        <v/>
      </c>
      <c r="FB6" s="554" t="str">
        <f>IF(INDEX(事業所台帳!$B$4:$F$203,FB3,3)="","",INDEX(事業所台帳!$B$4:$F$203,FB3,3))</f>
        <v/>
      </c>
      <c r="FC6" s="554" t="str">
        <f>IF(INDEX(事業所台帳!$B$4:$F$203,FC3,3)="","",INDEX(事業所台帳!$B$4:$F$203,FC3,3))</f>
        <v/>
      </c>
      <c r="FD6" s="554" t="str">
        <f>IF(INDEX(事業所台帳!$B$4:$F$203,FD3,3)="","",INDEX(事業所台帳!$B$4:$F$203,FD3,3))</f>
        <v/>
      </c>
      <c r="FE6" s="554" t="str">
        <f>IF(INDEX(事業所台帳!$B$4:$F$203,FE3,3)="","",INDEX(事業所台帳!$B$4:$F$203,FE3,3))</f>
        <v/>
      </c>
      <c r="FF6" s="554" t="str">
        <f>IF(INDEX(事業所台帳!$B$4:$F$203,FF3,3)="","",INDEX(事業所台帳!$B$4:$F$203,FF3,3))</f>
        <v/>
      </c>
      <c r="FG6" s="554" t="str">
        <f>IF(INDEX(事業所台帳!$B$4:$F$203,FG3,3)="","",INDEX(事業所台帳!$B$4:$F$203,FG3,3))</f>
        <v/>
      </c>
      <c r="FH6" s="554" t="str">
        <f>IF(INDEX(事業所台帳!$B$4:$F$203,FH3,3)="","",INDEX(事業所台帳!$B$4:$F$203,FH3,3))</f>
        <v/>
      </c>
      <c r="FI6" s="554" t="str">
        <f>IF(INDEX(事業所台帳!$B$4:$F$203,FI3,3)="","",INDEX(事業所台帳!$B$4:$F$203,FI3,3))</f>
        <v/>
      </c>
      <c r="FJ6" s="554" t="str">
        <f>IF(INDEX(事業所台帳!$B$4:$F$203,FJ3,3)="","",INDEX(事業所台帳!$B$4:$F$203,FJ3,3))</f>
        <v/>
      </c>
      <c r="FK6" s="554" t="str">
        <f>IF(INDEX(事業所台帳!$B$4:$F$203,FK3,3)="","",INDEX(事業所台帳!$B$4:$F$203,FK3,3))</f>
        <v/>
      </c>
      <c r="FL6" s="554" t="str">
        <f>IF(INDEX(事業所台帳!$B$4:$F$203,FL3,3)="","",INDEX(事業所台帳!$B$4:$F$203,FL3,3))</f>
        <v/>
      </c>
      <c r="FM6" s="554" t="str">
        <f>IF(INDEX(事業所台帳!$B$4:$F$203,FM3,3)="","",INDEX(事業所台帳!$B$4:$F$203,FM3,3))</f>
        <v/>
      </c>
      <c r="FN6" s="554" t="str">
        <f>IF(INDEX(事業所台帳!$B$4:$F$203,FN3,3)="","",INDEX(事業所台帳!$B$4:$F$203,FN3,3))</f>
        <v/>
      </c>
      <c r="FO6" s="554" t="str">
        <f>IF(INDEX(事業所台帳!$B$4:$F$203,FO3,3)="","",INDEX(事業所台帳!$B$4:$F$203,FO3,3))</f>
        <v/>
      </c>
      <c r="FP6" s="554" t="str">
        <f>IF(INDEX(事業所台帳!$B$4:$F$203,FP3,3)="","",INDEX(事業所台帳!$B$4:$F$203,FP3,3))</f>
        <v/>
      </c>
      <c r="FQ6" s="554" t="str">
        <f>IF(INDEX(事業所台帳!$B$4:$F$203,FQ3,3)="","",INDEX(事業所台帳!$B$4:$F$203,FQ3,3))</f>
        <v/>
      </c>
      <c r="FR6" s="554" t="str">
        <f>IF(INDEX(事業所台帳!$B$4:$F$203,FR3,3)="","",INDEX(事業所台帳!$B$4:$F$203,FR3,3))</f>
        <v/>
      </c>
      <c r="FS6" s="554" t="str">
        <f>IF(INDEX(事業所台帳!$B$4:$F$203,FS3,3)="","",INDEX(事業所台帳!$B$4:$F$203,FS3,3))</f>
        <v/>
      </c>
      <c r="FT6" s="554" t="str">
        <f>IF(INDEX(事業所台帳!$B$4:$F$203,FT3,3)="","",INDEX(事業所台帳!$B$4:$F$203,FT3,3))</f>
        <v/>
      </c>
      <c r="FU6" s="554" t="str">
        <f>IF(INDEX(事業所台帳!$B$4:$F$203,FU3,3)="","",INDEX(事業所台帳!$B$4:$F$203,FU3,3))</f>
        <v/>
      </c>
      <c r="FV6" s="554" t="str">
        <f>IF(INDEX(事業所台帳!$B$4:$F$203,FV3,3)="","",INDEX(事業所台帳!$B$4:$F$203,FV3,3))</f>
        <v/>
      </c>
      <c r="FW6" s="554" t="str">
        <f>IF(INDEX(事業所台帳!$B$4:$F$203,FW3,3)="","",INDEX(事業所台帳!$B$4:$F$203,FW3,3))</f>
        <v/>
      </c>
      <c r="FX6" s="554" t="str">
        <f>IF(INDEX(事業所台帳!$B$4:$F$203,FX3,3)="","",INDEX(事業所台帳!$B$4:$F$203,FX3,3))</f>
        <v/>
      </c>
      <c r="FY6" s="554" t="str">
        <f>IF(INDEX(事業所台帳!$B$4:$F$203,FY3,3)="","",INDEX(事業所台帳!$B$4:$F$203,FY3,3))</f>
        <v/>
      </c>
      <c r="FZ6" s="554" t="str">
        <f>IF(INDEX(事業所台帳!$B$4:$F$203,FZ3,3)="","",INDEX(事業所台帳!$B$4:$F$203,FZ3,3))</f>
        <v/>
      </c>
      <c r="GA6" s="554" t="str">
        <f>IF(INDEX(事業所台帳!$B$4:$F$203,GA3,3)="","",INDEX(事業所台帳!$B$4:$F$203,GA3,3))</f>
        <v/>
      </c>
      <c r="GB6" s="554" t="str">
        <f>IF(INDEX(事業所台帳!$B$4:$F$203,GB3,3)="","",INDEX(事業所台帳!$B$4:$F$203,GB3,3))</f>
        <v/>
      </c>
      <c r="GC6" s="554" t="str">
        <f>IF(INDEX(事業所台帳!$B$4:$F$203,GC3,3)="","",INDEX(事業所台帳!$B$4:$F$203,GC3,3))</f>
        <v/>
      </c>
      <c r="GD6" s="554" t="str">
        <f>IF(INDEX(事業所台帳!$B$4:$F$203,GD3,3)="","",INDEX(事業所台帳!$B$4:$F$203,GD3,3))</f>
        <v/>
      </c>
      <c r="GE6" s="554" t="str">
        <f>IF(INDEX(事業所台帳!$B$4:$F$203,GE3,3)="","",INDEX(事業所台帳!$B$4:$F$203,GE3,3))</f>
        <v/>
      </c>
      <c r="GF6" s="554" t="str">
        <f>IF(INDEX(事業所台帳!$B$4:$F$203,GF3,3)="","",INDEX(事業所台帳!$B$4:$F$203,GF3,3))</f>
        <v/>
      </c>
      <c r="GG6" s="554" t="str">
        <f>IF(INDEX(事業所台帳!$B$4:$F$203,GG3,3)="","",INDEX(事業所台帳!$B$4:$F$203,GG3,3))</f>
        <v/>
      </c>
      <c r="GH6" s="554" t="str">
        <f>IF(INDEX(事業所台帳!$B$4:$F$203,GH3,3)="","",INDEX(事業所台帳!$B$4:$F$203,GH3,3))</f>
        <v/>
      </c>
      <c r="GI6" s="554" t="str">
        <f>IF(INDEX(事業所台帳!$B$4:$F$203,GI3,3)="","",INDEX(事業所台帳!$B$4:$F$203,GI3,3))</f>
        <v/>
      </c>
      <c r="GJ6" s="554" t="str">
        <f>IF(INDEX(事業所台帳!$B$4:$F$203,GJ3,3)="","",INDEX(事業所台帳!$B$4:$F$203,GJ3,3))</f>
        <v/>
      </c>
      <c r="GK6" s="554" t="str">
        <f>IF(INDEX(事業所台帳!$B$4:$F$203,GK3,3)="","",INDEX(事業所台帳!$B$4:$F$203,GK3,3))</f>
        <v/>
      </c>
      <c r="GL6" s="554" t="str">
        <f>IF(INDEX(事業所台帳!$B$4:$F$203,GL3,3)="","",INDEX(事業所台帳!$B$4:$F$203,GL3,3))</f>
        <v/>
      </c>
      <c r="GM6" s="554" t="str">
        <f>IF(INDEX(事業所台帳!$B$4:$F$203,GM3,3)="","",INDEX(事業所台帳!$B$4:$F$203,GM3,3))</f>
        <v/>
      </c>
      <c r="GN6" s="554" t="str">
        <f>IF(INDEX(事業所台帳!$B$4:$F$203,GN3,3)="","",INDEX(事業所台帳!$B$4:$F$203,GN3,3))</f>
        <v/>
      </c>
      <c r="GO6" s="554" t="str">
        <f>IF(INDEX(事業所台帳!$B$4:$F$203,GO3,3)="","",INDEX(事業所台帳!$B$4:$F$203,GO3,3))</f>
        <v/>
      </c>
      <c r="GP6" s="554" t="str">
        <f>IF(INDEX(事業所台帳!$B$4:$F$203,GP3,3)="","",INDEX(事業所台帳!$B$4:$F$203,GP3,3))</f>
        <v/>
      </c>
      <c r="GQ6" s="554" t="str">
        <f>IF(INDEX(事業所台帳!$B$4:$F$203,GQ3,3)="","",INDEX(事業所台帳!$B$4:$F$203,GQ3,3))</f>
        <v/>
      </c>
      <c r="GR6" s="554" t="str">
        <f>IF(INDEX(事業所台帳!$B$4:$F$203,GR3,3)="","",INDEX(事業所台帳!$B$4:$F$203,GR3,3))</f>
        <v/>
      </c>
      <c r="GS6" s="554" t="str">
        <f>IF(INDEX(事業所台帳!$B$4:$F$203,GS3,3)="","",INDEX(事業所台帳!$B$4:$F$203,GS3,3))</f>
        <v/>
      </c>
      <c r="GT6" s="554" t="str">
        <f>IF(INDEX(事業所台帳!$B$4:$F$203,GT3,3)="","",INDEX(事業所台帳!$B$4:$F$203,GT3,3))</f>
        <v/>
      </c>
      <c r="GU6" s="555" t="str">
        <f>IF(INDEX(事業所台帳!$B$4:$F$203,GU3,3)="","",INDEX(事業所台帳!$B$4:$F$203,GU3,3))</f>
        <v/>
      </c>
    </row>
    <row r="7" spans="1:203" s="7" customFormat="1" ht="23.25" customHeight="1" thickBot="1">
      <c r="A7" s="1100" t="s">
        <v>39</v>
      </c>
      <c r="B7" s="1101"/>
      <c r="C7" s="557">
        <f>SUM(事業所台帳!E4:E203)</f>
        <v>0</v>
      </c>
      <c r="D7" s="554" t="str">
        <f>IF(INDEX(事業所台帳!$B$4:$F$203,D3,4)="","",INDEX(事業所台帳!$B$4:$F$203,D3,4))</f>
        <v/>
      </c>
      <c r="E7" s="554" t="str">
        <f>IF(INDEX(事業所台帳!$B$4:$F$203,E3,4)="","",INDEX(事業所台帳!$B$4:$F$203,E3,4))</f>
        <v/>
      </c>
      <c r="F7" s="554" t="str">
        <f>IF(INDEX(事業所台帳!$B$4:$F$203,F3,4)="","",INDEX(事業所台帳!$B$4:$F$203,F3,4))</f>
        <v/>
      </c>
      <c r="G7" s="554" t="str">
        <f>IF(INDEX(事業所台帳!$B$4:$F$203,G3,4)="","",INDEX(事業所台帳!$B$4:$F$203,G3,4))</f>
        <v/>
      </c>
      <c r="H7" s="554" t="str">
        <f>IF(INDEX(事業所台帳!$B$4:$F$203,H3,4)="","",INDEX(事業所台帳!$B$4:$F$203,H3,4))</f>
        <v/>
      </c>
      <c r="I7" s="554" t="str">
        <f>IF(INDEX(事業所台帳!$B$4:$F$203,I3,4)="","",INDEX(事業所台帳!$B$4:$F$203,I3,4))</f>
        <v/>
      </c>
      <c r="J7" s="554" t="str">
        <f>IF(INDEX(事業所台帳!$B$4:$F$203,J3,4)="","",INDEX(事業所台帳!$B$4:$F$203,J3,4))</f>
        <v/>
      </c>
      <c r="K7" s="554" t="str">
        <f>IF(INDEX(事業所台帳!$B$4:$F$203,K3,4)="","",INDEX(事業所台帳!$B$4:$F$203,K3,4))</f>
        <v/>
      </c>
      <c r="L7" s="554" t="str">
        <f>IF(INDEX(事業所台帳!$B$4:$F$203,L3,4)="","",INDEX(事業所台帳!$B$4:$F$203,L3,4))</f>
        <v/>
      </c>
      <c r="M7" s="554" t="str">
        <f>IF(INDEX(事業所台帳!$B$4:$F$203,M3,4)="","",INDEX(事業所台帳!$B$4:$F$203,M3,4))</f>
        <v/>
      </c>
      <c r="N7" s="554" t="str">
        <f>IF(INDEX(事業所台帳!$B$4:$F$203,N3,4)="","",INDEX(事業所台帳!$B$4:$F$203,N3,4))</f>
        <v/>
      </c>
      <c r="O7" s="554" t="str">
        <f>IF(INDEX(事業所台帳!$B$4:$F$203,O3,4)="","",INDEX(事業所台帳!$B$4:$F$203,O3,4))</f>
        <v/>
      </c>
      <c r="P7" s="554" t="str">
        <f>IF(INDEX(事業所台帳!$B$4:$F$203,P3,4)="","",INDEX(事業所台帳!$B$4:$F$203,P3,4))</f>
        <v/>
      </c>
      <c r="Q7" s="554" t="str">
        <f>IF(INDEX(事業所台帳!$B$4:$F$203,Q3,4)="","",INDEX(事業所台帳!$B$4:$F$203,Q3,4))</f>
        <v/>
      </c>
      <c r="R7" s="554" t="str">
        <f>IF(INDEX(事業所台帳!$B$4:$F$203,R3,4)="","",INDEX(事業所台帳!$B$4:$F$203,R3,4))</f>
        <v/>
      </c>
      <c r="S7" s="554" t="str">
        <f>IF(INDEX(事業所台帳!$B$4:$F$203,S3,4)="","",INDEX(事業所台帳!$B$4:$F$203,S3,4))</f>
        <v/>
      </c>
      <c r="T7" s="554" t="str">
        <f>IF(INDEX(事業所台帳!$B$4:$F$203,T3,4)="","",INDEX(事業所台帳!$B$4:$F$203,T3,4))</f>
        <v/>
      </c>
      <c r="U7" s="554" t="str">
        <f>IF(INDEX(事業所台帳!$B$4:$F$203,U3,4)="","",INDEX(事業所台帳!$B$4:$F$203,U3,4))</f>
        <v/>
      </c>
      <c r="V7" s="554" t="str">
        <f>IF(INDEX(事業所台帳!$B$4:$F$203,V3,4)="","",INDEX(事業所台帳!$B$4:$F$203,V3,4))</f>
        <v/>
      </c>
      <c r="W7" s="554" t="str">
        <f>IF(INDEX(事業所台帳!$B$4:$F$203,W3,4)="","",INDEX(事業所台帳!$B$4:$F$203,W3,4))</f>
        <v/>
      </c>
      <c r="X7" s="554" t="str">
        <f>IF(INDEX(事業所台帳!$B$4:$F$203,X3,4)="","",INDEX(事業所台帳!$B$4:$F$203,X3,4))</f>
        <v/>
      </c>
      <c r="Y7" s="554" t="str">
        <f>IF(INDEX(事業所台帳!$B$4:$F$203,Y3,4)="","",INDEX(事業所台帳!$B$4:$F$203,Y3,4))</f>
        <v/>
      </c>
      <c r="Z7" s="554" t="str">
        <f>IF(INDEX(事業所台帳!$B$4:$F$203,Z3,4)="","",INDEX(事業所台帳!$B$4:$F$203,Z3,4))</f>
        <v/>
      </c>
      <c r="AA7" s="554" t="str">
        <f>IF(INDEX(事業所台帳!$B$4:$F$203,AA3,4)="","",INDEX(事業所台帳!$B$4:$F$203,AA3,4))</f>
        <v/>
      </c>
      <c r="AB7" s="554" t="str">
        <f>IF(INDEX(事業所台帳!$B$4:$F$203,AB3,4)="","",INDEX(事業所台帳!$B$4:$F$203,AB3,4))</f>
        <v/>
      </c>
      <c r="AC7" s="554" t="str">
        <f>IF(INDEX(事業所台帳!$B$4:$F$203,AC3,4)="","",INDEX(事業所台帳!$B$4:$F$203,AC3,4))</f>
        <v/>
      </c>
      <c r="AD7" s="554" t="str">
        <f>IF(INDEX(事業所台帳!$B$4:$F$203,AD3,4)="","",INDEX(事業所台帳!$B$4:$F$203,AD3,4))</f>
        <v/>
      </c>
      <c r="AE7" s="554" t="str">
        <f>IF(INDEX(事業所台帳!$B$4:$F$203,AE3,4)="","",INDEX(事業所台帳!$B$4:$F$203,AE3,4))</f>
        <v/>
      </c>
      <c r="AF7" s="554" t="str">
        <f>IF(INDEX(事業所台帳!$B$4:$F$203,AF3,4)="","",INDEX(事業所台帳!$B$4:$F$203,AF3,4))</f>
        <v/>
      </c>
      <c r="AG7" s="554" t="str">
        <f>IF(INDEX(事業所台帳!$B$4:$F$203,AG3,4)="","",INDEX(事業所台帳!$B$4:$F$203,AG3,4))</f>
        <v/>
      </c>
      <c r="AH7" s="554" t="str">
        <f>IF(INDEX(事業所台帳!$B$4:$F$203,AH3,4)="","",INDEX(事業所台帳!$B$4:$F$203,AH3,4))</f>
        <v/>
      </c>
      <c r="AI7" s="554" t="str">
        <f>IF(INDEX(事業所台帳!$B$4:$F$203,AI3,4)="","",INDEX(事業所台帳!$B$4:$F$203,AI3,4))</f>
        <v/>
      </c>
      <c r="AJ7" s="554" t="str">
        <f>IF(INDEX(事業所台帳!$B$4:$F$203,AJ3,4)="","",INDEX(事業所台帳!$B$4:$F$203,AJ3,4))</f>
        <v/>
      </c>
      <c r="AK7" s="554" t="str">
        <f>IF(INDEX(事業所台帳!$B$4:$F$203,AK3,4)="","",INDEX(事業所台帳!$B$4:$F$203,AK3,4))</f>
        <v/>
      </c>
      <c r="AL7" s="554" t="str">
        <f>IF(INDEX(事業所台帳!$B$4:$F$203,AL3,4)="","",INDEX(事業所台帳!$B$4:$F$203,AL3,4))</f>
        <v/>
      </c>
      <c r="AM7" s="554" t="str">
        <f>IF(INDEX(事業所台帳!$B$4:$F$203,AM3,4)="","",INDEX(事業所台帳!$B$4:$F$203,AM3,4))</f>
        <v/>
      </c>
      <c r="AN7" s="554" t="str">
        <f>IF(INDEX(事業所台帳!$B$4:$F$203,AN3,4)="","",INDEX(事業所台帳!$B$4:$F$203,AN3,4))</f>
        <v/>
      </c>
      <c r="AO7" s="554" t="str">
        <f>IF(INDEX(事業所台帳!$B$4:$F$203,AO3,4)="","",INDEX(事業所台帳!$B$4:$F$203,AO3,4))</f>
        <v/>
      </c>
      <c r="AP7" s="554" t="str">
        <f>IF(INDEX(事業所台帳!$B$4:$F$203,AP3,4)="","",INDEX(事業所台帳!$B$4:$F$203,AP3,4))</f>
        <v/>
      </c>
      <c r="AQ7" s="554" t="str">
        <f>IF(INDEX(事業所台帳!$B$4:$F$203,AQ3,4)="","",INDEX(事業所台帳!$B$4:$F$203,AQ3,4))</f>
        <v/>
      </c>
      <c r="AR7" s="554" t="str">
        <f>IF(INDEX(事業所台帳!$B$4:$F$203,AR3,4)="","",INDEX(事業所台帳!$B$4:$F$203,AR3,4))</f>
        <v/>
      </c>
      <c r="AS7" s="554" t="str">
        <f>IF(INDEX(事業所台帳!$B$4:$F$203,AS3,4)="","",INDEX(事業所台帳!$B$4:$F$203,AS3,4))</f>
        <v/>
      </c>
      <c r="AT7" s="554" t="str">
        <f>IF(INDEX(事業所台帳!$B$4:$F$203,AT3,4)="","",INDEX(事業所台帳!$B$4:$F$203,AT3,4))</f>
        <v/>
      </c>
      <c r="AU7" s="554" t="str">
        <f>IF(INDEX(事業所台帳!$B$4:$F$203,AU3,4)="","",INDEX(事業所台帳!$B$4:$F$203,AU3,4))</f>
        <v/>
      </c>
      <c r="AV7" s="554" t="str">
        <f>IF(INDEX(事業所台帳!$B$4:$F$203,AV3,4)="","",INDEX(事業所台帳!$B$4:$F$203,AV3,4))</f>
        <v/>
      </c>
      <c r="AW7" s="554" t="str">
        <f>IF(INDEX(事業所台帳!$B$4:$F$203,AW3,4)="","",INDEX(事業所台帳!$B$4:$F$203,AW3,4))</f>
        <v/>
      </c>
      <c r="AX7" s="554" t="str">
        <f>IF(INDEX(事業所台帳!$B$4:$F$203,AX3,4)="","",INDEX(事業所台帳!$B$4:$F$203,AX3,4))</f>
        <v/>
      </c>
      <c r="AY7" s="554" t="str">
        <f>IF(INDEX(事業所台帳!$B$4:$F$203,AY3,4)="","",INDEX(事業所台帳!$B$4:$F$203,AY3,4))</f>
        <v/>
      </c>
      <c r="AZ7" s="554" t="str">
        <f>IF(INDEX(事業所台帳!$B$4:$F$203,AZ3,4)="","",INDEX(事業所台帳!$B$4:$F$203,AZ3,4))</f>
        <v/>
      </c>
      <c r="BA7" s="554" t="str">
        <f>IF(INDEX(事業所台帳!$B$4:$F$203,BA3,4)="","",INDEX(事業所台帳!$B$4:$F$203,BA3,4))</f>
        <v/>
      </c>
      <c r="BB7" s="554" t="str">
        <f>IF(INDEX(事業所台帳!$B$4:$F$203,BB3,4)="","",INDEX(事業所台帳!$B$4:$F$203,BB3,4))</f>
        <v/>
      </c>
      <c r="BC7" s="554" t="str">
        <f>IF(INDEX(事業所台帳!$B$4:$F$203,BC3,4)="","",INDEX(事業所台帳!$B$4:$F$203,BC3,4))</f>
        <v/>
      </c>
      <c r="BD7" s="554" t="str">
        <f>IF(INDEX(事業所台帳!$B$4:$F$203,BD3,4)="","",INDEX(事業所台帳!$B$4:$F$203,BD3,4))</f>
        <v/>
      </c>
      <c r="BE7" s="554" t="str">
        <f>IF(INDEX(事業所台帳!$B$4:$F$203,BE3,4)="","",INDEX(事業所台帳!$B$4:$F$203,BE3,4))</f>
        <v/>
      </c>
      <c r="BF7" s="554" t="str">
        <f>IF(INDEX(事業所台帳!$B$4:$F$203,BF3,4)="","",INDEX(事業所台帳!$B$4:$F$203,BF3,4))</f>
        <v/>
      </c>
      <c r="BG7" s="554" t="str">
        <f>IF(INDEX(事業所台帳!$B$4:$F$203,BG3,4)="","",INDEX(事業所台帳!$B$4:$F$203,BG3,4))</f>
        <v/>
      </c>
      <c r="BH7" s="554" t="str">
        <f>IF(INDEX(事業所台帳!$B$4:$F$203,BH3,4)="","",INDEX(事業所台帳!$B$4:$F$203,BH3,4))</f>
        <v/>
      </c>
      <c r="BI7" s="554" t="str">
        <f>IF(INDEX(事業所台帳!$B$4:$F$203,BI3,4)="","",INDEX(事業所台帳!$B$4:$F$203,BI3,4))</f>
        <v/>
      </c>
      <c r="BJ7" s="554" t="str">
        <f>IF(INDEX(事業所台帳!$B$4:$F$203,BJ3,4)="","",INDEX(事業所台帳!$B$4:$F$203,BJ3,4))</f>
        <v/>
      </c>
      <c r="BK7" s="554" t="str">
        <f>IF(INDEX(事業所台帳!$B$4:$F$203,BK3,4)="","",INDEX(事業所台帳!$B$4:$F$203,BK3,4))</f>
        <v/>
      </c>
      <c r="BL7" s="554" t="str">
        <f>IF(INDEX(事業所台帳!$B$4:$F$203,BL3,4)="","",INDEX(事業所台帳!$B$4:$F$203,BL3,4))</f>
        <v/>
      </c>
      <c r="BM7" s="554" t="str">
        <f>IF(INDEX(事業所台帳!$B$4:$F$203,BM3,4)="","",INDEX(事業所台帳!$B$4:$F$203,BM3,4))</f>
        <v/>
      </c>
      <c r="BN7" s="554" t="str">
        <f>IF(INDEX(事業所台帳!$B$4:$F$203,BN3,4)="","",INDEX(事業所台帳!$B$4:$F$203,BN3,4))</f>
        <v/>
      </c>
      <c r="BO7" s="554" t="str">
        <f>IF(INDEX(事業所台帳!$B$4:$F$203,BO3,4)="","",INDEX(事業所台帳!$B$4:$F$203,BO3,4))</f>
        <v/>
      </c>
      <c r="BP7" s="554" t="str">
        <f>IF(INDEX(事業所台帳!$B$4:$F$203,BP3,4)="","",INDEX(事業所台帳!$B$4:$F$203,BP3,4))</f>
        <v/>
      </c>
      <c r="BQ7" s="554" t="str">
        <f>IF(INDEX(事業所台帳!$B$4:$F$203,BQ3,4)="","",INDEX(事業所台帳!$B$4:$F$203,BQ3,4))</f>
        <v/>
      </c>
      <c r="BR7" s="554" t="str">
        <f>IF(INDEX(事業所台帳!$B$4:$F$203,BR3,4)="","",INDEX(事業所台帳!$B$4:$F$203,BR3,4))</f>
        <v/>
      </c>
      <c r="BS7" s="554" t="str">
        <f>IF(INDEX(事業所台帳!$B$4:$F$203,BS3,4)="","",INDEX(事業所台帳!$B$4:$F$203,BS3,4))</f>
        <v/>
      </c>
      <c r="BT7" s="554" t="str">
        <f>IF(INDEX(事業所台帳!$B$4:$F$203,BT3,4)="","",INDEX(事業所台帳!$B$4:$F$203,BT3,4))</f>
        <v/>
      </c>
      <c r="BU7" s="554" t="str">
        <f>IF(INDEX(事業所台帳!$B$4:$F$203,BU3,4)="","",INDEX(事業所台帳!$B$4:$F$203,BU3,4))</f>
        <v/>
      </c>
      <c r="BV7" s="554" t="str">
        <f>IF(INDEX(事業所台帳!$B$4:$F$203,BV3,4)="","",INDEX(事業所台帳!$B$4:$F$203,BV3,4))</f>
        <v/>
      </c>
      <c r="BW7" s="554" t="str">
        <f>IF(INDEX(事業所台帳!$B$4:$F$203,BW3,4)="","",INDEX(事業所台帳!$B$4:$F$203,BW3,4))</f>
        <v/>
      </c>
      <c r="BX7" s="554" t="str">
        <f>IF(INDEX(事業所台帳!$B$4:$F$203,BX3,4)="","",INDEX(事業所台帳!$B$4:$F$203,BX3,4))</f>
        <v/>
      </c>
      <c r="BY7" s="554" t="str">
        <f>IF(INDEX(事業所台帳!$B$4:$F$203,BY3,4)="","",INDEX(事業所台帳!$B$4:$F$203,BY3,4))</f>
        <v/>
      </c>
      <c r="BZ7" s="554" t="str">
        <f>IF(INDEX(事業所台帳!$B$4:$F$203,BZ3,4)="","",INDEX(事業所台帳!$B$4:$F$203,BZ3,4))</f>
        <v/>
      </c>
      <c r="CA7" s="554" t="str">
        <f>IF(INDEX(事業所台帳!$B$4:$F$203,CA3,4)="","",INDEX(事業所台帳!$B$4:$F$203,CA3,4))</f>
        <v/>
      </c>
      <c r="CB7" s="554" t="str">
        <f>IF(INDEX(事業所台帳!$B$4:$F$203,CB3,4)="","",INDEX(事業所台帳!$B$4:$F$203,CB3,4))</f>
        <v/>
      </c>
      <c r="CC7" s="554" t="str">
        <f>IF(INDEX(事業所台帳!$B$4:$F$203,CC3,4)="","",INDEX(事業所台帳!$B$4:$F$203,CC3,4))</f>
        <v/>
      </c>
      <c r="CD7" s="554" t="str">
        <f>IF(INDEX(事業所台帳!$B$4:$F$203,CD3,4)="","",INDEX(事業所台帳!$B$4:$F$203,CD3,4))</f>
        <v/>
      </c>
      <c r="CE7" s="554" t="str">
        <f>IF(INDEX(事業所台帳!$B$4:$F$203,CE3,4)="","",INDEX(事業所台帳!$B$4:$F$203,CE3,4))</f>
        <v/>
      </c>
      <c r="CF7" s="554" t="str">
        <f>IF(INDEX(事業所台帳!$B$4:$F$203,CF3,4)="","",INDEX(事業所台帳!$B$4:$F$203,CF3,4))</f>
        <v/>
      </c>
      <c r="CG7" s="554" t="str">
        <f>IF(INDEX(事業所台帳!$B$4:$F$203,CG3,4)="","",INDEX(事業所台帳!$B$4:$F$203,CG3,4))</f>
        <v/>
      </c>
      <c r="CH7" s="554" t="str">
        <f>IF(INDEX(事業所台帳!$B$4:$F$203,CH3,4)="","",INDEX(事業所台帳!$B$4:$F$203,CH3,4))</f>
        <v/>
      </c>
      <c r="CI7" s="554" t="str">
        <f>IF(INDEX(事業所台帳!$B$4:$F$203,CI3,4)="","",INDEX(事業所台帳!$B$4:$F$203,CI3,4))</f>
        <v/>
      </c>
      <c r="CJ7" s="554" t="str">
        <f>IF(INDEX(事業所台帳!$B$4:$F$203,CJ3,4)="","",INDEX(事業所台帳!$B$4:$F$203,CJ3,4))</f>
        <v/>
      </c>
      <c r="CK7" s="554" t="str">
        <f>IF(INDEX(事業所台帳!$B$4:$F$203,CK3,4)="","",INDEX(事業所台帳!$B$4:$F$203,CK3,4))</f>
        <v/>
      </c>
      <c r="CL7" s="554" t="str">
        <f>IF(INDEX(事業所台帳!$B$4:$F$203,CL3,4)="","",INDEX(事業所台帳!$B$4:$F$203,CL3,4))</f>
        <v/>
      </c>
      <c r="CM7" s="554" t="str">
        <f>IF(INDEX(事業所台帳!$B$4:$F$203,CM3,4)="","",INDEX(事業所台帳!$B$4:$F$203,CM3,4))</f>
        <v/>
      </c>
      <c r="CN7" s="554" t="str">
        <f>IF(INDEX(事業所台帳!$B$4:$F$203,CN3,4)="","",INDEX(事業所台帳!$B$4:$F$203,CN3,4))</f>
        <v/>
      </c>
      <c r="CO7" s="554" t="str">
        <f>IF(INDEX(事業所台帳!$B$4:$F$203,CO3,4)="","",INDEX(事業所台帳!$B$4:$F$203,CO3,4))</f>
        <v/>
      </c>
      <c r="CP7" s="554" t="str">
        <f>IF(INDEX(事業所台帳!$B$4:$F$203,CP3,4)="","",INDEX(事業所台帳!$B$4:$F$203,CP3,4))</f>
        <v/>
      </c>
      <c r="CQ7" s="554" t="str">
        <f>IF(INDEX(事業所台帳!$B$4:$F$203,CQ3,4)="","",INDEX(事業所台帳!$B$4:$F$203,CQ3,4))</f>
        <v/>
      </c>
      <c r="CR7" s="554" t="str">
        <f>IF(INDEX(事業所台帳!$B$4:$F$203,CR3,4)="","",INDEX(事業所台帳!$B$4:$F$203,CR3,4))</f>
        <v/>
      </c>
      <c r="CS7" s="554" t="str">
        <f>IF(INDEX(事業所台帳!$B$4:$F$203,CS3,4)="","",INDEX(事業所台帳!$B$4:$F$203,CS3,4))</f>
        <v/>
      </c>
      <c r="CT7" s="554" t="str">
        <f>IF(INDEX(事業所台帳!$B$4:$F$203,CT3,4)="","",INDEX(事業所台帳!$B$4:$F$203,CT3,4))</f>
        <v/>
      </c>
      <c r="CU7" s="554" t="str">
        <f>IF(INDEX(事業所台帳!$B$4:$F$203,CU3,4)="","",INDEX(事業所台帳!$B$4:$F$203,CU3,4))</f>
        <v/>
      </c>
      <c r="CV7" s="554" t="str">
        <f>IF(INDEX(事業所台帳!$B$4:$F$203,CV3,4)="","",INDEX(事業所台帳!$B$4:$F$203,CV3,4))</f>
        <v/>
      </c>
      <c r="CW7" s="554" t="str">
        <f>IF(INDEX(事業所台帳!$B$4:$F$203,CW3,4)="","",INDEX(事業所台帳!$B$4:$F$203,CW3,4))</f>
        <v/>
      </c>
      <c r="CX7" s="554" t="str">
        <f>IF(INDEX(事業所台帳!$B$4:$F$203,CX3,4)="","",INDEX(事業所台帳!$B$4:$F$203,CX3,4))</f>
        <v/>
      </c>
      <c r="CY7" s="554" t="str">
        <f>IF(INDEX(事業所台帳!$B$4:$F$203,CY3,4)="","",INDEX(事業所台帳!$B$4:$F$203,CY3,4))</f>
        <v/>
      </c>
      <c r="CZ7" s="554" t="str">
        <f>IF(INDEX(事業所台帳!$B$4:$F$203,CZ3,4)="","",INDEX(事業所台帳!$B$4:$F$203,CZ3,4))</f>
        <v/>
      </c>
      <c r="DA7" s="554" t="str">
        <f>IF(INDEX(事業所台帳!$B$4:$F$203,DA3,4)="","",INDEX(事業所台帳!$B$4:$F$203,DA3,4))</f>
        <v/>
      </c>
      <c r="DB7" s="554" t="str">
        <f>IF(INDEX(事業所台帳!$B$4:$F$203,DB3,4)="","",INDEX(事業所台帳!$B$4:$F$203,DB3,4))</f>
        <v/>
      </c>
      <c r="DC7" s="554" t="str">
        <f>IF(INDEX(事業所台帳!$B$4:$F$203,DC3,4)="","",INDEX(事業所台帳!$B$4:$F$203,DC3,4))</f>
        <v/>
      </c>
      <c r="DD7" s="554" t="str">
        <f>IF(INDEX(事業所台帳!$B$4:$F$203,DD3,4)="","",INDEX(事業所台帳!$B$4:$F$203,DD3,4))</f>
        <v/>
      </c>
      <c r="DE7" s="554" t="str">
        <f>IF(INDEX(事業所台帳!$B$4:$F$203,DE3,4)="","",INDEX(事業所台帳!$B$4:$F$203,DE3,4))</f>
        <v/>
      </c>
      <c r="DF7" s="554" t="str">
        <f>IF(INDEX(事業所台帳!$B$4:$F$203,DF3,4)="","",INDEX(事業所台帳!$B$4:$F$203,DF3,4))</f>
        <v/>
      </c>
      <c r="DG7" s="554" t="str">
        <f>IF(INDEX(事業所台帳!$B$4:$F$203,DG3,4)="","",INDEX(事業所台帳!$B$4:$F$203,DG3,4))</f>
        <v/>
      </c>
      <c r="DH7" s="554" t="str">
        <f>IF(INDEX(事業所台帳!$B$4:$F$203,DH3,4)="","",INDEX(事業所台帳!$B$4:$F$203,DH3,4))</f>
        <v/>
      </c>
      <c r="DI7" s="554" t="str">
        <f>IF(INDEX(事業所台帳!$B$4:$F$203,DI3,4)="","",INDEX(事業所台帳!$B$4:$F$203,DI3,4))</f>
        <v/>
      </c>
      <c r="DJ7" s="554" t="str">
        <f>IF(INDEX(事業所台帳!$B$4:$F$203,DJ3,4)="","",INDEX(事業所台帳!$B$4:$F$203,DJ3,4))</f>
        <v/>
      </c>
      <c r="DK7" s="554" t="str">
        <f>IF(INDEX(事業所台帳!$B$4:$F$203,DK3,4)="","",INDEX(事業所台帳!$B$4:$F$203,DK3,4))</f>
        <v/>
      </c>
      <c r="DL7" s="554" t="str">
        <f>IF(INDEX(事業所台帳!$B$4:$F$203,DL3,4)="","",INDEX(事業所台帳!$B$4:$F$203,DL3,4))</f>
        <v/>
      </c>
      <c r="DM7" s="554" t="str">
        <f>IF(INDEX(事業所台帳!$B$4:$F$203,DM3,4)="","",INDEX(事業所台帳!$B$4:$F$203,DM3,4))</f>
        <v/>
      </c>
      <c r="DN7" s="554" t="str">
        <f>IF(INDEX(事業所台帳!$B$4:$F$203,DN3,4)="","",INDEX(事業所台帳!$B$4:$F$203,DN3,4))</f>
        <v/>
      </c>
      <c r="DO7" s="554" t="str">
        <f>IF(INDEX(事業所台帳!$B$4:$F$203,DO3,4)="","",INDEX(事業所台帳!$B$4:$F$203,DO3,4))</f>
        <v/>
      </c>
      <c r="DP7" s="554" t="str">
        <f>IF(INDEX(事業所台帳!$B$4:$F$203,DP3,4)="","",INDEX(事業所台帳!$B$4:$F$203,DP3,4))</f>
        <v/>
      </c>
      <c r="DQ7" s="554" t="str">
        <f>IF(INDEX(事業所台帳!$B$4:$F$203,DQ3,4)="","",INDEX(事業所台帳!$B$4:$F$203,DQ3,4))</f>
        <v/>
      </c>
      <c r="DR7" s="554" t="str">
        <f>IF(INDEX(事業所台帳!$B$4:$F$203,DR3,4)="","",INDEX(事業所台帳!$B$4:$F$203,DR3,4))</f>
        <v/>
      </c>
      <c r="DS7" s="554" t="str">
        <f>IF(INDEX(事業所台帳!$B$4:$F$203,DS3,4)="","",INDEX(事業所台帳!$B$4:$F$203,DS3,4))</f>
        <v/>
      </c>
      <c r="DT7" s="554" t="str">
        <f>IF(INDEX(事業所台帳!$B$4:$F$203,DT3,4)="","",INDEX(事業所台帳!$B$4:$F$203,DT3,4))</f>
        <v/>
      </c>
      <c r="DU7" s="554" t="str">
        <f>IF(INDEX(事業所台帳!$B$4:$F$203,DU3,4)="","",INDEX(事業所台帳!$B$4:$F$203,DU3,4))</f>
        <v/>
      </c>
      <c r="DV7" s="554" t="str">
        <f>IF(INDEX(事業所台帳!$B$4:$F$203,DV3,4)="","",INDEX(事業所台帳!$B$4:$F$203,DV3,4))</f>
        <v/>
      </c>
      <c r="DW7" s="554" t="str">
        <f>IF(INDEX(事業所台帳!$B$4:$F$203,DW3,4)="","",INDEX(事業所台帳!$B$4:$F$203,DW3,4))</f>
        <v/>
      </c>
      <c r="DX7" s="554" t="str">
        <f>IF(INDEX(事業所台帳!$B$4:$F$203,DX3,4)="","",INDEX(事業所台帳!$B$4:$F$203,DX3,4))</f>
        <v/>
      </c>
      <c r="DY7" s="554" t="str">
        <f>IF(INDEX(事業所台帳!$B$4:$F$203,DY3,4)="","",INDEX(事業所台帳!$B$4:$F$203,DY3,4))</f>
        <v/>
      </c>
      <c r="DZ7" s="554" t="str">
        <f>IF(INDEX(事業所台帳!$B$4:$F$203,DZ3,4)="","",INDEX(事業所台帳!$B$4:$F$203,DZ3,4))</f>
        <v/>
      </c>
      <c r="EA7" s="554" t="str">
        <f>IF(INDEX(事業所台帳!$B$4:$F$203,EA3,4)="","",INDEX(事業所台帳!$B$4:$F$203,EA3,4))</f>
        <v/>
      </c>
      <c r="EB7" s="554" t="str">
        <f>IF(INDEX(事業所台帳!$B$4:$F$203,EB3,4)="","",INDEX(事業所台帳!$B$4:$F$203,EB3,4))</f>
        <v/>
      </c>
      <c r="EC7" s="554" t="str">
        <f>IF(INDEX(事業所台帳!$B$4:$F$203,EC3,4)="","",INDEX(事業所台帳!$B$4:$F$203,EC3,4))</f>
        <v/>
      </c>
      <c r="ED7" s="554" t="str">
        <f>IF(INDEX(事業所台帳!$B$4:$F$203,ED3,4)="","",INDEX(事業所台帳!$B$4:$F$203,ED3,4))</f>
        <v/>
      </c>
      <c r="EE7" s="554" t="str">
        <f>IF(INDEX(事業所台帳!$B$4:$F$203,EE3,4)="","",INDEX(事業所台帳!$B$4:$F$203,EE3,4))</f>
        <v/>
      </c>
      <c r="EF7" s="554" t="str">
        <f>IF(INDEX(事業所台帳!$B$4:$F$203,EF3,4)="","",INDEX(事業所台帳!$B$4:$F$203,EF3,4))</f>
        <v/>
      </c>
      <c r="EG7" s="554" t="str">
        <f>IF(INDEX(事業所台帳!$B$4:$F$203,EG3,4)="","",INDEX(事業所台帳!$B$4:$F$203,EG3,4))</f>
        <v/>
      </c>
      <c r="EH7" s="554" t="str">
        <f>IF(INDEX(事業所台帳!$B$4:$F$203,EH3,4)="","",INDEX(事業所台帳!$B$4:$F$203,EH3,4))</f>
        <v/>
      </c>
      <c r="EI7" s="554" t="str">
        <f>IF(INDEX(事業所台帳!$B$4:$F$203,EI3,4)="","",INDEX(事業所台帳!$B$4:$F$203,EI3,4))</f>
        <v/>
      </c>
      <c r="EJ7" s="554" t="str">
        <f>IF(INDEX(事業所台帳!$B$4:$F$203,EJ3,4)="","",INDEX(事業所台帳!$B$4:$F$203,EJ3,4))</f>
        <v/>
      </c>
      <c r="EK7" s="554" t="str">
        <f>IF(INDEX(事業所台帳!$B$4:$F$203,EK3,4)="","",INDEX(事業所台帳!$B$4:$F$203,EK3,4))</f>
        <v/>
      </c>
      <c r="EL7" s="554" t="str">
        <f>IF(INDEX(事業所台帳!$B$4:$F$203,EL3,4)="","",INDEX(事業所台帳!$B$4:$F$203,EL3,4))</f>
        <v/>
      </c>
      <c r="EM7" s="554" t="str">
        <f>IF(INDEX(事業所台帳!$B$4:$F$203,EM3,4)="","",INDEX(事業所台帳!$B$4:$F$203,EM3,4))</f>
        <v/>
      </c>
      <c r="EN7" s="554" t="str">
        <f>IF(INDEX(事業所台帳!$B$4:$F$203,EN3,4)="","",INDEX(事業所台帳!$B$4:$F$203,EN3,4))</f>
        <v/>
      </c>
      <c r="EO7" s="554" t="str">
        <f>IF(INDEX(事業所台帳!$B$4:$F$203,EO3,4)="","",INDEX(事業所台帳!$B$4:$F$203,EO3,4))</f>
        <v/>
      </c>
      <c r="EP7" s="554" t="str">
        <f>IF(INDEX(事業所台帳!$B$4:$F$203,EP3,4)="","",INDEX(事業所台帳!$B$4:$F$203,EP3,4))</f>
        <v/>
      </c>
      <c r="EQ7" s="554" t="str">
        <f>IF(INDEX(事業所台帳!$B$4:$F$203,EQ3,4)="","",INDEX(事業所台帳!$B$4:$F$203,EQ3,4))</f>
        <v/>
      </c>
      <c r="ER7" s="554" t="str">
        <f>IF(INDEX(事業所台帳!$B$4:$F$203,ER3,4)="","",INDEX(事業所台帳!$B$4:$F$203,ER3,4))</f>
        <v/>
      </c>
      <c r="ES7" s="554" t="str">
        <f>IF(INDEX(事業所台帳!$B$4:$F$203,ES3,4)="","",INDEX(事業所台帳!$B$4:$F$203,ES3,4))</f>
        <v/>
      </c>
      <c r="ET7" s="554" t="str">
        <f>IF(INDEX(事業所台帳!$B$4:$F$203,ET3,4)="","",INDEX(事業所台帳!$B$4:$F$203,ET3,4))</f>
        <v/>
      </c>
      <c r="EU7" s="554" t="str">
        <f>IF(INDEX(事業所台帳!$B$4:$F$203,EU3,4)="","",INDEX(事業所台帳!$B$4:$F$203,EU3,4))</f>
        <v/>
      </c>
      <c r="EV7" s="554" t="str">
        <f>IF(INDEX(事業所台帳!$B$4:$F$203,EV3,4)="","",INDEX(事業所台帳!$B$4:$F$203,EV3,4))</f>
        <v/>
      </c>
      <c r="EW7" s="554" t="str">
        <f>IF(INDEX(事業所台帳!$B$4:$F$203,EW3,4)="","",INDEX(事業所台帳!$B$4:$F$203,EW3,4))</f>
        <v/>
      </c>
      <c r="EX7" s="554" t="str">
        <f>IF(INDEX(事業所台帳!$B$4:$F$203,EX3,4)="","",INDEX(事業所台帳!$B$4:$F$203,EX3,4))</f>
        <v/>
      </c>
      <c r="EY7" s="554" t="str">
        <f>IF(INDEX(事業所台帳!$B$4:$F$203,EY3,4)="","",INDEX(事業所台帳!$B$4:$F$203,EY3,4))</f>
        <v/>
      </c>
      <c r="EZ7" s="554" t="str">
        <f>IF(INDEX(事業所台帳!$B$4:$F$203,EZ3,4)="","",INDEX(事業所台帳!$B$4:$F$203,EZ3,4))</f>
        <v/>
      </c>
      <c r="FA7" s="554" t="str">
        <f>IF(INDEX(事業所台帳!$B$4:$F$203,FA3,4)="","",INDEX(事業所台帳!$B$4:$F$203,FA3,4))</f>
        <v/>
      </c>
      <c r="FB7" s="554" t="str">
        <f>IF(INDEX(事業所台帳!$B$4:$F$203,FB3,4)="","",INDEX(事業所台帳!$B$4:$F$203,FB3,4))</f>
        <v/>
      </c>
      <c r="FC7" s="554" t="str">
        <f>IF(INDEX(事業所台帳!$B$4:$F$203,FC3,4)="","",INDEX(事業所台帳!$B$4:$F$203,FC3,4))</f>
        <v/>
      </c>
      <c r="FD7" s="554" t="str">
        <f>IF(INDEX(事業所台帳!$B$4:$F$203,FD3,4)="","",INDEX(事業所台帳!$B$4:$F$203,FD3,4))</f>
        <v/>
      </c>
      <c r="FE7" s="554" t="str">
        <f>IF(INDEX(事業所台帳!$B$4:$F$203,FE3,4)="","",INDEX(事業所台帳!$B$4:$F$203,FE3,4))</f>
        <v/>
      </c>
      <c r="FF7" s="554" t="str">
        <f>IF(INDEX(事業所台帳!$B$4:$F$203,FF3,4)="","",INDEX(事業所台帳!$B$4:$F$203,FF3,4))</f>
        <v/>
      </c>
      <c r="FG7" s="554" t="str">
        <f>IF(INDEX(事業所台帳!$B$4:$F$203,FG3,4)="","",INDEX(事業所台帳!$B$4:$F$203,FG3,4))</f>
        <v/>
      </c>
      <c r="FH7" s="554" t="str">
        <f>IF(INDEX(事業所台帳!$B$4:$F$203,FH3,4)="","",INDEX(事業所台帳!$B$4:$F$203,FH3,4))</f>
        <v/>
      </c>
      <c r="FI7" s="554" t="str">
        <f>IF(INDEX(事業所台帳!$B$4:$F$203,FI3,4)="","",INDEX(事業所台帳!$B$4:$F$203,FI3,4))</f>
        <v/>
      </c>
      <c r="FJ7" s="554" t="str">
        <f>IF(INDEX(事業所台帳!$B$4:$F$203,FJ3,4)="","",INDEX(事業所台帳!$B$4:$F$203,FJ3,4))</f>
        <v/>
      </c>
      <c r="FK7" s="554" t="str">
        <f>IF(INDEX(事業所台帳!$B$4:$F$203,FK3,4)="","",INDEX(事業所台帳!$B$4:$F$203,FK3,4))</f>
        <v/>
      </c>
      <c r="FL7" s="554" t="str">
        <f>IF(INDEX(事業所台帳!$B$4:$F$203,FL3,4)="","",INDEX(事業所台帳!$B$4:$F$203,FL3,4))</f>
        <v/>
      </c>
      <c r="FM7" s="554" t="str">
        <f>IF(INDEX(事業所台帳!$B$4:$F$203,FM3,4)="","",INDEX(事業所台帳!$B$4:$F$203,FM3,4))</f>
        <v/>
      </c>
      <c r="FN7" s="554" t="str">
        <f>IF(INDEX(事業所台帳!$B$4:$F$203,FN3,4)="","",INDEX(事業所台帳!$B$4:$F$203,FN3,4))</f>
        <v/>
      </c>
      <c r="FO7" s="554" t="str">
        <f>IF(INDEX(事業所台帳!$B$4:$F$203,FO3,4)="","",INDEX(事業所台帳!$B$4:$F$203,FO3,4))</f>
        <v/>
      </c>
      <c r="FP7" s="554" t="str">
        <f>IF(INDEX(事業所台帳!$B$4:$F$203,FP3,4)="","",INDEX(事業所台帳!$B$4:$F$203,FP3,4))</f>
        <v/>
      </c>
      <c r="FQ7" s="554" t="str">
        <f>IF(INDEX(事業所台帳!$B$4:$F$203,FQ3,4)="","",INDEX(事業所台帳!$B$4:$F$203,FQ3,4))</f>
        <v/>
      </c>
      <c r="FR7" s="554" t="str">
        <f>IF(INDEX(事業所台帳!$B$4:$F$203,FR3,4)="","",INDEX(事業所台帳!$B$4:$F$203,FR3,4))</f>
        <v/>
      </c>
      <c r="FS7" s="554" t="str">
        <f>IF(INDEX(事業所台帳!$B$4:$F$203,FS3,4)="","",INDEX(事業所台帳!$B$4:$F$203,FS3,4))</f>
        <v/>
      </c>
      <c r="FT7" s="554" t="str">
        <f>IF(INDEX(事業所台帳!$B$4:$F$203,FT3,4)="","",INDEX(事業所台帳!$B$4:$F$203,FT3,4))</f>
        <v/>
      </c>
      <c r="FU7" s="554" t="str">
        <f>IF(INDEX(事業所台帳!$B$4:$F$203,FU3,4)="","",INDEX(事業所台帳!$B$4:$F$203,FU3,4))</f>
        <v/>
      </c>
      <c r="FV7" s="554" t="str">
        <f>IF(INDEX(事業所台帳!$B$4:$F$203,FV3,4)="","",INDEX(事業所台帳!$B$4:$F$203,FV3,4))</f>
        <v/>
      </c>
      <c r="FW7" s="554" t="str">
        <f>IF(INDEX(事業所台帳!$B$4:$F$203,FW3,4)="","",INDEX(事業所台帳!$B$4:$F$203,FW3,4))</f>
        <v/>
      </c>
      <c r="FX7" s="554" t="str">
        <f>IF(INDEX(事業所台帳!$B$4:$F$203,FX3,4)="","",INDEX(事業所台帳!$B$4:$F$203,FX3,4))</f>
        <v/>
      </c>
      <c r="FY7" s="554" t="str">
        <f>IF(INDEX(事業所台帳!$B$4:$F$203,FY3,4)="","",INDEX(事業所台帳!$B$4:$F$203,FY3,4))</f>
        <v/>
      </c>
      <c r="FZ7" s="554" t="str">
        <f>IF(INDEX(事業所台帳!$B$4:$F$203,FZ3,4)="","",INDEX(事業所台帳!$B$4:$F$203,FZ3,4))</f>
        <v/>
      </c>
      <c r="GA7" s="554" t="str">
        <f>IF(INDEX(事業所台帳!$B$4:$F$203,GA3,4)="","",INDEX(事業所台帳!$B$4:$F$203,GA3,4))</f>
        <v/>
      </c>
      <c r="GB7" s="554" t="str">
        <f>IF(INDEX(事業所台帳!$B$4:$F$203,GB3,4)="","",INDEX(事業所台帳!$B$4:$F$203,GB3,4))</f>
        <v/>
      </c>
      <c r="GC7" s="554" t="str">
        <f>IF(INDEX(事業所台帳!$B$4:$F$203,GC3,4)="","",INDEX(事業所台帳!$B$4:$F$203,GC3,4))</f>
        <v/>
      </c>
      <c r="GD7" s="554" t="str">
        <f>IF(INDEX(事業所台帳!$B$4:$F$203,GD3,4)="","",INDEX(事業所台帳!$B$4:$F$203,GD3,4))</f>
        <v/>
      </c>
      <c r="GE7" s="554" t="str">
        <f>IF(INDEX(事業所台帳!$B$4:$F$203,GE3,4)="","",INDEX(事業所台帳!$B$4:$F$203,GE3,4))</f>
        <v/>
      </c>
      <c r="GF7" s="554" t="str">
        <f>IF(INDEX(事業所台帳!$B$4:$F$203,GF3,4)="","",INDEX(事業所台帳!$B$4:$F$203,GF3,4))</f>
        <v/>
      </c>
      <c r="GG7" s="554" t="str">
        <f>IF(INDEX(事業所台帳!$B$4:$F$203,GG3,4)="","",INDEX(事業所台帳!$B$4:$F$203,GG3,4))</f>
        <v/>
      </c>
      <c r="GH7" s="554" t="str">
        <f>IF(INDEX(事業所台帳!$B$4:$F$203,GH3,4)="","",INDEX(事業所台帳!$B$4:$F$203,GH3,4))</f>
        <v/>
      </c>
      <c r="GI7" s="554" t="str">
        <f>IF(INDEX(事業所台帳!$B$4:$F$203,GI3,4)="","",INDEX(事業所台帳!$B$4:$F$203,GI3,4))</f>
        <v/>
      </c>
      <c r="GJ7" s="554" t="str">
        <f>IF(INDEX(事業所台帳!$B$4:$F$203,GJ3,4)="","",INDEX(事業所台帳!$B$4:$F$203,GJ3,4))</f>
        <v/>
      </c>
      <c r="GK7" s="554" t="str">
        <f>IF(INDEX(事業所台帳!$B$4:$F$203,GK3,4)="","",INDEX(事業所台帳!$B$4:$F$203,GK3,4))</f>
        <v/>
      </c>
      <c r="GL7" s="554" t="str">
        <f>IF(INDEX(事業所台帳!$B$4:$F$203,GL3,4)="","",INDEX(事業所台帳!$B$4:$F$203,GL3,4))</f>
        <v/>
      </c>
      <c r="GM7" s="554" t="str">
        <f>IF(INDEX(事業所台帳!$B$4:$F$203,GM3,4)="","",INDEX(事業所台帳!$B$4:$F$203,GM3,4))</f>
        <v/>
      </c>
      <c r="GN7" s="554" t="str">
        <f>IF(INDEX(事業所台帳!$B$4:$F$203,GN3,4)="","",INDEX(事業所台帳!$B$4:$F$203,GN3,4))</f>
        <v/>
      </c>
      <c r="GO7" s="554" t="str">
        <f>IF(INDEX(事業所台帳!$B$4:$F$203,GO3,4)="","",INDEX(事業所台帳!$B$4:$F$203,GO3,4))</f>
        <v/>
      </c>
      <c r="GP7" s="554" t="str">
        <f>IF(INDEX(事業所台帳!$B$4:$F$203,GP3,4)="","",INDEX(事業所台帳!$B$4:$F$203,GP3,4))</f>
        <v/>
      </c>
      <c r="GQ7" s="554" t="str">
        <f>IF(INDEX(事業所台帳!$B$4:$F$203,GQ3,4)="","",INDEX(事業所台帳!$B$4:$F$203,GQ3,4))</f>
        <v/>
      </c>
      <c r="GR7" s="554" t="str">
        <f>IF(INDEX(事業所台帳!$B$4:$F$203,GR3,4)="","",INDEX(事業所台帳!$B$4:$F$203,GR3,4))</f>
        <v/>
      </c>
      <c r="GS7" s="554" t="str">
        <f>IF(INDEX(事業所台帳!$B$4:$F$203,GS3,4)="","",INDEX(事業所台帳!$B$4:$F$203,GS3,4))</f>
        <v/>
      </c>
      <c r="GT7" s="554" t="str">
        <f>IF(INDEX(事業所台帳!$B$4:$F$203,GT3,4)="","",INDEX(事業所台帳!$B$4:$F$203,GT3,4))</f>
        <v/>
      </c>
      <c r="GU7" s="555" t="str">
        <f>IF(INDEX(事業所台帳!$B$4:$F$203,GU3,4)="","",INDEX(事業所台帳!$B$4:$F$203,GU3,4))</f>
        <v/>
      </c>
    </row>
    <row r="8" spans="1:203" s="7" customFormat="1" ht="23.25" hidden="1" customHeight="1" thickBot="1">
      <c r="A8" s="1096" t="s">
        <v>2165</v>
      </c>
      <c r="B8" s="1097"/>
      <c r="C8" s="92">
        <f>SUM(事業所台帳!F4:F203)</f>
        <v>0</v>
      </c>
      <c r="D8" s="93" t="str">
        <f>IF(INDEX(事業所台帳!$B$4:$F$203,D3,5)="","",INDEX(事業所台帳!$B$4:$F$203,D3,5))</f>
        <v/>
      </c>
      <c r="E8" s="93" t="str">
        <f>IF(INDEX(事業所台帳!$B$4:$F$203,E3,5)="","",INDEX(事業所台帳!$B$4:$F$203,E3,5))</f>
        <v/>
      </c>
      <c r="F8" s="93" t="str">
        <f>IF(INDEX(事業所台帳!$B$4:$F$203,F3,5)="","",INDEX(事業所台帳!$B$4:$F$203,F3,5))</f>
        <v/>
      </c>
      <c r="G8" s="93" t="str">
        <f>IF(INDEX(事業所台帳!$B$4:$F$203,G3,5)="","",INDEX(事業所台帳!$B$4:$F$203,G3,5))</f>
        <v/>
      </c>
      <c r="H8" s="93" t="str">
        <f>IF(INDEX(事業所台帳!$B$4:$F$203,H3,5)="","",INDEX(事業所台帳!$B$4:$F$203,H3,5))</f>
        <v/>
      </c>
      <c r="I8" s="93" t="str">
        <f>IF(INDEX(事業所台帳!$B$4:$F$203,I3,5)="","",INDEX(事業所台帳!$B$4:$F$203,I3,5))</f>
        <v/>
      </c>
      <c r="J8" s="93" t="str">
        <f>IF(INDEX(事業所台帳!$B$4:$F$203,J3,5)="","",INDEX(事業所台帳!$B$4:$F$203,J3,5))</f>
        <v/>
      </c>
      <c r="K8" s="93" t="str">
        <f>IF(INDEX(事業所台帳!$B$4:$F$203,K3,5)="","",INDEX(事業所台帳!$B$4:$F$203,K3,5))</f>
        <v/>
      </c>
      <c r="L8" s="93" t="str">
        <f>IF(INDEX(事業所台帳!$B$4:$F$203,L3,5)="","",INDEX(事業所台帳!$B$4:$F$203,L3,5))</f>
        <v/>
      </c>
      <c r="M8" s="93" t="str">
        <f>IF(INDEX(事業所台帳!$B$4:$F$203,M3,5)="","",INDEX(事業所台帳!$B$4:$F$203,M3,5))</f>
        <v/>
      </c>
      <c r="N8" s="93" t="str">
        <f>IF(INDEX(事業所台帳!$B$4:$F$203,N3,5)="","",INDEX(事業所台帳!$B$4:$F$203,N3,5))</f>
        <v/>
      </c>
      <c r="O8" s="93" t="str">
        <f>IF(INDEX(事業所台帳!$B$4:$F$203,O3,5)="","",INDEX(事業所台帳!$B$4:$F$203,O3,5))</f>
        <v/>
      </c>
      <c r="P8" s="93" t="str">
        <f>IF(INDEX(事業所台帳!$B$4:$F$203,P3,5)="","",INDEX(事業所台帳!$B$4:$F$203,P3,5))</f>
        <v/>
      </c>
      <c r="Q8" s="93" t="str">
        <f>IF(INDEX(事業所台帳!$B$4:$F$203,Q3,5)="","",INDEX(事業所台帳!$B$4:$F$203,Q3,5))</f>
        <v/>
      </c>
      <c r="R8" s="93" t="str">
        <f>IF(INDEX(事業所台帳!$B$4:$F$203,R3,5)="","",INDEX(事業所台帳!$B$4:$F$203,R3,5))</f>
        <v/>
      </c>
      <c r="S8" s="93" t="str">
        <f>IF(INDEX(事業所台帳!$B$4:$F$203,S3,5)="","",INDEX(事業所台帳!$B$4:$F$203,S3,5))</f>
        <v/>
      </c>
      <c r="T8" s="93" t="str">
        <f>IF(INDEX(事業所台帳!$B$4:$F$203,T3,5)="","",INDEX(事業所台帳!$B$4:$F$203,T3,5))</f>
        <v/>
      </c>
      <c r="U8" s="93" t="str">
        <f>IF(INDEX(事業所台帳!$B$4:$F$203,U3,5)="","",INDEX(事業所台帳!$B$4:$F$203,U3,5))</f>
        <v/>
      </c>
      <c r="V8" s="93" t="str">
        <f>IF(INDEX(事業所台帳!$B$4:$F$203,V3,5)="","",INDEX(事業所台帳!$B$4:$F$203,V3,5))</f>
        <v/>
      </c>
      <c r="W8" s="93" t="str">
        <f>IF(INDEX(事業所台帳!$B$4:$F$203,W3,5)="","",INDEX(事業所台帳!$B$4:$F$203,W3,5))</f>
        <v/>
      </c>
      <c r="X8" s="93" t="str">
        <f>IF(INDEX(事業所台帳!$B$4:$F$203,X3,5)="","",INDEX(事業所台帳!$B$4:$F$203,X3,5))</f>
        <v/>
      </c>
      <c r="Y8" s="93" t="str">
        <f>IF(INDEX(事業所台帳!$B$4:$F$203,Y3,5)="","",INDEX(事業所台帳!$B$4:$F$203,Y3,5))</f>
        <v/>
      </c>
      <c r="Z8" s="93" t="str">
        <f>IF(INDEX(事業所台帳!$B$4:$F$203,Z3,5)="","",INDEX(事業所台帳!$B$4:$F$203,Z3,5))</f>
        <v/>
      </c>
      <c r="AA8" s="93" t="str">
        <f>IF(INDEX(事業所台帳!$B$4:$F$203,AA3,5)="","",INDEX(事業所台帳!$B$4:$F$203,AA3,5))</f>
        <v/>
      </c>
      <c r="AB8" s="93" t="str">
        <f>IF(INDEX(事業所台帳!$B$4:$F$203,AB3,5)="","",INDEX(事業所台帳!$B$4:$F$203,AB3,5))</f>
        <v/>
      </c>
      <c r="AC8" s="93" t="str">
        <f>IF(INDEX(事業所台帳!$B$4:$F$203,AC3,5)="","",INDEX(事業所台帳!$B$4:$F$203,AC3,5))</f>
        <v/>
      </c>
      <c r="AD8" s="93" t="str">
        <f>IF(INDEX(事業所台帳!$B$4:$F$203,AD3,5)="","",INDEX(事業所台帳!$B$4:$F$203,AD3,5))</f>
        <v/>
      </c>
      <c r="AE8" s="93" t="str">
        <f>IF(INDEX(事業所台帳!$B$4:$F$203,AE3,5)="","",INDEX(事業所台帳!$B$4:$F$203,AE3,5))</f>
        <v/>
      </c>
      <c r="AF8" s="93" t="str">
        <f>IF(INDEX(事業所台帳!$B$4:$F$203,AF3,5)="","",INDEX(事業所台帳!$B$4:$F$203,AF3,5))</f>
        <v/>
      </c>
      <c r="AG8" s="93" t="str">
        <f>IF(INDEX(事業所台帳!$B$4:$F$203,AG3,5)="","",INDEX(事業所台帳!$B$4:$F$203,AG3,5))</f>
        <v/>
      </c>
      <c r="AH8" s="93" t="str">
        <f>IF(INDEX(事業所台帳!$B$4:$F$203,AH3,5)="","",INDEX(事業所台帳!$B$4:$F$203,AH3,5))</f>
        <v/>
      </c>
      <c r="AI8" s="93" t="str">
        <f>IF(INDEX(事業所台帳!$B$4:$F$203,AI3,5)="","",INDEX(事業所台帳!$B$4:$F$203,AI3,5))</f>
        <v/>
      </c>
      <c r="AJ8" s="93" t="str">
        <f>IF(INDEX(事業所台帳!$B$4:$F$203,AJ3,5)="","",INDEX(事業所台帳!$B$4:$F$203,AJ3,5))</f>
        <v/>
      </c>
      <c r="AK8" s="93" t="str">
        <f>IF(INDEX(事業所台帳!$B$4:$F$203,AK3,5)="","",INDEX(事業所台帳!$B$4:$F$203,AK3,5))</f>
        <v/>
      </c>
      <c r="AL8" s="93" t="str">
        <f>IF(INDEX(事業所台帳!$B$4:$F$203,AL3,5)="","",INDEX(事業所台帳!$B$4:$F$203,AL3,5))</f>
        <v/>
      </c>
      <c r="AM8" s="93" t="str">
        <f>IF(INDEX(事業所台帳!$B$4:$F$203,AM3,5)="","",INDEX(事業所台帳!$B$4:$F$203,AM3,5))</f>
        <v/>
      </c>
      <c r="AN8" s="93" t="str">
        <f>IF(INDEX(事業所台帳!$B$4:$F$203,AN3,5)="","",INDEX(事業所台帳!$B$4:$F$203,AN3,5))</f>
        <v/>
      </c>
      <c r="AO8" s="93" t="str">
        <f>IF(INDEX(事業所台帳!$B$4:$F$203,AO3,5)="","",INDEX(事業所台帳!$B$4:$F$203,AO3,5))</f>
        <v/>
      </c>
      <c r="AP8" s="93" t="str">
        <f>IF(INDEX(事業所台帳!$B$4:$F$203,AP3,5)="","",INDEX(事業所台帳!$B$4:$F$203,AP3,5))</f>
        <v/>
      </c>
      <c r="AQ8" s="93" t="str">
        <f>IF(INDEX(事業所台帳!$B$4:$F$203,AQ3,5)="","",INDEX(事業所台帳!$B$4:$F$203,AQ3,5))</f>
        <v/>
      </c>
      <c r="AR8" s="93" t="str">
        <f>IF(INDEX(事業所台帳!$B$4:$F$203,AR3,5)="","",INDEX(事業所台帳!$B$4:$F$203,AR3,5))</f>
        <v/>
      </c>
      <c r="AS8" s="93" t="str">
        <f>IF(INDEX(事業所台帳!$B$4:$F$203,AS3,5)="","",INDEX(事業所台帳!$B$4:$F$203,AS3,5))</f>
        <v/>
      </c>
      <c r="AT8" s="93" t="str">
        <f>IF(INDEX(事業所台帳!$B$4:$F$203,AT3,5)="","",INDEX(事業所台帳!$B$4:$F$203,AT3,5))</f>
        <v/>
      </c>
      <c r="AU8" s="93" t="str">
        <f>IF(INDEX(事業所台帳!$B$4:$F$203,AU3,5)="","",INDEX(事業所台帳!$B$4:$F$203,AU3,5))</f>
        <v/>
      </c>
      <c r="AV8" s="93" t="str">
        <f>IF(INDEX(事業所台帳!$B$4:$F$203,AV3,5)="","",INDEX(事業所台帳!$B$4:$F$203,AV3,5))</f>
        <v/>
      </c>
      <c r="AW8" s="93" t="str">
        <f>IF(INDEX(事業所台帳!$B$4:$F$203,AW3,5)="","",INDEX(事業所台帳!$B$4:$F$203,AW3,5))</f>
        <v/>
      </c>
      <c r="AX8" s="93" t="str">
        <f>IF(INDEX(事業所台帳!$B$4:$F$203,AX3,5)="","",INDEX(事業所台帳!$B$4:$F$203,AX3,5))</f>
        <v/>
      </c>
      <c r="AY8" s="93" t="str">
        <f>IF(INDEX(事業所台帳!$B$4:$F$203,AY3,5)="","",INDEX(事業所台帳!$B$4:$F$203,AY3,5))</f>
        <v/>
      </c>
      <c r="AZ8" s="93" t="str">
        <f>IF(INDEX(事業所台帳!$B$4:$F$203,AZ3,5)="","",INDEX(事業所台帳!$B$4:$F$203,AZ3,5))</f>
        <v/>
      </c>
      <c r="BA8" s="93" t="str">
        <f>IF(INDEX(事業所台帳!$B$4:$F$203,BA3,5)="","",INDEX(事業所台帳!$B$4:$F$203,BA3,5))</f>
        <v/>
      </c>
      <c r="BB8" s="93" t="str">
        <f>IF(INDEX(事業所台帳!$B$4:$F$203,BB3,5)="","",INDEX(事業所台帳!$B$4:$F$203,BB3,5))</f>
        <v/>
      </c>
      <c r="BC8" s="93" t="str">
        <f>IF(INDEX(事業所台帳!$B$4:$F$203,BC3,5)="","",INDEX(事業所台帳!$B$4:$F$203,BC3,5))</f>
        <v/>
      </c>
      <c r="BD8" s="93" t="str">
        <f>IF(INDEX(事業所台帳!$B$4:$F$203,BD3,5)="","",INDEX(事業所台帳!$B$4:$F$203,BD3,5))</f>
        <v/>
      </c>
      <c r="BE8" s="93" t="str">
        <f>IF(INDEX(事業所台帳!$B$4:$F$203,BE3,5)="","",INDEX(事業所台帳!$B$4:$F$203,BE3,5))</f>
        <v/>
      </c>
      <c r="BF8" s="93" t="str">
        <f>IF(INDEX(事業所台帳!$B$4:$F$203,BF3,5)="","",INDEX(事業所台帳!$B$4:$F$203,BF3,5))</f>
        <v/>
      </c>
      <c r="BG8" s="93" t="str">
        <f>IF(INDEX(事業所台帳!$B$4:$F$203,BG3,5)="","",INDEX(事業所台帳!$B$4:$F$203,BG3,5))</f>
        <v/>
      </c>
      <c r="BH8" s="93" t="str">
        <f>IF(INDEX(事業所台帳!$B$4:$F$203,BH3,5)="","",INDEX(事業所台帳!$B$4:$F$203,BH3,5))</f>
        <v/>
      </c>
      <c r="BI8" s="93" t="str">
        <f>IF(INDEX(事業所台帳!$B$4:$F$203,BI3,5)="","",INDEX(事業所台帳!$B$4:$F$203,BI3,5))</f>
        <v/>
      </c>
      <c r="BJ8" s="93" t="str">
        <f>IF(INDEX(事業所台帳!$B$4:$F$203,BJ3,5)="","",INDEX(事業所台帳!$B$4:$F$203,BJ3,5))</f>
        <v/>
      </c>
      <c r="BK8" s="93" t="str">
        <f>IF(INDEX(事業所台帳!$B$4:$F$203,BK3,5)="","",INDEX(事業所台帳!$B$4:$F$203,BK3,5))</f>
        <v/>
      </c>
      <c r="BL8" s="93" t="str">
        <f>IF(INDEX(事業所台帳!$B$4:$F$203,BL3,5)="","",INDEX(事業所台帳!$B$4:$F$203,BL3,5))</f>
        <v/>
      </c>
      <c r="BM8" s="93" t="str">
        <f>IF(INDEX(事業所台帳!$B$4:$F$203,BM3,5)="","",INDEX(事業所台帳!$B$4:$F$203,BM3,5))</f>
        <v/>
      </c>
      <c r="BN8" s="93" t="str">
        <f>IF(INDEX(事業所台帳!$B$4:$F$203,BN3,5)="","",INDEX(事業所台帳!$B$4:$F$203,BN3,5))</f>
        <v/>
      </c>
      <c r="BO8" s="93" t="str">
        <f>IF(INDEX(事業所台帳!$B$4:$F$203,BO3,5)="","",INDEX(事業所台帳!$B$4:$F$203,BO3,5))</f>
        <v/>
      </c>
      <c r="BP8" s="93" t="str">
        <f>IF(INDEX(事業所台帳!$B$4:$F$203,BP3,5)="","",INDEX(事業所台帳!$B$4:$F$203,BP3,5))</f>
        <v/>
      </c>
      <c r="BQ8" s="93" t="str">
        <f>IF(INDEX(事業所台帳!$B$4:$F$203,BQ3,5)="","",INDEX(事業所台帳!$B$4:$F$203,BQ3,5))</f>
        <v/>
      </c>
      <c r="BR8" s="93" t="str">
        <f>IF(INDEX(事業所台帳!$B$4:$F$203,BR3,5)="","",INDEX(事業所台帳!$B$4:$F$203,BR3,5))</f>
        <v/>
      </c>
      <c r="BS8" s="93" t="str">
        <f>IF(INDEX(事業所台帳!$B$4:$F$203,BS3,5)="","",INDEX(事業所台帳!$B$4:$F$203,BS3,5))</f>
        <v/>
      </c>
      <c r="BT8" s="93" t="str">
        <f>IF(INDEX(事業所台帳!$B$4:$F$203,BT3,5)="","",INDEX(事業所台帳!$B$4:$F$203,BT3,5))</f>
        <v/>
      </c>
      <c r="BU8" s="93" t="str">
        <f>IF(INDEX(事業所台帳!$B$4:$F$203,BU3,5)="","",INDEX(事業所台帳!$B$4:$F$203,BU3,5))</f>
        <v/>
      </c>
      <c r="BV8" s="93" t="str">
        <f>IF(INDEX(事業所台帳!$B$4:$F$203,BV3,5)="","",INDEX(事業所台帳!$B$4:$F$203,BV3,5))</f>
        <v/>
      </c>
      <c r="BW8" s="93" t="str">
        <f>IF(INDEX(事業所台帳!$B$4:$F$203,BW3,5)="","",INDEX(事業所台帳!$B$4:$F$203,BW3,5))</f>
        <v/>
      </c>
      <c r="BX8" s="93" t="str">
        <f>IF(INDEX(事業所台帳!$B$4:$F$203,BX3,5)="","",INDEX(事業所台帳!$B$4:$F$203,BX3,5))</f>
        <v/>
      </c>
      <c r="BY8" s="93" t="str">
        <f>IF(INDEX(事業所台帳!$B$4:$F$203,BY3,5)="","",INDEX(事業所台帳!$B$4:$F$203,BY3,5))</f>
        <v/>
      </c>
      <c r="BZ8" s="93" t="str">
        <f>IF(INDEX(事業所台帳!$B$4:$F$203,BZ3,5)="","",INDEX(事業所台帳!$B$4:$F$203,BZ3,5))</f>
        <v/>
      </c>
      <c r="CA8" s="93" t="str">
        <f>IF(INDEX(事業所台帳!$B$4:$F$203,CA3,5)="","",INDEX(事業所台帳!$B$4:$F$203,CA3,5))</f>
        <v/>
      </c>
      <c r="CB8" s="93" t="str">
        <f>IF(INDEX(事業所台帳!$B$4:$F$203,CB3,5)="","",INDEX(事業所台帳!$B$4:$F$203,CB3,5))</f>
        <v/>
      </c>
      <c r="CC8" s="93" t="str">
        <f>IF(INDEX(事業所台帳!$B$4:$F$203,CC3,5)="","",INDEX(事業所台帳!$B$4:$F$203,CC3,5))</f>
        <v/>
      </c>
      <c r="CD8" s="93" t="str">
        <f>IF(INDEX(事業所台帳!$B$4:$F$203,CD3,5)="","",INDEX(事業所台帳!$B$4:$F$203,CD3,5))</f>
        <v/>
      </c>
      <c r="CE8" s="93" t="str">
        <f>IF(INDEX(事業所台帳!$B$4:$F$203,CE3,5)="","",INDEX(事業所台帳!$B$4:$F$203,CE3,5))</f>
        <v/>
      </c>
      <c r="CF8" s="93" t="str">
        <f>IF(INDEX(事業所台帳!$B$4:$F$203,CF3,5)="","",INDEX(事業所台帳!$B$4:$F$203,CF3,5))</f>
        <v/>
      </c>
      <c r="CG8" s="93" t="str">
        <f>IF(INDEX(事業所台帳!$B$4:$F$203,CG3,5)="","",INDEX(事業所台帳!$B$4:$F$203,CG3,5))</f>
        <v/>
      </c>
      <c r="CH8" s="93" t="str">
        <f>IF(INDEX(事業所台帳!$B$4:$F$203,CH3,5)="","",INDEX(事業所台帳!$B$4:$F$203,CH3,5))</f>
        <v/>
      </c>
      <c r="CI8" s="93" t="str">
        <f>IF(INDEX(事業所台帳!$B$4:$F$203,CI3,5)="","",INDEX(事業所台帳!$B$4:$F$203,CI3,5))</f>
        <v/>
      </c>
      <c r="CJ8" s="93" t="str">
        <f>IF(INDEX(事業所台帳!$B$4:$F$203,CJ3,5)="","",INDEX(事業所台帳!$B$4:$F$203,CJ3,5))</f>
        <v/>
      </c>
      <c r="CK8" s="93" t="str">
        <f>IF(INDEX(事業所台帳!$B$4:$F$203,CK3,5)="","",INDEX(事業所台帳!$B$4:$F$203,CK3,5))</f>
        <v/>
      </c>
      <c r="CL8" s="93" t="str">
        <f>IF(INDEX(事業所台帳!$B$4:$F$203,CL3,5)="","",INDEX(事業所台帳!$B$4:$F$203,CL3,5))</f>
        <v/>
      </c>
      <c r="CM8" s="93" t="str">
        <f>IF(INDEX(事業所台帳!$B$4:$F$203,CM3,5)="","",INDEX(事業所台帳!$B$4:$F$203,CM3,5))</f>
        <v/>
      </c>
      <c r="CN8" s="93" t="str">
        <f>IF(INDEX(事業所台帳!$B$4:$F$203,CN3,5)="","",INDEX(事業所台帳!$B$4:$F$203,CN3,5))</f>
        <v/>
      </c>
      <c r="CO8" s="93" t="str">
        <f>IF(INDEX(事業所台帳!$B$4:$F$203,CO3,5)="","",INDEX(事業所台帳!$B$4:$F$203,CO3,5))</f>
        <v/>
      </c>
      <c r="CP8" s="93" t="str">
        <f>IF(INDEX(事業所台帳!$B$4:$F$203,CP3,5)="","",INDEX(事業所台帳!$B$4:$F$203,CP3,5))</f>
        <v/>
      </c>
      <c r="CQ8" s="93" t="str">
        <f>IF(INDEX(事業所台帳!$B$4:$F$203,CQ3,5)="","",INDEX(事業所台帳!$B$4:$F$203,CQ3,5))</f>
        <v/>
      </c>
      <c r="CR8" s="93" t="str">
        <f>IF(INDEX(事業所台帳!$B$4:$F$203,CR3,5)="","",INDEX(事業所台帳!$B$4:$F$203,CR3,5))</f>
        <v/>
      </c>
      <c r="CS8" s="93" t="str">
        <f>IF(INDEX(事業所台帳!$B$4:$F$203,CS3,5)="","",INDEX(事業所台帳!$B$4:$F$203,CS3,5))</f>
        <v/>
      </c>
      <c r="CT8" s="93" t="str">
        <f>IF(INDEX(事業所台帳!$B$4:$F$203,CT3,5)="","",INDEX(事業所台帳!$B$4:$F$203,CT3,5))</f>
        <v/>
      </c>
      <c r="CU8" s="93" t="str">
        <f>IF(INDEX(事業所台帳!$B$4:$F$203,CU3,5)="","",INDEX(事業所台帳!$B$4:$F$203,CU3,5))</f>
        <v/>
      </c>
      <c r="CV8" s="93" t="str">
        <f>IF(INDEX(事業所台帳!$B$4:$F$203,CV3,5)="","",INDEX(事業所台帳!$B$4:$F$203,CV3,5))</f>
        <v/>
      </c>
      <c r="CW8" s="93" t="str">
        <f>IF(INDEX(事業所台帳!$B$4:$F$203,CW3,5)="","",INDEX(事業所台帳!$B$4:$F$203,CW3,5))</f>
        <v/>
      </c>
      <c r="CX8" s="93" t="str">
        <f>IF(INDEX(事業所台帳!$B$4:$F$203,CX3,5)="","",INDEX(事業所台帳!$B$4:$F$203,CX3,5))</f>
        <v/>
      </c>
      <c r="CY8" s="93" t="str">
        <f>IF(INDEX(事業所台帳!$B$4:$F$203,CY3,5)="","",INDEX(事業所台帳!$B$4:$F$203,CY3,5))</f>
        <v/>
      </c>
      <c r="CZ8" s="93" t="str">
        <f>IF(INDEX(事業所台帳!$B$4:$F$203,CZ3,5)="","",INDEX(事業所台帳!$B$4:$F$203,CZ3,5))</f>
        <v/>
      </c>
      <c r="DA8" s="93" t="str">
        <f>IF(INDEX(事業所台帳!$B$4:$F$203,DA3,5)="","",INDEX(事業所台帳!$B$4:$F$203,DA3,5))</f>
        <v/>
      </c>
      <c r="DB8" s="93" t="str">
        <f>IF(INDEX(事業所台帳!$B$4:$F$203,DB3,5)="","",INDEX(事業所台帳!$B$4:$F$203,DB3,5))</f>
        <v/>
      </c>
      <c r="DC8" s="93" t="str">
        <f>IF(INDEX(事業所台帳!$B$4:$F$203,DC3,5)="","",INDEX(事業所台帳!$B$4:$F$203,DC3,5))</f>
        <v/>
      </c>
      <c r="DD8" s="93" t="str">
        <f>IF(INDEX(事業所台帳!$B$4:$F$203,DD3,5)="","",INDEX(事業所台帳!$B$4:$F$203,DD3,5))</f>
        <v/>
      </c>
      <c r="DE8" s="93" t="str">
        <f>IF(INDEX(事業所台帳!$B$4:$F$203,DE3,5)="","",INDEX(事業所台帳!$B$4:$F$203,DE3,5))</f>
        <v/>
      </c>
      <c r="DF8" s="93" t="str">
        <f>IF(INDEX(事業所台帳!$B$4:$F$203,DF3,5)="","",INDEX(事業所台帳!$B$4:$F$203,DF3,5))</f>
        <v/>
      </c>
      <c r="DG8" s="93" t="str">
        <f>IF(INDEX(事業所台帳!$B$4:$F$203,DG3,5)="","",INDEX(事業所台帳!$B$4:$F$203,DG3,5))</f>
        <v/>
      </c>
      <c r="DH8" s="93" t="str">
        <f>IF(INDEX(事業所台帳!$B$4:$F$203,DH3,5)="","",INDEX(事業所台帳!$B$4:$F$203,DH3,5))</f>
        <v/>
      </c>
      <c r="DI8" s="93" t="str">
        <f>IF(INDEX(事業所台帳!$B$4:$F$203,DI3,5)="","",INDEX(事業所台帳!$B$4:$F$203,DI3,5))</f>
        <v/>
      </c>
      <c r="DJ8" s="93" t="str">
        <f>IF(INDEX(事業所台帳!$B$4:$F$203,DJ3,5)="","",INDEX(事業所台帳!$B$4:$F$203,DJ3,5))</f>
        <v/>
      </c>
      <c r="DK8" s="93" t="str">
        <f>IF(INDEX(事業所台帳!$B$4:$F$203,DK3,5)="","",INDEX(事業所台帳!$B$4:$F$203,DK3,5))</f>
        <v/>
      </c>
      <c r="DL8" s="93" t="str">
        <f>IF(INDEX(事業所台帳!$B$4:$F$203,DL3,5)="","",INDEX(事業所台帳!$B$4:$F$203,DL3,5))</f>
        <v/>
      </c>
      <c r="DM8" s="93" t="str">
        <f>IF(INDEX(事業所台帳!$B$4:$F$203,DM3,5)="","",INDEX(事業所台帳!$B$4:$F$203,DM3,5))</f>
        <v/>
      </c>
      <c r="DN8" s="93" t="str">
        <f>IF(INDEX(事業所台帳!$B$4:$F$203,DN3,5)="","",INDEX(事業所台帳!$B$4:$F$203,DN3,5))</f>
        <v/>
      </c>
      <c r="DO8" s="93" t="str">
        <f>IF(INDEX(事業所台帳!$B$4:$F$203,DO3,5)="","",INDEX(事業所台帳!$B$4:$F$203,DO3,5))</f>
        <v/>
      </c>
      <c r="DP8" s="93" t="str">
        <f>IF(INDEX(事業所台帳!$B$4:$F$203,DP3,5)="","",INDEX(事業所台帳!$B$4:$F$203,DP3,5))</f>
        <v/>
      </c>
      <c r="DQ8" s="93" t="str">
        <f>IF(INDEX(事業所台帳!$B$4:$F$203,DQ3,5)="","",INDEX(事業所台帳!$B$4:$F$203,DQ3,5))</f>
        <v/>
      </c>
      <c r="DR8" s="93" t="str">
        <f>IF(INDEX(事業所台帳!$B$4:$F$203,DR3,5)="","",INDEX(事業所台帳!$B$4:$F$203,DR3,5))</f>
        <v/>
      </c>
      <c r="DS8" s="93" t="str">
        <f>IF(INDEX(事業所台帳!$B$4:$F$203,DS3,5)="","",INDEX(事業所台帳!$B$4:$F$203,DS3,5))</f>
        <v/>
      </c>
      <c r="DT8" s="93" t="str">
        <f>IF(INDEX(事業所台帳!$B$4:$F$203,DT3,5)="","",INDEX(事業所台帳!$B$4:$F$203,DT3,5))</f>
        <v/>
      </c>
      <c r="DU8" s="93" t="str">
        <f>IF(INDEX(事業所台帳!$B$4:$F$203,DU3,5)="","",INDEX(事業所台帳!$B$4:$F$203,DU3,5))</f>
        <v/>
      </c>
      <c r="DV8" s="93" t="str">
        <f>IF(INDEX(事業所台帳!$B$4:$F$203,DV3,5)="","",INDEX(事業所台帳!$B$4:$F$203,DV3,5))</f>
        <v/>
      </c>
      <c r="DW8" s="93" t="str">
        <f>IF(INDEX(事業所台帳!$B$4:$F$203,DW3,5)="","",INDEX(事業所台帳!$B$4:$F$203,DW3,5))</f>
        <v/>
      </c>
      <c r="DX8" s="93" t="str">
        <f>IF(INDEX(事業所台帳!$B$4:$F$203,DX3,5)="","",INDEX(事業所台帳!$B$4:$F$203,DX3,5))</f>
        <v/>
      </c>
      <c r="DY8" s="93" t="str">
        <f>IF(INDEX(事業所台帳!$B$4:$F$203,DY3,5)="","",INDEX(事業所台帳!$B$4:$F$203,DY3,5))</f>
        <v/>
      </c>
      <c r="DZ8" s="93" t="str">
        <f>IF(INDEX(事業所台帳!$B$4:$F$203,DZ3,5)="","",INDEX(事業所台帳!$B$4:$F$203,DZ3,5))</f>
        <v/>
      </c>
      <c r="EA8" s="93" t="str">
        <f>IF(INDEX(事業所台帳!$B$4:$F$203,EA3,5)="","",INDEX(事業所台帳!$B$4:$F$203,EA3,5))</f>
        <v/>
      </c>
      <c r="EB8" s="93" t="str">
        <f>IF(INDEX(事業所台帳!$B$4:$F$203,EB3,5)="","",INDEX(事業所台帳!$B$4:$F$203,EB3,5))</f>
        <v/>
      </c>
      <c r="EC8" s="93" t="str">
        <f>IF(INDEX(事業所台帳!$B$4:$F$203,EC3,5)="","",INDEX(事業所台帳!$B$4:$F$203,EC3,5))</f>
        <v/>
      </c>
      <c r="ED8" s="93" t="str">
        <f>IF(INDEX(事業所台帳!$B$4:$F$203,ED3,5)="","",INDEX(事業所台帳!$B$4:$F$203,ED3,5))</f>
        <v/>
      </c>
      <c r="EE8" s="93" t="str">
        <f>IF(INDEX(事業所台帳!$B$4:$F$203,EE3,5)="","",INDEX(事業所台帳!$B$4:$F$203,EE3,5))</f>
        <v/>
      </c>
      <c r="EF8" s="93" t="str">
        <f>IF(INDEX(事業所台帳!$B$4:$F$203,EF3,5)="","",INDEX(事業所台帳!$B$4:$F$203,EF3,5))</f>
        <v/>
      </c>
      <c r="EG8" s="93" t="str">
        <f>IF(INDEX(事業所台帳!$B$4:$F$203,EG3,5)="","",INDEX(事業所台帳!$B$4:$F$203,EG3,5))</f>
        <v/>
      </c>
      <c r="EH8" s="93" t="str">
        <f>IF(INDEX(事業所台帳!$B$4:$F$203,EH3,5)="","",INDEX(事業所台帳!$B$4:$F$203,EH3,5))</f>
        <v/>
      </c>
      <c r="EI8" s="93" t="str">
        <f>IF(INDEX(事業所台帳!$B$4:$F$203,EI3,5)="","",INDEX(事業所台帳!$B$4:$F$203,EI3,5))</f>
        <v/>
      </c>
      <c r="EJ8" s="93" t="str">
        <f>IF(INDEX(事業所台帳!$B$4:$F$203,EJ3,5)="","",INDEX(事業所台帳!$B$4:$F$203,EJ3,5))</f>
        <v/>
      </c>
      <c r="EK8" s="93" t="str">
        <f>IF(INDEX(事業所台帳!$B$4:$F$203,EK3,5)="","",INDEX(事業所台帳!$B$4:$F$203,EK3,5))</f>
        <v/>
      </c>
      <c r="EL8" s="93" t="str">
        <f>IF(INDEX(事業所台帳!$B$4:$F$203,EL3,5)="","",INDEX(事業所台帳!$B$4:$F$203,EL3,5))</f>
        <v/>
      </c>
      <c r="EM8" s="93" t="str">
        <f>IF(INDEX(事業所台帳!$B$4:$F$203,EM3,5)="","",INDEX(事業所台帳!$B$4:$F$203,EM3,5))</f>
        <v/>
      </c>
      <c r="EN8" s="93" t="str">
        <f>IF(INDEX(事業所台帳!$B$4:$F$203,EN3,5)="","",INDEX(事業所台帳!$B$4:$F$203,EN3,5))</f>
        <v/>
      </c>
      <c r="EO8" s="93" t="str">
        <f>IF(INDEX(事業所台帳!$B$4:$F$203,EO3,5)="","",INDEX(事業所台帳!$B$4:$F$203,EO3,5))</f>
        <v/>
      </c>
      <c r="EP8" s="93" t="str">
        <f>IF(INDEX(事業所台帳!$B$4:$F$203,EP3,5)="","",INDEX(事業所台帳!$B$4:$F$203,EP3,5))</f>
        <v/>
      </c>
      <c r="EQ8" s="93" t="str">
        <f>IF(INDEX(事業所台帳!$B$4:$F$203,EQ3,5)="","",INDEX(事業所台帳!$B$4:$F$203,EQ3,5))</f>
        <v/>
      </c>
      <c r="ER8" s="93" t="str">
        <f>IF(INDEX(事業所台帳!$B$4:$F$203,ER3,5)="","",INDEX(事業所台帳!$B$4:$F$203,ER3,5))</f>
        <v/>
      </c>
      <c r="ES8" s="93" t="str">
        <f>IF(INDEX(事業所台帳!$B$4:$F$203,ES3,5)="","",INDEX(事業所台帳!$B$4:$F$203,ES3,5))</f>
        <v/>
      </c>
      <c r="ET8" s="93" t="str">
        <f>IF(INDEX(事業所台帳!$B$4:$F$203,ET3,5)="","",INDEX(事業所台帳!$B$4:$F$203,ET3,5))</f>
        <v/>
      </c>
      <c r="EU8" s="93" t="str">
        <f>IF(INDEX(事業所台帳!$B$4:$F$203,EU3,5)="","",INDEX(事業所台帳!$B$4:$F$203,EU3,5))</f>
        <v/>
      </c>
      <c r="EV8" s="93" t="str">
        <f>IF(INDEX(事業所台帳!$B$4:$F$203,EV3,5)="","",INDEX(事業所台帳!$B$4:$F$203,EV3,5))</f>
        <v/>
      </c>
      <c r="EW8" s="93" t="str">
        <f>IF(INDEX(事業所台帳!$B$4:$F$203,EW3,5)="","",INDEX(事業所台帳!$B$4:$F$203,EW3,5))</f>
        <v/>
      </c>
      <c r="EX8" s="93" t="str">
        <f>IF(INDEX(事業所台帳!$B$4:$F$203,EX3,5)="","",INDEX(事業所台帳!$B$4:$F$203,EX3,5))</f>
        <v/>
      </c>
      <c r="EY8" s="93" t="str">
        <f>IF(INDEX(事業所台帳!$B$4:$F$203,EY3,5)="","",INDEX(事業所台帳!$B$4:$F$203,EY3,5))</f>
        <v/>
      </c>
      <c r="EZ8" s="93" t="str">
        <f>IF(INDEX(事業所台帳!$B$4:$F$203,EZ3,5)="","",INDEX(事業所台帳!$B$4:$F$203,EZ3,5))</f>
        <v/>
      </c>
      <c r="FA8" s="93" t="str">
        <f>IF(INDEX(事業所台帳!$B$4:$F$203,FA3,5)="","",INDEX(事業所台帳!$B$4:$F$203,FA3,5))</f>
        <v/>
      </c>
      <c r="FB8" s="93" t="str">
        <f>IF(INDEX(事業所台帳!$B$4:$F$203,FB3,5)="","",INDEX(事業所台帳!$B$4:$F$203,FB3,5))</f>
        <v/>
      </c>
      <c r="FC8" s="93" t="str">
        <f>IF(INDEX(事業所台帳!$B$4:$F$203,FC3,5)="","",INDEX(事業所台帳!$B$4:$F$203,FC3,5))</f>
        <v/>
      </c>
      <c r="FD8" s="93" t="str">
        <f>IF(INDEX(事業所台帳!$B$4:$F$203,FD3,5)="","",INDEX(事業所台帳!$B$4:$F$203,FD3,5))</f>
        <v/>
      </c>
      <c r="FE8" s="93" t="str">
        <f>IF(INDEX(事業所台帳!$B$4:$F$203,FE3,5)="","",INDEX(事業所台帳!$B$4:$F$203,FE3,5))</f>
        <v/>
      </c>
      <c r="FF8" s="93" t="str">
        <f>IF(INDEX(事業所台帳!$B$4:$F$203,FF3,5)="","",INDEX(事業所台帳!$B$4:$F$203,FF3,5))</f>
        <v/>
      </c>
      <c r="FG8" s="93" t="str">
        <f>IF(INDEX(事業所台帳!$B$4:$F$203,FG3,5)="","",INDEX(事業所台帳!$B$4:$F$203,FG3,5))</f>
        <v/>
      </c>
      <c r="FH8" s="93" t="str">
        <f>IF(INDEX(事業所台帳!$B$4:$F$203,FH3,5)="","",INDEX(事業所台帳!$B$4:$F$203,FH3,5))</f>
        <v/>
      </c>
      <c r="FI8" s="93" t="str">
        <f>IF(INDEX(事業所台帳!$B$4:$F$203,FI3,5)="","",INDEX(事業所台帳!$B$4:$F$203,FI3,5))</f>
        <v/>
      </c>
      <c r="FJ8" s="93" t="str">
        <f>IF(INDEX(事業所台帳!$B$4:$F$203,FJ3,5)="","",INDEX(事業所台帳!$B$4:$F$203,FJ3,5))</f>
        <v/>
      </c>
      <c r="FK8" s="93" t="str">
        <f>IF(INDEX(事業所台帳!$B$4:$F$203,FK3,5)="","",INDEX(事業所台帳!$B$4:$F$203,FK3,5))</f>
        <v/>
      </c>
      <c r="FL8" s="93" t="str">
        <f>IF(INDEX(事業所台帳!$B$4:$F$203,FL3,5)="","",INDEX(事業所台帳!$B$4:$F$203,FL3,5))</f>
        <v/>
      </c>
      <c r="FM8" s="93" t="str">
        <f>IF(INDEX(事業所台帳!$B$4:$F$203,FM3,5)="","",INDEX(事業所台帳!$B$4:$F$203,FM3,5))</f>
        <v/>
      </c>
      <c r="FN8" s="93" t="str">
        <f>IF(INDEX(事業所台帳!$B$4:$F$203,FN3,5)="","",INDEX(事業所台帳!$B$4:$F$203,FN3,5))</f>
        <v/>
      </c>
      <c r="FO8" s="93" t="str">
        <f>IF(INDEX(事業所台帳!$B$4:$F$203,FO3,5)="","",INDEX(事業所台帳!$B$4:$F$203,FO3,5))</f>
        <v/>
      </c>
      <c r="FP8" s="93" t="str">
        <f>IF(INDEX(事業所台帳!$B$4:$F$203,FP3,5)="","",INDEX(事業所台帳!$B$4:$F$203,FP3,5))</f>
        <v/>
      </c>
      <c r="FQ8" s="93" t="str">
        <f>IF(INDEX(事業所台帳!$B$4:$F$203,FQ3,5)="","",INDEX(事業所台帳!$B$4:$F$203,FQ3,5))</f>
        <v/>
      </c>
      <c r="FR8" s="93" t="str">
        <f>IF(INDEX(事業所台帳!$B$4:$F$203,FR3,5)="","",INDEX(事業所台帳!$B$4:$F$203,FR3,5))</f>
        <v/>
      </c>
      <c r="FS8" s="93" t="str">
        <f>IF(INDEX(事業所台帳!$B$4:$F$203,FS3,5)="","",INDEX(事業所台帳!$B$4:$F$203,FS3,5))</f>
        <v/>
      </c>
      <c r="FT8" s="93" t="str">
        <f>IF(INDEX(事業所台帳!$B$4:$F$203,FT3,5)="","",INDEX(事業所台帳!$B$4:$F$203,FT3,5))</f>
        <v/>
      </c>
      <c r="FU8" s="93" t="str">
        <f>IF(INDEX(事業所台帳!$B$4:$F$203,FU3,5)="","",INDEX(事業所台帳!$B$4:$F$203,FU3,5))</f>
        <v/>
      </c>
      <c r="FV8" s="93" t="str">
        <f>IF(INDEX(事業所台帳!$B$4:$F$203,FV3,5)="","",INDEX(事業所台帳!$B$4:$F$203,FV3,5))</f>
        <v/>
      </c>
      <c r="FW8" s="93" t="str">
        <f>IF(INDEX(事業所台帳!$B$4:$F$203,FW3,5)="","",INDEX(事業所台帳!$B$4:$F$203,FW3,5))</f>
        <v/>
      </c>
      <c r="FX8" s="93" t="str">
        <f>IF(INDEX(事業所台帳!$B$4:$F$203,FX3,5)="","",INDEX(事業所台帳!$B$4:$F$203,FX3,5))</f>
        <v/>
      </c>
      <c r="FY8" s="93" t="str">
        <f>IF(INDEX(事業所台帳!$B$4:$F$203,FY3,5)="","",INDEX(事業所台帳!$B$4:$F$203,FY3,5))</f>
        <v/>
      </c>
      <c r="FZ8" s="93" t="str">
        <f>IF(INDEX(事業所台帳!$B$4:$F$203,FZ3,5)="","",INDEX(事業所台帳!$B$4:$F$203,FZ3,5))</f>
        <v/>
      </c>
      <c r="GA8" s="93" t="str">
        <f>IF(INDEX(事業所台帳!$B$4:$F$203,GA3,5)="","",INDEX(事業所台帳!$B$4:$F$203,GA3,5))</f>
        <v/>
      </c>
      <c r="GB8" s="93" t="str">
        <f>IF(INDEX(事業所台帳!$B$4:$F$203,GB3,5)="","",INDEX(事業所台帳!$B$4:$F$203,GB3,5))</f>
        <v/>
      </c>
      <c r="GC8" s="93" t="str">
        <f>IF(INDEX(事業所台帳!$B$4:$F$203,GC3,5)="","",INDEX(事業所台帳!$B$4:$F$203,GC3,5))</f>
        <v/>
      </c>
      <c r="GD8" s="93" t="str">
        <f>IF(INDEX(事業所台帳!$B$4:$F$203,GD3,5)="","",INDEX(事業所台帳!$B$4:$F$203,GD3,5))</f>
        <v/>
      </c>
      <c r="GE8" s="93" t="str">
        <f>IF(INDEX(事業所台帳!$B$4:$F$203,GE3,5)="","",INDEX(事業所台帳!$B$4:$F$203,GE3,5))</f>
        <v/>
      </c>
      <c r="GF8" s="93" t="str">
        <f>IF(INDEX(事業所台帳!$B$4:$F$203,GF3,5)="","",INDEX(事業所台帳!$B$4:$F$203,GF3,5))</f>
        <v/>
      </c>
      <c r="GG8" s="93" t="str">
        <f>IF(INDEX(事業所台帳!$B$4:$F$203,GG3,5)="","",INDEX(事業所台帳!$B$4:$F$203,GG3,5))</f>
        <v/>
      </c>
      <c r="GH8" s="93" t="str">
        <f>IF(INDEX(事業所台帳!$B$4:$F$203,GH3,5)="","",INDEX(事業所台帳!$B$4:$F$203,GH3,5))</f>
        <v/>
      </c>
      <c r="GI8" s="93" t="str">
        <f>IF(INDEX(事業所台帳!$B$4:$F$203,GI3,5)="","",INDEX(事業所台帳!$B$4:$F$203,GI3,5))</f>
        <v/>
      </c>
      <c r="GJ8" s="93" t="str">
        <f>IF(INDEX(事業所台帳!$B$4:$F$203,GJ3,5)="","",INDEX(事業所台帳!$B$4:$F$203,GJ3,5))</f>
        <v/>
      </c>
      <c r="GK8" s="93" t="str">
        <f>IF(INDEX(事業所台帳!$B$4:$F$203,GK3,5)="","",INDEX(事業所台帳!$B$4:$F$203,GK3,5))</f>
        <v/>
      </c>
      <c r="GL8" s="93" t="str">
        <f>IF(INDEX(事業所台帳!$B$4:$F$203,GL3,5)="","",INDEX(事業所台帳!$B$4:$F$203,GL3,5))</f>
        <v/>
      </c>
      <c r="GM8" s="93" t="str">
        <f>IF(INDEX(事業所台帳!$B$4:$F$203,GM3,5)="","",INDEX(事業所台帳!$B$4:$F$203,GM3,5))</f>
        <v/>
      </c>
      <c r="GN8" s="93" t="str">
        <f>IF(INDEX(事業所台帳!$B$4:$F$203,GN3,5)="","",INDEX(事業所台帳!$B$4:$F$203,GN3,5))</f>
        <v/>
      </c>
      <c r="GO8" s="93" t="str">
        <f>IF(INDEX(事業所台帳!$B$4:$F$203,GO3,5)="","",INDEX(事業所台帳!$B$4:$F$203,GO3,5))</f>
        <v/>
      </c>
      <c r="GP8" s="93" t="str">
        <f>IF(INDEX(事業所台帳!$B$4:$F$203,GP3,5)="","",INDEX(事業所台帳!$B$4:$F$203,GP3,5))</f>
        <v/>
      </c>
      <c r="GQ8" s="93" t="str">
        <f>IF(INDEX(事業所台帳!$B$4:$F$203,GQ3,5)="","",INDEX(事業所台帳!$B$4:$F$203,GQ3,5))</f>
        <v/>
      </c>
      <c r="GR8" s="93" t="str">
        <f>IF(INDEX(事業所台帳!$B$4:$F$203,GR3,5)="","",INDEX(事業所台帳!$B$4:$F$203,GR3,5))</f>
        <v/>
      </c>
      <c r="GS8" s="93" t="str">
        <f>IF(INDEX(事業所台帳!$B$4:$F$203,GS3,5)="","",INDEX(事業所台帳!$B$4:$F$203,GS3,5))</f>
        <v/>
      </c>
      <c r="GT8" s="93" t="str">
        <f>IF(INDEX(事業所台帳!$B$4:$F$203,GT3,5)="","",INDEX(事業所台帳!$B$4:$F$203,GT3,5))</f>
        <v/>
      </c>
      <c r="GU8" s="94" t="str">
        <f>IF(INDEX(事業所台帳!$B$4:$F$203,GU3,5)="","",INDEX(事業所台帳!$B$4:$F$203,GU3,5))</f>
        <v/>
      </c>
    </row>
    <row r="9" spans="1:203" s="7" customFormat="1" ht="19.5" customHeight="1" thickBot="1">
      <c r="A9" s="95" t="s">
        <v>40</v>
      </c>
      <c r="B9" s="96" t="s">
        <v>41</v>
      </c>
      <c r="C9" s="97" t="s">
        <v>51</v>
      </c>
      <c r="D9" s="98" t="s">
        <v>36</v>
      </c>
      <c r="E9" s="99" t="s">
        <v>36</v>
      </c>
      <c r="F9" s="99" t="s">
        <v>36</v>
      </c>
      <c r="G9" s="99" t="s">
        <v>36</v>
      </c>
      <c r="H9" s="99" t="s">
        <v>36</v>
      </c>
      <c r="I9" s="99" t="s">
        <v>36</v>
      </c>
      <c r="J9" s="99" t="s">
        <v>36</v>
      </c>
      <c r="K9" s="99" t="s">
        <v>36</v>
      </c>
      <c r="L9" s="99" t="s">
        <v>36</v>
      </c>
      <c r="M9" s="99" t="s">
        <v>36</v>
      </c>
      <c r="N9" s="99" t="s">
        <v>36</v>
      </c>
      <c r="O9" s="99" t="s">
        <v>36</v>
      </c>
      <c r="P9" s="99" t="s">
        <v>36</v>
      </c>
      <c r="Q9" s="99" t="s">
        <v>36</v>
      </c>
      <c r="R9" s="99" t="s">
        <v>36</v>
      </c>
      <c r="S9" s="99" t="s">
        <v>36</v>
      </c>
      <c r="T9" s="99" t="s">
        <v>36</v>
      </c>
      <c r="U9" s="99" t="s">
        <v>36</v>
      </c>
      <c r="V9" s="99" t="s">
        <v>36</v>
      </c>
      <c r="W9" s="99" t="s">
        <v>36</v>
      </c>
      <c r="X9" s="99" t="s">
        <v>36</v>
      </c>
      <c r="Y9" s="99" t="s">
        <v>36</v>
      </c>
      <c r="Z9" s="99" t="s">
        <v>36</v>
      </c>
      <c r="AA9" s="99" t="s">
        <v>36</v>
      </c>
      <c r="AB9" s="99" t="s">
        <v>36</v>
      </c>
      <c r="AC9" s="99" t="s">
        <v>36</v>
      </c>
      <c r="AD9" s="99" t="s">
        <v>36</v>
      </c>
      <c r="AE9" s="99" t="s">
        <v>36</v>
      </c>
      <c r="AF9" s="99" t="s">
        <v>36</v>
      </c>
      <c r="AG9" s="99" t="s">
        <v>36</v>
      </c>
      <c r="AH9" s="99" t="s">
        <v>36</v>
      </c>
      <c r="AI9" s="99" t="s">
        <v>36</v>
      </c>
      <c r="AJ9" s="99" t="s">
        <v>36</v>
      </c>
      <c r="AK9" s="99" t="s">
        <v>36</v>
      </c>
      <c r="AL9" s="99" t="s">
        <v>36</v>
      </c>
      <c r="AM9" s="99" t="s">
        <v>36</v>
      </c>
      <c r="AN9" s="99" t="s">
        <v>36</v>
      </c>
      <c r="AO9" s="99" t="s">
        <v>36</v>
      </c>
      <c r="AP9" s="99" t="s">
        <v>36</v>
      </c>
      <c r="AQ9" s="99" t="s">
        <v>36</v>
      </c>
      <c r="AR9" s="99" t="s">
        <v>36</v>
      </c>
      <c r="AS9" s="99" t="s">
        <v>36</v>
      </c>
      <c r="AT9" s="99" t="s">
        <v>36</v>
      </c>
      <c r="AU9" s="99" t="s">
        <v>36</v>
      </c>
      <c r="AV9" s="99" t="s">
        <v>36</v>
      </c>
      <c r="AW9" s="99" t="s">
        <v>36</v>
      </c>
      <c r="AX9" s="99" t="s">
        <v>36</v>
      </c>
      <c r="AY9" s="99" t="s">
        <v>36</v>
      </c>
      <c r="AZ9" s="99" t="s">
        <v>36</v>
      </c>
      <c r="BA9" s="99" t="s">
        <v>36</v>
      </c>
      <c r="BB9" s="99" t="s">
        <v>36</v>
      </c>
      <c r="BC9" s="99" t="s">
        <v>36</v>
      </c>
      <c r="BD9" s="99" t="s">
        <v>36</v>
      </c>
      <c r="BE9" s="99" t="s">
        <v>36</v>
      </c>
      <c r="BF9" s="99" t="s">
        <v>36</v>
      </c>
      <c r="BG9" s="99" t="s">
        <v>36</v>
      </c>
      <c r="BH9" s="99" t="s">
        <v>36</v>
      </c>
      <c r="BI9" s="99" t="s">
        <v>36</v>
      </c>
      <c r="BJ9" s="99" t="s">
        <v>36</v>
      </c>
      <c r="BK9" s="99" t="s">
        <v>36</v>
      </c>
      <c r="BL9" s="99" t="s">
        <v>36</v>
      </c>
      <c r="BM9" s="99" t="s">
        <v>36</v>
      </c>
      <c r="BN9" s="99" t="s">
        <v>36</v>
      </c>
      <c r="BO9" s="99" t="s">
        <v>36</v>
      </c>
      <c r="BP9" s="99" t="s">
        <v>36</v>
      </c>
      <c r="BQ9" s="99" t="s">
        <v>36</v>
      </c>
      <c r="BR9" s="99" t="s">
        <v>36</v>
      </c>
      <c r="BS9" s="99" t="s">
        <v>36</v>
      </c>
      <c r="BT9" s="99" t="s">
        <v>36</v>
      </c>
      <c r="BU9" s="99" t="s">
        <v>36</v>
      </c>
      <c r="BV9" s="99" t="s">
        <v>36</v>
      </c>
      <c r="BW9" s="99" t="s">
        <v>36</v>
      </c>
      <c r="BX9" s="99" t="s">
        <v>36</v>
      </c>
      <c r="BY9" s="99" t="s">
        <v>36</v>
      </c>
      <c r="BZ9" s="99" t="s">
        <v>36</v>
      </c>
      <c r="CA9" s="99" t="s">
        <v>36</v>
      </c>
      <c r="CB9" s="99" t="s">
        <v>36</v>
      </c>
      <c r="CC9" s="99" t="s">
        <v>36</v>
      </c>
      <c r="CD9" s="99" t="s">
        <v>36</v>
      </c>
      <c r="CE9" s="99" t="s">
        <v>36</v>
      </c>
      <c r="CF9" s="99" t="s">
        <v>36</v>
      </c>
      <c r="CG9" s="99" t="s">
        <v>36</v>
      </c>
      <c r="CH9" s="99" t="s">
        <v>36</v>
      </c>
      <c r="CI9" s="99" t="s">
        <v>36</v>
      </c>
      <c r="CJ9" s="99" t="s">
        <v>36</v>
      </c>
      <c r="CK9" s="99" t="s">
        <v>36</v>
      </c>
      <c r="CL9" s="99" t="s">
        <v>36</v>
      </c>
      <c r="CM9" s="99" t="s">
        <v>36</v>
      </c>
      <c r="CN9" s="99" t="s">
        <v>36</v>
      </c>
      <c r="CO9" s="99" t="s">
        <v>36</v>
      </c>
      <c r="CP9" s="99" t="s">
        <v>36</v>
      </c>
      <c r="CQ9" s="99" t="s">
        <v>36</v>
      </c>
      <c r="CR9" s="99" t="s">
        <v>36</v>
      </c>
      <c r="CS9" s="99" t="s">
        <v>36</v>
      </c>
      <c r="CT9" s="99" t="s">
        <v>36</v>
      </c>
      <c r="CU9" s="99" t="s">
        <v>36</v>
      </c>
      <c r="CV9" s="99" t="s">
        <v>36</v>
      </c>
      <c r="CW9" s="99" t="s">
        <v>36</v>
      </c>
      <c r="CX9" s="99" t="s">
        <v>36</v>
      </c>
      <c r="CY9" s="99" t="s">
        <v>36</v>
      </c>
      <c r="CZ9" s="99" t="s">
        <v>36</v>
      </c>
      <c r="DA9" s="99" t="s">
        <v>36</v>
      </c>
      <c r="DB9" s="99" t="s">
        <v>36</v>
      </c>
      <c r="DC9" s="99" t="s">
        <v>36</v>
      </c>
      <c r="DD9" s="99" t="s">
        <v>36</v>
      </c>
      <c r="DE9" s="99" t="s">
        <v>36</v>
      </c>
      <c r="DF9" s="99" t="s">
        <v>36</v>
      </c>
      <c r="DG9" s="99" t="s">
        <v>36</v>
      </c>
      <c r="DH9" s="99" t="s">
        <v>36</v>
      </c>
      <c r="DI9" s="99" t="s">
        <v>36</v>
      </c>
      <c r="DJ9" s="99" t="s">
        <v>36</v>
      </c>
      <c r="DK9" s="99" t="s">
        <v>36</v>
      </c>
      <c r="DL9" s="99" t="s">
        <v>36</v>
      </c>
      <c r="DM9" s="99" t="s">
        <v>36</v>
      </c>
      <c r="DN9" s="99" t="s">
        <v>36</v>
      </c>
      <c r="DO9" s="99" t="s">
        <v>36</v>
      </c>
      <c r="DP9" s="99" t="s">
        <v>36</v>
      </c>
      <c r="DQ9" s="99" t="s">
        <v>36</v>
      </c>
      <c r="DR9" s="99" t="s">
        <v>36</v>
      </c>
      <c r="DS9" s="99" t="s">
        <v>36</v>
      </c>
      <c r="DT9" s="99" t="s">
        <v>36</v>
      </c>
      <c r="DU9" s="99" t="s">
        <v>36</v>
      </c>
      <c r="DV9" s="99" t="s">
        <v>36</v>
      </c>
      <c r="DW9" s="99" t="s">
        <v>36</v>
      </c>
      <c r="DX9" s="99" t="s">
        <v>36</v>
      </c>
      <c r="DY9" s="99" t="s">
        <v>36</v>
      </c>
      <c r="DZ9" s="99" t="s">
        <v>36</v>
      </c>
      <c r="EA9" s="99" t="s">
        <v>36</v>
      </c>
      <c r="EB9" s="99" t="s">
        <v>36</v>
      </c>
      <c r="EC9" s="99" t="s">
        <v>36</v>
      </c>
      <c r="ED9" s="99" t="s">
        <v>36</v>
      </c>
      <c r="EE9" s="99" t="s">
        <v>36</v>
      </c>
      <c r="EF9" s="99" t="s">
        <v>36</v>
      </c>
      <c r="EG9" s="99" t="s">
        <v>36</v>
      </c>
      <c r="EH9" s="99" t="s">
        <v>36</v>
      </c>
      <c r="EI9" s="99" t="s">
        <v>36</v>
      </c>
      <c r="EJ9" s="99" t="s">
        <v>36</v>
      </c>
      <c r="EK9" s="99" t="s">
        <v>36</v>
      </c>
      <c r="EL9" s="99" t="s">
        <v>36</v>
      </c>
      <c r="EM9" s="99" t="s">
        <v>36</v>
      </c>
      <c r="EN9" s="99" t="s">
        <v>36</v>
      </c>
      <c r="EO9" s="99" t="s">
        <v>36</v>
      </c>
      <c r="EP9" s="99" t="s">
        <v>36</v>
      </c>
      <c r="EQ9" s="99" t="s">
        <v>36</v>
      </c>
      <c r="ER9" s="99" t="s">
        <v>36</v>
      </c>
      <c r="ES9" s="99" t="s">
        <v>36</v>
      </c>
      <c r="ET9" s="99" t="s">
        <v>36</v>
      </c>
      <c r="EU9" s="99" t="s">
        <v>36</v>
      </c>
      <c r="EV9" s="99" t="s">
        <v>36</v>
      </c>
      <c r="EW9" s="99" t="s">
        <v>36</v>
      </c>
      <c r="EX9" s="99" t="s">
        <v>36</v>
      </c>
      <c r="EY9" s="99" t="s">
        <v>36</v>
      </c>
      <c r="EZ9" s="99" t="s">
        <v>36</v>
      </c>
      <c r="FA9" s="99" t="s">
        <v>36</v>
      </c>
      <c r="FB9" s="99" t="s">
        <v>36</v>
      </c>
      <c r="FC9" s="99" t="s">
        <v>36</v>
      </c>
      <c r="FD9" s="99" t="s">
        <v>36</v>
      </c>
      <c r="FE9" s="99" t="s">
        <v>36</v>
      </c>
      <c r="FF9" s="99" t="s">
        <v>36</v>
      </c>
      <c r="FG9" s="99" t="s">
        <v>36</v>
      </c>
      <c r="FH9" s="99" t="s">
        <v>36</v>
      </c>
      <c r="FI9" s="99" t="s">
        <v>36</v>
      </c>
      <c r="FJ9" s="99" t="s">
        <v>36</v>
      </c>
      <c r="FK9" s="99" t="s">
        <v>36</v>
      </c>
      <c r="FL9" s="99" t="s">
        <v>36</v>
      </c>
      <c r="FM9" s="99" t="s">
        <v>36</v>
      </c>
      <c r="FN9" s="99" t="s">
        <v>36</v>
      </c>
      <c r="FO9" s="99" t="s">
        <v>36</v>
      </c>
      <c r="FP9" s="99" t="s">
        <v>36</v>
      </c>
      <c r="FQ9" s="99" t="s">
        <v>36</v>
      </c>
      <c r="FR9" s="99" t="s">
        <v>36</v>
      </c>
      <c r="FS9" s="99" t="s">
        <v>36</v>
      </c>
      <c r="FT9" s="99" t="s">
        <v>36</v>
      </c>
      <c r="FU9" s="99" t="s">
        <v>36</v>
      </c>
      <c r="FV9" s="99" t="s">
        <v>36</v>
      </c>
      <c r="FW9" s="99" t="s">
        <v>36</v>
      </c>
      <c r="FX9" s="99" t="s">
        <v>36</v>
      </c>
      <c r="FY9" s="99" t="s">
        <v>36</v>
      </c>
      <c r="FZ9" s="99" t="s">
        <v>36</v>
      </c>
      <c r="GA9" s="99" t="s">
        <v>36</v>
      </c>
      <c r="GB9" s="99" t="s">
        <v>36</v>
      </c>
      <c r="GC9" s="99" t="s">
        <v>36</v>
      </c>
      <c r="GD9" s="99" t="s">
        <v>36</v>
      </c>
      <c r="GE9" s="99" t="s">
        <v>36</v>
      </c>
      <c r="GF9" s="99" t="s">
        <v>36</v>
      </c>
      <c r="GG9" s="99" t="s">
        <v>36</v>
      </c>
      <c r="GH9" s="99" t="s">
        <v>36</v>
      </c>
      <c r="GI9" s="99" t="s">
        <v>36</v>
      </c>
      <c r="GJ9" s="99" t="s">
        <v>36</v>
      </c>
      <c r="GK9" s="99" t="s">
        <v>36</v>
      </c>
      <c r="GL9" s="99" t="s">
        <v>36</v>
      </c>
      <c r="GM9" s="99" t="s">
        <v>36</v>
      </c>
      <c r="GN9" s="99" t="s">
        <v>36</v>
      </c>
      <c r="GO9" s="99" t="s">
        <v>36</v>
      </c>
      <c r="GP9" s="99" t="s">
        <v>36</v>
      </c>
      <c r="GQ9" s="99" t="s">
        <v>36</v>
      </c>
      <c r="GR9" s="99" t="s">
        <v>36</v>
      </c>
      <c r="GS9" s="99" t="s">
        <v>36</v>
      </c>
      <c r="GT9" s="99" t="s">
        <v>36</v>
      </c>
      <c r="GU9" s="100" t="s">
        <v>36</v>
      </c>
    </row>
    <row r="10" spans="1:203" s="7" customFormat="1" ht="29.25" customHeight="1">
      <c r="A10" s="1087" t="s">
        <v>42</v>
      </c>
      <c r="B10" s="551" t="s">
        <v>43</v>
      </c>
      <c r="C10" s="558" t="str">
        <f>IF(COUNTA(車両台帳!$C$57:$C$2056)=0,"",SUM(D10:GU10))</f>
        <v/>
      </c>
      <c r="D10" s="559" t="str">
        <f>IF(COUNTA(車両台帳!$C$57:$C$2056)=0,"",COUNTIF(車両台帳!$AQ$57:$AQ$2056,D$3&amp;"-"&amp;511&amp;"A"))</f>
        <v/>
      </c>
      <c r="E10" s="559" t="str">
        <f>IF(COUNTA(車両台帳!$C$57:$C$2056)=0,"",COUNTIF(車両台帳!$AQ$57:$AQ$2056,E$3&amp;"-"&amp;511&amp;"A"))</f>
        <v/>
      </c>
      <c r="F10" s="559" t="str">
        <f>IF(COUNTA(車両台帳!$C$57:$C$2056)=0,"",COUNTIF(車両台帳!$AQ$57:$AQ$2056,F$3&amp;"-"&amp;511&amp;"A"))</f>
        <v/>
      </c>
      <c r="G10" s="559" t="str">
        <f>IF(COUNTA(車両台帳!$C$57:$C$2056)=0,"",COUNTIF(車両台帳!$AQ$57:$AQ$2056,G$3&amp;"-"&amp;511&amp;"A"))</f>
        <v/>
      </c>
      <c r="H10" s="559" t="str">
        <f>IF(COUNTA(車両台帳!$C$57:$C$2056)=0,"",COUNTIF(車両台帳!$AQ$57:$AQ$2056,H$3&amp;"-"&amp;511&amp;"A"))</f>
        <v/>
      </c>
      <c r="I10" s="559" t="str">
        <f>IF(COUNTA(車両台帳!$C$57:$C$2056)=0,"",COUNTIF(車両台帳!$AQ$57:$AQ$2056,I$3&amp;"-"&amp;511&amp;"A"))</f>
        <v/>
      </c>
      <c r="J10" s="559" t="str">
        <f>IF(COUNTA(車両台帳!$C$57:$C$2056)=0,"",COUNTIF(車両台帳!$AQ$57:$AQ$2056,J$3&amp;"-"&amp;511&amp;"A"))</f>
        <v/>
      </c>
      <c r="K10" s="559" t="str">
        <f>IF(COUNTA(車両台帳!$C$57:$C$2056)=0,"",COUNTIF(車両台帳!$AQ$57:$AQ$2056,K$3&amp;"-"&amp;511&amp;"A"))</f>
        <v/>
      </c>
      <c r="L10" s="559" t="str">
        <f>IF(COUNTA(車両台帳!$C$57:$C$2056)=0,"",COUNTIF(車両台帳!$AQ$57:$AQ$2056,L$3&amp;"-"&amp;511&amp;"A"))</f>
        <v/>
      </c>
      <c r="M10" s="559" t="str">
        <f>IF(COUNTA(車両台帳!$C$57:$C$2056)=0,"",COUNTIF(車両台帳!$AQ$57:$AQ$2056,M$3&amp;"-"&amp;511&amp;"A"))</f>
        <v/>
      </c>
      <c r="N10" s="559" t="str">
        <f>IF(COUNTA(車両台帳!$C$57:$C$2056)=0,"",COUNTIF(車両台帳!$AQ$57:$AQ$2056,N$3&amp;"-"&amp;511&amp;"A"))</f>
        <v/>
      </c>
      <c r="O10" s="559" t="str">
        <f>IF(COUNTA(車両台帳!$C$57:$C$2056)=0,"",COUNTIF(車両台帳!$AQ$57:$AQ$2056,O$3&amp;"-"&amp;511&amp;"A"))</f>
        <v/>
      </c>
      <c r="P10" s="559" t="str">
        <f>IF(COUNTA(車両台帳!$C$57:$C$2056)=0,"",COUNTIF(車両台帳!$AQ$57:$AQ$2056,P$3&amp;"-"&amp;511&amp;"A"))</f>
        <v/>
      </c>
      <c r="Q10" s="559" t="str">
        <f>IF(COUNTA(車両台帳!$C$57:$C$2056)=0,"",COUNTIF(車両台帳!$AQ$57:$AQ$2056,Q$3&amp;"-"&amp;511&amp;"A"))</f>
        <v/>
      </c>
      <c r="R10" s="559" t="str">
        <f>IF(COUNTA(車両台帳!$C$57:$C$2056)=0,"",COUNTIF(車両台帳!$AQ$57:$AQ$2056,R$3&amp;"-"&amp;511&amp;"A"))</f>
        <v/>
      </c>
      <c r="S10" s="559" t="str">
        <f>IF(COUNTA(車両台帳!$C$57:$C$2056)=0,"",COUNTIF(車両台帳!$AQ$57:$AQ$2056,S$3&amp;"-"&amp;511&amp;"A"))</f>
        <v/>
      </c>
      <c r="T10" s="559" t="str">
        <f>IF(COUNTA(車両台帳!$C$57:$C$2056)=0,"",COUNTIF(車両台帳!$AQ$57:$AQ$2056,T$3&amp;"-"&amp;511&amp;"A"))</f>
        <v/>
      </c>
      <c r="U10" s="559" t="str">
        <f>IF(COUNTA(車両台帳!$C$57:$C$2056)=0,"",COUNTIF(車両台帳!$AQ$57:$AQ$2056,U$3&amp;"-"&amp;511&amp;"A"))</f>
        <v/>
      </c>
      <c r="V10" s="559" t="str">
        <f>IF(COUNTA(車両台帳!$C$57:$C$2056)=0,"",COUNTIF(車両台帳!$AQ$57:$AQ$2056,V$3&amp;"-"&amp;511&amp;"A"))</f>
        <v/>
      </c>
      <c r="W10" s="559" t="str">
        <f>IF(COUNTA(車両台帳!$C$57:$C$2056)=0,"",COUNTIF(車両台帳!$AQ$57:$AQ$2056,W$3&amp;"-"&amp;511&amp;"A"))</f>
        <v/>
      </c>
      <c r="X10" s="559" t="str">
        <f>IF(COUNTA(車両台帳!$C$57:$C$2056)=0,"",COUNTIF(車両台帳!$AQ$57:$AQ$2056,X$3&amp;"-"&amp;511&amp;"A"))</f>
        <v/>
      </c>
      <c r="Y10" s="559" t="str">
        <f>IF(COUNTA(車両台帳!$C$57:$C$2056)=0,"",COUNTIF(車両台帳!$AQ$57:$AQ$2056,Y$3&amp;"-"&amp;511&amp;"A"))</f>
        <v/>
      </c>
      <c r="Z10" s="559" t="str">
        <f>IF(COUNTA(車両台帳!$C$57:$C$2056)=0,"",COUNTIF(車両台帳!$AQ$57:$AQ$2056,Z$3&amp;"-"&amp;511&amp;"A"))</f>
        <v/>
      </c>
      <c r="AA10" s="559" t="str">
        <f>IF(COUNTA(車両台帳!$C$57:$C$2056)=0,"",COUNTIF(車両台帳!$AQ$57:$AQ$2056,AA$3&amp;"-"&amp;511&amp;"A"))</f>
        <v/>
      </c>
      <c r="AB10" s="559" t="str">
        <f>IF(COUNTA(車両台帳!$C$57:$C$2056)=0,"",COUNTIF(車両台帳!$AQ$57:$AQ$2056,AB$3&amp;"-"&amp;511&amp;"A"))</f>
        <v/>
      </c>
      <c r="AC10" s="559" t="str">
        <f>IF(COUNTA(車両台帳!$C$57:$C$2056)=0,"",COUNTIF(車両台帳!$AQ$57:$AQ$2056,AC$3&amp;"-"&amp;511&amp;"A"))</f>
        <v/>
      </c>
      <c r="AD10" s="559" t="str">
        <f>IF(COUNTA(車両台帳!$C$57:$C$2056)=0,"",COUNTIF(車両台帳!$AQ$57:$AQ$2056,AD$3&amp;"-"&amp;511&amp;"A"))</f>
        <v/>
      </c>
      <c r="AE10" s="559" t="str">
        <f>IF(COUNTA(車両台帳!$C$57:$C$2056)=0,"",COUNTIF(車両台帳!$AQ$57:$AQ$2056,AE$3&amp;"-"&amp;511&amp;"A"))</f>
        <v/>
      </c>
      <c r="AF10" s="559" t="str">
        <f>IF(COUNTA(車両台帳!$C$57:$C$2056)=0,"",COUNTIF(車両台帳!$AQ$57:$AQ$2056,AF$3&amp;"-"&amp;511&amp;"A"))</f>
        <v/>
      </c>
      <c r="AG10" s="559" t="str">
        <f>IF(COUNTA(車両台帳!$C$57:$C$2056)=0,"",COUNTIF(車両台帳!$AQ$57:$AQ$2056,AG$3&amp;"-"&amp;511&amp;"A"))</f>
        <v/>
      </c>
      <c r="AH10" s="559" t="str">
        <f>IF(COUNTA(車両台帳!$C$57:$C$2056)=0,"",COUNTIF(車両台帳!$AQ$57:$AQ$2056,AH$3&amp;"-"&amp;511&amp;"A"))</f>
        <v/>
      </c>
      <c r="AI10" s="559" t="str">
        <f>IF(COUNTA(車両台帳!$C$57:$C$2056)=0,"",COUNTIF(車両台帳!$AQ$57:$AQ$2056,AI$3&amp;"-"&amp;511&amp;"A"))</f>
        <v/>
      </c>
      <c r="AJ10" s="559" t="str">
        <f>IF(COUNTA(車両台帳!$C$57:$C$2056)=0,"",COUNTIF(車両台帳!$AQ$57:$AQ$2056,AJ$3&amp;"-"&amp;511&amp;"A"))</f>
        <v/>
      </c>
      <c r="AK10" s="559" t="str">
        <f>IF(COUNTA(車両台帳!$C$57:$C$2056)=0,"",COUNTIF(車両台帳!$AQ$57:$AQ$2056,AK$3&amp;"-"&amp;511&amp;"A"))</f>
        <v/>
      </c>
      <c r="AL10" s="559" t="str">
        <f>IF(COUNTA(車両台帳!$C$57:$C$2056)=0,"",COUNTIF(車両台帳!$AQ$57:$AQ$2056,AL$3&amp;"-"&amp;511&amp;"A"))</f>
        <v/>
      </c>
      <c r="AM10" s="559" t="str">
        <f>IF(COUNTA(車両台帳!$C$57:$C$2056)=0,"",COUNTIF(車両台帳!$AQ$57:$AQ$2056,AM$3&amp;"-"&amp;511&amp;"A"))</f>
        <v/>
      </c>
      <c r="AN10" s="559" t="str">
        <f>IF(COUNTA(車両台帳!$C$57:$C$2056)=0,"",COUNTIF(車両台帳!$AQ$57:$AQ$2056,AN$3&amp;"-"&amp;511&amp;"A"))</f>
        <v/>
      </c>
      <c r="AO10" s="559" t="str">
        <f>IF(COUNTA(車両台帳!$C$57:$C$2056)=0,"",COUNTIF(車両台帳!$AQ$57:$AQ$2056,AO$3&amp;"-"&amp;511&amp;"A"))</f>
        <v/>
      </c>
      <c r="AP10" s="559" t="str">
        <f>IF(COUNTA(車両台帳!$C$57:$C$2056)=0,"",COUNTIF(車両台帳!$AQ$57:$AQ$2056,AP$3&amp;"-"&amp;511&amp;"A"))</f>
        <v/>
      </c>
      <c r="AQ10" s="559" t="str">
        <f>IF(COUNTA(車両台帳!$C$57:$C$2056)=0,"",COUNTIF(車両台帳!$AQ$57:$AQ$2056,AQ$3&amp;"-"&amp;511&amp;"A"))</f>
        <v/>
      </c>
      <c r="AR10" s="559" t="str">
        <f>IF(COUNTA(車両台帳!$C$57:$C$2056)=0,"",COUNTIF(車両台帳!$AQ$57:$AQ$2056,AR$3&amp;"-"&amp;511&amp;"A"))</f>
        <v/>
      </c>
      <c r="AS10" s="559" t="str">
        <f>IF(COUNTA(車両台帳!$C$57:$C$2056)=0,"",COUNTIF(車両台帳!$AQ$57:$AQ$2056,AS$3&amp;"-"&amp;511&amp;"A"))</f>
        <v/>
      </c>
      <c r="AT10" s="559" t="str">
        <f>IF(COUNTA(車両台帳!$C$57:$C$2056)=0,"",COUNTIF(車両台帳!$AQ$57:$AQ$2056,AT$3&amp;"-"&amp;511&amp;"A"))</f>
        <v/>
      </c>
      <c r="AU10" s="559" t="str">
        <f>IF(COUNTA(車両台帳!$C$57:$C$2056)=0,"",COUNTIF(車両台帳!$AQ$57:$AQ$2056,AU$3&amp;"-"&amp;511&amp;"A"))</f>
        <v/>
      </c>
      <c r="AV10" s="559" t="str">
        <f>IF(COUNTA(車両台帳!$C$57:$C$2056)=0,"",COUNTIF(車両台帳!$AQ$57:$AQ$2056,AV$3&amp;"-"&amp;511&amp;"A"))</f>
        <v/>
      </c>
      <c r="AW10" s="559" t="str">
        <f>IF(COUNTA(車両台帳!$C$57:$C$2056)=0,"",COUNTIF(車両台帳!$AQ$57:$AQ$2056,AW$3&amp;"-"&amp;511&amp;"A"))</f>
        <v/>
      </c>
      <c r="AX10" s="559" t="str">
        <f>IF(COUNTA(車両台帳!$C$57:$C$2056)=0,"",COUNTIF(車両台帳!$AQ$57:$AQ$2056,AX$3&amp;"-"&amp;511&amp;"A"))</f>
        <v/>
      </c>
      <c r="AY10" s="559" t="str">
        <f>IF(COUNTA(車両台帳!$C$57:$C$2056)=0,"",COUNTIF(車両台帳!$AQ$57:$AQ$2056,AY$3&amp;"-"&amp;511&amp;"A"))</f>
        <v/>
      </c>
      <c r="AZ10" s="559" t="str">
        <f>IF(COUNTA(車両台帳!$C$57:$C$2056)=0,"",COUNTIF(車両台帳!$AQ$57:$AQ$2056,AZ$3&amp;"-"&amp;511&amp;"A"))</f>
        <v/>
      </c>
      <c r="BA10" s="559" t="str">
        <f>IF(COUNTA(車両台帳!$C$57:$C$2056)=0,"",COUNTIF(車両台帳!$AQ$57:$AQ$2056,BA$3&amp;"-"&amp;511&amp;"A"))</f>
        <v/>
      </c>
      <c r="BB10" s="559" t="str">
        <f>IF(COUNTA(車両台帳!$C$57:$C$2056)=0,"",COUNTIF(車両台帳!$AQ$57:$AQ$2056,BB$3&amp;"-"&amp;511&amp;"A"))</f>
        <v/>
      </c>
      <c r="BC10" s="559" t="str">
        <f>IF(COUNTA(車両台帳!$C$57:$C$2056)=0,"",COUNTIF(車両台帳!$AQ$57:$AQ$2056,BC$3&amp;"-"&amp;511&amp;"A"))</f>
        <v/>
      </c>
      <c r="BD10" s="559" t="str">
        <f>IF(COUNTA(車両台帳!$C$57:$C$2056)=0,"",COUNTIF(車両台帳!$AQ$57:$AQ$2056,BD$3&amp;"-"&amp;511&amp;"A"))</f>
        <v/>
      </c>
      <c r="BE10" s="559" t="str">
        <f>IF(COUNTA(車両台帳!$C$57:$C$2056)=0,"",COUNTIF(車両台帳!$AQ$57:$AQ$2056,BE$3&amp;"-"&amp;511&amp;"A"))</f>
        <v/>
      </c>
      <c r="BF10" s="559" t="str">
        <f>IF(COUNTA(車両台帳!$C$57:$C$2056)=0,"",COUNTIF(車両台帳!$AQ$57:$AQ$2056,BF$3&amp;"-"&amp;511&amp;"A"))</f>
        <v/>
      </c>
      <c r="BG10" s="559" t="str">
        <f>IF(COUNTA(車両台帳!$C$57:$C$2056)=0,"",COUNTIF(車両台帳!$AQ$57:$AQ$2056,BG$3&amp;"-"&amp;511&amp;"A"))</f>
        <v/>
      </c>
      <c r="BH10" s="559" t="str">
        <f>IF(COUNTA(車両台帳!$C$57:$C$2056)=0,"",COUNTIF(車両台帳!$AQ$57:$AQ$2056,BH$3&amp;"-"&amp;511&amp;"A"))</f>
        <v/>
      </c>
      <c r="BI10" s="559" t="str">
        <f>IF(COUNTA(車両台帳!$C$57:$C$2056)=0,"",COUNTIF(車両台帳!$AQ$57:$AQ$2056,BI$3&amp;"-"&amp;511&amp;"A"))</f>
        <v/>
      </c>
      <c r="BJ10" s="559" t="str">
        <f>IF(COUNTA(車両台帳!$C$57:$C$2056)=0,"",COUNTIF(車両台帳!$AQ$57:$AQ$2056,BJ$3&amp;"-"&amp;511&amp;"A"))</f>
        <v/>
      </c>
      <c r="BK10" s="559" t="str">
        <f>IF(COUNTA(車両台帳!$C$57:$C$2056)=0,"",COUNTIF(車両台帳!$AQ$57:$AQ$2056,BK$3&amp;"-"&amp;511&amp;"A"))</f>
        <v/>
      </c>
      <c r="BL10" s="559" t="str">
        <f>IF(COUNTA(車両台帳!$C$57:$C$2056)=0,"",COUNTIF(車両台帳!$AQ$57:$AQ$2056,BL$3&amp;"-"&amp;511&amp;"A"))</f>
        <v/>
      </c>
      <c r="BM10" s="559" t="str">
        <f>IF(COUNTA(車両台帳!$C$57:$C$2056)=0,"",COUNTIF(車両台帳!$AQ$57:$AQ$2056,BM$3&amp;"-"&amp;511&amp;"A"))</f>
        <v/>
      </c>
      <c r="BN10" s="559" t="str">
        <f>IF(COUNTA(車両台帳!$C$57:$C$2056)=0,"",COUNTIF(車両台帳!$AQ$57:$AQ$2056,BN$3&amp;"-"&amp;511&amp;"A"))</f>
        <v/>
      </c>
      <c r="BO10" s="559" t="str">
        <f>IF(COUNTA(車両台帳!$C$57:$C$2056)=0,"",COUNTIF(車両台帳!$AQ$57:$AQ$2056,BO$3&amp;"-"&amp;511&amp;"A"))</f>
        <v/>
      </c>
      <c r="BP10" s="559" t="str">
        <f>IF(COUNTA(車両台帳!$C$57:$C$2056)=0,"",COUNTIF(車両台帳!$AQ$57:$AQ$2056,BP$3&amp;"-"&amp;511&amp;"A"))</f>
        <v/>
      </c>
      <c r="BQ10" s="559" t="str">
        <f>IF(COUNTA(車両台帳!$C$57:$C$2056)=0,"",COUNTIF(車両台帳!$AQ$57:$AQ$2056,BQ$3&amp;"-"&amp;511&amp;"A"))</f>
        <v/>
      </c>
      <c r="BR10" s="559" t="str">
        <f>IF(COUNTA(車両台帳!$C$57:$C$2056)=0,"",COUNTIF(車両台帳!$AQ$57:$AQ$2056,BR$3&amp;"-"&amp;511&amp;"A"))</f>
        <v/>
      </c>
      <c r="BS10" s="559" t="str">
        <f>IF(COUNTA(車両台帳!$C$57:$C$2056)=0,"",COUNTIF(車両台帳!$AQ$57:$AQ$2056,BS$3&amp;"-"&amp;511&amp;"A"))</f>
        <v/>
      </c>
      <c r="BT10" s="559" t="str">
        <f>IF(COUNTA(車両台帳!$C$57:$C$2056)=0,"",COUNTIF(車両台帳!$AQ$57:$AQ$2056,BT$3&amp;"-"&amp;511&amp;"A"))</f>
        <v/>
      </c>
      <c r="BU10" s="559" t="str">
        <f>IF(COUNTA(車両台帳!$C$57:$C$2056)=0,"",COUNTIF(車両台帳!$AQ$57:$AQ$2056,BU$3&amp;"-"&amp;511&amp;"A"))</f>
        <v/>
      </c>
      <c r="BV10" s="559" t="str">
        <f>IF(COUNTA(車両台帳!$C$57:$C$2056)=0,"",COUNTIF(車両台帳!$AQ$57:$AQ$2056,BV$3&amp;"-"&amp;511&amp;"A"))</f>
        <v/>
      </c>
      <c r="BW10" s="559" t="str">
        <f>IF(COUNTA(車両台帳!$C$57:$C$2056)=0,"",COUNTIF(車両台帳!$AQ$57:$AQ$2056,BW$3&amp;"-"&amp;511&amp;"A"))</f>
        <v/>
      </c>
      <c r="BX10" s="559" t="str">
        <f>IF(COUNTA(車両台帳!$C$57:$C$2056)=0,"",COUNTIF(車両台帳!$AQ$57:$AQ$2056,BX$3&amp;"-"&amp;511&amp;"A"))</f>
        <v/>
      </c>
      <c r="BY10" s="559" t="str">
        <f>IF(COUNTA(車両台帳!$C$57:$C$2056)=0,"",COUNTIF(車両台帳!$AQ$57:$AQ$2056,BY$3&amp;"-"&amp;511&amp;"A"))</f>
        <v/>
      </c>
      <c r="BZ10" s="559" t="str">
        <f>IF(COUNTA(車両台帳!$C$57:$C$2056)=0,"",COUNTIF(車両台帳!$AQ$57:$AQ$2056,BZ$3&amp;"-"&amp;511&amp;"A"))</f>
        <v/>
      </c>
      <c r="CA10" s="559" t="str">
        <f>IF(COUNTA(車両台帳!$C$57:$C$2056)=0,"",COUNTIF(車両台帳!$AQ$57:$AQ$2056,CA$3&amp;"-"&amp;511&amp;"A"))</f>
        <v/>
      </c>
      <c r="CB10" s="559" t="str">
        <f>IF(COUNTA(車両台帳!$C$57:$C$2056)=0,"",COUNTIF(車両台帳!$AQ$57:$AQ$2056,CB$3&amp;"-"&amp;511&amp;"A"))</f>
        <v/>
      </c>
      <c r="CC10" s="559" t="str">
        <f>IF(COUNTA(車両台帳!$C$57:$C$2056)=0,"",COUNTIF(車両台帳!$AQ$57:$AQ$2056,CC$3&amp;"-"&amp;511&amp;"A"))</f>
        <v/>
      </c>
      <c r="CD10" s="559" t="str">
        <f>IF(COUNTA(車両台帳!$C$57:$C$2056)=0,"",COUNTIF(車両台帳!$AQ$57:$AQ$2056,CD$3&amp;"-"&amp;511&amp;"A"))</f>
        <v/>
      </c>
      <c r="CE10" s="559" t="str">
        <f>IF(COUNTA(車両台帳!$C$57:$C$2056)=0,"",COUNTIF(車両台帳!$AQ$57:$AQ$2056,CE$3&amp;"-"&amp;511&amp;"A"))</f>
        <v/>
      </c>
      <c r="CF10" s="559" t="str">
        <f>IF(COUNTA(車両台帳!$C$57:$C$2056)=0,"",COUNTIF(車両台帳!$AQ$57:$AQ$2056,CF$3&amp;"-"&amp;511&amp;"A"))</f>
        <v/>
      </c>
      <c r="CG10" s="559" t="str">
        <f>IF(COUNTA(車両台帳!$C$57:$C$2056)=0,"",COUNTIF(車両台帳!$AQ$57:$AQ$2056,CG$3&amp;"-"&amp;511&amp;"A"))</f>
        <v/>
      </c>
      <c r="CH10" s="559" t="str">
        <f>IF(COUNTA(車両台帳!$C$57:$C$2056)=0,"",COUNTIF(車両台帳!$AQ$57:$AQ$2056,CH$3&amp;"-"&amp;511&amp;"A"))</f>
        <v/>
      </c>
      <c r="CI10" s="559" t="str">
        <f>IF(COUNTA(車両台帳!$C$57:$C$2056)=0,"",COUNTIF(車両台帳!$AQ$57:$AQ$2056,CI$3&amp;"-"&amp;511&amp;"A"))</f>
        <v/>
      </c>
      <c r="CJ10" s="559" t="str">
        <f>IF(COUNTA(車両台帳!$C$57:$C$2056)=0,"",COUNTIF(車両台帳!$AQ$57:$AQ$2056,CJ$3&amp;"-"&amp;511&amp;"A"))</f>
        <v/>
      </c>
      <c r="CK10" s="559" t="str">
        <f>IF(COUNTA(車両台帳!$C$57:$C$2056)=0,"",COUNTIF(車両台帳!$AQ$57:$AQ$2056,CK$3&amp;"-"&amp;511&amp;"A"))</f>
        <v/>
      </c>
      <c r="CL10" s="559" t="str">
        <f>IF(COUNTA(車両台帳!$C$57:$C$2056)=0,"",COUNTIF(車両台帳!$AQ$57:$AQ$2056,CL$3&amp;"-"&amp;511&amp;"A"))</f>
        <v/>
      </c>
      <c r="CM10" s="559" t="str">
        <f>IF(COUNTA(車両台帳!$C$57:$C$2056)=0,"",COUNTIF(車両台帳!$AQ$57:$AQ$2056,CM$3&amp;"-"&amp;511&amp;"A"))</f>
        <v/>
      </c>
      <c r="CN10" s="559" t="str">
        <f>IF(COUNTA(車両台帳!$C$57:$C$2056)=0,"",COUNTIF(車両台帳!$AQ$57:$AQ$2056,CN$3&amp;"-"&amp;511&amp;"A"))</f>
        <v/>
      </c>
      <c r="CO10" s="559" t="str">
        <f>IF(COUNTA(車両台帳!$C$57:$C$2056)=0,"",COUNTIF(車両台帳!$AQ$57:$AQ$2056,CO$3&amp;"-"&amp;511&amp;"A"))</f>
        <v/>
      </c>
      <c r="CP10" s="559" t="str">
        <f>IF(COUNTA(車両台帳!$C$57:$C$2056)=0,"",COUNTIF(車両台帳!$AQ$57:$AQ$2056,CP$3&amp;"-"&amp;511&amp;"A"))</f>
        <v/>
      </c>
      <c r="CQ10" s="559" t="str">
        <f>IF(COUNTA(車両台帳!$C$57:$C$2056)=0,"",COUNTIF(車両台帳!$AQ$57:$AQ$2056,CQ$3&amp;"-"&amp;511&amp;"A"))</f>
        <v/>
      </c>
      <c r="CR10" s="559" t="str">
        <f>IF(COUNTA(車両台帳!$C$57:$C$2056)=0,"",COUNTIF(車両台帳!$AQ$57:$AQ$2056,CR$3&amp;"-"&amp;511&amp;"A"))</f>
        <v/>
      </c>
      <c r="CS10" s="559" t="str">
        <f>IF(COUNTA(車両台帳!$C$57:$C$2056)=0,"",COUNTIF(車両台帳!$AQ$57:$AQ$2056,CS$3&amp;"-"&amp;511&amp;"A"))</f>
        <v/>
      </c>
      <c r="CT10" s="559" t="str">
        <f>IF(COUNTA(車両台帳!$C$57:$C$2056)=0,"",COUNTIF(車両台帳!$AQ$57:$AQ$2056,CT$3&amp;"-"&amp;511&amp;"A"))</f>
        <v/>
      </c>
      <c r="CU10" s="559" t="str">
        <f>IF(COUNTA(車両台帳!$C$57:$C$2056)=0,"",COUNTIF(車両台帳!$AQ$57:$AQ$2056,CU$3&amp;"-"&amp;511&amp;"A"))</f>
        <v/>
      </c>
      <c r="CV10" s="559" t="str">
        <f>IF(COUNTA(車両台帳!$C$57:$C$2056)=0,"",COUNTIF(車両台帳!$AQ$57:$AQ$2056,CV$3&amp;"-"&amp;511&amp;"A"))</f>
        <v/>
      </c>
      <c r="CW10" s="559" t="str">
        <f>IF(COUNTA(車両台帳!$C$57:$C$2056)=0,"",COUNTIF(車両台帳!$AQ$57:$AQ$2056,CW$3&amp;"-"&amp;511&amp;"A"))</f>
        <v/>
      </c>
      <c r="CX10" s="559" t="str">
        <f>IF(COUNTA(車両台帳!$C$57:$C$2056)=0,"",COUNTIF(車両台帳!$AQ$57:$AQ$2056,CX$3&amp;"-"&amp;511&amp;"A"))</f>
        <v/>
      </c>
      <c r="CY10" s="559" t="str">
        <f>IF(COUNTA(車両台帳!$C$57:$C$2056)=0,"",COUNTIF(車両台帳!$AQ$57:$AQ$2056,CY$3&amp;"-"&amp;511&amp;"A"))</f>
        <v/>
      </c>
      <c r="CZ10" s="559" t="str">
        <f>IF(COUNTA(車両台帳!$C$57:$C$2056)=0,"",COUNTIF(車両台帳!$AQ$57:$AQ$2056,CZ$3&amp;"-"&amp;511&amp;"A"))</f>
        <v/>
      </c>
      <c r="DA10" s="559" t="str">
        <f>IF(COUNTA(車両台帳!$C$57:$C$2056)=0,"",COUNTIF(車両台帳!$AQ$57:$AQ$2056,DA$3&amp;"-"&amp;511&amp;"A"))</f>
        <v/>
      </c>
      <c r="DB10" s="559" t="str">
        <f>IF(COUNTA(車両台帳!$C$57:$C$2056)=0,"",COUNTIF(車両台帳!$AQ$57:$AQ$2056,DB$3&amp;"-"&amp;511&amp;"A"))</f>
        <v/>
      </c>
      <c r="DC10" s="559" t="str">
        <f>IF(COUNTA(車両台帳!$C$57:$C$2056)=0,"",COUNTIF(車両台帳!$AQ$57:$AQ$2056,DC$3&amp;"-"&amp;511&amp;"A"))</f>
        <v/>
      </c>
      <c r="DD10" s="559" t="str">
        <f>IF(COUNTA(車両台帳!$C$57:$C$2056)=0,"",COUNTIF(車両台帳!$AQ$57:$AQ$2056,DD$3&amp;"-"&amp;511&amp;"A"))</f>
        <v/>
      </c>
      <c r="DE10" s="559" t="str">
        <f>IF(COUNTA(車両台帳!$C$57:$C$2056)=0,"",COUNTIF(車両台帳!$AQ$57:$AQ$2056,DE$3&amp;"-"&amp;511&amp;"A"))</f>
        <v/>
      </c>
      <c r="DF10" s="559" t="str">
        <f>IF(COUNTA(車両台帳!$C$57:$C$2056)=0,"",COUNTIF(車両台帳!$AQ$57:$AQ$2056,DF$3&amp;"-"&amp;511&amp;"A"))</f>
        <v/>
      </c>
      <c r="DG10" s="559" t="str">
        <f>IF(COUNTA(車両台帳!$C$57:$C$2056)=0,"",COUNTIF(車両台帳!$AQ$57:$AQ$2056,DG$3&amp;"-"&amp;511&amp;"A"))</f>
        <v/>
      </c>
      <c r="DH10" s="559" t="str">
        <f>IF(COUNTA(車両台帳!$C$57:$C$2056)=0,"",COUNTIF(車両台帳!$AQ$57:$AQ$2056,DH$3&amp;"-"&amp;511&amp;"A"))</f>
        <v/>
      </c>
      <c r="DI10" s="559" t="str">
        <f>IF(COUNTA(車両台帳!$C$57:$C$2056)=0,"",COUNTIF(車両台帳!$AQ$57:$AQ$2056,DI$3&amp;"-"&amp;511&amp;"A"))</f>
        <v/>
      </c>
      <c r="DJ10" s="559" t="str">
        <f>IF(COUNTA(車両台帳!$C$57:$C$2056)=0,"",COUNTIF(車両台帳!$AQ$57:$AQ$2056,DJ$3&amp;"-"&amp;511&amp;"A"))</f>
        <v/>
      </c>
      <c r="DK10" s="559" t="str">
        <f>IF(COUNTA(車両台帳!$C$57:$C$2056)=0,"",COUNTIF(車両台帳!$AQ$57:$AQ$2056,DK$3&amp;"-"&amp;511&amp;"A"))</f>
        <v/>
      </c>
      <c r="DL10" s="559" t="str">
        <f>IF(COUNTA(車両台帳!$C$57:$C$2056)=0,"",COUNTIF(車両台帳!$AQ$57:$AQ$2056,DL$3&amp;"-"&amp;511&amp;"A"))</f>
        <v/>
      </c>
      <c r="DM10" s="559" t="str">
        <f>IF(COUNTA(車両台帳!$C$57:$C$2056)=0,"",COUNTIF(車両台帳!$AQ$57:$AQ$2056,DM$3&amp;"-"&amp;511&amp;"A"))</f>
        <v/>
      </c>
      <c r="DN10" s="559" t="str">
        <f>IF(COUNTA(車両台帳!$C$57:$C$2056)=0,"",COUNTIF(車両台帳!$AQ$57:$AQ$2056,DN$3&amp;"-"&amp;511&amp;"A"))</f>
        <v/>
      </c>
      <c r="DO10" s="559" t="str">
        <f>IF(COUNTA(車両台帳!$C$57:$C$2056)=0,"",COUNTIF(車両台帳!$AQ$57:$AQ$2056,DO$3&amp;"-"&amp;511&amp;"A"))</f>
        <v/>
      </c>
      <c r="DP10" s="559" t="str">
        <f>IF(COUNTA(車両台帳!$C$57:$C$2056)=0,"",COUNTIF(車両台帳!$AQ$57:$AQ$2056,DP$3&amp;"-"&amp;511&amp;"A"))</f>
        <v/>
      </c>
      <c r="DQ10" s="559" t="str">
        <f>IF(COUNTA(車両台帳!$C$57:$C$2056)=0,"",COUNTIF(車両台帳!$AQ$57:$AQ$2056,DQ$3&amp;"-"&amp;511&amp;"A"))</f>
        <v/>
      </c>
      <c r="DR10" s="559" t="str">
        <f>IF(COUNTA(車両台帳!$C$57:$C$2056)=0,"",COUNTIF(車両台帳!$AQ$57:$AQ$2056,DR$3&amp;"-"&amp;511&amp;"A"))</f>
        <v/>
      </c>
      <c r="DS10" s="559" t="str">
        <f>IF(COUNTA(車両台帳!$C$57:$C$2056)=0,"",COUNTIF(車両台帳!$AQ$57:$AQ$2056,DS$3&amp;"-"&amp;511&amp;"A"))</f>
        <v/>
      </c>
      <c r="DT10" s="559" t="str">
        <f>IF(COUNTA(車両台帳!$C$57:$C$2056)=0,"",COUNTIF(車両台帳!$AQ$57:$AQ$2056,DT$3&amp;"-"&amp;511&amp;"A"))</f>
        <v/>
      </c>
      <c r="DU10" s="559" t="str">
        <f>IF(COUNTA(車両台帳!$C$57:$C$2056)=0,"",COUNTIF(車両台帳!$AQ$57:$AQ$2056,DU$3&amp;"-"&amp;511&amp;"A"))</f>
        <v/>
      </c>
      <c r="DV10" s="559" t="str">
        <f>IF(COUNTA(車両台帳!$C$57:$C$2056)=0,"",COUNTIF(車両台帳!$AQ$57:$AQ$2056,DV$3&amp;"-"&amp;511&amp;"A"))</f>
        <v/>
      </c>
      <c r="DW10" s="559" t="str">
        <f>IF(COUNTA(車両台帳!$C$57:$C$2056)=0,"",COUNTIF(車両台帳!$AQ$57:$AQ$2056,DW$3&amp;"-"&amp;511&amp;"A"))</f>
        <v/>
      </c>
      <c r="DX10" s="559" t="str">
        <f>IF(COUNTA(車両台帳!$C$57:$C$2056)=0,"",COUNTIF(車両台帳!$AQ$57:$AQ$2056,DX$3&amp;"-"&amp;511&amp;"A"))</f>
        <v/>
      </c>
      <c r="DY10" s="559" t="str">
        <f>IF(COUNTA(車両台帳!$C$57:$C$2056)=0,"",COUNTIF(車両台帳!$AQ$57:$AQ$2056,DY$3&amp;"-"&amp;511&amp;"A"))</f>
        <v/>
      </c>
      <c r="DZ10" s="559" t="str">
        <f>IF(COUNTA(車両台帳!$C$57:$C$2056)=0,"",COUNTIF(車両台帳!$AQ$57:$AQ$2056,DZ$3&amp;"-"&amp;511&amp;"A"))</f>
        <v/>
      </c>
      <c r="EA10" s="559" t="str">
        <f>IF(COUNTA(車両台帳!$C$57:$C$2056)=0,"",COUNTIF(車両台帳!$AQ$57:$AQ$2056,EA$3&amp;"-"&amp;511&amp;"A"))</f>
        <v/>
      </c>
      <c r="EB10" s="559" t="str">
        <f>IF(COUNTA(車両台帳!$C$57:$C$2056)=0,"",COUNTIF(車両台帳!$AQ$57:$AQ$2056,EB$3&amp;"-"&amp;511&amp;"A"))</f>
        <v/>
      </c>
      <c r="EC10" s="559" t="str">
        <f>IF(COUNTA(車両台帳!$C$57:$C$2056)=0,"",COUNTIF(車両台帳!$AQ$57:$AQ$2056,EC$3&amp;"-"&amp;511&amp;"A"))</f>
        <v/>
      </c>
      <c r="ED10" s="559" t="str">
        <f>IF(COUNTA(車両台帳!$C$57:$C$2056)=0,"",COUNTIF(車両台帳!$AQ$57:$AQ$2056,ED$3&amp;"-"&amp;511&amp;"A"))</f>
        <v/>
      </c>
      <c r="EE10" s="559" t="str">
        <f>IF(COUNTA(車両台帳!$C$57:$C$2056)=0,"",COUNTIF(車両台帳!$AQ$57:$AQ$2056,EE$3&amp;"-"&amp;511&amp;"A"))</f>
        <v/>
      </c>
      <c r="EF10" s="559" t="str">
        <f>IF(COUNTA(車両台帳!$C$57:$C$2056)=0,"",COUNTIF(車両台帳!$AQ$57:$AQ$2056,EF$3&amp;"-"&amp;511&amp;"A"))</f>
        <v/>
      </c>
      <c r="EG10" s="559" t="str">
        <f>IF(COUNTA(車両台帳!$C$57:$C$2056)=0,"",COUNTIF(車両台帳!$AQ$57:$AQ$2056,EG$3&amp;"-"&amp;511&amp;"A"))</f>
        <v/>
      </c>
      <c r="EH10" s="559" t="str">
        <f>IF(COUNTA(車両台帳!$C$57:$C$2056)=0,"",COUNTIF(車両台帳!$AQ$57:$AQ$2056,EH$3&amp;"-"&amp;511&amp;"A"))</f>
        <v/>
      </c>
      <c r="EI10" s="559" t="str">
        <f>IF(COUNTA(車両台帳!$C$57:$C$2056)=0,"",COUNTIF(車両台帳!$AQ$57:$AQ$2056,EI$3&amp;"-"&amp;511&amp;"A"))</f>
        <v/>
      </c>
      <c r="EJ10" s="559" t="str">
        <f>IF(COUNTA(車両台帳!$C$57:$C$2056)=0,"",COUNTIF(車両台帳!$AQ$57:$AQ$2056,EJ$3&amp;"-"&amp;511&amp;"A"))</f>
        <v/>
      </c>
      <c r="EK10" s="559" t="str">
        <f>IF(COUNTA(車両台帳!$C$57:$C$2056)=0,"",COUNTIF(車両台帳!$AQ$57:$AQ$2056,EK$3&amp;"-"&amp;511&amp;"A"))</f>
        <v/>
      </c>
      <c r="EL10" s="559" t="str">
        <f>IF(COUNTA(車両台帳!$C$57:$C$2056)=0,"",COUNTIF(車両台帳!$AQ$57:$AQ$2056,EL$3&amp;"-"&amp;511&amp;"A"))</f>
        <v/>
      </c>
      <c r="EM10" s="559" t="str">
        <f>IF(COUNTA(車両台帳!$C$57:$C$2056)=0,"",COUNTIF(車両台帳!$AQ$57:$AQ$2056,EM$3&amp;"-"&amp;511&amp;"A"))</f>
        <v/>
      </c>
      <c r="EN10" s="559" t="str">
        <f>IF(COUNTA(車両台帳!$C$57:$C$2056)=0,"",COUNTIF(車両台帳!$AQ$57:$AQ$2056,EN$3&amp;"-"&amp;511&amp;"A"))</f>
        <v/>
      </c>
      <c r="EO10" s="559" t="str">
        <f>IF(COUNTA(車両台帳!$C$57:$C$2056)=0,"",COUNTIF(車両台帳!$AQ$57:$AQ$2056,EO$3&amp;"-"&amp;511&amp;"A"))</f>
        <v/>
      </c>
      <c r="EP10" s="559" t="str">
        <f>IF(COUNTA(車両台帳!$C$57:$C$2056)=0,"",COUNTIF(車両台帳!$AQ$57:$AQ$2056,EP$3&amp;"-"&amp;511&amp;"A"))</f>
        <v/>
      </c>
      <c r="EQ10" s="559" t="str">
        <f>IF(COUNTA(車両台帳!$C$57:$C$2056)=0,"",COUNTIF(車両台帳!$AQ$57:$AQ$2056,EQ$3&amp;"-"&amp;511&amp;"A"))</f>
        <v/>
      </c>
      <c r="ER10" s="559" t="str">
        <f>IF(COUNTA(車両台帳!$C$57:$C$2056)=0,"",COUNTIF(車両台帳!$AQ$57:$AQ$2056,ER$3&amp;"-"&amp;511&amp;"A"))</f>
        <v/>
      </c>
      <c r="ES10" s="559" t="str">
        <f>IF(COUNTA(車両台帳!$C$57:$C$2056)=0,"",COUNTIF(車両台帳!$AQ$57:$AQ$2056,ES$3&amp;"-"&amp;511&amp;"A"))</f>
        <v/>
      </c>
      <c r="ET10" s="559" t="str">
        <f>IF(COUNTA(車両台帳!$C$57:$C$2056)=0,"",COUNTIF(車両台帳!$AQ$57:$AQ$2056,ET$3&amp;"-"&amp;511&amp;"A"))</f>
        <v/>
      </c>
      <c r="EU10" s="559" t="str">
        <f>IF(COUNTA(車両台帳!$C$57:$C$2056)=0,"",COUNTIF(車両台帳!$AQ$57:$AQ$2056,EU$3&amp;"-"&amp;511&amp;"A"))</f>
        <v/>
      </c>
      <c r="EV10" s="559" t="str">
        <f>IF(COUNTA(車両台帳!$C$57:$C$2056)=0,"",COUNTIF(車両台帳!$AQ$57:$AQ$2056,EV$3&amp;"-"&amp;511&amp;"A"))</f>
        <v/>
      </c>
      <c r="EW10" s="559" t="str">
        <f>IF(COUNTA(車両台帳!$C$57:$C$2056)=0,"",COUNTIF(車両台帳!$AQ$57:$AQ$2056,EW$3&amp;"-"&amp;511&amp;"A"))</f>
        <v/>
      </c>
      <c r="EX10" s="559" t="str">
        <f>IF(COUNTA(車両台帳!$C$57:$C$2056)=0,"",COUNTIF(車両台帳!$AQ$57:$AQ$2056,EX$3&amp;"-"&amp;511&amp;"A"))</f>
        <v/>
      </c>
      <c r="EY10" s="559" t="str">
        <f>IF(COUNTA(車両台帳!$C$57:$C$2056)=0,"",COUNTIF(車両台帳!$AQ$57:$AQ$2056,EY$3&amp;"-"&amp;511&amp;"A"))</f>
        <v/>
      </c>
      <c r="EZ10" s="559" t="str">
        <f>IF(COUNTA(車両台帳!$C$57:$C$2056)=0,"",COUNTIF(車両台帳!$AQ$57:$AQ$2056,EZ$3&amp;"-"&amp;511&amp;"A"))</f>
        <v/>
      </c>
      <c r="FA10" s="559" t="str">
        <f>IF(COUNTA(車両台帳!$C$57:$C$2056)=0,"",COUNTIF(車両台帳!$AQ$57:$AQ$2056,FA$3&amp;"-"&amp;511&amp;"A"))</f>
        <v/>
      </c>
      <c r="FB10" s="559" t="str">
        <f>IF(COUNTA(車両台帳!$C$57:$C$2056)=0,"",COUNTIF(車両台帳!$AQ$57:$AQ$2056,FB$3&amp;"-"&amp;511&amp;"A"))</f>
        <v/>
      </c>
      <c r="FC10" s="559" t="str">
        <f>IF(COUNTA(車両台帳!$C$57:$C$2056)=0,"",COUNTIF(車両台帳!$AQ$57:$AQ$2056,FC$3&amp;"-"&amp;511&amp;"A"))</f>
        <v/>
      </c>
      <c r="FD10" s="559" t="str">
        <f>IF(COUNTA(車両台帳!$C$57:$C$2056)=0,"",COUNTIF(車両台帳!$AQ$57:$AQ$2056,FD$3&amp;"-"&amp;511&amp;"A"))</f>
        <v/>
      </c>
      <c r="FE10" s="559" t="str">
        <f>IF(COUNTA(車両台帳!$C$57:$C$2056)=0,"",COUNTIF(車両台帳!$AQ$57:$AQ$2056,FE$3&amp;"-"&amp;511&amp;"A"))</f>
        <v/>
      </c>
      <c r="FF10" s="559" t="str">
        <f>IF(COUNTA(車両台帳!$C$57:$C$2056)=0,"",COUNTIF(車両台帳!$AQ$57:$AQ$2056,FF$3&amp;"-"&amp;511&amp;"A"))</f>
        <v/>
      </c>
      <c r="FG10" s="559" t="str">
        <f>IF(COUNTA(車両台帳!$C$57:$C$2056)=0,"",COUNTIF(車両台帳!$AQ$57:$AQ$2056,FG$3&amp;"-"&amp;511&amp;"A"))</f>
        <v/>
      </c>
      <c r="FH10" s="559" t="str">
        <f>IF(COUNTA(車両台帳!$C$57:$C$2056)=0,"",COUNTIF(車両台帳!$AQ$57:$AQ$2056,FH$3&amp;"-"&amp;511&amp;"A"))</f>
        <v/>
      </c>
      <c r="FI10" s="559" t="str">
        <f>IF(COUNTA(車両台帳!$C$57:$C$2056)=0,"",COUNTIF(車両台帳!$AQ$57:$AQ$2056,FI$3&amp;"-"&amp;511&amp;"A"))</f>
        <v/>
      </c>
      <c r="FJ10" s="559" t="str">
        <f>IF(COUNTA(車両台帳!$C$57:$C$2056)=0,"",COUNTIF(車両台帳!$AQ$57:$AQ$2056,FJ$3&amp;"-"&amp;511&amp;"A"))</f>
        <v/>
      </c>
      <c r="FK10" s="559" t="str">
        <f>IF(COUNTA(車両台帳!$C$57:$C$2056)=0,"",COUNTIF(車両台帳!$AQ$57:$AQ$2056,FK$3&amp;"-"&amp;511&amp;"A"))</f>
        <v/>
      </c>
      <c r="FL10" s="559" t="str">
        <f>IF(COUNTA(車両台帳!$C$57:$C$2056)=0,"",COUNTIF(車両台帳!$AQ$57:$AQ$2056,FL$3&amp;"-"&amp;511&amp;"A"))</f>
        <v/>
      </c>
      <c r="FM10" s="559" t="str">
        <f>IF(COUNTA(車両台帳!$C$57:$C$2056)=0,"",COUNTIF(車両台帳!$AQ$57:$AQ$2056,FM$3&amp;"-"&amp;511&amp;"A"))</f>
        <v/>
      </c>
      <c r="FN10" s="559" t="str">
        <f>IF(COUNTA(車両台帳!$C$57:$C$2056)=0,"",COUNTIF(車両台帳!$AQ$57:$AQ$2056,FN$3&amp;"-"&amp;511&amp;"A"))</f>
        <v/>
      </c>
      <c r="FO10" s="559" t="str">
        <f>IF(COUNTA(車両台帳!$C$57:$C$2056)=0,"",COUNTIF(車両台帳!$AQ$57:$AQ$2056,FO$3&amp;"-"&amp;511&amp;"A"))</f>
        <v/>
      </c>
      <c r="FP10" s="559" t="str">
        <f>IF(COUNTA(車両台帳!$C$57:$C$2056)=0,"",COUNTIF(車両台帳!$AQ$57:$AQ$2056,FP$3&amp;"-"&amp;511&amp;"A"))</f>
        <v/>
      </c>
      <c r="FQ10" s="559" t="str">
        <f>IF(COUNTA(車両台帳!$C$57:$C$2056)=0,"",COUNTIF(車両台帳!$AQ$57:$AQ$2056,FQ$3&amp;"-"&amp;511&amp;"A"))</f>
        <v/>
      </c>
      <c r="FR10" s="559" t="str">
        <f>IF(COUNTA(車両台帳!$C$57:$C$2056)=0,"",COUNTIF(車両台帳!$AQ$57:$AQ$2056,FR$3&amp;"-"&amp;511&amp;"A"))</f>
        <v/>
      </c>
      <c r="FS10" s="559" t="str">
        <f>IF(COUNTA(車両台帳!$C$57:$C$2056)=0,"",COUNTIF(車両台帳!$AQ$57:$AQ$2056,FS$3&amp;"-"&amp;511&amp;"A"))</f>
        <v/>
      </c>
      <c r="FT10" s="559" t="str">
        <f>IF(COUNTA(車両台帳!$C$57:$C$2056)=0,"",COUNTIF(車両台帳!$AQ$57:$AQ$2056,FT$3&amp;"-"&amp;511&amp;"A"))</f>
        <v/>
      </c>
      <c r="FU10" s="559" t="str">
        <f>IF(COUNTA(車両台帳!$C$57:$C$2056)=0,"",COUNTIF(車両台帳!$AQ$57:$AQ$2056,FU$3&amp;"-"&amp;511&amp;"A"))</f>
        <v/>
      </c>
      <c r="FV10" s="559" t="str">
        <f>IF(COUNTA(車両台帳!$C$57:$C$2056)=0,"",COUNTIF(車両台帳!$AQ$57:$AQ$2056,FV$3&amp;"-"&amp;511&amp;"A"))</f>
        <v/>
      </c>
      <c r="FW10" s="559" t="str">
        <f>IF(COUNTA(車両台帳!$C$57:$C$2056)=0,"",COUNTIF(車両台帳!$AQ$57:$AQ$2056,FW$3&amp;"-"&amp;511&amp;"A"))</f>
        <v/>
      </c>
      <c r="FX10" s="559" t="str">
        <f>IF(COUNTA(車両台帳!$C$57:$C$2056)=0,"",COUNTIF(車両台帳!$AQ$57:$AQ$2056,FX$3&amp;"-"&amp;511&amp;"A"))</f>
        <v/>
      </c>
      <c r="FY10" s="559" t="str">
        <f>IF(COUNTA(車両台帳!$C$57:$C$2056)=0,"",COUNTIF(車両台帳!$AQ$57:$AQ$2056,FY$3&amp;"-"&amp;511&amp;"A"))</f>
        <v/>
      </c>
      <c r="FZ10" s="559" t="str">
        <f>IF(COUNTA(車両台帳!$C$57:$C$2056)=0,"",COUNTIF(車両台帳!$AQ$57:$AQ$2056,FZ$3&amp;"-"&amp;511&amp;"A"))</f>
        <v/>
      </c>
      <c r="GA10" s="559" t="str">
        <f>IF(COUNTA(車両台帳!$C$57:$C$2056)=0,"",COUNTIF(車両台帳!$AQ$57:$AQ$2056,GA$3&amp;"-"&amp;511&amp;"A"))</f>
        <v/>
      </c>
      <c r="GB10" s="559" t="str">
        <f>IF(COUNTA(車両台帳!$C$57:$C$2056)=0,"",COUNTIF(車両台帳!$AQ$57:$AQ$2056,GB$3&amp;"-"&amp;511&amp;"A"))</f>
        <v/>
      </c>
      <c r="GC10" s="559" t="str">
        <f>IF(COUNTA(車両台帳!$C$57:$C$2056)=0,"",COUNTIF(車両台帳!$AQ$57:$AQ$2056,GC$3&amp;"-"&amp;511&amp;"A"))</f>
        <v/>
      </c>
      <c r="GD10" s="559" t="str">
        <f>IF(COUNTA(車両台帳!$C$57:$C$2056)=0,"",COUNTIF(車両台帳!$AQ$57:$AQ$2056,GD$3&amp;"-"&amp;511&amp;"A"))</f>
        <v/>
      </c>
      <c r="GE10" s="559" t="str">
        <f>IF(COUNTA(車両台帳!$C$57:$C$2056)=0,"",COUNTIF(車両台帳!$AQ$57:$AQ$2056,GE$3&amp;"-"&amp;511&amp;"A"))</f>
        <v/>
      </c>
      <c r="GF10" s="559" t="str">
        <f>IF(COUNTA(車両台帳!$C$57:$C$2056)=0,"",COUNTIF(車両台帳!$AQ$57:$AQ$2056,GF$3&amp;"-"&amp;511&amp;"A"))</f>
        <v/>
      </c>
      <c r="GG10" s="559" t="str">
        <f>IF(COUNTA(車両台帳!$C$57:$C$2056)=0,"",COUNTIF(車両台帳!$AQ$57:$AQ$2056,GG$3&amp;"-"&amp;511&amp;"A"))</f>
        <v/>
      </c>
      <c r="GH10" s="559" t="str">
        <f>IF(COUNTA(車両台帳!$C$57:$C$2056)=0,"",COUNTIF(車両台帳!$AQ$57:$AQ$2056,GH$3&amp;"-"&amp;511&amp;"A"))</f>
        <v/>
      </c>
      <c r="GI10" s="559" t="str">
        <f>IF(COUNTA(車両台帳!$C$57:$C$2056)=0,"",COUNTIF(車両台帳!$AQ$57:$AQ$2056,GI$3&amp;"-"&amp;511&amp;"A"))</f>
        <v/>
      </c>
      <c r="GJ10" s="559" t="str">
        <f>IF(COUNTA(車両台帳!$C$57:$C$2056)=0,"",COUNTIF(車両台帳!$AQ$57:$AQ$2056,GJ$3&amp;"-"&amp;511&amp;"A"))</f>
        <v/>
      </c>
      <c r="GK10" s="559" t="str">
        <f>IF(COUNTA(車両台帳!$C$57:$C$2056)=0,"",COUNTIF(車両台帳!$AQ$57:$AQ$2056,GK$3&amp;"-"&amp;511&amp;"A"))</f>
        <v/>
      </c>
      <c r="GL10" s="559" t="str">
        <f>IF(COUNTA(車両台帳!$C$57:$C$2056)=0,"",COUNTIF(車両台帳!$AQ$57:$AQ$2056,GL$3&amp;"-"&amp;511&amp;"A"))</f>
        <v/>
      </c>
      <c r="GM10" s="559" t="str">
        <f>IF(COUNTA(車両台帳!$C$57:$C$2056)=0,"",COUNTIF(車両台帳!$AQ$57:$AQ$2056,GM$3&amp;"-"&amp;511&amp;"A"))</f>
        <v/>
      </c>
      <c r="GN10" s="559" t="str">
        <f>IF(COUNTA(車両台帳!$C$57:$C$2056)=0,"",COUNTIF(車両台帳!$AQ$57:$AQ$2056,GN$3&amp;"-"&amp;511&amp;"A"))</f>
        <v/>
      </c>
      <c r="GO10" s="559" t="str">
        <f>IF(COUNTA(車両台帳!$C$57:$C$2056)=0,"",COUNTIF(車両台帳!$AQ$57:$AQ$2056,GO$3&amp;"-"&amp;511&amp;"A"))</f>
        <v/>
      </c>
      <c r="GP10" s="559" t="str">
        <f>IF(COUNTA(車両台帳!$C$57:$C$2056)=0,"",COUNTIF(車両台帳!$AQ$57:$AQ$2056,GP$3&amp;"-"&amp;511&amp;"A"))</f>
        <v/>
      </c>
      <c r="GQ10" s="559" t="str">
        <f>IF(COUNTA(車両台帳!$C$57:$C$2056)=0,"",COUNTIF(車両台帳!$AQ$57:$AQ$2056,GQ$3&amp;"-"&amp;511&amp;"A"))</f>
        <v/>
      </c>
      <c r="GR10" s="559" t="str">
        <f>IF(COUNTA(車両台帳!$C$57:$C$2056)=0,"",COUNTIF(車両台帳!$AQ$57:$AQ$2056,GR$3&amp;"-"&amp;511&amp;"A"))</f>
        <v/>
      </c>
      <c r="GS10" s="559" t="str">
        <f>IF(COUNTA(車両台帳!$C$57:$C$2056)=0,"",COUNTIF(車両台帳!$AQ$57:$AQ$2056,GS$3&amp;"-"&amp;511&amp;"A"))</f>
        <v/>
      </c>
      <c r="GT10" s="559" t="str">
        <f>IF(COUNTA(車両台帳!$C$57:$C$2056)=0,"",COUNTIF(車両台帳!$AQ$57:$AQ$2056,GT$3&amp;"-"&amp;511&amp;"A"))</f>
        <v/>
      </c>
      <c r="GU10" s="560" t="str">
        <f>IF(COUNTA(車両台帳!$C$57:$C$2056)=0,"",COUNTIF(車両台帳!$AQ$57:$AQ$2056,GU$3&amp;"-"&amp;511&amp;"A"))</f>
        <v/>
      </c>
    </row>
    <row r="11" spans="1:203" s="7" customFormat="1" ht="29.25" customHeight="1">
      <c r="A11" s="1088"/>
      <c r="B11" s="552" t="s">
        <v>44</v>
      </c>
      <c r="C11" s="561" t="str">
        <f>IF(COUNTA(車両台帳!$C$57:$C$2056)=0,"",SUM(D11:GU11))</f>
        <v/>
      </c>
      <c r="D11" s="562" t="str">
        <f>IF(COUNTA(車両台帳!$C$57:$C$2056)=0,"",COUNTIF(車両台帳!$AQ$57:$AQ$2056,D$3&amp;"-"&amp;512&amp;"A"))</f>
        <v/>
      </c>
      <c r="E11" s="562" t="str">
        <f>IF(COUNTA(車両台帳!$C$57:$C$2056)=0,"",COUNTIF(車両台帳!$AQ$57:$AQ$2056,E$3&amp;"-"&amp;512&amp;"A"))</f>
        <v/>
      </c>
      <c r="F11" s="562" t="str">
        <f>IF(COUNTA(車両台帳!$C$57:$C$2056)=0,"",COUNTIF(車両台帳!$AQ$57:$AQ$2056,F$3&amp;"-"&amp;512&amp;"A"))</f>
        <v/>
      </c>
      <c r="G11" s="562" t="str">
        <f>IF(COUNTA(車両台帳!$C$57:$C$2056)=0,"",COUNTIF(車両台帳!$AQ$57:$AQ$2056,G$3&amp;"-"&amp;512&amp;"A"))</f>
        <v/>
      </c>
      <c r="H11" s="562" t="str">
        <f>IF(COUNTA(車両台帳!$C$57:$C$2056)=0,"",COUNTIF(車両台帳!$AQ$57:$AQ$2056,H$3&amp;"-"&amp;512&amp;"A"))</f>
        <v/>
      </c>
      <c r="I11" s="562" t="str">
        <f>IF(COUNTA(車両台帳!$C$57:$C$2056)=0,"",COUNTIF(車両台帳!$AQ$57:$AQ$2056,I$3&amp;"-"&amp;512&amp;"A"))</f>
        <v/>
      </c>
      <c r="J11" s="562" t="str">
        <f>IF(COUNTA(車両台帳!$C$57:$C$2056)=0,"",COUNTIF(車両台帳!$AQ$57:$AQ$2056,J$3&amp;"-"&amp;512&amp;"A"))</f>
        <v/>
      </c>
      <c r="K11" s="562" t="str">
        <f>IF(COUNTA(車両台帳!$C$57:$C$2056)=0,"",COUNTIF(車両台帳!$AQ$57:$AQ$2056,K$3&amp;"-"&amp;512&amp;"A"))</f>
        <v/>
      </c>
      <c r="L11" s="562" t="str">
        <f>IF(COUNTA(車両台帳!$C$57:$C$2056)=0,"",COUNTIF(車両台帳!$AQ$57:$AQ$2056,L$3&amp;"-"&amp;512&amp;"A"))</f>
        <v/>
      </c>
      <c r="M11" s="562" t="str">
        <f>IF(COUNTA(車両台帳!$C$57:$C$2056)=0,"",COUNTIF(車両台帳!$AQ$57:$AQ$2056,M$3&amp;"-"&amp;512&amp;"A"))</f>
        <v/>
      </c>
      <c r="N11" s="562" t="str">
        <f>IF(COUNTA(車両台帳!$C$57:$C$2056)=0,"",COUNTIF(車両台帳!$AQ$57:$AQ$2056,N$3&amp;"-"&amp;512&amp;"A"))</f>
        <v/>
      </c>
      <c r="O11" s="562" t="str">
        <f>IF(COUNTA(車両台帳!$C$57:$C$2056)=0,"",COUNTIF(車両台帳!$AQ$57:$AQ$2056,O$3&amp;"-"&amp;512&amp;"A"))</f>
        <v/>
      </c>
      <c r="P11" s="562" t="str">
        <f>IF(COUNTA(車両台帳!$C$57:$C$2056)=0,"",COUNTIF(車両台帳!$AQ$57:$AQ$2056,P$3&amp;"-"&amp;512&amp;"A"))</f>
        <v/>
      </c>
      <c r="Q11" s="562" t="str">
        <f>IF(COUNTA(車両台帳!$C$57:$C$2056)=0,"",COUNTIF(車両台帳!$AQ$57:$AQ$2056,Q$3&amp;"-"&amp;512&amp;"A"))</f>
        <v/>
      </c>
      <c r="R11" s="562" t="str">
        <f>IF(COUNTA(車両台帳!$C$57:$C$2056)=0,"",COUNTIF(車両台帳!$AQ$57:$AQ$2056,R$3&amp;"-"&amp;512&amp;"A"))</f>
        <v/>
      </c>
      <c r="S11" s="562" t="str">
        <f>IF(COUNTA(車両台帳!$C$57:$C$2056)=0,"",COUNTIF(車両台帳!$AQ$57:$AQ$2056,S$3&amp;"-"&amp;512&amp;"A"))</f>
        <v/>
      </c>
      <c r="T11" s="562" t="str">
        <f>IF(COUNTA(車両台帳!$C$57:$C$2056)=0,"",COUNTIF(車両台帳!$AQ$57:$AQ$2056,T$3&amp;"-"&amp;512&amp;"A"))</f>
        <v/>
      </c>
      <c r="U11" s="562" t="str">
        <f>IF(COUNTA(車両台帳!$C$57:$C$2056)=0,"",COUNTIF(車両台帳!$AQ$57:$AQ$2056,U$3&amp;"-"&amp;512&amp;"A"))</f>
        <v/>
      </c>
      <c r="V11" s="562" t="str">
        <f>IF(COUNTA(車両台帳!$C$57:$C$2056)=0,"",COUNTIF(車両台帳!$AQ$57:$AQ$2056,V$3&amp;"-"&amp;512&amp;"A"))</f>
        <v/>
      </c>
      <c r="W11" s="562" t="str">
        <f>IF(COUNTA(車両台帳!$C$57:$C$2056)=0,"",COUNTIF(車両台帳!$AQ$57:$AQ$2056,W$3&amp;"-"&amp;512&amp;"A"))</f>
        <v/>
      </c>
      <c r="X11" s="562" t="str">
        <f>IF(COUNTA(車両台帳!$C$57:$C$2056)=0,"",COUNTIF(車両台帳!$AQ$57:$AQ$2056,X$3&amp;"-"&amp;512&amp;"A"))</f>
        <v/>
      </c>
      <c r="Y11" s="562" t="str">
        <f>IF(COUNTA(車両台帳!$C$57:$C$2056)=0,"",COUNTIF(車両台帳!$AQ$57:$AQ$2056,Y$3&amp;"-"&amp;512&amp;"A"))</f>
        <v/>
      </c>
      <c r="Z11" s="562" t="str">
        <f>IF(COUNTA(車両台帳!$C$57:$C$2056)=0,"",COUNTIF(車両台帳!$AQ$57:$AQ$2056,Z$3&amp;"-"&amp;512&amp;"A"))</f>
        <v/>
      </c>
      <c r="AA11" s="562" t="str">
        <f>IF(COUNTA(車両台帳!$C$57:$C$2056)=0,"",COUNTIF(車両台帳!$AQ$57:$AQ$2056,AA$3&amp;"-"&amp;512&amp;"A"))</f>
        <v/>
      </c>
      <c r="AB11" s="562" t="str">
        <f>IF(COUNTA(車両台帳!$C$57:$C$2056)=0,"",COUNTIF(車両台帳!$AQ$57:$AQ$2056,AB$3&amp;"-"&amp;512&amp;"A"))</f>
        <v/>
      </c>
      <c r="AC11" s="562" t="str">
        <f>IF(COUNTA(車両台帳!$C$57:$C$2056)=0,"",COUNTIF(車両台帳!$AQ$57:$AQ$2056,AC$3&amp;"-"&amp;512&amp;"A"))</f>
        <v/>
      </c>
      <c r="AD11" s="562" t="str">
        <f>IF(COUNTA(車両台帳!$C$57:$C$2056)=0,"",COUNTIF(車両台帳!$AQ$57:$AQ$2056,AD$3&amp;"-"&amp;512&amp;"A"))</f>
        <v/>
      </c>
      <c r="AE11" s="562" t="str">
        <f>IF(COUNTA(車両台帳!$C$57:$C$2056)=0,"",COUNTIF(車両台帳!$AQ$57:$AQ$2056,AE$3&amp;"-"&amp;512&amp;"A"))</f>
        <v/>
      </c>
      <c r="AF11" s="562" t="str">
        <f>IF(COUNTA(車両台帳!$C$57:$C$2056)=0,"",COUNTIF(車両台帳!$AQ$57:$AQ$2056,AF$3&amp;"-"&amp;512&amp;"A"))</f>
        <v/>
      </c>
      <c r="AG11" s="562" t="str">
        <f>IF(COUNTA(車両台帳!$C$57:$C$2056)=0,"",COUNTIF(車両台帳!$AQ$57:$AQ$2056,AG$3&amp;"-"&amp;512&amp;"A"))</f>
        <v/>
      </c>
      <c r="AH11" s="562" t="str">
        <f>IF(COUNTA(車両台帳!$C$57:$C$2056)=0,"",COUNTIF(車両台帳!$AQ$57:$AQ$2056,AH$3&amp;"-"&amp;512&amp;"A"))</f>
        <v/>
      </c>
      <c r="AI11" s="562" t="str">
        <f>IF(COUNTA(車両台帳!$C$57:$C$2056)=0,"",COUNTIF(車両台帳!$AQ$57:$AQ$2056,AI$3&amp;"-"&amp;512&amp;"A"))</f>
        <v/>
      </c>
      <c r="AJ11" s="562" t="str">
        <f>IF(COUNTA(車両台帳!$C$57:$C$2056)=0,"",COUNTIF(車両台帳!$AQ$57:$AQ$2056,AJ$3&amp;"-"&amp;512&amp;"A"))</f>
        <v/>
      </c>
      <c r="AK11" s="562" t="str">
        <f>IF(COUNTA(車両台帳!$C$57:$C$2056)=0,"",COUNTIF(車両台帳!$AQ$57:$AQ$2056,AK$3&amp;"-"&amp;512&amp;"A"))</f>
        <v/>
      </c>
      <c r="AL11" s="562" t="str">
        <f>IF(COUNTA(車両台帳!$C$57:$C$2056)=0,"",COUNTIF(車両台帳!$AQ$57:$AQ$2056,AL$3&amp;"-"&amp;512&amp;"A"))</f>
        <v/>
      </c>
      <c r="AM11" s="562" t="str">
        <f>IF(COUNTA(車両台帳!$C$57:$C$2056)=0,"",COUNTIF(車両台帳!$AQ$57:$AQ$2056,AM$3&amp;"-"&amp;512&amp;"A"))</f>
        <v/>
      </c>
      <c r="AN11" s="562" t="str">
        <f>IF(COUNTA(車両台帳!$C$57:$C$2056)=0,"",COUNTIF(車両台帳!$AQ$57:$AQ$2056,AN$3&amp;"-"&amp;512&amp;"A"))</f>
        <v/>
      </c>
      <c r="AO11" s="562" t="str">
        <f>IF(COUNTA(車両台帳!$C$57:$C$2056)=0,"",COUNTIF(車両台帳!$AQ$57:$AQ$2056,AO$3&amp;"-"&amp;512&amp;"A"))</f>
        <v/>
      </c>
      <c r="AP11" s="562" t="str">
        <f>IF(COUNTA(車両台帳!$C$57:$C$2056)=0,"",COUNTIF(車両台帳!$AQ$57:$AQ$2056,AP$3&amp;"-"&amp;512&amp;"A"))</f>
        <v/>
      </c>
      <c r="AQ11" s="562" t="str">
        <f>IF(COUNTA(車両台帳!$C$57:$C$2056)=0,"",COUNTIF(車両台帳!$AQ$57:$AQ$2056,AQ$3&amp;"-"&amp;512&amp;"A"))</f>
        <v/>
      </c>
      <c r="AR11" s="562" t="str">
        <f>IF(COUNTA(車両台帳!$C$57:$C$2056)=0,"",COUNTIF(車両台帳!$AQ$57:$AQ$2056,AR$3&amp;"-"&amp;512&amp;"A"))</f>
        <v/>
      </c>
      <c r="AS11" s="562" t="str">
        <f>IF(COUNTA(車両台帳!$C$57:$C$2056)=0,"",COUNTIF(車両台帳!$AQ$57:$AQ$2056,AS$3&amp;"-"&amp;512&amp;"A"))</f>
        <v/>
      </c>
      <c r="AT11" s="562" t="str">
        <f>IF(COUNTA(車両台帳!$C$57:$C$2056)=0,"",COUNTIF(車両台帳!$AQ$57:$AQ$2056,AT$3&amp;"-"&amp;512&amp;"A"))</f>
        <v/>
      </c>
      <c r="AU11" s="562" t="str">
        <f>IF(COUNTA(車両台帳!$C$57:$C$2056)=0,"",COUNTIF(車両台帳!$AQ$57:$AQ$2056,AU$3&amp;"-"&amp;512&amp;"A"))</f>
        <v/>
      </c>
      <c r="AV11" s="562" t="str">
        <f>IF(COUNTA(車両台帳!$C$57:$C$2056)=0,"",COUNTIF(車両台帳!$AQ$57:$AQ$2056,AV$3&amp;"-"&amp;512&amp;"A"))</f>
        <v/>
      </c>
      <c r="AW11" s="562" t="str">
        <f>IF(COUNTA(車両台帳!$C$57:$C$2056)=0,"",COUNTIF(車両台帳!$AQ$57:$AQ$2056,AW$3&amp;"-"&amp;512&amp;"A"))</f>
        <v/>
      </c>
      <c r="AX11" s="562" t="str">
        <f>IF(COUNTA(車両台帳!$C$57:$C$2056)=0,"",COUNTIF(車両台帳!$AQ$57:$AQ$2056,AX$3&amp;"-"&amp;512&amp;"A"))</f>
        <v/>
      </c>
      <c r="AY11" s="562" t="str">
        <f>IF(COUNTA(車両台帳!$C$57:$C$2056)=0,"",COUNTIF(車両台帳!$AQ$57:$AQ$2056,AY$3&amp;"-"&amp;512&amp;"A"))</f>
        <v/>
      </c>
      <c r="AZ11" s="562" t="str">
        <f>IF(COUNTA(車両台帳!$C$57:$C$2056)=0,"",COUNTIF(車両台帳!$AQ$57:$AQ$2056,AZ$3&amp;"-"&amp;512&amp;"A"))</f>
        <v/>
      </c>
      <c r="BA11" s="562" t="str">
        <f>IF(COUNTA(車両台帳!$C$57:$C$2056)=0,"",COUNTIF(車両台帳!$AQ$57:$AQ$2056,BA$3&amp;"-"&amp;512&amp;"A"))</f>
        <v/>
      </c>
      <c r="BB11" s="562" t="str">
        <f>IF(COUNTA(車両台帳!$C$57:$C$2056)=0,"",COUNTIF(車両台帳!$AQ$57:$AQ$2056,BB$3&amp;"-"&amp;512&amp;"A"))</f>
        <v/>
      </c>
      <c r="BC11" s="562" t="str">
        <f>IF(COUNTA(車両台帳!$C$57:$C$2056)=0,"",COUNTIF(車両台帳!$AQ$57:$AQ$2056,BC$3&amp;"-"&amp;512&amp;"A"))</f>
        <v/>
      </c>
      <c r="BD11" s="562" t="str">
        <f>IF(COUNTA(車両台帳!$C$57:$C$2056)=0,"",COUNTIF(車両台帳!$AQ$57:$AQ$2056,BD$3&amp;"-"&amp;512&amp;"A"))</f>
        <v/>
      </c>
      <c r="BE11" s="562" t="str">
        <f>IF(COUNTA(車両台帳!$C$57:$C$2056)=0,"",COUNTIF(車両台帳!$AQ$57:$AQ$2056,BE$3&amp;"-"&amp;512&amp;"A"))</f>
        <v/>
      </c>
      <c r="BF11" s="562" t="str">
        <f>IF(COUNTA(車両台帳!$C$57:$C$2056)=0,"",COUNTIF(車両台帳!$AQ$57:$AQ$2056,BF$3&amp;"-"&amp;512&amp;"A"))</f>
        <v/>
      </c>
      <c r="BG11" s="562" t="str">
        <f>IF(COUNTA(車両台帳!$C$57:$C$2056)=0,"",COUNTIF(車両台帳!$AQ$57:$AQ$2056,BG$3&amp;"-"&amp;512&amp;"A"))</f>
        <v/>
      </c>
      <c r="BH11" s="562" t="str">
        <f>IF(COUNTA(車両台帳!$C$57:$C$2056)=0,"",COUNTIF(車両台帳!$AQ$57:$AQ$2056,BH$3&amp;"-"&amp;512&amp;"A"))</f>
        <v/>
      </c>
      <c r="BI11" s="562" t="str">
        <f>IF(COUNTA(車両台帳!$C$57:$C$2056)=0,"",COUNTIF(車両台帳!$AQ$57:$AQ$2056,BI$3&amp;"-"&amp;512&amp;"A"))</f>
        <v/>
      </c>
      <c r="BJ11" s="562" t="str">
        <f>IF(COUNTA(車両台帳!$C$57:$C$2056)=0,"",COUNTIF(車両台帳!$AQ$57:$AQ$2056,BJ$3&amp;"-"&amp;512&amp;"A"))</f>
        <v/>
      </c>
      <c r="BK11" s="562" t="str">
        <f>IF(COUNTA(車両台帳!$C$57:$C$2056)=0,"",COUNTIF(車両台帳!$AQ$57:$AQ$2056,BK$3&amp;"-"&amp;512&amp;"A"))</f>
        <v/>
      </c>
      <c r="BL11" s="562" t="str">
        <f>IF(COUNTA(車両台帳!$C$57:$C$2056)=0,"",COUNTIF(車両台帳!$AQ$57:$AQ$2056,BL$3&amp;"-"&amp;512&amp;"A"))</f>
        <v/>
      </c>
      <c r="BM11" s="562" t="str">
        <f>IF(COUNTA(車両台帳!$C$57:$C$2056)=0,"",COUNTIF(車両台帳!$AQ$57:$AQ$2056,BM$3&amp;"-"&amp;512&amp;"A"))</f>
        <v/>
      </c>
      <c r="BN11" s="562" t="str">
        <f>IF(COUNTA(車両台帳!$C$57:$C$2056)=0,"",COUNTIF(車両台帳!$AQ$57:$AQ$2056,BN$3&amp;"-"&amp;512&amp;"A"))</f>
        <v/>
      </c>
      <c r="BO11" s="562" t="str">
        <f>IF(COUNTA(車両台帳!$C$57:$C$2056)=0,"",COUNTIF(車両台帳!$AQ$57:$AQ$2056,BO$3&amp;"-"&amp;512&amp;"A"))</f>
        <v/>
      </c>
      <c r="BP11" s="562" t="str">
        <f>IF(COUNTA(車両台帳!$C$57:$C$2056)=0,"",COUNTIF(車両台帳!$AQ$57:$AQ$2056,BP$3&amp;"-"&amp;512&amp;"A"))</f>
        <v/>
      </c>
      <c r="BQ11" s="562" t="str">
        <f>IF(COUNTA(車両台帳!$C$57:$C$2056)=0,"",COUNTIF(車両台帳!$AQ$57:$AQ$2056,BQ$3&amp;"-"&amp;512&amp;"A"))</f>
        <v/>
      </c>
      <c r="BR11" s="562" t="str">
        <f>IF(COUNTA(車両台帳!$C$57:$C$2056)=0,"",COUNTIF(車両台帳!$AQ$57:$AQ$2056,BR$3&amp;"-"&amp;512&amp;"A"))</f>
        <v/>
      </c>
      <c r="BS11" s="562" t="str">
        <f>IF(COUNTA(車両台帳!$C$57:$C$2056)=0,"",COUNTIF(車両台帳!$AQ$57:$AQ$2056,BS$3&amp;"-"&amp;512&amp;"A"))</f>
        <v/>
      </c>
      <c r="BT11" s="562" t="str">
        <f>IF(COUNTA(車両台帳!$C$57:$C$2056)=0,"",COUNTIF(車両台帳!$AQ$57:$AQ$2056,BT$3&amp;"-"&amp;512&amp;"A"))</f>
        <v/>
      </c>
      <c r="BU11" s="562" t="str">
        <f>IF(COUNTA(車両台帳!$C$57:$C$2056)=0,"",COUNTIF(車両台帳!$AQ$57:$AQ$2056,BU$3&amp;"-"&amp;512&amp;"A"))</f>
        <v/>
      </c>
      <c r="BV11" s="562" t="str">
        <f>IF(COUNTA(車両台帳!$C$57:$C$2056)=0,"",COUNTIF(車両台帳!$AQ$57:$AQ$2056,BV$3&amp;"-"&amp;512&amp;"A"))</f>
        <v/>
      </c>
      <c r="BW11" s="562" t="str">
        <f>IF(COUNTA(車両台帳!$C$57:$C$2056)=0,"",COUNTIF(車両台帳!$AQ$57:$AQ$2056,BW$3&amp;"-"&amp;512&amp;"A"))</f>
        <v/>
      </c>
      <c r="BX11" s="562" t="str">
        <f>IF(COUNTA(車両台帳!$C$57:$C$2056)=0,"",COUNTIF(車両台帳!$AQ$57:$AQ$2056,BX$3&amp;"-"&amp;512&amp;"A"))</f>
        <v/>
      </c>
      <c r="BY11" s="562" t="str">
        <f>IF(COUNTA(車両台帳!$C$57:$C$2056)=0,"",COUNTIF(車両台帳!$AQ$57:$AQ$2056,BY$3&amp;"-"&amp;512&amp;"A"))</f>
        <v/>
      </c>
      <c r="BZ11" s="562" t="str">
        <f>IF(COUNTA(車両台帳!$C$57:$C$2056)=0,"",COUNTIF(車両台帳!$AQ$57:$AQ$2056,BZ$3&amp;"-"&amp;512&amp;"A"))</f>
        <v/>
      </c>
      <c r="CA11" s="562" t="str">
        <f>IF(COUNTA(車両台帳!$C$57:$C$2056)=0,"",COUNTIF(車両台帳!$AQ$57:$AQ$2056,CA$3&amp;"-"&amp;512&amp;"A"))</f>
        <v/>
      </c>
      <c r="CB11" s="562" t="str">
        <f>IF(COUNTA(車両台帳!$C$57:$C$2056)=0,"",COUNTIF(車両台帳!$AQ$57:$AQ$2056,CB$3&amp;"-"&amp;512&amp;"A"))</f>
        <v/>
      </c>
      <c r="CC11" s="562" t="str">
        <f>IF(COUNTA(車両台帳!$C$57:$C$2056)=0,"",COUNTIF(車両台帳!$AQ$57:$AQ$2056,CC$3&amp;"-"&amp;512&amp;"A"))</f>
        <v/>
      </c>
      <c r="CD11" s="562" t="str">
        <f>IF(COUNTA(車両台帳!$C$57:$C$2056)=0,"",COUNTIF(車両台帳!$AQ$57:$AQ$2056,CD$3&amp;"-"&amp;512&amp;"A"))</f>
        <v/>
      </c>
      <c r="CE11" s="562" t="str">
        <f>IF(COUNTA(車両台帳!$C$57:$C$2056)=0,"",COUNTIF(車両台帳!$AQ$57:$AQ$2056,CE$3&amp;"-"&amp;512&amp;"A"))</f>
        <v/>
      </c>
      <c r="CF11" s="562" t="str">
        <f>IF(COUNTA(車両台帳!$C$57:$C$2056)=0,"",COUNTIF(車両台帳!$AQ$57:$AQ$2056,CF$3&amp;"-"&amp;512&amp;"A"))</f>
        <v/>
      </c>
      <c r="CG11" s="562" t="str">
        <f>IF(COUNTA(車両台帳!$C$57:$C$2056)=0,"",COUNTIF(車両台帳!$AQ$57:$AQ$2056,CG$3&amp;"-"&amp;512&amp;"A"))</f>
        <v/>
      </c>
      <c r="CH11" s="562" t="str">
        <f>IF(COUNTA(車両台帳!$C$57:$C$2056)=0,"",COUNTIF(車両台帳!$AQ$57:$AQ$2056,CH$3&amp;"-"&amp;512&amp;"A"))</f>
        <v/>
      </c>
      <c r="CI11" s="562" t="str">
        <f>IF(COUNTA(車両台帳!$C$57:$C$2056)=0,"",COUNTIF(車両台帳!$AQ$57:$AQ$2056,CI$3&amp;"-"&amp;512&amp;"A"))</f>
        <v/>
      </c>
      <c r="CJ11" s="562" t="str">
        <f>IF(COUNTA(車両台帳!$C$57:$C$2056)=0,"",COUNTIF(車両台帳!$AQ$57:$AQ$2056,CJ$3&amp;"-"&amp;512&amp;"A"))</f>
        <v/>
      </c>
      <c r="CK11" s="562" t="str">
        <f>IF(COUNTA(車両台帳!$C$57:$C$2056)=0,"",COUNTIF(車両台帳!$AQ$57:$AQ$2056,CK$3&amp;"-"&amp;512&amp;"A"))</f>
        <v/>
      </c>
      <c r="CL11" s="562" t="str">
        <f>IF(COUNTA(車両台帳!$C$57:$C$2056)=0,"",COUNTIF(車両台帳!$AQ$57:$AQ$2056,CL$3&amp;"-"&amp;512&amp;"A"))</f>
        <v/>
      </c>
      <c r="CM11" s="562" t="str">
        <f>IF(COUNTA(車両台帳!$C$57:$C$2056)=0,"",COUNTIF(車両台帳!$AQ$57:$AQ$2056,CM$3&amp;"-"&amp;512&amp;"A"))</f>
        <v/>
      </c>
      <c r="CN11" s="562" t="str">
        <f>IF(COUNTA(車両台帳!$C$57:$C$2056)=0,"",COUNTIF(車両台帳!$AQ$57:$AQ$2056,CN$3&amp;"-"&amp;512&amp;"A"))</f>
        <v/>
      </c>
      <c r="CO11" s="562" t="str">
        <f>IF(COUNTA(車両台帳!$C$57:$C$2056)=0,"",COUNTIF(車両台帳!$AQ$57:$AQ$2056,CO$3&amp;"-"&amp;512&amp;"A"))</f>
        <v/>
      </c>
      <c r="CP11" s="562" t="str">
        <f>IF(COUNTA(車両台帳!$C$57:$C$2056)=0,"",COUNTIF(車両台帳!$AQ$57:$AQ$2056,CP$3&amp;"-"&amp;512&amp;"A"))</f>
        <v/>
      </c>
      <c r="CQ11" s="562" t="str">
        <f>IF(COUNTA(車両台帳!$C$57:$C$2056)=0,"",COUNTIF(車両台帳!$AQ$57:$AQ$2056,CQ$3&amp;"-"&amp;512&amp;"A"))</f>
        <v/>
      </c>
      <c r="CR11" s="562" t="str">
        <f>IF(COUNTA(車両台帳!$C$57:$C$2056)=0,"",COUNTIF(車両台帳!$AQ$57:$AQ$2056,CR$3&amp;"-"&amp;512&amp;"A"))</f>
        <v/>
      </c>
      <c r="CS11" s="562" t="str">
        <f>IF(COUNTA(車両台帳!$C$57:$C$2056)=0,"",COUNTIF(車両台帳!$AQ$57:$AQ$2056,CS$3&amp;"-"&amp;512&amp;"A"))</f>
        <v/>
      </c>
      <c r="CT11" s="562" t="str">
        <f>IF(COUNTA(車両台帳!$C$57:$C$2056)=0,"",COUNTIF(車両台帳!$AQ$57:$AQ$2056,CT$3&amp;"-"&amp;512&amp;"A"))</f>
        <v/>
      </c>
      <c r="CU11" s="562" t="str">
        <f>IF(COUNTA(車両台帳!$C$57:$C$2056)=0,"",COUNTIF(車両台帳!$AQ$57:$AQ$2056,CU$3&amp;"-"&amp;512&amp;"A"))</f>
        <v/>
      </c>
      <c r="CV11" s="562" t="str">
        <f>IF(COUNTA(車両台帳!$C$57:$C$2056)=0,"",COUNTIF(車両台帳!$AQ$57:$AQ$2056,CV$3&amp;"-"&amp;512&amp;"A"))</f>
        <v/>
      </c>
      <c r="CW11" s="562" t="str">
        <f>IF(COUNTA(車両台帳!$C$57:$C$2056)=0,"",COUNTIF(車両台帳!$AQ$57:$AQ$2056,CW$3&amp;"-"&amp;512&amp;"A"))</f>
        <v/>
      </c>
      <c r="CX11" s="562" t="str">
        <f>IF(COUNTA(車両台帳!$C$57:$C$2056)=0,"",COUNTIF(車両台帳!$AQ$57:$AQ$2056,CX$3&amp;"-"&amp;512&amp;"A"))</f>
        <v/>
      </c>
      <c r="CY11" s="562" t="str">
        <f>IF(COUNTA(車両台帳!$C$57:$C$2056)=0,"",COUNTIF(車両台帳!$AQ$57:$AQ$2056,CY$3&amp;"-"&amp;512&amp;"A"))</f>
        <v/>
      </c>
      <c r="CZ11" s="562" t="str">
        <f>IF(COUNTA(車両台帳!$C$57:$C$2056)=0,"",COUNTIF(車両台帳!$AQ$57:$AQ$2056,CZ$3&amp;"-"&amp;512&amp;"A"))</f>
        <v/>
      </c>
      <c r="DA11" s="562" t="str">
        <f>IF(COUNTA(車両台帳!$C$57:$C$2056)=0,"",COUNTIF(車両台帳!$AQ$57:$AQ$2056,DA$3&amp;"-"&amp;512&amp;"A"))</f>
        <v/>
      </c>
      <c r="DB11" s="562" t="str">
        <f>IF(COUNTA(車両台帳!$C$57:$C$2056)=0,"",COUNTIF(車両台帳!$AQ$57:$AQ$2056,DB$3&amp;"-"&amp;512&amp;"A"))</f>
        <v/>
      </c>
      <c r="DC11" s="562" t="str">
        <f>IF(COUNTA(車両台帳!$C$57:$C$2056)=0,"",COUNTIF(車両台帳!$AQ$57:$AQ$2056,DC$3&amp;"-"&amp;512&amp;"A"))</f>
        <v/>
      </c>
      <c r="DD11" s="562" t="str">
        <f>IF(COUNTA(車両台帳!$C$57:$C$2056)=0,"",COUNTIF(車両台帳!$AQ$57:$AQ$2056,DD$3&amp;"-"&amp;512&amp;"A"))</f>
        <v/>
      </c>
      <c r="DE11" s="562" t="str">
        <f>IF(COUNTA(車両台帳!$C$57:$C$2056)=0,"",COUNTIF(車両台帳!$AQ$57:$AQ$2056,DE$3&amp;"-"&amp;512&amp;"A"))</f>
        <v/>
      </c>
      <c r="DF11" s="562" t="str">
        <f>IF(COUNTA(車両台帳!$C$57:$C$2056)=0,"",COUNTIF(車両台帳!$AQ$57:$AQ$2056,DF$3&amp;"-"&amp;512&amp;"A"))</f>
        <v/>
      </c>
      <c r="DG11" s="562" t="str">
        <f>IF(COUNTA(車両台帳!$C$57:$C$2056)=0,"",COUNTIF(車両台帳!$AQ$57:$AQ$2056,DG$3&amp;"-"&amp;512&amp;"A"))</f>
        <v/>
      </c>
      <c r="DH11" s="562" t="str">
        <f>IF(COUNTA(車両台帳!$C$57:$C$2056)=0,"",COUNTIF(車両台帳!$AQ$57:$AQ$2056,DH$3&amp;"-"&amp;512&amp;"A"))</f>
        <v/>
      </c>
      <c r="DI11" s="562" t="str">
        <f>IF(COUNTA(車両台帳!$C$57:$C$2056)=0,"",COUNTIF(車両台帳!$AQ$57:$AQ$2056,DI$3&amp;"-"&amp;512&amp;"A"))</f>
        <v/>
      </c>
      <c r="DJ11" s="562" t="str">
        <f>IF(COUNTA(車両台帳!$C$57:$C$2056)=0,"",COUNTIF(車両台帳!$AQ$57:$AQ$2056,DJ$3&amp;"-"&amp;512&amp;"A"))</f>
        <v/>
      </c>
      <c r="DK11" s="562" t="str">
        <f>IF(COUNTA(車両台帳!$C$57:$C$2056)=0,"",COUNTIF(車両台帳!$AQ$57:$AQ$2056,DK$3&amp;"-"&amp;512&amp;"A"))</f>
        <v/>
      </c>
      <c r="DL11" s="562" t="str">
        <f>IF(COUNTA(車両台帳!$C$57:$C$2056)=0,"",COUNTIF(車両台帳!$AQ$57:$AQ$2056,DL$3&amp;"-"&amp;512&amp;"A"))</f>
        <v/>
      </c>
      <c r="DM11" s="562" t="str">
        <f>IF(COUNTA(車両台帳!$C$57:$C$2056)=0,"",COUNTIF(車両台帳!$AQ$57:$AQ$2056,DM$3&amp;"-"&amp;512&amp;"A"))</f>
        <v/>
      </c>
      <c r="DN11" s="562" t="str">
        <f>IF(COUNTA(車両台帳!$C$57:$C$2056)=0,"",COUNTIF(車両台帳!$AQ$57:$AQ$2056,DN$3&amp;"-"&amp;512&amp;"A"))</f>
        <v/>
      </c>
      <c r="DO11" s="562" t="str">
        <f>IF(COUNTA(車両台帳!$C$57:$C$2056)=0,"",COUNTIF(車両台帳!$AQ$57:$AQ$2056,DO$3&amp;"-"&amp;512&amp;"A"))</f>
        <v/>
      </c>
      <c r="DP11" s="562" t="str">
        <f>IF(COUNTA(車両台帳!$C$57:$C$2056)=0,"",COUNTIF(車両台帳!$AQ$57:$AQ$2056,DP$3&amp;"-"&amp;512&amp;"A"))</f>
        <v/>
      </c>
      <c r="DQ11" s="562" t="str">
        <f>IF(COUNTA(車両台帳!$C$57:$C$2056)=0,"",COUNTIF(車両台帳!$AQ$57:$AQ$2056,DQ$3&amp;"-"&amp;512&amp;"A"))</f>
        <v/>
      </c>
      <c r="DR11" s="562" t="str">
        <f>IF(COUNTA(車両台帳!$C$57:$C$2056)=0,"",COUNTIF(車両台帳!$AQ$57:$AQ$2056,DR$3&amp;"-"&amp;512&amp;"A"))</f>
        <v/>
      </c>
      <c r="DS11" s="562" t="str">
        <f>IF(COUNTA(車両台帳!$C$57:$C$2056)=0,"",COUNTIF(車両台帳!$AQ$57:$AQ$2056,DS$3&amp;"-"&amp;512&amp;"A"))</f>
        <v/>
      </c>
      <c r="DT11" s="562" t="str">
        <f>IF(COUNTA(車両台帳!$C$57:$C$2056)=0,"",COUNTIF(車両台帳!$AQ$57:$AQ$2056,DT$3&amp;"-"&amp;512&amp;"A"))</f>
        <v/>
      </c>
      <c r="DU11" s="562" t="str">
        <f>IF(COUNTA(車両台帳!$C$57:$C$2056)=0,"",COUNTIF(車両台帳!$AQ$57:$AQ$2056,DU$3&amp;"-"&amp;512&amp;"A"))</f>
        <v/>
      </c>
      <c r="DV11" s="562" t="str">
        <f>IF(COUNTA(車両台帳!$C$57:$C$2056)=0,"",COUNTIF(車両台帳!$AQ$57:$AQ$2056,DV$3&amp;"-"&amp;512&amp;"A"))</f>
        <v/>
      </c>
      <c r="DW11" s="562" t="str">
        <f>IF(COUNTA(車両台帳!$C$57:$C$2056)=0,"",COUNTIF(車両台帳!$AQ$57:$AQ$2056,DW$3&amp;"-"&amp;512&amp;"A"))</f>
        <v/>
      </c>
      <c r="DX11" s="562" t="str">
        <f>IF(COUNTA(車両台帳!$C$57:$C$2056)=0,"",COUNTIF(車両台帳!$AQ$57:$AQ$2056,DX$3&amp;"-"&amp;512&amp;"A"))</f>
        <v/>
      </c>
      <c r="DY11" s="562" t="str">
        <f>IF(COUNTA(車両台帳!$C$57:$C$2056)=0,"",COUNTIF(車両台帳!$AQ$57:$AQ$2056,DY$3&amp;"-"&amp;512&amp;"A"))</f>
        <v/>
      </c>
      <c r="DZ11" s="562" t="str">
        <f>IF(COUNTA(車両台帳!$C$57:$C$2056)=0,"",COUNTIF(車両台帳!$AQ$57:$AQ$2056,DZ$3&amp;"-"&amp;512&amp;"A"))</f>
        <v/>
      </c>
      <c r="EA11" s="562" t="str">
        <f>IF(COUNTA(車両台帳!$C$57:$C$2056)=0,"",COUNTIF(車両台帳!$AQ$57:$AQ$2056,EA$3&amp;"-"&amp;512&amp;"A"))</f>
        <v/>
      </c>
      <c r="EB11" s="562" t="str">
        <f>IF(COUNTA(車両台帳!$C$57:$C$2056)=0,"",COUNTIF(車両台帳!$AQ$57:$AQ$2056,EB$3&amp;"-"&amp;512&amp;"A"))</f>
        <v/>
      </c>
      <c r="EC11" s="562" t="str">
        <f>IF(COUNTA(車両台帳!$C$57:$C$2056)=0,"",COUNTIF(車両台帳!$AQ$57:$AQ$2056,EC$3&amp;"-"&amp;512&amp;"A"))</f>
        <v/>
      </c>
      <c r="ED11" s="562" t="str">
        <f>IF(COUNTA(車両台帳!$C$57:$C$2056)=0,"",COUNTIF(車両台帳!$AQ$57:$AQ$2056,ED$3&amp;"-"&amp;512&amp;"A"))</f>
        <v/>
      </c>
      <c r="EE11" s="562" t="str">
        <f>IF(COUNTA(車両台帳!$C$57:$C$2056)=0,"",COUNTIF(車両台帳!$AQ$57:$AQ$2056,EE$3&amp;"-"&amp;512&amp;"A"))</f>
        <v/>
      </c>
      <c r="EF11" s="562" t="str">
        <f>IF(COUNTA(車両台帳!$C$57:$C$2056)=0,"",COUNTIF(車両台帳!$AQ$57:$AQ$2056,EF$3&amp;"-"&amp;512&amp;"A"))</f>
        <v/>
      </c>
      <c r="EG11" s="562" t="str">
        <f>IF(COUNTA(車両台帳!$C$57:$C$2056)=0,"",COUNTIF(車両台帳!$AQ$57:$AQ$2056,EG$3&amp;"-"&amp;512&amp;"A"))</f>
        <v/>
      </c>
      <c r="EH11" s="562" t="str">
        <f>IF(COUNTA(車両台帳!$C$57:$C$2056)=0,"",COUNTIF(車両台帳!$AQ$57:$AQ$2056,EH$3&amp;"-"&amp;512&amp;"A"))</f>
        <v/>
      </c>
      <c r="EI11" s="562" t="str">
        <f>IF(COUNTA(車両台帳!$C$57:$C$2056)=0,"",COUNTIF(車両台帳!$AQ$57:$AQ$2056,EI$3&amp;"-"&amp;512&amp;"A"))</f>
        <v/>
      </c>
      <c r="EJ11" s="562" t="str">
        <f>IF(COUNTA(車両台帳!$C$57:$C$2056)=0,"",COUNTIF(車両台帳!$AQ$57:$AQ$2056,EJ$3&amp;"-"&amp;512&amp;"A"))</f>
        <v/>
      </c>
      <c r="EK11" s="562" t="str">
        <f>IF(COUNTA(車両台帳!$C$57:$C$2056)=0,"",COUNTIF(車両台帳!$AQ$57:$AQ$2056,EK$3&amp;"-"&amp;512&amp;"A"))</f>
        <v/>
      </c>
      <c r="EL11" s="562" t="str">
        <f>IF(COUNTA(車両台帳!$C$57:$C$2056)=0,"",COUNTIF(車両台帳!$AQ$57:$AQ$2056,EL$3&amp;"-"&amp;512&amp;"A"))</f>
        <v/>
      </c>
      <c r="EM11" s="562" t="str">
        <f>IF(COUNTA(車両台帳!$C$57:$C$2056)=0,"",COUNTIF(車両台帳!$AQ$57:$AQ$2056,EM$3&amp;"-"&amp;512&amp;"A"))</f>
        <v/>
      </c>
      <c r="EN11" s="562" t="str">
        <f>IF(COUNTA(車両台帳!$C$57:$C$2056)=0,"",COUNTIF(車両台帳!$AQ$57:$AQ$2056,EN$3&amp;"-"&amp;512&amp;"A"))</f>
        <v/>
      </c>
      <c r="EO11" s="562" t="str">
        <f>IF(COUNTA(車両台帳!$C$57:$C$2056)=0,"",COUNTIF(車両台帳!$AQ$57:$AQ$2056,EO$3&amp;"-"&amp;512&amp;"A"))</f>
        <v/>
      </c>
      <c r="EP11" s="562" t="str">
        <f>IF(COUNTA(車両台帳!$C$57:$C$2056)=0,"",COUNTIF(車両台帳!$AQ$57:$AQ$2056,EP$3&amp;"-"&amp;512&amp;"A"))</f>
        <v/>
      </c>
      <c r="EQ11" s="562" t="str">
        <f>IF(COUNTA(車両台帳!$C$57:$C$2056)=0,"",COUNTIF(車両台帳!$AQ$57:$AQ$2056,EQ$3&amp;"-"&amp;512&amp;"A"))</f>
        <v/>
      </c>
      <c r="ER11" s="562" t="str">
        <f>IF(COUNTA(車両台帳!$C$57:$C$2056)=0,"",COUNTIF(車両台帳!$AQ$57:$AQ$2056,ER$3&amp;"-"&amp;512&amp;"A"))</f>
        <v/>
      </c>
      <c r="ES11" s="562" t="str">
        <f>IF(COUNTA(車両台帳!$C$57:$C$2056)=0,"",COUNTIF(車両台帳!$AQ$57:$AQ$2056,ES$3&amp;"-"&amp;512&amp;"A"))</f>
        <v/>
      </c>
      <c r="ET11" s="562" t="str">
        <f>IF(COUNTA(車両台帳!$C$57:$C$2056)=0,"",COUNTIF(車両台帳!$AQ$57:$AQ$2056,ET$3&amp;"-"&amp;512&amp;"A"))</f>
        <v/>
      </c>
      <c r="EU11" s="562" t="str">
        <f>IF(COUNTA(車両台帳!$C$57:$C$2056)=0,"",COUNTIF(車両台帳!$AQ$57:$AQ$2056,EU$3&amp;"-"&amp;512&amp;"A"))</f>
        <v/>
      </c>
      <c r="EV11" s="562" t="str">
        <f>IF(COUNTA(車両台帳!$C$57:$C$2056)=0,"",COUNTIF(車両台帳!$AQ$57:$AQ$2056,EV$3&amp;"-"&amp;512&amp;"A"))</f>
        <v/>
      </c>
      <c r="EW11" s="562" t="str">
        <f>IF(COUNTA(車両台帳!$C$57:$C$2056)=0,"",COUNTIF(車両台帳!$AQ$57:$AQ$2056,EW$3&amp;"-"&amp;512&amp;"A"))</f>
        <v/>
      </c>
      <c r="EX11" s="562" t="str">
        <f>IF(COUNTA(車両台帳!$C$57:$C$2056)=0,"",COUNTIF(車両台帳!$AQ$57:$AQ$2056,EX$3&amp;"-"&amp;512&amp;"A"))</f>
        <v/>
      </c>
      <c r="EY11" s="562" t="str">
        <f>IF(COUNTA(車両台帳!$C$57:$C$2056)=0,"",COUNTIF(車両台帳!$AQ$57:$AQ$2056,EY$3&amp;"-"&amp;512&amp;"A"))</f>
        <v/>
      </c>
      <c r="EZ11" s="562" t="str">
        <f>IF(COUNTA(車両台帳!$C$57:$C$2056)=0,"",COUNTIF(車両台帳!$AQ$57:$AQ$2056,EZ$3&amp;"-"&amp;512&amp;"A"))</f>
        <v/>
      </c>
      <c r="FA11" s="562" t="str">
        <f>IF(COUNTA(車両台帳!$C$57:$C$2056)=0,"",COUNTIF(車両台帳!$AQ$57:$AQ$2056,FA$3&amp;"-"&amp;512&amp;"A"))</f>
        <v/>
      </c>
      <c r="FB11" s="562" t="str">
        <f>IF(COUNTA(車両台帳!$C$57:$C$2056)=0,"",COUNTIF(車両台帳!$AQ$57:$AQ$2056,FB$3&amp;"-"&amp;512&amp;"A"))</f>
        <v/>
      </c>
      <c r="FC11" s="562" t="str">
        <f>IF(COUNTA(車両台帳!$C$57:$C$2056)=0,"",COUNTIF(車両台帳!$AQ$57:$AQ$2056,FC$3&amp;"-"&amp;512&amp;"A"))</f>
        <v/>
      </c>
      <c r="FD11" s="562" t="str">
        <f>IF(COUNTA(車両台帳!$C$57:$C$2056)=0,"",COUNTIF(車両台帳!$AQ$57:$AQ$2056,FD$3&amp;"-"&amp;512&amp;"A"))</f>
        <v/>
      </c>
      <c r="FE11" s="562" t="str">
        <f>IF(COUNTA(車両台帳!$C$57:$C$2056)=0,"",COUNTIF(車両台帳!$AQ$57:$AQ$2056,FE$3&amp;"-"&amp;512&amp;"A"))</f>
        <v/>
      </c>
      <c r="FF11" s="562" t="str">
        <f>IF(COUNTA(車両台帳!$C$57:$C$2056)=0,"",COUNTIF(車両台帳!$AQ$57:$AQ$2056,FF$3&amp;"-"&amp;512&amp;"A"))</f>
        <v/>
      </c>
      <c r="FG11" s="562" t="str">
        <f>IF(COUNTA(車両台帳!$C$57:$C$2056)=0,"",COUNTIF(車両台帳!$AQ$57:$AQ$2056,FG$3&amp;"-"&amp;512&amp;"A"))</f>
        <v/>
      </c>
      <c r="FH11" s="562" t="str">
        <f>IF(COUNTA(車両台帳!$C$57:$C$2056)=0,"",COUNTIF(車両台帳!$AQ$57:$AQ$2056,FH$3&amp;"-"&amp;512&amp;"A"))</f>
        <v/>
      </c>
      <c r="FI11" s="562" t="str">
        <f>IF(COUNTA(車両台帳!$C$57:$C$2056)=0,"",COUNTIF(車両台帳!$AQ$57:$AQ$2056,FI$3&amp;"-"&amp;512&amp;"A"))</f>
        <v/>
      </c>
      <c r="FJ11" s="562" t="str">
        <f>IF(COUNTA(車両台帳!$C$57:$C$2056)=0,"",COUNTIF(車両台帳!$AQ$57:$AQ$2056,FJ$3&amp;"-"&amp;512&amp;"A"))</f>
        <v/>
      </c>
      <c r="FK11" s="562" t="str">
        <f>IF(COUNTA(車両台帳!$C$57:$C$2056)=0,"",COUNTIF(車両台帳!$AQ$57:$AQ$2056,FK$3&amp;"-"&amp;512&amp;"A"))</f>
        <v/>
      </c>
      <c r="FL11" s="562" t="str">
        <f>IF(COUNTA(車両台帳!$C$57:$C$2056)=0,"",COUNTIF(車両台帳!$AQ$57:$AQ$2056,FL$3&amp;"-"&amp;512&amp;"A"))</f>
        <v/>
      </c>
      <c r="FM11" s="562" t="str">
        <f>IF(COUNTA(車両台帳!$C$57:$C$2056)=0,"",COUNTIF(車両台帳!$AQ$57:$AQ$2056,FM$3&amp;"-"&amp;512&amp;"A"))</f>
        <v/>
      </c>
      <c r="FN11" s="562" t="str">
        <f>IF(COUNTA(車両台帳!$C$57:$C$2056)=0,"",COUNTIF(車両台帳!$AQ$57:$AQ$2056,FN$3&amp;"-"&amp;512&amp;"A"))</f>
        <v/>
      </c>
      <c r="FO11" s="562" t="str">
        <f>IF(COUNTA(車両台帳!$C$57:$C$2056)=0,"",COUNTIF(車両台帳!$AQ$57:$AQ$2056,FO$3&amp;"-"&amp;512&amp;"A"))</f>
        <v/>
      </c>
      <c r="FP11" s="562" t="str">
        <f>IF(COUNTA(車両台帳!$C$57:$C$2056)=0,"",COUNTIF(車両台帳!$AQ$57:$AQ$2056,FP$3&amp;"-"&amp;512&amp;"A"))</f>
        <v/>
      </c>
      <c r="FQ11" s="562" t="str">
        <f>IF(COUNTA(車両台帳!$C$57:$C$2056)=0,"",COUNTIF(車両台帳!$AQ$57:$AQ$2056,FQ$3&amp;"-"&amp;512&amp;"A"))</f>
        <v/>
      </c>
      <c r="FR11" s="562" t="str">
        <f>IF(COUNTA(車両台帳!$C$57:$C$2056)=0,"",COUNTIF(車両台帳!$AQ$57:$AQ$2056,FR$3&amp;"-"&amp;512&amp;"A"))</f>
        <v/>
      </c>
      <c r="FS11" s="562" t="str">
        <f>IF(COUNTA(車両台帳!$C$57:$C$2056)=0,"",COUNTIF(車両台帳!$AQ$57:$AQ$2056,FS$3&amp;"-"&amp;512&amp;"A"))</f>
        <v/>
      </c>
      <c r="FT11" s="562" t="str">
        <f>IF(COUNTA(車両台帳!$C$57:$C$2056)=0,"",COUNTIF(車両台帳!$AQ$57:$AQ$2056,FT$3&amp;"-"&amp;512&amp;"A"))</f>
        <v/>
      </c>
      <c r="FU11" s="562" t="str">
        <f>IF(COUNTA(車両台帳!$C$57:$C$2056)=0,"",COUNTIF(車両台帳!$AQ$57:$AQ$2056,FU$3&amp;"-"&amp;512&amp;"A"))</f>
        <v/>
      </c>
      <c r="FV11" s="562" t="str">
        <f>IF(COUNTA(車両台帳!$C$57:$C$2056)=0,"",COUNTIF(車両台帳!$AQ$57:$AQ$2056,FV$3&amp;"-"&amp;512&amp;"A"))</f>
        <v/>
      </c>
      <c r="FW11" s="562" t="str">
        <f>IF(COUNTA(車両台帳!$C$57:$C$2056)=0,"",COUNTIF(車両台帳!$AQ$57:$AQ$2056,FW$3&amp;"-"&amp;512&amp;"A"))</f>
        <v/>
      </c>
      <c r="FX11" s="562" t="str">
        <f>IF(COUNTA(車両台帳!$C$57:$C$2056)=0,"",COUNTIF(車両台帳!$AQ$57:$AQ$2056,FX$3&amp;"-"&amp;512&amp;"A"))</f>
        <v/>
      </c>
      <c r="FY11" s="562" t="str">
        <f>IF(COUNTA(車両台帳!$C$57:$C$2056)=0,"",COUNTIF(車両台帳!$AQ$57:$AQ$2056,FY$3&amp;"-"&amp;512&amp;"A"))</f>
        <v/>
      </c>
      <c r="FZ11" s="562" t="str">
        <f>IF(COUNTA(車両台帳!$C$57:$C$2056)=0,"",COUNTIF(車両台帳!$AQ$57:$AQ$2056,FZ$3&amp;"-"&amp;512&amp;"A"))</f>
        <v/>
      </c>
      <c r="GA11" s="562" t="str">
        <f>IF(COUNTA(車両台帳!$C$57:$C$2056)=0,"",COUNTIF(車両台帳!$AQ$57:$AQ$2056,GA$3&amp;"-"&amp;512&amp;"A"))</f>
        <v/>
      </c>
      <c r="GB11" s="562" t="str">
        <f>IF(COUNTA(車両台帳!$C$57:$C$2056)=0,"",COUNTIF(車両台帳!$AQ$57:$AQ$2056,GB$3&amp;"-"&amp;512&amp;"A"))</f>
        <v/>
      </c>
      <c r="GC11" s="562" t="str">
        <f>IF(COUNTA(車両台帳!$C$57:$C$2056)=0,"",COUNTIF(車両台帳!$AQ$57:$AQ$2056,GC$3&amp;"-"&amp;512&amp;"A"))</f>
        <v/>
      </c>
      <c r="GD11" s="562" t="str">
        <f>IF(COUNTA(車両台帳!$C$57:$C$2056)=0,"",COUNTIF(車両台帳!$AQ$57:$AQ$2056,GD$3&amp;"-"&amp;512&amp;"A"))</f>
        <v/>
      </c>
      <c r="GE11" s="562" t="str">
        <f>IF(COUNTA(車両台帳!$C$57:$C$2056)=0,"",COUNTIF(車両台帳!$AQ$57:$AQ$2056,GE$3&amp;"-"&amp;512&amp;"A"))</f>
        <v/>
      </c>
      <c r="GF11" s="562" t="str">
        <f>IF(COUNTA(車両台帳!$C$57:$C$2056)=0,"",COUNTIF(車両台帳!$AQ$57:$AQ$2056,GF$3&amp;"-"&amp;512&amp;"A"))</f>
        <v/>
      </c>
      <c r="GG11" s="562" t="str">
        <f>IF(COUNTA(車両台帳!$C$57:$C$2056)=0,"",COUNTIF(車両台帳!$AQ$57:$AQ$2056,GG$3&amp;"-"&amp;512&amp;"A"))</f>
        <v/>
      </c>
      <c r="GH11" s="562" t="str">
        <f>IF(COUNTA(車両台帳!$C$57:$C$2056)=0,"",COUNTIF(車両台帳!$AQ$57:$AQ$2056,GH$3&amp;"-"&amp;512&amp;"A"))</f>
        <v/>
      </c>
      <c r="GI11" s="562" t="str">
        <f>IF(COUNTA(車両台帳!$C$57:$C$2056)=0,"",COUNTIF(車両台帳!$AQ$57:$AQ$2056,GI$3&amp;"-"&amp;512&amp;"A"))</f>
        <v/>
      </c>
      <c r="GJ11" s="562" t="str">
        <f>IF(COUNTA(車両台帳!$C$57:$C$2056)=0,"",COUNTIF(車両台帳!$AQ$57:$AQ$2056,GJ$3&amp;"-"&amp;512&amp;"A"))</f>
        <v/>
      </c>
      <c r="GK11" s="562" t="str">
        <f>IF(COUNTA(車両台帳!$C$57:$C$2056)=0,"",COUNTIF(車両台帳!$AQ$57:$AQ$2056,GK$3&amp;"-"&amp;512&amp;"A"))</f>
        <v/>
      </c>
      <c r="GL11" s="562" t="str">
        <f>IF(COUNTA(車両台帳!$C$57:$C$2056)=0,"",COUNTIF(車両台帳!$AQ$57:$AQ$2056,GL$3&amp;"-"&amp;512&amp;"A"))</f>
        <v/>
      </c>
      <c r="GM11" s="562" t="str">
        <f>IF(COUNTA(車両台帳!$C$57:$C$2056)=0,"",COUNTIF(車両台帳!$AQ$57:$AQ$2056,GM$3&amp;"-"&amp;512&amp;"A"))</f>
        <v/>
      </c>
      <c r="GN11" s="562" t="str">
        <f>IF(COUNTA(車両台帳!$C$57:$C$2056)=0,"",COUNTIF(車両台帳!$AQ$57:$AQ$2056,GN$3&amp;"-"&amp;512&amp;"A"))</f>
        <v/>
      </c>
      <c r="GO11" s="562" t="str">
        <f>IF(COUNTA(車両台帳!$C$57:$C$2056)=0,"",COUNTIF(車両台帳!$AQ$57:$AQ$2056,GO$3&amp;"-"&amp;512&amp;"A"))</f>
        <v/>
      </c>
      <c r="GP11" s="562" t="str">
        <f>IF(COUNTA(車両台帳!$C$57:$C$2056)=0,"",COUNTIF(車両台帳!$AQ$57:$AQ$2056,GP$3&amp;"-"&amp;512&amp;"A"))</f>
        <v/>
      </c>
      <c r="GQ11" s="562" t="str">
        <f>IF(COUNTA(車両台帳!$C$57:$C$2056)=0,"",COUNTIF(車両台帳!$AQ$57:$AQ$2056,GQ$3&amp;"-"&amp;512&amp;"A"))</f>
        <v/>
      </c>
      <c r="GR11" s="562" t="str">
        <f>IF(COUNTA(車両台帳!$C$57:$C$2056)=0,"",COUNTIF(車両台帳!$AQ$57:$AQ$2056,GR$3&amp;"-"&amp;512&amp;"A"))</f>
        <v/>
      </c>
      <c r="GS11" s="562" t="str">
        <f>IF(COUNTA(車両台帳!$C$57:$C$2056)=0,"",COUNTIF(車両台帳!$AQ$57:$AQ$2056,GS$3&amp;"-"&amp;512&amp;"A"))</f>
        <v/>
      </c>
      <c r="GT11" s="562" t="str">
        <f>IF(COUNTA(車両台帳!$C$57:$C$2056)=0,"",COUNTIF(車両台帳!$AQ$57:$AQ$2056,GT$3&amp;"-"&amp;512&amp;"A"))</f>
        <v/>
      </c>
      <c r="GU11" s="563" t="str">
        <f>IF(COUNTA(車両台帳!$C$57:$C$2056)=0,"",COUNTIF(車両台帳!$AQ$57:$AQ$2056,GU$3&amp;"-"&amp;512&amp;"A"))</f>
        <v/>
      </c>
    </row>
    <row r="12" spans="1:203" s="7" customFormat="1" ht="29.25" customHeight="1">
      <c r="A12" s="1088"/>
      <c r="B12" s="552" t="s">
        <v>45</v>
      </c>
      <c r="C12" s="557" t="str">
        <f>IF(COUNTA(車両台帳!$C$57:$C$2056)=0,"",SUM(D12:GU12))</f>
        <v/>
      </c>
      <c r="D12" s="562" t="str">
        <f>IF(COUNTA(車両台帳!$C$57:$C$2056)=0,"",COUNTIF(車両台帳!$AQ$57:$AQ$2056,D$3&amp;"-"&amp;513&amp;"A"))</f>
        <v/>
      </c>
      <c r="E12" s="562" t="str">
        <f>IF(COUNTA(車両台帳!$C$57:$C$2056)=0,"",COUNTIF(車両台帳!$AQ$57:$AQ$2056,E$3&amp;"-"&amp;513&amp;"A"))</f>
        <v/>
      </c>
      <c r="F12" s="562" t="str">
        <f>IF(COUNTA(車両台帳!$C$57:$C$2056)=0,"",COUNTIF(車両台帳!$AQ$57:$AQ$2056,F$3&amp;"-"&amp;513&amp;"A"))</f>
        <v/>
      </c>
      <c r="G12" s="562" t="str">
        <f>IF(COUNTA(車両台帳!$C$57:$C$2056)=0,"",COUNTIF(車両台帳!$AQ$57:$AQ$2056,G$3&amp;"-"&amp;513&amp;"A"))</f>
        <v/>
      </c>
      <c r="H12" s="562" t="str">
        <f>IF(COUNTA(車両台帳!$C$57:$C$2056)=0,"",COUNTIF(車両台帳!$AQ$57:$AQ$2056,H$3&amp;"-"&amp;513&amp;"A"))</f>
        <v/>
      </c>
      <c r="I12" s="562" t="str">
        <f>IF(COUNTA(車両台帳!$C$57:$C$2056)=0,"",COUNTIF(車両台帳!$AQ$57:$AQ$2056,I$3&amp;"-"&amp;513&amp;"A"))</f>
        <v/>
      </c>
      <c r="J12" s="562" t="str">
        <f>IF(COUNTA(車両台帳!$C$57:$C$2056)=0,"",COUNTIF(車両台帳!$AQ$57:$AQ$2056,J$3&amp;"-"&amp;513&amp;"A"))</f>
        <v/>
      </c>
      <c r="K12" s="562" t="str">
        <f>IF(COUNTA(車両台帳!$C$57:$C$2056)=0,"",COUNTIF(車両台帳!$AQ$57:$AQ$2056,K$3&amp;"-"&amp;513&amp;"A"))</f>
        <v/>
      </c>
      <c r="L12" s="562" t="str">
        <f>IF(COUNTA(車両台帳!$C$57:$C$2056)=0,"",COUNTIF(車両台帳!$AQ$57:$AQ$2056,L$3&amp;"-"&amp;513&amp;"A"))</f>
        <v/>
      </c>
      <c r="M12" s="562" t="str">
        <f>IF(COUNTA(車両台帳!$C$57:$C$2056)=0,"",COUNTIF(車両台帳!$AQ$57:$AQ$2056,M$3&amp;"-"&amp;513&amp;"A"))</f>
        <v/>
      </c>
      <c r="N12" s="562" t="str">
        <f>IF(COUNTA(車両台帳!$C$57:$C$2056)=0,"",COUNTIF(車両台帳!$AQ$57:$AQ$2056,N$3&amp;"-"&amp;513&amp;"A"))</f>
        <v/>
      </c>
      <c r="O12" s="562" t="str">
        <f>IF(COUNTA(車両台帳!$C$57:$C$2056)=0,"",COUNTIF(車両台帳!$AQ$57:$AQ$2056,O$3&amp;"-"&amp;513&amp;"A"))</f>
        <v/>
      </c>
      <c r="P12" s="562" t="str">
        <f>IF(COUNTA(車両台帳!$C$57:$C$2056)=0,"",COUNTIF(車両台帳!$AQ$57:$AQ$2056,P$3&amp;"-"&amp;513&amp;"A"))</f>
        <v/>
      </c>
      <c r="Q12" s="562" t="str">
        <f>IF(COUNTA(車両台帳!$C$57:$C$2056)=0,"",COUNTIF(車両台帳!$AQ$57:$AQ$2056,Q$3&amp;"-"&amp;513&amp;"A"))</f>
        <v/>
      </c>
      <c r="R12" s="562" t="str">
        <f>IF(COUNTA(車両台帳!$C$57:$C$2056)=0,"",COUNTIF(車両台帳!$AQ$57:$AQ$2056,R$3&amp;"-"&amp;513&amp;"A"))</f>
        <v/>
      </c>
      <c r="S12" s="562" t="str">
        <f>IF(COUNTA(車両台帳!$C$57:$C$2056)=0,"",COUNTIF(車両台帳!$AQ$57:$AQ$2056,S$3&amp;"-"&amp;513&amp;"A"))</f>
        <v/>
      </c>
      <c r="T12" s="562" t="str">
        <f>IF(COUNTA(車両台帳!$C$57:$C$2056)=0,"",COUNTIF(車両台帳!$AQ$57:$AQ$2056,T$3&amp;"-"&amp;513&amp;"A"))</f>
        <v/>
      </c>
      <c r="U12" s="562" t="str">
        <f>IF(COUNTA(車両台帳!$C$57:$C$2056)=0,"",COUNTIF(車両台帳!$AQ$57:$AQ$2056,U$3&amp;"-"&amp;513&amp;"A"))</f>
        <v/>
      </c>
      <c r="V12" s="562" t="str">
        <f>IF(COUNTA(車両台帳!$C$57:$C$2056)=0,"",COUNTIF(車両台帳!$AQ$57:$AQ$2056,V$3&amp;"-"&amp;513&amp;"A"))</f>
        <v/>
      </c>
      <c r="W12" s="562" t="str">
        <f>IF(COUNTA(車両台帳!$C$57:$C$2056)=0,"",COUNTIF(車両台帳!$AQ$57:$AQ$2056,W$3&amp;"-"&amp;513&amp;"A"))</f>
        <v/>
      </c>
      <c r="X12" s="562" t="str">
        <f>IF(COUNTA(車両台帳!$C$57:$C$2056)=0,"",COUNTIF(車両台帳!$AQ$57:$AQ$2056,X$3&amp;"-"&amp;513&amp;"A"))</f>
        <v/>
      </c>
      <c r="Y12" s="562" t="str">
        <f>IF(COUNTA(車両台帳!$C$57:$C$2056)=0,"",COUNTIF(車両台帳!$AQ$57:$AQ$2056,Y$3&amp;"-"&amp;513&amp;"A"))</f>
        <v/>
      </c>
      <c r="Z12" s="562" t="str">
        <f>IF(COUNTA(車両台帳!$C$57:$C$2056)=0,"",COUNTIF(車両台帳!$AQ$57:$AQ$2056,Z$3&amp;"-"&amp;513&amp;"A"))</f>
        <v/>
      </c>
      <c r="AA12" s="562" t="str">
        <f>IF(COUNTA(車両台帳!$C$57:$C$2056)=0,"",COUNTIF(車両台帳!$AQ$57:$AQ$2056,AA$3&amp;"-"&amp;513&amp;"A"))</f>
        <v/>
      </c>
      <c r="AB12" s="562" t="str">
        <f>IF(COUNTA(車両台帳!$C$57:$C$2056)=0,"",COUNTIF(車両台帳!$AQ$57:$AQ$2056,AB$3&amp;"-"&amp;513&amp;"A"))</f>
        <v/>
      </c>
      <c r="AC12" s="562" t="str">
        <f>IF(COUNTA(車両台帳!$C$57:$C$2056)=0,"",COUNTIF(車両台帳!$AQ$57:$AQ$2056,AC$3&amp;"-"&amp;513&amp;"A"))</f>
        <v/>
      </c>
      <c r="AD12" s="562" t="str">
        <f>IF(COUNTA(車両台帳!$C$57:$C$2056)=0,"",COUNTIF(車両台帳!$AQ$57:$AQ$2056,AD$3&amp;"-"&amp;513&amp;"A"))</f>
        <v/>
      </c>
      <c r="AE12" s="562" t="str">
        <f>IF(COUNTA(車両台帳!$C$57:$C$2056)=0,"",COUNTIF(車両台帳!$AQ$57:$AQ$2056,AE$3&amp;"-"&amp;513&amp;"A"))</f>
        <v/>
      </c>
      <c r="AF12" s="562" t="str">
        <f>IF(COUNTA(車両台帳!$C$57:$C$2056)=0,"",COUNTIF(車両台帳!$AQ$57:$AQ$2056,AF$3&amp;"-"&amp;513&amp;"A"))</f>
        <v/>
      </c>
      <c r="AG12" s="562" t="str">
        <f>IF(COUNTA(車両台帳!$C$57:$C$2056)=0,"",COUNTIF(車両台帳!$AQ$57:$AQ$2056,AG$3&amp;"-"&amp;513&amp;"A"))</f>
        <v/>
      </c>
      <c r="AH12" s="562" t="str">
        <f>IF(COUNTA(車両台帳!$C$57:$C$2056)=0,"",COUNTIF(車両台帳!$AQ$57:$AQ$2056,AH$3&amp;"-"&amp;513&amp;"A"))</f>
        <v/>
      </c>
      <c r="AI12" s="562" t="str">
        <f>IF(COUNTA(車両台帳!$C$57:$C$2056)=0,"",COUNTIF(車両台帳!$AQ$57:$AQ$2056,AI$3&amp;"-"&amp;513&amp;"A"))</f>
        <v/>
      </c>
      <c r="AJ12" s="562" t="str">
        <f>IF(COUNTA(車両台帳!$C$57:$C$2056)=0,"",COUNTIF(車両台帳!$AQ$57:$AQ$2056,AJ$3&amp;"-"&amp;513&amp;"A"))</f>
        <v/>
      </c>
      <c r="AK12" s="562" t="str">
        <f>IF(COUNTA(車両台帳!$C$57:$C$2056)=0,"",COUNTIF(車両台帳!$AQ$57:$AQ$2056,AK$3&amp;"-"&amp;513&amp;"A"))</f>
        <v/>
      </c>
      <c r="AL12" s="562" t="str">
        <f>IF(COUNTA(車両台帳!$C$57:$C$2056)=0,"",COUNTIF(車両台帳!$AQ$57:$AQ$2056,AL$3&amp;"-"&amp;513&amp;"A"))</f>
        <v/>
      </c>
      <c r="AM12" s="562" t="str">
        <f>IF(COUNTA(車両台帳!$C$57:$C$2056)=0,"",COUNTIF(車両台帳!$AQ$57:$AQ$2056,AM$3&amp;"-"&amp;513&amp;"A"))</f>
        <v/>
      </c>
      <c r="AN12" s="562" t="str">
        <f>IF(COUNTA(車両台帳!$C$57:$C$2056)=0,"",COUNTIF(車両台帳!$AQ$57:$AQ$2056,AN$3&amp;"-"&amp;513&amp;"A"))</f>
        <v/>
      </c>
      <c r="AO12" s="562" t="str">
        <f>IF(COUNTA(車両台帳!$C$57:$C$2056)=0,"",COUNTIF(車両台帳!$AQ$57:$AQ$2056,AO$3&amp;"-"&amp;513&amp;"A"))</f>
        <v/>
      </c>
      <c r="AP12" s="562" t="str">
        <f>IF(COUNTA(車両台帳!$C$57:$C$2056)=0,"",COUNTIF(車両台帳!$AQ$57:$AQ$2056,AP$3&amp;"-"&amp;513&amp;"A"))</f>
        <v/>
      </c>
      <c r="AQ12" s="562" t="str">
        <f>IF(COUNTA(車両台帳!$C$57:$C$2056)=0,"",COUNTIF(車両台帳!$AQ$57:$AQ$2056,AQ$3&amp;"-"&amp;513&amp;"A"))</f>
        <v/>
      </c>
      <c r="AR12" s="562" t="str">
        <f>IF(COUNTA(車両台帳!$C$57:$C$2056)=0,"",COUNTIF(車両台帳!$AQ$57:$AQ$2056,AR$3&amp;"-"&amp;513&amp;"A"))</f>
        <v/>
      </c>
      <c r="AS12" s="562" t="str">
        <f>IF(COUNTA(車両台帳!$C$57:$C$2056)=0,"",COUNTIF(車両台帳!$AQ$57:$AQ$2056,AS$3&amp;"-"&amp;513&amp;"A"))</f>
        <v/>
      </c>
      <c r="AT12" s="562" t="str">
        <f>IF(COUNTA(車両台帳!$C$57:$C$2056)=0,"",COUNTIF(車両台帳!$AQ$57:$AQ$2056,AT$3&amp;"-"&amp;513&amp;"A"))</f>
        <v/>
      </c>
      <c r="AU12" s="562" t="str">
        <f>IF(COUNTA(車両台帳!$C$57:$C$2056)=0,"",COUNTIF(車両台帳!$AQ$57:$AQ$2056,AU$3&amp;"-"&amp;513&amp;"A"))</f>
        <v/>
      </c>
      <c r="AV12" s="562" t="str">
        <f>IF(COUNTA(車両台帳!$C$57:$C$2056)=0,"",COUNTIF(車両台帳!$AQ$57:$AQ$2056,AV$3&amp;"-"&amp;513&amp;"A"))</f>
        <v/>
      </c>
      <c r="AW12" s="562" t="str">
        <f>IF(COUNTA(車両台帳!$C$57:$C$2056)=0,"",COUNTIF(車両台帳!$AQ$57:$AQ$2056,AW$3&amp;"-"&amp;513&amp;"A"))</f>
        <v/>
      </c>
      <c r="AX12" s="562" t="str">
        <f>IF(COUNTA(車両台帳!$C$57:$C$2056)=0,"",COUNTIF(車両台帳!$AQ$57:$AQ$2056,AX$3&amp;"-"&amp;513&amp;"A"))</f>
        <v/>
      </c>
      <c r="AY12" s="562" t="str">
        <f>IF(COUNTA(車両台帳!$C$57:$C$2056)=0,"",COUNTIF(車両台帳!$AQ$57:$AQ$2056,AY$3&amp;"-"&amp;513&amp;"A"))</f>
        <v/>
      </c>
      <c r="AZ12" s="562" t="str">
        <f>IF(COUNTA(車両台帳!$C$57:$C$2056)=0,"",COUNTIF(車両台帳!$AQ$57:$AQ$2056,AZ$3&amp;"-"&amp;513&amp;"A"))</f>
        <v/>
      </c>
      <c r="BA12" s="562" t="str">
        <f>IF(COUNTA(車両台帳!$C$57:$C$2056)=0,"",COUNTIF(車両台帳!$AQ$57:$AQ$2056,BA$3&amp;"-"&amp;513&amp;"A"))</f>
        <v/>
      </c>
      <c r="BB12" s="562" t="str">
        <f>IF(COUNTA(車両台帳!$C$57:$C$2056)=0,"",COUNTIF(車両台帳!$AQ$57:$AQ$2056,BB$3&amp;"-"&amp;513&amp;"A"))</f>
        <v/>
      </c>
      <c r="BC12" s="562" t="str">
        <f>IF(COUNTA(車両台帳!$C$57:$C$2056)=0,"",COUNTIF(車両台帳!$AQ$57:$AQ$2056,BC$3&amp;"-"&amp;513&amp;"A"))</f>
        <v/>
      </c>
      <c r="BD12" s="562" t="str">
        <f>IF(COUNTA(車両台帳!$C$57:$C$2056)=0,"",COUNTIF(車両台帳!$AQ$57:$AQ$2056,BD$3&amp;"-"&amp;513&amp;"A"))</f>
        <v/>
      </c>
      <c r="BE12" s="562" t="str">
        <f>IF(COUNTA(車両台帳!$C$57:$C$2056)=0,"",COUNTIF(車両台帳!$AQ$57:$AQ$2056,BE$3&amp;"-"&amp;513&amp;"A"))</f>
        <v/>
      </c>
      <c r="BF12" s="562" t="str">
        <f>IF(COUNTA(車両台帳!$C$57:$C$2056)=0,"",COUNTIF(車両台帳!$AQ$57:$AQ$2056,BF$3&amp;"-"&amp;513&amp;"A"))</f>
        <v/>
      </c>
      <c r="BG12" s="562" t="str">
        <f>IF(COUNTA(車両台帳!$C$57:$C$2056)=0,"",COUNTIF(車両台帳!$AQ$57:$AQ$2056,BG$3&amp;"-"&amp;513&amp;"A"))</f>
        <v/>
      </c>
      <c r="BH12" s="562" t="str">
        <f>IF(COUNTA(車両台帳!$C$57:$C$2056)=0,"",COUNTIF(車両台帳!$AQ$57:$AQ$2056,BH$3&amp;"-"&amp;513&amp;"A"))</f>
        <v/>
      </c>
      <c r="BI12" s="562" t="str">
        <f>IF(COUNTA(車両台帳!$C$57:$C$2056)=0,"",COUNTIF(車両台帳!$AQ$57:$AQ$2056,BI$3&amp;"-"&amp;513&amp;"A"))</f>
        <v/>
      </c>
      <c r="BJ12" s="562" t="str">
        <f>IF(COUNTA(車両台帳!$C$57:$C$2056)=0,"",COUNTIF(車両台帳!$AQ$57:$AQ$2056,BJ$3&amp;"-"&amp;513&amp;"A"))</f>
        <v/>
      </c>
      <c r="BK12" s="562" t="str">
        <f>IF(COUNTA(車両台帳!$C$57:$C$2056)=0,"",COUNTIF(車両台帳!$AQ$57:$AQ$2056,BK$3&amp;"-"&amp;513&amp;"A"))</f>
        <v/>
      </c>
      <c r="BL12" s="562" t="str">
        <f>IF(COUNTA(車両台帳!$C$57:$C$2056)=0,"",COUNTIF(車両台帳!$AQ$57:$AQ$2056,BL$3&amp;"-"&amp;513&amp;"A"))</f>
        <v/>
      </c>
      <c r="BM12" s="562" t="str">
        <f>IF(COUNTA(車両台帳!$C$57:$C$2056)=0,"",COUNTIF(車両台帳!$AQ$57:$AQ$2056,BM$3&amp;"-"&amp;513&amp;"A"))</f>
        <v/>
      </c>
      <c r="BN12" s="562" t="str">
        <f>IF(COUNTA(車両台帳!$C$57:$C$2056)=0,"",COUNTIF(車両台帳!$AQ$57:$AQ$2056,BN$3&amp;"-"&amp;513&amp;"A"))</f>
        <v/>
      </c>
      <c r="BO12" s="562" t="str">
        <f>IF(COUNTA(車両台帳!$C$57:$C$2056)=0,"",COUNTIF(車両台帳!$AQ$57:$AQ$2056,BO$3&amp;"-"&amp;513&amp;"A"))</f>
        <v/>
      </c>
      <c r="BP12" s="562" t="str">
        <f>IF(COUNTA(車両台帳!$C$57:$C$2056)=0,"",COUNTIF(車両台帳!$AQ$57:$AQ$2056,BP$3&amp;"-"&amp;513&amp;"A"))</f>
        <v/>
      </c>
      <c r="BQ12" s="562" t="str">
        <f>IF(COUNTA(車両台帳!$C$57:$C$2056)=0,"",COUNTIF(車両台帳!$AQ$57:$AQ$2056,BQ$3&amp;"-"&amp;513&amp;"A"))</f>
        <v/>
      </c>
      <c r="BR12" s="562" t="str">
        <f>IF(COUNTA(車両台帳!$C$57:$C$2056)=0,"",COUNTIF(車両台帳!$AQ$57:$AQ$2056,BR$3&amp;"-"&amp;513&amp;"A"))</f>
        <v/>
      </c>
      <c r="BS12" s="562" t="str">
        <f>IF(COUNTA(車両台帳!$C$57:$C$2056)=0,"",COUNTIF(車両台帳!$AQ$57:$AQ$2056,BS$3&amp;"-"&amp;513&amp;"A"))</f>
        <v/>
      </c>
      <c r="BT12" s="562" t="str">
        <f>IF(COUNTA(車両台帳!$C$57:$C$2056)=0,"",COUNTIF(車両台帳!$AQ$57:$AQ$2056,BT$3&amp;"-"&amp;513&amp;"A"))</f>
        <v/>
      </c>
      <c r="BU12" s="562" t="str">
        <f>IF(COUNTA(車両台帳!$C$57:$C$2056)=0,"",COUNTIF(車両台帳!$AQ$57:$AQ$2056,BU$3&amp;"-"&amp;513&amp;"A"))</f>
        <v/>
      </c>
      <c r="BV12" s="562" t="str">
        <f>IF(COUNTA(車両台帳!$C$57:$C$2056)=0,"",COUNTIF(車両台帳!$AQ$57:$AQ$2056,BV$3&amp;"-"&amp;513&amp;"A"))</f>
        <v/>
      </c>
      <c r="BW12" s="562" t="str">
        <f>IF(COUNTA(車両台帳!$C$57:$C$2056)=0,"",COUNTIF(車両台帳!$AQ$57:$AQ$2056,BW$3&amp;"-"&amp;513&amp;"A"))</f>
        <v/>
      </c>
      <c r="BX12" s="562" t="str">
        <f>IF(COUNTA(車両台帳!$C$57:$C$2056)=0,"",COUNTIF(車両台帳!$AQ$57:$AQ$2056,BX$3&amp;"-"&amp;513&amp;"A"))</f>
        <v/>
      </c>
      <c r="BY12" s="562" t="str">
        <f>IF(COUNTA(車両台帳!$C$57:$C$2056)=0,"",COUNTIF(車両台帳!$AQ$57:$AQ$2056,BY$3&amp;"-"&amp;513&amp;"A"))</f>
        <v/>
      </c>
      <c r="BZ12" s="562" t="str">
        <f>IF(COUNTA(車両台帳!$C$57:$C$2056)=0,"",COUNTIF(車両台帳!$AQ$57:$AQ$2056,BZ$3&amp;"-"&amp;513&amp;"A"))</f>
        <v/>
      </c>
      <c r="CA12" s="562" t="str">
        <f>IF(COUNTA(車両台帳!$C$57:$C$2056)=0,"",COUNTIF(車両台帳!$AQ$57:$AQ$2056,CA$3&amp;"-"&amp;513&amp;"A"))</f>
        <v/>
      </c>
      <c r="CB12" s="562" t="str">
        <f>IF(COUNTA(車両台帳!$C$57:$C$2056)=0,"",COUNTIF(車両台帳!$AQ$57:$AQ$2056,CB$3&amp;"-"&amp;513&amp;"A"))</f>
        <v/>
      </c>
      <c r="CC12" s="562" t="str">
        <f>IF(COUNTA(車両台帳!$C$57:$C$2056)=0,"",COUNTIF(車両台帳!$AQ$57:$AQ$2056,CC$3&amp;"-"&amp;513&amp;"A"))</f>
        <v/>
      </c>
      <c r="CD12" s="562" t="str">
        <f>IF(COUNTA(車両台帳!$C$57:$C$2056)=0,"",COUNTIF(車両台帳!$AQ$57:$AQ$2056,CD$3&amp;"-"&amp;513&amp;"A"))</f>
        <v/>
      </c>
      <c r="CE12" s="562" t="str">
        <f>IF(COUNTA(車両台帳!$C$57:$C$2056)=0,"",COUNTIF(車両台帳!$AQ$57:$AQ$2056,CE$3&amp;"-"&amp;513&amp;"A"))</f>
        <v/>
      </c>
      <c r="CF12" s="562" t="str">
        <f>IF(COUNTA(車両台帳!$C$57:$C$2056)=0,"",COUNTIF(車両台帳!$AQ$57:$AQ$2056,CF$3&amp;"-"&amp;513&amp;"A"))</f>
        <v/>
      </c>
      <c r="CG12" s="562" t="str">
        <f>IF(COUNTA(車両台帳!$C$57:$C$2056)=0,"",COUNTIF(車両台帳!$AQ$57:$AQ$2056,CG$3&amp;"-"&amp;513&amp;"A"))</f>
        <v/>
      </c>
      <c r="CH12" s="562" t="str">
        <f>IF(COUNTA(車両台帳!$C$57:$C$2056)=0,"",COUNTIF(車両台帳!$AQ$57:$AQ$2056,CH$3&amp;"-"&amp;513&amp;"A"))</f>
        <v/>
      </c>
      <c r="CI12" s="562" t="str">
        <f>IF(COUNTA(車両台帳!$C$57:$C$2056)=0,"",COUNTIF(車両台帳!$AQ$57:$AQ$2056,CI$3&amp;"-"&amp;513&amp;"A"))</f>
        <v/>
      </c>
      <c r="CJ12" s="562" t="str">
        <f>IF(COUNTA(車両台帳!$C$57:$C$2056)=0,"",COUNTIF(車両台帳!$AQ$57:$AQ$2056,CJ$3&amp;"-"&amp;513&amp;"A"))</f>
        <v/>
      </c>
      <c r="CK12" s="562" t="str">
        <f>IF(COUNTA(車両台帳!$C$57:$C$2056)=0,"",COUNTIF(車両台帳!$AQ$57:$AQ$2056,CK$3&amp;"-"&amp;513&amp;"A"))</f>
        <v/>
      </c>
      <c r="CL12" s="562" t="str">
        <f>IF(COUNTA(車両台帳!$C$57:$C$2056)=0,"",COUNTIF(車両台帳!$AQ$57:$AQ$2056,CL$3&amp;"-"&amp;513&amp;"A"))</f>
        <v/>
      </c>
      <c r="CM12" s="562" t="str">
        <f>IF(COUNTA(車両台帳!$C$57:$C$2056)=0,"",COUNTIF(車両台帳!$AQ$57:$AQ$2056,CM$3&amp;"-"&amp;513&amp;"A"))</f>
        <v/>
      </c>
      <c r="CN12" s="562" t="str">
        <f>IF(COUNTA(車両台帳!$C$57:$C$2056)=0,"",COUNTIF(車両台帳!$AQ$57:$AQ$2056,CN$3&amp;"-"&amp;513&amp;"A"))</f>
        <v/>
      </c>
      <c r="CO12" s="562" t="str">
        <f>IF(COUNTA(車両台帳!$C$57:$C$2056)=0,"",COUNTIF(車両台帳!$AQ$57:$AQ$2056,CO$3&amp;"-"&amp;513&amp;"A"))</f>
        <v/>
      </c>
      <c r="CP12" s="562" t="str">
        <f>IF(COUNTA(車両台帳!$C$57:$C$2056)=0,"",COUNTIF(車両台帳!$AQ$57:$AQ$2056,CP$3&amp;"-"&amp;513&amp;"A"))</f>
        <v/>
      </c>
      <c r="CQ12" s="562" t="str">
        <f>IF(COUNTA(車両台帳!$C$57:$C$2056)=0,"",COUNTIF(車両台帳!$AQ$57:$AQ$2056,CQ$3&amp;"-"&amp;513&amp;"A"))</f>
        <v/>
      </c>
      <c r="CR12" s="562" t="str">
        <f>IF(COUNTA(車両台帳!$C$57:$C$2056)=0,"",COUNTIF(車両台帳!$AQ$57:$AQ$2056,CR$3&amp;"-"&amp;513&amp;"A"))</f>
        <v/>
      </c>
      <c r="CS12" s="562" t="str">
        <f>IF(COUNTA(車両台帳!$C$57:$C$2056)=0,"",COUNTIF(車両台帳!$AQ$57:$AQ$2056,CS$3&amp;"-"&amp;513&amp;"A"))</f>
        <v/>
      </c>
      <c r="CT12" s="562" t="str">
        <f>IF(COUNTA(車両台帳!$C$57:$C$2056)=0,"",COUNTIF(車両台帳!$AQ$57:$AQ$2056,CT$3&amp;"-"&amp;513&amp;"A"))</f>
        <v/>
      </c>
      <c r="CU12" s="562" t="str">
        <f>IF(COUNTA(車両台帳!$C$57:$C$2056)=0,"",COUNTIF(車両台帳!$AQ$57:$AQ$2056,CU$3&amp;"-"&amp;513&amp;"A"))</f>
        <v/>
      </c>
      <c r="CV12" s="562" t="str">
        <f>IF(COUNTA(車両台帳!$C$57:$C$2056)=0,"",COUNTIF(車両台帳!$AQ$57:$AQ$2056,CV$3&amp;"-"&amp;513&amp;"A"))</f>
        <v/>
      </c>
      <c r="CW12" s="562" t="str">
        <f>IF(COUNTA(車両台帳!$C$57:$C$2056)=0,"",COUNTIF(車両台帳!$AQ$57:$AQ$2056,CW$3&amp;"-"&amp;513&amp;"A"))</f>
        <v/>
      </c>
      <c r="CX12" s="562" t="str">
        <f>IF(COUNTA(車両台帳!$C$57:$C$2056)=0,"",COUNTIF(車両台帳!$AQ$57:$AQ$2056,CX$3&amp;"-"&amp;513&amp;"A"))</f>
        <v/>
      </c>
      <c r="CY12" s="562" t="str">
        <f>IF(COUNTA(車両台帳!$C$57:$C$2056)=0,"",COUNTIF(車両台帳!$AQ$57:$AQ$2056,CY$3&amp;"-"&amp;513&amp;"A"))</f>
        <v/>
      </c>
      <c r="CZ12" s="562" t="str">
        <f>IF(COUNTA(車両台帳!$C$57:$C$2056)=0,"",COUNTIF(車両台帳!$AQ$57:$AQ$2056,CZ$3&amp;"-"&amp;513&amp;"A"))</f>
        <v/>
      </c>
      <c r="DA12" s="562" t="str">
        <f>IF(COUNTA(車両台帳!$C$57:$C$2056)=0,"",COUNTIF(車両台帳!$AQ$57:$AQ$2056,DA$3&amp;"-"&amp;513&amp;"A"))</f>
        <v/>
      </c>
      <c r="DB12" s="562" t="str">
        <f>IF(COUNTA(車両台帳!$C$57:$C$2056)=0,"",COUNTIF(車両台帳!$AQ$57:$AQ$2056,DB$3&amp;"-"&amp;513&amp;"A"))</f>
        <v/>
      </c>
      <c r="DC12" s="562" t="str">
        <f>IF(COUNTA(車両台帳!$C$57:$C$2056)=0,"",COUNTIF(車両台帳!$AQ$57:$AQ$2056,DC$3&amp;"-"&amp;513&amp;"A"))</f>
        <v/>
      </c>
      <c r="DD12" s="562" t="str">
        <f>IF(COUNTA(車両台帳!$C$57:$C$2056)=0,"",COUNTIF(車両台帳!$AQ$57:$AQ$2056,DD$3&amp;"-"&amp;513&amp;"A"))</f>
        <v/>
      </c>
      <c r="DE12" s="562" t="str">
        <f>IF(COUNTA(車両台帳!$C$57:$C$2056)=0,"",COUNTIF(車両台帳!$AQ$57:$AQ$2056,DE$3&amp;"-"&amp;513&amp;"A"))</f>
        <v/>
      </c>
      <c r="DF12" s="562" t="str">
        <f>IF(COUNTA(車両台帳!$C$57:$C$2056)=0,"",COUNTIF(車両台帳!$AQ$57:$AQ$2056,DF$3&amp;"-"&amp;513&amp;"A"))</f>
        <v/>
      </c>
      <c r="DG12" s="562" t="str">
        <f>IF(COUNTA(車両台帳!$C$57:$C$2056)=0,"",COUNTIF(車両台帳!$AQ$57:$AQ$2056,DG$3&amp;"-"&amp;513&amp;"A"))</f>
        <v/>
      </c>
      <c r="DH12" s="562" t="str">
        <f>IF(COUNTA(車両台帳!$C$57:$C$2056)=0,"",COUNTIF(車両台帳!$AQ$57:$AQ$2056,DH$3&amp;"-"&amp;513&amp;"A"))</f>
        <v/>
      </c>
      <c r="DI12" s="562" t="str">
        <f>IF(COUNTA(車両台帳!$C$57:$C$2056)=0,"",COUNTIF(車両台帳!$AQ$57:$AQ$2056,DI$3&amp;"-"&amp;513&amp;"A"))</f>
        <v/>
      </c>
      <c r="DJ12" s="562" t="str">
        <f>IF(COUNTA(車両台帳!$C$57:$C$2056)=0,"",COUNTIF(車両台帳!$AQ$57:$AQ$2056,DJ$3&amp;"-"&amp;513&amp;"A"))</f>
        <v/>
      </c>
      <c r="DK12" s="562" t="str">
        <f>IF(COUNTA(車両台帳!$C$57:$C$2056)=0,"",COUNTIF(車両台帳!$AQ$57:$AQ$2056,DK$3&amp;"-"&amp;513&amp;"A"))</f>
        <v/>
      </c>
      <c r="DL12" s="562" t="str">
        <f>IF(COUNTA(車両台帳!$C$57:$C$2056)=0,"",COUNTIF(車両台帳!$AQ$57:$AQ$2056,DL$3&amp;"-"&amp;513&amp;"A"))</f>
        <v/>
      </c>
      <c r="DM12" s="562" t="str">
        <f>IF(COUNTA(車両台帳!$C$57:$C$2056)=0,"",COUNTIF(車両台帳!$AQ$57:$AQ$2056,DM$3&amp;"-"&amp;513&amp;"A"))</f>
        <v/>
      </c>
      <c r="DN12" s="562" t="str">
        <f>IF(COUNTA(車両台帳!$C$57:$C$2056)=0,"",COUNTIF(車両台帳!$AQ$57:$AQ$2056,DN$3&amp;"-"&amp;513&amp;"A"))</f>
        <v/>
      </c>
      <c r="DO12" s="562" t="str">
        <f>IF(COUNTA(車両台帳!$C$57:$C$2056)=0,"",COUNTIF(車両台帳!$AQ$57:$AQ$2056,DO$3&amp;"-"&amp;513&amp;"A"))</f>
        <v/>
      </c>
      <c r="DP12" s="562" t="str">
        <f>IF(COUNTA(車両台帳!$C$57:$C$2056)=0,"",COUNTIF(車両台帳!$AQ$57:$AQ$2056,DP$3&amp;"-"&amp;513&amp;"A"))</f>
        <v/>
      </c>
      <c r="DQ12" s="562" t="str">
        <f>IF(COUNTA(車両台帳!$C$57:$C$2056)=0,"",COUNTIF(車両台帳!$AQ$57:$AQ$2056,DQ$3&amp;"-"&amp;513&amp;"A"))</f>
        <v/>
      </c>
      <c r="DR12" s="562" t="str">
        <f>IF(COUNTA(車両台帳!$C$57:$C$2056)=0,"",COUNTIF(車両台帳!$AQ$57:$AQ$2056,DR$3&amp;"-"&amp;513&amp;"A"))</f>
        <v/>
      </c>
      <c r="DS12" s="562" t="str">
        <f>IF(COUNTA(車両台帳!$C$57:$C$2056)=0,"",COUNTIF(車両台帳!$AQ$57:$AQ$2056,DS$3&amp;"-"&amp;513&amp;"A"))</f>
        <v/>
      </c>
      <c r="DT12" s="562" t="str">
        <f>IF(COUNTA(車両台帳!$C$57:$C$2056)=0,"",COUNTIF(車両台帳!$AQ$57:$AQ$2056,DT$3&amp;"-"&amp;513&amp;"A"))</f>
        <v/>
      </c>
      <c r="DU12" s="562" t="str">
        <f>IF(COUNTA(車両台帳!$C$57:$C$2056)=0,"",COUNTIF(車両台帳!$AQ$57:$AQ$2056,DU$3&amp;"-"&amp;513&amp;"A"))</f>
        <v/>
      </c>
      <c r="DV12" s="562" t="str">
        <f>IF(COUNTA(車両台帳!$C$57:$C$2056)=0,"",COUNTIF(車両台帳!$AQ$57:$AQ$2056,DV$3&amp;"-"&amp;513&amp;"A"))</f>
        <v/>
      </c>
      <c r="DW12" s="562" t="str">
        <f>IF(COUNTA(車両台帳!$C$57:$C$2056)=0,"",COUNTIF(車両台帳!$AQ$57:$AQ$2056,DW$3&amp;"-"&amp;513&amp;"A"))</f>
        <v/>
      </c>
      <c r="DX12" s="562" t="str">
        <f>IF(COUNTA(車両台帳!$C$57:$C$2056)=0,"",COUNTIF(車両台帳!$AQ$57:$AQ$2056,DX$3&amp;"-"&amp;513&amp;"A"))</f>
        <v/>
      </c>
      <c r="DY12" s="562" t="str">
        <f>IF(COUNTA(車両台帳!$C$57:$C$2056)=0,"",COUNTIF(車両台帳!$AQ$57:$AQ$2056,DY$3&amp;"-"&amp;513&amp;"A"))</f>
        <v/>
      </c>
      <c r="DZ12" s="562" t="str">
        <f>IF(COUNTA(車両台帳!$C$57:$C$2056)=0,"",COUNTIF(車両台帳!$AQ$57:$AQ$2056,DZ$3&amp;"-"&amp;513&amp;"A"))</f>
        <v/>
      </c>
      <c r="EA12" s="562" t="str">
        <f>IF(COUNTA(車両台帳!$C$57:$C$2056)=0,"",COUNTIF(車両台帳!$AQ$57:$AQ$2056,EA$3&amp;"-"&amp;513&amp;"A"))</f>
        <v/>
      </c>
      <c r="EB12" s="562" t="str">
        <f>IF(COUNTA(車両台帳!$C$57:$C$2056)=0,"",COUNTIF(車両台帳!$AQ$57:$AQ$2056,EB$3&amp;"-"&amp;513&amp;"A"))</f>
        <v/>
      </c>
      <c r="EC12" s="562" t="str">
        <f>IF(COUNTA(車両台帳!$C$57:$C$2056)=0,"",COUNTIF(車両台帳!$AQ$57:$AQ$2056,EC$3&amp;"-"&amp;513&amp;"A"))</f>
        <v/>
      </c>
      <c r="ED12" s="562" t="str">
        <f>IF(COUNTA(車両台帳!$C$57:$C$2056)=0,"",COUNTIF(車両台帳!$AQ$57:$AQ$2056,ED$3&amp;"-"&amp;513&amp;"A"))</f>
        <v/>
      </c>
      <c r="EE12" s="562" t="str">
        <f>IF(COUNTA(車両台帳!$C$57:$C$2056)=0,"",COUNTIF(車両台帳!$AQ$57:$AQ$2056,EE$3&amp;"-"&amp;513&amp;"A"))</f>
        <v/>
      </c>
      <c r="EF12" s="562" t="str">
        <f>IF(COUNTA(車両台帳!$C$57:$C$2056)=0,"",COUNTIF(車両台帳!$AQ$57:$AQ$2056,EF$3&amp;"-"&amp;513&amp;"A"))</f>
        <v/>
      </c>
      <c r="EG12" s="562" t="str">
        <f>IF(COUNTA(車両台帳!$C$57:$C$2056)=0,"",COUNTIF(車両台帳!$AQ$57:$AQ$2056,EG$3&amp;"-"&amp;513&amp;"A"))</f>
        <v/>
      </c>
      <c r="EH12" s="562" t="str">
        <f>IF(COUNTA(車両台帳!$C$57:$C$2056)=0,"",COUNTIF(車両台帳!$AQ$57:$AQ$2056,EH$3&amp;"-"&amp;513&amp;"A"))</f>
        <v/>
      </c>
      <c r="EI12" s="562" t="str">
        <f>IF(COUNTA(車両台帳!$C$57:$C$2056)=0,"",COUNTIF(車両台帳!$AQ$57:$AQ$2056,EI$3&amp;"-"&amp;513&amp;"A"))</f>
        <v/>
      </c>
      <c r="EJ12" s="562" t="str">
        <f>IF(COUNTA(車両台帳!$C$57:$C$2056)=0,"",COUNTIF(車両台帳!$AQ$57:$AQ$2056,EJ$3&amp;"-"&amp;513&amp;"A"))</f>
        <v/>
      </c>
      <c r="EK12" s="562" t="str">
        <f>IF(COUNTA(車両台帳!$C$57:$C$2056)=0,"",COUNTIF(車両台帳!$AQ$57:$AQ$2056,EK$3&amp;"-"&amp;513&amp;"A"))</f>
        <v/>
      </c>
      <c r="EL12" s="562" t="str">
        <f>IF(COUNTA(車両台帳!$C$57:$C$2056)=0,"",COUNTIF(車両台帳!$AQ$57:$AQ$2056,EL$3&amp;"-"&amp;513&amp;"A"))</f>
        <v/>
      </c>
      <c r="EM12" s="562" t="str">
        <f>IF(COUNTA(車両台帳!$C$57:$C$2056)=0,"",COUNTIF(車両台帳!$AQ$57:$AQ$2056,EM$3&amp;"-"&amp;513&amp;"A"))</f>
        <v/>
      </c>
      <c r="EN12" s="562" t="str">
        <f>IF(COUNTA(車両台帳!$C$57:$C$2056)=0,"",COUNTIF(車両台帳!$AQ$57:$AQ$2056,EN$3&amp;"-"&amp;513&amp;"A"))</f>
        <v/>
      </c>
      <c r="EO12" s="562" t="str">
        <f>IF(COUNTA(車両台帳!$C$57:$C$2056)=0,"",COUNTIF(車両台帳!$AQ$57:$AQ$2056,EO$3&amp;"-"&amp;513&amp;"A"))</f>
        <v/>
      </c>
      <c r="EP12" s="562" t="str">
        <f>IF(COUNTA(車両台帳!$C$57:$C$2056)=0,"",COUNTIF(車両台帳!$AQ$57:$AQ$2056,EP$3&amp;"-"&amp;513&amp;"A"))</f>
        <v/>
      </c>
      <c r="EQ12" s="562" t="str">
        <f>IF(COUNTA(車両台帳!$C$57:$C$2056)=0,"",COUNTIF(車両台帳!$AQ$57:$AQ$2056,EQ$3&amp;"-"&amp;513&amp;"A"))</f>
        <v/>
      </c>
      <c r="ER12" s="562" t="str">
        <f>IF(COUNTA(車両台帳!$C$57:$C$2056)=0,"",COUNTIF(車両台帳!$AQ$57:$AQ$2056,ER$3&amp;"-"&amp;513&amp;"A"))</f>
        <v/>
      </c>
      <c r="ES12" s="562" t="str">
        <f>IF(COUNTA(車両台帳!$C$57:$C$2056)=0,"",COUNTIF(車両台帳!$AQ$57:$AQ$2056,ES$3&amp;"-"&amp;513&amp;"A"))</f>
        <v/>
      </c>
      <c r="ET12" s="562" t="str">
        <f>IF(COUNTA(車両台帳!$C$57:$C$2056)=0,"",COUNTIF(車両台帳!$AQ$57:$AQ$2056,ET$3&amp;"-"&amp;513&amp;"A"))</f>
        <v/>
      </c>
      <c r="EU12" s="562" t="str">
        <f>IF(COUNTA(車両台帳!$C$57:$C$2056)=0,"",COUNTIF(車両台帳!$AQ$57:$AQ$2056,EU$3&amp;"-"&amp;513&amp;"A"))</f>
        <v/>
      </c>
      <c r="EV12" s="562" t="str">
        <f>IF(COUNTA(車両台帳!$C$57:$C$2056)=0,"",COUNTIF(車両台帳!$AQ$57:$AQ$2056,EV$3&amp;"-"&amp;513&amp;"A"))</f>
        <v/>
      </c>
      <c r="EW12" s="562" t="str">
        <f>IF(COUNTA(車両台帳!$C$57:$C$2056)=0,"",COUNTIF(車両台帳!$AQ$57:$AQ$2056,EW$3&amp;"-"&amp;513&amp;"A"))</f>
        <v/>
      </c>
      <c r="EX12" s="562" t="str">
        <f>IF(COUNTA(車両台帳!$C$57:$C$2056)=0,"",COUNTIF(車両台帳!$AQ$57:$AQ$2056,EX$3&amp;"-"&amp;513&amp;"A"))</f>
        <v/>
      </c>
      <c r="EY12" s="562" t="str">
        <f>IF(COUNTA(車両台帳!$C$57:$C$2056)=0,"",COUNTIF(車両台帳!$AQ$57:$AQ$2056,EY$3&amp;"-"&amp;513&amp;"A"))</f>
        <v/>
      </c>
      <c r="EZ12" s="562" t="str">
        <f>IF(COUNTA(車両台帳!$C$57:$C$2056)=0,"",COUNTIF(車両台帳!$AQ$57:$AQ$2056,EZ$3&amp;"-"&amp;513&amp;"A"))</f>
        <v/>
      </c>
      <c r="FA12" s="562" t="str">
        <f>IF(COUNTA(車両台帳!$C$57:$C$2056)=0,"",COUNTIF(車両台帳!$AQ$57:$AQ$2056,FA$3&amp;"-"&amp;513&amp;"A"))</f>
        <v/>
      </c>
      <c r="FB12" s="562" t="str">
        <f>IF(COUNTA(車両台帳!$C$57:$C$2056)=0,"",COUNTIF(車両台帳!$AQ$57:$AQ$2056,FB$3&amp;"-"&amp;513&amp;"A"))</f>
        <v/>
      </c>
      <c r="FC12" s="562" t="str">
        <f>IF(COUNTA(車両台帳!$C$57:$C$2056)=0,"",COUNTIF(車両台帳!$AQ$57:$AQ$2056,FC$3&amp;"-"&amp;513&amp;"A"))</f>
        <v/>
      </c>
      <c r="FD12" s="562" t="str">
        <f>IF(COUNTA(車両台帳!$C$57:$C$2056)=0,"",COUNTIF(車両台帳!$AQ$57:$AQ$2056,FD$3&amp;"-"&amp;513&amp;"A"))</f>
        <v/>
      </c>
      <c r="FE12" s="562" t="str">
        <f>IF(COUNTA(車両台帳!$C$57:$C$2056)=0,"",COUNTIF(車両台帳!$AQ$57:$AQ$2056,FE$3&amp;"-"&amp;513&amp;"A"))</f>
        <v/>
      </c>
      <c r="FF12" s="562" t="str">
        <f>IF(COUNTA(車両台帳!$C$57:$C$2056)=0,"",COUNTIF(車両台帳!$AQ$57:$AQ$2056,FF$3&amp;"-"&amp;513&amp;"A"))</f>
        <v/>
      </c>
      <c r="FG12" s="562" t="str">
        <f>IF(COUNTA(車両台帳!$C$57:$C$2056)=0,"",COUNTIF(車両台帳!$AQ$57:$AQ$2056,FG$3&amp;"-"&amp;513&amp;"A"))</f>
        <v/>
      </c>
      <c r="FH12" s="562" t="str">
        <f>IF(COUNTA(車両台帳!$C$57:$C$2056)=0,"",COUNTIF(車両台帳!$AQ$57:$AQ$2056,FH$3&amp;"-"&amp;513&amp;"A"))</f>
        <v/>
      </c>
      <c r="FI12" s="562" t="str">
        <f>IF(COUNTA(車両台帳!$C$57:$C$2056)=0,"",COUNTIF(車両台帳!$AQ$57:$AQ$2056,FI$3&amp;"-"&amp;513&amp;"A"))</f>
        <v/>
      </c>
      <c r="FJ12" s="562" t="str">
        <f>IF(COUNTA(車両台帳!$C$57:$C$2056)=0,"",COUNTIF(車両台帳!$AQ$57:$AQ$2056,FJ$3&amp;"-"&amp;513&amp;"A"))</f>
        <v/>
      </c>
      <c r="FK12" s="562" t="str">
        <f>IF(COUNTA(車両台帳!$C$57:$C$2056)=0,"",COUNTIF(車両台帳!$AQ$57:$AQ$2056,FK$3&amp;"-"&amp;513&amp;"A"))</f>
        <v/>
      </c>
      <c r="FL12" s="562" t="str">
        <f>IF(COUNTA(車両台帳!$C$57:$C$2056)=0,"",COUNTIF(車両台帳!$AQ$57:$AQ$2056,FL$3&amp;"-"&amp;513&amp;"A"))</f>
        <v/>
      </c>
      <c r="FM12" s="562" t="str">
        <f>IF(COUNTA(車両台帳!$C$57:$C$2056)=0,"",COUNTIF(車両台帳!$AQ$57:$AQ$2056,FM$3&amp;"-"&amp;513&amp;"A"))</f>
        <v/>
      </c>
      <c r="FN12" s="562" t="str">
        <f>IF(COUNTA(車両台帳!$C$57:$C$2056)=0,"",COUNTIF(車両台帳!$AQ$57:$AQ$2056,FN$3&amp;"-"&amp;513&amp;"A"))</f>
        <v/>
      </c>
      <c r="FO12" s="562" t="str">
        <f>IF(COUNTA(車両台帳!$C$57:$C$2056)=0,"",COUNTIF(車両台帳!$AQ$57:$AQ$2056,FO$3&amp;"-"&amp;513&amp;"A"))</f>
        <v/>
      </c>
      <c r="FP12" s="562" t="str">
        <f>IF(COUNTA(車両台帳!$C$57:$C$2056)=0,"",COUNTIF(車両台帳!$AQ$57:$AQ$2056,FP$3&amp;"-"&amp;513&amp;"A"))</f>
        <v/>
      </c>
      <c r="FQ12" s="562" t="str">
        <f>IF(COUNTA(車両台帳!$C$57:$C$2056)=0,"",COUNTIF(車両台帳!$AQ$57:$AQ$2056,FQ$3&amp;"-"&amp;513&amp;"A"))</f>
        <v/>
      </c>
      <c r="FR12" s="562" t="str">
        <f>IF(COUNTA(車両台帳!$C$57:$C$2056)=0,"",COUNTIF(車両台帳!$AQ$57:$AQ$2056,FR$3&amp;"-"&amp;513&amp;"A"))</f>
        <v/>
      </c>
      <c r="FS12" s="562" t="str">
        <f>IF(COUNTA(車両台帳!$C$57:$C$2056)=0,"",COUNTIF(車両台帳!$AQ$57:$AQ$2056,FS$3&amp;"-"&amp;513&amp;"A"))</f>
        <v/>
      </c>
      <c r="FT12" s="562" t="str">
        <f>IF(COUNTA(車両台帳!$C$57:$C$2056)=0,"",COUNTIF(車両台帳!$AQ$57:$AQ$2056,FT$3&amp;"-"&amp;513&amp;"A"))</f>
        <v/>
      </c>
      <c r="FU12" s="562" t="str">
        <f>IF(COUNTA(車両台帳!$C$57:$C$2056)=0,"",COUNTIF(車両台帳!$AQ$57:$AQ$2056,FU$3&amp;"-"&amp;513&amp;"A"))</f>
        <v/>
      </c>
      <c r="FV12" s="562" t="str">
        <f>IF(COUNTA(車両台帳!$C$57:$C$2056)=0,"",COUNTIF(車両台帳!$AQ$57:$AQ$2056,FV$3&amp;"-"&amp;513&amp;"A"))</f>
        <v/>
      </c>
      <c r="FW12" s="562" t="str">
        <f>IF(COUNTA(車両台帳!$C$57:$C$2056)=0,"",COUNTIF(車両台帳!$AQ$57:$AQ$2056,FW$3&amp;"-"&amp;513&amp;"A"))</f>
        <v/>
      </c>
      <c r="FX12" s="562" t="str">
        <f>IF(COUNTA(車両台帳!$C$57:$C$2056)=0,"",COUNTIF(車両台帳!$AQ$57:$AQ$2056,FX$3&amp;"-"&amp;513&amp;"A"))</f>
        <v/>
      </c>
      <c r="FY12" s="562" t="str">
        <f>IF(COUNTA(車両台帳!$C$57:$C$2056)=0,"",COUNTIF(車両台帳!$AQ$57:$AQ$2056,FY$3&amp;"-"&amp;513&amp;"A"))</f>
        <v/>
      </c>
      <c r="FZ12" s="562" t="str">
        <f>IF(COUNTA(車両台帳!$C$57:$C$2056)=0,"",COUNTIF(車両台帳!$AQ$57:$AQ$2056,FZ$3&amp;"-"&amp;513&amp;"A"))</f>
        <v/>
      </c>
      <c r="GA12" s="562" t="str">
        <f>IF(COUNTA(車両台帳!$C$57:$C$2056)=0,"",COUNTIF(車両台帳!$AQ$57:$AQ$2056,GA$3&amp;"-"&amp;513&amp;"A"))</f>
        <v/>
      </c>
      <c r="GB12" s="562" t="str">
        <f>IF(COUNTA(車両台帳!$C$57:$C$2056)=0,"",COUNTIF(車両台帳!$AQ$57:$AQ$2056,GB$3&amp;"-"&amp;513&amp;"A"))</f>
        <v/>
      </c>
      <c r="GC12" s="562" t="str">
        <f>IF(COUNTA(車両台帳!$C$57:$C$2056)=0,"",COUNTIF(車両台帳!$AQ$57:$AQ$2056,GC$3&amp;"-"&amp;513&amp;"A"))</f>
        <v/>
      </c>
      <c r="GD12" s="562" t="str">
        <f>IF(COUNTA(車両台帳!$C$57:$C$2056)=0,"",COUNTIF(車両台帳!$AQ$57:$AQ$2056,GD$3&amp;"-"&amp;513&amp;"A"))</f>
        <v/>
      </c>
      <c r="GE12" s="562" t="str">
        <f>IF(COUNTA(車両台帳!$C$57:$C$2056)=0,"",COUNTIF(車両台帳!$AQ$57:$AQ$2056,GE$3&amp;"-"&amp;513&amp;"A"))</f>
        <v/>
      </c>
      <c r="GF12" s="562" t="str">
        <f>IF(COUNTA(車両台帳!$C$57:$C$2056)=0,"",COUNTIF(車両台帳!$AQ$57:$AQ$2056,GF$3&amp;"-"&amp;513&amp;"A"))</f>
        <v/>
      </c>
      <c r="GG12" s="562" t="str">
        <f>IF(COUNTA(車両台帳!$C$57:$C$2056)=0,"",COUNTIF(車両台帳!$AQ$57:$AQ$2056,GG$3&amp;"-"&amp;513&amp;"A"))</f>
        <v/>
      </c>
      <c r="GH12" s="562" t="str">
        <f>IF(COUNTA(車両台帳!$C$57:$C$2056)=0,"",COUNTIF(車両台帳!$AQ$57:$AQ$2056,GH$3&amp;"-"&amp;513&amp;"A"))</f>
        <v/>
      </c>
      <c r="GI12" s="562" t="str">
        <f>IF(COUNTA(車両台帳!$C$57:$C$2056)=0,"",COUNTIF(車両台帳!$AQ$57:$AQ$2056,GI$3&amp;"-"&amp;513&amp;"A"))</f>
        <v/>
      </c>
      <c r="GJ12" s="562" t="str">
        <f>IF(COUNTA(車両台帳!$C$57:$C$2056)=0,"",COUNTIF(車両台帳!$AQ$57:$AQ$2056,GJ$3&amp;"-"&amp;513&amp;"A"))</f>
        <v/>
      </c>
      <c r="GK12" s="562" t="str">
        <f>IF(COUNTA(車両台帳!$C$57:$C$2056)=0,"",COUNTIF(車両台帳!$AQ$57:$AQ$2056,GK$3&amp;"-"&amp;513&amp;"A"))</f>
        <v/>
      </c>
      <c r="GL12" s="562" t="str">
        <f>IF(COUNTA(車両台帳!$C$57:$C$2056)=0,"",COUNTIF(車両台帳!$AQ$57:$AQ$2056,GL$3&amp;"-"&amp;513&amp;"A"))</f>
        <v/>
      </c>
      <c r="GM12" s="562" t="str">
        <f>IF(COUNTA(車両台帳!$C$57:$C$2056)=0,"",COUNTIF(車両台帳!$AQ$57:$AQ$2056,GM$3&amp;"-"&amp;513&amp;"A"))</f>
        <v/>
      </c>
      <c r="GN12" s="562" t="str">
        <f>IF(COUNTA(車両台帳!$C$57:$C$2056)=0,"",COUNTIF(車両台帳!$AQ$57:$AQ$2056,GN$3&amp;"-"&amp;513&amp;"A"))</f>
        <v/>
      </c>
      <c r="GO12" s="562" t="str">
        <f>IF(COUNTA(車両台帳!$C$57:$C$2056)=0,"",COUNTIF(車両台帳!$AQ$57:$AQ$2056,GO$3&amp;"-"&amp;513&amp;"A"))</f>
        <v/>
      </c>
      <c r="GP12" s="562" t="str">
        <f>IF(COUNTA(車両台帳!$C$57:$C$2056)=0,"",COUNTIF(車両台帳!$AQ$57:$AQ$2056,GP$3&amp;"-"&amp;513&amp;"A"))</f>
        <v/>
      </c>
      <c r="GQ12" s="562" t="str">
        <f>IF(COUNTA(車両台帳!$C$57:$C$2056)=0,"",COUNTIF(車両台帳!$AQ$57:$AQ$2056,GQ$3&amp;"-"&amp;513&amp;"A"))</f>
        <v/>
      </c>
      <c r="GR12" s="562" t="str">
        <f>IF(COUNTA(車両台帳!$C$57:$C$2056)=0,"",COUNTIF(車両台帳!$AQ$57:$AQ$2056,GR$3&amp;"-"&amp;513&amp;"A"))</f>
        <v/>
      </c>
      <c r="GS12" s="562" t="str">
        <f>IF(COUNTA(車両台帳!$C$57:$C$2056)=0,"",COUNTIF(車両台帳!$AQ$57:$AQ$2056,GS$3&amp;"-"&amp;513&amp;"A"))</f>
        <v/>
      </c>
      <c r="GT12" s="562" t="str">
        <f>IF(COUNTA(車両台帳!$C$57:$C$2056)=0,"",COUNTIF(車両台帳!$AQ$57:$AQ$2056,GT$3&amp;"-"&amp;513&amp;"A"))</f>
        <v/>
      </c>
      <c r="GU12" s="563" t="str">
        <f>IF(COUNTA(車両台帳!$C$57:$C$2056)=0,"",COUNTIF(車両台帳!$AQ$57:$AQ$2056,GU$3&amp;"-"&amp;513&amp;"A"))</f>
        <v/>
      </c>
    </row>
    <row r="13" spans="1:203" s="7" customFormat="1" ht="29.25" customHeight="1" thickBot="1">
      <c r="A13" s="1089"/>
      <c r="B13" s="552" t="s">
        <v>37</v>
      </c>
      <c r="C13" s="564" t="str">
        <f>IF(COUNTA(車両台帳!$C$57:$C$2056)=0,"",SUM(D13:GU13))</f>
        <v/>
      </c>
      <c r="D13" s="565" t="str">
        <f>IF(COUNTA(車両台帳!$C$57:$C$2056)=0,"",COUNTIF(車両台帳!$AQ$57:$AQ$2056,D$3&amp;"-"&amp;514&amp;"A")+COUNTIF(車両台帳!$AQ$57:$AQ$2056,D$3&amp;"-"&amp;515&amp;"A"))</f>
        <v/>
      </c>
      <c r="E13" s="565" t="str">
        <f>IF(COUNTA(車両台帳!$C$57:$C$2056)=0,"",COUNTIF(車両台帳!$AQ$57:$AQ$2056,E$3&amp;"-"&amp;514&amp;"A")+COUNTIF(車両台帳!$AQ$57:$AQ$2056,E$3&amp;"-"&amp;515&amp;"A"))</f>
        <v/>
      </c>
      <c r="F13" s="565" t="str">
        <f>IF(COUNTA(車両台帳!$C$57:$C$2056)=0,"",COUNTIF(車両台帳!$AQ$57:$AQ$2056,F$3&amp;"-"&amp;514&amp;"A")+COUNTIF(車両台帳!$AQ$57:$AQ$2056,F$3&amp;"-"&amp;515&amp;"A"))</f>
        <v/>
      </c>
      <c r="G13" s="565" t="str">
        <f>IF(COUNTA(車両台帳!$C$57:$C$2056)=0,"",COUNTIF(車両台帳!$AQ$57:$AQ$2056,G$3&amp;"-"&amp;514&amp;"A")+COUNTIF(車両台帳!$AQ$57:$AQ$2056,G$3&amp;"-"&amp;515&amp;"A"))</f>
        <v/>
      </c>
      <c r="H13" s="565" t="str">
        <f>IF(COUNTA(車両台帳!$C$57:$C$2056)=0,"",COUNTIF(車両台帳!$AQ$57:$AQ$2056,H$3&amp;"-"&amp;514&amp;"A")+COUNTIF(車両台帳!$AQ$57:$AQ$2056,H$3&amp;"-"&amp;515&amp;"A"))</f>
        <v/>
      </c>
      <c r="I13" s="565" t="str">
        <f>IF(COUNTA(車両台帳!$C$57:$C$2056)=0,"",COUNTIF(車両台帳!$AQ$57:$AQ$2056,I$3&amp;"-"&amp;514&amp;"A")+COUNTIF(車両台帳!$AQ$57:$AQ$2056,I$3&amp;"-"&amp;515&amp;"A"))</f>
        <v/>
      </c>
      <c r="J13" s="565" t="str">
        <f>IF(COUNTA(車両台帳!$C$57:$C$2056)=0,"",COUNTIF(車両台帳!$AQ$57:$AQ$2056,J$3&amp;"-"&amp;514&amp;"A")+COUNTIF(車両台帳!$AQ$57:$AQ$2056,J$3&amp;"-"&amp;515&amp;"A"))</f>
        <v/>
      </c>
      <c r="K13" s="565" t="str">
        <f>IF(COUNTA(車両台帳!$C$57:$C$2056)=0,"",COUNTIF(車両台帳!$AQ$57:$AQ$2056,K$3&amp;"-"&amp;514&amp;"A")+COUNTIF(車両台帳!$AQ$57:$AQ$2056,K$3&amp;"-"&amp;515&amp;"A"))</f>
        <v/>
      </c>
      <c r="L13" s="565" t="str">
        <f>IF(COUNTA(車両台帳!$C$57:$C$2056)=0,"",COUNTIF(車両台帳!$AQ$57:$AQ$2056,L$3&amp;"-"&amp;514&amp;"A")+COUNTIF(車両台帳!$AQ$57:$AQ$2056,L$3&amp;"-"&amp;515&amp;"A"))</f>
        <v/>
      </c>
      <c r="M13" s="565" t="str">
        <f>IF(COUNTA(車両台帳!$C$57:$C$2056)=0,"",COUNTIF(車両台帳!$AQ$57:$AQ$2056,M$3&amp;"-"&amp;514&amp;"A")+COUNTIF(車両台帳!$AQ$57:$AQ$2056,M$3&amp;"-"&amp;515&amp;"A"))</f>
        <v/>
      </c>
      <c r="N13" s="565" t="str">
        <f>IF(COUNTA(車両台帳!$C$57:$C$2056)=0,"",COUNTIF(車両台帳!$AQ$57:$AQ$2056,N$3&amp;"-"&amp;514&amp;"A")+COUNTIF(車両台帳!$AQ$57:$AQ$2056,N$3&amp;"-"&amp;515&amp;"A"))</f>
        <v/>
      </c>
      <c r="O13" s="565" t="str">
        <f>IF(COUNTA(車両台帳!$C$57:$C$2056)=0,"",COUNTIF(車両台帳!$AQ$57:$AQ$2056,O$3&amp;"-"&amp;514&amp;"A")+COUNTIF(車両台帳!$AQ$57:$AQ$2056,O$3&amp;"-"&amp;515&amp;"A"))</f>
        <v/>
      </c>
      <c r="P13" s="565" t="str">
        <f>IF(COUNTA(車両台帳!$C$57:$C$2056)=0,"",COUNTIF(車両台帳!$AQ$57:$AQ$2056,P$3&amp;"-"&amp;514&amp;"A")+COUNTIF(車両台帳!$AQ$57:$AQ$2056,P$3&amp;"-"&amp;515&amp;"A"))</f>
        <v/>
      </c>
      <c r="Q13" s="565" t="str">
        <f>IF(COUNTA(車両台帳!$C$57:$C$2056)=0,"",COUNTIF(車両台帳!$AQ$57:$AQ$2056,Q$3&amp;"-"&amp;514&amp;"A")+COUNTIF(車両台帳!$AQ$57:$AQ$2056,Q$3&amp;"-"&amp;515&amp;"A"))</f>
        <v/>
      </c>
      <c r="R13" s="565" t="str">
        <f>IF(COUNTA(車両台帳!$C$57:$C$2056)=0,"",COUNTIF(車両台帳!$AQ$57:$AQ$2056,R$3&amp;"-"&amp;514&amp;"A")+COUNTIF(車両台帳!$AQ$57:$AQ$2056,R$3&amp;"-"&amp;515&amp;"A"))</f>
        <v/>
      </c>
      <c r="S13" s="565" t="str">
        <f>IF(COUNTA(車両台帳!$C$57:$C$2056)=0,"",COUNTIF(車両台帳!$AQ$57:$AQ$2056,S$3&amp;"-"&amp;514&amp;"A")+COUNTIF(車両台帳!$AQ$57:$AQ$2056,S$3&amp;"-"&amp;515&amp;"A"))</f>
        <v/>
      </c>
      <c r="T13" s="565" t="str">
        <f>IF(COUNTA(車両台帳!$C$57:$C$2056)=0,"",COUNTIF(車両台帳!$AQ$57:$AQ$2056,T$3&amp;"-"&amp;514&amp;"A")+COUNTIF(車両台帳!$AQ$57:$AQ$2056,T$3&amp;"-"&amp;515&amp;"A"))</f>
        <v/>
      </c>
      <c r="U13" s="565" t="str">
        <f>IF(COUNTA(車両台帳!$C$57:$C$2056)=0,"",COUNTIF(車両台帳!$AQ$57:$AQ$2056,U$3&amp;"-"&amp;514&amp;"A")+COUNTIF(車両台帳!$AQ$57:$AQ$2056,U$3&amp;"-"&amp;515&amp;"A"))</f>
        <v/>
      </c>
      <c r="V13" s="565" t="str">
        <f>IF(COUNTA(車両台帳!$C$57:$C$2056)=0,"",COUNTIF(車両台帳!$AQ$57:$AQ$2056,V$3&amp;"-"&amp;514&amp;"A")+COUNTIF(車両台帳!$AQ$57:$AQ$2056,V$3&amp;"-"&amp;515&amp;"A"))</f>
        <v/>
      </c>
      <c r="W13" s="565" t="str">
        <f>IF(COUNTA(車両台帳!$C$57:$C$2056)=0,"",COUNTIF(車両台帳!$AQ$57:$AQ$2056,W$3&amp;"-"&amp;514&amp;"A")+COUNTIF(車両台帳!$AQ$57:$AQ$2056,W$3&amp;"-"&amp;515&amp;"A"))</f>
        <v/>
      </c>
      <c r="X13" s="565" t="str">
        <f>IF(COUNTA(車両台帳!$C$57:$C$2056)=0,"",COUNTIF(車両台帳!$AQ$57:$AQ$2056,X$3&amp;"-"&amp;514&amp;"A")+COUNTIF(車両台帳!$AQ$57:$AQ$2056,X$3&amp;"-"&amp;515&amp;"A"))</f>
        <v/>
      </c>
      <c r="Y13" s="565" t="str">
        <f>IF(COUNTA(車両台帳!$C$57:$C$2056)=0,"",COUNTIF(車両台帳!$AQ$57:$AQ$2056,Y$3&amp;"-"&amp;514&amp;"A")+COUNTIF(車両台帳!$AQ$57:$AQ$2056,Y$3&amp;"-"&amp;515&amp;"A"))</f>
        <v/>
      </c>
      <c r="Z13" s="565" t="str">
        <f>IF(COUNTA(車両台帳!$C$57:$C$2056)=0,"",COUNTIF(車両台帳!$AQ$57:$AQ$2056,Z$3&amp;"-"&amp;514&amp;"A")+COUNTIF(車両台帳!$AQ$57:$AQ$2056,Z$3&amp;"-"&amp;515&amp;"A"))</f>
        <v/>
      </c>
      <c r="AA13" s="565" t="str">
        <f>IF(COUNTA(車両台帳!$C$57:$C$2056)=0,"",COUNTIF(車両台帳!$AQ$57:$AQ$2056,AA$3&amp;"-"&amp;514&amp;"A")+COUNTIF(車両台帳!$AQ$57:$AQ$2056,AA$3&amp;"-"&amp;515&amp;"A"))</f>
        <v/>
      </c>
      <c r="AB13" s="565" t="str">
        <f>IF(COUNTA(車両台帳!$C$57:$C$2056)=0,"",COUNTIF(車両台帳!$AQ$57:$AQ$2056,AB$3&amp;"-"&amp;514&amp;"A")+COUNTIF(車両台帳!$AQ$57:$AQ$2056,AB$3&amp;"-"&amp;515&amp;"A"))</f>
        <v/>
      </c>
      <c r="AC13" s="565" t="str">
        <f>IF(COUNTA(車両台帳!$C$57:$C$2056)=0,"",COUNTIF(車両台帳!$AQ$57:$AQ$2056,AC$3&amp;"-"&amp;514&amp;"A")+COUNTIF(車両台帳!$AQ$57:$AQ$2056,AC$3&amp;"-"&amp;515&amp;"A"))</f>
        <v/>
      </c>
      <c r="AD13" s="565" t="str">
        <f>IF(COUNTA(車両台帳!$C$57:$C$2056)=0,"",COUNTIF(車両台帳!$AQ$57:$AQ$2056,AD$3&amp;"-"&amp;514&amp;"A")+COUNTIF(車両台帳!$AQ$57:$AQ$2056,AD$3&amp;"-"&amp;515&amp;"A"))</f>
        <v/>
      </c>
      <c r="AE13" s="565" t="str">
        <f>IF(COUNTA(車両台帳!$C$57:$C$2056)=0,"",COUNTIF(車両台帳!$AQ$57:$AQ$2056,AE$3&amp;"-"&amp;514&amp;"A")+COUNTIF(車両台帳!$AQ$57:$AQ$2056,AE$3&amp;"-"&amp;515&amp;"A"))</f>
        <v/>
      </c>
      <c r="AF13" s="565" t="str">
        <f>IF(COUNTA(車両台帳!$C$57:$C$2056)=0,"",COUNTIF(車両台帳!$AQ$57:$AQ$2056,AF$3&amp;"-"&amp;514&amp;"A")+COUNTIF(車両台帳!$AQ$57:$AQ$2056,AF$3&amp;"-"&amp;515&amp;"A"))</f>
        <v/>
      </c>
      <c r="AG13" s="565" t="str">
        <f>IF(COUNTA(車両台帳!$C$57:$C$2056)=0,"",COUNTIF(車両台帳!$AQ$57:$AQ$2056,AG$3&amp;"-"&amp;514&amp;"A")+COUNTIF(車両台帳!$AQ$57:$AQ$2056,AG$3&amp;"-"&amp;515&amp;"A"))</f>
        <v/>
      </c>
      <c r="AH13" s="565" t="str">
        <f>IF(COUNTA(車両台帳!$C$57:$C$2056)=0,"",COUNTIF(車両台帳!$AQ$57:$AQ$2056,AH$3&amp;"-"&amp;514&amp;"A")+COUNTIF(車両台帳!$AQ$57:$AQ$2056,AH$3&amp;"-"&amp;515&amp;"A"))</f>
        <v/>
      </c>
      <c r="AI13" s="565" t="str">
        <f>IF(COUNTA(車両台帳!$C$57:$C$2056)=0,"",COUNTIF(車両台帳!$AQ$57:$AQ$2056,AI$3&amp;"-"&amp;514&amp;"A")+COUNTIF(車両台帳!$AQ$57:$AQ$2056,AI$3&amp;"-"&amp;515&amp;"A"))</f>
        <v/>
      </c>
      <c r="AJ13" s="565" t="str">
        <f>IF(COUNTA(車両台帳!$C$57:$C$2056)=0,"",COUNTIF(車両台帳!$AQ$57:$AQ$2056,AJ$3&amp;"-"&amp;514&amp;"A")+COUNTIF(車両台帳!$AQ$57:$AQ$2056,AJ$3&amp;"-"&amp;515&amp;"A"))</f>
        <v/>
      </c>
      <c r="AK13" s="565" t="str">
        <f>IF(COUNTA(車両台帳!$C$57:$C$2056)=0,"",COUNTIF(車両台帳!$AQ$57:$AQ$2056,AK$3&amp;"-"&amp;514&amp;"A")+COUNTIF(車両台帳!$AQ$57:$AQ$2056,AK$3&amp;"-"&amp;515&amp;"A"))</f>
        <v/>
      </c>
      <c r="AL13" s="565" t="str">
        <f>IF(COUNTA(車両台帳!$C$57:$C$2056)=0,"",COUNTIF(車両台帳!$AQ$57:$AQ$2056,AL$3&amp;"-"&amp;514&amp;"A")+COUNTIF(車両台帳!$AQ$57:$AQ$2056,AL$3&amp;"-"&amp;515&amp;"A"))</f>
        <v/>
      </c>
      <c r="AM13" s="565" t="str">
        <f>IF(COUNTA(車両台帳!$C$57:$C$2056)=0,"",COUNTIF(車両台帳!$AQ$57:$AQ$2056,AM$3&amp;"-"&amp;514&amp;"A")+COUNTIF(車両台帳!$AQ$57:$AQ$2056,AM$3&amp;"-"&amp;515&amp;"A"))</f>
        <v/>
      </c>
      <c r="AN13" s="565" t="str">
        <f>IF(COUNTA(車両台帳!$C$57:$C$2056)=0,"",COUNTIF(車両台帳!$AQ$57:$AQ$2056,AN$3&amp;"-"&amp;514&amp;"A")+COUNTIF(車両台帳!$AQ$57:$AQ$2056,AN$3&amp;"-"&amp;515&amp;"A"))</f>
        <v/>
      </c>
      <c r="AO13" s="565" t="str">
        <f>IF(COUNTA(車両台帳!$C$57:$C$2056)=0,"",COUNTIF(車両台帳!$AQ$57:$AQ$2056,AO$3&amp;"-"&amp;514&amp;"A")+COUNTIF(車両台帳!$AQ$57:$AQ$2056,AO$3&amp;"-"&amp;515&amp;"A"))</f>
        <v/>
      </c>
      <c r="AP13" s="565" t="str">
        <f>IF(COUNTA(車両台帳!$C$57:$C$2056)=0,"",COUNTIF(車両台帳!$AQ$57:$AQ$2056,AP$3&amp;"-"&amp;514&amp;"A")+COUNTIF(車両台帳!$AQ$57:$AQ$2056,AP$3&amp;"-"&amp;515&amp;"A"))</f>
        <v/>
      </c>
      <c r="AQ13" s="565" t="str">
        <f>IF(COUNTA(車両台帳!$C$57:$C$2056)=0,"",COUNTIF(車両台帳!$AQ$57:$AQ$2056,AQ$3&amp;"-"&amp;514&amp;"A")+COUNTIF(車両台帳!$AQ$57:$AQ$2056,AQ$3&amp;"-"&amp;515&amp;"A"))</f>
        <v/>
      </c>
      <c r="AR13" s="565" t="str">
        <f>IF(COUNTA(車両台帳!$C$57:$C$2056)=0,"",COUNTIF(車両台帳!$AQ$57:$AQ$2056,AR$3&amp;"-"&amp;514&amp;"A")+COUNTIF(車両台帳!$AQ$57:$AQ$2056,AR$3&amp;"-"&amp;515&amp;"A"))</f>
        <v/>
      </c>
      <c r="AS13" s="565" t="str">
        <f>IF(COUNTA(車両台帳!$C$57:$C$2056)=0,"",COUNTIF(車両台帳!$AQ$57:$AQ$2056,AS$3&amp;"-"&amp;514&amp;"A")+COUNTIF(車両台帳!$AQ$57:$AQ$2056,AS$3&amp;"-"&amp;515&amp;"A"))</f>
        <v/>
      </c>
      <c r="AT13" s="565" t="str">
        <f>IF(COUNTA(車両台帳!$C$57:$C$2056)=0,"",COUNTIF(車両台帳!$AQ$57:$AQ$2056,AT$3&amp;"-"&amp;514&amp;"A")+COUNTIF(車両台帳!$AQ$57:$AQ$2056,AT$3&amp;"-"&amp;515&amp;"A"))</f>
        <v/>
      </c>
      <c r="AU13" s="565" t="str">
        <f>IF(COUNTA(車両台帳!$C$57:$C$2056)=0,"",COUNTIF(車両台帳!$AQ$57:$AQ$2056,AU$3&amp;"-"&amp;514&amp;"A")+COUNTIF(車両台帳!$AQ$57:$AQ$2056,AU$3&amp;"-"&amp;515&amp;"A"))</f>
        <v/>
      </c>
      <c r="AV13" s="565" t="str">
        <f>IF(COUNTA(車両台帳!$C$57:$C$2056)=0,"",COUNTIF(車両台帳!$AQ$57:$AQ$2056,AV$3&amp;"-"&amp;514&amp;"A")+COUNTIF(車両台帳!$AQ$57:$AQ$2056,AV$3&amp;"-"&amp;515&amp;"A"))</f>
        <v/>
      </c>
      <c r="AW13" s="565" t="str">
        <f>IF(COUNTA(車両台帳!$C$57:$C$2056)=0,"",COUNTIF(車両台帳!$AQ$57:$AQ$2056,AW$3&amp;"-"&amp;514&amp;"A")+COUNTIF(車両台帳!$AQ$57:$AQ$2056,AW$3&amp;"-"&amp;515&amp;"A"))</f>
        <v/>
      </c>
      <c r="AX13" s="565" t="str">
        <f>IF(COUNTA(車両台帳!$C$57:$C$2056)=0,"",COUNTIF(車両台帳!$AQ$57:$AQ$2056,AX$3&amp;"-"&amp;514&amp;"A")+COUNTIF(車両台帳!$AQ$57:$AQ$2056,AX$3&amp;"-"&amp;515&amp;"A"))</f>
        <v/>
      </c>
      <c r="AY13" s="565" t="str">
        <f>IF(COUNTA(車両台帳!$C$57:$C$2056)=0,"",COUNTIF(車両台帳!$AQ$57:$AQ$2056,AY$3&amp;"-"&amp;514&amp;"A")+COUNTIF(車両台帳!$AQ$57:$AQ$2056,AY$3&amp;"-"&amp;515&amp;"A"))</f>
        <v/>
      </c>
      <c r="AZ13" s="565" t="str">
        <f>IF(COUNTA(車両台帳!$C$57:$C$2056)=0,"",COUNTIF(車両台帳!$AQ$57:$AQ$2056,AZ$3&amp;"-"&amp;514&amp;"A")+COUNTIF(車両台帳!$AQ$57:$AQ$2056,AZ$3&amp;"-"&amp;515&amp;"A"))</f>
        <v/>
      </c>
      <c r="BA13" s="565" t="str">
        <f>IF(COUNTA(車両台帳!$C$57:$C$2056)=0,"",COUNTIF(車両台帳!$AQ$57:$AQ$2056,BA$3&amp;"-"&amp;514&amp;"A")+COUNTIF(車両台帳!$AQ$57:$AQ$2056,BA$3&amp;"-"&amp;515&amp;"A"))</f>
        <v/>
      </c>
      <c r="BB13" s="565" t="str">
        <f>IF(COUNTA(車両台帳!$C$57:$C$2056)=0,"",COUNTIF(車両台帳!$AQ$57:$AQ$2056,BB$3&amp;"-"&amp;514&amp;"A")+COUNTIF(車両台帳!$AQ$57:$AQ$2056,BB$3&amp;"-"&amp;515&amp;"A"))</f>
        <v/>
      </c>
      <c r="BC13" s="565" t="str">
        <f>IF(COUNTA(車両台帳!$C$57:$C$2056)=0,"",COUNTIF(車両台帳!$AQ$57:$AQ$2056,BC$3&amp;"-"&amp;514&amp;"A")+COUNTIF(車両台帳!$AQ$57:$AQ$2056,BC$3&amp;"-"&amp;515&amp;"A"))</f>
        <v/>
      </c>
      <c r="BD13" s="565" t="str">
        <f>IF(COUNTA(車両台帳!$C$57:$C$2056)=0,"",COUNTIF(車両台帳!$AQ$57:$AQ$2056,BD$3&amp;"-"&amp;514&amp;"A")+COUNTIF(車両台帳!$AQ$57:$AQ$2056,BD$3&amp;"-"&amp;515&amp;"A"))</f>
        <v/>
      </c>
      <c r="BE13" s="565" t="str">
        <f>IF(COUNTA(車両台帳!$C$57:$C$2056)=0,"",COUNTIF(車両台帳!$AQ$57:$AQ$2056,BE$3&amp;"-"&amp;514&amp;"A")+COUNTIF(車両台帳!$AQ$57:$AQ$2056,BE$3&amp;"-"&amp;515&amp;"A"))</f>
        <v/>
      </c>
      <c r="BF13" s="565" t="str">
        <f>IF(COUNTA(車両台帳!$C$57:$C$2056)=0,"",COUNTIF(車両台帳!$AQ$57:$AQ$2056,BF$3&amp;"-"&amp;514&amp;"A")+COUNTIF(車両台帳!$AQ$57:$AQ$2056,BF$3&amp;"-"&amp;515&amp;"A"))</f>
        <v/>
      </c>
      <c r="BG13" s="565" t="str">
        <f>IF(COUNTA(車両台帳!$C$57:$C$2056)=0,"",COUNTIF(車両台帳!$AQ$57:$AQ$2056,BG$3&amp;"-"&amp;514&amp;"A")+COUNTIF(車両台帳!$AQ$57:$AQ$2056,BG$3&amp;"-"&amp;515&amp;"A"))</f>
        <v/>
      </c>
      <c r="BH13" s="565" t="str">
        <f>IF(COUNTA(車両台帳!$C$57:$C$2056)=0,"",COUNTIF(車両台帳!$AQ$57:$AQ$2056,BH$3&amp;"-"&amp;514&amp;"A")+COUNTIF(車両台帳!$AQ$57:$AQ$2056,BH$3&amp;"-"&amp;515&amp;"A"))</f>
        <v/>
      </c>
      <c r="BI13" s="565" t="str">
        <f>IF(COUNTA(車両台帳!$C$57:$C$2056)=0,"",COUNTIF(車両台帳!$AQ$57:$AQ$2056,BI$3&amp;"-"&amp;514&amp;"A")+COUNTIF(車両台帳!$AQ$57:$AQ$2056,BI$3&amp;"-"&amp;515&amp;"A"))</f>
        <v/>
      </c>
      <c r="BJ13" s="565" t="str">
        <f>IF(COUNTA(車両台帳!$C$57:$C$2056)=0,"",COUNTIF(車両台帳!$AQ$57:$AQ$2056,BJ$3&amp;"-"&amp;514&amp;"A")+COUNTIF(車両台帳!$AQ$57:$AQ$2056,BJ$3&amp;"-"&amp;515&amp;"A"))</f>
        <v/>
      </c>
      <c r="BK13" s="565" t="str">
        <f>IF(COUNTA(車両台帳!$C$57:$C$2056)=0,"",COUNTIF(車両台帳!$AQ$57:$AQ$2056,BK$3&amp;"-"&amp;514&amp;"A")+COUNTIF(車両台帳!$AQ$57:$AQ$2056,BK$3&amp;"-"&amp;515&amp;"A"))</f>
        <v/>
      </c>
      <c r="BL13" s="565" t="str">
        <f>IF(COUNTA(車両台帳!$C$57:$C$2056)=0,"",COUNTIF(車両台帳!$AQ$57:$AQ$2056,BL$3&amp;"-"&amp;514&amp;"A")+COUNTIF(車両台帳!$AQ$57:$AQ$2056,BL$3&amp;"-"&amp;515&amp;"A"))</f>
        <v/>
      </c>
      <c r="BM13" s="565" t="str">
        <f>IF(COUNTA(車両台帳!$C$57:$C$2056)=0,"",COUNTIF(車両台帳!$AQ$57:$AQ$2056,BM$3&amp;"-"&amp;514&amp;"A")+COUNTIF(車両台帳!$AQ$57:$AQ$2056,BM$3&amp;"-"&amp;515&amp;"A"))</f>
        <v/>
      </c>
      <c r="BN13" s="565" t="str">
        <f>IF(COUNTA(車両台帳!$C$57:$C$2056)=0,"",COUNTIF(車両台帳!$AQ$57:$AQ$2056,BN$3&amp;"-"&amp;514&amp;"A")+COUNTIF(車両台帳!$AQ$57:$AQ$2056,BN$3&amp;"-"&amp;515&amp;"A"))</f>
        <v/>
      </c>
      <c r="BO13" s="565" t="str">
        <f>IF(COUNTA(車両台帳!$C$57:$C$2056)=0,"",COUNTIF(車両台帳!$AQ$57:$AQ$2056,BO$3&amp;"-"&amp;514&amp;"A")+COUNTIF(車両台帳!$AQ$57:$AQ$2056,BO$3&amp;"-"&amp;515&amp;"A"))</f>
        <v/>
      </c>
      <c r="BP13" s="565" t="str">
        <f>IF(COUNTA(車両台帳!$C$57:$C$2056)=0,"",COUNTIF(車両台帳!$AQ$57:$AQ$2056,BP$3&amp;"-"&amp;514&amp;"A")+COUNTIF(車両台帳!$AQ$57:$AQ$2056,BP$3&amp;"-"&amp;515&amp;"A"))</f>
        <v/>
      </c>
      <c r="BQ13" s="565" t="str">
        <f>IF(COUNTA(車両台帳!$C$57:$C$2056)=0,"",COUNTIF(車両台帳!$AQ$57:$AQ$2056,BQ$3&amp;"-"&amp;514&amp;"A")+COUNTIF(車両台帳!$AQ$57:$AQ$2056,BQ$3&amp;"-"&amp;515&amp;"A"))</f>
        <v/>
      </c>
      <c r="BR13" s="565" t="str">
        <f>IF(COUNTA(車両台帳!$C$57:$C$2056)=0,"",COUNTIF(車両台帳!$AQ$57:$AQ$2056,BR$3&amp;"-"&amp;514&amp;"A")+COUNTIF(車両台帳!$AQ$57:$AQ$2056,BR$3&amp;"-"&amp;515&amp;"A"))</f>
        <v/>
      </c>
      <c r="BS13" s="565" t="str">
        <f>IF(COUNTA(車両台帳!$C$57:$C$2056)=0,"",COUNTIF(車両台帳!$AQ$57:$AQ$2056,BS$3&amp;"-"&amp;514&amp;"A")+COUNTIF(車両台帳!$AQ$57:$AQ$2056,BS$3&amp;"-"&amp;515&amp;"A"))</f>
        <v/>
      </c>
      <c r="BT13" s="565" t="str">
        <f>IF(COUNTA(車両台帳!$C$57:$C$2056)=0,"",COUNTIF(車両台帳!$AQ$57:$AQ$2056,BT$3&amp;"-"&amp;514&amp;"A")+COUNTIF(車両台帳!$AQ$57:$AQ$2056,BT$3&amp;"-"&amp;515&amp;"A"))</f>
        <v/>
      </c>
      <c r="BU13" s="565" t="str">
        <f>IF(COUNTA(車両台帳!$C$57:$C$2056)=0,"",COUNTIF(車両台帳!$AQ$57:$AQ$2056,BU$3&amp;"-"&amp;514&amp;"A")+COUNTIF(車両台帳!$AQ$57:$AQ$2056,BU$3&amp;"-"&amp;515&amp;"A"))</f>
        <v/>
      </c>
      <c r="BV13" s="565" t="str">
        <f>IF(COUNTA(車両台帳!$C$57:$C$2056)=0,"",COUNTIF(車両台帳!$AQ$57:$AQ$2056,BV$3&amp;"-"&amp;514&amp;"A")+COUNTIF(車両台帳!$AQ$57:$AQ$2056,BV$3&amp;"-"&amp;515&amp;"A"))</f>
        <v/>
      </c>
      <c r="BW13" s="565" t="str">
        <f>IF(COUNTA(車両台帳!$C$57:$C$2056)=0,"",COUNTIF(車両台帳!$AQ$57:$AQ$2056,BW$3&amp;"-"&amp;514&amp;"A")+COUNTIF(車両台帳!$AQ$57:$AQ$2056,BW$3&amp;"-"&amp;515&amp;"A"))</f>
        <v/>
      </c>
      <c r="BX13" s="565" t="str">
        <f>IF(COUNTA(車両台帳!$C$57:$C$2056)=0,"",COUNTIF(車両台帳!$AQ$57:$AQ$2056,BX$3&amp;"-"&amp;514&amp;"A")+COUNTIF(車両台帳!$AQ$57:$AQ$2056,BX$3&amp;"-"&amp;515&amp;"A"))</f>
        <v/>
      </c>
      <c r="BY13" s="565" t="str">
        <f>IF(COUNTA(車両台帳!$C$57:$C$2056)=0,"",COUNTIF(車両台帳!$AQ$57:$AQ$2056,BY$3&amp;"-"&amp;514&amp;"A")+COUNTIF(車両台帳!$AQ$57:$AQ$2056,BY$3&amp;"-"&amp;515&amp;"A"))</f>
        <v/>
      </c>
      <c r="BZ13" s="565" t="str">
        <f>IF(COUNTA(車両台帳!$C$57:$C$2056)=0,"",COUNTIF(車両台帳!$AQ$57:$AQ$2056,BZ$3&amp;"-"&amp;514&amp;"A")+COUNTIF(車両台帳!$AQ$57:$AQ$2056,BZ$3&amp;"-"&amp;515&amp;"A"))</f>
        <v/>
      </c>
      <c r="CA13" s="565" t="str">
        <f>IF(COUNTA(車両台帳!$C$57:$C$2056)=0,"",COUNTIF(車両台帳!$AQ$57:$AQ$2056,CA$3&amp;"-"&amp;514&amp;"A")+COUNTIF(車両台帳!$AQ$57:$AQ$2056,CA$3&amp;"-"&amp;515&amp;"A"))</f>
        <v/>
      </c>
      <c r="CB13" s="565" t="str">
        <f>IF(COUNTA(車両台帳!$C$57:$C$2056)=0,"",COUNTIF(車両台帳!$AQ$57:$AQ$2056,CB$3&amp;"-"&amp;514&amp;"A")+COUNTIF(車両台帳!$AQ$57:$AQ$2056,CB$3&amp;"-"&amp;515&amp;"A"))</f>
        <v/>
      </c>
      <c r="CC13" s="565" t="str">
        <f>IF(COUNTA(車両台帳!$C$57:$C$2056)=0,"",COUNTIF(車両台帳!$AQ$57:$AQ$2056,CC$3&amp;"-"&amp;514&amp;"A")+COUNTIF(車両台帳!$AQ$57:$AQ$2056,CC$3&amp;"-"&amp;515&amp;"A"))</f>
        <v/>
      </c>
      <c r="CD13" s="565" t="str">
        <f>IF(COUNTA(車両台帳!$C$57:$C$2056)=0,"",COUNTIF(車両台帳!$AQ$57:$AQ$2056,CD$3&amp;"-"&amp;514&amp;"A")+COUNTIF(車両台帳!$AQ$57:$AQ$2056,CD$3&amp;"-"&amp;515&amp;"A"))</f>
        <v/>
      </c>
      <c r="CE13" s="565" t="str">
        <f>IF(COUNTA(車両台帳!$C$57:$C$2056)=0,"",COUNTIF(車両台帳!$AQ$57:$AQ$2056,CE$3&amp;"-"&amp;514&amp;"A")+COUNTIF(車両台帳!$AQ$57:$AQ$2056,CE$3&amp;"-"&amp;515&amp;"A"))</f>
        <v/>
      </c>
      <c r="CF13" s="565" t="str">
        <f>IF(COUNTA(車両台帳!$C$57:$C$2056)=0,"",COUNTIF(車両台帳!$AQ$57:$AQ$2056,CF$3&amp;"-"&amp;514&amp;"A")+COUNTIF(車両台帳!$AQ$57:$AQ$2056,CF$3&amp;"-"&amp;515&amp;"A"))</f>
        <v/>
      </c>
      <c r="CG13" s="565" t="str">
        <f>IF(COUNTA(車両台帳!$C$57:$C$2056)=0,"",COUNTIF(車両台帳!$AQ$57:$AQ$2056,CG$3&amp;"-"&amp;514&amp;"A")+COUNTIF(車両台帳!$AQ$57:$AQ$2056,CG$3&amp;"-"&amp;515&amp;"A"))</f>
        <v/>
      </c>
      <c r="CH13" s="565" t="str">
        <f>IF(COUNTA(車両台帳!$C$57:$C$2056)=0,"",COUNTIF(車両台帳!$AQ$57:$AQ$2056,CH$3&amp;"-"&amp;514&amp;"A")+COUNTIF(車両台帳!$AQ$57:$AQ$2056,CH$3&amp;"-"&amp;515&amp;"A"))</f>
        <v/>
      </c>
      <c r="CI13" s="565" t="str">
        <f>IF(COUNTA(車両台帳!$C$57:$C$2056)=0,"",COUNTIF(車両台帳!$AQ$57:$AQ$2056,CI$3&amp;"-"&amp;514&amp;"A")+COUNTIF(車両台帳!$AQ$57:$AQ$2056,CI$3&amp;"-"&amp;515&amp;"A"))</f>
        <v/>
      </c>
      <c r="CJ13" s="565" t="str">
        <f>IF(COUNTA(車両台帳!$C$57:$C$2056)=0,"",COUNTIF(車両台帳!$AQ$57:$AQ$2056,CJ$3&amp;"-"&amp;514&amp;"A")+COUNTIF(車両台帳!$AQ$57:$AQ$2056,CJ$3&amp;"-"&amp;515&amp;"A"))</f>
        <v/>
      </c>
      <c r="CK13" s="565" t="str">
        <f>IF(COUNTA(車両台帳!$C$57:$C$2056)=0,"",COUNTIF(車両台帳!$AQ$57:$AQ$2056,CK$3&amp;"-"&amp;514&amp;"A")+COUNTIF(車両台帳!$AQ$57:$AQ$2056,CK$3&amp;"-"&amp;515&amp;"A"))</f>
        <v/>
      </c>
      <c r="CL13" s="565" t="str">
        <f>IF(COUNTA(車両台帳!$C$57:$C$2056)=0,"",COUNTIF(車両台帳!$AQ$57:$AQ$2056,CL$3&amp;"-"&amp;514&amp;"A")+COUNTIF(車両台帳!$AQ$57:$AQ$2056,CL$3&amp;"-"&amp;515&amp;"A"))</f>
        <v/>
      </c>
      <c r="CM13" s="565" t="str">
        <f>IF(COUNTA(車両台帳!$C$57:$C$2056)=0,"",COUNTIF(車両台帳!$AQ$57:$AQ$2056,CM$3&amp;"-"&amp;514&amp;"A")+COUNTIF(車両台帳!$AQ$57:$AQ$2056,CM$3&amp;"-"&amp;515&amp;"A"))</f>
        <v/>
      </c>
      <c r="CN13" s="565" t="str">
        <f>IF(COUNTA(車両台帳!$C$57:$C$2056)=0,"",COUNTIF(車両台帳!$AQ$57:$AQ$2056,CN$3&amp;"-"&amp;514&amp;"A")+COUNTIF(車両台帳!$AQ$57:$AQ$2056,CN$3&amp;"-"&amp;515&amp;"A"))</f>
        <v/>
      </c>
      <c r="CO13" s="565" t="str">
        <f>IF(COUNTA(車両台帳!$C$57:$C$2056)=0,"",COUNTIF(車両台帳!$AQ$57:$AQ$2056,CO$3&amp;"-"&amp;514&amp;"A")+COUNTIF(車両台帳!$AQ$57:$AQ$2056,CO$3&amp;"-"&amp;515&amp;"A"))</f>
        <v/>
      </c>
      <c r="CP13" s="565" t="str">
        <f>IF(COUNTA(車両台帳!$C$57:$C$2056)=0,"",COUNTIF(車両台帳!$AQ$57:$AQ$2056,CP$3&amp;"-"&amp;514&amp;"A")+COUNTIF(車両台帳!$AQ$57:$AQ$2056,CP$3&amp;"-"&amp;515&amp;"A"))</f>
        <v/>
      </c>
      <c r="CQ13" s="565" t="str">
        <f>IF(COUNTA(車両台帳!$C$57:$C$2056)=0,"",COUNTIF(車両台帳!$AQ$57:$AQ$2056,CQ$3&amp;"-"&amp;514&amp;"A")+COUNTIF(車両台帳!$AQ$57:$AQ$2056,CQ$3&amp;"-"&amp;515&amp;"A"))</f>
        <v/>
      </c>
      <c r="CR13" s="565" t="str">
        <f>IF(COUNTA(車両台帳!$C$57:$C$2056)=0,"",COUNTIF(車両台帳!$AQ$57:$AQ$2056,CR$3&amp;"-"&amp;514&amp;"A")+COUNTIF(車両台帳!$AQ$57:$AQ$2056,CR$3&amp;"-"&amp;515&amp;"A"))</f>
        <v/>
      </c>
      <c r="CS13" s="565" t="str">
        <f>IF(COUNTA(車両台帳!$C$57:$C$2056)=0,"",COUNTIF(車両台帳!$AQ$57:$AQ$2056,CS$3&amp;"-"&amp;514&amp;"A")+COUNTIF(車両台帳!$AQ$57:$AQ$2056,CS$3&amp;"-"&amp;515&amp;"A"))</f>
        <v/>
      </c>
      <c r="CT13" s="565" t="str">
        <f>IF(COUNTA(車両台帳!$C$57:$C$2056)=0,"",COUNTIF(車両台帳!$AQ$57:$AQ$2056,CT$3&amp;"-"&amp;514&amp;"A")+COUNTIF(車両台帳!$AQ$57:$AQ$2056,CT$3&amp;"-"&amp;515&amp;"A"))</f>
        <v/>
      </c>
      <c r="CU13" s="565" t="str">
        <f>IF(COUNTA(車両台帳!$C$57:$C$2056)=0,"",COUNTIF(車両台帳!$AQ$57:$AQ$2056,CU$3&amp;"-"&amp;514&amp;"A")+COUNTIF(車両台帳!$AQ$57:$AQ$2056,CU$3&amp;"-"&amp;515&amp;"A"))</f>
        <v/>
      </c>
      <c r="CV13" s="565" t="str">
        <f>IF(COUNTA(車両台帳!$C$57:$C$2056)=0,"",COUNTIF(車両台帳!$AQ$57:$AQ$2056,CV$3&amp;"-"&amp;514&amp;"A")+COUNTIF(車両台帳!$AQ$57:$AQ$2056,CV$3&amp;"-"&amp;515&amp;"A"))</f>
        <v/>
      </c>
      <c r="CW13" s="565" t="str">
        <f>IF(COUNTA(車両台帳!$C$57:$C$2056)=0,"",COUNTIF(車両台帳!$AQ$57:$AQ$2056,CW$3&amp;"-"&amp;514&amp;"A")+COUNTIF(車両台帳!$AQ$57:$AQ$2056,CW$3&amp;"-"&amp;515&amp;"A"))</f>
        <v/>
      </c>
      <c r="CX13" s="565" t="str">
        <f>IF(COUNTA(車両台帳!$C$57:$C$2056)=0,"",COUNTIF(車両台帳!$AQ$57:$AQ$2056,CX$3&amp;"-"&amp;514&amp;"A")+COUNTIF(車両台帳!$AQ$57:$AQ$2056,CX$3&amp;"-"&amp;515&amp;"A"))</f>
        <v/>
      </c>
      <c r="CY13" s="565" t="str">
        <f>IF(COUNTA(車両台帳!$C$57:$C$2056)=0,"",COUNTIF(車両台帳!$AQ$57:$AQ$2056,CY$3&amp;"-"&amp;514&amp;"A")+COUNTIF(車両台帳!$AQ$57:$AQ$2056,CY$3&amp;"-"&amp;515&amp;"A"))</f>
        <v/>
      </c>
      <c r="CZ13" s="565" t="str">
        <f>IF(COUNTA(車両台帳!$C$57:$C$2056)=0,"",COUNTIF(車両台帳!$AQ$57:$AQ$2056,CZ$3&amp;"-"&amp;514&amp;"A")+COUNTIF(車両台帳!$AQ$57:$AQ$2056,CZ$3&amp;"-"&amp;515&amp;"A"))</f>
        <v/>
      </c>
      <c r="DA13" s="565" t="str">
        <f>IF(COUNTA(車両台帳!$C$57:$C$2056)=0,"",COUNTIF(車両台帳!$AQ$57:$AQ$2056,DA$3&amp;"-"&amp;514&amp;"A")+COUNTIF(車両台帳!$AQ$57:$AQ$2056,DA$3&amp;"-"&amp;515&amp;"A"))</f>
        <v/>
      </c>
      <c r="DB13" s="565" t="str">
        <f>IF(COUNTA(車両台帳!$C$57:$C$2056)=0,"",COUNTIF(車両台帳!$AQ$57:$AQ$2056,DB$3&amp;"-"&amp;514&amp;"A")+COUNTIF(車両台帳!$AQ$57:$AQ$2056,DB$3&amp;"-"&amp;515&amp;"A"))</f>
        <v/>
      </c>
      <c r="DC13" s="565" t="str">
        <f>IF(COUNTA(車両台帳!$C$57:$C$2056)=0,"",COUNTIF(車両台帳!$AQ$57:$AQ$2056,DC$3&amp;"-"&amp;514&amp;"A")+COUNTIF(車両台帳!$AQ$57:$AQ$2056,DC$3&amp;"-"&amp;515&amp;"A"))</f>
        <v/>
      </c>
      <c r="DD13" s="565" t="str">
        <f>IF(COUNTA(車両台帳!$C$57:$C$2056)=0,"",COUNTIF(車両台帳!$AQ$57:$AQ$2056,DD$3&amp;"-"&amp;514&amp;"A")+COUNTIF(車両台帳!$AQ$57:$AQ$2056,DD$3&amp;"-"&amp;515&amp;"A"))</f>
        <v/>
      </c>
      <c r="DE13" s="565" t="str">
        <f>IF(COUNTA(車両台帳!$C$57:$C$2056)=0,"",COUNTIF(車両台帳!$AQ$57:$AQ$2056,DE$3&amp;"-"&amp;514&amp;"A")+COUNTIF(車両台帳!$AQ$57:$AQ$2056,DE$3&amp;"-"&amp;515&amp;"A"))</f>
        <v/>
      </c>
      <c r="DF13" s="565" t="str">
        <f>IF(COUNTA(車両台帳!$C$57:$C$2056)=0,"",COUNTIF(車両台帳!$AQ$57:$AQ$2056,DF$3&amp;"-"&amp;514&amp;"A")+COUNTIF(車両台帳!$AQ$57:$AQ$2056,DF$3&amp;"-"&amp;515&amp;"A"))</f>
        <v/>
      </c>
      <c r="DG13" s="565" t="str">
        <f>IF(COUNTA(車両台帳!$C$57:$C$2056)=0,"",COUNTIF(車両台帳!$AQ$57:$AQ$2056,DG$3&amp;"-"&amp;514&amp;"A")+COUNTIF(車両台帳!$AQ$57:$AQ$2056,DG$3&amp;"-"&amp;515&amp;"A"))</f>
        <v/>
      </c>
      <c r="DH13" s="565" t="str">
        <f>IF(COUNTA(車両台帳!$C$57:$C$2056)=0,"",COUNTIF(車両台帳!$AQ$57:$AQ$2056,DH$3&amp;"-"&amp;514&amp;"A")+COUNTIF(車両台帳!$AQ$57:$AQ$2056,DH$3&amp;"-"&amp;515&amp;"A"))</f>
        <v/>
      </c>
      <c r="DI13" s="565" t="str">
        <f>IF(COUNTA(車両台帳!$C$57:$C$2056)=0,"",COUNTIF(車両台帳!$AQ$57:$AQ$2056,DI$3&amp;"-"&amp;514&amp;"A")+COUNTIF(車両台帳!$AQ$57:$AQ$2056,DI$3&amp;"-"&amp;515&amp;"A"))</f>
        <v/>
      </c>
      <c r="DJ13" s="565" t="str">
        <f>IF(COUNTA(車両台帳!$C$57:$C$2056)=0,"",COUNTIF(車両台帳!$AQ$57:$AQ$2056,DJ$3&amp;"-"&amp;514&amp;"A")+COUNTIF(車両台帳!$AQ$57:$AQ$2056,DJ$3&amp;"-"&amp;515&amp;"A"))</f>
        <v/>
      </c>
      <c r="DK13" s="565" t="str">
        <f>IF(COUNTA(車両台帳!$C$57:$C$2056)=0,"",COUNTIF(車両台帳!$AQ$57:$AQ$2056,DK$3&amp;"-"&amp;514&amp;"A")+COUNTIF(車両台帳!$AQ$57:$AQ$2056,DK$3&amp;"-"&amp;515&amp;"A"))</f>
        <v/>
      </c>
      <c r="DL13" s="565" t="str">
        <f>IF(COUNTA(車両台帳!$C$57:$C$2056)=0,"",COUNTIF(車両台帳!$AQ$57:$AQ$2056,DL$3&amp;"-"&amp;514&amp;"A")+COUNTIF(車両台帳!$AQ$57:$AQ$2056,DL$3&amp;"-"&amp;515&amp;"A"))</f>
        <v/>
      </c>
      <c r="DM13" s="565" t="str">
        <f>IF(COUNTA(車両台帳!$C$57:$C$2056)=0,"",COUNTIF(車両台帳!$AQ$57:$AQ$2056,DM$3&amp;"-"&amp;514&amp;"A")+COUNTIF(車両台帳!$AQ$57:$AQ$2056,DM$3&amp;"-"&amp;515&amp;"A"))</f>
        <v/>
      </c>
      <c r="DN13" s="565" t="str">
        <f>IF(COUNTA(車両台帳!$C$57:$C$2056)=0,"",COUNTIF(車両台帳!$AQ$57:$AQ$2056,DN$3&amp;"-"&amp;514&amp;"A")+COUNTIF(車両台帳!$AQ$57:$AQ$2056,DN$3&amp;"-"&amp;515&amp;"A"))</f>
        <v/>
      </c>
      <c r="DO13" s="565" t="str">
        <f>IF(COUNTA(車両台帳!$C$57:$C$2056)=0,"",COUNTIF(車両台帳!$AQ$57:$AQ$2056,DO$3&amp;"-"&amp;514&amp;"A")+COUNTIF(車両台帳!$AQ$57:$AQ$2056,DO$3&amp;"-"&amp;515&amp;"A"))</f>
        <v/>
      </c>
      <c r="DP13" s="565" t="str">
        <f>IF(COUNTA(車両台帳!$C$57:$C$2056)=0,"",COUNTIF(車両台帳!$AQ$57:$AQ$2056,DP$3&amp;"-"&amp;514&amp;"A")+COUNTIF(車両台帳!$AQ$57:$AQ$2056,DP$3&amp;"-"&amp;515&amp;"A"))</f>
        <v/>
      </c>
      <c r="DQ13" s="565" t="str">
        <f>IF(COUNTA(車両台帳!$C$57:$C$2056)=0,"",COUNTIF(車両台帳!$AQ$57:$AQ$2056,DQ$3&amp;"-"&amp;514&amp;"A")+COUNTIF(車両台帳!$AQ$57:$AQ$2056,DQ$3&amp;"-"&amp;515&amp;"A"))</f>
        <v/>
      </c>
      <c r="DR13" s="565" t="str">
        <f>IF(COUNTA(車両台帳!$C$57:$C$2056)=0,"",COUNTIF(車両台帳!$AQ$57:$AQ$2056,DR$3&amp;"-"&amp;514&amp;"A")+COUNTIF(車両台帳!$AQ$57:$AQ$2056,DR$3&amp;"-"&amp;515&amp;"A"))</f>
        <v/>
      </c>
      <c r="DS13" s="565" t="str">
        <f>IF(COUNTA(車両台帳!$C$57:$C$2056)=0,"",COUNTIF(車両台帳!$AQ$57:$AQ$2056,DS$3&amp;"-"&amp;514&amp;"A")+COUNTIF(車両台帳!$AQ$57:$AQ$2056,DS$3&amp;"-"&amp;515&amp;"A"))</f>
        <v/>
      </c>
      <c r="DT13" s="565" t="str">
        <f>IF(COUNTA(車両台帳!$C$57:$C$2056)=0,"",COUNTIF(車両台帳!$AQ$57:$AQ$2056,DT$3&amp;"-"&amp;514&amp;"A")+COUNTIF(車両台帳!$AQ$57:$AQ$2056,DT$3&amp;"-"&amp;515&amp;"A"))</f>
        <v/>
      </c>
      <c r="DU13" s="565" t="str">
        <f>IF(COUNTA(車両台帳!$C$57:$C$2056)=0,"",COUNTIF(車両台帳!$AQ$57:$AQ$2056,DU$3&amp;"-"&amp;514&amp;"A")+COUNTIF(車両台帳!$AQ$57:$AQ$2056,DU$3&amp;"-"&amp;515&amp;"A"))</f>
        <v/>
      </c>
      <c r="DV13" s="565" t="str">
        <f>IF(COUNTA(車両台帳!$C$57:$C$2056)=0,"",COUNTIF(車両台帳!$AQ$57:$AQ$2056,DV$3&amp;"-"&amp;514&amp;"A")+COUNTIF(車両台帳!$AQ$57:$AQ$2056,DV$3&amp;"-"&amp;515&amp;"A"))</f>
        <v/>
      </c>
      <c r="DW13" s="565" t="str">
        <f>IF(COUNTA(車両台帳!$C$57:$C$2056)=0,"",COUNTIF(車両台帳!$AQ$57:$AQ$2056,DW$3&amp;"-"&amp;514&amp;"A")+COUNTIF(車両台帳!$AQ$57:$AQ$2056,DW$3&amp;"-"&amp;515&amp;"A"))</f>
        <v/>
      </c>
      <c r="DX13" s="565" t="str">
        <f>IF(COUNTA(車両台帳!$C$57:$C$2056)=0,"",COUNTIF(車両台帳!$AQ$57:$AQ$2056,DX$3&amp;"-"&amp;514&amp;"A")+COUNTIF(車両台帳!$AQ$57:$AQ$2056,DX$3&amp;"-"&amp;515&amp;"A"))</f>
        <v/>
      </c>
      <c r="DY13" s="565" t="str">
        <f>IF(COUNTA(車両台帳!$C$57:$C$2056)=0,"",COUNTIF(車両台帳!$AQ$57:$AQ$2056,DY$3&amp;"-"&amp;514&amp;"A")+COUNTIF(車両台帳!$AQ$57:$AQ$2056,DY$3&amp;"-"&amp;515&amp;"A"))</f>
        <v/>
      </c>
      <c r="DZ13" s="565" t="str">
        <f>IF(COUNTA(車両台帳!$C$57:$C$2056)=0,"",COUNTIF(車両台帳!$AQ$57:$AQ$2056,DZ$3&amp;"-"&amp;514&amp;"A")+COUNTIF(車両台帳!$AQ$57:$AQ$2056,DZ$3&amp;"-"&amp;515&amp;"A"))</f>
        <v/>
      </c>
      <c r="EA13" s="565" t="str">
        <f>IF(COUNTA(車両台帳!$C$57:$C$2056)=0,"",COUNTIF(車両台帳!$AQ$57:$AQ$2056,EA$3&amp;"-"&amp;514&amp;"A")+COUNTIF(車両台帳!$AQ$57:$AQ$2056,EA$3&amp;"-"&amp;515&amp;"A"))</f>
        <v/>
      </c>
      <c r="EB13" s="565" t="str">
        <f>IF(COUNTA(車両台帳!$C$57:$C$2056)=0,"",COUNTIF(車両台帳!$AQ$57:$AQ$2056,EB$3&amp;"-"&amp;514&amp;"A")+COUNTIF(車両台帳!$AQ$57:$AQ$2056,EB$3&amp;"-"&amp;515&amp;"A"))</f>
        <v/>
      </c>
      <c r="EC13" s="565" t="str">
        <f>IF(COUNTA(車両台帳!$C$57:$C$2056)=0,"",COUNTIF(車両台帳!$AQ$57:$AQ$2056,EC$3&amp;"-"&amp;514&amp;"A")+COUNTIF(車両台帳!$AQ$57:$AQ$2056,EC$3&amp;"-"&amp;515&amp;"A"))</f>
        <v/>
      </c>
      <c r="ED13" s="565" t="str">
        <f>IF(COUNTA(車両台帳!$C$57:$C$2056)=0,"",COUNTIF(車両台帳!$AQ$57:$AQ$2056,ED$3&amp;"-"&amp;514&amp;"A")+COUNTIF(車両台帳!$AQ$57:$AQ$2056,ED$3&amp;"-"&amp;515&amp;"A"))</f>
        <v/>
      </c>
      <c r="EE13" s="565" t="str">
        <f>IF(COUNTA(車両台帳!$C$57:$C$2056)=0,"",COUNTIF(車両台帳!$AQ$57:$AQ$2056,EE$3&amp;"-"&amp;514&amp;"A")+COUNTIF(車両台帳!$AQ$57:$AQ$2056,EE$3&amp;"-"&amp;515&amp;"A"))</f>
        <v/>
      </c>
      <c r="EF13" s="565" t="str">
        <f>IF(COUNTA(車両台帳!$C$57:$C$2056)=0,"",COUNTIF(車両台帳!$AQ$57:$AQ$2056,EF$3&amp;"-"&amp;514&amp;"A")+COUNTIF(車両台帳!$AQ$57:$AQ$2056,EF$3&amp;"-"&amp;515&amp;"A"))</f>
        <v/>
      </c>
      <c r="EG13" s="565" t="str">
        <f>IF(COUNTA(車両台帳!$C$57:$C$2056)=0,"",COUNTIF(車両台帳!$AQ$57:$AQ$2056,EG$3&amp;"-"&amp;514&amp;"A")+COUNTIF(車両台帳!$AQ$57:$AQ$2056,EG$3&amp;"-"&amp;515&amp;"A"))</f>
        <v/>
      </c>
      <c r="EH13" s="565" t="str">
        <f>IF(COUNTA(車両台帳!$C$57:$C$2056)=0,"",COUNTIF(車両台帳!$AQ$57:$AQ$2056,EH$3&amp;"-"&amp;514&amp;"A")+COUNTIF(車両台帳!$AQ$57:$AQ$2056,EH$3&amp;"-"&amp;515&amp;"A"))</f>
        <v/>
      </c>
      <c r="EI13" s="565" t="str">
        <f>IF(COUNTA(車両台帳!$C$57:$C$2056)=0,"",COUNTIF(車両台帳!$AQ$57:$AQ$2056,EI$3&amp;"-"&amp;514&amp;"A")+COUNTIF(車両台帳!$AQ$57:$AQ$2056,EI$3&amp;"-"&amp;515&amp;"A"))</f>
        <v/>
      </c>
      <c r="EJ13" s="565" t="str">
        <f>IF(COUNTA(車両台帳!$C$57:$C$2056)=0,"",COUNTIF(車両台帳!$AQ$57:$AQ$2056,EJ$3&amp;"-"&amp;514&amp;"A")+COUNTIF(車両台帳!$AQ$57:$AQ$2056,EJ$3&amp;"-"&amp;515&amp;"A"))</f>
        <v/>
      </c>
      <c r="EK13" s="565" t="str">
        <f>IF(COUNTA(車両台帳!$C$57:$C$2056)=0,"",COUNTIF(車両台帳!$AQ$57:$AQ$2056,EK$3&amp;"-"&amp;514&amp;"A")+COUNTIF(車両台帳!$AQ$57:$AQ$2056,EK$3&amp;"-"&amp;515&amp;"A"))</f>
        <v/>
      </c>
      <c r="EL13" s="565" t="str">
        <f>IF(COUNTA(車両台帳!$C$57:$C$2056)=0,"",COUNTIF(車両台帳!$AQ$57:$AQ$2056,EL$3&amp;"-"&amp;514&amp;"A")+COUNTIF(車両台帳!$AQ$57:$AQ$2056,EL$3&amp;"-"&amp;515&amp;"A"))</f>
        <v/>
      </c>
      <c r="EM13" s="565" t="str">
        <f>IF(COUNTA(車両台帳!$C$57:$C$2056)=0,"",COUNTIF(車両台帳!$AQ$57:$AQ$2056,EM$3&amp;"-"&amp;514&amp;"A")+COUNTIF(車両台帳!$AQ$57:$AQ$2056,EM$3&amp;"-"&amp;515&amp;"A"))</f>
        <v/>
      </c>
      <c r="EN13" s="565" t="str">
        <f>IF(COUNTA(車両台帳!$C$57:$C$2056)=0,"",COUNTIF(車両台帳!$AQ$57:$AQ$2056,EN$3&amp;"-"&amp;514&amp;"A")+COUNTIF(車両台帳!$AQ$57:$AQ$2056,EN$3&amp;"-"&amp;515&amp;"A"))</f>
        <v/>
      </c>
      <c r="EO13" s="565" t="str">
        <f>IF(COUNTA(車両台帳!$C$57:$C$2056)=0,"",COUNTIF(車両台帳!$AQ$57:$AQ$2056,EO$3&amp;"-"&amp;514&amp;"A")+COUNTIF(車両台帳!$AQ$57:$AQ$2056,EO$3&amp;"-"&amp;515&amp;"A"))</f>
        <v/>
      </c>
      <c r="EP13" s="565" t="str">
        <f>IF(COUNTA(車両台帳!$C$57:$C$2056)=0,"",COUNTIF(車両台帳!$AQ$57:$AQ$2056,EP$3&amp;"-"&amp;514&amp;"A")+COUNTIF(車両台帳!$AQ$57:$AQ$2056,EP$3&amp;"-"&amp;515&amp;"A"))</f>
        <v/>
      </c>
      <c r="EQ13" s="565" t="str">
        <f>IF(COUNTA(車両台帳!$C$57:$C$2056)=0,"",COUNTIF(車両台帳!$AQ$57:$AQ$2056,EQ$3&amp;"-"&amp;514&amp;"A")+COUNTIF(車両台帳!$AQ$57:$AQ$2056,EQ$3&amp;"-"&amp;515&amp;"A"))</f>
        <v/>
      </c>
      <c r="ER13" s="565" t="str">
        <f>IF(COUNTA(車両台帳!$C$57:$C$2056)=0,"",COUNTIF(車両台帳!$AQ$57:$AQ$2056,ER$3&amp;"-"&amp;514&amp;"A")+COUNTIF(車両台帳!$AQ$57:$AQ$2056,ER$3&amp;"-"&amp;515&amp;"A"))</f>
        <v/>
      </c>
      <c r="ES13" s="565" t="str">
        <f>IF(COUNTA(車両台帳!$C$57:$C$2056)=0,"",COUNTIF(車両台帳!$AQ$57:$AQ$2056,ES$3&amp;"-"&amp;514&amp;"A")+COUNTIF(車両台帳!$AQ$57:$AQ$2056,ES$3&amp;"-"&amp;515&amp;"A"))</f>
        <v/>
      </c>
      <c r="ET13" s="565" t="str">
        <f>IF(COUNTA(車両台帳!$C$57:$C$2056)=0,"",COUNTIF(車両台帳!$AQ$57:$AQ$2056,ET$3&amp;"-"&amp;514&amp;"A")+COUNTIF(車両台帳!$AQ$57:$AQ$2056,ET$3&amp;"-"&amp;515&amp;"A"))</f>
        <v/>
      </c>
      <c r="EU13" s="565" t="str">
        <f>IF(COUNTA(車両台帳!$C$57:$C$2056)=0,"",COUNTIF(車両台帳!$AQ$57:$AQ$2056,EU$3&amp;"-"&amp;514&amp;"A")+COUNTIF(車両台帳!$AQ$57:$AQ$2056,EU$3&amp;"-"&amp;515&amp;"A"))</f>
        <v/>
      </c>
      <c r="EV13" s="565" t="str">
        <f>IF(COUNTA(車両台帳!$C$57:$C$2056)=0,"",COUNTIF(車両台帳!$AQ$57:$AQ$2056,EV$3&amp;"-"&amp;514&amp;"A")+COUNTIF(車両台帳!$AQ$57:$AQ$2056,EV$3&amp;"-"&amp;515&amp;"A"))</f>
        <v/>
      </c>
      <c r="EW13" s="565" t="str">
        <f>IF(COUNTA(車両台帳!$C$57:$C$2056)=0,"",COUNTIF(車両台帳!$AQ$57:$AQ$2056,EW$3&amp;"-"&amp;514&amp;"A")+COUNTIF(車両台帳!$AQ$57:$AQ$2056,EW$3&amp;"-"&amp;515&amp;"A"))</f>
        <v/>
      </c>
      <c r="EX13" s="565" t="str">
        <f>IF(COUNTA(車両台帳!$C$57:$C$2056)=0,"",COUNTIF(車両台帳!$AQ$57:$AQ$2056,EX$3&amp;"-"&amp;514&amp;"A")+COUNTIF(車両台帳!$AQ$57:$AQ$2056,EX$3&amp;"-"&amp;515&amp;"A"))</f>
        <v/>
      </c>
      <c r="EY13" s="565" t="str">
        <f>IF(COUNTA(車両台帳!$C$57:$C$2056)=0,"",COUNTIF(車両台帳!$AQ$57:$AQ$2056,EY$3&amp;"-"&amp;514&amp;"A")+COUNTIF(車両台帳!$AQ$57:$AQ$2056,EY$3&amp;"-"&amp;515&amp;"A"))</f>
        <v/>
      </c>
      <c r="EZ13" s="565" t="str">
        <f>IF(COUNTA(車両台帳!$C$57:$C$2056)=0,"",COUNTIF(車両台帳!$AQ$57:$AQ$2056,EZ$3&amp;"-"&amp;514&amp;"A")+COUNTIF(車両台帳!$AQ$57:$AQ$2056,EZ$3&amp;"-"&amp;515&amp;"A"))</f>
        <v/>
      </c>
      <c r="FA13" s="565" t="str">
        <f>IF(COUNTA(車両台帳!$C$57:$C$2056)=0,"",COUNTIF(車両台帳!$AQ$57:$AQ$2056,FA$3&amp;"-"&amp;514&amp;"A")+COUNTIF(車両台帳!$AQ$57:$AQ$2056,FA$3&amp;"-"&amp;515&amp;"A"))</f>
        <v/>
      </c>
      <c r="FB13" s="565" t="str">
        <f>IF(COUNTA(車両台帳!$C$57:$C$2056)=0,"",COUNTIF(車両台帳!$AQ$57:$AQ$2056,FB$3&amp;"-"&amp;514&amp;"A")+COUNTIF(車両台帳!$AQ$57:$AQ$2056,FB$3&amp;"-"&amp;515&amp;"A"))</f>
        <v/>
      </c>
      <c r="FC13" s="565" t="str">
        <f>IF(COUNTA(車両台帳!$C$57:$C$2056)=0,"",COUNTIF(車両台帳!$AQ$57:$AQ$2056,FC$3&amp;"-"&amp;514&amp;"A")+COUNTIF(車両台帳!$AQ$57:$AQ$2056,FC$3&amp;"-"&amp;515&amp;"A"))</f>
        <v/>
      </c>
      <c r="FD13" s="565" t="str">
        <f>IF(COUNTA(車両台帳!$C$57:$C$2056)=0,"",COUNTIF(車両台帳!$AQ$57:$AQ$2056,FD$3&amp;"-"&amp;514&amp;"A")+COUNTIF(車両台帳!$AQ$57:$AQ$2056,FD$3&amp;"-"&amp;515&amp;"A"))</f>
        <v/>
      </c>
      <c r="FE13" s="565" t="str">
        <f>IF(COUNTA(車両台帳!$C$57:$C$2056)=0,"",COUNTIF(車両台帳!$AQ$57:$AQ$2056,FE$3&amp;"-"&amp;514&amp;"A")+COUNTIF(車両台帳!$AQ$57:$AQ$2056,FE$3&amp;"-"&amp;515&amp;"A"))</f>
        <v/>
      </c>
      <c r="FF13" s="565" t="str">
        <f>IF(COUNTA(車両台帳!$C$57:$C$2056)=0,"",COUNTIF(車両台帳!$AQ$57:$AQ$2056,FF$3&amp;"-"&amp;514&amp;"A")+COUNTIF(車両台帳!$AQ$57:$AQ$2056,FF$3&amp;"-"&amp;515&amp;"A"))</f>
        <v/>
      </c>
      <c r="FG13" s="565" t="str">
        <f>IF(COUNTA(車両台帳!$C$57:$C$2056)=0,"",COUNTIF(車両台帳!$AQ$57:$AQ$2056,FG$3&amp;"-"&amp;514&amp;"A")+COUNTIF(車両台帳!$AQ$57:$AQ$2056,FG$3&amp;"-"&amp;515&amp;"A"))</f>
        <v/>
      </c>
      <c r="FH13" s="565" t="str">
        <f>IF(COUNTA(車両台帳!$C$57:$C$2056)=0,"",COUNTIF(車両台帳!$AQ$57:$AQ$2056,FH$3&amp;"-"&amp;514&amp;"A")+COUNTIF(車両台帳!$AQ$57:$AQ$2056,FH$3&amp;"-"&amp;515&amp;"A"))</f>
        <v/>
      </c>
      <c r="FI13" s="565" t="str">
        <f>IF(COUNTA(車両台帳!$C$57:$C$2056)=0,"",COUNTIF(車両台帳!$AQ$57:$AQ$2056,FI$3&amp;"-"&amp;514&amp;"A")+COUNTIF(車両台帳!$AQ$57:$AQ$2056,FI$3&amp;"-"&amp;515&amp;"A"))</f>
        <v/>
      </c>
      <c r="FJ13" s="565" t="str">
        <f>IF(COUNTA(車両台帳!$C$57:$C$2056)=0,"",COUNTIF(車両台帳!$AQ$57:$AQ$2056,FJ$3&amp;"-"&amp;514&amp;"A")+COUNTIF(車両台帳!$AQ$57:$AQ$2056,FJ$3&amp;"-"&amp;515&amp;"A"))</f>
        <v/>
      </c>
      <c r="FK13" s="565" t="str">
        <f>IF(COUNTA(車両台帳!$C$57:$C$2056)=0,"",COUNTIF(車両台帳!$AQ$57:$AQ$2056,FK$3&amp;"-"&amp;514&amp;"A")+COUNTIF(車両台帳!$AQ$57:$AQ$2056,FK$3&amp;"-"&amp;515&amp;"A"))</f>
        <v/>
      </c>
      <c r="FL13" s="565" t="str">
        <f>IF(COUNTA(車両台帳!$C$57:$C$2056)=0,"",COUNTIF(車両台帳!$AQ$57:$AQ$2056,FL$3&amp;"-"&amp;514&amp;"A")+COUNTIF(車両台帳!$AQ$57:$AQ$2056,FL$3&amp;"-"&amp;515&amp;"A"))</f>
        <v/>
      </c>
      <c r="FM13" s="565" t="str">
        <f>IF(COUNTA(車両台帳!$C$57:$C$2056)=0,"",COUNTIF(車両台帳!$AQ$57:$AQ$2056,FM$3&amp;"-"&amp;514&amp;"A")+COUNTIF(車両台帳!$AQ$57:$AQ$2056,FM$3&amp;"-"&amp;515&amp;"A"))</f>
        <v/>
      </c>
      <c r="FN13" s="565" t="str">
        <f>IF(COUNTA(車両台帳!$C$57:$C$2056)=0,"",COUNTIF(車両台帳!$AQ$57:$AQ$2056,FN$3&amp;"-"&amp;514&amp;"A")+COUNTIF(車両台帳!$AQ$57:$AQ$2056,FN$3&amp;"-"&amp;515&amp;"A"))</f>
        <v/>
      </c>
      <c r="FO13" s="565" t="str">
        <f>IF(COUNTA(車両台帳!$C$57:$C$2056)=0,"",COUNTIF(車両台帳!$AQ$57:$AQ$2056,FO$3&amp;"-"&amp;514&amp;"A")+COUNTIF(車両台帳!$AQ$57:$AQ$2056,FO$3&amp;"-"&amp;515&amp;"A"))</f>
        <v/>
      </c>
      <c r="FP13" s="565" t="str">
        <f>IF(COUNTA(車両台帳!$C$57:$C$2056)=0,"",COUNTIF(車両台帳!$AQ$57:$AQ$2056,FP$3&amp;"-"&amp;514&amp;"A")+COUNTIF(車両台帳!$AQ$57:$AQ$2056,FP$3&amp;"-"&amp;515&amp;"A"))</f>
        <v/>
      </c>
      <c r="FQ13" s="565" t="str">
        <f>IF(COUNTA(車両台帳!$C$57:$C$2056)=0,"",COUNTIF(車両台帳!$AQ$57:$AQ$2056,FQ$3&amp;"-"&amp;514&amp;"A")+COUNTIF(車両台帳!$AQ$57:$AQ$2056,FQ$3&amp;"-"&amp;515&amp;"A"))</f>
        <v/>
      </c>
      <c r="FR13" s="565" t="str">
        <f>IF(COUNTA(車両台帳!$C$57:$C$2056)=0,"",COUNTIF(車両台帳!$AQ$57:$AQ$2056,FR$3&amp;"-"&amp;514&amp;"A")+COUNTIF(車両台帳!$AQ$57:$AQ$2056,FR$3&amp;"-"&amp;515&amp;"A"))</f>
        <v/>
      </c>
      <c r="FS13" s="565" t="str">
        <f>IF(COUNTA(車両台帳!$C$57:$C$2056)=0,"",COUNTIF(車両台帳!$AQ$57:$AQ$2056,FS$3&amp;"-"&amp;514&amp;"A")+COUNTIF(車両台帳!$AQ$57:$AQ$2056,FS$3&amp;"-"&amp;515&amp;"A"))</f>
        <v/>
      </c>
      <c r="FT13" s="565" t="str">
        <f>IF(COUNTA(車両台帳!$C$57:$C$2056)=0,"",COUNTIF(車両台帳!$AQ$57:$AQ$2056,FT$3&amp;"-"&amp;514&amp;"A")+COUNTIF(車両台帳!$AQ$57:$AQ$2056,FT$3&amp;"-"&amp;515&amp;"A"))</f>
        <v/>
      </c>
      <c r="FU13" s="565" t="str">
        <f>IF(COUNTA(車両台帳!$C$57:$C$2056)=0,"",COUNTIF(車両台帳!$AQ$57:$AQ$2056,FU$3&amp;"-"&amp;514&amp;"A")+COUNTIF(車両台帳!$AQ$57:$AQ$2056,FU$3&amp;"-"&amp;515&amp;"A"))</f>
        <v/>
      </c>
      <c r="FV13" s="565" t="str">
        <f>IF(COUNTA(車両台帳!$C$57:$C$2056)=0,"",COUNTIF(車両台帳!$AQ$57:$AQ$2056,FV$3&amp;"-"&amp;514&amp;"A")+COUNTIF(車両台帳!$AQ$57:$AQ$2056,FV$3&amp;"-"&amp;515&amp;"A"))</f>
        <v/>
      </c>
      <c r="FW13" s="565" t="str">
        <f>IF(COUNTA(車両台帳!$C$57:$C$2056)=0,"",COUNTIF(車両台帳!$AQ$57:$AQ$2056,FW$3&amp;"-"&amp;514&amp;"A")+COUNTIF(車両台帳!$AQ$57:$AQ$2056,FW$3&amp;"-"&amp;515&amp;"A"))</f>
        <v/>
      </c>
      <c r="FX13" s="565" t="str">
        <f>IF(COUNTA(車両台帳!$C$57:$C$2056)=0,"",COUNTIF(車両台帳!$AQ$57:$AQ$2056,FX$3&amp;"-"&amp;514&amp;"A")+COUNTIF(車両台帳!$AQ$57:$AQ$2056,FX$3&amp;"-"&amp;515&amp;"A"))</f>
        <v/>
      </c>
      <c r="FY13" s="565" t="str">
        <f>IF(COUNTA(車両台帳!$C$57:$C$2056)=0,"",COUNTIF(車両台帳!$AQ$57:$AQ$2056,FY$3&amp;"-"&amp;514&amp;"A")+COUNTIF(車両台帳!$AQ$57:$AQ$2056,FY$3&amp;"-"&amp;515&amp;"A"))</f>
        <v/>
      </c>
      <c r="FZ13" s="565" t="str">
        <f>IF(COUNTA(車両台帳!$C$57:$C$2056)=0,"",COUNTIF(車両台帳!$AQ$57:$AQ$2056,FZ$3&amp;"-"&amp;514&amp;"A")+COUNTIF(車両台帳!$AQ$57:$AQ$2056,FZ$3&amp;"-"&amp;515&amp;"A"))</f>
        <v/>
      </c>
      <c r="GA13" s="565" t="str">
        <f>IF(COUNTA(車両台帳!$C$57:$C$2056)=0,"",COUNTIF(車両台帳!$AQ$57:$AQ$2056,GA$3&amp;"-"&amp;514&amp;"A")+COUNTIF(車両台帳!$AQ$57:$AQ$2056,GA$3&amp;"-"&amp;515&amp;"A"))</f>
        <v/>
      </c>
      <c r="GB13" s="565" t="str">
        <f>IF(COUNTA(車両台帳!$C$57:$C$2056)=0,"",COUNTIF(車両台帳!$AQ$57:$AQ$2056,GB$3&amp;"-"&amp;514&amp;"A")+COUNTIF(車両台帳!$AQ$57:$AQ$2056,GB$3&amp;"-"&amp;515&amp;"A"))</f>
        <v/>
      </c>
      <c r="GC13" s="565" t="str">
        <f>IF(COUNTA(車両台帳!$C$57:$C$2056)=0,"",COUNTIF(車両台帳!$AQ$57:$AQ$2056,GC$3&amp;"-"&amp;514&amp;"A")+COUNTIF(車両台帳!$AQ$57:$AQ$2056,GC$3&amp;"-"&amp;515&amp;"A"))</f>
        <v/>
      </c>
      <c r="GD13" s="565" t="str">
        <f>IF(COUNTA(車両台帳!$C$57:$C$2056)=0,"",COUNTIF(車両台帳!$AQ$57:$AQ$2056,GD$3&amp;"-"&amp;514&amp;"A")+COUNTIF(車両台帳!$AQ$57:$AQ$2056,GD$3&amp;"-"&amp;515&amp;"A"))</f>
        <v/>
      </c>
      <c r="GE13" s="565" t="str">
        <f>IF(COUNTA(車両台帳!$C$57:$C$2056)=0,"",COUNTIF(車両台帳!$AQ$57:$AQ$2056,GE$3&amp;"-"&amp;514&amp;"A")+COUNTIF(車両台帳!$AQ$57:$AQ$2056,GE$3&amp;"-"&amp;515&amp;"A"))</f>
        <v/>
      </c>
      <c r="GF13" s="565" t="str">
        <f>IF(COUNTA(車両台帳!$C$57:$C$2056)=0,"",COUNTIF(車両台帳!$AQ$57:$AQ$2056,GF$3&amp;"-"&amp;514&amp;"A")+COUNTIF(車両台帳!$AQ$57:$AQ$2056,GF$3&amp;"-"&amp;515&amp;"A"))</f>
        <v/>
      </c>
      <c r="GG13" s="565" t="str">
        <f>IF(COUNTA(車両台帳!$C$57:$C$2056)=0,"",COUNTIF(車両台帳!$AQ$57:$AQ$2056,GG$3&amp;"-"&amp;514&amp;"A")+COUNTIF(車両台帳!$AQ$57:$AQ$2056,GG$3&amp;"-"&amp;515&amp;"A"))</f>
        <v/>
      </c>
      <c r="GH13" s="565" t="str">
        <f>IF(COUNTA(車両台帳!$C$57:$C$2056)=0,"",COUNTIF(車両台帳!$AQ$57:$AQ$2056,GH$3&amp;"-"&amp;514&amp;"A")+COUNTIF(車両台帳!$AQ$57:$AQ$2056,GH$3&amp;"-"&amp;515&amp;"A"))</f>
        <v/>
      </c>
      <c r="GI13" s="565" t="str">
        <f>IF(COUNTA(車両台帳!$C$57:$C$2056)=0,"",COUNTIF(車両台帳!$AQ$57:$AQ$2056,GI$3&amp;"-"&amp;514&amp;"A")+COUNTIF(車両台帳!$AQ$57:$AQ$2056,GI$3&amp;"-"&amp;515&amp;"A"))</f>
        <v/>
      </c>
      <c r="GJ13" s="565" t="str">
        <f>IF(COUNTA(車両台帳!$C$57:$C$2056)=0,"",COUNTIF(車両台帳!$AQ$57:$AQ$2056,GJ$3&amp;"-"&amp;514&amp;"A")+COUNTIF(車両台帳!$AQ$57:$AQ$2056,GJ$3&amp;"-"&amp;515&amp;"A"))</f>
        <v/>
      </c>
      <c r="GK13" s="565" t="str">
        <f>IF(COUNTA(車両台帳!$C$57:$C$2056)=0,"",COUNTIF(車両台帳!$AQ$57:$AQ$2056,GK$3&amp;"-"&amp;514&amp;"A")+COUNTIF(車両台帳!$AQ$57:$AQ$2056,GK$3&amp;"-"&amp;515&amp;"A"))</f>
        <v/>
      </c>
      <c r="GL13" s="565" t="str">
        <f>IF(COUNTA(車両台帳!$C$57:$C$2056)=0,"",COUNTIF(車両台帳!$AQ$57:$AQ$2056,GL$3&amp;"-"&amp;514&amp;"A")+COUNTIF(車両台帳!$AQ$57:$AQ$2056,GL$3&amp;"-"&amp;515&amp;"A"))</f>
        <v/>
      </c>
      <c r="GM13" s="565" t="str">
        <f>IF(COUNTA(車両台帳!$C$57:$C$2056)=0,"",COUNTIF(車両台帳!$AQ$57:$AQ$2056,GM$3&amp;"-"&amp;514&amp;"A")+COUNTIF(車両台帳!$AQ$57:$AQ$2056,GM$3&amp;"-"&amp;515&amp;"A"))</f>
        <v/>
      </c>
      <c r="GN13" s="565" t="str">
        <f>IF(COUNTA(車両台帳!$C$57:$C$2056)=0,"",COUNTIF(車両台帳!$AQ$57:$AQ$2056,GN$3&amp;"-"&amp;514&amp;"A")+COUNTIF(車両台帳!$AQ$57:$AQ$2056,GN$3&amp;"-"&amp;515&amp;"A"))</f>
        <v/>
      </c>
      <c r="GO13" s="565" t="str">
        <f>IF(COUNTA(車両台帳!$C$57:$C$2056)=0,"",COUNTIF(車両台帳!$AQ$57:$AQ$2056,GO$3&amp;"-"&amp;514&amp;"A")+COUNTIF(車両台帳!$AQ$57:$AQ$2056,GO$3&amp;"-"&amp;515&amp;"A"))</f>
        <v/>
      </c>
      <c r="GP13" s="565" t="str">
        <f>IF(COUNTA(車両台帳!$C$57:$C$2056)=0,"",COUNTIF(車両台帳!$AQ$57:$AQ$2056,GP$3&amp;"-"&amp;514&amp;"A")+COUNTIF(車両台帳!$AQ$57:$AQ$2056,GP$3&amp;"-"&amp;515&amp;"A"))</f>
        <v/>
      </c>
      <c r="GQ13" s="565" t="str">
        <f>IF(COUNTA(車両台帳!$C$57:$C$2056)=0,"",COUNTIF(車両台帳!$AQ$57:$AQ$2056,GQ$3&amp;"-"&amp;514&amp;"A")+COUNTIF(車両台帳!$AQ$57:$AQ$2056,GQ$3&amp;"-"&amp;515&amp;"A"))</f>
        <v/>
      </c>
      <c r="GR13" s="565" t="str">
        <f>IF(COUNTA(車両台帳!$C$57:$C$2056)=0,"",COUNTIF(車両台帳!$AQ$57:$AQ$2056,GR$3&amp;"-"&amp;514&amp;"A")+COUNTIF(車両台帳!$AQ$57:$AQ$2056,GR$3&amp;"-"&amp;515&amp;"A"))</f>
        <v/>
      </c>
      <c r="GS13" s="565" t="str">
        <f>IF(COUNTA(車両台帳!$C$57:$C$2056)=0,"",COUNTIF(車両台帳!$AQ$57:$AQ$2056,GS$3&amp;"-"&amp;514&amp;"A")+COUNTIF(車両台帳!$AQ$57:$AQ$2056,GS$3&amp;"-"&amp;515&amp;"A"))</f>
        <v/>
      </c>
      <c r="GT13" s="565" t="str">
        <f>IF(COUNTA(車両台帳!$C$57:$C$2056)=0,"",COUNTIF(車両台帳!$AQ$57:$AQ$2056,GT$3&amp;"-"&amp;514&amp;"A")+COUNTIF(車両台帳!$AQ$57:$AQ$2056,GT$3&amp;"-"&amp;515&amp;"A"))</f>
        <v/>
      </c>
      <c r="GU13" s="566" t="str">
        <f>IF(COUNTA(車両台帳!$C$57:$C$2056)=0,"",COUNTIF(車両台帳!$AQ$57:$AQ$2056,GU$3&amp;"-"&amp;514&amp;"A")+COUNTIF(車両台帳!$AQ$57:$AQ$2056,GU$3&amp;"-"&amp;515&amp;"A"))</f>
        <v/>
      </c>
    </row>
    <row r="14" spans="1:203" s="7" customFormat="1" ht="29.25" customHeight="1">
      <c r="A14" s="1087" t="s">
        <v>46</v>
      </c>
      <c r="B14" s="551" t="s">
        <v>38</v>
      </c>
      <c r="C14" s="558" t="str">
        <f>IF(COUNTA(車両台帳!$C$57:$C$2056)=0,"",SUM(D14:GU14))</f>
        <v/>
      </c>
      <c r="D14" s="559" t="str">
        <f>IF(COUNTA(車両台帳!$C$57:$C$2056)=0,"",COUNTIF(車両台帳!$AQ$57:$AQ$2056,D$3&amp;"-"&amp;521&amp;"A"))</f>
        <v/>
      </c>
      <c r="E14" s="559" t="str">
        <f>IF(COUNTA(車両台帳!$C$57:$C$2056)=0,"",COUNTIF(車両台帳!$AQ$57:$AQ$2056,E$3&amp;"-"&amp;521&amp;"A"))</f>
        <v/>
      </c>
      <c r="F14" s="559" t="str">
        <f>IF(COUNTA(車両台帳!$C$57:$C$2056)=0,"",COUNTIF(車両台帳!$AQ$57:$AQ$2056,F$3&amp;"-"&amp;521&amp;"A"))</f>
        <v/>
      </c>
      <c r="G14" s="559" t="str">
        <f>IF(COUNTA(車両台帳!$C$57:$C$2056)=0,"",COUNTIF(車両台帳!$AQ$57:$AQ$2056,G$3&amp;"-"&amp;521&amp;"A"))</f>
        <v/>
      </c>
      <c r="H14" s="559" t="str">
        <f>IF(COUNTA(車両台帳!$C$57:$C$2056)=0,"",COUNTIF(車両台帳!$AQ$57:$AQ$2056,H$3&amp;"-"&amp;521&amp;"A"))</f>
        <v/>
      </c>
      <c r="I14" s="559" t="str">
        <f>IF(COUNTA(車両台帳!$C$57:$C$2056)=0,"",COUNTIF(車両台帳!$AQ$57:$AQ$2056,I$3&amp;"-"&amp;521&amp;"A"))</f>
        <v/>
      </c>
      <c r="J14" s="559" t="str">
        <f>IF(COUNTA(車両台帳!$C$57:$C$2056)=0,"",COUNTIF(車両台帳!$AQ$57:$AQ$2056,J$3&amp;"-"&amp;521&amp;"A"))</f>
        <v/>
      </c>
      <c r="K14" s="559" t="str">
        <f>IF(COUNTA(車両台帳!$C$57:$C$2056)=0,"",COUNTIF(車両台帳!$AQ$57:$AQ$2056,K$3&amp;"-"&amp;521&amp;"A"))</f>
        <v/>
      </c>
      <c r="L14" s="559" t="str">
        <f>IF(COUNTA(車両台帳!$C$57:$C$2056)=0,"",COUNTIF(車両台帳!$AQ$57:$AQ$2056,L$3&amp;"-"&amp;521&amp;"A"))</f>
        <v/>
      </c>
      <c r="M14" s="559" t="str">
        <f>IF(COUNTA(車両台帳!$C$57:$C$2056)=0,"",COUNTIF(車両台帳!$AQ$57:$AQ$2056,M$3&amp;"-"&amp;521&amp;"A"))</f>
        <v/>
      </c>
      <c r="N14" s="559" t="str">
        <f>IF(COUNTA(車両台帳!$C$57:$C$2056)=0,"",COUNTIF(車両台帳!$AQ$57:$AQ$2056,N$3&amp;"-"&amp;521&amp;"A"))</f>
        <v/>
      </c>
      <c r="O14" s="559" t="str">
        <f>IF(COUNTA(車両台帳!$C$57:$C$2056)=0,"",COUNTIF(車両台帳!$AQ$57:$AQ$2056,O$3&amp;"-"&amp;521&amp;"A"))</f>
        <v/>
      </c>
      <c r="P14" s="559" t="str">
        <f>IF(COUNTA(車両台帳!$C$57:$C$2056)=0,"",COUNTIF(車両台帳!$AQ$57:$AQ$2056,P$3&amp;"-"&amp;521&amp;"A"))</f>
        <v/>
      </c>
      <c r="Q14" s="559" t="str">
        <f>IF(COUNTA(車両台帳!$C$57:$C$2056)=0,"",COUNTIF(車両台帳!$AQ$57:$AQ$2056,Q$3&amp;"-"&amp;521&amp;"A"))</f>
        <v/>
      </c>
      <c r="R14" s="559" t="str">
        <f>IF(COUNTA(車両台帳!$C$57:$C$2056)=0,"",COUNTIF(車両台帳!$AQ$57:$AQ$2056,R$3&amp;"-"&amp;521&amp;"A"))</f>
        <v/>
      </c>
      <c r="S14" s="559" t="str">
        <f>IF(COUNTA(車両台帳!$C$57:$C$2056)=0,"",COUNTIF(車両台帳!$AQ$57:$AQ$2056,S$3&amp;"-"&amp;521&amp;"A"))</f>
        <v/>
      </c>
      <c r="T14" s="559" t="str">
        <f>IF(COUNTA(車両台帳!$C$57:$C$2056)=0,"",COUNTIF(車両台帳!$AQ$57:$AQ$2056,T$3&amp;"-"&amp;521&amp;"A"))</f>
        <v/>
      </c>
      <c r="U14" s="559" t="str">
        <f>IF(COUNTA(車両台帳!$C$57:$C$2056)=0,"",COUNTIF(車両台帳!$AQ$57:$AQ$2056,U$3&amp;"-"&amp;521&amp;"A"))</f>
        <v/>
      </c>
      <c r="V14" s="559" t="str">
        <f>IF(COUNTA(車両台帳!$C$57:$C$2056)=0,"",COUNTIF(車両台帳!$AQ$57:$AQ$2056,V$3&amp;"-"&amp;521&amp;"A"))</f>
        <v/>
      </c>
      <c r="W14" s="559" t="str">
        <f>IF(COUNTA(車両台帳!$C$57:$C$2056)=0,"",COUNTIF(車両台帳!$AQ$57:$AQ$2056,W$3&amp;"-"&amp;521&amp;"A"))</f>
        <v/>
      </c>
      <c r="X14" s="559" t="str">
        <f>IF(COUNTA(車両台帳!$C$57:$C$2056)=0,"",COUNTIF(車両台帳!$AQ$57:$AQ$2056,X$3&amp;"-"&amp;521&amp;"A"))</f>
        <v/>
      </c>
      <c r="Y14" s="559" t="str">
        <f>IF(COUNTA(車両台帳!$C$57:$C$2056)=0,"",COUNTIF(車両台帳!$AQ$57:$AQ$2056,Y$3&amp;"-"&amp;521&amp;"A"))</f>
        <v/>
      </c>
      <c r="Z14" s="559" t="str">
        <f>IF(COUNTA(車両台帳!$C$57:$C$2056)=0,"",COUNTIF(車両台帳!$AQ$57:$AQ$2056,Z$3&amp;"-"&amp;521&amp;"A"))</f>
        <v/>
      </c>
      <c r="AA14" s="559" t="str">
        <f>IF(COUNTA(車両台帳!$C$57:$C$2056)=0,"",COUNTIF(車両台帳!$AQ$57:$AQ$2056,AA$3&amp;"-"&amp;521&amp;"A"))</f>
        <v/>
      </c>
      <c r="AB14" s="559" t="str">
        <f>IF(COUNTA(車両台帳!$C$57:$C$2056)=0,"",COUNTIF(車両台帳!$AQ$57:$AQ$2056,AB$3&amp;"-"&amp;521&amp;"A"))</f>
        <v/>
      </c>
      <c r="AC14" s="559" t="str">
        <f>IF(COUNTA(車両台帳!$C$57:$C$2056)=0,"",COUNTIF(車両台帳!$AQ$57:$AQ$2056,AC$3&amp;"-"&amp;521&amp;"A"))</f>
        <v/>
      </c>
      <c r="AD14" s="559" t="str">
        <f>IF(COUNTA(車両台帳!$C$57:$C$2056)=0,"",COUNTIF(車両台帳!$AQ$57:$AQ$2056,AD$3&amp;"-"&amp;521&amp;"A"))</f>
        <v/>
      </c>
      <c r="AE14" s="559" t="str">
        <f>IF(COUNTA(車両台帳!$C$57:$C$2056)=0,"",COUNTIF(車両台帳!$AQ$57:$AQ$2056,AE$3&amp;"-"&amp;521&amp;"A"))</f>
        <v/>
      </c>
      <c r="AF14" s="559" t="str">
        <f>IF(COUNTA(車両台帳!$C$57:$C$2056)=0,"",COUNTIF(車両台帳!$AQ$57:$AQ$2056,AF$3&amp;"-"&amp;521&amp;"A"))</f>
        <v/>
      </c>
      <c r="AG14" s="559" t="str">
        <f>IF(COUNTA(車両台帳!$C$57:$C$2056)=0,"",COUNTIF(車両台帳!$AQ$57:$AQ$2056,AG$3&amp;"-"&amp;521&amp;"A"))</f>
        <v/>
      </c>
      <c r="AH14" s="559" t="str">
        <f>IF(COUNTA(車両台帳!$C$57:$C$2056)=0,"",COUNTIF(車両台帳!$AQ$57:$AQ$2056,AH$3&amp;"-"&amp;521&amp;"A"))</f>
        <v/>
      </c>
      <c r="AI14" s="559" t="str">
        <f>IF(COUNTA(車両台帳!$C$57:$C$2056)=0,"",COUNTIF(車両台帳!$AQ$57:$AQ$2056,AI$3&amp;"-"&amp;521&amp;"A"))</f>
        <v/>
      </c>
      <c r="AJ14" s="559" t="str">
        <f>IF(COUNTA(車両台帳!$C$57:$C$2056)=0,"",COUNTIF(車両台帳!$AQ$57:$AQ$2056,AJ$3&amp;"-"&amp;521&amp;"A"))</f>
        <v/>
      </c>
      <c r="AK14" s="559" t="str">
        <f>IF(COUNTA(車両台帳!$C$57:$C$2056)=0,"",COUNTIF(車両台帳!$AQ$57:$AQ$2056,AK$3&amp;"-"&amp;521&amp;"A"))</f>
        <v/>
      </c>
      <c r="AL14" s="559" t="str">
        <f>IF(COUNTA(車両台帳!$C$57:$C$2056)=0,"",COUNTIF(車両台帳!$AQ$57:$AQ$2056,AL$3&amp;"-"&amp;521&amp;"A"))</f>
        <v/>
      </c>
      <c r="AM14" s="559" t="str">
        <f>IF(COUNTA(車両台帳!$C$57:$C$2056)=0,"",COUNTIF(車両台帳!$AQ$57:$AQ$2056,AM$3&amp;"-"&amp;521&amp;"A"))</f>
        <v/>
      </c>
      <c r="AN14" s="559" t="str">
        <f>IF(COUNTA(車両台帳!$C$57:$C$2056)=0,"",COUNTIF(車両台帳!$AQ$57:$AQ$2056,AN$3&amp;"-"&amp;521&amp;"A"))</f>
        <v/>
      </c>
      <c r="AO14" s="559" t="str">
        <f>IF(COUNTA(車両台帳!$C$57:$C$2056)=0,"",COUNTIF(車両台帳!$AQ$57:$AQ$2056,AO$3&amp;"-"&amp;521&amp;"A"))</f>
        <v/>
      </c>
      <c r="AP14" s="559" t="str">
        <f>IF(COUNTA(車両台帳!$C$57:$C$2056)=0,"",COUNTIF(車両台帳!$AQ$57:$AQ$2056,AP$3&amp;"-"&amp;521&amp;"A"))</f>
        <v/>
      </c>
      <c r="AQ14" s="559" t="str">
        <f>IF(COUNTA(車両台帳!$C$57:$C$2056)=0,"",COUNTIF(車両台帳!$AQ$57:$AQ$2056,AQ$3&amp;"-"&amp;521&amp;"A"))</f>
        <v/>
      </c>
      <c r="AR14" s="559" t="str">
        <f>IF(COUNTA(車両台帳!$C$57:$C$2056)=0,"",COUNTIF(車両台帳!$AQ$57:$AQ$2056,AR$3&amp;"-"&amp;521&amp;"A"))</f>
        <v/>
      </c>
      <c r="AS14" s="559" t="str">
        <f>IF(COUNTA(車両台帳!$C$57:$C$2056)=0,"",COUNTIF(車両台帳!$AQ$57:$AQ$2056,AS$3&amp;"-"&amp;521&amp;"A"))</f>
        <v/>
      </c>
      <c r="AT14" s="559" t="str">
        <f>IF(COUNTA(車両台帳!$C$57:$C$2056)=0,"",COUNTIF(車両台帳!$AQ$57:$AQ$2056,AT$3&amp;"-"&amp;521&amp;"A"))</f>
        <v/>
      </c>
      <c r="AU14" s="559" t="str">
        <f>IF(COUNTA(車両台帳!$C$57:$C$2056)=0,"",COUNTIF(車両台帳!$AQ$57:$AQ$2056,AU$3&amp;"-"&amp;521&amp;"A"))</f>
        <v/>
      </c>
      <c r="AV14" s="559" t="str">
        <f>IF(COUNTA(車両台帳!$C$57:$C$2056)=0,"",COUNTIF(車両台帳!$AQ$57:$AQ$2056,AV$3&amp;"-"&amp;521&amp;"A"))</f>
        <v/>
      </c>
      <c r="AW14" s="559" t="str">
        <f>IF(COUNTA(車両台帳!$C$57:$C$2056)=0,"",COUNTIF(車両台帳!$AQ$57:$AQ$2056,AW$3&amp;"-"&amp;521&amp;"A"))</f>
        <v/>
      </c>
      <c r="AX14" s="559" t="str">
        <f>IF(COUNTA(車両台帳!$C$57:$C$2056)=0,"",COUNTIF(車両台帳!$AQ$57:$AQ$2056,AX$3&amp;"-"&amp;521&amp;"A"))</f>
        <v/>
      </c>
      <c r="AY14" s="559" t="str">
        <f>IF(COUNTA(車両台帳!$C$57:$C$2056)=0,"",COUNTIF(車両台帳!$AQ$57:$AQ$2056,AY$3&amp;"-"&amp;521&amp;"A"))</f>
        <v/>
      </c>
      <c r="AZ14" s="559" t="str">
        <f>IF(COUNTA(車両台帳!$C$57:$C$2056)=0,"",COUNTIF(車両台帳!$AQ$57:$AQ$2056,AZ$3&amp;"-"&amp;521&amp;"A"))</f>
        <v/>
      </c>
      <c r="BA14" s="559" t="str">
        <f>IF(COUNTA(車両台帳!$C$57:$C$2056)=0,"",COUNTIF(車両台帳!$AQ$57:$AQ$2056,BA$3&amp;"-"&amp;521&amp;"A"))</f>
        <v/>
      </c>
      <c r="BB14" s="559" t="str">
        <f>IF(COUNTA(車両台帳!$C$57:$C$2056)=0,"",COUNTIF(車両台帳!$AQ$57:$AQ$2056,BB$3&amp;"-"&amp;521&amp;"A"))</f>
        <v/>
      </c>
      <c r="BC14" s="559" t="str">
        <f>IF(COUNTA(車両台帳!$C$57:$C$2056)=0,"",COUNTIF(車両台帳!$AQ$57:$AQ$2056,BC$3&amp;"-"&amp;521&amp;"A"))</f>
        <v/>
      </c>
      <c r="BD14" s="559" t="str">
        <f>IF(COUNTA(車両台帳!$C$57:$C$2056)=0,"",COUNTIF(車両台帳!$AQ$57:$AQ$2056,BD$3&amp;"-"&amp;521&amp;"A"))</f>
        <v/>
      </c>
      <c r="BE14" s="559" t="str">
        <f>IF(COUNTA(車両台帳!$C$57:$C$2056)=0,"",COUNTIF(車両台帳!$AQ$57:$AQ$2056,BE$3&amp;"-"&amp;521&amp;"A"))</f>
        <v/>
      </c>
      <c r="BF14" s="559" t="str">
        <f>IF(COUNTA(車両台帳!$C$57:$C$2056)=0,"",COUNTIF(車両台帳!$AQ$57:$AQ$2056,BF$3&amp;"-"&amp;521&amp;"A"))</f>
        <v/>
      </c>
      <c r="BG14" s="559" t="str">
        <f>IF(COUNTA(車両台帳!$C$57:$C$2056)=0,"",COUNTIF(車両台帳!$AQ$57:$AQ$2056,BG$3&amp;"-"&amp;521&amp;"A"))</f>
        <v/>
      </c>
      <c r="BH14" s="559" t="str">
        <f>IF(COUNTA(車両台帳!$C$57:$C$2056)=0,"",COUNTIF(車両台帳!$AQ$57:$AQ$2056,BH$3&amp;"-"&amp;521&amp;"A"))</f>
        <v/>
      </c>
      <c r="BI14" s="559" t="str">
        <f>IF(COUNTA(車両台帳!$C$57:$C$2056)=0,"",COUNTIF(車両台帳!$AQ$57:$AQ$2056,BI$3&amp;"-"&amp;521&amp;"A"))</f>
        <v/>
      </c>
      <c r="BJ14" s="559" t="str">
        <f>IF(COUNTA(車両台帳!$C$57:$C$2056)=0,"",COUNTIF(車両台帳!$AQ$57:$AQ$2056,BJ$3&amp;"-"&amp;521&amp;"A"))</f>
        <v/>
      </c>
      <c r="BK14" s="559" t="str">
        <f>IF(COUNTA(車両台帳!$C$57:$C$2056)=0,"",COUNTIF(車両台帳!$AQ$57:$AQ$2056,BK$3&amp;"-"&amp;521&amp;"A"))</f>
        <v/>
      </c>
      <c r="BL14" s="559" t="str">
        <f>IF(COUNTA(車両台帳!$C$57:$C$2056)=0,"",COUNTIF(車両台帳!$AQ$57:$AQ$2056,BL$3&amp;"-"&amp;521&amp;"A"))</f>
        <v/>
      </c>
      <c r="BM14" s="559" t="str">
        <f>IF(COUNTA(車両台帳!$C$57:$C$2056)=0,"",COUNTIF(車両台帳!$AQ$57:$AQ$2056,BM$3&amp;"-"&amp;521&amp;"A"))</f>
        <v/>
      </c>
      <c r="BN14" s="559" t="str">
        <f>IF(COUNTA(車両台帳!$C$57:$C$2056)=0,"",COUNTIF(車両台帳!$AQ$57:$AQ$2056,BN$3&amp;"-"&amp;521&amp;"A"))</f>
        <v/>
      </c>
      <c r="BO14" s="559" t="str">
        <f>IF(COUNTA(車両台帳!$C$57:$C$2056)=0,"",COUNTIF(車両台帳!$AQ$57:$AQ$2056,BO$3&amp;"-"&amp;521&amp;"A"))</f>
        <v/>
      </c>
      <c r="BP14" s="559" t="str">
        <f>IF(COUNTA(車両台帳!$C$57:$C$2056)=0,"",COUNTIF(車両台帳!$AQ$57:$AQ$2056,BP$3&amp;"-"&amp;521&amp;"A"))</f>
        <v/>
      </c>
      <c r="BQ14" s="559" t="str">
        <f>IF(COUNTA(車両台帳!$C$57:$C$2056)=0,"",COUNTIF(車両台帳!$AQ$57:$AQ$2056,BQ$3&amp;"-"&amp;521&amp;"A"))</f>
        <v/>
      </c>
      <c r="BR14" s="559" t="str">
        <f>IF(COUNTA(車両台帳!$C$57:$C$2056)=0,"",COUNTIF(車両台帳!$AQ$57:$AQ$2056,BR$3&amp;"-"&amp;521&amp;"A"))</f>
        <v/>
      </c>
      <c r="BS14" s="559" t="str">
        <f>IF(COUNTA(車両台帳!$C$57:$C$2056)=0,"",COUNTIF(車両台帳!$AQ$57:$AQ$2056,BS$3&amp;"-"&amp;521&amp;"A"))</f>
        <v/>
      </c>
      <c r="BT14" s="559" t="str">
        <f>IF(COUNTA(車両台帳!$C$57:$C$2056)=0,"",COUNTIF(車両台帳!$AQ$57:$AQ$2056,BT$3&amp;"-"&amp;521&amp;"A"))</f>
        <v/>
      </c>
      <c r="BU14" s="559" t="str">
        <f>IF(COUNTA(車両台帳!$C$57:$C$2056)=0,"",COUNTIF(車両台帳!$AQ$57:$AQ$2056,BU$3&amp;"-"&amp;521&amp;"A"))</f>
        <v/>
      </c>
      <c r="BV14" s="559" t="str">
        <f>IF(COUNTA(車両台帳!$C$57:$C$2056)=0,"",COUNTIF(車両台帳!$AQ$57:$AQ$2056,BV$3&amp;"-"&amp;521&amp;"A"))</f>
        <v/>
      </c>
      <c r="BW14" s="559" t="str">
        <f>IF(COUNTA(車両台帳!$C$57:$C$2056)=0,"",COUNTIF(車両台帳!$AQ$57:$AQ$2056,BW$3&amp;"-"&amp;521&amp;"A"))</f>
        <v/>
      </c>
      <c r="BX14" s="559" t="str">
        <f>IF(COUNTA(車両台帳!$C$57:$C$2056)=0,"",COUNTIF(車両台帳!$AQ$57:$AQ$2056,BX$3&amp;"-"&amp;521&amp;"A"))</f>
        <v/>
      </c>
      <c r="BY14" s="559" t="str">
        <f>IF(COUNTA(車両台帳!$C$57:$C$2056)=0,"",COUNTIF(車両台帳!$AQ$57:$AQ$2056,BY$3&amp;"-"&amp;521&amp;"A"))</f>
        <v/>
      </c>
      <c r="BZ14" s="559" t="str">
        <f>IF(COUNTA(車両台帳!$C$57:$C$2056)=0,"",COUNTIF(車両台帳!$AQ$57:$AQ$2056,BZ$3&amp;"-"&amp;521&amp;"A"))</f>
        <v/>
      </c>
      <c r="CA14" s="559" t="str">
        <f>IF(COUNTA(車両台帳!$C$57:$C$2056)=0,"",COUNTIF(車両台帳!$AQ$57:$AQ$2056,CA$3&amp;"-"&amp;521&amp;"A"))</f>
        <v/>
      </c>
      <c r="CB14" s="559" t="str">
        <f>IF(COUNTA(車両台帳!$C$57:$C$2056)=0,"",COUNTIF(車両台帳!$AQ$57:$AQ$2056,CB$3&amp;"-"&amp;521&amp;"A"))</f>
        <v/>
      </c>
      <c r="CC14" s="559" t="str">
        <f>IF(COUNTA(車両台帳!$C$57:$C$2056)=0,"",COUNTIF(車両台帳!$AQ$57:$AQ$2056,CC$3&amp;"-"&amp;521&amp;"A"))</f>
        <v/>
      </c>
      <c r="CD14" s="559" t="str">
        <f>IF(COUNTA(車両台帳!$C$57:$C$2056)=0,"",COUNTIF(車両台帳!$AQ$57:$AQ$2056,CD$3&amp;"-"&amp;521&amp;"A"))</f>
        <v/>
      </c>
      <c r="CE14" s="559" t="str">
        <f>IF(COUNTA(車両台帳!$C$57:$C$2056)=0,"",COUNTIF(車両台帳!$AQ$57:$AQ$2056,CE$3&amp;"-"&amp;521&amp;"A"))</f>
        <v/>
      </c>
      <c r="CF14" s="559" t="str">
        <f>IF(COUNTA(車両台帳!$C$57:$C$2056)=0,"",COUNTIF(車両台帳!$AQ$57:$AQ$2056,CF$3&amp;"-"&amp;521&amp;"A"))</f>
        <v/>
      </c>
      <c r="CG14" s="559" t="str">
        <f>IF(COUNTA(車両台帳!$C$57:$C$2056)=0,"",COUNTIF(車両台帳!$AQ$57:$AQ$2056,CG$3&amp;"-"&amp;521&amp;"A"))</f>
        <v/>
      </c>
      <c r="CH14" s="559" t="str">
        <f>IF(COUNTA(車両台帳!$C$57:$C$2056)=0,"",COUNTIF(車両台帳!$AQ$57:$AQ$2056,CH$3&amp;"-"&amp;521&amp;"A"))</f>
        <v/>
      </c>
      <c r="CI14" s="559" t="str">
        <f>IF(COUNTA(車両台帳!$C$57:$C$2056)=0,"",COUNTIF(車両台帳!$AQ$57:$AQ$2056,CI$3&amp;"-"&amp;521&amp;"A"))</f>
        <v/>
      </c>
      <c r="CJ14" s="559" t="str">
        <f>IF(COUNTA(車両台帳!$C$57:$C$2056)=0,"",COUNTIF(車両台帳!$AQ$57:$AQ$2056,CJ$3&amp;"-"&amp;521&amp;"A"))</f>
        <v/>
      </c>
      <c r="CK14" s="559" t="str">
        <f>IF(COUNTA(車両台帳!$C$57:$C$2056)=0,"",COUNTIF(車両台帳!$AQ$57:$AQ$2056,CK$3&amp;"-"&amp;521&amp;"A"))</f>
        <v/>
      </c>
      <c r="CL14" s="559" t="str">
        <f>IF(COUNTA(車両台帳!$C$57:$C$2056)=0,"",COUNTIF(車両台帳!$AQ$57:$AQ$2056,CL$3&amp;"-"&amp;521&amp;"A"))</f>
        <v/>
      </c>
      <c r="CM14" s="559" t="str">
        <f>IF(COUNTA(車両台帳!$C$57:$C$2056)=0,"",COUNTIF(車両台帳!$AQ$57:$AQ$2056,CM$3&amp;"-"&amp;521&amp;"A"))</f>
        <v/>
      </c>
      <c r="CN14" s="559" t="str">
        <f>IF(COUNTA(車両台帳!$C$57:$C$2056)=0,"",COUNTIF(車両台帳!$AQ$57:$AQ$2056,CN$3&amp;"-"&amp;521&amp;"A"))</f>
        <v/>
      </c>
      <c r="CO14" s="559" t="str">
        <f>IF(COUNTA(車両台帳!$C$57:$C$2056)=0,"",COUNTIF(車両台帳!$AQ$57:$AQ$2056,CO$3&amp;"-"&amp;521&amp;"A"))</f>
        <v/>
      </c>
      <c r="CP14" s="559" t="str">
        <f>IF(COUNTA(車両台帳!$C$57:$C$2056)=0,"",COUNTIF(車両台帳!$AQ$57:$AQ$2056,CP$3&amp;"-"&amp;521&amp;"A"))</f>
        <v/>
      </c>
      <c r="CQ14" s="559" t="str">
        <f>IF(COUNTA(車両台帳!$C$57:$C$2056)=0,"",COUNTIF(車両台帳!$AQ$57:$AQ$2056,CQ$3&amp;"-"&amp;521&amp;"A"))</f>
        <v/>
      </c>
      <c r="CR14" s="559" t="str">
        <f>IF(COUNTA(車両台帳!$C$57:$C$2056)=0,"",COUNTIF(車両台帳!$AQ$57:$AQ$2056,CR$3&amp;"-"&amp;521&amp;"A"))</f>
        <v/>
      </c>
      <c r="CS14" s="559" t="str">
        <f>IF(COUNTA(車両台帳!$C$57:$C$2056)=0,"",COUNTIF(車両台帳!$AQ$57:$AQ$2056,CS$3&amp;"-"&amp;521&amp;"A"))</f>
        <v/>
      </c>
      <c r="CT14" s="559" t="str">
        <f>IF(COUNTA(車両台帳!$C$57:$C$2056)=0,"",COUNTIF(車両台帳!$AQ$57:$AQ$2056,CT$3&amp;"-"&amp;521&amp;"A"))</f>
        <v/>
      </c>
      <c r="CU14" s="559" t="str">
        <f>IF(COUNTA(車両台帳!$C$57:$C$2056)=0,"",COUNTIF(車両台帳!$AQ$57:$AQ$2056,CU$3&amp;"-"&amp;521&amp;"A"))</f>
        <v/>
      </c>
      <c r="CV14" s="559" t="str">
        <f>IF(COUNTA(車両台帳!$C$57:$C$2056)=0,"",COUNTIF(車両台帳!$AQ$57:$AQ$2056,CV$3&amp;"-"&amp;521&amp;"A"))</f>
        <v/>
      </c>
      <c r="CW14" s="559" t="str">
        <f>IF(COUNTA(車両台帳!$C$57:$C$2056)=0,"",COUNTIF(車両台帳!$AQ$57:$AQ$2056,CW$3&amp;"-"&amp;521&amp;"A"))</f>
        <v/>
      </c>
      <c r="CX14" s="559" t="str">
        <f>IF(COUNTA(車両台帳!$C$57:$C$2056)=0,"",COUNTIF(車両台帳!$AQ$57:$AQ$2056,CX$3&amp;"-"&amp;521&amp;"A"))</f>
        <v/>
      </c>
      <c r="CY14" s="559" t="str">
        <f>IF(COUNTA(車両台帳!$C$57:$C$2056)=0,"",COUNTIF(車両台帳!$AQ$57:$AQ$2056,CY$3&amp;"-"&amp;521&amp;"A"))</f>
        <v/>
      </c>
      <c r="CZ14" s="559" t="str">
        <f>IF(COUNTA(車両台帳!$C$57:$C$2056)=0,"",COUNTIF(車両台帳!$AQ$57:$AQ$2056,CZ$3&amp;"-"&amp;521&amp;"A"))</f>
        <v/>
      </c>
      <c r="DA14" s="559" t="str">
        <f>IF(COUNTA(車両台帳!$C$57:$C$2056)=0,"",COUNTIF(車両台帳!$AQ$57:$AQ$2056,DA$3&amp;"-"&amp;521&amp;"A"))</f>
        <v/>
      </c>
      <c r="DB14" s="559" t="str">
        <f>IF(COUNTA(車両台帳!$C$57:$C$2056)=0,"",COUNTIF(車両台帳!$AQ$57:$AQ$2056,DB$3&amp;"-"&amp;521&amp;"A"))</f>
        <v/>
      </c>
      <c r="DC14" s="559" t="str">
        <f>IF(COUNTA(車両台帳!$C$57:$C$2056)=0,"",COUNTIF(車両台帳!$AQ$57:$AQ$2056,DC$3&amp;"-"&amp;521&amp;"A"))</f>
        <v/>
      </c>
      <c r="DD14" s="559" t="str">
        <f>IF(COUNTA(車両台帳!$C$57:$C$2056)=0,"",COUNTIF(車両台帳!$AQ$57:$AQ$2056,DD$3&amp;"-"&amp;521&amp;"A"))</f>
        <v/>
      </c>
      <c r="DE14" s="559" t="str">
        <f>IF(COUNTA(車両台帳!$C$57:$C$2056)=0,"",COUNTIF(車両台帳!$AQ$57:$AQ$2056,DE$3&amp;"-"&amp;521&amp;"A"))</f>
        <v/>
      </c>
      <c r="DF14" s="559" t="str">
        <f>IF(COUNTA(車両台帳!$C$57:$C$2056)=0,"",COUNTIF(車両台帳!$AQ$57:$AQ$2056,DF$3&amp;"-"&amp;521&amp;"A"))</f>
        <v/>
      </c>
      <c r="DG14" s="559" t="str">
        <f>IF(COUNTA(車両台帳!$C$57:$C$2056)=0,"",COUNTIF(車両台帳!$AQ$57:$AQ$2056,DG$3&amp;"-"&amp;521&amp;"A"))</f>
        <v/>
      </c>
      <c r="DH14" s="559" t="str">
        <f>IF(COUNTA(車両台帳!$C$57:$C$2056)=0,"",COUNTIF(車両台帳!$AQ$57:$AQ$2056,DH$3&amp;"-"&amp;521&amp;"A"))</f>
        <v/>
      </c>
      <c r="DI14" s="559" t="str">
        <f>IF(COUNTA(車両台帳!$C$57:$C$2056)=0,"",COUNTIF(車両台帳!$AQ$57:$AQ$2056,DI$3&amp;"-"&amp;521&amp;"A"))</f>
        <v/>
      </c>
      <c r="DJ14" s="559" t="str">
        <f>IF(COUNTA(車両台帳!$C$57:$C$2056)=0,"",COUNTIF(車両台帳!$AQ$57:$AQ$2056,DJ$3&amp;"-"&amp;521&amp;"A"))</f>
        <v/>
      </c>
      <c r="DK14" s="559" t="str">
        <f>IF(COUNTA(車両台帳!$C$57:$C$2056)=0,"",COUNTIF(車両台帳!$AQ$57:$AQ$2056,DK$3&amp;"-"&amp;521&amp;"A"))</f>
        <v/>
      </c>
      <c r="DL14" s="559" t="str">
        <f>IF(COUNTA(車両台帳!$C$57:$C$2056)=0,"",COUNTIF(車両台帳!$AQ$57:$AQ$2056,DL$3&amp;"-"&amp;521&amp;"A"))</f>
        <v/>
      </c>
      <c r="DM14" s="559" t="str">
        <f>IF(COUNTA(車両台帳!$C$57:$C$2056)=0,"",COUNTIF(車両台帳!$AQ$57:$AQ$2056,DM$3&amp;"-"&amp;521&amp;"A"))</f>
        <v/>
      </c>
      <c r="DN14" s="559" t="str">
        <f>IF(COUNTA(車両台帳!$C$57:$C$2056)=0,"",COUNTIF(車両台帳!$AQ$57:$AQ$2056,DN$3&amp;"-"&amp;521&amp;"A"))</f>
        <v/>
      </c>
      <c r="DO14" s="559" t="str">
        <f>IF(COUNTA(車両台帳!$C$57:$C$2056)=0,"",COUNTIF(車両台帳!$AQ$57:$AQ$2056,DO$3&amp;"-"&amp;521&amp;"A"))</f>
        <v/>
      </c>
      <c r="DP14" s="559" t="str">
        <f>IF(COUNTA(車両台帳!$C$57:$C$2056)=0,"",COUNTIF(車両台帳!$AQ$57:$AQ$2056,DP$3&amp;"-"&amp;521&amp;"A"))</f>
        <v/>
      </c>
      <c r="DQ14" s="559" t="str">
        <f>IF(COUNTA(車両台帳!$C$57:$C$2056)=0,"",COUNTIF(車両台帳!$AQ$57:$AQ$2056,DQ$3&amp;"-"&amp;521&amp;"A"))</f>
        <v/>
      </c>
      <c r="DR14" s="559" t="str">
        <f>IF(COUNTA(車両台帳!$C$57:$C$2056)=0,"",COUNTIF(車両台帳!$AQ$57:$AQ$2056,DR$3&amp;"-"&amp;521&amp;"A"))</f>
        <v/>
      </c>
      <c r="DS14" s="559" t="str">
        <f>IF(COUNTA(車両台帳!$C$57:$C$2056)=0,"",COUNTIF(車両台帳!$AQ$57:$AQ$2056,DS$3&amp;"-"&amp;521&amp;"A"))</f>
        <v/>
      </c>
      <c r="DT14" s="559" t="str">
        <f>IF(COUNTA(車両台帳!$C$57:$C$2056)=0,"",COUNTIF(車両台帳!$AQ$57:$AQ$2056,DT$3&amp;"-"&amp;521&amp;"A"))</f>
        <v/>
      </c>
      <c r="DU14" s="559" t="str">
        <f>IF(COUNTA(車両台帳!$C$57:$C$2056)=0,"",COUNTIF(車両台帳!$AQ$57:$AQ$2056,DU$3&amp;"-"&amp;521&amp;"A"))</f>
        <v/>
      </c>
      <c r="DV14" s="559" t="str">
        <f>IF(COUNTA(車両台帳!$C$57:$C$2056)=0,"",COUNTIF(車両台帳!$AQ$57:$AQ$2056,DV$3&amp;"-"&amp;521&amp;"A"))</f>
        <v/>
      </c>
      <c r="DW14" s="559" t="str">
        <f>IF(COUNTA(車両台帳!$C$57:$C$2056)=0,"",COUNTIF(車両台帳!$AQ$57:$AQ$2056,DW$3&amp;"-"&amp;521&amp;"A"))</f>
        <v/>
      </c>
      <c r="DX14" s="559" t="str">
        <f>IF(COUNTA(車両台帳!$C$57:$C$2056)=0,"",COUNTIF(車両台帳!$AQ$57:$AQ$2056,DX$3&amp;"-"&amp;521&amp;"A"))</f>
        <v/>
      </c>
      <c r="DY14" s="559" t="str">
        <f>IF(COUNTA(車両台帳!$C$57:$C$2056)=0,"",COUNTIF(車両台帳!$AQ$57:$AQ$2056,DY$3&amp;"-"&amp;521&amp;"A"))</f>
        <v/>
      </c>
      <c r="DZ14" s="559" t="str">
        <f>IF(COUNTA(車両台帳!$C$57:$C$2056)=0,"",COUNTIF(車両台帳!$AQ$57:$AQ$2056,DZ$3&amp;"-"&amp;521&amp;"A"))</f>
        <v/>
      </c>
      <c r="EA14" s="559" t="str">
        <f>IF(COUNTA(車両台帳!$C$57:$C$2056)=0,"",COUNTIF(車両台帳!$AQ$57:$AQ$2056,EA$3&amp;"-"&amp;521&amp;"A"))</f>
        <v/>
      </c>
      <c r="EB14" s="559" t="str">
        <f>IF(COUNTA(車両台帳!$C$57:$C$2056)=0,"",COUNTIF(車両台帳!$AQ$57:$AQ$2056,EB$3&amp;"-"&amp;521&amp;"A"))</f>
        <v/>
      </c>
      <c r="EC14" s="559" t="str">
        <f>IF(COUNTA(車両台帳!$C$57:$C$2056)=0,"",COUNTIF(車両台帳!$AQ$57:$AQ$2056,EC$3&amp;"-"&amp;521&amp;"A"))</f>
        <v/>
      </c>
      <c r="ED14" s="559" t="str">
        <f>IF(COUNTA(車両台帳!$C$57:$C$2056)=0,"",COUNTIF(車両台帳!$AQ$57:$AQ$2056,ED$3&amp;"-"&amp;521&amp;"A"))</f>
        <v/>
      </c>
      <c r="EE14" s="559" t="str">
        <f>IF(COUNTA(車両台帳!$C$57:$C$2056)=0,"",COUNTIF(車両台帳!$AQ$57:$AQ$2056,EE$3&amp;"-"&amp;521&amp;"A"))</f>
        <v/>
      </c>
      <c r="EF14" s="559" t="str">
        <f>IF(COUNTA(車両台帳!$C$57:$C$2056)=0,"",COUNTIF(車両台帳!$AQ$57:$AQ$2056,EF$3&amp;"-"&amp;521&amp;"A"))</f>
        <v/>
      </c>
      <c r="EG14" s="559" t="str">
        <f>IF(COUNTA(車両台帳!$C$57:$C$2056)=0,"",COUNTIF(車両台帳!$AQ$57:$AQ$2056,EG$3&amp;"-"&amp;521&amp;"A"))</f>
        <v/>
      </c>
      <c r="EH14" s="559" t="str">
        <f>IF(COUNTA(車両台帳!$C$57:$C$2056)=0,"",COUNTIF(車両台帳!$AQ$57:$AQ$2056,EH$3&amp;"-"&amp;521&amp;"A"))</f>
        <v/>
      </c>
      <c r="EI14" s="559" t="str">
        <f>IF(COUNTA(車両台帳!$C$57:$C$2056)=0,"",COUNTIF(車両台帳!$AQ$57:$AQ$2056,EI$3&amp;"-"&amp;521&amp;"A"))</f>
        <v/>
      </c>
      <c r="EJ14" s="559" t="str">
        <f>IF(COUNTA(車両台帳!$C$57:$C$2056)=0,"",COUNTIF(車両台帳!$AQ$57:$AQ$2056,EJ$3&amp;"-"&amp;521&amp;"A"))</f>
        <v/>
      </c>
      <c r="EK14" s="559" t="str">
        <f>IF(COUNTA(車両台帳!$C$57:$C$2056)=0,"",COUNTIF(車両台帳!$AQ$57:$AQ$2056,EK$3&amp;"-"&amp;521&amp;"A"))</f>
        <v/>
      </c>
      <c r="EL14" s="559" t="str">
        <f>IF(COUNTA(車両台帳!$C$57:$C$2056)=0,"",COUNTIF(車両台帳!$AQ$57:$AQ$2056,EL$3&amp;"-"&amp;521&amp;"A"))</f>
        <v/>
      </c>
      <c r="EM14" s="559" t="str">
        <f>IF(COUNTA(車両台帳!$C$57:$C$2056)=0,"",COUNTIF(車両台帳!$AQ$57:$AQ$2056,EM$3&amp;"-"&amp;521&amp;"A"))</f>
        <v/>
      </c>
      <c r="EN14" s="559" t="str">
        <f>IF(COUNTA(車両台帳!$C$57:$C$2056)=0,"",COUNTIF(車両台帳!$AQ$57:$AQ$2056,EN$3&amp;"-"&amp;521&amp;"A"))</f>
        <v/>
      </c>
      <c r="EO14" s="559" t="str">
        <f>IF(COUNTA(車両台帳!$C$57:$C$2056)=0,"",COUNTIF(車両台帳!$AQ$57:$AQ$2056,EO$3&amp;"-"&amp;521&amp;"A"))</f>
        <v/>
      </c>
      <c r="EP14" s="559" t="str">
        <f>IF(COUNTA(車両台帳!$C$57:$C$2056)=0,"",COUNTIF(車両台帳!$AQ$57:$AQ$2056,EP$3&amp;"-"&amp;521&amp;"A"))</f>
        <v/>
      </c>
      <c r="EQ14" s="559" t="str">
        <f>IF(COUNTA(車両台帳!$C$57:$C$2056)=0,"",COUNTIF(車両台帳!$AQ$57:$AQ$2056,EQ$3&amp;"-"&amp;521&amp;"A"))</f>
        <v/>
      </c>
      <c r="ER14" s="559" t="str">
        <f>IF(COUNTA(車両台帳!$C$57:$C$2056)=0,"",COUNTIF(車両台帳!$AQ$57:$AQ$2056,ER$3&amp;"-"&amp;521&amp;"A"))</f>
        <v/>
      </c>
      <c r="ES14" s="559" t="str">
        <f>IF(COUNTA(車両台帳!$C$57:$C$2056)=0,"",COUNTIF(車両台帳!$AQ$57:$AQ$2056,ES$3&amp;"-"&amp;521&amp;"A"))</f>
        <v/>
      </c>
      <c r="ET14" s="559" t="str">
        <f>IF(COUNTA(車両台帳!$C$57:$C$2056)=0,"",COUNTIF(車両台帳!$AQ$57:$AQ$2056,ET$3&amp;"-"&amp;521&amp;"A"))</f>
        <v/>
      </c>
      <c r="EU14" s="559" t="str">
        <f>IF(COUNTA(車両台帳!$C$57:$C$2056)=0,"",COUNTIF(車両台帳!$AQ$57:$AQ$2056,EU$3&amp;"-"&amp;521&amp;"A"))</f>
        <v/>
      </c>
      <c r="EV14" s="559" t="str">
        <f>IF(COUNTA(車両台帳!$C$57:$C$2056)=0,"",COUNTIF(車両台帳!$AQ$57:$AQ$2056,EV$3&amp;"-"&amp;521&amp;"A"))</f>
        <v/>
      </c>
      <c r="EW14" s="559" t="str">
        <f>IF(COUNTA(車両台帳!$C$57:$C$2056)=0,"",COUNTIF(車両台帳!$AQ$57:$AQ$2056,EW$3&amp;"-"&amp;521&amp;"A"))</f>
        <v/>
      </c>
      <c r="EX14" s="559" t="str">
        <f>IF(COUNTA(車両台帳!$C$57:$C$2056)=0,"",COUNTIF(車両台帳!$AQ$57:$AQ$2056,EX$3&amp;"-"&amp;521&amp;"A"))</f>
        <v/>
      </c>
      <c r="EY14" s="559" t="str">
        <f>IF(COUNTA(車両台帳!$C$57:$C$2056)=0,"",COUNTIF(車両台帳!$AQ$57:$AQ$2056,EY$3&amp;"-"&amp;521&amp;"A"))</f>
        <v/>
      </c>
      <c r="EZ14" s="559" t="str">
        <f>IF(COUNTA(車両台帳!$C$57:$C$2056)=0,"",COUNTIF(車両台帳!$AQ$57:$AQ$2056,EZ$3&amp;"-"&amp;521&amp;"A"))</f>
        <v/>
      </c>
      <c r="FA14" s="559" t="str">
        <f>IF(COUNTA(車両台帳!$C$57:$C$2056)=0,"",COUNTIF(車両台帳!$AQ$57:$AQ$2056,FA$3&amp;"-"&amp;521&amp;"A"))</f>
        <v/>
      </c>
      <c r="FB14" s="559" t="str">
        <f>IF(COUNTA(車両台帳!$C$57:$C$2056)=0,"",COUNTIF(車両台帳!$AQ$57:$AQ$2056,FB$3&amp;"-"&amp;521&amp;"A"))</f>
        <v/>
      </c>
      <c r="FC14" s="559" t="str">
        <f>IF(COUNTA(車両台帳!$C$57:$C$2056)=0,"",COUNTIF(車両台帳!$AQ$57:$AQ$2056,FC$3&amp;"-"&amp;521&amp;"A"))</f>
        <v/>
      </c>
      <c r="FD14" s="559" t="str">
        <f>IF(COUNTA(車両台帳!$C$57:$C$2056)=0,"",COUNTIF(車両台帳!$AQ$57:$AQ$2056,FD$3&amp;"-"&amp;521&amp;"A"))</f>
        <v/>
      </c>
      <c r="FE14" s="559" t="str">
        <f>IF(COUNTA(車両台帳!$C$57:$C$2056)=0,"",COUNTIF(車両台帳!$AQ$57:$AQ$2056,FE$3&amp;"-"&amp;521&amp;"A"))</f>
        <v/>
      </c>
      <c r="FF14" s="559" t="str">
        <f>IF(COUNTA(車両台帳!$C$57:$C$2056)=0,"",COUNTIF(車両台帳!$AQ$57:$AQ$2056,FF$3&amp;"-"&amp;521&amp;"A"))</f>
        <v/>
      </c>
      <c r="FG14" s="559" t="str">
        <f>IF(COUNTA(車両台帳!$C$57:$C$2056)=0,"",COUNTIF(車両台帳!$AQ$57:$AQ$2056,FG$3&amp;"-"&amp;521&amp;"A"))</f>
        <v/>
      </c>
      <c r="FH14" s="559" t="str">
        <f>IF(COUNTA(車両台帳!$C$57:$C$2056)=0,"",COUNTIF(車両台帳!$AQ$57:$AQ$2056,FH$3&amp;"-"&amp;521&amp;"A"))</f>
        <v/>
      </c>
      <c r="FI14" s="559" t="str">
        <f>IF(COUNTA(車両台帳!$C$57:$C$2056)=0,"",COUNTIF(車両台帳!$AQ$57:$AQ$2056,FI$3&amp;"-"&amp;521&amp;"A"))</f>
        <v/>
      </c>
      <c r="FJ14" s="559" t="str">
        <f>IF(COUNTA(車両台帳!$C$57:$C$2056)=0,"",COUNTIF(車両台帳!$AQ$57:$AQ$2056,FJ$3&amp;"-"&amp;521&amp;"A"))</f>
        <v/>
      </c>
      <c r="FK14" s="559" t="str">
        <f>IF(COUNTA(車両台帳!$C$57:$C$2056)=0,"",COUNTIF(車両台帳!$AQ$57:$AQ$2056,FK$3&amp;"-"&amp;521&amp;"A"))</f>
        <v/>
      </c>
      <c r="FL14" s="559" t="str">
        <f>IF(COUNTA(車両台帳!$C$57:$C$2056)=0,"",COUNTIF(車両台帳!$AQ$57:$AQ$2056,FL$3&amp;"-"&amp;521&amp;"A"))</f>
        <v/>
      </c>
      <c r="FM14" s="559" t="str">
        <f>IF(COUNTA(車両台帳!$C$57:$C$2056)=0,"",COUNTIF(車両台帳!$AQ$57:$AQ$2056,FM$3&amp;"-"&amp;521&amp;"A"))</f>
        <v/>
      </c>
      <c r="FN14" s="559" t="str">
        <f>IF(COUNTA(車両台帳!$C$57:$C$2056)=0,"",COUNTIF(車両台帳!$AQ$57:$AQ$2056,FN$3&amp;"-"&amp;521&amp;"A"))</f>
        <v/>
      </c>
      <c r="FO14" s="559" t="str">
        <f>IF(COUNTA(車両台帳!$C$57:$C$2056)=0,"",COUNTIF(車両台帳!$AQ$57:$AQ$2056,FO$3&amp;"-"&amp;521&amp;"A"))</f>
        <v/>
      </c>
      <c r="FP14" s="559" t="str">
        <f>IF(COUNTA(車両台帳!$C$57:$C$2056)=0,"",COUNTIF(車両台帳!$AQ$57:$AQ$2056,FP$3&amp;"-"&amp;521&amp;"A"))</f>
        <v/>
      </c>
      <c r="FQ14" s="559" t="str">
        <f>IF(COUNTA(車両台帳!$C$57:$C$2056)=0,"",COUNTIF(車両台帳!$AQ$57:$AQ$2056,FQ$3&amp;"-"&amp;521&amp;"A"))</f>
        <v/>
      </c>
      <c r="FR14" s="559" t="str">
        <f>IF(COUNTA(車両台帳!$C$57:$C$2056)=0,"",COUNTIF(車両台帳!$AQ$57:$AQ$2056,FR$3&amp;"-"&amp;521&amp;"A"))</f>
        <v/>
      </c>
      <c r="FS14" s="559" t="str">
        <f>IF(COUNTA(車両台帳!$C$57:$C$2056)=0,"",COUNTIF(車両台帳!$AQ$57:$AQ$2056,FS$3&amp;"-"&amp;521&amp;"A"))</f>
        <v/>
      </c>
      <c r="FT14" s="559" t="str">
        <f>IF(COUNTA(車両台帳!$C$57:$C$2056)=0,"",COUNTIF(車両台帳!$AQ$57:$AQ$2056,FT$3&amp;"-"&amp;521&amp;"A"))</f>
        <v/>
      </c>
      <c r="FU14" s="559" t="str">
        <f>IF(COUNTA(車両台帳!$C$57:$C$2056)=0,"",COUNTIF(車両台帳!$AQ$57:$AQ$2056,FU$3&amp;"-"&amp;521&amp;"A"))</f>
        <v/>
      </c>
      <c r="FV14" s="559" t="str">
        <f>IF(COUNTA(車両台帳!$C$57:$C$2056)=0,"",COUNTIF(車両台帳!$AQ$57:$AQ$2056,FV$3&amp;"-"&amp;521&amp;"A"))</f>
        <v/>
      </c>
      <c r="FW14" s="559" t="str">
        <f>IF(COUNTA(車両台帳!$C$57:$C$2056)=0,"",COUNTIF(車両台帳!$AQ$57:$AQ$2056,FW$3&amp;"-"&amp;521&amp;"A"))</f>
        <v/>
      </c>
      <c r="FX14" s="559" t="str">
        <f>IF(COUNTA(車両台帳!$C$57:$C$2056)=0,"",COUNTIF(車両台帳!$AQ$57:$AQ$2056,FX$3&amp;"-"&amp;521&amp;"A"))</f>
        <v/>
      </c>
      <c r="FY14" s="559" t="str">
        <f>IF(COUNTA(車両台帳!$C$57:$C$2056)=0,"",COUNTIF(車両台帳!$AQ$57:$AQ$2056,FY$3&amp;"-"&amp;521&amp;"A"))</f>
        <v/>
      </c>
      <c r="FZ14" s="559" t="str">
        <f>IF(COUNTA(車両台帳!$C$57:$C$2056)=0,"",COUNTIF(車両台帳!$AQ$57:$AQ$2056,FZ$3&amp;"-"&amp;521&amp;"A"))</f>
        <v/>
      </c>
      <c r="GA14" s="559" t="str">
        <f>IF(COUNTA(車両台帳!$C$57:$C$2056)=0,"",COUNTIF(車両台帳!$AQ$57:$AQ$2056,GA$3&amp;"-"&amp;521&amp;"A"))</f>
        <v/>
      </c>
      <c r="GB14" s="559" t="str">
        <f>IF(COUNTA(車両台帳!$C$57:$C$2056)=0,"",COUNTIF(車両台帳!$AQ$57:$AQ$2056,GB$3&amp;"-"&amp;521&amp;"A"))</f>
        <v/>
      </c>
      <c r="GC14" s="559" t="str">
        <f>IF(COUNTA(車両台帳!$C$57:$C$2056)=0,"",COUNTIF(車両台帳!$AQ$57:$AQ$2056,GC$3&amp;"-"&amp;521&amp;"A"))</f>
        <v/>
      </c>
      <c r="GD14" s="559" t="str">
        <f>IF(COUNTA(車両台帳!$C$57:$C$2056)=0,"",COUNTIF(車両台帳!$AQ$57:$AQ$2056,GD$3&amp;"-"&amp;521&amp;"A"))</f>
        <v/>
      </c>
      <c r="GE14" s="559" t="str">
        <f>IF(COUNTA(車両台帳!$C$57:$C$2056)=0,"",COUNTIF(車両台帳!$AQ$57:$AQ$2056,GE$3&amp;"-"&amp;521&amp;"A"))</f>
        <v/>
      </c>
      <c r="GF14" s="559" t="str">
        <f>IF(COUNTA(車両台帳!$C$57:$C$2056)=0,"",COUNTIF(車両台帳!$AQ$57:$AQ$2056,GF$3&amp;"-"&amp;521&amp;"A"))</f>
        <v/>
      </c>
      <c r="GG14" s="559" t="str">
        <f>IF(COUNTA(車両台帳!$C$57:$C$2056)=0,"",COUNTIF(車両台帳!$AQ$57:$AQ$2056,GG$3&amp;"-"&amp;521&amp;"A"))</f>
        <v/>
      </c>
      <c r="GH14" s="559" t="str">
        <f>IF(COUNTA(車両台帳!$C$57:$C$2056)=0,"",COUNTIF(車両台帳!$AQ$57:$AQ$2056,GH$3&amp;"-"&amp;521&amp;"A"))</f>
        <v/>
      </c>
      <c r="GI14" s="559" t="str">
        <f>IF(COUNTA(車両台帳!$C$57:$C$2056)=0,"",COUNTIF(車両台帳!$AQ$57:$AQ$2056,GI$3&amp;"-"&amp;521&amp;"A"))</f>
        <v/>
      </c>
      <c r="GJ14" s="559" t="str">
        <f>IF(COUNTA(車両台帳!$C$57:$C$2056)=0,"",COUNTIF(車両台帳!$AQ$57:$AQ$2056,GJ$3&amp;"-"&amp;521&amp;"A"))</f>
        <v/>
      </c>
      <c r="GK14" s="559" t="str">
        <f>IF(COUNTA(車両台帳!$C$57:$C$2056)=0,"",COUNTIF(車両台帳!$AQ$57:$AQ$2056,GK$3&amp;"-"&amp;521&amp;"A"))</f>
        <v/>
      </c>
      <c r="GL14" s="559" t="str">
        <f>IF(COUNTA(車両台帳!$C$57:$C$2056)=0,"",COUNTIF(車両台帳!$AQ$57:$AQ$2056,GL$3&amp;"-"&amp;521&amp;"A"))</f>
        <v/>
      </c>
      <c r="GM14" s="559" t="str">
        <f>IF(COUNTA(車両台帳!$C$57:$C$2056)=0,"",COUNTIF(車両台帳!$AQ$57:$AQ$2056,GM$3&amp;"-"&amp;521&amp;"A"))</f>
        <v/>
      </c>
      <c r="GN14" s="559" t="str">
        <f>IF(COUNTA(車両台帳!$C$57:$C$2056)=0,"",COUNTIF(車両台帳!$AQ$57:$AQ$2056,GN$3&amp;"-"&amp;521&amp;"A"))</f>
        <v/>
      </c>
      <c r="GO14" s="559" t="str">
        <f>IF(COUNTA(車両台帳!$C$57:$C$2056)=0,"",COUNTIF(車両台帳!$AQ$57:$AQ$2056,GO$3&amp;"-"&amp;521&amp;"A"))</f>
        <v/>
      </c>
      <c r="GP14" s="559" t="str">
        <f>IF(COUNTA(車両台帳!$C$57:$C$2056)=0,"",COUNTIF(車両台帳!$AQ$57:$AQ$2056,GP$3&amp;"-"&amp;521&amp;"A"))</f>
        <v/>
      </c>
      <c r="GQ14" s="559" t="str">
        <f>IF(COUNTA(車両台帳!$C$57:$C$2056)=0,"",COUNTIF(車両台帳!$AQ$57:$AQ$2056,GQ$3&amp;"-"&amp;521&amp;"A"))</f>
        <v/>
      </c>
      <c r="GR14" s="559" t="str">
        <f>IF(COUNTA(車両台帳!$C$57:$C$2056)=0,"",COUNTIF(車両台帳!$AQ$57:$AQ$2056,GR$3&amp;"-"&amp;521&amp;"A"))</f>
        <v/>
      </c>
      <c r="GS14" s="559" t="str">
        <f>IF(COUNTA(車両台帳!$C$57:$C$2056)=0,"",COUNTIF(車両台帳!$AQ$57:$AQ$2056,GS$3&amp;"-"&amp;521&amp;"A"))</f>
        <v/>
      </c>
      <c r="GT14" s="559" t="str">
        <f>IF(COUNTA(車両台帳!$C$57:$C$2056)=0,"",COUNTIF(車両台帳!$AQ$57:$AQ$2056,GT$3&amp;"-"&amp;521&amp;"A"))</f>
        <v/>
      </c>
      <c r="GU14" s="560" t="str">
        <f>IF(COUNTA(車両台帳!$C$57:$C$2056)=0,"",COUNTIF(車両台帳!$AQ$57:$AQ$2056,GU$3&amp;"-"&amp;521&amp;"A"))</f>
        <v/>
      </c>
    </row>
    <row r="15" spans="1:203" s="7" customFormat="1" ht="29.25" customHeight="1">
      <c r="A15" s="1088"/>
      <c r="B15" s="552" t="s">
        <v>44</v>
      </c>
      <c r="C15" s="557" t="str">
        <f>IF(COUNTA(車両台帳!$C$57:$C$2056)=0,"",SUM(D15:GU15))</f>
        <v/>
      </c>
      <c r="D15" s="562" t="str">
        <f>IF(COUNTA(車両台帳!$C$57:$C$2056)=0,"",COUNTIF(車両台帳!$AQ$57:$AQ$2056,D$3&amp;"-"&amp;522&amp;"A"))</f>
        <v/>
      </c>
      <c r="E15" s="562" t="str">
        <f>IF(COUNTA(車両台帳!$C$57:$C$2056)=0,"",COUNTIF(車両台帳!$AQ$57:$AQ$2056,E$3&amp;"-"&amp;522&amp;"A"))</f>
        <v/>
      </c>
      <c r="F15" s="562" t="str">
        <f>IF(COUNTA(車両台帳!$C$57:$C$2056)=0,"",COUNTIF(車両台帳!$AQ$57:$AQ$2056,F$3&amp;"-"&amp;522&amp;"A"))</f>
        <v/>
      </c>
      <c r="G15" s="562" t="str">
        <f>IF(COUNTA(車両台帳!$C$57:$C$2056)=0,"",COUNTIF(車両台帳!$AQ$57:$AQ$2056,G$3&amp;"-"&amp;522&amp;"A"))</f>
        <v/>
      </c>
      <c r="H15" s="562" t="str">
        <f>IF(COUNTA(車両台帳!$C$57:$C$2056)=0,"",COUNTIF(車両台帳!$AQ$57:$AQ$2056,H$3&amp;"-"&amp;522&amp;"A"))</f>
        <v/>
      </c>
      <c r="I15" s="562" t="str">
        <f>IF(COUNTA(車両台帳!$C$57:$C$2056)=0,"",COUNTIF(車両台帳!$AQ$57:$AQ$2056,I$3&amp;"-"&amp;522&amp;"A"))</f>
        <v/>
      </c>
      <c r="J15" s="562" t="str">
        <f>IF(COUNTA(車両台帳!$C$57:$C$2056)=0,"",COUNTIF(車両台帳!$AQ$57:$AQ$2056,J$3&amp;"-"&amp;522&amp;"A"))</f>
        <v/>
      </c>
      <c r="K15" s="562" t="str">
        <f>IF(COUNTA(車両台帳!$C$57:$C$2056)=0,"",COUNTIF(車両台帳!$AQ$57:$AQ$2056,K$3&amp;"-"&amp;522&amp;"A"))</f>
        <v/>
      </c>
      <c r="L15" s="562" t="str">
        <f>IF(COUNTA(車両台帳!$C$57:$C$2056)=0,"",COUNTIF(車両台帳!$AQ$57:$AQ$2056,L$3&amp;"-"&amp;522&amp;"A"))</f>
        <v/>
      </c>
      <c r="M15" s="562" t="str">
        <f>IF(COUNTA(車両台帳!$C$57:$C$2056)=0,"",COUNTIF(車両台帳!$AQ$57:$AQ$2056,M$3&amp;"-"&amp;522&amp;"A"))</f>
        <v/>
      </c>
      <c r="N15" s="562" t="str">
        <f>IF(COUNTA(車両台帳!$C$57:$C$2056)=0,"",COUNTIF(車両台帳!$AQ$57:$AQ$2056,N$3&amp;"-"&amp;522&amp;"A"))</f>
        <v/>
      </c>
      <c r="O15" s="562" t="str">
        <f>IF(COUNTA(車両台帳!$C$57:$C$2056)=0,"",COUNTIF(車両台帳!$AQ$57:$AQ$2056,O$3&amp;"-"&amp;522&amp;"A"))</f>
        <v/>
      </c>
      <c r="P15" s="562" t="str">
        <f>IF(COUNTA(車両台帳!$C$57:$C$2056)=0,"",COUNTIF(車両台帳!$AQ$57:$AQ$2056,P$3&amp;"-"&amp;522&amp;"A"))</f>
        <v/>
      </c>
      <c r="Q15" s="562" t="str">
        <f>IF(COUNTA(車両台帳!$C$57:$C$2056)=0,"",COUNTIF(車両台帳!$AQ$57:$AQ$2056,Q$3&amp;"-"&amp;522&amp;"A"))</f>
        <v/>
      </c>
      <c r="R15" s="562" t="str">
        <f>IF(COUNTA(車両台帳!$C$57:$C$2056)=0,"",COUNTIF(車両台帳!$AQ$57:$AQ$2056,R$3&amp;"-"&amp;522&amp;"A"))</f>
        <v/>
      </c>
      <c r="S15" s="562" t="str">
        <f>IF(COUNTA(車両台帳!$C$57:$C$2056)=0,"",COUNTIF(車両台帳!$AQ$57:$AQ$2056,S$3&amp;"-"&amp;522&amp;"A"))</f>
        <v/>
      </c>
      <c r="T15" s="562" t="str">
        <f>IF(COUNTA(車両台帳!$C$57:$C$2056)=0,"",COUNTIF(車両台帳!$AQ$57:$AQ$2056,T$3&amp;"-"&amp;522&amp;"A"))</f>
        <v/>
      </c>
      <c r="U15" s="562" t="str">
        <f>IF(COUNTA(車両台帳!$C$57:$C$2056)=0,"",COUNTIF(車両台帳!$AQ$57:$AQ$2056,U$3&amp;"-"&amp;522&amp;"A"))</f>
        <v/>
      </c>
      <c r="V15" s="562" t="str">
        <f>IF(COUNTA(車両台帳!$C$57:$C$2056)=0,"",COUNTIF(車両台帳!$AQ$57:$AQ$2056,V$3&amp;"-"&amp;522&amp;"A"))</f>
        <v/>
      </c>
      <c r="W15" s="562" t="str">
        <f>IF(COUNTA(車両台帳!$C$57:$C$2056)=0,"",COUNTIF(車両台帳!$AQ$57:$AQ$2056,W$3&amp;"-"&amp;522&amp;"A"))</f>
        <v/>
      </c>
      <c r="X15" s="562" t="str">
        <f>IF(COUNTA(車両台帳!$C$57:$C$2056)=0,"",COUNTIF(車両台帳!$AQ$57:$AQ$2056,X$3&amp;"-"&amp;522&amp;"A"))</f>
        <v/>
      </c>
      <c r="Y15" s="562" t="str">
        <f>IF(COUNTA(車両台帳!$C$57:$C$2056)=0,"",COUNTIF(車両台帳!$AQ$57:$AQ$2056,Y$3&amp;"-"&amp;522&amp;"A"))</f>
        <v/>
      </c>
      <c r="Z15" s="562" t="str">
        <f>IF(COUNTA(車両台帳!$C$57:$C$2056)=0,"",COUNTIF(車両台帳!$AQ$57:$AQ$2056,Z$3&amp;"-"&amp;522&amp;"A"))</f>
        <v/>
      </c>
      <c r="AA15" s="562" t="str">
        <f>IF(COUNTA(車両台帳!$C$57:$C$2056)=0,"",COUNTIF(車両台帳!$AQ$57:$AQ$2056,AA$3&amp;"-"&amp;522&amp;"A"))</f>
        <v/>
      </c>
      <c r="AB15" s="562" t="str">
        <f>IF(COUNTA(車両台帳!$C$57:$C$2056)=0,"",COUNTIF(車両台帳!$AQ$57:$AQ$2056,AB$3&amp;"-"&amp;522&amp;"A"))</f>
        <v/>
      </c>
      <c r="AC15" s="562" t="str">
        <f>IF(COUNTA(車両台帳!$C$57:$C$2056)=0,"",COUNTIF(車両台帳!$AQ$57:$AQ$2056,AC$3&amp;"-"&amp;522&amp;"A"))</f>
        <v/>
      </c>
      <c r="AD15" s="562" t="str">
        <f>IF(COUNTA(車両台帳!$C$57:$C$2056)=0,"",COUNTIF(車両台帳!$AQ$57:$AQ$2056,AD$3&amp;"-"&amp;522&amp;"A"))</f>
        <v/>
      </c>
      <c r="AE15" s="562" t="str">
        <f>IF(COUNTA(車両台帳!$C$57:$C$2056)=0,"",COUNTIF(車両台帳!$AQ$57:$AQ$2056,AE$3&amp;"-"&amp;522&amp;"A"))</f>
        <v/>
      </c>
      <c r="AF15" s="562" t="str">
        <f>IF(COUNTA(車両台帳!$C$57:$C$2056)=0,"",COUNTIF(車両台帳!$AQ$57:$AQ$2056,AF$3&amp;"-"&amp;522&amp;"A"))</f>
        <v/>
      </c>
      <c r="AG15" s="562" t="str">
        <f>IF(COUNTA(車両台帳!$C$57:$C$2056)=0,"",COUNTIF(車両台帳!$AQ$57:$AQ$2056,AG$3&amp;"-"&amp;522&amp;"A"))</f>
        <v/>
      </c>
      <c r="AH15" s="562" t="str">
        <f>IF(COUNTA(車両台帳!$C$57:$C$2056)=0,"",COUNTIF(車両台帳!$AQ$57:$AQ$2056,AH$3&amp;"-"&amp;522&amp;"A"))</f>
        <v/>
      </c>
      <c r="AI15" s="562" t="str">
        <f>IF(COUNTA(車両台帳!$C$57:$C$2056)=0,"",COUNTIF(車両台帳!$AQ$57:$AQ$2056,AI$3&amp;"-"&amp;522&amp;"A"))</f>
        <v/>
      </c>
      <c r="AJ15" s="562" t="str">
        <f>IF(COUNTA(車両台帳!$C$57:$C$2056)=0,"",COUNTIF(車両台帳!$AQ$57:$AQ$2056,AJ$3&amp;"-"&amp;522&amp;"A"))</f>
        <v/>
      </c>
      <c r="AK15" s="562" t="str">
        <f>IF(COUNTA(車両台帳!$C$57:$C$2056)=0,"",COUNTIF(車両台帳!$AQ$57:$AQ$2056,AK$3&amp;"-"&amp;522&amp;"A"))</f>
        <v/>
      </c>
      <c r="AL15" s="562" t="str">
        <f>IF(COUNTA(車両台帳!$C$57:$C$2056)=0,"",COUNTIF(車両台帳!$AQ$57:$AQ$2056,AL$3&amp;"-"&amp;522&amp;"A"))</f>
        <v/>
      </c>
      <c r="AM15" s="562" t="str">
        <f>IF(COUNTA(車両台帳!$C$57:$C$2056)=0,"",COUNTIF(車両台帳!$AQ$57:$AQ$2056,AM$3&amp;"-"&amp;522&amp;"A"))</f>
        <v/>
      </c>
      <c r="AN15" s="562" t="str">
        <f>IF(COUNTA(車両台帳!$C$57:$C$2056)=0,"",COUNTIF(車両台帳!$AQ$57:$AQ$2056,AN$3&amp;"-"&amp;522&amp;"A"))</f>
        <v/>
      </c>
      <c r="AO15" s="562" t="str">
        <f>IF(COUNTA(車両台帳!$C$57:$C$2056)=0,"",COUNTIF(車両台帳!$AQ$57:$AQ$2056,AO$3&amp;"-"&amp;522&amp;"A"))</f>
        <v/>
      </c>
      <c r="AP15" s="562" t="str">
        <f>IF(COUNTA(車両台帳!$C$57:$C$2056)=0,"",COUNTIF(車両台帳!$AQ$57:$AQ$2056,AP$3&amp;"-"&amp;522&amp;"A"))</f>
        <v/>
      </c>
      <c r="AQ15" s="562" t="str">
        <f>IF(COUNTA(車両台帳!$C$57:$C$2056)=0,"",COUNTIF(車両台帳!$AQ$57:$AQ$2056,AQ$3&amp;"-"&amp;522&amp;"A"))</f>
        <v/>
      </c>
      <c r="AR15" s="562" t="str">
        <f>IF(COUNTA(車両台帳!$C$57:$C$2056)=0,"",COUNTIF(車両台帳!$AQ$57:$AQ$2056,AR$3&amp;"-"&amp;522&amp;"A"))</f>
        <v/>
      </c>
      <c r="AS15" s="562" t="str">
        <f>IF(COUNTA(車両台帳!$C$57:$C$2056)=0,"",COUNTIF(車両台帳!$AQ$57:$AQ$2056,AS$3&amp;"-"&amp;522&amp;"A"))</f>
        <v/>
      </c>
      <c r="AT15" s="562" t="str">
        <f>IF(COUNTA(車両台帳!$C$57:$C$2056)=0,"",COUNTIF(車両台帳!$AQ$57:$AQ$2056,AT$3&amp;"-"&amp;522&amp;"A"))</f>
        <v/>
      </c>
      <c r="AU15" s="562" t="str">
        <f>IF(COUNTA(車両台帳!$C$57:$C$2056)=0,"",COUNTIF(車両台帳!$AQ$57:$AQ$2056,AU$3&amp;"-"&amp;522&amp;"A"))</f>
        <v/>
      </c>
      <c r="AV15" s="562" t="str">
        <f>IF(COUNTA(車両台帳!$C$57:$C$2056)=0,"",COUNTIF(車両台帳!$AQ$57:$AQ$2056,AV$3&amp;"-"&amp;522&amp;"A"))</f>
        <v/>
      </c>
      <c r="AW15" s="562" t="str">
        <f>IF(COUNTA(車両台帳!$C$57:$C$2056)=0,"",COUNTIF(車両台帳!$AQ$57:$AQ$2056,AW$3&amp;"-"&amp;522&amp;"A"))</f>
        <v/>
      </c>
      <c r="AX15" s="562" t="str">
        <f>IF(COUNTA(車両台帳!$C$57:$C$2056)=0,"",COUNTIF(車両台帳!$AQ$57:$AQ$2056,AX$3&amp;"-"&amp;522&amp;"A"))</f>
        <v/>
      </c>
      <c r="AY15" s="562" t="str">
        <f>IF(COUNTA(車両台帳!$C$57:$C$2056)=0,"",COUNTIF(車両台帳!$AQ$57:$AQ$2056,AY$3&amp;"-"&amp;522&amp;"A"))</f>
        <v/>
      </c>
      <c r="AZ15" s="562" t="str">
        <f>IF(COUNTA(車両台帳!$C$57:$C$2056)=0,"",COUNTIF(車両台帳!$AQ$57:$AQ$2056,AZ$3&amp;"-"&amp;522&amp;"A"))</f>
        <v/>
      </c>
      <c r="BA15" s="562" t="str">
        <f>IF(COUNTA(車両台帳!$C$57:$C$2056)=0,"",COUNTIF(車両台帳!$AQ$57:$AQ$2056,BA$3&amp;"-"&amp;522&amp;"A"))</f>
        <v/>
      </c>
      <c r="BB15" s="562" t="str">
        <f>IF(COUNTA(車両台帳!$C$57:$C$2056)=0,"",COUNTIF(車両台帳!$AQ$57:$AQ$2056,BB$3&amp;"-"&amp;522&amp;"A"))</f>
        <v/>
      </c>
      <c r="BC15" s="562" t="str">
        <f>IF(COUNTA(車両台帳!$C$57:$C$2056)=0,"",COUNTIF(車両台帳!$AQ$57:$AQ$2056,BC$3&amp;"-"&amp;522&amp;"A"))</f>
        <v/>
      </c>
      <c r="BD15" s="562" t="str">
        <f>IF(COUNTA(車両台帳!$C$57:$C$2056)=0,"",COUNTIF(車両台帳!$AQ$57:$AQ$2056,BD$3&amp;"-"&amp;522&amp;"A"))</f>
        <v/>
      </c>
      <c r="BE15" s="562" t="str">
        <f>IF(COUNTA(車両台帳!$C$57:$C$2056)=0,"",COUNTIF(車両台帳!$AQ$57:$AQ$2056,BE$3&amp;"-"&amp;522&amp;"A"))</f>
        <v/>
      </c>
      <c r="BF15" s="562" t="str">
        <f>IF(COUNTA(車両台帳!$C$57:$C$2056)=0,"",COUNTIF(車両台帳!$AQ$57:$AQ$2056,BF$3&amp;"-"&amp;522&amp;"A"))</f>
        <v/>
      </c>
      <c r="BG15" s="562" t="str">
        <f>IF(COUNTA(車両台帳!$C$57:$C$2056)=0,"",COUNTIF(車両台帳!$AQ$57:$AQ$2056,BG$3&amp;"-"&amp;522&amp;"A"))</f>
        <v/>
      </c>
      <c r="BH15" s="562" t="str">
        <f>IF(COUNTA(車両台帳!$C$57:$C$2056)=0,"",COUNTIF(車両台帳!$AQ$57:$AQ$2056,BH$3&amp;"-"&amp;522&amp;"A"))</f>
        <v/>
      </c>
      <c r="BI15" s="562" t="str">
        <f>IF(COUNTA(車両台帳!$C$57:$C$2056)=0,"",COUNTIF(車両台帳!$AQ$57:$AQ$2056,BI$3&amp;"-"&amp;522&amp;"A"))</f>
        <v/>
      </c>
      <c r="BJ15" s="562" t="str">
        <f>IF(COUNTA(車両台帳!$C$57:$C$2056)=0,"",COUNTIF(車両台帳!$AQ$57:$AQ$2056,BJ$3&amp;"-"&amp;522&amp;"A"))</f>
        <v/>
      </c>
      <c r="BK15" s="562" t="str">
        <f>IF(COUNTA(車両台帳!$C$57:$C$2056)=0,"",COUNTIF(車両台帳!$AQ$57:$AQ$2056,BK$3&amp;"-"&amp;522&amp;"A"))</f>
        <v/>
      </c>
      <c r="BL15" s="562" t="str">
        <f>IF(COUNTA(車両台帳!$C$57:$C$2056)=0,"",COUNTIF(車両台帳!$AQ$57:$AQ$2056,BL$3&amp;"-"&amp;522&amp;"A"))</f>
        <v/>
      </c>
      <c r="BM15" s="562" t="str">
        <f>IF(COUNTA(車両台帳!$C$57:$C$2056)=0,"",COUNTIF(車両台帳!$AQ$57:$AQ$2056,BM$3&amp;"-"&amp;522&amp;"A"))</f>
        <v/>
      </c>
      <c r="BN15" s="562" t="str">
        <f>IF(COUNTA(車両台帳!$C$57:$C$2056)=0,"",COUNTIF(車両台帳!$AQ$57:$AQ$2056,BN$3&amp;"-"&amp;522&amp;"A"))</f>
        <v/>
      </c>
      <c r="BO15" s="562" t="str">
        <f>IF(COUNTA(車両台帳!$C$57:$C$2056)=0,"",COUNTIF(車両台帳!$AQ$57:$AQ$2056,BO$3&amp;"-"&amp;522&amp;"A"))</f>
        <v/>
      </c>
      <c r="BP15" s="562" t="str">
        <f>IF(COUNTA(車両台帳!$C$57:$C$2056)=0,"",COUNTIF(車両台帳!$AQ$57:$AQ$2056,BP$3&amp;"-"&amp;522&amp;"A"))</f>
        <v/>
      </c>
      <c r="BQ15" s="562" t="str">
        <f>IF(COUNTA(車両台帳!$C$57:$C$2056)=0,"",COUNTIF(車両台帳!$AQ$57:$AQ$2056,BQ$3&amp;"-"&amp;522&amp;"A"))</f>
        <v/>
      </c>
      <c r="BR15" s="562" t="str">
        <f>IF(COUNTA(車両台帳!$C$57:$C$2056)=0,"",COUNTIF(車両台帳!$AQ$57:$AQ$2056,BR$3&amp;"-"&amp;522&amp;"A"))</f>
        <v/>
      </c>
      <c r="BS15" s="562" t="str">
        <f>IF(COUNTA(車両台帳!$C$57:$C$2056)=0,"",COUNTIF(車両台帳!$AQ$57:$AQ$2056,BS$3&amp;"-"&amp;522&amp;"A"))</f>
        <v/>
      </c>
      <c r="BT15" s="562" t="str">
        <f>IF(COUNTA(車両台帳!$C$57:$C$2056)=0,"",COUNTIF(車両台帳!$AQ$57:$AQ$2056,BT$3&amp;"-"&amp;522&amp;"A"))</f>
        <v/>
      </c>
      <c r="BU15" s="562" t="str">
        <f>IF(COUNTA(車両台帳!$C$57:$C$2056)=0,"",COUNTIF(車両台帳!$AQ$57:$AQ$2056,BU$3&amp;"-"&amp;522&amp;"A"))</f>
        <v/>
      </c>
      <c r="BV15" s="562" t="str">
        <f>IF(COUNTA(車両台帳!$C$57:$C$2056)=0,"",COUNTIF(車両台帳!$AQ$57:$AQ$2056,BV$3&amp;"-"&amp;522&amp;"A"))</f>
        <v/>
      </c>
      <c r="BW15" s="562" t="str">
        <f>IF(COUNTA(車両台帳!$C$57:$C$2056)=0,"",COUNTIF(車両台帳!$AQ$57:$AQ$2056,BW$3&amp;"-"&amp;522&amp;"A"))</f>
        <v/>
      </c>
      <c r="BX15" s="562" t="str">
        <f>IF(COUNTA(車両台帳!$C$57:$C$2056)=0,"",COUNTIF(車両台帳!$AQ$57:$AQ$2056,BX$3&amp;"-"&amp;522&amp;"A"))</f>
        <v/>
      </c>
      <c r="BY15" s="562" t="str">
        <f>IF(COUNTA(車両台帳!$C$57:$C$2056)=0,"",COUNTIF(車両台帳!$AQ$57:$AQ$2056,BY$3&amp;"-"&amp;522&amp;"A"))</f>
        <v/>
      </c>
      <c r="BZ15" s="562" t="str">
        <f>IF(COUNTA(車両台帳!$C$57:$C$2056)=0,"",COUNTIF(車両台帳!$AQ$57:$AQ$2056,BZ$3&amp;"-"&amp;522&amp;"A"))</f>
        <v/>
      </c>
      <c r="CA15" s="562" t="str">
        <f>IF(COUNTA(車両台帳!$C$57:$C$2056)=0,"",COUNTIF(車両台帳!$AQ$57:$AQ$2056,CA$3&amp;"-"&amp;522&amp;"A"))</f>
        <v/>
      </c>
      <c r="CB15" s="562" t="str">
        <f>IF(COUNTA(車両台帳!$C$57:$C$2056)=0,"",COUNTIF(車両台帳!$AQ$57:$AQ$2056,CB$3&amp;"-"&amp;522&amp;"A"))</f>
        <v/>
      </c>
      <c r="CC15" s="562" t="str">
        <f>IF(COUNTA(車両台帳!$C$57:$C$2056)=0,"",COUNTIF(車両台帳!$AQ$57:$AQ$2056,CC$3&amp;"-"&amp;522&amp;"A"))</f>
        <v/>
      </c>
      <c r="CD15" s="562" t="str">
        <f>IF(COUNTA(車両台帳!$C$57:$C$2056)=0,"",COUNTIF(車両台帳!$AQ$57:$AQ$2056,CD$3&amp;"-"&amp;522&amp;"A"))</f>
        <v/>
      </c>
      <c r="CE15" s="562" t="str">
        <f>IF(COUNTA(車両台帳!$C$57:$C$2056)=0,"",COUNTIF(車両台帳!$AQ$57:$AQ$2056,CE$3&amp;"-"&amp;522&amp;"A"))</f>
        <v/>
      </c>
      <c r="CF15" s="562" t="str">
        <f>IF(COUNTA(車両台帳!$C$57:$C$2056)=0,"",COUNTIF(車両台帳!$AQ$57:$AQ$2056,CF$3&amp;"-"&amp;522&amp;"A"))</f>
        <v/>
      </c>
      <c r="CG15" s="562" t="str">
        <f>IF(COUNTA(車両台帳!$C$57:$C$2056)=0,"",COUNTIF(車両台帳!$AQ$57:$AQ$2056,CG$3&amp;"-"&amp;522&amp;"A"))</f>
        <v/>
      </c>
      <c r="CH15" s="562" t="str">
        <f>IF(COUNTA(車両台帳!$C$57:$C$2056)=0,"",COUNTIF(車両台帳!$AQ$57:$AQ$2056,CH$3&amp;"-"&amp;522&amp;"A"))</f>
        <v/>
      </c>
      <c r="CI15" s="562" t="str">
        <f>IF(COUNTA(車両台帳!$C$57:$C$2056)=0,"",COUNTIF(車両台帳!$AQ$57:$AQ$2056,CI$3&amp;"-"&amp;522&amp;"A"))</f>
        <v/>
      </c>
      <c r="CJ15" s="562" t="str">
        <f>IF(COUNTA(車両台帳!$C$57:$C$2056)=0,"",COUNTIF(車両台帳!$AQ$57:$AQ$2056,CJ$3&amp;"-"&amp;522&amp;"A"))</f>
        <v/>
      </c>
      <c r="CK15" s="562" t="str">
        <f>IF(COUNTA(車両台帳!$C$57:$C$2056)=0,"",COUNTIF(車両台帳!$AQ$57:$AQ$2056,CK$3&amp;"-"&amp;522&amp;"A"))</f>
        <v/>
      </c>
      <c r="CL15" s="562" t="str">
        <f>IF(COUNTA(車両台帳!$C$57:$C$2056)=0,"",COUNTIF(車両台帳!$AQ$57:$AQ$2056,CL$3&amp;"-"&amp;522&amp;"A"))</f>
        <v/>
      </c>
      <c r="CM15" s="562" t="str">
        <f>IF(COUNTA(車両台帳!$C$57:$C$2056)=0,"",COUNTIF(車両台帳!$AQ$57:$AQ$2056,CM$3&amp;"-"&amp;522&amp;"A"))</f>
        <v/>
      </c>
      <c r="CN15" s="562" t="str">
        <f>IF(COUNTA(車両台帳!$C$57:$C$2056)=0,"",COUNTIF(車両台帳!$AQ$57:$AQ$2056,CN$3&amp;"-"&amp;522&amp;"A"))</f>
        <v/>
      </c>
      <c r="CO15" s="562" t="str">
        <f>IF(COUNTA(車両台帳!$C$57:$C$2056)=0,"",COUNTIF(車両台帳!$AQ$57:$AQ$2056,CO$3&amp;"-"&amp;522&amp;"A"))</f>
        <v/>
      </c>
      <c r="CP15" s="562" t="str">
        <f>IF(COUNTA(車両台帳!$C$57:$C$2056)=0,"",COUNTIF(車両台帳!$AQ$57:$AQ$2056,CP$3&amp;"-"&amp;522&amp;"A"))</f>
        <v/>
      </c>
      <c r="CQ15" s="562" t="str">
        <f>IF(COUNTA(車両台帳!$C$57:$C$2056)=0,"",COUNTIF(車両台帳!$AQ$57:$AQ$2056,CQ$3&amp;"-"&amp;522&amp;"A"))</f>
        <v/>
      </c>
      <c r="CR15" s="562" t="str">
        <f>IF(COUNTA(車両台帳!$C$57:$C$2056)=0,"",COUNTIF(車両台帳!$AQ$57:$AQ$2056,CR$3&amp;"-"&amp;522&amp;"A"))</f>
        <v/>
      </c>
      <c r="CS15" s="562" t="str">
        <f>IF(COUNTA(車両台帳!$C$57:$C$2056)=0,"",COUNTIF(車両台帳!$AQ$57:$AQ$2056,CS$3&amp;"-"&amp;522&amp;"A"))</f>
        <v/>
      </c>
      <c r="CT15" s="562" t="str">
        <f>IF(COUNTA(車両台帳!$C$57:$C$2056)=0,"",COUNTIF(車両台帳!$AQ$57:$AQ$2056,CT$3&amp;"-"&amp;522&amp;"A"))</f>
        <v/>
      </c>
      <c r="CU15" s="562" t="str">
        <f>IF(COUNTA(車両台帳!$C$57:$C$2056)=0,"",COUNTIF(車両台帳!$AQ$57:$AQ$2056,CU$3&amp;"-"&amp;522&amp;"A"))</f>
        <v/>
      </c>
      <c r="CV15" s="562" t="str">
        <f>IF(COUNTA(車両台帳!$C$57:$C$2056)=0,"",COUNTIF(車両台帳!$AQ$57:$AQ$2056,CV$3&amp;"-"&amp;522&amp;"A"))</f>
        <v/>
      </c>
      <c r="CW15" s="562" t="str">
        <f>IF(COUNTA(車両台帳!$C$57:$C$2056)=0,"",COUNTIF(車両台帳!$AQ$57:$AQ$2056,CW$3&amp;"-"&amp;522&amp;"A"))</f>
        <v/>
      </c>
      <c r="CX15" s="562" t="str">
        <f>IF(COUNTA(車両台帳!$C$57:$C$2056)=0,"",COUNTIF(車両台帳!$AQ$57:$AQ$2056,CX$3&amp;"-"&amp;522&amp;"A"))</f>
        <v/>
      </c>
      <c r="CY15" s="562" t="str">
        <f>IF(COUNTA(車両台帳!$C$57:$C$2056)=0,"",COUNTIF(車両台帳!$AQ$57:$AQ$2056,CY$3&amp;"-"&amp;522&amp;"A"))</f>
        <v/>
      </c>
      <c r="CZ15" s="562" t="str">
        <f>IF(COUNTA(車両台帳!$C$57:$C$2056)=0,"",COUNTIF(車両台帳!$AQ$57:$AQ$2056,CZ$3&amp;"-"&amp;522&amp;"A"))</f>
        <v/>
      </c>
      <c r="DA15" s="562" t="str">
        <f>IF(COUNTA(車両台帳!$C$57:$C$2056)=0,"",COUNTIF(車両台帳!$AQ$57:$AQ$2056,DA$3&amp;"-"&amp;522&amp;"A"))</f>
        <v/>
      </c>
      <c r="DB15" s="562" t="str">
        <f>IF(COUNTA(車両台帳!$C$57:$C$2056)=0,"",COUNTIF(車両台帳!$AQ$57:$AQ$2056,DB$3&amp;"-"&amp;522&amp;"A"))</f>
        <v/>
      </c>
      <c r="DC15" s="562" t="str">
        <f>IF(COUNTA(車両台帳!$C$57:$C$2056)=0,"",COUNTIF(車両台帳!$AQ$57:$AQ$2056,DC$3&amp;"-"&amp;522&amp;"A"))</f>
        <v/>
      </c>
      <c r="DD15" s="562" t="str">
        <f>IF(COUNTA(車両台帳!$C$57:$C$2056)=0,"",COUNTIF(車両台帳!$AQ$57:$AQ$2056,DD$3&amp;"-"&amp;522&amp;"A"))</f>
        <v/>
      </c>
      <c r="DE15" s="562" t="str">
        <f>IF(COUNTA(車両台帳!$C$57:$C$2056)=0,"",COUNTIF(車両台帳!$AQ$57:$AQ$2056,DE$3&amp;"-"&amp;522&amp;"A"))</f>
        <v/>
      </c>
      <c r="DF15" s="562" t="str">
        <f>IF(COUNTA(車両台帳!$C$57:$C$2056)=0,"",COUNTIF(車両台帳!$AQ$57:$AQ$2056,DF$3&amp;"-"&amp;522&amp;"A"))</f>
        <v/>
      </c>
      <c r="DG15" s="562" t="str">
        <f>IF(COUNTA(車両台帳!$C$57:$C$2056)=0,"",COUNTIF(車両台帳!$AQ$57:$AQ$2056,DG$3&amp;"-"&amp;522&amp;"A"))</f>
        <v/>
      </c>
      <c r="DH15" s="562" t="str">
        <f>IF(COUNTA(車両台帳!$C$57:$C$2056)=0,"",COUNTIF(車両台帳!$AQ$57:$AQ$2056,DH$3&amp;"-"&amp;522&amp;"A"))</f>
        <v/>
      </c>
      <c r="DI15" s="562" t="str">
        <f>IF(COUNTA(車両台帳!$C$57:$C$2056)=0,"",COUNTIF(車両台帳!$AQ$57:$AQ$2056,DI$3&amp;"-"&amp;522&amp;"A"))</f>
        <v/>
      </c>
      <c r="DJ15" s="562" t="str">
        <f>IF(COUNTA(車両台帳!$C$57:$C$2056)=0,"",COUNTIF(車両台帳!$AQ$57:$AQ$2056,DJ$3&amp;"-"&amp;522&amp;"A"))</f>
        <v/>
      </c>
      <c r="DK15" s="562" t="str">
        <f>IF(COUNTA(車両台帳!$C$57:$C$2056)=0,"",COUNTIF(車両台帳!$AQ$57:$AQ$2056,DK$3&amp;"-"&amp;522&amp;"A"))</f>
        <v/>
      </c>
      <c r="DL15" s="562" t="str">
        <f>IF(COUNTA(車両台帳!$C$57:$C$2056)=0,"",COUNTIF(車両台帳!$AQ$57:$AQ$2056,DL$3&amp;"-"&amp;522&amp;"A"))</f>
        <v/>
      </c>
      <c r="DM15" s="562" t="str">
        <f>IF(COUNTA(車両台帳!$C$57:$C$2056)=0,"",COUNTIF(車両台帳!$AQ$57:$AQ$2056,DM$3&amp;"-"&amp;522&amp;"A"))</f>
        <v/>
      </c>
      <c r="DN15" s="562" t="str">
        <f>IF(COUNTA(車両台帳!$C$57:$C$2056)=0,"",COUNTIF(車両台帳!$AQ$57:$AQ$2056,DN$3&amp;"-"&amp;522&amp;"A"))</f>
        <v/>
      </c>
      <c r="DO15" s="562" t="str">
        <f>IF(COUNTA(車両台帳!$C$57:$C$2056)=0,"",COUNTIF(車両台帳!$AQ$57:$AQ$2056,DO$3&amp;"-"&amp;522&amp;"A"))</f>
        <v/>
      </c>
      <c r="DP15" s="562" t="str">
        <f>IF(COUNTA(車両台帳!$C$57:$C$2056)=0,"",COUNTIF(車両台帳!$AQ$57:$AQ$2056,DP$3&amp;"-"&amp;522&amp;"A"))</f>
        <v/>
      </c>
      <c r="DQ15" s="562" t="str">
        <f>IF(COUNTA(車両台帳!$C$57:$C$2056)=0,"",COUNTIF(車両台帳!$AQ$57:$AQ$2056,DQ$3&amp;"-"&amp;522&amp;"A"))</f>
        <v/>
      </c>
      <c r="DR15" s="562" t="str">
        <f>IF(COUNTA(車両台帳!$C$57:$C$2056)=0,"",COUNTIF(車両台帳!$AQ$57:$AQ$2056,DR$3&amp;"-"&amp;522&amp;"A"))</f>
        <v/>
      </c>
      <c r="DS15" s="562" t="str">
        <f>IF(COUNTA(車両台帳!$C$57:$C$2056)=0,"",COUNTIF(車両台帳!$AQ$57:$AQ$2056,DS$3&amp;"-"&amp;522&amp;"A"))</f>
        <v/>
      </c>
      <c r="DT15" s="562" t="str">
        <f>IF(COUNTA(車両台帳!$C$57:$C$2056)=0,"",COUNTIF(車両台帳!$AQ$57:$AQ$2056,DT$3&amp;"-"&amp;522&amp;"A"))</f>
        <v/>
      </c>
      <c r="DU15" s="562" t="str">
        <f>IF(COUNTA(車両台帳!$C$57:$C$2056)=0,"",COUNTIF(車両台帳!$AQ$57:$AQ$2056,DU$3&amp;"-"&amp;522&amp;"A"))</f>
        <v/>
      </c>
      <c r="DV15" s="562" t="str">
        <f>IF(COUNTA(車両台帳!$C$57:$C$2056)=0,"",COUNTIF(車両台帳!$AQ$57:$AQ$2056,DV$3&amp;"-"&amp;522&amp;"A"))</f>
        <v/>
      </c>
      <c r="DW15" s="562" t="str">
        <f>IF(COUNTA(車両台帳!$C$57:$C$2056)=0,"",COUNTIF(車両台帳!$AQ$57:$AQ$2056,DW$3&amp;"-"&amp;522&amp;"A"))</f>
        <v/>
      </c>
      <c r="DX15" s="562" t="str">
        <f>IF(COUNTA(車両台帳!$C$57:$C$2056)=0,"",COUNTIF(車両台帳!$AQ$57:$AQ$2056,DX$3&amp;"-"&amp;522&amp;"A"))</f>
        <v/>
      </c>
      <c r="DY15" s="562" t="str">
        <f>IF(COUNTA(車両台帳!$C$57:$C$2056)=0,"",COUNTIF(車両台帳!$AQ$57:$AQ$2056,DY$3&amp;"-"&amp;522&amp;"A"))</f>
        <v/>
      </c>
      <c r="DZ15" s="562" t="str">
        <f>IF(COUNTA(車両台帳!$C$57:$C$2056)=0,"",COUNTIF(車両台帳!$AQ$57:$AQ$2056,DZ$3&amp;"-"&amp;522&amp;"A"))</f>
        <v/>
      </c>
      <c r="EA15" s="562" t="str">
        <f>IF(COUNTA(車両台帳!$C$57:$C$2056)=0,"",COUNTIF(車両台帳!$AQ$57:$AQ$2056,EA$3&amp;"-"&amp;522&amp;"A"))</f>
        <v/>
      </c>
      <c r="EB15" s="562" t="str">
        <f>IF(COUNTA(車両台帳!$C$57:$C$2056)=0,"",COUNTIF(車両台帳!$AQ$57:$AQ$2056,EB$3&amp;"-"&amp;522&amp;"A"))</f>
        <v/>
      </c>
      <c r="EC15" s="562" t="str">
        <f>IF(COUNTA(車両台帳!$C$57:$C$2056)=0,"",COUNTIF(車両台帳!$AQ$57:$AQ$2056,EC$3&amp;"-"&amp;522&amp;"A"))</f>
        <v/>
      </c>
      <c r="ED15" s="562" t="str">
        <f>IF(COUNTA(車両台帳!$C$57:$C$2056)=0,"",COUNTIF(車両台帳!$AQ$57:$AQ$2056,ED$3&amp;"-"&amp;522&amp;"A"))</f>
        <v/>
      </c>
      <c r="EE15" s="562" t="str">
        <f>IF(COUNTA(車両台帳!$C$57:$C$2056)=0,"",COUNTIF(車両台帳!$AQ$57:$AQ$2056,EE$3&amp;"-"&amp;522&amp;"A"))</f>
        <v/>
      </c>
      <c r="EF15" s="562" t="str">
        <f>IF(COUNTA(車両台帳!$C$57:$C$2056)=0,"",COUNTIF(車両台帳!$AQ$57:$AQ$2056,EF$3&amp;"-"&amp;522&amp;"A"))</f>
        <v/>
      </c>
      <c r="EG15" s="562" t="str">
        <f>IF(COUNTA(車両台帳!$C$57:$C$2056)=0,"",COUNTIF(車両台帳!$AQ$57:$AQ$2056,EG$3&amp;"-"&amp;522&amp;"A"))</f>
        <v/>
      </c>
      <c r="EH15" s="562" t="str">
        <f>IF(COUNTA(車両台帳!$C$57:$C$2056)=0,"",COUNTIF(車両台帳!$AQ$57:$AQ$2056,EH$3&amp;"-"&amp;522&amp;"A"))</f>
        <v/>
      </c>
      <c r="EI15" s="562" t="str">
        <f>IF(COUNTA(車両台帳!$C$57:$C$2056)=0,"",COUNTIF(車両台帳!$AQ$57:$AQ$2056,EI$3&amp;"-"&amp;522&amp;"A"))</f>
        <v/>
      </c>
      <c r="EJ15" s="562" t="str">
        <f>IF(COUNTA(車両台帳!$C$57:$C$2056)=0,"",COUNTIF(車両台帳!$AQ$57:$AQ$2056,EJ$3&amp;"-"&amp;522&amp;"A"))</f>
        <v/>
      </c>
      <c r="EK15" s="562" t="str">
        <f>IF(COUNTA(車両台帳!$C$57:$C$2056)=0,"",COUNTIF(車両台帳!$AQ$57:$AQ$2056,EK$3&amp;"-"&amp;522&amp;"A"))</f>
        <v/>
      </c>
      <c r="EL15" s="562" t="str">
        <f>IF(COUNTA(車両台帳!$C$57:$C$2056)=0,"",COUNTIF(車両台帳!$AQ$57:$AQ$2056,EL$3&amp;"-"&amp;522&amp;"A"))</f>
        <v/>
      </c>
      <c r="EM15" s="562" t="str">
        <f>IF(COUNTA(車両台帳!$C$57:$C$2056)=0,"",COUNTIF(車両台帳!$AQ$57:$AQ$2056,EM$3&amp;"-"&amp;522&amp;"A"))</f>
        <v/>
      </c>
      <c r="EN15" s="562" t="str">
        <f>IF(COUNTA(車両台帳!$C$57:$C$2056)=0,"",COUNTIF(車両台帳!$AQ$57:$AQ$2056,EN$3&amp;"-"&amp;522&amp;"A"))</f>
        <v/>
      </c>
      <c r="EO15" s="562" t="str">
        <f>IF(COUNTA(車両台帳!$C$57:$C$2056)=0,"",COUNTIF(車両台帳!$AQ$57:$AQ$2056,EO$3&amp;"-"&amp;522&amp;"A"))</f>
        <v/>
      </c>
      <c r="EP15" s="562" t="str">
        <f>IF(COUNTA(車両台帳!$C$57:$C$2056)=0,"",COUNTIF(車両台帳!$AQ$57:$AQ$2056,EP$3&amp;"-"&amp;522&amp;"A"))</f>
        <v/>
      </c>
      <c r="EQ15" s="562" t="str">
        <f>IF(COUNTA(車両台帳!$C$57:$C$2056)=0,"",COUNTIF(車両台帳!$AQ$57:$AQ$2056,EQ$3&amp;"-"&amp;522&amp;"A"))</f>
        <v/>
      </c>
      <c r="ER15" s="562" t="str">
        <f>IF(COUNTA(車両台帳!$C$57:$C$2056)=0,"",COUNTIF(車両台帳!$AQ$57:$AQ$2056,ER$3&amp;"-"&amp;522&amp;"A"))</f>
        <v/>
      </c>
      <c r="ES15" s="562" t="str">
        <f>IF(COUNTA(車両台帳!$C$57:$C$2056)=0,"",COUNTIF(車両台帳!$AQ$57:$AQ$2056,ES$3&amp;"-"&amp;522&amp;"A"))</f>
        <v/>
      </c>
      <c r="ET15" s="562" t="str">
        <f>IF(COUNTA(車両台帳!$C$57:$C$2056)=0,"",COUNTIF(車両台帳!$AQ$57:$AQ$2056,ET$3&amp;"-"&amp;522&amp;"A"))</f>
        <v/>
      </c>
      <c r="EU15" s="562" t="str">
        <f>IF(COUNTA(車両台帳!$C$57:$C$2056)=0,"",COUNTIF(車両台帳!$AQ$57:$AQ$2056,EU$3&amp;"-"&amp;522&amp;"A"))</f>
        <v/>
      </c>
      <c r="EV15" s="562" t="str">
        <f>IF(COUNTA(車両台帳!$C$57:$C$2056)=0,"",COUNTIF(車両台帳!$AQ$57:$AQ$2056,EV$3&amp;"-"&amp;522&amp;"A"))</f>
        <v/>
      </c>
      <c r="EW15" s="562" t="str">
        <f>IF(COUNTA(車両台帳!$C$57:$C$2056)=0,"",COUNTIF(車両台帳!$AQ$57:$AQ$2056,EW$3&amp;"-"&amp;522&amp;"A"))</f>
        <v/>
      </c>
      <c r="EX15" s="562" t="str">
        <f>IF(COUNTA(車両台帳!$C$57:$C$2056)=0,"",COUNTIF(車両台帳!$AQ$57:$AQ$2056,EX$3&amp;"-"&amp;522&amp;"A"))</f>
        <v/>
      </c>
      <c r="EY15" s="562" t="str">
        <f>IF(COUNTA(車両台帳!$C$57:$C$2056)=0,"",COUNTIF(車両台帳!$AQ$57:$AQ$2056,EY$3&amp;"-"&amp;522&amp;"A"))</f>
        <v/>
      </c>
      <c r="EZ15" s="562" t="str">
        <f>IF(COUNTA(車両台帳!$C$57:$C$2056)=0,"",COUNTIF(車両台帳!$AQ$57:$AQ$2056,EZ$3&amp;"-"&amp;522&amp;"A"))</f>
        <v/>
      </c>
      <c r="FA15" s="562" t="str">
        <f>IF(COUNTA(車両台帳!$C$57:$C$2056)=0,"",COUNTIF(車両台帳!$AQ$57:$AQ$2056,FA$3&amp;"-"&amp;522&amp;"A"))</f>
        <v/>
      </c>
      <c r="FB15" s="562" t="str">
        <f>IF(COUNTA(車両台帳!$C$57:$C$2056)=0,"",COUNTIF(車両台帳!$AQ$57:$AQ$2056,FB$3&amp;"-"&amp;522&amp;"A"))</f>
        <v/>
      </c>
      <c r="FC15" s="562" t="str">
        <f>IF(COUNTA(車両台帳!$C$57:$C$2056)=0,"",COUNTIF(車両台帳!$AQ$57:$AQ$2056,FC$3&amp;"-"&amp;522&amp;"A"))</f>
        <v/>
      </c>
      <c r="FD15" s="562" t="str">
        <f>IF(COUNTA(車両台帳!$C$57:$C$2056)=0,"",COUNTIF(車両台帳!$AQ$57:$AQ$2056,FD$3&amp;"-"&amp;522&amp;"A"))</f>
        <v/>
      </c>
      <c r="FE15" s="562" t="str">
        <f>IF(COUNTA(車両台帳!$C$57:$C$2056)=0,"",COUNTIF(車両台帳!$AQ$57:$AQ$2056,FE$3&amp;"-"&amp;522&amp;"A"))</f>
        <v/>
      </c>
      <c r="FF15" s="562" t="str">
        <f>IF(COUNTA(車両台帳!$C$57:$C$2056)=0,"",COUNTIF(車両台帳!$AQ$57:$AQ$2056,FF$3&amp;"-"&amp;522&amp;"A"))</f>
        <v/>
      </c>
      <c r="FG15" s="562" t="str">
        <f>IF(COUNTA(車両台帳!$C$57:$C$2056)=0,"",COUNTIF(車両台帳!$AQ$57:$AQ$2056,FG$3&amp;"-"&amp;522&amp;"A"))</f>
        <v/>
      </c>
      <c r="FH15" s="562" t="str">
        <f>IF(COUNTA(車両台帳!$C$57:$C$2056)=0,"",COUNTIF(車両台帳!$AQ$57:$AQ$2056,FH$3&amp;"-"&amp;522&amp;"A"))</f>
        <v/>
      </c>
      <c r="FI15" s="562" t="str">
        <f>IF(COUNTA(車両台帳!$C$57:$C$2056)=0,"",COUNTIF(車両台帳!$AQ$57:$AQ$2056,FI$3&amp;"-"&amp;522&amp;"A"))</f>
        <v/>
      </c>
      <c r="FJ15" s="562" t="str">
        <f>IF(COUNTA(車両台帳!$C$57:$C$2056)=0,"",COUNTIF(車両台帳!$AQ$57:$AQ$2056,FJ$3&amp;"-"&amp;522&amp;"A"))</f>
        <v/>
      </c>
      <c r="FK15" s="562" t="str">
        <f>IF(COUNTA(車両台帳!$C$57:$C$2056)=0,"",COUNTIF(車両台帳!$AQ$57:$AQ$2056,FK$3&amp;"-"&amp;522&amp;"A"))</f>
        <v/>
      </c>
      <c r="FL15" s="562" t="str">
        <f>IF(COUNTA(車両台帳!$C$57:$C$2056)=0,"",COUNTIF(車両台帳!$AQ$57:$AQ$2056,FL$3&amp;"-"&amp;522&amp;"A"))</f>
        <v/>
      </c>
      <c r="FM15" s="562" t="str">
        <f>IF(COUNTA(車両台帳!$C$57:$C$2056)=0,"",COUNTIF(車両台帳!$AQ$57:$AQ$2056,FM$3&amp;"-"&amp;522&amp;"A"))</f>
        <v/>
      </c>
      <c r="FN15" s="562" t="str">
        <f>IF(COUNTA(車両台帳!$C$57:$C$2056)=0,"",COUNTIF(車両台帳!$AQ$57:$AQ$2056,FN$3&amp;"-"&amp;522&amp;"A"))</f>
        <v/>
      </c>
      <c r="FO15" s="562" t="str">
        <f>IF(COUNTA(車両台帳!$C$57:$C$2056)=0,"",COUNTIF(車両台帳!$AQ$57:$AQ$2056,FO$3&amp;"-"&amp;522&amp;"A"))</f>
        <v/>
      </c>
      <c r="FP15" s="562" t="str">
        <f>IF(COUNTA(車両台帳!$C$57:$C$2056)=0,"",COUNTIF(車両台帳!$AQ$57:$AQ$2056,FP$3&amp;"-"&amp;522&amp;"A"))</f>
        <v/>
      </c>
      <c r="FQ15" s="562" t="str">
        <f>IF(COUNTA(車両台帳!$C$57:$C$2056)=0,"",COUNTIF(車両台帳!$AQ$57:$AQ$2056,FQ$3&amp;"-"&amp;522&amp;"A"))</f>
        <v/>
      </c>
      <c r="FR15" s="562" t="str">
        <f>IF(COUNTA(車両台帳!$C$57:$C$2056)=0,"",COUNTIF(車両台帳!$AQ$57:$AQ$2056,FR$3&amp;"-"&amp;522&amp;"A"))</f>
        <v/>
      </c>
      <c r="FS15" s="562" t="str">
        <f>IF(COUNTA(車両台帳!$C$57:$C$2056)=0,"",COUNTIF(車両台帳!$AQ$57:$AQ$2056,FS$3&amp;"-"&amp;522&amp;"A"))</f>
        <v/>
      </c>
      <c r="FT15" s="562" t="str">
        <f>IF(COUNTA(車両台帳!$C$57:$C$2056)=0,"",COUNTIF(車両台帳!$AQ$57:$AQ$2056,FT$3&amp;"-"&amp;522&amp;"A"))</f>
        <v/>
      </c>
      <c r="FU15" s="562" t="str">
        <f>IF(COUNTA(車両台帳!$C$57:$C$2056)=0,"",COUNTIF(車両台帳!$AQ$57:$AQ$2056,FU$3&amp;"-"&amp;522&amp;"A"))</f>
        <v/>
      </c>
      <c r="FV15" s="562" t="str">
        <f>IF(COUNTA(車両台帳!$C$57:$C$2056)=0,"",COUNTIF(車両台帳!$AQ$57:$AQ$2056,FV$3&amp;"-"&amp;522&amp;"A"))</f>
        <v/>
      </c>
      <c r="FW15" s="562" t="str">
        <f>IF(COUNTA(車両台帳!$C$57:$C$2056)=0,"",COUNTIF(車両台帳!$AQ$57:$AQ$2056,FW$3&amp;"-"&amp;522&amp;"A"))</f>
        <v/>
      </c>
      <c r="FX15" s="562" t="str">
        <f>IF(COUNTA(車両台帳!$C$57:$C$2056)=0,"",COUNTIF(車両台帳!$AQ$57:$AQ$2056,FX$3&amp;"-"&amp;522&amp;"A"))</f>
        <v/>
      </c>
      <c r="FY15" s="562" t="str">
        <f>IF(COUNTA(車両台帳!$C$57:$C$2056)=0,"",COUNTIF(車両台帳!$AQ$57:$AQ$2056,FY$3&amp;"-"&amp;522&amp;"A"))</f>
        <v/>
      </c>
      <c r="FZ15" s="562" t="str">
        <f>IF(COUNTA(車両台帳!$C$57:$C$2056)=0,"",COUNTIF(車両台帳!$AQ$57:$AQ$2056,FZ$3&amp;"-"&amp;522&amp;"A"))</f>
        <v/>
      </c>
      <c r="GA15" s="562" t="str">
        <f>IF(COUNTA(車両台帳!$C$57:$C$2056)=0,"",COUNTIF(車両台帳!$AQ$57:$AQ$2056,GA$3&amp;"-"&amp;522&amp;"A"))</f>
        <v/>
      </c>
      <c r="GB15" s="562" t="str">
        <f>IF(COUNTA(車両台帳!$C$57:$C$2056)=0,"",COUNTIF(車両台帳!$AQ$57:$AQ$2056,GB$3&amp;"-"&amp;522&amp;"A"))</f>
        <v/>
      </c>
      <c r="GC15" s="562" t="str">
        <f>IF(COUNTA(車両台帳!$C$57:$C$2056)=0,"",COUNTIF(車両台帳!$AQ$57:$AQ$2056,GC$3&amp;"-"&amp;522&amp;"A"))</f>
        <v/>
      </c>
      <c r="GD15" s="562" t="str">
        <f>IF(COUNTA(車両台帳!$C$57:$C$2056)=0,"",COUNTIF(車両台帳!$AQ$57:$AQ$2056,GD$3&amp;"-"&amp;522&amp;"A"))</f>
        <v/>
      </c>
      <c r="GE15" s="562" t="str">
        <f>IF(COUNTA(車両台帳!$C$57:$C$2056)=0,"",COUNTIF(車両台帳!$AQ$57:$AQ$2056,GE$3&amp;"-"&amp;522&amp;"A"))</f>
        <v/>
      </c>
      <c r="GF15" s="562" t="str">
        <f>IF(COUNTA(車両台帳!$C$57:$C$2056)=0,"",COUNTIF(車両台帳!$AQ$57:$AQ$2056,GF$3&amp;"-"&amp;522&amp;"A"))</f>
        <v/>
      </c>
      <c r="GG15" s="562" t="str">
        <f>IF(COUNTA(車両台帳!$C$57:$C$2056)=0,"",COUNTIF(車両台帳!$AQ$57:$AQ$2056,GG$3&amp;"-"&amp;522&amp;"A"))</f>
        <v/>
      </c>
      <c r="GH15" s="562" t="str">
        <f>IF(COUNTA(車両台帳!$C$57:$C$2056)=0,"",COUNTIF(車両台帳!$AQ$57:$AQ$2056,GH$3&amp;"-"&amp;522&amp;"A"))</f>
        <v/>
      </c>
      <c r="GI15" s="562" t="str">
        <f>IF(COUNTA(車両台帳!$C$57:$C$2056)=0,"",COUNTIF(車両台帳!$AQ$57:$AQ$2056,GI$3&amp;"-"&amp;522&amp;"A"))</f>
        <v/>
      </c>
      <c r="GJ15" s="562" t="str">
        <f>IF(COUNTA(車両台帳!$C$57:$C$2056)=0,"",COUNTIF(車両台帳!$AQ$57:$AQ$2056,GJ$3&amp;"-"&amp;522&amp;"A"))</f>
        <v/>
      </c>
      <c r="GK15" s="562" t="str">
        <f>IF(COUNTA(車両台帳!$C$57:$C$2056)=0,"",COUNTIF(車両台帳!$AQ$57:$AQ$2056,GK$3&amp;"-"&amp;522&amp;"A"))</f>
        <v/>
      </c>
      <c r="GL15" s="562" t="str">
        <f>IF(COUNTA(車両台帳!$C$57:$C$2056)=0,"",COUNTIF(車両台帳!$AQ$57:$AQ$2056,GL$3&amp;"-"&amp;522&amp;"A"))</f>
        <v/>
      </c>
      <c r="GM15" s="562" t="str">
        <f>IF(COUNTA(車両台帳!$C$57:$C$2056)=0,"",COUNTIF(車両台帳!$AQ$57:$AQ$2056,GM$3&amp;"-"&amp;522&amp;"A"))</f>
        <v/>
      </c>
      <c r="GN15" s="562" t="str">
        <f>IF(COUNTA(車両台帳!$C$57:$C$2056)=0,"",COUNTIF(車両台帳!$AQ$57:$AQ$2056,GN$3&amp;"-"&amp;522&amp;"A"))</f>
        <v/>
      </c>
      <c r="GO15" s="562" t="str">
        <f>IF(COUNTA(車両台帳!$C$57:$C$2056)=0,"",COUNTIF(車両台帳!$AQ$57:$AQ$2056,GO$3&amp;"-"&amp;522&amp;"A"))</f>
        <v/>
      </c>
      <c r="GP15" s="562" t="str">
        <f>IF(COUNTA(車両台帳!$C$57:$C$2056)=0,"",COUNTIF(車両台帳!$AQ$57:$AQ$2056,GP$3&amp;"-"&amp;522&amp;"A"))</f>
        <v/>
      </c>
      <c r="GQ15" s="562" t="str">
        <f>IF(COUNTA(車両台帳!$C$57:$C$2056)=0,"",COUNTIF(車両台帳!$AQ$57:$AQ$2056,GQ$3&amp;"-"&amp;522&amp;"A"))</f>
        <v/>
      </c>
      <c r="GR15" s="562" t="str">
        <f>IF(COUNTA(車両台帳!$C$57:$C$2056)=0,"",COUNTIF(車両台帳!$AQ$57:$AQ$2056,GR$3&amp;"-"&amp;522&amp;"A"))</f>
        <v/>
      </c>
      <c r="GS15" s="562" t="str">
        <f>IF(COUNTA(車両台帳!$C$57:$C$2056)=0,"",COUNTIF(車両台帳!$AQ$57:$AQ$2056,GS$3&amp;"-"&amp;522&amp;"A"))</f>
        <v/>
      </c>
      <c r="GT15" s="562" t="str">
        <f>IF(COUNTA(車両台帳!$C$57:$C$2056)=0,"",COUNTIF(車両台帳!$AQ$57:$AQ$2056,GT$3&amp;"-"&amp;522&amp;"A"))</f>
        <v/>
      </c>
      <c r="GU15" s="563" t="str">
        <f>IF(COUNTA(車両台帳!$C$57:$C$2056)=0,"",COUNTIF(車両台帳!$AQ$57:$AQ$2056,GU$3&amp;"-"&amp;522&amp;"A"))</f>
        <v/>
      </c>
    </row>
    <row r="16" spans="1:203" s="7" customFormat="1" ht="29.25" customHeight="1">
      <c r="A16" s="1088"/>
      <c r="B16" s="552" t="s">
        <v>45</v>
      </c>
      <c r="C16" s="557" t="str">
        <f>IF(COUNTA(車両台帳!$C$57:$C$2056)=0,"",SUM(D16:GU16))</f>
        <v/>
      </c>
      <c r="D16" s="562" t="str">
        <f>IF(COUNTA(車両台帳!$C$57:$C$2056)=0,"",COUNTIF(車両台帳!$AQ$57:$AQ$2056,D$3&amp;"-"&amp;523&amp;"A"))</f>
        <v/>
      </c>
      <c r="E16" s="562" t="str">
        <f>IF(COUNTA(車両台帳!$C$57:$C$2056)=0,"",COUNTIF(車両台帳!$AQ$57:$AQ$2056,E$3&amp;"-"&amp;523&amp;"A"))</f>
        <v/>
      </c>
      <c r="F16" s="562" t="str">
        <f>IF(COUNTA(車両台帳!$C$57:$C$2056)=0,"",COUNTIF(車両台帳!$AQ$57:$AQ$2056,F$3&amp;"-"&amp;523&amp;"A"))</f>
        <v/>
      </c>
      <c r="G16" s="562" t="str">
        <f>IF(COUNTA(車両台帳!$C$57:$C$2056)=0,"",COUNTIF(車両台帳!$AQ$57:$AQ$2056,G$3&amp;"-"&amp;523&amp;"A"))</f>
        <v/>
      </c>
      <c r="H16" s="562" t="str">
        <f>IF(COUNTA(車両台帳!$C$57:$C$2056)=0,"",COUNTIF(車両台帳!$AQ$57:$AQ$2056,H$3&amp;"-"&amp;523&amp;"A"))</f>
        <v/>
      </c>
      <c r="I16" s="562" t="str">
        <f>IF(COUNTA(車両台帳!$C$57:$C$2056)=0,"",COUNTIF(車両台帳!$AQ$57:$AQ$2056,I$3&amp;"-"&amp;523&amp;"A"))</f>
        <v/>
      </c>
      <c r="J16" s="562" t="str">
        <f>IF(COUNTA(車両台帳!$C$57:$C$2056)=0,"",COUNTIF(車両台帳!$AQ$57:$AQ$2056,J$3&amp;"-"&amp;523&amp;"A"))</f>
        <v/>
      </c>
      <c r="K16" s="562" t="str">
        <f>IF(COUNTA(車両台帳!$C$57:$C$2056)=0,"",COUNTIF(車両台帳!$AQ$57:$AQ$2056,K$3&amp;"-"&amp;523&amp;"A"))</f>
        <v/>
      </c>
      <c r="L16" s="562" t="str">
        <f>IF(COUNTA(車両台帳!$C$57:$C$2056)=0,"",COUNTIF(車両台帳!$AQ$57:$AQ$2056,L$3&amp;"-"&amp;523&amp;"A"))</f>
        <v/>
      </c>
      <c r="M16" s="562" t="str">
        <f>IF(COUNTA(車両台帳!$C$57:$C$2056)=0,"",COUNTIF(車両台帳!$AQ$57:$AQ$2056,M$3&amp;"-"&amp;523&amp;"A"))</f>
        <v/>
      </c>
      <c r="N16" s="562" t="str">
        <f>IF(COUNTA(車両台帳!$C$57:$C$2056)=0,"",COUNTIF(車両台帳!$AQ$57:$AQ$2056,N$3&amp;"-"&amp;523&amp;"A"))</f>
        <v/>
      </c>
      <c r="O16" s="562" t="str">
        <f>IF(COUNTA(車両台帳!$C$57:$C$2056)=0,"",COUNTIF(車両台帳!$AQ$57:$AQ$2056,O$3&amp;"-"&amp;523&amp;"A"))</f>
        <v/>
      </c>
      <c r="P16" s="562" t="str">
        <f>IF(COUNTA(車両台帳!$C$57:$C$2056)=0,"",COUNTIF(車両台帳!$AQ$57:$AQ$2056,P$3&amp;"-"&amp;523&amp;"A"))</f>
        <v/>
      </c>
      <c r="Q16" s="562" t="str">
        <f>IF(COUNTA(車両台帳!$C$57:$C$2056)=0,"",COUNTIF(車両台帳!$AQ$57:$AQ$2056,Q$3&amp;"-"&amp;523&amp;"A"))</f>
        <v/>
      </c>
      <c r="R16" s="562" t="str">
        <f>IF(COUNTA(車両台帳!$C$57:$C$2056)=0,"",COUNTIF(車両台帳!$AQ$57:$AQ$2056,R$3&amp;"-"&amp;523&amp;"A"))</f>
        <v/>
      </c>
      <c r="S16" s="562" t="str">
        <f>IF(COUNTA(車両台帳!$C$57:$C$2056)=0,"",COUNTIF(車両台帳!$AQ$57:$AQ$2056,S$3&amp;"-"&amp;523&amp;"A"))</f>
        <v/>
      </c>
      <c r="T16" s="562" t="str">
        <f>IF(COUNTA(車両台帳!$C$57:$C$2056)=0,"",COUNTIF(車両台帳!$AQ$57:$AQ$2056,T$3&amp;"-"&amp;523&amp;"A"))</f>
        <v/>
      </c>
      <c r="U16" s="562" t="str">
        <f>IF(COUNTA(車両台帳!$C$57:$C$2056)=0,"",COUNTIF(車両台帳!$AQ$57:$AQ$2056,U$3&amp;"-"&amp;523&amp;"A"))</f>
        <v/>
      </c>
      <c r="V16" s="562" t="str">
        <f>IF(COUNTA(車両台帳!$C$57:$C$2056)=0,"",COUNTIF(車両台帳!$AQ$57:$AQ$2056,V$3&amp;"-"&amp;523&amp;"A"))</f>
        <v/>
      </c>
      <c r="W16" s="562" t="str">
        <f>IF(COUNTA(車両台帳!$C$57:$C$2056)=0,"",COUNTIF(車両台帳!$AQ$57:$AQ$2056,W$3&amp;"-"&amp;523&amp;"A"))</f>
        <v/>
      </c>
      <c r="X16" s="562" t="str">
        <f>IF(COUNTA(車両台帳!$C$57:$C$2056)=0,"",COUNTIF(車両台帳!$AQ$57:$AQ$2056,X$3&amp;"-"&amp;523&amp;"A"))</f>
        <v/>
      </c>
      <c r="Y16" s="562" t="str">
        <f>IF(COUNTA(車両台帳!$C$57:$C$2056)=0,"",COUNTIF(車両台帳!$AQ$57:$AQ$2056,Y$3&amp;"-"&amp;523&amp;"A"))</f>
        <v/>
      </c>
      <c r="Z16" s="562" t="str">
        <f>IF(COUNTA(車両台帳!$C$57:$C$2056)=0,"",COUNTIF(車両台帳!$AQ$57:$AQ$2056,Z$3&amp;"-"&amp;523&amp;"A"))</f>
        <v/>
      </c>
      <c r="AA16" s="562" t="str">
        <f>IF(COUNTA(車両台帳!$C$57:$C$2056)=0,"",COUNTIF(車両台帳!$AQ$57:$AQ$2056,AA$3&amp;"-"&amp;523&amp;"A"))</f>
        <v/>
      </c>
      <c r="AB16" s="562" t="str">
        <f>IF(COUNTA(車両台帳!$C$57:$C$2056)=0,"",COUNTIF(車両台帳!$AQ$57:$AQ$2056,AB$3&amp;"-"&amp;523&amp;"A"))</f>
        <v/>
      </c>
      <c r="AC16" s="562" t="str">
        <f>IF(COUNTA(車両台帳!$C$57:$C$2056)=0,"",COUNTIF(車両台帳!$AQ$57:$AQ$2056,AC$3&amp;"-"&amp;523&amp;"A"))</f>
        <v/>
      </c>
      <c r="AD16" s="562" t="str">
        <f>IF(COUNTA(車両台帳!$C$57:$C$2056)=0,"",COUNTIF(車両台帳!$AQ$57:$AQ$2056,AD$3&amp;"-"&amp;523&amp;"A"))</f>
        <v/>
      </c>
      <c r="AE16" s="562" t="str">
        <f>IF(COUNTA(車両台帳!$C$57:$C$2056)=0,"",COUNTIF(車両台帳!$AQ$57:$AQ$2056,AE$3&amp;"-"&amp;523&amp;"A"))</f>
        <v/>
      </c>
      <c r="AF16" s="562" t="str">
        <f>IF(COUNTA(車両台帳!$C$57:$C$2056)=0,"",COUNTIF(車両台帳!$AQ$57:$AQ$2056,AF$3&amp;"-"&amp;523&amp;"A"))</f>
        <v/>
      </c>
      <c r="AG16" s="562" t="str">
        <f>IF(COUNTA(車両台帳!$C$57:$C$2056)=0,"",COUNTIF(車両台帳!$AQ$57:$AQ$2056,AG$3&amp;"-"&amp;523&amp;"A"))</f>
        <v/>
      </c>
      <c r="AH16" s="562" t="str">
        <f>IF(COUNTA(車両台帳!$C$57:$C$2056)=0,"",COUNTIF(車両台帳!$AQ$57:$AQ$2056,AH$3&amp;"-"&amp;523&amp;"A"))</f>
        <v/>
      </c>
      <c r="AI16" s="562" t="str">
        <f>IF(COUNTA(車両台帳!$C$57:$C$2056)=0,"",COUNTIF(車両台帳!$AQ$57:$AQ$2056,AI$3&amp;"-"&amp;523&amp;"A"))</f>
        <v/>
      </c>
      <c r="AJ16" s="562" t="str">
        <f>IF(COUNTA(車両台帳!$C$57:$C$2056)=0,"",COUNTIF(車両台帳!$AQ$57:$AQ$2056,AJ$3&amp;"-"&amp;523&amp;"A"))</f>
        <v/>
      </c>
      <c r="AK16" s="562" t="str">
        <f>IF(COUNTA(車両台帳!$C$57:$C$2056)=0,"",COUNTIF(車両台帳!$AQ$57:$AQ$2056,AK$3&amp;"-"&amp;523&amp;"A"))</f>
        <v/>
      </c>
      <c r="AL16" s="562" t="str">
        <f>IF(COUNTA(車両台帳!$C$57:$C$2056)=0,"",COUNTIF(車両台帳!$AQ$57:$AQ$2056,AL$3&amp;"-"&amp;523&amp;"A"))</f>
        <v/>
      </c>
      <c r="AM16" s="562" t="str">
        <f>IF(COUNTA(車両台帳!$C$57:$C$2056)=0,"",COUNTIF(車両台帳!$AQ$57:$AQ$2056,AM$3&amp;"-"&amp;523&amp;"A"))</f>
        <v/>
      </c>
      <c r="AN16" s="562" t="str">
        <f>IF(COUNTA(車両台帳!$C$57:$C$2056)=0,"",COUNTIF(車両台帳!$AQ$57:$AQ$2056,AN$3&amp;"-"&amp;523&amp;"A"))</f>
        <v/>
      </c>
      <c r="AO16" s="562" t="str">
        <f>IF(COUNTA(車両台帳!$C$57:$C$2056)=0,"",COUNTIF(車両台帳!$AQ$57:$AQ$2056,AO$3&amp;"-"&amp;523&amp;"A"))</f>
        <v/>
      </c>
      <c r="AP16" s="562" t="str">
        <f>IF(COUNTA(車両台帳!$C$57:$C$2056)=0,"",COUNTIF(車両台帳!$AQ$57:$AQ$2056,AP$3&amp;"-"&amp;523&amp;"A"))</f>
        <v/>
      </c>
      <c r="AQ16" s="562" t="str">
        <f>IF(COUNTA(車両台帳!$C$57:$C$2056)=0,"",COUNTIF(車両台帳!$AQ$57:$AQ$2056,AQ$3&amp;"-"&amp;523&amp;"A"))</f>
        <v/>
      </c>
      <c r="AR16" s="562" t="str">
        <f>IF(COUNTA(車両台帳!$C$57:$C$2056)=0,"",COUNTIF(車両台帳!$AQ$57:$AQ$2056,AR$3&amp;"-"&amp;523&amp;"A"))</f>
        <v/>
      </c>
      <c r="AS16" s="562" t="str">
        <f>IF(COUNTA(車両台帳!$C$57:$C$2056)=0,"",COUNTIF(車両台帳!$AQ$57:$AQ$2056,AS$3&amp;"-"&amp;523&amp;"A"))</f>
        <v/>
      </c>
      <c r="AT16" s="562" t="str">
        <f>IF(COUNTA(車両台帳!$C$57:$C$2056)=0,"",COUNTIF(車両台帳!$AQ$57:$AQ$2056,AT$3&amp;"-"&amp;523&amp;"A"))</f>
        <v/>
      </c>
      <c r="AU16" s="562" t="str">
        <f>IF(COUNTA(車両台帳!$C$57:$C$2056)=0,"",COUNTIF(車両台帳!$AQ$57:$AQ$2056,AU$3&amp;"-"&amp;523&amp;"A"))</f>
        <v/>
      </c>
      <c r="AV16" s="562" t="str">
        <f>IF(COUNTA(車両台帳!$C$57:$C$2056)=0,"",COUNTIF(車両台帳!$AQ$57:$AQ$2056,AV$3&amp;"-"&amp;523&amp;"A"))</f>
        <v/>
      </c>
      <c r="AW16" s="562" t="str">
        <f>IF(COUNTA(車両台帳!$C$57:$C$2056)=0,"",COUNTIF(車両台帳!$AQ$57:$AQ$2056,AW$3&amp;"-"&amp;523&amp;"A"))</f>
        <v/>
      </c>
      <c r="AX16" s="562" t="str">
        <f>IF(COUNTA(車両台帳!$C$57:$C$2056)=0,"",COUNTIF(車両台帳!$AQ$57:$AQ$2056,AX$3&amp;"-"&amp;523&amp;"A"))</f>
        <v/>
      </c>
      <c r="AY16" s="562" t="str">
        <f>IF(COUNTA(車両台帳!$C$57:$C$2056)=0,"",COUNTIF(車両台帳!$AQ$57:$AQ$2056,AY$3&amp;"-"&amp;523&amp;"A"))</f>
        <v/>
      </c>
      <c r="AZ16" s="562" t="str">
        <f>IF(COUNTA(車両台帳!$C$57:$C$2056)=0,"",COUNTIF(車両台帳!$AQ$57:$AQ$2056,AZ$3&amp;"-"&amp;523&amp;"A"))</f>
        <v/>
      </c>
      <c r="BA16" s="562" t="str">
        <f>IF(COUNTA(車両台帳!$C$57:$C$2056)=0,"",COUNTIF(車両台帳!$AQ$57:$AQ$2056,BA$3&amp;"-"&amp;523&amp;"A"))</f>
        <v/>
      </c>
      <c r="BB16" s="562" t="str">
        <f>IF(COUNTA(車両台帳!$C$57:$C$2056)=0,"",COUNTIF(車両台帳!$AQ$57:$AQ$2056,BB$3&amp;"-"&amp;523&amp;"A"))</f>
        <v/>
      </c>
      <c r="BC16" s="562" t="str">
        <f>IF(COUNTA(車両台帳!$C$57:$C$2056)=0,"",COUNTIF(車両台帳!$AQ$57:$AQ$2056,BC$3&amp;"-"&amp;523&amp;"A"))</f>
        <v/>
      </c>
      <c r="BD16" s="562" t="str">
        <f>IF(COUNTA(車両台帳!$C$57:$C$2056)=0,"",COUNTIF(車両台帳!$AQ$57:$AQ$2056,BD$3&amp;"-"&amp;523&amp;"A"))</f>
        <v/>
      </c>
      <c r="BE16" s="562" t="str">
        <f>IF(COUNTA(車両台帳!$C$57:$C$2056)=0,"",COUNTIF(車両台帳!$AQ$57:$AQ$2056,BE$3&amp;"-"&amp;523&amp;"A"))</f>
        <v/>
      </c>
      <c r="BF16" s="562" t="str">
        <f>IF(COUNTA(車両台帳!$C$57:$C$2056)=0,"",COUNTIF(車両台帳!$AQ$57:$AQ$2056,BF$3&amp;"-"&amp;523&amp;"A"))</f>
        <v/>
      </c>
      <c r="BG16" s="562" t="str">
        <f>IF(COUNTA(車両台帳!$C$57:$C$2056)=0,"",COUNTIF(車両台帳!$AQ$57:$AQ$2056,BG$3&amp;"-"&amp;523&amp;"A"))</f>
        <v/>
      </c>
      <c r="BH16" s="562" t="str">
        <f>IF(COUNTA(車両台帳!$C$57:$C$2056)=0,"",COUNTIF(車両台帳!$AQ$57:$AQ$2056,BH$3&amp;"-"&amp;523&amp;"A"))</f>
        <v/>
      </c>
      <c r="BI16" s="562" t="str">
        <f>IF(COUNTA(車両台帳!$C$57:$C$2056)=0,"",COUNTIF(車両台帳!$AQ$57:$AQ$2056,BI$3&amp;"-"&amp;523&amp;"A"))</f>
        <v/>
      </c>
      <c r="BJ16" s="562" t="str">
        <f>IF(COUNTA(車両台帳!$C$57:$C$2056)=0,"",COUNTIF(車両台帳!$AQ$57:$AQ$2056,BJ$3&amp;"-"&amp;523&amp;"A"))</f>
        <v/>
      </c>
      <c r="BK16" s="562" t="str">
        <f>IF(COUNTA(車両台帳!$C$57:$C$2056)=0,"",COUNTIF(車両台帳!$AQ$57:$AQ$2056,BK$3&amp;"-"&amp;523&amp;"A"))</f>
        <v/>
      </c>
      <c r="BL16" s="562" t="str">
        <f>IF(COUNTA(車両台帳!$C$57:$C$2056)=0,"",COUNTIF(車両台帳!$AQ$57:$AQ$2056,BL$3&amp;"-"&amp;523&amp;"A"))</f>
        <v/>
      </c>
      <c r="BM16" s="562" t="str">
        <f>IF(COUNTA(車両台帳!$C$57:$C$2056)=0,"",COUNTIF(車両台帳!$AQ$57:$AQ$2056,BM$3&amp;"-"&amp;523&amp;"A"))</f>
        <v/>
      </c>
      <c r="BN16" s="562" t="str">
        <f>IF(COUNTA(車両台帳!$C$57:$C$2056)=0,"",COUNTIF(車両台帳!$AQ$57:$AQ$2056,BN$3&amp;"-"&amp;523&amp;"A"))</f>
        <v/>
      </c>
      <c r="BO16" s="562" t="str">
        <f>IF(COUNTA(車両台帳!$C$57:$C$2056)=0,"",COUNTIF(車両台帳!$AQ$57:$AQ$2056,BO$3&amp;"-"&amp;523&amp;"A"))</f>
        <v/>
      </c>
      <c r="BP16" s="562" t="str">
        <f>IF(COUNTA(車両台帳!$C$57:$C$2056)=0,"",COUNTIF(車両台帳!$AQ$57:$AQ$2056,BP$3&amp;"-"&amp;523&amp;"A"))</f>
        <v/>
      </c>
      <c r="BQ16" s="562" t="str">
        <f>IF(COUNTA(車両台帳!$C$57:$C$2056)=0,"",COUNTIF(車両台帳!$AQ$57:$AQ$2056,BQ$3&amp;"-"&amp;523&amp;"A"))</f>
        <v/>
      </c>
      <c r="BR16" s="562" t="str">
        <f>IF(COUNTA(車両台帳!$C$57:$C$2056)=0,"",COUNTIF(車両台帳!$AQ$57:$AQ$2056,BR$3&amp;"-"&amp;523&amp;"A"))</f>
        <v/>
      </c>
      <c r="BS16" s="562" t="str">
        <f>IF(COUNTA(車両台帳!$C$57:$C$2056)=0,"",COUNTIF(車両台帳!$AQ$57:$AQ$2056,BS$3&amp;"-"&amp;523&amp;"A"))</f>
        <v/>
      </c>
      <c r="BT16" s="562" t="str">
        <f>IF(COUNTA(車両台帳!$C$57:$C$2056)=0,"",COUNTIF(車両台帳!$AQ$57:$AQ$2056,BT$3&amp;"-"&amp;523&amp;"A"))</f>
        <v/>
      </c>
      <c r="BU16" s="562" t="str">
        <f>IF(COUNTA(車両台帳!$C$57:$C$2056)=0,"",COUNTIF(車両台帳!$AQ$57:$AQ$2056,BU$3&amp;"-"&amp;523&amp;"A"))</f>
        <v/>
      </c>
      <c r="BV16" s="562" t="str">
        <f>IF(COUNTA(車両台帳!$C$57:$C$2056)=0,"",COUNTIF(車両台帳!$AQ$57:$AQ$2056,BV$3&amp;"-"&amp;523&amp;"A"))</f>
        <v/>
      </c>
      <c r="BW16" s="562" t="str">
        <f>IF(COUNTA(車両台帳!$C$57:$C$2056)=0,"",COUNTIF(車両台帳!$AQ$57:$AQ$2056,BW$3&amp;"-"&amp;523&amp;"A"))</f>
        <v/>
      </c>
      <c r="BX16" s="562" t="str">
        <f>IF(COUNTA(車両台帳!$C$57:$C$2056)=0,"",COUNTIF(車両台帳!$AQ$57:$AQ$2056,BX$3&amp;"-"&amp;523&amp;"A"))</f>
        <v/>
      </c>
      <c r="BY16" s="562" t="str">
        <f>IF(COUNTA(車両台帳!$C$57:$C$2056)=0,"",COUNTIF(車両台帳!$AQ$57:$AQ$2056,BY$3&amp;"-"&amp;523&amp;"A"))</f>
        <v/>
      </c>
      <c r="BZ16" s="562" t="str">
        <f>IF(COUNTA(車両台帳!$C$57:$C$2056)=0,"",COUNTIF(車両台帳!$AQ$57:$AQ$2056,BZ$3&amp;"-"&amp;523&amp;"A"))</f>
        <v/>
      </c>
      <c r="CA16" s="562" t="str">
        <f>IF(COUNTA(車両台帳!$C$57:$C$2056)=0,"",COUNTIF(車両台帳!$AQ$57:$AQ$2056,CA$3&amp;"-"&amp;523&amp;"A"))</f>
        <v/>
      </c>
      <c r="CB16" s="562" t="str">
        <f>IF(COUNTA(車両台帳!$C$57:$C$2056)=0,"",COUNTIF(車両台帳!$AQ$57:$AQ$2056,CB$3&amp;"-"&amp;523&amp;"A"))</f>
        <v/>
      </c>
      <c r="CC16" s="562" t="str">
        <f>IF(COUNTA(車両台帳!$C$57:$C$2056)=0,"",COUNTIF(車両台帳!$AQ$57:$AQ$2056,CC$3&amp;"-"&amp;523&amp;"A"))</f>
        <v/>
      </c>
      <c r="CD16" s="562" t="str">
        <f>IF(COUNTA(車両台帳!$C$57:$C$2056)=0,"",COUNTIF(車両台帳!$AQ$57:$AQ$2056,CD$3&amp;"-"&amp;523&amp;"A"))</f>
        <v/>
      </c>
      <c r="CE16" s="562" t="str">
        <f>IF(COUNTA(車両台帳!$C$57:$C$2056)=0,"",COUNTIF(車両台帳!$AQ$57:$AQ$2056,CE$3&amp;"-"&amp;523&amp;"A"))</f>
        <v/>
      </c>
      <c r="CF16" s="562" t="str">
        <f>IF(COUNTA(車両台帳!$C$57:$C$2056)=0,"",COUNTIF(車両台帳!$AQ$57:$AQ$2056,CF$3&amp;"-"&amp;523&amp;"A"))</f>
        <v/>
      </c>
      <c r="CG16" s="562" t="str">
        <f>IF(COUNTA(車両台帳!$C$57:$C$2056)=0,"",COUNTIF(車両台帳!$AQ$57:$AQ$2056,CG$3&amp;"-"&amp;523&amp;"A"))</f>
        <v/>
      </c>
      <c r="CH16" s="562" t="str">
        <f>IF(COUNTA(車両台帳!$C$57:$C$2056)=0,"",COUNTIF(車両台帳!$AQ$57:$AQ$2056,CH$3&amp;"-"&amp;523&amp;"A"))</f>
        <v/>
      </c>
      <c r="CI16" s="562" t="str">
        <f>IF(COUNTA(車両台帳!$C$57:$C$2056)=0,"",COUNTIF(車両台帳!$AQ$57:$AQ$2056,CI$3&amp;"-"&amp;523&amp;"A"))</f>
        <v/>
      </c>
      <c r="CJ16" s="562" t="str">
        <f>IF(COUNTA(車両台帳!$C$57:$C$2056)=0,"",COUNTIF(車両台帳!$AQ$57:$AQ$2056,CJ$3&amp;"-"&amp;523&amp;"A"))</f>
        <v/>
      </c>
      <c r="CK16" s="562" t="str">
        <f>IF(COUNTA(車両台帳!$C$57:$C$2056)=0,"",COUNTIF(車両台帳!$AQ$57:$AQ$2056,CK$3&amp;"-"&amp;523&amp;"A"))</f>
        <v/>
      </c>
      <c r="CL16" s="562" t="str">
        <f>IF(COUNTA(車両台帳!$C$57:$C$2056)=0,"",COUNTIF(車両台帳!$AQ$57:$AQ$2056,CL$3&amp;"-"&amp;523&amp;"A"))</f>
        <v/>
      </c>
      <c r="CM16" s="562" t="str">
        <f>IF(COUNTA(車両台帳!$C$57:$C$2056)=0,"",COUNTIF(車両台帳!$AQ$57:$AQ$2056,CM$3&amp;"-"&amp;523&amp;"A"))</f>
        <v/>
      </c>
      <c r="CN16" s="562" t="str">
        <f>IF(COUNTA(車両台帳!$C$57:$C$2056)=0,"",COUNTIF(車両台帳!$AQ$57:$AQ$2056,CN$3&amp;"-"&amp;523&amp;"A"))</f>
        <v/>
      </c>
      <c r="CO16" s="562" t="str">
        <f>IF(COUNTA(車両台帳!$C$57:$C$2056)=0,"",COUNTIF(車両台帳!$AQ$57:$AQ$2056,CO$3&amp;"-"&amp;523&amp;"A"))</f>
        <v/>
      </c>
      <c r="CP16" s="562" t="str">
        <f>IF(COUNTA(車両台帳!$C$57:$C$2056)=0,"",COUNTIF(車両台帳!$AQ$57:$AQ$2056,CP$3&amp;"-"&amp;523&amp;"A"))</f>
        <v/>
      </c>
      <c r="CQ16" s="562" t="str">
        <f>IF(COUNTA(車両台帳!$C$57:$C$2056)=0,"",COUNTIF(車両台帳!$AQ$57:$AQ$2056,CQ$3&amp;"-"&amp;523&amp;"A"))</f>
        <v/>
      </c>
      <c r="CR16" s="562" t="str">
        <f>IF(COUNTA(車両台帳!$C$57:$C$2056)=0,"",COUNTIF(車両台帳!$AQ$57:$AQ$2056,CR$3&amp;"-"&amp;523&amp;"A"))</f>
        <v/>
      </c>
      <c r="CS16" s="562" t="str">
        <f>IF(COUNTA(車両台帳!$C$57:$C$2056)=0,"",COUNTIF(車両台帳!$AQ$57:$AQ$2056,CS$3&amp;"-"&amp;523&amp;"A"))</f>
        <v/>
      </c>
      <c r="CT16" s="562" t="str">
        <f>IF(COUNTA(車両台帳!$C$57:$C$2056)=0,"",COUNTIF(車両台帳!$AQ$57:$AQ$2056,CT$3&amp;"-"&amp;523&amp;"A"))</f>
        <v/>
      </c>
      <c r="CU16" s="562" t="str">
        <f>IF(COUNTA(車両台帳!$C$57:$C$2056)=0,"",COUNTIF(車両台帳!$AQ$57:$AQ$2056,CU$3&amp;"-"&amp;523&amp;"A"))</f>
        <v/>
      </c>
      <c r="CV16" s="562" t="str">
        <f>IF(COUNTA(車両台帳!$C$57:$C$2056)=0,"",COUNTIF(車両台帳!$AQ$57:$AQ$2056,CV$3&amp;"-"&amp;523&amp;"A"))</f>
        <v/>
      </c>
      <c r="CW16" s="562" t="str">
        <f>IF(COUNTA(車両台帳!$C$57:$C$2056)=0,"",COUNTIF(車両台帳!$AQ$57:$AQ$2056,CW$3&amp;"-"&amp;523&amp;"A"))</f>
        <v/>
      </c>
      <c r="CX16" s="562" t="str">
        <f>IF(COUNTA(車両台帳!$C$57:$C$2056)=0,"",COUNTIF(車両台帳!$AQ$57:$AQ$2056,CX$3&amp;"-"&amp;523&amp;"A"))</f>
        <v/>
      </c>
      <c r="CY16" s="562" t="str">
        <f>IF(COUNTA(車両台帳!$C$57:$C$2056)=0,"",COUNTIF(車両台帳!$AQ$57:$AQ$2056,CY$3&amp;"-"&amp;523&amp;"A"))</f>
        <v/>
      </c>
      <c r="CZ16" s="562" t="str">
        <f>IF(COUNTA(車両台帳!$C$57:$C$2056)=0,"",COUNTIF(車両台帳!$AQ$57:$AQ$2056,CZ$3&amp;"-"&amp;523&amp;"A"))</f>
        <v/>
      </c>
      <c r="DA16" s="562" t="str">
        <f>IF(COUNTA(車両台帳!$C$57:$C$2056)=0,"",COUNTIF(車両台帳!$AQ$57:$AQ$2056,DA$3&amp;"-"&amp;523&amp;"A"))</f>
        <v/>
      </c>
      <c r="DB16" s="562" t="str">
        <f>IF(COUNTA(車両台帳!$C$57:$C$2056)=0,"",COUNTIF(車両台帳!$AQ$57:$AQ$2056,DB$3&amp;"-"&amp;523&amp;"A"))</f>
        <v/>
      </c>
      <c r="DC16" s="562" t="str">
        <f>IF(COUNTA(車両台帳!$C$57:$C$2056)=0,"",COUNTIF(車両台帳!$AQ$57:$AQ$2056,DC$3&amp;"-"&amp;523&amp;"A"))</f>
        <v/>
      </c>
      <c r="DD16" s="562" t="str">
        <f>IF(COUNTA(車両台帳!$C$57:$C$2056)=0,"",COUNTIF(車両台帳!$AQ$57:$AQ$2056,DD$3&amp;"-"&amp;523&amp;"A"))</f>
        <v/>
      </c>
      <c r="DE16" s="562" t="str">
        <f>IF(COUNTA(車両台帳!$C$57:$C$2056)=0,"",COUNTIF(車両台帳!$AQ$57:$AQ$2056,DE$3&amp;"-"&amp;523&amp;"A"))</f>
        <v/>
      </c>
      <c r="DF16" s="562" t="str">
        <f>IF(COUNTA(車両台帳!$C$57:$C$2056)=0,"",COUNTIF(車両台帳!$AQ$57:$AQ$2056,DF$3&amp;"-"&amp;523&amp;"A"))</f>
        <v/>
      </c>
      <c r="DG16" s="562" t="str">
        <f>IF(COUNTA(車両台帳!$C$57:$C$2056)=0,"",COUNTIF(車両台帳!$AQ$57:$AQ$2056,DG$3&amp;"-"&amp;523&amp;"A"))</f>
        <v/>
      </c>
      <c r="DH16" s="562" t="str">
        <f>IF(COUNTA(車両台帳!$C$57:$C$2056)=0,"",COUNTIF(車両台帳!$AQ$57:$AQ$2056,DH$3&amp;"-"&amp;523&amp;"A"))</f>
        <v/>
      </c>
      <c r="DI16" s="562" t="str">
        <f>IF(COUNTA(車両台帳!$C$57:$C$2056)=0,"",COUNTIF(車両台帳!$AQ$57:$AQ$2056,DI$3&amp;"-"&amp;523&amp;"A"))</f>
        <v/>
      </c>
      <c r="DJ16" s="562" t="str">
        <f>IF(COUNTA(車両台帳!$C$57:$C$2056)=0,"",COUNTIF(車両台帳!$AQ$57:$AQ$2056,DJ$3&amp;"-"&amp;523&amp;"A"))</f>
        <v/>
      </c>
      <c r="DK16" s="562" t="str">
        <f>IF(COUNTA(車両台帳!$C$57:$C$2056)=0,"",COUNTIF(車両台帳!$AQ$57:$AQ$2056,DK$3&amp;"-"&amp;523&amp;"A"))</f>
        <v/>
      </c>
      <c r="DL16" s="562" t="str">
        <f>IF(COUNTA(車両台帳!$C$57:$C$2056)=0,"",COUNTIF(車両台帳!$AQ$57:$AQ$2056,DL$3&amp;"-"&amp;523&amp;"A"))</f>
        <v/>
      </c>
      <c r="DM16" s="562" t="str">
        <f>IF(COUNTA(車両台帳!$C$57:$C$2056)=0,"",COUNTIF(車両台帳!$AQ$57:$AQ$2056,DM$3&amp;"-"&amp;523&amp;"A"))</f>
        <v/>
      </c>
      <c r="DN16" s="562" t="str">
        <f>IF(COUNTA(車両台帳!$C$57:$C$2056)=0,"",COUNTIF(車両台帳!$AQ$57:$AQ$2056,DN$3&amp;"-"&amp;523&amp;"A"))</f>
        <v/>
      </c>
      <c r="DO16" s="562" t="str">
        <f>IF(COUNTA(車両台帳!$C$57:$C$2056)=0,"",COUNTIF(車両台帳!$AQ$57:$AQ$2056,DO$3&amp;"-"&amp;523&amp;"A"))</f>
        <v/>
      </c>
      <c r="DP16" s="562" t="str">
        <f>IF(COUNTA(車両台帳!$C$57:$C$2056)=0,"",COUNTIF(車両台帳!$AQ$57:$AQ$2056,DP$3&amp;"-"&amp;523&amp;"A"))</f>
        <v/>
      </c>
      <c r="DQ16" s="562" t="str">
        <f>IF(COUNTA(車両台帳!$C$57:$C$2056)=0,"",COUNTIF(車両台帳!$AQ$57:$AQ$2056,DQ$3&amp;"-"&amp;523&amp;"A"))</f>
        <v/>
      </c>
      <c r="DR16" s="562" t="str">
        <f>IF(COUNTA(車両台帳!$C$57:$C$2056)=0,"",COUNTIF(車両台帳!$AQ$57:$AQ$2056,DR$3&amp;"-"&amp;523&amp;"A"))</f>
        <v/>
      </c>
      <c r="DS16" s="562" t="str">
        <f>IF(COUNTA(車両台帳!$C$57:$C$2056)=0,"",COUNTIF(車両台帳!$AQ$57:$AQ$2056,DS$3&amp;"-"&amp;523&amp;"A"))</f>
        <v/>
      </c>
      <c r="DT16" s="562" t="str">
        <f>IF(COUNTA(車両台帳!$C$57:$C$2056)=0,"",COUNTIF(車両台帳!$AQ$57:$AQ$2056,DT$3&amp;"-"&amp;523&amp;"A"))</f>
        <v/>
      </c>
      <c r="DU16" s="562" t="str">
        <f>IF(COUNTA(車両台帳!$C$57:$C$2056)=0,"",COUNTIF(車両台帳!$AQ$57:$AQ$2056,DU$3&amp;"-"&amp;523&amp;"A"))</f>
        <v/>
      </c>
      <c r="DV16" s="562" t="str">
        <f>IF(COUNTA(車両台帳!$C$57:$C$2056)=0,"",COUNTIF(車両台帳!$AQ$57:$AQ$2056,DV$3&amp;"-"&amp;523&amp;"A"))</f>
        <v/>
      </c>
      <c r="DW16" s="562" t="str">
        <f>IF(COUNTA(車両台帳!$C$57:$C$2056)=0,"",COUNTIF(車両台帳!$AQ$57:$AQ$2056,DW$3&amp;"-"&amp;523&amp;"A"))</f>
        <v/>
      </c>
      <c r="DX16" s="562" t="str">
        <f>IF(COUNTA(車両台帳!$C$57:$C$2056)=0,"",COUNTIF(車両台帳!$AQ$57:$AQ$2056,DX$3&amp;"-"&amp;523&amp;"A"))</f>
        <v/>
      </c>
      <c r="DY16" s="562" t="str">
        <f>IF(COUNTA(車両台帳!$C$57:$C$2056)=0,"",COUNTIF(車両台帳!$AQ$57:$AQ$2056,DY$3&amp;"-"&amp;523&amp;"A"))</f>
        <v/>
      </c>
      <c r="DZ16" s="562" t="str">
        <f>IF(COUNTA(車両台帳!$C$57:$C$2056)=0,"",COUNTIF(車両台帳!$AQ$57:$AQ$2056,DZ$3&amp;"-"&amp;523&amp;"A"))</f>
        <v/>
      </c>
      <c r="EA16" s="562" t="str">
        <f>IF(COUNTA(車両台帳!$C$57:$C$2056)=0,"",COUNTIF(車両台帳!$AQ$57:$AQ$2056,EA$3&amp;"-"&amp;523&amp;"A"))</f>
        <v/>
      </c>
      <c r="EB16" s="562" t="str">
        <f>IF(COUNTA(車両台帳!$C$57:$C$2056)=0,"",COUNTIF(車両台帳!$AQ$57:$AQ$2056,EB$3&amp;"-"&amp;523&amp;"A"))</f>
        <v/>
      </c>
      <c r="EC16" s="562" t="str">
        <f>IF(COUNTA(車両台帳!$C$57:$C$2056)=0,"",COUNTIF(車両台帳!$AQ$57:$AQ$2056,EC$3&amp;"-"&amp;523&amp;"A"))</f>
        <v/>
      </c>
      <c r="ED16" s="562" t="str">
        <f>IF(COUNTA(車両台帳!$C$57:$C$2056)=0,"",COUNTIF(車両台帳!$AQ$57:$AQ$2056,ED$3&amp;"-"&amp;523&amp;"A"))</f>
        <v/>
      </c>
      <c r="EE16" s="562" t="str">
        <f>IF(COUNTA(車両台帳!$C$57:$C$2056)=0,"",COUNTIF(車両台帳!$AQ$57:$AQ$2056,EE$3&amp;"-"&amp;523&amp;"A"))</f>
        <v/>
      </c>
      <c r="EF16" s="562" t="str">
        <f>IF(COUNTA(車両台帳!$C$57:$C$2056)=0,"",COUNTIF(車両台帳!$AQ$57:$AQ$2056,EF$3&amp;"-"&amp;523&amp;"A"))</f>
        <v/>
      </c>
      <c r="EG16" s="562" t="str">
        <f>IF(COUNTA(車両台帳!$C$57:$C$2056)=0,"",COUNTIF(車両台帳!$AQ$57:$AQ$2056,EG$3&amp;"-"&amp;523&amp;"A"))</f>
        <v/>
      </c>
      <c r="EH16" s="562" t="str">
        <f>IF(COUNTA(車両台帳!$C$57:$C$2056)=0,"",COUNTIF(車両台帳!$AQ$57:$AQ$2056,EH$3&amp;"-"&amp;523&amp;"A"))</f>
        <v/>
      </c>
      <c r="EI16" s="562" t="str">
        <f>IF(COUNTA(車両台帳!$C$57:$C$2056)=0,"",COUNTIF(車両台帳!$AQ$57:$AQ$2056,EI$3&amp;"-"&amp;523&amp;"A"))</f>
        <v/>
      </c>
      <c r="EJ16" s="562" t="str">
        <f>IF(COUNTA(車両台帳!$C$57:$C$2056)=0,"",COUNTIF(車両台帳!$AQ$57:$AQ$2056,EJ$3&amp;"-"&amp;523&amp;"A"))</f>
        <v/>
      </c>
      <c r="EK16" s="562" t="str">
        <f>IF(COUNTA(車両台帳!$C$57:$C$2056)=0,"",COUNTIF(車両台帳!$AQ$57:$AQ$2056,EK$3&amp;"-"&amp;523&amp;"A"))</f>
        <v/>
      </c>
      <c r="EL16" s="562" t="str">
        <f>IF(COUNTA(車両台帳!$C$57:$C$2056)=0,"",COUNTIF(車両台帳!$AQ$57:$AQ$2056,EL$3&amp;"-"&amp;523&amp;"A"))</f>
        <v/>
      </c>
      <c r="EM16" s="562" t="str">
        <f>IF(COUNTA(車両台帳!$C$57:$C$2056)=0,"",COUNTIF(車両台帳!$AQ$57:$AQ$2056,EM$3&amp;"-"&amp;523&amp;"A"))</f>
        <v/>
      </c>
      <c r="EN16" s="562" t="str">
        <f>IF(COUNTA(車両台帳!$C$57:$C$2056)=0,"",COUNTIF(車両台帳!$AQ$57:$AQ$2056,EN$3&amp;"-"&amp;523&amp;"A"))</f>
        <v/>
      </c>
      <c r="EO16" s="562" t="str">
        <f>IF(COUNTA(車両台帳!$C$57:$C$2056)=0,"",COUNTIF(車両台帳!$AQ$57:$AQ$2056,EO$3&amp;"-"&amp;523&amp;"A"))</f>
        <v/>
      </c>
      <c r="EP16" s="562" t="str">
        <f>IF(COUNTA(車両台帳!$C$57:$C$2056)=0,"",COUNTIF(車両台帳!$AQ$57:$AQ$2056,EP$3&amp;"-"&amp;523&amp;"A"))</f>
        <v/>
      </c>
      <c r="EQ16" s="562" t="str">
        <f>IF(COUNTA(車両台帳!$C$57:$C$2056)=0,"",COUNTIF(車両台帳!$AQ$57:$AQ$2056,EQ$3&amp;"-"&amp;523&amp;"A"))</f>
        <v/>
      </c>
      <c r="ER16" s="562" t="str">
        <f>IF(COUNTA(車両台帳!$C$57:$C$2056)=0,"",COUNTIF(車両台帳!$AQ$57:$AQ$2056,ER$3&amp;"-"&amp;523&amp;"A"))</f>
        <v/>
      </c>
      <c r="ES16" s="562" t="str">
        <f>IF(COUNTA(車両台帳!$C$57:$C$2056)=0,"",COUNTIF(車両台帳!$AQ$57:$AQ$2056,ES$3&amp;"-"&amp;523&amp;"A"))</f>
        <v/>
      </c>
      <c r="ET16" s="562" t="str">
        <f>IF(COUNTA(車両台帳!$C$57:$C$2056)=0,"",COUNTIF(車両台帳!$AQ$57:$AQ$2056,ET$3&amp;"-"&amp;523&amp;"A"))</f>
        <v/>
      </c>
      <c r="EU16" s="562" t="str">
        <f>IF(COUNTA(車両台帳!$C$57:$C$2056)=0,"",COUNTIF(車両台帳!$AQ$57:$AQ$2056,EU$3&amp;"-"&amp;523&amp;"A"))</f>
        <v/>
      </c>
      <c r="EV16" s="562" t="str">
        <f>IF(COUNTA(車両台帳!$C$57:$C$2056)=0,"",COUNTIF(車両台帳!$AQ$57:$AQ$2056,EV$3&amp;"-"&amp;523&amp;"A"))</f>
        <v/>
      </c>
      <c r="EW16" s="562" t="str">
        <f>IF(COUNTA(車両台帳!$C$57:$C$2056)=0,"",COUNTIF(車両台帳!$AQ$57:$AQ$2056,EW$3&amp;"-"&amp;523&amp;"A"))</f>
        <v/>
      </c>
      <c r="EX16" s="562" t="str">
        <f>IF(COUNTA(車両台帳!$C$57:$C$2056)=0,"",COUNTIF(車両台帳!$AQ$57:$AQ$2056,EX$3&amp;"-"&amp;523&amp;"A"))</f>
        <v/>
      </c>
      <c r="EY16" s="562" t="str">
        <f>IF(COUNTA(車両台帳!$C$57:$C$2056)=0,"",COUNTIF(車両台帳!$AQ$57:$AQ$2056,EY$3&amp;"-"&amp;523&amp;"A"))</f>
        <v/>
      </c>
      <c r="EZ16" s="562" t="str">
        <f>IF(COUNTA(車両台帳!$C$57:$C$2056)=0,"",COUNTIF(車両台帳!$AQ$57:$AQ$2056,EZ$3&amp;"-"&amp;523&amp;"A"))</f>
        <v/>
      </c>
      <c r="FA16" s="562" t="str">
        <f>IF(COUNTA(車両台帳!$C$57:$C$2056)=0,"",COUNTIF(車両台帳!$AQ$57:$AQ$2056,FA$3&amp;"-"&amp;523&amp;"A"))</f>
        <v/>
      </c>
      <c r="FB16" s="562" t="str">
        <f>IF(COUNTA(車両台帳!$C$57:$C$2056)=0,"",COUNTIF(車両台帳!$AQ$57:$AQ$2056,FB$3&amp;"-"&amp;523&amp;"A"))</f>
        <v/>
      </c>
      <c r="FC16" s="562" t="str">
        <f>IF(COUNTA(車両台帳!$C$57:$C$2056)=0,"",COUNTIF(車両台帳!$AQ$57:$AQ$2056,FC$3&amp;"-"&amp;523&amp;"A"))</f>
        <v/>
      </c>
      <c r="FD16" s="562" t="str">
        <f>IF(COUNTA(車両台帳!$C$57:$C$2056)=0,"",COUNTIF(車両台帳!$AQ$57:$AQ$2056,FD$3&amp;"-"&amp;523&amp;"A"))</f>
        <v/>
      </c>
      <c r="FE16" s="562" t="str">
        <f>IF(COUNTA(車両台帳!$C$57:$C$2056)=0,"",COUNTIF(車両台帳!$AQ$57:$AQ$2056,FE$3&amp;"-"&amp;523&amp;"A"))</f>
        <v/>
      </c>
      <c r="FF16" s="562" t="str">
        <f>IF(COUNTA(車両台帳!$C$57:$C$2056)=0,"",COUNTIF(車両台帳!$AQ$57:$AQ$2056,FF$3&amp;"-"&amp;523&amp;"A"))</f>
        <v/>
      </c>
      <c r="FG16" s="562" t="str">
        <f>IF(COUNTA(車両台帳!$C$57:$C$2056)=0,"",COUNTIF(車両台帳!$AQ$57:$AQ$2056,FG$3&amp;"-"&amp;523&amp;"A"))</f>
        <v/>
      </c>
      <c r="FH16" s="562" t="str">
        <f>IF(COUNTA(車両台帳!$C$57:$C$2056)=0,"",COUNTIF(車両台帳!$AQ$57:$AQ$2056,FH$3&amp;"-"&amp;523&amp;"A"))</f>
        <v/>
      </c>
      <c r="FI16" s="562" t="str">
        <f>IF(COUNTA(車両台帳!$C$57:$C$2056)=0,"",COUNTIF(車両台帳!$AQ$57:$AQ$2056,FI$3&amp;"-"&amp;523&amp;"A"))</f>
        <v/>
      </c>
      <c r="FJ16" s="562" t="str">
        <f>IF(COUNTA(車両台帳!$C$57:$C$2056)=0,"",COUNTIF(車両台帳!$AQ$57:$AQ$2056,FJ$3&amp;"-"&amp;523&amp;"A"))</f>
        <v/>
      </c>
      <c r="FK16" s="562" t="str">
        <f>IF(COUNTA(車両台帳!$C$57:$C$2056)=0,"",COUNTIF(車両台帳!$AQ$57:$AQ$2056,FK$3&amp;"-"&amp;523&amp;"A"))</f>
        <v/>
      </c>
      <c r="FL16" s="562" t="str">
        <f>IF(COUNTA(車両台帳!$C$57:$C$2056)=0,"",COUNTIF(車両台帳!$AQ$57:$AQ$2056,FL$3&amp;"-"&amp;523&amp;"A"))</f>
        <v/>
      </c>
      <c r="FM16" s="562" t="str">
        <f>IF(COUNTA(車両台帳!$C$57:$C$2056)=0,"",COUNTIF(車両台帳!$AQ$57:$AQ$2056,FM$3&amp;"-"&amp;523&amp;"A"))</f>
        <v/>
      </c>
      <c r="FN16" s="562" t="str">
        <f>IF(COUNTA(車両台帳!$C$57:$C$2056)=0,"",COUNTIF(車両台帳!$AQ$57:$AQ$2056,FN$3&amp;"-"&amp;523&amp;"A"))</f>
        <v/>
      </c>
      <c r="FO16" s="562" t="str">
        <f>IF(COUNTA(車両台帳!$C$57:$C$2056)=0,"",COUNTIF(車両台帳!$AQ$57:$AQ$2056,FO$3&amp;"-"&amp;523&amp;"A"))</f>
        <v/>
      </c>
      <c r="FP16" s="562" t="str">
        <f>IF(COUNTA(車両台帳!$C$57:$C$2056)=0,"",COUNTIF(車両台帳!$AQ$57:$AQ$2056,FP$3&amp;"-"&amp;523&amp;"A"))</f>
        <v/>
      </c>
      <c r="FQ16" s="562" t="str">
        <f>IF(COUNTA(車両台帳!$C$57:$C$2056)=0,"",COUNTIF(車両台帳!$AQ$57:$AQ$2056,FQ$3&amp;"-"&amp;523&amp;"A"))</f>
        <v/>
      </c>
      <c r="FR16" s="562" t="str">
        <f>IF(COUNTA(車両台帳!$C$57:$C$2056)=0,"",COUNTIF(車両台帳!$AQ$57:$AQ$2056,FR$3&amp;"-"&amp;523&amp;"A"))</f>
        <v/>
      </c>
      <c r="FS16" s="562" t="str">
        <f>IF(COUNTA(車両台帳!$C$57:$C$2056)=0,"",COUNTIF(車両台帳!$AQ$57:$AQ$2056,FS$3&amp;"-"&amp;523&amp;"A"))</f>
        <v/>
      </c>
      <c r="FT16" s="562" t="str">
        <f>IF(COUNTA(車両台帳!$C$57:$C$2056)=0,"",COUNTIF(車両台帳!$AQ$57:$AQ$2056,FT$3&amp;"-"&amp;523&amp;"A"))</f>
        <v/>
      </c>
      <c r="FU16" s="562" t="str">
        <f>IF(COUNTA(車両台帳!$C$57:$C$2056)=0,"",COUNTIF(車両台帳!$AQ$57:$AQ$2056,FU$3&amp;"-"&amp;523&amp;"A"))</f>
        <v/>
      </c>
      <c r="FV16" s="562" t="str">
        <f>IF(COUNTA(車両台帳!$C$57:$C$2056)=0,"",COUNTIF(車両台帳!$AQ$57:$AQ$2056,FV$3&amp;"-"&amp;523&amp;"A"))</f>
        <v/>
      </c>
      <c r="FW16" s="562" t="str">
        <f>IF(COUNTA(車両台帳!$C$57:$C$2056)=0,"",COUNTIF(車両台帳!$AQ$57:$AQ$2056,FW$3&amp;"-"&amp;523&amp;"A"))</f>
        <v/>
      </c>
      <c r="FX16" s="562" t="str">
        <f>IF(COUNTA(車両台帳!$C$57:$C$2056)=0,"",COUNTIF(車両台帳!$AQ$57:$AQ$2056,FX$3&amp;"-"&amp;523&amp;"A"))</f>
        <v/>
      </c>
      <c r="FY16" s="562" t="str">
        <f>IF(COUNTA(車両台帳!$C$57:$C$2056)=0,"",COUNTIF(車両台帳!$AQ$57:$AQ$2056,FY$3&amp;"-"&amp;523&amp;"A"))</f>
        <v/>
      </c>
      <c r="FZ16" s="562" t="str">
        <f>IF(COUNTA(車両台帳!$C$57:$C$2056)=0,"",COUNTIF(車両台帳!$AQ$57:$AQ$2056,FZ$3&amp;"-"&amp;523&amp;"A"))</f>
        <v/>
      </c>
      <c r="GA16" s="562" t="str">
        <f>IF(COUNTA(車両台帳!$C$57:$C$2056)=0,"",COUNTIF(車両台帳!$AQ$57:$AQ$2056,GA$3&amp;"-"&amp;523&amp;"A"))</f>
        <v/>
      </c>
      <c r="GB16" s="562" t="str">
        <f>IF(COUNTA(車両台帳!$C$57:$C$2056)=0,"",COUNTIF(車両台帳!$AQ$57:$AQ$2056,GB$3&amp;"-"&amp;523&amp;"A"))</f>
        <v/>
      </c>
      <c r="GC16" s="562" t="str">
        <f>IF(COUNTA(車両台帳!$C$57:$C$2056)=0,"",COUNTIF(車両台帳!$AQ$57:$AQ$2056,GC$3&amp;"-"&amp;523&amp;"A"))</f>
        <v/>
      </c>
      <c r="GD16" s="562" t="str">
        <f>IF(COUNTA(車両台帳!$C$57:$C$2056)=0,"",COUNTIF(車両台帳!$AQ$57:$AQ$2056,GD$3&amp;"-"&amp;523&amp;"A"))</f>
        <v/>
      </c>
      <c r="GE16" s="562" t="str">
        <f>IF(COUNTA(車両台帳!$C$57:$C$2056)=0,"",COUNTIF(車両台帳!$AQ$57:$AQ$2056,GE$3&amp;"-"&amp;523&amp;"A"))</f>
        <v/>
      </c>
      <c r="GF16" s="562" t="str">
        <f>IF(COUNTA(車両台帳!$C$57:$C$2056)=0,"",COUNTIF(車両台帳!$AQ$57:$AQ$2056,GF$3&amp;"-"&amp;523&amp;"A"))</f>
        <v/>
      </c>
      <c r="GG16" s="562" t="str">
        <f>IF(COUNTA(車両台帳!$C$57:$C$2056)=0,"",COUNTIF(車両台帳!$AQ$57:$AQ$2056,GG$3&amp;"-"&amp;523&amp;"A"))</f>
        <v/>
      </c>
      <c r="GH16" s="562" t="str">
        <f>IF(COUNTA(車両台帳!$C$57:$C$2056)=0,"",COUNTIF(車両台帳!$AQ$57:$AQ$2056,GH$3&amp;"-"&amp;523&amp;"A"))</f>
        <v/>
      </c>
      <c r="GI16" s="562" t="str">
        <f>IF(COUNTA(車両台帳!$C$57:$C$2056)=0,"",COUNTIF(車両台帳!$AQ$57:$AQ$2056,GI$3&amp;"-"&amp;523&amp;"A"))</f>
        <v/>
      </c>
      <c r="GJ16" s="562" t="str">
        <f>IF(COUNTA(車両台帳!$C$57:$C$2056)=0,"",COUNTIF(車両台帳!$AQ$57:$AQ$2056,GJ$3&amp;"-"&amp;523&amp;"A"))</f>
        <v/>
      </c>
      <c r="GK16" s="562" t="str">
        <f>IF(COUNTA(車両台帳!$C$57:$C$2056)=0,"",COUNTIF(車両台帳!$AQ$57:$AQ$2056,GK$3&amp;"-"&amp;523&amp;"A"))</f>
        <v/>
      </c>
      <c r="GL16" s="562" t="str">
        <f>IF(COUNTA(車両台帳!$C$57:$C$2056)=0,"",COUNTIF(車両台帳!$AQ$57:$AQ$2056,GL$3&amp;"-"&amp;523&amp;"A"))</f>
        <v/>
      </c>
      <c r="GM16" s="562" t="str">
        <f>IF(COUNTA(車両台帳!$C$57:$C$2056)=0,"",COUNTIF(車両台帳!$AQ$57:$AQ$2056,GM$3&amp;"-"&amp;523&amp;"A"))</f>
        <v/>
      </c>
      <c r="GN16" s="562" t="str">
        <f>IF(COUNTA(車両台帳!$C$57:$C$2056)=0,"",COUNTIF(車両台帳!$AQ$57:$AQ$2056,GN$3&amp;"-"&amp;523&amp;"A"))</f>
        <v/>
      </c>
      <c r="GO16" s="562" t="str">
        <f>IF(COUNTA(車両台帳!$C$57:$C$2056)=0,"",COUNTIF(車両台帳!$AQ$57:$AQ$2056,GO$3&amp;"-"&amp;523&amp;"A"))</f>
        <v/>
      </c>
      <c r="GP16" s="562" t="str">
        <f>IF(COUNTA(車両台帳!$C$57:$C$2056)=0,"",COUNTIF(車両台帳!$AQ$57:$AQ$2056,GP$3&amp;"-"&amp;523&amp;"A"))</f>
        <v/>
      </c>
      <c r="GQ16" s="562" t="str">
        <f>IF(COUNTA(車両台帳!$C$57:$C$2056)=0,"",COUNTIF(車両台帳!$AQ$57:$AQ$2056,GQ$3&amp;"-"&amp;523&amp;"A"))</f>
        <v/>
      </c>
      <c r="GR16" s="562" t="str">
        <f>IF(COUNTA(車両台帳!$C$57:$C$2056)=0,"",COUNTIF(車両台帳!$AQ$57:$AQ$2056,GR$3&amp;"-"&amp;523&amp;"A"))</f>
        <v/>
      </c>
      <c r="GS16" s="562" t="str">
        <f>IF(COUNTA(車両台帳!$C$57:$C$2056)=0,"",COUNTIF(車両台帳!$AQ$57:$AQ$2056,GS$3&amp;"-"&amp;523&amp;"A"))</f>
        <v/>
      </c>
      <c r="GT16" s="562" t="str">
        <f>IF(COUNTA(車両台帳!$C$57:$C$2056)=0,"",COUNTIF(車両台帳!$AQ$57:$AQ$2056,GT$3&amp;"-"&amp;523&amp;"A"))</f>
        <v/>
      </c>
      <c r="GU16" s="563" t="str">
        <f>IF(COUNTA(車両台帳!$C$57:$C$2056)=0,"",COUNTIF(車両台帳!$AQ$57:$AQ$2056,GU$3&amp;"-"&amp;523&amp;"A"))</f>
        <v/>
      </c>
    </row>
    <row r="17" spans="1:203" s="7" customFormat="1" ht="29.25" customHeight="1" thickBot="1">
      <c r="A17" s="1089"/>
      <c r="B17" s="552" t="s">
        <v>37</v>
      </c>
      <c r="C17" s="564" t="str">
        <f>IF(COUNTA(車両台帳!$C$57:$C$2056)=0,"",SUM(D17:GU17))</f>
        <v/>
      </c>
      <c r="D17" s="565" t="str">
        <f>IF(COUNTA(車両台帳!$C$57:$C$2056)=0,"",COUNTIF(車両台帳!$AQ$57:$AQ$2056,D$3&amp;"-"&amp;524&amp;"A")+COUNTIF(車両台帳!$AQ$57:$AQ$2056,D$3&amp;"-"&amp;525&amp;"A"))</f>
        <v/>
      </c>
      <c r="E17" s="565" t="str">
        <f>IF(COUNTA(車両台帳!$C$57:$C$2056)=0,"",COUNTIF(車両台帳!$AQ$57:$AQ$2056,E$3&amp;"-"&amp;524&amp;"A")+COUNTIF(車両台帳!$AQ$57:$AQ$2056,E$3&amp;"-"&amp;525&amp;"A"))</f>
        <v/>
      </c>
      <c r="F17" s="565" t="str">
        <f>IF(COUNTA(車両台帳!$C$57:$C$2056)=0,"",COUNTIF(車両台帳!$AQ$57:$AQ$2056,F$3&amp;"-"&amp;524&amp;"A")+COUNTIF(車両台帳!$AQ$57:$AQ$2056,F$3&amp;"-"&amp;525&amp;"A"))</f>
        <v/>
      </c>
      <c r="G17" s="565" t="str">
        <f>IF(COUNTA(車両台帳!$C$57:$C$2056)=0,"",COUNTIF(車両台帳!$AQ$57:$AQ$2056,G$3&amp;"-"&amp;524&amp;"A")+COUNTIF(車両台帳!$AQ$57:$AQ$2056,G$3&amp;"-"&amp;525&amp;"A"))</f>
        <v/>
      </c>
      <c r="H17" s="565" t="str">
        <f>IF(COUNTA(車両台帳!$C$57:$C$2056)=0,"",COUNTIF(車両台帳!$AQ$57:$AQ$2056,H$3&amp;"-"&amp;524&amp;"A")+COUNTIF(車両台帳!$AQ$57:$AQ$2056,H$3&amp;"-"&amp;525&amp;"A"))</f>
        <v/>
      </c>
      <c r="I17" s="565" t="str">
        <f>IF(COUNTA(車両台帳!$C$57:$C$2056)=0,"",COUNTIF(車両台帳!$AQ$57:$AQ$2056,I$3&amp;"-"&amp;524&amp;"A")+COUNTIF(車両台帳!$AQ$57:$AQ$2056,I$3&amp;"-"&amp;525&amp;"A"))</f>
        <v/>
      </c>
      <c r="J17" s="565" t="str">
        <f>IF(COUNTA(車両台帳!$C$57:$C$2056)=0,"",COUNTIF(車両台帳!$AQ$57:$AQ$2056,J$3&amp;"-"&amp;524&amp;"A")+COUNTIF(車両台帳!$AQ$57:$AQ$2056,J$3&amp;"-"&amp;525&amp;"A"))</f>
        <v/>
      </c>
      <c r="K17" s="565" t="str">
        <f>IF(COUNTA(車両台帳!$C$57:$C$2056)=0,"",COUNTIF(車両台帳!$AQ$57:$AQ$2056,K$3&amp;"-"&amp;524&amp;"A")+COUNTIF(車両台帳!$AQ$57:$AQ$2056,K$3&amp;"-"&amp;525&amp;"A"))</f>
        <v/>
      </c>
      <c r="L17" s="565" t="str">
        <f>IF(COUNTA(車両台帳!$C$57:$C$2056)=0,"",COUNTIF(車両台帳!$AQ$57:$AQ$2056,L$3&amp;"-"&amp;524&amp;"A")+COUNTIF(車両台帳!$AQ$57:$AQ$2056,L$3&amp;"-"&amp;525&amp;"A"))</f>
        <v/>
      </c>
      <c r="M17" s="565" t="str">
        <f>IF(COUNTA(車両台帳!$C$57:$C$2056)=0,"",COUNTIF(車両台帳!$AQ$57:$AQ$2056,M$3&amp;"-"&amp;524&amp;"A")+COUNTIF(車両台帳!$AQ$57:$AQ$2056,M$3&amp;"-"&amp;525&amp;"A"))</f>
        <v/>
      </c>
      <c r="N17" s="565" t="str">
        <f>IF(COUNTA(車両台帳!$C$57:$C$2056)=0,"",COUNTIF(車両台帳!$AQ$57:$AQ$2056,N$3&amp;"-"&amp;524&amp;"A")+COUNTIF(車両台帳!$AQ$57:$AQ$2056,N$3&amp;"-"&amp;525&amp;"A"))</f>
        <v/>
      </c>
      <c r="O17" s="565" t="str">
        <f>IF(COUNTA(車両台帳!$C$57:$C$2056)=0,"",COUNTIF(車両台帳!$AQ$57:$AQ$2056,O$3&amp;"-"&amp;524&amp;"A")+COUNTIF(車両台帳!$AQ$57:$AQ$2056,O$3&amp;"-"&amp;525&amp;"A"))</f>
        <v/>
      </c>
      <c r="P17" s="565" t="str">
        <f>IF(COUNTA(車両台帳!$C$57:$C$2056)=0,"",COUNTIF(車両台帳!$AQ$57:$AQ$2056,P$3&amp;"-"&amp;524&amp;"A")+COUNTIF(車両台帳!$AQ$57:$AQ$2056,P$3&amp;"-"&amp;525&amp;"A"))</f>
        <v/>
      </c>
      <c r="Q17" s="565" t="str">
        <f>IF(COUNTA(車両台帳!$C$57:$C$2056)=0,"",COUNTIF(車両台帳!$AQ$57:$AQ$2056,Q$3&amp;"-"&amp;524&amp;"A")+COUNTIF(車両台帳!$AQ$57:$AQ$2056,Q$3&amp;"-"&amp;525&amp;"A"))</f>
        <v/>
      </c>
      <c r="R17" s="565" t="str">
        <f>IF(COUNTA(車両台帳!$C$57:$C$2056)=0,"",COUNTIF(車両台帳!$AQ$57:$AQ$2056,R$3&amp;"-"&amp;524&amp;"A")+COUNTIF(車両台帳!$AQ$57:$AQ$2056,R$3&amp;"-"&amp;525&amp;"A"))</f>
        <v/>
      </c>
      <c r="S17" s="565" t="str">
        <f>IF(COUNTA(車両台帳!$C$57:$C$2056)=0,"",COUNTIF(車両台帳!$AQ$57:$AQ$2056,S$3&amp;"-"&amp;524&amp;"A")+COUNTIF(車両台帳!$AQ$57:$AQ$2056,S$3&amp;"-"&amp;525&amp;"A"))</f>
        <v/>
      </c>
      <c r="T17" s="565" t="str">
        <f>IF(COUNTA(車両台帳!$C$57:$C$2056)=0,"",COUNTIF(車両台帳!$AQ$57:$AQ$2056,T$3&amp;"-"&amp;524&amp;"A")+COUNTIF(車両台帳!$AQ$57:$AQ$2056,T$3&amp;"-"&amp;525&amp;"A"))</f>
        <v/>
      </c>
      <c r="U17" s="565" t="str">
        <f>IF(COUNTA(車両台帳!$C$57:$C$2056)=0,"",COUNTIF(車両台帳!$AQ$57:$AQ$2056,U$3&amp;"-"&amp;524&amp;"A")+COUNTIF(車両台帳!$AQ$57:$AQ$2056,U$3&amp;"-"&amp;525&amp;"A"))</f>
        <v/>
      </c>
      <c r="V17" s="565" t="str">
        <f>IF(COUNTA(車両台帳!$C$57:$C$2056)=0,"",COUNTIF(車両台帳!$AQ$57:$AQ$2056,V$3&amp;"-"&amp;524&amp;"A")+COUNTIF(車両台帳!$AQ$57:$AQ$2056,V$3&amp;"-"&amp;525&amp;"A"))</f>
        <v/>
      </c>
      <c r="W17" s="565" t="str">
        <f>IF(COUNTA(車両台帳!$C$57:$C$2056)=0,"",COUNTIF(車両台帳!$AQ$57:$AQ$2056,W$3&amp;"-"&amp;524&amp;"A")+COUNTIF(車両台帳!$AQ$57:$AQ$2056,W$3&amp;"-"&amp;525&amp;"A"))</f>
        <v/>
      </c>
      <c r="X17" s="565" t="str">
        <f>IF(COUNTA(車両台帳!$C$57:$C$2056)=0,"",COUNTIF(車両台帳!$AQ$57:$AQ$2056,X$3&amp;"-"&amp;524&amp;"A")+COUNTIF(車両台帳!$AQ$57:$AQ$2056,X$3&amp;"-"&amp;525&amp;"A"))</f>
        <v/>
      </c>
      <c r="Y17" s="565" t="str">
        <f>IF(COUNTA(車両台帳!$C$57:$C$2056)=0,"",COUNTIF(車両台帳!$AQ$57:$AQ$2056,Y$3&amp;"-"&amp;524&amp;"A")+COUNTIF(車両台帳!$AQ$57:$AQ$2056,Y$3&amp;"-"&amp;525&amp;"A"))</f>
        <v/>
      </c>
      <c r="Z17" s="565" t="str">
        <f>IF(COUNTA(車両台帳!$C$57:$C$2056)=0,"",COUNTIF(車両台帳!$AQ$57:$AQ$2056,Z$3&amp;"-"&amp;524&amp;"A")+COUNTIF(車両台帳!$AQ$57:$AQ$2056,Z$3&amp;"-"&amp;525&amp;"A"))</f>
        <v/>
      </c>
      <c r="AA17" s="565" t="str">
        <f>IF(COUNTA(車両台帳!$C$57:$C$2056)=0,"",COUNTIF(車両台帳!$AQ$57:$AQ$2056,AA$3&amp;"-"&amp;524&amp;"A")+COUNTIF(車両台帳!$AQ$57:$AQ$2056,AA$3&amp;"-"&amp;525&amp;"A"))</f>
        <v/>
      </c>
      <c r="AB17" s="565" t="str">
        <f>IF(COUNTA(車両台帳!$C$57:$C$2056)=0,"",COUNTIF(車両台帳!$AQ$57:$AQ$2056,AB$3&amp;"-"&amp;524&amp;"A")+COUNTIF(車両台帳!$AQ$57:$AQ$2056,AB$3&amp;"-"&amp;525&amp;"A"))</f>
        <v/>
      </c>
      <c r="AC17" s="565" t="str">
        <f>IF(COUNTA(車両台帳!$C$57:$C$2056)=0,"",COUNTIF(車両台帳!$AQ$57:$AQ$2056,AC$3&amp;"-"&amp;524&amp;"A")+COUNTIF(車両台帳!$AQ$57:$AQ$2056,AC$3&amp;"-"&amp;525&amp;"A"))</f>
        <v/>
      </c>
      <c r="AD17" s="565" t="str">
        <f>IF(COUNTA(車両台帳!$C$57:$C$2056)=0,"",COUNTIF(車両台帳!$AQ$57:$AQ$2056,AD$3&amp;"-"&amp;524&amp;"A")+COUNTIF(車両台帳!$AQ$57:$AQ$2056,AD$3&amp;"-"&amp;525&amp;"A"))</f>
        <v/>
      </c>
      <c r="AE17" s="565" t="str">
        <f>IF(COUNTA(車両台帳!$C$57:$C$2056)=0,"",COUNTIF(車両台帳!$AQ$57:$AQ$2056,AE$3&amp;"-"&amp;524&amp;"A")+COUNTIF(車両台帳!$AQ$57:$AQ$2056,AE$3&amp;"-"&amp;525&amp;"A"))</f>
        <v/>
      </c>
      <c r="AF17" s="565" t="str">
        <f>IF(COUNTA(車両台帳!$C$57:$C$2056)=0,"",COUNTIF(車両台帳!$AQ$57:$AQ$2056,AF$3&amp;"-"&amp;524&amp;"A")+COUNTIF(車両台帳!$AQ$57:$AQ$2056,AF$3&amp;"-"&amp;525&amp;"A"))</f>
        <v/>
      </c>
      <c r="AG17" s="565" t="str">
        <f>IF(COUNTA(車両台帳!$C$57:$C$2056)=0,"",COUNTIF(車両台帳!$AQ$57:$AQ$2056,AG$3&amp;"-"&amp;524&amp;"A")+COUNTIF(車両台帳!$AQ$57:$AQ$2056,AG$3&amp;"-"&amp;525&amp;"A"))</f>
        <v/>
      </c>
      <c r="AH17" s="565" t="str">
        <f>IF(COUNTA(車両台帳!$C$57:$C$2056)=0,"",COUNTIF(車両台帳!$AQ$57:$AQ$2056,AH$3&amp;"-"&amp;524&amp;"A")+COUNTIF(車両台帳!$AQ$57:$AQ$2056,AH$3&amp;"-"&amp;525&amp;"A"))</f>
        <v/>
      </c>
      <c r="AI17" s="565" t="str">
        <f>IF(COUNTA(車両台帳!$C$57:$C$2056)=0,"",COUNTIF(車両台帳!$AQ$57:$AQ$2056,AI$3&amp;"-"&amp;524&amp;"A")+COUNTIF(車両台帳!$AQ$57:$AQ$2056,AI$3&amp;"-"&amp;525&amp;"A"))</f>
        <v/>
      </c>
      <c r="AJ17" s="565" t="str">
        <f>IF(COUNTA(車両台帳!$C$57:$C$2056)=0,"",COUNTIF(車両台帳!$AQ$57:$AQ$2056,AJ$3&amp;"-"&amp;524&amp;"A")+COUNTIF(車両台帳!$AQ$57:$AQ$2056,AJ$3&amp;"-"&amp;525&amp;"A"))</f>
        <v/>
      </c>
      <c r="AK17" s="565" t="str">
        <f>IF(COUNTA(車両台帳!$C$57:$C$2056)=0,"",COUNTIF(車両台帳!$AQ$57:$AQ$2056,AK$3&amp;"-"&amp;524&amp;"A")+COUNTIF(車両台帳!$AQ$57:$AQ$2056,AK$3&amp;"-"&amp;525&amp;"A"))</f>
        <v/>
      </c>
      <c r="AL17" s="565" t="str">
        <f>IF(COUNTA(車両台帳!$C$57:$C$2056)=0,"",COUNTIF(車両台帳!$AQ$57:$AQ$2056,AL$3&amp;"-"&amp;524&amp;"A")+COUNTIF(車両台帳!$AQ$57:$AQ$2056,AL$3&amp;"-"&amp;525&amp;"A"))</f>
        <v/>
      </c>
      <c r="AM17" s="565" t="str">
        <f>IF(COUNTA(車両台帳!$C$57:$C$2056)=0,"",COUNTIF(車両台帳!$AQ$57:$AQ$2056,AM$3&amp;"-"&amp;524&amp;"A")+COUNTIF(車両台帳!$AQ$57:$AQ$2056,AM$3&amp;"-"&amp;525&amp;"A"))</f>
        <v/>
      </c>
      <c r="AN17" s="565" t="str">
        <f>IF(COUNTA(車両台帳!$C$57:$C$2056)=0,"",COUNTIF(車両台帳!$AQ$57:$AQ$2056,AN$3&amp;"-"&amp;524&amp;"A")+COUNTIF(車両台帳!$AQ$57:$AQ$2056,AN$3&amp;"-"&amp;525&amp;"A"))</f>
        <v/>
      </c>
      <c r="AO17" s="565" t="str">
        <f>IF(COUNTA(車両台帳!$C$57:$C$2056)=0,"",COUNTIF(車両台帳!$AQ$57:$AQ$2056,AO$3&amp;"-"&amp;524&amp;"A")+COUNTIF(車両台帳!$AQ$57:$AQ$2056,AO$3&amp;"-"&amp;525&amp;"A"))</f>
        <v/>
      </c>
      <c r="AP17" s="565" t="str">
        <f>IF(COUNTA(車両台帳!$C$57:$C$2056)=0,"",COUNTIF(車両台帳!$AQ$57:$AQ$2056,AP$3&amp;"-"&amp;524&amp;"A")+COUNTIF(車両台帳!$AQ$57:$AQ$2056,AP$3&amp;"-"&amp;525&amp;"A"))</f>
        <v/>
      </c>
      <c r="AQ17" s="565" t="str">
        <f>IF(COUNTA(車両台帳!$C$57:$C$2056)=0,"",COUNTIF(車両台帳!$AQ$57:$AQ$2056,AQ$3&amp;"-"&amp;524&amp;"A")+COUNTIF(車両台帳!$AQ$57:$AQ$2056,AQ$3&amp;"-"&amp;525&amp;"A"))</f>
        <v/>
      </c>
      <c r="AR17" s="565" t="str">
        <f>IF(COUNTA(車両台帳!$C$57:$C$2056)=0,"",COUNTIF(車両台帳!$AQ$57:$AQ$2056,AR$3&amp;"-"&amp;524&amp;"A")+COUNTIF(車両台帳!$AQ$57:$AQ$2056,AR$3&amp;"-"&amp;525&amp;"A"))</f>
        <v/>
      </c>
      <c r="AS17" s="565" t="str">
        <f>IF(COUNTA(車両台帳!$C$57:$C$2056)=0,"",COUNTIF(車両台帳!$AQ$57:$AQ$2056,AS$3&amp;"-"&amp;524&amp;"A")+COUNTIF(車両台帳!$AQ$57:$AQ$2056,AS$3&amp;"-"&amp;525&amp;"A"))</f>
        <v/>
      </c>
      <c r="AT17" s="565" t="str">
        <f>IF(COUNTA(車両台帳!$C$57:$C$2056)=0,"",COUNTIF(車両台帳!$AQ$57:$AQ$2056,AT$3&amp;"-"&amp;524&amp;"A")+COUNTIF(車両台帳!$AQ$57:$AQ$2056,AT$3&amp;"-"&amp;525&amp;"A"))</f>
        <v/>
      </c>
      <c r="AU17" s="565" t="str">
        <f>IF(COUNTA(車両台帳!$C$57:$C$2056)=0,"",COUNTIF(車両台帳!$AQ$57:$AQ$2056,AU$3&amp;"-"&amp;524&amp;"A")+COUNTIF(車両台帳!$AQ$57:$AQ$2056,AU$3&amp;"-"&amp;525&amp;"A"))</f>
        <v/>
      </c>
      <c r="AV17" s="565" t="str">
        <f>IF(COUNTA(車両台帳!$C$57:$C$2056)=0,"",COUNTIF(車両台帳!$AQ$57:$AQ$2056,AV$3&amp;"-"&amp;524&amp;"A")+COUNTIF(車両台帳!$AQ$57:$AQ$2056,AV$3&amp;"-"&amp;525&amp;"A"))</f>
        <v/>
      </c>
      <c r="AW17" s="565" t="str">
        <f>IF(COUNTA(車両台帳!$C$57:$C$2056)=0,"",COUNTIF(車両台帳!$AQ$57:$AQ$2056,AW$3&amp;"-"&amp;524&amp;"A")+COUNTIF(車両台帳!$AQ$57:$AQ$2056,AW$3&amp;"-"&amp;525&amp;"A"))</f>
        <v/>
      </c>
      <c r="AX17" s="565" t="str">
        <f>IF(COUNTA(車両台帳!$C$57:$C$2056)=0,"",COUNTIF(車両台帳!$AQ$57:$AQ$2056,AX$3&amp;"-"&amp;524&amp;"A")+COUNTIF(車両台帳!$AQ$57:$AQ$2056,AX$3&amp;"-"&amp;525&amp;"A"))</f>
        <v/>
      </c>
      <c r="AY17" s="565" t="str">
        <f>IF(COUNTA(車両台帳!$C$57:$C$2056)=0,"",COUNTIF(車両台帳!$AQ$57:$AQ$2056,AY$3&amp;"-"&amp;524&amp;"A")+COUNTIF(車両台帳!$AQ$57:$AQ$2056,AY$3&amp;"-"&amp;525&amp;"A"))</f>
        <v/>
      </c>
      <c r="AZ17" s="565" t="str">
        <f>IF(COUNTA(車両台帳!$C$57:$C$2056)=0,"",COUNTIF(車両台帳!$AQ$57:$AQ$2056,AZ$3&amp;"-"&amp;524&amp;"A")+COUNTIF(車両台帳!$AQ$57:$AQ$2056,AZ$3&amp;"-"&amp;525&amp;"A"))</f>
        <v/>
      </c>
      <c r="BA17" s="565" t="str">
        <f>IF(COUNTA(車両台帳!$C$57:$C$2056)=0,"",COUNTIF(車両台帳!$AQ$57:$AQ$2056,BA$3&amp;"-"&amp;524&amp;"A")+COUNTIF(車両台帳!$AQ$57:$AQ$2056,BA$3&amp;"-"&amp;525&amp;"A"))</f>
        <v/>
      </c>
      <c r="BB17" s="565" t="str">
        <f>IF(COUNTA(車両台帳!$C$57:$C$2056)=0,"",COUNTIF(車両台帳!$AQ$57:$AQ$2056,BB$3&amp;"-"&amp;524&amp;"A")+COUNTIF(車両台帳!$AQ$57:$AQ$2056,BB$3&amp;"-"&amp;525&amp;"A"))</f>
        <v/>
      </c>
      <c r="BC17" s="565" t="str">
        <f>IF(COUNTA(車両台帳!$C$57:$C$2056)=0,"",COUNTIF(車両台帳!$AQ$57:$AQ$2056,BC$3&amp;"-"&amp;524&amp;"A")+COUNTIF(車両台帳!$AQ$57:$AQ$2056,BC$3&amp;"-"&amp;525&amp;"A"))</f>
        <v/>
      </c>
      <c r="BD17" s="565" t="str">
        <f>IF(COUNTA(車両台帳!$C$57:$C$2056)=0,"",COUNTIF(車両台帳!$AQ$57:$AQ$2056,BD$3&amp;"-"&amp;524&amp;"A")+COUNTIF(車両台帳!$AQ$57:$AQ$2056,BD$3&amp;"-"&amp;525&amp;"A"))</f>
        <v/>
      </c>
      <c r="BE17" s="565" t="str">
        <f>IF(COUNTA(車両台帳!$C$57:$C$2056)=0,"",COUNTIF(車両台帳!$AQ$57:$AQ$2056,BE$3&amp;"-"&amp;524&amp;"A")+COUNTIF(車両台帳!$AQ$57:$AQ$2056,BE$3&amp;"-"&amp;525&amp;"A"))</f>
        <v/>
      </c>
      <c r="BF17" s="565" t="str">
        <f>IF(COUNTA(車両台帳!$C$57:$C$2056)=0,"",COUNTIF(車両台帳!$AQ$57:$AQ$2056,BF$3&amp;"-"&amp;524&amp;"A")+COUNTIF(車両台帳!$AQ$57:$AQ$2056,BF$3&amp;"-"&amp;525&amp;"A"))</f>
        <v/>
      </c>
      <c r="BG17" s="565" t="str">
        <f>IF(COUNTA(車両台帳!$C$57:$C$2056)=0,"",COUNTIF(車両台帳!$AQ$57:$AQ$2056,BG$3&amp;"-"&amp;524&amp;"A")+COUNTIF(車両台帳!$AQ$57:$AQ$2056,BG$3&amp;"-"&amp;525&amp;"A"))</f>
        <v/>
      </c>
      <c r="BH17" s="565" t="str">
        <f>IF(COUNTA(車両台帳!$C$57:$C$2056)=0,"",COUNTIF(車両台帳!$AQ$57:$AQ$2056,BH$3&amp;"-"&amp;524&amp;"A")+COUNTIF(車両台帳!$AQ$57:$AQ$2056,BH$3&amp;"-"&amp;525&amp;"A"))</f>
        <v/>
      </c>
      <c r="BI17" s="565" t="str">
        <f>IF(COUNTA(車両台帳!$C$57:$C$2056)=0,"",COUNTIF(車両台帳!$AQ$57:$AQ$2056,BI$3&amp;"-"&amp;524&amp;"A")+COUNTIF(車両台帳!$AQ$57:$AQ$2056,BI$3&amp;"-"&amp;525&amp;"A"))</f>
        <v/>
      </c>
      <c r="BJ17" s="565" t="str">
        <f>IF(COUNTA(車両台帳!$C$57:$C$2056)=0,"",COUNTIF(車両台帳!$AQ$57:$AQ$2056,BJ$3&amp;"-"&amp;524&amp;"A")+COUNTIF(車両台帳!$AQ$57:$AQ$2056,BJ$3&amp;"-"&amp;525&amp;"A"))</f>
        <v/>
      </c>
      <c r="BK17" s="565" t="str">
        <f>IF(COUNTA(車両台帳!$C$57:$C$2056)=0,"",COUNTIF(車両台帳!$AQ$57:$AQ$2056,BK$3&amp;"-"&amp;524&amp;"A")+COUNTIF(車両台帳!$AQ$57:$AQ$2056,BK$3&amp;"-"&amp;525&amp;"A"))</f>
        <v/>
      </c>
      <c r="BL17" s="565" t="str">
        <f>IF(COUNTA(車両台帳!$C$57:$C$2056)=0,"",COUNTIF(車両台帳!$AQ$57:$AQ$2056,BL$3&amp;"-"&amp;524&amp;"A")+COUNTIF(車両台帳!$AQ$57:$AQ$2056,BL$3&amp;"-"&amp;525&amp;"A"))</f>
        <v/>
      </c>
      <c r="BM17" s="565" t="str">
        <f>IF(COUNTA(車両台帳!$C$57:$C$2056)=0,"",COUNTIF(車両台帳!$AQ$57:$AQ$2056,BM$3&amp;"-"&amp;524&amp;"A")+COUNTIF(車両台帳!$AQ$57:$AQ$2056,BM$3&amp;"-"&amp;525&amp;"A"))</f>
        <v/>
      </c>
      <c r="BN17" s="565" t="str">
        <f>IF(COUNTA(車両台帳!$C$57:$C$2056)=0,"",COUNTIF(車両台帳!$AQ$57:$AQ$2056,BN$3&amp;"-"&amp;524&amp;"A")+COUNTIF(車両台帳!$AQ$57:$AQ$2056,BN$3&amp;"-"&amp;525&amp;"A"))</f>
        <v/>
      </c>
      <c r="BO17" s="565" t="str">
        <f>IF(COUNTA(車両台帳!$C$57:$C$2056)=0,"",COUNTIF(車両台帳!$AQ$57:$AQ$2056,BO$3&amp;"-"&amp;524&amp;"A")+COUNTIF(車両台帳!$AQ$57:$AQ$2056,BO$3&amp;"-"&amp;525&amp;"A"))</f>
        <v/>
      </c>
      <c r="BP17" s="565" t="str">
        <f>IF(COUNTA(車両台帳!$C$57:$C$2056)=0,"",COUNTIF(車両台帳!$AQ$57:$AQ$2056,BP$3&amp;"-"&amp;524&amp;"A")+COUNTIF(車両台帳!$AQ$57:$AQ$2056,BP$3&amp;"-"&amp;525&amp;"A"))</f>
        <v/>
      </c>
      <c r="BQ17" s="565" t="str">
        <f>IF(COUNTA(車両台帳!$C$57:$C$2056)=0,"",COUNTIF(車両台帳!$AQ$57:$AQ$2056,BQ$3&amp;"-"&amp;524&amp;"A")+COUNTIF(車両台帳!$AQ$57:$AQ$2056,BQ$3&amp;"-"&amp;525&amp;"A"))</f>
        <v/>
      </c>
      <c r="BR17" s="565" t="str">
        <f>IF(COUNTA(車両台帳!$C$57:$C$2056)=0,"",COUNTIF(車両台帳!$AQ$57:$AQ$2056,BR$3&amp;"-"&amp;524&amp;"A")+COUNTIF(車両台帳!$AQ$57:$AQ$2056,BR$3&amp;"-"&amp;525&amp;"A"))</f>
        <v/>
      </c>
      <c r="BS17" s="565" t="str">
        <f>IF(COUNTA(車両台帳!$C$57:$C$2056)=0,"",COUNTIF(車両台帳!$AQ$57:$AQ$2056,BS$3&amp;"-"&amp;524&amp;"A")+COUNTIF(車両台帳!$AQ$57:$AQ$2056,BS$3&amp;"-"&amp;525&amp;"A"))</f>
        <v/>
      </c>
      <c r="BT17" s="565" t="str">
        <f>IF(COUNTA(車両台帳!$C$57:$C$2056)=0,"",COUNTIF(車両台帳!$AQ$57:$AQ$2056,BT$3&amp;"-"&amp;524&amp;"A")+COUNTIF(車両台帳!$AQ$57:$AQ$2056,BT$3&amp;"-"&amp;525&amp;"A"))</f>
        <v/>
      </c>
      <c r="BU17" s="565" t="str">
        <f>IF(COUNTA(車両台帳!$C$57:$C$2056)=0,"",COUNTIF(車両台帳!$AQ$57:$AQ$2056,BU$3&amp;"-"&amp;524&amp;"A")+COUNTIF(車両台帳!$AQ$57:$AQ$2056,BU$3&amp;"-"&amp;525&amp;"A"))</f>
        <v/>
      </c>
      <c r="BV17" s="565" t="str">
        <f>IF(COUNTA(車両台帳!$C$57:$C$2056)=0,"",COUNTIF(車両台帳!$AQ$57:$AQ$2056,BV$3&amp;"-"&amp;524&amp;"A")+COUNTIF(車両台帳!$AQ$57:$AQ$2056,BV$3&amp;"-"&amp;525&amp;"A"))</f>
        <v/>
      </c>
      <c r="BW17" s="565" t="str">
        <f>IF(COUNTA(車両台帳!$C$57:$C$2056)=0,"",COUNTIF(車両台帳!$AQ$57:$AQ$2056,BW$3&amp;"-"&amp;524&amp;"A")+COUNTIF(車両台帳!$AQ$57:$AQ$2056,BW$3&amp;"-"&amp;525&amp;"A"))</f>
        <v/>
      </c>
      <c r="BX17" s="565" t="str">
        <f>IF(COUNTA(車両台帳!$C$57:$C$2056)=0,"",COUNTIF(車両台帳!$AQ$57:$AQ$2056,BX$3&amp;"-"&amp;524&amp;"A")+COUNTIF(車両台帳!$AQ$57:$AQ$2056,BX$3&amp;"-"&amp;525&amp;"A"))</f>
        <v/>
      </c>
      <c r="BY17" s="565" t="str">
        <f>IF(COUNTA(車両台帳!$C$57:$C$2056)=0,"",COUNTIF(車両台帳!$AQ$57:$AQ$2056,BY$3&amp;"-"&amp;524&amp;"A")+COUNTIF(車両台帳!$AQ$57:$AQ$2056,BY$3&amp;"-"&amp;525&amp;"A"))</f>
        <v/>
      </c>
      <c r="BZ17" s="565" t="str">
        <f>IF(COUNTA(車両台帳!$C$57:$C$2056)=0,"",COUNTIF(車両台帳!$AQ$57:$AQ$2056,BZ$3&amp;"-"&amp;524&amp;"A")+COUNTIF(車両台帳!$AQ$57:$AQ$2056,BZ$3&amp;"-"&amp;525&amp;"A"))</f>
        <v/>
      </c>
      <c r="CA17" s="565" t="str">
        <f>IF(COUNTA(車両台帳!$C$57:$C$2056)=0,"",COUNTIF(車両台帳!$AQ$57:$AQ$2056,CA$3&amp;"-"&amp;524&amp;"A")+COUNTIF(車両台帳!$AQ$57:$AQ$2056,CA$3&amp;"-"&amp;525&amp;"A"))</f>
        <v/>
      </c>
      <c r="CB17" s="565" t="str">
        <f>IF(COUNTA(車両台帳!$C$57:$C$2056)=0,"",COUNTIF(車両台帳!$AQ$57:$AQ$2056,CB$3&amp;"-"&amp;524&amp;"A")+COUNTIF(車両台帳!$AQ$57:$AQ$2056,CB$3&amp;"-"&amp;525&amp;"A"))</f>
        <v/>
      </c>
      <c r="CC17" s="565" t="str">
        <f>IF(COUNTA(車両台帳!$C$57:$C$2056)=0,"",COUNTIF(車両台帳!$AQ$57:$AQ$2056,CC$3&amp;"-"&amp;524&amp;"A")+COUNTIF(車両台帳!$AQ$57:$AQ$2056,CC$3&amp;"-"&amp;525&amp;"A"))</f>
        <v/>
      </c>
      <c r="CD17" s="565" t="str">
        <f>IF(COUNTA(車両台帳!$C$57:$C$2056)=0,"",COUNTIF(車両台帳!$AQ$57:$AQ$2056,CD$3&amp;"-"&amp;524&amp;"A")+COUNTIF(車両台帳!$AQ$57:$AQ$2056,CD$3&amp;"-"&amp;525&amp;"A"))</f>
        <v/>
      </c>
      <c r="CE17" s="565" t="str">
        <f>IF(COUNTA(車両台帳!$C$57:$C$2056)=0,"",COUNTIF(車両台帳!$AQ$57:$AQ$2056,CE$3&amp;"-"&amp;524&amp;"A")+COUNTIF(車両台帳!$AQ$57:$AQ$2056,CE$3&amp;"-"&amp;525&amp;"A"))</f>
        <v/>
      </c>
      <c r="CF17" s="565" t="str">
        <f>IF(COUNTA(車両台帳!$C$57:$C$2056)=0,"",COUNTIF(車両台帳!$AQ$57:$AQ$2056,CF$3&amp;"-"&amp;524&amp;"A")+COUNTIF(車両台帳!$AQ$57:$AQ$2056,CF$3&amp;"-"&amp;525&amp;"A"))</f>
        <v/>
      </c>
      <c r="CG17" s="565" t="str">
        <f>IF(COUNTA(車両台帳!$C$57:$C$2056)=0,"",COUNTIF(車両台帳!$AQ$57:$AQ$2056,CG$3&amp;"-"&amp;524&amp;"A")+COUNTIF(車両台帳!$AQ$57:$AQ$2056,CG$3&amp;"-"&amp;525&amp;"A"))</f>
        <v/>
      </c>
      <c r="CH17" s="565" t="str">
        <f>IF(COUNTA(車両台帳!$C$57:$C$2056)=0,"",COUNTIF(車両台帳!$AQ$57:$AQ$2056,CH$3&amp;"-"&amp;524&amp;"A")+COUNTIF(車両台帳!$AQ$57:$AQ$2056,CH$3&amp;"-"&amp;525&amp;"A"))</f>
        <v/>
      </c>
      <c r="CI17" s="565" t="str">
        <f>IF(COUNTA(車両台帳!$C$57:$C$2056)=0,"",COUNTIF(車両台帳!$AQ$57:$AQ$2056,CI$3&amp;"-"&amp;524&amp;"A")+COUNTIF(車両台帳!$AQ$57:$AQ$2056,CI$3&amp;"-"&amp;525&amp;"A"))</f>
        <v/>
      </c>
      <c r="CJ17" s="565" t="str">
        <f>IF(COUNTA(車両台帳!$C$57:$C$2056)=0,"",COUNTIF(車両台帳!$AQ$57:$AQ$2056,CJ$3&amp;"-"&amp;524&amp;"A")+COUNTIF(車両台帳!$AQ$57:$AQ$2056,CJ$3&amp;"-"&amp;525&amp;"A"))</f>
        <v/>
      </c>
      <c r="CK17" s="565" t="str">
        <f>IF(COUNTA(車両台帳!$C$57:$C$2056)=0,"",COUNTIF(車両台帳!$AQ$57:$AQ$2056,CK$3&amp;"-"&amp;524&amp;"A")+COUNTIF(車両台帳!$AQ$57:$AQ$2056,CK$3&amp;"-"&amp;525&amp;"A"))</f>
        <v/>
      </c>
      <c r="CL17" s="565" t="str">
        <f>IF(COUNTA(車両台帳!$C$57:$C$2056)=0,"",COUNTIF(車両台帳!$AQ$57:$AQ$2056,CL$3&amp;"-"&amp;524&amp;"A")+COUNTIF(車両台帳!$AQ$57:$AQ$2056,CL$3&amp;"-"&amp;525&amp;"A"))</f>
        <v/>
      </c>
      <c r="CM17" s="565" t="str">
        <f>IF(COUNTA(車両台帳!$C$57:$C$2056)=0,"",COUNTIF(車両台帳!$AQ$57:$AQ$2056,CM$3&amp;"-"&amp;524&amp;"A")+COUNTIF(車両台帳!$AQ$57:$AQ$2056,CM$3&amp;"-"&amp;525&amp;"A"))</f>
        <v/>
      </c>
      <c r="CN17" s="565" t="str">
        <f>IF(COUNTA(車両台帳!$C$57:$C$2056)=0,"",COUNTIF(車両台帳!$AQ$57:$AQ$2056,CN$3&amp;"-"&amp;524&amp;"A")+COUNTIF(車両台帳!$AQ$57:$AQ$2056,CN$3&amp;"-"&amp;525&amp;"A"))</f>
        <v/>
      </c>
      <c r="CO17" s="565" t="str">
        <f>IF(COUNTA(車両台帳!$C$57:$C$2056)=0,"",COUNTIF(車両台帳!$AQ$57:$AQ$2056,CO$3&amp;"-"&amp;524&amp;"A")+COUNTIF(車両台帳!$AQ$57:$AQ$2056,CO$3&amp;"-"&amp;525&amp;"A"))</f>
        <v/>
      </c>
      <c r="CP17" s="565" t="str">
        <f>IF(COUNTA(車両台帳!$C$57:$C$2056)=0,"",COUNTIF(車両台帳!$AQ$57:$AQ$2056,CP$3&amp;"-"&amp;524&amp;"A")+COUNTIF(車両台帳!$AQ$57:$AQ$2056,CP$3&amp;"-"&amp;525&amp;"A"))</f>
        <v/>
      </c>
      <c r="CQ17" s="565" t="str">
        <f>IF(COUNTA(車両台帳!$C$57:$C$2056)=0,"",COUNTIF(車両台帳!$AQ$57:$AQ$2056,CQ$3&amp;"-"&amp;524&amp;"A")+COUNTIF(車両台帳!$AQ$57:$AQ$2056,CQ$3&amp;"-"&amp;525&amp;"A"))</f>
        <v/>
      </c>
      <c r="CR17" s="565" t="str">
        <f>IF(COUNTA(車両台帳!$C$57:$C$2056)=0,"",COUNTIF(車両台帳!$AQ$57:$AQ$2056,CR$3&amp;"-"&amp;524&amp;"A")+COUNTIF(車両台帳!$AQ$57:$AQ$2056,CR$3&amp;"-"&amp;525&amp;"A"))</f>
        <v/>
      </c>
      <c r="CS17" s="565" t="str">
        <f>IF(COUNTA(車両台帳!$C$57:$C$2056)=0,"",COUNTIF(車両台帳!$AQ$57:$AQ$2056,CS$3&amp;"-"&amp;524&amp;"A")+COUNTIF(車両台帳!$AQ$57:$AQ$2056,CS$3&amp;"-"&amp;525&amp;"A"))</f>
        <v/>
      </c>
      <c r="CT17" s="565" t="str">
        <f>IF(COUNTA(車両台帳!$C$57:$C$2056)=0,"",COUNTIF(車両台帳!$AQ$57:$AQ$2056,CT$3&amp;"-"&amp;524&amp;"A")+COUNTIF(車両台帳!$AQ$57:$AQ$2056,CT$3&amp;"-"&amp;525&amp;"A"))</f>
        <v/>
      </c>
      <c r="CU17" s="565" t="str">
        <f>IF(COUNTA(車両台帳!$C$57:$C$2056)=0,"",COUNTIF(車両台帳!$AQ$57:$AQ$2056,CU$3&amp;"-"&amp;524&amp;"A")+COUNTIF(車両台帳!$AQ$57:$AQ$2056,CU$3&amp;"-"&amp;525&amp;"A"))</f>
        <v/>
      </c>
      <c r="CV17" s="565" t="str">
        <f>IF(COUNTA(車両台帳!$C$57:$C$2056)=0,"",COUNTIF(車両台帳!$AQ$57:$AQ$2056,CV$3&amp;"-"&amp;524&amp;"A")+COUNTIF(車両台帳!$AQ$57:$AQ$2056,CV$3&amp;"-"&amp;525&amp;"A"))</f>
        <v/>
      </c>
      <c r="CW17" s="565" t="str">
        <f>IF(COUNTA(車両台帳!$C$57:$C$2056)=0,"",COUNTIF(車両台帳!$AQ$57:$AQ$2056,CW$3&amp;"-"&amp;524&amp;"A")+COUNTIF(車両台帳!$AQ$57:$AQ$2056,CW$3&amp;"-"&amp;525&amp;"A"))</f>
        <v/>
      </c>
      <c r="CX17" s="565" t="str">
        <f>IF(COUNTA(車両台帳!$C$57:$C$2056)=0,"",COUNTIF(車両台帳!$AQ$57:$AQ$2056,CX$3&amp;"-"&amp;524&amp;"A")+COUNTIF(車両台帳!$AQ$57:$AQ$2056,CX$3&amp;"-"&amp;525&amp;"A"))</f>
        <v/>
      </c>
      <c r="CY17" s="565" t="str">
        <f>IF(COUNTA(車両台帳!$C$57:$C$2056)=0,"",COUNTIF(車両台帳!$AQ$57:$AQ$2056,CY$3&amp;"-"&amp;524&amp;"A")+COUNTIF(車両台帳!$AQ$57:$AQ$2056,CY$3&amp;"-"&amp;525&amp;"A"))</f>
        <v/>
      </c>
      <c r="CZ17" s="565" t="str">
        <f>IF(COUNTA(車両台帳!$C$57:$C$2056)=0,"",COUNTIF(車両台帳!$AQ$57:$AQ$2056,CZ$3&amp;"-"&amp;524&amp;"A")+COUNTIF(車両台帳!$AQ$57:$AQ$2056,CZ$3&amp;"-"&amp;525&amp;"A"))</f>
        <v/>
      </c>
      <c r="DA17" s="565" t="str">
        <f>IF(COUNTA(車両台帳!$C$57:$C$2056)=0,"",COUNTIF(車両台帳!$AQ$57:$AQ$2056,DA$3&amp;"-"&amp;524&amp;"A")+COUNTIF(車両台帳!$AQ$57:$AQ$2056,DA$3&amp;"-"&amp;525&amp;"A"))</f>
        <v/>
      </c>
      <c r="DB17" s="565" t="str">
        <f>IF(COUNTA(車両台帳!$C$57:$C$2056)=0,"",COUNTIF(車両台帳!$AQ$57:$AQ$2056,DB$3&amp;"-"&amp;524&amp;"A")+COUNTIF(車両台帳!$AQ$57:$AQ$2056,DB$3&amp;"-"&amp;525&amp;"A"))</f>
        <v/>
      </c>
      <c r="DC17" s="565" t="str">
        <f>IF(COUNTA(車両台帳!$C$57:$C$2056)=0,"",COUNTIF(車両台帳!$AQ$57:$AQ$2056,DC$3&amp;"-"&amp;524&amp;"A")+COUNTIF(車両台帳!$AQ$57:$AQ$2056,DC$3&amp;"-"&amp;525&amp;"A"))</f>
        <v/>
      </c>
      <c r="DD17" s="565" t="str">
        <f>IF(COUNTA(車両台帳!$C$57:$C$2056)=0,"",COUNTIF(車両台帳!$AQ$57:$AQ$2056,DD$3&amp;"-"&amp;524&amp;"A")+COUNTIF(車両台帳!$AQ$57:$AQ$2056,DD$3&amp;"-"&amp;525&amp;"A"))</f>
        <v/>
      </c>
      <c r="DE17" s="565" t="str">
        <f>IF(COUNTA(車両台帳!$C$57:$C$2056)=0,"",COUNTIF(車両台帳!$AQ$57:$AQ$2056,DE$3&amp;"-"&amp;524&amp;"A")+COUNTIF(車両台帳!$AQ$57:$AQ$2056,DE$3&amp;"-"&amp;525&amp;"A"))</f>
        <v/>
      </c>
      <c r="DF17" s="565" t="str">
        <f>IF(COUNTA(車両台帳!$C$57:$C$2056)=0,"",COUNTIF(車両台帳!$AQ$57:$AQ$2056,DF$3&amp;"-"&amp;524&amp;"A")+COUNTIF(車両台帳!$AQ$57:$AQ$2056,DF$3&amp;"-"&amp;525&amp;"A"))</f>
        <v/>
      </c>
      <c r="DG17" s="565" t="str">
        <f>IF(COUNTA(車両台帳!$C$57:$C$2056)=0,"",COUNTIF(車両台帳!$AQ$57:$AQ$2056,DG$3&amp;"-"&amp;524&amp;"A")+COUNTIF(車両台帳!$AQ$57:$AQ$2056,DG$3&amp;"-"&amp;525&amp;"A"))</f>
        <v/>
      </c>
      <c r="DH17" s="565" t="str">
        <f>IF(COUNTA(車両台帳!$C$57:$C$2056)=0,"",COUNTIF(車両台帳!$AQ$57:$AQ$2056,DH$3&amp;"-"&amp;524&amp;"A")+COUNTIF(車両台帳!$AQ$57:$AQ$2056,DH$3&amp;"-"&amp;525&amp;"A"))</f>
        <v/>
      </c>
      <c r="DI17" s="565" t="str">
        <f>IF(COUNTA(車両台帳!$C$57:$C$2056)=0,"",COUNTIF(車両台帳!$AQ$57:$AQ$2056,DI$3&amp;"-"&amp;524&amp;"A")+COUNTIF(車両台帳!$AQ$57:$AQ$2056,DI$3&amp;"-"&amp;525&amp;"A"))</f>
        <v/>
      </c>
      <c r="DJ17" s="565" t="str">
        <f>IF(COUNTA(車両台帳!$C$57:$C$2056)=0,"",COUNTIF(車両台帳!$AQ$57:$AQ$2056,DJ$3&amp;"-"&amp;524&amp;"A")+COUNTIF(車両台帳!$AQ$57:$AQ$2056,DJ$3&amp;"-"&amp;525&amp;"A"))</f>
        <v/>
      </c>
      <c r="DK17" s="565" t="str">
        <f>IF(COUNTA(車両台帳!$C$57:$C$2056)=0,"",COUNTIF(車両台帳!$AQ$57:$AQ$2056,DK$3&amp;"-"&amp;524&amp;"A")+COUNTIF(車両台帳!$AQ$57:$AQ$2056,DK$3&amp;"-"&amp;525&amp;"A"))</f>
        <v/>
      </c>
      <c r="DL17" s="565" t="str">
        <f>IF(COUNTA(車両台帳!$C$57:$C$2056)=0,"",COUNTIF(車両台帳!$AQ$57:$AQ$2056,DL$3&amp;"-"&amp;524&amp;"A")+COUNTIF(車両台帳!$AQ$57:$AQ$2056,DL$3&amp;"-"&amp;525&amp;"A"))</f>
        <v/>
      </c>
      <c r="DM17" s="565" t="str">
        <f>IF(COUNTA(車両台帳!$C$57:$C$2056)=0,"",COUNTIF(車両台帳!$AQ$57:$AQ$2056,DM$3&amp;"-"&amp;524&amp;"A")+COUNTIF(車両台帳!$AQ$57:$AQ$2056,DM$3&amp;"-"&amp;525&amp;"A"))</f>
        <v/>
      </c>
      <c r="DN17" s="565" t="str">
        <f>IF(COUNTA(車両台帳!$C$57:$C$2056)=0,"",COUNTIF(車両台帳!$AQ$57:$AQ$2056,DN$3&amp;"-"&amp;524&amp;"A")+COUNTIF(車両台帳!$AQ$57:$AQ$2056,DN$3&amp;"-"&amp;525&amp;"A"))</f>
        <v/>
      </c>
      <c r="DO17" s="565" t="str">
        <f>IF(COUNTA(車両台帳!$C$57:$C$2056)=0,"",COUNTIF(車両台帳!$AQ$57:$AQ$2056,DO$3&amp;"-"&amp;524&amp;"A")+COUNTIF(車両台帳!$AQ$57:$AQ$2056,DO$3&amp;"-"&amp;525&amp;"A"))</f>
        <v/>
      </c>
      <c r="DP17" s="565" t="str">
        <f>IF(COUNTA(車両台帳!$C$57:$C$2056)=0,"",COUNTIF(車両台帳!$AQ$57:$AQ$2056,DP$3&amp;"-"&amp;524&amp;"A")+COUNTIF(車両台帳!$AQ$57:$AQ$2056,DP$3&amp;"-"&amp;525&amp;"A"))</f>
        <v/>
      </c>
      <c r="DQ17" s="565" t="str">
        <f>IF(COUNTA(車両台帳!$C$57:$C$2056)=0,"",COUNTIF(車両台帳!$AQ$57:$AQ$2056,DQ$3&amp;"-"&amp;524&amp;"A")+COUNTIF(車両台帳!$AQ$57:$AQ$2056,DQ$3&amp;"-"&amp;525&amp;"A"))</f>
        <v/>
      </c>
      <c r="DR17" s="565" t="str">
        <f>IF(COUNTA(車両台帳!$C$57:$C$2056)=0,"",COUNTIF(車両台帳!$AQ$57:$AQ$2056,DR$3&amp;"-"&amp;524&amp;"A")+COUNTIF(車両台帳!$AQ$57:$AQ$2056,DR$3&amp;"-"&amp;525&amp;"A"))</f>
        <v/>
      </c>
      <c r="DS17" s="565" t="str">
        <f>IF(COUNTA(車両台帳!$C$57:$C$2056)=0,"",COUNTIF(車両台帳!$AQ$57:$AQ$2056,DS$3&amp;"-"&amp;524&amp;"A")+COUNTIF(車両台帳!$AQ$57:$AQ$2056,DS$3&amp;"-"&amp;525&amp;"A"))</f>
        <v/>
      </c>
      <c r="DT17" s="565" t="str">
        <f>IF(COUNTA(車両台帳!$C$57:$C$2056)=0,"",COUNTIF(車両台帳!$AQ$57:$AQ$2056,DT$3&amp;"-"&amp;524&amp;"A")+COUNTIF(車両台帳!$AQ$57:$AQ$2056,DT$3&amp;"-"&amp;525&amp;"A"))</f>
        <v/>
      </c>
      <c r="DU17" s="565" t="str">
        <f>IF(COUNTA(車両台帳!$C$57:$C$2056)=0,"",COUNTIF(車両台帳!$AQ$57:$AQ$2056,DU$3&amp;"-"&amp;524&amp;"A")+COUNTIF(車両台帳!$AQ$57:$AQ$2056,DU$3&amp;"-"&amp;525&amp;"A"))</f>
        <v/>
      </c>
      <c r="DV17" s="565" t="str">
        <f>IF(COUNTA(車両台帳!$C$57:$C$2056)=0,"",COUNTIF(車両台帳!$AQ$57:$AQ$2056,DV$3&amp;"-"&amp;524&amp;"A")+COUNTIF(車両台帳!$AQ$57:$AQ$2056,DV$3&amp;"-"&amp;525&amp;"A"))</f>
        <v/>
      </c>
      <c r="DW17" s="565" t="str">
        <f>IF(COUNTA(車両台帳!$C$57:$C$2056)=0,"",COUNTIF(車両台帳!$AQ$57:$AQ$2056,DW$3&amp;"-"&amp;524&amp;"A")+COUNTIF(車両台帳!$AQ$57:$AQ$2056,DW$3&amp;"-"&amp;525&amp;"A"))</f>
        <v/>
      </c>
      <c r="DX17" s="565" t="str">
        <f>IF(COUNTA(車両台帳!$C$57:$C$2056)=0,"",COUNTIF(車両台帳!$AQ$57:$AQ$2056,DX$3&amp;"-"&amp;524&amp;"A")+COUNTIF(車両台帳!$AQ$57:$AQ$2056,DX$3&amp;"-"&amp;525&amp;"A"))</f>
        <v/>
      </c>
      <c r="DY17" s="565" t="str">
        <f>IF(COUNTA(車両台帳!$C$57:$C$2056)=0,"",COUNTIF(車両台帳!$AQ$57:$AQ$2056,DY$3&amp;"-"&amp;524&amp;"A")+COUNTIF(車両台帳!$AQ$57:$AQ$2056,DY$3&amp;"-"&amp;525&amp;"A"))</f>
        <v/>
      </c>
      <c r="DZ17" s="565" t="str">
        <f>IF(COUNTA(車両台帳!$C$57:$C$2056)=0,"",COUNTIF(車両台帳!$AQ$57:$AQ$2056,DZ$3&amp;"-"&amp;524&amp;"A")+COUNTIF(車両台帳!$AQ$57:$AQ$2056,DZ$3&amp;"-"&amp;525&amp;"A"))</f>
        <v/>
      </c>
      <c r="EA17" s="565" t="str">
        <f>IF(COUNTA(車両台帳!$C$57:$C$2056)=0,"",COUNTIF(車両台帳!$AQ$57:$AQ$2056,EA$3&amp;"-"&amp;524&amp;"A")+COUNTIF(車両台帳!$AQ$57:$AQ$2056,EA$3&amp;"-"&amp;525&amp;"A"))</f>
        <v/>
      </c>
      <c r="EB17" s="565" t="str">
        <f>IF(COUNTA(車両台帳!$C$57:$C$2056)=0,"",COUNTIF(車両台帳!$AQ$57:$AQ$2056,EB$3&amp;"-"&amp;524&amp;"A")+COUNTIF(車両台帳!$AQ$57:$AQ$2056,EB$3&amp;"-"&amp;525&amp;"A"))</f>
        <v/>
      </c>
      <c r="EC17" s="565" t="str">
        <f>IF(COUNTA(車両台帳!$C$57:$C$2056)=0,"",COUNTIF(車両台帳!$AQ$57:$AQ$2056,EC$3&amp;"-"&amp;524&amp;"A")+COUNTIF(車両台帳!$AQ$57:$AQ$2056,EC$3&amp;"-"&amp;525&amp;"A"))</f>
        <v/>
      </c>
      <c r="ED17" s="565" t="str">
        <f>IF(COUNTA(車両台帳!$C$57:$C$2056)=0,"",COUNTIF(車両台帳!$AQ$57:$AQ$2056,ED$3&amp;"-"&amp;524&amp;"A")+COUNTIF(車両台帳!$AQ$57:$AQ$2056,ED$3&amp;"-"&amp;525&amp;"A"))</f>
        <v/>
      </c>
      <c r="EE17" s="565" t="str">
        <f>IF(COUNTA(車両台帳!$C$57:$C$2056)=0,"",COUNTIF(車両台帳!$AQ$57:$AQ$2056,EE$3&amp;"-"&amp;524&amp;"A")+COUNTIF(車両台帳!$AQ$57:$AQ$2056,EE$3&amp;"-"&amp;525&amp;"A"))</f>
        <v/>
      </c>
      <c r="EF17" s="565" t="str">
        <f>IF(COUNTA(車両台帳!$C$57:$C$2056)=0,"",COUNTIF(車両台帳!$AQ$57:$AQ$2056,EF$3&amp;"-"&amp;524&amp;"A")+COUNTIF(車両台帳!$AQ$57:$AQ$2056,EF$3&amp;"-"&amp;525&amp;"A"))</f>
        <v/>
      </c>
      <c r="EG17" s="565" t="str">
        <f>IF(COUNTA(車両台帳!$C$57:$C$2056)=0,"",COUNTIF(車両台帳!$AQ$57:$AQ$2056,EG$3&amp;"-"&amp;524&amp;"A")+COUNTIF(車両台帳!$AQ$57:$AQ$2056,EG$3&amp;"-"&amp;525&amp;"A"))</f>
        <v/>
      </c>
      <c r="EH17" s="565" t="str">
        <f>IF(COUNTA(車両台帳!$C$57:$C$2056)=0,"",COUNTIF(車両台帳!$AQ$57:$AQ$2056,EH$3&amp;"-"&amp;524&amp;"A")+COUNTIF(車両台帳!$AQ$57:$AQ$2056,EH$3&amp;"-"&amp;525&amp;"A"))</f>
        <v/>
      </c>
      <c r="EI17" s="565" t="str">
        <f>IF(COUNTA(車両台帳!$C$57:$C$2056)=0,"",COUNTIF(車両台帳!$AQ$57:$AQ$2056,EI$3&amp;"-"&amp;524&amp;"A")+COUNTIF(車両台帳!$AQ$57:$AQ$2056,EI$3&amp;"-"&amp;525&amp;"A"))</f>
        <v/>
      </c>
      <c r="EJ17" s="565" t="str">
        <f>IF(COUNTA(車両台帳!$C$57:$C$2056)=0,"",COUNTIF(車両台帳!$AQ$57:$AQ$2056,EJ$3&amp;"-"&amp;524&amp;"A")+COUNTIF(車両台帳!$AQ$57:$AQ$2056,EJ$3&amp;"-"&amp;525&amp;"A"))</f>
        <v/>
      </c>
      <c r="EK17" s="565" t="str">
        <f>IF(COUNTA(車両台帳!$C$57:$C$2056)=0,"",COUNTIF(車両台帳!$AQ$57:$AQ$2056,EK$3&amp;"-"&amp;524&amp;"A")+COUNTIF(車両台帳!$AQ$57:$AQ$2056,EK$3&amp;"-"&amp;525&amp;"A"))</f>
        <v/>
      </c>
      <c r="EL17" s="565" t="str">
        <f>IF(COUNTA(車両台帳!$C$57:$C$2056)=0,"",COUNTIF(車両台帳!$AQ$57:$AQ$2056,EL$3&amp;"-"&amp;524&amp;"A")+COUNTIF(車両台帳!$AQ$57:$AQ$2056,EL$3&amp;"-"&amp;525&amp;"A"))</f>
        <v/>
      </c>
      <c r="EM17" s="565" t="str">
        <f>IF(COUNTA(車両台帳!$C$57:$C$2056)=0,"",COUNTIF(車両台帳!$AQ$57:$AQ$2056,EM$3&amp;"-"&amp;524&amp;"A")+COUNTIF(車両台帳!$AQ$57:$AQ$2056,EM$3&amp;"-"&amp;525&amp;"A"))</f>
        <v/>
      </c>
      <c r="EN17" s="565" t="str">
        <f>IF(COUNTA(車両台帳!$C$57:$C$2056)=0,"",COUNTIF(車両台帳!$AQ$57:$AQ$2056,EN$3&amp;"-"&amp;524&amp;"A")+COUNTIF(車両台帳!$AQ$57:$AQ$2056,EN$3&amp;"-"&amp;525&amp;"A"))</f>
        <v/>
      </c>
      <c r="EO17" s="565" t="str">
        <f>IF(COUNTA(車両台帳!$C$57:$C$2056)=0,"",COUNTIF(車両台帳!$AQ$57:$AQ$2056,EO$3&amp;"-"&amp;524&amp;"A")+COUNTIF(車両台帳!$AQ$57:$AQ$2056,EO$3&amp;"-"&amp;525&amp;"A"))</f>
        <v/>
      </c>
      <c r="EP17" s="565" t="str">
        <f>IF(COUNTA(車両台帳!$C$57:$C$2056)=0,"",COUNTIF(車両台帳!$AQ$57:$AQ$2056,EP$3&amp;"-"&amp;524&amp;"A")+COUNTIF(車両台帳!$AQ$57:$AQ$2056,EP$3&amp;"-"&amp;525&amp;"A"))</f>
        <v/>
      </c>
      <c r="EQ17" s="565" t="str">
        <f>IF(COUNTA(車両台帳!$C$57:$C$2056)=0,"",COUNTIF(車両台帳!$AQ$57:$AQ$2056,EQ$3&amp;"-"&amp;524&amp;"A")+COUNTIF(車両台帳!$AQ$57:$AQ$2056,EQ$3&amp;"-"&amp;525&amp;"A"))</f>
        <v/>
      </c>
      <c r="ER17" s="565" t="str">
        <f>IF(COUNTA(車両台帳!$C$57:$C$2056)=0,"",COUNTIF(車両台帳!$AQ$57:$AQ$2056,ER$3&amp;"-"&amp;524&amp;"A")+COUNTIF(車両台帳!$AQ$57:$AQ$2056,ER$3&amp;"-"&amp;525&amp;"A"))</f>
        <v/>
      </c>
      <c r="ES17" s="565" t="str">
        <f>IF(COUNTA(車両台帳!$C$57:$C$2056)=0,"",COUNTIF(車両台帳!$AQ$57:$AQ$2056,ES$3&amp;"-"&amp;524&amp;"A")+COUNTIF(車両台帳!$AQ$57:$AQ$2056,ES$3&amp;"-"&amp;525&amp;"A"))</f>
        <v/>
      </c>
      <c r="ET17" s="565" t="str">
        <f>IF(COUNTA(車両台帳!$C$57:$C$2056)=0,"",COUNTIF(車両台帳!$AQ$57:$AQ$2056,ET$3&amp;"-"&amp;524&amp;"A")+COUNTIF(車両台帳!$AQ$57:$AQ$2056,ET$3&amp;"-"&amp;525&amp;"A"))</f>
        <v/>
      </c>
      <c r="EU17" s="565" t="str">
        <f>IF(COUNTA(車両台帳!$C$57:$C$2056)=0,"",COUNTIF(車両台帳!$AQ$57:$AQ$2056,EU$3&amp;"-"&amp;524&amp;"A")+COUNTIF(車両台帳!$AQ$57:$AQ$2056,EU$3&amp;"-"&amp;525&amp;"A"))</f>
        <v/>
      </c>
      <c r="EV17" s="565" t="str">
        <f>IF(COUNTA(車両台帳!$C$57:$C$2056)=0,"",COUNTIF(車両台帳!$AQ$57:$AQ$2056,EV$3&amp;"-"&amp;524&amp;"A")+COUNTIF(車両台帳!$AQ$57:$AQ$2056,EV$3&amp;"-"&amp;525&amp;"A"))</f>
        <v/>
      </c>
      <c r="EW17" s="565" t="str">
        <f>IF(COUNTA(車両台帳!$C$57:$C$2056)=0,"",COUNTIF(車両台帳!$AQ$57:$AQ$2056,EW$3&amp;"-"&amp;524&amp;"A")+COUNTIF(車両台帳!$AQ$57:$AQ$2056,EW$3&amp;"-"&amp;525&amp;"A"))</f>
        <v/>
      </c>
      <c r="EX17" s="565" t="str">
        <f>IF(COUNTA(車両台帳!$C$57:$C$2056)=0,"",COUNTIF(車両台帳!$AQ$57:$AQ$2056,EX$3&amp;"-"&amp;524&amp;"A")+COUNTIF(車両台帳!$AQ$57:$AQ$2056,EX$3&amp;"-"&amp;525&amp;"A"))</f>
        <v/>
      </c>
      <c r="EY17" s="565" t="str">
        <f>IF(COUNTA(車両台帳!$C$57:$C$2056)=0,"",COUNTIF(車両台帳!$AQ$57:$AQ$2056,EY$3&amp;"-"&amp;524&amp;"A")+COUNTIF(車両台帳!$AQ$57:$AQ$2056,EY$3&amp;"-"&amp;525&amp;"A"))</f>
        <v/>
      </c>
      <c r="EZ17" s="565" t="str">
        <f>IF(COUNTA(車両台帳!$C$57:$C$2056)=0,"",COUNTIF(車両台帳!$AQ$57:$AQ$2056,EZ$3&amp;"-"&amp;524&amp;"A")+COUNTIF(車両台帳!$AQ$57:$AQ$2056,EZ$3&amp;"-"&amp;525&amp;"A"))</f>
        <v/>
      </c>
      <c r="FA17" s="565" t="str">
        <f>IF(COUNTA(車両台帳!$C$57:$C$2056)=0,"",COUNTIF(車両台帳!$AQ$57:$AQ$2056,FA$3&amp;"-"&amp;524&amp;"A")+COUNTIF(車両台帳!$AQ$57:$AQ$2056,FA$3&amp;"-"&amp;525&amp;"A"))</f>
        <v/>
      </c>
      <c r="FB17" s="565" t="str">
        <f>IF(COUNTA(車両台帳!$C$57:$C$2056)=0,"",COUNTIF(車両台帳!$AQ$57:$AQ$2056,FB$3&amp;"-"&amp;524&amp;"A")+COUNTIF(車両台帳!$AQ$57:$AQ$2056,FB$3&amp;"-"&amp;525&amp;"A"))</f>
        <v/>
      </c>
      <c r="FC17" s="565" t="str">
        <f>IF(COUNTA(車両台帳!$C$57:$C$2056)=0,"",COUNTIF(車両台帳!$AQ$57:$AQ$2056,FC$3&amp;"-"&amp;524&amp;"A")+COUNTIF(車両台帳!$AQ$57:$AQ$2056,FC$3&amp;"-"&amp;525&amp;"A"))</f>
        <v/>
      </c>
      <c r="FD17" s="565" t="str">
        <f>IF(COUNTA(車両台帳!$C$57:$C$2056)=0,"",COUNTIF(車両台帳!$AQ$57:$AQ$2056,FD$3&amp;"-"&amp;524&amp;"A")+COUNTIF(車両台帳!$AQ$57:$AQ$2056,FD$3&amp;"-"&amp;525&amp;"A"))</f>
        <v/>
      </c>
      <c r="FE17" s="565" t="str">
        <f>IF(COUNTA(車両台帳!$C$57:$C$2056)=0,"",COUNTIF(車両台帳!$AQ$57:$AQ$2056,FE$3&amp;"-"&amp;524&amp;"A")+COUNTIF(車両台帳!$AQ$57:$AQ$2056,FE$3&amp;"-"&amp;525&amp;"A"))</f>
        <v/>
      </c>
      <c r="FF17" s="565" t="str">
        <f>IF(COUNTA(車両台帳!$C$57:$C$2056)=0,"",COUNTIF(車両台帳!$AQ$57:$AQ$2056,FF$3&amp;"-"&amp;524&amp;"A")+COUNTIF(車両台帳!$AQ$57:$AQ$2056,FF$3&amp;"-"&amp;525&amp;"A"))</f>
        <v/>
      </c>
      <c r="FG17" s="565" t="str">
        <f>IF(COUNTA(車両台帳!$C$57:$C$2056)=0,"",COUNTIF(車両台帳!$AQ$57:$AQ$2056,FG$3&amp;"-"&amp;524&amp;"A")+COUNTIF(車両台帳!$AQ$57:$AQ$2056,FG$3&amp;"-"&amp;525&amp;"A"))</f>
        <v/>
      </c>
      <c r="FH17" s="565" t="str">
        <f>IF(COUNTA(車両台帳!$C$57:$C$2056)=0,"",COUNTIF(車両台帳!$AQ$57:$AQ$2056,FH$3&amp;"-"&amp;524&amp;"A")+COUNTIF(車両台帳!$AQ$57:$AQ$2056,FH$3&amp;"-"&amp;525&amp;"A"))</f>
        <v/>
      </c>
      <c r="FI17" s="565" t="str">
        <f>IF(COUNTA(車両台帳!$C$57:$C$2056)=0,"",COUNTIF(車両台帳!$AQ$57:$AQ$2056,FI$3&amp;"-"&amp;524&amp;"A")+COUNTIF(車両台帳!$AQ$57:$AQ$2056,FI$3&amp;"-"&amp;525&amp;"A"))</f>
        <v/>
      </c>
      <c r="FJ17" s="565" t="str">
        <f>IF(COUNTA(車両台帳!$C$57:$C$2056)=0,"",COUNTIF(車両台帳!$AQ$57:$AQ$2056,FJ$3&amp;"-"&amp;524&amp;"A")+COUNTIF(車両台帳!$AQ$57:$AQ$2056,FJ$3&amp;"-"&amp;525&amp;"A"))</f>
        <v/>
      </c>
      <c r="FK17" s="565" t="str">
        <f>IF(COUNTA(車両台帳!$C$57:$C$2056)=0,"",COUNTIF(車両台帳!$AQ$57:$AQ$2056,FK$3&amp;"-"&amp;524&amp;"A")+COUNTIF(車両台帳!$AQ$57:$AQ$2056,FK$3&amp;"-"&amp;525&amp;"A"))</f>
        <v/>
      </c>
      <c r="FL17" s="565" t="str">
        <f>IF(COUNTA(車両台帳!$C$57:$C$2056)=0,"",COUNTIF(車両台帳!$AQ$57:$AQ$2056,FL$3&amp;"-"&amp;524&amp;"A")+COUNTIF(車両台帳!$AQ$57:$AQ$2056,FL$3&amp;"-"&amp;525&amp;"A"))</f>
        <v/>
      </c>
      <c r="FM17" s="565" t="str">
        <f>IF(COUNTA(車両台帳!$C$57:$C$2056)=0,"",COUNTIF(車両台帳!$AQ$57:$AQ$2056,FM$3&amp;"-"&amp;524&amp;"A")+COUNTIF(車両台帳!$AQ$57:$AQ$2056,FM$3&amp;"-"&amp;525&amp;"A"))</f>
        <v/>
      </c>
      <c r="FN17" s="565" t="str">
        <f>IF(COUNTA(車両台帳!$C$57:$C$2056)=0,"",COUNTIF(車両台帳!$AQ$57:$AQ$2056,FN$3&amp;"-"&amp;524&amp;"A")+COUNTIF(車両台帳!$AQ$57:$AQ$2056,FN$3&amp;"-"&amp;525&amp;"A"))</f>
        <v/>
      </c>
      <c r="FO17" s="565" t="str">
        <f>IF(COUNTA(車両台帳!$C$57:$C$2056)=0,"",COUNTIF(車両台帳!$AQ$57:$AQ$2056,FO$3&amp;"-"&amp;524&amp;"A")+COUNTIF(車両台帳!$AQ$57:$AQ$2056,FO$3&amp;"-"&amp;525&amp;"A"))</f>
        <v/>
      </c>
      <c r="FP17" s="565" t="str">
        <f>IF(COUNTA(車両台帳!$C$57:$C$2056)=0,"",COUNTIF(車両台帳!$AQ$57:$AQ$2056,FP$3&amp;"-"&amp;524&amp;"A")+COUNTIF(車両台帳!$AQ$57:$AQ$2056,FP$3&amp;"-"&amp;525&amp;"A"))</f>
        <v/>
      </c>
      <c r="FQ17" s="565" t="str">
        <f>IF(COUNTA(車両台帳!$C$57:$C$2056)=0,"",COUNTIF(車両台帳!$AQ$57:$AQ$2056,FQ$3&amp;"-"&amp;524&amp;"A")+COUNTIF(車両台帳!$AQ$57:$AQ$2056,FQ$3&amp;"-"&amp;525&amp;"A"))</f>
        <v/>
      </c>
      <c r="FR17" s="565" t="str">
        <f>IF(COUNTA(車両台帳!$C$57:$C$2056)=0,"",COUNTIF(車両台帳!$AQ$57:$AQ$2056,FR$3&amp;"-"&amp;524&amp;"A")+COUNTIF(車両台帳!$AQ$57:$AQ$2056,FR$3&amp;"-"&amp;525&amp;"A"))</f>
        <v/>
      </c>
      <c r="FS17" s="565" t="str">
        <f>IF(COUNTA(車両台帳!$C$57:$C$2056)=0,"",COUNTIF(車両台帳!$AQ$57:$AQ$2056,FS$3&amp;"-"&amp;524&amp;"A")+COUNTIF(車両台帳!$AQ$57:$AQ$2056,FS$3&amp;"-"&amp;525&amp;"A"))</f>
        <v/>
      </c>
      <c r="FT17" s="565" t="str">
        <f>IF(COUNTA(車両台帳!$C$57:$C$2056)=0,"",COUNTIF(車両台帳!$AQ$57:$AQ$2056,FT$3&amp;"-"&amp;524&amp;"A")+COUNTIF(車両台帳!$AQ$57:$AQ$2056,FT$3&amp;"-"&amp;525&amp;"A"))</f>
        <v/>
      </c>
      <c r="FU17" s="565" t="str">
        <f>IF(COUNTA(車両台帳!$C$57:$C$2056)=0,"",COUNTIF(車両台帳!$AQ$57:$AQ$2056,FU$3&amp;"-"&amp;524&amp;"A")+COUNTIF(車両台帳!$AQ$57:$AQ$2056,FU$3&amp;"-"&amp;525&amp;"A"))</f>
        <v/>
      </c>
      <c r="FV17" s="565" t="str">
        <f>IF(COUNTA(車両台帳!$C$57:$C$2056)=0,"",COUNTIF(車両台帳!$AQ$57:$AQ$2056,FV$3&amp;"-"&amp;524&amp;"A")+COUNTIF(車両台帳!$AQ$57:$AQ$2056,FV$3&amp;"-"&amp;525&amp;"A"))</f>
        <v/>
      </c>
      <c r="FW17" s="565" t="str">
        <f>IF(COUNTA(車両台帳!$C$57:$C$2056)=0,"",COUNTIF(車両台帳!$AQ$57:$AQ$2056,FW$3&amp;"-"&amp;524&amp;"A")+COUNTIF(車両台帳!$AQ$57:$AQ$2056,FW$3&amp;"-"&amp;525&amp;"A"))</f>
        <v/>
      </c>
      <c r="FX17" s="565" t="str">
        <f>IF(COUNTA(車両台帳!$C$57:$C$2056)=0,"",COUNTIF(車両台帳!$AQ$57:$AQ$2056,FX$3&amp;"-"&amp;524&amp;"A")+COUNTIF(車両台帳!$AQ$57:$AQ$2056,FX$3&amp;"-"&amp;525&amp;"A"))</f>
        <v/>
      </c>
      <c r="FY17" s="565" t="str">
        <f>IF(COUNTA(車両台帳!$C$57:$C$2056)=0,"",COUNTIF(車両台帳!$AQ$57:$AQ$2056,FY$3&amp;"-"&amp;524&amp;"A")+COUNTIF(車両台帳!$AQ$57:$AQ$2056,FY$3&amp;"-"&amp;525&amp;"A"))</f>
        <v/>
      </c>
      <c r="FZ17" s="565" t="str">
        <f>IF(COUNTA(車両台帳!$C$57:$C$2056)=0,"",COUNTIF(車両台帳!$AQ$57:$AQ$2056,FZ$3&amp;"-"&amp;524&amp;"A")+COUNTIF(車両台帳!$AQ$57:$AQ$2056,FZ$3&amp;"-"&amp;525&amp;"A"))</f>
        <v/>
      </c>
      <c r="GA17" s="565" t="str">
        <f>IF(COUNTA(車両台帳!$C$57:$C$2056)=0,"",COUNTIF(車両台帳!$AQ$57:$AQ$2056,GA$3&amp;"-"&amp;524&amp;"A")+COUNTIF(車両台帳!$AQ$57:$AQ$2056,GA$3&amp;"-"&amp;525&amp;"A"))</f>
        <v/>
      </c>
      <c r="GB17" s="565" t="str">
        <f>IF(COUNTA(車両台帳!$C$57:$C$2056)=0,"",COUNTIF(車両台帳!$AQ$57:$AQ$2056,GB$3&amp;"-"&amp;524&amp;"A")+COUNTIF(車両台帳!$AQ$57:$AQ$2056,GB$3&amp;"-"&amp;525&amp;"A"))</f>
        <v/>
      </c>
      <c r="GC17" s="565" t="str">
        <f>IF(COUNTA(車両台帳!$C$57:$C$2056)=0,"",COUNTIF(車両台帳!$AQ$57:$AQ$2056,GC$3&amp;"-"&amp;524&amp;"A")+COUNTIF(車両台帳!$AQ$57:$AQ$2056,GC$3&amp;"-"&amp;525&amp;"A"))</f>
        <v/>
      </c>
      <c r="GD17" s="565" t="str">
        <f>IF(COUNTA(車両台帳!$C$57:$C$2056)=0,"",COUNTIF(車両台帳!$AQ$57:$AQ$2056,GD$3&amp;"-"&amp;524&amp;"A")+COUNTIF(車両台帳!$AQ$57:$AQ$2056,GD$3&amp;"-"&amp;525&amp;"A"))</f>
        <v/>
      </c>
      <c r="GE17" s="565" t="str">
        <f>IF(COUNTA(車両台帳!$C$57:$C$2056)=0,"",COUNTIF(車両台帳!$AQ$57:$AQ$2056,GE$3&amp;"-"&amp;524&amp;"A")+COUNTIF(車両台帳!$AQ$57:$AQ$2056,GE$3&amp;"-"&amp;525&amp;"A"))</f>
        <v/>
      </c>
      <c r="GF17" s="565" t="str">
        <f>IF(COUNTA(車両台帳!$C$57:$C$2056)=0,"",COUNTIF(車両台帳!$AQ$57:$AQ$2056,GF$3&amp;"-"&amp;524&amp;"A")+COUNTIF(車両台帳!$AQ$57:$AQ$2056,GF$3&amp;"-"&amp;525&amp;"A"))</f>
        <v/>
      </c>
      <c r="GG17" s="565" t="str">
        <f>IF(COUNTA(車両台帳!$C$57:$C$2056)=0,"",COUNTIF(車両台帳!$AQ$57:$AQ$2056,GG$3&amp;"-"&amp;524&amp;"A")+COUNTIF(車両台帳!$AQ$57:$AQ$2056,GG$3&amp;"-"&amp;525&amp;"A"))</f>
        <v/>
      </c>
      <c r="GH17" s="565" t="str">
        <f>IF(COUNTA(車両台帳!$C$57:$C$2056)=0,"",COUNTIF(車両台帳!$AQ$57:$AQ$2056,GH$3&amp;"-"&amp;524&amp;"A")+COUNTIF(車両台帳!$AQ$57:$AQ$2056,GH$3&amp;"-"&amp;525&amp;"A"))</f>
        <v/>
      </c>
      <c r="GI17" s="565" t="str">
        <f>IF(COUNTA(車両台帳!$C$57:$C$2056)=0,"",COUNTIF(車両台帳!$AQ$57:$AQ$2056,GI$3&amp;"-"&amp;524&amp;"A")+COUNTIF(車両台帳!$AQ$57:$AQ$2056,GI$3&amp;"-"&amp;525&amp;"A"))</f>
        <v/>
      </c>
      <c r="GJ17" s="565" t="str">
        <f>IF(COUNTA(車両台帳!$C$57:$C$2056)=0,"",COUNTIF(車両台帳!$AQ$57:$AQ$2056,GJ$3&amp;"-"&amp;524&amp;"A")+COUNTIF(車両台帳!$AQ$57:$AQ$2056,GJ$3&amp;"-"&amp;525&amp;"A"))</f>
        <v/>
      </c>
      <c r="GK17" s="565" t="str">
        <f>IF(COUNTA(車両台帳!$C$57:$C$2056)=0,"",COUNTIF(車両台帳!$AQ$57:$AQ$2056,GK$3&amp;"-"&amp;524&amp;"A")+COUNTIF(車両台帳!$AQ$57:$AQ$2056,GK$3&amp;"-"&amp;525&amp;"A"))</f>
        <v/>
      </c>
      <c r="GL17" s="565" t="str">
        <f>IF(COUNTA(車両台帳!$C$57:$C$2056)=0,"",COUNTIF(車両台帳!$AQ$57:$AQ$2056,GL$3&amp;"-"&amp;524&amp;"A")+COUNTIF(車両台帳!$AQ$57:$AQ$2056,GL$3&amp;"-"&amp;525&amp;"A"))</f>
        <v/>
      </c>
      <c r="GM17" s="565" t="str">
        <f>IF(COUNTA(車両台帳!$C$57:$C$2056)=0,"",COUNTIF(車両台帳!$AQ$57:$AQ$2056,GM$3&amp;"-"&amp;524&amp;"A")+COUNTIF(車両台帳!$AQ$57:$AQ$2056,GM$3&amp;"-"&amp;525&amp;"A"))</f>
        <v/>
      </c>
      <c r="GN17" s="565" t="str">
        <f>IF(COUNTA(車両台帳!$C$57:$C$2056)=0,"",COUNTIF(車両台帳!$AQ$57:$AQ$2056,GN$3&amp;"-"&amp;524&amp;"A")+COUNTIF(車両台帳!$AQ$57:$AQ$2056,GN$3&amp;"-"&amp;525&amp;"A"))</f>
        <v/>
      </c>
      <c r="GO17" s="565" t="str">
        <f>IF(COUNTA(車両台帳!$C$57:$C$2056)=0,"",COUNTIF(車両台帳!$AQ$57:$AQ$2056,GO$3&amp;"-"&amp;524&amp;"A")+COUNTIF(車両台帳!$AQ$57:$AQ$2056,GO$3&amp;"-"&amp;525&amp;"A"))</f>
        <v/>
      </c>
      <c r="GP17" s="565" t="str">
        <f>IF(COUNTA(車両台帳!$C$57:$C$2056)=0,"",COUNTIF(車両台帳!$AQ$57:$AQ$2056,GP$3&amp;"-"&amp;524&amp;"A")+COUNTIF(車両台帳!$AQ$57:$AQ$2056,GP$3&amp;"-"&amp;525&amp;"A"))</f>
        <v/>
      </c>
      <c r="GQ17" s="565" t="str">
        <f>IF(COUNTA(車両台帳!$C$57:$C$2056)=0,"",COUNTIF(車両台帳!$AQ$57:$AQ$2056,GQ$3&amp;"-"&amp;524&amp;"A")+COUNTIF(車両台帳!$AQ$57:$AQ$2056,GQ$3&amp;"-"&amp;525&amp;"A"))</f>
        <v/>
      </c>
      <c r="GR17" s="565" t="str">
        <f>IF(COUNTA(車両台帳!$C$57:$C$2056)=0,"",COUNTIF(車両台帳!$AQ$57:$AQ$2056,GR$3&amp;"-"&amp;524&amp;"A")+COUNTIF(車両台帳!$AQ$57:$AQ$2056,GR$3&amp;"-"&amp;525&amp;"A"))</f>
        <v/>
      </c>
      <c r="GS17" s="565" t="str">
        <f>IF(COUNTA(車両台帳!$C$57:$C$2056)=0,"",COUNTIF(車両台帳!$AQ$57:$AQ$2056,GS$3&amp;"-"&amp;524&amp;"A")+COUNTIF(車両台帳!$AQ$57:$AQ$2056,GS$3&amp;"-"&amp;525&amp;"A"))</f>
        <v/>
      </c>
      <c r="GT17" s="565" t="str">
        <f>IF(COUNTA(車両台帳!$C$57:$C$2056)=0,"",COUNTIF(車両台帳!$AQ$57:$AQ$2056,GT$3&amp;"-"&amp;524&amp;"A")+COUNTIF(車両台帳!$AQ$57:$AQ$2056,GT$3&amp;"-"&amp;525&amp;"A"))</f>
        <v/>
      </c>
      <c r="GU17" s="566" t="str">
        <f>IF(COUNTA(車両台帳!$C$57:$C$2056)=0,"",COUNTIF(車両台帳!$AQ$57:$AQ$2056,GU$3&amp;"-"&amp;524&amp;"A")+COUNTIF(車両台帳!$AQ$57:$AQ$2056,GU$3&amp;"-"&amp;525&amp;"A"))</f>
        <v/>
      </c>
    </row>
    <row r="18" spans="1:203" s="7" customFormat="1" ht="29.25" customHeight="1">
      <c r="A18" s="1087" t="s">
        <v>47</v>
      </c>
      <c r="B18" s="551" t="s">
        <v>38</v>
      </c>
      <c r="C18" s="558" t="str">
        <f>IF(COUNTA(車両台帳!$C$57:$C$2056)=0,"",SUM(D18:GU18))</f>
        <v/>
      </c>
      <c r="D18" s="559" t="str">
        <f>IF(COUNTA(車両台帳!$C$57:$C$2056)=0,"",COUNTIF(車両台帳!$AQ$57:$AQ$2056,D$3&amp;"-"&amp;331&amp;"A"))</f>
        <v/>
      </c>
      <c r="E18" s="559" t="str">
        <f>IF(COUNTA(車両台帳!$C$57:$C$2056)=0,"",COUNTIF(車両台帳!$AQ$57:$AQ$2056,E$3&amp;"-"&amp;331&amp;"A"))</f>
        <v/>
      </c>
      <c r="F18" s="559" t="str">
        <f>IF(COUNTA(車両台帳!$C$57:$C$2056)=0,"",COUNTIF(車両台帳!$AQ$57:$AQ$2056,F$3&amp;"-"&amp;331&amp;"A"))</f>
        <v/>
      </c>
      <c r="G18" s="559" t="str">
        <f>IF(COUNTA(車両台帳!$C$57:$C$2056)=0,"",COUNTIF(車両台帳!$AQ$57:$AQ$2056,G$3&amp;"-"&amp;331&amp;"A"))</f>
        <v/>
      </c>
      <c r="H18" s="559" t="str">
        <f>IF(COUNTA(車両台帳!$C$57:$C$2056)=0,"",COUNTIF(車両台帳!$AQ$57:$AQ$2056,H$3&amp;"-"&amp;331&amp;"A"))</f>
        <v/>
      </c>
      <c r="I18" s="559" t="str">
        <f>IF(COUNTA(車両台帳!$C$57:$C$2056)=0,"",COUNTIF(車両台帳!$AQ$57:$AQ$2056,I$3&amp;"-"&amp;331&amp;"A"))</f>
        <v/>
      </c>
      <c r="J18" s="559" t="str">
        <f>IF(COUNTA(車両台帳!$C$57:$C$2056)=0,"",COUNTIF(車両台帳!$AQ$57:$AQ$2056,J$3&amp;"-"&amp;331&amp;"A"))</f>
        <v/>
      </c>
      <c r="K18" s="559" t="str">
        <f>IF(COUNTA(車両台帳!$C$57:$C$2056)=0,"",COUNTIF(車両台帳!$AQ$57:$AQ$2056,K$3&amp;"-"&amp;331&amp;"A"))</f>
        <v/>
      </c>
      <c r="L18" s="559" t="str">
        <f>IF(COUNTA(車両台帳!$C$57:$C$2056)=0,"",COUNTIF(車両台帳!$AQ$57:$AQ$2056,L$3&amp;"-"&amp;331&amp;"A"))</f>
        <v/>
      </c>
      <c r="M18" s="559" t="str">
        <f>IF(COUNTA(車両台帳!$C$57:$C$2056)=0,"",COUNTIF(車両台帳!$AQ$57:$AQ$2056,M$3&amp;"-"&amp;331&amp;"A"))</f>
        <v/>
      </c>
      <c r="N18" s="559" t="str">
        <f>IF(COUNTA(車両台帳!$C$57:$C$2056)=0,"",COUNTIF(車両台帳!$AQ$57:$AQ$2056,N$3&amp;"-"&amp;331&amp;"A"))</f>
        <v/>
      </c>
      <c r="O18" s="559" t="str">
        <f>IF(COUNTA(車両台帳!$C$57:$C$2056)=0,"",COUNTIF(車両台帳!$AQ$57:$AQ$2056,O$3&amp;"-"&amp;331&amp;"A"))</f>
        <v/>
      </c>
      <c r="P18" s="559" t="str">
        <f>IF(COUNTA(車両台帳!$C$57:$C$2056)=0,"",COUNTIF(車両台帳!$AQ$57:$AQ$2056,P$3&amp;"-"&amp;331&amp;"A"))</f>
        <v/>
      </c>
      <c r="Q18" s="559" t="str">
        <f>IF(COUNTA(車両台帳!$C$57:$C$2056)=0,"",COUNTIF(車両台帳!$AQ$57:$AQ$2056,Q$3&amp;"-"&amp;331&amp;"A"))</f>
        <v/>
      </c>
      <c r="R18" s="559" t="str">
        <f>IF(COUNTA(車両台帳!$C$57:$C$2056)=0,"",COUNTIF(車両台帳!$AQ$57:$AQ$2056,R$3&amp;"-"&amp;331&amp;"A"))</f>
        <v/>
      </c>
      <c r="S18" s="559" t="str">
        <f>IF(COUNTA(車両台帳!$C$57:$C$2056)=0,"",COUNTIF(車両台帳!$AQ$57:$AQ$2056,S$3&amp;"-"&amp;331&amp;"A"))</f>
        <v/>
      </c>
      <c r="T18" s="559" t="str">
        <f>IF(COUNTA(車両台帳!$C$57:$C$2056)=0,"",COUNTIF(車両台帳!$AQ$57:$AQ$2056,T$3&amp;"-"&amp;331&amp;"A"))</f>
        <v/>
      </c>
      <c r="U18" s="559" t="str">
        <f>IF(COUNTA(車両台帳!$C$57:$C$2056)=0,"",COUNTIF(車両台帳!$AQ$57:$AQ$2056,U$3&amp;"-"&amp;331&amp;"A"))</f>
        <v/>
      </c>
      <c r="V18" s="559" t="str">
        <f>IF(COUNTA(車両台帳!$C$57:$C$2056)=0,"",COUNTIF(車両台帳!$AQ$57:$AQ$2056,V$3&amp;"-"&amp;331&amp;"A"))</f>
        <v/>
      </c>
      <c r="W18" s="559" t="str">
        <f>IF(COUNTA(車両台帳!$C$57:$C$2056)=0,"",COUNTIF(車両台帳!$AQ$57:$AQ$2056,W$3&amp;"-"&amp;331&amp;"A"))</f>
        <v/>
      </c>
      <c r="X18" s="559" t="str">
        <f>IF(COUNTA(車両台帳!$C$57:$C$2056)=0,"",COUNTIF(車両台帳!$AQ$57:$AQ$2056,X$3&amp;"-"&amp;331&amp;"A"))</f>
        <v/>
      </c>
      <c r="Y18" s="559" t="str">
        <f>IF(COUNTA(車両台帳!$C$57:$C$2056)=0,"",COUNTIF(車両台帳!$AQ$57:$AQ$2056,Y$3&amp;"-"&amp;331&amp;"A"))</f>
        <v/>
      </c>
      <c r="Z18" s="559" t="str">
        <f>IF(COUNTA(車両台帳!$C$57:$C$2056)=0,"",COUNTIF(車両台帳!$AQ$57:$AQ$2056,Z$3&amp;"-"&amp;331&amp;"A"))</f>
        <v/>
      </c>
      <c r="AA18" s="559" t="str">
        <f>IF(COUNTA(車両台帳!$C$57:$C$2056)=0,"",COUNTIF(車両台帳!$AQ$57:$AQ$2056,AA$3&amp;"-"&amp;331&amp;"A"))</f>
        <v/>
      </c>
      <c r="AB18" s="559" t="str">
        <f>IF(COUNTA(車両台帳!$C$57:$C$2056)=0,"",COUNTIF(車両台帳!$AQ$57:$AQ$2056,AB$3&amp;"-"&amp;331&amp;"A"))</f>
        <v/>
      </c>
      <c r="AC18" s="559" t="str">
        <f>IF(COUNTA(車両台帳!$C$57:$C$2056)=0,"",COUNTIF(車両台帳!$AQ$57:$AQ$2056,AC$3&amp;"-"&amp;331&amp;"A"))</f>
        <v/>
      </c>
      <c r="AD18" s="559" t="str">
        <f>IF(COUNTA(車両台帳!$C$57:$C$2056)=0,"",COUNTIF(車両台帳!$AQ$57:$AQ$2056,AD$3&amp;"-"&amp;331&amp;"A"))</f>
        <v/>
      </c>
      <c r="AE18" s="559" t="str">
        <f>IF(COUNTA(車両台帳!$C$57:$C$2056)=0,"",COUNTIF(車両台帳!$AQ$57:$AQ$2056,AE$3&amp;"-"&amp;331&amp;"A"))</f>
        <v/>
      </c>
      <c r="AF18" s="559" t="str">
        <f>IF(COUNTA(車両台帳!$C$57:$C$2056)=0,"",COUNTIF(車両台帳!$AQ$57:$AQ$2056,AF$3&amp;"-"&amp;331&amp;"A"))</f>
        <v/>
      </c>
      <c r="AG18" s="559" t="str">
        <f>IF(COUNTA(車両台帳!$C$57:$C$2056)=0,"",COUNTIF(車両台帳!$AQ$57:$AQ$2056,AG$3&amp;"-"&amp;331&amp;"A"))</f>
        <v/>
      </c>
      <c r="AH18" s="559" t="str">
        <f>IF(COUNTA(車両台帳!$C$57:$C$2056)=0,"",COUNTIF(車両台帳!$AQ$57:$AQ$2056,AH$3&amp;"-"&amp;331&amp;"A"))</f>
        <v/>
      </c>
      <c r="AI18" s="559" t="str">
        <f>IF(COUNTA(車両台帳!$C$57:$C$2056)=0,"",COUNTIF(車両台帳!$AQ$57:$AQ$2056,AI$3&amp;"-"&amp;331&amp;"A"))</f>
        <v/>
      </c>
      <c r="AJ18" s="559" t="str">
        <f>IF(COUNTA(車両台帳!$C$57:$C$2056)=0,"",COUNTIF(車両台帳!$AQ$57:$AQ$2056,AJ$3&amp;"-"&amp;331&amp;"A"))</f>
        <v/>
      </c>
      <c r="AK18" s="559" t="str">
        <f>IF(COUNTA(車両台帳!$C$57:$C$2056)=0,"",COUNTIF(車両台帳!$AQ$57:$AQ$2056,AK$3&amp;"-"&amp;331&amp;"A"))</f>
        <v/>
      </c>
      <c r="AL18" s="559" t="str">
        <f>IF(COUNTA(車両台帳!$C$57:$C$2056)=0,"",COUNTIF(車両台帳!$AQ$57:$AQ$2056,AL$3&amp;"-"&amp;331&amp;"A"))</f>
        <v/>
      </c>
      <c r="AM18" s="559" t="str">
        <f>IF(COUNTA(車両台帳!$C$57:$C$2056)=0,"",COUNTIF(車両台帳!$AQ$57:$AQ$2056,AM$3&amp;"-"&amp;331&amp;"A"))</f>
        <v/>
      </c>
      <c r="AN18" s="559" t="str">
        <f>IF(COUNTA(車両台帳!$C$57:$C$2056)=0,"",COUNTIF(車両台帳!$AQ$57:$AQ$2056,AN$3&amp;"-"&amp;331&amp;"A"))</f>
        <v/>
      </c>
      <c r="AO18" s="559" t="str">
        <f>IF(COUNTA(車両台帳!$C$57:$C$2056)=0,"",COUNTIF(車両台帳!$AQ$57:$AQ$2056,AO$3&amp;"-"&amp;331&amp;"A"))</f>
        <v/>
      </c>
      <c r="AP18" s="559" t="str">
        <f>IF(COUNTA(車両台帳!$C$57:$C$2056)=0,"",COUNTIF(車両台帳!$AQ$57:$AQ$2056,AP$3&amp;"-"&amp;331&amp;"A"))</f>
        <v/>
      </c>
      <c r="AQ18" s="559" t="str">
        <f>IF(COUNTA(車両台帳!$C$57:$C$2056)=0,"",COUNTIF(車両台帳!$AQ$57:$AQ$2056,AQ$3&amp;"-"&amp;331&amp;"A"))</f>
        <v/>
      </c>
      <c r="AR18" s="559" t="str">
        <f>IF(COUNTA(車両台帳!$C$57:$C$2056)=0,"",COUNTIF(車両台帳!$AQ$57:$AQ$2056,AR$3&amp;"-"&amp;331&amp;"A"))</f>
        <v/>
      </c>
      <c r="AS18" s="559" t="str">
        <f>IF(COUNTA(車両台帳!$C$57:$C$2056)=0,"",COUNTIF(車両台帳!$AQ$57:$AQ$2056,AS$3&amp;"-"&amp;331&amp;"A"))</f>
        <v/>
      </c>
      <c r="AT18" s="559" t="str">
        <f>IF(COUNTA(車両台帳!$C$57:$C$2056)=0,"",COUNTIF(車両台帳!$AQ$57:$AQ$2056,AT$3&amp;"-"&amp;331&amp;"A"))</f>
        <v/>
      </c>
      <c r="AU18" s="559" t="str">
        <f>IF(COUNTA(車両台帳!$C$57:$C$2056)=0,"",COUNTIF(車両台帳!$AQ$57:$AQ$2056,AU$3&amp;"-"&amp;331&amp;"A"))</f>
        <v/>
      </c>
      <c r="AV18" s="559" t="str">
        <f>IF(COUNTA(車両台帳!$C$57:$C$2056)=0,"",COUNTIF(車両台帳!$AQ$57:$AQ$2056,AV$3&amp;"-"&amp;331&amp;"A"))</f>
        <v/>
      </c>
      <c r="AW18" s="559" t="str">
        <f>IF(COUNTA(車両台帳!$C$57:$C$2056)=0,"",COUNTIF(車両台帳!$AQ$57:$AQ$2056,AW$3&amp;"-"&amp;331&amp;"A"))</f>
        <v/>
      </c>
      <c r="AX18" s="559" t="str">
        <f>IF(COUNTA(車両台帳!$C$57:$C$2056)=0,"",COUNTIF(車両台帳!$AQ$57:$AQ$2056,AX$3&amp;"-"&amp;331&amp;"A"))</f>
        <v/>
      </c>
      <c r="AY18" s="559" t="str">
        <f>IF(COUNTA(車両台帳!$C$57:$C$2056)=0,"",COUNTIF(車両台帳!$AQ$57:$AQ$2056,AY$3&amp;"-"&amp;331&amp;"A"))</f>
        <v/>
      </c>
      <c r="AZ18" s="559" t="str">
        <f>IF(COUNTA(車両台帳!$C$57:$C$2056)=0,"",COUNTIF(車両台帳!$AQ$57:$AQ$2056,AZ$3&amp;"-"&amp;331&amp;"A"))</f>
        <v/>
      </c>
      <c r="BA18" s="559" t="str">
        <f>IF(COUNTA(車両台帳!$C$57:$C$2056)=0,"",COUNTIF(車両台帳!$AQ$57:$AQ$2056,BA$3&amp;"-"&amp;331&amp;"A"))</f>
        <v/>
      </c>
      <c r="BB18" s="559" t="str">
        <f>IF(COUNTA(車両台帳!$C$57:$C$2056)=0,"",COUNTIF(車両台帳!$AQ$57:$AQ$2056,BB$3&amp;"-"&amp;331&amp;"A"))</f>
        <v/>
      </c>
      <c r="BC18" s="559" t="str">
        <f>IF(COUNTA(車両台帳!$C$57:$C$2056)=0,"",COUNTIF(車両台帳!$AQ$57:$AQ$2056,BC$3&amp;"-"&amp;331&amp;"A"))</f>
        <v/>
      </c>
      <c r="BD18" s="559" t="str">
        <f>IF(COUNTA(車両台帳!$C$57:$C$2056)=0,"",COUNTIF(車両台帳!$AQ$57:$AQ$2056,BD$3&amp;"-"&amp;331&amp;"A"))</f>
        <v/>
      </c>
      <c r="BE18" s="559" t="str">
        <f>IF(COUNTA(車両台帳!$C$57:$C$2056)=0,"",COUNTIF(車両台帳!$AQ$57:$AQ$2056,BE$3&amp;"-"&amp;331&amp;"A"))</f>
        <v/>
      </c>
      <c r="BF18" s="559" t="str">
        <f>IF(COUNTA(車両台帳!$C$57:$C$2056)=0,"",COUNTIF(車両台帳!$AQ$57:$AQ$2056,BF$3&amp;"-"&amp;331&amp;"A"))</f>
        <v/>
      </c>
      <c r="BG18" s="559" t="str">
        <f>IF(COUNTA(車両台帳!$C$57:$C$2056)=0,"",COUNTIF(車両台帳!$AQ$57:$AQ$2056,BG$3&amp;"-"&amp;331&amp;"A"))</f>
        <v/>
      </c>
      <c r="BH18" s="559" t="str">
        <f>IF(COUNTA(車両台帳!$C$57:$C$2056)=0,"",COUNTIF(車両台帳!$AQ$57:$AQ$2056,BH$3&amp;"-"&amp;331&amp;"A"))</f>
        <v/>
      </c>
      <c r="BI18" s="559" t="str">
        <f>IF(COUNTA(車両台帳!$C$57:$C$2056)=0,"",COUNTIF(車両台帳!$AQ$57:$AQ$2056,BI$3&amp;"-"&amp;331&amp;"A"))</f>
        <v/>
      </c>
      <c r="BJ18" s="559" t="str">
        <f>IF(COUNTA(車両台帳!$C$57:$C$2056)=0,"",COUNTIF(車両台帳!$AQ$57:$AQ$2056,BJ$3&amp;"-"&amp;331&amp;"A"))</f>
        <v/>
      </c>
      <c r="BK18" s="559" t="str">
        <f>IF(COUNTA(車両台帳!$C$57:$C$2056)=0,"",COUNTIF(車両台帳!$AQ$57:$AQ$2056,BK$3&amp;"-"&amp;331&amp;"A"))</f>
        <v/>
      </c>
      <c r="BL18" s="559" t="str">
        <f>IF(COUNTA(車両台帳!$C$57:$C$2056)=0,"",COUNTIF(車両台帳!$AQ$57:$AQ$2056,BL$3&amp;"-"&amp;331&amp;"A"))</f>
        <v/>
      </c>
      <c r="BM18" s="559" t="str">
        <f>IF(COUNTA(車両台帳!$C$57:$C$2056)=0,"",COUNTIF(車両台帳!$AQ$57:$AQ$2056,BM$3&amp;"-"&amp;331&amp;"A"))</f>
        <v/>
      </c>
      <c r="BN18" s="559" t="str">
        <f>IF(COUNTA(車両台帳!$C$57:$C$2056)=0,"",COUNTIF(車両台帳!$AQ$57:$AQ$2056,BN$3&amp;"-"&amp;331&amp;"A"))</f>
        <v/>
      </c>
      <c r="BO18" s="559" t="str">
        <f>IF(COUNTA(車両台帳!$C$57:$C$2056)=0,"",COUNTIF(車両台帳!$AQ$57:$AQ$2056,BO$3&amp;"-"&amp;331&amp;"A"))</f>
        <v/>
      </c>
      <c r="BP18" s="559" t="str">
        <f>IF(COUNTA(車両台帳!$C$57:$C$2056)=0,"",COUNTIF(車両台帳!$AQ$57:$AQ$2056,BP$3&amp;"-"&amp;331&amp;"A"))</f>
        <v/>
      </c>
      <c r="BQ18" s="559" t="str">
        <f>IF(COUNTA(車両台帳!$C$57:$C$2056)=0,"",COUNTIF(車両台帳!$AQ$57:$AQ$2056,BQ$3&amp;"-"&amp;331&amp;"A"))</f>
        <v/>
      </c>
      <c r="BR18" s="559" t="str">
        <f>IF(COUNTA(車両台帳!$C$57:$C$2056)=0,"",COUNTIF(車両台帳!$AQ$57:$AQ$2056,BR$3&amp;"-"&amp;331&amp;"A"))</f>
        <v/>
      </c>
      <c r="BS18" s="559" t="str">
        <f>IF(COUNTA(車両台帳!$C$57:$C$2056)=0,"",COUNTIF(車両台帳!$AQ$57:$AQ$2056,BS$3&amp;"-"&amp;331&amp;"A"))</f>
        <v/>
      </c>
      <c r="BT18" s="559" t="str">
        <f>IF(COUNTA(車両台帳!$C$57:$C$2056)=0,"",COUNTIF(車両台帳!$AQ$57:$AQ$2056,BT$3&amp;"-"&amp;331&amp;"A"))</f>
        <v/>
      </c>
      <c r="BU18" s="559" t="str">
        <f>IF(COUNTA(車両台帳!$C$57:$C$2056)=0,"",COUNTIF(車両台帳!$AQ$57:$AQ$2056,BU$3&amp;"-"&amp;331&amp;"A"))</f>
        <v/>
      </c>
      <c r="BV18" s="559" t="str">
        <f>IF(COUNTA(車両台帳!$C$57:$C$2056)=0,"",COUNTIF(車両台帳!$AQ$57:$AQ$2056,BV$3&amp;"-"&amp;331&amp;"A"))</f>
        <v/>
      </c>
      <c r="BW18" s="559" t="str">
        <f>IF(COUNTA(車両台帳!$C$57:$C$2056)=0,"",COUNTIF(車両台帳!$AQ$57:$AQ$2056,BW$3&amp;"-"&amp;331&amp;"A"))</f>
        <v/>
      </c>
      <c r="BX18" s="559" t="str">
        <f>IF(COUNTA(車両台帳!$C$57:$C$2056)=0,"",COUNTIF(車両台帳!$AQ$57:$AQ$2056,BX$3&amp;"-"&amp;331&amp;"A"))</f>
        <v/>
      </c>
      <c r="BY18" s="559" t="str">
        <f>IF(COUNTA(車両台帳!$C$57:$C$2056)=0,"",COUNTIF(車両台帳!$AQ$57:$AQ$2056,BY$3&amp;"-"&amp;331&amp;"A"))</f>
        <v/>
      </c>
      <c r="BZ18" s="559" t="str">
        <f>IF(COUNTA(車両台帳!$C$57:$C$2056)=0,"",COUNTIF(車両台帳!$AQ$57:$AQ$2056,BZ$3&amp;"-"&amp;331&amp;"A"))</f>
        <v/>
      </c>
      <c r="CA18" s="559" t="str">
        <f>IF(COUNTA(車両台帳!$C$57:$C$2056)=0,"",COUNTIF(車両台帳!$AQ$57:$AQ$2056,CA$3&amp;"-"&amp;331&amp;"A"))</f>
        <v/>
      </c>
      <c r="CB18" s="559" t="str">
        <f>IF(COUNTA(車両台帳!$C$57:$C$2056)=0,"",COUNTIF(車両台帳!$AQ$57:$AQ$2056,CB$3&amp;"-"&amp;331&amp;"A"))</f>
        <v/>
      </c>
      <c r="CC18" s="559" t="str">
        <f>IF(COUNTA(車両台帳!$C$57:$C$2056)=0,"",COUNTIF(車両台帳!$AQ$57:$AQ$2056,CC$3&amp;"-"&amp;331&amp;"A"))</f>
        <v/>
      </c>
      <c r="CD18" s="559" t="str">
        <f>IF(COUNTA(車両台帳!$C$57:$C$2056)=0,"",COUNTIF(車両台帳!$AQ$57:$AQ$2056,CD$3&amp;"-"&amp;331&amp;"A"))</f>
        <v/>
      </c>
      <c r="CE18" s="559" t="str">
        <f>IF(COUNTA(車両台帳!$C$57:$C$2056)=0,"",COUNTIF(車両台帳!$AQ$57:$AQ$2056,CE$3&amp;"-"&amp;331&amp;"A"))</f>
        <v/>
      </c>
      <c r="CF18" s="559" t="str">
        <f>IF(COUNTA(車両台帳!$C$57:$C$2056)=0,"",COUNTIF(車両台帳!$AQ$57:$AQ$2056,CF$3&amp;"-"&amp;331&amp;"A"))</f>
        <v/>
      </c>
      <c r="CG18" s="559" t="str">
        <f>IF(COUNTA(車両台帳!$C$57:$C$2056)=0,"",COUNTIF(車両台帳!$AQ$57:$AQ$2056,CG$3&amp;"-"&amp;331&amp;"A"))</f>
        <v/>
      </c>
      <c r="CH18" s="559" t="str">
        <f>IF(COUNTA(車両台帳!$C$57:$C$2056)=0,"",COUNTIF(車両台帳!$AQ$57:$AQ$2056,CH$3&amp;"-"&amp;331&amp;"A"))</f>
        <v/>
      </c>
      <c r="CI18" s="559" t="str">
        <f>IF(COUNTA(車両台帳!$C$57:$C$2056)=0,"",COUNTIF(車両台帳!$AQ$57:$AQ$2056,CI$3&amp;"-"&amp;331&amp;"A"))</f>
        <v/>
      </c>
      <c r="CJ18" s="559" t="str">
        <f>IF(COUNTA(車両台帳!$C$57:$C$2056)=0,"",COUNTIF(車両台帳!$AQ$57:$AQ$2056,CJ$3&amp;"-"&amp;331&amp;"A"))</f>
        <v/>
      </c>
      <c r="CK18" s="559" t="str">
        <f>IF(COUNTA(車両台帳!$C$57:$C$2056)=0,"",COUNTIF(車両台帳!$AQ$57:$AQ$2056,CK$3&amp;"-"&amp;331&amp;"A"))</f>
        <v/>
      </c>
      <c r="CL18" s="559" t="str">
        <f>IF(COUNTA(車両台帳!$C$57:$C$2056)=0,"",COUNTIF(車両台帳!$AQ$57:$AQ$2056,CL$3&amp;"-"&amp;331&amp;"A"))</f>
        <v/>
      </c>
      <c r="CM18" s="559" t="str">
        <f>IF(COUNTA(車両台帳!$C$57:$C$2056)=0,"",COUNTIF(車両台帳!$AQ$57:$AQ$2056,CM$3&amp;"-"&amp;331&amp;"A"))</f>
        <v/>
      </c>
      <c r="CN18" s="559" t="str">
        <f>IF(COUNTA(車両台帳!$C$57:$C$2056)=0,"",COUNTIF(車両台帳!$AQ$57:$AQ$2056,CN$3&amp;"-"&amp;331&amp;"A"))</f>
        <v/>
      </c>
      <c r="CO18" s="559" t="str">
        <f>IF(COUNTA(車両台帳!$C$57:$C$2056)=0,"",COUNTIF(車両台帳!$AQ$57:$AQ$2056,CO$3&amp;"-"&amp;331&amp;"A"))</f>
        <v/>
      </c>
      <c r="CP18" s="559" t="str">
        <f>IF(COUNTA(車両台帳!$C$57:$C$2056)=0,"",COUNTIF(車両台帳!$AQ$57:$AQ$2056,CP$3&amp;"-"&amp;331&amp;"A"))</f>
        <v/>
      </c>
      <c r="CQ18" s="559" t="str">
        <f>IF(COUNTA(車両台帳!$C$57:$C$2056)=0,"",COUNTIF(車両台帳!$AQ$57:$AQ$2056,CQ$3&amp;"-"&amp;331&amp;"A"))</f>
        <v/>
      </c>
      <c r="CR18" s="559" t="str">
        <f>IF(COUNTA(車両台帳!$C$57:$C$2056)=0,"",COUNTIF(車両台帳!$AQ$57:$AQ$2056,CR$3&amp;"-"&amp;331&amp;"A"))</f>
        <v/>
      </c>
      <c r="CS18" s="559" t="str">
        <f>IF(COUNTA(車両台帳!$C$57:$C$2056)=0,"",COUNTIF(車両台帳!$AQ$57:$AQ$2056,CS$3&amp;"-"&amp;331&amp;"A"))</f>
        <v/>
      </c>
      <c r="CT18" s="559" t="str">
        <f>IF(COUNTA(車両台帳!$C$57:$C$2056)=0,"",COUNTIF(車両台帳!$AQ$57:$AQ$2056,CT$3&amp;"-"&amp;331&amp;"A"))</f>
        <v/>
      </c>
      <c r="CU18" s="559" t="str">
        <f>IF(COUNTA(車両台帳!$C$57:$C$2056)=0,"",COUNTIF(車両台帳!$AQ$57:$AQ$2056,CU$3&amp;"-"&amp;331&amp;"A"))</f>
        <v/>
      </c>
      <c r="CV18" s="559" t="str">
        <f>IF(COUNTA(車両台帳!$C$57:$C$2056)=0,"",COUNTIF(車両台帳!$AQ$57:$AQ$2056,CV$3&amp;"-"&amp;331&amp;"A"))</f>
        <v/>
      </c>
      <c r="CW18" s="559" t="str">
        <f>IF(COUNTA(車両台帳!$C$57:$C$2056)=0,"",COUNTIF(車両台帳!$AQ$57:$AQ$2056,CW$3&amp;"-"&amp;331&amp;"A"))</f>
        <v/>
      </c>
      <c r="CX18" s="559" t="str">
        <f>IF(COUNTA(車両台帳!$C$57:$C$2056)=0,"",COUNTIF(車両台帳!$AQ$57:$AQ$2056,CX$3&amp;"-"&amp;331&amp;"A"))</f>
        <v/>
      </c>
      <c r="CY18" s="559" t="str">
        <f>IF(COUNTA(車両台帳!$C$57:$C$2056)=0,"",COUNTIF(車両台帳!$AQ$57:$AQ$2056,CY$3&amp;"-"&amp;331&amp;"A"))</f>
        <v/>
      </c>
      <c r="CZ18" s="559" t="str">
        <f>IF(COUNTA(車両台帳!$C$57:$C$2056)=0,"",COUNTIF(車両台帳!$AQ$57:$AQ$2056,CZ$3&amp;"-"&amp;331&amp;"A"))</f>
        <v/>
      </c>
      <c r="DA18" s="559" t="str">
        <f>IF(COUNTA(車両台帳!$C$57:$C$2056)=0,"",COUNTIF(車両台帳!$AQ$57:$AQ$2056,DA$3&amp;"-"&amp;331&amp;"A"))</f>
        <v/>
      </c>
      <c r="DB18" s="559" t="str">
        <f>IF(COUNTA(車両台帳!$C$57:$C$2056)=0,"",COUNTIF(車両台帳!$AQ$57:$AQ$2056,DB$3&amp;"-"&amp;331&amp;"A"))</f>
        <v/>
      </c>
      <c r="DC18" s="559" t="str">
        <f>IF(COUNTA(車両台帳!$C$57:$C$2056)=0,"",COUNTIF(車両台帳!$AQ$57:$AQ$2056,DC$3&amp;"-"&amp;331&amp;"A"))</f>
        <v/>
      </c>
      <c r="DD18" s="559" t="str">
        <f>IF(COUNTA(車両台帳!$C$57:$C$2056)=0,"",COUNTIF(車両台帳!$AQ$57:$AQ$2056,DD$3&amp;"-"&amp;331&amp;"A"))</f>
        <v/>
      </c>
      <c r="DE18" s="559" t="str">
        <f>IF(COUNTA(車両台帳!$C$57:$C$2056)=0,"",COUNTIF(車両台帳!$AQ$57:$AQ$2056,DE$3&amp;"-"&amp;331&amp;"A"))</f>
        <v/>
      </c>
      <c r="DF18" s="559" t="str">
        <f>IF(COUNTA(車両台帳!$C$57:$C$2056)=0,"",COUNTIF(車両台帳!$AQ$57:$AQ$2056,DF$3&amp;"-"&amp;331&amp;"A"))</f>
        <v/>
      </c>
      <c r="DG18" s="559" t="str">
        <f>IF(COUNTA(車両台帳!$C$57:$C$2056)=0,"",COUNTIF(車両台帳!$AQ$57:$AQ$2056,DG$3&amp;"-"&amp;331&amp;"A"))</f>
        <v/>
      </c>
      <c r="DH18" s="559" t="str">
        <f>IF(COUNTA(車両台帳!$C$57:$C$2056)=0,"",COUNTIF(車両台帳!$AQ$57:$AQ$2056,DH$3&amp;"-"&amp;331&amp;"A"))</f>
        <v/>
      </c>
      <c r="DI18" s="559" t="str">
        <f>IF(COUNTA(車両台帳!$C$57:$C$2056)=0,"",COUNTIF(車両台帳!$AQ$57:$AQ$2056,DI$3&amp;"-"&amp;331&amp;"A"))</f>
        <v/>
      </c>
      <c r="DJ18" s="559" t="str">
        <f>IF(COUNTA(車両台帳!$C$57:$C$2056)=0,"",COUNTIF(車両台帳!$AQ$57:$AQ$2056,DJ$3&amp;"-"&amp;331&amp;"A"))</f>
        <v/>
      </c>
      <c r="DK18" s="559" t="str">
        <f>IF(COUNTA(車両台帳!$C$57:$C$2056)=0,"",COUNTIF(車両台帳!$AQ$57:$AQ$2056,DK$3&amp;"-"&amp;331&amp;"A"))</f>
        <v/>
      </c>
      <c r="DL18" s="559" t="str">
        <f>IF(COUNTA(車両台帳!$C$57:$C$2056)=0,"",COUNTIF(車両台帳!$AQ$57:$AQ$2056,DL$3&amp;"-"&amp;331&amp;"A"))</f>
        <v/>
      </c>
      <c r="DM18" s="559" t="str">
        <f>IF(COUNTA(車両台帳!$C$57:$C$2056)=0,"",COUNTIF(車両台帳!$AQ$57:$AQ$2056,DM$3&amp;"-"&amp;331&amp;"A"))</f>
        <v/>
      </c>
      <c r="DN18" s="559" t="str">
        <f>IF(COUNTA(車両台帳!$C$57:$C$2056)=0,"",COUNTIF(車両台帳!$AQ$57:$AQ$2056,DN$3&amp;"-"&amp;331&amp;"A"))</f>
        <v/>
      </c>
      <c r="DO18" s="559" t="str">
        <f>IF(COUNTA(車両台帳!$C$57:$C$2056)=0,"",COUNTIF(車両台帳!$AQ$57:$AQ$2056,DO$3&amp;"-"&amp;331&amp;"A"))</f>
        <v/>
      </c>
      <c r="DP18" s="559" t="str">
        <f>IF(COUNTA(車両台帳!$C$57:$C$2056)=0,"",COUNTIF(車両台帳!$AQ$57:$AQ$2056,DP$3&amp;"-"&amp;331&amp;"A"))</f>
        <v/>
      </c>
      <c r="DQ18" s="559" t="str">
        <f>IF(COUNTA(車両台帳!$C$57:$C$2056)=0,"",COUNTIF(車両台帳!$AQ$57:$AQ$2056,DQ$3&amp;"-"&amp;331&amp;"A"))</f>
        <v/>
      </c>
      <c r="DR18" s="559" t="str">
        <f>IF(COUNTA(車両台帳!$C$57:$C$2056)=0,"",COUNTIF(車両台帳!$AQ$57:$AQ$2056,DR$3&amp;"-"&amp;331&amp;"A"))</f>
        <v/>
      </c>
      <c r="DS18" s="559" t="str">
        <f>IF(COUNTA(車両台帳!$C$57:$C$2056)=0,"",COUNTIF(車両台帳!$AQ$57:$AQ$2056,DS$3&amp;"-"&amp;331&amp;"A"))</f>
        <v/>
      </c>
      <c r="DT18" s="559" t="str">
        <f>IF(COUNTA(車両台帳!$C$57:$C$2056)=0,"",COUNTIF(車両台帳!$AQ$57:$AQ$2056,DT$3&amp;"-"&amp;331&amp;"A"))</f>
        <v/>
      </c>
      <c r="DU18" s="559" t="str">
        <f>IF(COUNTA(車両台帳!$C$57:$C$2056)=0,"",COUNTIF(車両台帳!$AQ$57:$AQ$2056,DU$3&amp;"-"&amp;331&amp;"A"))</f>
        <v/>
      </c>
      <c r="DV18" s="559" t="str">
        <f>IF(COUNTA(車両台帳!$C$57:$C$2056)=0,"",COUNTIF(車両台帳!$AQ$57:$AQ$2056,DV$3&amp;"-"&amp;331&amp;"A"))</f>
        <v/>
      </c>
      <c r="DW18" s="559" t="str">
        <f>IF(COUNTA(車両台帳!$C$57:$C$2056)=0,"",COUNTIF(車両台帳!$AQ$57:$AQ$2056,DW$3&amp;"-"&amp;331&amp;"A"))</f>
        <v/>
      </c>
      <c r="DX18" s="559" t="str">
        <f>IF(COUNTA(車両台帳!$C$57:$C$2056)=0,"",COUNTIF(車両台帳!$AQ$57:$AQ$2056,DX$3&amp;"-"&amp;331&amp;"A"))</f>
        <v/>
      </c>
      <c r="DY18" s="559" t="str">
        <f>IF(COUNTA(車両台帳!$C$57:$C$2056)=0,"",COUNTIF(車両台帳!$AQ$57:$AQ$2056,DY$3&amp;"-"&amp;331&amp;"A"))</f>
        <v/>
      </c>
      <c r="DZ18" s="559" t="str">
        <f>IF(COUNTA(車両台帳!$C$57:$C$2056)=0,"",COUNTIF(車両台帳!$AQ$57:$AQ$2056,DZ$3&amp;"-"&amp;331&amp;"A"))</f>
        <v/>
      </c>
      <c r="EA18" s="559" t="str">
        <f>IF(COUNTA(車両台帳!$C$57:$C$2056)=0,"",COUNTIF(車両台帳!$AQ$57:$AQ$2056,EA$3&amp;"-"&amp;331&amp;"A"))</f>
        <v/>
      </c>
      <c r="EB18" s="559" t="str">
        <f>IF(COUNTA(車両台帳!$C$57:$C$2056)=0,"",COUNTIF(車両台帳!$AQ$57:$AQ$2056,EB$3&amp;"-"&amp;331&amp;"A"))</f>
        <v/>
      </c>
      <c r="EC18" s="559" t="str">
        <f>IF(COUNTA(車両台帳!$C$57:$C$2056)=0,"",COUNTIF(車両台帳!$AQ$57:$AQ$2056,EC$3&amp;"-"&amp;331&amp;"A"))</f>
        <v/>
      </c>
      <c r="ED18" s="559" t="str">
        <f>IF(COUNTA(車両台帳!$C$57:$C$2056)=0,"",COUNTIF(車両台帳!$AQ$57:$AQ$2056,ED$3&amp;"-"&amp;331&amp;"A"))</f>
        <v/>
      </c>
      <c r="EE18" s="559" t="str">
        <f>IF(COUNTA(車両台帳!$C$57:$C$2056)=0,"",COUNTIF(車両台帳!$AQ$57:$AQ$2056,EE$3&amp;"-"&amp;331&amp;"A"))</f>
        <v/>
      </c>
      <c r="EF18" s="559" t="str">
        <f>IF(COUNTA(車両台帳!$C$57:$C$2056)=0,"",COUNTIF(車両台帳!$AQ$57:$AQ$2056,EF$3&amp;"-"&amp;331&amp;"A"))</f>
        <v/>
      </c>
      <c r="EG18" s="559" t="str">
        <f>IF(COUNTA(車両台帳!$C$57:$C$2056)=0,"",COUNTIF(車両台帳!$AQ$57:$AQ$2056,EG$3&amp;"-"&amp;331&amp;"A"))</f>
        <v/>
      </c>
      <c r="EH18" s="559" t="str">
        <f>IF(COUNTA(車両台帳!$C$57:$C$2056)=0,"",COUNTIF(車両台帳!$AQ$57:$AQ$2056,EH$3&amp;"-"&amp;331&amp;"A"))</f>
        <v/>
      </c>
      <c r="EI18" s="559" t="str">
        <f>IF(COUNTA(車両台帳!$C$57:$C$2056)=0,"",COUNTIF(車両台帳!$AQ$57:$AQ$2056,EI$3&amp;"-"&amp;331&amp;"A"))</f>
        <v/>
      </c>
      <c r="EJ18" s="559" t="str">
        <f>IF(COUNTA(車両台帳!$C$57:$C$2056)=0,"",COUNTIF(車両台帳!$AQ$57:$AQ$2056,EJ$3&amp;"-"&amp;331&amp;"A"))</f>
        <v/>
      </c>
      <c r="EK18" s="559" t="str">
        <f>IF(COUNTA(車両台帳!$C$57:$C$2056)=0,"",COUNTIF(車両台帳!$AQ$57:$AQ$2056,EK$3&amp;"-"&amp;331&amp;"A"))</f>
        <v/>
      </c>
      <c r="EL18" s="559" t="str">
        <f>IF(COUNTA(車両台帳!$C$57:$C$2056)=0,"",COUNTIF(車両台帳!$AQ$57:$AQ$2056,EL$3&amp;"-"&amp;331&amp;"A"))</f>
        <v/>
      </c>
      <c r="EM18" s="559" t="str">
        <f>IF(COUNTA(車両台帳!$C$57:$C$2056)=0,"",COUNTIF(車両台帳!$AQ$57:$AQ$2056,EM$3&amp;"-"&amp;331&amp;"A"))</f>
        <v/>
      </c>
      <c r="EN18" s="559" t="str">
        <f>IF(COUNTA(車両台帳!$C$57:$C$2056)=0,"",COUNTIF(車両台帳!$AQ$57:$AQ$2056,EN$3&amp;"-"&amp;331&amp;"A"))</f>
        <v/>
      </c>
      <c r="EO18" s="559" t="str">
        <f>IF(COUNTA(車両台帳!$C$57:$C$2056)=0,"",COUNTIF(車両台帳!$AQ$57:$AQ$2056,EO$3&amp;"-"&amp;331&amp;"A"))</f>
        <v/>
      </c>
      <c r="EP18" s="559" t="str">
        <f>IF(COUNTA(車両台帳!$C$57:$C$2056)=0,"",COUNTIF(車両台帳!$AQ$57:$AQ$2056,EP$3&amp;"-"&amp;331&amp;"A"))</f>
        <v/>
      </c>
      <c r="EQ18" s="559" t="str">
        <f>IF(COUNTA(車両台帳!$C$57:$C$2056)=0,"",COUNTIF(車両台帳!$AQ$57:$AQ$2056,EQ$3&amp;"-"&amp;331&amp;"A"))</f>
        <v/>
      </c>
      <c r="ER18" s="559" t="str">
        <f>IF(COUNTA(車両台帳!$C$57:$C$2056)=0,"",COUNTIF(車両台帳!$AQ$57:$AQ$2056,ER$3&amp;"-"&amp;331&amp;"A"))</f>
        <v/>
      </c>
      <c r="ES18" s="559" t="str">
        <f>IF(COUNTA(車両台帳!$C$57:$C$2056)=0,"",COUNTIF(車両台帳!$AQ$57:$AQ$2056,ES$3&amp;"-"&amp;331&amp;"A"))</f>
        <v/>
      </c>
      <c r="ET18" s="559" t="str">
        <f>IF(COUNTA(車両台帳!$C$57:$C$2056)=0,"",COUNTIF(車両台帳!$AQ$57:$AQ$2056,ET$3&amp;"-"&amp;331&amp;"A"))</f>
        <v/>
      </c>
      <c r="EU18" s="559" t="str">
        <f>IF(COUNTA(車両台帳!$C$57:$C$2056)=0,"",COUNTIF(車両台帳!$AQ$57:$AQ$2056,EU$3&amp;"-"&amp;331&amp;"A"))</f>
        <v/>
      </c>
      <c r="EV18" s="559" t="str">
        <f>IF(COUNTA(車両台帳!$C$57:$C$2056)=0,"",COUNTIF(車両台帳!$AQ$57:$AQ$2056,EV$3&amp;"-"&amp;331&amp;"A"))</f>
        <v/>
      </c>
      <c r="EW18" s="559" t="str">
        <f>IF(COUNTA(車両台帳!$C$57:$C$2056)=0,"",COUNTIF(車両台帳!$AQ$57:$AQ$2056,EW$3&amp;"-"&amp;331&amp;"A"))</f>
        <v/>
      </c>
      <c r="EX18" s="559" t="str">
        <f>IF(COUNTA(車両台帳!$C$57:$C$2056)=0,"",COUNTIF(車両台帳!$AQ$57:$AQ$2056,EX$3&amp;"-"&amp;331&amp;"A"))</f>
        <v/>
      </c>
      <c r="EY18" s="559" t="str">
        <f>IF(COUNTA(車両台帳!$C$57:$C$2056)=0,"",COUNTIF(車両台帳!$AQ$57:$AQ$2056,EY$3&amp;"-"&amp;331&amp;"A"))</f>
        <v/>
      </c>
      <c r="EZ18" s="559" t="str">
        <f>IF(COUNTA(車両台帳!$C$57:$C$2056)=0,"",COUNTIF(車両台帳!$AQ$57:$AQ$2056,EZ$3&amp;"-"&amp;331&amp;"A"))</f>
        <v/>
      </c>
      <c r="FA18" s="559" t="str">
        <f>IF(COUNTA(車両台帳!$C$57:$C$2056)=0,"",COUNTIF(車両台帳!$AQ$57:$AQ$2056,FA$3&amp;"-"&amp;331&amp;"A"))</f>
        <v/>
      </c>
      <c r="FB18" s="559" t="str">
        <f>IF(COUNTA(車両台帳!$C$57:$C$2056)=0,"",COUNTIF(車両台帳!$AQ$57:$AQ$2056,FB$3&amp;"-"&amp;331&amp;"A"))</f>
        <v/>
      </c>
      <c r="FC18" s="559" t="str">
        <f>IF(COUNTA(車両台帳!$C$57:$C$2056)=0,"",COUNTIF(車両台帳!$AQ$57:$AQ$2056,FC$3&amp;"-"&amp;331&amp;"A"))</f>
        <v/>
      </c>
      <c r="FD18" s="559" t="str">
        <f>IF(COUNTA(車両台帳!$C$57:$C$2056)=0,"",COUNTIF(車両台帳!$AQ$57:$AQ$2056,FD$3&amp;"-"&amp;331&amp;"A"))</f>
        <v/>
      </c>
      <c r="FE18" s="559" t="str">
        <f>IF(COUNTA(車両台帳!$C$57:$C$2056)=0,"",COUNTIF(車両台帳!$AQ$57:$AQ$2056,FE$3&amp;"-"&amp;331&amp;"A"))</f>
        <v/>
      </c>
      <c r="FF18" s="559" t="str">
        <f>IF(COUNTA(車両台帳!$C$57:$C$2056)=0,"",COUNTIF(車両台帳!$AQ$57:$AQ$2056,FF$3&amp;"-"&amp;331&amp;"A"))</f>
        <v/>
      </c>
      <c r="FG18" s="559" t="str">
        <f>IF(COUNTA(車両台帳!$C$57:$C$2056)=0,"",COUNTIF(車両台帳!$AQ$57:$AQ$2056,FG$3&amp;"-"&amp;331&amp;"A"))</f>
        <v/>
      </c>
      <c r="FH18" s="559" t="str">
        <f>IF(COUNTA(車両台帳!$C$57:$C$2056)=0,"",COUNTIF(車両台帳!$AQ$57:$AQ$2056,FH$3&amp;"-"&amp;331&amp;"A"))</f>
        <v/>
      </c>
      <c r="FI18" s="559" t="str">
        <f>IF(COUNTA(車両台帳!$C$57:$C$2056)=0,"",COUNTIF(車両台帳!$AQ$57:$AQ$2056,FI$3&amp;"-"&amp;331&amp;"A"))</f>
        <v/>
      </c>
      <c r="FJ18" s="559" t="str">
        <f>IF(COUNTA(車両台帳!$C$57:$C$2056)=0,"",COUNTIF(車両台帳!$AQ$57:$AQ$2056,FJ$3&amp;"-"&amp;331&amp;"A"))</f>
        <v/>
      </c>
      <c r="FK18" s="559" t="str">
        <f>IF(COUNTA(車両台帳!$C$57:$C$2056)=0,"",COUNTIF(車両台帳!$AQ$57:$AQ$2056,FK$3&amp;"-"&amp;331&amp;"A"))</f>
        <v/>
      </c>
      <c r="FL18" s="559" t="str">
        <f>IF(COUNTA(車両台帳!$C$57:$C$2056)=0,"",COUNTIF(車両台帳!$AQ$57:$AQ$2056,FL$3&amp;"-"&amp;331&amp;"A"))</f>
        <v/>
      </c>
      <c r="FM18" s="559" t="str">
        <f>IF(COUNTA(車両台帳!$C$57:$C$2056)=0,"",COUNTIF(車両台帳!$AQ$57:$AQ$2056,FM$3&amp;"-"&amp;331&amp;"A"))</f>
        <v/>
      </c>
      <c r="FN18" s="559" t="str">
        <f>IF(COUNTA(車両台帳!$C$57:$C$2056)=0,"",COUNTIF(車両台帳!$AQ$57:$AQ$2056,FN$3&amp;"-"&amp;331&amp;"A"))</f>
        <v/>
      </c>
      <c r="FO18" s="559" t="str">
        <f>IF(COUNTA(車両台帳!$C$57:$C$2056)=0,"",COUNTIF(車両台帳!$AQ$57:$AQ$2056,FO$3&amp;"-"&amp;331&amp;"A"))</f>
        <v/>
      </c>
      <c r="FP18" s="559" t="str">
        <f>IF(COUNTA(車両台帳!$C$57:$C$2056)=0,"",COUNTIF(車両台帳!$AQ$57:$AQ$2056,FP$3&amp;"-"&amp;331&amp;"A"))</f>
        <v/>
      </c>
      <c r="FQ18" s="559" t="str">
        <f>IF(COUNTA(車両台帳!$C$57:$C$2056)=0,"",COUNTIF(車両台帳!$AQ$57:$AQ$2056,FQ$3&amp;"-"&amp;331&amp;"A"))</f>
        <v/>
      </c>
      <c r="FR18" s="559" t="str">
        <f>IF(COUNTA(車両台帳!$C$57:$C$2056)=0,"",COUNTIF(車両台帳!$AQ$57:$AQ$2056,FR$3&amp;"-"&amp;331&amp;"A"))</f>
        <v/>
      </c>
      <c r="FS18" s="559" t="str">
        <f>IF(COUNTA(車両台帳!$C$57:$C$2056)=0,"",COUNTIF(車両台帳!$AQ$57:$AQ$2056,FS$3&amp;"-"&amp;331&amp;"A"))</f>
        <v/>
      </c>
      <c r="FT18" s="559" t="str">
        <f>IF(COUNTA(車両台帳!$C$57:$C$2056)=0,"",COUNTIF(車両台帳!$AQ$57:$AQ$2056,FT$3&amp;"-"&amp;331&amp;"A"))</f>
        <v/>
      </c>
      <c r="FU18" s="559" t="str">
        <f>IF(COUNTA(車両台帳!$C$57:$C$2056)=0,"",COUNTIF(車両台帳!$AQ$57:$AQ$2056,FU$3&amp;"-"&amp;331&amp;"A"))</f>
        <v/>
      </c>
      <c r="FV18" s="559" t="str">
        <f>IF(COUNTA(車両台帳!$C$57:$C$2056)=0,"",COUNTIF(車両台帳!$AQ$57:$AQ$2056,FV$3&amp;"-"&amp;331&amp;"A"))</f>
        <v/>
      </c>
      <c r="FW18" s="559" t="str">
        <f>IF(COUNTA(車両台帳!$C$57:$C$2056)=0,"",COUNTIF(車両台帳!$AQ$57:$AQ$2056,FW$3&amp;"-"&amp;331&amp;"A"))</f>
        <v/>
      </c>
      <c r="FX18" s="559" t="str">
        <f>IF(COUNTA(車両台帳!$C$57:$C$2056)=0,"",COUNTIF(車両台帳!$AQ$57:$AQ$2056,FX$3&amp;"-"&amp;331&amp;"A"))</f>
        <v/>
      </c>
      <c r="FY18" s="559" t="str">
        <f>IF(COUNTA(車両台帳!$C$57:$C$2056)=0,"",COUNTIF(車両台帳!$AQ$57:$AQ$2056,FY$3&amp;"-"&amp;331&amp;"A"))</f>
        <v/>
      </c>
      <c r="FZ18" s="559" t="str">
        <f>IF(COUNTA(車両台帳!$C$57:$C$2056)=0,"",COUNTIF(車両台帳!$AQ$57:$AQ$2056,FZ$3&amp;"-"&amp;331&amp;"A"))</f>
        <v/>
      </c>
      <c r="GA18" s="559" t="str">
        <f>IF(COUNTA(車両台帳!$C$57:$C$2056)=0,"",COUNTIF(車両台帳!$AQ$57:$AQ$2056,GA$3&amp;"-"&amp;331&amp;"A"))</f>
        <v/>
      </c>
      <c r="GB18" s="559" t="str">
        <f>IF(COUNTA(車両台帳!$C$57:$C$2056)=0,"",COUNTIF(車両台帳!$AQ$57:$AQ$2056,GB$3&amp;"-"&amp;331&amp;"A"))</f>
        <v/>
      </c>
      <c r="GC18" s="559" t="str">
        <f>IF(COUNTA(車両台帳!$C$57:$C$2056)=0,"",COUNTIF(車両台帳!$AQ$57:$AQ$2056,GC$3&amp;"-"&amp;331&amp;"A"))</f>
        <v/>
      </c>
      <c r="GD18" s="559" t="str">
        <f>IF(COUNTA(車両台帳!$C$57:$C$2056)=0,"",COUNTIF(車両台帳!$AQ$57:$AQ$2056,GD$3&amp;"-"&amp;331&amp;"A"))</f>
        <v/>
      </c>
      <c r="GE18" s="559" t="str">
        <f>IF(COUNTA(車両台帳!$C$57:$C$2056)=0,"",COUNTIF(車両台帳!$AQ$57:$AQ$2056,GE$3&amp;"-"&amp;331&amp;"A"))</f>
        <v/>
      </c>
      <c r="GF18" s="559" t="str">
        <f>IF(COUNTA(車両台帳!$C$57:$C$2056)=0,"",COUNTIF(車両台帳!$AQ$57:$AQ$2056,GF$3&amp;"-"&amp;331&amp;"A"))</f>
        <v/>
      </c>
      <c r="GG18" s="559" t="str">
        <f>IF(COUNTA(車両台帳!$C$57:$C$2056)=0,"",COUNTIF(車両台帳!$AQ$57:$AQ$2056,GG$3&amp;"-"&amp;331&amp;"A"))</f>
        <v/>
      </c>
      <c r="GH18" s="559" t="str">
        <f>IF(COUNTA(車両台帳!$C$57:$C$2056)=0,"",COUNTIF(車両台帳!$AQ$57:$AQ$2056,GH$3&amp;"-"&amp;331&amp;"A"))</f>
        <v/>
      </c>
      <c r="GI18" s="559" t="str">
        <f>IF(COUNTA(車両台帳!$C$57:$C$2056)=0,"",COUNTIF(車両台帳!$AQ$57:$AQ$2056,GI$3&amp;"-"&amp;331&amp;"A"))</f>
        <v/>
      </c>
      <c r="GJ18" s="559" t="str">
        <f>IF(COUNTA(車両台帳!$C$57:$C$2056)=0,"",COUNTIF(車両台帳!$AQ$57:$AQ$2056,GJ$3&amp;"-"&amp;331&amp;"A"))</f>
        <v/>
      </c>
      <c r="GK18" s="559" t="str">
        <f>IF(COUNTA(車両台帳!$C$57:$C$2056)=0,"",COUNTIF(車両台帳!$AQ$57:$AQ$2056,GK$3&amp;"-"&amp;331&amp;"A"))</f>
        <v/>
      </c>
      <c r="GL18" s="559" t="str">
        <f>IF(COUNTA(車両台帳!$C$57:$C$2056)=0,"",COUNTIF(車両台帳!$AQ$57:$AQ$2056,GL$3&amp;"-"&amp;331&amp;"A"))</f>
        <v/>
      </c>
      <c r="GM18" s="559" t="str">
        <f>IF(COUNTA(車両台帳!$C$57:$C$2056)=0,"",COUNTIF(車両台帳!$AQ$57:$AQ$2056,GM$3&amp;"-"&amp;331&amp;"A"))</f>
        <v/>
      </c>
      <c r="GN18" s="559" t="str">
        <f>IF(COUNTA(車両台帳!$C$57:$C$2056)=0,"",COUNTIF(車両台帳!$AQ$57:$AQ$2056,GN$3&amp;"-"&amp;331&amp;"A"))</f>
        <v/>
      </c>
      <c r="GO18" s="559" t="str">
        <f>IF(COUNTA(車両台帳!$C$57:$C$2056)=0,"",COUNTIF(車両台帳!$AQ$57:$AQ$2056,GO$3&amp;"-"&amp;331&amp;"A"))</f>
        <v/>
      </c>
      <c r="GP18" s="559" t="str">
        <f>IF(COUNTA(車両台帳!$C$57:$C$2056)=0,"",COUNTIF(車両台帳!$AQ$57:$AQ$2056,GP$3&amp;"-"&amp;331&amp;"A"))</f>
        <v/>
      </c>
      <c r="GQ18" s="559" t="str">
        <f>IF(COUNTA(車両台帳!$C$57:$C$2056)=0,"",COUNTIF(車両台帳!$AQ$57:$AQ$2056,GQ$3&amp;"-"&amp;331&amp;"A"))</f>
        <v/>
      </c>
      <c r="GR18" s="559" t="str">
        <f>IF(COUNTA(車両台帳!$C$57:$C$2056)=0,"",COUNTIF(車両台帳!$AQ$57:$AQ$2056,GR$3&amp;"-"&amp;331&amp;"A"))</f>
        <v/>
      </c>
      <c r="GS18" s="559" t="str">
        <f>IF(COUNTA(車両台帳!$C$57:$C$2056)=0,"",COUNTIF(車両台帳!$AQ$57:$AQ$2056,GS$3&amp;"-"&amp;331&amp;"A"))</f>
        <v/>
      </c>
      <c r="GT18" s="559" t="str">
        <f>IF(COUNTA(車両台帳!$C$57:$C$2056)=0,"",COUNTIF(車両台帳!$AQ$57:$AQ$2056,GT$3&amp;"-"&amp;331&amp;"A"))</f>
        <v/>
      </c>
      <c r="GU18" s="560" t="str">
        <f>IF(COUNTA(車両台帳!$C$57:$C$2056)=0,"",COUNTIF(車両台帳!$AQ$57:$AQ$2056,GU$3&amp;"-"&amp;331&amp;"A"))</f>
        <v/>
      </c>
    </row>
    <row r="19" spans="1:203" s="7" customFormat="1" ht="29.25" customHeight="1">
      <c r="A19" s="1088"/>
      <c r="B19" s="552" t="s">
        <v>44</v>
      </c>
      <c r="C19" s="557" t="str">
        <f>IF(COUNTA(車両台帳!$C$57:$C$2056)=0,"",SUM(D19:GU19))</f>
        <v/>
      </c>
      <c r="D19" s="562" t="str">
        <f>IF(COUNTA(車両台帳!$C$57:$C$2056)=0,"",COUNTIF(車両台帳!$AQ$57:$AQ$2056,D$3&amp;"-"&amp;332&amp;"A"))</f>
        <v/>
      </c>
      <c r="E19" s="562" t="str">
        <f>IF(COUNTA(車両台帳!$C$57:$C$2056)=0,"",COUNTIF(車両台帳!$AQ$57:$AQ$2056,E$3&amp;"-"&amp;332&amp;"A"))</f>
        <v/>
      </c>
      <c r="F19" s="562" t="str">
        <f>IF(COUNTA(車両台帳!$C$57:$C$2056)=0,"",COUNTIF(車両台帳!$AQ$57:$AQ$2056,F$3&amp;"-"&amp;332&amp;"A"))</f>
        <v/>
      </c>
      <c r="G19" s="562" t="str">
        <f>IF(COUNTA(車両台帳!$C$57:$C$2056)=0,"",COUNTIF(車両台帳!$AQ$57:$AQ$2056,G$3&amp;"-"&amp;332&amp;"A"))</f>
        <v/>
      </c>
      <c r="H19" s="562" t="str">
        <f>IF(COUNTA(車両台帳!$C$57:$C$2056)=0,"",COUNTIF(車両台帳!$AQ$57:$AQ$2056,H$3&amp;"-"&amp;332&amp;"A"))</f>
        <v/>
      </c>
      <c r="I19" s="562" t="str">
        <f>IF(COUNTA(車両台帳!$C$57:$C$2056)=0,"",COUNTIF(車両台帳!$AQ$57:$AQ$2056,I$3&amp;"-"&amp;332&amp;"A"))</f>
        <v/>
      </c>
      <c r="J19" s="562" t="str">
        <f>IF(COUNTA(車両台帳!$C$57:$C$2056)=0,"",COUNTIF(車両台帳!$AQ$57:$AQ$2056,J$3&amp;"-"&amp;332&amp;"A"))</f>
        <v/>
      </c>
      <c r="K19" s="562" t="str">
        <f>IF(COUNTA(車両台帳!$C$57:$C$2056)=0,"",COUNTIF(車両台帳!$AQ$57:$AQ$2056,K$3&amp;"-"&amp;332&amp;"A"))</f>
        <v/>
      </c>
      <c r="L19" s="562" t="str">
        <f>IF(COUNTA(車両台帳!$C$57:$C$2056)=0,"",COUNTIF(車両台帳!$AQ$57:$AQ$2056,L$3&amp;"-"&amp;332&amp;"A"))</f>
        <v/>
      </c>
      <c r="M19" s="562" t="str">
        <f>IF(COUNTA(車両台帳!$C$57:$C$2056)=0,"",COUNTIF(車両台帳!$AQ$57:$AQ$2056,M$3&amp;"-"&amp;332&amp;"A"))</f>
        <v/>
      </c>
      <c r="N19" s="562" t="str">
        <f>IF(COUNTA(車両台帳!$C$57:$C$2056)=0,"",COUNTIF(車両台帳!$AQ$57:$AQ$2056,N$3&amp;"-"&amp;332&amp;"A"))</f>
        <v/>
      </c>
      <c r="O19" s="562" t="str">
        <f>IF(COUNTA(車両台帳!$C$57:$C$2056)=0,"",COUNTIF(車両台帳!$AQ$57:$AQ$2056,O$3&amp;"-"&amp;332&amp;"A"))</f>
        <v/>
      </c>
      <c r="P19" s="562" t="str">
        <f>IF(COUNTA(車両台帳!$C$57:$C$2056)=0,"",COUNTIF(車両台帳!$AQ$57:$AQ$2056,P$3&amp;"-"&amp;332&amp;"A"))</f>
        <v/>
      </c>
      <c r="Q19" s="562" t="str">
        <f>IF(COUNTA(車両台帳!$C$57:$C$2056)=0,"",COUNTIF(車両台帳!$AQ$57:$AQ$2056,Q$3&amp;"-"&amp;332&amp;"A"))</f>
        <v/>
      </c>
      <c r="R19" s="562" t="str">
        <f>IF(COUNTA(車両台帳!$C$57:$C$2056)=0,"",COUNTIF(車両台帳!$AQ$57:$AQ$2056,R$3&amp;"-"&amp;332&amp;"A"))</f>
        <v/>
      </c>
      <c r="S19" s="562" t="str">
        <f>IF(COUNTA(車両台帳!$C$57:$C$2056)=0,"",COUNTIF(車両台帳!$AQ$57:$AQ$2056,S$3&amp;"-"&amp;332&amp;"A"))</f>
        <v/>
      </c>
      <c r="T19" s="562" t="str">
        <f>IF(COUNTA(車両台帳!$C$57:$C$2056)=0,"",COUNTIF(車両台帳!$AQ$57:$AQ$2056,T$3&amp;"-"&amp;332&amp;"A"))</f>
        <v/>
      </c>
      <c r="U19" s="562" t="str">
        <f>IF(COUNTA(車両台帳!$C$57:$C$2056)=0,"",COUNTIF(車両台帳!$AQ$57:$AQ$2056,U$3&amp;"-"&amp;332&amp;"A"))</f>
        <v/>
      </c>
      <c r="V19" s="562" t="str">
        <f>IF(COUNTA(車両台帳!$C$57:$C$2056)=0,"",COUNTIF(車両台帳!$AQ$57:$AQ$2056,V$3&amp;"-"&amp;332&amp;"A"))</f>
        <v/>
      </c>
      <c r="W19" s="562" t="str">
        <f>IF(COUNTA(車両台帳!$C$57:$C$2056)=0,"",COUNTIF(車両台帳!$AQ$57:$AQ$2056,W$3&amp;"-"&amp;332&amp;"A"))</f>
        <v/>
      </c>
      <c r="X19" s="562" t="str">
        <f>IF(COUNTA(車両台帳!$C$57:$C$2056)=0,"",COUNTIF(車両台帳!$AQ$57:$AQ$2056,X$3&amp;"-"&amp;332&amp;"A"))</f>
        <v/>
      </c>
      <c r="Y19" s="562" t="str">
        <f>IF(COUNTA(車両台帳!$C$57:$C$2056)=0,"",COUNTIF(車両台帳!$AQ$57:$AQ$2056,Y$3&amp;"-"&amp;332&amp;"A"))</f>
        <v/>
      </c>
      <c r="Z19" s="562" t="str">
        <f>IF(COUNTA(車両台帳!$C$57:$C$2056)=0,"",COUNTIF(車両台帳!$AQ$57:$AQ$2056,Z$3&amp;"-"&amp;332&amp;"A"))</f>
        <v/>
      </c>
      <c r="AA19" s="562" t="str">
        <f>IF(COUNTA(車両台帳!$C$57:$C$2056)=0,"",COUNTIF(車両台帳!$AQ$57:$AQ$2056,AA$3&amp;"-"&amp;332&amp;"A"))</f>
        <v/>
      </c>
      <c r="AB19" s="562" t="str">
        <f>IF(COUNTA(車両台帳!$C$57:$C$2056)=0,"",COUNTIF(車両台帳!$AQ$57:$AQ$2056,AB$3&amp;"-"&amp;332&amp;"A"))</f>
        <v/>
      </c>
      <c r="AC19" s="562" t="str">
        <f>IF(COUNTA(車両台帳!$C$57:$C$2056)=0,"",COUNTIF(車両台帳!$AQ$57:$AQ$2056,AC$3&amp;"-"&amp;332&amp;"A"))</f>
        <v/>
      </c>
      <c r="AD19" s="562" t="str">
        <f>IF(COUNTA(車両台帳!$C$57:$C$2056)=0,"",COUNTIF(車両台帳!$AQ$57:$AQ$2056,AD$3&amp;"-"&amp;332&amp;"A"))</f>
        <v/>
      </c>
      <c r="AE19" s="562" t="str">
        <f>IF(COUNTA(車両台帳!$C$57:$C$2056)=0,"",COUNTIF(車両台帳!$AQ$57:$AQ$2056,AE$3&amp;"-"&amp;332&amp;"A"))</f>
        <v/>
      </c>
      <c r="AF19" s="562" t="str">
        <f>IF(COUNTA(車両台帳!$C$57:$C$2056)=0,"",COUNTIF(車両台帳!$AQ$57:$AQ$2056,AF$3&amp;"-"&amp;332&amp;"A"))</f>
        <v/>
      </c>
      <c r="AG19" s="562" t="str">
        <f>IF(COUNTA(車両台帳!$C$57:$C$2056)=0,"",COUNTIF(車両台帳!$AQ$57:$AQ$2056,AG$3&amp;"-"&amp;332&amp;"A"))</f>
        <v/>
      </c>
      <c r="AH19" s="562" t="str">
        <f>IF(COUNTA(車両台帳!$C$57:$C$2056)=0,"",COUNTIF(車両台帳!$AQ$57:$AQ$2056,AH$3&amp;"-"&amp;332&amp;"A"))</f>
        <v/>
      </c>
      <c r="AI19" s="562" t="str">
        <f>IF(COUNTA(車両台帳!$C$57:$C$2056)=0,"",COUNTIF(車両台帳!$AQ$57:$AQ$2056,AI$3&amp;"-"&amp;332&amp;"A"))</f>
        <v/>
      </c>
      <c r="AJ19" s="562" t="str">
        <f>IF(COUNTA(車両台帳!$C$57:$C$2056)=0,"",COUNTIF(車両台帳!$AQ$57:$AQ$2056,AJ$3&amp;"-"&amp;332&amp;"A"))</f>
        <v/>
      </c>
      <c r="AK19" s="562" t="str">
        <f>IF(COUNTA(車両台帳!$C$57:$C$2056)=0,"",COUNTIF(車両台帳!$AQ$57:$AQ$2056,AK$3&amp;"-"&amp;332&amp;"A"))</f>
        <v/>
      </c>
      <c r="AL19" s="562" t="str">
        <f>IF(COUNTA(車両台帳!$C$57:$C$2056)=0,"",COUNTIF(車両台帳!$AQ$57:$AQ$2056,AL$3&amp;"-"&amp;332&amp;"A"))</f>
        <v/>
      </c>
      <c r="AM19" s="562" t="str">
        <f>IF(COUNTA(車両台帳!$C$57:$C$2056)=0,"",COUNTIF(車両台帳!$AQ$57:$AQ$2056,AM$3&amp;"-"&amp;332&amp;"A"))</f>
        <v/>
      </c>
      <c r="AN19" s="562" t="str">
        <f>IF(COUNTA(車両台帳!$C$57:$C$2056)=0,"",COUNTIF(車両台帳!$AQ$57:$AQ$2056,AN$3&amp;"-"&amp;332&amp;"A"))</f>
        <v/>
      </c>
      <c r="AO19" s="562" t="str">
        <f>IF(COUNTA(車両台帳!$C$57:$C$2056)=0,"",COUNTIF(車両台帳!$AQ$57:$AQ$2056,AO$3&amp;"-"&amp;332&amp;"A"))</f>
        <v/>
      </c>
      <c r="AP19" s="562" t="str">
        <f>IF(COUNTA(車両台帳!$C$57:$C$2056)=0,"",COUNTIF(車両台帳!$AQ$57:$AQ$2056,AP$3&amp;"-"&amp;332&amp;"A"))</f>
        <v/>
      </c>
      <c r="AQ19" s="562" t="str">
        <f>IF(COUNTA(車両台帳!$C$57:$C$2056)=0,"",COUNTIF(車両台帳!$AQ$57:$AQ$2056,AQ$3&amp;"-"&amp;332&amp;"A"))</f>
        <v/>
      </c>
      <c r="AR19" s="562" t="str">
        <f>IF(COUNTA(車両台帳!$C$57:$C$2056)=0,"",COUNTIF(車両台帳!$AQ$57:$AQ$2056,AR$3&amp;"-"&amp;332&amp;"A"))</f>
        <v/>
      </c>
      <c r="AS19" s="562" t="str">
        <f>IF(COUNTA(車両台帳!$C$57:$C$2056)=0,"",COUNTIF(車両台帳!$AQ$57:$AQ$2056,AS$3&amp;"-"&amp;332&amp;"A"))</f>
        <v/>
      </c>
      <c r="AT19" s="562" t="str">
        <f>IF(COUNTA(車両台帳!$C$57:$C$2056)=0,"",COUNTIF(車両台帳!$AQ$57:$AQ$2056,AT$3&amp;"-"&amp;332&amp;"A"))</f>
        <v/>
      </c>
      <c r="AU19" s="562" t="str">
        <f>IF(COUNTA(車両台帳!$C$57:$C$2056)=0,"",COUNTIF(車両台帳!$AQ$57:$AQ$2056,AU$3&amp;"-"&amp;332&amp;"A"))</f>
        <v/>
      </c>
      <c r="AV19" s="562" t="str">
        <f>IF(COUNTA(車両台帳!$C$57:$C$2056)=0,"",COUNTIF(車両台帳!$AQ$57:$AQ$2056,AV$3&amp;"-"&amp;332&amp;"A"))</f>
        <v/>
      </c>
      <c r="AW19" s="562" t="str">
        <f>IF(COUNTA(車両台帳!$C$57:$C$2056)=0,"",COUNTIF(車両台帳!$AQ$57:$AQ$2056,AW$3&amp;"-"&amp;332&amp;"A"))</f>
        <v/>
      </c>
      <c r="AX19" s="562" t="str">
        <f>IF(COUNTA(車両台帳!$C$57:$C$2056)=0,"",COUNTIF(車両台帳!$AQ$57:$AQ$2056,AX$3&amp;"-"&amp;332&amp;"A"))</f>
        <v/>
      </c>
      <c r="AY19" s="562" t="str">
        <f>IF(COUNTA(車両台帳!$C$57:$C$2056)=0,"",COUNTIF(車両台帳!$AQ$57:$AQ$2056,AY$3&amp;"-"&amp;332&amp;"A"))</f>
        <v/>
      </c>
      <c r="AZ19" s="562" t="str">
        <f>IF(COUNTA(車両台帳!$C$57:$C$2056)=0,"",COUNTIF(車両台帳!$AQ$57:$AQ$2056,AZ$3&amp;"-"&amp;332&amp;"A"))</f>
        <v/>
      </c>
      <c r="BA19" s="562" t="str">
        <f>IF(COUNTA(車両台帳!$C$57:$C$2056)=0,"",COUNTIF(車両台帳!$AQ$57:$AQ$2056,BA$3&amp;"-"&amp;332&amp;"A"))</f>
        <v/>
      </c>
      <c r="BB19" s="562" t="str">
        <f>IF(COUNTA(車両台帳!$C$57:$C$2056)=0,"",COUNTIF(車両台帳!$AQ$57:$AQ$2056,BB$3&amp;"-"&amp;332&amp;"A"))</f>
        <v/>
      </c>
      <c r="BC19" s="562" t="str">
        <f>IF(COUNTA(車両台帳!$C$57:$C$2056)=0,"",COUNTIF(車両台帳!$AQ$57:$AQ$2056,BC$3&amp;"-"&amp;332&amp;"A"))</f>
        <v/>
      </c>
      <c r="BD19" s="562" t="str">
        <f>IF(COUNTA(車両台帳!$C$57:$C$2056)=0,"",COUNTIF(車両台帳!$AQ$57:$AQ$2056,BD$3&amp;"-"&amp;332&amp;"A"))</f>
        <v/>
      </c>
      <c r="BE19" s="562" t="str">
        <f>IF(COUNTA(車両台帳!$C$57:$C$2056)=0,"",COUNTIF(車両台帳!$AQ$57:$AQ$2056,BE$3&amp;"-"&amp;332&amp;"A"))</f>
        <v/>
      </c>
      <c r="BF19" s="562" t="str">
        <f>IF(COUNTA(車両台帳!$C$57:$C$2056)=0,"",COUNTIF(車両台帳!$AQ$57:$AQ$2056,BF$3&amp;"-"&amp;332&amp;"A"))</f>
        <v/>
      </c>
      <c r="BG19" s="562" t="str">
        <f>IF(COUNTA(車両台帳!$C$57:$C$2056)=0,"",COUNTIF(車両台帳!$AQ$57:$AQ$2056,BG$3&amp;"-"&amp;332&amp;"A"))</f>
        <v/>
      </c>
      <c r="BH19" s="562" t="str">
        <f>IF(COUNTA(車両台帳!$C$57:$C$2056)=0,"",COUNTIF(車両台帳!$AQ$57:$AQ$2056,BH$3&amp;"-"&amp;332&amp;"A"))</f>
        <v/>
      </c>
      <c r="BI19" s="562" t="str">
        <f>IF(COUNTA(車両台帳!$C$57:$C$2056)=0,"",COUNTIF(車両台帳!$AQ$57:$AQ$2056,BI$3&amp;"-"&amp;332&amp;"A"))</f>
        <v/>
      </c>
      <c r="BJ19" s="562" t="str">
        <f>IF(COUNTA(車両台帳!$C$57:$C$2056)=0,"",COUNTIF(車両台帳!$AQ$57:$AQ$2056,BJ$3&amp;"-"&amp;332&amp;"A"))</f>
        <v/>
      </c>
      <c r="BK19" s="562" t="str">
        <f>IF(COUNTA(車両台帳!$C$57:$C$2056)=0,"",COUNTIF(車両台帳!$AQ$57:$AQ$2056,BK$3&amp;"-"&amp;332&amp;"A"))</f>
        <v/>
      </c>
      <c r="BL19" s="562" t="str">
        <f>IF(COUNTA(車両台帳!$C$57:$C$2056)=0,"",COUNTIF(車両台帳!$AQ$57:$AQ$2056,BL$3&amp;"-"&amp;332&amp;"A"))</f>
        <v/>
      </c>
      <c r="BM19" s="562" t="str">
        <f>IF(COUNTA(車両台帳!$C$57:$C$2056)=0,"",COUNTIF(車両台帳!$AQ$57:$AQ$2056,BM$3&amp;"-"&amp;332&amp;"A"))</f>
        <v/>
      </c>
      <c r="BN19" s="562" t="str">
        <f>IF(COUNTA(車両台帳!$C$57:$C$2056)=0,"",COUNTIF(車両台帳!$AQ$57:$AQ$2056,BN$3&amp;"-"&amp;332&amp;"A"))</f>
        <v/>
      </c>
      <c r="BO19" s="562" t="str">
        <f>IF(COUNTA(車両台帳!$C$57:$C$2056)=0,"",COUNTIF(車両台帳!$AQ$57:$AQ$2056,BO$3&amp;"-"&amp;332&amp;"A"))</f>
        <v/>
      </c>
      <c r="BP19" s="562" t="str">
        <f>IF(COUNTA(車両台帳!$C$57:$C$2056)=0,"",COUNTIF(車両台帳!$AQ$57:$AQ$2056,BP$3&amp;"-"&amp;332&amp;"A"))</f>
        <v/>
      </c>
      <c r="BQ19" s="562" t="str">
        <f>IF(COUNTA(車両台帳!$C$57:$C$2056)=0,"",COUNTIF(車両台帳!$AQ$57:$AQ$2056,BQ$3&amp;"-"&amp;332&amp;"A"))</f>
        <v/>
      </c>
      <c r="BR19" s="562" t="str">
        <f>IF(COUNTA(車両台帳!$C$57:$C$2056)=0,"",COUNTIF(車両台帳!$AQ$57:$AQ$2056,BR$3&amp;"-"&amp;332&amp;"A"))</f>
        <v/>
      </c>
      <c r="BS19" s="562" t="str">
        <f>IF(COUNTA(車両台帳!$C$57:$C$2056)=0,"",COUNTIF(車両台帳!$AQ$57:$AQ$2056,BS$3&amp;"-"&amp;332&amp;"A"))</f>
        <v/>
      </c>
      <c r="BT19" s="562" t="str">
        <f>IF(COUNTA(車両台帳!$C$57:$C$2056)=0,"",COUNTIF(車両台帳!$AQ$57:$AQ$2056,BT$3&amp;"-"&amp;332&amp;"A"))</f>
        <v/>
      </c>
      <c r="BU19" s="562" t="str">
        <f>IF(COUNTA(車両台帳!$C$57:$C$2056)=0,"",COUNTIF(車両台帳!$AQ$57:$AQ$2056,BU$3&amp;"-"&amp;332&amp;"A"))</f>
        <v/>
      </c>
      <c r="BV19" s="562" t="str">
        <f>IF(COUNTA(車両台帳!$C$57:$C$2056)=0,"",COUNTIF(車両台帳!$AQ$57:$AQ$2056,BV$3&amp;"-"&amp;332&amp;"A"))</f>
        <v/>
      </c>
      <c r="BW19" s="562" t="str">
        <f>IF(COUNTA(車両台帳!$C$57:$C$2056)=0,"",COUNTIF(車両台帳!$AQ$57:$AQ$2056,BW$3&amp;"-"&amp;332&amp;"A"))</f>
        <v/>
      </c>
      <c r="BX19" s="562" t="str">
        <f>IF(COUNTA(車両台帳!$C$57:$C$2056)=0,"",COUNTIF(車両台帳!$AQ$57:$AQ$2056,BX$3&amp;"-"&amp;332&amp;"A"))</f>
        <v/>
      </c>
      <c r="BY19" s="562" t="str">
        <f>IF(COUNTA(車両台帳!$C$57:$C$2056)=0,"",COUNTIF(車両台帳!$AQ$57:$AQ$2056,BY$3&amp;"-"&amp;332&amp;"A"))</f>
        <v/>
      </c>
      <c r="BZ19" s="562" t="str">
        <f>IF(COUNTA(車両台帳!$C$57:$C$2056)=0,"",COUNTIF(車両台帳!$AQ$57:$AQ$2056,BZ$3&amp;"-"&amp;332&amp;"A"))</f>
        <v/>
      </c>
      <c r="CA19" s="562" t="str">
        <f>IF(COUNTA(車両台帳!$C$57:$C$2056)=0,"",COUNTIF(車両台帳!$AQ$57:$AQ$2056,CA$3&amp;"-"&amp;332&amp;"A"))</f>
        <v/>
      </c>
      <c r="CB19" s="562" t="str">
        <f>IF(COUNTA(車両台帳!$C$57:$C$2056)=0,"",COUNTIF(車両台帳!$AQ$57:$AQ$2056,CB$3&amp;"-"&amp;332&amp;"A"))</f>
        <v/>
      </c>
      <c r="CC19" s="562" t="str">
        <f>IF(COUNTA(車両台帳!$C$57:$C$2056)=0,"",COUNTIF(車両台帳!$AQ$57:$AQ$2056,CC$3&amp;"-"&amp;332&amp;"A"))</f>
        <v/>
      </c>
      <c r="CD19" s="562" t="str">
        <f>IF(COUNTA(車両台帳!$C$57:$C$2056)=0,"",COUNTIF(車両台帳!$AQ$57:$AQ$2056,CD$3&amp;"-"&amp;332&amp;"A"))</f>
        <v/>
      </c>
      <c r="CE19" s="562" t="str">
        <f>IF(COUNTA(車両台帳!$C$57:$C$2056)=0,"",COUNTIF(車両台帳!$AQ$57:$AQ$2056,CE$3&amp;"-"&amp;332&amp;"A"))</f>
        <v/>
      </c>
      <c r="CF19" s="562" t="str">
        <f>IF(COUNTA(車両台帳!$C$57:$C$2056)=0,"",COUNTIF(車両台帳!$AQ$57:$AQ$2056,CF$3&amp;"-"&amp;332&amp;"A"))</f>
        <v/>
      </c>
      <c r="CG19" s="562" t="str">
        <f>IF(COUNTA(車両台帳!$C$57:$C$2056)=0,"",COUNTIF(車両台帳!$AQ$57:$AQ$2056,CG$3&amp;"-"&amp;332&amp;"A"))</f>
        <v/>
      </c>
      <c r="CH19" s="562" t="str">
        <f>IF(COUNTA(車両台帳!$C$57:$C$2056)=0,"",COUNTIF(車両台帳!$AQ$57:$AQ$2056,CH$3&amp;"-"&amp;332&amp;"A"))</f>
        <v/>
      </c>
      <c r="CI19" s="562" t="str">
        <f>IF(COUNTA(車両台帳!$C$57:$C$2056)=0,"",COUNTIF(車両台帳!$AQ$57:$AQ$2056,CI$3&amp;"-"&amp;332&amp;"A"))</f>
        <v/>
      </c>
      <c r="CJ19" s="562" t="str">
        <f>IF(COUNTA(車両台帳!$C$57:$C$2056)=0,"",COUNTIF(車両台帳!$AQ$57:$AQ$2056,CJ$3&amp;"-"&amp;332&amp;"A"))</f>
        <v/>
      </c>
      <c r="CK19" s="562" t="str">
        <f>IF(COUNTA(車両台帳!$C$57:$C$2056)=0,"",COUNTIF(車両台帳!$AQ$57:$AQ$2056,CK$3&amp;"-"&amp;332&amp;"A"))</f>
        <v/>
      </c>
      <c r="CL19" s="562" t="str">
        <f>IF(COUNTA(車両台帳!$C$57:$C$2056)=0,"",COUNTIF(車両台帳!$AQ$57:$AQ$2056,CL$3&amp;"-"&amp;332&amp;"A"))</f>
        <v/>
      </c>
      <c r="CM19" s="562" t="str">
        <f>IF(COUNTA(車両台帳!$C$57:$C$2056)=0,"",COUNTIF(車両台帳!$AQ$57:$AQ$2056,CM$3&amp;"-"&amp;332&amp;"A"))</f>
        <v/>
      </c>
      <c r="CN19" s="562" t="str">
        <f>IF(COUNTA(車両台帳!$C$57:$C$2056)=0,"",COUNTIF(車両台帳!$AQ$57:$AQ$2056,CN$3&amp;"-"&amp;332&amp;"A"))</f>
        <v/>
      </c>
      <c r="CO19" s="562" t="str">
        <f>IF(COUNTA(車両台帳!$C$57:$C$2056)=0,"",COUNTIF(車両台帳!$AQ$57:$AQ$2056,CO$3&amp;"-"&amp;332&amp;"A"))</f>
        <v/>
      </c>
      <c r="CP19" s="562" t="str">
        <f>IF(COUNTA(車両台帳!$C$57:$C$2056)=0,"",COUNTIF(車両台帳!$AQ$57:$AQ$2056,CP$3&amp;"-"&amp;332&amp;"A"))</f>
        <v/>
      </c>
      <c r="CQ19" s="562" t="str">
        <f>IF(COUNTA(車両台帳!$C$57:$C$2056)=0,"",COUNTIF(車両台帳!$AQ$57:$AQ$2056,CQ$3&amp;"-"&amp;332&amp;"A"))</f>
        <v/>
      </c>
      <c r="CR19" s="562" t="str">
        <f>IF(COUNTA(車両台帳!$C$57:$C$2056)=0,"",COUNTIF(車両台帳!$AQ$57:$AQ$2056,CR$3&amp;"-"&amp;332&amp;"A"))</f>
        <v/>
      </c>
      <c r="CS19" s="562" t="str">
        <f>IF(COUNTA(車両台帳!$C$57:$C$2056)=0,"",COUNTIF(車両台帳!$AQ$57:$AQ$2056,CS$3&amp;"-"&amp;332&amp;"A"))</f>
        <v/>
      </c>
      <c r="CT19" s="562" t="str">
        <f>IF(COUNTA(車両台帳!$C$57:$C$2056)=0,"",COUNTIF(車両台帳!$AQ$57:$AQ$2056,CT$3&amp;"-"&amp;332&amp;"A"))</f>
        <v/>
      </c>
      <c r="CU19" s="562" t="str">
        <f>IF(COUNTA(車両台帳!$C$57:$C$2056)=0,"",COUNTIF(車両台帳!$AQ$57:$AQ$2056,CU$3&amp;"-"&amp;332&amp;"A"))</f>
        <v/>
      </c>
      <c r="CV19" s="562" t="str">
        <f>IF(COUNTA(車両台帳!$C$57:$C$2056)=0,"",COUNTIF(車両台帳!$AQ$57:$AQ$2056,CV$3&amp;"-"&amp;332&amp;"A"))</f>
        <v/>
      </c>
      <c r="CW19" s="562" t="str">
        <f>IF(COUNTA(車両台帳!$C$57:$C$2056)=0,"",COUNTIF(車両台帳!$AQ$57:$AQ$2056,CW$3&amp;"-"&amp;332&amp;"A"))</f>
        <v/>
      </c>
      <c r="CX19" s="562" t="str">
        <f>IF(COUNTA(車両台帳!$C$57:$C$2056)=0,"",COUNTIF(車両台帳!$AQ$57:$AQ$2056,CX$3&amp;"-"&amp;332&amp;"A"))</f>
        <v/>
      </c>
      <c r="CY19" s="562" t="str">
        <f>IF(COUNTA(車両台帳!$C$57:$C$2056)=0,"",COUNTIF(車両台帳!$AQ$57:$AQ$2056,CY$3&amp;"-"&amp;332&amp;"A"))</f>
        <v/>
      </c>
      <c r="CZ19" s="562" t="str">
        <f>IF(COUNTA(車両台帳!$C$57:$C$2056)=0,"",COUNTIF(車両台帳!$AQ$57:$AQ$2056,CZ$3&amp;"-"&amp;332&amp;"A"))</f>
        <v/>
      </c>
      <c r="DA19" s="562" t="str">
        <f>IF(COUNTA(車両台帳!$C$57:$C$2056)=0,"",COUNTIF(車両台帳!$AQ$57:$AQ$2056,DA$3&amp;"-"&amp;332&amp;"A"))</f>
        <v/>
      </c>
      <c r="DB19" s="562" t="str">
        <f>IF(COUNTA(車両台帳!$C$57:$C$2056)=0,"",COUNTIF(車両台帳!$AQ$57:$AQ$2056,DB$3&amp;"-"&amp;332&amp;"A"))</f>
        <v/>
      </c>
      <c r="DC19" s="562" t="str">
        <f>IF(COUNTA(車両台帳!$C$57:$C$2056)=0,"",COUNTIF(車両台帳!$AQ$57:$AQ$2056,DC$3&amp;"-"&amp;332&amp;"A"))</f>
        <v/>
      </c>
      <c r="DD19" s="562" t="str">
        <f>IF(COUNTA(車両台帳!$C$57:$C$2056)=0,"",COUNTIF(車両台帳!$AQ$57:$AQ$2056,DD$3&amp;"-"&amp;332&amp;"A"))</f>
        <v/>
      </c>
      <c r="DE19" s="562" t="str">
        <f>IF(COUNTA(車両台帳!$C$57:$C$2056)=0,"",COUNTIF(車両台帳!$AQ$57:$AQ$2056,DE$3&amp;"-"&amp;332&amp;"A"))</f>
        <v/>
      </c>
      <c r="DF19" s="562" t="str">
        <f>IF(COUNTA(車両台帳!$C$57:$C$2056)=0,"",COUNTIF(車両台帳!$AQ$57:$AQ$2056,DF$3&amp;"-"&amp;332&amp;"A"))</f>
        <v/>
      </c>
      <c r="DG19" s="562" t="str">
        <f>IF(COUNTA(車両台帳!$C$57:$C$2056)=0,"",COUNTIF(車両台帳!$AQ$57:$AQ$2056,DG$3&amp;"-"&amp;332&amp;"A"))</f>
        <v/>
      </c>
      <c r="DH19" s="562" t="str">
        <f>IF(COUNTA(車両台帳!$C$57:$C$2056)=0,"",COUNTIF(車両台帳!$AQ$57:$AQ$2056,DH$3&amp;"-"&amp;332&amp;"A"))</f>
        <v/>
      </c>
      <c r="DI19" s="562" t="str">
        <f>IF(COUNTA(車両台帳!$C$57:$C$2056)=0,"",COUNTIF(車両台帳!$AQ$57:$AQ$2056,DI$3&amp;"-"&amp;332&amp;"A"))</f>
        <v/>
      </c>
      <c r="DJ19" s="562" t="str">
        <f>IF(COUNTA(車両台帳!$C$57:$C$2056)=0,"",COUNTIF(車両台帳!$AQ$57:$AQ$2056,DJ$3&amp;"-"&amp;332&amp;"A"))</f>
        <v/>
      </c>
      <c r="DK19" s="562" t="str">
        <f>IF(COUNTA(車両台帳!$C$57:$C$2056)=0,"",COUNTIF(車両台帳!$AQ$57:$AQ$2056,DK$3&amp;"-"&amp;332&amp;"A"))</f>
        <v/>
      </c>
      <c r="DL19" s="562" t="str">
        <f>IF(COUNTA(車両台帳!$C$57:$C$2056)=0,"",COUNTIF(車両台帳!$AQ$57:$AQ$2056,DL$3&amp;"-"&amp;332&amp;"A"))</f>
        <v/>
      </c>
      <c r="DM19" s="562" t="str">
        <f>IF(COUNTA(車両台帳!$C$57:$C$2056)=0,"",COUNTIF(車両台帳!$AQ$57:$AQ$2056,DM$3&amp;"-"&amp;332&amp;"A"))</f>
        <v/>
      </c>
      <c r="DN19" s="562" t="str">
        <f>IF(COUNTA(車両台帳!$C$57:$C$2056)=0,"",COUNTIF(車両台帳!$AQ$57:$AQ$2056,DN$3&amp;"-"&amp;332&amp;"A"))</f>
        <v/>
      </c>
      <c r="DO19" s="562" t="str">
        <f>IF(COUNTA(車両台帳!$C$57:$C$2056)=0,"",COUNTIF(車両台帳!$AQ$57:$AQ$2056,DO$3&amp;"-"&amp;332&amp;"A"))</f>
        <v/>
      </c>
      <c r="DP19" s="562" t="str">
        <f>IF(COUNTA(車両台帳!$C$57:$C$2056)=0,"",COUNTIF(車両台帳!$AQ$57:$AQ$2056,DP$3&amp;"-"&amp;332&amp;"A"))</f>
        <v/>
      </c>
      <c r="DQ19" s="562" t="str">
        <f>IF(COUNTA(車両台帳!$C$57:$C$2056)=0,"",COUNTIF(車両台帳!$AQ$57:$AQ$2056,DQ$3&amp;"-"&amp;332&amp;"A"))</f>
        <v/>
      </c>
      <c r="DR19" s="562" t="str">
        <f>IF(COUNTA(車両台帳!$C$57:$C$2056)=0,"",COUNTIF(車両台帳!$AQ$57:$AQ$2056,DR$3&amp;"-"&amp;332&amp;"A"))</f>
        <v/>
      </c>
      <c r="DS19" s="562" t="str">
        <f>IF(COUNTA(車両台帳!$C$57:$C$2056)=0,"",COUNTIF(車両台帳!$AQ$57:$AQ$2056,DS$3&amp;"-"&amp;332&amp;"A"))</f>
        <v/>
      </c>
      <c r="DT19" s="562" t="str">
        <f>IF(COUNTA(車両台帳!$C$57:$C$2056)=0,"",COUNTIF(車両台帳!$AQ$57:$AQ$2056,DT$3&amp;"-"&amp;332&amp;"A"))</f>
        <v/>
      </c>
      <c r="DU19" s="562" t="str">
        <f>IF(COUNTA(車両台帳!$C$57:$C$2056)=0,"",COUNTIF(車両台帳!$AQ$57:$AQ$2056,DU$3&amp;"-"&amp;332&amp;"A"))</f>
        <v/>
      </c>
      <c r="DV19" s="562" t="str">
        <f>IF(COUNTA(車両台帳!$C$57:$C$2056)=0,"",COUNTIF(車両台帳!$AQ$57:$AQ$2056,DV$3&amp;"-"&amp;332&amp;"A"))</f>
        <v/>
      </c>
      <c r="DW19" s="562" t="str">
        <f>IF(COUNTA(車両台帳!$C$57:$C$2056)=0,"",COUNTIF(車両台帳!$AQ$57:$AQ$2056,DW$3&amp;"-"&amp;332&amp;"A"))</f>
        <v/>
      </c>
      <c r="DX19" s="562" t="str">
        <f>IF(COUNTA(車両台帳!$C$57:$C$2056)=0,"",COUNTIF(車両台帳!$AQ$57:$AQ$2056,DX$3&amp;"-"&amp;332&amp;"A"))</f>
        <v/>
      </c>
      <c r="DY19" s="562" t="str">
        <f>IF(COUNTA(車両台帳!$C$57:$C$2056)=0,"",COUNTIF(車両台帳!$AQ$57:$AQ$2056,DY$3&amp;"-"&amp;332&amp;"A"))</f>
        <v/>
      </c>
      <c r="DZ19" s="562" t="str">
        <f>IF(COUNTA(車両台帳!$C$57:$C$2056)=0,"",COUNTIF(車両台帳!$AQ$57:$AQ$2056,DZ$3&amp;"-"&amp;332&amp;"A"))</f>
        <v/>
      </c>
      <c r="EA19" s="562" t="str">
        <f>IF(COUNTA(車両台帳!$C$57:$C$2056)=0,"",COUNTIF(車両台帳!$AQ$57:$AQ$2056,EA$3&amp;"-"&amp;332&amp;"A"))</f>
        <v/>
      </c>
      <c r="EB19" s="562" t="str">
        <f>IF(COUNTA(車両台帳!$C$57:$C$2056)=0,"",COUNTIF(車両台帳!$AQ$57:$AQ$2056,EB$3&amp;"-"&amp;332&amp;"A"))</f>
        <v/>
      </c>
      <c r="EC19" s="562" t="str">
        <f>IF(COUNTA(車両台帳!$C$57:$C$2056)=0,"",COUNTIF(車両台帳!$AQ$57:$AQ$2056,EC$3&amp;"-"&amp;332&amp;"A"))</f>
        <v/>
      </c>
      <c r="ED19" s="562" t="str">
        <f>IF(COUNTA(車両台帳!$C$57:$C$2056)=0,"",COUNTIF(車両台帳!$AQ$57:$AQ$2056,ED$3&amp;"-"&amp;332&amp;"A"))</f>
        <v/>
      </c>
      <c r="EE19" s="562" t="str">
        <f>IF(COUNTA(車両台帳!$C$57:$C$2056)=0,"",COUNTIF(車両台帳!$AQ$57:$AQ$2056,EE$3&amp;"-"&amp;332&amp;"A"))</f>
        <v/>
      </c>
      <c r="EF19" s="562" t="str">
        <f>IF(COUNTA(車両台帳!$C$57:$C$2056)=0,"",COUNTIF(車両台帳!$AQ$57:$AQ$2056,EF$3&amp;"-"&amp;332&amp;"A"))</f>
        <v/>
      </c>
      <c r="EG19" s="562" t="str">
        <f>IF(COUNTA(車両台帳!$C$57:$C$2056)=0,"",COUNTIF(車両台帳!$AQ$57:$AQ$2056,EG$3&amp;"-"&amp;332&amp;"A"))</f>
        <v/>
      </c>
      <c r="EH19" s="562" t="str">
        <f>IF(COUNTA(車両台帳!$C$57:$C$2056)=0,"",COUNTIF(車両台帳!$AQ$57:$AQ$2056,EH$3&amp;"-"&amp;332&amp;"A"))</f>
        <v/>
      </c>
      <c r="EI19" s="562" t="str">
        <f>IF(COUNTA(車両台帳!$C$57:$C$2056)=0,"",COUNTIF(車両台帳!$AQ$57:$AQ$2056,EI$3&amp;"-"&amp;332&amp;"A"))</f>
        <v/>
      </c>
      <c r="EJ19" s="562" t="str">
        <f>IF(COUNTA(車両台帳!$C$57:$C$2056)=0,"",COUNTIF(車両台帳!$AQ$57:$AQ$2056,EJ$3&amp;"-"&amp;332&amp;"A"))</f>
        <v/>
      </c>
      <c r="EK19" s="562" t="str">
        <f>IF(COUNTA(車両台帳!$C$57:$C$2056)=0,"",COUNTIF(車両台帳!$AQ$57:$AQ$2056,EK$3&amp;"-"&amp;332&amp;"A"))</f>
        <v/>
      </c>
      <c r="EL19" s="562" t="str">
        <f>IF(COUNTA(車両台帳!$C$57:$C$2056)=0,"",COUNTIF(車両台帳!$AQ$57:$AQ$2056,EL$3&amp;"-"&amp;332&amp;"A"))</f>
        <v/>
      </c>
      <c r="EM19" s="562" t="str">
        <f>IF(COUNTA(車両台帳!$C$57:$C$2056)=0,"",COUNTIF(車両台帳!$AQ$57:$AQ$2056,EM$3&amp;"-"&amp;332&amp;"A"))</f>
        <v/>
      </c>
      <c r="EN19" s="562" t="str">
        <f>IF(COUNTA(車両台帳!$C$57:$C$2056)=0,"",COUNTIF(車両台帳!$AQ$57:$AQ$2056,EN$3&amp;"-"&amp;332&amp;"A"))</f>
        <v/>
      </c>
      <c r="EO19" s="562" t="str">
        <f>IF(COUNTA(車両台帳!$C$57:$C$2056)=0,"",COUNTIF(車両台帳!$AQ$57:$AQ$2056,EO$3&amp;"-"&amp;332&amp;"A"))</f>
        <v/>
      </c>
      <c r="EP19" s="562" t="str">
        <f>IF(COUNTA(車両台帳!$C$57:$C$2056)=0,"",COUNTIF(車両台帳!$AQ$57:$AQ$2056,EP$3&amp;"-"&amp;332&amp;"A"))</f>
        <v/>
      </c>
      <c r="EQ19" s="562" t="str">
        <f>IF(COUNTA(車両台帳!$C$57:$C$2056)=0,"",COUNTIF(車両台帳!$AQ$57:$AQ$2056,EQ$3&amp;"-"&amp;332&amp;"A"))</f>
        <v/>
      </c>
      <c r="ER19" s="562" t="str">
        <f>IF(COUNTA(車両台帳!$C$57:$C$2056)=0,"",COUNTIF(車両台帳!$AQ$57:$AQ$2056,ER$3&amp;"-"&amp;332&amp;"A"))</f>
        <v/>
      </c>
      <c r="ES19" s="562" t="str">
        <f>IF(COUNTA(車両台帳!$C$57:$C$2056)=0,"",COUNTIF(車両台帳!$AQ$57:$AQ$2056,ES$3&amp;"-"&amp;332&amp;"A"))</f>
        <v/>
      </c>
      <c r="ET19" s="562" t="str">
        <f>IF(COUNTA(車両台帳!$C$57:$C$2056)=0,"",COUNTIF(車両台帳!$AQ$57:$AQ$2056,ET$3&amp;"-"&amp;332&amp;"A"))</f>
        <v/>
      </c>
      <c r="EU19" s="562" t="str">
        <f>IF(COUNTA(車両台帳!$C$57:$C$2056)=0,"",COUNTIF(車両台帳!$AQ$57:$AQ$2056,EU$3&amp;"-"&amp;332&amp;"A"))</f>
        <v/>
      </c>
      <c r="EV19" s="562" t="str">
        <f>IF(COUNTA(車両台帳!$C$57:$C$2056)=0,"",COUNTIF(車両台帳!$AQ$57:$AQ$2056,EV$3&amp;"-"&amp;332&amp;"A"))</f>
        <v/>
      </c>
      <c r="EW19" s="562" t="str">
        <f>IF(COUNTA(車両台帳!$C$57:$C$2056)=0,"",COUNTIF(車両台帳!$AQ$57:$AQ$2056,EW$3&amp;"-"&amp;332&amp;"A"))</f>
        <v/>
      </c>
      <c r="EX19" s="562" t="str">
        <f>IF(COUNTA(車両台帳!$C$57:$C$2056)=0,"",COUNTIF(車両台帳!$AQ$57:$AQ$2056,EX$3&amp;"-"&amp;332&amp;"A"))</f>
        <v/>
      </c>
      <c r="EY19" s="562" t="str">
        <f>IF(COUNTA(車両台帳!$C$57:$C$2056)=0,"",COUNTIF(車両台帳!$AQ$57:$AQ$2056,EY$3&amp;"-"&amp;332&amp;"A"))</f>
        <v/>
      </c>
      <c r="EZ19" s="562" t="str">
        <f>IF(COUNTA(車両台帳!$C$57:$C$2056)=0,"",COUNTIF(車両台帳!$AQ$57:$AQ$2056,EZ$3&amp;"-"&amp;332&amp;"A"))</f>
        <v/>
      </c>
      <c r="FA19" s="562" t="str">
        <f>IF(COUNTA(車両台帳!$C$57:$C$2056)=0,"",COUNTIF(車両台帳!$AQ$57:$AQ$2056,FA$3&amp;"-"&amp;332&amp;"A"))</f>
        <v/>
      </c>
      <c r="FB19" s="562" t="str">
        <f>IF(COUNTA(車両台帳!$C$57:$C$2056)=0,"",COUNTIF(車両台帳!$AQ$57:$AQ$2056,FB$3&amp;"-"&amp;332&amp;"A"))</f>
        <v/>
      </c>
      <c r="FC19" s="562" t="str">
        <f>IF(COUNTA(車両台帳!$C$57:$C$2056)=0,"",COUNTIF(車両台帳!$AQ$57:$AQ$2056,FC$3&amp;"-"&amp;332&amp;"A"))</f>
        <v/>
      </c>
      <c r="FD19" s="562" t="str">
        <f>IF(COUNTA(車両台帳!$C$57:$C$2056)=0,"",COUNTIF(車両台帳!$AQ$57:$AQ$2056,FD$3&amp;"-"&amp;332&amp;"A"))</f>
        <v/>
      </c>
      <c r="FE19" s="562" t="str">
        <f>IF(COUNTA(車両台帳!$C$57:$C$2056)=0,"",COUNTIF(車両台帳!$AQ$57:$AQ$2056,FE$3&amp;"-"&amp;332&amp;"A"))</f>
        <v/>
      </c>
      <c r="FF19" s="562" t="str">
        <f>IF(COUNTA(車両台帳!$C$57:$C$2056)=0,"",COUNTIF(車両台帳!$AQ$57:$AQ$2056,FF$3&amp;"-"&amp;332&amp;"A"))</f>
        <v/>
      </c>
      <c r="FG19" s="562" t="str">
        <f>IF(COUNTA(車両台帳!$C$57:$C$2056)=0,"",COUNTIF(車両台帳!$AQ$57:$AQ$2056,FG$3&amp;"-"&amp;332&amp;"A"))</f>
        <v/>
      </c>
      <c r="FH19" s="562" t="str">
        <f>IF(COUNTA(車両台帳!$C$57:$C$2056)=0,"",COUNTIF(車両台帳!$AQ$57:$AQ$2056,FH$3&amp;"-"&amp;332&amp;"A"))</f>
        <v/>
      </c>
      <c r="FI19" s="562" t="str">
        <f>IF(COUNTA(車両台帳!$C$57:$C$2056)=0,"",COUNTIF(車両台帳!$AQ$57:$AQ$2056,FI$3&amp;"-"&amp;332&amp;"A"))</f>
        <v/>
      </c>
      <c r="FJ19" s="562" t="str">
        <f>IF(COUNTA(車両台帳!$C$57:$C$2056)=0,"",COUNTIF(車両台帳!$AQ$57:$AQ$2056,FJ$3&amp;"-"&amp;332&amp;"A"))</f>
        <v/>
      </c>
      <c r="FK19" s="562" t="str">
        <f>IF(COUNTA(車両台帳!$C$57:$C$2056)=0,"",COUNTIF(車両台帳!$AQ$57:$AQ$2056,FK$3&amp;"-"&amp;332&amp;"A"))</f>
        <v/>
      </c>
      <c r="FL19" s="562" t="str">
        <f>IF(COUNTA(車両台帳!$C$57:$C$2056)=0,"",COUNTIF(車両台帳!$AQ$57:$AQ$2056,FL$3&amp;"-"&amp;332&amp;"A"))</f>
        <v/>
      </c>
      <c r="FM19" s="562" t="str">
        <f>IF(COUNTA(車両台帳!$C$57:$C$2056)=0,"",COUNTIF(車両台帳!$AQ$57:$AQ$2056,FM$3&amp;"-"&amp;332&amp;"A"))</f>
        <v/>
      </c>
      <c r="FN19" s="562" t="str">
        <f>IF(COUNTA(車両台帳!$C$57:$C$2056)=0,"",COUNTIF(車両台帳!$AQ$57:$AQ$2056,FN$3&amp;"-"&amp;332&amp;"A"))</f>
        <v/>
      </c>
      <c r="FO19" s="562" t="str">
        <f>IF(COUNTA(車両台帳!$C$57:$C$2056)=0,"",COUNTIF(車両台帳!$AQ$57:$AQ$2056,FO$3&amp;"-"&amp;332&amp;"A"))</f>
        <v/>
      </c>
      <c r="FP19" s="562" t="str">
        <f>IF(COUNTA(車両台帳!$C$57:$C$2056)=0,"",COUNTIF(車両台帳!$AQ$57:$AQ$2056,FP$3&amp;"-"&amp;332&amp;"A"))</f>
        <v/>
      </c>
      <c r="FQ19" s="562" t="str">
        <f>IF(COUNTA(車両台帳!$C$57:$C$2056)=0,"",COUNTIF(車両台帳!$AQ$57:$AQ$2056,FQ$3&amp;"-"&amp;332&amp;"A"))</f>
        <v/>
      </c>
      <c r="FR19" s="562" t="str">
        <f>IF(COUNTA(車両台帳!$C$57:$C$2056)=0,"",COUNTIF(車両台帳!$AQ$57:$AQ$2056,FR$3&amp;"-"&amp;332&amp;"A"))</f>
        <v/>
      </c>
      <c r="FS19" s="562" t="str">
        <f>IF(COUNTA(車両台帳!$C$57:$C$2056)=0,"",COUNTIF(車両台帳!$AQ$57:$AQ$2056,FS$3&amp;"-"&amp;332&amp;"A"))</f>
        <v/>
      </c>
      <c r="FT19" s="562" t="str">
        <f>IF(COUNTA(車両台帳!$C$57:$C$2056)=0,"",COUNTIF(車両台帳!$AQ$57:$AQ$2056,FT$3&amp;"-"&amp;332&amp;"A"))</f>
        <v/>
      </c>
      <c r="FU19" s="562" t="str">
        <f>IF(COUNTA(車両台帳!$C$57:$C$2056)=0,"",COUNTIF(車両台帳!$AQ$57:$AQ$2056,FU$3&amp;"-"&amp;332&amp;"A"))</f>
        <v/>
      </c>
      <c r="FV19" s="562" t="str">
        <f>IF(COUNTA(車両台帳!$C$57:$C$2056)=0,"",COUNTIF(車両台帳!$AQ$57:$AQ$2056,FV$3&amp;"-"&amp;332&amp;"A"))</f>
        <v/>
      </c>
      <c r="FW19" s="562" t="str">
        <f>IF(COUNTA(車両台帳!$C$57:$C$2056)=0,"",COUNTIF(車両台帳!$AQ$57:$AQ$2056,FW$3&amp;"-"&amp;332&amp;"A"))</f>
        <v/>
      </c>
      <c r="FX19" s="562" t="str">
        <f>IF(COUNTA(車両台帳!$C$57:$C$2056)=0,"",COUNTIF(車両台帳!$AQ$57:$AQ$2056,FX$3&amp;"-"&amp;332&amp;"A"))</f>
        <v/>
      </c>
      <c r="FY19" s="562" t="str">
        <f>IF(COUNTA(車両台帳!$C$57:$C$2056)=0,"",COUNTIF(車両台帳!$AQ$57:$AQ$2056,FY$3&amp;"-"&amp;332&amp;"A"))</f>
        <v/>
      </c>
      <c r="FZ19" s="562" t="str">
        <f>IF(COUNTA(車両台帳!$C$57:$C$2056)=0,"",COUNTIF(車両台帳!$AQ$57:$AQ$2056,FZ$3&amp;"-"&amp;332&amp;"A"))</f>
        <v/>
      </c>
      <c r="GA19" s="562" t="str">
        <f>IF(COUNTA(車両台帳!$C$57:$C$2056)=0,"",COUNTIF(車両台帳!$AQ$57:$AQ$2056,GA$3&amp;"-"&amp;332&amp;"A"))</f>
        <v/>
      </c>
      <c r="GB19" s="562" t="str">
        <f>IF(COUNTA(車両台帳!$C$57:$C$2056)=0,"",COUNTIF(車両台帳!$AQ$57:$AQ$2056,GB$3&amp;"-"&amp;332&amp;"A"))</f>
        <v/>
      </c>
      <c r="GC19" s="562" t="str">
        <f>IF(COUNTA(車両台帳!$C$57:$C$2056)=0,"",COUNTIF(車両台帳!$AQ$57:$AQ$2056,GC$3&amp;"-"&amp;332&amp;"A"))</f>
        <v/>
      </c>
      <c r="GD19" s="562" t="str">
        <f>IF(COUNTA(車両台帳!$C$57:$C$2056)=0,"",COUNTIF(車両台帳!$AQ$57:$AQ$2056,GD$3&amp;"-"&amp;332&amp;"A"))</f>
        <v/>
      </c>
      <c r="GE19" s="562" t="str">
        <f>IF(COUNTA(車両台帳!$C$57:$C$2056)=0,"",COUNTIF(車両台帳!$AQ$57:$AQ$2056,GE$3&amp;"-"&amp;332&amp;"A"))</f>
        <v/>
      </c>
      <c r="GF19" s="562" t="str">
        <f>IF(COUNTA(車両台帳!$C$57:$C$2056)=0,"",COUNTIF(車両台帳!$AQ$57:$AQ$2056,GF$3&amp;"-"&amp;332&amp;"A"))</f>
        <v/>
      </c>
      <c r="GG19" s="562" t="str">
        <f>IF(COUNTA(車両台帳!$C$57:$C$2056)=0,"",COUNTIF(車両台帳!$AQ$57:$AQ$2056,GG$3&amp;"-"&amp;332&amp;"A"))</f>
        <v/>
      </c>
      <c r="GH19" s="562" t="str">
        <f>IF(COUNTA(車両台帳!$C$57:$C$2056)=0,"",COUNTIF(車両台帳!$AQ$57:$AQ$2056,GH$3&amp;"-"&amp;332&amp;"A"))</f>
        <v/>
      </c>
      <c r="GI19" s="562" t="str">
        <f>IF(COUNTA(車両台帳!$C$57:$C$2056)=0,"",COUNTIF(車両台帳!$AQ$57:$AQ$2056,GI$3&amp;"-"&amp;332&amp;"A"))</f>
        <v/>
      </c>
      <c r="GJ19" s="562" t="str">
        <f>IF(COUNTA(車両台帳!$C$57:$C$2056)=0,"",COUNTIF(車両台帳!$AQ$57:$AQ$2056,GJ$3&amp;"-"&amp;332&amp;"A"))</f>
        <v/>
      </c>
      <c r="GK19" s="562" t="str">
        <f>IF(COUNTA(車両台帳!$C$57:$C$2056)=0,"",COUNTIF(車両台帳!$AQ$57:$AQ$2056,GK$3&amp;"-"&amp;332&amp;"A"))</f>
        <v/>
      </c>
      <c r="GL19" s="562" t="str">
        <f>IF(COUNTA(車両台帳!$C$57:$C$2056)=0,"",COUNTIF(車両台帳!$AQ$57:$AQ$2056,GL$3&amp;"-"&amp;332&amp;"A"))</f>
        <v/>
      </c>
      <c r="GM19" s="562" t="str">
        <f>IF(COUNTA(車両台帳!$C$57:$C$2056)=0,"",COUNTIF(車両台帳!$AQ$57:$AQ$2056,GM$3&amp;"-"&amp;332&amp;"A"))</f>
        <v/>
      </c>
      <c r="GN19" s="562" t="str">
        <f>IF(COUNTA(車両台帳!$C$57:$C$2056)=0,"",COUNTIF(車両台帳!$AQ$57:$AQ$2056,GN$3&amp;"-"&amp;332&amp;"A"))</f>
        <v/>
      </c>
      <c r="GO19" s="562" t="str">
        <f>IF(COUNTA(車両台帳!$C$57:$C$2056)=0,"",COUNTIF(車両台帳!$AQ$57:$AQ$2056,GO$3&amp;"-"&amp;332&amp;"A"))</f>
        <v/>
      </c>
      <c r="GP19" s="562" t="str">
        <f>IF(COUNTA(車両台帳!$C$57:$C$2056)=0,"",COUNTIF(車両台帳!$AQ$57:$AQ$2056,GP$3&amp;"-"&amp;332&amp;"A"))</f>
        <v/>
      </c>
      <c r="GQ19" s="562" t="str">
        <f>IF(COUNTA(車両台帳!$C$57:$C$2056)=0,"",COUNTIF(車両台帳!$AQ$57:$AQ$2056,GQ$3&amp;"-"&amp;332&amp;"A"))</f>
        <v/>
      </c>
      <c r="GR19" s="562" t="str">
        <f>IF(COUNTA(車両台帳!$C$57:$C$2056)=0,"",COUNTIF(車両台帳!$AQ$57:$AQ$2056,GR$3&amp;"-"&amp;332&amp;"A"))</f>
        <v/>
      </c>
      <c r="GS19" s="562" t="str">
        <f>IF(COUNTA(車両台帳!$C$57:$C$2056)=0,"",COUNTIF(車両台帳!$AQ$57:$AQ$2056,GS$3&amp;"-"&amp;332&amp;"A"))</f>
        <v/>
      </c>
      <c r="GT19" s="562" t="str">
        <f>IF(COUNTA(車両台帳!$C$57:$C$2056)=0,"",COUNTIF(車両台帳!$AQ$57:$AQ$2056,GT$3&amp;"-"&amp;332&amp;"A"))</f>
        <v/>
      </c>
      <c r="GU19" s="563" t="str">
        <f>IF(COUNTA(車両台帳!$C$57:$C$2056)=0,"",COUNTIF(車両台帳!$AQ$57:$AQ$2056,GU$3&amp;"-"&amp;332&amp;"A"))</f>
        <v/>
      </c>
    </row>
    <row r="20" spans="1:203" s="7" customFormat="1" ht="29.25" customHeight="1">
      <c r="A20" s="1088"/>
      <c r="B20" s="552" t="s">
        <v>45</v>
      </c>
      <c r="C20" s="557" t="str">
        <f>IF(COUNTA(車両台帳!$C$57:$C$2056)=0,"",SUM(D20:GU20))</f>
        <v/>
      </c>
      <c r="D20" s="562" t="str">
        <f>IF(COUNTA(車両台帳!$C$57:$C$2056)=0,"",COUNTIF(車両台帳!$AQ$57:$AQ$2056,D$3&amp;"-"&amp;333&amp;"A"))</f>
        <v/>
      </c>
      <c r="E20" s="562" t="str">
        <f>IF(COUNTA(車両台帳!$C$57:$C$2056)=0,"",COUNTIF(車両台帳!$AQ$57:$AQ$2056,E$3&amp;"-"&amp;333&amp;"A"))</f>
        <v/>
      </c>
      <c r="F20" s="562" t="str">
        <f>IF(COUNTA(車両台帳!$C$57:$C$2056)=0,"",COUNTIF(車両台帳!$AQ$57:$AQ$2056,F$3&amp;"-"&amp;333&amp;"A"))</f>
        <v/>
      </c>
      <c r="G20" s="562" t="str">
        <f>IF(COUNTA(車両台帳!$C$57:$C$2056)=0,"",COUNTIF(車両台帳!$AQ$57:$AQ$2056,G$3&amp;"-"&amp;333&amp;"A"))</f>
        <v/>
      </c>
      <c r="H20" s="562" t="str">
        <f>IF(COUNTA(車両台帳!$C$57:$C$2056)=0,"",COUNTIF(車両台帳!$AQ$57:$AQ$2056,H$3&amp;"-"&amp;333&amp;"A"))</f>
        <v/>
      </c>
      <c r="I20" s="562" t="str">
        <f>IF(COUNTA(車両台帳!$C$57:$C$2056)=0,"",COUNTIF(車両台帳!$AQ$57:$AQ$2056,I$3&amp;"-"&amp;333&amp;"A"))</f>
        <v/>
      </c>
      <c r="J20" s="562" t="str">
        <f>IF(COUNTA(車両台帳!$C$57:$C$2056)=0,"",COUNTIF(車両台帳!$AQ$57:$AQ$2056,J$3&amp;"-"&amp;333&amp;"A"))</f>
        <v/>
      </c>
      <c r="K20" s="562" t="str">
        <f>IF(COUNTA(車両台帳!$C$57:$C$2056)=0,"",COUNTIF(車両台帳!$AQ$57:$AQ$2056,K$3&amp;"-"&amp;333&amp;"A"))</f>
        <v/>
      </c>
      <c r="L20" s="562" t="str">
        <f>IF(COUNTA(車両台帳!$C$57:$C$2056)=0,"",COUNTIF(車両台帳!$AQ$57:$AQ$2056,L$3&amp;"-"&amp;333&amp;"A"))</f>
        <v/>
      </c>
      <c r="M20" s="562" t="str">
        <f>IF(COUNTA(車両台帳!$C$57:$C$2056)=0,"",COUNTIF(車両台帳!$AQ$57:$AQ$2056,M$3&amp;"-"&amp;333&amp;"A"))</f>
        <v/>
      </c>
      <c r="N20" s="562" t="str">
        <f>IF(COUNTA(車両台帳!$C$57:$C$2056)=0,"",COUNTIF(車両台帳!$AQ$57:$AQ$2056,N$3&amp;"-"&amp;333&amp;"A"))</f>
        <v/>
      </c>
      <c r="O20" s="562" t="str">
        <f>IF(COUNTA(車両台帳!$C$57:$C$2056)=0,"",COUNTIF(車両台帳!$AQ$57:$AQ$2056,O$3&amp;"-"&amp;333&amp;"A"))</f>
        <v/>
      </c>
      <c r="P20" s="562" t="str">
        <f>IF(COUNTA(車両台帳!$C$57:$C$2056)=0,"",COUNTIF(車両台帳!$AQ$57:$AQ$2056,P$3&amp;"-"&amp;333&amp;"A"))</f>
        <v/>
      </c>
      <c r="Q20" s="562" t="str">
        <f>IF(COUNTA(車両台帳!$C$57:$C$2056)=0,"",COUNTIF(車両台帳!$AQ$57:$AQ$2056,Q$3&amp;"-"&amp;333&amp;"A"))</f>
        <v/>
      </c>
      <c r="R20" s="562" t="str">
        <f>IF(COUNTA(車両台帳!$C$57:$C$2056)=0,"",COUNTIF(車両台帳!$AQ$57:$AQ$2056,R$3&amp;"-"&amp;333&amp;"A"))</f>
        <v/>
      </c>
      <c r="S20" s="562" t="str">
        <f>IF(COUNTA(車両台帳!$C$57:$C$2056)=0,"",COUNTIF(車両台帳!$AQ$57:$AQ$2056,S$3&amp;"-"&amp;333&amp;"A"))</f>
        <v/>
      </c>
      <c r="T20" s="562" t="str">
        <f>IF(COUNTA(車両台帳!$C$57:$C$2056)=0,"",COUNTIF(車両台帳!$AQ$57:$AQ$2056,T$3&amp;"-"&amp;333&amp;"A"))</f>
        <v/>
      </c>
      <c r="U20" s="562" t="str">
        <f>IF(COUNTA(車両台帳!$C$57:$C$2056)=0,"",COUNTIF(車両台帳!$AQ$57:$AQ$2056,U$3&amp;"-"&amp;333&amp;"A"))</f>
        <v/>
      </c>
      <c r="V20" s="562" t="str">
        <f>IF(COUNTA(車両台帳!$C$57:$C$2056)=0,"",COUNTIF(車両台帳!$AQ$57:$AQ$2056,V$3&amp;"-"&amp;333&amp;"A"))</f>
        <v/>
      </c>
      <c r="W20" s="562" t="str">
        <f>IF(COUNTA(車両台帳!$C$57:$C$2056)=0,"",COUNTIF(車両台帳!$AQ$57:$AQ$2056,W$3&amp;"-"&amp;333&amp;"A"))</f>
        <v/>
      </c>
      <c r="X20" s="562" t="str">
        <f>IF(COUNTA(車両台帳!$C$57:$C$2056)=0,"",COUNTIF(車両台帳!$AQ$57:$AQ$2056,X$3&amp;"-"&amp;333&amp;"A"))</f>
        <v/>
      </c>
      <c r="Y20" s="562" t="str">
        <f>IF(COUNTA(車両台帳!$C$57:$C$2056)=0,"",COUNTIF(車両台帳!$AQ$57:$AQ$2056,Y$3&amp;"-"&amp;333&amp;"A"))</f>
        <v/>
      </c>
      <c r="Z20" s="562" t="str">
        <f>IF(COUNTA(車両台帳!$C$57:$C$2056)=0,"",COUNTIF(車両台帳!$AQ$57:$AQ$2056,Z$3&amp;"-"&amp;333&amp;"A"))</f>
        <v/>
      </c>
      <c r="AA20" s="562" t="str">
        <f>IF(COUNTA(車両台帳!$C$57:$C$2056)=0,"",COUNTIF(車両台帳!$AQ$57:$AQ$2056,AA$3&amp;"-"&amp;333&amp;"A"))</f>
        <v/>
      </c>
      <c r="AB20" s="562" t="str">
        <f>IF(COUNTA(車両台帳!$C$57:$C$2056)=0,"",COUNTIF(車両台帳!$AQ$57:$AQ$2056,AB$3&amp;"-"&amp;333&amp;"A"))</f>
        <v/>
      </c>
      <c r="AC20" s="562" t="str">
        <f>IF(COUNTA(車両台帳!$C$57:$C$2056)=0,"",COUNTIF(車両台帳!$AQ$57:$AQ$2056,AC$3&amp;"-"&amp;333&amp;"A"))</f>
        <v/>
      </c>
      <c r="AD20" s="562" t="str">
        <f>IF(COUNTA(車両台帳!$C$57:$C$2056)=0,"",COUNTIF(車両台帳!$AQ$57:$AQ$2056,AD$3&amp;"-"&amp;333&amp;"A"))</f>
        <v/>
      </c>
      <c r="AE20" s="562" t="str">
        <f>IF(COUNTA(車両台帳!$C$57:$C$2056)=0,"",COUNTIF(車両台帳!$AQ$57:$AQ$2056,AE$3&amp;"-"&amp;333&amp;"A"))</f>
        <v/>
      </c>
      <c r="AF20" s="562" t="str">
        <f>IF(COUNTA(車両台帳!$C$57:$C$2056)=0,"",COUNTIF(車両台帳!$AQ$57:$AQ$2056,AF$3&amp;"-"&amp;333&amp;"A"))</f>
        <v/>
      </c>
      <c r="AG20" s="562" t="str">
        <f>IF(COUNTA(車両台帳!$C$57:$C$2056)=0,"",COUNTIF(車両台帳!$AQ$57:$AQ$2056,AG$3&amp;"-"&amp;333&amp;"A"))</f>
        <v/>
      </c>
      <c r="AH20" s="562" t="str">
        <f>IF(COUNTA(車両台帳!$C$57:$C$2056)=0,"",COUNTIF(車両台帳!$AQ$57:$AQ$2056,AH$3&amp;"-"&amp;333&amp;"A"))</f>
        <v/>
      </c>
      <c r="AI20" s="562" t="str">
        <f>IF(COUNTA(車両台帳!$C$57:$C$2056)=0,"",COUNTIF(車両台帳!$AQ$57:$AQ$2056,AI$3&amp;"-"&amp;333&amp;"A"))</f>
        <v/>
      </c>
      <c r="AJ20" s="562" t="str">
        <f>IF(COUNTA(車両台帳!$C$57:$C$2056)=0,"",COUNTIF(車両台帳!$AQ$57:$AQ$2056,AJ$3&amp;"-"&amp;333&amp;"A"))</f>
        <v/>
      </c>
      <c r="AK20" s="562" t="str">
        <f>IF(COUNTA(車両台帳!$C$57:$C$2056)=0,"",COUNTIF(車両台帳!$AQ$57:$AQ$2056,AK$3&amp;"-"&amp;333&amp;"A"))</f>
        <v/>
      </c>
      <c r="AL20" s="562" t="str">
        <f>IF(COUNTA(車両台帳!$C$57:$C$2056)=0,"",COUNTIF(車両台帳!$AQ$57:$AQ$2056,AL$3&amp;"-"&amp;333&amp;"A"))</f>
        <v/>
      </c>
      <c r="AM20" s="562" t="str">
        <f>IF(COUNTA(車両台帳!$C$57:$C$2056)=0,"",COUNTIF(車両台帳!$AQ$57:$AQ$2056,AM$3&amp;"-"&amp;333&amp;"A"))</f>
        <v/>
      </c>
      <c r="AN20" s="562" t="str">
        <f>IF(COUNTA(車両台帳!$C$57:$C$2056)=0,"",COUNTIF(車両台帳!$AQ$57:$AQ$2056,AN$3&amp;"-"&amp;333&amp;"A"))</f>
        <v/>
      </c>
      <c r="AO20" s="562" t="str">
        <f>IF(COUNTA(車両台帳!$C$57:$C$2056)=0,"",COUNTIF(車両台帳!$AQ$57:$AQ$2056,AO$3&amp;"-"&amp;333&amp;"A"))</f>
        <v/>
      </c>
      <c r="AP20" s="562" t="str">
        <f>IF(COUNTA(車両台帳!$C$57:$C$2056)=0,"",COUNTIF(車両台帳!$AQ$57:$AQ$2056,AP$3&amp;"-"&amp;333&amp;"A"))</f>
        <v/>
      </c>
      <c r="AQ20" s="562" t="str">
        <f>IF(COUNTA(車両台帳!$C$57:$C$2056)=0,"",COUNTIF(車両台帳!$AQ$57:$AQ$2056,AQ$3&amp;"-"&amp;333&amp;"A"))</f>
        <v/>
      </c>
      <c r="AR20" s="562" t="str">
        <f>IF(COUNTA(車両台帳!$C$57:$C$2056)=0,"",COUNTIF(車両台帳!$AQ$57:$AQ$2056,AR$3&amp;"-"&amp;333&amp;"A"))</f>
        <v/>
      </c>
      <c r="AS20" s="562" t="str">
        <f>IF(COUNTA(車両台帳!$C$57:$C$2056)=0,"",COUNTIF(車両台帳!$AQ$57:$AQ$2056,AS$3&amp;"-"&amp;333&amp;"A"))</f>
        <v/>
      </c>
      <c r="AT20" s="562" t="str">
        <f>IF(COUNTA(車両台帳!$C$57:$C$2056)=0,"",COUNTIF(車両台帳!$AQ$57:$AQ$2056,AT$3&amp;"-"&amp;333&amp;"A"))</f>
        <v/>
      </c>
      <c r="AU20" s="562" t="str">
        <f>IF(COUNTA(車両台帳!$C$57:$C$2056)=0,"",COUNTIF(車両台帳!$AQ$57:$AQ$2056,AU$3&amp;"-"&amp;333&amp;"A"))</f>
        <v/>
      </c>
      <c r="AV20" s="562" t="str">
        <f>IF(COUNTA(車両台帳!$C$57:$C$2056)=0,"",COUNTIF(車両台帳!$AQ$57:$AQ$2056,AV$3&amp;"-"&amp;333&amp;"A"))</f>
        <v/>
      </c>
      <c r="AW20" s="562" t="str">
        <f>IF(COUNTA(車両台帳!$C$57:$C$2056)=0,"",COUNTIF(車両台帳!$AQ$57:$AQ$2056,AW$3&amp;"-"&amp;333&amp;"A"))</f>
        <v/>
      </c>
      <c r="AX20" s="562" t="str">
        <f>IF(COUNTA(車両台帳!$C$57:$C$2056)=0,"",COUNTIF(車両台帳!$AQ$57:$AQ$2056,AX$3&amp;"-"&amp;333&amp;"A"))</f>
        <v/>
      </c>
      <c r="AY20" s="562" t="str">
        <f>IF(COUNTA(車両台帳!$C$57:$C$2056)=0,"",COUNTIF(車両台帳!$AQ$57:$AQ$2056,AY$3&amp;"-"&amp;333&amp;"A"))</f>
        <v/>
      </c>
      <c r="AZ20" s="562" t="str">
        <f>IF(COUNTA(車両台帳!$C$57:$C$2056)=0,"",COUNTIF(車両台帳!$AQ$57:$AQ$2056,AZ$3&amp;"-"&amp;333&amp;"A"))</f>
        <v/>
      </c>
      <c r="BA20" s="562" t="str">
        <f>IF(COUNTA(車両台帳!$C$57:$C$2056)=0,"",COUNTIF(車両台帳!$AQ$57:$AQ$2056,BA$3&amp;"-"&amp;333&amp;"A"))</f>
        <v/>
      </c>
      <c r="BB20" s="562" t="str">
        <f>IF(COUNTA(車両台帳!$C$57:$C$2056)=0,"",COUNTIF(車両台帳!$AQ$57:$AQ$2056,BB$3&amp;"-"&amp;333&amp;"A"))</f>
        <v/>
      </c>
      <c r="BC20" s="562" t="str">
        <f>IF(COUNTA(車両台帳!$C$57:$C$2056)=0,"",COUNTIF(車両台帳!$AQ$57:$AQ$2056,BC$3&amp;"-"&amp;333&amp;"A"))</f>
        <v/>
      </c>
      <c r="BD20" s="562" t="str">
        <f>IF(COUNTA(車両台帳!$C$57:$C$2056)=0,"",COUNTIF(車両台帳!$AQ$57:$AQ$2056,BD$3&amp;"-"&amp;333&amp;"A"))</f>
        <v/>
      </c>
      <c r="BE20" s="562" t="str">
        <f>IF(COUNTA(車両台帳!$C$57:$C$2056)=0,"",COUNTIF(車両台帳!$AQ$57:$AQ$2056,BE$3&amp;"-"&amp;333&amp;"A"))</f>
        <v/>
      </c>
      <c r="BF20" s="562" t="str">
        <f>IF(COUNTA(車両台帳!$C$57:$C$2056)=0,"",COUNTIF(車両台帳!$AQ$57:$AQ$2056,BF$3&amp;"-"&amp;333&amp;"A"))</f>
        <v/>
      </c>
      <c r="BG20" s="562" t="str">
        <f>IF(COUNTA(車両台帳!$C$57:$C$2056)=0,"",COUNTIF(車両台帳!$AQ$57:$AQ$2056,BG$3&amp;"-"&amp;333&amp;"A"))</f>
        <v/>
      </c>
      <c r="BH20" s="562" t="str">
        <f>IF(COUNTA(車両台帳!$C$57:$C$2056)=0,"",COUNTIF(車両台帳!$AQ$57:$AQ$2056,BH$3&amp;"-"&amp;333&amp;"A"))</f>
        <v/>
      </c>
      <c r="BI20" s="562" t="str">
        <f>IF(COUNTA(車両台帳!$C$57:$C$2056)=0,"",COUNTIF(車両台帳!$AQ$57:$AQ$2056,BI$3&amp;"-"&amp;333&amp;"A"))</f>
        <v/>
      </c>
      <c r="BJ20" s="562" t="str">
        <f>IF(COUNTA(車両台帳!$C$57:$C$2056)=0,"",COUNTIF(車両台帳!$AQ$57:$AQ$2056,BJ$3&amp;"-"&amp;333&amp;"A"))</f>
        <v/>
      </c>
      <c r="BK20" s="562" t="str">
        <f>IF(COUNTA(車両台帳!$C$57:$C$2056)=0,"",COUNTIF(車両台帳!$AQ$57:$AQ$2056,BK$3&amp;"-"&amp;333&amp;"A"))</f>
        <v/>
      </c>
      <c r="BL20" s="562" t="str">
        <f>IF(COUNTA(車両台帳!$C$57:$C$2056)=0,"",COUNTIF(車両台帳!$AQ$57:$AQ$2056,BL$3&amp;"-"&amp;333&amp;"A"))</f>
        <v/>
      </c>
      <c r="BM20" s="562" t="str">
        <f>IF(COUNTA(車両台帳!$C$57:$C$2056)=0,"",COUNTIF(車両台帳!$AQ$57:$AQ$2056,BM$3&amp;"-"&amp;333&amp;"A"))</f>
        <v/>
      </c>
      <c r="BN20" s="562" t="str">
        <f>IF(COUNTA(車両台帳!$C$57:$C$2056)=0,"",COUNTIF(車両台帳!$AQ$57:$AQ$2056,BN$3&amp;"-"&amp;333&amp;"A"))</f>
        <v/>
      </c>
      <c r="BO20" s="562" t="str">
        <f>IF(COUNTA(車両台帳!$C$57:$C$2056)=0,"",COUNTIF(車両台帳!$AQ$57:$AQ$2056,BO$3&amp;"-"&amp;333&amp;"A"))</f>
        <v/>
      </c>
      <c r="BP20" s="562" t="str">
        <f>IF(COUNTA(車両台帳!$C$57:$C$2056)=0,"",COUNTIF(車両台帳!$AQ$57:$AQ$2056,BP$3&amp;"-"&amp;333&amp;"A"))</f>
        <v/>
      </c>
      <c r="BQ20" s="562" t="str">
        <f>IF(COUNTA(車両台帳!$C$57:$C$2056)=0,"",COUNTIF(車両台帳!$AQ$57:$AQ$2056,BQ$3&amp;"-"&amp;333&amp;"A"))</f>
        <v/>
      </c>
      <c r="BR20" s="562" t="str">
        <f>IF(COUNTA(車両台帳!$C$57:$C$2056)=0,"",COUNTIF(車両台帳!$AQ$57:$AQ$2056,BR$3&amp;"-"&amp;333&amp;"A"))</f>
        <v/>
      </c>
      <c r="BS20" s="562" t="str">
        <f>IF(COUNTA(車両台帳!$C$57:$C$2056)=0,"",COUNTIF(車両台帳!$AQ$57:$AQ$2056,BS$3&amp;"-"&amp;333&amp;"A"))</f>
        <v/>
      </c>
      <c r="BT20" s="562" t="str">
        <f>IF(COUNTA(車両台帳!$C$57:$C$2056)=0,"",COUNTIF(車両台帳!$AQ$57:$AQ$2056,BT$3&amp;"-"&amp;333&amp;"A"))</f>
        <v/>
      </c>
      <c r="BU20" s="562" t="str">
        <f>IF(COUNTA(車両台帳!$C$57:$C$2056)=0,"",COUNTIF(車両台帳!$AQ$57:$AQ$2056,BU$3&amp;"-"&amp;333&amp;"A"))</f>
        <v/>
      </c>
      <c r="BV20" s="562" t="str">
        <f>IF(COUNTA(車両台帳!$C$57:$C$2056)=0,"",COUNTIF(車両台帳!$AQ$57:$AQ$2056,BV$3&amp;"-"&amp;333&amp;"A"))</f>
        <v/>
      </c>
      <c r="BW20" s="562" t="str">
        <f>IF(COUNTA(車両台帳!$C$57:$C$2056)=0,"",COUNTIF(車両台帳!$AQ$57:$AQ$2056,BW$3&amp;"-"&amp;333&amp;"A"))</f>
        <v/>
      </c>
      <c r="BX20" s="562" t="str">
        <f>IF(COUNTA(車両台帳!$C$57:$C$2056)=0,"",COUNTIF(車両台帳!$AQ$57:$AQ$2056,BX$3&amp;"-"&amp;333&amp;"A"))</f>
        <v/>
      </c>
      <c r="BY20" s="562" t="str">
        <f>IF(COUNTA(車両台帳!$C$57:$C$2056)=0,"",COUNTIF(車両台帳!$AQ$57:$AQ$2056,BY$3&amp;"-"&amp;333&amp;"A"))</f>
        <v/>
      </c>
      <c r="BZ20" s="562" t="str">
        <f>IF(COUNTA(車両台帳!$C$57:$C$2056)=0,"",COUNTIF(車両台帳!$AQ$57:$AQ$2056,BZ$3&amp;"-"&amp;333&amp;"A"))</f>
        <v/>
      </c>
      <c r="CA20" s="562" t="str">
        <f>IF(COUNTA(車両台帳!$C$57:$C$2056)=0,"",COUNTIF(車両台帳!$AQ$57:$AQ$2056,CA$3&amp;"-"&amp;333&amp;"A"))</f>
        <v/>
      </c>
      <c r="CB20" s="562" t="str">
        <f>IF(COUNTA(車両台帳!$C$57:$C$2056)=0,"",COUNTIF(車両台帳!$AQ$57:$AQ$2056,CB$3&amp;"-"&amp;333&amp;"A"))</f>
        <v/>
      </c>
      <c r="CC20" s="562" t="str">
        <f>IF(COUNTA(車両台帳!$C$57:$C$2056)=0,"",COUNTIF(車両台帳!$AQ$57:$AQ$2056,CC$3&amp;"-"&amp;333&amp;"A"))</f>
        <v/>
      </c>
      <c r="CD20" s="562" t="str">
        <f>IF(COUNTA(車両台帳!$C$57:$C$2056)=0,"",COUNTIF(車両台帳!$AQ$57:$AQ$2056,CD$3&amp;"-"&amp;333&amp;"A"))</f>
        <v/>
      </c>
      <c r="CE20" s="562" t="str">
        <f>IF(COUNTA(車両台帳!$C$57:$C$2056)=0,"",COUNTIF(車両台帳!$AQ$57:$AQ$2056,CE$3&amp;"-"&amp;333&amp;"A"))</f>
        <v/>
      </c>
      <c r="CF20" s="562" t="str">
        <f>IF(COUNTA(車両台帳!$C$57:$C$2056)=0,"",COUNTIF(車両台帳!$AQ$57:$AQ$2056,CF$3&amp;"-"&amp;333&amp;"A"))</f>
        <v/>
      </c>
      <c r="CG20" s="562" t="str">
        <f>IF(COUNTA(車両台帳!$C$57:$C$2056)=0,"",COUNTIF(車両台帳!$AQ$57:$AQ$2056,CG$3&amp;"-"&amp;333&amp;"A"))</f>
        <v/>
      </c>
      <c r="CH20" s="562" t="str">
        <f>IF(COUNTA(車両台帳!$C$57:$C$2056)=0,"",COUNTIF(車両台帳!$AQ$57:$AQ$2056,CH$3&amp;"-"&amp;333&amp;"A"))</f>
        <v/>
      </c>
      <c r="CI20" s="562" t="str">
        <f>IF(COUNTA(車両台帳!$C$57:$C$2056)=0,"",COUNTIF(車両台帳!$AQ$57:$AQ$2056,CI$3&amp;"-"&amp;333&amp;"A"))</f>
        <v/>
      </c>
      <c r="CJ20" s="562" t="str">
        <f>IF(COUNTA(車両台帳!$C$57:$C$2056)=0,"",COUNTIF(車両台帳!$AQ$57:$AQ$2056,CJ$3&amp;"-"&amp;333&amp;"A"))</f>
        <v/>
      </c>
      <c r="CK20" s="562" t="str">
        <f>IF(COUNTA(車両台帳!$C$57:$C$2056)=0,"",COUNTIF(車両台帳!$AQ$57:$AQ$2056,CK$3&amp;"-"&amp;333&amp;"A"))</f>
        <v/>
      </c>
      <c r="CL20" s="562" t="str">
        <f>IF(COUNTA(車両台帳!$C$57:$C$2056)=0,"",COUNTIF(車両台帳!$AQ$57:$AQ$2056,CL$3&amp;"-"&amp;333&amp;"A"))</f>
        <v/>
      </c>
      <c r="CM20" s="562" t="str">
        <f>IF(COUNTA(車両台帳!$C$57:$C$2056)=0,"",COUNTIF(車両台帳!$AQ$57:$AQ$2056,CM$3&amp;"-"&amp;333&amp;"A"))</f>
        <v/>
      </c>
      <c r="CN20" s="562" t="str">
        <f>IF(COUNTA(車両台帳!$C$57:$C$2056)=0,"",COUNTIF(車両台帳!$AQ$57:$AQ$2056,CN$3&amp;"-"&amp;333&amp;"A"))</f>
        <v/>
      </c>
      <c r="CO20" s="562" t="str">
        <f>IF(COUNTA(車両台帳!$C$57:$C$2056)=0,"",COUNTIF(車両台帳!$AQ$57:$AQ$2056,CO$3&amp;"-"&amp;333&amp;"A"))</f>
        <v/>
      </c>
      <c r="CP20" s="562" t="str">
        <f>IF(COUNTA(車両台帳!$C$57:$C$2056)=0,"",COUNTIF(車両台帳!$AQ$57:$AQ$2056,CP$3&amp;"-"&amp;333&amp;"A"))</f>
        <v/>
      </c>
      <c r="CQ20" s="562" t="str">
        <f>IF(COUNTA(車両台帳!$C$57:$C$2056)=0,"",COUNTIF(車両台帳!$AQ$57:$AQ$2056,CQ$3&amp;"-"&amp;333&amp;"A"))</f>
        <v/>
      </c>
      <c r="CR20" s="562" t="str">
        <f>IF(COUNTA(車両台帳!$C$57:$C$2056)=0,"",COUNTIF(車両台帳!$AQ$57:$AQ$2056,CR$3&amp;"-"&amp;333&amp;"A"))</f>
        <v/>
      </c>
      <c r="CS20" s="562" t="str">
        <f>IF(COUNTA(車両台帳!$C$57:$C$2056)=0,"",COUNTIF(車両台帳!$AQ$57:$AQ$2056,CS$3&amp;"-"&amp;333&amp;"A"))</f>
        <v/>
      </c>
      <c r="CT20" s="562" t="str">
        <f>IF(COUNTA(車両台帳!$C$57:$C$2056)=0,"",COUNTIF(車両台帳!$AQ$57:$AQ$2056,CT$3&amp;"-"&amp;333&amp;"A"))</f>
        <v/>
      </c>
      <c r="CU20" s="562" t="str">
        <f>IF(COUNTA(車両台帳!$C$57:$C$2056)=0,"",COUNTIF(車両台帳!$AQ$57:$AQ$2056,CU$3&amp;"-"&amp;333&amp;"A"))</f>
        <v/>
      </c>
      <c r="CV20" s="562" t="str">
        <f>IF(COUNTA(車両台帳!$C$57:$C$2056)=0,"",COUNTIF(車両台帳!$AQ$57:$AQ$2056,CV$3&amp;"-"&amp;333&amp;"A"))</f>
        <v/>
      </c>
      <c r="CW20" s="562" t="str">
        <f>IF(COUNTA(車両台帳!$C$57:$C$2056)=0,"",COUNTIF(車両台帳!$AQ$57:$AQ$2056,CW$3&amp;"-"&amp;333&amp;"A"))</f>
        <v/>
      </c>
      <c r="CX20" s="562" t="str">
        <f>IF(COUNTA(車両台帳!$C$57:$C$2056)=0,"",COUNTIF(車両台帳!$AQ$57:$AQ$2056,CX$3&amp;"-"&amp;333&amp;"A"))</f>
        <v/>
      </c>
      <c r="CY20" s="562" t="str">
        <f>IF(COUNTA(車両台帳!$C$57:$C$2056)=0,"",COUNTIF(車両台帳!$AQ$57:$AQ$2056,CY$3&amp;"-"&amp;333&amp;"A"))</f>
        <v/>
      </c>
      <c r="CZ20" s="562" t="str">
        <f>IF(COUNTA(車両台帳!$C$57:$C$2056)=0,"",COUNTIF(車両台帳!$AQ$57:$AQ$2056,CZ$3&amp;"-"&amp;333&amp;"A"))</f>
        <v/>
      </c>
      <c r="DA20" s="562" t="str">
        <f>IF(COUNTA(車両台帳!$C$57:$C$2056)=0,"",COUNTIF(車両台帳!$AQ$57:$AQ$2056,DA$3&amp;"-"&amp;333&amp;"A"))</f>
        <v/>
      </c>
      <c r="DB20" s="562" t="str">
        <f>IF(COUNTA(車両台帳!$C$57:$C$2056)=0,"",COUNTIF(車両台帳!$AQ$57:$AQ$2056,DB$3&amp;"-"&amp;333&amp;"A"))</f>
        <v/>
      </c>
      <c r="DC20" s="562" t="str">
        <f>IF(COUNTA(車両台帳!$C$57:$C$2056)=0,"",COUNTIF(車両台帳!$AQ$57:$AQ$2056,DC$3&amp;"-"&amp;333&amp;"A"))</f>
        <v/>
      </c>
      <c r="DD20" s="562" t="str">
        <f>IF(COUNTA(車両台帳!$C$57:$C$2056)=0,"",COUNTIF(車両台帳!$AQ$57:$AQ$2056,DD$3&amp;"-"&amp;333&amp;"A"))</f>
        <v/>
      </c>
      <c r="DE20" s="562" t="str">
        <f>IF(COUNTA(車両台帳!$C$57:$C$2056)=0,"",COUNTIF(車両台帳!$AQ$57:$AQ$2056,DE$3&amp;"-"&amp;333&amp;"A"))</f>
        <v/>
      </c>
      <c r="DF20" s="562" t="str">
        <f>IF(COUNTA(車両台帳!$C$57:$C$2056)=0,"",COUNTIF(車両台帳!$AQ$57:$AQ$2056,DF$3&amp;"-"&amp;333&amp;"A"))</f>
        <v/>
      </c>
      <c r="DG20" s="562" t="str">
        <f>IF(COUNTA(車両台帳!$C$57:$C$2056)=0,"",COUNTIF(車両台帳!$AQ$57:$AQ$2056,DG$3&amp;"-"&amp;333&amp;"A"))</f>
        <v/>
      </c>
      <c r="DH20" s="562" t="str">
        <f>IF(COUNTA(車両台帳!$C$57:$C$2056)=0,"",COUNTIF(車両台帳!$AQ$57:$AQ$2056,DH$3&amp;"-"&amp;333&amp;"A"))</f>
        <v/>
      </c>
      <c r="DI20" s="562" t="str">
        <f>IF(COUNTA(車両台帳!$C$57:$C$2056)=0,"",COUNTIF(車両台帳!$AQ$57:$AQ$2056,DI$3&amp;"-"&amp;333&amp;"A"))</f>
        <v/>
      </c>
      <c r="DJ20" s="562" t="str">
        <f>IF(COUNTA(車両台帳!$C$57:$C$2056)=0,"",COUNTIF(車両台帳!$AQ$57:$AQ$2056,DJ$3&amp;"-"&amp;333&amp;"A"))</f>
        <v/>
      </c>
      <c r="DK20" s="562" t="str">
        <f>IF(COUNTA(車両台帳!$C$57:$C$2056)=0,"",COUNTIF(車両台帳!$AQ$57:$AQ$2056,DK$3&amp;"-"&amp;333&amp;"A"))</f>
        <v/>
      </c>
      <c r="DL20" s="562" t="str">
        <f>IF(COUNTA(車両台帳!$C$57:$C$2056)=0,"",COUNTIF(車両台帳!$AQ$57:$AQ$2056,DL$3&amp;"-"&amp;333&amp;"A"))</f>
        <v/>
      </c>
      <c r="DM20" s="562" t="str">
        <f>IF(COUNTA(車両台帳!$C$57:$C$2056)=0,"",COUNTIF(車両台帳!$AQ$57:$AQ$2056,DM$3&amp;"-"&amp;333&amp;"A"))</f>
        <v/>
      </c>
      <c r="DN20" s="562" t="str">
        <f>IF(COUNTA(車両台帳!$C$57:$C$2056)=0,"",COUNTIF(車両台帳!$AQ$57:$AQ$2056,DN$3&amp;"-"&amp;333&amp;"A"))</f>
        <v/>
      </c>
      <c r="DO20" s="562" t="str">
        <f>IF(COUNTA(車両台帳!$C$57:$C$2056)=0,"",COUNTIF(車両台帳!$AQ$57:$AQ$2056,DO$3&amp;"-"&amp;333&amp;"A"))</f>
        <v/>
      </c>
      <c r="DP20" s="562" t="str">
        <f>IF(COUNTA(車両台帳!$C$57:$C$2056)=0,"",COUNTIF(車両台帳!$AQ$57:$AQ$2056,DP$3&amp;"-"&amp;333&amp;"A"))</f>
        <v/>
      </c>
      <c r="DQ20" s="562" t="str">
        <f>IF(COUNTA(車両台帳!$C$57:$C$2056)=0,"",COUNTIF(車両台帳!$AQ$57:$AQ$2056,DQ$3&amp;"-"&amp;333&amp;"A"))</f>
        <v/>
      </c>
      <c r="DR20" s="562" t="str">
        <f>IF(COUNTA(車両台帳!$C$57:$C$2056)=0,"",COUNTIF(車両台帳!$AQ$57:$AQ$2056,DR$3&amp;"-"&amp;333&amp;"A"))</f>
        <v/>
      </c>
      <c r="DS20" s="562" t="str">
        <f>IF(COUNTA(車両台帳!$C$57:$C$2056)=0,"",COUNTIF(車両台帳!$AQ$57:$AQ$2056,DS$3&amp;"-"&amp;333&amp;"A"))</f>
        <v/>
      </c>
      <c r="DT20" s="562" t="str">
        <f>IF(COUNTA(車両台帳!$C$57:$C$2056)=0,"",COUNTIF(車両台帳!$AQ$57:$AQ$2056,DT$3&amp;"-"&amp;333&amp;"A"))</f>
        <v/>
      </c>
      <c r="DU20" s="562" t="str">
        <f>IF(COUNTA(車両台帳!$C$57:$C$2056)=0,"",COUNTIF(車両台帳!$AQ$57:$AQ$2056,DU$3&amp;"-"&amp;333&amp;"A"))</f>
        <v/>
      </c>
      <c r="DV20" s="562" t="str">
        <f>IF(COUNTA(車両台帳!$C$57:$C$2056)=0,"",COUNTIF(車両台帳!$AQ$57:$AQ$2056,DV$3&amp;"-"&amp;333&amp;"A"))</f>
        <v/>
      </c>
      <c r="DW20" s="562" t="str">
        <f>IF(COUNTA(車両台帳!$C$57:$C$2056)=0,"",COUNTIF(車両台帳!$AQ$57:$AQ$2056,DW$3&amp;"-"&amp;333&amp;"A"))</f>
        <v/>
      </c>
      <c r="DX20" s="562" t="str">
        <f>IF(COUNTA(車両台帳!$C$57:$C$2056)=0,"",COUNTIF(車両台帳!$AQ$57:$AQ$2056,DX$3&amp;"-"&amp;333&amp;"A"))</f>
        <v/>
      </c>
      <c r="DY20" s="562" t="str">
        <f>IF(COUNTA(車両台帳!$C$57:$C$2056)=0,"",COUNTIF(車両台帳!$AQ$57:$AQ$2056,DY$3&amp;"-"&amp;333&amp;"A"))</f>
        <v/>
      </c>
      <c r="DZ20" s="562" t="str">
        <f>IF(COUNTA(車両台帳!$C$57:$C$2056)=0,"",COUNTIF(車両台帳!$AQ$57:$AQ$2056,DZ$3&amp;"-"&amp;333&amp;"A"))</f>
        <v/>
      </c>
      <c r="EA20" s="562" t="str">
        <f>IF(COUNTA(車両台帳!$C$57:$C$2056)=0,"",COUNTIF(車両台帳!$AQ$57:$AQ$2056,EA$3&amp;"-"&amp;333&amp;"A"))</f>
        <v/>
      </c>
      <c r="EB20" s="562" t="str">
        <f>IF(COUNTA(車両台帳!$C$57:$C$2056)=0,"",COUNTIF(車両台帳!$AQ$57:$AQ$2056,EB$3&amp;"-"&amp;333&amp;"A"))</f>
        <v/>
      </c>
      <c r="EC20" s="562" t="str">
        <f>IF(COUNTA(車両台帳!$C$57:$C$2056)=0,"",COUNTIF(車両台帳!$AQ$57:$AQ$2056,EC$3&amp;"-"&amp;333&amp;"A"))</f>
        <v/>
      </c>
      <c r="ED20" s="562" t="str">
        <f>IF(COUNTA(車両台帳!$C$57:$C$2056)=0,"",COUNTIF(車両台帳!$AQ$57:$AQ$2056,ED$3&amp;"-"&amp;333&amp;"A"))</f>
        <v/>
      </c>
      <c r="EE20" s="562" t="str">
        <f>IF(COUNTA(車両台帳!$C$57:$C$2056)=0,"",COUNTIF(車両台帳!$AQ$57:$AQ$2056,EE$3&amp;"-"&amp;333&amp;"A"))</f>
        <v/>
      </c>
      <c r="EF20" s="562" t="str">
        <f>IF(COUNTA(車両台帳!$C$57:$C$2056)=0,"",COUNTIF(車両台帳!$AQ$57:$AQ$2056,EF$3&amp;"-"&amp;333&amp;"A"))</f>
        <v/>
      </c>
      <c r="EG20" s="562" t="str">
        <f>IF(COUNTA(車両台帳!$C$57:$C$2056)=0,"",COUNTIF(車両台帳!$AQ$57:$AQ$2056,EG$3&amp;"-"&amp;333&amp;"A"))</f>
        <v/>
      </c>
      <c r="EH20" s="562" t="str">
        <f>IF(COUNTA(車両台帳!$C$57:$C$2056)=0,"",COUNTIF(車両台帳!$AQ$57:$AQ$2056,EH$3&amp;"-"&amp;333&amp;"A"))</f>
        <v/>
      </c>
      <c r="EI20" s="562" t="str">
        <f>IF(COUNTA(車両台帳!$C$57:$C$2056)=0,"",COUNTIF(車両台帳!$AQ$57:$AQ$2056,EI$3&amp;"-"&amp;333&amp;"A"))</f>
        <v/>
      </c>
      <c r="EJ20" s="562" t="str">
        <f>IF(COUNTA(車両台帳!$C$57:$C$2056)=0,"",COUNTIF(車両台帳!$AQ$57:$AQ$2056,EJ$3&amp;"-"&amp;333&amp;"A"))</f>
        <v/>
      </c>
      <c r="EK20" s="562" t="str">
        <f>IF(COUNTA(車両台帳!$C$57:$C$2056)=0,"",COUNTIF(車両台帳!$AQ$57:$AQ$2056,EK$3&amp;"-"&amp;333&amp;"A"))</f>
        <v/>
      </c>
      <c r="EL20" s="562" t="str">
        <f>IF(COUNTA(車両台帳!$C$57:$C$2056)=0,"",COUNTIF(車両台帳!$AQ$57:$AQ$2056,EL$3&amp;"-"&amp;333&amp;"A"))</f>
        <v/>
      </c>
      <c r="EM20" s="562" t="str">
        <f>IF(COUNTA(車両台帳!$C$57:$C$2056)=0,"",COUNTIF(車両台帳!$AQ$57:$AQ$2056,EM$3&amp;"-"&amp;333&amp;"A"))</f>
        <v/>
      </c>
      <c r="EN20" s="562" t="str">
        <f>IF(COUNTA(車両台帳!$C$57:$C$2056)=0,"",COUNTIF(車両台帳!$AQ$57:$AQ$2056,EN$3&amp;"-"&amp;333&amp;"A"))</f>
        <v/>
      </c>
      <c r="EO20" s="562" t="str">
        <f>IF(COUNTA(車両台帳!$C$57:$C$2056)=0,"",COUNTIF(車両台帳!$AQ$57:$AQ$2056,EO$3&amp;"-"&amp;333&amp;"A"))</f>
        <v/>
      </c>
      <c r="EP20" s="562" t="str">
        <f>IF(COUNTA(車両台帳!$C$57:$C$2056)=0,"",COUNTIF(車両台帳!$AQ$57:$AQ$2056,EP$3&amp;"-"&amp;333&amp;"A"))</f>
        <v/>
      </c>
      <c r="EQ20" s="562" t="str">
        <f>IF(COUNTA(車両台帳!$C$57:$C$2056)=0,"",COUNTIF(車両台帳!$AQ$57:$AQ$2056,EQ$3&amp;"-"&amp;333&amp;"A"))</f>
        <v/>
      </c>
      <c r="ER20" s="562" t="str">
        <f>IF(COUNTA(車両台帳!$C$57:$C$2056)=0,"",COUNTIF(車両台帳!$AQ$57:$AQ$2056,ER$3&amp;"-"&amp;333&amp;"A"))</f>
        <v/>
      </c>
      <c r="ES20" s="562" t="str">
        <f>IF(COUNTA(車両台帳!$C$57:$C$2056)=0,"",COUNTIF(車両台帳!$AQ$57:$AQ$2056,ES$3&amp;"-"&amp;333&amp;"A"))</f>
        <v/>
      </c>
      <c r="ET20" s="562" t="str">
        <f>IF(COUNTA(車両台帳!$C$57:$C$2056)=0,"",COUNTIF(車両台帳!$AQ$57:$AQ$2056,ET$3&amp;"-"&amp;333&amp;"A"))</f>
        <v/>
      </c>
      <c r="EU20" s="562" t="str">
        <f>IF(COUNTA(車両台帳!$C$57:$C$2056)=0,"",COUNTIF(車両台帳!$AQ$57:$AQ$2056,EU$3&amp;"-"&amp;333&amp;"A"))</f>
        <v/>
      </c>
      <c r="EV20" s="562" t="str">
        <f>IF(COUNTA(車両台帳!$C$57:$C$2056)=0,"",COUNTIF(車両台帳!$AQ$57:$AQ$2056,EV$3&amp;"-"&amp;333&amp;"A"))</f>
        <v/>
      </c>
      <c r="EW20" s="562" t="str">
        <f>IF(COUNTA(車両台帳!$C$57:$C$2056)=0,"",COUNTIF(車両台帳!$AQ$57:$AQ$2056,EW$3&amp;"-"&amp;333&amp;"A"))</f>
        <v/>
      </c>
      <c r="EX20" s="562" t="str">
        <f>IF(COUNTA(車両台帳!$C$57:$C$2056)=0,"",COUNTIF(車両台帳!$AQ$57:$AQ$2056,EX$3&amp;"-"&amp;333&amp;"A"))</f>
        <v/>
      </c>
      <c r="EY20" s="562" t="str">
        <f>IF(COUNTA(車両台帳!$C$57:$C$2056)=0,"",COUNTIF(車両台帳!$AQ$57:$AQ$2056,EY$3&amp;"-"&amp;333&amp;"A"))</f>
        <v/>
      </c>
      <c r="EZ20" s="562" t="str">
        <f>IF(COUNTA(車両台帳!$C$57:$C$2056)=0,"",COUNTIF(車両台帳!$AQ$57:$AQ$2056,EZ$3&amp;"-"&amp;333&amp;"A"))</f>
        <v/>
      </c>
      <c r="FA20" s="562" t="str">
        <f>IF(COUNTA(車両台帳!$C$57:$C$2056)=0,"",COUNTIF(車両台帳!$AQ$57:$AQ$2056,FA$3&amp;"-"&amp;333&amp;"A"))</f>
        <v/>
      </c>
      <c r="FB20" s="562" t="str">
        <f>IF(COUNTA(車両台帳!$C$57:$C$2056)=0,"",COUNTIF(車両台帳!$AQ$57:$AQ$2056,FB$3&amp;"-"&amp;333&amp;"A"))</f>
        <v/>
      </c>
      <c r="FC20" s="562" t="str">
        <f>IF(COUNTA(車両台帳!$C$57:$C$2056)=0,"",COUNTIF(車両台帳!$AQ$57:$AQ$2056,FC$3&amp;"-"&amp;333&amp;"A"))</f>
        <v/>
      </c>
      <c r="FD20" s="562" t="str">
        <f>IF(COUNTA(車両台帳!$C$57:$C$2056)=0,"",COUNTIF(車両台帳!$AQ$57:$AQ$2056,FD$3&amp;"-"&amp;333&amp;"A"))</f>
        <v/>
      </c>
      <c r="FE20" s="562" t="str">
        <f>IF(COUNTA(車両台帳!$C$57:$C$2056)=0,"",COUNTIF(車両台帳!$AQ$57:$AQ$2056,FE$3&amp;"-"&amp;333&amp;"A"))</f>
        <v/>
      </c>
      <c r="FF20" s="562" t="str">
        <f>IF(COUNTA(車両台帳!$C$57:$C$2056)=0,"",COUNTIF(車両台帳!$AQ$57:$AQ$2056,FF$3&amp;"-"&amp;333&amp;"A"))</f>
        <v/>
      </c>
      <c r="FG20" s="562" t="str">
        <f>IF(COUNTA(車両台帳!$C$57:$C$2056)=0,"",COUNTIF(車両台帳!$AQ$57:$AQ$2056,FG$3&amp;"-"&amp;333&amp;"A"))</f>
        <v/>
      </c>
      <c r="FH20" s="562" t="str">
        <f>IF(COUNTA(車両台帳!$C$57:$C$2056)=0,"",COUNTIF(車両台帳!$AQ$57:$AQ$2056,FH$3&amp;"-"&amp;333&amp;"A"))</f>
        <v/>
      </c>
      <c r="FI20" s="562" t="str">
        <f>IF(COUNTA(車両台帳!$C$57:$C$2056)=0,"",COUNTIF(車両台帳!$AQ$57:$AQ$2056,FI$3&amp;"-"&amp;333&amp;"A"))</f>
        <v/>
      </c>
      <c r="FJ20" s="562" t="str">
        <f>IF(COUNTA(車両台帳!$C$57:$C$2056)=0,"",COUNTIF(車両台帳!$AQ$57:$AQ$2056,FJ$3&amp;"-"&amp;333&amp;"A"))</f>
        <v/>
      </c>
      <c r="FK20" s="562" t="str">
        <f>IF(COUNTA(車両台帳!$C$57:$C$2056)=0,"",COUNTIF(車両台帳!$AQ$57:$AQ$2056,FK$3&amp;"-"&amp;333&amp;"A"))</f>
        <v/>
      </c>
      <c r="FL20" s="562" t="str">
        <f>IF(COUNTA(車両台帳!$C$57:$C$2056)=0,"",COUNTIF(車両台帳!$AQ$57:$AQ$2056,FL$3&amp;"-"&amp;333&amp;"A"))</f>
        <v/>
      </c>
      <c r="FM20" s="562" t="str">
        <f>IF(COUNTA(車両台帳!$C$57:$C$2056)=0,"",COUNTIF(車両台帳!$AQ$57:$AQ$2056,FM$3&amp;"-"&amp;333&amp;"A"))</f>
        <v/>
      </c>
      <c r="FN20" s="562" t="str">
        <f>IF(COUNTA(車両台帳!$C$57:$C$2056)=0,"",COUNTIF(車両台帳!$AQ$57:$AQ$2056,FN$3&amp;"-"&amp;333&amp;"A"))</f>
        <v/>
      </c>
      <c r="FO20" s="562" t="str">
        <f>IF(COUNTA(車両台帳!$C$57:$C$2056)=0,"",COUNTIF(車両台帳!$AQ$57:$AQ$2056,FO$3&amp;"-"&amp;333&amp;"A"))</f>
        <v/>
      </c>
      <c r="FP20" s="562" t="str">
        <f>IF(COUNTA(車両台帳!$C$57:$C$2056)=0,"",COUNTIF(車両台帳!$AQ$57:$AQ$2056,FP$3&amp;"-"&amp;333&amp;"A"))</f>
        <v/>
      </c>
      <c r="FQ20" s="562" t="str">
        <f>IF(COUNTA(車両台帳!$C$57:$C$2056)=0,"",COUNTIF(車両台帳!$AQ$57:$AQ$2056,FQ$3&amp;"-"&amp;333&amp;"A"))</f>
        <v/>
      </c>
      <c r="FR20" s="562" t="str">
        <f>IF(COUNTA(車両台帳!$C$57:$C$2056)=0,"",COUNTIF(車両台帳!$AQ$57:$AQ$2056,FR$3&amp;"-"&amp;333&amp;"A"))</f>
        <v/>
      </c>
      <c r="FS20" s="562" t="str">
        <f>IF(COUNTA(車両台帳!$C$57:$C$2056)=0,"",COUNTIF(車両台帳!$AQ$57:$AQ$2056,FS$3&amp;"-"&amp;333&amp;"A"))</f>
        <v/>
      </c>
      <c r="FT20" s="562" t="str">
        <f>IF(COUNTA(車両台帳!$C$57:$C$2056)=0,"",COUNTIF(車両台帳!$AQ$57:$AQ$2056,FT$3&amp;"-"&amp;333&amp;"A"))</f>
        <v/>
      </c>
      <c r="FU20" s="562" t="str">
        <f>IF(COUNTA(車両台帳!$C$57:$C$2056)=0,"",COUNTIF(車両台帳!$AQ$57:$AQ$2056,FU$3&amp;"-"&amp;333&amp;"A"))</f>
        <v/>
      </c>
      <c r="FV20" s="562" t="str">
        <f>IF(COUNTA(車両台帳!$C$57:$C$2056)=0,"",COUNTIF(車両台帳!$AQ$57:$AQ$2056,FV$3&amp;"-"&amp;333&amp;"A"))</f>
        <v/>
      </c>
      <c r="FW20" s="562" t="str">
        <f>IF(COUNTA(車両台帳!$C$57:$C$2056)=0,"",COUNTIF(車両台帳!$AQ$57:$AQ$2056,FW$3&amp;"-"&amp;333&amp;"A"))</f>
        <v/>
      </c>
      <c r="FX20" s="562" t="str">
        <f>IF(COUNTA(車両台帳!$C$57:$C$2056)=0,"",COUNTIF(車両台帳!$AQ$57:$AQ$2056,FX$3&amp;"-"&amp;333&amp;"A"))</f>
        <v/>
      </c>
      <c r="FY20" s="562" t="str">
        <f>IF(COUNTA(車両台帳!$C$57:$C$2056)=0,"",COUNTIF(車両台帳!$AQ$57:$AQ$2056,FY$3&amp;"-"&amp;333&amp;"A"))</f>
        <v/>
      </c>
      <c r="FZ20" s="562" t="str">
        <f>IF(COUNTA(車両台帳!$C$57:$C$2056)=0,"",COUNTIF(車両台帳!$AQ$57:$AQ$2056,FZ$3&amp;"-"&amp;333&amp;"A"))</f>
        <v/>
      </c>
      <c r="GA20" s="562" t="str">
        <f>IF(COUNTA(車両台帳!$C$57:$C$2056)=0,"",COUNTIF(車両台帳!$AQ$57:$AQ$2056,GA$3&amp;"-"&amp;333&amp;"A"))</f>
        <v/>
      </c>
      <c r="GB20" s="562" t="str">
        <f>IF(COUNTA(車両台帳!$C$57:$C$2056)=0,"",COUNTIF(車両台帳!$AQ$57:$AQ$2056,GB$3&amp;"-"&amp;333&amp;"A"))</f>
        <v/>
      </c>
      <c r="GC20" s="562" t="str">
        <f>IF(COUNTA(車両台帳!$C$57:$C$2056)=0,"",COUNTIF(車両台帳!$AQ$57:$AQ$2056,GC$3&amp;"-"&amp;333&amp;"A"))</f>
        <v/>
      </c>
      <c r="GD20" s="562" t="str">
        <f>IF(COUNTA(車両台帳!$C$57:$C$2056)=0,"",COUNTIF(車両台帳!$AQ$57:$AQ$2056,GD$3&amp;"-"&amp;333&amp;"A"))</f>
        <v/>
      </c>
      <c r="GE20" s="562" t="str">
        <f>IF(COUNTA(車両台帳!$C$57:$C$2056)=0,"",COUNTIF(車両台帳!$AQ$57:$AQ$2056,GE$3&amp;"-"&amp;333&amp;"A"))</f>
        <v/>
      </c>
      <c r="GF20" s="562" t="str">
        <f>IF(COUNTA(車両台帳!$C$57:$C$2056)=0,"",COUNTIF(車両台帳!$AQ$57:$AQ$2056,GF$3&amp;"-"&amp;333&amp;"A"))</f>
        <v/>
      </c>
      <c r="GG20" s="562" t="str">
        <f>IF(COUNTA(車両台帳!$C$57:$C$2056)=0,"",COUNTIF(車両台帳!$AQ$57:$AQ$2056,GG$3&amp;"-"&amp;333&amp;"A"))</f>
        <v/>
      </c>
      <c r="GH20" s="562" t="str">
        <f>IF(COUNTA(車両台帳!$C$57:$C$2056)=0,"",COUNTIF(車両台帳!$AQ$57:$AQ$2056,GH$3&amp;"-"&amp;333&amp;"A"))</f>
        <v/>
      </c>
      <c r="GI20" s="562" t="str">
        <f>IF(COUNTA(車両台帳!$C$57:$C$2056)=0,"",COUNTIF(車両台帳!$AQ$57:$AQ$2056,GI$3&amp;"-"&amp;333&amp;"A"))</f>
        <v/>
      </c>
      <c r="GJ20" s="562" t="str">
        <f>IF(COUNTA(車両台帳!$C$57:$C$2056)=0,"",COUNTIF(車両台帳!$AQ$57:$AQ$2056,GJ$3&amp;"-"&amp;333&amp;"A"))</f>
        <v/>
      </c>
      <c r="GK20" s="562" t="str">
        <f>IF(COUNTA(車両台帳!$C$57:$C$2056)=0,"",COUNTIF(車両台帳!$AQ$57:$AQ$2056,GK$3&amp;"-"&amp;333&amp;"A"))</f>
        <v/>
      </c>
      <c r="GL20" s="562" t="str">
        <f>IF(COUNTA(車両台帳!$C$57:$C$2056)=0,"",COUNTIF(車両台帳!$AQ$57:$AQ$2056,GL$3&amp;"-"&amp;333&amp;"A"))</f>
        <v/>
      </c>
      <c r="GM20" s="562" t="str">
        <f>IF(COUNTA(車両台帳!$C$57:$C$2056)=0,"",COUNTIF(車両台帳!$AQ$57:$AQ$2056,GM$3&amp;"-"&amp;333&amp;"A"))</f>
        <v/>
      </c>
      <c r="GN20" s="562" t="str">
        <f>IF(COUNTA(車両台帳!$C$57:$C$2056)=0,"",COUNTIF(車両台帳!$AQ$57:$AQ$2056,GN$3&amp;"-"&amp;333&amp;"A"))</f>
        <v/>
      </c>
      <c r="GO20" s="562" t="str">
        <f>IF(COUNTA(車両台帳!$C$57:$C$2056)=0,"",COUNTIF(車両台帳!$AQ$57:$AQ$2056,GO$3&amp;"-"&amp;333&amp;"A"))</f>
        <v/>
      </c>
      <c r="GP20" s="562" t="str">
        <f>IF(COUNTA(車両台帳!$C$57:$C$2056)=0,"",COUNTIF(車両台帳!$AQ$57:$AQ$2056,GP$3&amp;"-"&amp;333&amp;"A"))</f>
        <v/>
      </c>
      <c r="GQ20" s="562" t="str">
        <f>IF(COUNTA(車両台帳!$C$57:$C$2056)=0,"",COUNTIF(車両台帳!$AQ$57:$AQ$2056,GQ$3&amp;"-"&amp;333&amp;"A"))</f>
        <v/>
      </c>
      <c r="GR20" s="562" t="str">
        <f>IF(COUNTA(車両台帳!$C$57:$C$2056)=0,"",COUNTIF(車両台帳!$AQ$57:$AQ$2056,GR$3&amp;"-"&amp;333&amp;"A"))</f>
        <v/>
      </c>
      <c r="GS20" s="562" t="str">
        <f>IF(COUNTA(車両台帳!$C$57:$C$2056)=0,"",COUNTIF(車両台帳!$AQ$57:$AQ$2056,GS$3&amp;"-"&amp;333&amp;"A"))</f>
        <v/>
      </c>
      <c r="GT20" s="562" t="str">
        <f>IF(COUNTA(車両台帳!$C$57:$C$2056)=0,"",COUNTIF(車両台帳!$AQ$57:$AQ$2056,GT$3&amp;"-"&amp;333&amp;"A"))</f>
        <v/>
      </c>
      <c r="GU20" s="563" t="str">
        <f>IF(COUNTA(車両台帳!$C$57:$C$2056)=0,"",COUNTIF(車両台帳!$AQ$57:$AQ$2056,GU$3&amp;"-"&amp;333&amp;"A"))</f>
        <v/>
      </c>
    </row>
    <row r="21" spans="1:203" s="7" customFormat="1" ht="29.25" customHeight="1" thickBot="1">
      <c r="A21" s="1089"/>
      <c r="B21" s="552" t="s">
        <v>37</v>
      </c>
      <c r="C21" s="564" t="str">
        <f>IF(COUNTA(車両台帳!$C$57:$C$2056)=0,"",SUM(D21:GU21))</f>
        <v/>
      </c>
      <c r="D21" s="565" t="str">
        <f>IF(COUNTA(車両台帳!$C$57:$C$2056)=0,"",COUNTIF(車両台帳!$AQ$57:$AQ$2056,D$3&amp;"-"&amp;334&amp;"A")+COUNTIF(車両台帳!$AQ$57:$AQ$2056,D$3&amp;"-"&amp;335&amp;"A"))</f>
        <v/>
      </c>
      <c r="E21" s="565" t="str">
        <f>IF(COUNTA(車両台帳!$C$57:$C$2056)=0,"",COUNTIF(車両台帳!$AQ$57:$AQ$2056,E$3&amp;"-"&amp;334&amp;"A")+COUNTIF(車両台帳!$AQ$57:$AQ$2056,E$3&amp;"-"&amp;335&amp;"A"))</f>
        <v/>
      </c>
      <c r="F21" s="565" t="str">
        <f>IF(COUNTA(車両台帳!$C$57:$C$2056)=0,"",COUNTIF(車両台帳!$AQ$57:$AQ$2056,F$3&amp;"-"&amp;334&amp;"A")+COUNTIF(車両台帳!$AQ$57:$AQ$2056,F$3&amp;"-"&amp;335&amp;"A"))</f>
        <v/>
      </c>
      <c r="G21" s="565" t="str">
        <f>IF(COUNTA(車両台帳!$C$57:$C$2056)=0,"",COUNTIF(車両台帳!$AQ$57:$AQ$2056,G$3&amp;"-"&amp;334&amp;"A")+COUNTIF(車両台帳!$AQ$57:$AQ$2056,G$3&amp;"-"&amp;335&amp;"A"))</f>
        <v/>
      </c>
      <c r="H21" s="565" t="str">
        <f>IF(COUNTA(車両台帳!$C$57:$C$2056)=0,"",COUNTIF(車両台帳!$AQ$57:$AQ$2056,H$3&amp;"-"&amp;334&amp;"A")+COUNTIF(車両台帳!$AQ$57:$AQ$2056,H$3&amp;"-"&amp;335&amp;"A"))</f>
        <v/>
      </c>
      <c r="I21" s="565" t="str">
        <f>IF(COUNTA(車両台帳!$C$57:$C$2056)=0,"",COUNTIF(車両台帳!$AQ$57:$AQ$2056,I$3&amp;"-"&amp;334&amp;"A")+COUNTIF(車両台帳!$AQ$57:$AQ$2056,I$3&amp;"-"&amp;335&amp;"A"))</f>
        <v/>
      </c>
      <c r="J21" s="565" t="str">
        <f>IF(COUNTA(車両台帳!$C$57:$C$2056)=0,"",COUNTIF(車両台帳!$AQ$57:$AQ$2056,J$3&amp;"-"&amp;334&amp;"A")+COUNTIF(車両台帳!$AQ$57:$AQ$2056,J$3&amp;"-"&amp;335&amp;"A"))</f>
        <v/>
      </c>
      <c r="K21" s="565" t="str">
        <f>IF(COUNTA(車両台帳!$C$57:$C$2056)=0,"",COUNTIF(車両台帳!$AQ$57:$AQ$2056,K$3&amp;"-"&amp;334&amp;"A")+COUNTIF(車両台帳!$AQ$57:$AQ$2056,K$3&amp;"-"&amp;335&amp;"A"))</f>
        <v/>
      </c>
      <c r="L21" s="565" t="str">
        <f>IF(COUNTA(車両台帳!$C$57:$C$2056)=0,"",COUNTIF(車両台帳!$AQ$57:$AQ$2056,L$3&amp;"-"&amp;334&amp;"A")+COUNTIF(車両台帳!$AQ$57:$AQ$2056,L$3&amp;"-"&amp;335&amp;"A"))</f>
        <v/>
      </c>
      <c r="M21" s="565" t="str">
        <f>IF(COUNTA(車両台帳!$C$57:$C$2056)=0,"",COUNTIF(車両台帳!$AQ$57:$AQ$2056,M$3&amp;"-"&amp;334&amp;"A")+COUNTIF(車両台帳!$AQ$57:$AQ$2056,M$3&amp;"-"&amp;335&amp;"A"))</f>
        <v/>
      </c>
      <c r="N21" s="565" t="str">
        <f>IF(COUNTA(車両台帳!$C$57:$C$2056)=0,"",COUNTIF(車両台帳!$AQ$57:$AQ$2056,N$3&amp;"-"&amp;334&amp;"A")+COUNTIF(車両台帳!$AQ$57:$AQ$2056,N$3&amp;"-"&amp;335&amp;"A"))</f>
        <v/>
      </c>
      <c r="O21" s="565" t="str">
        <f>IF(COUNTA(車両台帳!$C$57:$C$2056)=0,"",COUNTIF(車両台帳!$AQ$57:$AQ$2056,O$3&amp;"-"&amp;334&amp;"A")+COUNTIF(車両台帳!$AQ$57:$AQ$2056,O$3&amp;"-"&amp;335&amp;"A"))</f>
        <v/>
      </c>
      <c r="P21" s="565" t="str">
        <f>IF(COUNTA(車両台帳!$C$57:$C$2056)=0,"",COUNTIF(車両台帳!$AQ$57:$AQ$2056,P$3&amp;"-"&amp;334&amp;"A")+COUNTIF(車両台帳!$AQ$57:$AQ$2056,P$3&amp;"-"&amp;335&amp;"A"))</f>
        <v/>
      </c>
      <c r="Q21" s="565" t="str">
        <f>IF(COUNTA(車両台帳!$C$57:$C$2056)=0,"",COUNTIF(車両台帳!$AQ$57:$AQ$2056,Q$3&amp;"-"&amp;334&amp;"A")+COUNTIF(車両台帳!$AQ$57:$AQ$2056,Q$3&amp;"-"&amp;335&amp;"A"))</f>
        <v/>
      </c>
      <c r="R21" s="565" t="str">
        <f>IF(COUNTA(車両台帳!$C$57:$C$2056)=0,"",COUNTIF(車両台帳!$AQ$57:$AQ$2056,R$3&amp;"-"&amp;334&amp;"A")+COUNTIF(車両台帳!$AQ$57:$AQ$2056,R$3&amp;"-"&amp;335&amp;"A"))</f>
        <v/>
      </c>
      <c r="S21" s="565" t="str">
        <f>IF(COUNTA(車両台帳!$C$57:$C$2056)=0,"",COUNTIF(車両台帳!$AQ$57:$AQ$2056,S$3&amp;"-"&amp;334&amp;"A")+COUNTIF(車両台帳!$AQ$57:$AQ$2056,S$3&amp;"-"&amp;335&amp;"A"))</f>
        <v/>
      </c>
      <c r="T21" s="565" t="str">
        <f>IF(COUNTA(車両台帳!$C$57:$C$2056)=0,"",COUNTIF(車両台帳!$AQ$57:$AQ$2056,T$3&amp;"-"&amp;334&amp;"A")+COUNTIF(車両台帳!$AQ$57:$AQ$2056,T$3&amp;"-"&amp;335&amp;"A"))</f>
        <v/>
      </c>
      <c r="U21" s="565" t="str">
        <f>IF(COUNTA(車両台帳!$C$57:$C$2056)=0,"",COUNTIF(車両台帳!$AQ$57:$AQ$2056,U$3&amp;"-"&amp;334&amp;"A")+COUNTIF(車両台帳!$AQ$57:$AQ$2056,U$3&amp;"-"&amp;335&amp;"A"))</f>
        <v/>
      </c>
      <c r="V21" s="565" t="str">
        <f>IF(COUNTA(車両台帳!$C$57:$C$2056)=0,"",COUNTIF(車両台帳!$AQ$57:$AQ$2056,V$3&amp;"-"&amp;334&amp;"A")+COUNTIF(車両台帳!$AQ$57:$AQ$2056,V$3&amp;"-"&amp;335&amp;"A"))</f>
        <v/>
      </c>
      <c r="W21" s="565" t="str">
        <f>IF(COUNTA(車両台帳!$C$57:$C$2056)=0,"",COUNTIF(車両台帳!$AQ$57:$AQ$2056,W$3&amp;"-"&amp;334&amp;"A")+COUNTIF(車両台帳!$AQ$57:$AQ$2056,W$3&amp;"-"&amp;335&amp;"A"))</f>
        <v/>
      </c>
      <c r="X21" s="565" t="str">
        <f>IF(COUNTA(車両台帳!$C$57:$C$2056)=0,"",COUNTIF(車両台帳!$AQ$57:$AQ$2056,X$3&amp;"-"&amp;334&amp;"A")+COUNTIF(車両台帳!$AQ$57:$AQ$2056,X$3&amp;"-"&amp;335&amp;"A"))</f>
        <v/>
      </c>
      <c r="Y21" s="565" t="str">
        <f>IF(COUNTA(車両台帳!$C$57:$C$2056)=0,"",COUNTIF(車両台帳!$AQ$57:$AQ$2056,Y$3&amp;"-"&amp;334&amp;"A")+COUNTIF(車両台帳!$AQ$57:$AQ$2056,Y$3&amp;"-"&amp;335&amp;"A"))</f>
        <v/>
      </c>
      <c r="Z21" s="565" t="str">
        <f>IF(COUNTA(車両台帳!$C$57:$C$2056)=0,"",COUNTIF(車両台帳!$AQ$57:$AQ$2056,Z$3&amp;"-"&amp;334&amp;"A")+COUNTIF(車両台帳!$AQ$57:$AQ$2056,Z$3&amp;"-"&amp;335&amp;"A"))</f>
        <v/>
      </c>
      <c r="AA21" s="565" t="str">
        <f>IF(COUNTA(車両台帳!$C$57:$C$2056)=0,"",COUNTIF(車両台帳!$AQ$57:$AQ$2056,AA$3&amp;"-"&amp;334&amp;"A")+COUNTIF(車両台帳!$AQ$57:$AQ$2056,AA$3&amp;"-"&amp;335&amp;"A"))</f>
        <v/>
      </c>
      <c r="AB21" s="565" t="str">
        <f>IF(COUNTA(車両台帳!$C$57:$C$2056)=0,"",COUNTIF(車両台帳!$AQ$57:$AQ$2056,AB$3&amp;"-"&amp;334&amp;"A")+COUNTIF(車両台帳!$AQ$57:$AQ$2056,AB$3&amp;"-"&amp;335&amp;"A"))</f>
        <v/>
      </c>
      <c r="AC21" s="565" t="str">
        <f>IF(COUNTA(車両台帳!$C$57:$C$2056)=0,"",COUNTIF(車両台帳!$AQ$57:$AQ$2056,AC$3&amp;"-"&amp;334&amp;"A")+COUNTIF(車両台帳!$AQ$57:$AQ$2056,AC$3&amp;"-"&amp;335&amp;"A"))</f>
        <v/>
      </c>
      <c r="AD21" s="565" t="str">
        <f>IF(COUNTA(車両台帳!$C$57:$C$2056)=0,"",COUNTIF(車両台帳!$AQ$57:$AQ$2056,AD$3&amp;"-"&amp;334&amp;"A")+COUNTIF(車両台帳!$AQ$57:$AQ$2056,AD$3&amp;"-"&amp;335&amp;"A"))</f>
        <v/>
      </c>
      <c r="AE21" s="565" t="str">
        <f>IF(COUNTA(車両台帳!$C$57:$C$2056)=0,"",COUNTIF(車両台帳!$AQ$57:$AQ$2056,AE$3&amp;"-"&amp;334&amp;"A")+COUNTIF(車両台帳!$AQ$57:$AQ$2056,AE$3&amp;"-"&amp;335&amp;"A"))</f>
        <v/>
      </c>
      <c r="AF21" s="565" t="str">
        <f>IF(COUNTA(車両台帳!$C$57:$C$2056)=0,"",COUNTIF(車両台帳!$AQ$57:$AQ$2056,AF$3&amp;"-"&amp;334&amp;"A")+COUNTIF(車両台帳!$AQ$57:$AQ$2056,AF$3&amp;"-"&amp;335&amp;"A"))</f>
        <v/>
      </c>
      <c r="AG21" s="565" t="str">
        <f>IF(COUNTA(車両台帳!$C$57:$C$2056)=0,"",COUNTIF(車両台帳!$AQ$57:$AQ$2056,AG$3&amp;"-"&amp;334&amp;"A")+COUNTIF(車両台帳!$AQ$57:$AQ$2056,AG$3&amp;"-"&amp;335&amp;"A"))</f>
        <v/>
      </c>
      <c r="AH21" s="565" t="str">
        <f>IF(COUNTA(車両台帳!$C$57:$C$2056)=0,"",COUNTIF(車両台帳!$AQ$57:$AQ$2056,AH$3&amp;"-"&amp;334&amp;"A")+COUNTIF(車両台帳!$AQ$57:$AQ$2056,AH$3&amp;"-"&amp;335&amp;"A"))</f>
        <v/>
      </c>
      <c r="AI21" s="565" t="str">
        <f>IF(COUNTA(車両台帳!$C$57:$C$2056)=0,"",COUNTIF(車両台帳!$AQ$57:$AQ$2056,AI$3&amp;"-"&amp;334&amp;"A")+COUNTIF(車両台帳!$AQ$57:$AQ$2056,AI$3&amp;"-"&amp;335&amp;"A"))</f>
        <v/>
      </c>
      <c r="AJ21" s="565" t="str">
        <f>IF(COUNTA(車両台帳!$C$57:$C$2056)=0,"",COUNTIF(車両台帳!$AQ$57:$AQ$2056,AJ$3&amp;"-"&amp;334&amp;"A")+COUNTIF(車両台帳!$AQ$57:$AQ$2056,AJ$3&amp;"-"&amp;335&amp;"A"))</f>
        <v/>
      </c>
      <c r="AK21" s="565" t="str">
        <f>IF(COUNTA(車両台帳!$C$57:$C$2056)=0,"",COUNTIF(車両台帳!$AQ$57:$AQ$2056,AK$3&amp;"-"&amp;334&amp;"A")+COUNTIF(車両台帳!$AQ$57:$AQ$2056,AK$3&amp;"-"&amp;335&amp;"A"))</f>
        <v/>
      </c>
      <c r="AL21" s="565" t="str">
        <f>IF(COUNTA(車両台帳!$C$57:$C$2056)=0,"",COUNTIF(車両台帳!$AQ$57:$AQ$2056,AL$3&amp;"-"&amp;334&amp;"A")+COUNTIF(車両台帳!$AQ$57:$AQ$2056,AL$3&amp;"-"&amp;335&amp;"A"))</f>
        <v/>
      </c>
      <c r="AM21" s="565" t="str">
        <f>IF(COUNTA(車両台帳!$C$57:$C$2056)=0,"",COUNTIF(車両台帳!$AQ$57:$AQ$2056,AM$3&amp;"-"&amp;334&amp;"A")+COUNTIF(車両台帳!$AQ$57:$AQ$2056,AM$3&amp;"-"&amp;335&amp;"A"))</f>
        <v/>
      </c>
      <c r="AN21" s="565" t="str">
        <f>IF(COUNTA(車両台帳!$C$57:$C$2056)=0,"",COUNTIF(車両台帳!$AQ$57:$AQ$2056,AN$3&amp;"-"&amp;334&amp;"A")+COUNTIF(車両台帳!$AQ$57:$AQ$2056,AN$3&amp;"-"&amp;335&amp;"A"))</f>
        <v/>
      </c>
      <c r="AO21" s="565" t="str">
        <f>IF(COUNTA(車両台帳!$C$57:$C$2056)=0,"",COUNTIF(車両台帳!$AQ$57:$AQ$2056,AO$3&amp;"-"&amp;334&amp;"A")+COUNTIF(車両台帳!$AQ$57:$AQ$2056,AO$3&amp;"-"&amp;335&amp;"A"))</f>
        <v/>
      </c>
      <c r="AP21" s="565" t="str">
        <f>IF(COUNTA(車両台帳!$C$57:$C$2056)=0,"",COUNTIF(車両台帳!$AQ$57:$AQ$2056,AP$3&amp;"-"&amp;334&amp;"A")+COUNTIF(車両台帳!$AQ$57:$AQ$2056,AP$3&amp;"-"&amp;335&amp;"A"))</f>
        <v/>
      </c>
      <c r="AQ21" s="565" t="str">
        <f>IF(COUNTA(車両台帳!$C$57:$C$2056)=0,"",COUNTIF(車両台帳!$AQ$57:$AQ$2056,AQ$3&amp;"-"&amp;334&amp;"A")+COUNTIF(車両台帳!$AQ$57:$AQ$2056,AQ$3&amp;"-"&amp;335&amp;"A"))</f>
        <v/>
      </c>
      <c r="AR21" s="565" t="str">
        <f>IF(COUNTA(車両台帳!$C$57:$C$2056)=0,"",COUNTIF(車両台帳!$AQ$57:$AQ$2056,AR$3&amp;"-"&amp;334&amp;"A")+COUNTIF(車両台帳!$AQ$57:$AQ$2056,AR$3&amp;"-"&amp;335&amp;"A"))</f>
        <v/>
      </c>
      <c r="AS21" s="565" t="str">
        <f>IF(COUNTA(車両台帳!$C$57:$C$2056)=0,"",COUNTIF(車両台帳!$AQ$57:$AQ$2056,AS$3&amp;"-"&amp;334&amp;"A")+COUNTIF(車両台帳!$AQ$57:$AQ$2056,AS$3&amp;"-"&amp;335&amp;"A"))</f>
        <v/>
      </c>
      <c r="AT21" s="565" t="str">
        <f>IF(COUNTA(車両台帳!$C$57:$C$2056)=0,"",COUNTIF(車両台帳!$AQ$57:$AQ$2056,AT$3&amp;"-"&amp;334&amp;"A")+COUNTIF(車両台帳!$AQ$57:$AQ$2056,AT$3&amp;"-"&amp;335&amp;"A"))</f>
        <v/>
      </c>
      <c r="AU21" s="565" t="str">
        <f>IF(COUNTA(車両台帳!$C$57:$C$2056)=0,"",COUNTIF(車両台帳!$AQ$57:$AQ$2056,AU$3&amp;"-"&amp;334&amp;"A")+COUNTIF(車両台帳!$AQ$57:$AQ$2056,AU$3&amp;"-"&amp;335&amp;"A"))</f>
        <v/>
      </c>
      <c r="AV21" s="565" t="str">
        <f>IF(COUNTA(車両台帳!$C$57:$C$2056)=0,"",COUNTIF(車両台帳!$AQ$57:$AQ$2056,AV$3&amp;"-"&amp;334&amp;"A")+COUNTIF(車両台帳!$AQ$57:$AQ$2056,AV$3&amp;"-"&amp;335&amp;"A"))</f>
        <v/>
      </c>
      <c r="AW21" s="565" t="str">
        <f>IF(COUNTA(車両台帳!$C$57:$C$2056)=0,"",COUNTIF(車両台帳!$AQ$57:$AQ$2056,AW$3&amp;"-"&amp;334&amp;"A")+COUNTIF(車両台帳!$AQ$57:$AQ$2056,AW$3&amp;"-"&amp;335&amp;"A"))</f>
        <v/>
      </c>
      <c r="AX21" s="565" t="str">
        <f>IF(COUNTA(車両台帳!$C$57:$C$2056)=0,"",COUNTIF(車両台帳!$AQ$57:$AQ$2056,AX$3&amp;"-"&amp;334&amp;"A")+COUNTIF(車両台帳!$AQ$57:$AQ$2056,AX$3&amp;"-"&amp;335&amp;"A"))</f>
        <v/>
      </c>
      <c r="AY21" s="565" t="str">
        <f>IF(COUNTA(車両台帳!$C$57:$C$2056)=0,"",COUNTIF(車両台帳!$AQ$57:$AQ$2056,AY$3&amp;"-"&amp;334&amp;"A")+COUNTIF(車両台帳!$AQ$57:$AQ$2056,AY$3&amp;"-"&amp;335&amp;"A"))</f>
        <v/>
      </c>
      <c r="AZ21" s="565" t="str">
        <f>IF(COUNTA(車両台帳!$C$57:$C$2056)=0,"",COUNTIF(車両台帳!$AQ$57:$AQ$2056,AZ$3&amp;"-"&amp;334&amp;"A")+COUNTIF(車両台帳!$AQ$57:$AQ$2056,AZ$3&amp;"-"&amp;335&amp;"A"))</f>
        <v/>
      </c>
      <c r="BA21" s="565" t="str">
        <f>IF(COUNTA(車両台帳!$C$57:$C$2056)=0,"",COUNTIF(車両台帳!$AQ$57:$AQ$2056,BA$3&amp;"-"&amp;334&amp;"A")+COUNTIF(車両台帳!$AQ$57:$AQ$2056,BA$3&amp;"-"&amp;335&amp;"A"))</f>
        <v/>
      </c>
      <c r="BB21" s="565" t="str">
        <f>IF(COUNTA(車両台帳!$C$57:$C$2056)=0,"",COUNTIF(車両台帳!$AQ$57:$AQ$2056,BB$3&amp;"-"&amp;334&amp;"A")+COUNTIF(車両台帳!$AQ$57:$AQ$2056,BB$3&amp;"-"&amp;335&amp;"A"))</f>
        <v/>
      </c>
      <c r="BC21" s="565" t="str">
        <f>IF(COUNTA(車両台帳!$C$57:$C$2056)=0,"",COUNTIF(車両台帳!$AQ$57:$AQ$2056,BC$3&amp;"-"&amp;334&amp;"A")+COUNTIF(車両台帳!$AQ$57:$AQ$2056,BC$3&amp;"-"&amp;335&amp;"A"))</f>
        <v/>
      </c>
      <c r="BD21" s="565" t="str">
        <f>IF(COUNTA(車両台帳!$C$57:$C$2056)=0,"",COUNTIF(車両台帳!$AQ$57:$AQ$2056,BD$3&amp;"-"&amp;334&amp;"A")+COUNTIF(車両台帳!$AQ$57:$AQ$2056,BD$3&amp;"-"&amp;335&amp;"A"))</f>
        <v/>
      </c>
      <c r="BE21" s="565" t="str">
        <f>IF(COUNTA(車両台帳!$C$57:$C$2056)=0,"",COUNTIF(車両台帳!$AQ$57:$AQ$2056,BE$3&amp;"-"&amp;334&amp;"A")+COUNTIF(車両台帳!$AQ$57:$AQ$2056,BE$3&amp;"-"&amp;335&amp;"A"))</f>
        <v/>
      </c>
      <c r="BF21" s="565" t="str">
        <f>IF(COUNTA(車両台帳!$C$57:$C$2056)=0,"",COUNTIF(車両台帳!$AQ$57:$AQ$2056,BF$3&amp;"-"&amp;334&amp;"A")+COUNTIF(車両台帳!$AQ$57:$AQ$2056,BF$3&amp;"-"&amp;335&amp;"A"))</f>
        <v/>
      </c>
      <c r="BG21" s="565" t="str">
        <f>IF(COUNTA(車両台帳!$C$57:$C$2056)=0,"",COUNTIF(車両台帳!$AQ$57:$AQ$2056,BG$3&amp;"-"&amp;334&amp;"A")+COUNTIF(車両台帳!$AQ$57:$AQ$2056,BG$3&amp;"-"&amp;335&amp;"A"))</f>
        <v/>
      </c>
      <c r="BH21" s="565" t="str">
        <f>IF(COUNTA(車両台帳!$C$57:$C$2056)=0,"",COUNTIF(車両台帳!$AQ$57:$AQ$2056,BH$3&amp;"-"&amp;334&amp;"A")+COUNTIF(車両台帳!$AQ$57:$AQ$2056,BH$3&amp;"-"&amp;335&amp;"A"))</f>
        <v/>
      </c>
      <c r="BI21" s="565" t="str">
        <f>IF(COUNTA(車両台帳!$C$57:$C$2056)=0,"",COUNTIF(車両台帳!$AQ$57:$AQ$2056,BI$3&amp;"-"&amp;334&amp;"A")+COUNTIF(車両台帳!$AQ$57:$AQ$2056,BI$3&amp;"-"&amp;335&amp;"A"))</f>
        <v/>
      </c>
      <c r="BJ21" s="565" t="str">
        <f>IF(COUNTA(車両台帳!$C$57:$C$2056)=0,"",COUNTIF(車両台帳!$AQ$57:$AQ$2056,BJ$3&amp;"-"&amp;334&amp;"A")+COUNTIF(車両台帳!$AQ$57:$AQ$2056,BJ$3&amp;"-"&amp;335&amp;"A"))</f>
        <v/>
      </c>
      <c r="BK21" s="565" t="str">
        <f>IF(COUNTA(車両台帳!$C$57:$C$2056)=0,"",COUNTIF(車両台帳!$AQ$57:$AQ$2056,BK$3&amp;"-"&amp;334&amp;"A")+COUNTIF(車両台帳!$AQ$57:$AQ$2056,BK$3&amp;"-"&amp;335&amp;"A"))</f>
        <v/>
      </c>
      <c r="BL21" s="565" t="str">
        <f>IF(COUNTA(車両台帳!$C$57:$C$2056)=0,"",COUNTIF(車両台帳!$AQ$57:$AQ$2056,BL$3&amp;"-"&amp;334&amp;"A")+COUNTIF(車両台帳!$AQ$57:$AQ$2056,BL$3&amp;"-"&amp;335&amp;"A"))</f>
        <v/>
      </c>
      <c r="BM21" s="565" t="str">
        <f>IF(COUNTA(車両台帳!$C$57:$C$2056)=0,"",COUNTIF(車両台帳!$AQ$57:$AQ$2056,BM$3&amp;"-"&amp;334&amp;"A")+COUNTIF(車両台帳!$AQ$57:$AQ$2056,BM$3&amp;"-"&amp;335&amp;"A"))</f>
        <v/>
      </c>
      <c r="BN21" s="565" t="str">
        <f>IF(COUNTA(車両台帳!$C$57:$C$2056)=0,"",COUNTIF(車両台帳!$AQ$57:$AQ$2056,BN$3&amp;"-"&amp;334&amp;"A")+COUNTIF(車両台帳!$AQ$57:$AQ$2056,BN$3&amp;"-"&amp;335&amp;"A"))</f>
        <v/>
      </c>
      <c r="BO21" s="565" t="str">
        <f>IF(COUNTA(車両台帳!$C$57:$C$2056)=0,"",COUNTIF(車両台帳!$AQ$57:$AQ$2056,BO$3&amp;"-"&amp;334&amp;"A")+COUNTIF(車両台帳!$AQ$57:$AQ$2056,BO$3&amp;"-"&amp;335&amp;"A"))</f>
        <v/>
      </c>
      <c r="BP21" s="565" t="str">
        <f>IF(COUNTA(車両台帳!$C$57:$C$2056)=0,"",COUNTIF(車両台帳!$AQ$57:$AQ$2056,BP$3&amp;"-"&amp;334&amp;"A")+COUNTIF(車両台帳!$AQ$57:$AQ$2056,BP$3&amp;"-"&amp;335&amp;"A"))</f>
        <v/>
      </c>
      <c r="BQ21" s="565" t="str">
        <f>IF(COUNTA(車両台帳!$C$57:$C$2056)=0,"",COUNTIF(車両台帳!$AQ$57:$AQ$2056,BQ$3&amp;"-"&amp;334&amp;"A")+COUNTIF(車両台帳!$AQ$57:$AQ$2056,BQ$3&amp;"-"&amp;335&amp;"A"))</f>
        <v/>
      </c>
      <c r="BR21" s="565" t="str">
        <f>IF(COUNTA(車両台帳!$C$57:$C$2056)=0,"",COUNTIF(車両台帳!$AQ$57:$AQ$2056,BR$3&amp;"-"&amp;334&amp;"A")+COUNTIF(車両台帳!$AQ$57:$AQ$2056,BR$3&amp;"-"&amp;335&amp;"A"))</f>
        <v/>
      </c>
      <c r="BS21" s="565" t="str">
        <f>IF(COUNTA(車両台帳!$C$57:$C$2056)=0,"",COUNTIF(車両台帳!$AQ$57:$AQ$2056,BS$3&amp;"-"&amp;334&amp;"A")+COUNTIF(車両台帳!$AQ$57:$AQ$2056,BS$3&amp;"-"&amp;335&amp;"A"))</f>
        <v/>
      </c>
      <c r="BT21" s="565" t="str">
        <f>IF(COUNTA(車両台帳!$C$57:$C$2056)=0,"",COUNTIF(車両台帳!$AQ$57:$AQ$2056,BT$3&amp;"-"&amp;334&amp;"A")+COUNTIF(車両台帳!$AQ$57:$AQ$2056,BT$3&amp;"-"&amp;335&amp;"A"))</f>
        <v/>
      </c>
      <c r="BU21" s="565" t="str">
        <f>IF(COUNTA(車両台帳!$C$57:$C$2056)=0,"",COUNTIF(車両台帳!$AQ$57:$AQ$2056,BU$3&amp;"-"&amp;334&amp;"A")+COUNTIF(車両台帳!$AQ$57:$AQ$2056,BU$3&amp;"-"&amp;335&amp;"A"))</f>
        <v/>
      </c>
      <c r="BV21" s="565" t="str">
        <f>IF(COUNTA(車両台帳!$C$57:$C$2056)=0,"",COUNTIF(車両台帳!$AQ$57:$AQ$2056,BV$3&amp;"-"&amp;334&amp;"A")+COUNTIF(車両台帳!$AQ$57:$AQ$2056,BV$3&amp;"-"&amp;335&amp;"A"))</f>
        <v/>
      </c>
      <c r="BW21" s="565" t="str">
        <f>IF(COUNTA(車両台帳!$C$57:$C$2056)=0,"",COUNTIF(車両台帳!$AQ$57:$AQ$2056,BW$3&amp;"-"&amp;334&amp;"A")+COUNTIF(車両台帳!$AQ$57:$AQ$2056,BW$3&amp;"-"&amp;335&amp;"A"))</f>
        <v/>
      </c>
      <c r="BX21" s="565" t="str">
        <f>IF(COUNTA(車両台帳!$C$57:$C$2056)=0,"",COUNTIF(車両台帳!$AQ$57:$AQ$2056,BX$3&amp;"-"&amp;334&amp;"A")+COUNTIF(車両台帳!$AQ$57:$AQ$2056,BX$3&amp;"-"&amp;335&amp;"A"))</f>
        <v/>
      </c>
      <c r="BY21" s="565" t="str">
        <f>IF(COUNTA(車両台帳!$C$57:$C$2056)=0,"",COUNTIF(車両台帳!$AQ$57:$AQ$2056,BY$3&amp;"-"&amp;334&amp;"A")+COUNTIF(車両台帳!$AQ$57:$AQ$2056,BY$3&amp;"-"&amp;335&amp;"A"))</f>
        <v/>
      </c>
      <c r="BZ21" s="565" t="str">
        <f>IF(COUNTA(車両台帳!$C$57:$C$2056)=0,"",COUNTIF(車両台帳!$AQ$57:$AQ$2056,BZ$3&amp;"-"&amp;334&amp;"A")+COUNTIF(車両台帳!$AQ$57:$AQ$2056,BZ$3&amp;"-"&amp;335&amp;"A"))</f>
        <v/>
      </c>
      <c r="CA21" s="565" t="str">
        <f>IF(COUNTA(車両台帳!$C$57:$C$2056)=0,"",COUNTIF(車両台帳!$AQ$57:$AQ$2056,CA$3&amp;"-"&amp;334&amp;"A")+COUNTIF(車両台帳!$AQ$57:$AQ$2056,CA$3&amp;"-"&amp;335&amp;"A"))</f>
        <v/>
      </c>
      <c r="CB21" s="565" t="str">
        <f>IF(COUNTA(車両台帳!$C$57:$C$2056)=0,"",COUNTIF(車両台帳!$AQ$57:$AQ$2056,CB$3&amp;"-"&amp;334&amp;"A")+COUNTIF(車両台帳!$AQ$57:$AQ$2056,CB$3&amp;"-"&amp;335&amp;"A"))</f>
        <v/>
      </c>
      <c r="CC21" s="565" t="str">
        <f>IF(COUNTA(車両台帳!$C$57:$C$2056)=0,"",COUNTIF(車両台帳!$AQ$57:$AQ$2056,CC$3&amp;"-"&amp;334&amp;"A")+COUNTIF(車両台帳!$AQ$57:$AQ$2056,CC$3&amp;"-"&amp;335&amp;"A"))</f>
        <v/>
      </c>
      <c r="CD21" s="565" t="str">
        <f>IF(COUNTA(車両台帳!$C$57:$C$2056)=0,"",COUNTIF(車両台帳!$AQ$57:$AQ$2056,CD$3&amp;"-"&amp;334&amp;"A")+COUNTIF(車両台帳!$AQ$57:$AQ$2056,CD$3&amp;"-"&amp;335&amp;"A"))</f>
        <v/>
      </c>
      <c r="CE21" s="565" t="str">
        <f>IF(COUNTA(車両台帳!$C$57:$C$2056)=0,"",COUNTIF(車両台帳!$AQ$57:$AQ$2056,CE$3&amp;"-"&amp;334&amp;"A")+COUNTIF(車両台帳!$AQ$57:$AQ$2056,CE$3&amp;"-"&amp;335&amp;"A"))</f>
        <v/>
      </c>
      <c r="CF21" s="565" t="str">
        <f>IF(COUNTA(車両台帳!$C$57:$C$2056)=0,"",COUNTIF(車両台帳!$AQ$57:$AQ$2056,CF$3&amp;"-"&amp;334&amp;"A")+COUNTIF(車両台帳!$AQ$57:$AQ$2056,CF$3&amp;"-"&amp;335&amp;"A"))</f>
        <v/>
      </c>
      <c r="CG21" s="565" t="str">
        <f>IF(COUNTA(車両台帳!$C$57:$C$2056)=0,"",COUNTIF(車両台帳!$AQ$57:$AQ$2056,CG$3&amp;"-"&amp;334&amp;"A")+COUNTIF(車両台帳!$AQ$57:$AQ$2056,CG$3&amp;"-"&amp;335&amp;"A"))</f>
        <v/>
      </c>
      <c r="CH21" s="565" t="str">
        <f>IF(COUNTA(車両台帳!$C$57:$C$2056)=0,"",COUNTIF(車両台帳!$AQ$57:$AQ$2056,CH$3&amp;"-"&amp;334&amp;"A")+COUNTIF(車両台帳!$AQ$57:$AQ$2056,CH$3&amp;"-"&amp;335&amp;"A"))</f>
        <v/>
      </c>
      <c r="CI21" s="565" t="str">
        <f>IF(COUNTA(車両台帳!$C$57:$C$2056)=0,"",COUNTIF(車両台帳!$AQ$57:$AQ$2056,CI$3&amp;"-"&amp;334&amp;"A")+COUNTIF(車両台帳!$AQ$57:$AQ$2056,CI$3&amp;"-"&amp;335&amp;"A"))</f>
        <v/>
      </c>
      <c r="CJ21" s="565" t="str">
        <f>IF(COUNTA(車両台帳!$C$57:$C$2056)=0,"",COUNTIF(車両台帳!$AQ$57:$AQ$2056,CJ$3&amp;"-"&amp;334&amp;"A")+COUNTIF(車両台帳!$AQ$57:$AQ$2056,CJ$3&amp;"-"&amp;335&amp;"A"))</f>
        <v/>
      </c>
      <c r="CK21" s="565" t="str">
        <f>IF(COUNTA(車両台帳!$C$57:$C$2056)=0,"",COUNTIF(車両台帳!$AQ$57:$AQ$2056,CK$3&amp;"-"&amp;334&amp;"A")+COUNTIF(車両台帳!$AQ$57:$AQ$2056,CK$3&amp;"-"&amp;335&amp;"A"))</f>
        <v/>
      </c>
      <c r="CL21" s="565" t="str">
        <f>IF(COUNTA(車両台帳!$C$57:$C$2056)=0,"",COUNTIF(車両台帳!$AQ$57:$AQ$2056,CL$3&amp;"-"&amp;334&amp;"A")+COUNTIF(車両台帳!$AQ$57:$AQ$2056,CL$3&amp;"-"&amp;335&amp;"A"))</f>
        <v/>
      </c>
      <c r="CM21" s="565" t="str">
        <f>IF(COUNTA(車両台帳!$C$57:$C$2056)=0,"",COUNTIF(車両台帳!$AQ$57:$AQ$2056,CM$3&amp;"-"&amp;334&amp;"A")+COUNTIF(車両台帳!$AQ$57:$AQ$2056,CM$3&amp;"-"&amp;335&amp;"A"))</f>
        <v/>
      </c>
      <c r="CN21" s="565" t="str">
        <f>IF(COUNTA(車両台帳!$C$57:$C$2056)=0,"",COUNTIF(車両台帳!$AQ$57:$AQ$2056,CN$3&amp;"-"&amp;334&amp;"A")+COUNTIF(車両台帳!$AQ$57:$AQ$2056,CN$3&amp;"-"&amp;335&amp;"A"))</f>
        <v/>
      </c>
      <c r="CO21" s="565" t="str">
        <f>IF(COUNTA(車両台帳!$C$57:$C$2056)=0,"",COUNTIF(車両台帳!$AQ$57:$AQ$2056,CO$3&amp;"-"&amp;334&amp;"A")+COUNTIF(車両台帳!$AQ$57:$AQ$2056,CO$3&amp;"-"&amp;335&amp;"A"))</f>
        <v/>
      </c>
      <c r="CP21" s="565" t="str">
        <f>IF(COUNTA(車両台帳!$C$57:$C$2056)=0,"",COUNTIF(車両台帳!$AQ$57:$AQ$2056,CP$3&amp;"-"&amp;334&amp;"A")+COUNTIF(車両台帳!$AQ$57:$AQ$2056,CP$3&amp;"-"&amp;335&amp;"A"))</f>
        <v/>
      </c>
      <c r="CQ21" s="565" t="str">
        <f>IF(COUNTA(車両台帳!$C$57:$C$2056)=0,"",COUNTIF(車両台帳!$AQ$57:$AQ$2056,CQ$3&amp;"-"&amp;334&amp;"A")+COUNTIF(車両台帳!$AQ$57:$AQ$2056,CQ$3&amp;"-"&amp;335&amp;"A"))</f>
        <v/>
      </c>
      <c r="CR21" s="565" t="str">
        <f>IF(COUNTA(車両台帳!$C$57:$C$2056)=0,"",COUNTIF(車両台帳!$AQ$57:$AQ$2056,CR$3&amp;"-"&amp;334&amp;"A")+COUNTIF(車両台帳!$AQ$57:$AQ$2056,CR$3&amp;"-"&amp;335&amp;"A"))</f>
        <v/>
      </c>
      <c r="CS21" s="565" t="str">
        <f>IF(COUNTA(車両台帳!$C$57:$C$2056)=0,"",COUNTIF(車両台帳!$AQ$57:$AQ$2056,CS$3&amp;"-"&amp;334&amp;"A")+COUNTIF(車両台帳!$AQ$57:$AQ$2056,CS$3&amp;"-"&amp;335&amp;"A"))</f>
        <v/>
      </c>
      <c r="CT21" s="565" t="str">
        <f>IF(COUNTA(車両台帳!$C$57:$C$2056)=0,"",COUNTIF(車両台帳!$AQ$57:$AQ$2056,CT$3&amp;"-"&amp;334&amp;"A")+COUNTIF(車両台帳!$AQ$57:$AQ$2056,CT$3&amp;"-"&amp;335&amp;"A"))</f>
        <v/>
      </c>
      <c r="CU21" s="565" t="str">
        <f>IF(COUNTA(車両台帳!$C$57:$C$2056)=0,"",COUNTIF(車両台帳!$AQ$57:$AQ$2056,CU$3&amp;"-"&amp;334&amp;"A")+COUNTIF(車両台帳!$AQ$57:$AQ$2056,CU$3&amp;"-"&amp;335&amp;"A"))</f>
        <v/>
      </c>
      <c r="CV21" s="565" t="str">
        <f>IF(COUNTA(車両台帳!$C$57:$C$2056)=0,"",COUNTIF(車両台帳!$AQ$57:$AQ$2056,CV$3&amp;"-"&amp;334&amp;"A")+COUNTIF(車両台帳!$AQ$57:$AQ$2056,CV$3&amp;"-"&amp;335&amp;"A"))</f>
        <v/>
      </c>
      <c r="CW21" s="565" t="str">
        <f>IF(COUNTA(車両台帳!$C$57:$C$2056)=0,"",COUNTIF(車両台帳!$AQ$57:$AQ$2056,CW$3&amp;"-"&amp;334&amp;"A")+COUNTIF(車両台帳!$AQ$57:$AQ$2056,CW$3&amp;"-"&amp;335&amp;"A"))</f>
        <v/>
      </c>
      <c r="CX21" s="565" t="str">
        <f>IF(COUNTA(車両台帳!$C$57:$C$2056)=0,"",COUNTIF(車両台帳!$AQ$57:$AQ$2056,CX$3&amp;"-"&amp;334&amp;"A")+COUNTIF(車両台帳!$AQ$57:$AQ$2056,CX$3&amp;"-"&amp;335&amp;"A"))</f>
        <v/>
      </c>
      <c r="CY21" s="565" t="str">
        <f>IF(COUNTA(車両台帳!$C$57:$C$2056)=0,"",COUNTIF(車両台帳!$AQ$57:$AQ$2056,CY$3&amp;"-"&amp;334&amp;"A")+COUNTIF(車両台帳!$AQ$57:$AQ$2056,CY$3&amp;"-"&amp;335&amp;"A"))</f>
        <v/>
      </c>
      <c r="CZ21" s="565" t="str">
        <f>IF(COUNTA(車両台帳!$C$57:$C$2056)=0,"",COUNTIF(車両台帳!$AQ$57:$AQ$2056,CZ$3&amp;"-"&amp;334&amp;"A")+COUNTIF(車両台帳!$AQ$57:$AQ$2056,CZ$3&amp;"-"&amp;335&amp;"A"))</f>
        <v/>
      </c>
      <c r="DA21" s="565" t="str">
        <f>IF(COUNTA(車両台帳!$C$57:$C$2056)=0,"",COUNTIF(車両台帳!$AQ$57:$AQ$2056,DA$3&amp;"-"&amp;334&amp;"A")+COUNTIF(車両台帳!$AQ$57:$AQ$2056,DA$3&amp;"-"&amp;335&amp;"A"))</f>
        <v/>
      </c>
      <c r="DB21" s="565" t="str">
        <f>IF(COUNTA(車両台帳!$C$57:$C$2056)=0,"",COUNTIF(車両台帳!$AQ$57:$AQ$2056,DB$3&amp;"-"&amp;334&amp;"A")+COUNTIF(車両台帳!$AQ$57:$AQ$2056,DB$3&amp;"-"&amp;335&amp;"A"))</f>
        <v/>
      </c>
      <c r="DC21" s="565" t="str">
        <f>IF(COUNTA(車両台帳!$C$57:$C$2056)=0,"",COUNTIF(車両台帳!$AQ$57:$AQ$2056,DC$3&amp;"-"&amp;334&amp;"A")+COUNTIF(車両台帳!$AQ$57:$AQ$2056,DC$3&amp;"-"&amp;335&amp;"A"))</f>
        <v/>
      </c>
      <c r="DD21" s="565" t="str">
        <f>IF(COUNTA(車両台帳!$C$57:$C$2056)=0,"",COUNTIF(車両台帳!$AQ$57:$AQ$2056,DD$3&amp;"-"&amp;334&amp;"A")+COUNTIF(車両台帳!$AQ$57:$AQ$2056,DD$3&amp;"-"&amp;335&amp;"A"))</f>
        <v/>
      </c>
      <c r="DE21" s="565" t="str">
        <f>IF(COUNTA(車両台帳!$C$57:$C$2056)=0,"",COUNTIF(車両台帳!$AQ$57:$AQ$2056,DE$3&amp;"-"&amp;334&amp;"A")+COUNTIF(車両台帳!$AQ$57:$AQ$2056,DE$3&amp;"-"&amp;335&amp;"A"))</f>
        <v/>
      </c>
      <c r="DF21" s="565" t="str">
        <f>IF(COUNTA(車両台帳!$C$57:$C$2056)=0,"",COUNTIF(車両台帳!$AQ$57:$AQ$2056,DF$3&amp;"-"&amp;334&amp;"A")+COUNTIF(車両台帳!$AQ$57:$AQ$2056,DF$3&amp;"-"&amp;335&amp;"A"))</f>
        <v/>
      </c>
      <c r="DG21" s="565" t="str">
        <f>IF(COUNTA(車両台帳!$C$57:$C$2056)=0,"",COUNTIF(車両台帳!$AQ$57:$AQ$2056,DG$3&amp;"-"&amp;334&amp;"A")+COUNTIF(車両台帳!$AQ$57:$AQ$2056,DG$3&amp;"-"&amp;335&amp;"A"))</f>
        <v/>
      </c>
      <c r="DH21" s="565" t="str">
        <f>IF(COUNTA(車両台帳!$C$57:$C$2056)=0,"",COUNTIF(車両台帳!$AQ$57:$AQ$2056,DH$3&amp;"-"&amp;334&amp;"A")+COUNTIF(車両台帳!$AQ$57:$AQ$2056,DH$3&amp;"-"&amp;335&amp;"A"))</f>
        <v/>
      </c>
      <c r="DI21" s="565" t="str">
        <f>IF(COUNTA(車両台帳!$C$57:$C$2056)=0,"",COUNTIF(車両台帳!$AQ$57:$AQ$2056,DI$3&amp;"-"&amp;334&amp;"A")+COUNTIF(車両台帳!$AQ$57:$AQ$2056,DI$3&amp;"-"&amp;335&amp;"A"))</f>
        <v/>
      </c>
      <c r="DJ21" s="565" t="str">
        <f>IF(COUNTA(車両台帳!$C$57:$C$2056)=0,"",COUNTIF(車両台帳!$AQ$57:$AQ$2056,DJ$3&amp;"-"&amp;334&amp;"A")+COUNTIF(車両台帳!$AQ$57:$AQ$2056,DJ$3&amp;"-"&amp;335&amp;"A"))</f>
        <v/>
      </c>
      <c r="DK21" s="565" t="str">
        <f>IF(COUNTA(車両台帳!$C$57:$C$2056)=0,"",COUNTIF(車両台帳!$AQ$57:$AQ$2056,DK$3&amp;"-"&amp;334&amp;"A")+COUNTIF(車両台帳!$AQ$57:$AQ$2056,DK$3&amp;"-"&amp;335&amp;"A"))</f>
        <v/>
      </c>
      <c r="DL21" s="565" t="str">
        <f>IF(COUNTA(車両台帳!$C$57:$C$2056)=0,"",COUNTIF(車両台帳!$AQ$57:$AQ$2056,DL$3&amp;"-"&amp;334&amp;"A")+COUNTIF(車両台帳!$AQ$57:$AQ$2056,DL$3&amp;"-"&amp;335&amp;"A"))</f>
        <v/>
      </c>
      <c r="DM21" s="565" t="str">
        <f>IF(COUNTA(車両台帳!$C$57:$C$2056)=0,"",COUNTIF(車両台帳!$AQ$57:$AQ$2056,DM$3&amp;"-"&amp;334&amp;"A")+COUNTIF(車両台帳!$AQ$57:$AQ$2056,DM$3&amp;"-"&amp;335&amp;"A"))</f>
        <v/>
      </c>
      <c r="DN21" s="565" t="str">
        <f>IF(COUNTA(車両台帳!$C$57:$C$2056)=0,"",COUNTIF(車両台帳!$AQ$57:$AQ$2056,DN$3&amp;"-"&amp;334&amp;"A")+COUNTIF(車両台帳!$AQ$57:$AQ$2056,DN$3&amp;"-"&amp;335&amp;"A"))</f>
        <v/>
      </c>
      <c r="DO21" s="565" t="str">
        <f>IF(COUNTA(車両台帳!$C$57:$C$2056)=0,"",COUNTIF(車両台帳!$AQ$57:$AQ$2056,DO$3&amp;"-"&amp;334&amp;"A")+COUNTIF(車両台帳!$AQ$57:$AQ$2056,DO$3&amp;"-"&amp;335&amp;"A"))</f>
        <v/>
      </c>
      <c r="DP21" s="565" t="str">
        <f>IF(COUNTA(車両台帳!$C$57:$C$2056)=0,"",COUNTIF(車両台帳!$AQ$57:$AQ$2056,DP$3&amp;"-"&amp;334&amp;"A")+COUNTIF(車両台帳!$AQ$57:$AQ$2056,DP$3&amp;"-"&amp;335&amp;"A"))</f>
        <v/>
      </c>
      <c r="DQ21" s="565" t="str">
        <f>IF(COUNTA(車両台帳!$C$57:$C$2056)=0,"",COUNTIF(車両台帳!$AQ$57:$AQ$2056,DQ$3&amp;"-"&amp;334&amp;"A")+COUNTIF(車両台帳!$AQ$57:$AQ$2056,DQ$3&amp;"-"&amp;335&amp;"A"))</f>
        <v/>
      </c>
      <c r="DR21" s="565" t="str">
        <f>IF(COUNTA(車両台帳!$C$57:$C$2056)=0,"",COUNTIF(車両台帳!$AQ$57:$AQ$2056,DR$3&amp;"-"&amp;334&amp;"A")+COUNTIF(車両台帳!$AQ$57:$AQ$2056,DR$3&amp;"-"&amp;335&amp;"A"))</f>
        <v/>
      </c>
      <c r="DS21" s="565" t="str">
        <f>IF(COUNTA(車両台帳!$C$57:$C$2056)=0,"",COUNTIF(車両台帳!$AQ$57:$AQ$2056,DS$3&amp;"-"&amp;334&amp;"A")+COUNTIF(車両台帳!$AQ$57:$AQ$2056,DS$3&amp;"-"&amp;335&amp;"A"))</f>
        <v/>
      </c>
      <c r="DT21" s="565" t="str">
        <f>IF(COUNTA(車両台帳!$C$57:$C$2056)=0,"",COUNTIF(車両台帳!$AQ$57:$AQ$2056,DT$3&amp;"-"&amp;334&amp;"A")+COUNTIF(車両台帳!$AQ$57:$AQ$2056,DT$3&amp;"-"&amp;335&amp;"A"))</f>
        <v/>
      </c>
      <c r="DU21" s="565" t="str">
        <f>IF(COUNTA(車両台帳!$C$57:$C$2056)=0,"",COUNTIF(車両台帳!$AQ$57:$AQ$2056,DU$3&amp;"-"&amp;334&amp;"A")+COUNTIF(車両台帳!$AQ$57:$AQ$2056,DU$3&amp;"-"&amp;335&amp;"A"))</f>
        <v/>
      </c>
      <c r="DV21" s="565" t="str">
        <f>IF(COUNTA(車両台帳!$C$57:$C$2056)=0,"",COUNTIF(車両台帳!$AQ$57:$AQ$2056,DV$3&amp;"-"&amp;334&amp;"A")+COUNTIF(車両台帳!$AQ$57:$AQ$2056,DV$3&amp;"-"&amp;335&amp;"A"))</f>
        <v/>
      </c>
      <c r="DW21" s="565" t="str">
        <f>IF(COUNTA(車両台帳!$C$57:$C$2056)=0,"",COUNTIF(車両台帳!$AQ$57:$AQ$2056,DW$3&amp;"-"&amp;334&amp;"A")+COUNTIF(車両台帳!$AQ$57:$AQ$2056,DW$3&amp;"-"&amp;335&amp;"A"))</f>
        <v/>
      </c>
      <c r="DX21" s="565" t="str">
        <f>IF(COUNTA(車両台帳!$C$57:$C$2056)=0,"",COUNTIF(車両台帳!$AQ$57:$AQ$2056,DX$3&amp;"-"&amp;334&amp;"A")+COUNTIF(車両台帳!$AQ$57:$AQ$2056,DX$3&amp;"-"&amp;335&amp;"A"))</f>
        <v/>
      </c>
      <c r="DY21" s="565" t="str">
        <f>IF(COUNTA(車両台帳!$C$57:$C$2056)=0,"",COUNTIF(車両台帳!$AQ$57:$AQ$2056,DY$3&amp;"-"&amp;334&amp;"A")+COUNTIF(車両台帳!$AQ$57:$AQ$2056,DY$3&amp;"-"&amp;335&amp;"A"))</f>
        <v/>
      </c>
      <c r="DZ21" s="565" t="str">
        <f>IF(COUNTA(車両台帳!$C$57:$C$2056)=0,"",COUNTIF(車両台帳!$AQ$57:$AQ$2056,DZ$3&amp;"-"&amp;334&amp;"A")+COUNTIF(車両台帳!$AQ$57:$AQ$2056,DZ$3&amp;"-"&amp;335&amp;"A"))</f>
        <v/>
      </c>
      <c r="EA21" s="565" t="str">
        <f>IF(COUNTA(車両台帳!$C$57:$C$2056)=0,"",COUNTIF(車両台帳!$AQ$57:$AQ$2056,EA$3&amp;"-"&amp;334&amp;"A")+COUNTIF(車両台帳!$AQ$57:$AQ$2056,EA$3&amp;"-"&amp;335&amp;"A"))</f>
        <v/>
      </c>
      <c r="EB21" s="565" t="str">
        <f>IF(COUNTA(車両台帳!$C$57:$C$2056)=0,"",COUNTIF(車両台帳!$AQ$57:$AQ$2056,EB$3&amp;"-"&amp;334&amp;"A")+COUNTIF(車両台帳!$AQ$57:$AQ$2056,EB$3&amp;"-"&amp;335&amp;"A"))</f>
        <v/>
      </c>
      <c r="EC21" s="565" t="str">
        <f>IF(COUNTA(車両台帳!$C$57:$C$2056)=0,"",COUNTIF(車両台帳!$AQ$57:$AQ$2056,EC$3&amp;"-"&amp;334&amp;"A")+COUNTIF(車両台帳!$AQ$57:$AQ$2056,EC$3&amp;"-"&amp;335&amp;"A"))</f>
        <v/>
      </c>
      <c r="ED21" s="565" t="str">
        <f>IF(COUNTA(車両台帳!$C$57:$C$2056)=0,"",COUNTIF(車両台帳!$AQ$57:$AQ$2056,ED$3&amp;"-"&amp;334&amp;"A")+COUNTIF(車両台帳!$AQ$57:$AQ$2056,ED$3&amp;"-"&amp;335&amp;"A"))</f>
        <v/>
      </c>
      <c r="EE21" s="565" t="str">
        <f>IF(COUNTA(車両台帳!$C$57:$C$2056)=0,"",COUNTIF(車両台帳!$AQ$57:$AQ$2056,EE$3&amp;"-"&amp;334&amp;"A")+COUNTIF(車両台帳!$AQ$57:$AQ$2056,EE$3&amp;"-"&amp;335&amp;"A"))</f>
        <v/>
      </c>
      <c r="EF21" s="565" t="str">
        <f>IF(COUNTA(車両台帳!$C$57:$C$2056)=0,"",COUNTIF(車両台帳!$AQ$57:$AQ$2056,EF$3&amp;"-"&amp;334&amp;"A")+COUNTIF(車両台帳!$AQ$57:$AQ$2056,EF$3&amp;"-"&amp;335&amp;"A"))</f>
        <v/>
      </c>
      <c r="EG21" s="565" t="str">
        <f>IF(COUNTA(車両台帳!$C$57:$C$2056)=0,"",COUNTIF(車両台帳!$AQ$57:$AQ$2056,EG$3&amp;"-"&amp;334&amp;"A")+COUNTIF(車両台帳!$AQ$57:$AQ$2056,EG$3&amp;"-"&amp;335&amp;"A"))</f>
        <v/>
      </c>
      <c r="EH21" s="565" t="str">
        <f>IF(COUNTA(車両台帳!$C$57:$C$2056)=0,"",COUNTIF(車両台帳!$AQ$57:$AQ$2056,EH$3&amp;"-"&amp;334&amp;"A")+COUNTIF(車両台帳!$AQ$57:$AQ$2056,EH$3&amp;"-"&amp;335&amp;"A"))</f>
        <v/>
      </c>
      <c r="EI21" s="565" t="str">
        <f>IF(COUNTA(車両台帳!$C$57:$C$2056)=0,"",COUNTIF(車両台帳!$AQ$57:$AQ$2056,EI$3&amp;"-"&amp;334&amp;"A")+COUNTIF(車両台帳!$AQ$57:$AQ$2056,EI$3&amp;"-"&amp;335&amp;"A"))</f>
        <v/>
      </c>
      <c r="EJ21" s="565" t="str">
        <f>IF(COUNTA(車両台帳!$C$57:$C$2056)=0,"",COUNTIF(車両台帳!$AQ$57:$AQ$2056,EJ$3&amp;"-"&amp;334&amp;"A")+COUNTIF(車両台帳!$AQ$57:$AQ$2056,EJ$3&amp;"-"&amp;335&amp;"A"))</f>
        <v/>
      </c>
      <c r="EK21" s="565" t="str">
        <f>IF(COUNTA(車両台帳!$C$57:$C$2056)=0,"",COUNTIF(車両台帳!$AQ$57:$AQ$2056,EK$3&amp;"-"&amp;334&amp;"A")+COUNTIF(車両台帳!$AQ$57:$AQ$2056,EK$3&amp;"-"&amp;335&amp;"A"))</f>
        <v/>
      </c>
      <c r="EL21" s="565" t="str">
        <f>IF(COUNTA(車両台帳!$C$57:$C$2056)=0,"",COUNTIF(車両台帳!$AQ$57:$AQ$2056,EL$3&amp;"-"&amp;334&amp;"A")+COUNTIF(車両台帳!$AQ$57:$AQ$2056,EL$3&amp;"-"&amp;335&amp;"A"))</f>
        <v/>
      </c>
      <c r="EM21" s="565" t="str">
        <f>IF(COUNTA(車両台帳!$C$57:$C$2056)=0,"",COUNTIF(車両台帳!$AQ$57:$AQ$2056,EM$3&amp;"-"&amp;334&amp;"A")+COUNTIF(車両台帳!$AQ$57:$AQ$2056,EM$3&amp;"-"&amp;335&amp;"A"))</f>
        <v/>
      </c>
      <c r="EN21" s="565" t="str">
        <f>IF(COUNTA(車両台帳!$C$57:$C$2056)=0,"",COUNTIF(車両台帳!$AQ$57:$AQ$2056,EN$3&amp;"-"&amp;334&amp;"A")+COUNTIF(車両台帳!$AQ$57:$AQ$2056,EN$3&amp;"-"&amp;335&amp;"A"))</f>
        <v/>
      </c>
      <c r="EO21" s="565" t="str">
        <f>IF(COUNTA(車両台帳!$C$57:$C$2056)=0,"",COUNTIF(車両台帳!$AQ$57:$AQ$2056,EO$3&amp;"-"&amp;334&amp;"A")+COUNTIF(車両台帳!$AQ$57:$AQ$2056,EO$3&amp;"-"&amp;335&amp;"A"))</f>
        <v/>
      </c>
      <c r="EP21" s="565" t="str">
        <f>IF(COUNTA(車両台帳!$C$57:$C$2056)=0,"",COUNTIF(車両台帳!$AQ$57:$AQ$2056,EP$3&amp;"-"&amp;334&amp;"A")+COUNTIF(車両台帳!$AQ$57:$AQ$2056,EP$3&amp;"-"&amp;335&amp;"A"))</f>
        <v/>
      </c>
      <c r="EQ21" s="565" t="str">
        <f>IF(COUNTA(車両台帳!$C$57:$C$2056)=0,"",COUNTIF(車両台帳!$AQ$57:$AQ$2056,EQ$3&amp;"-"&amp;334&amp;"A")+COUNTIF(車両台帳!$AQ$57:$AQ$2056,EQ$3&amp;"-"&amp;335&amp;"A"))</f>
        <v/>
      </c>
      <c r="ER21" s="565" t="str">
        <f>IF(COUNTA(車両台帳!$C$57:$C$2056)=0,"",COUNTIF(車両台帳!$AQ$57:$AQ$2056,ER$3&amp;"-"&amp;334&amp;"A")+COUNTIF(車両台帳!$AQ$57:$AQ$2056,ER$3&amp;"-"&amp;335&amp;"A"))</f>
        <v/>
      </c>
      <c r="ES21" s="565" t="str">
        <f>IF(COUNTA(車両台帳!$C$57:$C$2056)=0,"",COUNTIF(車両台帳!$AQ$57:$AQ$2056,ES$3&amp;"-"&amp;334&amp;"A")+COUNTIF(車両台帳!$AQ$57:$AQ$2056,ES$3&amp;"-"&amp;335&amp;"A"))</f>
        <v/>
      </c>
      <c r="ET21" s="565" t="str">
        <f>IF(COUNTA(車両台帳!$C$57:$C$2056)=0,"",COUNTIF(車両台帳!$AQ$57:$AQ$2056,ET$3&amp;"-"&amp;334&amp;"A")+COUNTIF(車両台帳!$AQ$57:$AQ$2056,ET$3&amp;"-"&amp;335&amp;"A"))</f>
        <v/>
      </c>
      <c r="EU21" s="565" t="str">
        <f>IF(COUNTA(車両台帳!$C$57:$C$2056)=0,"",COUNTIF(車両台帳!$AQ$57:$AQ$2056,EU$3&amp;"-"&amp;334&amp;"A")+COUNTIF(車両台帳!$AQ$57:$AQ$2056,EU$3&amp;"-"&amp;335&amp;"A"))</f>
        <v/>
      </c>
      <c r="EV21" s="565" t="str">
        <f>IF(COUNTA(車両台帳!$C$57:$C$2056)=0,"",COUNTIF(車両台帳!$AQ$57:$AQ$2056,EV$3&amp;"-"&amp;334&amp;"A")+COUNTIF(車両台帳!$AQ$57:$AQ$2056,EV$3&amp;"-"&amp;335&amp;"A"))</f>
        <v/>
      </c>
      <c r="EW21" s="565" t="str">
        <f>IF(COUNTA(車両台帳!$C$57:$C$2056)=0,"",COUNTIF(車両台帳!$AQ$57:$AQ$2056,EW$3&amp;"-"&amp;334&amp;"A")+COUNTIF(車両台帳!$AQ$57:$AQ$2056,EW$3&amp;"-"&amp;335&amp;"A"))</f>
        <v/>
      </c>
      <c r="EX21" s="565" t="str">
        <f>IF(COUNTA(車両台帳!$C$57:$C$2056)=0,"",COUNTIF(車両台帳!$AQ$57:$AQ$2056,EX$3&amp;"-"&amp;334&amp;"A")+COUNTIF(車両台帳!$AQ$57:$AQ$2056,EX$3&amp;"-"&amp;335&amp;"A"))</f>
        <v/>
      </c>
      <c r="EY21" s="565" t="str">
        <f>IF(COUNTA(車両台帳!$C$57:$C$2056)=0,"",COUNTIF(車両台帳!$AQ$57:$AQ$2056,EY$3&amp;"-"&amp;334&amp;"A")+COUNTIF(車両台帳!$AQ$57:$AQ$2056,EY$3&amp;"-"&amp;335&amp;"A"))</f>
        <v/>
      </c>
      <c r="EZ21" s="565" t="str">
        <f>IF(COUNTA(車両台帳!$C$57:$C$2056)=0,"",COUNTIF(車両台帳!$AQ$57:$AQ$2056,EZ$3&amp;"-"&amp;334&amp;"A")+COUNTIF(車両台帳!$AQ$57:$AQ$2056,EZ$3&amp;"-"&amp;335&amp;"A"))</f>
        <v/>
      </c>
      <c r="FA21" s="565" t="str">
        <f>IF(COUNTA(車両台帳!$C$57:$C$2056)=0,"",COUNTIF(車両台帳!$AQ$57:$AQ$2056,FA$3&amp;"-"&amp;334&amp;"A")+COUNTIF(車両台帳!$AQ$57:$AQ$2056,FA$3&amp;"-"&amp;335&amp;"A"))</f>
        <v/>
      </c>
      <c r="FB21" s="565" t="str">
        <f>IF(COUNTA(車両台帳!$C$57:$C$2056)=0,"",COUNTIF(車両台帳!$AQ$57:$AQ$2056,FB$3&amp;"-"&amp;334&amp;"A")+COUNTIF(車両台帳!$AQ$57:$AQ$2056,FB$3&amp;"-"&amp;335&amp;"A"))</f>
        <v/>
      </c>
      <c r="FC21" s="565" t="str">
        <f>IF(COUNTA(車両台帳!$C$57:$C$2056)=0,"",COUNTIF(車両台帳!$AQ$57:$AQ$2056,FC$3&amp;"-"&amp;334&amp;"A")+COUNTIF(車両台帳!$AQ$57:$AQ$2056,FC$3&amp;"-"&amp;335&amp;"A"))</f>
        <v/>
      </c>
      <c r="FD21" s="565" t="str">
        <f>IF(COUNTA(車両台帳!$C$57:$C$2056)=0,"",COUNTIF(車両台帳!$AQ$57:$AQ$2056,FD$3&amp;"-"&amp;334&amp;"A")+COUNTIF(車両台帳!$AQ$57:$AQ$2056,FD$3&amp;"-"&amp;335&amp;"A"))</f>
        <v/>
      </c>
      <c r="FE21" s="565" t="str">
        <f>IF(COUNTA(車両台帳!$C$57:$C$2056)=0,"",COUNTIF(車両台帳!$AQ$57:$AQ$2056,FE$3&amp;"-"&amp;334&amp;"A")+COUNTIF(車両台帳!$AQ$57:$AQ$2056,FE$3&amp;"-"&amp;335&amp;"A"))</f>
        <v/>
      </c>
      <c r="FF21" s="565" t="str">
        <f>IF(COUNTA(車両台帳!$C$57:$C$2056)=0,"",COUNTIF(車両台帳!$AQ$57:$AQ$2056,FF$3&amp;"-"&amp;334&amp;"A")+COUNTIF(車両台帳!$AQ$57:$AQ$2056,FF$3&amp;"-"&amp;335&amp;"A"))</f>
        <v/>
      </c>
      <c r="FG21" s="565" t="str">
        <f>IF(COUNTA(車両台帳!$C$57:$C$2056)=0,"",COUNTIF(車両台帳!$AQ$57:$AQ$2056,FG$3&amp;"-"&amp;334&amp;"A")+COUNTIF(車両台帳!$AQ$57:$AQ$2056,FG$3&amp;"-"&amp;335&amp;"A"))</f>
        <v/>
      </c>
      <c r="FH21" s="565" t="str">
        <f>IF(COUNTA(車両台帳!$C$57:$C$2056)=0,"",COUNTIF(車両台帳!$AQ$57:$AQ$2056,FH$3&amp;"-"&amp;334&amp;"A")+COUNTIF(車両台帳!$AQ$57:$AQ$2056,FH$3&amp;"-"&amp;335&amp;"A"))</f>
        <v/>
      </c>
      <c r="FI21" s="565" t="str">
        <f>IF(COUNTA(車両台帳!$C$57:$C$2056)=0,"",COUNTIF(車両台帳!$AQ$57:$AQ$2056,FI$3&amp;"-"&amp;334&amp;"A")+COUNTIF(車両台帳!$AQ$57:$AQ$2056,FI$3&amp;"-"&amp;335&amp;"A"))</f>
        <v/>
      </c>
      <c r="FJ21" s="565" t="str">
        <f>IF(COUNTA(車両台帳!$C$57:$C$2056)=0,"",COUNTIF(車両台帳!$AQ$57:$AQ$2056,FJ$3&amp;"-"&amp;334&amp;"A")+COUNTIF(車両台帳!$AQ$57:$AQ$2056,FJ$3&amp;"-"&amp;335&amp;"A"))</f>
        <v/>
      </c>
      <c r="FK21" s="565" t="str">
        <f>IF(COUNTA(車両台帳!$C$57:$C$2056)=0,"",COUNTIF(車両台帳!$AQ$57:$AQ$2056,FK$3&amp;"-"&amp;334&amp;"A")+COUNTIF(車両台帳!$AQ$57:$AQ$2056,FK$3&amp;"-"&amp;335&amp;"A"))</f>
        <v/>
      </c>
      <c r="FL21" s="565" t="str">
        <f>IF(COUNTA(車両台帳!$C$57:$C$2056)=0,"",COUNTIF(車両台帳!$AQ$57:$AQ$2056,FL$3&amp;"-"&amp;334&amp;"A")+COUNTIF(車両台帳!$AQ$57:$AQ$2056,FL$3&amp;"-"&amp;335&amp;"A"))</f>
        <v/>
      </c>
      <c r="FM21" s="565" t="str">
        <f>IF(COUNTA(車両台帳!$C$57:$C$2056)=0,"",COUNTIF(車両台帳!$AQ$57:$AQ$2056,FM$3&amp;"-"&amp;334&amp;"A")+COUNTIF(車両台帳!$AQ$57:$AQ$2056,FM$3&amp;"-"&amp;335&amp;"A"))</f>
        <v/>
      </c>
      <c r="FN21" s="565" t="str">
        <f>IF(COUNTA(車両台帳!$C$57:$C$2056)=0,"",COUNTIF(車両台帳!$AQ$57:$AQ$2056,FN$3&amp;"-"&amp;334&amp;"A")+COUNTIF(車両台帳!$AQ$57:$AQ$2056,FN$3&amp;"-"&amp;335&amp;"A"))</f>
        <v/>
      </c>
      <c r="FO21" s="565" t="str">
        <f>IF(COUNTA(車両台帳!$C$57:$C$2056)=0,"",COUNTIF(車両台帳!$AQ$57:$AQ$2056,FO$3&amp;"-"&amp;334&amp;"A")+COUNTIF(車両台帳!$AQ$57:$AQ$2056,FO$3&amp;"-"&amp;335&amp;"A"))</f>
        <v/>
      </c>
      <c r="FP21" s="565" t="str">
        <f>IF(COUNTA(車両台帳!$C$57:$C$2056)=0,"",COUNTIF(車両台帳!$AQ$57:$AQ$2056,FP$3&amp;"-"&amp;334&amp;"A")+COUNTIF(車両台帳!$AQ$57:$AQ$2056,FP$3&amp;"-"&amp;335&amp;"A"))</f>
        <v/>
      </c>
      <c r="FQ21" s="565" t="str">
        <f>IF(COUNTA(車両台帳!$C$57:$C$2056)=0,"",COUNTIF(車両台帳!$AQ$57:$AQ$2056,FQ$3&amp;"-"&amp;334&amp;"A")+COUNTIF(車両台帳!$AQ$57:$AQ$2056,FQ$3&amp;"-"&amp;335&amp;"A"))</f>
        <v/>
      </c>
      <c r="FR21" s="565" t="str">
        <f>IF(COUNTA(車両台帳!$C$57:$C$2056)=0,"",COUNTIF(車両台帳!$AQ$57:$AQ$2056,FR$3&amp;"-"&amp;334&amp;"A")+COUNTIF(車両台帳!$AQ$57:$AQ$2056,FR$3&amp;"-"&amp;335&amp;"A"))</f>
        <v/>
      </c>
      <c r="FS21" s="565" t="str">
        <f>IF(COUNTA(車両台帳!$C$57:$C$2056)=0,"",COUNTIF(車両台帳!$AQ$57:$AQ$2056,FS$3&amp;"-"&amp;334&amp;"A")+COUNTIF(車両台帳!$AQ$57:$AQ$2056,FS$3&amp;"-"&amp;335&amp;"A"))</f>
        <v/>
      </c>
      <c r="FT21" s="565" t="str">
        <f>IF(COUNTA(車両台帳!$C$57:$C$2056)=0,"",COUNTIF(車両台帳!$AQ$57:$AQ$2056,FT$3&amp;"-"&amp;334&amp;"A")+COUNTIF(車両台帳!$AQ$57:$AQ$2056,FT$3&amp;"-"&amp;335&amp;"A"))</f>
        <v/>
      </c>
      <c r="FU21" s="565" t="str">
        <f>IF(COUNTA(車両台帳!$C$57:$C$2056)=0,"",COUNTIF(車両台帳!$AQ$57:$AQ$2056,FU$3&amp;"-"&amp;334&amp;"A")+COUNTIF(車両台帳!$AQ$57:$AQ$2056,FU$3&amp;"-"&amp;335&amp;"A"))</f>
        <v/>
      </c>
      <c r="FV21" s="565" t="str">
        <f>IF(COUNTA(車両台帳!$C$57:$C$2056)=0,"",COUNTIF(車両台帳!$AQ$57:$AQ$2056,FV$3&amp;"-"&amp;334&amp;"A")+COUNTIF(車両台帳!$AQ$57:$AQ$2056,FV$3&amp;"-"&amp;335&amp;"A"))</f>
        <v/>
      </c>
      <c r="FW21" s="565" t="str">
        <f>IF(COUNTA(車両台帳!$C$57:$C$2056)=0,"",COUNTIF(車両台帳!$AQ$57:$AQ$2056,FW$3&amp;"-"&amp;334&amp;"A")+COUNTIF(車両台帳!$AQ$57:$AQ$2056,FW$3&amp;"-"&amp;335&amp;"A"))</f>
        <v/>
      </c>
      <c r="FX21" s="565" t="str">
        <f>IF(COUNTA(車両台帳!$C$57:$C$2056)=0,"",COUNTIF(車両台帳!$AQ$57:$AQ$2056,FX$3&amp;"-"&amp;334&amp;"A")+COUNTIF(車両台帳!$AQ$57:$AQ$2056,FX$3&amp;"-"&amp;335&amp;"A"))</f>
        <v/>
      </c>
      <c r="FY21" s="565" t="str">
        <f>IF(COUNTA(車両台帳!$C$57:$C$2056)=0,"",COUNTIF(車両台帳!$AQ$57:$AQ$2056,FY$3&amp;"-"&amp;334&amp;"A")+COUNTIF(車両台帳!$AQ$57:$AQ$2056,FY$3&amp;"-"&amp;335&amp;"A"))</f>
        <v/>
      </c>
      <c r="FZ21" s="565" t="str">
        <f>IF(COUNTA(車両台帳!$C$57:$C$2056)=0,"",COUNTIF(車両台帳!$AQ$57:$AQ$2056,FZ$3&amp;"-"&amp;334&amp;"A")+COUNTIF(車両台帳!$AQ$57:$AQ$2056,FZ$3&amp;"-"&amp;335&amp;"A"))</f>
        <v/>
      </c>
      <c r="GA21" s="565" t="str">
        <f>IF(COUNTA(車両台帳!$C$57:$C$2056)=0,"",COUNTIF(車両台帳!$AQ$57:$AQ$2056,GA$3&amp;"-"&amp;334&amp;"A")+COUNTIF(車両台帳!$AQ$57:$AQ$2056,GA$3&amp;"-"&amp;335&amp;"A"))</f>
        <v/>
      </c>
      <c r="GB21" s="565" t="str">
        <f>IF(COUNTA(車両台帳!$C$57:$C$2056)=0,"",COUNTIF(車両台帳!$AQ$57:$AQ$2056,GB$3&amp;"-"&amp;334&amp;"A")+COUNTIF(車両台帳!$AQ$57:$AQ$2056,GB$3&amp;"-"&amp;335&amp;"A"))</f>
        <v/>
      </c>
      <c r="GC21" s="565" t="str">
        <f>IF(COUNTA(車両台帳!$C$57:$C$2056)=0,"",COUNTIF(車両台帳!$AQ$57:$AQ$2056,GC$3&amp;"-"&amp;334&amp;"A")+COUNTIF(車両台帳!$AQ$57:$AQ$2056,GC$3&amp;"-"&amp;335&amp;"A"))</f>
        <v/>
      </c>
      <c r="GD21" s="565" t="str">
        <f>IF(COUNTA(車両台帳!$C$57:$C$2056)=0,"",COUNTIF(車両台帳!$AQ$57:$AQ$2056,GD$3&amp;"-"&amp;334&amp;"A")+COUNTIF(車両台帳!$AQ$57:$AQ$2056,GD$3&amp;"-"&amp;335&amp;"A"))</f>
        <v/>
      </c>
      <c r="GE21" s="565" t="str">
        <f>IF(COUNTA(車両台帳!$C$57:$C$2056)=0,"",COUNTIF(車両台帳!$AQ$57:$AQ$2056,GE$3&amp;"-"&amp;334&amp;"A")+COUNTIF(車両台帳!$AQ$57:$AQ$2056,GE$3&amp;"-"&amp;335&amp;"A"))</f>
        <v/>
      </c>
      <c r="GF21" s="565" t="str">
        <f>IF(COUNTA(車両台帳!$C$57:$C$2056)=0,"",COUNTIF(車両台帳!$AQ$57:$AQ$2056,GF$3&amp;"-"&amp;334&amp;"A")+COUNTIF(車両台帳!$AQ$57:$AQ$2056,GF$3&amp;"-"&amp;335&amp;"A"))</f>
        <v/>
      </c>
      <c r="GG21" s="565" t="str">
        <f>IF(COUNTA(車両台帳!$C$57:$C$2056)=0,"",COUNTIF(車両台帳!$AQ$57:$AQ$2056,GG$3&amp;"-"&amp;334&amp;"A")+COUNTIF(車両台帳!$AQ$57:$AQ$2056,GG$3&amp;"-"&amp;335&amp;"A"))</f>
        <v/>
      </c>
      <c r="GH21" s="565" t="str">
        <f>IF(COUNTA(車両台帳!$C$57:$C$2056)=0,"",COUNTIF(車両台帳!$AQ$57:$AQ$2056,GH$3&amp;"-"&amp;334&amp;"A")+COUNTIF(車両台帳!$AQ$57:$AQ$2056,GH$3&amp;"-"&amp;335&amp;"A"))</f>
        <v/>
      </c>
      <c r="GI21" s="565" t="str">
        <f>IF(COUNTA(車両台帳!$C$57:$C$2056)=0,"",COUNTIF(車両台帳!$AQ$57:$AQ$2056,GI$3&amp;"-"&amp;334&amp;"A")+COUNTIF(車両台帳!$AQ$57:$AQ$2056,GI$3&amp;"-"&amp;335&amp;"A"))</f>
        <v/>
      </c>
      <c r="GJ21" s="565" t="str">
        <f>IF(COUNTA(車両台帳!$C$57:$C$2056)=0,"",COUNTIF(車両台帳!$AQ$57:$AQ$2056,GJ$3&amp;"-"&amp;334&amp;"A")+COUNTIF(車両台帳!$AQ$57:$AQ$2056,GJ$3&amp;"-"&amp;335&amp;"A"))</f>
        <v/>
      </c>
      <c r="GK21" s="565" t="str">
        <f>IF(COUNTA(車両台帳!$C$57:$C$2056)=0,"",COUNTIF(車両台帳!$AQ$57:$AQ$2056,GK$3&amp;"-"&amp;334&amp;"A")+COUNTIF(車両台帳!$AQ$57:$AQ$2056,GK$3&amp;"-"&amp;335&amp;"A"))</f>
        <v/>
      </c>
      <c r="GL21" s="565" t="str">
        <f>IF(COUNTA(車両台帳!$C$57:$C$2056)=0,"",COUNTIF(車両台帳!$AQ$57:$AQ$2056,GL$3&amp;"-"&amp;334&amp;"A")+COUNTIF(車両台帳!$AQ$57:$AQ$2056,GL$3&amp;"-"&amp;335&amp;"A"))</f>
        <v/>
      </c>
      <c r="GM21" s="565" t="str">
        <f>IF(COUNTA(車両台帳!$C$57:$C$2056)=0,"",COUNTIF(車両台帳!$AQ$57:$AQ$2056,GM$3&amp;"-"&amp;334&amp;"A")+COUNTIF(車両台帳!$AQ$57:$AQ$2056,GM$3&amp;"-"&amp;335&amp;"A"))</f>
        <v/>
      </c>
      <c r="GN21" s="565" t="str">
        <f>IF(COUNTA(車両台帳!$C$57:$C$2056)=0,"",COUNTIF(車両台帳!$AQ$57:$AQ$2056,GN$3&amp;"-"&amp;334&amp;"A")+COUNTIF(車両台帳!$AQ$57:$AQ$2056,GN$3&amp;"-"&amp;335&amp;"A"))</f>
        <v/>
      </c>
      <c r="GO21" s="565" t="str">
        <f>IF(COUNTA(車両台帳!$C$57:$C$2056)=0,"",COUNTIF(車両台帳!$AQ$57:$AQ$2056,GO$3&amp;"-"&amp;334&amp;"A")+COUNTIF(車両台帳!$AQ$57:$AQ$2056,GO$3&amp;"-"&amp;335&amp;"A"))</f>
        <v/>
      </c>
      <c r="GP21" s="565" t="str">
        <f>IF(COUNTA(車両台帳!$C$57:$C$2056)=0,"",COUNTIF(車両台帳!$AQ$57:$AQ$2056,GP$3&amp;"-"&amp;334&amp;"A")+COUNTIF(車両台帳!$AQ$57:$AQ$2056,GP$3&amp;"-"&amp;335&amp;"A"))</f>
        <v/>
      </c>
      <c r="GQ21" s="565" t="str">
        <f>IF(COUNTA(車両台帳!$C$57:$C$2056)=0,"",COUNTIF(車両台帳!$AQ$57:$AQ$2056,GQ$3&amp;"-"&amp;334&amp;"A")+COUNTIF(車両台帳!$AQ$57:$AQ$2056,GQ$3&amp;"-"&amp;335&amp;"A"))</f>
        <v/>
      </c>
      <c r="GR21" s="565" t="str">
        <f>IF(COUNTA(車両台帳!$C$57:$C$2056)=0,"",COUNTIF(車両台帳!$AQ$57:$AQ$2056,GR$3&amp;"-"&amp;334&amp;"A")+COUNTIF(車両台帳!$AQ$57:$AQ$2056,GR$3&amp;"-"&amp;335&amp;"A"))</f>
        <v/>
      </c>
      <c r="GS21" s="565" t="str">
        <f>IF(COUNTA(車両台帳!$C$57:$C$2056)=0,"",COUNTIF(車両台帳!$AQ$57:$AQ$2056,GS$3&amp;"-"&amp;334&amp;"A")+COUNTIF(車両台帳!$AQ$57:$AQ$2056,GS$3&amp;"-"&amp;335&amp;"A"))</f>
        <v/>
      </c>
      <c r="GT21" s="565" t="str">
        <f>IF(COUNTA(車両台帳!$C$57:$C$2056)=0,"",COUNTIF(車両台帳!$AQ$57:$AQ$2056,GT$3&amp;"-"&amp;334&amp;"A")+COUNTIF(車両台帳!$AQ$57:$AQ$2056,GT$3&amp;"-"&amp;335&amp;"A"))</f>
        <v/>
      </c>
      <c r="GU21" s="566" t="str">
        <f>IF(COUNTA(車両台帳!$C$57:$C$2056)=0,"",COUNTIF(車両台帳!$AQ$57:$AQ$2056,GU$3&amp;"-"&amp;334&amp;"A")+COUNTIF(車両台帳!$AQ$57:$AQ$2056,GU$3&amp;"-"&amp;335&amp;"A"))</f>
        <v/>
      </c>
    </row>
    <row r="22" spans="1:203" s="7" customFormat="1" ht="29.25" customHeight="1">
      <c r="A22" s="1087" t="s">
        <v>1809</v>
      </c>
      <c r="B22" s="551" t="s">
        <v>38</v>
      </c>
      <c r="C22" s="558" t="str">
        <f>IF(COUNTA(車両台帳!$C$57:$C$2056)=0,"",SUM(D22:GU22))</f>
        <v/>
      </c>
      <c r="D22" s="559" t="str">
        <f>IF(COUNTA(車両台帳!$C$57:$C$2056)=0,"",COUNTIF(車両台帳!$AQ$57:$AQ$2056,D$3&amp;"-"&amp;311&amp;"A")+COUNTIF(車両台帳!$AQ$57:$AQ$2056,D$3&amp;"-"&amp;321&amp;"A"))</f>
        <v/>
      </c>
      <c r="E22" s="559" t="str">
        <f>IF(COUNTA(車両台帳!$C$57:$C$2056)=0,"",COUNTIF(車両台帳!$AQ$57:$AQ$2056,E$3&amp;"-"&amp;311&amp;"A")+COUNTIF(車両台帳!$AQ$57:$AQ$2056,E$3&amp;"-"&amp;321&amp;"A"))</f>
        <v/>
      </c>
      <c r="F22" s="559" t="str">
        <f>IF(COUNTA(車両台帳!$C$57:$C$2056)=0,"",COUNTIF(車両台帳!$AQ$57:$AQ$2056,F$3&amp;"-"&amp;311&amp;"A")+COUNTIF(車両台帳!$AQ$57:$AQ$2056,F$3&amp;"-"&amp;321&amp;"A"))</f>
        <v/>
      </c>
      <c r="G22" s="559" t="str">
        <f>IF(COUNTA(車両台帳!$C$57:$C$2056)=0,"",COUNTIF(車両台帳!$AQ$57:$AQ$2056,G$3&amp;"-"&amp;311&amp;"A")+COUNTIF(車両台帳!$AQ$57:$AQ$2056,G$3&amp;"-"&amp;321&amp;"A"))</f>
        <v/>
      </c>
      <c r="H22" s="559" t="str">
        <f>IF(COUNTA(車両台帳!$C$57:$C$2056)=0,"",COUNTIF(車両台帳!$AQ$57:$AQ$2056,H$3&amp;"-"&amp;311&amp;"A")+COUNTIF(車両台帳!$AQ$57:$AQ$2056,H$3&amp;"-"&amp;321&amp;"A"))</f>
        <v/>
      </c>
      <c r="I22" s="559" t="str">
        <f>IF(COUNTA(車両台帳!$C$57:$C$2056)=0,"",COUNTIF(車両台帳!$AQ$57:$AQ$2056,I$3&amp;"-"&amp;311&amp;"A")+COUNTIF(車両台帳!$AQ$57:$AQ$2056,I$3&amp;"-"&amp;321&amp;"A"))</f>
        <v/>
      </c>
      <c r="J22" s="559" t="str">
        <f>IF(COUNTA(車両台帳!$C$57:$C$2056)=0,"",COUNTIF(車両台帳!$AQ$57:$AQ$2056,J$3&amp;"-"&amp;311&amp;"A")+COUNTIF(車両台帳!$AQ$57:$AQ$2056,J$3&amp;"-"&amp;321&amp;"A"))</f>
        <v/>
      </c>
      <c r="K22" s="559" t="str">
        <f>IF(COUNTA(車両台帳!$C$57:$C$2056)=0,"",COUNTIF(車両台帳!$AQ$57:$AQ$2056,K$3&amp;"-"&amp;311&amp;"A")+COUNTIF(車両台帳!$AQ$57:$AQ$2056,K$3&amp;"-"&amp;321&amp;"A"))</f>
        <v/>
      </c>
      <c r="L22" s="559" t="str">
        <f>IF(COUNTA(車両台帳!$C$57:$C$2056)=0,"",COUNTIF(車両台帳!$AQ$57:$AQ$2056,L$3&amp;"-"&amp;311&amp;"A")+COUNTIF(車両台帳!$AQ$57:$AQ$2056,L$3&amp;"-"&amp;321&amp;"A"))</f>
        <v/>
      </c>
      <c r="M22" s="559" t="str">
        <f>IF(COUNTA(車両台帳!$C$57:$C$2056)=0,"",COUNTIF(車両台帳!$AQ$57:$AQ$2056,M$3&amp;"-"&amp;311&amp;"A")+COUNTIF(車両台帳!$AQ$57:$AQ$2056,M$3&amp;"-"&amp;321&amp;"A"))</f>
        <v/>
      </c>
      <c r="N22" s="559" t="str">
        <f>IF(COUNTA(車両台帳!$C$57:$C$2056)=0,"",COUNTIF(車両台帳!$AQ$57:$AQ$2056,N$3&amp;"-"&amp;311&amp;"A")+COUNTIF(車両台帳!$AQ$57:$AQ$2056,N$3&amp;"-"&amp;321&amp;"A"))</f>
        <v/>
      </c>
      <c r="O22" s="559" t="str">
        <f>IF(COUNTA(車両台帳!$C$57:$C$2056)=0,"",COUNTIF(車両台帳!$AQ$57:$AQ$2056,O$3&amp;"-"&amp;311&amp;"A")+COUNTIF(車両台帳!$AQ$57:$AQ$2056,O$3&amp;"-"&amp;321&amp;"A"))</f>
        <v/>
      </c>
      <c r="P22" s="559" t="str">
        <f>IF(COUNTA(車両台帳!$C$57:$C$2056)=0,"",COUNTIF(車両台帳!$AQ$57:$AQ$2056,P$3&amp;"-"&amp;311&amp;"A")+COUNTIF(車両台帳!$AQ$57:$AQ$2056,P$3&amp;"-"&amp;321&amp;"A"))</f>
        <v/>
      </c>
      <c r="Q22" s="559" t="str">
        <f>IF(COUNTA(車両台帳!$C$57:$C$2056)=0,"",COUNTIF(車両台帳!$AQ$57:$AQ$2056,Q$3&amp;"-"&amp;311&amp;"A")+COUNTIF(車両台帳!$AQ$57:$AQ$2056,Q$3&amp;"-"&amp;321&amp;"A"))</f>
        <v/>
      </c>
      <c r="R22" s="559" t="str">
        <f>IF(COUNTA(車両台帳!$C$57:$C$2056)=0,"",COUNTIF(車両台帳!$AQ$57:$AQ$2056,R$3&amp;"-"&amp;311&amp;"A")+COUNTIF(車両台帳!$AQ$57:$AQ$2056,R$3&amp;"-"&amp;321&amp;"A"))</f>
        <v/>
      </c>
      <c r="S22" s="559" t="str">
        <f>IF(COUNTA(車両台帳!$C$57:$C$2056)=0,"",COUNTIF(車両台帳!$AQ$57:$AQ$2056,S$3&amp;"-"&amp;311&amp;"A")+COUNTIF(車両台帳!$AQ$57:$AQ$2056,S$3&amp;"-"&amp;321&amp;"A"))</f>
        <v/>
      </c>
      <c r="T22" s="559" t="str">
        <f>IF(COUNTA(車両台帳!$C$57:$C$2056)=0,"",COUNTIF(車両台帳!$AQ$57:$AQ$2056,T$3&amp;"-"&amp;311&amp;"A")+COUNTIF(車両台帳!$AQ$57:$AQ$2056,T$3&amp;"-"&amp;321&amp;"A"))</f>
        <v/>
      </c>
      <c r="U22" s="559" t="str">
        <f>IF(COUNTA(車両台帳!$C$57:$C$2056)=0,"",COUNTIF(車両台帳!$AQ$57:$AQ$2056,U$3&amp;"-"&amp;311&amp;"A")+COUNTIF(車両台帳!$AQ$57:$AQ$2056,U$3&amp;"-"&amp;321&amp;"A"))</f>
        <v/>
      </c>
      <c r="V22" s="559" t="str">
        <f>IF(COUNTA(車両台帳!$C$57:$C$2056)=0,"",COUNTIF(車両台帳!$AQ$57:$AQ$2056,V$3&amp;"-"&amp;311&amp;"A")+COUNTIF(車両台帳!$AQ$57:$AQ$2056,V$3&amp;"-"&amp;321&amp;"A"))</f>
        <v/>
      </c>
      <c r="W22" s="559" t="str">
        <f>IF(COUNTA(車両台帳!$C$57:$C$2056)=0,"",COUNTIF(車両台帳!$AQ$57:$AQ$2056,W$3&amp;"-"&amp;311&amp;"A")+COUNTIF(車両台帳!$AQ$57:$AQ$2056,W$3&amp;"-"&amp;321&amp;"A"))</f>
        <v/>
      </c>
      <c r="X22" s="559" t="str">
        <f>IF(COUNTA(車両台帳!$C$57:$C$2056)=0,"",COUNTIF(車両台帳!$AQ$57:$AQ$2056,X$3&amp;"-"&amp;311&amp;"A")+COUNTIF(車両台帳!$AQ$57:$AQ$2056,X$3&amp;"-"&amp;321&amp;"A"))</f>
        <v/>
      </c>
      <c r="Y22" s="559" t="str">
        <f>IF(COUNTA(車両台帳!$C$57:$C$2056)=0,"",COUNTIF(車両台帳!$AQ$57:$AQ$2056,Y$3&amp;"-"&amp;311&amp;"A")+COUNTIF(車両台帳!$AQ$57:$AQ$2056,Y$3&amp;"-"&amp;321&amp;"A"))</f>
        <v/>
      </c>
      <c r="Z22" s="559" t="str">
        <f>IF(COUNTA(車両台帳!$C$57:$C$2056)=0,"",COUNTIF(車両台帳!$AQ$57:$AQ$2056,Z$3&amp;"-"&amp;311&amp;"A")+COUNTIF(車両台帳!$AQ$57:$AQ$2056,Z$3&amp;"-"&amp;321&amp;"A"))</f>
        <v/>
      </c>
      <c r="AA22" s="559" t="str">
        <f>IF(COUNTA(車両台帳!$C$57:$C$2056)=0,"",COUNTIF(車両台帳!$AQ$57:$AQ$2056,AA$3&amp;"-"&amp;311&amp;"A")+COUNTIF(車両台帳!$AQ$57:$AQ$2056,AA$3&amp;"-"&amp;321&amp;"A"))</f>
        <v/>
      </c>
      <c r="AB22" s="559" t="str">
        <f>IF(COUNTA(車両台帳!$C$57:$C$2056)=0,"",COUNTIF(車両台帳!$AQ$57:$AQ$2056,AB$3&amp;"-"&amp;311&amp;"A")+COUNTIF(車両台帳!$AQ$57:$AQ$2056,AB$3&amp;"-"&amp;321&amp;"A"))</f>
        <v/>
      </c>
      <c r="AC22" s="559" t="str">
        <f>IF(COUNTA(車両台帳!$C$57:$C$2056)=0,"",COUNTIF(車両台帳!$AQ$57:$AQ$2056,AC$3&amp;"-"&amp;311&amp;"A")+COUNTIF(車両台帳!$AQ$57:$AQ$2056,AC$3&amp;"-"&amp;321&amp;"A"))</f>
        <v/>
      </c>
      <c r="AD22" s="559" t="str">
        <f>IF(COUNTA(車両台帳!$C$57:$C$2056)=0,"",COUNTIF(車両台帳!$AQ$57:$AQ$2056,AD$3&amp;"-"&amp;311&amp;"A")+COUNTIF(車両台帳!$AQ$57:$AQ$2056,AD$3&amp;"-"&amp;321&amp;"A"))</f>
        <v/>
      </c>
      <c r="AE22" s="559" t="str">
        <f>IF(COUNTA(車両台帳!$C$57:$C$2056)=0,"",COUNTIF(車両台帳!$AQ$57:$AQ$2056,AE$3&amp;"-"&amp;311&amp;"A")+COUNTIF(車両台帳!$AQ$57:$AQ$2056,AE$3&amp;"-"&amp;321&amp;"A"))</f>
        <v/>
      </c>
      <c r="AF22" s="559" t="str">
        <f>IF(COUNTA(車両台帳!$C$57:$C$2056)=0,"",COUNTIF(車両台帳!$AQ$57:$AQ$2056,AF$3&amp;"-"&amp;311&amp;"A")+COUNTIF(車両台帳!$AQ$57:$AQ$2056,AF$3&amp;"-"&amp;321&amp;"A"))</f>
        <v/>
      </c>
      <c r="AG22" s="559" t="str">
        <f>IF(COUNTA(車両台帳!$C$57:$C$2056)=0,"",COUNTIF(車両台帳!$AQ$57:$AQ$2056,AG$3&amp;"-"&amp;311&amp;"A")+COUNTIF(車両台帳!$AQ$57:$AQ$2056,AG$3&amp;"-"&amp;321&amp;"A"))</f>
        <v/>
      </c>
      <c r="AH22" s="559" t="str">
        <f>IF(COUNTA(車両台帳!$C$57:$C$2056)=0,"",COUNTIF(車両台帳!$AQ$57:$AQ$2056,AH$3&amp;"-"&amp;311&amp;"A")+COUNTIF(車両台帳!$AQ$57:$AQ$2056,AH$3&amp;"-"&amp;321&amp;"A"))</f>
        <v/>
      </c>
      <c r="AI22" s="559" t="str">
        <f>IF(COUNTA(車両台帳!$C$57:$C$2056)=0,"",COUNTIF(車両台帳!$AQ$57:$AQ$2056,AI$3&amp;"-"&amp;311&amp;"A")+COUNTIF(車両台帳!$AQ$57:$AQ$2056,AI$3&amp;"-"&amp;321&amp;"A"))</f>
        <v/>
      </c>
      <c r="AJ22" s="559" t="str">
        <f>IF(COUNTA(車両台帳!$C$57:$C$2056)=0,"",COUNTIF(車両台帳!$AQ$57:$AQ$2056,AJ$3&amp;"-"&amp;311&amp;"A")+COUNTIF(車両台帳!$AQ$57:$AQ$2056,AJ$3&amp;"-"&amp;321&amp;"A"))</f>
        <v/>
      </c>
      <c r="AK22" s="559" t="str">
        <f>IF(COUNTA(車両台帳!$C$57:$C$2056)=0,"",COUNTIF(車両台帳!$AQ$57:$AQ$2056,AK$3&amp;"-"&amp;311&amp;"A")+COUNTIF(車両台帳!$AQ$57:$AQ$2056,AK$3&amp;"-"&amp;321&amp;"A"))</f>
        <v/>
      </c>
      <c r="AL22" s="559" t="str">
        <f>IF(COUNTA(車両台帳!$C$57:$C$2056)=0,"",COUNTIF(車両台帳!$AQ$57:$AQ$2056,AL$3&amp;"-"&amp;311&amp;"A")+COUNTIF(車両台帳!$AQ$57:$AQ$2056,AL$3&amp;"-"&amp;321&amp;"A"))</f>
        <v/>
      </c>
      <c r="AM22" s="559" t="str">
        <f>IF(COUNTA(車両台帳!$C$57:$C$2056)=0,"",COUNTIF(車両台帳!$AQ$57:$AQ$2056,AM$3&amp;"-"&amp;311&amp;"A")+COUNTIF(車両台帳!$AQ$57:$AQ$2056,AM$3&amp;"-"&amp;321&amp;"A"))</f>
        <v/>
      </c>
      <c r="AN22" s="559" t="str">
        <f>IF(COUNTA(車両台帳!$C$57:$C$2056)=0,"",COUNTIF(車両台帳!$AQ$57:$AQ$2056,AN$3&amp;"-"&amp;311&amp;"A")+COUNTIF(車両台帳!$AQ$57:$AQ$2056,AN$3&amp;"-"&amp;321&amp;"A"))</f>
        <v/>
      </c>
      <c r="AO22" s="559" t="str">
        <f>IF(COUNTA(車両台帳!$C$57:$C$2056)=0,"",COUNTIF(車両台帳!$AQ$57:$AQ$2056,AO$3&amp;"-"&amp;311&amp;"A")+COUNTIF(車両台帳!$AQ$57:$AQ$2056,AO$3&amp;"-"&amp;321&amp;"A"))</f>
        <v/>
      </c>
      <c r="AP22" s="559" t="str">
        <f>IF(COUNTA(車両台帳!$C$57:$C$2056)=0,"",COUNTIF(車両台帳!$AQ$57:$AQ$2056,AP$3&amp;"-"&amp;311&amp;"A")+COUNTIF(車両台帳!$AQ$57:$AQ$2056,AP$3&amp;"-"&amp;321&amp;"A"))</f>
        <v/>
      </c>
      <c r="AQ22" s="559" t="str">
        <f>IF(COUNTA(車両台帳!$C$57:$C$2056)=0,"",COUNTIF(車両台帳!$AQ$57:$AQ$2056,AQ$3&amp;"-"&amp;311&amp;"A")+COUNTIF(車両台帳!$AQ$57:$AQ$2056,AQ$3&amp;"-"&amp;321&amp;"A"))</f>
        <v/>
      </c>
      <c r="AR22" s="559" t="str">
        <f>IF(COUNTA(車両台帳!$C$57:$C$2056)=0,"",COUNTIF(車両台帳!$AQ$57:$AQ$2056,AR$3&amp;"-"&amp;311&amp;"A")+COUNTIF(車両台帳!$AQ$57:$AQ$2056,AR$3&amp;"-"&amp;321&amp;"A"))</f>
        <v/>
      </c>
      <c r="AS22" s="559" t="str">
        <f>IF(COUNTA(車両台帳!$C$57:$C$2056)=0,"",COUNTIF(車両台帳!$AQ$57:$AQ$2056,AS$3&amp;"-"&amp;311&amp;"A")+COUNTIF(車両台帳!$AQ$57:$AQ$2056,AS$3&amp;"-"&amp;321&amp;"A"))</f>
        <v/>
      </c>
      <c r="AT22" s="559" t="str">
        <f>IF(COUNTA(車両台帳!$C$57:$C$2056)=0,"",COUNTIF(車両台帳!$AQ$57:$AQ$2056,AT$3&amp;"-"&amp;311&amp;"A")+COUNTIF(車両台帳!$AQ$57:$AQ$2056,AT$3&amp;"-"&amp;321&amp;"A"))</f>
        <v/>
      </c>
      <c r="AU22" s="559" t="str">
        <f>IF(COUNTA(車両台帳!$C$57:$C$2056)=0,"",COUNTIF(車両台帳!$AQ$57:$AQ$2056,AU$3&amp;"-"&amp;311&amp;"A")+COUNTIF(車両台帳!$AQ$57:$AQ$2056,AU$3&amp;"-"&amp;321&amp;"A"))</f>
        <v/>
      </c>
      <c r="AV22" s="559" t="str">
        <f>IF(COUNTA(車両台帳!$C$57:$C$2056)=0,"",COUNTIF(車両台帳!$AQ$57:$AQ$2056,AV$3&amp;"-"&amp;311&amp;"A")+COUNTIF(車両台帳!$AQ$57:$AQ$2056,AV$3&amp;"-"&amp;321&amp;"A"))</f>
        <v/>
      </c>
      <c r="AW22" s="559" t="str">
        <f>IF(COUNTA(車両台帳!$C$57:$C$2056)=0,"",COUNTIF(車両台帳!$AQ$57:$AQ$2056,AW$3&amp;"-"&amp;311&amp;"A")+COUNTIF(車両台帳!$AQ$57:$AQ$2056,AW$3&amp;"-"&amp;321&amp;"A"))</f>
        <v/>
      </c>
      <c r="AX22" s="559" t="str">
        <f>IF(COUNTA(車両台帳!$C$57:$C$2056)=0,"",COUNTIF(車両台帳!$AQ$57:$AQ$2056,AX$3&amp;"-"&amp;311&amp;"A")+COUNTIF(車両台帳!$AQ$57:$AQ$2056,AX$3&amp;"-"&amp;321&amp;"A"))</f>
        <v/>
      </c>
      <c r="AY22" s="559" t="str">
        <f>IF(COUNTA(車両台帳!$C$57:$C$2056)=0,"",COUNTIF(車両台帳!$AQ$57:$AQ$2056,AY$3&amp;"-"&amp;311&amp;"A")+COUNTIF(車両台帳!$AQ$57:$AQ$2056,AY$3&amp;"-"&amp;321&amp;"A"))</f>
        <v/>
      </c>
      <c r="AZ22" s="559" t="str">
        <f>IF(COUNTA(車両台帳!$C$57:$C$2056)=0,"",COUNTIF(車両台帳!$AQ$57:$AQ$2056,AZ$3&amp;"-"&amp;311&amp;"A")+COUNTIF(車両台帳!$AQ$57:$AQ$2056,AZ$3&amp;"-"&amp;321&amp;"A"))</f>
        <v/>
      </c>
      <c r="BA22" s="559" t="str">
        <f>IF(COUNTA(車両台帳!$C$57:$C$2056)=0,"",COUNTIF(車両台帳!$AQ$57:$AQ$2056,BA$3&amp;"-"&amp;311&amp;"A")+COUNTIF(車両台帳!$AQ$57:$AQ$2056,BA$3&amp;"-"&amp;321&amp;"A"))</f>
        <v/>
      </c>
      <c r="BB22" s="559" t="str">
        <f>IF(COUNTA(車両台帳!$C$57:$C$2056)=0,"",COUNTIF(車両台帳!$AQ$57:$AQ$2056,BB$3&amp;"-"&amp;311&amp;"A")+COUNTIF(車両台帳!$AQ$57:$AQ$2056,BB$3&amp;"-"&amp;321&amp;"A"))</f>
        <v/>
      </c>
      <c r="BC22" s="559" t="str">
        <f>IF(COUNTA(車両台帳!$C$57:$C$2056)=0,"",COUNTIF(車両台帳!$AQ$57:$AQ$2056,BC$3&amp;"-"&amp;311&amp;"A")+COUNTIF(車両台帳!$AQ$57:$AQ$2056,BC$3&amp;"-"&amp;321&amp;"A"))</f>
        <v/>
      </c>
      <c r="BD22" s="559" t="str">
        <f>IF(COUNTA(車両台帳!$C$57:$C$2056)=0,"",COUNTIF(車両台帳!$AQ$57:$AQ$2056,BD$3&amp;"-"&amp;311&amp;"A")+COUNTIF(車両台帳!$AQ$57:$AQ$2056,BD$3&amp;"-"&amp;321&amp;"A"))</f>
        <v/>
      </c>
      <c r="BE22" s="559" t="str">
        <f>IF(COUNTA(車両台帳!$C$57:$C$2056)=0,"",COUNTIF(車両台帳!$AQ$57:$AQ$2056,BE$3&amp;"-"&amp;311&amp;"A")+COUNTIF(車両台帳!$AQ$57:$AQ$2056,BE$3&amp;"-"&amp;321&amp;"A"))</f>
        <v/>
      </c>
      <c r="BF22" s="559" t="str">
        <f>IF(COUNTA(車両台帳!$C$57:$C$2056)=0,"",COUNTIF(車両台帳!$AQ$57:$AQ$2056,BF$3&amp;"-"&amp;311&amp;"A")+COUNTIF(車両台帳!$AQ$57:$AQ$2056,BF$3&amp;"-"&amp;321&amp;"A"))</f>
        <v/>
      </c>
      <c r="BG22" s="559" t="str">
        <f>IF(COUNTA(車両台帳!$C$57:$C$2056)=0,"",COUNTIF(車両台帳!$AQ$57:$AQ$2056,BG$3&amp;"-"&amp;311&amp;"A")+COUNTIF(車両台帳!$AQ$57:$AQ$2056,BG$3&amp;"-"&amp;321&amp;"A"))</f>
        <v/>
      </c>
      <c r="BH22" s="559" t="str">
        <f>IF(COUNTA(車両台帳!$C$57:$C$2056)=0,"",COUNTIF(車両台帳!$AQ$57:$AQ$2056,BH$3&amp;"-"&amp;311&amp;"A")+COUNTIF(車両台帳!$AQ$57:$AQ$2056,BH$3&amp;"-"&amp;321&amp;"A"))</f>
        <v/>
      </c>
      <c r="BI22" s="559" t="str">
        <f>IF(COUNTA(車両台帳!$C$57:$C$2056)=0,"",COUNTIF(車両台帳!$AQ$57:$AQ$2056,BI$3&amp;"-"&amp;311&amp;"A")+COUNTIF(車両台帳!$AQ$57:$AQ$2056,BI$3&amp;"-"&amp;321&amp;"A"))</f>
        <v/>
      </c>
      <c r="BJ22" s="559" t="str">
        <f>IF(COUNTA(車両台帳!$C$57:$C$2056)=0,"",COUNTIF(車両台帳!$AQ$57:$AQ$2056,BJ$3&amp;"-"&amp;311&amp;"A")+COUNTIF(車両台帳!$AQ$57:$AQ$2056,BJ$3&amp;"-"&amp;321&amp;"A"))</f>
        <v/>
      </c>
      <c r="BK22" s="559" t="str">
        <f>IF(COUNTA(車両台帳!$C$57:$C$2056)=0,"",COUNTIF(車両台帳!$AQ$57:$AQ$2056,BK$3&amp;"-"&amp;311&amp;"A")+COUNTIF(車両台帳!$AQ$57:$AQ$2056,BK$3&amp;"-"&amp;321&amp;"A"))</f>
        <v/>
      </c>
      <c r="BL22" s="559" t="str">
        <f>IF(COUNTA(車両台帳!$C$57:$C$2056)=0,"",COUNTIF(車両台帳!$AQ$57:$AQ$2056,BL$3&amp;"-"&amp;311&amp;"A")+COUNTIF(車両台帳!$AQ$57:$AQ$2056,BL$3&amp;"-"&amp;321&amp;"A"))</f>
        <v/>
      </c>
      <c r="BM22" s="559" t="str">
        <f>IF(COUNTA(車両台帳!$C$57:$C$2056)=0,"",COUNTIF(車両台帳!$AQ$57:$AQ$2056,BM$3&amp;"-"&amp;311&amp;"A")+COUNTIF(車両台帳!$AQ$57:$AQ$2056,BM$3&amp;"-"&amp;321&amp;"A"))</f>
        <v/>
      </c>
      <c r="BN22" s="559" t="str">
        <f>IF(COUNTA(車両台帳!$C$57:$C$2056)=0,"",COUNTIF(車両台帳!$AQ$57:$AQ$2056,BN$3&amp;"-"&amp;311&amp;"A")+COUNTIF(車両台帳!$AQ$57:$AQ$2056,BN$3&amp;"-"&amp;321&amp;"A"))</f>
        <v/>
      </c>
      <c r="BO22" s="559" t="str">
        <f>IF(COUNTA(車両台帳!$C$57:$C$2056)=0,"",COUNTIF(車両台帳!$AQ$57:$AQ$2056,BO$3&amp;"-"&amp;311&amp;"A")+COUNTIF(車両台帳!$AQ$57:$AQ$2056,BO$3&amp;"-"&amp;321&amp;"A"))</f>
        <v/>
      </c>
      <c r="BP22" s="559" t="str">
        <f>IF(COUNTA(車両台帳!$C$57:$C$2056)=0,"",COUNTIF(車両台帳!$AQ$57:$AQ$2056,BP$3&amp;"-"&amp;311&amp;"A")+COUNTIF(車両台帳!$AQ$57:$AQ$2056,BP$3&amp;"-"&amp;321&amp;"A"))</f>
        <v/>
      </c>
      <c r="BQ22" s="559" t="str">
        <f>IF(COUNTA(車両台帳!$C$57:$C$2056)=0,"",COUNTIF(車両台帳!$AQ$57:$AQ$2056,BQ$3&amp;"-"&amp;311&amp;"A")+COUNTIF(車両台帳!$AQ$57:$AQ$2056,BQ$3&amp;"-"&amp;321&amp;"A"))</f>
        <v/>
      </c>
      <c r="BR22" s="559" t="str">
        <f>IF(COUNTA(車両台帳!$C$57:$C$2056)=0,"",COUNTIF(車両台帳!$AQ$57:$AQ$2056,BR$3&amp;"-"&amp;311&amp;"A")+COUNTIF(車両台帳!$AQ$57:$AQ$2056,BR$3&amp;"-"&amp;321&amp;"A"))</f>
        <v/>
      </c>
      <c r="BS22" s="559" t="str">
        <f>IF(COUNTA(車両台帳!$C$57:$C$2056)=0,"",COUNTIF(車両台帳!$AQ$57:$AQ$2056,BS$3&amp;"-"&amp;311&amp;"A")+COUNTIF(車両台帳!$AQ$57:$AQ$2056,BS$3&amp;"-"&amp;321&amp;"A"))</f>
        <v/>
      </c>
      <c r="BT22" s="559" t="str">
        <f>IF(COUNTA(車両台帳!$C$57:$C$2056)=0,"",COUNTIF(車両台帳!$AQ$57:$AQ$2056,BT$3&amp;"-"&amp;311&amp;"A")+COUNTIF(車両台帳!$AQ$57:$AQ$2056,BT$3&amp;"-"&amp;321&amp;"A"))</f>
        <v/>
      </c>
      <c r="BU22" s="559" t="str">
        <f>IF(COUNTA(車両台帳!$C$57:$C$2056)=0,"",COUNTIF(車両台帳!$AQ$57:$AQ$2056,BU$3&amp;"-"&amp;311&amp;"A")+COUNTIF(車両台帳!$AQ$57:$AQ$2056,BU$3&amp;"-"&amp;321&amp;"A"))</f>
        <v/>
      </c>
      <c r="BV22" s="559" t="str">
        <f>IF(COUNTA(車両台帳!$C$57:$C$2056)=0,"",COUNTIF(車両台帳!$AQ$57:$AQ$2056,BV$3&amp;"-"&amp;311&amp;"A")+COUNTIF(車両台帳!$AQ$57:$AQ$2056,BV$3&amp;"-"&amp;321&amp;"A"))</f>
        <v/>
      </c>
      <c r="BW22" s="559" t="str">
        <f>IF(COUNTA(車両台帳!$C$57:$C$2056)=0,"",COUNTIF(車両台帳!$AQ$57:$AQ$2056,BW$3&amp;"-"&amp;311&amp;"A")+COUNTIF(車両台帳!$AQ$57:$AQ$2056,BW$3&amp;"-"&amp;321&amp;"A"))</f>
        <v/>
      </c>
      <c r="BX22" s="559" t="str">
        <f>IF(COUNTA(車両台帳!$C$57:$C$2056)=0,"",COUNTIF(車両台帳!$AQ$57:$AQ$2056,BX$3&amp;"-"&amp;311&amp;"A")+COUNTIF(車両台帳!$AQ$57:$AQ$2056,BX$3&amp;"-"&amp;321&amp;"A"))</f>
        <v/>
      </c>
      <c r="BY22" s="559" t="str">
        <f>IF(COUNTA(車両台帳!$C$57:$C$2056)=0,"",COUNTIF(車両台帳!$AQ$57:$AQ$2056,BY$3&amp;"-"&amp;311&amp;"A")+COUNTIF(車両台帳!$AQ$57:$AQ$2056,BY$3&amp;"-"&amp;321&amp;"A"))</f>
        <v/>
      </c>
      <c r="BZ22" s="559" t="str">
        <f>IF(COUNTA(車両台帳!$C$57:$C$2056)=0,"",COUNTIF(車両台帳!$AQ$57:$AQ$2056,BZ$3&amp;"-"&amp;311&amp;"A")+COUNTIF(車両台帳!$AQ$57:$AQ$2056,BZ$3&amp;"-"&amp;321&amp;"A"))</f>
        <v/>
      </c>
      <c r="CA22" s="559" t="str">
        <f>IF(COUNTA(車両台帳!$C$57:$C$2056)=0,"",COUNTIF(車両台帳!$AQ$57:$AQ$2056,CA$3&amp;"-"&amp;311&amp;"A")+COUNTIF(車両台帳!$AQ$57:$AQ$2056,CA$3&amp;"-"&amp;321&amp;"A"))</f>
        <v/>
      </c>
      <c r="CB22" s="559" t="str">
        <f>IF(COUNTA(車両台帳!$C$57:$C$2056)=0,"",COUNTIF(車両台帳!$AQ$57:$AQ$2056,CB$3&amp;"-"&amp;311&amp;"A")+COUNTIF(車両台帳!$AQ$57:$AQ$2056,CB$3&amp;"-"&amp;321&amp;"A"))</f>
        <v/>
      </c>
      <c r="CC22" s="559" t="str">
        <f>IF(COUNTA(車両台帳!$C$57:$C$2056)=0,"",COUNTIF(車両台帳!$AQ$57:$AQ$2056,CC$3&amp;"-"&amp;311&amp;"A")+COUNTIF(車両台帳!$AQ$57:$AQ$2056,CC$3&amp;"-"&amp;321&amp;"A"))</f>
        <v/>
      </c>
      <c r="CD22" s="559" t="str">
        <f>IF(COUNTA(車両台帳!$C$57:$C$2056)=0,"",COUNTIF(車両台帳!$AQ$57:$AQ$2056,CD$3&amp;"-"&amp;311&amp;"A")+COUNTIF(車両台帳!$AQ$57:$AQ$2056,CD$3&amp;"-"&amp;321&amp;"A"))</f>
        <v/>
      </c>
      <c r="CE22" s="559" t="str">
        <f>IF(COUNTA(車両台帳!$C$57:$C$2056)=0,"",COUNTIF(車両台帳!$AQ$57:$AQ$2056,CE$3&amp;"-"&amp;311&amp;"A")+COUNTIF(車両台帳!$AQ$57:$AQ$2056,CE$3&amp;"-"&amp;321&amp;"A"))</f>
        <v/>
      </c>
      <c r="CF22" s="559" t="str">
        <f>IF(COUNTA(車両台帳!$C$57:$C$2056)=0,"",COUNTIF(車両台帳!$AQ$57:$AQ$2056,CF$3&amp;"-"&amp;311&amp;"A")+COUNTIF(車両台帳!$AQ$57:$AQ$2056,CF$3&amp;"-"&amp;321&amp;"A"))</f>
        <v/>
      </c>
      <c r="CG22" s="559" t="str">
        <f>IF(COUNTA(車両台帳!$C$57:$C$2056)=0,"",COUNTIF(車両台帳!$AQ$57:$AQ$2056,CG$3&amp;"-"&amp;311&amp;"A")+COUNTIF(車両台帳!$AQ$57:$AQ$2056,CG$3&amp;"-"&amp;321&amp;"A"))</f>
        <v/>
      </c>
      <c r="CH22" s="559" t="str">
        <f>IF(COUNTA(車両台帳!$C$57:$C$2056)=0,"",COUNTIF(車両台帳!$AQ$57:$AQ$2056,CH$3&amp;"-"&amp;311&amp;"A")+COUNTIF(車両台帳!$AQ$57:$AQ$2056,CH$3&amp;"-"&amp;321&amp;"A"))</f>
        <v/>
      </c>
      <c r="CI22" s="559" t="str">
        <f>IF(COUNTA(車両台帳!$C$57:$C$2056)=0,"",COUNTIF(車両台帳!$AQ$57:$AQ$2056,CI$3&amp;"-"&amp;311&amp;"A")+COUNTIF(車両台帳!$AQ$57:$AQ$2056,CI$3&amp;"-"&amp;321&amp;"A"))</f>
        <v/>
      </c>
      <c r="CJ22" s="559" t="str">
        <f>IF(COUNTA(車両台帳!$C$57:$C$2056)=0,"",COUNTIF(車両台帳!$AQ$57:$AQ$2056,CJ$3&amp;"-"&amp;311&amp;"A")+COUNTIF(車両台帳!$AQ$57:$AQ$2056,CJ$3&amp;"-"&amp;321&amp;"A"))</f>
        <v/>
      </c>
      <c r="CK22" s="559" t="str">
        <f>IF(COUNTA(車両台帳!$C$57:$C$2056)=0,"",COUNTIF(車両台帳!$AQ$57:$AQ$2056,CK$3&amp;"-"&amp;311&amp;"A")+COUNTIF(車両台帳!$AQ$57:$AQ$2056,CK$3&amp;"-"&amp;321&amp;"A"))</f>
        <v/>
      </c>
      <c r="CL22" s="559" t="str">
        <f>IF(COUNTA(車両台帳!$C$57:$C$2056)=0,"",COUNTIF(車両台帳!$AQ$57:$AQ$2056,CL$3&amp;"-"&amp;311&amp;"A")+COUNTIF(車両台帳!$AQ$57:$AQ$2056,CL$3&amp;"-"&amp;321&amp;"A"))</f>
        <v/>
      </c>
      <c r="CM22" s="559" t="str">
        <f>IF(COUNTA(車両台帳!$C$57:$C$2056)=0,"",COUNTIF(車両台帳!$AQ$57:$AQ$2056,CM$3&amp;"-"&amp;311&amp;"A")+COUNTIF(車両台帳!$AQ$57:$AQ$2056,CM$3&amp;"-"&amp;321&amp;"A"))</f>
        <v/>
      </c>
      <c r="CN22" s="559" t="str">
        <f>IF(COUNTA(車両台帳!$C$57:$C$2056)=0,"",COUNTIF(車両台帳!$AQ$57:$AQ$2056,CN$3&amp;"-"&amp;311&amp;"A")+COUNTIF(車両台帳!$AQ$57:$AQ$2056,CN$3&amp;"-"&amp;321&amp;"A"))</f>
        <v/>
      </c>
      <c r="CO22" s="559" t="str">
        <f>IF(COUNTA(車両台帳!$C$57:$C$2056)=0,"",COUNTIF(車両台帳!$AQ$57:$AQ$2056,CO$3&amp;"-"&amp;311&amp;"A")+COUNTIF(車両台帳!$AQ$57:$AQ$2056,CO$3&amp;"-"&amp;321&amp;"A"))</f>
        <v/>
      </c>
      <c r="CP22" s="559" t="str">
        <f>IF(COUNTA(車両台帳!$C$57:$C$2056)=0,"",COUNTIF(車両台帳!$AQ$57:$AQ$2056,CP$3&amp;"-"&amp;311&amp;"A")+COUNTIF(車両台帳!$AQ$57:$AQ$2056,CP$3&amp;"-"&amp;321&amp;"A"))</f>
        <v/>
      </c>
      <c r="CQ22" s="559" t="str">
        <f>IF(COUNTA(車両台帳!$C$57:$C$2056)=0,"",COUNTIF(車両台帳!$AQ$57:$AQ$2056,CQ$3&amp;"-"&amp;311&amp;"A")+COUNTIF(車両台帳!$AQ$57:$AQ$2056,CQ$3&amp;"-"&amp;321&amp;"A"))</f>
        <v/>
      </c>
      <c r="CR22" s="559" t="str">
        <f>IF(COUNTA(車両台帳!$C$57:$C$2056)=0,"",COUNTIF(車両台帳!$AQ$57:$AQ$2056,CR$3&amp;"-"&amp;311&amp;"A")+COUNTIF(車両台帳!$AQ$57:$AQ$2056,CR$3&amp;"-"&amp;321&amp;"A"))</f>
        <v/>
      </c>
      <c r="CS22" s="559" t="str">
        <f>IF(COUNTA(車両台帳!$C$57:$C$2056)=0,"",COUNTIF(車両台帳!$AQ$57:$AQ$2056,CS$3&amp;"-"&amp;311&amp;"A")+COUNTIF(車両台帳!$AQ$57:$AQ$2056,CS$3&amp;"-"&amp;321&amp;"A"))</f>
        <v/>
      </c>
      <c r="CT22" s="559" t="str">
        <f>IF(COUNTA(車両台帳!$C$57:$C$2056)=0,"",COUNTIF(車両台帳!$AQ$57:$AQ$2056,CT$3&amp;"-"&amp;311&amp;"A")+COUNTIF(車両台帳!$AQ$57:$AQ$2056,CT$3&amp;"-"&amp;321&amp;"A"))</f>
        <v/>
      </c>
      <c r="CU22" s="559" t="str">
        <f>IF(COUNTA(車両台帳!$C$57:$C$2056)=0,"",COUNTIF(車両台帳!$AQ$57:$AQ$2056,CU$3&amp;"-"&amp;311&amp;"A")+COUNTIF(車両台帳!$AQ$57:$AQ$2056,CU$3&amp;"-"&amp;321&amp;"A"))</f>
        <v/>
      </c>
      <c r="CV22" s="559" t="str">
        <f>IF(COUNTA(車両台帳!$C$57:$C$2056)=0,"",COUNTIF(車両台帳!$AQ$57:$AQ$2056,CV$3&amp;"-"&amp;311&amp;"A")+COUNTIF(車両台帳!$AQ$57:$AQ$2056,CV$3&amp;"-"&amp;321&amp;"A"))</f>
        <v/>
      </c>
      <c r="CW22" s="559" t="str">
        <f>IF(COUNTA(車両台帳!$C$57:$C$2056)=0,"",COUNTIF(車両台帳!$AQ$57:$AQ$2056,CW$3&amp;"-"&amp;311&amp;"A")+COUNTIF(車両台帳!$AQ$57:$AQ$2056,CW$3&amp;"-"&amp;321&amp;"A"))</f>
        <v/>
      </c>
      <c r="CX22" s="559" t="str">
        <f>IF(COUNTA(車両台帳!$C$57:$C$2056)=0,"",COUNTIF(車両台帳!$AQ$57:$AQ$2056,CX$3&amp;"-"&amp;311&amp;"A")+COUNTIF(車両台帳!$AQ$57:$AQ$2056,CX$3&amp;"-"&amp;321&amp;"A"))</f>
        <v/>
      </c>
      <c r="CY22" s="559" t="str">
        <f>IF(COUNTA(車両台帳!$C$57:$C$2056)=0,"",COUNTIF(車両台帳!$AQ$57:$AQ$2056,CY$3&amp;"-"&amp;311&amp;"A")+COUNTIF(車両台帳!$AQ$57:$AQ$2056,CY$3&amp;"-"&amp;321&amp;"A"))</f>
        <v/>
      </c>
      <c r="CZ22" s="559" t="str">
        <f>IF(COUNTA(車両台帳!$C$57:$C$2056)=0,"",COUNTIF(車両台帳!$AQ$57:$AQ$2056,CZ$3&amp;"-"&amp;311&amp;"A")+COUNTIF(車両台帳!$AQ$57:$AQ$2056,CZ$3&amp;"-"&amp;321&amp;"A"))</f>
        <v/>
      </c>
      <c r="DA22" s="559" t="str">
        <f>IF(COUNTA(車両台帳!$C$57:$C$2056)=0,"",COUNTIF(車両台帳!$AQ$57:$AQ$2056,DA$3&amp;"-"&amp;311&amp;"A")+COUNTIF(車両台帳!$AQ$57:$AQ$2056,DA$3&amp;"-"&amp;321&amp;"A"))</f>
        <v/>
      </c>
      <c r="DB22" s="559" t="str">
        <f>IF(COUNTA(車両台帳!$C$57:$C$2056)=0,"",COUNTIF(車両台帳!$AQ$57:$AQ$2056,DB$3&amp;"-"&amp;311&amp;"A")+COUNTIF(車両台帳!$AQ$57:$AQ$2056,DB$3&amp;"-"&amp;321&amp;"A"))</f>
        <v/>
      </c>
      <c r="DC22" s="559" t="str">
        <f>IF(COUNTA(車両台帳!$C$57:$C$2056)=0,"",COUNTIF(車両台帳!$AQ$57:$AQ$2056,DC$3&amp;"-"&amp;311&amp;"A")+COUNTIF(車両台帳!$AQ$57:$AQ$2056,DC$3&amp;"-"&amp;321&amp;"A"))</f>
        <v/>
      </c>
      <c r="DD22" s="559" t="str">
        <f>IF(COUNTA(車両台帳!$C$57:$C$2056)=0,"",COUNTIF(車両台帳!$AQ$57:$AQ$2056,DD$3&amp;"-"&amp;311&amp;"A")+COUNTIF(車両台帳!$AQ$57:$AQ$2056,DD$3&amp;"-"&amp;321&amp;"A"))</f>
        <v/>
      </c>
      <c r="DE22" s="559" t="str">
        <f>IF(COUNTA(車両台帳!$C$57:$C$2056)=0,"",COUNTIF(車両台帳!$AQ$57:$AQ$2056,DE$3&amp;"-"&amp;311&amp;"A")+COUNTIF(車両台帳!$AQ$57:$AQ$2056,DE$3&amp;"-"&amp;321&amp;"A"))</f>
        <v/>
      </c>
      <c r="DF22" s="559" t="str">
        <f>IF(COUNTA(車両台帳!$C$57:$C$2056)=0,"",COUNTIF(車両台帳!$AQ$57:$AQ$2056,DF$3&amp;"-"&amp;311&amp;"A")+COUNTIF(車両台帳!$AQ$57:$AQ$2056,DF$3&amp;"-"&amp;321&amp;"A"))</f>
        <v/>
      </c>
      <c r="DG22" s="559" t="str">
        <f>IF(COUNTA(車両台帳!$C$57:$C$2056)=0,"",COUNTIF(車両台帳!$AQ$57:$AQ$2056,DG$3&amp;"-"&amp;311&amp;"A")+COUNTIF(車両台帳!$AQ$57:$AQ$2056,DG$3&amp;"-"&amp;321&amp;"A"))</f>
        <v/>
      </c>
      <c r="DH22" s="559" t="str">
        <f>IF(COUNTA(車両台帳!$C$57:$C$2056)=0,"",COUNTIF(車両台帳!$AQ$57:$AQ$2056,DH$3&amp;"-"&amp;311&amp;"A")+COUNTIF(車両台帳!$AQ$57:$AQ$2056,DH$3&amp;"-"&amp;321&amp;"A"))</f>
        <v/>
      </c>
      <c r="DI22" s="559" t="str">
        <f>IF(COUNTA(車両台帳!$C$57:$C$2056)=0,"",COUNTIF(車両台帳!$AQ$57:$AQ$2056,DI$3&amp;"-"&amp;311&amp;"A")+COUNTIF(車両台帳!$AQ$57:$AQ$2056,DI$3&amp;"-"&amp;321&amp;"A"))</f>
        <v/>
      </c>
      <c r="DJ22" s="559" t="str">
        <f>IF(COUNTA(車両台帳!$C$57:$C$2056)=0,"",COUNTIF(車両台帳!$AQ$57:$AQ$2056,DJ$3&amp;"-"&amp;311&amp;"A")+COUNTIF(車両台帳!$AQ$57:$AQ$2056,DJ$3&amp;"-"&amp;321&amp;"A"))</f>
        <v/>
      </c>
      <c r="DK22" s="559" t="str">
        <f>IF(COUNTA(車両台帳!$C$57:$C$2056)=0,"",COUNTIF(車両台帳!$AQ$57:$AQ$2056,DK$3&amp;"-"&amp;311&amp;"A")+COUNTIF(車両台帳!$AQ$57:$AQ$2056,DK$3&amp;"-"&amp;321&amp;"A"))</f>
        <v/>
      </c>
      <c r="DL22" s="559" t="str">
        <f>IF(COUNTA(車両台帳!$C$57:$C$2056)=0,"",COUNTIF(車両台帳!$AQ$57:$AQ$2056,DL$3&amp;"-"&amp;311&amp;"A")+COUNTIF(車両台帳!$AQ$57:$AQ$2056,DL$3&amp;"-"&amp;321&amp;"A"))</f>
        <v/>
      </c>
      <c r="DM22" s="559" t="str">
        <f>IF(COUNTA(車両台帳!$C$57:$C$2056)=0,"",COUNTIF(車両台帳!$AQ$57:$AQ$2056,DM$3&amp;"-"&amp;311&amp;"A")+COUNTIF(車両台帳!$AQ$57:$AQ$2056,DM$3&amp;"-"&amp;321&amp;"A"))</f>
        <v/>
      </c>
      <c r="DN22" s="559" t="str">
        <f>IF(COUNTA(車両台帳!$C$57:$C$2056)=0,"",COUNTIF(車両台帳!$AQ$57:$AQ$2056,DN$3&amp;"-"&amp;311&amp;"A")+COUNTIF(車両台帳!$AQ$57:$AQ$2056,DN$3&amp;"-"&amp;321&amp;"A"))</f>
        <v/>
      </c>
      <c r="DO22" s="559" t="str">
        <f>IF(COUNTA(車両台帳!$C$57:$C$2056)=0,"",COUNTIF(車両台帳!$AQ$57:$AQ$2056,DO$3&amp;"-"&amp;311&amp;"A")+COUNTIF(車両台帳!$AQ$57:$AQ$2056,DO$3&amp;"-"&amp;321&amp;"A"))</f>
        <v/>
      </c>
      <c r="DP22" s="559" t="str">
        <f>IF(COUNTA(車両台帳!$C$57:$C$2056)=0,"",COUNTIF(車両台帳!$AQ$57:$AQ$2056,DP$3&amp;"-"&amp;311&amp;"A")+COUNTIF(車両台帳!$AQ$57:$AQ$2056,DP$3&amp;"-"&amp;321&amp;"A"))</f>
        <v/>
      </c>
      <c r="DQ22" s="559" t="str">
        <f>IF(COUNTA(車両台帳!$C$57:$C$2056)=0,"",COUNTIF(車両台帳!$AQ$57:$AQ$2056,DQ$3&amp;"-"&amp;311&amp;"A")+COUNTIF(車両台帳!$AQ$57:$AQ$2056,DQ$3&amp;"-"&amp;321&amp;"A"))</f>
        <v/>
      </c>
      <c r="DR22" s="559" t="str">
        <f>IF(COUNTA(車両台帳!$C$57:$C$2056)=0,"",COUNTIF(車両台帳!$AQ$57:$AQ$2056,DR$3&amp;"-"&amp;311&amp;"A")+COUNTIF(車両台帳!$AQ$57:$AQ$2056,DR$3&amp;"-"&amp;321&amp;"A"))</f>
        <v/>
      </c>
      <c r="DS22" s="559" t="str">
        <f>IF(COUNTA(車両台帳!$C$57:$C$2056)=0,"",COUNTIF(車両台帳!$AQ$57:$AQ$2056,DS$3&amp;"-"&amp;311&amp;"A")+COUNTIF(車両台帳!$AQ$57:$AQ$2056,DS$3&amp;"-"&amp;321&amp;"A"))</f>
        <v/>
      </c>
      <c r="DT22" s="559" t="str">
        <f>IF(COUNTA(車両台帳!$C$57:$C$2056)=0,"",COUNTIF(車両台帳!$AQ$57:$AQ$2056,DT$3&amp;"-"&amp;311&amp;"A")+COUNTIF(車両台帳!$AQ$57:$AQ$2056,DT$3&amp;"-"&amp;321&amp;"A"))</f>
        <v/>
      </c>
      <c r="DU22" s="559" t="str">
        <f>IF(COUNTA(車両台帳!$C$57:$C$2056)=0,"",COUNTIF(車両台帳!$AQ$57:$AQ$2056,DU$3&amp;"-"&amp;311&amp;"A")+COUNTIF(車両台帳!$AQ$57:$AQ$2056,DU$3&amp;"-"&amp;321&amp;"A"))</f>
        <v/>
      </c>
      <c r="DV22" s="559" t="str">
        <f>IF(COUNTA(車両台帳!$C$57:$C$2056)=0,"",COUNTIF(車両台帳!$AQ$57:$AQ$2056,DV$3&amp;"-"&amp;311&amp;"A")+COUNTIF(車両台帳!$AQ$57:$AQ$2056,DV$3&amp;"-"&amp;321&amp;"A"))</f>
        <v/>
      </c>
      <c r="DW22" s="559" t="str">
        <f>IF(COUNTA(車両台帳!$C$57:$C$2056)=0,"",COUNTIF(車両台帳!$AQ$57:$AQ$2056,DW$3&amp;"-"&amp;311&amp;"A")+COUNTIF(車両台帳!$AQ$57:$AQ$2056,DW$3&amp;"-"&amp;321&amp;"A"))</f>
        <v/>
      </c>
      <c r="DX22" s="559" t="str">
        <f>IF(COUNTA(車両台帳!$C$57:$C$2056)=0,"",COUNTIF(車両台帳!$AQ$57:$AQ$2056,DX$3&amp;"-"&amp;311&amp;"A")+COUNTIF(車両台帳!$AQ$57:$AQ$2056,DX$3&amp;"-"&amp;321&amp;"A"))</f>
        <v/>
      </c>
      <c r="DY22" s="559" t="str">
        <f>IF(COUNTA(車両台帳!$C$57:$C$2056)=0,"",COUNTIF(車両台帳!$AQ$57:$AQ$2056,DY$3&amp;"-"&amp;311&amp;"A")+COUNTIF(車両台帳!$AQ$57:$AQ$2056,DY$3&amp;"-"&amp;321&amp;"A"))</f>
        <v/>
      </c>
      <c r="DZ22" s="559" t="str">
        <f>IF(COUNTA(車両台帳!$C$57:$C$2056)=0,"",COUNTIF(車両台帳!$AQ$57:$AQ$2056,DZ$3&amp;"-"&amp;311&amp;"A")+COUNTIF(車両台帳!$AQ$57:$AQ$2056,DZ$3&amp;"-"&amp;321&amp;"A"))</f>
        <v/>
      </c>
      <c r="EA22" s="559" t="str">
        <f>IF(COUNTA(車両台帳!$C$57:$C$2056)=0,"",COUNTIF(車両台帳!$AQ$57:$AQ$2056,EA$3&amp;"-"&amp;311&amp;"A")+COUNTIF(車両台帳!$AQ$57:$AQ$2056,EA$3&amp;"-"&amp;321&amp;"A"))</f>
        <v/>
      </c>
      <c r="EB22" s="559" t="str">
        <f>IF(COUNTA(車両台帳!$C$57:$C$2056)=0,"",COUNTIF(車両台帳!$AQ$57:$AQ$2056,EB$3&amp;"-"&amp;311&amp;"A")+COUNTIF(車両台帳!$AQ$57:$AQ$2056,EB$3&amp;"-"&amp;321&amp;"A"))</f>
        <v/>
      </c>
      <c r="EC22" s="559" t="str">
        <f>IF(COUNTA(車両台帳!$C$57:$C$2056)=0,"",COUNTIF(車両台帳!$AQ$57:$AQ$2056,EC$3&amp;"-"&amp;311&amp;"A")+COUNTIF(車両台帳!$AQ$57:$AQ$2056,EC$3&amp;"-"&amp;321&amp;"A"))</f>
        <v/>
      </c>
      <c r="ED22" s="559" t="str">
        <f>IF(COUNTA(車両台帳!$C$57:$C$2056)=0,"",COUNTIF(車両台帳!$AQ$57:$AQ$2056,ED$3&amp;"-"&amp;311&amp;"A")+COUNTIF(車両台帳!$AQ$57:$AQ$2056,ED$3&amp;"-"&amp;321&amp;"A"))</f>
        <v/>
      </c>
      <c r="EE22" s="559" t="str">
        <f>IF(COUNTA(車両台帳!$C$57:$C$2056)=0,"",COUNTIF(車両台帳!$AQ$57:$AQ$2056,EE$3&amp;"-"&amp;311&amp;"A")+COUNTIF(車両台帳!$AQ$57:$AQ$2056,EE$3&amp;"-"&amp;321&amp;"A"))</f>
        <v/>
      </c>
      <c r="EF22" s="559" t="str">
        <f>IF(COUNTA(車両台帳!$C$57:$C$2056)=0,"",COUNTIF(車両台帳!$AQ$57:$AQ$2056,EF$3&amp;"-"&amp;311&amp;"A")+COUNTIF(車両台帳!$AQ$57:$AQ$2056,EF$3&amp;"-"&amp;321&amp;"A"))</f>
        <v/>
      </c>
      <c r="EG22" s="559" t="str">
        <f>IF(COUNTA(車両台帳!$C$57:$C$2056)=0,"",COUNTIF(車両台帳!$AQ$57:$AQ$2056,EG$3&amp;"-"&amp;311&amp;"A")+COUNTIF(車両台帳!$AQ$57:$AQ$2056,EG$3&amp;"-"&amp;321&amp;"A"))</f>
        <v/>
      </c>
      <c r="EH22" s="559" t="str">
        <f>IF(COUNTA(車両台帳!$C$57:$C$2056)=0,"",COUNTIF(車両台帳!$AQ$57:$AQ$2056,EH$3&amp;"-"&amp;311&amp;"A")+COUNTIF(車両台帳!$AQ$57:$AQ$2056,EH$3&amp;"-"&amp;321&amp;"A"))</f>
        <v/>
      </c>
      <c r="EI22" s="559" t="str">
        <f>IF(COUNTA(車両台帳!$C$57:$C$2056)=0,"",COUNTIF(車両台帳!$AQ$57:$AQ$2056,EI$3&amp;"-"&amp;311&amp;"A")+COUNTIF(車両台帳!$AQ$57:$AQ$2056,EI$3&amp;"-"&amp;321&amp;"A"))</f>
        <v/>
      </c>
      <c r="EJ22" s="559" t="str">
        <f>IF(COUNTA(車両台帳!$C$57:$C$2056)=0,"",COUNTIF(車両台帳!$AQ$57:$AQ$2056,EJ$3&amp;"-"&amp;311&amp;"A")+COUNTIF(車両台帳!$AQ$57:$AQ$2056,EJ$3&amp;"-"&amp;321&amp;"A"))</f>
        <v/>
      </c>
      <c r="EK22" s="559" t="str">
        <f>IF(COUNTA(車両台帳!$C$57:$C$2056)=0,"",COUNTIF(車両台帳!$AQ$57:$AQ$2056,EK$3&amp;"-"&amp;311&amp;"A")+COUNTIF(車両台帳!$AQ$57:$AQ$2056,EK$3&amp;"-"&amp;321&amp;"A"))</f>
        <v/>
      </c>
      <c r="EL22" s="559" t="str">
        <f>IF(COUNTA(車両台帳!$C$57:$C$2056)=0,"",COUNTIF(車両台帳!$AQ$57:$AQ$2056,EL$3&amp;"-"&amp;311&amp;"A")+COUNTIF(車両台帳!$AQ$57:$AQ$2056,EL$3&amp;"-"&amp;321&amp;"A"))</f>
        <v/>
      </c>
      <c r="EM22" s="559" t="str">
        <f>IF(COUNTA(車両台帳!$C$57:$C$2056)=0,"",COUNTIF(車両台帳!$AQ$57:$AQ$2056,EM$3&amp;"-"&amp;311&amp;"A")+COUNTIF(車両台帳!$AQ$57:$AQ$2056,EM$3&amp;"-"&amp;321&amp;"A"))</f>
        <v/>
      </c>
      <c r="EN22" s="559" t="str">
        <f>IF(COUNTA(車両台帳!$C$57:$C$2056)=0,"",COUNTIF(車両台帳!$AQ$57:$AQ$2056,EN$3&amp;"-"&amp;311&amp;"A")+COUNTIF(車両台帳!$AQ$57:$AQ$2056,EN$3&amp;"-"&amp;321&amp;"A"))</f>
        <v/>
      </c>
      <c r="EO22" s="559" t="str">
        <f>IF(COUNTA(車両台帳!$C$57:$C$2056)=0,"",COUNTIF(車両台帳!$AQ$57:$AQ$2056,EO$3&amp;"-"&amp;311&amp;"A")+COUNTIF(車両台帳!$AQ$57:$AQ$2056,EO$3&amp;"-"&amp;321&amp;"A"))</f>
        <v/>
      </c>
      <c r="EP22" s="559" t="str">
        <f>IF(COUNTA(車両台帳!$C$57:$C$2056)=0,"",COUNTIF(車両台帳!$AQ$57:$AQ$2056,EP$3&amp;"-"&amp;311&amp;"A")+COUNTIF(車両台帳!$AQ$57:$AQ$2056,EP$3&amp;"-"&amp;321&amp;"A"))</f>
        <v/>
      </c>
      <c r="EQ22" s="559" t="str">
        <f>IF(COUNTA(車両台帳!$C$57:$C$2056)=0,"",COUNTIF(車両台帳!$AQ$57:$AQ$2056,EQ$3&amp;"-"&amp;311&amp;"A")+COUNTIF(車両台帳!$AQ$57:$AQ$2056,EQ$3&amp;"-"&amp;321&amp;"A"))</f>
        <v/>
      </c>
      <c r="ER22" s="559" t="str">
        <f>IF(COUNTA(車両台帳!$C$57:$C$2056)=0,"",COUNTIF(車両台帳!$AQ$57:$AQ$2056,ER$3&amp;"-"&amp;311&amp;"A")+COUNTIF(車両台帳!$AQ$57:$AQ$2056,ER$3&amp;"-"&amp;321&amp;"A"))</f>
        <v/>
      </c>
      <c r="ES22" s="559" t="str">
        <f>IF(COUNTA(車両台帳!$C$57:$C$2056)=0,"",COUNTIF(車両台帳!$AQ$57:$AQ$2056,ES$3&amp;"-"&amp;311&amp;"A")+COUNTIF(車両台帳!$AQ$57:$AQ$2056,ES$3&amp;"-"&amp;321&amp;"A"))</f>
        <v/>
      </c>
      <c r="ET22" s="559" t="str">
        <f>IF(COUNTA(車両台帳!$C$57:$C$2056)=0,"",COUNTIF(車両台帳!$AQ$57:$AQ$2056,ET$3&amp;"-"&amp;311&amp;"A")+COUNTIF(車両台帳!$AQ$57:$AQ$2056,ET$3&amp;"-"&amp;321&amp;"A"))</f>
        <v/>
      </c>
      <c r="EU22" s="559" t="str">
        <f>IF(COUNTA(車両台帳!$C$57:$C$2056)=0,"",COUNTIF(車両台帳!$AQ$57:$AQ$2056,EU$3&amp;"-"&amp;311&amp;"A")+COUNTIF(車両台帳!$AQ$57:$AQ$2056,EU$3&amp;"-"&amp;321&amp;"A"))</f>
        <v/>
      </c>
      <c r="EV22" s="559" t="str">
        <f>IF(COUNTA(車両台帳!$C$57:$C$2056)=0,"",COUNTIF(車両台帳!$AQ$57:$AQ$2056,EV$3&amp;"-"&amp;311&amp;"A")+COUNTIF(車両台帳!$AQ$57:$AQ$2056,EV$3&amp;"-"&amp;321&amp;"A"))</f>
        <v/>
      </c>
      <c r="EW22" s="559" t="str">
        <f>IF(COUNTA(車両台帳!$C$57:$C$2056)=0,"",COUNTIF(車両台帳!$AQ$57:$AQ$2056,EW$3&amp;"-"&amp;311&amp;"A")+COUNTIF(車両台帳!$AQ$57:$AQ$2056,EW$3&amp;"-"&amp;321&amp;"A"))</f>
        <v/>
      </c>
      <c r="EX22" s="559" t="str">
        <f>IF(COUNTA(車両台帳!$C$57:$C$2056)=0,"",COUNTIF(車両台帳!$AQ$57:$AQ$2056,EX$3&amp;"-"&amp;311&amp;"A")+COUNTIF(車両台帳!$AQ$57:$AQ$2056,EX$3&amp;"-"&amp;321&amp;"A"))</f>
        <v/>
      </c>
      <c r="EY22" s="559" t="str">
        <f>IF(COUNTA(車両台帳!$C$57:$C$2056)=0,"",COUNTIF(車両台帳!$AQ$57:$AQ$2056,EY$3&amp;"-"&amp;311&amp;"A")+COUNTIF(車両台帳!$AQ$57:$AQ$2056,EY$3&amp;"-"&amp;321&amp;"A"))</f>
        <v/>
      </c>
      <c r="EZ22" s="559" t="str">
        <f>IF(COUNTA(車両台帳!$C$57:$C$2056)=0,"",COUNTIF(車両台帳!$AQ$57:$AQ$2056,EZ$3&amp;"-"&amp;311&amp;"A")+COUNTIF(車両台帳!$AQ$57:$AQ$2056,EZ$3&amp;"-"&amp;321&amp;"A"))</f>
        <v/>
      </c>
      <c r="FA22" s="559" t="str">
        <f>IF(COUNTA(車両台帳!$C$57:$C$2056)=0,"",COUNTIF(車両台帳!$AQ$57:$AQ$2056,FA$3&amp;"-"&amp;311&amp;"A")+COUNTIF(車両台帳!$AQ$57:$AQ$2056,FA$3&amp;"-"&amp;321&amp;"A"))</f>
        <v/>
      </c>
      <c r="FB22" s="559" t="str">
        <f>IF(COUNTA(車両台帳!$C$57:$C$2056)=0,"",COUNTIF(車両台帳!$AQ$57:$AQ$2056,FB$3&amp;"-"&amp;311&amp;"A")+COUNTIF(車両台帳!$AQ$57:$AQ$2056,FB$3&amp;"-"&amp;321&amp;"A"))</f>
        <v/>
      </c>
      <c r="FC22" s="559" t="str">
        <f>IF(COUNTA(車両台帳!$C$57:$C$2056)=0,"",COUNTIF(車両台帳!$AQ$57:$AQ$2056,FC$3&amp;"-"&amp;311&amp;"A")+COUNTIF(車両台帳!$AQ$57:$AQ$2056,FC$3&amp;"-"&amp;321&amp;"A"))</f>
        <v/>
      </c>
      <c r="FD22" s="559" t="str">
        <f>IF(COUNTA(車両台帳!$C$57:$C$2056)=0,"",COUNTIF(車両台帳!$AQ$57:$AQ$2056,FD$3&amp;"-"&amp;311&amp;"A")+COUNTIF(車両台帳!$AQ$57:$AQ$2056,FD$3&amp;"-"&amp;321&amp;"A"))</f>
        <v/>
      </c>
      <c r="FE22" s="559" t="str">
        <f>IF(COUNTA(車両台帳!$C$57:$C$2056)=0,"",COUNTIF(車両台帳!$AQ$57:$AQ$2056,FE$3&amp;"-"&amp;311&amp;"A")+COUNTIF(車両台帳!$AQ$57:$AQ$2056,FE$3&amp;"-"&amp;321&amp;"A"))</f>
        <v/>
      </c>
      <c r="FF22" s="559" t="str">
        <f>IF(COUNTA(車両台帳!$C$57:$C$2056)=0,"",COUNTIF(車両台帳!$AQ$57:$AQ$2056,FF$3&amp;"-"&amp;311&amp;"A")+COUNTIF(車両台帳!$AQ$57:$AQ$2056,FF$3&amp;"-"&amp;321&amp;"A"))</f>
        <v/>
      </c>
      <c r="FG22" s="559" t="str">
        <f>IF(COUNTA(車両台帳!$C$57:$C$2056)=0,"",COUNTIF(車両台帳!$AQ$57:$AQ$2056,FG$3&amp;"-"&amp;311&amp;"A")+COUNTIF(車両台帳!$AQ$57:$AQ$2056,FG$3&amp;"-"&amp;321&amp;"A"))</f>
        <v/>
      </c>
      <c r="FH22" s="559" t="str">
        <f>IF(COUNTA(車両台帳!$C$57:$C$2056)=0,"",COUNTIF(車両台帳!$AQ$57:$AQ$2056,FH$3&amp;"-"&amp;311&amp;"A")+COUNTIF(車両台帳!$AQ$57:$AQ$2056,FH$3&amp;"-"&amp;321&amp;"A"))</f>
        <v/>
      </c>
      <c r="FI22" s="559" t="str">
        <f>IF(COUNTA(車両台帳!$C$57:$C$2056)=0,"",COUNTIF(車両台帳!$AQ$57:$AQ$2056,FI$3&amp;"-"&amp;311&amp;"A")+COUNTIF(車両台帳!$AQ$57:$AQ$2056,FI$3&amp;"-"&amp;321&amp;"A"))</f>
        <v/>
      </c>
      <c r="FJ22" s="559" t="str">
        <f>IF(COUNTA(車両台帳!$C$57:$C$2056)=0,"",COUNTIF(車両台帳!$AQ$57:$AQ$2056,FJ$3&amp;"-"&amp;311&amp;"A")+COUNTIF(車両台帳!$AQ$57:$AQ$2056,FJ$3&amp;"-"&amp;321&amp;"A"))</f>
        <v/>
      </c>
      <c r="FK22" s="559" t="str">
        <f>IF(COUNTA(車両台帳!$C$57:$C$2056)=0,"",COUNTIF(車両台帳!$AQ$57:$AQ$2056,FK$3&amp;"-"&amp;311&amp;"A")+COUNTIF(車両台帳!$AQ$57:$AQ$2056,FK$3&amp;"-"&amp;321&amp;"A"))</f>
        <v/>
      </c>
      <c r="FL22" s="559" t="str">
        <f>IF(COUNTA(車両台帳!$C$57:$C$2056)=0,"",COUNTIF(車両台帳!$AQ$57:$AQ$2056,FL$3&amp;"-"&amp;311&amp;"A")+COUNTIF(車両台帳!$AQ$57:$AQ$2056,FL$3&amp;"-"&amp;321&amp;"A"))</f>
        <v/>
      </c>
      <c r="FM22" s="559" t="str">
        <f>IF(COUNTA(車両台帳!$C$57:$C$2056)=0,"",COUNTIF(車両台帳!$AQ$57:$AQ$2056,FM$3&amp;"-"&amp;311&amp;"A")+COUNTIF(車両台帳!$AQ$57:$AQ$2056,FM$3&amp;"-"&amp;321&amp;"A"))</f>
        <v/>
      </c>
      <c r="FN22" s="559" t="str">
        <f>IF(COUNTA(車両台帳!$C$57:$C$2056)=0,"",COUNTIF(車両台帳!$AQ$57:$AQ$2056,FN$3&amp;"-"&amp;311&amp;"A")+COUNTIF(車両台帳!$AQ$57:$AQ$2056,FN$3&amp;"-"&amp;321&amp;"A"))</f>
        <v/>
      </c>
      <c r="FO22" s="559" t="str">
        <f>IF(COUNTA(車両台帳!$C$57:$C$2056)=0,"",COUNTIF(車両台帳!$AQ$57:$AQ$2056,FO$3&amp;"-"&amp;311&amp;"A")+COUNTIF(車両台帳!$AQ$57:$AQ$2056,FO$3&amp;"-"&amp;321&amp;"A"))</f>
        <v/>
      </c>
      <c r="FP22" s="559" t="str">
        <f>IF(COUNTA(車両台帳!$C$57:$C$2056)=0,"",COUNTIF(車両台帳!$AQ$57:$AQ$2056,FP$3&amp;"-"&amp;311&amp;"A")+COUNTIF(車両台帳!$AQ$57:$AQ$2056,FP$3&amp;"-"&amp;321&amp;"A"))</f>
        <v/>
      </c>
      <c r="FQ22" s="559" t="str">
        <f>IF(COUNTA(車両台帳!$C$57:$C$2056)=0,"",COUNTIF(車両台帳!$AQ$57:$AQ$2056,FQ$3&amp;"-"&amp;311&amp;"A")+COUNTIF(車両台帳!$AQ$57:$AQ$2056,FQ$3&amp;"-"&amp;321&amp;"A"))</f>
        <v/>
      </c>
      <c r="FR22" s="559" t="str">
        <f>IF(COUNTA(車両台帳!$C$57:$C$2056)=0,"",COUNTIF(車両台帳!$AQ$57:$AQ$2056,FR$3&amp;"-"&amp;311&amp;"A")+COUNTIF(車両台帳!$AQ$57:$AQ$2056,FR$3&amp;"-"&amp;321&amp;"A"))</f>
        <v/>
      </c>
      <c r="FS22" s="559" t="str">
        <f>IF(COUNTA(車両台帳!$C$57:$C$2056)=0,"",COUNTIF(車両台帳!$AQ$57:$AQ$2056,FS$3&amp;"-"&amp;311&amp;"A")+COUNTIF(車両台帳!$AQ$57:$AQ$2056,FS$3&amp;"-"&amp;321&amp;"A"))</f>
        <v/>
      </c>
      <c r="FT22" s="559" t="str">
        <f>IF(COUNTA(車両台帳!$C$57:$C$2056)=0,"",COUNTIF(車両台帳!$AQ$57:$AQ$2056,FT$3&amp;"-"&amp;311&amp;"A")+COUNTIF(車両台帳!$AQ$57:$AQ$2056,FT$3&amp;"-"&amp;321&amp;"A"))</f>
        <v/>
      </c>
      <c r="FU22" s="559" t="str">
        <f>IF(COUNTA(車両台帳!$C$57:$C$2056)=0,"",COUNTIF(車両台帳!$AQ$57:$AQ$2056,FU$3&amp;"-"&amp;311&amp;"A")+COUNTIF(車両台帳!$AQ$57:$AQ$2056,FU$3&amp;"-"&amp;321&amp;"A"))</f>
        <v/>
      </c>
      <c r="FV22" s="559" t="str">
        <f>IF(COUNTA(車両台帳!$C$57:$C$2056)=0,"",COUNTIF(車両台帳!$AQ$57:$AQ$2056,FV$3&amp;"-"&amp;311&amp;"A")+COUNTIF(車両台帳!$AQ$57:$AQ$2056,FV$3&amp;"-"&amp;321&amp;"A"))</f>
        <v/>
      </c>
      <c r="FW22" s="559" t="str">
        <f>IF(COUNTA(車両台帳!$C$57:$C$2056)=0,"",COUNTIF(車両台帳!$AQ$57:$AQ$2056,FW$3&amp;"-"&amp;311&amp;"A")+COUNTIF(車両台帳!$AQ$57:$AQ$2056,FW$3&amp;"-"&amp;321&amp;"A"))</f>
        <v/>
      </c>
      <c r="FX22" s="559" t="str">
        <f>IF(COUNTA(車両台帳!$C$57:$C$2056)=0,"",COUNTIF(車両台帳!$AQ$57:$AQ$2056,FX$3&amp;"-"&amp;311&amp;"A")+COUNTIF(車両台帳!$AQ$57:$AQ$2056,FX$3&amp;"-"&amp;321&amp;"A"))</f>
        <v/>
      </c>
      <c r="FY22" s="559" t="str">
        <f>IF(COUNTA(車両台帳!$C$57:$C$2056)=0,"",COUNTIF(車両台帳!$AQ$57:$AQ$2056,FY$3&amp;"-"&amp;311&amp;"A")+COUNTIF(車両台帳!$AQ$57:$AQ$2056,FY$3&amp;"-"&amp;321&amp;"A"))</f>
        <v/>
      </c>
      <c r="FZ22" s="559" t="str">
        <f>IF(COUNTA(車両台帳!$C$57:$C$2056)=0,"",COUNTIF(車両台帳!$AQ$57:$AQ$2056,FZ$3&amp;"-"&amp;311&amp;"A")+COUNTIF(車両台帳!$AQ$57:$AQ$2056,FZ$3&amp;"-"&amp;321&amp;"A"))</f>
        <v/>
      </c>
      <c r="GA22" s="559" t="str">
        <f>IF(COUNTA(車両台帳!$C$57:$C$2056)=0,"",COUNTIF(車両台帳!$AQ$57:$AQ$2056,GA$3&amp;"-"&amp;311&amp;"A")+COUNTIF(車両台帳!$AQ$57:$AQ$2056,GA$3&amp;"-"&amp;321&amp;"A"))</f>
        <v/>
      </c>
      <c r="GB22" s="559" t="str">
        <f>IF(COUNTA(車両台帳!$C$57:$C$2056)=0,"",COUNTIF(車両台帳!$AQ$57:$AQ$2056,GB$3&amp;"-"&amp;311&amp;"A")+COUNTIF(車両台帳!$AQ$57:$AQ$2056,GB$3&amp;"-"&amp;321&amp;"A"))</f>
        <v/>
      </c>
      <c r="GC22" s="559" t="str">
        <f>IF(COUNTA(車両台帳!$C$57:$C$2056)=0,"",COUNTIF(車両台帳!$AQ$57:$AQ$2056,GC$3&amp;"-"&amp;311&amp;"A")+COUNTIF(車両台帳!$AQ$57:$AQ$2056,GC$3&amp;"-"&amp;321&amp;"A"))</f>
        <v/>
      </c>
      <c r="GD22" s="559" t="str">
        <f>IF(COUNTA(車両台帳!$C$57:$C$2056)=0,"",COUNTIF(車両台帳!$AQ$57:$AQ$2056,GD$3&amp;"-"&amp;311&amp;"A")+COUNTIF(車両台帳!$AQ$57:$AQ$2056,GD$3&amp;"-"&amp;321&amp;"A"))</f>
        <v/>
      </c>
      <c r="GE22" s="559" t="str">
        <f>IF(COUNTA(車両台帳!$C$57:$C$2056)=0,"",COUNTIF(車両台帳!$AQ$57:$AQ$2056,GE$3&amp;"-"&amp;311&amp;"A")+COUNTIF(車両台帳!$AQ$57:$AQ$2056,GE$3&amp;"-"&amp;321&amp;"A"))</f>
        <v/>
      </c>
      <c r="GF22" s="559" t="str">
        <f>IF(COUNTA(車両台帳!$C$57:$C$2056)=0,"",COUNTIF(車両台帳!$AQ$57:$AQ$2056,GF$3&amp;"-"&amp;311&amp;"A")+COUNTIF(車両台帳!$AQ$57:$AQ$2056,GF$3&amp;"-"&amp;321&amp;"A"))</f>
        <v/>
      </c>
      <c r="GG22" s="559" t="str">
        <f>IF(COUNTA(車両台帳!$C$57:$C$2056)=0,"",COUNTIF(車両台帳!$AQ$57:$AQ$2056,GG$3&amp;"-"&amp;311&amp;"A")+COUNTIF(車両台帳!$AQ$57:$AQ$2056,GG$3&amp;"-"&amp;321&amp;"A"))</f>
        <v/>
      </c>
      <c r="GH22" s="559" t="str">
        <f>IF(COUNTA(車両台帳!$C$57:$C$2056)=0,"",COUNTIF(車両台帳!$AQ$57:$AQ$2056,GH$3&amp;"-"&amp;311&amp;"A")+COUNTIF(車両台帳!$AQ$57:$AQ$2056,GH$3&amp;"-"&amp;321&amp;"A"))</f>
        <v/>
      </c>
      <c r="GI22" s="559" t="str">
        <f>IF(COUNTA(車両台帳!$C$57:$C$2056)=0,"",COUNTIF(車両台帳!$AQ$57:$AQ$2056,GI$3&amp;"-"&amp;311&amp;"A")+COUNTIF(車両台帳!$AQ$57:$AQ$2056,GI$3&amp;"-"&amp;321&amp;"A"))</f>
        <v/>
      </c>
      <c r="GJ22" s="559" t="str">
        <f>IF(COUNTA(車両台帳!$C$57:$C$2056)=0,"",COUNTIF(車両台帳!$AQ$57:$AQ$2056,GJ$3&amp;"-"&amp;311&amp;"A")+COUNTIF(車両台帳!$AQ$57:$AQ$2056,GJ$3&amp;"-"&amp;321&amp;"A"))</f>
        <v/>
      </c>
      <c r="GK22" s="559" t="str">
        <f>IF(COUNTA(車両台帳!$C$57:$C$2056)=0,"",COUNTIF(車両台帳!$AQ$57:$AQ$2056,GK$3&amp;"-"&amp;311&amp;"A")+COUNTIF(車両台帳!$AQ$57:$AQ$2056,GK$3&amp;"-"&amp;321&amp;"A"))</f>
        <v/>
      </c>
      <c r="GL22" s="559" t="str">
        <f>IF(COUNTA(車両台帳!$C$57:$C$2056)=0,"",COUNTIF(車両台帳!$AQ$57:$AQ$2056,GL$3&amp;"-"&amp;311&amp;"A")+COUNTIF(車両台帳!$AQ$57:$AQ$2056,GL$3&amp;"-"&amp;321&amp;"A"))</f>
        <v/>
      </c>
      <c r="GM22" s="559" t="str">
        <f>IF(COUNTA(車両台帳!$C$57:$C$2056)=0,"",COUNTIF(車両台帳!$AQ$57:$AQ$2056,GM$3&amp;"-"&amp;311&amp;"A")+COUNTIF(車両台帳!$AQ$57:$AQ$2056,GM$3&amp;"-"&amp;321&amp;"A"))</f>
        <v/>
      </c>
      <c r="GN22" s="559" t="str">
        <f>IF(COUNTA(車両台帳!$C$57:$C$2056)=0,"",COUNTIF(車両台帳!$AQ$57:$AQ$2056,GN$3&amp;"-"&amp;311&amp;"A")+COUNTIF(車両台帳!$AQ$57:$AQ$2056,GN$3&amp;"-"&amp;321&amp;"A"))</f>
        <v/>
      </c>
      <c r="GO22" s="559" t="str">
        <f>IF(COUNTA(車両台帳!$C$57:$C$2056)=0,"",COUNTIF(車両台帳!$AQ$57:$AQ$2056,GO$3&amp;"-"&amp;311&amp;"A")+COUNTIF(車両台帳!$AQ$57:$AQ$2056,GO$3&amp;"-"&amp;321&amp;"A"))</f>
        <v/>
      </c>
      <c r="GP22" s="559" t="str">
        <f>IF(COUNTA(車両台帳!$C$57:$C$2056)=0,"",COUNTIF(車両台帳!$AQ$57:$AQ$2056,GP$3&amp;"-"&amp;311&amp;"A")+COUNTIF(車両台帳!$AQ$57:$AQ$2056,GP$3&amp;"-"&amp;321&amp;"A"))</f>
        <v/>
      </c>
      <c r="GQ22" s="559" t="str">
        <f>IF(COUNTA(車両台帳!$C$57:$C$2056)=0,"",COUNTIF(車両台帳!$AQ$57:$AQ$2056,GQ$3&amp;"-"&amp;311&amp;"A")+COUNTIF(車両台帳!$AQ$57:$AQ$2056,GQ$3&amp;"-"&amp;321&amp;"A"))</f>
        <v/>
      </c>
      <c r="GR22" s="559" t="str">
        <f>IF(COUNTA(車両台帳!$C$57:$C$2056)=0,"",COUNTIF(車両台帳!$AQ$57:$AQ$2056,GR$3&amp;"-"&amp;311&amp;"A")+COUNTIF(車両台帳!$AQ$57:$AQ$2056,GR$3&amp;"-"&amp;321&amp;"A"))</f>
        <v/>
      </c>
      <c r="GS22" s="559" t="str">
        <f>IF(COUNTA(車両台帳!$C$57:$C$2056)=0,"",COUNTIF(車両台帳!$AQ$57:$AQ$2056,GS$3&amp;"-"&amp;311&amp;"A")+COUNTIF(車両台帳!$AQ$57:$AQ$2056,GS$3&amp;"-"&amp;321&amp;"A"))</f>
        <v/>
      </c>
      <c r="GT22" s="559" t="str">
        <f>IF(COUNTA(車両台帳!$C$57:$C$2056)=0,"",COUNTIF(車両台帳!$AQ$57:$AQ$2056,GT$3&amp;"-"&amp;311&amp;"A")+COUNTIF(車両台帳!$AQ$57:$AQ$2056,GT$3&amp;"-"&amp;321&amp;"A"))</f>
        <v/>
      </c>
      <c r="GU22" s="560" t="str">
        <f>IF(COUNTA(車両台帳!$C$57:$C$2056)=0,"",COUNTIF(車両台帳!$AQ$57:$AQ$2056,GU$3&amp;"-"&amp;311&amp;"A")+COUNTIF(車両台帳!$AQ$57:$AQ$2056,GU$3&amp;"-"&amp;321&amp;"A"))</f>
        <v/>
      </c>
    </row>
    <row r="23" spans="1:203" s="7" customFormat="1" ht="29.25" customHeight="1">
      <c r="A23" s="1094"/>
      <c r="B23" s="552" t="s">
        <v>44</v>
      </c>
      <c r="C23" s="557" t="str">
        <f>IF(COUNTA(車両台帳!$C$57:$C$2056)=0,"",SUM(D23:GU23))</f>
        <v/>
      </c>
      <c r="D23" s="562" t="str">
        <f>IF(COUNTA(車両台帳!$C$57:$C$2056)=0,"",COUNTIF(車両台帳!$AQ$57:$AQ$2056,D$3&amp;"-"&amp;312&amp;"A")+COUNTIF(車両台帳!$AQ$57:$AQ$2056,D$3&amp;"-"&amp;322&amp;"A"))</f>
        <v/>
      </c>
      <c r="E23" s="562" t="str">
        <f>IF(COUNTA(車両台帳!$C$57:$C$2056)=0,"",COUNTIF(車両台帳!$AQ$57:$AQ$2056,E$3&amp;"-"&amp;312&amp;"A")+COUNTIF(車両台帳!$AQ$57:$AQ$2056,E$3&amp;"-"&amp;322&amp;"A"))</f>
        <v/>
      </c>
      <c r="F23" s="562" t="str">
        <f>IF(COUNTA(車両台帳!$C$57:$C$2056)=0,"",COUNTIF(車両台帳!$AQ$57:$AQ$2056,F$3&amp;"-"&amp;312&amp;"A")+COUNTIF(車両台帳!$AQ$57:$AQ$2056,F$3&amp;"-"&amp;322&amp;"A"))</f>
        <v/>
      </c>
      <c r="G23" s="562" t="str">
        <f>IF(COUNTA(車両台帳!$C$57:$C$2056)=0,"",COUNTIF(車両台帳!$AQ$57:$AQ$2056,G$3&amp;"-"&amp;312&amp;"A")+COUNTIF(車両台帳!$AQ$57:$AQ$2056,G$3&amp;"-"&amp;322&amp;"A"))</f>
        <v/>
      </c>
      <c r="H23" s="562" t="str">
        <f>IF(COUNTA(車両台帳!$C$57:$C$2056)=0,"",COUNTIF(車両台帳!$AQ$57:$AQ$2056,H$3&amp;"-"&amp;312&amp;"A")+COUNTIF(車両台帳!$AQ$57:$AQ$2056,H$3&amp;"-"&amp;322&amp;"A"))</f>
        <v/>
      </c>
      <c r="I23" s="562" t="str">
        <f>IF(COUNTA(車両台帳!$C$57:$C$2056)=0,"",COUNTIF(車両台帳!$AQ$57:$AQ$2056,I$3&amp;"-"&amp;312&amp;"A")+COUNTIF(車両台帳!$AQ$57:$AQ$2056,I$3&amp;"-"&amp;322&amp;"A"))</f>
        <v/>
      </c>
      <c r="J23" s="562" t="str">
        <f>IF(COUNTA(車両台帳!$C$57:$C$2056)=0,"",COUNTIF(車両台帳!$AQ$57:$AQ$2056,J$3&amp;"-"&amp;312&amp;"A")+COUNTIF(車両台帳!$AQ$57:$AQ$2056,J$3&amp;"-"&amp;322&amp;"A"))</f>
        <v/>
      </c>
      <c r="K23" s="562" t="str">
        <f>IF(COUNTA(車両台帳!$C$57:$C$2056)=0,"",COUNTIF(車両台帳!$AQ$57:$AQ$2056,K$3&amp;"-"&amp;312&amp;"A")+COUNTIF(車両台帳!$AQ$57:$AQ$2056,K$3&amp;"-"&amp;322&amp;"A"))</f>
        <v/>
      </c>
      <c r="L23" s="562" t="str">
        <f>IF(COUNTA(車両台帳!$C$57:$C$2056)=0,"",COUNTIF(車両台帳!$AQ$57:$AQ$2056,L$3&amp;"-"&amp;312&amp;"A")+COUNTIF(車両台帳!$AQ$57:$AQ$2056,L$3&amp;"-"&amp;322&amp;"A"))</f>
        <v/>
      </c>
      <c r="M23" s="562" t="str">
        <f>IF(COUNTA(車両台帳!$C$57:$C$2056)=0,"",COUNTIF(車両台帳!$AQ$57:$AQ$2056,M$3&amp;"-"&amp;312&amp;"A")+COUNTIF(車両台帳!$AQ$57:$AQ$2056,M$3&amp;"-"&amp;322&amp;"A"))</f>
        <v/>
      </c>
      <c r="N23" s="562" t="str">
        <f>IF(COUNTA(車両台帳!$C$57:$C$2056)=0,"",COUNTIF(車両台帳!$AQ$57:$AQ$2056,N$3&amp;"-"&amp;312&amp;"A")+COUNTIF(車両台帳!$AQ$57:$AQ$2056,N$3&amp;"-"&amp;322&amp;"A"))</f>
        <v/>
      </c>
      <c r="O23" s="562" t="str">
        <f>IF(COUNTA(車両台帳!$C$57:$C$2056)=0,"",COUNTIF(車両台帳!$AQ$57:$AQ$2056,O$3&amp;"-"&amp;312&amp;"A")+COUNTIF(車両台帳!$AQ$57:$AQ$2056,O$3&amp;"-"&amp;322&amp;"A"))</f>
        <v/>
      </c>
      <c r="P23" s="562" t="str">
        <f>IF(COUNTA(車両台帳!$C$57:$C$2056)=0,"",COUNTIF(車両台帳!$AQ$57:$AQ$2056,P$3&amp;"-"&amp;312&amp;"A")+COUNTIF(車両台帳!$AQ$57:$AQ$2056,P$3&amp;"-"&amp;322&amp;"A"))</f>
        <v/>
      </c>
      <c r="Q23" s="562" t="str">
        <f>IF(COUNTA(車両台帳!$C$57:$C$2056)=0,"",COUNTIF(車両台帳!$AQ$57:$AQ$2056,Q$3&amp;"-"&amp;312&amp;"A")+COUNTIF(車両台帳!$AQ$57:$AQ$2056,Q$3&amp;"-"&amp;322&amp;"A"))</f>
        <v/>
      </c>
      <c r="R23" s="562" t="str">
        <f>IF(COUNTA(車両台帳!$C$57:$C$2056)=0,"",COUNTIF(車両台帳!$AQ$57:$AQ$2056,R$3&amp;"-"&amp;312&amp;"A")+COUNTIF(車両台帳!$AQ$57:$AQ$2056,R$3&amp;"-"&amp;322&amp;"A"))</f>
        <v/>
      </c>
      <c r="S23" s="562" t="str">
        <f>IF(COUNTA(車両台帳!$C$57:$C$2056)=0,"",COUNTIF(車両台帳!$AQ$57:$AQ$2056,S$3&amp;"-"&amp;312&amp;"A")+COUNTIF(車両台帳!$AQ$57:$AQ$2056,S$3&amp;"-"&amp;322&amp;"A"))</f>
        <v/>
      </c>
      <c r="T23" s="562" t="str">
        <f>IF(COUNTA(車両台帳!$C$57:$C$2056)=0,"",COUNTIF(車両台帳!$AQ$57:$AQ$2056,T$3&amp;"-"&amp;312&amp;"A")+COUNTIF(車両台帳!$AQ$57:$AQ$2056,T$3&amp;"-"&amp;322&amp;"A"))</f>
        <v/>
      </c>
      <c r="U23" s="562" t="str">
        <f>IF(COUNTA(車両台帳!$C$57:$C$2056)=0,"",COUNTIF(車両台帳!$AQ$57:$AQ$2056,U$3&amp;"-"&amp;312&amp;"A")+COUNTIF(車両台帳!$AQ$57:$AQ$2056,U$3&amp;"-"&amp;322&amp;"A"))</f>
        <v/>
      </c>
      <c r="V23" s="562" t="str">
        <f>IF(COUNTA(車両台帳!$C$57:$C$2056)=0,"",COUNTIF(車両台帳!$AQ$57:$AQ$2056,V$3&amp;"-"&amp;312&amp;"A")+COUNTIF(車両台帳!$AQ$57:$AQ$2056,V$3&amp;"-"&amp;322&amp;"A"))</f>
        <v/>
      </c>
      <c r="W23" s="562" t="str">
        <f>IF(COUNTA(車両台帳!$C$57:$C$2056)=0,"",COUNTIF(車両台帳!$AQ$57:$AQ$2056,W$3&amp;"-"&amp;312&amp;"A")+COUNTIF(車両台帳!$AQ$57:$AQ$2056,W$3&amp;"-"&amp;322&amp;"A"))</f>
        <v/>
      </c>
      <c r="X23" s="562" t="str">
        <f>IF(COUNTA(車両台帳!$C$57:$C$2056)=0,"",COUNTIF(車両台帳!$AQ$57:$AQ$2056,X$3&amp;"-"&amp;312&amp;"A")+COUNTIF(車両台帳!$AQ$57:$AQ$2056,X$3&amp;"-"&amp;322&amp;"A"))</f>
        <v/>
      </c>
      <c r="Y23" s="562" t="str">
        <f>IF(COUNTA(車両台帳!$C$57:$C$2056)=0,"",COUNTIF(車両台帳!$AQ$57:$AQ$2056,Y$3&amp;"-"&amp;312&amp;"A")+COUNTIF(車両台帳!$AQ$57:$AQ$2056,Y$3&amp;"-"&amp;322&amp;"A"))</f>
        <v/>
      </c>
      <c r="Z23" s="562" t="str">
        <f>IF(COUNTA(車両台帳!$C$57:$C$2056)=0,"",COUNTIF(車両台帳!$AQ$57:$AQ$2056,Z$3&amp;"-"&amp;312&amp;"A")+COUNTIF(車両台帳!$AQ$57:$AQ$2056,Z$3&amp;"-"&amp;322&amp;"A"))</f>
        <v/>
      </c>
      <c r="AA23" s="562" t="str">
        <f>IF(COUNTA(車両台帳!$C$57:$C$2056)=0,"",COUNTIF(車両台帳!$AQ$57:$AQ$2056,AA$3&amp;"-"&amp;312&amp;"A")+COUNTIF(車両台帳!$AQ$57:$AQ$2056,AA$3&amp;"-"&amp;322&amp;"A"))</f>
        <v/>
      </c>
      <c r="AB23" s="562" t="str">
        <f>IF(COUNTA(車両台帳!$C$57:$C$2056)=0,"",COUNTIF(車両台帳!$AQ$57:$AQ$2056,AB$3&amp;"-"&amp;312&amp;"A")+COUNTIF(車両台帳!$AQ$57:$AQ$2056,AB$3&amp;"-"&amp;322&amp;"A"))</f>
        <v/>
      </c>
      <c r="AC23" s="562" t="str">
        <f>IF(COUNTA(車両台帳!$C$57:$C$2056)=0,"",COUNTIF(車両台帳!$AQ$57:$AQ$2056,AC$3&amp;"-"&amp;312&amp;"A")+COUNTIF(車両台帳!$AQ$57:$AQ$2056,AC$3&amp;"-"&amp;322&amp;"A"))</f>
        <v/>
      </c>
      <c r="AD23" s="562" t="str">
        <f>IF(COUNTA(車両台帳!$C$57:$C$2056)=0,"",COUNTIF(車両台帳!$AQ$57:$AQ$2056,AD$3&amp;"-"&amp;312&amp;"A")+COUNTIF(車両台帳!$AQ$57:$AQ$2056,AD$3&amp;"-"&amp;322&amp;"A"))</f>
        <v/>
      </c>
      <c r="AE23" s="562" t="str">
        <f>IF(COUNTA(車両台帳!$C$57:$C$2056)=0,"",COUNTIF(車両台帳!$AQ$57:$AQ$2056,AE$3&amp;"-"&amp;312&amp;"A")+COUNTIF(車両台帳!$AQ$57:$AQ$2056,AE$3&amp;"-"&amp;322&amp;"A"))</f>
        <v/>
      </c>
      <c r="AF23" s="562" t="str">
        <f>IF(COUNTA(車両台帳!$C$57:$C$2056)=0,"",COUNTIF(車両台帳!$AQ$57:$AQ$2056,AF$3&amp;"-"&amp;312&amp;"A")+COUNTIF(車両台帳!$AQ$57:$AQ$2056,AF$3&amp;"-"&amp;322&amp;"A"))</f>
        <v/>
      </c>
      <c r="AG23" s="562" t="str">
        <f>IF(COUNTA(車両台帳!$C$57:$C$2056)=0,"",COUNTIF(車両台帳!$AQ$57:$AQ$2056,AG$3&amp;"-"&amp;312&amp;"A")+COUNTIF(車両台帳!$AQ$57:$AQ$2056,AG$3&amp;"-"&amp;322&amp;"A"))</f>
        <v/>
      </c>
      <c r="AH23" s="562" t="str">
        <f>IF(COUNTA(車両台帳!$C$57:$C$2056)=0,"",COUNTIF(車両台帳!$AQ$57:$AQ$2056,AH$3&amp;"-"&amp;312&amp;"A")+COUNTIF(車両台帳!$AQ$57:$AQ$2056,AH$3&amp;"-"&amp;322&amp;"A"))</f>
        <v/>
      </c>
      <c r="AI23" s="562" t="str">
        <f>IF(COUNTA(車両台帳!$C$57:$C$2056)=0,"",COUNTIF(車両台帳!$AQ$57:$AQ$2056,AI$3&amp;"-"&amp;312&amp;"A")+COUNTIF(車両台帳!$AQ$57:$AQ$2056,AI$3&amp;"-"&amp;322&amp;"A"))</f>
        <v/>
      </c>
      <c r="AJ23" s="562" t="str">
        <f>IF(COUNTA(車両台帳!$C$57:$C$2056)=0,"",COUNTIF(車両台帳!$AQ$57:$AQ$2056,AJ$3&amp;"-"&amp;312&amp;"A")+COUNTIF(車両台帳!$AQ$57:$AQ$2056,AJ$3&amp;"-"&amp;322&amp;"A"))</f>
        <v/>
      </c>
      <c r="AK23" s="562" t="str">
        <f>IF(COUNTA(車両台帳!$C$57:$C$2056)=0,"",COUNTIF(車両台帳!$AQ$57:$AQ$2056,AK$3&amp;"-"&amp;312&amp;"A")+COUNTIF(車両台帳!$AQ$57:$AQ$2056,AK$3&amp;"-"&amp;322&amp;"A"))</f>
        <v/>
      </c>
      <c r="AL23" s="562" t="str">
        <f>IF(COUNTA(車両台帳!$C$57:$C$2056)=0,"",COUNTIF(車両台帳!$AQ$57:$AQ$2056,AL$3&amp;"-"&amp;312&amp;"A")+COUNTIF(車両台帳!$AQ$57:$AQ$2056,AL$3&amp;"-"&amp;322&amp;"A"))</f>
        <v/>
      </c>
      <c r="AM23" s="562" t="str">
        <f>IF(COUNTA(車両台帳!$C$57:$C$2056)=0,"",COUNTIF(車両台帳!$AQ$57:$AQ$2056,AM$3&amp;"-"&amp;312&amp;"A")+COUNTIF(車両台帳!$AQ$57:$AQ$2056,AM$3&amp;"-"&amp;322&amp;"A"))</f>
        <v/>
      </c>
      <c r="AN23" s="562" t="str">
        <f>IF(COUNTA(車両台帳!$C$57:$C$2056)=0,"",COUNTIF(車両台帳!$AQ$57:$AQ$2056,AN$3&amp;"-"&amp;312&amp;"A")+COUNTIF(車両台帳!$AQ$57:$AQ$2056,AN$3&amp;"-"&amp;322&amp;"A"))</f>
        <v/>
      </c>
      <c r="AO23" s="562" t="str">
        <f>IF(COUNTA(車両台帳!$C$57:$C$2056)=0,"",COUNTIF(車両台帳!$AQ$57:$AQ$2056,AO$3&amp;"-"&amp;312&amp;"A")+COUNTIF(車両台帳!$AQ$57:$AQ$2056,AO$3&amp;"-"&amp;322&amp;"A"))</f>
        <v/>
      </c>
      <c r="AP23" s="562" t="str">
        <f>IF(COUNTA(車両台帳!$C$57:$C$2056)=0,"",COUNTIF(車両台帳!$AQ$57:$AQ$2056,AP$3&amp;"-"&amp;312&amp;"A")+COUNTIF(車両台帳!$AQ$57:$AQ$2056,AP$3&amp;"-"&amp;322&amp;"A"))</f>
        <v/>
      </c>
      <c r="AQ23" s="562" t="str">
        <f>IF(COUNTA(車両台帳!$C$57:$C$2056)=0,"",COUNTIF(車両台帳!$AQ$57:$AQ$2056,AQ$3&amp;"-"&amp;312&amp;"A")+COUNTIF(車両台帳!$AQ$57:$AQ$2056,AQ$3&amp;"-"&amp;322&amp;"A"))</f>
        <v/>
      </c>
      <c r="AR23" s="562" t="str">
        <f>IF(COUNTA(車両台帳!$C$57:$C$2056)=0,"",COUNTIF(車両台帳!$AQ$57:$AQ$2056,AR$3&amp;"-"&amp;312&amp;"A")+COUNTIF(車両台帳!$AQ$57:$AQ$2056,AR$3&amp;"-"&amp;322&amp;"A"))</f>
        <v/>
      </c>
      <c r="AS23" s="562" t="str">
        <f>IF(COUNTA(車両台帳!$C$57:$C$2056)=0,"",COUNTIF(車両台帳!$AQ$57:$AQ$2056,AS$3&amp;"-"&amp;312&amp;"A")+COUNTIF(車両台帳!$AQ$57:$AQ$2056,AS$3&amp;"-"&amp;322&amp;"A"))</f>
        <v/>
      </c>
      <c r="AT23" s="562" t="str">
        <f>IF(COUNTA(車両台帳!$C$57:$C$2056)=0,"",COUNTIF(車両台帳!$AQ$57:$AQ$2056,AT$3&amp;"-"&amp;312&amp;"A")+COUNTIF(車両台帳!$AQ$57:$AQ$2056,AT$3&amp;"-"&amp;322&amp;"A"))</f>
        <v/>
      </c>
      <c r="AU23" s="562" t="str">
        <f>IF(COUNTA(車両台帳!$C$57:$C$2056)=0,"",COUNTIF(車両台帳!$AQ$57:$AQ$2056,AU$3&amp;"-"&amp;312&amp;"A")+COUNTIF(車両台帳!$AQ$57:$AQ$2056,AU$3&amp;"-"&amp;322&amp;"A"))</f>
        <v/>
      </c>
      <c r="AV23" s="562" t="str">
        <f>IF(COUNTA(車両台帳!$C$57:$C$2056)=0,"",COUNTIF(車両台帳!$AQ$57:$AQ$2056,AV$3&amp;"-"&amp;312&amp;"A")+COUNTIF(車両台帳!$AQ$57:$AQ$2056,AV$3&amp;"-"&amp;322&amp;"A"))</f>
        <v/>
      </c>
      <c r="AW23" s="562" t="str">
        <f>IF(COUNTA(車両台帳!$C$57:$C$2056)=0,"",COUNTIF(車両台帳!$AQ$57:$AQ$2056,AW$3&amp;"-"&amp;312&amp;"A")+COUNTIF(車両台帳!$AQ$57:$AQ$2056,AW$3&amp;"-"&amp;322&amp;"A"))</f>
        <v/>
      </c>
      <c r="AX23" s="562" t="str">
        <f>IF(COUNTA(車両台帳!$C$57:$C$2056)=0,"",COUNTIF(車両台帳!$AQ$57:$AQ$2056,AX$3&amp;"-"&amp;312&amp;"A")+COUNTIF(車両台帳!$AQ$57:$AQ$2056,AX$3&amp;"-"&amp;322&amp;"A"))</f>
        <v/>
      </c>
      <c r="AY23" s="562" t="str">
        <f>IF(COUNTA(車両台帳!$C$57:$C$2056)=0,"",COUNTIF(車両台帳!$AQ$57:$AQ$2056,AY$3&amp;"-"&amp;312&amp;"A")+COUNTIF(車両台帳!$AQ$57:$AQ$2056,AY$3&amp;"-"&amp;322&amp;"A"))</f>
        <v/>
      </c>
      <c r="AZ23" s="562" t="str">
        <f>IF(COUNTA(車両台帳!$C$57:$C$2056)=0,"",COUNTIF(車両台帳!$AQ$57:$AQ$2056,AZ$3&amp;"-"&amp;312&amp;"A")+COUNTIF(車両台帳!$AQ$57:$AQ$2056,AZ$3&amp;"-"&amp;322&amp;"A"))</f>
        <v/>
      </c>
      <c r="BA23" s="562" t="str">
        <f>IF(COUNTA(車両台帳!$C$57:$C$2056)=0,"",COUNTIF(車両台帳!$AQ$57:$AQ$2056,BA$3&amp;"-"&amp;312&amp;"A")+COUNTIF(車両台帳!$AQ$57:$AQ$2056,BA$3&amp;"-"&amp;322&amp;"A"))</f>
        <v/>
      </c>
      <c r="BB23" s="562" t="str">
        <f>IF(COUNTA(車両台帳!$C$57:$C$2056)=0,"",COUNTIF(車両台帳!$AQ$57:$AQ$2056,BB$3&amp;"-"&amp;312&amp;"A")+COUNTIF(車両台帳!$AQ$57:$AQ$2056,BB$3&amp;"-"&amp;322&amp;"A"))</f>
        <v/>
      </c>
      <c r="BC23" s="562" t="str">
        <f>IF(COUNTA(車両台帳!$C$57:$C$2056)=0,"",COUNTIF(車両台帳!$AQ$57:$AQ$2056,BC$3&amp;"-"&amp;312&amp;"A")+COUNTIF(車両台帳!$AQ$57:$AQ$2056,BC$3&amp;"-"&amp;322&amp;"A"))</f>
        <v/>
      </c>
      <c r="BD23" s="562" t="str">
        <f>IF(COUNTA(車両台帳!$C$57:$C$2056)=0,"",COUNTIF(車両台帳!$AQ$57:$AQ$2056,BD$3&amp;"-"&amp;312&amp;"A")+COUNTIF(車両台帳!$AQ$57:$AQ$2056,BD$3&amp;"-"&amp;322&amp;"A"))</f>
        <v/>
      </c>
      <c r="BE23" s="562" t="str">
        <f>IF(COUNTA(車両台帳!$C$57:$C$2056)=0,"",COUNTIF(車両台帳!$AQ$57:$AQ$2056,BE$3&amp;"-"&amp;312&amp;"A")+COUNTIF(車両台帳!$AQ$57:$AQ$2056,BE$3&amp;"-"&amp;322&amp;"A"))</f>
        <v/>
      </c>
      <c r="BF23" s="562" t="str">
        <f>IF(COUNTA(車両台帳!$C$57:$C$2056)=0,"",COUNTIF(車両台帳!$AQ$57:$AQ$2056,BF$3&amp;"-"&amp;312&amp;"A")+COUNTIF(車両台帳!$AQ$57:$AQ$2056,BF$3&amp;"-"&amp;322&amp;"A"))</f>
        <v/>
      </c>
      <c r="BG23" s="562" t="str">
        <f>IF(COUNTA(車両台帳!$C$57:$C$2056)=0,"",COUNTIF(車両台帳!$AQ$57:$AQ$2056,BG$3&amp;"-"&amp;312&amp;"A")+COUNTIF(車両台帳!$AQ$57:$AQ$2056,BG$3&amp;"-"&amp;322&amp;"A"))</f>
        <v/>
      </c>
      <c r="BH23" s="562" t="str">
        <f>IF(COUNTA(車両台帳!$C$57:$C$2056)=0,"",COUNTIF(車両台帳!$AQ$57:$AQ$2056,BH$3&amp;"-"&amp;312&amp;"A")+COUNTIF(車両台帳!$AQ$57:$AQ$2056,BH$3&amp;"-"&amp;322&amp;"A"))</f>
        <v/>
      </c>
      <c r="BI23" s="562" t="str">
        <f>IF(COUNTA(車両台帳!$C$57:$C$2056)=0,"",COUNTIF(車両台帳!$AQ$57:$AQ$2056,BI$3&amp;"-"&amp;312&amp;"A")+COUNTIF(車両台帳!$AQ$57:$AQ$2056,BI$3&amp;"-"&amp;322&amp;"A"))</f>
        <v/>
      </c>
      <c r="BJ23" s="562" t="str">
        <f>IF(COUNTA(車両台帳!$C$57:$C$2056)=0,"",COUNTIF(車両台帳!$AQ$57:$AQ$2056,BJ$3&amp;"-"&amp;312&amp;"A")+COUNTIF(車両台帳!$AQ$57:$AQ$2056,BJ$3&amp;"-"&amp;322&amp;"A"))</f>
        <v/>
      </c>
      <c r="BK23" s="562" t="str">
        <f>IF(COUNTA(車両台帳!$C$57:$C$2056)=0,"",COUNTIF(車両台帳!$AQ$57:$AQ$2056,BK$3&amp;"-"&amp;312&amp;"A")+COUNTIF(車両台帳!$AQ$57:$AQ$2056,BK$3&amp;"-"&amp;322&amp;"A"))</f>
        <v/>
      </c>
      <c r="BL23" s="562" t="str">
        <f>IF(COUNTA(車両台帳!$C$57:$C$2056)=0,"",COUNTIF(車両台帳!$AQ$57:$AQ$2056,BL$3&amp;"-"&amp;312&amp;"A")+COUNTIF(車両台帳!$AQ$57:$AQ$2056,BL$3&amp;"-"&amp;322&amp;"A"))</f>
        <v/>
      </c>
      <c r="BM23" s="562" t="str">
        <f>IF(COUNTA(車両台帳!$C$57:$C$2056)=0,"",COUNTIF(車両台帳!$AQ$57:$AQ$2056,BM$3&amp;"-"&amp;312&amp;"A")+COUNTIF(車両台帳!$AQ$57:$AQ$2056,BM$3&amp;"-"&amp;322&amp;"A"))</f>
        <v/>
      </c>
      <c r="BN23" s="562" t="str">
        <f>IF(COUNTA(車両台帳!$C$57:$C$2056)=0,"",COUNTIF(車両台帳!$AQ$57:$AQ$2056,BN$3&amp;"-"&amp;312&amp;"A")+COUNTIF(車両台帳!$AQ$57:$AQ$2056,BN$3&amp;"-"&amp;322&amp;"A"))</f>
        <v/>
      </c>
      <c r="BO23" s="562" t="str">
        <f>IF(COUNTA(車両台帳!$C$57:$C$2056)=0,"",COUNTIF(車両台帳!$AQ$57:$AQ$2056,BO$3&amp;"-"&amp;312&amp;"A")+COUNTIF(車両台帳!$AQ$57:$AQ$2056,BO$3&amp;"-"&amp;322&amp;"A"))</f>
        <v/>
      </c>
      <c r="BP23" s="562" t="str">
        <f>IF(COUNTA(車両台帳!$C$57:$C$2056)=0,"",COUNTIF(車両台帳!$AQ$57:$AQ$2056,BP$3&amp;"-"&amp;312&amp;"A")+COUNTIF(車両台帳!$AQ$57:$AQ$2056,BP$3&amp;"-"&amp;322&amp;"A"))</f>
        <v/>
      </c>
      <c r="BQ23" s="562" t="str">
        <f>IF(COUNTA(車両台帳!$C$57:$C$2056)=0,"",COUNTIF(車両台帳!$AQ$57:$AQ$2056,BQ$3&amp;"-"&amp;312&amp;"A")+COUNTIF(車両台帳!$AQ$57:$AQ$2056,BQ$3&amp;"-"&amp;322&amp;"A"))</f>
        <v/>
      </c>
      <c r="BR23" s="562" t="str">
        <f>IF(COUNTA(車両台帳!$C$57:$C$2056)=0,"",COUNTIF(車両台帳!$AQ$57:$AQ$2056,BR$3&amp;"-"&amp;312&amp;"A")+COUNTIF(車両台帳!$AQ$57:$AQ$2056,BR$3&amp;"-"&amp;322&amp;"A"))</f>
        <v/>
      </c>
      <c r="BS23" s="562" t="str">
        <f>IF(COUNTA(車両台帳!$C$57:$C$2056)=0,"",COUNTIF(車両台帳!$AQ$57:$AQ$2056,BS$3&amp;"-"&amp;312&amp;"A")+COUNTIF(車両台帳!$AQ$57:$AQ$2056,BS$3&amp;"-"&amp;322&amp;"A"))</f>
        <v/>
      </c>
      <c r="BT23" s="562" t="str">
        <f>IF(COUNTA(車両台帳!$C$57:$C$2056)=0,"",COUNTIF(車両台帳!$AQ$57:$AQ$2056,BT$3&amp;"-"&amp;312&amp;"A")+COUNTIF(車両台帳!$AQ$57:$AQ$2056,BT$3&amp;"-"&amp;322&amp;"A"))</f>
        <v/>
      </c>
      <c r="BU23" s="562" t="str">
        <f>IF(COUNTA(車両台帳!$C$57:$C$2056)=0,"",COUNTIF(車両台帳!$AQ$57:$AQ$2056,BU$3&amp;"-"&amp;312&amp;"A")+COUNTIF(車両台帳!$AQ$57:$AQ$2056,BU$3&amp;"-"&amp;322&amp;"A"))</f>
        <v/>
      </c>
      <c r="BV23" s="562" t="str">
        <f>IF(COUNTA(車両台帳!$C$57:$C$2056)=0,"",COUNTIF(車両台帳!$AQ$57:$AQ$2056,BV$3&amp;"-"&amp;312&amp;"A")+COUNTIF(車両台帳!$AQ$57:$AQ$2056,BV$3&amp;"-"&amp;322&amp;"A"))</f>
        <v/>
      </c>
      <c r="BW23" s="562" t="str">
        <f>IF(COUNTA(車両台帳!$C$57:$C$2056)=0,"",COUNTIF(車両台帳!$AQ$57:$AQ$2056,BW$3&amp;"-"&amp;312&amp;"A")+COUNTIF(車両台帳!$AQ$57:$AQ$2056,BW$3&amp;"-"&amp;322&amp;"A"))</f>
        <v/>
      </c>
      <c r="BX23" s="562" t="str">
        <f>IF(COUNTA(車両台帳!$C$57:$C$2056)=0,"",COUNTIF(車両台帳!$AQ$57:$AQ$2056,BX$3&amp;"-"&amp;312&amp;"A")+COUNTIF(車両台帳!$AQ$57:$AQ$2056,BX$3&amp;"-"&amp;322&amp;"A"))</f>
        <v/>
      </c>
      <c r="BY23" s="562" t="str">
        <f>IF(COUNTA(車両台帳!$C$57:$C$2056)=0,"",COUNTIF(車両台帳!$AQ$57:$AQ$2056,BY$3&amp;"-"&amp;312&amp;"A")+COUNTIF(車両台帳!$AQ$57:$AQ$2056,BY$3&amp;"-"&amp;322&amp;"A"))</f>
        <v/>
      </c>
      <c r="BZ23" s="562" t="str">
        <f>IF(COUNTA(車両台帳!$C$57:$C$2056)=0,"",COUNTIF(車両台帳!$AQ$57:$AQ$2056,BZ$3&amp;"-"&amp;312&amp;"A")+COUNTIF(車両台帳!$AQ$57:$AQ$2056,BZ$3&amp;"-"&amp;322&amp;"A"))</f>
        <v/>
      </c>
      <c r="CA23" s="562" t="str">
        <f>IF(COUNTA(車両台帳!$C$57:$C$2056)=0,"",COUNTIF(車両台帳!$AQ$57:$AQ$2056,CA$3&amp;"-"&amp;312&amp;"A")+COUNTIF(車両台帳!$AQ$57:$AQ$2056,CA$3&amp;"-"&amp;322&amp;"A"))</f>
        <v/>
      </c>
      <c r="CB23" s="562" t="str">
        <f>IF(COUNTA(車両台帳!$C$57:$C$2056)=0,"",COUNTIF(車両台帳!$AQ$57:$AQ$2056,CB$3&amp;"-"&amp;312&amp;"A")+COUNTIF(車両台帳!$AQ$57:$AQ$2056,CB$3&amp;"-"&amp;322&amp;"A"))</f>
        <v/>
      </c>
      <c r="CC23" s="562" t="str">
        <f>IF(COUNTA(車両台帳!$C$57:$C$2056)=0,"",COUNTIF(車両台帳!$AQ$57:$AQ$2056,CC$3&amp;"-"&amp;312&amp;"A")+COUNTIF(車両台帳!$AQ$57:$AQ$2056,CC$3&amp;"-"&amp;322&amp;"A"))</f>
        <v/>
      </c>
      <c r="CD23" s="562" t="str">
        <f>IF(COUNTA(車両台帳!$C$57:$C$2056)=0,"",COUNTIF(車両台帳!$AQ$57:$AQ$2056,CD$3&amp;"-"&amp;312&amp;"A")+COUNTIF(車両台帳!$AQ$57:$AQ$2056,CD$3&amp;"-"&amp;322&amp;"A"))</f>
        <v/>
      </c>
      <c r="CE23" s="562" t="str">
        <f>IF(COUNTA(車両台帳!$C$57:$C$2056)=0,"",COUNTIF(車両台帳!$AQ$57:$AQ$2056,CE$3&amp;"-"&amp;312&amp;"A")+COUNTIF(車両台帳!$AQ$57:$AQ$2056,CE$3&amp;"-"&amp;322&amp;"A"))</f>
        <v/>
      </c>
      <c r="CF23" s="562" t="str">
        <f>IF(COUNTA(車両台帳!$C$57:$C$2056)=0,"",COUNTIF(車両台帳!$AQ$57:$AQ$2056,CF$3&amp;"-"&amp;312&amp;"A")+COUNTIF(車両台帳!$AQ$57:$AQ$2056,CF$3&amp;"-"&amp;322&amp;"A"))</f>
        <v/>
      </c>
      <c r="CG23" s="562" t="str">
        <f>IF(COUNTA(車両台帳!$C$57:$C$2056)=0,"",COUNTIF(車両台帳!$AQ$57:$AQ$2056,CG$3&amp;"-"&amp;312&amp;"A")+COUNTIF(車両台帳!$AQ$57:$AQ$2056,CG$3&amp;"-"&amp;322&amp;"A"))</f>
        <v/>
      </c>
      <c r="CH23" s="562" t="str">
        <f>IF(COUNTA(車両台帳!$C$57:$C$2056)=0,"",COUNTIF(車両台帳!$AQ$57:$AQ$2056,CH$3&amp;"-"&amp;312&amp;"A")+COUNTIF(車両台帳!$AQ$57:$AQ$2056,CH$3&amp;"-"&amp;322&amp;"A"))</f>
        <v/>
      </c>
      <c r="CI23" s="562" t="str">
        <f>IF(COUNTA(車両台帳!$C$57:$C$2056)=0,"",COUNTIF(車両台帳!$AQ$57:$AQ$2056,CI$3&amp;"-"&amp;312&amp;"A")+COUNTIF(車両台帳!$AQ$57:$AQ$2056,CI$3&amp;"-"&amp;322&amp;"A"))</f>
        <v/>
      </c>
      <c r="CJ23" s="562" t="str">
        <f>IF(COUNTA(車両台帳!$C$57:$C$2056)=0,"",COUNTIF(車両台帳!$AQ$57:$AQ$2056,CJ$3&amp;"-"&amp;312&amp;"A")+COUNTIF(車両台帳!$AQ$57:$AQ$2056,CJ$3&amp;"-"&amp;322&amp;"A"))</f>
        <v/>
      </c>
      <c r="CK23" s="562" t="str">
        <f>IF(COUNTA(車両台帳!$C$57:$C$2056)=0,"",COUNTIF(車両台帳!$AQ$57:$AQ$2056,CK$3&amp;"-"&amp;312&amp;"A")+COUNTIF(車両台帳!$AQ$57:$AQ$2056,CK$3&amp;"-"&amp;322&amp;"A"))</f>
        <v/>
      </c>
      <c r="CL23" s="562" t="str">
        <f>IF(COUNTA(車両台帳!$C$57:$C$2056)=0,"",COUNTIF(車両台帳!$AQ$57:$AQ$2056,CL$3&amp;"-"&amp;312&amp;"A")+COUNTIF(車両台帳!$AQ$57:$AQ$2056,CL$3&amp;"-"&amp;322&amp;"A"))</f>
        <v/>
      </c>
      <c r="CM23" s="562" t="str">
        <f>IF(COUNTA(車両台帳!$C$57:$C$2056)=0,"",COUNTIF(車両台帳!$AQ$57:$AQ$2056,CM$3&amp;"-"&amp;312&amp;"A")+COUNTIF(車両台帳!$AQ$57:$AQ$2056,CM$3&amp;"-"&amp;322&amp;"A"))</f>
        <v/>
      </c>
      <c r="CN23" s="562" t="str">
        <f>IF(COUNTA(車両台帳!$C$57:$C$2056)=0,"",COUNTIF(車両台帳!$AQ$57:$AQ$2056,CN$3&amp;"-"&amp;312&amp;"A")+COUNTIF(車両台帳!$AQ$57:$AQ$2056,CN$3&amp;"-"&amp;322&amp;"A"))</f>
        <v/>
      </c>
      <c r="CO23" s="562" t="str">
        <f>IF(COUNTA(車両台帳!$C$57:$C$2056)=0,"",COUNTIF(車両台帳!$AQ$57:$AQ$2056,CO$3&amp;"-"&amp;312&amp;"A")+COUNTIF(車両台帳!$AQ$57:$AQ$2056,CO$3&amp;"-"&amp;322&amp;"A"))</f>
        <v/>
      </c>
      <c r="CP23" s="562" t="str">
        <f>IF(COUNTA(車両台帳!$C$57:$C$2056)=0,"",COUNTIF(車両台帳!$AQ$57:$AQ$2056,CP$3&amp;"-"&amp;312&amp;"A")+COUNTIF(車両台帳!$AQ$57:$AQ$2056,CP$3&amp;"-"&amp;322&amp;"A"))</f>
        <v/>
      </c>
      <c r="CQ23" s="562" t="str">
        <f>IF(COUNTA(車両台帳!$C$57:$C$2056)=0,"",COUNTIF(車両台帳!$AQ$57:$AQ$2056,CQ$3&amp;"-"&amp;312&amp;"A")+COUNTIF(車両台帳!$AQ$57:$AQ$2056,CQ$3&amp;"-"&amp;322&amp;"A"))</f>
        <v/>
      </c>
      <c r="CR23" s="562" t="str">
        <f>IF(COUNTA(車両台帳!$C$57:$C$2056)=0,"",COUNTIF(車両台帳!$AQ$57:$AQ$2056,CR$3&amp;"-"&amp;312&amp;"A")+COUNTIF(車両台帳!$AQ$57:$AQ$2056,CR$3&amp;"-"&amp;322&amp;"A"))</f>
        <v/>
      </c>
      <c r="CS23" s="562" t="str">
        <f>IF(COUNTA(車両台帳!$C$57:$C$2056)=0,"",COUNTIF(車両台帳!$AQ$57:$AQ$2056,CS$3&amp;"-"&amp;312&amp;"A")+COUNTIF(車両台帳!$AQ$57:$AQ$2056,CS$3&amp;"-"&amp;322&amp;"A"))</f>
        <v/>
      </c>
      <c r="CT23" s="562" t="str">
        <f>IF(COUNTA(車両台帳!$C$57:$C$2056)=0,"",COUNTIF(車両台帳!$AQ$57:$AQ$2056,CT$3&amp;"-"&amp;312&amp;"A")+COUNTIF(車両台帳!$AQ$57:$AQ$2056,CT$3&amp;"-"&amp;322&amp;"A"))</f>
        <v/>
      </c>
      <c r="CU23" s="562" t="str">
        <f>IF(COUNTA(車両台帳!$C$57:$C$2056)=0,"",COUNTIF(車両台帳!$AQ$57:$AQ$2056,CU$3&amp;"-"&amp;312&amp;"A")+COUNTIF(車両台帳!$AQ$57:$AQ$2056,CU$3&amp;"-"&amp;322&amp;"A"))</f>
        <v/>
      </c>
      <c r="CV23" s="562" t="str">
        <f>IF(COUNTA(車両台帳!$C$57:$C$2056)=0,"",COUNTIF(車両台帳!$AQ$57:$AQ$2056,CV$3&amp;"-"&amp;312&amp;"A")+COUNTIF(車両台帳!$AQ$57:$AQ$2056,CV$3&amp;"-"&amp;322&amp;"A"))</f>
        <v/>
      </c>
      <c r="CW23" s="562" t="str">
        <f>IF(COUNTA(車両台帳!$C$57:$C$2056)=0,"",COUNTIF(車両台帳!$AQ$57:$AQ$2056,CW$3&amp;"-"&amp;312&amp;"A")+COUNTIF(車両台帳!$AQ$57:$AQ$2056,CW$3&amp;"-"&amp;322&amp;"A"))</f>
        <v/>
      </c>
      <c r="CX23" s="562" t="str">
        <f>IF(COUNTA(車両台帳!$C$57:$C$2056)=0,"",COUNTIF(車両台帳!$AQ$57:$AQ$2056,CX$3&amp;"-"&amp;312&amp;"A")+COUNTIF(車両台帳!$AQ$57:$AQ$2056,CX$3&amp;"-"&amp;322&amp;"A"))</f>
        <v/>
      </c>
      <c r="CY23" s="562" t="str">
        <f>IF(COUNTA(車両台帳!$C$57:$C$2056)=0,"",COUNTIF(車両台帳!$AQ$57:$AQ$2056,CY$3&amp;"-"&amp;312&amp;"A")+COUNTIF(車両台帳!$AQ$57:$AQ$2056,CY$3&amp;"-"&amp;322&amp;"A"))</f>
        <v/>
      </c>
      <c r="CZ23" s="562" t="str">
        <f>IF(COUNTA(車両台帳!$C$57:$C$2056)=0,"",COUNTIF(車両台帳!$AQ$57:$AQ$2056,CZ$3&amp;"-"&amp;312&amp;"A")+COUNTIF(車両台帳!$AQ$57:$AQ$2056,CZ$3&amp;"-"&amp;322&amp;"A"))</f>
        <v/>
      </c>
      <c r="DA23" s="562" t="str">
        <f>IF(COUNTA(車両台帳!$C$57:$C$2056)=0,"",COUNTIF(車両台帳!$AQ$57:$AQ$2056,DA$3&amp;"-"&amp;312&amp;"A")+COUNTIF(車両台帳!$AQ$57:$AQ$2056,DA$3&amp;"-"&amp;322&amp;"A"))</f>
        <v/>
      </c>
      <c r="DB23" s="562" t="str">
        <f>IF(COUNTA(車両台帳!$C$57:$C$2056)=0,"",COUNTIF(車両台帳!$AQ$57:$AQ$2056,DB$3&amp;"-"&amp;312&amp;"A")+COUNTIF(車両台帳!$AQ$57:$AQ$2056,DB$3&amp;"-"&amp;322&amp;"A"))</f>
        <v/>
      </c>
      <c r="DC23" s="562" t="str">
        <f>IF(COUNTA(車両台帳!$C$57:$C$2056)=0,"",COUNTIF(車両台帳!$AQ$57:$AQ$2056,DC$3&amp;"-"&amp;312&amp;"A")+COUNTIF(車両台帳!$AQ$57:$AQ$2056,DC$3&amp;"-"&amp;322&amp;"A"))</f>
        <v/>
      </c>
      <c r="DD23" s="562" t="str">
        <f>IF(COUNTA(車両台帳!$C$57:$C$2056)=0,"",COUNTIF(車両台帳!$AQ$57:$AQ$2056,DD$3&amp;"-"&amp;312&amp;"A")+COUNTIF(車両台帳!$AQ$57:$AQ$2056,DD$3&amp;"-"&amp;322&amp;"A"))</f>
        <v/>
      </c>
      <c r="DE23" s="562" t="str">
        <f>IF(COUNTA(車両台帳!$C$57:$C$2056)=0,"",COUNTIF(車両台帳!$AQ$57:$AQ$2056,DE$3&amp;"-"&amp;312&amp;"A")+COUNTIF(車両台帳!$AQ$57:$AQ$2056,DE$3&amp;"-"&amp;322&amp;"A"))</f>
        <v/>
      </c>
      <c r="DF23" s="562" t="str">
        <f>IF(COUNTA(車両台帳!$C$57:$C$2056)=0,"",COUNTIF(車両台帳!$AQ$57:$AQ$2056,DF$3&amp;"-"&amp;312&amp;"A")+COUNTIF(車両台帳!$AQ$57:$AQ$2056,DF$3&amp;"-"&amp;322&amp;"A"))</f>
        <v/>
      </c>
      <c r="DG23" s="562" t="str">
        <f>IF(COUNTA(車両台帳!$C$57:$C$2056)=0,"",COUNTIF(車両台帳!$AQ$57:$AQ$2056,DG$3&amp;"-"&amp;312&amp;"A")+COUNTIF(車両台帳!$AQ$57:$AQ$2056,DG$3&amp;"-"&amp;322&amp;"A"))</f>
        <v/>
      </c>
      <c r="DH23" s="562" t="str">
        <f>IF(COUNTA(車両台帳!$C$57:$C$2056)=0,"",COUNTIF(車両台帳!$AQ$57:$AQ$2056,DH$3&amp;"-"&amp;312&amp;"A")+COUNTIF(車両台帳!$AQ$57:$AQ$2056,DH$3&amp;"-"&amp;322&amp;"A"))</f>
        <v/>
      </c>
      <c r="DI23" s="562" t="str">
        <f>IF(COUNTA(車両台帳!$C$57:$C$2056)=0,"",COUNTIF(車両台帳!$AQ$57:$AQ$2056,DI$3&amp;"-"&amp;312&amp;"A")+COUNTIF(車両台帳!$AQ$57:$AQ$2056,DI$3&amp;"-"&amp;322&amp;"A"))</f>
        <v/>
      </c>
      <c r="DJ23" s="562" t="str">
        <f>IF(COUNTA(車両台帳!$C$57:$C$2056)=0,"",COUNTIF(車両台帳!$AQ$57:$AQ$2056,DJ$3&amp;"-"&amp;312&amp;"A")+COUNTIF(車両台帳!$AQ$57:$AQ$2056,DJ$3&amp;"-"&amp;322&amp;"A"))</f>
        <v/>
      </c>
      <c r="DK23" s="562" t="str">
        <f>IF(COUNTA(車両台帳!$C$57:$C$2056)=0,"",COUNTIF(車両台帳!$AQ$57:$AQ$2056,DK$3&amp;"-"&amp;312&amp;"A")+COUNTIF(車両台帳!$AQ$57:$AQ$2056,DK$3&amp;"-"&amp;322&amp;"A"))</f>
        <v/>
      </c>
      <c r="DL23" s="562" t="str">
        <f>IF(COUNTA(車両台帳!$C$57:$C$2056)=0,"",COUNTIF(車両台帳!$AQ$57:$AQ$2056,DL$3&amp;"-"&amp;312&amp;"A")+COUNTIF(車両台帳!$AQ$57:$AQ$2056,DL$3&amp;"-"&amp;322&amp;"A"))</f>
        <v/>
      </c>
      <c r="DM23" s="562" t="str">
        <f>IF(COUNTA(車両台帳!$C$57:$C$2056)=0,"",COUNTIF(車両台帳!$AQ$57:$AQ$2056,DM$3&amp;"-"&amp;312&amp;"A")+COUNTIF(車両台帳!$AQ$57:$AQ$2056,DM$3&amp;"-"&amp;322&amp;"A"))</f>
        <v/>
      </c>
      <c r="DN23" s="562" t="str">
        <f>IF(COUNTA(車両台帳!$C$57:$C$2056)=0,"",COUNTIF(車両台帳!$AQ$57:$AQ$2056,DN$3&amp;"-"&amp;312&amp;"A")+COUNTIF(車両台帳!$AQ$57:$AQ$2056,DN$3&amp;"-"&amp;322&amp;"A"))</f>
        <v/>
      </c>
      <c r="DO23" s="562" t="str">
        <f>IF(COUNTA(車両台帳!$C$57:$C$2056)=0,"",COUNTIF(車両台帳!$AQ$57:$AQ$2056,DO$3&amp;"-"&amp;312&amp;"A")+COUNTIF(車両台帳!$AQ$57:$AQ$2056,DO$3&amp;"-"&amp;322&amp;"A"))</f>
        <v/>
      </c>
      <c r="DP23" s="562" t="str">
        <f>IF(COUNTA(車両台帳!$C$57:$C$2056)=0,"",COUNTIF(車両台帳!$AQ$57:$AQ$2056,DP$3&amp;"-"&amp;312&amp;"A")+COUNTIF(車両台帳!$AQ$57:$AQ$2056,DP$3&amp;"-"&amp;322&amp;"A"))</f>
        <v/>
      </c>
      <c r="DQ23" s="562" t="str">
        <f>IF(COUNTA(車両台帳!$C$57:$C$2056)=0,"",COUNTIF(車両台帳!$AQ$57:$AQ$2056,DQ$3&amp;"-"&amp;312&amp;"A")+COUNTIF(車両台帳!$AQ$57:$AQ$2056,DQ$3&amp;"-"&amp;322&amp;"A"))</f>
        <v/>
      </c>
      <c r="DR23" s="562" t="str">
        <f>IF(COUNTA(車両台帳!$C$57:$C$2056)=0,"",COUNTIF(車両台帳!$AQ$57:$AQ$2056,DR$3&amp;"-"&amp;312&amp;"A")+COUNTIF(車両台帳!$AQ$57:$AQ$2056,DR$3&amp;"-"&amp;322&amp;"A"))</f>
        <v/>
      </c>
      <c r="DS23" s="562" t="str">
        <f>IF(COUNTA(車両台帳!$C$57:$C$2056)=0,"",COUNTIF(車両台帳!$AQ$57:$AQ$2056,DS$3&amp;"-"&amp;312&amp;"A")+COUNTIF(車両台帳!$AQ$57:$AQ$2056,DS$3&amp;"-"&amp;322&amp;"A"))</f>
        <v/>
      </c>
      <c r="DT23" s="562" t="str">
        <f>IF(COUNTA(車両台帳!$C$57:$C$2056)=0,"",COUNTIF(車両台帳!$AQ$57:$AQ$2056,DT$3&amp;"-"&amp;312&amp;"A")+COUNTIF(車両台帳!$AQ$57:$AQ$2056,DT$3&amp;"-"&amp;322&amp;"A"))</f>
        <v/>
      </c>
      <c r="DU23" s="562" t="str">
        <f>IF(COUNTA(車両台帳!$C$57:$C$2056)=0,"",COUNTIF(車両台帳!$AQ$57:$AQ$2056,DU$3&amp;"-"&amp;312&amp;"A")+COUNTIF(車両台帳!$AQ$57:$AQ$2056,DU$3&amp;"-"&amp;322&amp;"A"))</f>
        <v/>
      </c>
      <c r="DV23" s="562" t="str">
        <f>IF(COUNTA(車両台帳!$C$57:$C$2056)=0,"",COUNTIF(車両台帳!$AQ$57:$AQ$2056,DV$3&amp;"-"&amp;312&amp;"A")+COUNTIF(車両台帳!$AQ$57:$AQ$2056,DV$3&amp;"-"&amp;322&amp;"A"))</f>
        <v/>
      </c>
      <c r="DW23" s="562" t="str">
        <f>IF(COUNTA(車両台帳!$C$57:$C$2056)=0,"",COUNTIF(車両台帳!$AQ$57:$AQ$2056,DW$3&amp;"-"&amp;312&amp;"A")+COUNTIF(車両台帳!$AQ$57:$AQ$2056,DW$3&amp;"-"&amp;322&amp;"A"))</f>
        <v/>
      </c>
      <c r="DX23" s="562" t="str">
        <f>IF(COUNTA(車両台帳!$C$57:$C$2056)=0,"",COUNTIF(車両台帳!$AQ$57:$AQ$2056,DX$3&amp;"-"&amp;312&amp;"A")+COUNTIF(車両台帳!$AQ$57:$AQ$2056,DX$3&amp;"-"&amp;322&amp;"A"))</f>
        <v/>
      </c>
      <c r="DY23" s="562" t="str">
        <f>IF(COUNTA(車両台帳!$C$57:$C$2056)=0,"",COUNTIF(車両台帳!$AQ$57:$AQ$2056,DY$3&amp;"-"&amp;312&amp;"A")+COUNTIF(車両台帳!$AQ$57:$AQ$2056,DY$3&amp;"-"&amp;322&amp;"A"))</f>
        <v/>
      </c>
      <c r="DZ23" s="562" t="str">
        <f>IF(COUNTA(車両台帳!$C$57:$C$2056)=0,"",COUNTIF(車両台帳!$AQ$57:$AQ$2056,DZ$3&amp;"-"&amp;312&amp;"A")+COUNTIF(車両台帳!$AQ$57:$AQ$2056,DZ$3&amp;"-"&amp;322&amp;"A"))</f>
        <v/>
      </c>
      <c r="EA23" s="562" t="str">
        <f>IF(COUNTA(車両台帳!$C$57:$C$2056)=0,"",COUNTIF(車両台帳!$AQ$57:$AQ$2056,EA$3&amp;"-"&amp;312&amp;"A")+COUNTIF(車両台帳!$AQ$57:$AQ$2056,EA$3&amp;"-"&amp;322&amp;"A"))</f>
        <v/>
      </c>
      <c r="EB23" s="562" t="str">
        <f>IF(COUNTA(車両台帳!$C$57:$C$2056)=0,"",COUNTIF(車両台帳!$AQ$57:$AQ$2056,EB$3&amp;"-"&amp;312&amp;"A")+COUNTIF(車両台帳!$AQ$57:$AQ$2056,EB$3&amp;"-"&amp;322&amp;"A"))</f>
        <v/>
      </c>
      <c r="EC23" s="562" t="str">
        <f>IF(COUNTA(車両台帳!$C$57:$C$2056)=0,"",COUNTIF(車両台帳!$AQ$57:$AQ$2056,EC$3&amp;"-"&amp;312&amp;"A")+COUNTIF(車両台帳!$AQ$57:$AQ$2056,EC$3&amp;"-"&amp;322&amp;"A"))</f>
        <v/>
      </c>
      <c r="ED23" s="562" t="str">
        <f>IF(COUNTA(車両台帳!$C$57:$C$2056)=0,"",COUNTIF(車両台帳!$AQ$57:$AQ$2056,ED$3&amp;"-"&amp;312&amp;"A")+COUNTIF(車両台帳!$AQ$57:$AQ$2056,ED$3&amp;"-"&amp;322&amp;"A"))</f>
        <v/>
      </c>
      <c r="EE23" s="562" t="str">
        <f>IF(COUNTA(車両台帳!$C$57:$C$2056)=0,"",COUNTIF(車両台帳!$AQ$57:$AQ$2056,EE$3&amp;"-"&amp;312&amp;"A")+COUNTIF(車両台帳!$AQ$57:$AQ$2056,EE$3&amp;"-"&amp;322&amp;"A"))</f>
        <v/>
      </c>
      <c r="EF23" s="562" t="str">
        <f>IF(COUNTA(車両台帳!$C$57:$C$2056)=0,"",COUNTIF(車両台帳!$AQ$57:$AQ$2056,EF$3&amp;"-"&amp;312&amp;"A")+COUNTIF(車両台帳!$AQ$57:$AQ$2056,EF$3&amp;"-"&amp;322&amp;"A"))</f>
        <v/>
      </c>
      <c r="EG23" s="562" t="str">
        <f>IF(COUNTA(車両台帳!$C$57:$C$2056)=0,"",COUNTIF(車両台帳!$AQ$57:$AQ$2056,EG$3&amp;"-"&amp;312&amp;"A")+COUNTIF(車両台帳!$AQ$57:$AQ$2056,EG$3&amp;"-"&amp;322&amp;"A"))</f>
        <v/>
      </c>
      <c r="EH23" s="562" t="str">
        <f>IF(COUNTA(車両台帳!$C$57:$C$2056)=0,"",COUNTIF(車両台帳!$AQ$57:$AQ$2056,EH$3&amp;"-"&amp;312&amp;"A")+COUNTIF(車両台帳!$AQ$57:$AQ$2056,EH$3&amp;"-"&amp;322&amp;"A"))</f>
        <v/>
      </c>
      <c r="EI23" s="562" t="str">
        <f>IF(COUNTA(車両台帳!$C$57:$C$2056)=0,"",COUNTIF(車両台帳!$AQ$57:$AQ$2056,EI$3&amp;"-"&amp;312&amp;"A")+COUNTIF(車両台帳!$AQ$57:$AQ$2056,EI$3&amp;"-"&amp;322&amp;"A"))</f>
        <v/>
      </c>
      <c r="EJ23" s="562" t="str">
        <f>IF(COUNTA(車両台帳!$C$57:$C$2056)=0,"",COUNTIF(車両台帳!$AQ$57:$AQ$2056,EJ$3&amp;"-"&amp;312&amp;"A")+COUNTIF(車両台帳!$AQ$57:$AQ$2056,EJ$3&amp;"-"&amp;322&amp;"A"))</f>
        <v/>
      </c>
      <c r="EK23" s="562" t="str">
        <f>IF(COUNTA(車両台帳!$C$57:$C$2056)=0,"",COUNTIF(車両台帳!$AQ$57:$AQ$2056,EK$3&amp;"-"&amp;312&amp;"A")+COUNTIF(車両台帳!$AQ$57:$AQ$2056,EK$3&amp;"-"&amp;322&amp;"A"))</f>
        <v/>
      </c>
      <c r="EL23" s="562" t="str">
        <f>IF(COUNTA(車両台帳!$C$57:$C$2056)=0,"",COUNTIF(車両台帳!$AQ$57:$AQ$2056,EL$3&amp;"-"&amp;312&amp;"A")+COUNTIF(車両台帳!$AQ$57:$AQ$2056,EL$3&amp;"-"&amp;322&amp;"A"))</f>
        <v/>
      </c>
      <c r="EM23" s="562" t="str">
        <f>IF(COUNTA(車両台帳!$C$57:$C$2056)=0,"",COUNTIF(車両台帳!$AQ$57:$AQ$2056,EM$3&amp;"-"&amp;312&amp;"A")+COUNTIF(車両台帳!$AQ$57:$AQ$2056,EM$3&amp;"-"&amp;322&amp;"A"))</f>
        <v/>
      </c>
      <c r="EN23" s="562" t="str">
        <f>IF(COUNTA(車両台帳!$C$57:$C$2056)=0,"",COUNTIF(車両台帳!$AQ$57:$AQ$2056,EN$3&amp;"-"&amp;312&amp;"A")+COUNTIF(車両台帳!$AQ$57:$AQ$2056,EN$3&amp;"-"&amp;322&amp;"A"))</f>
        <v/>
      </c>
      <c r="EO23" s="562" t="str">
        <f>IF(COUNTA(車両台帳!$C$57:$C$2056)=0,"",COUNTIF(車両台帳!$AQ$57:$AQ$2056,EO$3&amp;"-"&amp;312&amp;"A")+COUNTIF(車両台帳!$AQ$57:$AQ$2056,EO$3&amp;"-"&amp;322&amp;"A"))</f>
        <v/>
      </c>
      <c r="EP23" s="562" t="str">
        <f>IF(COUNTA(車両台帳!$C$57:$C$2056)=0,"",COUNTIF(車両台帳!$AQ$57:$AQ$2056,EP$3&amp;"-"&amp;312&amp;"A")+COUNTIF(車両台帳!$AQ$57:$AQ$2056,EP$3&amp;"-"&amp;322&amp;"A"))</f>
        <v/>
      </c>
      <c r="EQ23" s="562" t="str">
        <f>IF(COUNTA(車両台帳!$C$57:$C$2056)=0,"",COUNTIF(車両台帳!$AQ$57:$AQ$2056,EQ$3&amp;"-"&amp;312&amp;"A")+COUNTIF(車両台帳!$AQ$57:$AQ$2056,EQ$3&amp;"-"&amp;322&amp;"A"))</f>
        <v/>
      </c>
      <c r="ER23" s="562" t="str">
        <f>IF(COUNTA(車両台帳!$C$57:$C$2056)=0,"",COUNTIF(車両台帳!$AQ$57:$AQ$2056,ER$3&amp;"-"&amp;312&amp;"A")+COUNTIF(車両台帳!$AQ$57:$AQ$2056,ER$3&amp;"-"&amp;322&amp;"A"))</f>
        <v/>
      </c>
      <c r="ES23" s="562" t="str">
        <f>IF(COUNTA(車両台帳!$C$57:$C$2056)=0,"",COUNTIF(車両台帳!$AQ$57:$AQ$2056,ES$3&amp;"-"&amp;312&amp;"A")+COUNTIF(車両台帳!$AQ$57:$AQ$2056,ES$3&amp;"-"&amp;322&amp;"A"))</f>
        <v/>
      </c>
      <c r="ET23" s="562" t="str">
        <f>IF(COUNTA(車両台帳!$C$57:$C$2056)=0,"",COUNTIF(車両台帳!$AQ$57:$AQ$2056,ET$3&amp;"-"&amp;312&amp;"A")+COUNTIF(車両台帳!$AQ$57:$AQ$2056,ET$3&amp;"-"&amp;322&amp;"A"))</f>
        <v/>
      </c>
      <c r="EU23" s="562" t="str">
        <f>IF(COUNTA(車両台帳!$C$57:$C$2056)=0,"",COUNTIF(車両台帳!$AQ$57:$AQ$2056,EU$3&amp;"-"&amp;312&amp;"A")+COUNTIF(車両台帳!$AQ$57:$AQ$2056,EU$3&amp;"-"&amp;322&amp;"A"))</f>
        <v/>
      </c>
      <c r="EV23" s="562" t="str">
        <f>IF(COUNTA(車両台帳!$C$57:$C$2056)=0,"",COUNTIF(車両台帳!$AQ$57:$AQ$2056,EV$3&amp;"-"&amp;312&amp;"A")+COUNTIF(車両台帳!$AQ$57:$AQ$2056,EV$3&amp;"-"&amp;322&amp;"A"))</f>
        <v/>
      </c>
      <c r="EW23" s="562" t="str">
        <f>IF(COUNTA(車両台帳!$C$57:$C$2056)=0,"",COUNTIF(車両台帳!$AQ$57:$AQ$2056,EW$3&amp;"-"&amp;312&amp;"A")+COUNTIF(車両台帳!$AQ$57:$AQ$2056,EW$3&amp;"-"&amp;322&amp;"A"))</f>
        <v/>
      </c>
      <c r="EX23" s="562" t="str">
        <f>IF(COUNTA(車両台帳!$C$57:$C$2056)=0,"",COUNTIF(車両台帳!$AQ$57:$AQ$2056,EX$3&amp;"-"&amp;312&amp;"A")+COUNTIF(車両台帳!$AQ$57:$AQ$2056,EX$3&amp;"-"&amp;322&amp;"A"))</f>
        <v/>
      </c>
      <c r="EY23" s="562" t="str">
        <f>IF(COUNTA(車両台帳!$C$57:$C$2056)=0,"",COUNTIF(車両台帳!$AQ$57:$AQ$2056,EY$3&amp;"-"&amp;312&amp;"A")+COUNTIF(車両台帳!$AQ$57:$AQ$2056,EY$3&amp;"-"&amp;322&amp;"A"))</f>
        <v/>
      </c>
      <c r="EZ23" s="562" t="str">
        <f>IF(COUNTA(車両台帳!$C$57:$C$2056)=0,"",COUNTIF(車両台帳!$AQ$57:$AQ$2056,EZ$3&amp;"-"&amp;312&amp;"A")+COUNTIF(車両台帳!$AQ$57:$AQ$2056,EZ$3&amp;"-"&amp;322&amp;"A"))</f>
        <v/>
      </c>
      <c r="FA23" s="562" t="str">
        <f>IF(COUNTA(車両台帳!$C$57:$C$2056)=0,"",COUNTIF(車両台帳!$AQ$57:$AQ$2056,FA$3&amp;"-"&amp;312&amp;"A")+COUNTIF(車両台帳!$AQ$57:$AQ$2056,FA$3&amp;"-"&amp;322&amp;"A"))</f>
        <v/>
      </c>
      <c r="FB23" s="562" t="str">
        <f>IF(COUNTA(車両台帳!$C$57:$C$2056)=0,"",COUNTIF(車両台帳!$AQ$57:$AQ$2056,FB$3&amp;"-"&amp;312&amp;"A")+COUNTIF(車両台帳!$AQ$57:$AQ$2056,FB$3&amp;"-"&amp;322&amp;"A"))</f>
        <v/>
      </c>
      <c r="FC23" s="562" t="str">
        <f>IF(COUNTA(車両台帳!$C$57:$C$2056)=0,"",COUNTIF(車両台帳!$AQ$57:$AQ$2056,FC$3&amp;"-"&amp;312&amp;"A")+COUNTIF(車両台帳!$AQ$57:$AQ$2056,FC$3&amp;"-"&amp;322&amp;"A"))</f>
        <v/>
      </c>
      <c r="FD23" s="562" t="str">
        <f>IF(COUNTA(車両台帳!$C$57:$C$2056)=0,"",COUNTIF(車両台帳!$AQ$57:$AQ$2056,FD$3&amp;"-"&amp;312&amp;"A")+COUNTIF(車両台帳!$AQ$57:$AQ$2056,FD$3&amp;"-"&amp;322&amp;"A"))</f>
        <v/>
      </c>
      <c r="FE23" s="562" t="str">
        <f>IF(COUNTA(車両台帳!$C$57:$C$2056)=0,"",COUNTIF(車両台帳!$AQ$57:$AQ$2056,FE$3&amp;"-"&amp;312&amp;"A")+COUNTIF(車両台帳!$AQ$57:$AQ$2056,FE$3&amp;"-"&amp;322&amp;"A"))</f>
        <v/>
      </c>
      <c r="FF23" s="562" t="str">
        <f>IF(COUNTA(車両台帳!$C$57:$C$2056)=0,"",COUNTIF(車両台帳!$AQ$57:$AQ$2056,FF$3&amp;"-"&amp;312&amp;"A")+COUNTIF(車両台帳!$AQ$57:$AQ$2056,FF$3&amp;"-"&amp;322&amp;"A"))</f>
        <v/>
      </c>
      <c r="FG23" s="562" t="str">
        <f>IF(COUNTA(車両台帳!$C$57:$C$2056)=0,"",COUNTIF(車両台帳!$AQ$57:$AQ$2056,FG$3&amp;"-"&amp;312&amp;"A")+COUNTIF(車両台帳!$AQ$57:$AQ$2056,FG$3&amp;"-"&amp;322&amp;"A"))</f>
        <v/>
      </c>
      <c r="FH23" s="562" t="str">
        <f>IF(COUNTA(車両台帳!$C$57:$C$2056)=0,"",COUNTIF(車両台帳!$AQ$57:$AQ$2056,FH$3&amp;"-"&amp;312&amp;"A")+COUNTIF(車両台帳!$AQ$57:$AQ$2056,FH$3&amp;"-"&amp;322&amp;"A"))</f>
        <v/>
      </c>
      <c r="FI23" s="562" t="str">
        <f>IF(COUNTA(車両台帳!$C$57:$C$2056)=0,"",COUNTIF(車両台帳!$AQ$57:$AQ$2056,FI$3&amp;"-"&amp;312&amp;"A")+COUNTIF(車両台帳!$AQ$57:$AQ$2056,FI$3&amp;"-"&amp;322&amp;"A"))</f>
        <v/>
      </c>
      <c r="FJ23" s="562" t="str">
        <f>IF(COUNTA(車両台帳!$C$57:$C$2056)=0,"",COUNTIF(車両台帳!$AQ$57:$AQ$2056,FJ$3&amp;"-"&amp;312&amp;"A")+COUNTIF(車両台帳!$AQ$57:$AQ$2056,FJ$3&amp;"-"&amp;322&amp;"A"))</f>
        <v/>
      </c>
      <c r="FK23" s="562" t="str">
        <f>IF(COUNTA(車両台帳!$C$57:$C$2056)=0,"",COUNTIF(車両台帳!$AQ$57:$AQ$2056,FK$3&amp;"-"&amp;312&amp;"A")+COUNTIF(車両台帳!$AQ$57:$AQ$2056,FK$3&amp;"-"&amp;322&amp;"A"))</f>
        <v/>
      </c>
      <c r="FL23" s="562" t="str">
        <f>IF(COUNTA(車両台帳!$C$57:$C$2056)=0,"",COUNTIF(車両台帳!$AQ$57:$AQ$2056,FL$3&amp;"-"&amp;312&amp;"A")+COUNTIF(車両台帳!$AQ$57:$AQ$2056,FL$3&amp;"-"&amp;322&amp;"A"))</f>
        <v/>
      </c>
      <c r="FM23" s="562" t="str">
        <f>IF(COUNTA(車両台帳!$C$57:$C$2056)=0,"",COUNTIF(車両台帳!$AQ$57:$AQ$2056,FM$3&amp;"-"&amp;312&amp;"A")+COUNTIF(車両台帳!$AQ$57:$AQ$2056,FM$3&amp;"-"&amp;322&amp;"A"))</f>
        <v/>
      </c>
      <c r="FN23" s="562" t="str">
        <f>IF(COUNTA(車両台帳!$C$57:$C$2056)=0,"",COUNTIF(車両台帳!$AQ$57:$AQ$2056,FN$3&amp;"-"&amp;312&amp;"A")+COUNTIF(車両台帳!$AQ$57:$AQ$2056,FN$3&amp;"-"&amp;322&amp;"A"))</f>
        <v/>
      </c>
      <c r="FO23" s="562" t="str">
        <f>IF(COUNTA(車両台帳!$C$57:$C$2056)=0,"",COUNTIF(車両台帳!$AQ$57:$AQ$2056,FO$3&amp;"-"&amp;312&amp;"A")+COUNTIF(車両台帳!$AQ$57:$AQ$2056,FO$3&amp;"-"&amp;322&amp;"A"))</f>
        <v/>
      </c>
      <c r="FP23" s="562" t="str">
        <f>IF(COUNTA(車両台帳!$C$57:$C$2056)=0,"",COUNTIF(車両台帳!$AQ$57:$AQ$2056,FP$3&amp;"-"&amp;312&amp;"A")+COUNTIF(車両台帳!$AQ$57:$AQ$2056,FP$3&amp;"-"&amp;322&amp;"A"))</f>
        <v/>
      </c>
      <c r="FQ23" s="562" t="str">
        <f>IF(COUNTA(車両台帳!$C$57:$C$2056)=0,"",COUNTIF(車両台帳!$AQ$57:$AQ$2056,FQ$3&amp;"-"&amp;312&amp;"A")+COUNTIF(車両台帳!$AQ$57:$AQ$2056,FQ$3&amp;"-"&amp;322&amp;"A"))</f>
        <v/>
      </c>
      <c r="FR23" s="562" t="str">
        <f>IF(COUNTA(車両台帳!$C$57:$C$2056)=0,"",COUNTIF(車両台帳!$AQ$57:$AQ$2056,FR$3&amp;"-"&amp;312&amp;"A")+COUNTIF(車両台帳!$AQ$57:$AQ$2056,FR$3&amp;"-"&amp;322&amp;"A"))</f>
        <v/>
      </c>
      <c r="FS23" s="562" t="str">
        <f>IF(COUNTA(車両台帳!$C$57:$C$2056)=0,"",COUNTIF(車両台帳!$AQ$57:$AQ$2056,FS$3&amp;"-"&amp;312&amp;"A")+COUNTIF(車両台帳!$AQ$57:$AQ$2056,FS$3&amp;"-"&amp;322&amp;"A"))</f>
        <v/>
      </c>
      <c r="FT23" s="562" t="str">
        <f>IF(COUNTA(車両台帳!$C$57:$C$2056)=0,"",COUNTIF(車両台帳!$AQ$57:$AQ$2056,FT$3&amp;"-"&amp;312&amp;"A")+COUNTIF(車両台帳!$AQ$57:$AQ$2056,FT$3&amp;"-"&amp;322&amp;"A"))</f>
        <v/>
      </c>
      <c r="FU23" s="562" t="str">
        <f>IF(COUNTA(車両台帳!$C$57:$C$2056)=0,"",COUNTIF(車両台帳!$AQ$57:$AQ$2056,FU$3&amp;"-"&amp;312&amp;"A")+COUNTIF(車両台帳!$AQ$57:$AQ$2056,FU$3&amp;"-"&amp;322&amp;"A"))</f>
        <v/>
      </c>
      <c r="FV23" s="562" t="str">
        <f>IF(COUNTA(車両台帳!$C$57:$C$2056)=0,"",COUNTIF(車両台帳!$AQ$57:$AQ$2056,FV$3&amp;"-"&amp;312&amp;"A")+COUNTIF(車両台帳!$AQ$57:$AQ$2056,FV$3&amp;"-"&amp;322&amp;"A"))</f>
        <v/>
      </c>
      <c r="FW23" s="562" t="str">
        <f>IF(COUNTA(車両台帳!$C$57:$C$2056)=0,"",COUNTIF(車両台帳!$AQ$57:$AQ$2056,FW$3&amp;"-"&amp;312&amp;"A")+COUNTIF(車両台帳!$AQ$57:$AQ$2056,FW$3&amp;"-"&amp;322&amp;"A"))</f>
        <v/>
      </c>
      <c r="FX23" s="562" t="str">
        <f>IF(COUNTA(車両台帳!$C$57:$C$2056)=0,"",COUNTIF(車両台帳!$AQ$57:$AQ$2056,FX$3&amp;"-"&amp;312&amp;"A")+COUNTIF(車両台帳!$AQ$57:$AQ$2056,FX$3&amp;"-"&amp;322&amp;"A"))</f>
        <v/>
      </c>
      <c r="FY23" s="562" t="str">
        <f>IF(COUNTA(車両台帳!$C$57:$C$2056)=0,"",COUNTIF(車両台帳!$AQ$57:$AQ$2056,FY$3&amp;"-"&amp;312&amp;"A")+COUNTIF(車両台帳!$AQ$57:$AQ$2056,FY$3&amp;"-"&amp;322&amp;"A"))</f>
        <v/>
      </c>
      <c r="FZ23" s="562" t="str">
        <f>IF(COUNTA(車両台帳!$C$57:$C$2056)=0,"",COUNTIF(車両台帳!$AQ$57:$AQ$2056,FZ$3&amp;"-"&amp;312&amp;"A")+COUNTIF(車両台帳!$AQ$57:$AQ$2056,FZ$3&amp;"-"&amp;322&amp;"A"))</f>
        <v/>
      </c>
      <c r="GA23" s="562" t="str">
        <f>IF(COUNTA(車両台帳!$C$57:$C$2056)=0,"",COUNTIF(車両台帳!$AQ$57:$AQ$2056,GA$3&amp;"-"&amp;312&amp;"A")+COUNTIF(車両台帳!$AQ$57:$AQ$2056,GA$3&amp;"-"&amp;322&amp;"A"))</f>
        <v/>
      </c>
      <c r="GB23" s="562" t="str">
        <f>IF(COUNTA(車両台帳!$C$57:$C$2056)=0,"",COUNTIF(車両台帳!$AQ$57:$AQ$2056,GB$3&amp;"-"&amp;312&amp;"A")+COUNTIF(車両台帳!$AQ$57:$AQ$2056,GB$3&amp;"-"&amp;322&amp;"A"))</f>
        <v/>
      </c>
      <c r="GC23" s="562" t="str">
        <f>IF(COUNTA(車両台帳!$C$57:$C$2056)=0,"",COUNTIF(車両台帳!$AQ$57:$AQ$2056,GC$3&amp;"-"&amp;312&amp;"A")+COUNTIF(車両台帳!$AQ$57:$AQ$2056,GC$3&amp;"-"&amp;322&amp;"A"))</f>
        <v/>
      </c>
      <c r="GD23" s="562" t="str">
        <f>IF(COUNTA(車両台帳!$C$57:$C$2056)=0,"",COUNTIF(車両台帳!$AQ$57:$AQ$2056,GD$3&amp;"-"&amp;312&amp;"A")+COUNTIF(車両台帳!$AQ$57:$AQ$2056,GD$3&amp;"-"&amp;322&amp;"A"))</f>
        <v/>
      </c>
      <c r="GE23" s="562" t="str">
        <f>IF(COUNTA(車両台帳!$C$57:$C$2056)=0,"",COUNTIF(車両台帳!$AQ$57:$AQ$2056,GE$3&amp;"-"&amp;312&amp;"A")+COUNTIF(車両台帳!$AQ$57:$AQ$2056,GE$3&amp;"-"&amp;322&amp;"A"))</f>
        <v/>
      </c>
      <c r="GF23" s="562" t="str">
        <f>IF(COUNTA(車両台帳!$C$57:$C$2056)=0,"",COUNTIF(車両台帳!$AQ$57:$AQ$2056,GF$3&amp;"-"&amp;312&amp;"A")+COUNTIF(車両台帳!$AQ$57:$AQ$2056,GF$3&amp;"-"&amp;322&amp;"A"))</f>
        <v/>
      </c>
      <c r="GG23" s="562" t="str">
        <f>IF(COUNTA(車両台帳!$C$57:$C$2056)=0,"",COUNTIF(車両台帳!$AQ$57:$AQ$2056,GG$3&amp;"-"&amp;312&amp;"A")+COUNTIF(車両台帳!$AQ$57:$AQ$2056,GG$3&amp;"-"&amp;322&amp;"A"))</f>
        <v/>
      </c>
      <c r="GH23" s="562" t="str">
        <f>IF(COUNTA(車両台帳!$C$57:$C$2056)=0,"",COUNTIF(車両台帳!$AQ$57:$AQ$2056,GH$3&amp;"-"&amp;312&amp;"A")+COUNTIF(車両台帳!$AQ$57:$AQ$2056,GH$3&amp;"-"&amp;322&amp;"A"))</f>
        <v/>
      </c>
      <c r="GI23" s="562" t="str">
        <f>IF(COUNTA(車両台帳!$C$57:$C$2056)=0,"",COUNTIF(車両台帳!$AQ$57:$AQ$2056,GI$3&amp;"-"&amp;312&amp;"A")+COUNTIF(車両台帳!$AQ$57:$AQ$2056,GI$3&amp;"-"&amp;322&amp;"A"))</f>
        <v/>
      </c>
      <c r="GJ23" s="562" t="str">
        <f>IF(COUNTA(車両台帳!$C$57:$C$2056)=0,"",COUNTIF(車両台帳!$AQ$57:$AQ$2056,GJ$3&amp;"-"&amp;312&amp;"A")+COUNTIF(車両台帳!$AQ$57:$AQ$2056,GJ$3&amp;"-"&amp;322&amp;"A"))</f>
        <v/>
      </c>
      <c r="GK23" s="562" t="str">
        <f>IF(COUNTA(車両台帳!$C$57:$C$2056)=0,"",COUNTIF(車両台帳!$AQ$57:$AQ$2056,GK$3&amp;"-"&amp;312&amp;"A")+COUNTIF(車両台帳!$AQ$57:$AQ$2056,GK$3&amp;"-"&amp;322&amp;"A"))</f>
        <v/>
      </c>
      <c r="GL23" s="562" t="str">
        <f>IF(COUNTA(車両台帳!$C$57:$C$2056)=0,"",COUNTIF(車両台帳!$AQ$57:$AQ$2056,GL$3&amp;"-"&amp;312&amp;"A")+COUNTIF(車両台帳!$AQ$57:$AQ$2056,GL$3&amp;"-"&amp;322&amp;"A"))</f>
        <v/>
      </c>
      <c r="GM23" s="562" t="str">
        <f>IF(COUNTA(車両台帳!$C$57:$C$2056)=0,"",COUNTIF(車両台帳!$AQ$57:$AQ$2056,GM$3&amp;"-"&amp;312&amp;"A")+COUNTIF(車両台帳!$AQ$57:$AQ$2056,GM$3&amp;"-"&amp;322&amp;"A"))</f>
        <v/>
      </c>
      <c r="GN23" s="562" t="str">
        <f>IF(COUNTA(車両台帳!$C$57:$C$2056)=0,"",COUNTIF(車両台帳!$AQ$57:$AQ$2056,GN$3&amp;"-"&amp;312&amp;"A")+COUNTIF(車両台帳!$AQ$57:$AQ$2056,GN$3&amp;"-"&amp;322&amp;"A"))</f>
        <v/>
      </c>
      <c r="GO23" s="562" t="str">
        <f>IF(COUNTA(車両台帳!$C$57:$C$2056)=0,"",COUNTIF(車両台帳!$AQ$57:$AQ$2056,GO$3&amp;"-"&amp;312&amp;"A")+COUNTIF(車両台帳!$AQ$57:$AQ$2056,GO$3&amp;"-"&amp;322&amp;"A"))</f>
        <v/>
      </c>
      <c r="GP23" s="562" t="str">
        <f>IF(COUNTA(車両台帳!$C$57:$C$2056)=0,"",COUNTIF(車両台帳!$AQ$57:$AQ$2056,GP$3&amp;"-"&amp;312&amp;"A")+COUNTIF(車両台帳!$AQ$57:$AQ$2056,GP$3&amp;"-"&amp;322&amp;"A"))</f>
        <v/>
      </c>
      <c r="GQ23" s="562" t="str">
        <f>IF(COUNTA(車両台帳!$C$57:$C$2056)=0,"",COUNTIF(車両台帳!$AQ$57:$AQ$2056,GQ$3&amp;"-"&amp;312&amp;"A")+COUNTIF(車両台帳!$AQ$57:$AQ$2056,GQ$3&amp;"-"&amp;322&amp;"A"))</f>
        <v/>
      </c>
      <c r="GR23" s="562" t="str">
        <f>IF(COUNTA(車両台帳!$C$57:$C$2056)=0,"",COUNTIF(車両台帳!$AQ$57:$AQ$2056,GR$3&amp;"-"&amp;312&amp;"A")+COUNTIF(車両台帳!$AQ$57:$AQ$2056,GR$3&amp;"-"&amp;322&amp;"A"))</f>
        <v/>
      </c>
      <c r="GS23" s="562" t="str">
        <f>IF(COUNTA(車両台帳!$C$57:$C$2056)=0,"",COUNTIF(車両台帳!$AQ$57:$AQ$2056,GS$3&amp;"-"&amp;312&amp;"A")+COUNTIF(車両台帳!$AQ$57:$AQ$2056,GS$3&amp;"-"&amp;322&amp;"A"))</f>
        <v/>
      </c>
      <c r="GT23" s="562" t="str">
        <f>IF(COUNTA(車両台帳!$C$57:$C$2056)=0,"",COUNTIF(車両台帳!$AQ$57:$AQ$2056,GT$3&amp;"-"&amp;312&amp;"A")+COUNTIF(車両台帳!$AQ$57:$AQ$2056,GT$3&amp;"-"&amp;322&amp;"A"))</f>
        <v/>
      </c>
      <c r="GU23" s="563" t="str">
        <f>IF(COUNTA(車両台帳!$C$57:$C$2056)=0,"",COUNTIF(車両台帳!$AQ$57:$AQ$2056,GU$3&amp;"-"&amp;312&amp;"A")+COUNTIF(車両台帳!$AQ$57:$AQ$2056,GU$3&amp;"-"&amp;322&amp;"A"))</f>
        <v/>
      </c>
    </row>
    <row r="24" spans="1:203" s="7" customFormat="1" ht="29.25" customHeight="1">
      <c r="A24" s="1094"/>
      <c r="B24" s="552" t="s">
        <v>45</v>
      </c>
      <c r="C24" s="557" t="str">
        <f>IF(COUNTA(車両台帳!$C$57:$C$2056)=0,"",SUM(D24:GU24))</f>
        <v/>
      </c>
      <c r="D24" s="562" t="str">
        <f>IF(COUNTA(車両台帳!$C$57:$C$2056)=0,"",COUNTIF(車両台帳!$AQ$57:$AQ$2056,D$3&amp;"-"&amp;313&amp;"A")+COUNTIF(車両台帳!$AQ$57:$AQ$2056,D$3&amp;"-"&amp;323&amp;"A"))</f>
        <v/>
      </c>
      <c r="E24" s="562" t="str">
        <f>IF(COUNTA(車両台帳!$C$57:$C$2056)=0,"",COUNTIF(車両台帳!$AQ$57:$AQ$2056,E$3&amp;"-"&amp;313&amp;"A")+COUNTIF(車両台帳!$AQ$57:$AQ$2056,E$3&amp;"-"&amp;323&amp;"A"))</f>
        <v/>
      </c>
      <c r="F24" s="562" t="str">
        <f>IF(COUNTA(車両台帳!$C$57:$C$2056)=0,"",COUNTIF(車両台帳!$AQ$57:$AQ$2056,F$3&amp;"-"&amp;313&amp;"A")+COUNTIF(車両台帳!$AQ$57:$AQ$2056,F$3&amp;"-"&amp;323&amp;"A"))</f>
        <v/>
      </c>
      <c r="G24" s="562" t="str">
        <f>IF(COUNTA(車両台帳!$C$57:$C$2056)=0,"",COUNTIF(車両台帳!$AQ$57:$AQ$2056,G$3&amp;"-"&amp;313&amp;"A")+COUNTIF(車両台帳!$AQ$57:$AQ$2056,G$3&amp;"-"&amp;323&amp;"A"))</f>
        <v/>
      </c>
      <c r="H24" s="562" t="str">
        <f>IF(COUNTA(車両台帳!$C$57:$C$2056)=0,"",COUNTIF(車両台帳!$AQ$57:$AQ$2056,H$3&amp;"-"&amp;313&amp;"A")+COUNTIF(車両台帳!$AQ$57:$AQ$2056,H$3&amp;"-"&amp;323&amp;"A"))</f>
        <v/>
      </c>
      <c r="I24" s="562" t="str">
        <f>IF(COUNTA(車両台帳!$C$57:$C$2056)=0,"",COUNTIF(車両台帳!$AQ$57:$AQ$2056,I$3&amp;"-"&amp;313&amp;"A")+COUNTIF(車両台帳!$AQ$57:$AQ$2056,I$3&amp;"-"&amp;323&amp;"A"))</f>
        <v/>
      </c>
      <c r="J24" s="562" t="str">
        <f>IF(COUNTA(車両台帳!$C$57:$C$2056)=0,"",COUNTIF(車両台帳!$AQ$57:$AQ$2056,J$3&amp;"-"&amp;313&amp;"A")+COUNTIF(車両台帳!$AQ$57:$AQ$2056,J$3&amp;"-"&amp;323&amp;"A"))</f>
        <v/>
      </c>
      <c r="K24" s="562" t="str">
        <f>IF(COUNTA(車両台帳!$C$57:$C$2056)=0,"",COUNTIF(車両台帳!$AQ$57:$AQ$2056,K$3&amp;"-"&amp;313&amp;"A")+COUNTIF(車両台帳!$AQ$57:$AQ$2056,K$3&amp;"-"&amp;323&amp;"A"))</f>
        <v/>
      </c>
      <c r="L24" s="562" t="str">
        <f>IF(COUNTA(車両台帳!$C$57:$C$2056)=0,"",COUNTIF(車両台帳!$AQ$57:$AQ$2056,L$3&amp;"-"&amp;313&amp;"A")+COUNTIF(車両台帳!$AQ$57:$AQ$2056,L$3&amp;"-"&amp;323&amp;"A"))</f>
        <v/>
      </c>
      <c r="M24" s="562" t="str">
        <f>IF(COUNTA(車両台帳!$C$57:$C$2056)=0,"",COUNTIF(車両台帳!$AQ$57:$AQ$2056,M$3&amp;"-"&amp;313&amp;"A")+COUNTIF(車両台帳!$AQ$57:$AQ$2056,M$3&amp;"-"&amp;323&amp;"A"))</f>
        <v/>
      </c>
      <c r="N24" s="562" t="str">
        <f>IF(COUNTA(車両台帳!$C$57:$C$2056)=0,"",COUNTIF(車両台帳!$AQ$57:$AQ$2056,N$3&amp;"-"&amp;313&amp;"A")+COUNTIF(車両台帳!$AQ$57:$AQ$2056,N$3&amp;"-"&amp;323&amp;"A"))</f>
        <v/>
      </c>
      <c r="O24" s="562" t="str">
        <f>IF(COUNTA(車両台帳!$C$57:$C$2056)=0,"",COUNTIF(車両台帳!$AQ$57:$AQ$2056,O$3&amp;"-"&amp;313&amp;"A")+COUNTIF(車両台帳!$AQ$57:$AQ$2056,O$3&amp;"-"&amp;323&amp;"A"))</f>
        <v/>
      </c>
      <c r="P24" s="562" t="str">
        <f>IF(COUNTA(車両台帳!$C$57:$C$2056)=0,"",COUNTIF(車両台帳!$AQ$57:$AQ$2056,P$3&amp;"-"&amp;313&amp;"A")+COUNTIF(車両台帳!$AQ$57:$AQ$2056,P$3&amp;"-"&amp;323&amp;"A"))</f>
        <v/>
      </c>
      <c r="Q24" s="562" t="str">
        <f>IF(COUNTA(車両台帳!$C$57:$C$2056)=0,"",COUNTIF(車両台帳!$AQ$57:$AQ$2056,Q$3&amp;"-"&amp;313&amp;"A")+COUNTIF(車両台帳!$AQ$57:$AQ$2056,Q$3&amp;"-"&amp;323&amp;"A"))</f>
        <v/>
      </c>
      <c r="R24" s="562" t="str">
        <f>IF(COUNTA(車両台帳!$C$57:$C$2056)=0,"",COUNTIF(車両台帳!$AQ$57:$AQ$2056,R$3&amp;"-"&amp;313&amp;"A")+COUNTIF(車両台帳!$AQ$57:$AQ$2056,R$3&amp;"-"&amp;323&amp;"A"))</f>
        <v/>
      </c>
      <c r="S24" s="562" t="str">
        <f>IF(COUNTA(車両台帳!$C$57:$C$2056)=0,"",COUNTIF(車両台帳!$AQ$57:$AQ$2056,S$3&amp;"-"&amp;313&amp;"A")+COUNTIF(車両台帳!$AQ$57:$AQ$2056,S$3&amp;"-"&amp;323&amp;"A"))</f>
        <v/>
      </c>
      <c r="T24" s="562" t="str">
        <f>IF(COUNTA(車両台帳!$C$57:$C$2056)=0,"",COUNTIF(車両台帳!$AQ$57:$AQ$2056,T$3&amp;"-"&amp;313&amp;"A")+COUNTIF(車両台帳!$AQ$57:$AQ$2056,T$3&amp;"-"&amp;323&amp;"A"))</f>
        <v/>
      </c>
      <c r="U24" s="562" t="str">
        <f>IF(COUNTA(車両台帳!$C$57:$C$2056)=0,"",COUNTIF(車両台帳!$AQ$57:$AQ$2056,U$3&amp;"-"&amp;313&amp;"A")+COUNTIF(車両台帳!$AQ$57:$AQ$2056,U$3&amp;"-"&amp;323&amp;"A"))</f>
        <v/>
      </c>
      <c r="V24" s="562" t="str">
        <f>IF(COUNTA(車両台帳!$C$57:$C$2056)=0,"",COUNTIF(車両台帳!$AQ$57:$AQ$2056,V$3&amp;"-"&amp;313&amp;"A")+COUNTIF(車両台帳!$AQ$57:$AQ$2056,V$3&amp;"-"&amp;323&amp;"A"))</f>
        <v/>
      </c>
      <c r="W24" s="562" t="str">
        <f>IF(COUNTA(車両台帳!$C$57:$C$2056)=0,"",COUNTIF(車両台帳!$AQ$57:$AQ$2056,W$3&amp;"-"&amp;313&amp;"A")+COUNTIF(車両台帳!$AQ$57:$AQ$2056,W$3&amp;"-"&amp;323&amp;"A"))</f>
        <v/>
      </c>
      <c r="X24" s="562" t="str">
        <f>IF(COUNTA(車両台帳!$C$57:$C$2056)=0,"",COUNTIF(車両台帳!$AQ$57:$AQ$2056,X$3&amp;"-"&amp;313&amp;"A")+COUNTIF(車両台帳!$AQ$57:$AQ$2056,X$3&amp;"-"&amp;323&amp;"A"))</f>
        <v/>
      </c>
      <c r="Y24" s="562" t="str">
        <f>IF(COUNTA(車両台帳!$C$57:$C$2056)=0,"",COUNTIF(車両台帳!$AQ$57:$AQ$2056,Y$3&amp;"-"&amp;313&amp;"A")+COUNTIF(車両台帳!$AQ$57:$AQ$2056,Y$3&amp;"-"&amp;323&amp;"A"))</f>
        <v/>
      </c>
      <c r="Z24" s="562" t="str">
        <f>IF(COUNTA(車両台帳!$C$57:$C$2056)=0,"",COUNTIF(車両台帳!$AQ$57:$AQ$2056,Z$3&amp;"-"&amp;313&amp;"A")+COUNTIF(車両台帳!$AQ$57:$AQ$2056,Z$3&amp;"-"&amp;323&amp;"A"))</f>
        <v/>
      </c>
      <c r="AA24" s="562" t="str">
        <f>IF(COUNTA(車両台帳!$C$57:$C$2056)=0,"",COUNTIF(車両台帳!$AQ$57:$AQ$2056,AA$3&amp;"-"&amp;313&amp;"A")+COUNTIF(車両台帳!$AQ$57:$AQ$2056,AA$3&amp;"-"&amp;323&amp;"A"))</f>
        <v/>
      </c>
      <c r="AB24" s="562" t="str">
        <f>IF(COUNTA(車両台帳!$C$57:$C$2056)=0,"",COUNTIF(車両台帳!$AQ$57:$AQ$2056,AB$3&amp;"-"&amp;313&amp;"A")+COUNTIF(車両台帳!$AQ$57:$AQ$2056,AB$3&amp;"-"&amp;323&amp;"A"))</f>
        <v/>
      </c>
      <c r="AC24" s="562" t="str">
        <f>IF(COUNTA(車両台帳!$C$57:$C$2056)=0,"",COUNTIF(車両台帳!$AQ$57:$AQ$2056,AC$3&amp;"-"&amp;313&amp;"A")+COUNTIF(車両台帳!$AQ$57:$AQ$2056,AC$3&amp;"-"&amp;323&amp;"A"))</f>
        <v/>
      </c>
      <c r="AD24" s="562" t="str">
        <f>IF(COUNTA(車両台帳!$C$57:$C$2056)=0,"",COUNTIF(車両台帳!$AQ$57:$AQ$2056,AD$3&amp;"-"&amp;313&amp;"A")+COUNTIF(車両台帳!$AQ$57:$AQ$2056,AD$3&amp;"-"&amp;323&amp;"A"))</f>
        <v/>
      </c>
      <c r="AE24" s="562" t="str">
        <f>IF(COUNTA(車両台帳!$C$57:$C$2056)=0,"",COUNTIF(車両台帳!$AQ$57:$AQ$2056,AE$3&amp;"-"&amp;313&amp;"A")+COUNTIF(車両台帳!$AQ$57:$AQ$2056,AE$3&amp;"-"&amp;323&amp;"A"))</f>
        <v/>
      </c>
      <c r="AF24" s="562" t="str">
        <f>IF(COUNTA(車両台帳!$C$57:$C$2056)=0,"",COUNTIF(車両台帳!$AQ$57:$AQ$2056,AF$3&amp;"-"&amp;313&amp;"A")+COUNTIF(車両台帳!$AQ$57:$AQ$2056,AF$3&amp;"-"&amp;323&amp;"A"))</f>
        <v/>
      </c>
      <c r="AG24" s="562" t="str">
        <f>IF(COUNTA(車両台帳!$C$57:$C$2056)=0,"",COUNTIF(車両台帳!$AQ$57:$AQ$2056,AG$3&amp;"-"&amp;313&amp;"A")+COUNTIF(車両台帳!$AQ$57:$AQ$2056,AG$3&amp;"-"&amp;323&amp;"A"))</f>
        <v/>
      </c>
      <c r="AH24" s="562" t="str">
        <f>IF(COUNTA(車両台帳!$C$57:$C$2056)=0,"",COUNTIF(車両台帳!$AQ$57:$AQ$2056,AH$3&amp;"-"&amp;313&amp;"A")+COUNTIF(車両台帳!$AQ$57:$AQ$2056,AH$3&amp;"-"&amp;323&amp;"A"))</f>
        <v/>
      </c>
      <c r="AI24" s="562" t="str">
        <f>IF(COUNTA(車両台帳!$C$57:$C$2056)=0,"",COUNTIF(車両台帳!$AQ$57:$AQ$2056,AI$3&amp;"-"&amp;313&amp;"A")+COUNTIF(車両台帳!$AQ$57:$AQ$2056,AI$3&amp;"-"&amp;323&amp;"A"))</f>
        <v/>
      </c>
      <c r="AJ24" s="562" t="str">
        <f>IF(COUNTA(車両台帳!$C$57:$C$2056)=0,"",COUNTIF(車両台帳!$AQ$57:$AQ$2056,AJ$3&amp;"-"&amp;313&amp;"A")+COUNTIF(車両台帳!$AQ$57:$AQ$2056,AJ$3&amp;"-"&amp;323&amp;"A"))</f>
        <v/>
      </c>
      <c r="AK24" s="562" t="str">
        <f>IF(COUNTA(車両台帳!$C$57:$C$2056)=0,"",COUNTIF(車両台帳!$AQ$57:$AQ$2056,AK$3&amp;"-"&amp;313&amp;"A")+COUNTIF(車両台帳!$AQ$57:$AQ$2056,AK$3&amp;"-"&amp;323&amp;"A"))</f>
        <v/>
      </c>
      <c r="AL24" s="562" t="str">
        <f>IF(COUNTA(車両台帳!$C$57:$C$2056)=0,"",COUNTIF(車両台帳!$AQ$57:$AQ$2056,AL$3&amp;"-"&amp;313&amp;"A")+COUNTIF(車両台帳!$AQ$57:$AQ$2056,AL$3&amp;"-"&amp;323&amp;"A"))</f>
        <v/>
      </c>
      <c r="AM24" s="562" t="str">
        <f>IF(COUNTA(車両台帳!$C$57:$C$2056)=0,"",COUNTIF(車両台帳!$AQ$57:$AQ$2056,AM$3&amp;"-"&amp;313&amp;"A")+COUNTIF(車両台帳!$AQ$57:$AQ$2056,AM$3&amp;"-"&amp;323&amp;"A"))</f>
        <v/>
      </c>
      <c r="AN24" s="562" t="str">
        <f>IF(COUNTA(車両台帳!$C$57:$C$2056)=0,"",COUNTIF(車両台帳!$AQ$57:$AQ$2056,AN$3&amp;"-"&amp;313&amp;"A")+COUNTIF(車両台帳!$AQ$57:$AQ$2056,AN$3&amp;"-"&amp;323&amp;"A"))</f>
        <v/>
      </c>
      <c r="AO24" s="562" t="str">
        <f>IF(COUNTA(車両台帳!$C$57:$C$2056)=0,"",COUNTIF(車両台帳!$AQ$57:$AQ$2056,AO$3&amp;"-"&amp;313&amp;"A")+COUNTIF(車両台帳!$AQ$57:$AQ$2056,AO$3&amp;"-"&amp;323&amp;"A"))</f>
        <v/>
      </c>
      <c r="AP24" s="562" t="str">
        <f>IF(COUNTA(車両台帳!$C$57:$C$2056)=0,"",COUNTIF(車両台帳!$AQ$57:$AQ$2056,AP$3&amp;"-"&amp;313&amp;"A")+COUNTIF(車両台帳!$AQ$57:$AQ$2056,AP$3&amp;"-"&amp;323&amp;"A"))</f>
        <v/>
      </c>
      <c r="AQ24" s="562" t="str">
        <f>IF(COUNTA(車両台帳!$C$57:$C$2056)=0,"",COUNTIF(車両台帳!$AQ$57:$AQ$2056,AQ$3&amp;"-"&amp;313&amp;"A")+COUNTIF(車両台帳!$AQ$57:$AQ$2056,AQ$3&amp;"-"&amp;323&amp;"A"))</f>
        <v/>
      </c>
      <c r="AR24" s="562" t="str">
        <f>IF(COUNTA(車両台帳!$C$57:$C$2056)=0,"",COUNTIF(車両台帳!$AQ$57:$AQ$2056,AR$3&amp;"-"&amp;313&amp;"A")+COUNTIF(車両台帳!$AQ$57:$AQ$2056,AR$3&amp;"-"&amp;323&amp;"A"))</f>
        <v/>
      </c>
      <c r="AS24" s="562" t="str">
        <f>IF(COUNTA(車両台帳!$C$57:$C$2056)=0,"",COUNTIF(車両台帳!$AQ$57:$AQ$2056,AS$3&amp;"-"&amp;313&amp;"A")+COUNTIF(車両台帳!$AQ$57:$AQ$2056,AS$3&amp;"-"&amp;323&amp;"A"))</f>
        <v/>
      </c>
      <c r="AT24" s="562" t="str">
        <f>IF(COUNTA(車両台帳!$C$57:$C$2056)=0,"",COUNTIF(車両台帳!$AQ$57:$AQ$2056,AT$3&amp;"-"&amp;313&amp;"A")+COUNTIF(車両台帳!$AQ$57:$AQ$2056,AT$3&amp;"-"&amp;323&amp;"A"))</f>
        <v/>
      </c>
      <c r="AU24" s="562" t="str">
        <f>IF(COUNTA(車両台帳!$C$57:$C$2056)=0,"",COUNTIF(車両台帳!$AQ$57:$AQ$2056,AU$3&amp;"-"&amp;313&amp;"A")+COUNTIF(車両台帳!$AQ$57:$AQ$2056,AU$3&amp;"-"&amp;323&amp;"A"))</f>
        <v/>
      </c>
      <c r="AV24" s="562" t="str">
        <f>IF(COUNTA(車両台帳!$C$57:$C$2056)=0,"",COUNTIF(車両台帳!$AQ$57:$AQ$2056,AV$3&amp;"-"&amp;313&amp;"A")+COUNTIF(車両台帳!$AQ$57:$AQ$2056,AV$3&amp;"-"&amp;323&amp;"A"))</f>
        <v/>
      </c>
      <c r="AW24" s="562" t="str">
        <f>IF(COUNTA(車両台帳!$C$57:$C$2056)=0,"",COUNTIF(車両台帳!$AQ$57:$AQ$2056,AW$3&amp;"-"&amp;313&amp;"A")+COUNTIF(車両台帳!$AQ$57:$AQ$2056,AW$3&amp;"-"&amp;323&amp;"A"))</f>
        <v/>
      </c>
      <c r="AX24" s="562" t="str">
        <f>IF(COUNTA(車両台帳!$C$57:$C$2056)=0,"",COUNTIF(車両台帳!$AQ$57:$AQ$2056,AX$3&amp;"-"&amp;313&amp;"A")+COUNTIF(車両台帳!$AQ$57:$AQ$2056,AX$3&amp;"-"&amp;323&amp;"A"))</f>
        <v/>
      </c>
      <c r="AY24" s="562" t="str">
        <f>IF(COUNTA(車両台帳!$C$57:$C$2056)=0,"",COUNTIF(車両台帳!$AQ$57:$AQ$2056,AY$3&amp;"-"&amp;313&amp;"A")+COUNTIF(車両台帳!$AQ$57:$AQ$2056,AY$3&amp;"-"&amp;323&amp;"A"))</f>
        <v/>
      </c>
      <c r="AZ24" s="562" t="str">
        <f>IF(COUNTA(車両台帳!$C$57:$C$2056)=0,"",COUNTIF(車両台帳!$AQ$57:$AQ$2056,AZ$3&amp;"-"&amp;313&amp;"A")+COUNTIF(車両台帳!$AQ$57:$AQ$2056,AZ$3&amp;"-"&amp;323&amp;"A"))</f>
        <v/>
      </c>
      <c r="BA24" s="562" t="str">
        <f>IF(COUNTA(車両台帳!$C$57:$C$2056)=0,"",COUNTIF(車両台帳!$AQ$57:$AQ$2056,BA$3&amp;"-"&amp;313&amp;"A")+COUNTIF(車両台帳!$AQ$57:$AQ$2056,BA$3&amp;"-"&amp;323&amp;"A"))</f>
        <v/>
      </c>
      <c r="BB24" s="562" t="str">
        <f>IF(COUNTA(車両台帳!$C$57:$C$2056)=0,"",COUNTIF(車両台帳!$AQ$57:$AQ$2056,BB$3&amp;"-"&amp;313&amp;"A")+COUNTIF(車両台帳!$AQ$57:$AQ$2056,BB$3&amp;"-"&amp;323&amp;"A"))</f>
        <v/>
      </c>
      <c r="BC24" s="562" t="str">
        <f>IF(COUNTA(車両台帳!$C$57:$C$2056)=0,"",COUNTIF(車両台帳!$AQ$57:$AQ$2056,BC$3&amp;"-"&amp;313&amp;"A")+COUNTIF(車両台帳!$AQ$57:$AQ$2056,BC$3&amp;"-"&amp;323&amp;"A"))</f>
        <v/>
      </c>
      <c r="BD24" s="562" t="str">
        <f>IF(COUNTA(車両台帳!$C$57:$C$2056)=0,"",COUNTIF(車両台帳!$AQ$57:$AQ$2056,BD$3&amp;"-"&amp;313&amp;"A")+COUNTIF(車両台帳!$AQ$57:$AQ$2056,BD$3&amp;"-"&amp;323&amp;"A"))</f>
        <v/>
      </c>
      <c r="BE24" s="562" t="str">
        <f>IF(COUNTA(車両台帳!$C$57:$C$2056)=0,"",COUNTIF(車両台帳!$AQ$57:$AQ$2056,BE$3&amp;"-"&amp;313&amp;"A")+COUNTIF(車両台帳!$AQ$57:$AQ$2056,BE$3&amp;"-"&amp;323&amp;"A"))</f>
        <v/>
      </c>
      <c r="BF24" s="562" t="str">
        <f>IF(COUNTA(車両台帳!$C$57:$C$2056)=0,"",COUNTIF(車両台帳!$AQ$57:$AQ$2056,BF$3&amp;"-"&amp;313&amp;"A")+COUNTIF(車両台帳!$AQ$57:$AQ$2056,BF$3&amp;"-"&amp;323&amp;"A"))</f>
        <v/>
      </c>
      <c r="BG24" s="562" t="str">
        <f>IF(COUNTA(車両台帳!$C$57:$C$2056)=0,"",COUNTIF(車両台帳!$AQ$57:$AQ$2056,BG$3&amp;"-"&amp;313&amp;"A")+COUNTIF(車両台帳!$AQ$57:$AQ$2056,BG$3&amp;"-"&amp;323&amp;"A"))</f>
        <v/>
      </c>
      <c r="BH24" s="562" t="str">
        <f>IF(COUNTA(車両台帳!$C$57:$C$2056)=0,"",COUNTIF(車両台帳!$AQ$57:$AQ$2056,BH$3&amp;"-"&amp;313&amp;"A")+COUNTIF(車両台帳!$AQ$57:$AQ$2056,BH$3&amp;"-"&amp;323&amp;"A"))</f>
        <v/>
      </c>
      <c r="BI24" s="562" t="str">
        <f>IF(COUNTA(車両台帳!$C$57:$C$2056)=0,"",COUNTIF(車両台帳!$AQ$57:$AQ$2056,BI$3&amp;"-"&amp;313&amp;"A")+COUNTIF(車両台帳!$AQ$57:$AQ$2056,BI$3&amp;"-"&amp;323&amp;"A"))</f>
        <v/>
      </c>
      <c r="BJ24" s="562" t="str">
        <f>IF(COUNTA(車両台帳!$C$57:$C$2056)=0,"",COUNTIF(車両台帳!$AQ$57:$AQ$2056,BJ$3&amp;"-"&amp;313&amp;"A")+COUNTIF(車両台帳!$AQ$57:$AQ$2056,BJ$3&amp;"-"&amp;323&amp;"A"))</f>
        <v/>
      </c>
      <c r="BK24" s="562" t="str">
        <f>IF(COUNTA(車両台帳!$C$57:$C$2056)=0,"",COUNTIF(車両台帳!$AQ$57:$AQ$2056,BK$3&amp;"-"&amp;313&amp;"A")+COUNTIF(車両台帳!$AQ$57:$AQ$2056,BK$3&amp;"-"&amp;323&amp;"A"))</f>
        <v/>
      </c>
      <c r="BL24" s="562" t="str">
        <f>IF(COUNTA(車両台帳!$C$57:$C$2056)=0,"",COUNTIF(車両台帳!$AQ$57:$AQ$2056,BL$3&amp;"-"&amp;313&amp;"A")+COUNTIF(車両台帳!$AQ$57:$AQ$2056,BL$3&amp;"-"&amp;323&amp;"A"))</f>
        <v/>
      </c>
      <c r="BM24" s="562" t="str">
        <f>IF(COUNTA(車両台帳!$C$57:$C$2056)=0,"",COUNTIF(車両台帳!$AQ$57:$AQ$2056,BM$3&amp;"-"&amp;313&amp;"A")+COUNTIF(車両台帳!$AQ$57:$AQ$2056,BM$3&amp;"-"&amp;323&amp;"A"))</f>
        <v/>
      </c>
      <c r="BN24" s="562" t="str">
        <f>IF(COUNTA(車両台帳!$C$57:$C$2056)=0,"",COUNTIF(車両台帳!$AQ$57:$AQ$2056,BN$3&amp;"-"&amp;313&amp;"A")+COUNTIF(車両台帳!$AQ$57:$AQ$2056,BN$3&amp;"-"&amp;323&amp;"A"))</f>
        <v/>
      </c>
      <c r="BO24" s="562" t="str">
        <f>IF(COUNTA(車両台帳!$C$57:$C$2056)=0,"",COUNTIF(車両台帳!$AQ$57:$AQ$2056,BO$3&amp;"-"&amp;313&amp;"A")+COUNTIF(車両台帳!$AQ$57:$AQ$2056,BO$3&amp;"-"&amp;323&amp;"A"))</f>
        <v/>
      </c>
      <c r="BP24" s="562" t="str">
        <f>IF(COUNTA(車両台帳!$C$57:$C$2056)=0,"",COUNTIF(車両台帳!$AQ$57:$AQ$2056,BP$3&amp;"-"&amp;313&amp;"A")+COUNTIF(車両台帳!$AQ$57:$AQ$2056,BP$3&amp;"-"&amp;323&amp;"A"))</f>
        <v/>
      </c>
      <c r="BQ24" s="562" t="str">
        <f>IF(COUNTA(車両台帳!$C$57:$C$2056)=0,"",COUNTIF(車両台帳!$AQ$57:$AQ$2056,BQ$3&amp;"-"&amp;313&amp;"A")+COUNTIF(車両台帳!$AQ$57:$AQ$2056,BQ$3&amp;"-"&amp;323&amp;"A"))</f>
        <v/>
      </c>
      <c r="BR24" s="562" t="str">
        <f>IF(COUNTA(車両台帳!$C$57:$C$2056)=0,"",COUNTIF(車両台帳!$AQ$57:$AQ$2056,BR$3&amp;"-"&amp;313&amp;"A")+COUNTIF(車両台帳!$AQ$57:$AQ$2056,BR$3&amp;"-"&amp;323&amp;"A"))</f>
        <v/>
      </c>
      <c r="BS24" s="562" t="str">
        <f>IF(COUNTA(車両台帳!$C$57:$C$2056)=0,"",COUNTIF(車両台帳!$AQ$57:$AQ$2056,BS$3&amp;"-"&amp;313&amp;"A")+COUNTIF(車両台帳!$AQ$57:$AQ$2056,BS$3&amp;"-"&amp;323&amp;"A"))</f>
        <v/>
      </c>
      <c r="BT24" s="562" t="str">
        <f>IF(COUNTA(車両台帳!$C$57:$C$2056)=0,"",COUNTIF(車両台帳!$AQ$57:$AQ$2056,BT$3&amp;"-"&amp;313&amp;"A")+COUNTIF(車両台帳!$AQ$57:$AQ$2056,BT$3&amp;"-"&amp;323&amp;"A"))</f>
        <v/>
      </c>
      <c r="BU24" s="562" t="str">
        <f>IF(COUNTA(車両台帳!$C$57:$C$2056)=0,"",COUNTIF(車両台帳!$AQ$57:$AQ$2056,BU$3&amp;"-"&amp;313&amp;"A")+COUNTIF(車両台帳!$AQ$57:$AQ$2056,BU$3&amp;"-"&amp;323&amp;"A"))</f>
        <v/>
      </c>
      <c r="BV24" s="562" t="str">
        <f>IF(COUNTA(車両台帳!$C$57:$C$2056)=0,"",COUNTIF(車両台帳!$AQ$57:$AQ$2056,BV$3&amp;"-"&amp;313&amp;"A")+COUNTIF(車両台帳!$AQ$57:$AQ$2056,BV$3&amp;"-"&amp;323&amp;"A"))</f>
        <v/>
      </c>
      <c r="BW24" s="562" t="str">
        <f>IF(COUNTA(車両台帳!$C$57:$C$2056)=0,"",COUNTIF(車両台帳!$AQ$57:$AQ$2056,BW$3&amp;"-"&amp;313&amp;"A")+COUNTIF(車両台帳!$AQ$57:$AQ$2056,BW$3&amp;"-"&amp;323&amp;"A"))</f>
        <v/>
      </c>
      <c r="BX24" s="562" t="str">
        <f>IF(COUNTA(車両台帳!$C$57:$C$2056)=0,"",COUNTIF(車両台帳!$AQ$57:$AQ$2056,BX$3&amp;"-"&amp;313&amp;"A")+COUNTIF(車両台帳!$AQ$57:$AQ$2056,BX$3&amp;"-"&amp;323&amp;"A"))</f>
        <v/>
      </c>
      <c r="BY24" s="562" t="str">
        <f>IF(COUNTA(車両台帳!$C$57:$C$2056)=0,"",COUNTIF(車両台帳!$AQ$57:$AQ$2056,BY$3&amp;"-"&amp;313&amp;"A")+COUNTIF(車両台帳!$AQ$57:$AQ$2056,BY$3&amp;"-"&amp;323&amp;"A"))</f>
        <v/>
      </c>
      <c r="BZ24" s="562" t="str">
        <f>IF(COUNTA(車両台帳!$C$57:$C$2056)=0,"",COUNTIF(車両台帳!$AQ$57:$AQ$2056,BZ$3&amp;"-"&amp;313&amp;"A")+COUNTIF(車両台帳!$AQ$57:$AQ$2056,BZ$3&amp;"-"&amp;323&amp;"A"))</f>
        <v/>
      </c>
      <c r="CA24" s="562" t="str">
        <f>IF(COUNTA(車両台帳!$C$57:$C$2056)=0,"",COUNTIF(車両台帳!$AQ$57:$AQ$2056,CA$3&amp;"-"&amp;313&amp;"A")+COUNTIF(車両台帳!$AQ$57:$AQ$2056,CA$3&amp;"-"&amp;323&amp;"A"))</f>
        <v/>
      </c>
      <c r="CB24" s="562" t="str">
        <f>IF(COUNTA(車両台帳!$C$57:$C$2056)=0,"",COUNTIF(車両台帳!$AQ$57:$AQ$2056,CB$3&amp;"-"&amp;313&amp;"A")+COUNTIF(車両台帳!$AQ$57:$AQ$2056,CB$3&amp;"-"&amp;323&amp;"A"))</f>
        <v/>
      </c>
      <c r="CC24" s="562" t="str">
        <f>IF(COUNTA(車両台帳!$C$57:$C$2056)=0,"",COUNTIF(車両台帳!$AQ$57:$AQ$2056,CC$3&amp;"-"&amp;313&amp;"A")+COUNTIF(車両台帳!$AQ$57:$AQ$2056,CC$3&amp;"-"&amp;323&amp;"A"))</f>
        <v/>
      </c>
      <c r="CD24" s="562" t="str">
        <f>IF(COUNTA(車両台帳!$C$57:$C$2056)=0,"",COUNTIF(車両台帳!$AQ$57:$AQ$2056,CD$3&amp;"-"&amp;313&amp;"A")+COUNTIF(車両台帳!$AQ$57:$AQ$2056,CD$3&amp;"-"&amp;323&amp;"A"))</f>
        <v/>
      </c>
      <c r="CE24" s="562" t="str">
        <f>IF(COUNTA(車両台帳!$C$57:$C$2056)=0,"",COUNTIF(車両台帳!$AQ$57:$AQ$2056,CE$3&amp;"-"&amp;313&amp;"A")+COUNTIF(車両台帳!$AQ$57:$AQ$2056,CE$3&amp;"-"&amp;323&amp;"A"))</f>
        <v/>
      </c>
      <c r="CF24" s="562" t="str">
        <f>IF(COUNTA(車両台帳!$C$57:$C$2056)=0,"",COUNTIF(車両台帳!$AQ$57:$AQ$2056,CF$3&amp;"-"&amp;313&amp;"A")+COUNTIF(車両台帳!$AQ$57:$AQ$2056,CF$3&amp;"-"&amp;323&amp;"A"))</f>
        <v/>
      </c>
      <c r="CG24" s="562" t="str">
        <f>IF(COUNTA(車両台帳!$C$57:$C$2056)=0,"",COUNTIF(車両台帳!$AQ$57:$AQ$2056,CG$3&amp;"-"&amp;313&amp;"A")+COUNTIF(車両台帳!$AQ$57:$AQ$2056,CG$3&amp;"-"&amp;323&amp;"A"))</f>
        <v/>
      </c>
      <c r="CH24" s="562" t="str">
        <f>IF(COUNTA(車両台帳!$C$57:$C$2056)=0,"",COUNTIF(車両台帳!$AQ$57:$AQ$2056,CH$3&amp;"-"&amp;313&amp;"A")+COUNTIF(車両台帳!$AQ$57:$AQ$2056,CH$3&amp;"-"&amp;323&amp;"A"))</f>
        <v/>
      </c>
      <c r="CI24" s="562" t="str">
        <f>IF(COUNTA(車両台帳!$C$57:$C$2056)=0,"",COUNTIF(車両台帳!$AQ$57:$AQ$2056,CI$3&amp;"-"&amp;313&amp;"A")+COUNTIF(車両台帳!$AQ$57:$AQ$2056,CI$3&amp;"-"&amp;323&amp;"A"))</f>
        <v/>
      </c>
      <c r="CJ24" s="562" t="str">
        <f>IF(COUNTA(車両台帳!$C$57:$C$2056)=0,"",COUNTIF(車両台帳!$AQ$57:$AQ$2056,CJ$3&amp;"-"&amp;313&amp;"A")+COUNTIF(車両台帳!$AQ$57:$AQ$2056,CJ$3&amp;"-"&amp;323&amp;"A"))</f>
        <v/>
      </c>
      <c r="CK24" s="562" t="str">
        <f>IF(COUNTA(車両台帳!$C$57:$C$2056)=0,"",COUNTIF(車両台帳!$AQ$57:$AQ$2056,CK$3&amp;"-"&amp;313&amp;"A")+COUNTIF(車両台帳!$AQ$57:$AQ$2056,CK$3&amp;"-"&amp;323&amp;"A"))</f>
        <v/>
      </c>
      <c r="CL24" s="562" t="str">
        <f>IF(COUNTA(車両台帳!$C$57:$C$2056)=0,"",COUNTIF(車両台帳!$AQ$57:$AQ$2056,CL$3&amp;"-"&amp;313&amp;"A")+COUNTIF(車両台帳!$AQ$57:$AQ$2056,CL$3&amp;"-"&amp;323&amp;"A"))</f>
        <v/>
      </c>
      <c r="CM24" s="562" t="str">
        <f>IF(COUNTA(車両台帳!$C$57:$C$2056)=0,"",COUNTIF(車両台帳!$AQ$57:$AQ$2056,CM$3&amp;"-"&amp;313&amp;"A")+COUNTIF(車両台帳!$AQ$57:$AQ$2056,CM$3&amp;"-"&amp;323&amp;"A"))</f>
        <v/>
      </c>
      <c r="CN24" s="562" t="str">
        <f>IF(COUNTA(車両台帳!$C$57:$C$2056)=0,"",COUNTIF(車両台帳!$AQ$57:$AQ$2056,CN$3&amp;"-"&amp;313&amp;"A")+COUNTIF(車両台帳!$AQ$57:$AQ$2056,CN$3&amp;"-"&amp;323&amp;"A"))</f>
        <v/>
      </c>
      <c r="CO24" s="562" t="str">
        <f>IF(COUNTA(車両台帳!$C$57:$C$2056)=0,"",COUNTIF(車両台帳!$AQ$57:$AQ$2056,CO$3&amp;"-"&amp;313&amp;"A")+COUNTIF(車両台帳!$AQ$57:$AQ$2056,CO$3&amp;"-"&amp;323&amp;"A"))</f>
        <v/>
      </c>
      <c r="CP24" s="562" t="str">
        <f>IF(COUNTA(車両台帳!$C$57:$C$2056)=0,"",COUNTIF(車両台帳!$AQ$57:$AQ$2056,CP$3&amp;"-"&amp;313&amp;"A")+COUNTIF(車両台帳!$AQ$57:$AQ$2056,CP$3&amp;"-"&amp;323&amp;"A"))</f>
        <v/>
      </c>
      <c r="CQ24" s="562" t="str">
        <f>IF(COUNTA(車両台帳!$C$57:$C$2056)=0,"",COUNTIF(車両台帳!$AQ$57:$AQ$2056,CQ$3&amp;"-"&amp;313&amp;"A")+COUNTIF(車両台帳!$AQ$57:$AQ$2056,CQ$3&amp;"-"&amp;323&amp;"A"))</f>
        <v/>
      </c>
      <c r="CR24" s="562" t="str">
        <f>IF(COUNTA(車両台帳!$C$57:$C$2056)=0,"",COUNTIF(車両台帳!$AQ$57:$AQ$2056,CR$3&amp;"-"&amp;313&amp;"A")+COUNTIF(車両台帳!$AQ$57:$AQ$2056,CR$3&amp;"-"&amp;323&amp;"A"))</f>
        <v/>
      </c>
      <c r="CS24" s="562" t="str">
        <f>IF(COUNTA(車両台帳!$C$57:$C$2056)=0,"",COUNTIF(車両台帳!$AQ$57:$AQ$2056,CS$3&amp;"-"&amp;313&amp;"A")+COUNTIF(車両台帳!$AQ$57:$AQ$2056,CS$3&amp;"-"&amp;323&amp;"A"))</f>
        <v/>
      </c>
      <c r="CT24" s="562" t="str">
        <f>IF(COUNTA(車両台帳!$C$57:$C$2056)=0,"",COUNTIF(車両台帳!$AQ$57:$AQ$2056,CT$3&amp;"-"&amp;313&amp;"A")+COUNTIF(車両台帳!$AQ$57:$AQ$2056,CT$3&amp;"-"&amp;323&amp;"A"))</f>
        <v/>
      </c>
      <c r="CU24" s="562" t="str">
        <f>IF(COUNTA(車両台帳!$C$57:$C$2056)=0,"",COUNTIF(車両台帳!$AQ$57:$AQ$2056,CU$3&amp;"-"&amp;313&amp;"A")+COUNTIF(車両台帳!$AQ$57:$AQ$2056,CU$3&amp;"-"&amp;323&amp;"A"))</f>
        <v/>
      </c>
      <c r="CV24" s="562" t="str">
        <f>IF(COUNTA(車両台帳!$C$57:$C$2056)=0,"",COUNTIF(車両台帳!$AQ$57:$AQ$2056,CV$3&amp;"-"&amp;313&amp;"A")+COUNTIF(車両台帳!$AQ$57:$AQ$2056,CV$3&amp;"-"&amp;323&amp;"A"))</f>
        <v/>
      </c>
      <c r="CW24" s="562" t="str">
        <f>IF(COUNTA(車両台帳!$C$57:$C$2056)=0,"",COUNTIF(車両台帳!$AQ$57:$AQ$2056,CW$3&amp;"-"&amp;313&amp;"A")+COUNTIF(車両台帳!$AQ$57:$AQ$2056,CW$3&amp;"-"&amp;323&amp;"A"))</f>
        <v/>
      </c>
      <c r="CX24" s="562" t="str">
        <f>IF(COUNTA(車両台帳!$C$57:$C$2056)=0,"",COUNTIF(車両台帳!$AQ$57:$AQ$2056,CX$3&amp;"-"&amp;313&amp;"A")+COUNTIF(車両台帳!$AQ$57:$AQ$2056,CX$3&amp;"-"&amp;323&amp;"A"))</f>
        <v/>
      </c>
      <c r="CY24" s="562" t="str">
        <f>IF(COUNTA(車両台帳!$C$57:$C$2056)=0,"",COUNTIF(車両台帳!$AQ$57:$AQ$2056,CY$3&amp;"-"&amp;313&amp;"A")+COUNTIF(車両台帳!$AQ$57:$AQ$2056,CY$3&amp;"-"&amp;323&amp;"A"))</f>
        <v/>
      </c>
      <c r="CZ24" s="562" t="str">
        <f>IF(COUNTA(車両台帳!$C$57:$C$2056)=0,"",COUNTIF(車両台帳!$AQ$57:$AQ$2056,CZ$3&amp;"-"&amp;313&amp;"A")+COUNTIF(車両台帳!$AQ$57:$AQ$2056,CZ$3&amp;"-"&amp;323&amp;"A"))</f>
        <v/>
      </c>
      <c r="DA24" s="562" t="str">
        <f>IF(COUNTA(車両台帳!$C$57:$C$2056)=0,"",COUNTIF(車両台帳!$AQ$57:$AQ$2056,DA$3&amp;"-"&amp;313&amp;"A")+COUNTIF(車両台帳!$AQ$57:$AQ$2056,DA$3&amp;"-"&amp;323&amp;"A"))</f>
        <v/>
      </c>
      <c r="DB24" s="562" t="str">
        <f>IF(COUNTA(車両台帳!$C$57:$C$2056)=0,"",COUNTIF(車両台帳!$AQ$57:$AQ$2056,DB$3&amp;"-"&amp;313&amp;"A")+COUNTIF(車両台帳!$AQ$57:$AQ$2056,DB$3&amp;"-"&amp;323&amp;"A"))</f>
        <v/>
      </c>
      <c r="DC24" s="562" t="str">
        <f>IF(COUNTA(車両台帳!$C$57:$C$2056)=0,"",COUNTIF(車両台帳!$AQ$57:$AQ$2056,DC$3&amp;"-"&amp;313&amp;"A")+COUNTIF(車両台帳!$AQ$57:$AQ$2056,DC$3&amp;"-"&amp;323&amp;"A"))</f>
        <v/>
      </c>
      <c r="DD24" s="562" t="str">
        <f>IF(COUNTA(車両台帳!$C$57:$C$2056)=0,"",COUNTIF(車両台帳!$AQ$57:$AQ$2056,DD$3&amp;"-"&amp;313&amp;"A")+COUNTIF(車両台帳!$AQ$57:$AQ$2056,DD$3&amp;"-"&amp;323&amp;"A"))</f>
        <v/>
      </c>
      <c r="DE24" s="562" t="str">
        <f>IF(COUNTA(車両台帳!$C$57:$C$2056)=0,"",COUNTIF(車両台帳!$AQ$57:$AQ$2056,DE$3&amp;"-"&amp;313&amp;"A")+COUNTIF(車両台帳!$AQ$57:$AQ$2056,DE$3&amp;"-"&amp;323&amp;"A"))</f>
        <v/>
      </c>
      <c r="DF24" s="562" t="str">
        <f>IF(COUNTA(車両台帳!$C$57:$C$2056)=0,"",COUNTIF(車両台帳!$AQ$57:$AQ$2056,DF$3&amp;"-"&amp;313&amp;"A")+COUNTIF(車両台帳!$AQ$57:$AQ$2056,DF$3&amp;"-"&amp;323&amp;"A"))</f>
        <v/>
      </c>
      <c r="DG24" s="562" t="str">
        <f>IF(COUNTA(車両台帳!$C$57:$C$2056)=0,"",COUNTIF(車両台帳!$AQ$57:$AQ$2056,DG$3&amp;"-"&amp;313&amp;"A")+COUNTIF(車両台帳!$AQ$57:$AQ$2056,DG$3&amp;"-"&amp;323&amp;"A"))</f>
        <v/>
      </c>
      <c r="DH24" s="562" t="str">
        <f>IF(COUNTA(車両台帳!$C$57:$C$2056)=0,"",COUNTIF(車両台帳!$AQ$57:$AQ$2056,DH$3&amp;"-"&amp;313&amp;"A")+COUNTIF(車両台帳!$AQ$57:$AQ$2056,DH$3&amp;"-"&amp;323&amp;"A"))</f>
        <v/>
      </c>
      <c r="DI24" s="562" t="str">
        <f>IF(COUNTA(車両台帳!$C$57:$C$2056)=0,"",COUNTIF(車両台帳!$AQ$57:$AQ$2056,DI$3&amp;"-"&amp;313&amp;"A")+COUNTIF(車両台帳!$AQ$57:$AQ$2056,DI$3&amp;"-"&amp;323&amp;"A"))</f>
        <v/>
      </c>
      <c r="DJ24" s="562" t="str">
        <f>IF(COUNTA(車両台帳!$C$57:$C$2056)=0,"",COUNTIF(車両台帳!$AQ$57:$AQ$2056,DJ$3&amp;"-"&amp;313&amp;"A")+COUNTIF(車両台帳!$AQ$57:$AQ$2056,DJ$3&amp;"-"&amp;323&amp;"A"))</f>
        <v/>
      </c>
      <c r="DK24" s="562" t="str">
        <f>IF(COUNTA(車両台帳!$C$57:$C$2056)=0,"",COUNTIF(車両台帳!$AQ$57:$AQ$2056,DK$3&amp;"-"&amp;313&amp;"A")+COUNTIF(車両台帳!$AQ$57:$AQ$2056,DK$3&amp;"-"&amp;323&amp;"A"))</f>
        <v/>
      </c>
      <c r="DL24" s="562" t="str">
        <f>IF(COUNTA(車両台帳!$C$57:$C$2056)=0,"",COUNTIF(車両台帳!$AQ$57:$AQ$2056,DL$3&amp;"-"&amp;313&amp;"A")+COUNTIF(車両台帳!$AQ$57:$AQ$2056,DL$3&amp;"-"&amp;323&amp;"A"))</f>
        <v/>
      </c>
      <c r="DM24" s="562" t="str">
        <f>IF(COUNTA(車両台帳!$C$57:$C$2056)=0,"",COUNTIF(車両台帳!$AQ$57:$AQ$2056,DM$3&amp;"-"&amp;313&amp;"A")+COUNTIF(車両台帳!$AQ$57:$AQ$2056,DM$3&amp;"-"&amp;323&amp;"A"))</f>
        <v/>
      </c>
      <c r="DN24" s="562" t="str">
        <f>IF(COUNTA(車両台帳!$C$57:$C$2056)=0,"",COUNTIF(車両台帳!$AQ$57:$AQ$2056,DN$3&amp;"-"&amp;313&amp;"A")+COUNTIF(車両台帳!$AQ$57:$AQ$2056,DN$3&amp;"-"&amp;323&amp;"A"))</f>
        <v/>
      </c>
      <c r="DO24" s="562" t="str">
        <f>IF(COUNTA(車両台帳!$C$57:$C$2056)=0,"",COUNTIF(車両台帳!$AQ$57:$AQ$2056,DO$3&amp;"-"&amp;313&amp;"A")+COUNTIF(車両台帳!$AQ$57:$AQ$2056,DO$3&amp;"-"&amp;323&amp;"A"))</f>
        <v/>
      </c>
      <c r="DP24" s="562" t="str">
        <f>IF(COUNTA(車両台帳!$C$57:$C$2056)=0,"",COUNTIF(車両台帳!$AQ$57:$AQ$2056,DP$3&amp;"-"&amp;313&amp;"A")+COUNTIF(車両台帳!$AQ$57:$AQ$2056,DP$3&amp;"-"&amp;323&amp;"A"))</f>
        <v/>
      </c>
      <c r="DQ24" s="562" t="str">
        <f>IF(COUNTA(車両台帳!$C$57:$C$2056)=0,"",COUNTIF(車両台帳!$AQ$57:$AQ$2056,DQ$3&amp;"-"&amp;313&amp;"A")+COUNTIF(車両台帳!$AQ$57:$AQ$2056,DQ$3&amp;"-"&amp;323&amp;"A"))</f>
        <v/>
      </c>
      <c r="DR24" s="562" t="str">
        <f>IF(COUNTA(車両台帳!$C$57:$C$2056)=0,"",COUNTIF(車両台帳!$AQ$57:$AQ$2056,DR$3&amp;"-"&amp;313&amp;"A")+COUNTIF(車両台帳!$AQ$57:$AQ$2056,DR$3&amp;"-"&amp;323&amp;"A"))</f>
        <v/>
      </c>
      <c r="DS24" s="562" t="str">
        <f>IF(COUNTA(車両台帳!$C$57:$C$2056)=0,"",COUNTIF(車両台帳!$AQ$57:$AQ$2056,DS$3&amp;"-"&amp;313&amp;"A")+COUNTIF(車両台帳!$AQ$57:$AQ$2056,DS$3&amp;"-"&amp;323&amp;"A"))</f>
        <v/>
      </c>
      <c r="DT24" s="562" t="str">
        <f>IF(COUNTA(車両台帳!$C$57:$C$2056)=0,"",COUNTIF(車両台帳!$AQ$57:$AQ$2056,DT$3&amp;"-"&amp;313&amp;"A")+COUNTIF(車両台帳!$AQ$57:$AQ$2056,DT$3&amp;"-"&amp;323&amp;"A"))</f>
        <v/>
      </c>
      <c r="DU24" s="562" t="str">
        <f>IF(COUNTA(車両台帳!$C$57:$C$2056)=0,"",COUNTIF(車両台帳!$AQ$57:$AQ$2056,DU$3&amp;"-"&amp;313&amp;"A")+COUNTIF(車両台帳!$AQ$57:$AQ$2056,DU$3&amp;"-"&amp;323&amp;"A"))</f>
        <v/>
      </c>
      <c r="DV24" s="562" t="str">
        <f>IF(COUNTA(車両台帳!$C$57:$C$2056)=0,"",COUNTIF(車両台帳!$AQ$57:$AQ$2056,DV$3&amp;"-"&amp;313&amp;"A")+COUNTIF(車両台帳!$AQ$57:$AQ$2056,DV$3&amp;"-"&amp;323&amp;"A"))</f>
        <v/>
      </c>
      <c r="DW24" s="562" t="str">
        <f>IF(COUNTA(車両台帳!$C$57:$C$2056)=0,"",COUNTIF(車両台帳!$AQ$57:$AQ$2056,DW$3&amp;"-"&amp;313&amp;"A")+COUNTIF(車両台帳!$AQ$57:$AQ$2056,DW$3&amp;"-"&amp;323&amp;"A"))</f>
        <v/>
      </c>
      <c r="DX24" s="562" t="str">
        <f>IF(COUNTA(車両台帳!$C$57:$C$2056)=0,"",COUNTIF(車両台帳!$AQ$57:$AQ$2056,DX$3&amp;"-"&amp;313&amp;"A")+COUNTIF(車両台帳!$AQ$57:$AQ$2056,DX$3&amp;"-"&amp;323&amp;"A"))</f>
        <v/>
      </c>
      <c r="DY24" s="562" t="str">
        <f>IF(COUNTA(車両台帳!$C$57:$C$2056)=0,"",COUNTIF(車両台帳!$AQ$57:$AQ$2056,DY$3&amp;"-"&amp;313&amp;"A")+COUNTIF(車両台帳!$AQ$57:$AQ$2056,DY$3&amp;"-"&amp;323&amp;"A"))</f>
        <v/>
      </c>
      <c r="DZ24" s="562" t="str">
        <f>IF(COUNTA(車両台帳!$C$57:$C$2056)=0,"",COUNTIF(車両台帳!$AQ$57:$AQ$2056,DZ$3&amp;"-"&amp;313&amp;"A")+COUNTIF(車両台帳!$AQ$57:$AQ$2056,DZ$3&amp;"-"&amp;323&amp;"A"))</f>
        <v/>
      </c>
      <c r="EA24" s="562" t="str">
        <f>IF(COUNTA(車両台帳!$C$57:$C$2056)=0,"",COUNTIF(車両台帳!$AQ$57:$AQ$2056,EA$3&amp;"-"&amp;313&amp;"A")+COUNTIF(車両台帳!$AQ$57:$AQ$2056,EA$3&amp;"-"&amp;323&amp;"A"))</f>
        <v/>
      </c>
      <c r="EB24" s="562" t="str">
        <f>IF(COUNTA(車両台帳!$C$57:$C$2056)=0,"",COUNTIF(車両台帳!$AQ$57:$AQ$2056,EB$3&amp;"-"&amp;313&amp;"A")+COUNTIF(車両台帳!$AQ$57:$AQ$2056,EB$3&amp;"-"&amp;323&amp;"A"))</f>
        <v/>
      </c>
      <c r="EC24" s="562" t="str">
        <f>IF(COUNTA(車両台帳!$C$57:$C$2056)=0,"",COUNTIF(車両台帳!$AQ$57:$AQ$2056,EC$3&amp;"-"&amp;313&amp;"A")+COUNTIF(車両台帳!$AQ$57:$AQ$2056,EC$3&amp;"-"&amp;323&amp;"A"))</f>
        <v/>
      </c>
      <c r="ED24" s="562" t="str">
        <f>IF(COUNTA(車両台帳!$C$57:$C$2056)=0,"",COUNTIF(車両台帳!$AQ$57:$AQ$2056,ED$3&amp;"-"&amp;313&amp;"A")+COUNTIF(車両台帳!$AQ$57:$AQ$2056,ED$3&amp;"-"&amp;323&amp;"A"))</f>
        <v/>
      </c>
      <c r="EE24" s="562" t="str">
        <f>IF(COUNTA(車両台帳!$C$57:$C$2056)=0,"",COUNTIF(車両台帳!$AQ$57:$AQ$2056,EE$3&amp;"-"&amp;313&amp;"A")+COUNTIF(車両台帳!$AQ$57:$AQ$2056,EE$3&amp;"-"&amp;323&amp;"A"))</f>
        <v/>
      </c>
      <c r="EF24" s="562" t="str">
        <f>IF(COUNTA(車両台帳!$C$57:$C$2056)=0,"",COUNTIF(車両台帳!$AQ$57:$AQ$2056,EF$3&amp;"-"&amp;313&amp;"A")+COUNTIF(車両台帳!$AQ$57:$AQ$2056,EF$3&amp;"-"&amp;323&amp;"A"))</f>
        <v/>
      </c>
      <c r="EG24" s="562" t="str">
        <f>IF(COUNTA(車両台帳!$C$57:$C$2056)=0,"",COUNTIF(車両台帳!$AQ$57:$AQ$2056,EG$3&amp;"-"&amp;313&amp;"A")+COUNTIF(車両台帳!$AQ$57:$AQ$2056,EG$3&amp;"-"&amp;323&amp;"A"))</f>
        <v/>
      </c>
      <c r="EH24" s="562" t="str">
        <f>IF(COUNTA(車両台帳!$C$57:$C$2056)=0,"",COUNTIF(車両台帳!$AQ$57:$AQ$2056,EH$3&amp;"-"&amp;313&amp;"A")+COUNTIF(車両台帳!$AQ$57:$AQ$2056,EH$3&amp;"-"&amp;323&amp;"A"))</f>
        <v/>
      </c>
      <c r="EI24" s="562" t="str">
        <f>IF(COUNTA(車両台帳!$C$57:$C$2056)=0,"",COUNTIF(車両台帳!$AQ$57:$AQ$2056,EI$3&amp;"-"&amp;313&amp;"A")+COUNTIF(車両台帳!$AQ$57:$AQ$2056,EI$3&amp;"-"&amp;323&amp;"A"))</f>
        <v/>
      </c>
      <c r="EJ24" s="562" t="str">
        <f>IF(COUNTA(車両台帳!$C$57:$C$2056)=0,"",COUNTIF(車両台帳!$AQ$57:$AQ$2056,EJ$3&amp;"-"&amp;313&amp;"A")+COUNTIF(車両台帳!$AQ$57:$AQ$2056,EJ$3&amp;"-"&amp;323&amp;"A"))</f>
        <v/>
      </c>
      <c r="EK24" s="562" t="str">
        <f>IF(COUNTA(車両台帳!$C$57:$C$2056)=0,"",COUNTIF(車両台帳!$AQ$57:$AQ$2056,EK$3&amp;"-"&amp;313&amp;"A")+COUNTIF(車両台帳!$AQ$57:$AQ$2056,EK$3&amp;"-"&amp;323&amp;"A"))</f>
        <v/>
      </c>
      <c r="EL24" s="562" t="str">
        <f>IF(COUNTA(車両台帳!$C$57:$C$2056)=0,"",COUNTIF(車両台帳!$AQ$57:$AQ$2056,EL$3&amp;"-"&amp;313&amp;"A")+COUNTIF(車両台帳!$AQ$57:$AQ$2056,EL$3&amp;"-"&amp;323&amp;"A"))</f>
        <v/>
      </c>
      <c r="EM24" s="562" t="str">
        <f>IF(COUNTA(車両台帳!$C$57:$C$2056)=0,"",COUNTIF(車両台帳!$AQ$57:$AQ$2056,EM$3&amp;"-"&amp;313&amp;"A")+COUNTIF(車両台帳!$AQ$57:$AQ$2056,EM$3&amp;"-"&amp;323&amp;"A"))</f>
        <v/>
      </c>
      <c r="EN24" s="562" t="str">
        <f>IF(COUNTA(車両台帳!$C$57:$C$2056)=0,"",COUNTIF(車両台帳!$AQ$57:$AQ$2056,EN$3&amp;"-"&amp;313&amp;"A")+COUNTIF(車両台帳!$AQ$57:$AQ$2056,EN$3&amp;"-"&amp;323&amp;"A"))</f>
        <v/>
      </c>
      <c r="EO24" s="562" t="str">
        <f>IF(COUNTA(車両台帳!$C$57:$C$2056)=0,"",COUNTIF(車両台帳!$AQ$57:$AQ$2056,EO$3&amp;"-"&amp;313&amp;"A")+COUNTIF(車両台帳!$AQ$57:$AQ$2056,EO$3&amp;"-"&amp;323&amp;"A"))</f>
        <v/>
      </c>
      <c r="EP24" s="562" t="str">
        <f>IF(COUNTA(車両台帳!$C$57:$C$2056)=0,"",COUNTIF(車両台帳!$AQ$57:$AQ$2056,EP$3&amp;"-"&amp;313&amp;"A")+COUNTIF(車両台帳!$AQ$57:$AQ$2056,EP$3&amp;"-"&amp;323&amp;"A"))</f>
        <v/>
      </c>
      <c r="EQ24" s="562" t="str">
        <f>IF(COUNTA(車両台帳!$C$57:$C$2056)=0,"",COUNTIF(車両台帳!$AQ$57:$AQ$2056,EQ$3&amp;"-"&amp;313&amp;"A")+COUNTIF(車両台帳!$AQ$57:$AQ$2056,EQ$3&amp;"-"&amp;323&amp;"A"))</f>
        <v/>
      </c>
      <c r="ER24" s="562" t="str">
        <f>IF(COUNTA(車両台帳!$C$57:$C$2056)=0,"",COUNTIF(車両台帳!$AQ$57:$AQ$2056,ER$3&amp;"-"&amp;313&amp;"A")+COUNTIF(車両台帳!$AQ$57:$AQ$2056,ER$3&amp;"-"&amp;323&amp;"A"))</f>
        <v/>
      </c>
      <c r="ES24" s="562" t="str">
        <f>IF(COUNTA(車両台帳!$C$57:$C$2056)=0,"",COUNTIF(車両台帳!$AQ$57:$AQ$2056,ES$3&amp;"-"&amp;313&amp;"A")+COUNTIF(車両台帳!$AQ$57:$AQ$2056,ES$3&amp;"-"&amp;323&amp;"A"))</f>
        <v/>
      </c>
      <c r="ET24" s="562" t="str">
        <f>IF(COUNTA(車両台帳!$C$57:$C$2056)=0,"",COUNTIF(車両台帳!$AQ$57:$AQ$2056,ET$3&amp;"-"&amp;313&amp;"A")+COUNTIF(車両台帳!$AQ$57:$AQ$2056,ET$3&amp;"-"&amp;323&amp;"A"))</f>
        <v/>
      </c>
      <c r="EU24" s="562" t="str">
        <f>IF(COUNTA(車両台帳!$C$57:$C$2056)=0,"",COUNTIF(車両台帳!$AQ$57:$AQ$2056,EU$3&amp;"-"&amp;313&amp;"A")+COUNTIF(車両台帳!$AQ$57:$AQ$2056,EU$3&amp;"-"&amp;323&amp;"A"))</f>
        <v/>
      </c>
      <c r="EV24" s="562" t="str">
        <f>IF(COUNTA(車両台帳!$C$57:$C$2056)=0,"",COUNTIF(車両台帳!$AQ$57:$AQ$2056,EV$3&amp;"-"&amp;313&amp;"A")+COUNTIF(車両台帳!$AQ$57:$AQ$2056,EV$3&amp;"-"&amp;323&amp;"A"))</f>
        <v/>
      </c>
      <c r="EW24" s="562" t="str">
        <f>IF(COUNTA(車両台帳!$C$57:$C$2056)=0,"",COUNTIF(車両台帳!$AQ$57:$AQ$2056,EW$3&amp;"-"&amp;313&amp;"A")+COUNTIF(車両台帳!$AQ$57:$AQ$2056,EW$3&amp;"-"&amp;323&amp;"A"))</f>
        <v/>
      </c>
      <c r="EX24" s="562" t="str">
        <f>IF(COUNTA(車両台帳!$C$57:$C$2056)=0,"",COUNTIF(車両台帳!$AQ$57:$AQ$2056,EX$3&amp;"-"&amp;313&amp;"A")+COUNTIF(車両台帳!$AQ$57:$AQ$2056,EX$3&amp;"-"&amp;323&amp;"A"))</f>
        <v/>
      </c>
      <c r="EY24" s="562" t="str">
        <f>IF(COUNTA(車両台帳!$C$57:$C$2056)=0,"",COUNTIF(車両台帳!$AQ$57:$AQ$2056,EY$3&amp;"-"&amp;313&amp;"A")+COUNTIF(車両台帳!$AQ$57:$AQ$2056,EY$3&amp;"-"&amp;323&amp;"A"))</f>
        <v/>
      </c>
      <c r="EZ24" s="562" t="str">
        <f>IF(COUNTA(車両台帳!$C$57:$C$2056)=0,"",COUNTIF(車両台帳!$AQ$57:$AQ$2056,EZ$3&amp;"-"&amp;313&amp;"A")+COUNTIF(車両台帳!$AQ$57:$AQ$2056,EZ$3&amp;"-"&amp;323&amp;"A"))</f>
        <v/>
      </c>
      <c r="FA24" s="562" t="str">
        <f>IF(COUNTA(車両台帳!$C$57:$C$2056)=0,"",COUNTIF(車両台帳!$AQ$57:$AQ$2056,FA$3&amp;"-"&amp;313&amp;"A")+COUNTIF(車両台帳!$AQ$57:$AQ$2056,FA$3&amp;"-"&amp;323&amp;"A"))</f>
        <v/>
      </c>
      <c r="FB24" s="562" t="str">
        <f>IF(COUNTA(車両台帳!$C$57:$C$2056)=0,"",COUNTIF(車両台帳!$AQ$57:$AQ$2056,FB$3&amp;"-"&amp;313&amp;"A")+COUNTIF(車両台帳!$AQ$57:$AQ$2056,FB$3&amp;"-"&amp;323&amp;"A"))</f>
        <v/>
      </c>
      <c r="FC24" s="562" t="str">
        <f>IF(COUNTA(車両台帳!$C$57:$C$2056)=0,"",COUNTIF(車両台帳!$AQ$57:$AQ$2056,FC$3&amp;"-"&amp;313&amp;"A")+COUNTIF(車両台帳!$AQ$57:$AQ$2056,FC$3&amp;"-"&amp;323&amp;"A"))</f>
        <v/>
      </c>
      <c r="FD24" s="562" t="str">
        <f>IF(COUNTA(車両台帳!$C$57:$C$2056)=0,"",COUNTIF(車両台帳!$AQ$57:$AQ$2056,FD$3&amp;"-"&amp;313&amp;"A")+COUNTIF(車両台帳!$AQ$57:$AQ$2056,FD$3&amp;"-"&amp;323&amp;"A"))</f>
        <v/>
      </c>
      <c r="FE24" s="562" t="str">
        <f>IF(COUNTA(車両台帳!$C$57:$C$2056)=0,"",COUNTIF(車両台帳!$AQ$57:$AQ$2056,FE$3&amp;"-"&amp;313&amp;"A")+COUNTIF(車両台帳!$AQ$57:$AQ$2056,FE$3&amp;"-"&amp;323&amp;"A"))</f>
        <v/>
      </c>
      <c r="FF24" s="562" t="str">
        <f>IF(COUNTA(車両台帳!$C$57:$C$2056)=0,"",COUNTIF(車両台帳!$AQ$57:$AQ$2056,FF$3&amp;"-"&amp;313&amp;"A")+COUNTIF(車両台帳!$AQ$57:$AQ$2056,FF$3&amp;"-"&amp;323&amp;"A"))</f>
        <v/>
      </c>
      <c r="FG24" s="562" t="str">
        <f>IF(COUNTA(車両台帳!$C$57:$C$2056)=0,"",COUNTIF(車両台帳!$AQ$57:$AQ$2056,FG$3&amp;"-"&amp;313&amp;"A")+COUNTIF(車両台帳!$AQ$57:$AQ$2056,FG$3&amp;"-"&amp;323&amp;"A"))</f>
        <v/>
      </c>
      <c r="FH24" s="562" t="str">
        <f>IF(COUNTA(車両台帳!$C$57:$C$2056)=0,"",COUNTIF(車両台帳!$AQ$57:$AQ$2056,FH$3&amp;"-"&amp;313&amp;"A")+COUNTIF(車両台帳!$AQ$57:$AQ$2056,FH$3&amp;"-"&amp;323&amp;"A"))</f>
        <v/>
      </c>
      <c r="FI24" s="562" t="str">
        <f>IF(COUNTA(車両台帳!$C$57:$C$2056)=0,"",COUNTIF(車両台帳!$AQ$57:$AQ$2056,FI$3&amp;"-"&amp;313&amp;"A")+COUNTIF(車両台帳!$AQ$57:$AQ$2056,FI$3&amp;"-"&amp;323&amp;"A"))</f>
        <v/>
      </c>
      <c r="FJ24" s="562" t="str">
        <f>IF(COUNTA(車両台帳!$C$57:$C$2056)=0,"",COUNTIF(車両台帳!$AQ$57:$AQ$2056,FJ$3&amp;"-"&amp;313&amp;"A")+COUNTIF(車両台帳!$AQ$57:$AQ$2056,FJ$3&amp;"-"&amp;323&amp;"A"))</f>
        <v/>
      </c>
      <c r="FK24" s="562" t="str">
        <f>IF(COUNTA(車両台帳!$C$57:$C$2056)=0,"",COUNTIF(車両台帳!$AQ$57:$AQ$2056,FK$3&amp;"-"&amp;313&amp;"A")+COUNTIF(車両台帳!$AQ$57:$AQ$2056,FK$3&amp;"-"&amp;323&amp;"A"))</f>
        <v/>
      </c>
      <c r="FL24" s="562" t="str">
        <f>IF(COUNTA(車両台帳!$C$57:$C$2056)=0,"",COUNTIF(車両台帳!$AQ$57:$AQ$2056,FL$3&amp;"-"&amp;313&amp;"A")+COUNTIF(車両台帳!$AQ$57:$AQ$2056,FL$3&amp;"-"&amp;323&amp;"A"))</f>
        <v/>
      </c>
      <c r="FM24" s="562" t="str">
        <f>IF(COUNTA(車両台帳!$C$57:$C$2056)=0,"",COUNTIF(車両台帳!$AQ$57:$AQ$2056,FM$3&amp;"-"&amp;313&amp;"A")+COUNTIF(車両台帳!$AQ$57:$AQ$2056,FM$3&amp;"-"&amp;323&amp;"A"))</f>
        <v/>
      </c>
      <c r="FN24" s="562" t="str">
        <f>IF(COUNTA(車両台帳!$C$57:$C$2056)=0,"",COUNTIF(車両台帳!$AQ$57:$AQ$2056,FN$3&amp;"-"&amp;313&amp;"A")+COUNTIF(車両台帳!$AQ$57:$AQ$2056,FN$3&amp;"-"&amp;323&amp;"A"))</f>
        <v/>
      </c>
      <c r="FO24" s="562" t="str">
        <f>IF(COUNTA(車両台帳!$C$57:$C$2056)=0,"",COUNTIF(車両台帳!$AQ$57:$AQ$2056,FO$3&amp;"-"&amp;313&amp;"A")+COUNTIF(車両台帳!$AQ$57:$AQ$2056,FO$3&amp;"-"&amp;323&amp;"A"))</f>
        <v/>
      </c>
      <c r="FP24" s="562" t="str">
        <f>IF(COUNTA(車両台帳!$C$57:$C$2056)=0,"",COUNTIF(車両台帳!$AQ$57:$AQ$2056,FP$3&amp;"-"&amp;313&amp;"A")+COUNTIF(車両台帳!$AQ$57:$AQ$2056,FP$3&amp;"-"&amp;323&amp;"A"))</f>
        <v/>
      </c>
      <c r="FQ24" s="562" t="str">
        <f>IF(COUNTA(車両台帳!$C$57:$C$2056)=0,"",COUNTIF(車両台帳!$AQ$57:$AQ$2056,FQ$3&amp;"-"&amp;313&amp;"A")+COUNTIF(車両台帳!$AQ$57:$AQ$2056,FQ$3&amp;"-"&amp;323&amp;"A"))</f>
        <v/>
      </c>
      <c r="FR24" s="562" t="str">
        <f>IF(COUNTA(車両台帳!$C$57:$C$2056)=0,"",COUNTIF(車両台帳!$AQ$57:$AQ$2056,FR$3&amp;"-"&amp;313&amp;"A")+COUNTIF(車両台帳!$AQ$57:$AQ$2056,FR$3&amp;"-"&amp;323&amp;"A"))</f>
        <v/>
      </c>
      <c r="FS24" s="562" t="str">
        <f>IF(COUNTA(車両台帳!$C$57:$C$2056)=0,"",COUNTIF(車両台帳!$AQ$57:$AQ$2056,FS$3&amp;"-"&amp;313&amp;"A")+COUNTIF(車両台帳!$AQ$57:$AQ$2056,FS$3&amp;"-"&amp;323&amp;"A"))</f>
        <v/>
      </c>
      <c r="FT24" s="562" t="str">
        <f>IF(COUNTA(車両台帳!$C$57:$C$2056)=0,"",COUNTIF(車両台帳!$AQ$57:$AQ$2056,FT$3&amp;"-"&amp;313&amp;"A")+COUNTIF(車両台帳!$AQ$57:$AQ$2056,FT$3&amp;"-"&amp;323&amp;"A"))</f>
        <v/>
      </c>
      <c r="FU24" s="562" t="str">
        <f>IF(COUNTA(車両台帳!$C$57:$C$2056)=0,"",COUNTIF(車両台帳!$AQ$57:$AQ$2056,FU$3&amp;"-"&amp;313&amp;"A")+COUNTIF(車両台帳!$AQ$57:$AQ$2056,FU$3&amp;"-"&amp;323&amp;"A"))</f>
        <v/>
      </c>
      <c r="FV24" s="562" t="str">
        <f>IF(COUNTA(車両台帳!$C$57:$C$2056)=0,"",COUNTIF(車両台帳!$AQ$57:$AQ$2056,FV$3&amp;"-"&amp;313&amp;"A")+COUNTIF(車両台帳!$AQ$57:$AQ$2056,FV$3&amp;"-"&amp;323&amp;"A"))</f>
        <v/>
      </c>
      <c r="FW24" s="562" t="str">
        <f>IF(COUNTA(車両台帳!$C$57:$C$2056)=0,"",COUNTIF(車両台帳!$AQ$57:$AQ$2056,FW$3&amp;"-"&amp;313&amp;"A")+COUNTIF(車両台帳!$AQ$57:$AQ$2056,FW$3&amp;"-"&amp;323&amp;"A"))</f>
        <v/>
      </c>
      <c r="FX24" s="562" t="str">
        <f>IF(COUNTA(車両台帳!$C$57:$C$2056)=0,"",COUNTIF(車両台帳!$AQ$57:$AQ$2056,FX$3&amp;"-"&amp;313&amp;"A")+COUNTIF(車両台帳!$AQ$57:$AQ$2056,FX$3&amp;"-"&amp;323&amp;"A"))</f>
        <v/>
      </c>
      <c r="FY24" s="562" t="str">
        <f>IF(COUNTA(車両台帳!$C$57:$C$2056)=0,"",COUNTIF(車両台帳!$AQ$57:$AQ$2056,FY$3&amp;"-"&amp;313&amp;"A")+COUNTIF(車両台帳!$AQ$57:$AQ$2056,FY$3&amp;"-"&amp;323&amp;"A"))</f>
        <v/>
      </c>
      <c r="FZ24" s="562" t="str">
        <f>IF(COUNTA(車両台帳!$C$57:$C$2056)=0,"",COUNTIF(車両台帳!$AQ$57:$AQ$2056,FZ$3&amp;"-"&amp;313&amp;"A")+COUNTIF(車両台帳!$AQ$57:$AQ$2056,FZ$3&amp;"-"&amp;323&amp;"A"))</f>
        <v/>
      </c>
      <c r="GA24" s="562" t="str">
        <f>IF(COUNTA(車両台帳!$C$57:$C$2056)=0,"",COUNTIF(車両台帳!$AQ$57:$AQ$2056,GA$3&amp;"-"&amp;313&amp;"A")+COUNTIF(車両台帳!$AQ$57:$AQ$2056,GA$3&amp;"-"&amp;323&amp;"A"))</f>
        <v/>
      </c>
      <c r="GB24" s="562" t="str">
        <f>IF(COUNTA(車両台帳!$C$57:$C$2056)=0,"",COUNTIF(車両台帳!$AQ$57:$AQ$2056,GB$3&amp;"-"&amp;313&amp;"A")+COUNTIF(車両台帳!$AQ$57:$AQ$2056,GB$3&amp;"-"&amp;323&amp;"A"))</f>
        <v/>
      </c>
      <c r="GC24" s="562" t="str">
        <f>IF(COUNTA(車両台帳!$C$57:$C$2056)=0,"",COUNTIF(車両台帳!$AQ$57:$AQ$2056,GC$3&amp;"-"&amp;313&amp;"A")+COUNTIF(車両台帳!$AQ$57:$AQ$2056,GC$3&amp;"-"&amp;323&amp;"A"))</f>
        <v/>
      </c>
      <c r="GD24" s="562" t="str">
        <f>IF(COUNTA(車両台帳!$C$57:$C$2056)=0,"",COUNTIF(車両台帳!$AQ$57:$AQ$2056,GD$3&amp;"-"&amp;313&amp;"A")+COUNTIF(車両台帳!$AQ$57:$AQ$2056,GD$3&amp;"-"&amp;323&amp;"A"))</f>
        <v/>
      </c>
      <c r="GE24" s="562" t="str">
        <f>IF(COUNTA(車両台帳!$C$57:$C$2056)=0,"",COUNTIF(車両台帳!$AQ$57:$AQ$2056,GE$3&amp;"-"&amp;313&amp;"A")+COUNTIF(車両台帳!$AQ$57:$AQ$2056,GE$3&amp;"-"&amp;323&amp;"A"))</f>
        <v/>
      </c>
      <c r="GF24" s="562" t="str">
        <f>IF(COUNTA(車両台帳!$C$57:$C$2056)=0,"",COUNTIF(車両台帳!$AQ$57:$AQ$2056,GF$3&amp;"-"&amp;313&amp;"A")+COUNTIF(車両台帳!$AQ$57:$AQ$2056,GF$3&amp;"-"&amp;323&amp;"A"))</f>
        <v/>
      </c>
      <c r="GG24" s="562" t="str">
        <f>IF(COUNTA(車両台帳!$C$57:$C$2056)=0,"",COUNTIF(車両台帳!$AQ$57:$AQ$2056,GG$3&amp;"-"&amp;313&amp;"A")+COUNTIF(車両台帳!$AQ$57:$AQ$2056,GG$3&amp;"-"&amp;323&amp;"A"))</f>
        <v/>
      </c>
      <c r="GH24" s="562" t="str">
        <f>IF(COUNTA(車両台帳!$C$57:$C$2056)=0,"",COUNTIF(車両台帳!$AQ$57:$AQ$2056,GH$3&amp;"-"&amp;313&amp;"A")+COUNTIF(車両台帳!$AQ$57:$AQ$2056,GH$3&amp;"-"&amp;323&amp;"A"))</f>
        <v/>
      </c>
      <c r="GI24" s="562" t="str">
        <f>IF(COUNTA(車両台帳!$C$57:$C$2056)=0,"",COUNTIF(車両台帳!$AQ$57:$AQ$2056,GI$3&amp;"-"&amp;313&amp;"A")+COUNTIF(車両台帳!$AQ$57:$AQ$2056,GI$3&amp;"-"&amp;323&amp;"A"))</f>
        <v/>
      </c>
      <c r="GJ24" s="562" t="str">
        <f>IF(COUNTA(車両台帳!$C$57:$C$2056)=0,"",COUNTIF(車両台帳!$AQ$57:$AQ$2056,GJ$3&amp;"-"&amp;313&amp;"A")+COUNTIF(車両台帳!$AQ$57:$AQ$2056,GJ$3&amp;"-"&amp;323&amp;"A"))</f>
        <v/>
      </c>
      <c r="GK24" s="562" t="str">
        <f>IF(COUNTA(車両台帳!$C$57:$C$2056)=0,"",COUNTIF(車両台帳!$AQ$57:$AQ$2056,GK$3&amp;"-"&amp;313&amp;"A")+COUNTIF(車両台帳!$AQ$57:$AQ$2056,GK$3&amp;"-"&amp;323&amp;"A"))</f>
        <v/>
      </c>
      <c r="GL24" s="562" t="str">
        <f>IF(COUNTA(車両台帳!$C$57:$C$2056)=0,"",COUNTIF(車両台帳!$AQ$57:$AQ$2056,GL$3&amp;"-"&amp;313&amp;"A")+COUNTIF(車両台帳!$AQ$57:$AQ$2056,GL$3&amp;"-"&amp;323&amp;"A"))</f>
        <v/>
      </c>
      <c r="GM24" s="562" t="str">
        <f>IF(COUNTA(車両台帳!$C$57:$C$2056)=0,"",COUNTIF(車両台帳!$AQ$57:$AQ$2056,GM$3&amp;"-"&amp;313&amp;"A")+COUNTIF(車両台帳!$AQ$57:$AQ$2056,GM$3&amp;"-"&amp;323&amp;"A"))</f>
        <v/>
      </c>
      <c r="GN24" s="562" t="str">
        <f>IF(COUNTA(車両台帳!$C$57:$C$2056)=0,"",COUNTIF(車両台帳!$AQ$57:$AQ$2056,GN$3&amp;"-"&amp;313&amp;"A")+COUNTIF(車両台帳!$AQ$57:$AQ$2056,GN$3&amp;"-"&amp;323&amp;"A"))</f>
        <v/>
      </c>
      <c r="GO24" s="562" t="str">
        <f>IF(COUNTA(車両台帳!$C$57:$C$2056)=0,"",COUNTIF(車両台帳!$AQ$57:$AQ$2056,GO$3&amp;"-"&amp;313&amp;"A")+COUNTIF(車両台帳!$AQ$57:$AQ$2056,GO$3&amp;"-"&amp;323&amp;"A"))</f>
        <v/>
      </c>
      <c r="GP24" s="562" t="str">
        <f>IF(COUNTA(車両台帳!$C$57:$C$2056)=0,"",COUNTIF(車両台帳!$AQ$57:$AQ$2056,GP$3&amp;"-"&amp;313&amp;"A")+COUNTIF(車両台帳!$AQ$57:$AQ$2056,GP$3&amp;"-"&amp;323&amp;"A"))</f>
        <v/>
      </c>
      <c r="GQ24" s="562" t="str">
        <f>IF(COUNTA(車両台帳!$C$57:$C$2056)=0,"",COUNTIF(車両台帳!$AQ$57:$AQ$2056,GQ$3&amp;"-"&amp;313&amp;"A")+COUNTIF(車両台帳!$AQ$57:$AQ$2056,GQ$3&amp;"-"&amp;323&amp;"A"))</f>
        <v/>
      </c>
      <c r="GR24" s="562" t="str">
        <f>IF(COUNTA(車両台帳!$C$57:$C$2056)=0,"",COUNTIF(車両台帳!$AQ$57:$AQ$2056,GR$3&amp;"-"&amp;313&amp;"A")+COUNTIF(車両台帳!$AQ$57:$AQ$2056,GR$3&amp;"-"&amp;323&amp;"A"))</f>
        <v/>
      </c>
      <c r="GS24" s="562" t="str">
        <f>IF(COUNTA(車両台帳!$C$57:$C$2056)=0,"",COUNTIF(車両台帳!$AQ$57:$AQ$2056,GS$3&amp;"-"&amp;313&amp;"A")+COUNTIF(車両台帳!$AQ$57:$AQ$2056,GS$3&amp;"-"&amp;323&amp;"A"))</f>
        <v/>
      </c>
      <c r="GT24" s="562" t="str">
        <f>IF(COUNTA(車両台帳!$C$57:$C$2056)=0,"",COUNTIF(車両台帳!$AQ$57:$AQ$2056,GT$3&amp;"-"&amp;313&amp;"A")+COUNTIF(車両台帳!$AQ$57:$AQ$2056,GT$3&amp;"-"&amp;323&amp;"A"))</f>
        <v/>
      </c>
      <c r="GU24" s="563" t="str">
        <f>IF(COUNTA(車両台帳!$C$57:$C$2056)=0,"",COUNTIF(車両台帳!$AQ$57:$AQ$2056,GU$3&amp;"-"&amp;313&amp;"A")+COUNTIF(車両台帳!$AQ$57:$AQ$2056,GU$3&amp;"-"&amp;323&amp;"A"))</f>
        <v/>
      </c>
    </row>
    <row r="25" spans="1:203" s="7" customFormat="1" ht="29.25" customHeight="1" thickBot="1">
      <c r="A25" s="1095"/>
      <c r="B25" s="552" t="s">
        <v>37</v>
      </c>
      <c r="C25" s="564" t="str">
        <f>IF(COUNTA(車両台帳!$C$57:$C$2056)=0,"",SUM(D25:GU25))</f>
        <v/>
      </c>
      <c r="D25" s="565" t="str">
        <f>IF(COUNTA(車両台帳!$C$57:$C$2056)=0,"",COUNTIF(車両台帳!$AQ$57:$AQ$2056,D$3&amp;"-"&amp;314&amp;"A")+COUNTIF(車両台帳!$AQ$57:$AQ$2056,D$3&amp;"-"&amp;324&amp;"A")+COUNTIF(車両台帳!$AQ$57:$AQ$2056,D$3&amp;"-"&amp;315&amp;"A")+COUNTIF(車両台帳!$AQ$57:$AQ$2056,D$3&amp;"-"&amp;325&amp;"A"))</f>
        <v/>
      </c>
      <c r="E25" s="565" t="str">
        <f>IF(COUNTA(車両台帳!$C$57:$C$2056)=0,"",COUNTIF(車両台帳!$AQ$57:$AQ$2056,E$3&amp;"-"&amp;314&amp;"A")+COUNTIF(車両台帳!$AQ$57:$AQ$2056,E$3&amp;"-"&amp;324&amp;"A")+COUNTIF(車両台帳!$AQ$57:$AQ$2056,E$3&amp;"-"&amp;315&amp;"A")+COUNTIF(車両台帳!$AQ$57:$AQ$2056,E$3&amp;"-"&amp;325&amp;"A"))</f>
        <v/>
      </c>
      <c r="F25" s="565" t="str">
        <f>IF(COUNTA(車両台帳!$C$57:$C$2056)=0,"",COUNTIF(車両台帳!$AQ$57:$AQ$2056,F$3&amp;"-"&amp;314&amp;"A")+COUNTIF(車両台帳!$AQ$57:$AQ$2056,F$3&amp;"-"&amp;324&amp;"A")+COUNTIF(車両台帳!$AQ$57:$AQ$2056,F$3&amp;"-"&amp;315&amp;"A")+COUNTIF(車両台帳!$AQ$57:$AQ$2056,F$3&amp;"-"&amp;325&amp;"A"))</f>
        <v/>
      </c>
      <c r="G25" s="565" t="str">
        <f>IF(COUNTA(車両台帳!$C$57:$C$2056)=0,"",COUNTIF(車両台帳!$AQ$57:$AQ$2056,G$3&amp;"-"&amp;314&amp;"A")+COUNTIF(車両台帳!$AQ$57:$AQ$2056,G$3&amp;"-"&amp;324&amp;"A")+COUNTIF(車両台帳!$AQ$57:$AQ$2056,G$3&amp;"-"&amp;315&amp;"A")+COUNTIF(車両台帳!$AQ$57:$AQ$2056,G$3&amp;"-"&amp;325&amp;"A"))</f>
        <v/>
      </c>
      <c r="H25" s="565" t="str">
        <f>IF(COUNTA(車両台帳!$C$57:$C$2056)=0,"",COUNTIF(車両台帳!$AQ$57:$AQ$2056,H$3&amp;"-"&amp;314&amp;"A")+COUNTIF(車両台帳!$AQ$57:$AQ$2056,H$3&amp;"-"&amp;324&amp;"A")+COUNTIF(車両台帳!$AQ$57:$AQ$2056,H$3&amp;"-"&amp;315&amp;"A")+COUNTIF(車両台帳!$AQ$57:$AQ$2056,H$3&amp;"-"&amp;325&amp;"A"))</f>
        <v/>
      </c>
      <c r="I25" s="565" t="str">
        <f>IF(COUNTA(車両台帳!$C$57:$C$2056)=0,"",COUNTIF(車両台帳!$AQ$57:$AQ$2056,I$3&amp;"-"&amp;314&amp;"A")+COUNTIF(車両台帳!$AQ$57:$AQ$2056,I$3&amp;"-"&amp;324&amp;"A")+COUNTIF(車両台帳!$AQ$57:$AQ$2056,I$3&amp;"-"&amp;315&amp;"A")+COUNTIF(車両台帳!$AQ$57:$AQ$2056,I$3&amp;"-"&amp;325&amp;"A"))</f>
        <v/>
      </c>
      <c r="J25" s="565" t="str">
        <f>IF(COUNTA(車両台帳!$C$57:$C$2056)=0,"",COUNTIF(車両台帳!$AQ$57:$AQ$2056,J$3&amp;"-"&amp;314&amp;"A")+COUNTIF(車両台帳!$AQ$57:$AQ$2056,J$3&amp;"-"&amp;324&amp;"A")+COUNTIF(車両台帳!$AQ$57:$AQ$2056,J$3&amp;"-"&amp;315&amp;"A")+COUNTIF(車両台帳!$AQ$57:$AQ$2056,J$3&amp;"-"&amp;325&amp;"A"))</f>
        <v/>
      </c>
      <c r="K25" s="565" t="str">
        <f>IF(COUNTA(車両台帳!$C$57:$C$2056)=0,"",COUNTIF(車両台帳!$AQ$57:$AQ$2056,K$3&amp;"-"&amp;314&amp;"A")+COUNTIF(車両台帳!$AQ$57:$AQ$2056,K$3&amp;"-"&amp;324&amp;"A")+COUNTIF(車両台帳!$AQ$57:$AQ$2056,K$3&amp;"-"&amp;315&amp;"A")+COUNTIF(車両台帳!$AQ$57:$AQ$2056,K$3&amp;"-"&amp;325&amp;"A"))</f>
        <v/>
      </c>
      <c r="L25" s="565" t="str">
        <f>IF(COUNTA(車両台帳!$C$57:$C$2056)=0,"",COUNTIF(車両台帳!$AQ$57:$AQ$2056,L$3&amp;"-"&amp;314&amp;"A")+COUNTIF(車両台帳!$AQ$57:$AQ$2056,L$3&amp;"-"&amp;324&amp;"A")+COUNTIF(車両台帳!$AQ$57:$AQ$2056,L$3&amp;"-"&amp;315&amp;"A")+COUNTIF(車両台帳!$AQ$57:$AQ$2056,L$3&amp;"-"&amp;325&amp;"A"))</f>
        <v/>
      </c>
      <c r="M25" s="565" t="str">
        <f>IF(COUNTA(車両台帳!$C$57:$C$2056)=0,"",COUNTIF(車両台帳!$AQ$57:$AQ$2056,M$3&amp;"-"&amp;314&amp;"A")+COUNTIF(車両台帳!$AQ$57:$AQ$2056,M$3&amp;"-"&amp;324&amp;"A")+COUNTIF(車両台帳!$AQ$57:$AQ$2056,M$3&amp;"-"&amp;315&amp;"A")+COUNTIF(車両台帳!$AQ$57:$AQ$2056,M$3&amp;"-"&amp;325&amp;"A"))</f>
        <v/>
      </c>
      <c r="N25" s="565" t="str">
        <f>IF(COUNTA(車両台帳!$C$57:$C$2056)=0,"",COUNTIF(車両台帳!$AQ$57:$AQ$2056,N$3&amp;"-"&amp;314&amp;"A")+COUNTIF(車両台帳!$AQ$57:$AQ$2056,N$3&amp;"-"&amp;324&amp;"A")+COUNTIF(車両台帳!$AQ$57:$AQ$2056,N$3&amp;"-"&amp;315&amp;"A")+COUNTIF(車両台帳!$AQ$57:$AQ$2056,N$3&amp;"-"&amp;325&amp;"A"))</f>
        <v/>
      </c>
      <c r="O25" s="565" t="str">
        <f>IF(COUNTA(車両台帳!$C$57:$C$2056)=0,"",COUNTIF(車両台帳!$AQ$57:$AQ$2056,O$3&amp;"-"&amp;314&amp;"A")+COUNTIF(車両台帳!$AQ$57:$AQ$2056,O$3&amp;"-"&amp;324&amp;"A")+COUNTIF(車両台帳!$AQ$57:$AQ$2056,O$3&amp;"-"&amp;315&amp;"A")+COUNTIF(車両台帳!$AQ$57:$AQ$2056,O$3&amp;"-"&amp;325&amp;"A"))</f>
        <v/>
      </c>
      <c r="P25" s="565" t="str">
        <f>IF(COUNTA(車両台帳!$C$57:$C$2056)=0,"",COUNTIF(車両台帳!$AQ$57:$AQ$2056,P$3&amp;"-"&amp;314&amp;"A")+COUNTIF(車両台帳!$AQ$57:$AQ$2056,P$3&amp;"-"&amp;324&amp;"A")+COUNTIF(車両台帳!$AQ$57:$AQ$2056,P$3&amp;"-"&amp;315&amp;"A")+COUNTIF(車両台帳!$AQ$57:$AQ$2056,P$3&amp;"-"&amp;325&amp;"A"))</f>
        <v/>
      </c>
      <c r="Q25" s="565" t="str">
        <f>IF(COUNTA(車両台帳!$C$57:$C$2056)=0,"",COUNTIF(車両台帳!$AQ$57:$AQ$2056,Q$3&amp;"-"&amp;314&amp;"A")+COUNTIF(車両台帳!$AQ$57:$AQ$2056,Q$3&amp;"-"&amp;324&amp;"A")+COUNTIF(車両台帳!$AQ$57:$AQ$2056,Q$3&amp;"-"&amp;315&amp;"A")+COUNTIF(車両台帳!$AQ$57:$AQ$2056,Q$3&amp;"-"&amp;325&amp;"A"))</f>
        <v/>
      </c>
      <c r="R25" s="565" t="str">
        <f>IF(COUNTA(車両台帳!$C$57:$C$2056)=0,"",COUNTIF(車両台帳!$AQ$57:$AQ$2056,R$3&amp;"-"&amp;314&amp;"A")+COUNTIF(車両台帳!$AQ$57:$AQ$2056,R$3&amp;"-"&amp;324&amp;"A")+COUNTIF(車両台帳!$AQ$57:$AQ$2056,R$3&amp;"-"&amp;315&amp;"A")+COUNTIF(車両台帳!$AQ$57:$AQ$2056,R$3&amp;"-"&amp;325&amp;"A"))</f>
        <v/>
      </c>
      <c r="S25" s="565" t="str">
        <f>IF(COUNTA(車両台帳!$C$57:$C$2056)=0,"",COUNTIF(車両台帳!$AQ$57:$AQ$2056,S$3&amp;"-"&amp;314&amp;"A")+COUNTIF(車両台帳!$AQ$57:$AQ$2056,S$3&amp;"-"&amp;324&amp;"A")+COUNTIF(車両台帳!$AQ$57:$AQ$2056,S$3&amp;"-"&amp;315&amp;"A")+COUNTIF(車両台帳!$AQ$57:$AQ$2056,S$3&amp;"-"&amp;325&amp;"A"))</f>
        <v/>
      </c>
      <c r="T25" s="565" t="str">
        <f>IF(COUNTA(車両台帳!$C$57:$C$2056)=0,"",COUNTIF(車両台帳!$AQ$57:$AQ$2056,T$3&amp;"-"&amp;314&amp;"A")+COUNTIF(車両台帳!$AQ$57:$AQ$2056,T$3&amp;"-"&amp;324&amp;"A")+COUNTIF(車両台帳!$AQ$57:$AQ$2056,T$3&amp;"-"&amp;315&amp;"A")+COUNTIF(車両台帳!$AQ$57:$AQ$2056,T$3&amp;"-"&amp;325&amp;"A"))</f>
        <v/>
      </c>
      <c r="U25" s="565" t="str">
        <f>IF(COUNTA(車両台帳!$C$57:$C$2056)=0,"",COUNTIF(車両台帳!$AQ$57:$AQ$2056,U$3&amp;"-"&amp;314&amp;"A")+COUNTIF(車両台帳!$AQ$57:$AQ$2056,U$3&amp;"-"&amp;324&amp;"A")+COUNTIF(車両台帳!$AQ$57:$AQ$2056,U$3&amp;"-"&amp;315&amp;"A")+COUNTIF(車両台帳!$AQ$57:$AQ$2056,U$3&amp;"-"&amp;325&amp;"A"))</f>
        <v/>
      </c>
      <c r="V25" s="565" t="str">
        <f>IF(COUNTA(車両台帳!$C$57:$C$2056)=0,"",COUNTIF(車両台帳!$AQ$57:$AQ$2056,V$3&amp;"-"&amp;314&amp;"A")+COUNTIF(車両台帳!$AQ$57:$AQ$2056,V$3&amp;"-"&amp;324&amp;"A")+COUNTIF(車両台帳!$AQ$57:$AQ$2056,V$3&amp;"-"&amp;315&amp;"A")+COUNTIF(車両台帳!$AQ$57:$AQ$2056,V$3&amp;"-"&amp;325&amp;"A"))</f>
        <v/>
      </c>
      <c r="W25" s="565" t="str">
        <f>IF(COUNTA(車両台帳!$C$57:$C$2056)=0,"",COUNTIF(車両台帳!$AQ$57:$AQ$2056,W$3&amp;"-"&amp;314&amp;"A")+COUNTIF(車両台帳!$AQ$57:$AQ$2056,W$3&amp;"-"&amp;324&amp;"A")+COUNTIF(車両台帳!$AQ$57:$AQ$2056,W$3&amp;"-"&amp;315&amp;"A")+COUNTIF(車両台帳!$AQ$57:$AQ$2056,W$3&amp;"-"&amp;325&amp;"A"))</f>
        <v/>
      </c>
      <c r="X25" s="565" t="str">
        <f>IF(COUNTA(車両台帳!$C$57:$C$2056)=0,"",COUNTIF(車両台帳!$AQ$57:$AQ$2056,X$3&amp;"-"&amp;314&amp;"A")+COUNTIF(車両台帳!$AQ$57:$AQ$2056,X$3&amp;"-"&amp;324&amp;"A")+COUNTIF(車両台帳!$AQ$57:$AQ$2056,X$3&amp;"-"&amp;315&amp;"A")+COUNTIF(車両台帳!$AQ$57:$AQ$2056,X$3&amp;"-"&amp;325&amp;"A"))</f>
        <v/>
      </c>
      <c r="Y25" s="565" t="str">
        <f>IF(COUNTA(車両台帳!$C$57:$C$2056)=0,"",COUNTIF(車両台帳!$AQ$57:$AQ$2056,Y$3&amp;"-"&amp;314&amp;"A")+COUNTIF(車両台帳!$AQ$57:$AQ$2056,Y$3&amp;"-"&amp;324&amp;"A")+COUNTIF(車両台帳!$AQ$57:$AQ$2056,Y$3&amp;"-"&amp;315&amp;"A")+COUNTIF(車両台帳!$AQ$57:$AQ$2056,Y$3&amp;"-"&amp;325&amp;"A"))</f>
        <v/>
      </c>
      <c r="Z25" s="565" t="str">
        <f>IF(COUNTA(車両台帳!$C$57:$C$2056)=0,"",COUNTIF(車両台帳!$AQ$57:$AQ$2056,Z$3&amp;"-"&amp;314&amp;"A")+COUNTIF(車両台帳!$AQ$57:$AQ$2056,Z$3&amp;"-"&amp;324&amp;"A")+COUNTIF(車両台帳!$AQ$57:$AQ$2056,Z$3&amp;"-"&amp;315&amp;"A")+COUNTIF(車両台帳!$AQ$57:$AQ$2056,Z$3&amp;"-"&amp;325&amp;"A"))</f>
        <v/>
      </c>
      <c r="AA25" s="565" t="str">
        <f>IF(COUNTA(車両台帳!$C$57:$C$2056)=0,"",COUNTIF(車両台帳!$AQ$57:$AQ$2056,AA$3&amp;"-"&amp;314&amp;"A")+COUNTIF(車両台帳!$AQ$57:$AQ$2056,AA$3&amp;"-"&amp;324&amp;"A")+COUNTIF(車両台帳!$AQ$57:$AQ$2056,AA$3&amp;"-"&amp;315&amp;"A")+COUNTIF(車両台帳!$AQ$57:$AQ$2056,AA$3&amp;"-"&amp;325&amp;"A"))</f>
        <v/>
      </c>
      <c r="AB25" s="565" t="str">
        <f>IF(COUNTA(車両台帳!$C$57:$C$2056)=0,"",COUNTIF(車両台帳!$AQ$57:$AQ$2056,AB$3&amp;"-"&amp;314&amp;"A")+COUNTIF(車両台帳!$AQ$57:$AQ$2056,AB$3&amp;"-"&amp;324&amp;"A")+COUNTIF(車両台帳!$AQ$57:$AQ$2056,AB$3&amp;"-"&amp;315&amp;"A")+COUNTIF(車両台帳!$AQ$57:$AQ$2056,AB$3&amp;"-"&amp;325&amp;"A"))</f>
        <v/>
      </c>
      <c r="AC25" s="565" t="str">
        <f>IF(COUNTA(車両台帳!$C$57:$C$2056)=0,"",COUNTIF(車両台帳!$AQ$57:$AQ$2056,AC$3&amp;"-"&amp;314&amp;"A")+COUNTIF(車両台帳!$AQ$57:$AQ$2056,AC$3&amp;"-"&amp;324&amp;"A")+COUNTIF(車両台帳!$AQ$57:$AQ$2056,AC$3&amp;"-"&amp;315&amp;"A")+COUNTIF(車両台帳!$AQ$57:$AQ$2056,AC$3&amp;"-"&amp;325&amp;"A"))</f>
        <v/>
      </c>
      <c r="AD25" s="565" t="str">
        <f>IF(COUNTA(車両台帳!$C$57:$C$2056)=0,"",COUNTIF(車両台帳!$AQ$57:$AQ$2056,AD$3&amp;"-"&amp;314&amp;"A")+COUNTIF(車両台帳!$AQ$57:$AQ$2056,AD$3&amp;"-"&amp;324&amp;"A")+COUNTIF(車両台帳!$AQ$57:$AQ$2056,AD$3&amp;"-"&amp;315&amp;"A")+COUNTIF(車両台帳!$AQ$57:$AQ$2056,AD$3&amp;"-"&amp;325&amp;"A"))</f>
        <v/>
      </c>
      <c r="AE25" s="565" t="str">
        <f>IF(COUNTA(車両台帳!$C$57:$C$2056)=0,"",COUNTIF(車両台帳!$AQ$57:$AQ$2056,AE$3&amp;"-"&amp;314&amp;"A")+COUNTIF(車両台帳!$AQ$57:$AQ$2056,AE$3&amp;"-"&amp;324&amp;"A")+COUNTIF(車両台帳!$AQ$57:$AQ$2056,AE$3&amp;"-"&amp;315&amp;"A")+COUNTIF(車両台帳!$AQ$57:$AQ$2056,AE$3&amp;"-"&amp;325&amp;"A"))</f>
        <v/>
      </c>
      <c r="AF25" s="565" t="str">
        <f>IF(COUNTA(車両台帳!$C$57:$C$2056)=0,"",COUNTIF(車両台帳!$AQ$57:$AQ$2056,AF$3&amp;"-"&amp;314&amp;"A")+COUNTIF(車両台帳!$AQ$57:$AQ$2056,AF$3&amp;"-"&amp;324&amp;"A")+COUNTIF(車両台帳!$AQ$57:$AQ$2056,AF$3&amp;"-"&amp;315&amp;"A")+COUNTIF(車両台帳!$AQ$57:$AQ$2056,AF$3&amp;"-"&amp;325&amp;"A"))</f>
        <v/>
      </c>
      <c r="AG25" s="565" t="str">
        <f>IF(COUNTA(車両台帳!$C$57:$C$2056)=0,"",COUNTIF(車両台帳!$AQ$57:$AQ$2056,AG$3&amp;"-"&amp;314&amp;"A")+COUNTIF(車両台帳!$AQ$57:$AQ$2056,AG$3&amp;"-"&amp;324&amp;"A")+COUNTIF(車両台帳!$AQ$57:$AQ$2056,AG$3&amp;"-"&amp;315&amp;"A")+COUNTIF(車両台帳!$AQ$57:$AQ$2056,AG$3&amp;"-"&amp;325&amp;"A"))</f>
        <v/>
      </c>
      <c r="AH25" s="565" t="str">
        <f>IF(COUNTA(車両台帳!$C$57:$C$2056)=0,"",COUNTIF(車両台帳!$AQ$57:$AQ$2056,AH$3&amp;"-"&amp;314&amp;"A")+COUNTIF(車両台帳!$AQ$57:$AQ$2056,AH$3&amp;"-"&amp;324&amp;"A")+COUNTIF(車両台帳!$AQ$57:$AQ$2056,AH$3&amp;"-"&amp;315&amp;"A")+COUNTIF(車両台帳!$AQ$57:$AQ$2056,AH$3&amp;"-"&amp;325&amp;"A"))</f>
        <v/>
      </c>
      <c r="AI25" s="565" t="str">
        <f>IF(COUNTA(車両台帳!$C$57:$C$2056)=0,"",COUNTIF(車両台帳!$AQ$57:$AQ$2056,AI$3&amp;"-"&amp;314&amp;"A")+COUNTIF(車両台帳!$AQ$57:$AQ$2056,AI$3&amp;"-"&amp;324&amp;"A")+COUNTIF(車両台帳!$AQ$57:$AQ$2056,AI$3&amp;"-"&amp;315&amp;"A")+COUNTIF(車両台帳!$AQ$57:$AQ$2056,AI$3&amp;"-"&amp;325&amp;"A"))</f>
        <v/>
      </c>
      <c r="AJ25" s="565" t="str">
        <f>IF(COUNTA(車両台帳!$C$57:$C$2056)=0,"",COUNTIF(車両台帳!$AQ$57:$AQ$2056,AJ$3&amp;"-"&amp;314&amp;"A")+COUNTIF(車両台帳!$AQ$57:$AQ$2056,AJ$3&amp;"-"&amp;324&amp;"A")+COUNTIF(車両台帳!$AQ$57:$AQ$2056,AJ$3&amp;"-"&amp;315&amp;"A")+COUNTIF(車両台帳!$AQ$57:$AQ$2056,AJ$3&amp;"-"&amp;325&amp;"A"))</f>
        <v/>
      </c>
      <c r="AK25" s="565" t="str">
        <f>IF(COUNTA(車両台帳!$C$57:$C$2056)=0,"",COUNTIF(車両台帳!$AQ$57:$AQ$2056,AK$3&amp;"-"&amp;314&amp;"A")+COUNTIF(車両台帳!$AQ$57:$AQ$2056,AK$3&amp;"-"&amp;324&amp;"A")+COUNTIF(車両台帳!$AQ$57:$AQ$2056,AK$3&amp;"-"&amp;315&amp;"A")+COUNTIF(車両台帳!$AQ$57:$AQ$2056,AK$3&amp;"-"&amp;325&amp;"A"))</f>
        <v/>
      </c>
      <c r="AL25" s="565" t="str">
        <f>IF(COUNTA(車両台帳!$C$57:$C$2056)=0,"",COUNTIF(車両台帳!$AQ$57:$AQ$2056,AL$3&amp;"-"&amp;314&amp;"A")+COUNTIF(車両台帳!$AQ$57:$AQ$2056,AL$3&amp;"-"&amp;324&amp;"A")+COUNTIF(車両台帳!$AQ$57:$AQ$2056,AL$3&amp;"-"&amp;315&amp;"A")+COUNTIF(車両台帳!$AQ$57:$AQ$2056,AL$3&amp;"-"&amp;325&amp;"A"))</f>
        <v/>
      </c>
      <c r="AM25" s="565" t="str">
        <f>IF(COUNTA(車両台帳!$C$57:$C$2056)=0,"",COUNTIF(車両台帳!$AQ$57:$AQ$2056,AM$3&amp;"-"&amp;314&amp;"A")+COUNTIF(車両台帳!$AQ$57:$AQ$2056,AM$3&amp;"-"&amp;324&amp;"A")+COUNTIF(車両台帳!$AQ$57:$AQ$2056,AM$3&amp;"-"&amp;315&amp;"A")+COUNTIF(車両台帳!$AQ$57:$AQ$2056,AM$3&amp;"-"&amp;325&amp;"A"))</f>
        <v/>
      </c>
      <c r="AN25" s="565" t="str">
        <f>IF(COUNTA(車両台帳!$C$57:$C$2056)=0,"",COUNTIF(車両台帳!$AQ$57:$AQ$2056,AN$3&amp;"-"&amp;314&amp;"A")+COUNTIF(車両台帳!$AQ$57:$AQ$2056,AN$3&amp;"-"&amp;324&amp;"A")+COUNTIF(車両台帳!$AQ$57:$AQ$2056,AN$3&amp;"-"&amp;315&amp;"A")+COUNTIF(車両台帳!$AQ$57:$AQ$2056,AN$3&amp;"-"&amp;325&amp;"A"))</f>
        <v/>
      </c>
      <c r="AO25" s="565" t="str">
        <f>IF(COUNTA(車両台帳!$C$57:$C$2056)=0,"",COUNTIF(車両台帳!$AQ$57:$AQ$2056,AO$3&amp;"-"&amp;314&amp;"A")+COUNTIF(車両台帳!$AQ$57:$AQ$2056,AO$3&amp;"-"&amp;324&amp;"A")+COUNTIF(車両台帳!$AQ$57:$AQ$2056,AO$3&amp;"-"&amp;315&amp;"A")+COUNTIF(車両台帳!$AQ$57:$AQ$2056,AO$3&amp;"-"&amp;325&amp;"A"))</f>
        <v/>
      </c>
      <c r="AP25" s="565" t="str">
        <f>IF(COUNTA(車両台帳!$C$57:$C$2056)=0,"",COUNTIF(車両台帳!$AQ$57:$AQ$2056,AP$3&amp;"-"&amp;314&amp;"A")+COUNTIF(車両台帳!$AQ$57:$AQ$2056,AP$3&amp;"-"&amp;324&amp;"A")+COUNTIF(車両台帳!$AQ$57:$AQ$2056,AP$3&amp;"-"&amp;315&amp;"A")+COUNTIF(車両台帳!$AQ$57:$AQ$2056,AP$3&amp;"-"&amp;325&amp;"A"))</f>
        <v/>
      </c>
      <c r="AQ25" s="565" t="str">
        <f>IF(COUNTA(車両台帳!$C$57:$C$2056)=0,"",COUNTIF(車両台帳!$AQ$57:$AQ$2056,AQ$3&amp;"-"&amp;314&amp;"A")+COUNTIF(車両台帳!$AQ$57:$AQ$2056,AQ$3&amp;"-"&amp;324&amp;"A")+COUNTIF(車両台帳!$AQ$57:$AQ$2056,AQ$3&amp;"-"&amp;315&amp;"A")+COUNTIF(車両台帳!$AQ$57:$AQ$2056,AQ$3&amp;"-"&amp;325&amp;"A"))</f>
        <v/>
      </c>
      <c r="AR25" s="565" t="str">
        <f>IF(COUNTA(車両台帳!$C$57:$C$2056)=0,"",COUNTIF(車両台帳!$AQ$57:$AQ$2056,AR$3&amp;"-"&amp;314&amp;"A")+COUNTIF(車両台帳!$AQ$57:$AQ$2056,AR$3&amp;"-"&amp;324&amp;"A")+COUNTIF(車両台帳!$AQ$57:$AQ$2056,AR$3&amp;"-"&amp;315&amp;"A")+COUNTIF(車両台帳!$AQ$57:$AQ$2056,AR$3&amp;"-"&amp;325&amp;"A"))</f>
        <v/>
      </c>
      <c r="AS25" s="565" t="str">
        <f>IF(COUNTA(車両台帳!$C$57:$C$2056)=0,"",COUNTIF(車両台帳!$AQ$57:$AQ$2056,AS$3&amp;"-"&amp;314&amp;"A")+COUNTIF(車両台帳!$AQ$57:$AQ$2056,AS$3&amp;"-"&amp;324&amp;"A")+COUNTIF(車両台帳!$AQ$57:$AQ$2056,AS$3&amp;"-"&amp;315&amp;"A")+COUNTIF(車両台帳!$AQ$57:$AQ$2056,AS$3&amp;"-"&amp;325&amp;"A"))</f>
        <v/>
      </c>
      <c r="AT25" s="565" t="str">
        <f>IF(COUNTA(車両台帳!$C$57:$C$2056)=0,"",COUNTIF(車両台帳!$AQ$57:$AQ$2056,AT$3&amp;"-"&amp;314&amp;"A")+COUNTIF(車両台帳!$AQ$57:$AQ$2056,AT$3&amp;"-"&amp;324&amp;"A")+COUNTIF(車両台帳!$AQ$57:$AQ$2056,AT$3&amp;"-"&amp;315&amp;"A")+COUNTIF(車両台帳!$AQ$57:$AQ$2056,AT$3&amp;"-"&amp;325&amp;"A"))</f>
        <v/>
      </c>
      <c r="AU25" s="565" t="str">
        <f>IF(COUNTA(車両台帳!$C$57:$C$2056)=0,"",COUNTIF(車両台帳!$AQ$57:$AQ$2056,AU$3&amp;"-"&amp;314&amp;"A")+COUNTIF(車両台帳!$AQ$57:$AQ$2056,AU$3&amp;"-"&amp;324&amp;"A")+COUNTIF(車両台帳!$AQ$57:$AQ$2056,AU$3&amp;"-"&amp;315&amp;"A")+COUNTIF(車両台帳!$AQ$57:$AQ$2056,AU$3&amp;"-"&amp;325&amp;"A"))</f>
        <v/>
      </c>
      <c r="AV25" s="565" t="str">
        <f>IF(COUNTA(車両台帳!$C$57:$C$2056)=0,"",COUNTIF(車両台帳!$AQ$57:$AQ$2056,AV$3&amp;"-"&amp;314&amp;"A")+COUNTIF(車両台帳!$AQ$57:$AQ$2056,AV$3&amp;"-"&amp;324&amp;"A")+COUNTIF(車両台帳!$AQ$57:$AQ$2056,AV$3&amp;"-"&amp;315&amp;"A")+COUNTIF(車両台帳!$AQ$57:$AQ$2056,AV$3&amp;"-"&amp;325&amp;"A"))</f>
        <v/>
      </c>
      <c r="AW25" s="565" t="str">
        <f>IF(COUNTA(車両台帳!$C$57:$C$2056)=0,"",COUNTIF(車両台帳!$AQ$57:$AQ$2056,AW$3&amp;"-"&amp;314&amp;"A")+COUNTIF(車両台帳!$AQ$57:$AQ$2056,AW$3&amp;"-"&amp;324&amp;"A")+COUNTIF(車両台帳!$AQ$57:$AQ$2056,AW$3&amp;"-"&amp;315&amp;"A")+COUNTIF(車両台帳!$AQ$57:$AQ$2056,AW$3&amp;"-"&amp;325&amp;"A"))</f>
        <v/>
      </c>
      <c r="AX25" s="565" t="str">
        <f>IF(COUNTA(車両台帳!$C$57:$C$2056)=0,"",COUNTIF(車両台帳!$AQ$57:$AQ$2056,AX$3&amp;"-"&amp;314&amp;"A")+COUNTIF(車両台帳!$AQ$57:$AQ$2056,AX$3&amp;"-"&amp;324&amp;"A")+COUNTIF(車両台帳!$AQ$57:$AQ$2056,AX$3&amp;"-"&amp;315&amp;"A")+COUNTIF(車両台帳!$AQ$57:$AQ$2056,AX$3&amp;"-"&amp;325&amp;"A"))</f>
        <v/>
      </c>
      <c r="AY25" s="565" t="str">
        <f>IF(COUNTA(車両台帳!$C$57:$C$2056)=0,"",COUNTIF(車両台帳!$AQ$57:$AQ$2056,AY$3&amp;"-"&amp;314&amp;"A")+COUNTIF(車両台帳!$AQ$57:$AQ$2056,AY$3&amp;"-"&amp;324&amp;"A")+COUNTIF(車両台帳!$AQ$57:$AQ$2056,AY$3&amp;"-"&amp;315&amp;"A")+COUNTIF(車両台帳!$AQ$57:$AQ$2056,AY$3&amp;"-"&amp;325&amp;"A"))</f>
        <v/>
      </c>
      <c r="AZ25" s="565" t="str">
        <f>IF(COUNTA(車両台帳!$C$57:$C$2056)=0,"",COUNTIF(車両台帳!$AQ$57:$AQ$2056,AZ$3&amp;"-"&amp;314&amp;"A")+COUNTIF(車両台帳!$AQ$57:$AQ$2056,AZ$3&amp;"-"&amp;324&amp;"A")+COUNTIF(車両台帳!$AQ$57:$AQ$2056,AZ$3&amp;"-"&amp;315&amp;"A")+COUNTIF(車両台帳!$AQ$57:$AQ$2056,AZ$3&amp;"-"&amp;325&amp;"A"))</f>
        <v/>
      </c>
      <c r="BA25" s="565" t="str">
        <f>IF(COUNTA(車両台帳!$C$57:$C$2056)=0,"",COUNTIF(車両台帳!$AQ$57:$AQ$2056,BA$3&amp;"-"&amp;314&amp;"A")+COUNTIF(車両台帳!$AQ$57:$AQ$2056,BA$3&amp;"-"&amp;324&amp;"A")+COUNTIF(車両台帳!$AQ$57:$AQ$2056,BA$3&amp;"-"&amp;315&amp;"A")+COUNTIF(車両台帳!$AQ$57:$AQ$2056,BA$3&amp;"-"&amp;325&amp;"A"))</f>
        <v/>
      </c>
      <c r="BB25" s="565" t="str">
        <f>IF(COUNTA(車両台帳!$C$57:$C$2056)=0,"",COUNTIF(車両台帳!$AQ$57:$AQ$2056,BB$3&amp;"-"&amp;314&amp;"A")+COUNTIF(車両台帳!$AQ$57:$AQ$2056,BB$3&amp;"-"&amp;324&amp;"A")+COUNTIF(車両台帳!$AQ$57:$AQ$2056,BB$3&amp;"-"&amp;315&amp;"A")+COUNTIF(車両台帳!$AQ$57:$AQ$2056,BB$3&amp;"-"&amp;325&amp;"A"))</f>
        <v/>
      </c>
      <c r="BC25" s="565" t="str">
        <f>IF(COUNTA(車両台帳!$C$57:$C$2056)=0,"",COUNTIF(車両台帳!$AQ$57:$AQ$2056,BC$3&amp;"-"&amp;314&amp;"A")+COUNTIF(車両台帳!$AQ$57:$AQ$2056,BC$3&amp;"-"&amp;324&amp;"A")+COUNTIF(車両台帳!$AQ$57:$AQ$2056,BC$3&amp;"-"&amp;315&amp;"A")+COUNTIF(車両台帳!$AQ$57:$AQ$2056,BC$3&amp;"-"&amp;325&amp;"A"))</f>
        <v/>
      </c>
      <c r="BD25" s="565" t="str">
        <f>IF(COUNTA(車両台帳!$C$57:$C$2056)=0,"",COUNTIF(車両台帳!$AQ$57:$AQ$2056,BD$3&amp;"-"&amp;314&amp;"A")+COUNTIF(車両台帳!$AQ$57:$AQ$2056,BD$3&amp;"-"&amp;324&amp;"A")+COUNTIF(車両台帳!$AQ$57:$AQ$2056,BD$3&amp;"-"&amp;315&amp;"A")+COUNTIF(車両台帳!$AQ$57:$AQ$2056,BD$3&amp;"-"&amp;325&amp;"A"))</f>
        <v/>
      </c>
      <c r="BE25" s="565" t="str">
        <f>IF(COUNTA(車両台帳!$C$57:$C$2056)=0,"",COUNTIF(車両台帳!$AQ$57:$AQ$2056,BE$3&amp;"-"&amp;314&amp;"A")+COUNTIF(車両台帳!$AQ$57:$AQ$2056,BE$3&amp;"-"&amp;324&amp;"A")+COUNTIF(車両台帳!$AQ$57:$AQ$2056,BE$3&amp;"-"&amp;315&amp;"A")+COUNTIF(車両台帳!$AQ$57:$AQ$2056,BE$3&amp;"-"&amp;325&amp;"A"))</f>
        <v/>
      </c>
      <c r="BF25" s="565" t="str">
        <f>IF(COUNTA(車両台帳!$C$57:$C$2056)=0,"",COUNTIF(車両台帳!$AQ$57:$AQ$2056,BF$3&amp;"-"&amp;314&amp;"A")+COUNTIF(車両台帳!$AQ$57:$AQ$2056,BF$3&amp;"-"&amp;324&amp;"A")+COUNTIF(車両台帳!$AQ$57:$AQ$2056,BF$3&amp;"-"&amp;315&amp;"A")+COUNTIF(車両台帳!$AQ$57:$AQ$2056,BF$3&amp;"-"&amp;325&amp;"A"))</f>
        <v/>
      </c>
      <c r="BG25" s="565" t="str">
        <f>IF(COUNTA(車両台帳!$C$57:$C$2056)=0,"",COUNTIF(車両台帳!$AQ$57:$AQ$2056,BG$3&amp;"-"&amp;314&amp;"A")+COUNTIF(車両台帳!$AQ$57:$AQ$2056,BG$3&amp;"-"&amp;324&amp;"A")+COUNTIF(車両台帳!$AQ$57:$AQ$2056,BG$3&amp;"-"&amp;315&amp;"A")+COUNTIF(車両台帳!$AQ$57:$AQ$2056,BG$3&amp;"-"&amp;325&amp;"A"))</f>
        <v/>
      </c>
      <c r="BH25" s="565" t="str">
        <f>IF(COUNTA(車両台帳!$C$57:$C$2056)=0,"",COUNTIF(車両台帳!$AQ$57:$AQ$2056,BH$3&amp;"-"&amp;314&amp;"A")+COUNTIF(車両台帳!$AQ$57:$AQ$2056,BH$3&amp;"-"&amp;324&amp;"A")+COUNTIF(車両台帳!$AQ$57:$AQ$2056,BH$3&amp;"-"&amp;315&amp;"A")+COUNTIF(車両台帳!$AQ$57:$AQ$2056,BH$3&amp;"-"&amp;325&amp;"A"))</f>
        <v/>
      </c>
      <c r="BI25" s="565" t="str">
        <f>IF(COUNTA(車両台帳!$C$57:$C$2056)=0,"",COUNTIF(車両台帳!$AQ$57:$AQ$2056,BI$3&amp;"-"&amp;314&amp;"A")+COUNTIF(車両台帳!$AQ$57:$AQ$2056,BI$3&amp;"-"&amp;324&amp;"A")+COUNTIF(車両台帳!$AQ$57:$AQ$2056,BI$3&amp;"-"&amp;315&amp;"A")+COUNTIF(車両台帳!$AQ$57:$AQ$2056,BI$3&amp;"-"&amp;325&amp;"A"))</f>
        <v/>
      </c>
      <c r="BJ25" s="565" t="str">
        <f>IF(COUNTA(車両台帳!$C$57:$C$2056)=0,"",COUNTIF(車両台帳!$AQ$57:$AQ$2056,BJ$3&amp;"-"&amp;314&amp;"A")+COUNTIF(車両台帳!$AQ$57:$AQ$2056,BJ$3&amp;"-"&amp;324&amp;"A")+COUNTIF(車両台帳!$AQ$57:$AQ$2056,BJ$3&amp;"-"&amp;315&amp;"A")+COUNTIF(車両台帳!$AQ$57:$AQ$2056,BJ$3&amp;"-"&amp;325&amp;"A"))</f>
        <v/>
      </c>
      <c r="BK25" s="565" t="str">
        <f>IF(COUNTA(車両台帳!$C$57:$C$2056)=0,"",COUNTIF(車両台帳!$AQ$57:$AQ$2056,BK$3&amp;"-"&amp;314&amp;"A")+COUNTIF(車両台帳!$AQ$57:$AQ$2056,BK$3&amp;"-"&amp;324&amp;"A")+COUNTIF(車両台帳!$AQ$57:$AQ$2056,BK$3&amp;"-"&amp;315&amp;"A")+COUNTIF(車両台帳!$AQ$57:$AQ$2056,BK$3&amp;"-"&amp;325&amp;"A"))</f>
        <v/>
      </c>
      <c r="BL25" s="565" t="str">
        <f>IF(COUNTA(車両台帳!$C$57:$C$2056)=0,"",COUNTIF(車両台帳!$AQ$57:$AQ$2056,BL$3&amp;"-"&amp;314&amp;"A")+COUNTIF(車両台帳!$AQ$57:$AQ$2056,BL$3&amp;"-"&amp;324&amp;"A")+COUNTIF(車両台帳!$AQ$57:$AQ$2056,BL$3&amp;"-"&amp;315&amp;"A")+COUNTIF(車両台帳!$AQ$57:$AQ$2056,BL$3&amp;"-"&amp;325&amp;"A"))</f>
        <v/>
      </c>
      <c r="BM25" s="565" t="str">
        <f>IF(COUNTA(車両台帳!$C$57:$C$2056)=0,"",COUNTIF(車両台帳!$AQ$57:$AQ$2056,BM$3&amp;"-"&amp;314&amp;"A")+COUNTIF(車両台帳!$AQ$57:$AQ$2056,BM$3&amp;"-"&amp;324&amp;"A")+COUNTIF(車両台帳!$AQ$57:$AQ$2056,BM$3&amp;"-"&amp;315&amp;"A")+COUNTIF(車両台帳!$AQ$57:$AQ$2056,BM$3&amp;"-"&amp;325&amp;"A"))</f>
        <v/>
      </c>
      <c r="BN25" s="565" t="str">
        <f>IF(COUNTA(車両台帳!$C$57:$C$2056)=0,"",COUNTIF(車両台帳!$AQ$57:$AQ$2056,BN$3&amp;"-"&amp;314&amp;"A")+COUNTIF(車両台帳!$AQ$57:$AQ$2056,BN$3&amp;"-"&amp;324&amp;"A")+COUNTIF(車両台帳!$AQ$57:$AQ$2056,BN$3&amp;"-"&amp;315&amp;"A")+COUNTIF(車両台帳!$AQ$57:$AQ$2056,BN$3&amp;"-"&amp;325&amp;"A"))</f>
        <v/>
      </c>
      <c r="BO25" s="565" t="str">
        <f>IF(COUNTA(車両台帳!$C$57:$C$2056)=0,"",COUNTIF(車両台帳!$AQ$57:$AQ$2056,BO$3&amp;"-"&amp;314&amp;"A")+COUNTIF(車両台帳!$AQ$57:$AQ$2056,BO$3&amp;"-"&amp;324&amp;"A")+COUNTIF(車両台帳!$AQ$57:$AQ$2056,BO$3&amp;"-"&amp;315&amp;"A")+COUNTIF(車両台帳!$AQ$57:$AQ$2056,BO$3&amp;"-"&amp;325&amp;"A"))</f>
        <v/>
      </c>
      <c r="BP25" s="565" t="str">
        <f>IF(COUNTA(車両台帳!$C$57:$C$2056)=0,"",COUNTIF(車両台帳!$AQ$57:$AQ$2056,BP$3&amp;"-"&amp;314&amp;"A")+COUNTIF(車両台帳!$AQ$57:$AQ$2056,BP$3&amp;"-"&amp;324&amp;"A")+COUNTIF(車両台帳!$AQ$57:$AQ$2056,BP$3&amp;"-"&amp;315&amp;"A")+COUNTIF(車両台帳!$AQ$57:$AQ$2056,BP$3&amp;"-"&amp;325&amp;"A"))</f>
        <v/>
      </c>
      <c r="BQ25" s="565" t="str">
        <f>IF(COUNTA(車両台帳!$C$57:$C$2056)=0,"",COUNTIF(車両台帳!$AQ$57:$AQ$2056,BQ$3&amp;"-"&amp;314&amp;"A")+COUNTIF(車両台帳!$AQ$57:$AQ$2056,BQ$3&amp;"-"&amp;324&amp;"A")+COUNTIF(車両台帳!$AQ$57:$AQ$2056,BQ$3&amp;"-"&amp;315&amp;"A")+COUNTIF(車両台帳!$AQ$57:$AQ$2056,BQ$3&amp;"-"&amp;325&amp;"A"))</f>
        <v/>
      </c>
      <c r="BR25" s="565" t="str">
        <f>IF(COUNTA(車両台帳!$C$57:$C$2056)=0,"",COUNTIF(車両台帳!$AQ$57:$AQ$2056,BR$3&amp;"-"&amp;314&amp;"A")+COUNTIF(車両台帳!$AQ$57:$AQ$2056,BR$3&amp;"-"&amp;324&amp;"A")+COUNTIF(車両台帳!$AQ$57:$AQ$2056,BR$3&amp;"-"&amp;315&amp;"A")+COUNTIF(車両台帳!$AQ$57:$AQ$2056,BR$3&amp;"-"&amp;325&amp;"A"))</f>
        <v/>
      </c>
      <c r="BS25" s="565" t="str">
        <f>IF(COUNTA(車両台帳!$C$57:$C$2056)=0,"",COUNTIF(車両台帳!$AQ$57:$AQ$2056,BS$3&amp;"-"&amp;314&amp;"A")+COUNTIF(車両台帳!$AQ$57:$AQ$2056,BS$3&amp;"-"&amp;324&amp;"A")+COUNTIF(車両台帳!$AQ$57:$AQ$2056,BS$3&amp;"-"&amp;315&amp;"A")+COUNTIF(車両台帳!$AQ$57:$AQ$2056,BS$3&amp;"-"&amp;325&amp;"A"))</f>
        <v/>
      </c>
      <c r="BT25" s="565" t="str">
        <f>IF(COUNTA(車両台帳!$C$57:$C$2056)=0,"",COUNTIF(車両台帳!$AQ$57:$AQ$2056,BT$3&amp;"-"&amp;314&amp;"A")+COUNTIF(車両台帳!$AQ$57:$AQ$2056,BT$3&amp;"-"&amp;324&amp;"A")+COUNTIF(車両台帳!$AQ$57:$AQ$2056,BT$3&amp;"-"&amp;315&amp;"A")+COUNTIF(車両台帳!$AQ$57:$AQ$2056,BT$3&amp;"-"&amp;325&amp;"A"))</f>
        <v/>
      </c>
      <c r="BU25" s="565" t="str">
        <f>IF(COUNTA(車両台帳!$C$57:$C$2056)=0,"",COUNTIF(車両台帳!$AQ$57:$AQ$2056,BU$3&amp;"-"&amp;314&amp;"A")+COUNTIF(車両台帳!$AQ$57:$AQ$2056,BU$3&amp;"-"&amp;324&amp;"A")+COUNTIF(車両台帳!$AQ$57:$AQ$2056,BU$3&amp;"-"&amp;315&amp;"A")+COUNTIF(車両台帳!$AQ$57:$AQ$2056,BU$3&amp;"-"&amp;325&amp;"A"))</f>
        <v/>
      </c>
      <c r="BV25" s="565" t="str">
        <f>IF(COUNTA(車両台帳!$C$57:$C$2056)=0,"",COUNTIF(車両台帳!$AQ$57:$AQ$2056,BV$3&amp;"-"&amp;314&amp;"A")+COUNTIF(車両台帳!$AQ$57:$AQ$2056,BV$3&amp;"-"&amp;324&amp;"A")+COUNTIF(車両台帳!$AQ$57:$AQ$2056,BV$3&amp;"-"&amp;315&amp;"A")+COUNTIF(車両台帳!$AQ$57:$AQ$2056,BV$3&amp;"-"&amp;325&amp;"A"))</f>
        <v/>
      </c>
      <c r="BW25" s="565" t="str">
        <f>IF(COUNTA(車両台帳!$C$57:$C$2056)=0,"",COUNTIF(車両台帳!$AQ$57:$AQ$2056,BW$3&amp;"-"&amp;314&amp;"A")+COUNTIF(車両台帳!$AQ$57:$AQ$2056,BW$3&amp;"-"&amp;324&amp;"A")+COUNTIF(車両台帳!$AQ$57:$AQ$2056,BW$3&amp;"-"&amp;315&amp;"A")+COUNTIF(車両台帳!$AQ$57:$AQ$2056,BW$3&amp;"-"&amp;325&amp;"A"))</f>
        <v/>
      </c>
      <c r="BX25" s="565" t="str">
        <f>IF(COUNTA(車両台帳!$C$57:$C$2056)=0,"",COUNTIF(車両台帳!$AQ$57:$AQ$2056,BX$3&amp;"-"&amp;314&amp;"A")+COUNTIF(車両台帳!$AQ$57:$AQ$2056,BX$3&amp;"-"&amp;324&amp;"A")+COUNTIF(車両台帳!$AQ$57:$AQ$2056,BX$3&amp;"-"&amp;315&amp;"A")+COUNTIF(車両台帳!$AQ$57:$AQ$2056,BX$3&amp;"-"&amp;325&amp;"A"))</f>
        <v/>
      </c>
      <c r="BY25" s="565" t="str">
        <f>IF(COUNTA(車両台帳!$C$57:$C$2056)=0,"",COUNTIF(車両台帳!$AQ$57:$AQ$2056,BY$3&amp;"-"&amp;314&amp;"A")+COUNTIF(車両台帳!$AQ$57:$AQ$2056,BY$3&amp;"-"&amp;324&amp;"A")+COUNTIF(車両台帳!$AQ$57:$AQ$2056,BY$3&amp;"-"&amp;315&amp;"A")+COUNTIF(車両台帳!$AQ$57:$AQ$2056,BY$3&amp;"-"&amp;325&amp;"A"))</f>
        <v/>
      </c>
      <c r="BZ25" s="565" t="str">
        <f>IF(COUNTA(車両台帳!$C$57:$C$2056)=0,"",COUNTIF(車両台帳!$AQ$57:$AQ$2056,BZ$3&amp;"-"&amp;314&amp;"A")+COUNTIF(車両台帳!$AQ$57:$AQ$2056,BZ$3&amp;"-"&amp;324&amp;"A")+COUNTIF(車両台帳!$AQ$57:$AQ$2056,BZ$3&amp;"-"&amp;315&amp;"A")+COUNTIF(車両台帳!$AQ$57:$AQ$2056,BZ$3&amp;"-"&amp;325&amp;"A"))</f>
        <v/>
      </c>
      <c r="CA25" s="565" t="str">
        <f>IF(COUNTA(車両台帳!$C$57:$C$2056)=0,"",COUNTIF(車両台帳!$AQ$57:$AQ$2056,CA$3&amp;"-"&amp;314&amp;"A")+COUNTIF(車両台帳!$AQ$57:$AQ$2056,CA$3&amp;"-"&amp;324&amp;"A")+COUNTIF(車両台帳!$AQ$57:$AQ$2056,CA$3&amp;"-"&amp;315&amp;"A")+COUNTIF(車両台帳!$AQ$57:$AQ$2056,CA$3&amp;"-"&amp;325&amp;"A"))</f>
        <v/>
      </c>
      <c r="CB25" s="565" t="str">
        <f>IF(COUNTA(車両台帳!$C$57:$C$2056)=0,"",COUNTIF(車両台帳!$AQ$57:$AQ$2056,CB$3&amp;"-"&amp;314&amp;"A")+COUNTIF(車両台帳!$AQ$57:$AQ$2056,CB$3&amp;"-"&amp;324&amp;"A")+COUNTIF(車両台帳!$AQ$57:$AQ$2056,CB$3&amp;"-"&amp;315&amp;"A")+COUNTIF(車両台帳!$AQ$57:$AQ$2056,CB$3&amp;"-"&amp;325&amp;"A"))</f>
        <v/>
      </c>
      <c r="CC25" s="565" t="str">
        <f>IF(COUNTA(車両台帳!$C$57:$C$2056)=0,"",COUNTIF(車両台帳!$AQ$57:$AQ$2056,CC$3&amp;"-"&amp;314&amp;"A")+COUNTIF(車両台帳!$AQ$57:$AQ$2056,CC$3&amp;"-"&amp;324&amp;"A")+COUNTIF(車両台帳!$AQ$57:$AQ$2056,CC$3&amp;"-"&amp;315&amp;"A")+COUNTIF(車両台帳!$AQ$57:$AQ$2056,CC$3&amp;"-"&amp;325&amp;"A"))</f>
        <v/>
      </c>
      <c r="CD25" s="565" t="str">
        <f>IF(COUNTA(車両台帳!$C$57:$C$2056)=0,"",COUNTIF(車両台帳!$AQ$57:$AQ$2056,CD$3&amp;"-"&amp;314&amp;"A")+COUNTIF(車両台帳!$AQ$57:$AQ$2056,CD$3&amp;"-"&amp;324&amp;"A")+COUNTIF(車両台帳!$AQ$57:$AQ$2056,CD$3&amp;"-"&amp;315&amp;"A")+COUNTIF(車両台帳!$AQ$57:$AQ$2056,CD$3&amp;"-"&amp;325&amp;"A"))</f>
        <v/>
      </c>
      <c r="CE25" s="565" t="str">
        <f>IF(COUNTA(車両台帳!$C$57:$C$2056)=0,"",COUNTIF(車両台帳!$AQ$57:$AQ$2056,CE$3&amp;"-"&amp;314&amp;"A")+COUNTIF(車両台帳!$AQ$57:$AQ$2056,CE$3&amp;"-"&amp;324&amp;"A")+COUNTIF(車両台帳!$AQ$57:$AQ$2056,CE$3&amp;"-"&amp;315&amp;"A")+COUNTIF(車両台帳!$AQ$57:$AQ$2056,CE$3&amp;"-"&amp;325&amp;"A"))</f>
        <v/>
      </c>
      <c r="CF25" s="565" t="str">
        <f>IF(COUNTA(車両台帳!$C$57:$C$2056)=0,"",COUNTIF(車両台帳!$AQ$57:$AQ$2056,CF$3&amp;"-"&amp;314&amp;"A")+COUNTIF(車両台帳!$AQ$57:$AQ$2056,CF$3&amp;"-"&amp;324&amp;"A")+COUNTIF(車両台帳!$AQ$57:$AQ$2056,CF$3&amp;"-"&amp;315&amp;"A")+COUNTIF(車両台帳!$AQ$57:$AQ$2056,CF$3&amp;"-"&amp;325&amp;"A"))</f>
        <v/>
      </c>
      <c r="CG25" s="565" t="str">
        <f>IF(COUNTA(車両台帳!$C$57:$C$2056)=0,"",COUNTIF(車両台帳!$AQ$57:$AQ$2056,CG$3&amp;"-"&amp;314&amp;"A")+COUNTIF(車両台帳!$AQ$57:$AQ$2056,CG$3&amp;"-"&amp;324&amp;"A")+COUNTIF(車両台帳!$AQ$57:$AQ$2056,CG$3&amp;"-"&amp;315&amp;"A")+COUNTIF(車両台帳!$AQ$57:$AQ$2056,CG$3&amp;"-"&amp;325&amp;"A"))</f>
        <v/>
      </c>
      <c r="CH25" s="565" t="str">
        <f>IF(COUNTA(車両台帳!$C$57:$C$2056)=0,"",COUNTIF(車両台帳!$AQ$57:$AQ$2056,CH$3&amp;"-"&amp;314&amp;"A")+COUNTIF(車両台帳!$AQ$57:$AQ$2056,CH$3&amp;"-"&amp;324&amp;"A")+COUNTIF(車両台帳!$AQ$57:$AQ$2056,CH$3&amp;"-"&amp;315&amp;"A")+COUNTIF(車両台帳!$AQ$57:$AQ$2056,CH$3&amp;"-"&amp;325&amp;"A"))</f>
        <v/>
      </c>
      <c r="CI25" s="565" t="str">
        <f>IF(COUNTA(車両台帳!$C$57:$C$2056)=0,"",COUNTIF(車両台帳!$AQ$57:$AQ$2056,CI$3&amp;"-"&amp;314&amp;"A")+COUNTIF(車両台帳!$AQ$57:$AQ$2056,CI$3&amp;"-"&amp;324&amp;"A")+COUNTIF(車両台帳!$AQ$57:$AQ$2056,CI$3&amp;"-"&amp;315&amp;"A")+COUNTIF(車両台帳!$AQ$57:$AQ$2056,CI$3&amp;"-"&amp;325&amp;"A"))</f>
        <v/>
      </c>
      <c r="CJ25" s="565" t="str">
        <f>IF(COUNTA(車両台帳!$C$57:$C$2056)=0,"",COUNTIF(車両台帳!$AQ$57:$AQ$2056,CJ$3&amp;"-"&amp;314&amp;"A")+COUNTIF(車両台帳!$AQ$57:$AQ$2056,CJ$3&amp;"-"&amp;324&amp;"A")+COUNTIF(車両台帳!$AQ$57:$AQ$2056,CJ$3&amp;"-"&amp;315&amp;"A")+COUNTIF(車両台帳!$AQ$57:$AQ$2056,CJ$3&amp;"-"&amp;325&amp;"A"))</f>
        <v/>
      </c>
      <c r="CK25" s="565" t="str">
        <f>IF(COUNTA(車両台帳!$C$57:$C$2056)=0,"",COUNTIF(車両台帳!$AQ$57:$AQ$2056,CK$3&amp;"-"&amp;314&amp;"A")+COUNTIF(車両台帳!$AQ$57:$AQ$2056,CK$3&amp;"-"&amp;324&amp;"A")+COUNTIF(車両台帳!$AQ$57:$AQ$2056,CK$3&amp;"-"&amp;315&amp;"A")+COUNTIF(車両台帳!$AQ$57:$AQ$2056,CK$3&amp;"-"&amp;325&amp;"A"))</f>
        <v/>
      </c>
      <c r="CL25" s="565" t="str">
        <f>IF(COUNTA(車両台帳!$C$57:$C$2056)=0,"",COUNTIF(車両台帳!$AQ$57:$AQ$2056,CL$3&amp;"-"&amp;314&amp;"A")+COUNTIF(車両台帳!$AQ$57:$AQ$2056,CL$3&amp;"-"&amp;324&amp;"A")+COUNTIF(車両台帳!$AQ$57:$AQ$2056,CL$3&amp;"-"&amp;315&amp;"A")+COUNTIF(車両台帳!$AQ$57:$AQ$2056,CL$3&amp;"-"&amp;325&amp;"A"))</f>
        <v/>
      </c>
      <c r="CM25" s="565" t="str">
        <f>IF(COUNTA(車両台帳!$C$57:$C$2056)=0,"",COUNTIF(車両台帳!$AQ$57:$AQ$2056,CM$3&amp;"-"&amp;314&amp;"A")+COUNTIF(車両台帳!$AQ$57:$AQ$2056,CM$3&amp;"-"&amp;324&amp;"A")+COUNTIF(車両台帳!$AQ$57:$AQ$2056,CM$3&amp;"-"&amp;315&amp;"A")+COUNTIF(車両台帳!$AQ$57:$AQ$2056,CM$3&amp;"-"&amp;325&amp;"A"))</f>
        <v/>
      </c>
      <c r="CN25" s="565" t="str">
        <f>IF(COUNTA(車両台帳!$C$57:$C$2056)=0,"",COUNTIF(車両台帳!$AQ$57:$AQ$2056,CN$3&amp;"-"&amp;314&amp;"A")+COUNTIF(車両台帳!$AQ$57:$AQ$2056,CN$3&amp;"-"&amp;324&amp;"A")+COUNTIF(車両台帳!$AQ$57:$AQ$2056,CN$3&amp;"-"&amp;315&amp;"A")+COUNTIF(車両台帳!$AQ$57:$AQ$2056,CN$3&amp;"-"&amp;325&amp;"A"))</f>
        <v/>
      </c>
      <c r="CO25" s="565" t="str">
        <f>IF(COUNTA(車両台帳!$C$57:$C$2056)=0,"",COUNTIF(車両台帳!$AQ$57:$AQ$2056,CO$3&amp;"-"&amp;314&amp;"A")+COUNTIF(車両台帳!$AQ$57:$AQ$2056,CO$3&amp;"-"&amp;324&amp;"A")+COUNTIF(車両台帳!$AQ$57:$AQ$2056,CO$3&amp;"-"&amp;315&amp;"A")+COUNTIF(車両台帳!$AQ$57:$AQ$2056,CO$3&amp;"-"&amp;325&amp;"A"))</f>
        <v/>
      </c>
      <c r="CP25" s="565" t="str">
        <f>IF(COUNTA(車両台帳!$C$57:$C$2056)=0,"",COUNTIF(車両台帳!$AQ$57:$AQ$2056,CP$3&amp;"-"&amp;314&amp;"A")+COUNTIF(車両台帳!$AQ$57:$AQ$2056,CP$3&amp;"-"&amp;324&amp;"A")+COUNTIF(車両台帳!$AQ$57:$AQ$2056,CP$3&amp;"-"&amp;315&amp;"A")+COUNTIF(車両台帳!$AQ$57:$AQ$2056,CP$3&amp;"-"&amp;325&amp;"A"))</f>
        <v/>
      </c>
      <c r="CQ25" s="565" t="str">
        <f>IF(COUNTA(車両台帳!$C$57:$C$2056)=0,"",COUNTIF(車両台帳!$AQ$57:$AQ$2056,CQ$3&amp;"-"&amp;314&amp;"A")+COUNTIF(車両台帳!$AQ$57:$AQ$2056,CQ$3&amp;"-"&amp;324&amp;"A")+COUNTIF(車両台帳!$AQ$57:$AQ$2056,CQ$3&amp;"-"&amp;315&amp;"A")+COUNTIF(車両台帳!$AQ$57:$AQ$2056,CQ$3&amp;"-"&amp;325&amp;"A"))</f>
        <v/>
      </c>
      <c r="CR25" s="565" t="str">
        <f>IF(COUNTA(車両台帳!$C$57:$C$2056)=0,"",COUNTIF(車両台帳!$AQ$57:$AQ$2056,CR$3&amp;"-"&amp;314&amp;"A")+COUNTIF(車両台帳!$AQ$57:$AQ$2056,CR$3&amp;"-"&amp;324&amp;"A")+COUNTIF(車両台帳!$AQ$57:$AQ$2056,CR$3&amp;"-"&amp;315&amp;"A")+COUNTIF(車両台帳!$AQ$57:$AQ$2056,CR$3&amp;"-"&amp;325&amp;"A"))</f>
        <v/>
      </c>
      <c r="CS25" s="565" t="str">
        <f>IF(COUNTA(車両台帳!$C$57:$C$2056)=0,"",COUNTIF(車両台帳!$AQ$57:$AQ$2056,CS$3&amp;"-"&amp;314&amp;"A")+COUNTIF(車両台帳!$AQ$57:$AQ$2056,CS$3&amp;"-"&amp;324&amp;"A")+COUNTIF(車両台帳!$AQ$57:$AQ$2056,CS$3&amp;"-"&amp;315&amp;"A")+COUNTIF(車両台帳!$AQ$57:$AQ$2056,CS$3&amp;"-"&amp;325&amp;"A"))</f>
        <v/>
      </c>
      <c r="CT25" s="565" t="str">
        <f>IF(COUNTA(車両台帳!$C$57:$C$2056)=0,"",COUNTIF(車両台帳!$AQ$57:$AQ$2056,CT$3&amp;"-"&amp;314&amp;"A")+COUNTIF(車両台帳!$AQ$57:$AQ$2056,CT$3&amp;"-"&amp;324&amp;"A")+COUNTIF(車両台帳!$AQ$57:$AQ$2056,CT$3&amp;"-"&amp;315&amp;"A")+COUNTIF(車両台帳!$AQ$57:$AQ$2056,CT$3&amp;"-"&amp;325&amp;"A"))</f>
        <v/>
      </c>
      <c r="CU25" s="565" t="str">
        <f>IF(COUNTA(車両台帳!$C$57:$C$2056)=0,"",COUNTIF(車両台帳!$AQ$57:$AQ$2056,CU$3&amp;"-"&amp;314&amp;"A")+COUNTIF(車両台帳!$AQ$57:$AQ$2056,CU$3&amp;"-"&amp;324&amp;"A")+COUNTIF(車両台帳!$AQ$57:$AQ$2056,CU$3&amp;"-"&amp;315&amp;"A")+COUNTIF(車両台帳!$AQ$57:$AQ$2056,CU$3&amp;"-"&amp;325&amp;"A"))</f>
        <v/>
      </c>
      <c r="CV25" s="565" t="str">
        <f>IF(COUNTA(車両台帳!$C$57:$C$2056)=0,"",COUNTIF(車両台帳!$AQ$57:$AQ$2056,CV$3&amp;"-"&amp;314&amp;"A")+COUNTIF(車両台帳!$AQ$57:$AQ$2056,CV$3&amp;"-"&amp;324&amp;"A")+COUNTIF(車両台帳!$AQ$57:$AQ$2056,CV$3&amp;"-"&amp;315&amp;"A")+COUNTIF(車両台帳!$AQ$57:$AQ$2056,CV$3&amp;"-"&amp;325&amp;"A"))</f>
        <v/>
      </c>
      <c r="CW25" s="565" t="str">
        <f>IF(COUNTA(車両台帳!$C$57:$C$2056)=0,"",COUNTIF(車両台帳!$AQ$57:$AQ$2056,CW$3&amp;"-"&amp;314&amp;"A")+COUNTIF(車両台帳!$AQ$57:$AQ$2056,CW$3&amp;"-"&amp;324&amp;"A")+COUNTIF(車両台帳!$AQ$57:$AQ$2056,CW$3&amp;"-"&amp;315&amp;"A")+COUNTIF(車両台帳!$AQ$57:$AQ$2056,CW$3&amp;"-"&amp;325&amp;"A"))</f>
        <v/>
      </c>
      <c r="CX25" s="565" t="str">
        <f>IF(COUNTA(車両台帳!$C$57:$C$2056)=0,"",COUNTIF(車両台帳!$AQ$57:$AQ$2056,CX$3&amp;"-"&amp;314&amp;"A")+COUNTIF(車両台帳!$AQ$57:$AQ$2056,CX$3&amp;"-"&amp;324&amp;"A")+COUNTIF(車両台帳!$AQ$57:$AQ$2056,CX$3&amp;"-"&amp;315&amp;"A")+COUNTIF(車両台帳!$AQ$57:$AQ$2056,CX$3&amp;"-"&amp;325&amp;"A"))</f>
        <v/>
      </c>
      <c r="CY25" s="565" t="str">
        <f>IF(COUNTA(車両台帳!$C$57:$C$2056)=0,"",COUNTIF(車両台帳!$AQ$57:$AQ$2056,CY$3&amp;"-"&amp;314&amp;"A")+COUNTIF(車両台帳!$AQ$57:$AQ$2056,CY$3&amp;"-"&amp;324&amp;"A")+COUNTIF(車両台帳!$AQ$57:$AQ$2056,CY$3&amp;"-"&amp;315&amp;"A")+COUNTIF(車両台帳!$AQ$57:$AQ$2056,CY$3&amp;"-"&amp;325&amp;"A"))</f>
        <v/>
      </c>
      <c r="CZ25" s="565" t="str">
        <f>IF(COUNTA(車両台帳!$C$57:$C$2056)=0,"",COUNTIF(車両台帳!$AQ$57:$AQ$2056,CZ$3&amp;"-"&amp;314&amp;"A")+COUNTIF(車両台帳!$AQ$57:$AQ$2056,CZ$3&amp;"-"&amp;324&amp;"A")+COUNTIF(車両台帳!$AQ$57:$AQ$2056,CZ$3&amp;"-"&amp;315&amp;"A")+COUNTIF(車両台帳!$AQ$57:$AQ$2056,CZ$3&amp;"-"&amp;325&amp;"A"))</f>
        <v/>
      </c>
      <c r="DA25" s="565" t="str">
        <f>IF(COUNTA(車両台帳!$C$57:$C$2056)=0,"",COUNTIF(車両台帳!$AQ$57:$AQ$2056,DA$3&amp;"-"&amp;314&amp;"A")+COUNTIF(車両台帳!$AQ$57:$AQ$2056,DA$3&amp;"-"&amp;324&amp;"A")+COUNTIF(車両台帳!$AQ$57:$AQ$2056,DA$3&amp;"-"&amp;315&amp;"A")+COUNTIF(車両台帳!$AQ$57:$AQ$2056,DA$3&amp;"-"&amp;325&amp;"A"))</f>
        <v/>
      </c>
      <c r="DB25" s="565" t="str">
        <f>IF(COUNTA(車両台帳!$C$57:$C$2056)=0,"",COUNTIF(車両台帳!$AQ$57:$AQ$2056,DB$3&amp;"-"&amp;314&amp;"A")+COUNTIF(車両台帳!$AQ$57:$AQ$2056,DB$3&amp;"-"&amp;324&amp;"A")+COUNTIF(車両台帳!$AQ$57:$AQ$2056,DB$3&amp;"-"&amp;315&amp;"A")+COUNTIF(車両台帳!$AQ$57:$AQ$2056,DB$3&amp;"-"&amp;325&amp;"A"))</f>
        <v/>
      </c>
      <c r="DC25" s="565" t="str">
        <f>IF(COUNTA(車両台帳!$C$57:$C$2056)=0,"",COUNTIF(車両台帳!$AQ$57:$AQ$2056,DC$3&amp;"-"&amp;314&amp;"A")+COUNTIF(車両台帳!$AQ$57:$AQ$2056,DC$3&amp;"-"&amp;324&amp;"A")+COUNTIF(車両台帳!$AQ$57:$AQ$2056,DC$3&amp;"-"&amp;315&amp;"A")+COUNTIF(車両台帳!$AQ$57:$AQ$2056,DC$3&amp;"-"&amp;325&amp;"A"))</f>
        <v/>
      </c>
      <c r="DD25" s="565" t="str">
        <f>IF(COUNTA(車両台帳!$C$57:$C$2056)=0,"",COUNTIF(車両台帳!$AQ$57:$AQ$2056,DD$3&amp;"-"&amp;314&amp;"A")+COUNTIF(車両台帳!$AQ$57:$AQ$2056,DD$3&amp;"-"&amp;324&amp;"A")+COUNTIF(車両台帳!$AQ$57:$AQ$2056,DD$3&amp;"-"&amp;315&amp;"A")+COUNTIF(車両台帳!$AQ$57:$AQ$2056,DD$3&amp;"-"&amp;325&amp;"A"))</f>
        <v/>
      </c>
      <c r="DE25" s="565" t="str">
        <f>IF(COUNTA(車両台帳!$C$57:$C$2056)=0,"",COUNTIF(車両台帳!$AQ$57:$AQ$2056,DE$3&amp;"-"&amp;314&amp;"A")+COUNTIF(車両台帳!$AQ$57:$AQ$2056,DE$3&amp;"-"&amp;324&amp;"A")+COUNTIF(車両台帳!$AQ$57:$AQ$2056,DE$3&amp;"-"&amp;315&amp;"A")+COUNTIF(車両台帳!$AQ$57:$AQ$2056,DE$3&amp;"-"&amp;325&amp;"A"))</f>
        <v/>
      </c>
      <c r="DF25" s="565" t="str">
        <f>IF(COUNTA(車両台帳!$C$57:$C$2056)=0,"",COUNTIF(車両台帳!$AQ$57:$AQ$2056,DF$3&amp;"-"&amp;314&amp;"A")+COUNTIF(車両台帳!$AQ$57:$AQ$2056,DF$3&amp;"-"&amp;324&amp;"A")+COUNTIF(車両台帳!$AQ$57:$AQ$2056,DF$3&amp;"-"&amp;315&amp;"A")+COUNTIF(車両台帳!$AQ$57:$AQ$2056,DF$3&amp;"-"&amp;325&amp;"A"))</f>
        <v/>
      </c>
      <c r="DG25" s="565" t="str">
        <f>IF(COUNTA(車両台帳!$C$57:$C$2056)=0,"",COUNTIF(車両台帳!$AQ$57:$AQ$2056,DG$3&amp;"-"&amp;314&amp;"A")+COUNTIF(車両台帳!$AQ$57:$AQ$2056,DG$3&amp;"-"&amp;324&amp;"A")+COUNTIF(車両台帳!$AQ$57:$AQ$2056,DG$3&amp;"-"&amp;315&amp;"A")+COUNTIF(車両台帳!$AQ$57:$AQ$2056,DG$3&amp;"-"&amp;325&amp;"A"))</f>
        <v/>
      </c>
      <c r="DH25" s="565" t="str">
        <f>IF(COUNTA(車両台帳!$C$57:$C$2056)=0,"",COUNTIF(車両台帳!$AQ$57:$AQ$2056,DH$3&amp;"-"&amp;314&amp;"A")+COUNTIF(車両台帳!$AQ$57:$AQ$2056,DH$3&amp;"-"&amp;324&amp;"A")+COUNTIF(車両台帳!$AQ$57:$AQ$2056,DH$3&amp;"-"&amp;315&amp;"A")+COUNTIF(車両台帳!$AQ$57:$AQ$2056,DH$3&amp;"-"&amp;325&amp;"A"))</f>
        <v/>
      </c>
      <c r="DI25" s="565" t="str">
        <f>IF(COUNTA(車両台帳!$C$57:$C$2056)=0,"",COUNTIF(車両台帳!$AQ$57:$AQ$2056,DI$3&amp;"-"&amp;314&amp;"A")+COUNTIF(車両台帳!$AQ$57:$AQ$2056,DI$3&amp;"-"&amp;324&amp;"A")+COUNTIF(車両台帳!$AQ$57:$AQ$2056,DI$3&amp;"-"&amp;315&amp;"A")+COUNTIF(車両台帳!$AQ$57:$AQ$2056,DI$3&amp;"-"&amp;325&amp;"A"))</f>
        <v/>
      </c>
      <c r="DJ25" s="565" t="str">
        <f>IF(COUNTA(車両台帳!$C$57:$C$2056)=0,"",COUNTIF(車両台帳!$AQ$57:$AQ$2056,DJ$3&amp;"-"&amp;314&amp;"A")+COUNTIF(車両台帳!$AQ$57:$AQ$2056,DJ$3&amp;"-"&amp;324&amp;"A")+COUNTIF(車両台帳!$AQ$57:$AQ$2056,DJ$3&amp;"-"&amp;315&amp;"A")+COUNTIF(車両台帳!$AQ$57:$AQ$2056,DJ$3&amp;"-"&amp;325&amp;"A"))</f>
        <v/>
      </c>
      <c r="DK25" s="565" t="str">
        <f>IF(COUNTA(車両台帳!$C$57:$C$2056)=0,"",COUNTIF(車両台帳!$AQ$57:$AQ$2056,DK$3&amp;"-"&amp;314&amp;"A")+COUNTIF(車両台帳!$AQ$57:$AQ$2056,DK$3&amp;"-"&amp;324&amp;"A")+COUNTIF(車両台帳!$AQ$57:$AQ$2056,DK$3&amp;"-"&amp;315&amp;"A")+COUNTIF(車両台帳!$AQ$57:$AQ$2056,DK$3&amp;"-"&amp;325&amp;"A"))</f>
        <v/>
      </c>
      <c r="DL25" s="565" t="str">
        <f>IF(COUNTA(車両台帳!$C$57:$C$2056)=0,"",COUNTIF(車両台帳!$AQ$57:$AQ$2056,DL$3&amp;"-"&amp;314&amp;"A")+COUNTIF(車両台帳!$AQ$57:$AQ$2056,DL$3&amp;"-"&amp;324&amp;"A")+COUNTIF(車両台帳!$AQ$57:$AQ$2056,DL$3&amp;"-"&amp;315&amp;"A")+COUNTIF(車両台帳!$AQ$57:$AQ$2056,DL$3&amp;"-"&amp;325&amp;"A"))</f>
        <v/>
      </c>
      <c r="DM25" s="565" t="str">
        <f>IF(COUNTA(車両台帳!$C$57:$C$2056)=0,"",COUNTIF(車両台帳!$AQ$57:$AQ$2056,DM$3&amp;"-"&amp;314&amp;"A")+COUNTIF(車両台帳!$AQ$57:$AQ$2056,DM$3&amp;"-"&amp;324&amp;"A")+COUNTIF(車両台帳!$AQ$57:$AQ$2056,DM$3&amp;"-"&amp;315&amp;"A")+COUNTIF(車両台帳!$AQ$57:$AQ$2056,DM$3&amp;"-"&amp;325&amp;"A"))</f>
        <v/>
      </c>
      <c r="DN25" s="565" t="str">
        <f>IF(COUNTA(車両台帳!$C$57:$C$2056)=0,"",COUNTIF(車両台帳!$AQ$57:$AQ$2056,DN$3&amp;"-"&amp;314&amp;"A")+COUNTIF(車両台帳!$AQ$57:$AQ$2056,DN$3&amp;"-"&amp;324&amp;"A")+COUNTIF(車両台帳!$AQ$57:$AQ$2056,DN$3&amp;"-"&amp;315&amp;"A")+COUNTIF(車両台帳!$AQ$57:$AQ$2056,DN$3&amp;"-"&amp;325&amp;"A"))</f>
        <v/>
      </c>
      <c r="DO25" s="565" t="str">
        <f>IF(COUNTA(車両台帳!$C$57:$C$2056)=0,"",COUNTIF(車両台帳!$AQ$57:$AQ$2056,DO$3&amp;"-"&amp;314&amp;"A")+COUNTIF(車両台帳!$AQ$57:$AQ$2056,DO$3&amp;"-"&amp;324&amp;"A")+COUNTIF(車両台帳!$AQ$57:$AQ$2056,DO$3&amp;"-"&amp;315&amp;"A")+COUNTIF(車両台帳!$AQ$57:$AQ$2056,DO$3&amp;"-"&amp;325&amp;"A"))</f>
        <v/>
      </c>
      <c r="DP25" s="565" t="str">
        <f>IF(COUNTA(車両台帳!$C$57:$C$2056)=0,"",COUNTIF(車両台帳!$AQ$57:$AQ$2056,DP$3&amp;"-"&amp;314&amp;"A")+COUNTIF(車両台帳!$AQ$57:$AQ$2056,DP$3&amp;"-"&amp;324&amp;"A")+COUNTIF(車両台帳!$AQ$57:$AQ$2056,DP$3&amp;"-"&amp;315&amp;"A")+COUNTIF(車両台帳!$AQ$57:$AQ$2056,DP$3&amp;"-"&amp;325&amp;"A"))</f>
        <v/>
      </c>
      <c r="DQ25" s="565" t="str">
        <f>IF(COUNTA(車両台帳!$C$57:$C$2056)=0,"",COUNTIF(車両台帳!$AQ$57:$AQ$2056,DQ$3&amp;"-"&amp;314&amp;"A")+COUNTIF(車両台帳!$AQ$57:$AQ$2056,DQ$3&amp;"-"&amp;324&amp;"A")+COUNTIF(車両台帳!$AQ$57:$AQ$2056,DQ$3&amp;"-"&amp;315&amp;"A")+COUNTIF(車両台帳!$AQ$57:$AQ$2056,DQ$3&amp;"-"&amp;325&amp;"A"))</f>
        <v/>
      </c>
      <c r="DR25" s="565" t="str">
        <f>IF(COUNTA(車両台帳!$C$57:$C$2056)=0,"",COUNTIF(車両台帳!$AQ$57:$AQ$2056,DR$3&amp;"-"&amp;314&amp;"A")+COUNTIF(車両台帳!$AQ$57:$AQ$2056,DR$3&amp;"-"&amp;324&amp;"A")+COUNTIF(車両台帳!$AQ$57:$AQ$2056,DR$3&amp;"-"&amp;315&amp;"A")+COUNTIF(車両台帳!$AQ$57:$AQ$2056,DR$3&amp;"-"&amp;325&amp;"A"))</f>
        <v/>
      </c>
      <c r="DS25" s="565" t="str">
        <f>IF(COUNTA(車両台帳!$C$57:$C$2056)=0,"",COUNTIF(車両台帳!$AQ$57:$AQ$2056,DS$3&amp;"-"&amp;314&amp;"A")+COUNTIF(車両台帳!$AQ$57:$AQ$2056,DS$3&amp;"-"&amp;324&amp;"A")+COUNTIF(車両台帳!$AQ$57:$AQ$2056,DS$3&amp;"-"&amp;315&amp;"A")+COUNTIF(車両台帳!$AQ$57:$AQ$2056,DS$3&amp;"-"&amp;325&amp;"A"))</f>
        <v/>
      </c>
      <c r="DT25" s="565" t="str">
        <f>IF(COUNTA(車両台帳!$C$57:$C$2056)=0,"",COUNTIF(車両台帳!$AQ$57:$AQ$2056,DT$3&amp;"-"&amp;314&amp;"A")+COUNTIF(車両台帳!$AQ$57:$AQ$2056,DT$3&amp;"-"&amp;324&amp;"A")+COUNTIF(車両台帳!$AQ$57:$AQ$2056,DT$3&amp;"-"&amp;315&amp;"A")+COUNTIF(車両台帳!$AQ$57:$AQ$2056,DT$3&amp;"-"&amp;325&amp;"A"))</f>
        <v/>
      </c>
      <c r="DU25" s="565" t="str">
        <f>IF(COUNTA(車両台帳!$C$57:$C$2056)=0,"",COUNTIF(車両台帳!$AQ$57:$AQ$2056,DU$3&amp;"-"&amp;314&amp;"A")+COUNTIF(車両台帳!$AQ$57:$AQ$2056,DU$3&amp;"-"&amp;324&amp;"A")+COUNTIF(車両台帳!$AQ$57:$AQ$2056,DU$3&amp;"-"&amp;315&amp;"A")+COUNTIF(車両台帳!$AQ$57:$AQ$2056,DU$3&amp;"-"&amp;325&amp;"A"))</f>
        <v/>
      </c>
      <c r="DV25" s="565" t="str">
        <f>IF(COUNTA(車両台帳!$C$57:$C$2056)=0,"",COUNTIF(車両台帳!$AQ$57:$AQ$2056,DV$3&amp;"-"&amp;314&amp;"A")+COUNTIF(車両台帳!$AQ$57:$AQ$2056,DV$3&amp;"-"&amp;324&amp;"A")+COUNTIF(車両台帳!$AQ$57:$AQ$2056,DV$3&amp;"-"&amp;315&amp;"A")+COUNTIF(車両台帳!$AQ$57:$AQ$2056,DV$3&amp;"-"&amp;325&amp;"A"))</f>
        <v/>
      </c>
      <c r="DW25" s="565" t="str">
        <f>IF(COUNTA(車両台帳!$C$57:$C$2056)=0,"",COUNTIF(車両台帳!$AQ$57:$AQ$2056,DW$3&amp;"-"&amp;314&amp;"A")+COUNTIF(車両台帳!$AQ$57:$AQ$2056,DW$3&amp;"-"&amp;324&amp;"A")+COUNTIF(車両台帳!$AQ$57:$AQ$2056,DW$3&amp;"-"&amp;315&amp;"A")+COUNTIF(車両台帳!$AQ$57:$AQ$2056,DW$3&amp;"-"&amp;325&amp;"A"))</f>
        <v/>
      </c>
      <c r="DX25" s="565" t="str">
        <f>IF(COUNTA(車両台帳!$C$57:$C$2056)=0,"",COUNTIF(車両台帳!$AQ$57:$AQ$2056,DX$3&amp;"-"&amp;314&amp;"A")+COUNTIF(車両台帳!$AQ$57:$AQ$2056,DX$3&amp;"-"&amp;324&amp;"A")+COUNTIF(車両台帳!$AQ$57:$AQ$2056,DX$3&amp;"-"&amp;315&amp;"A")+COUNTIF(車両台帳!$AQ$57:$AQ$2056,DX$3&amp;"-"&amp;325&amp;"A"))</f>
        <v/>
      </c>
      <c r="DY25" s="565" t="str">
        <f>IF(COUNTA(車両台帳!$C$57:$C$2056)=0,"",COUNTIF(車両台帳!$AQ$57:$AQ$2056,DY$3&amp;"-"&amp;314&amp;"A")+COUNTIF(車両台帳!$AQ$57:$AQ$2056,DY$3&amp;"-"&amp;324&amp;"A")+COUNTIF(車両台帳!$AQ$57:$AQ$2056,DY$3&amp;"-"&amp;315&amp;"A")+COUNTIF(車両台帳!$AQ$57:$AQ$2056,DY$3&amp;"-"&amp;325&amp;"A"))</f>
        <v/>
      </c>
      <c r="DZ25" s="565" t="str">
        <f>IF(COUNTA(車両台帳!$C$57:$C$2056)=0,"",COUNTIF(車両台帳!$AQ$57:$AQ$2056,DZ$3&amp;"-"&amp;314&amp;"A")+COUNTIF(車両台帳!$AQ$57:$AQ$2056,DZ$3&amp;"-"&amp;324&amp;"A")+COUNTIF(車両台帳!$AQ$57:$AQ$2056,DZ$3&amp;"-"&amp;315&amp;"A")+COUNTIF(車両台帳!$AQ$57:$AQ$2056,DZ$3&amp;"-"&amp;325&amp;"A"))</f>
        <v/>
      </c>
      <c r="EA25" s="565" t="str">
        <f>IF(COUNTA(車両台帳!$C$57:$C$2056)=0,"",COUNTIF(車両台帳!$AQ$57:$AQ$2056,EA$3&amp;"-"&amp;314&amp;"A")+COUNTIF(車両台帳!$AQ$57:$AQ$2056,EA$3&amp;"-"&amp;324&amp;"A")+COUNTIF(車両台帳!$AQ$57:$AQ$2056,EA$3&amp;"-"&amp;315&amp;"A")+COUNTIF(車両台帳!$AQ$57:$AQ$2056,EA$3&amp;"-"&amp;325&amp;"A"))</f>
        <v/>
      </c>
      <c r="EB25" s="565" t="str">
        <f>IF(COUNTA(車両台帳!$C$57:$C$2056)=0,"",COUNTIF(車両台帳!$AQ$57:$AQ$2056,EB$3&amp;"-"&amp;314&amp;"A")+COUNTIF(車両台帳!$AQ$57:$AQ$2056,EB$3&amp;"-"&amp;324&amp;"A")+COUNTIF(車両台帳!$AQ$57:$AQ$2056,EB$3&amp;"-"&amp;315&amp;"A")+COUNTIF(車両台帳!$AQ$57:$AQ$2056,EB$3&amp;"-"&amp;325&amp;"A"))</f>
        <v/>
      </c>
      <c r="EC25" s="565" t="str">
        <f>IF(COUNTA(車両台帳!$C$57:$C$2056)=0,"",COUNTIF(車両台帳!$AQ$57:$AQ$2056,EC$3&amp;"-"&amp;314&amp;"A")+COUNTIF(車両台帳!$AQ$57:$AQ$2056,EC$3&amp;"-"&amp;324&amp;"A")+COUNTIF(車両台帳!$AQ$57:$AQ$2056,EC$3&amp;"-"&amp;315&amp;"A")+COUNTIF(車両台帳!$AQ$57:$AQ$2056,EC$3&amp;"-"&amp;325&amp;"A"))</f>
        <v/>
      </c>
      <c r="ED25" s="565" t="str">
        <f>IF(COUNTA(車両台帳!$C$57:$C$2056)=0,"",COUNTIF(車両台帳!$AQ$57:$AQ$2056,ED$3&amp;"-"&amp;314&amp;"A")+COUNTIF(車両台帳!$AQ$57:$AQ$2056,ED$3&amp;"-"&amp;324&amp;"A")+COUNTIF(車両台帳!$AQ$57:$AQ$2056,ED$3&amp;"-"&amp;315&amp;"A")+COUNTIF(車両台帳!$AQ$57:$AQ$2056,ED$3&amp;"-"&amp;325&amp;"A"))</f>
        <v/>
      </c>
      <c r="EE25" s="565" t="str">
        <f>IF(COUNTA(車両台帳!$C$57:$C$2056)=0,"",COUNTIF(車両台帳!$AQ$57:$AQ$2056,EE$3&amp;"-"&amp;314&amp;"A")+COUNTIF(車両台帳!$AQ$57:$AQ$2056,EE$3&amp;"-"&amp;324&amp;"A")+COUNTIF(車両台帳!$AQ$57:$AQ$2056,EE$3&amp;"-"&amp;315&amp;"A")+COUNTIF(車両台帳!$AQ$57:$AQ$2056,EE$3&amp;"-"&amp;325&amp;"A"))</f>
        <v/>
      </c>
      <c r="EF25" s="565" t="str">
        <f>IF(COUNTA(車両台帳!$C$57:$C$2056)=0,"",COUNTIF(車両台帳!$AQ$57:$AQ$2056,EF$3&amp;"-"&amp;314&amp;"A")+COUNTIF(車両台帳!$AQ$57:$AQ$2056,EF$3&amp;"-"&amp;324&amp;"A")+COUNTIF(車両台帳!$AQ$57:$AQ$2056,EF$3&amp;"-"&amp;315&amp;"A")+COUNTIF(車両台帳!$AQ$57:$AQ$2056,EF$3&amp;"-"&amp;325&amp;"A"))</f>
        <v/>
      </c>
      <c r="EG25" s="565" t="str">
        <f>IF(COUNTA(車両台帳!$C$57:$C$2056)=0,"",COUNTIF(車両台帳!$AQ$57:$AQ$2056,EG$3&amp;"-"&amp;314&amp;"A")+COUNTIF(車両台帳!$AQ$57:$AQ$2056,EG$3&amp;"-"&amp;324&amp;"A")+COUNTIF(車両台帳!$AQ$57:$AQ$2056,EG$3&amp;"-"&amp;315&amp;"A")+COUNTIF(車両台帳!$AQ$57:$AQ$2056,EG$3&amp;"-"&amp;325&amp;"A"))</f>
        <v/>
      </c>
      <c r="EH25" s="565" t="str">
        <f>IF(COUNTA(車両台帳!$C$57:$C$2056)=0,"",COUNTIF(車両台帳!$AQ$57:$AQ$2056,EH$3&amp;"-"&amp;314&amp;"A")+COUNTIF(車両台帳!$AQ$57:$AQ$2056,EH$3&amp;"-"&amp;324&amp;"A")+COUNTIF(車両台帳!$AQ$57:$AQ$2056,EH$3&amp;"-"&amp;315&amp;"A")+COUNTIF(車両台帳!$AQ$57:$AQ$2056,EH$3&amp;"-"&amp;325&amp;"A"))</f>
        <v/>
      </c>
      <c r="EI25" s="565" t="str">
        <f>IF(COUNTA(車両台帳!$C$57:$C$2056)=0,"",COUNTIF(車両台帳!$AQ$57:$AQ$2056,EI$3&amp;"-"&amp;314&amp;"A")+COUNTIF(車両台帳!$AQ$57:$AQ$2056,EI$3&amp;"-"&amp;324&amp;"A")+COUNTIF(車両台帳!$AQ$57:$AQ$2056,EI$3&amp;"-"&amp;315&amp;"A")+COUNTIF(車両台帳!$AQ$57:$AQ$2056,EI$3&amp;"-"&amp;325&amp;"A"))</f>
        <v/>
      </c>
      <c r="EJ25" s="565" t="str">
        <f>IF(COUNTA(車両台帳!$C$57:$C$2056)=0,"",COUNTIF(車両台帳!$AQ$57:$AQ$2056,EJ$3&amp;"-"&amp;314&amp;"A")+COUNTIF(車両台帳!$AQ$57:$AQ$2056,EJ$3&amp;"-"&amp;324&amp;"A")+COUNTIF(車両台帳!$AQ$57:$AQ$2056,EJ$3&amp;"-"&amp;315&amp;"A")+COUNTIF(車両台帳!$AQ$57:$AQ$2056,EJ$3&amp;"-"&amp;325&amp;"A"))</f>
        <v/>
      </c>
      <c r="EK25" s="565" t="str">
        <f>IF(COUNTA(車両台帳!$C$57:$C$2056)=0,"",COUNTIF(車両台帳!$AQ$57:$AQ$2056,EK$3&amp;"-"&amp;314&amp;"A")+COUNTIF(車両台帳!$AQ$57:$AQ$2056,EK$3&amp;"-"&amp;324&amp;"A")+COUNTIF(車両台帳!$AQ$57:$AQ$2056,EK$3&amp;"-"&amp;315&amp;"A")+COUNTIF(車両台帳!$AQ$57:$AQ$2056,EK$3&amp;"-"&amp;325&amp;"A"))</f>
        <v/>
      </c>
      <c r="EL25" s="565" t="str">
        <f>IF(COUNTA(車両台帳!$C$57:$C$2056)=0,"",COUNTIF(車両台帳!$AQ$57:$AQ$2056,EL$3&amp;"-"&amp;314&amp;"A")+COUNTIF(車両台帳!$AQ$57:$AQ$2056,EL$3&amp;"-"&amp;324&amp;"A")+COUNTIF(車両台帳!$AQ$57:$AQ$2056,EL$3&amp;"-"&amp;315&amp;"A")+COUNTIF(車両台帳!$AQ$57:$AQ$2056,EL$3&amp;"-"&amp;325&amp;"A"))</f>
        <v/>
      </c>
      <c r="EM25" s="565" t="str">
        <f>IF(COUNTA(車両台帳!$C$57:$C$2056)=0,"",COUNTIF(車両台帳!$AQ$57:$AQ$2056,EM$3&amp;"-"&amp;314&amp;"A")+COUNTIF(車両台帳!$AQ$57:$AQ$2056,EM$3&amp;"-"&amp;324&amp;"A")+COUNTIF(車両台帳!$AQ$57:$AQ$2056,EM$3&amp;"-"&amp;315&amp;"A")+COUNTIF(車両台帳!$AQ$57:$AQ$2056,EM$3&amp;"-"&amp;325&amp;"A"))</f>
        <v/>
      </c>
      <c r="EN25" s="565" t="str">
        <f>IF(COUNTA(車両台帳!$C$57:$C$2056)=0,"",COUNTIF(車両台帳!$AQ$57:$AQ$2056,EN$3&amp;"-"&amp;314&amp;"A")+COUNTIF(車両台帳!$AQ$57:$AQ$2056,EN$3&amp;"-"&amp;324&amp;"A")+COUNTIF(車両台帳!$AQ$57:$AQ$2056,EN$3&amp;"-"&amp;315&amp;"A")+COUNTIF(車両台帳!$AQ$57:$AQ$2056,EN$3&amp;"-"&amp;325&amp;"A"))</f>
        <v/>
      </c>
      <c r="EO25" s="565" t="str">
        <f>IF(COUNTA(車両台帳!$C$57:$C$2056)=0,"",COUNTIF(車両台帳!$AQ$57:$AQ$2056,EO$3&amp;"-"&amp;314&amp;"A")+COUNTIF(車両台帳!$AQ$57:$AQ$2056,EO$3&amp;"-"&amp;324&amp;"A")+COUNTIF(車両台帳!$AQ$57:$AQ$2056,EO$3&amp;"-"&amp;315&amp;"A")+COUNTIF(車両台帳!$AQ$57:$AQ$2056,EO$3&amp;"-"&amp;325&amp;"A"))</f>
        <v/>
      </c>
      <c r="EP25" s="565" t="str">
        <f>IF(COUNTA(車両台帳!$C$57:$C$2056)=0,"",COUNTIF(車両台帳!$AQ$57:$AQ$2056,EP$3&amp;"-"&amp;314&amp;"A")+COUNTIF(車両台帳!$AQ$57:$AQ$2056,EP$3&amp;"-"&amp;324&amp;"A")+COUNTIF(車両台帳!$AQ$57:$AQ$2056,EP$3&amp;"-"&amp;315&amp;"A")+COUNTIF(車両台帳!$AQ$57:$AQ$2056,EP$3&amp;"-"&amp;325&amp;"A"))</f>
        <v/>
      </c>
      <c r="EQ25" s="565" t="str">
        <f>IF(COUNTA(車両台帳!$C$57:$C$2056)=0,"",COUNTIF(車両台帳!$AQ$57:$AQ$2056,EQ$3&amp;"-"&amp;314&amp;"A")+COUNTIF(車両台帳!$AQ$57:$AQ$2056,EQ$3&amp;"-"&amp;324&amp;"A")+COUNTIF(車両台帳!$AQ$57:$AQ$2056,EQ$3&amp;"-"&amp;315&amp;"A")+COUNTIF(車両台帳!$AQ$57:$AQ$2056,EQ$3&amp;"-"&amp;325&amp;"A"))</f>
        <v/>
      </c>
      <c r="ER25" s="565" t="str">
        <f>IF(COUNTA(車両台帳!$C$57:$C$2056)=0,"",COUNTIF(車両台帳!$AQ$57:$AQ$2056,ER$3&amp;"-"&amp;314&amp;"A")+COUNTIF(車両台帳!$AQ$57:$AQ$2056,ER$3&amp;"-"&amp;324&amp;"A")+COUNTIF(車両台帳!$AQ$57:$AQ$2056,ER$3&amp;"-"&amp;315&amp;"A")+COUNTIF(車両台帳!$AQ$57:$AQ$2056,ER$3&amp;"-"&amp;325&amp;"A"))</f>
        <v/>
      </c>
      <c r="ES25" s="565" t="str">
        <f>IF(COUNTA(車両台帳!$C$57:$C$2056)=0,"",COUNTIF(車両台帳!$AQ$57:$AQ$2056,ES$3&amp;"-"&amp;314&amp;"A")+COUNTIF(車両台帳!$AQ$57:$AQ$2056,ES$3&amp;"-"&amp;324&amp;"A")+COUNTIF(車両台帳!$AQ$57:$AQ$2056,ES$3&amp;"-"&amp;315&amp;"A")+COUNTIF(車両台帳!$AQ$57:$AQ$2056,ES$3&amp;"-"&amp;325&amp;"A"))</f>
        <v/>
      </c>
      <c r="ET25" s="565" t="str">
        <f>IF(COUNTA(車両台帳!$C$57:$C$2056)=0,"",COUNTIF(車両台帳!$AQ$57:$AQ$2056,ET$3&amp;"-"&amp;314&amp;"A")+COUNTIF(車両台帳!$AQ$57:$AQ$2056,ET$3&amp;"-"&amp;324&amp;"A")+COUNTIF(車両台帳!$AQ$57:$AQ$2056,ET$3&amp;"-"&amp;315&amp;"A")+COUNTIF(車両台帳!$AQ$57:$AQ$2056,ET$3&amp;"-"&amp;325&amp;"A"))</f>
        <v/>
      </c>
      <c r="EU25" s="565" t="str">
        <f>IF(COUNTA(車両台帳!$C$57:$C$2056)=0,"",COUNTIF(車両台帳!$AQ$57:$AQ$2056,EU$3&amp;"-"&amp;314&amp;"A")+COUNTIF(車両台帳!$AQ$57:$AQ$2056,EU$3&amp;"-"&amp;324&amp;"A")+COUNTIF(車両台帳!$AQ$57:$AQ$2056,EU$3&amp;"-"&amp;315&amp;"A")+COUNTIF(車両台帳!$AQ$57:$AQ$2056,EU$3&amp;"-"&amp;325&amp;"A"))</f>
        <v/>
      </c>
      <c r="EV25" s="565" t="str">
        <f>IF(COUNTA(車両台帳!$C$57:$C$2056)=0,"",COUNTIF(車両台帳!$AQ$57:$AQ$2056,EV$3&amp;"-"&amp;314&amp;"A")+COUNTIF(車両台帳!$AQ$57:$AQ$2056,EV$3&amp;"-"&amp;324&amp;"A")+COUNTIF(車両台帳!$AQ$57:$AQ$2056,EV$3&amp;"-"&amp;315&amp;"A")+COUNTIF(車両台帳!$AQ$57:$AQ$2056,EV$3&amp;"-"&amp;325&amp;"A"))</f>
        <v/>
      </c>
      <c r="EW25" s="565" t="str">
        <f>IF(COUNTA(車両台帳!$C$57:$C$2056)=0,"",COUNTIF(車両台帳!$AQ$57:$AQ$2056,EW$3&amp;"-"&amp;314&amp;"A")+COUNTIF(車両台帳!$AQ$57:$AQ$2056,EW$3&amp;"-"&amp;324&amp;"A")+COUNTIF(車両台帳!$AQ$57:$AQ$2056,EW$3&amp;"-"&amp;315&amp;"A")+COUNTIF(車両台帳!$AQ$57:$AQ$2056,EW$3&amp;"-"&amp;325&amp;"A"))</f>
        <v/>
      </c>
      <c r="EX25" s="565" t="str">
        <f>IF(COUNTA(車両台帳!$C$57:$C$2056)=0,"",COUNTIF(車両台帳!$AQ$57:$AQ$2056,EX$3&amp;"-"&amp;314&amp;"A")+COUNTIF(車両台帳!$AQ$57:$AQ$2056,EX$3&amp;"-"&amp;324&amp;"A")+COUNTIF(車両台帳!$AQ$57:$AQ$2056,EX$3&amp;"-"&amp;315&amp;"A")+COUNTIF(車両台帳!$AQ$57:$AQ$2056,EX$3&amp;"-"&amp;325&amp;"A"))</f>
        <v/>
      </c>
      <c r="EY25" s="565" t="str">
        <f>IF(COUNTA(車両台帳!$C$57:$C$2056)=0,"",COUNTIF(車両台帳!$AQ$57:$AQ$2056,EY$3&amp;"-"&amp;314&amp;"A")+COUNTIF(車両台帳!$AQ$57:$AQ$2056,EY$3&amp;"-"&amp;324&amp;"A")+COUNTIF(車両台帳!$AQ$57:$AQ$2056,EY$3&amp;"-"&amp;315&amp;"A")+COUNTIF(車両台帳!$AQ$57:$AQ$2056,EY$3&amp;"-"&amp;325&amp;"A"))</f>
        <v/>
      </c>
      <c r="EZ25" s="565" t="str">
        <f>IF(COUNTA(車両台帳!$C$57:$C$2056)=0,"",COUNTIF(車両台帳!$AQ$57:$AQ$2056,EZ$3&amp;"-"&amp;314&amp;"A")+COUNTIF(車両台帳!$AQ$57:$AQ$2056,EZ$3&amp;"-"&amp;324&amp;"A")+COUNTIF(車両台帳!$AQ$57:$AQ$2056,EZ$3&amp;"-"&amp;315&amp;"A")+COUNTIF(車両台帳!$AQ$57:$AQ$2056,EZ$3&amp;"-"&amp;325&amp;"A"))</f>
        <v/>
      </c>
      <c r="FA25" s="565" t="str">
        <f>IF(COUNTA(車両台帳!$C$57:$C$2056)=0,"",COUNTIF(車両台帳!$AQ$57:$AQ$2056,FA$3&amp;"-"&amp;314&amp;"A")+COUNTIF(車両台帳!$AQ$57:$AQ$2056,FA$3&amp;"-"&amp;324&amp;"A")+COUNTIF(車両台帳!$AQ$57:$AQ$2056,FA$3&amp;"-"&amp;315&amp;"A")+COUNTIF(車両台帳!$AQ$57:$AQ$2056,FA$3&amp;"-"&amp;325&amp;"A"))</f>
        <v/>
      </c>
      <c r="FB25" s="565" t="str">
        <f>IF(COUNTA(車両台帳!$C$57:$C$2056)=0,"",COUNTIF(車両台帳!$AQ$57:$AQ$2056,FB$3&amp;"-"&amp;314&amp;"A")+COUNTIF(車両台帳!$AQ$57:$AQ$2056,FB$3&amp;"-"&amp;324&amp;"A")+COUNTIF(車両台帳!$AQ$57:$AQ$2056,FB$3&amp;"-"&amp;315&amp;"A")+COUNTIF(車両台帳!$AQ$57:$AQ$2056,FB$3&amp;"-"&amp;325&amp;"A"))</f>
        <v/>
      </c>
      <c r="FC25" s="565" t="str">
        <f>IF(COUNTA(車両台帳!$C$57:$C$2056)=0,"",COUNTIF(車両台帳!$AQ$57:$AQ$2056,FC$3&amp;"-"&amp;314&amp;"A")+COUNTIF(車両台帳!$AQ$57:$AQ$2056,FC$3&amp;"-"&amp;324&amp;"A")+COUNTIF(車両台帳!$AQ$57:$AQ$2056,FC$3&amp;"-"&amp;315&amp;"A")+COUNTIF(車両台帳!$AQ$57:$AQ$2056,FC$3&amp;"-"&amp;325&amp;"A"))</f>
        <v/>
      </c>
      <c r="FD25" s="565" t="str">
        <f>IF(COUNTA(車両台帳!$C$57:$C$2056)=0,"",COUNTIF(車両台帳!$AQ$57:$AQ$2056,FD$3&amp;"-"&amp;314&amp;"A")+COUNTIF(車両台帳!$AQ$57:$AQ$2056,FD$3&amp;"-"&amp;324&amp;"A")+COUNTIF(車両台帳!$AQ$57:$AQ$2056,FD$3&amp;"-"&amp;315&amp;"A")+COUNTIF(車両台帳!$AQ$57:$AQ$2056,FD$3&amp;"-"&amp;325&amp;"A"))</f>
        <v/>
      </c>
      <c r="FE25" s="565" t="str">
        <f>IF(COUNTA(車両台帳!$C$57:$C$2056)=0,"",COUNTIF(車両台帳!$AQ$57:$AQ$2056,FE$3&amp;"-"&amp;314&amp;"A")+COUNTIF(車両台帳!$AQ$57:$AQ$2056,FE$3&amp;"-"&amp;324&amp;"A")+COUNTIF(車両台帳!$AQ$57:$AQ$2056,FE$3&amp;"-"&amp;315&amp;"A")+COUNTIF(車両台帳!$AQ$57:$AQ$2056,FE$3&amp;"-"&amp;325&amp;"A"))</f>
        <v/>
      </c>
      <c r="FF25" s="565" t="str">
        <f>IF(COUNTA(車両台帳!$C$57:$C$2056)=0,"",COUNTIF(車両台帳!$AQ$57:$AQ$2056,FF$3&amp;"-"&amp;314&amp;"A")+COUNTIF(車両台帳!$AQ$57:$AQ$2056,FF$3&amp;"-"&amp;324&amp;"A")+COUNTIF(車両台帳!$AQ$57:$AQ$2056,FF$3&amp;"-"&amp;315&amp;"A")+COUNTIF(車両台帳!$AQ$57:$AQ$2056,FF$3&amp;"-"&amp;325&amp;"A"))</f>
        <v/>
      </c>
      <c r="FG25" s="565" t="str">
        <f>IF(COUNTA(車両台帳!$C$57:$C$2056)=0,"",COUNTIF(車両台帳!$AQ$57:$AQ$2056,FG$3&amp;"-"&amp;314&amp;"A")+COUNTIF(車両台帳!$AQ$57:$AQ$2056,FG$3&amp;"-"&amp;324&amp;"A")+COUNTIF(車両台帳!$AQ$57:$AQ$2056,FG$3&amp;"-"&amp;315&amp;"A")+COUNTIF(車両台帳!$AQ$57:$AQ$2056,FG$3&amp;"-"&amp;325&amp;"A"))</f>
        <v/>
      </c>
      <c r="FH25" s="565" t="str">
        <f>IF(COUNTA(車両台帳!$C$57:$C$2056)=0,"",COUNTIF(車両台帳!$AQ$57:$AQ$2056,FH$3&amp;"-"&amp;314&amp;"A")+COUNTIF(車両台帳!$AQ$57:$AQ$2056,FH$3&amp;"-"&amp;324&amp;"A")+COUNTIF(車両台帳!$AQ$57:$AQ$2056,FH$3&amp;"-"&amp;315&amp;"A")+COUNTIF(車両台帳!$AQ$57:$AQ$2056,FH$3&amp;"-"&amp;325&amp;"A"))</f>
        <v/>
      </c>
      <c r="FI25" s="565" t="str">
        <f>IF(COUNTA(車両台帳!$C$57:$C$2056)=0,"",COUNTIF(車両台帳!$AQ$57:$AQ$2056,FI$3&amp;"-"&amp;314&amp;"A")+COUNTIF(車両台帳!$AQ$57:$AQ$2056,FI$3&amp;"-"&amp;324&amp;"A")+COUNTIF(車両台帳!$AQ$57:$AQ$2056,FI$3&amp;"-"&amp;315&amp;"A")+COUNTIF(車両台帳!$AQ$57:$AQ$2056,FI$3&amp;"-"&amp;325&amp;"A"))</f>
        <v/>
      </c>
      <c r="FJ25" s="565" t="str">
        <f>IF(COUNTA(車両台帳!$C$57:$C$2056)=0,"",COUNTIF(車両台帳!$AQ$57:$AQ$2056,FJ$3&amp;"-"&amp;314&amp;"A")+COUNTIF(車両台帳!$AQ$57:$AQ$2056,FJ$3&amp;"-"&amp;324&amp;"A")+COUNTIF(車両台帳!$AQ$57:$AQ$2056,FJ$3&amp;"-"&amp;315&amp;"A")+COUNTIF(車両台帳!$AQ$57:$AQ$2056,FJ$3&amp;"-"&amp;325&amp;"A"))</f>
        <v/>
      </c>
      <c r="FK25" s="565" t="str">
        <f>IF(COUNTA(車両台帳!$C$57:$C$2056)=0,"",COUNTIF(車両台帳!$AQ$57:$AQ$2056,FK$3&amp;"-"&amp;314&amp;"A")+COUNTIF(車両台帳!$AQ$57:$AQ$2056,FK$3&amp;"-"&amp;324&amp;"A")+COUNTIF(車両台帳!$AQ$57:$AQ$2056,FK$3&amp;"-"&amp;315&amp;"A")+COUNTIF(車両台帳!$AQ$57:$AQ$2056,FK$3&amp;"-"&amp;325&amp;"A"))</f>
        <v/>
      </c>
      <c r="FL25" s="565" t="str">
        <f>IF(COUNTA(車両台帳!$C$57:$C$2056)=0,"",COUNTIF(車両台帳!$AQ$57:$AQ$2056,FL$3&amp;"-"&amp;314&amp;"A")+COUNTIF(車両台帳!$AQ$57:$AQ$2056,FL$3&amp;"-"&amp;324&amp;"A")+COUNTIF(車両台帳!$AQ$57:$AQ$2056,FL$3&amp;"-"&amp;315&amp;"A")+COUNTIF(車両台帳!$AQ$57:$AQ$2056,FL$3&amp;"-"&amp;325&amp;"A"))</f>
        <v/>
      </c>
      <c r="FM25" s="565" t="str">
        <f>IF(COUNTA(車両台帳!$C$57:$C$2056)=0,"",COUNTIF(車両台帳!$AQ$57:$AQ$2056,FM$3&amp;"-"&amp;314&amp;"A")+COUNTIF(車両台帳!$AQ$57:$AQ$2056,FM$3&amp;"-"&amp;324&amp;"A")+COUNTIF(車両台帳!$AQ$57:$AQ$2056,FM$3&amp;"-"&amp;315&amp;"A")+COUNTIF(車両台帳!$AQ$57:$AQ$2056,FM$3&amp;"-"&amp;325&amp;"A"))</f>
        <v/>
      </c>
      <c r="FN25" s="565" t="str">
        <f>IF(COUNTA(車両台帳!$C$57:$C$2056)=0,"",COUNTIF(車両台帳!$AQ$57:$AQ$2056,FN$3&amp;"-"&amp;314&amp;"A")+COUNTIF(車両台帳!$AQ$57:$AQ$2056,FN$3&amp;"-"&amp;324&amp;"A")+COUNTIF(車両台帳!$AQ$57:$AQ$2056,FN$3&amp;"-"&amp;315&amp;"A")+COUNTIF(車両台帳!$AQ$57:$AQ$2056,FN$3&amp;"-"&amp;325&amp;"A"))</f>
        <v/>
      </c>
      <c r="FO25" s="565" t="str">
        <f>IF(COUNTA(車両台帳!$C$57:$C$2056)=0,"",COUNTIF(車両台帳!$AQ$57:$AQ$2056,FO$3&amp;"-"&amp;314&amp;"A")+COUNTIF(車両台帳!$AQ$57:$AQ$2056,FO$3&amp;"-"&amp;324&amp;"A")+COUNTIF(車両台帳!$AQ$57:$AQ$2056,FO$3&amp;"-"&amp;315&amp;"A")+COUNTIF(車両台帳!$AQ$57:$AQ$2056,FO$3&amp;"-"&amp;325&amp;"A"))</f>
        <v/>
      </c>
      <c r="FP25" s="565" t="str">
        <f>IF(COUNTA(車両台帳!$C$57:$C$2056)=0,"",COUNTIF(車両台帳!$AQ$57:$AQ$2056,FP$3&amp;"-"&amp;314&amp;"A")+COUNTIF(車両台帳!$AQ$57:$AQ$2056,FP$3&amp;"-"&amp;324&amp;"A")+COUNTIF(車両台帳!$AQ$57:$AQ$2056,FP$3&amp;"-"&amp;315&amp;"A")+COUNTIF(車両台帳!$AQ$57:$AQ$2056,FP$3&amp;"-"&amp;325&amp;"A"))</f>
        <v/>
      </c>
      <c r="FQ25" s="565" t="str">
        <f>IF(COUNTA(車両台帳!$C$57:$C$2056)=0,"",COUNTIF(車両台帳!$AQ$57:$AQ$2056,FQ$3&amp;"-"&amp;314&amp;"A")+COUNTIF(車両台帳!$AQ$57:$AQ$2056,FQ$3&amp;"-"&amp;324&amp;"A")+COUNTIF(車両台帳!$AQ$57:$AQ$2056,FQ$3&amp;"-"&amp;315&amp;"A")+COUNTIF(車両台帳!$AQ$57:$AQ$2056,FQ$3&amp;"-"&amp;325&amp;"A"))</f>
        <v/>
      </c>
      <c r="FR25" s="565" t="str">
        <f>IF(COUNTA(車両台帳!$C$57:$C$2056)=0,"",COUNTIF(車両台帳!$AQ$57:$AQ$2056,FR$3&amp;"-"&amp;314&amp;"A")+COUNTIF(車両台帳!$AQ$57:$AQ$2056,FR$3&amp;"-"&amp;324&amp;"A")+COUNTIF(車両台帳!$AQ$57:$AQ$2056,FR$3&amp;"-"&amp;315&amp;"A")+COUNTIF(車両台帳!$AQ$57:$AQ$2056,FR$3&amp;"-"&amp;325&amp;"A"))</f>
        <v/>
      </c>
      <c r="FS25" s="565" t="str">
        <f>IF(COUNTA(車両台帳!$C$57:$C$2056)=0,"",COUNTIF(車両台帳!$AQ$57:$AQ$2056,FS$3&amp;"-"&amp;314&amp;"A")+COUNTIF(車両台帳!$AQ$57:$AQ$2056,FS$3&amp;"-"&amp;324&amp;"A")+COUNTIF(車両台帳!$AQ$57:$AQ$2056,FS$3&amp;"-"&amp;315&amp;"A")+COUNTIF(車両台帳!$AQ$57:$AQ$2056,FS$3&amp;"-"&amp;325&amp;"A"))</f>
        <v/>
      </c>
      <c r="FT25" s="565" t="str">
        <f>IF(COUNTA(車両台帳!$C$57:$C$2056)=0,"",COUNTIF(車両台帳!$AQ$57:$AQ$2056,FT$3&amp;"-"&amp;314&amp;"A")+COUNTIF(車両台帳!$AQ$57:$AQ$2056,FT$3&amp;"-"&amp;324&amp;"A")+COUNTIF(車両台帳!$AQ$57:$AQ$2056,FT$3&amp;"-"&amp;315&amp;"A")+COUNTIF(車両台帳!$AQ$57:$AQ$2056,FT$3&amp;"-"&amp;325&amp;"A"))</f>
        <v/>
      </c>
      <c r="FU25" s="565" t="str">
        <f>IF(COUNTA(車両台帳!$C$57:$C$2056)=0,"",COUNTIF(車両台帳!$AQ$57:$AQ$2056,FU$3&amp;"-"&amp;314&amp;"A")+COUNTIF(車両台帳!$AQ$57:$AQ$2056,FU$3&amp;"-"&amp;324&amp;"A")+COUNTIF(車両台帳!$AQ$57:$AQ$2056,FU$3&amp;"-"&amp;315&amp;"A")+COUNTIF(車両台帳!$AQ$57:$AQ$2056,FU$3&amp;"-"&amp;325&amp;"A"))</f>
        <v/>
      </c>
      <c r="FV25" s="565" t="str">
        <f>IF(COUNTA(車両台帳!$C$57:$C$2056)=0,"",COUNTIF(車両台帳!$AQ$57:$AQ$2056,FV$3&amp;"-"&amp;314&amp;"A")+COUNTIF(車両台帳!$AQ$57:$AQ$2056,FV$3&amp;"-"&amp;324&amp;"A")+COUNTIF(車両台帳!$AQ$57:$AQ$2056,FV$3&amp;"-"&amp;315&amp;"A")+COUNTIF(車両台帳!$AQ$57:$AQ$2056,FV$3&amp;"-"&amp;325&amp;"A"))</f>
        <v/>
      </c>
      <c r="FW25" s="565" t="str">
        <f>IF(COUNTA(車両台帳!$C$57:$C$2056)=0,"",COUNTIF(車両台帳!$AQ$57:$AQ$2056,FW$3&amp;"-"&amp;314&amp;"A")+COUNTIF(車両台帳!$AQ$57:$AQ$2056,FW$3&amp;"-"&amp;324&amp;"A")+COUNTIF(車両台帳!$AQ$57:$AQ$2056,FW$3&amp;"-"&amp;315&amp;"A")+COUNTIF(車両台帳!$AQ$57:$AQ$2056,FW$3&amp;"-"&amp;325&amp;"A"))</f>
        <v/>
      </c>
      <c r="FX25" s="565" t="str">
        <f>IF(COUNTA(車両台帳!$C$57:$C$2056)=0,"",COUNTIF(車両台帳!$AQ$57:$AQ$2056,FX$3&amp;"-"&amp;314&amp;"A")+COUNTIF(車両台帳!$AQ$57:$AQ$2056,FX$3&amp;"-"&amp;324&amp;"A")+COUNTIF(車両台帳!$AQ$57:$AQ$2056,FX$3&amp;"-"&amp;315&amp;"A")+COUNTIF(車両台帳!$AQ$57:$AQ$2056,FX$3&amp;"-"&amp;325&amp;"A"))</f>
        <v/>
      </c>
      <c r="FY25" s="565" t="str">
        <f>IF(COUNTA(車両台帳!$C$57:$C$2056)=0,"",COUNTIF(車両台帳!$AQ$57:$AQ$2056,FY$3&amp;"-"&amp;314&amp;"A")+COUNTIF(車両台帳!$AQ$57:$AQ$2056,FY$3&amp;"-"&amp;324&amp;"A")+COUNTIF(車両台帳!$AQ$57:$AQ$2056,FY$3&amp;"-"&amp;315&amp;"A")+COUNTIF(車両台帳!$AQ$57:$AQ$2056,FY$3&amp;"-"&amp;325&amp;"A"))</f>
        <v/>
      </c>
      <c r="FZ25" s="565" t="str">
        <f>IF(COUNTA(車両台帳!$C$57:$C$2056)=0,"",COUNTIF(車両台帳!$AQ$57:$AQ$2056,FZ$3&amp;"-"&amp;314&amp;"A")+COUNTIF(車両台帳!$AQ$57:$AQ$2056,FZ$3&amp;"-"&amp;324&amp;"A")+COUNTIF(車両台帳!$AQ$57:$AQ$2056,FZ$3&amp;"-"&amp;315&amp;"A")+COUNTIF(車両台帳!$AQ$57:$AQ$2056,FZ$3&amp;"-"&amp;325&amp;"A"))</f>
        <v/>
      </c>
      <c r="GA25" s="565" t="str">
        <f>IF(COUNTA(車両台帳!$C$57:$C$2056)=0,"",COUNTIF(車両台帳!$AQ$57:$AQ$2056,GA$3&amp;"-"&amp;314&amp;"A")+COUNTIF(車両台帳!$AQ$57:$AQ$2056,GA$3&amp;"-"&amp;324&amp;"A")+COUNTIF(車両台帳!$AQ$57:$AQ$2056,GA$3&amp;"-"&amp;315&amp;"A")+COUNTIF(車両台帳!$AQ$57:$AQ$2056,GA$3&amp;"-"&amp;325&amp;"A"))</f>
        <v/>
      </c>
      <c r="GB25" s="565" t="str">
        <f>IF(COUNTA(車両台帳!$C$57:$C$2056)=0,"",COUNTIF(車両台帳!$AQ$57:$AQ$2056,GB$3&amp;"-"&amp;314&amp;"A")+COUNTIF(車両台帳!$AQ$57:$AQ$2056,GB$3&amp;"-"&amp;324&amp;"A")+COUNTIF(車両台帳!$AQ$57:$AQ$2056,GB$3&amp;"-"&amp;315&amp;"A")+COUNTIF(車両台帳!$AQ$57:$AQ$2056,GB$3&amp;"-"&amp;325&amp;"A"))</f>
        <v/>
      </c>
      <c r="GC25" s="565" t="str">
        <f>IF(COUNTA(車両台帳!$C$57:$C$2056)=0,"",COUNTIF(車両台帳!$AQ$57:$AQ$2056,GC$3&amp;"-"&amp;314&amp;"A")+COUNTIF(車両台帳!$AQ$57:$AQ$2056,GC$3&amp;"-"&amp;324&amp;"A")+COUNTIF(車両台帳!$AQ$57:$AQ$2056,GC$3&amp;"-"&amp;315&amp;"A")+COUNTIF(車両台帳!$AQ$57:$AQ$2056,GC$3&amp;"-"&amp;325&amp;"A"))</f>
        <v/>
      </c>
      <c r="GD25" s="565" t="str">
        <f>IF(COUNTA(車両台帳!$C$57:$C$2056)=0,"",COUNTIF(車両台帳!$AQ$57:$AQ$2056,GD$3&amp;"-"&amp;314&amp;"A")+COUNTIF(車両台帳!$AQ$57:$AQ$2056,GD$3&amp;"-"&amp;324&amp;"A")+COUNTIF(車両台帳!$AQ$57:$AQ$2056,GD$3&amp;"-"&amp;315&amp;"A")+COUNTIF(車両台帳!$AQ$57:$AQ$2056,GD$3&amp;"-"&amp;325&amp;"A"))</f>
        <v/>
      </c>
      <c r="GE25" s="565" t="str">
        <f>IF(COUNTA(車両台帳!$C$57:$C$2056)=0,"",COUNTIF(車両台帳!$AQ$57:$AQ$2056,GE$3&amp;"-"&amp;314&amp;"A")+COUNTIF(車両台帳!$AQ$57:$AQ$2056,GE$3&amp;"-"&amp;324&amp;"A")+COUNTIF(車両台帳!$AQ$57:$AQ$2056,GE$3&amp;"-"&amp;315&amp;"A")+COUNTIF(車両台帳!$AQ$57:$AQ$2056,GE$3&amp;"-"&amp;325&amp;"A"))</f>
        <v/>
      </c>
      <c r="GF25" s="565" t="str">
        <f>IF(COUNTA(車両台帳!$C$57:$C$2056)=0,"",COUNTIF(車両台帳!$AQ$57:$AQ$2056,GF$3&amp;"-"&amp;314&amp;"A")+COUNTIF(車両台帳!$AQ$57:$AQ$2056,GF$3&amp;"-"&amp;324&amp;"A")+COUNTIF(車両台帳!$AQ$57:$AQ$2056,GF$3&amp;"-"&amp;315&amp;"A")+COUNTIF(車両台帳!$AQ$57:$AQ$2056,GF$3&amp;"-"&amp;325&amp;"A"))</f>
        <v/>
      </c>
      <c r="GG25" s="565" t="str">
        <f>IF(COUNTA(車両台帳!$C$57:$C$2056)=0,"",COUNTIF(車両台帳!$AQ$57:$AQ$2056,GG$3&amp;"-"&amp;314&amp;"A")+COUNTIF(車両台帳!$AQ$57:$AQ$2056,GG$3&amp;"-"&amp;324&amp;"A")+COUNTIF(車両台帳!$AQ$57:$AQ$2056,GG$3&amp;"-"&amp;315&amp;"A")+COUNTIF(車両台帳!$AQ$57:$AQ$2056,GG$3&amp;"-"&amp;325&amp;"A"))</f>
        <v/>
      </c>
      <c r="GH25" s="565" t="str">
        <f>IF(COUNTA(車両台帳!$C$57:$C$2056)=0,"",COUNTIF(車両台帳!$AQ$57:$AQ$2056,GH$3&amp;"-"&amp;314&amp;"A")+COUNTIF(車両台帳!$AQ$57:$AQ$2056,GH$3&amp;"-"&amp;324&amp;"A")+COUNTIF(車両台帳!$AQ$57:$AQ$2056,GH$3&amp;"-"&amp;315&amp;"A")+COUNTIF(車両台帳!$AQ$57:$AQ$2056,GH$3&amp;"-"&amp;325&amp;"A"))</f>
        <v/>
      </c>
      <c r="GI25" s="565" t="str">
        <f>IF(COUNTA(車両台帳!$C$57:$C$2056)=0,"",COUNTIF(車両台帳!$AQ$57:$AQ$2056,GI$3&amp;"-"&amp;314&amp;"A")+COUNTIF(車両台帳!$AQ$57:$AQ$2056,GI$3&amp;"-"&amp;324&amp;"A")+COUNTIF(車両台帳!$AQ$57:$AQ$2056,GI$3&amp;"-"&amp;315&amp;"A")+COUNTIF(車両台帳!$AQ$57:$AQ$2056,GI$3&amp;"-"&amp;325&amp;"A"))</f>
        <v/>
      </c>
      <c r="GJ25" s="565" t="str">
        <f>IF(COUNTA(車両台帳!$C$57:$C$2056)=0,"",COUNTIF(車両台帳!$AQ$57:$AQ$2056,GJ$3&amp;"-"&amp;314&amp;"A")+COUNTIF(車両台帳!$AQ$57:$AQ$2056,GJ$3&amp;"-"&amp;324&amp;"A")+COUNTIF(車両台帳!$AQ$57:$AQ$2056,GJ$3&amp;"-"&amp;315&amp;"A")+COUNTIF(車両台帳!$AQ$57:$AQ$2056,GJ$3&amp;"-"&amp;325&amp;"A"))</f>
        <v/>
      </c>
      <c r="GK25" s="565" t="str">
        <f>IF(COUNTA(車両台帳!$C$57:$C$2056)=0,"",COUNTIF(車両台帳!$AQ$57:$AQ$2056,GK$3&amp;"-"&amp;314&amp;"A")+COUNTIF(車両台帳!$AQ$57:$AQ$2056,GK$3&amp;"-"&amp;324&amp;"A")+COUNTIF(車両台帳!$AQ$57:$AQ$2056,GK$3&amp;"-"&amp;315&amp;"A")+COUNTIF(車両台帳!$AQ$57:$AQ$2056,GK$3&amp;"-"&amp;325&amp;"A"))</f>
        <v/>
      </c>
      <c r="GL25" s="565" t="str">
        <f>IF(COUNTA(車両台帳!$C$57:$C$2056)=0,"",COUNTIF(車両台帳!$AQ$57:$AQ$2056,GL$3&amp;"-"&amp;314&amp;"A")+COUNTIF(車両台帳!$AQ$57:$AQ$2056,GL$3&amp;"-"&amp;324&amp;"A")+COUNTIF(車両台帳!$AQ$57:$AQ$2056,GL$3&amp;"-"&amp;315&amp;"A")+COUNTIF(車両台帳!$AQ$57:$AQ$2056,GL$3&amp;"-"&amp;325&amp;"A"))</f>
        <v/>
      </c>
      <c r="GM25" s="565" t="str">
        <f>IF(COUNTA(車両台帳!$C$57:$C$2056)=0,"",COUNTIF(車両台帳!$AQ$57:$AQ$2056,GM$3&amp;"-"&amp;314&amp;"A")+COUNTIF(車両台帳!$AQ$57:$AQ$2056,GM$3&amp;"-"&amp;324&amp;"A")+COUNTIF(車両台帳!$AQ$57:$AQ$2056,GM$3&amp;"-"&amp;315&amp;"A")+COUNTIF(車両台帳!$AQ$57:$AQ$2056,GM$3&amp;"-"&amp;325&amp;"A"))</f>
        <v/>
      </c>
      <c r="GN25" s="565" t="str">
        <f>IF(COUNTA(車両台帳!$C$57:$C$2056)=0,"",COUNTIF(車両台帳!$AQ$57:$AQ$2056,GN$3&amp;"-"&amp;314&amp;"A")+COUNTIF(車両台帳!$AQ$57:$AQ$2056,GN$3&amp;"-"&amp;324&amp;"A")+COUNTIF(車両台帳!$AQ$57:$AQ$2056,GN$3&amp;"-"&amp;315&amp;"A")+COUNTIF(車両台帳!$AQ$57:$AQ$2056,GN$3&amp;"-"&amp;325&amp;"A"))</f>
        <v/>
      </c>
      <c r="GO25" s="565" t="str">
        <f>IF(COUNTA(車両台帳!$C$57:$C$2056)=0,"",COUNTIF(車両台帳!$AQ$57:$AQ$2056,GO$3&amp;"-"&amp;314&amp;"A")+COUNTIF(車両台帳!$AQ$57:$AQ$2056,GO$3&amp;"-"&amp;324&amp;"A")+COUNTIF(車両台帳!$AQ$57:$AQ$2056,GO$3&amp;"-"&amp;315&amp;"A")+COUNTIF(車両台帳!$AQ$57:$AQ$2056,GO$3&amp;"-"&amp;325&amp;"A"))</f>
        <v/>
      </c>
      <c r="GP25" s="565" t="str">
        <f>IF(COUNTA(車両台帳!$C$57:$C$2056)=0,"",COUNTIF(車両台帳!$AQ$57:$AQ$2056,GP$3&amp;"-"&amp;314&amp;"A")+COUNTIF(車両台帳!$AQ$57:$AQ$2056,GP$3&amp;"-"&amp;324&amp;"A")+COUNTIF(車両台帳!$AQ$57:$AQ$2056,GP$3&amp;"-"&amp;315&amp;"A")+COUNTIF(車両台帳!$AQ$57:$AQ$2056,GP$3&amp;"-"&amp;325&amp;"A"))</f>
        <v/>
      </c>
      <c r="GQ25" s="565" t="str">
        <f>IF(COUNTA(車両台帳!$C$57:$C$2056)=0,"",COUNTIF(車両台帳!$AQ$57:$AQ$2056,GQ$3&amp;"-"&amp;314&amp;"A")+COUNTIF(車両台帳!$AQ$57:$AQ$2056,GQ$3&amp;"-"&amp;324&amp;"A")+COUNTIF(車両台帳!$AQ$57:$AQ$2056,GQ$3&amp;"-"&amp;315&amp;"A")+COUNTIF(車両台帳!$AQ$57:$AQ$2056,GQ$3&amp;"-"&amp;325&amp;"A"))</f>
        <v/>
      </c>
      <c r="GR25" s="565" t="str">
        <f>IF(COUNTA(車両台帳!$C$57:$C$2056)=0,"",COUNTIF(車両台帳!$AQ$57:$AQ$2056,GR$3&amp;"-"&amp;314&amp;"A")+COUNTIF(車両台帳!$AQ$57:$AQ$2056,GR$3&amp;"-"&amp;324&amp;"A")+COUNTIF(車両台帳!$AQ$57:$AQ$2056,GR$3&amp;"-"&amp;315&amp;"A")+COUNTIF(車両台帳!$AQ$57:$AQ$2056,GR$3&amp;"-"&amp;325&amp;"A"))</f>
        <v/>
      </c>
      <c r="GS25" s="565" t="str">
        <f>IF(COUNTA(車両台帳!$C$57:$C$2056)=0,"",COUNTIF(車両台帳!$AQ$57:$AQ$2056,GS$3&amp;"-"&amp;314&amp;"A")+COUNTIF(車両台帳!$AQ$57:$AQ$2056,GS$3&amp;"-"&amp;324&amp;"A")+COUNTIF(車両台帳!$AQ$57:$AQ$2056,GS$3&amp;"-"&amp;315&amp;"A")+COUNTIF(車両台帳!$AQ$57:$AQ$2056,GS$3&amp;"-"&amp;325&amp;"A"))</f>
        <v/>
      </c>
      <c r="GT25" s="565" t="str">
        <f>IF(COUNTA(車両台帳!$C$57:$C$2056)=0,"",COUNTIF(車両台帳!$AQ$57:$AQ$2056,GT$3&amp;"-"&amp;314&amp;"A")+COUNTIF(車両台帳!$AQ$57:$AQ$2056,GT$3&amp;"-"&amp;324&amp;"A")+COUNTIF(車両台帳!$AQ$57:$AQ$2056,GT$3&amp;"-"&amp;315&amp;"A")+COUNTIF(車両台帳!$AQ$57:$AQ$2056,GT$3&amp;"-"&amp;325&amp;"A"))</f>
        <v/>
      </c>
      <c r="GU25" s="566" t="str">
        <f>IF(COUNTA(車両台帳!$C$57:$C$2056)=0,"",COUNTIF(車両台帳!$AQ$57:$AQ$2056,GU$3&amp;"-"&amp;314&amp;"A")+COUNTIF(車両台帳!$AQ$57:$AQ$2056,GU$3&amp;"-"&amp;324&amp;"A")+COUNTIF(車両台帳!$AQ$57:$AQ$2056,GU$3&amp;"-"&amp;315&amp;"A")+COUNTIF(車両台帳!$AQ$57:$AQ$2056,GU$3&amp;"-"&amp;325&amp;"A"))</f>
        <v/>
      </c>
    </row>
    <row r="26" spans="1:203" s="7" customFormat="1" ht="29.25" customHeight="1">
      <c r="A26" s="1087" t="s">
        <v>48</v>
      </c>
      <c r="B26" s="551" t="s">
        <v>38</v>
      </c>
      <c r="C26" s="558" t="str">
        <f>IF(COUNTA(車両台帳!$C$57:$C$2056)=0,"",SUM(D26:GU26))</f>
        <v/>
      </c>
      <c r="D26" s="559" t="str">
        <f>IF(COUNTA(車両台帳!$C$57:$C$2056)=0,"",COUNTIF(車両台帳!$AQ$57:$AQ$2056,D$3&amp;"-"&amp;10&amp;"A"))</f>
        <v/>
      </c>
      <c r="E26" s="559" t="str">
        <f>IF(COUNTA(車両台帳!$C$57:$C$2056)=0,"",COUNTIF(車両台帳!$AQ$57:$AQ$2056,E$3&amp;"-"&amp;10&amp;"A"))</f>
        <v/>
      </c>
      <c r="F26" s="559" t="str">
        <f>IF(COUNTA(車両台帳!$C$57:$C$2056)=0,"",COUNTIF(車両台帳!$AQ$57:$AQ$2056,F$3&amp;"-"&amp;10&amp;"A"))</f>
        <v/>
      </c>
      <c r="G26" s="559" t="str">
        <f>IF(COUNTA(車両台帳!$C$57:$C$2056)=0,"",COUNTIF(車両台帳!$AQ$57:$AQ$2056,G$3&amp;"-"&amp;10&amp;"A"))</f>
        <v/>
      </c>
      <c r="H26" s="559" t="str">
        <f>IF(COUNTA(車両台帳!$C$57:$C$2056)=0,"",COUNTIF(車両台帳!$AQ$57:$AQ$2056,H$3&amp;"-"&amp;10&amp;"A"))</f>
        <v/>
      </c>
      <c r="I26" s="559" t="str">
        <f>IF(COUNTA(車両台帳!$C$57:$C$2056)=0,"",COUNTIF(車両台帳!$AQ$57:$AQ$2056,I$3&amp;"-"&amp;10&amp;"A"))</f>
        <v/>
      </c>
      <c r="J26" s="559" t="str">
        <f>IF(COUNTA(車両台帳!$C$57:$C$2056)=0,"",COUNTIF(車両台帳!$AQ$57:$AQ$2056,J$3&amp;"-"&amp;10&amp;"A"))</f>
        <v/>
      </c>
      <c r="K26" s="559" t="str">
        <f>IF(COUNTA(車両台帳!$C$57:$C$2056)=0,"",COUNTIF(車両台帳!$AQ$57:$AQ$2056,K$3&amp;"-"&amp;10&amp;"A"))</f>
        <v/>
      </c>
      <c r="L26" s="559" t="str">
        <f>IF(COUNTA(車両台帳!$C$57:$C$2056)=0,"",COUNTIF(車両台帳!$AQ$57:$AQ$2056,L$3&amp;"-"&amp;10&amp;"A"))</f>
        <v/>
      </c>
      <c r="M26" s="559" t="str">
        <f>IF(COUNTA(車両台帳!$C$57:$C$2056)=0,"",COUNTIF(車両台帳!$AQ$57:$AQ$2056,M$3&amp;"-"&amp;10&amp;"A"))</f>
        <v/>
      </c>
      <c r="N26" s="559" t="str">
        <f>IF(COUNTA(車両台帳!$C$57:$C$2056)=0,"",COUNTIF(車両台帳!$AQ$57:$AQ$2056,N$3&amp;"-"&amp;10&amp;"A"))</f>
        <v/>
      </c>
      <c r="O26" s="559" t="str">
        <f>IF(COUNTA(車両台帳!$C$57:$C$2056)=0,"",COUNTIF(車両台帳!$AQ$57:$AQ$2056,O$3&amp;"-"&amp;10&amp;"A"))</f>
        <v/>
      </c>
      <c r="P26" s="559" t="str">
        <f>IF(COUNTA(車両台帳!$C$57:$C$2056)=0,"",COUNTIF(車両台帳!$AQ$57:$AQ$2056,P$3&amp;"-"&amp;10&amp;"A"))</f>
        <v/>
      </c>
      <c r="Q26" s="559" t="str">
        <f>IF(COUNTA(車両台帳!$C$57:$C$2056)=0,"",COUNTIF(車両台帳!$AQ$57:$AQ$2056,Q$3&amp;"-"&amp;10&amp;"A"))</f>
        <v/>
      </c>
      <c r="R26" s="559" t="str">
        <f>IF(COUNTA(車両台帳!$C$57:$C$2056)=0,"",COUNTIF(車両台帳!$AQ$57:$AQ$2056,R$3&amp;"-"&amp;10&amp;"A"))</f>
        <v/>
      </c>
      <c r="S26" s="559" t="str">
        <f>IF(COUNTA(車両台帳!$C$57:$C$2056)=0,"",COUNTIF(車両台帳!$AQ$57:$AQ$2056,S$3&amp;"-"&amp;10&amp;"A"))</f>
        <v/>
      </c>
      <c r="T26" s="559" t="str">
        <f>IF(COUNTA(車両台帳!$C$57:$C$2056)=0,"",COUNTIF(車両台帳!$AQ$57:$AQ$2056,T$3&amp;"-"&amp;10&amp;"A"))</f>
        <v/>
      </c>
      <c r="U26" s="559" t="str">
        <f>IF(COUNTA(車両台帳!$C$57:$C$2056)=0,"",COUNTIF(車両台帳!$AQ$57:$AQ$2056,U$3&amp;"-"&amp;10&amp;"A"))</f>
        <v/>
      </c>
      <c r="V26" s="559" t="str">
        <f>IF(COUNTA(車両台帳!$C$57:$C$2056)=0,"",COUNTIF(車両台帳!$AQ$57:$AQ$2056,V$3&amp;"-"&amp;10&amp;"A"))</f>
        <v/>
      </c>
      <c r="W26" s="559" t="str">
        <f>IF(COUNTA(車両台帳!$C$57:$C$2056)=0,"",COUNTIF(車両台帳!$AQ$57:$AQ$2056,W$3&amp;"-"&amp;10&amp;"A"))</f>
        <v/>
      </c>
      <c r="X26" s="559" t="str">
        <f>IF(COUNTA(車両台帳!$C$57:$C$2056)=0,"",COUNTIF(車両台帳!$AQ$57:$AQ$2056,X$3&amp;"-"&amp;10&amp;"A"))</f>
        <v/>
      </c>
      <c r="Y26" s="559" t="str">
        <f>IF(COUNTA(車両台帳!$C$57:$C$2056)=0,"",COUNTIF(車両台帳!$AQ$57:$AQ$2056,Y$3&amp;"-"&amp;10&amp;"A"))</f>
        <v/>
      </c>
      <c r="Z26" s="559" t="str">
        <f>IF(COUNTA(車両台帳!$C$57:$C$2056)=0,"",COUNTIF(車両台帳!$AQ$57:$AQ$2056,Z$3&amp;"-"&amp;10&amp;"A"))</f>
        <v/>
      </c>
      <c r="AA26" s="559" t="str">
        <f>IF(COUNTA(車両台帳!$C$57:$C$2056)=0,"",COUNTIF(車両台帳!$AQ$57:$AQ$2056,AA$3&amp;"-"&amp;10&amp;"A"))</f>
        <v/>
      </c>
      <c r="AB26" s="559" t="str">
        <f>IF(COUNTA(車両台帳!$C$57:$C$2056)=0,"",COUNTIF(車両台帳!$AQ$57:$AQ$2056,AB$3&amp;"-"&amp;10&amp;"A"))</f>
        <v/>
      </c>
      <c r="AC26" s="559" t="str">
        <f>IF(COUNTA(車両台帳!$C$57:$C$2056)=0,"",COUNTIF(車両台帳!$AQ$57:$AQ$2056,AC$3&amp;"-"&amp;10&amp;"A"))</f>
        <v/>
      </c>
      <c r="AD26" s="559" t="str">
        <f>IF(COUNTA(車両台帳!$C$57:$C$2056)=0,"",COUNTIF(車両台帳!$AQ$57:$AQ$2056,AD$3&amp;"-"&amp;10&amp;"A"))</f>
        <v/>
      </c>
      <c r="AE26" s="559" t="str">
        <f>IF(COUNTA(車両台帳!$C$57:$C$2056)=0,"",COUNTIF(車両台帳!$AQ$57:$AQ$2056,AE$3&amp;"-"&amp;10&amp;"A"))</f>
        <v/>
      </c>
      <c r="AF26" s="559" t="str">
        <f>IF(COUNTA(車両台帳!$C$57:$C$2056)=0,"",COUNTIF(車両台帳!$AQ$57:$AQ$2056,AF$3&amp;"-"&amp;10&amp;"A"))</f>
        <v/>
      </c>
      <c r="AG26" s="559" t="str">
        <f>IF(COUNTA(車両台帳!$C$57:$C$2056)=0,"",COUNTIF(車両台帳!$AQ$57:$AQ$2056,AG$3&amp;"-"&amp;10&amp;"A"))</f>
        <v/>
      </c>
      <c r="AH26" s="559" t="str">
        <f>IF(COUNTA(車両台帳!$C$57:$C$2056)=0,"",COUNTIF(車両台帳!$AQ$57:$AQ$2056,AH$3&amp;"-"&amp;10&amp;"A"))</f>
        <v/>
      </c>
      <c r="AI26" s="559" t="str">
        <f>IF(COUNTA(車両台帳!$C$57:$C$2056)=0,"",COUNTIF(車両台帳!$AQ$57:$AQ$2056,AI$3&amp;"-"&amp;10&amp;"A"))</f>
        <v/>
      </c>
      <c r="AJ26" s="559" t="str">
        <f>IF(COUNTA(車両台帳!$C$57:$C$2056)=0,"",COUNTIF(車両台帳!$AQ$57:$AQ$2056,AJ$3&amp;"-"&amp;10&amp;"A"))</f>
        <v/>
      </c>
      <c r="AK26" s="559" t="str">
        <f>IF(COUNTA(車両台帳!$C$57:$C$2056)=0,"",COUNTIF(車両台帳!$AQ$57:$AQ$2056,AK$3&amp;"-"&amp;10&amp;"A"))</f>
        <v/>
      </c>
      <c r="AL26" s="559" t="str">
        <f>IF(COUNTA(車両台帳!$C$57:$C$2056)=0,"",COUNTIF(車両台帳!$AQ$57:$AQ$2056,AL$3&amp;"-"&amp;10&amp;"A"))</f>
        <v/>
      </c>
      <c r="AM26" s="559" t="str">
        <f>IF(COUNTA(車両台帳!$C$57:$C$2056)=0,"",COUNTIF(車両台帳!$AQ$57:$AQ$2056,AM$3&amp;"-"&amp;10&amp;"A"))</f>
        <v/>
      </c>
      <c r="AN26" s="559" t="str">
        <f>IF(COUNTA(車両台帳!$C$57:$C$2056)=0,"",COUNTIF(車両台帳!$AQ$57:$AQ$2056,AN$3&amp;"-"&amp;10&amp;"A"))</f>
        <v/>
      </c>
      <c r="AO26" s="559" t="str">
        <f>IF(COUNTA(車両台帳!$C$57:$C$2056)=0,"",COUNTIF(車両台帳!$AQ$57:$AQ$2056,AO$3&amp;"-"&amp;10&amp;"A"))</f>
        <v/>
      </c>
      <c r="AP26" s="559" t="str">
        <f>IF(COUNTA(車両台帳!$C$57:$C$2056)=0,"",COUNTIF(車両台帳!$AQ$57:$AQ$2056,AP$3&amp;"-"&amp;10&amp;"A"))</f>
        <v/>
      </c>
      <c r="AQ26" s="559" t="str">
        <f>IF(COUNTA(車両台帳!$C$57:$C$2056)=0,"",COUNTIF(車両台帳!$AQ$57:$AQ$2056,AQ$3&amp;"-"&amp;10&amp;"A"))</f>
        <v/>
      </c>
      <c r="AR26" s="559" t="str">
        <f>IF(COUNTA(車両台帳!$C$57:$C$2056)=0,"",COUNTIF(車両台帳!$AQ$57:$AQ$2056,AR$3&amp;"-"&amp;10&amp;"A"))</f>
        <v/>
      </c>
      <c r="AS26" s="559" t="str">
        <f>IF(COUNTA(車両台帳!$C$57:$C$2056)=0,"",COUNTIF(車両台帳!$AQ$57:$AQ$2056,AS$3&amp;"-"&amp;10&amp;"A"))</f>
        <v/>
      </c>
      <c r="AT26" s="559" t="str">
        <f>IF(COUNTA(車両台帳!$C$57:$C$2056)=0,"",COUNTIF(車両台帳!$AQ$57:$AQ$2056,AT$3&amp;"-"&amp;10&amp;"A"))</f>
        <v/>
      </c>
      <c r="AU26" s="559" t="str">
        <f>IF(COUNTA(車両台帳!$C$57:$C$2056)=0,"",COUNTIF(車両台帳!$AQ$57:$AQ$2056,AU$3&amp;"-"&amp;10&amp;"A"))</f>
        <v/>
      </c>
      <c r="AV26" s="559" t="str">
        <f>IF(COUNTA(車両台帳!$C$57:$C$2056)=0,"",COUNTIF(車両台帳!$AQ$57:$AQ$2056,AV$3&amp;"-"&amp;10&amp;"A"))</f>
        <v/>
      </c>
      <c r="AW26" s="559" t="str">
        <f>IF(COUNTA(車両台帳!$C$57:$C$2056)=0,"",COUNTIF(車両台帳!$AQ$57:$AQ$2056,AW$3&amp;"-"&amp;10&amp;"A"))</f>
        <v/>
      </c>
      <c r="AX26" s="559" t="str">
        <f>IF(COUNTA(車両台帳!$C$57:$C$2056)=0,"",COUNTIF(車両台帳!$AQ$57:$AQ$2056,AX$3&amp;"-"&amp;10&amp;"A"))</f>
        <v/>
      </c>
      <c r="AY26" s="559" t="str">
        <f>IF(COUNTA(車両台帳!$C$57:$C$2056)=0,"",COUNTIF(車両台帳!$AQ$57:$AQ$2056,AY$3&amp;"-"&amp;10&amp;"A"))</f>
        <v/>
      </c>
      <c r="AZ26" s="559" t="str">
        <f>IF(COUNTA(車両台帳!$C$57:$C$2056)=0,"",COUNTIF(車両台帳!$AQ$57:$AQ$2056,AZ$3&amp;"-"&amp;10&amp;"A"))</f>
        <v/>
      </c>
      <c r="BA26" s="559" t="str">
        <f>IF(COUNTA(車両台帳!$C$57:$C$2056)=0,"",COUNTIF(車両台帳!$AQ$57:$AQ$2056,BA$3&amp;"-"&amp;10&amp;"A"))</f>
        <v/>
      </c>
      <c r="BB26" s="559" t="str">
        <f>IF(COUNTA(車両台帳!$C$57:$C$2056)=0,"",COUNTIF(車両台帳!$AQ$57:$AQ$2056,BB$3&amp;"-"&amp;10&amp;"A"))</f>
        <v/>
      </c>
      <c r="BC26" s="559" t="str">
        <f>IF(COUNTA(車両台帳!$C$57:$C$2056)=0,"",COUNTIF(車両台帳!$AQ$57:$AQ$2056,BC$3&amp;"-"&amp;10&amp;"A"))</f>
        <v/>
      </c>
      <c r="BD26" s="559" t="str">
        <f>IF(COUNTA(車両台帳!$C$57:$C$2056)=0,"",COUNTIF(車両台帳!$AQ$57:$AQ$2056,BD$3&amp;"-"&amp;10&amp;"A"))</f>
        <v/>
      </c>
      <c r="BE26" s="559" t="str">
        <f>IF(COUNTA(車両台帳!$C$57:$C$2056)=0,"",COUNTIF(車両台帳!$AQ$57:$AQ$2056,BE$3&amp;"-"&amp;10&amp;"A"))</f>
        <v/>
      </c>
      <c r="BF26" s="559" t="str">
        <f>IF(COUNTA(車両台帳!$C$57:$C$2056)=0,"",COUNTIF(車両台帳!$AQ$57:$AQ$2056,BF$3&amp;"-"&amp;10&amp;"A"))</f>
        <v/>
      </c>
      <c r="BG26" s="559" t="str">
        <f>IF(COUNTA(車両台帳!$C$57:$C$2056)=0,"",COUNTIF(車両台帳!$AQ$57:$AQ$2056,BG$3&amp;"-"&amp;10&amp;"A"))</f>
        <v/>
      </c>
      <c r="BH26" s="559" t="str">
        <f>IF(COUNTA(車両台帳!$C$57:$C$2056)=0,"",COUNTIF(車両台帳!$AQ$57:$AQ$2056,BH$3&amp;"-"&amp;10&amp;"A"))</f>
        <v/>
      </c>
      <c r="BI26" s="559" t="str">
        <f>IF(COUNTA(車両台帳!$C$57:$C$2056)=0,"",COUNTIF(車両台帳!$AQ$57:$AQ$2056,BI$3&amp;"-"&amp;10&amp;"A"))</f>
        <v/>
      </c>
      <c r="BJ26" s="559" t="str">
        <f>IF(COUNTA(車両台帳!$C$57:$C$2056)=0,"",COUNTIF(車両台帳!$AQ$57:$AQ$2056,BJ$3&amp;"-"&amp;10&amp;"A"))</f>
        <v/>
      </c>
      <c r="BK26" s="559" t="str">
        <f>IF(COUNTA(車両台帳!$C$57:$C$2056)=0,"",COUNTIF(車両台帳!$AQ$57:$AQ$2056,BK$3&amp;"-"&amp;10&amp;"A"))</f>
        <v/>
      </c>
      <c r="BL26" s="559" t="str">
        <f>IF(COUNTA(車両台帳!$C$57:$C$2056)=0,"",COUNTIF(車両台帳!$AQ$57:$AQ$2056,BL$3&amp;"-"&amp;10&amp;"A"))</f>
        <v/>
      </c>
      <c r="BM26" s="559" t="str">
        <f>IF(COUNTA(車両台帳!$C$57:$C$2056)=0,"",COUNTIF(車両台帳!$AQ$57:$AQ$2056,BM$3&amp;"-"&amp;10&amp;"A"))</f>
        <v/>
      </c>
      <c r="BN26" s="559" t="str">
        <f>IF(COUNTA(車両台帳!$C$57:$C$2056)=0,"",COUNTIF(車両台帳!$AQ$57:$AQ$2056,BN$3&amp;"-"&amp;10&amp;"A"))</f>
        <v/>
      </c>
      <c r="BO26" s="559" t="str">
        <f>IF(COUNTA(車両台帳!$C$57:$C$2056)=0,"",COUNTIF(車両台帳!$AQ$57:$AQ$2056,BO$3&amp;"-"&amp;10&amp;"A"))</f>
        <v/>
      </c>
      <c r="BP26" s="559" t="str">
        <f>IF(COUNTA(車両台帳!$C$57:$C$2056)=0,"",COUNTIF(車両台帳!$AQ$57:$AQ$2056,BP$3&amp;"-"&amp;10&amp;"A"))</f>
        <v/>
      </c>
      <c r="BQ26" s="559" t="str">
        <f>IF(COUNTA(車両台帳!$C$57:$C$2056)=0,"",COUNTIF(車両台帳!$AQ$57:$AQ$2056,BQ$3&amp;"-"&amp;10&amp;"A"))</f>
        <v/>
      </c>
      <c r="BR26" s="559" t="str">
        <f>IF(COUNTA(車両台帳!$C$57:$C$2056)=0,"",COUNTIF(車両台帳!$AQ$57:$AQ$2056,BR$3&amp;"-"&amp;10&amp;"A"))</f>
        <v/>
      </c>
      <c r="BS26" s="559" t="str">
        <f>IF(COUNTA(車両台帳!$C$57:$C$2056)=0,"",COUNTIF(車両台帳!$AQ$57:$AQ$2056,BS$3&amp;"-"&amp;10&amp;"A"))</f>
        <v/>
      </c>
      <c r="BT26" s="559" t="str">
        <f>IF(COUNTA(車両台帳!$C$57:$C$2056)=0,"",COUNTIF(車両台帳!$AQ$57:$AQ$2056,BT$3&amp;"-"&amp;10&amp;"A"))</f>
        <v/>
      </c>
      <c r="BU26" s="559" t="str">
        <f>IF(COUNTA(車両台帳!$C$57:$C$2056)=0,"",COUNTIF(車両台帳!$AQ$57:$AQ$2056,BU$3&amp;"-"&amp;10&amp;"A"))</f>
        <v/>
      </c>
      <c r="BV26" s="559" t="str">
        <f>IF(COUNTA(車両台帳!$C$57:$C$2056)=0,"",COUNTIF(車両台帳!$AQ$57:$AQ$2056,BV$3&amp;"-"&amp;10&amp;"A"))</f>
        <v/>
      </c>
      <c r="BW26" s="559" t="str">
        <f>IF(COUNTA(車両台帳!$C$57:$C$2056)=0,"",COUNTIF(車両台帳!$AQ$57:$AQ$2056,BW$3&amp;"-"&amp;10&amp;"A"))</f>
        <v/>
      </c>
      <c r="BX26" s="559" t="str">
        <f>IF(COUNTA(車両台帳!$C$57:$C$2056)=0,"",COUNTIF(車両台帳!$AQ$57:$AQ$2056,BX$3&amp;"-"&amp;10&amp;"A"))</f>
        <v/>
      </c>
      <c r="BY26" s="559" t="str">
        <f>IF(COUNTA(車両台帳!$C$57:$C$2056)=0,"",COUNTIF(車両台帳!$AQ$57:$AQ$2056,BY$3&amp;"-"&amp;10&amp;"A"))</f>
        <v/>
      </c>
      <c r="BZ26" s="559" t="str">
        <f>IF(COUNTA(車両台帳!$C$57:$C$2056)=0,"",COUNTIF(車両台帳!$AQ$57:$AQ$2056,BZ$3&amp;"-"&amp;10&amp;"A"))</f>
        <v/>
      </c>
      <c r="CA26" s="559" t="str">
        <f>IF(COUNTA(車両台帳!$C$57:$C$2056)=0,"",COUNTIF(車両台帳!$AQ$57:$AQ$2056,CA$3&amp;"-"&amp;10&amp;"A"))</f>
        <v/>
      </c>
      <c r="CB26" s="559" t="str">
        <f>IF(COUNTA(車両台帳!$C$57:$C$2056)=0,"",COUNTIF(車両台帳!$AQ$57:$AQ$2056,CB$3&amp;"-"&amp;10&amp;"A"))</f>
        <v/>
      </c>
      <c r="CC26" s="559" t="str">
        <f>IF(COUNTA(車両台帳!$C$57:$C$2056)=0,"",COUNTIF(車両台帳!$AQ$57:$AQ$2056,CC$3&amp;"-"&amp;10&amp;"A"))</f>
        <v/>
      </c>
      <c r="CD26" s="559" t="str">
        <f>IF(COUNTA(車両台帳!$C$57:$C$2056)=0,"",COUNTIF(車両台帳!$AQ$57:$AQ$2056,CD$3&amp;"-"&amp;10&amp;"A"))</f>
        <v/>
      </c>
      <c r="CE26" s="559" t="str">
        <f>IF(COUNTA(車両台帳!$C$57:$C$2056)=0,"",COUNTIF(車両台帳!$AQ$57:$AQ$2056,CE$3&amp;"-"&amp;10&amp;"A"))</f>
        <v/>
      </c>
      <c r="CF26" s="559" t="str">
        <f>IF(COUNTA(車両台帳!$C$57:$C$2056)=0,"",COUNTIF(車両台帳!$AQ$57:$AQ$2056,CF$3&amp;"-"&amp;10&amp;"A"))</f>
        <v/>
      </c>
      <c r="CG26" s="559" t="str">
        <f>IF(COUNTA(車両台帳!$C$57:$C$2056)=0,"",COUNTIF(車両台帳!$AQ$57:$AQ$2056,CG$3&amp;"-"&amp;10&amp;"A"))</f>
        <v/>
      </c>
      <c r="CH26" s="559" t="str">
        <f>IF(COUNTA(車両台帳!$C$57:$C$2056)=0,"",COUNTIF(車両台帳!$AQ$57:$AQ$2056,CH$3&amp;"-"&amp;10&amp;"A"))</f>
        <v/>
      </c>
      <c r="CI26" s="559" t="str">
        <f>IF(COUNTA(車両台帳!$C$57:$C$2056)=0,"",COUNTIF(車両台帳!$AQ$57:$AQ$2056,CI$3&amp;"-"&amp;10&amp;"A"))</f>
        <v/>
      </c>
      <c r="CJ26" s="559" t="str">
        <f>IF(COUNTA(車両台帳!$C$57:$C$2056)=0,"",COUNTIF(車両台帳!$AQ$57:$AQ$2056,CJ$3&amp;"-"&amp;10&amp;"A"))</f>
        <v/>
      </c>
      <c r="CK26" s="559" t="str">
        <f>IF(COUNTA(車両台帳!$C$57:$C$2056)=0,"",COUNTIF(車両台帳!$AQ$57:$AQ$2056,CK$3&amp;"-"&amp;10&amp;"A"))</f>
        <v/>
      </c>
      <c r="CL26" s="559" t="str">
        <f>IF(COUNTA(車両台帳!$C$57:$C$2056)=0,"",COUNTIF(車両台帳!$AQ$57:$AQ$2056,CL$3&amp;"-"&amp;10&amp;"A"))</f>
        <v/>
      </c>
      <c r="CM26" s="559" t="str">
        <f>IF(COUNTA(車両台帳!$C$57:$C$2056)=0,"",COUNTIF(車両台帳!$AQ$57:$AQ$2056,CM$3&amp;"-"&amp;10&amp;"A"))</f>
        <v/>
      </c>
      <c r="CN26" s="559" t="str">
        <f>IF(COUNTA(車両台帳!$C$57:$C$2056)=0,"",COUNTIF(車両台帳!$AQ$57:$AQ$2056,CN$3&amp;"-"&amp;10&amp;"A"))</f>
        <v/>
      </c>
      <c r="CO26" s="559" t="str">
        <f>IF(COUNTA(車両台帳!$C$57:$C$2056)=0,"",COUNTIF(車両台帳!$AQ$57:$AQ$2056,CO$3&amp;"-"&amp;10&amp;"A"))</f>
        <v/>
      </c>
      <c r="CP26" s="559" t="str">
        <f>IF(COUNTA(車両台帳!$C$57:$C$2056)=0,"",COUNTIF(車両台帳!$AQ$57:$AQ$2056,CP$3&amp;"-"&amp;10&amp;"A"))</f>
        <v/>
      </c>
      <c r="CQ26" s="559" t="str">
        <f>IF(COUNTA(車両台帳!$C$57:$C$2056)=0,"",COUNTIF(車両台帳!$AQ$57:$AQ$2056,CQ$3&amp;"-"&amp;10&amp;"A"))</f>
        <v/>
      </c>
      <c r="CR26" s="559" t="str">
        <f>IF(COUNTA(車両台帳!$C$57:$C$2056)=0,"",COUNTIF(車両台帳!$AQ$57:$AQ$2056,CR$3&amp;"-"&amp;10&amp;"A"))</f>
        <v/>
      </c>
      <c r="CS26" s="559" t="str">
        <f>IF(COUNTA(車両台帳!$C$57:$C$2056)=0,"",COUNTIF(車両台帳!$AQ$57:$AQ$2056,CS$3&amp;"-"&amp;10&amp;"A"))</f>
        <v/>
      </c>
      <c r="CT26" s="559" t="str">
        <f>IF(COUNTA(車両台帳!$C$57:$C$2056)=0,"",COUNTIF(車両台帳!$AQ$57:$AQ$2056,CT$3&amp;"-"&amp;10&amp;"A"))</f>
        <v/>
      </c>
      <c r="CU26" s="559" t="str">
        <f>IF(COUNTA(車両台帳!$C$57:$C$2056)=0,"",COUNTIF(車両台帳!$AQ$57:$AQ$2056,CU$3&amp;"-"&amp;10&amp;"A"))</f>
        <v/>
      </c>
      <c r="CV26" s="559" t="str">
        <f>IF(COUNTA(車両台帳!$C$57:$C$2056)=0,"",COUNTIF(車両台帳!$AQ$57:$AQ$2056,CV$3&amp;"-"&amp;10&amp;"A"))</f>
        <v/>
      </c>
      <c r="CW26" s="559" t="str">
        <f>IF(COUNTA(車両台帳!$C$57:$C$2056)=0,"",COUNTIF(車両台帳!$AQ$57:$AQ$2056,CW$3&amp;"-"&amp;10&amp;"A"))</f>
        <v/>
      </c>
      <c r="CX26" s="559" t="str">
        <f>IF(COUNTA(車両台帳!$C$57:$C$2056)=0,"",COUNTIF(車両台帳!$AQ$57:$AQ$2056,CX$3&amp;"-"&amp;10&amp;"A"))</f>
        <v/>
      </c>
      <c r="CY26" s="559" t="str">
        <f>IF(COUNTA(車両台帳!$C$57:$C$2056)=0,"",COUNTIF(車両台帳!$AQ$57:$AQ$2056,CY$3&amp;"-"&amp;10&amp;"A"))</f>
        <v/>
      </c>
      <c r="CZ26" s="559" t="str">
        <f>IF(COUNTA(車両台帳!$C$57:$C$2056)=0,"",COUNTIF(車両台帳!$AQ$57:$AQ$2056,CZ$3&amp;"-"&amp;10&amp;"A"))</f>
        <v/>
      </c>
      <c r="DA26" s="559" t="str">
        <f>IF(COUNTA(車両台帳!$C$57:$C$2056)=0,"",COUNTIF(車両台帳!$AQ$57:$AQ$2056,DA$3&amp;"-"&amp;10&amp;"A"))</f>
        <v/>
      </c>
      <c r="DB26" s="559" t="str">
        <f>IF(COUNTA(車両台帳!$C$57:$C$2056)=0,"",COUNTIF(車両台帳!$AQ$57:$AQ$2056,DB$3&amp;"-"&amp;10&amp;"A"))</f>
        <v/>
      </c>
      <c r="DC26" s="559" t="str">
        <f>IF(COUNTA(車両台帳!$C$57:$C$2056)=0,"",COUNTIF(車両台帳!$AQ$57:$AQ$2056,DC$3&amp;"-"&amp;10&amp;"A"))</f>
        <v/>
      </c>
      <c r="DD26" s="559" t="str">
        <f>IF(COUNTA(車両台帳!$C$57:$C$2056)=0,"",COUNTIF(車両台帳!$AQ$57:$AQ$2056,DD$3&amp;"-"&amp;10&amp;"A"))</f>
        <v/>
      </c>
      <c r="DE26" s="559" t="str">
        <f>IF(COUNTA(車両台帳!$C$57:$C$2056)=0,"",COUNTIF(車両台帳!$AQ$57:$AQ$2056,DE$3&amp;"-"&amp;10&amp;"A"))</f>
        <v/>
      </c>
      <c r="DF26" s="559" t="str">
        <f>IF(COUNTA(車両台帳!$C$57:$C$2056)=0,"",COUNTIF(車両台帳!$AQ$57:$AQ$2056,DF$3&amp;"-"&amp;10&amp;"A"))</f>
        <v/>
      </c>
      <c r="DG26" s="559" t="str">
        <f>IF(COUNTA(車両台帳!$C$57:$C$2056)=0,"",COUNTIF(車両台帳!$AQ$57:$AQ$2056,DG$3&amp;"-"&amp;10&amp;"A"))</f>
        <v/>
      </c>
      <c r="DH26" s="559" t="str">
        <f>IF(COUNTA(車両台帳!$C$57:$C$2056)=0,"",COUNTIF(車両台帳!$AQ$57:$AQ$2056,DH$3&amp;"-"&amp;10&amp;"A"))</f>
        <v/>
      </c>
      <c r="DI26" s="559" t="str">
        <f>IF(COUNTA(車両台帳!$C$57:$C$2056)=0,"",COUNTIF(車両台帳!$AQ$57:$AQ$2056,DI$3&amp;"-"&amp;10&amp;"A"))</f>
        <v/>
      </c>
      <c r="DJ26" s="559" t="str">
        <f>IF(COUNTA(車両台帳!$C$57:$C$2056)=0,"",COUNTIF(車両台帳!$AQ$57:$AQ$2056,DJ$3&amp;"-"&amp;10&amp;"A"))</f>
        <v/>
      </c>
      <c r="DK26" s="559" t="str">
        <f>IF(COUNTA(車両台帳!$C$57:$C$2056)=0,"",COUNTIF(車両台帳!$AQ$57:$AQ$2056,DK$3&amp;"-"&amp;10&amp;"A"))</f>
        <v/>
      </c>
      <c r="DL26" s="559" t="str">
        <f>IF(COUNTA(車両台帳!$C$57:$C$2056)=0,"",COUNTIF(車両台帳!$AQ$57:$AQ$2056,DL$3&amp;"-"&amp;10&amp;"A"))</f>
        <v/>
      </c>
      <c r="DM26" s="559" t="str">
        <f>IF(COUNTA(車両台帳!$C$57:$C$2056)=0,"",COUNTIF(車両台帳!$AQ$57:$AQ$2056,DM$3&amp;"-"&amp;10&amp;"A"))</f>
        <v/>
      </c>
      <c r="DN26" s="559" t="str">
        <f>IF(COUNTA(車両台帳!$C$57:$C$2056)=0,"",COUNTIF(車両台帳!$AQ$57:$AQ$2056,DN$3&amp;"-"&amp;10&amp;"A"))</f>
        <v/>
      </c>
      <c r="DO26" s="559" t="str">
        <f>IF(COUNTA(車両台帳!$C$57:$C$2056)=0,"",COUNTIF(車両台帳!$AQ$57:$AQ$2056,DO$3&amp;"-"&amp;10&amp;"A"))</f>
        <v/>
      </c>
      <c r="DP26" s="559" t="str">
        <f>IF(COUNTA(車両台帳!$C$57:$C$2056)=0,"",COUNTIF(車両台帳!$AQ$57:$AQ$2056,DP$3&amp;"-"&amp;10&amp;"A"))</f>
        <v/>
      </c>
      <c r="DQ26" s="559" t="str">
        <f>IF(COUNTA(車両台帳!$C$57:$C$2056)=0,"",COUNTIF(車両台帳!$AQ$57:$AQ$2056,DQ$3&amp;"-"&amp;10&amp;"A"))</f>
        <v/>
      </c>
      <c r="DR26" s="559" t="str">
        <f>IF(COUNTA(車両台帳!$C$57:$C$2056)=0,"",COUNTIF(車両台帳!$AQ$57:$AQ$2056,DR$3&amp;"-"&amp;10&amp;"A"))</f>
        <v/>
      </c>
      <c r="DS26" s="559" t="str">
        <f>IF(COUNTA(車両台帳!$C$57:$C$2056)=0,"",COUNTIF(車両台帳!$AQ$57:$AQ$2056,DS$3&amp;"-"&amp;10&amp;"A"))</f>
        <v/>
      </c>
      <c r="DT26" s="559" t="str">
        <f>IF(COUNTA(車両台帳!$C$57:$C$2056)=0,"",COUNTIF(車両台帳!$AQ$57:$AQ$2056,DT$3&amp;"-"&amp;10&amp;"A"))</f>
        <v/>
      </c>
      <c r="DU26" s="559" t="str">
        <f>IF(COUNTA(車両台帳!$C$57:$C$2056)=0,"",COUNTIF(車両台帳!$AQ$57:$AQ$2056,DU$3&amp;"-"&amp;10&amp;"A"))</f>
        <v/>
      </c>
      <c r="DV26" s="559" t="str">
        <f>IF(COUNTA(車両台帳!$C$57:$C$2056)=0,"",COUNTIF(車両台帳!$AQ$57:$AQ$2056,DV$3&amp;"-"&amp;10&amp;"A"))</f>
        <v/>
      </c>
      <c r="DW26" s="559" t="str">
        <f>IF(COUNTA(車両台帳!$C$57:$C$2056)=0,"",COUNTIF(車両台帳!$AQ$57:$AQ$2056,DW$3&amp;"-"&amp;10&amp;"A"))</f>
        <v/>
      </c>
      <c r="DX26" s="559" t="str">
        <f>IF(COUNTA(車両台帳!$C$57:$C$2056)=0,"",COUNTIF(車両台帳!$AQ$57:$AQ$2056,DX$3&amp;"-"&amp;10&amp;"A"))</f>
        <v/>
      </c>
      <c r="DY26" s="559" t="str">
        <f>IF(COUNTA(車両台帳!$C$57:$C$2056)=0,"",COUNTIF(車両台帳!$AQ$57:$AQ$2056,DY$3&amp;"-"&amp;10&amp;"A"))</f>
        <v/>
      </c>
      <c r="DZ26" s="559" t="str">
        <f>IF(COUNTA(車両台帳!$C$57:$C$2056)=0,"",COUNTIF(車両台帳!$AQ$57:$AQ$2056,DZ$3&amp;"-"&amp;10&amp;"A"))</f>
        <v/>
      </c>
      <c r="EA26" s="559" t="str">
        <f>IF(COUNTA(車両台帳!$C$57:$C$2056)=0,"",COUNTIF(車両台帳!$AQ$57:$AQ$2056,EA$3&amp;"-"&amp;10&amp;"A"))</f>
        <v/>
      </c>
      <c r="EB26" s="559" t="str">
        <f>IF(COUNTA(車両台帳!$C$57:$C$2056)=0,"",COUNTIF(車両台帳!$AQ$57:$AQ$2056,EB$3&amp;"-"&amp;10&amp;"A"))</f>
        <v/>
      </c>
      <c r="EC26" s="559" t="str">
        <f>IF(COUNTA(車両台帳!$C$57:$C$2056)=0,"",COUNTIF(車両台帳!$AQ$57:$AQ$2056,EC$3&amp;"-"&amp;10&amp;"A"))</f>
        <v/>
      </c>
      <c r="ED26" s="559" t="str">
        <f>IF(COUNTA(車両台帳!$C$57:$C$2056)=0,"",COUNTIF(車両台帳!$AQ$57:$AQ$2056,ED$3&amp;"-"&amp;10&amp;"A"))</f>
        <v/>
      </c>
      <c r="EE26" s="559" t="str">
        <f>IF(COUNTA(車両台帳!$C$57:$C$2056)=0,"",COUNTIF(車両台帳!$AQ$57:$AQ$2056,EE$3&amp;"-"&amp;10&amp;"A"))</f>
        <v/>
      </c>
      <c r="EF26" s="559" t="str">
        <f>IF(COUNTA(車両台帳!$C$57:$C$2056)=0,"",COUNTIF(車両台帳!$AQ$57:$AQ$2056,EF$3&amp;"-"&amp;10&amp;"A"))</f>
        <v/>
      </c>
      <c r="EG26" s="559" t="str">
        <f>IF(COUNTA(車両台帳!$C$57:$C$2056)=0,"",COUNTIF(車両台帳!$AQ$57:$AQ$2056,EG$3&amp;"-"&amp;10&amp;"A"))</f>
        <v/>
      </c>
      <c r="EH26" s="559" t="str">
        <f>IF(COUNTA(車両台帳!$C$57:$C$2056)=0,"",COUNTIF(車両台帳!$AQ$57:$AQ$2056,EH$3&amp;"-"&amp;10&amp;"A"))</f>
        <v/>
      </c>
      <c r="EI26" s="559" t="str">
        <f>IF(COUNTA(車両台帳!$C$57:$C$2056)=0,"",COUNTIF(車両台帳!$AQ$57:$AQ$2056,EI$3&amp;"-"&amp;10&amp;"A"))</f>
        <v/>
      </c>
      <c r="EJ26" s="559" t="str">
        <f>IF(COUNTA(車両台帳!$C$57:$C$2056)=0,"",COUNTIF(車両台帳!$AQ$57:$AQ$2056,EJ$3&amp;"-"&amp;10&amp;"A"))</f>
        <v/>
      </c>
      <c r="EK26" s="559" t="str">
        <f>IF(COUNTA(車両台帳!$C$57:$C$2056)=0,"",COUNTIF(車両台帳!$AQ$57:$AQ$2056,EK$3&amp;"-"&amp;10&amp;"A"))</f>
        <v/>
      </c>
      <c r="EL26" s="559" t="str">
        <f>IF(COUNTA(車両台帳!$C$57:$C$2056)=0,"",COUNTIF(車両台帳!$AQ$57:$AQ$2056,EL$3&amp;"-"&amp;10&amp;"A"))</f>
        <v/>
      </c>
      <c r="EM26" s="559" t="str">
        <f>IF(COUNTA(車両台帳!$C$57:$C$2056)=0,"",COUNTIF(車両台帳!$AQ$57:$AQ$2056,EM$3&amp;"-"&amp;10&amp;"A"))</f>
        <v/>
      </c>
      <c r="EN26" s="559" t="str">
        <f>IF(COUNTA(車両台帳!$C$57:$C$2056)=0,"",COUNTIF(車両台帳!$AQ$57:$AQ$2056,EN$3&amp;"-"&amp;10&amp;"A"))</f>
        <v/>
      </c>
      <c r="EO26" s="559" t="str">
        <f>IF(COUNTA(車両台帳!$C$57:$C$2056)=0,"",COUNTIF(車両台帳!$AQ$57:$AQ$2056,EO$3&amp;"-"&amp;10&amp;"A"))</f>
        <v/>
      </c>
      <c r="EP26" s="559" t="str">
        <f>IF(COUNTA(車両台帳!$C$57:$C$2056)=0,"",COUNTIF(車両台帳!$AQ$57:$AQ$2056,EP$3&amp;"-"&amp;10&amp;"A"))</f>
        <v/>
      </c>
      <c r="EQ26" s="559" t="str">
        <f>IF(COUNTA(車両台帳!$C$57:$C$2056)=0,"",COUNTIF(車両台帳!$AQ$57:$AQ$2056,EQ$3&amp;"-"&amp;10&amp;"A"))</f>
        <v/>
      </c>
      <c r="ER26" s="559" t="str">
        <f>IF(COUNTA(車両台帳!$C$57:$C$2056)=0,"",COUNTIF(車両台帳!$AQ$57:$AQ$2056,ER$3&amp;"-"&amp;10&amp;"A"))</f>
        <v/>
      </c>
      <c r="ES26" s="559" t="str">
        <f>IF(COUNTA(車両台帳!$C$57:$C$2056)=0,"",COUNTIF(車両台帳!$AQ$57:$AQ$2056,ES$3&amp;"-"&amp;10&amp;"A"))</f>
        <v/>
      </c>
      <c r="ET26" s="559" t="str">
        <f>IF(COUNTA(車両台帳!$C$57:$C$2056)=0,"",COUNTIF(車両台帳!$AQ$57:$AQ$2056,ET$3&amp;"-"&amp;10&amp;"A"))</f>
        <v/>
      </c>
      <c r="EU26" s="559" t="str">
        <f>IF(COUNTA(車両台帳!$C$57:$C$2056)=0,"",COUNTIF(車両台帳!$AQ$57:$AQ$2056,EU$3&amp;"-"&amp;10&amp;"A"))</f>
        <v/>
      </c>
      <c r="EV26" s="559" t="str">
        <f>IF(COUNTA(車両台帳!$C$57:$C$2056)=0,"",COUNTIF(車両台帳!$AQ$57:$AQ$2056,EV$3&amp;"-"&amp;10&amp;"A"))</f>
        <v/>
      </c>
      <c r="EW26" s="559" t="str">
        <f>IF(COUNTA(車両台帳!$C$57:$C$2056)=0,"",COUNTIF(車両台帳!$AQ$57:$AQ$2056,EW$3&amp;"-"&amp;10&amp;"A"))</f>
        <v/>
      </c>
      <c r="EX26" s="559" t="str">
        <f>IF(COUNTA(車両台帳!$C$57:$C$2056)=0,"",COUNTIF(車両台帳!$AQ$57:$AQ$2056,EX$3&amp;"-"&amp;10&amp;"A"))</f>
        <v/>
      </c>
      <c r="EY26" s="559" t="str">
        <f>IF(COUNTA(車両台帳!$C$57:$C$2056)=0,"",COUNTIF(車両台帳!$AQ$57:$AQ$2056,EY$3&amp;"-"&amp;10&amp;"A"))</f>
        <v/>
      </c>
      <c r="EZ26" s="559" t="str">
        <f>IF(COUNTA(車両台帳!$C$57:$C$2056)=0,"",COUNTIF(車両台帳!$AQ$57:$AQ$2056,EZ$3&amp;"-"&amp;10&amp;"A"))</f>
        <v/>
      </c>
      <c r="FA26" s="559" t="str">
        <f>IF(COUNTA(車両台帳!$C$57:$C$2056)=0,"",COUNTIF(車両台帳!$AQ$57:$AQ$2056,FA$3&amp;"-"&amp;10&amp;"A"))</f>
        <v/>
      </c>
      <c r="FB26" s="559" t="str">
        <f>IF(COUNTA(車両台帳!$C$57:$C$2056)=0,"",COUNTIF(車両台帳!$AQ$57:$AQ$2056,FB$3&amp;"-"&amp;10&amp;"A"))</f>
        <v/>
      </c>
      <c r="FC26" s="559" t="str">
        <f>IF(COUNTA(車両台帳!$C$57:$C$2056)=0,"",COUNTIF(車両台帳!$AQ$57:$AQ$2056,FC$3&amp;"-"&amp;10&amp;"A"))</f>
        <v/>
      </c>
      <c r="FD26" s="559" t="str">
        <f>IF(COUNTA(車両台帳!$C$57:$C$2056)=0,"",COUNTIF(車両台帳!$AQ$57:$AQ$2056,FD$3&amp;"-"&amp;10&amp;"A"))</f>
        <v/>
      </c>
      <c r="FE26" s="559" t="str">
        <f>IF(COUNTA(車両台帳!$C$57:$C$2056)=0,"",COUNTIF(車両台帳!$AQ$57:$AQ$2056,FE$3&amp;"-"&amp;10&amp;"A"))</f>
        <v/>
      </c>
      <c r="FF26" s="559" t="str">
        <f>IF(COUNTA(車両台帳!$C$57:$C$2056)=0,"",COUNTIF(車両台帳!$AQ$57:$AQ$2056,FF$3&amp;"-"&amp;10&amp;"A"))</f>
        <v/>
      </c>
      <c r="FG26" s="559" t="str">
        <f>IF(COUNTA(車両台帳!$C$57:$C$2056)=0,"",COUNTIF(車両台帳!$AQ$57:$AQ$2056,FG$3&amp;"-"&amp;10&amp;"A"))</f>
        <v/>
      </c>
      <c r="FH26" s="559" t="str">
        <f>IF(COUNTA(車両台帳!$C$57:$C$2056)=0,"",COUNTIF(車両台帳!$AQ$57:$AQ$2056,FH$3&amp;"-"&amp;10&amp;"A"))</f>
        <v/>
      </c>
      <c r="FI26" s="559" t="str">
        <f>IF(COUNTA(車両台帳!$C$57:$C$2056)=0,"",COUNTIF(車両台帳!$AQ$57:$AQ$2056,FI$3&amp;"-"&amp;10&amp;"A"))</f>
        <v/>
      </c>
      <c r="FJ26" s="559" t="str">
        <f>IF(COUNTA(車両台帳!$C$57:$C$2056)=0,"",COUNTIF(車両台帳!$AQ$57:$AQ$2056,FJ$3&amp;"-"&amp;10&amp;"A"))</f>
        <v/>
      </c>
      <c r="FK26" s="559" t="str">
        <f>IF(COUNTA(車両台帳!$C$57:$C$2056)=0,"",COUNTIF(車両台帳!$AQ$57:$AQ$2056,FK$3&amp;"-"&amp;10&amp;"A"))</f>
        <v/>
      </c>
      <c r="FL26" s="559" t="str">
        <f>IF(COUNTA(車両台帳!$C$57:$C$2056)=0,"",COUNTIF(車両台帳!$AQ$57:$AQ$2056,FL$3&amp;"-"&amp;10&amp;"A"))</f>
        <v/>
      </c>
      <c r="FM26" s="559" t="str">
        <f>IF(COUNTA(車両台帳!$C$57:$C$2056)=0,"",COUNTIF(車両台帳!$AQ$57:$AQ$2056,FM$3&amp;"-"&amp;10&amp;"A"))</f>
        <v/>
      </c>
      <c r="FN26" s="559" t="str">
        <f>IF(COUNTA(車両台帳!$C$57:$C$2056)=0,"",COUNTIF(車両台帳!$AQ$57:$AQ$2056,FN$3&amp;"-"&amp;10&amp;"A"))</f>
        <v/>
      </c>
      <c r="FO26" s="559" t="str">
        <f>IF(COUNTA(車両台帳!$C$57:$C$2056)=0,"",COUNTIF(車両台帳!$AQ$57:$AQ$2056,FO$3&amp;"-"&amp;10&amp;"A"))</f>
        <v/>
      </c>
      <c r="FP26" s="559" t="str">
        <f>IF(COUNTA(車両台帳!$C$57:$C$2056)=0,"",COUNTIF(車両台帳!$AQ$57:$AQ$2056,FP$3&amp;"-"&amp;10&amp;"A"))</f>
        <v/>
      </c>
      <c r="FQ26" s="559" t="str">
        <f>IF(COUNTA(車両台帳!$C$57:$C$2056)=0,"",COUNTIF(車両台帳!$AQ$57:$AQ$2056,FQ$3&amp;"-"&amp;10&amp;"A"))</f>
        <v/>
      </c>
      <c r="FR26" s="559" t="str">
        <f>IF(COUNTA(車両台帳!$C$57:$C$2056)=0,"",COUNTIF(車両台帳!$AQ$57:$AQ$2056,FR$3&amp;"-"&amp;10&amp;"A"))</f>
        <v/>
      </c>
      <c r="FS26" s="559" t="str">
        <f>IF(COUNTA(車両台帳!$C$57:$C$2056)=0,"",COUNTIF(車両台帳!$AQ$57:$AQ$2056,FS$3&amp;"-"&amp;10&amp;"A"))</f>
        <v/>
      </c>
      <c r="FT26" s="559" t="str">
        <f>IF(COUNTA(車両台帳!$C$57:$C$2056)=0,"",COUNTIF(車両台帳!$AQ$57:$AQ$2056,FT$3&amp;"-"&amp;10&amp;"A"))</f>
        <v/>
      </c>
      <c r="FU26" s="559" t="str">
        <f>IF(COUNTA(車両台帳!$C$57:$C$2056)=0,"",COUNTIF(車両台帳!$AQ$57:$AQ$2056,FU$3&amp;"-"&amp;10&amp;"A"))</f>
        <v/>
      </c>
      <c r="FV26" s="559" t="str">
        <f>IF(COUNTA(車両台帳!$C$57:$C$2056)=0,"",COUNTIF(車両台帳!$AQ$57:$AQ$2056,FV$3&amp;"-"&amp;10&amp;"A"))</f>
        <v/>
      </c>
      <c r="FW26" s="559" t="str">
        <f>IF(COUNTA(車両台帳!$C$57:$C$2056)=0,"",COUNTIF(車両台帳!$AQ$57:$AQ$2056,FW$3&amp;"-"&amp;10&amp;"A"))</f>
        <v/>
      </c>
      <c r="FX26" s="559" t="str">
        <f>IF(COUNTA(車両台帳!$C$57:$C$2056)=0,"",COUNTIF(車両台帳!$AQ$57:$AQ$2056,FX$3&amp;"-"&amp;10&amp;"A"))</f>
        <v/>
      </c>
      <c r="FY26" s="559" t="str">
        <f>IF(COUNTA(車両台帳!$C$57:$C$2056)=0,"",COUNTIF(車両台帳!$AQ$57:$AQ$2056,FY$3&amp;"-"&amp;10&amp;"A"))</f>
        <v/>
      </c>
      <c r="FZ26" s="559" t="str">
        <f>IF(COUNTA(車両台帳!$C$57:$C$2056)=0,"",COUNTIF(車両台帳!$AQ$57:$AQ$2056,FZ$3&amp;"-"&amp;10&amp;"A"))</f>
        <v/>
      </c>
      <c r="GA26" s="559" t="str">
        <f>IF(COUNTA(車両台帳!$C$57:$C$2056)=0,"",COUNTIF(車両台帳!$AQ$57:$AQ$2056,GA$3&amp;"-"&amp;10&amp;"A"))</f>
        <v/>
      </c>
      <c r="GB26" s="559" t="str">
        <f>IF(COUNTA(車両台帳!$C$57:$C$2056)=0,"",COUNTIF(車両台帳!$AQ$57:$AQ$2056,GB$3&amp;"-"&amp;10&amp;"A"))</f>
        <v/>
      </c>
      <c r="GC26" s="559" t="str">
        <f>IF(COUNTA(車両台帳!$C$57:$C$2056)=0,"",COUNTIF(車両台帳!$AQ$57:$AQ$2056,GC$3&amp;"-"&amp;10&amp;"A"))</f>
        <v/>
      </c>
      <c r="GD26" s="559" t="str">
        <f>IF(COUNTA(車両台帳!$C$57:$C$2056)=0,"",COUNTIF(車両台帳!$AQ$57:$AQ$2056,GD$3&amp;"-"&amp;10&amp;"A"))</f>
        <v/>
      </c>
      <c r="GE26" s="559" t="str">
        <f>IF(COUNTA(車両台帳!$C$57:$C$2056)=0,"",COUNTIF(車両台帳!$AQ$57:$AQ$2056,GE$3&amp;"-"&amp;10&amp;"A"))</f>
        <v/>
      </c>
      <c r="GF26" s="559" t="str">
        <f>IF(COUNTA(車両台帳!$C$57:$C$2056)=0,"",COUNTIF(車両台帳!$AQ$57:$AQ$2056,GF$3&amp;"-"&amp;10&amp;"A"))</f>
        <v/>
      </c>
      <c r="GG26" s="559" t="str">
        <f>IF(COUNTA(車両台帳!$C$57:$C$2056)=0,"",COUNTIF(車両台帳!$AQ$57:$AQ$2056,GG$3&amp;"-"&amp;10&amp;"A"))</f>
        <v/>
      </c>
      <c r="GH26" s="559" t="str">
        <f>IF(COUNTA(車両台帳!$C$57:$C$2056)=0,"",COUNTIF(車両台帳!$AQ$57:$AQ$2056,GH$3&amp;"-"&amp;10&amp;"A"))</f>
        <v/>
      </c>
      <c r="GI26" s="559" t="str">
        <f>IF(COUNTA(車両台帳!$C$57:$C$2056)=0,"",COUNTIF(車両台帳!$AQ$57:$AQ$2056,GI$3&amp;"-"&amp;10&amp;"A"))</f>
        <v/>
      </c>
      <c r="GJ26" s="559" t="str">
        <f>IF(COUNTA(車両台帳!$C$57:$C$2056)=0,"",COUNTIF(車両台帳!$AQ$57:$AQ$2056,GJ$3&amp;"-"&amp;10&amp;"A"))</f>
        <v/>
      </c>
      <c r="GK26" s="559" t="str">
        <f>IF(COUNTA(車両台帳!$C$57:$C$2056)=0,"",COUNTIF(車両台帳!$AQ$57:$AQ$2056,GK$3&amp;"-"&amp;10&amp;"A"))</f>
        <v/>
      </c>
      <c r="GL26" s="559" t="str">
        <f>IF(COUNTA(車両台帳!$C$57:$C$2056)=0,"",COUNTIF(車両台帳!$AQ$57:$AQ$2056,GL$3&amp;"-"&amp;10&amp;"A"))</f>
        <v/>
      </c>
      <c r="GM26" s="559" t="str">
        <f>IF(COUNTA(車両台帳!$C$57:$C$2056)=0,"",COUNTIF(車両台帳!$AQ$57:$AQ$2056,GM$3&amp;"-"&amp;10&amp;"A"))</f>
        <v/>
      </c>
      <c r="GN26" s="559" t="str">
        <f>IF(COUNTA(車両台帳!$C$57:$C$2056)=0,"",COUNTIF(車両台帳!$AQ$57:$AQ$2056,GN$3&amp;"-"&amp;10&amp;"A"))</f>
        <v/>
      </c>
      <c r="GO26" s="559" t="str">
        <f>IF(COUNTA(車両台帳!$C$57:$C$2056)=0,"",COUNTIF(車両台帳!$AQ$57:$AQ$2056,GO$3&amp;"-"&amp;10&amp;"A"))</f>
        <v/>
      </c>
      <c r="GP26" s="559" t="str">
        <f>IF(COUNTA(車両台帳!$C$57:$C$2056)=0,"",COUNTIF(車両台帳!$AQ$57:$AQ$2056,GP$3&amp;"-"&amp;10&amp;"A"))</f>
        <v/>
      </c>
      <c r="GQ26" s="559" t="str">
        <f>IF(COUNTA(車両台帳!$C$57:$C$2056)=0,"",COUNTIF(車両台帳!$AQ$57:$AQ$2056,GQ$3&amp;"-"&amp;10&amp;"A"))</f>
        <v/>
      </c>
      <c r="GR26" s="559" t="str">
        <f>IF(COUNTA(車両台帳!$C$57:$C$2056)=0,"",COUNTIF(車両台帳!$AQ$57:$AQ$2056,GR$3&amp;"-"&amp;10&amp;"A"))</f>
        <v/>
      </c>
      <c r="GS26" s="559" t="str">
        <f>IF(COUNTA(車両台帳!$C$57:$C$2056)=0,"",COUNTIF(車両台帳!$AQ$57:$AQ$2056,GS$3&amp;"-"&amp;10&amp;"A"))</f>
        <v/>
      </c>
      <c r="GT26" s="559" t="str">
        <f>IF(COUNTA(車両台帳!$C$57:$C$2056)=0,"",COUNTIF(車両台帳!$AQ$57:$AQ$2056,GT$3&amp;"-"&amp;10&amp;"A"))</f>
        <v/>
      </c>
      <c r="GU26" s="560" t="str">
        <f>IF(COUNTA(車両台帳!$C$57:$C$2056)=0,"",COUNTIF(車両台帳!$AQ$57:$AQ$2056,GU$3&amp;"-"&amp;10&amp;"A"))</f>
        <v/>
      </c>
    </row>
    <row r="27" spans="1:203" s="7" customFormat="1" ht="29.25" customHeight="1">
      <c r="A27" s="1088"/>
      <c r="B27" s="552" t="s">
        <v>44</v>
      </c>
      <c r="C27" s="557" t="str">
        <f>IF(COUNTA(車両台帳!$C$57:$C$2056)=0,"",SUM(D27:GU27))</f>
        <v/>
      </c>
      <c r="D27" s="562" t="str">
        <f>IF(COUNTA(車両台帳!$C$57:$C$2056)=0,"",COUNTIF(車両台帳!$AQ$57:$AQ$2056,D$3&amp;"-"&amp;20&amp;"A"))</f>
        <v/>
      </c>
      <c r="E27" s="562" t="str">
        <f>IF(COUNTA(車両台帳!$C$57:$C$2056)=0,"",COUNTIF(車両台帳!$AQ$57:$AQ$2056,E$3&amp;"-"&amp;20&amp;"A"))</f>
        <v/>
      </c>
      <c r="F27" s="562" t="str">
        <f>IF(COUNTA(車両台帳!$C$57:$C$2056)=0,"",COUNTIF(車両台帳!$AQ$57:$AQ$2056,F$3&amp;"-"&amp;20&amp;"A"))</f>
        <v/>
      </c>
      <c r="G27" s="562" t="str">
        <f>IF(COUNTA(車両台帳!$C$57:$C$2056)=0,"",COUNTIF(車両台帳!$AQ$57:$AQ$2056,G$3&amp;"-"&amp;20&amp;"A"))</f>
        <v/>
      </c>
      <c r="H27" s="562" t="str">
        <f>IF(COUNTA(車両台帳!$C$57:$C$2056)=0,"",COUNTIF(車両台帳!$AQ$57:$AQ$2056,H$3&amp;"-"&amp;20&amp;"A"))</f>
        <v/>
      </c>
      <c r="I27" s="562" t="str">
        <f>IF(COUNTA(車両台帳!$C$57:$C$2056)=0,"",COUNTIF(車両台帳!$AQ$57:$AQ$2056,I$3&amp;"-"&amp;20&amp;"A"))</f>
        <v/>
      </c>
      <c r="J27" s="562" t="str">
        <f>IF(COUNTA(車両台帳!$C$57:$C$2056)=0,"",COUNTIF(車両台帳!$AQ$57:$AQ$2056,J$3&amp;"-"&amp;20&amp;"A"))</f>
        <v/>
      </c>
      <c r="K27" s="562" t="str">
        <f>IF(COUNTA(車両台帳!$C$57:$C$2056)=0,"",COUNTIF(車両台帳!$AQ$57:$AQ$2056,K$3&amp;"-"&amp;20&amp;"A"))</f>
        <v/>
      </c>
      <c r="L27" s="562" t="str">
        <f>IF(COUNTA(車両台帳!$C$57:$C$2056)=0,"",COUNTIF(車両台帳!$AQ$57:$AQ$2056,L$3&amp;"-"&amp;20&amp;"A"))</f>
        <v/>
      </c>
      <c r="M27" s="562" t="str">
        <f>IF(COUNTA(車両台帳!$C$57:$C$2056)=0,"",COUNTIF(車両台帳!$AQ$57:$AQ$2056,M$3&amp;"-"&amp;20&amp;"A"))</f>
        <v/>
      </c>
      <c r="N27" s="562" t="str">
        <f>IF(COUNTA(車両台帳!$C$57:$C$2056)=0,"",COUNTIF(車両台帳!$AQ$57:$AQ$2056,N$3&amp;"-"&amp;20&amp;"A"))</f>
        <v/>
      </c>
      <c r="O27" s="562" t="str">
        <f>IF(COUNTA(車両台帳!$C$57:$C$2056)=0,"",COUNTIF(車両台帳!$AQ$57:$AQ$2056,O$3&amp;"-"&amp;20&amp;"A"))</f>
        <v/>
      </c>
      <c r="P27" s="562" t="str">
        <f>IF(COUNTA(車両台帳!$C$57:$C$2056)=0,"",COUNTIF(車両台帳!$AQ$57:$AQ$2056,P$3&amp;"-"&amp;20&amp;"A"))</f>
        <v/>
      </c>
      <c r="Q27" s="562" t="str">
        <f>IF(COUNTA(車両台帳!$C$57:$C$2056)=0,"",COUNTIF(車両台帳!$AQ$57:$AQ$2056,Q$3&amp;"-"&amp;20&amp;"A"))</f>
        <v/>
      </c>
      <c r="R27" s="562" t="str">
        <f>IF(COUNTA(車両台帳!$C$57:$C$2056)=0,"",COUNTIF(車両台帳!$AQ$57:$AQ$2056,R$3&amp;"-"&amp;20&amp;"A"))</f>
        <v/>
      </c>
      <c r="S27" s="562" t="str">
        <f>IF(COUNTA(車両台帳!$C$57:$C$2056)=0,"",COUNTIF(車両台帳!$AQ$57:$AQ$2056,S$3&amp;"-"&amp;20&amp;"A"))</f>
        <v/>
      </c>
      <c r="T27" s="562" t="str">
        <f>IF(COUNTA(車両台帳!$C$57:$C$2056)=0,"",COUNTIF(車両台帳!$AQ$57:$AQ$2056,T$3&amp;"-"&amp;20&amp;"A"))</f>
        <v/>
      </c>
      <c r="U27" s="562" t="str">
        <f>IF(COUNTA(車両台帳!$C$57:$C$2056)=0,"",COUNTIF(車両台帳!$AQ$57:$AQ$2056,U$3&amp;"-"&amp;20&amp;"A"))</f>
        <v/>
      </c>
      <c r="V27" s="562" t="str">
        <f>IF(COUNTA(車両台帳!$C$57:$C$2056)=0,"",COUNTIF(車両台帳!$AQ$57:$AQ$2056,V$3&amp;"-"&amp;20&amp;"A"))</f>
        <v/>
      </c>
      <c r="W27" s="562" t="str">
        <f>IF(COUNTA(車両台帳!$C$57:$C$2056)=0,"",COUNTIF(車両台帳!$AQ$57:$AQ$2056,W$3&amp;"-"&amp;20&amp;"A"))</f>
        <v/>
      </c>
      <c r="X27" s="562" t="str">
        <f>IF(COUNTA(車両台帳!$C$57:$C$2056)=0,"",COUNTIF(車両台帳!$AQ$57:$AQ$2056,X$3&amp;"-"&amp;20&amp;"A"))</f>
        <v/>
      </c>
      <c r="Y27" s="562" t="str">
        <f>IF(COUNTA(車両台帳!$C$57:$C$2056)=0,"",COUNTIF(車両台帳!$AQ$57:$AQ$2056,Y$3&amp;"-"&amp;20&amp;"A"))</f>
        <v/>
      </c>
      <c r="Z27" s="562" t="str">
        <f>IF(COUNTA(車両台帳!$C$57:$C$2056)=0,"",COUNTIF(車両台帳!$AQ$57:$AQ$2056,Z$3&amp;"-"&amp;20&amp;"A"))</f>
        <v/>
      </c>
      <c r="AA27" s="562" t="str">
        <f>IF(COUNTA(車両台帳!$C$57:$C$2056)=0,"",COUNTIF(車両台帳!$AQ$57:$AQ$2056,AA$3&amp;"-"&amp;20&amp;"A"))</f>
        <v/>
      </c>
      <c r="AB27" s="562" t="str">
        <f>IF(COUNTA(車両台帳!$C$57:$C$2056)=0,"",COUNTIF(車両台帳!$AQ$57:$AQ$2056,AB$3&amp;"-"&amp;20&amp;"A"))</f>
        <v/>
      </c>
      <c r="AC27" s="562" t="str">
        <f>IF(COUNTA(車両台帳!$C$57:$C$2056)=0,"",COUNTIF(車両台帳!$AQ$57:$AQ$2056,AC$3&amp;"-"&amp;20&amp;"A"))</f>
        <v/>
      </c>
      <c r="AD27" s="562" t="str">
        <f>IF(COUNTA(車両台帳!$C$57:$C$2056)=0,"",COUNTIF(車両台帳!$AQ$57:$AQ$2056,AD$3&amp;"-"&amp;20&amp;"A"))</f>
        <v/>
      </c>
      <c r="AE27" s="562" t="str">
        <f>IF(COUNTA(車両台帳!$C$57:$C$2056)=0,"",COUNTIF(車両台帳!$AQ$57:$AQ$2056,AE$3&amp;"-"&amp;20&amp;"A"))</f>
        <v/>
      </c>
      <c r="AF27" s="562" t="str">
        <f>IF(COUNTA(車両台帳!$C$57:$C$2056)=0,"",COUNTIF(車両台帳!$AQ$57:$AQ$2056,AF$3&amp;"-"&amp;20&amp;"A"))</f>
        <v/>
      </c>
      <c r="AG27" s="562" t="str">
        <f>IF(COUNTA(車両台帳!$C$57:$C$2056)=0,"",COUNTIF(車両台帳!$AQ$57:$AQ$2056,AG$3&amp;"-"&amp;20&amp;"A"))</f>
        <v/>
      </c>
      <c r="AH27" s="562" t="str">
        <f>IF(COUNTA(車両台帳!$C$57:$C$2056)=0,"",COUNTIF(車両台帳!$AQ$57:$AQ$2056,AH$3&amp;"-"&amp;20&amp;"A"))</f>
        <v/>
      </c>
      <c r="AI27" s="562" t="str">
        <f>IF(COUNTA(車両台帳!$C$57:$C$2056)=0,"",COUNTIF(車両台帳!$AQ$57:$AQ$2056,AI$3&amp;"-"&amp;20&amp;"A"))</f>
        <v/>
      </c>
      <c r="AJ27" s="562" t="str">
        <f>IF(COUNTA(車両台帳!$C$57:$C$2056)=0,"",COUNTIF(車両台帳!$AQ$57:$AQ$2056,AJ$3&amp;"-"&amp;20&amp;"A"))</f>
        <v/>
      </c>
      <c r="AK27" s="562" t="str">
        <f>IF(COUNTA(車両台帳!$C$57:$C$2056)=0,"",COUNTIF(車両台帳!$AQ$57:$AQ$2056,AK$3&amp;"-"&amp;20&amp;"A"))</f>
        <v/>
      </c>
      <c r="AL27" s="562" t="str">
        <f>IF(COUNTA(車両台帳!$C$57:$C$2056)=0,"",COUNTIF(車両台帳!$AQ$57:$AQ$2056,AL$3&amp;"-"&amp;20&amp;"A"))</f>
        <v/>
      </c>
      <c r="AM27" s="562" t="str">
        <f>IF(COUNTA(車両台帳!$C$57:$C$2056)=0,"",COUNTIF(車両台帳!$AQ$57:$AQ$2056,AM$3&amp;"-"&amp;20&amp;"A"))</f>
        <v/>
      </c>
      <c r="AN27" s="562" t="str">
        <f>IF(COUNTA(車両台帳!$C$57:$C$2056)=0,"",COUNTIF(車両台帳!$AQ$57:$AQ$2056,AN$3&amp;"-"&amp;20&amp;"A"))</f>
        <v/>
      </c>
      <c r="AO27" s="562" t="str">
        <f>IF(COUNTA(車両台帳!$C$57:$C$2056)=0,"",COUNTIF(車両台帳!$AQ$57:$AQ$2056,AO$3&amp;"-"&amp;20&amp;"A"))</f>
        <v/>
      </c>
      <c r="AP27" s="562" t="str">
        <f>IF(COUNTA(車両台帳!$C$57:$C$2056)=0,"",COUNTIF(車両台帳!$AQ$57:$AQ$2056,AP$3&amp;"-"&amp;20&amp;"A"))</f>
        <v/>
      </c>
      <c r="AQ27" s="562" t="str">
        <f>IF(COUNTA(車両台帳!$C$57:$C$2056)=0,"",COUNTIF(車両台帳!$AQ$57:$AQ$2056,AQ$3&amp;"-"&amp;20&amp;"A"))</f>
        <v/>
      </c>
      <c r="AR27" s="562" t="str">
        <f>IF(COUNTA(車両台帳!$C$57:$C$2056)=0,"",COUNTIF(車両台帳!$AQ$57:$AQ$2056,AR$3&amp;"-"&amp;20&amp;"A"))</f>
        <v/>
      </c>
      <c r="AS27" s="562" t="str">
        <f>IF(COUNTA(車両台帳!$C$57:$C$2056)=0,"",COUNTIF(車両台帳!$AQ$57:$AQ$2056,AS$3&amp;"-"&amp;20&amp;"A"))</f>
        <v/>
      </c>
      <c r="AT27" s="562" t="str">
        <f>IF(COUNTA(車両台帳!$C$57:$C$2056)=0,"",COUNTIF(車両台帳!$AQ$57:$AQ$2056,AT$3&amp;"-"&amp;20&amp;"A"))</f>
        <v/>
      </c>
      <c r="AU27" s="562" t="str">
        <f>IF(COUNTA(車両台帳!$C$57:$C$2056)=0,"",COUNTIF(車両台帳!$AQ$57:$AQ$2056,AU$3&amp;"-"&amp;20&amp;"A"))</f>
        <v/>
      </c>
      <c r="AV27" s="562" t="str">
        <f>IF(COUNTA(車両台帳!$C$57:$C$2056)=0,"",COUNTIF(車両台帳!$AQ$57:$AQ$2056,AV$3&amp;"-"&amp;20&amp;"A"))</f>
        <v/>
      </c>
      <c r="AW27" s="562" t="str">
        <f>IF(COUNTA(車両台帳!$C$57:$C$2056)=0,"",COUNTIF(車両台帳!$AQ$57:$AQ$2056,AW$3&amp;"-"&amp;20&amp;"A"))</f>
        <v/>
      </c>
      <c r="AX27" s="562" t="str">
        <f>IF(COUNTA(車両台帳!$C$57:$C$2056)=0,"",COUNTIF(車両台帳!$AQ$57:$AQ$2056,AX$3&amp;"-"&amp;20&amp;"A"))</f>
        <v/>
      </c>
      <c r="AY27" s="562" t="str">
        <f>IF(COUNTA(車両台帳!$C$57:$C$2056)=0,"",COUNTIF(車両台帳!$AQ$57:$AQ$2056,AY$3&amp;"-"&amp;20&amp;"A"))</f>
        <v/>
      </c>
      <c r="AZ27" s="562" t="str">
        <f>IF(COUNTA(車両台帳!$C$57:$C$2056)=0,"",COUNTIF(車両台帳!$AQ$57:$AQ$2056,AZ$3&amp;"-"&amp;20&amp;"A"))</f>
        <v/>
      </c>
      <c r="BA27" s="562" t="str">
        <f>IF(COUNTA(車両台帳!$C$57:$C$2056)=0,"",COUNTIF(車両台帳!$AQ$57:$AQ$2056,BA$3&amp;"-"&amp;20&amp;"A"))</f>
        <v/>
      </c>
      <c r="BB27" s="562" t="str">
        <f>IF(COUNTA(車両台帳!$C$57:$C$2056)=0,"",COUNTIF(車両台帳!$AQ$57:$AQ$2056,BB$3&amp;"-"&amp;20&amp;"A"))</f>
        <v/>
      </c>
      <c r="BC27" s="562" t="str">
        <f>IF(COUNTA(車両台帳!$C$57:$C$2056)=0,"",COUNTIF(車両台帳!$AQ$57:$AQ$2056,BC$3&amp;"-"&amp;20&amp;"A"))</f>
        <v/>
      </c>
      <c r="BD27" s="562" t="str">
        <f>IF(COUNTA(車両台帳!$C$57:$C$2056)=0,"",COUNTIF(車両台帳!$AQ$57:$AQ$2056,BD$3&amp;"-"&amp;20&amp;"A"))</f>
        <v/>
      </c>
      <c r="BE27" s="562" t="str">
        <f>IF(COUNTA(車両台帳!$C$57:$C$2056)=0,"",COUNTIF(車両台帳!$AQ$57:$AQ$2056,BE$3&amp;"-"&amp;20&amp;"A"))</f>
        <v/>
      </c>
      <c r="BF27" s="562" t="str">
        <f>IF(COUNTA(車両台帳!$C$57:$C$2056)=0,"",COUNTIF(車両台帳!$AQ$57:$AQ$2056,BF$3&amp;"-"&amp;20&amp;"A"))</f>
        <v/>
      </c>
      <c r="BG27" s="562" t="str">
        <f>IF(COUNTA(車両台帳!$C$57:$C$2056)=0,"",COUNTIF(車両台帳!$AQ$57:$AQ$2056,BG$3&amp;"-"&amp;20&amp;"A"))</f>
        <v/>
      </c>
      <c r="BH27" s="562" t="str">
        <f>IF(COUNTA(車両台帳!$C$57:$C$2056)=0,"",COUNTIF(車両台帳!$AQ$57:$AQ$2056,BH$3&amp;"-"&amp;20&amp;"A"))</f>
        <v/>
      </c>
      <c r="BI27" s="562" t="str">
        <f>IF(COUNTA(車両台帳!$C$57:$C$2056)=0,"",COUNTIF(車両台帳!$AQ$57:$AQ$2056,BI$3&amp;"-"&amp;20&amp;"A"))</f>
        <v/>
      </c>
      <c r="BJ27" s="562" t="str">
        <f>IF(COUNTA(車両台帳!$C$57:$C$2056)=0,"",COUNTIF(車両台帳!$AQ$57:$AQ$2056,BJ$3&amp;"-"&amp;20&amp;"A"))</f>
        <v/>
      </c>
      <c r="BK27" s="562" t="str">
        <f>IF(COUNTA(車両台帳!$C$57:$C$2056)=0,"",COUNTIF(車両台帳!$AQ$57:$AQ$2056,BK$3&amp;"-"&amp;20&amp;"A"))</f>
        <v/>
      </c>
      <c r="BL27" s="562" t="str">
        <f>IF(COUNTA(車両台帳!$C$57:$C$2056)=0,"",COUNTIF(車両台帳!$AQ$57:$AQ$2056,BL$3&amp;"-"&amp;20&amp;"A"))</f>
        <v/>
      </c>
      <c r="BM27" s="562" t="str">
        <f>IF(COUNTA(車両台帳!$C$57:$C$2056)=0,"",COUNTIF(車両台帳!$AQ$57:$AQ$2056,BM$3&amp;"-"&amp;20&amp;"A"))</f>
        <v/>
      </c>
      <c r="BN27" s="562" t="str">
        <f>IF(COUNTA(車両台帳!$C$57:$C$2056)=0,"",COUNTIF(車両台帳!$AQ$57:$AQ$2056,BN$3&amp;"-"&amp;20&amp;"A"))</f>
        <v/>
      </c>
      <c r="BO27" s="562" t="str">
        <f>IF(COUNTA(車両台帳!$C$57:$C$2056)=0,"",COUNTIF(車両台帳!$AQ$57:$AQ$2056,BO$3&amp;"-"&amp;20&amp;"A"))</f>
        <v/>
      </c>
      <c r="BP27" s="562" t="str">
        <f>IF(COUNTA(車両台帳!$C$57:$C$2056)=0,"",COUNTIF(車両台帳!$AQ$57:$AQ$2056,BP$3&amp;"-"&amp;20&amp;"A"))</f>
        <v/>
      </c>
      <c r="BQ27" s="562" t="str">
        <f>IF(COUNTA(車両台帳!$C$57:$C$2056)=0,"",COUNTIF(車両台帳!$AQ$57:$AQ$2056,BQ$3&amp;"-"&amp;20&amp;"A"))</f>
        <v/>
      </c>
      <c r="BR27" s="562" t="str">
        <f>IF(COUNTA(車両台帳!$C$57:$C$2056)=0,"",COUNTIF(車両台帳!$AQ$57:$AQ$2056,BR$3&amp;"-"&amp;20&amp;"A"))</f>
        <v/>
      </c>
      <c r="BS27" s="562" t="str">
        <f>IF(COUNTA(車両台帳!$C$57:$C$2056)=0,"",COUNTIF(車両台帳!$AQ$57:$AQ$2056,BS$3&amp;"-"&amp;20&amp;"A"))</f>
        <v/>
      </c>
      <c r="BT27" s="562" t="str">
        <f>IF(COUNTA(車両台帳!$C$57:$C$2056)=0,"",COUNTIF(車両台帳!$AQ$57:$AQ$2056,BT$3&amp;"-"&amp;20&amp;"A"))</f>
        <v/>
      </c>
      <c r="BU27" s="562" t="str">
        <f>IF(COUNTA(車両台帳!$C$57:$C$2056)=0,"",COUNTIF(車両台帳!$AQ$57:$AQ$2056,BU$3&amp;"-"&amp;20&amp;"A"))</f>
        <v/>
      </c>
      <c r="BV27" s="562" t="str">
        <f>IF(COUNTA(車両台帳!$C$57:$C$2056)=0,"",COUNTIF(車両台帳!$AQ$57:$AQ$2056,BV$3&amp;"-"&amp;20&amp;"A"))</f>
        <v/>
      </c>
      <c r="BW27" s="562" t="str">
        <f>IF(COUNTA(車両台帳!$C$57:$C$2056)=0,"",COUNTIF(車両台帳!$AQ$57:$AQ$2056,BW$3&amp;"-"&amp;20&amp;"A"))</f>
        <v/>
      </c>
      <c r="BX27" s="562" t="str">
        <f>IF(COUNTA(車両台帳!$C$57:$C$2056)=0,"",COUNTIF(車両台帳!$AQ$57:$AQ$2056,BX$3&amp;"-"&amp;20&amp;"A"))</f>
        <v/>
      </c>
      <c r="BY27" s="562" t="str">
        <f>IF(COUNTA(車両台帳!$C$57:$C$2056)=0,"",COUNTIF(車両台帳!$AQ$57:$AQ$2056,BY$3&amp;"-"&amp;20&amp;"A"))</f>
        <v/>
      </c>
      <c r="BZ27" s="562" t="str">
        <f>IF(COUNTA(車両台帳!$C$57:$C$2056)=0,"",COUNTIF(車両台帳!$AQ$57:$AQ$2056,BZ$3&amp;"-"&amp;20&amp;"A"))</f>
        <v/>
      </c>
      <c r="CA27" s="562" t="str">
        <f>IF(COUNTA(車両台帳!$C$57:$C$2056)=0,"",COUNTIF(車両台帳!$AQ$57:$AQ$2056,CA$3&amp;"-"&amp;20&amp;"A"))</f>
        <v/>
      </c>
      <c r="CB27" s="562" t="str">
        <f>IF(COUNTA(車両台帳!$C$57:$C$2056)=0,"",COUNTIF(車両台帳!$AQ$57:$AQ$2056,CB$3&amp;"-"&amp;20&amp;"A"))</f>
        <v/>
      </c>
      <c r="CC27" s="562" t="str">
        <f>IF(COUNTA(車両台帳!$C$57:$C$2056)=0,"",COUNTIF(車両台帳!$AQ$57:$AQ$2056,CC$3&amp;"-"&amp;20&amp;"A"))</f>
        <v/>
      </c>
      <c r="CD27" s="562" t="str">
        <f>IF(COUNTA(車両台帳!$C$57:$C$2056)=0,"",COUNTIF(車両台帳!$AQ$57:$AQ$2056,CD$3&amp;"-"&amp;20&amp;"A"))</f>
        <v/>
      </c>
      <c r="CE27" s="562" t="str">
        <f>IF(COUNTA(車両台帳!$C$57:$C$2056)=0,"",COUNTIF(車両台帳!$AQ$57:$AQ$2056,CE$3&amp;"-"&amp;20&amp;"A"))</f>
        <v/>
      </c>
      <c r="CF27" s="562" t="str">
        <f>IF(COUNTA(車両台帳!$C$57:$C$2056)=0,"",COUNTIF(車両台帳!$AQ$57:$AQ$2056,CF$3&amp;"-"&amp;20&amp;"A"))</f>
        <v/>
      </c>
      <c r="CG27" s="562" t="str">
        <f>IF(COUNTA(車両台帳!$C$57:$C$2056)=0,"",COUNTIF(車両台帳!$AQ$57:$AQ$2056,CG$3&amp;"-"&amp;20&amp;"A"))</f>
        <v/>
      </c>
      <c r="CH27" s="562" t="str">
        <f>IF(COUNTA(車両台帳!$C$57:$C$2056)=0,"",COUNTIF(車両台帳!$AQ$57:$AQ$2056,CH$3&amp;"-"&amp;20&amp;"A"))</f>
        <v/>
      </c>
      <c r="CI27" s="562" t="str">
        <f>IF(COUNTA(車両台帳!$C$57:$C$2056)=0,"",COUNTIF(車両台帳!$AQ$57:$AQ$2056,CI$3&amp;"-"&amp;20&amp;"A"))</f>
        <v/>
      </c>
      <c r="CJ27" s="562" t="str">
        <f>IF(COUNTA(車両台帳!$C$57:$C$2056)=0,"",COUNTIF(車両台帳!$AQ$57:$AQ$2056,CJ$3&amp;"-"&amp;20&amp;"A"))</f>
        <v/>
      </c>
      <c r="CK27" s="562" t="str">
        <f>IF(COUNTA(車両台帳!$C$57:$C$2056)=0,"",COUNTIF(車両台帳!$AQ$57:$AQ$2056,CK$3&amp;"-"&amp;20&amp;"A"))</f>
        <v/>
      </c>
      <c r="CL27" s="562" t="str">
        <f>IF(COUNTA(車両台帳!$C$57:$C$2056)=0,"",COUNTIF(車両台帳!$AQ$57:$AQ$2056,CL$3&amp;"-"&amp;20&amp;"A"))</f>
        <v/>
      </c>
      <c r="CM27" s="562" t="str">
        <f>IF(COUNTA(車両台帳!$C$57:$C$2056)=0,"",COUNTIF(車両台帳!$AQ$57:$AQ$2056,CM$3&amp;"-"&amp;20&amp;"A"))</f>
        <v/>
      </c>
      <c r="CN27" s="562" t="str">
        <f>IF(COUNTA(車両台帳!$C$57:$C$2056)=0,"",COUNTIF(車両台帳!$AQ$57:$AQ$2056,CN$3&amp;"-"&amp;20&amp;"A"))</f>
        <v/>
      </c>
      <c r="CO27" s="562" t="str">
        <f>IF(COUNTA(車両台帳!$C$57:$C$2056)=0,"",COUNTIF(車両台帳!$AQ$57:$AQ$2056,CO$3&amp;"-"&amp;20&amp;"A"))</f>
        <v/>
      </c>
      <c r="CP27" s="562" t="str">
        <f>IF(COUNTA(車両台帳!$C$57:$C$2056)=0,"",COUNTIF(車両台帳!$AQ$57:$AQ$2056,CP$3&amp;"-"&amp;20&amp;"A"))</f>
        <v/>
      </c>
      <c r="CQ27" s="562" t="str">
        <f>IF(COUNTA(車両台帳!$C$57:$C$2056)=0,"",COUNTIF(車両台帳!$AQ$57:$AQ$2056,CQ$3&amp;"-"&amp;20&amp;"A"))</f>
        <v/>
      </c>
      <c r="CR27" s="562" t="str">
        <f>IF(COUNTA(車両台帳!$C$57:$C$2056)=0,"",COUNTIF(車両台帳!$AQ$57:$AQ$2056,CR$3&amp;"-"&amp;20&amp;"A"))</f>
        <v/>
      </c>
      <c r="CS27" s="562" t="str">
        <f>IF(COUNTA(車両台帳!$C$57:$C$2056)=0,"",COUNTIF(車両台帳!$AQ$57:$AQ$2056,CS$3&amp;"-"&amp;20&amp;"A"))</f>
        <v/>
      </c>
      <c r="CT27" s="562" t="str">
        <f>IF(COUNTA(車両台帳!$C$57:$C$2056)=0,"",COUNTIF(車両台帳!$AQ$57:$AQ$2056,CT$3&amp;"-"&amp;20&amp;"A"))</f>
        <v/>
      </c>
      <c r="CU27" s="562" t="str">
        <f>IF(COUNTA(車両台帳!$C$57:$C$2056)=0,"",COUNTIF(車両台帳!$AQ$57:$AQ$2056,CU$3&amp;"-"&amp;20&amp;"A"))</f>
        <v/>
      </c>
      <c r="CV27" s="562" t="str">
        <f>IF(COUNTA(車両台帳!$C$57:$C$2056)=0,"",COUNTIF(車両台帳!$AQ$57:$AQ$2056,CV$3&amp;"-"&amp;20&amp;"A"))</f>
        <v/>
      </c>
      <c r="CW27" s="562" t="str">
        <f>IF(COUNTA(車両台帳!$C$57:$C$2056)=0,"",COUNTIF(車両台帳!$AQ$57:$AQ$2056,CW$3&amp;"-"&amp;20&amp;"A"))</f>
        <v/>
      </c>
      <c r="CX27" s="562" t="str">
        <f>IF(COUNTA(車両台帳!$C$57:$C$2056)=0,"",COUNTIF(車両台帳!$AQ$57:$AQ$2056,CX$3&amp;"-"&amp;20&amp;"A"))</f>
        <v/>
      </c>
      <c r="CY27" s="562" t="str">
        <f>IF(COUNTA(車両台帳!$C$57:$C$2056)=0,"",COUNTIF(車両台帳!$AQ$57:$AQ$2056,CY$3&amp;"-"&amp;20&amp;"A"))</f>
        <v/>
      </c>
      <c r="CZ27" s="562" t="str">
        <f>IF(COUNTA(車両台帳!$C$57:$C$2056)=0,"",COUNTIF(車両台帳!$AQ$57:$AQ$2056,CZ$3&amp;"-"&amp;20&amp;"A"))</f>
        <v/>
      </c>
      <c r="DA27" s="562" t="str">
        <f>IF(COUNTA(車両台帳!$C$57:$C$2056)=0,"",COUNTIF(車両台帳!$AQ$57:$AQ$2056,DA$3&amp;"-"&amp;20&amp;"A"))</f>
        <v/>
      </c>
      <c r="DB27" s="562" t="str">
        <f>IF(COUNTA(車両台帳!$C$57:$C$2056)=0,"",COUNTIF(車両台帳!$AQ$57:$AQ$2056,DB$3&amp;"-"&amp;20&amp;"A"))</f>
        <v/>
      </c>
      <c r="DC27" s="562" t="str">
        <f>IF(COUNTA(車両台帳!$C$57:$C$2056)=0,"",COUNTIF(車両台帳!$AQ$57:$AQ$2056,DC$3&amp;"-"&amp;20&amp;"A"))</f>
        <v/>
      </c>
      <c r="DD27" s="562" t="str">
        <f>IF(COUNTA(車両台帳!$C$57:$C$2056)=0,"",COUNTIF(車両台帳!$AQ$57:$AQ$2056,DD$3&amp;"-"&amp;20&amp;"A"))</f>
        <v/>
      </c>
      <c r="DE27" s="562" t="str">
        <f>IF(COUNTA(車両台帳!$C$57:$C$2056)=0,"",COUNTIF(車両台帳!$AQ$57:$AQ$2056,DE$3&amp;"-"&amp;20&amp;"A"))</f>
        <v/>
      </c>
      <c r="DF27" s="562" t="str">
        <f>IF(COUNTA(車両台帳!$C$57:$C$2056)=0,"",COUNTIF(車両台帳!$AQ$57:$AQ$2056,DF$3&amp;"-"&amp;20&amp;"A"))</f>
        <v/>
      </c>
      <c r="DG27" s="562" t="str">
        <f>IF(COUNTA(車両台帳!$C$57:$C$2056)=0,"",COUNTIF(車両台帳!$AQ$57:$AQ$2056,DG$3&amp;"-"&amp;20&amp;"A"))</f>
        <v/>
      </c>
      <c r="DH27" s="562" t="str">
        <f>IF(COUNTA(車両台帳!$C$57:$C$2056)=0,"",COUNTIF(車両台帳!$AQ$57:$AQ$2056,DH$3&amp;"-"&amp;20&amp;"A"))</f>
        <v/>
      </c>
      <c r="DI27" s="562" t="str">
        <f>IF(COUNTA(車両台帳!$C$57:$C$2056)=0,"",COUNTIF(車両台帳!$AQ$57:$AQ$2056,DI$3&amp;"-"&amp;20&amp;"A"))</f>
        <v/>
      </c>
      <c r="DJ27" s="562" t="str">
        <f>IF(COUNTA(車両台帳!$C$57:$C$2056)=0,"",COUNTIF(車両台帳!$AQ$57:$AQ$2056,DJ$3&amp;"-"&amp;20&amp;"A"))</f>
        <v/>
      </c>
      <c r="DK27" s="562" t="str">
        <f>IF(COUNTA(車両台帳!$C$57:$C$2056)=0,"",COUNTIF(車両台帳!$AQ$57:$AQ$2056,DK$3&amp;"-"&amp;20&amp;"A"))</f>
        <v/>
      </c>
      <c r="DL27" s="562" t="str">
        <f>IF(COUNTA(車両台帳!$C$57:$C$2056)=0,"",COUNTIF(車両台帳!$AQ$57:$AQ$2056,DL$3&amp;"-"&amp;20&amp;"A"))</f>
        <v/>
      </c>
      <c r="DM27" s="562" t="str">
        <f>IF(COUNTA(車両台帳!$C$57:$C$2056)=0,"",COUNTIF(車両台帳!$AQ$57:$AQ$2056,DM$3&amp;"-"&amp;20&amp;"A"))</f>
        <v/>
      </c>
      <c r="DN27" s="562" t="str">
        <f>IF(COUNTA(車両台帳!$C$57:$C$2056)=0,"",COUNTIF(車両台帳!$AQ$57:$AQ$2056,DN$3&amp;"-"&amp;20&amp;"A"))</f>
        <v/>
      </c>
      <c r="DO27" s="562" t="str">
        <f>IF(COUNTA(車両台帳!$C$57:$C$2056)=0,"",COUNTIF(車両台帳!$AQ$57:$AQ$2056,DO$3&amp;"-"&amp;20&amp;"A"))</f>
        <v/>
      </c>
      <c r="DP27" s="562" t="str">
        <f>IF(COUNTA(車両台帳!$C$57:$C$2056)=0,"",COUNTIF(車両台帳!$AQ$57:$AQ$2056,DP$3&amp;"-"&amp;20&amp;"A"))</f>
        <v/>
      </c>
      <c r="DQ27" s="562" t="str">
        <f>IF(COUNTA(車両台帳!$C$57:$C$2056)=0,"",COUNTIF(車両台帳!$AQ$57:$AQ$2056,DQ$3&amp;"-"&amp;20&amp;"A"))</f>
        <v/>
      </c>
      <c r="DR27" s="562" t="str">
        <f>IF(COUNTA(車両台帳!$C$57:$C$2056)=0,"",COUNTIF(車両台帳!$AQ$57:$AQ$2056,DR$3&amp;"-"&amp;20&amp;"A"))</f>
        <v/>
      </c>
      <c r="DS27" s="562" t="str">
        <f>IF(COUNTA(車両台帳!$C$57:$C$2056)=0,"",COUNTIF(車両台帳!$AQ$57:$AQ$2056,DS$3&amp;"-"&amp;20&amp;"A"))</f>
        <v/>
      </c>
      <c r="DT27" s="562" t="str">
        <f>IF(COUNTA(車両台帳!$C$57:$C$2056)=0,"",COUNTIF(車両台帳!$AQ$57:$AQ$2056,DT$3&amp;"-"&amp;20&amp;"A"))</f>
        <v/>
      </c>
      <c r="DU27" s="562" t="str">
        <f>IF(COUNTA(車両台帳!$C$57:$C$2056)=0,"",COUNTIF(車両台帳!$AQ$57:$AQ$2056,DU$3&amp;"-"&amp;20&amp;"A"))</f>
        <v/>
      </c>
      <c r="DV27" s="562" t="str">
        <f>IF(COUNTA(車両台帳!$C$57:$C$2056)=0,"",COUNTIF(車両台帳!$AQ$57:$AQ$2056,DV$3&amp;"-"&amp;20&amp;"A"))</f>
        <v/>
      </c>
      <c r="DW27" s="562" t="str">
        <f>IF(COUNTA(車両台帳!$C$57:$C$2056)=0,"",COUNTIF(車両台帳!$AQ$57:$AQ$2056,DW$3&amp;"-"&amp;20&amp;"A"))</f>
        <v/>
      </c>
      <c r="DX27" s="562" t="str">
        <f>IF(COUNTA(車両台帳!$C$57:$C$2056)=0,"",COUNTIF(車両台帳!$AQ$57:$AQ$2056,DX$3&amp;"-"&amp;20&amp;"A"))</f>
        <v/>
      </c>
      <c r="DY27" s="562" t="str">
        <f>IF(COUNTA(車両台帳!$C$57:$C$2056)=0,"",COUNTIF(車両台帳!$AQ$57:$AQ$2056,DY$3&amp;"-"&amp;20&amp;"A"))</f>
        <v/>
      </c>
      <c r="DZ27" s="562" t="str">
        <f>IF(COUNTA(車両台帳!$C$57:$C$2056)=0,"",COUNTIF(車両台帳!$AQ$57:$AQ$2056,DZ$3&amp;"-"&amp;20&amp;"A"))</f>
        <v/>
      </c>
      <c r="EA27" s="562" t="str">
        <f>IF(COUNTA(車両台帳!$C$57:$C$2056)=0,"",COUNTIF(車両台帳!$AQ$57:$AQ$2056,EA$3&amp;"-"&amp;20&amp;"A"))</f>
        <v/>
      </c>
      <c r="EB27" s="562" t="str">
        <f>IF(COUNTA(車両台帳!$C$57:$C$2056)=0,"",COUNTIF(車両台帳!$AQ$57:$AQ$2056,EB$3&amp;"-"&amp;20&amp;"A"))</f>
        <v/>
      </c>
      <c r="EC27" s="562" t="str">
        <f>IF(COUNTA(車両台帳!$C$57:$C$2056)=0,"",COUNTIF(車両台帳!$AQ$57:$AQ$2056,EC$3&amp;"-"&amp;20&amp;"A"))</f>
        <v/>
      </c>
      <c r="ED27" s="562" t="str">
        <f>IF(COUNTA(車両台帳!$C$57:$C$2056)=0,"",COUNTIF(車両台帳!$AQ$57:$AQ$2056,ED$3&amp;"-"&amp;20&amp;"A"))</f>
        <v/>
      </c>
      <c r="EE27" s="562" t="str">
        <f>IF(COUNTA(車両台帳!$C$57:$C$2056)=0,"",COUNTIF(車両台帳!$AQ$57:$AQ$2056,EE$3&amp;"-"&amp;20&amp;"A"))</f>
        <v/>
      </c>
      <c r="EF27" s="562" t="str">
        <f>IF(COUNTA(車両台帳!$C$57:$C$2056)=0,"",COUNTIF(車両台帳!$AQ$57:$AQ$2056,EF$3&amp;"-"&amp;20&amp;"A"))</f>
        <v/>
      </c>
      <c r="EG27" s="562" t="str">
        <f>IF(COUNTA(車両台帳!$C$57:$C$2056)=0,"",COUNTIF(車両台帳!$AQ$57:$AQ$2056,EG$3&amp;"-"&amp;20&amp;"A"))</f>
        <v/>
      </c>
      <c r="EH27" s="562" t="str">
        <f>IF(COUNTA(車両台帳!$C$57:$C$2056)=0,"",COUNTIF(車両台帳!$AQ$57:$AQ$2056,EH$3&amp;"-"&amp;20&amp;"A"))</f>
        <v/>
      </c>
      <c r="EI27" s="562" t="str">
        <f>IF(COUNTA(車両台帳!$C$57:$C$2056)=0,"",COUNTIF(車両台帳!$AQ$57:$AQ$2056,EI$3&amp;"-"&amp;20&amp;"A"))</f>
        <v/>
      </c>
      <c r="EJ27" s="562" t="str">
        <f>IF(COUNTA(車両台帳!$C$57:$C$2056)=0,"",COUNTIF(車両台帳!$AQ$57:$AQ$2056,EJ$3&amp;"-"&amp;20&amp;"A"))</f>
        <v/>
      </c>
      <c r="EK27" s="562" t="str">
        <f>IF(COUNTA(車両台帳!$C$57:$C$2056)=0,"",COUNTIF(車両台帳!$AQ$57:$AQ$2056,EK$3&amp;"-"&amp;20&amp;"A"))</f>
        <v/>
      </c>
      <c r="EL27" s="562" t="str">
        <f>IF(COUNTA(車両台帳!$C$57:$C$2056)=0,"",COUNTIF(車両台帳!$AQ$57:$AQ$2056,EL$3&amp;"-"&amp;20&amp;"A"))</f>
        <v/>
      </c>
      <c r="EM27" s="562" t="str">
        <f>IF(COUNTA(車両台帳!$C$57:$C$2056)=0,"",COUNTIF(車両台帳!$AQ$57:$AQ$2056,EM$3&amp;"-"&amp;20&amp;"A"))</f>
        <v/>
      </c>
      <c r="EN27" s="562" t="str">
        <f>IF(COUNTA(車両台帳!$C$57:$C$2056)=0,"",COUNTIF(車両台帳!$AQ$57:$AQ$2056,EN$3&amp;"-"&amp;20&amp;"A"))</f>
        <v/>
      </c>
      <c r="EO27" s="562" t="str">
        <f>IF(COUNTA(車両台帳!$C$57:$C$2056)=0,"",COUNTIF(車両台帳!$AQ$57:$AQ$2056,EO$3&amp;"-"&amp;20&amp;"A"))</f>
        <v/>
      </c>
      <c r="EP27" s="562" t="str">
        <f>IF(COUNTA(車両台帳!$C$57:$C$2056)=0,"",COUNTIF(車両台帳!$AQ$57:$AQ$2056,EP$3&amp;"-"&amp;20&amp;"A"))</f>
        <v/>
      </c>
      <c r="EQ27" s="562" t="str">
        <f>IF(COUNTA(車両台帳!$C$57:$C$2056)=0,"",COUNTIF(車両台帳!$AQ$57:$AQ$2056,EQ$3&amp;"-"&amp;20&amp;"A"))</f>
        <v/>
      </c>
      <c r="ER27" s="562" t="str">
        <f>IF(COUNTA(車両台帳!$C$57:$C$2056)=0,"",COUNTIF(車両台帳!$AQ$57:$AQ$2056,ER$3&amp;"-"&amp;20&amp;"A"))</f>
        <v/>
      </c>
      <c r="ES27" s="562" t="str">
        <f>IF(COUNTA(車両台帳!$C$57:$C$2056)=0,"",COUNTIF(車両台帳!$AQ$57:$AQ$2056,ES$3&amp;"-"&amp;20&amp;"A"))</f>
        <v/>
      </c>
      <c r="ET27" s="562" t="str">
        <f>IF(COUNTA(車両台帳!$C$57:$C$2056)=0,"",COUNTIF(車両台帳!$AQ$57:$AQ$2056,ET$3&amp;"-"&amp;20&amp;"A"))</f>
        <v/>
      </c>
      <c r="EU27" s="562" t="str">
        <f>IF(COUNTA(車両台帳!$C$57:$C$2056)=0,"",COUNTIF(車両台帳!$AQ$57:$AQ$2056,EU$3&amp;"-"&amp;20&amp;"A"))</f>
        <v/>
      </c>
      <c r="EV27" s="562" t="str">
        <f>IF(COUNTA(車両台帳!$C$57:$C$2056)=0,"",COUNTIF(車両台帳!$AQ$57:$AQ$2056,EV$3&amp;"-"&amp;20&amp;"A"))</f>
        <v/>
      </c>
      <c r="EW27" s="562" t="str">
        <f>IF(COUNTA(車両台帳!$C$57:$C$2056)=0,"",COUNTIF(車両台帳!$AQ$57:$AQ$2056,EW$3&amp;"-"&amp;20&amp;"A"))</f>
        <v/>
      </c>
      <c r="EX27" s="562" t="str">
        <f>IF(COUNTA(車両台帳!$C$57:$C$2056)=0,"",COUNTIF(車両台帳!$AQ$57:$AQ$2056,EX$3&amp;"-"&amp;20&amp;"A"))</f>
        <v/>
      </c>
      <c r="EY27" s="562" t="str">
        <f>IF(COUNTA(車両台帳!$C$57:$C$2056)=0,"",COUNTIF(車両台帳!$AQ$57:$AQ$2056,EY$3&amp;"-"&amp;20&amp;"A"))</f>
        <v/>
      </c>
      <c r="EZ27" s="562" t="str">
        <f>IF(COUNTA(車両台帳!$C$57:$C$2056)=0,"",COUNTIF(車両台帳!$AQ$57:$AQ$2056,EZ$3&amp;"-"&amp;20&amp;"A"))</f>
        <v/>
      </c>
      <c r="FA27" s="562" t="str">
        <f>IF(COUNTA(車両台帳!$C$57:$C$2056)=0,"",COUNTIF(車両台帳!$AQ$57:$AQ$2056,FA$3&amp;"-"&amp;20&amp;"A"))</f>
        <v/>
      </c>
      <c r="FB27" s="562" t="str">
        <f>IF(COUNTA(車両台帳!$C$57:$C$2056)=0,"",COUNTIF(車両台帳!$AQ$57:$AQ$2056,FB$3&amp;"-"&amp;20&amp;"A"))</f>
        <v/>
      </c>
      <c r="FC27" s="562" t="str">
        <f>IF(COUNTA(車両台帳!$C$57:$C$2056)=0,"",COUNTIF(車両台帳!$AQ$57:$AQ$2056,FC$3&amp;"-"&amp;20&amp;"A"))</f>
        <v/>
      </c>
      <c r="FD27" s="562" t="str">
        <f>IF(COUNTA(車両台帳!$C$57:$C$2056)=0,"",COUNTIF(車両台帳!$AQ$57:$AQ$2056,FD$3&amp;"-"&amp;20&amp;"A"))</f>
        <v/>
      </c>
      <c r="FE27" s="562" t="str">
        <f>IF(COUNTA(車両台帳!$C$57:$C$2056)=0,"",COUNTIF(車両台帳!$AQ$57:$AQ$2056,FE$3&amp;"-"&amp;20&amp;"A"))</f>
        <v/>
      </c>
      <c r="FF27" s="562" t="str">
        <f>IF(COUNTA(車両台帳!$C$57:$C$2056)=0,"",COUNTIF(車両台帳!$AQ$57:$AQ$2056,FF$3&amp;"-"&amp;20&amp;"A"))</f>
        <v/>
      </c>
      <c r="FG27" s="562" t="str">
        <f>IF(COUNTA(車両台帳!$C$57:$C$2056)=0,"",COUNTIF(車両台帳!$AQ$57:$AQ$2056,FG$3&amp;"-"&amp;20&amp;"A"))</f>
        <v/>
      </c>
      <c r="FH27" s="562" t="str">
        <f>IF(COUNTA(車両台帳!$C$57:$C$2056)=0,"",COUNTIF(車両台帳!$AQ$57:$AQ$2056,FH$3&amp;"-"&amp;20&amp;"A"))</f>
        <v/>
      </c>
      <c r="FI27" s="562" t="str">
        <f>IF(COUNTA(車両台帳!$C$57:$C$2056)=0,"",COUNTIF(車両台帳!$AQ$57:$AQ$2056,FI$3&amp;"-"&amp;20&amp;"A"))</f>
        <v/>
      </c>
      <c r="FJ27" s="562" t="str">
        <f>IF(COUNTA(車両台帳!$C$57:$C$2056)=0,"",COUNTIF(車両台帳!$AQ$57:$AQ$2056,FJ$3&amp;"-"&amp;20&amp;"A"))</f>
        <v/>
      </c>
      <c r="FK27" s="562" t="str">
        <f>IF(COUNTA(車両台帳!$C$57:$C$2056)=0,"",COUNTIF(車両台帳!$AQ$57:$AQ$2056,FK$3&amp;"-"&amp;20&amp;"A"))</f>
        <v/>
      </c>
      <c r="FL27" s="562" t="str">
        <f>IF(COUNTA(車両台帳!$C$57:$C$2056)=0,"",COUNTIF(車両台帳!$AQ$57:$AQ$2056,FL$3&amp;"-"&amp;20&amp;"A"))</f>
        <v/>
      </c>
      <c r="FM27" s="562" t="str">
        <f>IF(COUNTA(車両台帳!$C$57:$C$2056)=0,"",COUNTIF(車両台帳!$AQ$57:$AQ$2056,FM$3&amp;"-"&amp;20&amp;"A"))</f>
        <v/>
      </c>
      <c r="FN27" s="562" t="str">
        <f>IF(COUNTA(車両台帳!$C$57:$C$2056)=0,"",COUNTIF(車両台帳!$AQ$57:$AQ$2056,FN$3&amp;"-"&amp;20&amp;"A"))</f>
        <v/>
      </c>
      <c r="FO27" s="562" t="str">
        <f>IF(COUNTA(車両台帳!$C$57:$C$2056)=0,"",COUNTIF(車両台帳!$AQ$57:$AQ$2056,FO$3&amp;"-"&amp;20&amp;"A"))</f>
        <v/>
      </c>
      <c r="FP27" s="562" t="str">
        <f>IF(COUNTA(車両台帳!$C$57:$C$2056)=0,"",COUNTIF(車両台帳!$AQ$57:$AQ$2056,FP$3&amp;"-"&amp;20&amp;"A"))</f>
        <v/>
      </c>
      <c r="FQ27" s="562" t="str">
        <f>IF(COUNTA(車両台帳!$C$57:$C$2056)=0,"",COUNTIF(車両台帳!$AQ$57:$AQ$2056,FQ$3&amp;"-"&amp;20&amp;"A"))</f>
        <v/>
      </c>
      <c r="FR27" s="562" t="str">
        <f>IF(COUNTA(車両台帳!$C$57:$C$2056)=0,"",COUNTIF(車両台帳!$AQ$57:$AQ$2056,FR$3&amp;"-"&amp;20&amp;"A"))</f>
        <v/>
      </c>
      <c r="FS27" s="562" t="str">
        <f>IF(COUNTA(車両台帳!$C$57:$C$2056)=0,"",COUNTIF(車両台帳!$AQ$57:$AQ$2056,FS$3&amp;"-"&amp;20&amp;"A"))</f>
        <v/>
      </c>
      <c r="FT27" s="562" t="str">
        <f>IF(COUNTA(車両台帳!$C$57:$C$2056)=0,"",COUNTIF(車両台帳!$AQ$57:$AQ$2056,FT$3&amp;"-"&amp;20&amp;"A"))</f>
        <v/>
      </c>
      <c r="FU27" s="562" t="str">
        <f>IF(COUNTA(車両台帳!$C$57:$C$2056)=0,"",COUNTIF(車両台帳!$AQ$57:$AQ$2056,FU$3&amp;"-"&amp;20&amp;"A"))</f>
        <v/>
      </c>
      <c r="FV27" s="562" t="str">
        <f>IF(COUNTA(車両台帳!$C$57:$C$2056)=0,"",COUNTIF(車両台帳!$AQ$57:$AQ$2056,FV$3&amp;"-"&amp;20&amp;"A"))</f>
        <v/>
      </c>
      <c r="FW27" s="562" t="str">
        <f>IF(COUNTA(車両台帳!$C$57:$C$2056)=0,"",COUNTIF(車両台帳!$AQ$57:$AQ$2056,FW$3&amp;"-"&amp;20&amp;"A"))</f>
        <v/>
      </c>
      <c r="FX27" s="562" t="str">
        <f>IF(COUNTA(車両台帳!$C$57:$C$2056)=0,"",COUNTIF(車両台帳!$AQ$57:$AQ$2056,FX$3&amp;"-"&amp;20&amp;"A"))</f>
        <v/>
      </c>
      <c r="FY27" s="562" t="str">
        <f>IF(COUNTA(車両台帳!$C$57:$C$2056)=0,"",COUNTIF(車両台帳!$AQ$57:$AQ$2056,FY$3&amp;"-"&amp;20&amp;"A"))</f>
        <v/>
      </c>
      <c r="FZ27" s="562" t="str">
        <f>IF(COUNTA(車両台帳!$C$57:$C$2056)=0,"",COUNTIF(車両台帳!$AQ$57:$AQ$2056,FZ$3&amp;"-"&amp;20&amp;"A"))</f>
        <v/>
      </c>
      <c r="GA27" s="562" t="str">
        <f>IF(COUNTA(車両台帳!$C$57:$C$2056)=0,"",COUNTIF(車両台帳!$AQ$57:$AQ$2056,GA$3&amp;"-"&amp;20&amp;"A"))</f>
        <v/>
      </c>
      <c r="GB27" s="562" t="str">
        <f>IF(COUNTA(車両台帳!$C$57:$C$2056)=0,"",COUNTIF(車両台帳!$AQ$57:$AQ$2056,GB$3&amp;"-"&amp;20&amp;"A"))</f>
        <v/>
      </c>
      <c r="GC27" s="562" t="str">
        <f>IF(COUNTA(車両台帳!$C$57:$C$2056)=0,"",COUNTIF(車両台帳!$AQ$57:$AQ$2056,GC$3&amp;"-"&amp;20&amp;"A"))</f>
        <v/>
      </c>
      <c r="GD27" s="562" t="str">
        <f>IF(COUNTA(車両台帳!$C$57:$C$2056)=0,"",COUNTIF(車両台帳!$AQ$57:$AQ$2056,GD$3&amp;"-"&amp;20&amp;"A"))</f>
        <v/>
      </c>
      <c r="GE27" s="562" t="str">
        <f>IF(COUNTA(車両台帳!$C$57:$C$2056)=0,"",COUNTIF(車両台帳!$AQ$57:$AQ$2056,GE$3&amp;"-"&amp;20&amp;"A"))</f>
        <v/>
      </c>
      <c r="GF27" s="562" t="str">
        <f>IF(COUNTA(車両台帳!$C$57:$C$2056)=0,"",COUNTIF(車両台帳!$AQ$57:$AQ$2056,GF$3&amp;"-"&amp;20&amp;"A"))</f>
        <v/>
      </c>
      <c r="GG27" s="562" t="str">
        <f>IF(COUNTA(車両台帳!$C$57:$C$2056)=0,"",COUNTIF(車両台帳!$AQ$57:$AQ$2056,GG$3&amp;"-"&amp;20&amp;"A"))</f>
        <v/>
      </c>
      <c r="GH27" s="562" t="str">
        <f>IF(COUNTA(車両台帳!$C$57:$C$2056)=0,"",COUNTIF(車両台帳!$AQ$57:$AQ$2056,GH$3&amp;"-"&amp;20&amp;"A"))</f>
        <v/>
      </c>
      <c r="GI27" s="562" t="str">
        <f>IF(COUNTA(車両台帳!$C$57:$C$2056)=0,"",COUNTIF(車両台帳!$AQ$57:$AQ$2056,GI$3&amp;"-"&amp;20&amp;"A"))</f>
        <v/>
      </c>
      <c r="GJ27" s="562" t="str">
        <f>IF(COUNTA(車両台帳!$C$57:$C$2056)=0,"",COUNTIF(車両台帳!$AQ$57:$AQ$2056,GJ$3&amp;"-"&amp;20&amp;"A"))</f>
        <v/>
      </c>
      <c r="GK27" s="562" t="str">
        <f>IF(COUNTA(車両台帳!$C$57:$C$2056)=0,"",COUNTIF(車両台帳!$AQ$57:$AQ$2056,GK$3&amp;"-"&amp;20&amp;"A"))</f>
        <v/>
      </c>
      <c r="GL27" s="562" t="str">
        <f>IF(COUNTA(車両台帳!$C$57:$C$2056)=0,"",COUNTIF(車両台帳!$AQ$57:$AQ$2056,GL$3&amp;"-"&amp;20&amp;"A"))</f>
        <v/>
      </c>
      <c r="GM27" s="562" t="str">
        <f>IF(COUNTA(車両台帳!$C$57:$C$2056)=0,"",COUNTIF(車両台帳!$AQ$57:$AQ$2056,GM$3&amp;"-"&amp;20&amp;"A"))</f>
        <v/>
      </c>
      <c r="GN27" s="562" t="str">
        <f>IF(COUNTA(車両台帳!$C$57:$C$2056)=0,"",COUNTIF(車両台帳!$AQ$57:$AQ$2056,GN$3&amp;"-"&amp;20&amp;"A"))</f>
        <v/>
      </c>
      <c r="GO27" s="562" t="str">
        <f>IF(COUNTA(車両台帳!$C$57:$C$2056)=0,"",COUNTIF(車両台帳!$AQ$57:$AQ$2056,GO$3&amp;"-"&amp;20&amp;"A"))</f>
        <v/>
      </c>
      <c r="GP27" s="562" t="str">
        <f>IF(COUNTA(車両台帳!$C$57:$C$2056)=0,"",COUNTIF(車両台帳!$AQ$57:$AQ$2056,GP$3&amp;"-"&amp;20&amp;"A"))</f>
        <v/>
      </c>
      <c r="GQ27" s="562" t="str">
        <f>IF(COUNTA(車両台帳!$C$57:$C$2056)=0,"",COUNTIF(車両台帳!$AQ$57:$AQ$2056,GQ$3&amp;"-"&amp;20&amp;"A"))</f>
        <v/>
      </c>
      <c r="GR27" s="562" t="str">
        <f>IF(COUNTA(車両台帳!$C$57:$C$2056)=0,"",COUNTIF(車両台帳!$AQ$57:$AQ$2056,GR$3&amp;"-"&amp;20&amp;"A"))</f>
        <v/>
      </c>
      <c r="GS27" s="562" t="str">
        <f>IF(COUNTA(車両台帳!$C$57:$C$2056)=0,"",COUNTIF(車両台帳!$AQ$57:$AQ$2056,GS$3&amp;"-"&amp;20&amp;"A"))</f>
        <v/>
      </c>
      <c r="GT27" s="562" t="str">
        <f>IF(COUNTA(車両台帳!$C$57:$C$2056)=0,"",COUNTIF(車両台帳!$AQ$57:$AQ$2056,GT$3&amp;"-"&amp;20&amp;"A"))</f>
        <v/>
      </c>
      <c r="GU27" s="563" t="str">
        <f>IF(COUNTA(車両台帳!$C$57:$C$2056)=0,"",COUNTIF(車両台帳!$AQ$57:$AQ$2056,GU$3&amp;"-"&amp;20&amp;"A"))</f>
        <v/>
      </c>
    </row>
    <row r="28" spans="1:203" s="7" customFormat="1" ht="29.25" customHeight="1">
      <c r="A28" s="1088"/>
      <c r="B28" s="552" t="s">
        <v>45</v>
      </c>
      <c r="C28" s="557" t="str">
        <f>IF(COUNTA(車両台帳!$C$57:$C$2056)=0,"",SUM(D28:GU28))</f>
        <v/>
      </c>
      <c r="D28" s="562" t="str">
        <f>IF(COUNTA(車両台帳!$C$57:$C$2056)=0,"",COUNTIF(車両台帳!$AQ$57:$AQ$2056,D$3&amp;"-"&amp;30&amp;"A"))</f>
        <v/>
      </c>
      <c r="E28" s="562" t="str">
        <f>IF(COUNTA(車両台帳!$C$57:$C$2056)=0,"",COUNTIF(車両台帳!$AQ$57:$AQ$2056,E$3&amp;"-"&amp;30&amp;"A"))</f>
        <v/>
      </c>
      <c r="F28" s="562" t="str">
        <f>IF(COUNTA(車両台帳!$C$57:$C$2056)=0,"",COUNTIF(車両台帳!$AQ$57:$AQ$2056,F$3&amp;"-"&amp;30&amp;"A"))</f>
        <v/>
      </c>
      <c r="G28" s="562" t="str">
        <f>IF(COUNTA(車両台帳!$C$57:$C$2056)=0,"",COUNTIF(車両台帳!$AQ$57:$AQ$2056,G$3&amp;"-"&amp;30&amp;"A"))</f>
        <v/>
      </c>
      <c r="H28" s="562" t="str">
        <f>IF(COUNTA(車両台帳!$C$57:$C$2056)=0,"",COUNTIF(車両台帳!$AQ$57:$AQ$2056,H$3&amp;"-"&amp;30&amp;"A"))</f>
        <v/>
      </c>
      <c r="I28" s="562" t="str">
        <f>IF(COUNTA(車両台帳!$C$57:$C$2056)=0,"",COUNTIF(車両台帳!$AQ$57:$AQ$2056,I$3&amp;"-"&amp;30&amp;"A"))</f>
        <v/>
      </c>
      <c r="J28" s="562" t="str">
        <f>IF(COUNTA(車両台帳!$C$57:$C$2056)=0,"",COUNTIF(車両台帳!$AQ$57:$AQ$2056,J$3&amp;"-"&amp;30&amp;"A"))</f>
        <v/>
      </c>
      <c r="K28" s="562" t="str">
        <f>IF(COUNTA(車両台帳!$C$57:$C$2056)=0,"",COUNTIF(車両台帳!$AQ$57:$AQ$2056,K$3&amp;"-"&amp;30&amp;"A"))</f>
        <v/>
      </c>
      <c r="L28" s="562" t="str">
        <f>IF(COUNTA(車両台帳!$C$57:$C$2056)=0,"",COUNTIF(車両台帳!$AQ$57:$AQ$2056,L$3&amp;"-"&amp;30&amp;"A"))</f>
        <v/>
      </c>
      <c r="M28" s="562" t="str">
        <f>IF(COUNTA(車両台帳!$C$57:$C$2056)=0,"",COUNTIF(車両台帳!$AQ$57:$AQ$2056,M$3&amp;"-"&amp;30&amp;"A"))</f>
        <v/>
      </c>
      <c r="N28" s="562" t="str">
        <f>IF(COUNTA(車両台帳!$C$57:$C$2056)=0,"",COUNTIF(車両台帳!$AQ$57:$AQ$2056,N$3&amp;"-"&amp;30&amp;"A"))</f>
        <v/>
      </c>
      <c r="O28" s="562" t="str">
        <f>IF(COUNTA(車両台帳!$C$57:$C$2056)=0,"",COUNTIF(車両台帳!$AQ$57:$AQ$2056,O$3&amp;"-"&amp;30&amp;"A"))</f>
        <v/>
      </c>
      <c r="P28" s="562" t="str">
        <f>IF(COUNTA(車両台帳!$C$57:$C$2056)=0,"",COUNTIF(車両台帳!$AQ$57:$AQ$2056,P$3&amp;"-"&amp;30&amp;"A"))</f>
        <v/>
      </c>
      <c r="Q28" s="562" t="str">
        <f>IF(COUNTA(車両台帳!$C$57:$C$2056)=0,"",COUNTIF(車両台帳!$AQ$57:$AQ$2056,Q$3&amp;"-"&amp;30&amp;"A"))</f>
        <v/>
      </c>
      <c r="R28" s="562" t="str">
        <f>IF(COUNTA(車両台帳!$C$57:$C$2056)=0,"",COUNTIF(車両台帳!$AQ$57:$AQ$2056,R$3&amp;"-"&amp;30&amp;"A"))</f>
        <v/>
      </c>
      <c r="S28" s="562" t="str">
        <f>IF(COUNTA(車両台帳!$C$57:$C$2056)=0,"",COUNTIF(車両台帳!$AQ$57:$AQ$2056,S$3&amp;"-"&amp;30&amp;"A"))</f>
        <v/>
      </c>
      <c r="T28" s="562" t="str">
        <f>IF(COUNTA(車両台帳!$C$57:$C$2056)=0,"",COUNTIF(車両台帳!$AQ$57:$AQ$2056,T$3&amp;"-"&amp;30&amp;"A"))</f>
        <v/>
      </c>
      <c r="U28" s="562" t="str">
        <f>IF(COUNTA(車両台帳!$C$57:$C$2056)=0,"",COUNTIF(車両台帳!$AQ$57:$AQ$2056,U$3&amp;"-"&amp;30&amp;"A"))</f>
        <v/>
      </c>
      <c r="V28" s="562" t="str">
        <f>IF(COUNTA(車両台帳!$C$57:$C$2056)=0,"",COUNTIF(車両台帳!$AQ$57:$AQ$2056,V$3&amp;"-"&amp;30&amp;"A"))</f>
        <v/>
      </c>
      <c r="W28" s="562" t="str">
        <f>IF(COUNTA(車両台帳!$C$57:$C$2056)=0,"",COUNTIF(車両台帳!$AQ$57:$AQ$2056,W$3&amp;"-"&amp;30&amp;"A"))</f>
        <v/>
      </c>
      <c r="X28" s="562" t="str">
        <f>IF(COUNTA(車両台帳!$C$57:$C$2056)=0,"",COUNTIF(車両台帳!$AQ$57:$AQ$2056,X$3&amp;"-"&amp;30&amp;"A"))</f>
        <v/>
      </c>
      <c r="Y28" s="562" t="str">
        <f>IF(COUNTA(車両台帳!$C$57:$C$2056)=0,"",COUNTIF(車両台帳!$AQ$57:$AQ$2056,Y$3&amp;"-"&amp;30&amp;"A"))</f>
        <v/>
      </c>
      <c r="Z28" s="562" t="str">
        <f>IF(COUNTA(車両台帳!$C$57:$C$2056)=0,"",COUNTIF(車両台帳!$AQ$57:$AQ$2056,Z$3&amp;"-"&amp;30&amp;"A"))</f>
        <v/>
      </c>
      <c r="AA28" s="562" t="str">
        <f>IF(COUNTA(車両台帳!$C$57:$C$2056)=0,"",COUNTIF(車両台帳!$AQ$57:$AQ$2056,AA$3&amp;"-"&amp;30&amp;"A"))</f>
        <v/>
      </c>
      <c r="AB28" s="562" t="str">
        <f>IF(COUNTA(車両台帳!$C$57:$C$2056)=0,"",COUNTIF(車両台帳!$AQ$57:$AQ$2056,AB$3&amp;"-"&amp;30&amp;"A"))</f>
        <v/>
      </c>
      <c r="AC28" s="562" t="str">
        <f>IF(COUNTA(車両台帳!$C$57:$C$2056)=0,"",COUNTIF(車両台帳!$AQ$57:$AQ$2056,AC$3&amp;"-"&amp;30&amp;"A"))</f>
        <v/>
      </c>
      <c r="AD28" s="562" t="str">
        <f>IF(COUNTA(車両台帳!$C$57:$C$2056)=0,"",COUNTIF(車両台帳!$AQ$57:$AQ$2056,AD$3&amp;"-"&amp;30&amp;"A"))</f>
        <v/>
      </c>
      <c r="AE28" s="562" t="str">
        <f>IF(COUNTA(車両台帳!$C$57:$C$2056)=0,"",COUNTIF(車両台帳!$AQ$57:$AQ$2056,AE$3&amp;"-"&amp;30&amp;"A"))</f>
        <v/>
      </c>
      <c r="AF28" s="562" t="str">
        <f>IF(COUNTA(車両台帳!$C$57:$C$2056)=0,"",COUNTIF(車両台帳!$AQ$57:$AQ$2056,AF$3&amp;"-"&amp;30&amp;"A"))</f>
        <v/>
      </c>
      <c r="AG28" s="562" t="str">
        <f>IF(COUNTA(車両台帳!$C$57:$C$2056)=0,"",COUNTIF(車両台帳!$AQ$57:$AQ$2056,AG$3&amp;"-"&amp;30&amp;"A"))</f>
        <v/>
      </c>
      <c r="AH28" s="562" t="str">
        <f>IF(COUNTA(車両台帳!$C$57:$C$2056)=0,"",COUNTIF(車両台帳!$AQ$57:$AQ$2056,AH$3&amp;"-"&amp;30&amp;"A"))</f>
        <v/>
      </c>
      <c r="AI28" s="562" t="str">
        <f>IF(COUNTA(車両台帳!$C$57:$C$2056)=0,"",COUNTIF(車両台帳!$AQ$57:$AQ$2056,AI$3&amp;"-"&amp;30&amp;"A"))</f>
        <v/>
      </c>
      <c r="AJ28" s="562" t="str">
        <f>IF(COUNTA(車両台帳!$C$57:$C$2056)=0,"",COUNTIF(車両台帳!$AQ$57:$AQ$2056,AJ$3&amp;"-"&amp;30&amp;"A"))</f>
        <v/>
      </c>
      <c r="AK28" s="562" t="str">
        <f>IF(COUNTA(車両台帳!$C$57:$C$2056)=0,"",COUNTIF(車両台帳!$AQ$57:$AQ$2056,AK$3&amp;"-"&amp;30&amp;"A"))</f>
        <v/>
      </c>
      <c r="AL28" s="562" t="str">
        <f>IF(COUNTA(車両台帳!$C$57:$C$2056)=0,"",COUNTIF(車両台帳!$AQ$57:$AQ$2056,AL$3&amp;"-"&amp;30&amp;"A"))</f>
        <v/>
      </c>
      <c r="AM28" s="562" t="str">
        <f>IF(COUNTA(車両台帳!$C$57:$C$2056)=0,"",COUNTIF(車両台帳!$AQ$57:$AQ$2056,AM$3&amp;"-"&amp;30&amp;"A"))</f>
        <v/>
      </c>
      <c r="AN28" s="562" t="str">
        <f>IF(COUNTA(車両台帳!$C$57:$C$2056)=0,"",COUNTIF(車両台帳!$AQ$57:$AQ$2056,AN$3&amp;"-"&amp;30&amp;"A"))</f>
        <v/>
      </c>
      <c r="AO28" s="562" t="str">
        <f>IF(COUNTA(車両台帳!$C$57:$C$2056)=0,"",COUNTIF(車両台帳!$AQ$57:$AQ$2056,AO$3&amp;"-"&amp;30&amp;"A"))</f>
        <v/>
      </c>
      <c r="AP28" s="562" t="str">
        <f>IF(COUNTA(車両台帳!$C$57:$C$2056)=0,"",COUNTIF(車両台帳!$AQ$57:$AQ$2056,AP$3&amp;"-"&amp;30&amp;"A"))</f>
        <v/>
      </c>
      <c r="AQ28" s="562" t="str">
        <f>IF(COUNTA(車両台帳!$C$57:$C$2056)=0,"",COUNTIF(車両台帳!$AQ$57:$AQ$2056,AQ$3&amp;"-"&amp;30&amp;"A"))</f>
        <v/>
      </c>
      <c r="AR28" s="562" t="str">
        <f>IF(COUNTA(車両台帳!$C$57:$C$2056)=0,"",COUNTIF(車両台帳!$AQ$57:$AQ$2056,AR$3&amp;"-"&amp;30&amp;"A"))</f>
        <v/>
      </c>
      <c r="AS28" s="562" t="str">
        <f>IF(COUNTA(車両台帳!$C$57:$C$2056)=0,"",COUNTIF(車両台帳!$AQ$57:$AQ$2056,AS$3&amp;"-"&amp;30&amp;"A"))</f>
        <v/>
      </c>
      <c r="AT28" s="562" t="str">
        <f>IF(COUNTA(車両台帳!$C$57:$C$2056)=0,"",COUNTIF(車両台帳!$AQ$57:$AQ$2056,AT$3&amp;"-"&amp;30&amp;"A"))</f>
        <v/>
      </c>
      <c r="AU28" s="562" t="str">
        <f>IF(COUNTA(車両台帳!$C$57:$C$2056)=0,"",COUNTIF(車両台帳!$AQ$57:$AQ$2056,AU$3&amp;"-"&amp;30&amp;"A"))</f>
        <v/>
      </c>
      <c r="AV28" s="562" t="str">
        <f>IF(COUNTA(車両台帳!$C$57:$C$2056)=0,"",COUNTIF(車両台帳!$AQ$57:$AQ$2056,AV$3&amp;"-"&amp;30&amp;"A"))</f>
        <v/>
      </c>
      <c r="AW28" s="562" t="str">
        <f>IF(COUNTA(車両台帳!$C$57:$C$2056)=0,"",COUNTIF(車両台帳!$AQ$57:$AQ$2056,AW$3&amp;"-"&amp;30&amp;"A"))</f>
        <v/>
      </c>
      <c r="AX28" s="562" t="str">
        <f>IF(COUNTA(車両台帳!$C$57:$C$2056)=0,"",COUNTIF(車両台帳!$AQ$57:$AQ$2056,AX$3&amp;"-"&amp;30&amp;"A"))</f>
        <v/>
      </c>
      <c r="AY28" s="562" t="str">
        <f>IF(COUNTA(車両台帳!$C$57:$C$2056)=0,"",COUNTIF(車両台帳!$AQ$57:$AQ$2056,AY$3&amp;"-"&amp;30&amp;"A"))</f>
        <v/>
      </c>
      <c r="AZ28" s="562" t="str">
        <f>IF(COUNTA(車両台帳!$C$57:$C$2056)=0,"",COUNTIF(車両台帳!$AQ$57:$AQ$2056,AZ$3&amp;"-"&amp;30&amp;"A"))</f>
        <v/>
      </c>
      <c r="BA28" s="562" t="str">
        <f>IF(COUNTA(車両台帳!$C$57:$C$2056)=0,"",COUNTIF(車両台帳!$AQ$57:$AQ$2056,BA$3&amp;"-"&amp;30&amp;"A"))</f>
        <v/>
      </c>
      <c r="BB28" s="562" t="str">
        <f>IF(COUNTA(車両台帳!$C$57:$C$2056)=0,"",COUNTIF(車両台帳!$AQ$57:$AQ$2056,BB$3&amp;"-"&amp;30&amp;"A"))</f>
        <v/>
      </c>
      <c r="BC28" s="562" t="str">
        <f>IF(COUNTA(車両台帳!$C$57:$C$2056)=0,"",COUNTIF(車両台帳!$AQ$57:$AQ$2056,BC$3&amp;"-"&amp;30&amp;"A"))</f>
        <v/>
      </c>
      <c r="BD28" s="562" t="str">
        <f>IF(COUNTA(車両台帳!$C$57:$C$2056)=0,"",COUNTIF(車両台帳!$AQ$57:$AQ$2056,BD$3&amp;"-"&amp;30&amp;"A"))</f>
        <v/>
      </c>
      <c r="BE28" s="562" t="str">
        <f>IF(COUNTA(車両台帳!$C$57:$C$2056)=0,"",COUNTIF(車両台帳!$AQ$57:$AQ$2056,BE$3&amp;"-"&amp;30&amp;"A"))</f>
        <v/>
      </c>
      <c r="BF28" s="562" t="str">
        <f>IF(COUNTA(車両台帳!$C$57:$C$2056)=0,"",COUNTIF(車両台帳!$AQ$57:$AQ$2056,BF$3&amp;"-"&amp;30&amp;"A"))</f>
        <v/>
      </c>
      <c r="BG28" s="562" t="str">
        <f>IF(COUNTA(車両台帳!$C$57:$C$2056)=0,"",COUNTIF(車両台帳!$AQ$57:$AQ$2056,BG$3&amp;"-"&amp;30&amp;"A"))</f>
        <v/>
      </c>
      <c r="BH28" s="562" t="str">
        <f>IF(COUNTA(車両台帳!$C$57:$C$2056)=0,"",COUNTIF(車両台帳!$AQ$57:$AQ$2056,BH$3&amp;"-"&amp;30&amp;"A"))</f>
        <v/>
      </c>
      <c r="BI28" s="562" t="str">
        <f>IF(COUNTA(車両台帳!$C$57:$C$2056)=0,"",COUNTIF(車両台帳!$AQ$57:$AQ$2056,BI$3&amp;"-"&amp;30&amp;"A"))</f>
        <v/>
      </c>
      <c r="BJ28" s="562" t="str">
        <f>IF(COUNTA(車両台帳!$C$57:$C$2056)=0,"",COUNTIF(車両台帳!$AQ$57:$AQ$2056,BJ$3&amp;"-"&amp;30&amp;"A"))</f>
        <v/>
      </c>
      <c r="BK28" s="562" t="str">
        <f>IF(COUNTA(車両台帳!$C$57:$C$2056)=0,"",COUNTIF(車両台帳!$AQ$57:$AQ$2056,BK$3&amp;"-"&amp;30&amp;"A"))</f>
        <v/>
      </c>
      <c r="BL28" s="562" t="str">
        <f>IF(COUNTA(車両台帳!$C$57:$C$2056)=0,"",COUNTIF(車両台帳!$AQ$57:$AQ$2056,BL$3&amp;"-"&amp;30&amp;"A"))</f>
        <v/>
      </c>
      <c r="BM28" s="562" t="str">
        <f>IF(COUNTA(車両台帳!$C$57:$C$2056)=0,"",COUNTIF(車両台帳!$AQ$57:$AQ$2056,BM$3&amp;"-"&amp;30&amp;"A"))</f>
        <v/>
      </c>
      <c r="BN28" s="562" t="str">
        <f>IF(COUNTA(車両台帳!$C$57:$C$2056)=0,"",COUNTIF(車両台帳!$AQ$57:$AQ$2056,BN$3&amp;"-"&amp;30&amp;"A"))</f>
        <v/>
      </c>
      <c r="BO28" s="562" t="str">
        <f>IF(COUNTA(車両台帳!$C$57:$C$2056)=0,"",COUNTIF(車両台帳!$AQ$57:$AQ$2056,BO$3&amp;"-"&amp;30&amp;"A"))</f>
        <v/>
      </c>
      <c r="BP28" s="562" t="str">
        <f>IF(COUNTA(車両台帳!$C$57:$C$2056)=0,"",COUNTIF(車両台帳!$AQ$57:$AQ$2056,BP$3&amp;"-"&amp;30&amp;"A"))</f>
        <v/>
      </c>
      <c r="BQ28" s="562" t="str">
        <f>IF(COUNTA(車両台帳!$C$57:$C$2056)=0,"",COUNTIF(車両台帳!$AQ$57:$AQ$2056,BQ$3&amp;"-"&amp;30&amp;"A"))</f>
        <v/>
      </c>
      <c r="BR28" s="562" t="str">
        <f>IF(COUNTA(車両台帳!$C$57:$C$2056)=0,"",COUNTIF(車両台帳!$AQ$57:$AQ$2056,BR$3&amp;"-"&amp;30&amp;"A"))</f>
        <v/>
      </c>
      <c r="BS28" s="562" t="str">
        <f>IF(COUNTA(車両台帳!$C$57:$C$2056)=0,"",COUNTIF(車両台帳!$AQ$57:$AQ$2056,BS$3&amp;"-"&amp;30&amp;"A"))</f>
        <v/>
      </c>
      <c r="BT28" s="562" t="str">
        <f>IF(COUNTA(車両台帳!$C$57:$C$2056)=0,"",COUNTIF(車両台帳!$AQ$57:$AQ$2056,BT$3&amp;"-"&amp;30&amp;"A"))</f>
        <v/>
      </c>
      <c r="BU28" s="562" t="str">
        <f>IF(COUNTA(車両台帳!$C$57:$C$2056)=0,"",COUNTIF(車両台帳!$AQ$57:$AQ$2056,BU$3&amp;"-"&amp;30&amp;"A"))</f>
        <v/>
      </c>
      <c r="BV28" s="562" t="str">
        <f>IF(COUNTA(車両台帳!$C$57:$C$2056)=0,"",COUNTIF(車両台帳!$AQ$57:$AQ$2056,BV$3&amp;"-"&amp;30&amp;"A"))</f>
        <v/>
      </c>
      <c r="BW28" s="562" t="str">
        <f>IF(COUNTA(車両台帳!$C$57:$C$2056)=0,"",COUNTIF(車両台帳!$AQ$57:$AQ$2056,BW$3&amp;"-"&amp;30&amp;"A"))</f>
        <v/>
      </c>
      <c r="BX28" s="562" t="str">
        <f>IF(COUNTA(車両台帳!$C$57:$C$2056)=0,"",COUNTIF(車両台帳!$AQ$57:$AQ$2056,BX$3&amp;"-"&amp;30&amp;"A"))</f>
        <v/>
      </c>
      <c r="BY28" s="562" t="str">
        <f>IF(COUNTA(車両台帳!$C$57:$C$2056)=0,"",COUNTIF(車両台帳!$AQ$57:$AQ$2056,BY$3&amp;"-"&amp;30&amp;"A"))</f>
        <v/>
      </c>
      <c r="BZ28" s="562" t="str">
        <f>IF(COUNTA(車両台帳!$C$57:$C$2056)=0,"",COUNTIF(車両台帳!$AQ$57:$AQ$2056,BZ$3&amp;"-"&amp;30&amp;"A"))</f>
        <v/>
      </c>
      <c r="CA28" s="562" t="str">
        <f>IF(COUNTA(車両台帳!$C$57:$C$2056)=0,"",COUNTIF(車両台帳!$AQ$57:$AQ$2056,CA$3&amp;"-"&amp;30&amp;"A"))</f>
        <v/>
      </c>
      <c r="CB28" s="562" t="str">
        <f>IF(COUNTA(車両台帳!$C$57:$C$2056)=0,"",COUNTIF(車両台帳!$AQ$57:$AQ$2056,CB$3&amp;"-"&amp;30&amp;"A"))</f>
        <v/>
      </c>
      <c r="CC28" s="562" t="str">
        <f>IF(COUNTA(車両台帳!$C$57:$C$2056)=0,"",COUNTIF(車両台帳!$AQ$57:$AQ$2056,CC$3&amp;"-"&amp;30&amp;"A"))</f>
        <v/>
      </c>
      <c r="CD28" s="562" t="str">
        <f>IF(COUNTA(車両台帳!$C$57:$C$2056)=0,"",COUNTIF(車両台帳!$AQ$57:$AQ$2056,CD$3&amp;"-"&amp;30&amp;"A"))</f>
        <v/>
      </c>
      <c r="CE28" s="562" t="str">
        <f>IF(COUNTA(車両台帳!$C$57:$C$2056)=0,"",COUNTIF(車両台帳!$AQ$57:$AQ$2056,CE$3&amp;"-"&amp;30&amp;"A"))</f>
        <v/>
      </c>
      <c r="CF28" s="562" t="str">
        <f>IF(COUNTA(車両台帳!$C$57:$C$2056)=0,"",COUNTIF(車両台帳!$AQ$57:$AQ$2056,CF$3&amp;"-"&amp;30&amp;"A"))</f>
        <v/>
      </c>
      <c r="CG28" s="562" t="str">
        <f>IF(COUNTA(車両台帳!$C$57:$C$2056)=0,"",COUNTIF(車両台帳!$AQ$57:$AQ$2056,CG$3&amp;"-"&amp;30&amp;"A"))</f>
        <v/>
      </c>
      <c r="CH28" s="562" t="str">
        <f>IF(COUNTA(車両台帳!$C$57:$C$2056)=0,"",COUNTIF(車両台帳!$AQ$57:$AQ$2056,CH$3&amp;"-"&amp;30&amp;"A"))</f>
        <v/>
      </c>
      <c r="CI28" s="562" t="str">
        <f>IF(COUNTA(車両台帳!$C$57:$C$2056)=0,"",COUNTIF(車両台帳!$AQ$57:$AQ$2056,CI$3&amp;"-"&amp;30&amp;"A"))</f>
        <v/>
      </c>
      <c r="CJ28" s="562" t="str">
        <f>IF(COUNTA(車両台帳!$C$57:$C$2056)=0,"",COUNTIF(車両台帳!$AQ$57:$AQ$2056,CJ$3&amp;"-"&amp;30&amp;"A"))</f>
        <v/>
      </c>
      <c r="CK28" s="562" t="str">
        <f>IF(COUNTA(車両台帳!$C$57:$C$2056)=0,"",COUNTIF(車両台帳!$AQ$57:$AQ$2056,CK$3&amp;"-"&amp;30&amp;"A"))</f>
        <v/>
      </c>
      <c r="CL28" s="562" t="str">
        <f>IF(COUNTA(車両台帳!$C$57:$C$2056)=0,"",COUNTIF(車両台帳!$AQ$57:$AQ$2056,CL$3&amp;"-"&amp;30&amp;"A"))</f>
        <v/>
      </c>
      <c r="CM28" s="562" t="str">
        <f>IF(COUNTA(車両台帳!$C$57:$C$2056)=0,"",COUNTIF(車両台帳!$AQ$57:$AQ$2056,CM$3&amp;"-"&amp;30&amp;"A"))</f>
        <v/>
      </c>
      <c r="CN28" s="562" t="str">
        <f>IF(COUNTA(車両台帳!$C$57:$C$2056)=0,"",COUNTIF(車両台帳!$AQ$57:$AQ$2056,CN$3&amp;"-"&amp;30&amp;"A"))</f>
        <v/>
      </c>
      <c r="CO28" s="562" t="str">
        <f>IF(COUNTA(車両台帳!$C$57:$C$2056)=0,"",COUNTIF(車両台帳!$AQ$57:$AQ$2056,CO$3&amp;"-"&amp;30&amp;"A"))</f>
        <v/>
      </c>
      <c r="CP28" s="562" t="str">
        <f>IF(COUNTA(車両台帳!$C$57:$C$2056)=0,"",COUNTIF(車両台帳!$AQ$57:$AQ$2056,CP$3&amp;"-"&amp;30&amp;"A"))</f>
        <v/>
      </c>
      <c r="CQ28" s="562" t="str">
        <f>IF(COUNTA(車両台帳!$C$57:$C$2056)=0,"",COUNTIF(車両台帳!$AQ$57:$AQ$2056,CQ$3&amp;"-"&amp;30&amp;"A"))</f>
        <v/>
      </c>
      <c r="CR28" s="562" t="str">
        <f>IF(COUNTA(車両台帳!$C$57:$C$2056)=0,"",COUNTIF(車両台帳!$AQ$57:$AQ$2056,CR$3&amp;"-"&amp;30&amp;"A"))</f>
        <v/>
      </c>
      <c r="CS28" s="562" t="str">
        <f>IF(COUNTA(車両台帳!$C$57:$C$2056)=0,"",COUNTIF(車両台帳!$AQ$57:$AQ$2056,CS$3&amp;"-"&amp;30&amp;"A"))</f>
        <v/>
      </c>
      <c r="CT28" s="562" t="str">
        <f>IF(COUNTA(車両台帳!$C$57:$C$2056)=0,"",COUNTIF(車両台帳!$AQ$57:$AQ$2056,CT$3&amp;"-"&amp;30&amp;"A"))</f>
        <v/>
      </c>
      <c r="CU28" s="562" t="str">
        <f>IF(COUNTA(車両台帳!$C$57:$C$2056)=0,"",COUNTIF(車両台帳!$AQ$57:$AQ$2056,CU$3&amp;"-"&amp;30&amp;"A"))</f>
        <v/>
      </c>
      <c r="CV28" s="562" t="str">
        <f>IF(COUNTA(車両台帳!$C$57:$C$2056)=0,"",COUNTIF(車両台帳!$AQ$57:$AQ$2056,CV$3&amp;"-"&amp;30&amp;"A"))</f>
        <v/>
      </c>
      <c r="CW28" s="562" t="str">
        <f>IF(COUNTA(車両台帳!$C$57:$C$2056)=0,"",COUNTIF(車両台帳!$AQ$57:$AQ$2056,CW$3&amp;"-"&amp;30&amp;"A"))</f>
        <v/>
      </c>
      <c r="CX28" s="562" t="str">
        <f>IF(COUNTA(車両台帳!$C$57:$C$2056)=0,"",COUNTIF(車両台帳!$AQ$57:$AQ$2056,CX$3&amp;"-"&amp;30&amp;"A"))</f>
        <v/>
      </c>
      <c r="CY28" s="562" t="str">
        <f>IF(COUNTA(車両台帳!$C$57:$C$2056)=0,"",COUNTIF(車両台帳!$AQ$57:$AQ$2056,CY$3&amp;"-"&amp;30&amp;"A"))</f>
        <v/>
      </c>
      <c r="CZ28" s="562" t="str">
        <f>IF(COUNTA(車両台帳!$C$57:$C$2056)=0,"",COUNTIF(車両台帳!$AQ$57:$AQ$2056,CZ$3&amp;"-"&amp;30&amp;"A"))</f>
        <v/>
      </c>
      <c r="DA28" s="562" t="str">
        <f>IF(COUNTA(車両台帳!$C$57:$C$2056)=0,"",COUNTIF(車両台帳!$AQ$57:$AQ$2056,DA$3&amp;"-"&amp;30&amp;"A"))</f>
        <v/>
      </c>
      <c r="DB28" s="562" t="str">
        <f>IF(COUNTA(車両台帳!$C$57:$C$2056)=0,"",COUNTIF(車両台帳!$AQ$57:$AQ$2056,DB$3&amp;"-"&amp;30&amp;"A"))</f>
        <v/>
      </c>
      <c r="DC28" s="562" t="str">
        <f>IF(COUNTA(車両台帳!$C$57:$C$2056)=0,"",COUNTIF(車両台帳!$AQ$57:$AQ$2056,DC$3&amp;"-"&amp;30&amp;"A"))</f>
        <v/>
      </c>
      <c r="DD28" s="562" t="str">
        <f>IF(COUNTA(車両台帳!$C$57:$C$2056)=0,"",COUNTIF(車両台帳!$AQ$57:$AQ$2056,DD$3&amp;"-"&amp;30&amp;"A"))</f>
        <v/>
      </c>
      <c r="DE28" s="562" t="str">
        <f>IF(COUNTA(車両台帳!$C$57:$C$2056)=0,"",COUNTIF(車両台帳!$AQ$57:$AQ$2056,DE$3&amp;"-"&amp;30&amp;"A"))</f>
        <v/>
      </c>
      <c r="DF28" s="562" t="str">
        <f>IF(COUNTA(車両台帳!$C$57:$C$2056)=0,"",COUNTIF(車両台帳!$AQ$57:$AQ$2056,DF$3&amp;"-"&amp;30&amp;"A"))</f>
        <v/>
      </c>
      <c r="DG28" s="562" t="str">
        <f>IF(COUNTA(車両台帳!$C$57:$C$2056)=0,"",COUNTIF(車両台帳!$AQ$57:$AQ$2056,DG$3&amp;"-"&amp;30&amp;"A"))</f>
        <v/>
      </c>
      <c r="DH28" s="562" t="str">
        <f>IF(COUNTA(車両台帳!$C$57:$C$2056)=0,"",COUNTIF(車両台帳!$AQ$57:$AQ$2056,DH$3&amp;"-"&amp;30&amp;"A"))</f>
        <v/>
      </c>
      <c r="DI28" s="562" t="str">
        <f>IF(COUNTA(車両台帳!$C$57:$C$2056)=0,"",COUNTIF(車両台帳!$AQ$57:$AQ$2056,DI$3&amp;"-"&amp;30&amp;"A"))</f>
        <v/>
      </c>
      <c r="DJ28" s="562" t="str">
        <f>IF(COUNTA(車両台帳!$C$57:$C$2056)=0,"",COUNTIF(車両台帳!$AQ$57:$AQ$2056,DJ$3&amp;"-"&amp;30&amp;"A"))</f>
        <v/>
      </c>
      <c r="DK28" s="562" t="str">
        <f>IF(COUNTA(車両台帳!$C$57:$C$2056)=0,"",COUNTIF(車両台帳!$AQ$57:$AQ$2056,DK$3&amp;"-"&amp;30&amp;"A"))</f>
        <v/>
      </c>
      <c r="DL28" s="562" t="str">
        <f>IF(COUNTA(車両台帳!$C$57:$C$2056)=0,"",COUNTIF(車両台帳!$AQ$57:$AQ$2056,DL$3&amp;"-"&amp;30&amp;"A"))</f>
        <v/>
      </c>
      <c r="DM28" s="562" t="str">
        <f>IF(COUNTA(車両台帳!$C$57:$C$2056)=0,"",COUNTIF(車両台帳!$AQ$57:$AQ$2056,DM$3&amp;"-"&amp;30&amp;"A"))</f>
        <v/>
      </c>
      <c r="DN28" s="562" t="str">
        <f>IF(COUNTA(車両台帳!$C$57:$C$2056)=0,"",COUNTIF(車両台帳!$AQ$57:$AQ$2056,DN$3&amp;"-"&amp;30&amp;"A"))</f>
        <v/>
      </c>
      <c r="DO28" s="562" t="str">
        <f>IF(COUNTA(車両台帳!$C$57:$C$2056)=0,"",COUNTIF(車両台帳!$AQ$57:$AQ$2056,DO$3&amp;"-"&amp;30&amp;"A"))</f>
        <v/>
      </c>
      <c r="DP28" s="562" t="str">
        <f>IF(COUNTA(車両台帳!$C$57:$C$2056)=0,"",COUNTIF(車両台帳!$AQ$57:$AQ$2056,DP$3&amp;"-"&amp;30&amp;"A"))</f>
        <v/>
      </c>
      <c r="DQ28" s="562" t="str">
        <f>IF(COUNTA(車両台帳!$C$57:$C$2056)=0,"",COUNTIF(車両台帳!$AQ$57:$AQ$2056,DQ$3&amp;"-"&amp;30&amp;"A"))</f>
        <v/>
      </c>
      <c r="DR28" s="562" t="str">
        <f>IF(COUNTA(車両台帳!$C$57:$C$2056)=0,"",COUNTIF(車両台帳!$AQ$57:$AQ$2056,DR$3&amp;"-"&amp;30&amp;"A"))</f>
        <v/>
      </c>
      <c r="DS28" s="562" t="str">
        <f>IF(COUNTA(車両台帳!$C$57:$C$2056)=0,"",COUNTIF(車両台帳!$AQ$57:$AQ$2056,DS$3&amp;"-"&amp;30&amp;"A"))</f>
        <v/>
      </c>
      <c r="DT28" s="562" t="str">
        <f>IF(COUNTA(車両台帳!$C$57:$C$2056)=0,"",COUNTIF(車両台帳!$AQ$57:$AQ$2056,DT$3&amp;"-"&amp;30&amp;"A"))</f>
        <v/>
      </c>
      <c r="DU28" s="562" t="str">
        <f>IF(COUNTA(車両台帳!$C$57:$C$2056)=0,"",COUNTIF(車両台帳!$AQ$57:$AQ$2056,DU$3&amp;"-"&amp;30&amp;"A"))</f>
        <v/>
      </c>
      <c r="DV28" s="562" t="str">
        <f>IF(COUNTA(車両台帳!$C$57:$C$2056)=0,"",COUNTIF(車両台帳!$AQ$57:$AQ$2056,DV$3&amp;"-"&amp;30&amp;"A"))</f>
        <v/>
      </c>
      <c r="DW28" s="562" t="str">
        <f>IF(COUNTA(車両台帳!$C$57:$C$2056)=0,"",COUNTIF(車両台帳!$AQ$57:$AQ$2056,DW$3&amp;"-"&amp;30&amp;"A"))</f>
        <v/>
      </c>
      <c r="DX28" s="562" t="str">
        <f>IF(COUNTA(車両台帳!$C$57:$C$2056)=0,"",COUNTIF(車両台帳!$AQ$57:$AQ$2056,DX$3&amp;"-"&amp;30&amp;"A"))</f>
        <v/>
      </c>
      <c r="DY28" s="562" t="str">
        <f>IF(COUNTA(車両台帳!$C$57:$C$2056)=0,"",COUNTIF(車両台帳!$AQ$57:$AQ$2056,DY$3&amp;"-"&amp;30&amp;"A"))</f>
        <v/>
      </c>
      <c r="DZ28" s="562" t="str">
        <f>IF(COUNTA(車両台帳!$C$57:$C$2056)=0,"",COUNTIF(車両台帳!$AQ$57:$AQ$2056,DZ$3&amp;"-"&amp;30&amp;"A"))</f>
        <v/>
      </c>
      <c r="EA28" s="562" t="str">
        <f>IF(COUNTA(車両台帳!$C$57:$C$2056)=0,"",COUNTIF(車両台帳!$AQ$57:$AQ$2056,EA$3&amp;"-"&amp;30&amp;"A"))</f>
        <v/>
      </c>
      <c r="EB28" s="562" t="str">
        <f>IF(COUNTA(車両台帳!$C$57:$C$2056)=0,"",COUNTIF(車両台帳!$AQ$57:$AQ$2056,EB$3&amp;"-"&amp;30&amp;"A"))</f>
        <v/>
      </c>
      <c r="EC28" s="562" t="str">
        <f>IF(COUNTA(車両台帳!$C$57:$C$2056)=0,"",COUNTIF(車両台帳!$AQ$57:$AQ$2056,EC$3&amp;"-"&amp;30&amp;"A"))</f>
        <v/>
      </c>
      <c r="ED28" s="562" t="str">
        <f>IF(COUNTA(車両台帳!$C$57:$C$2056)=0,"",COUNTIF(車両台帳!$AQ$57:$AQ$2056,ED$3&amp;"-"&amp;30&amp;"A"))</f>
        <v/>
      </c>
      <c r="EE28" s="562" t="str">
        <f>IF(COUNTA(車両台帳!$C$57:$C$2056)=0,"",COUNTIF(車両台帳!$AQ$57:$AQ$2056,EE$3&amp;"-"&amp;30&amp;"A"))</f>
        <v/>
      </c>
      <c r="EF28" s="562" t="str">
        <f>IF(COUNTA(車両台帳!$C$57:$C$2056)=0,"",COUNTIF(車両台帳!$AQ$57:$AQ$2056,EF$3&amp;"-"&amp;30&amp;"A"))</f>
        <v/>
      </c>
      <c r="EG28" s="562" t="str">
        <f>IF(COUNTA(車両台帳!$C$57:$C$2056)=0,"",COUNTIF(車両台帳!$AQ$57:$AQ$2056,EG$3&amp;"-"&amp;30&amp;"A"))</f>
        <v/>
      </c>
      <c r="EH28" s="562" t="str">
        <f>IF(COUNTA(車両台帳!$C$57:$C$2056)=0,"",COUNTIF(車両台帳!$AQ$57:$AQ$2056,EH$3&amp;"-"&amp;30&amp;"A"))</f>
        <v/>
      </c>
      <c r="EI28" s="562" t="str">
        <f>IF(COUNTA(車両台帳!$C$57:$C$2056)=0,"",COUNTIF(車両台帳!$AQ$57:$AQ$2056,EI$3&amp;"-"&amp;30&amp;"A"))</f>
        <v/>
      </c>
      <c r="EJ28" s="562" t="str">
        <f>IF(COUNTA(車両台帳!$C$57:$C$2056)=0,"",COUNTIF(車両台帳!$AQ$57:$AQ$2056,EJ$3&amp;"-"&amp;30&amp;"A"))</f>
        <v/>
      </c>
      <c r="EK28" s="562" t="str">
        <f>IF(COUNTA(車両台帳!$C$57:$C$2056)=0,"",COUNTIF(車両台帳!$AQ$57:$AQ$2056,EK$3&amp;"-"&amp;30&amp;"A"))</f>
        <v/>
      </c>
      <c r="EL28" s="562" t="str">
        <f>IF(COUNTA(車両台帳!$C$57:$C$2056)=0,"",COUNTIF(車両台帳!$AQ$57:$AQ$2056,EL$3&amp;"-"&amp;30&amp;"A"))</f>
        <v/>
      </c>
      <c r="EM28" s="562" t="str">
        <f>IF(COUNTA(車両台帳!$C$57:$C$2056)=0,"",COUNTIF(車両台帳!$AQ$57:$AQ$2056,EM$3&amp;"-"&amp;30&amp;"A"))</f>
        <v/>
      </c>
      <c r="EN28" s="562" t="str">
        <f>IF(COUNTA(車両台帳!$C$57:$C$2056)=0,"",COUNTIF(車両台帳!$AQ$57:$AQ$2056,EN$3&amp;"-"&amp;30&amp;"A"))</f>
        <v/>
      </c>
      <c r="EO28" s="562" t="str">
        <f>IF(COUNTA(車両台帳!$C$57:$C$2056)=0,"",COUNTIF(車両台帳!$AQ$57:$AQ$2056,EO$3&amp;"-"&amp;30&amp;"A"))</f>
        <v/>
      </c>
      <c r="EP28" s="562" t="str">
        <f>IF(COUNTA(車両台帳!$C$57:$C$2056)=0,"",COUNTIF(車両台帳!$AQ$57:$AQ$2056,EP$3&amp;"-"&amp;30&amp;"A"))</f>
        <v/>
      </c>
      <c r="EQ28" s="562" t="str">
        <f>IF(COUNTA(車両台帳!$C$57:$C$2056)=0,"",COUNTIF(車両台帳!$AQ$57:$AQ$2056,EQ$3&amp;"-"&amp;30&amp;"A"))</f>
        <v/>
      </c>
      <c r="ER28" s="562" t="str">
        <f>IF(COUNTA(車両台帳!$C$57:$C$2056)=0,"",COUNTIF(車両台帳!$AQ$57:$AQ$2056,ER$3&amp;"-"&amp;30&amp;"A"))</f>
        <v/>
      </c>
      <c r="ES28" s="562" t="str">
        <f>IF(COUNTA(車両台帳!$C$57:$C$2056)=0,"",COUNTIF(車両台帳!$AQ$57:$AQ$2056,ES$3&amp;"-"&amp;30&amp;"A"))</f>
        <v/>
      </c>
      <c r="ET28" s="562" t="str">
        <f>IF(COUNTA(車両台帳!$C$57:$C$2056)=0,"",COUNTIF(車両台帳!$AQ$57:$AQ$2056,ET$3&amp;"-"&amp;30&amp;"A"))</f>
        <v/>
      </c>
      <c r="EU28" s="562" t="str">
        <f>IF(COUNTA(車両台帳!$C$57:$C$2056)=0,"",COUNTIF(車両台帳!$AQ$57:$AQ$2056,EU$3&amp;"-"&amp;30&amp;"A"))</f>
        <v/>
      </c>
      <c r="EV28" s="562" t="str">
        <f>IF(COUNTA(車両台帳!$C$57:$C$2056)=0,"",COUNTIF(車両台帳!$AQ$57:$AQ$2056,EV$3&amp;"-"&amp;30&amp;"A"))</f>
        <v/>
      </c>
      <c r="EW28" s="562" t="str">
        <f>IF(COUNTA(車両台帳!$C$57:$C$2056)=0,"",COUNTIF(車両台帳!$AQ$57:$AQ$2056,EW$3&amp;"-"&amp;30&amp;"A"))</f>
        <v/>
      </c>
      <c r="EX28" s="562" t="str">
        <f>IF(COUNTA(車両台帳!$C$57:$C$2056)=0,"",COUNTIF(車両台帳!$AQ$57:$AQ$2056,EX$3&amp;"-"&amp;30&amp;"A"))</f>
        <v/>
      </c>
      <c r="EY28" s="562" t="str">
        <f>IF(COUNTA(車両台帳!$C$57:$C$2056)=0,"",COUNTIF(車両台帳!$AQ$57:$AQ$2056,EY$3&amp;"-"&amp;30&amp;"A"))</f>
        <v/>
      </c>
      <c r="EZ28" s="562" t="str">
        <f>IF(COUNTA(車両台帳!$C$57:$C$2056)=0,"",COUNTIF(車両台帳!$AQ$57:$AQ$2056,EZ$3&amp;"-"&amp;30&amp;"A"))</f>
        <v/>
      </c>
      <c r="FA28" s="562" t="str">
        <f>IF(COUNTA(車両台帳!$C$57:$C$2056)=0,"",COUNTIF(車両台帳!$AQ$57:$AQ$2056,FA$3&amp;"-"&amp;30&amp;"A"))</f>
        <v/>
      </c>
      <c r="FB28" s="562" t="str">
        <f>IF(COUNTA(車両台帳!$C$57:$C$2056)=0,"",COUNTIF(車両台帳!$AQ$57:$AQ$2056,FB$3&amp;"-"&amp;30&amp;"A"))</f>
        <v/>
      </c>
      <c r="FC28" s="562" t="str">
        <f>IF(COUNTA(車両台帳!$C$57:$C$2056)=0,"",COUNTIF(車両台帳!$AQ$57:$AQ$2056,FC$3&amp;"-"&amp;30&amp;"A"))</f>
        <v/>
      </c>
      <c r="FD28" s="562" t="str">
        <f>IF(COUNTA(車両台帳!$C$57:$C$2056)=0,"",COUNTIF(車両台帳!$AQ$57:$AQ$2056,FD$3&amp;"-"&amp;30&amp;"A"))</f>
        <v/>
      </c>
      <c r="FE28" s="562" t="str">
        <f>IF(COUNTA(車両台帳!$C$57:$C$2056)=0,"",COUNTIF(車両台帳!$AQ$57:$AQ$2056,FE$3&amp;"-"&amp;30&amp;"A"))</f>
        <v/>
      </c>
      <c r="FF28" s="562" t="str">
        <f>IF(COUNTA(車両台帳!$C$57:$C$2056)=0,"",COUNTIF(車両台帳!$AQ$57:$AQ$2056,FF$3&amp;"-"&amp;30&amp;"A"))</f>
        <v/>
      </c>
      <c r="FG28" s="562" t="str">
        <f>IF(COUNTA(車両台帳!$C$57:$C$2056)=0,"",COUNTIF(車両台帳!$AQ$57:$AQ$2056,FG$3&amp;"-"&amp;30&amp;"A"))</f>
        <v/>
      </c>
      <c r="FH28" s="562" t="str">
        <f>IF(COUNTA(車両台帳!$C$57:$C$2056)=0,"",COUNTIF(車両台帳!$AQ$57:$AQ$2056,FH$3&amp;"-"&amp;30&amp;"A"))</f>
        <v/>
      </c>
      <c r="FI28" s="562" t="str">
        <f>IF(COUNTA(車両台帳!$C$57:$C$2056)=0,"",COUNTIF(車両台帳!$AQ$57:$AQ$2056,FI$3&amp;"-"&amp;30&amp;"A"))</f>
        <v/>
      </c>
      <c r="FJ28" s="562" t="str">
        <f>IF(COUNTA(車両台帳!$C$57:$C$2056)=0,"",COUNTIF(車両台帳!$AQ$57:$AQ$2056,FJ$3&amp;"-"&amp;30&amp;"A"))</f>
        <v/>
      </c>
      <c r="FK28" s="562" t="str">
        <f>IF(COUNTA(車両台帳!$C$57:$C$2056)=0,"",COUNTIF(車両台帳!$AQ$57:$AQ$2056,FK$3&amp;"-"&amp;30&amp;"A"))</f>
        <v/>
      </c>
      <c r="FL28" s="562" t="str">
        <f>IF(COUNTA(車両台帳!$C$57:$C$2056)=0,"",COUNTIF(車両台帳!$AQ$57:$AQ$2056,FL$3&amp;"-"&amp;30&amp;"A"))</f>
        <v/>
      </c>
      <c r="FM28" s="562" t="str">
        <f>IF(COUNTA(車両台帳!$C$57:$C$2056)=0,"",COUNTIF(車両台帳!$AQ$57:$AQ$2056,FM$3&amp;"-"&amp;30&amp;"A"))</f>
        <v/>
      </c>
      <c r="FN28" s="562" t="str">
        <f>IF(COUNTA(車両台帳!$C$57:$C$2056)=0,"",COUNTIF(車両台帳!$AQ$57:$AQ$2056,FN$3&amp;"-"&amp;30&amp;"A"))</f>
        <v/>
      </c>
      <c r="FO28" s="562" t="str">
        <f>IF(COUNTA(車両台帳!$C$57:$C$2056)=0,"",COUNTIF(車両台帳!$AQ$57:$AQ$2056,FO$3&amp;"-"&amp;30&amp;"A"))</f>
        <v/>
      </c>
      <c r="FP28" s="562" t="str">
        <f>IF(COUNTA(車両台帳!$C$57:$C$2056)=0,"",COUNTIF(車両台帳!$AQ$57:$AQ$2056,FP$3&amp;"-"&amp;30&amp;"A"))</f>
        <v/>
      </c>
      <c r="FQ28" s="562" t="str">
        <f>IF(COUNTA(車両台帳!$C$57:$C$2056)=0,"",COUNTIF(車両台帳!$AQ$57:$AQ$2056,FQ$3&amp;"-"&amp;30&amp;"A"))</f>
        <v/>
      </c>
      <c r="FR28" s="562" t="str">
        <f>IF(COUNTA(車両台帳!$C$57:$C$2056)=0,"",COUNTIF(車両台帳!$AQ$57:$AQ$2056,FR$3&amp;"-"&amp;30&amp;"A"))</f>
        <v/>
      </c>
      <c r="FS28" s="562" t="str">
        <f>IF(COUNTA(車両台帳!$C$57:$C$2056)=0,"",COUNTIF(車両台帳!$AQ$57:$AQ$2056,FS$3&amp;"-"&amp;30&amp;"A"))</f>
        <v/>
      </c>
      <c r="FT28" s="562" t="str">
        <f>IF(COUNTA(車両台帳!$C$57:$C$2056)=0,"",COUNTIF(車両台帳!$AQ$57:$AQ$2056,FT$3&amp;"-"&amp;30&amp;"A"))</f>
        <v/>
      </c>
      <c r="FU28" s="562" t="str">
        <f>IF(COUNTA(車両台帳!$C$57:$C$2056)=0,"",COUNTIF(車両台帳!$AQ$57:$AQ$2056,FU$3&amp;"-"&amp;30&amp;"A"))</f>
        <v/>
      </c>
      <c r="FV28" s="562" t="str">
        <f>IF(COUNTA(車両台帳!$C$57:$C$2056)=0,"",COUNTIF(車両台帳!$AQ$57:$AQ$2056,FV$3&amp;"-"&amp;30&amp;"A"))</f>
        <v/>
      </c>
      <c r="FW28" s="562" t="str">
        <f>IF(COUNTA(車両台帳!$C$57:$C$2056)=0,"",COUNTIF(車両台帳!$AQ$57:$AQ$2056,FW$3&amp;"-"&amp;30&amp;"A"))</f>
        <v/>
      </c>
      <c r="FX28" s="562" t="str">
        <f>IF(COUNTA(車両台帳!$C$57:$C$2056)=0,"",COUNTIF(車両台帳!$AQ$57:$AQ$2056,FX$3&amp;"-"&amp;30&amp;"A"))</f>
        <v/>
      </c>
      <c r="FY28" s="562" t="str">
        <f>IF(COUNTA(車両台帳!$C$57:$C$2056)=0,"",COUNTIF(車両台帳!$AQ$57:$AQ$2056,FY$3&amp;"-"&amp;30&amp;"A"))</f>
        <v/>
      </c>
      <c r="FZ28" s="562" t="str">
        <f>IF(COUNTA(車両台帳!$C$57:$C$2056)=0,"",COUNTIF(車両台帳!$AQ$57:$AQ$2056,FZ$3&amp;"-"&amp;30&amp;"A"))</f>
        <v/>
      </c>
      <c r="GA28" s="562" t="str">
        <f>IF(COUNTA(車両台帳!$C$57:$C$2056)=0,"",COUNTIF(車両台帳!$AQ$57:$AQ$2056,GA$3&amp;"-"&amp;30&amp;"A"))</f>
        <v/>
      </c>
      <c r="GB28" s="562" t="str">
        <f>IF(COUNTA(車両台帳!$C$57:$C$2056)=0,"",COUNTIF(車両台帳!$AQ$57:$AQ$2056,GB$3&amp;"-"&amp;30&amp;"A"))</f>
        <v/>
      </c>
      <c r="GC28" s="562" t="str">
        <f>IF(COUNTA(車両台帳!$C$57:$C$2056)=0,"",COUNTIF(車両台帳!$AQ$57:$AQ$2056,GC$3&amp;"-"&amp;30&amp;"A"))</f>
        <v/>
      </c>
      <c r="GD28" s="562" t="str">
        <f>IF(COUNTA(車両台帳!$C$57:$C$2056)=0,"",COUNTIF(車両台帳!$AQ$57:$AQ$2056,GD$3&amp;"-"&amp;30&amp;"A"))</f>
        <v/>
      </c>
      <c r="GE28" s="562" t="str">
        <f>IF(COUNTA(車両台帳!$C$57:$C$2056)=0,"",COUNTIF(車両台帳!$AQ$57:$AQ$2056,GE$3&amp;"-"&amp;30&amp;"A"))</f>
        <v/>
      </c>
      <c r="GF28" s="562" t="str">
        <f>IF(COUNTA(車両台帳!$C$57:$C$2056)=0,"",COUNTIF(車両台帳!$AQ$57:$AQ$2056,GF$3&amp;"-"&amp;30&amp;"A"))</f>
        <v/>
      </c>
      <c r="GG28" s="562" t="str">
        <f>IF(COUNTA(車両台帳!$C$57:$C$2056)=0,"",COUNTIF(車両台帳!$AQ$57:$AQ$2056,GG$3&amp;"-"&amp;30&amp;"A"))</f>
        <v/>
      </c>
      <c r="GH28" s="562" t="str">
        <f>IF(COUNTA(車両台帳!$C$57:$C$2056)=0,"",COUNTIF(車両台帳!$AQ$57:$AQ$2056,GH$3&amp;"-"&amp;30&amp;"A"))</f>
        <v/>
      </c>
      <c r="GI28" s="562" t="str">
        <f>IF(COUNTA(車両台帳!$C$57:$C$2056)=0,"",COUNTIF(車両台帳!$AQ$57:$AQ$2056,GI$3&amp;"-"&amp;30&amp;"A"))</f>
        <v/>
      </c>
      <c r="GJ28" s="562" t="str">
        <f>IF(COUNTA(車両台帳!$C$57:$C$2056)=0,"",COUNTIF(車両台帳!$AQ$57:$AQ$2056,GJ$3&amp;"-"&amp;30&amp;"A"))</f>
        <v/>
      </c>
      <c r="GK28" s="562" t="str">
        <f>IF(COUNTA(車両台帳!$C$57:$C$2056)=0,"",COUNTIF(車両台帳!$AQ$57:$AQ$2056,GK$3&amp;"-"&amp;30&amp;"A"))</f>
        <v/>
      </c>
      <c r="GL28" s="562" t="str">
        <f>IF(COUNTA(車両台帳!$C$57:$C$2056)=0,"",COUNTIF(車両台帳!$AQ$57:$AQ$2056,GL$3&amp;"-"&amp;30&amp;"A"))</f>
        <v/>
      </c>
      <c r="GM28" s="562" t="str">
        <f>IF(COUNTA(車両台帳!$C$57:$C$2056)=0,"",COUNTIF(車両台帳!$AQ$57:$AQ$2056,GM$3&amp;"-"&amp;30&amp;"A"))</f>
        <v/>
      </c>
      <c r="GN28" s="562" t="str">
        <f>IF(COUNTA(車両台帳!$C$57:$C$2056)=0,"",COUNTIF(車両台帳!$AQ$57:$AQ$2056,GN$3&amp;"-"&amp;30&amp;"A"))</f>
        <v/>
      </c>
      <c r="GO28" s="562" t="str">
        <f>IF(COUNTA(車両台帳!$C$57:$C$2056)=0,"",COUNTIF(車両台帳!$AQ$57:$AQ$2056,GO$3&amp;"-"&amp;30&amp;"A"))</f>
        <v/>
      </c>
      <c r="GP28" s="562" t="str">
        <f>IF(COUNTA(車両台帳!$C$57:$C$2056)=0,"",COUNTIF(車両台帳!$AQ$57:$AQ$2056,GP$3&amp;"-"&amp;30&amp;"A"))</f>
        <v/>
      </c>
      <c r="GQ28" s="562" t="str">
        <f>IF(COUNTA(車両台帳!$C$57:$C$2056)=0,"",COUNTIF(車両台帳!$AQ$57:$AQ$2056,GQ$3&amp;"-"&amp;30&amp;"A"))</f>
        <v/>
      </c>
      <c r="GR28" s="562" t="str">
        <f>IF(COUNTA(車両台帳!$C$57:$C$2056)=0,"",COUNTIF(車両台帳!$AQ$57:$AQ$2056,GR$3&amp;"-"&amp;30&amp;"A"))</f>
        <v/>
      </c>
      <c r="GS28" s="562" t="str">
        <f>IF(COUNTA(車両台帳!$C$57:$C$2056)=0,"",COUNTIF(車両台帳!$AQ$57:$AQ$2056,GS$3&amp;"-"&amp;30&amp;"A"))</f>
        <v/>
      </c>
      <c r="GT28" s="562" t="str">
        <f>IF(COUNTA(車両台帳!$C$57:$C$2056)=0,"",COUNTIF(車両台帳!$AQ$57:$AQ$2056,GT$3&amp;"-"&amp;30&amp;"A"))</f>
        <v/>
      </c>
      <c r="GU28" s="563" t="str">
        <f>IF(COUNTA(車両台帳!$C$57:$C$2056)=0,"",COUNTIF(車両台帳!$AQ$57:$AQ$2056,GU$3&amp;"-"&amp;30&amp;"A"))</f>
        <v/>
      </c>
    </row>
    <row r="29" spans="1:203" s="7" customFormat="1" ht="29.25" customHeight="1" thickBot="1">
      <c r="A29" s="1089"/>
      <c r="B29" s="552" t="s">
        <v>37</v>
      </c>
      <c r="C29" s="564" t="str">
        <f>IF(COUNTA(車両台帳!$C$57:$C$2056)=0,"",SUM(D29:GU29))</f>
        <v/>
      </c>
      <c r="D29" s="565" t="str">
        <f>IF(COUNTA(車両台帳!$C$57:$C$2056)=0,"",COUNTIF(車両台帳!$AQ$57:$AQ$2056,D$3&amp;"-"&amp;40&amp;"A")+COUNTIF(車両台帳!$AQ$57:$AQ$2056,D$3&amp;"-"&amp;50&amp;"A"))</f>
        <v/>
      </c>
      <c r="E29" s="565" t="str">
        <f>IF(COUNTA(車両台帳!$C$57:$C$2056)=0,"",COUNTIF(車両台帳!$AQ$57:$AQ$2056,E$3&amp;"-"&amp;40&amp;"A")+COUNTIF(車両台帳!$AQ$57:$AQ$2056,E$3&amp;"-"&amp;50&amp;"A"))</f>
        <v/>
      </c>
      <c r="F29" s="565" t="str">
        <f>IF(COUNTA(車両台帳!$C$57:$C$2056)=0,"",COUNTIF(車両台帳!$AQ$57:$AQ$2056,F$3&amp;"-"&amp;40&amp;"A")+COUNTIF(車両台帳!$AQ$57:$AQ$2056,F$3&amp;"-"&amp;50&amp;"A"))</f>
        <v/>
      </c>
      <c r="G29" s="565" t="str">
        <f>IF(COUNTA(車両台帳!$C$57:$C$2056)=0,"",COUNTIF(車両台帳!$AQ$57:$AQ$2056,G$3&amp;"-"&amp;40&amp;"A")+COUNTIF(車両台帳!$AQ$57:$AQ$2056,G$3&amp;"-"&amp;50&amp;"A"))</f>
        <v/>
      </c>
      <c r="H29" s="565" t="str">
        <f>IF(COUNTA(車両台帳!$C$57:$C$2056)=0,"",COUNTIF(車両台帳!$AQ$57:$AQ$2056,H$3&amp;"-"&amp;40&amp;"A")+COUNTIF(車両台帳!$AQ$57:$AQ$2056,H$3&amp;"-"&amp;50&amp;"A"))</f>
        <v/>
      </c>
      <c r="I29" s="565" t="str">
        <f>IF(COUNTA(車両台帳!$C$57:$C$2056)=0,"",COUNTIF(車両台帳!$AQ$57:$AQ$2056,I$3&amp;"-"&amp;40&amp;"A")+COUNTIF(車両台帳!$AQ$57:$AQ$2056,I$3&amp;"-"&amp;50&amp;"A"))</f>
        <v/>
      </c>
      <c r="J29" s="565" t="str">
        <f>IF(COUNTA(車両台帳!$C$57:$C$2056)=0,"",COUNTIF(車両台帳!$AQ$57:$AQ$2056,J$3&amp;"-"&amp;40&amp;"A")+COUNTIF(車両台帳!$AQ$57:$AQ$2056,J$3&amp;"-"&amp;50&amp;"A"))</f>
        <v/>
      </c>
      <c r="K29" s="565" t="str">
        <f>IF(COUNTA(車両台帳!$C$57:$C$2056)=0,"",COUNTIF(車両台帳!$AQ$57:$AQ$2056,K$3&amp;"-"&amp;40&amp;"A")+COUNTIF(車両台帳!$AQ$57:$AQ$2056,K$3&amp;"-"&amp;50&amp;"A"))</f>
        <v/>
      </c>
      <c r="L29" s="565" t="str">
        <f>IF(COUNTA(車両台帳!$C$57:$C$2056)=0,"",COUNTIF(車両台帳!$AQ$57:$AQ$2056,L$3&amp;"-"&amp;40&amp;"A")+COUNTIF(車両台帳!$AQ$57:$AQ$2056,L$3&amp;"-"&amp;50&amp;"A"))</f>
        <v/>
      </c>
      <c r="M29" s="565" t="str">
        <f>IF(COUNTA(車両台帳!$C$57:$C$2056)=0,"",COUNTIF(車両台帳!$AQ$57:$AQ$2056,M$3&amp;"-"&amp;40&amp;"A")+COUNTIF(車両台帳!$AQ$57:$AQ$2056,M$3&amp;"-"&amp;50&amp;"A"))</f>
        <v/>
      </c>
      <c r="N29" s="565" t="str">
        <f>IF(COUNTA(車両台帳!$C$57:$C$2056)=0,"",COUNTIF(車両台帳!$AQ$57:$AQ$2056,N$3&amp;"-"&amp;40&amp;"A")+COUNTIF(車両台帳!$AQ$57:$AQ$2056,N$3&amp;"-"&amp;50&amp;"A"))</f>
        <v/>
      </c>
      <c r="O29" s="565" t="str">
        <f>IF(COUNTA(車両台帳!$C$57:$C$2056)=0,"",COUNTIF(車両台帳!$AQ$57:$AQ$2056,O$3&amp;"-"&amp;40&amp;"A")+COUNTIF(車両台帳!$AQ$57:$AQ$2056,O$3&amp;"-"&amp;50&amp;"A"))</f>
        <v/>
      </c>
      <c r="P29" s="565" t="str">
        <f>IF(COUNTA(車両台帳!$C$57:$C$2056)=0,"",COUNTIF(車両台帳!$AQ$57:$AQ$2056,P$3&amp;"-"&amp;40&amp;"A")+COUNTIF(車両台帳!$AQ$57:$AQ$2056,P$3&amp;"-"&amp;50&amp;"A"))</f>
        <v/>
      </c>
      <c r="Q29" s="565" t="str">
        <f>IF(COUNTA(車両台帳!$C$57:$C$2056)=0,"",COUNTIF(車両台帳!$AQ$57:$AQ$2056,Q$3&amp;"-"&amp;40&amp;"A")+COUNTIF(車両台帳!$AQ$57:$AQ$2056,Q$3&amp;"-"&amp;50&amp;"A"))</f>
        <v/>
      </c>
      <c r="R29" s="565" t="str">
        <f>IF(COUNTA(車両台帳!$C$57:$C$2056)=0,"",COUNTIF(車両台帳!$AQ$57:$AQ$2056,R$3&amp;"-"&amp;40&amp;"A")+COUNTIF(車両台帳!$AQ$57:$AQ$2056,R$3&amp;"-"&amp;50&amp;"A"))</f>
        <v/>
      </c>
      <c r="S29" s="565" t="str">
        <f>IF(COUNTA(車両台帳!$C$57:$C$2056)=0,"",COUNTIF(車両台帳!$AQ$57:$AQ$2056,S$3&amp;"-"&amp;40&amp;"A")+COUNTIF(車両台帳!$AQ$57:$AQ$2056,S$3&amp;"-"&amp;50&amp;"A"))</f>
        <v/>
      </c>
      <c r="T29" s="565" t="str">
        <f>IF(COUNTA(車両台帳!$C$57:$C$2056)=0,"",COUNTIF(車両台帳!$AQ$57:$AQ$2056,T$3&amp;"-"&amp;40&amp;"A")+COUNTIF(車両台帳!$AQ$57:$AQ$2056,T$3&amp;"-"&amp;50&amp;"A"))</f>
        <v/>
      </c>
      <c r="U29" s="565" t="str">
        <f>IF(COUNTA(車両台帳!$C$57:$C$2056)=0,"",COUNTIF(車両台帳!$AQ$57:$AQ$2056,U$3&amp;"-"&amp;40&amp;"A")+COUNTIF(車両台帳!$AQ$57:$AQ$2056,U$3&amp;"-"&amp;50&amp;"A"))</f>
        <v/>
      </c>
      <c r="V29" s="565" t="str">
        <f>IF(COUNTA(車両台帳!$C$57:$C$2056)=0,"",COUNTIF(車両台帳!$AQ$57:$AQ$2056,V$3&amp;"-"&amp;40&amp;"A")+COUNTIF(車両台帳!$AQ$57:$AQ$2056,V$3&amp;"-"&amp;50&amp;"A"))</f>
        <v/>
      </c>
      <c r="W29" s="565" t="str">
        <f>IF(COUNTA(車両台帳!$C$57:$C$2056)=0,"",COUNTIF(車両台帳!$AQ$57:$AQ$2056,W$3&amp;"-"&amp;40&amp;"A")+COUNTIF(車両台帳!$AQ$57:$AQ$2056,W$3&amp;"-"&amp;50&amp;"A"))</f>
        <v/>
      </c>
      <c r="X29" s="565" t="str">
        <f>IF(COUNTA(車両台帳!$C$57:$C$2056)=0,"",COUNTIF(車両台帳!$AQ$57:$AQ$2056,X$3&amp;"-"&amp;40&amp;"A")+COUNTIF(車両台帳!$AQ$57:$AQ$2056,X$3&amp;"-"&amp;50&amp;"A"))</f>
        <v/>
      </c>
      <c r="Y29" s="565" t="str">
        <f>IF(COUNTA(車両台帳!$C$57:$C$2056)=0,"",COUNTIF(車両台帳!$AQ$57:$AQ$2056,Y$3&amp;"-"&amp;40&amp;"A")+COUNTIF(車両台帳!$AQ$57:$AQ$2056,Y$3&amp;"-"&amp;50&amp;"A"))</f>
        <v/>
      </c>
      <c r="Z29" s="565" t="str">
        <f>IF(COUNTA(車両台帳!$C$57:$C$2056)=0,"",COUNTIF(車両台帳!$AQ$57:$AQ$2056,Z$3&amp;"-"&amp;40&amp;"A")+COUNTIF(車両台帳!$AQ$57:$AQ$2056,Z$3&amp;"-"&amp;50&amp;"A"))</f>
        <v/>
      </c>
      <c r="AA29" s="565" t="str">
        <f>IF(COUNTA(車両台帳!$C$57:$C$2056)=0,"",COUNTIF(車両台帳!$AQ$57:$AQ$2056,AA$3&amp;"-"&amp;40&amp;"A")+COUNTIF(車両台帳!$AQ$57:$AQ$2056,AA$3&amp;"-"&amp;50&amp;"A"))</f>
        <v/>
      </c>
      <c r="AB29" s="565" t="str">
        <f>IF(COUNTA(車両台帳!$C$57:$C$2056)=0,"",COUNTIF(車両台帳!$AQ$57:$AQ$2056,AB$3&amp;"-"&amp;40&amp;"A")+COUNTIF(車両台帳!$AQ$57:$AQ$2056,AB$3&amp;"-"&amp;50&amp;"A"))</f>
        <v/>
      </c>
      <c r="AC29" s="565" t="str">
        <f>IF(COUNTA(車両台帳!$C$57:$C$2056)=0,"",COUNTIF(車両台帳!$AQ$57:$AQ$2056,AC$3&amp;"-"&amp;40&amp;"A")+COUNTIF(車両台帳!$AQ$57:$AQ$2056,AC$3&amp;"-"&amp;50&amp;"A"))</f>
        <v/>
      </c>
      <c r="AD29" s="565" t="str">
        <f>IF(COUNTA(車両台帳!$C$57:$C$2056)=0,"",COUNTIF(車両台帳!$AQ$57:$AQ$2056,AD$3&amp;"-"&amp;40&amp;"A")+COUNTIF(車両台帳!$AQ$57:$AQ$2056,AD$3&amp;"-"&amp;50&amp;"A"))</f>
        <v/>
      </c>
      <c r="AE29" s="565" t="str">
        <f>IF(COUNTA(車両台帳!$C$57:$C$2056)=0,"",COUNTIF(車両台帳!$AQ$57:$AQ$2056,AE$3&amp;"-"&amp;40&amp;"A")+COUNTIF(車両台帳!$AQ$57:$AQ$2056,AE$3&amp;"-"&amp;50&amp;"A"))</f>
        <v/>
      </c>
      <c r="AF29" s="565" t="str">
        <f>IF(COUNTA(車両台帳!$C$57:$C$2056)=0,"",COUNTIF(車両台帳!$AQ$57:$AQ$2056,AF$3&amp;"-"&amp;40&amp;"A")+COUNTIF(車両台帳!$AQ$57:$AQ$2056,AF$3&amp;"-"&amp;50&amp;"A"))</f>
        <v/>
      </c>
      <c r="AG29" s="565" t="str">
        <f>IF(COUNTA(車両台帳!$C$57:$C$2056)=0,"",COUNTIF(車両台帳!$AQ$57:$AQ$2056,AG$3&amp;"-"&amp;40&amp;"A")+COUNTIF(車両台帳!$AQ$57:$AQ$2056,AG$3&amp;"-"&amp;50&amp;"A"))</f>
        <v/>
      </c>
      <c r="AH29" s="565" t="str">
        <f>IF(COUNTA(車両台帳!$C$57:$C$2056)=0,"",COUNTIF(車両台帳!$AQ$57:$AQ$2056,AH$3&amp;"-"&amp;40&amp;"A")+COUNTIF(車両台帳!$AQ$57:$AQ$2056,AH$3&amp;"-"&amp;50&amp;"A"))</f>
        <v/>
      </c>
      <c r="AI29" s="565" t="str">
        <f>IF(COUNTA(車両台帳!$C$57:$C$2056)=0,"",COUNTIF(車両台帳!$AQ$57:$AQ$2056,AI$3&amp;"-"&amp;40&amp;"A")+COUNTIF(車両台帳!$AQ$57:$AQ$2056,AI$3&amp;"-"&amp;50&amp;"A"))</f>
        <v/>
      </c>
      <c r="AJ29" s="565" t="str">
        <f>IF(COUNTA(車両台帳!$C$57:$C$2056)=0,"",COUNTIF(車両台帳!$AQ$57:$AQ$2056,AJ$3&amp;"-"&amp;40&amp;"A")+COUNTIF(車両台帳!$AQ$57:$AQ$2056,AJ$3&amp;"-"&amp;50&amp;"A"))</f>
        <v/>
      </c>
      <c r="AK29" s="565" t="str">
        <f>IF(COUNTA(車両台帳!$C$57:$C$2056)=0,"",COUNTIF(車両台帳!$AQ$57:$AQ$2056,AK$3&amp;"-"&amp;40&amp;"A")+COUNTIF(車両台帳!$AQ$57:$AQ$2056,AK$3&amp;"-"&amp;50&amp;"A"))</f>
        <v/>
      </c>
      <c r="AL29" s="565" t="str">
        <f>IF(COUNTA(車両台帳!$C$57:$C$2056)=0,"",COUNTIF(車両台帳!$AQ$57:$AQ$2056,AL$3&amp;"-"&amp;40&amp;"A")+COUNTIF(車両台帳!$AQ$57:$AQ$2056,AL$3&amp;"-"&amp;50&amp;"A"))</f>
        <v/>
      </c>
      <c r="AM29" s="565" t="str">
        <f>IF(COUNTA(車両台帳!$C$57:$C$2056)=0,"",COUNTIF(車両台帳!$AQ$57:$AQ$2056,AM$3&amp;"-"&amp;40&amp;"A")+COUNTIF(車両台帳!$AQ$57:$AQ$2056,AM$3&amp;"-"&amp;50&amp;"A"))</f>
        <v/>
      </c>
      <c r="AN29" s="565" t="str">
        <f>IF(COUNTA(車両台帳!$C$57:$C$2056)=0,"",COUNTIF(車両台帳!$AQ$57:$AQ$2056,AN$3&amp;"-"&amp;40&amp;"A")+COUNTIF(車両台帳!$AQ$57:$AQ$2056,AN$3&amp;"-"&amp;50&amp;"A"))</f>
        <v/>
      </c>
      <c r="AO29" s="565" t="str">
        <f>IF(COUNTA(車両台帳!$C$57:$C$2056)=0,"",COUNTIF(車両台帳!$AQ$57:$AQ$2056,AO$3&amp;"-"&amp;40&amp;"A")+COUNTIF(車両台帳!$AQ$57:$AQ$2056,AO$3&amp;"-"&amp;50&amp;"A"))</f>
        <v/>
      </c>
      <c r="AP29" s="565" t="str">
        <f>IF(COUNTA(車両台帳!$C$57:$C$2056)=0,"",COUNTIF(車両台帳!$AQ$57:$AQ$2056,AP$3&amp;"-"&amp;40&amp;"A")+COUNTIF(車両台帳!$AQ$57:$AQ$2056,AP$3&amp;"-"&amp;50&amp;"A"))</f>
        <v/>
      </c>
      <c r="AQ29" s="565" t="str">
        <f>IF(COUNTA(車両台帳!$C$57:$C$2056)=0,"",COUNTIF(車両台帳!$AQ$57:$AQ$2056,AQ$3&amp;"-"&amp;40&amp;"A")+COUNTIF(車両台帳!$AQ$57:$AQ$2056,AQ$3&amp;"-"&amp;50&amp;"A"))</f>
        <v/>
      </c>
      <c r="AR29" s="565" t="str">
        <f>IF(COUNTA(車両台帳!$C$57:$C$2056)=0,"",COUNTIF(車両台帳!$AQ$57:$AQ$2056,AR$3&amp;"-"&amp;40&amp;"A")+COUNTIF(車両台帳!$AQ$57:$AQ$2056,AR$3&amp;"-"&amp;50&amp;"A"))</f>
        <v/>
      </c>
      <c r="AS29" s="565" t="str">
        <f>IF(COUNTA(車両台帳!$C$57:$C$2056)=0,"",COUNTIF(車両台帳!$AQ$57:$AQ$2056,AS$3&amp;"-"&amp;40&amp;"A")+COUNTIF(車両台帳!$AQ$57:$AQ$2056,AS$3&amp;"-"&amp;50&amp;"A"))</f>
        <v/>
      </c>
      <c r="AT29" s="565" t="str">
        <f>IF(COUNTA(車両台帳!$C$57:$C$2056)=0,"",COUNTIF(車両台帳!$AQ$57:$AQ$2056,AT$3&amp;"-"&amp;40&amp;"A")+COUNTIF(車両台帳!$AQ$57:$AQ$2056,AT$3&amp;"-"&amp;50&amp;"A"))</f>
        <v/>
      </c>
      <c r="AU29" s="565" t="str">
        <f>IF(COUNTA(車両台帳!$C$57:$C$2056)=0,"",COUNTIF(車両台帳!$AQ$57:$AQ$2056,AU$3&amp;"-"&amp;40&amp;"A")+COUNTIF(車両台帳!$AQ$57:$AQ$2056,AU$3&amp;"-"&amp;50&amp;"A"))</f>
        <v/>
      </c>
      <c r="AV29" s="565" t="str">
        <f>IF(COUNTA(車両台帳!$C$57:$C$2056)=0,"",COUNTIF(車両台帳!$AQ$57:$AQ$2056,AV$3&amp;"-"&amp;40&amp;"A")+COUNTIF(車両台帳!$AQ$57:$AQ$2056,AV$3&amp;"-"&amp;50&amp;"A"))</f>
        <v/>
      </c>
      <c r="AW29" s="565" t="str">
        <f>IF(COUNTA(車両台帳!$C$57:$C$2056)=0,"",COUNTIF(車両台帳!$AQ$57:$AQ$2056,AW$3&amp;"-"&amp;40&amp;"A")+COUNTIF(車両台帳!$AQ$57:$AQ$2056,AW$3&amp;"-"&amp;50&amp;"A"))</f>
        <v/>
      </c>
      <c r="AX29" s="565" t="str">
        <f>IF(COUNTA(車両台帳!$C$57:$C$2056)=0,"",COUNTIF(車両台帳!$AQ$57:$AQ$2056,AX$3&amp;"-"&amp;40&amp;"A")+COUNTIF(車両台帳!$AQ$57:$AQ$2056,AX$3&amp;"-"&amp;50&amp;"A"))</f>
        <v/>
      </c>
      <c r="AY29" s="565" t="str">
        <f>IF(COUNTA(車両台帳!$C$57:$C$2056)=0,"",COUNTIF(車両台帳!$AQ$57:$AQ$2056,AY$3&amp;"-"&amp;40&amp;"A")+COUNTIF(車両台帳!$AQ$57:$AQ$2056,AY$3&amp;"-"&amp;50&amp;"A"))</f>
        <v/>
      </c>
      <c r="AZ29" s="565" t="str">
        <f>IF(COUNTA(車両台帳!$C$57:$C$2056)=0,"",COUNTIF(車両台帳!$AQ$57:$AQ$2056,AZ$3&amp;"-"&amp;40&amp;"A")+COUNTIF(車両台帳!$AQ$57:$AQ$2056,AZ$3&amp;"-"&amp;50&amp;"A"))</f>
        <v/>
      </c>
      <c r="BA29" s="565" t="str">
        <f>IF(COUNTA(車両台帳!$C$57:$C$2056)=0,"",COUNTIF(車両台帳!$AQ$57:$AQ$2056,BA$3&amp;"-"&amp;40&amp;"A")+COUNTIF(車両台帳!$AQ$57:$AQ$2056,BA$3&amp;"-"&amp;50&amp;"A"))</f>
        <v/>
      </c>
      <c r="BB29" s="565" t="str">
        <f>IF(COUNTA(車両台帳!$C$57:$C$2056)=0,"",COUNTIF(車両台帳!$AQ$57:$AQ$2056,BB$3&amp;"-"&amp;40&amp;"A")+COUNTIF(車両台帳!$AQ$57:$AQ$2056,BB$3&amp;"-"&amp;50&amp;"A"))</f>
        <v/>
      </c>
      <c r="BC29" s="565" t="str">
        <f>IF(COUNTA(車両台帳!$C$57:$C$2056)=0,"",COUNTIF(車両台帳!$AQ$57:$AQ$2056,BC$3&amp;"-"&amp;40&amp;"A")+COUNTIF(車両台帳!$AQ$57:$AQ$2056,BC$3&amp;"-"&amp;50&amp;"A"))</f>
        <v/>
      </c>
      <c r="BD29" s="565" t="str">
        <f>IF(COUNTA(車両台帳!$C$57:$C$2056)=0,"",COUNTIF(車両台帳!$AQ$57:$AQ$2056,BD$3&amp;"-"&amp;40&amp;"A")+COUNTIF(車両台帳!$AQ$57:$AQ$2056,BD$3&amp;"-"&amp;50&amp;"A"))</f>
        <v/>
      </c>
      <c r="BE29" s="565" t="str">
        <f>IF(COUNTA(車両台帳!$C$57:$C$2056)=0,"",COUNTIF(車両台帳!$AQ$57:$AQ$2056,BE$3&amp;"-"&amp;40&amp;"A")+COUNTIF(車両台帳!$AQ$57:$AQ$2056,BE$3&amp;"-"&amp;50&amp;"A"))</f>
        <v/>
      </c>
      <c r="BF29" s="565" t="str">
        <f>IF(COUNTA(車両台帳!$C$57:$C$2056)=0,"",COUNTIF(車両台帳!$AQ$57:$AQ$2056,BF$3&amp;"-"&amp;40&amp;"A")+COUNTIF(車両台帳!$AQ$57:$AQ$2056,BF$3&amp;"-"&amp;50&amp;"A"))</f>
        <v/>
      </c>
      <c r="BG29" s="565" t="str">
        <f>IF(COUNTA(車両台帳!$C$57:$C$2056)=0,"",COUNTIF(車両台帳!$AQ$57:$AQ$2056,BG$3&amp;"-"&amp;40&amp;"A")+COUNTIF(車両台帳!$AQ$57:$AQ$2056,BG$3&amp;"-"&amp;50&amp;"A"))</f>
        <v/>
      </c>
      <c r="BH29" s="565" t="str">
        <f>IF(COUNTA(車両台帳!$C$57:$C$2056)=0,"",COUNTIF(車両台帳!$AQ$57:$AQ$2056,BH$3&amp;"-"&amp;40&amp;"A")+COUNTIF(車両台帳!$AQ$57:$AQ$2056,BH$3&amp;"-"&amp;50&amp;"A"))</f>
        <v/>
      </c>
      <c r="BI29" s="565" t="str">
        <f>IF(COUNTA(車両台帳!$C$57:$C$2056)=0,"",COUNTIF(車両台帳!$AQ$57:$AQ$2056,BI$3&amp;"-"&amp;40&amp;"A")+COUNTIF(車両台帳!$AQ$57:$AQ$2056,BI$3&amp;"-"&amp;50&amp;"A"))</f>
        <v/>
      </c>
      <c r="BJ29" s="565" t="str">
        <f>IF(COUNTA(車両台帳!$C$57:$C$2056)=0,"",COUNTIF(車両台帳!$AQ$57:$AQ$2056,BJ$3&amp;"-"&amp;40&amp;"A")+COUNTIF(車両台帳!$AQ$57:$AQ$2056,BJ$3&amp;"-"&amp;50&amp;"A"))</f>
        <v/>
      </c>
      <c r="BK29" s="565" t="str">
        <f>IF(COUNTA(車両台帳!$C$57:$C$2056)=0,"",COUNTIF(車両台帳!$AQ$57:$AQ$2056,BK$3&amp;"-"&amp;40&amp;"A")+COUNTIF(車両台帳!$AQ$57:$AQ$2056,BK$3&amp;"-"&amp;50&amp;"A"))</f>
        <v/>
      </c>
      <c r="BL29" s="565" t="str">
        <f>IF(COUNTA(車両台帳!$C$57:$C$2056)=0,"",COUNTIF(車両台帳!$AQ$57:$AQ$2056,BL$3&amp;"-"&amp;40&amp;"A")+COUNTIF(車両台帳!$AQ$57:$AQ$2056,BL$3&amp;"-"&amp;50&amp;"A"))</f>
        <v/>
      </c>
      <c r="BM29" s="565" t="str">
        <f>IF(COUNTA(車両台帳!$C$57:$C$2056)=0,"",COUNTIF(車両台帳!$AQ$57:$AQ$2056,BM$3&amp;"-"&amp;40&amp;"A")+COUNTIF(車両台帳!$AQ$57:$AQ$2056,BM$3&amp;"-"&amp;50&amp;"A"))</f>
        <v/>
      </c>
      <c r="BN29" s="565" t="str">
        <f>IF(COUNTA(車両台帳!$C$57:$C$2056)=0,"",COUNTIF(車両台帳!$AQ$57:$AQ$2056,BN$3&amp;"-"&amp;40&amp;"A")+COUNTIF(車両台帳!$AQ$57:$AQ$2056,BN$3&amp;"-"&amp;50&amp;"A"))</f>
        <v/>
      </c>
      <c r="BO29" s="565" t="str">
        <f>IF(COUNTA(車両台帳!$C$57:$C$2056)=0,"",COUNTIF(車両台帳!$AQ$57:$AQ$2056,BO$3&amp;"-"&amp;40&amp;"A")+COUNTIF(車両台帳!$AQ$57:$AQ$2056,BO$3&amp;"-"&amp;50&amp;"A"))</f>
        <v/>
      </c>
      <c r="BP29" s="565" t="str">
        <f>IF(COUNTA(車両台帳!$C$57:$C$2056)=0,"",COUNTIF(車両台帳!$AQ$57:$AQ$2056,BP$3&amp;"-"&amp;40&amp;"A")+COUNTIF(車両台帳!$AQ$57:$AQ$2056,BP$3&amp;"-"&amp;50&amp;"A"))</f>
        <v/>
      </c>
      <c r="BQ29" s="565" t="str">
        <f>IF(COUNTA(車両台帳!$C$57:$C$2056)=0,"",COUNTIF(車両台帳!$AQ$57:$AQ$2056,BQ$3&amp;"-"&amp;40&amp;"A")+COUNTIF(車両台帳!$AQ$57:$AQ$2056,BQ$3&amp;"-"&amp;50&amp;"A"))</f>
        <v/>
      </c>
      <c r="BR29" s="565" t="str">
        <f>IF(COUNTA(車両台帳!$C$57:$C$2056)=0,"",COUNTIF(車両台帳!$AQ$57:$AQ$2056,BR$3&amp;"-"&amp;40&amp;"A")+COUNTIF(車両台帳!$AQ$57:$AQ$2056,BR$3&amp;"-"&amp;50&amp;"A"))</f>
        <v/>
      </c>
      <c r="BS29" s="565" t="str">
        <f>IF(COUNTA(車両台帳!$C$57:$C$2056)=0,"",COUNTIF(車両台帳!$AQ$57:$AQ$2056,BS$3&amp;"-"&amp;40&amp;"A")+COUNTIF(車両台帳!$AQ$57:$AQ$2056,BS$3&amp;"-"&amp;50&amp;"A"))</f>
        <v/>
      </c>
      <c r="BT29" s="565" t="str">
        <f>IF(COUNTA(車両台帳!$C$57:$C$2056)=0,"",COUNTIF(車両台帳!$AQ$57:$AQ$2056,BT$3&amp;"-"&amp;40&amp;"A")+COUNTIF(車両台帳!$AQ$57:$AQ$2056,BT$3&amp;"-"&amp;50&amp;"A"))</f>
        <v/>
      </c>
      <c r="BU29" s="565" t="str">
        <f>IF(COUNTA(車両台帳!$C$57:$C$2056)=0,"",COUNTIF(車両台帳!$AQ$57:$AQ$2056,BU$3&amp;"-"&amp;40&amp;"A")+COUNTIF(車両台帳!$AQ$57:$AQ$2056,BU$3&amp;"-"&amp;50&amp;"A"))</f>
        <v/>
      </c>
      <c r="BV29" s="565" t="str">
        <f>IF(COUNTA(車両台帳!$C$57:$C$2056)=0,"",COUNTIF(車両台帳!$AQ$57:$AQ$2056,BV$3&amp;"-"&amp;40&amp;"A")+COUNTIF(車両台帳!$AQ$57:$AQ$2056,BV$3&amp;"-"&amp;50&amp;"A"))</f>
        <v/>
      </c>
      <c r="BW29" s="565" t="str">
        <f>IF(COUNTA(車両台帳!$C$57:$C$2056)=0,"",COUNTIF(車両台帳!$AQ$57:$AQ$2056,BW$3&amp;"-"&amp;40&amp;"A")+COUNTIF(車両台帳!$AQ$57:$AQ$2056,BW$3&amp;"-"&amp;50&amp;"A"))</f>
        <v/>
      </c>
      <c r="BX29" s="565" t="str">
        <f>IF(COUNTA(車両台帳!$C$57:$C$2056)=0,"",COUNTIF(車両台帳!$AQ$57:$AQ$2056,BX$3&amp;"-"&amp;40&amp;"A")+COUNTIF(車両台帳!$AQ$57:$AQ$2056,BX$3&amp;"-"&amp;50&amp;"A"))</f>
        <v/>
      </c>
      <c r="BY29" s="565" t="str">
        <f>IF(COUNTA(車両台帳!$C$57:$C$2056)=0,"",COUNTIF(車両台帳!$AQ$57:$AQ$2056,BY$3&amp;"-"&amp;40&amp;"A")+COUNTIF(車両台帳!$AQ$57:$AQ$2056,BY$3&amp;"-"&amp;50&amp;"A"))</f>
        <v/>
      </c>
      <c r="BZ29" s="565" t="str">
        <f>IF(COUNTA(車両台帳!$C$57:$C$2056)=0,"",COUNTIF(車両台帳!$AQ$57:$AQ$2056,BZ$3&amp;"-"&amp;40&amp;"A")+COUNTIF(車両台帳!$AQ$57:$AQ$2056,BZ$3&amp;"-"&amp;50&amp;"A"))</f>
        <v/>
      </c>
      <c r="CA29" s="565" t="str">
        <f>IF(COUNTA(車両台帳!$C$57:$C$2056)=0,"",COUNTIF(車両台帳!$AQ$57:$AQ$2056,CA$3&amp;"-"&amp;40&amp;"A")+COUNTIF(車両台帳!$AQ$57:$AQ$2056,CA$3&amp;"-"&amp;50&amp;"A"))</f>
        <v/>
      </c>
      <c r="CB29" s="565" t="str">
        <f>IF(COUNTA(車両台帳!$C$57:$C$2056)=0,"",COUNTIF(車両台帳!$AQ$57:$AQ$2056,CB$3&amp;"-"&amp;40&amp;"A")+COUNTIF(車両台帳!$AQ$57:$AQ$2056,CB$3&amp;"-"&amp;50&amp;"A"))</f>
        <v/>
      </c>
      <c r="CC29" s="565" t="str">
        <f>IF(COUNTA(車両台帳!$C$57:$C$2056)=0,"",COUNTIF(車両台帳!$AQ$57:$AQ$2056,CC$3&amp;"-"&amp;40&amp;"A")+COUNTIF(車両台帳!$AQ$57:$AQ$2056,CC$3&amp;"-"&amp;50&amp;"A"))</f>
        <v/>
      </c>
      <c r="CD29" s="565" t="str">
        <f>IF(COUNTA(車両台帳!$C$57:$C$2056)=0,"",COUNTIF(車両台帳!$AQ$57:$AQ$2056,CD$3&amp;"-"&amp;40&amp;"A")+COUNTIF(車両台帳!$AQ$57:$AQ$2056,CD$3&amp;"-"&amp;50&amp;"A"))</f>
        <v/>
      </c>
      <c r="CE29" s="565" t="str">
        <f>IF(COUNTA(車両台帳!$C$57:$C$2056)=0,"",COUNTIF(車両台帳!$AQ$57:$AQ$2056,CE$3&amp;"-"&amp;40&amp;"A")+COUNTIF(車両台帳!$AQ$57:$AQ$2056,CE$3&amp;"-"&amp;50&amp;"A"))</f>
        <v/>
      </c>
      <c r="CF29" s="565" t="str">
        <f>IF(COUNTA(車両台帳!$C$57:$C$2056)=0,"",COUNTIF(車両台帳!$AQ$57:$AQ$2056,CF$3&amp;"-"&amp;40&amp;"A")+COUNTIF(車両台帳!$AQ$57:$AQ$2056,CF$3&amp;"-"&amp;50&amp;"A"))</f>
        <v/>
      </c>
      <c r="CG29" s="565" t="str">
        <f>IF(COUNTA(車両台帳!$C$57:$C$2056)=0,"",COUNTIF(車両台帳!$AQ$57:$AQ$2056,CG$3&amp;"-"&amp;40&amp;"A")+COUNTIF(車両台帳!$AQ$57:$AQ$2056,CG$3&amp;"-"&amp;50&amp;"A"))</f>
        <v/>
      </c>
      <c r="CH29" s="565" t="str">
        <f>IF(COUNTA(車両台帳!$C$57:$C$2056)=0,"",COUNTIF(車両台帳!$AQ$57:$AQ$2056,CH$3&amp;"-"&amp;40&amp;"A")+COUNTIF(車両台帳!$AQ$57:$AQ$2056,CH$3&amp;"-"&amp;50&amp;"A"))</f>
        <v/>
      </c>
      <c r="CI29" s="565" t="str">
        <f>IF(COUNTA(車両台帳!$C$57:$C$2056)=0,"",COUNTIF(車両台帳!$AQ$57:$AQ$2056,CI$3&amp;"-"&amp;40&amp;"A")+COUNTIF(車両台帳!$AQ$57:$AQ$2056,CI$3&amp;"-"&amp;50&amp;"A"))</f>
        <v/>
      </c>
      <c r="CJ29" s="565" t="str">
        <f>IF(COUNTA(車両台帳!$C$57:$C$2056)=0,"",COUNTIF(車両台帳!$AQ$57:$AQ$2056,CJ$3&amp;"-"&amp;40&amp;"A")+COUNTIF(車両台帳!$AQ$57:$AQ$2056,CJ$3&amp;"-"&amp;50&amp;"A"))</f>
        <v/>
      </c>
      <c r="CK29" s="565" t="str">
        <f>IF(COUNTA(車両台帳!$C$57:$C$2056)=0,"",COUNTIF(車両台帳!$AQ$57:$AQ$2056,CK$3&amp;"-"&amp;40&amp;"A")+COUNTIF(車両台帳!$AQ$57:$AQ$2056,CK$3&amp;"-"&amp;50&amp;"A"))</f>
        <v/>
      </c>
      <c r="CL29" s="565" t="str">
        <f>IF(COUNTA(車両台帳!$C$57:$C$2056)=0,"",COUNTIF(車両台帳!$AQ$57:$AQ$2056,CL$3&amp;"-"&amp;40&amp;"A")+COUNTIF(車両台帳!$AQ$57:$AQ$2056,CL$3&amp;"-"&amp;50&amp;"A"))</f>
        <v/>
      </c>
      <c r="CM29" s="565" t="str">
        <f>IF(COUNTA(車両台帳!$C$57:$C$2056)=0,"",COUNTIF(車両台帳!$AQ$57:$AQ$2056,CM$3&amp;"-"&amp;40&amp;"A")+COUNTIF(車両台帳!$AQ$57:$AQ$2056,CM$3&amp;"-"&amp;50&amp;"A"))</f>
        <v/>
      </c>
      <c r="CN29" s="565" t="str">
        <f>IF(COUNTA(車両台帳!$C$57:$C$2056)=0,"",COUNTIF(車両台帳!$AQ$57:$AQ$2056,CN$3&amp;"-"&amp;40&amp;"A")+COUNTIF(車両台帳!$AQ$57:$AQ$2056,CN$3&amp;"-"&amp;50&amp;"A"))</f>
        <v/>
      </c>
      <c r="CO29" s="565" t="str">
        <f>IF(COUNTA(車両台帳!$C$57:$C$2056)=0,"",COUNTIF(車両台帳!$AQ$57:$AQ$2056,CO$3&amp;"-"&amp;40&amp;"A")+COUNTIF(車両台帳!$AQ$57:$AQ$2056,CO$3&amp;"-"&amp;50&amp;"A"))</f>
        <v/>
      </c>
      <c r="CP29" s="565" t="str">
        <f>IF(COUNTA(車両台帳!$C$57:$C$2056)=0,"",COUNTIF(車両台帳!$AQ$57:$AQ$2056,CP$3&amp;"-"&amp;40&amp;"A")+COUNTIF(車両台帳!$AQ$57:$AQ$2056,CP$3&amp;"-"&amp;50&amp;"A"))</f>
        <v/>
      </c>
      <c r="CQ29" s="565" t="str">
        <f>IF(COUNTA(車両台帳!$C$57:$C$2056)=0,"",COUNTIF(車両台帳!$AQ$57:$AQ$2056,CQ$3&amp;"-"&amp;40&amp;"A")+COUNTIF(車両台帳!$AQ$57:$AQ$2056,CQ$3&amp;"-"&amp;50&amp;"A"))</f>
        <v/>
      </c>
      <c r="CR29" s="565" t="str">
        <f>IF(COUNTA(車両台帳!$C$57:$C$2056)=0,"",COUNTIF(車両台帳!$AQ$57:$AQ$2056,CR$3&amp;"-"&amp;40&amp;"A")+COUNTIF(車両台帳!$AQ$57:$AQ$2056,CR$3&amp;"-"&amp;50&amp;"A"))</f>
        <v/>
      </c>
      <c r="CS29" s="565" t="str">
        <f>IF(COUNTA(車両台帳!$C$57:$C$2056)=0,"",COUNTIF(車両台帳!$AQ$57:$AQ$2056,CS$3&amp;"-"&amp;40&amp;"A")+COUNTIF(車両台帳!$AQ$57:$AQ$2056,CS$3&amp;"-"&amp;50&amp;"A"))</f>
        <v/>
      </c>
      <c r="CT29" s="565" t="str">
        <f>IF(COUNTA(車両台帳!$C$57:$C$2056)=0,"",COUNTIF(車両台帳!$AQ$57:$AQ$2056,CT$3&amp;"-"&amp;40&amp;"A")+COUNTIF(車両台帳!$AQ$57:$AQ$2056,CT$3&amp;"-"&amp;50&amp;"A"))</f>
        <v/>
      </c>
      <c r="CU29" s="565" t="str">
        <f>IF(COUNTA(車両台帳!$C$57:$C$2056)=0,"",COUNTIF(車両台帳!$AQ$57:$AQ$2056,CU$3&amp;"-"&amp;40&amp;"A")+COUNTIF(車両台帳!$AQ$57:$AQ$2056,CU$3&amp;"-"&amp;50&amp;"A"))</f>
        <v/>
      </c>
      <c r="CV29" s="565" t="str">
        <f>IF(COUNTA(車両台帳!$C$57:$C$2056)=0,"",COUNTIF(車両台帳!$AQ$57:$AQ$2056,CV$3&amp;"-"&amp;40&amp;"A")+COUNTIF(車両台帳!$AQ$57:$AQ$2056,CV$3&amp;"-"&amp;50&amp;"A"))</f>
        <v/>
      </c>
      <c r="CW29" s="565" t="str">
        <f>IF(COUNTA(車両台帳!$C$57:$C$2056)=0,"",COUNTIF(車両台帳!$AQ$57:$AQ$2056,CW$3&amp;"-"&amp;40&amp;"A")+COUNTIF(車両台帳!$AQ$57:$AQ$2056,CW$3&amp;"-"&amp;50&amp;"A"))</f>
        <v/>
      </c>
      <c r="CX29" s="565" t="str">
        <f>IF(COUNTA(車両台帳!$C$57:$C$2056)=0,"",COUNTIF(車両台帳!$AQ$57:$AQ$2056,CX$3&amp;"-"&amp;40&amp;"A")+COUNTIF(車両台帳!$AQ$57:$AQ$2056,CX$3&amp;"-"&amp;50&amp;"A"))</f>
        <v/>
      </c>
      <c r="CY29" s="565" t="str">
        <f>IF(COUNTA(車両台帳!$C$57:$C$2056)=0,"",COUNTIF(車両台帳!$AQ$57:$AQ$2056,CY$3&amp;"-"&amp;40&amp;"A")+COUNTIF(車両台帳!$AQ$57:$AQ$2056,CY$3&amp;"-"&amp;50&amp;"A"))</f>
        <v/>
      </c>
      <c r="CZ29" s="565" t="str">
        <f>IF(COUNTA(車両台帳!$C$57:$C$2056)=0,"",COUNTIF(車両台帳!$AQ$57:$AQ$2056,CZ$3&amp;"-"&amp;40&amp;"A")+COUNTIF(車両台帳!$AQ$57:$AQ$2056,CZ$3&amp;"-"&amp;50&amp;"A"))</f>
        <v/>
      </c>
      <c r="DA29" s="565" t="str">
        <f>IF(COUNTA(車両台帳!$C$57:$C$2056)=0,"",COUNTIF(車両台帳!$AQ$57:$AQ$2056,DA$3&amp;"-"&amp;40&amp;"A")+COUNTIF(車両台帳!$AQ$57:$AQ$2056,DA$3&amp;"-"&amp;50&amp;"A"))</f>
        <v/>
      </c>
      <c r="DB29" s="565" t="str">
        <f>IF(COUNTA(車両台帳!$C$57:$C$2056)=0,"",COUNTIF(車両台帳!$AQ$57:$AQ$2056,DB$3&amp;"-"&amp;40&amp;"A")+COUNTIF(車両台帳!$AQ$57:$AQ$2056,DB$3&amp;"-"&amp;50&amp;"A"))</f>
        <v/>
      </c>
      <c r="DC29" s="565" t="str">
        <f>IF(COUNTA(車両台帳!$C$57:$C$2056)=0,"",COUNTIF(車両台帳!$AQ$57:$AQ$2056,DC$3&amp;"-"&amp;40&amp;"A")+COUNTIF(車両台帳!$AQ$57:$AQ$2056,DC$3&amp;"-"&amp;50&amp;"A"))</f>
        <v/>
      </c>
      <c r="DD29" s="565" t="str">
        <f>IF(COUNTA(車両台帳!$C$57:$C$2056)=0,"",COUNTIF(車両台帳!$AQ$57:$AQ$2056,DD$3&amp;"-"&amp;40&amp;"A")+COUNTIF(車両台帳!$AQ$57:$AQ$2056,DD$3&amp;"-"&amp;50&amp;"A"))</f>
        <v/>
      </c>
      <c r="DE29" s="565" t="str">
        <f>IF(COUNTA(車両台帳!$C$57:$C$2056)=0,"",COUNTIF(車両台帳!$AQ$57:$AQ$2056,DE$3&amp;"-"&amp;40&amp;"A")+COUNTIF(車両台帳!$AQ$57:$AQ$2056,DE$3&amp;"-"&amp;50&amp;"A"))</f>
        <v/>
      </c>
      <c r="DF29" s="565" t="str">
        <f>IF(COUNTA(車両台帳!$C$57:$C$2056)=0,"",COUNTIF(車両台帳!$AQ$57:$AQ$2056,DF$3&amp;"-"&amp;40&amp;"A")+COUNTIF(車両台帳!$AQ$57:$AQ$2056,DF$3&amp;"-"&amp;50&amp;"A"))</f>
        <v/>
      </c>
      <c r="DG29" s="565" t="str">
        <f>IF(COUNTA(車両台帳!$C$57:$C$2056)=0,"",COUNTIF(車両台帳!$AQ$57:$AQ$2056,DG$3&amp;"-"&amp;40&amp;"A")+COUNTIF(車両台帳!$AQ$57:$AQ$2056,DG$3&amp;"-"&amp;50&amp;"A"))</f>
        <v/>
      </c>
      <c r="DH29" s="565" t="str">
        <f>IF(COUNTA(車両台帳!$C$57:$C$2056)=0,"",COUNTIF(車両台帳!$AQ$57:$AQ$2056,DH$3&amp;"-"&amp;40&amp;"A")+COUNTIF(車両台帳!$AQ$57:$AQ$2056,DH$3&amp;"-"&amp;50&amp;"A"))</f>
        <v/>
      </c>
      <c r="DI29" s="565" t="str">
        <f>IF(COUNTA(車両台帳!$C$57:$C$2056)=0,"",COUNTIF(車両台帳!$AQ$57:$AQ$2056,DI$3&amp;"-"&amp;40&amp;"A")+COUNTIF(車両台帳!$AQ$57:$AQ$2056,DI$3&amp;"-"&amp;50&amp;"A"))</f>
        <v/>
      </c>
      <c r="DJ29" s="565" t="str">
        <f>IF(COUNTA(車両台帳!$C$57:$C$2056)=0,"",COUNTIF(車両台帳!$AQ$57:$AQ$2056,DJ$3&amp;"-"&amp;40&amp;"A")+COUNTIF(車両台帳!$AQ$57:$AQ$2056,DJ$3&amp;"-"&amp;50&amp;"A"))</f>
        <v/>
      </c>
      <c r="DK29" s="565" t="str">
        <f>IF(COUNTA(車両台帳!$C$57:$C$2056)=0,"",COUNTIF(車両台帳!$AQ$57:$AQ$2056,DK$3&amp;"-"&amp;40&amp;"A")+COUNTIF(車両台帳!$AQ$57:$AQ$2056,DK$3&amp;"-"&amp;50&amp;"A"))</f>
        <v/>
      </c>
      <c r="DL29" s="565" t="str">
        <f>IF(COUNTA(車両台帳!$C$57:$C$2056)=0,"",COUNTIF(車両台帳!$AQ$57:$AQ$2056,DL$3&amp;"-"&amp;40&amp;"A")+COUNTIF(車両台帳!$AQ$57:$AQ$2056,DL$3&amp;"-"&amp;50&amp;"A"))</f>
        <v/>
      </c>
      <c r="DM29" s="565" t="str">
        <f>IF(COUNTA(車両台帳!$C$57:$C$2056)=0,"",COUNTIF(車両台帳!$AQ$57:$AQ$2056,DM$3&amp;"-"&amp;40&amp;"A")+COUNTIF(車両台帳!$AQ$57:$AQ$2056,DM$3&amp;"-"&amp;50&amp;"A"))</f>
        <v/>
      </c>
      <c r="DN29" s="565" t="str">
        <f>IF(COUNTA(車両台帳!$C$57:$C$2056)=0,"",COUNTIF(車両台帳!$AQ$57:$AQ$2056,DN$3&amp;"-"&amp;40&amp;"A")+COUNTIF(車両台帳!$AQ$57:$AQ$2056,DN$3&amp;"-"&amp;50&amp;"A"))</f>
        <v/>
      </c>
      <c r="DO29" s="565" t="str">
        <f>IF(COUNTA(車両台帳!$C$57:$C$2056)=0,"",COUNTIF(車両台帳!$AQ$57:$AQ$2056,DO$3&amp;"-"&amp;40&amp;"A")+COUNTIF(車両台帳!$AQ$57:$AQ$2056,DO$3&amp;"-"&amp;50&amp;"A"))</f>
        <v/>
      </c>
      <c r="DP29" s="565" t="str">
        <f>IF(COUNTA(車両台帳!$C$57:$C$2056)=0,"",COUNTIF(車両台帳!$AQ$57:$AQ$2056,DP$3&amp;"-"&amp;40&amp;"A")+COUNTIF(車両台帳!$AQ$57:$AQ$2056,DP$3&amp;"-"&amp;50&amp;"A"))</f>
        <v/>
      </c>
      <c r="DQ29" s="565" t="str">
        <f>IF(COUNTA(車両台帳!$C$57:$C$2056)=0,"",COUNTIF(車両台帳!$AQ$57:$AQ$2056,DQ$3&amp;"-"&amp;40&amp;"A")+COUNTIF(車両台帳!$AQ$57:$AQ$2056,DQ$3&amp;"-"&amp;50&amp;"A"))</f>
        <v/>
      </c>
      <c r="DR29" s="565" t="str">
        <f>IF(COUNTA(車両台帳!$C$57:$C$2056)=0,"",COUNTIF(車両台帳!$AQ$57:$AQ$2056,DR$3&amp;"-"&amp;40&amp;"A")+COUNTIF(車両台帳!$AQ$57:$AQ$2056,DR$3&amp;"-"&amp;50&amp;"A"))</f>
        <v/>
      </c>
      <c r="DS29" s="565" t="str">
        <f>IF(COUNTA(車両台帳!$C$57:$C$2056)=0,"",COUNTIF(車両台帳!$AQ$57:$AQ$2056,DS$3&amp;"-"&amp;40&amp;"A")+COUNTIF(車両台帳!$AQ$57:$AQ$2056,DS$3&amp;"-"&amp;50&amp;"A"))</f>
        <v/>
      </c>
      <c r="DT29" s="565" t="str">
        <f>IF(COUNTA(車両台帳!$C$57:$C$2056)=0,"",COUNTIF(車両台帳!$AQ$57:$AQ$2056,DT$3&amp;"-"&amp;40&amp;"A")+COUNTIF(車両台帳!$AQ$57:$AQ$2056,DT$3&amp;"-"&amp;50&amp;"A"))</f>
        <v/>
      </c>
      <c r="DU29" s="565" t="str">
        <f>IF(COUNTA(車両台帳!$C$57:$C$2056)=0,"",COUNTIF(車両台帳!$AQ$57:$AQ$2056,DU$3&amp;"-"&amp;40&amp;"A")+COUNTIF(車両台帳!$AQ$57:$AQ$2056,DU$3&amp;"-"&amp;50&amp;"A"))</f>
        <v/>
      </c>
      <c r="DV29" s="565" t="str">
        <f>IF(COUNTA(車両台帳!$C$57:$C$2056)=0,"",COUNTIF(車両台帳!$AQ$57:$AQ$2056,DV$3&amp;"-"&amp;40&amp;"A")+COUNTIF(車両台帳!$AQ$57:$AQ$2056,DV$3&amp;"-"&amp;50&amp;"A"))</f>
        <v/>
      </c>
      <c r="DW29" s="565" t="str">
        <f>IF(COUNTA(車両台帳!$C$57:$C$2056)=0,"",COUNTIF(車両台帳!$AQ$57:$AQ$2056,DW$3&amp;"-"&amp;40&amp;"A")+COUNTIF(車両台帳!$AQ$57:$AQ$2056,DW$3&amp;"-"&amp;50&amp;"A"))</f>
        <v/>
      </c>
      <c r="DX29" s="565" t="str">
        <f>IF(COUNTA(車両台帳!$C$57:$C$2056)=0,"",COUNTIF(車両台帳!$AQ$57:$AQ$2056,DX$3&amp;"-"&amp;40&amp;"A")+COUNTIF(車両台帳!$AQ$57:$AQ$2056,DX$3&amp;"-"&amp;50&amp;"A"))</f>
        <v/>
      </c>
      <c r="DY29" s="565" t="str">
        <f>IF(COUNTA(車両台帳!$C$57:$C$2056)=0,"",COUNTIF(車両台帳!$AQ$57:$AQ$2056,DY$3&amp;"-"&amp;40&amp;"A")+COUNTIF(車両台帳!$AQ$57:$AQ$2056,DY$3&amp;"-"&amp;50&amp;"A"))</f>
        <v/>
      </c>
      <c r="DZ29" s="565" t="str">
        <f>IF(COUNTA(車両台帳!$C$57:$C$2056)=0,"",COUNTIF(車両台帳!$AQ$57:$AQ$2056,DZ$3&amp;"-"&amp;40&amp;"A")+COUNTIF(車両台帳!$AQ$57:$AQ$2056,DZ$3&amp;"-"&amp;50&amp;"A"))</f>
        <v/>
      </c>
      <c r="EA29" s="565" t="str">
        <f>IF(COUNTA(車両台帳!$C$57:$C$2056)=0,"",COUNTIF(車両台帳!$AQ$57:$AQ$2056,EA$3&amp;"-"&amp;40&amp;"A")+COUNTIF(車両台帳!$AQ$57:$AQ$2056,EA$3&amp;"-"&amp;50&amp;"A"))</f>
        <v/>
      </c>
      <c r="EB29" s="565" t="str">
        <f>IF(COUNTA(車両台帳!$C$57:$C$2056)=0,"",COUNTIF(車両台帳!$AQ$57:$AQ$2056,EB$3&amp;"-"&amp;40&amp;"A")+COUNTIF(車両台帳!$AQ$57:$AQ$2056,EB$3&amp;"-"&amp;50&amp;"A"))</f>
        <v/>
      </c>
      <c r="EC29" s="565" t="str">
        <f>IF(COUNTA(車両台帳!$C$57:$C$2056)=0,"",COUNTIF(車両台帳!$AQ$57:$AQ$2056,EC$3&amp;"-"&amp;40&amp;"A")+COUNTIF(車両台帳!$AQ$57:$AQ$2056,EC$3&amp;"-"&amp;50&amp;"A"))</f>
        <v/>
      </c>
      <c r="ED29" s="565" t="str">
        <f>IF(COUNTA(車両台帳!$C$57:$C$2056)=0,"",COUNTIF(車両台帳!$AQ$57:$AQ$2056,ED$3&amp;"-"&amp;40&amp;"A")+COUNTIF(車両台帳!$AQ$57:$AQ$2056,ED$3&amp;"-"&amp;50&amp;"A"))</f>
        <v/>
      </c>
      <c r="EE29" s="565" t="str">
        <f>IF(COUNTA(車両台帳!$C$57:$C$2056)=0,"",COUNTIF(車両台帳!$AQ$57:$AQ$2056,EE$3&amp;"-"&amp;40&amp;"A")+COUNTIF(車両台帳!$AQ$57:$AQ$2056,EE$3&amp;"-"&amp;50&amp;"A"))</f>
        <v/>
      </c>
      <c r="EF29" s="565" t="str">
        <f>IF(COUNTA(車両台帳!$C$57:$C$2056)=0,"",COUNTIF(車両台帳!$AQ$57:$AQ$2056,EF$3&amp;"-"&amp;40&amp;"A")+COUNTIF(車両台帳!$AQ$57:$AQ$2056,EF$3&amp;"-"&amp;50&amp;"A"))</f>
        <v/>
      </c>
      <c r="EG29" s="565" t="str">
        <f>IF(COUNTA(車両台帳!$C$57:$C$2056)=0,"",COUNTIF(車両台帳!$AQ$57:$AQ$2056,EG$3&amp;"-"&amp;40&amp;"A")+COUNTIF(車両台帳!$AQ$57:$AQ$2056,EG$3&amp;"-"&amp;50&amp;"A"))</f>
        <v/>
      </c>
      <c r="EH29" s="565" t="str">
        <f>IF(COUNTA(車両台帳!$C$57:$C$2056)=0,"",COUNTIF(車両台帳!$AQ$57:$AQ$2056,EH$3&amp;"-"&amp;40&amp;"A")+COUNTIF(車両台帳!$AQ$57:$AQ$2056,EH$3&amp;"-"&amp;50&amp;"A"))</f>
        <v/>
      </c>
      <c r="EI29" s="565" t="str">
        <f>IF(COUNTA(車両台帳!$C$57:$C$2056)=0,"",COUNTIF(車両台帳!$AQ$57:$AQ$2056,EI$3&amp;"-"&amp;40&amp;"A")+COUNTIF(車両台帳!$AQ$57:$AQ$2056,EI$3&amp;"-"&amp;50&amp;"A"))</f>
        <v/>
      </c>
      <c r="EJ29" s="565" t="str">
        <f>IF(COUNTA(車両台帳!$C$57:$C$2056)=0,"",COUNTIF(車両台帳!$AQ$57:$AQ$2056,EJ$3&amp;"-"&amp;40&amp;"A")+COUNTIF(車両台帳!$AQ$57:$AQ$2056,EJ$3&amp;"-"&amp;50&amp;"A"))</f>
        <v/>
      </c>
      <c r="EK29" s="565" t="str">
        <f>IF(COUNTA(車両台帳!$C$57:$C$2056)=0,"",COUNTIF(車両台帳!$AQ$57:$AQ$2056,EK$3&amp;"-"&amp;40&amp;"A")+COUNTIF(車両台帳!$AQ$57:$AQ$2056,EK$3&amp;"-"&amp;50&amp;"A"))</f>
        <v/>
      </c>
      <c r="EL29" s="565" t="str">
        <f>IF(COUNTA(車両台帳!$C$57:$C$2056)=0,"",COUNTIF(車両台帳!$AQ$57:$AQ$2056,EL$3&amp;"-"&amp;40&amp;"A")+COUNTIF(車両台帳!$AQ$57:$AQ$2056,EL$3&amp;"-"&amp;50&amp;"A"))</f>
        <v/>
      </c>
      <c r="EM29" s="565" t="str">
        <f>IF(COUNTA(車両台帳!$C$57:$C$2056)=0,"",COUNTIF(車両台帳!$AQ$57:$AQ$2056,EM$3&amp;"-"&amp;40&amp;"A")+COUNTIF(車両台帳!$AQ$57:$AQ$2056,EM$3&amp;"-"&amp;50&amp;"A"))</f>
        <v/>
      </c>
      <c r="EN29" s="565" t="str">
        <f>IF(COUNTA(車両台帳!$C$57:$C$2056)=0,"",COUNTIF(車両台帳!$AQ$57:$AQ$2056,EN$3&amp;"-"&amp;40&amp;"A")+COUNTIF(車両台帳!$AQ$57:$AQ$2056,EN$3&amp;"-"&amp;50&amp;"A"))</f>
        <v/>
      </c>
      <c r="EO29" s="565" t="str">
        <f>IF(COUNTA(車両台帳!$C$57:$C$2056)=0,"",COUNTIF(車両台帳!$AQ$57:$AQ$2056,EO$3&amp;"-"&amp;40&amp;"A")+COUNTIF(車両台帳!$AQ$57:$AQ$2056,EO$3&amp;"-"&amp;50&amp;"A"))</f>
        <v/>
      </c>
      <c r="EP29" s="565" t="str">
        <f>IF(COUNTA(車両台帳!$C$57:$C$2056)=0,"",COUNTIF(車両台帳!$AQ$57:$AQ$2056,EP$3&amp;"-"&amp;40&amp;"A")+COUNTIF(車両台帳!$AQ$57:$AQ$2056,EP$3&amp;"-"&amp;50&amp;"A"))</f>
        <v/>
      </c>
      <c r="EQ29" s="565" t="str">
        <f>IF(COUNTA(車両台帳!$C$57:$C$2056)=0,"",COUNTIF(車両台帳!$AQ$57:$AQ$2056,EQ$3&amp;"-"&amp;40&amp;"A")+COUNTIF(車両台帳!$AQ$57:$AQ$2056,EQ$3&amp;"-"&amp;50&amp;"A"))</f>
        <v/>
      </c>
      <c r="ER29" s="565" t="str">
        <f>IF(COUNTA(車両台帳!$C$57:$C$2056)=0,"",COUNTIF(車両台帳!$AQ$57:$AQ$2056,ER$3&amp;"-"&amp;40&amp;"A")+COUNTIF(車両台帳!$AQ$57:$AQ$2056,ER$3&amp;"-"&amp;50&amp;"A"))</f>
        <v/>
      </c>
      <c r="ES29" s="565" t="str">
        <f>IF(COUNTA(車両台帳!$C$57:$C$2056)=0,"",COUNTIF(車両台帳!$AQ$57:$AQ$2056,ES$3&amp;"-"&amp;40&amp;"A")+COUNTIF(車両台帳!$AQ$57:$AQ$2056,ES$3&amp;"-"&amp;50&amp;"A"))</f>
        <v/>
      </c>
      <c r="ET29" s="565" t="str">
        <f>IF(COUNTA(車両台帳!$C$57:$C$2056)=0,"",COUNTIF(車両台帳!$AQ$57:$AQ$2056,ET$3&amp;"-"&amp;40&amp;"A")+COUNTIF(車両台帳!$AQ$57:$AQ$2056,ET$3&amp;"-"&amp;50&amp;"A"))</f>
        <v/>
      </c>
      <c r="EU29" s="565" t="str">
        <f>IF(COUNTA(車両台帳!$C$57:$C$2056)=0,"",COUNTIF(車両台帳!$AQ$57:$AQ$2056,EU$3&amp;"-"&amp;40&amp;"A")+COUNTIF(車両台帳!$AQ$57:$AQ$2056,EU$3&amp;"-"&amp;50&amp;"A"))</f>
        <v/>
      </c>
      <c r="EV29" s="565" t="str">
        <f>IF(COUNTA(車両台帳!$C$57:$C$2056)=0,"",COUNTIF(車両台帳!$AQ$57:$AQ$2056,EV$3&amp;"-"&amp;40&amp;"A")+COUNTIF(車両台帳!$AQ$57:$AQ$2056,EV$3&amp;"-"&amp;50&amp;"A"))</f>
        <v/>
      </c>
      <c r="EW29" s="565" t="str">
        <f>IF(COUNTA(車両台帳!$C$57:$C$2056)=0,"",COUNTIF(車両台帳!$AQ$57:$AQ$2056,EW$3&amp;"-"&amp;40&amp;"A")+COUNTIF(車両台帳!$AQ$57:$AQ$2056,EW$3&amp;"-"&amp;50&amp;"A"))</f>
        <v/>
      </c>
      <c r="EX29" s="565" t="str">
        <f>IF(COUNTA(車両台帳!$C$57:$C$2056)=0,"",COUNTIF(車両台帳!$AQ$57:$AQ$2056,EX$3&amp;"-"&amp;40&amp;"A")+COUNTIF(車両台帳!$AQ$57:$AQ$2056,EX$3&amp;"-"&amp;50&amp;"A"))</f>
        <v/>
      </c>
      <c r="EY29" s="565" t="str">
        <f>IF(COUNTA(車両台帳!$C$57:$C$2056)=0,"",COUNTIF(車両台帳!$AQ$57:$AQ$2056,EY$3&amp;"-"&amp;40&amp;"A")+COUNTIF(車両台帳!$AQ$57:$AQ$2056,EY$3&amp;"-"&amp;50&amp;"A"))</f>
        <v/>
      </c>
      <c r="EZ29" s="565" t="str">
        <f>IF(COUNTA(車両台帳!$C$57:$C$2056)=0,"",COUNTIF(車両台帳!$AQ$57:$AQ$2056,EZ$3&amp;"-"&amp;40&amp;"A")+COUNTIF(車両台帳!$AQ$57:$AQ$2056,EZ$3&amp;"-"&amp;50&amp;"A"))</f>
        <v/>
      </c>
      <c r="FA29" s="565" t="str">
        <f>IF(COUNTA(車両台帳!$C$57:$C$2056)=0,"",COUNTIF(車両台帳!$AQ$57:$AQ$2056,FA$3&amp;"-"&amp;40&amp;"A")+COUNTIF(車両台帳!$AQ$57:$AQ$2056,FA$3&amp;"-"&amp;50&amp;"A"))</f>
        <v/>
      </c>
      <c r="FB29" s="565" t="str">
        <f>IF(COUNTA(車両台帳!$C$57:$C$2056)=0,"",COUNTIF(車両台帳!$AQ$57:$AQ$2056,FB$3&amp;"-"&amp;40&amp;"A")+COUNTIF(車両台帳!$AQ$57:$AQ$2056,FB$3&amp;"-"&amp;50&amp;"A"))</f>
        <v/>
      </c>
      <c r="FC29" s="565" t="str">
        <f>IF(COUNTA(車両台帳!$C$57:$C$2056)=0,"",COUNTIF(車両台帳!$AQ$57:$AQ$2056,FC$3&amp;"-"&amp;40&amp;"A")+COUNTIF(車両台帳!$AQ$57:$AQ$2056,FC$3&amp;"-"&amp;50&amp;"A"))</f>
        <v/>
      </c>
      <c r="FD29" s="565" t="str">
        <f>IF(COUNTA(車両台帳!$C$57:$C$2056)=0,"",COUNTIF(車両台帳!$AQ$57:$AQ$2056,FD$3&amp;"-"&amp;40&amp;"A")+COUNTIF(車両台帳!$AQ$57:$AQ$2056,FD$3&amp;"-"&amp;50&amp;"A"))</f>
        <v/>
      </c>
      <c r="FE29" s="565" t="str">
        <f>IF(COUNTA(車両台帳!$C$57:$C$2056)=0,"",COUNTIF(車両台帳!$AQ$57:$AQ$2056,FE$3&amp;"-"&amp;40&amp;"A")+COUNTIF(車両台帳!$AQ$57:$AQ$2056,FE$3&amp;"-"&amp;50&amp;"A"))</f>
        <v/>
      </c>
      <c r="FF29" s="565" t="str">
        <f>IF(COUNTA(車両台帳!$C$57:$C$2056)=0,"",COUNTIF(車両台帳!$AQ$57:$AQ$2056,FF$3&amp;"-"&amp;40&amp;"A")+COUNTIF(車両台帳!$AQ$57:$AQ$2056,FF$3&amp;"-"&amp;50&amp;"A"))</f>
        <v/>
      </c>
      <c r="FG29" s="565" t="str">
        <f>IF(COUNTA(車両台帳!$C$57:$C$2056)=0,"",COUNTIF(車両台帳!$AQ$57:$AQ$2056,FG$3&amp;"-"&amp;40&amp;"A")+COUNTIF(車両台帳!$AQ$57:$AQ$2056,FG$3&amp;"-"&amp;50&amp;"A"))</f>
        <v/>
      </c>
      <c r="FH29" s="565" t="str">
        <f>IF(COUNTA(車両台帳!$C$57:$C$2056)=0,"",COUNTIF(車両台帳!$AQ$57:$AQ$2056,FH$3&amp;"-"&amp;40&amp;"A")+COUNTIF(車両台帳!$AQ$57:$AQ$2056,FH$3&amp;"-"&amp;50&amp;"A"))</f>
        <v/>
      </c>
      <c r="FI29" s="565" t="str">
        <f>IF(COUNTA(車両台帳!$C$57:$C$2056)=0,"",COUNTIF(車両台帳!$AQ$57:$AQ$2056,FI$3&amp;"-"&amp;40&amp;"A")+COUNTIF(車両台帳!$AQ$57:$AQ$2056,FI$3&amp;"-"&amp;50&amp;"A"))</f>
        <v/>
      </c>
      <c r="FJ29" s="565" t="str">
        <f>IF(COUNTA(車両台帳!$C$57:$C$2056)=0,"",COUNTIF(車両台帳!$AQ$57:$AQ$2056,FJ$3&amp;"-"&amp;40&amp;"A")+COUNTIF(車両台帳!$AQ$57:$AQ$2056,FJ$3&amp;"-"&amp;50&amp;"A"))</f>
        <v/>
      </c>
      <c r="FK29" s="565" t="str">
        <f>IF(COUNTA(車両台帳!$C$57:$C$2056)=0,"",COUNTIF(車両台帳!$AQ$57:$AQ$2056,FK$3&amp;"-"&amp;40&amp;"A")+COUNTIF(車両台帳!$AQ$57:$AQ$2056,FK$3&amp;"-"&amp;50&amp;"A"))</f>
        <v/>
      </c>
      <c r="FL29" s="565" t="str">
        <f>IF(COUNTA(車両台帳!$C$57:$C$2056)=0,"",COUNTIF(車両台帳!$AQ$57:$AQ$2056,FL$3&amp;"-"&amp;40&amp;"A")+COUNTIF(車両台帳!$AQ$57:$AQ$2056,FL$3&amp;"-"&amp;50&amp;"A"))</f>
        <v/>
      </c>
      <c r="FM29" s="565" t="str">
        <f>IF(COUNTA(車両台帳!$C$57:$C$2056)=0,"",COUNTIF(車両台帳!$AQ$57:$AQ$2056,FM$3&amp;"-"&amp;40&amp;"A")+COUNTIF(車両台帳!$AQ$57:$AQ$2056,FM$3&amp;"-"&amp;50&amp;"A"))</f>
        <v/>
      </c>
      <c r="FN29" s="565" t="str">
        <f>IF(COUNTA(車両台帳!$C$57:$C$2056)=0,"",COUNTIF(車両台帳!$AQ$57:$AQ$2056,FN$3&amp;"-"&amp;40&amp;"A")+COUNTIF(車両台帳!$AQ$57:$AQ$2056,FN$3&amp;"-"&amp;50&amp;"A"))</f>
        <v/>
      </c>
      <c r="FO29" s="565" t="str">
        <f>IF(COUNTA(車両台帳!$C$57:$C$2056)=0,"",COUNTIF(車両台帳!$AQ$57:$AQ$2056,FO$3&amp;"-"&amp;40&amp;"A")+COUNTIF(車両台帳!$AQ$57:$AQ$2056,FO$3&amp;"-"&amp;50&amp;"A"))</f>
        <v/>
      </c>
      <c r="FP29" s="565" t="str">
        <f>IF(COUNTA(車両台帳!$C$57:$C$2056)=0,"",COUNTIF(車両台帳!$AQ$57:$AQ$2056,FP$3&amp;"-"&amp;40&amp;"A")+COUNTIF(車両台帳!$AQ$57:$AQ$2056,FP$3&amp;"-"&amp;50&amp;"A"))</f>
        <v/>
      </c>
      <c r="FQ29" s="565" t="str">
        <f>IF(COUNTA(車両台帳!$C$57:$C$2056)=0,"",COUNTIF(車両台帳!$AQ$57:$AQ$2056,FQ$3&amp;"-"&amp;40&amp;"A")+COUNTIF(車両台帳!$AQ$57:$AQ$2056,FQ$3&amp;"-"&amp;50&amp;"A"))</f>
        <v/>
      </c>
      <c r="FR29" s="565" t="str">
        <f>IF(COUNTA(車両台帳!$C$57:$C$2056)=0,"",COUNTIF(車両台帳!$AQ$57:$AQ$2056,FR$3&amp;"-"&amp;40&amp;"A")+COUNTIF(車両台帳!$AQ$57:$AQ$2056,FR$3&amp;"-"&amp;50&amp;"A"))</f>
        <v/>
      </c>
      <c r="FS29" s="565" t="str">
        <f>IF(COUNTA(車両台帳!$C$57:$C$2056)=0,"",COUNTIF(車両台帳!$AQ$57:$AQ$2056,FS$3&amp;"-"&amp;40&amp;"A")+COUNTIF(車両台帳!$AQ$57:$AQ$2056,FS$3&amp;"-"&amp;50&amp;"A"))</f>
        <v/>
      </c>
      <c r="FT29" s="565" t="str">
        <f>IF(COUNTA(車両台帳!$C$57:$C$2056)=0,"",COUNTIF(車両台帳!$AQ$57:$AQ$2056,FT$3&amp;"-"&amp;40&amp;"A")+COUNTIF(車両台帳!$AQ$57:$AQ$2056,FT$3&amp;"-"&amp;50&amp;"A"))</f>
        <v/>
      </c>
      <c r="FU29" s="565" t="str">
        <f>IF(COUNTA(車両台帳!$C$57:$C$2056)=0,"",COUNTIF(車両台帳!$AQ$57:$AQ$2056,FU$3&amp;"-"&amp;40&amp;"A")+COUNTIF(車両台帳!$AQ$57:$AQ$2056,FU$3&amp;"-"&amp;50&amp;"A"))</f>
        <v/>
      </c>
      <c r="FV29" s="565" t="str">
        <f>IF(COUNTA(車両台帳!$C$57:$C$2056)=0,"",COUNTIF(車両台帳!$AQ$57:$AQ$2056,FV$3&amp;"-"&amp;40&amp;"A")+COUNTIF(車両台帳!$AQ$57:$AQ$2056,FV$3&amp;"-"&amp;50&amp;"A"))</f>
        <v/>
      </c>
      <c r="FW29" s="565" t="str">
        <f>IF(COUNTA(車両台帳!$C$57:$C$2056)=0,"",COUNTIF(車両台帳!$AQ$57:$AQ$2056,FW$3&amp;"-"&amp;40&amp;"A")+COUNTIF(車両台帳!$AQ$57:$AQ$2056,FW$3&amp;"-"&amp;50&amp;"A"))</f>
        <v/>
      </c>
      <c r="FX29" s="565" t="str">
        <f>IF(COUNTA(車両台帳!$C$57:$C$2056)=0,"",COUNTIF(車両台帳!$AQ$57:$AQ$2056,FX$3&amp;"-"&amp;40&amp;"A")+COUNTIF(車両台帳!$AQ$57:$AQ$2056,FX$3&amp;"-"&amp;50&amp;"A"))</f>
        <v/>
      </c>
      <c r="FY29" s="565" t="str">
        <f>IF(COUNTA(車両台帳!$C$57:$C$2056)=0,"",COUNTIF(車両台帳!$AQ$57:$AQ$2056,FY$3&amp;"-"&amp;40&amp;"A")+COUNTIF(車両台帳!$AQ$57:$AQ$2056,FY$3&amp;"-"&amp;50&amp;"A"))</f>
        <v/>
      </c>
      <c r="FZ29" s="565" t="str">
        <f>IF(COUNTA(車両台帳!$C$57:$C$2056)=0,"",COUNTIF(車両台帳!$AQ$57:$AQ$2056,FZ$3&amp;"-"&amp;40&amp;"A")+COUNTIF(車両台帳!$AQ$57:$AQ$2056,FZ$3&amp;"-"&amp;50&amp;"A"))</f>
        <v/>
      </c>
      <c r="GA29" s="565" t="str">
        <f>IF(COUNTA(車両台帳!$C$57:$C$2056)=0,"",COUNTIF(車両台帳!$AQ$57:$AQ$2056,GA$3&amp;"-"&amp;40&amp;"A")+COUNTIF(車両台帳!$AQ$57:$AQ$2056,GA$3&amp;"-"&amp;50&amp;"A"))</f>
        <v/>
      </c>
      <c r="GB29" s="565" t="str">
        <f>IF(COUNTA(車両台帳!$C$57:$C$2056)=0,"",COUNTIF(車両台帳!$AQ$57:$AQ$2056,GB$3&amp;"-"&amp;40&amp;"A")+COUNTIF(車両台帳!$AQ$57:$AQ$2056,GB$3&amp;"-"&amp;50&amp;"A"))</f>
        <v/>
      </c>
      <c r="GC29" s="565" t="str">
        <f>IF(COUNTA(車両台帳!$C$57:$C$2056)=0,"",COUNTIF(車両台帳!$AQ$57:$AQ$2056,GC$3&amp;"-"&amp;40&amp;"A")+COUNTIF(車両台帳!$AQ$57:$AQ$2056,GC$3&amp;"-"&amp;50&amp;"A"))</f>
        <v/>
      </c>
      <c r="GD29" s="565" t="str">
        <f>IF(COUNTA(車両台帳!$C$57:$C$2056)=0,"",COUNTIF(車両台帳!$AQ$57:$AQ$2056,GD$3&amp;"-"&amp;40&amp;"A")+COUNTIF(車両台帳!$AQ$57:$AQ$2056,GD$3&amp;"-"&amp;50&amp;"A"))</f>
        <v/>
      </c>
      <c r="GE29" s="565" t="str">
        <f>IF(COUNTA(車両台帳!$C$57:$C$2056)=0,"",COUNTIF(車両台帳!$AQ$57:$AQ$2056,GE$3&amp;"-"&amp;40&amp;"A")+COUNTIF(車両台帳!$AQ$57:$AQ$2056,GE$3&amp;"-"&amp;50&amp;"A"))</f>
        <v/>
      </c>
      <c r="GF29" s="565" t="str">
        <f>IF(COUNTA(車両台帳!$C$57:$C$2056)=0,"",COUNTIF(車両台帳!$AQ$57:$AQ$2056,GF$3&amp;"-"&amp;40&amp;"A")+COUNTIF(車両台帳!$AQ$57:$AQ$2056,GF$3&amp;"-"&amp;50&amp;"A"))</f>
        <v/>
      </c>
      <c r="GG29" s="565" t="str">
        <f>IF(COUNTA(車両台帳!$C$57:$C$2056)=0,"",COUNTIF(車両台帳!$AQ$57:$AQ$2056,GG$3&amp;"-"&amp;40&amp;"A")+COUNTIF(車両台帳!$AQ$57:$AQ$2056,GG$3&amp;"-"&amp;50&amp;"A"))</f>
        <v/>
      </c>
      <c r="GH29" s="565" t="str">
        <f>IF(COUNTA(車両台帳!$C$57:$C$2056)=0,"",COUNTIF(車両台帳!$AQ$57:$AQ$2056,GH$3&amp;"-"&amp;40&amp;"A")+COUNTIF(車両台帳!$AQ$57:$AQ$2056,GH$3&amp;"-"&amp;50&amp;"A"))</f>
        <v/>
      </c>
      <c r="GI29" s="565" t="str">
        <f>IF(COUNTA(車両台帳!$C$57:$C$2056)=0,"",COUNTIF(車両台帳!$AQ$57:$AQ$2056,GI$3&amp;"-"&amp;40&amp;"A")+COUNTIF(車両台帳!$AQ$57:$AQ$2056,GI$3&amp;"-"&amp;50&amp;"A"))</f>
        <v/>
      </c>
      <c r="GJ29" s="565" t="str">
        <f>IF(COUNTA(車両台帳!$C$57:$C$2056)=0,"",COUNTIF(車両台帳!$AQ$57:$AQ$2056,GJ$3&amp;"-"&amp;40&amp;"A")+COUNTIF(車両台帳!$AQ$57:$AQ$2056,GJ$3&amp;"-"&amp;50&amp;"A"))</f>
        <v/>
      </c>
      <c r="GK29" s="565" t="str">
        <f>IF(COUNTA(車両台帳!$C$57:$C$2056)=0,"",COUNTIF(車両台帳!$AQ$57:$AQ$2056,GK$3&amp;"-"&amp;40&amp;"A")+COUNTIF(車両台帳!$AQ$57:$AQ$2056,GK$3&amp;"-"&amp;50&amp;"A"))</f>
        <v/>
      </c>
      <c r="GL29" s="565" t="str">
        <f>IF(COUNTA(車両台帳!$C$57:$C$2056)=0,"",COUNTIF(車両台帳!$AQ$57:$AQ$2056,GL$3&amp;"-"&amp;40&amp;"A")+COUNTIF(車両台帳!$AQ$57:$AQ$2056,GL$3&amp;"-"&amp;50&amp;"A"))</f>
        <v/>
      </c>
      <c r="GM29" s="565" t="str">
        <f>IF(COUNTA(車両台帳!$C$57:$C$2056)=0,"",COUNTIF(車両台帳!$AQ$57:$AQ$2056,GM$3&amp;"-"&amp;40&amp;"A")+COUNTIF(車両台帳!$AQ$57:$AQ$2056,GM$3&amp;"-"&amp;50&amp;"A"))</f>
        <v/>
      </c>
      <c r="GN29" s="565" t="str">
        <f>IF(COUNTA(車両台帳!$C$57:$C$2056)=0,"",COUNTIF(車両台帳!$AQ$57:$AQ$2056,GN$3&amp;"-"&amp;40&amp;"A")+COUNTIF(車両台帳!$AQ$57:$AQ$2056,GN$3&amp;"-"&amp;50&amp;"A"))</f>
        <v/>
      </c>
      <c r="GO29" s="565" t="str">
        <f>IF(COUNTA(車両台帳!$C$57:$C$2056)=0,"",COUNTIF(車両台帳!$AQ$57:$AQ$2056,GO$3&amp;"-"&amp;40&amp;"A")+COUNTIF(車両台帳!$AQ$57:$AQ$2056,GO$3&amp;"-"&amp;50&amp;"A"))</f>
        <v/>
      </c>
      <c r="GP29" s="565" t="str">
        <f>IF(COUNTA(車両台帳!$C$57:$C$2056)=0,"",COUNTIF(車両台帳!$AQ$57:$AQ$2056,GP$3&amp;"-"&amp;40&amp;"A")+COUNTIF(車両台帳!$AQ$57:$AQ$2056,GP$3&amp;"-"&amp;50&amp;"A"))</f>
        <v/>
      </c>
      <c r="GQ29" s="565" t="str">
        <f>IF(COUNTA(車両台帳!$C$57:$C$2056)=0,"",COUNTIF(車両台帳!$AQ$57:$AQ$2056,GQ$3&amp;"-"&amp;40&amp;"A")+COUNTIF(車両台帳!$AQ$57:$AQ$2056,GQ$3&amp;"-"&amp;50&amp;"A"))</f>
        <v/>
      </c>
      <c r="GR29" s="565" t="str">
        <f>IF(COUNTA(車両台帳!$C$57:$C$2056)=0,"",COUNTIF(車両台帳!$AQ$57:$AQ$2056,GR$3&amp;"-"&amp;40&amp;"A")+COUNTIF(車両台帳!$AQ$57:$AQ$2056,GR$3&amp;"-"&amp;50&amp;"A"))</f>
        <v/>
      </c>
      <c r="GS29" s="565" t="str">
        <f>IF(COUNTA(車両台帳!$C$57:$C$2056)=0,"",COUNTIF(車両台帳!$AQ$57:$AQ$2056,GS$3&amp;"-"&amp;40&amp;"A")+COUNTIF(車両台帳!$AQ$57:$AQ$2056,GS$3&amp;"-"&amp;50&amp;"A"))</f>
        <v/>
      </c>
      <c r="GT29" s="565" t="str">
        <f>IF(COUNTA(車両台帳!$C$57:$C$2056)=0,"",COUNTIF(車両台帳!$AQ$57:$AQ$2056,GT$3&amp;"-"&amp;40&amp;"A")+COUNTIF(車両台帳!$AQ$57:$AQ$2056,GT$3&amp;"-"&amp;50&amp;"A"))</f>
        <v/>
      </c>
      <c r="GU29" s="566" t="str">
        <f>IF(COUNTA(車両台帳!$C$57:$C$2056)=0,"",COUNTIF(車両台帳!$AQ$57:$AQ$2056,GU$3&amp;"-"&amp;40&amp;"A")+COUNTIF(車両台帳!$AQ$57:$AQ$2056,GU$3&amp;"-"&amp;50&amp;"A"))</f>
        <v/>
      </c>
    </row>
    <row r="30" spans="1:203" s="7" customFormat="1" ht="29.25" customHeight="1" thickBot="1">
      <c r="A30" s="1092" t="s">
        <v>49</v>
      </c>
      <c r="B30" s="1093"/>
      <c r="C30" s="564" t="str">
        <f>IF(COUNTA(車両台帳!$C$57:$C$2056)=0,"",SUM(D30:GU30))</f>
        <v/>
      </c>
      <c r="D30" s="567" t="str">
        <f>IF(COUNTA(車両台帳!$C$57:$C$2056)=0,"",COUNTIF(車両台帳!$AQ$57:$AQ$2056,D$3&amp;"-"&amp;1&amp;"A"))</f>
        <v/>
      </c>
      <c r="E30" s="567" t="str">
        <f>IF(COUNTA(車両台帳!$C$57:$C$2056)=0,"",COUNTIF(車両台帳!$AQ$57:$AQ$2056,E$3&amp;"-"&amp;1&amp;"A"))</f>
        <v/>
      </c>
      <c r="F30" s="567" t="str">
        <f>IF(COUNTA(車両台帳!$C$57:$C$2056)=0,"",COUNTIF(車両台帳!$AQ$57:$AQ$2056,F$3&amp;"-"&amp;1&amp;"A"))</f>
        <v/>
      </c>
      <c r="G30" s="567" t="str">
        <f>IF(COUNTA(車両台帳!$C$57:$C$2056)=0,"",COUNTIF(車両台帳!$AQ$57:$AQ$2056,G$3&amp;"-"&amp;1&amp;"A"))</f>
        <v/>
      </c>
      <c r="H30" s="567" t="str">
        <f>IF(COUNTA(車両台帳!$C$57:$C$2056)=0,"",COUNTIF(車両台帳!$AQ$57:$AQ$2056,H$3&amp;"-"&amp;1&amp;"A"))</f>
        <v/>
      </c>
      <c r="I30" s="567" t="str">
        <f>IF(COUNTA(車両台帳!$C$57:$C$2056)=0,"",COUNTIF(車両台帳!$AQ$57:$AQ$2056,I$3&amp;"-"&amp;1&amp;"A"))</f>
        <v/>
      </c>
      <c r="J30" s="567" t="str">
        <f>IF(COUNTA(車両台帳!$C$57:$C$2056)=0,"",COUNTIF(車両台帳!$AQ$57:$AQ$2056,J$3&amp;"-"&amp;1&amp;"A"))</f>
        <v/>
      </c>
      <c r="K30" s="567" t="str">
        <f>IF(COUNTA(車両台帳!$C$57:$C$2056)=0,"",COUNTIF(車両台帳!$AQ$57:$AQ$2056,K$3&amp;"-"&amp;1&amp;"A"))</f>
        <v/>
      </c>
      <c r="L30" s="567" t="str">
        <f>IF(COUNTA(車両台帳!$C$57:$C$2056)=0,"",COUNTIF(車両台帳!$AQ$57:$AQ$2056,L$3&amp;"-"&amp;1&amp;"A"))</f>
        <v/>
      </c>
      <c r="M30" s="567" t="str">
        <f>IF(COUNTA(車両台帳!$C$57:$C$2056)=0,"",COUNTIF(車両台帳!$AQ$57:$AQ$2056,M$3&amp;"-"&amp;1&amp;"A"))</f>
        <v/>
      </c>
      <c r="N30" s="567" t="str">
        <f>IF(COUNTA(車両台帳!$C$57:$C$2056)=0,"",COUNTIF(車両台帳!$AQ$57:$AQ$2056,N$3&amp;"-"&amp;1&amp;"A"))</f>
        <v/>
      </c>
      <c r="O30" s="567" t="str">
        <f>IF(COUNTA(車両台帳!$C$57:$C$2056)=0,"",COUNTIF(車両台帳!$AQ$57:$AQ$2056,O$3&amp;"-"&amp;1&amp;"A"))</f>
        <v/>
      </c>
      <c r="P30" s="567" t="str">
        <f>IF(COUNTA(車両台帳!$C$57:$C$2056)=0,"",COUNTIF(車両台帳!$AQ$57:$AQ$2056,P$3&amp;"-"&amp;1&amp;"A"))</f>
        <v/>
      </c>
      <c r="Q30" s="567" t="str">
        <f>IF(COUNTA(車両台帳!$C$57:$C$2056)=0,"",COUNTIF(車両台帳!$AQ$57:$AQ$2056,Q$3&amp;"-"&amp;1&amp;"A"))</f>
        <v/>
      </c>
      <c r="R30" s="567" t="str">
        <f>IF(COUNTA(車両台帳!$C$57:$C$2056)=0,"",COUNTIF(車両台帳!$AQ$57:$AQ$2056,R$3&amp;"-"&amp;1&amp;"A"))</f>
        <v/>
      </c>
      <c r="S30" s="567" t="str">
        <f>IF(COUNTA(車両台帳!$C$57:$C$2056)=0,"",COUNTIF(車両台帳!$AQ$57:$AQ$2056,S$3&amp;"-"&amp;1&amp;"A"))</f>
        <v/>
      </c>
      <c r="T30" s="567" t="str">
        <f>IF(COUNTA(車両台帳!$C$57:$C$2056)=0,"",COUNTIF(車両台帳!$AQ$57:$AQ$2056,T$3&amp;"-"&amp;1&amp;"A"))</f>
        <v/>
      </c>
      <c r="U30" s="567" t="str">
        <f>IF(COUNTA(車両台帳!$C$57:$C$2056)=0,"",COUNTIF(車両台帳!$AQ$57:$AQ$2056,U$3&amp;"-"&amp;1&amp;"A"))</f>
        <v/>
      </c>
      <c r="V30" s="567" t="str">
        <f>IF(COUNTA(車両台帳!$C$57:$C$2056)=0,"",COUNTIF(車両台帳!$AQ$57:$AQ$2056,V$3&amp;"-"&amp;1&amp;"A"))</f>
        <v/>
      </c>
      <c r="W30" s="567" t="str">
        <f>IF(COUNTA(車両台帳!$C$57:$C$2056)=0,"",COUNTIF(車両台帳!$AQ$57:$AQ$2056,W$3&amp;"-"&amp;1&amp;"A"))</f>
        <v/>
      </c>
      <c r="X30" s="567" t="str">
        <f>IF(COUNTA(車両台帳!$C$57:$C$2056)=0,"",COUNTIF(車両台帳!$AQ$57:$AQ$2056,X$3&amp;"-"&amp;1&amp;"A"))</f>
        <v/>
      </c>
      <c r="Y30" s="567" t="str">
        <f>IF(COUNTA(車両台帳!$C$57:$C$2056)=0,"",COUNTIF(車両台帳!$AQ$57:$AQ$2056,Y$3&amp;"-"&amp;1&amp;"A"))</f>
        <v/>
      </c>
      <c r="Z30" s="567" t="str">
        <f>IF(COUNTA(車両台帳!$C$57:$C$2056)=0,"",COUNTIF(車両台帳!$AQ$57:$AQ$2056,Z$3&amp;"-"&amp;1&amp;"A"))</f>
        <v/>
      </c>
      <c r="AA30" s="567" t="str">
        <f>IF(COUNTA(車両台帳!$C$57:$C$2056)=0,"",COUNTIF(車両台帳!$AQ$57:$AQ$2056,AA$3&amp;"-"&amp;1&amp;"A"))</f>
        <v/>
      </c>
      <c r="AB30" s="567" t="str">
        <f>IF(COUNTA(車両台帳!$C$57:$C$2056)=0,"",COUNTIF(車両台帳!$AQ$57:$AQ$2056,AB$3&amp;"-"&amp;1&amp;"A"))</f>
        <v/>
      </c>
      <c r="AC30" s="567" t="str">
        <f>IF(COUNTA(車両台帳!$C$57:$C$2056)=0,"",COUNTIF(車両台帳!$AQ$57:$AQ$2056,AC$3&amp;"-"&amp;1&amp;"A"))</f>
        <v/>
      </c>
      <c r="AD30" s="567" t="str">
        <f>IF(COUNTA(車両台帳!$C$57:$C$2056)=0,"",COUNTIF(車両台帳!$AQ$57:$AQ$2056,AD$3&amp;"-"&amp;1&amp;"A"))</f>
        <v/>
      </c>
      <c r="AE30" s="567" t="str">
        <f>IF(COUNTA(車両台帳!$C$57:$C$2056)=0,"",COUNTIF(車両台帳!$AQ$57:$AQ$2056,AE$3&amp;"-"&amp;1&amp;"A"))</f>
        <v/>
      </c>
      <c r="AF30" s="567" t="str">
        <f>IF(COUNTA(車両台帳!$C$57:$C$2056)=0,"",COUNTIF(車両台帳!$AQ$57:$AQ$2056,AF$3&amp;"-"&amp;1&amp;"A"))</f>
        <v/>
      </c>
      <c r="AG30" s="567" t="str">
        <f>IF(COUNTA(車両台帳!$C$57:$C$2056)=0,"",COUNTIF(車両台帳!$AQ$57:$AQ$2056,AG$3&amp;"-"&amp;1&amp;"A"))</f>
        <v/>
      </c>
      <c r="AH30" s="567" t="str">
        <f>IF(COUNTA(車両台帳!$C$57:$C$2056)=0,"",COUNTIF(車両台帳!$AQ$57:$AQ$2056,AH$3&amp;"-"&amp;1&amp;"A"))</f>
        <v/>
      </c>
      <c r="AI30" s="567" t="str">
        <f>IF(COUNTA(車両台帳!$C$57:$C$2056)=0,"",COUNTIF(車両台帳!$AQ$57:$AQ$2056,AI$3&amp;"-"&amp;1&amp;"A"))</f>
        <v/>
      </c>
      <c r="AJ30" s="567" t="str">
        <f>IF(COUNTA(車両台帳!$C$57:$C$2056)=0,"",COUNTIF(車両台帳!$AQ$57:$AQ$2056,AJ$3&amp;"-"&amp;1&amp;"A"))</f>
        <v/>
      </c>
      <c r="AK30" s="567" t="str">
        <f>IF(COUNTA(車両台帳!$C$57:$C$2056)=0,"",COUNTIF(車両台帳!$AQ$57:$AQ$2056,AK$3&amp;"-"&amp;1&amp;"A"))</f>
        <v/>
      </c>
      <c r="AL30" s="567" t="str">
        <f>IF(COUNTA(車両台帳!$C$57:$C$2056)=0,"",COUNTIF(車両台帳!$AQ$57:$AQ$2056,AL$3&amp;"-"&amp;1&amp;"A"))</f>
        <v/>
      </c>
      <c r="AM30" s="567" t="str">
        <f>IF(COUNTA(車両台帳!$C$57:$C$2056)=0,"",COUNTIF(車両台帳!$AQ$57:$AQ$2056,AM$3&amp;"-"&amp;1&amp;"A"))</f>
        <v/>
      </c>
      <c r="AN30" s="567" t="str">
        <f>IF(COUNTA(車両台帳!$C$57:$C$2056)=0,"",COUNTIF(車両台帳!$AQ$57:$AQ$2056,AN$3&amp;"-"&amp;1&amp;"A"))</f>
        <v/>
      </c>
      <c r="AO30" s="567" t="str">
        <f>IF(COUNTA(車両台帳!$C$57:$C$2056)=0,"",COUNTIF(車両台帳!$AQ$57:$AQ$2056,AO$3&amp;"-"&amp;1&amp;"A"))</f>
        <v/>
      </c>
      <c r="AP30" s="567" t="str">
        <f>IF(COUNTA(車両台帳!$C$57:$C$2056)=0,"",COUNTIF(車両台帳!$AQ$57:$AQ$2056,AP$3&amp;"-"&amp;1&amp;"A"))</f>
        <v/>
      </c>
      <c r="AQ30" s="567" t="str">
        <f>IF(COUNTA(車両台帳!$C$57:$C$2056)=0,"",COUNTIF(車両台帳!$AQ$57:$AQ$2056,AQ$3&amp;"-"&amp;1&amp;"A"))</f>
        <v/>
      </c>
      <c r="AR30" s="567" t="str">
        <f>IF(COUNTA(車両台帳!$C$57:$C$2056)=0,"",COUNTIF(車両台帳!$AQ$57:$AQ$2056,AR$3&amp;"-"&amp;1&amp;"A"))</f>
        <v/>
      </c>
      <c r="AS30" s="567" t="str">
        <f>IF(COUNTA(車両台帳!$C$57:$C$2056)=0,"",COUNTIF(車両台帳!$AQ$57:$AQ$2056,AS$3&amp;"-"&amp;1&amp;"A"))</f>
        <v/>
      </c>
      <c r="AT30" s="567" t="str">
        <f>IF(COUNTA(車両台帳!$C$57:$C$2056)=0,"",COUNTIF(車両台帳!$AQ$57:$AQ$2056,AT$3&amp;"-"&amp;1&amp;"A"))</f>
        <v/>
      </c>
      <c r="AU30" s="567" t="str">
        <f>IF(COUNTA(車両台帳!$C$57:$C$2056)=0,"",COUNTIF(車両台帳!$AQ$57:$AQ$2056,AU$3&amp;"-"&amp;1&amp;"A"))</f>
        <v/>
      </c>
      <c r="AV30" s="567" t="str">
        <f>IF(COUNTA(車両台帳!$C$57:$C$2056)=0,"",COUNTIF(車両台帳!$AQ$57:$AQ$2056,AV$3&amp;"-"&amp;1&amp;"A"))</f>
        <v/>
      </c>
      <c r="AW30" s="567" t="str">
        <f>IF(COUNTA(車両台帳!$C$57:$C$2056)=0,"",COUNTIF(車両台帳!$AQ$57:$AQ$2056,AW$3&amp;"-"&amp;1&amp;"A"))</f>
        <v/>
      </c>
      <c r="AX30" s="567" t="str">
        <f>IF(COUNTA(車両台帳!$C$57:$C$2056)=0,"",COUNTIF(車両台帳!$AQ$57:$AQ$2056,AX$3&amp;"-"&amp;1&amp;"A"))</f>
        <v/>
      </c>
      <c r="AY30" s="567" t="str">
        <f>IF(COUNTA(車両台帳!$C$57:$C$2056)=0,"",COUNTIF(車両台帳!$AQ$57:$AQ$2056,AY$3&amp;"-"&amp;1&amp;"A"))</f>
        <v/>
      </c>
      <c r="AZ30" s="567" t="str">
        <f>IF(COUNTA(車両台帳!$C$57:$C$2056)=0,"",COUNTIF(車両台帳!$AQ$57:$AQ$2056,AZ$3&amp;"-"&amp;1&amp;"A"))</f>
        <v/>
      </c>
      <c r="BA30" s="567" t="str">
        <f>IF(COUNTA(車両台帳!$C$57:$C$2056)=0,"",COUNTIF(車両台帳!$AQ$57:$AQ$2056,BA$3&amp;"-"&amp;1&amp;"A"))</f>
        <v/>
      </c>
      <c r="BB30" s="567" t="str">
        <f>IF(COUNTA(車両台帳!$C$57:$C$2056)=0,"",COUNTIF(車両台帳!$AQ$57:$AQ$2056,BB$3&amp;"-"&amp;1&amp;"A"))</f>
        <v/>
      </c>
      <c r="BC30" s="567" t="str">
        <f>IF(COUNTA(車両台帳!$C$57:$C$2056)=0,"",COUNTIF(車両台帳!$AQ$57:$AQ$2056,BC$3&amp;"-"&amp;1&amp;"A"))</f>
        <v/>
      </c>
      <c r="BD30" s="567" t="str">
        <f>IF(COUNTA(車両台帳!$C$57:$C$2056)=0,"",COUNTIF(車両台帳!$AQ$57:$AQ$2056,BD$3&amp;"-"&amp;1&amp;"A"))</f>
        <v/>
      </c>
      <c r="BE30" s="567" t="str">
        <f>IF(COUNTA(車両台帳!$C$57:$C$2056)=0,"",COUNTIF(車両台帳!$AQ$57:$AQ$2056,BE$3&amp;"-"&amp;1&amp;"A"))</f>
        <v/>
      </c>
      <c r="BF30" s="567" t="str">
        <f>IF(COUNTA(車両台帳!$C$57:$C$2056)=0,"",COUNTIF(車両台帳!$AQ$57:$AQ$2056,BF$3&amp;"-"&amp;1&amp;"A"))</f>
        <v/>
      </c>
      <c r="BG30" s="567" t="str">
        <f>IF(COUNTA(車両台帳!$C$57:$C$2056)=0,"",COUNTIF(車両台帳!$AQ$57:$AQ$2056,BG$3&amp;"-"&amp;1&amp;"A"))</f>
        <v/>
      </c>
      <c r="BH30" s="567" t="str">
        <f>IF(COUNTA(車両台帳!$C$57:$C$2056)=0,"",COUNTIF(車両台帳!$AQ$57:$AQ$2056,BH$3&amp;"-"&amp;1&amp;"A"))</f>
        <v/>
      </c>
      <c r="BI30" s="567" t="str">
        <f>IF(COUNTA(車両台帳!$C$57:$C$2056)=0,"",COUNTIF(車両台帳!$AQ$57:$AQ$2056,BI$3&amp;"-"&amp;1&amp;"A"))</f>
        <v/>
      </c>
      <c r="BJ30" s="567" t="str">
        <f>IF(COUNTA(車両台帳!$C$57:$C$2056)=0,"",COUNTIF(車両台帳!$AQ$57:$AQ$2056,BJ$3&amp;"-"&amp;1&amp;"A"))</f>
        <v/>
      </c>
      <c r="BK30" s="567" t="str">
        <f>IF(COUNTA(車両台帳!$C$57:$C$2056)=0,"",COUNTIF(車両台帳!$AQ$57:$AQ$2056,BK$3&amp;"-"&amp;1&amp;"A"))</f>
        <v/>
      </c>
      <c r="BL30" s="567" t="str">
        <f>IF(COUNTA(車両台帳!$C$57:$C$2056)=0,"",COUNTIF(車両台帳!$AQ$57:$AQ$2056,BL$3&amp;"-"&amp;1&amp;"A"))</f>
        <v/>
      </c>
      <c r="BM30" s="567" t="str">
        <f>IF(COUNTA(車両台帳!$C$57:$C$2056)=0,"",COUNTIF(車両台帳!$AQ$57:$AQ$2056,BM$3&amp;"-"&amp;1&amp;"A"))</f>
        <v/>
      </c>
      <c r="BN30" s="567" t="str">
        <f>IF(COUNTA(車両台帳!$C$57:$C$2056)=0,"",COUNTIF(車両台帳!$AQ$57:$AQ$2056,BN$3&amp;"-"&amp;1&amp;"A"))</f>
        <v/>
      </c>
      <c r="BO30" s="567" t="str">
        <f>IF(COUNTA(車両台帳!$C$57:$C$2056)=0,"",COUNTIF(車両台帳!$AQ$57:$AQ$2056,BO$3&amp;"-"&amp;1&amp;"A"))</f>
        <v/>
      </c>
      <c r="BP30" s="567" t="str">
        <f>IF(COUNTA(車両台帳!$C$57:$C$2056)=0,"",COUNTIF(車両台帳!$AQ$57:$AQ$2056,BP$3&amp;"-"&amp;1&amp;"A"))</f>
        <v/>
      </c>
      <c r="BQ30" s="567" t="str">
        <f>IF(COUNTA(車両台帳!$C$57:$C$2056)=0,"",COUNTIF(車両台帳!$AQ$57:$AQ$2056,BQ$3&amp;"-"&amp;1&amp;"A"))</f>
        <v/>
      </c>
      <c r="BR30" s="567" t="str">
        <f>IF(COUNTA(車両台帳!$C$57:$C$2056)=0,"",COUNTIF(車両台帳!$AQ$57:$AQ$2056,BR$3&amp;"-"&amp;1&amp;"A"))</f>
        <v/>
      </c>
      <c r="BS30" s="567" t="str">
        <f>IF(COUNTA(車両台帳!$C$57:$C$2056)=0,"",COUNTIF(車両台帳!$AQ$57:$AQ$2056,BS$3&amp;"-"&amp;1&amp;"A"))</f>
        <v/>
      </c>
      <c r="BT30" s="567" t="str">
        <f>IF(COUNTA(車両台帳!$C$57:$C$2056)=0,"",COUNTIF(車両台帳!$AQ$57:$AQ$2056,BT$3&amp;"-"&amp;1&amp;"A"))</f>
        <v/>
      </c>
      <c r="BU30" s="567" t="str">
        <f>IF(COUNTA(車両台帳!$C$57:$C$2056)=0,"",COUNTIF(車両台帳!$AQ$57:$AQ$2056,BU$3&amp;"-"&amp;1&amp;"A"))</f>
        <v/>
      </c>
      <c r="BV30" s="567" t="str">
        <f>IF(COUNTA(車両台帳!$C$57:$C$2056)=0,"",COUNTIF(車両台帳!$AQ$57:$AQ$2056,BV$3&amp;"-"&amp;1&amp;"A"))</f>
        <v/>
      </c>
      <c r="BW30" s="567" t="str">
        <f>IF(COUNTA(車両台帳!$C$57:$C$2056)=0,"",COUNTIF(車両台帳!$AQ$57:$AQ$2056,BW$3&amp;"-"&amp;1&amp;"A"))</f>
        <v/>
      </c>
      <c r="BX30" s="567" t="str">
        <f>IF(COUNTA(車両台帳!$C$57:$C$2056)=0,"",COUNTIF(車両台帳!$AQ$57:$AQ$2056,BX$3&amp;"-"&amp;1&amp;"A"))</f>
        <v/>
      </c>
      <c r="BY30" s="567" t="str">
        <f>IF(COUNTA(車両台帳!$C$57:$C$2056)=0,"",COUNTIF(車両台帳!$AQ$57:$AQ$2056,BY$3&amp;"-"&amp;1&amp;"A"))</f>
        <v/>
      </c>
      <c r="BZ30" s="567" t="str">
        <f>IF(COUNTA(車両台帳!$C$57:$C$2056)=0,"",COUNTIF(車両台帳!$AQ$57:$AQ$2056,BZ$3&amp;"-"&amp;1&amp;"A"))</f>
        <v/>
      </c>
      <c r="CA30" s="567" t="str">
        <f>IF(COUNTA(車両台帳!$C$57:$C$2056)=0,"",COUNTIF(車両台帳!$AQ$57:$AQ$2056,CA$3&amp;"-"&amp;1&amp;"A"))</f>
        <v/>
      </c>
      <c r="CB30" s="567" t="str">
        <f>IF(COUNTA(車両台帳!$C$57:$C$2056)=0,"",COUNTIF(車両台帳!$AQ$57:$AQ$2056,CB$3&amp;"-"&amp;1&amp;"A"))</f>
        <v/>
      </c>
      <c r="CC30" s="567" t="str">
        <f>IF(COUNTA(車両台帳!$C$57:$C$2056)=0,"",COUNTIF(車両台帳!$AQ$57:$AQ$2056,CC$3&amp;"-"&amp;1&amp;"A"))</f>
        <v/>
      </c>
      <c r="CD30" s="567" t="str">
        <f>IF(COUNTA(車両台帳!$C$57:$C$2056)=0,"",COUNTIF(車両台帳!$AQ$57:$AQ$2056,CD$3&amp;"-"&amp;1&amp;"A"))</f>
        <v/>
      </c>
      <c r="CE30" s="567" t="str">
        <f>IF(COUNTA(車両台帳!$C$57:$C$2056)=0,"",COUNTIF(車両台帳!$AQ$57:$AQ$2056,CE$3&amp;"-"&amp;1&amp;"A"))</f>
        <v/>
      </c>
      <c r="CF30" s="567" t="str">
        <f>IF(COUNTA(車両台帳!$C$57:$C$2056)=0,"",COUNTIF(車両台帳!$AQ$57:$AQ$2056,CF$3&amp;"-"&amp;1&amp;"A"))</f>
        <v/>
      </c>
      <c r="CG30" s="567" t="str">
        <f>IF(COUNTA(車両台帳!$C$57:$C$2056)=0,"",COUNTIF(車両台帳!$AQ$57:$AQ$2056,CG$3&amp;"-"&amp;1&amp;"A"))</f>
        <v/>
      </c>
      <c r="CH30" s="567" t="str">
        <f>IF(COUNTA(車両台帳!$C$57:$C$2056)=0,"",COUNTIF(車両台帳!$AQ$57:$AQ$2056,CH$3&amp;"-"&amp;1&amp;"A"))</f>
        <v/>
      </c>
      <c r="CI30" s="567" t="str">
        <f>IF(COUNTA(車両台帳!$C$57:$C$2056)=0,"",COUNTIF(車両台帳!$AQ$57:$AQ$2056,CI$3&amp;"-"&amp;1&amp;"A"))</f>
        <v/>
      </c>
      <c r="CJ30" s="567" t="str">
        <f>IF(COUNTA(車両台帳!$C$57:$C$2056)=0,"",COUNTIF(車両台帳!$AQ$57:$AQ$2056,CJ$3&amp;"-"&amp;1&amp;"A"))</f>
        <v/>
      </c>
      <c r="CK30" s="567" t="str">
        <f>IF(COUNTA(車両台帳!$C$57:$C$2056)=0,"",COUNTIF(車両台帳!$AQ$57:$AQ$2056,CK$3&amp;"-"&amp;1&amp;"A"))</f>
        <v/>
      </c>
      <c r="CL30" s="567" t="str">
        <f>IF(COUNTA(車両台帳!$C$57:$C$2056)=0,"",COUNTIF(車両台帳!$AQ$57:$AQ$2056,CL$3&amp;"-"&amp;1&amp;"A"))</f>
        <v/>
      </c>
      <c r="CM30" s="567" t="str">
        <f>IF(COUNTA(車両台帳!$C$57:$C$2056)=0,"",COUNTIF(車両台帳!$AQ$57:$AQ$2056,CM$3&amp;"-"&amp;1&amp;"A"))</f>
        <v/>
      </c>
      <c r="CN30" s="567" t="str">
        <f>IF(COUNTA(車両台帳!$C$57:$C$2056)=0,"",COUNTIF(車両台帳!$AQ$57:$AQ$2056,CN$3&amp;"-"&amp;1&amp;"A"))</f>
        <v/>
      </c>
      <c r="CO30" s="567" t="str">
        <f>IF(COUNTA(車両台帳!$C$57:$C$2056)=0,"",COUNTIF(車両台帳!$AQ$57:$AQ$2056,CO$3&amp;"-"&amp;1&amp;"A"))</f>
        <v/>
      </c>
      <c r="CP30" s="567" t="str">
        <f>IF(COUNTA(車両台帳!$C$57:$C$2056)=0,"",COUNTIF(車両台帳!$AQ$57:$AQ$2056,CP$3&amp;"-"&amp;1&amp;"A"))</f>
        <v/>
      </c>
      <c r="CQ30" s="567" t="str">
        <f>IF(COUNTA(車両台帳!$C$57:$C$2056)=0,"",COUNTIF(車両台帳!$AQ$57:$AQ$2056,CQ$3&amp;"-"&amp;1&amp;"A"))</f>
        <v/>
      </c>
      <c r="CR30" s="567" t="str">
        <f>IF(COUNTA(車両台帳!$C$57:$C$2056)=0,"",COUNTIF(車両台帳!$AQ$57:$AQ$2056,CR$3&amp;"-"&amp;1&amp;"A"))</f>
        <v/>
      </c>
      <c r="CS30" s="567" t="str">
        <f>IF(COUNTA(車両台帳!$C$57:$C$2056)=0,"",COUNTIF(車両台帳!$AQ$57:$AQ$2056,CS$3&amp;"-"&amp;1&amp;"A"))</f>
        <v/>
      </c>
      <c r="CT30" s="567" t="str">
        <f>IF(COUNTA(車両台帳!$C$57:$C$2056)=0,"",COUNTIF(車両台帳!$AQ$57:$AQ$2056,CT$3&amp;"-"&amp;1&amp;"A"))</f>
        <v/>
      </c>
      <c r="CU30" s="567" t="str">
        <f>IF(COUNTA(車両台帳!$C$57:$C$2056)=0,"",COUNTIF(車両台帳!$AQ$57:$AQ$2056,CU$3&amp;"-"&amp;1&amp;"A"))</f>
        <v/>
      </c>
      <c r="CV30" s="567" t="str">
        <f>IF(COUNTA(車両台帳!$C$57:$C$2056)=0,"",COUNTIF(車両台帳!$AQ$57:$AQ$2056,CV$3&amp;"-"&amp;1&amp;"A"))</f>
        <v/>
      </c>
      <c r="CW30" s="567" t="str">
        <f>IF(COUNTA(車両台帳!$C$57:$C$2056)=0,"",COUNTIF(車両台帳!$AQ$57:$AQ$2056,CW$3&amp;"-"&amp;1&amp;"A"))</f>
        <v/>
      </c>
      <c r="CX30" s="567" t="str">
        <f>IF(COUNTA(車両台帳!$C$57:$C$2056)=0,"",COUNTIF(車両台帳!$AQ$57:$AQ$2056,CX$3&amp;"-"&amp;1&amp;"A"))</f>
        <v/>
      </c>
      <c r="CY30" s="567" t="str">
        <f>IF(COUNTA(車両台帳!$C$57:$C$2056)=0,"",COUNTIF(車両台帳!$AQ$57:$AQ$2056,CY$3&amp;"-"&amp;1&amp;"A"))</f>
        <v/>
      </c>
      <c r="CZ30" s="567" t="str">
        <f>IF(COUNTA(車両台帳!$C$57:$C$2056)=0,"",COUNTIF(車両台帳!$AQ$57:$AQ$2056,CZ$3&amp;"-"&amp;1&amp;"A"))</f>
        <v/>
      </c>
      <c r="DA30" s="567" t="str">
        <f>IF(COUNTA(車両台帳!$C$57:$C$2056)=0,"",COUNTIF(車両台帳!$AQ$57:$AQ$2056,DA$3&amp;"-"&amp;1&amp;"A"))</f>
        <v/>
      </c>
      <c r="DB30" s="567" t="str">
        <f>IF(COUNTA(車両台帳!$C$57:$C$2056)=0,"",COUNTIF(車両台帳!$AQ$57:$AQ$2056,DB$3&amp;"-"&amp;1&amp;"A"))</f>
        <v/>
      </c>
      <c r="DC30" s="567" t="str">
        <f>IF(COUNTA(車両台帳!$C$57:$C$2056)=0,"",COUNTIF(車両台帳!$AQ$57:$AQ$2056,DC$3&amp;"-"&amp;1&amp;"A"))</f>
        <v/>
      </c>
      <c r="DD30" s="567" t="str">
        <f>IF(COUNTA(車両台帳!$C$57:$C$2056)=0,"",COUNTIF(車両台帳!$AQ$57:$AQ$2056,DD$3&amp;"-"&amp;1&amp;"A"))</f>
        <v/>
      </c>
      <c r="DE30" s="567" t="str">
        <f>IF(COUNTA(車両台帳!$C$57:$C$2056)=0,"",COUNTIF(車両台帳!$AQ$57:$AQ$2056,DE$3&amp;"-"&amp;1&amp;"A"))</f>
        <v/>
      </c>
      <c r="DF30" s="567" t="str">
        <f>IF(COUNTA(車両台帳!$C$57:$C$2056)=0,"",COUNTIF(車両台帳!$AQ$57:$AQ$2056,DF$3&amp;"-"&amp;1&amp;"A"))</f>
        <v/>
      </c>
      <c r="DG30" s="567" t="str">
        <f>IF(COUNTA(車両台帳!$C$57:$C$2056)=0,"",COUNTIF(車両台帳!$AQ$57:$AQ$2056,DG$3&amp;"-"&amp;1&amp;"A"))</f>
        <v/>
      </c>
      <c r="DH30" s="567" t="str">
        <f>IF(COUNTA(車両台帳!$C$57:$C$2056)=0,"",COUNTIF(車両台帳!$AQ$57:$AQ$2056,DH$3&amp;"-"&amp;1&amp;"A"))</f>
        <v/>
      </c>
      <c r="DI30" s="567" t="str">
        <f>IF(COUNTA(車両台帳!$C$57:$C$2056)=0,"",COUNTIF(車両台帳!$AQ$57:$AQ$2056,DI$3&amp;"-"&amp;1&amp;"A"))</f>
        <v/>
      </c>
      <c r="DJ30" s="567" t="str">
        <f>IF(COUNTA(車両台帳!$C$57:$C$2056)=0,"",COUNTIF(車両台帳!$AQ$57:$AQ$2056,DJ$3&amp;"-"&amp;1&amp;"A"))</f>
        <v/>
      </c>
      <c r="DK30" s="567" t="str">
        <f>IF(COUNTA(車両台帳!$C$57:$C$2056)=0,"",COUNTIF(車両台帳!$AQ$57:$AQ$2056,DK$3&amp;"-"&amp;1&amp;"A"))</f>
        <v/>
      </c>
      <c r="DL30" s="567" t="str">
        <f>IF(COUNTA(車両台帳!$C$57:$C$2056)=0,"",COUNTIF(車両台帳!$AQ$57:$AQ$2056,DL$3&amp;"-"&amp;1&amp;"A"))</f>
        <v/>
      </c>
      <c r="DM30" s="567" t="str">
        <f>IF(COUNTA(車両台帳!$C$57:$C$2056)=0,"",COUNTIF(車両台帳!$AQ$57:$AQ$2056,DM$3&amp;"-"&amp;1&amp;"A"))</f>
        <v/>
      </c>
      <c r="DN30" s="567" t="str">
        <f>IF(COUNTA(車両台帳!$C$57:$C$2056)=0,"",COUNTIF(車両台帳!$AQ$57:$AQ$2056,DN$3&amp;"-"&amp;1&amp;"A"))</f>
        <v/>
      </c>
      <c r="DO30" s="567" t="str">
        <f>IF(COUNTA(車両台帳!$C$57:$C$2056)=0,"",COUNTIF(車両台帳!$AQ$57:$AQ$2056,DO$3&amp;"-"&amp;1&amp;"A"))</f>
        <v/>
      </c>
      <c r="DP30" s="567" t="str">
        <f>IF(COUNTA(車両台帳!$C$57:$C$2056)=0,"",COUNTIF(車両台帳!$AQ$57:$AQ$2056,DP$3&amp;"-"&amp;1&amp;"A"))</f>
        <v/>
      </c>
      <c r="DQ30" s="567" t="str">
        <f>IF(COUNTA(車両台帳!$C$57:$C$2056)=0,"",COUNTIF(車両台帳!$AQ$57:$AQ$2056,DQ$3&amp;"-"&amp;1&amp;"A"))</f>
        <v/>
      </c>
      <c r="DR30" s="567" t="str">
        <f>IF(COUNTA(車両台帳!$C$57:$C$2056)=0,"",COUNTIF(車両台帳!$AQ$57:$AQ$2056,DR$3&amp;"-"&amp;1&amp;"A"))</f>
        <v/>
      </c>
      <c r="DS30" s="567" t="str">
        <f>IF(COUNTA(車両台帳!$C$57:$C$2056)=0,"",COUNTIF(車両台帳!$AQ$57:$AQ$2056,DS$3&amp;"-"&amp;1&amp;"A"))</f>
        <v/>
      </c>
      <c r="DT30" s="567" t="str">
        <f>IF(COUNTA(車両台帳!$C$57:$C$2056)=0,"",COUNTIF(車両台帳!$AQ$57:$AQ$2056,DT$3&amp;"-"&amp;1&amp;"A"))</f>
        <v/>
      </c>
      <c r="DU30" s="567" t="str">
        <f>IF(COUNTA(車両台帳!$C$57:$C$2056)=0,"",COUNTIF(車両台帳!$AQ$57:$AQ$2056,DU$3&amp;"-"&amp;1&amp;"A"))</f>
        <v/>
      </c>
      <c r="DV30" s="567" t="str">
        <f>IF(COUNTA(車両台帳!$C$57:$C$2056)=0,"",COUNTIF(車両台帳!$AQ$57:$AQ$2056,DV$3&amp;"-"&amp;1&amp;"A"))</f>
        <v/>
      </c>
      <c r="DW30" s="567" t="str">
        <f>IF(COUNTA(車両台帳!$C$57:$C$2056)=0,"",COUNTIF(車両台帳!$AQ$57:$AQ$2056,DW$3&amp;"-"&amp;1&amp;"A"))</f>
        <v/>
      </c>
      <c r="DX30" s="567" t="str">
        <f>IF(COUNTA(車両台帳!$C$57:$C$2056)=0,"",COUNTIF(車両台帳!$AQ$57:$AQ$2056,DX$3&amp;"-"&amp;1&amp;"A"))</f>
        <v/>
      </c>
      <c r="DY30" s="567" t="str">
        <f>IF(COUNTA(車両台帳!$C$57:$C$2056)=0,"",COUNTIF(車両台帳!$AQ$57:$AQ$2056,DY$3&amp;"-"&amp;1&amp;"A"))</f>
        <v/>
      </c>
      <c r="DZ30" s="567" t="str">
        <f>IF(COUNTA(車両台帳!$C$57:$C$2056)=0,"",COUNTIF(車両台帳!$AQ$57:$AQ$2056,DZ$3&amp;"-"&amp;1&amp;"A"))</f>
        <v/>
      </c>
      <c r="EA30" s="567" t="str">
        <f>IF(COUNTA(車両台帳!$C$57:$C$2056)=0,"",COUNTIF(車両台帳!$AQ$57:$AQ$2056,EA$3&amp;"-"&amp;1&amp;"A"))</f>
        <v/>
      </c>
      <c r="EB30" s="567" t="str">
        <f>IF(COUNTA(車両台帳!$C$57:$C$2056)=0,"",COUNTIF(車両台帳!$AQ$57:$AQ$2056,EB$3&amp;"-"&amp;1&amp;"A"))</f>
        <v/>
      </c>
      <c r="EC30" s="567" t="str">
        <f>IF(COUNTA(車両台帳!$C$57:$C$2056)=0,"",COUNTIF(車両台帳!$AQ$57:$AQ$2056,EC$3&amp;"-"&amp;1&amp;"A"))</f>
        <v/>
      </c>
      <c r="ED30" s="567" t="str">
        <f>IF(COUNTA(車両台帳!$C$57:$C$2056)=0,"",COUNTIF(車両台帳!$AQ$57:$AQ$2056,ED$3&amp;"-"&amp;1&amp;"A"))</f>
        <v/>
      </c>
      <c r="EE30" s="567" t="str">
        <f>IF(COUNTA(車両台帳!$C$57:$C$2056)=0,"",COUNTIF(車両台帳!$AQ$57:$AQ$2056,EE$3&amp;"-"&amp;1&amp;"A"))</f>
        <v/>
      </c>
      <c r="EF30" s="567" t="str">
        <f>IF(COUNTA(車両台帳!$C$57:$C$2056)=0,"",COUNTIF(車両台帳!$AQ$57:$AQ$2056,EF$3&amp;"-"&amp;1&amp;"A"))</f>
        <v/>
      </c>
      <c r="EG30" s="567" t="str">
        <f>IF(COUNTA(車両台帳!$C$57:$C$2056)=0,"",COUNTIF(車両台帳!$AQ$57:$AQ$2056,EG$3&amp;"-"&amp;1&amp;"A"))</f>
        <v/>
      </c>
      <c r="EH30" s="567" t="str">
        <f>IF(COUNTA(車両台帳!$C$57:$C$2056)=0,"",COUNTIF(車両台帳!$AQ$57:$AQ$2056,EH$3&amp;"-"&amp;1&amp;"A"))</f>
        <v/>
      </c>
      <c r="EI30" s="567" t="str">
        <f>IF(COUNTA(車両台帳!$C$57:$C$2056)=0,"",COUNTIF(車両台帳!$AQ$57:$AQ$2056,EI$3&amp;"-"&amp;1&amp;"A"))</f>
        <v/>
      </c>
      <c r="EJ30" s="567" t="str">
        <f>IF(COUNTA(車両台帳!$C$57:$C$2056)=0,"",COUNTIF(車両台帳!$AQ$57:$AQ$2056,EJ$3&amp;"-"&amp;1&amp;"A"))</f>
        <v/>
      </c>
      <c r="EK30" s="567" t="str">
        <f>IF(COUNTA(車両台帳!$C$57:$C$2056)=0,"",COUNTIF(車両台帳!$AQ$57:$AQ$2056,EK$3&amp;"-"&amp;1&amp;"A"))</f>
        <v/>
      </c>
      <c r="EL30" s="567" t="str">
        <f>IF(COUNTA(車両台帳!$C$57:$C$2056)=0,"",COUNTIF(車両台帳!$AQ$57:$AQ$2056,EL$3&amp;"-"&amp;1&amp;"A"))</f>
        <v/>
      </c>
      <c r="EM30" s="567" t="str">
        <f>IF(COUNTA(車両台帳!$C$57:$C$2056)=0,"",COUNTIF(車両台帳!$AQ$57:$AQ$2056,EM$3&amp;"-"&amp;1&amp;"A"))</f>
        <v/>
      </c>
      <c r="EN30" s="567" t="str">
        <f>IF(COUNTA(車両台帳!$C$57:$C$2056)=0,"",COUNTIF(車両台帳!$AQ$57:$AQ$2056,EN$3&amp;"-"&amp;1&amp;"A"))</f>
        <v/>
      </c>
      <c r="EO30" s="567" t="str">
        <f>IF(COUNTA(車両台帳!$C$57:$C$2056)=0,"",COUNTIF(車両台帳!$AQ$57:$AQ$2056,EO$3&amp;"-"&amp;1&amp;"A"))</f>
        <v/>
      </c>
      <c r="EP30" s="567" t="str">
        <f>IF(COUNTA(車両台帳!$C$57:$C$2056)=0,"",COUNTIF(車両台帳!$AQ$57:$AQ$2056,EP$3&amp;"-"&amp;1&amp;"A"))</f>
        <v/>
      </c>
      <c r="EQ30" s="567" t="str">
        <f>IF(COUNTA(車両台帳!$C$57:$C$2056)=0,"",COUNTIF(車両台帳!$AQ$57:$AQ$2056,EQ$3&amp;"-"&amp;1&amp;"A"))</f>
        <v/>
      </c>
      <c r="ER30" s="567" t="str">
        <f>IF(COUNTA(車両台帳!$C$57:$C$2056)=0,"",COUNTIF(車両台帳!$AQ$57:$AQ$2056,ER$3&amp;"-"&amp;1&amp;"A"))</f>
        <v/>
      </c>
      <c r="ES30" s="567" t="str">
        <f>IF(COUNTA(車両台帳!$C$57:$C$2056)=0,"",COUNTIF(車両台帳!$AQ$57:$AQ$2056,ES$3&amp;"-"&amp;1&amp;"A"))</f>
        <v/>
      </c>
      <c r="ET30" s="567" t="str">
        <f>IF(COUNTA(車両台帳!$C$57:$C$2056)=0,"",COUNTIF(車両台帳!$AQ$57:$AQ$2056,ET$3&amp;"-"&amp;1&amp;"A"))</f>
        <v/>
      </c>
      <c r="EU30" s="567" t="str">
        <f>IF(COUNTA(車両台帳!$C$57:$C$2056)=0,"",COUNTIF(車両台帳!$AQ$57:$AQ$2056,EU$3&amp;"-"&amp;1&amp;"A"))</f>
        <v/>
      </c>
      <c r="EV30" s="567" t="str">
        <f>IF(COUNTA(車両台帳!$C$57:$C$2056)=0,"",COUNTIF(車両台帳!$AQ$57:$AQ$2056,EV$3&amp;"-"&amp;1&amp;"A"))</f>
        <v/>
      </c>
      <c r="EW30" s="567" t="str">
        <f>IF(COUNTA(車両台帳!$C$57:$C$2056)=0,"",COUNTIF(車両台帳!$AQ$57:$AQ$2056,EW$3&amp;"-"&amp;1&amp;"A"))</f>
        <v/>
      </c>
      <c r="EX30" s="567" t="str">
        <f>IF(COUNTA(車両台帳!$C$57:$C$2056)=0,"",COUNTIF(車両台帳!$AQ$57:$AQ$2056,EX$3&amp;"-"&amp;1&amp;"A"))</f>
        <v/>
      </c>
      <c r="EY30" s="567" t="str">
        <f>IF(COUNTA(車両台帳!$C$57:$C$2056)=0,"",COUNTIF(車両台帳!$AQ$57:$AQ$2056,EY$3&amp;"-"&amp;1&amp;"A"))</f>
        <v/>
      </c>
      <c r="EZ30" s="567" t="str">
        <f>IF(COUNTA(車両台帳!$C$57:$C$2056)=0,"",COUNTIF(車両台帳!$AQ$57:$AQ$2056,EZ$3&amp;"-"&amp;1&amp;"A"))</f>
        <v/>
      </c>
      <c r="FA30" s="567" t="str">
        <f>IF(COUNTA(車両台帳!$C$57:$C$2056)=0,"",COUNTIF(車両台帳!$AQ$57:$AQ$2056,FA$3&amp;"-"&amp;1&amp;"A"))</f>
        <v/>
      </c>
      <c r="FB30" s="567" t="str">
        <f>IF(COUNTA(車両台帳!$C$57:$C$2056)=0,"",COUNTIF(車両台帳!$AQ$57:$AQ$2056,FB$3&amp;"-"&amp;1&amp;"A"))</f>
        <v/>
      </c>
      <c r="FC30" s="567" t="str">
        <f>IF(COUNTA(車両台帳!$C$57:$C$2056)=0,"",COUNTIF(車両台帳!$AQ$57:$AQ$2056,FC$3&amp;"-"&amp;1&amp;"A"))</f>
        <v/>
      </c>
      <c r="FD30" s="567" t="str">
        <f>IF(COUNTA(車両台帳!$C$57:$C$2056)=0,"",COUNTIF(車両台帳!$AQ$57:$AQ$2056,FD$3&amp;"-"&amp;1&amp;"A"))</f>
        <v/>
      </c>
      <c r="FE30" s="567" t="str">
        <f>IF(COUNTA(車両台帳!$C$57:$C$2056)=0,"",COUNTIF(車両台帳!$AQ$57:$AQ$2056,FE$3&amp;"-"&amp;1&amp;"A"))</f>
        <v/>
      </c>
      <c r="FF30" s="567" t="str">
        <f>IF(COUNTA(車両台帳!$C$57:$C$2056)=0,"",COUNTIF(車両台帳!$AQ$57:$AQ$2056,FF$3&amp;"-"&amp;1&amp;"A"))</f>
        <v/>
      </c>
      <c r="FG30" s="567" t="str">
        <f>IF(COUNTA(車両台帳!$C$57:$C$2056)=0,"",COUNTIF(車両台帳!$AQ$57:$AQ$2056,FG$3&amp;"-"&amp;1&amp;"A"))</f>
        <v/>
      </c>
      <c r="FH30" s="567" t="str">
        <f>IF(COUNTA(車両台帳!$C$57:$C$2056)=0,"",COUNTIF(車両台帳!$AQ$57:$AQ$2056,FH$3&amp;"-"&amp;1&amp;"A"))</f>
        <v/>
      </c>
      <c r="FI30" s="567" t="str">
        <f>IF(COUNTA(車両台帳!$C$57:$C$2056)=0,"",COUNTIF(車両台帳!$AQ$57:$AQ$2056,FI$3&amp;"-"&amp;1&amp;"A"))</f>
        <v/>
      </c>
      <c r="FJ30" s="567" t="str">
        <f>IF(COUNTA(車両台帳!$C$57:$C$2056)=0,"",COUNTIF(車両台帳!$AQ$57:$AQ$2056,FJ$3&amp;"-"&amp;1&amp;"A"))</f>
        <v/>
      </c>
      <c r="FK30" s="567" t="str">
        <f>IF(COUNTA(車両台帳!$C$57:$C$2056)=0,"",COUNTIF(車両台帳!$AQ$57:$AQ$2056,FK$3&amp;"-"&amp;1&amp;"A"))</f>
        <v/>
      </c>
      <c r="FL30" s="567" t="str">
        <f>IF(COUNTA(車両台帳!$C$57:$C$2056)=0,"",COUNTIF(車両台帳!$AQ$57:$AQ$2056,FL$3&amp;"-"&amp;1&amp;"A"))</f>
        <v/>
      </c>
      <c r="FM30" s="567" t="str">
        <f>IF(COUNTA(車両台帳!$C$57:$C$2056)=0,"",COUNTIF(車両台帳!$AQ$57:$AQ$2056,FM$3&amp;"-"&amp;1&amp;"A"))</f>
        <v/>
      </c>
      <c r="FN30" s="567" t="str">
        <f>IF(COUNTA(車両台帳!$C$57:$C$2056)=0,"",COUNTIF(車両台帳!$AQ$57:$AQ$2056,FN$3&amp;"-"&amp;1&amp;"A"))</f>
        <v/>
      </c>
      <c r="FO30" s="567" t="str">
        <f>IF(COUNTA(車両台帳!$C$57:$C$2056)=0,"",COUNTIF(車両台帳!$AQ$57:$AQ$2056,FO$3&amp;"-"&amp;1&amp;"A"))</f>
        <v/>
      </c>
      <c r="FP30" s="567" t="str">
        <f>IF(COUNTA(車両台帳!$C$57:$C$2056)=0,"",COUNTIF(車両台帳!$AQ$57:$AQ$2056,FP$3&amp;"-"&amp;1&amp;"A"))</f>
        <v/>
      </c>
      <c r="FQ30" s="567" t="str">
        <f>IF(COUNTA(車両台帳!$C$57:$C$2056)=0,"",COUNTIF(車両台帳!$AQ$57:$AQ$2056,FQ$3&amp;"-"&amp;1&amp;"A"))</f>
        <v/>
      </c>
      <c r="FR30" s="567" t="str">
        <f>IF(COUNTA(車両台帳!$C$57:$C$2056)=0,"",COUNTIF(車両台帳!$AQ$57:$AQ$2056,FR$3&amp;"-"&amp;1&amp;"A"))</f>
        <v/>
      </c>
      <c r="FS30" s="567" t="str">
        <f>IF(COUNTA(車両台帳!$C$57:$C$2056)=0,"",COUNTIF(車両台帳!$AQ$57:$AQ$2056,FS$3&amp;"-"&amp;1&amp;"A"))</f>
        <v/>
      </c>
      <c r="FT30" s="567" t="str">
        <f>IF(COUNTA(車両台帳!$C$57:$C$2056)=0,"",COUNTIF(車両台帳!$AQ$57:$AQ$2056,FT$3&amp;"-"&amp;1&amp;"A"))</f>
        <v/>
      </c>
      <c r="FU30" s="567" t="str">
        <f>IF(COUNTA(車両台帳!$C$57:$C$2056)=0,"",COUNTIF(車両台帳!$AQ$57:$AQ$2056,FU$3&amp;"-"&amp;1&amp;"A"))</f>
        <v/>
      </c>
      <c r="FV30" s="567" t="str">
        <f>IF(COUNTA(車両台帳!$C$57:$C$2056)=0,"",COUNTIF(車両台帳!$AQ$57:$AQ$2056,FV$3&amp;"-"&amp;1&amp;"A"))</f>
        <v/>
      </c>
      <c r="FW30" s="567" t="str">
        <f>IF(COUNTA(車両台帳!$C$57:$C$2056)=0,"",COUNTIF(車両台帳!$AQ$57:$AQ$2056,FW$3&amp;"-"&amp;1&amp;"A"))</f>
        <v/>
      </c>
      <c r="FX30" s="567" t="str">
        <f>IF(COUNTA(車両台帳!$C$57:$C$2056)=0,"",COUNTIF(車両台帳!$AQ$57:$AQ$2056,FX$3&amp;"-"&amp;1&amp;"A"))</f>
        <v/>
      </c>
      <c r="FY30" s="567" t="str">
        <f>IF(COUNTA(車両台帳!$C$57:$C$2056)=0,"",COUNTIF(車両台帳!$AQ$57:$AQ$2056,FY$3&amp;"-"&amp;1&amp;"A"))</f>
        <v/>
      </c>
      <c r="FZ30" s="567" t="str">
        <f>IF(COUNTA(車両台帳!$C$57:$C$2056)=0,"",COUNTIF(車両台帳!$AQ$57:$AQ$2056,FZ$3&amp;"-"&amp;1&amp;"A"))</f>
        <v/>
      </c>
      <c r="GA30" s="567" t="str">
        <f>IF(COUNTA(車両台帳!$C$57:$C$2056)=0,"",COUNTIF(車両台帳!$AQ$57:$AQ$2056,GA$3&amp;"-"&amp;1&amp;"A"))</f>
        <v/>
      </c>
      <c r="GB30" s="567" t="str">
        <f>IF(COUNTA(車両台帳!$C$57:$C$2056)=0,"",COUNTIF(車両台帳!$AQ$57:$AQ$2056,GB$3&amp;"-"&amp;1&amp;"A"))</f>
        <v/>
      </c>
      <c r="GC30" s="567" t="str">
        <f>IF(COUNTA(車両台帳!$C$57:$C$2056)=0,"",COUNTIF(車両台帳!$AQ$57:$AQ$2056,GC$3&amp;"-"&amp;1&amp;"A"))</f>
        <v/>
      </c>
      <c r="GD30" s="567" t="str">
        <f>IF(COUNTA(車両台帳!$C$57:$C$2056)=0,"",COUNTIF(車両台帳!$AQ$57:$AQ$2056,GD$3&amp;"-"&amp;1&amp;"A"))</f>
        <v/>
      </c>
      <c r="GE30" s="567" t="str">
        <f>IF(COUNTA(車両台帳!$C$57:$C$2056)=0,"",COUNTIF(車両台帳!$AQ$57:$AQ$2056,GE$3&amp;"-"&amp;1&amp;"A"))</f>
        <v/>
      </c>
      <c r="GF30" s="567" t="str">
        <f>IF(COUNTA(車両台帳!$C$57:$C$2056)=0,"",COUNTIF(車両台帳!$AQ$57:$AQ$2056,GF$3&amp;"-"&amp;1&amp;"A"))</f>
        <v/>
      </c>
      <c r="GG30" s="567" t="str">
        <f>IF(COUNTA(車両台帳!$C$57:$C$2056)=0,"",COUNTIF(車両台帳!$AQ$57:$AQ$2056,GG$3&amp;"-"&amp;1&amp;"A"))</f>
        <v/>
      </c>
      <c r="GH30" s="567" t="str">
        <f>IF(COUNTA(車両台帳!$C$57:$C$2056)=0,"",COUNTIF(車両台帳!$AQ$57:$AQ$2056,GH$3&amp;"-"&amp;1&amp;"A"))</f>
        <v/>
      </c>
      <c r="GI30" s="567" t="str">
        <f>IF(COUNTA(車両台帳!$C$57:$C$2056)=0,"",COUNTIF(車両台帳!$AQ$57:$AQ$2056,GI$3&amp;"-"&amp;1&amp;"A"))</f>
        <v/>
      </c>
      <c r="GJ30" s="567" t="str">
        <f>IF(COUNTA(車両台帳!$C$57:$C$2056)=0,"",COUNTIF(車両台帳!$AQ$57:$AQ$2056,GJ$3&amp;"-"&amp;1&amp;"A"))</f>
        <v/>
      </c>
      <c r="GK30" s="567" t="str">
        <f>IF(COUNTA(車両台帳!$C$57:$C$2056)=0,"",COUNTIF(車両台帳!$AQ$57:$AQ$2056,GK$3&amp;"-"&amp;1&amp;"A"))</f>
        <v/>
      </c>
      <c r="GL30" s="567" t="str">
        <f>IF(COUNTA(車両台帳!$C$57:$C$2056)=0,"",COUNTIF(車両台帳!$AQ$57:$AQ$2056,GL$3&amp;"-"&amp;1&amp;"A"))</f>
        <v/>
      </c>
      <c r="GM30" s="567" t="str">
        <f>IF(COUNTA(車両台帳!$C$57:$C$2056)=0,"",COUNTIF(車両台帳!$AQ$57:$AQ$2056,GM$3&amp;"-"&amp;1&amp;"A"))</f>
        <v/>
      </c>
      <c r="GN30" s="567" t="str">
        <f>IF(COUNTA(車両台帳!$C$57:$C$2056)=0,"",COUNTIF(車両台帳!$AQ$57:$AQ$2056,GN$3&amp;"-"&amp;1&amp;"A"))</f>
        <v/>
      </c>
      <c r="GO30" s="567" t="str">
        <f>IF(COUNTA(車両台帳!$C$57:$C$2056)=0,"",COUNTIF(車両台帳!$AQ$57:$AQ$2056,GO$3&amp;"-"&amp;1&amp;"A"))</f>
        <v/>
      </c>
      <c r="GP30" s="567" t="str">
        <f>IF(COUNTA(車両台帳!$C$57:$C$2056)=0,"",COUNTIF(車両台帳!$AQ$57:$AQ$2056,GP$3&amp;"-"&amp;1&amp;"A"))</f>
        <v/>
      </c>
      <c r="GQ30" s="567" t="str">
        <f>IF(COUNTA(車両台帳!$C$57:$C$2056)=0,"",COUNTIF(車両台帳!$AQ$57:$AQ$2056,GQ$3&amp;"-"&amp;1&amp;"A"))</f>
        <v/>
      </c>
      <c r="GR30" s="567" t="str">
        <f>IF(COUNTA(車両台帳!$C$57:$C$2056)=0,"",COUNTIF(車両台帳!$AQ$57:$AQ$2056,GR$3&amp;"-"&amp;1&amp;"A"))</f>
        <v/>
      </c>
      <c r="GS30" s="567" t="str">
        <f>IF(COUNTA(車両台帳!$C$57:$C$2056)=0,"",COUNTIF(車両台帳!$AQ$57:$AQ$2056,GS$3&amp;"-"&amp;1&amp;"A"))</f>
        <v/>
      </c>
      <c r="GT30" s="567" t="str">
        <f>IF(COUNTA(車両台帳!$C$57:$C$2056)=0,"",COUNTIF(車両台帳!$AQ$57:$AQ$2056,GT$3&amp;"-"&amp;1&amp;"A"))</f>
        <v/>
      </c>
      <c r="GU30" s="568" t="str">
        <f>IF(COUNTA(車両台帳!$C$57:$C$2056)=0,"",COUNTIF(車両台帳!$AQ$57:$AQ$2056,GU$3&amp;"-"&amp;1&amp;"A"))</f>
        <v/>
      </c>
    </row>
    <row r="31" spans="1:203" s="7" customFormat="1" ht="29.25" customHeight="1" thickBot="1">
      <c r="A31" s="1090" t="s">
        <v>50</v>
      </c>
      <c r="B31" s="1091"/>
      <c r="C31" s="569" t="str">
        <f>IF(COUNTA(車両台帳!$C$57:$C$2056)=0,"",SUM(C10:C30))</f>
        <v/>
      </c>
      <c r="D31" s="567" t="str">
        <f>IF(COUNTA(車両台帳!$C$57:$C$2056)=0,"",SUM(D10:D30))</f>
        <v/>
      </c>
      <c r="E31" s="567" t="str">
        <f>IF(COUNTA(車両台帳!$C$57:$C$2056)=0,"",SUM(E10:E30))</f>
        <v/>
      </c>
      <c r="F31" s="567" t="str">
        <f>IF(COUNTA(車両台帳!$C$57:$C$2056)=0,"",SUM(F10:F30))</f>
        <v/>
      </c>
      <c r="G31" s="567" t="str">
        <f>IF(COUNTA(車両台帳!$C$57:$C$2056)=0,"",SUM(G10:G30))</f>
        <v/>
      </c>
      <c r="H31" s="567" t="str">
        <f>IF(COUNTA(車両台帳!$C$57:$C$2056)=0,"",SUM(H10:H30))</f>
        <v/>
      </c>
      <c r="I31" s="567" t="str">
        <f>IF(COUNTA(車両台帳!$C$57:$C$2056)=0,"",SUM(I10:I30))</f>
        <v/>
      </c>
      <c r="J31" s="567" t="str">
        <f>IF(COUNTA(車両台帳!$C$57:$C$2056)=0,"",SUM(J10:J30))</f>
        <v/>
      </c>
      <c r="K31" s="567" t="str">
        <f>IF(COUNTA(車両台帳!$C$57:$C$2056)=0,"",SUM(K10:K30))</f>
        <v/>
      </c>
      <c r="L31" s="567" t="str">
        <f>IF(COUNTA(車両台帳!$C$57:$C$2056)=0,"",SUM(L10:L30))</f>
        <v/>
      </c>
      <c r="M31" s="567" t="str">
        <f>IF(COUNTA(車両台帳!$C$57:$C$2056)=0,"",SUM(M10:M30))</f>
        <v/>
      </c>
      <c r="N31" s="567" t="str">
        <f>IF(COUNTA(車両台帳!$C$57:$C$2056)=0,"",SUM(N10:N30))</f>
        <v/>
      </c>
      <c r="O31" s="567" t="str">
        <f>IF(COUNTA(車両台帳!$C$57:$C$2056)=0,"",SUM(O10:O30))</f>
        <v/>
      </c>
      <c r="P31" s="567" t="str">
        <f>IF(COUNTA(車両台帳!$C$57:$C$2056)=0,"",SUM(P10:P30))</f>
        <v/>
      </c>
      <c r="Q31" s="567" t="str">
        <f>IF(COUNTA(車両台帳!$C$57:$C$2056)=0,"",SUM(Q10:Q30))</f>
        <v/>
      </c>
      <c r="R31" s="567" t="str">
        <f>IF(COUNTA(車両台帳!$C$57:$C$2056)=0,"",SUM(R10:R30))</f>
        <v/>
      </c>
      <c r="S31" s="567" t="str">
        <f>IF(COUNTA(車両台帳!$C$57:$C$2056)=0,"",SUM(S10:S30))</f>
        <v/>
      </c>
      <c r="T31" s="567" t="str">
        <f>IF(COUNTA(車両台帳!$C$57:$C$2056)=0,"",SUM(T10:T30))</f>
        <v/>
      </c>
      <c r="U31" s="567" t="str">
        <f>IF(COUNTA(車両台帳!$C$57:$C$2056)=0,"",SUM(U10:U30))</f>
        <v/>
      </c>
      <c r="V31" s="567" t="str">
        <f>IF(COUNTA(車両台帳!$C$57:$C$2056)=0,"",SUM(V10:V30))</f>
        <v/>
      </c>
      <c r="W31" s="567" t="str">
        <f>IF(COUNTA(車両台帳!$C$57:$C$2056)=0,"",SUM(W10:W30))</f>
        <v/>
      </c>
      <c r="X31" s="567" t="str">
        <f>IF(COUNTA(車両台帳!$C$57:$C$2056)=0,"",SUM(X10:X30))</f>
        <v/>
      </c>
      <c r="Y31" s="567" t="str">
        <f>IF(COUNTA(車両台帳!$C$57:$C$2056)=0,"",SUM(Y10:Y30))</f>
        <v/>
      </c>
      <c r="Z31" s="567" t="str">
        <f>IF(COUNTA(車両台帳!$C$57:$C$2056)=0,"",SUM(Z10:Z30))</f>
        <v/>
      </c>
      <c r="AA31" s="567" t="str">
        <f>IF(COUNTA(車両台帳!$C$57:$C$2056)=0,"",SUM(AA10:AA30))</f>
        <v/>
      </c>
      <c r="AB31" s="567" t="str">
        <f>IF(COUNTA(車両台帳!$C$57:$C$2056)=0,"",SUM(AB10:AB30))</f>
        <v/>
      </c>
      <c r="AC31" s="567" t="str">
        <f>IF(COUNTA(車両台帳!$C$57:$C$2056)=0,"",SUM(AC10:AC30))</f>
        <v/>
      </c>
      <c r="AD31" s="567" t="str">
        <f>IF(COUNTA(車両台帳!$C$57:$C$2056)=0,"",SUM(AD10:AD30))</f>
        <v/>
      </c>
      <c r="AE31" s="567" t="str">
        <f>IF(COUNTA(車両台帳!$C$57:$C$2056)=0,"",SUM(AE10:AE30))</f>
        <v/>
      </c>
      <c r="AF31" s="567" t="str">
        <f>IF(COUNTA(車両台帳!$C$57:$C$2056)=0,"",SUM(AF10:AF30))</f>
        <v/>
      </c>
      <c r="AG31" s="567" t="str">
        <f>IF(COUNTA(車両台帳!$C$57:$C$2056)=0,"",SUM(AG10:AG30))</f>
        <v/>
      </c>
      <c r="AH31" s="567" t="str">
        <f>IF(COUNTA(車両台帳!$C$57:$C$2056)=0,"",SUM(AH10:AH30))</f>
        <v/>
      </c>
      <c r="AI31" s="567" t="str">
        <f>IF(COUNTA(車両台帳!$C$57:$C$2056)=0,"",SUM(AI10:AI30))</f>
        <v/>
      </c>
      <c r="AJ31" s="567" t="str">
        <f>IF(COUNTA(車両台帳!$C$57:$C$2056)=0,"",SUM(AJ10:AJ30))</f>
        <v/>
      </c>
      <c r="AK31" s="567" t="str">
        <f>IF(COUNTA(車両台帳!$C$57:$C$2056)=0,"",SUM(AK10:AK30))</f>
        <v/>
      </c>
      <c r="AL31" s="567" t="str">
        <f>IF(COUNTA(車両台帳!$C$57:$C$2056)=0,"",SUM(AL10:AL30))</f>
        <v/>
      </c>
      <c r="AM31" s="567" t="str">
        <f>IF(COUNTA(車両台帳!$C$57:$C$2056)=0,"",SUM(AM10:AM30))</f>
        <v/>
      </c>
      <c r="AN31" s="567" t="str">
        <f>IF(COUNTA(車両台帳!$C$57:$C$2056)=0,"",SUM(AN10:AN30))</f>
        <v/>
      </c>
      <c r="AO31" s="567" t="str">
        <f>IF(COUNTA(車両台帳!$C$57:$C$2056)=0,"",SUM(AO10:AO30))</f>
        <v/>
      </c>
      <c r="AP31" s="567" t="str">
        <f>IF(COUNTA(車両台帳!$C$57:$C$2056)=0,"",SUM(AP10:AP30))</f>
        <v/>
      </c>
      <c r="AQ31" s="567" t="str">
        <f>IF(COUNTA(車両台帳!$C$57:$C$2056)=0,"",SUM(AQ10:AQ30))</f>
        <v/>
      </c>
      <c r="AR31" s="567" t="str">
        <f>IF(COUNTA(車両台帳!$C$57:$C$2056)=0,"",SUM(AR10:AR30))</f>
        <v/>
      </c>
      <c r="AS31" s="567" t="str">
        <f>IF(COUNTA(車両台帳!$C$57:$C$2056)=0,"",SUM(AS10:AS30))</f>
        <v/>
      </c>
      <c r="AT31" s="567" t="str">
        <f>IF(COUNTA(車両台帳!$C$57:$C$2056)=0,"",SUM(AT10:AT30))</f>
        <v/>
      </c>
      <c r="AU31" s="567" t="str">
        <f>IF(COUNTA(車両台帳!$C$57:$C$2056)=0,"",SUM(AU10:AU30))</f>
        <v/>
      </c>
      <c r="AV31" s="567" t="str">
        <f>IF(COUNTA(車両台帳!$C$57:$C$2056)=0,"",SUM(AV10:AV30))</f>
        <v/>
      </c>
      <c r="AW31" s="567" t="str">
        <f>IF(COUNTA(車両台帳!$C$57:$C$2056)=0,"",SUM(AW10:AW30))</f>
        <v/>
      </c>
      <c r="AX31" s="567" t="str">
        <f>IF(COUNTA(車両台帳!$C$57:$C$2056)=0,"",SUM(AX10:AX30))</f>
        <v/>
      </c>
      <c r="AY31" s="567" t="str">
        <f>IF(COUNTA(車両台帳!$C$57:$C$2056)=0,"",SUM(AY10:AY30))</f>
        <v/>
      </c>
      <c r="AZ31" s="567" t="str">
        <f>IF(COUNTA(車両台帳!$C$57:$C$2056)=0,"",SUM(AZ10:AZ30))</f>
        <v/>
      </c>
      <c r="BA31" s="567" t="str">
        <f>IF(COUNTA(車両台帳!$C$57:$C$2056)=0,"",SUM(BA10:BA30))</f>
        <v/>
      </c>
      <c r="BB31" s="567" t="str">
        <f>IF(COUNTA(車両台帳!$C$57:$C$2056)=0,"",SUM(BB10:BB30))</f>
        <v/>
      </c>
      <c r="BC31" s="567" t="str">
        <f>IF(COUNTA(車両台帳!$C$57:$C$2056)=0,"",SUM(BC10:BC30))</f>
        <v/>
      </c>
      <c r="BD31" s="567" t="str">
        <f>IF(COUNTA(車両台帳!$C$57:$C$2056)=0,"",SUM(BD10:BD30))</f>
        <v/>
      </c>
      <c r="BE31" s="567" t="str">
        <f>IF(COUNTA(車両台帳!$C$57:$C$2056)=0,"",SUM(BE10:BE30))</f>
        <v/>
      </c>
      <c r="BF31" s="567" t="str">
        <f>IF(COUNTA(車両台帳!$C$57:$C$2056)=0,"",SUM(BF10:BF30))</f>
        <v/>
      </c>
      <c r="BG31" s="567" t="str">
        <f>IF(COUNTA(車両台帳!$C$57:$C$2056)=0,"",SUM(BG10:BG30))</f>
        <v/>
      </c>
      <c r="BH31" s="567" t="str">
        <f>IF(COUNTA(車両台帳!$C$57:$C$2056)=0,"",SUM(BH10:BH30))</f>
        <v/>
      </c>
      <c r="BI31" s="567" t="str">
        <f>IF(COUNTA(車両台帳!$C$57:$C$2056)=0,"",SUM(BI10:BI30))</f>
        <v/>
      </c>
      <c r="BJ31" s="567" t="str">
        <f>IF(COUNTA(車両台帳!$C$57:$C$2056)=0,"",SUM(BJ10:BJ30))</f>
        <v/>
      </c>
      <c r="BK31" s="567" t="str">
        <f>IF(COUNTA(車両台帳!$C$57:$C$2056)=0,"",SUM(BK10:BK30))</f>
        <v/>
      </c>
      <c r="BL31" s="567" t="str">
        <f>IF(COUNTA(車両台帳!$C$57:$C$2056)=0,"",SUM(BL10:BL30))</f>
        <v/>
      </c>
      <c r="BM31" s="567" t="str">
        <f>IF(COUNTA(車両台帳!$C$57:$C$2056)=0,"",SUM(BM10:BM30))</f>
        <v/>
      </c>
      <c r="BN31" s="567" t="str">
        <f>IF(COUNTA(車両台帳!$C$57:$C$2056)=0,"",SUM(BN10:BN30))</f>
        <v/>
      </c>
      <c r="BO31" s="567" t="str">
        <f>IF(COUNTA(車両台帳!$C$57:$C$2056)=0,"",SUM(BO10:BO30))</f>
        <v/>
      </c>
      <c r="BP31" s="567" t="str">
        <f>IF(COUNTA(車両台帳!$C$57:$C$2056)=0,"",SUM(BP10:BP30))</f>
        <v/>
      </c>
      <c r="BQ31" s="567" t="str">
        <f>IF(COUNTA(車両台帳!$C$57:$C$2056)=0,"",SUM(BQ10:BQ30))</f>
        <v/>
      </c>
      <c r="BR31" s="567" t="str">
        <f>IF(COUNTA(車両台帳!$C$57:$C$2056)=0,"",SUM(BR10:BR30))</f>
        <v/>
      </c>
      <c r="BS31" s="567" t="str">
        <f>IF(COUNTA(車両台帳!$C$57:$C$2056)=0,"",SUM(BS10:BS30))</f>
        <v/>
      </c>
      <c r="BT31" s="567" t="str">
        <f>IF(COUNTA(車両台帳!$C$57:$C$2056)=0,"",SUM(BT10:BT30))</f>
        <v/>
      </c>
      <c r="BU31" s="567" t="str">
        <f>IF(COUNTA(車両台帳!$C$57:$C$2056)=0,"",SUM(BU10:BU30))</f>
        <v/>
      </c>
      <c r="BV31" s="567" t="str">
        <f>IF(COUNTA(車両台帳!$C$57:$C$2056)=0,"",SUM(BV10:BV30))</f>
        <v/>
      </c>
      <c r="BW31" s="567" t="str">
        <f>IF(COUNTA(車両台帳!$C$57:$C$2056)=0,"",SUM(BW10:BW30))</f>
        <v/>
      </c>
      <c r="BX31" s="567" t="str">
        <f>IF(COUNTA(車両台帳!$C$57:$C$2056)=0,"",SUM(BX10:BX30))</f>
        <v/>
      </c>
      <c r="BY31" s="567" t="str">
        <f>IF(COUNTA(車両台帳!$C$57:$C$2056)=0,"",SUM(BY10:BY30))</f>
        <v/>
      </c>
      <c r="BZ31" s="567" t="str">
        <f>IF(COUNTA(車両台帳!$C$57:$C$2056)=0,"",SUM(BZ10:BZ30))</f>
        <v/>
      </c>
      <c r="CA31" s="567" t="str">
        <f>IF(COUNTA(車両台帳!$C$57:$C$2056)=0,"",SUM(CA10:CA30))</f>
        <v/>
      </c>
      <c r="CB31" s="567" t="str">
        <f>IF(COUNTA(車両台帳!$C$57:$C$2056)=0,"",SUM(CB10:CB30))</f>
        <v/>
      </c>
      <c r="CC31" s="567" t="str">
        <f>IF(COUNTA(車両台帳!$C$57:$C$2056)=0,"",SUM(CC10:CC30))</f>
        <v/>
      </c>
      <c r="CD31" s="567" t="str">
        <f>IF(COUNTA(車両台帳!$C$57:$C$2056)=0,"",SUM(CD10:CD30))</f>
        <v/>
      </c>
      <c r="CE31" s="567" t="str">
        <f>IF(COUNTA(車両台帳!$C$57:$C$2056)=0,"",SUM(CE10:CE30))</f>
        <v/>
      </c>
      <c r="CF31" s="567" t="str">
        <f>IF(COUNTA(車両台帳!$C$57:$C$2056)=0,"",SUM(CF10:CF30))</f>
        <v/>
      </c>
      <c r="CG31" s="567" t="str">
        <f>IF(COUNTA(車両台帳!$C$57:$C$2056)=0,"",SUM(CG10:CG30))</f>
        <v/>
      </c>
      <c r="CH31" s="567" t="str">
        <f>IF(COUNTA(車両台帳!$C$57:$C$2056)=0,"",SUM(CH10:CH30))</f>
        <v/>
      </c>
      <c r="CI31" s="567" t="str">
        <f>IF(COUNTA(車両台帳!$C$57:$C$2056)=0,"",SUM(CI10:CI30))</f>
        <v/>
      </c>
      <c r="CJ31" s="567" t="str">
        <f>IF(COUNTA(車両台帳!$C$57:$C$2056)=0,"",SUM(CJ10:CJ30))</f>
        <v/>
      </c>
      <c r="CK31" s="567" t="str">
        <f>IF(COUNTA(車両台帳!$C$57:$C$2056)=0,"",SUM(CK10:CK30))</f>
        <v/>
      </c>
      <c r="CL31" s="567" t="str">
        <f>IF(COUNTA(車両台帳!$C$57:$C$2056)=0,"",SUM(CL10:CL30))</f>
        <v/>
      </c>
      <c r="CM31" s="567" t="str">
        <f>IF(COUNTA(車両台帳!$C$57:$C$2056)=0,"",SUM(CM10:CM30))</f>
        <v/>
      </c>
      <c r="CN31" s="567" t="str">
        <f>IF(COUNTA(車両台帳!$C$57:$C$2056)=0,"",SUM(CN10:CN30))</f>
        <v/>
      </c>
      <c r="CO31" s="567" t="str">
        <f>IF(COUNTA(車両台帳!$C$57:$C$2056)=0,"",SUM(CO10:CO30))</f>
        <v/>
      </c>
      <c r="CP31" s="567" t="str">
        <f>IF(COUNTA(車両台帳!$C$57:$C$2056)=0,"",SUM(CP10:CP30))</f>
        <v/>
      </c>
      <c r="CQ31" s="567" t="str">
        <f>IF(COUNTA(車両台帳!$C$57:$C$2056)=0,"",SUM(CQ10:CQ30))</f>
        <v/>
      </c>
      <c r="CR31" s="567" t="str">
        <f>IF(COUNTA(車両台帳!$C$57:$C$2056)=0,"",SUM(CR10:CR30))</f>
        <v/>
      </c>
      <c r="CS31" s="567" t="str">
        <f>IF(COUNTA(車両台帳!$C$57:$C$2056)=0,"",SUM(CS10:CS30))</f>
        <v/>
      </c>
      <c r="CT31" s="567" t="str">
        <f>IF(COUNTA(車両台帳!$C$57:$C$2056)=0,"",SUM(CT10:CT30))</f>
        <v/>
      </c>
      <c r="CU31" s="567" t="str">
        <f>IF(COUNTA(車両台帳!$C$57:$C$2056)=0,"",SUM(CU10:CU30))</f>
        <v/>
      </c>
      <c r="CV31" s="567" t="str">
        <f>IF(COUNTA(車両台帳!$C$57:$C$2056)=0,"",SUM(CV10:CV30))</f>
        <v/>
      </c>
      <c r="CW31" s="567" t="str">
        <f>IF(COUNTA(車両台帳!$C$57:$C$2056)=0,"",SUM(CW10:CW30))</f>
        <v/>
      </c>
      <c r="CX31" s="567" t="str">
        <f>IF(COUNTA(車両台帳!$C$57:$C$2056)=0,"",SUM(CX10:CX30))</f>
        <v/>
      </c>
      <c r="CY31" s="567" t="str">
        <f>IF(COUNTA(車両台帳!$C$57:$C$2056)=0,"",SUM(CY10:CY30))</f>
        <v/>
      </c>
      <c r="CZ31" s="567" t="str">
        <f>IF(COUNTA(車両台帳!$C$57:$C$2056)=0,"",SUM(CZ10:CZ30))</f>
        <v/>
      </c>
      <c r="DA31" s="567" t="str">
        <f>IF(COUNTA(車両台帳!$C$57:$C$2056)=0,"",SUM(DA10:DA30))</f>
        <v/>
      </c>
      <c r="DB31" s="567" t="str">
        <f>IF(COUNTA(車両台帳!$C$57:$C$2056)=0,"",SUM(DB10:DB30))</f>
        <v/>
      </c>
      <c r="DC31" s="567" t="str">
        <f>IF(COUNTA(車両台帳!$C$57:$C$2056)=0,"",SUM(DC10:DC30))</f>
        <v/>
      </c>
      <c r="DD31" s="567" t="str">
        <f>IF(COUNTA(車両台帳!$C$57:$C$2056)=0,"",SUM(DD10:DD30))</f>
        <v/>
      </c>
      <c r="DE31" s="567" t="str">
        <f>IF(COUNTA(車両台帳!$C$57:$C$2056)=0,"",SUM(DE10:DE30))</f>
        <v/>
      </c>
      <c r="DF31" s="567" t="str">
        <f>IF(COUNTA(車両台帳!$C$57:$C$2056)=0,"",SUM(DF10:DF30))</f>
        <v/>
      </c>
      <c r="DG31" s="567" t="str">
        <f>IF(COUNTA(車両台帳!$C$57:$C$2056)=0,"",SUM(DG10:DG30))</f>
        <v/>
      </c>
      <c r="DH31" s="567" t="str">
        <f>IF(COUNTA(車両台帳!$C$57:$C$2056)=0,"",SUM(DH10:DH30))</f>
        <v/>
      </c>
      <c r="DI31" s="567" t="str">
        <f>IF(COUNTA(車両台帳!$C$57:$C$2056)=0,"",SUM(DI10:DI30))</f>
        <v/>
      </c>
      <c r="DJ31" s="567" t="str">
        <f>IF(COUNTA(車両台帳!$C$57:$C$2056)=0,"",SUM(DJ10:DJ30))</f>
        <v/>
      </c>
      <c r="DK31" s="567" t="str">
        <f>IF(COUNTA(車両台帳!$C$57:$C$2056)=0,"",SUM(DK10:DK30))</f>
        <v/>
      </c>
      <c r="DL31" s="567" t="str">
        <f>IF(COUNTA(車両台帳!$C$57:$C$2056)=0,"",SUM(DL10:DL30))</f>
        <v/>
      </c>
      <c r="DM31" s="567" t="str">
        <f>IF(COUNTA(車両台帳!$C$57:$C$2056)=0,"",SUM(DM10:DM30))</f>
        <v/>
      </c>
      <c r="DN31" s="567" t="str">
        <f>IF(COUNTA(車両台帳!$C$57:$C$2056)=0,"",SUM(DN10:DN30))</f>
        <v/>
      </c>
      <c r="DO31" s="567" t="str">
        <f>IF(COUNTA(車両台帳!$C$57:$C$2056)=0,"",SUM(DO10:DO30))</f>
        <v/>
      </c>
      <c r="DP31" s="567" t="str">
        <f>IF(COUNTA(車両台帳!$C$57:$C$2056)=0,"",SUM(DP10:DP30))</f>
        <v/>
      </c>
      <c r="DQ31" s="567" t="str">
        <f>IF(COUNTA(車両台帳!$C$57:$C$2056)=0,"",SUM(DQ10:DQ30))</f>
        <v/>
      </c>
      <c r="DR31" s="567" t="str">
        <f>IF(COUNTA(車両台帳!$C$57:$C$2056)=0,"",SUM(DR10:DR30))</f>
        <v/>
      </c>
      <c r="DS31" s="567" t="str">
        <f>IF(COUNTA(車両台帳!$C$57:$C$2056)=0,"",SUM(DS10:DS30))</f>
        <v/>
      </c>
      <c r="DT31" s="567" t="str">
        <f>IF(COUNTA(車両台帳!$C$57:$C$2056)=0,"",SUM(DT10:DT30))</f>
        <v/>
      </c>
      <c r="DU31" s="567" t="str">
        <f>IF(COUNTA(車両台帳!$C$57:$C$2056)=0,"",SUM(DU10:DU30))</f>
        <v/>
      </c>
      <c r="DV31" s="567" t="str">
        <f>IF(COUNTA(車両台帳!$C$57:$C$2056)=0,"",SUM(DV10:DV30))</f>
        <v/>
      </c>
      <c r="DW31" s="567" t="str">
        <f>IF(COUNTA(車両台帳!$C$57:$C$2056)=0,"",SUM(DW10:DW30))</f>
        <v/>
      </c>
      <c r="DX31" s="567" t="str">
        <f>IF(COUNTA(車両台帳!$C$57:$C$2056)=0,"",SUM(DX10:DX30))</f>
        <v/>
      </c>
      <c r="DY31" s="567" t="str">
        <f>IF(COUNTA(車両台帳!$C$57:$C$2056)=0,"",SUM(DY10:DY30))</f>
        <v/>
      </c>
      <c r="DZ31" s="567" t="str">
        <f>IF(COUNTA(車両台帳!$C$57:$C$2056)=0,"",SUM(DZ10:DZ30))</f>
        <v/>
      </c>
      <c r="EA31" s="567" t="str">
        <f>IF(COUNTA(車両台帳!$C$57:$C$2056)=0,"",SUM(EA10:EA30))</f>
        <v/>
      </c>
      <c r="EB31" s="567" t="str">
        <f>IF(COUNTA(車両台帳!$C$57:$C$2056)=0,"",SUM(EB10:EB30))</f>
        <v/>
      </c>
      <c r="EC31" s="567" t="str">
        <f>IF(COUNTA(車両台帳!$C$57:$C$2056)=0,"",SUM(EC10:EC30))</f>
        <v/>
      </c>
      <c r="ED31" s="567" t="str">
        <f>IF(COUNTA(車両台帳!$C$57:$C$2056)=0,"",SUM(ED10:ED30))</f>
        <v/>
      </c>
      <c r="EE31" s="567" t="str">
        <f>IF(COUNTA(車両台帳!$C$57:$C$2056)=0,"",SUM(EE10:EE30))</f>
        <v/>
      </c>
      <c r="EF31" s="567" t="str">
        <f>IF(COUNTA(車両台帳!$C$57:$C$2056)=0,"",SUM(EF10:EF30))</f>
        <v/>
      </c>
      <c r="EG31" s="567" t="str">
        <f>IF(COUNTA(車両台帳!$C$57:$C$2056)=0,"",SUM(EG10:EG30))</f>
        <v/>
      </c>
      <c r="EH31" s="567" t="str">
        <f>IF(COUNTA(車両台帳!$C$57:$C$2056)=0,"",SUM(EH10:EH30))</f>
        <v/>
      </c>
      <c r="EI31" s="567" t="str">
        <f>IF(COUNTA(車両台帳!$C$57:$C$2056)=0,"",SUM(EI10:EI30))</f>
        <v/>
      </c>
      <c r="EJ31" s="567" t="str">
        <f>IF(COUNTA(車両台帳!$C$57:$C$2056)=0,"",SUM(EJ10:EJ30))</f>
        <v/>
      </c>
      <c r="EK31" s="567" t="str">
        <f>IF(COUNTA(車両台帳!$C$57:$C$2056)=0,"",SUM(EK10:EK30))</f>
        <v/>
      </c>
      <c r="EL31" s="567" t="str">
        <f>IF(COUNTA(車両台帳!$C$57:$C$2056)=0,"",SUM(EL10:EL30))</f>
        <v/>
      </c>
      <c r="EM31" s="567" t="str">
        <f>IF(COUNTA(車両台帳!$C$57:$C$2056)=0,"",SUM(EM10:EM30))</f>
        <v/>
      </c>
      <c r="EN31" s="567" t="str">
        <f>IF(COUNTA(車両台帳!$C$57:$C$2056)=0,"",SUM(EN10:EN30))</f>
        <v/>
      </c>
      <c r="EO31" s="567" t="str">
        <f>IF(COUNTA(車両台帳!$C$57:$C$2056)=0,"",SUM(EO10:EO30))</f>
        <v/>
      </c>
      <c r="EP31" s="567" t="str">
        <f>IF(COUNTA(車両台帳!$C$57:$C$2056)=0,"",SUM(EP10:EP30))</f>
        <v/>
      </c>
      <c r="EQ31" s="567" t="str">
        <f>IF(COUNTA(車両台帳!$C$57:$C$2056)=0,"",SUM(EQ10:EQ30))</f>
        <v/>
      </c>
      <c r="ER31" s="567" t="str">
        <f>IF(COUNTA(車両台帳!$C$57:$C$2056)=0,"",SUM(ER10:ER30))</f>
        <v/>
      </c>
      <c r="ES31" s="567" t="str">
        <f>IF(COUNTA(車両台帳!$C$57:$C$2056)=0,"",SUM(ES10:ES30))</f>
        <v/>
      </c>
      <c r="ET31" s="567" t="str">
        <f>IF(COUNTA(車両台帳!$C$57:$C$2056)=0,"",SUM(ET10:ET30))</f>
        <v/>
      </c>
      <c r="EU31" s="567" t="str">
        <f>IF(COUNTA(車両台帳!$C$57:$C$2056)=0,"",SUM(EU10:EU30))</f>
        <v/>
      </c>
      <c r="EV31" s="567" t="str">
        <f>IF(COUNTA(車両台帳!$C$57:$C$2056)=0,"",SUM(EV10:EV30))</f>
        <v/>
      </c>
      <c r="EW31" s="567" t="str">
        <f>IF(COUNTA(車両台帳!$C$57:$C$2056)=0,"",SUM(EW10:EW30))</f>
        <v/>
      </c>
      <c r="EX31" s="567" t="str">
        <f>IF(COUNTA(車両台帳!$C$57:$C$2056)=0,"",SUM(EX10:EX30))</f>
        <v/>
      </c>
      <c r="EY31" s="567" t="str">
        <f>IF(COUNTA(車両台帳!$C$57:$C$2056)=0,"",SUM(EY10:EY30))</f>
        <v/>
      </c>
      <c r="EZ31" s="567" t="str">
        <f>IF(COUNTA(車両台帳!$C$57:$C$2056)=0,"",SUM(EZ10:EZ30))</f>
        <v/>
      </c>
      <c r="FA31" s="567" t="str">
        <f>IF(COUNTA(車両台帳!$C$57:$C$2056)=0,"",SUM(FA10:FA30))</f>
        <v/>
      </c>
      <c r="FB31" s="567" t="str">
        <f>IF(COUNTA(車両台帳!$C$57:$C$2056)=0,"",SUM(FB10:FB30))</f>
        <v/>
      </c>
      <c r="FC31" s="567" t="str">
        <f>IF(COUNTA(車両台帳!$C$57:$C$2056)=0,"",SUM(FC10:FC30))</f>
        <v/>
      </c>
      <c r="FD31" s="567" t="str">
        <f>IF(COUNTA(車両台帳!$C$57:$C$2056)=0,"",SUM(FD10:FD30))</f>
        <v/>
      </c>
      <c r="FE31" s="567" t="str">
        <f>IF(COUNTA(車両台帳!$C$57:$C$2056)=0,"",SUM(FE10:FE30))</f>
        <v/>
      </c>
      <c r="FF31" s="567" t="str">
        <f>IF(COUNTA(車両台帳!$C$57:$C$2056)=0,"",SUM(FF10:FF30))</f>
        <v/>
      </c>
      <c r="FG31" s="567" t="str">
        <f>IF(COUNTA(車両台帳!$C$57:$C$2056)=0,"",SUM(FG10:FG30))</f>
        <v/>
      </c>
      <c r="FH31" s="567" t="str">
        <f>IF(COUNTA(車両台帳!$C$57:$C$2056)=0,"",SUM(FH10:FH30))</f>
        <v/>
      </c>
      <c r="FI31" s="567" t="str">
        <f>IF(COUNTA(車両台帳!$C$57:$C$2056)=0,"",SUM(FI10:FI30))</f>
        <v/>
      </c>
      <c r="FJ31" s="567" t="str">
        <f>IF(COUNTA(車両台帳!$C$57:$C$2056)=0,"",SUM(FJ10:FJ30))</f>
        <v/>
      </c>
      <c r="FK31" s="567" t="str">
        <f>IF(COUNTA(車両台帳!$C$57:$C$2056)=0,"",SUM(FK10:FK30))</f>
        <v/>
      </c>
      <c r="FL31" s="567" t="str">
        <f>IF(COUNTA(車両台帳!$C$57:$C$2056)=0,"",SUM(FL10:FL30))</f>
        <v/>
      </c>
      <c r="FM31" s="567" t="str">
        <f>IF(COUNTA(車両台帳!$C$57:$C$2056)=0,"",SUM(FM10:FM30))</f>
        <v/>
      </c>
      <c r="FN31" s="567" t="str">
        <f>IF(COUNTA(車両台帳!$C$57:$C$2056)=0,"",SUM(FN10:FN30))</f>
        <v/>
      </c>
      <c r="FO31" s="567" t="str">
        <f>IF(COUNTA(車両台帳!$C$57:$C$2056)=0,"",SUM(FO10:FO30))</f>
        <v/>
      </c>
      <c r="FP31" s="567" t="str">
        <f>IF(COUNTA(車両台帳!$C$57:$C$2056)=0,"",SUM(FP10:FP30))</f>
        <v/>
      </c>
      <c r="FQ31" s="567" t="str">
        <f>IF(COUNTA(車両台帳!$C$57:$C$2056)=0,"",SUM(FQ10:FQ30))</f>
        <v/>
      </c>
      <c r="FR31" s="567" t="str">
        <f>IF(COUNTA(車両台帳!$C$57:$C$2056)=0,"",SUM(FR10:FR30))</f>
        <v/>
      </c>
      <c r="FS31" s="567" t="str">
        <f>IF(COUNTA(車両台帳!$C$57:$C$2056)=0,"",SUM(FS10:FS30))</f>
        <v/>
      </c>
      <c r="FT31" s="567" t="str">
        <f>IF(COUNTA(車両台帳!$C$57:$C$2056)=0,"",SUM(FT10:FT30))</f>
        <v/>
      </c>
      <c r="FU31" s="567" t="str">
        <f>IF(COUNTA(車両台帳!$C$57:$C$2056)=0,"",SUM(FU10:FU30))</f>
        <v/>
      </c>
      <c r="FV31" s="567" t="str">
        <f>IF(COUNTA(車両台帳!$C$57:$C$2056)=0,"",SUM(FV10:FV30))</f>
        <v/>
      </c>
      <c r="FW31" s="567" t="str">
        <f>IF(COUNTA(車両台帳!$C$57:$C$2056)=0,"",SUM(FW10:FW30))</f>
        <v/>
      </c>
      <c r="FX31" s="567" t="str">
        <f>IF(COUNTA(車両台帳!$C$57:$C$2056)=0,"",SUM(FX10:FX30))</f>
        <v/>
      </c>
      <c r="FY31" s="567" t="str">
        <f>IF(COUNTA(車両台帳!$C$57:$C$2056)=0,"",SUM(FY10:FY30))</f>
        <v/>
      </c>
      <c r="FZ31" s="567" t="str">
        <f>IF(COUNTA(車両台帳!$C$57:$C$2056)=0,"",SUM(FZ10:FZ30))</f>
        <v/>
      </c>
      <c r="GA31" s="567" t="str">
        <f>IF(COUNTA(車両台帳!$C$57:$C$2056)=0,"",SUM(GA10:GA30))</f>
        <v/>
      </c>
      <c r="GB31" s="567" t="str">
        <f>IF(COUNTA(車両台帳!$C$57:$C$2056)=0,"",SUM(GB10:GB30))</f>
        <v/>
      </c>
      <c r="GC31" s="567" t="str">
        <f>IF(COUNTA(車両台帳!$C$57:$C$2056)=0,"",SUM(GC10:GC30))</f>
        <v/>
      </c>
      <c r="GD31" s="567" t="str">
        <f>IF(COUNTA(車両台帳!$C$57:$C$2056)=0,"",SUM(GD10:GD30))</f>
        <v/>
      </c>
      <c r="GE31" s="567" t="str">
        <f>IF(COUNTA(車両台帳!$C$57:$C$2056)=0,"",SUM(GE10:GE30))</f>
        <v/>
      </c>
      <c r="GF31" s="567" t="str">
        <f>IF(COUNTA(車両台帳!$C$57:$C$2056)=0,"",SUM(GF10:GF30))</f>
        <v/>
      </c>
      <c r="GG31" s="567" t="str">
        <f>IF(COUNTA(車両台帳!$C$57:$C$2056)=0,"",SUM(GG10:GG30))</f>
        <v/>
      </c>
      <c r="GH31" s="567" t="str">
        <f>IF(COUNTA(車両台帳!$C$57:$C$2056)=0,"",SUM(GH10:GH30))</f>
        <v/>
      </c>
      <c r="GI31" s="567" t="str">
        <f>IF(COUNTA(車両台帳!$C$57:$C$2056)=0,"",SUM(GI10:GI30))</f>
        <v/>
      </c>
      <c r="GJ31" s="567" t="str">
        <f>IF(COUNTA(車両台帳!$C$57:$C$2056)=0,"",SUM(GJ10:GJ30))</f>
        <v/>
      </c>
      <c r="GK31" s="567" t="str">
        <f>IF(COUNTA(車両台帳!$C$57:$C$2056)=0,"",SUM(GK10:GK30))</f>
        <v/>
      </c>
      <c r="GL31" s="567" t="str">
        <f>IF(COUNTA(車両台帳!$C$57:$C$2056)=0,"",SUM(GL10:GL30))</f>
        <v/>
      </c>
      <c r="GM31" s="567" t="str">
        <f>IF(COUNTA(車両台帳!$C$57:$C$2056)=0,"",SUM(GM10:GM30))</f>
        <v/>
      </c>
      <c r="GN31" s="567" t="str">
        <f>IF(COUNTA(車両台帳!$C$57:$C$2056)=0,"",SUM(GN10:GN30))</f>
        <v/>
      </c>
      <c r="GO31" s="567" t="str">
        <f>IF(COUNTA(車両台帳!$C$57:$C$2056)=0,"",SUM(GO10:GO30))</f>
        <v/>
      </c>
      <c r="GP31" s="567" t="str">
        <f>IF(COUNTA(車両台帳!$C$57:$C$2056)=0,"",SUM(GP10:GP30))</f>
        <v/>
      </c>
      <c r="GQ31" s="567" t="str">
        <f>IF(COUNTA(車両台帳!$C$57:$C$2056)=0,"",SUM(GQ10:GQ30))</f>
        <v/>
      </c>
      <c r="GR31" s="567" t="str">
        <f>IF(COUNTA(車両台帳!$C$57:$C$2056)=0,"",SUM(GR10:GR30))</f>
        <v/>
      </c>
      <c r="GS31" s="567" t="str">
        <f>IF(COUNTA(車両台帳!$C$57:$C$2056)=0,"",SUM(GS10:GS30))</f>
        <v/>
      </c>
      <c r="GT31" s="567" t="str">
        <f>IF(COUNTA(車両台帳!$C$57:$C$2056)=0,"",SUM(GT10:GT30))</f>
        <v/>
      </c>
      <c r="GU31" s="568" t="str">
        <f>IF(COUNTA(車両台帳!$C$57:$C$2056)=0,"",SUM(GU10:GU30))</f>
        <v/>
      </c>
    </row>
    <row r="34" spans="2:203">
      <c r="C34" s="4" t="s">
        <v>623</v>
      </c>
    </row>
    <row r="35" spans="2:203">
      <c r="C35" s="5" t="s">
        <v>464</v>
      </c>
      <c r="D35" s="3">
        <f>COUNTIF(車両台帳!$AS$57:$AS$2056,D$3&amp;"-"&amp;1)</f>
        <v>0</v>
      </c>
      <c r="E35" s="3">
        <f>COUNTIF(車両台帳!$AS$57:$AS$2056,E$3&amp;"-"&amp;1)</f>
        <v>0</v>
      </c>
      <c r="F35" s="3">
        <f>COUNTIF(車両台帳!$AS$57:$AS$2056,F$3&amp;"-"&amp;1)</f>
        <v>0</v>
      </c>
      <c r="G35" s="3">
        <f>COUNTIF(車両台帳!$AS$57:$AS$2056,G$3&amp;"-"&amp;1)</f>
        <v>0</v>
      </c>
      <c r="H35" s="3">
        <f>COUNTIF(車両台帳!$AS$57:$AS$2056,H$3&amp;"-"&amp;1)</f>
        <v>0</v>
      </c>
      <c r="I35" s="3">
        <f>COUNTIF(車両台帳!$AS$57:$AS$2056,I$3&amp;"-"&amp;1)</f>
        <v>0</v>
      </c>
      <c r="J35" s="3">
        <f>COUNTIF(車両台帳!$AS$57:$AS$2056,J$3&amp;"-"&amp;1)</f>
        <v>0</v>
      </c>
      <c r="K35" s="3">
        <f>COUNTIF(車両台帳!$AS$57:$AS$2056,K$3&amp;"-"&amp;1)</f>
        <v>0</v>
      </c>
      <c r="L35" s="3">
        <f>COUNTIF(車両台帳!$AS$57:$AS$2056,L$3&amp;"-"&amp;1)</f>
        <v>0</v>
      </c>
      <c r="M35" s="3">
        <f>COUNTIF(車両台帳!$AS$57:$AS$2056,M$3&amp;"-"&amp;1)</f>
        <v>0</v>
      </c>
      <c r="N35" s="3">
        <f>COUNTIF(車両台帳!$AS$57:$AS$2056,N$3&amp;"-"&amp;1)</f>
        <v>0</v>
      </c>
      <c r="O35" s="3">
        <f>COUNTIF(車両台帳!$AS$57:$AS$2056,O$3&amp;"-"&amp;1)</f>
        <v>0</v>
      </c>
      <c r="P35" s="3">
        <f>COUNTIF(車両台帳!$AS$57:$AS$2056,P$3&amp;"-"&amp;1)</f>
        <v>0</v>
      </c>
      <c r="Q35" s="3">
        <f>COUNTIF(車両台帳!$AS$57:$AS$2056,Q$3&amp;"-"&amp;1)</f>
        <v>0</v>
      </c>
      <c r="R35" s="3">
        <f>COUNTIF(車両台帳!$AS$57:$AS$2056,R$3&amp;"-"&amp;1)</f>
        <v>0</v>
      </c>
      <c r="S35" s="3">
        <f>COUNTIF(車両台帳!$AS$57:$AS$2056,S$3&amp;"-"&amp;1)</f>
        <v>0</v>
      </c>
      <c r="T35" s="3">
        <f>COUNTIF(車両台帳!$AS$57:$AS$2056,T$3&amp;"-"&amp;1)</f>
        <v>0</v>
      </c>
      <c r="U35" s="3">
        <f>COUNTIF(車両台帳!$AS$57:$AS$2056,U$3&amp;"-"&amp;1)</f>
        <v>0</v>
      </c>
      <c r="V35" s="3">
        <f>COUNTIF(車両台帳!$AS$57:$AS$2056,V$3&amp;"-"&amp;1)</f>
        <v>0</v>
      </c>
      <c r="W35" s="3">
        <f>COUNTIF(車両台帳!$AS$57:$AS$2056,W$3&amp;"-"&amp;1)</f>
        <v>0</v>
      </c>
      <c r="X35" s="3">
        <f>COUNTIF(車両台帳!$AS$57:$AS$2056,X$3&amp;"-"&amp;1)</f>
        <v>0</v>
      </c>
      <c r="Y35" s="3">
        <f>COUNTIF(車両台帳!$AS$57:$AS$2056,Y$3&amp;"-"&amp;1)</f>
        <v>0</v>
      </c>
      <c r="Z35" s="3">
        <f>COUNTIF(車両台帳!$AS$57:$AS$2056,Z$3&amp;"-"&amp;1)</f>
        <v>0</v>
      </c>
      <c r="AA35" s="3">
        <f>COUNTIF(車両台帳!$AS$57:$AS$2056,AA$3&amp;"-"&amp;1)</f>
        <v>0</v>
      </c>
      <c r="AB35" s="3">
        <f>COUNTIF(車両台帳!$AS$57:$AS$2056,AB$3&amp;"-"&amp;1)</f>
        <v>0</v>
      </c>
      <c r="AC35" s="3">
        <f>COUNTIF(車両台帳!$AS$57:$AS$2056,AC$3&amp;"-"&amp;1)</f>
        <v>0</v>
      </c>
      <c r="AD35" s="3">
        <f>COUNTIF(車両台帳!$AS$57:$AS$2056,AD$3&amp;"-"&amp;1)</f>
        <v>0</v>
      </c>
      <c r="AE35" s="3">
        <f>COUNTIF(車両台帳!$AS$57:$AS$2056,AE$3&amp;"-"&amp;1)</f>
        <v>0</v>
      </c>
      <c r="AF35" s="3">
        <f>COUNTIF(車両台帳!$AS$57:$AS$2056,AF$3&amp;"-"&amp;1)</f>
        <v>0</v>
      </c>
      <c r="AG35" s="3">
        <f>COUNTIF(車両台帳!$AS$57:$AS$2056,AG$3&amp;"-"&amp;1)</f>
        <v>0</v>
      </c>
      <c r="AH35" s="3">
        <f>COUNTIF(車両台帳!$AS$57:$AS$2056,AH$3&amp;"-"&amp;1)</f>
        <v>0</v>
      </c>
      <c r="AI35" s="3">
        <f>COUNTIF(車両台帳!$AS$57:$AS$2056,AI$3&amp;"-"&amp;1)</f>
        <v>0</v>
      </c>
      <c r="AJ35" s="3">
        <f>COUNTIF(車両台帳!$AS$57:$AS$2056,AJ$3&amp;"-"&amp;1)</f>
        <v>0</v>
      </c>
      <c r="AK35" s="3">
        <f>COUNTIF(車両台帳!$AS$57:$AS$2056,AK$3&amp;"-"&amp;1)</f>
        <v>0</v>
      </c>
      <c r="AL35" s="3">
        <f>COUNTIF(車両台帳!$AS$57:$AS$2056,AL$3&amp;"-"&amp;1)</f>
        <v>0</v>
      </c>
      <c r="AM35" s="3">
        <f>COUNTIF(車両台帳!$AS$57:$AS$2056,AM$3&amp;"-"&amp;1)</f>
        <v>0</v>
      </c>
      <c r="AN35" s="3">
        <f>COUNTIF(車両台帳!$AS$57:$AS$2056,AN$3&amp;"-"&amp;1)</f>
        <v>0</v>
      </c>
      <c r="AO35" s="3">
        <f>COUNTIF(車両台帳!$AS$57:$AS$2056,AO$3&amp;"-"&amp;1)</f>
        <v>0</v>
      </c>
      <c r="AP35" s="3">
        <f>COUNTIF(車両台帳!$AS$57:$AS$2056,AP$3&amp;"-"&amp;1)</f>
        <v>0</v>
      </c>
      <c r="AQ35" s="3">
        <f>COUNTIF(車両台帳!$AS$57:$AS$2056,AQ$3&amp;"-"&amp;1)</f>
        <v>0</v>
      </c>
      <c r="AR35" s="3">
        <f>COUNTIF(車両台帳!$AS$57:$AS$2056,AR$3&amp;"-"&amp;1)</f>
        <v>0</v>
      </c>
      <c r="AS35" s="3">
        <f>COUNTIF(車両台帳!$AS$57:$AS$2056,AS$3&amp;"-"&amp;1)</f>
        <v>0</v>
      </c>
      <c r="AT35" s="3">
        <f>COUNTIF(車両台帳!$AS$57:$AS$2056,AT$3&amp;"-"&amp;1)</f>
        <v>0</v>
      </c>
      <c r="AU35" s="3">
        <f>COUNTIF(車両台帳!$AS$57:$AS$2056,AU$3&amp;"-"&amp;1)</f>
        <v>0</v>
      </c>
      <c r="AV35" s="3">
        <f>COUNTIF(車両台帳!$AS$57:$AS$2056,AV$3&amp;"-"&amp;1)</f>
        <v>0</v>
      </c>
      <c r="AW35" s="3">
        <f>COUNTIF(車両台帳!$AS$57:$AS$2056,AW$3&amp;"-"&amp;1)</f>
        <v>0</v>
      </c>
      <c r="AX35" s="3">
        <f>COUNTIF(車両台帳!$AS$57:$AS$2056,AX$3&amp;"-"&amp;1)</f>
        <v>0</v>
      </c>
      <c r="AY35" s="3">
        <f>COUNTIF(車両台帳!$AS$57:$AS$2056,AY$3&amp;"-"&amp;1)</f>
        <v>0</v>
      </c>
      <c r="AZ35" s="3">
        <f>COUNTIF(車両台帳!$AS$57:$AS$2056,AZ$3&amp;"-"&amp;1)</f>
        <v>0</v>
      </c>
      <c r="BA35" s="3">
        <f>COUNTIF(車両台帳!$AS$57:$AS$2056,BA$3&amp;"-"&amp;1)</f>
        <v>0</v>
      </c>
      <c r="BB35" s="3">
        <f>COUNTIF(車両台帳!$AS$57:$AS$2056,BB$3&amp;"-"&amp;1)</f>
        <v>0</v>
      </c>
      <c r="BC35" s="3">
        <f>COUNTIF(車両台帳!$AS$57:$AS$2056,BC$3&amp;"-"&amp;1)</f>
        <v>0</v>
      </c>
      <c r="BD35" s="3">
        <f>COUNTIF(車両台帳!$AS$57:$AS$2056,BD$3&amp;"-"&amp;1)</f>
        <v>0</v>
      </c>
      <c r="BE35" s="3">
        <f>COUNTIF(車両台帳!$AS$57:$AS$2056,BE$3&amp;"-"&amp;1)</f>
        <v>0</v>
      </c>
      <c r="BF35" s="3">
        <f>COUNTIF(車両台帳!$AS$57:$AS$2056,BF$3&amp;"-"&amp;1)</f>
        <v>0</v>
      </c>
      <c r="BG35" s="3">
        <f>COUNTIF(車両台帳!$AS$57:$AS$2056,BG$3&amp;"-"&amp;1)</f>
        <v>0</v>
      </c>
      <c r="BH35" s="3">
        <f>COUNTIF(車両台帳!$AS$57:$AS$2056,BH$3&amp;"-"&amp;1)</f>
        <v>0</v>
      </c>
      <c r="BI35" s="3">
        <f>COUNTIF(車両台帳!$AS$57:$AS$2056,BI$3&amp;"-"&amp;1)</f>
        <v>0</v>
      </c>
      <c r="BJ35" s="3">
        <f>COUNTIF(車両台帳!$AS$57:$AS$2056,BJ$3&amp;"-"&amp;1)</f>
        <v>0</v>
      </c>
      <c r="BK35" s="3">
        <f>COUNTIF(車両台帳!$AS$57:$AS$2056,BK$3&amp;"-"&amp;1)</f>
        <v>0</v>
      </c>
      <c r="BL35" s="3">
        <f>COUNTIF(車両台帳!$AS$57:$AS$2056,BL$3&amp;"-"&amp;1)</f>
        <v>0</v>
      </c>
      <c r="BM35" s="3">
        <f>COUNTIF(車両台帳!$AS$57:$AS$2056,BM$3&amp;"-"&amp;1)</f>
        <v>0</v>
      </c>
      <c r="BN35" s="3">
        <f>COUNTIF(車両台帳!$AS$57:$AS$2056,BN$3&amp;"-"&amp;1)</f>
        <v>0</v>
      </c>
      <c r="BO35" s="3">
        <f>COUNTIF(車両台帳!$AS$57:$AS$2056,BO$3&amp;"-"&amp;1)</f>
        <v>0</v>
      </c>
      <c r="BP35" s="3">
        <f>COUNTIF(車両台帳!$AS$57:$AS$2056,BP$3&amp;"-"&amp;1)</f>
        <v>0</v>
      </c>
      <c r="BQ35" s="3">
        <f>COUNTIF(車両台帳!$AS$57:$AS$2056,BQ$3&amp;"-"&amp;1)</f>
        <v>0</v>
      </c>
      <c r="BR35" s="3">
        <f>COUNTIF(車両台帳!$AS$57:$AS$2056,BR$3&amp;"-"&amp;1)</f>
        <v>0</v>
      </c>
      <c r="BS35" s="3">
        <f>COUNTIF(車両台帳!$AS$57:$AS$2056,BS$3&amp;"-"&amp;1)</f>
        <v>0</v>
      </c>
      <c r="BT35" s="3">
        <f>COUNTIF(車両台帳!$AS$57:$AS$2056,BT$3&amp;"-"&amp;1)</f>
        <v>0</v>
      </c>
      <c r="BU35" s="3">
        <f>COUNTIF(車両台帳!$AS$57:$AS$2056,BU$3&amp;"-"&amp;1)</f>
        <v>0</v>
      </c>
      <c r="BV35" s="3">
        <f>COUNTIF(車両台帳!$AS$57:$AS$2056,BV$3&amp;"-"&amp;1)</f>
        <v>0</v>
      </c>
      <c r="BW35" s="3">
        <f>COUNTIF(車両台帳!$AS$57:$AS$2056,BW$3&amp;"-"&amp;1)</f>
        <v>0</v>
      </c>
      <c r="BX35" s="3">
        <f>COUNTIF(車両台帳!$AS$57:$AS$2056,BX$3&amp;"-"&amp;1)</f>
        <v>0</v>
      </c>
      <c r="BY35" s="3">
        <f>COUNTIF(車両台帳!$AS$57:$AS$2056,BY$3&amp;"-"&amp;1)</f>
        <v>0</v>
      </c>
      <c r="BZ35" s="3">
        <f>COUNTIF(車両台帳!$AS$57:$AS$2056,BZ$3&amp;"-"&amp;1)</f>
        <v>0</v>
      </c>
      <c r="CA35" s="3">
        <f>COUNTIF(車両台帳!$AS$57:$AS$2056,CA$3&amp;"-"&amp;1)</f>
        <v>0</v>
      </c>
      <c r="CB35" s="3">
        <f>COUNTIF(車両台帳!$AS$57:$AS$2056,CB$3&amp;"-"&amp;1)</f>
        <v>0</v>
      </c>
      <c r="CC35" s="3">
        <f>COUNTIF(車両台帳!$AS$57:$AS$2056,CC$3&amp;"-"&amp;1)</f>
        <v>0</v>
      </c>
      <c r="CD35" s="3">
        <f>COUNTIF(車両台帳!$AS$57:$AS$2056,CD$3&amp;"-"&amp;1)</f>
        <v>0</v>
      </c>
      <c r="CE35" s="3">
        <f>COUNTIF(車両台帳!$AS$57:$AS$2056,CE$3&amp;"-"&amp;1)</f>
        <v>0</v>
      </c>
      <c r="CF35" s="3">
        <f>COUNTIF(車両台帳!$AS$57:$AS$2056,CF$3&amp;"-"&amp;1)</f>
        <v>0</v>
      </c>
      <c r="CG35" s="3">
        <f>COUNTIF(車両台帳!$AS$57:$AS$2056,CG$3&amp;"-"&amp;1)</f>
        <v>0</v>
      </c>
      <c r="CH35" s="3">
        <f>COUNTIF(車両台帳!$AS$57:$AS$2056,CH$3&amp;"-"&amp;1)</f>
        <v>0</v>
      </c>
      <c r="CI35" s="3">
        <f>COUNTIF(車両台帳!$AS$57:$AS$2056,CI$3&amp;"-"&amp;1)</f>
        <v>0</v>
      </c>
      <c r="CJ35" s="3">
        <f>COUNTIF(車両台帳!$AS$57:$AS$2056,CJ$3&amp;"-"&amp;1)</f>
        <v>0</v>
      </c>
      <c r="CK35" s="3">
        <f>COUNTIF(車両台帳!$AS$57:$AS$2056,CK$3&amp;"-"&amp;1)</f>
        <v>0</v>
      </c>
      <c r="CL35" s="3">
        <f>COUNTIF(車両台帳!$AS$57:$AS$2056,CL$3&amp;"-"&amp;1)</f>
        <v>0</v>
      </c>
      <c r="CM35" s="3">
        <f>COUNTIF(車両台帳!$AS$57:$AS$2056,CM$3&amp;"-"&amp;1)</f>
        <v>0</v>
      </c>
      <c r="CN35" s="3">
        <f>COUNTIF(車両台帳!$AS$57:$AS$2056,CN$3&amp;"-"&amp;1)</f>
        <v>0</v>
      </c>
      <c r="CO35" s="3">
        <f>COUNTIF(車両台帳!$AS$57:$AS$2056,CO$3&amp;"-"&amp;1)</f>
        <v>0</v>
      </c>
      <c r="CP35" s="3">
        <f>COUNTIF(車両台帳!$AS$57:$AS$2056,CP$3&amp;"-"&amp;1)</f>
        <v>0</v>
      </c>
      <c r="CQ35" s="3">
        <f>COUNTIF(車両台帳!$AS$57:$AS$2056,CQ$3&amp;"-"&amp;1)</f>
        <v>0</v>
      </c>
      <c r="CR35" s="3">
        <f>COUNTIF(車両台帳!$AS$57:$AS$2056,CR$3&amp;"-"&amp;1)</f>
        <v>0</v>
      </c>
      <c r="CS35" s="3">
        <f>COUNTIF(車両台帳!$AS$57:$AS$2056,CS$3&amp;"-"&amp;1)</f>
        <v>0</v>
      </c>
      <c r="CT35" s="3">
        <f>COUNTIF(車両台帳!$AS$57:$AS$2056,CT$3&amp;"-"&amp;1)</f>
        <v>0</v>
      </c>
      <c r="CU35" s="3">
        <f>COUNTIF(車両台帳!$AS$57:$AS$2056,CU$3&amp;"-"&amp;1)</f>
        <v>0</v>
      </c>
      <c r="CV35" s="3">
        <f>COUNTIF(車両台帳!$AS$57:$AS$2056,CV$3&amp;"-"&amp;1)</f>
        <v>0</v>
      </c>
      <c r="CW35" s="3">
        <f>COUNTIF(車両台帳!$AS$57:$AS$2056,CW$3&amp;"-"&amp;1)</f>
        <v>0</v>
      </c>
      <c r="CX35" s="3">
        <f>COUNTIF(車両台帳!$AS$57:$AS$2056,CX$3&amp;"-"&amp;1)</f>
        <v>0</v>
      </c>
      <c r="CY35" s="3">
        <f>COUNTIF(車両台帳!$AS$57:$AS$2056,CY$3&amp;"-"&amp;1)</f>
        <v>0</v>
      </c>
      <c r="CZ35" s="3">
        <f>COUNTIF(車両台帳!$AS$57:$AS$2056,CZ$3&amp;"-"&amp;1)</f>
        <v>0</v>
      </c>
      <c r="DA35" s="3">
        <f>COUNTIF(車両台帳!$AS$57:$AS$2056,DA$3&amp;"-"&amp;1)</f>
        <v>0</v>
      </c>
      <c r="DB35" s="3">
        <f>COUNTIF(車両台帳!$AS$57:$AS$2056,DB$3&amp;"-"&amp;1)</f>
        <v>0</v>
      </c>
      <c r="DC35" s="3">
        <f>COUNTIF(車両台帳!$AS$57:$AS$2056,DC$3&amp;"-"&amp;1)</f>
        <v>0</v>
      </c>
      <c r="DD35" s="3">
        <f>COUNTIF(車両台帳!$AS$57:$AS$2056,DD$3&amp;"-"&amp;1)</f>
        <v>0</v>
      </c>
      <c r="DE35" s="3">
        <f>COUNTIF(車両台帳!$AS$57:$AS$2056,DE$3&amp;"-"&amp;1)</f>
        <v>0</v>
      </c>
      <c r="DF35" s="3">
        <f>COUNTIF(車両台帳!$AS$57:$AS$2056,DF$3&amp;"-"&amp;1)</f>
        <v>0</v>
      </c>
      <c r="DG35" s="3">
        <f>COUNTIF(車両台帳!$AS$57:$AS$2056,DG$3&amp;"-"&amp;1)</f>
        <v>0</v>
      </c>
      <c r="DH35" s="3">
        <f>COUNTIF(車両台帳!$AS$57:$AS$2056,DH$3&amp;"-"&amp;1)</f>
        <v>0</v>
      </c>
      <c r="DI35" s="3">
        <f>COUNTIF(車両台帳!$AS$57:$AS$2056,DI$3&amp;"-"&amp;1)</f>
        <v>0</v>
      </c>
      <c r="DJ35" s="3">
        <f>COUNTIF(車両台帳!$AS$57:$AS$2056,DJ$3&amp;"-"&amp;1)</f>
        <v>0</v>
      </c>
      <c r="DK35" s="3">
        <f>COUNTIF(車両台帳!$AS$57:$AS$2056,DK$3&amp;"-"&amp;1)</f>
        <v>0</v>
      </c>
      <c r="DL35" s="3">
        <f>COUNTIF(車両台帳!$AS$57:$AS$2056,DL$3&amp;"-"&amp;1)</f>
        <v>0</v>
      </c>
      <c r="DM35" s="3">
        <f>COUNTIF(車両台帳!$AS$57:$AS$2056,DM$3&amp;"-"&amp;1)</f>
        <v>0</v>
      </c>
      <c r="DN35" s="3">
        <f>COUNTIF(車両台帳!$AS$57:$AS$2056,DN$3&amp;"-"&amp;1)</f>
        <v>0</v>
      </c>
      <c r="DO35" s="3">
        <f>COUNTIF(車両台帳!$AS$57:$AS$2056,DO$3&amp;"-"&amp;1)</f>
        <v>0</v>
      </c>
      <c r="DP35" s="3">
        <f>COUNTIF(車両台帳!$AS$57:$AS$2056,DP$3&amp;"-"&amp;1)</f>
        <v>0</v>
      </c>
      <c r="DQ35" s="3">
        <f>COUNTIF(車両台帳!$AS$57:$AS$2056,DQ$3&amp;"-"&amp;1)</f>
        <v>0</v>
      </c>
      <c r="DR35" s="3">
        <f>COUNTIF(車両台帳!$AS$57:$AS$2056,DR$3&amp;"-"&amp;1)</f>
        <v>0</v>
      </c>
      <c r="DS35" s="3">
        <f>COUNTIF(車両台帳!$AS$57:$AS$2056,DS$3&amp;"-"&amp;1)</f>
        <v>0</v>
      </c>
      <c r="DT35" s="3">
        <f>COUNTIF(車両台帳!$AS$57:$AS$2056,DT$3&amp;"-"&amp;1)</f>
        <v>0</v>
      </c>
      <c r="DU35" s="3">
        <f>COUNTIF(車両台帳!$AS$57:$AS$2056,DU$3&amp;"-"&amp;1)</f>
        <v>0</v>
      </c>
      <c r="DV35" s="3">
        <f>COUNTIF(車両台帳!$AS$57:$AS$2056,DV$3&amp;"-"&amp;1)</f>
        <v>0</v>
      </c>
      <c r="DW35" s="3">
        <f>COUNTIF(車両台帳!$AS$57:$AS$2056,DW$3&amp;"-"&amp;1)</f>
        <v>0</v>
      </c>
      <c r="DX35" s="3">
        <f>COUNTIF(車両台帳!$AS$57:$AS$2056,DX$3&amp;"-"&amp;1)</f>
        <v>0</v>
      </c>
      <c r="DY35" s="3">
        <f>COUNTIF(車両台帳!$AS$57:$AS$2056,DY$3&amp;"-"&amp;1)</f>
        <v>0</v>
      </c>
      <c r="DZ35" s="3">
        <f>COUNTIF(車両台帳!$AS$57:$AS$2056,DZ$3&amp;"-"&amp;1)</f>
        <v>0</v>
      </c>
      <c r="EA35" s="3">
        <f>COUNTIF(車両台帳!$AS$57:$AS$2056,EA$3&amp;"-"&amp;1)</f>
        <v>0</v>
      </c>
      <c r="EB35" s="3">
        <f>COUNTIF(車両台帳!$AS$57:$AS$2056,EB$3&amp;"-"&amp;1)</f>
        <v>0</v>
      </c>
      <c r="EC35" s="3">
        <f>COUNTIF(車両台帳!$AS$57:$AS$2056,EC$3&amp;"-"&amp;1)</f>
        <v>0</v>
      </c>
      <c r="ED35" s="3">
        <f>COUNTIF(車両台帳!$AS$57:$AS$2056,ED$3&amp;"-"&amp;1)</f>
        <v>0</v>
      </c>
      <c r="EE35" s="3">
        <f>COUNTIF(車両台帳!$AS$57:$AS$2056,EE$3&amp;"-"&amp;1)</f>
        <v>0</v>
      </c>
      <c r="EF35" s="3">
        <f>COUNTIF(車両台帳!$AS$57:$AS$2056,EF$3&amp;"-"&amp;1)</f>
        <v>0</v>
      </c>
      <c r="EG35" s="3">
        <f>COUNTIF(車両台帳!$AS$57:$AS$2056,EG$3&amp;"-"&amp;1)</f>
        <v>0</v>
      </c>
      <c r="EH35" s="3">
        <f>COUNTIF(車両台帳!$AS$57:$AS$2056,EH$3&amp;"-"&amp;1)</f>
        <v>0</v>
      </c>
      <c r="EI35" s="3">
        <f>COUNTIF(車両台帳!$AS$57:$AS$2056,EI$3&amp;"-"&amp;1)</f>
        <v>0</v>
      </c>
      <c r="EJ35" s="3">
        <f>COUNTIF(車両台帳!$AS$57:$AS$2056,EJ$3&amp;"-"&amp;1)</f>
        <v>0</v>
      </c>
      <c r="EK35" s="3">
        <f>COUNTIF(車両台帳!$AS$57:$AS$2056,EK$3&amp;"-"&amp;1)</f>
        <v>0</v>
      </c>
      <c r="EL35" s="3">
        <f>COUNTIF(車両台帳!$AS$57:$AS$2056,EL$3&amp;"-"&amp;1)</f>
        <v>0</v>
      </c>
      <c r="EM35" s="3">
        <f>COUNTIF(車両台帳!$AS$57:$AS$2056,EM$3&amp;"-"&amp;1)</f>
        <v>0</v>
      </c>
      <c r="EN35" s="3">
        <f>COUNTIF(車両台帳!$AS$57:$AS$2056,EN$3&amp;"-"&amp;1)</f>
        <v>0</v>
      </c>
      <c r="EO35" s="3">
        <f>COUNTIF(車両台帳!$AS$57:$AS$2056,EO$3&amp;"-"&amp;1)</f>
        <v>0</v>
      </c>
      <c r="EP35" s="3">
        <f>COUNTIF(車両台帳!$AS$57:$AS$2056,EP$3&amp;"-"&amp;1)</f>
        <v>0</v>
      </c>
      <c r="EQ35" s="3">
        <f>COUNTIF(車両台帳!$AS$57:$AS$2056,EQ$3&amp;"-"&amp;1)</f>
        <v>0</v>
      </c>
      <c r="ER35" s="3">
        <f>COUNTIF(車両台帳!$AS$57:$AS$2056,ER$3&amp;"-"&amp;1)</f>
        <v>0</v>
      </c>
      <c r="ES35" s="3">
        <f>COUNTIF(車両台帳!$AS$57:$AS$2056,ES$3&amp;"-"&amp;1)</f>
        <v>0</v>
      </c>
      <c r="ET35" s="3">
        <f>COUNTIF(車両台帳!$AS$57:$AS$2056,ET$3&amp;"-"&amp;1)</f>
        <v>0</v>
      </c>
      <c r="EU35" s="3">
        <f>COUNTIF(車両台帳!$AS$57:$AS$2056,EU$3&amp;"-"&amp;1)</f>
        <v>0</v>
      </c>
      <c r="EV35" s="3">
        <f>COUNTIF(車両台帳!$AS$57:$AS$2056,EV$3&amp;"-"&amp;1)</f>
        <v>0</v>
      </c>
      <c r="EW35" s="3">
        <f>COUNTIF(車両台帳!$AS$57:$AS$2056,EW$3&amp;"-"&amp;1)</f>
        <v>0</v>
      </c>
      <c r="EX35" s="3">
        <f>COUNTIF(車両台帳!$AS$57:$AS$2056,EX$3&amp;"-"&amp;1)</f>
        <v>0</v>
      </c>
      <c r="EY35" s="3">
        <f>COUNTIF(車両台帳!$AS$57:$AS$2056,EY$3&amp;"-"&amp;1)</f>
        <v>0</v>
      </c>
      <c r="EZ35" s="3">
        <f>COUNTIF(車両台帳!$AS$57:$AS$2056,EZ$3&amp;"-"&amp;1)</f>
        <v>0</v>
      </c>
      <c r="FA35" s="3">
        <f>COUNTIF(車両台帳!$AS$57:$AS$2056,FA$3&amp;"-"&amp;1)</f>
        <v>0</v>
      </c>
      <c r="FB35" s="3">
        <f>COUNTIF(車両台帳!$AS$57:$AS$2056,FB$3&amp;"-"&amp;1)</f>
        <v>0</v>
      </c>
      <c r="FC35" s="3">
        <f>COUNTIF(車両台帳!$AS$57:$AS$2056,FC$3&amp;"-"&amp;1)</f>
        <v>0</v>
      </c>
      <c r="FD35" s="3">
        <f>COUNTIF(車両台帳!$AS$57:$AS$2056,FD$3&amp;"-"&amp;1)</f>
        <v>0</v>
      </c>
      <c r="FE35" s="3">
        <f>COUNTIF(車両台帳!$AS$57:$AS$2056,FE$3&amp;"-"&amp;1)</f>
        <v>0</v>
      </c>
      <c r="FF35" s="3">
        <f>COUNTIF(車両台帳!$AS$57:$AS$2056,FF$3&amp;"-"&amp;1)</f>
        <v>0</v>
      </c>
      <c r="FG35" s="3">
        <f>COUNTIF(車両台帳!$AS$57:$AS$2056,FG$3&amp;"-"&amp;1)</f>
        <v>0</v>
      </c>
      <c r="FH35" s="3">
        <f>COUNTIF(車両台帳!$AS$57:$AS$2056,FH$3&amp;"-"&amp;1)</f>
        <v>0</v>
      </c>
      <c r="FI35" s="3">
        <f>COUNTIF(車両台帳!$AS$57:$AS$2056,FI$3&amp;"-"&amp;1)</f>
        <v>0</v>
      </c>
      <c r="FJ35" s="3">
        <f>COUNTIF(車両台帳!$AS$57:$AS$2056,FJ$3&amp;"-"&amp;1)</f>
        <v>0</v>
      </c>
      <c r="FK35" s="3">
        <f>COUNTIF(車両台帳!$AS$57:$AS$2056,FK$3&amp;"-"&amp;1)</f>
        <v>0</v>
      </c>
      <c r="FL35" s="3">
        <f>COUNTIF(車両台帳!$AS$57:$AS$2056,FL$3&amp;"-"&amp;1)</f>
        <v>0</v>
      </c>
      <c r="FM35" s="3">
        <f>COUNTIF(車両台帳!$AS$57:$AS$2056,FM$3&amp;"-"&amp;1)</f>
        <v>0</v>
      </c>
      <c r="FN35" s="3">
        <f>COUNTIF(車両台帳!$AS$57:$AS$2056,FN$3&amp;"-"&amp;1)</f>
        <v>0</v>
      </c>
      <c r="FO35" s="3">
        <f>COUNTIF(車両台帳!$AS$57:$AS$2056,FO$3&amp;"-"&amp;1)</f>
        <v>0</v>
      </c>
      <c r="FP35" s="3">
        <f>COUNTIF(車両台帳!$AS$57:$AS$2056,FP$3&amp;"-"&amp;1)</f>
        <v>0</v>
      </c>
      <c r="FQ35" s="3">
        <f>COUNTIF(車両台帳!$AS$57:$AS$2056,FQ$3&amp;"-"&amp;1)</f>
        <v>0</v>
      </c>
      <c r="FR35" s="3">
        <f>COUNTIF(車両台帳!$AS$57:$AS$2056,FR$3&amp;"-"&amp;1)</f>
        <v>0</v>
      </c>
      <c r="FS35" s="3">
        <f>COUNTIF(車両台帳!$AS$57:$AS$2056,FS$3&amp;"-"&amp;1)</f>
        <v>0</v>
      </c>
      <c r="FT35" s="3">
        <f>COUNTIF(車両台帳!$AS$57:$AS$2056,FT$3&amp;"-"&amp;1)</f>
        <v>0</v>
      </c>
      <c r="FU35" s="3">
        <f>COUNTIF(車両台帳!$AS$57:$AS$2056,FU$3&amp;"-"&amp;1)</f>
        <v>0</v>
      </c>
      <c r="FV35" s="3">
        <f>COUNTIF(車両台帳!$AS$57:$AS$2056,FV$3&amp;"-"&amp;1)</f>
        <v>0</v>
      </c>
      <c r="FW35" s="3">
        <f>COUNTIF(車両台帳!$AS$57:$AS$2056,FW$3&amp;"-"&amp;1)</f>
        <v>0</v>
      </c>
      <c r="FX35" s="3">
        <f>COUNTIF(車両台帳!$AS$57:$AS$2056,FX$3&amp;"-"&amp;1)</f>
        <v>0</v>
      </c>
      <c r="FY35" s="3">
        <f>COUNTIF(車両台帳!$AS$57:$AS$2056,FY$3&amp;"-"&amp;1)</f>
        <v>0</v>
      </c>
      <c r="FZ35" s="3">
        <f>COUNTIF(車両台帳!$AS$57:$AS$2056,FZ$3&amp;"-"&amp;1)</f>
        <v>0</v>
      </c>
      <c r="GA35" s="3">
        <f>COUNTIF(車両台帳!$AS$57:$AS$2056,GA$3&amp;"-"&amp;1)</f>
        <v>0</v>
      </c>
      <c r="GB35" s="3">
        <f>COUNTIF(車両台帳!$AS$57:$AS$2056,GB$3&amp;"-"&amp;1)</f>
        <v>0</v>
      </c>
      <c r="GC35" s="3">
        <f>COUNTIF(車両台帳!$AS$57:$AS$2056,GC$3&amp;"-"&amp;1)</f>
        <v>0</v>
      </c>
      <c r="GD35" s="3">
        <f>COUNTIF(車両台帳!$AS$57:$AS$2056,GD$3&amp;"-"&amp;1)</f>
        <v>0</v>
      </c>
      <c r="GE35" s="3">
        <f>COUNTIF(車両台帳!$AS$57:$AS$2056,GE$3&amp;"-"&amp;1)</f>
        <v>0</v>
      </c>
      <c r="GF35" s="3">
        <f>COUNTIF(車両台帳!$AS$57:$AS$2056,GF$3&amp;"-"&amp;1)</f>
        <v>0</v>
      </c>
      <c r="GG35" s="3">
        <f>COUNTIF(車両台帳!$AS$57:$AS$2056,GG$3&amp;"-"&amp;1)</f>
        <v>0</v>
      </c>
      <c r="GH35" s="3">
        <f>COUNTIF(車両台帳!$AS$57:$AS$2056,GH$3&amp;"-"&amp;1)</f>
        <v>0</v>
      </c>
      <c r="GI35" s="3">
        <f>COUNTIF(車両台帳!$AS$57:$AS$2056,GI$3&amp;"-"&amp;1)</f>
        <v>0</v>
      </c>
      <c r="GJ35" s="3">
        <f>COUNTIF(車両台帳!$AS$57:$AS$2056,GJ$3&amp;"-"&amp;1)</f>
        <v>0</v>
      </c>
      <c r="GK35" s="3">
        <f>COUNTIF(車両台帳!$AS$57:$AS$2056,GK$3&amp;"-"&amp;1)</f>
        <v>0</v>
      </c>
      <c r="GL35" s="3">
        <f>COUNTIF(車両台帳!$AS$57:$AS$2056,GL$3&amp;"-"&amp;1)</f>
        <v>0</v>
      </c>
      <c r="GM35" s="3">
        <f>COUNTIF(車両台帳!$AS$57:$AS$2056,GM$3&amp;"-"&amp;1)</f>
        <v>0</v>
      </c>
      <c r="GN35" s="3">
        <f>COUNTIF(車両台帳!$AS$57:$AS$2056,GN$3&amp;"-"&amp;1)</f>
        <v>0</v>
      </c>
      <c r="GO35" s="3">
        <f>COUNTIF(車両台帳!$AS$57:$AS$2056,GO$3&amp;"-"&amp;1)</f>
        <v>0</v>
      </c>
      <c r="GP35" s="3">
        <f>COUNTIF(車両台帳!$AS$57:$AS$2056,GP$3&amp;"-"&amp;1)</f>
        <v>0</v>
      </c>
      <c r="GQ35" s="3">
        <f>COUNTIF(車両台帳!$AS$57:$AS$2056,GQ$3&amp;"-"&amp;1)</f>
        <v>0</v>
      </c>
      <c r="GR35" s="3">
        <f>COUNTIF(車両台帳!$AS$57:$AS$2056,GR$3&amp;"-"&amp;1)</f>
        <v>0</v>
      </c>
      <c r="GS35" s="3">
        <f>COUNTIF(車両台帳!$AS$57:$AS$2056,GS$3&amp;"-"&amp;1)</f>
        <v>0</v>
      </c>
      <c r="GT35" s="3">
        <f>COUNTIF(車両台帳!$AS$57:$AS$2056,GT$3&amp;"-"&amp;1)</f>
        <v>0</v>
      </c>
      <c r="GU35" s="3">
        <f>COUNTIF(車両台帳!$AS$57:$AS$2056,GU$3&amp;"-"&amp;1)</f>
        <v>0</v>
      </c>
    </row>
    <row r="36" spans="2:203">
      <c r="C36" s="5" t="s">
        <v>466</v>
      </c>
      <c r="D36" s="26">
        <f>COUNTIF(車両台帳!$AS$57:$AS$2056,D$3&amp;"-"&amp;2)</f>
        <v>0</v>
      </c>
      <c r="E36" s="26">
        <f>COUNTIF(車両台帳!$AS$57:$AS$2056,E$3&amp;"-"&amp;2)</f>
        <v>0</v>
      </c>
      <c r="F36" s="26">
        <f>COUNTIF(車両台帳!$AS$57:$AS$2056,F$3&amp;"-"&amp;2)</f>
        <v>0</v>
      </c>
      <c r="G36" s="26">
        <f>COUNTIF(車両台帳!$AS$57:$AS$2056,G$3&amp;"-"&amp;2)</f>
        <v>0</v>
      </c>
      <c r="H36" s="26">
        <f>COUNTIF(車両台帳!$AS$57:$AS$2056,H$3&amp;"-"&amp;2)</f>
        <v>0</v>
      </c>
      <c r="I36" s="26">
        <f>COUNTIF(車両台帳!$AS$57:$AS$2056,I$3&amp;"-"&amp;2)</f>
        <v>0</v>
      </c>
      <c r="J36" s="26">
        <f>COUNTIF(車両台帳!$AS$57:$AS$2056,J$3&amp;"-"&amp;2)</f>
        <v>0</v>
      </c>
      <c r="K36" s="26">
        <f>COUNTIF(車両台帳!$AS$57:$AS$2056,K$3&amp;"-"&amp;2)</f>
        <v>0</v>
      </c>
      <c r="L36" s="26">
        <f>COUNTIF(車両台帳!$AS$57:$AS$2056,L$3&amp;"-"&amp;2)</f>
        <v>0</v>
      </c>
      <c r="M36" s="26">
        <f>COUNTIF(車両台帳!$AS$57:$AS$2056,M$3&amp;"-"&amp;2)</f>
        <v>0</v>
      </c>
      <c r="N36" s="26">
        <f>COUNTIF(車両台帳!$AS$57:$AS$2056,N$3&amp;"-"&amp;2)</f>
        <v>0</v>
      </c>
      <c r="O36" s="26">
        <f>COUNTIF(車両台帳!$AS$57:$AS$2056,O$3&amp;"-"&amp;2)</f>
        <v>0</v>
      </c>
      <c r="P36" s="26">
        <f>COUNTIF(車両台帳!$AS$57:$AS$2056,P$3&amp;"-"&amp;2)</f>
        <v>0</v>
      </c>
      <c r="Q36" s="26">
        <f>COUNTIF(車両台帳!$AS$57:$AS$2056,Q$3&amp;"-"&amp;2)</f>
        <v>0</v>
      </c>
      <c r="R36" s="26">
        <f>COUNTIF(車両台帳!$AS$57:$AS$2056,R$3&amp;"-"&amp;2)</f>
        <v>0</v>
      </c>
      <c r="S36" s="26">
        <f>COUNTIF(車両台帳!$AS$57:$AS$2056,S$3&amp;"-"&amp;2)</f>
        <v>0</v>
      </c>
      <c r="T36" s="26">
        <f>COUNTIF(車両台帳!$AS$57:$AS$2056,T$3&amp;"-"&amp;2)</f>
        <v>0</v>
      </c>
      <c r="U36" s="26">
        <f>COUNTIF(車両台帳!$AS$57:$AS$2056,U$3&amp;"-"&amp;2)</f>
        <v>0</v>
      </c>
      <c r="V36" s="26">
        <f>COUNTIF(車両台帳!$AS$57:$AS$2056,V$3&amp;"-"&amp;2)</f>
        <v>0</v>
      </c>
      <c r="W36" s="26">
        <f>COUNTIF(車両台帳!$AS$57:$AS$2056,W$3&amp;"-"&amp;2)</f>
        <v>0</v>
      </c>
      <c r="X36" s="26">
        <f>COUNTIF(車両台帳!$AS$57:$AS$2056,X$3&amp;"-"&amp;2)</f>
        <v>0</v>
      </c>
      <c r="Y36" s="26">
        <f>COUNTIF(車両台帳!$AS$57:$AS$2056,Y$3&amp;"-"&amp;2)</f>
        <v>0</v>
      </c>
      <c r="Z36" s="26">
        <f>COUNTIF(車両台帳!$AS$57:$AS$2056,Z$3&amp;"-"&amp;2)</f>
        <v>0</v>
      </c>
      <c r="AA36" s="26">
        <f>COUNTIF(車両台帳!$AS$57:$AS$2056,AA$3&amp;"-"&amp;2)</f>
        <v>0</v>
      </c>
      <c r="AB36" s="26">
        <f>COUNTIF(車両台帳!$AS$57:$AS$2056,AB$3&amp;"-"&amp;2)</f>
        <v>0</v>
      </c>
      <c r="AC36" s="26">
        <f>COUNTIF(車両台帳!$AS$57:$AS$2056,AC$3&amp;"-"&amp;2)</f>
        <v>0</v>
      </c>
      <c r="AD36" s="26">
        <f>COUNTIF(車両台帳!$AS$57:$AS$2056,AD$3&amp;"-"&amp;2)</f>
        <v>0</v>
      </c>
      <c r="AE36" s="26">
        <f>COUNTIF(車両台帳!$AS$57:$AS$2056,AE$3&amp;"-"&amp;2)</f>
        <v>0</v>
      </c>
      <c r="AF36" s="26">
        <f>COUNTIF(車両台帳!$AS$57:$AS$2056,AF$3&amp;"-"&amp;2)</f>
        <v>0</v>
      </c>
      <c r="AG36" s="26">
        <f>COUNTIF(車両台帳!$AS$57:$AS$2056,AG$3&amp;"-"&amp;2)</f>
        <v>0</v>
      </c>
      <c r="AH36" s="26">
        <f>COUNTIF(車両台帳!$AS$57:$AS$2056,AH$3&amp;"-"&amp;2)</f>
        <v>0</v>
      </c>
      <c r="AI36" s="26">
        <f>COUNTIF(車両台帳!$AS$57:$AS$2056,AI$3&amp;"-"&amp;2)</f>
        <v>0</v>
      </c>
      <c r="AJ36" s="26">
        <f>COUNTIF(車両台帳!$AS$57:$AS$2056,AJ$3&amp;"-"&amp;2)</f>
        <v>0</v>
      </c>
      <c r="AK36" s="26">
        <f>COUNTIF(車両台帳!$AS$57:$AS$2056,AK$3&amp;"-"&amp;2)</f>
        <v>0</v>
      </c>
      <c r="AL36" s="26">
        <f>COUNTIF(車両台帳!$AS$57:$AS$2056,AL$3&amp;"-"&amp;2)</f>
        <v>0</v>
      </c>
      <c r="AM36" s="26">
        <f>COUNTIF(車両台帳!$AS$57:$AS$2056,AM$3&amp;"-"&amp;2)</f>
        <v>0</v>
      </c>
      <c r="AN36" s="26">
        <f>COUNTIF(車両台帳!$AS$57:$AS$2056,AN$3&amp;"-"&amp;2)</f>
        <v>0</v>
      </c>
      <c r="AO36" s="26">
        <f>COUNTIF(車両台帳!$AS$57:$AS$2056,AO$3&amp;"-"&amp;2)</f>
        <v>0</v>
      </c>
      <c r="AP36" s="26">
        <f>COUNTIF(車両台帳!$AS$57:$AS$2056,AP$3&amp;"-"&amp;2)</f>
        <v>0</v>
      </c>
      <c r="AQ36" s="26">
        <f>COUNTIF(車両台帳!$AS$57:$AS$2056,AQ$3&amp;"-"&amp;2)</f>
        <v>0</v>
      </c>
      <c r="AR36" s="26">
        <f>COUNTIF(車両台帳!$AS$57:$AS$2056,AR$3&amp;"-"&amp;2)</f>
        <v>0</v>
      </c>
      <c r="AS36" s="26">
        <f>COUNTIF(車両台帳!$AS$57:$AS$2056,AS$3&amp;"-"&amp;2)</f>
        <v>0</v>
      </c>
      <c r="AT36" s="26">
        <f>COUNTIF(車両台帳!$AS$57:$AS$2056,AT$3&amp;"-"&amp;2)</f>
        <v>0</v>
      </c>
      <c r="AU36" s="26">
        <f>COUNTIF(車両台帳!$AS$57:$AS$2056,AU$3&amp;"-"&amp;2)</f>
        <v>0</v>
      </c>
      <c r="AV36" s="26">
        <f>COUNTIF(車両台帳!$AS$57:$AS$2056,AV$3&amp;"-"&amp;2)</f>
        <v>0</v>
      </c>
      <c r="AW36" s="26">
        <f>COUNTIF(車両台帳!$AS$57:$AS$2056,AW$3&amp;"-"&amp;2)</f>
        <v>0</v>
      </c>
      <c r="AX36" s="26">
        <f>COUNTIF(車両台帳!$AS$57:$AS$2056,AX$3&amp;"-"&amp;2)</f>
        <v>0</v>
      </c>
      <c r="AY36" s="26">
        <f>COUNTIF(車両台帳!$AS$57:$AS$2056,AY$3&amp;"-"&amp;2)</f>
        <v>0</v>
      </c>
      <c r="AZ36" s="26">
        <f>COUNTIF(車両台帳!$AS$57:$AS$2056,AZ$3&amp;"-"&amp;2)</f>
        <v>0</v>
      </c>
      <c r="BA36" s="26">
        <f>COUNTIF(車両台帳!$AS$57:$AS$2056,BA$3&amp;"-"&amp;2)</f>
        <v>0</v>
      </c>
      <c r="BB36" s="26">
        <f>COUNTIF(車両台帳!$AS$57:$AS$2056,BB$3&amp;"-"&amp;2)</f>
        <v>0</v>
      </c>
      <c r="BC36" s="26">
        <f>COUNTIF(車両台帳!$AS$57:$AS$2056,BC$3&amp;"-"&amp;2)</f>
        <v>0</v>
      </c>
      <c r="BD36" s="26">
        <f>COUNTIF(車両台帳!$AS$57:$AS$2056,BD$3&amp;"-"&amp;2)</f>
        <v>0</v>
      </c>
      <c r="BE36" s="26">
        <f>COUNTIF(車両台帳!$AS$57:$AS$2056,BE$3&amp;"-"&amp;2)</f>
        <v>0</v>
      </c>
      <c r="BF36" s="26">
        <f>COUNTIF(車両台帳!$AS$57:$AS$2056,BF$3&amp;"-"&amp;2)</f>
        <v>0</v>
      </c>
      <c r="BG36" s="26">
        <f>COUNTIF(車両台帳!$AS$57:$AS$2056,BG$3&amp;"-"&amp;2)</f>
        <v>0</v>
      </c>
      <c r="BH36" s="26">
        <f>COUNTIF(車両台帳!$AS$57:$AS$2056,BH$3&amp;"-"&amp;2)</f>
        <v>0</v>
      </c>
      <c r="BI36" s="26">
        <f>COUNTIF(車両台帳!$AS$57:$AS$2056,BI$3&amp;"-"&amp;2)</f>
        <v>0</v>
      </c>
      <c r="BJ36" s="26">
        <f>COUNTIF(車両台帳!$AS$57:$AS$2056,BJ$3&amp;"-"&amp;2)</f>
        <v>0</v>
      </c>
      <c r="BK36" s="26">
        <f>COUNTIF(車両台帳!$AS$57:$AS$2056,BK$3&amp;"-"&amp;2)</f>
        <v>0</v>
      </c>
      <c r="BL36" s="26">
        <f>COUNTIF(車両台帳!$AS$57:$AS$2056,BL$3&amp;"-"&amp;2)</f>
        <v>0</v>
      </c>
      <c r="BM36" s="26">
        <f>COUNTIF(車両台帳!$AS$57:$AS$2056,BM$3&amp;"-"&amp;2)</f>
        <v>0</v>
      </c>
      <c r="BN36" s="26">
        <f>COUNTIF(車両台帳!$AS$57:$AS$2056,BN$3&amp;"-"&amp;2)</f>
        <v>0</v>
      </c>
      <c r="BO36" s="26">
        <f>COUNTIF(車両台帳!$AS$57:$AS$2056,BO$3&amp;"-"&amp;2)</f>
        <v>0</v>
      </c>
      <c r="BP36" s="26">
        <f>COUNTIF(車両台帳!$AS$57:$AS$2056,BP$3&amp;"-"&amp;2)</f>
        <v>0</v>
      </c>
      <c r="BQ36" s="26">
        <f>COUNTIF(車両台帳!$AS$57:$AS$2056,BQ$3&amp;"-"&amp;2)</f>
        <v>0</v>
      </c>
      <c r="BR36" s="26">
        <f>COUNTIF(車両台帳!$AS$57:$AS$2056,BR$3&amp;"-"&amp;2)</f>
        <v>0</v>
      </c>
      <c r="BS36" s="26">
        <f>COUNTIF(車両台帳!$AS$57:$AS$2056,BS$3&amp;"-"&amp;2)</f>
        <v>0</v>
      </c>
      <c r="BT36" s="26">
        <f>COUNTIF(車両台帳!$AS$57:$AS$2056,BT$3&amp;"-"&amp;2)</f>
        <v>0</v>
      </c>
      <c r="BU36" s="26">
        <f>COUNTIF(車両台帳!$AS$57:$AS$2056,BU$3&amp;"-"&amp;2)</f>
        <v>0</v>
      </c>
      <c r="BV36" s="26">
        <f>COUNTIF(車両台帳!$AS$57:$AS$2056,BV$3&amp;"-"&amp;2)</f>
        <v>0</v>
      </c>
      <c r="BW36" s="26">
        <f>COUNTIF(車両台帳!$AS$57:$AS$2056,BW$3&amp;"-"&amp;2)</f>
        <v>0</v>
      </c>
      <c r="BX36" s="26">
        <f>COUNTIF(車両台帳!$AS$57:$AS$2056,BX$3&amp;"-"&amp;2)</f>
        <v>0</v>
      </c>
      <c r="BY36" s="26">
        <f>COUNTIF(車両台帳!$AS$57:$AS$2056,BY$3&amp;"-"&amp;2)</f>
        <v>0</v>
      </c>
      <c r="BZ36" s="26">
        <f>COUNTIF(車両台帳!$AS$57:$AS$2056,BZ$3&amp;"-"&amp;2)</f>
        <v>0</v>
      </c>
      <c r="CA36" s="26">
        <f>COUNTIF(車両台帳!$AS$57:$AS$2056,CA$3&amp;"-"&amp;2)</f>
        <v>0</v>
      </c>
      <c r="CB36" s="26">
        <f>COUNTIF(車両台帳!$AS$57:$AS$2056,CB$3&amp;"-"&amp;2)</f>
        <v>0</v>
      </c>
      <c r="CC36" s="26">
        <f>COUNTIF(車両台帳!$AS$57:$AS$2056,CC$3&amp;"-"&amp;2)</f>
        <v>0</v>
      </c>
      <c r="CD36" s="26">
        <f>COUNTIF(車両台帳!$AS$57:$AS$2056,CD$3&amp;"-"&amp;2)</f>
        <v>0</v>
      </c>
      <c r="CE36" s="26">
        <f>COUNTIF(車両台帳!$AS$57:$AS$2056,CE$3&amp;"-"&amp;2)</f>
        <v>0</v>
      </c>
      <c r="CF36" s="26">
        <f>COUNTIF(車両台帳!$AS$57:$AS$2056,CF$3&amp;"-"&amp;2)</f>
        <v>0</v>
      </c>
      <c r="CG36" s="26">
        <f>COUNTIF(車両台帳!$AS$57:$AS$2056,CG$3&amp;"-"&amp;2)</f>
        <v>0</v>
      </c>
      <c r="CH36" s="26">
        <f>COUNTIF(車両台帳!$AS$57:$AS$2056,CH$3&amp;"-"&amp;2)</f>
        <v>0</v>
      </c>
      <c r="CI36" s="26">
        <f>COUNTIF(車両台帳!$AS$57:$AS$2056,CI$3&amp;"-"&amp;2)</f>
        <v>0</v>
      </c>
      <c r="CJ36" s="26">
        <f>COUNTIF(車両台帳!$AS$57:$AS$2056,CJ$3&amp;"-"&amp;2)</f>
        <v>0</v>
      </c>
      <c r="CK36" s="26">
        <f>COUNTIF(車両台帳!$AS$57:$AS$2056,CK$3&amp;"-"&amp;2)</f>
        <v>0</v>
      </c>
      <c r="CL36" s="26">
        <f>COUNTIF(車両台帳!$AS$57:$AS$2056,CL$3&amp;"-"&amp;2)</f>
        <v>0</v>
      </c>
      <c r="CM36" s="26">
        <f>COUNTIF(車両台帳!$AS$57:$AS$2056,CM$3&amp;"-"&amp;2)</f>
        <v>0</v>
      </c>
      <c r="CN36" s="26">
        <f>COUNTIF(車両台帳!$AS$57:$AS$2056,CN$3&amp;"-"&amp;2)</f>
        <v>0</v>
      </c>
      <c r="CO36" s="26">
        <f>COUNTIF(車両台帳!$AS$57:$AS$2056,CO$3&amp;"-"&amp;2)</f>
        <v>0</v>
      </c>
      <c r="CP36" s="26">
        <f>COUNTIF(車両台帳!$AS$57:$AS$2056,CP$3&amp;"-"&amp;2)</f>
        <v>0</v>
      </c>
      <c r="CQ36" s="26">
        <f>COUNTIF(車両台帳!$AS$57:$AS$2056,CQ$3&amp;"-"&amp;2)</f>
        <v>0</v>
      </c>
      <c r="CR36" s="26">
        <f>COUNTIF(車両台帳!$AS$57:$AS$2056,CR$3&amp;"-"&amp;2)</f>
        <v>0</v>
      </c>
      <c r="CS36" s="26">
        <f>COUNTIF(車両台帳!$AS$57:$AS$2056,CS$3&amp;"-"&amp;2)</f>
        <v>0</v>
      </c>
      <c r="CT36" s="26">
        <f>COUNTIF(車両台帳!$AS$57:$AS$2056,CT$3&amp;"-"&amp;2)</f>
        <v>0</v>
      </c>
      <c r="CU36" s="26">
        <f>COUNTIF(車両台帳!$AS$57:$AS$2056,CU$3&amp;"-"&amp;2)</f>
        <v>0</v>
      </c>
      <c r="CV36" s="26">
        <f>COUNTIF(車両台帳!$AS$57:$AS$2056,CV$3&amp;"-"&amp;2)</f>
        <v>0</v>
      </c>
      <c r="CW36" s="26">
        <f>COUNTIF(車両台帳!$AS$57:$AS$2056,CW$3&amp;"-"&amp;2)</f>
        <v>0</v>
      </c>
      <c r="CX36" s="26">
        <f>COUNTIF(車両台帳!$AS$57:$AS$2056,CX$3&amp;"-"&amp;2)</f>
        <v>0</v>
      </c>
      <c r="CY36" s="26">
        <f>COUNTIF(車両台帳!$AS$57:$AS$2056,CY$3&amp;"-"&amp;2)</f>
        <v>0</v>
      </c>
      <c r="CZ36" s="26">
        <f>COUNTIF(車両台帳!$AS$57:$AS$2056,CZ$3&amp;"-"&amp;2)</f>
        <v>0</v>
      </c>
      <c r="DA36" s="26">
        <f>COUNTIF(車両台帳!$AS$57:$AS$2056,DA$3&amp;"-"&amp;2)</f>
        <v>0</v>
      </c>
      <c r="DB36" s="26">
        <f>COUNTIF(車両台帳!$AS$57:$AS$2056,DB$3&amp;"-"&amp;2)</f>
        <v>0</v>
      </c>
      <c r="DC36" s="26">
        <f>COUNTIF(車両台帳!$AS$57:$AS$2056,DC$3&amp;"-"&amp;2)</f>
        <v>0</v>
      </c>
      <c r="DD36" s="26">
        <f>COUNTIF(車両台帳!$AS$57:$AS$2056,DD$3&amp;"-"&amp;2)</f>
        <v>0</v>
      </c>
      <c r="DE36" s="26">
        <f>COUNTIF(車両台帳!$AS$57:$AS$2056,DE$3&amp;"-"&amp;2)</f>
        <v>0</v>
      </c>
      <c r="DF36" s="26">
        <f>COUNTIF(車両台帳!$AS$57:$AS$2056,DF$3&amp;"-"&amp;2)</f>
        <v>0</v>
      </c>
      <c r="DG36" s="26">
        <f>COUNTIF(車両台帳!$AS$57:$AS$2056,DG$3&amp;"-"&amp;2)</f>
        <v>0</v>
      </c>
      <c r="DH36" s="26">
        <f>COUNTIF(車両台帳!$AS$57:$AS$2056,DH$3&amp;"-"&amp;2)</f>
        <v>0</v>
      </c>
      <c r="DI36" s="26">
        <f>COUNTIF(車両台帳!$AS$57:$AS$2056,DI$3&amp;"-"&amp;2)</f>
        <v>0</v>
      </c>
      <c r="DJ36" s="26">
        <f>COUNTIF(車両台帳!$AS$57:$AS$2056,DJ$3&amp;"-"&amp;2)</f>
        <v>0</v>
      </c>
      <c r="DK36" s="26">
        <f>COUNTIF(車両台帳!$AS$57:$AS$2056,DK$3&amp;"-"&amp;2)</f>
        <v>0</v>
      </c>
      <c r="DL36" s="26">
        <f>COUNTIF(車両台帳!$AS$57:$AS$2056,DL$3&amp;"-"&amp;2)</f>
        <v>0</v>
      </c>
      <c r="DM36" s="26">
        <f>COUNTIF(車両台帳!$AS$57:$AS$2056,DM$3&amp;"-"&amp;2)</f>
        <v>0</v>
      </c>
      <c r="DN36" s="26">
        <f>COUNTIF(車両台帳!$AS$57:$AS$2056,DN$3&amp;"-"&amp;2)</f>
        <v>0</v>
      </c>
      <c r="DO36" s="26">
        <f>COUNTIF(車両台帳!$AS$57:$AS$2056,DO$3&amp;"-"&amp;2)</f>
        <v>0</v>
      </c>
      <c r="DP36" s="26">
        <f>COUNTIF(車両台帳!$AS$57:$AS$2056,DP$3&amp;"-"&amp;2)</f>
        <v>0</v>
      </c>
      <c r="DQ36" s="26">
        <f>COUNTIF(車両台帳!$AS$57:$AS$2056,DQ$3&amp;"-"&amp;2)</f>
        <v>0</v>
      </c>
      <c r="DR36" s="26">
        <f>COUNTIF(車両台帳!$AS$57:$AS$2056,DR$3&amp;"-"&amp;2)</f>
        <v>0</v>
      </c>
      <c r="DS36" s="26">
        <f>COUNTIF(車両台帳!$AS$57:$AS$2056,DS$3&amp;"-"&amp;2)</f>
        <v>0</v>
      </c>
      <c r="DT36" s="26">
        <f>COUNTIF(車両台帳!$AS$57:$AS$2056,DT$3&amp;"-"&amp;2)</f>
        <v>0</v>
      </c>
      <c r="DU36" s="26">
        <f>COUNTIF(車両台帳!$AS$57:$AS$2056,DU$3&amp;"-"&amp;2)</f>
        <v>0</v>
      </c>
      <c r="DV36" s="26">
        <f>COUNTIF(車両台帳!$AS$57:$AS$2056,DV$3&amp;"-"&amp;2)</f>
        <v>0</v>
      </c>
      <c r="DW36" s="26">
        <f>COUNTIF(車両台帳!$AS$57:$AS$2056,DW$3&amp;"-"&amp;2)</f>
        <v>0</v>
      </c>
      <c r="DX36" s="26">
        <f>COUNTIF(車両台帳!$AS$57:$AS$2056,DX$3&amp;"-"&amp;2)</f>
        <v>0</v>
      </c>
      <c r="DY36" s="26">
        <f>COUNTIF(車両台帳!$AS$57:$AS$2056,DY$3&amp;"-"&amp;2)</f>
        <v>0</v>
      </c>
      <c r="DZ36" s="26">
        <f>COUNTIF(車両台帳!$AS$57:$AS$2056,DZ$3&amp;"-"&amp;2)</f>
        <v>0</v>
      </c>
      <c r="EA36" s="26">
        <f>COUNTIF(車両台帳!$AS$57:$AS$2056,EA$3&amp;"-"&amp;2)</f>
        <v>0</v>
      </c>
      <c r="EB36" s="26">
        <f>COUNTIF(車両台帳!$AS$57:$AS$2056,EB$3&amp;"-"&amp;2)</f>
        <v>0</v>
      </c>
      <c r="EC36" s="26">
        <f>COUNTIF(車両台帳!$AS$57:$AS$2056,EC$3&amp;"-"&amp;2)</f>
        <v>0</v>
      </c>
      <c r="ED36" s="26">
        <f>COUNTIF(車両台帳!$AS$57:$AS$2056,ED$3&amp;"-"&amp;2)</f>
        <v>0</v>
      </c>
      <c r="EE36" s="26">
        <f>COUNTIF(車両台帳!$AS$57:$AS$2056,EE$3&amp;"-"&amp;2)</f>
        <v>0</v>
      </c>
      <c r="EF36" s="26">
        <f>COUNTIF(車両台帳!$AS$57:$AS$2056,EF$3&amp;"-"&amp;2)</f>
        <v>0</v>
      </c>
      <c r="EG36" s="26">
        <f>COUNTIF(車両台帳!$AS$57:$AS$2056,EG$3&amp;"-"&amp;2)</f>
        <v>0</v>
      </c>
      <c r="EH36" s="26">
        <f>COUNTIF(車両台帳!$AS$57:$AS$2056,EH$3&amp;"-"&amp;2)</f>
        <v>0</v>
      </c>
      <c r="EI36" s="26">
        <f>COUNTIF(車両台帳!$AS$57:$AS$2056,EI$3&amp;"-"&amp;2)</f>
        <v>0</v>
      </c>
      <c r="EJ36" s="26">
        <f>COUNTIF(車両台帳!$AS$57:$AS$2056,EJ$3&amp;"-"&amp;2)</f>
        <v>0</v>
      </c>
      <c r="EK36" s="26">
        <f>COUNTIF(車両台帳!$AS$57:$AS$2056,EK$3&amp;"-"&amp;2)</f>
        <v>0</v>
      </c>
      <c r="EL36" s="26">
        <f>COUNTIF(車両台帳!$AS$57:$AS$2056,EL$3&amp;"-"&amp;2)</f>
        <v>0</v>
      </c>
      <c r="EM36" s="26">
        <f>COUNTIF(車両台帳!$AS$57:$AS$2056,EM$3&amp;"-"&amp;2)</f>
        <v>0</v>
      </c>
      <c r="EN36" s="26">
        <f>COUNTIF(車両台帳!$AS$57:$AS$2056,EN$3&amp;"-"&amp;2)</f>
        <v>0</v>
      </c>
      <c r="EO36" s="26">
        <f>COUNTIF(車両台帳!$AS$57:$AS$2056,EO$3&amp;"-"&amp;2)</f>
        <v>0</v>
      </c>
      <c r="EP36" s="26">
        <f>COUNTIF(車両台帳!$AS$57:$AS$2056,EP$3&amp;"-"&amp;2)</f>
        <v>0</v>
      </c>
      <c r="EQ36" s="26">
        <f>COUNTIF(車両台帳!$AS$57:$AS$2056,EQ$3&amp;"-"&amp;2)</f>
        <v>0</v>
      </c>
      <c r="ER36" s="26">
        <f>COUNTIF(車両台帳!$AS$57:$AS$2056,ER$3&amp;"-"&amp;2)</f>
        <v>0</v>
      </c>
      <c r="ES36" s="26">
        <f>COUNTIF(車両台帳!$AS$57:$AS$2056,ES$3&amp;"-"&amp;2)</f>
        <v>0</v>
      </c>
      <c r="ET36" s="26">
        <f>COUNTIF(車両台帳!$AS$57:$AS$2056,ET$3&amp;"-"&amp;2)</f>
        <v>0</v>
      </c>
      <c r="EU36" s="26">
        <f>COUNTIF(車両台帳!$AS$57:$AS$2056,EU$3&amp;"-"&amp;2)</f>
        <v>0</v>
      </c>
      <c r="EV36" s="26">
        <f>COUNTIF(車両台帳!$AS$57:$AS$2056,EV$3&amp;"-"&amp;2)</f>
        <v>0</v>
      </c>
      <c r="EW36" s="26">
        <f>COUNTIF(車両台帳!$AS$57:$AS$2056,EW$3&amp;"-"&amp;2)</f>
        <v>0</v>
      </c>
      <c r="EX36" s="26">
        <f>COUNTIF(車両台帳!$AS$57:$AS$2056,EX$3&amp;"-"&amp;2)</f>
        <v>0</v>
      </c>
      <c r="EY36" s="26">
        <f>COUNTIF(車両台帳!$AS$57:$AS$2056,EY$3&amp;"-"&amp;2)</f>
        <v>0</v>
      </c>
      <c r="EZ36" s="26">
        <f>COUNTIF(車両台帳!$AS$57:$AS$2056,EZ$3&amp;"-"&amp;2)</f>
        <v>0</v>
      </c>
      <c r="FA36" s="26">
        <f>COUNTIF(車両台帳!$AS$57:$AS$2056,FA$3&amp;"-"&amp;2)</f>
        <v>0</v>
      </c>
      <c r="FB36" s="26">
        <f>COUNTIF(車両台帳!$AS$57:$AS$2056,FB$3&amp;"-"&amp;2)</f>
        <v>0</v>
      </c>
      <c r="FC36" s="26">
        <f>COUNTIF(車両台帳!$AS$57:$AS$2056,FC$3&amp;"-"&amp;2)</f>
        <v>0</v>
      </c>
      <c r="FD36" s="26">
        <f>COUNTIF(車両台帳!$AS$57:$AS$2056,FD$3&amp;"-"&amp;2)</f>
        <v>0</v>
      </c>
      <c r="FE36" s="26">
        <f>COUNTIF(車両台帳!$AS$57:$AS$2056,FE$3&amp;"-"&amp;2)</f>
        <v>0</v>
      </c>
      <c r="FF36" s="26">
        <f>COUNTIF(車両台帳!$AS$57:$AS$2056,FF$3&amp;"-"&amp;2)</f>
        <v>0</v>
      </c>
      <c r="FG36" s="26">
        <f>COUNTIF(車両台帳!$AS$57:$AS$2056,FG$3&amp;"-"&amp;2)</f>
        <v>0</v>
      </c>
      <c r="FH36" s="26">
        <f>COUNTIF(車両台帳!$AS$57:$AS$2056,FH$3&amp;"-"&amp;2)</f>
        <v>0</v>
      </c>
      <c r="FI36" s="26">
        <f>COUNTIF(車両台帳!$AS$57:$AS$2056,FI$3&amp;"-"&amp;2)</f>
        <v>0</v>
      </c>
      <c r="FJ36" s="26">
        <f>COUNTIF(車両台帳!$AS$57:$AS$2056,FJ$3&amp;"-"&amp;2)</f>
        <v>0</v>
      </c>
      <c r="FK36" s="26">
        <f>COUNTIF(車両台帳!$AS$57:$AS$2056,FK$3&amp;"-"&amp;2)</f>
        <v>0</v>
      </c>
      <c r="FL36" s="26">
        <f>COUNTIF(車両台帳!$AS$57:$AS$2056,FL$3&amp;"-"&amp;2)</f>
        <v>0</v>
      </c>
      <c r="FM36" s="26">
        <f>COUNTIF(車両台帳!$AS$57:$AS$2056,FM$3&amp;"-"&amp;2)</f>
        <v>0</v>
      </c>
      <c r="FN36" s="26">
        <f>COUNTIF(車両台帳!$AS$57:$AS$2056,FN$3&amp;"-"&amp;2)</f>
        <v>0</v>
      </c>
      <c r="FO36" s="26">
        <f>COUNTIF(車両台帳!$AS$57:$AS$2056,FO$3&amp;"-"&amp;2)</f>
        <v>0</v>
      </c>
      <c r="FP36" s="26">
        <f>COUNTIF(車両台帳!$AS$57:$AS$2056,FP$3&amp;"-"&amp;2)</f>
        <v>0</v>
      </c>
      <c r="FQ36" s="26">
        <f>COUNTIF(車両台帳!$AS$57:$AS$2056,FQ$3&amp;"-"&amp;2)</f>
        <v>0</v>
      </c>
      <c r="FR36" s="26">
        <f>COUNTIF(車両台帳!$AS$57:$AS$2056,FR$3&amp;"-"&amp;2)</f>
        <v>0</v>
      </c>
      <c r="FS36" s="26">
        <f>COUNTIF(車両台帳!$AS$57:$AS$2056,FS$3&amp;"-"&amp;2)</f>
        <v>0</v>
      </c>
      <c r="FT36" s="26">
        <f>COUNTIF(車両台帳!$AS$57:$AS$2056,FT$3&amp;"-"&amp;2)</f>
        <v>0</v>
      </c>
      <c r="FU36" s="26">
        <f>COUNTIF(車両台帳!$AS$57:$AS$2056,FU$3&amp;"-"&amp;2)</f>
        <v>0</v>
      </c>
      <c r="FV36" s="26">
        <f>COUNTIF(車両台帳!$AS$57:$AS$2056,FV$3&amp;"-"&amp;2)</f>
        <v>0</v>
      </c>
      <c r="FW36" s="26">
        <f>COUNTIF(車両台帳!$AS$57:$AS$2056,FW$3&amp;"-"&amp;2)</f>
        <v>0</v>
      </c>
      <c r="FX36" s="26">
        <f>COUNTIF(車両台帳!$AS$57:$AS$2056,FX$3&amp;"-"&amp;2)</f>
        <v>0</v>
      </c>
      <c r="FY36" s="26">
        <f>COUNTIF(車両台帳!$AS$57:$AS$2056,FY$3&amp;"-"&amp;2)</f>
        <v>0</v>
      </c>
      <c r="FZ36" s="26">
        <f>COUNTIF(車両台帳!$AS$57:$AS$2056,FZ$3&amp;"-"&amp;2)</f>
        <v>0</v>
      </c>
      <c r="GA36" s="26">
        <f>COUNTIF(車両台帳!$AS$57:$AS$2056,GA$3&amp;"-"&amp;2)</f>
        <v>0</v>
      </c>
      <c r="GB36" s="26">
        <f>COUNTIF(車両台帳!$AS$57:$AS$2056,GB$3&amp;"-"&amp;2)</f>
        <v>0</v>
      </c>
      <c r="GC36" s="26">
        <f>COUNTIF(車両台帳!$AS$57:$AS$2056,GC$3&amp;"-"&amp;2)</f>
        <v>0</v>
      </c>
      <c r="GD36" s="26">
        <f>COUNTIF(車両台帳!$AS$57:$AS$2056,GD$3&amp;"-"&amp;2)</f>
        <v>0</v>
      </c>
      <c r="GE36" s="26">
        <f>COUNTIF(車両台帳!$AS$57:$AS$2056,GE$3&amp;"-"&amp;2)</f>
        <v>0</v>
      </c>
      <c r="GF36" s="26">
        <f>COUNTIF(車両台帳!$AS$57:$AS$2056,GF$3&amp;"-"&amp;2)</f>
        <v>0</v>
      </c>
      <c r="GG36" s="26">
        <f>COUNTIF(車両台帳!$AS$57:$AS$2056,GG$3&amp;"-"&amp;2)</f>
        <v>0</v>
      </c>
      <c r="GH36" s="26">
        <f>COUNTIF(車両台帳!$AS$57:$AS$2056,GH$3&amp;"-"&amp;2)</f>
        <v>0</v>
      </c>
      <c r="GI36" s="26">
        <f>COUNTIF(車両台帳!$AS$57:$AS$2056,GI$3&amp;"-"&amp;2)</f>
        <v>0</v>
      </c>
      <c r="GJ36" s="26">
        <f>COUNTIF(車両台帳!$AS$57:$AS$2056,GJ$3&amp;"-"&amp;2)</f>
        <v>0</v>
      </c>
      <c r="GK36" s="26">
        <f>COUNTIF(車両台帳!$AS$57:$AS$2056,GK$3&amp;"-"&amp;2)</f>
        <v>0</v>
      </c>
      <c r="GL36" s="26">
        <f>COUNTIF(車両台帳!$AS$57:$AS$2056,GL$3&amp;"-"&amp;2)</f>
        <v>0</v>
      </c>
      <c r="GM36" s="26">
        <f>COUNTIF(車両台帳!$AS$57:$AS$2056,GM$3&amp;"-"&amp;2)</f>
        <v>0</v>
      </c>
      <c r="GN36" s="26">
        <f>COUNTIF(車両台帳!$AS$57:$AS$2056,GN$3&amp;"-"&amp;2)</f>
        <v>0</v>
      </c>
      <c r="GO36" s="26">
        <f>COUNTIF(車両台帳!$AS$57:$AS$2056,GO$3&amp;"-"&amp;2)</f>
        <v>0</v>
      </c>
      <c r="GP36" s="26">
        <f>COUNTIF(車両台帳!$AS$57:$AS$2056,GP$3&amp;"-"&amp;2)</f>
        <v>0</v>
      </c>
      <c r="GQ36" s="26">
        <f>COUNTIF(車両台帳!$AS$57:$AS$2056,GQ$3&amp;"-"&amp;2)</f>
        <v>0</v>
      </c>
      <c r="GR36" s="26">
        <f>COUNTIF(車両台帳!$AS$57:$AS$2056,GR$3&amp;"-"&amp;2)</f>
        <v>0</v>
      </c>
      <c r="GS36" s="26">
        <f>COUNTIF(車両台帳!$AS$57:$AS$2056,GS$3&amp;"-"&amp;2)</f>
        <v>0</v>
      </c>
      <c r="GT36" s="26">
        <f>COUNTIF(車両台帳!$AS$57:$AS$2056,GT$3&amp;"-"&amp;2)</f>
        <v>0</v>
      </c>
      <c r="GU36" s="26">
        <f>COUNTIF(車両台帳!$AS$57:$AS$2056,GU$3&amp;"-"&amp;2)</f>
        <v>0</v>
      </c>
    </row>
    <row r="37" spans="2:203">
      <c r="C37" s="39" t="s">
        <v>22</v>
      </c>
      <c r="D37" s="25">
        <f>COUNTIF(車両台帳!$AS$57:$AS$2056,D$3&amp;"-"&amp;11)</f>
        <v>0</v>
      </c>
      <c r="E37" s="25">
        <f>COUNTIF(車両台帳!$AS$57:$AS$2056,E$3&amp;"-"&amp;11)</f>
        <v>0</v>
      </c>
      <c r="F37" s="25">
        <f>COUNTIF(車両台帳!$AS$57:$AS$2056,F$3&amp;"-"&amp;11)</f>
        <v>0</v>
      </c>
      <c r="G37" s="25">
        <f>COUNTIF(車両台帳!$AS$57:$AS$2056,G$3&amp;"-"&amp;11)</f>
        <v>0</v>
      </c>
      <c r="H37" s="25">
        <f>COUNTIF(車両台帳!$AS$57:$AS$2056,H$3&amp;"-"&amp;11)</f>
        <v>0</v>
      </c>
      <c r="I37" s="25">
        <f>COUNTIF(車両台帳!$AS$57:$AS$2056,I$3&amp;"-"&amp;11)</f>
        <v>0</v>
      </c>
      <c r="J37" s="25">
        <f>COUNTIF(車両台帳!$AS$57:$AS$2056,J$3&amp;"-"&amp;11)</f>
        <v>0</v>
      </c>
      <c r="K37" s="25">
        <f>COUNTIF(車両台帳!$AS$57:$AS$2056,K$3&amp;"-"&amp;11)</f>
        <v>0</v>
      </c>
      <c r="L37" s="25">
        <f>COUNTIF(車両台帳!$AS$57:$AS$2056,L$3&amp;"-"&amp;11)</f>
        <v>0</v>
      </c>
      <c r="M37" s="25">
        <f>COUNTIF(車両台帳!$AS$57:$AS$2056,M$3&amp;"-"&amp;11)</f>
        <v>0</v>
      </c>
      <c r="N37" s="25">
        <f>COUNTIF(車両台帳!$AS$57:$AS$2056,N$3&amp;"-"&amp;11)</f>
        <v>0</v>
      </c>
      <c r="O37" s="25">
        <f>COUNTIF(車両台帳!$AS$57:$AS$2056,O$3&amp;"-"&amp;11)</f>
        <v>0</v>
      </c>
      <c r="P37" s="25">
        <f>COUNTIF(車両台帳!$AS$57:$AS$2056,P$3&amp;"-"&amp;11)</f>
        <v>0</v>
      </c>
      <c r="Q37" s="25">
        <f>COUNTIF(車両台帳!$AS$57:$AS$2056,Q$3&amp;"-"&amp;11)</f>
        <v>0</v>
      </c>
      <c r="R37" s="25">
        <f>COUNTIF(車両台帳!$AS$57:$AS$2056,R$3&amp;"-"&amp;11)</f>
        <v>0</v>
      </c>
      <c r="S37" s="25">
        <f>COUNTIF(車両台帳!$AS$57:$AS$2056,S$3&amp;"-"&amp;11)</f>
        <v>0</v>
      </c>
      <c r="T37" s="25">
        <f>COUNTIF(車両台帳!$AS$57:$AS$2056,T$3&amp;"-"&amp;11)</f>
        <v>0</v>
      </c>
      <c r="U37" s="25">
        <f>COUNTIF(車両台帳!$AS$57:$AS$2056,U$3&amp;"-"&amp;11)</f>
        <v>0</v>
      </c>
      <c r="V37" s="25">
        <f>COUNTIF(車両台帳!$AS$57:$AS$2056,V$3&amp;"-"&amp;11)</f>
        <v>0</v>
      </c>
      <c r="W37" s="25">
        <f>COUNTIF(車両台帳!$AS$57:$AS$2056,W$3&amp;"-"&amp;11)</f>
        <v>0</v>
      </c>
      <c r="X37" s="25">
        <f>COUNTIF(車両台帳!$AS$57:$AS$2056,X$3&amp;"-"&amp;11)</f>
        <v>0</v>
      </c>
      <c r="Y37" s="25">
        <f>COUNTIF(車両台帳!$AS$57:$AS$2056,Y$3&amp;"-"&amp;11)</f>
        <v>0</v>
      </c>
      <c r="Z37" s="25">
        <f>COUNTIF(車両台帳!$AS$57:$AS$2056,Z$3&amp;"-"&amp;11)</f>
        <v>0</v>
      </c>
      <c r="AA37" s="25">
        <f>COUNTIF(車両台帳!$AS$57:$AS$2056,AA$3&amp;"-"&amp;11)</f>
        <v>0</v>
      </c>
      <c r="AB37" s="25">
        <f>COUNTIF(車両台帳!$AS$57:$AS$2056,AB$3&amp;"-"&amp;11)</f>
        <v>0</v>
      </c>
      <c r="AC37" s="25">
        <f>COUNTIF(車両台帳!$AS$57:$AS$2056,AC$3&amp;"-"&amp;11)</f>
        <v>0</v>
      </c>
      <c r="AD37" s="25">
        <f>COUNTIF(車両台帳!$AS$57:$AS$2056,AD$3&amp;"-"&amp;11)</f>
        <v>0</v>
      </c>
      <c r="AE37" s="25">
        <f>COUNTIF(車両台帳!$AS$57:$AS$2056,AE$3&amp;"-"&amp;11)</f>
        <v>0</v>
      </c>
      <c r="AF37" s="25">
        <f>COUNTIF(車両台帳!$AS$57:$AS$2056,AF$3&amp;"-"&amp;11)</f>
        <v>0</v>
      </c>
      <c r="AG37" s="25">
        <f>COUNTIF(車両台帳!$AS$57:$AS$2056,AG$3&amp;"-"&amp;11)</f>
        <v>0</v>
      </c>
      <c r="AH37" s="25">
        <f>COUNTIF(車両台帳!$AS$57:$AS$2056,AH$3&amp;"-"&amp;11)</f>
        <v>0</v>
      </c>
      <c r="AI37" s="25">
        <f>COUNTIF(車両台帳!$AS$57:$AS$2056,AI$3&amp;"-"&amp;11)</f>
        <v>0</v>
      </c>
      <c r="AJ37" s="25">
        <f>COUNTIF(車両台帳!$AS$57:$AS$2056,AJ$3&amp;"-"&amp;11)</f>
        <v>0</v>
      </c>
      <c r="AK37" s="25">
        <f>COUNTIF(車両台帳!$AS$57:$AS$2056,AK$3&amp;"-"&amp;11)</f>
        <v>0</v>
      </c>
      <c r="AL37" s="25">
        <f>COUNTIF(車両台帳!$AS$57:$AS$2056,AL$3&amp;"-"&amp;11)</f>
        <v>0</v>
      </c>
      <c r="AM37" s="25">
        <f>COUNTIF(車両台帳!$AS$57:$AS$2056,AM$3&amp;"-"&amp;11)</f>
        <v>0</v>
      </c>
      <c r="AN37" s="25">
        <f>COUNTIF(車両台帳!$AS$57:$AS$2056,AN$3&amp;"-"&amp;11)</f>
        <v>0</v>
      </c>
      <c r="AO37" s="25">
        <f>COUNTIF(車両台帳!$AS$57:$AS$2056,AO$3&amp;"-"&amp;11)</f>
        <v>0</v>
      </c>
      <c r="AP37" s="25">
        <f>COUNTIF(車両台帳!$AS$57:$AS$2056,AP$3&amp;"-"&amp;11)</f>
        <v>0</v>
      </c>
      <c r="AQ37" s="25">
        <f>COUNTIF(車両台帳!$AS$57:$AS$2056,AQ$3&amp;"-"&amp;11)</f>
        <v>0</v>
      </c>
      <c r="AR37" s="25">
        <f>COUNTIF(車両台帳!$AS$57:$AS$2056,AR$3&amp;"-"&amp;11)</f>
        <v>0</v>
      </c>
      <c r="AS37" s="25">
        <f>COUNTIF(車両台帳!$AS$57:$AS$2056,AS$3&amp;"-"&amp;11)</f>
        <v>0</v>
      </c>
      <c r="AT37" s="25">
        <f>COUNTIF(車両台帳!$AS$57:$AS$2056,AT$3&amp;"-"&amp;11)</f>
        <v>0</v>
      </c>
      <c r="AU37" s="25">
        <f>COUNTIF(車両台帳!$AS$57:$AS$2056,AU$3&amp;"-"&amp;11)</f>
        <v>0</v>
      </c>
      <c r="AV37" s="25">
        <f>COUNTIF(車両台帳!$AS$57:$AS$2056,AV$3&amp;"-"&amp;11)</f>
        <v>0</v>
      </c>
      <c r="AW37" s="25">
        <f>COUNTIF(車両台帳!$AS$57:$AS$2056,AW$3&amp;"-"&amp;11)</f>
        <v>0</v>
      </c>
      <c r="AX37" s="25">
        <f>COUNTIF(車両台帳!$AS$57:$AS$2056,AX$3&amp;"-"&amp;11)</f>
        <v>0</v>
      </c>
      <c r="AY37" s="25">
        <f>COUNTIF(車両台帳!$AS$57:$AS$2056,AY$3&amp;"-"&amp;11)</f>
        <v>0</v>
      </c>
      <c r="AZ37" s="25">
        <f>COUNTIF(車両台帳!$AS$57:$AS$2056,AZ$3&amp;"-"&amp;11)</f>
        <v>0</v>
      </c>
      <c r="BA37" s="25">
        <f>COUNTIF(車両台帳!$AS$57:$AS$2056,BA$3&amp;"-"&amp;11)</f>
        <v>0</v>
      </c>
      <c r="BB37" s="25">
        <f>COUNTIF(車両台帳!$AS$57:$AS$2056,BB$3&amp;"-"&amp;11)</f>
        <v>0</v>
      </c>
      <c r="BC37" s="25">
        <f>COUNTIF(車両台帳!$AS$57:$AS$2056,BC$3&amp;"-"&amp;11)</f>
        <v>0</v>
      </c>
      <c r="BD37" s="25">
        <f>COUNTIF(車両台帳!$AS$57:$AS$2056,BD$3&amp;"-"&amp;11)</f>
        <v>0</v>
      </c>
      <c r="BE37" s="25">
        <f>COUNTIF(車両台帳!$AS$57:$AS$2056,BE$3&amp;"-"&amp;11)</f>
        <v>0</v>
      </c>
      <c r="BF37" s="25">
        <f>COUNTIF(車両台帳!$AS$57:$AS$2056,BF$3&amp;"-"&amp;11)</f>
        <v>0</v>
      </c>
      <c r="BG37" s="25">
        <f>COUNTIF(車両台帳!$AS$57:$AS$2056,BG$3&amp;"-"&amp;11)</f>
        <v>0</v>
      </c>
      <c r="BH37" s="25">
        <f>COUNTIF(車両台帳!$AS$57:$AS$2056,BH$3&amp;"-"&amp;11)</f>
        <v>0</v>
      </c>
      <c r="BI37" s="25">
        <f>COUNTIF(車両台帳!$AS$57:$AS$2056,BI$3&amp;"-"&amp;11)</f>
        <v>0</v>
      </c>
      <c r="BJ37" s="25">
        <f>COUNTIF(車両台帳!$AS$57:$AS$2056,BJ$3&amp;"-"&amp;11)</f>
        <v>0</v>
      </c>
      <c r="BK37" s="25">
        <f>COUNTIF(車両台帳!$AS$57:$AS$2056,BK$3&amp;"-"&amp;11)</f>
        <v>0</v>
      </c>
      <c r="BL37" s="25">
        <f>COUNTIF(車両台帳!$AS$57:$AS$2056,BL$3&amp;"-"&amp;11)</f>
        <v>0</v>
      </c>
      <c r="BM37" s="25">
        <f>COUNTIF(車両台帳!$AS$57:$AS$2056,BM$3&amp;"-"&amp;11)</f>
        <v>0</v>
      </c>
      <c r="BN37" s="25">
        <f>COUNTIF(車両台帳!$AS$57:$AS$2056,BN$3&amp;"-"&amp;11)</f>
        <v>0</v>
      </c>
      <c r="BO37" s="25">
        <f>COUNTIF(車両台帳!$AS$57:$AS$2056,BO$3&amp;"-"&amp;11)</f>
        <v>0</v>
      </c>
      <c r="BP37" s="25">
        <f>COUNTIF(車両台帳!$AS$57:$AS$2056,BP$3&amp;"-"&amp;11)</f>
        <v>0</v>
      </c>
      <c r="BQ37" s="25">
        <f>COUNTIF(車両台帳!$AS$57:$AS$2056,BQ$3&amp;"-"&amp;11)</f>
        <v>0</v>
      </c>
      <c r="BR37" s="25">
        <f>COUNTIF(車両台帳!$AS$57:$AS$2056,BR$3&amp;"-"&amp;11)</f>
        <v>0</v>
      </c>
      <c r="BS37" s="25">
        <f>COUNTIF(車両台帳!$AS$57:$AS$2056,BS$3&amp;"-"&amp;11)</f>
        <v>0</v>
      </c>
      <c r="BT37" s="25">
        <f>COUNTIF(車両台帳!$AS$57:$AS$2056,BT$3&amp;"-"&amp;11)</f>
        <v>0</v>
      </c>
      <c r="BU37" s="25">
        <f>COUNTIF(車両台帳!$AS$57:$AS$2056,BU$3&amp;"-"&amp;11)</f>
        <v>0</v>
      </c>
      <c r="BV37" s="25">
        <f>COUNTIF(車両台帳!$AS$57:$AS$2056,BV$3&amp;"-"&amp;11)</f>
        <v>0</v>
      </c>
      <c r="BW37" s="25">
        <f>COUNTIF(車両台帳!$AS$57:$AS$2056,BW$3&amp;"-"&amp;11)</f>
        <v>0</v>
      </c>
      <c r="BX37" s="25">
        <f>COUNTIF(車両台帳!$AS$57:$AS$2056,BX$3&amp;"-"&amp;11)</f>
        <v>0</v>
      </c>
      <c r="BY37" s="25">
        <f>COUNTIF(車両台帳!$AS$57:$AS$2056,BY$3&amp;"-"&amp;11)</f>
        <v>0</v>
      </c>
      <c r="BZ37" s="25">
        <f>COUNTIF(車両台帳!$AS$57:$AS$2056,BZ$3&amp;"-"&amp;11)</f>
        <v>0</v>
      </c>
      <c r="CA37" s="25">
        <f>COUNTIF(車両台帳!$AS$57:$AS$2056,CA$3&amp;"-"&amp;11)</f>
        <v>0</v>
      </c>
      <c r="CB37" s="25">
        <f>COUNTIF(車両台帳!$AS$57:$AS$2056,CB$3&amp;"-"&amp;11)</f>
        <v>0</v>
      </c>
      <c r="CC37" s="25">
        <f>COUNTIF(車両台帳!$AS$57:$AS$2056,CC$3&amp;"-"&amp;11)</f>
        <v>0</v>
      </c>
      <c r="CD37" s="25">
        <f>COUNTIF(車両台帳!$AS$57:$AS$2056,CD$3&amp;"-"&amp;11)</f>
        <v>0</v>
      </c>
      <c r="CE37" s="25">
        <f>COUNTIF(車両台帳!$AS$57:$AS$2056,CE$3&amp;"-"&amp;11)</f>
        <v>0</v>
      </c>
      <c r="CF37" s="25">
        <f>COUNTIF(車両台帳!$AS$57:$AS$2056,CF$3&amp;"-"&amp;11)</f>
        <v>0</v>
      </c>
      <c r="CG37" s="25">
        <f>COUNTIF(車両台帳!$AS$57:$AS$2056,CG$3&amp;"-"&amp;11)</f>
        <v>0</v>
      </c>
      <c r="CH37" s="25">
        <f>COUNTIF(車両台帳!$AS$57:$AS$2056,CH$3&amp;"-"&amp;11)</f>
        <v>0</v>
      </c>
      <c r="CI37" s="25">
        <f>COUNTIF(車両台帳!$AS$57:$AS$2056,CI$3&amp;"-"&amp;11)</f>
        <v>0</v>
      </c>
      <c r="CJ37" s="25">
        <f>COUNTIF(車両台帳!$AS$57:$AS$2056,CJ$3&amp;"-"&amp;11)</f>
        <v>0</v>
      </c>
      <c r="CK37" s="25">
        <f>COUNTIF(車両台帳!$AS$57:$AS$2056,CK$3&amp;"-"&amp;11)</f>
        <v>0</v>
      </c>
      <c r="CL37" s="25">
        <f>COUNTIF(車両台帳!$AS$57:$AS$2056,CL$3&amp;"-"&amp;11)</f>
        <v>0</v>
      </c>
      <c r="CM37" s="25">
        <f>COUNTIF(車両台帳!$AS$57:$AS$2056,CM$3&amp;"-"&amp;11)</f>
        <v>0</v>
      </c>
      <c r="CN37" s="25">
        <f>COUNTIF(車両台帳!$AS$57:$AS$2056,CN$3&amp;"-"&amp;11)</f>
        <v>0</v>
      </c>
      <c r="CO37" s="25">
        <f>COUNTIF(車両台帳!$AS$57:$AS$2056,CO$3&amp;"-"&amp;11)</f>
        <v>0</v>
      </c>
      <c r="CP37" s="25">
        <f>COUNTIF(車両台帳!$AS$57:$AS$2056,CP$3&amp;"-"&amp;11)</f>
        <v>0</v>
      </c>
      <c r="CQ37" s="25">
        <f>COUNTIF(車両台帳!$AS$57:$AS$2056,CQ$3&amp;"-"&amp;11)</f>
        <v>0</v>
      </c>
      <c r="CR37" s="25">
        <f>COUNTIF(車両台帳!$AS$57:$AS$2056,CR$3&amp;"-"&amp;11)</f>
        <v>0</v>
      </c>
      <c r="CS37" s="25">
        <f>COUNTIF(車両台帳!$AS$57:$AS$2056,CS$3&amp;"-"&amp;11)</f>
        <v>0</v>
      </c>
      <c r="CT37" s="25">
        <f>COUNTIF(車両台帳!$AS$57:$AS$2056,CT$3&amp;"-"&amp;11)</f>
        <v>0</v>
      </c>
      <c r="CU37" s="25">
        <f>COUNTIF(車両台帳!$AS$57:$AS$2056,CU$3&amp;"-"&amp;11)</f>
        <v>0</v>
      </c>
      <c r="CV37" s="25">
        <f>COUNTIF(車両台帳!$AS$57:$AS$2056,CV$3&amp;"-"&amp;11)</f>
        <v>0</v>
      </c>
      <c r="CW37" s="25">
        <f>COUNTIF(車両台帳!$AS$57:$AS$2056,CW$3&amp;"-"&amp;11)</f>
        <v>0</v>
      </c>
      <c r="CX37" s="25">
        <f>COUNTIF(車両台帳!$AS$57:$AS$2056,CX$3&amp;"-"&amp;11)</f>
        <v>0</v>
      </c>
      <c r="CY37" s="25">
        <f>COUNTIF(車両台帳!$AS$57:$AS$2056,CY$3&amp;"-"&amp;11)</f>
        <v>0</v>
      </c>
      <c r="CZ37" s="25">
        <f>COUNTIF(車両台帳!$AS$57:$AS$2056,CZ$3&amp;"-"&amp;11)</f>
        <v>0</v>
      </c>
      <c r="DA37" s="25">
        <f>COUNTIF(車両台帳!$AS$57:$AS$2056,DA$3&amp;"-"&amp;11)</f>
        <v>0</v>
      </c>
      <c r="DB37" s="25">
        <f>COUNTIF(車両台帳!$AS$57:$AS$2056,DB$3&amp;"-"&amp;11)</f>
        <v>0</v>
      </c>
      <c r="DC37" s="25">
        <f>COUNTIF(車両台帳!$AS$57:$AS$2056,DC$3&amp;"-"&amp;11)</f>
        <v>0</v>
      </c>
      <c r="DD37" s="25">
        <f>COUNTIF(車両台帳!$AS$57:$AS$2056,DD$3&amp;"-"&amp;11)</f>
        <v>0</v>
      </c>
      <c r="DE37" s="25">
        <f>COUNTIF(車両台帳!$AS$57:$AS$2056,DE$3&amp;"-"&amp;11)</f>
        <v>0</v>
      </c>
      <c r="DF37" s="25">
        <f>COUNTIF(車両台帳!$AS$57:$AS$2056,DF$3&amp;"-"&amp;11)</f>
        <v>0</v>
      </c>
      <c r="DG37" s="25">
        <f>COUNTIF(車両台帳!$AS$57:$AS$2056,DG$3&amp;"-"&amp;11)</f>
        <v>0</v>
      </c>
      <c r="DH37" s="25">
        <f>COUNTIF(車両台帳!$AS$57:$AS$2056,DH$3&amp;"-"&amp;11)</f>
        <v>0</v>
      </c>
      <c r="DI37" s="25">
        <f>COUNTIF(車両台帳!$AS$57:$AS$2056,DI$3&amp;"-"&amp;11)</f>
        <v>0</v>
      </c>
      <c r="DJ37" s="25">
        <f>COUNTIF(車両台帳!$AS$57:$AS$2056,DJ$3&amp;"-"&amp;11)</f>
        <v>0</v>
      </c>
      <c r="DK37" s="25">
        <f>COUNTIF(車両台帳!$AS$57:$AS$2056,DK$3&amp;"-"&amp;11)</f>
        <v>0</v>
      </c>
      <c r="DL37" s="25">
        <f>COUNTIF(車両台帳!$AS$57:$AS$2056,DL$3&amp;"-"&amp;11)</f>
        <v>0</v>
      </c>
      <c r="DM37" s="25">
        <f>COUNTIF(車両台帳!$AS$57:$AS$2056,DM$3&amp;"-"&amp;11)</f>
        <v>0</v>
      </c>
      <c r="DN37" s="25">
        <f>COUNTIF(車両台帳!$AS$57:$AS$2056,DN$3&amp;"-"&amp;11)</f>
        <v>0</v>
      </c>
      <c r="DO37" s="25">
        <f>COUNTIF(車両台帳!$AS$57:$AS$2056,DO$3&amp;"-"&amp;11)</f>
        <v>0</v>
      </c>
      <c r="DP37" s="25">
        <f>COUNTIF(車両台帳!$AS$57:$AS$2056,DP$3&amp;"-"&amp;11)</f>
        <v>0</v>
      </c>
      <c r="DQ37" s="25">
        <f>COUNTIF(車両台帳!$AS$57:$AS$2056,DQ$3&amp;"-"&amp;11)</f>
        <v>0</v>
      </c>
      <c r="DR37" s="25">
        <f>COUNTIF(車両台帳!$AS$57:$AS$2056,DR$3&amp;"-"&amp;11)</f>
        <v>0</v>
      </c>
      <c r="DS37" s="25">
        <f>COUNTIF(車両台帳!$AS$57:$AS$2056,DS$3&amp;"-"&amp;11)</f>
        <v>0</v>
      </c>
      <c r="DT37" s="25">
        <f>COUNTIF(車両台帳!$AS$57:$AS$2056,DT$3&amp;"-"&amp;11)</f>
        <v>0</v>
      </c>
      <c r="DU37" s="25">
        <f>COUNTIF(車両台帳!$AS$57:$AS$2056,DU$3&amp;"-"&amp;11)</f>
        <v>0</v>
      </c>
      <c r="DV37" s="25">
        <f>COUNTIF(車両台帳!$AS$57:$AS$2056,DV$3&amp;"-"&amp;11)</f>
        <v>0</v>
      </c>
      <c r="DW37" s="25">
        <f>COUNTIF(車両台帳!$AS$57:$AS$2056,DW$3&amp;"-"&amp;11)</f>
        <v>0</v>
      </c>
      <c r="DX37" s="25">
        <f>COUNTIF(車両台帳!$AS$57:$AS$2056,DX$3&amp;"-"&amp;11)</f>
        <v>0</v>
      </c>
      <c r="DY37" s="25">
        <f>COUNTIF(車両台帳!$AS$57:$AS$2056,DY$3&amp;"-"&amp;11)</f>
        <v>0</v>
      </c>
      <c r="DZ37" s="25">
        <f>COUNTIF(車両台帳!$AS$57:$AS$2056,DZ$3&amp;"-"&amp;11)</f>
        <v>0</v>
      </c>
      <c r="EA37" s="25">
        <f>COUNTIF(車両台帳!$AS$57:$AS$2056,EA$3&amp;"-"&amp;11)</f>
        <v>0</v>
      </c>
      <c r="EB37" s="25">
        <f>COUNTIF(車両台帳!$AS$57:$AS$2056,EB$3&amp;"-"&amp;11)</f>
        <v>0</v>
      </c>
      <c r="EC37" s="25">
        <f>COUNTIF(車両台帳!$AS$57:$AS$2056,EC$3&amp;"-"&amp;11)</f>
        <v>0</v>
      </c>
      <c r="ED37" s="25">
        <f>COUNTIF(車両台帳!$AS$57:$AS$2056,ED$3&amp;"-"&amp;11)</f>
        <v>0</v>
      </c>
      <c r="EE37" s="25">
        <f>COUNTIF(車両台帳!$AS$57:$AS$2056,EE$3&amp;"-"&amp;11)</f>
        <v>0</v>
      </c>
      <c r="EF37" s="25">
        <f>COUNTIF(車両台帳!$AS$57:$AS$2056,EF$3&amp;"-"&amp;11)</f>
        <v>0</v>
      </c>
      <c r="EG37" s="25">
        <f>COUNTIF(車両台帳!$AS$57:$AS$2056,EG$3&amp;"-"&amp;11)</f>
        <v>0</v>
      </c>
      <c r="EH37" s="25">
        <f>COUNTIF(車両台帳!$AS$57:$AS$2056,EH$3&amp;"-"&amp;11)</f>
        <v>0</v>
      </c>
      <c r="EI37" s="25">
        <f>COUNTIF(車両台帳!$AS$57:$AS$2056,EI$3&amp;"-"&amp;11)</f>
        <v>0</v>
      </c>
      <c r="EJ37" s="25">
        <f>COUNTIF(車両台帳!$AS$57:$AS$2056,EJ$3&amp;"-"&amp;11)</f>
        <v>0</v>
      </c>
      <c r="EK37" s="25">
        <f>COUNTIF(車両台帳!$AS$57:$AS$2056,EK$3&amp;"-"&amp;11)</f>
        <v>0</v>
      </c>
      <c r="EL37" s="25">
        <f>COUNTIF(車両台帳!$AS$57:$AS$2056,EL$3&amp;"-"&amp;11)</f>
        <v>0</v>
      </c>
      <c r="EM37" s="25">
        <f>COUNTIF(車両台帳!$AS$57:$AS$2056,EM$3&amp;"-"&amp;11)</f>
        <v>0</v>
      </c>
      <c r="EN37" s="25">
        <f>COUNTIF(車両台帳!$AS$57:$AS$2056,EN$3&amp;"-"&amp;11)</f>
        <v>0</v>
      </c>
      <c r="EO37" s="25">
        <f>COUNTIF(車両台帳!$AS$57:$AS$2056,EO$3&amp;"-"&amp;11)</f>
        <v>0</v>
      </c>
      <c r="EP37" s="25">
        <f>COUNTIF(車両台帳!$AS$57:$AS$2056,EP$3&amp;"-"&amp;11)</f>
        <v>0</v>
      </c>
      <c r="EQ37" s="25">
        <f>COUNTIF(車両台帳!$AS$57:$AS$2056,EQ$3&amp;"-"&amp;11)</f>
        <v>0</v>
      </c>
      <c r="ER37" s="25">
        <f>COUNTIF(車両台帳!$AS$57:$AS$2056,ER$3&amp;"-"&amp;11)</f>
        <v>0</v>
      </c>
      <c r="ES37" s="25">
        <f>COUNTIF(車両台帳!$AS$57:$AS$2056,ES$3&amp;"-"&amp;11)</f>
        <v>0</v>
      </c>
      <c r="ET37" s="25">
        <f>COUNTIF(車両台帳!$AS$57:$AS$2056,ET$3&amp;"-"&amp;11)</f>
        <v>0</v>
      </c>
      <c r="EU37" s="25">
        <f>COUNTIF(車両台帳!$AS$57:$AS$2056,EU$3&amp;"-"&amp;11)</f>
        <v>0</v>
      </c>
      <c r="EV37" s="25">
        <f>COUNTIF(車両台帳!$AS$57:$AS$2056,EV$3&amp;"-"&amp;11)</f>
        <v>0</v>
      </c>
      <c r="EW37" s="25">
        <f>COUNTIF(車両台帳!$AS$57:$AS$2056,EW$3&amp;"-"&amp;11)</f>
        <v>0</v>
      </c>
      <c r="EX37" s="25">
        <f>COUNTIF(車両台帳!$AS$57:$AS$2056,EX$3&amp;"-"&amp;11)</f>
        <v>0</v>
      </c>
      <c r="EY37" s="25">
        <f>COUNTIF(車両台帳!$AS$57:$AS$2056,EY$3&amp;"-"&amp;11)</f>
        <v>0</v>
      </c>
      <c r="EZ37" s="25">
        <f>COUNTIF(車両台帳!$AS$57:$AS$2056,EZ$3&amp;"-"&amp;11)</f>
        <v>0</v>
      </c>
      <c r="FA37" s="25">
        <f>COUNTIF(車両台帳!$AS$57:$AS$2056,FA$3&amp;"-"&amp;11)</f>
        <v>0</v>
      </c>
      <c r="FB37" s="25">
        <f>COUNTIF(車両台帳!$AS$57:$AS$2056,FB$3&amp;"-"&amp;11)</f>
        <v>0</v>
      </c>
      <c r="FC37" s="25">
        <f>COUNTIF(車両台帳!$AS$57:$AS$2056,FC$3&amp;"-"&amp;11)</f>
        <v>0</v>
      </c>
      <c r="FD37" s="25">
        <f>COUNTIF(車両台帳!$AS$57:$AS$2056,FD$3&amp;"-"&amp;11)</f>
        <v>0</v>
      </c>
      <c r="FE37" s="25">
        <f>COUNTIF(車両台帳!$AS$57:$AS$2056,FE$3&amp;"-"&amp;11)</f>
        <v>0</v>
      </c>
      <c r="FF37" s="25">
        <f>COUNTIF(車両台帳!$AS$57:$AS$2056,FF$3&amp;"-"&amp;11)</f>
        <v>0</v>
      </c>
      <c r="FG37" s="25">
        <f>COUNTIF(車両台帳!$AS$57:$AS$2056,FG$3&amp;"-"&amp;11)</f>
        <v>0</v>
      </c>
      <c r="FH37" s="25">
        <f>COUNTIF(車両台帳!$AS$57:$AS$2056,FH$3&amp;"-"&amp;11)</f>
        <v>0</v>
      </c>
      <c r="FI37" s="25">
        <f>COUNTIF(車両台帳!$AS$57:$AS$2056,FI$3&amp;"-"&amp;11)</f>
        <v>0</v>
      </c>
      <c r="FJ37" s="25">
        <f>COUNTIF(車両台帳!$AS$57:$AS$2056,FJ$3&amp;"-"&amp;11)</f>
        <v>0</v>
      </c>
      <c r="FK37" s="25">
        <f>COUNTIF(車両台帳!$AS$57:$AS$2056,FK$3&amp;"-"&amp;11)</f>
        <v>0</v>
      </c>
      <c r="FL37" s="25">
        <f>COUNTIF(車両台帳!$AS$57:$AS$2056,FL$3&amp;"-"&amp;11)</f>
        <v>0</v>
      </c>
      <c r="FM37" s="25">
        <f>COUNTIF(車両台帳!$AS$57:$AS$2056,FM$3&amp;"-"&amp;11)</f>
        <v>0</v>
      </c>
      <c r="FN37" s="25">
        <f>COUNTIF(車両台帳!$AS$57:$AS$2056,FN$3&amp;"-"&amp;11)</f>
        <v>0</v>
      </c>
      <c r="FO37" s="25">
        <f>COUNTIF(車両台帳!$AS$57:$AS$2056,FO$3&amp;"-"&amp;11)</f>
        <v>0</v>
      </c>
      <c r="FP37" s="25">
        <f>COUNTIF(車両台帳!$AS$57:$AS$2056,FP$3&amp;"-"&amp;11)</f>
        <v>0</v>
      </c>
      <c r="FQ37" s="25">
        <f>COUNTIF(車両台帳!$AS$57:$AS$2056,FQ$3&amp;"-"&amp;11)</f>
        <v>0</v>
      </c>
      <c r="FR37" s="25">
        <f>COUNTIF(車両台帳!$AS$57:$AS$2056,FR$3&amp;"-"&amp;11)</f>
        <v>0</v>
      </c>
      <c r="FS37" s="25">
        <f>COUNTIF(車両台帳!$AS$57:$AS$2056,FS$3&amp;"-"&amp;11)</f>
        <v>0</v>
      </c>
      <c r="FT37" s="25">
        <f>COUNTIF(車両台帳!$AS$57:$AS$2056,FT$3&amp;"-"&amp;11)</f>
        <v>0</v>
      </c>
      <c r="FU37" s="25">
        <f>COUNTIF(車両台帳!$AS$57:$AS$2056,FU$3&amp;"-"&amp;11)</f>
        <v>0</v>
      </c>
      <c r="FV37" s="25">
        <f>COUNTIF(車両台帳!$AS$57:$AS$2056,FV$3&amp;"-"&amp;11)</f>
        <v>0</v>
      </c>
      <c r="FW37" s="25">
        <f>COUNTIF(車両台帳!$AS$57:$AS$2056,FW$3&amp;"-"&amp;11)</f>
        <v>0</v>
      </c>
      <c r="FX37" s="25">
        <f>COUNTIF(車両台帳!$AS$57:$AS$2056,FX$3&amp;"-"&amp;11)</f>
        <v>0</v>
      </c>
      <c r="FY37" s="25">
        <f>COUNTIF(車両台帳!$AS$57:$AS$2056,FY$3&amp;"-"&amp;11)</f>
        <v>0</v>
      </c>
      <c r="FZ37" s="25">
        <f>COUNTIF(車両台帳!$AS$57:$AS$2056,FZ$3&amp;"-"&amp;11)</f>
        <v>0</v>
      </c>
      <c r="GA37" s="25">
        <f>COUNTIF(車両台帳!$AS$57:$AS$2056,GA$3&amp;"-"&amp;11)</f>
        <v>0</v>
      </c>
      <c r="GB37" s="25">
        <f>COUNTIF(車両台帳!$AS$57:$AS$2056,GB$3&amp;"-"&amp;11)</f>
        <v>0</v>
      </c>
      <c r="GC37" s="25">
        <f>COUNTIF(車両台帳!$AS$57:$AS$2056,GC$3&amp;"-"&amp;11)</f>
        <v>0</v>
      </c>
      <c r="GD37" s="25">
        <f>COUNTIF(車両台帳!$AS$57:$AS$2056,GD$3&amp;"-"&amp;11)</f>
        <v>0</v>
      </c>
      <c r="GE37" s="25">
        <f>COUNTIF(車両台帳!$AS$57:$AS$2056,GE$3&amp;"-"&amp;11)</f>
        <v>0</v>
      </c>
      <c r="GF37" s="25">
        <f>COUNTIF(車両台帳!$AS$57:$AS$2056,GF$3&amp;"-"&amp;11)</f>
        <v>0</v>
      </c>
      <c r="GG37" s="25">
        <f>COUNTIF(車両台帳!$AS$57:$AS$2056,GG$3&amp;"-"&amp;11)</f>
        <v>0</v>
      </c>
      <c r="GH37" s="25">
        <f>COUNTIF(車両台帳!$AS$57:$AS$2056,GH$3&amp;"-"&amp;11)</f>
        <v>0</v>
      </c>
      <c r="GI37" s="25">
        <f>COUNTIF(車両台帳!$AS$57:$AS$2056,GI$3&amp;"-"&amp;11)</f>
        <v>0</v>
      </c>
      <c r="GJ37" s="25">
        <f>COUNTIF(車両台帳!$AS$57:$AS$2056,GJ$3&amp;"-"&amp;11)</f>
        <v>0</v>
      </c>
      <c r="GK37" s="25">
        <f>COUNTIF(車両台帳!$AS$57:$AS$2056,GK$3&amp;"-"&amp;11)</f>
        <v>0</v>
      </c>
      <c r="GL37" s="25">
        <f>COUNTIF(車両台帳!$AS$57:$AS$2056,GL$3&amp;"-"&amp;11)</f>
        <v>0</v>
      </c>
      <c r="GM37" s="25">
        <f>COUNTIF(車両台帳!$AS$57:$AS$2056,GM$3&amp;"-"&amp;11)</f>
        <v>0</v>
      </c>
      <c r="GN37" s="25">
        <f>COUNTIF(車両台帳!$AS$57:$AS$2056,GN$3&amp;"-"&amp;11)</f>
        <v>0</v>
      </c>
      <c r="GO37" s="25">
        <f>COUNTIF(車両台帳!$AS$57:$AS$2056,GO$3&amp;"-"&amp;11)</f>
        <v>0</v>
      </c>
      <c r="GP37" s="25">
        <f>COUNTIF(車両台帳!$AS$57:$AS$2056,GP$3&amp;"-"&amp;11)</f>
        <v>0</v>
      </c>
      <c r="GQ37" s="25">
        <f>COUNTIF(車両台帳!$AS$57:$AS$2056,GQ$3&amp;"-"&amp;11)</f>
        <v>0</v>
      </c>
      <c r="GR37" s="25">
        <f>COUNTIF(車両台帳!$AS$57:$AS$2056,GR$3&amp;"-"&amp;11)</f>
        <v>0</v>
      </c>
      <c r="GS37" s="25">
        <f>COUNTIF(車両台帳!$AS$57:$AS$2056,GS$3&amp;"-"&amp;11)</f>
        <v>0</v>
      </c>
      <c r="GT37" s="25">
        <f>COUNTIF(車両台帳!$AS$57:$AS$2056,GT$3&amp;"-"&amp;11)</f>
        <v>0</v>
      </c>
      <c r="GU37" s="25">
        <f>COUNTIF(車両台帳!$AS$57:$AS$2056,GU$3&amp;"-"&amp;11)</f>
        <v>0</v>
      </c>
    </row>
    <row r="38" spans="2:203">
      <c r="C38" s="5" t="s">
        <v>465</v>
      </c>
      <c r="D38" s="25">
        <f>COUNTIF(車両台帳!$AS$57:$AS$2056,D$3&amp;"-"&amp;3)</f>
        <v>0</v>
      </c>
      <c r="E38" s="25">
        <f>COUNTIF(車両台帳!$AS$57:$AS$2056,E$3&amp;"-"&amp;3)</f>
        <v>0</v>
      </c>
      <c r="F38" s="25">
        <f>COUNTIF(車両台帳!$AS$57:$AS$2056,F$3&amp;"-"&amp;3)</f>
        <v>0</v>
      </c>
      <c r="G38" s="25">
        <f>COUNTIF(車両台帳!$AS$57:$AS$2056,G$3&amp;"-"&amp;3)</f>
        <v>0</v>
      </c>
      <c r="H38" s="25">
        <f>COUNTIF(車両台帳!$AS$57:$AS$2056,H$3&amp;"-"&amp;3)</f>
        <v>0</v>
      </c>
      <c r="I38" s="25">
        <f>COUNTIF(車両台帳!$AS$57:$AS$2056,I$3&amp;"-"&amp;3)</f>
        <v>0</v>
      </c>
      <c r="J38" s="25">
        <f>COUNTIF(車両台帳!$AS$57:$AS$2056,J$3&amp;"-"&amp;3)</f>
        <v>0</v>
      </c>
      <c r="K38" s="25">
        <f>COUNTIF(車両台帳!$AS$57:$AS$2056,K$3&amp;"-"&amp;3)</f>
        <v>0</v>
      </c>
      <c r="L38" s="25">
        <f>COUNTIF(車両台帳!$AS$57:$AS$2056,L$3&amp;"-"&amp;3)</f>
        <v>0</v>
      </c>
      <c r="M38" s="25">
        <f>COUNTIF(車両台帳!$AS$57:$AS$2056,M$3&amp;"-"&amp;3)</f>
        <v>0</v>
      </c>
      <c r="N38" s="25">
        <f>COUNTIF(車両台帳!$AS$57:$AS$2056,N$3&amp;"-"&amp;3)</f>
        <v>0</v>
      </c>
      <c r="O38" s="25">
        <f>COUNTIF(車両台帳!$AS$57:$AS$2056,O$3&amp;"-"&amp;3)</f>
        <v>0</v>
      </c>
      <c r="P38" s="25">
        <f>COUNTIF(車両台帳!$AS$57:$AS$2056,P$3&amp;"-"&amp;3)</f>
        <v>0</v>
      </c>
      <c r="Q38" s="25">
        <f>COUNTIF(車両台帳!$AS$57:$AS$2056,Q$3&amp;"-"&amp;3)</f>
        <v>0</v>
      </c>
      <c r="R38" s="25">
        <f>COUNTIF(車両台帳!$AS$57:$AS$2056,R$3&amp;"-"&amp;3)</f>
        <v>0</v>
      </c>
      <c r="S38" s="25">
        <f>COUNTIF(車両台帳!$AS$57:$AS$2056,S$3&amp;"-"&amp;3)</f>
        <v>0</v>
      </c>
      <c r="T38" s="25">
        <f>COUNTIF(車両台帳!$AS$57:$AS$2056,T$3&amp;"-"&amp;3)</f>
        <v>0</v>
      </c>
      <c r="U38" s="25">
        <f>COUNTIF(車両台帳!$AS$57:$AS$2056,U$3&amp;"-"&amp;3)</f>
        <v>0</v>
      </c>
      <c r="V38" s="25">
        <f>COUNTIF(車両台帳!$AS$57:$AS$2056,V$3&amp;"-"&amp;3)</f>
        <v>0</v>
      </c>
      <c r="W38" s="25">
        <f>COUNTIF(車両台帳!$AS$57:$AS$2056,W$3&amp;"-"&amp;3)</f>
        <v>0</v>
      </c>
      <c r="X38" s="25">
        <f>COUNTIF(車両台帳!$AS$57:$AS$2056,X$3&amp;"-"&amp;3)</f>
        <v>0</v>
      </c>
      <c r="Y38" s="25">
        <f>COUNTIF(車両台帳!$AS$57:$AS$2056,Y$3&amp;"-"&amp;3)</f>
        <v>0</v>
      </c>
      <c r="Z38" s="25">
        <f>COUNTIF(車両台帳!$AS$57:$AS$2056,Z$3&amp;"-"&amp;3)</f>
        <v>0</v>
      </c>
      <c r="AA38" s="25">
        <f>COUNTIF(車両台帳!$AS$57:$AS$2056,AA$3&amp;"-"&amp;3)</f>
        <v>0</v>
      </c>
      <c r="AB38" s="25">
        <f>COUNTIF(車両台帳!$AS$57:$AS$2056,AB$3&amp;"-"&amp;3)</f>
        <v>0</v>
      </c>
      <c r="AC38" s="25">
        <f>COUNTIF(車両台帳!$AS$57:$AS$2056,AC$3&amp;"-"&amp;3)</f>
        <v>0</v>
      </c>
      <c r="AD38" s="25">
        <f>COUNTIF(車両台帳!$AS$57:$AS$2056,AD$3&amp;"-"&amp;3)</f>
        <v>0</v>
      </c>
      <c r="AE38" s="25">
        <f>COUNTIF(車両台帳!$AS$57:$AS$2056,AE$3&amp;"-"&amp;3)</f>
        <v>0</v>
      </c>
      <c r="AF38" s="25">
        <f>COUNTIF(車両台帳!$AS$57:$AS$2056,AF$3&amp;"-"&amp;3)</f>
        <v>0</v>
      </c>
      <c r="AG38" s="25">
        <f>COUNTIF(車両台帳!$AS$57:$AS$2056,AG$3&amp;"-"&amp;3)</f>
        <v>0</v>
      </c>
      <c r="AH38" s="25">
        <f>COUNTIF(車両台帳!$AS$57:$AS$2056,AH$3&amp;"-"&amp;3)</f>
        <v>0</v>
      </c>
      <c r="AI38" s="25">
        <f>COUNTIF(車両台帳!$AS$57:$AS$2056,AI$3&amp;"-"&amp;3)</f>
        <v>0</v>
      </c>
      <c r="AJ38" s="25">
        <f>COUNTIF(車両台帳!$AS$57:$AS$2056,AJ$3&amp;"-"&amp;3)</f>
        <v>0</v>
      </c>
      <c r="AK38" s="25">
        <f>COUNTIF(車両台帳!$AS$57:$AS$2056,AK$3&amp;"-"&amp;3)</f>
        <v>0</v>
      </c>
      <c r="AL38" s="25">
        <f>COUNTIF(車両台帳!$AS$57:$AS$2056,AL$3&amp;"-"&amp;3)</f>
        <v>0</v>
      </c>
      <c r="AM38" s="25">
        <f>COUNTIF(車両台帳!$AS$57:$AS$2056,AM$3&amp;"-"&amp;3)</f>
        <v>0</v>
      </c>
      <c r="AN38" s="25">
        <f>COUNTIF(車両台帳!$AS$57:$AS$2056,AN$3&amp;"-"&amp;3)</f>
        <v>0</v>
      </c>
      <c r="AO38" s="25">
        <f>COUNTIF(車両台帳!$AS$57:$AS$2056,AO$3&amp;"-"&amp;3)</f>
        <v>0</v>
      </c>
      <c r="AP38" s="25">
        <f>COUNTIF(車両台帳!$AS$57:$AS$2056,AP$3&amp;"-"&amp;3)</f>
        <v>0</v>
      </c>
      <c r="AQ38" s="25">
        <f>COUNTIF(車両台帳!$AS$57:$AS$2056,AQ$3&amp;"-"&amp;3)</f>
        <v>0</v>
      </c>
      <c r="AR38" s="25">
        <f>COUNTIF(車両台帳!$AS$57:$AS$2056,AR$3&amp;"-"&amp;3)</f>
        <v>0</v>
      </c>
      <c r="AS38" s="25">
        <f>COUNTIF(車両台帳!$AS$57:$AS$2056,AS$3&amp;"-"&amp;3)</f>
        <v>0</v>
      </c>
      <c r="AT38" s="25">
        <f>COUNTIF(車両台帳!$AS$57:$AS$2056,AT$3&amp;"-"&amp;3)</f>
        <v>0</v>
      </c>
      <c r="AU38" s="25">
        <f>COUNTIF(車両台帳!$AS$57:$AS$2056,AU$3&amp;"-"&amp;3)</f>
        <v>0</v>
      </c>
      <c r="AV38" s="25">
        <f>COUNTIF(車両台帳!$AS$57:$AS$2056,AV$3&amp;"-"&amp;3)</f>
        <v>0</v>
      </c>
      <c r="AW38" s="25">
        <f>COUNTIF(車両台帳!$AS$57:$AS$2056,AW$3&amp;"-"&amp;3)</f>
        <v>0</v>
      </c>
      <c r="AX38" s="25">
        <f>COUNTIF(車両台帳!$AS$57:$AS$2056,AX$3&amp;"-"&amp;3)</f>
        <v>0</v>
      </c>
      <c r="AY38" s="25">
        <f>COUNTIF(車両台帳!$AS$57:$AS$2056,AY$3&amp;"-"&amp;3)</f>
        <v>0</v>
      </c>
      <c r="AZ38" s="25">
        <f>COUNTIF(車両台帳!$AS$57:$AS$2056,AZ$3&amp;"-"&amp;3)</f>
        <v>0</v>
      </c>
      <c r="BA38" s="25">
        <f>COUNTIF(車両台帳!$AS$57:$AS$2056,BA$3&amp;"-"&amp;3)</f>
        <v>0</v>
      </c>
      <c r="BB38" s="25">
        <f>COUNTIF(車両台帳!$AS$57:$AS$2056,BB$3&amp;"-"&amp;3)</f>
        <v>0</v>
      </c>
      <c r="BC38" s="25">
        <f>COUNTIF(車両台帳!$AS$57:$AS$2056,BC$3&amp;"-"&amp;3)</f>
        <v>0</v>
      </c>
      <c r="BD38" s="25">
        <f>COUNTIF(車両台帳!$AS$57:$AS$2056,BD$3&amp;"-"&amp;3)</f>
        <v>0</v>
      </c>
      <c r="BE38" s="25">
        <f>COUNTIF(車両台帳!$AS$57:$AS$2056,BE$3&amp;"-"&amp;3)</f>
        <v>0</v>
      </c>
      <c r="BF38" s="25">
        <f>COUNTIF(車両台帳!$AS$57:$AS$2056,BF$3&amp;"-"&amp;3)</f>
        <v>0</v>
      </c>
      <c r="BG38" s="25">
        <f>COUNTIF(車両台帳!$AS$57:$AS$2056,BG$3&amp;"-"&amp;3)</f>
        <v>0</v>
      </c>
      <c r="BH38" s="25">
        <f>COUNTIF(車両台帳!$AS$57:$AS$2056,BH$3&amp;"-"&amp;3)</f>
        <v>0</v>
      </c>
      <c r="BI38" s="25">
        <f>COUNTIF(車両台帳!$AS$57:$AS$2056,BI$3&amp;"-"&amp;3)</f>
        <v>0</v>
      </c>
      <c r="BJ38" s="25">
        <f>COUNTIF(車両台帳!$AS$57:$AS$2056,BJ$3&amp;"-"&amp;3)</f>
        <v>0</v>
      </c>
      <c r="BK38" s="25">
        <f>COUNTIF(車両台帳!$AS$57:$AS$2056,BK$3&amp;"-"&amp;3)</f>
        <v>0</v>
      </c>
      <c r="BL38" s="25">
        <f>COUNTIF(車両台帳!$AS$57:$AS$2056,BL$3&amp;"-"&amp;3)</f>
        <v>0</v>
      </c>
      <c r="BM38" s="25">
        <f>COUNTIF(車両台帳!$AS$57:$AS$2056,BM$3&amp;"-"&amp;3)</f>
        <v>0</v>
      </c>
      <c r="BN38" s="25">
        <f>COUNTIF(車両台帳!$AS$57:$AS$2056,BN$3&amp;"-"&amp;3)</f>
        <v>0</v>
      </c>
      <c r="BO38" s="25">
        <f>COUNTIF(車両台帳!$AS$57:$AS$2056,BO$3&amp;"-"&amp;3)</f>
        <v>0</v>
      </c>
      <c r="BP38" s="25">
        <f>COUNTIF(車両台帳!$AS$57:$AS$2056,BP$3&amp;"-"&amp;3)</f>
        <v>0</v>
      </c>
      <c r="BQ38" s="25">
        <f>COUNTIF(車両台帳!$AS$57:$AS$2056,BQ$3&amp;"-"&amp;3)</f>
        <v>0</v>
      </c>
      <c r="BR38" s="25">
        <f>COUNTIF(車両台帳!$AS$57:$AS$2056,BR$3&amp;"-"&amp;3)</f>
        <v>0</v>
      </c>
      <c r="BS38" s="25">
        <f>COUNTIF(車両台帳!$AS$57:$AS$2056,BS$3&amp;"-"&amp;3)</f>
        <v>0</v>
      </c>
      <c r="BT38" s="25">
        <f>COUNTIF(車両台帳!$AS$57:$AS$2056,BT$3&amp;"-"&amp;3)</f>
        <v>0</v>
      </c>
      <c r="BU38" s="25">
        <f>COUNTIF(車両台帳!$AS$57:$AS$2056,BU$3&amp;"-"&amp;3)</f>
        <v>0</v>
      </c>
      <c r="BV38" s="25">
        <f>COUNTIF(車両台帳!$AS$57:$AS$2056,BV$3&amp;"-"&amp;3)</f>
        <v>0</v>
      </c>
      <c r="BW38" s="25">
        <f>COUNTIF(車両台帳!$AS$57:$AS$2056,BW$3&amp;"-"&amp;3)</f>
        <v>0</v>
      </c>
      <c r="BX38" s="25">
        <f>COUNTIF(車両台帳!$AS$57:$AS$2056,BX$3&amp;"-"&amp;3)</f>
        <v>0</v>
      </c>
      <c r="BY38" s="25">
        <f>COUNTIF(車両台帳!$AS$57:$AS$2056,BY$3&amp;"-"&amp;3)</f>
        <v>0</v>
      </c>
      <c r="BZ38" s="25">
        <f>COUNTIF(車両台帳!$AS$57:$AS$2056,BZ$3&amp;"-"&amp;3)</f>
        <v>0</v>
      </c>
      <c r="CA38" s="25">
        <f>COUNTIF(車両台帳!$AS$57:$AS$2056,CA$3&amp;"-"&amp;3)</f>
        <v>0</v>
      </c>
      <c r="CB38" s="25">
        <f>COUNTIF(車両台帳!$AS$57:$AS$2056,CB$3&amp;"-"&amp;3)</f>
        <v>0</v>
      </c>
      <c r="CC38" s="25">
        <f>COUNTIF(車両台帳!$AS$57:$AS$2056,CC$3&amp;"-"&amp;3)</f>
        <v>0</v>
      </c>
      <c r="CD38" s="25">
        <f>COUNTIF(車両台帳!$AS$57:$AS$2056,CD$3&amp;"-"&amp;3)</f>
        <v>0</v>
      </c>
      <c r="CE38" s="25">
        <f>COUNTIF(車両台帳!$AS$57:$AS$2056,CE$3&amp;"-"&amp;3)</f>
        <v>0</v>
      </c>
      <c r="CF38" s="25">
        <f>COUNTIF(車両台帳!$AS$57:$AS$2056,CF$3&amp;"-"&amp;3)</f>
        <v>0</v>
      </c>
      <c r="CG38" s="25">
        <f>COUNTIF(車両台帳!$AS$57:$AS$2056,CG$3&amp;"-"&amp;3)</f>
        <v>0</v>
      </c>
      <c r="CH38" s="25">
        <f>COUNTIF(車両台帳!$AS$57:$AS$2056,CH$3&amp;"-"&amp;3)</f>
        <v>0</v>
      </c>
      <c r="CI38" s="25">
        <f>COUNTIF(車両台帳!$AS$57:$AS$2056,CI$3&amp;"-"&amp;3)</f>
        <v>0</v>
      </c>
      <c r="CJ38" s="25">
        <f>COUNTIF(車両台帳!$AS$57:$AS$2056,CJ$3&amp;"-"&amp;3)</f>
        <v>0</v>
      </c>
      <c r="CK38" s="25">
        <f>COUNTIF(車両台帳!$AS$57:$AS$2056,CK$3&amp;"-"&amp;3)</f>
        <v>0</v>
      </c>
      <c r="CL38" s="25">
        <f>COUNTIF(車両台帳!$AS$57:$AS$2056,CL$3&amp;"-"&amp;3)</f>
        <v>0</v>
      </c>
      <c r="CM38" s="25">
        <f>COUNTIF(車両台帳!$AS$57:$AS$2056,CM$3&amp;"-"&amp;3)</f>
        <v>0</v>
      </c>
      <c r="CN38" s="25">
        <f>COUNTIF(車両台帳!$AS$57:$AS$2056,CN$3&amp;"-"&amp;3)</f>
        <v>0</v>
      </c>
      <c r="CO38" s="25">
        <f>COUNTIF(車両台帳!$AS$57:$AS$2056,CO$3&amp;"-"&amp;3)</f>
        <v>0</v>
      </c>
      <c r="CP38" s="25">
        <f>COUNTIF(車両台帳!$AS$57:$AS$2056,CP$3&amp;"-"&amp;3)</f>
        <v>0</v>
      </c>
      <c r="CQ38" s="25">
        <f>COUNTIF(車両台帳!$AS$57:$AS$2056,CQ$3&amp;"-"&amp;3)</f>
        <v>0</v>
      </c>
      <c r="CR38" s="25">
        <f>COUNTIF(車両台帳!$AS$57:$AS$2056,CR$3&amp;"-"&amp;3)</f>
        <v>0</v>
      </c>
      <c r="CS38" s="25">
        <f>COUNTIF(車両台帳!$AS$57:$AS$2056,CS$3&amp;"-"&amp;3)</f>
        <v>0</v>
      </c>
      <c r="CT38" s="25">
        <f>COUNTIF(車両台帳!$AS$57:$AS$2056,CT$3&amp;"-"&amp;3)</f>
        <v>0</v>
      </c>
      <c r="CU38" s="25">
        <f>COUNTIF(車両台帳!$AS$57:$AS$2056,CU$3&amp;"-"&amp;3)</f>
        <v>0</v>
      </c>
      <c r="CV38" s="25">
        <f>COUNTIF(車両台帳!$AS$57:$AS$2056,CV$3&amp;"-"&amp;3)</f>
        <v>0</v>
      </c>
      <c r="CW38" s="25">
        <f>COUNTIF(車両台帳!$AS$57:$AS$2056,CW$3&amp;"-"&amp;3)</f>
        <v>0</v>
      </c>
      <c r="CX38" s="25">
        <f>COUNTIF(車両台帳!$AS$57:$AS$2056,CX$3&amp;"-"&amp;3)</f>
        <v>0</v>
      </c>
      <c r="CY38" s="25">
        <f>COUNTIF(車両台帳!$AS$57:$AS$2056,CY$3&amp;"-"&amp;3)</f>
        <v>0</v>
      </c>
      <c r="CZ38" s="25">
        <f>COUNTIF(車両台帳!$AS$57:$AS$2056,CZ$3&amp;"-"&amp;3)</f>
        <v>0</v>
      </c>
      <c r="DA38" s="25">
        <f>COUNTIF(車両台帳!$AS$57:$AS$2056,DA$3&amp;"-"&amp;3)</f>
        <v>0</v>
      </c>
      <c r="DB38" s="25">
        <f>COUNTIF(車両台帳!$AS$57:$AS$2056,DB$3&amp;"-"&amp;3)</f>
        <v>0</v>
      </c>
      <c r="DC38" s="25">
        <f>COUNTIF(車両台帳!$AS$57:$AS$2056,DC$3&amp;"-"&amp;3)</f>
        <v>0</v>
      </c>
      <c r="DD38" s="25">
        <f>COUNTIF(車両台帳!$AS$57:$AS$2056,DD$3&amp;"-"&amp;3)</f>
        <v>0</v>
      </c>
      <c r="DE38" s="25">
        <f>COUNTIF(車両台帳!$AS$57:$AS$2056,DE$3&amp;"-"&amp;3)</f>
        <v>0</v>
      </c>
      <c r="DF38" s="25">
        <f>COUNTIF(車両台帳!$AS$57:$AS$2056,DF$3&amp;"-"&amp;3)</f>
        <v>0</v>
      </c>
      <c r="DG38" s="25">
        <f>COUNTIF(車両台帳!$AS$57:$AS$2056,DG$3&amp;"-"&amp;3)</f>
        <v>0</v>
      </c>
      <c r="DH38" s="25">
        <f>COUNTIF(車両台帳!$AS$57:$AS$2056,DH$3&amp;"-"&amp;3)</f>
        <v>0</v>
      </c>
      <c r="DI38" s="25">
        <f>COUNTIF(車両台帳!$AS$57:$AS$2056,DI$3&amp;"-"&amp;3)</f>
        <v>0</v>
      </c>
      <c r="DJ38" s="25">
        <f>COUNTIF(車両台帳!$AS$57:$AS$2056,DJ$3&amp;"-"&amp;3)</f>
        <v>0</v>
      </c>
      <c r="DK38" s="25">
        <f>COUNTIF(車両台帳!$AS$57:$AS$2056,DK$3&amp;"-"&amp;3)</f>
        <v>0</v>
      </c>
      <c r="DL38" s="25">
        <f>COUNTIF(車両台帳!$AS$57:$AS$2056,DL$3&amp;"-"&amp;3)</f>
        <v>0</v>
      </c>
      <c r="DM38" s="25">
        <f>COUNTIF(車両台帳!$AS$57:$AS$2056,DM$3&amp;"-"&amp;3)</f>
        <v>0</v>
      </c>
      <c r="DN38" s="25">
        <f>COUNTIF(車両台帳!$AS$57:$AS$2056,DN$3&amp;"-"&amp;3)</f>
        <v>0</v>
      </c>
      <c r="DO38" s="25">
        <f>COUNTIF(車両台帳!$AS$57:$AS$2056,DO$3&amp;"-"&amp;3)</f>
        <v>0</v>
      </c>
      <c r="DP38" s="25">
        <f>COUNTIF(車両台帳!$AS$57:$AS$2056,DP$3&amp;"-"&amp;3)</f>
        <v>0</v>
      </c>
      <c r="DQ38" s="25">
        <f>COUNTIF(車両台帳!$AS$57:$AS$2056,DQ$3&amp;"-"&amp;3)</f>
        <v>0</v>
      </c>
      <c r="DR38" s="25">
        <f>COUNTIF(車両台帳!$AS$57:$AS$2056,DR$3&amp;"-"&amp;3)</f>
        <v>0</v>
      </c>
      <c r="DS38" s="25">
        <f>COUNTIF(車両台帳!$AS$57:$AS$2056,DS$3&amp;"-"&amp;3)</f>
        <v>0</v>
      </c>
      <c r="DT38" s="25">
        <f>COUNTIF(車両台帳!$AS$57:$AS$2056,DT$3&amp;"-"&amp;3)</f>
        <v>0</v>
      </c>
      <c r="DU38" s="25">
        <f>COUNTIF(車両台帳!$AS$57:$AS$2056,DU$3&amp;"-"&amp;3)</f>
        <v>0</v>
      </c>
      <c r="DV38" s="25">
        <f>COUNTIF(車両台帳!$AS$57:$AS$2056,DV$3&amp;"-"&amp;3)</f>
        <v>0</v>
      </c>
      <c r="DW38" s="25">
        <f>COUNTIF(車両台帳!$AS$57:$AS$2056,DW$3&amp;"-"&amp;3)</f>
        <v>0</v>
      </c>
      <c r="DX38" s="25">
        <f>COUNTIF(車両台帳!$AS$57:$AS$2056,DX$3&amp;"-"&amp;3)</f>
        <v>0</v>
      </c>
      <c r="DY38" s="25">
        <f>COUNTIF(車両台帳!$AS$57:$AS$2056,DY$3&amp;"-"&amp;3)</f>
        <v>0</v>
      </c>
      <c r="DZ38" s="25">
        <f>COUNTIF(車両台帳!$AS$57:$AS$2056,DZ$3&amp;"-"&amp;3)</f>
        <v>0</v>
      </c>
      <c r="EA38" s="25">
        <f>COUNTIF(車両台帳!$AS$57:$AS$2056,EA$3&amp;"-"&amp;3)</f>
        <v>0</v>
      </c>
      <c r="EB38" s="25">
        <f>COUNTIF(車両台帳!$AS$57:$AS$2056,EB$3&amp;"-"&amp;3)</f>
        <v>0</v>
      </c>
      <c r="EC38" s="25">
        <f>COUNTIF(車両台帳!$AS$57:$AS$2056,EC$3&amp;"-"&amp;3)</f>
        <v>0</v>
      </c>
      <c r="ED38" s="25">
        <f>COUNTIF(車両台帳!$AS$57:$AS$2056,ED$3&amp;"-"&amp;3)</f>
        <v>0</v>
      </c>
      <c r="EE38" s="25">
        <f>COUNTIF(車両台帳!$AS$57:$AS$2056,EE$3&amp;"-"&amp;3)</f>
        <v>0</v>
      </c>
      <c r="EF38" s="25">
        <f>COUNTIF(車両台帳!$AS$57:$AS$2056,EF$3&amp;"-"&amp;3)</f>
        <v>0</v>
      </c>
      <c r="EG38" s="25">
        <f>COUNTIF(車両台帳!$AS$57:$AS$2056,EG$3&amp;"-"&amp;3)</f>
        <v>0</v>
      </c>
      <c r="EH38" s="25">
        <f>COUNTIF(車両台帳!$AS$57:$AS$2056,EH$3&amp;"-"&amp;3)</f>
        <v>0</v>
      </c>
      <c r="EI38" s="25">
        <f>COUNTIF(車両台帳!$AS$57:$AS$2056,EI$3&amp;"-"&amp;3)</f>
        <v>0</v>
      </c>
      <c r="EJ38" s="25">
        <f>COUNTIF(車両台帳!$AS$57:$AS$2056,EJ$3&amp;"-"&amp;3)</f>
        <v>0</v>
      </c>
      <c r="EK38" s="25">
        <f>COUNTIF(車両台帳!$AS$57:$AS$2056,EK$3&amp;"-"&amp;3)</f>
        <v>0</v>
      </c>
      <c r="EL38" s="25">
        <f>COUNTIF(車両台帳!$AS$57:$AS$2056,EL$3&amp;"-"&amp;3)</f>
        <v>0</v>
      </c>
      <c r="EM38" s="25">
        <f>COUNTIF(車両台帳!$AS$57:$AS$2056,EM$3&amp;"-"&amp;3)</f>
        <v>0</v>
      </c>
      <c r="EN38" s="25">
        <f>COUNTIF(車両台帳!$AS$57:$AS$2056,EN$3&amp;"-"&amp;3)</f>
        <v>0</v>
      </c>
      <c r="EO38" s="25">
        <f>COUNTIF(車両台帳!$AS$57:$AS$2056,EO$3&amp;"-"&amp;3)</f>
        <v>0</v>
      </c>
      <c r="EP38" s="25">
        <f>COUNTIF(車両台帳!$AS$57:$AS$2056,EP$3&amp;"-"&amp;3)</f>
        <v>0</v>
      </c>
      <c r="EQ38" s="25">
        <f>COUNTIF(車両台帳!$AS$57:$AS$2056,EQ$3&amp;"-"&amp;3)</f>
        <v>0</v>
      </c>
      <c r="ER38" s="25">
        <f>COUNTIF(車両台帳!$AS$57:$AS$2056,ER$3&amp;"-"&amp;3)</f>
        <v>0</v>
      </c>
      <c r="ES38" s="25">
        <f>COUNTIF(車両台帳!$AS$57:$AS$2056,ES$3&amp;"-"&amp;3)</f>
        <v>0</v>
      </c>
      <c r="ET38" s="25">
        <f>COUNTIF(車両台帳!$AS$57:$AS$2056,ET$3&amp;"-"&amp;3)</f>
        <v>0</v>
      </c>
      <c r="EU38" s="25">
        <f>COUNTIF(車両台帳!$AS$57:$AS$2056,EU$3&amp;"-"&amp;3)</f>
        <v>0</v>
      </c>
      <c r="EV38" s="25">
        <f>COUNTIF(車両台帳!$AS$57:$AS$2056,EV$3&amp;"-"&amp;3)</f>
        <v>0</v>
      </c>
      <c r="EW38" s="25">
        <f>COUNTIF(車両台帳!$AS$57:$AS$2056,EW$3&amp;"-"&amp;3)</f>
        <v>0</v>
      </c>
      <c r="EX38" s="25">
        <f>COUNTIF(車両台帳!$AS$57:$AS$2056,EX$3&amp;"-"&amp;3)</f>
        <v>0</v>
      </c>
      <c r="EY38" s="25">
        <f>COUNTIF(車両台帳!$AS$57:$AS$2056,EY$3&amp;"-"&amp;3)</f>
        <v>0</v>
      </c>
      <c r="EZ38" s="25">
        <f>COUNTIF(車両台帳!$AS$57:$AS$2056,EZ$3&amp;"-"&amp;3)</f>
        <v>0</v>
      </c>
      <c r="FA38" s="25">
        <f>COUNTIF(車両台帳!$AS$57:$AS$2056,FA$3&amp;"-"&amp;3)</f>
        <v>0</v>
      </c>
      <c r="FB38" s="25">
        <f>COUNTIF(車両台帳!$AS$57:$AS$2056,FB$3&amp;"-"&amp;3)</f>
        <v>0</v>
      </c>
      <c r="FC38" s="25">
        <f>COUNTIF(車両台帳!$AS$57:$AS$2056,FC$3&amp;"-"&amp;3)</f>
        <v>0</v>
      </c>
      <c r="FD38" s="25">
        <f>COUNTIF(車両台帳!$AS$57:$AS$2056,FD$3&amp;"-"&amp;3)</f>
        <v>0</v>
      </c>
      <c r="FE38" s="25">
        <f>COUNTIF(車両台帳!$AS$57:$AS$2056,FE$3&amp;"-"&amp;3)</f>
        <v>0</v>
      </c>
      <c r="FF38" s="25">
        <f>COUNTIF(車両台帳!$AS$57:$AS$2056,FF$3&amp;"-"&amp;3)</f>
        <v>0</v>
      </c>
      <c r="FG38" s="25">
        <f>COUNTIF(車両台帳!$AS$57:$AS$2056,FG$3&amp;"-"&amp;3)</f>
        <v>0</v>
      </c>
      <c r="FH38" s="25">
        <f>COUNTIF(車両台帳!$AS$57:$AS$2056,FH$3&amp;"-"&amp;3)</f>
        <v>0</v>
      </c>
      <c r="FI38" s="25">
        <f>COUNTIF(車両台帳!$AS$57:$AS$2056,FI$3&amp;"-"&amp;3)</f>
        <v>0</v>
      </c>
      <c r="FJ38" s="25">
        <f>COUNTIF(車両台帳!$AS$57:$AS$2056,FJ$3&amp;"-"&amp;3)</f>
        <v>0</v>
      </c>
      <c r="FK38" s="25">
        <f>COUNTIF(車両台帳!$AS$57:$AS$2056,FK$3&amp;"-"&amp;3)</f>
        <v>0</v>
      </c>
      <c r="FL38" s="25">
        <f>COUNTIF(車両台帳!$AS$57:$AS$2056,FL$3&amp;"-"&amp;3)</f>
        <v>0</v>
      </c>
      <c r="FM38" s="25">
        <f>COUNTIF(車両台帳!$AS$57:$AS$2056,FM$3&amp;"-"&amp;3)</f>
        <v>0</v>
      </c>
      <c r="FN38" s="25">
        <f>COUNTIF(車両台帳!$AS$57:$AS$2056,FN$3&amp;"-"&amp;3)</f>
        <v>0</v>
      </c>
      <c r="FO38" s="25">
        <f>COUNTIF(車両台帳!$AS$57:$AS$2056,FO$3&amp;"-"&amp;3)</f>
        <v>0</v>
      </c>
      <c r="FP38" s="25">
        <f>COUNTIF(車両台帳!$AS$57:$AS$2056,FP$3&amp;"-"&amp;3)</f>
        <v>0</v>
      </c>
      <c r="FQ38" s="25">
        <f>COUNTIF(車両台帳!$AS$57:$AS$2056,FQ$3&amp;"-"&amp;3)</f>
        <v>0</v>
      </c>
      <c r="FR38" s="25">
        <f>COUNTIF(車両台帳!$AS$57:$AS$2056,FR$3&amp;"-"&amp;3)</f>
        <v>0</v>
      </c>
      <c r="FS38" s="25">
        <f>COUNTIF(車両台帳!$AS$57:$AS$2056,FS$3&amp;"-"&amp;3)</f>
        <v>0</v>
      </c>
      <c r="FT38" s="25">
        <f>COUNTIF(車両台帳!$AS$57:$AS$2056,FT$3&amp;"-"&amp;3)</f>
        <v>0</v>
      </c>
      <c r="FU38" s="25">
        <f>COUNTIF(車両台帳!$AS$57:$AS$2056,FU$3&amp;"-"&amp;3)</f>
        <v>0</v>
      </c>
      <c r="FV38" s="25">
        <f>COUNTIF(車両台帳!$AS$57:$AS$2056,FV$3&amp;"-"&amp;3)</f>
        <v>0</v>
      </c>
      <c r="FW38" s="25">
        <f>COUNTIF(車両台帳!$AS$57:$AS$2056,FW$3&amp;"-"&amp;3)</f>
        <v>0</v>
      </c>
      <c r="FX38" s="25">
        <f>COUNTIF(車両台帳!$AS$57:$AS$2056,FX$3&amp;"-"&amp;3)</f>
        <v>0</v>
      </c>
      <c r="FY38" s="25">
        <f>COUNTIF(車両台帳!$AS$57:$AS$2056,FY$3&amp;"-"&amp;3)</f>
        <v>0</v>
      </c>
      <c r="FZ38" s="25">
        <f>COUNTIF(車両台帳!$AS$57:$AS$2056,FZ$3&amp;"-"&amp;3)</f>
        <v>0</v>
      </c>
      <c r="GA38" s="25">
        <f>COUNTIF(車両台帳!$AS$57:$AS$2056,GA$3&amp;"-"&amp;3)</f>
        <v>0</v>
      </c>
      <c r="GB38" s="25">
        <f>COUNTIF(車両台帳!$AS$57:$AS$2056,GB$3&amp;"-"&amp;3)</f>
        <v>0</v>
      </c>
      <c r="GC38" s="25">
        <f>COUNTIF(車両台帳!$AS$57:$AS$2056,GC$3&amp;"-"&amp;3)</f>
        <v>0</v>
      </c>
      <c r="GD38" s="25">
        <f>COUNTIF(車両台帳!$AS$57:$AS$2056,GD$3&amp;"-"&amp;3)</f>
        <v>0</v>
      </c>
      <c r="GE38" s="25">
        <f>COUNTIF(車両台帳!$AS$57:$AS$2056,GE$3&amp;"-"&amp;3)</f>
        <v>0</v>
      </c>
      <c r="GF38" s="25">
        <f>COUNTIF(車両台帳!$AS$57:$AS$2056,GF$3&amp;"-"&amp;3)</f>
        <v>0</v>
      </c>
      <c r="GG38" s="25">
        <f>COUNTIF(車両台帳!$AS$57:$AS$2056,GG$3&amp;"-"&amp;3)</f>
        <v>0</v>
      </c>
      <c r="GH38" s="25">
        <f>COUNTIF(車両台帳!$AS$57:$AS$2056,GH$3&amp;"-"&amp;3)</f>
        <v>0</v>
      </c>
      <c r="GI38" s="25">
        <f>COUNTIF(車両台帳!$AS$57:$AS$2056,GI$3&amp;"-"&amp;3)</f>
        <v>0</v>
      </c>
      <c r="GJ38" s="25">
        <f>COUNTIF(車両台帳!$AS$57:$AS$2056,GJ$3&amp;"-"&amp;3)</f>
        <v>0</v>
      </c>
      <c r="GK38" s="25">
        <f>COUNTIF(車両台帳!$AS$57:$AS$2056,GK$3&amp;"-"&amp;3)</f>
        <v>0</v>
      </c>
      <c r="GL38" s="25">
        <f>COUNTIF(車両台帳!$AS$57:$AS$2056,GL$3&amp;"-"&amp;3)</f>
        <v>0</v>
      </c>
      <c r="GM38" s="25">
        <f>COUNTIF(車両台帳!$AS$57:$AS$2056,GM$3&amp;"-"&amp;3)</f>
        <v>0</v>
      </c>
      <c r="GN38" s="25">
        <f>COUNTIF(車両台帳!$AS$57:$AS$2056,GN$3&amp;"-"&amp;3)</f>
        <v>0</v>
      </c>
      <c r="GO38" s="25">
        <f>COUNTIF(車両台帳!$AS$57:$AS$2056,GO$3&amp;"-"&amp;3)</f>
        <v>0</v>
      </c>
      <c r="GP38" s="25">
        <f>COUNTIF(車両台帳!$AS$57:$AS$2056,GP$3&amp;"-"&amp;3)</f>
        <v>0</v>
      </c>
      <c r="GQ38" s="25">
        <f>COUNTIF(車両台帳!$AS$57:$AS$2056,GQ$3&amp;"-"&amp;3)</f>
        <v>0</v>
      </c>
      <c r="GR38" s="25">
        <f>COUNTIF(車両台帳!$AS$57:$AS$2056,GR$3&amp;"-"&amp;3)</f>
        <v>0</v>
      </c>
      <c r="GS38" s="25">
        <f>COUNTIF(車両台帳!$AS$57:$AS$2056,GS$3&amp;"-"&amp;3)</f>
        <v>0</v>
      </c>
      <c r="GT38" s="25">
        <f>COUNTIF(車両台帳!$AS$57:$AS$2056,GT$3&amp;"-"&amp;3)</f>
        <v>0</v>
      </c>
      <c r="GU38" s="25">
        <f>COUNTIF(車両台帳!$AS$57:$AS$2056,GU$3&amp;"-"&amp;3)</f>
        <v>0</v>
      </c>
    </row>
    <row r="39" spans="2:203">
      <c r="C39" s="5" t="s">
        <v>271</v>
      </c>
      <c r="D39" s="25">
        <f>COUNTIF(車両台帳!$AS$57:$AS$2056,D$3&amp;"-"&amp;4)</f>
        <v>0</v>
      </c>
      <c r="E39" s="25">
        <f>COUNTIF(車両台帳!$AS$57:$AS$2056,E$3&amp;"-"&amp;4)</f>
        <v>0</v>
      </c>
      <c r="F39" s="25">
        <f>COUNTIF(車両台帳!$AS$57:$AS$2056,F$3&amp;"-"&amp;4)</f>
        <v>0</v>
      </c>
      <c r="G39" s="25">
        <f>COUNTIF(車両台帳!$AS$57:$AS$2056,G$3&amp;"-"&amp;4)</f>
        <v>0</v>
      </c>
      <c r="H39" s="25">
        <f>COUNTIF(車両台帳!$AS$57:$AS$2056,H$3&amp;"-"&amp;4)</f>
        <v>0</v>
      </c>
      <c r="I39" s="25">
        <f>COUNTIF(車両台帳!$AS$57:$AS$2056,I$3&amp;"-"&amp;4)</f>
        <v>0</v>
      </c>
      <c r="J39" s="25">
        <f>COUNTIF(車両台帳!$AS$57:$AS$2056,J$3&amp;"-"&amp;4)</f>
        <v>0</v>
      </c>
      <c r="K39" s="25">
        <f>COUNTIF(車両台帳!$AS$57:$AS$2056,K$3&amp;"-"&amp;4)</f>
        <v>0</v>
      </c>
      <c r="L39" s="25">
        <f>COUNTIF(車両台帳!$AS$57:$AS$2056,L$3&amp;"-"&amp;4)</f>
        <v>0</v>
      </c>
      <c r="M39" s="25">
        <f>COUNTIF(車両台帳!$AS$57:$AS$2056,M$3&amp;"-"&amp;4)</f>
        <v>0</v>
      </c>
      <c r="N39" s="25">
        <f>COUNTIF(車両台帳!$AS$57:$AS$2056,N$3&amp;"-"&amp;4)</f>
        <v>0</v>
      </c>
      <c r="O39" s="25">
        <f>COUNTIF(車両台帳!$AS$57:$AS$2056,O$3&amp;"-"&amp;4)</f>
        <v>0</v>
      </c>
      <c r="P39" s="25">
        <f>COUNTIF(車両台帳!$AS$57:$AS$2056,P$3&amp;"-"&amp;4)</f>
        <v>0</v>
      </c>
      <c r="Q39" s="25">
        <f>COUNTIF(車両台帳!$AS$57:$AS$2056,Q$3&amp;"-"&amp;4)</f>
        <v>0</v>
      </c>
      <c r="R39" s="25">
        <f>COUNTIF(車両台帳!$AS$57:$AS$2056,R$3&amp;"-"&amp;4)</f>
        <v>0</v>
      </c>
      <c r="S39" s="25">
        <f>COUNTIF(車両台帳!$AS$57:$AS$2056,S$3&amp;"-"&amp;4)</f>
        <v>0</v>
      </c>
      <c r="T39" s="25">
        <f>COUNTIF(車両台帳!$AS$57:$AS$2056,T$3&amp;"-"&amp;4)</f>
        <v>0</v>
      </c>
      <c r="U39" s="25">
        <f>COUNTIF(車両台帳!$AS$57:$AS$2056,U$3&amp;"-"&amp;4)</f>
        <v>0</v>
      </c>
      <c r="V39" s="25">
        <f>COUNTIF(車両台帳!$AS$57:$AS$2056,V$3&amp;"-"&amp;4)</f>
        <v>0</v>
      </c>
      <c r="W39" s="25">
        <f>COUNTIF(車両台帳!$AS$57:$AS$2056,W$3&amp;"-"&amp;4)</f>
        <v>0</v>
      </c>
      <c r="X39" s="25">
        <f>COUNTIF(車両台帳!$AS$57:$AS$2056,X$3&amp;"-"&amp;4)</f>
        <v>0</v>
      </c>
      <c r="Y39" s="25">
        <f>COUNTIF(車両台帳!$AS$57:$AS$2056,Y$3&amp;"-"&amp;4)</f>
        <v>0</v>
      </c>
      <c r="Z39" s="25">
        <f>COUNTIF(車両台帳!$AS$57:$AS$2056,Z$3&amp;"-"&amp;4)</f>
        <v>0</v>
      </c>
      <c r="AA39" s="25">
        <f>COUNTIF(車両台帳!$AS$57:$AS$2056,AA$3&amp;"-"&amp;4)</f>
        <v>0</v>
      </c>
      <c r="AB39" s="25">
        <f>COUNTIF(車両台帳!$AS$57:$AS$2056,AB$3&amp;"-"&amp;4)</f>
        <v>0</v>
      </c>
      <c r="AC39" s="25">
        <f>COUNTIF(車両台帳!$AS$57:$AS$2056,AC$3&amp;"-"&amp;4)</f>
        <v>0</v>
      </c>
      <c r="AD39" s="25">
        <f>COUNTIF(車両台帳!$AS$57:$AS$2056,AD$3&amp;"-"&amp;4)</f>
        <v>0</v>
      </c>
      <c r="AE39" s="25">
        <f>COUNTIF(車両台帳!$AS$57:$AS$2056,AE$3&amp;"-"&amp;4)</f>
        <v>0</v>
      </c>
      <c r="AF39" s="25">
        <f>COUNTIF(車両台帳!$AS$57:$AS$2056,AF$3&amp;"-"&amp;4)</f>
        <v>0</v>
      </c>
      <c r="AG39" s="25">
        <f>COUNTIF(車両台帳!$AS$57:$AS$2056,AG$3&amp;"-"&amp;4)</f>
        <v>0</v>
      </c>
      <c r="AH39" s="25">
        <f>COUNTIF(車両台帳!$AS$57:$AS$2056,AH$3&amp;"-"&amp;4)</f>
        <v>0</v>
      </c>
      <c r="AI39" s="25">
        <f>COUNTIF(車両台帳!$AS$57:$AS$2056,AI$3&amp;"-"&amp;4)</f>
        <v>0</v>
      </c>
      <c r="AJ39" s="25">
        <f>COUNTIF(車両台帳!$AS$57:$AS$2056,AJ$3&amp;"-"&amp;4)</f>
        <v>0</v>
      </c>
      <c r="AK39" s="25">
        <f>COUNTIF(車両台帳!$AS$57:$AS$2056,AK$3&amp;"-"&amp;4)</f>
        <v>0</v>
      </c>
      <c r="AL39" s="25">
        <f>COUNTIF(車両台帳!$AS$57:$AS$2056,AL$3&amp;"-"&amp;4)</f>
        <v>0</v>
      </c>
      <c r="AM39" s="25">
        <f>COUNTIF(車両台帳!$AS$57:$AS$2056,AM$3&amp;"-"&amp;4)</f>
        <v>0</v>
      </c>
      <c r="AN39" s="25">
        <f>COUNTIF(車両台帳!$AS$57:$AS$2056,AN$3&amp;"-"&amp;4)</f>
        <v>0</v>
      </c>
      <c r="AO39" s="25">
        <f>COUNTIF(車両台帳!$AS$57:$AS$2056,AO$3&amp;"-"&amp;4)</f>
        <v>0</v>
      </c>
      <c r="AP39" s="25">
        <f>COUNTIF(車両台帳!$AS$57:$AS$2056,AP$3&amp;"-"&amp;4)</f>
        <v>0</v>
      </c>
      <c r="AQ39" s="25">
        <f>COUNTIF(車両台帳!$AS$57:$AS$2056,AQ$3&amp;"-"&amp;4)</f>
        <v>0</v>
      </c>
      <c r="AR39" s="25">
        <f>COUNTIF(車両台帳!$AS$57:$AS$2056,AR$3&amp;"-"&amp;4)</f>
        <v>0</v>
      </c>
      <c r="AS39" s="25">
        <f>COUNTIF(車両台帳!$AS$57:$AS$2056,AS$3&amp;"-"&amp;4)</f>
        <v>0</v>
      </c>
      <c r="AT39" s="25">
        <f>COUNTIF(車両台帳!$AS$57:$AS$2056,AT$3&amp;"-"&amp;4)</f>
        <v>0</v>
      </c>
      <c r="AU39" s="25">
        <f>COUNTIF(車両台帳!$AS$57:$AS$2056,AU$3&amp;"-"&amp;4)</f>
        <v>0</v>
      </c>
      <c r="AV39" s="25">
        <f>COUNTIF(車両台帳!$AS$57:$AS$2056,AV$3&amp;"-"&amp;4)</f>
        <v>0</v>
      </c>
      <c r="AW39" s="25">
        <f>COUNTIF(車両台帳!$AS$57:$AS$2056,AW$3&amp;"-"&amp;4)</f>
        <v>0</v>
      </c>
      <c r="AX39" s="25">
        <f>COUNTIF(車両台帳!$AS$57:$AS$2056,AX$3&amp;"-"&amp;4)</f>
        <v>0</v>
      </c>
      <c r="AY39" s="25">
        <f>COUNTIF(車両台帳!$AS$57:$AS$2056,AY$3&amp;"-"&amp;4)</f>
        <v>0</v>
      </c>
      <c r="AZ39" s="25">
        <f>COUNTIF(車両台帳!$AS$57:$AS$2056,AZ$3&amp;"-"&amp;4)</f>
        <v>0</v>
      </c>
      <c r="BA39" s="25">
        <f>COUNTIF(車両台帳!$AS$57:$AS$2056,BA$3&amp;"-"&amp;4)</f>
        <v>0</v>
      </c>
      <c r="BB39" s="25">
        <f>COUNTIF(車両台帳!$AS$57:$AS$2056,BB$3&amp;"-"&amp;4)</f>
        <v>0</v>
      </c>
      <c r="BC39" s="25">
        <f>COUNTIF(車両台帳!$AS$57:$AS$2056,BC$3&amp;"-"&amp;4)</f>
        <v>0</v>
      </c>
      <c r="BD39" s="25">
        <f>COUNTIF(車両台帳!$AS$57:$AS$2056,BD$3&amp;"-"&amp;4)</f>
        <v>0</v>
      </c>
      <c r="BE39" s="25">
        <f>COUNTIF(車両台帳!$AS$57:$AS$2056,BE$3&amp;"-"&amp;4)</f>
        <v>0</v>
      </c>
      <c r="BF39" s="25">
        <f>COUNTIF(車両台帳!$AS$57:$AS$2056,BF$3&amp;"-"&amp;4)</f>
        <v>0</v>
      </c>
      <c r="BG39" s="25">
        <f>COUNTIF(車両台帳!$AS$57:$AS$2056,BG$3&amp;"-"&amp;4)</f>
        <v>0</v>
      </c>
      <c r="BH39" s="25">
        <f>COUNTIF(車両台帳!$AS$57:$AS$2056,BH$3&amp;"-"&amp;4)</f>
        <v>0</v>
      </c>
      <c r="BI39" s="25">
        <f>COUNTIF(車両台帳!$AS$57:$AS$2056,BI$3&amp;"-"&amp;4)</f>
        <v>0</v>
      </c>
      <c r="BJ39" s="25">
        <f>COUNTIF(車両台帳!$AS$57:$AS$2056,BJ$3&amp;"-"&amp;4)</f>
        <v>0</v>
      </c>
      <c r="BK39" s="25">
        <f>COUNTIF(車両台帳!$AS$57:$AS$2056,BK$3&amp;"-"&amp;4)</f>
        <v>0</v>
      </c>
      <c r="BL39" s="25">
        <f>COUNTIF(車両台帳!$AS$57:$AS$2056,BL$3&amp;"-"&amp;4)</f>
        <v>0</v>
      </c>
      <c r="BM39" s="25">
        <f>COUNTIF(車両台帳!$AS$57:$AS$2056,BM$3&amp;"-"&amp;4)</f>
        <v>0</v>
      </c>
      <c r="BN39" s="25">
        <f>COUNTIF(車両台帳!$AS$57:$AS$2056,BN$3&amp;"-"&amp;4)</f>
        <v>0</v>
      </c>
      <c r="BO39" s="25">
        <f>COUNTIF(車両台帳!$AS$57:$AS$2056,BO$3&amp;"-"&amp;4)</f>
        <v>0</v>
      </c>
      <c r="BP39" s="25">
        <f>COUNTIF(車両台帳!$AS$57:$AS$2056,BP$3&amp;"-"&amp;4)</f>
        <v>0</v>
      </c>
      <c r="BQ39" s="25">
        <f>COUNTIF(車両台帳!$AS$57:$AS$2056,BQ$3&amp;"-"&amp;4)</f>
        <v>0</v>
      </c>
      <c r="BR39" s="25">
        <f>COUNTIF(車両台帳!$AS$57:$AS$2056,BR$3&amp;"-"&amp;4)</f>
        <v>0</v>
      </c>
      <c r="BS39" s="25">
        <f>COUNTIF(車両台帳!$AS$57:$AS$2056,BS$3&amp;"-"&amp;4)</f>
        <v>0</v>
      </c>
      <c r="BT39" s="25">
        <f>COUNTIF(車両台帳!$AS$57:$AS$2056,BT$3&amp;"-"&amp;4)</f>
        <v>0</v>
      </c>
      <c r="BU39" s="25">
        <f>COUNTIF(車両台帳!$AS$57:$AS$2056,BU$3&amp;"-"&amp;4)</f>
        <v>0</v>
      </c>
      <c r="BV39" s="25">
        <f>COUNTIF(車両台帳!$AS$57:$AS$2056,BV$3&amp;"-"&amp;4)</f>
        <v>0</v>
      </c>
      <c r="BW39" s="25">
        <f>COUNTIF(車両台帳!$AS$57:$AS$2056,BW$3&amp;"-"&amp;4)</f>
        <v>0</v>
      </c>
      <c r="BX39" s="25">
        <f>COUNTIF(車両台帳!$AS$57:$AS$2056,BX$3&amp;"-"&amp;4)</f>
        <v>0</v>
      </c>
      <c r="BY39" s="25">
        <f>COUNTIF(車両台帳!$AS$57:$AS$2056,BY$3&amp;"-"&amp;4)</f>
        <v>0</v>
      </c>
      <c r="BZ39" s="25">
        <f>COUNTIF(車両台帳!$AS$57:$AS$2056,BZ$3&amp;"-"&amp;4)</f>
        <v>0</v>
      </c>
      <c r="CA39" s="25">
        <f>COUNTIF(車両台帳!$AS$57:$AS$2056,CA$3&amp;"-"&amp;4)</f>
        <v>0</v>
      </c>
      <c r="CB39" s="25">
        <f>COUNTIF(車両台帳!$AS$57:$AS$2056,CB$3&amp;"-"&amp;4)</f>
        <v>0</v>
      </c>
      <c r="CC39" s="25">
        <f>COUNTIF(車両台帳!$AS$57:$AS$2056,CC$3&amp;"-"&amp;4)</f>
        <v>0</v>
      </c>
      <c r="CD39" s="25">
        <f>COUNTIF(車両台帳!$AS$57:$AS$2056,CD$3&amp;"-"&amp;4)</f>
        <v>0</v>
      </c>
      <c r="CE39" s="25">
        <f>COUNTIF(車両台帳!$AS$57:$AS$2056,CE$3&amp;"-"&amp;4)</f>
        <v>0</v>
      </c>
      <c r="CF39" s="25">
        <f>COUNTIF(車両台帳!$AS$57:$AS$2056,CF$3&amp;"-"&amp;4)</f>
        <v>0</v>
      </c>
      <c r="CG39" s="25">
        <f>COUNTIF(車両台帳!$AS$57:$AS$2056,CG$3&amp;"-"&amp;4)</f>
        <v>0</v>
      </c>
      <c r="CH39" s="25">
        <f>COUNTIF(車両台帳!$AS$57:$AS$2056,CH$3&amp;"-"&amp;4)</f>
        <v>0</v>
      </c>
      <c r="CI39" s="25">
        <f>COUNTIF(車両台帳!$AS$57:$AS$2056,CI$3&amp;"-"&amp;4)</f>
        <v>0</v>
      </c>
      <c r="CJ39" s="25">
        <f>COUNTIF(車両台帳!$AS$57:$AS$2056,CJ$3&amp;"-"&amp;4)</f>
        <v>0</v>
      </c>
      <c r="CK39" s="25">
        <f>COUNTIF(車両台帳!$AS$57:$AS$2056,CK$3&amp;"-"&amp;4)</f>
        <v>0</v>
      </c>
      <c r="CL39" s="25">
        <f>COUNTIF(車両台帳!$AS$57:$AS$2056,CL$3&amp;"-"&amp;4)</f>
        <v>0</v>
      </c>
      <c r="CM39" s="25">
        <f>COUNTIF(車両台帳!$AS$57:$AS$2056,CM$3&amp;"-"&amp;4)</f>
        <v>0</v>
      </c>
      <c r="CN39" s="25">
        <f>COUNTIF(車両台帳!$AS$57:$AS$2056,CN$3&amp;"-"&amp;4)</f>
        <v>0</v>
      </c>
      <c r="CO39" s="25">
        <f>COUNTIF(車両台帳!$AS$57:$AS$2056,CO$3&amp;"-"&amp;4)</f>
        <v>0</v>
      </c>
      <c r="CP39" s="25">
        <f>COUNTIF(車両台帳!$AS$57:$AS$2056,CP$3&amp;"-"&amp;4)</f>
        <v>0</v>
      </c>
      <c r="CQ39" s="25">
        <f>COUNTIF(車両台帳!$AS$57:$AS$2056,CQ$3&amp;"-"&amp;4)</f>
        <v>0</v>
      </c>
      <c r="CR39" s="25">
        <f>COUNTIF(車両台帳!$AS$57:$AS$2056,CR$3&amp;"-"&amp;4)</f>
        <v>0</v>
      </c>
      <c r="CS39" s="25">
        <f>COUNTIF(車両台帳!$AS$57:$AS$2056,CS$3&amp;"-"&amp;4)</f>
        <v>0</v>
      </c>
      <c r="CT39" s="25">
        <f>COUNTIF(車両台帳!$AS$57:$AS$2056,CT$3&amp;"-"&amp;4)</f>
        <v>0</v>
      </c>
      <c r="CU39" s="25">
        <f>COUNTIF(車両台帳!$AS$57:$AS$2056,CU$3&amp;"-"&amp;4)</f>
        <v>0</v>
      </c>
      <c r="CV39" s="25">
        <f>COUNTIF(車両台帳!$AS$57:$AS$2056,CV$3&amp;"-"&amp;4)</f>
        <v>0</v>
      </c>
      <c r="CW39" s="25">
        <f>COUNTIF(車両台帳!$AS$57:$AS$2056,CW$3&amp;"-"&amp;4)</f>
        <v>0</v>
      </c>
      <c r="CX39" s="25">
        <f>COUNTIF(車両台帳!$AS$57:$AS$2056,CX$3&amp;"-"&amp;4)</f>
        <v>0</v>
      </c>
      <c r="CY39" s="25">
        <f>COUNTIF(車両台帳!$AS$57:$AS$2056,CY$3&amp;"-"&amp;4)</f>
        <v>0</v>
      </c>
      <c r="CZ39" s="25">
        <f>COUNTIF(車両台帳!$AS$57:$AS$2056,CZ$3&amp;"-"&amp;4)</f>
        <v>0</v>
      </c>
      <c r="DA39" s="25">
        <f>COUNTIF(車両台帳!$AS$57:$AS$2056,DA$3&amp;"-"&amp;4)</f>
        <v>0</v>
      </c>
      <c r="DB39" s="25">
        <f>COUNTIF(車両台帳!$AS$57:$AS$2056,DB$3&amp;"-"&amp;4)</f>
        <v>0</v>
      </c>
      <c r="DC39" s="25">
        <f>COUNTIF(車両台帳!$AS$57:$AS$2056,DC$3&amp;"-"&amp;4)</f>
        <v>0</v>
      </c>
      <c r="DD39" s="25">
        <f>COUNTIF(車両台帳!$AS$57:$AS$2056,DD$3&amp;"-"&amp;4)</f>
        <v>0</v>
      </c>
      <c r="DE39" s="25">
        <f>COUNTIF(車両台帳!$AS$57:$AS$2056,DE$3&amp;"-"&amp;4)</f>
        <v>0</v>
      </c>
      <c r="DF39" s="25">
        <f>COUNTIF(車両台帳!$AS$57:$AS$2056,DF$3&amp;"-"&amp;4)</f>
        <v>0</v>
      </c>
      <c r="DG39" s="25">
        <f>COUNTIF(車両台帳!$AS$57:$AS$2056,DG$3&amp;"-"&amp;4)</f>
        <v>0</v>
      </c>
      <c r="DH39" s="25">
        <f>COUNTIF(車両台帳!$AS$57:$AS$2056,DH$3&amp;"-"&amp;4)</f>
        <v>0</v>
      </c>
      <c r="DI39" s="25">
        <f>COUNTIF(車両台帳!$AS$57:$AS$2056,DI$3&amp;"-"&amp;4)</f>
        <v>0</v>
      </c>
      <c r="DJ39" s="25">
        <f>COUNTIF(車両台帳!$AS$57:$AS$2056,DJ$3&amp;"-"&amp;4)</f>
        <v>0</v>
      </c>
      <c r="DK39" s="25">
        <f>COUNTIF(車両台帳!$AS$57:$AS$2056,DK$3&amp;"-"&amp;4)</f>
        <v>0</v>
      </c>
      <c r="DL39" s="25">
        <f>COUNTIF(車両台帳!$AS$57:$AS$2056,DL$3&amp;"-"&amp;4)</f>
        <v>0</v>
      </c>
      <c r="DM39" s="25">
        <f>COUNTIF(車両台帳!$AS$57:$AS$2056,DM$3&amp;"-"&amp;4)</f>
        <v>0</v>
      </c>
      <c r="DN39" s="25">
        <f>COUNTIF(車両台帳!$AS$57:$AS$2056,DN$3&amp;"-"&amp;4)</f>
        <v>0</v>
      </c>
      <c r="DO39" s="25">
        <f>COUNTIF(車両台帳!$AS$57:$AS$2056,DO$3&amp;"-"&amp;4)</f>
        <v>0</v>
      </c>
      <c r="DP39" s="25">
        <f>COUNTIF(車両台帳!$AS$57:$AS$2056,DP$3&amp;"-"&amp;4)</f>
        <v>0</v>
      </c>
      <c r="DQ39" s="25">
        <f>COUNTIF(車両台帳!$AS$57:$AS$2056,DQ$3&amp;"-"&amp;4)</f>
        <v>0</v>
      </c>
      <c r="DR39" s="25">
        <f>COUNTIF(車両台帳!$AS$57:$AS$2056,DR$3&amp;"-"&amp;4)</f>
        <v>0</v>
      </c>
      <c r="DS39" s="25">
        <f>COUNTIF(車両台帳!$AS$57:$AS$2056,DS$3&amp;"-"&amp;4)</f>
        <v>0</v>
      </c>
      <c r="DT39" s="25">
        <f>COUNTIF(車両台帳!$AS$57:$AS$2056,DT$3&amp;"-"&amp;4)</f>
        <v>0</v>
      </c>
      <c r="DU39" s="25">
        <f>COUNTIF(車両台帳!$AS$57:$AS$2056,DU$3&amp;"-"&amp;4)</f>
        <v>0</v>
      </c>
      <c r="DV39" s="25">
        <f>COUNTIF(車両台帳!$AS$57:$AS$2056,DV$3&amp;"-"&amp;4)</f>
        <v>0</v>
      </c>
      <c r="DW39" s="25">
        <f>COUNTIF(車両台帳!$AS$57:$AS$2056,DW$3&amp;"-"&amp;4)</f>
        <v>0</v>
      </c>
      <c r="DX39" s="25">
        <f>COUNTIF(車両台帳!$AS$57:$AS$2056,DX$3&amp;"-"&amp;4)</f>
        <v>0</v>
      </c>
      <c r="DY39" s="25">
        <f>COUNTIF(車両台帳!$AS$57:$AS$2056,DY$3&amp;"-"&amp;4)</f>
        <v>0</v>
      </c>
      <c r="DZ39" s="25">
        <f>COUNTIF(車両台帳!$AS$57:$AS$2056,DZ$3&amp;"-"&amp;4)</f>
        <v>0</v>
      </c>
      <c r="EA39" s="25">
        <f>COUNTIF(車両台帳!$AS$57:$AS$2056,EA$3&amp;"-"&amp;4)</f>
        <v>0</v>
      </c>
      <c r="EB39" s="25">
        <f>COUNTIF(車両台帳!$AS$57:$AS$2056,EB$3&amp;"-"&amp;4)</f>
        <v>0</v>
      </c>
      <c r="EC39" s="25">
        <f>COUNTIF(車両台帳!$AS$57:$AS$2056,EC$3&amp;"-"&amp;4)</f>
        <v>0</v>
      </c>
      <c r="ED39" s="25">
        <f>COUNTIF(車両台帳!$AS$57:$AS$2056,ED$3&amp;"-"&amp;4)</f>
        <v>0</v>
      </c>
      <c r="EE39" s="25">
        <f>COUNTIF(車両台帳!$AS$57:$AS$2056,EE$3&amp;"-"&amp;4)</f>
        <v>0</v>
      </c>
      <c r="EF39" s="25">
        <f>COUNTIF(車両台帳!$AS$57:$AS$2056,EF$3&amp;"-"&amp;4)</f>
        <v>0</v>
      </c>
      <c r="EG39" s="25">
        <f>COUNTIF(車両台帳!$AS$57:$AS$2056,EG$3&amp;"-"&amp;4)</f>
        <v>0</v>
      </c>
      <c r="EH39" s="25">
        <f>COUNTIF(車両台帳!$AS$57:$AS$2056,EH$3&amp;"-"&amp;4)</f>
        <v>0</v>
      </c>
      <c r="EI39" s="25">
        <f>COUNTIF(車両台帳!$AS$57:$AS$2056,EI$3&amp;"-"&amp;4)</f>
        <v>0</v>
      </c>
      <c r="EJ39" s="25">
        <f>COUNTIF(車両台帳!$AS$57:$AS$2056,EJ$3&amp;"-"&amp;4)</f>
        <v>0</v>
      </c>
      <c r="EK39" s="25">
        <f>COUNTIF(車両台帳!$AS$57:$AS$2056,EK$3&amp;"-"&amp;4)</f>
        <v>0</v>
      </c>
      <c r="EL39" s="25">
        <f>COUNTIF(車両台帳!$AS$57:$AS$2056,EL$3&amp;"-"&amp;4)</f>
        <v>0</v>
      </c>
      <c r="EM39" s="25">
        <f>COUNTIF(車両台帳!$AS$57:$AS$2056,EM$3&amp;"-"&amp;4)</f>
        <v>0</v>
      </c>
      <c r="EN39" s="25">
        <f>COUNTIF(車両台帳!$AS$57:$AS$2056,EN$3&amp;"-"&amp;4)</f>
        <v>0</v>
      </c>
      <c r="EO39" s="25">
        <f>COUNTIF(車両台帳!$AS$57:$AS$2056,EO$3&amp;"-"&amp;4)</f>
        <v>0</v>
      </c>
      <c r="EP39" s="25">
        <f>COUNTIF(車両台帳!$AS$57:$AS$2056,EP$3&amp;"-"&amp;4)</f>
        <v>0</v>
      </c>
      <c r="EQ39" s="25">
        <f>COUNTIF(車両台帳!$AS$57:$AS$2056,EQ$3&amp;"-"&amp;4)</f>
        <v>0</v>
      </c>
      <c r="ER39" s="25">
        <f>COUNTIF(車両台帳!$AS$57:$AS$2056,ER$3&amp;"-"&amp;4)</f>
        <v>0</v>
      </c>
      <c r="ES39" s="25">
        <f>COUNTIF(車両台帳!$AS$57:$AS$2056,ES$3&amp;"-"&amp;4)</f>
        <v>0</v>
      </c>
      <c r="ET39" s="25">
        <f>COUNTIF(車両台帳!$AS$57:$AS$2056,ET$3&amp;"-"&amp;4)</f>
        <v>0</v>
      </c>
      <c r="EU39" s="25">
        <f>COUNTIF(車両台帳!$AS$57:$AS$2056,EU$3&amp;"-"&amp;4)</f>
        <v>0</v>
      </c>
      <c r="EV39" s="25">
        <f>COUNTIF(車両台帳!$AS$57:$AS$2056,EV$3&amp;"-"&amp;4)</f>
        <v>0</v>
      </c>
      <c r="EW39" s="25">
        <f>COUNTIF(車両台帳!$AS$57:$AS$2056,EW$3&amp;"-"&amp;4)</f>
        <v>0</v>
      </c>
      <c r="EX39" s="25">
        <f>COUNTIF(車両台帳!$AS$57:$AS$2056,EX$3&amp;"-"&amp;4)</f>
        <v>0</v>
      </c>
      <c r="EY39" s="25">
        <f>COUNTIF(車両台帳!$AS$57:$AS$2056,EY$3&amp;"-"&amp;4)</f>
        <v>0</v>
      </c>
      <c r="EZ39" s="25">
        <f>COUNTIF(車両台帳!$AS$57:$AS$2056,EZ$3&amp;"-"&amp;4)</f>
        <v>0</v>
      </c>
      <c r="FA39" s="25">
        <f>COUNTIF(車両台帳!$AS$57:$AS$2056,FA$3&amp;"-"&amp;4)</f>
        <v>0</v>
      </c>
      <c r="FB39" s="25">
        <f>COUNTIF(車両台帳!$AS$57:$AS$2056,FB$3&amp;"-"&amp;4)</f>
        <v>0</v>
      </c>
      <c r="FC39" s="25">
        <f>COUNTIF(車両台帳!$AS$57:$AS$2056,FC$3&amp;"-"&amp;4)</f>
        <v>0</v>
      </c>
      <c r="FD39" s="25">
        <f>COUNTIF(車両台帳!$AS$57:$AS$2056,FD$3&amp;"-"&amp;4)</f>
        <v>0</v>
      </c>
      <c r="FE39" s="25">
        <f>COUNTIF(車両台帳!$AS$57:$AS$2056,FE$3&amp;"-"&amp;4)</f>
        <v>0</v>
      </c>
      <c r="FF39" s="25">
        <f>COUNTIF(車両台帳!$AS$57:$AS$2056,FF$3&amp;"-"&amp;4)</f>
        <v>0</v>
      </c>
      <c r="FG39" s="25">
        <f>COUNTIF(車両台帳!$AS$57:$AS$2056,FG$3&amp;"-"&amp;4)</f>
        <v>0</v>
      </c>
      <c r="FH39" s="25">
        <f>COUNTIF(車両台帳!$AS$57:$AS$2056,FH$3&amp;"-"&amp;4)</f>
        <v>0</v>
      </c>
      <c r="FI39" s="25">
        <f>COUNTIF(車両台帳!$AS$57:$AS$2056,FI$3&amp;"-"&amp;4)</f>
        <v>0</v>
      </c>
      <c r="FJ39" s="25">
        <f>COUNTIF(車両台帳!$AS$57:$AS$2056,FJ$3&amp;"-"&amp;4)</f>
        <v>0</v>
      </c>
      <c r="FK39" s="25">
        <f>COUNTIF(車両台帳!$AS$57:$AS$2056,FK$3&amp;"-"&amp;4)</f>
        <v>0</v>
      </c>
      <c r="FL39" s="25">
        <f>COUNTIF(車両台帳!$AS$57:$AS$2056,FL$3&amp;"-"&amp;4)</f>
        <v>0</v>
      </c>
      <c r="FM39" s="25">
        <f>COUNTIF(車両台帳!$AS$57:$AS$2056,FM$3&amp;"-"&amp;4)</f>
        <v>0</v>
      </c>
      <c r="FN39" s="25">
        <f>COUNTIF(車両台帳!$AS$57:$AS$2056,FN$3&amp;"-"&amp;4)</f>
        <v>0</v>
      </c>
      <c r="FO39" s="25">
        <f>COUNTIF(車両台帳!$AS$57:$AS$2056,FO$3&amp;"-"&amp;4)</f>
        <v>0</v>
      </c>
      <c r="FP39" s="25">
        <f>COUNTIF(車両台帳!$AS$57:$AS$2056,FP$3&amp;"-"&amp;4)</f>
        <v>0</v>
      </c>
      <c r="FQ39" s="25">
        <f>COUNTIF(車両台帳!$AS$57:$AS$2056,FQ$3&amp;"-"&amp;4)</f>
        <v>0</v>
      </c>
      <c r="FR39" s="25">
        <f>COUNTIF(車両台帳!$AS$57:$AS$2056,FR$3&amp;"-"&amp;4)</f>
        <v>0</v>
      </c>
      <c r="FS39" s="25">
        <f>COUNTIF(車両台帳!$AS$57:$AS$2056,FS$3&amp;"-"&amp;4)</f>
        <v>0</v>
      </c>
      <c r="FT39" s="25">
        <f>COUNTIF(車両台帳!$AS$57:$AS$2056,FT$3&amp;"-"&amp;4)</f>
        <v>0</v>
      </c>
      <c r="FU39" s="25">
        <f>COUNTIF(車両台帳!$AS$57:$AS$2056,FU$3&amp;"-"&amp;4)</f>
        <v>0</v>
      </c>
      <c r="FV39" s="25">
        <f>COUNTIF(車両台帳!$AS$57:$AS$2056,FV$3&amp;"-"&amp;4)</f>
        <v>0</v>
      </c>
      <c r="FW39" s="25">
        <f>COUNTIF(車両台帳!$AS$57:$AS$2056,FW$3&amp;"-"&amp;4)</f>
        <v>0</v>
      </c>
      <c r="FX39" s="25">
        <f>COUNTIF(車両台帳!$AS$57:$AS$2056,FX$3&amp;"-"&amp;4)</f>
        <v>0</v>
      </c>
      <c r="FY39" s="25">
        <f>COUNTIF(車両台帳!$AS$57:$AS$2056,FY$3&amp;"-"&amp;4)</f>
        <v>0</v>
      </c>
      <c r="FZ39" s="25">
        <f>COUNTIF(車両台帳!$AS$57:$AS$2056,FZ$3&amp;"-"&amp;4)</f>
        <v>0</v>
      </c>
      <c r="GA39" s="25">
        <f>COUNTIF(車両台帳!$AS$57:$AS$2056,GA$3&amp;"-"&amp;4)</f>
        <v>0</v>
      </c>
      <c r="GB39" s="25">
        <f>COUNTIF(車両台帳!$AS$57:$AS$2056,GB$3&amp;"-"&amp;4)</f>
        <v>0</v>
      </c>
      <c r="GC39" s="25">
        <f>COUNTIF(車両台帳!$AS$57:$AS$2056,GC$3&amp;"-"&amp;4)</f>
        <v>0</v>
      </c>
      <c r="GD39" s="25">
        <f>COUNTIF(車両台帳!$AS$57:$AS$2056,GD$3&amp;"-"&amp;4)</f>
        <v>0</v>
      </c>
      <c r="GE39" s="25">
        <f>COUNTIF(車両台帳!$AS$57:$AS$2056,GE$3&amp;"-"&amp;4)</f>
        <v>0</v>
      </c>
      <c r="GF39" s="25">
        <f>COUNTIF(車両台帳!$AS$57:$AS$2056,GF$3&amp;"-"&amp;4)</f>
        <v>0</v>
      </c>
      <c r="GG39" s="25">
        <f>COUNTIF(車両台帳!$AS$57:$AS$2056,GG$3&amp;"-"&amp;4)</f>
        <v>0</v>
      </c>
      <c r="GH39" s="25">
        <f>COUNTIF(車両台帳!$AS$57:$AS$2056,GH$3&amp;"-"&amp;4)</f>
        <v>0</v>
      </c>
      <c r="GI39" s="25">
        <f>COUNTIF(車両台帳!$AS$57:$AS$2056,GI$3&amp;"-"&amp;4)</f>
        <v>0</v>
      </c>
      <c r="GJ39" s="25">
        <f>COUNTIF(車両台帳!$AS$57:$AS$2056,GJ$3&amp;"-"&amp;4)</f>
        <v>0</v>
      </c>
      <c r="GK39" s="25">
        <f>COUNTIF(車両台帳!$AS$57:$AS$2056,GK$3&amp;"-"&amp;4)</f>
        <v>0</v>
      </c>
      <c r="GL39" s="25">
        <f>COUNTIF(車両台帳!$AS$57:$AS$2056,GL$3&amp;"-"&amp;4)</f>
        <v>0</v>
      </c>
      <c r="GM39" s="25">
        <f>COUNTIF(車両台帳!$AS$57:$AS$2056,GM$3&amp;"-"&amp;4)</f>
        <v>0</v>
      </c>
      <c r="GN39" s="25">
        <f>COUNTIF(車両台帳!$AS$57:$AS$2056,GN$3&amp;"-"&amp;4)</f>
        <v>0</v>
      </c>
      <c r="GO39" s="25">
        <f>COUNTIF(車両台帳!$AS$57:$AS$2056,GO$3&amp;"-"&amp;4)</f>
        <v>0</v>
      </c>
      <c r="GP39" s="25">
        <f>COUNTIF(車両台帳!$AS$57:$AS$2056,GP$3&amp;"-"&amp;4)</f>
        <v>0</v>
      </c>
      <c r="GQ39" s="25">
        <f>COUNTIF(車両台帳!$AS$57:$AS$2056,GQ$3&amp;"-"&amp;4)</f>
        <v>0</v>
      </c>
      <c r="GR39" s="25">
        <f>COUNTIF(車両台帳!$AS$57:$AS$2056,GR$3&amp;"-"&amp;4)</f>
        <v>0</v>
      </c>
      <c r="GS39" s="25">
        <f>COUNTIF(車両台帳!$AS$57:$AS$2056,GS$3&amp;"-"&amp;4)</f>
        <v>0</v>
      </c>
      <c r="GT39" s="25">
        <f>COUNTIF(車両台帳!$AS$57:$AS$2056,GT$3&amp;"-"&amp;4)</f>
        <v>0</v>
      </c>
      <c r="GU39" s="25">
        <f>COUNTIF(車両台帳!$AS$57:$AS$2056,GU$3&amp;"-"&amp;4)</f>
        <v>0</v>
      </c>
    </row>
    <row r="40" spans="2:203">
      <c r="C40" s="5" t="s">
        <v>624</v>
      </c>
      <c r="D40" s="25">
        <f>COUNTIF(車両台帳!$AS$57:$AS$2056,D$3&amp;"-"&amp;5)</f>
        <v>0</v>
      </c>
      <c r="E40" s="25">
        <f>COUNTIF(車両台帳!$AS$57:$AS$2056,E$3&amp;"-"&amp;5)</f>
        <v>0</v>
      </c>
      <c r="F40" s="25">
        <f>COUNTIF(車両台帳!$AS$57:$AS$2056,F$3&amp;"-"&amp;5)</f>
        <v>0</v>
      </c>
      <c r="G40" s="25">
        <f>COUNTIF(車両台帳!$AS$57:$AS$2056,G$3&amp;"-"&amp;5)</f>
        <v>0</v>
      </c>
      <c r="H40" s="25">
        <f>COUNTIF(車両台帳!$AS$57:$AS$2056,H$3&amp;"-"&amp;5)</f>
        <v>0</v>
      </c>
      <c r="I40" s="25">
        <f>COUNTIF(車両台帳!$AS$57:$AS$2056,I$3&amp;"-"&amp;5)</f>
        <v>0</v>
      </c>
      <c r="J40" s="25">
        <f>COUNTIF(車両台帳!$AS$57:$AS$2056,J$3&amp;"-"&amp;5)</f>
        <v>0</v>
      </c>
      <c r="K40" s="25">
        <f>COUNTIF(車両台帳!$AS$57:$AS$2056,K$3&amp;"-"&amp;5)</f>
        <v>0</v>
      </c>
      <c r="L40" s="25">
        <f>COUNTIF(車両台帳!$AS$57:$AS$2056,L$3&amp;"-"&amp;5)</f>
        <v>0</v>
      </c>
      <c r="M40" s="25">
        <f>COUNTIF(車両台帳!$AS$57:$AS$2056,M$3&amp;"-"&amp;5)</f>
        <v>0</v>
      </c>
      <c r="N40" s="25">
        <f>COUNTIF(車両台帳!$AS$57:$AS$2056,N$3&amp;"-"&amp;5)</f>
        <v>0</v>
      </c>
      <c r="O40" s="25">
        <f>COUNTIF(車両台帳!$AS$57:$AS$2056,O$3&amp;"-"&amp;5)</f>
        <v>0</v>
      </c>
      <c r="P40" s="25">
        <f>COUNTIF(車両台帳!$AS$57:$AS$2056,P$3&amp;"-"&amp;5)</f>
        <v>0</v>
      </c>
      <c r="Q40" s="25">
        <f>COUNTIF(車両台帳!$AS$57:$AS$2056,Q$3&amp;"-"&amp;5)</f>
        <v>0</v>
      </c>
      <c r="R40" s="25">
        <f>COUNTIF(車両台帳!$AS$57:$AS$2056,R$3&amp;"-"&amp;5)</f>
        <v>0</v>
      </c>
      <c r="S40" s="25">
        <f>COUNTIF(車両台帳!$AS$57:$AS$2056,S$3&amp;"-"&amp;5)</f>
        <v>0</v>
      </c>
      <c r="T40" s="25">
        <f>COUNTIF(車両台帳!$AS$57:$AS$2056,T$3&amp;"-"&amp;5)</f>
        <v>0</v>
      </c>
      <c r="U40" s="25">
        <f>COUNTIF(車両台帳!$AS$57:$AS$2056,U$3&amp;"-"&amp;5)</f>
        <v>0</v>
      </c>
      <c r="V40" s="25">
        <f>COUNTIF(車両台帳!$AS$57:$AS$2056,V$3&amp;"-"&amp;5)</f>
        <v>0</v>
      </c>
      <c r="W40" s="25">
        <f>COUNTIF(車両台帳!$AS$57:$AS$2056,W$3&amp;"-"&amp;5)</f>
        <v>0</v>
      </c>
      <c r="X40" s="25">
        <f>COUNTIF(車両台帳!$AS$57:$AS$2056,X$3&amp;"-"&amp;5)</f>
        <v>0</v>
      </c>
      <c r="Y40" s="25">
        <f>COUNTIF(車両台帳!$AS$57:$AS$2056,Y$3&amp;"-"&amp;5)</f>
        <v>0</v>
      </c>
      <c r="Z40" s="25">
        <f>COUNTIF(車両台帳!$AS$57:$AS$2056,Z$3&amp;"-"&amp;5)</f>
        <v>0</v>
      </c>
      <c r="AA40" s="25">
        <f>COUNTIF(車両台帳!$AS$57:$AS$2056,AA$3&amp;"-"&amp;5)</f>
        <v>0</v>
      </c>
      <c r="AB40" s="25">
        <f>COUNTIF(車両台帳!$AS$57:$AS$2056,AB$3&amp;"-"&amp;5)</f>
        <v>0</v>
      </c>
      <c r="AC40" s="25">
        <f>COUNTIF(車両台帳!$AS$57:$AS$2056,AC$3&amp;"-"&amp;5)</f>
        <v>0</v>
      </c>
      <c r="AD40" s="25">
        <f>COUNTIF(車両台帳!$AS$57:$AS$2056,AD$3&amp;"-"&amp;5)</f>
        <v>0</v>
      </c>
      <c r="AE40" s="25">
        <f>COUNTIF(車両台帳!$AS$57:$AS$2056,AE$3&amp;"-"&amp;5)</f>
        <v>0</v>
      </c>
      <c r="AF40" s="25">
        <f>COUNTIF(車両台帳!$AS$57:$AS$2056,AF$3&amp;"-"&amp;5)</f>
        <v>0</v>
      </c>
      <c r="AG40" s="25">
        <f>COUNTIF(車両台帳!$AS$57:$AS$2056,AG$3&amp;"-"&amp;5)</f>
        <v>0</v>
      </c>
      <c r="AH40" s="25">
        <f>COUNTIF(車両台帳!$AS$57:$AS$2056,AH$3&amp;"-"&amp;5)</f>
        <v>0</v>
      </c>
      <c r="AI40" s="25">
        <f>COUNTIF(車両台帳!$AS$57:$AS$2056,AI$3&amp;"-"&amp;5)</f>
        <v>0</v>
      </c>
      <c r="AJ40" s="25">
        <f>COUNTIF(車両台帳!$AS$57:$AS$2056,AJ$3&amp;"-"&amp;5)</f>
        <v>0</v>
      </c>
      <c r="AK40" s="25">
        <f>COUNTIF(車両台帳!$AS$57:$AS$2056,AK$3&amp;"-"&amp;5)</f>
        <v>0</v>
      </c>
      <c r="AL40" s="25">
        <f>COUNTIF(車両台帳!$AS$57:$AS$2056,AL$3&amp;"-"&amp;5)</f>
        <v>0</v>
      </c>
      <c r="AM40" s="25">
        <f>COUNTIF(車両台帳!$AS$57:$AS$2056,AM$3&amp;"-"&amp;5)</f>
        <v>0</v>
      </c>
      <c r="AN40" s="25">
        <f>COUNTIF(車両台帳!$AS$57:$AS$2056,AN$3&amp;"-"&amp;5)</f>
        <v>0</v>
      </c>
      <c r="AO40" s="25">
        <f>COUNTIF(車両台帳!$AS$57:$AS$2056,AO$3&amp;"-"&amp;5)</f>
        <v>0</v>
      </c>
      <c r="AP40" s="25">
        <f>COUNTIF(車両台帳!$AS$57:$AS$2056,AP$3&amp;"-"&amp;5)</f>
        <v>0</v>
      </c>
      <c r="AQ40" s="25">
        <f>COUNTIF(車両台帳!$AS$57:$AS$2056,AQ$3&amp;"-"&amp;5)</f>
        <v>0</v>
      </c>
      <c r="AR40" s="25">
        <f>COUNTIF(車両台帳!$AS$57:$AS$2056,AR$3&amp;"-"&amp;5)</f>
        <v>0</v>
      </c>
      <c r="AS40" s="25">
        <f>COUNTIF(車両台帳!$AS$57:$AS$2056,AS$3&amp;"-"&amp;5)</f>
        <v>0</v>
      </c>
      <c r="AT40" s="25">
        <f>COUNTIF(車両台帳!$AS$57:$AS$2056,AT$3&amp;"-"&amp;5)</f>
        <v>0</v>
      </c>
      <c r="AU40" s="25">
        <f>COUNTIF(車両台帳!$AS$57:$AS$2056,AU$3&amp;"-"&amp;5)</f>
        <v>0</v>
      </c>
      <c r="AV40" s="25">
        <f>COUNTIF(車両台帳!$AS$57:$AS$2056,AV$3&amp;"-"&amp;5)</f>
        <v>0</v>
      </c>
      <c r="AW40" s="25">
        <f>COUNTIF(車両台帳!$AS$57:$AS$2056,AW$3&amp;"-"&amp;5)</f>
        <v>0</v>
      </c>
      <c r="AX40" s="25">
        <f>COUNTIF(車両台帳!$AS$57:$AS$2056,AX$3&amp;"-"&amp;5)</f>
        <v>0</v>
      </c>
      <c r="AY40" s="25">
        <f>COUNTIF(車両台帳!$AS$57:$AS$2056,AY$3&amp;"-"&amp;5)</f>
        <v>0</v>
      </c>
      <c r="AZ40" s="25">
        <f>COUNTIF(車両台帳!$AS$57:$AS$2056,AZ$3&amp;"-"&amp;5)</f>
        <v>0</v>
      </c>
      <c r="BA40" s="25">
        <f>COUNTIF(車両台帳!$AS$57:$AS$2056,BA$3&amp;"-"&amp;5)</f>
        <v>0</v>
      </c>
      <c r="BB40" s="25">
        <f>COUNTIF(車両台帳!$AS$57:$AS$2056,BB$3&amp;"-"&amp;5)</f>
        <v>0</v>
      </c>
      <c r="BC40" s="25">
        <f>COUNTIF(車両台帳!$AS$57:$AS$2056,BC$3&amp;"-"&amp;5)</f>
        <v>0</v>
      </c>
      <c r="BD40" s="25">
        <f>COUNTIF(車両台帳!$AS$57:$AS$2056,BD$3&amp;"-"&amp;5)</f>
        <v>0</v>
      </c>
      <c r="BE40" s="25">
        <f>COUNTIF(車両台帳!$AS$57:$AS$2056,BE$3&amp;"-"&amp;5)</f>
        <v>0</v>
      </c>
      <c r="BF40" s="25">
        <f>COUNTIF(車両台帳!$AS$57:$AS$2056,BF$3&amp;"-"&amp;5)</f>
        <v>0</v>
      </c>
      <c r="BG40" s="25">
        <f>COUNTIF(車両台帳!$AS$57:$AS$2056,BG$3&amp;"-"&amp;5)</f>
        <v>0</v>
      </c>
      <c r="BH40" s="25">
        <f>COUNTIF(車両台帳!$AS$57:$AS$2056,BH$3&amp;"-"&amp;5)</f>
        <v>0</v>
      </c>
      <c r="BI40" s="25">
        <f>COUNTIF(車両台帳!$AS$57:$AS$2056,BI$3&amp;"-"&amp;5)</f>
        <v>0</v>
      </c>
      <c r="BJ40" s="25">
        <f>COUNTIF(車両台帳!$AS$57:$AS$2056,BJ$3&amp;"-"&amp;5)</f>
        <v>0</v>
      </c>
      <c r="BK40" s="25">
        <f>COUNTIF(車両台帳!$AS$57:$AS$2056,BK$3&amp;"-"&amp;5)</f>
        <v>0</v>
      </c>
      <c r="BL40" s="25">
        <f>COUNTIF(車両台帳!$AS$57:$AS$2056,BL$3&amp;"-"&amp;5)</f>
        <v>0</v>
      </c>
      <c r="BM40" s="25">
        <f>COUNTIF(車両台帳!$AS$57:$AS$2056,BM$3&amp;"-"&amp;5)</f>
        <v>0</v>
      </c>
      <c r="BN40" s="25">
        <f>COUNTIF(車両台帳!$AS$57:$AS$2056,BN$3&amp;"-"&amp;5)</f>
        <v>0</v>
      </c>
      <c r="BO40" s="25">
        <f>COUNTIF(車両台帳!$AS$57:$AS$2056,BO$3&amp;"-"&amp;5)</f>
        <v>0</v>
      </c>
      <c r="BP40" s="25">
        <f>COUNTIF(車両台帳!$AS$57:$AS$2056,BP$3&amp;"-"&amp;5)</f>
        <v>0</v>
      </c>
      <c r="BQ40" s="25">
        <f>COUNTIF(車両台帳!$AS$57:$AS$2056,BQ$3&amp;"-"&amp;5)</f>
        <v>0</v>
      </c>
      <c r="BR40" s="25">
        <f>COUNTIF(車両台帳!$AS$57:$AS$2056,BR$3&amp;"-"&amp;5)</f>
        <v>0</v>
      </c>
      <c r="BS40" s="25">
        <f>COUNTIF(車両台帳!$AS$57:$AS$2056,BS$3&amp;"-"&amp;5)</f>
        <v>0</v>
      </c>
      <c r="BT40" s="25">
        <f>COUNTIF(車両台帳!$AS$57:$AS$2056,BT$3&amp;"-"&amp;5)</f>
        <v>0</v>
      </c>
      <c r="BU40" s="25">
        <f>COUNTIF(車両台帳!$AS$57:$AS$2056,BU$3&amp;"-"&amp;5)</f>
        <v>0</v>
      </c>
      <c r="BV40" s="25">
        <f>COUNTIF(車両台帳!$AS$57:$AS$2056,BV$3&amp;"-"&amp;5)</f>
        <v>0</v>
      </c>
      <c r="BW40" s="25">
        <f>COUNTIF(車両台帳!$AS$57:$AS$2056,BW$3&amp;"-"&amp;5)</f>
        <v>0</v>
      </c>
      <c r="BX40" s="25">
        <f>COUNTIF(車両台帳!$AS$57:$AS$2056,BX$3&amp;"-"&amp;5)</f>
        <v>0</v>
      </c>
      <c r="BY40" s="25">
        <f>COUNTIF(車両台帳!$AS$57:$AS$2056,BY$3&amp;"-"&amp;5)</f>
        <v>0</v>
      </c>
      <c r="BZ40" s="25">
        <f>COUNTIF(車両台帳!$AS$57:$AS$2056,BZ$3&amp;"-"&amp;5)</f>
        <v>0</v>
      </c>
      <c r="CA40" s="25">
        <f>COUNTIF(車両台帳!$AS$57:$AS$2056,CA$3&amp;"-"&amp;5)</f>
        <v>0</v>
      </c>
      <c r="CB40" s="25">
        <f>COUNTIF(車両台帳!$AS$57:$AS$2056,CB$3&amp;"-"&amp;5)</f>
        <v>0</v>
      </c>
      <c r="CC40" s="25">
        <f>COUNTIF(車両台帳!$AS$57:$AS$2056,CC$3&amp;"-"&amp;5)</f>
        <v>0</v>
      </c>
      <c r="CD40" s="25">
        <f>COUNTIF(車両台帳!$AS$57:$AS$2056,CD$3&amp;"-"&amp;5)</f>
        <v>0</v>
      </c>
      <c r="CE40" s="25">
        <f>COUNTIF(車両台帳!$AS$57:$AS$2056,CE$3&amp;"-"&amp;5)</f>
        <v>0</v>
      </c>
      <c r="CF40" s="25">
        <f>COUNTIF(車両台帳!$AS$57:$AS$2056,CF$3&amp;"-"&amp;5)</f>
        <v>0</v>
      </c>
      <c r="CG40" s="25">
        <f>COUNTIF(車両台帳!$AS$57:$AS$2056,CG$3&amp;"-"&amp;5)</f>
        <v>0</v>
      </c>
      <c r="CH40" s="25">
        <f>COUNTIF(車両台帳!$AS$57:$AS$2056,CH$3&amp;"-"&amp;5)</f>
        <v>0</v>
      </c>
      <c r="CI40" s="25">
        <f>COUNTIF(車両台帳!$AS$57:$AS$2056,CI$3&amp;"-"&amp;5)</f>
        <v>0</v>
      </c>
      <c r="CJ40" s="25">
        <f>COUNTIF(車両台帳!$AS$57:$AS$2056,CJ$3&amp;"-"&amp;5)</f>
        <v>0</v>
      </c>
      <c r="CK40" s="25">
        <f>COUNTIF(車両台帳!$AS$57:$AS$2056,CK$3&amp;"-"&amp;5)</f>
        <v>0</v>
      </c>
      <c r="CL40" s="25">
        <f>COUNTIF(車両台帳!$AS$57:$AS$2056,CL$3&amp;"-"&amp;5)</f>
        <v>0</v>
      </c>
      <c r="CM40" s="25">
        <f>COUNTIF(車両台帳!$AS$57:$AS$2056,CM$3&amp;"-"&amp;5)</f>
        <v>0</v>
      </c>
      <c r="CN40" s="25">
        <f>COUNTIF(車両台帳!$AS$57:$AS$2056,CN$3&amp;"-"&amp;5)</f>
        <v>0</v>
      </c>
      <c r="CO40" s="25">
        <f>COUNTIF(車両台帳!$AS$57:$AS$2056,CO$3&amp;"-"&amp;5)</f>
        <v>0</v>
      </c>
      <c r="CP40" s="25">
        <f>COUNTIF(車両台帳!$AS$57:$AS$2056,CP$3&amp;"-"&amp;5)</f>
        <v>0</v>
      </c>
      <c r="CQ40" s="25">
        <f>COUNTIF(車両台帳!$AS$57:$AS$2056,CQ$3&amp;"-"&amp;5)</f>
        <v>0</v>
      </c>
      <c r="CR40" s="25">
        <f>COUNTIF(車両台帳!$AS$57:$AS$2056,CR$3&amp;"-"&amp;5)</f>
        <v>0</v>
      </c>
      <c r="CS40" s="25">
        <f>COUNTIF(車両台帳!$AS$57:$AS$2056,CS$3&amp;"-"&amp;5)</f>
        <v>0</v>
      </c>
      <c r="CT40" s="25">
        <f>COUNTIF(車両台帳!$AS$57:$AS$2056,CT$3&amp;"-"&amp;5)</f>
        <v>0</v>
      </c>
      <c r="CU40" s="25">
        <f>COUNTIF(車両台帳!$AS$57:$AS$2056,CU$3&amp;"-"&amp;5)</f>
        <v>0</v>
      </c>
      <c r="CV40" s="25">
        <f>COUNTIF(車両台帳!$AS$57:$AS$2056,CV$3&amp;"-"&amp;5)</f>
        <v>0</v>
      </c>
      <c r="CW40" s="25">
        <f>COUNTIF(車両台帳!$AS$57:$AS$2056,CW$3&amp;"-"&amp;5)</f>
        <v>0</v>
      </c>
      <c r="CX40" s="25">
        <f>COUNTIF(車両台帳!$AS$57:$AS$2056,CX$3&amp;"-"&amp;5)</f>
        <v>0</v>
      </c>
      <c r="CY40" s="25">
        <f>COUNTIF(車両台帳!$AS$57:$AS$2056,CY$3&amp;"-"&amp;5)</f>
        <v>0</v>
      </c>
      <c r="CZ40" s="25">
        <f>COUNTIF(車両台帳!$AS$57:$AS$2056,CZ$3&amp;"-"&amp;5)</f>
        <v>0</v>
      </c>
      <c r="DA40" s="25">
        <f>COUNTIF(車両台帳!$AS$57:$AS$2056,DA$3&amp;"-"&amp;5)</f>
        <v>0</v>
      </c>
      <c r="DB40" s="25">
        <f>COUNTIF(車両台帳!$AS$57:$AS$2056,DB$3&amp;"-"&amp;5)</f>
        <v>0</v>
      </c>
      <c r="DC40" s="25">
        <f>COUNTIF(車両台帳!$AS$57:$AS$2056,DC$3&amp;"-"&amp;5)</f>
        <v>0</v>
      </c>
      <c r="DD40" s="25">
        <f>COUNTIF(車両台帳!$AS$57:$AS$2056,DD$3&amp;"-"&amp;5)</f>
        <v>0</v>
      </c>
      <c r="DE40" s="25">
        <f>COUNTIF(車両台帳!$AS$57:$AS$2056,DE$3&amp;"-"&amp;5)</f>
        <v>0</v>
      </c>
      <c r="DF40" s="25">
        <f>COUNTIF(車両台帳!$AS$57:$AS$2056,DF$3&amp;"-"&amp;5)</f>
        <v>0</v>
      </c>
      <c r="DG40" s="25">
        <f>COUNTIF(車両台帳!$AS$57:$AS$2056,DG$3&amp;"-"&amp;5)</f>
        <v>0</v>
      </c>
      <c r="DH40" s="25">
        <f>COUNTIF(車両台帳!$AS$57:$AS$2056,DH$3&amp;"-"&amp;5)</f>
        <v>0</v>
      </c>
      <c r="DI40" s="25">
        <f>COUNTIF(車両台帳!$AS$57:$AS$2056,DI$3&amp;"-"&amp;5)</f>
        <v>0</v>
      </c>
      <c r="DJ40" s="25">
        <f>COUNTIF(車両台帳!$AS$57:$AS$2056,DJ$3&amp;"-"&amp;5)</f>
        <v>0</v>
      </c>
      <c r="DK40" s="25">
        <f>COUNTIF(車両台帳!$AS$57:$AS$2056,DK$3&amp;"-"&amp;5)</f>
        <v>0</v>
      </c>
      <c r="DL40" s="25">
        <f>COUNTIF(車両台帳!$AS$57:$AS$2056,DL$3&amp;"-"&amp;5)</f>
        <v>0</v>
      </c>
      <c r="DM40" s="25">
        <f>COUNTIF(車両台帳!$AS$57:$AS$2056,DM$3&amp;"-"&amp;5)</f>
        <v>0</v>
      </c>
      <c r="DN40" s="25">
        <f>COUNTIF(車両台帳!$AS$57:$AS$2056,DN$3&amp;"-"&amp;5)</f>
        <v>0</v>
      </c>
      <c r="DO40" s="25">
        <f>COUNTIF(車両台帳!$AS$57:$AS$2056,DO$3&amp;"-"&amp;5)</f>
        <v>0</v>
      </c>
      <c r="DP40" s="25">
        <f>COUNTIF(車両台帳!$AS$57:$AS$2056,DP$3&amp;"-"&amp;5)</f>
        <v>0</v>
      </c>
      <c r="DQ40" s="25">
        <f>COUNTIF(車両台帳!$AS$57:$AS$2056,DQ$3&amp;"-"&amp;5)</f>
        <v>0</v>
      </c>
      <c r="DR40" s="25">
        <f>COUNTIF(車両台帳!$AS$57:$AS$2056,DR$3&amp;"-"&amp;5)</f>
        <v>0</v>
      </c>
      <c r="DS40" s="25">
        <f>COUNTIF(車両台帳!$AS$57:$AS$2056,DS$3&amp;"-"&amp;5)</f>
        <v>0</v>
      </c>
      <c r="DT40" s="25">
        <f>COUNTIF(車両台帳!$AS$57:$AS$2056,DT$3&amp;"-"&amp;5)</f>
        <v>0</v>
      </c>
      <c r="DU40" s="25">
        <f>COUNTIF(車両台帳!$AS$57:$AS$2056,DU$3&amp;"-"&amp;5)</f>
        <v>0</v>
      </c>
      <c r="DV40" s="25">
        <f>COUNTIF(車両台帳!$AS$57:$AS$2056,DV$3&amp;"-"&amp;5)</f>
        <v>0</v>
      </c>
      <c r="DW40" s="25">
        <f>COUNTIF(車両台帳!$AS$57:$AS$2056,DW$3&amp;"-"&amp;5)</f>
        <v>0</v>
      </c>
      <c r="DX40" s="25">
        <f>COUNTIF(車両台帳!$AS$57:$AS$2056,DX$3&amp;"-"&amp;5)</f>
        <v>0</v>
      </c>
      <c r="DY40" s="25">
        <f>COUNTIF(車両台帳!$AS$57:$AS$2056,DY$3&amp;"-"&amp;5)</f>
        <v>0</v>
      </c>
      <c r="DZ40" s="25">
        <f>COUNTIF(車両台帳!$AS$57:$AS$2056,DZ$3&amp;"-"&amp;5)</f>
        <v>0</v>
      </c>
      <c r="EA40" s="25">
        <f>COUNTIF(車両台帳!$AS$57:$AS$2056,EA$3&amp;"-"&amp;5)</f>
        <v>0</v>
      </c>
      <c r="EB40" s="25">
        <f>COUNTIF(車両台帳!$AS$57:$AS$2056,EB$3&amp;"-"&amp;5)</f>
        <v>0</v>
      </c>
      <c r="EC40" s="25">
        <f>COUNTIF(車両台帳!$AS$57:$AS$2056,EC$3&amp;"-"&amp;5)</f>
        <v>0</v>
      </c>
      <c r="ED40" s="25">
        <f>COUNTIF(車両台帳!$AS$57:$AS$2056,ED$3&amp;"-"&amp;5)</f>
        <v>0</v>
      </c>
      <c r="EE40" s="25">
        <f>COUNTIF(車両台帳!$AS$57:$AS$2056,EE$3&amp;"-"&amp;5)</f>
        <v>0</v>
      </c>
      <c r="EF40" s="25">
        <f>COUNTIF(車両台帳!$AS$57:$AS$2056,EF$3&amp;"-"&amp;5)</f>
        <v>0</v>
      </c>
      <c r="EG40" s="25">
        <f>COUNTIF(車両台帳!$AS$57:$AS$2056,EG$3&amp;"-"&amp;5)</f>
        <v>0</v>
      </c>
      <c r="EH40" s="25">
        <f>COUNTIF(車両台帳!$AS$57:$AS$2056,EH$3&amp;"-"&amp;5)</f>
        <v>0</v>
      </c>
      <c r="EI40" s="25">
        <f>COUNTIF(車両台帳!$AS$57:$AS$2056,EI$3&amp;"-"&amp;5)</f>
        <v>0</v>
      </c>
      <c r="EJ40" s="25">
        <f>COUNTIF(車両台帳!$AS$57:$AS$2056,EJ$3&amp;"-"&amp;5)</f>
        <v>0</v>
      </c>
      <c r="EK40" s="25">
        <f>COUNTIF(車両台帳!$AS$57:$AS$2056,EK$3&amp;"-"&amp;5)</f>
        <v>0</v>
      </c>
      <c r="EL40" s="25">
        <f>COUNTIF(車両台帳!$AS$57:$AS$2056,EL$3&amp;"-"&amp;5)</f>
        <v>0</v>
      </c>
      <c r="EM40" s="25">
        <f>COUNTIF(車両台帳!$AS$57:$AS$2056,EM$3&amp;"-"&amp;5)</f>
        <v>0</v>
      </c>
      <c r="EN40" s="25">
        <f>COUNTIF(車両台帳!$AS$57:$AS$2056,EN$3&amp;"-"&amp;5)</f>
        <v>0</v>
      </c>
      <c r="EO40" s="25">
        <f>COUNTIF(車両台帳!$AS$57:$AS$2056,EO$3&amp;"-"&amp;5)</f>
        <v>0</v>
      </c>
      <c r="EP40" s="25">
        <f>COUNTIF(車両台帳!$AS$57:$AS$2056,EP$3&amp;"-"&amp;5)</f>
        <v>0</v>
      </c>
      <c r="EQ40" s="25">
        <f>COUNTIF(車両台帳!$AS$57:$AS$2056,EQ$3&amp;"-"&amp;5)</f>
        <v>0</v>
      </c>
      <c r="ER40" s="25">
        <f>COUNTIF(車両台帳!$AS$57:$AS$2056,ER$3&amp;"-"&amp;5)</f>
        <v>0</v>
      </c>
      <c r="ES40" s="25">
        <f>COUNTIF(車両台帳!$AS$57:$AS$2056,ES$3&amp;"-"&amp;5)</f>
        <v>0</v>
      </c>
      <c r="ET40" s="25">
        <f>COUNTIF(車両台帳!$AS$57:$AS$2056,ET$3&amp;"-"&amp;5)</f>
        <v>0</v>
      </c>
      <c r="EU40" s="25">
        <f>COUNTIF(車両台帳!$AS$57:$AS$2056,EU$3&amp;"-"&amp;5)</f>
        <v>0</v>
      </c>
      <c r="EV40" s="25">
        <f>COUNTIF(車両台帳!$AS$57:$AS$2056,EV$3&amp;"-"&amp;5)</f>
        <v>0</v>
      </c>
      <c r="EW40" s="25">
        <f>COUNTIF(車両台帳!$AS$57:$AS$2056,EW$3&amp;"-"&amp;5)</f>
        <v>0</v>
      </c>
      <c r="EX40" s="25">
        <f>COUNTIF(車両台帳!$AS$57:$AS$2056,EX$3&amp;"-"&amp;5)</f>
        <v>0</v>
      </c>
      <c r="EY40" s="25">
        <f>COUNTIF(車両台帳!$AS$57:$AS$2056,EY$3&amp;"-"&amp;5)</f>
        <v>0</v>
      </c>
      <c r="EZ40" s="25">
        <f>COUNTIF(車両台帳!$AS$57:$AS$2056,EZ$3&amp;"-"&amp;5)</f>
        <v>0</v>
      </c>
      <c r="FA40" s="25">
        <f>COUNTIF(車両台帳!$AS$57:$AS$2056,FA$3&amp;"-"&amp;5)</f>
        <v>0</v>
      </c>
      <c r="FB40" s="25">
        <f>COUNTIF(車両台帳!$AS$57:$AS$2056,FB$3&amp;"-"&amp;5)</f>
        <v>0</v>
      </c>
      <c r="FC40" s="25">
        <f>COUNTIF(車両台帳!$AS$57:$AS$2056,FC$3&amp;"-"&amp;5)</f>
        <v>0</v>
      </c>
      <c r="FD40" s="25">
        <f>COUNTIF(車両台帳!$AS$57:$AS$2056,FD$3&amp;"-"&amp;5)</f>
        <v>0</v>
      </c>
      <c r="FE40" s="25">
        <f>COUNTIF(車両台帳!$AS$57:$AS$2056,FE$3&amp;"-"&amp;5)</f>
        <v>0</v>
      </c>
      <c r="FF40" s="25">
        <f>COUNTIF(車両台帳!$AS$57:$AS$2056,FF$3&amp;"-"&amp;5)</f>
        <v>0</v>
      </c>
      <c r="FG40" s="25">
        <f>COUNTIF(車両台帳!$AS$57:$AS$2056,FG$3&amp;"-"&amp;5)</f>
        <v>0</v>
      </c>
      <c r="FH40" s="25">
        <f>COUNTIF(車両台帳!$AS$57:$AS$2056,FH$3&amp;"-"&amp;5)</f>
        <v>0</v>
      </c>
      <c r="FI40" s="25">
        <f>COUNTIF(車両台帳!$AS$57:$AS$2056,FI$3&amp;"-"&amp;5)</f>
        <v>0</v>
      </c>
      <c r="FJ40" s="25">
        <f>COUNTIF(車両台帳!$AS$57:$AS$2056,FJ$3&amp;"-"&amp;5)</f>
        <v>0</v>
      </c>
      <c r="FK40" s="25">
        <f>COUNTIF(車両台帳!$AS$57:$AS$2056,FK$3&amp;"-"&amp;5)</f>
        <v>0</v>
      </c>
      <c r="FL40" s="25">
        <f>COUNTIF(車両台帳!$AS$57:$AS$2056,FL$3&amp;"-"&amp;5)</f>
        <v>0</v>
      </c>
      <c r="FM40" s="25">
        <f>COUNTIF(車両台帳!$AS$57:$AS$2056,FM$3&amp;"-"&amp;5)</f>
        <v>0</v>
      </c>
      <c r="FN40" s="25">
        <f>COUNTIF(車両台帳!$AS$57:$AS$2056,FN$3&amp;"-"&amp;5)</f>
        <v>0</v>
      </c>
      <c r="FO40" s="25">
        <f>COUNTIF(車両台帳!$AS$57:$AS$2056,FO$3&amp;"-"&amp;5)</f>
        <v>0</v>
      </c>
      <c r="FP40" s="25">
        <f>COUNTIF(車両台帳!$AS$57:$AS$2056,FP$3&amp;"-"&amp;5)</f>
        <v>0</v>
      </c>
      <c r="FQ40" s="25">
        <f>COUNTIF(車両台帳!$AS$57:$AS$2056,FQ$3&amp;"-"&amp;5)</f>
        <v>0</v>
      </c>
      <c r="FR40" s="25">
        <f>COUNTIF(車両台帳!$AS$57:$AS$2056,FR$3&amp;"-"&amp;5)</f>
        <v>0</v>
      </c>
      <c r="FS40" s="25">
        <f>COUNTIF(車両台帳!$AS$57:$AS$2056,FS$3&amp;"-"&amp;5)</f>
        <v>0</v>
      </c>
      <c r="FT40" s="25">
        <f>COUNTIF(車両台帳!$AS$57:$AS$2056,FT$3&amp;"-"&amp;5)</f>
        <v>0</v>
      </c>
      <c r="FU40" s="25">
        <f>COUNTIF(車両台帳!$AS$57:$AS$2056,FU$3&amp;"-"&amp;5)</f>
        <v>0</v>
      </c>
      <c r="FV40" s="25">
        <f>COUNTIF(車両台帳!$AS$57:$AS$2056,FV$3&amp;"-"&amp;5)</f>
        <v>0</v>
      </c>
      <c r="FW40" s="25">
        <f>COUNTIF(車両台帳!$AS$57:$AS$2056,FW$3&amp;"-"&amp;5)</f>
        <v>0</v>
      </c>
      <c r="FX40" s="25">
        <f>COUNTIF(車両台帳!$AS$57:$AS$2056,FX$3&amp;"-"&amp;5)</f>
        <v>0</v>
      </c>
      <c r="FY40" s="25">
        <f>COUNTIF(車両台帳!$AS$57:$AS$2056,FY$3&amp;"-"&amp;5)</f>
        <v>0</v>
      </c>
      <c r="FZ40" s="25">
        <f>COUNTIF(車両台帳!$AS$57:$AS$2056,FZ$3&amp;"-"&amp;5)</f>
        <v>0</v>
      </c>
      <c r="GA40" s="25">
        <f>COUNTIF(車両台帳!$AS$57:$AS$2056,GA$3&amp;"-"&amp;5)</f>
        <v>0</v>
      </c>
      <c r="GB40" s="25">
        <f>COUNTIF(車両台帳!$AS$57:$AS$2056,GB$3&amp;"-"&amp;5)</f>
        <v>0</v>
      </c>
      <c r="GC40" s="25">
        <f>COUNTIF(車両台帳!$AS$57:$AS$2056,GC$3&amp;"-"&amp;5)</f>
        <v>0</v>
      </c>
      <c r="GD40" s="25">
        <f>COUNTIF(車両台帳!$AS$57:$AS$2056,GD$3&amp;"-"&amp;5)</f>
        <v>0</v>
      </c>
      <c r="GE40" s="25">
        <f>COUNTIF(車両台帳!$AS$57:$AS$2056,GE$3&amp;"-"&amp;5)</f>
        <v>0</v>
      </c>
      <c r="GF40" s="25">
        <f>COUNTIF(車両台帳!$AS$57:$AS$2056,GF$3&amp;"-"&amp;5)</f>
        <v>0</v>
      </c>
      <c r="GG40" s="25">
        <f>COUNTIF(車両台帳!$AS$57:$AS$2056,GG$3&amp;"-"&amp;5)</f>
        <v>0</v>
      </c>
      <c r="GH40" s="25">
        <f>COUNTIF(車両台帳!$AS$57:$AS$2056,GH$3&amp;"-"&amp;5)</f>
        <v>0</v>
      </c>
      <c r="GI40" s="25">
        <f>COUNTIF(車両台帳!$AS$57:$AS$2056,GI$3&amp;"-"&amp;5)</f>
        <v>0</v>
      </c>
      <c r="GJ40" s="25">
        <f>COUNTIF(車両台帳!$AS$57:$AS$2056,GJ$3&amp;"-"&amp;5)</f>
        <v>0</v>
      </c>
      <c r="GK40" s="25">
        <f>COUNTIF(車両台帳!$AS$57:$AS$2056,GK$3&amp;"-"&amp;5)</f>
        <v>0</v>
      </c>
      <c r="GL40" s="25">
        <f>COUNTIF(車両台帳!$AS$57:$AS$2056,GL$3&amp;"-"&amp;5)</f>
        <v>0</v>
      </c>
      <c r="GM40" s="25">
        <f>COUNTIF(車両台帳!$AS$57:$AS$2056,GM$3&amp;"-"&amp;5)</f>
        <v>0</v>
      </c>
      <c r="GN40" s="25">
        <f>COUNTIF(車両台帳!$AS$57:$AS$2056,GN$3&amp;"-"&amp;5)</f>
        <v>0</v>
      </c>
      <c r="GO40" s="25">
        <f>COUNTIF(車両台帳!$AS$57:$AS$2056,GO$3&amp;"-"&amp;5)</f>
        <v>0</v>
      </c>
      <c r="GP40" s="25">
        <f>COUNTIF(車両台帳!$AS$57:$AS$2056,GP$3&amp;"-"&amp;5)</f>
        <v>0</v>
      </c>
      <c r="GQ40" s="25">
        <f>COUNTIF(車両台帳!$AS$57:$AS$2056,GQ$3&amp;"-"&amp;5)</f>
        <v>0</v>
      </c>
      <c r="GR40" s="25">
        <f>COUNTIF(車両台帳!$AS$57:$AS$2056,GR$3&amp;"-"&amp;5)</f>
        <v>0</v>
      </c>
      <c r="GS40" s="25">
        <f>COUNTIF(車両台帳!$AS$57:$AS$2056,GS$3&amp;"-"&amp;5)</f>
        <v>0</v>
      </c>
      <c r="GT40" s="25">
        <f>COUNTIF(車両台帳!$AS$57:$AS$2056,GT$3&amp;"-"&amp;5)</f>
        <v>0</v>
      </c>
      <c r="GU40" s="25">
        <f>COUNTIF(車両台帳!$AS$57:$AS$2056,GU$3&amp;"-"&amp;5)</f>
        <v>0</v>
      </c>
    </row>
    <row r="41" spans="2:203">
      <c r="C41" s="39" t="s">
        <v>463</v>
      </c>
      <c r="D41" s="25">
        <f>COUNTIF(車両台帳!$AS$57:$AS$2056,D$3&amp;"-"&amp;10)</f>
        <v>0</v>
      </c>
      <c r="E41" s="25">
        <f>COUNTIF(車両台帳!$AS$57:$AS$2056,E$3&amp;"-"&amp;10)</f>
        <v>0</v>
      </c>
      <c r="F41" s="25">
        <f>COUNTIF(車両台帳!$AS$57:$AS$2056,F$3&amp;"-"&amp;10)</f>
        <v>0</v>
      </c>
      <c r="G41" s="25">
        <f>COUNTIF(車両台帳!$AS$57:$AS$2056,G$3&amp;"-"&amp;10)</f>
        <v>0</v>
      </c>
      <c r="H41" s="25">
        <f>COUNTIF(車両台帳!$AS$57:$AS$2056,H$3&amp;"-"&amp;10)</f>
        <v>0</v>
      </c>
      <c r="I41" s="25">
        <f>COUNTIF(車両台帳!$AS$57:$AS$2056,I$3&amp;"-"&amp;10)</f>
        <v>0</v>
      </c>
      <c r="J41" s="25">
        <f>COUNTIF(車両台帳!$AS$57:$AS$2056,J$3&amp;"-"&amp;10)</f>
        <v>0</v>
      </c>
      <c r="K41" s="25">
        <f>COUNTIF(車両台帳!$AS$57:$AS$2056,K$3&amp;"-"&amp;10)</f>
        <v>0</v>
      </c>
      <c r="L41" s="25">
        <f>COUNTIF(車両台帳!$AS$57:$AS$2056,L$3&amp;"-"&amp;10)</f>
        <v>0</v>
      </c>
      <c r="M41" s="25">
        <f>COUNTIF(車両台帳!$AS$57:$AS$2056,M$3&amp;"-"&amp;10)</f>
        <v>0</v>
      </c>
      <c r="N41" s="25">
        <f>COUNTIF(車両台帳!$AS$57:$AS$2056,N$3&amp;"-"&amp;10)</f>
        <v>0</v>
      </c>
      <c r="O41" s="25">
        <f>COUNTIF(車両台帳!$AS$57:$AS$2056,O$3&amp;"-"&amp;10)</f>
        <v>0</v>
      </c>
      <c r="P41" s="25">
        <f>COUNTIF(車両台帳!$AS$57:$AS$2056,P$3&amp;"-"&amp;10)</f>
        <v>0</v>
      </c>
      <c r="Q41" s="25">
        <f>COUNTIF(車両台帳!$AS$57:$AS$2056,Q$3&amp;"-"&amp;10)</f>
        <v>0</v>
      </c>
      <c r="R41" s="25">
        <f>COUNTIF(車両台帳!$AS$57:$AS$2056,R$3&amp;"-"&amp;10)</f>
        <v>0</v>
      </c>
      <c r="S41" s="25">
        <f>COUNTIF(車両台帳!$AS$57:$AS$2056,S$3&amp;"-"&amp;10)</f>
        <v>0</v>
      </c>
      <c r="T41" s="25">
        <f>COUNTIF(車両台帳!$AS$57:$AS$2056,T$3&amp;"-"&amp;10)</f>
        <v>0</v>
      </c>
      <c r="U41" s="25">
        <f>COUNTIF(車両台帳!$AS$57:$AS$2056,U$3&amp;"-"&amp;10)</f>
        <v>0</v>
      </c>
      <c r="V41" s="25">
        <f>COUNTIF(車両台帳!$AS$57:$AS$2056,V$3&amp;"-"&amp;10)</f>
        <v>0</v>
      </c>
      <c r="W41" s="25">
        <f>COUNTIF(車両台帳!$AS$57:$AS$2056,W$3&amp;"-"&amp;10)</f>
        <v>0</v>
      </c>
      <c r="X41" s="25">
        <f>COUNTIF(車両台帳!$AS$57:$AS$2056,X$3&amp;"-"&amp;10)</f>
        <v>0</v>
      </c>
      <c r="Y41" s="25">
        <f>COUNTIF(車両台帳!$AS$57:$AS$2056,Y$3&amp;"-"&amp;10)</f>
        <v>0</v>
      </c>
      <c r="Z41" s="25">
        <f>COUNTIF(車両台帳!$AS$57:$AS$2056,Z$3&amp;"-"&amp;10)</f>
        <v>0</v>
      </c>
      <c r="AA41" s="25">
        <f>COUNTIF(車両台帳!$AS$57:$AS$2056,AA$3&amp;"-"&amp;10)</f>
        <v>0</v>
      </c>
      <c r="AB41" s="25">
        <f>COUNTIF(車両台帳!$AS$57:$AS$2056,AB$3&amp;"-"&amp;10)</f>
        <v>0</v>
      </c>
      <c r="AC41" s="25">
        <f>COUNTIF(車両台帳!$AS$57:$AS$2056,AC$3&amp;"-"&amp;10)</f>
        <v>0</v>
      </c>
      <c r="AD41" s="25">
        <f>COUNTIF(車両台帳!$AS$57:$AS$2056,AD$3&amp;"-"&amp;10)</f>
        <v>0</v>
      </c>
      <c r="AE41" s="25">
        <f>COUNTIF(車両台帳!$AS$57:$AS$2056,AE$3&amp;"-"&amp;10)</f>
        <v>0</v>
      </c>
      <c r="AF41" s="25">
        <f>COUNTIF(車両台帳!$AS$57:$AS$2056,AF$3&amp;"-"&amp;10)</f>
        <v>0</v>
      </c>
      <c r="AG41" s="25">
        <f>COUNTIF(車両台帳!$AS$57:$AS$2056,AG$3&amp;"-"&amp;10)</f>
        <v>0</v>
      </c>
      <c r="AH41" s="25">
        <f>COUNTIF(車両台帳!$AS$57:$AS$2056,AH$3&amp;"-"&amp;10)</f>
        <v>0</v>
      </c>
      <c r="AI41" s="25">
        <f>COUNTIF(車両台帳!$AS$57:$AS$2056,AI$3&amp;"-"&amp;10)</f>
        <v>0</v>
      </c>
      <c r="AJ41" s="25">
        <f>COUNTIF(車両台帳!$AS$57:$AS$2056,AJ$3&amp;"-"&amp;10)</f>
        <v>0</v>
      </c>
      <c r="AK41" s="25">
        <f>COUNTIF(車両台帳!$AS$57:$AS$2056,AK$3&amp;"-"&amp;10)</f>
        <v>0</v>
      </c>
      <c r="AL41" s="25">
        <f>COUNTIF(車両台帳!$AS$57:$AS$2056,AL$3&amp;"-"&amp;10)</f>
        <v>0</v>
      </c>
      <c r="AM41" s="25">
        <f>COUNTIF(車両台帳!$AS$57:$AS$2056,AM$3&amp;"-"&amp;10)</f>
        <v>0</v>
      </c>
      <c r="AN41" s="25">
        <f>COUNTIF(車両台帳!$AS$57:$AS$2056,AN$3&amp;"-"&amp;10)</f>
        <v>0</v>
      </c>
      <c r="AO41" s="25">
        <f>COUNTIF(車両台帳!$AS$57:$AS$2056,AO$3&amp;"-"&amp;10)</f>
        <v>0</v>
      </c>
      <c r="AP41" s="25">
        <f>COUNTIF(車両台帳!$AS$57:$AS$2056,AP$3&amp;"-"&amp;10)</f>
        <v>0</v>
      </c>
      <c r="AQ41" s="25">
        <f>COUNTIF(車両台帳!$AS$57:$AS$2056,AQ$3&amp;"-"&amp;10)</f>
        <v>0</v>
      </c>
      <c r="AR41" s="25">
        <f>COUNTIF(車両台帳!$AS$57:$AS$2056,AR$3&amp;"-"&amp;10)</f>
        <v>0</v>
      </c>
      <c r="AS41" s="25">
        <f>COUNTIF(車両台帳!$AS$57:$AS$2056,AS$3&amp;"-"&amp;10)</f>
        <v>0</v>
      </c>
      <c r="AT41" s="25">
        <f>COUNTIF(車両台帳!$AS$57:$AS$2056,AT$3&amp;"-"&amp;10)</f>
        <v>0</v>
      </c>
      <c r="AU41" s="25">
        <f>COUNTIF(車両台帳!$AS$57:$AS$2056,AU$3&amp;"-"&amp;10)</f>
        <v>0</v>
      </c>
      <c r="AV41" s="25">
        <f>COUNTIF(車両台帳!$AS$57:$AS$2056,AV$3&amp;"-"&amp;10)</f>
        <v>0</v>
      </c>
      <c r="AW41" s="25">
        <f>COUNTIF(車両台帳!$AS$57:$AS$2056,AW$3&amp;"-"&amp;10)</f>
        <v>0</v>
      </c>
      <c r="AX41" s="25">
        <f>COUNTIF(車両台帳!$AS$57:$AS$2056,AX$3&amp;"-"&amp;10)</f>
        <v>0</v>
      </c>
      <c r="AY41" s="25">
        <f>COUNTIF(車両台帳!$AS$57:$AS$2056,AY$3&amp;"-"&amp;10)</f>
        <v>0</v>
      </c>
      <c r="AZ41" s="25">
        <f>COUNTIF(車両台帳!$AS$57:$AS$2056,AZ$3&amp;"-"&amp;10)</f>
        <v>0</v>
      </c>
      <c r="BA41" s="25">
        <f>COUNTIF(車両台帳!$AS$57:$AS$2056,BA$3&amp;"-"&amp;10)</f>
        <v>0</v>
      </c>
      <c r="BB41" s="25">
        <f>COUNTIF(車両台帳!$AS$57:$AS$2056,BB$3&amp;"-"&amp;10)</f>
        <v>0</v>
      </c>
      <c r="BC41" s="25">
        <f>COUNTIF(車両台帳!$AS$57:$AS$2056,BC$3&amp;"-"&amp;10)</f>
        <v>0</v>
      </c>
      <c r="BD41" s="25">
        <f>COUNTIF(車両台帳!$AS$57:$AS$2056,BD$3&amp;"-"&amp;10)</f>
        <v>0</v>
      </c>
      <c r="BE41" s="25">
        <f>COUNTIF(車両台帳!$AS$57:$AS$2056,BE$3&amp;"-"&amp;10)</f>
        <v>0</v>
      </c>
      <c r="BF41" s="25">
        <f>COUNTIF(車両台帳!$AS$57:$AS$2056,BF$3&amp;"-"&amp;10)</f>
        <v>0</v>
      </c>
      <c r="BG41" s="25">
        <f>COUNTIF(車両台帳!$AS$57:$AS$2056,BG$3&amp;"-"&amp;10)</f>
        <v>0</v>
      </c>
      <c r="BH41" s="25">
        <f>COUNTIF(車両台帳!$AS$57:$AS$2056,BH$3&amp;"-"&amp;10)</f>
        <v>0</v>
      </c>
      <c r="BI41" s="25">
        <f>COUNTIF(車両台帳!$AS$57:$AS$2056,BI$3&amp;"-"&amp;10)</f>
        <v>0</v>
      </c>
      <c r="BJ41" s="25">
        <f>COUNTIF(車両台帳!$AS$57:$AS$2056,BJ$3&amp;"-"&amp;10)</f>
        <v>0</v>
      </c>
      <c r="BK41" s="25">
        <f>COUNTIF(車両台帳!$AS$57:$AS$2056,BK$3&amp;"-"&amp;10)</f>
        <v>0</v>
      </c>
      <c r="BL41" s="25">
        <f>COUNTIF(車両台帳!$AS$57:$AS$2056,BL$3&amp;"-"&amp;10)</f>
        <v>0</v>
      </c>
      <c r="BM41" s="25">
        <f>COUNTIF(車両台帳!$AS$57:$AS$2056,BM$3&amp;"-"&amp;10)</f>
        <v>0</v>
      </c>
      <c r="BN41" s="25">
        <f>COUNTIF(車両台帳!$AS$57:$AS$2056,BN$3&amp;"-"&amp;10)</f>
        <v>0</v>
      </c>
      <c r="BO41" s="25">
        <f>COUNTIF(車両台帳!$AS$57:$AS$2056,BO$3&amp;"-"&amp;10)</f>
        <v>0</v>
      </c>
      <c r="BP41" s="25">
        <f>COUNTIF(車両台帳!$AS$57:$AS$2056,BP$3&amp;"-"&amp;10)</f>
        <v>0</v>
      </c>
      <c r="BQ41" s="25">
        <f>COUNTIF(車両台帳!$AS$57:$AS$2056,BQ$3&amp;"-"&amp;10)</f>
        <v>0</v>
      </c>
      <c r="BR41" s="25">
        <f>COUNTIF(車両台帳!$AS$57:$AS$2056,BR$3&amp;"-"&amp;10)</f>
        <v>0</v>
      </c>
      <c r="BS41" s="25">
        <f>COUNTIF(車両台帳!$AS$57:$AS$2056,BS$3&amp;"-"&amp;10)</f>
        <v>0</v>
      </c>
      <c r="BT41" s="25">
        <f>COUNTIF(車両台帳!$AS$57:$AS$2056,BT$3&amp;"-"&amp;10)</f>
        <v>0</v>
      </c>
      <c r="BU41" s="25">
        <f>COUNTIF(車両台帳!$AS$57:$AS$2056,BU$3&amp;"-"&amp;10)</f>
        <v>0</v>
      </c>
      <c r="BV41" s="25">
        <f>COUNTIF(車両台帳!$AS$57:$AS$2056,BV$3&amp;"-"&amp;10)</f>
        <v>0</v>
      </c>
      <c r="BW41" s="25">
        <f>COUNTIF(車両台帳!$AS$57:$AS$2056,BW$3&amp;"-"&amp;10)</f>
        <v>0</v>
      </c>
      <c r="BX41" s="25">
        <f>COUNTIF(車両台帳!$AS$57:$AS$2056,BX$3&amp;"-"&amp;10)</f>
        <v>0</v>
      </c>
      <c r="BY41" s="25">
        <f>COUNTIF(車両台帳!$AS$57:$AS$2056,BY$3&amp;"-"&amp;10)</f>
        <v>0</v>
      </c>
      <c r="BZ41" s="25">
        <f>COUNTIF(車両台帳!$AS$57:$AS$2056,BZ$3&amp;"-"&amp;10)</f>
        <v>0</v>
      </c>
      <c r="CA41" s="25">
        <f>COUNTIF(車両台帳!$AS$57:$AS$2056,CA$3&amp;"-"&amp;10)</f>
        <v>0</v>
      </c>
      <c r="CB41" s="25">
        <f>COUNTIF(車両台帳!$AS$57:$AS$2056,CB$3&amp;"-"&amp;10)</f>
        <v>0</v>
      </c>
      <c r="CC41" s="25">
        <f>COUNTIF(車両台帳!$AS$57:$AS$2056,CC$3&amp;"-"&amp;10)</f>
        <v>0</v>
      </c>
      <c r="CD41" s="25">
        <f>COUNTIF(車両台帳!$AS$57:$AS$2056,CD$3&amp;"-"&amp;10)</f>
        <v>0</v>
      </c>
      <c r="CE41" s="25">
        <f>COUNTIF(車両台帳!$AS$57:$AS$2056,CE$3&amp;"-"&amp;10)</f>
        <v>0</v>
      </c>
      <c r="CF41" s="25">
        <f>COUNTIF(車両台帳!$AS$57:$AS$2056,CF$3&amp;"-"&amp;10)</f>
        <v>0</v>
      </c>
      <c r="CG41" s="25">
        <f>COUNTIF(車両台帳!$AS$57:$AS$2056,CG$3&amp;"-"&amp;10)</f>
        <v>0</v>
      </c>
      <c r="CH41" s="25">
        <f>COUNTIF(車両台帳!$AS$57:$AS$2056,CH$3&amp;"-"&amp;10)</f>
        <v>0</v>
      </c>
      <c r="CI41" s="25">
        <f>COUNTIF(車両台帳!$AS$57:$AS$2056,CI$3&amp;"-"&amp;10)</f>
        <v>0</v>
      </c>
      <c r="CJ41" s="25">
        <f>COUNTIF(車両台帳!$AS$57:$AS$2056,CJ$3&amp;"-"&amp;10)</f>
        <v>0</v>
      </c>
      <c r="CK41" s="25">
        <f>COUNTIF(車両台帳!$AS$57:$AS$2056,CK$3&amp;"-"&amp;10)</f>
        <v>0</v>
      </c>
      <c r="CL41" s="25">
        <f>COUNTIF(車両台帳!$AS$57:$AS$2056,CL$3&amp;"-"&amp;10)</f>
        <v>0</v>
      </c>
      <c r="CM41" s="25">
        <f>COUNTIF(車両台帳!$AS$57:$AS$2056,CM$3&amp;"-"&amp;10)</f>
        <v>0</v>
      </c>
      <c r="CN41" s="25">
        <f>COUNTIF(車両台帳!$AS$57:$AS$2056,CN$3&amp;"-"&amp;10)</f>
        <v>0</v>
      </c>
      <c r="CO41" s="25">
        <f>COUNTIF(車両台帳!$AS$57:$AS$2056,CO$3&amp;"-"&amp;10)</f>
        <v>0</v>
      </c>
      <c r="CP41" s="25">
        <f>COUNTIF(車両台帳!$AS$57:$AS$2056,CP$3&amp;"-"&amp;10)</f>
        <v>0</v>
      </c>
      <c r="CQ41" s="25">
        <f>COUNTIF(車両台帳!$AS$57:$AS$2056,CQ$3&amp;"-"&amp;10)</f>
        <v>0</v>
      </c>
      <c r="CR41" s="25">
        <f>COUNTIF(車両台帳!$AS$57:$AS$2056,CR$3&amp;"-"&amp;10)</f>
        <v>0</v>
      </c>
      <c r="CS41" s="25">
        <f>COUNTIF(車両台帳!$AS$57:$AS$2056,CS$3&amp;"-"&amp;10)</f>
        <v>0</v>
      </c>
      <c r="CT41" s="25">
        <f>COUNTIF(車両台帳!$AS$57:$AS$2056,CT$3&amp;"-"&amp;10)</f>
        <v>0</v>
      </c>
      <c r="CU41" s="25">
        <f>COUNTIF(車両台帳!$AS$57:$AS$2056,CU$3&amp;"-"&amp;10)</f>
        <v>0</v>
      </c>
      <c r="CV41" s="25">
        <f>COUNTIF(車両台帳!$AS$57:$AS$2056,CV$3&amp;"-"&amp;10)</f>
        <v>0</v>
      </c>
      <c r="CW41" s="25">
        <f>COUNTIF(車両台帳!$AS$57:$AS$2056,CW$3&amp;"-"&amp;10)</f>
        <v>0</v>
      </c>
      <c r="CX41" s="25">
        <f>COUNTIF(車両台帳!$AS$57:$AS$2056,CX$3&amp;"-"&amp;10)</f>
        <v>0</v>
      </c>
      <c r="CY41" s="25">
        <f>COUNTIF(車両台帳!$AS$57:$AS$2056,CY$3&amp;"-"&amp;10)</f>
        <v>0</v>
      </c>
      <c r="CZ41" s="25">
        <f>COUNTIF(車両台帳!$AS$57:$AS$2056,CZ$3&amp;"-"&amp;10)</f>
        <v>0</v>
      </c>
      <c r="DA41" s="25">
        <f>COUNTIF(車両台帳!$AS$57:$AS$2056,DA$3&amp;"-"&amp;10)</f>
        <v>0</v>
      </c>
      <c r="DB41" s="25">
        <f>COUNTIF(車両台帳!$AS$57:$AS$2056,DB$3&amp;"-"&amp;10)</f>
        <v>0</v>
      </c>
      <c r="DC41" s="25">
        <f>COUNTIF(車両台帳!$AS$57:$AS$2056,DC$3&amp;"-"&amp;10)</f>
        <v>0</v>
      </c>
      <c r="DD41" s="25">
        <f>COUNTIF(車両台帳!$AS$57:$AS$2056,DD$3&amp;"-"&amp;10)</f>
        <v>0</v>
      </c>
      <c r="DE41" s="25">
        <f>COUNTIF(車両台帳!$AS$57:$AS$2056,DE$3&amp;"-"&amp;10)</f>
        <v>0</v>
      </c>
      <c r="DF41" s="25">
        <f>COUNTIF(車両台帳!$AS$57:$AS$2056,DF$3&amp;"-"&amp;10)</f>
        <v>0</v>
      </c>
      <c r="DG41" s="25">
        <f>COUNTIF(車両台帳!$AS$57:$AS$2056,DG$3&amp;"-"&amp;10)</f>
        <v>0</v>
      </c>
      <c r="DH41" s="25">
        <f>COUNTIF(車両台帳!$AS$57:$AS$2056,DH$3&amp;"-"&amp;10)</f>
        <v>0</v>
      </c>
      <c r="DI41" s="25">
        <f>COUNTIF(車両台帳!$AS$57:$AS$2056,DI$3&amp;"-"&amp;10)</f>
        <v>0</v>
      </c>
      <c r="DJ41" s="25">
        <f>COUNTIF(車両台帳!$AS$57:$AS$2056,DJ$3&amp;"-"&amp;10)</f>
        <v>0</v>
      </c>
      <c r="DK41" s="25">
        <f>COUNTIF(車両台帳!$AS$57:$AS$2056,DK$3&amp;"-"&amp;10)</f>
        <v>0</v>
      </c>
      <c r="DL41" s="25">
        <f>COUNTIF(車両台帳!$AS$57:$AS$2056,DL$3&amp;"-"&amp;10)</f>
        <v>0</v>
      </c>
      <c r="DM41" s="25">
        <f>COUNTIF(車両台帳!$AS$57:$AS$2056,DM$3&amp;"-"&amp;10)</f>
        <v>0</v>
      </c>
      <c r="DN41" s="25">
        <f>COUNTIF(車両台帳!$AS$57:$AS$2056,DN$3&amp;"-"&amp;10)</f>
        <v>0</v>
      </c>
      <c r="DO41" s="25">
        <f>COUNTIF(車両台帳!$AS$57:$AS$2056,DO$3&amp;"-"&amp;10)</f>
        <v>0</v>
      </c>
      <c r="DP41" s="25">
        <f>COUNTIF(車両台帳!$AS$57:$AS$2056,DP$3&amp;"-"&amp;10)</f>
        <v>0</v>
      </c>
      <c r="DQ41" s="25">
        <f>COUNTIF(車両台帳!$AS$57:$AS$2056,DQ$3&amp;"-"&amp;10)</f>
        <v>0</v>
      </c>
      <c r="DR41" s="25">
        <f>COUNTIF(車両台帳!$AS$57:$AS$2056,DR$3&amp;"-"&amp;10)</f>
        <v>0</v>
      </c>
      <c r="DS41" s="25">
        <f>COUNTIF(車両台帳!$AS$57:$AS$2056,DS$3&amp;"-"&amp;10)</f>
        <v>0</v>
      </c>
      <c r="DT41" s="25">
        <f>COUNTIF(車両台帳!$AS$57:$AS$2056,DT$3&amp;"-"&amp;10)</f>
        <v>0</v>
      </c>
      <c r="DU41" s="25">
        <f>COUNTIF(車両台帳!$AS$57:$AS$2056,DU$3&amp;"-"&amp;10)</f>
        <v>0</v>
      </c>
      <c r="DV41" s="25">
        <f>COUNTIF(車両台帳!$AS$57:$AS$2056,DV$3&amp;"-"&amp;10)</f>
        <v>0</v>
      </c>
      <c r="DW41" s="25">
        <f>COUNTIF(車両台帳!$AS$57:$AS$2056,DW$3&amp;"-"&amp;10)</f>
        <v>0</v>
      </c>
      <c r="DX41" s="25">
        <f>COUNTIF(車両台帳!$AS$57:$AS$2056,DX$3&amp;"-"&amp;10)</f>
        <v>0</v>
      </c>
      <c r="DY41" s="25">
        <f>COUNTIF(車両台帳!$AS$57:$AS$2056,DY$3&amp;"-"&amp;10)</f>
        <v>0</v>
      </c>
      <c r="DZ41" s="25">
        <f>COUNTIF(車両台帳!$AS$57:$AS$2056,DZ$3&amp;"-"&amp;10)</f>
        <v>0</v>
      </c>
      <c r="EA41" s="25">
        <f>COUNTIF(車両台帳!$AS$57:$AS$2056,EA$3&amp;"-"&amp;10)</f>
        <v>0</v>
      </c>
      <c r="EB41" s="25">
        <f>COUNTIF(車両台帳!$AS$57:$AS$2056,EB$3&amp;"-"&amp;10)</f>
        <v>0</v>
      </c>
      <c r="EC41" s="25">
        <f>COUNTIF(車両台帳!$AS$57:$AS$2056,EC$3&amp;"-"&amp;10)</f>
        <v>0</v>
      </c>
      <c r="ED41" s="25">
        <f>COUNTIF(車両台帳!$AS$57:$AS$2056,ED$3&amp;"-"&amp;10)</f>
        <v>0</v>
      </c>
      <c r="EE41" s="25">
        <f>COUNTIF(車両台帳!$AS$57:$AS$2056,EE$3&amp;"-"&amp;10)</f>
        <v>0</v>
      </c>
      <c r="EF41" s="25">
        <f>COUNTIF(車両台帳!$AS$57:$AS$2056,EF$3&amp;"-"&amp;10)</f>
        <v>0</v>
      </c>
      <c r="EG41" s="25">
        <f>COUNTIF(車両台帳!$AS$57:$AS$2056,EG$3&amp;"-"&amp;10)</f>
        <v>0</v>
      </c>
      <c r="EH41" s="25">
        <f>COUNTIF(車両台帳!$AS$57:$AS$2056,EH$3&amp;"-"&amp;10)</f>
        <v>0</v>
      </c>
      <c r="EI41" s="25">
        <f>COUNTIF(車両台帳!$AS$57:$AS$2056,EI$3&amp;"-"&amp;10)</f>
        <v>0</v>
      </c>
      <c r="EJ41" s="25">
        <f>COUNTIF(車両台帳!$AS$57:$AS$2056,EJ$3&amp;"-"&amp;10)</f>
        <v>0</v>
      </c>
      <c r="EK41" s="25">
        <f>COUNTIF(車両台帳!$AS$57:$AS$2056,EK$3&amp;"-"&amp;10)</f>
        <v>0</v>
      </c>
      <c r="EL41" s="25">
        <f>COUNTIF(車両台帳!$AS$57:$AS$2056,EL$3&amp;"-"&amp;10)</f>
        <v>0</v>
      </c>
      <c r="EM41" s="25">
        <f>COUNTIF(車両台帳!$AS$57:$AS$2056,EM$3&amp;"-"&amp;10)</f>
        <v>0</v>
      </c>
      <c r="EN41" s="25">
        <f>COUNTIF(車両台帳!$AS$57:$AS$2056,EN$3&amp;"-"&amp;10)</f>
        <v>0</v>
      </c>
      <c r="EO41" s="25">
        <f>COUNTIF(車両台帳!$AS$57:$AS$2056,EO$3&amp;"-"&amp;10)</f>
        <v>0</v>
      </c>
      <c r="EP41" s="25">
        <f>COUNTIF(車両台帳!$AS$57:$AS$2056,EP$3&amp;"-"&amp;10)</f>
        <v>0</v>
      </c>
      <c r="EQ41" s="25">
        <f>COUNTIF(車両台帳!$AS$57:$AS$2056,EQ$3&amp;"-"&amp;10)</f>
        <v>0</v>
      </c>
      <c r="ER41" s="25">
        <f>COUNTIF(車両台帳!$AS$57:$AS$2056,ER$3&amp;"-"&amp;10)</f>
        <v>0</v>
      </c>
      <c r="ES41" s="25">
        <f>COUNTIF(車両台帳!$AS$57:$AS$2056,ES$3&amp;"-"&amp;10)</f>
        <v>0</v>
      </c>
      <c r="ET41" s="25">
        <f>COUNTIF(車両台帳!$AS$57:$AS$2056,ET$3&amp;"-"&amp;10)</f>
        <v>0</v>
      </c>
      <c r="EU41" s="25">
        <f>COUNTIF(車両台帳!$AS$57:$AS$2056,EU$3&amp;"-"&amp;10)</f>
        <v>0</v>
      </c>
      <c r="EV41" s="25">
        <f>COUNTIF(車両台帳!$AS$57:$AS$2056,EV$3&amp;"-"&amp;10)</f>
        <v>0</v>
      </c>
      <c r="EW41" s="25">
        <f>COUNTIF(車両台帳!$AS$57:$AS$2056,EW$3&amp;"-"&amp;10)</f>
        <v>0</v>
      </c>
      <c r="EX41" s="25">
        <f>COUNTIF(車両台帳!$AS$57:$AS$2056,EX$3&amp;"-"&amp;10)</f>
        <v>0</v>
      </c>
      <c r="EY41" s="25">
        <f>COUNTIF(車両台帳!$AS$57:$AS$2056,EY$3&amp;"-"&amp;10)</f>
        <v>0</v>
      </c>
      <c r="EZ41" s="25">
        <f>COUNTIF(車両台帳!$AS$57:$AS$2056,EZ$3&amp;"-"&amp;10)</f>
        <v>0</v>
      </c>
      <c r="FA41" s="25">
        <f>COUNTIF(車両台帳!$AS$57:$AS$2056,FA$3&amp;"-"&amp;10)</f>
        <v>0</v>
      </c>
      <c r="FB41" s="25">
        <f>COUNTIF(車両台帳!$AS$57:$AS$2056,FB$3&amp;"-"&amp;10)</f>
        <v>0</v>
      </c>
      <c r="FC41" s="25">
        <f>COUNTIF(車両台帳!$AS$57:$AS$2056,FC$3&amp;"-"&amp;10)</f>
        <v>0</v>
      </c>
      <c r="FD41" s="25">
        <f>COUNTIF(車両台帳!$AS$57:$AS$2056,FD$3&amp;"-"&amp;10)</f>
        <v>0</v>
      </c>
      <c r="FE41" s="25">
        <f>COUNTIF(車両台帳!$AS$57:$AS$2056,FE$3&amp;"-"&amp;10)</f>
        <v>0</v>
      </c>
      <c r="FF41" s="25">
        <f>COUNTIF(車両台帳!$AS$57:$AS$2056,FF$3&amp;"-"&amp;10)</f>
        <v>0</v>
      </c>
      <c r="FG41" s="25">
        <f>COUNTIF(車両台帳!$AS$57:$AS$2056,FG$3&amp;"-"&amp;10)</f>
        <v>0</v>
      </c>
      <c r="FH41" s="25">
        <f>COUNTIF(車両台帳!$AS$57:$AS$2056,FH$3&amp;"-"&amp;10)</f>
        <v>0</v>
      </c>
      <c r="FI41" s="25">
        <f>COUNTIF(車両台帳!$AS$57:$AS$2056,FI$3&amp;"-"&amp;10)</f>
        <v>0</v>
      </c>
      <c r="FJ41" s="25">
        <f>COUNTIF(車両台帳!$AS$57:$AS$2056,FJ$3&amp;"-"&amp;10)</f>
        <v>0</v>
      </c>
      <c r="FK41" s="25">
        <f>COUNTIF(車両台帳!$AS$57:$AS$2056,FK$3&amp;"-"&amp;10)</f>
        <v>0</v>
      </c>
      <c r="FL41" s="25">
        <f>COUNTIF(車両台帳!$AS$57:$AS$2056,FL$3&amp;"-"&amp;10)</f>
        <v>0</v>
      </c>
      <c r="FM41" s="25">
        <f>COUNTIF(車両台帳!$AS$57:$AS$2056,FM$3&amp;"-"&amp;10)</f>
        <v>0</v>
      </c>
      <c r="FN41" s="25">
        <f>COUNTIF(車両台帳!$AS$57:$AS$2056,FN$3&amp;"-"&amp;10)</f>
        <v>0</v>
      </c>
      <c r="FO41" s="25">
        <f>COUNTIF(車両台帳!$AS$57:$AS$2056,FO$3&amp;"-"&amp;10)</f>
        <v>0</v>
      </c>
      <c r="FP41" s="25">
        <f>COUNTIF(車両台帳!$AS$57:$AS$2056,FP$3&amp;"-"&amp;10)</f>
        <v>0</v>
      </c>
      <c r="FQ41" s="25">
        <f>COUNTIF(車両台帳!$AS$57:$AS$2056,FQ$3&amp;"-"&amp;10)</f>
        <v>0</v>
      </c>
      <c r="FR41" s="25">
        <f>COUNTIF(車両台帳!$AS$57:$AS$2056,FR$3&amp;"-"&amp;10)</f>
        <v>0</v>
      </c>
      <c r="FS41" s="25">
        <f>COUNTIF(車両台帳!$AS$57:$AS$2056,FS$3&amp;"-"&amp;10)</f>
        <v>0</v>
      </c>
      <c r="FT41" s="25">
        <f>COUNTIF(車両台帳!$AS$57:$AS$2056,FT$3&amp;"-"&amp;10)</f>
        <v>0</v>
      </c>
      <c r="FU41" s="25">
        <f>COUNTIF(車両台帳!$AS$57:$AS$2056,FU$3&amp;"-"&amp;10)</f>
        <v>0</v>
      </c>
      <c r="FV41" s="25">
        <f>COUNTIF(車両台帳!$AS$57:$AS$2056,FV$3&amp;"-"&amp;10)</f>
        <v>0</v>
      </c>
      <c r="FW41" s="25">
        <f>COUNTIF(車両台帳!$AS$57:$AS$2056,FW$3&amp;"-"&amp;10)</f>
        <v>0</v>
      </c>
      <c r="FX41" s="25">
        <f>COUNTIF(車両台帳!$AS$57:$AS$2056,FX$3&amp;"-"&amp;10)</f>
        <v>0</v>
      </c>
      <c r="FY41" s="25">
        <f>COUNTIF(車両台帳!$AS$57:$AS$2056,FY$3&amp;"-"&amp;10)</f>
        <v>0</v>
      </c>
      <c r="FZ41" s="25">
        <f>COUNTIF(車両台帳!$AS$57:$AS$2056,FZ$3&amp;"-"&amp;10)</f>
        <v>0</v>
      </c>
      <c r="GA41" s="25">
        <f>COUNTIF(車両台帳!$AS$57:$AS$2056,GA$3&amp;"-"&amp;10)</f>
        <v>0</v>
      </c>
      <c r="GB41" s="25">
        <f>COUNTIF(車両台帳!$AS$57:$AS$2056,GB$3&amp;"-"&amp;10)</f>
        <v>0</v>
      </c>
      <c r="GC41" s="25">
        <f>COUNTIF(車両台帳!$AS$57:$AS$2056,GC$3&amp;"-"&amp;10)</f>
        <v>0</v>
      </c>
      <c r="GD41" s="25">
        <f>COUNTIF(車両台帳!$AS$57:$AS$2056,GD$3&amp;"-"&amp;10)</f>
        <v>0</v>
      </c>
      <c r="GE41" s="25">
        <f>COUNTIF(車両台帳!$AS$57:$AS$2056,GE$3&amp;"-"&amp;10)</f>
        <v>0</v>
      </c>
      <c r="GF41" s="25">
        <f>COUNTIF(車両台帳!$AS$57:$AS$2056,GF$3&amp;"-"&amp;10)</f>
        <v>0</v>
      </c>
      <c r="GG41" s="25">
        <f>COUNTIF(車両台帳!$AS$57:$AS$2056,GG$3&amp;"-"&amp;10)</f>
        <v>0</v>
      </c>
      <c r="GH41" s="25">
        <f>COUNTIF(車両台帳!$AS$57:$AS$2056,GH$3&amp;"-"&amp;10)</f>
        <v>0</v>
      </c>
      <c r="GI41" s="25">
        <f>COUNTIF(車両台帳!$AS$57:$AS$2056,GI$3&amp;"-"&amp;10)</f>
        <v>0</v>
      </c>
      <c r="GJ41" s="25">
        <f>COUNTIF(車両台帳!$AS$57:$AS$2056,GJ$3&amp;"-"&amp;10)</f>
        <v>0</v>
      </c>
      <c r="GK41" s="25">
        <f>COUNTIF(車両台帳!$AS$57:$AS$2056,GK$3&amp;"-"&amp;10)</f>
        <v>0</v>
      </c>
      <c r="GL41" s="25">
        <f>COUNTIF(車両台帳!$AS$57:$AS$2056,GL$3&amp;"-"&amp;10)</f>
        <v>0</v>
      </c>
      <c r="GM41" s="25">
        <f>COUNTIF(車両台帳!$AS$57:$AS$2056,GM$3&amp;"-"&amp;10)</f>
        <v>0</v>
      </c>
      <c r="GN41" s="25">
        <f>COUNTIF(車両台帳!$AS$57:$AS$2056,GN$3&amp;"-"&amp;10)</f>
        <v>0</v>
      </c>
      <c r="GO41" s="25">
        <f>COUNTIF(車両台帳!$AS$57:$AS$2056,GO$3&amp;"-"&amp;10)</f>
        <v>0</v>
      </c>
      <c r="GP41" s="25">
        <f>COUNTIF(車両台帳!$AS$57:$AS$2056,GP$3&amp;"-"&amp;10)</f>
        <v>0</v>
      </c>
      <c r="GQ41" s="25">
        <f>COUNTIF(車両台帳!$AS$57:$AS$2056,GQ$3&amp;"-"&amp;10)</f>
        <v>0</v>
      </c>
      <c r="GR41" s="25">
        <f>COUNTIF(車両台帳!$AS$57:$AS$2056,GR$3&amp;"-"&amp;10)</f>
        <v>0</v>
      </c>
      <c r="GS41" s="25">
        <f>COUNTIF(車両台帳!$AS$57:$AS$2056,GS$3&amp;"-"&amp;10)</f>
        <v>0</v>
      </c>
      <c r="GT41" s="25">
        <f>COUNTIF(車両台帳!$AS$57:$AS$2056,GT$3&amp;"-"&amp;10)</f>
        <v>0</v>
      </c>
      <c r="GU41" s="25">
        <f>COUNTIF(車両台帳!$AS$57:$AS$2056,GU$3&amp;"-"&amp;10)</f>
        <v>0</v>
      </c>
    </row>
    <row r="42" spans="2:203">
      <c r="C42" s="5" t="s">
        <v>2153</v>
      </c>
      <c r="D42" s="25">
        <f>COUNTIF(車両台帳!$AS$57:$AS$2056,D$3&amp;"-"&amp;6)</f>
        <v>0</v>
      </c>
      <c r="E42" s="25">
        <f>COUNTIF(車両台帳!$AS$57:$AS$2056,E$3&amp;"-"&amp;6)</f>
        <v>0</v>
      </c>
      <c r="F42" s="25">
        <f>COUNTIF(車両台帳!$AS$57:$AS$2056,F$3&amp;"-"&amp;6)</f>
        <v>0</v>
      </c>
      <c r="G42" s="25">
        <f>COUNTIF(車両台帳!$AS$57:$AS$2056,G$3&amp;"-"&amp;6)</f>
        <v>0</v>
      </c>
      <c r="H42" s="25">
        <f>COUNTIF(車両台帳!$AS$57:$AS$2056,H$3&amp;"-"&amp;6)</f>
        <v>0</v>
      </c>
      <c r="I42" s="25">
        <f>COUNTIF(車両台帳!$AS$57:$AS$2056,I$3&amp;"-"&amp;6)</f>
        <v>0</v>
      </c>
      <c r="J42" s="25">
        <f>COUNTIF(車両台帳!$AS$57:$AS$2056,J$3&amp;"-"&amp;6)</f>
        <v>0</v>
      </c>
      <c r="K42" s="25">
        <f>COUNTIF(車両台帳!$AS$57:$AS$2056,K$3&amp;"-"&amp;6)</f>
        <v>0</v>
      </c>
      <c r="L42" s="25">
        <f>COUNTIF(車両台帳!$AS$57:$AS$2056,L$3&amp;"-"&amp;6)</f>
        <v>0</v>
      </c>
      <c r="M42" s="25">
        <f>COUNTIF(車両台帳!$AS$57:$AS$2056,M$3&amp;"-"&amp;6)</f>
        <v>0</v>
      </c>
      <c r="N42" s="25">
        <f>COUNTIF(車両台帳!$AS$57:$AS$2056,N$3&amp;"-"&amp;6)</f>
        <v>0</v>
      </c>
      <c r="O42" s="25">
        <f>COUNTIF(車両台帳!$AS$57:$AS$2056,O$3&amp;"-"&amp;6)</f>
        <v>0</v>
      </c>
      <c r="P42" s="25">
        <f>COUNTIF(車両台帳!$AS$57:$AS$2056,P$3&amp;"-"&amp;6)</f>
        <v>0</v>
      </c>
      <c r="Q42" s="25">
        <f>COUNTIF(車両台帳!$AS$57:$AS$2056,Q$3&amp;"-"&amp;6)</f>
        <v>0</v>
      </c>
      <c r="R42" s="25">
        <f>COUNTIF(車両台帳!$AS$57:$AS$2056,R$3&amp;"-"&amp;6)</f>
        <v>0</v>
      </c>
      <c r="S42" s="25">
        <f>COUNTIF(車両台帳!$AS$57:$AS$2056,S$3&amp;"-"&amp;6)</f>
        <v>0</v>
      </c>
      <c r="T42" s="25">
        <f>COUNTIF(車両台帳!$AS$57:$AS$2056,T$3&amp;"-"&amp;6)</f>
        <v>0</v>
      </c>
      <c r="U42" s="25">
        <f>COUNTIF(車両台帳!$AS$57:$AS$2056,U$3&amp;"-"&amp;6)</f>
        <v>0</v>
      </c>
      <c r="V42" s="25">
        <f>COUNTIF(車両台帳!$AS$57:$AS$2056,V$3&amp;"-"&amp;6)</f>
        <v>0</v>
      </c>
      <c r="W42" s="25">
        <f>COUNTIF(車両台帳!$AS$57:$AS$2056,W$3&amp;"-"&amp;6)</f>
        <v>0</v>
      </c>
      <c r="X42" s="25">
        <f>COUNTIF(車両台帳!$AS$57:$AS$2056,X$3&amp;"-"&amp;6)</f>
        <v>0</v>
      </c>
      <c r="Y42" s="25">
        <f>COUNTIF(車両台帳!$AS$57:$AS$2056,Y$3&amp;"-"&amp;6)</f>
        <v>0</v>
      </c>
      <c r="Z42" s="25">
        <f>COUNTIF(車両台帳!$AS$57:$AS$2056,Z$3&amp;"-"&amp;6)</f>
        <v>0</v>
      </c>
      <c r="AA42" s="25">
        <f>COUNTIF(車両台帳!$AS$57:$AS$2056,AA$3&amp;"-"&amp;6)</f>
        <v>0</v>
      </c>
      <c r="AB42" s="25">
        <f>COUNTIF(車両台帳!$AS$57:$AS$2056,AB$3&amp;"-"&amp;6)</f>
        <v>0</v>
      </c>
      <c r="AC42" s="25">
        <f>COUNTIF(車両台帳!$AS$57:$AS$2056,AC$3&amp;"-"&amp;6)</f>
        <v>0</v>
      </c>
      <c r="AD42" s="25">
        <f>COUNTIF(車両台帳!$AS$57:$AS$2056,AD$3&amp;"-"&amp;6)</f>
        <v>0</v>
      </c>
      <c r="AE42" s="25">
        <f>COUNTIF(車両台帳!$AS$57:$AS$2056,AE$3&amp;"-"&amp;6)</f>
        <v>0</v>
      </c>
      <c r="AF42" s="25">
        <f>COUNTIF(車両台帳!$AS$57:$AS$2056,AF$3&amp;"-"&amp;6)</f>
        <v>0</v>
      </c>
      <c r="AG42" s="25">
        <f>COUNTIF(車両台帳!$AS$57:$AS$2056,AG$3&amp;"-"&amp;6)</f>
        <v>0</v>
      </c>
      <c r="AH42" s="25">
        <f>COUNTIF(車両台帳!$AS$57:$AS$2056,AH$3&amp;"-"&amp;6)</f>
        <v>0</v>
      </c>
      <c r="AI42" s="25">
        <f>COUNTIF(車両台帳!$AS$57:$AS$2056,AI$3&amp;"-"&amp;6)</f>
        <v>0</v>
      </c>
      <c r="AJ42" s="25">
        <f>COUNTIF(車両台帳!$AS$57:$AS$2056,AJ$3&amp;"-"&amp;6)</f>
        <v>0</v>
      </c>
      <c r="AK42" s="25">
        <f>COUNTIF(車両台帳!$AS$57:$AS$2056,AK$3&amp;"-"&amp;6)</f>
        <v>0</v>
      </c>
      <c r="AL42" s="25">
        <f>COUNTIF(車両台帳!$AS$57:$AS$2056,AL$3&amp;"-"&amp;6)</f>
        <v>0</v>
      </c>
      <c r="AM42" s="25">
        <f>COUNTIF(車両台帳!$AS$57:$AS$2056,AM$3&amp;"-"&amp;6)</f>
        <v>0</v>
      </c>
      <c r="AN42" s="25">
        <f>COUNTIF(車両台帳!$AS$57:$AS$2056,AN$3&amp;"-"&amp;6)</f>
        <v>0</v>
      </c>
      <c r="AO42" s="25">
        <f>COUNTIF(車両台帳!$AS$57:$AS$2056,AO$3&amp;"-"&amp;6)</f>
        <v>0</v>
      </c>
      <c r="AP42" s="25">
        <f>COUNTIF(車両台帳!$AS$57:$AS$2056,AP$3&amp;"-"&amp;6)</f>
        <v>0</v>
      </c>
      <c r="AQ42" s="25">
        <f>COUNTIF(車両台帳!$AS$57:$AS$2056,AQ$3&amp;"-"&amp;6)</f>
        <v>0</v>
      </c>
      <c r="AR42" s="25">
        <f>COUNTIF(車両台帳!$AS$57:$AS$2056,AR$3&amp;"-"&amp;6)</f>
        <v>0</v>
      </c>
      <c r="AS42" s="25">
        <f>COUNTIF(車両台帳!$AS$57:$AS$2056,AS$3&amp;"-"&amp;6)</f>
        <v>0</v>
      </c>
      <c r="AT42" s="25">
        <f>COUNTIF(車両台帳!$AS$57:$AS$2056,AT$3&amp;"-"&amp;6)</f>
        <v>0</v>
      </c>
      <c r="AU42" s="25">
        <f>COUNTIF(車両台帳!$AS$57:$AS$2056,AU$3&amp;"-"&amp;6)</f>
        <v>0</v>
      </c>
      <c r="AV42" s="25">
        <f>COUNTIF(車両台帳!$AS$57:$AS$2056,AV$3&amp;"-"&amp;6)</f>
        <v>0</v>
      </c>
      <c r="AW42" s="25">
        <f>COUNTIF(車両台帳!$AS$57:$AS$2056,AW$3&amp;"-"&amp;6)</f>
        <v>0</v>
      </c>
      <c r="AX42" s="25">
        <f>COUNTIF(車両台帳!$AS$57:$AS$2056,AX$3&amp;"-"&amp;6)</f>
        <v>0</v>
      </c>
      <c r="AY42" s="25">
        <f>COUNTIF(車両台帳!$AS$57:$AS$2056,AY$3&amp;"-"&amp;6)</f>
        <v>0</v>
      </c>
      <c r="AZ42" s="25">
        <f>COUNTIF(車両台帳!$AS$57:$AS$2056,AZ$3&amp;"-"&amp;6)</f>
        <v>0</v>
      </c>
      <c r="BA42" s="25">
        <f>COUNTIF(車両台帳!$AS$57:$AS$2056,BA$3&amp;"-"&amp;6)</f>
        <v>0</v>
      </c>
      <c r="BB42" s="25">
        <f>COUNTIF(車両台帳!$AS$57:$AS$2056,BB$3&amp;"-"&amp;6)</f>
        <v>0</v>
      </c>
      <c r="BC42" s="25">
        <f>COUNTIF(車両台帳!$AS$57:$AS$2056,BC$3&amp;"-"&amp;6)</f>
        <v>0</v>
      </c>
      <c r="BD42" s="25">
        <f>COUNTIF(車両台帳!$AS$57:$AS$2056,BD$3&amp;"-"&amp;6)</f>
        <v>0</v>
      </c>
      <c r="BE42" s="25">
        <f>COUNTIF(車両台帳!$AS$57:$AS$2056,BE$3&amp;"-"&amp;6)</f>
        <v>0</v>
      </c>
      <c r="BF42" s="25">
        <f>COUNTIF(車両台帳!$AS$57:$AS$2056,BF$3&amp;"-"&amp;6)</f>
        <v>0</v>
      </c>
      <c r="BG42" s="25">
        <f>COUNTIF(車両台帳!$AS$57:$AS$2056,BG$3&amp;"-"&amp;6)</f>
        <v>0</v>
      </c>
      <c r="BH42" s="25">
        <f>COUNTIF(車両台帳!$AS$57:$AS$2056,BH$3&amp;"-"&amp;6)</f>
        <v>0</v>
      </c>
      <c r="BI42" s="25">
        <f>COUNTIF(車両台帳!$AS$57:$AS$2056,BI$3&amp;"-"&amp;6)</f>
        <v>0</v>
      </c>
      <c r="BJ42" s="25">
        <f>COUNTIF(車両台帳!$AS$57:$AS$2056,BJ$3&amp;"-"&amp;6)</f>
        <v>0</v>
      </c>
      <c r="BK42" s="25">
        <f>COUNTIF(車両台帳!$AS$57:$AS$2056,BK$3&amp;"-"&amp;6)</f>
        <v>0</v>
      </c>
      <c r="BL42" s="25">
        <f>COUNTIF(車両台帳!$AS$57:$AS$2056,BL$3&amp;"-"&amp;6)</f>
        <v>0</v>
      </c>
      <c r="BM42" s="25">
        <f>COUNTIF(車両台帳!$AS$57:$AS$2056,BM$3&amp;"-"&amp;6)</f>
        <v>0</v>
      </c>
      <c r="BN42" s="25">
        <f>COUNTIF(車両台帳!$AS$57:$AS$2056,BN$3&amp;"-"&amp;6)</f>
        <v>0</v>
      </c>
      <c r="BO42" s="25">
        <f>COUNTIF(車両台帳!$AS$57:$AS$2056,BO$3&amp;"-"&amp;6)</f>
        <v>0</v>
      </c>
      <c r="BP42" s="25">
        <f>COUNTIF(車両台帳!$AS$57:$AS$2056,BP$3&amp;"-"&amp;6)</f>
        <v>0</v>
      </c>
      <c r="BQ42" s="25">
        <f>COUNTIF(車両台帳!$AS$57:$AS$2056,BQ$3&amp;"-"&amp;6)</f>
        <v>0</v>
      </c>
      <c r="BR42" s="25">
        <f>COUNTIF(車両台帳!$AS$57:$AS$2056,BR$3&amp;"-"&amp;6)</f>
        <v>0</v>
      </c>
      <c r="BS42" s="25">
        <f>COUNTIF(車両台帳!$AS$57:$AS$2056,BS$3&amp;"-"&amp;6)</f>
        <v>0</v>
      </c>
      <c r="BT42" s="25">
        <f>COUNTIF(車両台帳!$AS$57:$AS$2056,BT$3&amp;"-"&amp;6)</f>
        <v>0</v>
      </c>
      <c r="BU42" s="25">
        <f>COUNTIF(車両台帳!$AS$57:$AS$2056,BU$3&amp;"-"&amp;6)</f>
        <v>0</v>
      </c>
      <c r="BV42" s="25">
        <f>COUNTIF(車両台帳!$AS$57:$AS$2056,BV$3&amp;"-"&amp;6)</f>
        <v>0</v>
      </c>
      <c r="BW42" s="25">
        <f>COUNTIF(車両台帳!$AS$57:$AS$2056,BW$3&amp;"-"&amp;6)</f>
        <v>0</v>
      </c>
      <c r="BX42" s="25">
        <f>COUNTIF(車両台帳!$AS$57:$AS$2056,BX$3&amp;"-"&amp;6)</f>
        <v>0</v>
      </c>
      <c r="BY42" s="25">
        <f>COUNTIF(車両台帳!$AS$57:$AS$2056,BY$3&amp;"-"&amp;6)</f>
        <v>0</v>
      </c>
      <c r="BZ42" s="25">
        <f>COUNTIF(車両台帳!$AS$57:$AS$2056,BZ$3&amp;"-"&amp;6)</f>
        <v>0</v>
      </c>
      <c r="CA42" s="25">
        <f>COUNTIF(車両台帳!$AS$57:$AS$2056,CA$3&amp;"-"&amp;6)</f>
        <v>0</v>
      </c>
      <c r="CB42" s="25">
        <f>COUNTIF(車両台帳!$AS$57:$AS$2056,CB$3&amp;"-"&amp;6)</f>
        <v>0</v>
      </c>
      <c r="CC42" s="25">
        <f>COUNTIF(車両台帳!$AS$57:$AS$2056,CC$3&amp;"-"&amp;6)</f>
        <v>0</v>
      </c>
      <c r="CD42" s="25">
        <f>COUNTIF(車両台帳!$AS$57:$AS$2056,CD$3&amp;"-"&amp;6)</f>
        <v>0</v>
      </c>
      <c r="CE42" s="25">
        <f>COUNTIF(車両台帳!$AS$57:$AS$2056,CE$3&amp;"-"&amp;6)</f>
        <v>0</v>
      </c>
      <c r="CF42" s="25">
        <f>COUNTIF(車両台帳!$AS$57:$AS$2056,CF$3&amp;"-"&amp;6)</f>
        <v>0</v>
      </c>
      <c r="CG42" s="25">
        <f>COUNTIF(車両台帳!$AS$57:$AS$2056,CG$3&amp;"-"&amp;6)</f>
        <v>0</v>
      </c>
      <c r="CH42" s="25">
        <f>COUNTIF(車両台帳!$AS$57:$AS$2056,CH$3&amp;"-"&amp;6)</f>
        <v>0</v>
      </c>
      <c r="CI42" s="25">
        <f>COUNTIF(車両台帳!$AS$57:$AS$2056,CI$3&amp;"-"&amp;6)</f>
        <v>0</v>
      </c>
      <c r="CJ42" s="25">
        <f>COUNTIF(車両台帳!$AS$57:$AS$2056,CJ$3&amp;"-"&amp;6)</f>
        <v>0</v>
      </c>
      <c r="CK42" s="25">
        <f>COUNTIF(車両台帳!$AS$57:$AS$2056,CK$3&amp;"-"&amp;6)</f>
        <v>0</v>
      </c>
      <c r="CL42" s="25">
        <f>COUNTIF(車両台帳!$AS$57:$AS$2056,CL$3&amp;"-"&amp;6)</f>
        <v>0</v>
      </c>
      <c r="CM42" s="25">
        <f>COUNTIF(車両台帳!$AS$57:$AS$2056,CM$3&amp;"-"&amp;6)</f>
        <v>0</v>
      </c>
      <c r="CN42" s="25">
        <f>COUNTIF(車両台帳!$AS$57:$AS$2056,CN$3&amp;"-"&amp;6)</f>
        <v>0</v>
      </c>
      <c r="CO42" s="25">
        <f>COUNTIF(車両台帳!$AS$57:$AS$2056,CO$3&amp;"-"&amp;6)</f>
        <v>0</v>
      </c>
      <c r="CP42" s="25">
        <f>COUNTIF(車両台帳!$AS$57:$AS$2056,CP$3&amp;"-"&amp;6)</f>
        <v>0</v>
      </c>
      <c r="CQ42" s="25">
        <f>COUNTIF(車両台帳!$AS$57:$AS$2056,CQ$3&amp;"-"&amp;6)</f>
        <v>0</v>
      </c>
      <c r="CR42" s="25">
        <f>COUNTIF(車両台帳!$AS$57:$AS$2056,CR$3&amp;"-"&amp;6)</f>
        <v>0</v>
      </c>
      <c r="CS42" s="25">
        <f>COUNTIF(車両台帳!$AS$57:$AS$2056,CS$3&amp;"-"&amp;6)</f>
        <v>0</v>
      </c>
      <c r="CT42" s="25">
        <f>COUNTIF(車両台帳!$AS$57:$AS$2056,CT$3&amp;"-"&amp;6)</f>
        <v>0</v>
      </c>
      <c r="CU42" s="25">
        <f>COUNTIF(車両台帳!$AS$57:$AS$2056,CU$3&amp;"-"&amp;6)</f>
        <v>0</v>
      </c>
      <c r="CV42" s="25">
        <f>COUNTIF(車両台帳!$AS$57:$AS$2056,CV$3&amp;"-"&amp;6)</f>
        <v>0</v>
      </c>
      <c r="CW42" s="25">
        <f>COUNTIF(車両台帳!$AS$57:$AS$2056,CW$3&amp;"-"&amp;6)</f>
        <v>0</v>
      </c>
      <c r="CX42" s="25">
        <f>COUNTIF(車両台帳!$AS$57:$AS$2056,CX$3&amp;"-"&amp;6)</f>
        <v>0</v>
      </c>
      <c r="CY42" s="25">
        <f>COUNTIF(車両台帳!$AS$57:$AS$2056,CY$3&amp;"-"&amp;6)</f>
        <v>0</v>
      </c>
      <c r="CZ42" s="25">
        <f>COUNTIF(車両台帳!$AS$57:$AS$2056,CZ$3&amp;"-"&amp;6)</f>
        <v>0</v>
      </c>
      <c r="DA42" s="25">
        <f>COUNTIF(車両台帳!$AS$57:$AS$2056,DA$3&amp;"-"&amp;6)</f>
        <v>0</v>
      </c>
      <c r="DB42" s="25">
        <f>COUNTIF(車両台帳!$AS$57:$AS$2056,DB$3&amp;"-"&amp;6)</f>
        <v>0</v>
      </c>
      <c r="DC42" s="25">
        <f>COUNTIF(車両台帳!$AS$57:$AS$2056,DC$3&amp;"-"&amp;6)</f>
        <v>0</v>
      </c>
      <c r="DD42" s="25">
        <f>COUNTIF(車両台帳!$AS$57:$AS$2056,DD$3&amp;"-"&amp;6)</f>
        <v>0</v>
      </c>
      <c r="DE42" s="25">
        <f>COUNTIF(車両台帳!$AS$57:$AS$2056,DE$3&amp;"-"&amp;6)</f>
        <v>0</v>
      </c>
      <c r="DF42" s="25">
        <f>COUNTIF(車両台帳!$AS$57:$AS$2056,DF$3&amp;"-"&amp;6)</f>
        <v>0</v>
      </c>
      <c r="DG42" s="25">
        <f>COUNTIF(車両台帳!$AS$57:$AS$2056,DG$3&amp;"-"&amp;6)</f>
        <v>0</v>
      </c>
      <c r="DH42" s="25">
        <f>COUNTIF(車両台帳!$AS$57:$AS$2056,DH$3&amp;"-"&amp;6)</f>
        <v>0</v>
      </c>
      <c r="DI42" s="25">
        <f>COUNTIF(車両台帳!$AS$57:$AS$2056,DI$3&amp;"-"&amp;6)</f>
        <v>0</v>
      </c>
      <c r="DJ42" s="25">
        <f>COUNTIF(車両台帳!$AS$57:$AS$2056,DJ$3&amp;"-"&amp;6)</f>
        <v>0</v>
      </c>
      <c r="DK42" s="25">
        <f>COUNTIF(車両台帳!$AS$57:$AS$2056,DK$3&amp;"-"&amp;6)</f>
        <v>0</v>
      </c>
      <c r="DL42" s="25">
        <f>COUNTIF(車両台帳!$AS$57:$AS$2056,DL$3&amp;"-"&amp;6)</f>
        <v>0</v>
      </c>
      <c r="DM42" s="25">
        <f>COUNTIF(車両台帳!$AS$57:$AS$2056,DM$3&amp;"-"&amp;6)</f>
        <v>0</v>
      </c>
      <c r="DN42" s="25">
        <f>COUNTIF(車両台帳!$AS$57:$AS$2056,DN$3&amp;"-"&amp;6)</f>
        <v>0</v>
      </c>
      <c r="DO42" s="25">
        <f>COUNTIF(車両台帳!$AS$57:$AS$2056,DO$3&amp;"-"&amp;6)</f>
        <v>0</v>
      </c>
      <c r="DP42" s="25">
        <f>COUNTIF(車両台帳!$AS$57:$AS$2056,DP$3&amp;"-"&amp;6)</f>
        <v>0</v>
      </c>
      <c r="DQ42" s="25">
        <f>COUNTIF(車両台帳!$AS$57:$AS$2056,DQ$3&amp;"-"&amp;6)</f>
        <v>0</v>
      </c>
      <c r="DR42" s="25">
        <f>COUNTIF(車両台帳!$AS$57:$AS$2056,DR$3&amp;"-"&amp;6)</f>
        <v>0</v>
      </c>
      <c r="DS42" s="25">
        <f>COUNTIF(車両台帳!$AS$57:$AS$2056,DS$3&amp;"-"&amp;6)</f>
        <v>0</v>
      </c>
      <c r="DT42" s="25">
        <f>COUNTIF(車両台帳!$AS$57:$AS$2056,DT$3&amp;"-"&amp;6)</f>
        <v>0</v>
      </c>
      <c r="DU42" s="25">
        <f>COUNTIF(車両台帳!$AS$57:$AS$2056,DU$3&amp;"-"&amp;6)</f>
        <v>0</v>
      </c>
      <c r="DV42" s="25">
        <f>COUNTIF(車両台帳!$AS$57:$AS$2056,DV$3&amp;"-"&amp;6)</f>
        <v>0</v>
      </c>
      <c r="DW42" s="25">
        <f>COUNTIF(車両台帳!$AS$57:$AS$2056,DW$3&amp;"-"&amp;6)</f>
        <v>0</v>
      </c>
      <c r="DX42" s="25">
        <f>COUNTIF(車両台帳!$AS$57:$AS$2056,DX$3&amp;"-"&amp;6)</f>
        <v>0</v>
      </c>
      <c r="DY42" s="25">
        <f>COUNTIF(車両台帳!$AS$57:$AS$2056,DY$3&amp;"-"&amp;6)</f>
        <v>0</v>
      </c>
      <c r="DZ42" s="25">
        <f>COUNTIF(車両台帳!$AS$57:$AS$2056,DZ$3&amp;"-"&amp;6)</f>
        <v>0</v>
      </c>
      <c r="EA42" s="25">
        <f>COUNTIF(車両台帳!$AS$57:$AS$2056,EA$3&amp;"-"&amp;6)</f>
        <v>0</v>
      </c>
      <c r="EB42" s="25">
        <f>COUNTIF(車両台帳!$AS$57:$AS$2056,EB$3&amp;"-"&amp;6)</f>
        <v>0</v>
      </c>
      <c r="EC42" s="25">
        <f>COUNTIF(車両台帳!$AS$57:$AS$2056,EC$3&amp;"-"&amp;6)</f>
        <v>0</v>
      </c>
      <c r="ED42" s="25">
        <f>COUNTIF(車両台帳!$AS$57:$AS$2056,ED$3&amp;"-"&amp;6)</f>
        <v>0</v>
      </c>
      <c r="EE42" s="25">
        <f>COUNTIF(車両台帳!$AS$57:$AS$2056,EE$3&amp;"-"&amp;6)</f>
        <v>0</v>
      </c>
      <c r="EF42" s="25">
        <f>COUNTIF(車両台帳!$AS$57:$AS$2056,EF$3&amp;"-"&amp;6)</f>
        <v>0</v>
      </c>
      <c r="EG42" s="25">
        <f>COUNTIF(車両台帳!$AS$57:$AS$2056,EG$3&amp;"-"&amp;6)</f>
        <v>0</v>
      </c>
      <c r="EH42" s="25">
        <f>COUNTIF(車両台帳!$AS$57:$AS$2056,EH$3&amp;"-"&amp;6)</f>
        <v>0</v>
      </c>
      <c r="EI42" s="25">
        <f>COUNTIF(車両台帳!$AS$57:$AS$2056,EI$3&amp;"-"&amp;6)</f>
        <v>0</v>
      </c>
      <c r="EJ42" s="25">
        <f>COUNTIF(車両台帳!$AS$57:$AS$2056,EJ$3&amp;"-"&amp;6)</f>
        <v>0</v>
      </c>
      <c r="EK42" s="25">
        <f>COUNTIF(車両台帳!$AS$57:$AS$2056,EK$3&amp;"-"&amp;6)</f>
        <v>0</v>
      </c>
      <c r="EL42" s="25">
        <f>COUNTIF(車両台帳!$AS$57:$AS$2056,EL$3&amp;"-"&amp;6)</f>
        <v>0</v>
      </c>
      <c r="EM42" s="25">
        <f>COUNTIF(車両台帳!$AS$57:$AS$2056,EM$3&amp;"-"&amp;6)</f>
        <v>0</v>
      </c>
      <c r="EN42" s="25">
        <f>COUNTIF(車両台帳!$AS$57:$AS$2056,EN$3&amp;"-"&amp;6)</f>
        <v>0</v>
      </c>
      <c r="EO42" s="25">
        <f>COUNTIF(車両台帳!$AS$57:$AS$2056,EO$3&amp;"-"&amp;6)</f>
        <v>0</v>
      </c>
      <c r="EP42" s="25">
        <f>COUNTIF(車両台帳!$AS$57:$AS$2056,EP$3&amp;"-"&amp;6)</f>
        <v>0</v>
      </c>
      <c r="EQ42" s="25">
        <f>COUNTIF(車両台帳!$AS$57:$AS$2056,EQ$3&amp;"-"&amp;6)</f>
        <v>0</v>
      </c>
      <c r="ER42" s="25">
        <f>COUNTIF(車両台帳!$AS$57:$AS$2056,ER$3&amp;"-"&amp;6)</f>
        <v>0</v>
      </c>
      <c r="ES42" s="25">
        <f>COUNTIF(車両台帳!$AS$57:$AS$2056,ES$3&amp;"-"&amp;6)</f>
        <v>0</v>
      </c>
      <c r="ET42" s="25">
        <f>COUNTIF(車両台帳!$AS$57:$AS$2056,ET$3&amp;"-"&amp;6)</f>
        <v>0</v>
      </c>
      <c r="EU42" s="25">
        <f>COUNTIF(車両台帳!$AS$57:$AS$2056,EU$3&amp;"-"&amp;6)</f>
        <v>0</v>
      </c>
      <c r="EV42" s="25">
        <f>COUNTIF(車両台帳!$AS$57:$AS$2056,EV$3&amp;"-"&amp;6)</f>
        <v>0</v>
      </c>
      <c r="EW42" s="25">
        <f>COUNTIF(車両台帳!$AS$57:$AS$2056,EW$3&amp;"-"&amp;6)</f>
        <v>0</v>
      </c>
      <c r="EX42" s="25">
        <f>COUNTIF(車両台帳!$AS$57:$AS$2056,EX$3&amp;"-"&amp;6)</f>
        <v>0</v>
      </c>
      <c r="EY42" s="25">
        <f>COUNTIF(車両台帳!$AS$57:$AS$2056,EY$3&amp;"-"&amp;6)</f>
        <v>0</v>
      </c>
      <c r="EZ42" s="25">
        <f>COUNTIF(車両台帳!$AS$57:$AS$2056,EZ$3&amp;"-"&amp;6)</f>
        <v>0</v>
      </c>
      <c r="FA42" s="25">
        <f>COUNTIF(車両台帳!$AS$57:$AS$2056,FA$3&amp;"-"&amp;6)</f>
        <v>0</v>
      </c>
      <c r="FB42" s="25">
        <f>COUNTIF(車両台帳!$AS$57:$AS$2056,FB$3&amp;"-"&amp;6)</f>
        <v>0</v>
      </c>
      <c r="FC42" s="25">
        <f>COUNTIF(車両台帳!$AS$57:$AS$2056,FC$3&amp;"-"&amp;6)</f>
        <v>0</v>
      </c>
      <c r="FD42" s="25">
        <f>COUNTIF(車両台帳!$AS$57:$AS$2056,FD$3&amp;"-"&amp;6)</f>
        <v>0</v>
      </c>
      <c r="FE42" s="25">
        <f>COUNTIF(車両台帳!$AS$57:$AS$2056,FE$3&amp;"-"&amp;6)</f>
        <v>0</v>
      </c>
      <c r="FF42" s="25">
        <f>COUNTIF(車両台帳!$AS$57:$AS$2056,FF$3&amp;"-"&amp;6)</f>
        <v>0</v>
      </c>
      <c r="FG42" s="25">
        <f>COUNTIF(車両台帳!$AS$57:$AS$2056,FG$3&amp;"-"&amp;6)</f>
        <v>0</v>
      </c>
      <c r="FH42" s="25">
        <f>COUNTIF(車両台帳!$AS$57:$AS$2056,FH$3&amp;"-"&amp;6)</f>
        <v>0</v>
      </c>
      <c r="FI42" s="25">
        <f>COUNTIF(車両台帳!$AS$57:$AS$2056,FI$3&amp;"-"&amp;6)</f>
        <v>0</v>
      </c>
      <c r="FJ42" s="25">
        <f>COUNTIF(車両台帳!$AS$57:$AS$2056,FJ$3&amp;"-"&amp;6)</f>
        <v>0</v>
      </c>
      <c r="FK42" s="25">
        <f>COUNTIF(車両台帳!$AS$57:$AS$2056,FK$3&amp;"-"&amp;6)</f>
        <v>0</v>
      </c>
      <c r="FL42" s="25">
        <f>COUNTIF(車両台帳!$AS$57:$AS$2056,FL$3&amp;"-"&amp;6)</f>
        <v>0</v>
      </c>
      <c r="FM42" s="25">
        <f>COUNTIF(車両台帳!$AS$57:$AS$2056,FM$3&amp;"-"&amp;6)</f>
        <v>0</v>
      </c>
      <c r="FN42" s="25">
        <f>COUNTIF(車両台帳!$AS$57:$AS$2056,FN$3&amp;"-"&amp;6)</f>
        <v>0</v>
      </c>
      <c r="FO42" s="25">
        <f>COUNTIF(車両台帳!$AS$57:$AS$2056,FO$3&amp;"-"&amp;6)</f>
        <v>0</v>
      </c>
      <c r="FP42" s="25">
        <f>COUNTIF(車両台帳!$AS$57:$AS$2056,FP$3&amp;"-"&amp;6)</f>
        <v>0</v>
      </c>
      <c r="FQ42" s="25">
        <f>COUNTIF(車両台帳!$AS$57:$AS$2056,FQ$3&amp;"-"&amp;6)</f>
        <v>0</v>
      </c>
      <c r="FR42" s="25">
        <f>COUNTIF(車両台帳!$AS$57:$AS$2056,FR$3&amp;"-"&amp;6)</f>
        <v>0</v>
      </c>
      <c r="FS42" s="25">
        <f>COUNTIF(車両台帳!$AS$57:$AS$2056,FS$3&amp;"-"&amp;6)</f>
        <v>0</v>
      </c>
      <c r="FT42" s="25">
        <f>COUNTIF(車両台帳!$AS$57:$AS$2056,FT$3&amp;"-"&amp;6)</f>
        <v>0</v>
      </c>
      <c r="FU42" s="25">
        <f>COUNTIF(車両台帳!$AS$57:$AS$2056,FU$3&amp;"-"&amp;6)</f>
        <v>0</v>
      </c>
      <c r="FV42" s="25">
        <f>COUNTIF(車両台帳!$AS$57:$AS$2056,FV$3&amp;"-"&amp;6)</f>
        <v>0</v>
      </c>
      <c r="FW42" s="25">
        <f>COUNTIF(車両台帳!$AS$57:$AS$2056,FW$3&amp;"-"&amp;6)</f>
        <v>0</v>
      </c>
      <c r="FX42" s="25">
        <f>COUNTIF(車両台帳!$AS$57:$AS$2056,FX$3&amp;"-"&amp;6)</f>
        <v>0</v>
      </c>
      <c r="FY42" s="25">
        <f>COUNTIF(車両台帳!$AS$57:$AS$2056,FY$3&amp;"-"&amp;6)</f>
        <v>0</v>
      </c>
      <c r="FZ42" s="25">
        <f>COUNTIF(車両台帳!$AS$57:$AS$2056,FZ$3&amp;"-"&amp;6)</f>
        <v>0</v>
      </c>
      <c r="GA42" s="25">
        <f>COUNTIF(車両台帳!$AS$57:$AS$2056,GA$3&amp;"-"&amp;6)</f>
        <v>0</v>
      </c>
      <c r="GB42" s="25">
        <f>COUNTIF(車両台帳!$AS$57:$AS$2056,GB$3&amp;"-"&amp;6)</f>
        <v>0</v>
      </c>
      <c r="GC42" s="25">
        <f>COUNTIF(車両台帳!$AS$57:$AS$2056,GC$3&amp;"-"&amp;6)</f>
        <v>0</v>
      </c>
      <c r="GD42" s="25">
        <f>COUNTIF(車両台帳!$AS$57:$AS$2056,GD$3&amp;"-"&amp;6)</f>
        <v>0</v>
      </c>
      <c r="GE42" s="25">
        <f>COUNTIF(車両台帳!$AS$57:$AS$2056,GE$3&amp;"-"&amp;6)</f>
        <v>0</v>
      </c>
      <c r="GF42" s="25">
        <f>COUNTIF(車両台帳!$AS$57:$AS$2056,GF$3&amp;"-"&amp;6)</f>
        <v>0</v>
      </c>
      <c r="GG42" s="25">
        <f>COUNTIF(車両台帳!$AS$57:$AS$2056,GG$3&amp;"-"&amp;6)</f>
        <v>0</v>
      </c>
      <c r="GH42" s="25">
        <f>COUNTIF(車両台帳!$AS$57:$AS$2056,GH$3&amp;"-"&amp;6)</f>
        <v>0</v>
      </c>
      <c r="GI42" s="25">
        <f>COUNTIF(車両台帳!$AS$57:$AS$2056,GI$3&amp;"-"&amp;6)</f>
        <v>0</v>
      </c>
      <c r="GJ42" s="25">
        <f>COUNTIF(車両台帳!$AS$57:$AS$2056,GJ$3&amp;"-"&amp;6)</f>
        <v>0</v>
      </c>
      <c r="GK42" s="25">
        <f>COUNTIF(車両台帳!$AS$57:$AS$2056,GK$3&amp;"-"&amp;6)</f>
        <v>0</v>
      </c>
      <c r="GL42" s="25">
        <f>COUNTIF(車両台帳!$AS$57:$AS$2056,GL$3&amp;"-"&amp;6)</f>
        <v>0</v>
      </c>
      <c r="GM42" s="25">
        <f>COUNTIF(車両台帳!$AS$57:$AS$2056,GM$3&amp;"-"&amp;6)</f>
        <v>0</v>
      </c>
      <c r="GN42" s="25">
        <f>COUNTIF(車両台帳!$AS$57:$AS$2056,GN$3&amp;"-"&amp;6)</f>
        <v>0</v>
      </c>
      <c r="GO42" s="25">
        <f>COUNTIF(車両台帳!$AS$57:$AS$2056,GO$3&amp;"-"&amp;6)</f>
        <v>0</v>
      </c>
      <c r="GP42" s="25">
        <f>COUNTIF(車両台帳!$AS$57:$AS$2056,GP$3&amp;"-"&amp;6)</f>
        <v>0</v>
      </c>
      <c r="GQ42" s="25">
        <f>COUNTIF(車両台帳!$AS$57:$AS$2056,GQ$3&amp;"-"&amp;6)</f>
        <v>0</v>
      </c>
      <c r="GR42" s="25">
        <f>COUNTIF(車両台帳!$AS$57:$AS$2056,GR$3&amp;"-"&amp;6)</f>
        <v>0</v>
      </c>
      <c r="GS42" s="25">
        <f>COUNTIF(車両台帳!$AS$57:$AS$2056,GS$3&amp;"-"&amp;6)</f>
        <v>0</v>
      </c>
      <c r="GT42" s="25">
        <f>COUNTIF(車両台帳!$AS$57:$AS$2056,GT$3&amp;"-"&amp;6)</f>
        <v>0</v>
      </c>
      <c r="GU42" s="25">
        <f>COUNTIF(車両台帳!$AS$57:$AS$2056,GU$3&amp;"-"&amp;6)</f>
        <v>0</v>
      </c>
    </row>
    <row r="43" spans="2:203">
      <c r="C43" s="5" t="s">
        <v>1594</v>
      </c>
      <c r="D43" s="25">
        <f>COUNTIF(車両台帳!$AS$57:$AS$2056,D$3&amp;"-"&amp;7)</f>
        <v>0</v>
      </c>
      <c r="E43" s="25">
        <f>COUNTIF(車両台帳!$AS$57:$AS$2056,E$3&amp;"-"&amp;7)</f>
        <v>0</v>
      </c>
      <c r="F43" s="25">
        <f>COUNTIF(車両台帳!$AS$57:$AS$2056,F$3&amp;"-"&amp;7)</f>
        <v>0</v>
      </c>
      <c r="G43" s="25">
        <f>COUNTIF(車両台帳!$AS$57:$AS$2056,G$3&amp;"-"&amp;7)</f>
        <v>0</v>
      </c>
      <c r="H43" s="25">
        <f>COUNTIF(車両台帳!$AS$57:$AS$2056,H$3&amp;"-"&amp;7)</f>
        <v>0</v>
      </c>
      <c r="I43" s="25">
        <f>COUNTIF(車両台帳!$AS$57:$AS$2056,I$3&amp;"-"&amp;7)</f>
        <v>0</v>
      </c>
      <c r="J43" s="25">
        <f>COUNTIF(車両台帳!$AS$57:$AS$2056,J$3&amp;"-"&amp;7)</f>
        <v>0</v>
      </c>
      <c r="K43" s="25">
        <f>COUNTIF(車両台帳!$AS$57:$AS$2056,K$3&amp;"-"&amp;7)</f>
        <v>0</v>
      </c>
      <c r="L43" s="25">
        <f>COUNTIF(車両台帳!$AS$57:$AS$2056,L$3&amp;"-"&amp;7)</f>
        <v>0</v>
      </c>
      <c r="M43" s="25">
        <f>COUNTIF(車両台帳!$AS$57:$AS$2056,M$3&amp;"-"&amp;7)</f>
        <v>0</v>
      </c>
      <c r="N43" s="25">
        <f>COUNTIF(車両台帳!$AS$57:$AS$2056,N$3&amp;"-"&amp;7)</f>
        <v>0</v>
      </c>
      <c r="O43" s="25">
        <f>COUNTIF(車両台帳!$AS$57:$AS$2056,O$3&amp;"-"&amp;7)</f>
        <v>0</v>
      </c>
      <c r="P43" s="25">
        <f>COUNTIF(車両台帳!$AS$57:$AS$2056,P$3&amp;"-"&amp;7)</f>
        <v>0</v>
      </c>
      <c r="Q43" s="25">
        <f>COUNTIF(車両台帳!$AS$57:$AS$2056,Q$3&amp;"-"&amp;7)</f>
        <v>0</v>
      </c>
      <c r="R43" s="25">
        <f>COUNTIF(車両台帳!$AS$57:$AS$2056,R$3&amp;"-"&amp;7)</f>
        <v>0</v>
      </c>
      <c r="S43" s="25">
        <f>COUNTIF(車両台帳!$AS$57:$AS$2056,S$3&amp;"-"&amp;7)</f>
        <v>0</v>
      </c>
      <c r="T43" s="25">
        <f>COUNTIF(車両台帳!$AS$57:$AS$2056,T$3&amp;"-"&amp;7)</f>
        <v>0</v>
      </c>
      <c r="U43" s="25">
        <f>COUNTIF(車両台帳!$AS$57:$AS$2056,U$3&amp;"-"&amp;7)</f>
        <v>0</v>
      </c>
      <c r="V43" s="25">
        <f>COUNTIF(車両台帳!$AS$57:$AS$2056,V$3&amp;"-"&amp;7)</f>
        <v>0</v>
      </c>
      <c r="W43" s="25">
        <f>COUNTIF(車両台帳!$AS$57:$AS$2056,W$3&amp;"-"&amp;7)</f>
        <v>0</v>
      </c>
      <c r="X43" s="25">
        <f>COUNTIF(車両台帳!$AS$57:$AS$2056,X$3&amp;"-"&amp;7)</f>
        <v>0</v>
      </c>
      <c r="Y43" s="25">
        <f>COUNTIF(車両台帳!$AS$57:$AS$2056,Y$3&amp;"-"&amp;7)</f>
        <v>0</v>
      </c>
      <c r="Z43" s="25">
        <f>COUNTIF(車両台帳!$AS$57:$AS$2056,Z$3&amp;"-"&amp;7)</f>
        <v>0</v>
      </c>
      <c r="AA43" s="25">
        <f>COUNTIF(車両台帳!$AS$57:$AS$2056,AA$3&amp;"-"&amp;7)</f>
        <v>0</v>
      </c>
      <c r="AB43" s="25">
        <f>COUNTIF(車両台帳!$AS$57:$AS$2056,AB$3&amp;"-"&amp;7)</f>
        <v>0</v>
      </c>
      <c r="AC43" s="25">
        <f>COUNTIF(車両台帳!$AS$57:$AS$2056,AC$3&amp;"-"&amp;7)</f>
        <v>0</v>
      </c>
      <c r="AD43" s="25">
        <f>COUNTIF(車両台帳!$AS$57:$AS$2056,AD$3&amp;"-"&amp;7)</f>
        <v>0</v>
      </c>
      <c r="AE43" s="25">
        <f>COUNTIF(車両台帳!$AS$57:$AS$2056,AE$3&amp;"-"&amp;7)</f>
        <v>0</v>
      </c>
      <c r="AF43" s="25">
        <f>COUNTIF(車両台帳!$AS$57:$AS$2056,AF$3&amp;"-"&amp;7)</f>
        <v>0</v>
      </c>
      <c r="AG43" s="25">
        <f>COUNTIF(車両台帳!$AS$57:$AS$2056,AG$3&amp;"-"&amp;7)</f>
        <v>0</v>
      </c>
      <c r="AH43" s="25">
        <f>COUNTIF(車両台帳!$AS$57:$AS$2056,AH$3&amp;"-"&amp;7)</f>
        <v>0</v>
      </c>
      <c r="AI43" s="25">
        <f>COUNTIF(車両台帳!$AS$57:$AS$2056,AI$3&amp;"-"&amp;7)</f>
        <v>0</v>
      </c>
      <c r="AJ43" s="25">
        <f>COUNTIF(車両台帳!$AS$57:$AS$2056,AJ$3&amp;"-"&amp;7)</f>
        <v>0</v>
      </c>
      <c r="AK43" s="25">
        <f>COUNTIF(車両台帳!$AS$57:$AS$2056,AK$3&amp;"-"&amp;7)</f>
        <v>0</v>
      </c>
      <c r="AL43" s="25">
        <f>COUNTIF(車両台帳!$AS$57:$AS$2056,AL$3&amp;"-"&amp;7)</f>
        <v>0</v>
      </c>
      <c r="AM43" s="25">
        <f>COUNTIF(車両台帳!$AS$57:$AS$2056,AM$3&amp;"-"&amp;7)</f>
        <v>0</v>
      </c>
      <c r="AN43" s="25">
        <f>COUNTIF(車両台帳!$AS$57:$AS$2056,AN$3&amp;"-"&amp;7)</f>
        <v>0</v>
      </c>
      <c r="AO43" s="25">
        <f>COUNTIF(車両台帳!$AS$57:$AS$2056,AO$3&amp;"-"&amp;7)</f>
        <v>0</v>
      </c>
      <c r="AP43" s="25">
        <f>COUNTIF(車両台帳!$AS$57:$AS$2056,AP$3&amp;"-"&amp;7)</f>
        <v>0</v>
      </c>
      <c r="AQ43" s="25">
        <f>COUNTIF(車両台帳!$AS$57:$AS$2056,AQ$3&amp;"-"&amp;7)</f>
        <v>0</v>
      </c>
      <c r="AR43" s="25">
        <f>COUNTIF(車両台帳!$AS$57:$AS$2056,AR$3&amp;"-"&amp;7)</f>
        <v>0</v>
      </c>
      <c r="AS43" s="25">
        <f>COUNTIF(車両台帳!$AS$57:$AS$2056,AS$3&amp;"-"&amp;7)</f>
        <v>0</v>
      </c>
      <c r="AT43" s="25">
        <f>COUNTIF(車両台帳!$AS$57:$AS$2056,AT$3&amp;"-"&amp;7)</f>
        <v>0</v>
      </c>
      <c r="AU43" s="25">
        <f>COUNTIF(車両台帳!$AS$57:$AS$2056,AU$3&amp;"-"&amp;7)</f>
        <v>0</v>
      </c>
      <c r="AV43" s="25">
        <f>COUNTIF(車両台帳!$AS$57:$AS$2056,AV$3&amp;"-"&amp;7)</f>
        <v>0</v>
      </c>
      <c r="AW43" s="25">
        <f>COUNTIF(車両台帳!$AS$57:$AS$2056,AW$3&amp;"-"&amp;7)</f>
        <v>0</v>
      </c>
      <c r="AX43" s="25">
        <f>COUNTIF(車両台帳!$AS$57:$AS$2056,AX$3&amp;"-"&amp;7)</f>
        <v>0</v>
      </c>
      <c r="AY43" s="25">
        <f>COUNTIF(車両台帳!$AS$57:$AS$2056,AY$3&amp;"-"&amp;7)</f>
        <v>0</v>
      </c>
      <c r="AZ43" s="25">
        <f>COUNTIF(車両台帳!$AS$57:$AS$2056,AZ$3&amp;"-"&amp;7)</f>
        <v>0</v>
      </c>
      <c r="BA43" s="25">
        <f>COUNTIF(車両台帳!$AS$57:$AS$2056,BA$3&amp;"-"&amp;7)</f>
        <v>0</v>
      </c>
      <c r="BB43" s="25">
        <f>COUNTIF(車両台帳!$AS$57:$AS$2056,BB$3&amp;"-"&amp;7)</f>
        <v>0</v>
      </c>
      <c r="BC43" s="25">
        <f>COUNTIF(車両台帳!$AS$57:$AS$2056,BC$3&amp;"-"&amp;7)</f>
        <v>0</v>
      </c>
      <c r="BD43" s="25">
        <f>COUNTIF(車両台帳!$AS$57:$AS$2056,BD$3&amp;"-"&amp;7)</f>
        <v>0</v>
      </c>
      <c r="BE43" s="25">
        <f>COUNTIF(車両台帳!$AS$57:$AS$2056,BE$3&amp;"-"&amp;7)</f>
        <v>0</v>
      </c>
      <c r="BF43" s="25">
        <f>COUNTIF(車両台帳!$AS$57:$AS$2056,BF$3&amp;"-"&amp;7)</f>
        <v>0</v>
      </c>
      <c r="BG43" s="25">
        <f>COUNTIF(車両台帳!$AS$57:$AS$2056,BG$3&amp;"-"&amp;7)</f>
        <v>0</v>
      </c>
      <c r="BH43" s="25">
        <f>COUNTIF(車両台帳!$AS$57:$AS$2056,BH$3&amp;"-"&amp;7)</f>
        <v>0</v>
      </c>
      <c r="BI43" s="25">
        <f>COUNTIF(車両台帳!$AS$57:$AS$2056,BI$3&amp;"-"&amp;7)</f>
        <v>0</v>
      </c>
      <c r="BJ43" s="25">
        <f>COUNTIF(車両台帳!$AS$57:$AS$2056,BJ$3&amp;"-"&amp;7)</f>
        <v>0</v>
      </c>
      <c r="BK43" s="25">
        <f>COUNTIF(車両台帳!$AS$57:$AS$2056,BK$3&amp;"-"&amp;7)</f>
        <v>0</v>
      </c>
      <c r="BL43" s="25">
        <f>COUNTIF(車両台帳!$AS$57:$AS$2056,BL$3&amp;"-"&amp;7)</f>
        <v>0</v>
      </c>
      <c r="BM43" s="25">
        <f>COUNTIF(車両台帳!$AS$57:$AS$2056,BM$3&amp;"-"&amp;7)</f>
        <v>0</v>
      </c>
      <c r="BN43" s="25">
        <f>COUNTIF(車両台帳!$AS$57:$AS$2056,BN$3&amp;"-"&amp;7)</f>
        <v>0</v>
      </c>
      <c r="BO43" s="25">
        <f>COUNTIF(車両台帳!$AS$57:$AS$2056,BO$3&amp;"-"&amp;7)</f>
        <v>0</v>
      </c>
      <c r="BP43" s="25">
        <f>COUNTIF(車両台帳!$AS$57:$AS$2056,BP$3&amp;"-"&amp;7)</f>
        <v>0</v>
      </c>
      <c r="BQ43" s="25">
        <f>COUNTIF(車両台帳!$AS$57:$AS$2056,BQ$3&amp;"-"&amp;7)</f>
        <v>0</v>
      </c>
      <c r="BR43" s="25">
        <f>COUNTIF(車両台帳!$AS$57:$AS$2056,BR$3&amp;"-"&amp;7)</f>
        <v>0</v>
      </c>
      <c r="BS43" s="25">
        <f>COUNTIF(車両台帳!$AS$57:$AS$2056,BS$3&amp;"-"&amp;7)</f>
        <v>0</v>
      </c>
      <c r="BT43" s="25">
        <f>COUNTIF(車両台帳!$AS$57:$AS$2056,BT$3&amp;"-"&amp;7)</f>
        <v>0</v>
      </c>
      <c r="BU43" s="25">
        <f>COUNTIF(車両台帳!$AS$57:$AS$2056,BU$3&amp;"-"&amp;7)</f>
        <v>0</v>
      </c>
      <c r="BV43" s="25">
        <f>COUNTIF(車両台帳!$AS$57:$AS$2056,BV$3&amp;"-"&amp;7)</f>
        <v>0</v>
      </c>
      <c r="BW43" s="25">
        <f>COUNTIF(車両台帳!$AS$57:$AS$2056,BW$3&amp;"-"&amp;7)</f>
        <v>0</v>
      </c>
      <c r="BX43" s="25">
        <f>COUNTIF(車両台帳!$AS$57:$AS$2056,BX$3&amp;"-"&amp;7)</f>
        <v>0</v>
      </c>
      <c r="BY43" s="25">
        <f>COUNTIF(車両台帳!$AS$57:$AS$2056,BY$3&amp;"-"&amp;7)</f>
        <v>0</v>
      </c>
      <c r="BZ43" s="25">
        <f>COUNTIF(車両台帳!$AS$57:$AS$2056,BZ$3&amp;"-"&amp;7)</f>
        <v>0</v>
      </c>
      <c r="CA43" s="25">
        <f>COUNTIF(車両台帳!$AS$57:$AS$2056,CA$3&amp;"-"&amp;7)</f>
        <v>0</v>
      </c>
      <c r="CB43" s="25">
        <f>COUNTIF(車両台帳!$AS$57:$AS$2056,CB$3&amp;"-"&amp;7)</f>
        <v>0</v>
      </c>
      <c r="CC43" s="25">
        <f>COUNTIF(車両台帳!$AS$57:$AS$2056,CC$3&amp;"-"&amp;7)</f>
        <v>0</v>
      </c>
      <c r="CD43" s="25">
        <f>COUNTIF(車両台帳!$AS$57:$AS$2056,CD$3&amp;"-"&amp;7)</f>
        <v>0</v>
      </c>
      <c r="CE43" s="25">
        <f>COUNTIF(車両台帳!$AS$57:$AS$2056,CE$3&amp;"-"&amp;7)</f>
        <v>0</v>
      </c>
      <c r="CF43" s="25">
        <f>COUNTIF(車両台帳!$AS$57:$AS$2056,CF$3&amp;"-"&amp;7)</f>
        <v>0</v>
      </c>
      <c r="CG43" s="25">
        <f>COUNTIF(車両台帳!$AS$57:$AS$2056,CG$3&amp;"-"&amp;7)</f>
        <v>0</v>
      </c>
      <c r="CH43" s="25">
        <f>COUNTIF(車両台帳!$AS$57:$AS$2056,CH$3&amp;"-"&amp;7)</f>
        <v>0</v>
      </c>
      <c r="CI43" s="25">
        <f>COUNTIF(車両台帳!$AS$57:$AS$2056,CI$3&amp;"-"&amp;7)</f>
        <v>0</v>
      </c>
      <c r="CJ43" s="25">
        <f>COUNTIF(車両台帳!$AS$57:$AS$2056,CJ$3&amp;"-"&amp;7)</f>
        <v>0</v>
      </c>
      <c r="CK43" s="25">
        <f>COUNTIF(車両台帳!$AS$57:$AS$2056,CK$3&amp;"-"&amp;7)</f>
        <v>0</v>
      </c>
      <c r="CL43" s="25">
        <f>COUNTIF(車両台帳!$AS$57:$AS$2056,CL$3&amp;"-"&amp;7)</f>
        <v>0</v>
      </c>
      <c r="CM43" s="25">
        <f>COUNTIF(車両台帳!$AS$57:$AS$2056,CM$3&amp;"-"&amp;7)</f>
        <v>0</v>
      </c>
      <c r="CN43" s="25">
        <f>COUNTIF(車両台帳!$AS$57:$AS$2056,CN$3&amp;"-"&amp;7)</f>
        <v>0</v>
      </c>
      <c r="CO43" s="25">
        <f>COUNTIF(車両台帳!$AS$57:$AS$2056,CO$3&amp;"-"&amp;7)</f>
        <v>0</v>
      </c>
      <c r="CP43" s="25">
        <f>COUNTIF(車両台帳!$AS$57:$AS$2056,CP$3&amp;"-"&amp;7)</f>
        <v>0</v>
      </c>
      <c r="CQ43" s="25">
        <f>COUNTIF(車両台帳!$AS$57:$AS$2056,CQ$3&amp;"-"&amp;7)</f>
        <v>0</v>
      </c>
      <c r="CR43" s="25">
        <f>COUNTIF(車両台帳!$AS$57:$AS$2056,CR$3&amp;"-"&amp;7)</f>
        <v>0</v>
      </c>
      <c r="CS43" s="25">
        <f>COUNTIF(車両台帳!$AS$57:$AS$2056,CS$3&amp;"-"&amp;7)</f>
        <v>0</v>
      </c>
      <c r="CT43" s="25">
        <f>COUNTIF(車両台帳!$AS$57:$AS$2056,CT$3&amp;"-"&amp;7)</f>
        <v>0</v>
      </c>
      <c r="CU43" s="25">
        <f>COUNTIF(車両台帳!$AS$57:$AS$2056,CU$3&amp;"-"&amp;7)</f>
        <v>0</v>
      </c>
      <c r="CV43" s="25">
        <f>COUNTIF(車両台帳!$AS$57:$AS$2056,CV$3&amp;"-"&amp;7)</f>
        <v>0</v>
      </c>
      <c r="CW43" s="25">
        <f>COUNTIF(車両台帳!$AS$57:$AS$2056,CW$3&amp;"-"&amp;7)</f>
        <v>0</v>
      </c>
      <c r="CX43" s="25">
        <f>COUNTIF(車両台帳!$AS$57:$AS$2056,CX$3&amp;"-"&amp;7)</f>
        <v>0</v>
      </c>
      <c r="CY43" s="25">
        <f>COUNTIF(車両台帳!$AS$57:$AS$2056,CY$3&amp;"-"&amp;7)</f>
        <v>0</v>
      </c>
      <c r="CZ43" s="25">
        <f>COUNTIF(車両台帳!$AS$57:$AS$2056,CZ$3&amp;"-"&amp;7)</f>
        <v>0</v>
      </c>
      <c r="DA43" s="25">
        <f>COUNTIF(車両台帳!$AS$57:$AS$2056,DA$3&amp;"-"&amp;7)</f>
        <v>0</v>
      </c>
      <c r="DB43" s="25">
        <f>COUNTIF(車両台帳!$AS$57:$AS$2056,DB$3&amp;"-"&amp;7)</f>
        <v>0</v>
      </c>
      <c r="DC43" s="25">
        <f>COUNTIF(車両台帳!$AS$57:$AS$2056,DC$3&amp;"-"&amp;7)</f>
        <v>0</v>
      </c>
      <c r="DD43" s="25">
        <f>COUNTIF(車両台帳!$AS$57:$AS$2056,DD$3&amp;"-"&amp;7)</f>
        <v>0</v>
      </c>
      <c r="DE43" s="25">
        <f>COUNTIF(車両台帳!$AS$57:$AS$2056,DE$3&amp;"-"&amp;7)</f>
        <v>0</v>
      </c>
      <c r="DF43" s="25">
        <f>COUNTIF(車両台帳!$AS$57:$AS$2056,DF$3&amp;"-"&amp;7)</f>
        <v>0</v>
      </c>
      <c r="DG43" s="25">
        <f>COUNTIF(車両台帳!$AS$57:$AS$2056,DG$3&amp;"-"&amp;7)</f>
        <v>0</v>
      </c>
      <c r="DH43" s="25">
        <f>COUNTIF(車両台帳!$AS$57:$AS$2056,DH$3&amp;"-"&amp;7)</f>
        <v>0</v>
      </c>
      <c r="DI43" s="25">
        <f>COUNTIF(車両台帳!$AS$57:$AS$2056,DI$3&amp;"-"&amp;7)</f>
        <v>0</v>
      </c>
      <c r="DJ43" s="25">
        <f>COUNTIF(車両台帳!$AS$57:$AS$2056,DJ$3&amp;"-"&amp;7)</f>
        <v>0</v>
      </c>
      <c r="DK43" s="25">
        <f>COUNTIF(車両台帳!$AS$57:$AS$2056,DK$3&amp;"-"&amp;7)</f>
        <v>0</v>
      </c>
      <c r="DL43" s="25">
        <f>COUNTIF(車両台帳!$AS$57:$AS$2056,DL$3&amp;"-"&amp;7)</f>
        <v>0</v>
      </c>
      <c r="DM43" s="25">
        <f>COUNTIF(車両台帳!$AS$57:$AS$2056,DM$3&amp;"-"&amp;7)</f>
        <v>0</v>
      </c>
      <c r="DN43" s="25">
        <f>COUNTIF(車両台帳!$AS$57:$AS$2056,DN$3&amp;"-"&amp;7)</f>
        <v>0</v>
      </c>
      <c r="DO43" s="25">
        <f>COUNTIF(車両台帳!$AS$57:$AS$2056,DO$3&amp;"-"&amp;7)</f>
        <v>0</v>
      </c>
      <c r="DP43" s="25">
        <f>COUNTIF(車両台帳!$AS$57:$AS$2056,DP$3&amp;"-"&amp;7)</f>
        <v>0</v>
      </c>
      <c r="DQ43" s="25">
        <f>COUNTIF(車両台帳!$AS$57:$AS$2056,DQ$3&amp;"-"&amp;7)</f>
        <v>0</v>
      </c>
      <c r="DR43" s="25">
        <f>COUNTIF(車両台帳!$AS$57:$AS$2056,DR$3&amp;"-"&amp;7)</f>
        <v>0</v>
      </c>
      <c r="DS43" s="25">
        <f>COUNTIF(車両台帳!$AS$57:$AS$2056,DS$3&amp;"-"&amp;7)</f>
        <v>0</v>
      </c>
      <c r="DT43" s="25">
        <f>COUNTIF(車両台帳!$AS$57:$AS$2056,DT$3&amp;"-"&amp;7)</f>
        <v>0</v>
      </c>
      <c r="DU43" s="25">
        <f>COUNTIF(車両台帳!$AS$57:$AS$2056,DU$3&amp;"-"&amp;7)</f>
        <v>0</v>
      </c>
      <c r="DV43" s="25">
        <f>COUNTIF(車両台帳!$AS$57:$AS$2056,DV$3&amp;"-"&amp;7)</f>
        <v>0</v>
      </c>
      <c r="DW43" s="25">
        <f>COUNTIF(車両台帳!$AS$57:$AS$2056,DW$3&amp;"-"&amp;7)</f>
        <v>0</v>
      </c>
      <c r="DX43" s="25">
        <f>COUNTIF(車両台帳!$AS$57:$AS$2056,DX$3&amp;"-"&amp;7)</f>
        <v>0</v>
      </c>
      <c r="DY43" s="25">
        <f>COUNTIF(車両台帳!$AS$57:$AS$2056,DY$3&amp;"-"&amp;7)</f>
        <v>0</v>
      </c>
      <c r="DZ43" s="25">
        <f>COUNTIF(車両台帳!$AS$57:$AS$2056,DZ$3&amp;"-"&amp;7)</f>
        <v>0</v>
      </c>
      <c r="EA43" s="25">
        <f>COUNTIF(車両台帳!$AS$57:$AS$2056,EA$3&amp;"-"&amp;7)</f>
        <v>0</v>
      </c>
      <c r="EB43" s="25">
        <f>COUNTIF(車両台帳!$AS$57:$AS$2056,EB$3&amp;"-"&amp;7)</f>
        <v>0</v>
      </c>
      <c r="EC43" s="25">
        <f>COUNTIF(車両台帳!$AS$57:$AS$2056,EC$3&amp;"-"&amp;7)</f>
        <v>0</v>
      </c>
      <c r="ED43" s="25">
        <f>COUNTIF(車両台帳!$AS$57:$AS$2056,ED$3&amp;"-"&amp;7)</f>
        <v>0</v>
      </c>
      <c r="EE43" s="25">
        <f>COUNTIF(車両台帳!$AS$57:$AS$2056,EE$3&amp;"-"&amp;7)</f>
        <v>0</v>
      </c>
      <c r="EF43" s="25">
        <f>COUNTIF(車両台帳!$AS$57:$AS$2056,EF$3&amp;"-"&amp;7)</f>
        <v>0</v>
      </c>
      <c r="EG43" s="25">
        <f>COUNTIF(車両台帳!$AS$57:$AS$2056,EG$3&amp;"-"&amp;7)</f>
        <v>0</v>
      </c>
      <c r="EH43" s="25">
        <f>COUNTIF(車両台帳!$AS$57:$AS$2056,EH$3&amp;"-"&amp;7)</f>
        <v>0</v>
      </c>
      <c r="EI43" s="25">
        <f>COUNTIF(車両台帳!$AS$57:$AS$2056,EI$3&amp;"-"&amp;7)</f>
        <v>0</v>
      </c>
      <c r="EJ43" s="25">
        <f>COUNTIF(車両台帳!$AS$57:$AS$2056,EJ$3&amp;"-"&amp;7)</f>
        <v>0</v>
      </c>
      <c r="EK43" s="25">
        <f>COUNTIF(車両台帳!$AS$57:$AS$2056,EK$3&amp;"-"&amp;7)</f>
        <v>0</v>
      </c>
      <c r="EL43" s="25">
        <f>COUNTIF(車両台帳!$AS$57:$AS$2056,EL$3&amp;"-"&amp;7)</f>
        <v>0</v>
      </c>
      <c r="EM43" s="25">
        <f>COUNTIF(車両台帳!$AS$57:$AS$2056,EM$3&amp;"-"&amp;7)</f>
        <v>0</v>
      </c>
      <c r="EN43" s="25">
        <f>COUNTIF(車両台帳!$AS$57:$AS$2056,EN$3&amp;"-"&amp;7)</f>
        <v>0</v>
      </c>
      <c r="EO43" s="25">
        <f>COUNTIF(車両台帳!$AS$57:$AS$2056,EO$3&amp;"-"&amp;7)</f>
        <v>0</v>
      </c>
      <c r="EP43" s="25">
        <f>COUNTIF(車両台帳!$AS$57:$AS$2056,EP$3&amp;"-"&amp;7)</f>
        <v>0</v>
      </c>
      <c r="EQ43" s="25">
        <f>COUNTIF(車両台帳!$AS$57:$AS$2056,EQ$3&amp;"-"&amp;7)</f>
        <v>0</v>
      </c>
      <c r="ER43" s="25">
        <f>COUNTIF(車両台帳!$AS$57:$AS$2056,ER$3&amp;"-"&amp;7)</f>
        <v>0</v>
      </c>
      <c r="ES43" s="25">
        <f>COUNTIF(車両台帳!$AS$57:$AS$2056,ES$3&amp;"-"&amp;7)</f>
        <v>0</v>
      </c>
      <c r="ET43" s="25">
        <f>COUNTIF(車両台帳!$AS$57:$AS$2056,ET$3&amp;"-"&amp;7)</f>
        <v>0</v>
      </c>
      <c r="EU43" s="25">
        <f>COUNTIF(車両台帳!$AS$57:$AS$2056,EU$3&amp;"-"&amp;7)</f>
        <v>0</v>
      </c>
      <c r="EV43" s="25">
        <f>COUNTIF(車両台帳!$AS$57:$AS$2056,EV$3&amp;"-"&amp;7)</f>
        <v>0</v>
      </c>
      <c r="EW43" s="25">
        <f>COUNTIF(車両台帳!$AS$57:$AS$2056,EW$3&amp;"-"&amp;7)</f>
        <v>0</v>
      </c>
      <c r="EX43" s="25">
        <f>COUNTIF(車両台帳!$AS$57:$AS$2056,EX$3&amp;"-"&amp;7)</f>
        <v>0</v>
      </c>
      <c r="EY43" s="25">
        <f>COUNTIF(車両台帳!$AS$57:$AS$2056,EY$3&amp;"-"&amp;7)</f>
        <v>0</v>
      </c>
      <c r="EZ43" s="25">
        <f>COUNTIF(車両台帳!$AS$57:$AS$2056,EZ$3&amp;"-"&amp;7)</f>
        <v>0</v>
      </c>
      <c r="FA43" s="25">
        <f>COUNTIF(車両台帳!$AS$57:$AS$2056,FA$3&amp;"-"&amp;7)</f>
        <v>0</v>
      </c>
      <c r="FB43" s="25">
        <f>COUNTIF(車両台帳!$AS$57:$AS$2056,FB$3&amp;"-"&amp;7)</f>
        <v>0</v>
      </c>
      <c r="FC43" s="25">
        <f>COUNTIF(車両台帳!$AS$57:$AS$2056,FC$3&amp;"-"&amp;7)</f>
        <v>0</v>
      </c>
      <c r="FD43" s="25">
        <f>COUNTIF(車両台帳!$AS$57:$AS$2056,FD$3&amp;"-"&amp;7)</f>
        <v>0</v>
      </c>
      <c r="FE43" s="25">
        <f>COUNTIF(車両台帳!$AS$57:$AS$2056,FE$3&amp;"-"&amp;7)</f>
        <v>0</v>
      </c>
      <c r="FF43" s="25">
        <f>COUNTIF(車両台帳!$AS$57:$AS$2056,FF$3&amp;"-"&amp;7)</f>
        <v>0</v>
      </c>
      <c r="FG43" s="25">
        <f>COUNTIF(車両台帳!$AS$57:$AS$2056,FG$3&amp;"-"&amp;7)</f>
        <v>0</v>
      </c>
      <c r="FH43" s="25">
        <f>COUNTIF(車両台帳!$AS$57:$AS$2056,FH$3&amp;"-"&amp;7)</f>
        <v>0</v>
      </c>
      <c r="FI43" s="25">
        <f>COUNTIF(車両台帳!$AS$57:$AS$2056,FI$3&amp;"-"&amp;7)</f>
        <v>0</v>
      </c>
      <c r="FJ43" s="25">
        <f>COUNTIF(車両台帳!$AS$57:$AS$2056,FJ$3&amp;"-"&amp;7)</f>
        <v>0</v>
      </c>
      <c r="FK43" s="25">
        <f>COUNTIF(車両台帳!$AS$57:$AS$2056,FK$3&amp;"-"&amp;7)</f>
        <v>0</v>
      </c>
      <c r="FL43" s="25">
        <f>COUNTIF(車両台帳!$AS$57:$AS$2056,FL$3&amp;"-"&amp;7)</f>
        <v>0</v>
      </c>
      <c r="FM43" s="25">
        <f>COUNTIF(車両台帳!$AS$57:$AS$2056,FM$3&amp;"-"&amp;7)</f>
        <v>0</v>
      </c>
      <c r="FN43" s="25">
        <f>COUNTIF(車両台帳!$AS$57:$AS$2056,FN$3&amp;"-"&amp;7)</f>
        <v>0</v>
      </c>
      <c r="FO43" s="25">
        <f>COUNTIF(車両台帳!$AS$57:$AS$2056,FO$3&amp;"-"&amp;7)</f>
        <v>0</v>
      </c>
      <c r="FP43" s="25">
        <f>COUNTIF(車両台帳!$AS$57:$AS$2056,FP$3&amp;"-"&amp;7)</f>
        <v>0</v>
      </c>
      <c r="FQ43" s="25">
        <f>COUNTIF(車両台帳!$AS$57:$AS$2056,FQ$3&amp;"-"&amp;7)</f>
        <v>0</v>
      </c>
      <c r="FR43" s="25">
        <f>COUNTIF(車両台帳!$AS$57:$AS$2056,FR$3&amp;"-"&amp;7)</f>
        <v>0</v>
      </c>
      <c r="FS43" s="25">
        <f>COUNTIF(車両台帳!$AS$57:$AS$2056,FS$3&amp;"-"&amp;7)</f>
        <v>0</v>
      </c>
      <c r="FT43" s="25">
        <f>COUNTIF(車両台帳!$AS$57:$AS$2056,FT$3&amp;"-"&amp;7)</f>
        <v>0</v>
      </c>
      <c r="FU43" s="25">
        <f>COUNTIF(車両台帳!$AS$57:$AS$2056,FU$3&amp;"-"&amp;7)</f>
        <v>0</v>
      </c>
      <c r="FV43" s="25">
        <f>COUNTIF(車両台帳!$AS$57:$AS$2056,FV$3&amp;"-"&amp;7)</f>
        <v>0</v>
      </c>
      <c r="FW43" s="25">
        <f>COUNTIF(車両台帳!$AS$57:$AS$2056,FW$3&amp;"-"&amp;7)</f>
        <v>0</v>
      </c>
      <c r="FX43" s="25">
        <f>COUNTIF(車両台帳!$AS$57:$AS$2056,FX$3&amp;"-"&amp;7)</f>
        <v>0</v>
      </c>
      <c r="FY43" s="25">
        <f>COUNTIF(車両台帳!$AS$57:$AS$2056,FY$3&amp;"-"&amp;7)</f>
        <v>0</v>
      </c>
      <c r="FZ43" s="25">
        <f>COUNTIF(車両台帳!$AS$57:$AS$2056,FZ$3&amp;"-"&amp;7)</f>
        <v>0</v>
      </c>
      <c r="GA43" s="25">
        <f>COUNTIF(車両台帳!$AS$57:$AS$2056,GA$3&amp;"-"&amp;7)</f>
        <v>0</v>
      </c>
      <c r="GB43" s="25">
        <f>COUNTIF(車両台帳!$AS$57:$AS$2056,GB$3&amp;"-"&amp;7)</f>
        <v>0</v>
      </c>
      <c r="GC43" s="25">
        <f>COUNTIF(車両台帳!$AS$57:$AS$2056,GC$3&amp;"-"&amp;7)</f>
        <v>0</v>
      </c>
      <c r="GD43" s="25">
        <f>COUNTIF(車両台帳!$AS$57:$AS$2056,GD$3&amp;"-"&amp;7)</f>
        <v>0</v>
      </c>
      <c r="GE43" s="25">
        <f>COUNTIF(車両台帳!$AS$57:$AS$2056,GE$3&amp;"-"&amp;7)</f>
        <v>0</v>
      </c>
      <c r="GF43" s="25">
        <f>COUNTIF(車両台帳!$AS$57:$AS$2056,GF$3&amp;"-"&amp;7)</f>
        <v>0</v>
      </c>
      <c r="GG43" s="25">
        <f>COUNTIF(車両台帳!$AS$57:$AS$2056,GG$3&amp;"-"&amp;7)</f>
        <v>0</v>
      </c>
      <c r="GH43" s="25">
        <f>COUNTIF(車両台帳!$AS$57:$AS$2056,GH$3&amp;"-"&amp;7)</f>
        <v>0</v>
      </c>
      <c r="GI43" s="25">
        <f>COUNTIF(車両台帳!$AS$57:$AS$2056,GI$3&amp;"-"&amp;7)</f>
        <v>0</v>
      </c>
      <c r="GJ43" s="25">
        <f>COUNTIF(車両台帳!$AS$57:$AS$2056,GJ$3&amp;"-"&amp;7)</f>
        <v>0</v>
      </c>
      <c r="GK43" s="25">
        <f>COUNTIF(車両台帳!$AS$57:$AS$2056,GK$3&amp;"-"&amp;7)</f>
        <v>0</v>
      </c>
      <c r="GL43" s="25">
        <f>COUNTIF(車両台帳!$AS$57:$AS$2056,GL$3&amp;"-"&amp;7)</f>
        <v>0</v>
      </c>
      <c r="GM43" s="25">
        <f>COUNTIF(車両台帳!$AS$57:$AS$2056,GM$3&amp;"-"&amp;7)</f>
        <v>0</v>
      </c>
      <c r="GN43" s="25">
        <f>COUNTIF(車両台帳!$AS$57:$AS$2056,GN$3&amp;"-"&amp;7)</f>
        <v>0</v>
      </c>
      <c r="GO43" s="25">
        <f>COUNTIF(車両台帳!$AS$57:$AS$2056,GO$3&amp;"-"&amp;7)</f>
        <v>0</v>
      </c>
      <c r="GP43" s="25">
        <f>COUNTIF(車両台帳!$AS$57:$AS$2056,GP$3&amp;"-"&amp;7)</f>
        <v>0</v>
      </c>
      <c r="GQ43" s="25">
        <f>COUNTIF(車両台帳!$AS$57:$AS$2056,GQ$3&amp;"-"&amp;7)</f>
        <v>0</v>
      </c>
      <c r="GR43" s="25">
        <f>COUNTIF(車両台帳!$AS$57:$AS$2056,GR$3&amp;"-"&amp;7)</f>
        <v>0</v>
      </c>
      <c r="GS43" s="25">
        <f>COUNTIF(車両台帳!$AS$57:$AS$2056,GS$3&amp;"-"&amp;7)</f>
        <v>0</v>
      </c>
      <c r="GT43" s="25">
        <f>COUNTIF(車両台帳!$AS$57:$AS$2056,GT$3&amp;"-"&amp;7)</f>
        <v>0</v>
      </c>
      <c r="GU43" s="25">
        <f>COUNTIF(車両台帳!$AS$57:$AS$2056,GU$3&amp;"-"&amp;7)</f>
        <v>0</v>
      </c>
    </row>
    <row r="44" spans="2:203">
      <c r="C44" s="3" t="s">
        <v>621</v>
      </c>
      <c r="D44" s="3">
        <f>COUNTIF(車両台帳!$AS$57:$AS$2056,D$3&amp;"-"&amp;8)</f>
        <v>0</v>
      </c>
      <c r="E44" s="3">
        <f>COUNTIF(車両台帳!$AS$57:$AS$2056,E$3&amp;"-"&amp;8)</f>
        <v>0</v>
      </c>
      <c r="F44" s="3">
        <f>COUNTIF(車両台帳!$AS$57:$AS$2056,F$3&amp;"-"&amp;8)</f>
        <v>0</v>
      </c>
      <c r="G44" s="3">
        <f>COUNTIF(車両台帳!$AS$57:$AS$2056,G$3&amp;"-"&amp;8)</f>
        <v>0</v>
      </c>
      <c r="H44" s="3">
        <f>COUNTIF(車両台帳!$AS$57:$AS$2056,H$3&amp;"-"&amp;8)</f>
        <v>0</v>
      </c>
      <c r="I44" s="3">
        <f>COUNTIF(車両台帳!$AS$57:$AS$2056,I$3&amp;"-"&amp;8)</f>
        <v>0</v>
      </c>
      <c r="J44" s="3">
        <f>COUNTIF(車両台帳!$AS$57:$AS$2056,J$3&amp;"-"&amp;8)</f>
        <v>0</v>
      </c>
      <c r="K44" s="3">
        <f>COUNTIF(車両台帳!$AS$57:$AS$2056,K$3&amp;"-"&amp;8)</f>
        <v>0</v>
      </c>
      <c r="L44" s="3">
        <f>COUNTIF(車両台帳!$AS$57:$AS$2056,L$3&amp;"-"&amp;8)</f>
        <v>0</v>
      </c>
      <c r="M44" s="3">
        <f>COUNTIF(車両台帳!$AS$57:$AS$2056,M$3&amp;"-"&amp;8)</f>
        <v>0</v>
      </c>
      <c r="N44" s="3">
        <f>COUNTIF(車両台帳!$AS$57:$AS$2056,N$3&amp;"-"&amp;8)</f>
        <v>0</v>
      </c>
      <c r="O44" s="3">
        <f>COUNTIF(車両台帳!$AS$57:$AS$2056,O$3&amp;"-"&amp;8)</f>
        <v>0</v>
      </c>
      <c r="P44" s="3">
        <f>COUNTIF(車両台帳!$AS$57:$AS$2056,P$3&amp;"-"&amp;8)</f>
        <v>0</v>
      </c>
      <c r="Q44" s="3">
        <f>COUNTIF(車両台帳!$AS$57:$AS$2056,Q$3&amp;"-"&amp;8)</f>
        <v>0</v>
      </c>
      <c r="R44" s="3">
        <f>COUNTIF(車両台帳!$AS$57:$AS$2056,R$3&amp;"-"&amp;8)</f>
        <v>0</v>
      </c>
      <c r="S44" s="3">
        <f>COUNTIF(車両台帳!$AS$57:$AS$2056,S$3&amp;"-"&amp;8)</f>
        <v>0</v>
      </c>
      <c r="T44" s="3">
        <f>COUNTIF(車両台帳!$AS$57:$AS$2056,T$3&amp;"-"&amp;8)</f>
        <v>0</v>
      </c>
      <c r="U44" s="3">
        <f>COUNTIF(車両台帳!$AS$57:$AS$2056,U$3&amp;"-"&amp;8)</f>
        <v>0</v>
      </c>
      <c r="V44" s="3">
        <f>COUNTIF(車両台帳!$AS$57:$AS$2056,V$3&amp;"-"&amp;8)</f>
        <v>0</v>
      </c>
      <c r="W44" s="3">
        <f>COUNTIF(車両台帳!$AS$57:$AS$2056,W$3&amp;"-"&amp;8)</f>
        <v>0</v>
      </c>
      <c r="X44" s="3">
        <f>COUNTIF(車両台帳!$AS$57:$AS$2056,X$3&amp;"-"&amp;8)</f>
        <v>0</v>
      </c>
      <c r="Y44" s="3">
        <f>COUNTIF(車両台帳!$AS$57:$AS$2056,Y$3&amp;"-"&amp;8)</f>
        <v>0</v>
      </c>
      <c r="Z44" s="3">
        <f>COUNTIF(車両台帳!$AS$57:$AS$2056,Z$3&amp;"-"&amp;8)</f>
        <v>0</v>
      </c>
      <c r="AA44" s="3">
        <f>COUNTIF(車両台帳!$AS$57:$AS$2056,AA$3&amp;"-"&amp;8)</f>
        <v>0</v>
      </c>
      <c r="AB44" s="3">
        <f>COUNTIF(車両台帳!$AS$57:$AS$2056,AB$3&amp;"-"&amp;8)</f>
        <v>0</v>
      </c>
      <c r="AC44" s="3">
        <f>COUNTIF(車両台帳!$AS$57:$AS$2056,AC$3&amp;"-"&amp;8)</f>
        <v>0</v>
      </c>
      <c r="AD44" s="3">
        <f>COUNTIF(車両台帳!$AS$57:$AS$2056,AD$3&amp;"-"&amp;8)</f>
        <v>0</v>
      </c>
      <c r="AE44" s="3">
        <f>COUNTIF(車両台帳!$AS$57:$AS$2056,AE$3&amp;"-"&amp;8)</f>
        <v>0</v>
      </c>
      <c r="AF44" s="3">
        <f>COUNTIF(車両台帳!$AS$57:$AS$2056,AF$3&amp;"-"&amp;8)</f>
        <v>0</v>
      </c>
      <c r="AG44" s="3">
        <f>COUNTIF(車両台帳!$AS$57:$AS$2056,AG$3&amp;"-"&amp;8)</f>
        <v>0</v>
      </c>
      <c r="AH44" s="3">
        <f>COUNTIF(車両台帳!$AS$57:$AS$2056,AH$3&amp;"-"&amp;8)</f>
        <v>0</v>
      </c>
      <c r="AI44" s="3">
        <f>COUNTIF(車両台帳!$AS$57:$AS$2056,AI$3&amp;"-"&amp;8)</f>
        <v>0</v>
      </c>
      <c r="AJ44" s="3">
        <f>COUNTIF(車両台帳!$AS$57:$AS$2056,AJ$3&amp;"-"&amp;8)</f>
        <v>0</v>
      </c>
      <c r="AK44" s="3">
        <f>COUNTIF(車両台帳!$AS$57:$AS$2056,AK$3&amp;"-"&amp;8)</f>
        <v>0</v>
      </c>
      <c r="AL44" s="3">
        <f>COUNTIF(車両台帳!$AS$57:$AS$2056,AL$3&amp;"-"&amp;8)</f>
        <v>0</v>
      </c>
      <c r="AM44" s="3">
        <f>COUNTIF(車両台帳!$AS$57:$AS$2056,AM$3&amp;"-"&amp;8)</f>
        <v>0</v>
      </c>
      <c r="AN44" s="3">
        <f>COUNTIF(車両台帳!$AS$57:$AS$2056,AN$3&amp;"-"&amp;8)</f>
        <v>0</v>
      </c>
      <c r="AO44" s="3">
        <f>COUNTIF(車両台帳!$AS$57:$AS$2056,AO$3&amp;"-"&amp;8)</f>
        <v>0</v>
      </c>
      <c r="AP44" s="3">
        <f>COUNTIF(車両台帳!$AS$57:$AS$2056,AP$3&amp;"-"&amp;8)</f>
        <v>0</v>
      </c>
      <c r="AQ44" s="3">
        <f>COUNTIF(車両台帳!$AS$57:$AS$2056,AQ$3&amp;"-"&amp;8)</f>
        <v>0</v>
      </c>
      <c r="AR44" s="3">
        <f>COUNTIF(車両台帳!$AS$57:$AS$2056,AR$3&amp;"-"&amp;8)</f>
        <v>0</v>
      </c>
      <c r="AS44" s="3">
        <f>COUNTIF(車両台帳!$AS$57:$AS$2056,AS$3&amp;"-"&amp;8)</f>
        <v>0</v>
      </c>
      <c r="AT44" s="3">
        <f>COUNTIF(車両台帳!$AS$57:$AS$2056,AT$3&amp;"-"&amp;8)</f>
        <v>0</v>
      </c>
      <c r="AU44" s="3">
        <f>COUNTIF(車両台帳!$AS$57:$AS$2056,AU$3&amp;"-"&amp;8)</f>
        <v>0</v>
      </c>
      <c r="AV44" s="3">
        <f>COUNTIF(車両台帳!$AS$57:$AS$2056,AV$3&amp;"-"&amp;8)</f>
        <v>0</v>
      </c>
      <c r="AW44" s="3">
        <f>COUNTIF(車両台帳!$AS$57:$AS$2056,AW$3&amp;"-"&amp;8)</f>
        <v>0</v>
      </c>
      <c r="AX44" s="3">
        <f>COUNTIF(車両台帳!$AS$57:$AS$2056,AX$3&amp;"-"&amp;8)</f>
        <v>0</v>
      </c>
      <c r="AY44" s="3">
        <f>COUNTIF(車両台帳!$AS$57:$AS$2056,AY$3&amp;"-"&amp;8)</f>
        <v>0</v>
      </c>
      <c r="AZ44" s="3">
        <f>COUNTIF(車両台帳!$AS$57:$AS$2056,AZ$3&amp;"-"&amp;8)</f>
        <v>0</v>
      </c>
      <c r="BA44" s="3">
        <f>COUNTIF(車両台帳!$AS$57:$AS$2056,BA$3&amp;"-"&amp;8)</f>
        <v>0</v>
      </c>
      <c r="BB44" s="3">
        <f>COUNTIF(車両台帳!$AS$57:$AS$2056,BB$3&amp;"-"&amp;8)</f>
        <v>0</v>
      </c>
      <c r="BC44" s="3">
        <f>COUNTIF(車両台帳!$AS$57:$AS$2056,BC$3&amp;"-"&amp;8)</f>
        <v>0</v>
      </c>
      <c r="BD44" s="3">
        <f>COUNTIF(車両台帳!$AS$57:$AS$2056,BD$3&amp;"-"&amp;8)</f>
        <v>0</v>
      </c>
      <c r="BE44" s="3">
        <f>COUNTIF(車両台帳!$AS$57:$AS$2056,BE$3&amp;"-"&amp;8)</f>
        <v>0</v>
      </c>
      <c r="BF44" s="3">
        <f>COUNTIF(車両台帳!$AS$57:$AS$2056,BF$3&amp;"-"&amp;8)</f>
        <v>0</v>
      </c>
      <c r="BG44" s="3">
        <f>COUNTIF(車両台帳!$AS$57:$AS$2056,BG$3&amp;"-"&amp;8)</f>
        <v>0</v>
      </c>
      <c r="BH44" s="3">
        <f>COUNTIF(車両台帳!$AS$57:$AS$2056,BH$3&amp;"-"&amp;8)</f>
        <v>0</v>
      </c>
      <c r="BI44" s="3">
        <f>COUNTIF(車両台帳!$AS$57:$AS$2056,BI$3&amp;"-"&amp;8)</f>
        <v>0</v>
      </c>
      <c r="BJ44" s="3">
        <f>COUNTIF(車両台帳!$AS$57:$AS$2056,BJ$3&amp;"-"&amp;8)</f>
        <v>0</v>
      </c>
      <c r="BK44" s="3">
        <f>COUNTIF(車両台帳!$AS$57:$AS$2056,BK$3&amp;"-"&amp;8)</f>
        <v>0</v>
      </c>
      <c r="BL44" s="3">
        <f>COUNTIF(車両台帳!$AS$57:$AS$2056,BL$3&amp;"-"&amp;8)</f>
        <v>0</v>
      </c>
      <c r="BM44" s="3">
        <f>COUNTIF(車両台帳!$AS$57:$AS$2056,BM$3&amp;"-"&amp;8)</f>
        <v>0</v>
      </c>
      <c r="BN44" s="3">
        <f>COUNTIF(車両台帳!$AS$57:$AS$2056,BN$3&amp;"-"&amp;8)</f>
        <v>0</v>
      </c>
      <c r="BO44" s="3">
        <f>COUNTIF(車両台帳!$AS$57:$AS$2056,BO$3&amp;"-"&amp;8)</f>
        <v>0</v>
      </c>
      <c r="BP44" s="3">
        <f>COUNTIF(車両台帳!$AS$57:$AS$2056,BP$3&amp;"-"&amp;8)</f>
        <v>0</v>
      </c>
      <c r="BQ44" s="3">
        <f>COUNTIF(車両台帳!$AS$57:$AS$2056,BQ$3&amp;"-"&amp;8)</f>
        <v>0</v>
      </c>
      <c r="BR44" s="3">
        <f>COUNTIF(車両台帳!$AS$57:$AS$2056,BR$3&amp;"-"&amp;8)</f>
        <v>0</v>
      </c>
      <c r="BS44" s="3">
        <f>COUNTIF(車両台帳!$AS$57:$AS$2056,BS$3&amp;"-"&amp;8)</f>
        <v>0</v>
      </c>
      <c r="BT44" s="3">
        <f>COUNTIF(車両台帳!$AS$57:$AS$2056,BT$3&amp;"-"&amp;8)</f>
        <v>0</v>
      </c>
      <c r="BU44" s="3">
        <f>COUNTIF(車両台帳!$AS$57:$AS$2056,BU$3&amp;"-"&amp;8)</f>
        <v>0</v>
      </c>
      <c r="BV44" s="3">
        <f>COUNTIF(車両台帳!$AS$57:$AS$2056,BV$3&amp;"-"&amp;8)</f>
        <v>0</v>
      </c>
      <c r="BW44" s="3">
        <f>COUNTIF(車両台帳!$AS$57:$AS$2056,BW$3&amp;"-"&amp;8)</f>
        <v>0</v>
      </c>
      <c r="BX44" s="3">
        <f>COUNTIF(車両台帳!$AS$57:$AS$2056,BX$3&amp;"-"&amp;8)</f>
        <v>0</v>
      </c>
      <c r="BY44" s="3">
        <f>COUNTIF(車両台帳!$AS$57:$AS$2056,BY$3&amp;"-"&amp;8)</f>
        <v>0</v>
      </c>
      <c r="BZ44" s="3">
        <f>COUNTIF(車両台帳!$AS$57:$AS$2056,BZ$3&amp;"-"&amp;8)</f>
        <v>0</v>
      </c>
      <c r="CA44" s="3">
        <f>COUNTIF(車両台帳!$AS$57:$AS$2056,CA$3&amp;"-"&amp;8)</f>
        <v>0</v>
      </c>
      <c r="CB44" s="3">
        <f>COUNTIF(車両台帳!$AS$57:$AS$2056,CB$3&amp;"-"&amp;8)</f>
        <v>0</v>
      </c>
      <c r="CC44" s="3">
        <f>COUNTIF(車両台帳!$AS$57:$AS$2056,CC$3&amp;"-"&amp;8)</f>
        <v>0</v>
      </c>
      <c r="CD44" s="3">
        <f>COUNTIF(車両台帳!$AS$57:$AS$2056,CD$3&amp;"-"&amp;8)</f>
        <v>0</v>
      </c>
      <c r="CE44" s="3">
        <f>COUNTIF(車両台帳!$AS$57:$AS$2056,CE$3&amp;"-"&amp;8)</f>
        <v>0</v>
      </c>
      <c r="CF44" s="3">
        <f>COUNTIF(車両台帳!$AS$57:$AS$2056,CF$3&amp;"-"&amp;8)</f>
        <v>0</v>
      </c>
      <c r="CG44" s="3">
        <f>COUNTIF(車両台帳!$AS$57:$AS$2056,CG$3&amp;"-"&amp;8)</f>
        <v>0</v>
      </c>
      <c r="CH44" s="3">
        <f>COUNTIF(車両台帳!$AS$57:$AS$2056,CH$3&amp;"-"&amp;8)</f>
        <v>0</v>
      </c>
      <c r="CI44" s="3">
        <f>COUNTIF(車両台帳!$AS$57:$AS$2056,CI$3&amp;"-"&amp;8)</f>
        <v>0</v>
      </c>
      <c r="CJ44" s="3">
        <f>COUNTIF(車両台帳!$AS$57:$AS$2056,CJ$3&amp;"-"&amp;8)</f>
        <v>0</v>
      </c>
      <c r="CK44" s="3">
        <f>COUNTIF(車両台帳!$AS$57:$AS$2056,CK$3&amp;"-"&amp;8)</f>
        <v>0</v>
      </c>
      <c r="CL44" s="3">
        <f>COUNTIF(車両台帳!$AS$57:$AS$2056,CL$3&amp;"-"&amp;8)</f>
        <v>0</v>
      </c>
      <c r="CM44" s="3">
        <f>COUNTIF(車両台帳!$AS$57:$AS$2056,CM$3&amp;"-"&amp;8)</f>
        <v>0</v>
      </c>
      <c r="CN44" s="3">
        <f>COUNTIF(車両台帳!$AS$57:$AS$2056,CN$3&amp;"-"&amp;8)</f>
        <v>0</v>
      </c>
      <c r="CO44" s="3">
        <f>COUNTIF(車両台帳!$AS$57:$AS$2056,CO$3&amp;"-"&amp;8)</f>
        <v>0</v>
      </c>
      <c r="CP44" s="3">
        <f>COUNTIF(車両台帳!$AS$57:$AS$2056,CP$3&amp;"-"&amp;8)</f>
        <v>0</v>
      </c>
      <c r="CQ44" s="3">
        <f>COUNTIF(車両台帳!$AS$57:$AS$2056,CQ$3&amp;"-"&amp;8)</f>
        <v>0</v>
      </c>
      <c r="CR44" s="3">
        <f>COUNTIF(車両台帳!$AS$57:$AS$2056,CR$3&amp;"-"&amp;8)</f>
        <v>0</v>
      </c>
      <c r="CS44" s="3">
        <f>COUNTIF(車両台帳!$AS$57:$AS$2056,CS$3&amp;"-"&amp;8)</f>
        <v>0</v>
      </c>
      <c r="CT44" s="3">
        <f>COUNTIF(車両台帳!$AS$57:$AS$2056,CT$3&amp;"-"&amp;8)</f>
        <v>0</v>
      </c>
      <c r="CU44" s="3">
        <f>COUNTIF(車両台帳!$AS$57:$AS$2056,CU$3&amp;"-"&amp;8)</f>
        <v>0</v>
      </c>
      <c r="CV44" s="3">
        <f>COUNTIF(車両台帳!$AS$57:$AS$2056,CV$3&amp;"-"&amp;8)</f>
        <v>0</v>
      </c>
      <c r="CW44" s="3">
        <f>COUNTIF(車両台帳!$AS$57:$AS$2056,CW$3&amp;"-"&amp;8)</f>
        <v>0</v>
      </c>
      <c r="CX44" s="3">
        <f>COUNTIF(車両台帳!$AS$57:$AS$2056,CX$3&amp;"-"&amp;8)</f>
        <v>0</v>
      </c>
      <c r="CY44" s="3">
        <f>COUNTIF(車両台帳!$AS$57:$AS$2056,CY$3&amp;"-"&amp;8)</f>
        <v>0</v>
      </c>
      <c r="CZ44" s="3">
        <f>COUNTIF(車両台帳!$AS$57:$AS$2056,CZ$3&amp;"-"&amp;8)</f>
        <v>0</v>
      </c>
      <c r="DA44" s="3">
        <f>COUNTIF(車両台帳!$AS$57:$AS$2056,DA$3&amp;"-"&amp;8)</f>
        <v>0</v>
      </c>
      <c r="DB44" s="3">
        <f>COUNTIF(車両台帳!$AS$57:$AS$2056,DB$3&amp;"-"&amp;8)</f>
        <v>0</v>
      </c>
      <c r="DC44" s="3">
        <f>COUNTIF(車両台帳!$AS$57:$AS$2056,DC$3&amp;"-"&amp;8)</f>
        <v>0</v>
      </c>
      <c r="DD44" s="3">
        <f>COUNTIF(車両台帳!$AS$57:$AS$2056,DD$3&amp;"-"&amp;8)</f>
        <v>0</v>
      </c>
      <c r="DE44" s="3">
        <f>COUNTIF(車両台帳!$AS$57:$AS$2056,DE$3&amp;"-"&amp;8)</f>
        <v>0</v>
      </c>
      <c r="DF44" s="3">
        <f>COUNTIF(車両台帳!$AS$57:$AS$2056,DF$3&amp;"-"&amp;8)</f>
        <v>0</v>
      </c>
      <c r="DG44" s="3">
        <f>COUNTIF(車両台帳!$AS$57:$AS$2056,DG$3&amp;"-"&amp;8)</f>
        <v>0</v>
      </c>
      <c r="DH44" s="3">
        <f>COUNTIF(車両台帳!$AS$57:$AS$2056,DH$3&amp;"-"&amp;8)</f>
        <v>0</v>
      </c>
      <c r="DI44" s="3">
        <f>COUNTIF(車両台帳!$AS$57:$AS$2056,DI$3&amp;"-"&amp;8)</f>
        <v>0</v>
      </c>
      <c r="DJ44" s="3">
        <f>COUNTIF(車両台帳!$AS$57:$AS$2056,DJ$3&amp;"-"&amp;8)</f>
        <v>0</v>
      </c>
      <c r="DK44" s="3">
        <f>COUNTIF(車両台帳!$AS$57:$AS$2056,DK$3&amp;"-"&amp;8)</f>
        <v>0</v>
      </c>
      <c r="DL44" s="3">
        <f>COUNTIF(車両台帳!$AS$57:$AS$2056,DL$3&amp;"-"&amp;8)</f>
        <v>0</v>
      </c>
      <c r="DM44" s="3">
        <f>COUNTIF(車両台帳!$AS$57:$AS$2056,DM$3&amp;"-"&amp;8)</f>
        <v>0</v>
      </c>
      <c r="DN44" s="3">
        <f>COUNTIF(車両台帳!$AS$57:$AS$2056,DN$3&amp;"-"&amp;8)</f>
        <v>0</v>
      </c>
      <c r="DO44" s="3">
        <f>COUNTIF(車両台帳!$AS$57:$AS$2056,DO$3&amp;"-"&amp;8)</f>
        <v>0</v>
      </c>
      <c r="DP44" s="3">
        <f>COUNTIF(車両台帳!$AS$57:$AS$2056,DP$3&amp;"-"&amp;8)</f>
        <v>0</v>
      </c>
      <c r="DQ44" s="3">
        <f>COUNTIF(車両台帳!$AS$57:$AS$2056,DQ$3&amp;"-"&amp;8)</f>
        <v>0</v>
      </c>
      <c r="DR44" s="3">
        <f>COUNTIF(車両台帳!$AS$57:$AS$2056,DR$3&amp;"-"&amp;8)</f>
        <v>0</v>
      </c>
      <c r="DS44" s="3">
        <f>COUNTIF(車両台帳!$AS$57:$AS$2056,DS$3&amp;"-"&amp;8)</f>
        <v>0</v>
      </c>
      <c r="DT44" s="3">
        <f>COUNTIF(車両台帳!$AS$57:$AS$2056,DT$3&amp;"-"&amp;8)</f>
        <v>0</v>
      </c>
      <c r="DU44" s="3">
        <f>COUNTIF(車両台帳!$AS$57:$AS$2056,DU$3&amp;"-"&amp;8)</f>
        <v>0</v>
      </c>
      <c r="DV44" s="3">
        <f>COUNTIF(車両台帳!$AS$57:$AS$2056,DV$3&amp;"-"&amp;8)</f>
        <v>0</v>
      </c>
      <c r="DW44" s="3">
        <f>COUNTIF(車両台帳!$AS$57:$AS$2056,DW$3&amp;"-"&amp;8)</f>
        <v>0</v>
      </c>
      <c r="DX44" s="3">
        <f>COUNTIF(車両台帳!$AS$57:$AS$2056,DX$3&amp;"-"&amp;8)</f>
        <v>0</v>
      </c>
      <c r="DY44" s="3">
        <f>COUNTIF(車両台帳!$AS$57:$AS$2056,DY$3&amp;"-"&amp;8)</f>
        <v>0</v>
      </c>
      <c r="DZ44" s="3">
        <f>COUNTIF(車両台帳!$AS$57:$AS$2056,DZ$3&amp;"-"&amp;8)</f>
        <v>0</v>
      </c>
      <c r="EA44" s="3">
        <f>COUNTIF(車両台帳!$AS$57:$AS$2056,EA$3&amp;"-"&amp;8)</f>
        <v>0</v>
      </c>
      <c r="EB44" s="3">
        <f>COUNTIF(車両台帳!$AS$57:$AS$2056,EB$3&amp;"-"&amp;8)</f>
        <v>0</v>
      </c>
      <c r="EC44" s="3">
        <f>COUNTIF(車両台帳!$AS$57:$AS$2056,EC$3&amp;"-"&amp;8)</f>
        <v>0</v>
      </c>
      <c r="ED44" s="3">
        <f>COUNTIF(車両台帳!$AS$57:$AS$2056,ED$3&amp;"-"&amp;8)</f>
        <v>0</v>
      </c>
      <c r="EE44" s="3">
        <f>COUNTIF(車両台帳!$AS$57:$AS$2056,EE$3&amp;"-"&amp;8)</f>
        <v>0</v>
      </c>
      <c r="EF44" s="3">
        <f>COUNTIF(車両台帳!$AS$57:$AS$2056,EF$3&amp;"-"&amp;8)</f>
        <v>0</v>
      </c>
      <c r="EG44" s="3">
        <f>COUNTIF(車両台帳!$AS$57:$AS$2056,EG$3&amp;"-"&amp;8)</f>
        <v>0</v>
      </c>
      <c r="EH44" s="3">
        <f>COUNTIF(車両台帳!$AS$57:$AS$2056,EH$3&amp;"-"&amp;8)</f>
        <v>0</v>
      </c>
      <c r="EI44" s="3">
        <f>COUNTIF(車両台帳!$AS$57:$AS$2056,EI$3&amp;"-"&amp;8)</f>
        <v>0</v>
      </c>
      <c r="EJ44" s="3">
        <f>COUNTIF(車両台帳!$AS$57:$AS$2056,EJ$3&amp;"-"&amp;8)</f>
        <v>0</v>
      </c>
      <c r="EK44" s="3">
        <f>COUNTIF(車両台帳!$AS$57:$AS$2056,EK$3&amp;"-"&amp;8)</f>
        <v>0</v>
      </c>
      <c r="EL44" s="3">
        <f>COUNTIF(車両台帳!$AS$57:$AS$2056,EL$3&amp;"-"&amp;8)</f>
        <v>0</v>
      </c>
      <c r="EM44" s="3">
        <f>COUNTIF(車両台帳!$AS$57:$AS$2056,EM$3&amp;"-"&amp;8)</f>
        <v>0</v>
      </c>
      <c r="EN44" s="3">
        <f>COUNTIF(車両台帳!$AS$57:$AS$2056,EN$3&amp;"-"&amp;8)</f>
        <v>0</v>
      </c>
      <c r="EO44" s="3">
        <f>COUNTIF(車両台帳!$AS$57:$AS$2056,EO$3&amp;"-"&amp;8)</f>
        <v>0</v>
      </c>
      <c r="EP44" s="3">
        <f>COUNTIF(車両台帳!$AS$57:$AS$2056,EP$3&amp;"-"&amp;8)</f>
        <v>0</v>
      </c>
      <c r="EQ44" s="3">
        <f>COUNTIF(車両台帳!$AS$57:$AS$2056,EQ$3&amp;"-"&amp;8)</f>
        <v>0</v>
      </c>
      <c r="ER44" s="3">
        <f>COUNTIF(車両台帳!$AS$57:$AS$2056,ER$3&amp;"-"&amp;8)</f>
        <v>0</v>
      </c>
      <c r="ES44" s="3">
        <f>COUNTIF(車両台帳!$AS$57:$AS$2056,ES$3&amp;"-"&amp;8)</f>
        <v>0</v>
      </c>
      <c r="ET44" s="3">
        <f>COUNTIF(車両台帳!$AS$57:$AS$2056,ET$3&amp;"-"&amp;8)</f>
        <v>0</v>
      </c>
      <c r="EU44" s="3">
        <f>COUNTIF(車両台帳!$AS$57:$AS$2056,EU$3&amp;"-"&amp;8)</f>
        <v>0</v>
      </c>
      <c r="EV44" s="3">
        <f>COUNTIF(車両台帳!$AS$57:$AS$2056,EV$3&amp;"-"&amp;8)</f>
        <v>0</v>
      </c>
      <c r="EW44" s="3">
        <f>COUNTIF(車両台帳!$AS$57:$AS$2056,EW$3&amp;"-"&amp;8)</f>
        <v>0</v>
      </c>
      <c r="EX44" s="3">
        <f>COUNTIF(車両台帳!$AS$57:$AS$2056,EX$3&amp;"-"&amp;8)</f>
        <v>0</v>
      </c>
      <c r="EY44" s="3">
        <f>COUNTIF(車両台帳!$AS$57:$AS$2056,EY$3&amp;"-"&amp;8)</f>
        <v>0</v>
      </c>
      <c r="EZ44" s="3">
        <f>COUNTIF(車両台帳!$AS$57:$AS$2056,EZ$3&amp;"-"&amp;8)</f>
        <v>0</v>
      </c>
      <c r="FA44" s="3">
        <f>COUNTIF(車両台帳!$AS$57:$AS$2056,FA$3&amp;"-"&amp;8)</f>
        <v>0</v>
      </c>
      <c r="FB44" s="3">
        <f>COUNTIF(車両台帳!$AS$57:$AS$2056,FB$3&amp;"-"&amp;8)</f>
        <v>0</v>
      </c>
      <c r="FC44" s="3">
        <f>COUNTIF(車両台帳!$AS$57:$AS$2056,FC$3&amp;"-"&amp;8)</f>
        <v>0</v>
      </c>
      <c r="FD44" s="3">
        <f>COUNTIF(車両台帳!$AS$57:$AS$2056,FD$3&amp;"-"&amp;8)</f>
        <v>0</v>
      </c>
      <c r="FE44" s="3">
        <f>COUNTIF(車両台帳!$AS$57:$AS$2056,FE$3&amp;"-"&amp;8)</f>
        <v>0</v>
      </c>
      <c r="FF44" s="3">
        <f>COUNTIF(車両台帳!$AS$57:$AS$2056,FF$3&amp;"-"&amp;8)</f>
        <v>0</v>
      </c>
      <c r="FG44" s="3">
        <f>COUNTIF(車両台帳!$AS$57:$AS$2056,FG$3&amp;"-"&amp;8)</f>
        <v>0</v>
      </c>
      <c r="FH44" s="3">
        <f>COUNTIF(車両台帳!$AS$57:$AS$2056,FH$3&amp;"-"&amp;8)</f>
        <v>0</v>
      </c>
      <c r="FI44" s="3">
        <f>COUNTIF(車両台帳!$AS$57:$AS$2056,FI$3&amp;"-"&amp;8)</f>
        <v>0</v>
      </c>
      <c r="FJ44" s="3">
        <f>COUNTIF(車両台帳!$AS$57:$AS$2056,FJ$3&amp;"-"&amp;8)</f>
        <v>0</v>
      </c>
      <c r="FK44" s="3">
        <f>COUNTIF(車両台帳!$AS$57:$AS$2056,FK$3&amp;"-"&amp;8)</f>
        <v>0</v>
      </c>
      <c r="FL44" s="3">
        <f>COUNTIF(車両台帳!$AS$57:$AS$2056,FL$3&amp;"-"&amp;8)</f>
        <v>0</v>
      </c>
      <c r="FM44" s="3">
        <f>COUNTIF(車両台帳!$AS$57:$AS$2056,FM$3&amp;"-"&amp;8)</f>
        <v>0</v>
      </c>
      <c r="FN44" s="3">
        <f>COUNTIF(車両台帳!$AS$57:$AS$2056,FN$3&amp;"-"&amp;8)</f>
        <v>0</v>
      </c>
      <c r="FO44" s="3">
        <f>COUNTIF(車両台帳!$AS$57:$AS$2056,FO$3&amp;"-"&amp;8)</f>
        <v>0</v>
      </c>
      <c r="FP44" s="3">
        <f>COUNTIF(車両台帳!$AS$57:$AS$2056,FP$3&amp;"-"&amp;8)</f>
        <v>0</v>
      </c>
      <c r="FQ44" s="3">
        <f>COUNTIF(車両台帳!$AS$57:$AS$2056,FQ$3&amp;"-"&amp;8)</f>
        <v>0</v>
      </c>
      <c r="FR44" s="3">
        <f>COUNTIF(車両台帳!$AS$57:$AS$2056,FR$3&amp;"-"&amp;8)</f>
        <v>0</v>
      </c>
      <c r="FS44" s="3">
        <f>COUNTIF(車両台帳!$AS$57:$AS$2056,FS$3&amp;"-"&amp;8)</f>
        <v>0</v>
      </c>
      <c r="FT44" s="3">
        <f>COUNTIF(車両台帳!$AS$57:$AS$2056,FT$3&amp;"-"&amp;8)</f>
        <v>0</v>
      </c>
      <c r="FU44" s="3">
        <f>COUNTIF(車両台帳!$AS$57:$AS$2056,FU$3&amp;"-"&amp;8)</f>
        <v>0</v>
      </c>
      <c r="FV44" s="3">
        <f>COUNTIF(車両台帳!$AS$57:$AS$2056,FV$3&amp;"-"&amp;8)</f>
        <v>0</v>
      </c>
      <c r="FW44" s="3">
        <f>COUNTIF(車両台帳!$AS$57:$AS$2056,FW$3&amp;"-"&amp;8)</f>
        <v>0</v>
      </c>
      <c r="FX44" s="3">
        <f>COUNTIF(車両台帳!$AS$57:$AS$2056,FX$3&amp;"-"&amp;8)</f>
        <v>0</v>
      </c>
      <c r="FY44" s="3">
        <f>COUNTIF(車両台帳!$AS$57:$AS$2056,FY$3&amp;"-"&amp;8)</f>
        <v>0</v>
      </c>
      <c r="FZ44" s="3">
        <f>COUNTIF(車両台帳!$AS$57:$AS$2056,FZ$3&amp;"-"&amp;8)</f>
        <v>0</v>
      </c>
      <c r="GA44" s="3">
        <f>COUNTIF(車両台帳!$AS$57:$AS$2056,GA$3&amp;"-"&amp;8)</f>
        <v>0</v>
      </c>
      <c r="GB44" s="3">
        <f>COUNTIF(車両台帳!$AS$57:$AS$2056,GB$3&amp;"-"&amp;8)</f>
        <v>0</v>
      </c>
      <c r="GC44" s="3">
        <f>COUNTIF(車両台帳!$AS$57:$AS$2056,GC$3&amp;"-"&amp;8)</f>
        <v>0</v>
      </c>
      <c r="GD44" s="3">
        <f>COUNTIF(車両台帳!$AS$57:$AS$2056,GD$3&amp;"-"&amp;8)</f>
        <v>0</v>
      </c>
      <c r="GE44" s="3">
        <f>COUNTIF(車両台帳!$AS$57:$AS$2056,GE$3&amp;"-"&amp;8)</f>
        <v>0</v>
      </c>
      <c r="GF44" s="3">
        <f>COUNTIF(車両台帳!$AS$57:$AS$2056,GF$3&amp;"-"&amp;8)</f>
        <v>0</v>
      </c>
      <c r="GG44" s="3">
        <f>COUNTIF(車両台帳!$AS$57:$AS$2056,GG$3&amp;"-"&amp;8)</f>
        <v>0</v>
      </c>
      <c r="GH44" s="3">
        <f>COUNTIF(車両台帳!$AS$57:$AS$2056,GH$3&amp;"-"&amp;8)</f>
        <v>0</v>
      </c>
      <c r="GI44" s="3">
        <f>COUNTIF(車両台帳!$AS$57:$AS$2056,GI$3&amp;"-"&amp;8)</f>
        <v>0</v>
      </c>
      <c r="GJ44" s="3">
        <f>COUNTIF(車両台帳!$AS$57:$AS$2056,GJ$3&amp;"-"&amp;8)</f>
        <v>0</v>
      </c>
      <c r="GK44" s="3">
        <f>COUNTIF(車両台帳!$AS$57:$AS$2056,GK$3&amp;"-"&amp;8)</f>
        <v>0</v>
      </c>
      <c r="GL44" s="3">
        <f>COUNTIF(車両台帳!$AS$57:$AS$2056,GL$3&amp;"-"&amp;8)</f>
        <v>0</v>
      </c>
      <c r="GM44" s="3">
        <f>COUNTIF(車両台帳!$AS$57:$AS$2056,GM$3&amp;"-"&amp;8)</f>
        <v>0</v>
      </c>
      <c r="GN44" s="3">
        <f>COUNTIF(車両台帳!$AS$57:$AS$2056,GN$3&amp;"-"&amp;8)</f>
        <v>0</v>
      </c>
      <c r="GO44" s="3">
        <f>COUNTIF(車両台帳!$AS$57:$AS$2056,GO$3&amp;"-"&amp;8)</f>
        <v>0</v>
      </c>
      <c r="GP44" s="3">
        <f>COUNTIF(車両台帳!$AS$57:$AS$2056,GP$3&amp;"-"&amp;8)</f>
        <v>0</v>
      </c>
      <c r="GQ44" s="3">
        <f>COUNTIF(車両台帳!$AS$57:$AS$2056,GQ$3&amp;"-"&amp;8)</f>
        <v>0</v>
      </c>
      <c r="GR44" s="3">
        <f>COUNTIF(車両台帳!$AS$57:$AS$2056,GR$3&amp;"-"&amp;8)</f>
        <v>0</v>
      </c>
      <c r="GS44" s="3">
        <f>COUNTIF(車両台帳!$AS$57:$AS$2056,GS$3&amp;"-"&amp;8)</f>
        <v>0</v>
      </c>
      <c r="GT44" s="3">
        <f>COUNTIF(車両台帳!$AS$57:$AS$2056,GT$3&amp;"-"&amp;8)</f>
        <v>0</v>
      </c>
      <c r="GU44" s="3">
        <f>COUNTIF(車両台帳!$AS$57:$AS$2056,GU$3&amp;"-"&amp;8)</f>
        <v>0</v>
      </c>
    </row>
    <row r="45" spans="2:203" ht="13.8" thickBot="1">
      <c r="C45" s="77" t="s">
        <v>617</v>
      </c>
      <c r="D45" s="78">
        <f>COUNTIF(車両台帳!$AS$57:$AS$2056,D$3&amp;"-"&amp;9)</f>
        <v>0</v>
      </c>
      <c r="E45" s="78">
        <f>COUNTIF(車両台帳!$AS$57:$AS$2056,E$3&amp;"-"&amp;9)</f>
        <v>0</v>
      </c>
      <c r="F45" s="78">
        <f>COUNTIF(車両台帳!$AS$57:$AS$2056,F$3&amp;"-"&amp;9)</f>
        <v>0</v>
      </c>
      <c r="G45" s="78">
        <f>COUNTIF(車両台帳!$AS$57:$AS$2056,G$3&amp;"-"&amp;9)</f>
        <v>0</v>
      </c>
      <c r="H45" s="78">
        <f>COUNTIF(車両台帳!$AS$57:$AS$2056,H$3&amp;"-"&amp;9)</f>
        <v>0</v>
      </c>
      <c r="I45" s="78">
        <f>COUNTIF(車両台帳!$AS$57:$AS$2056,I$3&amp;"-"&amp;9)</f>
        <v>0</v>
      </c>
      <c r="J45" s="78">
        <f>COUNTIF(車両台帳!$AS$57:$AS$2056,J$3&amp;"-"&amp;9)</f>
        <v>0</v>
      </c>
      <c r="K45" s="78">
        <f>COUNTIF(車両台帳!$AS$57:$AS$2056,K$3&amp;"-"&amp;9)</f>
        <v>0</v>
      </c>
      <c r="L45" s="78">
        <f>COUNTIF(車両台帳!$AS$57:$AS$2056,L$3&amp;"-"&amp;9)</f>
        <v>0</v>
      </c>
      <c r="M45" s="78">
        <f>COUNTIF(車両台帳!$AS$57:$AS$2056,M$3&amp;"-"&amp;9)</f>
        <v>0</v>
      </c>
      <c r="N45" s="78">
        <f>COUNTIF(車両台帳!$AS$57:$AS$2056,N$3&amp;"-"&amp;9)</f>
        <v>0</v>
      </c>
      <c r="O45" s="78">
        <f>COUNTIF(車両台帳!$AS$57:$AS$2056,O$3&amp;"-"&amp;9)</f>
        <v>0</v>
      </c>
      <c r="P45" s="78">
        <f>COUNTIF(車両台帳!$AS$57:$AS$2056,P$3&amp;"-"&amp;9)</f>
        <v>0</v>
      </c>
      <c r="Q45" s="78">
        <f>COUNTIF(車両台帳!$AS$57:$AS$2056,Q$3&amp;"-"&amp;9)</f>
        <v>0</v>
      </c>
      <c r="R45" s="78">
        <f>COUNTIF(車両台帳!$AS$57:$AS$2056,R$3&amp;"-"&amp;9)</f>
        <v>0</v>
      </c>
      <c r="S45" s="78">
        <f>COUNTIF(車両台帳!$AS$57:$AS$2056,S$3&amp;"-"&amp;9)</f>
        <v>0</v>
      </c>
      <c r="T45" s="78">
        <f>COUNTIF(車両台帳!$AS$57:$AS$2056,T$3&amp;"-"&amp;9)</f>
        <v>0</v>
      </c>
      <c r="U45" s="78">
        <f>COUNTIF(車両台帳!$AS$57:$AS$2056,U$3&amp;"-"&amp;9)</f>
        <v>0</v>
      </c>
      <c r="V45" s="78">
        <f>COUNTIF(車両台帳!$AS$57:$AS$2056,V$3&amp;"-"&amp;9)</f>
        <v>0</v>
      </c>
      <c r="W45" s="78">
        <f>COUNTIF(車両台帳!$AS$57:$AS$2056,W$3&amp;"-"&amp;9)</f>
        <v>0</v>
      </c>
      <c r="X45" s="78">
        <f>COUNTIF(車両台帳!$AS$57:$AS$2056,X$3&amp;"-"&amp;9)</f>
        <v>0</v>
      </c>
      <c r="Y45" s="78">
        <f>COUNTIF(車両台帳!$AS$57:$AS$2056,Y$3&amp;"-"&amp;9)</f>
        <v>0</v>
      </c>
      <c r="Z45" s="78">
        <f>COUNTIF(車両台帳!$AS$57:$AS$2056,Z$3&amp;"-"&amp;9)</f>
        <v>0</v>
      </c>
      <c r="AA45" s="78">
        <f>COUNTIF(車両台帳!$AS$57:$AS$2056,AA$3&amp;"-"&amp;9)</f>
        <v>0</v>
      </c>
      <c r="AB45" s="78">
        <f>COUNTIF(車両台帳!$AS$57:$AS$2056,AB$3&amp;"-"&amp;9)</f>
        <v>0</v>
      </c>
      <c r="AC45" s="78">
        <f>COUNTIF(車両台帳!$AS$57:$AS$2056,AC$3&amp;"-"&amp;9)</f>
        <v>0</v>
      </c>
      <c r="AD45" s="78">
        <f>COUNTIF(車両台帳!$AS$57:$AS$2056,AD$3&amp;"-"&amp;9)</f>
        <v>0</v>
      </c>
      <c r="AE45" s="78">
        <f>COUNTIF(車両台帳!$AS$57:$AS$2056,AE$3&amp;"-"&amp;9)</f>
        <v>0</v>
      </c>
      <c r="AF45" s="78">
        <f>COUNTIF(車両台帳!$AS$57:$AS$2056,AF$3&amp;"-"&amp;9)</f>
        <v>0</v>
      </c>
      <c r="AG45" s="78">
        <f>COUNTIF(車両台帳!$AS$57:$AS$2056,AG$3&amp;"-"&amp;9)</f>
        <v>0</v>
      </c>
      <c r="AH45" s="78">
        <f>COUNTIF(車両台帳!$AS$57:$AS$2056,AH$3&amp;"-"&amp;9)</f>
        <v>0</v>
      </c>
      <c r="AI45" s="78">
        <f>COUNTIF(車両台帳!$AS$57:$AS$2056,AI$3&amp;"-"&amp;9)</f>
        <v>0</v>
      </c>
      <c r="AJ45" s="78">
        <f>COUNTIF(車両台帳!$AS$57:$AS$2056,AJ$3&amp;"-"&amp;9)</f>
        <v>0</v>
      </c>
      <c r="AK45" s="78">
        <f>COUNTIF(車両台帳!$AS$57:$AS$2056,AK$3&amp;"-"&amp;9)</f>
        <v>0</v>
      </c>
      <c r="AL45" s="78">
        <f>COUNTIF(車両台帳!$AS$57:$AS$2056,AL$3&amp;"-"&amp;9)</f>
        <v>0</v>
      </c>
      <c r="AM45" s="78">
        <f>COUNTIF(車両台帳!$AS$57:$AS$2056,AM$3&amp;"-"&amp;9)</f>
        <v>0</v>
      </c>
      <c r="AN45" s="78">
        <f>COUNTIF(車両台帳!$AS$57:$AS$2056,AN$3&amp;"-"&amp;9)</f>
        <v>0</v>
      </c>
      <c r="AO45" s="78">
        <f>COUNTIF(車両台帳!$AS$57:$AS$2056,AO$3&amp;"-"&amp;9)</f>
        <v>0</v>
      </c>
      <c r="AP45" s="78">
        <f>COUNTIF(車両台帳!$AS$57:$AS$2056,AP$3&amp;"-"&amp;9)</f>
        <v>0</v>
      </c>
      <c r="AQ45" s="78">
        <f>COUNTIF(車両台帳!$AS$57:$AS$2056,AQ$3&amp;"-"&amp;9)</f>
        <v>0</v>
      </c>
      <c r="AR45" s="78">
        <f>COUNTIF(車両台帳!$AS$57:$AS$2056,AR$3&amp;"-"&amp;9)</f>
        <v>0</v>
      </c>
      <c r="AS45" s="78">
        <f>COUNTIF(車両台帳!$AS$57:$AS$2056,AS$3&amp;"-"&amp;9)</f>
        <v>0</v>
      </c>
      <c r="AT45" s="78">
        <f>COUNTIF(車両台帳!$AS$57:$AS$2056,AT$3&amp;"-"&amp;9)</f>
        <v>0</v>
      </c>
      <c r="AU45" s="78">
        <f>COUNTIF(車両台帳!$AS$57:$AS$2056,AU$3&amp;"-"&amp;9)</f>
        <v>0</v>
      </c>
      <c r="AV45" s="78">
        <f>COUNTIF(車両台帳!$AS$57:$AS$2056,AV$3&amp;"-"&amp;9)</f>
        <v>0</v>
      </c>
      <c r="AW45" s="78">
        <f>COUNTIF(車両台帳!$AS$57:$AS$2056,AW$3&amp;"-"&amp;9)</f>
        <v>0</v>
      </c>
      <c r="AX45" s="78">
        <f>COUNTIF(車両台帳!$AS$57:$AS$2056,AX$3&amp;"-"&amp;9)</f>
        <v>0</v>
      </c>
      <c r="AY45" s="78">
        <f>COUNTIF(車両台帳!$AS$57:$AS$2056,AY$3&amp;"-"&amp;9)</f>
        <v>0</v>
      </c>
      <c r="AZ45" s="78">
        <f>COUNTIF(車両台帳!$AS$57:$AS$2056,AZ$3&amp;"-"&amp;9)</f>
        <v>0</v>
      </c>
      <c r="BA45" s="78">
        <f>COUNTIF(車両台帳!$AS$57:$AS$2056,BA$3&amp;"-"&amp;9)</f>
        <v>0</v>
      </c>
      <c r="BB45" s="78">
        <f>COUNTIF(車両台帳!$AS$57:$AS$2056,BB$3&amp;"-"&amp;9)</f>
        <v>0</v>
      </c>
      <c r="BC45" s="78">
        <f>COUNTIF(車両台帳!$AS$57:$AS$2056,BC$3&amp;"-"&amp;9)</f>
        <v>0</v>
      </c>
      <c r="BD45" s="78">
        <f>COUNTIF(車両台帳!$AS$57:$AS$2056,BD$3&amp;"-"&amp;9)</f>
        <v>0</v>
      </c>
      <c r="BE45" s="78">
        <f>COUNTIF(車両台帳!$AS$57:$AS$2056,BE$3&amp;"-"&amp;9)</f>
        <v>0</v>
      </c>
      <c r="BF45" s="78">
        <f>COUNTIF(車両台帳!$AS$57:$AS$2056,BF$3&amp;"-"&amp;9)</f>
        <v>0</v>
      </c>
      <c r="BG45" s="78">
        <f>COUNTIF(車両台帳!$AS$57:$AS$2056,BG$3&amp;"-"&amp;9)</f>
        <v>0</v>
      </c>
      <c r="BH45" s="78">
        <f>COUNTIF(車両台帳!$AS$57:$AS$2056,BH$3&amp;"-"&amp;9)</f>
        <v>0</v>
      </c>
      <c r="BI45" s="78">
        <f>COUNTIF(車両台帳!$AS$57:$AS$2056,BI$3&amp;"-"&amp;9)</f>
        <v>0</v>
      </c>
      <c r="BJ45" s="78">
        <f>COUNTIF(車両台帳!$AS$57:$AS$2056,BJ$3&amp;"-"&amp;9)</f>
        <v>0</v>
      </c>
      <c r="BK45" s="78">
        <f>COUNTIF(車両台帳!$AS$57:$AS$2056,BK$3&amp;"-"&amp;9)</f>
        <v>0</v>
      </c>
      <c r="BL45" s="78">
        <f>COUNTIF(車両台帳!$AS$57:$AS$2056,BL$3&amp;"-"&amp;9)</f>
        <v>0</v>
      </c>
      <c r="BM45" s="78">
        <f>COUNTIF(車両台帳!$AS$57:$AS$2056,BM$3&amp;"-"&amp;9)</f>
        <v>0</v>
      </c>
      <c r="BN45" s="78">
        <f>COUNTIF(車両台帳!$AS$57:$AS$2056,BN$3&amp;"-"&amp;9)</f>
        <v>0</v>
      </c>
      <c r="BO45" s="78">
        <f>COUNTIF(車両台帳!$AS$57:$AS$2056,BO$3&amp;"-"&amp;9)</f>
        <v>0</v>
      </c>
      <c r="BP45" s="78">
        <f>COUNTIF(車両台帳!$AS$57:$AS$2056,BP$3&amp;"-"&amp;9)</f>
        <v>0</v>
      </c>
      <c r="BQ45" s="78">
        <f>COUNTIF(車両台帳!$AS$57:$AS$2056,BQ$3&amp;"-"&amp;9)</f>
        <v>0</v>
      </c>
      <c r="BR45" s="78">
        <f>COUNTIF(車両台帳!$AS$57:$AS$2056,BR$3&amp;"-"&amp;9)</f>
        <v>0</v>
      </c>
      <c r="BS45" s="78">
        <f>COUNTIF(車両台帳!$AS$57:$AS$2056,BS$3&amp;"-"&amp;9)</f>
        <v>0</v>
      </c>
      <c r="BT45" s="78">
        <f>COUNTIF(車両台帳!$AS$57:$AS$2056,BT$3&amp;"-"&amp;9)</f>
        <v>0</v>
      </c>
      <c r="BU45" s="78">
        <f>COUNTIF(車両台帳!$AS$57:$AS$2056,BU$3&amp;"-"&amp;9)</f>
        <v>0</v>
      </c>
      <c r="BV45" s="78">
        <f>COUNTIF(車両台帳!$AS$57:$AS$2056,BV$3&amp;"-"&amp;9)</f>
        <v>0</v>
      </c>
      <c r="BW45" s="78">
        <f>COUNTIF(車両台帳!$AS$57:$AS$2056,BW$3&amp;"-"&amp;9)</f>
        <v>0</v>
      </c>
      <c r="BX45" s="78">
        <f>COUNTIF(車両台帳!$AS$57:$AS$2056,BX$3&amp;"-"&amp;9)</f>
        <v>0</v>
      </c>
      <c r="BY45" s="78">
        <f>COUNTIF(車両台帳!$AS$57:$AS$2056,BY$3&amp;"-"&amp;9)</f>
        <v>0</v>
      </c>
      <c r="BZ45" s="78">
        <f>COUNTIF(車両台帳!$AS$57:$AS$2056,BZ$3&amp;"-"&amp;9)</f>
        <v>0</v>
      </c>
      <c r="CA45" s="78">
        <f>COUNTIF(車両台帳!$AS$57:$AS$2056,CA$3&amp;"-"&amp;9)</f>
        <v>0</v>
      </c>
      <c r="CB45" s="78">
        <f>COUNTIF(車両台帳!$AS$57:$AS$2056,CB$3&amp;"-"&amp;9)</f>
        <v>0</v>
      </c>
      <c r="CC45" s="78">
        <f>COUNTIF(車両台帳!$AS$57:$AS$2056,CC$3&amp;"-"&amp;9)</f>
        <v>0</v>
      </c>
      <c r="CD45" s="78">
        <f>COUNTIF(車両台帳!$AS$57:$AS$2056,CD$3&amp;"-"&amp;9)</f>
        <v>0</v>
      </c>
      <c r="CE45" s="78">
        <f>COUNTIF(車両台帳!$AS$57:$AS$2056,CE$3&amp;"-"&amp;9)</f>
        <v>0</v>
      </c>
      <c r="CF45" s="78">
        <f>COUNTIF(車両台帳!$AS$57:$AS$2056,CF$3&amp;"-"&amp;9)</f>
        <v>0</v>
      </c>
      <c r="CG45" s="78">
        <f>COUNTIF(車両台帳!$AS$57:$AS$2056,CG$3&amp;"-"&amp;9)</f>
        <v>0</v>
      </c>
      <c r="CH45" s="78">
        <f>COUNTIF(車両台帳!$AS$57:$AS$2056,CH$3&amp;"-"&amp;9)</f>
        <v>0</v>
      </c>
      <c r="CI45" s="78">
        <f>COUNTIF(車両台帳!$AS$57:$AS$2056,CI$3&amp;"-"&amp;9)</f>
        <v>0</v>
      </c>
      <c r="CJ45" s="78">
        <f>COUNTIF(車両台帳!$AS$57:$AS$2056,CJ$3&amp;"-"&amp;9)</f>
        <v>0</v>
      </c>
      <c r="CK45" s="78">
        <f>COUNTIF(車両台帳!$AS$57:$AS$2056,CK$3&amp;"-"&amp;9)</f>
        <v>0</v>
      </c>
      <c r="CL45" s="78">
        <f>COUNTIF(車両台帳!$AS$57:$AS$2056,CL$3&amp;"-"&amp;9)</f>
        <v>0</v>
      </c>
      <c r="CM45" s="78">
        <f>COUNTIF(車両台帳!$AS$57:$AS$2056,CM$3&amp;"-"&amp;9)</f>
        <v>0</v>
      </c>
      <c r="CN45" s="78">
        <f>COUNTIF(車両台帳!$AS$57:$AS$2056,CN$3&amp;"-"&amp;9)</f>
        <v>0</v>
      </c>
      <c r="CO45" s="78">
        <f>COUNTIF(車両台帳!$AS$57:$AS$2056,CO$3&amp;"-"&amp;9)</f>
        <v>0</v>
      </c>
      <c r="CP45" s="78">
        <f>COUNTIF(車両台帳!$AS$57:$AS$2056,CP$3&amp;"-"&amp;9)</f>
        <v>0</v>
      </c>
      <c r="CQ45" s="78">
        <f>COUNTIF(車両台帳!$AS$57:$AS$2056,CQ$3&amp;"-"&amp;9)</f>
        <v>0</v>
      </c>
      <c r="CR45" s="78">
        <f>COUNTIF(車両台帳!$AS$57:$AS$2056,CR$3&amp;"-"&amp;9)</f>
        <v>0</v>
      </c>
      <c r="CS45" s="78">
        <f>COUNTIF(車両台帳!$AS$57:$AS$2056,CS$3&amp;"-"&amp;9)</f>
        <v>0</v>
      </c>
      <c r="CT45" s="78">
        <f>COUNTIF(車両台帳!$AS$57:$AS$2056,CT$3&amp;"-"&amp;9)</f>
        <v>0</v>
      </c>
      <c r="CU45" s="78">
        <f>COUNTIF(車両台帳!$AS$57:$AS$2056,CU$3&amp;"-"&amp;9)</f>
        <v>0</v>
      </c>
      <c r="CV45" s="78">
        <f>COUNTIF(車両台帳!$AS$57:$AS$2056,CV$3&amp;"-"&amp;9)</f>
        <v>0</v>
      </c>
      <c r="CW45" s="78">
        <f>COUNTIF(車両台帳!$AS$57:$AS$2056,CW$3&amp;"-"&amp;9)</f>
        <v>0</v>
      </c>
      <c r="CX45" s="78">
        <f>COUNTIF(車両台帳!$AS$57:$AS$2056,CX$3&amp;"-"&amp;9)</f>
        <v>0</v>
      </c>
      <c r="CY45" s="78">
        <f>COUNTIF(車両台帳!$AS$57:$AS$2056,CY$3&amp;"-"&amp;9)</f>
        <v>0</v>
      </c>
      <c r="CZ45" s="78">
        <f>COUNTIF(車両台帳!$AS$57:$AS$2056,CZ$3&amp;"-"&amp;9)</f>
        <v>0</v>
      </c>
      <c r="DA45" s="78">
        <f>COUNTIF(車両台帳!$AS$57:$AS$2056,DA$3&amp;"-"&amp;9)</f>
        <v>0</v>
      </c>
      <c r="DB45" s="78">
        <f>COUNTIF(車両台帳!$AS$57:$AS$2056,DB$3&amp;"-"&amp;9)</f>
        <v>0</v>
      </c>
      <c r="DC45" s="78">
        <f>COUNTIF(車両台帳!$AS$57:$AS$2056,DC$3&amp;"-"&amp;9)</f>
        <v>0</v>
      </c>
      <c r="DD45" s="78">
        <f>COUNTIF(車両台帳!$AS$57:$AS$2056,DD$3&amp;"-"&amp;9)</f>
        <v>0</v>
      </c>
      <c r="DE45" s="78">
        <f>COUNTIF(車両台帳!$AS$57:$AS$2056,DE$3&amp;"-"&amp;9)</f>
        <v>0</v>
      </c>
      <c r="DF45" s="78">
        <f>COUNTIF(車両台帳!$AS$57:$AS$2056,DF$3&amp;"-"&amp;9)</f>
        <v>0</v>
      </c>
      <c r="DG45" s="78">
        <f>COUNTIF(車両台帳!$AS$57:$AS$2056,DG$3&amp;"-"&amp;9)</f>
        <v>0</v>
      </c>
      <c r="DH45" s="78">
        <f>COUNTIF(車両台帳!$AS$57:$AS$2056,DH$3&amp;"-"&amp;9)</f>
        <v>0</v>
      </c>
      <c r="DI45" s="78">
        <f>COUNTIF(車両台帳!$AS$57:$AS$2056,DI$3&amp;"-"&amp;9)</f>
        <v>0</v>
      </c>
      <c r="DJ45" s="78">
        <f>COUNTIF(車両台帳!$AS$57:$AS$2056,DJ$3&amp;"-"&amp;9)</f>
        <v>0</v>
      </c>
      <c r="DK45" s="78">
        <f>COUNTIF(車両台帳!$AS$57:$AS$2056,DK$3&amp;"-"&amp;9)</f>
        <v>0</v>
      </c>
      <c r="DL45" s="78">
        <f>COUNTIF(車両台帳!$AS$57:$AS$2056,DL$3&amp;"-"&amp;9)</f>
        <v>0</v>
      </c>
      <c r="DM45" s="78">
        <f>COUNTIF(車両台帳!$AS$57:$AS$2056,DM$3&amp;"-"&amp;9)</f>
        <v>0</v>
      </c>
      <c r="DN45" s="78">
        <f>COUNTIF(車両台帳!$AS$57:$AS$2056,DN$3&amp;"-"&amp;9)</f>
        <v>0</v>
      </c>
      <c r="DO45" s="78">
        <f>COUNTIF(車両台帳!$AS$57:$AS$2056,DO$3&amp;"-"&amp;9)</f>
        <v>0</v>
      </c>
      <c r="DP45" s="78">
        <f>COUNTIF(車両台帳!$AS$57:$AS$2056,DP$3&amp;"-"&amp;9)</f>
        <v>0</v>
      </c>
      <c r="DQ45" s="78">
        <f>COUNTIF(車両台帳!$AS$57:$AS$2056,DQ$3&amp;"-"&amp;9)</f>
        <v>0</v>
      </c>
      <c r="DR45" s="78">
        <f>COUNTIF(車両台帳!$AS$57:$AS$2056,DR$3&amp;"-"&amp;9)</f>
        <v>0</v>
      </c>
      <c r="DS45" s="78">
        <f>COUNTIF(車両台帳!$AS$57:$AS$2056,DS$3&amp;"-"&amp;9)</f>
        <v>0</v>
      </c>
      <c r="DT45" s="78">
        <f>COUNTIF(車両台帳!$AS$57:$AS$2056,DT$3&amp;"-"&amp;9)</f>
        <v>0</v>
      </c>
      <c r="DU45" s="78">
        <f>COUNTIF(車両台帳!$AS$57:$AS$2056,DU$3&amp;"-"&amp;9)</f>
        <v>0</v>
      </c>
      <c r="DV45" s="78">
        <f>COUNTIF(車両台帳!$AS$57:$AS$2056,DV$3&amp;"-"&amp;9)</f>
        <v>0</v>
      </c>
      <c r="DW45" s="78">
        <f>COUNTIF(車両台帳!$AS$57:$AS$2056,DW$3&amp;"-"&amp;9)</f>
        <v>0</v>
      </c>
      <c r="DX45" s="78">
        <f>COUNTIF(車両台帳!$AS$57:$AS$2056,DX$3&amp;"-"&amp;9)</f>
        <v>0</v>
      </c>
      <c r="DY45" s="78">
        <f>COUNTIF(車両台帳!$AS$57:$AS$2056,DY$3&amp;"-"&amp;9)</f>
        <v>0</v>
      </c>
      <c r="DZ45" s="78">
        <f>COUNTIF(車両台帳!$AS$57:$AS$2056,DZ$3&amp;"-"&amp;9)</f>
        <v>0</v>
      </c>
      <c r="EA45" s="78">
        <f>COUNTIF(車両台帳!$AS$57:$AS$2056,EA$3&amp;"-"&amp;9)</f>
        <v>0</v>
      </c>
      <c r="EB45" s="78">
        <f>COUNTIF(車両台帳!$AS$57:$AS$2056,EB$3&amp;"-"&amp;9)</f>
        <v>0</v>
      </c>
      <c r="EC45" s="78">
        <f>COUNTIF(車両台帳!$AS$57:$AS$2056,EC$3&amp;"-"&amp;9)</f>
        <v>0</v>
      </c>
      <c r="ED45" s="78">
        <f>COUNTIF(車両台帳!$AS$57:$AS$2056,ED$3&amp;"-"&amp;9)</f>
        <v>0</v>
      </c>
      <c r="EE45" s="78">
        <f>COUNTIF(車両台帳!$AS$57:$AS$2056,EE$3&amp;"-"&amp;9)</f>
        <v>0</v>
      </c>
      <c r="EF45" s="78">
        <f>COUNTIF(車両台帳!$AS$57:$AS$2056,EF$3&amp;"-"&amp;9)</f>
        <v>0</v>
      </c>
      <c r="EG45" s="78">
        <f>COUNTIF(車両台帳!$AS$57:$AS$2056,EG$3&amp;"-"&amp;9)</f>
        <v>0</v>
      </c>
      <c r="EH45" s="78">
        <f>COUNTIF(車両台帳!$AS$57:$AS$2056,EH$3&amp;"-"&amp;9)</f>
        <v>0</v>
      </c>
      <c r="EI45" s="78">
        <f>COUNTIF(車両台帳!$AS$57:$AS$2056,EI$3&amp;"-"&amp;9)</f>
        <v>0</v>
      </c>
      <c r="EJ45" s="78">
        <f>COUNTIF(車両台帳!$AS$57:$AS$2056,EJ$3&amp;"-"&amp;9)</f>
        <v>0</v>
      </c>
      <c r="EK45" s="78">
        <f>COUNTIF(車両台帳!$AS$57:$AS$2056,EK$3&amp;"-"&amp;9)</f>
        <v>0</v>
      </c>
      <c r="EL45" s="78">
        <f>COUNTIF(車両台帳!$AS$57:$AS$2056,EL$3&amp;"-"&amp;9)</f>
        <v>0</v>
      </c>
      <c r="EM45" s="78">
        <f>COUNTIF(車両台帳!$AS$57:$AS$2056,EM$3&amp;"-"&amp;9)</f>
        <v>0</v>
      </c>
      <c r="EN45" s="78">
        <f>COUNTIF(車両台帳!$AS$57:$AS$2056,EN$3&amp;"-"&amp;9)</f>
        <v>0</v>
      </c>
      <c r="EO45" s="78">
        <f>COUNTIF(車両台帳!$AS$57:$AS$2056,EO$3&amp;"-"&amp;9)</f>
        <v>0</v>
      </c>
      <c r="EP45" s="78">
        <f>COUNTIF(車両台帳!$AS$57:$AS$2056,EP$3&amp;"-"&amp;9)</f>
        <v>0</v>
      </c>
      <c r="EQ45" s="78">
        <f>COUNTIF(車両台帳!$AS$57:$AS$2056,EQ$3&amp;"-"&amp;9)</f>
        <v>0</v>
      </c>
      <c r="ER45" s="78">
        <f>COUNTIF(車両台帳!$AS$57:$AS$2056,ER$3&amp;"-"&amp;9)</f>
        <v>0</v>
      </c>
      <c r="ES45" s="78">
        <f>COUNTIF(車両台帳!$AS$57:$AS$2056,ES$3&amp;"-"&amp;9)</f>
        <v>0</v>
      </c>
      <c r="ET45" s="78">
        <f>COUNTIF(車両台帳!$AS$57:$AS$2056,ET$3&amp;"-"&amp;9)</f>
        <v>0</v>
      </c>
      <c r="EU45" s="78">
        <f>COUNTIF(車両台帳!$AS$57:$AS$2056,EU$3&amp;"-"&amp;9)</f>
        <v>0</v>
      </c>
      <c r="EV45" s="78">
        <f>COUNTIF(車両台帳!$AS$57:$AS$2056,EV$3&amp;"-"&amp;9)</f>
        <v>0</v>
      </c>
      <c r="EW45" s="78">
        <f>COUNTIF(車両台帳!$AS$57:$AS$2056,EW$3&amp;"-"&amp;9)</f>
        <v>0</v>
      </c>
      <c r="EX45" s="78">
        <f>COUNTIF(車両台帳!$AS$57:$AS$2056,EX$3&amp;"-"&amp;9)</f>
        <v>0</v>
      </c>
      <c r="EY45" s="78">
        <f>COUNTIF(車両台帳!$AS$57:$AS$2056,EY$3&amp;"-"&amp;9)</f>
        <v>0</v>
      </c>
      <c r="EZ45" s="78">
        <f>COUNTIF(車両台帳!$AS$57:$AS$2056,EZ$3&amp;"-"&amp;9)</f>
        <v>0</v>
      </c>
      <c r="FA45" s="78">
        <f>COUNTIF(車両台帳!$AS$57:$AS$2056,FA$3&amp;"-"&amp;9)</f>
        <v>0</v>
      </c>
      <c r="FB45" s="78">
        <f>COUNTIF(車両台帳!$AS$57:$AS$2056,FB$3&amp;"-"&amp;9)</f>
        <v>0</v>
      </c>
      <c r="FC45" s="78">
        <f>COUNTIF(車両台帳!$AS$57:$AS$2056,FC$3&amp;"-"&amp;9)</f>
        <v>0</v>
      </c>
      <c r="FD45" s="78">
        <f>COUNTIF(車両台帳!$AS$57:$AS$2056,FD$3&amp;"-"&amp;9)</f>
        <v>0</v>
      </c>
      <c r="FE45" s="78">
        <f>COUNTIF(車両台帳!$AS$57:$AS$2056,FE$3&amp;"-"&amp;9)</f>
        <v>0</v>
      </c>
      <c r="FF45" s="78">
        <f>COUNTIF(車両台帳!$AS$57:$AS$2056,FF$3&amp;"-"&amp;9)</f>
        <v>0</v>
      </c>
      <c r="FG45" s="78">
        <f>COUNTIF(車両台帳!$AS$57:$AS$2056,FG$3&amp;"-"&amp;9)</f>
        <v>0</v>
      </c>
      <c r="FH45" s="78">
        <f>COUNTIF(車両台帳!$AS$57:$AS$2056,FH$3&amp;"-"&amp;9)</f>
        <v>0</v>
      </c>
      <c r="FI45" s="78">
        <f>COUNTIF(車両台帳!$AS$57:$AS$2056,FI$3&amp;"-"&amp;9)</f>
        <v>0</v>
      </c>
      <c r="FJ45" s="78">
        <f>COUNTIF(車両台帳!$AS$57:$AS$2056,FJ$3&amp;"-"&amp;9)</f>
        <v>0</v>
      </c>
      <c r="FK45" s="78">
        <f>COUNTIF(車両台帳!$AS$57:$AS$2056,FK$3&amp;"-"&amp;9)</f>
        <v>0</v>
      </c>
      <c r="FL45" s="78">
        <f>COUNTIF(車両台帳!$AS$57:$AS$2056,FL$3&amp;"-"&amp;9)</f>
        <v>0</v>
      </c>
      <c r="FM45" s="78">
        <f>COUNTIF(車両台帳!$AS$57:$AS$2056,FM$3&amp;"-"&amp;9)</f>
        <v>0</v>
      </c>
      <c r="FN45" s="78">
        <f>COUNTIF(車両台帳!$AS$57:$AS$2056,FN$3&amp;"-"&amp;9)</f>
        <v>0</v>
      </c>
      <c r="FO45" s="78">
        <f>COUNTIF(車両台帳!$AS$57:$AS$2056,FO$3&amp;"-"&amp;9)</f>
        <v>0</v>
      </c>
      <c r="FP45" s="78">
        <f>COUNTIF(車両台帳!$AS$57:$AS$2056,FP$3&amp;"-"&amp;9)</f>
        <v>0</v>
      </c>
      <c r="FQ45" s="78">
        <f>COUNTIF(車両台帳!$AS$57:$AS$2056,FQ$3&amp;"-"&amp;9)</f>
        <v>0</v>
      </c>
      <c r="FR45" s="78">
        <f>COUNTIF(車両台帳!$AS$57:$AS$2056,FR$3&amp;"-"&amp;9)</f>
        <v>0</v>
      </c>
      <c r="FS45" s="78">
        <f>COUNTIF(車両台帳!$AS$57:$AS$2056,FS$3&amp;"-"&amp;9)</f>
        <v>0</v>
      </c>
      <c r="FT45" s="78">
        <f>COUNTIF(車両台帳!$AS$57:$AS$2056,FT$3&amp;"-"&amp;9)</f>
        <v>0</v>
      </c>
      <c r="FU45" s="78">
        <f>COUNTIF(車両台帳!$AS$57:$AS$2056,FU$3&amp;"-"&amp;9)</f>
        <v>0</v>
      </c>
      <c r="FV45" s="78">
        <f>COUNTIF(車両台帳!$AS$57:$AS$2056,FV$3&amp;"-"&amp;9)</f>
        <v>0</v>
      </c>
      <c r="FW45" s="78">
        <f>COUNTIF(車両台帳!$AS$57:$AS$2056,FW$3&amp;"-"&amp;9)</f>
        <v>0</v>
      </c>
      <c r="FX45" s="78">
        <f>COUNTIF(車両台帳!$AS$57:$AS$2056,FX$3&amp;"-"&amp;9)</f>
        <v>0</v>
      </c>
      <c r="FY45" s="78">
        <f>COUNTIF(車両台帳!$AS$57:$AS$2056,FY$3&amp;"-"&amp;9)</f>
        <v>0</v>
      </c>
      <c r="FZ45" s="78">
        <f>COUNTIF(車両台帳!$AS$57:$AS$2056,FZ$3&amp;"-"&amp;9)</f>
        <v>0</v>
      </c>
      <c r="GA45" s="78">
        <f>COUNTIF(車両台帳!$AS$57:$AS$2056,GA$3&amp;"-"&amp;9)</f>
        <v>0</v>
      </c>
      <c r="GB45" s="78">
        <f>COUNTIF(車両台帳!$AS$57:$AS$2056,GB$3&amp;"-"&amp;9)</f>
        <v>0</v>
      </c>
      <c r="GC45" s="78">
        <f>COUNTIF(車両台帳!$AS$57:$AS$2056,GC$3&amp;"-"&amp;9)</f>
        <v>0</v>
      </c>
      <c r="GD45" s="78">
        <f>COUNTIF(車両台帳!$AS$57:$AS$2056,GD$3&amp;"-"&amp;9)</f>
        <v>0</v>
      </c>
      <c r="GE45" s="78">
        <f>COUNTIF(車両台帳!$AS$57:$AS$2056,GE$3&amp;"-"&amp;9)</f>
        <v>0</v>
      </c>
      <c r="GF45" s="78">
        <f>COUNTIF(車両台帳!$AS$57:$AS$2056,GF$3&amp;"-"&amp;9)</f>
        <v>0</v>
      </c>
      <c r="GG45" s="78">
        <f>COUNTIF(車両台帳!$AS$57:$AS$2056,GG$3&amp;"-"&amp;9)</f>
        <v>0</v>
      </c>
      <c r="GH45" s="78">
        <f>COUNTIF(車両台帳!$AS$57:$AS$2056,GH$3&amp;"-"&amp;9)</f>
        <v>0</v>
      </c>
      <c r="GI45" s="78">
        <f>COUNTIF(車両台帳!$AS$57:$AS$2056,GI$3&amp;"-"&amp;9)</f>
        <v>0</v>
      </c>
      <c r="GJ45" s="78">
        <f>COUNTIF(車両台帳!$AS$57:$AS$2056,GJ$3&amp;"-"&amp;9)</f>
        <v>0</v>
      </c>
      <c r="GK45" s="78">
        <f>COUNTIF(車両台帳!$AS$57:$AS$2056,GK$3&amp;"-"&amp;9)</f>
        <v>0</v>
      </c>
      <c r="GL45" s="78">
        <f>COUNTIF(車両台帳!$AS$57:$AS$2056,GL$3&amp;"-"&amp;9)</f>
        <v>0</v>
      </c>
      <c r="GM45" s="78">
        <f>COUNTIF(車両台帳!$AS$57:$AS$2056,GM$3&amp;"-"&amp;9)</f>
        <v>0</v>
      </c>
      <c r="GN45" s="78">
        <f>COUNTIF(車両台帳!$AS$57:$AS$2056,GN$3&amp;"-"&amp;9)</f>
        <v>0</v>
      </c>
      <c r="GO45" s="78">
        <f>COUNTIF(車両台帳!$AS$57:$AS$2056,GO$3&amp;"-"&amp;9)</f>
        <v>0</v>
      </c>
      <c r="GP45" s="78">
        <f>COUNTIF(車両台帳!$AS$57:$AS$2056,GP$3&amp;"-"&amp;9)</f>
        <v>0</v>
      </c>
      <c r="GQ45" s="78">
        <f>COUNTIF(車両台帳!$AS$57:$AS$2056,GQ$3&amp;"-"&amp;9)</f>
        <v>0</v>
      </c>
      <c r="GR45" s="78">
        <f>COUNTIF(車両台帳!$AS$57:$AS$2056,GR$3&amp;"-"&amp;9)</f>
        <v>0</v>
      </c>
      <c r="GS45" s="78">
        <f>COUNTIF(車両台帳!$AS$57:$AS$2056,GS$3&amp;"-"&amp;9)</f>
        <v>0</v>
      </c>
      <c r="GT45" s="78">
        <f>COUNTIF(車両台帳!$AS$57:$AS$2056,GT$3&amp;"-"&amp;9)</f>
        <v>0</v>
      </c>
      <c r="GU45" s="78">
        <f>COUNTIF(車両台帳!$AS$57:$AS$2056,GU$3&amp;"-"&amp;9)</f>
        <v>0</v>
      </c>
    </row>
    <row r="46" spans="2:203" ht="13.8" thickTop="1">
      <c r="B46" s="275">
        <f>SUM(D46:GU46)</f>
        <v>0</v>
      </c>
      <c r="C46" s="79" t="s">
        <v>1604</v>
      </c>
      <c r="D46" s="79">
        <f>SUM(D35:D45)</f>
        <v>0</v>
      </c>
      <c r="E46" s="79">
        <f t="shared" ref="E46:BP46" si="0">SUM(E35:E45)</f>
        <v>0</v>
      </c>
      <c r="F46" s="79">
        <f t="shared" si="0"/>
        <v>0</v>
      </c>
      <c r="G46" s="79">
        <f t="shared" si="0"/>
        <v>0</v>
      </c>
      <c r="H46" s="79">
        <f t="shared" si="0"/>
        <v>0</v>
      </c>
      <c r="I46" s="79">
        <f t="shared" si="0"/>
        <v>0</v>
      </c>
      <c r="J46" s="79">
        <f t="shared" si="0"/>
        <v>0</v>
      </c>
      <c r="K46" s="79">
        <f t="shared" si="0"/>
        <v>0</v>
      </c>
      <c r="L46" s="79">
        <f t="shared" si="0"/>
        <v>0</v>
      </c>
      <c r="M46" s="79">
        <f t="shared" si="0"/>
        <v>0</v>
      </c>
      <c r="N46" s="79">
        <f t="shared" si="0"/>
        <v>0</v>
      </c>
      <c r="O46" s="79">
        <f t="shared" si="0"/>
        <v>0</v>
      </c>
      <c r="P46" s="79">
        <f t="shared" si="0"/>
        <v>0</v>
      </c>
      <c r="Q46" s="79">
        <f t="shared" si="0"/>
        <v>0</v>
      </c>
      <c r="R46" s="79">
        <f t="shared" si="0"/>
        <v>0</v>
      </c>
      <c r="S46" s="79">
        <f t="shared" si="0"/>
        <v>0</v>
      </c>
      <c r="T46" s="79">
        <f t="shared" si="0"/>
        <v>0</v>
      </c>
      <c r="U46" s="79">
        <f t="shared" si="0"/>
        <v>0</v>
      </c>
      <c r="V46" s="79">
        <f t="shared" si="0"/>
        <v>0</v>
      </c>
      <c r="W46" s="79">
        <f t="shared" si="0"/>
        <v>0</v>
      </c>
      <c r="X46" s="79">
        <f t="shared" si="0"/>
        <v>0</v>
      </c>
      <c r="Y46" s="79">
        <f t="shared" si="0"/>
        <v>0</v>
      </c>
      <c r="Z46" s="79">
        <f t="shared" si="0"/>
        <v>0</v>
      </c>
      <c r="AA46" s="79">
        <f t="shared" si="0"/>
        <v>0</v>
      </c>
      <c r="AB46" s="79">
        <f t="shared" si="0"/>
        <v>0</v>
      </c>
      <c r="AC46" s="79">
        <f t="shared" si="0"/>
        <v>0</v>
      </c>
      <c r="AD46" s="79">
        <f t="shared" si="0"/>
        <v>0</v>
      </c>
      <c r="AE46" s="79">
        <f t="shared" si="0"/>
        <v>0</v>
      </c>
      <c r="AF46" s="79">
        <f t="shared" si="0"/>
        <v>0</v>
      </c>
      <c r="AG46" s="79">
        <f t="shared" si="0"/>
        <v>0</v>
      </c>
      <c r="AH46" s="79">
        <f t="shared" si="0"/>
        <v>0</v>
      </c>
      <c r="AI46" s="79">
        <f t="shared" si="0"/>
        <v>0</v>
      </c>
      <c r="AJ46" s="79">
        <f t="shared" si="0"/>
        <v>0</v>
      </c>
      <c r="AK46" s="79">
        <f t="shared" si="0"/>
        <v>0</v>
      </c>
      <c r="AL46" s="79">
        <f t="shared" si="0"/>
        <v>0</v>
      </c>
      <c r="AM46" s="79">
        <f t="shared" si="0"/>
        <v>0</v>
      </c>
      <c r="AN46" s="79">
        <f t="shared" si="0"/>
        <v>0</v>
      </c>
      <c r="AO46" s="79">
        <f t="shared" si="0"/>
        <v>0</v>
      </c>
      <c r="AP46" s="79">
        <f t="shared" si="0"/>
        <v>0</v>
      </c>
      <c r="AQ46" s="79">
        <f t="shared" si="0"/>
        <v>0</v>
      </c>
      <c r="AR46" s="79">
        <f t="shared" si="0"/>
        <v>0</v>
      </c>
      <c r="AS46" s="79">
        <f t="shared" si="0"/>
        <v>0</v>
      </c>
      <c r="AT46" s="79">
        <f t="shared" si="0"/>
        <v>0</v>
      </c>
      <c r="AU46" s="79">
        <f t="shared" si="0"/>
        <v>0</v>
      </c>
      <c r="AV46" s="79">
        <f t="shared" si="0"/>
        <v>0</v>
      </c>
      <c r="AW46" s="79">
        <f t="shared" si="0"/>
        <v>0</v>
      </c>
      <c r="AX46" s="79">
        <f t="shared" si="0"/>
        <v>0</v>
      </c>
      <c r="AY46" s="79">
        <f t="shared" si="0"/>
        <v>0</v>
      </c>
      <c r="AZ46" s="79">
        <f t="shared" si="0"/>
        <v>0</v>
      </c>
      <c r="BA46" s="79">
        <f t="shared" si="0"/>
        <v>0</v>
      </c>
      <c r="BB46" s="79">
        <f t="shared" si="0"/>
        <v>0</v>
      </c>
      <c r="BC46" s="79">
        <f t="shared" si="0"/>
        <v>0</v>
      </c>
      <c r="BD46" s="79">
        <f t="shared" si="0"/>
        <v>0</v>
      </c>
      <c r="BE46" s="79">
        <f t="shared" si="0"/>
        <v>0</v>
      </c>
      <c r="BF46" s="79">
        <f t="shared" si="0"/>
        <v>0</v>
      </c>
      <c r="BG46" s="79">
        <f t="shared" si="0"/>
        <v>0</v>
      </c>
      <c r="BH46" s="79">
        <f t="shared" si="0"/>
        <v>0</v>
      </c>
      <c r="BI46" s="79">
        <f t="shared" si="0"/>
        <v>0</v>
      </c>
      <c r="BJ46" s="79">
        <f t="shared" si="0"/>
        <v>0</v>
      </c>
      <c r="BK46" s="79">
        <f t="shared" si="0"/>
        <v>0</v>
      </c>
      <c r="BL46" s="79">
        <f t="shared" si="0"/>
        <v>0</v>
      </c>
      <c r="BM46" s="79">
        <f t="shared" si="0"/>
        <v>0</v>
      </c>
      <c r="BN46" s="79">
        <f t="shared" si="0"/>
        <v>0</v>
      </c>
      <c r="BO46" s="79">
        <f t="shared" si="0"/>
        <v>0</v>
      </c>
      <c r="BP46" s="79">
        <f t="shared" si="0"/>
        <v>0</v>
      </c>
      <c r="BQ46" s="79">
        <f t="shared" ref="BQ46:EB46" si="1">SUM(BQ35:BQ45)</f>
        <v>0</v>
      </c>
      <c r="BR46" s="79">
        <f t="shared" si="1"/>
        <v>0</v>
      </c>
      <c r="BS46" s="79">
        <f t="shared" si="1"/>
        <v>0</v>
      </c>
      <c r="BT46" s="79">
        <f t="shared" si="1"/>
        <v>0</v>
      </c>
      <c r="BU46" s="79">
        <f t="shared" si="1"/>
        <v>0</v>
      </c>
      <c r="BV46" s="79">
        <f t="shared" si="1"/>
        <v>0</v>
      </c>
      <c r="BW46" s="79">
        <f t="shared" si="1"/>
        <v>0</v>
      </c>
      <c r="BX46" s="79">
        <f t="shared" si="1"/>
        <v>0</v>
      </c>
      <c r="BY46" s="79">
        <f t="shared" si="1"/>
        <v>0</v>
      </c>
      <c r="BZ46" s="79">
        <f t="shared" si="1"/>
        <v>0</v>
      </c>
      <c r="CA46" s="79">
        <f t="shared" si="1"/>
        <v>0</v>
      </c>
      <c r="CB46" s="79">
        <f t="shared" si="1"/>
        <v>0</v>
      </c>
      <c r="CC46" s="79">
        <f t="shared" si="1"/>
        <v>0</v>
      </c>
      <c r="CD46" s="79">
        <f t="shared" si="1"/>
        <v>0</v>
      </c>
      <c r="CE46" s="79">
        <f t="shared" si="1"/>
        <v>0</v>
      </c>
      <c r="CF46" s="79">
        <f t="shared" si="1"/>
        <v>0</v>
      </c>
      <c r="CG46" s="79">
        <f t="shared" si="1"/>
        <v>0</v>
      </c>
      <c r="CH46" s="79">
        <f t="shared" si="1"/>
        <v>0</v>
      </c>
      <c r="CI46" s="79">
        <f t="shared" si="1"/>
        <v>0</v>
      </c>
      <c r="CJ46" s="79">
        <f t="shared" si="1"/>
        <v>0</v>
      </c>
      <c r="CK46" s="79">
        <f t="shared" si="1"/>
        <v>0</v>
      </c>
      <c r="CL46" s="79">
        <f t="shared" si="1"/>
        <v>0</v>
      </c>
      <c r="CM46" s="79">
        <f t="shared" si="1"/>
        <v>0</v>
      </c>
      <c r="CN46" s="79">
        <f t="shared" si="1"/>
        <v>0</v>
      </c>
      <c r="CO46" s="79">
        <f t="shared" si="1"/>
        <v>0</v>
      </c>
      <c r="CP46" s="79">
        <f t="shared" si="1"/>
        <v>0</v>
      </c>
      <c r="CQ46" s="79">
        <f t="shared" si="1"/>
        <v>0</v>
      </c>
      <c r="CR46" s="79">
        <f t="shared" si="1"/>
        <v>0</v>
      </c>
      <c r="CS46" s="79">
        <f t="shared" si="1"/>
        <v>0</v>
      </c>
      <c r="CT46" s="79">
        <f t="shared" si="1"/>
        <v>0</v>
      </c>
      <c r="CU46" s="79">
        <f t="shared" si="1"/>
        <v>0</v>
      </c>
      <c r="CV46" s="79">
        <f t="shared" si="1"/>
        <v>0</v>
      </c>
      <c r="CW46" s="79">
        <f t="shared" si="1"/>
        <v>0</v>
      </c>
      <c r="CX46" s="79">
        <f t="shared" si="1"/>
        <v>0</v>
      </c>
      <c r="CY46" s="79">
        <f t="shared" si="1"/>
        <v>0</v>
      </c>
      <c r="CZ46" s="79">
        <f t="shared" si="1"/>
        <v>0</v>
      </c>
      <c r="DA46" s="79">
        <f t="shared" si="1"/>
        <v>0</v>
      </c>
      <c r="DB46" s="79">
        <f t="shared" si="1"/>
        <v>0</v>
      </c>
      <c r="DC46" s="79">
        <f t="shared" si="1"/>
        <v>0</v>
      </c>
      <c r="DD46" s="79">
        <f t="shared" si="1"/>
        <v>0</v>
      </c>
      <c r="DE46" s="79">
        <f t="shared" si="1"/>
        <v>0</v>
      </c>
      <c r="DF46" s="79">
        <f t="shared" si="1"/>
        <v>0</v>
      </c>
      <c r="DG46" s="79">
        <f t="shared" si="1"/>
        <v>0</v>
      </c>
      <c r="DH46" s="79">
        <f t="shared" si="1"/>
        <v>0</v>
      </c>
      <c r="DI46" s="79">
        <f t="shared" si="1"/>
        <v>0</v>
      </c>
      <c r="DJ46" s="79">
        <f t="shared" si="1"/>
        <v>0</v>
      </c>
      <c r="DK46" s="79">
        <f t="shared" si="1"/>
        <v>0</v>
      </c>
      <c r="DL46" s="79">
        <f t="shared" si="1"/>
        <v>0</v>
      </c>
      <c r="DM46" s="79">
        <f t="shared" si="1"/>
        <v>0</v>
      </c>
      <c r="DN46" s="79">
        <f t="shared" si="1"/>
        <v>0</v>
      </c>
      <c r="DO46" s="79">
        <f t="shared" si="1"/>
        <v>0</v>
      </c>
      <c r="DP46" s="79">
        <f t="shared" si="1"/>
        <v>0</v>
      </c>
      <c r="DQ46" s="79">
        <f t="shared" si="1"/>
        <v>0</v>
      </c>
      <c r="DR46" s="79">
        <f t="shared" si="1"/>
        <v>0</v>
      </c>
      <c r="DS46" s="79">
        <f t="shared" si="1"/>
        <v>0</v>
      </c>
      <c r="DT46" s="79">
        <f t="shared" si="1"/>
        <v>0</v>
      </c>
      <c r="DU46" s="79">
        <f t="shared" si="1"/>
        <v>0</v>
      </c>
      <c r="DV46" s="79">
        <f t="shared" si="1"/>
        <v>0</v>
      </c>
      <c r="DW46" s="79">
        <f t="shared" si="1"/>
        <v>0</v>
      </c>
      <c r="DX46" s="79">
        <f t="shared" si="1"/>
        <v>0</v>
      </c>
      <c r="DY46" s="79">
        <f t="shared" si="1"/>
        <v>0</v>
      </c>
      <c r="DZ46" s="79">
        <f t="shared" si="1"/>
        <v>0</v>
      </c>
      <c r="EA46" s="79">
        <f t="shared" si="1"/>
        <v>0</v>
      </c>
      <c r="EB46" s="79">
        <f t="shared" si="1"/>
        <v>0</v>
      </c>
      <c r="EC46" s="79">
        <f t="shared" ref="EC46:FH46" si="2">SUM(EC35:EC45)</f>
        <v>0</v>
      </c>
      <c r="ED46" s="79">
        <f t="shared" si="2"/>
        <v>0</v>
      </c>
      <c r="EE46" s="79">
        <f t="shared" si="2"/>
        <v>0</v>
      </c>
      <c r="EF46" s="79">
        <f t="shared" si="2"/>
        <v>0</v>
      </c>
      <c r="EG46" s="79">
        <f t="shared" si="2"/>
        <v>0</v>
      </c>
      <c r="EH46" s="79">
        <f t="shared" si="2"/>
        <v>0</v>
      </c>
      <c r="EI46" s="79">
        <f t="shared" si="2"/>
        <v>0</v>
      </c>
      <c r="EJ46" s="79">
        <f t="shared" si="2"/>
        <v>0</v>
      </c>
      <c r="EK46" s="79">
        <f t="shared" si="2"/>
        <v>0</v>
      </c>
      <c r="EL46" s="79">
        <f t="shared" si="2"/>
        <v>0</v>
      </c>
      <c r="EM46" s="79">
        <f t="shared" si="2"/>
        <v>0</v>
      </c>
      <c r="EN46" s="79">
        <f t="shared" si="2"/>
        <v>0</v>
      </c>
      <c r="EO46" s="79">
        <f t="shared" si="2"/>
        <v>0</v>
      </c>
      <c r="EP46" s="79">
        <f t="shared" si="2"/>
        <v>0</v>
      </c>
      <c r="EQ46" s="79">
        <f t="shared" si="2"/>
        <v>0</v>
      </c>
      <c r="ER46" s="79">
        <f t="shared" si="2"/>
        <v>0</v>
      </c>
      <c r="ES46" s="79">
        <f t="shared" si="2"/>
        <v>0</v>
      </c>
      <c r="ET46" s="79">
        <f t="shared" si="2"/>
        <v>0</v>
      </c>
      <c r="EU46" s="79">
        <f t="shared" si="2"/>
        <v>0</v>
      </c>
      <c r="EV46" s="79">
        <f t="shared" ref="EV46:FG46" si="3">SUM(EV35:EV45)</f>
        <v>0</v>
      </c>
      <c r="EW46" s="79">
        <f t="shared" si="3"/>
        <v>0</v>
      </c>
      <c r="EX46" s="79">
        <f t="shared" si="3"/>
        <v>0</v>
      </c>
      <c r="EY46" s="79">
        <f t="shared" si="3"/>
        <v>0</v>
      </c>
      <c r="EZ46" s="79">
        <f t="shared" si="3"/>
        <v>0</v>
      </c>
      <c r="FA46" s="79">
        <f t="shared" si="3"/>
        <v>0</v>
      </c>
      <c r="FB46" s="79">
        <f t="shared" si="3"/>
        <v>0</v>
      </c>
      <c r="FC46" s="79">
        <f t="shared" si="3"/>
        <v>0</v>
      </c>
      <c r="FD46" s="79">
        <f t="shared" si="3"/>
        <v>0</v>
      </c>
      <c r="FE46" s="79">
        <f t="shared" si="3"/>
        <v>0</v>
      </c>
      <c r="FF46" s="79">
        <f t="shared" si="3"/>
        <v>0</v>
      </c>
      <c r="FG46" s="79">
        <f t="shared" si="3"/>
        <v>0</v>
      </c>
      <c r="FH46" s="79">
        <f t="shared" si="2"/>
        <v>0</v>
      </c>
      <c r="FI46" s="79">
        <f t="shared" ref="FI46:GL46" si="4">SUM(FI35:FI45)</f>
        <v>0</v>
      </c>
      <c r="FJ46" s="79">
        <f t="shared" si="4"/>
        <v>0</v>
      </c>
      <c r="FK46" s="79">
        <f t="shared" si="4"/>
        <v>0</v>
      </c>
      <c r="FL46" s="79">
        <f t="shared" si="4"/>
        <v>0</v>
      </c>
      <c r="FM46" s="79">
        <f t="shared" si="4"/>
        <v>0</v>
      </c>
      <c r="FN46" s="79">
        <f t="shared" si="4"/>
        <v>0</v>
      </c>
      <c r="FO46" s="79">
        <f t="shared" si="4"/>
        <v>0</v>
      </c>
      <c r="FP46" s="79">
        <f t="shared" si="4"/>
        <v>0</v>
      </c>
      <c r="FQ46" s="79">
        <f t="shared" si="4"/>
        <v>0</v>
      </c>
      <c r="FR46" s="79">
        <f t="shared" si="4"/>
        <v>0</v>
      </c>
      <c r="FS46" s="79">
        <f t="shared" si="4"/>
        <v>0</v>
      </c>
      <c r="FT46" s="79">
        <f t="shared" si="4"/>
        <v>0</v>
      </c>
      <c r="FU46" s="79">
        <f t="shared" si="4"/>
        <v>0</v>
      </c>
      <c r="FV46" s="79">
        <f t="shared" si="4"/>
        <v>0</v>
      </c>
      <c r="FW46" s="79">
        <f t="shared" si="4"/>
        <v>0</v>
      </c>
      <c r="FX46" s="79">
        <f t="shared" si="4"/>
        <v>0</v>
      </c>
      <c r="FY46" s="79">
        <f t="shared" si="4"/>
        <v>0</v>
      </c>
      <c r="FZ46" s="79">
        <f t="shared" si="4"/>
        <v>0</v>
      </c>
      <c r="GA46" s="79">
        <f t="shared" si="4"/>
        <v>0</v>
      </c>
      <c r="GB46" s="79">
        <f t="shared" si="4"/>
        <v>0</v>
      </c>
      <c r="GC46" s="79">
        <f t="shared" si="4"/>
        <v>0</v>
      </c>
      <c r="GD46" s="79">
        <f t="shared" si="4"/>
        <v>0</v>
      </c>
      <c r="GE46" s="79">
        <f t="shared" si="4"/>
        <v>0</v>
      </c>
      <c r="GF46" s="79">
        <f t="shared" si="4"/>
        <v>0</v>
      </c>
      <c r="GG46" s="79">
        <f t="shared" si="4"/>
        <v>0</v>
      </c>
      <c r="GH46" s="79">
        <f t="shared" si="4"/>
        <v>0</v>
      </c>
      <c r="GI46" s="79">
        <f t="shared" si="4"/>
        <v>0</v>
      </c>
      <c r="GJ46" s="79">
        <f t="shared" si="4"/>
        <v>0</v>
      </c>
      <c r="GK46" s="79">
        <f t="shared" si="4"/>
        <v>0</v>
      </c>
      <c r="GL46" s="79">
        <f t="shared" si="4"/>
        <v>0</v>
      </c>
      <c r="GM46" s="79">
        <f t="shared" ref="GM46:GT46" si="5">SUM(GM35:GM45)</f>
        <v>0</v>
      </c>
      <c r="GN46" s="79">
        <f t="shared" si="5"/>
        <v>0</v>
      </c>
      <c r="GO46" s="79">
        <f t="shared" si="5"/>
        <v>0</v>
      </c>
      <c r="GP46" s="79">
        <f t="shared" si="5"/>
        <v>0</v>
      </c>
      <c r="GQ46" s="79">
        <f t="shared" si="5"/>
        <v>0</v>
      </c>
      <c r="GR46" s="79">
        <f t="shared" si="5"/>
        <v>0</v>
      </c>
      <c r="GS46" s="79">
        <f t="shared" si="5"/>
        <v>0</v>
      </c>
      <c r="GT46" s="79">
        <f t="shared" si="5"/>
        <v>0</v>
      </c>
      <c r="GU46" s="79">
        <f>SUM(GU35:GU45)</f>
        <v>0</v>
      </c>
    </row>
    <row r="48" spans="2:203">
      <c r="B48" s="521" t="s">
        <v>2379</v>
      </c>
      <c r="C48" s="522">
        <f>表紙!U43</f>
        <v>0</v>
      </c>
    </row>
    <row r="49" spans="1:3">
      <c r="B49" s="521" t="s">
        <v>2380</v>
      </c>
      <c r="C49" s="522">
        <f>SUM(C10:C13)</f>
        <v>0</v>
      </c>
    </row>
    <row r="50" spans="1:3">
      <c r="B50" s="521" t="s">
        <v>2381</v>
      </c>
      <c r="C50" s="522">
        <f>SUM(C14:C17)</f>
        <v>0</v>
      </c>
    </row>
    <row r="51" spans="1:3">
      <c r="B51" s="521" t="s">
        <v>2382</v>
      </c>
      <c r="C51" s="522">
        <f>SUM(C18:C21)</f>
        <v>0</v>
      </c>
    </row>
    <row r="52" spans="1:3">
      <c r="B52" s="521" t="s">
        <v>2383</v>
      </c>
      <c r="C52" s="522">
        <f>SUM(C22:C25)</f>
        <v>0</v>
      </c>
    </row>
    <row r="53" spans="1:3">
      <c r="B53" s="521" t="s">
        <v>2384</v>
      </c>
      <c r="C53" s="522">
        <f>SUM(C26:C29)</f>
        <v>0</v>
      </c>
    </row>
    <row r="54" spans="1:3">
      <c r="B54" s="521" t="s">
        <v>49</v>
      </c>
      <c r="C54" s="522" t="str">
        <f>C30</f>
        <v/>
      </c>
    </row>
    <row r="55" spans="1:3">
      <c r="B55" s="521" t="s">
        <v>2385</v>
      </c>
      <c r="C55" s="522" t="e">
        <f>実績2!#REF!</f>
        <v>#REF!</v>
      </c>
    </row>
    <row r="56" spans="1:3">
      <c r="B56" s="521" t="s">
        <v>2386</v>
      </c>
      <c r="C56" s="522" t="e">
        <f>実績2!#REF!</f>
        <v>#REF!</v>
      </c>
    </row>
    <row r="57" spans="1:3">
      <c r="B57" s="521" t="s">
        <v>2387</v>
      </c>
      <c r="C57" s="522" t="e">
        <f>実績2!#REF!</f>
        <v>#REF!</v>
      </c>
    </row>
    <row r="58" spans="1:3">
      <c r="B58" s="521" t="s">
        <v>2388</v>
      </c>
      <c r="C58" s="522" t="e">
        <f>実績2!#REF!</f>
        <v>#REF!</v>
      </c>
    </row>
    <row r="59" spans="1:3">
      <c r="B59" s="521" t="s">
        <v>2389</v>
      </c>
      <c r="C59" s="522" t="e">
        <f>実績2!#REF!</f>
        <v>#REF!</v>
      </c>
    </row>
    <row r="60" spans="1:3">
      <c r="B60" s="521" t="s">
        <v>2390</v>
      </c>
      <c r="C60" s="522" t="e">
        <f>実績2!#REF!</f>
        <v>#REF!</v>
      </c>
    </row>
    <row r="61" spans="1:3">
      <c r="C61" s="522"/>
    </row>
    <row r="62" spans="1:3">
      <c r="A62" s="521" t="s">
        <v>2391</v>
      </c>
      <c r="B62" s="521" t="s">
        <v>2392</v>
      </c>
      <c r="C62" s="522">
        <f>IF(計画1!$C$4="あり",1,0)</f>
        <v>0</v>
      </c>
    </row>
    <row r="63" spans="1:3">
      <c r="B63" s="521" t="s">
        <v>2393</v>
      </c>
      <c r="C63" s="522">
        <f>IF(計画1!$C$11="あり",1,0)</f>
        <v>0</v>
      </c>
    </row>
    <row r="64" spans="1:3">
      <c r="B64" s="521" t="s">
        <v>2394</v>
      </c>
      <c r="C64" s="522">
        <f>IF(計画1!$C$17="あり",1,0)</f>
        <v>0</v>
      </c>
    </row>
    <row r="65" spans="1:3">
      <c r="B65" s="521" t="s">
        <v>2395</v>
      </c>
      <c r="C65" s="522">
        <f>IF(計画1!$C$20="あり",1,0)</f>
        <v>0</v>
      </c>
    </row>
    <row r="66" spans="1:3">
      <c r="B66" s="521" t="s">
        <v>2396</v>
      </c>
      <c r="C66" s="522">
        <f>IF(計画1!$C$22="あり",1,0)</f>
        <v>0</v>
      </c>
    </row>
    <row r="67" spans="1:3">
      <c r="B67" s="521" t="s">
        <v>2397</v>
      </c>
      <c r="C67" s="522">
        <f>IF(計画1!$C$24="あり",1,0)</f>
        <v>0</v>
      </c>
    </row>
    <row r="68" spans="1:3">
      <c r="B68" s="521" t="s">
        <v>2398</v>
      </c>
      <c r="C68" s="522">
        <f>IF(計画1!$C$27="あり",1,0)</f>
        <v>0</v>
      </c>
    </row>
    <row r="69" spans="1:3">
      <c r="B69" s="521" t="s">
        <v>2399</v>
      </c>
      <c r="C69" s="522">
        <f>IF(計画1!$C$29="あり",1,0)</f>
        <v>0</v>
      </c>
    </row>
    <row r="70" spans="1:3">
      <c r="B70" s="521" t="s">
        <v>2400</v>
      </c>
      <c r="C70" s="522">
        <f>IF(計画1!$C$32="あり",1,0)</f>
        <v>0</v>
      </c>
    </row>
    <row r="71" spans="1:3">
      <c r="B71" s="521" t="s">
        <v>2401</v>
      </c>
      <c r="C71" s="522">
        <f>IF(計画1!$C$34="あり",1,0)</f>
        <v>0</v>
      </c>
    </row>
    <row r="72" spans="1:3">
      <c r="B72" s="521" t="s">
        <v>2402</v>
      </c>
      <c r="C72" s="522">
        <f>IF(計画1!$C$37="あり",1,0)</f>
        <v>0</v>
      </c>
    </row>
    <row r="73" spans="1:3">
      <c r="B73" s="521" t="s">
        <v>2403</v>
      </c>
      <c r="C73" s="522">
        <f>IF(計画1!$C$42="あり",1,0)</f>
        <v>0</v>
      </c>
    </row>
    <row r="74" spans="1:3">
      <c r="B74" s="521" t="s">
        <v>2404</v>
      </c>
      <c r="C74" s="522">
        <f>IF(計画1!$C$47="あり",1,0)</f>
        <v>0</v>
      </c>
    </row>
    <row r="75" spans="1:3">
      <c r="B75" s="521" t="s">
        <v>1646</v>
      </c>
      <c r="C75" s="522">
        <f>IF(計画1!$C$52="あり",1,0)</f>
        <v>0</v>
      </c>
    </row>
    <row r="76" spans="1:3">
      <c r="C76" s="522"/>
    </row>
    <row r="77" spans="1:3">
      <c r="A77" s="521" t="s">
        <v>2405</v>
      </c>
      <c r="B77" s="521" t="s">
        <v>2392</v>
      </c>
      <c r="C77" s="522">
        <f>IF(実績1!$C$4="あり",1,0)</f>
        <v>0</v>
      </c>
    </row>
    <row r="78" spans="1:3">
      <c r="B78" s="521" t="s">
        <v>2393</v>
      </c>
      <c r="C78" s="522">
        <f>IF(実績1!$C$11="あり",1,0)</f>
        <v>0</v>
      </c>
    </row>
    <row r="79" spans="1:3">
      <c r="B79" s="521" t="s">
        <v>2394</v>
      </c>
      <c r="C79" s="522">
        <f>IF(実績1!$C$17="あり",1,0)</f>
        <v>0</v>
      </c>
    </row>
    <row r="80" spans="1:3">
      <c r="B80" s="521" t="s">
        <v>2395</v>
      </c>
      <c r="C80" s="522">
        <f>IF(実績1!$C$20="あり",1,0)</f>
        <v>0</v>
      </c>
    </row>
    <row r="81" spans="1:17">
      <c r="B81" s="521" t="s">
        <v>2396</v>
      </c>
      <c r="C81" s="522">
        <f>IF(実績1!$C$22="あり",1,0)</f>
        <v>0</v>
      </c>
    </row>
    <row r="82" spans="1:17">
      <c r="B82" s="521" t="s">
        <v>2397</v>
      </c>
      <c r="C82" s="522">
        <f>IF(実績1!$C$24="あり",1,0)</f>
        <v>0</v>
      </c>
    </row>
    <row r="83" spans="1:17">
      <c r="B83" s="521" t="s">
        <v>2398</v>
      </c>
      <c r="C83" s="522">
        <f>IF(実績1!$C$27="あり",1,0)</f>
        <v>0</v>
      </c>
    </row>
    <row r="84" spans="1:17">
      <c r="B84" s="521" t="s">
        <v>2399</v>
      </c>
      <c r="C84" s="522">
        <f>IF(実績1!$C$29="あり",1,0)</f>
        <v>0</v>
      </c>
    </row>
    <row r="85" spans="1:17">
      <c r="B85" s="521" t="s">
        <v>2400</v>
      </c>
      <c r="C85" s="522">
        <f>IF(実績1!$C$32="あり",1,0)</f>
        <v>0</v>
      </c>
    </row>
    <row r="86" spans="1:17">
      <c r="B86" s="521" t="s">
        <v>2401</v>
      </c>
      <c r="C86" s="522">
        <f>IF(実績1!$C$34="あり",1,0)</f>
        <v>0</v>
      </c>
    </row>
    <row r="87" spans="1:17">
      <c r="B87" s="521" t="s">
        <v>2402</v>
      </c>
      <c r="C87" s="522">
        <f>IF(実績1!$C$37="あり",1,0)</f>
        <v>0</v>
      </c>
    </row>
    <row r="88" spans="1:17">
      <c r="B88" s="521" t="s">
        <v>2403</v>
      </c>
      <c r="C88" s="522">
        <f>IF(実績1!$C$42="あり",1,0)</f>
        <v>0</v>
      </c>
    </row>
    <row r="89" spans="1:17">
      <c r="B89" s="521" t="s">
        <v>2404</v>
      </c>
      <c r="C89" s="522">
        <f>IF(実績1!$C$47="あり",1,0)</f>
        <v>0</v>
      </c>
    </row>
    <row r="90" spans="1:17">
      <c r="B90" s="521" t="s">
        <v>1646</v>
      </c>
      <c r="C90" s="522">
        <f>IF(実績1!$C$52="あり",1,0)</f>
        <v>0</v>
      </c>
    </row>
    <row r="92" spans="1:17">
      <c r="A92" s="522"/>
      <c r="B92" s="522"/>
      <c r="C92" s="523" t="s">
        <v>2406</v>
      </c>
      <c r="D92" s="523"/>
      <c r="E92" s="523" t="s">
        <v>2407</v>
      </c>
      <c r="F92" s="523"/>
      <c r="G92" s="523" t="s">
        <v>2408</v>
      </c>
      <c r="H92" s="523"/>
      <c r="I92" s="523" t="s">
        <v>2409</v>
      </c>
      <c r="J92" s="523"/>
      <c r="K92" s="523" t="s">
        <v>2410</v>
      </c>
      <c r="L92" s="523"/>
      <c r="M92" s="522"/>
      <c r="N92" s="522"/>
      <c r="O92" s="522"/>
      <c r="P92" s="522"/>
      <c r="Q92" s="522"/>
    </row>
    <row r="93" spans="1:17">
      <c r="A93" s="522" t="s">
        <v>2411</v>
      </c>
      <c r="B93" s="522" t="s">
        <v>657</v>
      </c>
      <c r="C93" s="522">
        <f>計画2!G7</f>
        <v>0</v>
      </c>
      <c r="D93" s="522">
        <f>計画2!H7</f>
        <v>0</v>
      </c>
      <c r="E93" s="522">
        <f>計画2!I7</f>
        <v>0</v>
      </c>
      <c r="F93" s="522">
        <f>計画2!J7</f>
        <v>0</v>
      </c>
      <c r="G93" s="522">
        <f>計画2!K7</f>
        <v>0</v>
      </c>
      <c r="H93" s="522">
        <f>計画2!L7</f>
        <v>0</v>
      </c>
      <c r="I93" s="522">
        <f>計画2!M7</f>
        <v>0</v>
      </c>
      <c r="J93" s="522">
        <f>計画2!N7</f>
        <v>0</v>
      </c>
      <c r="K93" s="522">
        <f>計画2!O7</f>
        <v>0</v>
      </c>
      <c r="L93" s="522">
        <f>計画2!P7</f>
        <v>0</v>
      </c>
      <c r="M93" s="522"/>
      <c r="N93" s="522"/>
      <c r="O93" s="522"/>
      <c r="P93" s="522"/>
      <c r="Q93" s="522"/>
    </row>
    <row r="94" spans="1:17">
      <c r="A94" s="522"/>
      <c r="B94" s="522" t="s">
        <v>2412</v>
      </c>
      <c r="C94" s="522">
        <f>計画2!G8</f>
        <v>0</v>
      </c>
      <c r="D94" s="522">
        <f>計画2!H8</f>
        <v>0</v>
      </c>
      <c r="E94" s="522">
        <f>計画2!I8</f>
        <v>0</v>
      </c>
      <c r="F94" s="522">
        <f>計画2!J8</f>
        <v>0</v>
      </c>
      <c r="G94" s="522">
        <f>計画2!K8</f>
        <v>0</v>
      </c>
      <c r="H94" s="522">
        <f>計画2!L8</f>
        <v>0</v>
      </c>
      <c r="I94" s="522">
        <f>計画2!M8</f>
        <v>0</v>
      </c>
      <c r="J94" s="522">
        <f>計画2!N8</f>
        <v>0</v>
      </c>
      <c r="K94" s="522">
        <f>計画2!O8</f>
        <v>0</v>
      </c>
      <c r="L94" s="522">
        <f>計画2!P8</f>
        <v>0</v>
      </c>
      <c r="M94" s="522"/>
      <c r="N94" s="522"/>
      <c r="O94" s="522"/>
      <c r="P94" s="522"/>
      <c r="Q94" s="522"/>
    </row>
    <row r="95" spans="1:17">
      <c r="A95" s="522"/>
      <c r="B95" s="522" t="s">
        <v>2413</v>
      </c>
      <c r="C95" s="522">
        <f>計画2!G9</f>
        <v>0</v>
      </c>
      <c r="D95" s="522">
        <f>計画2!H9</f>
        <v>0</v>
      </c>
      <c r="E95" s="522">
        <f>計画2!I9</f>
        <v>0</v>
      </c>
      <c r="F95" s="522">
        <f>計画2!J9</f>
        <v>0</v>
      </c>
      <c r="G95" s="522">
        <f>計画2!K9</f>
        <v>0</v>
      </c>
      <c r="H95" s="522">
        <f>計画2!L9</f>
        <v>0</v>
      </c>
      <c r="I95" s="522">
        <f>計画2!M9</f>
        <v>0</v>
      </c>
      <c r="J95" s="522">
        <f>計画2!N9</f>
        <v>0</v>
      </c>
      <c r="K95" s="522">
        <f>計画2!O9</f>
        <v>0</v>
      </c>
      <c r="L95" s="522">
        <f>計画2!P9</f>
        <v>0</v>
      </c>
      <c r="M95" s="522"/>
      <c r="N95" s="522"/>
      <c r="O95" s="522"/>
      <c r="P95" s="522"/>
      <c r="Q95" s="522"/>
    </row>
    <row r="96" spans="1:17">
      <c r="A96" s="522"/>
      <c r="B96" s="522" t="s">
        <v>269</v>
      </c>
      <c r="C96" s="522">
        <f>計画2!G10</f>
        <v>0</v>
      </c>
      <c r="D96" s="522">
        <f>計画2!H10</f>
        <v>0</v>
      </c>
      <c r="E96" s="522">
        <f>計画2!I10</f>
        <v>0</v>
      </c>
      <c r="F96" s="522">
        <f>計画2!J10</f>
        <v>0</v>
      </c>
      <c r="G96" s="522">
        <f>計画2!K10</f>
        <v>0</v>
      </c>
      <c r="H96" s="522">
        <f>計画2!L10</f>
        <v>0</v>
      </c>
      <c r="I96" s="522">
        <f>計画2!M10</f>
        <v>0</v>
      </c>
      <c r="J96" s="522">
        <f>計画2!N10</f>
        <v>0</v>
      </c>
      <c r="K96" s="522">
        <f>計画2!O10</f>
        <v>0</v>
      </c>
      <c r="L96" s="522">
        <f>計画2!P10</f>
        <v>0</v>
      </c>
      <c r="M96" s="522"/>
      <c r="N96" s="522"/>
      <c r="O96" s="522"/>
      <c r="P96" s="522"/>
      <c r="Q96" s="522"/>
    </row>
    <row r="97" spans="1:19">
      <c r="A97" s="522"/>
      <c r="B97" s="522" t="s">
        <v>268</v>
      </c>
      <c r="C97" s="522">
        <f>計画2!G11</f>
        <v>0</v>
      </c>
      <c r="D97" s="522">
        <f>計画2!H11</f>
        <v>0</v>
      </c>
      <c r="E97" s="522">
        <f>計画2!I11</f>
        <v>0</v>
      </c>
      <c r="F97" s="522">
        <f>計画2!J11</f>
        <v>0</v>
      </c>
      <c r="G97" s="522">
        <f>計画2!K11</f>
        <v>0</v>
      </c>
      <c r="H97" s="522">
        <f>計画2!L11</f>
        <v>0</v>
      </c>
      <c r="I97" s="522">
        <f>計画2!M11</f>
        <v>0</v>
      </c>
      <c r="J97" s="522">
        <f>計画2!N11</f>
        <v>0</v>
      </c>
      <c r="K97" s="522">
        <f>計画2!O11</f>
        <v>0</v>
      </c>
      <c r="L97" s="522">
        <f>計画2!P11</f>
        <v>0</v>
      </c>
      <c r="M97" s="522"/>
      <c r="N97" s="522"/>
      <c r="O97" s="522"/>
      <c r="P97" s="522"/>
      <c r="Q97" s="522"/>
    </row>
    <row r="98" spans="1:19">
      <c r="A98" s="522"/>
      <c r="B98" s="522" t="s">
        <v>2414</v>
      </c>
      <c r="C98" s="522">
        <f>計画2!G12</f>
        <v>0</v>
      </c>
      <c r="D98" s="522">
        <f>計画2!H12</f>
        <v>0</v>
      </c>
      <c r="E98" s="522">
        <f>計画2!I12</f>
        <v>0</v>
      </c>
      <c r="F98" s="522">
        <f>計画2!J12</f>
        <v>0</v>
      </c>
      <c r="G98" s="522">
        <f>計画2!K12</f>
        <v>0</v>
      </c>
      <c r="H98" s="522">
        <f>計画2!L12</f>
        <v>0</v>
      </c>
      <c r="I98" s="522">
        <f>計画2!M12</f>
        <v>0</v>
      </c>
      <c r="J98" s="522">
        <f>計画2!N12</f>
        <v>0</v>
      </c>
      <c r="K98" s="522">
        <f>計画2!O12</f>
        <v>0</v>
      </c>
      <c r="L98" s="522">
        <f>計画2!P12</f>
        <v>0</v>
      </c>
      <c r="M98" s="522"/>
      <c r="N98" s="522"/>
      <c r="O98" s="522"/>
      <c r="P98" s="522"/>
      <c r="Q98" s="522"/>
    </row>
    <row r="99" spans="1:19">
      <c r="A99" s="522"/>
      <c r="B99" s="522" t="s">
        <v>1271</v>
      </c>
      <c r="C99" s="522">
        <f>計画2!G13</f>
        <v>0</v>
      </c>
      <c r="D99" s="522">
        <f>計画2!H13</f>
        <v>0</v>
      </c>
      <c r="E99" s="522">
        <f>計画2!I13</f>
        <v>0</v>
      </c>
      <c r="F99" s="522">
        <f>計画2!J13</f>
        <v>0</v>
      </c>
      <c r="G99" s="522">
        <f>計画2!K13</f>
        <v>0</v>
      </c>
      <c r="H99" s="522">
        <f>計画2!L13</f>
        <v>0</v>
      </c>
      <c r="I99" s="522">
        <f>計画2!M13</f>
        <v>0</v>
      </c>
      <c r="J99" s="522">
        <f>計画2!N13</f>
        <v>0</v>
      </c>
      <c r="K99" s="522">
        <f>計画2!O13</f>
        <v>0</v>
      </c>
      <c r="L99" s="522">
        <f>計画2!P13</f>
        <v>0</v>
      </c>
      <c r="M99" s="522"/>
      <c r="N99" s="522"/>
      <c r="O99" s="522"/>
      <c r="P99" s="522"/>
      <c r="Q99" s="522"/>
    </row>
    <row r="100" spans="1:19">
      <c r="A100" s="522"/>
      <c r="B100" s="522" t="s">
        <v>1270</v>
      </c>
      <c r="C100" s="522">
        <f>計画2!G14</f>
        <v>0</v>
      </c>
      <c r="D100" s="522">
        <f>計画2!H14</f>
        <v>0</v>
      </c>
      <c r="E100" s="522">
        <f>計画2!I14</f>
        <v>0</v>
      </c>
      <c r="F100" s="522">
        <f>計画2!J14</f>
        <v>0</v>
      </c>
      <c r="G100" s="522">
        <f>計画2!K14</f>
        <v>0</v>
      </c>
      <c r="H100" s="522">
        <f>計画2!L14</f>
        <v>0</v>
      </c>
      <c r="I100" s="522">
        <f>計画2!M14</f>
        <v>0</v>
      </c>
      <c r="J100" s="522">
        <f>計画2!N14</f>
        <v>0</v>
      </c>
      <c r="K100" s="522">
        <f>計画2!O14</f>
        <v>0</v>
      </c>
      <c r="L100" s="522">
        <f>計画2!P14</f>
        <v>0</v>
      </c>
      <c r="M100" s="522"/>
      <c r="N100" s="522"/>
      <c r="O100" s="522"/>
      <c r="P100" s="522"/>
      <c r="Q100" s="522"/>
    </row>
    <row r="101" spans="1:19">
      <c r="A101" s="522"/>
      <c r="B101" s="522" t="s">
        <v>23</v>
      </c>
      <c r="C101" s="522">
        <f>計画2!G15</f>
        <v>0</v>
      </c>
      <c r="D101" s="522">
        <f>計画2!H15</f>
        <v>0</v>
      </c>
      <c r="E101" s="522">
        <f>計画2!I15</f>
        <v>0</v>
      </c>
      <c r="F101" s="522">
        <f>計画2!J15</f>
        <v>0</v>
      </c>
      <c r="G101" s="522">
        <f>計画2!K15</f>
        <v>0</v>
      </c>
      <c r="H101" s="522">
        <f>計画2!L15</f>
        <v>0</v>
      </c>
      <c r="I101" s="522">
        <f>計画2!M15</f>
        <v>0</v>
      </c>
      <c r="J101" s="522">
        <f>計画2!N15</f>
        <v>0</v>
      </c>
      <c r="K101" s="522">
        <f>計画2!O15</f>
        <v>0</v>
      </c>
      <c r="L101" s="522">
        <f>計画2!P15</f>
        <v>0</v>
      </c>
      <c r="M101" s="522"/>
      <c r="N101" s="522"/>
      <c r="O101" s="522"/>
      <c r="P101" s="522"/>
      <c r="Q101" s="522"/>
    </row>
    <row r="102" spans="1:19">
      <c r="A102" s="522"/>
      <c r="B102" s="522" t="s">
        <v>2174</v>
      </c>
      <c r="C102" s="522">
        <f>計画2!G16</f>
        <v>0</v>
      </c>
      <c r="D102" s="522">
        <f>計画2!H16</f>
        <v>0</v>
      </c>
      <c r="E102" s="522">
        <f>計画2!I16</f>
        <v>0</v>
      </c>
      <c r="F102" s="522">
        <f>計画2!J16</f>
        <v>0</v>
      </c>
      <c r="G102" s="522">
        <f>計画2!K16</f>
        <v>0</v>
      </c>
      <c r="H102" s="522">
        <f>計画2!L16</f>
        <v>0</v>
      </c>
      <c r="I102" s="522">
        <f>計画2!M16</f>
        <v>0</v>
      </c>
      <c r="J102" s="522">
        <f>計画2!N16</f>
        <v>0</v>
      </c>
      <c r="K102" s="522">
        <f>計画2!O16</f>
        <v>0</v>
      </c>
      <c r="L102" s="522">
        <f>計画2!P16</f>
        <v>0</v>
      </c>
      <c r="M102" s="522"/>
      <c r="N102" s="522"/>
      <c r="O102" s="522"/>
      <c r="P102" s="522"/>
      <c r="Q102" s="522"/>
    </row>
    <row r="103" spans="1:19">
      <c r="A103" s="522"/>
      <c r="B103" s="522" t="s">
        <v>2415</v>
      </c>
      <c r="C103" s="522">
        <f>計画2!G17</f>
        <v>0</v>
      </c>
      <c r="D103" s="522">
        <f>計画2!H17</f>
        <v>0</v>
      </c>
      <c r="E103" s="522">
        <f>計画2!I17</f>
        <v>0</v>
      </c>
      <c r="F103" s="522">
        <f>計画2!J17</f>
        <v>0</v>
      </c>
      <c r="G103" s="522">
        <f>計画2!K17</f>
        <v>0</v>
      </c>
      <c r="H103" s="522">
        <f>計画2!L17</f>
        <v>0</v>
      </c>
      <c r="I103" s="522">
        <f>計画2!M17</f>
        <v>0</v>
      </c>
      <c r="J103" s="522">
        <f>計画2!N17</f>
        <v>0</v>
      </c>
      <c r="K103" s="522">
        <f>計画2!O17</f>
        <v>0</v>
      </c>
      <c r="L103" s="522">
        <f>計画2!P17</f>
        <v>0</v>
      </c>
      <c r="M103" s="522"/>
      <c r="N103" s="522"/>
      <c r="O103" s="522"/>
      <c r="P103" s="522"/>
      <c r="Q103" s="522"/>
    </row>
    <row r="104" spans="1:19">
      <c r="A104" s="522"/>
      <c r="B104" s="522" t="s">
        <v>1271</v>
      </c>
      <c r="C104" s="522">
        <f>計画2!G18</f>
        <v>0</v>
      </c>
      <c r="D104" s="522">
        <f>計画2!H18</f>
        <v>0</v>
      </c>
      <c r="E104" s="522">
        <f>計画2!I18</f>
        <v>0</v>
      </c>
      <c r="F104" s="522">
        <f>計画2!J18</f>
        <v>0</v>
      </c>
      <c r="G104" s="522">
        <f>計画2!K18</f>
        <v>0</v>
      </c>
      <c r="H104" s="522">
        <f>計画2!L18</f>
        <v>0</v>
      </c>
      <c r="I104" s="522">
        <f>計画2!M18</f>
        <v>0</v>
      </c>
      <c r="J104" s="522">
        <f>計画2!N18</f>
        <v>0</v>
      </c>
      <c r="K104" s="522">
        <f>計画2!O18</f>
        <v>0</v>
      </c>
      <c r="L104" s="522">
        <f>計画2!P18</f>
        <v>0</v>
      </c>
      <c r="M104" s="522"/>
      <c r="N104" s="522"/>
      <c r="O104" s="522"/>
      <c r="P104" s="522"/>
      <c r="Q104" s="522"/>
    </row>
    <row r="105" spans="1:19">
      <c r="A105" s="522"/>
      <c r="B105" s="522" t="s">
        <v>621</v>
      </c>
      <c r="C105" s="522">
        <f>計画2!G19</f>
        <v>0</v>
      </c>
      <c r="D105" s="522">
        <f>計画2!H19</f>
        <v>0</v>
      </c>
      <c r="E105" s="522">
        <f>計画2!I19</f>
        <v>0</v>
      </c>
      <c r="F105" s="522">
        <f>計画2!J19</f>
        <v>0</v>
      </c>
      <c r="G105" s="522">
        <f>計画2!K19</f>
        <v>0</v>
      </c>
      <c r="H105" s="522">
        <f>計画2!L19</f>
        <v>0</v>
      </c>
      <c r="I105" s="522">
        <f>計画2!M19</f>
        <v>0</v>
      </c>
      <c r="J105" s="522">
        <f>計画2!N19</f>
        <v>0</v>
      </c>
      <c r="K105" s="522">
        <f>計画2!O19</f>
        <v>0</v>
      </c>
      <c r="L105" s="522">
        <f>計画2!P19</f>
        <v>0</v>
      </c>
      <c r="M105" s="522"/>
      <c r="N105" s="522"/>
      <c r="O105" s="522"/>
      <c r="P105" s="522"/>
      <c r="Q105" s="522"/>
    </row>
    <row r="106" spans="1:19">
      <c r="A106" s="522"/>
      <c r="B106" s="522" t="s">
        <v>2416</v>
      </c>
      <c r="C106" s="522">
        <f>計画2!G20</f>
        <v>0</v>
      </c>
      <c r="D106" s="522">
        <f>計画2!H20</f>
        <v>0</v>
      </c>
      <c r="E106" s="522">
        <f>計画2!I20</f>
        <v>0</v>
      </c>
      <c r="F106" s="522">
        <f>計画2!J20</f>
        <v>0</v>
      </c>
      <c r="G106" s="522">
        <f>計画2!K20</f>
        <v>0</v>
      </c>
      <c r="H106" s="522">
        <f>計画2!L20</f>
        <v>0</v>
      </c>
      <c r="I106" s="522">
        <f>計画2!M20</f>
        <v>0</v>
      </c>
      <c r="J106" s="522">
        <f>計画2!N20</f>
        <v>0</v>
      </c>
      <c r="K106" s="522">
        <f>計画2!O20</f>
        <v>0</v>
      </c>
      <c r="L106" s="522">
        <f>計画2!P20</f>
        <v>0</v>
      </c>
      <c r="M106" s="522"/>
      <c r="N106" s="522"/>
      <c r="O106" s="522"/>
      <c r="P106" s="522"/>
      <c r="Q106" s="522"/>
    </row>
    <row r="107" spans="1:19">
      <c r="A107" s="522"/>
      <c r="B107" s="522" t="s">
        <v>1601</v>
      </c>
      <c r="C107" s="522">
        <f>計画2!G21</f>
        <v>0</v>
      </c>
      <c r="D107" s="522">
        <f>計画2!H21</f>
        <v>0</v>
      </c>
      <c r="E107" s="522">
        <f>計画2!I21</f>
        <v>0</v>
      </c>
      <c r="F107" s="522">
        <f>計画2!J21</f>
        <v>0</v>
      </c>
      <c r="G107" s="522">
        <f>計画2!K21</f>
        <v>0</v>
      </c>
      <c r="H107" s="522">
        <f>計画2!L21</f>
        <v>0</v>
      </c>
      <c r="I107" s="522">
        <f>計画2!M21</f>
        <v>0</v>
      </c>
      <c r="J107" s="522">
        <f>計画2!N21</f>
        <v>0</v>
      </c>
      <c r="K107" s="522">
        <f>計画2!O21</f>
        <v>0</v>
      </c>
      <c r="L107" s="522">
        <f>計画2!P21</f>
        <v>0</v>
      </c>
      <c r="M107" s="522"/>
      <c r="N107" s="522"/>
      <c r="O107" s="522"/>
      <c r="P107" s="522"/>
      <c r="Q107" s="522"/>
    </row>
    <row r="108" spans="1:19">
      <c r="A108" s="522"/>
      <c r="B108" s="522"/>
      <c r="C108" s="522"/>
      <c r="D108" s="522"/>
      <c r="E108" s="522"/>
      <c r="F108" s="522"/>
      <c r="G108" s="522"/>
      <c r="H108" s="522"/>
      <c r="I108" s="522"/>
      <c r="J108" s="522"/>
      <c r="K108" s="522"/>
      <c r="L108" s="522"/>
      <c r="M108" s="522"/>
      <c r="N108" s="522"/>
      <c r="O108" s="522"/>
      <c r="P108" s="522"/>
      <c r="Q108" s="522"/>
    </row>
    <row r="109" spans="1:19">
      <c r="A109" s="522"/>
      <c r="B109" s="522"/>
      <c r="C109" s="523" t="s">
        <v>2406</v>
      </c>
      <c r="D109" s="523"/>
      <c r="E109" s="523"/>
      <c r="F109" s="523" t="s">
        <v>2407</v>
      </c>
      <c r="G109" s="523"/>
      <c r="H109" s="523"/>
      <c r="I109" s="523" t="s">
        <v>2408</v>
      </c>
      <c r="J109" s="523"/>
      <c r="K109" s="523"/>
      <c r="L109" s="523" t="s">
        <v>2409</v>
      </c>
      <c r="M109" s="523"/>
      <c r="N109" s="523"/>
      <c r="O109" s="523" t="s">
        <v>2410</v>
      </c>
      <c r="P109" s="523"/>
      <c r="Q109" s="523"/>
      <c r="R109" s="523" t="s">
        <v>50</v>
      </c>
      <c r="S109" s="523"/>
    </row>
    <row r="110" spans="1:19">
      <c r="A110" s="522" t="s">
        <v>2417</v>
      </c>
      <c r="B110" s="522" t="s">
        <v>657</v>
      </c>
      <c r="C110" s="522">
        <f>実績2!I7</f>
        <v>0</v>
      </c>
      <c r="D110" s="522">
        <f>実績2!J7</f>
        <v>0</v>
      </c>
      <c r="E110" s="522">
        <f>計画2!$F7-C110+D110</f>
        <v>0</v>
      </c>
      <c r="F110" s="522">
        <f>実績2!K7</f>
        <v>0</v>
      </c>
      <c r="G110" s="522">
        <f>実績2!L7</f>
        <v>0</v>
      </c>
      <c r="H110" s="522">
        <f>E110-F110+G110</f>
        <v>0</v>
      </c>
      <c r="I110" s="522">
        <f>実績2!M7</f>
        <v>0</v>
      </c>
      <c r="J110" s="522">
        <f>実績2!N7</f>
        <v>0</v>
      </c>
      <c r="K110" s="522">
        <f>H110-I110+J110</f>
        <v>0</v>
      </c>
      <c r="L110" s="522">
        <f>実績2!O7</f>
        <v>0</v>
      </c>
      <c r="M110" s="522">
        <f>実績2!P7</f>
        <v>0</v>
      </c>
      <c r="N110" s="522">
        <f>K110-L110+M110</f>
        <v>0</v>
      </c>
      <c r="O110" s="522">
        <f>実績2!Q7</f>
        <v>0</v>
      </c>
      <c r="P110" s="522">
        <f>実績2!R7</f>
        <v>0</v>
      </c>
      <c r="Q110" s="522">
        <f>N110-O110+P110</f>
        <v>0</v>
      </c>
      <c r="R110" s="522">
        <f>実績2!S7</f>
        <v>0</v>
      </c>
      <c r="S110" s="522">
        <f>実績2!T7</f>
        <v>0</v>
      </c>
    </row>
    <row r="111" spans="1:19">
      <c r="A111" s="522"/>
      <c r="B111" s="522" t="s">
        <v>2412</v>
      </c>
      <c r="C111" s="522">
        <f>実績2!I8</f>
        <v>0</v>
      </c>
      <c r="D111" s="522">
        <f>実績2!J8</f>
        <v>0</v>
      </c>
      <c r="E111" s="522">
        <f>計画2!$F8-C111+D111</f>
        <v>0</v>
      </c>
      <c r="F111" s="522">
        <f>実績2!K8</f>
        <v>0</v>
      </c>
      <c r="G111" s="522">
        <f>実績2!L8</f>
        <v>0</v>
      </c>
      <c r="H111" s="522">
        <f t="shared" ref="H111:H124" si="6">E111-F111+G111</f>
        <v>0</v>
      </c>
      <c r="I111" s="522">
        <f>実績2!M8</f>
        <v>0</v>
      </c>
      <c r="J111" s="522">
        <f>実績2!N8</f>
        <v>0</v>
      </c>
      <c r="K111" s="522">
        <f t="shared" ref="K111:K124" si="7">H111-I111+J111</f>
        <v>0</v>
      </c>
      <c r="L111" s="522">
        <f>実績2!O8</f>
        <v>0</v>
      </c>
      <c r="M111" s="522">
        <f>実績2!P8</f>
        <v>0</v>
      </c>
      <c r="N111" s="522">
        <f t="shared" ref="N111:N124" si="8">K111-L111+M111</f>
        <v>0</v>
      </c>
      <c r="O111" s="522">
        <f>実績2!Q8</f>
        <v>0</v>
      </c>
      <c r="P111" s="522">
        <f>実績2!R8</f>
        <v>0</v>
      </c>
      <c r="Q111" s="522">
        <f t="shared" ref="Q111:Q124" si="9">N111-O111+P111</f>
        <v>0</v>
      </c>
      <c r="R111" s="522">
        <f>実績2!S8</f>
        <v>0</v>
      </c>
      <c r="S111" s="522">
        <f>実績2!T8</f>
        <v>0</v>
      </c>
    </row>
    <row r="112" spans="1:19">
      <c r="A112" s="522"/>
      <c r="B112" s="522" t="s">
        <v>2413</v>
      </c>
      <c r="C112" s="522">
        <f>実績2!I9</f>
        <v>0</v>
      </c>
      <c r="D112" s="522">
        <f>実績2!J9</f>
        <v>0</v>
      </c>
      <c r="E112" s="522">
        <f>計画2!$F9-C112+D112</f>
        <v>0</v>
      </c>
      <c r="F112" s="522">
        <f>実績2!K9</f>
        <v>0</v>
      </c>
      <c r="G112" s="522">
        <f>実績2!L9</f>
        <v>0</v>
      </c>
      <c r="H112" s="522">
        <f t="shared" si="6"/>
        <v>0</v>
      </c>
      <c r="I112" s="522">
        <f>実績2!M9</f>
        <v>0</v>
      </c>
      <c r="J112" s="522">
        <f>実績2!N9</f>
        <v>0</v>
      </c>
      <c r="K112" s="522">
        <f t="shared" si="7"/>
        <v>0</v>
      </c>
      <c r="L112" s="522">
        <f>実績2!O9</f>
        <v>0</v>
      </c>
      <c r="M112" s="522">
        <f>実績2!P9</f>
        <v>0</v>
      </c>
      <c r="N112" s="522">
        <f t="shared" si="8"/>
        <v>0</v>
      </c>
      <c r="O112" s="522">
        <f>実績2!Q9</f>
        <v>0</v>
      </c>
      <c r="P112" s="522">
        <f>実績2!R9</f>
        <v>0</v>
      </c>
      <c r="Q112" s="522">
        <f t="shared" si="9"/>
        <v>0</v>
      </c>
      <c r="R112" s="522">
        <f>実績2!S9</f>
        <v>0</v>
      </c>
      <c r="S112" s="522">
        <f>実績2!T9</f>
        <v>0</v>
      </c>
    </row>
    <row r="113" spans="1:19">
      <c r="A113" s="522"/>
      <c r="B113" s="522" t="s">
        <v>269</v>
      </c>
      <c r="C113" s="522">
        <f>実績2!I10</f>
        <v>0</v>
      </c>
      <c r="D113" s="522">
        <f>実績2!J10</f>
        <v>0</v>
      </c>
      <c r="E113" s="522">
        <f>計画2!$F10-C113+D113</f>
        <v>0</v>
      </c>
      <c r="F113" s="522">
        <f>実績2!K10</f>
        <v>0</v>
      </c>
      <c r="G113" s="522">
        <f>実績2!L10</f>
        <v>0</v>
      </c>
      <c r="H113" s="522">
        <f t="shared" si="6"/>
        <v>0</v>
      </c>
      <c r="I113" s="522">
        <f>実績2!M10</f>
        <v>0</v>
      </c>
      <c r="J113" s="522">
        <f>実績2!N10</f>
        <v>0</v>
      </c>
      <c r="K113" s="522">
        <f t="shared" si="7"/>
        <v>0</v>
      </c>
      <c r="L113" s="522">
        <f>実績2!O10</f>
        <v>0</v>
      </c>
      <c r="M113" s="522">
        <f>実績2!P10</f>
        <v>0</v>
      </c>
      <c r="N113" s="522">
        <f t="shared" si="8"/>
        <v>0</v>
      </c>
      <c r="O113" s="522">
        <f>実績2!Q10</f>
        <v>0</v>
      </c>
      <c r="P113" s="522">
        <f>実績2!R10</f>
        <v>0</v>
      </c>
      <c r="Q113" s="522">
        <f t="shared" si="9"/>
        <v>0</v>
      </c>
      <c r="R113" s="522">
        <f>実績2!S10</f>
        <v>0</v>
      </c>
      <c r="S113" s="522">
        <f>実績2!T10</f>
        <v>0</v>
      </c>
    </row>
    <row r="114" spans="1:19">
      <c r="A114" s="522"/>
      <c r="B114" s="522" t="s">
        <v>268</v>
      </c>
      <c r="C114" s="522">
        <f>実績2!I11</f>
        <v>0</v>
      </c>
      <c r="D114" s="522">
        <f>実績2!J11</f>
        <v>0</v>
      </c>
      <c r="E114" s="522">
        <f>計画2!$F11-C114+D114</f>
        <v>0</v>
      </c>
      <c r="F114" s="522">
        <f>実績2!K11</f>
        <v>0</v>
      </c>
      <c r="G114" s="522">
        <f>実績2!L11</f>
        <v>0</v>
      </c>
      <c r="H114" s="522">
        <f t="shared" si="6"/>
        <v>0</v>
      </c>
      <c r="I114" s="522">
        <f>実績2!M11</f>
        <v>0</v>
      </c>
      <c r="J114" s="522">
        <f>実績2!N11</f>
        <v>0</v>
      </c>
      <c r="K114" s="522">
        <f t="shared" si="7"/>
        <v>0</v>
      </c>
      <c r="L114" s="522">
        <f>実績2!O11</f>
        <v>0</v>
      </c>
      <c r="M114" s="522">
        <f>実績2!P11</f>
        <v>0</v>
      </c>
      <c r="N114" s="522">
        <f t="shared" si="8"/>
        <v>0</v>
      </c>
      <c r="O114" s="522">
        <f>実績2!Q11</f>
        <v>0</v>
      </c>
      <c r="P114" s="522">
        <f>実績2!R11</f>
        <v>0</v>
      </c>
      <c r="Q114" s="522">
        <f t="shared" si="9"/>
        <v>0</v>
      </c>
      <c r="R114" s="522">
        <f>実績2!S11</f>
        <v>0</v>
      </c>
      <c r="S114" s="522">
        <f>実績2!T11</f>
        <v>0</v>
      </c>
    </row>
    <row r="115" spans="1:19">
      <c r="A115" s="522"/>
      <c r="B115" s="522" t="s">
        <v>2414</v>
      </c>
      <c r="C115" s="522">
        <f>実績2!I12</f>
        <v>0</v>
      </c>
      <c r="D115" s="522">
        <f>実績2!J12</f>
        <v>0</v>
      </c>
      <c r="E115" s="522">
        <f>計画2!$F12-C115+D115</f>
        <v>0</v>
      </c>
      <c r="F115" s="522">
        <f>実績2!K12</f>
        <v>0</v>
      </c>
      <c r="G115" s="522">
        <f>実績2!L12</f>
        <v>0</v>
      </c>
      <c r="H115" s="522">
        <f t="shared" si="6"/>
        <v>0</v>
      </c>
      <c r="I115" s="522">
        <f>実績2!M12</f>
        <v>0</v>
      </c>
      <c r="J115" s="522">
        <f>実績2!N12</f>
        <v>0</v>
      </c>
      <c r="K115" s="522">
        <f t="shared" si="7"/>
        <v>0</v>
      </c>
      <c r="L115" s="522">
        <f>実績2!O12</f>
        <v>0</v>
      </c>
      <c r="M115" s="522">
        <f>実績2!P12</f>
        <v>0</v>
      </c>
      <c r="N115" s="522">
        <f t="shared" si="8"/>
        <v>0</v>
      </c>
      <c r="O115" s="522">
        <f>実績2!Q12</f>
        <v>0</v>
      </c>
      <c r="P115" s="522">
        <f>実績2!R12</f>
        <v>0</v>
      </c>
      <c r="Q115" s="522">
        <f t="shared" si="9"/>
        <v>0</v>
      </c>
      <c r="R115" s="522">
        <f>実績2!S12</f>
        <v>0</v>
      </c>
      <c r="S115" s="522">
        <f>実績2!T12</f>
        <v>0</v>
      </c>
    </row>
    <row r="116" spans="1:19">
      <c r="A116" s="522"/>
      <c r="B116" s="522" t="s">
        <v>1271</v>
      </c>
      <c r="C116" s="522">
        <f>実績2!I13</f>
        <v>0</v>
      </c>
      <c r="D116" s="522">
        <f>実績2!J13</f>
        <v>0</v>
      </c>
      <c r="E116" s="522">
        <f>計画2!$F13-C116+D116</f>
        <v>0</v>
      </c>
      <c r="F116" s="522">
        <f>実績2!K13</f>
        <v>0</v>
      </c>
      <c r="G116" s="522">
        <f>実績2!L13</f>
        <v>0</v>
      </c>
      <c r="H116" s="522">
        <f t="shared" si="6"/>
        <v>0</v>
      </c>
      <c r="I116" s="522">
        <f>実績2!M13</f>
        <v>0</v>
      </c>
      <c r="J116" s="522">
        <f>実績2!N13</f>
        <v>0</v>
      </c>
      <c r="K116" s="522">
        <f t="shared" si="7"/>
        <v>0</v>
      </c>
      <c r="L116" s="522">
        <f>実績2!O13</f>
        <v>0</v>
      </c>
      <c r="M116" s="522">
        <f>実績2!P13</f>
        <v>0</v>
      </c>
      <c r="N116" s="522">
        <f t="shared" si="8"/>
        <v>0</v>
      </c>
      <c r="O116" s="522">
        <f>実績2!Q13</f>
        <v>0</v>
      </c>
      <c r="P116" s="522">
        <f>実績2!R13</f>
        <v>0</v>
      </c>
      <c r="Q116" s="522">
        <f t="shared" si="9"/>
        <v>0</v>
      </c>
      <c r="R116" s="522">
        <f>実績2!S13</f>
        <v>0</v>
      </c>
      <c r="S116" s="522">
        <f>実績2!T13</f>
        <v>0</v>
      </c>
    </row>
    <row r="117" spans="1:19">
      <c r="A117" s="522"/>
      <c r="B117" s="522" t="s">
        <v>1270</v>
      </c>
      <c r="C117" s="522">
        <f>実績2!I14</f>
        <v>0</v>
      </c>
      <c r="D117" s="522">
        <f>実績2!J14</f>
        <v>0</v>
      </c>
      <c r="E117" s="522">
        <f>計画2!$F14-C117+D117</f>
        <v>0</v>
      </c>
      <c r="F117" s="522">
        <f>実績2!K14</f>
        <v>0</v>
      </c>
      <c r="G117" s="522">
        <f>実績2!L14</f>
        <v>0</v>
      </c>
      <c r="H117" s="522">
        <f t="shared" si="6"/>
        <v>0</v>
      </c>
      <c r="I117" s="522">
        <f>実績2!M14</f>
        <v>0</v>
      </c>
      <c r="J117" s="522">
        <f>実績2!N14</f>
        <v>0</v>
      </c>
      <c r="K117" s="522">
        <f t="shared" si="7"/>
        <v>0</v>
      </c>
      <c r="L117" s="522">
        <f>実績2!O14</f>
        <v>0</v>
      </c>
      <c r="M117" s="522">
        <f>実績2!P14</f>
        <v>0</v>
      </c>
      <c r="N117" s="522">
        <f t="shared" si="8"/>
        <v>0</v>
      </c>
      <c r="O117" s="522">
        <f>実績2!Q14</f>
        <v>0</v>
      </c>
      <c r="P117" s="522">
        <f>実績2!R14</f>
        <v>0</v>
      </c>
      <c r="Q117" s="522">
        <f t="shared" si="9"/>
        <v>0</v>
      </c>
      <c r="R117" s="522">
        <f>実績2!S14</f>
        <v>0</v>
      </c>
      <c r="S117" s="522">
        <f>実績2!T14</f>
        <v>0</v>
      </c>
    </row>
    <row r="118" spans="1:19">
      <c r="A118" s="522"/>
      <c r="B118" s="522" t="s">
        <v>23</v>
      </c>
      <c r="C118" s="522">
        <f>実績2!I15</f>
        <v>0</v>
      </c>
      <c r="D118" s="522">
        <f>実績2!J15</f>
        <v>0</v>
      </c>
      <c r="E118" s="522">
        <f>計画2!$F15-C118+D118</f>
        <v>0</v>
      </c>
      <c r="F118" s="522">
        <f>実績2!K15</f>
        <v>0</v>
      </c>
      <c r="G118" s="522">
        <f>実績2!L15</f>
        <v>0</v>
      </c>
      <c r="H118" s="522">
        <f t="shared" si="6"/>
        <v>0</v>
      </c>
      <c r="I118" s="522">
        <f>実績2!M15</f>
        <v>0</v>
      </c>
      <c r="J118" s="522">
        <f>実績2!N15</f>
        <v>0</v>
      </c>
      <c r="K118" s="522">
        <f t="shared" si="7"/>
        <v>0</v>
      </c>
      <c r="L118" s="522">
        <f>実績2!O15</f>
        <v>0</v>
      </c>
      <c r="M118" s="522">
        <f>実績2!P15</f>
        <v>0</v>
      </c>
      <c r="N118" s="522">
        <f t="shared" si="8"/>
        <v>0</v>
      </c>
      <c r="O118" s="522">
        <f>実績2!Q15</f>
        <v>0</v>
      </c>
      <c r="P118" s="522">
        <f>実績2!R15</f>
        <v>0</v>
      </c>
      <c r="Q118" s="522">
        <f t="shared" si="9"/>
        <v>0</v>
      </c>
      <c r="R118" s="522">
        <f>実績2!S15</f>
        <v>0</v>
      </c>
      <c r="S118" s="522">
        <f>実績2!T15</f>
        <v>0</v>
      </c>
    </row>
    <row r="119" spans="1:19">
      <c r="A119" s="522"/>
      <c r="B119" s="522" t="s">
        <v>2174</v>
      </c>
      <c r="C119" s="522">
        <f>実績2!I16</f>
        <v>0</v>
      </c>
      <c r="D119" s="522">
        <f>実績2!J16</f>
        <v>0</v>
      </c>
      <c r="E119" s="522">
        <f>計画2!$F16-C119+D119</f>
        <v>0</v>
      </c>
      <c r="F119" s="522">
        <f>実績2!K16</f>
        <v>0</v>
      </c>
      <c r="G119" s="522">
        <f>実績2!L16</f>
        <v>0</v>
      </c>
      <c r="H119" s="522">
        <f t="shared" si="6"/>
        <v>0</v>
      </c>
      <c r="I119" s="522">
        <f>実績2!M16</f>
        <v>0</v>
      </c>
      <c r="J119" s="522">
        <f>実績2!N16</f>
        <v>0</v>
      </c>
      <c r="K119" s="522">
        <f t="shared" si="7"/>
        <v>0</v>
      </c>
      <c r="L119" s="522">
        <f>実績2!O16</f>
        <v>0</v>
      </c>
      <c r="M119" s="522">
        <f>実績2!P16</f>
        <v>0</v>
      </c>
      <c r="N119" s="522">
        <f t="shared" si="8"/>
        <v>0</v>
      </c>
      <c r="O119" s="522">
        <f>実績2!Q16</f>
        <v>0</v>
      </c>
      <c r="P119" s="522">
        <f>実績2!R16</f>
        <v>0</v>
      </c>
      <c r="Q119" s="522">
        <f t="shared" si="9"/>
        <v>0</v>
      </c>
      <c r="R119" s="522">
        <f>実績2!S16</f>
        <v>0</v>
      </c>
      <c r="S119" s="522">
        <f>実績2!T16</f>
        <v>0</v>
      </c>
    </row>
    <row r="120" spans="1:19">
      <c r="A120" s="522"/>
      <c r="B120" s="522" t="s">
        <v>2415</v>
      </c>
      <c r="C120" s="522">
        <f>実績2!I17</f>
        <v>0</v>
      </c>
      <c r="D120" s="522">
        <f>実績2!J17</f>
        <v>0</v>
      </c>
      <c r="E120" s="522">
        <f>計画2!$F17-C120+D120</f>
        <v>0</v>
      </c>
      <c r="F120" s="522">
        <f>実績2!K17</f>
        <v>0</v>
      </c>
      <c r="G120" s="522">
        <f>実績2!L17</f>
        <v>0</v>
      </c>
      <c r="H120" s="522">
        <f t="shared" si="6"/>
        <v>0</v>
      </c>
      <c r="I120" s="522">
        <f>実績2!M17</f>
        <v>0</v>
      </c>
      <c r="J120" s="522">
        <f>実績2!N17</f>
        <v>0</v>
      </c>
      <c r="K120" s="522">
        <f t="shared" si="7"/>
        <v>0</v>
      </c>
      <c r="L120" s="522">
        <f>実績2!O17</f>
        <v>0</v>
      </c>
      <c r="M120" s="522">
        <f>実績2!P17</f>
        <v>0</v>
      </c>
      <c r="N120" s="522">
        <f t="shared" si="8"/>
        <v>0</v>
      </c>
      <c r="O120" s="522">
        <f>実績2!Q17</f>
        <v>0</v>
      </c>
      <c r="P120" s="522">
        <f>実績2!R17</f>
        <v>0</v>
      </c>
      <c r="Q120" s="522">
        <f t="shared" si="9"/>
        <v>0</v>
      </c>
      <c r="R120" s="522">
        <f>実績2!S17</f>
        <v>0</v>
      </c>
      <c r="S120" s="522">
        <f>実績2!T17</f>
        <v>0</v>
      </c>
    </row>
    <row r="121" spans="1:19">
      <c r="A121" s="522"/>
      <c r="B121" s="522" t="s">
        <v>1271</v>
      </c>
      <c r="C121" s="522">
        <f>実績2!I18</f>
        <v>0</v>
      </c>
      <c r="D121" s="522">
        <f>実績2!J18</f>
        <v>0</v>
      </c>
      <c r="E121" s="522">
        <f>計画2!$F18-C121+D121</f>
        <v>0</v>
      </c>
      <c r="F121" s="522">
        <f>実績2!K18</f>
        <v>0</v>
      </c>
      <c r="G121" s="522">
        <f>実績2!L18</f>
        <v>0</v>
      </c>
      <c r="H121" s="522">
        <f t="shared" si="6"/>
        <v>0</v>
      </c>
      <c r="I121" s="522">
        <f>実績2!M18</f>
        <v>0</v>
      </c>
      <c r="J121" s="522">
        <f>実績2!N18</f>
        <v>0</v>
      </c>
      <c r="K121" s="522">
        <f t="shared" si="7"/>
        <v>0</v>
      </c>
      <c r="L121" s="522">
        <f>実績2!O18</f>
        <v>0</v>
      </c>
      <c r="M121" s="522">
        <f>実績2!P18</f>
        <v>0</v>
      </c>
      <c r="N121" s="522">
        <f t="shared" si="8"/>
        <v>0</v>
      </c>
      <c r="O121" s="522">
        <f>実績2!Q18</f>
        <v>0</v>
      </c>
      <c r="P121" s="522">
        <f>実績2!R18</f>
        <v>0</v>
      </c>
      <c r="Q121" s="522">
        <f t="shared" si="9"/>
        <v>0</v>
      </c>
      <c r="R121" s="522">
        <f>実績2!S18</f>
        <v>0</v>
      </c>
      <c r="S121" s="522">
        <f>実績2!T18</f>
        <v>0</v>
      </c>
    </row>
    <row r="122" spans="1:19">
      <c r="A122" s="522"/>
      <c r="B122" s="522" t="s">
        <v>621</v>
      </c>
      <c r="C122" s="522">
        <f>実績2!I19</f>
        <v>0</v>
      </c>
      <c r="D122" s="522">
        <f>実績2!J19</f>
        <v>0</v>
      </c>
      <c r="E122" s="522">
        <f>計画2!$F19-C122+D122</f>
        <v>0</v>
      </c>
      <c r="F122" s="522">
        <f>実績2!K19</f>
        <v>0</v>
      </c>
      <c r="G122" s="522">
        <f>実績2!L19</f>
        <v>0</v>
      </c>
      <c r="H122" s="522">
        <f t="shared" si="6"/>
        <v>0</v>
      </c>
      <c r="I122" s="522">
        <f>実績2!M19</f>
        <v>0</v>
      </c>
      <c r="J122" s="522">
        <f>実績2!N19</f>
        <v>0</v>
      </c>
      <c r="K122" s="522">
        <f t="shared" si="7"/>
        <v>0</v>
      </c>
      <c r="L122" s="522">
        <f>実績2!O19</f>
        <v>0</v>
      </c>
      <c r="M122" s="522">
        <f>実績2!P19</f>
        <v>0</v>
      </c>
      <c r="N122" s="522">
        <f t="shared" si="8"/>
        <v>0</v>
      </c>
      <c r="O122" s="522">
        <f>実績2!Q19</f>
        <v>0</v>
      </c>
      <c r="P122" s="522">
        <f>実績2!R19</f>
        <v>0</v>
      </c>
      <c r="Q122" s="522">
        <f t="shared" si="9"/>
        <v>0</v>
      </c>
      <c r="R122" s="522">
        <f>実績2!S19</f>
        <v>0</v>
      </c>
      <c r="S122" s="522">
        <f>実績2!T19</f>
        <v>0</v>
      </c>
    </row>
    <row r="123" spans="1:19">
      <c r="A123" s="522"/>
      <c r="B123" s="522" t="s">
        <v>2416</v>
      </c>
      <c r="C123" s="522">
        <f>実績2!I20</f>
        <v>0</v>
      </c>
      <c r="D123" s="522">
        <f>実績2!J20</f>
        <v>0</v>
      </c>
      <c r="E123" s="522">
        <f>計画2!$F20-C123+D123</f>
        <v>0</v>
      </c>
      <c r="F123" s="522">
        <f>実績2!K20</f>
        <v>0</v>
      </c>
      <c r="G123" s="522">
        <f>実績2!L20</f>
        <v>0</v>
      </c>
      <c r="H123" s="522">
        <f t="shared" si="6"/>
        <v>0</v>
      </c>
      <c r="I123" s="522">
        <f>実績2!M20</f>
        <v>0</v>
      </c>
      <c r="J123" s="522">
        <f>実績2!N20</f>
        <v>0</v>
      </c>
      <c r="K123" s="522">
        <f t="shared" si="7"/>
        <v>0</v>
      </c>
      <c r="L123" s="522">
        <f>実績2!O20</f>
        <v>0</v>
      </c>
      <c r="M123" s="522">
        <f>実績2!P20</f>
        <v>0</v>
      </c>
      <c r="N123" s="522">
        <f t="shared" si="8"/>
        <v>0</v>
      </c>
      <c r="O123" s="522">
        <f>実績2!Q20</f>
        <v>0</v>
      </c>
      <c r="P123" s="522">
        <f>実績2!R20</f>
        <v>0</v>
      </c>
      <c r="Q123" s="522">
        <f t="shared" si="9"/>
        <v>0</v>
      </c>
      <c r="R123" s="522">
        <f>実績2!S20</f>
        <v>0</v>
      </c>
      <c r="S123" s="522">
        <f>実績2!T20</f>
        <v>0</v>
      </c>
    </row>
    <row r="124" spans="1:19">
      <c r="A124" s="522"/>
      <c r="B124" s="522" t="s">
        <v>1601</v>
      </c>
      <c r="C124" s="522">
        <f>実績2!I21</f>
        <v>0</v>
      </c>
      <c r="D124" s="522">
        <f>実績2!J21</f>
        <v>0</v>
      </c>
      <c r="E124" s="522">
        <f>計画2!$F21-C124+D124</f>
        <v>0</v>
      </c>
      <c r="F124" s="522">
        <f>実績2!K21</f>
        <v>0</v>
      </c>
      <c r="G124" s="522">
        <f>実績2!L21</f>
        <v>0</v>
      </c>
      <c r="H124" s="522">
        <f t="shared" si="6"/>
        <v>0</v>
      </c>
      <c r="I124" s="522">
        <f>実績2!M21</f>
        <v>0</v>
      </c>
      <c r="J124" s="522">
        <f>実績2!N21</f>
        <v>0</v>
      </c>
      <c r="K124" s="522">
        <f t="shared" si="7"/>
        <v>0</v>
      </c>
      <c r="L124" s="522">
        <f>実績2!O21</f>
        <v>0</v>
      </c>
      <c r="M124" s="522">
        <f>実績2!P21</f>
        <v>0</v>
      </c>
      <c r="N124" s="522">
        <f t="shared" si="8"/>
        <v>0</v>
      </c>
      <c r="O124" s="522">
        <f>実績2!Q21</f>
        <v>0</v>
      </c>
      <c r="P124" s="522">
        <f>実績2!R21</f>
        <v>0</v>
      </c>
      <c r="Q124" s="522">
        <f t="shared" si="9"/>
        <v>0</v>
      </c>
      <c r="R124" s="522">
        <f>実績2!S21</f>
        <v>0</v>
      </c>
      <c r="S124" s="522">
        <f>実績2!T21</f>
        <v>0</v>
      </c>
    </row>
  </sheetData>
  <sheetProtection sheet="1" objects="1" scenarios="1"/>
  <mergeCells count="13">
    <mergeCell ref="A8:B8"/>
    <mergeCell ref="A3:B3"/>
    <mergeCell ref="A4:B4"/>
    <mergeCell ref="A5:B5"/>
    <mergeCell ref="A6:B6"/>
    <mergeCell ref="A7:B7"/>
    <mergeCell ref="A26:A29"/>
    <mergeCell ref="A31:B31"/>
    <mergeCell ref="A30:B30"/>
    <mergeCell ref="A10:A13"/>
    <mergeCell ref="A14:A17"/>
    <mergeCell ref="A18:A21"/>
    <mergeCell ref="A22:A25"/>
  </mergeCells>
  <phoneticPr fontId="2"/>
  <pageMargins left="0.98425196850393704" right="0.6692913385826772" top="0.78740157480314965" bottom="0.39370078740157483" header="0.39370078740157483" footer="0.19685039370078741"/>
  <headerFooter alignWithMargins="0">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102"/>
  <sheetViews>
    <sheetView workbookViewId="0">
      <selection activeCell="G24" sqref="G24"/>
    </sheetView>
  </sheetViews>
  <sheetFormatPr defaultColWidth="9" defaultRowHeight="13.2"/>
  <cols>
    <col min="1" max="1" width="3.88671875" style="19" customWidth="1"/>
    <col min="2" max="2" width="36.6640625" style="19" customWidth="1"/>
    <col min="3" max="3" width="4.44140625" style="19" customWidth="1"/>
    <col min="4" max="4" width="4.33203125" style="19" customWidth="1"/>
    <col min="5" max="5" width="36.6640625" style="19" customWidth="1"/>
    <col min="6" max="16384" width="9" style="19"/>
  </cols>
  <sheetData>
    <row r="1" spans="1:5" s="27" customFormat="1">
      <c r="E1" s="28" t="s">
        <v>634</v>
      </c>
    </row>
    <row r="2" spans="1:5" s="6" customFormat="1" ht="16.2">
      <c r="A2" s="1102" t="s">
        <v>635</v>
      </c>
      <c r="B2" s="1102"/>
      <c r="C2" s="1102"/>
      <c r="D2" s="1102"/>
      <c r="E2" s="1102"/>
    </row>
    <row r="3" spans="1:5" ht="13.8" thickBot="1">
      <c r="A3" s="27"/>
      <c r="B3" s="27"/>
      <c r="C3" s="27"/>
      <c r="D3" s="27"/>
      <c r="E3" s="27"/>
    </row>
    <row r="4" spans="1:5" s="1" customFormat="1" ht="15" customHeight="1">
      <c r="A4" s="497">
        <v>1</v>
      </c>
      <c r="B4" s="498" t="s">
        <v>636</v>
      </c>
      <c r="C4" s="499"/>
      <c r="D4" s="497">
        <v>50</v>
      </c>
      <c r="E4" s="498" t="s">
        <v>2336</v>
      </c>
    </row>
    <row r="5" spans="1:5" s="1" customFormat="1" ht="15" customHeight="1">
      <c r="A5" s="500">
        <v>2</v>
      </c>
      <c r="B5" s="501" t="s">
        <v>638</v>
      </c>
      <c r="C5" s="499"/>
      <c r="D5" s="502">
        <v>51</v>
      </c>
      <c r="E5" s="503" t="s">
        <v>637</v>
      </c>
    </row>
    <row r="6" spans="1:5" s="1" customFormat="1" ht="15" customHeight="1">
      <c r="A6" s="500">
        <v>3</v>
      </c>
      <c r="B6" s="501" t="s">
        <v>2337</v>
      </c>
      <c r="C6" s="499"/>
      <c r="D6" s="500">
        <v>52</v>
      </c>
      <c r="E6" s="501" t="s">
        <v>2338</v>
      </c>
    </row>
    <row r="7" spans="1:5" s="1" customFormat="1" ht="15" customHeight="1">
      <c r="A7" s="500">
        <v>4</v>
      </c>
      <c r="B7" s="501" t="s">
        <v>639</v>
      </c>
      <c r="C7" s="499"/>
      <c r="D7" s="500">
        <v>53</v>
      </c>
      <c r="E7" s="501" t="s">
        <v>2339</v>
      </c>
    </row>
    <row r="8" spans="1:5" s="1" customFormat="1" ht="15" customHeight="1">
      <c r="A8" s="500">
        <v>5</v>
      </c>
      <c r="B8" s="501" t="s">
        <v>2340</v>
      </c>
      <c r="C8" s="499"/>
      <c r="D8" s="500">
        <v>54</v>
      </c>
      <c r="E8" s="501" t="s">
        <v>640</v>
      </c>
    </row>
    <row r="9" spans="1:5" s="1" customFormat="1" ht="15" customHeight="1">
      <c r="A9" s="500">
        <v>6</v>
      </c>
      <c r="B9" s="501" t="s">
        <v>642</v>
      </c>
      <c r="C9" s="499"/>
      <c r="D9" s="500">
        <v>55</v>
      </c>
      <c r="E9" s="501" t="s">
        <v>641</v>
      </c>
    </row>
    <row r="10" spans="1:5" s="1" customFormat="1" ht="15" customHeight="1">
      <c r="A10" s="500">
        <v>7</v>
      </c>
      <c r="B10" s="501" t="s">
        <v>645</v>
      </c>
      <c r="C10" s="499"/>
      <c r="D10" s="500">
        <v>56</v>
      </c>
      <c r="E10" s="501" t="s">
        <v>643</v>
      </c>
    </row>
    <row r="11" spans="1:5" s="1" customFormat="1" ht="15" customHeight="1">
      <c r="A11" s="500">
        <v>8</v>
      </c>
      <c r="B11" s="501" t="s">
        <v>647</v>
      </c>
      <c r="C11" s="499"/>
      <c r="D11" s="500">
        <v>57</v>
      </c>
      <c r="E11" s="501" t="s">
        <v>646</v>
      </c>
    </row>
    <row r="12" spans="1:5" s="1" customFormat="1" ht="15" customHeight="1">
      <c r="A12" s="500">
        <v>9</v>
      </c>
      <c r="B12" s="501" t="s">
        <v>649</v>
      </c>
      <c r="C12" s="499"/>
      <c r="D12" s="500">
        <v>58</v>
      </c>
      <c r="E12" s="501" t="s">
        <v>648</v>
      </c>
    </row>
    <row r="13" spans="1:5" s="1" customFormat="1" ht="15" customHeight="1">
      <c r="A13" s="500">
        <v>10</v>
      </c>
      <c r="B13" s="501" t="s">
        <v>650</v>
      </c>
      <c r="C13" s="499"/>
      <c r="D13" s="500">
        <v>59</v>
      </c>
      <c r="E13" s="501" t="s">
        <v>2341</v>
      </c>
    </row>
    <row r="14" spans="1:5" s="1" customFormat="1" ht="15" customHeight="1">
      <c r="A14" s="500">
        <v>11</v>
      </c>
      <c r="B14" s="501" t="s">
        <v>2342</v>
      </c>
      <c r="C14" s="499"/>
      <c r="D14" s="500">
        <v>60</v>
      </c>
      <c r="E14" s="501" t="s">
        <v>1686</v>
      </c>
    </row>
    <row r="15" spans="1:5" s="1" customFormat="1" ht="15" customHeight="1">
      <c r="A15" s="500">
        <v>12</v>
      </c>
      <c r="B15" s="501" t="s">
        <v>1688</v>
      </c>
      <c r="C15" s="499"/>
      <c r="D15" s="500">
        <v>61</v>
      </c>
      <c r="E15" s="501" t="s">
        <v>2343</v>
      </c>
    </row>
    <row r="16" spans="1:5" s="1" customFormat="1" ht="15" customHeight="1">
      <c r="A16" s="500">
        <v>13</v>
      </c>
      <c r="B16" s="501" t="s">
        <v>1690</v>
      </c>
      <c r="C16" s="499"/>
      <c r="D16" s="500">
        <v>62</v>
      </c>
      <c r="E16" s="501" t="s">
        <v>1687</v>
      </c>
    </row>
    <row r="17" spans="1:5" s="1" customFormat="1" ht="15" customHeight="1">
      <c r="A17" s="500">
        <v>14</v>
      </c>
      <c r="B17" s="501" t="s">
        <v>1692</v>
      </c>
      <c r="C17" s="499"/>
      <c r="D17" s="500">
        <v>63</v>
      </c>
      <c r="E17" s="501" t="s">
        <v>1689</v>
      </c>
    </row>
    <row r="18" spans="1:5" s="1" customFormat="1" ht="15" customHeight="1">
      <c r="A18" s="500">
        <v>15</v>
      </c>
      <c r="B18" s="501" t="s">
        <v>1693</v>
      </c>
      <c r="C18" s="499"/>
      <c r="D18" s="500">
        <v>64</v>
      </c>
      <c r="E18" s="501" t="s">
        <v>2344</v>
      </c>
    </row>
    <row r="19" spans="1:5" s="1" customFormat="1" ht="15" customHeight="1">
      <c r="A19" s="500">
        <v>16</v>
      </c>
      <c r="B19" s="501" t="s">
        <v>1694</v>
      </c>
      <c r="C19" s="499"/>
      <c r="D19" s="500">
        <v>65</v>
      </c>
      <c r="E19" s="501" t="s">
        <v>2345</v>
      </c>
    </row>
    <row r="20" spans="1:5" s="1" customFormat="1" ht="15" customHeight="1">
      <c r="A20" s="500">
        <v>17</v>
      </c>
      <c r="B20" s="501" t="s">
        <v>1695</v>
      </c>
      <c r="C20" s="499"/>
      <c r="D20" s="500">
        <v>66</v>
      </c>
      <c r="E20" s="504" t="s">
        <v>2346</v>
      </c>
    </row>
    <row r="21" spans="1:5" s="1" customFormat="1" ht="15" customHeight="1">
      <c r="A21" s="500">
        <v>18</v>
      </c>
      <c r="B21" s="501" t="s">
        <v>1697</v>
      </c>
      <c r="C21" s="499"/>
      <c r="D21" s="500">
        <v>67</v>
      </c>
      <c r="E21" s="501" t="s">
        <v>1696</v>
      </c>
    </row>
    <row r="22" spans="1:5" s="1" customFormat="1" ht="15" customHeight="1">
      <c r="A22" s="500">
        <v>19</v>
      </c>
      <c r="B22" s="501" t="s">
        <v>1699</v>
      </c>
      <c r="C22" s="499"/>
      <c r="D22" s="500">
        <v>68</v>
      </c>
      <c r="E22" s="501" t="s">
        <v>1698</v>
      </c>
    </row>
    <row r="23" spans="1:5" s="1" customFormat="1" ht="15" customHeight="1">
      <c r="A23" s="500">
        <v>20</v>
      </c>
      <c r="B23" s="501" t="s">
        <v>1701</v>
      </c>
      <c r="C23" s="499"/>
      <c r="D23" s="500">
        <v>69</v>
      </c>
      <c r="E23" s="501" t="s">
        <v>1700</v>
      </c>
    </row>
    <row r="24" spans="1:5" s="1" customFormat="1" ht="15" customHeight="1">
      <c r="A24" s="500">
        <v>21</v>
      </c>
      <c r="B24" s="501" t="s">
        <v>1702</v>
      </c>
      <c r="C24" s="499"/>
      <c r="D24" s="500">
        <v>70</v>
      </c>
      <c r="E24" s="501" t="s">
        <v>1732</v>
      </c>
    </row>
    <row r="25" spans="1:5" s="1" customFormat="1" ht="15" customHeight="1">
      <c r="A25" s="500">
        <v>22</v>
      </c>
      <c r="B25" s="501" t="s">
        <v>1703</v>
      </c>
      <c r="C25" s="499"/>
      <c r="D25" s="500">
        <v>71</v>
      </c>
      <c r="E25" s="501" t="s">
        <v>2347</v>
      </c>
    </row>
    <row r="26" spans="1:5" s="1" customFormat="1" ht="15" customHeight="1">
      <c r="A26" s="500">
        <v>23</v>
      </c>
      <c r="B26" s="501" t="s">
        <v>1705</v>
      </c>
      <c r="C26" s="499"/>
      <c r="D26" s="500">
        <v>72</v>
      </c>
      <c r="E26" s="501" t="s">
        <v>1716</v>
      </c>
    </row>
    <row r="27" spans="1:5" s="1" customFormat="1" ht="15" customHeight="1">
      <c r="A27" s="500">
        <v>24</v>
      </c>
      <c r="B27" s="501" t="s">
        <v>1707</v>
      </c>
      <c r="C27" s="499"/>
      <c r="D27" s="500">
        <v>73</v>
      </c>
      <c r="E27" s="501" t="s">
        <v>1734</v>
      </c>
    </row>
    <row r="28" spans="1:5" s="1" customFormat="1" ht="15" customHeight="1">
      <c r="A28" s="500">
        <v>25</v>
      </c>
      <c r="B28" s="501" t="s">
        <v>2348</v>
      </c>
      <c r="C28" s="499"/>
      <c r="D28" s="500">
        <v>74</v>
      </c>
      <c r="E28" s="501" t="s">
        <v>2349</v>
      </c>
    </row>
    <row r="29" spans="1:5" s="1" customFormat="1" ht="15" customHeight="1">
      <c r="A29" s="500">
        <v>26</v>
      </c>
      <c r="B29" s="501" t="s">
        <v>2350</v>
      </c>
      <c r="C29" s="499"/>
      <c r="D29" s="500">
        <v>75</v>
      </c>
      <c r="E29" s="501" t="s">
        <v>1704</v>
      </c>
    </row>
    <row r="30" spans="1:5" s="1" customFormat="1" ht="15" customHeight="1">
      <c r="A30" s="500">
        <v>27</v>
      </c>
      <c r="B30" s="501" t="s">
        <v>2351</v>
      </c>
      <c r="C30" s="499"/>
      <c r="D30" s="500">
        <v>76</v>
      </c>
      <c r="E30" s="501" t="s">
        <v>2352</v>
      </c>
    </row>
    <row r="31" spans="1:5" s="1" customFormat="1" ht="15" customHeight="1">
      <c r="A31" s="500">
        <v>28</v>
      </c>
      <c r="B31" s="501" t="s">
        <v>2353</v>
      </c>
      <c r="C31" s="499"/>
      <c r="D31" s="500">
        <v>77</v>
      </c>
      <c r="E31" s="501" t="s">
        <v>2354</v>
      </c>
    </row>
    <row r="32" spans="1:5" s="1" customFormat="1" ht="15" customHeight="1">
      <c r="A32" s="500">
        <v>29</v>
      </c>
      <c r="B32" s="501" t="s">
        <v>1710</v>
      </c>
      <c r="C32" s="499"/>
      <c r="D32" s="500">
        <v>78</v>
      </c>
      <c r="E32" s="501" t="s">
        <v>1719</v>
      </c>
    </row>
    <row r="33" spans="1:5" s="1" customFormat="1" ht="15" customHeight="1">
      <c r="A33" s="500">
        <v>30</v>
      </c>
      <c r="B33" s="501" t="s">
        <v>1712</v>
      </c>
      <c r="C33" s="499"/>
      <c r="D33" s="500">
        <v>79</v>
      </c>
      <c r="E33" s="501" t="s">
        <v>1721</v>
      </c>
    </row>
    <row r="34" spans="1:5" s="1" customFormat="1" ht="15" customHeight="1">
      <c r="A34" s="500">
        <v>31</v>
      </c>
      <c r="B34" s="501" t="s">
        <v>1714</v>
      </c>
      <c r="C34" s="499"/>
      <c r="D34" s="500">
        <v>80</v>
      </c>
      <c r="E34" s="501" t="s">
        <v>1723</v>
      </c>
    </row>
    <row r="35" spans="1:5" s="1" customFormat="1" ht="15" customHeight="1">
      <c r="A35" s="500">
        <v>32</v>
      </c>
      <c r="B35" s="501" t="s">
        <v>1717</v>
      </c>
      <c r="C35" s="499"/>
      <c r="D35" s="500">
        <v>81</v>
      </c>
      <c r="E35" s="501" t="s">
        <v>1711</v>
      </c>
    </row>
    <row r="36" spans="1:5" s="1" customFormat="1" ht="15" customHeight="1">
      <c r="A36" s="500">
        <v>33</v>
      </c>
      <c r="B36" s="501" t="s">
        <v>1718</v>
      </c>
      <c r="C36" s="499"/>
      <c r="D36" s="500">
        <v>82</v>
      </c>
      <c r="E36" s="501" t="s">
        <v>1713</v>
      </c>
    </row>
    <row r="37" spans="1:5" s="1" customFormat="1" ht="15" customHeight="1">
      <c r="A37" s="500">
        <v>34</v>
      </c>
      <c r="B37" s="501" t="s">
        <v>1720</v>
      </c>
      <c r="C37" s="499"/>
      <c r="D37" s="500">
        <v>83</v>
      </c>
      <c r="E37" s="501" t="s">
        <v>1706</v>
      </c>
    </row>
    <row r="38" spans="1:5" s="1" customFormat="1" ht="15" customHeight="1">
      <c r="A38" s="500">
        <v>35</v>
      </c>
      <c r="B38" s="501" t="s">
        <v>1722</v>
      </c>
      <c r="C38" s="499"/>
      <c r="D38" s="500">
        <v>84</v>
      </c>
      <c r="E38" s="501" t="s">
        <v>1708</v>
      </c>
    </row>
    <row r="39" spans="1:5" s="1" customFormat="1" ht="15" customHeight="1">
      <c r="A39" s="500">
        <v>36</v>
      </c>
      <c r="B39" s="501" t="s">
        <v>1724</v>
      </c>
      <c r="C39" s="499"/>
      <c r="D39" s="500">
        <v>85</v>
      </c>
      <c r="E39" s="501" t="s">
        <v>1709</v>
      </c>
    </row>
    <row r="40" spans="1:5" s="1" customFormat="1" ht="15" customHeight="1">
      <c r="A40" s="500">
        <v>37</v>
      </c>
      <c r="B40" s="501" t="s">
        <v>1726</v>
      </c>
      <c r="C40" s="499"/>
      <c r="D40" s="500">
        <v>86</v>
      </c>
      <c r="E40" s="501" t="s">
        <v>2355</v>
      </c>
    </row>
    <row r="41" spans="1:5" s="1" customFormat="1" ht="15" customHeight="1">
      <c r="A41" s="500">
        <v>38</v>
      </c>
      <c r="B41" s="501" t="s">
        <v>1729</v>
      </c>
      <c r="C41" s="499"/>
      <c r="D41" s="500">
        <v>87</v>
      </c>
      <c r="E41" s="501" t="s">
        <v>1715</v>
      </c>
    </row>
    <row r="42" spans="1:5" s="1" customFormat="1" ht="15" customHeight="1">
      <c r="A42" s="500">
        <v>39</v>
      </c>
      <c r="B42" s="501" t="s">
        <v>1731</v>
      </c>
      <c r="C42" s="499"/>
      <c r="D42" s="500">
        <v>88</v>
      </c>
      <c r="E42" s="501" t="s">
        <v>1725</v>
      </c>
    </row>
    <row r="43" spans="1:5" s="1" customFormat="1" ht="15" customHeight="1">
      <c r="A43" s="500">
        <v>40</v>
      </c>
      <c r="B43" s="501" t="s">
        <v>1733</v>
      </c>
      <c r="C43" s="499"/>
      <c r="D43" s="500">
        <v>89</v>
      </c>
      <c r="E43" s="501" t="s">
        <v>1727</v>
      </c>
    </row>
    <row r="44" spans="1:5" s="1" customFormat="1" ht="15" customHeight="1">
      <c r="A44" s="500">
        <v>41</v>
      </c>
      <c r="B44" s="501" t="s">
        <v>1735</v>
      </c>
      <c r="C44" s="499"/>
      <c r="D44" s="500">
        <v>90</v>
      </c>
      <c r="E44" s="501" t="s">
        <v>1730</v>
      </c>
    </row>
    <row r="45" spans="1:5" s="1" customFormat="1" ht="15" customHeight="1">
      <c r="A45" s="500">
        <v>42</v>
      </c>
      <c r="B45" s="501" t="s">
        <v>1736</v>
      </c>
      <c r="C45" s="499"/>
      <c r="D45" s="500">
        <v>91</v>
      </c>
      <c r="E45" s="501" t="s">
        <v>2356</v>
      </c>
    </row>
    <row r="46" spans="1:5" s="1" customFormat="1" ht="15" customHeight="1">
      <c r="A46" s="500">
        <v>43</v>
      </c>
      <c r="B46" s="501" t="s">
        <v>1738</v>
      </c>
      <c r="C46" s="499"/>
      <c r="D46" s="500">
        <v>92</v>
      </c>
      <c r="E46" s="501" t="s">
        <v>2357</v>
      </c>
    </row>
    <row r="47" spans="1:5" s="1" customFormat="1" ht="15" customHeight="1">
      <c r="A47" s="500">
        <v>44</v>
      </c>
      <c r="B47" s="501" t="s">
        <v>1740</v>
      </c>
      <c r="C47" s="499"/>
      <c r="D47" s="500">
        <v>93</v>
      </c>
      <c r="E47" s="501" t="s">
        <v>1737</v>
      </c>
    </row>
    <row r="48" spans="1:5" s="1" customFormat="1" ht="15" customHeight="1">
      <c r="A48" s="500">
        <v>45</v>
      </c>
      <c r="B48" s="501" t="s">
        <v>1742</v>
      </c>
      <c r="C48" s="499"/>
      <c r="D48" s="500">
        <v>94</v>
      </c>
      <c r="E48" s="501" t="s">
        <v>1739</v>
      </c>
    </row>
    <row r="49" spans="1:5" s="1" customFormat="1" ht="15" customHeight="1">
      <c r="A49" s="500">
        <v>46</v>
      </c>
      <c r="B49" s="501" t="s">
        <v>1744</v>
      </c>
      <c r="C49" s="499"/>
      <c r="D49" s="500">
        <v>95</v>
      </c>
      <c r="E49" s="501" t="s">
        <v>1741</v>
      </c>
    </row>
    <row r="50" spans="1:5" s="1" customFormat="1" ht="15" customHeight="1">
      <c r="A50" s="500">
        <v>47</v>
      </c>
      <c r="B50" s="501" t="s">
        <v>1746</v>
      </c>
      <c r="C50" s="499"/>
      <c r="D50" s="500">
        <v>96</v>
      </c>
      <c r="E50" s="501" t="s">
        <v>1743</v>
      </c>
    </row>
    <row r="51" spans="1:5" s="1" customFormat="1" ht="15" customHeight="1">
      <c r="A51" s="500">
        <v>48</v>
      </c>
      <c r="B51" s="501" t="s">
        <v>1748</v>
      </c>
      <c r="C51" s="499"/>
      <c r="D51" s="500">
        <v>97</v>
      </c>
      <c r="E51" s="501" t="s">
        <v>1745</v>
      </c>
    </row>
    <row r="52" spans="1:5" s="1" customFormat="1" ht="15" customHeight="1" thickBot="1">
      <c r="A52" s="505">
        <v>49</v>
      </c>
      <c r="B52" s="506" t="s">
        <v>2358</v>
      </c>
      <c r="C52" s="507"/>
      <c r="D52" s="500">
        <v>98</v>
      </c>
      <c r="E52" s="501" t="s">
        <v>1747</v>
      </c>
    </row>
    <row r="53" spans="1:5" ht="13.8" thickBot="1">
      <c r="A53" s="508">
        <v>50</v>
      </c>
      <c r="B53" s="508" t="s">
        <v>2336</v>
      </c>
      <c r="C53" s="27"/>
      <c r="D53" s="505">
        <v>99</v>
      </c>
      <c r="E53" s="506" t="s">
        <v>1749</v>
      </c>
    </row>
    <row r="54" spans="1:5">
      <c r="A54" s="73">
        <v>51</v>
      </c>
      <c r="B54" s="73" t="s">
        <v>637</v>
      </c>
      <c r="C54" s="27"/>
      <c r="D54" s="27"/>
      <c r="E54" s="27"/>
    </row>
    <row r="55" spans="1:5">
      <c r="A55" s="73">
        <v>52</v>
      </c>
      <c r="B55" s="73" t="s">
        <v>2338</v>
      </c>
      <c r="C55" s="27"/>
      <c r="D55" s="27"/>
      <c r="E55" s="27"/>
    </row>
    <row r="56" spans="1:5">
      <c r="A56" s="73">
        <v>53</v>
      </c>
      <c r="B56" s="73" t="s">
        <v>2339</v>
      </c>
      <c r="C56" s="27"/>
      <c r="D56" s="27"/>
      <c r="E56" s="27"/>
    </row>
    <row r="57" spans="1:5">
      <c r="A57" s="73">
        <v>54</v>
      </c>
      <c r="B57" s="73" t="s">
        <v>640</v>
      </c>
      <c r="C57" s="27"/>
      <c r="D57" s="27"/>
      <c r="E57" s="27"/>
    </row>
    <row r="58" spans="1:5">
      <c r="A58" s="73">
        <v>55</v>
      </c>
      <c r="B58" s="73" t="s">
        <v>641</v>
      </c>
      <c r="C58" s="27"/>
      <c r="D58" s="27"/>
      <c r="E58" s="27"/>
    </row>
    <row r="59" spans="1:5">
      <c r="A59" s="73">
        <v>56</v>
      </c>
      <c r="B59" s="73" t="s">
        <v>643</v>
      </c>
      <c r="C59" s="27"/>
      <c r="D59" s="27"/>
      <c r="E59" s="27"/>
    </row>
    <row r="60" spans="1:5">
      <c r="A60" s="73">
        <v>57</v>
      </c>
      <c r="B60" s="73" t="s">
        <v>646</v>
      </c>
      <c r="C60" s="27"/>
      <c r="D60" s="27"/>
      <c r="E60" s="27"/>
    </row>
    <row r="61" spans="1:5">
      <c r="A61" s="73">
        <v>58</v>
      </c>
      <c r="B61" s="73" t="s">
        <v>648</v>
      </c>
      <c r="C61" s="27"/>
      <c r="D61" s="27"/>
      <c r="E61" s="27"/>
    </row>
    <row r="62" spans="1:5">
      <c r="A62" s="73">
        <v>59</v>
      </c>
      <c r="B62" s="73" t="s">
        <v>2341</v>
      </c>
      <c r="C62" s="27"/>
      <c r="D62" s="27"/>
      <c r="E62" s="27"/>
    </row>
    <row r="63" spans="1:5">
      <c r="A63" s="73">
        <v>60</v>
      </c>
      <c r="B63" s="73" t="s">
        <v>1686</v>
      </c>
      <c r="C63" s="27"/>
      <c r="D63" s="27"/>
      <c r="E63" s="27"/>
    </row>
    <row r="64" spans="1:5">
      <c r="A64" s="73">
        <v>61</v>
      </c>
      <c r="B64" s="73" t="s">
        <v>2343</v>
      </c>
      <c r="C64" s="27"/>
      <c r="D64" s="27"/>
      <c r="E64" s="27"/>
    </row>
    <row r="65" spans="1:5">
      <c r="A65" s="73">
        <v>62</v>
      </c>
      <c r="B65" s="73" t="s">
        <v>1687</v>
      </c>
      <c r="C65" s="27"/>
      <c r="D65" s="27"/>
      <c r="E65" s="27"/>
    </row>
    <row r="66" spans="1:5">
      <c r="A66" s="73">
        <v>63</v>
      </c>
      <c r="B66" s="73" t="s">
        <v>1689</v>
      </c>
      <c r="C66" s="27"/>
      <c r="D66" s="27"/>
      <c r="E66" s="27"/>
    </row>
    <row r="67" spans="1:5">
      <c r="A67" s="73">
        <v>64</v>
      </c>
      <c r="B67" s="73" t="s">
        <v>2344</v>
      </c>
      <c r="C67" s="27"/>
      <c r="D67" s="27"/>
      <c r="E67" s="27"/>
    </row>
    <row r="68" spans="1:5">
      <c r="A68" s="73">
        <v>65</v>
      </c>
      <c r="B68" s="73" t="s">
        <v>2345</v>
      </c>
      <c r="C68" s="27"/>
      <c r="D68" s="27"/>
      <c r="E68" s="27"/>
    </row>
    <row r="69" spans="1:5">
      <c r="A69" s="73">
        <v>66</v>
      </c>
      <c r="B69" s="73" t="s">
        <v>2346</v>
      </c>
      <c r="C69" s="27"/>
      <c r="D69" s="27"/>
      <c r="E69" s="27"/>
    </row>
    <row r="70" spans="1:5">
      <c r="A70" s="73">
        <v>67</v>
      </c>
      <c r="B70" s="73" t="s">
        <v>1696</v>
      </c>
      <c r="C70" s="27"/>
      <c r="D70" s="27"/>
      <c r="E70" s="27"/>
    </row>
    <row r="71" spans="1:5">
      <c r="A71" s="73">
        <v>68</v>
      </c>
      <c r="B71" s="73" t="s">
        <v>1698</v>
      </c>
      <c r="C71" s="27"/>
      <c r="D71" s="27"/>
      <c r="E71" s="27"/>
    </row>
    <row r="72" spans="1:5">
      <c r="A72" s="73">
        <v>69</v>
      </c>
      <c r="B72" s="73" t="s">
        <v>1700</v>
      </c>
      <c r="C72" s="27"/>
      <c r="D72" s="27"/>
      <c r="E72" s="27"/>
    </row>
    <row r="73" spans="1:5">
      <c r="A73" s="73">
        <v>70</v>
      </c>
      <c r="B73" s="73" t="s">
        <v>1732</v>
      </c>
      <c r="C73" s="27"/>
      <c r="D73" s="27"/>
      <c r="E73" s="27"/>
    </row>
    <row r="74" spans="1:5">
      <c r="A74" s="73">
        <v>71</v>
      </c>
      <c r="B74" s="73" t="s">
        <v>2347</v>
      </c>
      <c r="C74" s="27"/>
      <c r="D74" s="27"/>
      <c r="E74" s="27"/>
    </row>
    <row r="75" spans="1:5">
      <c r="A75" s="73">
        <v>72</v>
      </c>
      <c r="B75" s="73" t="s">
        <v>1716</v>
      </c>
      <c r="C75" s="27"/>
      <c r="D75" s="27"/>
      <c r="E75" s="27"/>
    </row>
    <row r="76" spans="1:5">
      <c r="A76" s="73">
        <v>73</v>
      </c>
      <c r="B76" s="73" t="s">
        <v>1734</v>
      </c>
      <c r="C76" s="27"/>
      <c r="D76" s="27"/>
      <c r="E76" s="27"/>
    </row>
    <row r="77" spans="1:5">
      <c r="A77" s="73">
        <v>74</v>
      </c>
      <c r="B77" s="73" t="s">
        <v>2349</v>
      </c>
      <c r="C77" s="27"/>
      <c r="D77" s="27"/>
      <c r="E77" s="27"/>
    </row>
    <row r="78" spans="1:5">
      <c r="A78" s="73">
        <v>75</v>
      </c>
      <c r="B78" s="73" t="s">
        <v>1704</v>
      </c>
      <c r="C78" s="27"/>
      <c r="D78" s="27"/>
      <c r="E78" s="27"/>
    </row>
    <row r="79" spans="1:5">
      <c r="A79" s="73">
        <v>76</v>
      </c>
      <c r="B79" s="73" t="s">
        <v>2352</v>
      </c>
      <c r="C79" s="27"/>
      <c r="D79" s="27"/>
      <c r="E79" s="27"/>
    </row>
    <row r="80" spans="1:5">
      <c r="A80" s="73">
        <v>77</v>
      </c>
      <c r="B80" s="73" t="s">
        <v>2354</v>
      </c>
      <c r="C80" s="27"/>
      <c r="D80" s="27"/>
      <c r="E80" s="27"/>
    </row>
    <row r="81" spans="1:5">
      <c r="A81" s="73">
        <v>78</v>
      </c>
      <c r="B81" s="73" t="s">
        <v>1719</v>
      </c>
      <c r="C81" s="27"/>
      <c r="D81" s="27"/>
      <c r="E81" s="27"/>
    </row>
    <row r="82" spans="1:5">
      <c r="A82" s="73">
        <v>79</v>
      </c>
      <c r="B82" s="73" t="s">
        <v>1721</v>
      </c>
      <c r="C82" s="27"/>
      <c r="D82" s="27"/>
      <c r="E82" s="27"/>
    </row>
    <row r="83" spans="1:5">
      <c r="A83" s="73">
        <v>80</v>
      </c>
      <c r="B83" s="73" t="s">
        <v>1723</v>
      </c>
      <c r="C83" s="27"/>
      <c r="D83" s="27"/>
      <c r="E83" s="27"/>
    </row>
    <row r="84" spans="1:5">
      <c r="A84" s="73">
        <v>81</v>
      </c>
      <c r="B84" s="73" t="s">
        <v>1711</v>
      </c>
      <c r="C84" s="27"/>
      <c r="D84" s="27"/>
      <c r="E84" s="27"/>
    </row>
    <row r="85" spans="1:5">
      <c r="A85" s="73">
        <v>82</v>
      </c>
      <c r="B85" s="73" t="s">
        <v>1713</v>
      </c>
      <c r="C85" s="27"/>
      <c r="D85" s="27"/>
      <c r="E85" s="27"/>
    </row>
    <row r="86" spans="1:5">
      <c r="A86" s="73">
        <v>83</v>
      </c>
      <c r="B86" s="73" t="s">
        <v>1706</v>
      </c>
      <c r="C86" s="27"/>
      <c r="D86" s="27"/>
      <c r="E86" s="27"/>
    </row>
    <row r="87" spans="1:5">
      <c r="A87" s="73">
        <v>84</v>
      </c>
      <c r="B87" s="73" t="s">
        <v>1708</v>
      </c>
      <c r="C87" s="27"/>
      <c r="D87" s="27"/>
      <c r="E87" s="27"/>
    </row>
    <row r="88" spans="1:5">
      <c r="A88" s="73">
        <v>85</v>
      </c>
      <c r="B88" s="73" t="s">
        <v>1709</v>
      </c>
      <c r="C88" s="27"/>
      <c r="D88" s="27"/>
      <c r="E88" s="27"/>
    </row>
    <row r="89" spans="1:5">
      <c r="A89" s="73">
        <v>86</v>
      </c>
      <c r="B89" s="73" t="s">
        <v>2355</v>
      </c>
      <c r="C89" s="27"/>
      <c r="D89" s="27"/>
      <c r="E89" s="27"/>
    </row>
    <row r="90" spans="1:5">
      <c r="A90" s="73">
        <v>87</v>
      </c>
      <c r="B90" s="73" t="s">
        <v>1715</v>
      </c>
      <c r="C90" s="27"/>
      <c r="D90" s="27"/>
      <c r="E90" s="27"/>
    </row>
    <row r="91" spans="1:5">
      <c r="A91" s="73">
        <v>88</v>
      </c>
      <c r="B91" s="73" t="s">
        <v>1725</v>
      </c>
      <c r="C91" s="27"/>
      <c r="D91" s="27"/>
      <c r="E91" s="27"/>
    </row>
    <row r="92" spans="1:5">
      <c r="A92" s="73">
        <v>89</v>
      </c>
      <c r="B92" s="73" t="s">
        <v>1727</v>
      </c>
      <c r="C92" s="27"/>
      <c r="D92" s="27"/>
      <c r="E92" s="27"/>
    </row>
    <row r="93" spans="1:5">
      <c r="A93" s="73">
        <v>90</v>
      </c>
      <c r="B93" s="73" t="s">
        <v>1730</v>
      </c>
      <c r="C93" s="27"/>
      <c r="D93" s="27"/>
      <c r="E93" s="27"/>
    </row>
    <row r="94" spans="1:5">
      <c r="A94" s="73">
        <v>91</v>
      </c>
      <c r="B94" s="73" t="s">
        <v>2356</v>
      </c>
      <c r="C94" s="27"/>
      <c r="D94" s="27"/>
      <c r="E94" s="27"/>
    </row>
    <row r="95" spans="1:5">
      <c r="A95" s="73">
        <v>92</v>
      </c>
      <c r="B95" s="73" t="s">
        <v>2357</v>
      </c>
      <c r="C95" s="27"/>
      <c r="D95" s="27"/>
      <c r="E95" s="27"/>
    </row>
    <row r="96" spans="1:5">
      <c r="A96" s="73">
        <v>93</v>
      </c>
      <c r="B96" s="73" t="s">
        <v>1737</v>
      </c>
      <c r="C96" s="27"/>
      <c r="D96" s="27"/>
      <c r="E96" s="27"/>
    </row>
    <row r="97" spans="1:5">
      <c r="A97" s="73">
        <v>94</v>
      </c>
      <c r="B97" s="73" t="s">
        <v>1739</v>
      </c>
      <c r="C97" s="27"/>
      <c r="D97" s="27"/>
      <c r="E97" s="27"/>
    </row>
    <row r="98" spans="1:5">
      <c r="A98" s="73">
        <v>95</v>
      </c>
      <c r="B98" s="73" t="s">
        <v>1741</v>
      </c>
      <c r="C98" s="27"/>
      <c r="D98" s="27"/>
      <c r="E98" s="27"/>
    </row>
    <row r="99" spans="1:5">
      <c r="A99" s="73">
        <v>96</v>
      </c>
      <c r="B99" s="73" t="s">
        <v>1743</v>
      </c>
      <c r="C99" s="27"/>
      <c r="D99" s="27"/>
      <c r="E99" s="27"/>
    </row>
    <row r="100" spans="1:5">
      <c r="A100" s="73">
        <v>97</v>
      </c>
      <c r="B100" s="73" t="s">
        <v>1745</v>
      </c>
      <c r="C100" s="27"/>
      <c r="D100" s="27"/>
      <c r="E100" s="27"/>
    </row>
    <row r="101" spans="1:5">
      <c r="A101" s="509">
        <v>98</v>
      </c>
      <c r="B101" s="509" t="s">
        <v>1747</v>
      </c>
      <c r="C101" s="27"/>
      <c r="D101" s="27"/>
      <c r="E101" s="27"/>
    </row>
    <row r="102" spans="1:5">
      <c r="A102" s="509">
        <v>99</v>
      </c>
      <c r="B102" s="509" t="s">
        <v>1749</v>
      </c>
      <c r="C102" s="27"/>
      <c r="D102" s="27"/>
      <c r="E102" s="27"/>
    </row>
  </sheetData>
  <sheetProtection password="CC23" sheet="1" objects="1" scenarios="1"/>
  <mergeCells count="1">
    <mergeCell ref="A2:E2"/>
  </mergeCells>
  <phoneticPr fontId="2"/>
  <pageMargins left="0.78740157480314965" right="0.78740157480314965" top="0.62992125984251968" bottom="0.98425196850393704" header="0.51181102362204722" footer="0.51181102362204722"/>
  <headerFooter alignWithMargins="0">
    <oddHeader>&amp;L&amp;A&amp;R&amp;"Century,標準"&amp;P/&amp;N</oddHeader>
    <oddFooter>&amp;L&amp;D</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33"/>
  <sheetViews>
    <sheetView workbookViewId="0">
      <selection activeCell="G24" sqref="G24"/>
    </sheetView>
  </sheetViews>
  <sheetFormatPr defaultRowHeight="13.2"/>
  <cols>
    <col min="1" max="1" width="168.6640625" customWidth="1"/>
  </cols>
  <sheetData>
    <row r="1" spans="1:10" ht="233.25" customHeight="1">
      <c r="A1" s="588" t="s">
        <v>2743</v>
      </c>
    </row>
    <row r="2" spans="1:10" s="590" customFormat="1" ht="320.25" customHeight="1" thickBot="1">
      <c r="A2" s="589" t="s">
        <v>2744</v>
      </c>
    </row>
    <row r="3" spans="1:10" s="593" customFormat="1" ht="16.2">
      <c r="A3" s="591" t="s">
        <v>2745</v>
      </c>
      <c r="B3" s="592"/>
      <c r="C3" s="592"/>
      <c r="D3" s="592"/>
      <c r="E3" s="592"/>
      <c r="F3" s="592"/>
      <c r="G3" s="592"/>
      <c r="H3" s="592"/>
      <c r="I3" s="592"/>
      <c r="J3" s="592"/>
    </row>
    <row r="4" spans="1:10" s="4" customFormat="1">
      <c r="A4" s="594" t="s">
        <v>2746</v>
      </c>
    </row>
    <row r="5" spans="1:10" s="4" customFormat="1">
      <c r="A5" s="594" t="s">
        <v>2747</v>
      </c>
    </row>
    <row r="6" spans="1:10" s="4" customFormat="1">
      <c r="A6" s="594" t="s">
        <v>2748</v>
      </c>
    </row>
    <row r="7" spans="1:10" s="4" customFormat="1">
      <c r="A7" s="594" t="s">
        <v>2749</v>
      </c>
    </row>
    <row r="8" spans="1:10" s="4" customFormat="1">
      <c r="A8" s="594" t="s">
        <v>2750</v>
      </c>
    </row>
    <row r="9" spans="1:10" s="4" customFormat="1">
      <c r="A9" s="594" t="s">
        <v>2751</v>
      </c>
    </row>
    <row r="10" spans="1:10" s="4" customFormat="1">
      <c r="A10" s="594" t="s">
        <v>2752</v>
      </c>
    </row>
    <row r="11" spans="1:10" s="4" customFormat="1">
      <c r="A11" s="594" t="s">
        <v>2753</v>
      </c>
    </row>
    <row r="12" spans="1:10" s="4" customFormat="1">
      <c r="A12" s="594" t="s">
        <v>2754</v>
      </c>
    </row>
    <row r="13" spans="1:10" s="4" customFormat="1">
      <c r="A13" s="594" t="s">
        <v>2755</v>
      </c>
    </row>
    <row r="14" spans="1:10" s="4" customFormat="1">
      <c r="A14" s="594" t="s">
        <v>2756</v>
      </c>
    </row>
    <row r="15" spans="1:10" s="4" customFormat="1">
      <c r="A15" s="594" t="s">
        <v>2757</v>
      </c>
    </row>
    <row r="16" spans="1:10" s="4" customFormat="1">
      <c r="A16" s="594" t="s">
        <v>2758</v>
      </c>
    </row>
    <row r="17" spans="1:10" s="4" customFormat="1">
      <c r="A17" s="594" t="s">
        <v>2759</v>
      </c>
    </row>
    <row r="18" spans="1:10" s="4" customFormat="1">
      <c r="A18" s="594" t="s">
        <v>2760</v>
      </c>
    </row>
    <row r="19" spans="1:10" s="4" customFormat="1">
      <c r="A19" s="594" t="s">
        <v>2761</v>
      </c>
    </row>
    <row r="20" spans="1:10" s="4" customFormat="1">
      <c r="A20" s="594" t="s">
        <v>2762</v>
      </c>
    </row>
    <row r="21" spans="1:10" s="4" customFormat="1">
      <c r="A21" s="594" t="s">
        <v>2763</v>
      </c>
    </row>
    <row r="22" spans="1:10" s="4" customFormat="1">
      <c r="A22" s="594" t="s">
        <v>2764</v>
      </c>
    </row>
    <row r="23" spans="1:10" s="4" customFormat="1">
      <c r="A23" s="594" t="s">
        <v>2765</v>
      </c>
    </row>
    <row r="24" spans="1:10" s="4" customFormat="1">
      <c r="A24" s="594" t="s">
        <v>2766</v>
      </c>
    </row>
    <row r="25" spans="1:10" s="4" customFormat="1">
      <c r="A25" s="594" t="s">
        <v>2767</v>
      </c>
    </row>
    <row r="26" spans="1:10" s="4" customFormat="1">
      <c r="A26" s="594" t="s">
        <v>2768</v>
      </c>
    </row>
    <row r="27" spans="1:10" s="4" customFormat="1" ht="13.8" thickBot="1">
      <c r="A27" s="595" t="s">
        <v>2769</v>
      </c>
    </row>
    <row r="28" spans="1:10" s="593" customFormat="1" ht="16.2">
      <c r="A28" s="596" t="s">
        <v>2770</v>
      </c>
      <c r="B28" s="592"/>
      <c r="C28" s="592"/>
      <c r="D28" s="592"/>
      <c r="E28" s="592"/>
      <c r="F28" s="592"/>
      <c r="G28" s="592"/>
      <c r="H28" s="592"/>
      <c r="I28" s="592"/>
      <c r="J28" s="592"/>
    </row>
    <row r="29" spans="1:10" s="4" customFormat="1">
      <c r="A29" s="594" t="s">
        <v>2746</v>
      </c>
    </row>
    <row r="30" spans="1:10" s="4" customFormat="1">
      <c r="A30" s="594" t="s">
        <v>2747</v>
      </c>
    </row>
    <row r="31" spans="1:10" s="4" customFormat="1">
      <c r="A31" s="594" t="s">
        <v>2748</v>
      </c>
    </row>
    <row r="32" spans="1:10" s="4" customFormat="1">
      <c r="A32" s="594" t="s">
        <v>2771</v>
      </c>
    </row>
    <row r="33" spans="1:10" s="4" customFormat="1">
      <c r="A33" s="594" t="s">
        <v>2772</v>
      </c>
    </row>
    <row r="34" spans="1:10" s="4" customFormat="1">
      <c r="A34" s="594" t="s">
        <v>2773</v>
      </c>
    </row>
    <row r="35" spans="1:10" s="4" customFormat="1">
      <c r="A35" s="594" t="s">
        <v>2774</v>
      </c>
    </row>
    <row r="36" spans="1:10" s="4" customFormat="1">
      <c r="A36" s="594" t="s">
        <v>2775</v>
      </c>
    </row>
    <row r="37" spans="1:10" s="4" customFormat="1">
      <c r="A37" s="594" t="s">
        <v>2776</v>
      </c>
    </row>
    <row r="38" spans="1:10" s="4" customFormat="1">
      <c r="A38" s="594" t="s">
        <v>2777</v>
      </c>
    </row>
    <row r="39" spans="1:10" s="4" customFormat="1">
      <c r="A39" s="594" t="s">
        <v>2778</v>
      </c>
    </row>
    <row r="40" spans="1:10" s="4" customFormat="1">
      <c r="A40" s="594" t="s">
        <v>2779</v>
      </c>
    </row>
    <row r="41" spans="1:10" s="4" customFormat="1">
      <c r="A41" s="594" t="s">
        <v>2780</v>
      </c>
    </row>
    <row r="42" spans="1:10" s="4" customFormat="1" ht="13.8" thickBot="1">
      <c r="A42" s="595" t="s">
        <v>2781</v>
      </c>
    </row>
    <row r="43" spans="1:10" s="593" customFormat="1" ht="16.2">
      <c r="A43" s="596" t="s">
        <v>2782</v>
      </c>
      <c r="B43" s="592"/>
      <c r="C43" s="592"/>
      <c r="D43" s="592"/>
      <c r="E43" s="592"/>
      <c r="F43" s="592"/>
      <c r="G43" s="592"/>
      <c r="H43" s="592"/>
      <c r="I43" s="592"/>
      <c r="J43" s="592"/>
    </row>
    <row r="44" spans="1:10" s="4" customFormat="1">
      <c r="A44" s="594" t="s">
        <v>2746</v>
      </c>
    </row>
    <row r="45" spans="1:10" s="4" customFormat="1">
      <c r="A45" s="594" t="s">
        <v>2747</v>
      </c>
    </row>
    <row r="46" spans="1:10" s="4" customFormat="1">
      <c r="A46" s="594" t="s">
        <v>2748</v>
      </c>
    </row>
    <row r="47" spans="1:10" s="4" customFormat="1">
      <c r="A47" s="594" t="s">
        <v>2783</v>
      </c>
    </row>
    <row r="48" spans="1:10" s="4" customFormat="1">
      <c r="A48" s="594" t="s">
        <v>2784</v>
      </c>
    </row>
    <row r="49" spans="1:6" s="4" customFormat="1">
      <c r="A49" s="594" t="s">
        <v>2785</v>
      </c>
    </row>
    <row r="50" spans="1:6" s="4" customFormat="1">
      <c r="A50" s="594" t="s">
        <v>2786</v>
      </c>
    </row>
    <row r="51" spans="1:6" s="4" customFormat="1">
      <c r="A51" s="594" t="s">
        <v>2787</v>
      </c>
    </row>
    <row r="52" spans="1:6" s="4" customFormat="1">
      <c r="A52" s="594" t="s">
        <v>2788</v>
      </c>
    </row>
    <row r="53" spans="1:6" s="4" customFormat="1">
      <c r="A53" s="594" t="s">
        <v>2789</v>
      </c>
    </row>
    <row r="54" spans="1:6" s="4" customFormat="1">
      <c r="A54" s="594" t="s">
        <v>2790</v>
      </c>
    </row>
    <row r="55" spans="1:6" s="4" customFormat="1">
      <c r="A55" s="594" t="s">
        <v>2791</v>
      </c>
    </row>
    <row r="56" spans="1:6" s="4" customFormat="1">
      <c r="A56" s="594" t="s">
        <v>2792</v>
      </c>
    </row>
    <row r="57" spans="1:6" s="4" customFormat="1" ht="13.8" thickBot="1">
      <c r="A57" s="595" t="s">
        <v>2793</v>
      </c>
    </row>
    <row r="58" spans="1:6" s="593" customFormat="1" ht="16.2">
      <c r="A58" s="596" t="s">
        <v>2794</v>
      </c>
      <c r="B58" s="592"/>
      <c r="C58" s="592"/>
      <c r="D58" s="592"/>
      <c r="E58" s="592"/>
      <c r="F58" s="592"/>
    </row>
    <row r="59" spans="1:6" s="4" customFormat="1">
      <c r="A59" s="594" t="s">
        <v>2746</v>
      </c>
    </row>
    <row r="60" spans="1:6" s="4" customFormat="1">
      <c r="A60" s="594" t="s">
        <v>2747</v>
      </c>
    </row>
    <row r="61" spans="1:6" s="4" customFormat="1">
      <c r="A61" s="594" t="s">
        <v>2748</v>
      </c>
    </row>
    <row r="62" spans="1:6" s="4" customFormat="1">
      <c r="A62" s="594" t="s">
        <v>2795</v>
      </c>
    </row>
    <row r="63" spans="1:6" s="4" customFormat="1">
      <c r="A63" s="594" t="s">
        <v>2796</v>
      </c>
    </row>
    <row r="64" spans="1:6" s="4" customFormat="1">
      <c r="A64" s="594" t="s">
        <v>2797</v>
      </c>
    </row>
    <row r="65" spans="1:6" s="4" customFormat="1">
      <c r="A65" s="594" t="s">
        <v>2798</v>
      </c>
    </row>
    <row r="66" spans="1:6" s="4" customFormat="1">
      <c r="A66" s="594" t="s">
        <v>2799</v>
      </c>
    </row>
    <row r="67" spans="1:6" s="4" customFormat="1">
      <c r="A67" s="594" t="s">
        <v>2800</v>
      </c>
    </row>
    <row r="68" spans="1:6" s="4" customFormat="1">
      <c r="A68" s="594" t="s">
        <v>2801</v>
      </c>
    </row>
    <row r="69" spans="1:6" s="4" customFormat="1" ht="13.8" thickBot="1">
      <c r="A69" s="595" t="s">
        <v>2802</v>
      </c>
    </row>
    <row r="70" spans="1:6" s="593" customFormat="1" ht="16.2">
      <c r="A70" s="596" t="s">
        <v>2803</v>
      </c>
      <c r="B70" s="592"/>
      <c r="C70" s="592"/>
      <c r="D70" s="592"/>
      <c r="E70" s="592"/>
      <c r="F70" s="592"/>
    </row>
    <row r="71" spans="1:6" s="4" customFormat="1">
      <c r="A71" s="594" t="s">
        <v>2746</v>
      </c>
    </row>
    <row r="72" spans="1:6" s="4" customFormat="1">
      <c r="A72" s="594" t="s">
        <v>2747</v>
      </c>
    </row>
    <row r="73" spans="1:6" s="4" customFormat="1">
      <c r="A73" s="594" t="s">
        <v>2748</v>
      </c>
    </row>
    <row r="74" spans="1:6" s="4" customFormat="1">
      <c r="A74" s="594" t="s">
        <v>2804</v>
      </c>
    </row>
    <row r="75" spans="1:6" s="4" customFormat="1">
      <c r="A75" s="594" t="s">
        <v>2805</v>
      </c>
    </row>
    <row r="76" spans="1:6" s="4" customFormat="1">
      <c r="A76" s="594" t="s">
        <v>2806</v>
      </c>
    </row>
    <row r="77" spans="1:6" s="4" customFormat="1">
      <c r="A77" s="594" t="s">
        <v>2807</v>
      </c>
    </row>
    <row r="78" spans="1:6" s="4" customFormat="1">
      <c r="A78" s="594" t="s">
        <v>2808</v>
      </c>
    </row>
    <row r="79" spans="1:6" s="4" customFormat="1">
      <c r="A79" s="594" t="s">
        <v>2809</v>
      </c>
    </row>
    <row r="80" spans="1:6" s="4" customFormat="1">
      <c r="A80" s="594" t="s">
        <v>2810</v>
      </c>
    </row>
    <row r="81" spans="1:1" s="4" customFormat="1">
      <c r="A81" s="594" t="s">
        <v>2811</v>
      </c>
    </row>
    <row r="82" spans="1:1" s="4" customFormat="1">
      <c r="A82" s="594" t="s">
        <v>2812</v>
      </c>
    </row>
    <row r="83" spans="1:1" s="4" customFormat="1">
      <c r="A83" s="594" t="s">
        <v>2813</v>
      </c>
    </row>
    <row r="84" spans="1:1" s="4" customFormat="1">
      <c r="A84" s="594" t="s">
        <v>2814</v>
      </c>
    </row>
    <row r="85" spans="1:1" s="4" customFormat="1">
      <c r="A85" s="594" t="s">
        <v>2815</v>
      </c>
    </row>
    <row r="86" spans="1:1" s="4" customFormat="1">
      <c r="A86" s="594" t="s">
        <v>2816</v>
      </c>
    </row>
    <row r="87" spans="1:1" s="4" customFormat="1">
      <c r="A87" s="594" t="s">
        <v>2817</v>
      </c>
    </row>
    <row r="88" spans="1:1" s="4" customFormat="1">
      <c r="A88" s="594" t="s">
        <v>2818</v>
      </c>
    </row>
    <row r="89" spans="1:1" s="4" customFormat="1">
      <c r="A89" s="594" t="s">
        <v>2819</v>
      </c>
    </row>
    <row r="90" spans="1:1" s="4" customFormat="1">
      <c r="A90" s="594" t="s">
        <v>2820</v>
      </c>
    </row>
    <row r="91" spans="1:1" s="4" customFormat="1">
      <c r="A91" s="594" t="s">
        <v>2821</v>
      </c>
    </row>
    <row r="92" spans="1:1" s="4" customFormat="1">
      <c r="A92" s="594" t="s">
        <v>2822</v>
      </c>
    </row>
    <row r="93" spans="1:1" s="4" customFormat="1">
      <c r="A93" s="594" t="s">
        <v>2823</v>
      </c>
    </row>
    <row r="94" spans="1:1" s="4" customFormat="1">
      <c r="A94" s="594" t="s">
        <v>2824</v>
      </c>
    </row>
    <row r="95" spans="1:1" s="4" customFormat="1">
      <c r="A95" s="594" t="s">
        <v>2825</v>
      </c>
    </row>
    <row r="96" spans="1:1" s="4" customFormat="1">
      <c r="A96" s="594" t="s">
        <v>2826</v>
      </c>
    </row>
    <row r="97" spans="1:6" s="4" customFormat="1">
      <c r="A97" s="594" t="s">
        <v>2827</v>
      </c>
    </row>
    <row r="98" spans="1:6" s="4" customFormat="1">
      <c r="A98" s="594" t="s">
        <v>2828</v>
      </c>
    </row>
    <row r="99" spans="1:6" s="4" customFormat="1">
      <c r="A99" s="594" t="s">
        <v>2829</v>
      </c>
    </row>
    <row r="100" spans="1:6" s="4" customFormat="1">
      <c r="A100" s="594" t="s">
        <v>2830</v>
      </c>
    </row>
    <row r="101" spans="1:6" s="4" customFormat="1">
      <c r="A101" s="594" t="s">
        <v>2831</v>
      </c>
    </row>
    <row r="102" spans="1:6" s="4" customFormat="1">
      <c r="A102" s="594" t="s">
        <v>2832</v>
      </c>
    </row>
    <row r="103" spans="1:6" s="4" customFormat="1">
      <c r="A103" s="594" t="s">
        <v>2833</v>
      </c>
    </row>
    <row r="104" spans="1:6" s="4" customFormat="1">
      <c r="A104" s="594" t="s">
        <v>2834</v>
      </c>
    </row>
    <row r="105" spans="1:6" s="4" customFormat="1">
      <c r="A105" s="594" t="s">
        <v>2835</v>
      </c>
    </row>
    <row r="106" spans="1:6" s="4" customFormat="1">
      <c r="A106" s="594" t="s">
        <v>2836</v>
      </c>
    </row>
    <row r="107" spans="1:6" s="4" customFormat="1">
      <c r="A107" s="594" t="s">
        <v>2837</v>
      </c>
    </row>
    <row r="108" spans="1:6" s="4" customFormat="1">
      <c r="A108" s="594" t="s">
        <v>2838</v>
      </c>
    </row>
    <row r="109" spans="1:6" s="4" customFormat="1" ht="13.8" thickBot="1">
      <c r="A109" s="595" t="s">
        <v>2839</v>
      </c>
    </row>
    <row r="110" spans="1:6" s="593" customFormat="1" ht="16.2">
      <c r="A110" s="596" t="s">
        <v>2840</v>
      </c>
      <c r="B110" s="592"/>
      <c r="C110" s="592"/>
      <c r="D110" s="592"/>
      <c r="E110" s="592"/>
      <c r="F110" s="592"/>
    </row>
    <row r="111" spans="1:6" s="4" customFormat="1">
      <c r="A111" s="594" t="s">
        <v>2746</v>
      </c>
    </row>
    <row r="112" spans="1:6" s="4" customFormat="1">
      <c r="A112" s="594" t="s">
        <v>2747</v>
      </c>
    </row>
    <row r="113" spans="1:6" s="4" customFormat="1">
      <c r="A113" s="594" t="s">
        <v>2748</v>
      </c>
    </row>
    <row r="114" spans="1:6" s="4" customFormat="1">
      <c r="A114" s="594" t="s">
        <v>2841</v>
      </c>
    </row>
    <row r="115" spans="1:6" s="4" customFormat="1">
      <c r="A115" s="594" t="s">
        <v>2842</v>
      </c>
    </row>
    <row r="116" spans="1:6" s="4" customFormat="1">
      <c r="A116" s="594" t="s">
        <v>2843</v>
      </c>
    </row>
    <row r="117" spans="1:6" s="4" customFormat="1">
      <c r="A117" s="594" t="s">
        <v>2844</v>
      </c>
    </row>
    <row r="118" spans="1:6" s="4" customFormat="1">
      <c r="A118" s="594" t="s">
        <v>2845</v>
      </c>
    </row>
    <row r="119" spans="1:6" s="4" customFormat="1">
      <c r="A119" s="594" t="s">
        <v>2846</v>
      </c>
    </row>
    <row r="120" spans="1:6" s="4" customFormat="1">
      <c r="A120" s="594" t="s">
        <v>2847</v>
      </c>
    </row>
    <row r="121" spans="1:6" s="4" customFormat="1">
      <c r="A121" s="594" t="s">
        <v>2848</v>
      </c>
    </row>
    <row r="122" spans="1:6" s="4" customFormat="1" ht="13.8" thickBot="1">
      <c r="A122" s="595" t="s">
        <v>2849</v>
      </c>
    </row>
    <row r="123" spans="1:6" s="593" customFormat="1" ht="16.2">
      <c r="A123" s="596" t="s">
        <v>2850</v>
      </c>
      <c r="B123" s="592"/>
      <c r="C123" s="592"/>
      <c r="D123" s="592"/>
      <c r="E123" s="592"/>
      <c r="F123" s="592"/>
    </row>
    <row r="124" spans="1:6" s="4" customFormat="1">
      <c r="A124" s="594" t="s">
        <v>2746</v>
      </c>
    </row>
    <row r="125" spans="1:6" s="4" customFormat="1">
      <c r="A125" s="594" t="s">
        <v>2747</v>
      </c>
    </row>
    <row r="126" spans="1:6" s="4" customFormat="1">
      <c r="A126" s="594" t="s">
        <v>2748</v>
      </c>
    </row>
    <row r="127" spans="1:6" s="4" customFormat="1">
      <c r="A127" s="594" t="s">
        <v>2851</v>
      </c>
    </row>
    <row r="128" spans="1:6" s="4" customFormat="1">
      <c r="A128" s="594" t="s">
        <v>2852</v>
      </c>
    </row>
    <row r="129" spans="1:1" s="4" customFormat="1">
      <c r="A129" s="594" t="s">
        <v>2853</v>
      </c>
    </row>
    <row r="130" spans="1:1" s="4" customFormat="1">
      <c r="A130" s="594" t="s">
        <v>2854</v>
      </c>
    </row>
    <row r="131" spans="1:1" s="4" customFormat="1">
      <c r="A131" s="594" t="s">
        <v>2855</v>
      </c>
    </row>
    <row r="132" spans="1:1" s="4" customFormat="1">
      <c r="A132" s="594" t="s">
        <v>2856</v>
      </c>
    </row>
    <row r="133" spans="1:1" s="4" customFormat="1">
      <c r="A133" s="594" t="s">
        <v>2857</v>
      </c>
    </row>
    <row r="134" spans="1:1" s="4" customFormat="1">
      <c r="A134" s="594" t="s">
        <v>2858</v>
      </c>
    </row>
    <row r="135" spans="1:1" s="4" customFormat="1">
      <c r="A135" s="594" t="s">
        <v>2859</v>
      </c>
    </row>
    <row r="136" spans="1:1" s="4" customFormat="1">
      <c r="A136" s="594" t="s">
        <v>2860</v>
      </c>
    </row>
    <row r="137" spans="1:1" s="4" customFormat="1">
      <c r="A137" s="594" t="s">
        <v>2861</v>
      </c>
    </row>
    <row r="138" spans="1:1" s="4" customFormat="1">
      <c r="A138" s="594" t="s">
        <v>2862</v>
      </c>
    </row>
    <row r="139" spans="1:1" s="4" customFormat="1">
      <c r="A139" s="594" t="s">
        <v>2863</v>
      </c>
    </row>
    <row r="140" spans="1:1" s="4" customFormat="1">
      <c r="A140" s="594" t="s">
        <v>2863</v>
      </c>
    </row>
    <row r="141" spans="1:1" s="4" customFormat="1">
      <c r="A141" s="594" t="s">
        <v>2864</v>
      </c>
    </row>
    <row r="142" spans="1:1" s="4" customFormat="1">
      <c r="A142" s="594" t="s">
        <v>2865</v>
      </c>
    </row>
    <row r="143" spans="1:1" s="4" customFormat="1">
      <c r="A143" s="594" t="s">
        <v>2866</v>
      </c>
    </row>
    <row r="144" spans="1:1" s="4" customFormat="1">
      <c r="A144" s="594" t="s">
        <v>2867</v>
      </c>
    </row>
    <row r="145" spans="1:6" s="4" customFormat="1">
      <c r="A145" s="594" t="s">
        <v>2868</v>
      </c>
    </row>
    <row r="146" spans="1:6" s="4" customFormat="1">
      <c r="A146" s="594" t="s">
        <v>2869</v>
      </c>
    </row>
    <row r="147" spans="1:6" s="4" customFormat="1">
      <c r="A147" s="594" t="s">
        <v>2870</v>
      </c>
    </row>
    <row r="148" spans="1:6" s="4" customFormat="1">
      <c r="A148" s="594" t="s">
        <v>2871</v>
      </c>
    </row>
    <row r="149" spans="1:6" s="4" customFormat="1">
      <c r="A149" s="594" t="s">
        <v>2872</v>
      </c>
    </row>
    <row r="150" spans="1:6" s="4" customFormat="1">
      <c r="A150" s="594" t="s">
        <v>2873</v>
      </c>
    </row>
    <row r="151" spans="1:6" s="4" customFormat="1">
      <c r="A151" s="594" t="s">
        <v>2874</v>
      </c>
    </row>
    <row r="152" spans="1:6" s="4" customFormat="1">
      <c r="A152" s="594" t="s">
        <v>2875</v>
      </c>
    </row>
    <row r="153" spans="1:6" s="4" customFormat="1">
      <c r="A153" s="594" t="s">
        <v>2876</v>
      </c>
    </row>
    <row r="154" spans="1:6" s="4" customFormat="1">
      <c r="A154" s="594" t="s">
        <v>2877</v>
      </c>
    </row>
    <row r="155" spans="1:6" s="4" customFormat="1">
      <c r="A155" s="594" t="s">
        <v>2878</v>
      </c>
    </row>
    <row r="156" spans="1:6" s="4" customFormat="1">
      <c r="A156" s="594" t="s">
        <v>2879</v>
      </c>
    </row>
    <row r="157" spans="1:6" s="4" customFormat="1" ht="13.8" thickBot="1">
      <c r="A157" s="595" t="s">
        <v>2880</v>
      </c>
    </row>
    <row r="158" spans="1:6" s="593" customFormat="1" ht="16.2">
      <c r="A158" s="596" t="s">
        <v>2881</v>
      </c>
      <c r="B158" s="592"/>
      <c r="C158" s="592"/>
      <c r="D158" s="592"/>
      <c r="E158" s="592"/>
      <c r="F158" s="592"/>
    </row>
    <row r="159" spans="1:6" s="4" customFormat="1">
      <c r="A159" s="594" t="s">
        <v>2746</v>
      </c>
    </row>
    <row r="160" spans="1:6" s="4" customFormat="1">
      <c r="A160" s="594" t="s">
        <v>2747</v>
      </c>
    </row>
    <row r="161" spans="1:1" s="4" customFormat="1">
      <c r="A161" s="594" t="s">
        <v>2748</v>
      </c>
    </row>
    <row r="162" spans="1:1" s="4" customFormat="1">
      <c r="A162" s="594" t="s">
        <v>2882</v>
      </c>
    </row>
    <row r="163" spans="1:1" s="4" customFormat="1">
      <c r="A163" s="594" t="s">
        <v>2883</v>
      </c>
    </row>
    <row r="164" spans="1:1" s="4" customFormat="1">
      <c r="A164" s="594" t="s">
        <v>2884</v>
      </c>
    </row>
    <row r="165" spans="1:1" s="4" customFormat="1">
      <c r="A165" s="594" t="s">
        <v>2885</v>
      </c>
    </row>
    <row r="166" spans="1:1" s="4" customFormat="1">
      <c r="A166" s="594" t="s">
        <v>2886</v>
      </c>
    </row>
    <row r="167" spans="1:1" s="4" customFormat="1">
      <c r="A167" s="594" t="s">
        <v>2887</v>
      </c>
    </row>
    <row r="168" spans="1:1" s="4" customFormat="1">
      <c r="A168" s="594" t="s">
        <v>2888</v>
      </c>
    </row>
    <row r="169" spans="1:1" s="4" customFormat="1">
      <c r="A169" s="594" t="s">
        <v>2889</v>
      </c>
    </row>
    <row r="170" spans="1:1" s="4" customFormat="1">
      <c r="A170" s="594" t="s">
        <v>2890</v>
      </c>
    </row>
    <row r="171" spans="1:1" s="4" customFormat="1">
      <c r="A171" s="594" t="s">
        <v>2891</v>
      </c>
    </row>
    <row r="172" spans="1:1" s="4" customFormat="1">
      <c r="A172" s="594" t="s">
        <v>2892</v>
      </c>
    </row>
    <row r="173" spans="1:1" s="4" customFormat="1">
      <c r="A173" s="594" t="s">
        <v>2893</v>
      </c>
    </row>
    <row r="174" spans="1:1" s="4" customFormat="1">
      <c r="A174" s="594" t="s">
        <v>2894</v>
      </c>
    </row>
    <row r="175" spans="1:1" s="4" customFormat="1">
      <c r="A175" s="594" t="s">
        <v>2895</v>
      </c>
    </row>
    <row r="176" spans="1:1" s="4" customFormat="1">
      <c r="A176" s="594" t="s">
        <v>2896</v>
      </c>
    </row>
    <row r="177" spans="1:6" s="4" customFormat="1">
      <c r="A177" s="594" t="s">
        <v>2897</v>
      </c>
    </row>
    <row r="178" spans="1:6" s="4" customFormat="1">
      <c r="A178" s="594" t="s">
        <v>2898</v>
      </c>
    </row>
    <row r="179" spans="1:6" s="4" customFormat="1">
      <c r="A179" s="594" t="s">
        <v>2899</v>
      </c>
    </row>
    <row r="180" spans="1:6" s="4" customFormat="1">
      <c r="A180" s="594" t="s">
        <v>2900</v>
      </c>
    </row>
    <row r="181" spans="1:6" s="4" customFormat="1" ht="13.8" thickBot="1">
      <c r="A181" s="595" t="s">
        <v>2901</v>
      </c>
    </row>
    <row r="182" spans="1:6" s="593" customFormat="1" ht="16.2">
      <c r="A182" s="596" t="s">
        <v>2902</v>
      </c>
      <c r="B182" s="592"/>
      <c r="C182" s="592"/>
      <c r="D182" s="592"/>
      <c r="E182" s="592"/>
      <c r="F182" s="592"/>
    </row>
    <row r="183" spans="1:6" s="4" customFormat="1">
      <c r="A183" s="594" t="s">
        <v>2746</v>
      </c>
    </row>
    <row r="184" spans="1:6" s="4" customFormat="1">
      <c r="A184" s="594" t="s">
        <v>2747</v>
      </c>
    </row>
    <row r="185" spans="1:6" s="4" customFormat="1">
      <c r="A185" s="594" t="s">
        <v>2748</v>
      </c>
    </row>
    <row r="186" spans="1:6" s="4" customFormat="1">
      <c r="A186" s="594" t="s">
        <v>2903</v>
      </c>
    </row>
    <row r="187" spans="1:6" s="4" customFormat="1">
      <c r="A187" s="594" t="s">
        <v>2904</v>
      </c>
    </row>
    <row r="188" spans="1:6" s="4" customFormat="1">
      <c r="A188" s="594" t="s">
        <v>2905</v>
      </c>
    </row>
    <row r="189" spans="1:6" s="4" customFormat="1">
      <c r="A189" s="594" t="s">
        <v>2906</v>
      </c>
    </row>
    <row r="190" spans="1:6" s="4" customFormat="1">
      <c r="A190" s="594" t="s">
        <v>2907</v>
      </c>
    </row>
    <row r="191" spans="1:6" s="4" customFormat="1">
      <c r="A191" s="594" t="s">
        <v>2908</v>
      </c>
    </row>
    <row r="192" spans="1:6" s="4" customFormat="1">
      <c r="A192" s="594" t="s">
        <v>2909</v>
      </c>
    </row>
    <row r="193" spans="1:1" s="4" customFormat="1">
      <c r="A193" s="594" t="s">
        <v>2910</v>
      </c>
    </row>
    <row r="194" spans="1:1" s="4" customFormat="1">
      <c r="A194" s="594" t="s">
        <v>2911</v>
      </c>
    </row>
    <row r="195" spans="1:1" s="4" customFormat="1">
      <c r="A195" s="594" t="s">
        <v>2912</v>
      </c>
    </row>
    <row r="196" spans="1:1" s="4" customFormat="1">
      <c r="A196" s="594" t="s">
        <v>2913</v>
      </c>
    </row>
    <row r="197" spans="1:1" s="4" customFormat="1">
      <c r="A197" s="594" t="s">
        <v>2914</v>
      </c>
    </row>
    <row r="198" spans="1:1" s="4" customFormat="1">
      <c r="A198" s="594" t="s">
        <v>2915</v>
      </c>
    </row>
    <row r="199" spans="1:1" s="4" customFormat="1">
      <c r="A199" s="594" t="s">
        <v>2916</v>
      </c>
    </row>
    <row r="200" spans="1:1" s="4" customFormat="1">
      <c r="A200" s="594" t="s">
        <v>2917</v>
      </c>
    </row>
    <row r="201" spans="1:1" s="4" customFormat="1">
      <c r="A201" s="594" t="s">
        <v>2918</v>
      </c>
    </row>
    <row r="202" spans="1:1" s="4" customFormat="1">
      <c r="A202" s="594" t="s">
        <v>2919</v>
      </c>
    </row>
    <row r="203" spans="1:1" s="4" customFormat="1">
      <c r="A203" s="594" t="s">
        <v>2920</v>
      </c>
    </row>
    <row r="204" spans="1:1" s="4" customFormat="1">
      <c r="A204" s="594" t="s">
        <v>2921</v>
      </c>
    </row>
    <row r="205" spans="1:1" s="4" customFormat="1">
      <c r="A205" s="594" t="s">
        <v>2922</v>
      </c>
    </row>
    <row r="206" spans="1:1" s="4" customFormat="1">
      <c r="A206" s="594" t="s">
        <v>2923</v>
      </c>
    </row>
    <row r="207" spans="1:1" s="4" customFormat="1">
      <c r="A207" s="594" t="s">
        <v>2924</v>
      </c>
    </row>
    <row r="208" spans="1:1" s="4" customFormat="1">
      <c r="A208" s="594" t="s">
        <v>2925</v>
      </c>
    </row>
    <row r="209" spans="1:1" s="4" customFormat="1">
      <c r="A209" s="594" t="s">
        <v>2926</v>
      </c>
    </row>
    <row r="210" spans="1:1" s="4" customFormat="1">
      <c r="A210" s="594" t="s">
        <v>2927</v>
      </c>
    </row>
    <row r="211" spans="1:1" s="4" customFormat="1">
      <c r="A211" s="594" t="s">
        <v>2928</v>
      </c>
    </row>
    <row r="212" spans="1:1" s="4" customFormat="1">
      <c r="A212" s="594" t="s">
        <v>2929</v>
      </c>
    </row>
    <row r="213" spans="1:1" s="4" customFormat="1">
      <c r="A213" s="594" t="s">
        <v>2930</v>
      </c>
    </row>
    <row r="214" spans="1:1" s="4" customFormat="1">
      <c r="A214" s="594" t="s">
        <v>2931</v>
      </c>
    </row>
    <row r="215" spans="1:1" s="4" customFormat="1">
      <c r="A215" s="594" t="s">
        <v>2932</v>
      </c>
    </row>
    <row r="216" spans="1:1" s="4" customFormat="1">
      <c r="A216" s="594" t="s">
        <v>2933</v>
      </c>
    </row>
    <row r="217" spans="1:1" s="4" customFormat="1">
      <c r="A217" s="594" t="s">
        <v>2934</v>
      </c>
    </row>
    <row r="218" spans="1:1" s="4" customFormat="1">
      <c r="A218" s="594" t="s">
        <v>2935</v>
      </c>
    </row>
    <row r="219" spans="1:1" s="4" customFormat="1">
      <c r="A219" s="594" t="s">
        <v>2936</v>
      </c>
    </row>
    <row r="220" spans="1:1" s="4" customFormat="1">
      <c r="A220" s="594" t="s">
        <v>2937</v>
      </c>
    </row>
    <row r="221" spans="1:1" s="4" customFormat="1">
      <c r="A221" s="594" t="s">
        <v>2938</v>
      </c>
    </row>
    <row r="222" spans="1:1" s="4" customFormat="1">
      <c r="A222" s="594" t="s">
        <v>2939</v>
      </c>
    </row>
    <row r="223" spans="1:1" s="4" customFormat="1">
      <c r="A223" s="594" t="s">
        <v>2940</v>
      </c>
    </row>
    <row r="224" spans="1:1" s="4" customFormat="1">
      <c r="A224" s="594" t="s">
        <v>2941</v>
      </c>
    </row>
    <row r="225" spans="1:6" s="4" customFormat="1">
      <c r="A225" s="594" t="s">
        <v>2942</v>
      </c>
    </row>
    <row r="226" spans="1:6" s="4" customFormat="1">
      <c r="A226" s="594" t="s">
        <v>2943</v>
      </c>
    </row>
    <row r="227" spans="1:6" s="4" customFormat="1">
      <c r="A227" s="594" t="s">
        <v>2944</v>
      </c>
    </row>
    <row r="228" spans="1:6" s="4" customFormat="1">
      <c r="A228" s="594" t="s">
        <v>2945</v>
      </c>
    </row>
    <row r="229" spans="1:6" s="4" customFormat="1">
      <c r="A229" s="594" t="s">
        <v>2946</v>
      </c>
    </row>
    <row r="230" spans="1:6" s="4" customFormat="1">
      <c r="A230" s="594" t="s">
        <v>2947</v>
      </c>
    </row>
    <row r="231" spans="1:6" s="4" customFormat="1">
      <c r="A231" s="594" t="s">
        <v>2948</v>
      </c>
    </row>
    <row r="232" spans="1:6" s="4" customFormat="1">
      <c r="A232" s="594" t="s">
        <v>2949</v>
      </c>
    </row>
    <row r="233" spans="1:6" s="4" customFormat="1">
      <c r="A233" s="594" t="s">
        <v>2950</v>
      </c>
    </row>
    <row r="234" spans="1:6" s="4" customFormat="1">
      <c r="A234" s="594" t="s">
        <v>2951</v>
      </c>
    </row>
    <row r="235" spans="1:6" s="4" customFormat="1" ht="13.8" thickBot="1">
      <c r="A235" s="595" t="s">
        <v>2952</v>
      </c>
    </row>
    <row r="236" spans="1:6" s="593" customFormat="1" ht="16.2">
      <c r="A236" s="596" t="s">
        <v>2953</v>
      </c>
      <c r="B236" s="592"/>
      <c r="C236" s="592"/>
      <c r="D236" s="592"/>
      <c r="E236" s="592"/>
      <c r="F236" s="592"/>
    </row>
    <row r="237" spans="1:6" s="4" customFormat="1">
      <c r="A237" s="594" t="s">
        <v>2746</v>
      </c>
    </row>
    <row r="238" spans="1:6" s="4" customFormat="1">
      <c r="A238" s="594" t="s">
        <v>2747</v>
      </c>
    </row>
    <row r="239" spans="1:6" s="4" customFormat="1">
      <c r="A239" s="594" t="s">
        <v>2748</v>
      </c>
    </row>
    <row r="240" spans="1:6" s="4" customFormat="1">
      <c r="A240" s="594" t="s">
        <v>2954</v>
      </c>
    </row>
    <row r="241" spans="1:1" s="4" customFormat="1">
      <c r="A241" s="594" t="s">
        <v>2955</v>
      </c>
    </row>
    <row r="242" spans="1:1" s="4" customFormat="1">
      <c r="A242" s="594" t="s">
        <v>2956</v>
      </c>
    </row>
    <row r="243" spans="1:1" s="4" customFormat="1">
      <c r="A243" s="594" t="s">
        <v>2957</v>
      </c>
    </row>
    <row r="244" spans="1:1" s="4" customFormat="1">
      <c r="A244" s="594" t="s">
        <v>2958</v>
      </c>
    </row>
    <row r="245" spans="1:1" s="4" customFormat="1">
      <c r="A245" s="594" t="s">
        <v>2959</v>
      </c>
    </row>
    <row r="246" spans="1:1" s="4" customFormat="1">
      <c r="A246" s="594" t="s">
        <v>2960</v>
      </c>
    </row>
    <row r="247" spans="1:1" s="4" customFormat="1">
      <c r="A247" s="594" t="s">
        <v>2961</v>
      </c>
    </row>
    <row r="248" spans="1:1" s="4" customFormat="1">
      <c r="A248" s="594" t="s">
        <v>2962</v>
      </c>
    </row>
    <row r="249" spans="1:1" s="4" customFormat="1">
      <c r="A249" s="594" t="s">
        <v>2963</v>
      </c>
    </row>
    <row r="250" spans="1:1" s="4" customFormat="1">
      <c r="A250" s="594" t="s">
        <v>2964</v>
      </c>
    </row>
    <row r="251" spans="1:1" s="4" customFormat="1">
      <c r="A251" s="594" t="s">
        <v>2965</v>
      </c>
    </row>
    <row r="252" spans="1:1" s="4" customFormat="1">
      <c r="A252" s="594" t="s">
        <v>2966</v>
      </c>
    </row>
    <row r="253" spans="1:1" s="4" customFormat="1">
      <c r="A253" s="594" t="s">
        <v>2967</v>
      </c>
    </row>
    <row r="254" spans="1:1" s="4" customFormat="1">
      <c r="A254" s="594" t="s">
        <v>2968</v>
      </c>
    </row>
    <row r="255" spans="1:1" s="4" customFormat="1">
      <c r="A255" s="594" t="s">
        <v>2969</v>
      </c>
    </row>
    <row r="256" spans="1:1" s="4" customFormat="1" ht="13.8" thickBot="1">
      <c r="A256" s="595" t="s">
        <v>2970</v>
      </c>
    </row>
    <row r="257" spans="1:6" s="593" customFormat="1" ht="16.2">
      <c r="A257" s="596" t="s">
        <v>2971</v>
      </c>
      <c r="B257" s="592"/>
      <c r="C257" s="592"/>
      <c r="D257" s="592"/>
      <c r="E257" s="592"/>
      <c r="F257" s="592"/>
    </row>
    <row r="258" spans="1:6" s="4" customFormat="1">
      <c r="A258" s="594" t="s">
        <v>2746</v>
      </c>
    </row>
    <row r="259" spans="1:6" s="4" customFormat="1">
      <c r="A259" s="594" t="s">
        <v>2747</v>
      </c>
    </row>
    <row r="260" spans="1:6" s="4" customFormat="1">
      <c r="A260" s="594" t="s">
        <v>2748</v>
      </c>
    </row>
    <row r="261" spans="1:6" s="4" customFormat="1">
      <c r="A261" s="594" t="s">
        <v>2972</v>
      </c>
    </row>
    <row r="262" spans="1:6" s="4" customFormat="1">
      <c r="A262" s="594" t="s">
        <v>2973</v>
      </c>
    </row>
    <row r="263" spans="1:6" s="4" customFormat="1">
      <c r="A263" s="594" t="s">
        <v>2974</v>
      </c>
    </row>
    <row r="264" spans="1:6" s="4" customFormat="1">
      <c r="A264" s="594" t="s">
        <v>2975</v>
      </c>
    </row>
    <row r="265" spans="1:6" s="4" customFormat="1">
      <c r="A265" s="594" t="s">
        <v>2976</v>
      </c>
    </row>
    <row r="266" spans="1:6" s="4" customFormat="1">
      <c r="A266" s="594" t="s">
        <v>2977</v>
      </c>
    </row>
    <row r="267" spans="1:6" s="4" customFormat="1">
      <c r="A267" s="594" t="s">
        <v>2978</v>
      </c>
    </row>
    <row r="268" spans="1:6" s="4" customFormat="1">
      <c r="A268" s="594" t="s">
        <v>2979</v>
      </c>
    </row>
    <row r="269" spans="1:6" s="4" customFormat="1">
      <c r="A269" s="594" t="s">
        <v>2980</v>
      </c>
    </row>
    <row r="270" spans="1:6" s="4" customFormat="1">
      <c r="A270" s="594" t="s">
        <v>2981</v>
      </c>
    </row>
    <row r="271" spans="1:6" s="4" customFormat="1">
      <c r="A271" s="594" t="s">
        <v>2982</v>
      </c>
    </row>
    <row r="272" spans="1:6" s="4" customFormat="1">
      <c r="A272" s="594" t="s">
        <v>2983</v>
      </c>
    </row>
    <row r="273" spans="1:1" s="4" customFormat="1">
      <c r="A273" s="594" t="s">
        <v>2984</v>
      </c>
    </row>
    <row r="274" spans="1:1" s="4" customFormat="1">
      <c r="A274" s="594" t="s">
        <v>2985</v>
      </c>
    </row>
    <row r="275" spans="1:1" s="4" customFormat="1">
      <c r="A275" s="594" t="s">
        <v>2986</v>
      </c>
    </row>
    <row r="276" spans="1:1" s="4" customFormat="1">
      <c r="A276" s="594" t="s">
        <v>2987</v>
      </c>
    </row>
    <row r="277" spans="1:1" s="4" customFormat="1">
      <c r="A277" s="594" t="s">
        <v>2988</v>
      </c>
    </row>
    <row r="278" spans="1:1" s="4" customFormat="1">
      <c r="A278" s="594" t="s">
        <v>2989</v>
      </c>
    </row>
    <row r="279" spans="1:1" s="4" customFormat="1">
      <c r="A279" s="594" t="s">
        <v>2990</v>
      </c>
    </row>
    <row r="280" spans="1:1" s="4" customFormat="1">
      <c r="A280" s="594" t="s">
        <v>2991</v>
      </c>
    </row>
    <row r="281" spans="1:1" s="4" customFormat="1">
      <c r="A281" s="594" t="s">
        <v>2992</v>
      </c>
    </row>
    <row r="282" spans="1:1" s="4" customFormat="1">
      <c r="A282" s="594" t="s">
        <v>2993</v>
      </c>
    </row>
    <row r="283" spans="1:1" s="4" customFormat="1">
      <c r="A283" s="594" t="s">
        <v>2994</v>
      </c>
    </row>
    <row r="284" spans="1:1" s="4" customFormat="1">
      <c r="A284" s="594" t="s">
        <v>2995</v>
      </c>
    </row>
    <row r="285" spans="1:1" s="4" customFormat="1">
      <c r="A285" s="594" t="s">
        <v>2996</v>
      </c>
    </row>
    <row r="286" spans="1:1" s="4" customFormat="1">
      <c r="A286" s="594" t="s">
        <v>2997</v>
      </c>
    </row>
    <row r="287" spans="1:1" s="4" customFormat="1">
      <c r="A287" s="594" t="s">
        <v>2998</v>
      </c>
    </row>
    <row r="288" spans="1:1" s="4" customFormat="1">
      <c r="A288" s="594" t="s">
        <v>2999</v>
      </c>
    </row>
    <row r="289" spans="1:1" s="4" customFormat="1">
      <c r="A289" s="594" t="s">
        <v>3000</v>
      </c>
    </row>
    <row r="290" spans="1:1" s="4" customFormat="1">
      <c r="A290" s="594" t="s">
        <v>3001</v>
      </c>
    </row>
    <row r="291" spans="1:1" s="4" customFormat="1">
      <c r="A291" s="594" t="s">
        <v>3002</v>
      </c>
    </row>
    <row r="292" spans="1:1" s="4" customFormat="1">
      <c r="A292" s="594" t="s">
        <v>3003</v>
      </c>
    </row>
    <row r="293" spans="1:1" s="4" customFormat="1">
      <c r="A293" s="594" t="s">
        <v>3004</v>
      </c>
    </row>
    <row r="294" spans="1:1" s="4" customFormat="1">
      <c r="A294" s="594" t="s">
        <v>3005</v>
      </c>
    </row>
    <row r="295" spans="1:1" s="4" customFormat="1">
      <c r="A295" s="594" t="s">
        <v>3006</v>
      </c>
    </row>
    <row r="296" spans="1:1" s="4" customFormat="1">
      <c r="A296" s="594" t="s">
        <v>3007</v>
      </c>
    </row>
    <row r="297" spans="1:1" s="4" customFormat="1">
      <c r="A297" s="594" t="s">
        <v>3008</v>
      </c>
    </row>
    <row r="298" spans="1:1" s="4" customFormat="1">
      <c r="A298" s="594" t="s">
        <v>3009</v>
      </c>
    </row>
    <row r="299" spans="1:1" s="4" customFormat="1">
      <c r="A299" s="594" t="s">
        <v>3010</v>
      </c>
    </row>
    <row r="300" spans="1:1" s="4" customFormat="1">
      <c r="A300" s="594" t="s">
        <v>3011</v>
      </c>
    </row>
    <row r="301" spans="1:1" s="4" customFormat="1">
      <c r="A301" s="594" t="s">
        <v>3012</v>
      </c>
    </row>
    <row r="302" spans="1:1" s="4" customFormat="1">
      <c r="A302" s="594" t="s">
        <v>3013</v>
      </c>
    </row>
    <row r="303" spans="1:1" s="4" customFormat="1">
      <c r="A303" s="594" t="s">
        <v>3014</v>
      </c>
    </row>
    <row r="304" spans="1:1" s="4" customFormat="1">
      <c r="A304" s="594" t="s">
        <v>3015</v>
      </c>
    </row>
    <row r="305" spans="1:1" s="4" customFormat="1">
      <c r="A305" s="594" t="s">
        <v>3016</v>
      </c>
    </row>
    <row r="306" spans="1:1" s="4" customFormat="1">
      <c r="A306" s="594" t="s">
        <v>3017</v>
      </c>
    </row>
    <row r="307" spans="1:1" s="4" customFormat="1">
      <c r="A307" s="594" t="s">
        <v>3018</v>
      </c>
    </row>
    <row r="308" spans="1:1" s="4" customFormat="1">
      <c r="A308" s="594" t="s">
        <v>3019</v>
      </c>
    </row>
    <row r="309" spans="1:1" s="4" customFormat="1">
      <c r="A309" s="594" t="s">
        <v>3020</v>
      </c>
    </row>
    <row r="310" spans="1:1" s="4" customFormat="1">
      <c r="A310" s="594" t="s">
        <v>3021</v>
      </c>
    </row>
    <row r="311" spans="1:1" s="4" customFormat="1">
      <c r="A311" s="594" t="s">
        <v>3022</v>
      </c>
    </row>
    <row r="312" spans="1:1" s="4" customFormat="1">
      <c r="A312" s="594" t="s">
        <v>3023</v>
      </c>
    </row>
    <row r="313" spans="1:1" s="4" customFormat="1">
      <c r="A313" s="594" t="s">
        <v>3024</v>
      </c>
    </row>
    <row r="314" spans="1:1" s="4" customFormat="1">
      <c r="A314" s="594" t="s">
        <v>3025</v>
      </c>
    </row>
    <row r="315" spans="1:1" s="4" customFormat="1">
      <c r="A315" s="594" t="s">
        <v>3026</v>
      </c>
    </row>
    <row r="316" spans="1:1" s="4" customFormat="1">
      <c r="A316" s="594" t="s">
        <v>3027</v>
      </c>
    </row>
    <row r="317" spans="1:1" s="4" customFormat="1">
      <c r="A317" s="594" t="s">
        <v>3028</v>
      </c>
    </row>
    <row r="318" spans="1:1" s="4" customFormat="1">
      <c r="A318" s="594" t="s">
        <v>3029</v>
      </c>
    </row>
    <row r="319" spans="1:1" s="4" customFormat="1">
      <c r="A319" s="594" t="s">
        <v>3030</v>
      </c>
    </row>
    <row r="320" spans="1:1" s="4" customFormat="1">
      <c r="A320" s="594" t="s">
        <v>3031</v>
      </c>
    </row>
    <row r="321" spans="1:6" s="4" customFormat="1">
      <c r="A321" s="594" t="s">
        <v>3032</v>
      </c>
    </row>
    <row r="322" spans="1:6" s="4" customFormat="1">
      <c r="A322" s="594" t="s">
        <v>3033</v>
      </c>
    </row>
    <row r="323" spans="1:6" s="4" customFormat="1">
      <c r="A323" s="594" t="s">
        <v>3034</v>
      </c>
    </row>
    <row r="324" spans="1:6" s="4" customFormat="1">
      <c r="A324" s="594" t="s">
        <v>3035</v>
      </c>
    </row>
    <row r="325" spans="1:6" s="4" customFormat="1">
      <c r="A325" s="594" t="s">
        <v>3036</v>
      </c>
    </row>
    <row r="326" spans="1:6" s="4" customFormat="1">
      <c r="A326" s="594" t="s">
        <v>3037</v>
      </c>
    </row>
    <row r="327" spans="1:6" s="4" customFormat="1">
      <c r="A327" s="594" t="s">
        <v>3038</v>
      </c>
    </row>
    <row r="328" spans="1:6" s="4" customFormat="1">
      <c r="A328" s="594" t="s">
        <v>3039</v>
      </c>
    </row>
    <row r="329" spans="1:6" s="4" customFormat="1">
      <c r="A329" s="594" t="s">
        <v>3040</v>
      </c>
    </row>
    <row r="330" spans="1:6" s="4" customFormat="1">
      <c r="A330" s="594" t="s">
        <v>3041</v>
      </c>
    </row>
    <row r="331" spans="1:6" s="4" customFormat="1">
      <c r="A331" s="594" t="s">
        <v>3042</v>
      </c>
    </row>
    <row r="332" spans="1:6" s="4" customFormat="1" ht="13.8" thickBot="1">
      <c r="A332" s="595" t="s">
        <v>3043</v>
      </c>
    </row>
    <row r="333" spans="1:6" s="593" customFormat="1" ht="16.2">
      <c r="A333" s="596" t="s">
        <v>3044</v>
      </c>
      <c r="B333" s="592"/>
      <c r="C333" s="592"/>
      <c r="D333" s="592"/>
      <c r="E333" s="592"/>
      <c r="F333" s="592"/>
    </row>
    <row r="334" spans="1:6" s="4" customFormat="1">
      <c r="A334" s="594" t="s">
        <v>2746</v>
      </c>
    </row>
    <row r="335" spans="1:6" s="4" customFormat="1">
      <c r="A335" s="594" t="s">
        <v>2747</v>
      </c>
    </row>
    <row r="336" spans="1:6" s="4" customFormat="1">
      <c r="A336" s="594" t="s">
        <v>2748</v>
      </c>
    </row>
    <row r="337" spans="1:1" s="4" customFormat="1">
      <c r="A337" s="594" t="s">
        <v>3045</v>
      </c>
    </row>
    <row r="338" spans="1:1" s="4" customFormat="1">
      <c r="A338" s="594" t="s">
        <v>3046</v>
      </c>
    </row>
    <row r="339" spans="1:1" s="4" customFormat="1">
      <c r="A339" s="594" t="s">
        <v>3047</v>
      </c>
    </row>
    <row r="340" spans="1:1" s="4" customFormat="1">
      <c r="A340" s="594" t="s">
        <v>3048</v>
      </c>
    </row>
    <row r="341" spans="1:1" s="4" customFormat="1">
      <c r="A341" s="594" t="s">
        <v>3049</v>
      </c>
    </row>
    <row r="342" spans="1:1" s="4" customFormat="1">
      <c r="A342" s="594" t="s">
        <v>3050</v>
      </c>
    </row>
    <row r="343" spans="1:1" s="4" customFormat="1">
      <c r="A343" s="594" t="s">
        <v>3051</v>
      </c>
    </row>
    <row r="344" spans="1:1" s="4" customFormat="1">
      <c r="A344" s="594" t="s">
        <v>3052</v>
      </c>
    </row>
    <row r="345" spans="1:1" s="4" customFormat="1">
      <c r="A345" s="594" t="s">
        <v>3053</v>
      </c>
    </row>
    <row r="346" spans="1:1" s="4" customFormat="1">
      <c r="A346" s="594" t="s">
        <v>3054</v>
      </c>
    </row>
    <row r="347" spans="1:1" s="4" customFormat="1">
      <c r="A347" s="594" t="s">
        <v>3055</v>
      </c>
    </row>
    <row r="348" spans="1:1" s="4" customFormat="1">
      <c r="A348" s="594" t="s">
        <v>3056</v>
      </c>
    </row>
    <row r="349" spans="1:1" s="4" customFormat="1">
      <c r="A349" s="594" t="s">
        <v>3057</v>
      </c>
    </row>
    <row r="350" spans="1:1" s="4" customFormat="1">
      <c r="A350" s="594" t="s">
        <v>3058</v>
      </c>
    </row>
    <row r="351" spans="1:1" s="4" customFormat="1">
      <c r="A351" s="594" t="s">
        <v>3059</v>
      </c>
    </row>
    <row r="352" spans="1:1" s="4" customFormat="1">
      <c r="A352" s="594" t="s">
        <v>3060</v>
      </c>
    </row>
    <row r="353" spans="1:6" s="4" customFormat="1">
      <c r="A353" s="594" t="s">
        <v>3061</v>
      </c>
    </row>
    <row r="354" spans="1:6" s="4" customFormat="1">
      <c r="A354" s="594" t="s">
        <v>3062</v>
      </c>
    </row>
    <row r="355" spans="1:6" s="4" customFormat="1">
      <c r="A355" s="594" t="s">
        <v>3063</v>
      </c>
    </row>
    <row r="356" spans="1:6" s="4" customFormat="1">
      <c r="A356" s="594" t="s">
        <v>3064</v>
      </c>
    </row>
    <row r="357" spans="1:6" s="4" customFormat="1">
      <c r="A357" s="594" t="s">
        <v>3065</v>
      </c>
    </row>
    <row r="358" spans="1:6" s="4" customFormat="1" ht="13.8" thickBot="1">
      <c r="A358" s="595" t="s">
        <v>3066</v>
      </c>
    </row>
    <row r="359" spans="1:6" s="593" customFormat="1" ht="16.2">
      <c r="A359" s="596" t="s">
        <v>3067</v>
      </c>
      <c r="B359" s="592"/>
      <c r="C359" s="592"/>
      <c r="D359" s="592"/>
      <c r="E359" s="592"/>
      <c r="F359" s="592"/>
    </row>
    <row r="360" spans="1:6" s="4" customFormat="1">
      <c r="A360" s="594" t="s">
        <v>2746</v>
      </c>
      <c r="B360" s="597"/>
      <c r="C360" s="597"/>
      <c r="D360" s="597"/>
      <c r="E360" s="597"/>
      <c r="F360" s="597"/>
    </row>
    <row r="361" spans="1:6" s="4" customFormat="1">
      <c r="A361" s="594" t="s">
        <v>2747</v>
      </c>
      <c r="B361" s="597"/>
      <c r="C361" s="597"/>
      <c r="D361" s="597"/>
      <c r="E361" s="597"/>
      <c r="F361" s="597"/>
    </row>
    <row r="362" spans="1:6" s="4" customFormat="1">
      <c r="A362" s="594" t="s">
        <v>2748</v>
      </c>
    </row>
    <row r="363" spans="1:6" s="4" customFormat="1">
      <c r="A363" s="594" t="s">
        <v>3068</v>
      </c>
    </row>
    <row r="364" spans="1:6" s="4" customFormat="1">
      <c r="A364" s="594" t="s">
        <v>3069</v>
      </c>
    </row>
    <row r="365" spans="1:6" s="4" customFormat="1">
      <c r="A365" s="594" t="s">
        <v>3070</v>
      </c>
    </row>
    <row r="366" spans="1:6" s="4" customFormat="1">
      <c r="A366" s="594" t="s">
        <v>3071</v>
      </c>
    </row>
    <row r="367" spans="1:6" s="4" customFormat="1">
      <c r="A367" s="594" t="s">
        <v>3072</v>
      </c>
    </row>
    <row r="368" spans="1:6" s="4" customFormat="1">
      <c r="A368" s="594" t="s">
        <v>3073</v>
      </c>
    </row>
    <row r="369" spans="1:6" s="4" customFormat="1">
      <c r="A369" s="594" t="s">
        <v>3074</v>
      </c>
    </row>
    <row r="370" spans="1:6" s="4" customFormat="1">
      <c r="A370" s="594" t="s">
        <v>3075</v>
      </c>
    </row>
    <row r="371" spans="1:6" s="4" customFormat="1">
      <c r="A371" s="594" t="s">
        <v>3076</v>
      </c>
    </row>
    <row r="372" spans="1:6" s="4" customFormat="1">
      <c r="A372" s="594" t="s">
        <v>3077</v>
      </c>
    </row>
    <row r="373" spans="1:6" s="4" customFormat="1" ht="13.8" thickBot="1">
      <c r="A373" s="595" t="s">
        <v>3078</v>
      </c>
    </row>
    <row r="374" spans="1:6" s="593" customFormat="1" ht="16.2">
      <c r="A374" s="596" t="s">
        <v>3079</v>
      </c>
      <c r="B374" s="592"/>
      <c r="C374" s="592"/>
      <c r="D374" s="592"/>
      <c r="E374" s="592"/>
      <c r="F374" s="592"/>
    </row>
    <row r="375" spans="1:6" s="4" customFormat="1">
      <c r="A375" s="594" t="s">
        <v>2746</v>
      </c>
    </row>
    <row r="376" spans="1:6" s="4" customFormat="1">
      <c r="A376" s="594" t="s">
        <v>2747</v>
      </c>
    </row>
    <row r="377" spans="1:6" s="4" customFormat="1">
      <c r="A377" s="594" t="s">
        <v>2748</v>
      </c>
    </row>
    <row r="378" spans="1:6" s="4" customFormat="1">
      <c r="A378" s="594" t="s">
        <v>3080</v>
      </c>
    </row>
    <row r="379" spans="1:6" s="4" customFormat="1">
      <c r="A379" s="594" t="s">
        <v>3081</v>
      </c>
    </row>
    <row r="380" spans="1:6" s="4" customFormat="1">
      <c r="A380" s="594" t="s">
        <v>3082</v>
      </c>
    </row>
    <row r="381" spans="1:6" s="4" customFormat="1">
      <c r="A381" s="594" t="s">
        <v>3083</v>
      </c>
    </row>
    <row r="382" spans="1:6" s="4" customFormat="1">
      <c r="A382" s="594" t="s">
        <v>3084</v>
      </c>
    </row>
    <row r="383" spans="1:6" s="4" customFormat="1">
      <c r="A383" s="594" t="s">
        <v>3085</v>
      </c>
    </row>
    <row r="384" spans="1:6" s="4" customFormat="1">
      <c r="A384" s="594" t="s">
        <v>3086</v>
      </c>
    </row>
    <row r="385" spans="1:6" s="4" customFormat="1">
      <c r="A385" s="594" t="s">
        <v>3087</v>
      </c>
    </row>
    <row r="386" spans="1:6" s="4" customFormat="1">
      <c r="A386" s="594" t="s">
        <v>3088</v>
      </c>
    </row>
    <row r="387" spans="1:6" s="4" customFormat="1">
      <c r="A387" s="594" t="s">
        <v>3089</v>
      </c>
    </row>
    <row r="388" spans="1:6" s="4" customFormat="1">
      <c r="A388" s="594" t="s">
        <v>3090</v>
      </c>
    </row>
    <row r="389" spans="1:6" s="4" customFormat="1">
      <c r="A389" s="594" t="s">
        <v>3091</v>
      </c>
    </row>
    <row r="390" spans="1:6" s="4" customFormat="1">
      <c r="A390" s="594" t="s">
        <v>3092</v>
      </c>
    </row>
    <row r="391" spans="1:6" s="4" customFormat="1">
      <c r="A391" s="594" t="s">
        <v>3093</v>
      </c>
    </row>
    <row r="392" spans="1:6" s="4" customFormat="1">
      <c r="A392" s="594" t="s">
        <v>3094</v>
      </c>
    </row>
    <row r="393" spans="1:6" s="4" customFormat="1">
      <c r="A393" s="594" t="s">
        <v>3095</v>
      </c>
    </row>
    <row r="394" spans="1:6" s="4" customFormat="1">
      <c r="A394" s="594" t="s">
        <v>3096</v>
      </c>
    </row>
    <row r="395" spans="1:6" s="4" customFormat="1">
      <c r="A395" s="594" t="s">
        <v>3097</v>
      </c>
    </row>
    <row r="396" spans="1:6" s="4" customFormat="1">
      <c r="A396" s="594" t="s">
        <v>3098</v>
      </c>
    </row>
    <row r="397" spans="1:6" s="4" customFormat="1" ht="13.8" thickBot="1">
      <c r="A397" s="595" t="s">
        <v>3099</v>
      </c>
    </row>
    <row r="398" spans="1:6" s="593" customFormat="1" ht="16.2">
      <c r="A398" s="596" t="s">
        <v>3100</v>
      </c>
      <c r="B398" s="592"/>
      <c r="C398" s="592"/>
      <c r="D398" s="592"/>
      <c r="E398" s="592"/>
      <c r="F398" s="592"/>
    </row>
    <row r="399" spans="1:6" s="4" customFormat="1">
      <c r="A399" s="594" t="s">
        <v>2746</v>
      </c>
    </row>
    <row r="400" spans="1:6" s="4" customFormat="1">
      <c r="A400" s="594" t="s">
        <v>2747</v>
      </c>
    </row>
    <row r="401" spans="1:6" s="4" customFormat="1">
      <c r="A401" s="594" t="s">
        <v>2748</v>
      </c>
    </row>
    <row r="402" spans="1:6" s="4" customFormat="1">
      <c r="A402" s="594" t="s">
        <v>3101</v>
      </c>
    </row>
    <row r="403" spans="1:6" s="4" customFormat="1">
      <c r="A403" s="594" t="s">
        <v>3102</v>
      </c>
    </row>
    <row r="404" spans="1:6" s="4" customFormat="1">
      <c r="A404" s="594" t="s">
        <v>3103</v>
      </c>
    </row>
    <row r="405" spans="1:6" s="4" customFormat="1">
      <c r="A405" s="594" t="s">
        <v>3104</v>
      </c>
    </row>
    <row r="406" spans="1:6" s="4" customFormat="1">
      <c r="A406" s="594" t="s">
        <v>3105</v>
      </c>
    </row>
    <row r="407" spans="1:6" s="4" customFormat="1">
      <c r="A407" s="594" t="s">
        <v>3106</v>
      </c>
    </row>
    <row r="408" spans="1:6" s="4" customFormat="1">
      <c r="A408" s="594" t="s">
        <v>3107</v>
      </c>
    </row>
    <row r="409" spans="1:6" s="4" customFormat="1">
      <c r="A409" s="594" t="s">
        <v>3108</v>
      </c>
    </row>
    <row r="410" spans="1:6" s="4" customFormat="1" ht="13.8" thickBot="1">
      <c r="A410" s="595" t="s">
        <v>3109</v>
      </c>
    </row>
    <row r="411" spans="1:6" s="593" customFormat="1" ht="16.2">
      <c r="A411" s="596" t="s">
        <v>3110</v>
      </c>
      <c r="B411" s="592"/>
      <c r="C411" s="592"/>
      <c r="D411" s="592"/>
      <c r="E411" s="592"/>
      <c r="F411" s="592"/>
    </row>
    <row r="412" spans="1:6" s="4" customFormat="1">
      <c r="A412" s="594" t="s">
        <v>2746</v>
      </c>
    </row>
    <row r="413" spans="1:6" s="4" customFormat="1">
      <c r="A413" s="594" t="s">
        <v>2747</v>
      </c>
    </row>
    <row r="414" spans="1:6" s="4" customFormat="1">
      <c r="A414" s="594" t="s">
        <v>2748</v>
      </c>
    </row>
    <row r="415" spans="1:6" s="4" customFormat="1">
      <c r="A415" s="594" t="s">
        <v>3111</v>
      </c>
    </row>
    <row r="416" spans="1:6" s="4" customFormat="1">
      <c r="A416" s="594" t="s">
        <v>3112</v>
      </c>
    </row>
    <row r="417" spans="1:1" s="4" customFormat="1">
      <c r="A417" s="594" t="s">
        <v>3113</v>
      </c>
    </row>
    <row r="418" spans="1:1" s="4" customFormat="1">
      <c r="A418" s="594" t="s">
        <v>3114</v>
      </c>
    </row>
    <row r="419" spans="1:1" s="4" customFormat="1">
      <c r="A419" s="594" t="s">
        <v>3115</v>
      </c>
    </row>
    <row r="420" spans="1:1" s="4" customFormat="1">
      <c r="A420" s="594" t="s">
        <v>3116</v>
      </c>
    </row>
    <row r="421" spans="1:1" s="4" customFormat="1">
      <c r="A421" s="594" t="s">
        <v>3117</v>
      </c>
    </row>
    <row r="422" spans="1:1" s="4" customFormat="1">
      <c r="A422" s="594" t="s">
        <v>3118</v>
      </c>
    </row>
    <row r="423" spans="1:1" s="4" customFormat="1">
      <c r="A423" s="594" t="s">
        <v>3119</v>
      </c>
    </row>
    <row r="424" spans="1:1" s="4" customFormat="1">
      <c r="A424" s="594" t="s">
        <v>3120</v>
      </c>
    </row>
    <row r="425" spans="1:1" s="4" customFormat="1">
      <c r="A425" s="594" t="s">
        <v>3121</v>
      </c>
    </row>
    <row r="426" spans="1:1" s="4" customFormat="1">
      <c r="A426" s="594" t="s">
        <v>3122</v>
      </c>
    </row>
    <row r="427" spans="1:1" s="4" customFormat="1">
      <c r="A427" s="594" t="s">
        <v>3123</v>
      </c>
    </row>
    <row r="428" spans="1:1" s="4" customFormat="1">
      <c r="A428" s="594" t="s">
        <v>3124</v>
      </c>
    </row>
    <row r="429" spans="1:1" s="4" customFormat="1">
      <c r="A429" s="594" t="s">
        <v>3125</v>
      </c>
    </row>
    <row r="430" spans="1:1" s="4" customFormat="1">
      <c r="A430" s="594" t="s">
        <v>3126</v>
      </c>
    </row>
    <row r="431" spans="1:1" s="4" customFormat="1">
      <c r="A431" s="594" t="s">
        <v>3127</v>
      </c>
    </row>
    <row r="432" spans="1:1" s="4" customFormat="1">
      <c r="A432" s="594" t="s">
        <v>3128</v>
      </c>
    </row>
    <row r="433" spans="1:1" s="4" customFormat="1">
      <c r="A433" s="594" t="s">
        <v>3129</v>
      </c>
    </row>
    <row r="434" spans="1:1" s="4" customFormat="1">
      <c r="A434" s="594" t="s">
        <v>3130</v>
      </c>
    </row>
    <row r="435" spans="1:1" s="4" customFormat="1">
      <c r="A435" s="594" t="s">
        <v>3131</v>
      </c>
    </row>
    <row r="436" spans="1:1" s="4" customFormat="1">
      <c r="A436" s="594" t="s">
        <v>3132</v>
      </c>
    </row>
    <row r="437" spans="1:1" s="4" customFormat="1">
      <c r="A437" s="594" t="s">
        <v>3133</v>
      </c>
    </row>
    <row r="438" spans="1:1" s="4" customFormat="1">
      <c r="A438" s="594" t="s">
        <v>3134</v>
      </c>
    </row>
    <row r="439" spans="1:1" s="4" customFormat="1">
      <c r="A439" s="594" t="s">
        <v>3135</v>
      </c>
    </row>
    <row r="440" spans="1:1" s="4" customFormat="1">
      <c r="A440" s="594" t="s">
        <v>3136</v>
      </c>
    </row>
    <row r="441" spans="1:1" s="4" customFormat="1">
      <c r="A441" s="594" t="s">
        <v>3137</v>
      </c>
    </row>
    <row r="442" spans="1:1" s="4" customFormat="1">
      <c r="A442" s="594" t="s">
        <v>3138</v>
      </c>
    </row>
    <row r="443" spans="1:1" s="4" customFormat="1">
      <c r="A443" s="594" t="s">
        <v>3139</v>
      </c>
    </row>
    <row r="444" spans="1:1" s="4" customFormat="1">
      <c r="A444" s="594" t="s">
        <v>3140</v>
      </c>
    </row>
    <row r="445" spans="1:1" s="4" customFormat="1">
      <c r="A445" s="594" t="s">
        <v>3141</v>
      </c>
    </row>
    <row r="446" spans="1:1" s="4" customFormat="1">
      <c r="A446" s="594" t="s">
        <v>3142</v>
      </c>
    </row>
    <row r="447" spans="1:1" s="4" customFormat="1">
      <c r="A447" s="594" t="s">
        <v>3143</v>
      </c>
    </row>
    <row r="448" spans="1:1" s="4" customFormat="1">
      <c r="A448" s="594" t="s">
        <v>3144</v>
      </c>
    </row>
    <row r="449" spans="1:6" s="4" customFormat="1">
      <c r="A449" s="594" t="s">
        <v>3145</v>
      </c>
    </row>
    <row r="450" spans="1:6" s="4" customFormat="1">
      <c r="A450" s="594" t="s">
        <v>3146</v>
      </c>
    </row>
    <row r="451" spans="1:6" s="4" customFormat="1">
      <c r="A451" s="594" t="s">
        <v>3147</v>
      </c>
    </row>
    <row r="452" spans="1:6" s="4" customFormat="1">
      <c r="A452" s="594" t="s">
        <v>3148</v>
      </c>
    </row>
    <row r="453" spans="1:6" s="4" customFormat="1">
      <c r="A453" s="594" t="s">
        <v>3149</v>
      </c>
    </row>
    <row r="454" spans="1:6" s="4" customFormat="1">
      <c r="A454" s="594" t="s">
        <v>3150</v>
      </c>
    </row>
    <row r="455" spans="1:6" s="4" customFormat="1">
      <c r="A455" s="594" t="s">
        <v>3151</v>
      </c>
    </row>
    <row r="456" spans="1:6" s="4" customFormat="1">
      <c r="A456" s="594" t="s">
        <v>3152</v>
      </c>
    </row>
    <row r="457" spans="1:6" s="4" customFormat="1">
      <c r="A457" s="594" t="s">
        <v>3153</v>
      </c>
    </row>
    <row r="458" spans="1:6" s="4" customFormat="1">
      <c r="A458" s="594" t="s">
        <v>3154</v>
      </c>
    </row>
    <row r="459" spans="1:6" s="4" customFormat="1" ht="13.8" thickBot="1">
      <c r="A459" s="595" t="s">
        <v>3155</v>
      </c>
    </row>
    <row r="460" spans="1:6" s="593" customFormat="1" ht="16.2">
      <c r="A460" s="596" t="s">
        <v>3156</v>
      </c>
      <c r="B460" s="592"/>
      <c r="C460" s="592"/>
      <c r="D460" s="592"/>
      <c r="E460" s="592"/>
      <c r="F460" s="592"/>
    </row>
    <row r="461" spans="1:6" s="4" customFormat="1">
      <c r="A461" s="594" t="s">
        <v>2746</v>
      </c>
    </row>
    <row r="462" spans="1:6" s="4" customFormat="1">
      <c r="A462" s="594" t="s">
        <v>2747</v>
      </c>
    </row>
    <row r="463" spans="1:6" s="4" customFormat="1">
      <c r="A463" s="594" t="s">
        <v>2748</v>
      </c>
    </row>
    <row r="464" spans="1:6" s="4" customFormat="1">
      <c r="A464" s="594" t="s">
        <v>3157</v>
      </c>
    </row>
    <row r="465" spans="1:6" s="4" customFormat="1">
      <c r="A465" s="594" t="s">
        <v>3158</v>
      </c>
    </row>
    <row r="466" spans="1:6" s="4" customFormat="1">
      <c r="A466" s="594" t="s">
        <v>3159</v>
      </c>
    </row>
    <row r="467" spans="1:6" s="4" customFormat="1">
      <c r="A467" s="594" t="s">
        <v>3160</v>
      </c>
    </row>
    <row r="468" spans="1:6" s="4" customFormat="1" ht="13.8" thickBot="1">
      <c r="A468" s="595" t="s">
        <v>3161</v>
      </c>
    </row>
    <row r="469" spans="1:6" s="593" customFormat="1" ht="16.2">
      <c r="A469" s="596" t="s">
        <v>3162</v>
      </c>
      <c r="B469" s="592"/>
      <c r="C469" s="592"/>
      <c r="D469" s="592"/>
      <c r="E469" s="592"/>
      <c r="F469" s="592"/>
    </row>
    <row r="470" spans="1:6" s="4" customFormat="1">
      <c r="A470" s="594" t="s">
        <v>2746</v>
      </c>
    </row>
    <row r="471" spans="1:6" s="4" customFormat="1">
      <c r="A471" s="594" t="s">
        <v>2747</v>
      </c>
    </row>
    <row r="472" spans="1:6" s="4" customFormat="1">
      <c r="A472" s="594" t="s">
        <v>2748</v>
      </c>
    </row>
    <row r="473" spans="1:6" s="4" customFormat="1">
      <c r="A473" s="594" t="s">
        <v>3163</v>
      </c>
    </row>
    <row r="474" spans="1:6" s="4" customFormat="1">
      <c r="A474" s="594" t="s">
        <v>3164</v>
      </c>
    </row>
    <row r="475" spans="1:6" s="4" customFormat="1">
      <c r="A475" s="594" t="s">
        <v>3165</v>
      </c>
    </row>
    <row r="476" spans="1:6" s="4" customFormat="1">
      <c r="A476" s="594" t="s">
        <v>3166</v>
      </c>
    </row>
    <row r="477" spans="1:6" s="4" customFormat="1">
      <c r="A477" s="594" t="s">
        <v>3167</v>
      </c>
    </row>
    <row r="478" spans="1:6" s="4" customFormat="1">
      <c r="A478" s="594" t="s">
        <v>3168</v>
      </c>
    </row>
    <row r="479" spans="1:6" s="4" customFormat="1">
      <c r="A479" s="594" t="s">
        <v>3169</v>
      </c>
    </row>
    <row r="480" spans="1:6" s="4" customFormat="1">
      <c r="A480" s="594" t="s">
        <v>3170</v>
      </c>
    </row>
    <row r="481" spans="1:1" s="4" customFormat="1">
      <c r="A481" s="594" t="s">
        <v>3171</v>
      </c>
    </row>
    <row r="482" spans="1:1" s="4" customFormat="1">
      <c r="A482" s="594" t="s">
        <v>3172</v>
      </c>
    </row>
    <row r="483" spans="1:1" s="4" customFormat="1">
      <c r="A483" s="594" t="s">
        <v>3173</v>
      </c>
    </row>
    <row r="484" spans="1:1" s="4" customFormat="1">
      <c r="A484" s="594" t="s">
        <v>3174</v>
      </c>
    </row>
    <row r="485" spans="1:1" s="4" customFormat="1">
      <c r="A485" s="594" t="s">
        <v>3175</v>
      </c>
    </row>
    <row r="486" spans="1:1" s="4" customFormat="1">
      <c r="A486" s="594" t="s">
        <v>3176</v>
      </c>
    </row>
    <row r="487" spans="1:1" s="4" customFormat="1">
      <c r="A487" s="594" t="s">
        <v>3177</v>
      </c>
    </row>
    <row r="488" spans="1:1" s="4" customFormat="1">
      <c r="A488" s="594" t="s">
        <v>3178</v>
      </c>
    </row>
    <row r="489" spans="1:1" s="4" customFormat="1">
      <c r="A489" s="594" t="s">
        <v>3179</v>
      </c>
    </row>
    <row r="490" spans="1:1" s="4" customFormat="1">
      <c r="A490" s="594" t="s">
        <v>3180</v>
      </c>
    </row>
    <row r="491" spans="1:1" s="4" customFormat="1">
      <c r="A491" s="594" t="s">
        <v>3181</v>
      </c>
    </row>
    <row r="492" spans="1:1" s="4" customFormat="1">
      <c r="A492" s="594" t="s">
        <v>3182</v>
      </c>
    </row>
    <row r="493" spans="1:1" s="4" customFormat="1">
      <c r="A493" s="594" t="s">
        <v>3183</v>
      </c>
    </row>
    <row r="494" spans="1:1" s="4" customFormat="1">
      <c r="A494" s="594" t="s">
        <v>3184</v>
      </c>
    </row>
    <row r="495" spans="1:1" s="4" customFormat="1">
      <c r="A495" s="594" t="s">
        <v>3185</v>
      </c>
    </row>
    <row r="496" spans="1:1" s="4" customFormat="1">
      <c r="A496" s="594" t="s">
        <v>3186</v>
      </c>
    </row>
    <row r="497" spans="1:6" s="4" customFormat="1">
      <c r="A497" s="594" t="s">
        <v>3187</v>
      </c>
    </row>
    <row r="498" spans="1:6" s="4" customFormat="1">
      <c r="A498" s="594" t="s">
        <v>3188</v>
      </c>
    </row>
    <row r="499" spans="1:6" s="4" customFormat="1">
      <c r="A499" s="594" t="s">
        <v>3189</v>
      </c>
    </row>
    <row r="500" spans="1:6" s="4" customFormat="1">
      <c r="A500" s="594" t="s">
        <v>3190</v>
      </c>
    </row>
    <row r="501" spans="1:6" s="4" customFormat="1">
      <c r="A501" s="594" t="s">
        <v>3191</v>
      </c>
    </row>
    <row r="502" spans="1:6" s="4" customFormat="1">
      <c r="A502" s="594" t="s">
        <v>3192</v>
      </c>
    </row>
    <row r="503" spans="1:6" s="4" customFormat="1" ht="13.8" thickBot="1">
      <c r="A503" s="595" t="s">
        <v>3193</v>
      </c>
    </row>
    <row r="504" spans="1:6" s="593" customFormat="1" ht="16.2">
      <c r="A504" s="596" t="s">
        <v>3194</v>
      </c>
      <c r="B504" s="592"/>
      <c r="C504" s="592"/>
      <c r="D504" s="592"/>
      <c r="E504" s="592"/>
      <c r="F504" s="592"/>
    </row>
    <row r="505" spans="1:6" s="4" customFormat="1">
      <c r="A505" s="594" t="s">
        <v>2746</v>
      </c>
    </row>
    <row r="506" spans="1:6" s="4" customFormat="1">
      <c r="A506" s="594" t="s">
        <v>2747</v>
      </c>
    </row>
    <row r="507" spans="1:6" s="4" customFormat="1">
      <c r="A507" s="594" t="s">
        <v>2748</v>
      </c>
    </row>
    <row r="508" spans="1:6" s="4" customFormat="1">
      <c r="A508" s="594" t="s">
        <v>3195</v>
      </c>
    </row>
    <row r="509" spans="1:6" s="4" customFormat="1">
      <c r="A509" s="594" t="s">
        <v>3196</v>
      </c>
    </row>
    <row r="510" spans="1:6" s="4" customFormat="1">
      <c r="A510" s="594" t="s">
        <v>3197</v>
      </c>
    </row>
    <row r="511" spans="1:6" s="4" customFormat="1">
      <c r="A511" s="594" t="s">
        <v>3198</v>
      </c>
    </row>
    <row r="512" spans="1:6" s="4" customFormat="1">
      <c r="A512" s="594" t="s">
        <v>3199</v>
      </c>
    </row>
    <row r="513" spans="1:6" s="4" customFormat="1">
      <c r="A513" s="594" t="s">
        <v>3200</v>
      </c>
    </row>
    <row r="514" spans="1:6" s="4" customFormat="1">
      <c r="A514" s="594" t="s">
        <v>3201</v>
      </c>
    </row>
    <row r="515" spans="1:6" s="4" customFormat="1">
      <c r="A515" s="594" t="s">
        <v>3202</v>
      </c>
    </row>
    <row r="516" spans="1:6" s="4" customFormat="1">
      <c r="A516" s="594" t="s">
        <v>3203</v>
      </c>
    </row>
    <row r="517" spans="1:6" s="4" customFormat="1">
      <c r="A517" s="594" t="s">
        <v>3204</v>
      </c>
    </row>
    <row r="518" spans="1:6" s="4" customFormat="1">
      <c r="A518" s="594" t="s">
        <v>3205</v>
      </c>
    </row>
    <row r="519" spans="1:6" s="4" customFormat="1">
      <c r="A519" s="594" t="s">
        <v>3206</v>
      </c>
    </row>
    <row r="520" spans="1:6" s="4" customFormat="1">
      <c r="A520" s="594" t="s">
        <v>3207</v>
      </c>
    </row>
    <row r="521" spans="1:6" s="4" customFormat="1">
      <c r="A521" s="594" t="s">
        <v>3208</v>
      </c>
    </row>
    <row r="522" spans="1:6" s="4" customFormat="1">
      <c r="A522" s="594" t="s">
        <v>3209</v>
      </c>
    </row>
    <row r="523" spans="1:6" s="4" customFormat="1">
      <c r="A523" s="594" t="s">
        <v>3210</v>
      </c>
    </row>
    <row r="524" spans="1:6" s="4" customFormat="1" ht="13.8" thickBot="1">
      <c r="A524" s="595" t="s">
        <v>3211</v>
      </c>
    </row>
    <row r="525" spans="1:6" s="593" customFormat="1" ht="16.2">
      <c r="A525" s="596" t="s">
        <v>3212</v>
      </c>
      <c r="B525" s="592"/>
      <c r="C525" s="592"/>
      <c r="D525" s="592"/>
      <c r="E525" s="592"/>
      <c r="F525" s="592"/>
    </row>
    <row r="526" spans="1:6" s="4" customFormat="1">
      <c r="A526" s="594" t="s">
        <v>2746</v>
      </c>
    </row>
    <row r="527" spans="1:6" s="4" customFormat="1">
      <c r="A527" s="594" t="s">
        <v>2747</v>
      </c>
    </row>
    <row r="528" spans="1:6" s="4" customFormat="1">
      <c r="A528" s="594" t="s">
        <v>2748</v>
      </c>
    </row>
    <row r="529" spans="1:6" s="4" customFormat="1">
      <c r="A529" s="594" t="s">
        <v>3213</v>
      </c>
    </row>
    <row r="530" spans="1:6" s="4" customFormat="1">
      <c r="A530" s="594" t="s">
        <v>3214</v>
      </c>
    </row>
    <row r="531" spans="1:6" s="4" customFormat="1">
      <c r="A531" s="594" t="s">
        <v>3215</v>
      </c>
    </row>
    <row r="532" spans="1:6" s="4" customFormat="1">
      <c r="A532" s="594" t="s">
        <v>3216</v>
      </c>
    </row>
    <row r="533" spans="1:6" s="4" customFormat="1">
      <c r="A533" s="594" t="s">
        <v>3217</v>
      </c>
    </row>
    <row r="534" spans="1:6" s="4" customFormat="1">
      <c r="A534" s="594" t="s">
        <v>3218</v>
      </c>
    </row>
    <row r="535" spans="1:6" s="4" customFormat="1">
      <c r="A535" s="594" t="s">
        <v>3219</v>
      </c>
    </row>
    <row r="536" spans="1:6" s="4" customFormat="1">
      <c r="A536" s="594" t="s">
        <v>3220</v>
      </c>
    </row>
    <row r="537" spans="1:6" s="4" customFormat="1">
      <c r="A537" s="594" t="s">
        <v>3221</v>
      </c>
    </row>
    <row r="538" spans="1:6" s="4" customFormat="1">
      <c r="A538" s="594" t="s">
        <v>3222</v>
      </c>
    </row>
    <row r="539" spans="1:6" s="4" customFormat="1" ht="13.8" thickBot="1">
      <c r="A539" s="595" t="s">
        <v>3223</v>
      </c>
    </row>
    <row r="540" spans="1:6" s="593" customFormat="1" ht="16.2">
      <c r="A540" s="596" t="s">
        <v>3224</v>
      </c>
      <c r="B540" s="592"/>
      <c r="C540" s="592"/>
      <c r="D540" s="592"/>
      <c r="E540" s="592"/>
      <c r="F540" s="592"/>
    </row>
    <row r="541" spans="1:6" s="4" customFormat="1">
      <c r="A541" s="594" t="s">
        <v>2746</v>
      </c>
      <c r="B541" s="597"/>
      <c r="C541" s="597"/>
      <c r="D541" s="597"/>
      <c r="E541" s="597"/>
      <c r="F541" s="597"/>
    </row>
    <row r="542" spans="1:6" s="4" customFormat="1">
      <c r="A542" s="594" t="s">
        <v>2747</v>
      </c>
      <c r="B542" s="597"/>
      <c r="C542" s="597"/>
      <c r="D542" s="597"/>
      <c r="E542" s="597"/>
      <c r="F542" s="597"/>
    </row>
    <row r="543" spans="1:6" s="4" customFormat="1">
      <c r="A543" s="594" t="s">
        <v>2748</v>
      </c>
    </row>
    <row r="544" spans="1:6" s="4" customFormat="1">
      <c r="A544" s="594" t="s">
        <v>3225</v>
      </c>
    </row>
    <row r="545" spans="1:1" s="4" customFormat="1">
      <c r="A545" s="594" t="s">
        <v>3226</v>
      </c>
    </row>
    <row r="546" spans="1:1" s="4" customFormat="1">
      <c r="A546" s="594" t="s">
        <v>3227</v>
      </c>
    </row>
    <row r="547" spans="1:1" s="4" customFormat="1">
      <c r="A547" s="594" t="s">
        <v>3228</v>
      </c>
    </row>
    <row r="548" spans="1:1" s="4" customFormat="1">
      <c r="A548" s="594" t="s">
        <v>3229</v>
      </c>
    </row>
    <row r="549" spans="1:1" s="4" customFormat="1">
      <c r="A549" s="594" t="s">
        <v>3230</v>
      </c>
    </row>
    <row r="550" spans="1:1" s="4" customFormat="1">
      <c r="A550" s="594" t="s">
        <v>3231</v>
      </c>
    </row>
    <row r="551" spans="1:1" s="4" customFormat="1">
      <c r="A551" s="594" t="s">
        <v>3232</v>
      </c>
    </row>
    <row r="552" spans="1:1" s="4" customFormat="1">
      <c r="A552" s="594" t="s">
        <v>3233</v>
      </c>
    </row>
    <row r="553" spans="1:1" s="4" customFormat="1">
      <c r="A553" s="594" t="s">
        <v>3234</v>
      </c>
    </row>
    <row r="554" spans="1:1" s="4" customFormat="1">
      <c r="A554" s="594" t="s">
        <v>3235</v>
      </c>
    </row>
    <row r="555" spans="1:1" s="4" customFormat="1">
      <c r="A555" s="594" t="s">
        <v>3236</v>
      </c>
    </row>
    <row r="556" spans="1:1" s="4" customFormat="1">
      <c r="A556" s="594" t="s">
        <v>3237</v>
      </c>
    </row>
    <row r="557" spans="1:1" s="4" customFormat="1">
      <c r="A557" s="594" t="s">
        <v>3238</v>
      </c>
    </row>
    <row r="558" spans="1:1" s="4" customFormat="1">
      <c r="A558" s="594" t="s">
        <v>3239</v>
      </c>
    </row>
    <row r="559" spans="1:1" s="4" customFormat="1">
      <c r="A559" s="594" t="s">
        <v>3240</v>
      </c>
    </row>
    <row r="560" spans="1:1" s="4" customFormat="1">
      <c r="A560" s="594" t="s">
        <v>3241</v>
      </c>
    </row>
    <row r="561" spans="1:1" s="4" customFormat="1">
      <c r="A561" s="594" t="s">
        <v>3242</v>
      </c>
    </row>
    <row r="562" spans="1:1" s="4" customFormat="1">
      <c r="A562" s="594" t="s">
        <v>3243</v>
      </c>
    </row>
    <row r="563" spans="1:1" s="4" customFormat="1">
      <c r="A563" s="594" t="s">
        <v>3244</v>
      </c>
    </row>
    <row r="564" spans="1:1" s="4" customFormat="1">
      <c r="A564" s="594" t="s">
        <v>3245</v>
      </c>
    </row>
    <row r="565" spans="1:1" s="4" customFormat="1">
      <c r="A565" s="594" t="s">
        <v>3246</v>
      </c>
    </row>
    <row r="566" spans="1:1" s="4" customFormat="1">
      <c r="A566" s="594" t="s">
        <v>3247</v>
      </c>
    </row>
    <row r="567" spans="1:1" s="4" customFormat="1">
      <c r="A567" s="594" t="s">
        <v>3248</v>
      </c>
    </row>
    <row r="568" spans="1:1" s="4" customFormat="1">
      <c r="A568" s="594" t="s">
        <v>3249</v>
      </c>
    </row>
    <row r="569" spans="1:1" s="4" customFormat="1">
      <c r="A569" s="594" t="s">
        <v>3250</v>
      </c>
    </row>
    <row r="570" spans="1:1" s="4" customFormat="1">
      <c r="A570" s="594" t="s">
        <v>3251</v>
      </c>
    </row>
    <row r="571" spans="1:1" s="4" customFormat="1">
      <c r="A571" s="594" t="s">
        <v>3252</v>
      </c>
    </row>
    <row r="572" spans="1:1" s="4" customFormat="1">
      <c r="A572" s="594" t="s">
        <v>3253</v>
      </c>
    </row>
    <row r="573" spans="1:1" s="4" customFormat="1">
      <c r="A573" s="594" t="s">
        <v>3254</v>
      </c>
    </row>
    <row r="574" spans="1:1" s="4" customFormat="1">
      <c r="A574" s="594" t="s">
        <v>3255</v>
      </c>
    </row>
    <row r="575" spans="1:1" s="4" customFormat="1">
      <c r="A575" s="594" t="s">
        <v>3256</v>
      </c>
    </row>
    <row r="576" spans="1:1" s="4" customFormat="1">
      <c r="A576" s="594" t="s">
        <v>3257</v>
      </c>
    </row>
    <row r="577" spans="1:1" s="4" customFormat="1">
      <c r="A577" s="594" t="s">
        <v>3258</v>
      </c>
    </row>
    <row r="578" spans="1:1" s="4" customFormat="1">
      <c r="A578" s="594" t="s">
        <v>3259</v>
      </c>
    </row>
    <row r="579" spans="1:1" s="4" customFormat="1">
      <c r="A579" s="594" t="s">
        <v>3260</v>
      </c>
    </row>
    <row r="580" spans="1:1" s="4" customFormat="1">
      <c r="A580" s="594" t="s">
        <v>3261</v>
      </c>
    </row>
    <row r="581" spans="1:1" s="4" customFormat="1">
      <c r="A581" s="594" t="s">
        <v>3262</v>
      </c>
    </row>
    <row r="582" spans="1:1" s="4" customFormat="1">
      <c r="A582" s="594" t="s">
        <v>3263</v>
      </c>
    </row>
    <row r="583" spans="1:1" s="4" customFormat="1">
      <c r="A583" s="594" t="s">
        <v>3264</v>
      </c>
    </row>
    <row r="584" spans="1:1" s="4" customFormat="1">
      <c r="A584" s="594" t="s">
        <v>3265</v>
      </c>
    </row>
    <row r="585" spans="1:1" s="4" customFormat="1">
      <c r="A585" s="594" t="s">
        <v>3266</v>
      </c>
    </row>
    <row r="586" spans="1:1" s="4" customFormat="1">
      <c r="A586" s="594" t="s">
        <v>3267</v>
      </c>
    </row>
    <row r="587" spans="1:1" s="4" customFormat="1">
      <c r="A587" s="594" t="s">
        <v>3268</v>
      </c>
    </row>
    <row r="588" spans="1:1" s="4" customFormat="1">
      <c r="A588" s="594" t="s">
        <v>3269</v>
      </c>
    </row>
    <row r="589" spans="1:1" s="4" customFormat="1">
      <c r="A589" s="594" t="s">
        <v>3270</v>
      </c>
    </row>
    <row r="590" spans="1:1" s="4" customFormat="1">
      <c r="A590" s="594" t="s">
        <v>3271</v>
      </c>
    </row>
    <row r="591" spans="1:1" s="4" customFormat="1">
      <c r="A591" s="594" t="s">
        <v>3272</v>
      </c>
    </row>
    <row r="592" spans="1:1" s="4" customFormat="1">
      <c r="A592" s="594" t="s">
        <v>3273</v>
      </c>
    </row>
    <row r="593" spans="1:6" s="600" customFormat="1">
      <c r="A593" s="598" t="s">
        <v>3274</v>
      </c>
    </row>
    <row r="594" spans="1:6" s="4" customFormat="1">
      <c r="A594" s="594" t="s">
        <v>3275</v>
      </c>
    </row>
    <row r="595" spans="1:6" s="4" customFormat="1">
      <c r="A595" s="594" t="s">
        <v>3276</v>
      </c>
    </row>
    <row r="596" spans="1:6" s="4" customFormat="1" ht="13.8" thickBot="1">
      <c r="A596" s="595" t="s">
        <v>3277</v>
      </c>
    </row>
    <row r="597" spans="1:6" s="593" customFormat="1" ht="16.2">
      <c r="A597" s="596" t="s">
        <v>3278</v>
      </c>
      <c r="B597" s="592"/>
      <c r="C597" s="592"/>
      <c r="D597" s="592"/>
      <c r="E597" s="592"/>
      <c r="F597" s="592"/>
    </row>
    <row r="598" spans="1:6" s="4" customFormat="1">
      <c r="A598" s="594" t="s">
        <v>2746</v>
      </c>
    </row>
    <row r="599" spans="1:6" s="4" customFormat="1">
      <c r="A599" s="594" t="s">
        <v>2747</v>
      </c>
    </row>
    <row r="600" spans="1:6" s="4" customFormat="1">
      <c r="A600" s="594" t="s">
        <v>2748</v>
      </c>
    </row>
    <row r="601" spans="1:6" s="4" customFormat="1">
      <c r="A601" s="594" t="s">
        <v>3279</v>
      </c>
    </row>
    <row r="602" spans="1:6" s="4" customFormat="1">
      <c r="A602" s="594" t="s">
        <v>3280</v>
      </c>
    </row>
    <row r="603" spans="1:6" s="4" customFormat="1">
      <c r="A603" s="594" t="s">
        <v>3281</v>
      </c>
    </row>
    <row r="604" spans="1:6" s="4" customFormat="1">
      <c r="A604" s="594" t="s">
        <v>3282</v>
      </c>
    </row>
    <row r="605" spans="1:6" s="4" customFormat="1">
      <c r="A605" s="594" t="s">
        <v>3283</v>
      </c>
    </row>
    <row r="606" spans="1:6" s="4" customFormat="1">
      <c r="A606" s="594" t="s">
        <v>3284</v>
      </c>
    </row>
    <row r="607" spans="1:6" s="4" customFormat="1">
      <c r="A607" s="594" t="s">
        <v>3285</v>
      </c>
    </row>
    <row r="608" spans="1:6" s="4" customFormat="1">
      <c r="A608" s="594" t="s">
        <v>3286</v>
      </c>
    </row>
    <row r="609" spans="1:1" s="4" customFormat="1">
      <c r="A609" s="594" t="s">
        <v>3287</v>
      </c>
    </row>
    <row r="610" spans="1:1" s="4" customFormat="1">
      <c r="A610" s="594" t="s">
        <v>3288</v>
      </c>
    </row>
    <row r="611" spans="1:1" s="4" customFormat="1">
      <c r="A611" s="594" t="s">
        <v>3289</v>
      </c>
    </row>
    <row r="612" spans="1:1" s="4" customFormat="1">
      <c r="A612" s="594" t="s">
        <v>3290</v>
      </c>
    </row>
    <row r="613" spans="1:1" s="4" customFormat="1">
      <c r="A613" s="594" t="s">
        <v>3291</v>
      </c>
    </row>
    <row r="614" spans="1:1" s="4" customFormat="1">
      <c r="A614" s="594" t="s">
        <v>3292</v>
      </c>
    </row>
    <row r="615" spans="1:1" s="4" customFormat="1">
      <c r="A615" s="594" t="s">
        <v>3293</v>
      </c>
    </row>
    <row r="616" spans="1:1" s="4" customFormat="1">
      <c r="A616" s="594" t="s">
        <v>3294</v>
      </c>
    </row>
    <row r="617" spans="1:1" s="4" customFormat="1">
      <c r="A617" s="594" t="s">
        <v>3295</v>
      </c>
    </row>
    <row r="618" spans="1:1" s="4" customFormat="1">
      <c r="A618" s="594" t="s">
        <v>3296</v>
      </c>
    </row>
    <row r="619" spans="1:1" s="4" customFormat="1">
      <c r="A619" s="594" t="s">
        <v>3297</v>
      </c>
    </row>
    <row r="620" spans="1:1" s="4" customFormat="1">
      <c r="A620" s="594" t="s">
        <v>3298</v>
      </c>
    </row>
    <row r="621" spans="1:1" s="4" customFormat="1">
      <c r="A621" s="594" t="s">
        <v>3299</v>
      </c>
    </row>
    <row r="622" spans="1:1" s="4" customFormat="1">
      <c r="A622" s="594" t="s">
        <v>3300</v>
      </c>
    </row>
    <row r="623" spans="1:1" s="4" customFormat="1">
      <c r="A623" s="594" t="s">
        <v>3301</v>
      </c>
    </row>
    <row r="624" spans="1:1" s="4" customFormat="1">
      <c r="A624" s="594" t="s">
        <v>3302</v>
      </c>
    </row>
    <row r="625" spans="1:6" s="4" customFormat="1">
      <c r="A625" s="594" t="s">
        <v>3303</v>
      </c>
    </row>
    <row r="626" spans="1:6" s="4" customFormat="1">
      <c r="A626" s="594" t="s">
        <v>3304</v>
      </c>
    </row>
    <row r="627" spans="1:6" s="4" customFormat="1">
      <c r="A627" s="594" t="s">
        <v>3305</v>
      </c>
    </row>
    <row r="628" spans="1:6" s="4" customFormat="1">
      <c r="A628" s="594" t="s">
        <v>3306</v>
      </c>
    </row>
    <row r="629" spans="1:6" s="4" customFormat="1" ht="13.8" thickBot="1">
      <c r="A629" s="595" t="s">
        <v>3307</v>
      </c>
    </row>
    <row r="630" spans="1:6" s="593" customFormat="1" ht="16.2">
      <c r="A630" s="596" t="s">
        <v>3308</v>
      </c>
      <c r="B630" s="592"/>
      <c r="C630" s="592"/>
      <c r="D630" s="592"/>
      <c r="E630" s="592"/>
      <c r="F630" s="592"/>
    </row>
    <row r="631" spans="1:6" s="4" customFormat="1">
      <c r="A631" s="594" t="s">
        <v>2746</v>
      </c>
    </row>
    <row r="632" spans="1:6" s="4" customFormat="1">
      <c r="A632" s="594" t="s">
        <v>2747</v>
      </c>
    </row>
    <row r="633" spans="1:6" s="4" customFormat="1">
      <c r="A633" s="594" t="s">
        <v>2748</v>
      </c>
    </row>
    <row r="634" spans="1:6" s="4" customFormat="1">
      <c r="A634" s="594" t="s">
        <v>3309</v>
      </c>
    </row>
    <row r="635" spans="1:6" s="4" customFormat="1">
      <c r="A635" s="594" t="s">
        <v>3310</v>
      </c>
    </row>
    <row r="636" spans="1:6" s="4" customFormat="1">
      <c r="A636" s="594" t="s">
        <v>3311</v>
      </c>
    </row>
    <row r="637" spans="1:6" s="4" customFormat="1">
      <c r="A637" s="594" t="s">
        <v>3312</v>
      </c>
    </row>
    <row r="638" spans="1:6" s="4" customFormat="1">
      <c r="A638" s="594" t="s">
        <v>3313</v>
      </c>
    </row>
    <row r="639" spans="1:6" s="4" customFormat="1">
      <c r="A639" s="594" t="s">
        <v>3314</v>
      </c>
    </row>
    <row r="640" spans="1:6" s="4" customFormat="1">
      <c r="A640" s="594" t="s">
        <v>3315</v>
      </c>
    </row>
    <row r="641" spans="1:1" s="4" customFormat="1">
      <c r="A641" s="594" t="s">
        <v>3316</v>
      </c>
    </row>
    <row r="642" spans="1:1" s="4" customFormat="1">
      <c r="A642" s="594" t="s">
        <v>3317</v>
      </c>
    </row>
    <row r="643" spans="1:1" s="4" customFormat="1">
      <c r="A643" s="594" t="s">
        <v>3318</v>
      </c>
    </row>
    <row r="644" spans="1:1" s="4" customFormat="1">
      <c r="A644" s="594" t="s">
        <v>3319</v>
      </c>
    </row>
    <row r="645" spans="1:1" s="4" customFormat="1">
      <c r="A645" s="594" t="s">
        <v>3320</v>
      </c>
    </row>
    <row r="646" spans="1:1" s="4" customFormat="1">
      <c r="A646" s="594" t="s">
        <v>3321</v>
      </c>
    </row>
    <row r="647" spans="1:1" s="4" customFormat="1">
      <c r="A647" s="594" t="s">
        <v>3322</v>
      </c>
    </row>
    <row r="648" spans="1:1" s="4" customFormat="1">
      <c r="A648" s="594" t="s">
        <v>3323</v>
      </c>
    </row>
    <row r="649" spans="1:1" s="4" customFormat="1">
      <c r="A649" s="594" t="s">
        <v>3324</v>
      </c>
    </row>
    <row r="650" spans="1:1" s="4" customFormat="1">
      <c r="A650" s="594" t="s">
        <v>3325</v>
      </c>
    </row>
    <row r="651" spans="1:1" s="4" customFormat="1">
      <c r="A651" s="594" t="s">
        <v>3326</v>
      </c>
    </row>
    <row r="652" spans="1:1" s="4" customFormat="1">
      <c r="A652" s="594" t="s">
        <v>3327</v>
      </c>
    </row>
    <row r="653" spans="1:1" s="4" customFormat="1">
      <c r="A653" s="594" t="s">
        <v>3328</v>
      </c>
    </row>
    <row r="654" spans="1:1" s="4" customFormat="1">
      <c r="A654" s="594" t="s">
        <v>3329</v>
      </c>
    </row>
    <row r="655" spans="1:1" s="4" customFormat="1">
      <c r="A655" s="594" t="s">
        <v>3330</v>
      </c>
    </row>
    <row r="656" spans="1:1" s="4" customFormat="1">
      <c r="A656" s="594" t="s">
        <v>3331</v>
      </c>
    </row>
    <row r="657" spans="1:7" s="4" customFormat="1" ht="13.8" thickBot="1">
      <c r="A657" s="595" t="s">
        <v>3332</v>
      </c>
    </row>
    <row r="658" spans="1:7" s="593" customFormat="1" ht="16.2">
      <c r="A658" s="596" t="s">
        <v>3333</v>
      </c>
      <c r="B658" s="592"/>
      <c r="C658" s="592"/>
      <c r="D658" s="592"/>
      <c r="E658" s="592"/>
      <c r="F658" s="592"/>
      <c r="G658" s="592"/>
    </row>
    <row r="659" spans="1:7" s="4" customFormat="1">
      <c r="A659" s="594" t="s">
        <v>2746</v>
      </c>
    </row>
    <row r="660" spans="1:7" s="4" customFormat="1">
      <c r="A660" s="594" t="s">
        <v>2747</v>
      </c>
    </row>
    <row r="661" spans="1:7" s="4" customFormat="1">
      <c r="A661" s="594" t="s">
        <v>2748</v>
      </c>
    </row>
    <row r="662" spans="1:7" s="4" customFormat="1">
      <c r="A662" s="594" t="s">
        <v>3334</v>
      </c>
    </row>
    <row r="663" spans="1:7" s="4" customFormat="1">
      <c r="A663" s="594" t="s">
        <v>3335</v>
      </c>
    </row>
    <row r="664" spans="1:7" s="4" customFormat="1">
      <c r="A664" s="594" t="s">
        <v>3336</v>
      </c>
    </row>
    <row r="665" spans="1:7" s="4" customFormat="1">
      <c r="A665" s="594" t="s">
        <v>3337</v>
      </c>
    </row>
    <row r="666" spans="1:7" s="4" customFormat="1">
      <c r="A666" s="594" t="s">
        <v>3338</v>
      </c>
    </row>
    <row r="667" spans="1:7" s="4" customFormat="1">
      <c r="A667" s="594" t="s">
        <v>3339</v>
      </c>
    </row>
    <row r="668" spans="1:7" s="4" customFormat="1">
      <c r="A668" s="594" t="s">
        <v>3340</v>
      </c>
    </row>
    <row r="669" spans="1:7" s="4" customFormat="1">
      <c r="A669" s="594" t="s">
        <v>3341</v>
      </c>
    </row>
    <row r="670" spans="1:7" s="4" customFormat="1">
      <c r="A670" s="594" t="s">
        <v>3342</v>
      </c>
    </row>
    <row r="671" spans="1:7" s="4" customFormat="1">
      <c r="A671" s="594" t="s">
        <v>3343</v>
      </c>
    </row>
    <row r="672" spans="1:7" s="4" customFormat="1">
      <c r="A672" s="594" t="s">
        <v>3344</v>
      </c>
    </row>
    <row r="673" spans="1:1" s="4" customFormat="1">
      <c r="A673" s="594" t="s">
        <v>3345</v>
      </c>
    </row>
    <row r="674" spans="1:1" s="4" customFormat="1">
      <c r="A674" s="594" t="s">
        <v>3346</v>
      </c>
    </row>
    <row r="675" spans="1:1" s="4" customFormat="1">
      <c r="A675" s="594" t="s">
        <v>3347</v>
      </c>
    </row>
    <row r="676" spans="1:1" s="4" customFormat="1">
      <c r="A676" s="594" t="s">
        <v>3348</v>
      </c>
    </row>
    <row r="677" spans="1:1" s="4" customFormat="1">
      <c r="A677" s="594" t="s">
        <v>3349</v>
      </c>
    </row>
    <row r="678" spans="1:1" s="4" customFormat="1">
      <c r="A678" s="594" t="s">
        <v>3350</v>
      </c>
    </row>
    <row r="679" spans="1:1" s="4" customFormat="1">
      <c r="A679" s="594" t="s">
        <v>3351</v>
      </c>
    </row>
    <row r="680" spans="1:1" s="4" customFormat="1">
      <c r="A680" s="594" t="s">
        <v>3352</v>
      </c>
    </row>
    <row r="681" spans="1:1" s="4" customFormat="1">
      <c r="A681" s="594" t="s">
        <v>3353</v>
      </c>
    </row>
    <row r="682" spans="1:1" s="4" customFormat="1">
      <c r="A682" s="594" t="s">
        <v>3354</v>
      </c>
    </row>
    <row r="683" spans="1:1" s="4" customFormat="1">
      <c r="A683" s="594" t="s">
        <v>3355</v>
      </c>
    </row>
    <row r="684" spans="1:1" s="4" customFormat="1">
      <c r="A684" s="594" t="s">
        <v>3356</v>
      </c>
    </row>
    <row r="685" spans="1:1" s="4" customFormat="1">
      <c r="A685" s="594" t="s">
        <v>3357</v>
      </c>
    </row>
    <row r="686" spans="1:1" s="4" customFormat="1">
      <c r="A686" s="594" t="s">
        <v>3358</v>
      </c>
    </row>
    <row r="687" spans="1:1" s="4" customFormat="1">
      <c r="A687" s="594" t="s">
        <v>3359</v>
      </c>
    </row>
    <row r="688" spans="1:1" s="4" customFormat="1">
      <c r="A688" s="594" t="s">
        <v>3360</v>
      </c>
    </row>
    <row r="689" spans="1:6" s="4" customFormat="1">
      <c r="A689" s="594" t="s">
        <v>3361</v>
      </c>
    </row>
    <row r="690" spans="1:6" s="4" customFormat="1">
      <c r="A690" s="594" t="s">
        <v>3362</v>
      </c>
    </row>
    <row r="691" spans="1:6" s="4" customFormat="1">
      <c r="A691" s="594" t="s">
        <v>3363</v>
      </c>
    </row>
    <row r="692" spans="1:6" s="4" customFormat="1">
      <c r="A692" s="594" t="s">
        <v>3364</v>
      </c>
    </row>
    <row r="693" spans="1:6" s="4" customFormat="1">
      <c r="A693" s="594" t="s">
        <v>3365</v>
      </c>
    </row>
    <row r="694" spans="1:6" s="4" customFormat="1">
      <c r="A694" s="594" t="s">
        <v>3366</v>
      </c>
    </row>
    <row r="695" spans="1:6" s="4" customFormat="1">
      <c r="A695" s="594" t="s">
        <v>3367</v>
      </c>
    </row>
    <row r="696" spans="1:6" s="4" customFormat="1">
      <c r="A696" s="594" t="s">
        <v>3368</v>
      </c>
    </row>
    <row r="697" spans="1:6" s="4" customFormat="1">
      <c r="A697" s="594" t="s">
        <v>3369</v>
      </c>
    </row>
    <row r="698" spans="1:6" s="4" customFormat="1">
      <c r="A698" s="594" t="s">
        <v>3370</v>
      </c>
    </row>
    <row r="699" spans="1:6" s="4" customFormat="1">
      <c r="A699" s="594" t="s">
        <v>3371</v>
      </c>
    </row>
    <row r="700" spans="1:6" s="4" customFormat="1">
      <c r="A700" s="594" t="s">
        <v>3372</v>
      </c>
    </row>
    <row r="701" spans="1:6" s="4" customFormat="1" ht="13.8" thickBot="1">
      <c r="A701" s="595" t="s">
        <v>3373</v>
      </c>
    </row>
    <row r="702" spans="1:6" s="593" customFormat="1" ht="16.2">
      <c r="A702" s="596" t="s">
        <v>3374</v>
      </c>
      <c r="B702" s="592"/>
      <c r="C702" s="592"/>
      <c r="D702" s="592"/>
      <c r="E702" s="592"/>
      <c r="F702" s="592"/>
    </row>
    <row r="703" spans="1:6" s="4" customFormat="1">
      <c r="A703" s="594" t="s">
        <v>2746</v>
      </c>
    </row>
    <row r="704" spans="1:6" s="4" customFormat="1">
      <c r="A704" s="594" t="s">
        <v>2747</v>
      </c>
    </row>
    <row r="705" spans="1:1" s="4" customFormat="1">
      <c r="A705" s="594" t="s">
        <v>2748</v>
      </c>
    </row>
    <row r="706" spans="1:1" s="4" customFormat="1">
      <c r="A706" s="594" t="s">
        <v>3375</v>
      </c>
    </row>
    <row r="707" spans="1:1" s="4" customFormat="1">
      <c r="A707" s="594" t="s">
        <v>3376</v>
      </c>
    </row>
    <row r="708" spans="1:1" s="4" customFormat="1">
      <c r="A708" s="594" t="s">
        <v>3377</v>
      </c>
    </row>
    <row r="709" spans="1:1" s="4" customFormat="1">
      <c r="A709" s="594" t="s">
        <v>3378</v>
      </c>
    </row>
    <row r="710" spans="1:1" s="4" customFormat="1">
      <c r="A710" s="594" t="s">
        <v>3379</v>
      </c>
    </row>
    <row r="711" spans="1:1" s="4" customFormat="1">
      <c r="A711" s="594" t="s">
        <v>3380</v>
      </c>
    </row>
    <row r="712" spans="1:1" s="4" customFormat="1">
      <c r="A712" s="594" t="s">
        <v>3381</v>
      </c>
    </row>
    <row r="713" spans="1:1" s="4" customFormat="1">
      <c r="A713" s="594" t="s">
        <v>3382</v>
      </c>
    </row>
    <row r="714" spans="1:1" s="4" customFormat="1">
      <c r="A714" s="594" t="s">
        <v>3383</v>
      </c>
    </row>
    <row r="715" spans="1:1" s="4" customFormat="1">
      <c r="A715" s="594" t="s">
        <v>3384</v>
      </c>
    </row>
    <row r="716" spans="1:1" s="4" customFormat="1">
      <c r="A716" s="594" t="s">
        <v>3385</v>
      </c>
    </row>
    <row r="717" spans="1:1" s="4" customFormat="1">
      <c r="A717" s="594" t="s">
        <v>3386</v>
      </c>
    </row>
    <row r="718" spans="1:1" s="4" customFormat="1">
      <c r="A718" s="594" t="s">
        <v>3387</v>
      </c>
    </row>
    <row r="719" spans="1:1" s="4" customFormat="1">
      <c r="A719" s="594" t="s">
        <v>3388</v>
      </c>
    </row>
    <row r="720" spans="1:1" s="4" customFormat="1">
      <c r="A720" s="594" t="s">
        <v>3389</v>
      </c>
    </row>
    <row r="721" spans="1:7" s="4" customFormat="1">
      <c r="A721" s="594" t="s">
        <v>3390</v>
      </c>
    </row>
    <row r="722" spans="1:7" s="4" customFormat="1">
      <c r="A722" s="594" t="s">
        <v>3391</v>
      </c>
    </row>
    <row r="723" spans="1:7" s="4" customFormat="1">
      <c r="A723" s="594" t="s">
        <v>3392</v>
      </c>
    </row>
    <row r="724" spans="1:7" s="4" customFormat="1">
      <c r="A724" s="594" t="s">
        <v>3393</v>
      </c>
    </row>
    <row r="725" spans="1:7" s="4" customFormat="1">
      <c r="A725" s="594" t="s">
        <v>3394</v>
      </c>
    </row>
    <row r="726" spans="1:7" s="4" customFormat="1">
      <c r="A726" s="594" t="s">
        <v>3395</v>
      </c>
    </row>
    <row r="727" spans="1:7" s="4" customFormat="1">
      <c r="A727" s="594" t="s">
        <v>3396</v>
      </c>
    </row>
    <row r="728" spans="1:7" s="4" customFormat="1" ht="13.8" thickBot="1">
      <c r="A728" s="595" t="s">
        <v>3397</v>
      </c>
    </row>
    <row r="729" spans="1:7" s="593" customFormat="1" ht="16.2">
      <c r="A729" s="596" t="s">
        <v>3398</v>
      </c>
      <c r="B729" s="592"/>
      <c r="C729" s="592"/>
      <c r="D729" s="592"/>
      <c r="E729" s="592"/>
      <c r="F729" s="592"/>
      <c r="G729" s="592"/>
    </row>
    <row r="730" spans="1:7" s="4" customFormat="1">
      <c r="A730" s="594" t="s">
        <v>2746</v>
      </c>
    </row>
    <row r="731" spans="1:7" s="4" customFormat="1">
      <c r="A731" s="594" t="s">
        <v>2747</v>
      </c>
    </row>
    <row r="732" spans="1:7" s="4" customFormat="1">
      <c r="A732" s="594" t="s">
        <v>2748</v>
      </c>
    </row>
    <row r="733" spans="1:7" s="4" customFormat="1">
      <c r="A733" s="594" t="s">
        <v>3399</v>
      </c>
    </row>
    <row r="734" spans="1:7" s="4" customFormat="1">
      <c r="A734" s="594" t="s">
        <v>3400</v>
      </c>
    </row>
    <row r="735" spans="1:7" s="4" customFormat="1">
      <c r="A735" s="594" t="s">
        <v>3401</v>
      </c>
    </row>
    <row r="736" spans="1:7" s="4" customFormat="1">
      <c r="A736" s="594" t="s">
        <v>3402</v>
      </c>
    </row>
    <row r="737" spans="1:1" s="4" customFormat="1">
      <c r="A737" s="594" t="s">
        <v>3403</v>
      </c>
    </row>
    <row r="738" spans="1:1" s="4" customFormat="1">
      <c r="A738" s="594" t="s">
        <v>3404</v>
      </c>
    </row>
    <row r="739" spans="1:1" s="4" customFormat="1">
      <c r="A739" s="594" t="s">
        <v>3405</v>
      </c>
    </row>
    <row r="740" spans="1:1" s="4" customFormat="1">
      <c r="A740" s="594" t="s">
        <v>3406</v>
      </c>
    </row>
    <row r="741" spans="1:1" s="4" customFormat="1">
      <c r="A741" s="594" t="s">
        <v>3407</v>
      </c>
    </row>
    <row r="742" spans="1:1" s="4" customFormat="1">
      <c r="A742" s="594" t="s">
        <v>3408</v>
      </c>
    </row>
    <row r="743" spans="1:1" s="4" customFormat="1">
      <c r="A743" s="594" t="s">
        <v>3409</v>
      </c>
    </row>
    <row r="744" spans="1:1" s="4" customFormat="1">
      <c r="A744" s="594" t="s">
        <v>3410</v>
      </c>
    </row>
    <row r="745" spans="1:1" s="4" customFormat="1">
      <c r="A745" s="594" t="s">
        <v>3411</v>
      </c>
    </row>
    <row r="746" spans="1:1" s="4" customFormat="1">
      <c r="A746" s="594" t="s">
        <v>3412</v>
      </c>
    </row>
    <row r="747" spans="1:1" s="4" customFormat="1">
      <c r="A747" s="594" t="s">
        <v>3413</v>
      </c>
    </row>
    <row r="748" spans="1:1" s="4" customFormat="1">
      <c r="A748" s="594" t="s">
        <v>3414</v>
      </c>
    </row>
    <row r="749" spans="1:1" s="4" customFormat="1">
      <c r="A749" s="594" t="s">
        <v>3415</v>
      </c>
    </row>
    <row r="750" spans="1:1" s="4" customFormat="1">
      <c r="A750" s="594" t="s">
        <v>3416</v>
      </c>
    </row>
    <row r="751" spans="1:1" s="4" customFormat="1">
      <c r="A751" s="594" t="s">
        <v>3417</v>
      </c>
    </row>
    <row r="752" spans="1:1" s="4" customFormat="1">
      <c r="A752" s="594" t="s">
        <v>3418</v>
      </c>
    </row>
    <row r="753" spans="1:6" s="4" customFormat="1">
      <c r="A753" s="594" t="s">
        <v>3419</v>
      </c>
    </row>
    <row r="754" spans="1:6" s="4" customFormat="1">
      <c r="A754" s="594" t="s">
        <v>3420</v>
      </c>
    </row>
    <row r="755" spans="1:6" s="4" customFormat="1">
      <c r="A755" s="594" t="s">
        <v>3421</v>
      </c>
    </row>
    <row r="756" spans="1:6" s="4" customFormat="1">
      <c r="A756" s="594" t="s">
        <v>3422</v>
      </c>
    </row>
    <row r="757" spans="1:6" s="4" customFormat="1">
      <c r="A757" s="594" t="s">
        <v>3423</v>
      </c>
    </row>
    <row r="758" spans="1:6" s="4" customFormat="1">
      <c r="A758" s="594" t="s">
        <v>3424</v>
      </c>
    </row>
    <row r="759" spans="1:6" s="4" customFormat="1">
      <c r="A759" s="594" t="s">
        <v>3425</v>
      </c>
    </row>
    <row r="760" spans="1:6" s="4" customFormat="1">
      <c r="A760" s="594" t="s">
        <v>3426</v>
      </c>
    </row>
    <row r="761" spans="1:6" s="4" customFormat="1">
      <c r="A761" s="594" t="s">
        <v>3427</v>
      </c>
    </row>
    <row r="762" spans="1:6" s="4" customFormat="1">
      <c r="A762" s="594" t="s">
        <v>3428</v>
      </c>
    </row>
    <row r="763" spans="1:6" s="4" customFormat="1" ht="13.8" thickBot="1">
      <c r="A763" s="595" t="s">
        <v>3429</v>
      </c>
    </row>
    <row r="764" spans="1:6" s="593" customFormat="1" ht="16.2">
      <c r="A764" s="596" t="s">
        <v>3430</v>
      </c>
      <c r="B764" s="592"/>
      <c r="C764" s="592"/>
      <c r="D764" s="592"/>
      <c r="E764" s="592"/>
      <c r="F764" s="592"/>
    </row>
    <row r="765" spans="1:6" s="4" customFormat="1">
      <c r="A765" s="594" t="s">
        <v>2746</v>
      </c>
    </row>
    <row r="766" spans="1:6" s="4" customFormat="1">
      <c r="A766" s="594" t="s">
        <v>2747</v>
      </c>
    </row>
    <row r="767" spans="1:6" s="4" customFormat="1">
      <c r="A767" s="594" t="s">
        <v>2748</v>
      </c>
    </row>
    <row r="768" spans="1:6" s="4" customFormat="1">
      <c r="A768" s="594" t="s">
        <v>3431</v>
      </c>
    </row>
    <row r="769" spans="1:1" s="4" customFormat="1">
      <c r="A769" s="594" t="s">
        <v>3432</v>
      </c>
    </row>
    <row r="770" spans="1:1" s="4" customFormat="1">
      <c r="A770" s="594" t="s">
        <v>3433</v>
      </c>
    </row>
    <row r="771" spans="1:1" s="4" customFormat="1">
      <c r="A771" s="594" t="s">
        <v>3434</v>
      </c>
    </row>
    <row r="772" spans="1:1" s="4" customFormat="1">
      <c r="A772" s="594" t="s">
        <v>3435</v>
      </c>
    </row>
    <row r="773" spans="1:1" s="4" customFormat="1">
      <c r="A773" s="594" t="s">
        <v>3436</v>
      </c>
    </row>
    <row r="774" spans="1:1" s="4" customFormat="1">
      <c r="A774" s="594" t="s">
        <v>3437</v>
      </c>
    </row>
    <row r="775" spans="1:1" s="4" customFormat="1">
      <c r="A775" s="594" t="s">
        <v>3438</v>
      </c>
    </row>
    <row r="776" spans="1:1" s="4" customFormat="1">
      <c r="A776" s="594" t="s">
        <v>3439</v>
      </c>
    </row>
    <row r="777" spans="1:1" s="4" customFormat="1">
      <c r="A777" s="594" t="s">
        <v>3440</v>
      </c>
    </row>
    <row r="778" spans="1:1" s="4" customFormat="1">
      <c r="A778" s="594" t="s">
        <v>3441</v>
      </c>
    </row>
    <row r="779" spans="1:1" s="4" customFormat="1">
      <c r="A779" s="594" t="s">
        <v>3442</v>
      </c>
    </row>
    <row r="780" spans="1:1" s="4" customFormat="1">
      <c r="A780" s="594" t="s">
        <v>3443</v>
      </c>
    </row>
    <row r="781" spans="1:1" s="4" customFormat="1">
      <c r="A781" s="594" t="s">
        <v>3444</v>
      </c>
    </row>
    <row r="782" spans="1:1" s="4" customFormat="1">
      <c r="A782" s="594" t="s">
        <v>3445</v>
      </c>
    </row>
    <row r="783" spans="1:1" s="4" customFormat="1">
      <c r="A783" s="594" t="s">
        <v>3446</v>
      </c>
    </row>
    <row r="784" spans="1:1" s="4" customFormat="1">
      <c r="A784" s="594" t="s">
        <v>3447</v>
      </c>
    </row>
    <row r="785" spans="1:6" s="4" customFormat="1">
      <c r="A785" s="594" t="s">
        <v>3448</v>
      </c>
    </row>
    <row r="786" spans="1:6" s="4" customFormat="1">
      <c r="A786" s="594" t="s">
        <v>3449</v>
      </c>
    </row>
    <row r="787" spans="1:6" s="4" customFormat="1">
      <c r="A787" s="594" t="s">
        <v>3450</v>
      </c>
    </row>
    <row r="788" spans="1:6" s="4" customFormat="1">
      <c r="A788" s="594" t="s">
        <v>3451</v>
      </c>
    </row>
    <row r="789" spans="1:6" s="4" customFormat="1">
      <c r="A789" s="594" t="s">
        <v>3452</v>
      </c>
    </row>
    <row r="790" spans="1:6" s="4" customFormat="1">
      <c r="A790" s="594" t="s">
        <v>3453</v>
      </c>
    </row>
    <row r="791" spans="1:6" s="4" customFormat="1">
      <c r="A791" s="594" t="s">
        <v>3454</v>
      </c>
    </row>
    <row r="792" spans="1:6" s="4" customFormat="1">
      <c r="A792" s="594" t="s">
        <v>3455</v>
      </c>
    </row>
    <row r="793" spans="1:6" s="4" customFormat="1">
      <c r="A793" s="594" t="s">
        <v>3456</v>
      </c>
    </row>
    <row r="794" spans="1:6" s="4" customFormat="1" ht="13.8" thickBot="1">
      <c r="A794" s="595" t="s">
        <v>3457</v>
      </c>
    </row>
    <row r="795" spans="1:6" s="593" customFormat="1" ht="16.2">
      <c r="A795" s="596" t="s">
        <v>3458</v>
      </c>
      <c r="B795" s="592"/>
      <c r="C795" s="592"/>
      <c r="D795" s="592"/>
      <c r="E795" s="592"/>
      <c r="F795" s="592"/>
    </row>
    <row r="796" spans="1:6" s="4" customFormat="1">
      <c r="A796" s="594" t="s">
        <v>2746</v>
      </c>
    </row>
    <row r="797" spans="1:6" s="4" customFormat="1">
      <c r="A797" s="594" t="s">
        <v>2747</v>
      </c>
    </row>
    <row r="798" spans="1:6" s="4" customFormat="1">
      <c r="A798" s="594" t="s">
        <v>2748</v>
      </c>
    </row>
    <row r="799" spans="1:6" s="4" customFormat="1">
      <c r="A799" s="594" t="s">
        <v>3459</v>
      </c>
    </row>
    <row r="800" spans="1:6" s="4" customFormat="1">
      <c r="A800" s="594" t="s">
        <v>3460</v>
      </c>
    </row>
    <row r="801" spans="1:1" s="4" customFormat="1">
      <c r="A801" s="594" t="s">
        <v>3461</v>
      </c>
    </row>
    <row r="802" spans="1:1" s="4" customFormat="1">
      <c r="A802" s="594" t="s">
        <v>3462</v>
      </c>
    </row>
    <row r="803" spans="1:1" s="4" customFormat="1">
      <c r="A803" s="594" t="s">
        <v>3463</v>
      </c>
    </row>
    <row r="804" spans="1:1" s="4" customFormat="1">
      <c r="A804" s="594" t="s">
        <v>3464</v>
      </c>
    </row>
    <row r="805" spans="1:1" s="4" customFormat="1">
      <c r="A805" s="594" t="s">
        <v>3465</v>
      </c>
    </row>
    <row r="806" spans="1:1" s="4" customFormat="1">
      <c r="A806" s="594" t="s">
        <v>3466</v>
      </c>
    </row>
    <row r="807" spans="1:1" s="4" customFormat="1">
      <c r="A807" s="594" t="s">
        <v>3467</v>
      </c>
    </row>
    <row r="808" spans="1:1" s="4" customFormat="1">
      <c r="A808" s="594" t="s">
        <v>3468</v>
      </c>
    </row>
    <row r="809" spans="1:1" s="4" customFormat="1">
      <c r="A809" s="594" t="s">
        <v>3469</v>
      </c>
    </row>
    <row r="810" spans="1:1" s="4" customFormat="1">
      <c r="A810" s="594" t="s">
        <v>3470</v>
      </c>
    </row>
    <row r="811" spans="1:1" s="4" customFormat="1">
      <c r="A811" s="594" t="s">
        <v>3471</v>
      </c>
    </row>
    <row r="812" spans="1:1" s="4" customFormat="1">
      <c r="A812" s="594" t="s">
        <v>3472</v>
      </c>
    </row>
    <row r="813" spans="1:1" s="4" customFormat="1">
      <c r="A813" s="594" t="s">
        <v>3473</v>
      </c>
    </row>
    <row r="814" spans="1:1" s="4" customFormat="1">
      <c r="A814" s="594" t="s">
        <v>3474</v>
      </c>
    </row>
    <row r="815" spans="1:1" s="4" customFormat="1">
      <c r="A815" s="594" t="s">
        <v>3475</v>
      </c>
    </row>
    <row r="816" spans="1:1" s="4" customFormat="1">
      <c r="A816" s="594" t="s">
        <v>3476</v>
      </c>
    </row>
    <row r="817" spans="1:6" s="4" customFormat="1" ht="13.8" thickBot="1">
      <c r="A817" s="595" t="s">
        <v>3477</v>
      </c>
    </row>
    <row r="818" spans="1:6" s="593" customFormat="1" ht="16.2">
      <c r="A818" s="596" t="s">
        <v>3478</v>
      </c>
      <c r="B818" s="592"/>
      <c r="C818" s="592"/>
      <c r="D818" s="592"/>
      <c r="E818" s="592"/>
      <c r="F818" s="592"/>
    </row>
    <row r="819" spans="1:6" s="4" customFormat="1">
      <c r="A819" s="594" t="s">
        <v>2746</v>
      </c>
    </row>
    <row r="820" spans="1:6" s="4" customFormat="1">
      <c r="A820" s="594" t="s">
        <v>2747</v>
      </c>
    </row>
    <row r="821" spans="1:6" s="4" customFormat="1">
      <c r="A821" s="594" t="s">
        <v>2748</v>
      </c>
    </row>
    <row r="822" spans="1:6" s="4" customFormat="1">
      <c r="A822" s="594" t="s">
        <v>3479</v>
      </c>
    </row>
    <row r="823" spans="1:6" s="4" customFormat="1">
      <c r="A823" s="594" t="s">
        <v>3480</v>
      </c>
    </row>
    <row r="824" spans="1:6" s="4" customFormat="1">
      <c r="A824" s="594" t="s">
        <v>3481</v>
      </c>
    </row>
    <row r="825" spans="1:6" s="4" customFormat="1">
      <c r="A825" s="594" t="s">
        <v>3482</v>
      </c>
    </row>
    <row r="826" spans="1:6" s="4" customFormat="1">
      <c r="A826" s="594" t="s">
        <v>3483</v>
      </c>
    </row>
    <row r="827" spans="1:6" s="4" customFormat="1">
      <c r="A827" s="594" t="s">
        <v>3484</v>
      </c>
    </row>
    <row r="828" spans="1:6" s="4" customFormat="1">
      <c r="A828" s="594" t="s">
        <v>3485</v>
      </c>
    </row>
    <row r="829" spans="1:6" s="4" customFormat="1">
      <c r="A829" s="594" t="s">
        <v>3486</v>
      </c>
    </row>
    <row r="830" spans="1:6" s="4" customFormat="1">
      <c r="A830" s="594" t="s">
        <v>3487</v>
      </c>
    </row>
    <row r="831" spans="1:6" s="4" customFormat="1">
      <c r="A831" s="594" t="s">
        <v>3488</v>
      </c>
    </row>
    <row r="832" spans="1:6" s="4" customFormat="1">
      <c r="A832" s="594" t="s">
        <v>3489</v>
      </c>
    </row>
    <row r="833" spans="1:1" s="4" customFormat="1">
      <c r="A833" s="594" t="s">
        <v>3490</v>
      </c>
    </row>
    <row r="834" spans="1:1" s="4" customFormat="1">
      <c r="A834" s="594" t="s">
        <v>3491</v>
      </c>
    </row>
    <row r="835" spans="1:1" s="4" customFormat="1">
      <c r="A835" s="594" t="s">
        <v>3492</v>
      </c>
    </row>
    <row r="836" spans="1:1" s="4" customFormat="1">
      <c r="A836" s="594" t="s">
        <v>3493</v>
      </c>
    </row>
    <row r="837" spans="1:1" s="4" customFormat="1">
      <c r="A837" s="594" t="s">
        <v>3494</v>
      </c>
    </row>
    <row r="838" spans="1:1" s="4" customFormat="1">
      <c r="A838" s="594" t="s">
        <v>3495</v>
      </c>
    </row>
    <row r="839" spans="1:1" s="4" customFormat="1">
      <c r="A839" s="594" t="s">
        <v>3496</v>
      </c>
    </row>
    <row r="840" spans="1:1" s="4" customFormat="1">
      <c r="A840" s="594" t="s">
        <v>3497</v>
      </c>
    </row>
    <row r="841" spans="1:1" s="4" customFormat="1">
      <c r="A841" s="594" t="s">
        <v>3498</v>
      </c>
    </row>
    <row r="842" spans="1:1" s="4" customFormat="1">
      <c r="A842" s="594" t="s">
        <v>3499</v>
      </c>
    </row>
    <row r="843" spans="1:1" s="4" customFormat="1">
      <c r="A843" s="594" t="s">
        <v>3500</v>
      </c>
    </row>
    <row r="844" spans="1:1" s="4" customFormat="1">
      <c r="A844" s="594" t="s">
        <v>3501</v>
      </c>
    </row>
    <row r="845" spans="1:1" s="4" customFormat="1">
      <c r="A845" s="594" t="s">
        <v>3502</v>
      </c>
    </row>
    <row r="846" spans="1:1" s="4" customFormat="1">
      <c r="A846" s="594" t="s">
        <v>3503</v>
      </c>
    </row>
    <row r="847" spans="1:1" s="4" customFormat="1">
      <c r="A847" s="594" t="s">
        <v>3504</v>
      </c>
    </row>
    <row r="848" spans="1:1" s="4" customFormat="1">
      <c r="A848" s="594" t="s">
        <v>3505</v>
      </c>
    </row>
    <row r="849" spans="1:6" s="4" customFormat="1">
      <c r="A849" s="594" t="s">
        <v>3506</v>
      </c>
    </row>
    <row r="850" spans="1:6" s="4" customFormat="1">
      <c r="A850" s="594" t="s">
        <v>3507</v>
      </c>
    </row>
    <row r="851" spans="1:6" s="4" customFormat="1" ht="13.8" thickBot="1">
      <c r="A851" s="595" t="s">
        <v>3508</v>
      </c>
      <c r="B851" s="597"/>
      <c r="C851" s="597"/>
      <c r="D851" s="597"/>
      <c r="E851" s="597"/>
      <c r="F851" s="597"/>
    </row>
    <row r="852" spans="1:6" s="593" customFormat="1" ht="16.2">
      <c r="A852" s="596" t="s">
        <v>3509</v>
      </c>
      <c r="B852" s="592"/>
      <c r="C852" s="592"/>
      <c r="D852" s="592"/>
      <c r="E852" s="592"/>
      <c r="F852" s="592"/>
    </row>
    <row r="853" spans="1:6" s="4" customFormat="1">
      <c r="A853" s="594" t="s">
        <v>2746</v>
      </c>
    </row>
    <row r="854" spans="1:6" s="4" customFormat="1">
      <c r="A854" s="594" t="s">
        <v>2747</v>
      </c>
    </row>
    <row r="855" spans="1:6" s="4" customFormat="1">
      <c r="A855" s="594" t="s">
        <v>2748</v>
      </c>
    </row>
    <row r="856" spans="1:6" s="4" customFormat="1">
      <c r="A856" s="594" t="s">
        <v>3510</v>
      </c>
    </row>
    <row r="857" spans="1:6" s="4" customFormat="1">
      <c r="A857" s="594" t="s">
        <v>3511</v>
      </c>
    </row>
    <row r="858" spans="1:6" s="4" customFormat="1">
      <c r="A858" s="594" t="s">
        <v>3512</v>
      </c>
    </row>
    <row r="859" spans="1:6" s="4" customFormat="1">
      <c r="A859" s="594" t="s">
        <v>3513</v>
      </c>
    </row>
    <row r="860" spans="1:6" s="4" customFormat="1">
      <c r="A860" s="594" t="s">
        <v>3514</v>
      </c>
    </row>
    <row r="861" spans="1:6" s="4" customFormat="1">
      <c r="A861" s="594" t="s">
        <v>3515</v>
      </c>
    </row>
    <row r="862" spans="1:6" s="4" customFormat="1">
      <c r="A862" s="594" t="s">
        <v>3516</v>
      </c>
    </row>
    <row r="863" spans="1:6" s="4" customFormat="1">
      <c r="A863" s="594" t="s">
        <v>3517</v>
      </c>
    </row>
    <row r="864" spans="1:6" s="4" customFormat="1">
      <c r="A864" s="594" t="s">
        <v>3518</v>
      </c>
    </row>
    <row r="865" spans="1:6" s="4" customFormat="1">
      <c r="A865" s="594" t="s">
        <v>3519</v>
      </c>
    </row>
    <row r="866" spans="1:6" s="4" customFormat="1">
      <c r="A866" s="594" t="s">
        <v>3520</v>
      </c>
    </row>
    <row r="867" spans="1:6" s="4" customFormat="1">
      <c r="A867" s="594" t="s">
        <v>3521</v>
      </c>
    </row>
    <row r="868" spans="1:6" s="4" customFormat="1">
      <c r="A868" s="594" t="s">
        <v>3522</v>
      </c>
    </row>
    <row r="869" spans="1:6" s="4" customFormat="1">
      <c r="A869" s="594" t="s">
        <v>3523</v>
      </c>
    </row>
    <row r="870" spans="1:6" s="4" customFormat="1">
      <c r="A870" s="594" t="s">
        <v>3524</v>
      </c>
    </row>
    <row r="871" spans="1:6" s="4" customFormat="1">
      <c r="A871" s="594" t="s">
        <v>3525</v>
      </c>
    </row>
    <row r="872" spans="1:6" s="4" customFormat="1">
      <c r="A872" s="594" t="s">
        <v>3526</v>
      </c>
    </row>
    <row r="873" spans="1:6" s="4" customFormat="1" ht="13.8" thickBot="1">
      <c r="A873" s="595" t="s">
        <v>3527</v>
      </c>
    </row>
    <row r="874" spans="1:6" s="593" customFormat="1" ht="16.2">
      <c r="A874" s="596" t="s">
        <v>3528</v>
      </c>
      <c r="B874" s="592"/>
      <c r="C874" s="592"/>
      <c r="D874" s="592"/>
      <c r="E874" s="592"/>
      <c r="F874" s="592"/>
    </row>
    <row r="875" spans="1:6" s="4" customFormat="1">
      <c r="A875" s="594" t="s">
        <v>2746</v>
      </c>
    </row>
    <row r="876" spans="1:6" s="4" customFormat="1">
      <c r="A876" s="594" t="s">
        <v>2747</v>
      </c>
    </row>
    <row r="877" spans="1:6" s="4" customFormat="1">
      <c r="A877" s="594" t="s">
        <v>2748</v>
      </c>
    </row>
    <row r="878" spans="1:6" s="4" customFormat="1">
      <c r="A878" s="594" t="s">
        <v>3529</v>
      </c>
    </row>
    <row r="879" spans="1:6" s="4" customFormat="1">
      <c r="A879" s="594" t="s">
        <v>3530</v>
      </c>
    </row>
    <row r="880" spans="1:6" s="4" customFormat="1">
      <c r="A880" s="594" t="s">
        <v>3531</v>
      </c>
    </row>
    <row r="881" spans="1:1" s="4" customFormat="1">
      <c r="A881" s="594" t="s">
        <v>3532</v>
      </c>
    </row>
    <row r="882" spans="1:1" s="4" customFormat="1">
      <c r="A882" s="594" t="s">
        <v>3533</v>
      </c>
    </row>
    <row r="883" spans="1:1" s="4" customFormat="1">
      <c r="A883" s="594" t="s">
        <v>3534</v>
      </c>
    </row>
    <row r="884" spans="1:1" s="4" customFormat="1">
      <c r="A884" s="594" t="s">
        <v>3535</v>
      </c>
    </row>
    <row r="885" spans="1:1" s="4" customFormat="1">
      <c r="A885" s="594" t="s">
        <v>3536</v>
      </c>
    </row>
    <row r="886" spans="1:1" s="4" customFormat="1">
      <c r="A886" s="594" t="s">
        <v>3537</v>
      </c>
    </row>
    <row r="887" spans="1:1" s="4" customFormat="1">
      <c r="A887" s="594" t="s">
        <v>3538</v>
      </c>
    </row>
    <row r="888" spans="1:1" s="4" customFormat="1">
      <c r="A888" s="594" t="s">
        <v>3539</v>
      </c>
    </row>
    <row r="889" spans="1:1" s="4" customFormat="1">
      <c r="A889" s="594" t="s">
        <v>3540</v>
      </c>
    </row>
    <row r="890" spans="1:1" s="4" customFormat="1">
      <c r="A890" s="594" t="s">
        <v>3541</v>
      </c>
    </row>
    <row r="891" spans="1:1" s="4" customFormat="1">
      <c r="A891" s="594" t="s">
        <v>3542</v>
      </c>
    </row>
    <row r="892" spans="1:1" s="4" customFormat="1">
      <c r="A892" s="594" t="s">
        <v>3543</v>
      </c>
    </row>
    <row r="893" spans="1:1" s="4" customFormat="1">
      <c r="A893" s="594" t="s">
        <v>3544</v>
      </c>
    </row>
    <row r="894" spans="1:1" s="4" customFormat="1">
      <c r="A894" s="594" t="s">
        <v>3545</v>
      </c>
    </row>
    <row r="895" spans="1:1" s="4" customFormat="1">
      <c r="A895" s="594" t="s">
        <v>3546</v>
      </c>
    </row>
    <row r="896" spans="1:1" s="4" customFormat="1">
      <c r="A896" s="594" t="s">
        <v>3547</v>
      </c>
    </row>
    <row r="897" spans="1:6" s="4" customFormat="1">
      <c r="A897" s="594" t="s">
        <v>3548</v>
      </c>
    </row>
    <row r="898" spans="1:6" s="4" customFormat="1">
      <c r="A898" s="594" t="s">
        <v>3549</v>
      </c>
    </row>
    <row r="899" spans="1:6" s="4" customFormat="1" ht="13.8" thickBot="1">
      <c r="A899" s="595" t="s">
        <v>3550</v>
      </c>
    </row>
    <row r="900" spans="1:6" s="593" customFormat="1" ht="16.2">
      <c r="A900" s="596" t="s">
        <v>3551</v>
      </c>
      <c r="B900" s="592"/>
      <c r="C900" s="592"/>
      <c r="D900" s="592"/>
      <c r="E900" s="592"/>
      <c r="F900" s="592"/>
    </row>
    <row r="901" spans="1:6" s="4" customFormat="1">
      <c r="A901" s="594" t="s">
        <v>2746</v>
      </c>
    </row>
    <row r="902" spans="1:6" s="4" customFormat="1">
      <c r="A902" s="594" t="s">
        <v>2747</v>
      </c>
    </row>
    <row r="903" spans="1:6" s="4" customFormat="1">
      <c r="A903" s="594" t="s">
        <v>2748</v>
      </c>
    </row>
    <row r="904" spans="1:6" s="4" customFormat="1">
      <c r="A904" s="594" t="s">
        <v>3552</v>
      </c>
    </row>
    <row r="905" spans="1:6" s="4" customFormat="1">
      <c r="A905" s="594" t="s">
        <v>3553</v>
      </c>
    </row>
    <row r="906" spans="1:6" s="4" customFormat="1">
      <c r="A906" s="594" t="s">
        <v>3554</v>
      </c>
    </row>
    <row r="907" spans="1:6" s="4" customFormat="1">
      <c r="A907" s="594" t="s">
        <v>3555</v>
      </c>
    </row>
    <row r="908" spans="1:6" s="4" customFormat="1">
      <c r="A908" s="594" t="s">
        <v>3556</v>
      </c>
    </row>
    <row r="909" spans="1:6" s="4" customFormat="1">
      <c r="A909" s="594" t="s">
        <v>3557</v>
      </c>
    </row>
    <row r="910" spans="1:6" s="4" customFormat="1">
      <c r="A910" s="594" t="s">
        <v>3558</v>
      </c>
    </row>
    <row r="911" spans="1:6" s="4" customFormat="1">
      <c r="A911" s="594" t="s">
        <v>3559</v>
      </c>
    </row>
    <row r="912" spans="1:6" s="4" customFormat="1">
      <c r="A912" s="594" t="s">
        <v>3560</v>
      </c>
    </row>
    <row r="913" spans="1:1" s="4" customFormat="1">
      <c r="A913" s="594" t="s">
        <v>3561</v>
      </c>
    </row>
    <row r="914" spans="1:1" s="4" customFormat="1">
      <c r="A914" s="594" t="s">
        <v>3562</v>
      </c>
    </row>
    <row r="915" spans="1:1" s="4" customFormat="1">
      <c r="A915" s="594" t="s">
        <v>3563</v>
      </c>
    </row>
    <row r="916" spans="1:1" s="4" customFormat="1">
      <c r="A916" s="594" t="s">
        <v>3564</v>
      </c>
    </row>
    <row r="917" spans="1:1" s="4" customFormat="1">
      <c r="A917" s="594" t="s">
        <v>3565</v>
      </c>
    </row>
    <row r="918" spans="1:1" s="4" customFormat="1">
      <c r="A918" s="594" t="s">
        <v>3566</v>
      </c>
    </row>
    <row r="919" spans="1:1" s="4" customFormat="1">
      <c r="A919" s="594" t="s">
        <v>3567</v>
      </c>
    </row>
    <row r="920" spans="1:1" s="4" customFormat="1">
      <c r="A920" s="594" t="s">
        <v>3568</v>
      </c>
    </row>
    <row r="921" spans="1:1" s="4" customFormat="1">
      <c r="A921" s="594" t="s">
        <v>3569</v>
      </c>
    </row>
    <row r="922" spans="1:1" s="4" customFormat="1">
      <c r="A922" s="594" t="s">
        <v>3570</v>
      </c>
    </row>
    <row r="923" spans="1:1" s="4" customFormat="1">
      <c r="A923" s="594" t="s">
        <v>3571</v>
      </c>
    </row>
    <row r="924" spans="1:1" s="4" customFormat="1">
      <c r="A924" s="594" t="s">
        <v>3572</v>
      </c>
    </row>
    <row r="925" spans="1:1" s="4" customFormat="1">
      <c r="A925" s="594" t="s">
        <v>3573</v>
      </c>
    </row>
    <row r="926" spans="1:1" s="4" customFormat="1">
      <c r="A926" s="594" t="s">
        <v>3574</v>
      </c>
    </row>
    <row r="927" spans="1:1" s="4" customFormat="1">
      <c r="A927" s="594" t="s">
        <v>3575</v>
      </c>
    </row>
    <row r="928" spans="1:1" s="4" customFormat="1">
      <c r="A928" s="594" t="s">
        <v>3576</v>
      </c>
    </row>
    <row r="929" spans="1:6" s="4" customFormat="1">
      <c r="A929" s="594" t="s">
        <v>3577</v>
      </c>
    </row>
    <row r="930" spans="1:6" s="4" customFormat="1">
      <c r="A930" s="594" t="s">
        <v>3578</v>
      </c>
    </row>
    <row r="931" spans="1:6" s="4" customFormat="1">
      <c r="A931" s="594" t="s">
        <v>3579</v>
      </c>
    </row>
    <row r="932" spans="1:6" s="4" customFormat="1">
      <c r="A932" s="594" t="s">
        <v>3580</v>
      </c>
    </row>
    <row r="933" spans="1:6" s="4" customFormat="1">
      <c r="A933" s="594" t="s">
        <v>3581</v>
      </c>
    </row>
    <row r="934" spans="1:6" s="4" customFormat="1">
      <c r="A934" s="594" t="s">
        <v>3582</v>
      </c>
    </row>
    <row r="935" spans="1:6" s="4" customFormat="1">
      <c r="A935" s="594" t="s">
        <v>3583</v>
      </c>
    </row>
    <row r="936" spans="1:6" s="4" customFormat="1">
      <c r="A936" s="594" t="s">
        <v>3584</v>
      </c>
    </row>
    <row r="937" spans="1:6" s="4" customFormat="1">
      <c r="A937" s="594" t="s">
        <v>3585</v>
      </c>
    </row>
    <row r="938" spans="1:6" s="4" customFormat="1">
      <c r="A938" s="594" t="s">
        <v>3586</v>
      </c>
    </row>
    <row r="939" spans="1:6" s="4" customFormat="1">
      <c r="A939" s="594" t="s">
        <v>3587</v>
      </c>
    </row>
    <row r="940" spans="1:6" s="4" customFormat="1">
      <c r="A940" s="594" t="s">
        <v>3588</v>
      </c>
    </row>
    <row r="941" spans="1:6" s="4" customFormat="1">
      <c r="A941" s="594" t="s">
        <v>3589</v>
      </c>
    </row>
    <row r="942" spans="1:6" s="4" customFormat="1" ht="13.8" thickBot="1">
      <c r="A942" s="595" t="s">
        <v>3590</v>
      </c>
    </row>
    <row r="943" spans="1:6" s="593" customFormat="1" ht="16.2">
      <c r="A943" s="596" t="s">
        <v>3591</v>
      </c>
      <c r="B943" s="592"/>
      <c r="C943" s="592"/>
      <c r="D943" s="592"/>
      <c r="E943" s="592"/>
      <c r="F943" s="592"/>
    </row>
    <row r="944" spans="1:6" s="4" customFormat="1">
      <c r="A944" s="594" t="s">
        <v>2746</v>
      </c>
    </row>
    <row r="945" spans="1:6" s="4" customFormat="1">
      <c r="A945" s="594" t="s">
        <v>2747</v>
      </c>
    </row>
    <row r="946" spans="1:6" s="4" customFormat="1">
      <c r="A946" s="594" t="s">
        <v>2748</v>
      </c>
    </row>
    <row r="947" spans="1:6" s="4" customFormat="1">
      <c r="A947" s="594" t="s">
        <v>3592</v>
      </c>
    </row>
    <row r="948" spans="1:6" s="4" customFormat="1">
      <c r="A948" s="594" t="s">
        <v>3593</v>
      </c>
    </row>
    <row r="949" spans="1:6" s="4" customFormat="1" ht="13.8" thickBot="1">
      <c r="A949" s="595" t="s">
        <v>3594</v>
      </c>
    </row>
    <row r="950" spans="1:6" s="593" customFormat="1" ht="16.2">
      <c r="A950" s="596" t="s">
        <v>3595</v>
      </c>
      <c r="B950" s="592"/>
      <c r="C950" s="592"/>
      <c r="D950" s="592"/>
      <c r="E950" s="592"/>
      <c r="F950" s="592"/>
    </row>
    <row r="951" spans="1:6" s="4" customFormat="1">
      <c r="A951" s="594" t="s">
        <v>2746</v>
      </c>
    </row>
    <row r="952" spans="1:6" s="4" customFormat="1">
      <c r="A952" s="594" t="s">
        <v>2747</v>
      </c>
    </row>
    <row r="953" spans="1:6" s="4" customFormat="1">
      <c r="A953" s="594" t="s">
        <v>2748</v>
      </c>
    </row>
    <row r="954" spans="1:6" s="4" customFormat="1">
      <c r="A954" s="594" t="s">
        <v>3596</v>
      </c>
    </row>
    <row r="955" spans="1:6" s="4" customFormat="1">
      <c r="A955" s="594" t="s">
        <v>3597</v>
      </c>
    </row>
    <row r="956" spans="1:6" s="4" customFormat="1" ht="13.8" thickBot="1">
      <c r="A956" s="595" t="s">
        <v>3598</v>
      </c>
    </row>
    <row r="957" spans="1:6" s="593" customFormat="1" ht="16.2">
      <c r="A957" s="596" t="s">
        <v>3599</v>
      </c>
      <c r="B957" s="592"/>
      <c r="C957" s="592"/>
      <c r="D957" s="592"/>
      <c r="E957" s="592"/>
      <c r="F957" s="592"/>
    </row>
    <row r="958" spans="1:6" s="4" customFormat="1">
      <c r="A958" s="594" t="s">
        <v>2746</v>
      </c>
    </row>
    <row r="959" spans="1:6" s="4" customFormat="1">
      <c r="A959" s="594" t="s">
        <v>2747</v>
      </c>
    </row>
    <row r="960" spans="1:6" s="4" customFormat="1">
      <c r="A960" s="594" t="s">
        <v>2748</v>
      </c>
    </row>
    <row r="961" spans="1:6" s="4" customFormat="1" ht="13.8" thickBot="1">
      <c r="A961" s="595" t="s">
        <v>3600</v>
      </c>
    </row>
    <row r="962" spans="1:6" s="593" customFormat="1" ht="16.2">
      <c r="A962" s="596" t="s">
        <v>3601</v>
      </c>
      <c r="B962" s="592"/>
      <c r="C962" s="592"/>
      <c r="D962" s="592"/>
      <c r="E962" s="592"/>
      <c r="F962" s="592"/>
    </row>
    <row r="963" spans="1:6" s="4" customFormat="1">
      <c r="A963" s="594" t="s">
        <v>2746</v>
      </c>
    </row>
    <row r="964" spans="1:6" s="4" customFormat="1">
      <c r="A964" s="594" t="s">
        <v>2747</v>
      </c>
    </row>
    <row r="965" spans="1:6" s="4" customFormat="1">
      <c r="A965" s="594" t="s">
        <v>2748</v>
      </c>
    </row>
    <row r="966" spans="1:6" s="4" customFormat="1">
      <c r="A966" s="594" t="s">
        <v>3602</v>
      </c>
    </row>
    <row r="967" spans="1:6" s="4" customFormat="1">
      <c r="A967" s="594" t="s">
        <v>3603</v>
      </c>
    </row>
    <row r="968" spans="1:6" s="4" customFormat="1">
      <c r="A968" s="594" t="s">
        <v>3604</v>
      </c>
    </row>
    <row r="969" spans="1:6" s="4" customFormat="1">
      <c r="A969" s="594" t="s">
        <v>3605</v>
      </c>
    </row>
    <row r="970" spans="1:6" s="4" customFormat="1" ht="13.8" thickBot="1">
      <c r="A970" s="595" t="s">
        <v>3606</v>
      </c>
    </row>
    <row r="971" spans="1:6" s="593" customFormat="1" ht="16.2">
      <c r="A971" s="596" t="s">
        <v>3607</v>
      </c>
      <c r="B971" s="592"/>
      <c r="C971" s="592"/>
      <c r="D971" s="592"/>
      <c r="E971" s="592"/>
      <c r="F971" s="592"/>
    </row>
    <row r="972" spans="1:6" s="4" customFormat="1">
      <c r="A972" s="594" t="s">
        <v>2746</v>
      </c>
    </row>
    <row r="973" spans="1:6" s="4" customFormat="1">
      <c r="A973" s="594" t="s">
        <v>2747</v>
      </c>
    </row>
    <row r="974" spans="1:6" s="4" customFormat="1">
      <c r="A974" s="594" t="s">
        <v>2748</v>
      </c>
    </row>
    <row r="975" spans="1:6" s="4" customFormat="1">
      <c r="A975" s="594" t="s">
        <v>3608</v>
      </c>
    </row>
    <row r="976" spans="1:6" s="4" customFormat="1">
      <c r="A976" s="594" t="s">
        <v>3609</v>
      </c>
    </row>
    <row r="977" spans="1:7" s="4" customFormat="1">
      <c r="A977" s="594" t="s">
        <v>3610</v>
      </c>
    </row>
    <row r="978" spans="1:7" s="4" customFormat="1">
      <c r="A978" s="594" t="s">
        <v>3611</v>
      </c>
    </row>
    <row r="979" spans="1:7" s="4" customFormat="1">
      <c r="A979" s="594" t="s">
        <v>3612</v>
      </c>
    </row>
    <row r="980" spans="1:7" s="4" customFormat="1">
      <c r="A980" s="594" t="s">
        <v>3613</v>
      </c>
    </row>
    <row r="981" spans="1:7" s="4" customFormat="1" ht="13.8" thickBot="1">
      <c r="A981" s="595" t="s">
        <v>3614</v>
      </c>
    </row>
    <row r="982" spans="1:7" s="593" customFormat="1" ht="16.2">
      <c r="A982" s="596" t="s">
        <v>3615</v>
      </c>
      <c r="B982" s="592"/>
      <c r="C982" s="592"/>
      <c r="D982" s="592"/>
      <c r="E982" s="592"/>
      <c r="F982" s="592"/>
      <c r="G982" s="592"/>
    </row>
    <row r="983" spans="1:7" s="4" customFormat="1">
      <c r="A983" s="594" t="s">
        <v>2746</v>
      </c>
      <c r="B983" s="597"/>
      <c r="C983" s="597"/>
      <c r="D983" s="597"/>
      <c r="E983" s="597"/>
      <c r="F983" s="597"/>
      <c r="G983" s="597"/>
    </row>
    <row r="984" spans="1:7" s="4" customFormat="1">
      <c r="A984" s="594" t="s">
        <v>2747</v>
      </c>
      <c r="B984" s="597"/>
      <c r="C984" s="597"/>
      <c r="D984" s="597"/>
      <c r="E984" s="597"/>
      <c r="F984" s="597"/>
      <c r="G984" s="597"/>
    </row>
    <row r="985" spans="1:7" s="4" customFormat="1">
      <c r="A985" s="594" t="s">
        <v>2748</v>
      </c>
    </row>
    <row r="986" spans="1:7" s="4" customFormat="1">
      <c r="A986" s="594" t="s">
        <v>3616</v>
      </c>
    </row>
    <row r="987" spans="1:7" s="4" customFormat="1">
      <c r="A987" s="594" t="s">
        <v>3617</v>
      </c>
    </row>
    <row r="988" spans="1:7" s="4" customFormat="1">
      <c r="A988" s="594" t="s">
        <v>3618</v>
      </c>
    </row>
    <row r="989" spans="1:7" s="4" customFormat="1">
      <c r="A989" s="594" t="s">
        <v>3619</v>
      </c>
    </row>
    <row r="990" spans="1:7" s="4" customFormat="1">
      <c r="A990" s="594" t="s">
        <v>3620</v>
      </c>
    </row>
    <row r="991" spans="1:7" s="4" customFormat="1">
      <c r="A991" s="594" t="s">
        <v>3621</v>
      </c>
    </row>
    <row r="992" spans="1:7" s="4" customFormat="1">
      <c r="A992" s="594" t="s">
        <v>3622</v>
      </c>
    </row>
    <row r="993" spans="1:6" s="4" customFormat="1">
      <c r="A993" s="594" t="s">
        <v>3623</v>
      </c>
    </row>
    <row r="994" spans="1:6" s="4" customFormat="1" ht="13.8" thickBot="1">
      <c r="A994" s="595" t="s">
        <v>3624</v>
      </c>
    </row>
    <row r="995" spans="1:6" s="593" customFormat="1" ht="16.2">
      <c r="A995" s="596" t="s">
        <v>3625</v>
      </c>
      <c r="B995" s="592"/>
      <c r="C995" s="592"/>
      <c r="D995" s="592"/>
      <c r="E995" s="592"/>
      <c r="F995" s="592"/>
    </row>
    <row r="996" spans="1:6" s="4" customFormat="1">
      <c r="A996" s="594" t="s">
        <v>2746</v>
      </c>
    </row>
    <row r="997" spans="1:6" s="4" customFormat="1">
      <c r="A997" s="594" t="s">
        <v>2747</v>
      </c>
    </row>
    <row r="998" spans="1:6" s="4" customFormat="1">
      <c r="A998" s="594" t="s">
        <v>2748</v>
      </c>
    </row>
    <row r="999" spans="1:6" s="4" customFormat="1">
      <c r="A999" s="594" t="s">
        <v>3626</v>
      </c>
    </row>
    <row r="1000" spans="1:6" s="4" customFormat="1">
      <c r="A1000" s="594" t="s">
        <v>3627</v>
      </c>
    </row>
    <row r="1001" spans="1:6" s="4" customFormat="1">
      <c r="A1001" s="594" t="s">
        <v>3628</v>
      </c>
    </row>
    <row r="1002" spans="1:6" s="4" customFormat="1">
      <c r="A1002" s="594" t="s">
        <v>3629</v>
      </c>
    </row>
    <row r="1003" spans="1:6" s="4" customFormat="1">
      <c r="A1003" s="594" t="s">
        <v>3630</v>
      </c>
    </row>
    <row r="1004" spans="1:6" s="4" customFormat="1">
      <c r="A1004" s="594" t="s">
        <v>3631</v>
      </c>
    </row>
    <row r="1005" spans="1:6" s="4" customFormat="1">
      <c r="A1005" s="594" t="s">
        <v>3632</v>
      </c>
    </row>
    <row r="1006" spans="1:6" s="4" customFormat="1">
      <c r="A1006" s="594" t="s">
        <v>3633</v>
      </c>
    </row>
    <row r="1007" spans="1:6" s="4" customFormat="1">
      <c r="A1007" s="594" t="s">
        <v>3634</v>
      </c>
    </row>
    <row r="1008" spans="1:6" s="4" customFormat="1" ht="13.8" thickBot="1">
      <c r="A1008" s="595" t="s">
        <v>3635</v>
      </c>
    </row>
    <row r="1009" spans="1:6" s="593" customFormat="1" ht="16.2">
      <c r="A1009" s="596" t="s">
        <v>3636</v>
      </c>
      <c r="B1009" s="592"/>
      <c r="C1009" s="592"/>
      <c r="D1009" s="592"/>
      <c r="E1009" s="592"/>
      <c r="F1009" s="592"/>
    </row>
    <row r="1010" spans="1:6" s="4" customFormat="1">
      <c r="A1010" s="594" t="s">
        <v>2746</v>
      </c>
    </row>
    <row r="1011" spans="1:6" s="4" customFormat="1">
      <c r="A1011" s="594" t="s">
        <v>2747</v>
      </c>
    </row>
    <row r="1012" spans="1:6" s="4" customFormat="1">
      <c r="A1012" s="594" t="s">
        <v>2748</v>
      </c>
    </row>
    <row r="1013" spans="1:6" s="4" customFormat="1">
      <c r="A1013" s="594" t="s">
        <v>3637</v>
      </c>
    </row>
    <row r="1014" spans="1:6" s="4" customFormat="1">
      <c r="A1014" s="594" t="s">
        <v>3638</v>
      </c>
    </row>
    <row r="1015" spans="1:6" s="4" customFormat="1">
      <c r="A1015" s="594" t="s">
        <v>3639</v>
      </c>
    </row>
    <row r="1016" spans="1:6" s="4" customFormat="1" ht="13.8" thickBot="1">
      <c r="A1016" s="595" t="s">
        <v>3640</v>
      </c>
    </row>
    <row r="1017" spans="1:6" s="593" customFormat="1" ht="16.2">
      <c r="A1017" s="596" t="s">
        <v>3641</v>
      </c>
      <c r="B1017" s="592"/>
      <c r="C1017" s="592"/>
      <c r="D1017" s="592"/>
      <c r="E1017" s="592"/>
      <c r="F1017" s="592"/>
    </row>
    <row r="1018" spans="1:6" s="4" customFormat="1">
      <c r="A1018" s="594" t="s">
        <v>2746</v>
      </c>
    </row>
    <row r="1019" spans="1:6" s="4" customFormat="1">
      <c r="A1019" s="594" t="s">
        <v>2747</v>
      </c>
    </row>
    <row r="1020" spans="1:6" s="4" customFormat="1">
      <c r="A1020" s="594" t="s">
        <v>2748</v>
      </c>
    </row>
    <row r="1021" spans="1:6" s="4" customFormat="1">
      <c r="A1021" s="594" t="s">
        <v>3642</v>
      </c>
    </row>
    <row r="1022" spans="1:6" s="4" customFormat="1">
      <c r="A1022" s="594" t="s">
        <v>3643</v>
      </c>
    </row>
    <row r="1023" spans="1:6" s="4" customFormat="1">
      <c r="A1023" s="594" t="s">
        <v>3644</v>
      </c>
    </row>
    <row r="1024" spans="1:6" s="4" customFormat="1">
      <c r="A1024" s="594" t="s">
        <v>3645</v>
      </c>
    </row>
    <row r="1025" spans="1:6" s="4" customFormat="1">
      <c r="A1025" s="594" t="s">
        <v>3646</v>
      </c>
    </row>
    <row r="1026" spans="1:6" s="4" customFormat="1">
      <c r="A1026" s="594" t="s">
        <v>3647</v>
      </c>
    </row>
    <row r="1027" spans="1:6" s="4" customFormat="1">
      <c r="A1027" s="594" t="s">
        <v>3648</v>
      </c>
    </row>
    <row r="1028" spans="1:6" s="4" customFormat="1">
      <c r="A1028" s="594" t="s">
        <v>3649</v>
      </c>
    </row>
    <row r="1029" spans="1:6" s="4" customFormat="1">
      <c r="A1029" s="594" t="s">
        <v>3650</v>
      </c>
    </row>
    <row r="1030" spans="1:6" s="4" customFormat="1">
      <c r="A1030" s="594" t="s">
        <v>3651</v>
      </c>
    </row>
    <row r="1031" spans="1:6" s="4" customFormat="1">
      <c r="A1031" s="594" t="s">
        <v>3652</v>
      </c>
    </row>
    <row r="1032" spans="1:6" s="4" customFormat="1">
      <c r="A1032" s="594" t="s">
        <v>3653</v>
      </c>
    </row>
    <row r="1033" spans="1:6" s="4" customFormat="1">
      <c r="A1033" s="594" t="s">
        <v>3654</v>
      </c>
    </row>
    <row r="1034" spans="1:6" s="4" customFormat="1" ht="13.8" thickBot="1">
      <c r="A1034" s="595" t="s">
        <v>3655</v>
      </c>
    </row>
    <row r="1035" spans="1:6" s="593" customFormat="1" ht="16.2">
      <c r="A1035" s="596" t="s">
        <v>3656</v>
      </c>
      <c r="B1035" s="592"/>
      <c r="C1035" s="592"/>
      <c r="D1035" s="592"/>
      <c r="E1035" s="592"/>
      <c r="F1035" s="592"/>
    </row>
    <row r="1036" spans="1:6" s="4" customFormat="1">
      <c r="A1036" s="594" t="s">
        <v>2746</v>
      </c>
    </row>
    <row r="1037" spans="1:6" s="4" customFormat="1">
      <c r="A1037" s="594" t="s">
        <v>2747</v>
      </c>
    </row>
    <row r="1038" spans="1:6" s="4" customFormat="1">
      <c r="A1038" s="594" t="s">
        <v>2748</v>
      </c>
    </row>
    <row r="1039" spans="1:6" s="4" customFormat="1">
      <c r="A1039" s="594" t="s">
        <v>3657</v>
      </c>
    </row>
    <row r="1040" spans="1:6" s="4" customFormat="1">
      <c r="A1040" s="594" t="s">
        <v>3658</v>
      </c>
    </row>
    <row r="1041" spans="1:6" s="4" customFormat="1">
      <c r="A1041" s="594" t="s">
        <v>3659</v>
      </c>
    </row>
    <row r="1042" spans="1:6" s="4" customFormat="1">
      <c r="A1042" s="594" t="s">
        <v>3660</v>
      </c>
    </row>
    <row r="1043" spans="1:6" s="4" customFormat="1">
      <c r="A1043" s="594" t="s">
        <v>3661</v>
      </c>
    </row>
    <row r="1044" spans="1:6" s="4" customFormat="1">
      <c r="A1044" s="594" t="s">
        <v>3662</v>
      </c>
    </row>
    <row r="1045" spans="1:6" s="4" customFormat="1">
      <c r="A1045" s="594" t="s">
        <v>3663</v>
      </c>
    </row>
    <row r="1046" spans="1:6" s="4" customFormat="1">
      <c r="A1046" s="594" t="s">
        <v>3664</v>
      </c>
    </row>
    <row r="1047" spans="1:6" s="4" customFormat="1" ht="13.8" thickBot="1">
      <c r="A1047" s="595" t="s">
        <v>3665</v>
      </c>
    </row>
    <row r="1048" spans="1:6" s="593" customFormat="1" ht="16.2">
      <c r="A1048" s="596" t="s">
        <v>3666</v>
      </c>
      <c r="B1048" s="592"/>
      <c r="C1048" s="592"/>
      <c r="D1048" s="592"/>
      <c r="E1048" s="592"/>
      <c r="F1048" s="592"/>
    </row>
    <row r="1049" spans="1:6" s="4" customFormat="1">
      <c r="A1049" s="594" t="s">
        <v>2746</v>
      </c>
    </row>
    <row r="1050" spans="1:6" s="4" customFormat="1">
      <c r="A1050" s="594" t="s">
        <v>2747</v>
      </c>
    </row>
    <row r="1051" spans="1:6" s="4" customFormat="1">
      <c r="A1051" s="594" t="s">
        <v>2748</v>
      </c>
    </row>
    <row r="1052" spans="1:6" s="4" customFormat="1">
      <c r="A1052" s="594" t="s">
        <v>3667</v>
      </c>
    </row>
    <row r="1053" spans="1:6" s="4" customFormat="1">
      <c r="A1053" s="594" t="s">
        <v>3668</v>
      </c>
    </row>
    <row r="1054" spans="1:6" s="4" customFormat="1">
      <c r="A1054" s="594" t="s">
        <v>3669</v>
      </c>
    </row>
    <row r="1055" spans="1:6" s="4" customFormat="1">
      <c r="A1055" s="594" t="s">
        <v>3670</v>
      </c>
    </row>
    <row r="1056" spans="1:6" s="4" customFormat="1">
      <c r="A1056" s="594" t="s">
        <v>3671</v>
      </c>
    </row>
    <row r="1057" spans="1:6" s="4" customFormat="1" ht="13.8" thickBot="1">
      <c r="A1057" s="595" t="s">
        <v>3672</v>
      </c>
    </row>
    <row r="1058" spans="1:6" s="593" customFormat="1" ht="16.2">
      <c r="A1058" s="596" t="s">
        <v>3673</v>
      </c>
      <c r="B1058" s="592"/>
      <c r="C1058" s="592"/>
      <c r="D1058" s="592"/>
      <c r="E1058" s="592"/>
      <c r="F1058" s="592"/>
    </row>
    <row r="1059" spans="1:6" s="4" customFormat="1">
      <c r="A1059" s="594" t="s">
        <v>2746</v>
      </c>
    </row>
    <row r="1060" spans="1:6" s="4" customFormat="1">
      <c r="A1060" s="594" t="s">
        <v>2747</v>
      </c>
    </row>
    <row r="1061" spans="1:6" s="4" customFormat="1">
      <c r="A1061" s="594" t="s">
        <v>2748</v>
      </c>
    </row>
    <row r="1062" spans="1:6" s="4" customFormat="1">
      <c r="A1062" s="594" t="s">
        <v>3674</v>
      </c>
    </row>
    <row r="1063" spans="1:6" s="4" customFormat="1">
      <c r="A1063" s="594" t="s">
        <v>3675</v>
      </c>
    </row>
    <row r="1064" spans="1:6" s="4" customFormat="1">
      <c r="A1064" s="594" t="s">
        <v>3676</v>
      </c>
    </row>
    <row r="1065" spans="1:6" s="4" customFormat="1">
      <c r="A1065" s="594" t="s">
        <v>3677</v>
      </c>
    </row>
    <row r="1066" spans="1:6" s="4" customFormat="1">
      <c r="A1066" s="594" t="s">
        <v>3678</v>
      </c>
    </row>
    <row r="1067" spans="1:6" s="4" customFormat="1">
      <c r="A1067" s="594" t="s">
        <v>3679</v>
      </c>
    </row>
    <row r="1068" spans="1:6" s="4" customFormat="1" ht="13.8" thickBot="1">
      <c r="A1068" s="595" t="s">
        <v>3680</v>
      </c>
    </row>
    <row r="1069" spans="1:6" s="593" customFormat="1" ht="16.2">
      <c r="A1069" s="596" t="s">
        <v>3681</v>
      </c>
      <c r="B1069" s="592"/>
      <c r="C1069" s="592"/>
      <c r="D1069" s="592"/>
      <c r="E1069" s="592"/>
      <c r="F1069" s="592"/>
    </row>
    <row r="1070" spans="1:6" s="4" customFormat="1">
      <c r="A1070" s="594" t="s">
        <v>2746</v>
      </c>
    </row>
    <row r="1071" spans="1:6" s="4" customFormat="1">
      <c r="A1071" s="594" t="s">
        <v>2747</v>
      </c>
    </row>
    <row r="1072" spans="1:6" s="4" customFormat="1">
      <c r="A1072" s="594" t="s">
        <v>2748</v>
      </c>
    </row>
    <row r="1073" spans="1:6" s="4" customFormat="1">
      <c r="A1073" s="594" t="s">
        <v>3682</v>
      </c>
    </row>
    <row r="1074" spans="1:6" s="4" customFormat="1">
      <c r="A1074" s="594" t="s">
        <v>3683</v>
      </c>
    </row>
    <row r="1075" spans="1:6" s="4" customFormat="1">
      <c r="A1075" s="594" t="s">
        <v>3684</v>
      </c>
    </row>
    <row r="1076" spans="1:6" s="4" customFormat="1">
      <c r="A1076" s="594" t="s">
        <v>3685</v>
      </c>
    </row>
    <row r="1077" spans="1:6" s="4" customFormat="1">
      <c r="A1077" s="594" t="s">
        <v>3686</v>
      </c>
    </row>
    <row r="1078" spans="1:6" s="4" customFormat="1">
      <c r="A1078" s="594" t="s">
        <v>3687</v>
      </c>
    </row>
    <row r="1079" spans="1:6" s="4" customFormat="1">
      <c r="A1079" s="594" t="s">
        <v>3688</v>
      </c>
    </row>
    <row r="1080" spans="1:6" s="4" customFormat="1">
      <c r="A1080" s="594" t="s">
        <v>3689</v>
      </c>
    </row>
    <row r="1081" spans="1:6" s="4" customFormat="1">
      <c r="A1081" s="594" t="s">
        <v>3690</v>
      </c>
    </row>
    <row r="1082" spans="1:6" s="4" customFormat="1">
      <c r="A1082" s="594" t="s">
        <v>3691</v>
      </c>
    </row>
    <row r="1083" spans="1:6" s="4" customFormat="1">
      <c r="A1083" s="594" t="s">
        <v>3692</v>
      </c>
    </row>
    <row r="1084" spans="1:6" s="4" customFormat="1">
      <c r="A1084" s="594" t="s">
        <v>3693</v>
      </c>
    </row>
    <row r="1085" spans="1:6" s="4" customFormat="1" ht="13.8" thickBot="1">
      <c r="A1085" s="595" t="s">
        <v>3694</v>
      </c>
    </row>
    <row r="1086" spans="1:6" s="593" customFormat="1" ht="16.2">
      <c r="A1086" s="596" t="s">
        <v>3695</v>
      </c>
      <c r="B1086" s="592"/>
      <c r="C1086" s="592"/>
      <c r="D1086" s="592"/>
      <c r="E1086" s="592"/>
      <c r="F1086" s="592"/>
    </row>
    <row r="1087" spans="1:6" s="4" customFormat="1">
      <c r="A1087" s="594" t="s">
        <v>2746</v>
      </c>
    </row>
    <row r="1088" spans="1:6" s="4" customFormat="1">
      <c r="A1088" s="594" t="s">
        <v>2747</v>
      </c>
    </row>
    <row r="1089" spans="1:6" s="4" customFormat="1">
      <c r="A1089" s="594" t="s">
        <v>2748</v>
      </c>
    </row>
    <row r="1090" spans="1:6" s="4" customFormat="1">
      <c r="A1090" s="594" t="s">
        <v>3696</v>
      </c>
    </row>
    <row r="1091" spans="1:6" s="4" customFormat="1" ht="13.8" thickBot="1">
      <c r="A1091" s="595" t="s">
        <v>3697</v>
      </c>
    </row>
    <row r="1092" spans="1:6" s="593" customFormat="1" ht="16.2">
      <c r="A1092" s="596" t="s">
        <v>3698</v>
      </c>
      <c r="B1092" s="592"/>
      <c r="C1092" s="592"/>
      <c r="D1092" s="592"/>
      <c r="E1092" s="592"/>
      <c r="F1092" s="592"/>
    </row>
    <row r="1093" spans="1:6" s="4" customFormat="1">
      <c r="A1093" s="594" t="s">
        <v>2746</v>
      </c>
    </row>
    <row r="1094" spans="1:6" s="4" customFormat="1">
      <c r="A1094" s="594" t="s">
        <v>2747</v>
      </c>
    </row>
    <row r="1095" spans="1:6" s="4" customFormat="1">
      <c r="A1095" s="594" t="s">
        <v>2748</v>
      </c>
    </row>
    <row r="1096" spans="1:6" s="4" customFormat="1">
      <c r="A1096" s="594" t="s">
        <v>3699</v>
      </c>
    </row>
    <row r="1097" spans="1:6" s="4" customFormat="1" ht="13.8" thickBot="1">
      <c r="A1097" s="595" t="s">
        <v>3700</v>
      </c>
    </row>
    <row r="1098" spans="1:6" s="593" customFormat="1" ht="16.2">
      <c r="A1098" s="596" t="s">
        <v>3701</v>
      </c>
      <c r="B1098" s="592"/>
      <c r="C1098" s="592"/>
      <c r="D1098" s="592"/>
      <c r="E1098" s="592"/>
      <c r="F1098" s="592"/>
    </row>
    <row r="1099" spans="1:6" s="4" customFormat="1">
      <c r="A1099" s="594" t="s">
        <v>2746</v>
      </c>
    </row>
    <row r="1100" spans="1:6" s="4" customFormat="1">
      <c r="A1100" s="594" t="s">
        <v>2747</v>
      </c>
    </row>
    <row r="1101" spans="1:6" s="4" customFormat="1">
      <c r="A1101" s="594" t="s">
        <v>2748</v>
      </c>
    </row>
    <row r="1102" spans="1:6" s="4" customFormat="1">
      <c r="A1102" s="594" t="s">
        <v>3702</v>
      </c>
    </row>
    <row r="1103" spans="1:6" s="4" customFormat="1">
      <c r="A1103" s="594" t="s">
        <v>3703</v>
      </c>
    </row>
    <row r="1104" spans="1:6" s="4" customFormat="1">
      <c r="A1104" s="594" t="s">
        <v>3704</v>
      </c>
    </row>
    <row r="1105" spans="1:6" s="4" customFormat="1">
      <c r="A1105" s="594" t="s">
        <v>3705</v>
      </c>
    </row>
    <row r="1106" spans="1:6" s="4" customFormat="1">
      <c r="A1106" s="594" t="s">
        <v>3706</v>
      </c>
    </row>
    <row r="1107" spans="1:6" s="4" customFormat="1">
      <c r="A1107" s="594" t="s">
        <v>3707</v>
      </c>
    </row>
    <row r="1108" spans="1:6" s="4" customFormat="1">
      <c r="A1108" s="594" t="s">
        <v>3708</v>
      </c>
    </row>
    <row r="1109" spans="1:6" s="4" customFormat="1">
      <c r="A1109" s="594" t="s">
        <v>3709</v>
      </c>
    </row>
    <row r="1110" spans="1:6" s="4" customFormat="1">
      <c r="A1110" s="594" t="s">
        <v>3710</v>
      </c>
    </row>
    <row r="1111" spans="1:6" s="4" customFormat="1">
      <c r="A1111" s="594" t="s">
        <v>3711</v>
      </c>
    </row>
    <row r="1112" spans="1:6" s="4" customFormat="1">
      <c r="A1112" s="594" t="s">
        <v>3712</v>
      </c>
    </row>
    <row r="1113" spans="1:6" s="4" customFormat="1">
      <c r="A1113" s="594" t="s">
        <v>3713</v>
      </c>
    </row>
    <row r="1114" spans="1:6" s="4" customFormat="1">
      <c r="A1114" s="594" t="s">
        <v>3714</v>
      </c>
    </row>
    <row r="1115" spans="1:6" s="4" customFormat="1">
      <c r="A1115" s="594" t="s">
        <v>3715</v>
      </c>
    </row>
    <row r="1116" spans="1:6" s="4" customFormat="1">
      <c r="A1116" s="594" t="s">
        <v>3716</v>
      </c>
    </row>
    <row r="1117" spans="1:6" s="4" customFormat="1">
      <c r="A1117" s="594" t="s">
        <v>3717</v>
      </c>
    </row>
    <row r="1118" spans="1:6" s="4" customFormat="1" ht="13.8" thickBot="1">
      <c r="A1118" s="595" t="s">
        <v>3718</v>
      </c>
    </row>
    <row r="1119" spans="1:6" s="593" customFormat="1" ht="16.2">
      <c r="A1119" s="596" t="s">
        <v>3719</v>
      </c>
      <c r="B1119" s="592"/>
      <c r="C1119" s="592"/>
      <c r="D1119" s="592"/>
      <c r="E1119" s="592"/>
      <c r="F1119" s="592"/>
    </row>
    <row r="1120" spans="1:6" s="4" customFormat="1">
      <c r="A1120" s="594" t="s">
        <v>2746</v>
      </c>
    </row>
    <row r="1121" spans="1:6" s="4" customFormat="1" ht="13.8" thickBot="1">
      <c r="A1121" s="595" t="s">
        <v>3720</v>
      </c>
    </row>
    <row r="1122" spans="1:6" s="593" customFormat="1" ht="16.2">
      <c r="A1122" s="596" t="s">
        <v>3721</v>
      </c>
      <c r="B1122" s="592"/>
      <c r="C1122" s="592"/>
      <c r="D1122" s="592"/>
      <c r="E1122" s="592"/>
      <c r="F1122" s="592"/>
    </row>
    <row r="1123" spans="1:6" s="4" customFormat="1">
      <c r="A1123" s="594" t="s">
        <v>2746</v>
      </c>
    </row>
    <row r="1124" spans="1:6" s="4" customFormat="1">
      <c r="A1124" s="594" t="s">
        <v>2747</v>
      </c>
    </row>
    <row r="1125" spans="1:6" s="4" customFormat="1">
      <c r="A1125" s="594" t="s">
        <v>3722</v>
      </c>
    </row>
    <row r="1126" spans="1:6" s="4" customFormat="1">
      <c r="A1126" s="594" t="s">
        <v>2748</v>
      </c>
    </row>
    <row r="1127" spans="1:6" s="4" customFormat="1">
      <c r="A1127" s="594" t="s">
        <v>3723</v>
      </c>
    </row>
    <row r="1128" spans="1:6" s="4" customFormat="1">
      <c r="A1128" s="594" t="s">
        <v>3724</v>
      </c>
    </row>
    <row r="1129" spans="1:6" s="4" customFormat="1" ht="13.8" thickBot="1">
      <c r="A1129" s="595" t="s">
        <v>3725</v>
      </c>
    </row>
    <row r="1130" spans="1:6" s="593" customFormat="1" ht="16.2">
      <c r="A1130" s="596" t="s">
        <v>3726</v>
      </c>
      <c r="B1130" s="592"/>
      <c r="C1130" s="592"/>
      <c r="D1130" s="592"/>
      <c r="E1130" s="592"/>
      <c r="F1130" s="592"/>
    </row>
    <row r="1131" spans="1:6" s="4" customFormat="1">
      <c r="A1131" s="594" t="s">
        <v>2746</v>
      </c>
    </row>
    <row r="1132" spans="1:6" s="4" customFormat="1">
      <c r="A1132" s="594" t="s">
        <v>2747</v>
      </c>
    </row>
    <row r="1133" spans="1:6" s="4" customFormat="1">
      <c r="A1133" s="594" t="s">
        <v>3722</v>
      </c>
    </row>
    <row r="1134" spans="1:6" s="4" customFormat="1">
      <c r="A1134" s="594" t="s">
        <v>2748</v>
      </c>
    </row>
    <row r="1135" spans="1:6" s="4" customFormat="1">
      <c r="A1135" s="594" t="s">
        <v>3727</v>
      </c>
    </row>
    <row r="1136" spans="1:6" s="4" customFormat="1">
      <c r="A1136" s="594" t="s">
        <v>3728</v>
      </c>
    </row>
    <row r="1137" spans="1:6" s="4" customFormat="1">
      <c r="A1137" s="594" t="s">
        <v>3729</v>
      </c>
    </row>
    <row r="1138" spans="1:6" s="4" customFormat="1">
      <c r="A1138" s="594" t="s">
        <v>3730</v>
      </c>
    </row>
    <row r="1139" spans="1:6" s="4" customFormat="1">
      <c r="A1139" s="594" t="s">
        <v>3731</v>
      </c>
    </row>
    <row r="1140" spans="1:6" s="4" customFormat="1">
      <c r="A1140" s="594" t="s">
        <v>3732</v>
      </c>
    </row>
    <row r="1141" spans="1:6" s="4" customFormat="1">
      <c r="A1141" s="594" t="s">
        <v>3733</v>
      </c>
    </row>
    <row r="1142" spans="1:6" s="4" customFormat="1">
      <c r="A1142" s="594" t="s">
        <v>3734</v>
      </c>
    </row>
    <row r="1143" spans="1:6" s="4" customFormat="1">
      <c r="A1143" s="594" t="s">
        <v>3735</v>
      </c>
    </row>
    <row r="1144" spans="1:6" s="4" customFormat="1">
      <c r="A1144" s="594" t="s">
        <v>3736</v>
      </c>
    </row>
    <row r="1145" spans="1:6" s="4" customFormat="1">
      <c r="A1145" s="594" t="s">
        <v>3737</v>
      </c>
    </row>
    <row r="1146" spans="1:6" s="4" customFormat="1">
      <c r="A1146" s="594" t="s">
        <v>3738</v>
      </c>
    </row>
    <row r="1147" spans="1:6" s="4" customFormat="1">
      <c r="A1147" s="594" t="s">
        <v>3739</v>
      </c>
    </row>
    <row r="1148" spans="1:6" s="4" customFormat="1" ht="13.8" thickBot="1">
      <c r="A1148" s="595" t="s">
        <v>3740</v>
      </c>
    </row>
    <row r="1149" spans="1:6" s="593" customFormat="1" ht="16.2">
      <c r="A1149" s="596" t="s">
        <v>3741</v>
      </c>
      <c r="B1149" s="592"/>
      <c r="C1149" s="592"/>
      <c r="D1149" s="592"/>
      <c r="E1149" s="592"/>
      <c r="F1149" s="592"/>
    </row>
    <row r="1150" spans="1:6" s="4" customFormat="1">
      <c r="A1150" s="594" t="s">
        <v>2746</v>
      </c>
    </row>
    <row r="1151" spans="1:6" s="4" customFormat="1">
      <c r="A1151" s="594" t="s">
        <v>2747</v>
      </c>
    </row>
    <row r="1152" spans="1:6" s="4" customFormat="1">
      <c r="A1152" s="594" t="s">
        <v>3722</v>
      </c>
    </row>
    <row r="1153" spans="1:1" s="4" customFormat="1">
      <c r="A1153" s="594" t="s">
        <v>2748</v>
      </c>
    </row>
    <row r="1154" spans="1:1" s="4" customFormat="1">
      <c r="A1154" s="594" t="s">
        <v>3742</v>
      </c>
    </row>
    <row r="1155" spans="1:1" s="4" customFormat="1">
      <c r="A1155" s="594" t="s">
        <v>3743</v>
      </c>
    </row>
    <row r="1156" spans="1:1" s="4" customFormat="1">
      <c r="A1156" s="594" t="s">
        <v>3744</v>
      </c>
    </row>
    <row r="1157" spans="1:1" s="4" customFormat="1">
      <c r="A1157" s="594" t="s">
        <v>3745</v>
      </c>
    </row>
    <row r="1158" spans="1:1" s="4" customFormat="1">
      <c r="A1158" s="594" t="s">
        <v>3746</v>
      </c>
    </row>
    <row r="1159" spans="1:1" s="4" customFormat="1">
      <c r="A1159" s="594" t="s">
        <v>3747</v>
      </c>
    </row>
    <row r="1160" spans="1:1" s="4" customFormat="1">
      <c r="A1160" s="594" t="s">
        <v>3748</v>
      </c>
    </row>
    <row r="1161" spans="1:1" s="4" customFormat="1">
      <c r="A1161" s="594" t="s">
        <v>3749</v>
      </c>
    </row>
    <row r="1162" spans="1:1" s="4" customFormat="1">
      <c r="A1162" s="594" t="s">
        <v>3750</v>
      </c>
    </row>
    <row r="1163" spans="1:1" s="4" customFormat="1">
      <c r="A1163" s="594" t="s">
        <v>3751</v>
      </c>
    </row>
    <row r="1164" spans="1:1" s="4" customFormat="1">
      <c r="A1164" s="594" t="s">
        <v>3752</v>
      </c>
    </row>
    <row r="1165" spans="1:1" s="4" customFormat="1">
      <c r="A1165" s="594" t="s">
        <v>3753</v>
      </c>
    </row>
    <row r="1166" spans="1:1" s="4" customFormat="1">
      <c r="A1166" s="594" t="s">
        <v>3754</v>
      </c>
    </row>
    <row r="1167" spans="1:1" s="4" customFormat="1">
      <c r="A1167" s="594" t="s">
        <v>3755</v>
      </c>
    </row>
    <row r="1168" spans="1:1" s="4" customFormat="1">
      <c r="A1168" s="594" t="s">
        <v>3756</v>
      </c>
    </row>
    <row r="1169" spans="1:6" s="4" customFormat="1">
      <c r="A1169" s="594" t="s">
        <v>3757</v>
      </c>
    </row>
    <row r="1170" spans="1:6" s="4" customFormat="1" ht="13.8" thickBot="1">
      <c r="A1170" s="595" t="s">
        <v>3758</v>
      </c>
    </row>
    <row r="1171" spans="1:6" s="593" customFormat="1" ht="16.2">
      <c r="A1171" s="596" t="s">
        <v>3759</v>
      </c>
      <c r="B1171" s="592"/>
      <c r="C1171" s="592"/>
      <c r="D1171" s="592"/>
      <c r="E1171" s="592"/>
      <c r="F1171" s="592"/>
    </row>
    <row r="1172" spans="1:6" s="4" customFormat="1">
      <c r="A1172" s="594" t="s">
        <v>2746</v>
      </c>
    </row>
    <row r="1173" spans="1:6" s="4" customFormat="1">
      <c r="A1173" s="594" t="s">
        <v>2747</v>
      </c>
    </row>
    <row r="1174" spans="1:6" s="4" customFormat="1">
      <c r="A1174" s="594" t="s">
        <v>3722</v>
      </c>
    </row>
    <row r="1175" spans="1:6" s="4" customFormat="1">
      <c r="A1175" s="594" t="s">
        <v>2748</v>
      </c>
    </row>
    <row r="1176" spans="1:6" s="4" customFormat="1">
      <c r="A1176" s="594" t="s">
        <v>3760</v>
      </c>
    </row>
    <row r="1177" spans="1:6" s="4" customFormat="1">
      <c r="A1177" s="594" t="s">
        <v>3761</v>
      </c>
    </row>
    <row r="1178" spans="1:6" s="4" customFormat="1">
      <c r="A1178" s="594" t="s">
        <v>3762</v>
      </c>
    </row>
    <row r="1179" spans="1:6" s="4" customFormat="1">
      <c r="A1179" s="594" t="s">
        <v>3763</v>
      </c>
    </row>
    <row r="1180" spans="1:6" s="4" customFormat="1">
      <c r="A1180" s="594" t="s">
        <v>3764</v>
      </c>
    </row>
    <row r="1181" spans="1:6" s="4" customFormat="1">
      <c r="A1181" s="594" t="s">
        <v>3765</v>
      </c>
    </row>
    <row r="1182" spans="1:6" s="4" customFormat="1">
      <c r="A1182" s="594" t="s">
        <v>3766</v>
      </c>
    </row>
    <row r="1183" spans="1:6" s="4" customFormat="1">
      <c r="A1183" s="594" t="s">
        <v>3767</v>
      </c>
    </row>
    <row r="1184" spans="1:6" s="4" customFormat="1">
      <c r="A1184" s="594" t="s">
        <v>3768</v>
      </c>
    </row>
    <row r="1185" spans="1:1" s="4" customFormat="1">
      <c r="A1185" s="594" t="s">
        <v>3769</v>
      </c>
    </row>
    <row r="1186" spans="1:1" s="4" customFormat="1">
      <c r="A1186" s="594" t="s">
        <v>3770</v>
      </c>
    </row>
    <row r="1187" spans="1:1" s="4" customFormat="1">
      <c r="A1187" s="594" t="s">
        <v>3771</v>
      </c>
    </row>
    <row r="1188" spans="1:1" s="4" customFormat="1">
      <c r="A1188" s="594" t="s">
        <v>3772</v>
      </c>
    </row>
    <row r="1189" spans="1:1" s="4" customFormat="1">
      <c r="A1189" s="594" t="s">
        <v>3773</v>
      </c>
    </row>
    <row r="1190" spans="1:1" s="4" customFormat="1">
      <c r="A1190" s="594" t="s">
        <v>3774</v>
      </c>
    </row>
    <row r="1191" spans="1:1" s="4" customFormat="1">
      <c r="A1191" s="594" t="s">
        <v>3775</v>
      </c>
    </row>
    <row r="1192" spans="1:1" s="4" customFormat="1">
      <c r="A1192" s="594" t="s">
        <v>3776</v>
      </c>
    </row>
    <row r="1193" spans="1:1" s="4" customFormat="1">
      <c r="A1193" s="594" t="s">
        <v>3777</v>
      </c>
    </row>
    <row r="1194" spans="1:1" s="4" customFormat="1">
      <c r="A1194" s="594" t="s">
        <v>3778</v>
      </c>
    </row>
    <row r="1195" spans="1:1" s="4" customFormat="1">
      <c r="A1195" s="594" t="s">
        <v>3779</v>
      </c>
    </row>
    <row r="1196" spans="1:1" s="4" customFormat="1">
      <c r="A1196" s="594" t="s">
        <v>3780</v>
      </c>
    </row>
    <row r="1197" spans="1:1" s="4" customFormat="1">
      <c r="A1197" s="594" t="s">
        <v>3781</v>
      </c>
    </row>
    <row r="1198" spans="1:1" s="4" customFormat="1">
      <c r="A1198" s="594" t="s">
        <v>3782</v>
      </c>
    </row>
    <row r="1199" spans="1:1" s="4" customFormat="1">
      <c r="A1199" s="594" t="s">
        <v>3783</v>
      </c>
    </row>
    <row r="1200" spans="1:1" s="4" customFormat="1">
      <c r="A1200" s="594" t="s">
        <v>3784</v>
      </c>
    </row>
    <row r="1201" spans="1:6" s="4" customFormat="1" ht="13.8" thickBot="1">
      <c r="A1201" s="595" t="s">
        <v>3785</v>
      </c>
    </row>
    <row r="1202" spans="1:6" s="593" customFormat="1" ht="16.2">
      <c r="A1202" s="596" t="s">
        <v>3786</v>
      </c>
      <c r="B1202" s="592"/>
      <c r="C1202" s="592"/>
      <c r="D1202" s="592"/>
      <c r="E1202" s="592"/>
      <c r="F1202" s="592"/>
    </row>
    <row r="1203" spans="1:6" s="4" customFormat="1">
      <c r="A1203" s="594" t="s">
        <v>2746</v>
      </c>
    </row>
    <row r="1204" spans="1:6" s="4" customFormat="1">
      <c r="A1204" s="594" t="s">
        <v>2747</v>
      </c>
    </row>
    <row r="1205" spans="1:6" s="4" customFormat="1">
      <c r="A1205" s="594" t="s">
        <v>3722</v>
      </c>
    </row>
    <row r="1206" spans="1:6" s="4" customFormat="1">
      <c r="A1206" s="594" t="s">
        <v>2748</v>
      </c>
    </row>
    <row r="1207" spans="1:6" s="4" customFormat="1">
      <c r="A1207" s="594" t="s">
        <v>3787</v>
      </c>
    </row>
    <row r="1208" spans="1:6" s="4" customFormat="1">
      <c r="A1208" s="594" t="s">
        <v>3788</v>
      </c>
    </row>
    <row r="1209" spans="1:6" s="4" customFormat="1">
      <c r="A1209" s="594" t="s">
        <v>3789</v>
      </c>
    </row>
    <row r="1210" spans="1:6" s="4" customFormat="1">
      <c r="A1210" s="594" t="s">
        <v>3790</v>
      </c>
    </row>
    <row r="1211" spans="1:6" s="4" customFormat="1">
      <c r="A1211" s="594" t="s">
        <v>3791</v>
      </c>
    </row>
    <row r="1212" spans="1:6" s="4" customFormat="1">
      <c r="A1212" s="594" t="s">
        <v>3792</v>
      </c>
    </row>
    <row r="1213" spans="1:6" s="4" customFormat="1">
      <c r="A1213" s="594" t="s">
        <v>3793</v>
      </c>
    </row>
    <row r="1214" spans="1:6" s="4" customFormat="1">
      <c r="A1214" s="594" t="s">
        <v>3794</v>
      </c>
    </row>
    <row r="1215" spans="1:6" s="4" customFormat="1">
      <c r="A1215" s="594" t="s">
        <v>3795</v>
      </c>
    </row>
    <row r="1216" spans="1:6" s="4" customFormat="1">
      <c r="A1216" s="594" t="s">
        <v>3796</v>
      </c>
    </row>
    <row r="1217" spans="1:6" s="4" customFormat="1">
      <c r="A1217" s="594" t="s">
        <v>3797</v>
      </c>
    </row>
    <row r="1218" spans="1:6" s="4" customFormat="1">
      <c r="A1218" s="594" t="s">
        <v>3798</v>
      </c>
    </row>
    <row r="1219" spans="1:6" s="4" customFormat="1">
      <c r="A1219" s="594" t="s">
        <v>3799</v>
      </c>
    </row>
    <row r="1220" spans="1:6" s="4" customFormat="1">
      <c r="A1220" s="594" t="s">
        <v>3800</v>
      </c>
    </row>
    <row r="1221" spans="1:6" s="4" customFormat="1">
      <c r="A1221" s="594" t="s">
        <v>3801</v>
      </c>
    </row>
    <row r="1222" spans="1:6" s="4" customFormat="1" ht="13.8" thickBot="1">
      <c r="A1222" s="595" t="s">
        <v>3802</v>
      </c>
    </row>
    <row r="1223" spans="1:6" s="593" customFormat="1" ht="16.2">
      <c r="A1223" s="596" t="s">
        <v>3803</v>
      </c>
      <c r="B1223" s="592"/>
      <c r="C1223" s="592"/>
      <c r="D1223" s="592"/>
      <c r="E1223" s="592"/>
      <c r="F1223" s="592"/>
    </row>
    <row r="1224" spans="1:6" s="4" customFormat="1">
      <c r="A1224" s="594" t="s">
        <v>2746</v>
      </c>
    </row>
    <row r="1225" spans="1:6" s="4" customFormat="1">
      <c r="A1225" s="594" t="s">
        <v>2747</v>
      </c>
    </row>
    <row r="1226" spans="1:6" s="4" customFormat="1">
      <c r="A1226" s="594" t="s">
        <v>3722</v>
      </c>
    </row>
    <row r="1227" spans="1:6" s="4" customFormat="1">
      <c r="A1227" s="594" t="s">
        <v>2748</v>
      </c>
    </row>
    <row r="1228" spans="1:6" s="4" customFormat="1">
      <c r="A1228" s="594" t="s">
        <v>3804</v>
      </c>
    </row>
    <row r="1229" spans="1:6" s="4" customFormat="1">
      <c r="A1229" s="594" t="s">
        <v>3805</v>
      </c>
    </row>
    <row r="1230" spans="1:6" s="4" customFormat="1">
      <c r="A1230" s="594" t="s">
        <v>3806</v>
      </c>
    </row>
    <row r="1231" spans="1:6" s="4" customFormat="1">
      <c r="A1231" s="594" t="s">
        <v>3807</v>
      </c>
    </row>
    <row r="1232" spans="1:6" s="4" customFormat="1">
      <c r="A1232" s="594" t="s">
        <v>3808</v>
      </c>
    </row>
    <row r="1233" spans="1:1" s="4" customFormat="1">
      <c r="A1233" s="594" t="s">
        <v>3809</v>
      </c>
    </row>
    <row r="1234" spans="1:1" s="4" customFormat="1">
      <c r="A1234" s="594" t="s">
        <v>3810</v>
      </c>
    </row>
    <row r="1235" spans="1:1" s="4" customFormat="1">
      <c r="A1235" s="594" t="s">
        <v>3811</v>
      </c>
    </row>
    <row r="1236" spans="1:1" s="4" customFormat="1">
      <c r="A1236" s="594" t="s">
        <v>3812</v>
      </c>
    </row>
    <row r="1237" spans="1:1" s="4" customFormat="1">
      <c r="A1237" s="594" t="s">
        <v>3813</v>
      </c>
    </row>
    <row r="1238" spans="1:1" s="4" customFormat="1">
      <c r="A1238" s="594" t="s">
        <v>3814</v>
      </c>
    </row>
    <row r="1239" spans="1:1" s="4" customFormat="1">
      <c r="A1239" s="594" t="s">
        <v>3815</v>
      </c>
    </row>
    <row r="1240" spans="1:1" s="4" customFormat="1">
      <c r="A1240" s="594" t="s">
        <v>3816</v>
      </c>
    </row>
    <row r="1241" spans="1:1" s="4" customFormat="1">
      <c r="A1241" s="594" t="s">
        <v>3817</v>
      </c>
    </row>
    <row r="1242" spans="1:1" s="4" customFormat="1">
      <c r="A1242" s="594" t="s">
        <v>3818</v>
      </c>
    </row>
    <row r="1243" spans="1:1" s="4" customFormat="1">
      <c r="A1243" s="594" t="s">
        <v>3819</v>
      </c>
    </row>
    <row r="1244" spans="1:1" s="4" customFormat="1">
      <c r="A1244" s="594" t="s">
        <v>3820</v>
      </c>
    </row>
    <row r="1245" spans="1:1" s="4" customFormat="1">
      <c r="A1245" s="594" t="s">
        <v>3821</v>
      </c>
    </row>
    <row r="1246" spans="1:1" s="4" customFormat="1">
      <c r="A1246" s="594" t="s">
        <v>3822</v>
      </c>
    </row>
    <row r="1247" spans="1:1" s="4" customFormat="1">
      <c r="A1247" s="594" t="s">
        <v>3823</v>
      </c>
    </row>
    <row r="1248" spans="1:1" s="4" customFormat="1">
      <c r="A1248" s="594" t="s">
        <v>3824</v>
      </c>
    </row>
    <row r="1249" spans="1:6" s="4" customFormat="1">
      <c r="A1249" s="594" t="s">
        <v>3825</v>
      </c>
    </row>
    <row r="1250" spans="1:6" s="4" customFormat="1">
      <c r="A1250" s="594" t="s">
        <v>3826</v>
      </c>
    </row>
    <row r="1251" spans="1:6" s="4" customFormat="1">
      <c r="A1251" s="594" t="s">
        <v>3827</v>
      </c>
    </row>
    <row r="1252" spans="1:6" s="4" customFormat="1" ht="13.8" thickBot="1">
      <c r="A1252" s="595" t="s">
        <v>3828</v>
      </c>
    </row>
    <row r="1253" spans="1:6" s="593" customFormat="1" ht="16.2">
      <c r="A1253" s="596" t="s">
        <v>3829</v>
      </c>
      <c r="B1253" s="592"/>
      <c r="C1253" s="592"/>
      <c r="D1253" s="592"/>
      <c r="E1253" s="592"/>
      <c r="F1253" s="592"/>
    </row>
    <row r="1254" spans="1:6" s="4" customFormat="1">
      <c r="A1254" s="594" t="s">
        <v>2746</v>
      </c>
    </row>
    <row r="1255" spans="1:6" s="4" customFormat="1">
      <c r="A1255" s="594" t="s">
        <v>2747</v>
      </c>
    </row>
    <row r="1256" spans="1:6" s="4" customFormat="1">
      <c r="A1256" s="594" t="s">
        <v>3722</v>
      </c>
    </row>
    <row r="1257" spans="1:6" s="4" customFormat="1">
      <c r="A1257" s="594" t="s">
        <v>2748</v>
      </c>
    </row>
    <row r="1258" spans="1:6" s="4" customFormat="1">
      <c r="A1258" s="594" t="s">
        <v>3830</v>
      </c>
    </row>
    <row r="1259" spans="1:6" s="4" customFormat="1" ht="13.8" thickBot="1">
      <c r="A1259" s="595" t="s">
        <v>3831</v>
      </c>
    </row>
    <row r="1260" spans="1:6" s="593" customFormat="1" ht="16.2">
      <c r="A1260" s="596" t="s">
        <v>3832</v>
      </c>
      <c r="B1260" s="592"/>
      <c r="C1260" s="592"/>
      <c r="D1260" s="592"/>
      <c r="E1260" s="592"/>
      <c r="F1260" s="592"/>
    </row>
    <row r="1261" spans="1:6" s="4" customFormat="1">
      <c r="A1261" s="594" t="s">
        <v>2746</v>
      </c>
    </row>
    <row r="1262" spans="1:6" s="4" customFormat="1">
      <c r="A1262" s="594" t="s">
        <v>2747</v>
      </c>
    </row>
    <row r="1263" spans="1:6" s="4" customFormat="1">
      <c r="A1263" s="594" t="s">
        <v>3722</v>
      </c>
    </row>
    <row r="1264" spans="1:6" s="4" customFormat="1">
      <c r="A1264" s="594" t="s">
        <v>2748</v>
      </c>
    </row>
    <row r="1265" spans="1:6" s="4" customFormat="1">
      <c r="A1265" s="594" t="s">
        <v>3833</v>
      </c>
    </row>
    <row r="1266" spans="1:6" s="4" customFormat="1">
      <c r="A1266" s="594" t="s">
        <v>3834</v>
      </c>
    </row>
    <row r="1267" spans="1:6" s="4" customFormat="1">
      <c r="A1267" s="594" t="s">
        <v>3835</v>
      </c>
    </row>
    <row r="1268" spans="1:6" s="4" customFormat="1">
      <c r="A1268" s="594" t="s">
        <v>3836</v>
      </c>
    </row>
    <row r="1269" spans="1:6" s="4" customFormat="1">
      <c r="A1269" s="594" t="s">
        <v>3837</v>
      </c>
    </row>
    <row r="1270" spans="1:6" s="4" customFormat="1">
      <c r="A1270" s="594" t="s">
        <v>3838</v>
      </c>
    </row>
    <row r="1271" spans="1:6" s="4" customFormat="1">
      <c r="A1271" s="594" t="s">
        <v>3839</v>
      </c>
    </row>
    <row r="1272" spans="1:6" s="4" customFormat="1">
      <c r="A1272" s="594" t="s">
        <v>3840</v>
      </c>
    </row>
    <row r="1273" spans="1:6" s="4" customFormat="1">
      <c r="A1273" s="594" t="s">
        <v>3841</v>
      </c>
    </row>
    <row r="1274" spans="1:6" s="4" customFormat="1">
      <c r="A1274" s="594" t="s">
        <v>3842</v>
      </c>
    </row>
    <row r="1275" spans="1:6" s="4" customFormat="1">
      <c r="A1275" s="594" t="s">
        <v>3843</v>
      </c>
    </row>
    <row r="1276" spans="1:6" s="4" customFormat="1">
      <c r="A1276" s="594" t="s">
        <v>3844</v>
      </c>
    </row>
    <row r="1277" spans="1:6" s="4" customFormat="1">
      <c r="A1277" s="594" t="s">
        <v>3845</v>
      </c>
    </row>
    <row r="1278" spans="1:6" s="4" customFormat="1">
      <c r="A1278" s="594" t="s">
        <v>3846</v>
      </c>
    </row>
    <row r="1279" spans="1:6" s="4" customFormat="1" ht="13.8" thickBot="1">
      <c r="A1279" s="595" t="s">
        <v>3847</v>
      </c>
    </row>
    <row r="1280" spans="1:6" s="593" customFormat="1" ht="16.2">
      <c r="A1280" s="596" t="s">
        <v>3848</v>
      </c>
      <c r="B1280" s="592"/>
      <c r="C1280" s="592"/>
      <c r="D1280" s="592"/>
      <c r="E1280" s="592"/>
      <c r="F1280" s="592"/>
    </row>
    <row r="1281" spans="1:1" s="4" customFormat="1">
      <c r="A1281" s="594" t="s">
        <v>2746</v>
      </c>
    </row>
    <row r="1282" spans="1:1" s="4" customFormat="1">
      <c r="A1282" s="594" t="s">
        <v>2747</v>
      </c>
    </row>
    <row r="1283" spans="1:1" s="4" customFormat="1">
      <c r="A1283" s="594" t="s">
        <v>3722</v>
      </c>
    </row>
    <row r="1284" spans="1:1" s="4" customFormat="1">
      <c r="A1284" s="594" t="s">
        <v>2748</v>
      </c>
    </row>
    <row r="1285" spans="1:1" s="4" customFormat="1">
      <c r="A1285" s="594" t="s">
        <v>3849</v>
      </c>
    </row>
    <row r="1286" spans="1:1" s="4" customFormat="1">
      <c r="A1286" s="594" t="s">
        <v>3850</v>
      </c>
    </row>
    <row r="1287" spans="1:1" s="4" customFormat="1">
      <c r="A1287" s="594" t="s">
        <v>3851</v>
      </c>
    </row>
    <row r="1288" spans="1:1" s="4" customFormat="1">
      <c r="A1288" s="594" t="s">
        <v>3852</v>
      </c>
    </row>
    <row r="1289" spans="1:1" s="4" customFormat="1">
      <c r="A1289" s="594" t="s">
        <v>3853</v>
      </c>
    </row>
    <row r="1290" spans="1:1" s="4" customFormat="1">
      <c r="A1290" s="594" t="s">
        <v>3854</v>
      </c>
    </row>
    <row r="1291" spans="1:1" s="4" customFormat="1">
      <c r="A1291" s="594" t="s">
        <v>3855</v>
      </c>
    </row>
    <row r="1292" spans="1:1" s="4" customFormat="1">
      <c r="A1292" s="594" t="s">
        <v>3856</v>
      </c>
    </row>
    <row r="1293" spans="1:1" s="4" customFormat="1">
      <c r="A1293" s="594" t="s">
        <v>3857</v>
      </c>
    </row>
    <row r="1294" spans="1:1" s="4" customFormat="1">
      <c r="A1294" s="594" t="s">
        <v>3858</v>
      </c>
    </row>
    <row r="1295" spans="1:1" s="4" customFormat="1">
      <c r="A1295" s="594" t="s">
        <v>3859</v>
      </c>
    </row>
    <row r="1296" spans="1:1" s="4" customFormat="1">
      <c r="A1296" s="594" t="s">
        <v>3860</v>
      </c>
    </row>
    <row r="1297" spans="1:6" s="4" customFormat="1">
      <c r="A1297" s="594" t="s">
        <v>3861</v>
      </c>
    </row>
    <row r="1298" spans="1:6" s="4" customFormat="1">
      <c r="A1298" s="594" t="s">
        <v>3862</v>
      </c>
    </row>
    <row r="1299" spans="1:6" s="4" customFormat="1">
      <c r="A1299" s="594" t="s">
        <v>3863</v>
      </c>
    </row>
    <row r="1300" spans="1:6" s="4" customFormat="1">
      <c r="A1300" s="594" t="s">
        <v>3864</v>
      </c>
    </row>
    <row r="1301" spans="1:6" s="4" customFormat="1">
      <c r="A1301" s="594" t="s">
        <v>3865</v>
      </c>
    </row>
    <row r="1302" spans="1:6" s="4" customFormat="1">
      <c r="A1302" s="594" t="s">
        <v>3866</v>
      </c>
    </row>
    <row r="1303" spans="1:6" s="4" customFormat="1">
      <c r="A1303" s="594" t="s">
        <v>3867</v>
      </c>
    </row>
    <row r="1304" spans="1:6" s="4" customFormat="1">
      <c r="A1304" s="594" t="s">
        <v>3868</v>
      </c>
    </row>
    <row r="1305" spans="1:6" s="4" customFormat="1">
      <c r="A1305" s="594" t="s">
        <v>3869</v>
      </c>
    </row>
    <row r="1306" spans="1:6" s="4" customFormat="1">
      <c r="A1306" s="594" t="s">
        <v>3870</v>
      </c>
    </row>
    <row r="1307" spans="1:6" s="4" customFormat="1">
      <c r="A1307" s="594" t="s">
        <v>3871</v>
      </c>
    </row>
    <row r="1308" spans="1:6" s="4" customFormat="1" ht="13.8" thickBot="1">
      <c r="A1308" s="595" t="s">
        <v>3872</v>
      </c>
    </row>
    <row r="1309" spans="1:6" s="593" customFormat="1" ht="16.2">
      <c r="A1309" s="596" t="s">
        <v>3873</v>
      </c>
      <c r="B1309" s="592"/>
      <c r="C1309" s="592"/>
      <c r="D1309" s="592"/>
      <c r="E1309" s="592"/>
      <c r="F1309" s="592"/>
    </row>
    <row r="1310" spans="1:6" s="4" customFormat="1">
      <c r="A1310" s="594" t="s">
        <v>2746</v>
      </c>
    </row>
    <row r="1311" spans="1:6" s="4" customFormat="1">
      <c r="A1311" s="594" t="s">
        <v>2747</v>
      </c>
    </row>
    <row r="1312" spans="1:6" s="4" customFormat="1">
      <c r="A1312" s="594" t="s">
        <v>3722</v>
      </c>
    </row>
    <row r="1313" spans="1:6" s="4" customFormat="1">
      <c r="A1313" s="594" t="s">
        <v>2748</v>
      </c>
    </row>
    <row r="1314" spans="1:6" s="4" customFormat="1">
      <c r="A1314" s="594" t="s">
        <v>3874</v>
      </c>
    </row>
    <row r="1315" spans="1:6" s="4" customFormat="1">
      <c r="A1315" s="594" t="s">
        <v>3875</v>
      </c>
    </row>
    <row r="1316" spans="1:6" s="4" customFormat="1">
      <c r="A1316" s="594" t="s">
        <v>3876</v>
      </c>
    </row>
    <row r="1317" spans="1:6" s="4" customFormat="1">
      <c r="A1317" s="594" t="s">
        <v>3877</v>
      </c>
    </row>
    <row r="1318" spans="1:6" s="4" customFormat="1">
      <c r="A1318" s="594" t="s">
        <v>3878</v>
      </c>
    </row>
    <row r="1319" spans="1:6" s="4" customFormat="1">
      <c r="A1319" s="594" t="s">
        <v>3879</v>
      </c>
    </row>
    <row r="1320" spans="1:6" s="4" customFormat="1">
      <c r="A1320" s="594" t="s">
        <v>3880</v>
      </c>
    </row>
    <row r="1321" spans="1:6" s="4" customFormat="1">
      <c r="A1321" s="594" t="s">
        <v>3881</v>
      </c>
    </row>
    <row r="1322" spans="1:6" s="4" customFormat="1">
      <c r="A1322" s="594" t="s">
        <v>3882</v>
      </c>
    </row>
    <row r="1323" spans="1:6" s="4" customFormat="1" ht="13.8" thickBot="1">
      <c r="A1323" s="595" t="s">
        <v>3883</v>
      </c>
    </row>
    <row r="1324" spans="1:6" s="593" customFormat="1" ht="16.2">
      <c r="A1324" s="596" t="s">
        <v>3884</v>
      </c>
      <c r="B1324" s="592"/>
      <c r="C1324" s="592"/>
      <c r="D1324" s="592"/>
      <c r="E1324" s="592"/>
      <c r="F1324" s="592"/>
    </row>
    <row r="1325" spans="1:6" s="4" customFormat="1">
      <c r="A1325" s="594" t="s">
        <v>2746</v>
      </c>
    </row>
    <row r="1326" spans="1:6" s="4" customFormat="1">
      <c r="A1326" s="594" t="s">
        <v>2747</v>
      </c>
    </row>
    <row r="1327" spans="1:6" s="4" customFormat="1">
      <c r="A1327" s="594" t="s">
        <v>3722</v>
      </c>
    </row>
    <row r="1328" spans="1:6" s="4" customFormat="1">
      <c r="A1328" s="594" t="s">
        <v>2748</v>
      </c>
    </row>
    <row r="1329" spans="1:1" s="4" customFormat="1">
      <c r="A1329" s="594" t="s">
        <v>3885</v>
      </c>
    </row>
    <row r="1330" spans="1:1" s="4" customFormat="1">
      <c r="A1330" s="594" t="s">
        <v>3886</v>
      </c>
    </row>
    <row r="1331" spans="1:1" s="4" customFormat="1">
      <c r="A1331" s="594" t="s">
        <v>3887</v>
      </c>
    </row>
    <row r="1332" spans="1:1" s="4" customFormat="1">
      <c r="A1332" s="594" t="s">
        <v>3888</v>
      </c>
    </row>
    <row r="1333" spans="1:1" s="4" customFormat="1">
      <c r="A1333" s="594" t="s">
        <v>3889</v>
      </c>
    </row>
    <row r="1334" spans="1:1" s="4" customFormat="1">
      <c r="A1334" s="594" t="s">
        <v>3890</v>
      </c>
    </row>
    <row r="1335" spans="1:1" s="4" customFormat="1">
      <c r="A1335" s="594" t="s">
        <v>3891</v>
      </c>
    </row>
    <row r="1336" spans="1:1" s="4" customFormat="1">
      <c r="A1336" s="594" t="s">
        <v>3892</v>
      </c>
    </row>
    <row r="1337" spans="1:1" s="4" customFormat="1">
      <c r="A1337" s="594" t="s">
        <v>3893</v>
      </c>
    </row>
    <row r="1338" spans="1:1" s="4" customFormat="1">
      <c r="A1338" s="594" t="s">
        <v>3894</v>
      </c>
    </row>
    <row r="1339" spans="1:1" s="4" customFormat="1">
      <c r="A1339" s="594" t="s">
        <v>3895</v>
      </c>
    </row>
    <row r="1340" spans="1:1" s="4" customFormat="1">
      <c r="A1340" s="594" t="s">
        <v>3896</v>
      </c>
    </row>
    <row r="1341" spans="1:1" s="4" customFormat="1">
      <c r="A1341" s="594" t="s">
        <v>3897</v>
      </c>
    </row>
    <row r="1342" spans="1:1" s="4" customFormat="1">
      <c r="A1342" s="594" t="s">
        <v>3898</v>
      </c>
    </row>
    <row r="1343" spans="1:1" s="4" customFormat="1">
      <c r="A1343" s="594" t="s">
        <v>3899</v>
      </c>
    </row>
    <row r="1344" spans="1:1" s="4" customFormat="1">
      <c r="A1344" s="594" t="s">
        <v>3900</v>
      </c>
    </row>
    <row r="1345" spans="1:1" s="4" customFormat="1">
      <c r="A1345" s="594" t="s">
        <v>3901</v>
      </c>
    </row>
    <row r="1346" spans="1:1" s="4" customFormat="1">
      <c r="A1346" s="594" t="s">
        <v>3902</v>
      </c>
    </row>
    <row r="1347" spans="1:1" s="4" customFormat="1">
      <c r="A1347" s="594" t="s">
        <v>3903</v>
      </c>
    </row>
    <row r="1348" spans="1:1" s="4" customFormat="1">
      <c r="A1348" s="594" t="s">
        <v>3904</v>
      </c>
    </row>
    <row r="1349" spans="1:1" s="4" customFormat="1">
      <c r="A1349" s="594" t="s">
        <v>3905</v>
      </c>
    </row>
    <row r="1350" spans="1:1" s="4" customFormat="1">
      <c r="A1350" s="594" t="s">
        <v>3906</v>
      </c>
    </row>
    <row r="1351" spans="1:1" s="4" customFormat="1">
      <c r="A1351" s="594" t="s">
        <v>3907</v>
      </c>
    </row>
    <row r="1352" spans="1:1" s="4" customFormat="1">
      <c r="A1352" s="594" t="s">
        <v>3908</v>
      </c>
    </row>
    <row r="1353" spans="1:1" s="4" customFormat="1">
      <c r="A1353" s="594" t="s">
        <v>3909</v>
      </c>
    </row>
    <row r="1354" spans="1:1" s="4" customFormat="1">
      <c r="A1354" s="594" t="s">
        <v>3910</v>
      </c>
    </row>
    <row r="1355" spans="1:1" s="4" customFormat="1">
      <c r="A1355" s="594" t="s">
        <v>3911</v>
      </c>
    </row>
    <row r="1356" spans="1:1" s="4" customFormat="1">
      <c r="A1356" s="594" t="s">
        <v>3912</v>
      </c>
    </row>
    <row r="1357" spans="1:1" s="4" customFormat="1">
      <c r="A1357" s="594" t="s">
        <v>3913</v>
      </c>
    </row>
    <row r="1358" spans="1:1" s="4" customFormat="1">
      <c r="A1358" s="594" t="s">
        <v>3914</v>
      </c>
    </row>
    <row r="1359" spans="1:1" s="4" customFormat="1">
      <c r="A1359" s="594" t="s">
        <v>3915</v>
      </c>
    </row>
    <row r="1360" spans="1:1" s="4" customFormat="1">
      <c r="A1360" s="594" t="s">
        <v>3916</v>
      </c>
    </row>
    <row r="1361" spans="1:6" s="4" customFormat="1">
      <c r="A1361" s="594" t="s">
        <v>3917</v>
      </c>
    </row>
    <row r="1362" spans="1:6" s="4" customFormat="1">
      <c r="A1362" s="594" t="s">
        <v>3918</v>
      </c>
    </row>
    <row r="1363" spans="1:6" s="4" customFormat="1">
      <c r="A1363" s="594" t="s">
        <v>3919</v>
      </c>
    </row>
    <row r="1364" spans="1:6" s="4" customFormat="1">
      <c r="A1364" s="594" t="s">
        <v>3920</v>
      </c>
    </row>
    <row r="1365" spans="1:6" s="4" customFormat="1">
      <c r="A1365" s="594" t="s">
        <v>3921</v>
      </c>
    </row>
    <row r="1366" spans="1:6" s="4" customFormat="1">
      <c r="A1366" s="594" t="s">
        <v>3922</v>
      </c>
    </row>
    <row r="1367" spans="1:6" s="4" customFormat="1">
      <c r="A1367" s="594" t="s">
        <v>3923</v>
      </c>
    </row>
    <row r="1368" spans="1:6" s="4" customFormat="1">
      <c r="A1368" s="594" t="s">
        <v>3924</v>
      </c>
    </row>
    <row r="1369" spans="1:6" s="4" customFormat="1">
      <c r="A1369" s="594" t="s">
        <v>3925</v>
      </c>
    </row>
    <row r="1370" spans="1:6" s="4" customFormat="1">
      <c r="A1370" s="594" t="s">
        <v>3926</v>
      </c>
    </row>
    <row r="1371" spans="1:6" s="4" customFormat="1">
      <c r="A1371" s="594" t="s">
        <v>3927</v>
      </c>
    </row>
    <row r="1372" spans="1:6" s="4" customFormat="1" ht="13.8" thickBot="1">
      <c r="A1372" s="595" t="s">
        <v>3928</v>
      </c>
    </row>
    <row r="1373" spans="1:6" s="593" customFormat="1" ht="16.2">
      <c r="A1373" s="596" t="s">
        <v>3929</v>
      </c>
      <c r="B1373" s="592"/>
      <c r="C1373" s="592"/>
      <c r="D1373" s="592"/>
      <c r="E1373" s="592"/>
      <c r="F1373" s="592"/>
    </row>
    <row r="1374" spans="1:6" s="4" customFormat="1">
      <c r="A1374" s="594" t="s">
        <v>2746</v>
      </c>
    </row>
    <row r="1375" spans="1:6" s="4" customFormat="1">
      <c r="A1375" s="594" t="s">
        <v>2747</v>
      </c>
    </row>
    <row r="1376" spans="1:6" s="4" customFormat="1">
      <c r="A1376" s="594" t="s">
        <v>3722</v>
      </c>
    </row>
    <row r="1377" spans="1:6" s="4" customFormat="1">
      <c r="A1377" s="594" t="s">
        <v>2748</v>
      </c>
    </row>
    <row r="1378" spans="1:6" s="4" customFormat="1">
      <c r="A1378" s="594" t="s">
        <v>3930</v>
      </c>
    </row>
    <row r="1379" spans="1:6" s="4" customFormat="1">
      <c r="A1379" s="594" t="s">
        <v>3931</v>
      </c>
    </row>
    <row r="1380" spans="1:6" s="4" customFormat="1">
      <c r="A1380" s="594" t="s">
        <v>3932</v>
      </c>
    </row>
    <row r="1381" spans="1:6" s="4" customFormat="1">
      <c r="A1381" s="594" t="s">
        <v>3933</v>
      </c>
    </row>
    <row r="1382" spans="1:6" s="4" customFormat="1">
      <c r="A1382" s="594" t="s">
        <v>3934</v>
      </c>
    </row>
    <row r="1383" spans="1:6" s="4" customFormat="1">
      <c r="A1383" s="594" t="s">
        <v>3935</v>
      </c>
    </row>
    <row r="1384" spans="1:6" s="4" customFormat="1">
      <c r="A1384" s="594" t="s">
        <v>3936</v>
      </c>
    </row>
    <row r="1385" spans="1:6" s="4" customFormat="1" ht="13.8" thickBot="1">
      <c r="A1385" s="595" t="s">
        <v>3937</v>
      </c>
    </row>
    <row r="1386" spans="1:6" s="593" customFormat="1" ht="16.2">
      <c r="A1386" s="596" t="s">
        <v>3938</v>
      </c>
      <c r="B1386" s="592"/>
      <c r="C1386" s="592"/>
      <c r="D1386" s="592"/>
      <c r="E1386" s="592"/>
      <c r="F1386" s="592"/>
    </row>
    <row r="1387" spans="1:6" s="4" customFormat="1">
      <c r="A1387" s="594" t="s">
        <v>2746</v>
      </c>
      <c r="B1387" s="597"/>
      <c r="C1387" s="597"/>
      <c r="D1387" s="597"/>
      <c r="E1387" s="597"/>
      <c r="F1387" s="597"/>
    </row>
    <row r="1388" spans="1:6" s="4" customFormat="1">
      <c r="A1388" s="594" t="s">
        <v>2747</v>
      </c>
      <c r="B1388" s="597"/>
      <c r="C1388" s="597"/>
      <c r="D1388" s="597"/>
      <c r="E1388" s="597"/>
      <c r="F1388" s="597"/>
    </row>
    <row r="1389" spans="1:6" s="4" customFormat="1">
      <c r="A1389" s="594" t="s">
        <v>2748</v>
      </c>
    </row>
    <row r="1390" spans="1:6" s="4" customFormat="1">
      <c r="A1390" s="594" t="s">
        <v>3939</v>
      </c>
    </row>
    <row r="1391" spans="1:6" s="4" customFormat="1">
      <c r="A1391" s="594" t="s">
        <v>3940</v>
      </c>
    </row>
    <row r="1392" spans="1:6" s="4" customFormat="1">
      <c r="A1392" s="594" t="s">
        <v>3941</v>
      </c>
    </row>
    <row r="1393" spans="1:6" s="4" customFormat="1">
      <c r="A1393" s="594" t="s">
        <v>3942</v>
      </c>
    </row>
    <row r="1394" spans="1:6" s="4" customFormat="1">
      <c r="A1394" s="594" t="s">
        <v>3943</v>
      </c>
    </row>
    <row r="1395" spans="1:6" s="4" customFormat="1" ht="13.8" thickBot="1">
      <c r="A1395" s="595" t="s">
        <v>3944</v>
      </c>
    </row>
    <row r="1396" spans="1:6" s="593" customFormat="1" ht="16.2">
      <c r="A1396" s="596" t="s">
        <v>3945</v>
      </c>
      <c r="B1396" s="592"/>
      <c r="C1396" s="592"/>
      <c r="D1396" s="592"/>
      <c r="E1396" s="592"/>
      <c r="F1396" s="592"/>
    </row>
    <row r="1397" spans="1:6" s="4" customFormat="1">
      <c r="A1397" s="594" t="s">
        <v>2746</v>
      </c>
    </row>
    <row r="1398" spans="1:6" s="4" customFormat="1">
      <c r="A1398" s="594" t="s">
        <v>2747</v>
      </c>
    </row>
    <row r="1399" spans="1:6" s="4" customFormat="1">
      <c r="A1399" s="594" t="s">
        <v>2748</v>
      </c>
    </row>
    <row r="1400" spans="1:6" s="4" customFormat="1">
      <c r="A1400" s="594" t="s">
        <v>3946</v>
      </c>
    </row>
    <row r="1401" spans="1:6" s="4" customFormat="1">
      <c r="A1401" s="594" t="s">
        <v>3947</v>
      </c>
    </row>
    <row r="1402" spans="1:6" s="4" customFormat="1">
      <c r="A1402" s="594" t="s">
        <v>3948</v>
      </c>
    </row>
    <row r="1403" spans="1:6" s="4" customFormat="1">
      <c r="A1403" s="594" t="s">
        <v>3949</v>
      </c>
    </row>
    <row r="1404" spans="1:6" s="4" customFormat="1">
      <c r="A1404" s="594" t="s">
        <v>3950</v>
      </c>
    </row>
    <row r="1405" spans="1:6" s="4" customFormat="1">
      <c r="A1405" s="594" t="s">
        <v>3951</v>
      </c>
    </row>
    <row r="1406" spans="1:6" s="4" customFormat="1">
      <c r="A1406" s="594" t="s">
        <v>3952</v>
      </c>
    </row>
    <row r="1407" spans="1:6" s="4" customFormat="1">
      <c r="A1407" s="594" t="s">
        <v>3953</v>
      </c>
    </row>
    <row r="1408" spans="1:6" s="4" customFormat="1">
      <c r="A1408" s="594" t="s">
        <v>3954</v>
      </c>
    </row>
    <row r="1409" spans="1:6" s="4" customFormat="1">
      <c r="A1409" s="594" t="s">
        <v>3955</v>
      </c>
    </row>
    <row r="1410" spans="1:6" s="4" customFormat="1" ht="13.8" thickBot="1">
      <c r="A1410" s="595" t="s">
        <v>3956</v>
      </c>
    </row>
    <row r="1411" spans="1:6" s="593" customFormat="1" ht="16.2">
      <c r="A1411" s="596" t="s">
        <v>3957</v>
      </c>
      <c r="B1411" s="592"/>
      <c r="C1411" s="592"/>
      <c r="D1411" s="592"/>
      <c r="E1411" s="592"/>
      <c r="F1411" s="592"/>
    </row>
    <row r="1412" spans="1:6" s="4" customFormat="1">
      <c r="A1412" s="594" t="s">
        <v>2746</v>
      </c>
    </row>
    <row r="1413" spans="1:6" s="4" customFormat="1">
      <c r="A1413" s="594" t="s">
        <v>2747</v>
      </c>
    </row>
    <row r="1414" spans="1:6" s="4" customFormat="1">
      <c r="A1414" s="594" t="s">
        <v>2748</v>
      </c>
    </row>
    <row r="1415" spans="1:6" s="4" customFormat="1">
      <c r="A1415" s="594" t="s">
        <v>3958</v>
      </c>
    </row>
    <row r="1416" spans="1:6" s="4" customFormat="1">
      <c r="A1416" s="594" t="s">
        <v>3959</v>
      </c>
    </row>
    <row r="1417" spans="1:6" s="4" customFormat="1">
      <c r="A1417" s="594" t="s">
        <v>3960</v>
      </c>
    </row>
    <row r="1418" spans="1:6" s="4" customFormat="1">
      <c r="A1418" s="594" t="s">
        <v>3961</v>
      </c>
    </row>
    <row r="1419" spans="1:6" s="4" customFormat="1">
      <c r="A1419" s="594" t="s">
        <v>3962</v>
      </c>
    </row>
    <row r="1420" spans="1:6" s="4" customFormat="1">
      <c r="A1420" s="594" t="s">
        <v>3963</v>
      </c>
    </row>
    <row r="1421" spans="1:6" s="4" customFormat="1">
      <c r="A1421" s="594" t="s">
        <v>3964</v>
      </c>
    </row>
    <row r="1422" spans="1:6" s="4" customFormat="1">
      <c r="A1422" s="594" t="s">
        <v>3965</v>
      </c>
    </row>
    <row r="1423" spans="1:6" s="4" customFormat="1">
      <c r="A1423" s="594" t="s">
        <v>3966</v>
      </c>
    </row>
    <row r="1424" spans="1:6" s="4" customFormat="1">
      <c r="A1424" s="594" t="s">
        <v>3967</v>
      </c>
    </row>
    <row r="1425" spans="1:6" s="4" customFormat="1">
      <c r="A1425" s="594" t="s">
        <v>3968</v>
      </c>
    </row>
    <row r="1426" spans="1:6" s="4" customFormat="1" ht="13.8" thickBot="1">
      <c r="A1426" s="595" t="s">
        <v>3969</v>
      </c>
    </row>
    <row r="1427" spans="1:6" s="593" customFormat="1" ht="16.2">
      <c r="A1427" s="596" t="s">
        <v>3970</v>
      </c>
      <c r="B1427" s="592"/>
      <c r="C1427" s="592"/>
      <c r="D1427" s="592"/>
      <c r="E1427" s="592"/>
      <c r="F1427" s="592"/>
    </row>
    <row r="1428" spans="1:6" s="4" customFormat="1">
      <c r="A1428" s="594" t="s">
        <v>2746</v>
      </c>
    </row>
    <row r="1429" spans="1:6" s="4" customFormat="1">
      <c r="A1429" s="594" t="s">
        <v>2747</v>
      </c>
    </row>
    <row r="1430" spans="1:6" s="4" customFormat="1">
      <c r="A1430" s="594" t="s">
        <v>2748</v>
      </c>
    </row>
    <row r="1431" spans="1:6" s="4" customFormat="1">
      <c r="A1431" s="594" t="s">
        <v>3971</v>
      </c>
    </row>
    <row r="1432" spans="1:6" s="4" customFormat="1">
      <c r="A1432" s="594" t="s">
        <v>3972</v>
      </c>
    </row>
    <row r="1433" spans="1:6" s="4" customFormat="1">
      <c r="A1433" s="594" t="s">
        <v>3973</v>
      </c>
    </row>
    <row r="1434" spans="1:6" s="4" customFormat="1">
      <c r="A1434" s="594" t="s">
        <v>3974</v>
      </c>
    </row>
    <row r="1435" spans="1:6" s="4" customFormat="1">
      <c r="A1435" s="594" t="s">
        <v>3975</v>
      </c>
    </row>
    <row r="1436" spans="1:6" s="4" customFormat="1">
      <c r="A1436" s="594" t="s">
        <v>3976</v>
      </c>
    </row>
    <row r="1437" spans="1:6" s="4" customFormat="1">
      <c r="A1437" s="594" t="s">
        <v>3977</v>
      </c>
    </row>
    <row r="1438" spans="1:6" s="4" customFormat="1">
      <c r="A1438" s="594" t="s">
        <v>3978</v>
      </c>
    </row>
    <row r="1439" spans="1:6" s="4" customFormat="1" ht="13.8" thickBot="1">
      <c r="A1439" s="595" t="s">
        <v>3979</v>
      </c>
    </row>
    <row r="1440" spans="1:6" s="593" customFormat="1" ht="16.2">
      <c r="A1440" s="596" t="s">
        <v>3980</v>
      </c>
      <c r="B1440" s="592"/>
      <c r="C1440" s="592"/>
      <c r="D1440" s="592"/>
      <c r="E1440" s="592"/>
      <c r="F1440" s="592"/>
    </row>
    <row r="1441" spans="1:1" s="4" customFormat="1">
      <c r="A1441" s="594" t="s">
        <v>2746</v>
      </c>
    </row>
    <row r="1442" spans="1:1" s="4" customFormat="1">
      <c r="A1442" s="594" t="s">
        <v>2747</v>
      </c>
    </row>
    <row r="1443" spans="1:1" s="4" customFormat="1">
      <c r="A1443" s="594" t="s">
        <v>2748</v>
      </c>
    </row>
    <row r="1444" spans="1:1" s="4" customFormat="1">
      <c r="A1444" s="594" t="s">
        <v>3981</v>
      </c>
    </row>
    <row r="1445" spans="1:1" s="4" customFormat="1">
      <c r="A1445" s="594" t="s">
        <v>3982</v>
      </c>
    </row>
    <row r="1446" spans="1:1" s="4" customFormat="1">
      <c r="A1446" s="594" t="s">
        <v>3983</v>
      </c>
    </row>
    <row r="1447" spans="1:1" s="4" customFormat="1">
      <c r="A1447" s="594" t="s">
        <v>3984</v>
      </c>
    </row>
    <row r="1448" spans="1:1" s="4" customFormat="1">
      <c r="A1448" s="594" t="s">
        <v>3985</v>
      </c>
    </row>
    <row r="1449" spans="1:1" s="4" customFormat="1">
      <c r="A1449" s="594" t="s">
        <v>3986</v>
      </c>
    </row>
    <row r="1450" spans="1:1" s="4" customFormat="1">
      <c r="A1450" s="594" t="s">
        <v>3987</v>
      </c>
    </row>
    <row r="1451" spans="1:1" s="4" customFormat="1">
      <c r="A1451" s="594" t="s">
        <v>3988</v>
      </c>
    </row>
    <row r="1452" spans="1:1" s="4" customFormat="1">
      <c r="A1452" s="594" t="s">
        <v>3989</v>
      </c>
    </row>
    <row r="1453" spans="1:1" s="4" customFormat="1">
      <c r="A1453" s="594" t="s">
        <v>3990</v>
      </c>
    </row>
    <row r="1454" spans="1:1" s="4" customFormat="1">
      <c r="A1454" s="594" t="s">
        <v>3991</v>
      </c>
    </row>
    <row r="1455" spans="1:1" s="4" customFormat="1">
      <c r="A1455" s="594" t="s">
        <v>3992</v>
      </c>
    </row>
    <row r="1456" spans="1:1" s="4" customFormat="1">
      <c r="A1456" s="594" t="s">
        <v>3993</v>
      </c>
    </row>
    <row r="1457" spans="1:6" s="4" customFormat="1">
      <c r="A1457" s="594" t="s">
        <v>3994</v>
      </c>
    </row>
    <row r="1458" spans="1:6" s="4" customFormat="1">
      <c r="A1458" s="594" t="s">
        <v>3995</v>
      </c>
    </row>
    <row r="1459" spans="1:6" s="4" customFormat="1">
      <c r="A1459" s="594" t="s">
        <v>3996</v>
      </c>
    </row>
    <row r="1460" spans="1:6" s="4" customFormat="1" ht="13.8" thickBot="1">
      <c r="A1460" s="595" t="s">
        <v>3997</v>
      </c>
    </row>
    <row r="1461" spans="1:6" s="593" customFormat="1" ht="16.2">
      <c r="A1461" s="596" t="s">
        <v>3998</v>
      </c>
      <c r="B1461" s="592"/>
      <c r="C1461" s="592"/>
      <c r="D1461" s="592"/>
      <c r="E1461" s="592"/>
      <c r="F1461" s="592"/>
    </row>
    <row r="1462" spans="1:6" s="4" customFormat="1">
      <c r="A1462" s="594" t="s">
        <v>2746</v>
      </c>
    </row>
    <row r="1463" spans="1:6" s="4" customFormat="1">
      <c r="A1463" s="594" t="s">
        <v>2747</v>
      </c>
    </row>
    <row r="1464" spans="1:6" s="4" customFormat="1">
      <c r="A1464" s="594" t="s">
        <v>2748</v>
      </c>
    </row>
    <row r="1465" spans="1:6" s="4" customFormat="1">
      <c r="A1465" s="594" t="s">
        <v>3999</v>
      </c>
    </row>
    <row r="1466" spans="1:6" s="4" customFormat="1">
      <c r="A1466" s="594" t="s">
        <v>4000</v>
      </c>
    </row>
    <row r="1467" spans="1:6" s="4" customFormat="1">
      <c r="A1467" s="594" t="s">
        <v>4001</v>
      </c>
    </row>
    <row r="1468" spans="1:6" s="4" customFormat="1">
      <c r="A1468" s="594" t="s">
        <v>4002</v>
      </c>
    </row>
    <row r="1469" spans="1:6" s="4" customFormat="1">
      <c r="A1469" s="594" t="s">
        <v>4003</v>
      </c>
    </row>
    <row r="1470" spans="1:6" s="4" customFormat="1">
      <c r="A1470" s="594" t="s">
        <v>4004</v>
      </c>
    </row>
    <row r="1471" spans="1:6" s="4" customFormat="1">
      <c r="A1471" s="594" t="s">
        <v>4005</v>
      </c>
    </row>
    <row r="1472" spans="1:6" s="4" customFormat="1">
      <c r="A1472" s="594" t="s">
        <v>4006</v>
      </c>
    </row>
    <row r="1473" spans="1:6" s="4" customFormat="1">
      <c r="A1473" s="594" t="s">
        <v>4007</v>
      </c>
    </row>
    <row r="1474" spans="1:6" s="4" customFormat="1">
      <c r="A1474" s="594" t="s">
        <v>4008</v>
      </c>
    </row>
    <row r="1475" spans="1:6" s="4" customFormat="1">
      <c r="A1475" s="594" t="s">
        <v>4009</v>
      </c>
    </row>
    <row r="1476" spans="1:6" s="4" customFormat="1">
      <c r="A1476" s="594" t="s">
        <v>4010</v>
      </c>
    </row>
    <row r="1477" spans="1:6" s="4" customFormat="1">
      <c r="A1477" s="594" t="s">
        <v>4011</v>
      </c>
    </row>
    <row r="1478" spans="1:6" s="4" customFormat="1">
      <c r="A1478" s="594" t="s">
        <v>4012</v>
      </c>
    </row>
    <row r="1479" spans="1:6" s="4" customFormat="1">
      <c r="A1479" s="594" t="s">
        <v>4013</v>
      </c>
    </row>
    <row r="1480" spans="1:6" s="4" customFormat="1">
      <c r="A1480" s="594" t="s">
        <v>4014</v>
      </c>
    </row>
    <row r="1481" spans="1:6" s="4" customFormat="1">
      <c r="A1481" s="594" t="s">
        <v>4015</v>
      </c>
    </row>
    <row r="1482" spans="1:6" s="4" customFormat="1">
      <c r="A1482" s="594" t="s">
        <v>4016</v>
      </c>
    </row>
    <row r="1483" spans="1:6" s="4" customFormat="1">
      <c r="A1483" s="594" t="s">
        <v>4017</v>
      </c>
    </row>
    <row r="1484" spans="1:6" s="4" customFormat="1">
      <c r="A1484" s="594" t="s">
        <v>4018</v>
      </c>
    </row>
    <row r="1485" spans="1:6" s="4" customFormat="1" ht="13.8" thickBot="1">
      <c r="A1485" s="595" t="s">
        <v>4019</v>
      </c>
    </row>
    <row r="1486" spans="1:6" s="593" customFormat="1" ht="16.2">
      <c r="A1486" s="596" t="s">
        <v>4020</v>
      </c>
      <c r="B1486" s="592"/>
      <c r="C1486" s="592"/>
      <c r="D1486" s="592"/>
      <c r="E1486" s="592"/>
      <c r="F1486" s="592"/>
    </row>
    <row r="1487" spans="1:6" s="4" customFormat="1">
      <c r="A1487" s="594" t="s">
        <v>2746</v>
      </c>
    </row>
    <row r="1488" spans="1:6" s="4" customFormat="1">
      <c r="A1488" s="594" t="s">
        <v>2747</v>
      </c>
    </row>
    <row r="1489" spans="1:6" s="4" customFormat="1">
      <c r="A1489" s="594" t="s">
        <v>2748</v>
      </c>
    </row>
    <row r="1490" spans="1:6" s="4" customFormat="1">
      <c r="A1490" s="594" t="s">
        <v>4021</v>
      </c>
    </row>
    <row r="1491" spans="1:6" s="4" customFormat="1">
      <c r="A1491" s="594" t="s">
        <v>4022</v>
      </c>
    </row>
    <row r="1492" spans="1:6" s="4" customFormat="1">
      <c r="A1492" s="594" t="s">
        <v>4023</v>
      </c>
    </row>
    <row r="1493" spans="1:6" s="4" customFormat="1" ht="13.8" thickBot="1">
      <c r="A1493" s="595" t="s">
        <v>4024</v>
      </c>
    </row>
    <row r="1494" spans="1:6" s="593" customFormat="1" ht="16.2">
      <c r="A1494" s="596" t="s">
        <v>4025</v>
      </c>
      <c r="B1494" s="592"/>
      <c r="C1494" s="592"/>
      <c r="D1494" s="592"/>
      <c r="E1494" s="592"/>
      <c r="F1494" s="592"/>
    </row>
    <row r="1495" spans="1:6" s="4" customFormat="1">
      <c r="A1495" s="594" t="s">
        <v>2746</v>
      </c>
    </row>
    <row r="1496" spans="1:6" s="4" customFormat="1">
      <c r="A1496" s="594" t="s">
        <v>2747</v>
      </c>
    </row>
    <row r="1497" spans="1:6" s="4" customFormat="1">
      <c r="A1497" s="594" t="s">
        <v>2748</v>
      </c>
    </row>
    <row r="1498" spans="1:6" s="4" customFormat="1">
      <c r="A1498" s="594" t="s">
        <v>4026</v>
      </c>
    </row>
    <row r="1499" spans="1:6" s="4" customFormat="1">
      <c r="A1499" s="594" t="s">
        <v>4027</v>
      </c>
    </row>
    <row r="1500" spans="1:6" s="4" customFormat="1">
      <c r="A1500" s="594" t="s">
        <v>4028</v>
      </c>
    </row>
    <row r="1501" spans="1:6" s="4" customFormat="1">
      <c r="A1501" s="594" t="s">
        <v>4029</v>
      </c>
    </row>
    <row r="1502" spans="1:6" s="4" customFormat="1">
      <c r="A1502" s="594" t="s">
        <v>4030</v>
      </c>
    </row>
    <row r="1503" spans="1:6" s="4" customFormat="1">
      <c r="A1503" s="594" t="s">
        <v>4031</v>
      </c>
    </row>
    <row r="1504" spans="1:6" s="4" customFormat="1">
      <c r="A1504" s="594" t="s">
        <v>4032</v>
      </c>
    </row>
    <row r="1505" spans="1:6" s="4" customFormat="1">
      <c r="A1505" s="594" t="s">
        <v>4033</v>
      </c>
    </row>
    <row r="1506" spans="1:6" s="4" customFormat="1" ht="13.8" thickBot="1">
      <c r="A1506" s="595" t="s">
        <v>4034</v>
      </c>
    </row>
    <row r="1507" spans="1:6" s="593" customFormat="1" ht="16.2">
      <c r="A1507" s="596" t="s">
        <v>4035</v>
      </c>
      <c r="B1507" s="592"/>
      <c r="C1507" s="592"/>
      <c r="D1507" s="592"/>
      <c r="E1507" s="592"/>
      <c r="F1507" s="592"/>
    </row>
    <row r="1508" spans="1:6" s="4" customFormat="1">
      <c r="A1508" s="594" t="s">
        <v>2746</v>
      </c>
    </row>
    <row r="1509" spans="1:6" s="4" customFormat="1">
      <c r="A1509" s="594" t="s">
        <v>2747</v>
      </c>
    </row>
    <row r="1510" spans="1:6" s="4" customFormat="1">
      <c r="A1510" s="594" t="s">
        <v>2748</v>
      </c>
    </row>
    <row r="1511" spans="1:6" s="4" customFormat="1">
      <c r="A1511" s="594" t="s">
        <v>4036</v>
      </c>
    </row>
    <row r="1512" spans="1:6" s="4" customFormat="1">
      <c r="A1512" s="594" t="s">
        <v>4037</v>
      </c>
    </row>
    <row r="1513" spans="1:6" s="4" customFormat="1">
      <c r="A1513" s="594" t="s">
        <v>4038</v>
      </c>
    </row>
    <row r="1514" spans="1:6" s="4" customFormat="1">
      <c r="A1514" s="594" t="s">
        <v>4039</v>
      </c>
    </row>
    <row r="1515" spans="1:6" s="4" customFormat="1">
      <c r="A1515" s="594" t="s">
        <v>4040</v>
      </c>
    </row>
    <row r="1516" spans="1:6" s="4" customFormat="1">
      <c r="A1516" s="594" t="s">
        <v>4041</v>
      </c>
    </row>
    <row r="1517" spans="1:6" s="4" customFormat="1">
      <c r="A1517" s="594" t="s">
        <v>4042</v>
      </c>
    </row>
    <row r="1518" spans="1:6" s="4" customFormat="1">
      <c r="A1518" s="594" t="s">
        <v>4043</v>
      </c>
    </row>
    <row r="1519" spans="1:6" s="4" customFormat="1">
      <c r="A1519" s="594" t="s">
        <v>4044</v>
      </c>
    </row>
    <row r="1520" spans="1:6" s="4" customFormat="1">
      <c r="A1520" s="594" t="s">
        <v>4045</v>
      </c>
    </row>
    <row r="1521" spans="1:6" s="4" customFormat="1">
      <c r="A1521" s="594" t="s">
        <v>4045</v>
      </c>
    </row>
    <row r="1522" spans="1:6" s="4" customFormat="1">
      <c r="A1522" s="594" t="s">
        <v>4046</v>
      </c>
    </row>
    <row r="1523" spans="1:6" s="4" customFormat="1">
      <c r="A1523" s="594" t="s">
        <v>4047</v>
      </c>
    </row>
    <row r="1524" spans="1:6" s="4" customFormat="1">
      <c r="A1524" s="594" t="s">
        <v>4048</v>
      </c>
    </row>
    <row r="1525" spans="1:6" s="4" customFormat="1">
      <c r="A1525" s="594" t="s">
        <v>4049</v>
      </c>
    </row>
    <row r="1526" spans="1:6" s="4" customFormat="1">
      <c r="A1526" s="594" t="s">
        <v>4050</v>
      </c>
    </row>
    <row r="1527" spans="1:6" s="4" customFormat="1" ht="13.8" thickBot="1">
      <c r="A1527" s="595" t="s">
        <v>4051</v>
      </c>
    </row>
    <row r="1528" spans="1:6" s="593" customFormat="1" ht="16.2">
      <c r="A1528" s="596" t="s">
        <v>4052</v>
      </c>
      <c r="B1528" s="592"/>
      <c r="C1528" s="592"/>
      <c r="D1528" s="592"/>
      <c r="E1528" s="592"/>
      <c r="F1528" s="592"/>
    </row>
    <row r="1529" spans="1:6" s="4" customFormat="1">
      <c r="A1529" s="594" t="s">
        <v>2746</v>
      </c>
    </row>
    <row r="1530" spans="1:6" s="4" customFormat="1">
      <c r="A1530" s="594" t="s">
        <v>2747</v>
      </c>
    </row>
    <row r="1531" spans="1:6" s="4" customFormat="1">
      <c r="A1531" s="594" t="s">
        <v>4053</v>
      </c>
    </row>
    <row r="1532" spans="1:6" s="4" customFormat="1">
      <c r="A1532" s="594" t="s">
        <v>4054</v>
      </c>
    </row>
    <row r="1533" spans="1:6" s="4" customFormat="1">
      <c r="A1533" s="594" t="s">
        <v>4055</v>
      </c>
    </row>
    <row r="1534" spans="1:6" s="4" customFormat="1">
      <c r="A1534" s="594" t="s">
        <v>4056</v>
      </c>
    </row>
    <row r="1535" spans="1:6" s="4" customFormat="1">
      <c r="A1535" s="594" t="s">
        <v>4057</v>
      </c>
    </row>
    <row r="1536" spans="1:6" s="4" customFormat="1" ht="13.8" thickBot="1">
      <c r="A1536" s="595" t="s">
        <v>4058</v>
      </c>
    </row>
    <row r="1537" spans="1:6" s="593" customFormat="1" ht="16.2">
      <c r="A1537" s="596" t="s">
        <v>4059</v>
      </c>
      <c r="B1537" s="592"/>
      <c r="C1537" s="592"/>
      <c r="D1537" s="592"/>
      <c r="E1537" s="592"/>
      <c r="F1537" s="592"/>
    </row>
    <row r="1538" spans="1:6" s="4" customFormat="1">
      <c r="A1538" s="594" t="s">
        <v>2746</v>
      </c>
    </row>
    <row r="1539" spans="1:6" s="4" customFormat="1">
      <c r="A1539" s="594" t="s">
        <v>2747</v>
      </c>
    </row>
    <row r="1540" spans="1:6" s="4" customFormat="1">
      <c r="A1540" s="594" t="s">
        <v>4060</v>
      </c>
    </row>
    <row r="1541" spans="1:6" s="4" customFormat="1">
      <c r="A1541" s="594" t="s">
        <v>4061</v>
      </c>
    </row>
    <row r="1542" spans="1:6" s="4" customFormat="1">
      <c r="A1542" s="594" t="s">
        <v>4062</v>
      </c>
    </row>
    <row r="1543" spans="1:6" s="4" customFormat="1">
      <c r="A1543" s="594" t="s">
        <v>4063</v>
      </c>
    </row>
    <row r="1544" spans="1:6" s="4" customFormat="1">
      <c r="A1544" s="594" t="s">
        <v>4064</v>
      </c>
    </row>
    <row r="1545" spans="1:6" s="4" customFormat="1">
      <c r="A1545" s="594" t="s">
        <v>4065</v>
      </c>
    </row>
    <row r="1546" spans="1:6" s="4" customFormat="1">
      <c r="A1546" s="594" t="s">
        <v>4066</v>
      </c>
    </row>
    <row r="1547" spans="1:6" s="4" customFormat="1">
      <c r="A1547" s="594" t="s">
        <v>4067</v>
      </c>
    </row>
    <row r="1548" spans="1:6" s="4" customFormat="1">
      <c r="A1548" s="594" t="s">
        <v>4068</v>
      </c>
    </row>
    <row r="1549" spans="1:6" s="4" customFormat="1">
      <c r="A1549" s="594" t="s">
        <v>4069</v>
      </c>
    </row>
    <row r="1550" spans="1:6" s="4" customFormat="1">
      <c r="A1550" s="594" t="s">
        <v>4070</v>
      </c>
    </row>
    <row r="1551" spans="1:6" s="4" customFormat="1">
      <c r="A1551" s="594" t="s">
        <v>4071</v>
      </c>
    </row>
    <row r="1552" spans="1:6" s="4" customFormat="1">
      <c r="A1552" s="594" t="s">
        <v>4072</v>
      </c>
    </row>
    <row r="1553" spans="1:6" s="4" customFormat="1">
      <c r="A1553" s="594" t="s">
        <v>4073</v>
      </c>
    </row>
    <row r="1554" spans="1:6" s="4" customFormat="1">
      <c r="A1554" s="594" t="s">
        <v>4074</v>
      </c>
    </row>
    <row r="1555" spans="1:6" s="4" customFormat="1">
      <c r="A1555" s="594" t="s">
        <v>4075</v>
      </c>
    </row>
    <row r="1556" spans="1:6" s="4" customFormat="1">
      <c r="A1556" s="594" t="s">
        <v>4076</v>
      </c>
    </row>
    <row r="1557" spans="1:6" s="4" customFormat="1">
      <c r="A1557" s="594" t="s">
        <v>4077</v>
      </c>
    </row>
    <row r="1558" spans="1:6" s="4" customFormat="1">
      <c r="A1558" s="594" t="s">
        <v>4078</v>
      </c>
    </row>
    <row r="1559" spans="1:6" s="4" customFormat="1">
      <c r="A1559" s="594" t="s">
        <v>4079</v>
      </c>
    </row>
    <row r="1560" spans="1:6" s="4" customFormat="1">
      <c r="A1560" s="594" t="s">
        <v>4080</v>
      </c>
    </row>
    <row r="1561" spans="1:6" s="4" customFormat="1">
      <c r="A1561" s="594" t="s">
        <v>4081</v>
      </c>
    </row>
    <row r="1562" spans="1:6" s="4" customFormat="1">
      <c r="A1562" s="594" t="s">
        <v>4082</v>
      </c>
    </row>
    <row r="1563" spans="1:6" s="4" customFormat="1" ht="13.8" thickBot="1">
      <c r="A1563" s="595" t="s">
        <v>4083</v>
      </c>
    </row>
    <row r="1564" spans="1:6" s="593" customFormat="1" ht="16.2">
      <c r="A1564" s="596" t="s">
        <v>4084</v>
      </c>
      <c r="B1564" s="592"/>
      <c r="C1564" s="592"/>
      <c r="D1564" s="592"/>
      <c r="E1564" s="592"/>
      <c r="F1564" s="592"/>
    </row>
    <row r="1565" spans="1:6" s="4" customFormat="1">
      <c r="A1565" s="594" t="s">
        <v>2746</v>
      </c>
    </row>
    <row r="1566" spans="1:6" s="4" customFormat="1">
      <c r="A1566" s="594" t="s">
        <v>2747</v>
      </c>
    </row>
    <row r="1567" spans="1:6" s="4" customFormat="1">
      <c r="A1567" s="594" t="s">
        <v>2748</v>
      </c>
    </row>
    <row r="1568" spans="1:6" s="4" customFormat="1" ht="13.8" thickBot="1">
      <c r="A1568" s="595" t="s">
        <v>4085</v>
      </c>
    </row>
    <row r="1569" spans="1:6" s="593" customFormat="1" ht="16.2">
      <c r="A1569" s="596" t="s">
        <v>4086</v>
      </c>
      <c r="B1569" s="592"/>
      <c r="C1569" s="592"/>
      <c r="D1569" s="592"/>
      <c r="E1569" s="592"/>
      <c r="F1569" s="592"/>
    </row>
    <row r="1570" spans="1:6" s="4" customFormat="1">
      <c r="A1570" s="594" t="s">
        <v>2746</v>
      </c>
    </row>
    <row r="1571" spans="1:6" s="4" customFormat="1">
      <c r="A1571" s="594" t="s">
        <v>2747</v>
      </c>
    </row>
    <row r="1572" spans="1:6" s="4" customFormat="1">
      <c r="A1572" s="594" t="s">
        <v>4087</v>
      </c>
    </row>
    <row r="1573" spans="1:6" s="4" customFormat="1">
      <c r="A1573" s="594" t="s">
        <v>4088</v>
      </c>
    </row>
    <row r="1574" spans="1:6" s="4" customFormat="1">
      <c r="A1574" s="594" t="s">
        <v>4089</v>
      </c>
    </row>
    <row r="1575" spans="1:6" s="4" customFormat="1">
      <c r="A1575" s="594" t="s">
        <v>4090</v>
      </c>
    </row>
    <row r="1576" spans="1:6" s="4" customFormat="1">
      <c r="A1576" s="594" t="s">
        <v>4091</v>
      </c>
    </row>
    <row r="1577" spans="1:6" s="4" customFormat="1">
      <c r="A1577" s="594" t="s">
        <v>4092</v>
      </c>
    </row>
    <row r="1578" spans="1:6" s="4" customFormat="1">
      <c r="A1578" s="594" t="s">
        <v>4093</v>
      </c>
    </row>
    <row r="1579" spans="1:6" s="4" customFormat="1">
      <c r="A1579" s="594" t="s">
        <v>4094</v>
      </c>
    </row>
    <row r="1580" spans="1:6" s="4" customFormat="1">
      <c r="A1580" s="594" t="s">
        <v>4095</v>
      </c>
    </row>
    <row r="1581" spans="1:6" s="4" customFormat="1">
      <c r="A1581" s="594" t="s">
        <v>4096</v>
      </c>
    </row>
    <row r="1582" spans="1:6" s="4" customFormat="1">
      <c r="A1582" s="594" t="s">
        <v>4097</v>
      </c>
    </row>
    <row r="1583" spans="1:6" s="4" customFormat="1">
      <c r="A1583" s="594" t="s">
        <v>4098</v>
      </c>
    </row>
    <row r="1584" spans="1:6" s="4" customFormat="1">
      <c r="A1584" s="594" t="s">
        <v>4099</v>
      </c>
    </row>
    <row r="1585" spans="1:6" s="4" customFormat="1">
      <c r="A1585" s="594" t="s">
        <v>4100</v>
      </c>
    </row>
    <row r="1586" spans="1:6" s="4" customFormat="1">
      <c r="A1586" s="594" t="s">
        <v>4101</v>
      </c>
    </row>
    <row r="1587" spans="1:6" s="4" customFormat="1">
      <c r="A1587" s="594" t="s">
        <v>4102</v>
      </c>
    </row>
    <row r="1588" spans="1:6" s="4" customFormat="1" ht="13.8" thickBot="1">
      <c r="A1588" s="595" t="s">
        <v>4103</v>
      </c>
    </row>
    <row r="1589" spans="1:6" s="593" customFormat="1" ht="16.2">
      <c r="A1589" s="596" t="s">
        <v>4104</v>
      </c>
      <c r="B1589" s="592"/>
      <c r="C1589" s="592"/>
      <c r="D1589" s="592"/>
      <c r="E1589" s="592"/>
      <c r="F1589" s="592"/>
    </row>
    <row r="1590" spans="1:6" s="4" customFormat="1">
      <c r="A1590" s="594" t="s">
        <v>2746</v>
      </c>
    </row>
    <row r="1591" spans="1:6" s="4" customFormat="1">
      <c r="A1591" s="594" t="s">
        <v>2747</v>
      </c>
    </row>
    <row r="1592" spans="1:6" s="4" customFormat="1">
      <c r="A1592" s="594" t="s">
        <v>2748</v>
      </c>
    </row>
    <row r="1593" spans="1:6" s="4" customFormat="1">
      <c r="A1593" s="594" t="s">
        <v>4105</v>
      </c>
    </row>
    <row r="1594" spans="1:6" s="4" customFormat="1">
      <c r="A1594" s="594" t="s">
        <v>4106</v>
      </c>
    </row>
    <row r="1595" spans="1:6" s="4" customFormat="1">
      <c r="A1595" s="594" t="s">
        <v>4107</v>
      </c>
    </row>
    <row r="1596" spans="1:6" s="4" customFormat="1">
      <c r="A1596" s="594" t="s">
        <v>4108</v>
      </c>
    </row>
    <row r="1597" spans="1:6" s="4" customFormat="1">
      <c r="A1597" s="594" t="s">
        <v>4109</v>
      </c>
    </row>
    <row r="1598" spans="1:6" s="4" customFormat="1">
      <c r="A1598" s="594" t="s">
        <v>4110</v>
      </c>
    </row>
    <row r="1599" spans="1:6" s="4" customFormat="1" ht="13.8" thickBot="1">
      <c r="A1599" s="595" t="s">
        <v>4111</v>
      </c>
    </row>
    <row r="1600" spans="1:6" s="593" customFormat="1" ht="16.2">
      <c r="A1600" s="596" t="s">
        <v>4112</v>
      </c>
      <c r="B1600" s="592"/>
      <c r="C1600" s="592"/>
      <c r="D1600" s="592"/>
      <c r="E1600" s="592"/>
      <c r="F1600" s="592"/>
    </row>
    <row r="1601" spans="1:6" s="4" customFormat="1">
      <c r="A1601" s="594" t="s">
        <v>2746</v>
      </c>
      <c r="B1601" s="597"/>
      <c r="C1601" s="597"/>
      <c r="D1601" s="597"/>
      <c r="E1601" s="597"/>
      <c r="F1601" s="597"/>
    </row>
    <row r="1602" spans="1:6" s="4" customFormat="1">
      <c r="A1602" s="594" t="s">
        <v>2747</v>
      </c>
      <c r="B1602" s="597"/>
      <c r="C1602" s="597"/>
      <c r="D1602" s="597"/>
      <c r="E1602" s="597"/>
      <c r="F1602" s="597"/>
    </row>
    <row r="1603" spans="1:6" s="4" customFormat="1">
      <c r="A1603" s="594" t="s">
        <v>2748</v>
      </c>
    </row>
    <row r="1604" spans="1:6" s="4" customFormat="1">
      <c r="A1604" s="594" t="s">
        <v>4113</v>
      </c>
    </row>
    <row r="1605" spans="1:6" s="4" customFormat="1">
      <c r="A1605" s="594" t="s">
        <v>4114</v>
      </c>
    </row>
    <row r="1606" spans="1:6" s="4" customFormat="1">
      <c r="A1606" s="594" t="s">
        <v>4115</v>
      </c>
    </row>
    <row r="1607" spans="1:6" s="4" customFormat="1">
      <c r="A1607" s="594" t="s">
        <v>4116</v>
      </c>
    </row>
    <row r="1608" spans="1:6" s="4" customFormat="1">
      <c r="A1608" s="594" t="s">
        <v>4117</v>
      </c>
    </row>
    <row r="1609" spans="1:6" s="4" customFormat="1">
      <c r="A1609" s="594" t="s">
        <v>4118</v>
      </c>
    </row>
    <row r="1610" spans="1:6" s="4" customFormat="1">
      <c r="A1610" s="594" t="s">
        <v>4119</v>
      </c>
    </row>
    <row r="1611" spans="1:6" s="4" customFormat="1">
      <c r="A1611" s="594" t="s">
        <v>4120</v>
      </c>
    </row>
    <row r="1612" spans="1:6" s="4" customFormat="1">
      <c r="A1612" s="594" t="s">
        <v>4121</v>
      </c>
    </row>
    <row r="1613" spans="1:6" s="4" customFormat="1">
      <c r="A1613" s="594" t="s">
        <v>4122</v>
      </c>
    </row>
    <row r="1614" spans="1:6" s="4" customFormat="1">
      <c r="A1614" s="594" t="s">
        <v>4123</v>
      </c>
    </row>
    <row r="1615" spans="1:6" s="4" customFormat="1">
      <c r="A1615" s="594" t="s">
        <v>4124</v>
      </c>
    </row>
    <row r="1616" spans="1:6" s="4" customFormat="1">
      <c r="A1616" s="594" t="s">
        <v>4125</v>
      </c>
    </row>
    <row r="1617" spans="1:6" s="4" customFormat="1">
      <c r="A1617" s="594" t="s">
        <v>4126</v>
      </c>
    </row>
    <row r="1618" spans="1:6" s="4" customFormat="1">
      <c r="A1618" s="594" t="s">
        <v>4127</v>
      </c>
    </row>
    <row r="1619" spans="1:6" s="4" customFormat="1">
      <c r="A1619" s="594" t="s">
        <v>4128</v>
      </c>
    </row>
    <row r="1620" spans="1:6" s="4" customFormat="1" ht="13.8" thickBot="1">
      <c r="A1620" s="595" t="s">
        <v>4129</v>
      </c>
    </row>
    <row r="1621" spans="1:6" s="593" customFormat="1" ht="16.2">
      <c r="A1621" s="596" t="s">
        <v>4130</v>
      </c>
      <c r="B1621" s="592"/>
      <c r="C1621" s="592"/>
      <c r="D1621" s="592"/>
      <c r="E1621" s="592"/>
      <c r="F1621" s="592"/>
    </row>
    <row r="1622" spans="1:6" s="4" customFormat="1">
      <c r="A1622" s="594" t="s">
        <v>2746</v>
      </c>
    </row>
    <row r="1623" spans="1:6" s="4" customFormat="1">
      <c r="A1623" s="594" t="s">
        <v>2747</v>
      </c>
    </row>
    <row r="1624" spans="1:6" s="4" customFormat="1">
      <c r="A1624" s="594" t="s">
        <v>2748</v>
      </c>
    </row>
    <row r="1625" spans="1:6" s="4" customFormat="1">
      <c r="A1625" s="594" t="s">
        <v>4131</v>
      </c>
    </row>
    <row r="1626" spans="1:6" s="4" customFormat="1" ht="13.8" thickBot="1">
      <c r="A1626" s="595" t="s">
        <v>4132</v>
      </c>
    </row>
    <row r="1627" spans="1:6" s="593" customFormat="1" ht="16.2">
      <c r="A1627" s="596" t="s">
        <v>4133</v>
      </c>
      <c r="B1627" s="592"/>
      <c r="C1627" s="592"/>
      <c r="D1627" s="592"/>
      <c r="E1627" s="592"/>
      <c r="F1627" s="592"/>
    </row>
    <row r="1628" spans="1:6" s="4" customFormat="1">
      <c r="A1628" s="594" t="s">
        <v>2746</v>
      </c>
    </row>
    <row r="1629" spans="1:6" s="4" customFormat="1">
      <c r="A1629" s="594" t="s">
        <v>2747</v>
      </c>
    </row>
    <row r="1630" spans="1:6" s="4" customFormat="1">
      <c r="A1630" s="594" t="s">
        <v>2748</v>
      </c>
    </row>
    <row r="1631" spans="1:6" s="4" customFormat="1">
      <c r="A1631" s="594" t="s">
        <v>4134</v>
      </c>
    </row>
    <row r="1632" spans="1:6" s="4" customFormat="1">
      <c r="A1632" s="594" t="s">
        <v>4135</v>
      </c>
    </row>
    <row r="1633" spans="1:6" s="4" customFormat="1">
      <c r="A1633" s="594" t="s">
        <v>4136</v>
      </c>
    </row>
    <row r="1634" spans="1:6" s="4" customFormat="1">
      <c r="A1634" s="594" t="s">
        <v>4137</v>
      </c>
    </row>
    <row r="1635" spans="1:6" s="4" customFormat="1">
      <c r="A1635" s="594" t="s">
        <v>4138</v>
      </c>
    </row>
    <row r="1636" spans="1:6" s="4" customFormat="1">
      <c r="A1636" s="594" t="s">
        <v>4139</v>
      </c>
    </row>
    <row r="1637" spans="1:6" s="4" customFormat="1">
      <c r="A1637" s="594" t="s">
        <v>4140</v>
      </c>
    </row>
    <row r="1638" spans="1:6" s="4" customFormat="1">
      <c r="A1638" s="594" t="s">
        <v>4141</v>
      </c>
    </row>
    <row r="1639" spans="1:6" s="4" customFormat="1">
      <c r="A1639" s="594" t="s">
        <v>4142</v>
      </c>
    </row>
    <row r="1640" spans="1:6" s="4" customFormat="1">
      <c r="A1640" s="594" t="s">
        <v>4143</v>
      </c>
    </row>
    <row r="1641" spans="1:6" s="4" customFormat="1">
      <c r="A1641" s="594" t="s">
        <v>4144</v>
      </c>
    </row>
    <row r="1642" spans="1:6" s="4" customFormat="1">
      <c r="A1642" s="594" t="s">
        <v>4145</v>
      </c>
    </row>
    <row r="1643" spans="1:6" s="4" customFormat="1">
      <c r="A1643" s="594" t="s">
        <v>4146</v>
      </c>
    </row>
    <row r="1644" spans="1:6" s="4" customFormat="1" ht="13.8" thickBot="1">
      <c r="A1644" s="595" t="s">
        <v>4147</v>
      </c>
    </row>
    <row r="1645" spans="1:6" s="593" customFormat="1" ht="16.2">
      <c r="A1645" s="596" t="s">
        <v>4148</v>
      </c>
      <c r="B1645" s="592"/>
      <c r="C1645" s="592"/>
      <c r="D1645" s="592"/>
      <c r="E1645" s="592"/>
      <c r="F1645" s="592"/>
    </row>
    <row r="1646" spans="1:6" s="4" customFormat="1">
      <c r="A1646" s="594" t="s">
        <v>2746</v>
      </c>
    </row>
    <row r="1647" spans="1:6" s="4" customFormat="1">
      <c r="A1647" s="594" t="s">
        <v>2747</v>
      </c>
    </row>
    <row r="1648" spans="1:6" s="4" customFormat="1">
      <c r="A1648" s="594" t="s">
        <v>2748</v>
      </c>
    </row>
    <row r="1649" spans="1:1" s="4" customFormat="1">
      <c r="A1649" s="594" t="s">
        <v>4149</v>
      </c>
    </row>
    <row r="1650" spans="1:1" s="4" customFormat="1">
      <c r="A1650" s="594" t="s">
        <v>4150</v>
      </c>
    </row>
    <row r="1651" spans="1:1" s="4" customFormat="1">
      <c r="A1651" s="594" t="s">
        <v>4151</v>
      </c>
    </row>
    <row r="1652" spans="1:1" s="4" customFormat="1">
      <c r="A1652" s="594" t="s">
        <v>4152</v>
      </c>
    </row>
    <row r="1653" spans="1:1" s="4" customFormat="1">
      <c r="A1653" s="594" t="s">
        <v>4153</v>
      </c>
    </row>
    <row r="1654" spans="1:1" s="4" customFormat="1">
      <c r="A1654" s="594" t="s">
        <v>4154</v>
      </c>
    </row>
    <row r="1655" spans="1:1" s="4" customFormat="1">
      <c r="A1655" s="594" t="s">
        <v>4155</v>
      </c>
    </row>
    <row r="1656" spans="1:1" s="4" customFormat="1">
      <c r="A1656" s="594" t="s">
        <v>4156</v>
      </c>
    </row>
    <row r="1657" spans="1:1" s="4" customFormat="1">
      <c r="A1657" s="594" t="s">
        <v>4157</v>
      </c>
    </row>
    <row r="1658" spans="1:1" s="4" customFormat="1">
      <c r="A1658" s="594" t="s">
        <v>4158</v>
      </c>
    </row>
    <row r="1659" spans="1:1" s="4" customFormat="1">
      <c r="A1659" s="594" t="s">
        <v>4159</v>
      </c>
    </row>
    <row r="1660" spans="1:1" s="4" customFormat="1">
      <c r="A1660" s="594" t="s">
        <v>4160</v>
      </c>
    </row>
    <row r="1661" spans="1:1" s="4" customFormat="1">
      <c r="A1661" s="594" t="s">
        <v>4161</v>
      </c>
    </row>
    <row r="1662" spans="1:1" s="4" customFormat="1">
      <c r="A1662" s="594" t="s">
        <v>4162</v>
      </c>
    </row>
    <row r="1663" spans="1:1" s="4" customFormat="1">
      <c r="A1663" s="594" t="s">
        <v>4163</v>
      </c>
    </row>
    <row r="1664" spans="1:1" s="4" customFormat="1">
      <c r="A1664" s="594" t="s">
        <v>4164</v>
      </c>
    </row>
    <row r="1665" spans="1:6" s="4" customFormat="1">
      <c r="A1665" s="594" t="s">
        <v>4165</v>
      </c>
    </row>
    <row r="1666" spans="1:6" s="4" customFormat="1">
      <c r="A1666" s="594" t="s">
        <v>4166</v>
      </c>
    </row>
    <row r="1667" spans="1:6" s="4" customFormat="1" ht="13.8" thickBot="1">
      <c r="A1667" s="595" t="s">
        <v>4167</v>
      </c>
    </row>
    <row r="1668" spans="1:6" s="593" customFormat="1" ht="16.2">
      <c r="A1668" s="596" t="s">
        <v>4168</v>
      </c>
      <c r="B1668" s="592"/>
      <c r="C1668" s="592"/>
      <c r="D1668" s="592"/>
      <c r="E1668" s="592"/>
      <c r="F1668" s="592"/>
    </row>
    <row r="1669" spans="1:6" s="4" customFormat="1">
      <c r="A1669" s="594" t="s">
        <v>2746</v>
      </c>
    </row>
    <row r="1670" spans="1:6" s="4" customFormat="1">
      <c r="A1670" s="594" t="s">
        <v>2747</v>
      </c>
    </row>
    <row r="1671" spans="1:6" s="4" customFormat="1">
      <c r="A1671" s="594" t="s">
        <v>2748</v>
      </c>
    </row>
    <row r="1672" spans="1:6" s="4" customFormat="1">
      <c r="A1672" s="594" t="s">
        <v>4169</v>
      </c>
    </row>
    <row r="1673" spans="1:6" s="4" customFormat="1">
      <c r="A1673" s="594" t="s">
        <v>4170</v>
      </c>
    </row>
    <row r="1674" spans="1:6" s="4" customFormat="1">
      <c r="A1674" s="594" t="s">
        <v>4171</v>
      </c>
    </row>
    <row r="1675" spans="1:6" s="4" customFormat="1">
      <c r="A1675" s="594" t="s">
        <v>4172</v>
      </c>
    </row>
    <row r="1676" spans="1:6" s="4" customFormat="1">
      <c r="A1676" s="594" t="s">
        <v>4173</v>
      </c>
    </row>
    <row r="1677" spans="1:6" s="4" customFormat="1">
      <c r="A1677" s="594" t="s">
        <v>4174</v>
      </c>
    </row>
    <row r="1678" spans="1:6" s="4" customFormat="1">
      <c r="A1678" s="594" t="s">
        <v>4175</v>
      </c>
    </row>
    <row r="1679" spans="1:6" s="4" customFormat="1">
      <c r="A1679" s="594" t="s">
        <v>4176</v>
      </c>
    </row>
    <row r="1680" spans="1:6" s="4" customFormat="1">
      <c r="A1680" s="594" t="s">
        <v>4177</v>
      </c>
    </row>
    <row r="1681" spans="1:1" s="4" customFormat="1">
      <c r="A1681" s="594" t="s">
        <v>4178</v>
      </c>
    </row>
    <row r="1682" spans="1:1" s="4" customFormat="1">
      <c r="A1682" s="594" t="s">
        <v>4179</v>
      </c>
    </row>
    <row r="1683" spans="1:1" s="4" customFormat="1">
      <c r="A1683" s="594" t="s">
        <v>4180</v>
      </c>
    </row>
    <row r="1684" spans="1:1" s="4" customFormat="1">
      <c r="A1684" s="594" t="s">
        <v>4181</v>
      </c>
    </row>
    <row r="1685" spans="1:1" s="4" customFormat="1">
      <c r="A1685" s="594" t="s">
        <v>4182</v>
      </c>
    </row>
    <row r="1686" spans="1:1" s="4" customFormat="1">
      <c r="A1686" s="594" t="s">
        <v>4183</v>
      </c>
    </row>
    <row r="1687" spans="1:1" s="4" customFormat="1">
      <c r="A1687" s="594" t="s">
        <v>4184</v>
      </c>
    </row>
    <row r="1688" spans="1:1" s="4" customFormat="1">
      <c r="A1688" s="594" t="s">
        <v>4185</v>
      </c>
    </row>
    <row r="1689" spans="1:1" s="4" customFormat="1">
      <c r="A1689" s="594" t="s">
        <v>4186</v>
      </c>
    </row>
    <row r="1690" spans="1:1" s="4" customFormat="1">
      <c r="A1690" s="594" t="s">
        <v>4187</v>
      </c>
    </row>
    <row r="1691" spans="1:1" s="4" customFormat="1">
      <c r="A1691" s="594" t="s">
        <v>4188</v>
      </c>
    </row>
    <row r="1692" spans="1:1" s="4" customFormat="1">
      <c r="A1692" s="594" t="s">
        <v>4189</v>
      </c>
    </row>
    <row r="1693" spans="1:1" s="4" customFormat="1">
      <c r="A1693" s="594" t="s">
        <v>4190</v>
      </c>
    </row>
    <row r="1694" spans="1:1" s="4" customFormat="1">
      <c r="A1694" s="594" t="s">
        <v>4191</v>
      </c>
    </row>
    <row r="1695" spans="1:1" s="4" customFormat="1">
      <c r="A1695" s="594" t="s">
        <v>4192</v>
      </c>
    </row>
    <row r="1696" spans="1:1" s="4" customFormat="1">
      <c r="A1696" s="594" t="s">
        <v>4193</v>
      </c>
    </row>
    <row r="1697" spans="1:1" s="4" customFormat="1">
      <c r="A1697" s="594" t="s">
        <v>4194</v>
      </c>
    </row>
    <row r="1698" spans="1:1" s="4" customFormat="1">
      <c r="A1698" s="594" t="s">
        <v>4195</v>
      </c>
    </row>
    <row r="1699" spans="1:1" s="4" customFormat="1">
      <c r="A1699" s="594" t="s">
        <v>4196</v>
      </c>
    </row>
    <row r="1700" spans="1:1" s="4" customFormat="1">
      <c r="A1700" s="594" t="s">
        <v>4197</v>
      </c>
    </row>
    <row r="1701" spans="1:1" s="4" customFormat="1">
      <c r="A1701" s="594" t="s">
        <v>4198</v>
      </c>
    </row>
    <row r="1702" spans="1:1" s="4" customFormat="1">
      <c r="A1702" s="594" t="s">
        <v>4199</v>
      </c>
    </row>
    <row r="1703" spans="1:1" s="4" customFormat="1">
      <c r="A1703" s="594" t="s">
        <v>4200</v>
      </c>
    </row>
    <row r="1704" spans="1:1" s="4" customFormat="1">
      <c r="A1704" s="594" t="s">
        <v>4201</v>
      </c>
    </row>
    <row r="1705" spans="1:1" s="4" customFormat="1">
      <c r="A1705" s="594" t="s">
        <v>4202</v>
      </c>
    </row>
    <row r="1706" spans="1:1" s="4" customFormat="1">
      <c r="A1706" s="594" t="s">
        <v>4203</v>
      </c>
    </row>
    <row r="1707" spans="1:1" s="4" customFormat="1">
      <c r="A1707" s="594" t="s">
        <v>4204</v>
      </c>
    </row>
    <row r="1708" spans="1:1" s="4" customFormat="1">
      <c r="A1708" s="594" t="s">
        <v>4205</v>
      </c>
    </row>
    <row r="1709" spans="1:1" s="4" customFormat="1">
      <c r="A1709" s="594" t="s">
        <v>4206</v>
      </c>
    </row>
    <row r="1710" spans="1:1" s="4" customFormat="1">
      <c r="A1710" s="594" t="s">
        <v>4207</v>
      </c>
    </row>
    <row r="1711" spans="1:1" s="4" customFormat="1">
      <c r="A1711" s="594" t="s">
        <v>4208</v>
      </c>
    </row>
    <row r="1712" spans="1:1" s="4" customFormat="1">
      <c r="A1712" s="594" t="s">
        <v>4209</v>
      </c>
    </row>
    <row r="1713" spans="1:6" s="4" customFormat="1" ht="13.8" thickBot="1">
      <c r="A1713" s="595" t="s">
        <v>4210</v>
      </c>
    </row>
    <row r="1714" spans="1:6" s="593" customFormat="1" ht="16.2">
      <c r="A1714" s="596" t="s">
        <v>4211</v>
      </c>
      <c r="B1714" s="592"/>
      <c r="C1714" s="592"/>
      <c r="D1714" s="592"/>
      <c r="E1714" s="592"/>
      <c r="F1714" s="592"/>
    </row>
    <row r="1715" spans="1:6" s="4" customFormat="1">
      <c r="A1715" s="594" t="s">
        <v>2746</v>
      </c>
    </row>
    <row r="1716" spans="1:6" s="4" customFormat="1">
      <c r="A1716" s="594" t="s">
        <v>2747</v>
      </c>
    </row>
    <row r="1717" spans="1:6" s="4" customFormat="1">
      <c r="A1717" s="594" t="s">
        <v>4212</v>
      </c>
    </row>
    <row r="1718" spans="1:6" s="4" customFormat="1">
      <c r="A1718" s="594" t="s">
        <v>4213</v>
      </c>
    </row>
    <row r="1719" spans="1:6" s="4" customFormat="1">
      <c r="A1719" s="594" t="s">
        <v>4214</v>
      </c>
    </row>
    <row r="1720" spans="1:6" s="4" customFormat="1">
      <c r="A1720" s="594" t="s">
        <v>4215</v>
      </c>
    </row>
    <row r="1721" spans="1:6" s="4" customFormat="1">
      <c r="A1721" s="594" t="s">
        <v>4216</v>
      </c>
    </row>
    <row r="1722" spans="1:6" s="4" customFormat="1">
      <c r="A1722" s="594" t="s">
        <v>4217</v>
      </c>
    </row>
    <row r="1723" spans="1:6" s="4" customFormat="1">
      <c r="A1723" s="594" t="s">
        <v>4218</v>
      </c>
    </row>
    <row r="1724" spans="1:6" s="4" customFormat="1">
      <c r="A1724" s="594" t="s">
        <v>4219</v>
      </c>
    </row>
    <row r="1725" spans="1:6" s="4" customFormat="1">
      <c r="A1725" s="594" t="s">
        <v>4220</v>
      </c>
    </row>
    <row r="1726" spans="1:6" s="4" customFormat="1">
      <c r="A1726" s="594" t="s">
        <v>4221</v>
      </c>
    </row>
    <row r="1727" spans="1:6" s="4" customFormat="1">
      <c r="A1727" s="594" t="s">
        <v>4222</v>
      </c>
    </row>
    <row r="1728" spans="1:6" s="4" customFormat="1">
      <c r="A1728" s="594" t="s">
        <v>4223</v>
      </c>
    </row>
    <row r="1729" spans="1:6" s="4" customFormat="1">
      <c r="A1729" s="594" t="s">
        <v>4224</v>
      </c>
    </row>
    <row r="1730" spans="1:6" s="4" customFormat="1">
      <c r="A1730" s="594" t="s">
        <v>4225</v>
      </c>
    </row>
    <row r="1731" spans="1:6" s="4" customFormat="1" ht="13.8" thickBot="1">
      <c r="A1731" s="595" t="s">
        <v>4226</v>
      </c>
    </row>
    <row r="1732" spans="1:6" s="593" customFormat="1" ht="16.2">
      <c r="A1732" s="596" t="s">
        <v>4227</v>
      </c>
      <c r="B1732" s="592"/>
      <c r="C1732" s="592"/>
      <c r="D1732" s="592"/>
      <c r="E1732" s="592"/>
      <c r="F1732" s="592"/>
    </row>
    <row r="1733" spans="1:6" s="4" customFormat="1">
      <c r="A1733" s="594" t="s">
        <v>2746</v>
      </c>
      <c r="B1733" s="597"/>
      <c r="C1733" s="597"/>
      <c r="D1733" s="597"/>
      <c r="E1733" s="597"/>
      <c r="F1733" s="597"/>
    </row>
    <row r="1734" spans="1:6" s="4" customFormat="1">
      <c r="A1734" s="594" t="s">
        <v>2747</v>
      </c>
      <c r="B1734" s="597"/>
      <c r="C1734" s="597"/>
      <c r="D1734" s="597"/>
      <c r="E1734" s="597"/>
      <c r="F1734" s="597"/>
    </row>
    <row r="1735" spans="1:6" s="4" customFormat="1">
      <c r="A1735" s="594" t="s">
        <v>2748</v>
      </c>
    </row>
    <row r="1736" spans="1:6" s="4" customFormat="1">
      <c r="A1736" s="594" t="s">
        <v>4228</v>
      </c>
    </row>
    <row r="1737" spans="1:6" s="4" customFormat="1">
      <c r="A1737" s="594" t="s">
        <v>4229</v>
      </c>
    </row>
    <row r="1738" spans="1:6" s="4" customFormat="1">
      <c r="A1738" s="594" t="s">
        <v>4230</v>
      </c>
    </row>
    <row r="1739" spans="1:6" s="4" customFormat="1">
      <c r="A1739" s="594" t="s">
        <v>4231</v>
      </c>
    </row>
    <row r="1740" spans="1:6" s="4" customFormat="1">
      <c r="A1740" s="594" t="s">
        <v>4232</v>
      </c>
    </row>
    <row r="1741" spans="1:6" s="4" customFormat="1">
      <c r="A1741" s="594" t="s">
        <v>4233</v>
      </c>
    </row>
    <row r="1742" spans="1:6" s="4" customFormat="1">
      <c r="A1742" s="594" t="s">
        <v>4234</v>
      </c>
    </row>
    <row r="1743" spans="1:6" s="4" customFormat="1">
      <c r="A1743" s="594" t="s">
        <v>4235</v>
      </c>
    </row>
    <row r="1744" spans="1:6" s="4" customFormat="1">
      <c r="A1744" s="594" t="s">
        <v>4236</v>
      </c>
    </row>
    <row r="1745" spans="1:6" s="4" customFormat="1">
      <c r="A1745" s="594" t="s">
        <v>4237</v>
      </c>
    </row>
    <row r="1746" spans="1:6" s="4" customFormat="1">
      <c r="A1746" s="594" t="s">
        <v>4238</v>
      </c>
    </row>
    <row r="1747" spans="1:6" s="4" customFormat="1">
      <c r="A1747" s="594" t="s">
        <v>4239</v>
      </c>
    </row>
    <row r="1748" spans="1:6" s="4" customFormat="1">
      <c r="A1748" s="594" t="s">
        <v>4240</v>
      </c>
    </row>
    <row r="1749" spans="1:6" s="4" customFormat="1">
      <c r="A1749" s="594" t="s">
        <v>4241</v>
      </c>
    </row>
    <row r="1750" spans="1:6" s="4" customFormat="1">
      <c r="A1750" s="594" t="s">
        <v>4242</v>
      </c>
    </row>
    <row r="1751" spans="1:6" s="4" customFormat="1">
      <c r="A1751" s="594" t="s">
        <v>4243</v>
      </c>
    </row>
    <row r="1752" spans="1:6" s="4" customFormat="1">
      <c r="A1752" s="594" t="s">
        <v>4244</v>
      </c>
    </row>
    <row r="1753" spans="1:6" s="4" customFormat="1">
      <c r="A1753" s="594" t="s">
        <v>4245</v>
      </c>
    </row>
    <row r="1754" spans="1:6" s="4" customFormat="1">
      <c r="A1754" s="594" t="s">
        <v>4246</v>
      </c>
    </row>
    <row r="1755" spans="1:6" s="4" customFormat="1">
      <c r="A1755" s="594" t="s">
        <v>4247</v>
      </c>
    </row>
    <row r="1756" spans="1:6" s="4" customFormat="1">
      <c r="A1756" s="594" t="s">
        <v>4248</v>
      </c>
    </row>
    <row r="1757" spans="1:6" s="4" customFormat="1" ht="13.8" thickBot="1">
      <c r="A1757" s="595" t="s">
        <v>4249</v>
      </c>
    </row>
    <row r="1758" spans="1:6" s="593" customFormat="1" ht="16.2">
      <c r="A1758" s="596" t="s">
        <v>4250</v>
      </c>
      <c r="B1758" s="592"/>
      <c r="C1758" s="592"/>
      <c r="D1758" s="592"/>
      <c r="E1758" s="592"/>
      <c r="F1758" s="592"/>
    </row>
    <row r="1759" spans="1:6" s="4" customFormat="1">
      <c r="A1759" s="594" t="s">
        <v>2746</v>
      </c>
      <c r="B1759" s="597"/>
      <c r="C1759" s="597"/>
      <c r="D1759" s="597"/>
      <c r="E1759" s="597"/>
      <c r="F1759" s="597"/>
    </row>
    <row r="1760" spans="1:6" s="4" customFormat="1">
      <c r="A1760" s="594" t="s">
        <v>2747</v>
      </c>
      <c r="B1760" s="597"/>
      <c r="C1760" s="597"/>
      <c r="D1760" s="597"/>
      <c r="E1760" s="597"/>
      <c r="F1760" s="597"/>
    </row>
    <row r="1761" spans="1:1" s="4" customFormat="1">
      <c r="A1761" s="594" t="s">
        <v>2748</v>
      </c>
    </row>
    <row r="1762" spans="1:1" s="4" customFormat="1">
      <c r="A1762" s="594" t="s">
        <v>4251</v>
      </c>
    </row>
    <row r="1763" spans="1:1" s="4" customFormat="1">
      <c r="A1763" s="594" t="s">
        <v>4252</v>
      </c>
    </row>
    <row r="1764" spans="1:1" s="4" customFormat="1">
      <c r="A1764" s="594" t="s">
        <v>4253</v>
      </c>
    </row>
    <row r="1765" spans="1:1" s="4" customFormat="1">
      <c r="A1765" s="594" t="s">
        <v>4254</v>
      </c>
    </row>
    <row r="1766" spans="1:1" s="4" customFormat="1">
      <c r="A1766" s="594" t="s">
        <v>4255</v>
      </c>
    </row>
    <row r="1767" spans="1:1" s="4" customFormat="1">
      <c r="A1767" s="594" t="s">
        <v>4256</v>
      </c>
    </row>
    <row r="1768" spans="1:1" s="4" customFormat="1">
      <c r="A1768" s="594" t="s">
        <v>4257</v>
      </c>
    </row>
    <row r="1769" spans="1:1" s="4" customFormat="1">
      <c r="A1769" s="594" t="s">
        <v>4257</v>
      </c>
    </row>
    <row r="1770" spans="1:1" s="4" customFormat="1">
      <c r="A1770" s="594" t="s">
        <v>4258</v>
      </c>
    </row>
    <row r="1771" spans="1:1" s="4" customFormat="1">
      <c r="A1771" s="594" t="s">
        <v>4259</v>
      </c>
    </row>
    <row r="1772" spans="1:1" s="4" customFormat="1">
      <c r="A1772" s="594" t="s">
        <v>4260</v>
      </c>
    </row>
    <row r="1773" spans="1:1" s="4" customFormat="1">
      <c r="A1773" s="594" t="s">
        <v>4261</v>
      </c>
    </row>
    <row r="1774" spans="1:1" s="4" customFormat="1">
      <c r="A1774" s="594" t="s">
        <v>4262</v>
      </c>
    </row>
    <row r="1775" spans="1:1" s="4" customFormat="1">
      <c r="A1775" s="594" t="s">
        <v>4263</v>
      </c>
    </row>
    <row r="1776" spans="1:1" s="4" customFormat="1">
      <c r="A1776" s="594" t="s">
        <v>4264</v>
      </c>
    </row>
    <row r="1777" spans="1:6" s="4" customFormat="1">
      <c r="A1777" s="594" t="s">
        <v>4265</v>
      </c>
    </row>
    <row r="1778" spans="1:6" s="4" customFormat="1" ht="13.8" thickBot="1">
      <c r="A1778" s="595" t="s">
        <v>4266</v>
      </c>
    </row>
    <row r="1779" spans="1:6" s="593" customFormat="1" ht="16.2">
      <c r="A1779" s="596" t="s">
        <v>4267</v>
      </c>
      <c r="B1779" s="592"/>
      <c r="C1779" s="592"/>
      <c r="D1779" s="592"/>
      <c r="E1779" s="592"/>
      <c r="F1779" s="592"/>
    </row>
    <row r="1780" spans="1:6" s="4" customFormat="1">
      <c r="A1780" s="594" t="s">
        <v>2746</v>
      </c>
      <c r="B1780" s="597"/>
      <c r="C1780" s="597"/>
      <c r="D1780" s="597"/>
      <c r="E1780" s="597"/>
      <c r="F1780" s="597"/>
    </row>
    <row r="1781" spans="1:6" s="4" customFormat="1">
      <c r="A1781" s="594" t="s">
        <v>2747</v>
      </c>
      <c r="B1781" s="597"/>
      <c r="C1781" s="597"/>
      <c r="D1781" s="597"/>
      <c r="E1781" s="597"/>
      <c r="F1781" s="597"/>
    </row>
    <row r="1782" spans="1:6" s="4" customFormat="1">
      <c r="A1782" s="594" t="s">
        <v>2748</v>
      </c>
    </row>
    <row r="1783" spans="1:6" s="4" customFormat="1">
      <c r="A1783" s="594" t="s">
        <v>4268</v>
      </c>
    </row>
    <row r="1784" spans="1:6" s="4" customFormat="1">
      <c r="A1784" s="594" t="s">
        <v>4269</v>
      </c>
    </row>
    <row r="1785" spans="1:6" s="4" customFormat="1">
      <c r="A1785" s="594" t="s">
        <v>4270</v>
      </c>
    </row>
    <row r="1786" spans="1:6" s="4" customFormat="1">
      <c r="A1786" s="594" t="s">
        <v>4271</v>
      </c>
    </row>
    <row r="1787" spans="1:6" s="4" customFormat="1">
      <c r="A1787" s="594" t="s">
        <v>4272</v>
      </c>
    </row>
    <row r="1788" spans="1:6" s="4" customFormat="1">
      <c r="A1788" s="594" t="s">
        <v>4273</v>
      </c>
    </row>
    <row r="1789" spans="1:6" s="4" customFormat="1">
      <c r="A1789" s="594" t="s">
        <v>4274</v>
      </c>
    </row>
    <row r="1790" spans="1:6" s="4" customFormat="1">
      <c r="A1790" s="594" t="s">
        <v>4275</v>
      </c>
    </row>
    <row r="1791" spans="1:6" s="4" customFormat="1">
      <c r="A1791" s="594" t="s">
        <v>4276</v>
      </c>
    </row>
    <row r="1792" spans="1:6" s="4" customFormat="1">
      <c r="A1792" s="594" t="s">
        <v>4277</v>
      </c>
    </row>
    <row r="1793" spans="1:6" s="4" customFormat="1" ht="13.8" thickBot="1">
      <c r="A1793" s="595" t="s">
        <v>4278</v>
      </c>
    </row>
    <row r="1794" spans="1:6" s="593" customFormat="1" ht="16.2">
      <c r="A1794" s="596" t="s">
        <v>4279</v>
      </c>
      <c r="B1794" s="592"/>
      <c r="C1794" s="592"/>
      <c r="D1794" s="592"/>
      <c r="E1794" s="592"/>
      <c r="F1794" s="592"/>
    </row>
    <row r="1795" spans="1:6" s="4" customFormat="1">
      <c r="A1795" s="594" t="s">
        <v>2746</v>
      </c>
    </row>
    <row r="1796" spans="1:6" s="4" customFormat="1">
      <c r="A1796" s="594" t="s">
        <v>2747</v>
      </c>
    </row>
    <row r="1797" spans="1:6" s="4" customFormat="1">
      <c r="A1797" s="594" t="s">
        <v>2748</v>
      </c>
    </row>
    <row r="1798" spans="1:6" s="4" customFormat="1">
      <c r="A1798" s="594" t="s">
        <v>4280</v>
      </c>
    </row>
    <row r="1799" spans="1:6" s="4" customFormat="1">
      <c r="A1799" s="594" t="s">
        <v>4281</v>
      </c>
    </row>
    <row r="1800" spans="1:6" s="4" customFormat="1">
      <c r="A1800" s="594" t="s">
        <v>4282</v>
      </c>
    </row>
    <row r="1801" spans="1:6" s="4" customFormat="1">
      <c r="A1801" s="594" t="s">
        <v>4283</v>
      </c>
    </row>
    <row r="1802" spans="1:6" s="4" customFormat="1">
      <c r="A1802" s="594" t="s">
        <v>4284</v>
      </c>
    </row>
    <row r="1803" spans="1:6" s="4" customFormat="1">
      <c r="A1803" s="594" t="s">
        <v>4285</v>
      </c>
    </row>
    <row r="1804" spans="1:6" s="4" customFormat="1">
      <c r="A1804" s="594" t="s">
        <v>4286</v>
      </c>
    </row>
    <row r="1805" spans="1:6" s="4" customFormat="1">
      <c r="A1805" s="594" t="s">
        <v>4287</v>
      </c>
    </row>
    <row r="1806" spans="1:6" s="4" customFormat="1">
      <c r="A1806" s="594" t="s">
        <v>4288</v>
      </c>
    </row>
    <row r="1807" spans="1:6" s="4" customFormat="1">
      <c r="A1807" s="594" t="s">
        <v>4289</v>
      </c>
    </row>
    <row r="1808" spans="1:6" s="4" customFormat="1">
      <c r="A1808" s="594" t="s">
        <v>4290</v>
      </c>
    </row>
    <row r="1809" spans="1:6" s="4" customFormat="1">
      <c r="A1809" s="594" t="s">
        <v>4291</v>
      </c>
    </row>
    <row r="1810" spans="1:6" s="4" customFormat="1">
      <c r="A1810" s="594" t="s">
        <v>4292</v>
      </c>
    </row>
    <row r="1811" spans="1:6" s="4" customFormat="1">
      <c r="A1811" s="594" t="s">
        <v>4293</v>
      </c>
    </row>
    <row r="1812" spans="1:6" s="4" customFormat="1">
      <c r="A1812" s="594" t="s">
        <v>4294</v>
      </c>
    </row>
    <row r="1813" spans="1:6" s="4" customFormat="1">
      <c r="A1813" s="594" t="s">
        <v>4295</v>
      </c>
    </row>
    <row r="1814" spans="1:6" s="4" customFormat="1">
      <c r="A1814" s="594" t="s">
        <v>4296</v>
      </c>
    </row>
    <row r="1815" spans="1:6" s="4" customFormat="1">
      <c r="A1815" s="594" t="s">
        <v>4297</v>
      </c>
    </row>
    <row r="1816" spans="1:6" s="4" customFormat="1" ht="13.8" thickBot="1">
      <c r="A1816" s="595" t="s">
        <v>4298</v>
      </c>
    </row>
    <row r="1817" spans="1:6" s="593" customFormat="1" ht="16.2">
      <c r="A1817" s="596" t="s">
        <v>4299</v>
      </c>
      <c r="B1817" s="592"/>
      <c r="C1817" s="592"/>
      <c r="D1817" s="592"/>
      <c r="E1817" s="592"/>
      <c r="F1817" s="592"/>
    </row>
    <row r="1818" spans="1:6" s="4" customFormat="1">
      <c r="A1818" s="594" t="s">
        <v>2746</v>
      </c>
    </row>
    <row r="1819" spans="1:6" s="4" customFormat="1">
      <c r="A1819" s="594" t="s">
        <v>4300</v>
      </c>
    </row>
    <row r="1820" spans="1:6" s="4" customFormat="1">
      <c r="A1820" s="594" t="s">
        <v>4301</v>
      </c>
    </row>
    <row r="1821" spans="1:6" s="4" customFormat="1">
      <c r="A1821" s="594" t="s">
        <v>4302</v>
      </c>
    </row>
    <row r="1822" spans="1:6" s="4" customFormat="1" ht="13.8" thickBot="1">
      <c r="A1822" s="595" t="s">
        <v>4303</v>
      </c>
    </row>
    <row r="1823" spans="1:6" s="593" customFormat="1" ht="16.2">
      <c r="A1823" s="596" t="s">
        <v>4304</v>
      </c>
      <c r="B1823" s="592"/>
      <c r="C1823" s="592"/>
      <c r="D1823" s="592"/>
      <c r="E1823" s="592"/>
      <c r="F1823" s="592"/>
    </row>
    <row r="1824" spans="1:6" s="4" customFormat="1">
      <c r="A1824" s="594" t="s">
        <v>2746</v>
      </c>
    </row>
    <row r="1825" spans="1:6" s="4" customFormat="1">
      <c r="A1825" s="594" t="s">
        <v>4305</v>
      </c>
    </row>
    <row r="1826" spans="1:6" s="4" customFormat="1">
      <c r="A1826" s="594" t="s">
        <v>4306</v>
      </c>
    </row>
    <row r="1827" spans="1:6" s="4" customFormat="1">
      <c r="A1827" s="594" t="s">
        <v>4307</v>
      </c>
    </row>
    <row r="1828" spans="1:6" s="4" customFormat="1">
      <c r="A1828" s="594" t="s">
        <v>4308</v>
      </c>
    </row>
    <row r="1829" spans="1:6" s="4" customFormat="1">
      <c r="A1829" s="594" t="s">
        <v>4309</v>
      </c>
    </row>
    <row r="1830" spans="1:6" s="4" customFormat="1" ht="13.8" thickBot="1">
      <c r="A1830" s="595" t="s">
        <v>4310</v>
      </c>
    </row>
    <row r="1831" spans="1:6" s="593" customFormat="1" ht="16.2">
      <c r="A1831" s="596" t="s">
        <v>4311</v>
      </c>
      <c r="B1831" s="592"/>
      <c r="C1831" s="592"/>
      <c r="D1831" s="592"/>
      <c r="E1831" s="592"/>
      <c r="F1831" s="592"/>
    </row>
    <row r="1832" spans="1:6" s="4" customFormat="1">
      <c r="A1832" s="594" t="s">
        <v>2746</v>
      </c>
    </row>
    <row r="1833" spans="1:6" s="4" customFormat="1">
      <c r="A1833" s="594" t="s">
        <v>2747</v>
      </c>
    </row>
    <row r="1834" spans="1:6" s="4" customFormat="1">
      <c r="A1834" s="594" t="s">
        <v>2748</v>
      </c>
    </row>
    <row r="1835" spans="1:6" s="4" customFormat="1">
      <c r="A1835" s="594" t="s">
        <v>4312</v>
      </c>
    </row>
    <row r="1836" spans="1:6" s="4" customFormat="1">
      <c r="A1836" s="594" t="s">
        <v>4313</v>
      </c>
    </row>
    <row r="1837" spans="1:6" s="4" customFormat="1">
      <c r="A1837" s="594" t="s">
        <v>4314</v>
      </c>
    </row>
    <row r="1838" spans="1:6" s="4" customFormat="1">
      <c r="A1838" s="594" t="s">
        <v>4315</v>
      </c>
    </row>
    <row r="1839" spans="1:6" s="4" customFormat="1">
      <c r="A1839" s="594" t="s">
        <v>4316</v>
      </c>
    </row>
    <row r="1840" spans="1:6" s="4" customFormat="1">
      <c r="A1840" s="598" t="s">
        <v>4317</v>
      </c>
    </row>
    <row r="1841" spans="1:7" s="4" customFormat="1">
      <c r="A1841" s="594" t="s">
        <v>4318</v>
      </c>
    </row>
    <row r="1842" spans="1:7" s="4" customFormat="1">
      <c r="A1842" s="594" t="s">
        <v>4319</v>
      </c>
    </row>
    <row r="1843" spans="1:7" s="4" customFormat="1">
      <c r="A1843" s="594" t="s">
        <v>4320</v>
      </c>
    </row>
    <row r="1844" spans="1:7" s="4" customFormat="1">
      <c r="A1844" s="594" t="s">
        <v>4321</v>
      </c>
    </row>
    <row r="1845" spans="1:7" s="4" customFormat="1">
      <c r="A1845" s="594" t="s">
        <v>4322</v>
      </c>
    </row>
    <row r="1846" spans="1:7" s="4" customFormat="1">
      <c r="A1846" s="594" t="s">
        <v>4323</v>
      </c>
    </row>
    <row r="1847" spans="1:7" s="4" customFormat="1">
      <c r="A1847" s="594" t="s">
        <v>4324</v>
      </c>
    </row>
    <row r="1848" spans="1:7" s="4" customFormat="1">
      <c r="A1848" s="594" t="s">
        <v>4325</v>
      </c>
    </row>
    <row r="1849" spans="1:7" s="4" customFormat="1">
      <c r="A1849" s="594" t="s">
        <v>4326</v>
      </c>
    </row>
    <row r="1850" spans="1:7" s="4" customFormat="1" ht="13.8" thickBot="1">
      <c r="A1850" s="595" t="s">
        <v>4327</v>
      </c>
    </row>
    <row r="1851" spans="1:7" s="593" customFormat="1" ht="16.2">
      <c r="A1851" s="596" t="s">
        <v>4328</v>
      </c>
      <c r="B1851" s="592"/>
      <c r="C1851" s="592"/>
      <c r="D1851" s="592"/>
      <c r="E1851" s="592"/>
      <c r="F1851" s="592"/>
    </row>
    <row r="1852" spans="1:7" s="4" customFormat="1">
      <c r="A1852" s="594" t="s">
        <v>2746</v>
      </c>
    </row>
    <row r="1853" spans="1:7" s="4" customFormat="1">
      <c r="A1853" s="594" t="s">
        <v>4329</v>
      </c>
    </row>
    <row r="1854" spans="1:7" s="4" customFormat="1">
      <c r="A1854" s="594" t="s">
        <v>4330</v>
      </c>
    </row>
    <row r="1855" spans="1:7" s="4" customFormat="1" ht="13.8" thickBot="1">
      <c r="A1855" s="595" t="s">
        <v>4331</v>
      </c>
    </row>
    <row r="1856" spans="1:7" s="593" customFormat="1" ht="16.2">
      <c r="A1856" s="596" t="s">
        <v>4332</v>
      </c>
      <c r="B1856" s="592"/>
      <c r="C1856" s="592"/>
      <c r="D1856" s="592"/>
      <c r="E1856" s="592"/>
      <c r="F1856" s="592"/>
      <c r="G1856" s="592"/>
    </row>
    <row r="1857" spans="1:6" s="4" customFormat="1">
      <c r="A1857" s="594" t="s">
        <v>2746</v>
      </c>
    </row>
    <row r="1858" spans="1:6" s="4" customFormat="1">
      <c r="A1858" s="594" t="s">
        <v>2747</v>
      </c>
    </row>
    <row r="1859" spans="1:6" s="4" customFormat="1">
      <c r="A1859" s="594" t="s">
        <v>2748</v>
      </c>
    </row>
    <row r="1860" spans="1:6" s="4" customFormat="1">
      <c r="A1860" s="594" t="s">
        <v>4333</v>
      </c>
    </row>
    <row r="1861" spans="1:6" s="4" customFormat="1">
      <c r="A1861" s="594" t="s">
        <v>4334</v>
      </c>
    </row>
    <row r="1862" spans="1:6" s="4" customFormat="1">
      <c r="A1862" s="594" t="s">
        <v>4335</v>
      </c>
    </row>
    <row r="1863" spans="1:6" s="4" customFormat="1">
      <c r="A1863" s="594" t="s">
        <v>4336</v>
      </c>
    </row>
    <row r="1864" spans="1:6" s="4" customFormat="1">
      <c r="A1864" s="594" t="s">
        <v>4337</v>
      </c>
    </row>
    <row r="1865" spans="1:6" s="4" customFormat="1">
      <c r="A1865" s="594" t="s">
        <v>4338</v>
      </c>
    </row>
    <row r="1866" spans="1:6" s="4" customFormat="1">
      <c r="A1866" s="594" t="s">
        <v>4339</v>
      </c>
    </row>
    <row r="1867" spans="1:6" s="4" customFormat="1">
      <c r="A1867" s="594" t="s">
        <v>4340</v>
      </c>
    </row>
    <row r="1868" spans="1:6" s="4" customFormat="1">
      <c r="A1868" s="594" t="s">
        <v>4341</v>
      </c>
    </row>
    <row r="1869" spans="1:6" s="4" customFormat="1">
      <c r="A1869" s="594" t="s">
        <v>4342</v>
      </c>
    </row>
    <row r="1870" spans="1:6" s="4" customFormat="1" ht="13.8" thickBot="1">
      <c r="A1870" s="595" t="s">
        <v>4343</v>
      </c>
    </row>
    <row r="1871" spans="1:6" s="593" customFormat="1" ht="16.2">
      <c r="A1871" s="596" t="s">
        <v>4344</v>
      </c>
      <c r="B1871" s="592"/>
      <c r="C1871" s="592"/>
      <c r="D1871" s="592"/>
      <c r="E1871" s="592"/>
      <c r="F1871" s="592"/>
    </row>
    <row r="1872" spans="1:6" s="4" customFormat="1">
      <c r="A1872" s="594" t="s">
        <v>2746</v>
      </c>
    </row>
    <row r="1873" spans="1:6" s="4" customFormat="1">
      <c r="A1873" s="594" t="s">
        <v>2747</v>
      </c>
    </row>
    <row r="1874" spans="1:6" s="4" customFormat="1">
      <c r="A1874" s="594" t="s">
        <v>2748</v>
      </c>
    </row>
    <row r="1875" spans="1:6" s="4" customFormat="1">
      <c r="A1875" s="594" t="s">
        <v>4345</v>
      </c>
    </row>
    <row r="1876" spans="1:6" s="4" customFormat="1" ht="13.8" thickBot="1">
      <c r="A1876" s="595" t="s">
        <v>4346</v>
      </c>
    </row>
    <row r="1877" spans="1:6" s="593" customFormat="1" ht="16.2">
      <c r="A1877" s="596" t="s">
        <v>4347</v>
      </c>
      <c r="B1877" s="592"/>
      <c r="C1877" s="592"/>
      <c r="D1877" s="592"/>
      <c r="E1877" s="592"/>
      <c r="F1877" s="592"/>
    </row>
    <row r="1878" spans="1:6" s="4" customFormat="1">
      <c r="A1878" s="594" t="s">
        <v>2746</v>
      </c>
    </row>
    <row r="1879" spans="1:6" s="4" customFormat="1">
      <c r="A1879" s="594" t="s">
        <v>2747</v>
      </c>
    </row>
    <row r="1880" spans="1:6" s="4" customFormat="1">
      <c r="A1880" s="594" t="s">
        <v>2748</v>
      </c>
    </row>
    <row r="1881" spans="1:6" s="4" customFormat="1">
      <c r="A1881" s="594" t="s">
        <v>4348</v>
      </c>
    </row>
    <row r="1882" spans="1:6" s="4" customFormat="1">
      <c r="A1882" s="594" t="s">
        <v>4349</v>
      </c>
    </row>
    <row r="1883" spans="1:6" s="4" customFormat="1">
      <c r="A1883" s="594" t="s">
        <v>4350</v>
      </c>
    </row>
    <row r="1884" spans="1:6" s="4" customFormat="1">
      <c r="A1884" s="594" t="s">
        <v>4351</v>
      </c>
    </row>
    <row r="1885" spans="1:6" s="4" customFormat="1">
      <c r="A1885" s="594" t="s">
        <v>4352</v>
      </c>
    </row>
    <row r="1886" spans="1:6" s="4" customFormat="1">
      <c r="A1886" s="594" t="s">
        <v>4353</v>
      </c>
    </row>
    <row r="1887" spans="1:6" s="4" customFormat="1">
      <c r="A1887" s="594" t="s">
        <v>4354</v>
      </c>
    </row>
    <row r="1888" spans="1:6" s="4" customFormat="1">
      <c r="A1888" s="594" t="s">
        <v>4355</v>
      </c>
    </row>
    <row r="1889" spans="1:6" s="4" customFormat="1">
      <c r="A1889" s="594" t="s">
        <v>4356</v>
      </c>
    </row>
    <row r="1890" spans="1:6" s="4" customFormat="1">
      <c r="A1890" s="594" t="s">
        <v>4357</v>
      </c>
    </row>
    <row r="1891" spans="1:6" s="4" customFormat="1">
      <c r="A1891" s="594" t="s">
        <v>4358</v>
      </c>
    </row>
    <row r="1892" spans="1:6" s="4" customFormat="1">
      <c r="A1892" s="594" t="s">
        <v>4359</v>
      </c>
    </row>
    <row r="1893" spans="1:6" s="4" customFormat="1" ht="13.8" thickBot="1">
      <c r="A1893" s="595" t="s">
        <v>4360</v>
      </c>
    </row>
    <row r="1894" spans="1:6" s="593" customFormat="1" ht="16.2">
      <c r="A1894" s="596" t="s">
        <v>4361</v>
      </c>
      <c r="B1894" s="592"/>
      <c r="C1894" s="592"/>
      <c r="D1894" s="592"/>
      <c r="E1894" s="592"/>
      <c r="F1894" s="592"/>
    </row>
    <row r="1895" spans="1:6" s="4" customFormat="1">
      <c r="A1895" s="594" t="s">
        <v>4362</v>
      </c>
    </row>
    <row r="1896" spans="1:6" s="4" customFormat="1">
      <c r="A1896" s="594" t="s">
        <v>4363</v>
      </c>
    </row>
    <row r="1897" spans="1:6" s="4" customFormat="1">
      <c r="A1897" s="594" t="s">
        <v>4364</v>
      </c>
    </row>
    <row r="1898" spans="1:6" s="4" customFormat="1">
      <c r="A1898" s="594" t="s">
        <v>4365</v>
      </c>
    </row>
    <row r="1899" spans="1:6" s="4" customFormat="1">
      <c r="A1899" s="594" t="s">
        <v>4366</v>
      </c>
    </row>
    <row r="1900" spans="1:6" s="4" customFormat="1">
      <c r="A1900" s="594" t="s">
        <v>4367</v>
      </c>
    </row>
    <row r="1901" spans="1:6" s="4" customFormat="1">
      <c r="A1901" s="594" t="s">
        <v>4368</v>
      </c>
    </row>
    <row r="1902" spans="1:6" s="4" customFormat="1">
      <c r="A1902" s="594" t="s">
        <v>4369</v>
      </c>
    </row>
    <row r="1903" spans="1:6" s="4" customFormat="1" ht="13.8" thickBot="1">
      <c r="A1903" s="595" t="s">
        <v>4370</v>
      </c>
    </row>
    <row r="1904" spans="1:6" s="593" customFormat="1" ht="16.2">
      <c r="A1904" s="596" t="s">
        <v>4371</v>
      </c>
      <c r="B1904" s="592"/>
      <c r="C1904" s="592"/>
      <c r="D1904" s="592"/>
      <c r="E1904" s="592"/>
      <c r="F1904" s="592"/>
    </row>
    <row r="1905" spans="1:6" s="4" customFormat="1">
      <c r="A1905" s="594" t="s">
        <v>4372</v>
      </c>
    </row>
    <row r="1906" spans="1:6" s="4" customFormat="1">
      <c r="A1906" s="594" t="s">
        <v>4373</v>
      </c>
    </row>
    <row r="1907" spans="1:6" s="4" customFormat="1">
      <c r="A1907" s="594" t="s">
        <v>4374</v>
      </c>
    </row>
    <row r="1908" spans="1:6" s="4" customFormat="1">
      <c r="A1908" s="594" t="s">
        <v>4375</v>
      </c>
    </row>
    <row r="1909" spans="1:6" s="4" customFormat="1">
      <c r="A1909" s="594" t="s">
        <v>4376</v>
      </c>
    </row>
    <row r="1910" spans="1:6" s="4" customFormat="1">
      <c r="A1910" s="594" t="s">
        <v>4377</v>
      </c>
    </row>
    <row r="1911" spans="1:6" s="4" customFormat="1">
      <c r="A1911" s="594" t="s">
        <v>4378</v>
      </c>
    </row>
    <row r="1912" spans="1:6" s="4" customFormat="1">
      <c r="A1912" s="594" t="s">
        <v>4379</v>
      </c>
    </row>
    <row r="1913" spans="1:6" s="4" customFormat="1">
      <c r="A1913" s="594" t="s">
        <v>4380</v>
      </c>
    </row>
    <row r="1914" spans="1:6" s="4" customFormat="1">
      <c r="A1914" s="594" t="s">
        <v>4381</v>
      </c>
    </row>
    <row r="1915" spans="1:6" s="4" customFormat="1">
      <c r="A1915" s="594" t="s">
        <v>4382</v>
      </c>
    </row>
    <row r="1916" spans="1:6" s="4" customFormat="1" ht="13.8" thickBot="1">
      <c r="A1916" s="595" t="s">
        <v>4383</v>
      </c>
    </row>
    <row r="1917" spans="1:6" s="593" customFormat="1" ht="16.2">
      <c r="A1917" s="596" t="s">
        <v>4384</v>
      </c>
      <c r="B1917" s="592"/>
      <c r="C1917" s="592"/>
      <c r="D1917" s="592"/>
      <c r="E1917" s="592"/>
      <c r="F1917" s="592"/>
    </row>
    <row r="1918" spans="1:6" s="4" customFormat="1">
      <c r="A1918" s="594" t="s">
        <v>2746</v>
      </c>
    </row>
    <row r="1919" spans="1:6" s="4" customFormat="1">
      <c r="A1919" s="594" t="s">
        <v>4385</v>
      </c>
    </row>
    <row r="1920" spans="1:6" s="4" customFormat="1">
      <c r="A1920" s="594" t="s">
        <v>4386</v>
      </c>
    </row>
    <row r="1921" spans="1:6" s="4" customFormat="1" ht="13.8" thickBot="1">
      <c r="A1921" s="595" t="s">
        <v>4387</v>
      </c>
    </row>
    <row r="1922" spans="1:6" s="593" customFormat="1" ht="16.2">
      <c r="A1922" s="596" t="s">
        <v>4388</v>
      </c>
      <c r="B1922" s="592"/>
      <c r="C1922" s="592"/>
      <c r="D1922" s="592"/>
      <c r="E1922" s="592"/>
      <c r="F1922" s="592"/>
    </row>
    <row r="1923" spans="1:6" s="4" customFormat="1">
      <c r="A1923" s="594" t="s">
        <v>4389</v>
      </c>
    </row>
    <row r="1924" spans="1:6" s="4" customFormat="1" ht="13.8" thickBot="1">
      <c r="A1924" s="595" t="s">
        <v>4390</v>
      </c>
    </row>
    <row r="1925" spans="1:6" s="593" customFormat="1" ht="16.2">
      <c r="A1925" s="596" t="s">
        <v>4391</v>
      </c>
      <c r="B1925" s="592"/>
      <c r="C1925" s="592"/>
      <c r="D1925" s="592"/>
      <c r="E1925" s="592"/>
      <c r="F1925" s="592"/>
    </row>
    <row r="1926" spans="1:6" s="4" customFormat="1">
      <c r="A1926" s="594" t="s">
        <v>4392</v>
      </c>
    </row>
    <row r="1927" spans="1:6" s="4" customFormat="1">
      <c r="A1927" s="594" t="s">
        <v>4393</v>
      </c>
    </row>
    <row r="1928" spans="1:6" s="4" customFormat="1" ht="13.8" thickBot="1">
      <c r="A1928" s="595" t="s">
        <v>4394</v>
      </c>
    </row>
    <row r="1929" spans="1:6" s="593" customFormat="1" ht="16.2">
      <c r="A1929" s="596" t="s">
        <v>4395</v>
      </c>
      <c r="B1929" s="592"/>
      <c r="C1929" s="592"/>
      <c r="D1929" s="592"/>
      <c r="E1929" s="592"/>
      <c r="F1929" s="592"/>
    </row>
    <row r="1930" spans="1:6" s="4" customFormat="1">
      <c r="A1930" s="594" t="s">
        <v>4396</v>
      </c>
    </row>
    <row r="1931" spans="1:6" s="4" customFormat="1" ht="13.8" thickBot="1">
      <c r="A1931" s="595" t="s">
        <v>4397</v>
      </c>
    </row>
    <row r="1932" spans="1:6" s="593" customFormat="1" ht="16.2">
      <c r="A1932" s="596" t="s">
        <v>4398</v>
      </c>
      <c r="B1932" s="592"/>
      <c r="C1932" s="592"/>
      <c r="D1932" s="592"/>
      <c r="E1932" s="592"/>
      <c r="F1932" s="592"/>
    </row>
    <row r="1933" spans="1:6" ht="13.8" thickBot="1">
      <c r="A1933" s="599"/>
    </row>
  </sheetData>
  <sheetProtection algorithmName="SHA-512" hashValue="qdAlKhb+cVYtFicFbDVqqedKses+2y2/yPQczr7nd5vw5rkTFRqUuJauCrVfP8BSMLCUDw/n/p4R7TtX64gGLQ==" saltValue="+EGfDnNAY+zH6Fafdp8Orw==" spinCount="100000" sheet="1" objects="1" scenarios="1"/>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W1157"/>
  <sheetViews>
    <sheetView topLeftCell="AH25" workbookViewId="0">
      <selection activeCell="AH127" sqref="A1:XFD1048576"/>
    </sheetView>
  </sheetViews>
  <sheetFormatPr defaultColWidth="9" defaultRowHeight="12"/>
  <cols>
    <col min="1" max="1" width="1.6640625" style="1" hidden="1" customWidth="1"/>
    <col min="2" max="2" width="5.88671875" style="1" hidden="1" customWidth="1"/>
    <col min="3" max="3" width="6" style="1" hidden="1" customWidth="1"/>
    <col min="4" max="4" width="7.109375" style="1" hidden="1" customWidth="1"/>
    <col min="5" max="5" width="6" style="1" hidden="1" customWidth="1"/>
    <col min="6" max="6" width="6.109375" style="1" hidden="1" customWidth="1"/>
    <col min="7" max="7" width="5.88671875" style="1" hidden="1" customWidth="1"/>
    <col min="8" max="8" width="6.88671875" style="1" hidden="1" customWidth="1"/>
    <col min="9" max="9" width="8.109375" style="1" hidden="1" customWidth="1"/>
    <col min="10" max="10" width="6" style="1" hidden="1" customWidth="1"/>
    <col min="11" max="11" width="5.44140625" style="1" hidden="1" customWidth="1"/>
    <col min="12" max="12" width="5.109375" style="1" hidden="1" customWidth="1"/>
    <col min="13" max="13" width="5.33203125" style="1" hidden="1" customWidth="1"/>
    <col min="14" max="14" width="6.109375" style="1" hidden="1" customWidth="1"/>
    <col min="15" max="15" width="8" style="1" hidden="1" customWidth="1"/>
    <col min="16" max="16" width="8.44140625" style="1" hidden="1" customWidth="1"/>
    <col min="17" max="17" width="7.88671875" style="1" hidden="1" customWidth="1"/>
    <col min="18" max="18" width="5.109375" style="1" hidden="1" customWidth="1"/>
    <col min="19" max="19" width="5.44140625" style="1" hidden="1" customWidth="1"/>
    <col min="20" max="20" width="6" style="1" hidden="1" customWidth="1"/>
    <col min="21" max="21" width="6.33203125" style="1" hidden="1" customWidth="1"/>
    <col min="22" max="22" width="4.109375" style="1" hidden="1" customWidth="1"/>
    <col min="23" max="23" width="6.109375" style="1" hidden="1" customWidth="1"/>
    <col min="24" max="24" width="7.88671875" style="1" hidden="1" customWidth="1"/>
    <col min="25" max="25" width="1.88671875" style="1" hidden="1" customWidth="1"/>
    <col min="26" max="26" width="2.88671875" style="1" hidden="1" customWidth="1"/>
    <col min="27" max="27" width="4.109375" style="1" hidden="1" customWidth="1"/>
    <col min="28" max="28" width="2.44140625" style="1" hidden="1" customWidth="1"/>
    <col min="29" max="29" width="2.88671875" style="1" hidden="1" customWidth="1"/>
    <col min="30" max="30" width="2.33203125" style="1" hidden="1" customWidth="1"/>
    <col min="31" max="31" width="2.6640625" style="1" hidden="1" customWidth="1"/>
    <col min="32" max="32" width="1.109375" style="1" hidden="1" customWidth="1"/>
    <col min="33" max="33" width="1.33203125" style="1" hidden="1" customWidth="1"/>
    <col min="34" max="34" width="2.88671875" style="1" customWidth="1"/>
    <col min="35" max="35" width="7.6640625" style="1" customWidth="1"/>
    <col min="36" max="36" width="22.44140625" style="1" customWidth="1"/>
    <col min="37" max="37" width="9" style="1"/>
    <col min="38" max="38" width="6.109375" style="1" customWidth="1"/>
    <col min="39" max="39" width="11.6640625" style="1" customWidth="1"/>
    <col min="40" max="40" width="8.6640625" style="1" customWidth="1"/>
    <col min="41" max="41" width="7.6640625" style="1" customWidth="1"/>
    <col min="42" max="43" width="5.6640625" style="1" customWidth="1"/>
    <col min="44" max="44" width="20.33203125" style="1" customWidth="1"/>
    <col min="45" max="45" width="9" style="1"/>
    <col min="46" max="46" width="6.109375" style="1" customWidth="1"/>
    <col min="47" max="47" width="11.6640625" style="1" customWidth="1"/>
    <col min="48" max="48" width="8.6640625" style="1" customWidth="1"/>
    <col min="49" max="49" width="7.6640625" style="1" customWidth="1"/>
    <col min="50" max="51" width="5.6640625" style="1" customWidth="1"/>
    <col min="52" max="52" width="21" style="1" customWidth="1"/>
    <col min="53" max="53" width="9" style="1"/>
    <col min="54" max="54" width="6.109375" style="1" customWidth="1"/>
    <col min="55" max="55" width="19.6640625" style="1" customWidth="1"/>
    <col min="56" max="56" width="11.6640625" style="1" customWidth="1"/>
    <col min="57" max="59" width="7.6640625" style="1" customWidth="1"/>
    <col min="60" max="60" width="22.109375" style="1" customWidth="1"/>
    <col min="61" max="61" width="9" style="1"/>
    <col min="62" max="62" width="6.109375" style="1" customWidth="1"/>
    <col min="63" max="63" width="11.6640625" style="1" customWidth="1"/>
    <col min="64" max="64" width="8.6640625" style="1" customWidth="1"/>
    <col min="65" max="67" width="7.6640625" style="1" customWidth="1"/>
    <col min="68" max="68" width="23.6640625" style="1" customWidth="1"/>
    <col min="69" max="69" width="9" style="1"/>
    <col min="70" max="70" width="6.109375" style="1" customWidth="1"/>
    <col min="71" max="71" width="11.6640625" style="1" customWidth="1"/>
    <col min="72" max="72" width="8.6640625" style="1" customWidth="1"/>
    <col min="73" max="75" width="7.6640625" style="1" customWidth="1"/>
    <col min="76" max="16384" width="9" style="1"/>
  </cols>
  <sheetData>
    <row r="2" spans="1:75" ht="12.6" thickBot="1">
      <c r="A2" s="1" t="s">
        <v>2135</v>
      </c>
      <c r="F2" s="1" t="s">
        <v>2674</v>
      </c>
      <c r="G2" s="1" t="s">
        <v>2674</v>
      </c>
      <c r="H2" s="1" t="s">
        <v>2675</v>
      </c>
      <c r="T2" s="1122" t="s">
        <v>2136</v>
      </c>
      <c r="U2" s="1122"/>
      <c r="V2" s="1122"/>
      <c r="W2" s="1122"/>
      <c r="X2" s="1122"/>
      <c r="Y2" s="1122"/>
      <c r="Z2" s="145"/>
      <c r="AA2" s="1122" t="s">
        <v>2137</v>
      </c>
      <c r="AB2" s="1122"/>
      <c r="AC2" s="1122"/>
      <c r="AD2" s="1122"/>
      <c r="AE2" s="1122"/>
      <c r="AF2" s="1122"/>
      <c r="AG2" s="1122"/>
      <c r="AJ2" s="1122" t="s">
        <v>2138</v>
      </c>
      <c r="AK2" s="1122"/>
      <c r="AL2" s="1122"/>
      <c r="AM2" s="1122"/>
      <c r="AN2" s="1122"/>
      <c r="AO2" s="1122"/>
      <c r="AP2" s="1122"/>
      <c r="AQ2" s="1122"/>
    </row>
    <row r="3" spans="1:75" ht="42" customHeight="1" thickBot="1">
      <c r="A3" s="1" t="s">
        <v>2139</v>
      </c>
      <c r="B3" s="1" t="s">
        <v>2140</v>
      </c>
      <c r="C3" s="1" t="s">
        <v>618</v>
      </c>
      <c r="D3" s="1" t="s">
        <v>2141</v>
      </c>
      <c r="E3" s="1" t="s">
        <v>2142</v>
      </c>
      <c r="F3" s="1" t="s">
        <v>280</v>
      </c>
      <c r="G3" s="1" t="s">
        <v>281</v>
      </c>
      <c r="H3" s="1" t="s">
        <v>2143</v>
      </c>
      <c r="I3" s="146" t="s">
        <v>2144</v>
      </c>
      <c r="J3" s="1" t="s">
        <v>2145</v>
      </c>
      <c r="T3" s="1125" t="s">
        <v>2146</v>
      </c>
      <c r="U3" s="1147"/>
      <c r="V3" s="147" t="s">
        <v>2147</v>
      </c>
      <c r="W3" s="148" t="s">
        <v>2148</v>
      </c>
      <c r="X3" s="149" t="s">
        <v>2149</v>
      </c>
      <c r="Y3" s="150" t="s">
        <v>2676</v>
      </c>
      <c r="Z3" s="669"/>
      <c r="AA3" s="1125" t="s">
        <v>2146</v>
      </c>
      <c r="AB3" s="1147"/>
      <c r="AC3" s="729" t="s">
        <v>2147</v>
      </c>
      <c r="AD3" s="148" t="s">
        <v>2148</v>
      </c>
      <c r="AE3" s="149" t="s">
        <v>2149</v>
      </c>
      <c r="AF3" s="149" t="s">
        <v>2676</v>
      </c>
      <c r="AG3" s="150" t="s">
        <v>2677</v>
      </c>
      <c r="AI3" s="670" t="s">
        <v>21</v>
      </c>
      <c r="AJ3" s="570" t="s">
        <v>1811</v>
      </c>
      <c r="AK3" s="570" t="s">
        <v>1812</v>
      </c>
      <c r="AL3" s="570" t="s">
        <v>1813</v>
      </c>
      <c r="AM3" s="571" t="s">
        <v>237</v>
      </c>
      <c r="AN3" s="571" t="s">
        <v>238</v>
      </c>
      <c r="AO3" s="572" t="s">
        <v>1814</v>
      </c>
      <c r="AP3" s="572" t="s">
        <v>1815</v>
      </c>
      <c r="AQ3" s="573" t="s">
        <v>1816</v>
      </c>
      <c r="AR3" s="151" t="s">
        <v>1811</v>
      </c>
      <c r="AS3" s="152" t="s">
        <v>1812</v>
      </c>
      <c r="AT3" s="152" t="s">
        <v>1813</v>
      </c>
      <c r="AU3" s="153" t="s">
        <v>237</v>
      </c>
      <c r="AV3" s="153" t="s">
        <v>238</v>
      </c>
      <c r="AW3" s="154" t="s">
        <v>1814</v>
      </c>
      <c r="AX3" s="154" t="s">
        <v>1815</v>
      </c>
      <c r="AY3" s="155" t="s">
        <v>1816</v>
      </c>
      <c r="AZ3" s="574" t="s">
        <v>1811</v>
      </c>
      <c r="BA3" s="152" t="s">
        <v>1812</v>
      </c>
      <c r="BB3" s="152" t="s">
        <v>1813</v>
      </c>
      <c r="BC3" s="153" t="s">
        <v>237</v>
      </c>
      <c r="BD3" s="153" t="s">
        <v>238</v>
      </c>
      <c r="BE3" s="154" t="s">
        <v>1814</v>
      </c>
      <c r="BF3" s="154" t="s">
        <v>1815</v>
      </c>
      <c r="BG3" s="155" t="s">
        <v>1816</v>
      </c>
      <c r="BH3" s="151" t="s">
        <v>1811</v>
      </c>
      <c r="BI3" s="152" t="s">
        <v>1812</v>
      </c>
      <c r="BJ3" s="152" t="s">
        <v>1813</v>
      </c>
      <c r="BK3" s="153" t="s">
        <v>237</v>
      </c>
      <c r="BL3" s="153" t="s">
        <v>238</v>
      </c>
      <c r="BM3" s="154" t="s">
        <v>1814</v>
      </c>
      <c r="BN3" s="154" t="s">
        <v>1815</v>
      </c>
      <c r="BO3" s="155" t="s">
        <v>1816</v>
      </c>
      <c r="BP3" s="151" t="s">
        <v>1811</v>
      </c>
      <c r="BQ3" s="152" t="s">
        <v>1812</v>
      </c>
      <c r="BR3" s="152" t="s">
        <v>1813</v>
      </c>
      <c r="BS3" s="153" t="s">
        <v>237</v>
      </c>
      <c r="BT3" s="153" t="s">
        <v>238</v>
      </c>
      <c r="BU3" s="154" t="s">
        <v>1814</v>
      </c>
      <c r="BV3" s="154" t="s">
        <v>1815</v>
      </c>
      <c r="BW3" s="155" t="s">
        <v>1816</v>
      </c>
    </row>
    <row r="4" spans="1:75">
      <c r="A4" s="1" t="s">
        <v>662</v>
      </c>
      <c r="B4" s="1" t="s">
        <v>663</v>
      </c>
      <c r="C4" s="1" t="s">
        <v>664</v>
      </c>
      <c r="D4" s="1" t="s">
        <v>1817</v>
      </c>
      <c r="E4" s="1" t="s">
        <v>1775</v>
      </c>
      <c r="F4" s="1">
        <v>2.1800000000000002</v>
      </c>
      <c r="G4" s="1">
        <v>0</v>
      </c>
      <c r="H4" s="1">
        <v>2.3199999999999998</v>
      </c>
      <c r="I4" s="1" t="s">
        <v>665</v>
      </c>
      <c r="T4" s="1148" t="s">
        <v>2678</v>
      </c>
      <c r="U4" s="156" t="s">
        <v>1818</v>
      </c>
      <c r="V4" s="157" t="s">
        <v>1817</v>
      </c>
      <c r="W4" s="158" t="s">
        <v>1775</v>
      </c>
      <c r="X4" s="158" t="s">
        <v>1819</v>
      </c>
      <c r="Y4" s="159">
        <v>2.1800000000000002</v>
      </c>
      <c r="Z4" s="671"/>
      <c r="AA4" s="1148" t="s">
        <v>2678</v>
      </c>
      <c r="AB4" s="160" t="s">
        <v>1818</v>
      </c>
      <c r="AC4" s="161" t="s">
        <v>1820</v>
      </c>
      <c r="AD4" s="162" t="s">
        <v>1775</v>
      </c>
      <c r="AE4" s="158" t="s">
        <v>1819</v>
      </c>
      <c r="AF4" s="163">
        <v>1.7034482758620688</v>
      </c>
      <c r="AG4" s="164">
        <v>0.2</v>
      </c>
      <c r="AI4" s="223">
        <v>1</v>
      </c>
      <c r="AJ4" s="227" t="s">
        <v>2640</v>
      </c>
      <c r="AK4" s="220" t="s">
        <v>1817</v>
      </c>
      <c r="AL4" s="728" t="s">
        <v>1775</v>
      </c>
      <c r="AM4" s="728" t="s">
        <v>1691</v>
      </c>
      <c r="AN4" s="728" t="s">
        <v>1691</v>
      </c>
      <c r="AO4" s="220">
        <v>2.1800000000000002</v>
      </c>
      <c r="AP4" s="220">
        <v>0</v>
      </c>
      <c r="AQ4" s="185">
        <v>2.3199999999999998</v>
      </c>
      <c r="AR4" s="11" t="s">
        <v>2641</v>
      </c>
      <c r="AS4" s="168" t="s">
        <v>1817</v>
      </c>
      <c r="AT4" s="727" t="s">
        <v>1775</v>
      </c>
      <c r="AU4" s="727" t="s">
        <v>1691</v>
      </c>
      <c r="AV4" s="727" t="s">
        <v>1691</v>
      </c>
      <c r="AW4" s="168">
        <v>2.1800000000000002</v>
      </c>
      <c r="AX4" s="168">
        <v>0</v>
      </c>
      <c r="AY4" s="12">
        <v>3</v>
      </c>
      <c r="AZ4" s="11" t="s">
        <v>1928</v>
      </c>
      <c r="BA4" s="168" t="s">
        <v>1820</v>
      </c>
      <c r="BB4" s="727" t="s">
        <v>1775</v>
      </c>
      <c r="BC4" s="727" t="s">
        <v>1691</v>
      </c>
      <c r="BD4" s="727" t="s">
        <v>1691</v>
      </c>
      <c r="BE4" s="168">
        <v>1.7</v>
      </c>
      <c r="BF4" s="168">
        <v>0.2</v>
      </c>
      <c r="BG4" s="12">
        <v>2.58</v>
      </c>
      <c r="BH4" s="11" t="s">
        <v>2005</v>
      </c>
      <c r="BI4" s="168" t="s">
        <v>35</v>
      </c>
      <c r="BJ4" s="727" t="s">
        <v>1779</v>
      </c>
      <c r="BK4" s="727" t="s">
        <v>500</v>
      </c>
      <c r="BL4" s="727" t="s">
        <v>1691</v>
      </c>
      <c r="BM4" s="168">
        <v>0.03</v>
      </c>
      <c r="BN4" s="168">
        <v>0</v>
      </c>
      <c r="BO4" s="12">
        <v>2.23</v>
      </c>
      <c r="BP4" s="11" t="s">
        <v>2036</v>
      </c>
      <c r="BQ4" s="168" t="s">
        <v>1672</v>
      </c>
      <c r="BR4" s="727" t="s">
        <v>1779</v>
      </c>
      <c r="BS4" s="727" t="s">
        <v>500</v>
      </c>
      <c r="BT4" s="727" t="s">
        <v>1691</v>
      </c>
      <c r="BU4" s="168">
        <v>0.105</v>
      </c>
      <c r="BV4" s="168">
        <v>0</v>
      </c>
      <c r="BW4" s="12">
        <v>1.37</v>
      </c>
    </row>
    <row r="5" spans="1:75">
      <c r="A5" s="1" t="s">
        <v>666</v>
      </c>
      <c r="B5" s="1" t="s">
        <v>663</v>
      </c>
      <c r="C5" s="1" t="s">
        <v>664</v>
      </c>
      <c r="D5" s="1" t="s">
        <v>1821</v>
      </c>
      <c r="E5" s="1" t="s">
        <v>1762</v>
      </c>
      <c r="F5" s="1">
        <v>2.1800000000000002</v>
      </c>
      <c r="G5" s="1">
        <v>0</v>
      </c>
      <c r="H5" s="1">
        <v>2.3199999999999998</v>
      </c>
      <c r="I5" s="1" t="s">
        <v>665</v>
      </c>
      <c r="T5" s="1149"/>
      <c r="U5" s="156"/>
      <c r="V5" s="169" t="s">
        <v>1821</v>
      </c>
      <c r="W5" s="170" t="s">
        <v>1762</v>
      </c>
      <c r="X5" s="156"/>
      <c r="Y5" s="171">
        <v>2.1800000000000002</v>
      </c>
      <c r="Z5" s="672"/>
      <c r="AA5" s="1149"/>
      <c r="AB5" s="172"/>
      <c r="AC5" s="173" t="s">
        <v>1822</v>
      </c>
      <c r="AD5" s="170" t="s">
        <v>1796</v>
      </c>
      <c r="AE5" s="156"/>
      <c r="AF5" s="174">
        <v>1.5241379310344827</v>
      </c>
      <c r="AG5" s="175">
        <v>0.2</v>
      </c>
      <c r="AI5" s="575"/>
      <c r="AJ5" s="176" t="s">
        <v>2640</v>
      </c>
      <c r="AK5" s="168" t="s">
        <v>1821</v>
      </c>
      <c r="AL5" s="727" t="s">
        <v>1762</v>
      </c>
      <c r="AM5" s="727" t="s">
        <v>1691</v>
      </c>
      <c r="AN5" s="727" t="s">
        <v>1691</v>
      </c>
      <c r="AO5" s="168">
        <v>2.1800000000000002</v>
      </c>
      <c r="AP5" s="168">
        <v>0</v>
      </c>
      <c r="AQ5" s="12">
        <v>2.3199999999999998</v>
      </c>
      <c r="AR5" s="11" t="s">
        <v>2641</v>
      </c>
      <c r="AS5" s="168" t="s">
        <v>1821</v>
      </c>
      <c r="AT5" s="727" t="s">
        <v>1762</v>
      </c>
      <c r="AU5" s="727" t="s">
        <v>1691</v>
      </c>
      <c r="AV5" s="727" t="s">
        <v>1691</v>
      </c>
      <c r="AW5" s="168">
        <v>2.1800000000000002</v>
      </c>
      <c r="AX5" s="168">
        <v>0</v>
      </c>
      <c r="AY5" s="12">
        <v>3</v>
      </c>
      <c r="AZ5" s="11" t="s">
        <v>1928</v>
      </c>
      <c r="BA5" s="168" t="s">
        <v>1822</v>
      </c>
      <c r="BB5" s="727" t="s">
        <v>1796</v>
      </c>
      <c r="BC5" s="727" t="s">
        <v>1691</v>
      </c>
      <c r="BD5" s="727" t="s">
        <v>1691</v>
      </c>
      <c r="BE5" s="168">
        <v>1.52</v>
      </c>
      <c r="BF5" s="168">
        <v>0.2</v>
      </c>
      <c r="BG5" s="12">
        <v>2.58</v>
      </c>
      <c r="BH5" s="11" t="s">
        <v>2005</v>
      </c>
      <c r="BI5" s="168" t="s">
        <v>35</v>
      </c>
      <c r="BJ5" s="727" t="s">
        <v>1780</v>
      </c>
      <c r="BK5" s="727" t="s">
        <v>501</v>
      </c>
      <c r="BL5" s="727" t="s">
        <v>1691</v>
      </c>
      <c r="BM5" s="168">
        <v>0.02</v>
      </c>
      <c r="BN5" s="168">
        <v>0</v>
      </c>
      <c r="BO5" s="12">
        <v>2.23</v>
      </c>
      <c r="BP5" s="11" t="s">
        <v>2036</v>
      </c>
      <c r="BQ5" s="168" t="s">
        <v>1672</v>
      </c>
      <c r="BR5" s="727" t="s">
        <v>1780</v>
      </c>
      <c r="BS5" s="727" t="s">
        <v>501</v>
      </c>
      <c r="BT5" s="727" t="s">
        <v>1691</v>
      </c>
      <c r="BU5" s="168">
        <v>7.0000000000000007E-2</v>
      </c>
      <c r="BV5" s="168">
        <v>0</v>
      </c>
      <c r="BW5" s="12">
        <v>1.37</v>
      </c>
    </row>
    <row r="6" spans="1:75">
      <c r="A6" s="1" t="s">
        <v>667</v>
      </c>
      <c r="B6" s="1" t="s">
        <v>663</v>
      </c>
      <c r="C6" s="1" t="s">
        <v>664</v>
      </c>
      <c r="D6" s="1" t="s">
        <v>1822</v>
      </c>
      <c r="E6" s="1" t="s">
        <v>1763</v>
      </c>
      <c r="F6" s="1">
        <v>1</v>
      </c>
      <c r="G6" s="1">
        <v>0</v>
      </c>
      <c r="H6" s="1">
        <v>2.3199999999999998</v>
      </c>
      <c r="I6" s="1" t="s">
        <v>665</v>
      </c>
      <c r="T6" s="1149"/>
      <c r="U6" s="156"/>
      <c r="V6" s="169" t="s">
        <v>1822</v>
      </c>
      <c r="W6" s="170" t="s">
        <v>1763</v>
      </c>
      <c r="X6" s="156"/>
      <c r="Y6" s="171">
        <v>1</v>
      </c>
      <c r="Z6" s="672"/>
      <c r="AA6" s="1149"/>
      <c r="AB6" s="172"/>
      <c r="AC6" s="173" t="s">
        <v>1823</v>
      </c>
      <c r="AD6" s="170" t="s">
        <v>1824</v>
      </c>
      <c r="AE6" s="156"/>
      <c r="AF6" s="174">
        <v>1.3</v>
      </c>
      <c r="AG6" s="175">
        <v>0.2</v>
      </c>
      <c r="AI6" s="575"/>
      <c r="AJ6" s="176" t="s">
        <v>2640</v>
      </c>
      <c r="AK6" s="168" t="s">
        <v>1822</v>
      </c>
      <c r="AL6" s="727" t="s">
        <v>1763</v>
      </c>
      <c r="AM6" s="727" t="s">
        <v>1691</v>
      </c>
      <c r="AN6" s="727" t="s">
        <v>1691</v>
      </c>
      <c r="AO6" s="168">
        <v>1</v>
      </c>
      <c r="AP6" s="168">
        <v>0</v>
      </c>
      <c r="AQ6" s="12">
        <v>2.3199999999999998</v>
      </c>
      <c r="AR6" s="11" t="s">
        <v>2641</v>
      </c>
      <c r="AS6" s="168" t="s">
        <v>1822</v>
      </c>
      <c r="AT6" s="727" t="s">
        <v>1763</v>
      </c>
      <c r="AU6" s="727" t="s">
        <v>1691</v>
      </c>
      <c r="AV6" s="727" t="s">
        <v>1691</v>
      </c>
      <c r="AW6" s="168">
        <v>1</v>
      </c>
      <c r="AX6" s="168">
        <v>0</v>
      </c>
      <c r="AY6" s="12">
        <v>3</v>
      </c>
      <c r="AZ6" s="11" t="s">
        <v>1928</v>
      </c>
      <c r="BA6" s="168" t="s">
        <v>1823</v>
      </c>
      <c r="BB6" s="727" t="s">
        <v>1765</v>
      </c>
      <c r="BC6" s="727" t="s">
        <v>1691</v>
      </c>
      <c r="BD6" s="727" t="s">
        <v>1691</v>
      </c>
      <c r="BE6" s="168">
        <v>1.3</v>
      </c>
      <c r="BF6" s="168">
        <v>0.2</v>
      </c>
      <c r="BG6" s="12">
        <v>2.58</v>
      </c>
      <c r="BH6" s="11" t="s">
        <v>2005</v>
      </c>
      <c r="BI6" s="168" t="s">
        <v>35</v>
      </c>
      <c r="BJ6" s="727" t="s">
        <v>1781</v>
      </c>
      <c r="BK6" s="727" t="s">
        <v>502</v>
      </c>
      <c r="BL6" s="727" t="s">
        <v>1691</v>
      </c>
      <c r="BM6" s="168">
        <v>0.01</v>
      </c>
      <c r="BN6" s="168">
        <v>0</v>
      </c>
      <c r="BO6" s="12">
        <v>2.23</v>
      </c>
      <c r="BP6" s="11" t="s">
        <v>2036</v>
      </c>
      <c r="BQ6" s="168" t="s">
        <v>1672</v>
      </c>
      <c r="BR6" s="727" t="s">
        <v>1781</v>
      </c>
      <c r="BS6" s="727" t="s">
        <v>502</v>
      </c>
      <c r="BT6" s="727" t="s">
        <v>1691</v>
      </c>
      <c r="BU6" s="168">
        <v>3.5000000000000003E-2</v>
      </c>
      <c r="BV6" s="168">
        <v>0</v>
      </c>
      <c r="BW6" s="12">
        <v>1.37</v>
      </c>
    </row>
    <row r="7" spans="1:75">
      <c r="A7" s="1" t="s">
        <v>668</v>
      </c>
      <c r="B7" s="1" t="s">
        <v>663</v>
      </c>
      <c r="C7" s="1" t="s">
        <v>664</v>
      </c>
      <c r="D7" s="1" t="s">
        <v>1825</v>
      </c>
      <c r="E7" s="1" t="s">
        <v>1764</v>
      </c>
      <c r="F7" s="1">
        <v>0.6</v>
      </c>
      <c r="G7" s="1">
        <v>0</v>
      </c>
      <c r="H7" s="1">
        <v>2.3199999999999998</v>
      </c>
      <c r="I7" s="1" t="s">
        <v>665</v>
      </c>
      <c r="T7" s="1149"/>
      <c r="U7" s="156"/>
      <c r="V7" s="169" t="s">
        <v>1825</v>
      </c>
      <c r="W7" s="170" t="s">
        <v>1764</v>
      </c>
      <c r="X7" s="156"/>
      <c r="Y7" s="171">
        <v>0.6</v>
      </c>
      <c r="Z7" s="672"/>
      <c r="AA7" s="1149"/>
      <c r="AB7" s="172"/>
      <c r="AC7" s="173" t="s">
        <v>1826</v>
      </c>
      <c r="AD7" s="170" t="s">
        <v>1827</v>
      </c>
      <c r="AE7" s="156"/>
      <c r="AF7" s="174">
        <v>0.9</v>
      </c>
      <c r="AG7" s="175">
        <v>0.2</v>
      </c>
      <c r="AI7" s="575"/>
      <c r="AJ7" s="176" t="s">
        <v>2640</v>
      </c>
      <c r="AK7" s="168" t="s">
        <v>1825</v>
      </c>
      <c r="AL7" s="727" t="s">
        <v>1764</v>
      </c>
      <c r="AM7" s="727" t="s">
        <v>1691</v>
      </c>
      <c r="AN7" s="727" t="s">
        <v>1691</v>
      </c>
      <c r="AO7" s="168">
        <v>0.6</v>
      </c>
      <c r="AP7" s="168">
        <v>0</v>
      </c>
      <c r="AQ7" s="12">
        <v>2.3199999999999998</v>
      </c>
      <c r="AR7" s="11" t="s">
        <v>2641</v>
      </c>
      <c r="AS7" s="168" t="s">
        <v>1825</v>
      </c>
      <c r="AT7" s="727" t="s">
        <v>1764</v>
      </c>
      <c r="AU7" s="727" t="s">
        <v>1691</v>
      </c>
      <c r="AV7" s="727" t="s">
        <v>1691</v>
      </c>
      <c r="AW7" s="168">
        <v>0.6</v>
      </c>
      <c r="AX7" s="168">
        <v>0</v>
      </c>
      <c r="AY7" s="12">
        <v>3</v>
      </c>
      <c r="AZ7" s="11" t="s">
        <v>1928</v>
      </c>
      <c r="BA7" s="168" t="s">
        <v>1823</v>
      </c>
      <c r="BB7" s="727" t="s">
        <v>1766</v>
      </c>
      <c r="BC7" s="727" t="s">
        <v>1691</v>
      </c>
      <c r="BD7" s="727" t="s">
        <v>1691</v>
      </c>
      <c r="BE7" s="168">
        <v>1.3</v>
      </c>
      <c r="BF7" s="168">
        <v>0.2</v>
      </c>
      <c r="BG7" s="12">
        <v>2.58</v>
      </c>
      <c r="BH7" s="11" t="s">
        <v>2005</v>
      </c>
      <c r="BI7" s="168" t="s">
        <v>1673</v>
      </c>
      <c r="BJ7" s="727" t="s">
        <v>2006</v>
      </c>
      <c r="BK7" s="727" t="s">
        <v>1691</v>
      </c>
      <c r="BL7" s="727" t="s">
        <v>1691</v>
      </c>
      <c r="BM7" s="168">
        <v>2.5000000000000001E-2</v>
      </c>
      <c r="BN7" s="168">
        <v>0</v>
      </c>
      <c r="BO7" s="12">
        <v>2.23</v>
      </c>
      <c r="BP7" s="11" t="s">
        <v>2036</v>
      </c>
      <c r="BQ7" s="168" t="s">
        <v>1673</v>
      </c>
      <c r="BR7" s="727" t="s">
        <v>2037</v>
      </c>
      <c r="BS7" s="727" t="s">
        <v>1691</v>
      </c>
      <c r="BT7" s="727" t="s">
        <v>1691</v>
      </c>
      <c r="BU7" s="168">
        <v>7.0000000000000007E-2</v>
      </c>
      <c r="BV7" s="168">
        <v>0</v>
      </c>
      <c r="BW7" s="12">
        <v>1.37</v>
      </c>
    </row>
    <row r="8" spans="1:75">
      <c r="A8" s="1" t="s">
        <v>669</v>
      </c>
      <c r="B8" s="1" t="s">
        <v>663</v>
      </c>
      <c r="C8" s="1" t="s">
        <v>664</v>
      </c>
      <c r="D8" s="1" t="s">
        <v>1828</v>
      </c>
      <c r="E8" s="1" t="s">
        <v>1829</v>
      </c>
      <c r="F8" s="1">
        <v>0.25</v>
      </c>
      <c r="G8" s="1">
        <v>0</v>
      </c>
      <c r="H8" s="1">
        <v>2.3199999999999998</v>
      </c>
      <c r="I8" s="1" t="s">
        <v>665</v>
      </c>
      <c r="T8" s="1149"/>
      <c r="U8" s="156"/>
      <c r="V8" s="177" t="s">
        <v>1828</v>
      </c>
      <c r="W8" s="170" t="s">
        <v>1830</v>
      </c>
      <c r="X8" s="156"/>
      <c r="Y8" s="171">
        <v>0.25</v>
      </c>
      <c r="Z8" s="672"/>
      <c r="AA8" s="1149"/>
      <c r="AB8" s="172"/>
      <c r="AC8" s="173" t="s">
        <v>1831</v>
      </c>
      <c r="AD8" s="170" t="s">
        <v>1832</v>
      </c>
      <c r="AE8" s="156"/>
      <c r="AF8" s="174">
        <v>0.6</v>
      </c>
      <c r="AG8" s="175">
        <v>0.2</v>
      </c>
      <c r="AI8" s="575"/>
      <c r="AJ8" s="176" t="s">
        <v>2640</v>
      </c>
      <c r="AK8" s="168" t="s">
        <v>1828</v>
      </c>
      <c r="AL8" s="727" t="s">
        <v>1829</v>
      </c>
      <c r="AM8" s="727" t="s">
        <v>1691</v>
      </c>
      <c r="AN8" s="727" t="s">
        <v>1691</v>
      </c>
      <c r="AO8" s="168">
        <v>0.25</v>
      </c>
      <c r="AP8" s="168">
        <v>0</v>
      </c>
      <c r="AQ8" s="12">
        <v>2.3199999999999998</v>
      </c>
      <c r="AR8" s="11" t="s">
        <v>2641</v>
      </c>
      <c r="AS8" s="168" t="s">
        <v>1828</v>
      </c>
      <c r="AT8" s="727" t="s">
        <v>1829</v>
      </c>
      <c r="AU8" s="727" t="s">
        <v>1691</v>
      </c>
      <c r="AV8" s="727" t="s">
        <v>1691</v>
      </c>
      <c r="AW8" s="168">
        <v>0.25</v>
      </c>
      <c r="AX8" s="168">
        <v>0</v>
      </c>
      <c r="AY8" s="12">
        <v>3</v>
      </c>
      <c r="AZ8" s="11" t="s">
        <v>1928</v>
      </c>
      <c r="BA8" s="168" t="s">
        <v>1826</v>
      </c>
      <c r="BB8" s="727" t="s">
        <v>1827</v>
      </c>
      <c r="BC8" s="727" t="s">
        <v>1691</v>
      </c>
      <c r="BD8" s="727" t="s">
        <v>1691</v>
      </c>
      <c r="BE8" s="168">
        <v>0.9</v>
      </c>
      <c r="BF8" s="168">
        <v>0.2</v>
      </c>
      <c r="BG8" s="12">
        <v>2.58</v>
      </c>
      <c r="BH8" s="11" t="s">
        <v>2005</v>
      </c>
      <c r="BI8" s="168" t="s">
        <v>1673</v>
      </c>
      <c r="BJ8" s="727" t="s">
        <v>2007</v>
      </c>
      <c r="BK8" s="727" t="s">
        <v>1691</v>
      </c>
      <c r="BL8" s="727" t="s">
        <v>1691</v>
      </c>
      <c r="BM8" s="168">
        <v>1.2500000000000001E-2</v>
      </c>
      <c r="BN8" s="168">
        <v>0</v>
      </c>
      <c r="BO8" s="12">
        <v>2.23</v>
      </c>
      <c r="BP8" s="11" t="s">
        <v>2036</v>
      </c>
      <c r="BQ8" s="168" t="s">
        <v>1673</v>
      </c>
      <c r="BR8" s="727" t="s">
        <v>2038</v>
      </c>
      <c r="BS8" s="727" t="s">
        <v>1691</v>
      </c>
      <c r="BT8" s="727" t="s">
        <v>1691</v>
      </c>
      <c r="BU8" s="168">
        <v>3.5000000000000003E-2</v>
      </c>
      <c r="BV8" s="168">
        <v>0</v>
      </c>
      <c r="BW8" s="12">
        <v>1.37</v>
      </c>
    </row>
    <row r="9" spans="1:75">
      <c r="A9" s="1" t="s">
        <v>670</v>
      </c>
      <c r="B9" s="1" t="s">
        <v>663</v>
      </c>
      <c r="C9" s="1" t="s">
        <v>664</v>
      </c>
      <c r="D9" s="1" t="s">
        <v>1828</v>
      </c>
      <c r="E9" s="1" t="s">
        <v>1833</v>
      </c>
      <c r="F9" s="1">
        <v>0.25</v>
      </c>
      <c r="G9" s="1">
        <v>0</v>
      </c>
      <c r="H9" s="1">
        <v>2.3199999999999998</v>
      </c>
      <c r="I9" s="1" t="s">
        <v>665</v>
      </c>
      <c r="T9" s="1149"/>
      <c r="U9" s="178"/>
      <c r="V9" s="177" t="s">
        <v>35</v>
      </c>
      <c r="W9" s="173" t="s">
        <v>1834</v>
      </c>
      <c r="X9" s="156"/>
      <c r="Y9" s="171">
        <v>0.08</v>
      </c>
      <c r="Z9" s="672"/>
      <c r="AA9" s="1149"/>
      <c r="AB9" s="172"/>
      <c r="AC9" s="173" t="s">
        <v>1835</v>
      </c>
      <c r="AD9" s="170" t="s">
        <v>1836</v>
      </c>
      <c r="AE9" s="156"/>
      <c r="AF9" s="174">
        <v>0.4</v>
      </c>
      <c r="AG9" s="175">
        <v>0.08</v>
      </c>
      <c r="AI9" s="575"/>
      <c r="AJ9" s="176" t="s">
        <v>2640</v>
      </c>
      <c r="AK9" s="168" t="s">
        <v>1828</v>
      </c>
      <c r="AL9" s="727" t="s">
        <v>1833</v>
      </c>
      <c r="AM9" s="727" t="s">
        <v>1691</v>
      </c>
      <c r="AN9" s="727" t="s">
        <v>1691</v>
      </c>
      <c r="AO9" s="168">
        <v>0.25</v>
      </c>
      <c r="AP9" s="168">
        <v>0</v>
      </c>
      <c r="AQ9" s="12">
        <v>2.3199999999999998</v>
      </c>
      <c r="AR9" s="11" t="s">
        <v>2641</v>
      </c>
      <c r="AS9" s="168" t="s">
        <v>1828</v>
      </c>
      <c r="AT9" s="727" t="s">
        <v>1833</v>
      </c>
      <c r="AU9" s="727" t="s">
        <v>1691</v>
      </c>
      <c r="AV9" s="727" t="s">
        <v>1691</v>
      </c>
      <c r="AW9" s="168">
        <v>0.25</v>
      </c>
      <c r="AX9" s="168">
        <v>0</v>
      </c>
      <c r="AY9" s="12">
        <v>3</v>
      </c>
      <c r="AZ9" s="11" t="s">
        <v>1928</v>
      </c>
      <c r="BA9" s="168" t="s">
        <v>1929</v>
      </c>
      <c r="BB9" s="727" t="s">
        <v>1832</v>
      </c>
      <c r="BC9" s="727" t="s">
        <v>1691</v>
      </c>
      <c r="BD9" s="727" t="s">
        <v>1691</v>
      </c>
      <c r="BE9" s="168">
        <v>0.6</v>
      </c>
      <c r="BF9" s="168">
        <v>0.2</v>
      </c>
      <c r="BG9" s="12">
        <v>2.58</v>
      </c>
      <c r="BH9" s="11" t="s">
        <v>2005</v>
      </c>
      <c r="BI9" s="168" t="s">
        <v>1673</v>
      </c>
      <c r="BJ9" s="727" t="s">
        <v>2008</v>
      </c>
      <c r="BK9" s="727" t="s">
        <v>503</v>
      </c>
      <c r="BL9" s="727" t="s">
        <v>1691</v>
      </c>
      <c r="BM9" s="168">
        <v>2.2499999999999999E-2</v>
      </c>
      <c r="BN9" s="168">
        <v>0</v>
      </c>
      <c r="BO9" s="12">
        <v>2.23</v>
      </c>
      <c r="BP9" s="11" t="s">
        <v>2036</v>
      </c>
      <c r="BQ9" s="168" t="s">
        <v>1673</v>
      </c>
      <c r="BR9" s="727" t="s">
        <v>2039</v>
      </c>
      <c r="BS9" s="727" t="s">
        <v>503</v>
      </c>
      <c r="BT9" s="727" t="s">
        <v>1691</v>
      </c>
      <c r="BU9" s="168">
        <v>6.3000000000000014E-2</v>
      </c>
      <c r="BV9" s="168">
        <v>0</v>
      </c>
      <c r="BW9" s="12">
        <v>1.37</v>
      </c>
    </row>
    <row r="10" spans="1:75">
      <c r="A10" s="1" t="s">
        <v>671</v>
      </c>
      <c r="B10" s="1" t="s">
        <v>663</v>
      </c>
      <c r="C10" s="1" t="s">
        <v>664</v>
      </c>
      <c r="D10" s="1" t="s">
        <v>1828</v>
      </c>
      <c r="E10" s="1" t="s">
        <v>1776</v>
      </c>
      <c r="F10" s="1">
        <v>0.125</v>
      </c>
      <c r="G10" s="1">
        <v>0</v>
      </c>
      <c r="H10" s="1">
        <v>2.3199999999999998</v>
      </c>
      <c r="I10" s="1" t="s">
        <v>672</v>
      </c>
      <c r="J10" s="1" t="s">
        <v>673</v>
      </c>
      <c r="T10" s="1149"/>
      <c r="U10" s="178"/>
      <c r="V10" s="179" t="s">
        <v>2679</v>
      </c>
      <c r="W10" s="158" t="s">
        <v>2680</v>
      </c>
      <c r="X10" s="156"/>
      <c r="Y10" s="180">
        <v>0.05</v>
      </c>
      <c r="Z10" s="672"/>
      <c r="AA10" s="1149"/>
      <c r="AB10" s="172"/>
      <c r="AC10" s="173" t="s">
        <v>1672</v>
      </c>
      <c r="AD10" s="170" t="s">
        <v>1837</v>
      </c>
      <c r="AE10" s="156"/>
      <c r="AF10" s="174">
        <v>0.28000000000000003</v>
      </c>
      <c r="AG10" s="175">
        <v>5.1999999999999998E-2</v>
      </c>
      <c r="AI10" s="575"/>
      <c r="AJ10" s="176" t="s">
        <v>2640</v>
      </c>
      <c r="AK10" s="168" t="s">
        <v>1828</v>
      </c>
      <c r="AL10" s="727" t="s">
        <v>1776</v>
      </c>
      <c r="AM10" s="727" t="s">
        <v>1691</v>
      </c>
      <c r="AN10" s="727" t="s">
        <v>1691</v>
      </c>
      <c r="AO10" s="168">
        <v>0.125</v>
      </c>
      <c r="AP10" s="168">
        <v>0</v>
      </c>
      <c r="AQ10" s="12">
        <v>2.3199999999999998</v>
      </c>
      <c r="AR10" s="11" t="s">
        <v>2641</v>
      </c>
      <c r="AS10" s="168" t="s">
        <v>1828</v>
      </c>
      <c r="AT10" s="727" t="s">
        <v>1776</v>
      </c>
      <c r="AU10" s="727" t="s">
        <v>1691</v>
      </c>
      <c r="AV10" s="727" t="s">
        <v>1691</v>
      </c>
      <c r="AW10" s="168">
        <v>0.125</v>
      </c>
      <c r="AX10" s="168">
        <v>0</v>
      </c>
      <c r="AY10" s="12">
        <v>3</v>
      </c>
      <c r="AZ10" s="11" t="s">
        <v>1928</v>
      </c>
      <c r="BA10" s="168" t="s">
        <v>1930</v>
      </c>
      <c r="BB10" s="727" t="s">
        <v>1931</v>
      </c>
      <c r="BC10" s="727" t="s">
        <v>1691</v>
      </c>
      <c r="BD10" s="727" t="s">
        <v>1691</v>
      </c>
      <c r="BE10" s="168">
        <v>0.4</v>
      </c>
      <c r="BF10" s="168">
        <v>0.08</v>
      </c>
      <c r="BG10" s="12">
        <v>2.58</v>
      </c>
      <c r="BH10" s="11" t="s">
        <v>2005</v>
      </c>
      <c r="BI10" s="168" t="s">
        <v>1673</v>
      </c>
      <c r="BJ10" s="727" t="s">
        <v>2009</v>
      </c>
      <c r="BK10" s="727" t="s">
        <v>503</v>
      </c>
      <c r="BL10" s="727" t="s">
        <v>1691</v>
      </c>
      <c r="BM10" s="168">
        <v>2.2499999999999999E-2</v>
      </c>
      <c r="BN10" s="168">
        <v>0</v>
      </c>
      <c r="BO10" s="12">
        <v>2.23</v>
      </c>
      <c r="BP10" s="11" t="s">
        <v>2036</v>
      </c>
      <c r="BQ10" s="168" t="s">
        <v>1673</v>
      </c>
      <c r="BR10" s="727" t="s">
        <v>2040</v>
      </c>
      <c r="BS10" s="727" t="s">
        <v>503</v>
      </c>
      <c r="BT10" s="727" t="s">
        <v>1691</v>
      </c>
      <c r="BU10" s="168">
        <v>6.3000000000000014E-2</v>
      </c>
      <c r="BV10" s="168">
        <v>0</v>
      </c>
      <c r="BW10" s="12">
        <v>1.37</v>
      </c>
    </row>
    <row r="11" spans="1:75">
      <c r="A11" s="1" t="s">
        <v>674</v>
      </c>
      <c r="B11" s="1" t="s">
        <v>663</v>
      </c>
      <c r="C11" s="1" t="s">
        <v>664</v>
      </c>
      <c r="D11" s="1" t="s">
        <v>35</v>
      </c>
      <c r="E11" s="1" t="s">
        <v>1777</v>
      </c>
      <c r="F11" s="1">
        <v>0.08</v>
      </c>
      <c r="G11" s="1">
        <v>0</v>
      </c>
      <c r="H11" s="1">
        <v>2.3199999999999998</v>
      </c>
      <c r="I11" s="1" t="s">
        <v>665</v>
      </c>
      <c r="T11" s="1149"/>
      <c r="U11" s="181" t="s">
        <v>1838</v>
      </c>
      <c r="V11" s="182" t="s">
        <v>1817</v>
      </c>
      <c r="W11" s="183" t="s">
        <v>1775</v>
      </c>
      <c r="X11" s="183" t="s">
        <v>1819</v>
      </c>
      <c r="Y11" s="184">
        <v>2.1800000000000002</v>
      </c>
      <c r="Z11" s="672"/>
      <c r="AA11" s="1149"/>
      <c r="AB11" s="185"/>
      <c r="AC11" s="173" t="s">
        <v>2679</v>
      </c>
      <c r="AD11" s="170" t="s">
        <v>2681</v>
      </c>
      <c r="AE11" s="156"/>
      <c r="AF11" s="174">
        <v>0.14000000000000001</v>
      </c>
      <c r="AG11" s="175">
        <v>1.2999999999999999E-2</v>
      </c>
      <c r="AI11" s="575"/>
      <c r="AJ11" s="176" t="s">
        <v>2640</v>
      </c>
      <c r="AK11" s="168" t="s">
        <v>35</v>
      </c>
      <c r="AL11" s="727" t="s">
        <v>1777</v>
      </c>
      <c r="AM11" s="727" t="s">
        <v>1691</v>
      </c>
      <c r="AN11" s="727" t="s">
        <v>1691</v>
      </c>
      <c r="AO11" s="168">
        <v>0.08</v>
      </c>
      <c r="AP11" s="168">
        <v>0</v>
      </c>
      <c r="AQ11" s="12">
        <v>2.3199999999999998</v>
      </c>
      <c r="AR11" s="11" t="s">
        <v>2641</v>
      </c>
      <c r="AS11" s="168" t="s">
        <v>35</v>
      </c>
      <c r="AT11" s="727" t="s">
        <v>1777</v>
      </c>
      <c r="AU11" s="727" t="s">
        <v>1691</v>
      </c>
      <c r="AV11" s="727" t="s">
        <v>1691</v>
      </c>
      <c r="AW11" s="168">
        <v>0.08</v>
      </c>
      <c r="AX11" s="168">
        <v>0</v>
      </c>
      <c r="AY11" s="12">
        <v>3</v>
      </c>
      <c r="AZ11" s="11" t="s">
        <v>1928</v>
      </c>
      <c r="BA11" s="168" t="s">
        <v>1930</v>
      </c>
      <c r="BB11" s="727" t="s">
        <v>1932</v>
      </c>
      <c r="BC11" s="727" t="s">
        <v>1691</v>
      </c>
      <c r="BD11" s="727" t="s">
        <v>1691</v>
      </c>
      <c r="BE11" s="168">
        <v>0.2</v>
      </c>
      <c r="BF11" s="168">
        <v>0.04</v>
      </c>
      <c r="BG11" s="12">
        <v>2.58</v>
      </c>
      <c r="BH11" s="11" t="s">
        <v>2005</v>
      </c>
      <c r="BI11" s="168" t="s">
        <v>1673</v>
      </c>
      <c r="BJ11" s="727" t="s">
        <v>2010</v>
      </c>
      <c r="BK11" s="727" t="s">
        <v>504</v>
      </c>
      <c r="BL11" s="727" t="s">
        <v>1691</v>
      </c>
      <c r="BM11" s="168">
        <v>1.2500000000000001E-2</v>
      </c>
      <c r="BN11" s="168">
        <v>0</v>
      </c>
      <c r="BO11" s="12">
        <v>2.23</v>
      </c>
      <c r="BP11" s="11" t="s">
        <v>2036</v>
      </c>
      <c r="BQ11" s="168" t="s">
        <v>1673</v>
      </c>
      <c r="BR11" s="727" t="s">
        <v>2041</v>
      </c>
      <c r="BS11" s="727" t="s">
        <v>504</v>
      </c>
      <c r="BT11" s="727" t="s">
        <v>1691</v>
      </c>
      <c r="BU11" s="168">
        <v>3.5000000000000003E-2</v>
      </c>
      <c r="BV11" s="168">
        <v>0</v>
      </c>
      <c r="BW11" s="12">
        <v>1.37</v>
      </c>
    </row>
    <row r="12" spans="1:75">
      <c r="A12" s="1" t="s">
        <v>675</v>
      </c>
      <c r="B12" s="1" t="s">
        <v>663</v>
      </c>
      <c r="C12" s="1" t="s">
        <v>664</v>
      </c>
      <c r="D12" s="1" t="s">
        <v>35</v>
      </c>
      <c r="E12" s="1" t="s">
        <v>1778</v>
      </c>
      <c r="F12" s="1">
        <v>0.04</v>
      </c>
      <c r="G12" s="1">
        <v>0</v>
      </c>
      <c r="H12" s="1">
        <v>2.3199999999999998</v>
      </c>
      <c r="I12" s="1" t="s">
        <v>672</v>
      </c>
      <c r="J12" s="1" t="s">
        <v>673</v>
      </c>
      <c r="T12" s="1149"/>
      <c r="U12" s="156"/>
      <c r="V12" s="169" t="s">
        <v>1821</v>
      </c>
      <c r="W12" s="170" t="s">
        <v>1762</v>
      </c>
      <c r="X12" s="156"/>
      <c r="Y12" s="171">
        <v>1.8</v>
      </c>
      <c r="Z12" s="672"/>
      <c r="AA12" s="1149"/>
      <c r="AB12" s="181" t="s">
        <v>1838</v>
      </c>
      <c r="AC12" s="186" t="s">
        <v>1820</v>
      </c>
      <c r="AD12" s="187" t="s">
        <v>1775</v>
      </c>
      <c r="AE12" s="183" t="s">
        <v>1819</v>
      </c>
      <c r="AF12" s="188">
        <v>2.8275391204988716</v>
      </c>
      <c r="AG12" s="189">
        <v>0.25</v>
      </c>
      <c r="AI12" s="575"/>
      <c r="AJ12" s="176" t="s">
        <v>2640</v>
      </c>
      <c r="AK12" s="168" t="s">
        <v>35</v>
      </c>
      <c r="AL12" s="727" t="s">
        <v>1778</v>
      </c>
      <c r="AM12" s="727" t="s">
        <v>1691</v>
      </c>
      <c r="AN12" s="727" t="s">
        <v>1691</v>
      </c>
      <c r="AO12" s="168">
        <v>0.04</v>
      </c>
      <c r="AP12" s="168">
        <v>0</v>
      </c>
      <c r="AQ12" s="12">
        <v>2.3199999999999998</v>
      </c>
      <c r="AR12" s="11" t="s">
        <v>2641</v>
      </c>
      <c r="AS12" s="168" t="s">
        <v>35</v>
      </c>
      <c r="AT12" s="727" t="s">
        <v>1778</v>
      </c>
      <c r="AU12" s="727" t="s">
        <v>1691</v>
      </c>
      <c r="AV12" s="727" t="s">
        <v>1691</v>
      </c>
      <c r="AW12" s="168">
        <v>0.04</v>
      </c>
      <c r="AX12" s="168">
        <v>0</v>
      </c>
      <c r="AY12" s="12">
        <v>3</v>
      </c>
      <c r="AZ12" s="11" t="s">
        <v>1928</v>
      </c>
      <c r="BA12" s="168" t="s">
        <v>1672</v>
      </c>
      <c r="BB12" s="727" t="s">
        <v>1933</v>
      </c>
      <c r="BC12" s="727" t="s">
        <v>1691</v>
      </c>
      <c r="BD12" s="727" t="s">
        <v>1691</v>
      </c>
      <c r="BE12" s="168">
        <v>0.28000000000000003</v>
      </c>
      <c r="BF12" s="168">
        <v>5.1999999999999998E-2</v>
      </c>
      <c r="BG12" s="12">
        <v>2.58</v>
      </c>
      <c r="BH12" s="11" t="s">
        <v>2005</v>
      </c>
      <c r="BI12" s="168" t="s">
        <v>1673</v>
      </c>
      <c r="BJ12" s="727" t="s">
        <v>2011</v>
      </c>
      <c r="BK12" s="727" t="s">
        <v>504</v>
      </c>
      <c r="BL12" s="727" t="s">
        <v>1691</v>
      </c>
      <c r="BM12" s="168">
        <v>1.2500000000000001E-2</v>
      </c>
      <c r="BN12" s="168">
        <v>0</v>
      </c>
      <c r="BO12" s="12">
        <v>2.23</v>
      </c>
      <c r="BP12" s="11" t="s">
        <v>2036</v>
      </c>
      <c r="BQ12" s="168" t="s">
        <v>1673</v>
      </c>
      <c r="BR12" s="727" t="s">
        <v>2042</v>
      </c>
      <c r="BS12" s="727" t="s">
        <v>504</v>
      </c>
      <c r="BT12" s="727" t="s">
        <v>1691</v>
      </c>
      <c r="BU12" s="168">
        <v>3.5000000000000003E-2</v>
      </c>
      <c r="BV12" s="168">
        <v>0</v>
      </c>
      <c r="BW12" s="12">
        <v>1.37</v>
      </c>
    </row>
    <row r="13" spans="1:75">
      <c r="A13" s="1" t="s">
        <v>676</v>
      </c>
      <c r="B13" s="1" t="s">
        <v>663</v>
      </c>
      <c r="C13" s="1" t="s">
        <v>664</v>
      </c>
      <c r="D13" s="1" t="s">
        <v>35</v>
      </c>
      <c r="E13" s="1" t="s">
        <v>1839</v>
      </c>
      <c r="F13" s="1">
        <v>0.06</v>
      </c>
      <c r="G13" s="1">
        <v>0</v>
      </c>
      <c r="H13" s="1">
        <v>2.3199999999999998</v>
      </c>
      <c r="I13" s="1" t="s">
        <v>665</v>
      </c>
      <c r="J13" s="1" t="s">
        <v>500</v>
      </c>
      <c r="T13" s="1149"/>
      <c r="U13" s="156"/>
      <c r="V13" s="169" t="s">
        <v>1822</v>
      </c>
      <c r="W13" s="170" t="s">
        <v>1763</v>
      </c>
      <c r="X13" s="156"/>
      <c r="Y13" s="171">
        <v>1.2</v>
      </c>
      <c r="Z13" s="672"/>
      <c r="AA13" s="1149"/>
      <c r="AB13" s="172"/>
      <c r="AC13" s="173" t="s">
        <v>1822</v>
      </c>
      <c r="AD13" s="170" t="s">
        <v>1796</v>
      </c>
      <c r="AE13" s="156"/>
      <c r="AF13" s="174">
        <v>2.5299034236042535</v>
      </c>
      <c r="AG13" s="175">
        <v>0.25</v>
      </c>
      <c r="AI13" s="575"/>
      <c r="AJ13" s="176" t="s">
        <v>2640</v>
      </c>
      <c r="AK13" s="168" t="s">
        <v>35</v>
      </c>
      <c r="AL13" s="727" t="s">
        <v>1839</v>
      </c>
      <c r="AM13" s="727" t="s">
        <v>500</v>
      </c>
      <c r="AN13" s="727" t="s">
        <v>1691</v>
      </c>
      <c r="AO13" s="168">
        <v>0.06</v>
      </c>
      <c r="AP13" s="168">
        <v>0</v>
      </c>
      <c r="AQ13" s="12">
        <v>2.3199999999999998</v>
      </c>
      <c r="AR13" s="11" t="s">
        <v>2641</v>
      </c>
      <c r="AS13" s="168" t="s">
        <v>35</v>
      </c>
      <c r="AT13" s="727" t="s">
        <v>1839</v>
      </c>
      <c r="AU13" s="727" t="s">
        <v>500</v>
      </c>
      <c r="AV13" s="727" t="s">
        <v>1691</v>
      </c>
      <c r="AW13" s="168">
        <v>0.06</v>
      </c>
      <c r="AX13" s="168">
        <v>0</v>
      </c>
      <c r="AY13" s="12">
        <v>3</v>
      </c>
      <c r="AZ13" s="11" t="s">
        <v>1928</v>
      </c>
      <c r="BA13" s="168" t="s">
        <v>1672</v>
      </c>
      <c r="BB13" s="727" t="s">
        <v>1934</v>
      </c>
      <c r="BC13" s="727" t="s">
        <v>1691</v>
      </c>
      <c r="BD13" s="727" t="s">
        <v>1691</v>
      </c>
      <c r="BE13" s="168">
        <v>0.14000000000000001</v>
      </c>
      <c r="BF13" s="168">
        <v>2.5999999999999999E-2</v>
      </c>
      <c r="BG13" s="12">
        <v>2.58</v>
      </c>
      <c r="BH13" s="11" t="s">
        <v>2005</v>
      </c>
      <c r="BI13" s="168" t="s">
        <v>1673</v>
      </c>
      <c r="BJ13" s="727" t="s">
        <v>2012</v>
      </c>
      <c r="BK13" s="727" t="s">
        <v>505</v>
      </c>
      <c r="BL13" s="727" t="s">
        <v>1691</v>
      </c>
      <c r="BM13" s="168">
        <v>6.2500000000000003E-3</v>
      </c>
      <c r="BN13" s="168">
        <v>0</v>
      </c>
      <c r="BO13" s="12">
        <v>2.23</v>
      </c>
      <c r="BP13" s="11" t="s">
        <v>2036</v>
      </c>
      <c r="BQ13" s="168" t="s">
        <v>1673</v>
      </c>
      <c r="BR13" s="727" t="s">
        <v>2043</v>
      </c>
      <c r="BS13" s="727" t="s">
        <v>505</v>
      </c>
      <c r="BT13" s="727" t="s">
        <v>1691</v>
      </c>
      <c r="BU13" s="168">
        <v>1.7500000000000002E-2</v>
      </c>
      <c r="BV13" s="168">
        <v>0</v>
      </c>
      <c r="BW13" s="12">
        <v>1.37</v>
      </c>
    </row>
    <row r="14" spans="1:75">
      <c r="A14" s="1" t="s">
        <v>677</v>
      </c>
      <c r="B14" s="1" t="s">
        <v>663</v>
      </c>
      <c r="C14" s="1" t="s">
        <v>664</v>
      </c>
      <c r="D14" s="1" t="s">
        <v>35</v>
      </c>
      <c r="E14" s="1" t="s">
        <v>1840</v>
      </c>
      <c r="F14" s="1">
        <v>0.06</v>
      </c>
      <c r="G14" s="1">
        <v>0</v>
      </c>
      <c r="H14" s="1">
        <v>2.3199999999999998</v>
      </c>
      <c r="I14" s="1" t="s">
        <v>672</v>
      </c>
      <c r="J14" s="1" t="s">
        <v>678</v>
      </c>
      <c r="T14" s="1149"/>
      <c r="U14" s="156"/>
      <c r="V14" s="169" t="s">
        <v>1825</v>
      </c>
      <c r="W14" s="170" t="s">
        <v>1764</v>
      </c>
      <c r="X14" s="156"/>
      <c r="Y14" s="171">
        <v>0.9</v>
      </c>
      <c r="Z14" s="672"/>
      <c r="AA14" s="1149"/>
      <c r="AB14" s="172"/>
      <c r="AC14" s="173" t="s">
        <v>1823</v>
      </c>
      <c r="AD14" s="170" t="s">
        <v>1824</v>
      </c>
      <c r="AE14" s="156"/>
      <c r="AF14" s="174">
        <v>2.1578588024859808</v>
      </c>
      <c r="AG14" s="175">
        <v>0.25</v>
      </c>
      <c r="AI14" s="575"/>
      <c r="AJ14" s="176" t="s">
        <v>2640</v>
      </c>
      <c r="AK14" s="168" t="s">
        <v>35</v>
      </c>
      <c r="AL14" s="727" t="s">
        <v>1840</v>
      </c>
      <c r="AM14" s="727" t="s">
        <v>500</v>
      </c>
      <c r="AN14" s="727" t="s">
        <v>1691</v>
      </c>
      <c r="AO14" s="168">
        <v>0.06</v>
      </c>
      <c r="AP14" s="168">
        <v>0</v>
      </c>
      <c r="AQ14" s="12">
        <v>2.3199999999999998</v>
      </c>
      <c r="AR14" s="11" t="s">
        <v>2641</v>
      </c>
      <c r="AS14" s="168" t="s">
        <v>35</v>
      </c>
      <c r="AT14" s="727" t="s">
        <v>1840</v>
      </c>
      <c r="AU14" s="727" t="s">
        <v>500</v>
      </c>
      <c r="AV14" s="727" t="s">
        <v>1691</v>
      </c>
      <c r="AW14" s="168">
        <v>0.06</v>
      </c>
      <c r="AX14" s="168">
        <v>0</v>
      </c>
      <c r="AY14" s="12">
        <v>3</v>
      </c>
      <c r="AZ14" s="11" t="s">
        <v>1928</v>
      </c>
      <c r="BA14" s="168" t="s">
        <v>1672</v>
      </c>
      <c r="BB14" s="727" t="s">
        <v>1935</v>
      </c>
      <c r="BC14" s="727" t="s">
        <v>500</v>
      </c>
      <c r="BD14" s="727" t="s">
        <v>1691</v>
      </c>
      <c r="BE14" s="168">
        <v>0.21</v>
      </c>
      <c r="BF14" s="168">
        <v>3.9E-2</v>
      </c>
      <c r="BG14" s="12">
        <v>2.58</v>
      </c>
      <c r="BH14" s="11" t="s">
        <v>2005</v>
      </c>
      <c r="BI14" s="168" t="s">
        <v>1673</v>
      </c>
      <c r="BJ14" s="727" t="s">
        <v>2013</v>
      </c>
      <c r="BK14" s="727" t="s">
        <v>505</v>
      </c>
      <c r="BL14" s="727" t="s">
        <v>1691</v>
      </c>
      <c r="BM14" s="168">
        <v>6.2500000000000003E-3</v>
      </c>
      <c r="BN14" s="168">
        <v>0</v>
      </c>
      <c r="BO14" s="12">
        <v>2.23</v>
      </c>
      <c r="BP14" s="11" t="s">
        <v>2036</v>
      </c>
      <c r="BQ14" s="168" t="s">
        <v>1673</v>
      </c>
      <c r="BR14" s="727" t="s">
        <v>2044</v>
      </c>
      <c r="BS14" s="727" t="s">
        <v>505</v>
      </c>
      <c r="BT14" s="727" t="s">
        <v>1691</v>
      </c>
      <c r="BU14" s="168">
        <v>1.7500000000000002E-2</v>
      </c>
      <c r="BV14" s="168">
        <v>0</v>
      </c>
      <c r="BW14" s="12">
        <v>1.37</v>
      </c>
    </row>
    <row r="15" spans="1:75">
      <c r="A15" s="1" t="s">
        <v>679</v>
      </c>
      <c r="B15" s="1" t="s">
        <v>663</v>
      </c>
      <c r="C15" s="1" t="s">
        <v>664</v>
      </c>
      <c r="D15" s="1" t="s">
        <v>35</v>
      </c>
      <c r="E15" s="1" t="s">
        <v>1841</v>
      </c>
      <c r="F15" s="1">
        <v>0.04</v>
      </c>
      <c r="G15" s="1">
        <v>0</v>
      </c>
      <c r="H15" s="1">
        <v>2.3199999999999998</v>
      </c>
      <c r="I15" s="1" t="s">
        <v>665</v>
      </c>
      <c r="J15" s="1" t="s">
        <v>501</v>
      </c>
      <c r="T15" s="1149"/>
      <c r="U15" s="156"/>
      <c r="V15" s="169" t="s">
        <v>1842</v>
      </c>
      <c r="W15" s="170" t="s">
        <v>1782</v>
      </c>
      <c r="X15" s="156"/>
      <c r="Y15" s="171">
        <v>0.7</v>
      </c>
      <c r="Z15" s="672"/>
      <c r="AA15" s="1149"/>
      <c r="AB15" s="172"/>
      <c r="AC15" s="173" t="s">
        <v>1826</v>
      </c>
      <c r="AD15" s="170" t="s">
        <v>1827</v>
      </c>
      <c r="AE15" s="156"/>
      <c r="AF15" s="174">
        <v>1.9346320298150173</v>
      </c>
      <c r="AG15" s="175">
        <v>0.25</v>
      </c>
      <c r="AI15" s="575"/>
      <c r="AJ15" s="176" t="s">
        <v>2640</v>
      </c>
      <c r="AK15" s="168" t="s">
        <v>35</v>
      </c>
      <c r="AL15" s="727" t="s">
        <v>1841</v>
      </c>
      <c r="AM15" s="727" t="s">
        <v>501</v>
      </c>
      <c r="AN15" s="727" t="s">
        <v>1691</v>
      </c>
      <c r="AO15" s="168">
        <v>0.04</v>
      </c>
      <c r="AP15" s="168">
        <v>0</v>
      </c>
      <c r="AQ15" s="12">
        <v>2.3199999999999998</v>
      </c>
      <c r="AR15" s="11" t="s">
        <v>2641</v>
      </c>
      <c r="AS15" s="168" t="s">
        <v>35</v>
      </c>
      <c r="AT15" s="727" t="s">
        <v>1841</v>
      </c>
      <c r="AU15" s="727" t="s">
        <v>501</v>
      </c>
      <c r="AV15" s="727" t="s">
        <v>1691</v>
      </c>
      <c r="AW15" s="168">
        <v>0.04</v>
      </c>
      <c r="AX15" s="168">
        <v>0</v>
      </c>
      <c r="AY15" s="12">
        <v>3</v>
      </c>
      <c r="AZ15" s="11" t="s">
        <v>1928</v>
      </c>
      <c r="BA15" s="168" t="s">
        <v>1672</v>
      </c>
      <c r="BB15" s="727" t="s">
        <v>1936</v>
      </c>
      <c r="BC15" s="727" t="s">
        <v>500</v>
      </c>
      <c r="BD15" s="727" t="s">
        <v>1691</v>
      </c>
      <c r="BE15" s="168">
        <v>0.21</v>
      </c>
      <c r="BF15" s="168">
        <v>3.9E-2</v>
      </c>
      <c r="BG15" s="12">
        <v>2.58</v>
      </c>
      <c r="BH15" s="11" t="s">
        <v>2005</v>
      </c>
      <c r="BI15" s="168" t="s">
        <v>508</v>
      </c>
      <c r="BJ15" s="727" t="s">
        <v>1467</v>
      </c>
      <c r="BK15" s="727" t="s">
        <v>1691</v>
      </c>
      <c r="BL15" s="727" t="s">
        <v>1691</v>
      </c>
      <c r="BM15" s="168">
        <v>2.5000000000000001E-2</v>
      </c>
      <c r="BN15" s="168">
        <v>0</v>
      </c>
      <c r="BO15" s="12">
        <v>2.23</v>
      </c>
      <c r="BP15" s="11" t="s">
        <v>2036</v>
      </c>
      <c r="BQ15" s="168" t="s">
        <v>508</v>
      </c>
      <c r="BR15" s="727" t="s">
        <v>1493</v>
      </c>
      <c r="BS15" s="727" t="s">
        <v>1691</v>
      </c>
      <c r="BT15" s="727" t="s">
        <v>1691</v>
      </c>
      <c r="BU15" s="168">
        <v>0.04</v>
      </c>
      <c r="BV15" s="168">
        <v>0</v>
      </c>
      <c r="BW15" s="12">
        <v>1.37</v>
      </c>
    </row>
    <row r="16" spans="1:75">
      <c r="A16" s="1" t="s">
        <v>680</v>
      </c>
      <c r="B16" s="1" t="s">
        <v>663</v>
      </c>
      <c r="C16" s="1" t="s">
        <v>664</v>
      </c>
      <c r="D16" s="1" t="s">
        <v>35</v>
      </c>
      <c r="E16" s="1" t="s">
        <v>1843</v>
      </c>
      <c r="F16" s="1">
        <v>0.04</v>
      </c>
      <c r="G16" s="1">
        <v>0</v>
      </c>
      <c r="H16" s="1">
        <v>2.3199999999999998</v>
      </c>
      <c r="I16" s="1" t="s">
        <v>672</v>
      </c>
      <c r="J16" s="1" t="s">
        <v>681</v>
      </c>
      <c r="T16" s="1149"/>
      <c r="U16" s="156"/>
      <c r="V16" s="169" t="s">
        <v>1844</v>
      </c>
      <c r="W16" s="190" t="s">
        <v>1845</v>
      </c>
      <c r="X16" s="156"/>
      <c r="Y16" s="171">
        <v>0.4</v>
      </c>
      <c r="Z16" s="672"/>
      <c r="AA16" s="1149"/>
      <c r="AB16" s="172"/>
      <c r="AC16" s="191" t="s">
        <v>1831</v>
      </c>
      <c r="AD16" s="190" t="s">
        <v>1846</v>
      </c>
      <c r="AE16" s="156"/>
      <c r="AF16" s="174">
        <v>1.3</v>
      </c>
      <c r="AG16" s="175">
        <v>0.25</v>
      </c>
      <c r="AI16" s="575"/>
      <c r="AJ16" s="176" t="s">
        <v>2640</v>
      </c>
      <c r="AK16" s="168" t="s">
        <v>35</v>
      </c>
      <c r="AL16" s="727" t="s">
        <v>1843</v>
      </c>
      <c r="AM16" s="727" t="s">
        <v>501</v>
      </c>
      <c r="AN16" s="727" t="s">
        <v>1691</v>
      </c>
      <c r="AO16" s="168">
        <v>0.04</v>
      </c>
      <c r="AP16" s="168">
        <v>0</v>
      </c>
      <c r="AQ16" s="12">
        <v>2.3199999999999998</v>
      </c>
      <c r="AR16" s="11" t="s">
        <v>2641</v>
      </c>
      <c r="AS16" s="168" t="s">
        <v>35</v>
      </c>
      <c r="AT16" s="727" t="s">
        <v>1843</v>
      </c>
      <c r="AU16" s="727" t="s">
        <v>501</v>
      </c>
      <c r="AV16" s="727" t="s">
        <v>1691</v>
      </c>
      <c r="AW16" s="168">
        <v>0.04</v>
      </c>
      <c r="AX16" s="168">
        <v>0</v>
      </c>
      <c r="AY16" s="12">
        <v>3</v>
      </c>
      <c r="AZ16" s="11" t="s">
        <v>1928</v>
      </c>
      <c r="BA16" s="168" t="s">
        <v>1672</v>
      </c>
      <c r="BB16" s="727" t="s">
        <v>1937</v>
      </c>
      <c r="BC16" s="727" t="s">
        <v>501</v>
      </c>
      <c r="BD16" s="727" t="s">
        <v>1691</v>
      </c>
      <c r="BE16" s="168">
        <v>0.14000000000000001</v>
      </c>
      <c r="BF16" s="168">
        <v>2.5999999999999999E-2</v>
      </c>
      <c r="BG16" s="12">
        <v>2.58</v>
      </c>
      <c r="BH16" s="11" t="s">
        <v>2005</v>
      </c>
      <c r="BI16" s="168" t="s">
        <v>508</v>
      </c>
      <c r="BJ16" s="727" t="s">
        <v>1468</v>
      </c>
      <c r="BK16" s="727" t="s">
        <v>1691</v>
      </c>
      <c r="BL16" s="727" t="s">
        <v>1691</v>
      </c>
      <c r="BM16" s="168">
        <v>1.2500000000000001E-2</v>
      </c>
      <c r="BN16" s="168">
        <v>0</v>
      </c>
      <c r="BO16" s="12">
        <v>2.23</v>
      </c>
      <c r="BP16" s="11" t="s">
        <v>2036</v>
      </c>
      <c r="BQ16" s="168" t="s">
        <v>508</v>
      </c>
      <c r="BR16" s="727" t="s">
        <v>1494</v>
      </c>
      <c r="BS16" s="727" t="s">
        <v>1691</v>
      </c>
      <c r="BT16" s="727" t="s">
        <v>1691</v>
      </c>
      <c r="BU16" s="168">
        <v>0.02</v>
      </c>
      <c r="BV16" s="168">
        <v>0</v>
      </c>
      <c r="BW16" s="12">
        <v>1.37</v>
      </c>
    </row>
    <row r="17" spans="1:75" ht="12" customHeight="1">
      <c r="A17" s="1" t="s">
        <v>682</v>
      </c>
      <c r="B17" s="1" t="s">
        <v>663</v>
      </c>
      <c r="C17" s="1" t="s">
        <v>664</v>
      </c>
      <c r="D17" s="1" t="s">
        <v>35</v>
      </c>
      <c r="E17" s="1" t="s">
        <v>1847</v>
      </c>
      <c r="F17" s="1">
        <v>0.02</v>
      </c>
      <c r="G17" s="1">
        <v>0</v>
      </c>
      <c r="H17" s="1">
        <v>2.3199999999999998</v>
      </c>
      <c r="I17" s="1" t="s">
        <v>665</v>
      </c>
      <c r="J17" s="1" t="s">
        <v>502</v>
      </c>
      <c r="T17" s="1149"/>
      <c r="U17" s="156"/>
      <c r="V17" s="177" t="s">
        <v>1761</v>
      </c>
      <c r="W17" s="170" t="s">
        <v>1848</v>
      </c>
      <c r="X17" s="156"/>
      <c r="Y17" s="171">
        <v>0.13</v>
      </c>
      <c r="Z17" s="672"/>
      <c r="AA17" s="1149"/>
      <c r="AB17" s="172"/>
      <c r="AC17" s="173" t="s">
        <v>1849</v>
      </c>
      <c r="AD17" s="192" t="s">
        <v>1850</v>
      </c>
      <c r="AE17" s="156"/>
      <c r="AF17" s="174">
        <v>0.7</v>
      </c>
      <c r="AG17" s="175">
        <v>0.09</v>
      </c>
      <c r="AI17" s="575"/>
      <c r="AJ17" s="176" t="s">
        <v>2640</v>
      </c>
      <c r="AK17" s="168" t="s">
        <v>35</v>
      </c>
      <c r="AL17" s="727" t="s">
        <v>1847</v>
      </c>
      <c r="AM17" s="727" t="s">
        <v>502</v>
      </c>
      <c r="AN17" s="727" t="s">
        <v>1691</v>
      </c>
      <c r="AO17" s="168">
        <v>0.02</v>
      </c>
      <c r="AP17" s="168">
        <v>0</v>
      </c>
      <c r="AQ17" s="12">
        <v>2.3199999999999998</v>
      </c>
      <c r="AR17" s="11" t="s">
        <v>2641</v>
      </c>
      <c r="AS17" s="168" t="s">
        <v>35</v>
      </c>
      <c r="AT17" s="727" t="s">
        <v>1847</v>
      </c>
      <c r="AU17" s="727" t="s">
        <v>502</v>
      </c>
      <c r="AV17" s="727" t="s">
        <v>1691</v>
      </c>
      <c r="AW17" s="168">
        <v>0.02</v>
      </c>
      <c r="AX17" s="168">
        <v>0</v>
      </c>
      <c r="AY17" s="12">
        <v>3</v>
      </c>
      <c r="AZ17" s="11" t="s">
        <v>1928</v>
      </c>
      <c r="BA17" s="168" t="s">
        <v>1672</v>
      </c>
      <c r="BB17" s="727" t="s">
        <v>1938</v>
      </c>
      <c r="BC17" s="727" t="s">
        <v>501</v>
      </c>
      <c r="BD17" s="727" t="s">
        <v>1691</v>
      </c>
      <c r="BE17" s="168">
        <v>0.14000000000000001</v>
      </c>
      <c r="BF17" s="168">
        <v>2.5999999999999999E-2</v>
      </c>
      <c r="BG17" s="12">
        <v>2.58</v>
      </c>
      <c r="BH17" s="11" t="s">
        <v>2005</v>
      </c>
      <c r="BI17" s="168" t="s">
        <v>508</v>
      </c>
      <c r="BJ17" s="727" t="s">
        <v>1469</v>
      </c>
      <c r="BK17" s="727" t="s">
        <v>504</v>
      </c>
      <c r="BL17" s="727" t="s">
        <v>1691</v>
      </c>
      <c r="BM17" s="168">
        <v>1.2500000000000001E-2</v>
      </c>
      <c r="BN17" s="168">
        <v>0</v>
      </c>
      <c r="BO17" s="12">
        <v>2.23</v>
      </c>
      <c r="BP17" s="11" t="s">
        <v>2036</v>
      </c>
      <c r="BQ17" s="168" t="s">
        <v>508</v>
      </c>
      <c r="BR17" s="727" t="s">
        <v>1495</v>
      </c>
      <c r="BS17" s="727" t="s">
        <v>504</v>
      </c>
      <c r="BT17" s="727" t="s">
        <v>1691</v>
      </c>
      <c r="BU17" s="168">
        <v>0.02</v>
      </c>
      <c r="BV17" s="168">
        <v>0</v>
      </c>
      <c r="BW17" s="12">
        <v>1.37</v>
      </c>
    </row>
    <row r="18" spans="1:75">
      <c r="A18" s="1" t="s">
        <v>683</v>
      </c>
      <c r="B18" s="1" t="s">
        <v>663</v>
      </c>
      <c r="C18" s="1" t="s">
        <v>664</v>
      </c>
      <c r="D18" s="1" t="s">
        <v>35</v>
      </c>
      <c r="E18" s="1" t="s">
        <v>1851</v>
      </c>
      <c r="F18" s="1">
        <v>0.02</v>
      </c>
      <c r="G18" s="1">
        <v>0</v>
      </c>
      <c r="H18" s="1">
        <v>2.3199999999999998</v>
      </c>
      <c r="I18" s="1" t="s">
        <v>672</v>
      </c>
      <c r="J18" s="1" t="s">
        <v>684</v>
      </c>
      <c r="T18" s="1149"/>
      <c r="U18" s="178"/>
      <c r="V18" s="179" t="s">
        <v>2679</v>
      </c>
      <c r="W18" s="162" t="s">
        <v>2682</v>
      </c>
      <c r="X18" s="156"/>
      <c r="Y18" s="180">
        <v>7.0000000000000007E-2</v>
      </c>
      <c r="Z18" s="672"/>
      <c r="AA18" s="1149"/>
      <c r="AB18" s="172"/>
      <c r="AC18" s="173" t="s">
        <v>1676</v>
      </c>
      <c r="AD18" s="170" t="s">
        <v>1852</v>
      </c>
      <c r="AE18" s="156"/>
      <c r="AF18" s="174">
        <v>0.49</v>
      </c>
      <c r="AG18" s="175">
        <v>0.06</v>
      </c>
      <c r="AI18" s="575"/>
      <c r="AJ18" s="176" t="s">
        <v>2640</v>
      </c>
      <c r="AK18" s="168" t="s">
        <v>35</v>
      </c>
      <c r="AL18" s="727" t="s">
        <v>1851</v>
      </c>
      <c r="AM18" s="727" t="s">
        <v>502</v>
      </c>
      <c r="AN18" s="727" t="s">
        <v>1691</v>
      </c>
      <c r="AO18" s="168">
        <v>0.02</v>
      </c>
      <c r="AP18" s="168">
        <v>0</v>
      </c>
      <c r="AQ18" s="12">
        <v>2.3199999999999998</v>
      </c>
      <c r="AR18" s="11" t="s">
        <v>2641</v>
      </c>
      <c r="AS18" s="168" t="s">
        <v>35</v>
      </c>
      <c r="AT18" s="727" t="s">
        <v>1851</v>
      </c>
      <c r="AU18" s="727" t="s">
        <v>502</v>
      </c>
      <c r="AV18" s="727" t="s">
        <v>1691</v>
      </c>
      <c r="AW18" s="168">
        <v>0.02</v>
      </c>
      <c r="AX18" s="168">
        <v>0</v>
      </c>
      <c r="AY18" s="12">
        <v>3</v>
      </c>
      <c r="AZ18" s="11" t="s">
        <v>1928</v>
      </c>
      <c r="BA18" s="168" t="s">
        <v>1672</v>
      </c>
      <c r="BB18" s="727" t="s">
        <v>1939</v>
      </c>
      <c r="BC18" s="727" t="s">
        <v>502</v>
      </c>
      <c r="BD18" s="727" t="s">
        <v>1691</v>
      </c>
      <c r="BE18" s="168">
        <v>7.0000000000000007E-2</v>
      </c>
      <c r="BF18" s="168">
        <v>1.2999999999999999E-2</v>
      </c>
      <c r="BG18" s="12">
        <v>2.58</v>
      </c>
      <c r="BH18" s="11" t="s">
        <v>2005</v>
      </c>
      <c r="BI18" s="168" t="s">
        <v>508</v>
      </c>
      <c r="BJ18" s="727" t="s">
        <v>1470</v>
      </c>
      <c r="BK18" s="727" t="s">
        <v>504</v>
      </c>
      <c r="BL18" s="727" t="s">
        <v>1691</v>
      </c>
      <c r="BM18" s="168">
        <v>1.2500000000000001E-2</v>
      </c>
      <c r="BN18" s="168">
        <v>0</v>
      </c>
      <c r="BO18" s="12">
        <v>2.23</v>
      </c>
      <c r="BP18" s="11" t="s">
        <v>2036</v>
      </c>
      <c r="BQ18" s="168" t="s">
        <v>508</v>
      </c>
      <c r="BR18" s="727" t="s">
        <v>1496</v>
      </c>
      <c r="BS18" s="727" t="s">
        <v>504</v>
      </c>
      <c r="BT18" s="727" t="s">
        <v>1691</v>
      </c>
      <c r="BU18" s="168">
        <v>0.02</v>
      </c>
      <c r="BV18" s="168">
        <v>0</v>
      </c>
      <c r="BW18" s="12">
        <v>1.37</v>
      </c>
    </row>
    <row r="19" spans="1:75">
      <c r="A19" s="1" t="s">
        <v>685</v>
      </c>
      <c r="B19" s="1" t="s">
        <v>663</v>
      </c>
      <c r="C19" s="1" t="s">
        <v>664</v>
      </c>
      <c r="D19" s="1" t="s">
        <v>1673</v>
      </c>
      <c r="E19" s="1" t="s">
        <v>1854</v>
      </c>
      <c r="F19" s="1">
        <v>0.05</v>
      </c>
      <c r="G19" s="1">
        <v>0</v>
      </c>
      <c r="H19" s="1">
        <v>2.3199999999999998</v>
      </c>
      <c r="I19" s="1" t="s">
        <v>665</v>
      </c>
      <c r="T19" s="1149"/>
      <c r="U19" s="181" t="s">
        <v>1853</v>
      </c>
      <c r="V19" s="182" t="s">
        <v>1820</v>
      </c>
      <c r="W19" s="187" t="s">
        <v>1775</v>
      </c>
      <c r="X19" s="183" t="s">
        <v>1819</v>
      </c>
      <c r="Y19" s="193">
        <v>1.8</v>
      </c>
      <c r="Z19" s="672"/>
      <c r="AA19" s="1149"/>
      <c r="AB19" s="185"/>
      <c r="AC19" s="191" t="s">
        <v>2679</v>
      </c>
      <c r="AD19" s="190" t="s">
        <v>2683</v>
      </c>
      <c r="AE19" s="156"/>
      <c r="AF19" s="194">
        <v>0.25</v>
      </c>
      <c r="AG19" s="195">
        <v>1.4999999999999999E-2</v>
      </c>
      <c r="AI19" s="575"/>
      <c r="AJ19" s="176" t="s">
        <v>2640</v>
      </c>
      <c r="AK19" s="168" t="s">
        <v>1673</v>
      </c>
      <c r="AL19" s="727" t="s">
        <v>1854</v>
      </c>
      <c r="AM19" s="727" t="s">
        <v>1691</v>
      </c>
      <c r="AN19" s="727" t="s">
        <v>1691</v>
      </c>
      <c r="AO19" s="168">
        <v>0.05</v>
      </c>
      <c r="AP19" s="168">
        <v>0</v>
      </c>
      <c r="AQ19" s="12">
        <v>2.3199999999999998</v>
      </c>
      <c r="AR19" s="11" t="s">
        <v>2641</v>
      </c>
      <c r="AS19" s="168" t="s">
        <v>1673</v>
      </c>
      <c r="AT19" s="727" t="s">
        <v>1854</v>
      </c>
      <c r="AU19" s="727" t="s">
        <v>1691</v>
      </c>
      <c r="AV19" s="727" t="s">
        <v>1691</v>
      </c>
      <c r="AW19" s="168">
        <v>0.05</v>
      </c>
      <c r="AX19" s="168">
        <v>0</v>
      </c>
      <c r="AY19" s="12">
        <v>3</v>
      </c>
      <c r="AZ19" s="11" t="s">
        <v>1928</v>
      </c>
      <c r="BA19" s="168" t="s">
        <v>1672</v>
      </c>
      <c r="BB19" s="727" t="s">
        <v>1940</v>
      </c>
      <c r="BC19" s="727" t="s">
        <v>502</v>
      </c>
      <c r="BD19" s="727" t="s">
        <v>1691</v>
      </c>
      <c r="BE19" s="168">
        <v>7.0000000000000007E-2</v>
      </c>
      <c r="BF19" s="168">
        <v>1.2999999999999999E-2</v>
      </c>
      <c r="BG19" s="12">
        <v>2.58</v>
      </c>
      <c r="BH19" s="11" t="s">
        <v>2005</v>
      </c>
      <c r="BI19" s="168" t="s">
        <v>508</v>
      </c>
      <c r="BJ19" s="727" t="s">
        <v>1471</v>
      </c>
      <c r="BK19" s="727" t="s">
        <v>505</v>
      </c>
      <c r="BL19" s="727" t="s">
        <v>1691</v>
      </c>
      <c r="BM19" s="168">
        <v>6.2500000000000003E-3</v>
      </c>
      <c r="BN19" s="168">
        <v>0</v>
      </c>
      <c r="BO19" s="12">
        <v>2.23</v>
      </c>
      <c r="BP19" s="11" t="s">
        <v>2036</v>
      </c>
      <c r="BQ19" s="168" t="s">
        <v>508</v>
      </c>
      <c r="BR19" s="727" t="s">
        <v>1497</v>
      </c>
      <c r="BS19" s="727" t="s">
        <v>505</v>
      </c>
      <c r="BT19" s="727" t="s">
        <v>1691</v>
      </c>
      <c r="BU19" s="168">
        <v>0.01</v>
      </c>
      <c r="BV19" s="168">
        <v>0</v>
      </c>
      <c r="BW19" s="12">
        <v>1.37</v>
      </c>
    </row>
    <row r="20" spans="1:75">
      <c r="A20" s="1" t="s">
        <v>686</v>
      </c>
      <c r="B20" s="1" t="s">
        <v>663</v>
      </c>
      <c r="C20" s="1" t="s">
        <v>664</v>
      </c>
      <c r="D20" s="1" t="s">
        <v>1673</v>
      </c>
      <c r="E20" s="1" t="s">
        <v>1855</v>
      </c>
      <c r="F20" s="1">
        <v>2.5000000000000001E-2</v>
      </c>
      <c r="G20" s="1">
        <v>0</v>
      </c>
      <c r="H20" s="1">
        <v>2.3199999999999998</v>
      </c>
      <c r="I20" s="1" t="s">
        <v>672</v>
      </c>
      <c r="J20" s="1" t="s">
        <v>673</v>
      </c>
      <c r="T20" s="1149"/>
      <c r="U20" s="172"/>
      <c r="V20" s="169" t="s">
        <v>1822</v>
      </c>
      <c r="W20" s="170" t="s">
        <v>1763</v>
      </c>
      <c r="X20" s="156"/>
      <c r="Y20" s="171">
        <v>1.2</v>
      </c>
      <c r="Z20" s="672"/>
      <c r="AA20" s="1149"/>
      <c r="AB20" s="181" t="s">
        <v>1853</v>
      </c>
      <c r="AC20" s="182" t="s">
        <v>1820</v>
      </c>
      <c r="AD20" s="187" t="s">
        <v>1775</v>
      </c>
      <c r="AE20" s="183" t="s">
        <v>1819</v>
      </c>
      <c r="AF20" s="188">
        <v>2.8275391204988716</v>
      </c>
      <c r="AG20" s="189">
        <v>0.25</v>
      </c>
      <c r="AI20" s="575"/>
      <c r="AJ20" s="176" t="s">
        <v>2640</v>
      </c>
      <c r="AK20" s="168" t="s">
        <v>1673</v>
      </c>
      <c r="AL20" s="727" t="s">
        <v>1855</v>
      </c>
      <c r="AM20" s="727" t="s">
        <v>1691</v>
      </c>
      <c r="AN20" s="727" t="s">
        <v>1691</v>
      </c>
      <c r="AO20" s="168">
        <v>2.5000000000000001E-2</v>
      </c>
      <c r="AP20" s="168">
        <v>0</v>
      </c>
      <c r="AQ20" s="12">
        <v>2.3199999999999998</v>
      </c>
      <c r="AR20" s="11" t="s">
        <v>2641</v>
      </c>
      <c r="AS20" s="168" t="s">
        <v>1673</v>
      </c>
      <c r="AT20" s="727" t="s">
        <v>1855</v>
      </c>
      <c r="AU20" s="727" t="s">
        <v>1691</v>
      </c>
      <c r="AV20" s="727" t="s">
        <v>1691</v>
      </c>
      <c r="AW20" s="168">
        <v>2.5000000000000001E-2</v>
      </c>
      <c r="AX20" s="168">
        <v>0</v>
      </c>
      <c r="AY20" s="12">
        <v>3</v>
      </c>
      <c r="AZ20" s="11" t="s">
        <v>1928</v>
      </c>
      <c r="BA20" s="168" t="s">
        <v>1673</v>
      </c>
      <c r="BB20" s="727" t="s">
        <v>1941</v>
      </c>
      <c r="BC20" s="727" t="s">
        <v>1691</v>
      </c>
      <c r="BD20" s="727" t="s">
        <v>239</v>
      </c>
      <c r="BE20" s="168">
        <v>0.14000000000000001</v>
      </c>
      <c r="BF20" s="168">
        <v>1.2999999999999999E-2</v>
      </c>
      <c r="BG20" s="12">
        <v>2.58</v>
      </c>
      <c r="BH20" s="11" t="s">
        <v>2005</v>
      </c>
      <c r="BI20" s="168" t="s">
        <v>508</v>
      </c>
      <c r="BJ20" s="727" t="s">
        <v>1472</v>
      </c>
      <c r="BK20" s="727" t="s">
        <v>505</v>
      </c>
      <c r="BL20" s="727" t="s">
        <v>1691</v>
      </c>
      <c r="BM20" s="168">
        <v>6.2500000000000003E-3</v>
      </c>
      <c r="BN20" s="168">
        <v>0</v>
      </c>
      <c r="BO20" s="12">
        <v>2.23</v>
      </c>
      <c r="BP20" s="11" t="s">
        <v>2036</v>
      </c>
      <c r="BQ20" s="168" t="s">
        <v>508</v>
      </c>
      <c r="BR20" s="727" t="s">
        <v>1498</v>
      </c>
      <c r="BS20" s="727" t="s">
        <v>505</v>
      </c>
      <c r="BT20" s="727" t="s">
        <v>1691</v>
      </c>
      <c r="BU20" s="168">
        <v>0.01</v>
      </c>
      <c r="BV20" s="168">
        <v>0</v>
      </c>
      <c r="BW20" s="12">
        <v>1.37</v>
      </c>
    </row>
    <row r="21" spans="1:75">
      <c r="A21" s="1" t="s">
        <v>687</v>
      </c>
      <c r="B21" s="1" t="s">
        <v>663</v>
      </c>
      <c r="C21" s="1" t="s">
        <v>664</v>
      </c>
      <c r="D21" s="1" t="s">
        <v>1673</v>
      </c>
      <c r="E21" s="1" t="s">
        <v>1856</v>
      </c>
      <c r="F21" s="1">
        <v>4.4999999999999998E-2</v>
      </c>
      <c r="G21" s="1">
        <v>0</v>
      </c>
      <c r="H21" s="1">
        <v>2.3199999999999998</v>
      </c>
      <c r="I21" s="1" t="s">
        <v>672</v>
      </c>
      <c r="J21" s="1" t="s">
        <v>678</v>
      </c>
      <c r="T21" s="1149"/>
      <c r="U21" s="172"/>
      <c r="V21" s="169" t="s">
        <v>1857</v>
      </c>
      <c r="W21" s="170" t="s">
        <v>1791</v>
      </c>
      <c r="X21" s="156"/>
      <c r="Y21" s="171">
        <v>0.9</v>
      </c>
      <c r="Z21" s="672"/>
      <c r="AA21" s="1149"/>
      <c r="AB21" s="172"/>
      <c r="AC21" s="173" t="s">
        <v>1822</v>
      </c>
      <c r="AD21" s="170" t="s">
        <v>1796</v>
      </c>
      <c r="AE21" s="156"/>
      <c r="AF21" s="174">
        <v>2.5299034236042535</v>
      </c>
      <c r="AG21" s="175">
        <v>0.25</v>
      </c>
      <c r="AI21" s="575"/>
      <c r="AJ21" s="176" t="s">
        <v>2640</v>
      </c>
      <c r="AK21" s="168" t="s">
        <v>1673</v>
      </c>
      <c r="AL21" s="727" t="s">
        <v>1856</v>
      </c>
      <c r="AM21" s="727" t="s">
        <v>503</v>
      </c>
      <c r="AN21" s="727" t="s">
        <v>1691</v>
      </c>
      <c r="AO21" s="168">
        <v>4.4999999999999998E-2</v>
      </c>
      <c r="AP21" s="168">
        <v>0</v>
      </c>
      <c r="AQ21" s="12">
        <v>2.3199999999999998</v>
      </c>
      <c r="AR21" s="11" t="s">
        <v>2641</v>
      </c>
      <c r="AS21" s="168" t="s">
        <v>1673</v>
      </c>
      <c r="AT21" s="727" t="s">
        <v>1856</v>
      </c>
      <c r="AU21" s="727" t="s">
        <v>503</v>
      </c>
      <c r="AV21" s="727" t="s">
        <v>1691</v>
      </c>
      <c r="AW21" s="168">
        <v>4.4999999999999998E-2</v>
      </c>
      <c r="AX21" s="168">
        <v>0</v>
      </c>
      <c r="AY21" s="12">
        <v>3</v>
      </c>
      <c r="AZ21" s="11" t="s">
        <v>1928</v>
      </c>
      <c r="BA21" s="168" t="s">
        <v>1673</v>
      </c>
      <c r="BB21" s="727" t="s">
        <v>1942</v>
      </c>
      <c r="BC21" s="727" t="s">
        <v>1691</v>
      </c>
      <c r="BD21" s="727" t="s">
        <v>239</v>
      </c>
      <c r="BE21" s="168">
        <v>7.0000000000000007E-2</v>
      </c>
      <c r="BF21" s="168">
        <v>6.4999999999999997E-3</v>
      </c>
      <c r="BG21" s="12">
        <v>2.58</v>
      </c>
      <c r="BH21" s="11" t="s">
        <v>2005</v>
      </c>
      <c r="BI21" s="168" t="s">
        <v>508</v>
      </c>
      <c r="BJ21" s="727" t="s">
        <v>1201</v>
      </c>
      <c r="BK21" s="727" t="s">
        <v>1152</v>
      </c>
      <c r="BL21" s="727" t="s">
        <v>1691</v>
      </c>
      <c r="BM21" s="168">
        <v>2.2499999999999999E-2</v>
      </c>
      <c r="BN21" s="168">
        <v>0</v>
      </c>
      <c r="BO21" s="12">
        <v>2.23</v>
      </c>
      <c r="BP21" s="11" t="s">
        <v>2036</v>
      </c>
      <c r="BQ21" s="168" t="s">
        <v>508</v>
      </c>
      <c r="BR21" s="727" t="s">
        <v>1209</v>
      </c>
      <c r="BS21" s="727" t="s">
        <v>1152</v>
      </c>
      <c r="BT21" s="727" t="s">
        <v>1691</v>
      </c>
      <c r="BU21" s="168">
        <v>3.6000000000000004E-2</v>
      </c>
      <c r="BV21" s="168">
        <v>0</v>
      </c>
      <c r="BW21" s="12">
        <v>1.37</v>
      </c>
    </row>
    <row r="22" spans="1:75">
      <c r="A22" s="1" t="s">
        <v>688</v>
      </c>
      <c r="B22" s="1" t="s">
        <v>663</v>
      </c>
      <c r="C22" s="1" t="s">
        <v>664</v>
      </c>
      <c r="D22" s="1" t="s">
        <v>1673</v>
      </c>
      <c r="E22" s="1" t="s">
        <v>1858</v>
      </c>
      <c r="F22" s="1">
        <v>4.4999999999999998E-2</v>
      </c>
      <c r="G22" s="1">
        <v>0</v>
      </c>
      <c r="H22" s="1">
        <v>2.3199999999999998</v>
      </c>
      <c r="I22" s="1" t="s">
        <v>665</v>
      </c>
      <c r="J22" s="1" t="s">
        <v>500</v>
      </c>
      <c r="T22" s="1149"/>
      <c r="U22" s="172"/>
      <c r="V22" s="169" t="s">
        <v>1842</v>
      </c>
      <c r="W22" s="170" t="s">
        <v>1782</v>
      </c>
      <c r="X22" s="156"/>
      <c r="Y22" s="171">
        <v>0.7</v>
      </c>
      <c r="Z22" s="672"/>
      <c r="AA22" s="1149"/>
      <c r="AB22" s="172"/>
      <c r="AC22" s="173" t="s">
        <v>1823</v>
      </c>
      <c r="AD22" s="170" t="s">
        <v>1824</v>
      </c>
      <c r="AE22" s="156"/>
      <c r="AF22" s="174">
        <v>2.1578588024859808</v>
      </c>
      <c r="AG22" s="175">
        <v>0.25</v>
      </c>
      <c r="AI22" s="575"/>
      <c r="AJ22" s="176" t="s">
        <v>2640</v>
      </c>
      <c r="AK22" s="168" t="s">
        <v>1673</v>
      </c>
      <c r="AL22" s="727" t="s">
        <v>1858</v>
      </c>
      <c r="AM22" s="727" t="s">
        <v>503</v>
      </c>
      <c r="AN22" s="727" t="s">
        <v>1691</v>
      </c>
      <c r="AO22" s="168">
        <v>4.4999999999999998E-2</v>
      </c>
      <c r="AP22" s="168">
        <v>0</v>
      </c>
      <c r="AQ22" s="12">
        <v>2.3199999999999998</v>
      </c>
      <c r="AR22" s="11" t="s">
        <v>2641</v>
      </c>
      <c r="AS22" s="168" t="s">
        <v>1673</v>
      </c>
      <c r="AT22" s="727" t="s">
        <v>1858</v>
      </c>
      <c r="AU22" s="727" t="s">
        <v>503</v>
      </c>
      <c r="AV22" s="727" t="s">
        <v>1691</v>
      </c>
      <c r="AW22" s="168">
        <v>4.4999999999999998E-2</v>
      </c>
      <c r="AX22" s="168">
        <v>0</v>
      </c>
      <c r="AY22" s="12">
        <v>3</v>
      </c>
      <c r="AZ22" s="11" t="s">
        <v>1928</v>
      </c>
      <c r="BA22" s="168" t="s">
        <v>1673</v>
      </c>
      <c r="BB22" s="727" t="s">
        <v>1945</v>
      </c>
      <c r="BC22" s="727" t="s">
        <v>504</v>
      </c>
      <c r="BD22" s="727" t="s">
        <v>239</v>
      </c>
      <c r="BE22" s="168">
        <v>7.0000000000000007E-2</v>
      </c>
      <c r="BF22" s="168">
        <v>6.4999999999999997E-3</v>
      </c>
      <c r="BG22" s="12">
        <v>2.58</v>
      </c>
      <c r="BH22" s="11" t="s">
        <v>2005</v>
      </c>
      <c r="BI22" s="168" t="s">
        <v>508</v>
      </c>
      <c r="BJ22" s="727" t="s">
        <v>1202</v>
      </c>
      <c r="BK22" s="727" t="s">
        <v>1152</v>
      </c>
      <c r="BL22" s="727" t="s">
        <v>1691</v>
      </c>
      <c r="BM22" s="168">
        <v>2.2499999999999999E-2</v>
      </c>
      <c r="BN22" s="168">
        <v>0</v>
      </c>
      <c r="BO22" s="12">
        <v>2.23</v>
      </c>
      <c r="BP22" s="11" t="s">
        <v>2036</v>
      </c>
      <c r="BQ22" s="168" t="s">
        <v>508</v>
      </c>
      <c r="BR22" s="727" t="s">
        <v>1210</v>
      </c>
      <c r="BS22" s="727" t="s">
        <v>1152</v>
      </c>
      <c r="BT22" s="727" t="s">
        <v>1691</v>
      </c>
      <c r="BU22" s="168">
        <v>3.6000000000000004E-2</v>
      </c>
      <c r="BV22" s="168">
        <v>0</v>
      </c>
      <c r="BW22" s="12">
        <v>1.37</v>
      </c>
    </row>
    <row r="23" spans="1:75">
      <c r="A23" s="1" t="s">
        <v>689</v>
      </c>
      <c r="B23" s="1" t="s">
        <v>663</v>
      </c>
      <c r="C23" s="1" t="s">
        <v>664</v>
      </c>
      <c r="D23" s="1" t="s">
        <v>1673</v>
      </c>
      <c r="E23" s="1" t="s">
        <v>1859</v>
      </c>
      <c r="F23" s="1">
        <v>2.5000000000000001E-2</v>
      </c>
      <c r="G23" s="1">
        <v>0</v>
      </c>
      <c r="H23" s="1">
        <v>2.3199999999999998</v>
      </c>
      <c r="I23" s="1" t="s">
        <v>672</v>
      </c>
      <c r="J23" s="1" t="s">
        <v>681</v>
      </c>
      <c r="T23" s="1149"/>
      <c r="U23" s="172"/>
      <c r="V23" s="157" t="s">
        <v>1860</v>
      </c>
      <c r="W23" s="170" t="s">
        <v>1792</v>
      </c>
      <c r="X23" s="156"/>
      <c r="Y23" s="171">
        <v>0.48888888888888893</v>
      </c>
      <c r="Z23" s="672"/>
      <c r="AA23" s="1149"/>
      <c r="AB23" s="172"/>
      <c r="AC23" s="173" t="s">
        <v>1861</v>
      </c>
      <c r="AD23" s="170" t="s">
        <v>1862</v>
      </c>
      <c r="AE23" s="156"/>
      <c r="AF23" s="174">
        <v>1.9346320298150173</v>
      </c>
      <c r="AG23" s="175">
        <v>0.25</v>
      </c>
      <c r="AI23" s="575"/>
      <c r="AJ23" s="176" t="s">
        <v>2640</v>
      </c>
      <c r="AK23" s="168" t="s">
        <v>1673</v>
      </c>
      <c r="AL23" s="727" t="s">
        <v>1859</v>
      </c>
      <c r="AM23" s="727" t="s">
        <v>504</v>
      </c>
      <c r="AN23" s="727" t="s">
        <v>1691</v>
      </c>
      <c r="AO23" s="168">
        <v>2.5000000000000001E-2</v>
      </c>
      <c r="AP23" s="168">
        <v>0</v>
      </c>
      <c r="AQ23" s="12">
        <v>2.3199999999999998</v>
      </c>
      <c r="AR23" s="11" t="s">
        <v>2641</v>
      </c>
      <c r="AS23" s="168" t="s">
        <v>1673</v>
      </c>
      <c r="AT23" s="727" t="s">
        <v>1859</v>
      </c>
      <c r="AU23" s="727" t="s">
        <v>504</v>
      </c>
      <c r="AV23" s="727" t="s">
        <v>1691</v>
      </c>
      <c r="AW23" s="168">
        <v>2.5000000000000001E-2</v>
      </c>
      <c r="AX23" s="168">
        <v>0</v>
      </c>
      <c r="AY23" s="12">
        <v>3</v>
      </c>
      <c r="AZ23" s="11" t="s">
        <v>1928</v>
      </c>
      <c r="BA23" s="168" t="s">
        <v>1673</v>
      </c>
      <c r="BB23" s="727" t="s">
        <v>1946</v>
      </c>
      <c r="BC23" s="727" t="s">
        <v>504</v>
      </c>
      <c r="BD23" s="727" t="s">
        <v>239</v>
      </c>
      <c r="BE23" s="168">
        <v>7.0000000000000007E-2</v>
      </c>
      <c r="BF23" s="168">
        <v>6.4999999999999997E-3</v>
      </c>
      <c r="BG23" s="12">
        <v>2.58</v>
      </c>
      <c r="BH23" s="576" t="s">
        <v>2640</v>
      </c>
      <c r="BI23" s="577" t="s">
        <v>1673</v>
      </c>
      <c r="BJ23" s="578" t="s">
        <v>1863</v>
      </c>
      <c r="BK23" s="578" t="s">
        <v>504</v>
      </c>
      <c r="BL23" s="578" t="s">
        <v>1691</v>
      </c>
      <c r="BM23" s="577">
        <v>1.2500000000000001E-2</v>
      </c>
      <c r="BN23" s="577">
        <v>0</v>
      </c>
      <c r="BO23" s="579">
        <v>2.23</v>
      </c>
      <c r="BP23" s="524" t="s">
        <v>2036</v>
      </c>
      <c r="BQ23" s="525" t="s">
        <v>2428</v>
      </c>
      <c r="BR23" s="526" t="s">
        <v>2429</v>
      </c>
      <c r="BS23" s="526" t="s">
        <v>1691</v>
      </c>
      <c r="BT23" s="526" t="s">
        <v>1691</v>
      </c>
      <c r="BU23" s="525">
        <v>7.4999999999999997E-2</v>
      </c>
      <c r="BV23" s="525">
        <v>0</v>
      </c>
      <c r="BW23" s="527">
        <v>1.37</v>
      </c>
    </row>
    <row r="24" spans="1:75">
      <c r="A24" s="1" t="s">
        <v>690</v>
      </c>
      <c r="B24" s="1" t="s">
        <v>663</v>
      </c>
      <c r="C24" s="1" t="s">
        <v>664</v>
      </c>
      <c r="D24" s="1" t="s">
        <v>1673</v>
      </c>
      <c r="E24" s="1" t="s">
        <v>1863</v>
      </c>
      <c r="F24" s="1">
        <v>2.5000000000000001E-2</v>
      </c>
      <c r="G24" s="1">
        <v>0</v>
      </c>
      <c r="H24" s="1">
        <v>2.3199999999999998</v>
      </c>
      <c r="I24" s="1" t="s">
        <v>691</v>
      </c>
      <c r="J24" s="1" t="s">
        <v>501</v>
      </c>
      <c r="T24" s="1149"/>
      <c r="U24" s="172"/>
      <c r="V24" s="169" t="s">
        <v>1864</v>
      </c>
      <c r="W24" s="170" t="s">
        <v>1865</v>
      </c>
      <c r="X24" s="156"/>
      <c r="Y24" s="171">
        <v>0.4</v>
      </c>
      <c r="Z24" s="672"/>
      <c r="AA24" s="1149"/>
      <c r="AB24" s="172"/>
      <c r="AC24" s="173" t="s">
        <v>1866</v>
      </c>
      <c r="AD24" s="170" t="s">
        <v>1797</v>
      </c>
      <c r="AE24" s="156"/>
      <c r="AF24" s="174">
        <v>1.3</v>
      </c>
      <c r="AG24" s="175">
        <v>0.25</v>
      </c>
      <c r="AI24" s="575"/>
      <c r="AJ24" s="176" t="s">
        <v>2640</v>
      </c>
      <c r="AK24" s="168" t="s">
        <v>1673</v>
      </c>
      <c r="AL24" s="727" t="s">
        <v>1863</v>
      </c>
      <c r="AM24" s="727" t="s">
        <v>504</v>
      </c>
      <c r="AN24" s="727" t="s">
        <v>1691</v>
      </c>
      <c r="AO24" s="168">
        <v>2.5000000000000001E-2</v>
      </c>
      <c r="AP24" s="168">
        <v>0</v>
      </c>
      <c r="AQ24" s="12">
        <v>2.3199999999999998</v>
      </c>
      <c r="AR24" s="11" t="s">
        <v>2641</v>
      </c>
      <c r="AS24" s="168" t="s">
        <v>1673</v>
      </c>
      <c r="AT24" s="727" t="s">
        <v>1863</v>
      </c>
      <c r="AU24" s="727" t="s">
        <v>504</v>
      </c>
      <c r="AV24" s="727" t="s">
        <v>1691</v>
      </c>
      <c r="AW24" s="168">
        <v>2.5000000000000001E-2</v>
      </c>
      <c r="AX24" s="168">
        <v>0</v>
      </c>
      <c r="AY24" s="12">
        <v>3</v>
      </c>
      <c r="AZ24" s="11" t="s">
        <v>1928</v>
      </c>
      <c r="BA24" s="168" t="s">
        <v>1673</v>
      </c>
      <c r="BB24" s="727" t="s">
        <v>1947</v>
      </c>
      <c r="BC24" s="727" t="s">
        <v>505</v>
      </c>
      <c r="BD24" s="727" t="s">
        <v>239</v>
      </c>
      <c r="BE24" s="168">
        <v>3.5000000000000003E-2</v>
      </c>
      <c r="BF24" s="168">
        <v>3.2499999999999999E-3</v>
      </c>
      <c r="BG24" s="12">
        <v>2.58</v>
      </c>
      <c r="BH24" s="576" t="s">
        <v>2640</v>
      </c>
      <c r="BI24" s="577" t="s">
        <v>1673</v>
      </c>
      <c r="BJ24" s="578" t="s">
        <v>1869</v>
      </c>
      <c r="BK24" s="578" t="s">
        <v>505</v>
      </c>
      <c r="BL24" s="578" t="s">
        <v>1691</v>
      </c>
      <c r="BM24" s="577">
        <v>6.2500000000000003E-3</v>
      </c>
      <c r="BN24" s="577">
        <v>0</v>
      </c>
      <c r="BO24" s="579">
        <v>2.23</v>
      </c>
      <c r="BP24" s="524" t="s">
        <v>2036</v>
      </c>
      <c r="BQ24" s="525" t="s">
        <v>2428</v>
      </c>
      <c r="BR24" s="526" t="s">
        <v>2430</v>
      </c>
      <c r="BS24" s="526" t="s">
        <v>1691</v>
      </c>
      <c r="BT24" s="526" t="s">
        <v>1691</v>
      </c>
      <c r="BU24" s="525">
        <v>3.7499999999999999E-2</v>
      </c>
      <c r="BV24" s="525">
        <v>0</v>
      </c>
      <c r="BW24" s="527">
        <v>1.37</v>
      </c>
    </row>
    <row r="25" spans="1:75">
      <c r="A25" s="1" t="s">
        <v>692</v>
      </c>
      <c r="B25" s="1" t="s">
        <v>663</v>
      </c>
      <c r="C25" s="1" t="s">
        <v>664</v>
      </c>
      <c r="D25" s="1" t="s">
        <v>1673</v>
      </c>
      <c r="E25" s="1" t="s">
        <v>1867</v>
      </c>
      <c r="F25" s="1">
        <v>1.2500000000000001E-2</v>
      </c>
      <c r="G25" s="1">
        <v>0</v>
      </c>
      <c r="H25" s="1">
        <v>2.3199999999999998</v>
      </c>
      <c r="I25" s="1" t="s">
        <v>672</v>
      </c>
      <c r="J25" s="1" t="s">
        <v>684</v>
      </c>
      <c r="T25" s="1149"/>
      <c r="U25" s="172"/>
      <c r="V25" s="169" t="s">
        <v>1761</v>
      </c>
      <c r="W25" s="170" t="s">
        <v>1848</v>
      </c>
      <c r="X25" s="156"/>
      <c r="Y25" s="171">
        <v>0.13</v>
      </c>
      <c r="Z25" s="672"/>
      <c r="AA25" s="1149"/>
      <c r="AB25" s="172"/>
      <c r="AC25" s="173" t="s">
        <v>1835</v>
      </c>
      <c r="AD25" s="170" t="s">
        <v>1868</v>
      </c>
      <c r="AE25" s="156"/>
      <c r="AF25" s="174">
        <v>0.7</v>
      </c>
      <c r="AG25" s="175">
        <v>0.09</v>
      </c>
      <c r="AI25" s="575"/>
      <c r="AJ25" s="176" t="s">
        <v>2640</v>
      </c>
      <c r="AK25" s="168" t="s">
        <v>1673</v>
      </c>
      <c r="AL25" s="727" t="s">
        <v>1867</v>
      </c>
      <c r="AM25" s="727" t="s">
        <v>505</v>
      </c>
      <c r="AN25" s="727" t="s">
        <v>1691</v>
      </c>
      <c r="AO25" s="168">
        <v>1.2500000000000001E-2</v>
      </c>
      <c r="AP25" s="168">
        <v>0</v>
      </c>
      <c r="AQ25" s="12">
        <v>2.3199999999999998</v>
      </c>
      <c r="AR25" s="11" t="s">
        <v>2641</v>
      </c>
      <c r="AS25" s="168" t="s">
        <v>1673</v>
      </c>
      <c r="AT25" s="727" t="s">
        <v>1867</v>
      </c>
      <c r="AU25" s="727" t="s">
        <v>505</v>
      </c>
      <c r="AV25" s="727" t="s">
        <v>1691</v>
      </c>
      <c r="AW25" s="168">
        <v>1.2500000000000001E-2</v>
      </c>
      <c r="AX25" s="168">
        <v>0</v>
      </c>
      <c r="AY25" s="12">
        <v>3</v>
      </c>
      <c r="AZ25" s="11" t="s">
        <v>1928</v>
      </c>
      <c r="BA25" s="168" t="s">
        <v>1673</v>
      </c>
      <c r="BB25" s="727" t="s">
        <v>1948</v>
      </c>
      <c r="BC25" s="727" t="s">
        <v>505</v>
      </c>
      <c r="BD25" s="727" t="s">
        <v>239</v>
      </c>
      <c r="BE25" s="168">
        <v>3.5000000000000003E-2</v>
      </c>
      <c r="BF25" s="168">
        <v>3.2499999999999999E-3</v>
      </c>
      <c r="BG25" s="12">
        <v>2.58</v>
      </c>
      <c r="BH25" s="524" t="s">
        <v>2005</v>
      </c>
      <c r="BI25" s="525" t="s">
        <v>2428</v>
      </c>
      <c r="BJ25" s="526" t="s">
        <v>2431</v>
      </c>
      <c r="BK25" s="526" t="s">
        <v>1691</v>
      </c>
      <c r="BL25" s="526" t="s">
        <v>1691</v>
      </c>
      <c r="BM25" s="525">
        <v>2.5000000000000001E-2</v>
      </c>
      <c r="BN25" s="525">
        <v>0</v>
      </c>
      <c r="BO25" s="527">
        <v>2.23</v>
      </c>
      <c r="BP25" s="524" t="s">
        <v>2036</v>
      </c>
      <c r="BQ25" s="525" t="s">
        <v>2428</v>
      </c>
      <c r="BR25" s="526" t="s">
        <v>2432</v>
      </c>
      <c r="BS25" s="526" t="s">
        <v>1161</v>
      </c>
      <c r="BT25" s="526" t="s">
        <v>1691</v>
      </c>
      <c r="BU25" s="525">
        <v>5.6249999999999994E-2</v>
      </c>
      <c r="BV25" s="525">
        <v>0</v>
      </c>
      <c r="BW25" s="527">
        <v>1.37</v>
      </c>
    </row>
    <row r="26" spans="1:75">
      <c r="A26" s="1" t="s">
        <v>693</v>
      </c>
      <c r="B26" s="1" t="s">
        <v>663</v>
      </c>
      <c r="C26" s="1" t="s">
        <v>664</v>
      </c>
      <c r="D26" s="1" t="s">
        <v>1673</v>
      </c>
      <c r="E26" s="1" t="s">
        <v>1869</v>
      </c>
      <c r="F26" s="1">
        <v>1.2500000000000001E-2</v>
      </c>
      <c r="G26" s="1">
        <v>0</v>
      </c>
      <c r="H26" s="1">
        <v>2.3199999999999998</v>
      </c>
      <c r="I26" s="1" t="s">
        <v>694</v>
      </c>
      <c r="J26" s="1" t="s">
        <v>502</v>
      </c>
      <c r="T26" s="1149"/>
      <c r="U26" s="196"/>
      <c r="V26" s="197" t="s">
        <v>2679</v>
      </c>
      <c r="W26" s="162" t="s">
        <v>2682</v>
      </c>
      <c r="X26" s="156"/>
      <c r="Y26" s="198">
        <v>7.0000000000000007E-2</v>
      </c>
      <c r="Z26" s="672"/>
      <c r="AA26" s="1149"/>
      <c r="AB26" s="172"/>
      <c r="AC26" s="173" t="s">
        <v>1676</v>
      </c>
      <c r="AD26" s="170" t="s">
        <v>1870</v>
      </c>
      <c r="AE26" s="156"/>
      <c r="AF26" s="174">
        <v>0.49</v>
      </c>
      <c r="AG26" s="175">
        <v>0.06</v>
      </c>
      <c r="AI26" s="575"/>
      <c r="AJ26" s="176" t="s">
        <v>2640</v>
      </c>
      <c r="AK26" s="168" t="s">
        <v>1673</v>
      </c>
      <c r="AL26" s="727" t="s">
        <v>1869</v>
      </c>
      <c r="AM26" s="727" t="s">
        <v>505</v>
      </c>
      <c r="AN26" s="727" t="s">
        <v>1691</v>
      </c>
      <c r="AO26" s="168">
        <v>1.2500000000000001E-2</v>
      </c>
      <c r="AP26" s="168">
        <v>0</v>
      </c>
      <c r="AQ26" s="12">
        <v>2.3199999999999998</v>
      </c>
      <c r="AR26" s="11" t="s">
        <v>2641</v>
      </c>
      <c r="AS26" s="168" t="s">
        <v>1673</v>
      </c>
      <c r="AT26" s="727" t="s">
        <v>1869</v>
      </c>
      <c r="AU26" s="727" t="s">
        <v>505</v>
      </c>
      <c r="AV26" s="727" t="s">
        <v>1691</v>
      </c>
      <c r="AW26" s="168">
        <v>1.2500000000000001E-2</v>
      </c>
      <c r="AX26" s="168">
        <v>0</v>
      </c>
      <c r="AY26" s="12">
        <v>3</v>
      </c>
      <c r="AZ26" s="11" t="s">
        <v>1928</v>
      </c>
      <c r="BA26" s="168" t="s">
        <v>508</v>
      </c>
      <c r="BB26" s="727" t="s">
        <v>548</v>
      </c>
      <c r="BC26" s="727" t="s">
        <v>1691</v>
      </c>
      <c r="BD26" s="727" t="s">
        <v>240</v>
      </c>
      <c r="BE26" s="168">
        <v>0.08</v>
      </c>
      <c r="BF26" s="168">
        <v>5.0000000000000001E-3</v>
      </c>
      <c r="BG26" s="12">
        <v>2.58</v>
      </c>
      <c r="BH26" s="524" t="s">
        <v>2005</v>
      </c>
      <c r="BI26" s="525" t="s">
        <v>2428</v>
      </c>
      <c r="BJ26" s="526" t="s">
        <v>2433</v>
      </c>
      <c r="BK26" s="526" t="s">
        <v>1691</v>
      </c>
      <c r="BL26" s="526" t="s">
        <v>1691</v>
      </c>
      <c r="BM26" s="525">
        <v>1.2500000000000001E-2</v>
      </c>
      <c r="BN26" s="525">
        <v>0</v>
      </c>
      <c r="BO26" s="527">
        <v>2.23</v>
      </c>
      <c r="BP26" s="524" t="s">
        <v>2036</v>
      </c>
      <c r="BQ26" s="525" t="s">
        <v>2428</v>
      </c>
      <c r="BR26" s="526" t="s">
        <v>2434</v>
      </c>
      <c r="BS26" s="526" t="s">
        <v>1161</v>
      </c>
      <c r="BT26" s="526" t="s">
        <v>1691</v>
      </c>
      <c r="BU26" s="525">
        <v>5.6249999999999994E-2</v>
      </c>
      <c r="BV26" s="525">
        <v>0</v>
      </c>
      <c r="BW26" s="527">
        <v>1.37</v>
      </c>
    </row>
    <row r="27" spans="1:75">
      <c r="A27" s="1" t="s">
        <v>695</v>
      </c>
      <c r="B27" s="1" t="s">
        <v>663</v>
      </c>
      <c r="C27" s="1" t="s">
        <v>664</v>
      </c>
      <c r="D27" s="1" t="s">
        <v>1673</v>
      </c>
      <c r="E27" s="1" t="s">
        <v>506</v>
      </c>
      <c r="F27" s="1">
        <v>4.4999999999999998E-2</v>
      </c>
      <c r="G27" s="1">
        <v>0</v>
      </c>
      <c r="H27" s="1">
        <v>2.3199999999999998</v>
      </c>
      <c r="I27" s="1" t="s">
        <v>672</v>
      </c>
      <c r="J27" s="1" t="s">
        <v>678</v>
      </c>
      <c r="T27" s="1149"/>
      <c r="U27" s="199" t="s">
        <v>1871</v>
      </c>
      <c r="V27" s="182" t="s">
        <v>1820</v>
      </c>
      <c r="W27" s="187" t="s">
        <v>1775</v>
      </c>
      <c r="X27" s="183" t="s">
        <v>1872</v>
      </c>
      <c r="Y27" s="193">
        <v>1.167843710106818</v>
      </c>
      <c r="Z27" s="672"/>
      <c r="AA27" s="1149"/>
      <c r="AB27" s="200"/>
      <c r="AC27" s="191" t="s">
        <v>2679</v>
      </c>
      <c r="AD27" s="190" t="s">
        <v>2683</v>
      </c>
      <c r="AE27" s="156"/>
      <c r="AF27" s="194">
        <v>0.25</v>
      </c>
      <c r="AG27" s="195">
        <v>1.4999999999999999E-2</v>
      </c>
      <c r="AI27" s="575"/>
      <c r="AJ27" s="176" t="s">
        <v>2640</v>
      </c>
      <c r="AK27" s="168" t="s">
        <v>508</v>
      </c>
      <c r="AL27" s="727" t="s">
        <v>509</v>
      </c>
      <c r="AM27" s="727" t="s">
        <v>1691</v>
      </c>
      <c r="AN27" s="727" t="s">
        <v>1691</v>
      </c>
      <c r="AO27" s="168">
        <v>0.05</v>
      </c>
      <c r="AP27" s="168">
        <v>0</v>
      </c>
      <c r="AQ27" s="12">
        <v>2.3199999999999998</v>
      </c>
      <c r="AR27" s="11" t="s">
        <v>2641</v>
      </c>
      <c r="AS27" s="168" t="s">
        <v>508</v>
      </c>
      <c r="AT27" s="727" t="s">
        <v>509</v>
      </c>
      <c r="AU27" s="727" t="s">
        <v>1691</v>
      </c>
      <c r="AV27" s="727" t="s">
        <v>1691</v>
      </c>
      <c r="AW27" s="168">
        <v>0.05</v>
      </c>
      <c r="AX27" s="168">
        <v>0</v>
      </c>
      <c r="AY27" s="12">
        <v>3</v>
      </c>
      <c r="AZ27" s="11" t="s">
        <v>1928</v>
      </c>
      <c r="BA27" s="168" t="s">
        <v>508</v>
      </c>
      <c r="BB27" s="727" t="s">
        <v>550</v>
      </c>
      <c r="BC27" s="727" t="s">
        <v>1691</v>
      </c>
      <c r="BD27" s="727" t="s">
        <v>240</v>
      </c>
      <c r="BE27" s="168">
        <v>0.04</v>
      </c>
      <c r="BF27" s="168">
        <v>2.5000000000000001E-3</v>
      </c>
      <c r="BG27" s="12">
        <v>2.58</v>
      </c>
      <c r="BH27" s="524" t="s">
        <v>2005</v>
      </c>
      <c r="BI27" s="525" t="s">
        <v>2428</v>
      </c>
      <c r="BJ27" s="526" t="s">
        <v>2435</v>
      </c>
      <c r="BK27" s="526" t="s">
        <v>1161</v>
      </c>
      <c r="BL27" s="526" t="s">
        <v>1691</v>
      </c>
      <c r="BM27" s="525">
        <v>1.8749999999999999E-2</v>
      </c>
      <c r="BN27" s="525">
        <v>0</v>
      </c>
      <c r="BO27" s="527">
        <v>2.23</v>
      </c>
      <c r="BP27" s="524" t="s">
        <v>2036</v>
      </c>
      <c r="BQ27" s="525" t="s">
        <v>2428</v>
      </c>
      <c r="BR27" s="526" t="s">
        <v>2436</v>
      </c>
      <c r="BS27" s="526" t="s">
        <v>268</v>
      </c>
      <c r="BT27" s="526" t="s">
        <v>1691</v>
      </c>
      <c r="BU27" s="525">
        <v>3.7499999999999999E-2</v>
      </c>
      <c r="BV27" s="525">
        <v>0</v>
      </c>
      <c r="BW27" s="527">
        <v>1.37</v>
      </c>
    </row>
    <row r="28" spans="1:75">
      <c r="A28" s="1" t="s">
        <v>696</v>
      </c>
      <c r="B28" s="1" t="s">
        <v>663</v>
      </c>
      <c r="C28" s="1" t="s">
        <v>664</v>
      </c>
      <c r="D28" s="1" t="s">
        <v>1673</v>
      </c>
      <c r="E28" s="1" t="s">
        <v>507</v>
      </c>
      <c r="F28" s="1">
        <v>4.4999999999999998E-2</v>
      </c>
      <c r="G28" s="1">
        <v>0</v>
      </c>
      <c r="H28" s="1">
        <v>2.3199999999999998</v>
      </c>
      <c r="I28" s="1" t="s">
        <v>665</v>
      </c>
      <c r="J28" s="1" t="s">
        <v>500</v>
      </c>
      <c r="T28" s="1149"/>
      <c r="V28" s="169" t="s">
        <v>1822</v>
      </c>
      <c r="W28" s="170" t="s">
        <v>1763</v>
      </c>
      <c r="X28" s="156"/>
      <c r="Y28" s="171">
        <v>0.82879231039838697</v>
      </c>
      <c r="Z28" s="672"/>
      <c r="AA28" s="1149"/>
      <c r="AB28" s="201" t="s">
        <v>1871</v>
      </c>
      <c r="AC28" s="186" t="s">
        <v>1820</v>
      </c>
      <c r="AD28" s="187" t="s">
        <v>1775</v>
      </c>
      <c r="AE28" s="183" t="s">
        <v>1872</v>
      </c>
      <c r="AF28" s="188">
        <v>0.9030642837233096</v>
      </c>
      <c r="AG28" s="673">
        <v>6.5000000000000002E-2</v>
      </c>
      <c r="AI28" s="575"/>
      <c r="AJ28" s="176" t="s">
        <v>2640</v>
      </c>
      <c r="AK28" s="168" t="s">
        <v>508</v>
      </c>
      <c r="AL28" s="727" t="s">
        <v>510</v>
      </c>
      <c r="AM28" s="727" t="s">
        <v>1691</v>
      </c>
      <c r="AN28" s="727" t="s">
        <v>1691</v>
      </c>
      <c r="AO28" s="168">
        <v>2.5000000000000001E-2</v>
      </c>
      <c r="AP28" s="168">
        <v>0</v>
      </c>
      <c r="AQ28" s="12">
        <v>2.3199999999999998</v>
      </c>
      <c r="AR28" s="11" t="s">
        <v>2641</v>
      </c>
      <c r="AS28" s="168" t="s">
        <v>508</v>
      </c>
      <c r="AT28" s="727" t="s">
        <v>510</v>
      </c>
      <c r="AU28" s="727" t="s">
        <v>1691</v>
      </c>
      <c r="AV28" s="727" t="s">
        <v>1691</v>
      </c>
      <c r="AW28" s="168">
        <v>2.5000000000000001E-2</v>
      </c>
      <c r="AX28" s="168">
        <v>0</v>
      </c>
      <c r="AY28" s="12">
        <v>3</v>
      </c>
      <c r="AZ28" s="11" t="s">
        <v>1928</v>
      </c>
      <c r="BA28" s="168" t="s">
        <v>508</v>
      </c>
      <c r="BB28" s="727" t="s">
        <v>552</v>
      </c>
      <c r="BC28" s="727" t="s">
        <v>504</v>
      </c>
      <c r="BD28" s="727" t="s">
        <v>240</v>
      </c>
      <c r="BE28" s="168">
        <v>0.04</v>
      </c>
      <c r="BF28" s="168">
        <v>2.5000000000000001E-3</v>
      </c>
      <c r="BG28" s="12">
        <v>2.58</v>
      </c>
      <c r="BH28" s="524" t="s">
        <v>2005</v>
      </c>
      <c r="BI28" s="525" t="s">
        <v>2428</v>
      </c>
      <c r="BJ28" s="526" t="s">
        <v>2437</v>
      </c>
      <c r="BK28" s="526" t="s">
        <v>1161</v>
      </c>
      <c r="BL28" s="526" t="s">
        <v>1691</v>
      </c>
      <c r="BM28" s="525">
        <v>1.8749999999999999E-2</v>
      </c>
      <c r="BN28" s="525">
        <v>0</v>
      </c>
      <c r="BO28" s="527">
        <v>2.23</v>
      </c>
      <c r="BP28" s="524" t="s">
        <v>2036</v>
      </c>
      <c r="BQ28" s="525" t="s">
        <v>2428</v>
      </c>
      <c r="BR28" s="526" t="s">
        <v>2438</v>
      </c>
      <c r="BS28" s="526" t="s">
        <v>268</v>
      </c>
      <c r="BT28" s="526" t="s">
        <v>1691</v>
      </c>
      <c r="BU28" s="525">
        <v>3.7499999999999999E-2</v>
      </c>
      <c r="BV28" s="525">
        <v>0</v>
      </c>
      <c r="BW28" s="527">
        <v>1.37</v>
      </c>
    </row>
    <row r="29" spans="1:75">
      <c r="A29" s="1" t="s">
        <v>697</v>
      </c>
      <c r="B29" s="1" t="s">
        <v>663</v>
      </c>
      <c r="C29" s="1" t="s">
        <v>664</v>
      </c>
      <c r="D29" s="1" t="s">
        <v>508</v>
      </c>
      <c r="E29" s="1" t="s">
        <v>509</v>
      </c>
      <c r="F29" s="1">
        <v>0.05</v>
      </c>
      <c r="G29" s="1">
        <v>0</v>
      </c>
      <c r="T29" s="1149"/>
      <c r="U29" s="156"/>
      <c r="V29" s="169" t="s">
        <v>1857</v>
      </c>
      <c r="W29" s="170" t="s">
        <v>1791</v>
      </c>
      <c r="X29" s="156"/>
      <c r="Y29" s="171">
        <v>0.56508566618071843</v>
      </c>
      <c r="Z29" s="672"/>
      <c r="AA29" s="1149"/>
      <c r="AB29" s="172"/>
      <c r="AC29" s="173" t="s">
        <v>1822</v>
      </c>
      <c r="AD29" s="170" t="s">
        <v>1796</v>
      </c>
      <c r="AE29" s="156"/>
      <c r="AF29" s="174">
        <v>0.75</v>
      </c>
      <c r="AG29" s="674">
        <v>6.5000000000000002E-2</v>
      </c>
      <c r="AI29" s="575"/>
      <c r="AJ29" s="176" t="s">
        <v>2640</v>
      </c>
      <c r="AK29" s="168" t="s">
        <v>508</v>
      </c>
      <c r="AL29" s="727" t="s">
        <v>511</v>
      </c>
      <c r="AM29" s="727" t="s">
        <v>504</v>
      </c>
      <c r="AN29" s="727" t="s">
        <v>1691</v>
      </c>
      <c r="AO29" s="168">
        <v>2.5000000000000001E-2</v>
      </c>
      <c r="AP29" s="168">
        <v>0</v>
      </c>
      <c r="AQ29" s="12">
        <v>2.3199999999999998</v>
      </c>
      <c r="AR29" s="11" t="s">
        <v>2641</v>
      </c>
      <c r="AS29" s="168" t="s">
        <v>508</v>
      </c>
      <c r="AT29" s="727" t="s">
        <v>511</v>
      </c>
      <c r="AU29" s="727" t="s">
        <v>504</v>
      </c>
      <c r="AV29" s="727" t="s">
        <v>1691</v>
      </c>
      <c r="AW29" s="168">
        <v>2.5000000000000001E-2</v>
      </c>
      <c r="AX29" s="168">
        <v>0</v>
      </c>
      <c r="AY29" s="12">
        <v>3</v>
      </c>
      <c r="AZ29" s="11" t="s">
        <v>1928</v>
      </c>
      <c r="BA29" s="168" t="s">
        <v>508</v>
      </c>
      <c r="BB29" s="727" t="s">
        <v>554</v>
      </c>
      <c r="BC29" s="727" t="s">
        <v>504</v>
      </c>
      <c r="BD29" s="727" t="s">
        <v>240</v>
      </c>
      <c r="BE29" s="168">
        <v>0.04</v>
      </c>
      <c r="BF29" s="168">
        <v>2.5000000000000001E-3</v>
      </c>
      <c r="BG29" s="12">
        <v>2.58</v>
      </c>
      <c r="BH29" s="524" t="s">
        <v>2005</v>
      </c>
      <c r="BI29" s="525" t="s">
        <v>2428</v>
      </c>
      <c r="BJ29" s="526" t="s">
        <v>2439</v>
      </c>
      <c r="BK29" s="526" t="s">
        <v>268</v>
      </c>
      <c r="BL29" s="526" t="s">
        <v>1691</v>
      </c>
      <c r="BM29" s="525">
        <v>1.2500000000000001E-2</v>
      </c>
      <c r="BN29" s="525">
        <v>0</v>
      </c>
      <c r="BO29" s="527">
        <v>2.23</v>
      </c>
      <c r="BP29" s="524" t="s">
        <v>2036</v>
      </c>
      <c r="BQ29" s="525" t="s">
        <v>2428</v>
      </c>
      <c r="BR29" s="526" t="s">
        <v>2440</v>
      </c>
      <c r="BS29" s="526" t="s">
        <v>2414</v>
      </c>
      <c r="BT29" s="526" t="s">
        <v>1691</v>
      </c>
      <c r="BU29" s="525">
        <v>1.8749999999999999E-2</v>
      </c>
      <c r="BV29" s="525">
        <v>0</v>
      </c>
      <c r="BW29" s="527">
        <v>1.37</v>
      </c>
    </row>
    <row r="30" spans="1:75">
      <c r="A30" s="1" t="s">
        <v>698</v>
      </c>
      <c r="B30" s="1" t="s">
        <v>663</v>
      </c>
      <c r="C30" s="1" t="s">
        <v>664</v>
      </c>
      <c r="D30" s="1" t="s">
        <v>508</v>
      </c>
      <c r="E30" s="1" t="s">
        <v>510</v>
      </c>
      <c r="F30" s="1">
        <v>2.5000000000000001E-2</v>
      </c>
      <c r="G30" s="1">
        <v>0</v>
      </c>
      <c r="J30" s="1" t="s">
        <v>673</v>
      </c>
      <c r="T30" s="1149"/>
      <c r="U30" s="156"/>
      <c r="V30" s="169" t="s">
        <v>1842</v>
      </c>
      <c r="W30" s="170" t="s">
        <v>1782</v>
      </c>
      <c r="X30" s="156"/>
      <c r="Y30" s="171">
        <v>0.48974091068995595</v>
      </c>
      <c r="Z30" s="672"/>
      <c r="AA30" s="1149"/>
      <c r="AB30" s="172"/>
      <c r="AC30" s="173" t="s">
        <v>1823</v>
      </c>
      <c r="AD30" s="170" t="s">
        <v>1824</v>
      </c>
      <c r="AE30" s="156"/>
      <c r="AF30" s="174">
        <v>0.65298494361531612</v>
      </c>
      <c r="AG30" s="674">
        <v>6.5000000000000002E-2</v>
      </c>
      <c r="AI30" s="575"/>
      <c r="AJ30" s="176" t="s">
        <v>2640</v>
      </c>
      <c r="AK30" s="168" t="s">
        <v>508</v>
      </c>
      <c r="AL30" s="727" t="s">
        <v>512</v>
      </c>
      <c r="AM30" s="727" t="s">
        <v>504</v>
      </c>
      <c r="AN30" s="727" t="s">
        <v>1691</v>
      </c>
      <c r="AO30" s="168">
        <v>2.5000000000000001E-2</v>
      </c>
      <c r="AP30" s="168">
        <v>0</v>
      </c>
      <c r="AQ30" s="12">
        <v>2.3199999999999998</v>
      </c>
      <c r="AR30" s="11" t="s">
        <v>2641</v>
      </c>
      <c r="AS30" s="168" t="s">
        <v>508</v>
      </c>
      <c r="AT30" s="727" t="s">
        <v>512</v>
      </c>
      <c r="AU30" s="727" t="s">
        <v>504</v>
      </c>
      <c r="AV30" s="727" t="s">
        <v>1691</v>
      </c>
      <c r="AW30" s="168">
        <v>2.5000000000000001E-2</v>
      </c>
      <c r="AX30" s="168">
        <v>0</v>
      </c>
      <c r="AY30" s="12">
        <v>3</v>
      </c>
      <c r="AZ30" s="11" t="s">
        <v>1928</v>
      </c>
      <c r="BA30" s="168" t="s">
        <v>508</v>
      </c>
      <c r="BB30" s="727" t="s">
        <v>556</v>
      </c>
      <c r="BC30" s="727" t="s">
        <v>505</v>
      </c>
      <c r="BD30" s="727" t="s">
        <v>240</v>
      </c>
      <c r="BE30" s="168">
        <v>0.02</v>
      </c>
      <c r="BF30" s="168">
        <v>1.25E-3</v>
      </c>
      <c r="BG30" s="12">
        <v>2.58</v>
      </c>
      <c r="BH30" s="524" t="s">
        <v>2005</v>
      </c>
      <c r="BI30" s="525" t="s">
        <v>2428</v>
      </c>
      <c r="BJ30" s="526" t="s">
        <v>2441</v>
      </c>
      <c r="BK30" s="526" t="s">
        <v>268</v>
      </c>
      <c r="BL30" s="526" t="s">
        <v>1691</v>
      </c>
      <c r="BM30" s="525">
        <v>1.2500000000000001E-2</v>
      </c>
      <c r="BN30" s="525">
        <v>0</v>
      </c>
      <c r="BO30" s="527">
        <v>2.23</v>
      </c>
      <c r="BP30" s="524" t="s">
        <v>2036</v>
      </c>
      <c r="BQ30" s="525" t="s">
        <v>2428</v>
      </c>
      <c r="BR30" s="526" t="s">
        <v>2442</v>
      </c>
      <c r="BS30" s="526" t="s">
        <v>2414</v>
      </c>
      <c r="BT30" s="526" t="s">
        <v>1691</v>
      </c>
      <c r="BU30" s="525">
        <v>1.8749999999999999E-2</v>
      </c>
      <c r="BV30" s="525">
        <v>0</v>
      </c>
      <c r="BW30" s="527">
        <v>1.37</v>
      </c>
    </row>
    <row r="31" spans="1:75">
      <c r="A31" s="1" t="s">
        <v>699</v>
      </c>
      <c r="B31" s="1" t="s">
        <v>663</v>
      </c>
      <c r="C31" s="1" t="s">
        <v>664</v>
      </c>
      <c r="D31" s="1" t="s">
        <v>508</v>
      </c>
      <c r="E31" s="1" t="s">
        <v>511</v>
      </c>
      <c r="F31" s="1">
        <v>2.5000000000000001E-2</v>
      </c>
      <c r="G31" s="1">
        <v>0</v>
      </c>
      <c r="J31" s="1" t="s">
        <v>504</v>
      </c>
      <c r="T31" s="1149"/>
      <c r="U31" s="156"/>
      <c r="V31" s="157" t="s">
        <v>1860</v>
      </c>
      <c r="W31" s="170" t="s">
        <v>1792</v>
      </c>
      <c r="X31" s="156"/>
      <c r="Y31" s="171">
        <v>0.39770679654841412</v>
      </c>
      <c r="Z31" s="672"/>
      <c r="AA31" s="1149"/>
      <c r="AB31" s="172"/>
      <c r="AC31" s="173" t="s">
        <v>1873</v>
      </c>
      <c r="AD31" s="170" t="s">
        <v>1874</v>
      </c>
      <c r="AE31" s="156"/>
      <c r="AF31" s="174">
        <v>0.55573186690665199</v>
      </c>
      <c r="AG31" s="674">
        <v>6.5000000000000002E-2</v>
      </c>
      <c r="AI31" s="575"/>
      <c r="AJ31" s="176" t="s">
        <v>2640</v>
      </c>
      <c r="AK31" s="168" t="s">
        <v>508</v>
      </c>
      <c r="AL31" s="727" t="s">
        <v>513</v>
      </c>
      <c r="AM31" s="727" t="s">
        <v>505</v>
      </c>
      <c r="AN31" s="727" t="s">
        <v>1691</v>
      </c>
      <c r="AO31" s="168">
        <v>1.2500000000000001E-2</v>
      </c>
      <c r="AP31" s="168">
        <v>0</v>
      </c>
      <c r="AQ31" s="12">
        <v>2.3199999999999998</v>
      </c>
      <c r="AR31" s="11" t="s">
        <v>2641</v>
      </c>
      <c r="AS31" s="168" t="s">
        <v>508</v>
      </c>
      <c r="AT31" s="727" t="s">
        <v>513</v>
      </c>
      <c r="AU31" s="727" t="s">
        <v>505</v>
      </c>
      <c r="AV31" s="727" t="s">
        <v>1691</v>
      </c>
      <c r="AW31" s="168">
        <v>1.2500000000000001E-2</v>
      </c>
      <c r="AX31" s="168">
        <v>0</v>
      </c>
      <c r="AY31" s="12">
        <v>3</v>
      </c>
      <c r="AZ31" s="11" t="s">
        <v>1928</v>
      </c>
      <c r="BA31" s="168" t="s">
        <v>508</v>
      </c>
      <c r="BB31" s="727" t="s">
        <v>558</v>
      </c>
      <c r="BC31" s="727" t="s">
        <v>505</v>
      </c>
      <c r="BD31" s="727" t="s">
        <v>240</v>
      </c>
      <c r="BE31" s="168">
        <v>0.02</v>
      </c>
      <c r="BF31" s="168">
        <v>1.25E-3</v>
      </c>
      <c r="BG31" s="12">
        <v>2.58</v>
      </c>
      <c r="BH31" s="524" t="s">
        <v>2005</v>
      </c>
      <c r="BI31" s="525" t="s">
        <v>2428</v>
      </c>
      <c r="BJ31" s="526" t="s">
        <v>2443</v>
      </c>
      <c r="BK31" s="526" t="s">
        <v>2414</v>
      </c>
      <c r="BL31" s="526" t="s">
        <v>1691</v>
      </c>
      <c r="BM31" s="525">
        <v>6.2500000000000003E-3</v>
      </c>
      <c r="BN31" s="525">
        <v>0</v>
      </c>
      <c r="BO31" s="527">
        <v>2.23</v>
      </c>
      <c r="BP31" s="675" t="s">
        <v>2036</v>
      </c>
      <c r="BQ31" s="676" t="s">
        <v>2428</v>
      </c>
      <c r="BR31" s="677" t="s">
        <v>4428</v>
      </c>
      <c r="BS31" s="677" t="s">
        <v>1691</v>
      </c>
      <c r="BT31" s="677" t="s">
        <v>1691</v>
      </c>
      <c r="BU31" s="676"/>
      <c r="BV31" s="676"/>
      <c r="BW31" s="678"/>
    </row>
    <row r="32" spans="1:75">
      <c r="A32" s="1" t="s">
        <v>700</v>
      </c>
      <c r="B32" s="1" t="s">
        <v>663</v>
      </c>
      <c r="C32" s="1" t="s">
        <v>664</v>
      </c>
      <c r="D32" s="1" t="s">
        <v>508</v>
      </c>
      <c r="E32" s="1" t="s">
        <v>512</v>
      </c>
      <c r="F32" s="1">
        <v>2.5000000000000001E-2</v>
      </c>
      <c r="G32" s="1">
        <v>0</v>
      </c>
      <c r="J32" s="1" t="s">
        <v>701</v>
      </c>
      <c r="T32" s="1149"/>
      <c r="U32" s="156"/>
      <c r="V32" s="169" t="s">
        <v>1864</v>
      </c>
      <c r="W32" s="170" t="s">
        <v>1865</v>
      </c>
      <c r="X32" s="156"/>
      <c r="Y32" s="171">
        <v>0.32539646990324794</v>
      </c>
      <c r="Z32" s="672"/>
      <c r="AA32" s="1149"/>
      <c r="AB32" s="172"/>
      <c r="AC32" s="173" t="s">
        <v>1866</v>
      </c>
      <c r="AD32" s="170" t="s">
        <v>1797</v>
      </c>
      <c r="AE32" s="156"/>
      <c r="AF32" s="174">
        <v>0.46311350654176214</v>
      </c>
      <c r="AG32" s="674">
        <v>6.5000000000000002E-2</v>
      </c>
      <c r="AI32" s="575"/>
      <c r="AJ32" s="176" t="s">
        <v>2640</v>
      </c>
      <c r="AK32" s="168" t="s">
        <v>508</v>
      </c>
      <c r="AL32" s="727" t="s">
        <v>514</v>
      </c>
      <c r="AM32" s="727" t="s">
        <v>505</v>
      </c>
      <c r="AN32" s="727" t="s">
        <v>1691</v>
      </c>
      <c r="AO32" s="168">
        <v>1.2500000000000001E-2</v>
      </c>
      <c r="AP32" s="168">
        <v>0</v>
      </c>
      <c r="AQ32" s="12">
        <v>2.3199999999999998</v>
      </c>
      <c r="AR32" s="11" t="s">
        <v>2641</v>
      </c>
      <c r="AS32" s="168" t="s">
        <v>508</v>
      </c>
      <c r="AT32" s="727" t="s">
        <v>514</v>
      </c>
      <c r="AU32" s="727" t="s">
        <v>505</v>
      </c>
      <c r="AV32" s="727" t="s">
        <v>1691</v>
      </c>
      <c r="AW32" s="168">
        <v>1.2500000000000001E-2</v>
      </c>
      <c r="AX32" s="168">
        <v>0</v>
      </c>
      <c r="AY32" s="12">
        <v>3</v>
      </c>
      <c r="AZ32" s="11" t="s">
        <v>1928</v>
      </c>
      <c r="BA32" s="168" t="s">
        <v>508</v>
      </c>
      <c r="BB32" s="727" t="s">
        <v>1163</v>
      </c>
      <c r="BC32" s="727" t="s">
        <v>503</v>
      </c>
      <c r="BD32" s="727" t="s">
        <v>240</v>
      </c>
      <c r="BE32" s="168">
        <v>7.2000000000000008E-2</v>
      </c>
      <c r="BF32" s="168">
        <v>4.5000000000000005E-3</v>
      </c>
      <c r="BG32" s="12">
        <v>2.58</v>
      </c>
      <c r="BH32" s="524" t="s">
        <v>2005</v>
      </c>
      <c r="BI32" s="525" t="s">
        <v>2428</v>
      </c>
      <c r="BJ32" s="526" t="s">
        <v>2444</v>
      </c>
      <c r="BK32" s="526" t="s">
        <v>2414</v>
      </c>
      <c r="BL32" s="526" t="s">
        <v>1691</v>
      </c>
      <c r="BM32" s="525">
        <v>6.2500000000000003E-3</v>
      </c>
      <c r="BN32" s="525">
        <v>0</v>
      </c>
      <c r="BO32" s="527">
        <v>2.23</v>
      </c>
      <c r="BP32" s="675" t="s">
        <v>2036</v>
      </c>
      <c r="BQ32" s="676" t="s">
        <v>2428</v>
      </c>
      <c r="BR32" s="677" t="s">
        <v>4429</v>
      </c>
      <c r="BS32" s="677" t="s">
        <v>1691</v>
      </c>
      <c r="BT32" s="677" t="s">
        <v>1691</v>
      </c>
      <c r="BU32" s="676"/>
      <c r="BV32" s="676"/>
      <c r="BW32" s="678"/>
    </row>
    <row r="33" spans="1:75">
      <c r="A33" s="1" t="s">
        <v>702</v>
      </c>
      <c r="B33" s="1" t="s">
        <v>663</v>
      </c>
      <c r="C33" s="1" t="s">
        <v>664</v>
      </c>
      <c r="D33" s="1" t="s">
        <v>508</v>
      </c>
      <c r="E33" s="1" t="s">
        <v>513</v>
      </c>
      <c r="F33" s="1">
        <v>1.2500000000000001E-2</v>
      </c>
      <c r="G33" s="1">
        <v>0</v>
      </c>
      <c r="J33" s="1" t="s">
        <v>505</v>
      </c>
      <c r="T33" s="1149"/>
      <c r="U33" s="156"/>
      <c r="V33" s="169" t="s">
        <v>1761</v>
      </c>
      <c r="W33" s="170" t="s">
        <v>1876</v>
      </c>
      <c r="X33" s="156"/>
      <c r="Y33" s="171">
        <v>0.10123445730323269</v>
      </c>
      <c r="Z33" s="672"/>
      <c r="AA33" s="1149"/>
      <c r="AB33" s="172"/>
      <c r="AC33" s="173" t="s">
        <v>1671</v>
      </c>
      <c r="AD33" s="170" t="s">
        <v>1877</v>
      </c>
      <c r="AE33" s="156"/>
      <c r="AF33" s="174">
        <v>0.34733512990632159</v>
      </c>
      <c r="AG33" s="674">
        <v>2.3E-2</v>
      </c>
      <c r="AI33" s="575"/>
      <c r="AJ33" s="176" t="s">
        <v>2640</v>
      </c>
      <c r="AK33" s="168" t="s">
        <v>508</v>
      </c>
      <c r="AL33" s="727" t="s">
        <v>1150</v>
      </c>
      <c r="AM33" s="727" t="s">
        <v>1152</v>
      </c>
      <c r="AN33" s="727" t="s">
        <v>1691</v>
      </c>
      <c r="AO33" s="168">
        <v>4.4999999999999998E-2</v>
      </c>
      <c r="AP33" s="168">
        <v>0</v>
      </c>
      <c r="AQ33" s="12">
        <v>2.3199999999999998</v>
      </c>
      <c r="AR33" s="11" t="s">
        <v>1157</v>
      </c>
      <c r="AS33" s="168" t="s">
        <v>508</v>
      </c>
      <c r="AT33" s="727" t="s">
        <v>1150</v>
      </c>
      <c r="AU33" s="727" t="s">
        <v>1152</v>
      </c>
      <c r="AV33" s="727" t="s">
        <v>1691</v>
      </c>
      <c r="AW33" s="168">
        <v>4.4999999999999998E-2</v>
      </c>
      <c r="AX33" s="168">
        <v>0</v>
      </c>
      <c r="AY33" s="12">
        <v>3</v>
      </c>
      <c r="AZ33" s="11" t="s">
        <v>1928</v>
      </c>
      <c r="BA33" s="168" t="s">
        <v>508</v>
      </c>
      <c r="BB33" s="727" t="s">
        <v>1164</v>
      </c>
      <c r="BC33" s="727" t="s">
        <v>503</v>
      </c>
      <c r="BD33" s="727" t="s">
        <v>240</v>
      </c>
      <c r="BE33" s="168">
        <v>7.2000000000000008E-2</v>
      </c>
      <c r="BF33" s="168">
        <v>4.5000000000000005E-3</v>
      </c>
      <c r="BG33" s="12">
        <v>2.58</v>
      </c>
      <c r="BH33" s="675" t="s">
        <v>2005</v>
      </c>
      <c r="BI33" s="676" t="s">
        <v>2428</v>
      </c>
      <c r="BJ33" s="677" t="s">
        <v>4430</v>
      </c>
      <c r="BK33" s="677" t="s">
        <v>1691</v>
      </c>
      <c r="BL33" s="677" t="s">
        <v>1691</v>
      </c>
      <c r="BM33" s="676"/>
      <c r="BN33" s="676"/>
      <c r="BO33" s="678"/>
      <c r="BP33" s="11"/>
      <c r="BQ33" s="168"/>
      <c r="BR33" s="727"/>
      <c r="BS33" s="727"/>
      <c r="BT33" s="727"/>
      <c r="BU33" s="168"/>
      <c r="BV33" s="168"/>
      <c r="BW33" s="12"/>
    </row>
    <row r="34" spans="1:75" ht="12.6" thickBot="1">
      <c r="A34" s="1" t="s">
        <v>703</v>
      </c>
      <c r="B34" s="1" t="s">
        <v>663</v>
      </c>
      <c r="C34" s="1" t="s">
        <v>664</v>
      </c>
      <c r="D34" s="1" t="s">
        <v>508</v>
      </c>
      <c r="E34" s="1" t="s">
        <v>514</v>
      </c>
      <c r="F34" s="1">
        <v>1.2500000000000001E-2</v>
      </c>
      <c r="G34" s="1">
        <v>0</v>
      </c>
      <c r="J34" s="1" t="s">
        <v>704</v>
      </c>
      <c r="T34" s="1150"/>
      <c r="U34" s="202"/>
      <c r="V34" s="157" t="s">
        <v>2679</v>
      </c>
      <c r="W34" s="158" t="s">
        <v>2684</v>
      </c>
      <c r="X34" s="156"/>
      <c r="Y34" s="203">
        <v>0.05</v>
      </c>
      <c r="Z34" s="672"/>
      <c r="AA34" s="1149"/>
      <c r="AB34" s="172"/>
      <c r="AC34" s="191" t="s">
        <v>1683</v>
      </c>
      <c r="AD34" s="190" t="s">
        <v>1878</v>
      </c>
      <c r="AE34" s="156"/>
      <c r="AF34" s="194">
        <v>0.26088727535185929</v>
      </c>
      <c r="AG34" s="159">
        <v>1.7000000000000001E-2</v>
      </c>
      <c r="AI34" s="575"/>
      <c r="AJ34" s="176" t="s">
        <v>2640</v>
      </c>
      <c r="AK34" s="168" t="s">
        <v>508</v>
      </c>
      <c r="AL34" s="727" t="s">
        <v>1151</v>
      </c>
      <c r="AM34" s="727" t="s">
        <v>1152</v>
      </c>
      <c r="AN34" s="727" t="s">
        <v>1691</v>
      </c>
      <c r="AO34" s="168">
        <v>4.4999999999999998E-2</v>
      </c>
      <c r="AP34" s="168">
        <v>0</v>
      </c>
      <c r="AQ34" s="12">
        <v>2.3199999999999998</v>
      </c>
      <c r="AR34" s="11" t="s">
        <v>1157</v>
      </c>
      <c r="AS34" s="168" t="s">
        <v>508</v>
      </c>
      <c r="AT34" s="727" t="s">
        <v>1151</v>
      </c>
      <c r="AU34" s="727" t="s">
        <v>1152</v>
      </c>
      <c r="AV34" s="727" t="s">
        <v>1691</v>
      </c>
      <c r="AW34" s="168">
        <v>4.4999999999999998E-2</v>
      </c>
      <c r="AX34" s="168">
        <v>0</v>
      </c>
      <c r="AY34" s="12">
        <v>3</v>
      </c>
      <c r="AZ34" s="524" t="s">
        <v>1928</v>
      </c>
      <c r="BA34" s="525" t="s">
        <v>1673</v>
      </c>
      <c r="BB34" s="526" t="s">
        <v>2466</v>
      </c>
      <c r="BC34" s="526" t="s">
        <v>1691</v>
      </c>
      <c r="BD34" s="526" t="s">
        <v>239</v>
      </c>
      <c r="BE34" s="525">
        <v>3.5000000000000003E-2</v>
      </c>
      <c r="BF34" s="525">
        <v>3.2499999999999999E-3</v>
      </c>
      <c r="BG34" s="527">
        <v>2.58</v>
      </c>
      <c r="BH34" s="675" t="s">
        <v>2005</v>
      </c>
      <c r="BI34" s="676" t="s">
        <v>2428</v>
      </c>
      <c r="BJ34" s="677" t="s">
        <v>4431</v>
      </c>
      <c r="BK34" s="677" t="s">
        <v>1691</v>
      </c>
      <c r="BL34" s="677" t="s">
        <v>1691</v>
      </c>
      <c r="BM34" s="676"/>
      <c r="BN34" s="676"/>
      <c r="BO34" s="678"/>
      <c r="BP34" s="11"/>
      <c r="BQ34" s="168"/>
      <c r="BR34" s="727"/>
      <c r="BS34" s="727"/>
      <c r="BT34" s="727"/>
      <c r="BU34" s="168"/>
      <c r="BV34" s="168"/>
      <c r="BW34" s="12"/>
    </row>
    <row r="35" spans="1:75" ht="12.6" thickBot="1">
      <c r="A35" s="1" t="s">
        <v>705</v>
      </c>
      <c r="B35" s="1" t="s">
        <v>706</v>
      </c>
      <c r="C35" s="1" t="s">
        <v>707</v>
      </c>
      <c r="D35" s="1" t="s">
        <v>1817</v>
      </c>
      <c r="E35" s="1" t="s">
        <v>1775</v>
      </c>
      <c r="F35" s="1">
        <v>2.1800000000000002</v>
      </c>
      <c r="G35" s="1">
        <v>0</v>
      </c>
      <c r="H35" s="1">
        <v>2.3199999999999998</v>
      </c>
      <c r="I35" s="1" t="s">
        <v>665</v>
      </c>
      <c r="T35" s="1151" t="s">
        <v>2155</v>
      </c>
      <c r="U35" s="1152"/>
      <c r="V35" s="204" t="s">
        <v>1817</v>
      </c>
      <c r="W35" s="205" t="s">
        <v>1775</v>
      </c>
      <c r="X35" s="205" t="s">
        <v>1819</v>
      </c>
      <c r="Y35" s="206">
        <v>2.1800000000000002</v>
      </c>
      <c r="Z35" s="672"/>
      <c r="AA35" s="1150"/>
      <c r="AB35" s="172"/>
      <c r="AC35" s="191" t="s">
        <v>2679</v>
      </c>
      <c r="AD35" s="190" t="s">
        <v>2685</v>
      </c>
      <c r="AE35" s="156"/>
      <c r="AF35" s="194">
        <v>0.15</v>
      </c>
      <c r="AG35" s="679">
        <v>3.0000000000000001E-3</v>
      </c>
      <c r="AI35" s="575"/>
      <c r="AJ35" s="528" t="s">
        <v>2445</v>
      </c>
      <c r="AK35" s="525" t="s">
        <v>1673</v>
      </c>
      <c r="AL35" s="526" t="s">
        <v>2446</v>
      </c>
      <c r="AM35" s="580" t="s">
        <v>1691</v>
      </c>
      <c r="AN35" s="580" t="s">
        <v>1691</v>
      </c>
      <c r="AO35" s="525">
        <v>1.2500000000000001E-2</v>
      </c>
      <c r="AP35" s="525">
        <v>0</v>
      </c>
      <c r="AQ35" s="527">
        <v>2.3199999999999998</v>
      </c>
      <c r="AR35" s="524" t="s">
        <v>2641</v>
      </c>
      <c r="AS35" s="525" t="s">
        <v>1673</v>
      </c>
      <c r="AT35" s="526" t="s">
        <v>2446</v>
      </c>
      <c r="AU35" s="526" t="s">
        <v>1691</v>
      </c>
      <c r="AV35" s="580" t="s">
        <v>1691</v>
      </c>
      <c r="AW35" s="525">
        <v>1.2500000000000001E-2</v>
      </c>
      <c r="AX35" s="525">
        <v>0</v>
      </c>
      <c r="AY35" s="527">
        <v>3</v>
      </c>
      <c r="AZ35" s="524" t="s">
        <v>1928</v>
      </c>
      <c r="BA35" s="525" t="s">
        <v>1673</v>
      </c>
      <c r="BB35" s="526" t="s">
        <v>2467</v>
      </c>
      <c r="BC35" s="526" t="s">
        <v>269</v>
      </c>
      <c r="BD35" s="526" t="s">
        <v>239</v>
      </c>
      <c r="BE35" s="525">
        <v>7.0000000000000007E-2</v>
      </c>
      <c r="BF35" s="525">
        <v>6.4999999999999997E-3</v>
      </c>
      <c r="BG35" s="527">
        <v>2.58</v>
      </c>
      <c r="BH35" s="11"/>
      <c r="BI35" s="168"/>
      <c r="BJ35" s="727"/>
      <c r="BK35" s="727"/>
      <c r="BL35" s="727"/>
      <c r="BM35" s="168"/>
      <c r="BN35" s="168"/>
      <c r="BO35" s="12"/>
      <c r="BP35" s="11"/>
      <c r="BQ35" s="168"/>
      <c r="BR35" s="727"/>
      <c r="BS35" s="727"/>
      <c r="BT35" s="727"/>
      <c r="BU35" s="168"/>
      <c r="BV35" s="168"/>
      <c r="BW35" s="12"/>
    </row>
    <row r="36" spans="1:75">
      <c r="A36" s="1" t="s">
        <v>708</v>
      </c>
      <c r="B36" s="1" t="s">
        <v>706</v>
      </c>
      <c r="C36" s="1" t="s">
        <v>707</v>
      </c>
      <c r="D36" s="1" t="s">
        <v>1821</v>
      </c>
      <c r="E36" s="1" t="s">
        <v>1762</v>
      </c>
      <c r="F36" s="1">
        <v>1.8</v>
      </c>
      <c r="G36" s="1">
        <v>0</v>
      </c>
      <c r="H36" s="1">
        <v>2.3199999999999998</v>
      </c>
      <c r="I36" s="1" t="s">
        <v>665</v>
      </c>
      <c r="T36" s="1153"/>
      <c r="U36" s="1154"/>
      <c r="V36" s="169" t="s">
        <v>1821</v>
      </c>
      <c r="W36" s="170" t="s">
        <v>1798</v>
      </c>
      <c r="X36" s="156"/>
      <c r="Y36" s="171">
        <v>1.2</v>
      </c>
      <c r="Z36" s="672"/>
      <c r="AA36" s="1151" t="s">
        <v>2156</v>
      </c>
      <c r="AB36" s="1152"/>
      <c r="AC36" s="207" t="s">
        <v>1820</v>
      </c>
      <c r="AD36" s="208" t="s">
        <v>1775</v>
      </c>
      <c r="AE36" s="205" t="s">
        <v>1819</v>
      </c>
      <c r="AF36" s="209">
        <v>1.3357535578264381</v>
      </c>
      <c r="AG36" s="210">
        <v>0.2</v>
      </c>
      <c r="AI36" s="575"/>
      <c r="AJ36" s="528" t="s">
        <v>2445</v>
      </c>
      <c r="AK36" s="525" t="s">
        <v>1673</v>
      </c>
      <c r="AL36" s="526" t="s">
        <v>2447</v>
      </c>
      <c r="AM36" s="526" t="s">
        <v>504</v>
      </c>
      <c r="AN36" s="580" t="s">
        <v>1691</v>
      </c>
      <c r="AO36" s="525">
        <v>2.5000000000000001E-2</v>
      </c>
      <c r="AP36" s="525">
        <v>0</v>
      </c>
      <c r="AQ36" s="527">
        <v>2.3199999999999998</v>
      </c>
      <c r="AR36" s="524" t="s">
        <v>2641</v>
      </c>
      <c r="AS36" s="525" t="s">
        <v>1673</v>
      </c>
      <c r="AT36" s="526" t="s">
        <v>2447</v>
      </c>
      <c r="AU36" s="526" t="s">
        <v>504</v>
      </c>
      <c r="AV36" s="580" t="s">
        <v>1691</v>
      </c>
      <c r="AW36" s="525">
        <v>2.5000000000000001E-2</v>
      </c>
      <c r="AX36" s="525">
        <v>0</v>
      </c>
      <c r="AY36" s="527">
        <v>3</v>
      </c>
      <c r="AZ36" s="524" t="s">
        <v>1928</v>
      </c>
      <c r="BA36" s="525" t="s">
        <v>1673</v>
      </c>
      <c r="BB36" s="526" t="s">
        <v>2468</v>
      </c>
      <c r="BC36" s="526" t="s">
        <v>268</v>
      </c>
      <c r="BD36" s="526" t="s">
        <v>239</v>
      </c>
      <c r="BE36" s="525">
        <v>3.5000000000000003E-2</v>
      </c>
      <c r="BF36" s="525">
        <v>3.2499999999999999E-3</v>
      </c>
      <c r="BG36" s="527">
        <v>2.58</v>
      </c>
      <c r="BH36" s="11"/>
      <c r="BI36" s="168"/>
      <c r="BJ36" s="727"/>
      <c r="BK36" s="727"/>
      <c r="BL36" s="727"/>
      <c r="BM36" s="168"/>
      <c r="BN36" s="168"/>
      <c r="BO36" s="12"/>
      <c r="BP36" s="11"/>
      <c r="BQ36" s="168"/>
      <c r="BR36" s="727"/>
      <c r="BS36" s="727"/>
      <c r="BT36" s="727"/>
      <c r="BU36" s="168"/>
      <c r="BV36" s="168"/>
      <c r="BW36" s="12"/>
    </row>
    <row r="37" spans="1:75">
      <c r="A37" s="1" t="s">
        <v>709</v>
      </c>
      <c r="B37" s="1" t="s">
        <v>706</v>
      </c>
      <c r="C37" s="1" t="s">
        <v>707</v>
      </c>
      <c r="D37" s="1" t="s">
        <v>1822</v>
      </c>
      <c r="E37" s="1" t="s">
        <v>1763</v>
      </c>
      <c r="F37" s="1">
        <v>1.2</v>
      </c>
      <c r="G37" s="1">
        <v>0</v>
      </c>
      <c r="H37" s="1">
        <v>2.3199999999999998</v>
      </c>
      <c r="I37" s="1" t="s">
        <v>665</v>
      </c>
      <c r="T37" s="1153"/>
      <c r="U37" s="1154"/>
      <c r="V37" s="169" t="s">
        <v>1880</v>
      </c>
      <c r="W37" s="170" t="s">
        <v>1881</v>
      </c>
      <c r="X37" s="156"/>
      <c r="Y37" s="171">
        <v>0.6</v>
      </c>
      <c r="Z37" s="672"/>
      <c r="AA37" s="1153"/>
      <c r="AB37" s="1154"/>
      <c r="AC37" s="173" t="s">
        <v>1822</v>
      </c>
      <c r="AD37" s="170" t="s">
        <v>1796</v>
      </c>
      <c r="AE37" s="156"/>
      <c r="AF37" s="174">
        <v>1.1951479201604973</v>
      </c>
      <c r="AG37" s="175">
        <v>0.2</v>
      </c>
      <c r="AI37" s="575"/>
      <c r="AJ37" s="528" t="s">
        <v>2445</v>
      </c>
      <c r="AK37" s="525" t="s">
        <v>1673</v>
      </c>
      <c r="AL37" s="526" t="s">
        <v>2448</v>
      </c>
      <c r="AM37" s="526" t="s">
        <v>268</v>
      </c>
      <c r="AN37" s="580" t="s">
        <v>1691</v>
      </c>
      <c r="AO37" s="525">
        <v>1.2500000000000001E-2</v>
      </c>
      <c r="AP37" s="525">
        <v>0</v>
      </c>
      <c r="AQ37" s="527">
        <v>2.3199999999999998</v>
      </c>
      <c r="AR37" s="524" t="s">
        <v>2641</v>
      </c>
      <c r="AS37" s="525" t="s">
        <v>1673</v>
      </c>
      <c r="AT37" s="526" t="s">
        <v>2448</v>
      </c>
      <c r="AU37" s="526" t="s">
        <v>268</v>
      </c>
      <c r="AV37" s="580" t="s">
        <v>1691</v>
      </c>
      <c r="AW37" s="525">
        <v>1.2500000000000001E-2</v>
      </c>
      <c r="AX37" s="525">
        <v>0</v>
      </c>
      <c r="AY37" s="527">
        <v>3</v>
      </c>
      <c r="AZ37" s="524" t="s">
        <v>1928</v>
      </c>
      <c r="BA37" s="525" t="s">
        <v>508</v>
      </c>
      <c r="BB37" s="526" t="s">
        <v>2469</v>
      </c>
      <c r="BC37" s="526" t="s">
        <v>1691</v>
      </c>
      <c r="BD37" s="526" t="s">
        <v>240</v>
      </c>
      <c r="BE37" s="525">
        <v>0.02</v>
      </c>
      <c r="BF37" s="525">
        <v>1.25E-3</v>
      </c>
      <c r="BG37" s="527">
        <v>2.58</v>
      </c>
      <c r="BH37" s="11"/>
      <c r="BI37" s="168"/>
      <c r="BJ37" s="727"/>
      <c r="BK37" s="727"/>
      <c r="BL37" s="727"/>
      <c r="BM37" s="168"/>
      <c r="BN37" s="168"/>
      <c r="BO37" s="12"/>
      <c r="BP37" s="11"/>
      <c r="BQ37" s="168"/>
      <c r="BR37" s="727"/>
      <c r="BS37" s="727"/>
      <c r="BT37" s="727"/>
      <c r="BU37" s="168"/>
      <c r="BV37" s="168"/>
      <c r="BW37" s="12"/>
    </row>
    <row r="38" spans="1:75">
      <c r="A38" s="1" t="s">
        <v>710</v>
      </c>
      <c r="B38" s="1" t="s">
        <v>706</v>
      </c>
      <c r="C38" s="1" t="s">
        <v>707</v>
      </c>
      <c r="D38" s="1" t="s">
        <v>1825</v>
      </c>
      <c r="E38" s="1" t="s">
        <v>1764</v>
      </c>
      <c r="F38" s="1">
        <v>0.9</v>
      </c>
      <c r="G38" s="1">
        <v>0</v>
      </c>
      <c r="H38" s="1">
        <v>2.3199999999999998</v>
      </c>
      <c r="I38" s="1" t="s">
        <v>665</v>
      </c>
      <c r="T38" s="1153"/>
      <c r="U38" s="1154"/>
      <c r="V38" s="169" t="s">
        <v>1883</v>
      </c>
      <c r="W38" s="170" t="s">
        <v>1884</v>
      </c>
      <c r="X38" s="156"/>
      <c r="Y38" s="171">
        <v>0.25</v>
      </c>
      <c r="Z38" s="672"/>
      <c r="AA38" s="1153"/>
      <c r="AB38" s="1154"/>
      <c r="AC38" s="173" t="s">
        <v>1823</v>
      </c>
      <c r="AD38" s="170" t="s">
        <v>1824</v>
      </c>
      <c r="AE38" s="156"/>
      <c r="AF38" s="174">
        <v>1.0193908730780712</v>
      </c>
      <c r="AG38" s="175">
        <v>0.2</v>
      </c>
      <c r="AI38" s="575"/>
      <c r="AJ38" s="528" t="s">
        <v>2445</v>
      </c>
      <c r="AK38" s="525" t="s">
        <v>508</v>
      </c>
      <c r="AL38" s="526" t="s">
        <v>2449</v>
      </c>
      <c r="AM38" s="526" t="s">
        <v>1691</v>
      </c>
      <c r="AN38" s="580" t="s">
        <v>1691</v>
      </c>
      <c r="AO38" s="525">
        <v>1.2500000000000001E-2</v>
      </c>
      <c r="AP38" s="525">
        <v>0</v>
      </c>
      <c r="AQ38" s="527">
        <v>2.3199999999999998</v>
      </c>
      <c r="AR38" s="524" t="s">
        <v>2641</v>
      </c>
      <c r="AS38" s="525" t="s">
        <v>508</v>
      </c>
      <c r="AT38" s="526" t="s">
        <v>2449</v>
      </c>
      <c r="AU38" s="526" t="s">
        <v>1691</v>
      </c>
      <c r="AV38" s="580" t="s">
        <v>1691</v>
      </c>
      <c r="AW38" s="525">
        <v>1.2500000000000001E-2</v>
      </c>
      <c r="AX38" s="525">
        <v>0</v>
      </c>
      <c r="AY38" s="527">
        <v>3</v>
      </c>
      <c r="AZ38" s="524" t="s">
        <v>1928</v>
      </c>
      <c r="BA38" s="525" t="s">
        <v>508</v>
      </c>
      <c r="BB38" s="526" t="s">
        <v>2470</v>
      </c>
      <c r="BC38" s="526" t="s">
        <v>1161</v>
      </c>
      <c r="BD38" s="526" t="s">
        <v>240</v>
      </c>
      <c r="BE38" s="525">
        <v>0.04</v>
      </c>
      <c r="BF38" s="525">
        <v>2.5000000000000001E-3</v>
      </c>
      <c r="BG38" s="527">
        <v>2.58</v>
      </c>
      <c r="BH38" s="11"/>
      <c r="BI38" s="168"/>
      <c r="BJ38" s="727"/>
      <c r="BK38" s="727"/>
      <c r="BL38" s="727"/>
      <c r="BM38" s="168"/>
      <c r="BN38" s="168"/>
      <c r="BO38" s="12"/>
      <c r="BP38" s="11"/>
      <c r="BQ38" s="168"/>
      <c r="BR38" s="727"/>
      <c r="BS38" s="727"/>
      <c r="BT38" s="727"/>
      <c r="BU38" s="168"/>
      <c r="BV38" s="168"/>
      <c r="BW38" s="12"/>
    </row>
    <row r="39" spans="1:75">
      <c r="A39" s="1" t="s">
        <v>711</v>
      </c>
      <c r="B39" s="1" t="s">
        <v>706</v>
      </c>
      <c r="C39" s="1" t="s">
        <v>707</v>
      </c>
      <c r="D39" s="1" t="s">
        <v>1842</v>
      </c>
      <c r="E39" s="1" t="s">
        <v>1782</v>
      </c>
      <c r="F39" s="1">
        <v>0.7</v>
      </c>
      <c r="G39" s="1">
        <v>0</v>
      </c>
      <c r="H39" s="1">
        <v>2.3199999999999998</v>
      </c>
      <c r="I39" s="1" t="s">
        <v>665</v>
      </c>
      <c r="T39" s="1153"/>
      <c r="U39" s="1154"/>
      <c r="V39" s="177" t="s">
        <v>35</v>
      </c>
      <c r="W39" s="158" t="s">
        <v>1886</v>
      </c>
      <c r="X39" s="156"/>
      <c r="Y39" s="203">
        <v>0.08</v>
      </c>
      <c r="Z39" s="672"/>
      <c r="AA39" s="1153"/>
      <c r="AB39" s="1154"/>
      <c r="AC39" s="173" t="s">
        <v>1887</v>
      </c>
      <c r="AD39" s="170" t="s">
        <v>1888</v>
      </c>
      <c r="AE39" s="156"/>
      <c r="AF39" s="174">
        <v>0.7</v>
      </c>
      <c r="AG39" s="175">
        <v>0.2</v>
      </c>
      <c r="AI39" s="575"/>
      <c r="AJ39" s="528" t="s">
        <v>2445</v>
      </c>
      <c r="AK39" s="525" t="s">
        <v>508</v>
      </c>
      <c r="AL39" s="526" t="s">
        <v>2451</v>
      </c>
      <c r="AM39" s="526" t="s">
        <v>1161</v>
      </c>
      <c r="AN39" s="580" t="s">
        <v>1691</v>
      </c>
      <c r="AO39" s="525">
        <v>2.5000000000000001E-2</v>
      </c>
      <c r="AP39" s="525">
        <v>0</v>
      </c>
      <c r="AQ39" s="527">
        <v>2.3199999999999998</v>
      </c>
      <c r="AR39" s="524" t="s">
        <v>2641</v>
      </c>
      <c r="AS39" s="525" t="s">
        <v>508</v>
      </c>
      <c r="AT39" s="526" t="s">
        <v>2451</v>
      </c>
      <c r="AU39" s="526" t="s">
        <v>1161</v>
      </c>
      <c r="AV39" s="580" t="s">
        <v>1691</v>
      </c>
      <c r="AW39" s="525">
        <v>2.5000000000000001E-2</v>
      </c>
      <c r="AX39" s="525">
        <v>0</v>
      </c>
      <c r="AY39" s="527">
        <v>3</v>
      </c>
      <c r="AZ39" s="524" t="s">
        <v>1928</v>
      </c>
      <c r="BA39" s="525" t="s">
        <v>508</v>
      </c>
      <c r="BB39" s="526" t="s">
        <v>2471</v>
      </c>
      <c r="BC39" s="526" t="s">
        <v>1162</v>
      </c>
      <c r="BD39" s="526" t="s">
        <v>240</v>
      </c>
      <c r="BE39" s="525">
        <v>0.02</v>
      </c>
      <c r="BF39" s="525">
        <v>1.25E-3</v>
      </c>
      <c r="BG39" s="527">
        <v>2.58</v>
      </c>
      <c r="BH39" s="11"/>
      <c r="BI39" s="168"/>
      <c r="BJ39" s="727"/>
      <c r="BK39" s="727"/>
      <c r="BL39" s="727"/>
      <c r="BM39" s="168"/>
      <c r="BN39" s="168"/>
      <c r="BO39" s="12"/>
      <c r="BP39" s="11"/>
      <c r="BQ39" s="168"/>
      <c r="BR39" s="727"/>
      <c r="BS39" s="727"/>
      <c r="BT39" s="727"/>
      <c r="BU39" s="168"/>
      <c r="BV39" s="168"/>
      <c r="BW39" s="12"/>
    </row>
    <row r="40" spans="1:75">
      <c r="A40" s="1" t="s">
        <v>712</v>
      </c>
      <c r="B40" s="1" t="s">
        <v>706</v>
      </c>
      <c r="C40" s="1" t="s">
        <v>707</v>
      </c>
      <c r="D40" s="1" t="s">
        <v>1875</v>
      </c>
      <c r="E40" s="1" t="s">
        <v>1783</v>
      </c>
      <c r="F40" s="1">
        <v>0.4</v>
      </c>
      <c r="G40" s="1">
        <v>0</v>
      </c>
      <c r="H40" s="1">
        <v>2.3199999999999998</v>
      </c>
      <c r="I40" s="1" t="s">
        <v>665</v>
      </c>
      <c r="T40" s="1153"/>
      <c r="U40" s="1154"/>
      <c r="V40" s="157"/>
      <c r="W40" s="170" t="s">
        <v>1890</v>
      </c>
      <c r="X40" s="156"/>
      <c r="Y40" s="171">
        <v>0.06</v>
      </c>
      <c r="Z40" s="672"/>
      <c r="AA40" s="1153"/>
      <c r="AB40" s="1154"/>
      <c r="AC40" s="173" t="s">
        <v>1891</v>
      </c>
      <c r="AD40" s="170" t="s">
        <v>1892</v>
      </c>
      <c r="AE40" s="156"/>
      <c r="AF40" s="174">
        <v>0.5</v>
      </c>
      <c r="AG40" s="175">
        <v>0.2</v>
      </c>
      <c r="AI40" s="575"/>
      <c r="AJ40" s="528" t="s">
        <v>2445</v>
      </c>
      <c r="AK40" s="525" t="s">
        <v>508</v>
      </c>
      <c r="AL40" s="526" t="s">
        <v>2452</v>
      </c>
      <c r="AM40" s="526" t="s">
        <v>268</v>
      </c>
      <c r="AN40" s="580" t="s">
        <v>1691</v>
      </c>
      <c r="AO40" s="525">
        <v>1.2500000000000001E-2</v>
      </c>
      <c r="AP40" s="525">
        <v>0</v>
      </c>
      <c r="AQ40" s="527">
        <v>2.3199999999999998</v>
      </c>
      <c r="AR40" s="524" t="s">
        <v>2641</v>
      </c>
      <c r="AS40" s="525" t="s">
        <v>508</v>
      </c>
      <c r="AT40" s="526" t="s">
        <v>2452</v>
      </c>
      <c r="AU40" s="526" t="s">
        <v>268</v>
      </c>
      <c r="AV40" s="580" t="s">
        <v>1691</v>
      </c>
      <c r="AW40" s="525">
        <v>1.2500000000000001E-2</v>
      </c>
      <c r="AX40" s="525">
        <v>0</v>
      </c>
      <c r="AY40" s="527">
        <v>3</v>
      </c>
      <c r="AZ40" s="524" t="s">
        <v>1928</v>
      </c>
      <c r="BA40" s="525" t="s">
        <v>508</v>
      </c>
      <c r="BB40" s="526" t="s">
        <v>2472</v>
      </c>
      <c r="BC40" s="526" t="s">
        <v>1152</v>
      </c>
      <c r="BD40" s="526" t="s">
        <v>240</v>
      </c>
      <c r="BE40" s="525">
        <v>7.1999999999999995E-2</v>
      </c>
      <c r="BF40" s="525">
        <v>4.4999999999999997E-3</v>
      </c>
      <c r="BG40" s="527">
        <v>2.58</v>
      </c>
      <c r="BH40" s="11"/>
      <c r="BI40" s="168"/>
      <c r="BJ40" s="727"/>
      <c r="BK40" s="727"/>
      <c r="BL40" s="727"/>
      <c r="BM40" s="168"/>
      <c r="BN40" s="168"/>
      <c r="BO40" s="12"/>
      <c r="BP40" s="11"/>
      <c r="BQ40" s="168"/>
      <c r="BR40" s="727"/>
      <c r="BS40" s="727"/>
      <c r="BT40" s="727"/>
      <c r="BU40" s="168"/>
      <c r="BV40" s="168"/>
      <c r="BW40" s="12"/>
    </row>
    <row r="41" spans="1:75">
      <c r="A41" s="1" t="s">
        <v>713</v>
      </c>
      <c r="B41" s="1" t="s">
        <v>706</v>
      </c>
      <c r="C41" s="1" t="s">
        <v>707</v>
      </c>
      <c r="D41" s="1" t="s">
        <v>1875</v>
      </c>
      <c r="E41" s="1" t="s">
        <v>1784</v>
      </c>
      <c r="F41" s="1">
        <v>0.4</v>
      </c>
      <c r="G41" s="1">
        <v>0</v>
      </c>
      <c r="H41" s="1">
        <v>2.3199999999999998</v>
      </c>
      <c r="I41" s="1" t="s">
        <v>665</v>
      </c>
      <c r="T41" s="1153"/>
      <c r="U41" s="1154"/>
      <c r="V41" s="157"/>
      <c r="W41" s="170" t="s">
        <v>1894</v>
      </c>
      <c r="X41" s="156"/>
      <c r="Y41" s="171">
        <v>0.04</v>
      </c>
      <c r="Z41" s="672"/>
      <c r="AA41" s="1153"/>
      <c r="AB41" s="1154"/>
      <c r="AC41" s="191" t="s">
        <v>1895</v>
      </c>
      <c r="AD41" s="170" t="s">
        <v>1896</v>
      </c>
      <c r="AE41" s="158"/>
      <c r="AF41" s="174">
        <v>0.5</v>
      </c>
      <c r="AG41" s="175">
        <v>0.2</v>
      </c>
      <c r="AI41" s="575"/>
      <c r="AJ41" s="528" t="s">
        <v>2445</v>
      </c>
      <c r="AK41" s="525" t="s">
        <v>508</v>
      </c>
      <c r="AL41" s="526" t="s">
        <v>2453</v>
      </c>
      <c r="AM41" s="526" t="s">
        <v>1152</v>
      </c>
      <c r="AN41" s="580" t="s">
        <v>1691</v>
      </c>
      <c r="AO41" s="525">
        <v>4.4999999999999998E-2</v>
      </c>
      <c r="AP41" s="525">
        <v>0</v>
      </c>
      <c r="AQ41" s="527">
        <v>2.3199999999999998</v>
      </c>
      <c r="AR41" s="524" t="s">
        <v>2641</v>
      </c>
      <c r="AS41" s="525" t="s">
        <v>508</v>
      </c>
      <c r="AT41" s="526" t="s">
        <v>2453</v>
      </c>
      <c r="AU41" s="526" t="s">
        <v>1152</v>
      </c>
      <c r="AV41" s="580" t="s">
        <v>1691</v>
      </c>
      <c r="AW41" s="525">
        <v>4.4999999999999998E-2</v>
      </c>
      <c r="AX41" s="525">
        <v>0</v>
      </c>
      <c r="AY41" s="527">
        <v>3</v>
      </c>
      <c r="AZ41" s="524" t="s">
        <v>1928</v>
      </c>
      <c r="BA41" s="525" t="s">
        <v>2428</v>
      </c>
      <c r="BB41" s="526" t="s">
        <v>2473</v>
      </c>
      <c r="BC41" s="526" t="s">
        <v>1691</v>
      </c>
      <c r="BD41" s="526" t="s">
        <v>2422</v>
      </c>
      <c r="BE41" s="525">
        <v>0.15</v>
      </c>
      <c r="BF41" s="525">
        <v>5.0000000000000001E-3</v>
      </c>
      <c r="BG41" s="527">
        <v>2.58</v>
      </c>
      <c r="BH41" s="11"/>
      <c r="BI41" s="168"/>
      <c r="BJ41" s="727"/>
      <c r="BK41" s="727"/>
      <c r="BL41" s="727"/>
      <c r="BM41" s="168"/>
      <c r="BN41" s="168"/>
      <c r="BO41" s="12"/>
      <c r="BP41" s="11"/>
      <c r="BQ41" s="168"/>
      <c r="BR41" s="727"/>
      <c r="BS41" s="727"/>
      <c r="BT41" s="727"/>
      <c r="BU41" s="168"/>
      <c r="BV41" s="168"/>
      <c r="BW41" s="12"/>
    </row>
    <row r="42" spans="1:75">
      <c r="A42" s="1" t="s">
        <v>714</v>
      </c>
      <c r="B42" s="1" t="s">
        <v>706</v>
      </c>
      <c r="C42" s="1" t="s">
        <v>707</v>
      </c>
      <c r="D42" s="1" t="s">
        <v>1875</v>
      </c>
      <c r="E42" s="1" t="s">
        <v>1785</v>
      </c>
      <c r="F42" s="1">
        <v>0.2</v>
      </c>
      <c r="G42" s="1">
        <v>0</v>
      </c>
      <c r="H42" s="1">
        <v>2.3199999999999998</v>
      </c>
      <c r="I42" s="1" t="s">
        <v>672</v>
      </c>
      <c r="J42" s="1" t="s">
        <v>673</v>
      </c>
      <c r="T42" s="1153"/>
      <c r="U42" s="1154"/>
      <c r="V42" s="157"/>
      <c r="W42" s="158" t="s">
        <v>1898</v>
      </c>
      <c r="X42" s="156"/>
      <c r="Y42" s="203">
        <v>0.02</v>
      </c>
      <c r="Z42" s="672"/>
      <c r="AA42" s="1153"/>
      <c r="AB42" s="1154"/>
      <c r="AC42" s="173" t="s">
        <v>1899</v>
      </c>
      <c r="AD42" s="170" t="s">
        <v>1900</v>
      </c>
      <c r="AE42" s="156"/>
      <c r="AF42" s="174">
        <v>0.4</v>
      </c>
      <c r="AG42" s="175">
        <v>0.08</v>
      </c>
      <c r="AI42" s="575"/>
      <c r="AJ42" s="528" t="s">
        <v>2445</v>
      </c>
      <c r="AK42" s="525" t="s">
        <v>2428</v>
      </c>
      <c r="AL42" s="526" t="s">
        <v>2454</v>
      </c>
      <c r="AM42" s="526" t="s">
        <v>1691</v>
      </c>
      <c r="AN42" s="580" t="s">
        <v>1691</v>
      </c>
      <c r="AO42" s="525">
        <v>0.05</v>
      </c>
      <c r="AP42" s="525">
        <v>0</v>
      </c>
      <c r="AQ42" s="527">
        <v>2.3199999999999998</v>
      </c>
      <c r="AR42" s="524" t="s">
        <v>2641</v>
      </c>
      <c r="AS42" s="525" t="s">
        <v>2428</v>
      </c>
      <c r="AT42" s="526" t="s">
        <v>2454</v>
      </c>
      <c r="AU42" s="526" t="s">
        <v>1691</v>
      </c>
      <c r="AV42" s="580" t="s">
        <v>1691</v>
      </c>
      <c r="AW42" s="525">
        <v>0.05</v>
      </c>
      <c r="AX42" s="525">
        <v>0</v>
      </c>
      <c r="AY42" s="527">
        <v>3</v>
      </c>
      <c r="AZ42" s="524" t="s">
        <v>1928</v>
      </c>
      <c r="BA42" s="525" t="s">
        <v>2428</v>
      </c>
      <c r="BB42" s="526" t="s">
        <v>2474</v>
      </c>
      <c r="BC42" s="526" t="s">
        <v>1691</v>
      </c>
      <c r="BD42" s="526" t="s">
        <v>2422</v>
      </c>
      <c r="BE42" s="525">
        <v>7.4999999999999997E-2</v>
      </c>
      <c r="BF42" s="525">
        <v>2.5000000000000001E-3</v>
      </c>
      <c r="BG42" s="527">
        <v>2.58</v>
      </c>
      <c r="BH42" s="11"/>
      <c r="BI42" s="168"/>
      <c r="BJ42" s="727"/>
      <c r="BK42" s="727"/>
      <c r="BL42" s="727"/>
      <c r="BM42" s="168"/>
      <c r="BN42" s="168"/>
      <c r="BO42" s="12"/>
      <c r="BP42" s="11"/>
      <c r="BQ42" s="168"/>
      <c r="BR42" s="727"/>
      <c r="BS42" s="727"/>
      <c r="BT42" s="727"/>
      <c r="BU42" s="168"/>
      <c r="BV42" s="168"/>
      <c r="BW42" s="12"/>
    </row>
    <row r="43" spans="1:75" ht="12.6" thickBot="1">
      <c r="A43" s="1" t="s">
        <v>715</v>
      </c>
      <c r="B43" s="1" t="s">
        <v>706</v>
      </c>
      <c r="C43" s="1" t="s">
        <v>707</v>
      </c>
      <c r="D43" s="1" t="s">
        <v>1761</v>
      </c>
      <c r="E43" s="1" t="s">
        <v>1786</v>
      </c>
      <c r="F43" s="1">
        <v>0.13</v>
      </c>
      <c r="G43" s="1">
        <v>0</v>
      </c>
      <c r="H43" s="1">
        <v>2.3199999999999998</v>
      </c>
      <c r="I43" s="1" t="s">
        <v>665</v>
      </c>
      <c r="T43" s="1155"/>
      <c r="U43" s="1156"/>
      <c r="V43" s="211" t="s">
        <v>2679</v>
      </c>
      <c r="W43" s="212" t="s">
        <v>2686</v>
      </c>
      <c r="X43" s="213"/>
      <c r="Y43" s="214">
        <v>0.05</v>
      </c>
      <c r="Z43" s="672"/>
      <c r="AA43" s="1153"/>
      <c r="AB43" s="1154"/>
      <c r="AC43" s="191" t="s">
        <v>1672</v>
      </c>
      <c r="AD43" s="190" t="s">
        <v>1901</v>
      </c>
      <c r="AE43" s="156"/>
      <c r="AF43" s="194">
        <v>0.28000000000000003</v>
      </c>
      <c r="AG43" s="195">
        <v>5.1999999999999998E-2</v>
      </c>
      <c r="AI43" s="575"/>
      <c r="AJ43" s="528" t="s">
        <v>2445</v>
      </c>
      <c r="AK43" s="525" t="s">
        <v>2428</v>
      </c>
      <c r="AL43" s="526" t="s">
        <v>2455</v>
      </c>
      <c r="AM43" s="526" t="s">
        <v>1691</v>
      </c>
      <c r="AN43" s="580" t="s">
        <v>1691</v>
      </c>
      <c r="AO43" s="525">
        <v>2.5000000000000001E-2</v>
      </c>
      <c r="AP43" s="525">
        <v>0</v>
      </c>
      <c r="AQ43" s="527">
        <v>2.3199999999999998</v>
      </c>
      <c r="AR43" s="524" t="s">
        <v>2641</v>
      </c>
      <c r="AS43" s="525" t="s">
        <v>2428</v>
      </c>
      <c r="AT43" s="526" t="s">
        <v>2455</v>
      </c>
      <c r="AU43" s="526" t="s">
        <v>1691</v>
      </c>
      <c r="AV43" s="580" t="s">
        <v>1691</v>
      </c>
      <c r="AW43" s="525">
        <v>2.5000000000000001E-2</v>
      </c>
      <c r="AX43" s="525">
        <v>0</v>
      </c>
      <c r="AY43" s="527">
        <v>3</v>
      </c>
      <c r="AZ43" s="524" t="s">
        <v>1928</v>
      </c>
      <c r="BA43" s="525" t="s">
        <v>2428</v>
      </c>
      <c r="BB43" s="526" t="s">
        <v>2475</v>
      </c>
      <c r="BC43" s="526" t="s">
        <v>1691</v>
      </c>
      <c r="BD43" s="526" t="s">
        <v>2422</v>
      </c>
      <c r="BE43" s="525">
        <v>3.7499999999999999E-2</v>
      </c>
      <c r="BF43" s="525">
        <v>1.25E-3</v>
      </c>
      <c r="BG43" s="527">
        <v>2.58</v>
      </c>
      <c r="BH43" s="11"/>
      <c r="BI43" s="168"/>
      <c r="BJ43" s="727"/>
      <c r="BK43" s="727"/>
      <c r="BL43" s="727"/>
      <c r="BM43" s="168"/>
      <c r="BN43" s="168"/>
      <c r="BO43" s="12"/>
      <c r="BP43" s="11"/>
      <c r="BQ43" s="168"/>
      <c r="BR43" s="727"/>
      <c r="BS43" s="727"/>
      <c r="BT43" s="727"/>
      <c r="BU43" s="168"/>
      <c r="BV43" s="168"/>
      <c r="BW43" s="12"/>
    </row>
    <row r="44" spans="1:75" ht="12.6" thickBot="1">
      <c r="A44" s="1" t="s">
        <v>716</v>
      </c>
      <c r="B44" s="1" t="s">
        <v>706</v>
      </c>
      <c r="C44" s="1" t="s">
        <v>707</v>
      </c>
      <c r="D44" s="1" t="s">
        <v>1761</v>
      </c>
      <c r="E44" s="1" t="s">
        <v>1787</v>
      </c>
      <c r="F44" s="1">
        <v>6.5000000000000002E-2</v>
      </c>
      <c r="G44" s="1">
        <v>0</v>
      </c>
      <c r="H44" s="1">
        <v>2.3199999999999998</v>
      </c>
      <c r="I44" s="1" t="s">
        <v>672</v>
      </c>
      <c r="J44" s="1" t="s">
        <v>673</v>
      </c>
      <c r="T44" s="215"/>
      <c r="U44" s="671"/>
      <c r="V44" s="671"/>
      <c r="W44" s="671"/>
      <c r="X44" s="680"/>
      <c r="Y44" s="672"/>
      <c r="Z44" s="672"/>
      <c r="AA44" s="1155"/>
      <c r="AB44" s="1156"/>
      <c r="AC44" s="211" t="s">
        <v>2679</v>
      </c>
      <c r="AD44" s="212" t="s">
        <v>2687</v>
      </c>
      <c r="AE44" s="213"/>
      <c r="AF44" s="216">
        <v>0.14000000000000001</v>
      </c>
      <c r="AG44" s="217">
        <v>1.2999999999999999E-2</v>
      </c>
      <c r="AI44" s="575"/>
      <c r="AJ44" s="528" t="s">
        <v>2445</v>
      </c>
      <c r="AK44" s="525" t="s">
        <v>2428</v>
      </c>
      <c r="AL44" s="526" t="s">
        <v>2456</v>
      </c>
      <c r="AM44" s="526" t="s">
        <v>1691</v>
      </c>
      <c r="AN44" s="580" t="s">
        <v>1691</v>
      </c>
      <c r="AO44" s="525">
        <v>1.2500000000000001E-2</v>
      </c>
      <c r="AP44" s="525">
        <v>0</v>
      </c>
      <c r="AQ44" s="527">
        <v>2.3199999999999998</v>
      </c>
      <c r="AR44" s="524" t="s">
        <v>2641</v>
      </c>
      <c r="AS44" s="525" t="s">
        <v>2428</v>
      </c>
      <c r="AT44" s="526" t="s">
        <v>2456</v>
      </c>
      <c r="AU44" s="526" t="s">
        <v>1691</v>
      </c>
      <c r="AV44" s="580" t="s">
        <v>1691</v>
      </c>
      <c r="AW44" s="525">
        <v>1.2500000000000001E-2</v>
      </c>
      <c r="AX44" s="525">
        <v>0</v>
      </c>
      <c r="AY44" s="527">
        <v>3</v>
      </c>
      <c r="AZ44" s="524" t="s">
        <v>1928</v>
      </c>
      <c r="BA44" s="525" t="s">
        <v>2428</v>
      </c>
      <c r="BB44" s="526" t="s">
        <v>2476</v>
      </c>
      <c r="BC44" s="526" t="s">
        <v>1161</v>
      </c>
      <c r="BD44" s="526" t="s">
        <v>2422</v>
      </c>
      <c r="BE44" s="525">
        <v>0.11249999999999999</v>
      </c>
      <c r="BF44" s="525">
        <v>3.7499999999999999E-3</v>
      </c>
      <c r="BG44" s="527">
        <v>2.58</v>
      </c>
      <c r="BH44" s="11"/>
      <c r="BI44" s="168"/>
      <c r="BJ44" s="727"/>
      <c r="BK44" s="727"/>
      <c r="BL44" s="727"/>
      <c r="BM44" s="168"/>
      <c r="BN44" s="168"/>
      <c r="BO44" s="12"/>
      <c r="BP44" s="11"/>
      <c r="BQ44" s="168"/>
      <c r="BR44" s="727"/>
      <c r="BS44" s="727"/>
      <c r="BT44" s="727"/>
      <c r="BU44" s="168"/>
      <c r="BV44" s="168"/>
      <c r="BW44" s="12"/>
    </row>
    <row r="45" spans="1:75">
      <c r="A45" s="1" t="s">
        <v>717</v>
      </c>
      <c r="B45" s="1" t="s">
        <v>706</v>
      </c>
      <c r="C45" s="1" t="s">
        <v>707</v>
      </c>
      <c r="D45" s="1" t="s">
        <v>1761</v>
      </c>
      <c r="E45" s="1" t="s">
        <v>1879</v>
      </c>
      <c r="F45" s="1">
        <v>9.7500000000000003E-2</v>
      </c>
      <c r="G45" s="1">
        <v>0</v>
      </c>
      <c r="H45" s="1">
        <v>2.3199999999999998</v>
      </c>
      <c r="I45" s="1" t="s">
        <v>665</v>
      </c>
      <c r="J45" s="1" t="s">
        <v>500</v>
      </c>
      <c r="AI45" s="575"/>
      <c r="AJ45" s="528" t="s">
        <v>2445</v>
      </c>
      <c r="AK45" s="525" t="s">
        <v>2428</v>
      </c>
      <c r="AL45" s="526" t="s">
        <v>2457</v>
      </c>
      <c r="AM45" s="526" t="s">
        <v>1161</v>
      </c>
      <c r="AN45" s="580" t="s">
        <v>1691</v>
      </c>
      <c r="AO45" s="525">
        <v>3.7499999999999999E-2</v>
      </c>
      <c r="AP45" s="525">
        <v>0</v>
      </c>
      <c r="AQ45" s="527">
        <v>2.3199999999999998</v>
      </c>
      <c r="AR45" s="524" t="s">
        <v>2641</v>
      </c>
      <c r="AS45" s="525" t="s">
        <v>2428</v>
      </c>
      <c r="AT45" s="526" t="s">
        <v>2457</v>
      </c>
      <c r="AU45" s="526" t="s">
        <v>1161</v>
      </c>
      <c r="AV45" s="580" t="s">
        <v>1691</v>
      </c>
      <c r="AW45" s="525">
        <v>3.7499999999999999E-2</v>
      </c>
      <c r="AX45" s="525">
        <v>0</v>
      </c>
      <c r="AY45" s="527">
        <v>3</v>
      </c>
      <c r="AZ45" s="524" t="s">
        <v>1928</v>
      </c>
      <c r="BA45" s="525" t="s">
        <v>2428</v>
      </c>
      <c r="BB45" s="526" t="s">
        <v>2477</v>
      </c>
      <c r="BC45" s="526" t="s">
        <v>1161</v>
      </c>
      <c r="BD45" s="526" t="s">
        <v>2422</v>
      </c>
      <c r="BE45" s="525">
        <v>0.11249999999999999</v>
      </c>
      <c r="BF45" s="525">
        <v>3.7499999999999999E-3</v>
      </c>
      <c r="BG45" s="527">
        <v>2.58</v>
      </c>
      <c r="BH45" s="11"/>
      <c r="BI45" s="168"/>
      <c r="BJ45" s="727"/>
      <c r="BK45" s="727"/>
      <c r="BL45" s="727"/>
      <c r="BM45" s="168"/>
      <c r="BN45" s="168"/>
      <c r="BO45" s="12"/>
      <c r="BP45" s="11"/>
      <c r="BQ45" s="168"/>
      <c r="BR45" s="727"/>
      <c r="BS45" s="727"/>
      <c r="BT45" s="727"/>
      <c r="BU45" s="168"/>
      <c r="BV45" s="168"/>
      <c r="BW45" s="12"/>
    </row>
    <row r="46" spans="1:75">
      <c r="A46" s="1" t="s">
        <v>718</v>
      </c>
      <c r="B46" s="1" t="s">
        <v>706</v>
      </c>
      <c r="C46" s="1" t="s">
        <v>707</v>
      </c>
      <c r="D46" s="1" t="s">
        <v>1761</v>
      </c>
      <c r="E46" s="1" t="s">
        <v>1882</v>
      </c>
      <c r="F46" s="1">
        <v>9.7500000000000003E-2</v>
      </c>
      <c r="G46" s="1">
        <v>0</v>
      </c>
      <c r="H46" s="1">
        <v>2.3199999999999998</v>
      </c>
      <c r="I46" s="1" t="s">
        <v>672</v>
      </c>
      <c r="J46" s="1" t="s">
        <v>678</v>
      </c>
      <c r="T46" s="1" t="s">
        <v>2157</v>
      </c>
      <c r="AI46" s="575"/>
      <c r="AJ46" s="528" t="s">
        <v>2445</v>
      </c>
      <c r="AK46" s="525" t="s">
        <v>2428</v>
      </c>
      <c r="AL46" s="526" t="s">
        <v>2458</v>
      </c>
      <c r="AM46" s="526" t="s">
        <v>1161</v>
      </c>
      <c r="AN46" s="580" t="s">
        <v>1691</v>
      </c>
      <c r="AO46" s="525">
        <v>3.7499999999999999E-2</v>
      </c>
      <c r="AP46" s="525">
        <v>0</v>
      </c>
      <c r="AQ46" s="527">
        <v>2.3199999999999998</v>
      </c>
      <c r="AR46" s="524" t="s">
        <v>2641</v>
      </c>
      <c r="AS46" s="525" t="s">
        <v>2428</v>
      </c>
      <c r="AT46" s="526" t="s">
        <v>2458</v>
      </c>
      <c r="AU46" s="526" t="s">
        <v>1161</v>
      </c>
      <c r="AV46" s="580" t="s">
        <v>1691</v>
      </c>
      <c r="AW46" s="525">
        <v>3.7499999999999999E-2</v>
      </c>
      <c r="AX46" s="525">
        <v>0</v>
      </c>
      <c r="AY46" s="527">
        <v>3</v>
      </c>
      <c r="AZ46" s="524" t="s">
        <v>1928</v>
      </c>
      <c r="BA46" s="525" t="s">
        <v>2428</v>
      </c>
      <c r="BB46" s="526" t="s">
        <v>2478</v>
      </c>
      <c r="BC46" s="526" t="s">
        <v>1161</v>
      </c>
      <c r="BD46" s="526" t="s">
        <v>2422</v>
      </c>
      <c r="BE46" s="525">
        <v>0.11249999999999999</v>
      </c>
      <c r="BF46" s="525">
        <v>3.7499999999999999E-3</v>
      </c>
      <c r="BG46" s="527">
        <v>2.58</v>
      </c>
      <c r="BH46" s="11"/>
      <c r="BI46" s="168"/>
      <c r="BJ46" s="727"/>
      <c r="BK46" s="727"/>
      <c r="BL46" s="727"/>
      <c r="BM46" s="168"/>
      <c r="BN46" s="168"/>
      <c r="BO46" s="12"/>
      <c r="BP46" s="11"/>
      <c r="BQ46" s="168"/>
      <c r="BR46" s="727"/>
      <c r="BS46" s="727"/>
      <c r="BT46" s="727"/>
      <c r="BU46" s="168"/>
      <c r="BV46" s="168"/>
      <c r="BW46" s="12"/>
    </row>
    <row r="47" spans="1:75">
      <c r="A47" s="1" t="s">
        <v>719</v>
      </c>
      <c r="B47" s="1" t="s">
        <v>706</v>
      </c>
      <c r="C47" s="1" t="s">
        <v>707</v>
      </c>
      <c r="D47" s="1" t="s">
        <v>1761</v>
      </c>
      <c r="E47" s="1" t="s">
        <v>1885</v>
      </c>
      <c r="F47" s="1">
        <v>6.5000000000000002E-2</v>
      </c>
      <c r="G47" s="1">
        <v>0</v>
      </c>
      <c r="H47" s="1">
        <v>2.3199999999999998</v>
      </c>
      <c r="I47" s="1" t="s">
        <v>665</v>
      </c>
      <c r="J47" s="1" t="s">
        <v>501</v>
      </c>
      <c r="U47" s="1" t="s">
        <v>253</v>
      </c>
      <c r="AI47" s="575"/>
      <c r="AJ47" s="528" t="s">
        <v>2445</v>
      </c>
      <c r="AK47" s="525" t="s">
        <v>2428</v>
      </c>
      <c r="AL47" s="526" t="s">
        <v>2459</v>
      </c>
      <c r="AM47" s="526" t="s">
        <v>1161</v>
      </c>
      <c r="AN47" s="580" t="s">
        <v>1691</v>
      </c>
      <c r="AO47" s="525">
        <v>3.7499999999999999E-2</v>
      </c>
      <c r="AP47" s="525">
        <v>0</v>
      </c>
      <c r="AQ47" s="527">
        <v>2.3199999999999998</v>
      </c>
      <c r="AR47" s="524" t="s">
        <v>2641</v>
      </c>
      <c r="AS47" s="525" t="s">
        <v>2428</v>
      </c>
      <c r="AT47" s="526" t="s">
        <v>2459</v>
      </c>
      <c r="AU47" s="526" t="s">
        <v>1161</v>
      </c>
      <c r="AV47" s="580" t="s">
        <v>1691</v>
      </c>
      <c r="AW47" s="525">
        <v>3.7499999999999999E-2</v>
      </c>
      <c r="AX47" s="525">
        <v>0</v>
      </c>
      <c r="AY47" s="527">
        <v>3</v>
      </c>
      <c r="AZ47" s="524" t="s">
        <v>1928</v>
      </c>
      <c r="BA47" s="525" t="s">
        <v>2428</v>
      </c>
      <c r="BB47" s="526" t="s">
        <v>2479</v>
      </c>
      <c r="BC47" s="526" t="s">
        <v>268</v>
      </c>
      <c r="BD47" s="526" t="s">
        <v>2422</v>
      </c>
      <c r="BE47" s="525">
        <v>7.4999999999999997E-2</v>
      </c>
      <c r="BF47" s="525">
        <v>2.5000000000000001E-3</v>
      </c>
      <c r="BG47" s="527">
        <v>2.58</v>
      </c>
      <c r="BH47" s="11"/>
      <c r="BI47" s="168"/>
      <c r="BJ47" s="727"/>
      <c r="BK47" s="727"/>
      <c r="BL47" s="727"/>
      <c r="BM47" s="168"/>
      <c r="BN47" s="168"/>
      <c r="BO47" s="12"/>
      <c r="BP47" s="11"/>
      <c r="BQ47" s="168"/>
      <c r="BR47" s="727"/>
      <c r="BS47" s="727"/>
      <c r="BT47" s="727"/>
      <c r="BU47" s="168"/>
      <c r="BV47" s="168"/>
      <c r="BW47" s="12"/>
    </row>
    <row r="48" spans="1:75">
      <c r="A48" s="1" t="s">
        <v>720</v>
      </c>
      <c r="B48" s="1" t="s">
        <v>706</v>
      </c>
      <c r="C48" s="1" t="s">
        <v>707</v>
      </c>
      <c r="D48" s="1" t="s">
        <v>1761</v>
      </c>
      <c r="E48" s="1" t="s">
        <v>1889</v>
      </c>
      <c r="F48" s="1">
        <v>6.5000000000000002E-2</v>
      </c>
      <c r="G48" s="1">
        <v>0</v>
      </c>
      <c r="H48" s="1">
        <v>2.3199999999999998</v>
      </c>
      <c r="I48" s="1" t="s">
        <v>672</v>
      </c>
      <c r="J48" s="1" t="s">
        <v>681</v>
      </c>
      <c r="U48" s="1" t="s">
        <v>254</v>
      </c>
      <c r="AI48" s="575"/>
      <c r="AJ48" s="528" t="s">
        <v>2445</v>
      </c>
      <c r="AK48" s="525" t="s">
        <v>2428</v>
      </c>
      <c r="AL48" s="526" t="s">
        <v>2460</v>
      </c>
      <c r="AM48" s="526" t="s">
        <v>268</v>
      </c>
      <c r="AN48" s="580" t="s">
        <v>1691</v>
      </c>
      <c r="AO48" s="525">
        <v>2.5000000000000001E-2</v>
      </c>
      <c r="AP48" s="525">
        <v>0</v>
      </c>
      <c r="AQ48" s="527">
        <v>2.3199999999999998</v>
      </c>
      <c r="AR48" s="524" t="s">
        <v>2641</v>
      </c>
      <c r="AS48" s="525" t="s">
        <v>2428</v>
      </c>
      <c r="AT48" s="526" t="s">
        <v>2460</v>
      </c>
      <c r="AU48" s="526" t="s">
        <v>268</v>
      </c>
      <c r="AV48" s="580" t="s">
        <v>1691</v>
      </c>
      <c r="AW48" s="525">
        <v>2.5000000000000001E-2</v>
      </c>
      <c r="AX48" s="525">
        <v>0</v>
      </c>
      <c r="AY48" s="527">
        <v>3</v>
      </c>
      <c r="AZ48" s="524" t="s">
        <v>1928</v>
      </c>
      <c r="BA48" s="525" t="s">
        <v>2428</v>
      </c>
      <c r="BB48" s="526" t="s">
        <v>2480</v>
      </c>
      <c r="BC48" s="526" t="s">
        <v>268</v>
      </c>
      <c r="BD48" s="526" t="s">
        <v>2422</v>
      </c>
      <c r="BE48" s="525">
        <v>7.4999999999999997E-2</v>
      </c>
      <c r="BF48" s="525">
        <v>2.5000000000000001E-3</v>
      </c>
      <c r="BG48" s="527">
        <v>2.58</v>
      </c>
      <c r="BH48" s="11"/>
      <c r="BI48" s="168"/>
      <c r="BJ48" s="727"/>
      <c r="BK48" s="727"/>
      <c r="BL48" s="727"/>
      <c r="BM48" s="168"/>
      <c r="BN48" s="168"/>
      <c r="BO48" s="12"/>
      <c r="BP48" s="11"/>
      <c r="BQ48" s="168"/>
      <c r="BR48" s="727"/>
      <c r="BS48" s="727"/>
      <c r="BT48" s="727"/>
      <c r="BU48" s="168"/>
      <c r="BV48" s="168"/>
      <c r="BW48" s="12"/>
    </row>
    <row r="49" spans="1:75">
      <c r="A49" s="1" t="s">
        <v>721</v>
      </c>
      <c r="B49" s="1" t="s">
        <v>706</v>
      </c>
      <c r="C49" s="1" t="s">
        <v>707</v>
      </c>
      <c r="D49" s="1" t="s">
        <v>1761</v>
      </c>
      <c r="E49" s="1" t="s">
        <v>1893</v>
      </c>
      <c r="F49" s="1">
        <v>3.2500000000000001E-2</v>
      </c>
      <c r="G49" s="1">
        <v>0</v>
      </c>
      <c r="H49" s="1">
        <v>2.3199999999999998</v>
      </c>
      <c r="I49" s="1" t="s">
        <v>665</v>
      </c>
      <c r="J49" s="1" t="s">
        <v>502</v>
      </c>
      <c r="AI49" s="575"/>
      <c r="AJ49" s="528" t="s">
        <v>2445</v>
      </c>
      <c r="AK49" s="525" t="s">
        <v>2428</v>
      </c>
      <c r="AL49" s="526" t="s">
        <v>2461</v>
      </c>
      <c r="AM49" s="526" t="s">
        <v>268</v>
      </c>
      <c r="AN49" s="580" t="s">
        <v>1691</v>
      </c>
      <c r="AO49" s="525">
        <v>2.5000000000000001E-2</v>
      </c>
      <c r="AP49" s="525">
        <v>0</v>
      </c>
      <c r="AQ49" s="527">
        <v>2.3199999999999998</v>
      </c>
      <c r="AR49" s="524" t="s">
        <v>2641</v>
      </c>
      <c r="AS49" s="525" t="s">
        <v>2428</v>
      </c>
      <c r="AT49" s="526" t="s">
        <v>2461</v>
      </c>
      <c r="AU49" s="526" t="s">
        <v>268</v>
      </c>
      <c r="AV49" s="580" t="s">
        <v>1691</v>
      </c>
      <c r="AW49" s="525">
        <v>2.5000000000000001E-2</v>
      </c>
      <c r="AX49" s="525">
        <v>0</v>
      </c>
      <c r="AY49" s="527">
        <v>3</v>
      </c>
      <c r="AZ49" s="524" t="s">
        <v>1928</v>
      </c>
      <c r="BA49" s="525" t="s">
        <v>2428</v>
      </c>
      <c r="BB49" s="526" t="s">
        <v>2481</v>
      </c>
      <c r="BC49" s="526" t="s">
        <v>268</v>
      </c>
      <c r="BD49" s="526" t="s">
        <v>2422</v>
      </c>
      <c r="BE49" s="525">
        <v>7.4999999999999997E-2</v>
      </c>
      <c r="BF49" s="525">
        <v>2.5000000000000001E-3</v>
      </c>
      <c r="BG49" s="527">
        <v>2.58</v>
      </c>
      <c r="BH49" s="11"/>
      <c r="BI49" s="168"/>
      <c r="BJ49" s="727"/>
      <c r="BK49" s="727"/>
      <c r="BL49" s="727"/>
      <c r="BM49" s="168"/>
      <c r="BN49" s="168"/>
      <c r="BO49" s="12"/>
      <c r="BP49" s="11"/>
      <c r="BQ49" s="168"/>
      <c r="BR49" s="727"/>
      <c r="BS49" s="727"/>
      <c r="BT49" s="727"/>
      <c r="BU49" s="168"/>
      <c r="BV49" s="168"/>
      <c r="BW49" s="12"/>
    </row>
    <row r="50" spans="1:75">
      <c r="A50" s="1" t="s">
        <v>722</v>
      </c>
      <c r="B50" s="1" t="s">
        <v>706</v>
      </c>
      <c r="C50" s="1" t="s">
        <v>707</v>
      </c>
      <c r="D50" s="1" t="s">
        <v>1761</v>
      </c>
      <c r="E50" s="1" t="s">
        <v>1897</v>
      </c>
      <c r="F50" s="1">
        <v>3.2500000000000001E-2</v>
      </c>
      <c r="G50" s="1">
        <v>0</v>
      </c>
      <c r="H50" s="1">
        <v>2.3199999999999998</v>
      </c>
      <c r="I50" s="1" t="s">
        <v>672</v>
      </c>
      <c r="J50" s="1" t="s">
        <v>684</v>
      </c>
      <c r="U50" s="1157" t="s">
        <v>2158</v>
      </c>
      <c r="V50" s="1158"/>
      <c r="W50" s="1138" t="s">
        <v>2688</v>
      </c>
      <c r="X50" s="1138"/>
      <c r="AI50" s="575"/>
      <c r="AJ50" s="528" t="s">
        <v>2445</v>
      </c>
      <c r="AK50" s="525" t="s">
        <v>2428</v>
      </c>
      <c r="AL50" s="526" t="s">
        <v>2462</v>
      </c>
      <c r="AM50" s="526" t="s">
        <v>268</v>
      </c>
      <c r="AN50" s="580" t="s">
        <v>1691</v>
      </c>
      <c r="AO50" s="525">
        <v>2.5000000000000001E-2</v>
      </c>
      <c r="AP50" s="525">
        <v>0</v>
      </c>
      <c r="AQ50" s="527">
        <v>2.3199999999999998</v>
      </c>
      <c r="AR50" s="524" t="s">
        <v>2641</v>
      </c>
      <c r="AS50" s="525" t="s">
        <v>2428</v>
      </c>
      <c r="AT50" s="526" t="s">
        <v>2462</v>
      </c>
      <c r="AU50" s="526" t="s">
        <v>268</v>
      </c>
      <c r="AV50" s="580" t="s">
        <v>1691</v>
      </c>
      <c r="AW50" s="525">
        <v>2.5000000000000001E-2</v>
      </c>
      <c r="AX50" s="525">
        <v>0</v>
      </c>
      <c r="AY50" s="527">
        <v>3</v>
      </c>
      <c r="AZ50" s="524" t="s">
        <v>1928</v>
      </c>
      <c r="BA50" s="525" t="s">
        <v>2428</v>
      </c>
      <c r="BB50" s="526" t="s">
        <v>2482</v>
      </c>
      <c r="BC50" s="526" t="s">
        <v>2414</v>
      </c>
      <c r="BD50" s="526" t="s">
        <v>2422</v>
      </c>
      <c r="BE50" s="525">
        <v>3.7499999999999999E-2</v>
      </c>
      <c r="BF50" s="525">
        <v>1.25E-3</v>
      </c>
      <c r="BG50" s="527">
        <v>2.58</v>
      </c>
      <c r="BH50" s="11"/>
      <c r="BI50" s="168"/>
      <c r="BJ50" s="727"/>
      <c r="BK50" s="727"/>
      <c r="BL50" s="727"/>
      <c r="BM50" s="168"/>
      <c r="BN50" s="168"/>
      <c r="BO50" s="12"/>
      <c r="BP50" s="11"/>
      <c r="BQ50" s="168"/>
      <c r="BR50" s="727"/>
      <c r="BS50" s="727"/>
      <c r="BT50" s="727"/>
      <c r="BU50" s="168"/>
      <c r="BV50" s="168"/>
      <c r="BW50" s="12"/>
    </row>
    <row r="51" spans="1:75">
      <c r="A51" s="1" t="s">
        <v>723</v>
      </c>
      <c r="B51" s="1" t="s">
        <v>706</v>
      </c>
      <c r="C51" s="1" t="s">
        <v>707</v>
      </c>
      <c r="D51" s="1" t="s">
        <v>1673</v>
      </c>
      <c r="E51" s="1" t="s">
        <v>1902</v>
      </c>
      <c r="F51" s="1">
        <v>7.0000000000000007E-2</v>
      </c>
      <c r="G51" s="1">
        <v>0</v>
      </c>
      <c r="H51" s="1">
        <v>2.3199999999999998</v>
      </c>
      <c r="I51" s="1" t="s">
        <v>665</v>
      </c>
      <c r="U51" s="1159"/>
      <c r="V51" s="1160"/>
      <c r="W51" s="1134" t="s">
        <v>2689</v>
      </c>
      <c r="X51" s="1134"/>
      <c r="AI51" s="575"/>
      <c r="AJ51" s="528" t="s">
        <v>2445</v>
      </c>
      <c r="AK51" s="525" t="s">
        <v>2428</v>
      </c>
      <c r="AL51" s="526" t="s">
        <v>2463</v>
      </c>
      <c r="AM51" s="526" t="s">
        <v>2414</v>
      </c>
      <c r="AN51" s="580" t="s">
        <v>1691</v>
      </c>
      <c r="AO51" s="525">
        <v>1.2500000000000001E-2</v>
      </c>
      <c r="AP51" s="525">
        <v>0</v>
      </c>
      <c r="AQ51" s="527">
        <v>2.3199999999999998</v>
      </c>
      <c r="AR51" s="524" t="s">
        <v>2641</v>
      </c>
      <c r="AS51" s="525" t="s">
        <v>2428</v>
      </c>
      <c r="AT51" s="526" t="s">
        <v>2463</v>
      </c>
      <c r="AU51" s="526" t="s">
        <v>2414</v>
      </c>
      <c r="AV51" s="580" t="s">
        <v>1691</v>
      </c>
      <c r="AW51" s="525">
        <v>1.2500000000000001E-2</v>
      </c>
      <c r="AX51" s="525">
        <v>0</v>
      </c>
      <c r="AY51" s="527">
        <v>3</v>
      </c>
      <c r="AZ51" s="524" t="s">
        <v>1928</v>
      </c>
      <c r="BA51" s="525" t="s">
        <v>2428</v>
      </c>
      <c r="BB51" s="526" t="s">
        <v>2483</v>
      </c>
      <c r="BC51" s="526" t="s">
        <v>2414</v>
      </c>
      <c r="BD51" s="526" t="s">
        <v>2422</v>
      </c>
      <c r="BE51" s="525">
        <v>3.7499999999999999E-2</v>
      </c>
      <c r="BF51" s="525">
        <v>1.25E-3</v>
      </c>
      <c r="BG51" s="527">
        <v>2.58</v>
      </c>
      <c r="BH51" s="11"/>
      <c r="BI51" s="168"/>
      <c r="BJ51" s="727"/>
      <c r="BK51" s="727"/>
      <c r="BL51" s="727"/>
      <c r="BM51" s="168"/>
      <c r="BN51" s="168"/>
      <c r="BO51" s="12"/>
      <c r="BP51" s="11"/>
      <c r="BQ51" s="168"/>
      <c r="BR51" s="727"/>
      <c r="BS51" s="727"/>
      <c r="BT51" s="727"/>
      <c r="BU51" s="168"/>
      <c r="BV51" s="168"/>
      <c r="BW51" s="12"/>
    </row>
    <row r="52" spans="1:75">
      <c r="A52" s="1" t="s">
        <v>724</v>
      </c>
      <c r="B52" s="1" t="s">
        <v>706</v>
      </c>
      <c r="C52" s="1" t="s">
        <v>707</v>
      </c>
      <c r="D52" s="1" t="s">
        <v>1673</v>
      </c>
      <c r="E52" s="1" t="s">
        <v>1903</v>
      </c>
      <c r="F52" s="1">
        <v>3.5000000000000003E-2</v>
      </c>
      <c r="G52" s="1">
        <v>0</v>
      </c>
      <c r="H52" s="1">
        <v>2.3199999999999998</v>
      </c>
      <c r="I52" s="1" t="s">
        <v>672</v>
      </c>
      <c r="J52" s="1" t="s">
        <v>673</v>
      </c>
      <c r="U52" s="1135" t="s">
        <v>2159</v>
      </c>
      <c r="V52" s="1136"/>
      <c r="W52" s="1136"/>
      <c r="X52" s="1137"/>
      <c r="AI52" s="575"/>
      <c r="AJ52" s="528" t="s">
        <v>2445</v>
      </c>
      <c r="AK52" s="525" t="s">
        <v>2428</v>
      </c>
      <c r="AL52" s="526" t="s">
        <v>2464</v>
      </c>
      <c r="AM52" s="526" t="s">
        <v>2414</v>
      </c>
      <c r="AN52" s="580" t="s">
        <v>1691</v>
      </c>
      <c r="AO52" s="525">
        <v>1.2500000000000001E-2</v>
      </c>
      <c r="AP52" s="525">
        <v>0</v>
      </c>
      <c r="AQ52" s="527">
        <v>2.3199999999999998</v>
      </c>
      <c r="AR52" s="524" t="s">
        <v>2641</v>
      </c>
      <c r="AS52" s="525" t="s">
        <v>2428</v>
      </c>
      <c r="AT52" s="526" t="s">
        <v>2464</v>
      </c>
      <c r="AU52" s="526" t="s">
        <v>2414</v>
      </c>
      <c r="AV52" s="580" t="s">
        <v>1691</v>
      </c>
      <c r="AW52" s="525">
        <v>1.2500000000000001E-2</v>
      </c>
      <c r="AX52" s="525">
        <v>0</v>
      </c>
      <c r="AY52" s="527">
        <v>3</v>
      </c>
      <c r="AZ52" s="524" t="s">
        <v>1928</v>
      </c>
      <c r="BA52" s="525" t="s">
        <v>2428</v>
      </c>
      <c r="BB52" s="526" t="s">
        <v>2484</v>
      </c>
      <c r="BC52" s="526" t="s">
        <v>2414</v>
      </c>
      <c r="BD52" s="526" t="s">
        <v>2422</v>
      </c>
      <c r="BE52" s="525">
        <v>3.7499999999999999E-2</v>
      </c>
      <c r="BF52" s="525">
        <v>1.25E-3</v>
      </c>
      <c r="BG52" s="527">
        <v>2.58</v>
      </c>
      <c r="BH52" s="11"/>
      <c r="BI52" s="168"/>
      <c r="BJ52" s="727"/>
      <c r="BK52" s="727"/>
      <c r="BL52" s="727"/>
      <c r="BM52" s="168"/>
      <c r="BN52" s="168"/>
      <c r="BO52" s="12"/>
      <c r="BP52" s="11"/>
      <c r="BQ52" s="168"/>
      <c r="BR52" s="727"/>
      <c r="BS52" s="727"/>
      <c r="BT52" s="727"/>
      <c r="BU52" s="168"/>
      <c r="BV52" s="168"/>
      <c r="BW52" s="12"/>
    </row>
    <row r="53" spans="1:75">
      <c r="A53" s="1" t="s">
        <v>725</v>
      </c>
      <c r="B53" s="1" t="s">
        <v>706</v>
      </c>
      <c r="C53" s="1" t="s">
        <v>707</v>
      </c>
      <c r="D53" s="1" t="s">
        <v>1673</v>
      </c>
      <c r="E53" s="1" t="s">
        <v>1904</v>
      </c>
      <c r="F53" s="1">
        <v>6.3000000000000014E-2</v>
      </c>
      <c r="G53" s="1">
        <v>0</v>
      </c>
      <c r="H53" s="1">
        <v>2.3199999999999998</v>
      </c>
      <c r="I53" s="1" t="s">
        <v>672</v>
      </c>
      <c r="J53" s="1" t="s">
        <v>678</v>
      </c>
      <c r="U53" s="1157" t="s">
        <v>255</v>
      </c>
      <c r="V53" s="1158"/>
      <c r="W53" s="1138" t="s">
        <v>2688</v>
      </c>
      <c r="X53" s="1138"/>
      <c r="AI53" s="575"/>
      <c r="AJ53" s="528" t="s">
        <v>2445</v>
      </c>
      <c r="AK53" s="525" t="s">
        <v>2428</v>
      </c>
      <c r="AL53" s="526" t="s">
        <v>2465</v>
      </c>
      <c r="AM53" s="526" t="s">
        <v>2414</v>
      </c>
      <c r="AN53" s="580" t="s">
        <v>1691</v>
      </c>
      <c r="AO53" s="525">
        <v>1.2500000000000001E-2</v>
      </c>
      <c r="AP53" s="525">
        <v>0</v>
      </c>
      <c r="AQ53" s="527">
        <v>2.3199999999999998</v>
      </c>
      <c r="AR53" s="524" t="s">
        <v>2641</v>
      </c>
      <c r="AS53" s="525" t="s">
        <v>2428</v>
      </c>
      <c r="AT53" s="526" t="s">
        <v>2465</v>
      </c>
      <c r="AU53" s="526" t="s">
        <v>2414</v>
      </c>
      <c r="AV53" s="580" t="s">
        <v>1691</v>
      </c>
      <c r="AW53" s="525">
        <v>1.2500000000000001E-2</v>
      </c>
      <c r="AX53" s="525">
        <v>0</v>
      </c>
      <c r="AY53" s="527">
        <v>3</v>
      </c>
      <c r="AZ53" s="675" t="s">
        <v>1928</v>
      </c>
      <c r="BA53" s="676" t="s">
        <v>2428</v>
      </c>
      <c r="BB53" s="677" t="s">
        <v>4432</v>
      </c>
      <c r="BC53" s="677" t="s">
        <v>1691</v>
      </c>
      <c r="BD53" s="677" t="s">
        <v>2422</v>
      </c>
      <c r="BE53" s="676"/>
      <c r="BF53" s="676"/>
      <c r="BG53" s="678"/>
      <c r="BH53" s="11"/>
      <c r="BI53" s="168"/>
      <c r="BJ53" s="727"/>
      <c r="BK53" s="727"/>
      <c r="BL53" s="727"/>
      <c r="BM53" s="168"/>
      <c r="BN53" s="168"/>
      <c r="BO53" s="12"/>
      <c r="BP53" s="11"/>
      <c r="BQ53" s="168"/>
      <c r="BR53" s="727"/>
      <c r="BS53" s="727"/>
      <c r="BT53" s="727"/>
      <c r="BU53" s="168"/>
      <c r="BV53" s="168"/>
      <c r="BW53" s="12"/>
    </row>
    <row r="54" spans="1:75">
      <c r="A54" s="1" t="s">
        <v>726</v>
      </c>
      <c r="B54" s="1" t="s">
        <v>706</v>
      </c>
      <c r="C54" s="1" t="s">
        <v>707</v>
      </c>
      <c r="D54" s="1" t="s">
        <v>1673</v>
      </c>
      <c r="E54" s="1" t="s">
        <v>1905</v>
      </c>
      <c r="F54" s="1">
        <v>6.3000000000000014E-2</v>
      </c>
      <c r="G54" s="1">
        <v>0</v>
      </c>
      <c r="H54" s="1">
        <v>2.3199999999999998</v>
      </c>
      <c r="I54" s="1" t="s">
        <v>665</v>
      </c>
      <c r="J54" s="1" t="s">
        <v>500</v>
      </c>
      <c r="U54" s="1159"/>
      <c r="V54" s="1160"/>
      <c r="W54" s="1134" t="s">
        <v>2689</v>
      </c>
      <c r="X54" s="1134"/>
      <c r="AI54" s="575"/>
      <c r="AJ54" s="681" t="s">
        <v>2445</v>
      </c>
      <c r="AK54" s="676" t="s">
        <v>2428</v>
      </c>
      <c r="AL54" s="677" t="s">
        <v>4433</v>
      </c>
      <c r="AM54" s="677" t="s">
        <v>1691</v>
      </c>
      <c r="AN54" s="677" t="s">
        <v>1691</v>
      </c>
      <c r="AO54" s="676"/>
      <c r="AP54" s="676"/>
      <c r="AQ54" s="678"/>
      <c r="AR54" s="675" t="s">
        <v>2641</v>
      </c>
      <c r="AS54" s="676" t="s">
        <v>2428</v>
      </c>
      <c r="AT54" s="677" t="s">
        <v>4433</v>
      </c>
      <c r="AU54" s="677" t="s">
        <v>1691</v>
      </c>
      <c r="AV54" s="677" t="s">
        <v>1691</v>
      </c>
      <c r="AW54" s="676"/>
      <c r="AX54" s="676"/>
      <c r="AY54" s="678"/>
      <c r="AZ54" s="675" t="s">
        <v>1928</v>
      </c>
      <c r="BA54" s="676" t="s">
        <v>2428</v>
      </c>
      <c r="BB54" s="677" t="s">
        <v>4434</v>
      </c>
      <c r="BC54" s="677" t="s">
        <v>1691</v>
      </c>
      <c r="BD54" s="677" t="s">
        <v>2422</v>
      </c>
      <c r="BE54" s="676"/>
      <c r="BF54" s="676"/>
      <c r="BG54" s="678"/>
      <c r="BH54" s="11"/>
      <c r="BI54" s="168"/>
      <c r="BJ54" s="727"/>
      <c r="BK54" s="727"/>
      <c r="BL54" s="727"/>
      <c r="BM54" s="168"/>
      <c r="BN54" s="168"/>
      <c r="BO54" s="12"/>
      <c r="BP54" s="11"/>
      <c r="BQ54" s="168"/>
      <c r="BR54" s="727"/>
      <c r="BS54" s="727"/>
      <c r="BT54" s="727"/>
      <c r="BU54" s="168"/>
      <c r="BV54" s="168"/>
      <c r="BW54" s="12"/>
    </row>
    <row r="55" spans="1:75">
      <c r="A55" s="1" t="s">
        <v>727</v>
      </c>
      <c r="B55" s="1" t="s">
        <v>706</v>
      </c>
      <c r="C55" s="1" t="s">
        <v>707</v>
      </c>
      <c r="D55" s="1" t="s">
        <v>1673</v>
      </c>
      <c r="E55" s="1" t="s">
        <v>1906</v>
      </c>
      <c r="F55" s="1">
        <v>3.5000000000000003E-2</v>
      </c>
      <c r="G55" s="1">
        <v>0</v>
      </c>
      <c r="H55" s="1">
        <v>2.3199999999999998</v>
      </c>
      <c r="I55" s="1" t="s">
        <v>672</v>
      </c>
      <c r="J55" s="1" t="s">
        <v>681</v>
      </c>
      <c r="U55" s="1157" t="s">
        <v>256</v>
      </c>
      <c r="V55" s="1158"/>
      <c r="W55" s="1138" t="s">
        <v>2690</v>
      </c>
      <c r="X55" s="1138"/>
      <c r="AI55" s="575"/>
      <c r="AJ55" s="681" t="s">
        <v>2445</v>
      </c>
      <c r="AK55" s="676" t="s">
        <v>2428</v>
      </c>
      <c r="AL55" s="677" t="s">
        <v>4435</v>
      </c>
      <c r="AM55" s="677" t="s">
        <v>1691</v>
      </c>
      <c r="AN55" s="677" t="s">
        <v>1691</v>
      </c>
      <c r="AO55" s="676"/>
      <c r="AP55" s="676"/>
      <c r="AQ55" s="678"/>
      <c r="AR55" s="675" t="s">
        <v>2641</v>
      </c>
      <c r="AS55" s="676" t="s">
        <v>2428</v>
      </c>
      <c r="AT55" s="677" t="s">
        <v>4435</v>
      </c>
      <c r="AU55" s="677" t="s">
        <v>1691</v>
      </c>
      <c r="AV55" s="677" t="s">
        <v>1691</v>
      </c>
      <c r="AW55" s="676"/>
      <c r="AX55" s="676"/>
      <c r="AY55" s="678"/>
      <c r="AZ55" s="675" t="s">
        <v>1928</v>
      </c>
      <c r="BA55" s="676" t="s">
        <v>2428</v>
      </c>
      <c r="BB55" s="677" t="s">
        <v>4436</v>
      </c>
      <c r="BC55" s="677" t="s">
        <v>1691</v>
      </c>
      <c r="BD55" s="677" t="s">
        <v>2422</v>
      </c>
      <c r="BE55" s="676"/>
      <c r="BF55" s="676"/>
      <c r="BG55" s="678"/>
      <c r="BH55" s="11"/>
      <c r="BI55" s="168"/>
      <c r="BJ55" s="727"/>
      <c r="BK55" s="727"/>
      <c r="BL55" s="727"/>
      <c r="BM55" s="168"/>
      <c r="BN55" s="168"/>
      <c r="BO55" s="12"/>
      <c r="BP55" s="11"/>
      <c r="BQ55" s="168"/>
      <c r="BR55" s="727"/>
      <c r="BS55" s="727"/>
      <c r="BT55" s="727"/>
      <c r="BU55" s="168"/>
      <c r="BV55" s="168"/>
      <c r="BW55" s="12"/>
    </row>
    <row r="56" spans="1:75">
      <c r="U56" s="1162"/>
      <c r="V56" s="1163"/>
      <c r="W56" s="283"/>
      <c r="X56" s="283"/>
      <c r="AI56" s="575"/>
      <c r="AJ56" s="681" t="s">
        <v>2445</v>
      </c>
      <c r="AK56" s="676" t="s">
        <v>2428</v>
      </c>
      <c r="AL56" s="677" t="s">
        <v>4437</v>
      </c>
      <c r="AM56" s="677" t="s">
        <v>1691</v>
      </c>
      <c r="AN56" s="677" t="s">
        <v>1691</v>
      </c>
      <c r="AO56" s="676"/>
      <c r="AP56" s="676"/>
      <c r="AQ56" s="678"/>
      <c r="AR56" s="675" t="s">
        <v>2641</v>
      </c>
      <c r="AS56" s="676" t="s">
        <v>2428</v>
      </c>
      <c r="AT56" s="677" t="s">
        <v>4437</v>
      </c>
      <c r="AU56" s="677" t="s">
        <v>1691</v>
      </c>
      <c r="AV56" s="677" t="s">
        <v>1691</v>
      </c>
      <c r="AW56" s="676"/>
      <c r="AX56" s="676"/>
      <c r="AY56" s="678"/>
      <c r="AZ56" s="11"/>
      <c r="BA56" s="168"/>
      <c r="BB56" s="727"/>
      <c r="BC56" s="727"/>
      <c r="BD56" s="727"/>
      <c r="BE56" s="168"/>
      <c r="BF56" s="168"/>
      <c r="BG56" s="12"/>
      <c r="BH56" s="11"/>
      <c r="BI56" s="168"/>
      <c r="BJ56" s="727"/>
      <c r="BK56" s="727"/>
      <c r="BL56" s="727"/>
      <c r="BM56" s="168"/>
      <c r="BN56" s="168"/>
      <c r="BO56" s="12"/>
      <c r="BP56" s="11"/>
      <c r="BQ56" s="168"/>
      <c r="BR56" s="727"/>
      <c r="BS56" s="727"/>
      <c r="BT56" s="727"/>
      <c r="BU56" s="168"/>
      <c r="BV56" s="168"/>
      <c r="BW56" s="12"/>
    </row>
    <row r="57" spans="1:75">
      <c r="U57" s="1162"/>
      <c r="V57" s="1163"/>
      <c r="W57" s="283"/>
      <c r="X57" s="283"/>
      <c r="AI57" s="575"/>
      <c r="AJ57" s="176"/>
      <c r="AK57" s="168"/>
      <c r="AL57" s="727"/>
      <c r="AM57" s="727"/>
      <c r="AN57" s="727"/>
      <c r="AO57" s="168"/>
      <c r="AP57" s="168"/>
      <c r="AQ57" s="12"/>
      <c r="AR57" s="11"/>
      <c r="AS57" s="168"/>
      <c r="AT57" s="727"/>
      <c r="AU57" s="727"/>
      <c r="AV57" s="727"/>
      <c r="AW57" s="168"/>
      <c r="AX57" s="168"/>
      <c r="AY57" s="12"/>
      <c r="AZ57" s="11"/>
      <c r="BA57" s="168"/>
      <c r="BB57" s="727"/>
      <c r="BC57" s="727"/>
      <c r="BD57" s="727"/>
      <c r="BE57" s="168"/>
      <c r="BF57" s="168"/>
      <c r="BG57" s="12"/>
      <c r="BH57" s="11"/>
      <c r="BI57" s="168"/>
      <c r="BJ57" s="727"/>
      <c r="BK57" s="727"/>
      <c r="BL57" s="727"/>
      <c r="BM57" s="168"/>
      <c r="BN57" s="168"/>
      <c r="BO57" s="12"/>
      <c r="BP57" s="11"/>
      <c r="BQ57" s="168"/>
      <c r="BR57" s="727"/>
      <c r="BS57" s="727"/>
      <c r="BT57" s="727"/>
      <c r="BU57" s="168"/>
      <c r="BV57" s="168"/>
      <c r="BW57" s="12"/>
    </row>
    <row r="58" spans="1:75">
      <c r="U58" s="1162"/>
      <c r="V58" s="1163"/>
      <c r="W58" s="283"/>
      <c r="X58" s="283"/>
      <c r="AI58" s="575"/>
      <c r="AJ58" s="176"/>
      <c r="AK58" s="168"/>
      <c r="AL58" s="727"/>
      <c r="AM58" s="727"/>
      <c r="AN58" s="727"/>
      <c r="AO58" s="168"/>
      <c r="AP58" s="168"/>
      <c r="AQ58" s="12"/>
      <c r="AR58" s="11"/>
      <c r="AS58" s="168"/>
      <c r="AT58" s="727"/>
      <c r="AU58" s="727"/>
      <c r="AV58" s="727"/>
      <c r="AW58" s="168"/>
      <c r="AX58" s="168"/>
      <c r="AY58" s="12"/>
      <c r="AZ58" s="11"/>
      <c r="BA58" s="168"/>
      <c r="BB58" s="727"/>
      <c r="BC58" s="727"/>
      <c r="BD58" s="727"/>
      <c r="BE58" s="168"/>
      <c r="BF58" s="168"/>
      <c r="BG58" s="12"/>
      <c r="BH58" s="11"/>
      <c r="BI58" s="168"/>
      <c r="BJ58" s="727"/>
      <c r="BK58" s="727"/>
      <c r="BL58" s="727"/>
      <c r="BM58" s="168"/>
      <c r="BN58" s="168"/>
      <c r="BO58" s="12"/>
      <c r="BP58" s="11"/>
      <c r="BQ58" s="168"/>
      <c r="BR58" s="727"/>
      <c r="BS58" s="727"/>
      <c r="BT58" s="727"/>
      <c r="BU58" s="168"/>
      <c r="BV58" s="168"/>
      <c r="BW58" s="12"/>
    </row>
    <row r="59" spans="1:75">
      <c r="U59" s="1162"/>
      <c r="V59" s="1163"/>
      <c r="W59" s="283"/>
      <c r="X59" s="283"/>
      <c r="AI59" s="575"/>
      <c r="AJ59" s="176"/>
      <c r="AK59" s="168"/>
      <c r="AL59" s="727"/>
      <c r="AM59" s="727"/>
      <c r="AN59" s="727"/>
      <c r="AO59" s="168"/>
      <c r="AP59" s="168"/>
      <c r="AQ59" s="12"/>
      <c r="AR59" s="11"/>
      <c r="AS59" s="168"/>
      <c r="AT59" s="727"/>
      <c r="AU59" s="727"/>
      <c r="AV59" s="727"/>
      <c r="AW59" s="168"/>
      <c r="AX59" s="168"/>
      <c r="AY59" s="12"/>
      <c r="AZ59" s="11"/>
      <c r="BA59" s="168"/>
      <c r="BB59" s="727"/>
      <c r="BC59" s="727"/>
      <c r="BD59" s="727"/>
      <c r="BE59" s="168"/>
      <c r="BF59" s="168"/>
      <c r="BG59" s="12"/>
      <c r="BH59" s="11"/>
      <c r="BI59" s="168"/>
      <c r="BJ59" s="727"/>
      <c r="BK59" s="727"/>
      <c r="BL59" s="727"/>
      <c r="BM59" s="168"/>
      <c r="BN59" s="168"/>
      <c r="BO59" s="12"/>
      <c r="BP59" s="11"/>
      <c r="BQ59" s="168"/>
      <c r="BR59" s="727"/>
      <c r="BS59" s="727"/>
      <c r="BT59" s="727"/>
      <c r="BU59" s="168"/>
      <c r="BV59" s="168"/>
      <c r="BW59" s="12"/>
    </row>
    <row r="60" spans="1:75">
      <c r="U60" s="1162"/>
      <c r="V60" s="1163"/>
      <c r="W60" s="283"/>
      <c r="X60" s="283"/>
      <c r="AI60" s="575"/>
      <c r="AJ60" s="176"/>
      <c r="AK60" s="168"/>
      <c r="AL60" s="727"/>
      <c r="AM60" s="727"/>
      <c r="AN60" s="727"/>
      <c r="AO60" s="168"/>
      <c r="AP60" s="168"/>
      <c r="AQ60" s="12"/>
      <c r="AR60" s="11"/>
      <c r="AS60" s="168"/>
      <c r="AT60" s="727"/>
      <c r="AU60" s="727"/>
      <c r="AV60" s="727"/>
      <c r="AW60" s="168"/>
      <c r="AX60" s="168"/>
      <c r="AY60" s="12"/>
      <c r="AZ60" s="11"/>
      <c r="BA60" s="168"/>
      <c r="BB60" s="727"/>
      <c r="BC60" s="727"/>
      <c r="BD60" s="727"/>
      <c r="BE60" s="168"/>
      <c r="BF60" s="168"/>
      <c r="BG60" s="12"/>
      <c r="BH60" s="11"/>
      <c r="BI60" s="168"/>
      <c r="BJ60" s="727"/>
      <c r="BK60" s="727"/>
      <c r="BL60" s="727"/>
      <c r="BM60" s="168"/>
      <c r="BN60" s="168"/>
      <c r="BO60" s="12"/>
      <c r="BP60" s="11"/>
      <c r="BQ60" s="168"/>
      <c r="BR60" s="727"/>
      <c r="BS60" s="727"/>
      <c r="BT60" s="727"/>
      <c r="BU60" s="168"/>
      <c r="BV60" s="168"/>
      <c r="BW60" s="12"/>
    </row>
    <row r="61" spans="1:75">
      <c r="U61" s="1162"/>
      <c r="V61" s="1163"/>
      <c r="W61" s="283"/>
      <c r="X61" s="283"/>
      <c r="AI61" s="575"/>
      <c r="AJ61" s="176"/>
      <c r="AK61" s="168"/>
      <c r="AL61" s="727"/>
      <c r="AM61" s="727"/>
      <c r="AN61" s="727"/>
      <c r="AO61" s="168"/>
      <c r="AP61" s="168"/>
      <c r="AQ61" s="12"/>
      <c r="AR61" s="11"/>
      <c r="AS61" s="168"/>
      <c r="AT61" s="727"/>
      <c r="AU61" s="727"/>
      <c r="AV61" s="727"/>
      <c r="AW61" s="168"/>
      <c r="AX61" s="168"/>
      <c r="AY61" s="12"/>
      <c r="AZ61" s="11"/>
      <c r="BA61" s="168"/>
      <c r="BB61" s="727"/>
      <c r="BC61" s="727"/>
      <c r="BD61" s="727"/>
      <c r="BE61" s="168"/>
      <c r="BF61" s="168"/>
      <c r="BG61" s="12"/>
      <c r="BH61" s="11"/>
      <c r="BI61" s="168"/>
      <c r="BJ61" s="727"/>
      <c r="BK61" s="727"/>
      <c r="BL61" s="727"/>
      <c r="BM61" s="168"/>
      <c r="BN61" s="168"/>
      <c r="BO61" s="12"/>
      <c r="BP61" s="11"/>
      <c r="BQ61" s="168"/>
      <c r="BR61" s="727"/>
      <c r="BS61" s="727"/>
      <c r="BT61" s="727"/>
      <c r="BU61" s="168"/>
      <c r="BV61" s="168"/>
      <c r="BW61" s="12"/>
    </row>
    <row r="62" spans="1:75">
      <c r="U62" s="1162"/>
      <c r="V62" s="1163"/>
      <c r="W62" s="283"/>
      <c r="X62" s="283"/>
      <c r="AI62" s="575"/>
      <c r="AJ62" s="176"/>
      <c r="AK62" s="168"/>
      <c r="AL62" s="727"/>
      <c r="AM62" s="727"/>
      <c r="AN62" s="727"/>
      <c r="AO62" s="168"/>
      <c r="AP62" s="168"/>
      <c r="AQ62" s="12"/>
      <c r="AR62" s="11"/>
      <c r="AS62" s="168"/>
      <c r="AT62" s="727"/>
      <c r="AU62" s="727"/>
      <c r="AV62" s="727"/>
      <c r="AW62" s="168"/>
      <c r="AX62" s="168"/>
      <c r="AY62" s="12"/>
      <c r="AZ62" s="11"/>
      <c r="BA62" s="168"/>
      <c r="BB62" s="727"/>
      <c r="BC62" s="727"/>
      <c r="BD62" s="727"/>
      <c r="BE62" s="168"/>
      <c r="BF62" s="168"/>
      <c r="BG62" s="12"/>
      <c r="BH62" s="11"/>
      <c r="BI62" s="168"/>
      <c r="BJ62" s="727"/>
      <c r="BK62" s="727"/>
      <c r="BL62" s="727"/>
      <c r="BM62" s="168"/>
      <c r="BN62" s="168"/>
      <c r="BO62" s="12"/>
      <c r="BP62" s="11"/>
      <c r="BQ62" s="168"/>
      <c r="BR62" s="727"/>
      <c r="BS62" s="727"/>
      <c r="BT62" s="727"/>
      <c r="BU62" s="168"/>
      <c r="BV62" s="168"/>
      <c r="BW62" s="12"/>
    </row>
    <row r="63" spans="1:75">
      <c r="U63" s="1162"/>
      <c r="V63" s="1163"/>
      <c r="W63" s="283"/>
      <c r="X63" s="283"/>
      <c r="AI63" s="575"/>
      <c r="AJ63" s="176"/>
      <c r="AK63" s="168"/>
      <c r="AL63" s="727"/>
      <c r="AM63" s="727"/>
      <c r="AN63" s="727"/>
      <c r="AO63" s="168"/>
      <c r="AP63" s="168"/>
      <c r="AQ63" s="12"/>
      <c r="AR63" s="11"/>
      <c r="AS63" s="168"/>
      <c r="AT63" s="727"/>
      <c r="AU63" s="727"/>
      <c r="AV63" s="727"/>
      <c r="AW63" s="168"/>
      <c r="AX63" s="168"/>
      <c r="AY63" s="12"/>
      <c r="AZ63" s="11"/>
      <c r="BA63" s="168"/>
      <c r="BB63" s="727"/>
      <c r="BC63" s="727"/>
      <c r="BD63" s="727"/>
      <c r="BE63" s="168"/>
      <c r="BF63" s="168"/>
      <c r="BG63" s="12"/>
      <c r="BH63" s="11"/>
      <c r="BI63" s="168"/>
      <c r="BJ63" s="727"/>
      <c r="BK63" s="727"/>
      <c r="BL63" s="727"/>
      <c r="BM63" s="168"/>
      <c r="BN63" s="168"/>
      <c r="BO63" s="12"/>
      <c r="BP63" s="11"/>
      <c r="BQ63" s="168"/>
      <c r="BR63" s="727"/>
      <c r="BS63" s="727"/>
      <c r="BT63" s="727"/>
      <c r="BU63" s="168"/>
      <c r="BV63" s="168"/>
      <c r="BW63" s="12"/>
    </row>
    <row r="64" spans="1:75">
      <c r="U64" s="1162"/>
      <c r="V64" s="1163"/>
      <c r="W64" s="283"/>
      <c r="X64" s="283"/>
      <c r="AI64" s="575"/>
      <c r="AJ64" s="176"/>
      <c r="AK64" s="168"/>
      <c r="AL64" s="727"/>
      <c r="AM64" s="727"/>
      <c r="AN64" s="727"/>
      <c r="AO64" s="168"/>
      <c r="AP64" s="168"/>
      <c r="AQ64" s="12"/>
      <c r="AR64" s="11"/>
      <c r="AS64" s="168"/>
      <c r="AT64" s="727"/>
      <c r="AU64" s="727"/>
      <c r="AV64" s="727"/>
      <c r="AW64" s="168"/>
      <c r="AX64" s="168"/>
      <c r="AY64" s="12"/>
      <c r="AZ64" s="11"/>
      <c r="BA64" s="168"/>
      <c r="BB64" s="727"/>
      <c r="BC64" s="727"/>
      <c r="BD64" s="727"/>
      <c r="BE64" s="168"/>
      <c r="BF64" s="168"/>
      <c r="BG64" s="12"/>
      <c r="BH64" s="11"/>
      <c r="BI64" s="168"/>
      <c r="BJ64" s="727"/>
      <c r="BK64" s="727"/>
      <c r="BL64" s="727"/>
      <c r="BM64" s="168"/>
      <c r="BN64" s="168"/>
      <c r="BO64" s="12"/>
      <c r="BP64" s="11"/>
      <c r="BQ64" s="168"/>
      <c r="BR64" s="727"/>
      <c r="BS64" s="727"/>
      <c r="BT64" s="727"/>
      <c r="BU64" s="168"/>
      <c r="BV64" s="168"/>
      <c r="BW64" s="12"/>
    </row>
    <row r="65" spans="1:75">
      <c r="U65" s="1162"/>
      <c r="V65" s="1163"/>
      <c r="W65" s="283"/>
      <c r="X65" s="283"/>
      <c r="AI65" s="575"/>
      <c r="AJ65" s="176"/>
      <c r="AK65" s="168"/>
      <c r="AL65" s="727"/>
      <c r="AM65" s="727"/>
      <c r="AN65" s="727"/>
      <c r="AO65" s="168"/>
      <c r="AP65" s="168"/>
      <c r="AQ65" s="12"/>
      <c r="AR65" s="11"/>
      <c r="AS65" s="168"/>
      <c r="AT65" s="727"/>
      <c r="AU65" s="727"/>
      <c r="AV65" s="727"/>
      <c r="AW65" s="168"/>
      <c r="AX65" s="168"/>
      <c r="AY65" s="12"/>
      <c r="AZ65" s="11"/>
      <c r="BA65" s="168"/>
      <c r="BB65" s="727"/>
      <c r="BC65" s="727"/>
      <c r="BD65" s="727"/>
      <c r="BE65" s="168"/>
      <c r="BF65" s="168"/>
      <c r="BG65" s="12"/>
      <c r="BH65" s="11"/>
      <c r="BI65" s="168"/>
      <c r="BJ65" s="727"/>
      <c r="BK65" s="727"/>
      <c r="BL65" s="727"/>
      <c r="BM65" s="168"/>
      <c r="BN65" s="168"/>
      <c r="BO65" s="12"/>
      <c r="BP65" s="11"/>
      <c r="BQ65" s="168"/>
      <c r="BR65" s="727"/>
      <c r="BS65" s="727"/>
      <c r="BT65" s="727"/>
      <c r="BU65" s="168"/>
      <c r="BV65" s="168"/>
      <c r="BW65" s="12"/>
    </row>
    <row r="66" spans="1:75">
      <c r="U66" s="1162"/>
      <c r="V66" s="1163"/>
      <c r="W66" s="283"/>
      <c r="X66" s="283"/>
      <c r="AI66" s="575"/>
      <c r="AJ66" s="176"/>
      <c r="AK66" s="168"/>
      <c r="AL66" s="727"/>
      <c r="AM66" s="727"/>
      <c r="AN66" s="727"/>
      <c r="AO66" s="168"/>
      <c r="AP66" s="168"/>
      <c r="AQ66" s="12"/>
      <c r="AR66" s="11"/>
      <c r="AS66" s="168"/>
      <c r="AT66" s="727"/>
      <c r="AU66" s="727"/>
      <c r="AV66" s="727"/>
      <c r="AW66" s="168"/>
      <c r="AX66" s="168"/>
      <c r="AY66" s="12"/>
      <c r="AZ66" s="11"/>
      <c r="BA66" s="168"/>
      <c r="BB66" s="727"/>
      <c r="BC66" s="727"/>
      <c r="BD66" s="727"/>
      <c r="BE66" s="168"/>
      <c r="BF66" s="168"/>
      <c r="BG66" s="12"/>
      <c r="BH66" s="11"/>
      <c r="BI66" s="168"/>
      <c r="BJ66" s="727"/>
      <c r="BK66" s="727"/>
      <c r="BL66" s="727"/>
      <c r="BM66" s="168"/>
      <c r="BN66" s="168"/>
      <c r="BO66" s="12"/>
      <c r="BP66" s="11"/>
      <c r="BQ66" s="168"/>
      <c r="BR66" s="727"/>
      <c r="BS66" s="727"/>
      <c r="BT66" s="727"/>
      <c r="BU66" s="168"/>
      <c r="BV66" s="168"/>
      <c r="BW66" s="12"/>
    </row>
    <row r="67" spans="1:75">
      <c r="U67" s="1162"/>
      <c r="V67" s="1163"/>
      <c r="W67" s="283"/>
      <c r="X67" s="283"/>
      <c r="AI67" s="575"/>
      <c r="AJ67" s="176"/>
      <c r="AK67" s="168"/>
      <c r="AL67" s="727"/>
      <c r="AM67" s="727"/>
      <c r="AN67" s="727"/>
      <c r="AO67" s="168"/>
      <c r="AP67" s="168"/>
      <c r="AQ67" s="12"/>
      <c r="AR67" s="11"/>
      <c r="AS67" s="168"/>
      <c r="AT67" s="727"/>
      <c r="AU67" s="727"/>
      <c r="AV67" s="727"/>
      <c r="AW67" s="168"/>
      <c r="AX67" s="168"/>
      <c r="AY67" s="12"/>
      <c r="AZ67" s="11"/>
      <c r="BA67" s="168"/>
      <c r="BB67" s="727"/>
      <c r="BC67" s="727"/>
      <c r="BD67" s="727"/>
      <c r="BE67" s="168"/>
      <c r="BF67" s="168"/>
      <c r="BG67" s="12"/>
      <c r="BH67" s="11"/>
      <c r="BI67" s="168"/>
      <c r="BJ67" s="727"/>
      <c r="BK67" s="727"/>
      <c r="BL67" s="727"/>
      <c r="BM67" s="168"/>
      <c r="BN67" s="168"/>
      <c r="BO67" s="12"/>
      <c r="BP67" s="11"/>
      <c r="BQ67" s="168"/>
      <c r="BR67" s="727"/>
      <c r="BS67" s="727"/>
      <c r="BT67" s="727"/>
      <c r="BU67" s="168"/>
      <c r="BV67" s="168"/>
      <c r="BW67" s="12"/>
    </row>
    <row r="68" spans="1:75">
      <c r="U68" s="1162"/>
      <c r="V68" s="1163"/>
      <c r="W68" s="283"/>
      <c r="X68" s="283"/>
      <c r="AI68" s="575"/>
      <c r="AJ68" s="176"/>
      <c r="AK68" s="168"/>
      <c r="AL68" s="727"/>
      <c r="AM68" s="727"/>
      <c r="AN68" s="727"/>
      <c r="AO68" s="168"/>
      <c r="AP68" s="168"/>
      <c r="AQ68" s="12"/>
      <c r="AR68" s="11"/>
      <c r="AS68" s="168"/>
      <c r="AT68" s="727"/>
      <c r="AU68" s="727"/>
      <c r="AV68" s="727"/>
      <c r="AW68" s="168"/>
      <c r="AX68" s="168"/>
      <c r="AY68" s="12"/>
      <c r="AZ68" s="11"/>
      <c r="BA68" s="168"/>
      <c r="BB68" s="727"/>
      <c r="BC68" s="727"/>
      <c r="BD68" s="727"/>
      <c r="BE68" s="168"/>
      <c r="BF68" s="168"/>
      <c r="BG68" s="12"/>
      <c r="BH68" s="11"/>
      <c r="BI68" s="168"/>
      <c r="BJ68" s="727"/>
      <c r="BK68" s="727"/>
      <c r="BL68" s="727"/>
      <c r="BM68" s="168"/>
      <c r="BN68" s="168"/>
      <c r="BO68" s="12"/>
      <c r="BP68" s="11"/>
      <c r="BQ68" s="168"/>
      <c r="BR68" s="727"/>
      <c r="BS68" s="727"/>
      <c r="BT68" s="727"/>
      <c r="BU68" s="168"/>
      <c r="BV68" s="168"/>
      <c r="BW68" s="12"/>
    </row>
    <row r="69" spans="1:75">
      <c r="U69" s="1162"/>
      <c r="V69" s="1163"/>
      <c r="W69" s="283"/>
      <c r="X69" s="283"/>
      <c r="AI69" s="575"/>
      <c r="AJ69" s="176"/>
      <c r="AK69" s="168"/>
      <c r="AL69" s="727"/>
      <c r="AM69" s="727"/>
      <c r="AN69" s="727"/>
      <c r="AO69" s="168"/>
      <c r="AP69" s="168"/>
      <c r="AQ69" s="12"/>
      <c r="AR69" s="11"/>
      <c r="AS69" s="168"/>
      <c r="AT69" s="727"/>
      <c r="AU69" s="727"/>
      <c r="AV69" s="727"/>
      <c r="AW69" s="168"/>
      <c r="AX69" s="168"/>
      <c r="AY69" s="12"/>
      <c r="AZ69" s="11"/>
      <c r="BA69" s="168"/>
      <c r="BB69" s="727"/>
      <c r="BC69" s="727"/>
      <c r="BD69" s="727"/>
      <c r="BE69" s="168"/>
      <c r="BF69" s="168"/>
      <c r="BG69" s="12"/>
      <c r="BH69" s="11"/>
      <c r="BI69" s="168"/>
      <c r="BJ69" s="727"/>
      <c r="BK69" s="727"/>
      <c r="BL69" s="727"/>
      <c r="BM69" s="168"/>
      <c r="BN69" s="168"/>
      <c r="BO69" s="12"/>
      <c r="BP69" s="11"/>
      <c r="BQ69" s="168"/>
      <c r="BR69" s="727"/>
      <c r="BS69" s="727"/>
      <c r="BT69" s="727"/>
      <c r="BU69" s="168"/>
      <c r="BV69" s="168"/>
      <c r="BW69" s="12"/>
    </row>
    <row r="70" spans="1:75">
      <c r="U70" s="1162"/>
      <c r="V70" s="1163"/>
      <c r="W70" s="283"/>
      <c r="X70" s="283"/>
      <c r="AI70" s="575"/>
      <c r="AJ70" s="176"/>
      <c r="AK70" s="168"/>
      <c r="AL70" s="727"/>
      <c r="AM70" s="727"/>
      <c r="AN70" s="727"/>
      <c r="AO70" s="168"/>
      <c r="AP70" s="168"/>
      <c r="AQ70" s="12"/>
      <c r="AR70" s="11"/>
      <c r="AS70" s="168"/>
      <c r="AT70" s="727"/>
      <c r="AU70" s="727"/>
      <c r="AV70" s="727"/>
      <c r="AW70" s="168"/>
      <c r="AX70" s="168"/>
      <c r="AY70" s="12"/>
      <c r="AZ70" s="11"/>
      <c r="BA70" s="168"/>
      <c r="BB70" s="727"/>
      <c r="BC70" s="727"/>
      <c r="BD70" s="727"/>
      <c r="BE70" s="168"/>
      <c r="BF70" s="168"/>
      <c r="BG70" s="12"/>
      <c r="BH70" s="11"/>
      <c r="BI70" s="168"/>
      <c r="BJ70" s="727"/>
      <c r="BK70" s="727"/>
      <c r="BL70" s="727"/>
      <c r="BM70" s="168"/>
      <c r="BN70" s="168"/>
      <c r="BO70" s="12"/>
      <c r="BP70" s="11"/>
      <c r="BQ70" s="168"/>
      <c r="BR70" s="727"/>
      <c r="BS70" s="727"/>
      <c r="BT70" s="727"/>
      <c r="BU70" s="168"/>
      <c r="BV70" s="168"/>
      <c r="BW70" s="12"/>
    </row>
    <row r="71" spans="1:75">
      <c r="U71" s="1162"/>
      <c r="V71" s="1163"/>
      <c r="W71" s="283"/>
      <c r="X71" s="283"/>
      <c r="AI71" s="575"/>
      <c r="AJ71" s="176"/>
      <c r="AK71" s="168"/>
      <c r="AL71" s="727"/>
      <c r="AM71" s="727"/>
      <c r="AN71" s="727"/>
      <c r="AO71" s="168"/>
      <c r="AP71" s="168"/>
      <c r="AQ71" s="12"/>
      <c r="AR71" s="11"/>
      <c r="AS71" s="168"/>
      <c r="AT71" s="727"/>
      <c r="AU71" s="727"/>
      <c r="AV71" s="727"/>
      <c r="AW71" s="168"/>
      <c r="AX71" s="168"/>
      <c r="AY71" s="12"/>
      <c r="AZ71" s="11"/>
      <c r="BA71" s="168"/>
      <c r="BB71" s="727"/>
      <c r="BC71" s="727"/>
      <c r="BD71" s="727"/>
      <c r="BE71" s="168"/>
      <c r="BF71" s="168"/>
      <c r="BG71" s="12"/>
      <c r="BH71" s="11"/>
      <c r="BI71" s="168"/>
      <c r="BJ71" s="727"/>
      <c r="BK71" s="727"/>
      <c r="BL71" s="727"/>
      <c r="BM71" s="168"/>
      <c r="BN71" s="168"/>
      <c r="BO71" s="12"/>
      <c r="BP71" s="11"/>
      <c r="BQ71" s="168"/>
      <c r="BR71" s="727"/>
      <c r="BS71" s="727"/>
      <c r="BT71" s="727"/>
      <c r="BU71" s="168"/>
      <c r="BV71" s="168"/>
      <c r="BW71" s="12"/>
    </row>
    <row r="72" spans="1:75">
      <c r="U72" s="1162"/>
      <c r="V72" s="1163"/>
      <c r="W72" s="283"/>
      <c r="X72" s="283"/>
      <c r="AI72" s="575"/>
      <c r="AJ72" s="176"/>
      <c r="AK72" s="168"/>
      <c r="AL72" s="727"/>
      <c r="AM72" s="727"/>
      <c r="AN72" s="727"/>
      <c r="AO72" s="168"/>
      <c r="AP72" s="168"/>
      <c r="AQ72" s="12"/>
      <c r="AR72" s="11"/>
      <c r="AS72" s="168"/>
      <c r="AT72" s="727"/>
      <c r="AU72" s="727"/>
      <c r="AV72" s="727"/>
      <c r="AW72" s="168"/>
      <c r="AX72" s="168"/>
      <c r="AY72" s="12"/>
      <c r="AZ72" s="11"/>
      <c r="BA72" s="168"/>
      <c r="BB72" s="727"/>
      <c r="BC72" s="727"/>
      <c r="BD72" s="727"/>
      <c r="BE72" s="168"/>
      <c r="BF72" s="168"/>
      <c r="BG72" s="12"/>
      <c r="BH72" s="11"/>
      <c r="BI72" s="168"/>
      <c r="BJ72" s="727"/>
      <c r="BK72" s="727"/>
      <c r="BL72" s="727"/>
      <c r="BM72" s="168"/>
      <c r="BN72" s="168"/>
      <c r="BO72" s="12"/>
      <c r="BP72" s="11"/>
      <c r="BQ72" s="168"/>
      <c r="BR72" s="727"/>
      <c r="BS72" s="727"/>
      <c r="BT72" s="727"/>
      <c r="BU72" s="168"/>
      <c r="BV72" s="168"/>
      <c r="BW72" s="12"/>
    </row>
    <row r="73" spans="1:75">
      <c r="U73" s="1162"/>
      <c r="V73" s="1163"/>
      <c r="W73" s="283"/>
      <c r="X73" s="283"/>
      <c r="AI73" s="575"/>
      <c r="AJ73" s="176"/>
      <c r="AK73" s="168"/>
      <c r="AL73" s="727"/>
      <c r="AM73" s="727"/>
      <c r="AN73" s="727"/>
      <c r="AO73" s="168"/>
      <c r="AP73" s="168"/>
      <c r="AQ73" s="12"/>
      <c r="AR73" s="11"/>
      <c r="AS73" s="168"/>
      <c r="AT73" s="727"/>
      <c r="AU73" s="727"/>
      <c r="AV73" s="727"/>
      <c r="AW73" s="168"/>
      <c r="AX73" s="168"/>
      <c r="AY73" s="12"/>
      <c r="AZ73" s="11"/>
      <c r="BA73" s="168"/>
      <c r="BB73" s="727"/>
      <c r="BC73" s="727"/>
      <c r="BD73" s="727"/>
      <c r="BE73" s="168"/>
      <c r="BF73" s="168"/>
      <c r="BG73" s="12"/>
      <c r="BH73" s="11"/>
      <c r="BI73" s="168"/>
      <c r="BJ73" s="727"/>
      <c r="BK73" s="727"/>
      <c r="BL73" s="727"/>
      <c r="BM73" s="168"/>
      <c r="BN73" s="168"/>
      <c r="BO73" s="12"/>
      <c r="BP73" s="11"/>
      <c r="BQ73" s="168"/>
      <c r="BR73" s="727"/>
      <c r="BS73" s="727"/>
      <c r="BT73" s="727"/>
      <c r="BU73" s="168"/>
      <c r="BV73" s="168"/>
      <c r="BW73" s="12"/>
    </row>
    <row r="74" spans="1:75">
      <c r="U74" s="1162"/>
      <c r="V74" s="1163"/>
      <c r="W74" s="283"/>
      <c r="X74" s="283"/>
      <c r="AI74" s="575"/>
      <c r="AJ74" s="176"/>
      <c r="AK74" s="168"/>
      <c r="AL74" s="727"/>
      <c r="AM74" s="727"/>
      <c r="AN74" s="727"/>
      <c r="AO74" s="168"/>
      <c r="AP74" s="168"/>
      <c r="AQ74" s="12"/>
      <c r="AR74" s="11"/>
      <c r="AS74" s="168"/>
      <c r="AT74" s="727"/>
      <c r="AU74" s="727"/>
      <c r="AV74" s="727"/>
      <c r="AW74" s="168"/>
      <c r="AX74" s="168"/>
      <c r="AY74" s="12"/>
      <c r="AZ74" s="11"/>
      <c r="BA74" s="168"/>
      <c r="BB74" s="727"/>
      <c r="BC74" s="727"/>
      <c r="BD74" s="727"/>
      <c r="BE74" s="168"/>
      <c r="BF74" s="168"/>
      <c r="BG74" s="12"/>
      <c r="BH74" s="11"/>
      <c r="BI74" s="168"/>
      <c r="BJ74" s="727"/>
      <c r="BK74" s="727"/>
      <c r="BL74" s="727"/>
      <c r="BM74" s="168"/>
      <c r="BN74" s="168"/>
      <c r="BO74" s="12"/>
      <c r="BP74" s="11"/>
      <c r="BQ74" s="168"/>
      <c r="BR74" s="727"/>
      <c r="BS74" s="727"/>
      <c r="BT74" s="727"/>
      <c r="BU74" s="168"/>
      <c r="BV74" s="168"/>
      <c r="BW74" s="12"/>
    </row>
    <row r="75" spans="1:75">
      <c r="U75" s="1162"/>
      <c r="V75" s="1163"/>
      <c r="W75" s="283"/>
      <c r="X75" s="283"/>
      <c r="AI75" s="575"/>
      <c r="AJ75" s="176"/>
      <c r="AK75" s="168"/>
      <c r="AL75" s="727"/>
      <c r="AM75" s="727"/>
      <c r="AN75" s="727"/>
      <c r="AO75" s="168"/>
      <c r="AP75" s="168"/>
      <c r="AQ75" s="12"/>
      <c r="AR75" s="11"/>
      <c r="AS75" s="168"/>
      <c r="AT75" s="727"/>
      <c r="AU75" s="727"/>
      <c r="AV75" s="727"/>
      <c r="AW75" s="168"/>
      <c r="AX75" s="168"/>
      <c r="AY75" s="12"/>
      <c r="AZ75" s="11"/>
      <c r="BA75" s="168"/>
      <c r="BB75" s="727"/>
      <c r="BC75" s="727"/>
      <c r="BD75" s="727"/>
      <c r="BE75" s="168"/>
      <c r="BF75" s="168"/>
      <c r="BG75" s="12"/>
      <c r="BH75" s="11"/>
      <c r="BI75" s="168"/>
      <c r="BJ75" s="727"/>
      <c r="BK75" s="727"/>
      <c r="BL75" s="727"/>
      <c r="BM75" s="168"/>
      <c r="BN75" s="168"/>
      <c r="BO75" s="12"/>
      <c r="BP75" s="11"/>
      <c r="BQ75" s="168"/>
      <c r="BR75" s="727"/>
      <c r="BS75" s="727"/>
      <c r="BT75" s="727"/>
      <c r="BU75" s="168"/>
      <c r="BV75" s="168"/>
      <c r="BW75" s="12"/>
    </row>
    <row r="76" spans="1:75">
      <c r="A76" s="1" t="s">
        <v>728</v>
      </c>
      <c r="B76" s="1" t="s">
        <v>706</v>
      </c>
      <c r="C76" s="1" t="s">
        <v>707</v>
      </c>
      <c r="D76" s="1" t="s">
        <v>1673</v>
      </c>
      <c r="E76" s="1" t="s">
        <v>1907</v>
      </c>
      <c r="F76" s="1">
        <v>3.5000000000000003E-2</v>
      </c>
      <c r="G76" s="1">
        <v>0</v>
      </c>
      <c r="H76" s="1">
        <v>2.3199999999999998</v>
      </c>
      <c r="I76" s="1" t="s">
        <v>691</v>
      </c>
      <c r="J76" s="1" t="s">
        <v>501</v>
      </c>
      <c r="U76" s="1159"/>
      <c r="V76" s="1160"/>
      <c r="W76" s="1134" t="s">
        <v>2691</v>
      </c>
      <c r="X76" s="1134"/>
      <c r="AI76" s="575"/>
      <c r="AJ76" s="176"/>
      <c r="AK76" s="168"/>
      <c r="AL76" s="727"/>
      <c r="AM76" s="727"/>
      <c r="AN76" s="727"/>
      <c r="AO76" s="168"/>
      <c r="AP76" s="168"/>
      <c r="AQ76" s="12"/>
      <c r="AR76" s="11"/>
      <c r="AS76" s="168"/>
      <c r="AT76" s="727"/>
      <c r="AU76" s="727"/>
      <c r="AV76" s="727"/>
      <c r="AW76" s="168"/>
      <c r="AX76" s="168"/>
      <c r="AY76" s="12"/>
      <c r="AZ76" s="11"/>
      <c r="BA76" s="168"/>
      <c r="BB76" s="727"/>
      <c r="BC76" s="727"/>
      <c r="BD76" s="727"/>
      <c r="BE76" s="168"/>
      <c r="BF76" s="168"/>
      <c r="BG76" s="12"/>
      <c r="BH76" s="11"/>
      <c r="BI76" s="168"/>
      <c r="BJ76" s="727"/>
      <c r="BK76" s="727"/>
      <c r="BL76" s="727"/>
      <c r="BM76" s="168"/>
      <c r="BN76" s="168"/>
      <c r="BO76" s="12"/>
      <c r="BP76" s="11"/>
      <c r="BQ76" s="168"/>
      <c r="BR76" s="727"/>
      <c r="BS76" s="727"/>
      <c r="BT76" s="727"/>
      <c r="BU76" s="168"/>
      <c r="BV76" s="168"/>
      <c r="BW76" s="12"/>
    </row>
    <row r="77" spans="1:75">
      <c r="A77" s="1" t="s">
        <v>729</v>
      </c>
      <c r="B77" s="1" t="s">
        <v>706</v>
      </c>
      <c r="C77" s="1" t="s">
        <v>707</v>
      </c>
      <c r="D77" s="1" t="s">
        <v>1673</v>
      </c>
      <c r="E77" s="1" t="s">
        <v>1908</v>
      </c>
      <c r="F77" s="1">
        <v>1.7500000000000002E-2</v>
      </c>
      <c r="G77" s="1">
        <v>0</v>
      </c>
      <c r="H77" s="1">
        <v>2.3199999999999998</v>
      </c>
      <c r="I77" s="1" t="s">
        <v>672</v>
      </c>
      <c r="J77" s="1" t="s">
        <v>684</v>
      </c>
      <c r="U77" s="1157" t="s">
        <v>257</v>
      </c>
      <c r="V77" s="1158"/>
      <c r="W77" s="1138" t="s">
        <v>2690</v>
      </c>
      <c r="X77" s="1138"/>
      <c r="AI77" s="575"/>
      <c r="AJ77" s="176"/>
      <c r="AK77" s="168"/>
      <c r="AL77" s="727"/>
      <c r="AM77" s="727"/>
      <c r="AN77" s="727"/>
      <c r="AO77" s="168"/>
      <c r="AP77" s="168"/>
      <c r="AQ77" s="12"/>
      <c r="AR77" s="11"/>
      <c r="AS77" s="168"/>
      <c r="AT77" s="727"/>
      <c r="AU77" s="727"/>
      <c r="AV77" s="727"/>
      <c r="AW77" s="168"/>
      <c r="AX77" s="168"/>
      <c r="AY77" s="12"/>
      <c r="AZ77" s="11"/>
      <c r="BA77" s="168"/>
      <c r="BB77" s="727"/>
      <c r="BC77" s="727"/>
      <c r="BD77" s="727"/>
      <c r="BE77" s="168"/>
      <c r="BF77" s="168"/>
      <c r="BG77" s="12"/>
      <c r="BH77" s="11"/>
      <c r="BI77" s="168"/>
      <c r="BJ77" s="727"/>
      <c r="BK77" s="727"/>
      <c r="BL77" s="727"/>
      <c r="BM77" s="168"/>
      <c r="BN77" s="168"/>
      <c r="BO77" s="12"/>
      <c r="BP77" s="11"/>
      <c r="BQ77" s="168"/>
      <c r="BR77" s="727"/>
      <c r="BS77" s="727"/>
      <c r="BT77" s="727"/>
      <c r="BU77" s="168"/>
      <c r="BV77" s="168"/>
      <c r="BW77" s="12"/>
    </row>
    <row r="78" spans="1:75">
      <c r="A78" s="1" t="s">
        <v>730</v>
      </c>
      <c r="B78" s="1" t="s">
        <v>706</v>
      </c>
      <c r="C78" s="1" t="s">
        <v>707</v>
      </c>
      <c r="D78" s="1" t="s">
        <v>1673</v>
      </c>
      <c r="E78" s="1" t="s">
        <v>1909</v>
      </c>
      <c r="F78" s="1">
        <v>1.7500000000000002E-2</v>
      </c>
      <c r="G78" s="1">
        <v>0</v>
      </c>
      <c r="H78" s="1">
        <v>2.3199999999999998</v>
      </c>
      <c r="I78" s="1" t="s">
        <v>694</v>
      </c>
      <c r="J78" s="1" t="s">
        <v>502</v>
      </c>
      <c r="U78" s="1159"/>
      <c r="V78" s="1160"/>
      <c r="W78" s="1134" t="s">
        <v>2691</v>
      </c>
      <c r="X78" s="1134"/>
      <c r="AI78" s="575"/>
      <c r="AJ78" s="176"/>
      <c r="AK78" s="168"/>
      <c r="AL78" s="727"/>
      <c r="AM78" s="727"/>
      <c r="AN78" s="727"/>
      <c r="AO78" s="168"/>
      <c r="AP78" s="168"/>
      <c r="AQ78" s="12"/>
      <c r="AR78" s="11"/>
      <c r="AS78" s="168"/>
      <c r="AT78" s="727"/>
      <c r="AU78" s="727"/>
      <c r="AV78" s="727"/>
      <c r="AW78" s="168"/>
      <c r="AX78" s="168"/>
      <c r="AY78" s="12"/>
      <c r="AZ78" s="11"/>
      <c r="BA78" s="168"/>
      <c r="BB78" s="727"/>
      <c r="BC78" s="727"/>
      <c r="BD78" s="727"/>
      <c r="BE78" s="168"/>
      <c r="BF78" s="168"/>
      <c r="BG78" s="12"/>
      <c r="BH78" s="11"/>
      <c r="BI78" s="168"/>
      <c r="BJ78" s="727"/>
      <c r="BK78" s="727"/>
      <c r="BL78" s="727"/>
      <c r="BM78" s="168"/>
      <c r="BN78" s="168"/>
      <c r="BO78" s="12"/>
      <c r="BP78" s="11"/>
      <c r="BQ78" s="168"/>
      <c r="BR78" s="727"/>
      <c r="BS78" s="727"/>
      <c r="BT78" s="727"/>
      <c r="BU78" s="168"/>
      <c r="BV78" s="168"/>
      <c r="BW78" s="12"/>
    </row>
    <row r="79" spans="1:75">
      <c r="A79" s="1" t="s">
        <v>731</v>
      </c>
      <c r="B79" s="1" t="s">
        <v>706</v>
      </c>
      <c r="C79" s="1" t="s">
        <v>707</v>
      </c>
      <c r="D79" s="1" t="s">
        <v>1673</v>
      </c>
      <c r="E79" s="1" t="s">
        <v>515</v>
      </c>
      <c r="F79" s="1">
        <v>6.3000000000000014E-2</v>
      </c>
      <c r="G79" s="1">
        <v>0</v>
      </c>
      <c r="H79" s="1">
        <v>2.3199999999999998</v>
      </c>
      <c r="I79" s="1" t="s">
        <v>672</v>
      </c>
      <c r="J79" s="1" t="s">
        <v>678</v>
      </c>
      <c r="U79" s="1157" t="s">
        <v>258</v>
      </c>
      <c r="V79" s="1158"/>
      <c r="W79" s="1138" t="s">
        <v>2692</v>
      </c>
      <c r="X79" s="1138"/>
      <c r="AI79" s="575"/>
      <c r="AJ79" s="176"/>
      <c r="AK79" s="168"/>
      <c r="AL79" s="727"/>
      <c r="AM79" s="727"/>
      <c r="AN79" s="727"/>
      <c r="AO79" s="168"/>
      <c r="AP79" s="168"/>
      <c r="AQ79" s="12"/>
      <c r="AR79" s="11"/>
      <c r="AS79" s="168"/>
      <c r="AT79" s="727"/>
      <c r="AU79" s="727"/>
      <c r="AV79" s="727"/>
      <c r="AW79" s="168"/>
      <c r="AX79" s="168"/>
      <c r="AY79" s="12"/>
      <c r="AZ79" s="11"/>
      <c r="BA79" s="168"/>
      <c r="BB79" s="727"/>
      <c r="BC79" s="727"/>
      <c r="BD79" s="727"/>
      <c r="BE79" s="168"/>
      <c r="BF79" s="168"/>
      <c r="BG79" s="12"/>
      <c r="BH79" s="11"/>
      <c r="BI79" s="168"/>
      <c r="BJ79" s="727"/>
      <c r="BK79" s="727"/>
      <c r="BL79" s="727"/>
      <c r="BM79" s="168"/>
      <c r="BN79" s="168"/>
      <c r="BO79" s="12"/>
      <c r="BP79" s="11"/>
      <c r="BQ79" s="168"/>
      <c r="BR79" s="727"/>
      <c r="BS79" s="727"/>
      <c r="BT79" s="727"/>
      <c r="BU79" s="168"/>
      <c r="BV79" s="168"/>
      <c r="BW79" s="12"/>
    </row>
    <row r="80" spans="1:75">
      <c r="A80" s="1" t="s">
        <v>732</v>
      </c>
      <c r="B80" s="1" t="s">
        <v>706</v>
      </c>
      <c r="C80" s="1" t="s">
        <v>707</v>
      </c>
      <c r="D80" s="1" t="s">
        <v>1673</v>
      </c>
      <c r="E80" s="1" t="s">
        <v>516</v>
      </c>
      <c r="F80" s="1">
        <v>6.3000000000000014E-2</v>
      </c>
      <c r="G80" s="1">
        <v>0</v>
      </c>
      <c r="H80" s="1">
        <v>2.3199999999999998</v>
      </c>
      <c r="I80" s="1" t="s">
        <v>665</v>
      </c>
      <c r="J80" s="1" t="s">
        <v>500</v>
      </c>
      <c r="U80" s="1159"/>
      <c r="V80" s="1160"/>
      <c r="W80" s="1134" t="s">
        <v>2693</v>
      </c>
      <c r="X80" s="1134"/>
      <c r="AI80" s="575"/>
      <c r="AJ80" s="176"/>
      <c r="AK80" s="168"/>
      <c r="AL80" s="727"/>
      <c r="AM80" s="727"/>
      <c r="AN80" s="727"/>
      <c r="AO80" s="168"/>
      <c r="AP80" s="168"/>
      <c r="AQ80" s="12"/>
      <c r="AR80" s="11"/>
      <c r="AS80" s="168"/>
      <c r="AT80" s="727"/>
      <c r="AU80" s="727"/>
      <c r="AV80" s="727"/>
      <c r="AW80" s="168"/>
      <c r="AX80" s="168"/>
      <c r="AY80" s="12"/>
      <c r="AZ80" s="11"/>
      <c r="BA80" s="168"/>
      <c r="BB80" s="727"/>
      <c r="BC80" s="727"/>
      <c r="BD80" s="727"/>
      <c r="BE80" s="168"/>
      <c r="BF80" s="168"/>
      <c r="BG80" s="12"/>
      <c r="BH80" s="11"/>
      <c r="BI80" s="168"/>
      <c r="BJ80" s="727"/>
      <c r="BK80" s="727"/>
      <c r="BL80" s="727"/>
      <c r="BM80" s="168"/>
      <c r="BN80" s="168"/>
      <c r="BO80" s="12"/>
      <c r="BP80" s="11"/>
      <c r="BQ80" s="168"/>
      <c r="BR80" s="727"/>
      <c r="BS80" s="727"/>
      <c r="BT80" s="727"/>
      <c r="BU80" s="168"/>
      <c r="BV80" s="168"/>
      <c r="BW80" s="12"/>
    </row>
    <row r="81" spans="1:75">
      <c r="A81" s="1" t="s">
        <v>733</v>
      </c>
      <c r="B81" s="1" t="s">
        <v>706</v>
      </c>
      <c r="C81" s="1" t="s">
        <v>707</v>
      </c>
      <c r="D81" s="1" t="s">
        <v>508</v>
      </c>
      <c r="E81" s="1" t="s">
        <v>517</v>
      </c>
      <c r="F81" s="1">
        <v>7.0000000000000007E-2</v>
      </c>
      <c r="G81" s="1">
        <v>0</v>
      </c>
      <c r="AI81" s="575"/>
      <c r="AJ81" s="176"/>
      <c r="AK81" s="168"/>
      <c r="AL81" s="727"/>
      <c r="AM81" s="727"/>
      <c r="AN81" s="727"/>
      <c r="AO81" s="168"/>
      <c r="AP81" s="168"/>
      <c r="AQ81" s="12"/>
      <c r="AR81" s="11"/>
      <c r="AS81" s="168"/>
      <c r="AT81" s="727"/>
      <c r="AU81" s="727"/>
      <c r="AV81" s="727"/>
      <c r="AW81" s="168"/>
      <c r="AX81" s="168"/>
      <c r="AY81" s="12"/>
      <c r="AZ81" s="11"/>
      <c r="BA81" s="168"/>
      <c r="BB81" s="727"/>
      <c r="BC81" s="727"/>
      <c r="BD81" s="727"/>
      <c r="BE81" s="168"/>
      <c r="BF81" s="168"/>
      <c r="BG81" s="12"/>
      <c r="BH81" s="11"/>
      <c r="BI81" s="168"/>
      <c r="BJ81" s="727"/>
      <c r="BK81" s="727"/>
      <c r="BL81" s="727"/>
      <c r="BM81" s="168"/>
      <c r="BN81" s="168"/>
      <c r="BO81" s="12"/>
      <c r="BP81" s="11"/>
      <c r="BQ81" s="168"/>
      <c r="BR81" s="727"/>
      <c r="BS81" s="727"/>
      <c r="BT81" s="727"/>
      <c r="BU81" s="168"/>
      <c r="BV81" s="168"/>
      <c r="BW81" s="12"/>
    </row>
    <row r="82" spans="1:75">
      <c r="AI82" s="575"/>
      <c r="AJ82" s="176"/>
      <c r="AK82" s="168"/>
      <c r="AL82" s="727"/>
      <c r="AM82" s="727"/>
      <c r="AN82" s="727"/>
      <c r="AO82" s="168"/>
      <c r="AP82" s="168"/>
      <c r="AQ82" s="12"/>
      <c r="AR82" s="11"/>
      <c r="AS82" s="168"/>
      <c r="AT82" s="727"/>
      <c r="AU82" s="727"/>
      <c r="AV82" s="727"/>
      <c r="AW82" s="168"/>
      <c r="AX82" s="168"/>
      <c r="AY82" s="12"/>
      <c r="AZ82" s="11"/>
      <c r="BA82" s="168"/>
      <c r="BB82" s="727"/>
      <c r="BC82" s="727"/>
      <c r="BD82" s="727"/>
      <c r="BE82" s="168"/>
      <c r="BF82" s="168"/>
      <c r="BG82" s="12"/>
      <c r="BH82" s="11"/>
      <c r="BI82" s="168"/>
      <c r="BJ82" s="727"/>
      <c r="BK82" s="727"/>
      <c r="BL82" s="727"/>
      <c r="BM82" s="168"/>
      <c r="BN82" s="168"/>
      <c r="BO82" s="12"/>
      <c r="BP82" s="11"/>
      <c r="BQ82" s="168"/>
      <c r="BR82" s="727"/>
      <c r="BS82" s="727"/>
      <c r="BT82" s="727"/>
      <c r="BU82" s="168"/>
      <c r="BV82" s="168"/>
      <c r="BW82" s="12"/>
    </row>
    <row r="83" spans="1:75">
      <c r="AI83" s="575"/>
      <c r="AJ83" s="176"/>
      <c r="AK83" s="168"/>
      <c r="AL83" s="727"/>
      <c r="AM83" s="727"/>
      <c r="AN83" s="727"/>
      <c r="AO83" s="168"/>
      <c r="AP83" s="168"/>
      <c r="AQ83" s="12"/>
      <c r="AR83" s="11"/>
      <c r="AS83" s="168"/>
      <c r="AT83" s="727"/>
      <c r="AU83" s="727"/>
      <c r="AV83" s="727"/>
      <c r="AW83" s="168"/>
      <c r="AX83" s="168"/>
      <c r="AY83" s="12"/>
      <c r="AZ83" s="11"/>
      <c r="BA83" s="168"/>
      <c r="BB83" s="727"/>
      <c r="BC83" s="727"/>
      <c r="BD83" s="727"/>
      <c r="BE83" s="168"/>
      <c r="BF83" s="168"/>
      <c r="BG83" s="12"/>
      <c r="BH83" s="11"/>
      <c r="BI83" s="168"/>
      <c r="BJ83" s="727"/>
      <c r="BK83" s="727"/>
      <c r="BL83" s="727"/>
      <c r="BM83" s="168"/>
      <c r="BN83" s="168"/>
      <c r="BO83" s="12"/>
      <c r="BP83" s="11"/>
      <c r="BQ83" s="168"/>
      <c r="BR83" s="727"/>
      <c r="BS83" s="727"/>
      <c r="BT83" s="727"/>
      <c r="BU83" s="168"/>
      <c r="BV83" s="168"/>
      <c r="BW83" s="12"/>
    </row>
    <row r="84" spans="1:75">
      <c r="AI84" s="575"/>
      <c r="AJ84" s="176"/>
      <c r="AK84" s="168"/>
      <c r="AL84" s="727"/>
      <c r="AM84" s="727"/>
      <c r="AN84" s="727"/>
      <c r="AO84" s="168"/>
      <c r="AP84" s="168"/>
      <c r="AQ84" s="12"/>
      <c r="AR84" s="11"/>
      <c r="AS84" s="168"/>
      <c r="AT84" s="727"/>
      <c r="AU84" s="727"/>
      <c r="AV84" s="727"/>
      <c r="AW84" s="168"/>
      <c r="AX84" s="168"/>
      <c r="AY84" s="12"/>
      <c r="AZ84" s="11"/>
      <c r="BA84" s="168"/>
      <c r="BB84" s="727"/>
      <c r="BC84" s="727"/>
      <c r="BD84" s="727"/>
      <c r="BE84" s="168"/>
      <c r="BF84" s="168"/>
      <c r="BG84" s="12"/>
      <c r="BH84" s="11"/>
      <c r="BI84" s="168"/>
      <c r="BJ84" s="727"/>
      <c r="BK84" s="727"/>
      <c r="BL84" s="727"/>
      <c r="BM84" s="168"/>
      <c r="BN84" s="168"/>
      <c r="BO84" s="12"/>
      <c r="BP84" s="11"/>
      <c r="BQ84" s="168"/>
      <c r="BR84" s="727"/>
      <c r="BS84" s="727"/>
      <c r="BT84" s="727"/>
      <c r="BU84" s="168"/>
      <c r="BV84" s="168"/>
      <c r="BW84" s="12"/>
    </row>
    <row r="85" spans="1:75">
      <c r="AI85" s="575"/>
      <c r="AJ85" s="176"/>
      <c r="AK85" s="168"/>
      <c r="AL85" s="727"/>
      <c r="AM85" s="727"/>
      <c r="AN85" s="727"/>
      <c r="AO85" s="168"/>
      <c r="AP85" s="168"/>
      <c r="AQ85" s="12"/>
      <c r="AR85" s="11"/>
      <c r="AS85" s="168"/>
      <c r="AT85" s="727"/>
      <c r="AU85" s="727"/>
      <c r="AV85" s="727"/>
      <c r="AW85" s="168"/>
      <c r="AX85" s="168"/>
      <c r="AY85" s="12"/>
      <c r="AZ85" s="11"/>
      <c r="BA85" s="168"/>
      <c r="BB85" s="727"/>
      <c r="BC85" s="727"/>
      <c r="BD85" s="727"/>
      <c r="BE85" s="168"/>
      <c r="BF85" s="168"/>
      <c r="BG85" s="12"/>
      <c r="BH85" s="11"/>
      <c r="BI85" s="168"/>
      <c r="BJ85" s="727"/>
      <c r="BK85" s="727"/>
      <c r="BL85" s="727"/>
      <c r="BM85" s="168"/>
      <c r="BN85" s="168"/>
      <c r="BO85" s="12"/>
      <c r="BP85" s="11"/>
      <c r="BQ85" s="168"/>
      <c r="BR85" s="727"/>
      <c r="BS85" s="727"/>
      <c r="BT85" s="727"/>
      <c r="BU85" s="168"/>
      <c r="BV85" s="168"/>
      <c r="BW85" s="12"/>
    </row>
    <row r="86" spans="1:75">
      <c r="AI86" s="575"/>
      <c r="AJ86" s="176"/>
      <c r="AK86" s="168"/>
      <c r="AL86" s="727"/>
      <c r="AM86" s="727"/>
      <c r="AN86" s="727"/>
      <c r="AO86" s="168"/>
      <c r="AP86" s="168"/>
      <c r="AQ86" s="12"/>
      <c r="AR86" s="11"/>
      <c r="AS86" s="168"/>
      <c r="AT86" s="727"/>
      <c r="AU86" s="727"/>
      <c r="AV86" s="727"/>
      <c r="AW86" s="168"/>
      <c r="AX86" s="168"/>
      <c r="AY86" s="12"/>
      <c r="AZ86" s="11"/>
      <c r="BA86" s="168"/>
      <c r="BB86" s="727"/>
      <c r="BC86" s="727"/>
      <c r="BD86" s="727"/>
      <c r="BE86" s="168"/>
      <c r="BF86" s="168"/>
      <c r="BG86" s="12"/>
      <c r="BH86" s="11"/>
      <c r="BI86" s="168"/>
      <c r="BJ86" s="727"/>
      <c r="BK86" s="727"/>
      <c r="BL86" s="727"/>
      <c r="BM86" s="168"/>
      <c r="BN86" s="168"/>
      <c r="BO86" s="12"/>
      <c r="BP86" s="11"/>
      <c r="BQ86" s="168"/>
      <c r="BR86" s="727"/>
      <c r="BS86" s="727"/>
      <c r="BT86" s="727"/>
      <c r="BU86" s="168"/>
      <c r="BV86" s="168"/>
      <c r="BW86" s="12"/>
    </row>
    <row r="87" spans="1:75">
      <c r="AI87" s="575"/>
      <c r="AJ87" s="176"/>
      <c r="AK87" s="168"/>
      <c r="AL87" s="727"/>
      <c r="AM87" s="727"/>
      <c r="AN87" s="727"/>
      <c r="AO87" s="168"/>
      <c r="AP87" s="168"/>
      <c r="AQ87" s="12"/>
      <c r="AR87" s="11"/>
      <c r="AS87" s="168"/>
      <c r="AT87" s="727"/>
      <c r="AU87" s="727"/>
      <c r="AV87" s="727"/>
      <c r="AW87" s="168"/>
      <c r="AX87" s="168"/>
      <c r="AY87" s="12"/>
      <c r="AZ87" s="11"/>
      <c r="BA87" s="168"/>
      <c r="BB87" s="727"/>
      <c r="BC87" s="727"/>
      <c r="BD87" s="727"/>
      <c r="BE87" s="168"/>
      <c r="BF87" s="168"/>
      <c r="BG87" s="12"/>
      <c r="BH87" s="11"/>
      <c r="BI87" s="168"/>
      <c r="BJ87" s="727"/>
      <c r="BK87" s="727"/>
      <c r="BL87" s="727"/>
      <c r="BM87" s="168"/>
      <c r="BN87" s="168"/>
      <c r="BO87" s="12"/>
      <c r="BP87" s="11"/>
      <c r="BQ87" s="168"/>
      <c r="BR87" s="727"/>
      <c r="BS87" s="727"/>
      <c r="BT87" s="727"/>
      <c r="BU87" s="168"/>
      <c r="BV87" s="168"/>
      <c r="BW87" s="12"/>
    </row>
    <row r="88" spans="1:75">
      <c r="AI88" s="575"/>
      <c r="AJ88" s="176"/>
      <c r="AK88" s="168"/>
      <c r="AL88" s="727"/>
      <c r="AM88" s="727"/>
      <c r="AN88" s="727"/>
      <c r="AO88" s="168"/>
      <c r="AP88" s="168"/>
      <c r="AQ88" s="12"/>
      <c r="AR88" s="11"/>
      <c r="AS88" s="168"/>
      <c r="AT88" s="727"/>
      <c r="AU88" s="727"/>
      <c r="AV88" s="727"/>
      <c r="AW88" s="168"/>
      <c r="AX88" s="168"/>
      <c r="AY88" s="12"/>
      <c r="AZ88" s="11"/>
      <c r="BA88" s="168"/>
      <c r="BB88" s="727"/>
      <c r="BC88" s="727"/>
      <c r="BD88" s="727"/>
      <c r="BE88" s="168"/>
      <c r="BF88" s="168"/>
      <c r="BG88" s="12"/>
      <c r="BH88" s="11"/>
      <c r="BI88" s="168"/>
      <c r="BJ88" s="727"/>
      <c r="BK88" s="727"/>
      <c r="BL88" s="727"/>
      <c r="BM88" s="168"/>
      <c r="BN88" s="168"/>
      <c r="BO88" s="12"/>
      <c r="BP88" s="11"/>
      <c r="BQ88" s="168"/>
      <c r="BR88" s="727"/>
      <c r="BS88" s="727"/>
      <c r="BT88" s="727"/>
      <c r="BU88" s="168"/>
      <c r="BV88" s="168"/>
      <c r="BW88" s="12"/>
    </row>
    <row r="89" spans="1:75">
      <c r="AI89" s="575"/>
      <c r="AJ89" s="176"/>
      <c r="AK89" s="168"/>
      <c r="AL89" s="727"/>
      <c r="AM89" s="727"/>
      <c r="AN89" s="727"/>
      <c r="AO89" s="168"/>
      <c r="AP89" s="168"/>
      <c r="AQ89" s="12"/>
      <c r="AR89" s="11"/>
      <c r="AS89" s="168"/>
      <c r="AT89" s="727"/>
      <c r="AU89" s="727"/>
      <c r="AV89" s="727"/>
      <c r="AW89" s="168"/>
      <c r="AX89" s="168"/>
      <c r="AY89" s="12"/>
      <c r="AZ89" s="11"/>
      <c r="BA89" s="168"/>
      <c r="BB89" s="727"/>
      <c r="BC89" s="727"/>
      <c r="BD89" s="727"/>
      <c r="BE89" s="168"/>
      <c r="BF89" s="168"/>
      <c r="BG89" s="12"/>
      <c r="BH89" s="11"/>
      <c r="BI89" s="168"/>
      <c r="BJ89" s="727"/>
      <c r="BK89" s="727"/>
      <c r="BL89" s="727"/>
      <c r="BM89" s="168"/>
      <c r="BN89" s="168"/>
      <c r="BO89" s="12"/>
      <c r="BP89" s="11"/>
      <c r="BQ89" s="168"/>
      <c r="BR89" s="727"/>
      <c r="BS89" s="727"/>
      <c r="BT89" s="727"/>
      <c r="BU89" s="168"/>
      <c r="BV89" s="168"/>
      <c r="BW89" s="12"/>
    </row>
    <row r="90" spans="1:75">
      <c r="AI90" s="575"/>
      <c r="AJ90" s="176"/>
      <c r="AK90" s="168"/>
      <c r="AL90" s="727"/>
      <c r="AM90" s="727"/>
      <c r="AN90" s="727"/>
      <c r="AO90" s="168"/>
      <c r="AP90" s="168"/>
      <c r="AQ90" s="12"/>
      <c r="AR90" s="11"/>
      <c r="AS90" s="168"/>
      <c r="AT90" s="727"/>
      <c r="AU90" s="727"/>
      <c r="AV90" s="727"/>
      <c r="AW90" s="168"/>
      <c r="AX90" s="168"/>
      <c r="AY90" s="12"/>
      <c r="AZ90" s="11"/>
      <c r="BA90" s="168"/>
      <c r="BB90" s="727"/>
      <c r="BC90" s="727"/>
      <c r="BD90" s="727"/>
      <c r="BE90" s="168"/>
      <c r="BF90" s="168"/>
      <c r="BG90" s="12"/>
      <c r="BH90" s="11"/>
      <c r="BI90" s="168"/>
      <c r="BJ90" s="727"/>
      <c r="BK90" s="727"/>
      <c r="BL90" s="727"/>
      <c r="BM90" s="168"/>
      <c r="BN90" s="168"/>
      <c r="BO90" s="12"/>
      <c r="BP90" s="11"/>
      <c r="BQ90" s="168"/>
      <c r="BR90" s="727"/>
      <c r="BS90" s="727"/>
      <c r="BT90" s="727"/>
      <c r="BU90" s="168"/>
      <c r="BV90" s="168"/>
      <c r="BW90" s="12"/>
    </row>
    <row r="91" spans="1:75">
      <c r="AI91" s="575"/>
      <c r="AJ91" s="176"/>
      <c r="AK91" s="168"/>
      <c r="AL91" s="727"/>
      <c r="AM91" s="727"/>
      <c r="AN91" s="727"/>
      <c r="AO91" s="168"/>
      <c r="AP91" s="168"/>
      <c r="AQ91" s="12"/>
      <c r="AR91" s="11"/>
      <c r="AS91" s="168"/>
      <c r="AT91" s="727"/>
      <c r="AU91" s="727"/>
      <c r="AV91" s="727"/>
      <c r="AW91" s="168"/>
      <c r="AX91" s="168"/>
      <c r="AY91" s="12"/>
      <c r="AZ91" s="11"/>
      <c r="BA91" s="168"/>
      <c r="BB91" s="727"/>
      <c r="BC91" s="727"/>
      <c r="BD91" s="727"/>
      <c r="BE91" s="168"/>
      <c r="BF91" s="168"/>
      <c r="BG91" s="12"/>
      <c r="BH91" s="11"/>
      <c r="BI91" s="168"/>
      <c r="BJ91" s="727"/>
      <c r="BK91" s="727"/>
      <c r="BL91" s="727"/>
      <c r="BM91" s="168"/>
      <c r="BN91" s="168"/>
      <c r="BO91" s="12"/>
      <c r="BP91" s="11"/>
      <c r="BQ91" s="168"/>
      <c r="BR91" s="727"/>
      <c r="BS91" s="727"/>
      <c r="BT91" s="727"/>
      <c r="BU91" s="168"/>
      <c r="BV91" s="168"/>
      <c r="BW91" s="12"/>
    </row>
    <row r="92" spans="1:75">
      <c r="AI92" s="575"/>
      <c r="AJ92" s="176"/>
      <c r="AK92" s="168"/>
      <c r="AL92" s="727"/>
      <c r="AM92" s="727"/>
      <c r="AN92" s="727"/>
      <c r="AO92" s="168"/>
      <c r="AP92" s="168"/>
      <c r="AQ92" s="12"/>
      <c r="AR92" s="11"/>
      <c r="AS92" s="168"/>
      <c r="AT92" s="727"/>
      <c r="AU92" s="727"/>
      <c r="AV92" s="727"/>
      <c r="AW92" s="168"/>
      <c r="AX92" s="168"/>
      <c r="AY92" s="12"/>
      <c r="AZ92" s="11"/>
      <c r="BA92" s="168"/>
      <c r="BB92" s="727"/>
      <c r="BC92" s="727"/>
      <c r="BD92" s="727"/>
      <c r="BE92" s="168"/>
      <c r="BF92" s="168"/>
      <c r="BG92" s="12"/>
      <c r="BH92" s="11"/>
      <c r="BI92" s="168"/>
      <c r="BJ92" s="727"/>
      <c r="BK92" s="727"/>
      <c r="BL92" s="727"/>
      <c r="BM92" s="168"/>
      <c r="BN92" s="168"/>
      <c r="BO92" s="12"/>
      <c r="BP92" s="11"/>
      <c r="BQ92" s="168"/>
      <c r="BR92" s="727"/>
      <c r="BS92" s="727"/>
      <c r="BT92" s="727"/>
      <c r="BU92" s="168"/>
      <c r="BV92" s="168"/>
      <c r="BW92" s="12"/>
    </row>
    <row r="93" spans="1:75">
      <c r="AI93" s="575"/>
      <c r="AJ93" s="176"/>
      <c r="AK93" s="168"/>
      <c r="AL93" s="727"/>
      <c r="AM93" s="727"/>
      <c r="AN93" s="727"/>
      <c r="AO93" s="168"/>
      <c r="AP93" s="168"/>
      <c r="AQ93" s="12"/>
      <c r="AR93" s="11"/>
      <c r="AS93" s="168"/>
      <c r="AT93" s="727"/>
      <c r="AU93" s="727"/>
      <c r="AV93" s="727"/>
      <c r="AW93" s="168"/>
      <c r="AX93" s="168"/>
      <c r="AY93" s="12"/>
      <c r="AZ93" s="11"/>
      <c r="BA93" s="168"/>
      <c r="BB93" s="727"/>
      <c r="BC93" s="727"/>
      <c r="BD93" s="727"/>
      <c r="BE93" s="168"/>
      <c r="BF93" s="168"/>
      <c r="BG93" s="12"/>
      <c r="BH93" s="11"/>
      <c r="BI93" s="168"/>
      <c r="BJ93" s="727"/>
      <c r="BK93" s="727"/>
      <c r="BL93" s="727"/>
      <c r="BM93" s="168"/>
      <c r="BN93" s="168"/>
      <c r="BO93" s="12"/>
      <c r="BP93" s="11"/>
      <c r="BQ93" s="168"/>
      <c r="BR93" s="727"/>
      <c r="BS93" s="727"/>
      <c r="BT93" s="727"/>
      <c r="BU93" s="168"/>
      <c r="BV93" s="168"/>
      <c r="BW93" s="12"/>
    </row>
    <row r="94" spans="1:75">
      <c r="AI94" s="575"/>
      <c r="AJ94" s="176"/>
      <c r="AK94" s="168"/>
      <c r="AL94" s="727"/>
      <c r="AM94" s="727"/>
      <c r="AN94" s="727"/>
      <c r="AO94" s="168"/>
      <c r="AP94" s="168"/>
      <c r="AQ94" s="12"/>
      <c r="AR94" s="11"/>
      <c r="AS94" s="168"/>
      <c r="AT94" s="727"/>
      <c r="AU94" s="727"/>
      <c r="AV94" s="727"/>
      <c r="AW94" s="168"/>
      <c r="AX94" s="168"/>
      <c r="AY94" s="12"/>
      <c r="AZ94" s="11"/>
      <c r="BA94" s="168"/>
      <c r="BB94" s="727"/>
      <c r="BC94" s="727"/>
      <c r="BD94" s="727"/>
      <c r="BE94" s="168"/>
      <c r="BF94" s="168"/>
      <c r="BG94" s="12"/>
      <c r="BH94" s="11"/>
      <c r="BI94" s="168"/>
      <c r="BJ94" s="727"/>
      <c r="BK94" s="727"/>
      <c r="BL94" s="727"/>
      <c r="BM94" s="168"/>
      <c r="BN94" s="168"/>
      <c r="BO94" s="12"/>
      <c r="BP94" s="11"/>
      <c r="BQ94" s="168"/>
      <c r="BR94" s="727"/>
      <c r="BS94" s="727"/>
      <c r="BT94" s="727"/>
      <c r="BU94" s="168"/>
      <c r="BV94" s="168"/>
      <c r="BW94" s="12"/>
    </row>
    <row r="95" spans="1:75">
      <c r="AI95" s="575"/>
      <c r="AJ95" s="176"/>
      <c r="AK95" s="168"/>
      <c r="AL95" s="727"/>
      <c r="AM95" s="727"/>
      <c r="AN95" s="727"/>
      <c r="AO95" s="168"/>
      <c r="AP95" s="168"/>
      <c r="AQ95" s="12"/>
      <c r="AR95" s="11"/>
      <c r="AS95" s="168"/>
      <c r="AT95" s="727"/>
      <c r="AU95" s="727"/>
      <c r="AV95" s="727"/>
      <c r="AW95" s="168"/>
      <c r="AX95" s="168"/>
      <c r="AY95" s="12"/>
      <c r="AZ95" s="11"/>
      <c r="BA95" s="168"/>
      <c r="BB95" s="727"/>
      <c r="BC95" s="727"/>
      <c r="BD95" s="727"/>
      <c r="BE95" s="168"/>
      <c r="BF95" s="168"/>
      <c r="BG95" s="12"/>
      <c r="BH95" s="11"/>
      <c r="BI95" s="168"/>
      <c r="BJ95" s="727"/>
      <c r="BK95" s="727"/>
      <c r="BL95" s="727"/>
      <c r="BM95" s="168"/>
      <c r="BN95" s="168"/>
      <c r="BO95" s="12"/>
      <c r="BP95" s="11"/>
      <c r="BQ95" s="168"/>
      <c r="BR95" s="727"/>
      <c r="BS95" s="727"/>
      <c r="BT95" s="727"/>
      <c r="BU95" s="168"/>
      <c r="BV95" s="168"/>
      <c r="BW95" s="12"/>
    </row>
    <row r="96" spans="1:75">
      <c r="AI96" s="575"/>
      <c r="AJ96" s="176"/>
      <c r="AK96" s="168"/>
      <c r="AL96" s="727"/>
      <c r="AM96" s="727"/>
      <c r="AN96" s="727"/>
      <c r="AO96" s="168"/>
      <c r="AP96" s="168"/>
      <c r="AQ96" s="12"/>
      <c r="AR96" s="11"/>
      <c r="AS96" s="168"/>
      <c r="AT96" s="727"/>
      <c r="AU96" s="727"/>
      <c r="AV96" s="727"/>
      <c r="AW96" s="168"/>
      <c r="AX96" s="168"/>
      <c r="AY96" s="12"/>
      <c r="AZ96" s="11"/>
      <c r="BA96" s="168"/>
      <c r="BB96" s="727"/>
      <c r="BC96" s="727"/>
      <c r="BD96" s="727"/>
      <c r="BE96" s="168"/>
      <c r="BF96" s="168"/>
      <c r="BG96" s="12"/>
      <c r="BH96" s="11"/>
      <c r="BI96" s="168"/>
      <c r="BJ96" s="727"/>
      <c r="BK96" s="727"/>
      <c r="BL96" s="727"/>
      <c r="BM96" s="168"/>
      <c r="BN96" s="168"/>
      <c r="BO96" s="12"/>
      <c r="BP96" s="11"/>
      <c r="BQ96" s="168"/>
      <c r="BR96" s="727"/>
      <c r="BS96" s="727"/>
      <c r="BT96" s="727"/>
      <c r="BU96" s="168"/>
      <c r="BV96" s="168"/>
      <c r="BW96" s="12"/>
    </row>
    <row r="97" spans="1:75">
      <c r="AI97" s="575"/>
      <c r="AJ97" s="176"/>
      <c r="AK97" s="168"/>
      <c r="AL97" s="727"/>
      <c r="AM97" s="727"/>
      <c r="AN97" s="727"/>
      <c r="AO97" s="168"/>
      <c r="AP97" s="168"/>
      <c r="AQ97" s="12"/>
      <c r="AR97" s="11"/>
      <c r="AS97" s="168"/>
      <c r="AT97" s="727"/>
      <c r="AU97" s="727"/>
      <c r="AV97" s="727"/>
      <c r="AW97" s="168"/>
      <c r="AX97" s="168"/>
      <c r="AY97" s="12"/>
      <c r="AZ97" s="11"/>
      <c r="BA97" s="168"/>
      <c r="BB97" s="727"/>
      <c r="BC97" s="727"/>
      <c r="BD97" s="727"/>
      <c r="BE97" s="168"/>
      <c r="BF97" s="168"/>
      <c r="BG97" s="12"/>
      <c r="BH97" s="11"/>
      <c r="BI97" s="168"/>
      <c r="BJ97" s="727"/>
      <c r="BK97" s="727"/>
      <c r="BL97" s="727"/>
      <c r="BM97" s="168"/>
      <c r="BN97" s="168"/>
      <c r="BO97" s="12"/>
      <c r="BP97" s="11"/>
      <c r="BQ97" s="168"/>
      <c r="BR97" s="727"/>
      <c r="BS97" s="727"/>
      <c r="BT97" s="727"/>
      <c r="BU97" s="168"/>
      <c r="BV97" s="168"/>
      <c r="BW97" s="12"/>
    </row>
    <row r="98" spans="1:75">
      <c r="AI98" s="575"/>
      <c r="AJ98" s="176"/>
      <c r="AK98" s="168"/>
      <c r="AL98" s="727"/>
      <c r="AM98" s="727"/>
      <c r="AN98" s="727"/>
      <c r="AO98" s="168"/>
      <c r="AP98" s="168"/>
      <c r="AQ98" s="12"/>
      <c r="AR98" s="11"/>
      <c r="AS98" s="168"/>
      <c r="AT98" s="727"/>
      <c r="AU98" s="727"/>
      <c r="AV98" s="727"/>
      <c r="AW98" s="168"/>
      <c r="AX98" s="168"/>
      <c r="AY98" s="12"/>
      <c r="AZ98" s="11"/>
      <c r="BA98" s="168"/>
      <c r="BB98" s="727"/>
      <c r="BC98" s="727"/>
      <c r="BD98" s="727"/>
      <c r="BE98" s="168"/>
      <c r="BF98" s="168"/>
      <c r="BG98" s="12"/>
      <c r="BH98" s="11"/>
      <c r="BI98" s="168"/>
      <c r="BJ98" s="727"/>
      <c r="BK98" s="727"/>
      <c r="BL98" s="727"/>
      <c r="BM98" s="168"/>
      <c r="BN98" s="168"/>
      <c r="BO98" s="12"/>
      <c r="BP98" s="11"/>
      <c r="BQ98" s="168"/>
      <c r="BR98" s="727"/>
      <c r="BS98" s="727"/>
      <c r="BT98" s="727"/>
      <c r="BU98" s="168"/>
      <c r="BV98" s="168"/>
      <c r="BW98" s="12"/>
    </row>
    <row r="99" spans="1:75">
      <c r="AI99" s="575"/>
      <c r="AJ99" s="176"/>
      <c r="AK99" s="168"/>
      <c r="AL99" s="727"/>
      <c r="AM99" s="727"/>
      <c r="AN99" s="727"/>
      <c r="AO99" s="168"/>
      <c r="AP99" s="168"/>
      <c r="AQ99" s="12"/>
      <c r="AR99" s="11"/>
      <c r="AS99" s="168"/>
      <c r="AT99" s="727"/>
      <c r="AU99" s="727"/>
      <c r="AV99" s="727"/>
      <c r="AW99" s="168"/>
      <c r="AX99" s="168"/>
      <c r="AY99" s="12"/>
      <c r="AZ99" s="11"/>
      <c r="BA99" s="168"/>
      <c r="BB99" s="727"/>
      <c r="BC99" s="727"/>
      <c r="BD99" s="727"/>
      <c r="BE99" s="168"/>
      <c r="BF99" s="168"/>
      <c r="BG99" s="12"/>
      <c r="BH99" s="11"/>
      <c r="BI99" s="168"/>
      <c r="BJ99" s="727"/>
      <c r="BK99" s="727"/>
      <c r="BL99" s="727"/>
      <c r="BM99" s="168"/>
      <c r="BN99" s="168"/>
      <c r="BO99" s="12"/>
      <c r="BP99" s="11"/>
      <c r="BQ99" s="168"/>
      <c r="BR99" s="727"/>
      <c r="BS99" s="727"/>
      <c r="BT99" s="727"/>
      <c r="BU99" s="168"/>
      <c r="BV99" s="168"/>
      <c r="BW99" s="12"/>
    </row>
    <row r="100" spans="1:75">
      <c r="AI100" s="575"/>
      <c r="AJ100" s="176"/>
      <c r="AK100" s="168"/>
      <c r="AL100" s="727"/>
      <c r="AM100" s="727"/>
      <c r="AN100" s="727"/>
      <c r="AO100" s="168"/>
      <c r="AP100" s="168"/>
      <c r="AQ100" s="12"/>
      <c r="AR100" s="11"/>
      <c r="AS100" s="168"/>
      <c r="AT100" s="727"/>
      <c r="AU100" s="727"/>
      <c r="AV100" s="727"/>
      <c r="AW100" s="168"/>
      <c r="AX100" s="168"/>
      <c r="AY100" s="12"/>
      <c r="AZ100" s="11"/>
      <c r="BA100" s="168"/>
      <c r="BB100" s="727"/>
      <c r="BC100" s="727"/>
      <c r="BD100" s="727"/>
      <c r="BE100" s="168"/>
      <c r="BF100" s="168"/>
      <c r="BG100" s="12"/>
      <c r="BH100" s="11"/>
      <c r="BI100" s="168"/>
      <c r="BJ100" s="727"/>
      <c r="BK100" s="727"/>
      <c r="BL100" s="727"/>
      <c r="BM100" s="168"/>
      <c r="BN100" s="168"/>
      <c r="BO100" s="12"/>
      <c r="BP100" s="11"/>
      <c r="BQ100" s="168"/>
      <c r="BR100" s="727"/>
      <c r="BS100" s="727"/>
      <c r="BT100" s="727"/>
      <c r="BU100" s="168"/>
      <c r="BV100" s="168"/>
      <c r="BW100" s="12"/>
    </row>
    <row r="101" spans="1:75">
      <c r="A101" s="1" t="s">
        <v>734</v>
      </c>
      <c r="B101" s="1" t="s">
        <v>706</v>
      </c>
      <c r="C101" s="1" t="s">
        <v>707</v>
      </c>
      <c r="D101" s="1" t="s">
        <v>508</v>
      </c>
      <c r="E101" s="1" t="s">
        <v>518</v>
      </c>
      <c r="F101" s="1">
        <v>3.5000000000000003E-2</v>
      </c>
      <c r="G101" s="1">
        <v>0</v>
      </c>
      <c r="J101" s="1" t="s">
        <v>673</v>
      </c>
      <c r="U101" s="1" t="s">
        <v>259</v>
      </c>
      <c r="AI101" s="575"/>
      <c r="AJ101" s="176"/>
      <c r="AK101" s="168"/>
      <c r="AL101" s="727"/>
      <c r="AM101" s="727"/>
      <c r="AN101" s="727"/>
      <c r="AO101" s="168"/>
      <c r="AP101" s="168"/>
      <c r="AQ101" s="12"/>
      <c r="AR101" s="11"/>
      <c r="AS101" s="168"/>
      <c r="AT101" s="727"/>
      <c r="AU101" s="727"/>
      <c r="AV101" s="727"/>
      <c r="AW101" s="168"/>
      <c r="AX101" s="168"/>
      <c r="AY101" s="12"/>
      <c r="AZ101" s="11"/>
      <c r="BA101" s="168"/>
      <c r="BB101" s="727"/>
      <c r="BC101" s="727"/>
      <c r="BD101" s="727"/>
      <c r="BE101" s="168"/>
      <c r="BF101" s="168"/>
      <c r="BG101" s="12"/>
      <c r="BH101" s="11"/>
      <c r="BI101" s="168"/>
      <c r="BJ101" s="727"/>
      <c r="BK101" s="727"/>
      <c r="BL101" s="727"/>
      <c r="BM101" s="168"/>
      <c r="BN101" s="168"/>
      <c r="BO101" s="12"/>
      <c r="BP101" s="11"/>
      <c r="BQ101" s="168"/>
      <c r="BR101" s="727"/>
      <c r="BS101" s="727"/>
      <c r="BT101" s="727"/>
      <c r="BU101" s="168"/>
      <c r="BV101" s="168"/>
      <c r="BW101" s="12"/>
    </row>
    <row r="102" spans="1:75" ht="12.6" thickBot="1">
      <c r="A102" s="1" t="s">
        <v>735</v>
      </c>
      <c r="B102" s="1" t="s">
        <v>706</v>
      </c>
      <c r="C102" s="1" t="s">
        <v>707</v>
      </c>
      <c r="D102" s="1" t="s">
        <v>508</v>
      </c>
      <c r="E102" s="1" t="s">
        <v>519</v>
      </c>
      <c r="F102" s="1">
        <v>3.5000000000000003E-2</v>
      </c>
      <c r="G102" s="1">
        <v>0</v>
      </c>
      <c r="J102" s="1" t="s">
        <v>504</v>
      </c>
      <c r="U102" s="1" t="s">
        <v>260</v>
      </c>
      <c r="AI102" s="575"/>
      <c r="AJ102" s="176"/>
      <c r="AK102" s="168"/>
      <c r="AL102" s="727"/>
      <c r="AM102" s="727"/>
      <c r="AN102" s="727"/>
      <c r="AO102" s="168"/>
      <c r="AP102" s="168"/>
      <c r="AQ102" s="12"/>
      <c r="AR102" s="11"/>
      <c r="AS102" s="168"/>
      <c r="AT102" s="727"/>
      <c r="AU102" s="727"/>
      <c r="AV102" s="727"/>
      <c r="AW102" s="168"/>
      <c r="AX102" s="168"/>
      <c r="AY102" s="12"/>
      <c r="AZ102" s="13"/>
      <c r="BA102" s="218"/>
      <c r="BB102" s="22"/>
      <c r="BC102" s="22"/>
      <c r="BD102" s="22"/>
      <c r="BE102" s="218"/>
      <c r="BF102" s="218"/>
      <c r="BG102" s="14"/>
      <c r="BH102" s="13"/>
      <c r="BI102" s="218"/>
      <c r="BJ102" s="22"/>
      <c r="BK102" s="22"/>
      <c r="BL102" s="22"/>
      <c r="BM102" s="218"/>
      <c r="BN102" s="218"/>
      <c r="BO102" s="14"/>
      <c r="BP102" s="13"/>
      <c r="BQ102" s="218"/>
      <c r="BR102" s="22"/>
      <c r="BS102" s="22"/>
      <c r="BT102" s="22"/>
      <c r="BU102" s="218"/>
      <c r="BV102" s="218"/>
      <c r="BW102" s="14"/>
    </row>
    <row r="103" spans="1:75">
      <c r="A103" s="1" t="s">
        <v>736</v>
      </c>
      <c r="B103" s="1" t="s">
        <v>706</v>
      </c>
      <c r="C103" s="1" t="s">
        <v>707</v>
      </c>
      <c r="D103" s="1" t="s">
        <v>508</v>
      </c>
      <c r="E103" s="1" t="s">
        <v>520</v>
      </c>
      <c r="F103" s="1">
        <v>3.5000000000000003E-2</v>
      </c>
      <c r="G103" s="1">
        <v>0</v>
      </c>
      <c r="J103" s="1" t="s">
        <v>737</v>
      </c>
      <c r="AI103" s="581">
        <v>2</v>
      </c>
      <c r="AJ103" s="166" t="s">
        <v>2642</v>
      </c>
      <c r="AK103" s="167" t="s">
        <v>1817</v>
      </c>
      <c r="AL103" s="21" t="s">
        <v>1775</v>
      </c>
      <c r="AM103" s="21" t="s">
        <v>1691</v>
      </c>
      <c r="AN103" s="21" t="s">
        <v>1691</v>
      </c>
      <c r="AO103" s="167">
        <v>2.1800000000000002</v>
      </c>
      <c r="AP103" s="167">
        <v>0</v>
      </c>
      <c r="AQ103" s="10">
        <v>2.3199999999999998</v>
      </c>
      <c r="AR103" s="9" t="s">
        <v>2643</v>
      </c>
      <c r="AS103" s="167" t="s">
        <v>1817</v>
      </c>
      <c r="AT103" s="21" t="s">
        <v>1775</v>
      </c>
      <c r="AU103" s="21" t="s">
        <v>1691</v>
      </c>
      <c r="AV103" s="21" t="s">
        <v>1691</v>
      </c>
      <c r="AW103" s="167">
        <v>2.1800000000000002</v>
      </c>
      <c r="AX103" s="167">
        <v>0</v>
      </c>
      <c r="AY103" s="10">
        <v>3</v>
      </c>
      <c r="AZ103" s="219" t="s">
        <v>1949</v>
      </c>
      <c r="BA103" s="220" t="s">
        <v>1820</v>
      </c>
      <c r="BB103" s="728" t="s">
        <v>1775</v>
      </c>
      <c r="BC103" s="728" t="s">
        <v>1691</v>
      </c>
      <c r="BD103" s="728" t="s">
        <v>1691</v>
      </c>
      <c r="BE103" s="220">
        <v>2.83</v>
      </c>
      <c r="BF103" s="220">
        <v>0.25</v>
      </c>
      <c r="BG103" s="185">
        <v>2.58</v>
      </c>
      <c r="BH103" s="219" t="s">
        <v>2014</v>
      </c>
      <c r="BI103" s="220" t="s">
        <v>1761</v>
      </c>
      <c r="BJ103" s="728" t="s">
        <v>1788</v>
      </c>
      <c r="BK103" s="728" t="s">
        <v>500</v>
      </c>
      <c r="BL103" s="728" t="s">
        <v>1691</v>
      </c>
      <c r="BM103" s="220">
        <v>4.8750000000000002E-2</v>
      </c>
      <c r="BN103" s="220">
        <v>0</v>
      </c>
      <c r="BO103" s="185">
        <v>2.23</v>
      </c>
      <c r="BP103" s="219" t="s">
        <v>2045</v>
      </c>
      <c r="BQ103" s="220" t="s">
        <v>1676</v>
      </c>
      <c r="BR103" s="728" t="s">
        <v>1788</v>
      </c>
      <c r="BS103" s="728" t="s">
        <v>500</v>
      </c>
      <c r="BT103" s="728" t="s">
        <v>1691</v>
      </c>
      <c r="BU103" s="220">
        <v>0.18375</v>
      </c>
      <c r="BV103" s="220">
        <v>0</v>
      </c>
      <c r="BW103" s="185">
        <v>1.37</v>
      </c>
    </row>
    <row r="104" spans="1:75">
      <c r="A104" s="1" t="s">
        <v>738</v>
      </c>
      <c r="B104" s="1" t="s">
        <v>706</v>
      </c>
      <c r="C104" s="1" t="s">
        <v>707</v>
      </c>
      <c r="D104" s="1" t="s">
        <v>508</v>
      </c>
      <c r="E104" s="1" t="s">
        <v>521</v>
      </c>
      <c r="F104" s="1">
        <v>1.7500000000000002E-2</v>
      </c>
      <c r="G104" s="1">
        <v>0</v>
      </c>
      <c r="J104" s="1" t="s">
        <v>505</v>
      </c>
      <c r="U104" s="1161" t="s">
        <v>2160</v>
      </c>
      <c r="V104" s="1161"/>
      <c r="W104" s="1161"/>
      <c r="X104" s="1161"/>
      <c r="Y104" s="1161"/>
      <c r="Z104" s="1161"/>
      <c r="AA104" s="1161"/>
      <c r="AB104" s="1161"/>
      <c r="AC104" s="1161"/>
      <c r="AD104" s="1161"/>
      <c r="AI104" s="575"/>
      <c r="AJ104" s="176" t="s">
        <v>2642</v>
      </c>
      <c r="AK104" s="168" t="s">
        <v>1821</v>
      </c>
      <c r="AL104" s="727" t="s">
        <v>1762</v>
      </c>
      <c r="AM104" s="727" t="s">
        <v>1691</v>
      </c>
      <c r="AN104" s="727" t="s">
        <v>1691</v>
      </c>
      <c r="AO104" s="168">
        <v>1.8</v>
      </c>
      <c r="AP104" s="168">
        <v>0</v>
      </c>
      <c r="AQ104" s="12">
        <v>2.3199999999999998</v>
      </c>
      <c r="AR104" s="11" t="s">
        <v>2643</v>
      </c>
      <c r="AS104" s="168" t="s">
        <v>1821</v>
      </c>
      <c r="AT104" s="727" t="s">
        <v>1762</v>
      </c>
      <c r="AU104" s="727" t="s">
        <v>1691</v>
      </c>
      <c r="AV104" s="727" t="s">
        <v>1691</v>
      </c>
      <c r="AW104" s="168">
        <v>1.8</v>
      </c>
      <c r="AX104" s="168">
        <v>0</v>
      </c>
      <c r="AY104" s="12">
        <v>3</v>
      </c>
      <c r="AZ104" s="11" t="s">
        <v>1949</v>
      </c>
      <c r="BA104" s="168" t="s">
        <v>1822</v>
      </c>
      <c r="BB104" s="727" t="s">
        <v>1796</v>
      </c>
      <c r="BC104" s="727" t="s">
        <v>1691</v>
      </c>
      <c r="BD104" s="727" t="s">
        <v>1691</v>
      </c>
      <c r="BE104" s="168">
        <v>2.5299999999999998</v>
      </c>
      <c r="BF104" s="168">
        <v>0.25</v>
      </c>
      <c r="BG104" s="12">
        <v>2.58</v>
      </c>
      <c r="BH104" s="11" t="s">
        <v>2014</v>
      </c>
      <c r="BI104" s="168" t="s">
        <v>1761</v>
      </c>
      <c r="BJ104" s="727" t="s">
        <v>1789</v>
      </c>
      <c r="BK104" s="727" t="s">
        <v>501</v>
      </c>
      <c r="BL104" s="727" t="s">
        <v>1691</v>
      </c>
      <c r="BM104" s="168">
        <v>3.2500000000000001E-2</v>
      </c>
      <c r="BN104" s="168">
        <v>0</v>
      </c>
      <c r="BO104" s="12">
        <v>2.23</v>
      </c>
      <c r="BP104" s="11" t="s">
        <v>2045</v>
      </c>
      <c r="BQ104" s="168" t="s">
        <v>1676</v>
      </c>
      <c r="BR104" s="727" t="s">
        <v>1789</v>
      </c>
      <c r="BS104" s="727" t="s">
        <v>501</v>
      </c>
      <c r="BT104" s="727" t="s">
        <v>1691</v>
      </c>
      <c r="BU104" s="168">
        <v>0.1225</v>
      </c>
      <c r="BV104" s="168">
        <v>0</v>
      </c>
      <c r="BW104" s="12">
        <v>1.37</v>
      </c>
    </row>
    <row r="105" spans="1:75">
      <c r="A105" s="1" t="s">
        <v>739</v>
      </c>
      <c r="B105" s="1" t="s">
        <v>706</v>
      </c>
      <c r="C105" s="1" t="s">
        <v>707</v>
      </c>
      <c r="D105" s="1" t="s">
        <v>508</v>
      </c>
      <c r="E105" s="1" t="s">
        <v>522</v>
      </c>
      <c r="F105" s="1">
        <v>1.7500000000000002E-2</v>
      </c>
      <c r="G105" s="1">
        <v>0</v>
      </c>
      <c r="J105" s="1" t="s">
        <v>740</v>
      </c>
      <c r="U105" s="1142"/>
      <c r="V105" s="1144"/>
      <c r="W105" s="1131" t="s">
        <v>2694</v>
      </c>
      <c r="X105" s="1132"/>
      <c r="Y105" s="1132"/>
      <c r="Z105" s="1132"/>
      <c r="AA105" s="1133"/>
      <c r="AB105" s="1131" t="s">
        <v>2695</v>
      </c>
      <c r="AC105" s="1132"/>
      <c r="AD105" s="1133"/>
      <c r="AI105" s="575"/>
      <c r="AJ105" s="176" t="s">
        <v>2642</v>
      </c>
      <c r="AK105" s="168" t="s">
        <v>1822</v>
      </c>
      <c r="AL105" s="727" t="s">
        <v>1763</v>
      </c>
      <c r="AM105" s="727" t="s">
        <v>1691</v>
      </c>
      <c r="AN105" s="727" t="s">
        <v>1691</v>
      </c>
      <c r="AO105" s="168">
        <v>1.2</v>
      </c>
      <c r="AP105" s="168">
        <v>0</v>
      </c>
      <c r="AQ105" s="12">
        <v>2.3199999999999998</v>
      </c>
      <c r="AR105" s="11" t="s">
        <v>2643</v>
      </c>
      <c r="AS105" s="168" t="s">
        <v>1822</v>
      </c>
      <c r="AT105" s="727" t="s">
        <v>1763</v>
      </c>
      <c r="AU105" s="727" t="s">
        <v>1691</v>
      </c>
      <c r="AV105" s="727" t="s">
        <v>1691</v>
      </c>
      <c r="AW105" s="168">
        <v>1.2</v>
      </c>
      <c r="AX105" s="168">
        <v>0</v>
      </c>
      <c r="AY105" s="12">
        <v>3</v>
      </c>
      <c r="AZ105" s="11" t="s">
        <v>1949</v>
      </c>
      <c r="BA105" s="168" t="s">
        <v>1823</v>
      </c>
      <c r="BB105" s="727" t="s">
        <v>1765</v>
      </c>
      <c r="BC105" s="727" t="s">
        <v>1691</v>
      </c>
      <c r="BD105" s="727" t="s">
        <v>1691</v>
      </c>
      <c r="BE105" s="168">
        <v>2.16</v>
      </c>
      <c r="BF105" s="168">
        <v>0.25</v>
      </c>
      <c r="BG105" s="12">
        <v>2.58</v>
      </c>
      <c r="BH105" s="11" t="s">
        <v>2014</v>
      </c>
      <c r="BI105" s="168" t="s">
        <v>1761</v>
      </c>
      <c r="BJ105" s="727" t="s">
        <v>1790</v>
      </c>
      <c r="BK105" s="727" t="s">
        <v>502</v>
      </c>
      <c r="BL105" s="727" t="s">
        <v>1691</v>
      </c>
      <c r="BM105" s="168">
        <v>1.6250000000000001E-2</v>
      </c>
      <c r="BN105" s="168">
        <v>0</v>
      </c>
      <c r="BO105" s="12">
        <v>2.23</v>
      </c>
      <c r="BP105" s="11" t="s">
        <v>2045</v>
      </c>
      <c r="BQ105" s="168" t="s">
        <v>1676</v>
      </c>
      <c r="BR105" s="727" t="s">
        <v>1790</v>
      </c>
      <c r="BS105" s="727" t="s">
        <v>502</v>
      </c>
      <c r="BT105" s="727" t="s">
        <v>1691</v>
      </c>
      <c r="BU105" s="168">
        <v>6.1249999999999999E-2</v>
      </c>
      <c r="BV105" s="168">
        <v>0</v>
      </c>
      <c r="BW105" s="12">
        <v>1.37</v>
      </c>
    </row>
    <row r="106" spans="1:75">
      <c r="A106" s="1" t="s">
        <v>741</v>
      </c>
      <c r="B106" s="1" t="s">
        <v>742</v>
      </c>
      <c r="C106" s="1" t="s">
        <v>743</v>
      </c>
      <c r="D106" s="1" t="s">
        <v>1820</v>
      </c>
      <c r="E106" s="1" t="s">
        <v>1775</v>
      </c>
      <c r="F106" s="1">
        <v>1.8</v>
      </c>
      <c r="G106" s="1">
        <v>0</v>
      </c>
      <c r="H106" s="1">
        <v>2.3199999999999998</v>
      </c>
      <c r="I106" s="1" t="s">
        <v>665</v>
      </c>
      <c r="U106" s="1113"/>
      <c r="V106" s="1115"/>
      <c r="W106" s="1139" t="s">
        <v>261</v>
      </c>
      <c r="X106" s="1139"/>
      <c r="Y106" s="1139"/>
      <c r="Z106" s="1139"/>
      <c r="AA106" s="1139"/>
      <c r="AB106" s="1139" t="s">
        <v>262</v>
      </c>
      <c r="AC106" s="1139"/>
      <c r="AD106" s="1139"/>
      <c r="AI106" s="575"/>
      <c r="AJ106" s="176" t="s">
        <v>2642</v>
      </c>
      <c r="AK106" s="168" t="s">
        <v>1825</v>
      </c>
      <c r="AL106" s="727" t="s">
        <v>1764</v>
      </c>
      <c r="AM106" s="727" t="s">
        <v>1691</v>
      </c>
      <c r="AN106" s="727" t="s">
        <v>1691</v>
      </c>
      <c r="AO106" s="168">
        <v>0.9</v>
      </c>
      <c r="AP106" s="168">
        <v>0</v>
      </c>
      <c r="AQ106" s="12">
        <v>2.3199999999999998</v>
      </c>
      <c r="AR106" s="11" t="s">
        <v>2643</v>
      </c>
      <c r="AS106" s="168" t="s">
        <v>1825</v>
      </c>
      <c r="AT106" s="727" t="s">
        <v>1764</v>
      </c>
      <c r="AU106" s="727" t="s">
        <v>1691</v>
      </c>
      <c r="AV106" s="727" t="s">
        <v>1691</v>
      </c>
      <c r="AW106" s="168">
        <v>0.9</v>
      </c>
      <c r="AX106" s="168">
        <v>0</v>
      </c>
      <c r="AY106" s="12">
        <v>3</v>
      </c>
      <c r="AZ106" s="11" t="s">
        <v>1949</v>
      </c>
      <c r="BA106" s="168" t="s">
        <v>1823</v>
      </c>
      <c r="BB106" s="727" t="s">
        <v>1766</v>
      </c>
      <c r="BC106" s="727" t="s">
        <v>1691</v>
      </c>
      <c r="BD106" s="727" t="s">
        <v>1691</v>
      </c>
      <c r="BE106" s="168">
        <v>2.16</v>
      </c>
      <c r="BF106" s="168">
        <v>0.25</v>
      </c>
      <c r="BG106" s="12">
        <v>2.58</v>
      </c>
      <c r="BH106" s="11" t="s">
        <v>2014</v>
      </c>
      <c r="BI106" s="168" t="s">
        <v>1673</v>
      </c>
      <c r="BJ106" s="727" t="s">
        <v>2015</v>
      </c>
      <c r="BK106" s="727" t="s">
        <v>1691</v>
      </c>
      <c r="BL106" s="727" t="s">
        <v>1691</v>
      </c>
      <c r="BM106" s="168">
        <v>3.5000000000000003E-2</v>
      </c>
      <c r="BN106" s="168">
        <v>0</v>
      </c>
      <c r="BO106" s="12">
        <v>2.23</v>
      </c>
      <c r="BP106" s="11" t="s">
        <v>2045</v>
      </c>
      <c r="BQ106" s="168" t="s">
        <v>1673</v>
      </c>
      <c r="BR106" s="727" t="s">
        <v>2046</v>
      </c>
      <c r="BS106" s="727" t="s">
        <v>1691</v>
      </c>
      <c r="BT106" s="727" t="s">
        <v>1691</v>
      </c>
      <c r="BU106" s="168">
        <v>0.125</v>
      </c>
      <c r="BV106" s="168">
        <v>0</v>
      </c>
      <c r="BW106" s="12">
        <v>1.37</v>
      </c>
    </row>
    <row r="107" spans="1:75">
      <c r="A107" s="1" t="s">
        <v>744</v>
      </c>
      <c r="B107" s="1" t="s">
        <v>742</v>
      </c>
      <c r="C107" s="1" t="s">
        <v>743</v>
      </c>
      <c r="D107" s="1" t="s">
        <v>1822</v>
      </c>
      <c r="E107" s="1" t="s">
        <v>1763</v>
      </c>
      <c r="F107" s="1">
        <v>1.2</v>
      </c>
      <c r="G107" s="1">
        <v>0</v>
      </c>
      <c r="H107" s="1">
        <v>2.3199999999999998</v>
      </c>
      <c r="I107" s="1" t="s">
        <v>665</v>
      </c>
      <c r="U107" s="1140" t="s">
        <v>255</v>
      </c>
      <c r="V107" s="1141"/>
      <c r="W107" s="1142" t="s">
        <v>2696</v>
      </c>
      <c r="X107" s="1143"/>
      <c r="Y107" s="1143"/>
      <c r="Z107" s="1143"/>
      <c r="AA107" s="1144"/>
      <c r="AB107" s="1142" t="s">
        <v>2697</v>
      </c>
      <c r="AC107" s="1143"/>
      <c r="AD107" s="1144"/>
      <c r="AI107" s="575"/>
      <c r="AJ107" s="176" t="s">
        <v>2642</v>
      </c>
      <c r="AK107" s="168" t="s">
        <v>1842</v>
      </c>
      <c r="AL107" s="727" t="s">
        <v>1782</v>
      </c>
      <c r="AM107" s="727" t="s">
        <v>1691</v>
      </c>
      <c r="AN107" s="727" t="s">
        <v>1691</v>
      </c>
      <c r="AO107" s="168">
        <v>0.7</v>
      </c>
      <c r="AP107" s="168">
        <v>0</v>
      </c>
      <c r="AQ107" s="12">
        <v>2.3199999999999998</v>
      </c>
      <c r="AR107" s="11" t="s">
        <v>2643</v>
      </c>
      <c r="AS107" s="168" t="s">
        <v>1842</v>
      </c>
      <c r="AT107" s="727" t="s">
        <v>1782</v>
      </c>
      <c r="AU107" s="727" t="s">
        <v>1691</v>
      </c>
      <c r="AV107" s="727" t="s">
        <v>1691</v>
      </c>
      <c r="AW107" s="168">
        <v>0.7</v>
      </c>
      <c r="AX107" s="168">
        <v>0</v>
      </c>
      <c r="AY107" s="12">
        <v>3</v>
      </c>
      <c r="AZ107" s="11" t="s">
        <v>1949</v>
      </c>
      <c r="BA107" s="168" t="s">
        <v>1826</v>
      </c>
      <c r="BB107" s="727" t="s">
        <v>1827</v>
      </c>
      <c r="BC107" s="727" t="s">
        <v>1691</v>
      </c>
      <c r="BD107" s="727" t="s">
        <v>1691</v>
      </c>
      <c r="BE107" s="168">
        <v>1.93</v>
      </c>
      <c r="BF107" s="168">
        <v>0.25</v>
      </c>
      <c r="BG107" s="12">
        <v>2.58</v>
      </c>
      <c r="BH107" s="11" t="s">
        <v>2014</v>
      </c>
      <c r="BI107" s="168" t="s">
        <v>1673</v>
      </c>
      <c r="BJ107" s="727" t="s">
        <v>2016</v>
      </c>
      <c r="BK107" s="727" t="s">
        <v>1691</v>
      </c>
      <c r="BL107" s="727" t="s">
        <v>1691</v>
      </c>
      <c r="BM107" s="168">
        <v>1.7500000000000002E-2</v>
      </c>
      <c r="BN107" s="168">
        <v>0</v>
      </c>
      <c r="BO107" s="12">
        <v>2.23</v>
      </c>
      <c r="BP107" s="11" t="s">
        <v>2045</v>
      </c>
      <c r="BQ107" s="168" t="s">
        <v>1673</v>
      </c>
      <c r="BR107" s="727" t="s">
        <v>2047</v>
      </c>
      <c r="BS107" s="727" t="s">
        <v>1691</v>
      </c>
      <c r="BT107" s="727" t="s">
        <v>1691</v>
      </c>
      <c r="BU107" s="168">
        <v>6.25E-2</v>
      </c>
      <c r="BV107" s="168">
        <v>0</v>
      </c>
      <c r="BW107" s="12">
        <v>1.37</v>
      </c>
    </row>
    <row r="108" spans="1:75">
      <c r="A108" s="1" t="s">
        <v>745</v>
      </c>
      <c r="B108" s="1" t="s">
        <v>742</v>
      </c>
      <c r="C108" s="1" t="s">
        <v>743</v>
      </c>
      <c r="D108" s="1" t="s">
        <v>1857</v>
      </c>
      <c r="E108" s="1" t="s">
        <v>1791</v>
      </c>
      <c r="F108" s="1">
        <v>0.9</v>
      </c>
      <c r="G108" s="1">
        <v>0</v>
      </c>
      <c r="H108" s="1">
        <v>2.3199999999999998</v>
      </c>
      <c r="I108" s="1" t="s">
        <v>665</v>
      </c>
      <c r="U108" s="1145" t="s">
        <v>256</v>
      </c>
      <c r="V108" s="1146"/>
      <c r="W108" s="1128" t="s">
        <v>2698</v>
      </c>
      <c r="X108" s="1129"/>
      <c r="Y108" s="1129"/>
      <c r="Z108" s="1129"/>
      <c r="AA108" s="1130"/>
      <c r="AB108" s="1128" t="s">
        <v>2699</v>
      </c>
      <c r="AC108" s="1129"/>
      <c r="AD108" s="1130"/>
      <c r="AI108" s="575"/>
      <c r="AJ108" s="176" t="s">
        <v>2642</v>
      </c>
      <c r="AK108" s="168" t="s">
        <v>1875</v>
      </c>
      <c r="AL108" s="727" t="s">
        <v>1783</v>
      </c>
      <c r="AM108" s="727" t="s">
        <v>1691</v>
      </c>
      <c r="AN108" s="727" t="s">
        <v>1691</v>
      </c>
      <c r="AO108" s="168">
        <v>0.4</v>
      </c>
      <c r="AP108" s="168">
        <v>0</v>
      </c>
      <c r="AQ108" s="12">
        <v>2.3199999999999998</v>
      </c>
      <c r="AR108" s="11" t="s">
        <v>2643</v>
      </c>
      <c r="AS108" s="168" t="s">
        <v>1875</v>
      </c>
      <c r="AT108" s="727" t="s">
        <v>1783</v>
      </c>
      <c r="AU108" s="727" t="s">
        <v>1691</v>
      </c>
      <c r="AV108" s="727" t="s">
        <v>1691</v>
      </c>
      <c r="AW108" s="168">
        <v>0.4</v>
      </c>
      <c r="AX108" s="168">
        <v>0</v>
      </c>
      <c r="AY108" s="12">
        <v>3</v>
      </c>
      <c r="AZ108" s="11" t="s">
        <v>1949</v>
      </c>
      <c r="BA108" s="168" t="s">
        <v>1929</v>
      </c>
      <c r="BB108" s="727" t="s">
        <v>1846</v>
      </c>
      <c r="BC108" s="727" t="s">
        <v>1691</v>
      </c>
      <c r="BD108" s="727" t="s">
        <v>1691</v>
      </c>
      <c r="BE108" s="168">
        <v>1.3</v>
      </c>
      <c r="BF108" s="168">
        <v>0.25</v>
      </c>
      <c r="BG108" s="12">
        <v>2.58</v>
      </c>
      <c r="BH108" s="11" t="s">
        <v>2014</v>
      </c>
      <c r="BI108" s="168" t="s">
        <v>1673</v>
      </c>
      <c r="BJ108" s="727" t="s">
        <v>2017</v>
      </c>
      <c r="BK108" s="727" t="s">
        <v>503</v>
      </c>
      <c r="BL108" s="727" t="s">
        <v>1691</v>
      </c>
      <c r="BM108" s="168">
        <v>3.1500000000000007E-2</v>
      </c>
      <c r="BN108" s="168">
        <v>0</v>
      </c>
      <c r="BO108" s="12">
        <v>2.23</v>
      </c>
      <c r="BP108" s="11" t="s">
        <v>2045</v>
      </c>
      <c r="BQ108" s="168" t="s">
        <v>1673</v>
      </c>
      <c r="BR108" s="727" t="s">
        <v>2048</v>
      </c>
      <c r="BS108" s="727" t="s">
        <v>503</v>
      </c>
      <c r="BT108" s="727" t="s">
        <v>1691</v>
      </c>
      <c r="BU108" s="168">
        <v>0.1125</v>
      </c>
      <c r="BV108" s="168">
        <v>0</v>
      </c>
      <c r="BW108" s="12">
        <v>1.37</v>
      </c>
    </row>
    <row r="109" spans="1:75">
      <c r="A109" s="1" t="s">
        <v>746</v>
      </c>
      <c r="B109" s="1" t="s">
        <v>742</v>
      </c>
      <c r="C109" s="1" t="s">
        <v>743</v>
      </c>
      <c r="D109" s="1" t="s">
        <v>1842</v>
      </c>
      <c r="E109" s="1" t="s">
        <v>1782</v>
      </c>
      <c r="F109" s="1">
        <v>0.7</v>
      </c>
      <c r="G109" s="1">
        <v>0</v>
      </c>
      <c r="H109" s="1">
        <v>2.3199999999999998</v>
      </c>
      <c r="I109" s="1" t="s">
        <v>665</v>
      </c>
      <c r="U109" s="1145" t="s">
        <v>257</v>
      </c>
      <c r="V109" s="1146"/>
      <c r="W109" s="1128" t="s">
        <v>2698</v>
      </c>
      <c r="X109" s="1129"/>
      <c r="Y109" s="1129"/>
      <c r="Z109" s="1129"/>
      <c r="AA109" s="1130"/>
      <c r="AB109" s="1128" t="s">
        <v>2699</v>
      </c>
      <c r="AC109" s="1129"/>
      <c r="AD109" s="1130"/>
      <c r="AI109" s="575"/>
      <c r="AJ109" s="176" t="s">
        <v>2642</v>
      </c>
      <c r="AK109" s="168" t="s">
        <v>1875</v>
      </c>
      <c r="AL109" s="727" t="s">
        <v>1784</v>
      </c>
      <c r="AM109" s="40" t="s">
        <v>2644</v>
      </c>
      <c r="AN109" s="40" t="s">
        <v>1691</v>
      </c>
      <c r="AO109" s="168">
        <v>0.4</v>
      </c>
      <c r="AP109" s="168">
        <v>0</v>
      </c>
      <c r="AQ109" s="12">
        <v>2.3199999999999998</v>
      </c>
      <c r="AR109" s="11" t="s">
        <v>2643</v>
      </c>
      <c r="AS109" s="168" t="s">
        <v>1875</v>
      </c>
      <c r="AT109" s="727" t="s">
        <v>1784</v>
      </c>
      <c r="AU109" s="727" t="s">
        <v>1691</v>
      </c>
      <c r="AV109" s="727" t="s">
        <v>1691</v>
      </c>
      <c r="AW109" s="168">
        <v>0.4</v>
      </c>
      <c r="AX109" s="168">
        <v>0</v>
      </c>
      <c r="AY109" s="12">
        <v>3</v>
      </c>
      <c r="AZ109" s="11" t="s">
        <v>1949</v>
      </c>
      <c r="BA109" s="168" t="s">
        <v>1950</v>
      </c>
      <c r="BB109" s="727" t="s">
        <v>1951</v>
      </c>
      <c r="BC109" s="727" t="s">
        <v>1691</v>
      </c>
      <c r="BD109" s="727" t="s">
        <v>1691</v>
      </c>
      <c r="BE109" s="168">
        <v>0.7</v>
      </c>
      <c r="BF109" s="168">
        <v>0.09</v>
      </c>
      <c r="BG109" s="12">
        <v>2.58</v>
      </c>
      <c r="BH109" s="11" t="s">
        <v>2014</v>
      </c>
      <c r="BI109" s="168" t="s">
        <v>1673</v>
      </c>
      <c r="BJ109" s="727" t="s">
        <v>2018</v>
      </c>
      <c r="BK109" s="727" t="s">
        <v>503</v>
      </c>
      <c r="BL109" s="727" t="s">
        <v>1691</v>
      </c>
      <c r="BM109" s="168">
        <v>3.1500000000000007E-2</v>
      </c>
      <c r="BN109" s="168">
        <v>0</v>
      </c>
      <c r="BO109" s="12">
        <v>2.23</v>
      </c>
      <c r="BP109" s="11" t="s">
        <v>2045</v>
      </c>
      <c r="BQ109" s="168" t="s">
        <v>1673</v>
      </c>
      <c r="BR109" s="727" t="s">
        <v>2049</v>
      </c>
      <c r="BS109" s="727" t="s">
        <v>503</v>
      </c>
      <c r="BT109" s="727" t="s">
        <v>1691</v>
      </c>
      <c r="BU109" s="168">
        <v>0.1125</v>
      </c>
      <c r="BV109" s="168">
        <v>0</v>
      </c>
      <c r="BW109" s="12">
        <v>1.37</v>
      </c>
    </row>
    <row r="110" spans="1:75">
      <c r="A110" s="1" t="s">
        <v>747</v>
      </c>
      <c r="B110" s="1" t="s">
        <v>742</v>
      </c>
      <c r="C110" s="1" t="s">
        <v>743</v>
      </c>
      <c r="D110" s="1" t="s">
        <v>1910</v>
      </c>
      <c r="E110" s="1" t="s">
        <v>1792</v>
      </c>
      <c r="F110" s="1">
        <v>0.49</v>
      </c>
      <c r="G110" s="1">
        <v>0</v>
      </c>
      <c r="H110" s="1">
        <v>2.3199999999999998</v>
      </c>
      <c r="I110" s="1" t="s">
        <v>665</v>
      </c>
      <c r="U110" s="1118" t="s">
        <v>258</v>
      </c>
      <c r="V110" s="1119"/>
      <c r="W110" s="1113" t="s">
        <v>2700</v>
      </c>
      <c r="X110" s="1114"/>
      <c r="Y110" s="1114"/>
      <c r="Z110" s="1114"/>
      <c r="AA110" s="1115"/>
      <c r="AB110" s="1113" t="s">
        <v>2701</v>
      </c>
      <c r="AC110" s="1114"/>
      <c r="AD110" s="1115"/>
      <c r="AI110" s="575"/>
      <c r="AJ110" s="176" t="s">
        <v>2642</v>
      </c>
      <c r="AK110" s="168" t="s">
        <v>1875</v>
      </c>
      <c r="AL110" s="727" t="s">
        <v>1785</v>
      </c>
      <c r="AM110" s="727" t="s">
        <v>1691</v>
      </c>
      <c r="AN110" s="727" t="s">
        <v>1691</v>
      </c>
      <c r="AO110" s="168">
        <v>0.2</v>
      </c>
      <c r="AP110" s="168">
        <v>0</v>
      </c>
      <c r="AQ110" s="12">
        <v>2.3199999999999998</v>
      </c>
      <c r="AR110" s="11" t="s">
        <v>2643</v>
      </c>
      <c r="AS110" s="168" t="s">
        <v>1875</v>
      </c>
      <c r="AT110" s="727" t="s">
        <v>1785</v>
      </c>
      <c r="AU110" s="727" t="s">
        <v>1691</v>
      </c>
      <c r="AV110" s="727" t="s">
        <v>1691</v>
      </c>
      <c r="AW110" s="168">
        <v>0.2</v>
      </c>
      <c r="AX110" s="168">
        <v>0</v>
      </c>
      <c r="AY110" s="12">
        <v>3</v>
      </c>
      <c r="AZ110" s="11" t="s">
        <v>1949</v>
      </c>
      <c r="BA110" s="168" t="s">
        <v>1950</v>
      </c>
      <c r="BB110" s="727" t="s">
        <v>1952</v>
      </c>
      <c r="BC110" s="727" t="s">
        <v>1691</v>
      </c>
      <c r="BD110" s="727" t="s">
        <v>1691</v>
      </c>
      <c r="BE110" s="168">
        <v>0.35</v>
      </c>
      <c r="BF110" s="168">
        <v>4.4999999999999998E-2</v>
      </c>
      <c r="BG110" s="12">
        <v>2.58</v>
      </c>
      <c r="BH110" s="11" t="s">
        <v>2014</v>
      </c>
      <c r="BI110" s="168" t="s">
        <v>1673</v>
      </c>
      <c r="BJ110" s="727" t="s">
        <v>2019</v>
      </c>
      <c r="BK110" s="727" t="s">
        <v>504</v>
      </c>
      <c r="BL110" s="727" t="s">
        <v>1691</v>
      </c>
      <c r="BM110" s="168">
        <v>1.7500000000000002E-2</v>
      </c>
      <c r="BN110" s="168">
        <v>0</v>
      </c>
      <c r="BO110" s="12">
        <v>2.23</v>
      </c>
      <c r="BP110" s="11" t="s">
        <v>2045</v>
      </c>
      <c r="BQ110" s="168" t="s">
        <v>1673</v>
      </c>
      <c r="BR110" s="727" t="s">
        <v>2050</v>
      </c>
      <c r="BS110" s="727" t="s">
        <v>504</v>
      </c>
      <c r="BT110" s="727" t="s">
        <v>1691</v>
      </c>
      <c r="BU110" s="168">
        <v>6.25E-2</v>
      </c>
      <c r="BV110" s="168">
        <v>0</v>
      </c>
      <c r="BW110" s="12">
        <v>1.37</v>
      </c>
    </row>
    <row r="111" spans="1:75">
      <c r="A111" s="1" t="s">
        <v>748</v>
      </c>
      <c r="B111" s="1" t="s">
        <v>742</v>
      </c>
      <c r="C111" s="1" t="s">
        <v>743</v>
      </c>
      <c r="D111" s="1" t="s">
        <v>1911</v>
      </c>
      <c r="E111" s="1" t="s">
        <v>1793</v>
      </c>
      <c r="F111" s="1">
        <v>0.4</v>
      </c>
      <c r="G111" s="1">
        <v>0</v>
      </c>
      <c r="H111" s="1">
        <v>2.3199999999999998</v>
      </c>
      <c r="I111" s="1" t="s">
        <v>665</v>
      </c>
      <c r="X111" s="682"/>
      <c r="AI111" s="575"/>
      <c r="AJ111" s="176" t="s">
        <v>2642</v>
      </c>
      <c r="AK111" s="168" t="s">
        <v>1761</v>
      </c>
      <c r="AL111" s="727" t="s">
        <v>1786</v>
      </c>
      <c r="AM111" s="727" t="s">
        <v>1691</v>
      </c>
      <c r="AN111" s="727" t="s">
        <v>1691</v>
      </c>
      <c r="AO111" s="168">
        <v>0.13</v>
      </c>
      <c r="AP111" s="168">
        <v>0</v>
      </c>
      <c r="AQ111" s="12">
        <v>2.3199999999999998</v>
      </c>
      <c r="AR111" s="11" t="s">
        <v>2643</v>
      </c>
      <c r="AS111" s="168" t="s">
        <v>1761</v>
      </c>
      <c r="AT111" s="727" t="s">
        <v>1786</v>
      </c>
      <c r="AU111" s="727" t="s">
        <v>1691</v>
      </c>
      <c r="AV111" s="727" t="s">
        <v>1691</v>
      </c>
      <c r="AW111" s="168">
        <v>0.13</v>
      </c>
      <c r="AX111" s="168">
        <v>0</v>
      </c>
      <c r="AY111" s="12">
        <v>3</v>
      </c>
      <c r="AZ111" s="11" t="s">
        <v>1949</v>
      </c>
      <c r="BA111" s="168" t="s">
        <v>1950</v>
      </c>
      <c r="BB111" s="727" t="s">
        <v>1953</v>
      </c>
      <c r="BC111" s="727" t="s">
        <v>1691</v>
      </c>
      <c r="BD111" s="727" t="s">
        <v>1691</v>
      </c>
      <c r="BE111" s="168">
        <v>0.7</v>
      </c>
      <c r="BF111" s="168">
        <v>0.09</v>
      </c>
      <c r="BG111" s="12">
        <v>2.58</v>
      </c>
      <c r="BH111" s="11" t="s">
        <v>2014</v>
      </c>
      <c r="BI111" s="168" t="s">
        <v>1673</v>
      </c>
      <c r="BJ111" s="727" t="s">
        <v>2020</v>
      </c>
      <c r="BK111" s="727" t="s">
        <v>504</v>
      </c>
      <c r="BL111" s="727" t="s">
        <v>1691</v>
      </c>
      <c r="BM111" s="168">
        <v>1.7500000000000002E-2</v>
      </c>
      <c r="BN111" s="168">
        <v>0</v>
      </c>
      <c r="BO111" s="12">
        <v>2.23</v>
      </c>
      <c r="BP111" s="11" t="s">
        <v>2045</v>
      </c>
      <c r="BQ111" s="168" t="s">
        <v>1673</v>
      </c>
      <c r="BR111" s="727" t="s">
        <v>2051</v>
      </c>
      <c r="BS111" s="727" t="s">
        <v>504</v>
      </c>
      <c r="BT111" s="727" t="s">
        <v>1691</v>
      </c>
      <c r="BU111" s="168">
        <v>6.25E-2</v>
      </c>
      <c r="BV111" s="168">
        <v>0</v>
      </c>
      <c r="BW111" s="12">
        <v>1.37</v>
      </c>
    </row>
    <row r="112" spans="1:75">
      <c r="A112" s="1" t="s">
        <v>749</v>
      </c>
      <c r="B112" s="1" t="s">
        <v>742</v>
      </c>
      <c r="C112" s="1" t="s">
        <v>743</v>
      </c>
      <c r="D112" s="1" t="s">
        <v>1911</v>
      </c>
      <c r="E112" s="1" t="s">
        <v>1794</v>
      </c>
      <c r="F112" s="1">
        <v>0.4</v>
      </c>
      <c r="G112" s="1">
        <v>0</v>
      </c>
      <c r="H112" s="1">
        <v>2.3199999999999998</v>
      </c>
      <c r="I112" s="1" t="s">
        <v>665</v>
      </c>
      <c r="U112" s="683"/>
      <c r="V112" s="683"/>
      <c r="W112" s="682"/>
      <c r="X112" s="682"/>
      <c r="AI112" s="575"/>
      <c r="AJ112" s="176" t="s">
        <v>2642</v>
      </c>
      <c r="AK112" s="168" t="s">
        <v>1761</v>
      </c>
      <c r="AL112" s="727" t="s">
        <v>1787</v>
      </c>
      <c r="AM112" s="727" t="s">
        <v>1691</v>
      </c>
      <c r="AN112" s="727" t="s">
        <v>1691</v>
      </c>
      <c r="AO112" s="168">
        <v>6.5000000000000002E-2</v>
      </c>
      <c r="AP112" s="168">
        <v>0</v>
      </c>
      <c r="AQ112" s="12">
        <v>2.3199999999999998</v>
      </c>
      <c r="AR112" s="11" t="s">
        <v>2643</v>
      </c>
      <c r="AS112" s="168" t="s">
        <v>1761</v>
      </c>
      <c r="AT112" s="727" t="s">
        <v>1787</v>
      </c>
      <c r="AU112" s="727" t="s">
        <v>1691</v>
      </c>
      <c r="AV112" s="727" t="s">
        <v>1691</v>
      </c>
      <c r="AW112" s="168">
        <v>6.5000000000000002E-2</v>
      </c>
      <c r="AX112" s="168">
        <v>0</v>
      </c>
      <c r="AY112" s="12">
        <v>3</v>
      </c>
      <c r="AZ112" s="11" t="s">
        <v>1949</v>
      </c>
      <c r="BA112" s="168" t="s">
        <v>1950</v>
      </c>
      <c r="BB112" s="727" t="s">
        <v>1954</v>
      </c>
      <c r="BC112" s="727" t="s">
        <v>1691</v>
      </c>
      <c r="BD112" s="727" t="s">
        <v>1691</v>
      </c>
      <c r="BE112" s="168">
        <v>0.35</v>
      </c>
      <c r="BF112" s="168">
        <v>4.4999999999999998E-2</v>
      </c>
      <c r="BG112" s="12">
        <v>2.58</v>
      </c>
      <c r="BH112" s="11" t="s">
        <v>2014</v>
      </c>
      <c r="BI112" s="168" t="s">
        <v>1673</v>
      </c>
      <c r="BJ112" s="727" t="s">
        <v>2021</v>
      </c>
      <c r="BK112" s="727" t="s">
        <v>505</v>
      </c>
      <c r="BL112" s="727" t="s">
        <v>1691</v>
      </c>
      <c r="BM112" s="168">
        <v>8.7500000000000008E-3</v>
      </c>
      <c r="BN112" s="168">
        <v>0</v>
      </c>
      <c r="BO112" s="12">
        <v>2.23</v>
      </c>
      <c r="BP112" s="11" t="s">
        <v>2045</v>
      </c>
      <c r="BQ112" s="168" t="s">
        <v>1673</v>
      </c>
      <c r="BR112" s="727" t="s">
        <v>2052</v>
      </c>
      <c r="BS112" s="727" t="s">
        <v>505</v>
      </c>
      <c r="BT112" s="727" t="s">
        <v>1691</v>
      </c>
      <c r="BU112" s="168">
        <v>3.125E-2</v>
      </c>
      <c r="BV112" s="168">
        <v>0</v>
      </c>
      <c r="BW112" s="12">
        <v>1.37</v>
      </c>
    </row>
    <row r="113" spans="1:75" ht="12.6" thickBot="1">
      <c r="A113" s="1" t="s">
        <v>750</v>
      </c>
      <c r="B113" s="1" t="s">
        <v>742</v>
      </c>
      <c r="C113" s="1" t="s">
        <v>743</v>
      </c>
      <c r="D113" s="1" t="s">
        <v>1911</v>
      </c>
      <c r="E113" s="1" t="s">
        <v>1795</v>
      </c>
      <c r="F113" s="1">
        <v>0.2</v>
      </c>
      <c r="G113" s="1">
        <v>0</v>
      </c>
      <c r="H113" s="1">
        <v>2.3199999999999998</v>
      </c>
      <c r="I113" s="1" t="s">
        <v>672</v>
      </c>
      <c r="J113" s="1" t="s">
        <v>673</v>
      </c>
      <c r="T113" s="1122" t="s">
        <v>2161</v>
      </c>
      <c r="U113" s="1122"/>
      <c r="V113" s="1122"/>
      <c r="W113" s="1122"/>
      <c r="X113" s="1122"/>
      <c r="AI113" s="575"/>
      <c r="AJ113" s="176" t="s">
        <v>2642</v>
      </c>
      <c r="AK113" s="168" t="s">
        <v>1761</v>
      </c>
      <c r="AL113" s="727" t="s">
        <v>1879</v>
      </c>
      <c r="AM113" s="727" t="s">
        <v>500</v>
      </c>
      <c r="AN113" s="727" t="s">
        <v>1691</v>
      </c>
      <c r="AO113" s="168">
        <v>9.7500000000000003E-2</v>
      </c>
      <c r="AP113" s="168">
        <v>0</v>
      </c>
      <c r="AQ113" s="12">
        <v>2.3199999999999998</v>
      </c>
      <c r="AR113" s="11" t="s">
        <v>2643</v>
      </c>
      <c r="AS113" s="168" t="s">
        <v>1761</v>
      </c>
      <c r="AT113" s="727" t="s">
        <v>1879</v>
      </c>
      <c r="AU113" s="727" t="s">
        <v>500</v>
      </c>
      <c r="AV113" s="727" t="s">
        <v>1691</v>
      </c>
      <c r="AW113" s="168">
        <v>9.7500000000000003E-2</v>
      </c>
      <c r="AX113" s="168">
        <v>0</v>
      </c>
      <c r="AY113" s="12">
        <v>3</v>
      </c>
      <c r="AZ113" s="11" t="s">
        <v>1949</v>
      </c>
      <c r="BA113" s="168" t="s">
        <v>1950</v>
      </c>
      <c r="BB113" s="727" t="s">
        <v>1955</v>
      </c>
      <c r="BC113" s="727" t="s">
        <v>500</v>
      </c>
      <c r="BD113" s="727" t="s">
        <v>1691</v>
      </c>
      <c r="BE113" s="168">
        <v>0.52500000000000002</v>
      </c>
      <c r="BF113" s="168">
        <v>6.7500000000000004E-2</v>
      </c>
      <c r="BG113" s="12">
        <v>2.58</v>
      </c>
      <c r="BH113" s="11" t="s">
        <v>2014</v>
      </c>
      <c r="BI113" s="168" t="s">
        <v>1673</v>
      </c>
      <c r="BJ113" s="727" t="s">
        <v>2022</v>
      </c>
      <c r="BK113" s="727" t="s">
        <v>505</v>
      </c>
      <c r="BL113" s="727" t="s">
        <v>1691</v>
      </c>
      <c r="BM113" s="168">
        <v>8.7500000000000008E-3</v>
      </c>
      <c r="BN113" s="168">
        <v>0</v>
      </c>
      <c r="BO113" s="12">
        <v>2.23</v>
      </c>
      <c r="BP113" s="11" t="s">
        <v>2045</v>
      </c>
      <c r="BQ113" s="168" t="s">
        <v>1673</v>
      </c>
      <c r="BR113" s="727" t="s">
        <v>2053</v>
      </c>
      <c r="BS113" s="727" t="s">
        <v>505</v>
      </c>
      <c r="BT113" s="727" t="s">
        <v>1691</v>
      </c>
      <c r="BU113" s="168">
        <v>3.125E-2</v>
      </c>
      <c r="BV113" s="168">
        <v>0</v>
      </c>
      <c r="BW113" s="12">
        <v>1.37</v>
      </c>
    </row>
    <row r="114" spans="1:75" ht="12.6" thickBot="1">
      <c r="A114" s="1" t="s">
        <v>751</v>
      </c>
      <c r="B114" s="1" t="s">
        <v>742</v>
      </c>
      <c r="C114" s="1" t="s">
        <v>743</v>
      </c>
      <c r="D114" s="1" t="s">
        <v>1761</v>
      </c>
      <c r="E114" s="1" t="s">
        <v>1786</v>
      </c>
      <c r="F114" s="1">
        <v>0.13</v>
      </c>
      <c r="G114" s="1">
        <v>0</v>
      </c>
      <c r="H114" s="1">
        <v>2.3199999999999998</v>
      </c>
      <c r="I114" s="1" t="s">
        <v>665</v>
      </c>
      <c r="T114" s="1125" t="s">
        <v>2162</v>
      </c>
      <c r="U114" s="1121"/>
      <c r="V114" s="1120" t="s">
        <v>2163</v>
      </c>
      <c r="W114" s="1121"/>
      <c r="X114" s="221" t="s">
        <v>2702</v>
      </c>
      <c r="AI114" s="575"/>
      <c r="AJ114" s="176" t="s">
        <v>2642</v>
      </c>
      <c r="AK114" s="168" t="s">
        <v>1761</v>
      </c>
      <c r="AL114" s="727" t="s">
        <v>1882</v>
      </c>
      <c r="AM114" s="727" t="s">
        <v>500</v>
      </c>
      <c r="AN114" s="727" t="s">
        <v>1691</v>
      </c>
      <c r="AO114" s="168">
        <v>9.7500000000000003E-2</v>
      </c>
      <c r="AP114" s="168">
        <v>0</v>
      </c>
      <c r="AQ114" s="12">
        <v>2.3199999999999998</v>
      </c>
      <c r="AR114" s="11" t="s">
        <v>2643</v>
      </c>
      <c r="AS114" s="168" t="s">
        <v>1761</v>
      </c>
      <c r="AT114" s="727" t="s">
        <v>1882</v>
      </c>
      <c r="AU114" s="727" t="s">
        <v>500</v>
      </c>
      <c r="AV114" s="727" t="s">
        <v>1691</v>
      </c>
      <c r="AW114" s="168">
        <v>9.7500000000000003E-2</v>
      </c>
      <c r="AX114" s="168">
        <v>0</v>
      </c>
      <c r="AY114" s="12">
        <v>3</v>
      </c>
      <c r="AZ114" s="11" t="s">
        <v>1949</v>
      </c>
      <c r="BA114" s="168" t="s">
        <v>1950</v>
      </c>
      <c r="BB114" s="727" t="s">
        <v>1956</v>
      </c>
      <c r="BC114" s="727" t="s">
        <v>500</v>
      </c>
      <c r="BD114" s="727" t="s">
        <v>1691</v>
      </c>
      <c r="BE114" s="168">
        <v>0.52500000000000002</v>
      </c>
      <c r="BF114" s="168">
        <v>6.7500000000000004E-2</v>
      </c>
      <c r="BG114" s="12">
        <v>2.58</v>
      </c>
      <c r="BH114" s="11" t="s">
        <v>2014</v>
      </c>
      <c r="BI114" s="168" t="s">
        <v>1673</v>
      </c>
      <c r="BJ114" s="727" t="s">
        <v>1473</v>
      </c>
      <c r="BK114" s="727" t="s">
        <v>246</v>
      </c>
      <c r="BL114" s="727" t="s">
        <v>1691</v>
      </c>
      <c r="BM114" s="168">
        <v>3.1500000000000007E-2</v>
      </c>
      <c r="BN114" s="168">
        <v>0</v>
      </c>
      <c r="BO114" s="12">
        <v>2.23</v>
      </c>
      <c r="BP114" s="11" t="s">
        <v>2045</v>
      </c>
      <c r="BQ114" s="168" t="s">
        <v>508</v>
      </c>
      <c r="BR114" s="727" t="s">
        <v>1499</v>
      </c>
      <c r="BS114" s="727" t="s">
        <v>1691</v>
      </c>
      <c r="BT114" s="727" t="s">
        <v>1691</v>
      </c>
      <c r="BU114" s="168">
        <v>7.4999999999999997E-2</v>
      </c>
      <c r="BV114" s="168">
        <v>0</v>
      </c>
      <c r="BW114" s="12">
        <v>1.37</v>
      </c>
    </row>
    <row r="115" spans="1:75" ht="13.2">
      <c r="A115" s="1" t="s">
        <v>752</v>
      </c>
      <c r="B115" s="1" t="s">
        <v>742</v>
      </c>
      <c r="C115" s="1" t="s">
        <v>743</v>
      </c>
      <c r="D115" s="1" t="s">
        <v>1761</v>
      </c>
      <c r="E115" s="1" t="s">
        <v>1787</v>
      </c>
      <c r="F115" s="1">
        <v>6.5000000000000002E-2</v>
      </c>
      <c r="G115" s="1">
        <v>0</v>
      </c>
      <c r="H115" s="1">
        <v>2.3199999999999998</v>
      </c>
      <c r="I115" s="1" t="s">
        <v>672</v>
      </c>
      <c r="J115" s="1" t="s">
        <v>673</v>
      </c>
      <c r="T115" s="1126" t="s">
        <v>497</v>
      </c>
      <c r="U115" s="1127"/>
      <c r="V115" s="1123" t="s">
        <v>2703</v>
      </c>
      <c r="W115" s="1124"/>
      <c r="X115" s="10">
        <v>2.3199999999999998</v>
      </c>
      <c r="AI115" s="575"/>
      <c r="AJ115" s="176" t="s">
        <v>2642</v>
      </c>
      <c r="AK115" s="168" t="s">
        <v>1761</v>
      </c>
      <c r="AL115" s="727" t="s">
        <v>1885</v>
      </c>
      <c r="AM115" s="727" t="s">
        <v>501</v>
      </c>
      <c r="AN115" s="727" t="s">
        <v>1691</v>
      </c>
      <c r="AO115" s="168">
        <v>6.5000000000000002E-2</v>
      </c>
      <c r="AP115" s="168">
        <v>0</v>
      </c>
      <c r="AQ115" s="12">
        <v>2.3199999999999998</v>
      </c>
      <c r="AR115" s="11" t="s">
        <v>2643</v>
      </c>
      <c r="AS115" s="168" t="s">
        <v>1761</v>
      </c>
      <c r="AT115" s="727" t="s">
        <v>1885</v>
      </c>
      <c r="AU115" s="727" t="s">
        <v>501</v>
      </c>
      <c r="AV115" s="727" t="s">
        <v>1691</v>
      </c>
      <c r="AW115" s="168">
        <v>6.5000000000000002E-2</v>
      </c>
      <c r="AX115" s="168">
        <v>0</v>
      </c>
      <c r="AY115" s="12">
        <v>3</v>
      </c>
      <c r="AZ115" s="11" t="s">
        <v>1949</v>
      </c>
      <c r="BA115" s="168" t="s">
        <v>1950</v>
      </c>
      <c r="BB115" s="727" t="s">
        <v>1957</v>
      </c>
      <c r="BC115" s="727" t="s">
        <v>501</v>
      </c>
      <c r="BD115" s="727" t="s">
        <v>1691</v>
      </c>
      <c r="BE115" s="168">
        <v>0.35</v>
      </c>
      <c r="BF115" s="168">
        <v>4.4999999999999998E-2</v>
      </c>
      <c r="BG115" s="12">
        <v>2.58</v>
      </c>
      <c r="BH115" s="11" t="s">
        <v>2014</v>
      </c>
      <c r="BI115" s="168" t="s">
        <v>1673</v>
      </c>
      <c r="BJ115" s="727" t="s">
        <v>1474</v>
      </c>
      <c r="BK115" s="727" t="s">
        <v>246</v>
      </c>
      <c r="BL115" s="727" t="s">
        <v>1691</v>
      </c>
      <c r="BM115" s="168">
        <v>3.1500000000000007E-2</v>
      </c>
      <c r="BN115" s="168">
        <v>0</v>
      </c>
      <c r="BO115" s="12">
        <v>2.23</v>
      </c>
      <c r="BP115" s="11" t="s">
        <v>2045</v>
      </c>
      <c r="BQ115" s="165" t="s">
        <v>508</v>
      </c>
      <c r="BR115" s="23" t="s">
        <v>1500</v>
      </c>
      <c r="BS115" s="23" t="s">
        <v>1691</v>
      </c>
      <c r="BT115" s="23" t="s">
        <v>1691</v>
      </c>
      <c r="BU115" s="165">
        <v>3.7499999999999999E-2</v>
      </c>
      <c r="BV115" s="165">
        <v>0</v>
      </c>
      <c r="BW115" s="222">
        <v>1.37</v>
      </c>
    </row>
    <row r="116" spans="1:75" ht="13.2">
      <c r="A116" s="1" t="s">
        <v>753</v>
      </c>
      <c r="B116" s="1" t="s">
        <v>742</v>
      </c>
      <c r="C116" s="1" t="s">
        <v>743</v>
      </c>
      <c r="D116" s="1" t="s">
        <v>1761</v>
      </c>
      <c r="E116" s="1" t="s">
        <v>1879</v>
      </c>
      <c r="F116" s="1">
        <v>9.7500000000000003E-2</v>
      </c>
      <c r="G116" s="1">
        <v>0</v>
      </c>
      <c r="H116" s="1">
        <v>2.3199999999999998</v>
      </c>
      <c r="I116" s="1" t="s">
        <v>665</v>
      </c>
      <c r="J116" s="1" t="s">
        <v>500</v>
      </c>
      <c r="T116" s="1108" t="s">
        <v>620</v>
      </c>
      <c r="U116" s="1109"/>
      <c r="V116" s="1116" t="s">
        <v>2703</v>
      </c>
      <c r="W116" s="1117"/>
      <c r="X116" s="12">
        <v>2.58</v>
      </c>
      <c r="AI116" s="575"/>
      <c r="AJ116" s="176" t="s">
        <v>2642</v>
      </c>
      <c r="AK116" s="168" t="s">
        <v>1761</v>
      </c>
      <c r="AL116" s="727" t="s">
        <v>1889</v>
      </c>
      <c r="AM116" s="727" t="s">
        <v>501</v>
      </c>
      <c r="AN116" s="727" t="s">
        <v>1691</v>
      </c>
      <c r="AO116" s="168">
        <v>6.5000000000000002E-2</v>
      </c>
      <c r="AP116" s="168">
        <v>0</v>
      </c>
      <c r="AQ116" s="12">
        <v>2.3199999999999998</v>
      </c>
      <c r="AR116" s="11" t="s">
        <v>2643</v>
      </c>
      <c r="AS116" s="168" t="s">
        <v>1761</v>
      </c>
      <c r="AT116" s="727" t="s">
        <v>1889</v>
      </c>
      <c r="AU116" s="727" t="s">
        <v>501</v>
      </c>
      <c r="AV116" s="727" t="s">
        <v>1691</v>
      </c>
      <c r="AW116" s="168">
        <v>6.5000000000000002E-2</v>
      </c>
      <c r="AX116" s="168">
        <v>0</v>
      </c>
      <c r="AY116" s="12">
        <v>3</v>
      </c>
      <c r="AZ116" s="11" t="s">
        <v>1949</v>
      </c>
      <c r="BA116" s="168" t="s">
        <v>1950</v>
      </c>
      <c r="BB116" s="727" t="s">
        <v>1958</v>
      </c>
      <c r="BC116" s="727" t="s">
        <v>501</v>
      </c>
      <c r="BD116" s="727" t="s">
        <v>1691</v>
      </c>
      <c r="BE116" s="168">
        <v>0.35</v>
      </c>
      <c r="BF116" s="168">
        <v>4.4999999999999998E-2</v>
      </c>
      <c r="BG116" s="12">
        <v>2.58</v>
      </c>
      <c r="BH116" s="11" t="s">
        <v>2014</v>
      </c>
      <c r="BI116" s="168" t="s">
        <v>508</v>
      </c>
      <c r="BJ116" s="727" t="s">
        <v>1475</v>
      </c>
      <c r="BK116" s="727" t="s">
        <v>1691</v>
      </c>
      <c r="BL116" s="727" t="s">
        <v>1691</v>
      </c>
      <c r="BM116" s="168">
        <v>3.5000000000000003E-2</v>
      </c>
      <c r="BN116" s="168">
        <v>0</v>
      </c>
      <c r="BO116" s="12">
        <v>2.23</v>
      </c>
      <c r="BP116" s="11" t="s">
        <v>2045</v>
      </c>
      <c r="BQ116" s="165" t="s">
        <v>508</v>
      </c>
      <c r="BR116" s="23" t="s">
        <v>1501</v>
      </c>
      <c r="BS116" s="23" t="s">
        <v>504</v>
      </c>
      <c r="BT116" s="23" t="s">
        <v>1691</v>
      </c>
      <c r="BU116" s="165">
        <v>3.7499999999999999E-2</v>
      </c>
      <c r="BV116" s="165">
        <v>0</v>
      </c>
      <c r="BW116" s="222">
        <v>1.37</v>
      </c>
    </row>
    <row r="117" spans="1:75" ht="13.2">
      <c r="A117" s="1" t="s">
        <v>754</v>
      </c>
      <c r="B117" s="1" t="s">
        <v>742</v>
      </c>
      <c r="C117" s="1" t="s">
        <v>743</v>
      </c>
      <c r="D117" s="1" t="s">
        <v>1761</v>
      </c>
      <c r="E117" s="1" t="s">
        <v>1882</v>
      </c>
      <c r="F117" s="1">
        <v>9.7500000000000003E-2</v>
      </c>
      <c r="G117" s="1">
        <v>0</v>
      </c>
      <c r="H117" s="1">
        <v>2.3199999999999998</v>
      </c>
      <c r="I117" s="1" t="s">
        <v>672</v>
      </c>
      <c r="J117" s="1" t="s">
        <v>678</v>
      </c>
      <c r="T117" s="1110" t="s">
        <v>20</v>
      </c>
      <c r="U117" s="1111"/>
      <c r="V117" s="1112" t="s">
        <v>2704</v>
      </c>
      <c r="W117" s="1112"/>
      <c r="X117" s="12">
        <v>3</v>
      </c>
      <c r="AI117" s="575"/>
      <c r="AJ117" s="176" t="s">
        <v>2642</v>
      </c>
      <c r="AK117" s="168" t="s">
        <v>1761</v>
      </c>
      <c r="AL117" s="727" t="s">
        <v>1893</v>
      </c>
      <c r="AM117" s="727" t="s">
        <v>502</v>
      </c>
      <c r="AN117" s="727" t="s">
        <v>1691</v>
      </c>
      <c r="AO117" s="168">
        <v>3.2500000000000001E-2</v>
      </c>
      <c r="AP117" s="168">
        <v>0</v>
      </c>
      <c r="AQ117" s="12">
        <v>2.3199999999999998</v>
      </c>
      <c r="AR117" s="11" t="s">
        <v>2643</v>
      </c>
      <c r="AS117" s="168" t="s">
        <v>1761</v>
      </c>
      <c r="AT117" s="727" t="s">
        <v>1893</v>
      </c>
      <c r="AU117" s="727" t="s">
        <v>502</v>
      </c>
      <c r="AV117" s="727" t="s">
        <v>1691</v>
      </c>
      <c r="AW117" s="168">
        <v>3.2500000000000001E-2</v>
      </c>
      <c r="AX117" s="168">
        <v>0</v>
      </c>
      <c r="AY117" s="12">
        <v>3</v>
      </c>
      <c r="AZ117" s="11" t="s">
        <v>1949</v>
      </c>
      <c r="BA117" s="168" t="s">
        <v>1950</v>
      </c>
      <c r="BB117" s="727" t="s">
        <v>1959</v>
      </c>
      <c r="BC117" s="727" t="s">
        <v>502</v>
      </c>
      <c r="BD117" s="727" t="s">
        <v>1691</v>
      </c>
      <c r="BE117" s="168">
        <v>0.17499999999999999</v>
      </c>
      <c r="BF117" s="168">
        <v>2.2499999999999999E-2</v>
      </c>
      <c r="BG117" s="12">
        <v>2.58</v>
      </c>
      <c r="BH117" s="11" t="s">
        <v>2014</v>
      </c>
      <c r="BI117" s="168" t="s">
        <v>508</v>
      </c>
      <c r="BJ117" s="727" t="s">
        <v>1476</v>
      </c>
      <c r="BK117" s="727" t="s">
        <v>1691</v>
      </c>
      <c r="BL117" s="727" t="s">
        <v>1691</v>
      </c>
      <c r="BM117" s="168">
        <v>1.7500000000000002E-2</v>
      </c>
      <c r="BN117" s="168">
        <v>0</v>
      </c>
      <c r="BO117" s="12">
        <v>2.23</v>
      </c>
      <c r="BP117" s="11" t="s">
        <v>2045</v>
      </c>
      <c r="BQ117" s="165" t="s">
        <v>508</v>
      </c>
      <c r="BR117" s="23" t="s">
        <v>1502</v>
      </c>
      <c r="BS117" s="23" t="s">
        <v>504</v>
      </c>
      <c r="BT117" s="23" t="s">
        <v>1691</v>
      </c>
      <c r="BU117" s="165">
        <v>3.7499999999999999E-2</v>
      </c>
      <c r="BV117" s="165">
        <v>0</v>
      </c>
      <c r="BW117" s="222">
        <v>1.37</v>
      </c>
    </row>
    <row r="118" spans="1:75" ht="13.2">
      <c r="A118" s="1" t="s">
        <v>755</v>
      </c>
      <c r="B118" s="1" t="s">
        <v>742</v>
      </c>
      <c r="C118" s="1" t="s">
        <v>743</v>
      </c>
      <c r="D118" s="1" t="s">
        <v>1761</v>
      </c>
      <c r="E118" s="1" t="s">
        <v>1885</v>
      </c>
      <c r="F118" s="1">
        <v>6.5000000000000002E-2</v>
      </c>
      <c r="G118" s="1">
        <v>0</v>
      </c>
      <c r="H118" s="1">
        <v>2.3199999999999998</v>
      </c>
      <c r="I118" s="1" t="s">
        <v>665</v>
      </c>
      <c r="J118" s="1" t="s">
        <v>501</v>
      </c>
      <c r="T118" s="1110" t="s">
        <v>24</v>
      </c>
      <c r="U118" s="1111"/>
      <c r="V118" s="1112" t="s">
        <v>2705</v>
      </c>
      <c r="W118" s="1112"/>
      <c r="X118" s="12">
        <v>2.23</v>
      </c>
      <c r="AI118" s="575"/>
      <c r="AJ118" s="176" t="s">
        <v>2642</v>
      </c>
      <c r="AK118" s="168" t="s">
        <v>1761</v>
      </c>
      <c r="AL118" s="727" t="s">
        <v>1897</v>
      </c>
      <c r="AM118" s="727" t="s">
        <v>502</v>
      </c>
      <c r="AN118" s="727" t="s">
        <v>1691</v>
      </c>
      <c r="AO118" s="168">
        <v>3.2500000000000001E-2</v>
      </c>
      <c r="AP118" s="168">
        <v>0</v>
      </c>
      <c r="AQ118" s="12">
        <v>2.3199999999999998</v>
      </c>
      <c r="AR118" s="11" t="s">
        <v>2643</v>
      </c>
      <c r="AS118" s="168" t="s">
        <v>1761</v>
      </c>
      <c r="AT118" s="727" t="s">
        <v>1897</v>
      </c>
      <c r="AU118" s="727" t="s">
        <v>502</v>
      </c>
      <c r="AV118" s="727" t="s">
        <v>1691</v>
      </c>
      <c r="AW118" s="168">
        <v>3.2500000000000001E-2</v>
      </c>
      <c r="AX118" s="168">
        <v>0</v>
      </c>
      <c r="AY118" s="12">
        <v>3</v>
      </c>
      <c r="AZ118" s="11" t="s">
        <v>1949</v>
      </c>
      <c r="BA118" s="168" t="s">
        <v>1950</v>
      </c>
      <c r="BB118" s="727" t="s">
        <v>1960</v>
      </c>
      <c r="BC118" s="727" t="s">
        <v>502</v>
      </c>
      <c r="BD118" s="727" t="s">
        <v>1691</v>
      </c>
      <c r="BE118" s="168">
        <v>0.17499999999999999</v>
      </c>
      <c r="BF118" s="168">
        <v>2.2499999999999999E-2</v>
      </c>
      <c r="BG118" s="12">
        <v>2.58</v>
      </c>
      <c r="BH118" s="11" t="s">
        <v>2014</v>
      </c>
      <c r="BI118" s="168" t="s">
        <v>508</v>
      </c>
      <c r="BJ118" s="727" t="s">
        <v>1477</v>
      </c>
      <c r="BK118" s="727" t="s">
        <v>504</v>
      </c>
      <c r="BL118" s="727" t="s">
        <v>1691</v>
      </c>
      <c r="BM118" s="168">
        <v>1.7500000000000002E-2</v>
      </c>
      <c r="BN118" s="168">
        <v>0</v>
      </c>
      <c r="BO118" s="12">
        <v>2.23</v>
      </c>
      <c r="BP118" s="11" t="s">
        <v>2045</v>
      </c>
      <c r="BQ118" s="165" t="s">
        <v>508</v>
      </c>
      <c r="BR118" s="23" t="s">
        <v>1503</v>
      </c>
      <c r="BS118" s="23" t="s">
        <v>505</v>
      </c>
      <c r="BT118" s="23" t="s">
        <v>1691</v>
      </c>
      <c r="BU118" s="165">
        <v>1.8749999999999999E-2</v>
      </c>
      <c r="BV118" s="165">
        <v>0</v>
      </c>
      <c r="BW118" s="222">
        <v>1.37</v>
      </c>
    </row>
    <row r="119" spans="1:75" ht="13.2">
      <c r="A119" s="1" t="s">
        <v>756</v>
      </c>
      <c r="B119" s="1" t="s">
        <v>742</v>
      </c>
      <c r="C119" s="1" t="s">
        <v>743</v>
      </c>
      <c r="D119" s="1" t="s">
        <v>1761</v>
      </c>
      <c r="E119" s="1" t="s">
        <v>1889</v>
      </c>
      <c r="F119" s="1">
        <v>6.5000000000000002E-2</v>
      </c>
      <c r="G119" s="1">
        <v>0</v>
      </c>
      <c r="H119" s="1">
        <v>2.3199999999999998</v>
      </c>
      <c r="I119" s="1" t="s">
        <v>672</v>
      </c>
      <c r="J119" s="1" t="s">
        <v>681</v>
      </c>
      <c r="T119" s="1110" t="s">
        <v>2164</v>
      </c>
      <c r="U119" s="1111"/>
      <c r="V119" s="1112" t="s">
        <v>2706</v>
      </c>
      <c r="W119" s="1112"/>
      <c r="X119" s="12">
        <v>0</v>
      </c>
      <c r="Y119" s="684"/>
      <c r="AI119" s="575"/>
      <c r="AJ119" s="176" t="s">
        <v>2642</v>
      </c>
      <c r="AK119" s="168" t="s">
        <v>1673</v>
      </c>
      <c r="AL119" s="727" t="s">
        <v>1902</v>
      </c>
      <c r="AM119" s="727" t="s">
        <v>1691</v>
      </c>
      <c r="AN119" s="727" t="s">
        <v>1691</v>
      </c>
      <c r="AO119" s="168">
        <v>7.0000000000000007E-2</v>
      </c>
      <c r="AP119" s="168">
        <v>0</v>
      </c>
      <c r="AQ119" s="12">
        <v>2.3199999999999998</v>
      </c>
      <c r="AR119" s="11" t="s">
        <v>2643</v>
      </c>
      <c r="AS119" s="168" t="s">
        <v>1673</v>
      </c>
      <c r="AT119" s="727" t="s">
        <v>1902</v>
      </c>
      <c r="AU119" s="727" t="s">
        <v>1691</v>
      </c>
      <c r="AV119" s="727" t="s">
        <v>1691</v>
      </c>
      <c r="AW119" s="168">
        <v>7.0000000000000007E-2</v>
      </c>
      <c r="AX119" s="168">
        <v>0</v>
      </c>
      <c r="AY119" s="12">
        <v>3</v>
      </c>
      <c r="AZ119" s="11" t="s">
        <v>1949</v>
      </c>
      <c r="BA119" s="168" t="s">
        <v>1950</v>
      </c>
      <c r="BB119" s="727" t="s">
        <v>1961</v>
      </c>
      <c r="BC119" s="727" t="s">
        <v>500</v>
      </c>
      <c r="BD119" s="727" t="s">
        <v>1691</v>
      </c>
      <c r="BE119" s="168">
        <v>0.52500000000000002</v>
      </c>
      <c r="BF119" s="168">
        <v>6.7500000000000004E-2</v>
      </c>
      <c r="BG119" s="12">
        <v>2.58</v>
      </c>
      <c r="BH119" s="11" t="s">
        <v>2014</v>
      </c>
      <c r="BI119" s="168" t="s">
        <v>508</v>
      </c>
      <c r="BJ119" s="727" t="s">
        <v>1478</v>
      </c>
      <c r="BK119" s="727" t="s">
        <v>504</v>
      </c>
      <c r="BL119" s="727" t="s">
        <v>1691</v>
      </c>
      <c r="BM119" s="168">
        <v>1.7500000000000002E-2</v>
      </c>
      <c r="BN119" s="168">
        <v>0</v>
      </c>
      <c r="BO119" s="12">
        <v>2.23</v>
      </c>
      <c r="BP119" s="11" t="s">
        <v>2045</v>
      </c>
      <c r="BQ119" s="165" t="s">
        <v>508</v>
      </c>
      <c r="BR119" s="23" t="s">
        <v>1504</v>
      </c>
      <c r="BS119" s="23" t="s">
        <v>505</v>
      </c>
      <c r="BT119" s="23" t="s">
        <v>1691</v>
      </c>
      <c r="BU119" s="165">
        <v>1.8749999999999999E-2</v>
      </c>
      <c r="BV119" s="165">
        <v>0</v>
      </c>
      <c r="BW119" s="222">
        <v>1.37</v>
      </c>
    </row>
    <row r="120" spans="1:75" ht="13.8" thickBot="1">
      <c r="A120" s="1" t="s">
        <v>757</v>
      </c>
      <c r="B120" s="1" t="s">
        <v>742</v>
      </c>
      <c r="C120" s="1" t="s">
        <v>743</v>
      </c>
      <c r="D120" s="1" t="s">
        <v>1761</v>
      </c>
      <c r="E120" s="1" t="s">
        <v>1893</v>
      </c>
      <c r="F120" s="1">
        <v>3.2500000000000001E-2</v>
      </c>
      <c r="G120" s="1">
        <v>0</v>
      </c>
      <c r="H120" s="1">
        <v>2.3199999999999998</v>
      </c>
      <c r="I120" s="1" t="s">
        <v>665</v>
      </c>
      <c r="J120" s="1" t="s">
        <v>502</v>
      </c>
      <c r="T120" s="1106" t="s">
        <v>622</v>
      </c>
      <c r="U120" s="1107"/>
      <c r="V120" s="1103" t="s">
        <v>2704</v>
      </c>
      <c r="W120" s="1103"/>
      <c r="X120" s="14">
        <v>1.37</v>
      </c>
      <c r="AI120" s="575"/>
      <c r="AJ120" s="176" t="s">
        <v>2642</v>
      </c>
      <c r="AK120" s="168" t="s">
        <v>1673</v>
      </c>
      <c r="AL120" s="727" t="s">
        <v>1903</v>
      </c>
      <c r="AM120" s="727" t="s">
        <v>1691</v>
      </c>
      <c r="AN120" s="727" t="s">
        <v>1691</v>
      </c>
      <c r="AO120" s="168">
        <v>3.5000000000000003E-2</v>
      </c>
      <c r="AP120" s="168">
        <v>0</v>
      </c>
      <c r="AQ120" s="12">
        <v>2.3199999999999998</v>
      </c>
      <c r="AR120" s="11" t="s">
        <v>2643</v>
      </c>
      <c r="AS120" s="168" t="s">
        <v>1673</v>
      </c>
      <c r="AT120" s="727" t="s">
        <v>1903</v>
      </c>
      <c r="AU120" s="727" t="s">
        <v>1691</v>
      </c>
      <c r="AV120" s="727" t="s">
        <v>1691</v>
      </c>
      <c r="AW120" s="168">
        <v>3.5000000000000003E-2</v>
      </c>
      <c r="AX120" s="168">
        <v>0</v>
      </c>
      <c r="AY120" s="12">
        <v>3</v>
      </c>
      <c r="AZ120" s="11" t="s">
        <v>1949</v>
      </c>
      <c r="BA120" s="168" t="s">
        <v>1950</v>
      </c>
      <c r="BB120" s="727" t="s">
        <v>1962</v>
      </c>
      <c r="BC120" s="727" t="s">
        <v>500</v>
      </c>
      <c r="BD120" s="727" t="s">
        <v>1691</v>
      </c>
      <c r="BE120" s="168">
        <v>0.52500000000000002</v>
      </c>
      <c r="BF120" s="168">
        <v>6.7500000000000004E-2</v>
      </c>
      <c r="BG120" s="12">
        <v>2.58</v>
      </c>
      <c r="BH120" s="11" t="s">
        <v>2014</v>
      </c>
      <c r="BI120" s="168" t="s">
        <v>508</v>
      </c>
      <c r="BJ120" s="727" t="s">
        <v>1479</v>
      </c>
      <c r="BK120" s="727" t="s">
        <v>505</v>
      </c>
      <c r="BL120" s="727" t="s">
        <v>1691</v>
      </c>
      <c r="BM120" s="168">
        <v>8.7500000000000008E-3</v>
      </c>
      <c r="BN120" s="168">
        <v>0</v>
      </c>
      <c r="BO120" s="12">
        <v>2.23</v>
      </c>
      <c r="BP120" s="11" t="s">
        <v>2045</v>
      </c>
      <c r="BQ120" s="165" t="s">
        <v>508</v>
      </c>
      <c r="BR120" s="23" t="s">
        <v>1211</v>
      </c>
      <c r="BS120" s="23" t="s">
        <v>1152</v>
      </c>
      <c r="BT120" s="23" t="s">
        <v>1691</v>
      </c>
      <c r="BU120" s="165">
        <v>6.7500000000000004E-2</v>
      </c>
      <c r="BV120" s="165">
        <v>0</v>
      </c>
      <c r="BW120" s="222">
        <v>1.37</v>
      </c>
    </row>
    <row r="121" spans="1:75">
      <c r="A121" s="1" t="s">
        <v>758</v>
      </c>
      <c r="B121" s="1" t="s">
        <v>742</v>
      </c>
      <c r="C121" s="1" t="s">
        <v>743</v>
      </c>
      <c r="D121" s="1" t="s">
        <v>1761</v>
      </c>
      <c r="E121" s="1" t="s">
        <v>1897</v>
      </c>
      <c r="F121" s="1">
        <v>3.2500000000000001E-2</v>
      </c>
      <c r="G121" s="1">
        <v>0</v>
      </c>
      <c r="H121" s="1">
        <v>2.3199999999999998</v>
      </c>
      <c r="I121" s="1" t="s">
        <v>672</v>
      </c>
      <c r="J121" s="1" t="s">
        <v>684</v>
      </c>
      <c r="AI121" s="575"/>
      <c r="AJ121" s="176" t="s">
        <v>2642</v>
      </c>
      <c r="AK121" s="168" t="s">
        <v>1673</v>
      </c>
      <c r="AL121" s="727" t="s">
        <v>1906</v>
      </c>
      <c r="AM121" s="727" t="s">
        <v>504</v>
      </c>
      <c r="AN121" s="727" t="s">
        <v>1691</v>
      </c>
      <c r="AO121" s="168">
        <v>3.5000000000000003E-2</v>
      </c>
      <c r="AP121" s="168">
        <v>0</v>
      </c>
      <c r="AQ121" s="12">
        <v>2.3199999999999998</v>
      </c>
      <c r="AR121" s="11" t="s">
        <v>2643</v>
      </c>
      <c r="AS121" s="168" t="s">
        <v>1673</v>
      </c>
      <c r="AT121" s="727" t="s">
        <v>1904</v>
      </c>
      <c r="AU121" s="727" t="s">
        <v>503</v>
      </c>
      <c r="AV121" s="727" t="s">
        <v>1691</v>
      </c>
      <c r="AW121" s="168">
        <v>6.3000000000000014E-2</v>
      </c>
      <c r="AX121" s="168">
        <v>0</v>
      </c>
      <c r="AY121" s="12">
        <v>3</v>
      </c>
      <c r="AZ121" s="11" t="s">
        <v>1949</v>
      </c>
      <c r="BA121" s="168" t="s">
        <v>1950</v>
      </c>
      <c r="BB121" s="727" t="s">
        <v>1963</v>
      </c>
      <c r="BC121" s="727" t="s">
        <v>501</v>
      </c>
      <c r="BD121" s="727" t="s">
        <v>1691</v>
      </c>
      <c r="BE121" s="168">
        <v>0.35</v>
      </c>
      <c r="BF121" s="168">
        <v>4.4999999999999998E-2</v>
      </c>
      <c r="BG121" s="12">
        <v>2.58</v>
      </c>
      <c r="BH121" s="11" t="s">
        <v>2014</v>
      </c>
      <c r="BI121" s="168" t="s">
        <v>508</v>
      </c>
      <c r="BJ121" s="727" t="s">
        <v>1480</v>
      </c>
      <c r="BK121" s="727" t="s">
        <v>505</v>
      </c>
      <c r="BL121" s="727" t="s">
        <v>1691</v>
      </c>
      <c r="BM121" s="168">
        <v>8.7500000000000008E-3</v>
      </c>
      <c r="BN121" s="168">
        <v>0</v>
      </c>
      <c r="BO121" s="12">
        <v>2.23</v>
      </c>
      <c r="BP121" s="11" t="s">
        <v>2045</v>
      </c>
      <c r="BQ121" s="165" t="s">
        <v>508</v>
      </c>
      <c r="BR121" s="23" t="s">
        <v>1212</v>
      </c>
      <c r="BS121" s="23" t="s">
        <v>1152</v>
      </c>
      <c r="BT121" s="23" t="s">
        <v>1691</v>
      </c>
      <c r="BU121" s="165">
        <v>6.7500000000000004E-2</v>
      </c>
      <c r="BV121" s="165">
        <v>0</v>
      </c>
      <c r="BW121" s="222">
        <v>1.37</v>
      </c>
    </row>
    <row r="122" spans="1:75">
      <c r="A122" s="1" t="s">
        <v>759</v>
      </c>
      <c r="B122" s="1" t="s">
        <v>742</v>
      </c>
      <c r="C122" s="1" t="s">
        <v>743</v>
      </c>
      <c r="D122" s="1" t="s">
        <v>1673</v>
      </c>
      <c r="E122" s="1" t="s">
        <v>1902</v>
      </c>
      <c r="F122" s="1">
        <v>7.0000000000000007E-2</v>
      </c>
      <c r="G122" s="1">
        <v>0</v>
      </c>
      <c r="H122" s="1">
        <v>2.3199999999999998</v>
      </c>
      <c r="I122" s="1" t="s">
        <v>665</v>
      </c>
      <c r="AI122" s="575"/>
      <c r="AJ122" s="176" t="s">
        <v>2642</v>
      </c>
      <c r="AK122" s="168" t="s">
        <v>1673</v>
      </c>
      <c r="AL122" s="727" t="s">
        <v>1907</v>
      </c>
      <c r="AM122" s="727" t="s">
        <v>504</v>
      </c>
      <c r="AN122" s="727" t="s">
        <v>1691</v>
      </c>
      <c r="AO122" s="168">
        <v>3.5000000000000003E-2</v>
      </c>
      <c r="AP122" s="168">
        <v>0</v>
      </c>
      <c r="AQ122" s="12">
        <v>2.3199999999999998</v>
      </c>
      <c r="AR122" s="11" t="s">
        <v>2643</v>
      </c>
      <c r="AS122" s="168" t="s">
        <v>1673</v>
      </c>
      <c r="AT122" s="727" t="s">
        <v>1905</v>
      </c>
      <c r="AU122" s="727" t="s">
        <v>503</v>
      </c>
      <c r="AV122" s="727" t="s">
        <v>1691</v>
      </c>
      <c r="AW122" s="168">
        <v>6.3000000000000014E-2</v>
      </c>
      <c r="AX122" s="168">
        <v>0</v>
      </c>
      <c r="AY122" s="12">
        <v>3</v>
      </c>
      <c r="AZ122" s="11" t="s">
        <v>1949</v>
      </c>
      <c r="BA122" s="168" t="s">
        <v>1950</v>
      </c>
      <c r="BB122" s="727" t="s">
        <v>1964</v>
      </c>
      <c r="BC122" s="727" t="s">
        <v>501</v>
      </c>
      <c r="BD122" s="727" t="s">
        <v>1691</v>
      </c>
      <c r="BE122" s="168">
        <v>0.35</v>
      </c>
      <c r="BF122" s="168">
        <v>4.4999999999999998E-2</v>
      </c>
      <c r="BG122" s="12">
        <v>2.58</v>
      </c>
      <c r="BH122" s="11" t="s">
        <v>2014</v>
      </c>
      <c r="BI122" s="168" t="s">
        <v>508</v>
      </c>
      <c r="BJ122" s="727" t="s">
        <v>1203</v>
      </c>
      <c r="BK122" s="727" t="s">
        <v>1152</v>
      </c>
      <c r="BL122" s="727" t="s">
        <v>1691</v>
      </c>
      <c r="BM122" s="168">
        <v>3.15E-2</v>
      </c>
      <c r="BN122" s="168">
        <v>0</v>
      </c>
      <c r="BO122" s="12">
        <v>2.23</v>
      </c>
      <c r="BP122" s="524" t="s">
        <v>2045</v>
      </c>
      <c r="BQ122" s="529" t="s">
        <v>2428</v>
      </c>
      <c r="BR122" s="530" t="s">
        <v>2485</v>
      </c>
      <c r="BS122" s="530" t="s">
        <v>1691</v>
      </c>
      <c r="BT122" s="530" t="s">
        <v>1691</v>
      </c>
      <c r="BU122" s="529">
        <v>0.12</v>
      </c>
      <c r="BV122" s="529">
        <v>0</v>
      </c>
      <c r="BW122" s="531">
        <v>1.37</v>
      </c>
    </row>
    <row r="123" spans="1:75">
      <c r="A123" s="1" t="s">
        <v>760</v>
      </c>
      <c r="B123" s="1" t="s">
        <v>742</v>
      </c>
      <c r="C123" s="1" t="s">
        <v>743</v>
      </c>
      <c r="D123" s="1" t="s">
        <v>1673</v>
      </c>
      <c r="E123" s="1" t="s">
        <v>1903</v>
      </c>
      <c r="F123" s="1">
        <v>3.5000000000000003E-2</v>
      </c>
      <c r="G123" s="1">
        <v>0</v>
      </c>
      <c r="H123" s="1">
        <v>2.3199999999999998</v>
      </c>
      <c r="I123" s="1" t="s">
        <v>672</v>
      </c>
      <c r="J123" s="1" t="s">
        <v>673</v>
      </c>
      <c r="AI123" s="575"/>
      <c r="AJ123" s="176" t="s">
        <v>2642</v>
      </c>
      <c r="AK123" s="168" t="s">
        <v>1673</v>
      </c>
      <c r="AL123" s="727" t="s">
        <v>1908</v>
      </c>
      <c r="AM123" s="727" t="s">
        <v>505</v>
      </c>
      <c r="AN123" s="727" t="s">
        <v>1691</v>
      </c>
      <c r="AO123" s="168">
        <v>1.7500000000000002E-2</v>
      </c>
      <c r="AP123" s="168">
        <v>0</v>
      </c>
      <c r="AQ123" s="12">
        <v>2.3199999999999998</v>
      </c>
      <c r="AR123" s="11" t="s">
        <v>2643</v>
      </c>
      <c r="AS123" s="168" t="s">
        <v>1673</v>
      </c>
      <c r="AT123" s="727" t="s">
        <v>1906</v>
      </c>
      <c r="AU123" s="727" t="s">
        <v>504</v>
      </c>
      <c r="AV123" s="727" t="s">
        <v>1691</v>
      </c>
      <c r="AW123" s="168">
        <v>3.5000000000000003E-2</v>
      </c>
      <c r="AX123" s="168">
        <v>0</v>
      </c>
      <c r="AY123" s="12">
        <v>3</v>
      </c>
      <c r="AZ123" s="11" t="s">
        <v>1949</v>
      </c>
      <c r="BA123" s="168" t="s">
        <v>1950</v>
      </c>
      <c r="BB123" s="727" t="s">
        <v>1965</v>
      </c>
      <c r="BC123" s="727" t="s">
        <v>502</v>
      </c>
      <c r="BD123" s="727" t="s">
        <v>1691</v>
      </c>
      <c r="BE123" s="168">
        <v>0.17499999999999999</v>
      </c>
      <c r="BF123" s="168">
        <v>2.2499999999999999E-2</v>
      </c>
      <c r="BG123" s="12">
        <v>2.58</v>
      </c>
      <c r="BH123" s="11" t="s">
        <v>2014</v>
      </c>
      <c r="BI123" s="168" t="s">
        <v>508</v>
      </c>
      <c r="BJ123" s="727" t="s">
        <v>1204</v>
      </c>
      <c r="BK123" s="727" t="s">
        <v>1152</v>
      </c>
      <c r="BL123" s="727" t="s">
        <v>1691</v>
      </c>
      <c r="BM123" s="168">
        <v>3.15E-2</v>
      </c>
      <c r="BN123" s="168">
        <v>0</v>
      </c>
      <c r="BO123" s="12">
        <v>2.23</v>
      </c>
      <c r="BP123" s="524" t="s">
        <v>2045</v>
      </c>
      <c r="BQ123" s="529" t="s">
        <v>2428</v>
      </c>
      <c r="BR123" s="530" t="s">
        <v>2486</v>
      </c>
      <c r="BS123" s="530" t="s">
        <v>1691</v>
      </c>
      <c r="BT123" s="530" t="s">
        <v>1691</v>
      </c>
      <c r="BU123" s="529">
        <v>0.06</v>
      </c>
      <c r="BV123" s="529">
        <v>0</v>
      </c>
      <c r="BW123" s="531">
        <v>1.37</v>
      </c>
    </row>
    <row r="124" spans="1:75">
      <c r="A124" s="1" t="s">
        <v>761</v>
      </c>
      <c r="B124" s="1" t="s">
        <v>742</v>
      </c>
      <c r="C124" s="1" t="s">
        <v>743</v>
      </c>
      <c r="D124" s="1" t="s">
        <v>1673</v>
      </c>
      <c r="E124" s="1" t="s">
        <v>1904</v>
      </c>
      <c r="F124" s="1">
        <v>6.3000000000000014E-2</v>
      </c>
      <c r="G124" s="1">
        <v>0</v>
      </c>
      <c r="H124" s="1">
        <v>2.3199999999999998</v>
      </c>
      <c r="I124" s="1" t="s">
        <v>672</v>
      </c>
      <c r="J124" s="1" t="s">
        <v>678</v>
      </c>
      <c r="AI124" s="575"/>
      <c r="AJ124" s="168" t="s">
        <v>2642</v>
      </c>
      <c r="AK124" s="168" t="s">
        <v>1673</v>
      </c>
      <c r="AL124" s="727" t="s">
        <v>1909</v>
      </c>
      <c r="AM124" s="727" t="s">
        <v>505</v>
      </c>
      <c r="AN124" s="727" t="s">
        <v>1691</v>
      </c>
      <c r="AO124" s="168">
        <v>1.7500000000000002E-2</v>
      </c>
      <c r="AP124" s="168">
        <v>0</v>
      </c>
      <c r="AQ124" s="12">
        <v>2.3199999999999998</v>
      </c>
      <c r="AR124" s="11" t="s">
        <v>2643</v>
      </c>
      <c r="AS124" s="168" t="s">
        <v>1673</v>
      </c>
      <c r="AT124" s="727" t="s">
        <v>1907</v>
      </c>
      <c r="AU124" s="727" t="s">
        <v>504</v>
      </c>
      <c r="AV124" s="727" t="s">
        <v>1691</v>
      </c>
      <c r="AW124" s="168">
        <v>3.5000000000000003E-2</v>
      </c>
      <c r="AX124" s="168">
        <v>0</v>
      </c>
      <c r="AY124" s="12">
        <v>3</v>
      </c>
      <c r="AZ124" s="11" t="s">
        <v>1949</v>
      </c>
      <c r="BA124" s="168" t="s">
        <v>1950</v>
      </c>
      <c r="BB124" s="727" t="s">
        <v>1966</v>
      </c>
      <c r="BC124" s="727" t="s">
        <v>502</v>
      </c>
      <c r="BD124" s="727" t="s">
        <v>1691</v>
      </c>
      <c r="BE124" s="168">
        <v>0.17499999999999999</v>
      </c>
      <c r="BF124" s="168">
        <v>2.2499999999999999E-2</v>
      </c>
      <c r="BG124" s="12">
        <v>2.58</v>
      </c>
      <c r="BH124" s="576" t="s">
        <v>2642</v>
      </c>
      <c r="BI124" s="577" t="s">
        <v>1673</v>
      </c>
      <c r="BJ124" s="578" t="s">
        <v>1907</v>
      </c>
      <c r="BK124" s="578" t="s">
        <v>504</v>
      </c>
      <c r="BL124" s="578" t="s">
        <v>1691</v>
      </c>
      <c r="BM124" s="577">
        <v>1.7500000000000002E-2</v>
      </c>
      <c r="BN124" s="577">
        <v>0</v>
      </c>
      <c r="BO124" s="579">
        <v>2.23</v>
      </c>
      <c r="BP124" s="524" t="s">
        <v>2045</v>
      </c>
      <c r="BQ124" s="529" t="s">
        <v>2428</v>
      </c>
      <c r="BR124" s="530" t="s">
        <v>2487</v>
      </c>
      <c r="BS124" s="530" t="s">
        <v>1161</v>
      </c>
      <c r="BT124" s="530" t="s">
        <v>1691</v>
      </c>
      <c r="BU124" s="529">
        <v>0.09</v>
      </c>
      <c r="BV124" s="529">
        <v>0</v>
      </c>
      <c r="BW124" s="531">
        <v>1.37</v>
      </c>
    </row>
    <row r="125" spans="1:75">
      <c r="A125" s="1" t="s">
        <v>762</v>
      </c>
      <c r="B125" s="1" t="s">
        <v>742</v>
      </c>
      <c r="C125" s="1" t="s">
        <v>743</v>
      </c>
      <c r="D125" s="1" t="s">
        <v>1673</v>
      </c>
      <c r="E125" s="1" t="s">
        <v>1905</v>
      </c>
      <c r="F125" s="1">
        <v>6.3000000000000014E-2</v>
      </c>
      <c r="G125" s="1">
        <v>0</v>
      </c>
      <c r="H125" s="1">
        <v>2.3199999999999998</v>
      </c>
      <c r="I125" s="1" t="s">
        <v>665</v>
      </c>
      <c r="J125" s="1" t="s">
        <v>500</v>
      </c>
      <c r="AI125" s="575"/>
      <c r="AJ125" s="168" t="s">
        <v>2642</v>
      </c>
      <c r="AK125" s="168" t="s">
        <v>1673</v>
      </c>
      <c r="AL125" s="727" t="s">
        <v>515</v>
      </c>
      <c r="AM125" s="727" t="s">
        <v>246</v>
      </c>
      <c r="AN125" s="727" t="s">
        <v>1691</v>
      </c>
      <c r="AO125" s="168">
        <v>6.3E-2</v>
      </c>
      <c r="AP125" s="168">
        <v>0</v>
      </c>
      <c r="AQ125" s="12">
        <v>2.3199999999999998</v>
      </c>
      <c r="AR125" s="11" t="s">
        <v>2643</v>
      </c>
      <c r="AS125" s="168" t="s">
        <v>1673</v>
      </c>
      <c r="AT125" s="727" t="s">
        <v>1908</v>
      </c>
      <c r="AU125" s="727" t="s">
        <v>505</v>
      </c>
      <c r="AV125" s="727" t="s">
        <v>1691</v>
      </c>
      <c r="AW125" s="168">
        <v>1.7500000000000002E-2</v>
      </c>
      <c r="AX125" s="168">
        <v>0</v>
      </c>
      <c r="AY125" s="12">
        <v>3</v>
      </c>
      <c r="AZ125" s="11" t="s">
        <v>1949</v>
      </c>
      <c r="BA125" s="168" t="s">
        <v>1676</v>
      </c>
      <c r="BB125" s="727" t="s">
        <v>1967</v>
      </c>
      <c r="BC125" s="727" t="s">
        <v>1691</v>
      </c>
      <c r="BD125" s="727" t="s">
        <v>1691</v>
      </c>
      <c r="BE125" s="168">
        <v>0.49</v>
      </c>
      <c r="BF125" s="168">
        <v>0.06</v>
      </c>
      <c r="BG125" s="12">
        <v>2.58</v>
      </c>
      <c r="BH125" s="524" t="s">
        <v>2014</v>
      </c>
      <c r="BI125" s="525" t="s">
        <v>2428</v>
      </c>
      <c r="BJ125" s="526" t="s">
        <v>2488</v>
      </c>
      <c r="BK125" s="526" t="s">
        <v>1691</v>
      </c>
      <c r="BL125" s="526" t="s">
        <v>1691</v>
      </c>
      <c r="BM125" s="525">
        <v>3.5000000000000003E-2</v>
      </c>
      <c r="BN125" s="525">
        <v>0</v>
      </c>
      <c r="BO125" s="527">
        <v>2.23</v>
      </c>
      <c r="BP125" s="524" t="s">
        <v>2045</v>
      </c>
      <c r="BQ125" s="529" t="s">
        <v>2428</v>
      </c>
      <c r="BR125" s="530" t="s">
        <v>2489</v>
      </c>
      <c r="BS125" s="530" t="s">
        <v>1161</v>
      </c>
      <c r="BT125" s="530" t="s">
        <v>1691</v>
      </c>
      <c r="BU125" s="529">
        <v>0.09</v>
      </c>
      <c r="BV125" s="529">
        <v>0</v>
      </c>
      <c r="BW125" s="531">
        <v>1.37</v>
      </c>
    </row>
    <row r="126" spans="1:75">
      <c r="A126" s="1" t="s">
        <v>763</v>
      </c>
      <c r="B126" s="1" t="s">
        <v>742</v>
      </c>
      <c r="C126" s="1" t="s">
        <v>743</v>
      </c>
      <c r="D126" s="1" t="s">
        <v>1673</v>
      </c>
      <c r="E126" s="1" t="s">
        <v>1906</v>
      </c>
      <c r="F126" s="1">
        <v>3.5000000000000003E-2</v>
      </c>
      <c r="G126" s="1">
        <v>0</v>
      </c>
      <c r="H126" s="1">
        <v>2.3199999999999998</v>
      </c>
      <c r="I126" s="1" t="s">
        <v>672</v>
      </c>
      <c r="J126" s="1" t="s">
        <v>681</v>
      </c>
      <c r="AI126" s="575"/>
      <c r="AJ126" s="168" t="s">
        <v>2642</v>
      </c>
      <c r="AK126" s="168" t="s">
        <v>1673</v>
      </c>
      <c r="AL126" s="727" t="s">
        <v>516</v>
      </c>
      <c r="AM126" s="727" t="s">
        <v>246</v>
      </c>
      <c r="AN126" s="727" t="s">
        <v>1691</v>
      </c>
      <c r="AO126" s="168">
        <v>6.3E-2</v>
      </c>
      <c r="AP126" s="168">
        <v>0</v>
      </c>
      <c r="AQ126" s="12">
        <v>2.3199999999999998</v>
      </c>
      <c r="AR126" s="11" t="s">
        <v>2643</v>
      </c>
      <c r="AS126" s="168" t="s">
        <v>1673</v>
      </c>
      <c r="AT126" s="727" t="s">
        <v>1909</v>
      </c>
      <c r="AU126" s="727" t="s">
        <v>505</v>
      </c>
      <c r="AV126" s="727" t="s">
        <v>1691</v>
      </c>
      <c r="AW126" s="168">
        <v>1.7500000000000002E-2</v>
      </c>
      <c r="AX126" s="168">
        <v>0</v>
      </c>
      <c r="AY126" s="12">
        <v>3</v>
      </c>
      <c r="AZ126" s="11" t="s">
        <v>1949</v>
      </c>
      <c r="BA126" s="168" t="s">
        <v>1676</v>
      </c>
      <c r="BB126" s="727" t="s">
        <v>1968</v>
      </c>
      <c r="BC126" s="727" t="s">
        <v>1691</v>
      </c>
      <c r="BD126" s="727" t="s">
        <v>1691</v>
      </c>
      <c r="BE126" s="168">
        <v>0.245</v>
      </c>
      <c r="BF126" s="168">
        <v>0.03</v>
      </c>
      <c r="BG126" s="12">
        <v>2.58</v>
      </c>
      <c r="BH126" s="524" t="s">
        <v>2014</v>
      </c>
      <c r="BI126" s="525" t="s">
        <v>2428</v>
      </c>
      <c r="BJ126" s="526" t="s">
        <v>2490</v>
      </c>
      <c r="BK126" s="526" t="s">
        <v>1691</v>
      </c>
      <c r="BL126" s="526" t="s">
        <v>1691</v>
      </c>
      <c r="BM126" s="525">
        <v>1.7500000000000002E-2</v>
      </c>
      <c r="BN126" s="525">
        <v>0</v>
      </c>
      <c r="BO126" s="527">
        <v>2.23</v>
      </c>
      <c r="BP126" s="524" t="s">
        <v>2045</v>
      </c>
      <c r="BQ126" s="529" t="s">
        <v>2428</v>
      </c>
      <c r="BR126" s="530" t="s">
        <v>2491</v>
      </c>
      <c r="BS126" s="530" t="s">
        <v>268</v>
      </c>
      <c r="BT126" s="530" t="s">
        <v>1691</v>
      </c>
      <c r="BU126" s="529">
        <v>0.06</v>
      </c>
      <c r="BV126" s="529">
        <v>0</v>
      </c>
      <c r="BW126" s="531">
        <v>1.37</v>
      </c>
    </row>
    <row r="127" spans="1:75">
      <c r="A127" s="1" t="s">
        <v>764</v>
      </c>
      <c r="B127" s="1" t="s">
        <v>742</v>
      </c>
      <c r="C127" s="1" t="s">
        <v>743</v>
      </c>
      <c r="D127" s="1" t="s">
        <v>1673</v>
      </c>
      <c r="E127" s="1" t="s">
        <v>1907</v>
      </c>
      <c r="F127" s="1">
        <v>3.5000000000000003E-2</v>
      </c>
      <c r="G127" s="1">
        <v>0</v>
      </c>
      <c r="H127" s="1">
        <v>2.3199999999999998</v>
      </c>
      <c r="I127" s="1" t="s">
        <v>691</v>
      </c>
      <c r="J127" s="1" t="s">
        <v>501</v>
      </c>
      <c r="AI127" s="575"/>
      <c r="AJ127" s="168" t="s">
        <v>2642</v>
      </c>
      <c r="AK127" s="168" t="s">
        <v>508</v>
      </c>
      <c r="AL127" s="727" t="s">
        <v>517</v>
      </c>
      <c r="AM127" s="727" t="s">
        <v>1691</v>
      </c>
      <c r="AN127" s="727" t="s">
        <v>1691</v>
      </c>
      <c r="AO127" s="168">
        <v>7.0000000000000007E-2</v>
      </c>
      <c r="AP127" s="168">
        <v>0</v>
      </c>
      <c r="AQ127" s="12">
        <v>2.3199999999999998</v>
      </c>
      <c r="AR127" s="11" t="s">
        <v>2643</v>
      </c>
      <c r="AS127" s="168" t="s">
        <v>508</v>
      </c>
      <c r="AT127" s="727" t="s">
        <v>517</v>
      </c>
      <c r="AU127" s="727" t="s">
        <v>1691</v>
      </c>
      <c r="AV127" s="727" t="s">
        <v>1691</v>
      </c>
      <c r="AW127" s="168">
        <v>7.0000000000000007E-2</v>
      </c>
      <c r="AX127" s="168">
        <v>0</v>
      </c>
      <c r="AY127" s="12">
        <v>3</v>
      </c>
      <c r="AZ127" s="11" t="s">
        <v>1949</v>
      </c>
      <c r="BA127" s="168" t="s">
        <v>1676</v>
      </c>
      <c r="BB127" s="727" t="s">
        <v>1969</v>
      </c>
      <c r="BC127" s="727" t="s">
        <v>500</v>
      </c>
      <c r="BD127" s="727" t="s">
        <v>1691</v>
      </c>
      <c r="BE127" s="168">
        <v>0.36749999999999999</v>
      </c>
      <c r="BF127" s="168">
        <v>4.4999999999999998E-2</v>
      </c>
      <c r="BG127" s="12">
        <v>2.58</v>
      </c>
      <c r="BH127" s="524" t="s">
        <v>2014</v>
      </c>
      <c r="BI127" s="525" t="s">
        <v>2428</v>
      </c>
      <c r="BJ127" s="526" t="s">
        <v>2492</v>
      </c>
      <c r="BK127" s="526" t="s">
        <v>1161</v>
      </c>
      <c r="BL127" s="526" t="s">
        <v>1691</v>
      </c>
      <c r="BM127" s="525">
        <v>2.6250000000000002E-2</v>
      </c>
      <c r="BN127" s="525">
        <v>0</v>
      </c>
      <c r="BO127" s="527">
        <v>2.23</v>
      </c>
      <c r="BP127" s="524" t="s">
        <v>2045</v>
      </c>
      <c r="BQ127" s="529" t="s">
        <v>2428</v>
      </c>
      <c r="BR127" s="530" t="s">
        <v>2493</v>
      </c>
      <c r="BS127" s="530" t="s">
        <v>268</v>
      </c>
      <c r="BT127" s="530" t="s">
        <v>1691</v>
      </c>
      <c r="BU127" s="529">
        <v>0.06</v>
      </c>
      <c r="BV127" s="529">
        <v>0</v>
      </c>
      <c r="BW127" s="531">
        <v>1.37</v>
      </c>
    </row>
    <row r="128" spans="1:75">
      <c r="A128" s="1" t="s">
        <v>765</v>
      </c>
      <c r="B128" s="1" t="s">
        <v>742</v>
      </c>
      <c r="C128" s="1" t="s">
        <v>743</v>
      </c>
      <c r="D128" s="1" t="s">
        <v>1673</v>
      </c>
      <c r="E128" s="1" t="s">
        <v>1908</v>
      </c>
      <c r="F128" s="1">
        <v>1.7500000000000002E-2</v>
      </c>
      <c r="G128" s="1">
        <v>0</v>
      </c>
      <c r="H128" s="1">
        <v>2.3199999999999998</v>
      </c>
      <c r="I128" s="1" t="s">
        <v>672</v>
      </c>
      <c r="J128" s="1" t="s">
        <v>684</v>
      </c>
      <c r="AI128" s="575"/>
      <c r="AJ128" s="168" t="s">
        <v>2642</v>
      </c>
      <c r="AK128" s="168" t="s">
        <v>508</v>
      </c>
      <c r="AL128" s="727" t="s">
        <v>518</v>
      </c>
      <c r="AM128" s="727" t="s">
        <v>1691</v>
      </c>
      <c r="AN128" s="727" t="s">
        <v>1691</v>
      </c>
      <c r="AO128" s="168">
        <v>3.5000000000000003E-2</v>
      </c>
      <c r="AP128" s="168">
        <v>0</v>
      </c>
      <c r="AQ128" s="12">
        <v>2.3199999999999998</v>
      </c>
      <c r="AR128" s="11" t="s">
        <v>2643</v>
      </c>
      <c r="AS128" s="168" t="s">
        <v>508</v>
      </c>
      <c r="AT128" s="727" t="s">
        <v>518</v>
      </c>
      <c r="AU128" s="727" t="s">
        <v>1691</v>
      </c>
      <c r="AV128" s="727" t="s">
        <v>1691</v>
      </c>
      <c r="AW128" s="168">
        <v>3.5000000000000003E-2</v>
      </c>
      <c r="AX128" s="168">
        <v>0</v>
      </c>
      <c r="AY128" s="12">
        <v>3</v>
      </c>
      <c r="AZ128" s="11" t="s">
        <v>1949</v>
      </c>
      <c r="BA128" s="168" t="s">
        <v>1676</v>
      </c>
      <c r="BB128" s="727" t="s">
        <v>1970</v>
      </c>
      <c r="BC128" s="727" t="s">
        <v>500</v>
      </c>
      <c r="BD128" s="727" t="s">
        <v>1691</v>
      </c>
      <c r="BE128" s="168">
        <v>0.36749999999999999</v>
      </c>
      <c r="BF128" s="168">
        <v>4.4999999999999998E-2</v>
      </c>
      <c r="BG128" s="12">
        <v>2.58</v>
      </c>
      <c r="BH128" s="524" t="s">
        <v>2014</v>
      </c>
      <c r="BI128" s="525" t="s">
        <v>2428</v>
      </c>
      <c r="BJ128" s="526" t="s">
        <v>2494</v>
      </c>
      <c r="BK128" s="526" t="s">
        <v>1161</v>
      </c>
      <c r="BL128" s="526" t="s">
        <v>1691</v>
      </c>
      <c r="BM128" s="525">
        <v>2.6249999999999999E-2</v>
      </c>
      <c r="BN128" s="525">
        <v>0</v>
      </c>
      <c r="BO128" s="527">
        <v>2.23</v>
      </c>
      <c r="BP128" s="524" t="s">
        <v>2045</v>
      </c>
      <c r="BQ128" s="529" t="s">
        <v>2428</v>
      </c>
      <c r="BR128" s="530" t="s">
        <v>2495</v>
      </c>
      <c r="BS128" s="530" t="s">
        <v>2414</v>
      </c>
      <c r="BT128" s="530" t="s">
        <v>1691</v>
      </c>
      <c r="BU128" s="529">
        <v>0.03</v>
      </c>
      <c r="BV128" s="529">
        <v>0</v>
      </c>
      <c r="BW128" s="531">
        <v>1.37</v>
      </c>
    </row>
    <row r="129" spans="1:75">
      <c r="A129" s="1" t="s">
        <v>766</v>
      </c>
      <c r="B129" s="1" t="s">
        <v>742</v>
      </c>
      <c r="C129" s="1" t="s">
        <v>743</v>
      </c>
      <c r="D129" s="1" t="s">
        <v>1673</v>
      </c>
      <c r="E129" s="1" t="s">
        <v>1909</v>
      </c>
      <c r="F129" s="1">
        <v>1.7500000000000002E-2</v>
      </c>
      <c r="G129" s="1">
        <v>0</v>
      </c>
      <c r="H129" s="1">
        <v>2.3199999999999998</v>
      </c>
      <c r="I129" s="1" t="s">
        <v>694</v>
      </c>
      <c r="J129" s="1" t="s">
        <v>502</v>
      </c>
      <c r="AI129" s="575"/>
      <c r="AJ129" s="168" t="s">
        <v>2642</v>
      </c>
      <c r="AK129" s="168" t="s">
        <v>508</v>
      </c>
      <c r="AL129" s="727" t="s">
        <v>519</v>
      </c>
      <c r="AM129" s="727" t="s">
        <v>504</v>
      </c>
      <c r="AN129" s="727" t="s">
        <v>1691</v>
      </c>
      <c r="AO129" s="168">
        <v>3.5000000000000003E-2</v>
      </c>
      <c r="AP129" s="168">
        <v>0</v>
      </c>
      <c r="AQ129" s="12">
        <v>2.3199999999999998</v>
      </c>
      <c r="AR129" s="11" t="s">
        <v>2643</v>
      </c>
      <c r="AS129" s="168" t="s">
        <v>508</v>
      </c>
      <c r="AT129" s="727" t="s">
        <v>519</v>
      </c>
      <c r="AU129" s="727" t="s">
        <v>504</v>
      </c>
      <c r="AV129" s="727" t="s">
        <v>1691</v>
      </c>
      <c r="AW129" s="168">
        <v>3.5000000000000003E-2</v>
      </c>
      <c r="AX129" s="168">
        <v>0</v>
      </c>
      <c r="AY129" s="12">
        <v>3</v>
      </c>
      <c r="AZ129" s="11" t="s">
        <v>1949</v>
      </c>
      <c r="BA129" s="168" t="s">
        <v>1676</v>
      </c>
      <c r="BB129" s="727" t="s">
        <v>1971</v>
      </c>
      <c r="BC129" s="727" t="s">
        <v>501</v>
      </c>
      <c r="BD129" s="727" t="s">
        <v>1691</v>
      </c>
      <c r="BE129" s="168">
        <v>0.245</v>
      </c>
      <c r="BF129" s="168">
        <v>0.03</v>
      </c>
      <c r="BG129" s="12">
        <v>2.58</v>
      </c>
      <c r="BH129" s="524" t="s">
        <v>2014</v>
      </c>
      <c r="BI129" s="525" t="s">
        <v>2428</v>
      </c>
      <c r="BJ129" s="526" t="s">
        <v>2496</v>
      </c>
      <c r="BK129" s="526" t="s">
        <v>268</v>
      </c>
      <c r="BL129" s="526" t="s">
        <v>1691</v>
      </c>
      <c r="BM129" s="525">
        <v>1.7500000000000002E-2</v>
      </c>
      <c r="BN129" s="525">
        <v>0</v>
      </c>
      <c r="BO129" s="527">
        <v>2.23</v>
      </c>
      <c r="BP129" s="524" t="s">
        <v>2045</v>
      </c>
      <c r="BQ129" s="529" t="s">
        <v>2428</v>
      </c>
      <c r="BR129" s="530" t="s">
        <v>2497</v>
      </c>
      <c r="BS129" s="530" t="s">
        <v>2414</v>
      </c>
      <c r="BT129" s="530" t="s">
        <v>1691</v>
      </c>
      <c r="BU129" s="529">
        <v>0.03</v>
      </c>
      <c r="BV129" s="529">
        <v>0</v>
      </c>
      <c r="BW129" s="531">
        <v>1.37</v>
      </c>
    </row>
    <row r="130" spans="1:75">
      <c r="A130" s="1" t="s">
        <v>767</v>
      </c>
      <c r="B130" s="1" t="s">
        <v>742</v>
      </c>
      <c r="C130" s="1" t="s">
        <v>743</v>
      </c>
      <c r="D130" s="1" t="s">
        <v>1673</v>
      </c>
      <c r="E130" s="1" t="s">
        <v>515</v>
      </c>
      <c r="F130" s="1">
        <v>6.3000000000000014E-2</v>
      </c>
      <c r="G130" s="1">
        <v>0</v>
      </c>
      <c r="H130" s="1">
        <v>2.3199999999999998</v>
      </c>
      <c r="I130" s="1" t="s">
        <v>672</v>
      </c>
      <c r="J130" s="1" t="s">
        <v>678</v>
      </c>
      <c r="AI130" s="575"/>
      <c r="AJ130" s="168" t="s">
        <v>2642</v>
      </c>
      <c r="AK130" s="168" t="s">
        <v>508</v>
      </c>
      <c r="AL130" s="727" t="s">
        <v>520</v>
      </c>
      <c r="AM130" s="727" t="s">
        <v>504</v>
      </c>
      <c r="AN130" s="727" t="s">
        <v>1691</v>
      </c>
      <c r="AO130" s="168">
        <v>3.5000000000000003E-2</v>
      </c>
      <c r="AP130" s="168">
        <v>0</v>
      </c>
      <c r="AQ130" s="12">
        <v>2.3199999999999998</v>
      </c>
      <c r="AR130" s="11" t="s">
        <v>2643</v>
      </c>
      <c r="AS130" s="168" t="s">
        <v>508</v>
      </c>
      <c r="AT130" s="727" t="s">
        <v>520</v>
      </c>
      <c r="AU130" s="727" t="s">
        <v>504</v>
      </c>
      <c r="AV130" s="727" t="s">
        <v>1691</v>
      </c>
      <c r="AW130" s="168">
        <v>3.5000000000000003E-2</v>
      </c>
      <c r="AX130" s="168">
        <v>0</v>
      </c>
      <c r="AY130" s="12">
        <v>3</v>
      </c>
      <c r="AZ130" s="11" t="s">
        <v>1949</v>
      </c>
      <c r="BA130" s="168" t="s">
        <v>1676</v>
      </c>
      <c r="BB130" s="727" t="s">
        <v>1972</v>
      </c>
      <c r="BC130" s="727" t="s">
        <v>501</v>
      </c>
      <c r="BD130" s="727" t="s">
        <v>1691</v>
      </c>
      <c r="BE130" s="168">
        <v>0.245</v>
      </c>
      <c r="BF130" s="168">
        <v>0.03</v>
      </c>
      <c r="BG130" s="12">
        <v>2.58</v>
      </c>
      <c r="BH130" s="524" t="s">
        <v>2014</v>
      </c>
      <c r="BI130" s="525" t="s">
        <v>2428</v>
      </c>
      <c r="BJ130" s="526" t="s">
        <v>2498</v>
      </c>
      <c r="BK130" s="526" t="s">
        <v>268</v>
      </c>
      <c r="BL130" s="526" t="s">
        <v>1691</v>
      </c>
      <c r="BM130" s="525">
        <v>1.7500000000000002E-2</v>
      </c>
      <c r="BN130" s="525">
        <v>0</v>
      </c>
      <c r="BO130" s="527">
        <v>2.23</v>
      </c>
      <c r="BP130" s="685" t="s">
        <v>2045</v>
      </c>
      <c r="BQ130" s="686" t="s">
        <v>2428</v>
      </c>
      <c r="BR130" s="687" t="s">
        <v>4438</v>
      </c>
      <c r="BS130" s="687" t="s">
        <v>1691</v>
      </c>
      <c r="BT130" s="687" t="s">
        <v>1691</v>
      </c>
      <c r="BU130" s="686"/>
      <c r="BV130" s="686"/>
      <c r="BW130" s="688"/>
    </row>
    <row r="131" spans="1:75">
      <c r="A131" s="1" t="s">
        <v>768</v>
      </c>
      <c r="B131" s="1" t="s">
        <v>742</v>
      </c>
      <c r="C131" s="1" t="s">
        <v>743</v>
      </c>
      <c r="D131" s="1" t="s">
        <v>1673</v>
      </c>
      <c r="E131" s="1" t="s">
        <v>516</v>
      </c>
      <c r="F131" s="1">
        <v>6.3000000000000014E-2</v>
      </c>
      <c r="G131" s="1">
        <v>0</v>
      </c>
      <c r="H131" s="1">
        <v>2.3199999999999998</v>
      </c>
      <c r="I131" s="1" t="s">
        <v>665</v>
      </c>
      <c r="J131" s="1" t="s">
        <v>500</v>
      </c>
      <c r="AI131" s="575"/>
      <c r="AJ131" s="168" t="s">
        <v>2642</v>
      </c>
      <c r="AK131" s="168" t="s">
        <v>508</v>
      </c>
      <c r="AL131" s="727" t="s">
        <v>521</v>
      </c>
      <c r="AM131" s="727" t="s">
        <v>505</v>
      </c>
      <c r="AN131" s="727" t="s">
        <v>1691</v>
      </c>
      <c r="AO131" s="168">
        <v>1.7500000000000002E-2</v>
      </c>
      <c r="AP131" s="168">
        <v>0</v>
      </c>
      <c r="AQ131" s="12">
        <v>2.3199999999999998</v>
      </c>
      <c r="AR131" s="11" t="s">
        <v>2643</v>
      </c>
      <c r="AS131" s="168" t="s">
        <v>508</v>
      </c>
      <c r="AT131" s="727" t="s">
        <v>521</v>
      </c>
      <c r="AU131" s="727" t="s">
        <v>505</v>
      </c>
      <c r="AV131" s="727" t="s">
        <v>1691</v>
      </c>
      <c r="AW131" s="168">
        <v>1.7500000000000002E-2</v>
      </c>
      <c r="AX131" s="168">
        <v>0</v>
      </c>
      <c r="AY131" s="12">
        <v>3</v>
      </c>
      <c r="AZ131" s="11" t="s">
        <v>1949</v>
      </c>
      <c r="BA131" s="168" t="s">
        <v>1676</v>
      </c>
      <c r="BB131" s="727" t="s">
        <v>1973</v>
      </c>
      <c r="BC131" s="727" t="s">
        <v>502</v>
      </c>
      <c r="BD131" s="727" t="s">
        <v>1691</v>
      </c>
      <c r="BE131" s="168">
        <v>0.1225</v>
      </c>
      <c r="BF131" s="168">
        <v>1.4999999999999999E-2</v>
      </c>
      <c r="BG131" s="12">
        <v>2.58</v>
      </c>
      <c r="BH131" s="524" t="s">
        <v>2014</v>
      </c>
      <c r="BI131" s="525" t="s">
        <v>2428</v>
      </c>
      <c r="BJ131" s="526" t="s">
        <v>2499</v>
      </c>
      <c r="BK131" s="526" t="s">
        <v>2414</v>
      </c>
      <c r="BL131" s="526" t="s">
        <v>1691</v>
      </c>
      <c r="BM131" s="525">
        <v>8.7500000000000008E-3</v>
      </c>
      <c r="BN131" s="525">
        <v>0</v>
      </c>
      <c r="BO131" s="527">
        <v>2.23</v>
      </c>
      <c r="BP131" s="685" t="s">
        <v>2045</v>
      </c>
      <c r="BQ131" s="686" t="s">
        <v>2428</v>
      </c>
      <c r="BR131" s="687" t="s">
        <v>4439</v>
      </c>
      <c r="BS131" s="687" t="s">
        <v>1691</v>
      </c>
      <c r="BT131" s="687" t="s">
        <v>1691</v>
      </c>
      <c r="BU131" s="686"/>
      <c r="BV131" s="686"/>
      <c r="BW131" s="688"/>
    </row>
    <row r="132" spans="1:75">
      <c r="A132" s="1" t="s">
        <v>769</v>
      </c>
      <c r="B132" s="1" t="s">
        <v>742</v>
      </c>
      <c r="C132" s="1" t="s">
        <v>743</v>
      </c>
      <c r="D132" s="1" t="s">
        <v>508</v>
      </c>
      <c r="E132" s="1" t="s">
        <v>517</v>
      </c>
      <c r="F132" s="1">
        <v>7.0000000000000007E-2</v>
      </c>
      <c r="G132" s="1">
        <v>0</v>
      </c>
      <c r="AI132" s="575"/>
      <c r="AJ132" s="168" t="s">
        <v>2642</v>
      </c>
      <c r="AK132" s="168" t="s">
        <v>508</v>
      </c>
      <c r="AL132" s="727" t="s">
        <v>522</v>
      </c>
      <c r="AM132" s="727" t="s">
        <v>505</v>
      </c>
      <c r="AN132" s="727" t="s">
        <v>1691</v>
      </c>
      <c r="AO132" s="168">
        <v>1.7500000000000002E-2</v>
      </c>
      <c r="AP132" s="168">
        <v>0</v>
      </c>
      <c r="AQ132" s="12">
        <v>2.3199999999999998</v>
      </c>
      <c r="AR132" s="11" t="s">
        <v>2643</v>
      </c>
      <c r="AS132" s="168" t="s">
        <v>508</v>
      </c>
      <c r="AT132" s="727" t="s">
        <v>522</v>
      </c>
      <c r="AU132" s="727" t="s">
        <v>505</v>
      </c>
      <c r="AV132" s="727" t="s">
        <v>1691</v>
      </c>
      <c r="AW132" s="168">
        <v>1.7500000000000002E-2</v>
      </c>
      <c r="AX132" s="168">
        <v>0</v>
      </c>
      <c r="AY132" s="12">
        <v>3</v>
      </c>
      <c r="AZ132" s="11" t="s">
        <v>1949</v>
      </c>
      <c r="BA132" s="168" t="s">
        <v>1676</v>
      </c>
      <c r="BB132" s="727" t="s">
        <v>1974</v>
      </c>
      <c r="BC132" s="727" t="s">
        <v>502</v>
      </c>
      <c r="BD132" s="727" t="s">
        <v>1691</v>
      </c>
      <c r="BE132" s="168">
        <v>0.1225</v>
      </c>
      <c r="BF132" s="168">
        <v>1.4999999999999999E-2</v>
      </c>
      <c r="BG132" s="12">
        <v>2.58</v>
      </c>
      <c r="BH132" s="524" t="s">
        <v>2014</v>
      </c>
      <c r="BI132" s="525" t="s">
        <v>2428</v>
      </c>
      <c r="BJ132" s="526" t="s">
        <v>2500</v>
      </c>
      <c r="BK132" s="526" t="s">
        <v>2414</v>
      </c>
      <c r="BL132" s="526" t="s">
        <v>1691</v>
      </c>
      <c r="BM132" s="525">
        <v>8.7500000000000008E-3</v>
      </c>
      <c r="BN132" s="525">
        <v>0</v>
      </c>
      <c r="BO132" s="527">
        <v>2.23</v>
      </c>
      <c r="BP132" s="223"/>
      <c r="BQ132" s="165"/>
      <c r="BR132" s="23"/>
      <c r="BS132" s="23"/>
      <c r="BT132" s="23"/>
      <c r="BU132" s="165"/>
      <c r="BV132" s="165"/>
      <c r="BW132" s="222"/>
    </row>
    <row r="133" spans="1:75">
      <c r="A133" s="1" t="s">
        <v>770</v>
      </c>
      <c r="B133" s="1" t="s">
        <v>742</v>
      </c>
      <c r="C133" s="1" t="s">
        <v>743</v>
      </c>
      <c r="D133" s="1" t="s">
        <v>508</v>
      </c>
      <c r="E133" s="1" t="s">
        <v>518</v>
      </c>
      <c r="F133" s="1">
        <v>3.5000000000000003E-2</v>
      </c>
      <c r="G133" s="1">
        <v>0</v>
      </c>
      <c r="J133" s="1" t="s">
        <v>673</v>
      </c>
      <c r="AI133" s="575"/>
      <c r="AJ133" s="168" t="s">
        <v>2642</v>
      </c>
      <c r="AK133" s="168" t="s">
        <v>508</v>
      </c>
      <c r="AL133" s="727" t="s">
        <v>1153</v>
      </c>
      <c r="AM133" s="727" t="s">
        <v>1152</v>
      </c>
      <c r="AN133" s="727" t="s">
        <v>1691</v>
      </c>
      <c r="AO133" s="168">
        <v>6.3E-2</v>
      </c>
      <c r="AP133" s="168">
        <v>0</v>
      </c>
      <c r="AQ133" s="12">
        <v>2.3199999999999998</v>
      </c>
      <c r="AR133" s="11" t="s">
        <v>1158</v>
      </c>
      <c r="AS133" s="168" t="s">
        <v>508</v>
      </c>
      <c r="AT133" s="727" t="s">
        <v>1153</v>
      </c>
      <c r="AU133" s="727" t="s">
        <v>1152</v>
      </c>
      <c r="AV133" s="727" t="s">
        <v>1691</v>
      </c>
      <c r="AW133" s="168">
        <v>6.3E-2</v>
      </c>
      <c r="AX133" s="168">
        <v>0</v>
      </c>
      <c r="AY133" s="12">
        <v>3</v>
      </c>
      <c r="AZ133" s="11" t="s">
        <v>1949</v>
      </c>
      <c r="BA133" s="168" t="s">
        <v>1673</v>
      </c>
      <c r="BB133" s="727" t="s">
        <v>1675</v>
      </c>
      <c r="BC133" s="727" t="s">
        <v>1691</v>
      </c>
      <c r="BD133" s="727" t="s">
        <v>239</v>
      </c>
      <c r="BE133" s="168">
        <v>0.25</v>
      </c>
      <c r="BF133" s="168">
        <v>1.4999999999999999E-2</v>
      </c>
      <c r="BG133" s="12">
        <v>2.58</v>
      </c>
      <c r="BH133" s="675" t="s">
        <v>2014</v>
      </c>
      <c r="BI133" s="676" t="s">
        <v>2428</v>
      </c>
      <c r="BJ133" s="677" t="s">
        <v>4440</v>
      </c>
      <c r="BK133" s="677" t="s">
        <v>1691</v>
      </c>
      <c r="BL133" s="677" t="s">
        <v>1691</v>
      </c>
      <c r="BM133" s="676"/>
      <c r="BN133" s="676"/>
      <c r="BO133" s="678"/>
      <c r="BP133" s="223"/>
      <c r="BQ133" s="165"/>
      <c r="BR133" s="23"/>
      <c r="BS133" s="23"/>
      <c r="BT133" s="23"/>
      <c r="BU133" s="165"/>
      <c r="BV133" s="165"/>
      <c r="BW133" s="222"/>
    </row>
    <row r="134" spans="1:75">
      <c r="A134" s="1" t="s">
        <v>771</v>
      </c>
      <c r="B134" s="1" t="s">
        <v>742</v>
      </c>
      <c r="C134" s="1" t="s">
        <v>743</v>
      </c>
      <c r="D134" s="1" t="s">
        <v>508</v>
      </c>
      <c r="E134" s="1" t="s">
        <v>519</v>
      </c>
      <c r="F134" s="1">
        <v>3.5000000000000003E-2</v>
      </c>
      <c r="G134" s="1">
        <v>0</v>
      </c>
      <c r="J134" s="1" t="s">
        <v>504</v>
      </c>
      <c r="AI134" s="575"/>
      <c r="AJ134" s="168" t="s">
        <v>2642</v>
      </c>
      <c r="AK134" s="168" t="s">
        <v>508</v>
      </c>
      <c r="AL134" s="727" t="s">
        <v>1154</v>
      </c>
      <c r="AM134" s="727" t="s">
        <v>1152</v>
      </c>
      <c r="AN134" s="727" t="s">
        <v>1691</v>
      </c>
      <c r="AO134" s="168">
        <v>6.3E-2</v>
      </c>
      <c r="AP134" s="168">
        <v>0</v>
      </c>
      <c r="AQ134" s="12">
        <v>2.3199999999999998</v>
      </c>
      <c r="AR134" s="11" t="s">
        <v>1158</v>
      </c>
      <c r="AS134" s="168" t="s">
        <v>508</v>
      </c>
      <c r="AT134" s="727" t="s">
        <v>1154</v>
      </c>
      <c r="AU134" s="727" t="s">
        <v>1152</v>
      </c>
      <c r="AV134" s="727" t="s">
        <v>1691</v>
      </c>
      <c r="AW134" s="168">
        <v>6.3E-2</v>
      </c>
      <c r="AX134" s="168">
        <v>0</v>
      </c>
      <c r="AY134" s="12">
        <v>3</v>
      </c>
      <c r="AZ134" s="11" t="s">
        <v>1949</v>
      </c>
      <c r="BA134" s="168" t="s">
        <v>1673</v>
      </c>
      <c r="BB134" s="727" t="s">
        <v>1674</v>
      </c>
      <c r="BC134" s="727" t="s">
        <v>1691</v>
      </c>
      <c r="BD134" s="727" t="s">
        <v>239</v>
      </c>
      <c r="BE134" s="168">
        <v>0.125</v>
      </c>
      <c r="BF134" s="168">
        <v>7.4999999999999997E-3</v>
      </c>
      <c r="BG134" s="12">
        <v>2.58</v>
      </c>
      <c r="BH134" s="675" t="s">
        <v>2014</v>
      </c>
      <c r="BI134" s="676" t="s">
        <v>2428</v>
      </c>
      <c r="BJ134" s="677" t="s">
        <v>4441</v>
      </c>
      <c r="BK134" s="677" t="s">
        <v>1691</v>
      </c>
      <c r="BL134" s="677" t="s">
        <v>1691</v>
      </c>
      <c r="BM134" s="676"/>
      <c r="BN134" s="676"/>
      <c r="BO134" s="678"/>
      <c r="BP134" s="223"/>
      <c r="BQ134" s="165"/>
      <c r="BR134" s="23"/>
      <c r="BS134" s="23"/>
      <c r="BT134" s="23"/>
      <c r="BU134" s="165"/>
      <c r="BV134" s="165"/>
      <c r="BW134" s="222"/>
    </row>
    <row r="135" spans="1:75">
      <c r="A135" s="1" t="s">
        <v>772</v>
      </c>
      <c r="B135" s="1" t="s">
        <v>742</v>
      </c>
      <c r="C135" s="1" t="s">
        <v>743</v>
      </c>
      <c r="D135" s="1" t="s">
        <v>508</v>
      </c>
      <c r="E135" s="1" t="s">
        <v>520</v>
      </c>
      <c r="F135" s="1">
        <v>3.5000000000000003E-2</v>
      </c>
      <c r="G135" s="1">
        <v>0</v>
      </c>
      <c r="J135" s="1" t="s">
        <v>737</v>
      </c>
      <c r="AI135" s="575"/>
      <c r="AJ135" s="525" t="s">
        <v>2501</v>
      </c>
      <c r="AK135" s="525" t="s">
        <v>1673</v>
      </c>
      <c r="AL135" s="526" t="s">
        <v>2502</v>
      </c>
      <c r="AM135" s="580" t="s">
        <v>1691</v>
      </c>
      <c r="AN135" s="580" t="s">
        <v>1691</v>
      </c>
      <c r="AO135" s="525">
        <v>1.7500000000000002E-2</v>
      </c>
      <c r="AP135" s="525">
        <v>0</v>
      </c>
      <c r="AQ135" s="527">
        <v>2.3199999999999998</v>
      </c>
      <c r="AR135" s="524" t="s">
        <v>2643</v>
      </c>
      <c r="AS135" s="525" t="s">
        <v>1673</v>
      </c>
      <c r="AT135" s="526" t="s">
        <v>2502</v>
      </c>
      <c r="AU135" s="526" t="s">
        <v>1691</v>
      </c>
      <c r="AV135" s="580" t="s">
        <v>1691</v>
      </c>
      <c r="AW135" s="525">
        <v>1.7500000000000002E-2</v>
      </c>
      <c r="AX135" s="525">
        <v>0</v>
      </c>
      <c r="AY135" s="527">
        <v>3</v>
      </c>
      <c r="AZ135" s="11" t="s">
        <v>1949</v>
      </c>
      <c r="BA135" s="168" t="s">
        <v>1673</v>
      </c>
      <c r="BB135" s="727" t="s">
        <v>1677</v>
      </c>
      <c r="BC135" s="727" t="s">
        <v>503</v>
      </c>
      <c r="BD135" s="727" t="s">
        <v>2624</v>
      </c>
      <c r="BE135" s="168">
        <v>0.22500000000000001</v>
      </c>
      <c r="BF135" s="168">
        <v>1.35E-2</v>
      </c>
      <c r="BG135" s="12">
        <v>2.58</v>
      </c>
      <c r="BH135" s="11"/>
      <c r="BI135" s="168"/>
      <c r="BJ135" s="727"/>
      <c r="BK135" s="727"/>
      <c r="BL135" s="727"/>
      <c r="BM135" s="168"/>
      <c r="BN135" s="168"/>
      <c r="BO135" s="12"/>
      <c r="BP135" s="223"/>
      <c r="BQ135" s="165"/>
      <c r="BR135" s="23"/>
      <c r="BS135" s="23"/>
      <c r="BT135" s="23"/>
      <c r="BU135" s="165"/>
      <c r="BV135" s="165"/>
      <c r="BW135" s="222"/>
    </row>
    <row r="136" spans="1:75">
      <c r="A136" s="1" t="s">
        <v>773</v>
      </c>
      <c r="B136" s="1" t="s">
        <v>742</v>
      </c>
      <c r="C136" s="1" t="s">
        <v>743</v>
      </c>
      <c r="D136" s="1" t="s">
        <v>508</v>
      </c>
      <c r="E136" s="1" t="s">
        <v>521</v>
      </c>
      <c r="F136" s="1">
        <v>1.7500000000000002E-2</v>
      </c>
      <c r="G136" s="1">
        <v>0</v>
      </c>
      <c r="J136" s="1" t="s">
        <v>505</v>
      </c>
      <c r="AI136" s="575"/>
      <c r="AJ136" s="525" t="s">
        <v>2501</v>
      </c>
      <c r="AK136" s="525" t="s">
        <v>1673</v>
      </c>
      <c r="AL136" s="526" t="s">
        <v>2503</v>
      </c>
      <c r="AM136" s="526" t="s">
        <v>269</v>
      </c>
      <c r="AN136" s="580" t="s">
        <v>1691</v>
      </c>
      <c r="AO136" s="525">
        <v>3.5000000000000003E-2</v>
      </c>
      <c r="AP136" s="525">
        <v>0</v>
      </c>
      <c r="AQ136" s="527">
        <v>2.3199999999999998</v>
      </c>
      <c r="AR136" s="524" t="s">
        <v>2643</v>
      </c>
      <c r="AS136" s="525" t="s">
        <v>1673</v>
      </c>
      <c r="AT136" s="526" t="s">
        <v>2503</v>
      </c>
      <c r="AU136" s="526" t="s">
        <v>269</v>
      </c>
      <c r="AV136" s="580" t="s">
        <v>1691</v>
      </c>
      <c r="AW136" s="525">
        <v>3.5000000000000003E-2</v>
      </c>
      <c r="AX136" s="525">
        <v>0</v>
      </c>
      <c r="AY136" s="527">
        <v>3</v>
      </c>
      <c r="AZ136" s="11" t="s">
        <v>1949</v>
      </c>
      <c r="BA136" s="168" t="s">
        <v>1673</v>
      </c>
      <c r="BB136" s="727" t="s">
        <v>1678</v>
      </c>
      <c r="BC136" s="727" t="s">
        <v>503</v>
      </c>
      <c r="BD136" s="727" t="s">
        <v>2624</v>
      </c>
      <c r="BE136" s="168">
        <v>0.22500000000000001</v>
      </c>
      <c r="BF136" s="168">
        <v>1.35E-2</v>
      </c>
      <c r="BG136" s="12">
        <v>2.58</v>
      </c>
      <c r="BH136" s="11"/>
      <c r="BI136" s="168"/>
      <c r="BJ136" s="727"/>
      <c r="BK136" s="727"/>
      <c r="BL136" s="727"/>
      <c r="BM136" s="168"/>
      <c r="BN136" s="168"/>
      <c r="BO136" s="12"/>
      <c r="BP136" s="223"/>
      <c r="BQ136" s="165"/>
      <c r="BR136" s="23"/>
      <c r="BS136" s="23"/>
      <c r="BT136" s="23"/>
      <c r="BU136" s="165"/>
      <c r="BV136" s="165"/>
      <c r="BW136" s="222"/>
    </row>
    <row r="137" spans="1:75">
      <c r="A137" s="1" t="s">
        <v>774</v>
      </c>
      <c r="B137" s="1" t="s">
        <v>742</v>
      </c>
      <c r="C137" s="1" t="s">
        <v>743</v>
      </c>
      <c r="D137" s="1" t="s">
        <v>508</v>
      </c>
      <c r="E137" s="1" t="s">
        <v>522</v>
      </c>
      <c r="F137" s="1">
        <v>1.7500000000000002E-2</v>
      </c>
      <c r="G137" s="1">
        <v>0</v>
      </c>
      <c r="J137" s="1" t="s">
        <v>740</v>
      </c>
      <c r="AI137" s="575"/>
      <c r="AJ137" s="525" t="s">
        <v>2501</v>
      </c>
      <c r="AK137" s="525" t="s">
        <v>1673</v>
      </c>
      <c r="AL137" s="526" t="s">
        <v>2504</v>
      </c>
      <c r="AM137" s="526" t="s">
        <v>1162</v>
      </c>
      <c r="AN137" s="580" t="s">
        <v>1691</v>
      </c>
      <c r="AO137" s="525">
        <v>1.7500000000000002E-2</v>
      </c>
      <c r="AP137" s="525">
        <v>0</v>
      </c>
      <c r="AQ137" s="527">
        <v>2.3199999999999998</v>
      </c>
      <c r="AR137" s="524" t="s">
        <v>2643</v>
      </c>
      <c r="AS137" s="525" t="s">
        <v>1673</v>
      </c>
      <c r="AT137" s="526" t="s">
        <v>2504</v>
      </c>
      <c r="AU137" s="526" t="s">
        <v>1162</v>
      </c>
      <c r="AV137" s="580" t="s">
        <v>1691</v>
      </c>
      <c r="AW137" s="525">
        <v>1.7500000000000002E-2</v>
      </c>
      <c r="AX137" s="525">
        <v>0</v>
      </c>
      <c r="AY137" s="527">
        <v>3</v>
      </c>
      <c r="AZ137" s="11" t="s">
        <v>1949</v>
      </c>
      <c r="BA137" s="168" t="s">
        <v>1673</v>
      </c>
      <c r="BB137" s="727" t="s">
        <v>1679</v>
      </c>
      <c r="BC137" s="727" t="s">
        <v>504</v>
      </c>
      <c r="BD137" s="727" t="s">
        <v>239</v>
      </c>
      <c r="BE137" s="168">
        <v>0.125</v>
      </c>
      <c r="BF137" s="168">
        <v>7.4999999999999997E-3</v>
      </c>
      <c r="BG137" s="12">
        <v>2.58</v>
      </c>
      <c r="BH137" s="11"/>
      <c r="BI137" s="168"/>
      <c r="BJ137" s="727"/>
      <c r="BK137" s="727"/>
      <c r="BL137" s="727"/>
      <c r="BM137" s="168"/>
      <c r="BN137" s="168"/>
      <c r="BO137" s="12"/>
      <c r="BP137" s="223"/>
      <c r="BQ137" s="165"/>
      <c r="BR137" s="23"/>
      <c r="BS137" s="23"/>
      <c r="BT137" s="23"/>
      <c r="BU137" s="165"/>
      <c r="BV137" s="165"/>
      <c r="BW137" s="222"/>
    </row>
    <row r="138" spans="1:75">
      <c r="A138" s="1" t="s">
        <v>775</v>
      </c>
      <c r="B138" s="1" t="s">
        <v>776</v>
      </c>
      <c r="C138" s="1" t="s">
        <v>777</v>
      </c>
      <c r="D138" s="1" t="s">
        <v>1820</v>
      </c>
      <c r="E138" s="1" t="s">
        <v>1775</v>
      </c>
      <c r="F138" s="1">
        <v>1.17</v>
      </c>
      <c r="G138" s="1">
        <v>0</v>
      </c>
      <c r="H138" s="1">
        <v>2.3199999999999998</v>
      </c>
      <c r="I138" s="1" t="s">
        <v>665</v>
      </c>
      <c r="AI138" s="575"/>
      <c r="AJ138" s="525" t="s">
        <v>2501</v>
      </c>
      <c r="AK138" s="525" t="s">
        <v>508</v>
      </c>
      <c r="AL138" s="526" t="s">
        <v>2505</v>
      </c>
      <c r="AM138" s="526" t="s">
        <v>1691</v>
      </c>
      <c r="AN138" s="580" t="s">
        <v>1691</v>
      </c>
      <c r="AO138" s="525">
        <v>1.7500000000000002E-2</v>
      </c>
      <c r="AP138" s="525">
        <v>0</v>
      </c>
      <c r="AQ138" s="527">
        <v>2.3199999999999998</v>
      </c>
      <c r="AR138" s="524" t="s">
        <v>2643</v>
      </c>
      <c r="AS138" s="525" t="s">
        <v>508</v>
      </c>
      <c r="AT138" s="526" t="s">
        <v>2505</v>
      </c>
      <c r="AU138" s="526" t="s">
        <v>1691</v>
      </c>
      <c r="AV138" s="580" t="s">
        <v>1691</v>
      </c>
      <c r="AW138" s="525">
        <v>1.7500000000000002E-2</v>
      </c>
      <c r="AX138" s="525">
        <v>0</v>
      </c>
      <c r="AY138" s="527">
        <v>3</v>
      </c>
      <c r="AZ138" s="11" t="s">
        <v>1949</v>
      </c>
      <c r="BA138" s="168" t="s">
        <v>1673</v>
      </c>
      <c r="BB138" s="727" t="s">
        <v>1680</v>
      </c>
      <c r="BC138" s="727" t="s">
        <v>504</v>
      </c>
      <c r="BD138" s="727" t="s">
        <v>239</v>
      </c>
      <c r="BE138" s="168">
        <v>0.125</v>
      </c>
      <c r="BF138" s="168">
        <v>7.4999999999999997E-3</v>
      </c>
      <c r="BG138" s="12">
        <v>2.58</v>
      </c>
      <c r="BH138" s="11"/>
      <c r="BI138" s="168"/>
      <c r="BJ138" s="727"/>
      <c r="BK138" s="727"/>
      <c r="BL138" s="727"/>
      <c r="BM138" s="168"/>
      <c r="BN138" s="168"/>
      <c r="BO138" s="12"/>
      <c r="BP138" s="223"/>
      <c r="BQ138" s="165"/>
      <c r="BR138" s="23"/>
      <c r="BS138" s="23"/>
      <c r="BT138" s="23"/>
      <c r="BU138" s="165"/>
      <c r="BV138" s="165"/>
      <c r="BW138" s="222"/>
    </row>
    <row r="139" spans="1:75">
      <c r="A139" s="1" t="s">
        <v>778</v>
      </c>
      <c r="B139" s="1" t="s">
        <v>776</v>
      </c>
      <c r="C139" s="1" t="s">
        <v>777</v>
      </c>
      <c r="D139" s="1" t="s">
        <v>1822</v>
      </c>
      <c r="E139" s="1" t="s">
        <v>1763</v>
      </c>
      <c r="F139" s="1">
        <v>0.83</v>
      </c>
      <c r="G139" s="1">
        <v>0</v>
      </c>
      <c r="H139" s="1">
        <v>2.3199999999999998</v>
      </c>
      <c r="I139" s="1" t="s">
        <v>665</v>
      </c>
      <c r="AI139" s="575"/>
      <c r="AJ139" s="525" t="s">
        <v>2501</v>
      </c>
      <c r="AK139" s="525" t="s">
        <v>508</v>
      </c>
      <c r="AL139" s="526" t="s">
        <v>2506</v>
      </c>
      <c r="AM139" s="526" t="s">
        <v>1161</v>
      </c>
      <c r="AN139" s="580" t="s">
        <v>1691</v>
      </c>
      <c r="AO139" s="525">
        <v>3.5000000000000003E-2</v>
      </c>
      <c r="AP139" s="525">
        <v>0</v>
      </c>
      <c r="AQ139" s="527">
        <v>2.3199999999999998</v>
      </c>
      <c r="AR139" s="524" t="s">
        <v>2643</v>
      </c>
      <c r="AS139" s="525" t="s">
        <v>508</v>
      </c>
      <c r="AT139" s="526" t="s">
        <v>2506</v>
      </c>
      <c r="AU139" s="526" t="s">
        <v>1161</v>
      </c>
      <c r="AV139" s="580" t="s">
        <v>1691</v>
      </c>
      <c r="AW139" s="525">
        <v>3.5000000000000003E-2</v>
      </c>
      <c r="AX139" s="525">
        <v>0</v>
      </c>
      <c r="AY139" s="527">
        <v>3</v>
      </c>
      <c r="AZ139" s="11" t="s">
        <v>1949</v>
      </c>
      <c r="BA139" s="168" t="s">
        <v>1673</v>
      </c>
      <c r="BB139" s="727" t="s">
        <v>1681</v>
      </c>
      <c r="BC139" s="727" t="s">
        <v>505</v>
      </c>
      <c r="BD139" s="727" t="s">
        <v>239</v>
      </c>
      <c r="BE139" s="168">
        <v>6.25E-2</v>
      </c>
      <c r="BF139" s="168">
        <v>3.7499999999999999E-3</v>
      </c>
      <c r="BG139" s="12">
        <v>2.58</v>
      </c>
      <c r="BH139" s="11"/>
      <c r="BI139" s="168"/>
      <c r="BJ139" s="727"/>
      <c r="BK139" s="727"/>
      <c r="BL139" s="727"/>
      <c r="BM139" s="168"/>
      <c r="BN139" s="168"/>
      <c r="BO139" s="12"/>
      <c r="BP139" s="223"/>
      <c r="BQ139" s="165"/>
      <c r="BR139" s="23"/>
      <c r="BS139" s="23"/>
      <c r="BT139" s="23"/>
      <c r="BU139" s="165"/>
      <c r="BV139" s="165"/>
      <c r="BW139" s="222"/>
    </row>
    <row r="140" spans="1:75">
      <c r="A140" s="1" t="s">
        <v>779</v>
      </c>
      <c r="B140" s="1" t="s">
        <v>776</v>
      </c>
      <c r="C140" s="1" t="s">
        <v>777</v>
      </c>
      <c r="D140" s="1" t="s">
        <v>1857</v>
      </c>
      <c r="E140" s="1" t="s">
        <v>1791</v>
      </c>
      <c r="F140" s="1">
        <v>0.56999999999999995</v>
      </c>
      <c r="G140" s="1">
        <v>0</v>
      </c>
      <c r="H140" s="1">
        <v>2.3199999999999998</v>
      </c>
      <c r="I140" s="1" t="s">
        <v>665</v>
      </c>
      <c r="AI140" s="575"/>
      <c r="AJ140" s="525" t="s">
        <v>2501</v>
      </c>
      <c r="AK140" s="525" t="s">
        <v>508</v>
      </c>
      <c r="AL140" s="526" t="s">
        <v>2507</v>
      </c>
      <c r="AM140" s="526" t="s">
        <v>268</v>
      </c>
      <c r="AN140" s="580" t="s">
        <v>1691</v>
      </c>
      <c r="AO140" s="525">
        <v>1.7500000000000002E-2</v>
      </c>
      <c r="AP140" s="525">
        <v>0</v>
      </c>
      <c r="AQ140" s="527">
        <v>2.3199999999999998</v>
      </c>
      <c r="AR140" s="524" t="s">
        <v>2643</v>
      </c>
      <c r="AS140" s="525" t="s">
        <v>508</v>
      </c>
      <c r="AT140" s="526" t="s">
        <v>2507</v>
      </c>
      <c r="AU140" s="526" t="s">
        <v>268</v>
      </c>
      <c r="AV140" s="580" t="s">
        <v>1691</v>
      </c>
      <c r="AW140" s="525">
        <v>1.7500000000000002E-2</v>
      </c>
      <c r="AX140" s="525">
        <v>0</v>
      </c>
      <c r="AY140" s="527">
        <v>3</v>
      </c>
      <c r="AZ140" s="11" t="s">
        <v>1949</v>
      </c>
      <c r="BA140" s="168" t="s">
        <v>1673</v>
      </c>
      <c r="BB140" s="727" t="s">
        <v>1682</v>
      </c>
      <c r="BC140" s="727" t="s">
        <v>505</v>
      </c>
      <c r="BD140" s="727" t="s">
        <v>239</v>
      </c>
      <c r="BE140" s="168">
        <v>6.25E-2</v>
      </c>
      <c r="BF140" s="168">
        <v>3.7499999999999999E-3</v>
      </c>
      <c r="BG140" s="12">
        <v>2.58</v>
      </c>
      <c r="BH140" s="11"/>
      <c r="BI140" s="168"/>
      <c r="BJ140" s="727"/>
      <c r="BK140" s="727"/>
      <c r="BL140" s="727"/>
      <c r="BM140" s="168"/>
      <c r="BN140" s="168"/>
      <c r="BO140" s="12"/>
      <c r="BP140" s="223"/>
      <c r="BQ140" s="165"/>
      <c r="BR140" s="23"/>
      <c r="BS140" s="23"/>
      <c r="BT140" s="23"/>
      <c r="BU140" s="165"/>
      <c r="BV140" s="165"/>
      <c r="BW140" s="222"/>
    </row>
    <row r="141" spans="1:75">
      <c r="A141" s="1" t="s">
        <v>780</v>
      </c>
      <c r="B141" s="1" t="s">
        <v>776</v>
      </c>
      <c r="C141" s="1" t="s">
        <v>777</v>
      </c>
      <c r="D141" s="1" t="s">
        <v>1842</v>
      </c>
      <c r="E141" s="1" t="s">
        <v>1782</v>
      </c>
      <c r="F141" s="1">
        <v>0.49</v>
      </c>
      <c r="G141" s="1">
        <v>0</v>
      </c>
      <c r="H141" s="1">
        <v>2.3199999999999998</v>
      </c>
      <c r="I141" s="1" t="s">
        <v>665</v>
      </c>
      <c r="AI141" s="575"/>
      <c r="AJ141" s="525" t="s">
        <v>2501</v>
      </c>
      <c r="AK141" s="525" t="s">
        <v>508</v>
      </c>
      <c r="AL141" s="526" t="s">
        <v>2508</v>
      </c>
      <c r="AM141" s="526" t="s">
        <v>1152</v>
      </c>
      <c r="AN141" s="580" t="s">
        <v>1691</v>
      </c>
      <c r="AO141" s="525">
        <v>6.3E-2</v>
      </c>
      <c r="AP141" s="525">
        <v>0</v>
      </c>
      <c r="AQ141" s="527">
        <v>2.3199999999999998</v>
      </c>
      <c r="AR141" s="524" t="s">
        <v>2643</v>
      </c>
      <c r="AS141" s="525" t="s">
        <v>508</v>
      </c>
      <c r="AT141" s="526" t="s">
        <v>2508</v>
      </c>
      <c r="AU141" s="526" t="s">
        <v>1152</v>
      </c>
      <c r="AV141" s="580" t="s">
        <v>1691</v>
      </c>
      <c r="AW141" s="525">
        <v>6.3E-2</v>
      </c>
      <c r="AX141" s="525">
        <v>0</v>
      </c>
      <c r="AY141" s="527">
        <v>3</v>
      </c>
      <c r="AZ141" s="11" t="s">
        <v>1949</v>
      </c>
      <c r="BA141" s="168" t="s">
        <v>576</v>
      </c>
      <c r="BB141" s="727" t="s">
        <v>577</v>
      </c>
      <c r="BC141" s="727" t="s">
        <v>1691</v>
      </c>
      <c r="BD141" s="727" t="s">
        <v>240</v>
      </c>
      <c r="BE141" s="168">
        <v>0.15</v>
      </c>
      <c r="BF141" s="168">
        <v>7.0000000000000001E-3</v>
      </c>
      <c r="BG141" s="12">
        <v>2.58</v>
      </c>
      <c r="BH141" s="11"/>
      <c r="BI141" s="168"/>
      <c r="BJ141" s="727"/>
      <c r="BK141" s="727"/>
      <c r="BL141" s="727"/>
      <c r="BM141" s="168"/>
      <c r="BN141" s="168"/>
      <c r="BO141" s="12"/>
      <c r="BP141" s="223"/>
      <c r="BQ141" s="165"/>
      <c r="BR141" s="23"/>
      <c r="BS141" s="23"/>
      <c r="BT141" s="23"/>
      <c r="BU141" s="165"/>
      <c r="BV141" s="165"/>
      <c r="BW141" s="222"/>
    </row>
    <row r="142" spans="1:75">
      <c r="A142" s="1" t="s">
        <v>781</v>
      </c>
      <c r="B142" s="1" t="s">
        <v>776</v>
      </c>
      <c r="C142" s="1" t="s">
        <v>777</v>
      </c>
      <c r="D142" s="1" t="s">
        <v>1910</v>
      </c>
      <c r="E142" s="1" t="s">
        <v>1792</v>
      </c>
      <c r="F142" s="1">
        <v>0.4</v>
      </c>
      <c r="G142" s="1">
        <v>0</v>
      </c>
      <c r="H142" s="1">
        <v>2.3199999999999998</v>
      </c>
      <c r="I142" s="1" t="s">
        <v>665</v>
      </c>
      <c r="AI142" s="575"/>
      <c r="AJ142" s="525" t="s">
        <v>2501</v>
      </c>
      <c r="AK142" s="525" t="s">
        <v>2428</v>
      </c>
      <c r="AL142" s="526" t="s">
        <v>2509</v>
      </c>
      <c r="AM142" s="526" t="s">
        <v>1691</v>
      </c>
      <c r="AN142" s="580" t="s">
        <v>1691</v>
      </c>
      <c r="AO142" s="525">
        <v>7.0000000000000007E-2</v>
      </c>
      <c r="AP142" s="525">
        <v>0</v>
      </c>
      <c r="AQ142" s="527">
        <v>2.3199999999999998</v>
      </c>
      <c r="AR142" s="524" t="s">
        <v>2643</v>
      </c>
      <c r="AS142" s="525" t="s">
        <v>2428</v>
      </c>
      <c r="AT142" s="526" t="s">
        <v>2509</v>
      </c>
      <c r="AU142" s="526" t="s">
        <v>1691</v>
      </c>
      <c r="AV142" s="580" t="s">
        <v>1691</v>
      </c>
      <c r="AW142" s="525">
        <v>7.0000000000000007E-2</v>
      </c>
      <c r="AX142" s="525">
        <v>0</v>
      </c>
      <c r="AY142" s="527">
        <v>3</v>
      </c>
      <c r="AZ142" s="11" t="s">
        <v>1949</v>
      </c>
      <c r="BA142" s="168" t="s">
        <v>576</v>
      </c>
      <c r="BB142" s="727" t="s">
        <v>579</v>
      </c>
      <c r="BC142" s="727" t="s">
        <v>1691</v>
      </c>
      <c r="BD142" s="727" t="s">
        <v>240</v>
      </c>
      <c r="BE142" s="168">
        <v>7.4999999999999997E-2</v>
      </c>
      <c r="BF142" s="168">
        <v>3.5000000000000001E-3</v>
      </c>
      <c r="BG142" s="12">
        <v>2.58</v>
      </c>
      <c r="BH142" s="11"/>
      <c r="BI142" s="168"/>
      <c r="BJ142" s="727"/>
      <c r="BK142" s="727"/>
      <c r="BL142" s="727"/>
      <c r="BM142" s="168"/>
      <c r="BN142" s="168"/>
      <c r="BO142" s="12"/>
      <c r="BP142" s="223"/>
      <c r="BQ142" s="165"/>
      <c r="BR142" s="23"/>
      <c r="BS142" s="23"/>
      <c r="BT142" s="23"/>
      <c r="BU142" s="165"/>
      <c r="BV142" s="165"/>
      <c r="BW142" s="222"/>
    </row>
    <row r="143" spans="1:75">
      <c r="A143" s="1" t="s">
        <v>782</v>
      </c>
      <c r="B143" s="1" t="s">
        <v>776</v>
      </c>
      <c r="C143" s="1" t="s">
        <v>777</v>
      </c>
      <c r="D143" s="1" t="s">
        <v>1911</v>
      </c>
      <c r="E143" s="1" t="s">
        <v>1793</v>
      </c>
      <c r="F143" s="1">
        <v>0.33</v>
      </c>
      <c r="G143" s="1">
        <v>0</v>
      </c>
      <c r="H143" s="1">
        <v>2.3199999999999998</v>
      </c>
      <c r="I143" s="1" t="s">
        <v>665</v>
      </c>
      <c r="AI143" s="575"/>
      <c r="AJ143" s="525" t="s">
        <v>2501</v>
      </c>
      <c r="AK143" s="525" t="s">
        <v>2428</v>
      </c>
      <c r="AL143" s="526" t="s">
        <v>2510</v>
      </c>
      <c r="AM143" s="526" t="s">
        <v>1691</v>
      </c>
      <c r="AN143" s="580" t="s">
        <v>1691</v>
      </c>
      <c r="AO143" s="525">
        <v>3.5000000000000003E-2</v>
      </c>
      <c r="AP143" s="525">
        <v>0</v>
      </c>
      <c r="AQ143" s="527">
        <v>2.3199999999999998</v>
      </c>
      <c r="AR143" s="524" t="s">
        <v>2643</v>
      </c>
      <c r="AS143" s="525" t="s">
        <v>2428</v>
      </c>
      <c r="AT143" s="526" t="s">
        <v>2510</v>
      </c>
      <c r="AU143" s="526" t="s">
        <v>1691</v>
      </c>
      <c r="AV143" s="580" t="s">
        <v>1691</v>
      </c>
      <c r="AW143" s="525">
        <v>3.5000000000000003E-2</v>
      </c>
      <c r="AX143" s="525">
        <v>0</v>
      </c>
      <c r="AY143" s="527">
        <v>3</v>
      </c>
      <c r="AZ143" s="11" t="s">
        <v>1949</v>
      </c>
      <c r="BA143" s="168" t="s">
        <v>576</v>
      </c>
      <c r="BB143" s="727" t="s">
        <v>1165</v>
      </c>
      <c r="BC143" s="727" t="s">
        <v>1691</v>
      </c>
      <c r="BD143" s="727" t="s">
        <v>240</v>
      </c>
      <c r="BE143" s="168">
        <v>0.13500000000000001</v>
      </c>
      <c r="BF143" s="168">
        <v>6.3E-3</v>
      </c>
      <c r="BG143" s="12">
        <v>2.58</v>
      </c>
      <c r="BH143" s="11"/>
      <c r="BI143" s="168"/>
      <c r="BJ143" s="727"/>
      <c r="BK143" s="727"/>
      <c r="BL143" s="727"/>
      <c r="BM143" s="168"/>
      <c r="BN143" s="168"/>
      <c r="BO143" s="12"/>
      <c r="BP143" s="223"/>
      <c r="BQ143" s="165"/>
      <c r="BR143" s="23"/>
      <c r="BS143" s="23"/>
      <c r="BT143" s="23"/>
      <c r="BU143" s="165"/>
      <c r="BV143" s="165"/>
      <c r="BW143" s="222"/>
    </row>
    <row r="144" spans="1:75">
      <c r="A144" s="1" t="s">
        <v>783</v>
      </c>
      <c r="B144" s="1" t="s">
        <v>776</v>
      </c>
      <c r="C144" s="1" t="s">
        <v>777</v>
      </c>
      <c r="D144" s="1" t="s">
        <v>1911</v>
      </c>
      <c r="E144" s="1" t="s">
        <v>1794</v>
      </c>
      <c r="F144" s="1">
        <v>0.33</v>
      </c>
      <c r="G144" s="1">
        <v>0</v>
      </c>
      <c r="H144" s="1">
        <v>2.3199999999999998</v>
      </c>
      <c r="I144" s="1" t="s">
        <v>665</v>
      </c>
      <c r="AI144" s="575"/>
      <c r="AJ144" s="525" t="s">
        <v>2501</v>
      </c>
      <c r="AK144" s="525" t="s">
        <v>2428</v>
      </c>
      <c r="AL144" s="526" t="s">
        <v>2511</v>
      </c>
      <c r="AM144" s="526" t="s">
        <v>1691</v>
      </c>
      <c r="AN144" s="580" t="s">
        <v>1691</v>
      </c>
      <c r="AO144" s="525">
        <v>1.7500000000000002E-2</v>
      </c>
      <c r="AP144" s="525">
        <v>0</v>
      </c>
      <c r="AQ144" s="527">
        <v>2.3199999999999998</v>
      </c>
      <c r="AR144" s="524" t="s">
        <v>2643</v>
      </c>
      <c r="AS144" s="525" t="s">
        <v>2428</v>
      </c>
      <c r="AT144" s="526" t="s">
        <v>2511</v>
      </c>
      <c r="AU144" s="526" t="s">
        <v>1691</v>
      </c>
      <c r="AV144" s="580" t="s">
        <v>1691</v>
      </c>
      <c r="AW144" s="525">
        <v>1.7500000000000002E-2</v>
      </c>
      <c r="AX144" s="525">
        <v>0</v>
      </c>
      <c r="AY144" s="527">
        <v>3</v>
      </c>
      <c r="AZ144" s="11" t="s">
        <v>1949</v>
      </c>
      <c r="BA144" s="168" t="s">
        <v>576</v>
      </c>
      <c r="BB144" s="727" t="s">
        <v>1166</v>
      </c>
      <c r="BC144" s="727" t="s">
        <v>1691</v>
      </c>
      <c r="BD144" s="727" t="s">
        <v>240</v>
      </c>
      <c r="BE144" s="168">
        <v>0.13500000000000001</v>
      </c>
      <c r="BF144" s="168">
        <v>6.3E-3</v>
      </c>
      <c r="BG144" s="12">
        <v>2.58</v>
      </c>
      <c r="BH144" s="11"/>
      <c r="BI144" s="168"/>
      <c r="BJ144" s="727"/>
      <c r="BK144" s="727"/>
      <c r="BL144" s="727"/>
      <c r="BM144" s="168"/>
      <c r="BN144" s="168"/>
      <c r="BO144" s="12"/>
      <c r="BP144" s="223"/>
      <c r="BQ144" s="165"/>
      <c r="BR144" s="23"/>
      <c r="BS144" s="23"/>
      <c r="BT144" s="23"/>
      <c r="BU144" s="165"/>
      <c r="BV144" s="165"/>
      <c r="BW144" s="222"/>
    </row>
    <row r="145" spans="1:75">
      <c r="A145" s="1" t="s">
        <v>784</v>
      </c>
      <c r="B145" s="1" t="s">
        <v>776</v>
      </c>
      <c r="C145" s="1" t="s">
        <v>777</v>
      </c>
      <c r="D145" s="1" t="s">
        <v>1911</v>
      </c>
      <c r="E145" s="1" t="s">
        <v>1795</v>
      </c>
      <c r="F145" s="1">
        <v>0.16500000000000001</v>
      </c>
      <c r="G145" s="1">
        <v>0</v>
      </c>
      <c r="H145" s="1">
        <v>2.3199999999999998</v>
      </c>
      <c r="I145" s="1" t="s">
        <v>672</v>
      </c>
      <c r="J145" s="1" t="s">
        <v>673</v>
      </c>
      <c r="AI145" s="575"/>
      <c r="AJ145" s="525" t="s">
        <v>2501</v>
      </c>
      <c r="AK145" s="525" t="s">
        <v>2428</v>
      </c>
      <c r="AL145" s="526" t="s">
        <v>2512</v>
      </c>
      <c r="AM145" s="526" t="s">
        <v>1161</v>
      </c>
      <c r="AN145" s="580" t="s">
        <v>1691</v>
      </c>
      <c r="AO145" s="525">
        <v>5.2500000000000005E-2</v>
      </c>
      <c r="AP145" s="525">
        <v>0</v>
      </c>
      <c r="AQ145" s="527">
        <v>2.3199999999999998</v>
      </c>
      <c r="AR145" s="524" t="s">
        <v>2643</v>
      </c>
      <c r="AS145" s="525" t="s">
        <v>2428</v>
      </c>
      <c r="AT145" s="526" t="s">
        <v>2512</v>
      </c>
      <c r="AU145" s="526" t="s">
        <v>1161</v>
      </c>
      <c r="AV145" s="580" t="s">
        <v>1691</v>
      </c>
      <c r="AW145" s="525">
        <v>5.2500000000000005E-2</v>
      </c>
      <c r="AX145" s="525">
        <v>0</v>
      </c>
      <c r="AY145" s="527">
        <v>3</v>
      </c>
      <c r="AZ145" s="524" t="s">
        <v>1949</v>
      </c>
      <c r="BA145" s="525" t="s">
        <v>1673</v>
      </c>
      <c r="BB145" s="526" t="s">
        <v>2521</v>
      </c>
      <c r="BC145" s="526" t="s">
        <v>1691</v>
      </c>
      <c r="BD145" s="526" t="s">
        <v>239</v>
      </c>
      <c r="BE145" s="525">
        <v>6.25E-2</v>
      </c>
      <c r="BF145" s="525">
        <v>3.7499999999999999E-3</v>
      </c>
      <c r="BG145" s="527">
        <v>2.58</v>
      </c>
      <c r="BH145" s="11"/>
      <c r="BI145" s="168"/>
      <c r="BJ145" s="727"/>
      <c r="BK145" s="727"/>
      <c r="BL145" s="727"/>
      <c r="BM145" s="168"/>
      <c r="BN145" s="168"/>
      <c r="BO145" s="12"/>
      <c r="BP145" s="223"/>
      <c r="BQ145" s="165"/>
      <c r="BR145" s="23"/>
      <c r="BS145" s="23"/>
      <c r="BT145" s="23"/>
      <c r="BU145" s="165"/>
      <c r="BV145" s="165"/>
      <c r="BW145" s="222"/>
    </row>
    <row r="146" spans="1:75">
      <c r="A146" s="1" t="s">
        <v>785</v>
      </c>
      <c r="B146" s="1" t="s">
        <v>776</v>
      </c>
      <c r="C146" s="1" t="s">
        <v>777</v>
      </c>
      <c r="D146" s="1" t="s">
        <v>1761</v>
      </c>
      <c r="E146" s="1" t="s">
        <v>1912</v>
      </c>
      <c r="F146" s="1">
        <v>0.1</v>
      </c>
      <c r="G146" s="1">
        <v>0</v>
      </c>
      <c r="H146" s="1">
        <v>2.3199999999999998</v>
      </c>
      <c r="I146" s="1" t="s">
        <v>665</v>
      </c>
      <c r="AI146" s="575"/>
      <c r="AJ146" s="525" t="s">
        <v>2501</v>
      </c>
      <c r="AK146" s="525" t="s">
        <v>2428</v>
      </c>
      <c r="AL146" s="526" t="s">
        <v>2513</v>
      </c>
      <c r="AM146" s="526" t="s">
        <v>1161</v>
      </c>
      <c r="AN146" s="580" t="s">
        <v>1691</v>
      </c>
      <c r="AO146" s="525">
        <v>5.2499999999999998E-2</v>
      </c>
      <c r="AP146" s="525">
        <v>0</v>
      </c>
      <c r="AQ146" s="527">
        <v>2.3199999999999998</v>
      </c>
      <c r="AR146" s="524" t="s">
        <v>2643</v>
      </c>
      <c r="AS146" s="525" t="s">
        <v>2428</v>
      </c>
      <c r="AT146" s="526" t="s">
        <v>2513</v>
      </c>
      <c r="AU146" s="526" t="s">
        <v>1161</v>
      </c>
      <c r="AV146" s="580" t="s">
        <v>1691</v>
      </c>
      <c r="AW146" s="525">
        <v>5.2499999999999998E-2</v>
      </c>
      <c r="AX146" s="525">
        <v>0</v>
      </c>
      <c r="AY146" s="527">
        <v>3</v>
      </c>
      <c r="AZ146" s="524" t="s">
        <v>1949</v>
      </c>
      <c r="BA146" s="525" t="s">
        <v>1673</v>
      </c>
      <c r="BB146" s="526" t="s">
        <v>2522</v>
      </c>
      <c r="BC146" s="526" t="s">
        <v>269</v>
      </c>
      <c r="BD146" s="526" t="s">
        <v>239</v>
      </c>
      <c r="BE146" s="525">
        <v>0.125</v>
      </c>
      <c r="BF146" s="525">
        <v>7.4999999999999997E-3</v>
      </c>
      <c r="BG146" s="527">
        <v>2.58</v>
      </c>
      <c r="BH146" s="11"/>
      <c r="BI146" s="168"/>
      <c r="BJ146" s="727"/>
      <c r="BK146" s="727"/>
      <c r="BL146" s="727"/>
      <c r="BM146" s="168"/>
      <c r="BN146" s="168"/>
      <c r="BO146" s="12"/>
      <c r="BP146" s="223"/>
      <c r="BQ146" s="165"/>
      <c r="BR146" s="23"/>
      <c r="BS146" s="23"/>
      <c r="BT146" s="23"/>
      <c r="BU146" s="165"/>
      <c r="BV146" s="165"/>
      <c r="BW146" s="222"/>
    </row>
    <row r="147" spans="1:75">
      <c r="A147" s="1" t="s">
        <v>786</v>
      </c>
      <c r="B147" s="1" t="s">
        <v>776</v>
      </c>
      <c r="C147" s="1" t="s">
        <v>777</v>
      </c>
      <c r="D147" s="1" t="s">
        <v>1761</v>
      </c>
      <c r="E147" s="1" t="s">
        <v>1913</v>
      </c>
      <c r="F147" s="1">
        <v>0.05</v>
      </c>
      <c r="G147" s="1">
        <v>0</v>
      </c>
      <c r="H147" s="1">
        <v>2.3199999999999998</v>
      </c>
      <c r="I147" s="1" t="s">
        <v>672</v>
      </c>
      <c r="J147" s="1" t="s">
        <v>673</v>
      </c>
      <c r="AI147" s="575"/>
      <c r="AJ147" s="525" t="s">
        <v>2501</v>
      </c>
      <c r="AK147" s="525" t="s">
        <v>2428</v>
      </c>
      <c r="AL147" s="526" t="s">
        <v>2514</v>
      </c>
      <c r="AM147" s="526" t="s">
        <v>1161</v>
      </c>
      <c r="AN147" s="580" t="s">
        <v>1691</v>
      </c>
      <c r="AO147" s="525">
        <v>5.2499999999999998E-2</v>
      </c>
      <c r="AP147" s="525">
        <v>0</v>
      </c>
      <c r="AQ147" s="527">
        <v>2.3199999999999998</v>
      </c>
      <c r="AR147" s="524" t="s">
        <v>2643</v>
      </c>
      <c r="AS147" s="525" t="s">
        <v>2428</v>
      </c>
      <c r="AT147" s="526" t="s">
        <v>2514</v>
      </c>
      <c r="AU147" s="526" t="s">
        <v>1161</v>
      </c>
      <c r="AV147" s="580" t="s">
        <v>1691</v>
      </c>
      <c r="AW147" s="525">
        <v>5.2499999999999998E-2</v>
      </c>
      <c r="AX147" s="525">
        <v>0</v>
      </c>
      <c r="AY147" s="527">
        <v>3</v>
      </c>
      <c r="AZ147" s="524" t="s">
        <v>1949</v>
      </c>
      <c r="BA147" s="525" t="s">
        <v>1673</v>
      </c>
      <c r="BB147" s="526" t="s">
        <v>2523</v>
      </c>
      <c r="BC147" s="526" t="s">
        <v>268</v>
      </c>
      <c r="BD147" s="526" t="s">
        <v>239</v>
      </c>
      <c r="BE147" s="525">
        <v>6.25E-2</v>
      </c>
      <c r="BF147" s="525">
        <v>3.7499999999999999E-3</v>
      </c>
      <c r="BG147" s="527">
        <v>2.58</v>
      </c>
      <c r="BH147" s="11"/>
      <c r="BI147" s="168"/>
      <c r="BJ147" s="727"/>
      <c r="BK147" s="727"/>
      <c r="BL147" s="727"/>
      <c r="BM147" s="168"/>
      <c r="BN147" s="168"/>
      <c r="BO147" s="12"/>
      <c r="BP147" s="223"/>
      <c r="BQ147" s="165"/>
      <c r="BR147" s="23"/>
      <c r="BS147" s="23"/>
      <c r="BT147" s="23"/>
      <c r="BU147" s="165"/>
      <c r="BV147" s="165"/>
      <c r="BW147" s="222"/>
    </row>
    <row r="148" spans="1:75">
      <c r="A148" s="1" t="s">
        <v>787</v>
      </c>
      <c r="B148" s="1" t="s">
        <v>776</v>
      </c>
      <c r="C148" s="1" t="s">
        <v>777</v>
      </c>
      <c r="D148" s="1" t="s">
        <v>1761</v>
      </c>
      <c r="E148" s="1" t="s">
        <v>1914</v>
      </c>
      <c r="F148" s="1">
        <v>7.4999999999999997E-2</v>
      </c>
      <c r="G148" s="1">
        <v>0</v>
      </c>
      <c r="H148" s="1">
        <v>2.3199999999999998</v>
      </c>
      <c r="I148" s="1" t="s">
        <v>665</v>
      </c>
      <c r="J148" s="1" t="s">
        <v>500</v>
      </c>
      <c r="AI148" s="575"/>
      <c r="AJ148" s="525" t="s">
        <v>2501</v>
      </c>
      <c r="AK148" s="525" t="s">
        <v>2428</v>
      </c>
      <c r="AL148" s="526" t="s">
        <v>2515</v>
      </c>
      <c r="AM148" s="526" t="s">
        <v>268</v>
      </c>
      <c r="AN148" s="580" t="s">
        <v>1691</v>
      </c>
      <c r="AO148" s="525">
        <v>3.5000000000000003E-2</v>
      </c>
      <c r="AP148" s="525">
        <v>0</v>
      </c>
      <c r="AQ148" s="527">
        <v>2.3199999999999998</v>
      </c>
      <c r="AR148" s="524" t="s">
        <v>2643</v>
      </c>
      <c r="AS148" s="525" t="s">
        <v>2428</v>
      </c>
      <c r="AT148" s="526" t="s">
        <v>2515</v>
      </c>
      <c r="AU148" s="526" t="s">
        <v>268</v>
      </c>
      <c r="AV148" s="580" t="s">
        <v>1691</v>
      </c>
      <c r="AW148" s="525">
        <v>3.5000000000000003E-2</v>
      </c>
      <c r="AX148" s="525">
        <v>0</v>
      </c>
      <c r="AY148" s="527">
        <v>3</v>
      </c>
      <c r="AZ148" s="524" t="s">
        <v>1949</v>
      </c>
      <c r="BA148" s="525" t="s">
        <v>576</v>
      </c>
      <c r="BB148" s="526" t="s">
        <v>2524</v>
      </c>
      <c r="BC148" s="526" t="s">
        <v>1691</v>
      </c>
      <c r="BD148" s="526" t="s">
        <v>240</v>
      </c>
      <c r="BE148" s="525">
        <v>3.7499999999999999E-2</v>
      </c>
      <c r="BF148" s="525">
        <v>1.75E-3</v>
      </c>
      <c r="BG148" s="527">
        <v>2.58</v>
      </c>
      <c r="BH148" s="11"/>
      <c r="BI148" s="168"/>
      <c r="BJ148" s="727"/>
      <c r="BK148" s="727"/>
      <c r="BL148" s="727"/>
      <c r="BM148" s="168"/>
      <c r="BN148" s="168"/>
      <c r="BO148" s="12"/>
      <c r="BP148" s="223"/>
      <c r="BQ148" s="165"/>
      <c r="BR148" s="23"/>
      <c r="BS148" s="23"/>
      <c r="BT148" s="23"/>
      <c r="BU148" s="165"/>
      <c r="BV148" s="165"/>
      <c r="BW148" s="222"/>
    </row>
    <row r="149" spans="1:75">
      <c r="A149" s="1" t="s">
        <v>788</v>
      </c>
      <c r="B149" s="1" t="s">
        <v>776</v>
      </c>
      <c r="C149" s="1" t="s">
        <v>777</v>
      </c>
      <c r="D149" s="1" t="s">
        <v>1761</v>
      </c>
      <c r="E149" s="1" t="s">
        <v>1915</v>
      </c>
      <c r="F149" s="1">
        <v>7.4999999999999997E-2</v>
      </c>
      <c r="G149" s="1">
        <v>0</v>
      </c>
      <c r="H149" s="1">
        <v>2.3199999999999998</v>
      </c>
      <c r="I149" s="1" t="s">
        <v>672</v>
      </c>
      <c r="J149" s="1" t="s">
        <v>678</v>
      </c>
      <c r="AI149" s="575"/>
      <c r="AJ149" s="525" t="s">
        <v>2501</v>
      </c>
      <c r="AK149" s="525" t="s">
        <v>2428</v>
      </c>
      <c r="AL149" s="526" t="s">
        <v>2516</v>
      </c>
      <c r="AM149" s="526" t="s">
        <v>268</v>
      </c>
      <c r="AN149" s="580" t="s">
        <v>1691</v>
      </c>
      <c r="AO149" s="525">
        <v>3.5000000000000003E-2</v>
      </c>
      <c r="AP149" s="525">
        <v>0</v>
      </c>
      <c r="AQ149" s="527">
        <v>2.3199999999999998</v>
      </c>
      <c r="AR149" s="524" t="s">
        <v>2643</v>
      </c>
      <c r="AS149" s="525" t="s">
        <v>2428</v>
      </c>
      <c r="AT149" s="526" t="s">
        <v>2516</v>
      </c>
      <c r="AU149" s="526" t="s">
        <v>268</v>
      </c>
      <c r="AV149" s="580" t="s">
        <v>1691</v>
      </c>
      <c r="AW149" s="525">
        <v>3.5000000000000003E-2</v>
      </c>
      <c r="AX149" s="525">
        <v>0</v>
      </c>
      <c r="AY149" s="527">
        <v>3</v>
      </c>
      <c r="AZ149" s="524" t="s">
        <v>1949</v>
      </c>
      <c r="BA149" s="525" t="s">
        <v>576</v>
      </c>
      <c r="BB149" s="526" t="s">
        <v>2525</v>
      </c>
      <c r="BC149" s="580" t="s">
        <v>1691</v>
      </c>
      <c r="BD149" s="526" t="s">
        <v>240</v>
      </c>
      <c r="BE149" s="525">
        <v>0.13500000000000001</v>
      </c>
      <c r="BF149" s="525">
        <v>6.3E-3</v>
      </c>
      <c r="BG149" s="527">
        <v>2.58</v>
      </c>
      <c r="BH149" s="11"/>
      <c r="BI149" s="168"/>
      <c r="BJ149" s="727"/>
      <c r="BK149" s="727"/>
      <c r="BL149" s="727"/>
      <c r="BM149" s="168"/>
      <c r="BN149" s="168"/>
      <c r="BO149" s="12"/>
      <c r="BP149" s="223"/>
      <c r="BQ149" s="165"/>
      <c r="BR149" s="23"/>
      <c r="BS149" s="23"/>
      <c r="BT149" s="23"/>
      <c r="BU149" s="165"/>
      <c r="BV149" s="165"/>
      <c r="BW149" s="222"/>
    </row>
    <row r="150" spans="1:75">
      <c r="A150" s="1" t="s">
        <v>789</v>
      </c>
      <c r="B150" s="1" t="s">
        <v>776</v>
      </c>
      <c r="C150" s="1" t="s">
        <v>777</v>
      </c>
      <c r="D150" s="1" t="s">
        <v>1761</v>
      </c>
      <c r="E150" s="1" t="s">
        <v>1916</v>
      </c>
      <c r="F150" s="1">
        <v>0.05</v>
      </c>
      <c r="G150" s="1">
        <v>0</v>
      </c>
      <c r="H150" s="1">
        <v>2.3199999999999998</v>
      </c>
      <c r="I150" s="1" t="s">
        <v>665</v>
      </c>
      <c r="J150" s="1" t="s">
        <v>501</v>
      </c>
      <c r="AI150" s="575"/>
      <c r="AJ150" s="525" t="s">
        <v>2501</v>
      </c>
      <c r="AK150" s="525" t="s">
        <v>2428</v>
      </c>
      <c r="AL150" s="526" t="s">
        <v>2517</v>
      </c>
      <c r="AM150" s="526" t="s">
        <v>268</v>
      </c>
      <c r="AN150" s="580" t="s">
        <v>1691</v>
      </c>
      <c r="AO150" s="525">
        <v>3.5000000000000003E-2</v>
      </c>
      <c r="AP150" s="525">
        <v>0</v>
      </c>
      <c r="AQ150" s="527">
        <v>2.3199999999999998</v>
      </c>
      <c r="AR150" s="524" t="s">
        <v>2643</v>
      </c>
      <c r="AS150" s="525" t="s">
        <v>2428</v>
      </c>
      <c r="AT150" s="526" t="s">
        <v>2517</v>
      </c>
      <c r="AU150" s="526" t="s">
        <v>268</v>
      </c>
      <c r="AV150" s="580" t="s">
        <v>1691</v>
      </c>
      <c r="AW150" s="525">
        <v>3.5000000000000003E-2</v>
      </c>
      <c r="AX150" s="525">
        <v>0</v>
      </c>
      <c r="AY150" s="527">
        <v>3</v>
      </c>
      <c r="AZ150" s="524" t="s">
        <v>1949</v>
      </c>
      <c r="BA150" s="525" t="s">
        <v>2428</v>
      </c>
      <c r="BB150" s="526" t="s">
        <v>2526</v>
      </c>
      <c r="BC150" s="526" t="s">
        <v>1691</v>
      </c>
      <c r="BD150" s="526" t="s">
        <v>2422</v>
      </c>
      <c r="BE150" s="525">
        <v>0.24</v>
      </c>
      <c r="BF150" s="525">
        <v>7.0000000000000001E-3</v>
      </c>
      <c r="BG150" s="527">
        <v>2.58</v>
      </c>
      <c r="BH150" s="11"/>
      <c r="BI150" s="168"/>
      <c r="BJ150" s="727"/>
      <c r="BK150" s="727"/>
      <c r="BL150" s="727"/>
      <c r="BM150" s="168"/>
      <c r="BN150" s="168"/>
      <c r="BO150" s="12"/>
      <c r="BP150" s="223"/>
      <c r="BQ150" s="165"/>
      <c r="BR150" s="23"/>
      <c r="BS150" s="23"/>
      <c r="BT150" s="23"/>
      <c r="BU150" s="165"/>
      <c r="BV150" s="165"/>
      <c r="BW150" s="222"/>
    </row>
    <row r="151" spans="1:75">
      <c r="A151" s="1" t="s">
        <v>790</v>
      </c>
      <c r="B151" s="1" t="s">
        <v>776</v>
      </c>
      <c r="C151" s="1" t="s">
        <v>777</v>
      </c>
      <c r="D151" s="1" t="s">
        <v>1761</v>
      </c>
      <c r="E151" s="1" t="s">
        <v>1917</v>
      </c>
      <c r="F151" s="1">
        <v>0.05</v>
      </c>
      <c r="G151" s="1">
        <v>0</v>
      </c>
      <c r="H151" s="1">
        <v>2.3199999999999998</v>
      </c>
      <c r="I151" s="1" t="s">
        <v>672</v>
      </c>
      <c r="J151" s="1" t="s">
        <v>681</v>
      </c>
      <c r="AI151" s="575"/>
      <c r="AJ151" s="525" t="s">
        <v>2501</v>
      </c>
      <c r="AK151" s="525" t="s">
        <v>2428</v>
      </c>
      <c r="AL151" s="526" t="s">
        <v>2518</v>
      </c>
      <c r="AM151" s="526" t="s">
        <v>2414</v>
      </c>
      <c r="AN151" s="580" t="s">
        <v>1691</v>
      </c>
      <c r="AO151" s="525">
        <v>1.7500000000000002E-2</v>
      </c>
      <c r="AP151" s="525">
        <v>0</v>
      </c>
      <c r="AQ151" s="527">
        <v>2.3199999999999998</v>
      </c>
      <c r="AR151" s="524" t="s">
        <v>2643</v>
      </c>
      <c r="AS151" s="525" t="s">
        <v>2428</v>
      </c>
      <c r="AT151" s="526" t="s">
        <v>2518</v>
      </c>
      <c r="AU151" s="526" t="s">
        <v>2414</v>
      </c>
      <c r="AV151" s="580" t="s">
        <v>1691</v>
      </c>
      <c r="AW151" s="525">
        <v>1.7500000000000002E-2</v>
      </c>
      <c r="AX151" s="525">
        <v>0</v>
      </c>
      <c r="AY151" s="527">
        <v>3</v>
      </c>
      <c r="AZ151" s="524" t="s">
        <v>1949</v>
      </c>
      <c r="BA151" s="525" t="s">
        <v>2428</v>
      </c>
      <c r="BB151" s="526" t="s">
        <v>2527</v>
      </c>
      <c r="BC151" s="526" t="s">
        <v>1691</v>
      </c>
      <c r="BD151" s="526" t="s">
        <v>2422</v>
      </c>
      <c r="BE151" s="525">
        <v>0.12</v>
      </c>
      <c r="BF151" s="525">
        <v>3.5000000000000001E-3</v>
      </c>
      <c r="BG151" s="527">
        <v>2.58</v>
      </c>
      <c r="BH151" s="11"/>
      <c r="BI151" s="168"/>
      <c r="BJ151" s="727"/>
      <c r="BK151" s="727"/>
      <c r="BL151" s="727"/>
      <c r="BM151" s="168"/>
      <c r="BN151" s="168"/>
      <c r="BO151" s="12"/>
      <c r="BP151" s="223"/>
      <c r="BQ151" s="165"/>
      <c r="BR151" s="23"/>
      <c r="BS151" s="23"/>
      <c r="BT151" s="23"/>
      <c r="BU151" s="165"/>
      <c r="BV151" s="165"/>
      <c r="BW151" s="222"/>
    </row>
    <row r="152" spans="1:75">
      <c r="A152" s="1" t="s">
        <v>791</v>
      </c>
      <c r="B152" s="1" t="s">
        <v>776</v>
      </c>
      <c r="C152" s="1" t="s">
        <v>777</v>
      </c>
      <c r="D152" s="1" t="s">
        <v>1761</v>
      </c>
      <c r="E152" s="1" t="s">
        <v>1918</v>
      </c>
      <c r="F152" s="1">
        <v>2.5000000000000001E-2</v>
      </c>
      <c r="G152" s="1">
        <v>0</v>
      </c>
      <c r="H152" s="1">
        <v>2.3199999999999998</v>
      </c>
      <c r="I152" s="1" t="s">
        <v>665</v>
      </c>
      <c r="J152" s="1" t="s">
        <v>502</v>
      </c>
      <c r="AI152" s="575"/>
      <c r="AJ152" s="525" t="s">
        <v>2501</v>
      </c>
      <c r="AK152" s="525" t="s">
        <v>2428</v>
      </c>
      <c r="AL152" s="526" t="s">
        <v>2519</v>
      </c>
      <c r="AM152" s="526" t="s">
        <v>2414</v>
      </c>
      <c r="AN152" s="580" t="s">
        <v>1691</v>
      </c>
      <c r="AO152" s="525">
        <v>1.7500000000000002E-2</v>
      </c>
      <c r="AP152" s="525">
        <v>0</v>
      </c>
      <c r="AQ152" s="527">
        <v>2.3199999999999998</v>
      </c>
      <c r="AR152" s="524" t="s">
        <v>2643</v>
      </c>
      <c r="AS152" s="525" t="s">
        <v>2428</v>
      </c>
      <c r="AT152" s="526" t="s">
        <v>2519</v>
      </c>
      <c r="AU152" s="526" t="s">
        <v>2414</v>
      </c>
      <c r="AV152" s="580" t="s">
        <v>1691</v>
      </c>
      <c r="AW152" s="525">
        <v>1.7500000000000002E-2</v>
      </c>
      <c r="AX152" s="525">
        <v>0</v>
      </c>
      <c r="AY152" s="527">
        <v>3</v>
      </c>
      <c r="AZ152" s="524" t="s">
        <v>1949</v>
      </c>
      <c r="BA152" s="525" t="s">
        <v>2428</v>
      </c>
      <c r="BB152" s="526" t="s">
        <v>2528</v>
      </c>
      <c r="BC152" s="526" t="s">
        <v>1691</v>
      </c>
      <c r="BD152" s="526" t="s">
        <v>2422</v>
      </c>
      <c r="BE152" s="525">
        <v>0.06</v>
      </c>
      <c r="BF152" s="525">
        <v>1.75E-3</v>
      </c>
      <c r="BG152" s="527">
        <v>2.58</v>
      </c>
      <c r="BH152" s="11"/>
      <c r="BI152" s="168"/>
      <c r="BJ152" s="727"/>
      <c r="BK152" s="727"/>
      <c r="BL152" s="727"/>
      <c r="BM152" s="168"/>
      <c r="BN152" s="168"/>
      <c r="BO152" s="12"/>
      <c r="BP152" s="223"/>
      <c r="BQ152" s="165"/>
      <c r="BR152" s="23"/>
      <c r="BS152" s="23"/>
      <c r="BT152" s="23"/>
      <c r="BU152" s="165"/>
      <c r="BV152" s="165"/>
      <c r="BW152" s="222"/>
    </row>
    <row r="153" spans="1:75">
      <c r="A153" s="1" t="s">
        <v>792</v>
      </c>
      <c r="B153" s="1" t="s">
        <v>776</v>
      </c>
      <c r="C153" s="1" t="s">
        <v>777</v>
      </c>
      <c r="D153" s="1" t="s">
        <v>1761</v>
      </c>
      <c r="E153" s="1" t="s">
        <v>1919</v>
      </c>
      <c r="F153" s="1">
        <v>2.5000000000000001E-2</v>
      </c>
      <c r="G153" s="1">
        <v>0</v>
      </c>
      <c r="H153" s="1">
        <v>2.3199999999999998</v>
      </c>
      <c r="I153" s="1" t="s">
        <v>672</v>
      </c>
      <c r="J153" s="1" t="s">
        <v>684</v>
      </c>
      <c r="AI153" s="575"/>
      <c r="AJ153" s="525" t="s">
        <v>2501</v>
      </c>
      <c r="AK153" s="525" t="s">
        <v>2428</v>
      </c>
      <c r="AL153" s="526" t="s">
        <v>2520</v>
      </c>
      <c r="AM153" s="526" t="s">
        <v>2414</v>
      </c>
      <c r="AN153" s="580" t="s">
        <v>1691</v>
      </c>
      <c r="AO153" s="525">
        <v>1.7500000000000002E-2</v>
      </c>
      <c r="AP153" s="525">
        <v>0</v>
      </c>
      <c r="AQ153" s="527">
        <v>2.3199999999999998</v>
      </c>
      <c r="AR153" s="524" t="s">
        <v>2643</v>
      </c>
      <c r="AS153" s="525" t="s">
        <v>2428</v>
      </c>
      <c r="AT153" s="526" t="s">
        <v>2520</v>
      </c>
      <c r="AU153" s="526" t="s">
        <v>2414</v>
      </c>
      <c r="AV153" s="580" t="s">
        <v>1691</v>
      </c>
      <c r="AW153" s="525">
        <v>1.7500000000000002E-2</v>
      </c>
      <c r="AX153" s="525">
        <v>0</v>
      </c>
      <c r="AY153" s="527">
        <v>3</v>
      </c>
      <c r="AZ153" s="524" t="s">
        <v>1949</v>
      </c>
      <c r="BA153" s="525" t="s">
        <v>2428</v>
      </c>
      <c r="BB153" s="526" t="s">
        <v>2529</v>
      </c>
      <c r="BC153" s="526" t="s">
        <v>1161</v>
      </c>
      <c r="BD153" s="526" t="s">
        <v>2422</v>
      </c>
      <c r="BE153" s="525">
        <v>0.18</v>
      </c>
      <c r="BF153" s="525">
        <v>5.2500000000000003E-3</v>
      </c>
      <c r="BG153" s="527">
        <v>2.58</v>
      </c>
      <c r="BH153" s="11"/>
      <c r="BI153" s="168"/>
      <c r="BJ153" s="727"/>
      <c r="BK153" s="727"/>
      <c r="BL153" s="727"/>
      <c r="BM153" s="168"/>
      <c r="BN153" s="168"/>
      <c r="BO153" s="12"/>
      <c r="BP153" s="223"/>
      <c r="BQ153" s="165"/>
      <c r="BR153" s="23"/>
      <c r="BS153" s="23"/>
      <c r="BT153" s="23"/>
      <c r="BU153" s="165"/>
      <c r="BV153" s="165"/>
      <c r="BW153" s="222"/>
    </row>
    <row r="154" spans="1:75">
      <c r="A154" s="1" t="s">
        <v>793</v>
      </c>
      <c r="B154" s="1" t="s">
        <v>776</v>
      </c>
      <c r="C154" s="1" t="s">
        <v>777</v>
      </c>
      <c r="D154" s="1" t="s">
        <v>1673</v>
      </c>
      <c r="E154" s="1" t="s">
        <v>1920</v>
      </c>
      <c r="F154" s="1">
        <v>0.05</v>
      </c>
      <c r="G154" s="1">
        <v>0</v>
      </c>
      <c r="H154" s="1">
        <v>2.3199999999999998</v>
      </c>
      <c r="I154" s="1" t="s">
        <v>665</v>
      </c>
      <c r="AI154" s="575"/>
      <c r="AJ154" s="676" t="s">
        <v>2501</v>
      </c>
      <c r="AK154" s="676" t="s">
        <v>2428</v>
      </c>
      <c r="AL154" s="677" t="s">
        <v>4442</v>
      </c>
      <c r="AM154" s="677" t="s">
        <v>1691</v>
      </c>
      <c r="AN154" s="677" t="s">
        <v>1691</v>
      </c>
      <c r="AO154" s="676"/>
      <c r="AP154" s="676"/>
      <c r="AQ154" s="678"/>
      <c r="AR154" s="675" t="s">
        <v>1158</v>
      </c>
      <c r="AS154" s="676" t="s">
        <v>2428</v>
      </c>
      <c r="AT154" s="677" t="s">
        <v>4442</v>
      </c>
      <c r="AU154" s="677" t="s">
        <v>1691</v>
      </c>
      <c r="AV154" s="677" t="s">
        <v>1691</v>
      </c>
      <c r="AW154" s="676"/>
      <c r="AX154" s="676"/>
      <c r="AY154" s="678"/>
      <c r="AZ154" s="524" t="s">
        <v>1949</v>
      </c>
      <c r="BA154" s="525" t="s">
        <v>2428</v>
      </c>
      <c r="BB154" s="526" t="s">
        <v>2530</v>
      </c>
      <c r="BC154" s="526" t="s">
        <v>1161</v>
      </c>
      <c r="BD154" s="526" t="s">
        <v>2422</v>
      </c>
      <c r="BE154" s="525">
        <v>0.18</v>
      </c>
      <c r="BF154" s="525">
        <v>5.2500000000000003E-3</v>
      </c>
      <c r="BG154" s="527">
        <v>2.58</v>
      </c>
      <c r="BH154" s="11"/>
      <c r="BI154" s="168"/>
      <c r="BJ154" s="727"/>
      <c r="BK154" s="727"/>
      <c r="BL154" s="727"/>
      <c r="BM154" s="168"/>
      <c r="BN154" s="168"/>
      <c r="BO154" s="12"/>
      <c r="BP154" s="223"/>
      <c r="BQ154" s="165"/>
      <c r="BR154" s="23"/>
      <c r="BS154" s="23"/>
      <c r="BT154" s="23"/>
      <c r="BU154" s="165"/>
      <c r="BV154" s="165"/>
      <c r="BW154" s="222"/>
    </row>
    <row r="155" spans="1:75">
      <c r="A155" s="1" t="s">
        <v>794</v>
      </c>
      <c r="B155" s="1" t="s">
        <v>776</v>
      </c>
      <c r="C155" s="1" t="s">
        <v>777</v>
      </c>
      <c r="D155" s="1" t="s">
        <v>1673</v>
      </c>
      <c r="E155" s="1" t="s">
        <v>1921</v>
      </c>
      <c r="F155" s="1">
        <v>2.5000000000000001E-2</v>
      </c>
      <c r="G155" s="1">
        <v>0</v>
      </c>
      <c r="H155" s="1">
        <v>2.3199999999999998</v>
      </c>
      <c r="I155" s="1" t="s">
        <v>672</v>
      </c>
      <c r="J155" s="1" t="s">
        <v>673</v>
      </c>
      <c r="AI155" s="575"/>
      <c r="AJ155" s="676" t="s">
        <v>2501</v>
      </c>
      <c r="AK155" s="676" t="s">
        <v>2428</v>
      </c>
      <c r="AL155" s="677" t="s">
        <v>4443</v>
      </c>
      <c r="AM155" s="677" t="s">
        <v>1691</v>
      </c>
      <c r="AN155" s="677" t="s">
        <v>1691</v>
      </c>
      <c r="AO155" s="676"/>
      <c r="AP155" s="676"/>
      <c r="AQ155" s="678"/>
      <c r="AR155" s="675" t="s">
        <v>1158</v>
      </c>
      <c r="AS155" s="676" t="s">
        <v>2428</v>
      </c>
      <c r="AT155" s="677" t="s">
        <v>4443</v>
      </c>
      <c r="AU155" s="677" t="s">
        <v>1691</v>
      </c>
      <c r="AV155" s="677" t="s">
        <v>1691</v>
      </c>
      <c r="AW155" s="676"/>
      <c r="AX155" s="676"/>
      <c r="AY155" s="678"/>
      <c r="AZ155" s="524" t="s">
        <v>1949</v>
      </c>
      <c r="BA155" s="525" t="s">
        <v>2428</v>
      </c>
      <c r="BB155" s="526" t="s">
        <v>2531</v>
      </c>
      <c r="BC155" s="526" t="s">
        <v>1161</v>
      </c>
      <c r="BD155" s="526" t="s">
        <v>2422</v>
      </c>
      <c r="BE155" s="525">
        <v>0.18</v>
      </c>
      <c r="BF155" s="525">
        <v>5.2500000000000003E-3</v>
      </c>
      <c r="BG155" s="527">
        <v>2.58</v>
      </c>
      <c r="BH155" s="11"/>
      <c r="BI155" s="168"/>
      <c r="BJ155" s="727"/>
      <c r="BK155" s="727"/>
      <c r="BL155" s="727"/>
      <c r="BM155" s="168"/>
      <c r="BN155" s="168"/>
      <c r="BO155" s="12"/>
      <c r="BP155" s="223"/>
      <c r="BQ155" s="165"/>
      <c r="BR155" s="23"/>
      <c r="BS155" s="23"/>
      <c r="BT155" s="23"/>
      <c r="BU155" s="165"/>
      <c r="BV155" s="165"/>
      <c r="BW155" s="222"/>
    </row>
    <row r="156" spans="1:75">
      <c r="A156" s="1" t="s">
        <v>795</v>
      </c>
      <c r="B156" s="1" t="s">
        <v>776</v>
      </c>
      <c r="C156" s="1" t="s">
        <v>777</v>
      </c>
      <c r="D156" s="1" t="s">
        <v>1673</v>
      </c>
      <c r="E156" s="1" t="s">
        <v>1922</v>
      </c>
      <c r="F156" s="1">
        <v>4.4999999999999998E-2</v>
      </c>
      <c r="G156" s="1">
        <v>0</v>
      </c>
      <c r="H156" s="1">
        <v>2.3199999999999998</v>
      </c>
      <c r="I156" s="1" t="s">
        <v>672</v>
      </c>
      <c r="J156" s="1" t="s">
        <v>678</v>
      </c>
      <c r="AI156" s="575"/>
      <c r="AJ156" s="676" t="s">
        <v>2501</v>
      </c>
      <c r="AK156" s="676" t="s">
        <v>2428</v>
      </c>
      <c r="AL156" s="677" t="s">
        <v>4444</v>
      </c>
      <c r="AM156" s="677" t="s">
        <v>1691</v>
      </c>
      <c r="AN156" s="677" t="s">
        <v>1691</v>
      </c>
      <c r="AO156" s="676"/>
      <c r="AP156" s="676"/>
      <c r="AQ156" s="678"/>
      <c r="AR156" s="675" t="s">
        <v>1158</v>
      </c>
      <c r="AS156" s="676" t="s">
        <v>2428</v>
      </c>
      <c r="AT156" s="677" t="s">
        <v>4444</v>
      </c>
      <c r="AU156" s="677" t="s">
        <v>1691</v>
      </c>
      <c r="AV156" s="677" t="s">
        <v>1691</v>
      </c>
      <c r="AW156" s="676"/>
      <c r="AX156" s="676"/>
      <c r="AY156" s="678"/>
      <c r="AZ156" s="524" t="s">
        <v>1949</v>
      </c>
      <c r="BA156" s="525" t="s">
        <v>2428</v>
      </c>
      <c r="BB156" s="526" t="s">
        <v>2532</v>
      </c>
      <c r="BC156" s="526" t="s">
        <v>268</v>
      </c>
      <c r="BD156" s="526" t="s">
        <v>2422</v>
      </c>
      <c r="BE156" s="525">
        <v>0.12</v>
      </c>
      <c r="BF156" s="525">
        <v>0.35</v>
      </c>
      <c r="BG156" s="527">
        <v>2.58</v>
      </c>
      <c r="BH156" s="11"/>
      <c r="BI156" s="168"/>
      <c r="BJ156" s="727"/>
      <c r="BK156" s="727"/>
      <c r="BL156" s="727"/>
      <c r="BM156" s="168"/>
      <c r="BN156" s="168"/>
      <c r="BO156" s="12"/>
      <c r="BP156" s="223"/>
      <c r="BQ156" s="165"/>
      <c r="BR156" s="23"/>
      <c r="BS156" s="23"/>
      <c r="BT156" s="23"/>
      <c r="BU156" s="165"/>
      <c r="BV156" s="165"/>
      <c r="BW156" s="222"/>
    </row>
    <row r="157" spans="1:75">
      <c r="A157" s="1" t="s">
        <v>796</v>
      </c>
      <c r="B157" s="1" t="s">
        <v>776</v>
      </c>
      <c r="C157" s="1" t="s">
        <v>777</v>
      </c>
      <c r="D157" s="1" t="s">
        <v>1673</v>
      </c>
      <c r="E157" s="1" t="s">
        <v>1923</v>
      </c>
      <c r="F157" s="1">
        <v>4.4999999999999998E-2</v>
      </c>
      <c r="G157" s="1">
        <v>0</v>
      </c>
      <c r="H157" s="1">
        <v>2.3199999999999998</v>
      </c>
      <c r="I157" s="1" t="s">
        <v>665</v>
      </c>
      <c r="J157" s="1" t="s">
        <v>500</v>
      </c>
      <c r="AI157" s="575"/>
      <c r="AJ157" s="168"/>
      <c r="AK157" s="168"/>
      <c r="AL157" s="727"/>
      <c r="AM157" s="727"/>
      <c r="AN157" s="727"/>
      <c r="AO157" s="168"/>
      <c r="AP157" s="168"/>
      <c r="AQ157" s="12"/>
      <c r="AR157" s="11"/>
      <c r="AS157" s="168"/>
      <c r="AT157" s="727"/>
      <c r="AU157" s="727"/>
      <c r="AV157" s="727"/>
      <c r="AW157" s="168"/>
      <c r="AX157" s="168"/>
      <c r="AY157" s="12"/>
      <c r="AZ157" s="524" t="s">
        <v>1949</v>
      </c>
      <c r="BA157" s="525" t="s">
        <v>2428</v>
      </c>
      <c r="BB157" s="526" t="s">
        <v>2533</v>
      </c>
      <c r="BC157" s="526" t="s">
        <v>268</v>
      </c>
      <c r="BD157" s="526" t="s">
        <v>2422</v>
      </c>
      <c r="BE157" s="525">
        <v>0.12</v>
      </c>
      <c r="BF157" s="525">
        <v>0.35</v>
      </c>
      <c r="BG157" s="527">
        <v>2.58</v>
      </c>
      <c r="BH157" s="11"/>
      <c r="BI157" s="168"/>
      <c r="BJ157" s="727"/>
      <c r="BK157" s="727"/>
      <c r="BL157" s="727"/>
      <c r="BM157" s="168"/>
      <c r="BN157" s="168"/>
      <c r="BO157" s="12"/>
      <c r="BP157" s="223"/>
      <c r="BQ157" s="165"/>
      <c r="BR157" s="23"/>
      <c r="BS157" s="23"/>
      <c r="BT157" s="23"/>
      <c r="BU157" s="165"/>
      <c r="BV157" s="165"/>
      <c r="BW157" s="222"/>
    </row>
    <row r="158" spans="1:75">
      <c r="A158" s="1" t="s">
        <v>797</v>
      </c>
      <c r="B158" s="1" t="s">
        <v>776</v>
      </c>
      <c r="C158" s="1" t="s">
        <v>777</v>
      </c>
      <c r="D158" s="1" t="s">
        <v>1673</v>
      </c>
      <c r="E158" s="1" t="s">
        <v>1924</v>
      </c>
      <c r="F158" s="1">
        <v>2.5000000000000001E-2</v>
      </c>
      <c r="G158" s="1">
        <v>0</v>
      </c>
      <c r="H158" s="1">
        <v>2.3199999999999998</v>
      </c>
      <c r="I158" s="1" t="s">
        <v>672</v>
      </c>
      <c r="J158" s="1" t="s">
        <v>681</v>
      </c>
      <c r="AI158" s="575"/>
      <c r="AJ158" s="168"/>
      <c r="AK158" s="168"/>
      <c r="AL158" s="727"/>
      <c r="AM158" s="727"/>
      <c r="AN158" s="727"/>
      <c r="AO158" s="168"/>
      <c r="AP158" s="168"/>
      <c r="AQ158" s="12"/>
      <c r="AR158" s="11"/>
      <c r="AS158" s="168"/>
      <c r="AT158" s="727"/>
      <c r="AU158" s="727"/>
      <c r="AV158" s="727"/>
      <c r="AW158" s="168"/>
      <c r="AX158" s="168"/>
      <c r="AY158" s="12"/>
      <c r="AZ158" s="524" t="s">
        <v>1949</v>
      </c>
      <c r="BA158" s="525" t="s">
        <v>2428</v>
      </c>
      <c r="BB158" s="526" t="s">
        <v>2534</v>
      </c>
      <c r="BC158" s="526" t="s">
        <v>268</v>
      </c>
      <c r="BD158" s="526" t="s">
        <v>2422</v>
      </c>
      <c r="BE158" s="525">
        <v>0.12</v>
      </c>
      <c r="BF158" s="525">
        <v>0.35</v>
      </c>
      <c r="BG158" s="527">
        <v>2.58</v>
      </c>
      <c r="BH158" s="11"/>
      <c r="BI158" s="168"/>
      <c r="BJ158" s="727"/>
      <c r="BK158" s="727"/>
      <c r="BL158" s="727"/>
      <c r="BM158" s="168"/>
      <c r="BN158" s="168"/>
      <c r="BO158" s="12"/>
      <c r="BP158" s="223"/>
      <c r="BQ158" s="165"/>
      <c r="BR158" s="23"/>
      <c r="BS158" s="23"/>
      <c r="BT158" s="23"/>
      <c r="BU158" s="165"/>
      <c r="BV158" s="165"/>
      <c r="BW158" s="222"/>
    </row>
    <row r="159" spans="1:75">
      <c r="A159" s="1" t="s">
        <v>798</v>
      </c>
      <c r="B159" s="1" t="s">
        <v>776</v>
      </c>
      <c r="C159" s="1" t="s">
        <v>777</v>
      </c>
      <c r="D159" s="1" t="s">
        <v>1673</v>
      </c>
      <c r="E159" s="1" t="s">
        <v>1925</v>
      </c>
      <c r="F159" s="1">
        <v>2.5000000000000001E-2</v>
      </c>
      <c r="G159" s="1">
        <v>0</v>
      </c>
      <c r="H159" s="1">
        <v>2.3199999999999998</v>
      </c>
      <c r="I159" s="1" t="s">
        <v>691</v>
      </c>
      <c r="J159" s="1" t="s">
        <v>501</v>
      </c>
      <c r="AI159" s="575"/>
      <c r="AJ159" s="168"/>
      <c r="AK159" s="168"/>
      <c r="AL159" s="727"/>
      <c r="AM159" s="727"/>
      <c r="AN159" s="727"/>
      <c r="AO159" s="168"/>
      <c r="AP159" s="168"/>
      <c r="AQ159" s="12"/>
      <c r="AR159" s="11"/>
      <c r="AS159" s="168"/>
      <c r="AT159" s="727"/>
      <c r="AU159" s="727"/>
      <c r="AV159" s="727"/>
      <c r="AW159" s="168"/>
      <c r="AX159" s="168"/>
      <c r="AY159" s="12"/>
      <c r="AZ159" s="524" t="s">
        <v>1949</v>
      </c>
      <c r="BA159" s="525" t="s">
        <v>2428</v>
      </c>
      <c r="BB159" s="526" t="s">
        <v>2535</v>
      </c>
      <c r="BC159" s="526" t="s">
        <v>2414</v>
      </c>
      <c r="BD159" s="526" t="s">
        <v>2422</v>
      </c>
      <c r="BE159" s="525">
        <v>0.06</v>
      </c>
      <c r="BF159" s="525">
        <v>1.75E-3</v>
      </c>
      <c r="BG159" s="527">
        <v>2.58</v>
      </c>
      <c r="BH159" s="11"/>
      <c r="BI159" s="168"/>
      <c r="BJ159" s="727"/>
      <c r="BK159" s="727"/>
      <c r="BL159" s="727"/>
      <c r="BM159" s="168"/>
      <c r="BN159" s="168"/>
      <c r="BO159" s="12"/>
      <c r="BP159" s="223"/>
      <c r="BQ159" s="165"/>
      <c r="BR159" s="23"/>
      <c r="BS159" s="23"/>
      <c r="BT159" s="23"/>
      <c r="BU159" s="165"/>
      <c r="BV159" s="165"/>
      <c r="BW159" s="222"/>
    </row>
    <row r="160" spans="1:75">
      <c r="A160" s="1" t="s">
        <v>799</v>
      </c>
      <c r="B160" s="1" t="s">
        <v>776</v>
      </c>
      <c r="C160" s="1" t="s">
        <v>777</v>
      </c>
      <c r="D160" s="1" t="s">
        <v>1673</v>
      </c>
      <c r="E160" s="1" t="s">
        <v>1926</v>
      </c>
      <c r="F160" s="1">
        <v>1.2500000000000001E-2</v>
      </c>
      <c r="G160" s="1">
        <v>0</v>
      </c>
      <c r="H160" s="1">
        <v>2.3199999999999998</v>
      </c>
      <c r="I160" s="1" t="s">
        <v>672</v>
      </c>
      <c r="J160" s="1" t="s">
        <v>684</v>
      </c>
      <c r="AI160" s="575"/>
      <c r="AJ160" s="168"/>
      <c r="AK160" s="168"/>
      <c r="AL160" s="727"/>
      <c r="AM160" s="727"/>
      <c r="AN160" s="727"/>
      <c r="AO160" s="168"/>
      <c r="AP160" s="168"/>
      <c r="AQ160" s="12"/>
      <c r="AR160" s="11"/>
      <c r="AS160" s="168"/>
      <c r="AT160" s="727"/>
      <c r="AU160" s="727"/>
      <c r="AV160" s="727"/>
      <c r="AW160" s="168"/>
      <c r="AX160" s="168"/>
      <c r="AY160" s="12"/>
      <c r="AZ160" s="524" t="s">
        <v>1949</v>
      </c>
      <c r="BA160" s="525" t="s">
        <v>2428</v>
      </c>
      <c r="BB160" s="526" t="s">
        <v>2536</v>
      </c>
      <c r="BC160" s="526" t="s">
        <v>2414</v>
      </c>
      <c r="BD160" s="526" t="s">
        <v>2422</v>
      </c>
      <c r="BE160" s="525">
        <v>0.06</v>
      </c>
      <c r="BF160" s="525">
        <v>1.75E-3</v>
      </c>
      <c r="BG160" s="527">
        <v>2.58</v>
      </c>
      <c r="BH160" s="11"/>
      <c r="BI160" s="168"/>
      <c r="BJ160" s="727"/>
      <c r="BK160" s="727"/>
      <c r="BL160" s="727"/>
      <c r="BM160" s="168"/>
      <c r="BN160" s="168"/>
      <c r="BO160" s="12"/>
      <c r="BP160" s="223"/>
      <c r="BQ160" s="165"/>
      <c r="BR160" s="23"/>
      <c r="BS160" s="23"/>
      <c r="BT160" s="23"/>
      <c r="BU160" s="165"/>
      <c r="BV160" s="165"/>
      <c r="BW160" s="222"/>
    </row>
    <row r="161" spans="35:75">
      <c r="AI161" s="575"/>
      <c r="AJ161" s="168"/>
      <c r="AK161" s="168"/>
      <c r="AL161" s="727"/>
      <c r="AM161" s="727"/>
      <c r="AN161" s="727"/>
      <c r="AO161" s="168"/>
      <c r="AP161" s="168"/>
      <c r="AQ161" s="12"/>
      <c r="AR161" s="11"/>
      <c r="AS161" s="168"/>
      <c r="AT161" s="727"/>
      <c r="AU161" s="727"/>
      <c r="AV161" s="727"/>
      <c r="AW161" s="168"/>
      <c r="AX161" s="168"/>
      <c r="AY161" s="12"/>
      <c r="AZ161" s="524" t="s">
        <v>1949</v>
      </c>
      <c r="BA161" s="525" t="s">
        <v>2428</v>
      </c>
      <c r="BB161" s="526" t="s">
        <v>2537</v>
      </c>
      <c r="BC161" s="526" t="s">
        <v>2414</v>
      </c>
      <c r="BD161" s="526" t="s">
        <v>2422</v>
      </c>
      <c r="BE161" s="525">
        <v>0.06</v>
      </c>
      <c r="BF161" s="525">
        <v>1.75E-3</v>
      </c>
      <c r="BG161" s="527">
        <v>2.58</v>
      </c>
      <c r="BH161" s="11"/>
      <c r="BI161" s="168"/>
      <c r="BJ161" s="727"/>
      <c r="BK161" s="727"/>
      <c r="BL161" s="727"/>
      <c r="BM161" s="168"/>
      <c r="BN161" s="168"/>
      <c r="BO161" s="12"/>
      <c r="BP161" s="223"/>
      <c r="BQ161" s="165"/>
      <c r="BR161" s="23"/>
      <c r="BS161" s="23"/>
      <c r="BT161" s="23"/>
      <c r="BU161" s="165"/>
      <c r="BV161" s="165"/>
      <c r="BW161" s="222"/>
    </row>
    <row r="162" spans="35:75">
      <c r="AI162" s="575"/>
      <c r="AJ162" s="168"/>
      <c r="AK162" s="168"/>
      <c r="AL162" s="727"/>
      <c r="AM162" s="727"/>
      <c r="AN162" s="727"/>
      <c r="AO162" s="168"/>
      <c r="AP162" s="168"/>
      <c r="AQ162" s="12"/>
      <c r="AR162" s="11"/>
      <c r="AS162" s="168"/>
      <c r="AT162" s="727"/>
      <c r="AU162" s="727"/>
      <c r="AV162" s="727"/>
      <c r="AW162" s="168"/>
      <c r="AX162" s="168"/>
      <c r="AY162" s="12"/>
      <c r="AZ162" s="675" t="s">
        <v>1949</v>
      </c>
      <c r="BA162" s="676" t="s">
        <v>2428</v>
      </c>
      <c r="BB162" s="677" t="s">
        <v>4445</v>
      </c>
      <c r="BC162" s="677" t="s">
        <v>1691</v>
      </c>
      <c r="BD162" s="677" t="s">
        <v>2422</v>
      </c>
      <c r="BE162" s="677"/>
      <c r="BF162" s="676"/>
      <c r="BG162" s="678"/>
      <c r="BH162" s="11"/>
      <c r="BI162" s="168"/>
      <c r="BJ162" s="727"/>
      <c r="BK162" s="727"/>
      <c r="BL162" s="727"/>
      <c r="BM162" s="168"/>
      <c r="BN162" s="168"/>
      <c r="BO162" s="12"/>
      <c r="BP162" s="223"/>
      <c r="BQ162" s="165"/>
      <c r="BR162" s="23"/>
      <c r="BS162" s="23"/>
      <c r="BT162" s="23"/>
      <c r="BU162" s="165"/>
      <c r="BV162" s="165"/>
      <c r="BW162" s="222"/>
    </row>
    <row r="163" spans="35:75">
      <c r="AI163" s="575"/>
      <c r="AJ163" s="168"/>
      <c r="AK163" s="168"/>
      <c r="AL163" s="727"/>
      <c r="AM163" s="727"/>
      <c r="AN163" s="727"/>
      <c r="AO163" s="168"/>
      <c r="AP163" s="168"/>
      <c r="AQ163" s="12"/>
      <c r="AR163" s="11"/>
      <c r="AS163" s="168"/>
      <c r="AT163" s="727"/>
      <c r="AU163" s="727"/>
      <c r="AV163" s="727"/>
      <c r="AW163" s="168"/>
      <c r="AX163" s="168"/>
      <c r="AY163" s="12"/>
      <c r="AZ163" s="675" t="s">
        <v>1949</v>
      </c>
      <c r="BA163" s="676" t="s">
        <v>2428</v>
      </c>
      <c r="BB163" s="677" t="s">
        <v>4446</v>
      </c>
      <c r="BC163" s="677" t="s">
        <v>1691</v>
      </c>
      <c r="BD163" s="677" t="s">
        <v>2422</v>
      </c>
      <c r="BE163" s="677"/>
      <c r="BF163" s="676"/>
      <c r="BG163" s="678"/>
      <c r="BH163" s="11"/>
      <c r="BI163" s="168"/>
      <c r="BJ163" s="727"/>
      <c r="BK163" s="727"/>
      <c r="BL163" s="727"/>
      <c r="BM163" s="168"/>
      <c r="BN163" s="168"/>
      <c r="BO163" s="12"/>
      <c r="BP163" s="223"/>
      <c r="BQ163" s="165"/>
      <c r="BR163" s="23"/>
      <c r="BS163" s="23"/>
      <c r="BT163" s="23"/>
      <c r="BU163" s="165"/>
      <c r="BV163" s="165"/>
      <c r="BW163" s="222"/>
    </row>
    <row r="164" spans="35:75">
      <c r="AI164" s="575"/>
      <c r="AJ164" s="168"/>
      <c r="AK164" s="168"/>
      <c r="AL164" s="727"/>
      <c r="AM164" s="727"/>
      <c r="AN164" s="727"/>
      <c r="AO164" s="168"/>
      <c r="AP164" s="168"/>
      <c r="AQ164" s="12"/>
      <c r="AR164" s="11"/>
      <c r="AS164" s="168"/>
      <c r="AT164" s="727"/>
      <c r="AU164" s="727"/>
      <c r="AV164" s="727"/>
      <c r="AW164" s="168"/>
      <c r="AX164" s="168"/>
      <c r="AY164" s="12"/>
      <c r="AZ164" s="675" t="s">
        <v>1949</v>
      </c>
      <c r="BA164" s="676" t="s">
        <v>2428</v>
      </c>
      <c r="BB164" s="677" t="s">
        <v>4447</v>
      </c>
      <c r="BC164" s="677" t="s">
        <v>1691</v>
      </c>
      <c r="BD164" s="677" t="s">
        <v>2422</v>
      </c>
      <c r="BE164" s="677"/>
      <c r="BF164" s="676"/>
      <c r="BG164" s="678"/>
      <c r="BH164" s="11"/>
      <c r="BI164" s="168"/>
      <c r="BJ164" s="727"/>
      <c r="BK164" s="727"/>
      <c r="BL164" s="727"/>
      <c r="BM164" s="168"/>
      <c r="BN164" s="168"/>
      <c r="BO164" s="12"/>
      <c r="BP164" s="223"/>
      <c r="BQ164" s="165"/>
      <c r="BR164" s="23"/>
      <c r="BS164" s="23"/>
      <c r="BT164" s="23"/>
      <c r="BU164" s="165"/>
      <c r="BV164" s="165"/>
      <c r="BW164" s="222"/>
    </row>
    <row r="165" spans="35:75">
      <c r="AI165" s="575"/>
      <c r="AJ165" s="168"/>
      <c r="AK165" s="168"/>
      <c r="AL165" s="727"/>
      <c r="AM165" s="727"/>
      <c r="AN165" s="727"/>
      <c r="AO165" s="168"/>
      <c r="AP165" s="168"/>
      <c r="AQ165" s="12"/>
      <c r="AR165" s="11"/>
      <c r="AS165" s="168"/>
      <c r="AT165" s="727"/>
      <c r="AU165" s="727"/>
      <c r="AV165" s="727"/>
      <c r="AW165" s="168"/>
      <c r="AX165" s="168"/>
      <c r="AY165" s="12"/>
      <c r="AZ165" s="11"/>
      <c r="BA165" s="168"/>
      <c r="BB165" s="727"/>
      <c r="BC165" s="727"/>
      <c r="BD165" s="727"/>
      <c r="BE165" s="168"/>
      <c r="BF165" s="168"/>
      <c r="BG165" s="12"/>
      <c r="BH165" s="11"/>
      <c r="BI165" s="168"/>
      <c r="BJ165" s="727"/>
      <c r="BK165" s="727"/>
      <c r="BL165" s="727"/>
      <c r="BM165" s="168"/>
      <c r="BN165" s="168"/>
      <c r="BO165" s="12"/>
      <c r="BP165" s="223"/>
      <c r="BQ165" s="165"/>
      <c r="BR165" s="23"/>
      <c r="BS165" s="23"/>
      <c r="BT165" s="23"/>
      <c r="BU165" s="165"/>
      <c r="BV165" s="165"/>
      <c r="BW165" s="222"/>
    </row>
    <row r="166" spans="35:75">
      <c r="AI166" s="575"/>
      <c r="AJ166" s="168"/>
      <c r="AK166" s="168"/>
      <c r="AL166" s="727"/>
      <c r="AM166" s="727"/>
      <c r="AN166" s="727"/>
      <c r="AO166" s="168"/>
      <c r="AP166" s="168"/>
      <c r="AQ166" s="12"/>
      <c r="AR166" s="11"/>
      <c r="AS166" s="168"/>
      <c r="AT166" s="727"/>
      <c r="AU166" s="727"/>
      <c r="AV166" s="727"/>
      <c r="AW166" s="168"/>
      <c r="AX166" s="168"/>
      <c r="AY166" s="12"/>
      <c r="AZ166" s="11"/>
      <c r="BA166" s="168"/>
      <c r="BB166" s="727"/>
      <c r="BC166" s="727"/>
      <c r="BD166" s="727"/>
      <c r="BE166" s="168"/>
      <c r="BF166" s="168"/>
      <c r="BG166" s="12"/>
      <c r="BH166" s="11"/>
      <c r="BI166" s="168"/>
      <c r="BJ166" s="727"/>
      <c r="BK166" s="727"/>
      <c r="BL166" s="727"/>
      <c r="BM166" s="168"/>
      <c r="BN166" s="168"/>
      <c r="BO166" s="12"/>
      <c r="BP166" s="223"/>
      <c r="BQ166" s="165"/>
      <c r="BR166" s="23"/>
      <c r="BS166" s="23"/>
      <c r="BT166" s="23"/>
      <c r="BU166" s="165"/>
      <c r="BV166" s="165"/>
      <c r="BW166" s="222"/>
    </row>
    <row r="167" spans="35:75">
      <c r="AI167" s="575"/>
      <c r="AJ167" s="168"/>
      <c r="AK167" s="168"/>
      <c r="AL167" s="727"/>
      <c r="AM167" s="727"/>
      <c r="AN167" s="727"/>
      <c r="AO167" s="168"/>
      <c r="AP167" s="168"/>
      <c r="AQ167" s="12"/>
      <c r="AR167" s="11"/>
      <c r="AS167" s="168"/>
      <c r="AT167" s="727"/>
      <c r="AU167" s="727"/>
      <c r="AV167" s="727"/>
      <c r="AW167" s="168"/>
      <c r="AX167" s="168"/>
      <c r="AY167" s="12"/>
      <c r="AZ167" s="11"/>
      <c r="BA167" s="168"/>
      <c r="BB167" s="727"/>
      <c r="BC167" s="727"/>
      <c r="BD167" s="727"/>
      <c r="BE167" s="168"/>
      <c r="BF167" s="168"/>
      <c r="BG167" s="12"/>
      <c r="BH167" s="11"/>
      <c r="BI167" s="168"/>
      <c r="BJ167" s="727"/>
      <c r="BK167" s="727"/>
      <c r="BL167" s="727"/>
      <c r="BM167" s="168"/>
      <c r="BN167" s="168"/>
      <c r="BO167" s="12"/>
      <c r="BP167" s="223"/>
      <c r="BQ167" s="165"/>
      <c r="BR167" s="23"/>
      <c r="BS167" s="23"/>
      <c r="BT167" s="23"/>
      <c r="BU167" s="165"/>
      <c r="BV167" s="165"/>
      <c r="BW167" s="222"/>
    </row>
    <row r="168" spans="35:75">
      <c r="AI168" s="575"/>
      <c r="AJ168" s="168"/>
      <c r="AK168" s="168"/>
      <c r="AL168" s="727"/>
      <c r="AM168" s="727"/>
      <c r="AN168" s="727"/>
      <c r="AO168" s="168"/>
      <c r="AP168" s="168"/>
      <c r="AQ168" s="12"/>
      <c r="AR168" s="11"/>
      <c r="AS168" s="168"/>
      <c r="AT168" s="727"/>
      <c r="AU168" s="727"/>
      <c r="AV168" s="727"/>
      <c r="AW168" s="168"/>
      <c r="AX168" s="168"/>
      <c r="AY168" s="12"/>
      <c r="AZ168" s="11"/>
      <c r="BA168" s="168"/>
      <c r="BB168" s="727"/>
      <c r="BC168" s="727"/>
      <c r="BD168" s="727"/>
      <c r="BE168" s="168"/>
      <c r="BF168" s="168"/>
      <c r="BG168" s="12"/>
      <c r="BH168" s="11"/>
      <c r="BI168" s="168"/>
      <c r="BJ168" s="727"/>
      <c r="BK168" s="727"/>
      <c r="BL168" s="727"/>
      <c r="BM168" s="168"/>
      <c r="BN168" s="168"/>
      <c r="BO168" s="12"/>
      <c r="BP168" s="223"/>
      <c r="BQ168" s="165"/>
      <c r="BR168" s="23"/>
      <c r="BS168" s="23"/>
      <c r="BT168" s="23"/>
      <c r="BU168" s="165"/>
      <c r="BV168" s="165"/>
      <c r="BW168" s="222"/>
    </row>
    <row r="169" spans="35:75">
      <c r="AI169" s="575"/>
      <c r="AJ169" s="168"/>
      <c r="AK169" s="168"/>
      <c r="AL169" s="727"/>
      <c r="AM169" s="727"/>
      <c r="AN169" s="727"/>
      <c r="AO169" s="168"/>
      <c r="AP169" s="168"/>
      <c r="AQ169" s="12"/>
      <c r="AR169" s="11"/>
      <c r="AS169" s="168"/>
      <c r="AT169" s="727"/>
      <c r="AU169" s="727"/>
      <c r="AV169" s="727"/>
      <c r="AW169" s="168"/>
      <c r="AX169" s="168"/>
      <c r="AY169" s="12"/>
      <c r="AZ169" s="11"/>
      <c r="BA169" s="168"/>
      <c r="BB169" s="727"/>
      <c r="BC169" s="727"/>
      <c r="BD169" s="727"/>
      <c r="BE169" s="168"/>
      <c r="BF169" s="168"/>
      <c r="BG169" s="12"/>
      <c r="BH169" s="11"/>
      <c r="BI169" s="168"/>
      <c r="BJ169" s="727"/>
      <c r="BK169" s="727"/>
      <c r="BL169" s="727"/>
      <c r="BM169" s="168"/>
      <c r="BN169" s="168"/>
      <c r="BO169" s="12"/>
      <c r="BP169" s="223"/>
      <c r="BQ169" s="165"/>
      <c r="BR169" s="23"/>
      <c r="BS169" s="23"/>
      <c r="BT169" s="23"/>
      <c r="BU169" s="165"/>
      <c r="BV169" s="165"/>
      <c r="BW169" s="222"/>
    </row>
    <row r="170" spans="35:75">
      <c r="AI170" s="575"/>
      <c r="AJ170" s="168"/>
      <c r="AK170" s="168"/>
      <c r="AL170" s="727"/>
      <c r="AM170" s="727"/>
      <c r="AN170" s="727"/>
      <c r="AO170" s="168"/>
      <c r="AP170" s="168"/>
      <c r="AQ170" s="12"/>
      <c r="AR170" s="11"/>
      <c r="AS170" s="168"/>
      <c r="AT170" s="727"/>
      <c r="AU170" s="727"/>
      <c r="AV170" s="727"/>
      <c r="AW170" s="168"/>
      <c r="AX170" s="168"/>
      <c r="AY170" s="12"/>
      <c r="AZ170" s="11"/>
      <c r="BA170" s="168"/>
      <c r="BB170" s="727"/>
      <c r="BC170" s="727"/>
      <c r="BD170" s="727"/>
      <c r="BE170" s="168"/>
      <c r="BF170" s="168"/>
      <c r="BG170" s="12"/>
      <c r="BH170" s="11"/>
      <c r="BI170" s="168"/>
      <c r="BJ170" s="727"/>
      <c r="BK170" s="727"/>
      <c r="BL170" s="727"/>
      <c r="BM170" s="168"/>
      <c r="BN170" s="168"/>
      <c r="BO170" s="12"/>
      <c r="BP170" s="223"/>
      <c r="BQ170" s="165"/>
      <c r="BR170" s="23"/>
      <c r="BS170" s="23"/>
      <c r="BT170" s="23"/>
      <c r="BU170" s="165"/>
      <c r="BV170" s="165"/>
      <c r="BW170" s="222"/>
    </row>
    <row r="171" spans="35:75">
      <c r="AI171" s="575"/>
      <c r="AJ171" s="168"/>
      <c r="AK171" s="168"/>
      <c r="AL171" s="727"/>
      <c r="AM171" s="727"/>
      <c r="AN171" s="727"/>
      <c r="AO171" s="168"/>
      <c r="AP171" s="168"/>
      <c r="AQ171" s="12"/>
      <c r="AR171" s="11"/>
      <c r="AS171" s="168"/>
      <c r="AT171" s="727"/>
      <c r="AU171" s="727"/>
      <c r="AV171" s="727"/>
      <c r="AW171" s="168"/>
      <c r="AX171" s="168"/>
      <c r="AY171" s="12"/>
      <c r="AZ171" s="11"/>
      <c r="BA171" s="168"/>
      <c r="BB171" s="727"/>
      <c r="BC171" s="727"/>
      <c r="BD171" s="727"/>
      <c r="BE171" s="168"/>
      <c r="BF171" s="168"/>
      <c r="BG171" s="12"/>
      <c r="BH171" s="11"/>
      <c r="BI171" s="168"/>
      <c r="BJ171" s="727"/>
      <c r="BK171" s="727"/>
      <c r="BL171" s="727"/>
      <c r="BM171" s="168"/>
      <c r="BN171" s="168"/>
      <c r="BO171" s="12"/>
      <c r="BP171" s="223"/>
      <c r="BQ171" s="165"/>
      <c r="BR171" s="23"/>
      <c r="BS171" s="23"/>
      <c r="BT171" s="23"/>
      <c r="BU171" s="165"/>
      <c r="BV171" s="165"/>
      <c r="BW171" s="222"/>
    </row>
    <row r="172" spans="35:75">
      <c r="AI172" s="575"/>
      <c r="AJ172" s="168"/>
      <c r="AK172" s="168"/>
      <c r="AL172" s="727"/>
      <c r="AM172" s="727"/>
      <c r="AN172" s="727"/>
      <c r="AO172" s="168"/>
      <c r="AP172" s="168"/>
      <c r="AQ172" s="12"/>
      <c r="AR172" s="11"/>
      <c r="AS172" s="168"/>
      <c r="AT172" s="727"/>
      <c r="AU172" s="727"/>
      <c r="AV172" s="727"/>
      <c r="AW172" s="168"/>
      <c r="AX172" s="168"/>
      <c r="AY172" s="12"/>
      <c r="AZ172" s="11"/>
      <c r="BA172" s="168"/>
      <c r="BB172" s="727"/>
      <c r="BC172" s="727"/>
      <c r="BD172" s="727"/>
      <c r="BE172" s="168"/>
      <c r="BF172" s="168"/>
      <c r="BG172" s="12"/>
      <c r="BH172" s="11"/>
      <c r="BI172" s="168"/>
      <c r="BJ172" s="727"/>
      <c r="BK172" s="727"/>
      <c r="BL172" s="727"/>
      <c r="BM172" s="168"/>
      <c r="BN172" s="168"/>
      <c r="BO172" s="12"/>
      <c r="BP172" s="223"/>
      <c r="BQ172" s="165"/>
      <c r="BR172" s="23"/>
      <c r="BS172" s="23"/>
      <c r="BT172" s="23"/>
      <c r="BU172" s="165"/>
      <c r="BV172" s="165"/>
      <c r="BW172" s="222"/>
    </row>
    <row r="173" spans="35:75">
      <c r="AI173" s="575"/>
      <c r="AJ173" s="168"/>
      <c r="AK173" s="168"/>
      <c r="AL173" s="727"/>
      <c r="AM173" s="727"/>
      <c r="AN173" s="727"/>
      <c r="AO173" s="168"/>
      <c r="AP173" s="168"/>
      <c r="AQ173" s="12"/>
      <c r="AR173" s="11"/>
      <c r="AS173" s="168"/>
      <c r="AT173" s="727"/>
      <c r="AU173" s="727"/>
      <c r="AV173" s="727"/>
      <c r="AW173" s="168"/>
      <c r="AX173" s="168"/>
      <c r="AY173" s="12"/>
      <c r="AZ173" s="11"/>
      <c r="BA173" s="168"/>
      <c r="BB173" s="727"/>
      <c r="BC173" s="727"/>
      <c r="BD173" s="727"/>
      <c r="BE173" s="168"/>
      <c r="BF173" s="168"/>
      <c r="BG173" s="12"/>
      <c r="BH173" s="11"/>
      <c r="BI173" s="168"/>
      <c r="BJ173" s="727"/>
      <c r="BK173" s="727"/>
      <c r="BL173" s="727"/>
      <c r="BM173" s="168"/>
      <c r="BN173" s="168"/>
      <c r="BO173" s="12"/>
      <c r="BP173" s="223"/>
      <c r="BQ173" s="165"/>
      <c r="BR173" s="23"/>
      <c r="BS173" s="23"/>
      <c r="BT173" s="23"/>
      <c r="BU173" s="165"/>
      <c r="BV173" s="165"/>
      <c r="BW173" s="222"/>
    </row>
    <row r="174" spans="35:75">
      <c r="AI174" s="575"/>
      <c r="AJ174" s="168"/>
      <c r="AK174" s="168"/>
      <c r="AL174" s="727"/>
      <c r="AM174" s="727"/>
      <c r="AN174" s="727"/>
      <c r="AO174" s="168"/>
      <c r="AP174" s="168"/>
      <c r="AQ174" s="12"/>
      <c r="AR174" s="11"/>
      <c r="AS174" s="168"/>
      <c r="AT174" s="727"/>
      <c r="AU174" s="727"/>
      <c r="AV174" s="727"/>
      <c r="AW174" s="168"/>
      <c r="AX174" s="168"/>
      <c r="AY174" s="12"/>
      <c r="AZ174" s="11"/>
      <c r="BA174" s="168"/>
      <c r="BB174" s="727"/>
      <c r="BC174" s="727"/>
      <c r="BD174" s="727"/>
      <c r="BE174" s="168"/>
      <c r="BF174" s="168"/>
      <c r="BG174" s="12"/>
      <c r="BH174" s="11"/>
      <c r="BI174" s="168"/>
      <c r="BJ174" s="727"/>
      <c r="BK174" s="727"/>
      <c r="BL174" s="727"/>
      <c r="BM174" s="168"/>
      <c r="BN174" s="168"/>
      <c r="BO174" s="12"/>
      <c r="BP174" s="223"/>
      <c r="BQ174" s="165"/>
      <c r="BR174" s="23"/>
      <c r="BS174" s="23"/>
      <c r="BT174" s="23"/>
      <c r="BU174" s="165"/>
      <c r="BV174" s="165"/>
      <c r="BW174" s="222"/>
    </row>
    <row r="175" spans="35:75">
      <c r="AI175" s="575"/>
      <c r="AJ175" s="168"/>
      <c r="AK175" s="168"/>
      <c r="AL175" s="727"/>
      <c r="AM175" s="727"/>
      <c r="AN175" s="727"/>
      <c r="AO175" s="168"/>
      <c r="AP175" s="168"/>
      <c r="AQ175" s="12"/>
      <c r="AR175" s="11"/>
      <c r="AS175" s="168"/>
      <c r="AT175" s="727"/>
      <c r="AU175" s="727"/>
      <c r="AV175" s="727"/>
      <c r="AW175" s="168"/>
      <c r="AX175" s="168"/>
      <c r="AY175" s="12"/>
      <c r="AZ175" s="11"/>
      <c r="BA175" s="168"/>
      <c r="BB175" s="727"/>
      <c r="BC175" s="727"/>
      <c r="BD175" s="727"/>
      <c r="BE175" s="168"/>
      <c r="BF175" s="168"/>
      <c r="BG175" s="12"/>
      <c r="BH175" s="11"/>
      <c r="BI175" s="168"/>
      <c r="BJ175" s="727"/>
      <c r="BK175" s="727"/>
      <c r="BL175" s="727"/>
      <c r="BM175" s="168"/>
      <c r="BN175" s="168"/>
      <c r="BO175" s="12"/>
      <c r="BP175" s="223"/>
      <c r="BQ175" s="165"/>
      <c r="BR175" s="23"/>
      <c r="BS175" s="23"/>
      <c r="BT175" s="23"/>
      <c r="BU175" s="165"/>
      <c r="BV175" s="165"/>
      <c r="BW175" s="222"/>
    </row>
    <row r="176" spans="35:75">
      <c r="AI176" s="575"/>
      <c r="AJ176" s="168"/>
      <c r="AK176" s="168"/>
      <c r="AL176" s="727"/>
      <c r="AM176" s="727"/>
      <c r="AN176" s="727"/>
      <c r="AO176" s="168"/>
      <c r="AP176" s="168"/>
      <c r="AQ176" s="12"/>
      <c r="AR176" s="11"/>
      <c r="AS176" s="168"/>
      <c r="AT176" s="727"/>
      <c r="AU176" s="727"/>
      <c r="AV176" s="727"/>
      <c r="AW176" s="168"/>
      <c r="AX176" s="168"/>
      <c r="AY176" s="12"/>
      <c r="AZ176" s="11"/>
      <c r="BA176" s="168"/>
      <c r="BB176" s="727"/>
      <c r="BC176" s="727"/>
      <c r="BD176" s="727"/>
      <c r="BE176" s="168"/>
      <c r="BF176" s="168"/>
      <c r="BG176" s="12"/>
      <c r="BH176" s="11"/>
      <c r="BI176" s="168"/>
      <c r="BJ176" s="727"/>
      <c r="BK176" s="727"/>
      <c r="BL176" s="727"/>
      <c r="BM176" s="168"/>
      <c r="BN176" s="168"/>
      <c r="BO176" s="12"/>
      <c r="BP176" s="223"/>
      <c r="BQ176" s="165"/>
      <c r="BR176" s="23"/>
      <c r="BS176" s="23"/>
      <c r="BT176" s="23"/>
      <c r="BU176" s="165"/>
      <c r="BV176" s="165"/>
      <c r="BW176" s="222"/>
    </row>
    <row r="177" spans="1:75">
      <c r="AI177" s="575"/>
      <c r="AJ177" s="168"/>
      <c r="AK177" s="168"/>
      <c r="AL177" s="727"/>
      <c r="AM177" s="727"/>
      <c r="AN177" s="727"/>
      <c r="AO177" s="168"/>
      <c r="AP177" s="168"/>
      <c r="AQ177" s="12"/>
      <c r="AR177" s="11"/>
      <c r="AS177" s="168"/>
      <c r="AT177" s="727"/>
      <c r="AU177" s="727"/>
      <c r="AV177" s="727"/>
      <c r="AW177" s="168"/>
      <c r="AX177" s="168"/>
      <c r="AY177" s="12"/>
      <c r="AZ177" s="11"/>
      <c r="BA177" s="168"/>
      <c r="BB177" s="727"/>
      <c r="BC177" s="727"/>
      <c r="BD177" s="727"/>
      <c r="BE177" s="168"/>
      <c r="BF177" s="168"/>
      <c r="BG177" s="12"/>
      <c r="BH177" s="11"/>
      <c r="BI177" s="168"/>
      <c r="BJ177" s="727"/>
      <c r="BK177" s="727"/>
      <c r="BL177" s="727"/>
      <c r="BM177" s="168"/>
      <c r="BN177" s="168"/>
      <c r="BO177" s="12"/>
      <c r="BP177" s="223"/>
      <c r="BQ177" s="165"/>
      <c r="BR177" s="23"/>
      <c r="BS177" s="23"/>
      <c r="BT177" s="23"/>
      <c r="BU177" s="165"/>
      <c r="BV177" s="165"/>
      <c r="BW177" s="222"/>
    </row>
    <row r="178" spans="1:75">
      <c r="AI178" s="575"/>
      <c r="AJ178" s="168"/>
      <c r="AK178" s="168"/>
      <c r="AL178" s="727"/>
      <c r="AM178" s="727"/>
      <c r="AN178" s="727"/>
      <c r="AO178" s="168"/>
      <c r="AP178" s="168"/>
      <c r="AQ178" s="12"/>
      <c r="AR178" s="11"/>
      <c r="AS178" s="168"/>
      <c r="AT178" s="727"/>
      <c r="AU178" s="727"/>
      <c r="AV178" s="727"/>
      <c r="AW178" s="168"/>
      <c r="AX178" s="168"/>
      <c r="AY178" s="12"/>
      <c r="AZ178" s="11"/>
      <c r="BA178" s="168"/>
      <c r="BB178" s="727"/>
      <c r="BC178" s="727"/>
      <c r="BD178" s="727"/>
      <c r="BE178" s="168"/>
      <c r="BF178" s="168"/>
      <c r="BG178" s="12"/>
      <c r="BH178" s="11"/>
      <c r="BI178" s="168"/>
      <c r="BJ178" s="727"/>
      <c r="BK178" s="727"/>
      <c r="BL178" s="727"/>
      <c r="BM178" s="168"/>
      <c r="BN178" s="168"/>
      <c r="BO178" s="12"/>
      <c r="BP178" s="223"/>
      <c r="BQ178" s="165"/>
      <c r="BR178" s="23"/>
      <c r="BS178" s="23"/>
      <c r="BT178" s="23"/>
      <c r="BU178" s="165"/>
      <c r="BV178" s="165"/>
      <c r="BW178" s="222"/>
    </row>
    <row r="179" spans="1:75">
      <c r="AI179" s="575"/>
      <c r="AJ179" s="168"/>
      <c r="AK179" s="168"/>
      <c r="AL179" s="727"/>
      <c r="AM179" s="727"/>
      <c r="AN179" s="727"/>
      <c r="AO179" s="168"/>
      <c r="AP179" s="168"/>
      <c r="AQ179" s="12"/>
      <c r="AR179" s="11"/>
      <c r="AS179" s="168"/>
      <c r="AT179" s="727"/>
      <c r="AU179" s="727"/>
      <c r="AV179" s="727"/>
      <c r="AW179" s="168"/>
      <c r="AX179" s="168"/>
      <c r="AY179" s="12"/>
      <c r="AZ179" s="11"/>
      <c r="BA179" s="168"/>
      <c r="BB179" s="727"/>
      <c r="BC179" s="727"/>
      <c r="BD179" s="727"/>
      <c r="BE179" s="168"/>
      <c r="BF179" s="168"/>
      <c r="BG179" s="12"/>
      <c r="BH179" s="11"/>
      <c r="BI179" s="168"/>
      <c r="BJ179" s="727"/>
      <c r="BK179" s="727"/>
      <c r="BL179" s="727"/>
      <c r="BM179" s="168"/>
      <c r="BN179" s="168"/>
      <c r="BO179" s="12"/>
      <c r="BP179" s="223"/>
      <c r="BQ179" s="165"/>
      <c r="BR179" s="23"/>
      <c r="BS179" s="23"/>
      <c r="BT179" s="23"/>
      <c r="BU179" s="165"/>
      <c r="BV179" s="165"/>
      <c r="BW179" s="222"/>
    </row>
    <row r="180" spans="1:75">
      <c r="AI180" s="575"/>
      <c r="AJ180" s="168"/>
      <c r="AK180" s="168"/>
      <c r="AL180" s="727"/>
      <c r="AM180" s="727"/>
      <c r="AN180" s="727"/>
      <c r="AO180" s="168"/>
      <c r="AP180" s="168"/>
      <c r="AQ180" s="12"/>
      <c r="AR180" s="11"/>
      <c r="AS180" s="168"/>
      <c r="AT180" s="727"/>
      <c r="AU180" s="727"/>
      <c r="AV180" s="727"/>
      <c r="AW180" s="168"/>
      <c r="AX180" s="168"/>
      <c r="AY180" s="12"/>
      <c r="AZ180" s="11"/>
      <c r="BA180" s="168"/>
      <c r="BB180" s="727"/>
      <c r="BC180" s="727"/>
      <c r="BD180" s="727"/>
      <c r="BE180" s="168"/>
      <c r="BF180" s="168"/>
      <c r="BG180" s="12"/>
      <c r="BH180" s="11"/>
      <c r="BI180" s="168"/>
      <c r="BJ180" s="727"/>
      <c r="BK180" s="727"/>
      <c r="BL180" s="727"/>
      <c r="BM180" s="168"/>
      <c r="BN180" s="168"/>
      <c r="BO180" s="12"/>
      <c r="BP180" s="223"/>
      <c r="BQ180" s="165"/>
      <c r="BR180" s="23"/>
      <c r="BS180" s="23"/>
      <c r="BT180" s="23"/>
      <c r="BU180" s="165"/>
      <c r="BV180" s="165"/>
      <c r="BW180" s="222"/>
    </row>
    <row r="181" spans="1:75">
      <c r="A181" s="1" t="s">
        <v>800</v>
      </c>
      <c r="B181" s="1" t="s">
        <v>776</v>
      </c>
      <c r="C181" s="1" t="s">
        <v>777</v>
      </c>
      <c r="D181" s="1" t="s">
        <v>1673</v>
      </c>
      <c r="E181" s="1" t="s">
        <v>1927</v>
      </c>
      <c r="F181" s="1">
        <v>1.2500000000000001E-2</v>
      </c>
      <c r="G181" s="1">
        <v>0</v>
      </c>
      <c r="H181" s="1">
        <v>2.3199999999999998</v>
      </c>
      <c r="I181" s="1" t="s">
        <v>694</v>
      </c>
      <c r="J181" s="1" t="s">
        <v>502</v>
      </c>
      <c r="AI181" s="575"/>
      <c r="AJ181" s="168"/>
      <c r="AK181" s="168"/>
      <c r="AL181" s="727"/>
      <c r="AM181" s="727"/>
      <c r="AN181" s="727"/>
      <c r="AO181" s="168"/>
      <c r="AP181" s="168"/>
      <c r="AQ181" s="12"/>
      <c r="AR181" s="11"/>
      <c r="AS181" s="168"/>
      <c r="AT181" s="727"/>
      <c r="AU181" s="727"/>
      <c r="AV181" s="727"/>
      <c r="AW181" s="168"/>
      <c r="AX181" s="168"/>
      <c r="AY181" s="12"/>
      <c r="AZ181" s="11"/>
      <c r="BA181" s="168"/>
      <c r="BB181" s="727"/>
      <c r="BC181" s="727"/>
      <c r="BD181" s="727"/>
      <c r="BE181" s="168"/>
      <c r="BF181" s="168"/>
      <c r="BG181" s="12"/>
      <c r="BH181" s="11"/>
      <c r="BI181" s="168"/>
      <c r="BJ181" s="727"/>
      <c r="BK181" s="727"/>
      <c r="BL181" s="727"/>
      <c r="BM181" s="168"/>
      <c r="BN181" s="168"/>
      <c r="BO181" s="12"/>
      <c r="BP181" s="223"/>
      <c r="BQ181" s="165"/>
      <c r="BR181" s="23"/>
      <c r="BS181" s="23"/>
      <c r="BT181" s="23"/>
      <c r="BU181" s="165"/>
      <c r="BV181" s="165"/>
      <c r="BW181" s="222"/>
    </row>
    <row r="182" spans="1:75">
      <c r="A182" s="1" t="s">
        <v>801</v>
      </c>
      <c r="B182" s="1" t="s">
        <v>776</v>
      </c>
      <c r="C182" s="1" t="s">
        <v>777</v>
      </c>
      <c r="D182" s="1" t="s">
        <v>1673</v>
      </c>
      <c r="E182" s="1" t="s">
        <v>523</v>
      </c>
      <c r="F182" s="1">
        <v>4.4999999999999998E-2</v>
      </c>
      <c r="G182" s="1">
        <v>0</v>
      </c>
      <c r="H182" s="1">
        <v>2.3199999999999998</v>
      </c>
      <c r="I182" s="1" t="s">
        <v>672</v>
      </c>
      <c r="J182" s="1" t="s">
        <v>678</v>
      </c>
      <c r="AI182" s="575"/>
      <c r="AJ182" s="168"/>
      <c r="AK182" s="168"/>
      <c r="AL182" s="727"/>
      <c r="AM182" s="727"/>
      <c r="AN182" s="727"/>
      <c r="AO182" s="168"/>
      <c r="AP182" s="168"/>
      <c r="AQ182" s="12"/>
      <c r="AR182" s="11"/>
      <c r="AS182" s="168"/>
      <c r="AT182" s="727"/>
      <c r="AU182" s="727"/>
      <c r="AV182" s="727"/>
      <c r="AW182" s="168"/>
      <c r="AX182" s="168"/>
      <c r="AY182" s="12"/>
      <c r="AZ182" s="11"/>
      <c r="BA182" s="168"/>
      <c r="BB182" s="727"/>
      <c r="BC182" s="727"/>
      <c r="BD182" s="727"/>
      <c r="BE182" s="168"/>
      <c r="BF182" s="168"/>
      <c r="BG182" s="12"/>
      <c r="BH182" s="11"/>
      <c r="BI182" s="168"/>
      <c r="BJ182" s="727"/>
      <c r="BK182" s="727"/>
      <c r="BL182" s="727"/>
      <c r="BM182" s="168"/>
      <c r="BN182" s="168"/>
      <c r="BO182" s="12"/>
      <c r="BP182" s="223"/>
      <c r="BQ182" s="165"/>
      <c r="BR182" s="23"/>
      <c r="BS182" s="23"/>
      <c r="BT182" s="23"/>
      <c r="BU182" s="165"/>
      <c r="BV182" s="165"/>
      <c r="BW182" s="222"/>
    </row>
    <row r="183" spans="1:75">
      <c r="A183" s="1" t="s">
        <v>802</v>
      </c>
      <c r="B183" s="1" t="s">
        <v>776</v>
      </c>
      <c r="C183" s="1" t="s">
        <v>777</v>
      </c>
      <c r="D183" s="1" t="s">
        <v>1673</v>
      </c>
      <c r="E183" s="1" t="s">
        <v>524</v>
      </c>
      <c r="F183" s="1">
        <v>4.4999999999999998E-2</v>
      </c>
      <c r="G183" s="1">
        <v>0</v>
      </c>
      <c r="H183" s="1">
        <v>2.3199999999999998</v>
      </c>
      <c r="I183" s="1" t="s">
        <v>665</v>
      </c>
      <c r="J183" s="1" t="s">
        <v>500</v>
      </c>
      <c r="AI183" s="575"/>
      <c r="AJ183" s="168"/>
      <c r="AK183" s="168"/>
      <c r="AL183" s="727"/>
      <c r="AM183" s="727"/>
      <c r="AN183" s="727"/>
      <c r="AO183" s="168"/>
      <c r="AP183" s="168"/>
      <c r="AQ183" s="12"/>
      <c r="AR183" s="11"/>
      <c r="AS183" s="168"/>
      <c r="AT183" s="727"/>
      <c r="AU183" s="727"/>
      <c r="AV183" s="727"/>
      <c r="AW183" s="168"/>
      <c r="AX183" s="168"/>
      <c r="AY183" s="12"/>
      <c r="AZ183" s="11"/>
      <c r="BA183" s="168"/>
      <c r="BB183" s="727"/>
      <c r="BC183" s="727"/>
      <c r="BD183" s="727"/>
      <c r="BE183" s="168"/>
      <c r="BF183" s="168"/>
      <c r="BG183" s="12"/>
      <c r="BH183" s="11"/>
      <c r="BI183" s="168"/>
      <c r="BJ183" s="727"/>
      <c r="BK183" s="727"/>
      <c r="BL183" s="727"/>
      <c r="BM183" s="168"/>
      <c r="BN183" s="168"/>
      <c r="BO183" s="12"/>
      <c r="BP183" s="223"/>
      <c r="BQ183" s="165"/>
      <c r="BR183" s="23"/>
      <c r="BS183" s="23"/>
      <c r="BT183" s="23"/>
      <c r="BU183" s="165"/>
      <c r="BV183" s="165"/>
      <c r="BW183" s="222"/>
    </row>
    <row r="184" spans="1:75">
      <c r="A184" s="1" t="s">
        <v>803</v>
      </c>
      <c r="B184" s="1" t="s">
        <v>776</v>
      </c>
      <c r="C184" s="1" t="s">
        <v>777</v>
      </c>
      <c r="D184" s="1" t="s">
        <v>508</v>
      </c>
      <c r="E184" s="1" t="s">
        <v>525</v>
      </c>
      <c r="F184" s="1">
        <v>0.05</v>
      </c>
      <c r="G184" s="1">
        <v>0</v>
      </c>
      <c r="AI184" s="575"/>
      <c r="AJ184" s="168"/>
      <c r="AK184" s="168"/>
      <c r="AL184" s="727"/>
      <c r="AM184" s="727"/>
      <c r="AN184" s="727"/>
      <c r="AO184" s="168"/>
      <c r="AP184" s="168"/>
      <c r="AQ184" s="12"/>
      <c r="AR184" s="11"/>
      <c r="AS184" s="168"/>
      <c r="AT184" s="727"/>
      <c r="AU184" s="727"/>
      <c r="AV184" s="727"/>
      <c r="AW184" s="168"/>
      <c r="AX184" s="168"/>
      <c r="AY184" s="12"/>
      <c r="AZ184" s="11"/>
      <c r="BA184" s="168"/>
      <c r="BB184" s="727"/>
      <c r="BC184" s="727"/>
      <c r="BD184" s="727"/>
      <c r="BE184" s="168"/>
      <c r="BF184" s="168"/>
      <c r="BG184" s="12"/>
      <c r="BH184" s="11"/>
      <c r="BI184" s="168"/>
      <c r="BJ184" s="727"/>
      <c r="BK184" s="727"/>
      <c r="BL184" s="727"/>
      <c r="BM184" s="168"/>
      <c r="BN184" s="168"/>
      <c r="BO184" s="12"/>
      <c r="BP184" s="223"/>
      <c r="BQ184" s="165"/>
      <c r="BR184" s="23"/>
      <c r="BS184" s="23"/>
      <c r="BT184" s="23"/>
      <c r="BU184" s="165"/>
      <c r="BV184" s="165"/>
      <c r="BW184" s="222"/>
    </row>
    <row r="185" spans="1:75">
      <c r="AI185" s="575"/>
      <c r="AJ185" s="168"/>
      <c r="AK185" s="168"/>
      <c r="AL185" s="727"/>
      <c r="AM185" s="727"/>
      <c r="AN185" s="727"/>
      <c r="AO185" s="168"/>
      <c r="AP185" s="168"/>
      <c r="AQ185" s="12"/>
      <c r="AR185" s="11"/>
      <c r="AS185" s="168"/>
      <c r="AT185" s="727"/>
      <c r="AU185" s="727"/>
      <c r="AV185" s="727"/>
      <c r="AW185" s="168"/>
      <c r="AX185" s="168"/>
      <c r="AY185" s="12"/>
      <c r="AZ185" s="11"/>
      <c r="BA185" s="168"/>
      <c r="BB185" s="727"/>
      <c r="BC185" s="727"/>
      <c r="BD185" s="727"/>
      <c r="BE185" s="168"/>
      <c r="BF185" s="168"/>
      <c r="BG185" s="12"/>
      <c r="BH185" s="11"/>
      <c r="BI185" s="168"/>
      <c r="BJ185" s="727"/>
      <c r="BK185" s="727"/>
      <c r="BL185" s="727"/>
      <c r="BM185" s="168"/>
      <c r="BN185" s="168"/>
      <c r="BO185" s="12"/>
      <c r="BP185" s="223"/>
      <c r="BQ185" s="165"/>
      <c r="BR185" s="23"/>
      <c r="BS185" s="23"/>
      <c r="BT185" s="23"/>
      <c r="BU185" s="165"/>
      <c r="BV185" s="165"/>
      <c r="BW185" s="222"/>
    </row>
    <row r="186" spans="1:75">
      <c r="AI186" s="575"/>
      <c r="AJ186" s="168"/>
      <c r="AK186" s="168"/>
      <c r="AL186" s="727"/>
      <c r="AM186" s="727"/>
      <c r="AN186" s="727"/>
      <c r="AO186" s="168"/>
      <c r="AP186" s="168"/>
      <c r="AQ186" s="12"/>
      <c r="AR186" s="11"/>
      <c r="AS186" s="168"/>
      <c r="AT186" s="727"/>
      <c r="AU186" s="727"/>
      <c r="AV186" s="727"/>
      <c r="AW186" s="168"/>
      <c r="AX186" s="168"/>
      <c r="AY186" s="12"/>
      <c r="AZ186" s="11"/>
      <c r="BA186" s="168"/>
      <c r="BB186" s="727"/>
      <c r="BC186" s="727"/>
      <c r="BD186" s="727"/>
      <c r="BE186" s="168"/>
      <c r="BF186" s="168"/>
      <c r="BG186" s="12"/>
      <c r="BH186" s="11"/>
      <c r="BI186" s="168"/>
      <c r="BJ186" s="727"/>
      <c r="BK186" s="727"/>
      <c r="BL186" s="727"/>
      <c r="BM186" s="168"/>
      <c r="BN186" s="168"/>
      <c r="BO186" s="12"/>
      <c r="BP186" s="223"/>
      <c r="BQ186" s="165"/>
      <c r="BR186" s="23"/>
      <c r="BS186" s="23"/>
      <c r="BT186" s="23"/>
      <c r="BU186" s="165"/>
      <c r="BV186" s="165"/>
      <c r="BW186" s="222"/>
    </row>
    <row r="187" spans="1:75">
      <c r="AI187" s="575"/>
      <c r="AJ187" s="168"/>
      <c r="AK187" s="168"/>
      <c r="AL187" s="727"/>
      <c r="AM187" s="727"/>
      <c r="AN187" s="727"/>
      <c r="AO187" s="168"/>
      <c r="AP187" s="168"/>
      <c r="AQ187" s="12"/>
      <c r="AR187" s="11"/>
      <c r="AS187" s="168"/>
      <c r="AT187" s="727"/>
      <c r="AU187" s="727"/>
      <c r="AV187" s="727"/>
      <c r="AW187" s="168"/>
      <c r="AX187" s="168"/>
      <c r="AY187" s="12"/>
      <c r="AZ187" s="11"/>
      <c r="BA187" s="168"/>
      <c r="BB187" s="727"/>
      <c r="BC187" s="727"/>
      <c r="BD187" s="727"/>
      <c r="BE187" s="168"/>
      <c r="BF187" s="168"/>
      <c r="BG187" s="12"/>
      <c r="BH187" s="11"/>
      <c r="BI187" s="168"/>
      <c r="BJ187" s="727"/>
      <c r="BK187" s="727"/>
      <c r="BL187" s="727"/>
      <c r="BM187" s="168"/>
      <c r="BN187" s="168"/>
      <c r="BO187" s="12"/>
      <c r="BP187" s="223"/>
      <c r="BQ187" s="165"/>
      <c r="BR187" s="23"/>
      <c r="BS187" s="23"/>
      <c r="BT187" s="23"/>
      <c r="BU187" s="165"/>
      <c r="BV187" s="165"/>
      <c r="BW187" s="222"/>
    </row>
    <row r="188" spans="1:75">
      <c r="AI188" s="575"/>
      <c r="AJ188" s="168"/>
      <c r="AK188" s="168"/>
      <c r="AL188" s="727"/>
      <c r="AM188" s="727"/>
      <c r="AN188" s="727"/>
      <c r="AO188" s="168"/>
      <c r="AP188" s="168"/>
      <c r="AQ188" s="12"/>
      <c r="AR188" s="11"/>
      <c r="AS188" s="168"/>
      <c r="AT188" s="727"/>
      <c r="AU188" s="727"/>
      <c r="AV188" s="727"/>
      <c r="AW188" s="168"/>
      <c r="AX188" s="168"/>
      <c r="AY188" s="12"/>
      <c r="AZ188" s="11"/>
      <c r="BA188" s="168"/>
      <c r="BB188" s="727"/>
      <c r="BC188" s="727"/>
      <c r="BD188" s="727"/>
      <c r="BE188" s="168"/>
      <c r="BF188" s="168"/>
      <c r="BG188" s="12"/>
      <c r="BH188" s="11"/>
      <c r="BI188" s="168"/>
      <c r="BJ188" s="727"/>
      <c r="BK188" s="727"/>
      <c r="BL188" s="727"/>
      <c r="BM188" s="168"/>
      <c r="BN188" s="168"/>
      <c r="BO188" s="12"/>
      <c r="BP188" s="223"/>
      <c r="BQ188" s="165"/>
      <c r="BR188" s="23"/>
      <c r="BS188" s="23"/>
      <c r="BT188" s="23"/>
      <c r="BU188" s="165"/>
      <c r="BV188" s="165"/>
      <c r="BW188" s="222"/>
    </row>
    <row r="189" spans="1:75">
      <c r="AI189" s="575"/>
      <c r="AJ189" s="168"/>
      <c r="AK189" s="168"/>
      <c r="AL189" s="727"/>
      <c r="AM189" s="727"/>
      <c r="AN189" s="727"/>
      <c r="AO189" s="168"/>
      <c r="AP189" s="168"/>
      <c r="AQ189" s="12"/>
      <c r="AR189" s="11"/>
      <c r="AS189" s="168"/>
      <c r="AT189" s="727"/>
      <c r="AU189" s="727"/>
      <c r="AV189" s="727"/>
      <c r="AW189" s="168"/>
      <c r="AX189" s="168"/>
      <c r="AY189" s="12"/>
      <c r="AZ189" s="11"/>
      <c r="BA189" s="168"/>
      <c r="BB189" s="727"/>
      <c r="BC189" s="727"/>
      <c r="BD189" s="727"/>
      <c r="BE189" s="168"/>
      <c r="BF189" s="168"/>
      <c r="BG189" s="12"/>
      <c r="BH189" s="11"/>
      <c r="BI189" s="168"/>
      <c r="BJ189" s="727"/>
      <c r="BK189" s="727"/>
      <c r="BL189" s="727"/>
      <c r="BM189" s="168"/>
      <c r="BN189" s="168"/>
      <c r="BO189" s="12"/>
      <c r="BP189" s="223"/>
      <c r="BQ189" s="165"/>
      <c r="BR189" s="23"/>
      <c r="BS189" s="23"/>
      <c r="BT189" s="23"/>
      <c r="BU189" s="165"/>
      <c r="BV189" s="165"/>
      <c r="BW189" s="222"/>
    </row>
    <row r="190" spans="1:75">
      <c r="AI190" s="575"/>
      <c r="AJ190" s="168"/>
      <c r="AK190" s="168"/>
      <c r="AL190" s="727"/>
      <c r="AM190" s="727"/>
      <c r="AN190" s="727"/>
      <c r="AO190" s="168"/>
      <c r="AP190" s="168"/>
      <c r="AQ190" s="12"/>
      <c r="AR190" s="11"/>
      <c r="AS190" s="168"/>
      <c r="AT190" s="727"/>
      <c r="AU190" s="727"/>
      <c r="AV190" s="727"/>
      <c r="AW190" s="168"/>
      <c r="AX190" s="168"/>
      <c r="AY190" s="12"/>
      <c r="AZ190" s="11"/>
      <c r="BA190" s="168"/>
      <c r="BB190" s="727"/>
      <c r="BC190" s="727"/>
      <c r="BD190" s="727"/>
      <c r="BE190" s="168"/>
      <c r="BF190" s="168"/>
      <c r="BG190" s="12"/>
      <c r="BH190" s="11"/>
      <c r="BI190" s="168"/>
      <c r="BJ190" s="727"/>
      <c r="BK190" s="727"/>
      <c r="BL190" s="727"/>
      <c r="BM190" s="168"/>
      <c r="BN190" s="168"/>
      <c r="BO190" s="12"/>
      <c r="BP190" s="223"/>
      <c r="BQ190" s="165"/>
      <c r="BR190" s="23"/>
      <c r="BS190" s="23"/>
      <c r="BT190" s="23"/>
      <c r="BU190" s="165"/>
      <c r="BV190" s="165"/>
      <c r="BW190" s="222"/>
    </row>
    <row r="191" spans="1:75">
      <c r="AI191" s="575"/>
      <c r="AJ191" s="168"/>
      <c r="AK191" s="168"/>
      <c r="AL191" s="727"/>
      <c r="AM191" s="727"/>
      <c r="AN191" s="727"/>
      <c r="AO191" s="168"/>
      <c r="AP191" s="168"/>
      <c r="AQ191" s="12"/>
      <c r="AR191" s="11"/>
      <c r="AS191" s="168"/>
      <c r="AT191" s="727"/>
      <c r="AU191" s="727"/>
      <c r="AV191" s="727"/>
      <c r="AW191" s="168"/>
      <c r="AX191" s="168"/>
      <c r="AY191" s="12"/>
      <c r="AZ191" s="11"/>
      <c r="BA191" s="168"/>
      <c r="BB191" s="727"/>
      <c r="BC191" s="727"/>
      <c r="BD191" s="727"/>
      <c r="BE191" s="168"/>
      <c r="BF191" s="168"/>
      <c r="BG191" s="12"/>
      <c r="BH191" s="11"/>
      <c r="BI191" s="168"/>
      <c r="BJ191" s="727"/>
      <c r="BK191" s="727"/>
      <c r="BL191" s="727"/>
      <c r="BM191" s="168"/>
      <c r="BN191" s="168"/>
      <c r="BO191" s="12"/>
      <c r="BP191" s="223"/>
      <c r="BQ191" s="165"/>
      <c r="BR191" s="23"/>
      <c r="BS191" s="23"/>
      <c r="BT191" s="23"/>
      <c r="BU191" s="165"/>
      <c r="BV191" s="165"/>
      <c r="BW191" s="222"/>
    </row>
    <row r="192" spans="1:75">
      <c r="AI192" s="575"/>
      <c r="AJ192" s="168"/>
      <c r="AK192" s="168"/>
      <c r="AL192" s="727"/>
      <c r="AM192" s="727"/>
      <c r="AN192" s="727"/>
      <c r="AO192" s="168"/>
      <c r="AP192" s="168"/>
      <c r="AQ192" s="12"/>
      <c r="AR192" s="11"/>
      <c r="AS192" s="168"/>
      <c r="AT192" s="727"/>
      <c r="AU192" s="727"/>
      <c r="AV192" s="727"/>
      <c r="AW192" s="168"/>
      <c r="AX192" s="168"/>
      <c r="AY192" s="12"/>
      <c r="AZ192" s="11"/>
      <c r="BA192" s="168"/>
      <c r="BB192" s="727"/>
      <c r="BC192" s="727"/>
      <c r="BD192" s="727"/>
      <c r="BE192" s="168"/>
      <c r="BF192" s="168"/>
      <c r="BG192" s="12"/>
      <c r="BH192" s="11"/>
      <c r="BI192" s="168"/>
      <c r="BJ192" s="727"/>
      <c r="BK192" s="727"/>
      <c r="BL192" s="727"/>
      <c r="BM192" s="168"/>
      <c r="BN192" s="168"/>
      <c r="BO192" s="12"/>
      <c r="BP192" s="223"/>
      <c r="BQ192" s="165"/>
      <c r="BR192" s="23"/>
      <c r="BS192" s="23"/>
      <c r="BT192" s="23"/>
      <c r="BU192" s="165"/>
      <c r="BV192" s="165"/>
      <c r="BW192" s="222"/>
    </row>
    <row r="193" spans="1:75">
      <c r="AI193" s="575"/>
      <c r="AJ193" s="168"/>
      <c r="AK193" s="168"/>
      <c r="AL193" s="727"/>
      <c r="AM193" s="727"/>
      <c r="AN193" s="727"/>
      <c r="AO193" s="168"/>
      <c r="AP193" s="168"/>
      <c r="AQ193" s="12"/>
      <c r="AR193" s="11"/>
      <c r="AS193" s="168"/>
      <c r="AT193" s="727"/>
      <c r="AU193" s="727"/>
      <c r="AV193" s="727"/>
      <c r="AW193" s="168"/>
      <c r="AX193" s="168"/>
      <c r="AY193" s="12"/>
      <c r="AZ193" s="11"/>
      <c r="BA193" s="168"/>
      <c r="BB193" s="727"/>
      <c r="BC193" s="727"/>
      <c r="BD193" s="727"/>
      <c r="BE193" s="168"/>
      <c r="BF193" s="168"/>
      <c r="BG193" s="12"/>
      <c r="BH193" s="11"/>
      <c r="BI193" s="168"/>
      <c r="BJ193" s="727"/>
      <c r="BK193" s="727"/>
      <c r="BL193" s="727"/>
      <c r="BM193" s="168"/>
      <c r="BN193" s="168"/>
      <c r="BO193" s="12"/>
      <c r="BP193" s="223"/>
      <c r="BQ193" s="165"/>
      <c r="BR193" s="23"/>
      <c r="BS193" s="23"/>
      <c r="BT193" s="23"/>
      <c r="BU193" s="165"/>
      <c r="BV193" s="165"/>
      <c r="BW193" s="222"/>
    </row>
    <row r="194" spans="1:75">
      <c r="AI194" s="575"/>
      <c r="AJ194" s="168"/>
      <c r="AK194" s="168"/>
      <c r="AL194" s="727"/>
      <c r="AM194" s="727"/>
      <c r="AN194" s="727"/>
      <c r="AO194" s="168"/>
      <c r="AP194" s="168"/>
      <c r="AQ194" s="12"/>
      <c r="AR194" s="11"/>
      <c r="AS194" s="168"/>
      <c r="AT194" s="727"/>
      <c r="AU194" s="727"/>
      <c r="AV194" s="727"/>
      <c r="AW194" s="168"/>
      <c r="AX194" s="168"/>
      <c r="AY194" s="12"/>
      <c r="AZ194" s="11"/>
      <c r="BA194" s="168"/>
      <c r="BB194" s="727"/>
      <c r="BC194" s="727"/>
      <c r="BD194" s="727"/>
      <c r="BE194" s="168"/>
      <c r="BF194" s="168"/>
      <c r="BG194" s="12"/>
      <c r="BH194" s="11"/>
      <c r="BI194" s="168"/>
      <c r="BJ194" s="727"/>
      <c r="BK194" s="727"/>
      <c r="BL194" s="727"/>
      <c r="BM194" s="168"/>
      <c r="BN194" s="168"/>
      <c r="BO194" s="12"/>
      <c r="BP194" s="223"/>
      <c r="BQ194" s="165"/>
      <c r="BR194" s="23"/>
      <c r="BS194" s="23"/>
      <c r="BT194" s="23"/>
      <c r="BU194" s="165"/>
      <c r="BV194" s="165"/>
      <c r="BW194" s="222"/>
    </row>
    <row r="195" spans="1:75">
      <c r="AI195" s="575"/>
      <c r="AJ195" s="168"/>
      <c r="AK195" s="168"/>
      <c r="AL195" s="727"/>
      <c r="AM195" s="727"/>
      <c r="AN195" s="727"/>
      <c r="AO195" s="168"/>
      <c r="AP195" s="168"/>
      <c r="AQ195" s="12"/>
      <c r="AR195" s="11"/>
      <c r="AS195" s="168"/>
      <c r="AT195" s="727"/>
      <c r="AU195" s="727"/>
      <c r="AV195" s="727"/>
      <c r="AW195" s="168"/>
      <c r="AX195" s="168"/>
      <c r="AY195" s="12"/>
      <c r="AZ195" s="11"/>
      <c r="BA195" s="168"/>
      <c r="BB195" s="727"/>
      <c r="BC195" s="727"/>
      <c r="BD195" s="727"/>
      <c r="BE195" s="168"/>
      <c r="BF195" s="168"/>
      <c r="BG195" s="12"/>
      <c r="BH195" s="11"/>
      <c r="BI195" s="168"/>
      <c r="BJ195" s="727"/>
      <c r="BK195" s="727"/>
      <c r="BL195" s="727"/>
      <c r="BM195" s="168"/>
      <c r="BN195" s="168"/>
      <c r="BO195" s="12"/>
      <c r="BP195" s="223"/>
      <c r="BQ195" s="165"/>
      <c r="BR195" s="23"/>
      <c r="BS195" s="23"/>
      <c r="BT195" s="23"/>
      <c r="BU195" s="165"/>
      <c r="BV195" s="165"/>
      <c r="BW195" s="222"/>
    </row>
    <row r="196" spans="1:75">
      <c r="AI196" s="575"/>
      <c r="AJ196" s="168"/>
      <c r="AK196" s="168"/>
      <c r="AL196" s="727"/>
      <c r="AM196" s="727"/>
      <c r="AN196" s="727"/>
      <c r="AO196" s="168"/>
      <c r="AP196" s="168"/>
      <c r="AQ196" s="12"/>
      <c r="AR196" s="11"/>
      <c r="AS196" s="168"/>
      <c r="AT196" s="727"/>
      <c r="AU196" s="727"/>
      <c r="AV196" s="727"/>
      <c r="AW196" s="168"/>
      <c r="AX196" s="168"/>
      <c r="AY196" s="12"/>
      <c r="AZ196" s="11"/>
      <c r="BA196" s="168"/>
      <c r="BB196" s="727"/>
      <c r="BC196" s="727"/>
      <c r="BD196" s="727"/>
      <c r="BE196" s="168"/>
      <c r="BF196" s="168"/>
      <c r="BG196" s="12"/>
      <c r="BH196" s="11"/>
      <c r="BI196" s="168"/>
      <c r="BJ196" s="727"/>
      <c r="BK196" s="727"/>
      <c r="BL196" s="727"/>
      <c r="BM196" s="168"/>
      <c r="BN196" s="168"/>
      <c r="BO196" s="12"/>
      <c r="BP196" s="223"/>
      <c r="BQ196" s="165"/>
      <c r="BR196" s="23"/>
      <c r="BS196" s="23"/>
      <c r="BT196" s="23"/>
      <c r="BU196" s="165"/>
      <c r="BV196" s="165"/>
      <c r="BW196" s="222"/>
    </row>
    <row r="197" spans="1:75">
      <c r="AI197" s="575"/>
      <c r="AJ197" s="168"/>
      <c r="AK197" s="168"/>
      <c r="AL197" s="727"/>
      <c r="AM197" s="727"/>
      <c r="AN197" s="727"/>
      <c r="AO197" s="168"/>
      <c r="AP197" s="168"/>
      <c r="AQ197" s="12"/>
      <c r="AR197" s="11"/>
      <c r="AS197" s="168"/>
      <c r="AT197" s="727"/>
      <c r="AU197" s="727"/>
      <c r="AV197" s="727"/>
      <c r="AW197" s="168"/>
      <c r="AX197" s="168"/>
      <c r="AY197" s="12"/>
      <c r="AZ197" s="11"/>
      <c r="BA197" s="168"/>
      <c r="BB197" s="727"/>
      <c r="BC197" s="727"/>
      <c r="BD197" s="727"/>
      <c r="BE197" s="168"/>
      <c r="BF197" s="168"/>
      <c r="BG197" s="12"/>
      <c r="BH197" s="11"/>
      <c r="BI197" s="168"/>
      <c r="BJ197" s="727"/>
      <c r="BK197" s="727"/>
      <c r="BL197" s="727"/>
      <c r="BM197" s="168"/>
      <c r="BN197" s="168"/>
      <c r="BO197" s="12"/>
      <c r="BP197" s="223"/>
      <c r="BQ197" s="165"/>
      <c r="BR197" s="23"/>
      <c r="BS197" s="23"/>
      <c r="BT197" s="23"/>
      <c r="BU197" s="165"/>
      <c r="BV197" s="165"/>
      <c r="BW197" s="222"/>
    </row>
    <row r="198" spans="1:75">
      <c r="AI198" s="575"/>
      <c r="AJ198" s="168"/>
      <c r="AK198" s="168"/>
      <c r="AL198" s="727"/>
      <c r="AM198" s="727"/>
      <c r="AN198" s="727"/>
      <c r="AO198" s="168"/>
      <c r="AP198" s="168"/>
      <c r="AQ198" s="12"/>
      <c r="AR198" s="11"/>
      <c r="AS198" s="168"/>
      <c r="AT198" s="727"/>
      <c r="AU198" s="727"/>
      <c r="AV198" s="727"/>
      <c r="AW198" s="168"/>
      <c r="AX198" s="168"/>
      <c r="AY198" s="12"/>
      <c r="AZ198" s="11"/>
      <c r="BA198" s="168"/>
      <c r="BB198" s="727"/>
      <c r="BC198" s="727"/>
      <c r="BD198" s="727"/>
      <c r="BE198" s="168"/>
      <c r="BF198" s="168"/>
      <c r="BG198" s="12"/>
      <c r="BH198" s="11"/>
      <c r="BI198" s="168"/>
      <c r="BJ198" s="727"/>
      <c r="BK198" s="727"/>
      <c r="BL198" s="727"/>
      <c r="BM198" s="168"/>
      <c r="BN198" s="168"/>
      <c r="BO198" s="12"/>
      <c r="BP198" s="223"/>
      <c r="BQ198" s="165"/>
      <c r="BR198" s="23"/>
      <c r="BS198" s="23"/>
      <c r="BT198" s="23"/>
      <c r="BU198" s="165"/>
      <c r="BV198" s="165"/>
      <c r="BW198" s="222"/>
    </row>
    <row r="199" spans="1:75">
      <c r="AI199" s="575"/>
      <c r="AJ199" s="168"/>
      <c r="AK199" s="168"/>
      <c r="AL199" s="727"/>
      <c r="AM199" s="727"/>
      <c r="AN199" s="727"/>
      <c r="AO199" s="168"/>
      <c r="AP199" s="168"/>
      <c r="AQ199" s="12"/>
      <c r="AR199" s="11"/>
      <c r="AS199" s="168"/>
      <c r="AT199" s="727"/>
      <c r="AU199" s="727"/>
      <c r="AV199" s="727"/>
      <c r="AW199" s="168"/>
      <c r="AX199" s="168"/>
      <c r="AY199" s="12"/>
      <c r="AZ199" s="11"/>
      <c r="BA199" s="168"/>
      <c r="BB199" s="727"/>
      <c r="BC199" s="727"/>
      <c r="BD199" s="727"/>
      <c r="BE199" s="168"/>
      <c r="BF199" s="168"/>
      <c r="BG199" s="12"/>
      <c r="BH199" s="11"/>
      <c r="BI199" s="168"/>
      <c r="BJ199" s="727"/>
      <c r="BK199" s="727"/>
      <c r="BL199" s="727"/>
      <c r="BM199" s="168"/>
      <c r="BN199" s="168"/>
      <c r="BO199" s="12"/>
      <c r="BP199" s="223"/>
      <c r="BQ199" s="165"/>
      <c r="BR199" s="23"/>
      <c r="BS199" s="23"/>
      <c r="BT199" s="23"/>
      <c r="BU199" s="165"/>
      <c r="BV199" s="165"/>
      <c r="BW199" s="222"/>
    </row>
    <row r="200" spans="1:75">
      <c r="AI200" s="575"/>
      <c r="AJ200" s="168"/>
      <c r="AK200" s="168"/>
      <c r="AL200" s="727"/>
      <c r="AM200" s="727"/>
      <c r="AN200" s="727"/>
      <c r="AO200" s="168"/>
      <c r="AP200" s="168"/>
      <c r="AQ200" s="12"/>
      <c r="AR200" s="11"/>
      <c r="AS200" s="168"/>
      <c r="AT200" s="727"/>
      <c r="AU200" s="727"/>
      <c r="AV200" s="727"/>
      <c r="AW200" s="168"/>
      <c r="AX200" s="168"/>
      <c r="AY200" s="12"/>
      <c r="AZ200" s="11"/>
      <c r="BA200" s="168"/>
      <c r="BB200" s="727"/>
      <c r="BC200" s="727"/>
      <c r="BD200" s="727"/>
      <c r="BE200" s="168"/>
      <c r="BF200" s="168"/>
      <c r="BG200" s="12"/>
      <c r="BH200" s="11"/>
      <c r="BI200" s="168"/>
      <c r="BJ200" s="727"/>
      <c r="BK200" s="727"/>
      <c r="BL200" s="727"/>
      <c r="BM200" s="168"/>
      <c r="BN200" s="168"/>
      <c r="BO200" s="12"/>
      <c r="BP200" s="223"/>
      <c r="BQ200" s="165"/>
      <c r="BR200" s="23"/>
      <c r="BS200" s="23"/>
      <c r="BT200" s="23"/>
      <c r="BU200" s="165"/>
      <c r="BV200" s="165"/>
      <c r="BW200" s="222"/>
    </row>
    <row r="201" spans="1:75">
      <c r="AI201" s="575"/>
      <c r="AJ201" s="168"/>
      <c r="AK201" s="168"/>
      <c r="AL201" s="727"/>
      <c r="AM201" s="727"/>
      <c r="AN201" s="727"/>
      <c r="AO201" s="168"/>
      <c r="AP201" s="168"/>
      <c r="AQ201" s="12"/>
      <c r="AR201" s="11"/>
      <c r="AS201" s="168"/>
      <c r="AT201" s="727"/>
      <c r="AU201" s="727"/>
      <c r="AV201" s="727"/>
      <c r="AW201" s="168"/>
      <c r="AX201" s="168"/>
      <c r="AY201" s="12"/>
      <c r="AZ201" s="11"/>
      <c r="BA201" s="168"/>
      <c r="BB201" s="727"/>
      <c r="BC201" s="727"/>
      <c r="BD201" s="727"/>
      <c r="BE201" s="168"/>
      <c r="BF201" s="168"/>
      <c r="BG201" s="12"/>
      <c r="BH201" s="11"/>
      <c r="BI201" s="168"/>
      <c r="BJ201" s="727"/>
      <c r="BK201" s="727"/>
      <c r="BL201" s="727"/>
      <c r="BM201" s="168"/>
      <c r="BN201" s="168"/>
      <c r="BO201" s="12"/>
      <c r="BP201" s="223"/>
      <c r="BQ201" s="165"/>
      <c r="BR201" s="23"/>
      <c r="BS201" s="23"/>
      <c r="BT201" s="23"/>
      <c r="BU201" s="165"/>
      <c r="BV201" s="165"/>
      <c r="BW201" s="222"/>
    </row>
    <row r="202" spans="1:75">
      <c r="A202" s="1" t="s">
        <v>804</v>
      </c>
      <c r="B202" s="1" t="s">
        <v>776</v>
      </c>
      <c r="C202" s="1" t="s">
        <v>777</v>
      </c>
      <c r="D202" s="1" t="s">
        <v>508</v>
      </c>
      <c r="E202" s="1" t="s">
        <v>526</v>
      </c>
      <c r="F202" s="1">
        <v>2.5000000000000001E-2</v>
      </c>
      <c r="G202" s="1">
        <v>0</v>
      </c>
      <c r="J202" s="1" t="s">
        <v>673</v>
      </c>
      <c r="AI202" s="575"/>
      <c r="AJ202" s="168"/>
      <c r="AK202" s="168"/>
      <c r="AL202" s="727"/>
      <c r="AM202" s="727"/>
      <c r="AN202" s="727"/>
      <c r="AO202" s="168"/>
      <c r="AP202" s="168"/>
      <c r="AQ202" s="12"/>
      <c r="AR202" s="11"/>
      <c r="AS202" s="168"/>
      <c r="AT202" s="727"/>
      <c r="AU202" s="727"/>
      <c r="AV202" s="727"/>
      <c r="AW202" s="168"/>
      <c r="AX202" s="168"/>
      <c r="AY202" s="12"/>
      <c r="AZ202" s="11"/>
      <c r="BA202" s="168"/>
      <c r="BB202" s="727"/>
      <c r="BC202" s="727"/>
      <c r="BD202" s="727"/>
      <c r="BE202" s="168"/>
      <c r="BF202" s="168"/>
      <c r="BG202" s="12"/>
      <c r="BH202" s="11"/>
      <c r="BI202" s="168"/>
      <c r="BJ202" s="727"/>
      <c r="BK202" s="727"/>
      <c r="BL202" s="727"/>
      <c r="BM202" s="168"/>
      <c r="BN202" s="168"/>
      <c r="BO202" s="12"/>
      <c r="BP202" s="223"/>
      <c r="BQ202" s="165"/>
      <c r="BR202" s="23"/>
      <c r="BS202" s="23"/>
      <c r="BT202" s="23"/>
      <c r="BU202" s="165"/>
      <c r="BV202" s="165"/>
      <c r="BW202" s="222"/>
    </row>
    <row r="203" spans="1:75" ht="12.6" thickBot="1">
      <c r="A203" s="1" t="s">
        <v>805</v>
      </c>
      <c r="B203" s="1" t="s">
        <v>776</v>
      </c>
      <c r="C203" s="1" t="s">
        <v>777</v>
      </c>
      <c r="D203" s="1" t="s">
        <v>508</v>
      </c>
      <c r="E203" s="1" t="s">
        <v>527</v>
      </c>
      <c r="F203" s="1">
        <v>2.5000000000000001E-2</v>
      </c>
      <c r="G203" s="1">
        <v>0</v>
      </c>
      <c r="J203" s="1" t="s">
        <v>504</v>
      </c>
      <c r="AI203" s="575"/>
      <c r="AJ203" s="168"/>
      <c r="AK203" s="168"/>
      <c r="AL203" s="727"/>
      <c r="AM203" s="727"/>
      <c r="AN203" s="727"/>
      <c r="AO203" s="168"/>
      <c r="AP203" s="168"/>
      <c r="AQ203" s="12"/>
      <c r="AR203" s="11"/>
      <c r="AS203" s="168"/>
      <c r="AT203" s="727"/>
      <c r="AU203" s="727"/>
      <c r="AV203" s="727"/>
      <c r="AW203" s="168"/>
      <c r="AX203" s="168"/>
      <c r="AY203" s="14"/>
      <c r="AZ203" s="13"/>
      <c r="BA203" s="218"/>
      <c r="BB203" s="22"/>
      <c r="BC203" s="22"/>
      <c r="BD203" s="22"/>
      <c r="BE203" s="218"/>
      <c r="BF203" s="218"/>
      <c r="BG203" s="14"/>
      <c r="BH203" s="11"/>
      <c r="BI203" s="168"/>
      <c r="BJ203" s="727"/>
      <c r="BK203" s="727"/>
      <c r="BL203" s="727"/>
      <c r="BM203" s="168"/>
      <c r="BN203" s="168"/>
      <c r="BO203" s="12"/>
      <c r="BP203" s="223"/>
      <c r="BQ203" s="165"/>
      <c r="BR203" s="23"/>
      <c r="BS203" s="23"/>
      <c r="BT203" s="23"/>
      <c r="BU203" s="165"/>
      <c r="BV203" s="165"/>
      <c r="BW203" s="222"/>
    </row>
    <row r="204" spans="1:75">
      <c r="A204" s="1" t="s">
        <v>806</v>
      </c>
      <c r="B204" s="1" t="s">
        <v>776</v>
      </c>
      <c r="C204" s="1" t="s">
        <v>777</v>
      </c>
      <c r="D204" s="1" t="s">
        <v>508</v>
      </c>
      <c r="E204" s="1" t="s">
        <v>528</v>
      </c>
      <c r="F204" s="1">
        <v>2.5000000000000001E-2</v>
      </c>
      <c r="G204" s="1">
        <v>0</v>
      </c>
      <c r="J204" s="1" t="s">
        <v>737</v>
      </c>
      <c r="AI204" s="581">
        <v>3</v>
      </c>
      <c r="AJ204" s="166" t="s">
        <v>2645</v>
      </c>
      <c r="AK204" s="167" t="s">
        <v>1820</v>
      </c>
      <c r="AL204" s="21" t="s">
        <v>1775</v>
      </c>
      <c r="AM204" s="21" t="s">
        <v>1691</v>
      </c>
      <c r="AN204" s="21" t="s">
        <v>1691</v>
      </c>
      <c r="AO204" s="167">
        <v>1.8</v>
      </c>
      <c r="AP204" s="167">
        <v>0</v>
      </c>
      <c r="AQ204" s="10">
        <v>2.3199999999999998</v>
      </c>
      <c r="AR204" s="9" t="s">
        <v>2646</v>
      </c>
      <c r="AS204" s="167" t="s">
        <v>1820</v>
      </c>
      <c r="AT204" s="21" t="s">
        <v>1775</v>
      </c>
      <c r="AU204" s="21" t="s">
        <v>1691</v>
      </c>
      <c r="AV204" s="21" t="s">
        <v>1691</v>
      </c>
      <c r="AW204" s="167">
        <v>1.8</v>
      </c>
      <c r="AX204" s="167">
        <v>0</v>
      </c>
      <c r="AY204" s="10">
        <v>3</v>
      </c>
      <c r="AZ204" s="219" t="s">
        <v>1975</v>
      </c>
      <c r="BA204" s="220" t="s">
        <v>1820</v>
      </c>
      <c r="BB204" s="728" t="s">
        <v>1775</v>
      </c>
      <c r="BC204" s="728" t="s">
        <v>1691</v>
      </c>
      <c r="BD204" s="728" t="s">
        <v>1691</v>
      </c>
      <c r="BE204" s="220">
        <v>2.83</v>
      </c>
      <c r="BF204" s="220">
        <v>0.25</v>
      </c>
      <c r="BG204" s="185">
        <v>2.58</v>
      </c>
      <c r="BH204" s="9" t="s">
        <v>2023</v>
      </c>
      <c r="BI204" s="167" t="s">
        <v>1761</v>
      </c>
      <c r="BJ204" s="21" t="s">
        <v>1788</v>
      </c>
      <c r="BK204" s="21" t="s">
        <v>500</v>
      </c>
      <c r="BL204" s="21" t="s">
        <v>1691</v>
      </c>
      <c r="BM204" s="167">
        <v>4.8750000000000002E-2</v>
      </c>
      <c r="BN204" s="167">
        <v>0</v>
      </c>
      <c r="BO204" s="10">
        <v>2.23</v>
      </c>
      <c r="BP204" s="9" t="s">
        <v>2054</v>
      </c>
      <c r="BQ204" s="167" t="s">
        <v>1676</v>
      </c>
      <c r="BR204" s="21" t="s">
        <v>1788</v>
      </c>
      <c r="BS204" s="21" t="s">
        <v>500</v>
      </c>
      <c r="BT204" s="21" t="s">
        <v>1691</v>
      </c>
      <c r="BU204" s="167">
        <v>0.18375</v>
      </c>
      <c r="BV204" s="167">
        <v>0</v>
      </c>
      <c r="BW204" s="10">
        <v>1.37</v>
      </c>
    </row>
    <row r="205" spans="1:75">
      <c r="A205" s="1" t="s">
        <v>807</v>
      </c>
      <c r="B205" s="1" t="s">
        <v>776</v>
      </c>
      <c r="C205" s="1" t="s">
        <v>777</v>
      </c>
      <c r="D205" s="1" t="s">
        <v>508</v>
      </c>
      <c r="E205" s="1" t="s">
        <v>529</v>
      </c>
      <c r="F205" s="1">
        <v>1.2500000000000001E-2</v>
      </c>
      <c r="G205" s="1">
        <v>0</v>
      </c>
      <c r="J205" s="1" t="s">
        <v>505</v>
      </c>
      <c r="AI205" s="575"/>
      <c r="AJ205" s="176" t="s">
        <v>2645</v>
      </c>
      <c r="AK205" s="168" t="s">
        <v>1822</v>
      </c>
      <c r="AL205" s="727" t="s">
        <v>1763</v>
      </c>
      <c r="AM205" s="727" t="s">
        <v>1691</v>
      </c>
      <c r="AN205" s="727" t="s">
        <v>1691</v>
      </c>
      <c r="AO205" s="168">
        <v>1.2</v>
      </c>
      <c r="AP205" s="168">
        <v>0</v>
      </c>
      <c r="AQ205" s="12">
        <v>2.3199999999999998</v>
      </c>
      <c r="AR205" s="11" t="s">
        <v>2646</v>
      </c>
      <c r="AS205" s="168" t="s">
        <v>1822</v>
      </c>
      <c r="AT205" s="727" t="s">
        <v>1763</v>
      </c>
      <c r="AU205" s="727" t="s">
        <v>1691</v>
      </c>
      <c r="AV205" s="727" t="s">
        <v>1691</v>
      </c>
      <c r="AW205" s="168">
        <v>1.2</v>
      </c>
      <c r="AX205" s="168">
        <v>0</v>
      </c>
      <c r="AY205" s="12">
        <v>3</v>
      </c>
      <c r="AZ205" s="11" t="s">
        <v>1975</v>
      </c>
      <c r="BA205" s="168" t="s">
        <v>1822</v>
      </c>
      <c r="BB205" s="727" t="s">
        <v>1796</v>
      </c>
      <c r="BC205" s="727" t="s">
        <v>1691</v>
      </c>
      <c r="BD205" s="727" t="s">
        <v>1691</v>
      </c>
      <c r="BE205" s="168">
        <v>2.5299999999999998</v>
      </c>
      <c r="BF205" s="168">
        <v>0.25</v>
      </c>
      <c r="BG205" s="12">
        <v>2.58</v>
      </c>
      <c r="BH205" s="11" t="s">
        <v>2023</v>
      </c>
      <c r="BI205" s="168" t="s">
        <v>1761</v>
      </c>
      <c r="BJ205" s="727" t="s">
        <v>1789</v>
      </c>
      <c r="BK205" s="727" t="s">
        <v>501</v>
      </c>
      <c r="BL205" s="727" t="s">
        <v>1691</v>
      </c>
      <c r="BM205" s="168">
        <v>3.2500000000000001E-2</v>
      </c>
      <c r="BN205" s="168">
        <v>0</v>
      </c>
      <c r="BO205" s="12">
        <v>2.23</v>
      </c>
      <c r="BP205" s="11" t="s">
        <v>2054</v>
      </c>
      <c r="BQ205" s="168" t="s">
        <v>1676</v>
      </c>
      <c r="BR205" s="727" t="s">
        <v>1789</v>
      </c>
      <c r="BS205" s="727" t="s">
        <v>501</v>
      </c>
      <c r="BT205" s="727" t="s">
        <v>1691</v>
      </c>
      <c r="BU205" s="168">
        <v>0.1225</v>
      </c>
      <c r="BV205" s="168">
        <v>0</v>
      </c>
      <c r="BW205" s="12">
        <v>1.37</v>
      </c>
    </row>
    <row r="206" spans="1:75">
      <c r="A206" s="1" t="s">
        <v>808</v>
      </c>
      <c r="B206" s="1" t="s">
        <v>776</v>
      </c>
      <c r="C206" s="1" t="s">
        <v>777</v>
      </c>
      <c r="D206" s="1" t="s">
        <v>508</v>
      </c>
      <c r="E206" s="1" t="s">
        <v>530</v>
      </c>
      <c r="F206" s="1">
        <v>1.2500000000000001E-2</v>
      </c>
      <c r="G206" s="1">
        <v>0</v>
      </c>
      <c r="J206" s="1" t="s">
        <v>740</v>
      </c>
      <c r="AI206" s="575"/>
      <c r="AJ206" s="176" t="s">
        <v>2645</v>
      </c>
      <c r="AK206" s="168" t="s">
        <v>1857</v>
      </c>
      <c r="AL206" s="727" t="s">
        <v>1791</v>
      </c>
      <c r="AM206" s="727" t="s">
        <v>1691</v>
      </c>
      <c r="AN206" s="727" t="s">
        <v>1691</v>
      </c>
      <c r="AO206" s="168">
        <v>0.9</v>
      </c>
      <c r="AP206" s="168">
        <v>0</v>
      </c>
      <c r="AQ206" s="12">
        <v>2.3199999999999998</v>
      </c>
      <c r="AR206" s="11" t="s">
        <v>2646</v>
      </c>
      <c r="AS206" s="168" t="s">
        <v>1857</v>
      </c>
      <c r="AT206" s="727" t="s">
        <v>1791</v>
      </c>
      <c r="AU206" s="727" t="s">
        <v>1691</v>
      </c>
      <c r="AV206" s="727" t="s">
        <v>1691</v>
      </c>
      <c r="AW206" s="168">
        <v>0.9</v>
      </c>
      <c r="AX206" s="168">
        <v>0</v>
      </c>
      <c r="AY206" s="12">
        <v>3</v>
      </c>
      <c r="AZ206" s="11" t="s">
        <v>1975</v>
      </c>
      <c r="BA206" s="168" t="s">
        <v>1823</v>
      </c>
      <c r="BB206" s="727" t="s">
        <v>1765</v>
      </c>
      <c r="BC206" s="727" t="s">
        <v>1691</v>
      </c>
      <c r="BD206" s="727" t="s">
        <v>1691</v>
      </c>
      <c r="BE206" s="168">
        <v>2.16</v>
      </c>
      <c r="BF206" s="168">
        <v>0.25</v>
      </c>
      <c r="BG206" s="12">
        <v>2.58</v>
      </c>
      <c r="BH206" s="11" t="s">
        <v>2023</v>
      </c>
      <c r="BI206" s="168" t="s">
        <v>1761</v>
      </c>
      <c r="BJ206" s="727" t="s">
        <v>1790</v>
      </c>
      <c r="BK206" s="727" t="s">
        <v>502</v>
      </c>
      <c r="BL206" s="727" t="s">
        <v>1691</v>
      </c>
      <c r="BM206" s="168">
        <v>1.6250000000000001E-2</v>
      </c>
      <c r="BN206" s="168">
        <v>0</v>
      </c>
      <c r="BO206" s="12">
        <v>2.23</v>
      </c>
      <c r="BP206" s="219" t="s">
        <v>2054</v>
      </c>
      <c r="BQ206" s="220" t="s">
        <v>1676</v>
      </c>
      <c r="BR206" s="728" t="s">
        <v>1790</v>
      </c>
      <c r="BS206" s="728" t="s">
        <v>502</v>
      </c>
      <c r="BT206" s="728" t="s">
        <v>1691</v>
      </c>
      <c r="BU206" s="220">
        <v>6.1249999999999999E-2</v>
      </c>
      <c r="BV206" s="220">
        <v>0</v>
      </c>
      <c r="BW206" s="185">
        <v>1.37</v>
      </c>
    </row>
    <row r="207" spans="1:75">
      <c r="A207" s="1" t="s">
        <v>809</v>
      </c>
      <c r="B207" s="1" t="s">
        <v>663</v>
      </c>
      <c r="C207" s="1" t="s">
        <v>810</v>
      </c>
      <c r="D207" s="1" t="s">
        <v>1817</v>
      </c>
      <c r="E207" s="1" t="s">
        <v>1775</v>
      </c>
      <c r="F207" s="1">
        <v>2.1800000000000002</v>
      </c>
      <c r="G207" s="1">
        <v>0</v>
      </c>
      <c r="H207" s="1">
        <v>3</v>
      </c>
      <c r="I207" s="1" t="s">
        <v>665</v>
      </c>
      <c r="AI207" s="575"/>
      <c r="AJ207" s="176" t="s">
        <v>2645</v>
      </c>
      <c r="AK207" s="168" t="s">
        <v>1842</v>
      </c>
      <c r="AL207" s="727" t="s">
        <v>1782</v>
      </c>
      <c r="AM207" s="727" t="s">
        <v>1691</v>
      </c>
      <c r="AN207" s="727" t="s">
        <v>1691</v>
      </c>
      <c r="AO207" s="168">
        <v>0.7</v>
      </c>
      <c r="AP207" s="168">
        <v>0</v>
      </c>
      <c r="AQ207" s="12">
        <v>2.3199999999999998</v>
      </c>
      <c r="AR207" s="11" t="s">
        <v>2646</v>
      </c>
      <c r="AS207" s="168" t="s">
        <v>1842</v>
      </c>
      <c r="AT207" s="727" t="s">
        <v>1782</v>
      </c>
      <c r="AU207" s="727" t="s">
        <v>1691</v>
      </c>
      <c r="AV207" s="727" t="s">
        <v>1691</v>
      </c>
      <c r="AW207" s="168">
        <v>0.7</v>
      </c>
      <c r="AX207" s="168">
        <v>0</v>
      </c>
      <c r="AY207" s="12">
        <v>3</v>
      </c>
      <c r="AZ207" s="11" t="s">
        <v>1975</v>
      </c>
      <c r="BA207" s="168" t="s">
        <v>1823</v>
      </c>
      <c r="BB207" s="727" t="s">
        <v>1766</v>
      </c>
      <c r="BC207" s="727" t="s">
        <v>1691</v>
      </c>
      <c r="BD207" s="727" t="s">
        <v>1691</v>
      </c>
      <c r="BE207" s="168">
        <v>2.16</v>
      </c>
      <c r="BF207" s="168">
        <v>0.25</v>
      </c>
      <c r="BG207" s="12">
        <v>2.58</v>
      </c>
      <c r="BH207" s="11" t="s">
        <v>2023</v>
      </c>
      <c r="BI207" s="168" t="s">
        <v>1673</v>
      </c>
      <c r="BJ207" s="727" t="s">
        <v>2015</v>
      </c>
      <c r="BK207" s="727" t="s">
        <v>1691</v>
      </c>
      <c r="BL207" s="727" t="s">
        <v>1691</v>
      </c>
      <c r="BM207" s="168">
        <v>3.5000000000000003E-2</v>
      </c>
      <c r="BN207" s="168">
        <v>0</v>
      </c>
      <c r="BO207" s="12">
        <v>2.23</v>
      </c>
      <c r="BP207" s="11" t="s">
        <v>2054</v>
      </c>
      <c r="BQ207" s="168" t="s">
        <v>1673</v>
      </c>
      <c r="BR207" s="727" t="s">
        <v>2046</v>
      </c>
      <c r="BS207" s="727" t="s">
        <v>1691</v>
      </c>
      <c r="BT207" s="727" t="s">
        <v>1691</v>
      </c>
      <c r="BU207" s="168">
        <v>0.125</v>
      </c>
      <c r="BV207" s="168">
        <v>0</v>
      </c>
      <c r="BW207" s="12">
        <v>1.37</v>
      </c>
    </row>
    <row r="208" spans="1:75">
      <c r="A208" s="1" t="s">
        <v>811</v>
      </c>
      <c r="B208" s="1" t="s">
        <v>663</v>
      </c>
      <c r="C208" s="1" t="s">
        <v>810</v>
      </c>
      <c r="D208" s="1" t="s">
        <v>1821</v>
      </c>
      <c r="E208" s="1" t="s">
        <v>1762</v>
      </c>
      <c r="F208" s="1">
        <v>2.1800000000000002</v>
      </c>
      <c r="G208" s="1">
        <v>0</v>
      </c>
      <c r="H208" s="1">
        <v>3</v>
      </c>
      <c r="I208" s="1" t="s">
        <v>665</v>
      </c>
      <c r="AI208" s="575"/>
      <c r="AJ208" s="176" t="s">
        <v>2645</v>
      </c>
      <c r="AK208" s="168" t="s">
        <v>1910</v>
      </c>
      <c r="AL208" s="727" t="s">
        <v>1792</v>
      </c>
      <c r="AM208" s="727" t="s">
        <v>1691</v>
      </c>
      <c r="AN208" s="727" t="s">
        <v>1691</v>
      </c>
      <c r="AO208" s="168">
        <v>0.49</v>
      </c>
      <c r="AP208" s="168">
        <v>0</v>
      </c>
      <c r="AQ208" s="12">
        <v>2.3199999999999998</v>
      </c>
      <c r="AR208" s="11" t="s">
        <v>2646</v>
      </c>
      <c r="AS208" s="168" t="s">
        <v>1910</v>
      </c>
      <c r="AT208" s="727" t="s">
        <v>1792</v>
      </c>
      <c r="AU208" s="727" t="s">
        <v>1691</v>
      </c>
      <c r="AV208" s="727" t="s">
        <v>1691</v>
      </c>
      <c r="AW208" s="168">
        <v>0.49</v>
      </c>
      <c r="AX208" s="168">
        <v>0</v>
      </c>
      <c r="AY208" s="12">
        <v>3</v>
      </c>
      <c r="AZ208" s="11" t="s">
        <v>1975</v>
      </c>
      <c r="BA208" s="168" t="s">
        <v>1861</v>
      </c>
      <c r="BB208" s="727" t="s">
        <v>1827</v>
      </c>
      <c r="BC208" s="727" t="s">
        <v>1691</v>
      </c>
      <c r="BD208" s="727" t="s">
        <v>1691</v>
      </c>
      <c r="BE208" s="168">
        <v>1.93</v>
      </c>
      <c r="BF208" s="168">
        <v>0.25</v>
      </c>
      <c r="BG208" s="12">
        <v>2.58</v>
      </c>
      <c r="BH208" s="11" t="s">
        <v>2023</v>
      </c>
      <c r="BI208" s="168" t="s">
        <v>1673</v>
      </c>
      <c r="BJ208" s="727" t="s">
        <v>2016</v>
      </c>
      <c r="BK208" s="727" t="s">
        <v>1691</v>
      </c>
      <c r="BL208" s="727" t="s">
        <v>1691</v>
      </c>
      <c r="BM208" s="168">
        <v>1.7500000000000002E-2</v>
      </c>
      <c r="BN208" s="168">
        <v>0</v>
      </c>
      <c r="BO208" s="12">
        <v>2.23</v>
      </c>
      <c r="BP208" s="11" t="s">
        <v>2054</v>
      </c>
      <c r="BQ208" s="168" t="s">
        <v>1673</v>
      </c>
      <c r="BR208" s="727" t="s">
        <v>2047</v>
      </c>
      <c r="BS208" s="727" t="s">
        <v>1691</v>
      </c>
      <c r="BT208" s="727" t="s">
        <v>1691</v>
      </c>
      <c r="BU208" s="168">
        <v>6.25E-2</v>
      </c>
      <c r="BV208" s="168">
        <v>0</v>
      </c>
      <c r="BW208" s="12">
        <v>1.37</v>
      </c>
    </row>
    <row r="209" spans="1:75">
      <c r="A209" s="1" t="s">
        <v>812</v>
      </c>
      <c r="B209" s="1" t="s">
        <v>663</v>
      </c>
      <c r="C209" s="1" t="s">
        <v>810</v>
      </c>
      <c r="D209" s="1" t="s">
        <v>1822</v>
      </c>
      <c r="E209" s="1" t="s">
        <v>1763</v>
      </c>
      <c r="F209" s="1">
        <v>1</v>
      </c>
      <c r="G209" s="1">
        <v>0</v>
      </c>
      <c r="H209" s="1">
        <v>3</v>
      </c>
      <c r="I209" s="1" t="s">
        <v>665</v>
      </c>
      <c r="AI209" s="575"/>
      <c r="AJ209" s="176" t="s">
        <v>2645</v>
      </c>
      <c r="AK209" s="168" t="s">
        <v>1911</v>
      </c>
      <c r="AL209" s="727" t="s">
        <v>1793</v>
      </c>
      <c r="AM209" s="727" t="s">
        <v>1691</v>
      </c>
      <c r="AN209" s="727" t="s">
        <v>1691</v>
      </c>
      <c r="AO209" s="168">
        <v>0.4</v>
      </c>
      <c r="AP209" s="168">
        <v>0</v>
      </c>
      <c r="AQ209" s="12">
        <v>2.3199999999999998</v>
      </c>
      <c r="AR209" s="11" t="s">
        <v>2646</v>
      </c>
      <c r="AS209" s="168" t="s">
        <v>1911</v>
      </c>
      <c r="AT209" s="727" t="s">
        <v>1793</v>
      </c>
      <c r="AU209" s="727" t="s">
        <v>1691</v>
      </c>
      <c r="AV209" s="727" t="s">
        <v>1691</v>
      </c>
      <c r="AW209" s="168">
        <v>0.4</v>
      </c>
      <c r="AX209" s="168">
        <v>0</v>
      </c>
      <c r="AY209" s="12">
        <v>3</v>
      </c>
      <c r="AZ209" s="11" t="s">
        <v>1975</v>
      </c>
      <c r="BA209" s="168" t="s">
        <v>1861</v>
      </c>
      <c r="BB209" s="727" t="s">
        <v>1767</v>
      </c>
      <c r="BC209" s="727" t="s">
        <v>1691</v>
      </c>
      <c r="BD209" s="727" t="s">
        <v>1691</v>
      </c>
      <c r="BE209" s="168">
        <v>1.93</v>
      </c>
      <c r="BF209" s="168">
        <v>0.25</v>
      </c>
      <c r="BG209" s="12">
        <v>2.58</v>
      </c>
      <c r="BH209" s="11" t="s">
        <v>2023</v>
      </c>
      <c r="BI209" s="168" t="s">
        <v>1673</v>
      </c>
      <c r="BJ209" s="727" t="s">
        <v>2017</v>
      </c>
      <c r="BK209" s="727" t="s">
        <v>503</v>
      </c>
      <c r="BL209" s="727" t="s">
        <v>1691</v>
      </c>
      <c r="BM209" s="168">
        <v>3.1500000000000007E-2</v>
      </c>
      <c r="BN209" s="168">
        <v>0</v>
      </c>
      <c r="BO209" s="12">
        <v>2.23</v>
      </c>
      <c r="BP209" s="11" t="s">
        <v>2054</v>
      </c>
      <c r="BQ209" s="168" t="s">
        <v>1673</v>
      </c>
      <c r="BR209" s="727" t="s">
        <v>2048</v>
      </c>
      <c r="BS209" s="727" t="s">
        <v>503</v>
      </c>
      <c r="BT209" s="727" t="s">
        <v>1691</v>
      </c>
      <c r="BU209" s="168">
        <v>0.1125</v>
      </c>
      <c r="BV209" s="168">
        <v>0</v>
      </c>
      <c r="BW209" s="12">
        <v>1.37</v>
      </c>
    </row>
    <row r="210" spans="1:75">
      <c r="A210" s="1" t="s">
        <v>813</v>
      </c>
      <c r="B210" s="1" t="s">
        <v>663</v>
      </c>
      <c r="C210" s="1" t="s">
        <v>810</v>
      </c>
      <c r="D210" s="1" t="s">
        <v>1825</v>
      </c>
      <c r="E210" s="1" t="s">
        <v>1764</v>
      </c>
      <c r="F210" s="1">
        <v>0.6</v>
      </c>
      <c r="G210" s="1">
        <v>0</v>
      </c>
      <c r="H210" s="1">
        <v>3</v>
      </c>
      <c r="I210" s="1" t="s">
        <v>665</v>
      </c>
      <c r="AI210" s="575"/>
      <c r="AJ210" s="176" t="s">
        <v>2645</v>
      </c>
      <c r="AK210" s="168" t="s">
        <v>1911</v>
      </c>
      <c r="AL210" s="727" t="s">
        <v>1794</v>
      </c>
      <c r="AM210" s="727" t="s">
        <v>1691</v>
      </c>
      <c r="AN210" s="727" t="s">
        <v>1691</v>
      </c>
      <c r="AO210" s="168">
        <v>0.4</v>
      </c>
      <c r="AP210" s="168">
        <v>0</v>
      </c>
      <c r="AQ210" s="12">
        <v>2.3199999999999998</v>
      </c>
      <c r="AR210" s="11" t="s">
        <v>2646</v>
      </c>
      <c r="AS210" s="168" t="s">
        <v>1911</v>
      </c>
      <c r="AT210" s="727" t="s">
        <v>1794</v>
      </c>
      <c r="AU210" s="727" t="s">
        <v>1691</v>
      </c>
      <c r="AV210" s="727" t="s">
        <v>1691</v>
      </c>
      <c r="AW210" s="168">
        <v>0.4</v>
      </c>
      <c r="AX210" s="168">
        <v>0</v>
      </c>
      <c r="AY210" s="12">
        <v>3</v>
      </c>
      <c r="AZ210" s="11" t="s">
        <v>1975</v>
      </c>
      <c r="BA210" s="168" t="s">
        <v>1895</v>
      </c>
      <c r="BB210" s="727" t="s">
        <v>1797</v>
      </c>
      <c r="BC210" s="727" t="s">
        <v>1691</v>
      </c>
      <c r="BD210" s="727" t="s">
        <v>1691</v>
      </c>
      <c r="BE210" s="168">
        <v>1.3</v>
      </c>
      <c r="BF210" s="168">
        <v>0.25</v>
      </c>
      <c r="BG210" s="12">
        <v>2.58</v>
      </c>
      <c r="BH210" s="11" t="s">
        <v>2023</v>
      </c>
      <c r="BI210" s="168" t="s">
        <v>1673</v>
      </c>
      <c r="BJ210" s="727" t="s">
        <v>2018</v>
      </c>
      <c r="BK210" s="727" t="s">
        <v>503</v>
      </c>
      <c r="BL210" s="727" t="s">
        <v>1691</v>
      </c>
      <c r="BM210" s="168">
        <v>3.1500000000000007E-2</v>
      </c>
      <c r="BN210" s="168">
        <v>0</v>
      </c>
      <c r="BO210" s="12">
        <v>2.23</v>
      </c>
      <c r="BP210" s="11" t="s">
        <v>2054</v>
      </c>
      <c r="BQ210" s="168" t="s">
        <v>1673</v>
      </c>
      <c r="BR210" s="727" t="s">
        <v>2049</v>
      </c>
      <c r="BS210" s="727" t="s">
        <v>503</v>
      </c>
      <c r="BT210" s="727" t="s">
        <v>1691</v>
      </c>
      <c r="BU210" s="168">
        <v>0.1125</v>
      </c>
      <c r="BV210" s="168">
        <v>0</v>
      </c>
      <c r="BW210" s="12">
        <v>1.37</v>
      </c>
    </row>
    <row r="211" spans="1:75">
      <c r="A211" s="1" t="s">
        <v>814</v>
      </c>
      <c r="B211" s="1" t="s">
        <v>663</v>
      </c>
      <c r="C211" s="1" t="s">
        <v>810</v>
      </c>
      <c r="D211" s="1" t="s">
        <v>1828</v>
      </c>
      <c r="E211" s="1" t="s">
        <v>1829</v>
      </c>
      <c r="F211" s="1">
        <v>0.25</v>
      </c>
      <c r="G211" s="1">
        <v>0</v>
      </c>
      <c r="H211" s="1">
        <v>3</v>
      </c>
      <c r="I211" s="1" t="s">
        <v>665</v>
      </c>
      <c r="AI211" s="575"/>
      <c r="AJ211" s="176" t="s">
        <v>2645</v>
      </c>
      <c r="AK211" s="168" t="s">
        <v>1911</v>
      </c>
      <c r="AL211" s="727" t="s">
        <v>1795</v>
      </c>
      <c r="AM211" s="727" t="s">
        <v>1691</v>
      </c>
      <c r="AN211" s="727" t="s">
        <v>1691</v>
      </c>
      <c r="AO211" s="168">
        <v>0.2</v>
      </c>
      <c r="AP211" s="168">
        <v>0</v>
      </c>
      <c r="AQ211" s="12">
        <v>2.3199999999999998</v>
      </c>
      <c r="AR211" s="11" t="s">
        <v>2646</v>
      </c>
      <c r="AS211" s="168" t="s">
        <v>1911</v>
      </c>
      <c r="AT211" s="727" t="s">
        <v>1795</v>
      </c>
      <c r="AU211" s="727" t="s">
        <v>1691</v>
      </c>
      <c r="AV211" s="727" t="s">
        <v>1691</v>
      </c>
      <c r="AW211" s="168">
        <v>0.2</v>
      </c>
      <c r="AX211" s="168">
        <v>0</v>
      </c>
      <c r="AY211" s="12">
        <v>3</v>
      </c>
      <c r="AZ211" s="11" t="s">
        <v>1975</v>
      </c>
      <c r="BA211" s="168" t="s">
        <v>1930</v>
      </c>
      <c r="BB211" s="727" t="s">
        <v>1976</v>
      </c>
      <c r="BC211" s="727" t="s">
        <v>1691</v>
      </c>
      <c r="BD211" s="727" t="s">
        <v>1691</v>
      </c>
      <c r="BE211" s="168">
        <v>0.7</v>
      </c>
      <c r="BF211" s="168">
        <v>0.09</v>
      </c>
      <c r="BG211" s="12">
        <v>2.58</v>
      </c>
      <c r="BH211" s="11" t="s">
        <v>2023</v>
      </c>
      <c r="BI211" s="168" t="s">
        <v>1673</v>
      </c>
      <c r="BJ211" s="727" t="s">
        <v>2019</v>
      </c>
      <c r="BK211" s="727" t="s">
        <v>504</v>
      </c>
      <c r="BL211" s="727" t="s">
        <v>1691</v>
      </c>
      <c r="BM211" s="168">
        <v>1.7500000000000002E-2</v>
      </c>
      <c r="BN211" s="168">
        <v>0</v>
      </c>
      <c r="BO211" s="12">
        <v>2.23</v>
      </c>
      <c r="BP211" s="11" t="s">
        <v>2054</v>
      </c>
      <c r="BQ211" s="168" t="s">
        <v>1673</v>
      </c>
      <c r="BR211" s="727" t="s">
        <v>2050</v>
      </c>
      <c r="BS211" s="727" t="s">
        <v>504</v>
      </c>
      <c r="BT211" s="727" t="s">
        <v>1691</v>
      </c>
      <c r="BU211" s="168">
        <v>6.25E-2</v>
      </c>
      <c r="BV211" s="168">
        <v>0</v>
      </c>
      <c r="BW211" s="12">
        <v>1.37</v>
      </c>
    </row>
    <row r="212" spans="1:75">
      <c r="A212" s="1" t="s">
        <v>815</v>
      </c>
      <c r="B212" s="1" t="s">
        <v>663</v>
      </c>
      <c r="C212" s="1" t="s">
        <v>810</v>
      </c>
      <c r="D212" s="1" t="s">
        <v>1828</v>
      </c>
      <c r="E212" s="1" t="s">
        <v>1833</v>
      </c>
      <c r="F212" s="1">
        <v>0.25</v>
      </c>
      <c r="G212" s="1">
        <v>0</v>
      </c>
      <c r="H212" s="1">
        <v>3</v>
      </c>
      <c r="I212" s="1" t="s">
        <v>665</v>
      </c>
      <c r="AI212" s="575"/>
      <c r="AJ212" s="176" t="s">
        <v>2645</v>
      </c>
      <c r="AK212" s="168" t="s">
        <v>1761</v>
      </c>
      <c r="AL212" s="727" t="s">
        <v>1786</v>
      </c>
      <c r="AM212" s="727" t="s">
        <v>1691</v>
      </c>
      <c r="AN212" s="727" t="s">
        <v>1691</v>
      </c>
      <c r="AO212" s="168">
        <v>0.13</v>
      </c>
      <c r="AP212" s="168">
        <v>0</v>
      </c>
      <c r="AQ212" s="12">
        <v>2.3199999999999998</v>
      </c>
      <c r="AR212" s="11" t="s">
        <v>2646</v>
      </c>
      <c r="AS212" s="168" t="s">
        <v>1761</v>
      </c>
      <c r="AT212" s="727" t="s">
        <v>1786</v>
      </c>
      <c r="AU212" s="727" t="s">
        <v>1691</v>
      </c>
      <c r="AV212" s="727" t="s">
        <v>1691</v>
      </c>
      <c r="AW212" s="168">
        <v>0.13</v>
      </c>
      <c r="AX212" s="168">
        <v>0</v>
      </c>
      <c r="AY212" s="12">
        <v>3</v>
      </c>
      <c r="AZ212" s="11" t="s">
        <v>1975</v>
      </c>
      <c r="BA212" s="168" t="s">
        <v>1930</v>
      </c>
      <c r="BB212" s="727" t="s">
        <v>1977</v>
      </c>
      <c r="BC212" s="727" t="s">
        <v>1691</v>
      </c>
      <c r="BD212" s="727" t="s">
        <v>1691</v>
      </c>
      <c r="BE212" s="168">
        <v>0.35</v>
      </c>
      <c r="BF212" s="168">
        <v>4.4999999999999998E-2</v>
      </c>
      <c r="BG212" s="12">
        <v>2.58</v>
      </c>
      <c r="BH212" s="11" t="s">
        <v>2023</v>
      </c>
      <c r="BI212" s="168" t="s">
        <v>1673</v>
      </c>
      <c r="BJ212" s="727" t="s">
        <v>2020</v>
      </c>
      <c r="BK212" s="727" t="s">
        <v>504</v>
      </c>
      <c r="BL212" s="727" t="s">
        <v>1691</v>
      </c>
      <c r="BM212" s="168">
        <v>1.7500000000000002E-2</v>
      </c>
      <c r="BN212" s="168">
        <v>0</v>
      </c>
      <c r="BO212" s="12">
        <v>2.23</v>
      </c>
      <c r="BP212" s="11" t="s">
        <v>2054</v>
      </c>
      <c r="BQ212" s="168" t="s">
        <v>1673</v>
      </c>
      <c r="BR212" s="727" t="s">
        <v>2051</v>
      </c>
      <c r="BS212" s="727" t="s">
        <v>504</v>
      </c>
      <c r="BT212" s="727" t="s">
        <v>1691</v>
      </c>
      <c r="BU212" s="168">
        <v>6.25E-2</v>
      </c>
      <c r="BV212" s="168">
        <v>0</v>
      </c>
      <c r="BW212" s="12">
        <v>1.37</v>
      </c>
    </row>
    <row r="213" spans="1:75">
      <c r="A213" s="1" t="s">
        <v>816</v>
      </c>
      <c r="B213" s="1" t="s">
        <v>663</v>
      </c>
      <c r="C213" s="1" t="s">
        <v>810</v>
      </c>
      <c r="D213" s="1" t="s">
        <v>1828</v>
      </c>
      <c r="E213" s="1" t="s">
        <v>1776</v>
      </c>
      <c r="F213" s="1">
        <v>0.125</v>
      </c>
      <c r="G213" s="1">
        <v>0</v>
      </c>
      <c r="H213" s="1">
        <v>3</v>
      </c>
      <c r="I213" s="1" t="s">
        <v>672</v>
      </c>
      <c r="J213" s="1" t="s">
        <v>673</v>
      </c>
      <c r="AI213" s="575"/>
      <c r="AJ213" s="176" t="s">
        <v>2645</v>
      </c>
      <c r="AK213" s="168" t="s">
        <v>1761</v>
      </c>
      <c r="AL213" s="727" t="s">
        <v>1787</v>
      </c>
      <c r="AM213" s="727" t="s">
        <v>1691</v>
      </c>
      <c r="AN213" s="727" t="s">
        <v>1691</v>
      </c>
      <c r="AO213" s="168">
        <v>6.5000000000000002E-2</v>
      </c>
      <c r="AP213" s="168">
        <v>0</v>
      </c>
      <c r="AQ213" s="12">
        <v>2.3199999999999998</v>
      </c>
      <c r="AR213" s="11" t="s">
        <v>2646</v>
      </c>
      <c r="AS213" s="168" t="s">
        <v>1761</v>
      </c>
      <c r="AT213" s="727" t="s">
        <v>1787</v>
      </c>
      <c r="AU213" s="727" t="s">
        <v>1691</v>
      </c>
      <c r="AV213" s="727" t="s">
        <v>1691</v>
      </c>
      <c r="AW213" s="168">
        <v>6.5000000000000002E-2</v>
      </c>
      <c r="AX213" s="168">
        <v>0</v>
      </c>
      <c r="AY213" s="12">
        <v>3</v>
      </c>
      <c r="AZ213" s="11" t="s">
        <v>1975</v>
      </c>
      <c r="BA213" s="168" t="s">
        <v>1930</v>
      </c>
      <c r="BB213" s="727" t="s">
        <v>1978</v>
      </c>
      <c r="BC213" s="727" t="s">
        <v>500</v>
      </c>
      <c r="BD213" s="727" t="s">
        <v>1691</v>
      </c>
      <c r="BE213" s="168">
        <v>0.52500000000000002</v>
      </c>
      <c r="BF213" s="168">
        <v>6.7500000000000004E-2</v>
      </c>
      <c r="BG213" s="12">
        <v>2.58</v>
      </c>
      <c r="BH213" s="11" t="s">
        <v>2023</v>
      </c>
      <c r="BI213" s="168" t="s">
        <v>1673</v>
      </c>
      <c r="BJ213" s="727" t="s">
        <v>2021</v>
      </c>
      <c r="BK213" s="727" t="s">
        <v>505</v>
      </c>
      <c r="BL213" s="727" t="s">
        <v>1691</v>
      </c>
      <c r="BM213" s="168">
        <v>8.7500000000000008E-3</v>
      </c>
      <c r="BN213" s="168">
        <v>0</v>
      </c>
      <c r="BO213" s="12">
        <v>2.23</v>
      </c>
      <c r="BP213" s="11" t="s">
        <v>2054</v>
      </c>
      <c r="BQ213" s="168" t="s">
        <v>1673</v>
      </c>
      <c r="BR213" s="727" t="s">
        <v>2052</v>
      </c>
      <c r="BS213" s="727" t="s">
        <v>505</v>
      </c>
      <c r="BT213" s="727" t="s">
        <v>1691</v>
      </c>
      <c r="BU213" s="168">
        <v>3.125E-2</v>
      </c>
      <c r="BV213" s="168">
        <v>0</v>
      </c>
      <c r="BW213" s="12">
        <v>1.37</v>
      </c>
    </row>
    <row r="214" spans="1:75">
      <c r="A214" s="1" t="s">
        <v>817</v>
      </c>
      <c r="B214" s="1" t="s">
        <v>663</v>
      </c>
      <c r="C214" s="1" t="s">
        <v>810</v>
      </c>
      <c r="D214" s="1" t="s">
        <v>35</v>
      </c>
      <c r="E214" s="1" t="s">
        <v>1777</v>
      </c>
      <c r="F214" s="1">
        <v>0.08</v>
      </c>
      <c r="G214" s="1">
        <v>0</v>
      </c>
      <c r="H214" s="1">
        <v>3</v>
      </c>
      <c r="I214" s="1" t="s">
        <v>665</v>
      </c>
      <c r="AI214" s="575"/>
      <c r="AJ214" s="176" t="s">
        <v>2645</v>
      </c>
      <c r="AK214" s="168" t="s">
        <v>1761</v>
      </c>
      <c r="AL214" s="727" t="s">
        <v>1879</v>
      </c>
      <c r="AM214" s="727" t="s">
        <v>500</v>
      </c>
      <c r="AN214" s="727" t="s">
        <v>1691</v>
      </c>
      <c r="AO214" s="168">
        <v>9.7500000000000003E-2</v>
      </c>
      <c r="AP214" s="168">
        <v>0</v>
      </c>
      <c r="AQ214" s="12">
        <v>2.3199999999999998</v>
      </c>
      <c r="AR214" s="11" t="s">
        <v>2646</v>
      </c>
      <c r="AS214" s="168" t="s">
        <v>1761</v>
      </c>
      <c r="AT214" s="727" t="s">
        <v>1879</v>
      </c>
      <c r="AU214" s="727" t="s">
        <v>500</v>
      </c>
      <c r="AV214" s="727" t="s">
        <v>1691</v>
      </c>
      <c r="AW214" s="168">
        <v>9.7500000000000003E-2</v>
      </c>
      <c r="AX214" s="168">
        <v>0</v>
      </c>
      <c r="AY214" s="12">
        <v>3</v>
      </c>
      <c r="AZ214" s="11" t="s">
        <v>1975</v>
      </c>
      <c r="BA214" s="168" t="s">
        <v>1930</v>
      </c>
      <c r="BB214" s="727" t="s">
        <v>1979</v>
      </c>
      <c r="BC214" s="727" t="s">
        <v>500</v>
      </c>
      <c r="BD214" s="727" t="s">
        <v>1691</v>
      </c>
      <c r="BE214" s="168">
        <v>0.52500000000000002</v>
      </c>
      <c r="BF214" s="168">
        <v>6.7500000000000004E-2</v>
      </c>
      <c r="BG214" s="12">
        <v>2.58</v>
      </c>
      <c r="BH214" s="11" t="s">
        <v>2023</v>
      </c>
      <c r="BI214" s="168" t="s">
        <v>1673</v>
      </c>
      <c r="BJ214" s="727" t="s">
        <v>2022</v>
      </c>
      <c r="BK214" s="727" t="s">
        <v>505</v>
      </c>
      <c r="BL214" s="727" t="s">
        <v>1691</v>
      </c>
      <c r="BM214" s="168">
        <v>8.7500000000000008E-3</v>
      </c>
      <c r="BN214" s="168">
        <v>0</v>
      </c>
      <c r="BO214" s="12">
        <v>2.23</v>
      </c>
      <c r="BP214" s="11" t="s">
        <v>2054</v>
      </c>
      <c r="BQ214" s="168" t="s">
        <v>1673</v>
      </c>
      <c r="BR214" s="727" t="s">
        <v>2053</v>
      </c>
      <c r="BS214" s="727" t="s">
        <v>505</v>
      </c>
      <c r="BT214" s="727" t="s">
        <v>1691</v>
      </c>
      <c r="BU214" s="168">
        <v>3.125E-2</v>
      </c>
      <c r="BV214" s="168">
        <v>0</v>
      </c>
      <c r="BW214" s="12">
        <v>1.37</v>
      </c>
    </row>
    <row r="215" spans="1:75">
      <c r="A215" s="1" t="s">
        <v>818</v>
      </c>
      <c r="B215" s="1" t="s">
        <v>663</v>
      </c>
      <c r="C215" s="1" t="s">
        <v>810</v>
      </c>
      <c r="D215" s="1" t="s">
        <v>35</v>
      </c>
      <c r="E215" s="1" t="s">
        <v>1778</v>
      </c>
      <c r="F215" s="1">
        <v>0.04</v>
      </c>
      <c r="G215" s="1">
        <v>0</v>
      </c>
      <c r="H215" s="1">
        <v>3</v>
      </c>
      <c r="I215" s="1" t="s">
        <v>672</v>
      </c>
      <c r="J215" s="1" t="s">
        <v>673</v>
      </c>
      <c r="AI215" s="575"/>
      <c r="AJ215" s="176" t="s">
        <v>2645</v>
      </c>
      <c r="AK215" s="168" t="s">
        <v>1761</v>
      </c>
      <c r="AL215" s="727" t="s">
        <v>1882</v>
      </c>
      <c r="AM215" s="727" t="s">
        <v>500</v>
      </c>
      <c r="AN215" s="727" t="s">
        <v>1691</v>
      </c>
      <c r="AO215" s="168">
        <v>9.7500000000000003E-2</v>
      </c>
      <c r="AP215" s="168">
        <v>0</v>
      </c>
      <c r="AQ215" s="12">
        <v>2.3199999999999998</v>
      </c>
      <c r="AR215" s="11" t="s">
        <v>2646</v>
      </c>
      <c r="AS215" s="168" t="s">
        <v>1761</v>
      </c>
      <c r="AT215" s="727" t="s">
        <v>1882</v>
      </c>
      <c r="AU215" s="727" t="s">
        <v>500</v>
      </c>
      <c r="AV215" s="727" t="s">
        <v>1691</v>
      </c>
      <c r="AW215" s="168">
        <v>9.7500000000000003E-2</v>
      </c>
      <c r="AX215" s="168">
        <v>0</v>
      </c>
      <c r="AY215" s="12">
        <v>3</v>
      </c>
      <c r="AZ215" s="11" t="s">
        <v>1975</v>
      </c>
      <c r="BA215" s="168" t="s">
        <v>1930</v>
      </c>
      <c r="BB215" s="727" t="s">
        <v>1980</v>
      </c>
      <c r="BC215" s="727" t="s">
        <v>501</v>
      </c>
      <c r="BD215" s="727" t="s">
        <v>1691</v>
      </c>
      <c r="BE215" s="168">
        <v>0.35</v>
      </c>
      <c r="BF215" s="168">
        <v>4.4999999999999998E-2</v>
      </c>
      <c r="BG215" s="12">
        <v>2.58</v>
      </c>
      <c r="BH215" s="11" t="s">
        <v>2023</v>
      </c>
      <c r="BI215" s="168" t="s">
        <v>1673</v>
      </c>
      <c r="BJ215" s="727" t="s">
        <v>1473</v>
      </c>
      <c r="BK215" s="727" t="s">
        <v>246</v>
      </c>
      <c r="BL215" s="727" t="s">
        <v>1691</v>
      </c>
      <c r="BM215" s="168">
        <v>3.1500000000000007E-2</v>
      </c>
      <c r="BN215" s="168">
        <v>0</v>
      </c>
      <c r="BO215" s="12">
        <v>2.23</v>
      </c>
      <c r="BP215" s="11" t="s">
        <v>2054</v>
      </c>
      <c r="BQ215" s="168" t="s">
        <v>508</v>
      </c>
      <c r="BR215" s="727" t="s">
        <v>1499</v>
      </c>
      <c r="BS215" s="727" t="s">
        <v>1691</v>
      </c>
      <c r="BT215" s="727" t="s">
        <v>1691</v>
      </c>
      <c r="BU215" s="168">
        <v>7.4999999999999997E-2</v>
      </c>
      <c r="BV215" s="168">
        <v>0</v>
      </c>
      <c r="BW215" s="12">
        <v>1.37</v>
      </c>
    </row>
    <row r="216" spans="1:75">
      <c r="A216" s="1" t="s">
        <v>819</v>
      </c>
      <c r="B216" s="1" t="s">
        <v>663</v>
      </c>
      <c r="C216" s="1" t="s">
        <v>810</v>
      </c>
      <c r="D216" s="1" t="s">
        <v>35</v>
      </c>
      <c r="E216" s="1" t="s">
        <v>1839</v>
      </c>
      <c r="F216" s="1">
        <v>0.06</v>
      </c>
      <c r="G216" s="1">
        <v>0</v>
      </c>
      <c r="H216" s="1">
        <v>3</v>
      </c>
      <c r="I216" s="1" t="s">
        <v>665</v>
      </c>
      <c r="J216" s="1" t="s">
        <v>500</v>
      </c>
      <c r="AI216" s="575"/>
      <c r="AJ216" s="176" t="s">
        <v>2645</v>
      </c>
      <c r="AK216" s="168" t="s">
        <v>1761</v>
      </c>
      <c r="AL216" s="727" t="s">
        <v>1885</v>
      </c>
      <c r="AM216" s="727" t="s">
        <v>501</v>
      </c>
      <c r="AN216" s="727" t="s">
        <v>1691</v>
      </c>
      <c r="AO216" s="168">
        <v>6.5000000000000002E-2</v>
      </c>
      <c r="AP216" s="168">
        <v>0</v>
      </c>
      <c r="AQ216" s="12">
        <v>2.3199999999999998</v>
      </c>
      <c r="AR216" s="11" t="s">
        <v>2646</v>
      </c>
      <c r="AS216" s="168" t="s">
        <v>1761</v>
      </c>
      <c r="AT216" s="727" t="s">
        <v>1885</v>
      </c>
      <c r="AU216" s="727" t="s">
        <v>501</v>
      </c>
      <c r="AV216" s="727" t="s">
        <v>1691</v>
      </c>
      <c r="AW216" s="168">
        <v>6.5000000000000002E-2</v>
      </c>
      <c r="AX216" s="168">
        <v>0</v>
      </c>
      <c r="AY216" s="12">
        <v>3</v>
      </c>
      <c r="AZ216" s="11" t="s">
        <v>1975</v>
      </c>
      <c r="BA216" s="168" t="s">
        <v>1930</v>
      </c>
      <c r="BB216" s="727" t="s">
        <v>1981</v>
      </c>
      <c r="BC216" s="727" t="s">
        <v>501</v>
      </c>
      <c r="BD216" s="727" t="s">
        <v>1691</v>
      </c>
      <c r="BE216" s="168">
        <v>0.35</v>
      </c>
      <c r="BF216" s="168">
        <v>4.4999999999999998E-2</v>
      </c>
      <c r="BG216" s="12">
        <v>2.58</v>
      </c>
      <c r="BH216" s="11" t="s">
        <v>2023</v>
      </c>
      <c r="BI216" s="168" t="s">
        <v>1673</v>
      </c>
      <c r="BJ216" s="727" t="s">
        <v>1474</v>
      </c>
      <c r="BK216" s="727" t="s">
        <v>246</v>
      </c>
      <c r="BL216" s="727" t="s">
        <v>1691</v>
      </c>
      <c r="BM216" s="168">
        <v>3.1500000000000007E-2</v>
      </c>
      <c r="BN216" s="168">
        <v>0</v>
      </c>
      <c r="BO216" s="12">
        <v>2.23</v>
      </c>
      <c r="BP216" s="11" t="s">
        <v>2054</v>
      </c>
      <c r="BQ216" s="168" t="s">
        <v>508</v>
      </c>
      <c r="BR216" s="727" t="s">
        <v>1500</v>
      </c>
      <c r="BS216" s="727" t="s">
        <v>1691</v>
      </c>
      <c r="BT216" s="727" t="s">
        <v>1691</v>
      </c>
      <c r="BU216" s="168">
        <v>3.7499999999999999E-2</v>
      </c>
      <c r="BV216" s="168">
        <v>0</v>
      </c>
      <c r="BW216" s="12">
        <v>1.37</v>
      </c>
    </row>
    <row r="217" spans="1:75">
      <c r="A217" s="1" t="s">
        <v>820</v>
      </c>
      <c r="B217" s="1" t="s">
        <v>663</v>
      </c>
      <c r="C217" s="1" t="s">
        <v>810</v>
      </c>
      <c r="D217" s="1" t="s">
        <v>35</v>
      </c>
      <c r="E217" s="1" t="s">
        <v>1840</v>
      </c>
      <c r="F217" s="1">
        <v>0.06</v>
      </c>
      <c r="G217" s="1">
        <v>0</v>
      </c>
      <c r="H217" s="1">
        <v>3</v>
      </c>
      <c r="I217" s="1" t="s">
        <v>672</v>
      </c>
      <c r="J217" s="1" t="s">
        <v>678</v>
      </c>
      <c r="AI217" s="575"/>
      <c r="AJ217" s="176" t="s">
        <v>2645</v>
      </c>
      <c r="AK217" s="168" t="s">
        <v>1761</v>
      </c>
      <c r="AL217" s="727" t="s">
        <v>1889</v>
      </c>
      <c r="AM217" s="727" t="s">
        <v>501</v>
      </c>
      <c r="AN217" s="727" t="s">
        <v>1691</v>
      </c>
      <c r="AO217" s="168">
        <v>6.5000000000000002E-2</v>
      </c>
      <c r="AP217" s="168">
        <v>0</v>
      </c>
      <c r="AQ217" s="12">
        <v>2.3199999999999998</v>
      </c>
      <c r="AR217" s="11" t="s">
        <v>2646</v>
      </c>
      <c r="AS217" s="168" t="s">
        <v>1761</v>
      </c>
      <c r="AT217" s="727" t="s">
        <v>1889</v>
      </c>
      <c r="AU217" s="727" t="s">
        <v>501</v>
      </c>
      <c r="AV217" s="727" t="s">
        <v>1691</v>
      </c>
      <c r="AW217" s="168">
        <v>6.5000000000000002E-2</v>
      </c>
      <c r="AX217" s="168">
        <v>0</v>
      </c>
      <c r="AY217" s="12">
        <v>3</v>
      </c>
      <c r="AZ217" s="11" t="s">
        <v>1975</v>
      </c>
      <c r="BA217" s="168" t="s">
        <v>1930</v>
      </c>
      <c r="BB217" s="727" t="s">
        <v>1982</v>
      </c>
      <c r="BC217" s="727" t="s">
        <v>502</v>
      </c>
      <c r="BD217" s="727" t="s">
        <v>1691</v>
      </c>
      <c r="BE217" s="168">
        <v>0.17499999999999999</v>
      </c>
      <c r="BF217" s="168">
        <v>2.2499999999999999E-2</v>
      </c>
      <c r="BG217" s="12">
        <v>2.58</v>
      </c>
      <c r="BH217" s="11" t="s">
        <v>2023</v>
      </c>
      <c r="BI217" s="168" t="s">
        <v>508</v>
      </c>
      <c r="BJ217" s="727" t="s">
        <v>1475</v>
      </c>
      <c r="BK217" s="727" t="s">
        <v>1691</v>
      </c>
      <c r="BL217" s="727" t="s">
        <v>1691</v>
      </c>
      <c r="BM217" s="168">
        <v>3.5000000000000003E-2</v>
      </c>
      <c r="BN217" s="168">
        <v>0</v>
      </c>
      <c r="BO217" s="12">
        <v>2.23</v>
      </c>
      <c r="BP217" s="11" t="s">
        <v>2054</v>
      </c>
      <c r="BQ217" s="168" t="s">
        <v>508</v>
      </c>
      <c r="BR217" s="727" t="s">
        <v>1501</v>
      </c>
      <c r="BS217" s="727" t="s">
        <v>504</v>
      </c>
      <c r="BT217" s="727" t="s">
        <v>1691</v>
      </c>
      <c r="BU217" s="168">
        <v>3.7499999999999999E-2</v>
      </c>
      <c r="BV217" s="168">
        <v>0</v>
      </c>
      <c r="BW217" s="12">
        <v>1.37</v>
      </c>
    </row>
    <row r="218" spans="1:75">
      <c r="A218" s="1" t="s">
        <v>821</v>
      </c>
      <c r="B218" s="1" t="s">
        <v>663</v>
      </c>
      <c r="C218" s="1" t="s">
        <v>810</v>
      </c>
      <c r="D218" s="1" t="s">
        <v>35</v>
      </c>
      <c r="E218" s="1" t="s">
        <v>1841</v>
      </c>
      <c r="F218" s="1">
        <v>0.04</v>
      </c>
      <c r="G218" s="1">
        <v>0</v>
      </c>
      <c r="H218" s="1">
        <v>3</v>
      </c>
      <c r="I218" s="1" t="s">
        <v>665</v>
      </c>
      <c r="J218" s="1" t="s">
        <v>501</v>
      </c>
      <c r="AI218" s="575"/>
      <c r="AJ218" s="176" t="s">
        <v>2645</v>
      </c>
      <c r="AK218" s="168" t="s">
        <v>1761</v>
      </c>
      <c r="AL218" s="727" t="s">
        <v>1893</v>
      </c>
      <c r="AM218" s="727" t="s">
        <v>502</v>
      </c>
      <c r="AN218" s="727" t="s">
        <v>1691</v>
      </c>
      <c r="AO218" s="168">
        <v>3.2500000000000001E-2</v>
      </c>
      <c r="AP218" s="168">
        <v>0</v>
      </c>
      <c r="AQ218" s="12">
        <v>2.3199999999999998</v>
      </c>
      <c r="AR218" s="11" t="s">
        <v>2646</v>
      </c>
      <c r="AS218" s="168" t="s">
        <v>1761</v>
      </c>
      <c r="AT218" s="727" t="s">
        <v>1893</v>
      </c>
      <c r="AU218" s="727" t="s">
        <v>502</v>
      </c>
      <c r="AV218" s="727" t="s">
        <v>1691</v>
      </c>
      <c r="AW218" s="168">
        <v>3.2500000000000001E-2</v>
      </c>
      <c r="AX218" s="168">
        <v>0</v>
      </c>
      <c r="AY218" s="12">
        <v>3</v>
      </c>
      <c r="AZ218" s="11" t="s">
        <v>1975</v>
      </c>
      <c r="BA218" s="168" t="s">
        <v>1930</v>
      </c>
      <c r="BB218" s="727" t="s">
        <v>1983</v>
      </c>
      <c r="BC218" s="727" t="s">
        <v>502</v>
      </c>
      <c r="BD218" s="727" t="s">
        <v>1691</v>
      </c>
      <c r="BE218" s="168">
        <v>0.17499999999999999</v>
      </c>
      <c r="BF218" s="168">
        <v>2.2499999999999999E-2</v>
      </c>
      <c r="BG218" s="12">
        <v>2.58</v>
      </c>
      <c r="BH218" s="11" t="s">
        <v>2023</v>
      </c>
      <c r="BI218" s="168" t="s">
        <v>508</v>
      </c>
      <c r="BJ218" s="727" t="s">
        <v>1476</v>
      </c>
      <c r="BK218" s="727" t="s">
        <v>1691</v>
      </c>
      <c r="BL218" s="727" t="s">
        <v>1691</v>
      </c>
      <c r="BM218" s="168">
        <v>1.7500000000000002E-2</v>
      </c>
      <c r="BN218" s="168">
        <v>0</v>
      </c>
      <c r="BO218" s="12">
        <v>2.23</v>
      </c>
      <c r="BP218" s="11" t="s">
        <v>2054</v>
      </c>
      <c r="BQ218" s="168" t="s">
        <v>508</v>
      </c>
      <c r="BR218" s="727" t="s">
        <v>1502</v>
      </c>
      <c r="BS218" s="727" t="s">
        <v>504</v>
      </c>
      <c r="BT218" s="727" t="s">
        <v>1691</v>
      </c>
      <c r="BU218" s="168">
        <v>3.7499999999999999E-2</v>
      </c>
      <c r="BV218" s="168">
        <v>0</v>
      </c>
      <c r="BW218" s="12">
        <v>1.37</v>
      </c>
    </row>
    <row r="219" spans="1:75">
      <c r="A219" s="1" t="s">
        <v>822</v>
      </c>
      <c r="B219" s="1" t="s">
        <v>663</v>
      </c>
      <c r="C219" s="1" t="s">
        <v>810</v>
      </c>
      <c r="D219" s="1" t="s">
        <v>35</v>
      </c>
      <c r="E219" s="1" t="s">
        <v>1843</v>
      </c>
      <c r="F219" s="1">
        <v>0.04</v>
      </c>
      <c r="G219" s="1">
        <v>0</v>
      </c>
      <c r="H219" s="1">
        <v>3</v>
      </c>
      <c r="I219" s="1" t="s">
        <v>672</v>
      </c>
      <c r="J219" s="1" t="s">
        <v>681</v>
      </c>
      <c r="AI219" s="575"/>
      <c r="AJ219" s="176" t="s">
        <v>2645</v>
      </c>
      <c r="AK219" s="168" t="s">
        <v>1761</v>
      </c>
      <c r="AL219" s="727" t="s">
        <v>1897</v>
      </c>
      <c r="AM219" s="727" t="s">
        <v>502</v>
      </c>
      <c r="AN219" s="727" t="s">
        <v>1691</v>
      </c>
      <c r="AO219" s="168">
        <v>3.2500000000000001E-2</v>
      </c>
      <c r="AP219" s="168">
        <v>0</v>
      </c>
      <c r="AQ219" s="12">
        <v>2.3199999999999998</v>
      </c>
      <c r="AR219" s="11" t="s">
        <v>2646</v>
      </c>
      <c r="AS219" s="168" t="s">
        <v>1761</v>
      </c>
      <c r="AT219" s="727" t="s">
        <v>1897</v>
      </c>
      <c r="AU219" s="727" t="s">
        <v>502</v>
      </c>
      <c r="AV219" s="727" t="s">
        <v>1691</v>
      </c>
      <c r="AW219" s="168">
        <v>3.2500000000000001E-2</v>
      </c>
      <c r="AX219" s="168">
        <v>0</v>
      </c>
      <c r="AY219" s="12">
        <v>3</v>
      </c>
      <c r="AZ219" s="11" t="s">
        <v>1975</v>
      </c>
      <c r="BA219" s="168" t="s">
        <v>1676</v>
      </c>
      <c r="BB219" s="727" t="s">
        <v>1773</v>
      </c>
      <c r="BC219" s="727" t="s">
        <v>1691</v>
      </c>
      <c r="BD219" s="727" t="s">
        <v>1691</v>
      </c>
      <c r="BE219" s="168">
        <v>0.49</v>
      </c>
      <c r="BF219" s="168">
        <v>0.06</v>
      </c>
      <c r="BG219" s="12">
        <v>2.58</v>
      </c>
      <c r="BH219" s="11" t="s">
        <v>2023</v>
      </c>
      <c r="BI219" s="168" t="s">
        <v>508</v>
      </c>
      <c r="BJ219" s="727" t="s">
        <v>1477</v>
      </c>
      <c r="BK219" s="727" t="s">
        <v>504</v>
      </c>
      <c r="BL219" s="727" t="s">
        <v>1691</v>
      </c>
      <c r="BM219" s="168">
        <v>1.7500000000000002E-2</v>
      </c>
      <c r="BN219" s="168">
        <v>0</v>
      </c>
      <c r="BO219" s="12">
        <v>2.23</v>
      </c>
      <c r="BP219" s="11" t="s">
        <v>2054</v>
      </c>
      <c r="BQ219" s="168" t="s">
        <v>508</v>
      </c>
      <c r="BR219" s="727" t="s">
        <v>1503</v>
      </c>
      <c r="BS219" s="727" t="s">
        <v>505</v>
      </c>
      <c r="BT219" s="727" t="s">
        <v>1691</v>
      </c>
      <c r="BU219" s="168">
        <v>1.8749999999999999E-2</v>
      </c>
      <c r="BV219" s="168">
        <v>0</v>
      </c>
      <c r="BW219" s="12">
        <v>1.37</v>
      </c>
    </row>
    <row r="220" spans="1:75">
      <c r="A220" s="1" t="s">
        <v>823</v>
      </c>
      <c r="B220" s="1" t="s">
        <v>663</v>
      </c>
      <c r="C220" s="1" t="s">
        <v>810</v>
      </c>
      <c r="D220" s="1" t="s">
        <v>35</v>
      </c>
      <c r="E220" s="1" t="s">
        <v>1847</v>
      </c>
      <c r="F220" s="1">
        <v>0.02</v>
      </c>
      <c r="G220" s="1">
        <v>0</v>
      </c>
      <c r="H220" s="1">
        <v>3</v>
      </c>
      <c r="I220" s="1" t="s">
        <v>665</v>
      </c>
      <c r="J220" s="1" t="s">
        <v>502</v>
      </c>
      <c r="AI220" s="575"/>
      <c r="AJ220" s="176" t="s">
        <v>2645</v>
      </c>
      <c r="AK220" s="168" t="s">
        <v>1673</v>
      </c>
      <c r="AL220" s="727" t="s">
        <v>1902</v>
      </c>
      <c r="AM220" s="727" t="s">
        <v>1691</v>
      </c>
      <c r="AN220" s="727" t="s">
        <v>1691</v>
      </c>
      <c r="AO220" s="168">
        <v>7.0000000000000007E-2</v>
      </c>
      <c r="AP220" s="168">
        <v>0</v>
      </c>
      <c r="AQ220" s="12">
        <v>2.3199999999999998</v>
      </c>
      <c r="AR220" s="11" t="s">
        <v>2646</v>
      </c>
      <c r="AS220" s="168" t="s">
        <v>1673</v>
      </c>
      <c r="AT220" s="727" t="s">
        <v>1902</v>
      </c>
      <c r="AU220" s="727" t="s">
        <v>1691</v>
      </c>
      <c r="AV220" s="727" t="s">
        <v>1691</v>
      </c>
      <c r="AW220" s="168">
        <v>7.0000000000000007E-2</v>
      </c>
      <c r="AX220" s="168">
        <v>0</v>
      </c>
      <c r="AY220" s="12">
        <v>3</v>
      </c>
      <c r="AZ220" s="11" t="s">
        <v>1975</v>
      </c>
      <c r="BA220" s="168" t="s">
        <v>1676</v>
      </c>
      <c r="BB220" s="727" t="s">
        <v>1774</v>
      </c>
      <c r="BC220" s="727" t="s">
        <v>1691</v>
      </c>
      <c r="BD220" s="727" t="s">
        <v>1691</v>
      </c>
      <c r="BE220" s="168">
        <v>0.245</v>
      </c>
      <c r="BF220" s="168">
        <v>0.03</v>
      </c>
      <c r="BG220" s="12">
        <v>2.58</v>
      </c>
      <c r="BH220" s="11" t="s">
        <v>2023</v>
      </c>
      <c r="BI220" s="168" t="s">
        <v>508</v>
      </c>
      <c r="BJ220" s="727" t="s">
        <v>1478</v>
      </c>
      <c r="BK220" s="727" t="s">
        <v>504</v>
      </c>
      <c r="BL220" s="727" t="s">
        <v>1691</v>
      </c>
      <c r="BM220" s="168">
        <v>1.7500000000000002E-2</v>
      </c>
      <c r="BN220" s="168">
        <v>0</v>
      </c>
      <c r="BO220" s="12">
        <v>2.23</v>
      </c>
      <c r="BP220" s="11" t="s">
        <v>2054</v>
      </c>
      <c r="BQ220" s="168" t="s">
        <v>508</v>
      </c>
      <c r="BR220" s="727" t="s">
        <v>1504</v>
      </c>
      <c r="BS220" s="727" t="s">
        <v>505</v>
      </c>
      <c r="BT220" s="727" t="s">
        <v>1691</v>
      </c>
      <c r="BU220" s="168">
        <v>1.8749999999999999E-2</v>
      </c>
      <c r="BV220" s="168">
        <v>0</v>
      </c>
      <c r="BW220" s="12">
        <v>1.37</v>
      </c>
    </row>
    <row r="221" spans="1:75">
      <c r="A221" s="1" t="s">
        <v>824</v>
      </c>
      <c r="B221" s="1" t="s">
        <v>663</v>
      </c>
      <c r="C221" s="1" t="s">
        <v>810</v>
      </c>
      <c r="D221" s="1" t="s">
        <v>35</v>
      </c>
      <c r="E221" s="1" t="s">
        <v>1851</v>
      </c>
      <c r="F221" s="1">
        <v>0.02</v>
      </c>
      <c r="G221" s="1">
        <v>0</v>
      </c>
      <c r="H221" s="1">
        <v>3</v>
      </c>
      <c r="I221" s="1" t="s">
        <v>672</v>
      </c>
      <c r="J221" s="1" t="s">
        <v>684</v>
      </c>
      <c r="AI221" s="575"/>
      <c r="AJ221" s="176" t="s">
        <v>2645</v>
      </c>
      <c r="AK221" s="168" t="s">
        <v>1673</v>
      </c>
      <c r="AL221" s="727" t="s">
        <v>1903</v>
      </c>
      <c r="AM221" s="727" t="s">
        <v>1691</v>
      </c>
      <c r="AN221" s="727" t="s">
        <v>1691</v>
      </c>
      <c r="AO221" s="168">
        <v>3.5000000000000003E-2</v>
      </c>
      <c r="AP221" s="168">
        <v>0</v>
      </c>
      <c r="AQ221" s="12">
        <v>2.3199999999999998</v>
      </c>
      <c r="AR221" s="11" t="s">
        <v>2646</v>
      </c>
      <c r="AS221" s="168" t="s">
        <v>1673</v>
      </c>
      <c r="AT221" s="727" t="s">
        <v>1903</v>
      </c>
      <c r="AU221" s="727" t="s">
        <v>1691</v>
      </c>
      <c r="AV221" s="727" t="s">
        <v>1691</v>
      </c>
      <c r="AW221" s="168">
        <v>3.5000000000000003E-2</v>
      </c>
      <c r="AX221" s="168">
        <v>0</v>
      </c>
      <c r="AY221" s="12">
        <v>3</v>
      </c>
      <c r="AZ221" s="11" t="s">
        <v>1975</v>
      </c>
      <c r="BA221" s="168" t="s">
        <v>1676</v>
      </c>
      <c r="BB221" s="727" t="s">
        <v>1984</v>
      </c>
      <c r="BC221" s="727" t="s">
        <v>500</v>
      </c>
      <c r="BD221" s="727" t="s">
        <v>1691</v>
      </c>
      <c r="BE221" s="168">
        <v>0.36749999999999999</v>
      </c>
      <c r="BF221" s="168">
        <v>4.4999999999999998E-2</v>
      </c>
      <c r="BG221" s="12">
        <v>2.58</v>
      </c>
      <c r="BH221" s="11" t="s">
        <v>2023</v>
      </c>
      <c r="BI221" s="168" t="s">
        <v>508</v>
      </c>
      <c r="BJ221" s="727" t="s">
        <v>1479</v>
      </c>
      <c r="BK221" s="727" t="s">
        <v>505</v>
      </c>
      <c r="BL221" s="727" t="s">
        <v>1691</v>
      </c>
      <c r="BM221" s="168">
        <v>8.7500000000000008E-3</v>
      </c>
      <c r="BN221" s="168">
        <v>0</v>
      </c>
      <c r="BO221" s="12">
        <v>2.23</v>
      </c>
      <c r="BP221" s="11" t="s">
        <v>2054</v>
      </c>
      <c r="BQ221" s="168" t="s">
        <v>508</v>
      </c>
      <c r="BR221" s="727" t="s">
        <v>1211</v>
      </c>
      <c r="BS221" s="727" t="s">
        <v>1152</v>
      </c>
      <c r="BT221" s="727" t="s">
        <v>1691</v>
      </c>
      <c r="BU221" s="168">
        <v>6.7500000000000004E-2</v>
      </c>
      <c r="BV221" s="168">
        <v>0</v>
      </c>
      <c r="BW221" s="12">
        <v>1.37</v>
      </c>
    </row>
    <row r="222" spans="1:75">
      <c r="A222" s="1" t="s">
        <v>825</v>
      </c>
      <c r="B222" s="1" t="s">
        <v>663</v>
      </c>
      <c r="C222" s="1" t="s">
        <v>810</v>
      </c>
      <c r="D222" s="1" t="s">
        <v>1673</v>
      </c>
      <c r="E222" s="1" t="s">
        <v>1854</v>
      </c>
      <c r="F222" s="1">
        <v>0.05</v>
      </c>
      <c r="G222" s="1">
        <v>0</v>
      </c>
      <c r="H222" s="1">
        <v>3</v>
      </c>
      <c r="I222" s="1" t="s">
        <v>665</v>
      </c>
      <c r="AI222" s="575"/>
      <c r="AJ222" s="176" t="s">
        <v>2645</v>
      </c>
      <c r="AK222" s="168" t="s">
        <v>1673</v>
      </c>
      <c r="AL222" s="727" t="s">
        <v>1906</v>
      </c>
      <c r="AM222" s="727" t="s">
        <v>504</v>
      </c>
      <c r="AN222" s="727" t="s">
        <v>1691</v>
      </c>
      <c r="AO222" s="168">
        <v>3.5000000000000003E-2</v>
      </c>
      <c r="AP222" s="168">
        <v>0</v>
      </c>
      <c r="AQ222" s="12">
        <v>2.3199999999999998</v>
      </c>
      <c r="AR222" s="11" t="s">
        <v>2646</v>
      </c>
      <c r="AS222" s="168" t="s">
        <v>1673</v>
      </c>
      <c r="AT222" s="727" t="s">
        <v>1906</v>
      </c>
      <c r="AU222" s="727" t="s">
        <v>504</v>
      </c>
      <c r="AV222" s="727" t="s">
        <v>1691</v>
      </c>
      <c r="AW222" s="168">
        <v>3.5000000000000003E-2</v>
      </c>
      <c r="AX222" s="168">
        <v>0</v>
      </c>
      <c r="AY222" s="12">
        <v>3</v>
      </c>
      <c r="AZ222" s="11" t="s">
        <v>1975</v>
      </c>
      <c r="BA222" s="168" t="s">
        <v>1676</v>
      </c>
      <c r="BB222" s="727" t="s">
        <v>1985</v>
      </c>
      <c r="BC222" s="727" t="s">
        <v>500</v>
      </c>
      <c r="BD222" s="727" t="s">
        <v>1691</v>
      </c>
      <c r="BE222" s="168">
        <v>0.36749999999999999</v>
      </c>
      <c r="BF222" s="168">
        <v>4.4999999999999998E-2</v>
      </c>
      <c r="BG222" s="12">
        <v>2.58</v>
      </c>
      <c r="BH222" s="11" t="s">
        <v>2023</v>
      </c>
      <c r="BI222" s="168" t="s">
        <v>508</v>
      </c>
      <c r="BJ222" s="727" t="s">
        <v>1480</v>
      </c>
      <c r="BK222" s="727" t="s">
        <v>505</v>
      </c>
      <c r="BL222" s="727" t="s">
        <v>1691</v>
      </c>
      <c r="BM222" s="168">
        <v>8.7500000000000008E-3</v>
      </c>
      <c r="BN222" s="168">
        <v>0</v>
      </c>
      <c r="BO222" s="12">
        <v>2.23</v>
      </c>
      <c r="BP222" s="11" t="s">
        <v>2054</v>
      </c>
      <c r="BQ222" s="168" t="s">
        <v>508</v>
      </c>
      <c r="BR222" s="727" t="s">
        <v>1212</v>
      </c>
      <c r="BS222" s="727" t="s">
        <v>1152</v>
      </c>
      <c r="BT222" s="727" t="s">
        <v>1691</v>
      </c>
      <c r="BU222" s="168">
        <v>6.7500000000000004E-2</v>
      </c>
      <c r="BV222" s="168">
        <v>0</v>
      </c>
      <c r="BW222" s="12">
        <v>1.37</v>
      </c>
    </row>
    <row r="223" spans="1:75">
      <c r="A223" s="1" t="s">
        <v>826</v>
      </c>
      <c r="B223" s="1" t="s">
        <v>663</v>
      </c>
      <c r="C223" s="1" t="s">
        <v>810</v>
      </c>
      <c r="D223" s="1" t="s">
        <v>1673</v>
      </c>
      <c r="E223" s="1" t="s">
        <v>1855</v>
      </c>
      <c r="F223" s="1">
        <v>2.5000000000000001E-2</v>
      </c>
      <c r="G223" s="1">
        <v>0</v>
      </c>
      <c r="H223" s="1">
        <v>3</v>
      </c>
      <c r="I223" s="1" t="s">
        <v>672</v>
      </c>
      <c r="J223" s="1" t="s">
        <v>673</v>
      </c>
      <c r="AI223" s="575"/>
      <c r="AJ223" s="176" t="s">
        <v>2645</v>
      </c>
      <c r="AK223" s="168" t="s">
        <v>1673</v>
      </c>
      <c r="AL223" s="727" t="s">
        <v>1907</v>
      </c>
      <c r="AM223" s="727" t="s">
        <v>504</v>
      </c>
      <c r="AN223" s="727" t="s">
        <v>1691</v>
      </c>
      <c r="AO223" s="168">
        <v>3.5000000000000003E-2</v>
      </c>
      <c r="AP223" s="168">
        <v>0</v>
      </c>
      <c r="AQ223" s="12">
        <v>2.3199999999999998</v>
      </c>
      <c r="AR223" s="11" t="s">
        <v>2646</v>
      </c>
      <c r="AS223" s="168" t="s">
        <v>1673</v>
      </c>
      <c r="AT223" s="727" t="s">
        <v>1907</v>
      </c>
      <c r="AU223" s="727" t="s">
        <v>504</v>
      </c>
      <c r="AV223" s="727" t="s">
        <v>1691</v>
      </c>
      <c r="AW223" s="168">
        <v>3.5000000000000003E-2</v>
      </c>
      <c r="AX223" s="168">
        <v>0</v>
      </c>
      <c r="AY223" s="12">
        <v>3</v>
      </c>
      <c r="AZ223" s="11" t="s">
        <v>1975</v>
      </c>
      <c r="BA223" s="168" t="s">
        <v>1676</v>
      </c>
      <c r="BB223" s="727" t="s">
        <v>1986</v>
      </c>
      <c r="BC223" s="727" t="s">
        <v>501</v>
      </c>
      <c r="BD223" s="727" t="s">
        <v>1691</v>
      </c>
      <c r="BE223" s="168">
        <v>0.245</v>
      </c>
      <c r="BF223" s="168">
        <v>0.03</v>
      </c>
      <c r="BG223" s="12">
        <v>2.58</v>
      </c>
      <c r="BH223" s="11" t="s">
        <v>2023</v>
      </c>
      <c r="BI223" s="168" t="s">
        <v>508</v>
      </c>
      <c r="BJ223" s="727" t="s">
        <v>1203</v>
      </c>
      <c r="BK223" s="727" t="s">
        <v>1152</v>
      </c>
      <c r="BL223" s="727" t="s">
        <v>1691</v>
      </c>
      <c r="BM223" s="168">
        <v>3.15E-2</v>
      </c>
      <c r="BN223" s="168">
        <v>0</v>
      </c>
      <c r="BO223" s="12">
        <v>2.23</v>
      </c>
      <c r="BP223" s="524" t="s">
        <v>2054</v>
      </c>
      <c r="BQ223" s="525" t="s">
        <v>2428</v>
      </c>
      <c r="BR223" s="526" t="s">
        <v>2485</v>
      </c>
      <c r="BS223" s="526" t="s">
        <v>1691</v>
      </c>
      <c r="BT223" s="526" t="s">
        <v>1691</v>
      </c>
      <c r="BU223" s="525">
        <v>0.12</v>
      </c>
      <c r="BV223" s="525">
        <v>0</v>
      </c>
      <c r="BW223" s="527">
        <v>1.37</v>
      </c>
    </row>
    <row r="224" spans="1:75">
      <c r="A224" s="1" t="s">
        <v>827</v>
      </c>
      <c r="B224" s="1" t="s">
        <v>663</v>
      </c>
      <c r="C224" s="1" t="s">
        <v>810</v>
      </c>
      <c r="D224" s="1" t="s">
        <v>1673</v>
      </c>
      <c r="E224" s="1" t="s">
        <v>1856</v>
      </c>
      <c r="F224" s="1">
        <v>4.4999999999999998E-2</v>
      </c>
      <c r="G224" s="1">
        <v>0</v>
      </c>
      <c r="H224" s="1">
        <v>3</v>
      </c>
      <c r="I224" s="1" t="s">
        <v>672</v>
      </c>
      <c r="J224" s="1" t="s">
        <v>678</v>
      </c>
      <c r="AI224" s="575"/>
      <c r="AJ224" s="176" t="s">
        <v>2645</v>
      </c>
      <c r="AK224" s="168" t="s">
        <v>1673</v>
      </c>
      <c r="AL224" s="727" t="s">
        <v>1908</v>
      </c>
      <c r="AM224" s="727" t="s">
        <v>505</v>
      </c>
      <c r="AN224" s="727" t="s">
        <v>1691</v>
      </c>
      <c r="AO224" s="168">
        <v>1.7500000000000002E-2</v>
      </c>
      <c r="AP224" s="168">
        <v>0</v>
      </c>
      <c r="AQ224" s="12">
        <v>2.3199999999999998</v>
      </c>
      <c r="AR224" s="11" t="s">
        <v>2646</v>
      </c>
      <c r="AS224" s="168" t="s">
        <v>1673</v>
      </c>
      <c r="AT224" s="727" t="s">
        <v>1908</v>
      </c>
      <c r="AU224" s="727" t="s">
        <v>505</v>
      </c>
      <c r="AV224" s="727" t="s">
        <v>1691</v>
      </c>
      <c r="AW224" s="168">
        <v>1.7500000000000002E-2</v>
      </c>
      <c r="AX224" s="168">
        <v>0</v>
      </c>
      <c r="AY224" s="12">
        <v>3</v>
      </c>
      <c r="AZ224" s="11" t="s">
        <v>1975</v>
      </c>
      <c r="BA224" s="168" t="s">
        <v>1676</v>
      </c>
      <c r="BB224" s="727" t="s">
        <v>1987</v>
      </c>
      <c r="BC224" s="727" t="s">
        <v>501</v>
      </c>
      <c r="BD224" s="727" t="s">
        <v>1691</v>
      </c>
      <c r="BE224" s="168">
        <v>0.245</v>
      </c>
      <c r="BF224" s="168">
        <v>0.03</v>
      </c>
      <c r="BG224" s="12">
        <v>2.58</v>
      </c>
      <c r="BH224" s="11" t="s">
        <v>2023</v>
      </c>
      <c r="BI224" s="168" t="s">
        <v>508</v>
      </c>
      <c r="BJ224" s="727" t="s">
        <v>1204</v>
      </c>
      <c r="BK224" s="727" t="s">
        <v>1152</v>
      </c>
      <c r="BL224" s="727" t="s">
        <v>1691</v>
      </c>
      <c r="BM224" s="168">
        <v>3.15E-2</v>
      </c>
      <c r="BN224" s="168">
        <v>0</v>
      </c>
      <c r="BO224" s="12">
        <v>2.23</v>
      </c>
      <c r="BP224" s="524" t="s">
        <v>2054</v>
      </c>
      <c r="BQ224" s="525" t="s">
        <v>2428</v>
      </c>
      <c r="BR224" s="526" t="s">
        <v>2486</v>
      </c>
      <c r="BS224" s="526" t="s">
        <v>1691</v>
      </c>
      <c r="BT224" s="526" t="s">
        <v>1691</v>
      </c>
      <c r="BU224" s="525">
        <v>0.06</v>
      </c>
      <c r="BV224" s="525">
        <v>0</v>
      </c>
      <c r="BW224" s="527">
        <v>1.37</v>
      </c>
    </row>
    <row r="225" spans="1:75">
      <c r="A225" s="1" t="s">
        <v>828</v>
      </c>
      <c r="B225" s="1" t="s">
        <v>663</v>
      </c>
      <c r="C225" s="1" t="s">
        <v>810</v>
      </c>
      <c r="D225" s="1" t="s">
        <v>1673</v>
      </c>
      <c r="E225" s="1" t="s">
        <v>1858</v>
      </c>
      <c r="F225" s="1">
        <v>4.4999999999999998E-2</v>
      </c>
      <c r="G225" s="1">
        <v>0</v>
      </c>
      <c r="H225" s="1">
        <v>3</v>
      </c>
      <c r="I225" s="1" t="s">
        <v>665</v>
      </c>
      <c r="J225" s="1" t="s">
        <v>500</v>
      </c>
      <c r="AI225" s="575"/>
      <c r="AJ225" s="176" t="s">
        <v>2645</v>
      </c>
      <c r="AK225" s="168" t="s">
        <v>1673</v>
      </c>
      <c r="AL225" s="727" t="s">
        <v>1909</v>
      </c>
      <c r="AM225" s="727" t="s">
        <v>505</v>
      </c>
      <c r="AN225" s="727" t="s">
        <v>1691</v>
      </c>
      <c r="AO225" s="168">
        <v>1.7500000000000002E-2</v>
      </c>
      <c r="AP225" s="168">
        <v>0</v>
      </c>
      <c r="AQ225" s="12">
        <v>2.3199999999999998</v>
      </c>
      <c r="AR225" s="11" t="s">
        <v>2646</v>
      </c>
      <c r="AS225" s="168" t="s">
        <v>1673</v>
      </c>
      <c r="AT225" s="727" t="s">
        <v>1909</v>
      </c>
      <c r="AU225" s="727" t="s">
        <v>505</v>
      </c>
      <c r="AV225" s="727" t="s">
        <v>1691</v>
      </c>
      <c r="AW225" s="168">
        <v>1.7500000000000002E-2</v>
      </c>
      <c r="AX225" s="168">
        <v>0</v>
      </c>
      <c r="AY225" s="12">
        <v>3</v>
      </c>
      <c r="AZ225" s="11" t="s">
        <v>1975</v>
      </c>
      <c r="BA225" s="168" t="s">
        <v>1676</v>
      </c>
      <c r="BB225" s="727" t="s">
        <v>1988</v>
      </c>
      <c r="BC225" s="727" t="s">
        <v>502</v>
      </c>
      <c r="BD225" s="727" t="s">
        <v>1691</v>
      </c>
      <c r="BE225" s="168">
        <v>0.1225</v>
      </c>
      <c r="BF225" s="168">
        <v>1.4999999999999999E-2</v>
      </c>
      <c r="BG225" s="12">
        <v>2.58</v>
      </c>
      <c r="BH225" s="576" t="s">
        <v>2645</v>
      </c>
      <c r="BI225" s="577" t="s">
        <v>1673</v>
      </c>
      <c r="BJ225" s="578" t="s">
        <v>1907</v>
      </c>
      <c r="BK225" s="578" t="s">
        <v>504</v>
      </c>
      <c r="BL225" s="578" t="s">
        <v>1691</v>
      </c>
      <c r="BM225" s="577">
        <v>1.7500000000000002E-2</v>
      </c>
      <c r="BN225" s="577">
        <v>0</v>
      </c>
      <c r="BO225" s="579">
        <v>2.23</v>
      </c>
      <c r="BP225" s="524" t="s">
        <v>2054</v>
      </c>
      <c r="BQ225" s="525" t="s">
        <v>2428</v>
      </c>
      <c r="BR225" s="526" t="s">
        <v>2487</v>
      </c>
      <c r="BS225" s="526" t="s">
        <v>1161</v>
      </c>
      <c r="BT225" s="526" t="s">
        <v>1691</v>
      </c>
      <c r="BU225" s="525">
        <v>0.09</v>
      </c>
      <c r="BV225" s="525">
        <v>0</v>
      </c>
      <c r="BW225" s="527">
        <v>1.37</v>
      </c>
    </row>
    <row r="226" spans="1:75">
      <c r="A226" s="1" t="s">
        <v>829</v>
      </c>
      <c r="B226" s="1" t="s">
        <v>663</v>
      </c>
      <c r="C226" s="1" t="s">
        <v>810</v>
      </c>
      <c r="D226" s="1" t="s">
        <v>1673</v>
      </c>
      <c r="E226" s="1" t="s">
        <v>1859</v>
      </c>
      <c r="F226" s="1">
        <v>2.5000000000000001E-2</v>
      </c>
      <c r="G226" s="1">
        <v>0</v>
      </c>
      <c r="H226" s="1">
        <v>3</v>
      </c>
      <c r="I226" s="1" t="s">
        <v>672</v>
      </c>
      <c r="J226" s="1" t="s">
        <v>681</v>
      </c>
      <c r="AI226" s="575"/>
      <c r="AJ226" s="176" t="s">
        <v>2645</v>
      </c>
      <c r="AK226" s="168" t="s">
        <v>1673</v>
      </c>
      <c r="AL226" s="727" t="s">
        <v>515</v>
      </c>
      <c r="AM226" s="727" t="s">
        <v>246</v>
      </c>
      <c r="AN226" s="727" t="s">
        <v>1691</v>
      </c>
      <c r="AO226" s="168">
        <v>6.3E-2</v>
      </c>
      <c r="AP226" s="168">
        <v>0</v>
      </c>
      <c r="AQ226" s="12">
        <v>2.3199999999999998</v>
      </c>
      <c r="AR226" s="11" t="s">
        <v>2646</v>
      </c>
      <c r="AS226" s="168" t="s">
        <v>1673</v>
      </c>
      <c r="AT226" s="727" t="s">
        <v>515</v>
      </c>
      <c r="AU226" s="727" t="s">
        <v>246</v>
      </c>
      <c r="AV226" s="727" t="s">
        <v>1691</v>
      </c>
      <c r="AW226" s="168">
        <v>6.3E-2</v>
      </c>
      <c r="AX226" s="168">
        <v>0</v>
      </c>
      <c r="AY226" s="12">
        <v>3</v>
      </c>
      <c r="AZ226" s="11" t="s">
        <v>1975</v>
      </c>
      <c r="BA226" s="168" t="s">
        <v>1676</v>
      </c>
      <c r="BB226" s="727" t="s">
        <v>1989</v>
      </c>
      <c r="BC226" s="727" t="s">
        <v>502</v>
      </c>
      <c r="BD226" s="727" t="s">
        <v>1691</v>
      </c>
      <c r="BE226" s="168">
        <v>0.1225</v>
      </c>
      <c r="BF226" s="168">
        <v>1.4999999999999999E-2</v>
      </c>
      <c r="BG226" s="12">
        <v>2.58</v>
      </c>
      <c r="BH226" s="524" t="s">
        <v>2023</v>
      </c>
      <c r="BI226" s="525" t="s">
        <v>2428</v>
      </c>
      <c r="BJ226" s="526" t="s">
        <v>2488</v>
      </c>
      <c r="BK226" s="526" t="s">
        <v>1691</v>
      </c>
      <c r="BL226" s="526" t="s">
        <v>1691</v>
      </c>
      <c r="BM226" s="525">
        <v>3.5000000000000003E-2</v>
      </c>
      <c r="BN226" s="525">
        <v>0</v>
      </c>
      <c r="BO226" s="527">
        <v>2.23</v>
      </c>
      <c r="BP226" s="524" t="s">
        <v>2054</v>
      </c>
      <c r="BQ226" s="525" t="s">
        <v>2428</v>
      </c>
      <c r="BR226" s="526" t="s">
        <v>2489</v>
      </c>
      <c r="BS226" s="526" t="s">
        <v>1161</v>
      </c>
      <c r="BT226" s="526" t="s">
        <v>1691</v>
      </c>
      <c r="BU226" s="525">
        <v>0.09</v>
      </c>
      <c r="BV226" s="525">
        <v>0</v>
      </c>
      <c r="BW226" s="527">
        <v>1.37</v>
      </c>
    </row>
    <row r="227" spans="1:75">
      <c r="A227" s="1" t="s">
        <v>830</v>
      </c>
      <c r="B227" s="1" t="s">
        <v>663</v>
      </c>
      <c r="C227" s="1" t="s">
        <v>810</v>
      </c>
      <c r="D227" s="1" t="s">
        <v>1673</v>
      </c>
      <c r="E227" s="1" t="s">
        <v>1863</v>
      </c>
      <c r="F227" s="1">
        <v>2.5000000000000001E-2</v>
      </c>
      <c r="G227" s="1">
        <v>0</v>
      </c>
      <c r="H227" s="1">
        <v>3</v>
      </c>
      <c r="I227" s="1" t="s">
        <v>691</v>
      </c>
      <c r="J227" s="1" t="s">
        <v>501</v>
      </c>
      <c r="AI227" s="575"/>
      <c r="AJ227" s="176" t="s">
        <v>2645</v>
      </c>
      <c r="AK227" s="168" t="s">
        <v>1673</v>
      </c>
      <c r="AL227" s="727" t="s">
        <v>516</v>
      </c>
      <c r="AM227" s="727" t="s">
        <v>246</v>
      </c>
      <c r="AN227" s="727" t="s">
        <v>1691</v>
      </c>
      <c r="AO227" s="168">
        <v>6.3E-2</v>
      </c>
      <c r="AP227" s="168">
        <v>0</v>
      </c>
      <c r="AQ227" s="12">
        <v>2.3199999999999998</v>
      </c>
      <c r="AR227" s="11" t="s">
        <v>2646</v>
      </c>
      <c r="AS227" s="168" t="s">
        <v>1673</v>
      </c>
      <c r="AT227" s="727" t="s">
        <v>516</v>
      </c>
      <c r="AU227" s="727" t="s">
        <v>246</v>
      </c>
      <c r="AV227" s="727" t="s">
        <v>1691</v>
      </c>
      <c r="AW227" s="168">
        <v>6.3E-2</v>
      </c>
      <c r="AX227" s="168">
        <v>0</v>
      </c>
      <c r="AY227" s="12">
        <v>3</v>
      </c>
      <c r="AZ227" s="11" t="s">
        <v>1975</v>
      </c>
      <c r="BA227" s="168" t="s">
        <v>1673</v>
      </c>
      <c r="BB227" s="727" t="s">
        <v>1675</v>
      </c>
      <c r="BC227" s="727" t="s">
        <v>1691</v>
      </c>
      <c r="BD227" s="727" t="s">
        <v>239</v>
      </c>
      <c r="BE227" s="168">
        <v>0.25</v>
      </c>
      <c r="BF227" s="168">
        <v>1.4999999999999999E-2</v>
      </c>
      <c r="BG227" s="12">
        <v>2.58</v>
      </c>
      <c r="BH227" s="524" t="s">
        <v>2023</v>
      </c>
      <c r="BI227" s="525" t="s">
        <v>2428</v>
      </c>
      <c r="BJ227" s="526" t="s">
        <v>2490</v>
      </c>
      <c r="BK227" s="526" t="s">
        <v>1691</v>
      </c>
      <c r="BL227" s="526" t="s">
        <v>1691</v>
      </c>
      <c r="BM227" s="525">
        <v>1.7500000000000002E-2</v>
      </c>
      <c r="BN227" s="525">
        <v>0</v>
      </c>
      <c r="BO227" s="527">
        <v>2.23</v>
      </c>
      <c r="BP227" s="524" t="s">
        <v>2054</v>
      </c>
      <c r="BQ227" s="525" t="s">
        <v>2428</v>
      </c>
      <c r="BR227" s="526" t="s">
        <v>2491</v>
      </c>
      <c r="BS227" s="526" t="s">
        <v>268</v>
      </c>
      <c r="BT227" s="526" t="s">
        <v>1691</v>
      </c>
      <c r="BU227" s="525">
        <v>0.06</v>
      </c>
      <c r="BV227" s="525">
        <v>0</v>
      </c>
      <c r="BW227" s="527">
        <v>1.37</v>
      </c>
    </row>
    <row r="228" spans="1:75">
      <c r="A228" s="1" t="s">
        <v>831</v>
      </c>
      <c r="B228" s="1" t="s">
        <v>663</v>
      </c>
      <c r="C228" s="1" t="s">
        <v>810</v>
      </c>
      <c r="D228" s="1" t="s">
        <v>1673</v>
      </c>
      <c r="E228" s="1" t="s">
        <v>1867</v>
      </c>
      <c r="F228" s="1">
        <v>1.2500000000000001E-2</v>
      </c>
      <c r="G228" s="1">
        <v>0</v>
      </c>
      <c r="H228" s="1">
        <v>3</v>
      </c>
      <c r="I228" s="1" t="s">
        <v>672</v>
      </c>
      <c r="J228" s="1" t="s">
        <v>684</v>
      </c>
      <c r="AI228" s="575"/>
      <c r="AJ228" s="176" t="s">
        <v>2645</v>
      </c>
      <c r="AK228" s="168" t="s">
        <v>508</v>
      </c>
      <c r="AL228" s="727" t="s">
        <v>517</v>
      </c>
      <c r="AM228" s="727" t="s">
        <v>1691</v>
      </c>
      <c r="AN228" s="727" t="s">
        <v>1691</v>
      </c>
      <c r="AO228" s="168">
        <v>7.0000000000000007E-2</v>
      </c>
      <c r="AP228" s="168">
        <v>0</v>
      </c>
      <c r="AQ228" s="12">
        <v>2.3199999999999998</v>
      </c>
      <c r="AR228" s="11" t="s">
        <v>2646</v>
      </c>
      <c r="AS228" s="168" t="s">
        <v>508</v>
      </c>
      <c r="AT228" s="727" t="s">
        <v>517</v>
      </c>
      <c r="AU228" s="727" t="s">
        <v>1691</v>
      </c>
      <c r="AV228" s="727" t="s">
        <v>1691</v>
      </c>
      <c r="AW228" s="168">
        <v>7.0000000000000007E-2</v>
      </c>
      <c r="AX228" s="168">
        <v>0</v>
      </c>
      <c r="AY228" s="12">
        <v>3</v>
      </c>
      <c r="AZ228" s="11" t="s">
        <v>1975</v>
      </c>
      <c r="BA228" s="168" t="s">
        <v>1673</v>
      </c>
      <c r="BB228" s="727" t="s">
        <v>1674</v>
      </c>
      <c r="BC228" s="727" t="s">
        <v>1691</v>
      </c>
      <c r="BD228" s="727" t="s">
        <v>239</v>
      </c>
      <c r="BE228" s="168">
        <v>0.125</v>
      </c>
      <c r="BF228" s="168">
        <v>7.4999999999999997E-3</v>
      </c>
      <c r="BG228" s="12">
        <v>2.58</v>
      </c>
      <c r="BH228" s="524" t="s">
        <v>2023</v>
      </c>
      <c r="BI228" s="525" t="s">
        <v>2428</v>
      </c>
      <c r="BJ228" s="526" t="s">
        <v>2492</v>
      </c>
      <c r="BK228" s="526" t="s">
        <v>1161</v>
      </c>
      <c r="BL228" s="526" t="s">
        <v>1691</v>
      </c>
      <c r="BM228" s="525">
        <v>2.6250000000000002E-2</v>
      </c>
      <c r="BN228" s="525">
        <v>0</v>
      </c>
      <c r="BO228" s="527">
        <v>2.23</v>
      </c>
      <c r="BP228" s="524" t="s">
        <v>2054</v>
      </c>
      <c r="BQ228" s="525" t="s">
        <v>2428</v>
      </c>
      <c r="BR228" s="526" t="s">
        <v>2493</v>
      </c>
      <c r="BS228" s="526" t="s">
        <v>268</v>
      </c>
      <c r="BT228" s="526" t="s">
        <v>1691</v>
      </c>
      <c r="BU228" s="525">
        <v>0.06</v>
      </c>
      <c r="BV228" s="525">
        <v>0</v>
      </c>
      <c r="BW228" s="527">
        <v>1.37</v>
      </c>
    </row>
    <row r="229" spans="1:75">
      <c r="A229" s="1" t="s">
        <v>832</v>
      </c>
      <c r="B229" s="1" t="s">
        <v>663</v>
      </c>
      <c r="C229" s="1" t="s">
        <v>810</v>
      </c>
      <c r="D229" s="1" t="s">
        <v>1673</v>
      </c>
      <c r="E229" s="1" t="s">
        <v>1869</v>
      </c>
      <c r="F229" s="1">
        <v>1.2500000000000001E-2</v>
      </c>
      <c r="G229" s="1">
        <v>0</v>
      </c>
      <c r="H229" s="1">
        <v>3</v>
      </c>
      <c r="I229" s="1" t="s">
        <v>694</v>
      </c>
      <c r="J229" s="1" t="s">
        <v>502</v>
      </c>
      <c r="AI229" s="575"/>
      <c r="AJ229" s="176" t="s">
        <v>2645</v>
      </c>
      <c r="AK229" s="168" t="s">
        <v>508</v>
      </c>
      <c r="AL229" s="727" t="s">
        <v>518</v>
      </c>
      <c r="AM229" s="727" t="s">
        <v>1691</v>
      </c>
      <c r="AN229" s="727" t="s">
        <v>1691</v>
      </c>
      <c r="AO229" s="168">
        <v>3.5000000000000003E-2</v>
      </c>
      <c r="AP229" s="168">
        <v>0</v>
      </c>
      <c r="AQ229" s="12">
        <v>2.3199999999999998</v>
      </c>
      <c r="AR229" s="11" t="s">
        <v>2646</v>
      </c>
      <c r="AS229" s="168" t="s">
        <v>508</v>
      </c>
      <c r="AT229" s="727" t="s">
        <v>518</v>
      </c>
      <c r="AU229" s="727" t="s">
        <v>1691</v>
      </c>
      <c r="AV229" s="727" t="s">
        <v>1691</v>
      </c>
      <c r="AW229" s="168">
        <v>3.5000000000000003E-2</v>
      </c>
      <c r="AX229" s="168">
        <v>0</v>
      </c>
      <c r="AY229" s="12">
        <v>3</v>
      </c>
      <c r="AZ229" s="11" t="s">
        <v>1975</v>
      </c>
      <c r="BA229" s="168" t="s">
        <v>1673</v>
      </c>
      <c r="BB229" s="727" t="s">
        <v>1679</v>
      </c>
      <c r="BC229" s="727" t="s">
        <v>504</v>
      </c>
      <c r="BD229" s="727" t="s">
        <v>239</v>
      </c>
      <c r="BE229" s="168">
        <v>0.125</v>
      </c>
      <c r="BF229" s="168">
        <v>7.4999999999999997E-3</v>
      </c>
      <c r="BG229" s="12">
        <v>2.58</v>
      </c>
      <c r="BH229" s="524" t="s">
        <v>2023</v>
      </c>
      <c r="BI229" s="525" t="s">
        <v>2428</v>
      </c>
      <c r="BJ229" s="526" t="s">
        <v>2494</v>
      </c>
      <c r="BK229" s="526" t="s">
        <v>1161</v>
      </c>
      <c r="BL229" s="526" t="s">
        <v>1691</v>
      </c>
      <c r="BM229" s="525">
        <v>2.6249999999999999E-2</v>
      </c>
      <c r="BN229" s="525">
        <v>0</v>
      </c>
      <c r="BO229" s="527">
        <v>2.23</v>
      </c>
      <c r="BP229" s="524" t="s">
        <v>2054</v>
      </c>
      <c r="BQ229" s="525" t="s">
        <v>2428</v>
      </c>
      <c r="BR229" s="526" t="s">
        <v>2495</v>
      </c>
      <c r="BS229" s="526" t="s">
        <v>2414</v>
      </c>
      <c r="BT229" s="526" t="s">
        <v>1691</v>
      </c>
      <c r="BU229" s="525">
        <v>0.03</v>
      </c>
      <c r="BV229" s="525">
        <v>0</v>
      </c>
      <c r="BW229" s="527">
        <v>1.37</v>
      </c>
    </row>
    <row r="230" spans="1:75">
      <c r="A230" s="1" t="s">
        <v>833</v>
      </c>
      <c r="B230" s="1" t="s">
        <v>663</v>
      </c>
      <c r="C230" s="1" t="s">
        <v>810</v>
      </c>
      <c r="D230" s="1" t="s">
        <v>1673</v>
      </c>
      <c r="E230" s="1" t="s">
        <v>506</v>
      </c>
      <c r="F230" s="1">
        <v>4.4999999999999998E-2</v>
      </c>
      <c r="G230" s="1">
        <v>0</v>
      </c>
      <c r="H230" s="1">
        <v>2.3199999999999998</v>
      </c>
      <c r="I230" s="1" t="s">
        <v>672</v>
      </c>
      <c r="J230" s="1" t="s">
        <v>678</v>
      </c>
      <c r="AI230" s="575"/>
      <c r="AJ230" s="176" t="s">
        <v>2645</v>
      </c>
      <c r="AK230" s="168" t="s">
        <v>508</v>
      </c>
      <c r="AL230" s="727" t="s">
        <v>519</v>
      </c>
      <c r="AM230" s="727" t="s">
        <v>504</v>
      </c>
      <c r="AN230" s="727" t="s">
        <v>1691</v>
      </c>
      <c r="AO230" s="168">
        <v>3.5000000000000003E-2</v>
      </c>
      <c r="AP230" s="168">
        <v>0</v>
      </c>
      <c r="AQ230" s="12">
        <v>2.3199999999999998</v>
      </c>
      <c r="AR230" s="11" t="s">
        <v>2646</v>
      </c>
      <c r="AS230" s="168" t="s">
        <v>508</v>
      </c>
      <c r="AT230" s="727" t="s">
        <v>519</v>
      </c>
      <c r="AU230" s="727" t="s">
        <v>504</v>
      </c>
      <c r="AV230" s="727" t="s">
        <v>1691</v>
      </c>
      <c r="AW230" s="168">
        <v>3.5000000000000003E-2</v>
      </c>
      <c r="AX230" s="168">
        <v>0</v>
      </c>
      <c r="AY230" s="12">
        <v>3</v>
      </c>
      <c r="AZ230" s="11" t="s">
        <v>1975</v>
      </c>
      <c r="BA230" s="168" t="s">
        <v>1673</v>
      </c>
      <c r="BB230" s="727" t="s">
        <v>1680</v>
      </c>
      <c r="BC230" s="727" t="s">
        <v>504</v>
      </c>
      <c r="BD230" s="727" t="s">
        <v>239</v>
      </c>
      <c r="BE230" s="168">
        <v>0.125</v>
      </c>
      <c r="BF230" s="168">
        <v>7.4999999999999997E-3</v>
      </c>
      <c r="BG230" s="12">
        <v>2.58</v>
      </c>
      <c r="BH230" s="524" t="s">
        <v>2023</v>
      </c>
      <c r="BI230" s="525" t="s">
        <v>2428</v>
      </c>
      <c r="BJ230" s="526" t="s">
        <v>2496</v>
      </c>
      <c r="BK230" s="526" t="s">
        <v>268</v>
      </c>
      <c r="BL230" s="526" t="s">
        <v>1691</v>
      </c>
      <c r="BM230" s="525">
        <v>1.7500000000000002E-2</v>
      </c>
      <c r="BN230" s="525">
        <v>0</v>
      </c>
      <c r="BO230" s="527">
        <v>2.23</v>
      </c>
      <c r="BP230" s="524" t="s">
        <v>2054</v>
      </c>
      <c r="BQ230" s="525" t="s">
        <v>2428</v>
      </c>
      <c r="BR230" s="526" t="s">
        <v>2497</v>
      </c>
      <c r="BS230" s="526" t="s">
        <v>2414</v>
      </c>
      <c r="BT230" s="526" t="s">
        <v>1691</v>
      </c>
      <c r="BU230" s="525">
        <v>0.03</v>
      </c>
      <c r="BV230" s="525">
        <v>0</v>
      </c>
      <c r="BW230" s="527">
        <v>1.37</v>
      </c>
    </row>
    <row r="231" spans="1:75">
      <c r="A231" s="1" t="s">
        <v>834</v>
      </c>
      <c r="B231" s="1" t="s">
        <v>663</v>
      </c>
      <c r="C231" s="1" t="s">
        <v>810</v>
      </c>
      <c r="D231" s="1" t="s">
        <v>1673</v>
      </c>
      <c r="E231" s="1" t="s">
        <v>507</v>
      </c>
      <c r="F231" s="1">
        <v>4.4999999999999998E-2</v>
      </c>
      <c r="G231" s="1">
        <v>0</v>
      </c>
      <c r="H231" s="1">
        <v>2.3199999999999998</v>
      </c>
      <c r="I231" s="1" t="s">
        <v>665</v>
      </c>
      <c r="J231" s="1" t="s">
        <v>500</v>
      </c>
      <c r="AI231" s="575"/>
      <c r="AJ231" s="176" t="s">
        <v>2645</v>
      </c>
      <c r="AK231" s="168" t="s">
        <v>508</v>
      </c>
      <c r="AL231" s="727" t="s">
        <v>520</v>
      </c>
      <c r="AM231" s="727" t="s">
        <v>504</v>
      </c>
      <c r="AN231" s="727" t="s">
        <v>1691</v>
      </c>
      <c r="AO231" s="168">
        <v>3.5000000000000003E-2</v>
      </c>
      <c r="AP231" s="168">
        <v>0</v>
      </c>
      <c r="AQ231" s="12">
        <v>2.3199999999999998</v>
      </c>
      <c r="AR231" s="11" t="s">
        <v>2646</v>
      </c>
      <c r="AS231" s="168" t="s">
        <v>508</v>
      </c>
      <c r="AT231" s="727" t="s">
        <v>520</v>
      </c>
      <c r="AU231" s="727" t="s">
        <v>504</v>
      </c>
      <c r="AV231" s="727" t="s">
        <v>1691</v>
      </c>
      <c r="AW231" s="168">
        <v>3.5000000000000003E-2</v>
      </c>
      <c r="AX231" s="168">
        <v>0</v>
      </c>
      <c r="AY231" s="12">
        <v>3</v>
      </c>
      <c r="AZ231" s="11" t="s">
        <v>1975</v>
      </c>
      <c r="BA231" s="168" t="s">
        <v>1673</v>
      </c>
      <c r="BB231" s="727" t="s">
        <v>1681</v>
      </c>
      <c r="BC231" s="727" t="s">
        <v>505</v>
      </c>
      <c r="BD231" s="727" t="s">
        <v>239</v>
      </c>
      <c r="BE231" s="168">
        <v>6.25E-2</v>
      </c>
      <c r="BF231" s="168">
        <v>3.7499999999999999E-3</v>
      </c>
      <c r="BG231" s="12">
        <v>2.58</v>
      </c>
      <c r="BH231" s="524" t="s">
        <v>2023</v>
      </c>
      <c r="BI231" s="525" t="s">
        <v>2428</v>
      </c>
      <c r="BJ231" s="526" t="s">
        <v>2498</v>
      </c>
      <c r="BK231" s="526" t="s">
        <v>268</v>
      </c>
      <c r="BL231" s="526" t="s">
        <v>1691</v>
      </c>
      <c r="BM231" s="525">
        <v>1.7500000000000002E-2</v>
      </c>
      <c r="BN231" s="525">
        <v>0</v>
      </c>
      <c r="BO231" s="527">
        <v>2.23</v>
      </c>
      <c r="BP231" s="675" t="s">
        <v>2054</v>
      </c>
      <c r="BQ231" s="676" t="s">
        <v>2428</v>
      </c>
      <c r="BR231" s="677" t="s">
        <v>4438</v>
      </c>
      <c r="BS231" s="677" t="s">
        <v>1691</v>
      </c>
      <c r="BT231" s="677" t="s">
        <v>1691</v>
      </c>
      <c r="BU231" s="676"/>
      <c r="BV231" s="676"/>
      <c r="BW231" s="678"/>
    </row>
    <row r="232" spans="1:75">
      <c r="A232" s="1" t="s">
        <v>835</v>
      </c>
      <c r="B232" s="1" t="s">
        <v>663</v>
      </c>
      <c r="C232" s="1" t="s">
        <v>810</v>
      </c>
      <c r="D232" s="1" t="s">
        <v>508</v>
      </c>
      <c r="E232" s="1" t="s">
        <v>509</v>
      </c>
      <c r="F232" s="1">
        <v>0.05</v>
      </c>
      <c r="G232" s="1">
        <v>0</v>
      </c>
      <c r="AI232" s="575"/>
      <c r="AJ232" s="176" t="s">
        <v>2645</v>
      </c>
      <c r="AK232" s="168" t="s">
        <v>508</v>
      </c>
      <c r="AL232" s="727" t="s">
        <v>521</v>
      </c>
      <c r="AM232" s="727" t="s">
        <v>505</v>
      </c>
      <c r="AN232" s="727" t="s">
        <v>1691</v>
      </c>
      <c r="AO232" s="168">
        <v>1.7500000000000002E-2</v>
      </c>
      <c r="AP232" s="168">
        <v>0</v>
      </c>
      <c r="AQ232" s="12">
        <v>2.3199999999999998</v>
      </c>
      <c r="AR232" s="11" t="s">
        <v>2646</v>
      </c>
      <c r="AS232" s="168" t="s">
        <v>508</v>
      </c>
      <c r="AT232" s="727" t="s">
        <v>521</v>
      </c>
      <c r="AU232" s="727" t="s">
        <v>505</v>
      </c>
      <c r="AV232" s="727" t="s">
        <v>1691</v>
      </c>
      <c r="AW232" s="168">
        <v>1.7500000000000002E-2</v>
      </c>
      <c r="AX232" s="168">
        <v>0</v>
      </c>
      <c r="AY232" s="12">
        <v>3</v>
      </c>
      <c r="AZ232" s="11" t="s">
        <v>1975</v>
      </c>
      <c r="BA232" s="168" t="s">
        <v>1673</v>
      </c>
      <c r="BB232" s="727" t="s">
        <v>1682</v>
      </c>
      <c r="BC232" s="727" t="s">
        <v>505</v>
      </c>
      <c r="BD232" s="727" t="s">
        <v>239</v>
      </c>
      <c r="BE232" s="168">
        <v>6.25E-2</v>
      </c>
      <c r="BF232" s="168">
        <v>3.7499999999999999E-3</v>
      </c>
      <c r="BG232" s="12">
        <v>2.58</v>
      </c>
      <c r="BH232" s="524" t="s">
        <v>2023</v>
      </c>
      <c r="BI232" s="525" t="s">
        <v>2428</v>
      </c>
      <c r="BJ232" s="526" t="s">
        <v>2499</v>
      </c>
      <c r="BK232" s="526" t="s">
        <v>2414</v>
      </c>
      <c r="BL232" s="526" t="s">
        <v>1691</v>
      </c>
      <c r="BM232" s="525">
        <v>8.7500000000000008E-3</v>
      </c>
      <c r="BN232" s="525">
        <v>0</v>
      </c>
      <c r="BO232" s="527">
        <v>2.23</v>
      </c>
      <c r="BP232" s="675" t="s">
        <v>2054</v>
      </c>
      <c r="BQ232" s="676" t="s">
        <v>2428</v>
      </c>
      <c r="BR232" s="677" t="s">
        <v>4439</v>
      </c>
      <c r="BS232" s="677" t="s">
        <v>1691</v>
      </c>
      <c r="BT232" s="677" t="s">
        <v>1691</v>
      </c>
      <c r="BU232" s="676"/>
      <c r="BV232" s="676"/>
      <c r="BW232" s="678"/>
    </row>
    <row r="233" spans="1:75">
      <c r="A233" s="1" t="s">
        <v>836</v>
      </c>
      <c r="B233" s="1" t="s">
        <v>663</v>
      </c>
      <c r="C233" s="1" t="s">
        <v>810</v>
      </c>
      <c r="D233" s="1" t="s">
        <v>508</v>
      </c>
      <c r="E233" s="1" t="s">
        <v>510</v>
      </c>
      <c r="F233" s="1">
        <v>2.5000000000000001E-2</v>
      </c>
      <c r="G233" s="1">
        <v>0</v>
      </c>
      <c r="J233" s="1" t="s">
        <v>673</v>
      </c>
      <c r="AI233" s="575"/>
      <c r="AJ233" s="176" t="s">
        <v>2645</v>
      </c>
      <c r="AK233" s="168" t="s">
        <v>508</v>
      </c>
      <c r="AL233" s="727" t="s">
        <v>522</v>
      </c>
      <c r="AM233" s="727" t="s">
        <v>505</v>
      </c>
      <c r="AN233" s="727" t="s">
        <v>1691</v>
      </c>
      <c r="AO233" s="168">
        <v>1.7500000000000002E-2</v>
      </c>
      <c r="AP233" s="168">
        <v>0</v>
      </c>
      <c r="AQ233" s="12">
        <v>2.3199999999999998</v>
      </c>
      <c r="AR233" s="11" t="s">
        <v>2646</v>
      </c>
      <c r="AS233" s="168" t="s">
        <v>508</v>
      </c>
      <c r="AT233" s="727" t="s">
        <v>522</v>
      </c>
      <c r="AU233" s="727" t="s">
        <v>505</v>
      </c>
      <c r="AV233" s="727" t="s">
        <v>1691</v>
      </c>
      <c r="AW233" s="168">
        <v>1.7500000000000002E-2</v>
      </c>
      <c r="AX233" s="168">
        <v>0</v>
      </c>
      <c r="AY233" s="12">
        <v>3</v>
      </c>
      <c r="AZ233" s="11" t="s">
        <v>1975</v>
      </c>
      <c r="BA233" s="168" t="s">
        <v>508</v>
      </c>
      <c r="BB233" s="727" t="s">
        <v>581</v>
      </c>
      <c r="BC233" s="727" t="s">
        <v>1691</v>
      </c>
      <c r="BD233" s="727" t="s">
        <v>240</v>
      </c>
      <c r="BE233" s="168">
        <v>0.15</v>
      </c>
      <c r="BF233" s="168">
        <v>7.0000000000000001E-3</v>
      </c>
      <c r="BG233" s="12">
        <v>2.58</v>
      </c>
      <c r="BH233" s="524" t="s">
        <v>2023</v>
      </c>
      <c r="BI233" s="525" t="s">
        <v>2428</v>
      </c>
      <c r="BJ233" s="526" t="s">
        <v>2500</v>
      </c>
      <c r="BK233" s="526" t="s">
        <v>2414</v>
      </c>
      <c r="BL233" s="526" t="s">
        <v>1691</v>
      </c>
      <c r="BM233" s="525">
        <v>8.7500000000000008E-3</v>
      </c>
      <c r="BN233" s="525">
        <v>0</v>
      </c>
      <c r="BO233" s="527">
        <v>2.23</v>
      </c>
      <c r="BP233" s="11"/>
      <c r="BQ233" s="168"/>
      <c r="BR233" s="727"/>
      <c r="BS233" s="727"/>
      <c r="BT233" s="727"/>
      <c r="BU233" s="168"/>
      <c r="BV233" s="168"/>
      <c r="BW233" s="12"/>
    </row>
    <row r="234" spans="1:75">
      <c r="A234" s="1" t="s">
        <v>837</v>
      </c>
      <c r="B234" s="1" t="s">
        <v>663</v>
      </c>
      <c r="C234" s="1" t="s">
        <v>810</v>
      </c>
      <c r="D234" s="1" t="s">
        <v>508</v>
      </c>
      <c r="E234" s="1" t="s">
        <v>511</v>
      </c>
      <c r="F234" s="1">
        <v>2.5000000000000001E-2</v>
      </c>
      <c r="G234" s="1">
        <v>0</v>
      </c>
      <c r="J234" s="1" t="s">
        <v>504</v>
      </c>
      <c r="AI234" s="575"/>
      <c r="AJ234" s="176" t="s">
        <v>2645</v>
      </c>
      <c r="AK234" s="168" t="s">
        <v>508</v>
      </c>
      <c r="AL234" s="727" t="s">
        <v>1153</v>
      </c>
      <c r="AM234" s="727" t="s">
        <v>1152</v>
      </c>
      <c r="AN234" s="727" t="s">
        <v>1691</v>
      </c>
      <c r="AO234" s="168">
        <v>6.3E-2</v>
      </c>
      <c r="AP234" s="168">
        <v>0</v>
      </c>
      <c r="AQ234" s="12">
        <v>2.3199999999999998</v>
      </c>
      <c r="AR234" s="11" t="s">
        <v>1159</v>
      </c>
      <c r="AS234" s="168" t="s">
        <v>508</v>
      </c>
      <c r="AT234" s="727" t="s">
        <v>1153</v>
      </c>
      <c r="AU234" s="727" t="s">
        <v>1152</v>
      </c>
      <c r="AV234" s="727" t="s">
        <v>1691</v>
      </c>
      <c r="AW234" s="168">
        <v>6.3E-2</v>
      </c>
      <c r="AX234" s="168">
        <v>0</v>
      </c>
      <c r="AY234" s="12">
        <v>3</v>
      </c>
      <c r="AZ234" s="11" t="s">
        <v>1975</v>
      </c>
      <c r="BA234" s="168" t="s">
        <v>508</v>
      </c>
      <c r="BB234" s="727" t="s">
        <v>583</v>
      </c>
      <c r="BC234" s="727" t="s">
        <v>1691</v>
      </c>
      <c r="BD234" s="727" t="s">
        <v>240</v>
      </c>
      <c r="BE234" s="168">
        <v>7.4999999999999997E-2</v>
      </c>
      <c r="BF234" s="168">
        <v>3.5000000000000001E-3</v>
      </c>
      <c r="BG234" s="12">
        <v>2.58</v>
      </c>
      <c r="BH234" s="675" t="s">
        <v>2023</v>
      </c>
      <c r="BI234" s="676" t="s">
        <v>2428</v>
      </c>
      <c r="BJ234" s="677" t="s">
        <v>4440</v>
      </c>
      <c r="BK234" s="677" t="s">
        <v>1691</v>
      </c>
      <c r="BL234" s="677" t="s">
        <v>1691</v>
      </c>
      <c r="BM234" s="676"/>
      <c r="BN234" s="676"/>
      <c r="BO234" s="678"/>
      <c r="BP234" s="11"/>
      <c r="BQ234" s="168"/>
      <c r="BR234" s="727"/>
      <c r="BS234" s="727"/>
      <c r="BT234" s="727"/>
      <c r="BU234" s="168"/>
      <c r="BV234" s="168"/>
      <c r="BW234" s="12"/>
    </row>
    <row r="235" spans="1:75">
      <c r="A235" s="1" t="s">
        <v>838</v>
      </c>
      <c r="B235" s="1" t="s">
        <v>663</v>
      </c>
      <c r="C235" s="1" t="s">
        <v>810</v>
      </c>
      <c r="D235" s="1" t="s">
        <v>508</v>
      </c>
      <c r="E235" s="1" t="s">
        <v>512</v>
      </c>
      <c r="F235" s="1">
        <v>2.5000000000000001E-2</v>
      </c>
      <c r="G235" s="1">
        <v>0</v>
      </c>
      <c r="J235" s="1" t="s">
        <v>737</v>
      </c>
      <c r="AI235" s="575"/>
      <c r="AJ235" s="176" t="s">
        <v>2645</v>
      </c>
      <c r="AK235" s="168" t="s">
        <v>508</v>
      </c>
      <c r="AL235" s="727" t="s">
        <v>1154</v>
      </c>
      <c r="AM235" s="727" t="s">
        <v>1152</v>
      </c>
      <c r="AN235" s="727" t="s">
        <v>1691</v>
      </c>
      <c r="AO235" s="168">
        <v>6.3E-2</v>
      </c>
      <c r="AP235" s="168">
        <v>0</v>
      </c>
      <c r="AQ235" s="12">
        <v>2.3199999999999998</v>
      </c>
      <c r="AR235" s="11" t="s">
        <v>1159</v>
      </c>
      <c r="AS235" s="168" t="s">
        <v>508</v>
      </c>
      <c r="AT235" s="727" t="s">
        <v>1154</v>
      </c>
      <c r="AU235" s="727" t="s">
        <v>1152</v>
      </c>
      <c r="AV235" s="727" t="s">
        <v>1691</v>
      </c>
      <c r="AW235" s="168">
        <v>6.3E-2</v>
      </c>
      <c r="AX235" s="168">
        <v>0</v>
      </c>
      <c r="AY235" s="12">
        <v>3</v>
      </c>
      <c r="AZ235" s="11" t="s">
        <v>1975</v>
      </c>
      <c r="BA235" s="168" t="s">
        <v>508</v>
      </c>
      <c r="BB235" s="727" t="s">
        <v>585</v>
      </c>
      <c r="BC235" s="727" t="s">
        <v>504</v>
      </c>
      <c r="BD235" s="727" t="s">
        <v>240</v>
      </c>
      <c r="BE235" s="168">
        <v>7.4999999999999997E-2</v>
      </c>
      <c r="BF235" s="168">
        <v>3.5000000000000001E-3</v>
      </c>
      <c r="BG235" s="12">
        <v>2.58</v>
      </c>
      <c r="BH235" s="675" t="s">
        <v>2023</v>
      </c>
      <c r="BI235" s="676" t="s">
        <v>2428</v>
      </c>
      <c r="BJ235" s="677" t="s">
        <v>4441</v>
      </c>
      <c r="BK235" s="677" t="s">
        <v>1691</v>
      </c>
      <c r="BL235" s="677" t="s">
        <v>1691</v>
      </c>
      <c r="BM235" s="676"/>
      <c r="BN235" s="676"/>
      <c r="BO235" s="678"/>
      <c r="BP235" s="11"/>
      <c r="BQ235" s="168"/>
      <c r="BR235" s="727"/>
      <c r="BS235" s="727"/>
      <c r="BT235" s="727"/>
      <c r="BU235" s="168"/>
      <c r="BV235" s="168"/>
      <c r="BW235" s="12"/>
    </row>
    <row r="236" spans="1:75">
      <c r="A236" s="1" t="s">
        <v>839</v>
      </c>
      <c r="B236" s="1" t="s">
        <v>663</v>
      </c>
      <c r="C236" s="1" t="s">
        <v>810</v>
      </c>
      <c r="D236" s="1" t="s">
        <v>508</v>
      </c>
      <c r="E236" s="1" t="s">
        <v>513</v>
      </c>
      <c r="F236" s="1">
        <v>1.2500000000000001E-2</v>
      </c>
      <c r="G236" s="1">
        <v>0</v>
      </c>
      <c r="J236" s="1" t="s">
        <v>505</v>
      </c>
      <c r="AI236" s="575"/>
      <c r="AJ236" s="528" t="s">
        <v>2645</v>
      </c>
      <c r="AK236" s="525" t="s">
        <v>1673</v>
      </c>
      <c r="AL236" s="526" t="s">
        <v>2502</v>
      </c>
      <c r="AM236" s="526" t="s">
        <v>1691</v>
      </c>
      <c r="AN236" s="580" t="s">
        <v>1691</v>
      </c>
      <c r="AO236" s="525">
        <v>1.7500000000000002E-2</v>
      </c>
      <c r="AP236" s="525">
        <v>0</v>
      </c>
      <c r="AQ236" s="527">
        <v>2.3199999999999998</v>
      </c>
      <c r="AR236" s="524" t="s">
        <v>2646</v>
      </c>
      <c r="AS236" s="525" t="s">
        <v>1673</v>
      </c>
      <c r="AT236" s="526" t="s">
        <v>2502</v>
      </c>
      <c r="AU236" s="526" t="s">
        <v>1691</v>
      </c>
      <c r="AV236" s="580" t="s">
        <v>1691</v>
      </c>
      <c r="AW236" s="525">
        <v>1.7500000000000002E-2</v>
      </c>
      <c r="AX236" s="525">
        <v>0</v>
      </c>
      <c r="AY236" s="527">
        <v>3</v>
      </c>
      <c r="AZ236" s="11" t="s">
        <v>1975</v>
      </c>
      <c r="BA236" s="168" t="s">
        <v>508</v>
      </c>
      <c r="BB236" s="727" t="s">
        <v>587</v>
      </c>
      <c r="BC236" s="727" t="s">
        <v>504</v>
      </c>
      <c r="BD236" s="727" t="s">
        <v>240</v>
      </c>
      <c r="BE236" s="168">
        <v>7.4999999999999997E-2</v>
      </c>
      <c r="BF236" s="168">
        <v>3.5000000000000001E-3</v>
      </c>
      <c r="BG236" s="12">
        <v>2.58</v>
      </c>
      <c r="BH236" s="11"/>
      <c r="BI236" s="168"/>
      <c r="BJ236" s="727"/>
      <c r="BK236" s="727"/>
      <c r="BL236" s="727"/>
      <c r="BM236" s="168"/>
      <c r="BN236" s="168"/>
      <c r="BO236" s="12"/>
      <c r="BP236" s="11"/>
      <c r="BQ236" s="168"/>
      <c r="BR236" s="727"/>
      <c r="BS236" s="727"/>
      <c r="BT236" s="727"/>
      <c r="BU236" s="168"/>
      <c r="BV236" s="168"/>
      <c r="BW236" s="12"/>
    </row>
    <row r="237" spans="1:75">
      <c r="A237" s="1" t="s">
        <v>840</v>
      </c>
      <c r="B237" s="1" t="s">
        <v>663</v>
      </c>
      <c r="C237" s="1" t="s">
        <v>810</v>
      </c>
      <c r="D237" s="1" t="s">
        <v>508</v>
      </c>
      <c r="E237" s="1" t="s">
        <v>514</v>
      </c>
      <c r="F237" s="1">
        <v>1.2500000000000001E-2</v>
      </c>
      <c r="G237" s="1">
        <v>0</v>
      </c>
      <c r="J237" s="1" t="s">
        <v>740</v>
      </c>
      <c r="AI237" s="575"/>
      <c r="AJ237" s="528" t="s">
        <v>2645</v>
      </c>
      <c r="AK237" s="525" t="s">
        <v>1673</v>
      </c>
      <c r="AL237" s="526" t="s">
        <v>2503</v>
      </c>
      <c r="AM237" s="526" t="s">
        <v>269</v>
      </c>
      <c r="AN237" s="580" t="s">
        <v>1691</v>
      </c>
      <c r="AO237" s="525">
        <v>3.5000000000000003E-2</v>
      </c>
      <c r="AP237" s="525">
        <v>0</v>
      </c>
      <c r="AQ237" s="527">
        <v>2.3199999999999998</v>
      </c>
      <c r="AR237" s="524" t="s">
        <v>2646</v>
      </c>
      <c r="AS237" s="525" t="s">
        <v>1673</v>
      </c>
      <c r="AT237" s="526" t="s">
        <v>2503</v>
      </c>
      <c r="AU237" s="526" t="s">
        <v>269</v>
      </c>
      <c r="AV237" s="580" t="s">
        <v>1691</v>
      </c>
      <c r="AW237" s="525">
        <v>3.5000000000000003E-2</v>
      </c>
      <c r="AX237" s="525">
        <v>0</v>
      </c>
      <c r="AY237" s="527">
        <v>3</v>
      </c>
      <c r="AZ237" s="11" t="s">
        <v>1975</v>
      </c>
      <c r="BA237" s="168" t="s">
        <v>508</v>
      </c>
      <c r="BB237" s="727" t="s">
        <v>589</v>
      </c>
      <c r="BC237" s="727" t="s">
        <v>505</v>
      </c>
      <c r="BD237" s="727" t="s">
        <v>240</v>
      </c>
      <c r="BE237" s="168">
        <v>3.7499999999999999E-2</v>
      </c>
      <c r="BF237" s="168">
        <v>1.75E-3</v>
      </c>
      <c r="BG237" s="12">
        <v>2.58</v>
      </c>
      <c r="BH237" s="11"/>
      <c r="BI237" s="168"/>
      <c r="BJ237" s="727"/>
      <c r="BK237" s="727"/>
      <c r="BL237" s="727"/>
      <c r="BM237" s="168"/>
      <c r="BN237" s="168"/>
      <c r="BO237" s="12"/>
      <c r="BP237" s="11"/>
      <c r="BQ237" s="168"/>
      <c r="BR237" s="727"/>
      <c r="BS237" s="727"/>
      <c r="BT237" s="727"/>
      <c r="BU237" s="168"/>
      <c r="BV237" s="168"/>
      <c r="BW237" s="12"/>
    </row>
    <row r="238" spans="1:75">
      <c r="A238" s="1" t="s">
        <v>841</v>
      </c>
      <c r="B238" s="1" t="s">
        <v>706</v>
      </c>
      <c r="C238" s="1" t="s">
        <v>842</v>
      </c>
      <c r="D238" s="1" t="s">
        <v>1817</v>
      </c>
      <c r="E238" s="1" t="s">
        <v>1775</v>
      </c>
      <c r="F238" s="1">
        <v>2.1800000000000002</v>
      </c>
      <c r="G238" s="1">
        <v>0</v>
      </c>
      <c r="H238" s="1">
        <v>3</v>
      </c>
      <c r="I238" s="1" t="s">
        <v>665</v>
      </c>
      <c r="AI238" s="575"/>
      <c r="AJ238" s="528" t="s">
        <v>2645</v>
      </c>
      <c r="AK238" s="525" t="s">
        <v>1673</v>
      </c>
      <c r="AL238" s="526" t="s">
        <v>2504</v>
      </c>
      <c r="AM238" s="526" t="s">
        <v>1162</v>
      </c>
      <c r="AN238" s="580" t="s">
        <v>1691</v>
      </c>
      <c r="AO238" s="525">
        <v>1.7500000000000002E-2</v>
      </c>
      <c r="AP238" s="525">
        <v>0</v>
      </c>
      <c r="AQ238" s="527">
        <v>2.3199999999999998</v>
      </c>
      <c r="AR238" s="524" t="s">
        <v>2646</v>
      </c>
      <c r="AS238" s="525" t="s">
        <v>1673</v>
      </c>
      <c r="AT238" s="526" t="s">
        <v>2504</v>
      </c>
      <c r="AU238" s="526" t="s">
        <v>1162</v>
      </c>
      <c r="AV238" s="580" t="s">
        <v>1691</v>
      </c>
      <c r="AW238" s="525">
        <v>1.7500000000000002E-2</v>
      </c>
      <c r="AX238" s="525">
        <v>0</v>
      </c>
      <c r="AY238" s="527">
        <v>3</v>
      </c>
      <c r="AZ238" s="11" t="s">
        <v>1975</v>
      </c>
      <c r="BA238" s="168" t="s">
        <v>508</v>
      </c>
      <c r="BB238" s="727" t="s">
        <v>591</v>
      </c>
      <c r="BC238" s="727" t="s">
        <v>505</v>
      </c>
      <c r="BD238" s="727" t="s">
        <v>240</v>
      </c>
      <c r="BE238" s="168">
        <v>3.7499999999999999E-2</v>
      </c>
      <c r="BF238" s="168">
        <v>1.75E-3</v>
      </c>
      <c r="BG238" s="12">
        <v>2.58</v>
      </c>
      <c r="BH238" s="11"/>
      <c r="BI238" s="168"/>
      <c r="BJ238" s="727"/>
      <c r="BK238" s="727"/>
      <c r="BL238" s="727"/>
      <c r="BM238" s="168"/>
      <c r="BN238" s="168"/>
      <c r="BO238" s="12"/>
      <c r="BP238" s="11"/>
      <c r="BQ238" s="168"/>
      <c r="BR238" s="727"/>
      <c r="BS238" s="727"/>
      <c r="BT238" s="727"/>
      <c r="BU238" s="168"/>
      <c r="BV238" s="168"/>
      <c r="BW238" s="12"/>
    </row>
    <row r="239" spans="1:75">
      <c r="A239" s="1" t="s">
        <v>843</v>
      </c>
      <c r="B239" s="1" t="s">
        <v>706</v>
      </c>
      <c r="C239" s="1" t="s">
        <v>842</v>
      </c>
      <c r="D239" s="1" t="s">
        <v>1821</v>
      </c>
      <c r="E239" s="1" t="s">
        <v>1762</v>
      </c>
      <c r="F239" s="1">
        <v>1.8</v>
      </c>
      <c r="G239" s="1">
        <v>0</v>
      </c>
      <c r="H239" s="1">
        <v>3</v>
      </c>
      <c r="I239" s="1" t="s">
        <v>665</v>
      </c>
      <c r="AI239" s="575"/>
      <c r="AJ239" s="528" t="s">
        <v>2645</v>
      </c>
      <c r="AK239" s="525" t="s">
        <v>508</v>
      </c>
      <c r="AL239" s="526" t="s">
        <v>2505</v>
      </c>
      <c r="AM239" s="526" t="s">
        <v>1691</v>
      </c>
      <c r="AN239" s="580" t="s">
        <v>1691</v>
      </c>
      <c r="AO239" s="525">
        <v>1.7500000000000002E-2</v>
      </c>
      <c r="AP239" s="525">
        <v>0</v>
      </c>
      <c r="AQ239" s="527">
        <v>2.3199999999999998</v>
      </c>
      <c r="AR239" s="524" t="s">
        <v>2646</v>
      </c>
      <c r="AS239" s="525" t="s">
        <v>508</v>
      </c>
      <c r="AT239" s="526" t="s">
        <v>2505</v>
      </c>
      <c r="AU239" s="526" t="s">
        <v>1691</v>
      </c>
      <c r="AV239" s="580" t="s">
        <v>1691</v>
      </c>
      <c r="AW239" s="525">
        <v>1.7500000000000002E-2</v>
      </c>
      <c r="AX239" s="525">
        <v>0</v>
      </c>
      <c r="AY239" s="527">
        <v>3</v>
      </c>
      <c r="AZ239" s="11" t="s">
        <v>1975</v>
      </c>
      <c r="BA239" s="168" t="s">
        <v>508</v>
      </c>
      <c r="BB239" s="727" t="s">
        <v>1167</v>
      </c>
      <c r="BC239" s="727" t="s">
        <v>1691</v>
      </c>
      <c r="BD239" s="727" t="s">
        <v>240</v>
      </c>
      <c r="BE239" s="168">
        <v>0.13500000000000001</v>
      </c>
      <c r="BF239" s="168">
        <v>6.3E-3</v>
      </c>
      <c r="BG239" s="12">
        <v>2.58</v>
      </c>
      <c r="BH239" s="11"/>
      <c r="BI239" s="168"/>
      <c r="BJ239" s="727"/>
      <c r="BK239" s="727"/>
      <c r="BL239" s="727"/>
      <c r="BM239" s="168"/>
      <c r="BN239" s="168"/>
      <c r="BO239" s="12"/>
      <c r="BP239" s="11"/>
      <c r="BQ239" s="168"/>
      <c r="BR239" s="727"/>
      <c r="BS239" s="727"/>
      <c r="BT239" s="727"/>
      <c r="BU239" s="168"/>
      <c r="BV239" s="168"/>
      <c r="BW239" s="12"/>
    </row>
    <row r="240" spans="1:75">
      <c r="A240" s="1" t="s">
        <v>844</v>
      </c>
      <c r="B240" s="1" t="s">
        <v>706</v>
      </c>
      <c r="C240" s="1" t="s">
        <v>842</v>
      </c>
      <c r="D240" s="1" t="s">
        <v>1822</v>
      </c>
      <c r="E240" s="1" t="s">
        <v>1763</v>
      </c>
      <c r="F240" s="1">
        <v>1.2</v>
      </c>
      <c r="G240" s="1">
        <v>0</v>
      </c>
      <c r="H240" s="1">
        <v>3</v>
      </c>
      <c r="I240" s="1" t="s">
        <v>665</v>
      </c>
      <c r="AI240" s="575"/>
      <c r="AJ240" s="528" t="s">
        <v>2645</v>
      </c>
      <c r="AK240" s="525" t="s">
        <v>508</v>
      </c>
      <c r="AL240" s="526" t="s">
        <v>2506</v>
      </c>
      <c r="AM240" s="526" t="s">
        <v>1161</v>
      </c>
      <c r="AN240" s="580" t="s">
        <v>1691</v>
      </c>
      <c r="AO240" s="525">
        <v>3.5000000000000003E-2</v>
      </c>
      <c r="AP240" s="525">
        <v>0</v>
      </c>
      <c r="AQ240" s="527">
        <v>2.3199999999999998</v>
      </c>
      <c r="AR240" s="524" t="s">
        <v>2646</v>
      </c>
      <c r="AS240" s="525" t="s">
        <v>508</v>
      </c>
      <c r="AT240" s="526" t="s">
        <v>2506</v>
      </c>
      <c r="AU240" s="526" t="s">
        <v>1161</v>
      </c>
      <c r="AV240" s="580" t="s">
        <v>1691</v>
      </c>
      <c r="AW240" s="525">
        <v>3.5000000000000003E-2</v>
      </c>
      <c r="AX240" s="525">
        <v>0</v>
      </c>
      <c r="AY240" s="527">
        <v>3</v>
      </c>
      <c r="AZ240" s="11" t="s">
        <v>1975</v>
      </c>
      <c r="BA240" s="168" t="s">
        <v>508</v>
      </c>
      <c r="BB240" s="727" t="s">
        <v>1168</v>
      </c>
      <c r="BC240" s="727" t="s">
        <v>1691</v>
      </c>
      <c r="BD240" s="727" t="s">
        <v>240</v>
      </c>
      <c r="BE240" s="168">
        <v>0.13500000000000001</v>
      </c>
      <c r="BF240" s="168">
        <v>6.3E-3</v>
      </c>
      <c r="BG240" s="12">
        <v>2.58</v>
      </c>
      <c r="BH240" s="11"/>
      <c r="BI240" s="168"/>
      <c r="BJ240" s="727"/>
      <c r="BK240" s="727"/>
      <c r="BL240" s="727"/>
      <c r="BM240" s="168"/>
      <c r="BN240" s="168"/>
      <c r="BO240" s="12"/>
      <c r="BP240" s="11"/>
      <c r="BQ240" s="168"/>
      <c r="BR240" s="727"/>
      <c r="BS240" s="727"/>
      <c r="BT240" s="727"/>
      <c r="BU240" s="168"/>
      <c r="BV240" s="168"/>
      <c r="BW240" s="12"/>
    </row>
    <row r="241" spans="1:75">
      <c r="A241" s="1" t="s">
        <v>845</v>
      </c>
      <c r="B241" s="1" t="s">
        <v>706</v>
      </c>
      <c r="C241" s="1" t="s">
        <v>842</v>
      </c>
      <c r="D241" s="1" t="s">
        <v>1825</v>
      </c>
      <c r="E241" s="1" t="s">
        <v>1764</v>
      </c>
      <c r="F241" s="1">
        <v>0.9</v>
      </c>
      <c r="G241" s="1">
        <v>0</v>
      </c>
      <c r="H241" s="1">
        <v>3</v>
      </c>
      <c r="I241" s="1" t="s">
        <v>665</v>
      </c>
      <c r="AI241" s="575"/>
      <c r="AJ241" s="528" t="s">
        <v>2645</v>
      </c>
      <c r="AK241" s="525" t="s">
        <v>508</v>
      </c>
      <c r="AL241" s="526" t="s">
        <v>2507</v>
      </c>
      <c r="AM241" s="526" t="s">
        <v>268</v>
      </c>
      <c r="AN241" s="580" t="s">
        <v>1691</v>
      </c>
      <c r="AO241" s="525">
        <v>1.7500000000000002E-2</v>
      </c>
      <c r="AP241" s="525">
        <v>0</v>
      </c>
      <c r="AQ241" s="527">
        <v>2.3199999999999998</v>
      </c>
      <c r="AR241" s="524" t="s">
        <v>2646</v>
      </c>
      <c r="AS241" s="525" t="s">
        <v>508</v>
      </c>
      <c r="AT241" s="526" t="s">
        <v>2507</v>
      </c>
      <c r="AU241" s="526" t="s">
        <v>268</v>
      </c>
      <c r="AV241" s="580" t="s">
        <v>1691</v>
      </c>
      <c r="AW241" s="525">
        <v>1.7500000000000002E-2</v>
      </c>
      <c r="AX241" s="525">
        <v>0</v>
      </c>
      <c r="AY241" s="527">
        <v>3</v>
      </c>
      <c r="AZ241" s="524" t="s">
        <v>1975</v>
      </c>
      <c r="BA241" s="525" t="s">
        <v>1673</v>
      </c>
      <c r="BB241" s="526" t="s">
        <v>2521</v>
      </c>
      <c r="BC241" s="526" t="s">
        <v>1691</v>
      </c>
      <c r="BD241" s="526" t="s">
        <v>239</v>
      </c>
      <c r="BE241" s="525">
        <v>6.25E-2</v>
      </c>
      <c r="BF241" s="525">
        <v>3.7499999999999999E-3</v>
      </c>
      <c r="BG241" s="527">
        <v>2.58</v>
      </c>
      <c r="BH241" s="11"/>
      <c r="BI241" s="168"/>
      <c r="BJ241" s="727"/>
      <c r="BK241" s="727"/>
      <c r="BL241" s="727"/>
      <c r="BM241" s="168"/>
      <c r="BN241" s="168"/>
      <c r="BO241" s="12"/>
      <c r="BP241" s="11"/>
      <c r="BQ241" s="168"/>
      <c r="BR241" s="727"/>
      <c r="BS241" s="727"/>
      <c r="BT241" s="727"/>
      <c r="BU241" s="168"/>
      <c r="BV241" s="168"/>
      <c r="BW241" s="12"/>
    </row>
    <row r="242" spans="1:75">
      <c r="A242" s="1" t="s">
        <v>846</v>
      </c>
      <c r="B242" s="1" t="s">
        <v>706</v>
      </c>
      <c r="C242" s="1" t="s">
        <v>842</v>
      </c>
      <c r="D242" s="1" t="s">
        <v>1842</v>
      </c>
      <c r="E242" s="1" t="s">
        <v>1782</v>
      </c>
      <c r="F242" s="1">
        <v>0.7</v>
      </c>
      <c r="G242" s="1">
        <v>0</v>
      </c>
      <c r="H242" s="1">
        <v>3</v>
      </c>
      <c r="I242" s="1" t="s">
        <v>665</v>
      </c>
      <c r="AI242" s="575"/>
      <c r="AJ242" s="528" t="s">
        <v>2645</v>
      </c>
      <c r="AK242" s="525" t="s">
        <v>508</v>
      </c>
      <c r="AL242" s="526" t="s">
        <v>2508</v>
      </c>
      <c r="AM242" s="526" t="s">
        <v>1152</v>
      </c>
      <c r="AN242" s="580" t="s">
        <v>1691</v>
      </c>
      <c r="AO242" s="525">
        <v>6.3E-2</v>
      </c>
      <c r="AP242" s="525">
        <v>0</v>
      </c>
      <c r="AQ242" s="527">
        <v>2.3199999999999998</v>
      </c>
      <c r="AR242" s="524" t="s">
        <v>2646</v>
      </c>
      <c r="AS242" s="525" t="s">
        <v>508</v>
      </c>
      <c r="AT242" s="526" t="s">
        <v>2508</v>
      </c>
      <c r="AU242" s="526" t="s">
        <v>1152</v>
      </c>
      <c r="AV242" s="580" t="s">
        <v>1691</v>
      </c>
      <c r="AW242" s="525">
        <v>6.3E-2</v>
      </c>
      <c r="AX242" s="525">
        <v>0</v>
      </c>
      <c r="AY242" s="527">
        <v>3</v>
      </c>
      <c r="AZ242" s="524" t="s">
        <v>1975</v>
      </c>
      <c r="BA242" s="525" t="s">
        <v>1673</v>
      </c>
      <c r="BB242" s="526" t="s">
        <v>2522</v>
      </c>
      <c r="BC242" s="526" t="s">
        <v>504</v>
      </c>
      <c r="BD242" s="526" t="s">
        <v>239</v>
      </c>
      <c r="BE242" s="525">
        <v>0.125</v>
      </c>
      <c r="BF242" s="525">
        <v>7.4999999999999997E-3</v>
      </c>
      <c r="BG242" s="527">
        <v>2.58</v>
      </c>
      <c r="BH242" s="11"/>
      <c r="BI242" s="168"/>
      <c r="BJ242" s="727"/>
      <c r="BK242" s="727"/>
      <c r="BL242" s="727"/>
      <c r="BM242" s="168"/>
      <c r="BN242" s="168"/>
      <c r="BO242" s="12"/>
      <c r="BP242" s="11"/>
      <c r="BQ242" s="168"/>
      <c r="BR242" s="727"/>
      <c r="BS242" s="727"/>
      <c r="BT242" s="727"/>
      <c r="BU242" s="168"/>
      <c r="BV242" s="168"/>
      <c r="BW242" s="12"/>
    </row>
    <row r="243" spans="1:75">
      <c r="A243" s="1" t="s">
        <v>847</v>
      </c>
      <c r="B243" s="1" t="s">
        <v>706</v>
      </c>
      <c r="C243" s="1" t="s">
        <v>842</v>
      </c>
      <c r="D243" s="1" t="s">
        <v>1875</v>
      </c>
      <c r="E243" s="1" t="s">
        <v>1783</v>
      </c>
      <c r="F243" s="1">
        <v>0.4</v>
      </c>
      <c r="G243" s="1">
        <v>0</v>
      </c>
      <c r="H243" s="1">
        <v>3</v>
      </c>
      <c r="I243" s="1" t="s">
        <v>665</v>
      </c>
      <c r="AI243" s="575"/>
      <c r="AJ243" s="528" t="s">
        <v>2645</v>
      </c>
      <c r="AK243" s="525" t="s">
        <v>2428</v>
      </c>
      <c r="AL243" s="526" t="s">
        <v>2509</v>
      </c>
      <c r="AM243" s="526" t="s">
        <v>1691</v>
      </c>
      <c r="AN243" s="580" t="s">
        <v>1691</v>
      </c>
      <c r="AO243" s="525">
        <v>7.0000000000000007E-2</v>
      </c>
      <c r="AP243" s="525">
        <v>0</v>
      </c>
      <c r="AQ243" s="527">
        <v>2.3199999999999998</v>
      </c>
      <c r="AR243" s="524" t="s">
        <v>2646</v>
      </c>
      <c r="AS243" s="525" t="s">
        <v>2428</v>
      </c>
      <c r="AT243" s="526" t="s">
        <v>2509</v>
      </c>
      <c r="AU243" s="526" t="s">
        <v>1691</v>
      </c>
      <c r="AV243" s="580" t="s">
        <v>1691</v>
      </c>
      <c r="AW243" s="525">
        <v>7.0000000000000007E-2</v>
      </c>
      <c r="AX243" s="525">
        <v>0</v>
      </c>
      <c r="AY243" s="527">
        <v>3</v>
      </c>
      <c r="AZ243" s="524" t="s">
        <v>1975</v>
      </c>
      <c r="BA243" s="525" t="s">
        <v>1673</v>
      </c>
      <c r="BB243" s="526" t="s">
        <v>2523</v>
      </c>
      <c r="BC243" s="526" t="s">
        <v>505</v>
      </c>
      <c r="BD243" s="526" t="s">
        <v>239</v>
      </c>
      <c r="BE243" s="525">
        <v>6.25E-2</v>
      </c>
      <c r="BF243" s="525">
        <v>3.7499999999999999E-3</v>
      </c>
      <c r="BG243" s="527">
        <v>2.58</v>
      </c>
      <c r="BH243" s="11"/>
      <c r="BI243" s="168"/>
      <c r="BJ243" s="727"/>
      <c r="BK243" s="727"/>
      <c r="BL243" s="727"/>
      <c r="BM243" s="168"/>
      <c r="BN243" s="168"/>
      <c r="BO243" s="12"/>
      <c r="BP243" s="11"/>
      <c r="BQ243" s="168"/>
      <c r="BR243" s="727"/>
      <c r="BS243" s="727"/>
      <c r="BT243" s="727"/>
      <c r="BU243" s="168"/>
      <c r="BV243" s="168"/>
      <c r="BW243" s="12"/>
    </row>
    <row r="244" spans="1:75">
      <c r="A244" s="1" t="s">
        <v>848</v>
      </c>
      <c r="B244" s="1" t="s">
        <v>706</v>
      </c>
      <c r="C244" s="1" t="s">
        <v>842</v>
      </c>
      <c r="D244" s="1" t="s">
        <v>1875</v>
      </c>
      <c r="E244" s="1" t="s">
        <v>1784</v>
      </c>
      <c r="F244" s="1">
        <v>0.4</v>
      </c>
      <c r="G244" s="1">
        <v>0</v>
      </c>
      <c r="H244" s="1">
        <v>3</v>
      </c>
      <c r="I244" s="1" t="s">
        <v>665</v>
      </c>
      <c r="AI244" s="575"/>
      <c r="AJ244" s="528" t="s">
        <v>2645</v>
      </c>
      <c r="AK244" s="525" t="s">
        <v>2428</v>
      </c>
      <c r="AL244" s="526" t="s">
        <v>2510</v>
      </c>
      <c r="AM244" s="526" t="s">
        <v>1691</v>
      </c>
      <c r="AN244" s="580" t="s">
        <v>1691</v>
      </c>
      <c r="AO244" s="525">
        <v>3.5000000000000003E-2</v>
      </c>
      <c r="AP244" s="525">
        <v>0</v>
      </c>
      <c r="AQ244" s="527">
        <v>2.3199999999999998</v>
      </c>
      <c r="AR244" s="524" t="s">
        <v>2646</v>
      </c>
      <c r="AS244" s="525" t="s">
        <v>2428</v>
      </c>
      <c r="AT244" s="526" t="s">
        <v>2510</v>
      </c>
      <c r="AU244" s="526" t="s">
        <v>1691</v>
      </c>
      <c r="AV244" s="580" t="s">
        <v>1691</v>
      </c>
      <c r="AW244" s="525">
        <v>3.5000000000000003E-2</v>
      </c>
      <c r="AX244" s="525">
        <v>0</v>
      </c>
      <c r="AY244" s="527">
        <v>3</v>
      </c>
      <c r="AZ244" s="524" t="s">
        <v>1975</v>
      </c>
      <c r="BA244" s="525" t="s">
        <v>508</v>
      </c>
      <c r="BB244" s="526" t="s">
        <v>2538</v>
      </c>
      <c r="BC244" s="526" t="s">
        <v>1691</v>
      </c>
      <c r="BD244" s="526" t="s">
        <v>240</v>
      </c>
      <c r="BE244" s="525">
        <v>3.7499999999999999E-2</v>
      </c>
      <c r="BF244" s="525">
        <v>1.75E-3</v>
      </c>
      <c r="BG244" s="527">
        <v>2.58</v>
      </c>
      <c r="BH244" s="11"/>
      <c r="BI244" s="168"/>
      <c r="BJ244" s="727"/>
      <c r="BK244" s="727"/>
      <c r="BL244" s="727"/>
      <c r="BM244" s="168"/>
      <c r="BN244" s="168"/>
      <c r="BO244" s="12"/>
      <c r="BP244" s="11"/>
      <c r="BQ244" s="168"/>
      <c r="BR244" s="727"/>
      <c r="BS244" s="727"/>
      <c r="BT244" s="727"/>
      <c r="BU244" s="168"/>
      <c r="BV244" s="168"/>
      <c r="BW244" s="12"/>
    </row>
    <row r="245" spans="1:75">
      <c r="A245" s="1" t="s">
        <v>849</v>
      </c>
      <c r="B245" s="1" t="s">
        <v>706</v>
      </c>
      <c r="C245" s="1" t="s">
        <v>842</v>
      </c>
      <c r="D245" s="1" t="s">
        <v>1875</v>
      </c>
      <c r="E245" s="1" t="s">
        <v>1785</v>
      </c>
      <c r="F245" s="1">
        <v>0.2</v>
      </c>
      <c r="G245" s="1">
        <v>0</v>
      </c>
      <c r="H245" s="1">
        <v>3</v>
      </c>
      <c r="I245" s="1" t="s">
        <v>672</v>
      </c>
      <c r="J245" s="1" t="s">
        <v>673</v>
      </c>
      <c r="AI245" s="575"/>
      <c r="AJ245" s="528" t="s">
        <v>2645</v>
      </c>
      <c r="AK245" s="525" t="s">
        <v>2428</v>
      </c>
      <c r="AL245" s="526" t="s">
        <v>2511</v>
      </c>
      <c r="AM245" s="526" t="s">
        <v>1691</v>
      </c>
      <c r="AN245" s="580" t="s">
        <v>1691</v>
      </c>
      <c r="AO245" s="525">
        <v>1.7500000000000002E-2</v>
      </c>
      <c r="AP245" s="525">
        <v>0</v>
      </c>
      <c r="AQ245" s="527">
        <v>2.3199999999999998</v>
      </c>
      <c r="AR245" s="524" t="s">
        <v>2646</v>
      </c>
      <c r="AS245" s="525" t="s">
        <v>2428</v>
      </c>
      <c r="AT245" s="526" t="s">
        <v>2511</v>
      </c>
      <c r="AU245" s="526" t="s">
        <v>1691</v>
      </c>
      <c r="AV245" s="580" t="s">
        <v>1691</v>
      </c>
      <c r="AW245" s="525">
        <v>1.7500000000000002E-2</v>
      </c>
      <c r="AX245" s="525">
        <v>0</v>
      </c>
      <c r="AY245" s="527">
        <v>3</v>
      </c>
      <c r="AZ245" s="524" t="s">
        <v>1975</v>
      </c>
      <c r="BA245" s="525" t="s">
        <v>508</v>
      </c>
      <c r="BB245" s="526" t="s">
        <v>2539</v>
      </c>
      <c r="BC245" s="526" t="s">
        <v>1161</v>
      </c>
      <c r="BD245" s="526" t="s">
        <v>240</v>
      </c>
      <c r="BE245" s="525">
        <v>7.4999999999999997E-2</v>
      </c>
      <c r="BF245" s="525">
        <v>3.5000000000000001E-3</v>
      </c>
      <c r="BG245" s="527">
        <v>2.58</v>
      </c>
      <c r="BH245" s="11"/>
      <c r="BI245" s="168"/>
      <c r="BJ245" s="727"/>
      <c r="BK245" s="727"/>
      <c r="BL245" s="727"/>
      <c r="BM245" s="168"/>
      <c r="BN245" s="168"/>
      <c r="BO245" s="12"/>
      <c r="BP245" s="11"/>
      <c r="BQ245" s="168"/>
      <c r="BR245" s="727"/>
      <c r="BS245" s="727"/>
      <c r="BT245" s="727"/>
      <c r="BU245" s="168"/>
      <c r="BV245" s="168"/>
      <c r="BW245" s="12"/>
    </row>
    <row r="246" spans="1:75">
      <c r="A246" s="1" t="s">
        <v>850</v>
      </c>
      <c r="B246" s="1" t="s">
        <v>706</v>
      </c>
      <c r="C246" s="1" t="s">
        <v>842</v>
      </c>
      <c r="D246" s="1" t="s">
        <v>1761</v>
      </c>
      <c r="E246" s="1" t="s">
        <v>1786</v>
      </c>
      <c r="F246" s="1">
        <v>0.13</v>
      </c>
      <c r="G246" s="1">
        <v>0</v>
      </c>
      <c r="H246" s="1">
        <v>3</v>
      </c>
      <c r="I246" s="1" t="s">
        <v>665</v>
      </c>
      <c r="AI246" s="575"/>
      <c r="AJ246" s="528" t="s">
        <v>2645</v>
      </c>
      <c r="AK246" s="525" t="s">
        <v>2428</v>
      </c>
      <c r="AL246" s="526" t="s">
        <v>2512</v>
      </c>
      <c r="AM246" s="526" t="s">
        <v>1161</v>
      </c>
      <c r="AN246" s="580" t="s">
        <v>1691</v>
      </c>
      <c r="AO246" s="525">
        <v>5.2500000000000005E-2</v>
      </c>
      <c r="AP246" s="525">
        <v>0</v>
      </c>
      <c r="AQ246" s="527">
        <v>2.3199999999999998</v>
      </c>
      <c r="AR246" s="524" t="s">
        <v>2646</v>
      </c>
      <c r="AS246" s="525" t="s">
        <v>2428</v>
      </c>
      <c r="AT246" s="526" t="s">
        <v>2512</v>
      </c>
      <c r="AU246" s="526" t="s">
        <v>1161</v>
      </c>
      <c r="AV246" s="580" t="s">
        <v>1691</v>
      </c>
      <c r="AW246" s="525">
        <v>5.2500000000000005E-2</v>
      </c>
      <c r="AX246" s="525">
        <v>0</v>
      </c>
      <c r="AY246" s="527">
        <v>3</v>
      </c>
      <c r="AZ246" s="524" t="s">
        <v>1975</v>
      </c>
      <c r="BA246" s="525" t="s">
        <v>508</v>
      </c>
      <c r="BB246" s="526" t="s">
        <v>2540</v>
      </c>
      <c r="BC246" s="526" t="s">
        <v>1162</v>
      </c>
      <c r="BD246" s="526" t="s">
        <v>240</v>
      </c>
      <c r="BE246" s="525">
        <v>3.7499999999999999E-2</v>
      </c>
      <c r="BF246" s="525">
        <v>1.75E-3</v>
      </c>
      <c r="BG246" s="527">
        <v>2.58</v>
      </c>
      <c r="BH246" s="11"/>
      <c r="BI246" s="168"/>
      <c r="BJ246" s="727"/>
      <c r="BK246" s="727"/>
      <c r="BL246" s="727"/>
      <c r="BM246" s="168"/>
      <c r="BN246" s="168"/>
      <c r="BO246" s="12"/>
      <c r="BP246" s="11"/>
      <c r="BQ246" s="168"/>
      <c r="BR246" s="727"/>
      <c r="BS246" s="727"/>
      <c r="BT246" s="727"/>
      <c r="BU246" s="168"/>
      <c r="BV246" s="168"/>
      <c r="BW246" s="12"/>
    </row>
    <row r="247" spans="1:75">
      <c r="A247" s="1" t="s">
        <v>851</v>
      </c>
      <c r="B247" s="1" t="s">
        <v>706</v>
      </c>
      <c r="C247" s="1" t="s">
        <v>842</v>
      </c>
      <c r="D247" s="1" t="s">
        <v>1761</v>
      </c>
      <c r="E247" s="1" t="s">
        <v>1787</v>
      </c>
      <c r="F247" s="1">
        <v>6.5000000000000002E-2</v>
      </c>
      <c r="G247" s="1">
        <v>0</v>
      </c>
      <c r="H247" s="1">
        <v>3</v>
      </c>
      <c r="I247" s="1" t="s">
        <v>672</v>
      </c>
      <c r="J247" s="1" t="s">
        <v>673</v>
      </c>
      <c r="AI247" s="575"/>
      <c r="AJ247" s="528" t="s">
        <v>2645</v>
      </c>
      <c r="AK247" s="525" t="s">
        <v>2428</v>
      </c>
      <c r="AL247" s="526" t="s">
        <v>2513</v>
      </c>
      <c r="AM247" s="526" t="s">
        <v>1161</v>
      </c>
      <c r="AN247" s="580" t="s">
        <v>1691</v>
      </c>
      <c r="AO247" s="525">
        <v>5.2499999999999998E-2</v>
      </c>
      <c r="AP247" s="525">
        <v>0</v>
      </c>
      <c r="AQ247" s="527">
        <v>2.3199999999999998</v>
      </c>
      <c r="AR247" s="524" t="s">
        <v>2646</v>
      </c>
      <c r="AS247" s="525" t="s">
        <v>2428</v>
      </c>
      <c r="AT247" s="526" t="s">
        <v>2513</v>
      </c>
      <c r="AU247" s="526" t="s">
        <v>1161</v>
      </c>
      <c r="AV247" s="580" t="s">
        <v>1691</v>
      </c>
      <c r="AW247" s="525">
        <v>5.2499999999999998E-2</v>
      </c>
      <c r="AX247" s="525">
        <v>0</v>
      </c>
      <c r="AY247" s="527">
        <v>3</v>
      </c>
      <c r="AZ247" s="524" t="s">
        <v>1975</v>
      </c>
      <c r="BA247" s="525" t="s">
        <v>508</v>
      </c>
      <c r="BB247" s="526" t="s">
        <v>2541</v>
      </c>
      <c r="BC247" s="580" t="s">
        <v>1691</v>
      </c>
      <c r="BD247" s="526" t="s">
        <v>240</v>
      </c>
      <c r="BE247" s="525">
        <v>0.13500000000000001</v>
      </c>
      <c r="BF247" s="525">
        <v>6.3E-3</v>
      </c>
      <c r="BG247" s="527">
        <v>2.58</v>
      </c>
      <c r="BH247" s="11"/>
      <c r="BI247" s="168"/>
      <c r="BJ247" s="727"/>
      <c r="BK247" s="727"/>
      <c r="BL247" s="727"/>
      <c r="BM247" s="168"/>
      <c r="BN247" s="168"/>
      <c r="BO247" s="12"/>
      <c r="BP247" s="11"/>
      <c r="BQ247" s="168"/>
      <c r="BR247" s="727"/>
      <c r="BS247" s="727"/>
      <c r="BT247" s="727"/>
      <c r="BU247" s="168"/>
      <c r="BV247" s="168"/>
      <c r="BW247" s="12"/>
    </row>
    <row r="248" spans="1:75">
      <c r="A248" s="1" t="s">
        <v>852</v>
      </c>
      <c r="B248" s="1" t="s">
        <v>706</v>
      </c>
      <c r="C248" s="1" t="s">
        <v>842</v>
      </c>
      <c r="D248" s="1" t="s">
        <v>1761</v>
      </c>
      <c r="E248" s="1" t="s">
        <v>1879</v>
      </c>
      <c r="F248" s="1">
        <v>9.7500000000000003E-2</v>
      </c>
      <c r="G248" s="1">
        <v>0</v>
      </c>
      <c r="H248" s="1">
        <v>3</v>
      </c>
      <c r="I248" s="1" t="s">
        <v>665</v>
      </c>
      <c r="J248" s="1" t="s">
        <v>500</v>
      </c>
      <c r="AI248" s="575"/>
      <c r="AJ248" s="528" t="s">
        <v>2645</v>
      </c>
      <c r="AK248" s="525" t="s">
        <v>2428</v>
      </c>
      <c r="AL248" s="526" t="s">
        <v>2514</v>
      </c>
      <c r="AM248" s="526" t="s">
        <v>1161</v>
      </c>
      <c r="AN248" s="580" t="s">
        <v>1691</v>
      </c>
      <c r="AO248" s="525">
        <v>5.2499999999999998E-2</v>
      </c>
      <c r="AP248" s="525">
        <v>0</v>
      </c>
      <c r="AQ248" s="527">
        <v>2.3199999999999998</v>
      </c>
      <c r="AR248" s="524" t="s">
        <v>2646</v>
      </c>
      <c r="AS248" s="525" t="s">
        <v>2428</v>
      </c>
      <c r="AT248" s="526" t="s">
        <v>2514</v>
      </c>
      <c r="AU248" s="526" t="s">
        <v>1161</v>
      </c>
      <c r="AV248" s="580" t="s">
        <v>1691</v>
      </c>
      <c r="AW248" s="525">
        <v>5.2499999999999998E-2</v>
      </c>
      <c r="AX248" s="525">
        <v>0</v>
      </c>
      <c r="AY248" s="527">
        <v>3</v>
      </c>
      <c r="AZ248" s="524" t="s">
        <v>1975</v>
      </c>
      <c r="BA248" s="525" t="s">
        <v>2428</v>
      </c>
      <c r="BB248" s="526" t="s">
        <v>2526</v>
      </c>
      <c r="BC248" s="526" t="s">
        <v>1691</v>
      </c>
      <c r="BD248" s="526" t="s">
        <v>2422</v>
      </c>
      <c r="BE248" s="525">
        <v>0.24</v>
      </c>
      <c r="BF248" s="525">
        <v>7.0000000000000001E-3</v>
      </c>
      <c r="BG248" s="527">
        <v>2.58</v>
      </c>
      <c r="BH248" s="11"/>
      <c r="BI248" s="168"/>
      <c r="BJ248" s="727"/>
      <c r="BK248" s="727"/>
      <c r="BL248" s="727"/>
      <c r="BM248" s="168"/>
      <c r="BN248" s="168"/>
      <c r="BO248" s="12"/>
      <c r="BP248" s="11"/>
      <c r="BQ248" s="168"/>
      <c r="BR248" s="727"/>
      <c r="BS248" s="727"/>
      <c r="BT248" s="727"/>
      <c r="BU248" s="168"/>
      <c r="BV248" s="168"/>
      <c r="BW248" s="12"/>
    </row>
    <row r="249" spans="1:75">
      <c r="A249" s="1" t="s">
        <v>853</v>
      </c>
      <c r="B249" s="1" t="s">
        <v>706</v>
      </c>
      <c r="C249" s="1" t="s">
        <v>842</v>
      </c>
      <c r="D249" s="1" t="s">
        <v>1761</v>
      </c>
      <c r="E249" s="1" t="s">
        <v>1882</v>
      </c>
      <c r="F249" s="1">
        <v>9.7500000000000003E-2</v>
      </c>
      <c r="G249" s="1">
        <v>0</v>
      </c>
      <c r="H249" s="1">
        <v>3</v>
      </c>
      <c r="I249" s="1" t="s">
        <v>672</v>
      </c>
      <c r="J249" s="1" t="s">
        <v>678</v>
      </c>
      <c r="AI249" s="575"/>
      <c r="AJ249" s="528" t="s">
        <v>2645</v>
      </c>
      <c r="AK249" s="525" t="s">
        <v>2428</v>
      </c>
      <c r="AL249" s="526" t="s">
        <v>2515</v>
      </c>
      <c r="AM249" s="526" t="s">
        <v>268</v>
      </c>
      <c r="AN249" s="580" t="s">
        <v>1691</v>
      </c>
      <c r="AO249" s="525">
        <v>3.5000000000000003E-2</v>
      </c>
      <c r="AP249" s="525">
        <v>0</v>
      </c>
      <c r="AQ249" s="527">
        <v>2.3199999999999998</v>
      </c>
      <c r="AR249" s="524" t="s">
        <v>2646</v>
      </c>
      <c r="AS249" s="525" t="s">
        <v>2428</v>
      </c>
      <c r="AT249" s="526" t="s">
        <v>2515</v>
      </c>
      <c r="AU249" s="526" t="s">
        <v>268</v>
      </c>
      <c r="AV249" s="580" t="s">
        <v>1691</v>
      </c>
      <c r="AW249" s="525">
        <v>3.5000000000000003E-2</v>
      </c>
      <c r="AX249" s="525">
        <v>0</v>
      </c>
      <c r="AY249" s="527">
        <v>3</v>
      </c>
      <c r="AZ249" s="524" t="s">
        <v>1975</v>
      </c>
      <c r="BA249" s="525" t="s">
        <v>2428</v>
      </c>
      <c r="BB249" s="526" t="s">
        <v>2527</v>
      </c>
      <c r="BC249" s="526" t="s">
        <v>1691</v>
      </c>
      <c r="BD249" s="526" t="s">
        <v>2422</v>
      </c>
      <c r="BE249" s="525">
        <v>0.12</v>
      </c>
      <c r="BF249" s="525">
        <v>3.5000000000000001E-3</v>
      </c>
      <c r="BG249" s="527">
        <v>2.58</v>
      </c>
      <c r="BH249" s="11"/>
      <c r="BI249" s="168"/>
      <c r="BJ249" s="727"/>
      <c r="BK249" s="727"/>
      <c r="BL249" s="727"/>
      <c r="BM249" s="168"/>
      <c r="BN249" s="168"/>
      <c r="BO249" s="12"/>
      <c r="BP249" s="11"/>
      <c r="BQ249" s="168"/>
      <c r="BR249" s="727"/>
      <c r="BS249" s="727"/>
      <c r="BT249" s="727"/>
      <c r="BU249" s="168"/>
      <c r="BV249" s="168"/>
      <c r="BW249" s="12"/>
    </row>
    <row r="250" spans="1:75">
      <c r="A250" s="1" t="s">
        <v>854</v>
      </c>
      <c r="B250" s="1" t="s">
        <v>706</v>
      </c>
      <c r="C250" s="1" t="s">
        <v>842</v>
      </c>
      <c r="D250" s="1" t="s">
        <v>1761</v>
      </c>
      <c r="E250" s="1" t="s">
        <v>1885</v>
      </c>
      <c r="F250" s="1">
        <v>6.5000000000000002E-2</v>
      </c>
      <c r="G250" s="1">
        <v>0</v>
      </c>
      <c r="H250" s="1">
        <v>3</v>
      </c>
      <c r="I250" s="1" t="s">
        <v>665</v>
      </c>
      <c r="J250" s="1" t="s">
        <v>501</v>
      </c>
      <c r="AI250" s="575"/>
      <c r="AJ250" s="528" t="s">
        <v>2645</v>
      </c>
      <c r="AK250" s="525" t="s">
        <v>2428</v>
      </c>
      <c r="AL250" s="526" t="s">
        <v>2516</v>
      </c>
      <c r="AM250" s="526" t="s">
        <v>268</v>
      </c>
      <c r="AN250" s="580" t="s">
        <v>1691</v>
      </c>
      <c r="AO250" s="525">
        <v>3.5000000000000003E-2</v>
      </c>
      <c r="AP250" s="525">
        <v>0</v>
      </c>
      <c r="AQ250" s="527">
        <v>2.3199999999999998</v>
      </c>
      <c r="AR250" s="524" t="s">
        <v>2646</v>
      </c>
      <c r="AS250" s="525" t="s">
        <v>2428</v>
      </c>
      <c r="AT250" s="526" t="s">
        <v>2516</v>
      </c>
      <c r="AU250" s="526" t="s">
        <v>268</v>
      </c>
      <c r="AV250" s="580" t="s">
        <v>1691</v>
      </c>
      <c r="AW250" s="525">
        <v>3.5000000000000003E-2</v>
      </c>
      <c r="AX250" s="525">
        <v>0</v>
      </c>
      <c r="AY250" s="527">
        <v>3</v>
      </c>
      <c r="AZ250" s="524" t="s">
        <v>1975</v>
      </c>
      <c r="BA250" s="525" t="s">
        <v>2428</v>
      </c>
      <c r="BB250" s="526" t="s">
        <v>2528</v>
      </c>
      <c r="BC250" s="526" t="s">
        <v>1691</v>
      </c>
      <c r="BD250" s="526" t="s">
        <v>2422</v>
      </c>
      <c r="BE250" s="525">
        <v>0.06</v>
      </c>
      <c r="BF250" s="525">
        <v>1.75E-3</v>
      </c>
      <c r="BG250" s="527">
        <v>2.58</v>
      </c>
      <c r="BH250" s="11"/>
      <c r="BI250" s="168"/>
      <c r="BJ250" s="727"/>
      <c r="BK250" s="727"/>
      <c r="BL250" s="727"/>
      <c r="BM250" s="168"/>
      <c r="BN250" s="168"/>
      <c r="BO250" s="12"/>
      <c r="BP250" s="11"/>
      <c r="BQ250" s="168"/>
      <c r="BR250" s="727"/>
      <c r="BS250" s="727"/>
      <c r="BT250" s="727"/>
      <c r="BU250" s="168"/>
      <c r="BV250" s="168"/>
      <c r="BW250" s="12"/>
    </row>
    <row r="251" spans="1:75">
      <c r="A251" s="1" t="s">
        <v>855</v>
      </c>
      <c r="B251" s="1" t="s">
        <v>706</v>
      </c>
      <c r="C251" s="1" t="s">
        <v>842</v>
      </c>
      <c r="D251" s="1" t="s">
        <v>1761</v>
      </c>
      <c r="E251" s="1" t="s">
        <v>1889</v>
      </c>
      <c r="F251" s="1">
        <v>6.5000000000000002E-2</v>
      </c>
      <c r="G251" s="1">
        <v>0</v>
      </c>
      <c r="H251" s="1">
        <v>3</v>
      </c>
      <c r="I251" s="1" t="s">
        <v>672</v>
      </c>
      <c r="J251" s="1" t="s">
        <v>681</v>
      </c>
      <c r="AI251" s="575"/>
      <c r="AJ251" s="528" t="s">
        <v>2645</v>
      </c>
      <c r="AK251" s="525" t="s">
        <v>2428</v>
      </c>
      <c r="AL251" s="526" t="s">
        <v>2517</v>
      </c>
      <c r="AM251" s="526" t="s">
        <v>268</v>
      </c>
      <c r="AN251" s="580" t="s">
        <v>1691</v>
      </c>
      <c r="AO251" s="525">
        <v>3.5000000000000003E-2</v>
      </c>
      <c r="AP251" s="525">
        <v>0</v>
      </c>
      <c r="AQ251" s="527">
        <v>2.3199999999999998</v>
      </c>
      <c r="AR251" s="524" t="s">
        <v>2646</v>
      </c>
      <c r="AS251" s="525" t="s">
        <v>2428</v>
      </c>
      <c r="AT251" s="526" t="s">
        <v>2517</v>
      </c>
      <c r="AU251" s="526" t="s">
        <v>268</v>
      </c>
      <c r="AV251" s="580" t="s">
        <v>1691</v>
      </c>
      <c r="AW251" s="525">
        <v>3.5000000000000003E-2</v>
      </c>
      <c r="AX251" s="525">
        <v>0</v>
      </c>
      <c r="AY251" s="527">
        <v>3</v>
      </c>
      <c r="AZ251" s="524" t="s">
        <v>1975</v>
      </c>
      <c r="BA251" s="525" t="s">
        <v>2428</v>
      </c>
      <c r="BB251" s="526" t="s">
        <v>2529</v>
      </c>
      <c r="BC251" s="526" t="s">
        <v>1161</v>
      </c>
      <c r="BD251" s="526" t="s">
        <v>2422</v>
      </c>
      <c r="BE251" s="525">
        <v>0.18</v>
      </c>
      <c r="BF251" s="525">
        <v>5.2500000000000003E-3</v>
      </c>
      <c r="BG251" s="527">
        <v>2.58</v>
      </c>
      <c r="BH251" s="11"/>
      <c r="BI251" s="168"/>
      <c r="BJ251" s="727"/>
      <c r="BK251" s="727"/>
      <c r="BL251" s="727"/>
      <c r="BM251" s="168"/>
      <c r="BN251" s="168"/>
      <c r="BO251" s="12"/>
      <c r="BP251" s="11"/>
      <c r="BQ251" s="168"/>
      <c r="BR251" s="727"/>
      <c r="BS251" s="727"/>
      <c r="BT251" s="727"/>
      <c r="BU251" s="168"/>
      <c r="BV251" s="168"/>
      <c r="BW251" s="12"/>
    </row>
    <row r="252" spans="1:75">
      <c r="A252" s="1" t="s">
        <v>856</v>
      </c>
      <c r="B252" s="1" t="s">
        <v>706</v>
      </c>
      <c r="C252" s="1" t="s">
        <v>842</v>
      </c>
      <c r="D252" s="1" t="s">
        <v>1761</v>
      </c>
      <c r="E252" s="1" t="s">
        <v>1893</v>
      </c>
      <c r="F252" s="1">
        <v>3.2500000000000001E-2</v>
      </c>
      <c r="G252" s="1">
        <v>0</v>
      </c>
      <c r="H252" s="1">
        <v>3</v>
      </c>
      <c r="I252" s="1" t="s">
        <v>665</v>
      </c>
      <c r="J252" s="1" t="s">
        <v>502</v>
      </c>
      <c r="AI252" s="575"/>
      <c r="AJ252" s="528" t="s">
        <v>2645</v>
      </c>
      <c r="AK252" s="525" t="s">
        <v>2428</v>
      </c>
      <c r="AL252" s="526" t="s">
        <v>2518</v>
      </c>
      <c r="AM252" s="526" t="s">
        <v>2414</v>
      </c>
      <c r="AN252" s="580" t="s">
        <v>1691</v>
      </c>
      <c r="AO252" s="525">
        <v>1.7500000000000002E-2</v>
      </c>
      <c r="AP252" s="525">
        <v>0</v>
      </c>
      <c r="AQ252" s="527">
        <v>2.3199999999999998</v>
      </c>
      <c r="AR252" s="524" t="s">
        <v>2646</v>
      </c>
      <c r="AS252" s="525" t="s">
        <v>2428</v>
      </c>
      <c r="AT252" s="526" t="s">
        <v>2518</v>
      </c>
      <c r="AU252" s="526" t="s">
        <v>2414</v>
      </c>
      <c r="AV252" s="580" t="s">
        <v>1691</v>
      </c>
      <c r="AW252" s="525">
        <v>1.7500000000000002E-2</v>
      </c>
      <c r="AX252" s="525">
        <v>0</v>
      </c>
      <c r="AY252" s="527">
        <v>3</v>
      </c>
      <c r="AZ252" s="524" t="s">
        <v>1975</v>
      </c>
      <c r="BA252" s="525" t="s">
        <v>2428</v>
      </c>
      <c r="BB252" s="526" t="s">
        <v>2530</v>
      </c>
      <c r="BC252" s="526" t="s">
        <v>1161</v>
      </c>
      <c r="BD252" s="526" t="s">
        <v>2422</v>
      </c>
      <c r="BE252" s="525">
        <v>0.18</v>
      </c>
      <c r="BF252" s="525">
        <v>5.2500000000000003E-3</v>
      </c>
      <c r="BG252" s="527">
        <v>2.58</v>
      </c>
      <c r="BH252" s="11"/>
      <c r="BI252" s="168"/>
      <c r="BJ252" s="727"/>
      <c r="BK252" s="727"/>
      <c r="BL252" s="727"/>
      <c r="BM252" s="168"/>
      <c r="BN252" s="168"/>
      <c r="BO252" s="12"/>
      <c r="BP252" s="11"/>
      <c r="BQ252" s="168"/>
      <c r="BR252" s="727"/>
      <c r="BS252" s="727"/>
      <c r="BT252" s="727"/>
      <c r="BU252" s="168"/>
      <c r="BV252" s="168"/>
      <c r="BW252" s="12"/>
    </row>
    <row r="253" spans="1:75">
      <c r="A253" s="1" t="s">
        <v>857</v>
      </c>
      <c r="B253" s="1" t="s">
        <v>706</v>
      </c>
      <c r="C253" s="1" t="s">
        <v>842</v>
      </c>
      <c r="D253" s="1" t="s">
        <v>1761</v>
      </c>
      <c r="E253" s="1" t="s">
        <v>1897</v>
      </c>
      <c r="F253" s="1">
        <v>3.2500000000000001E-2</v>
      </c>
      <c r="G253" s="1">
        <v>0</v>
      </c>
      <c r="H253" s="1">
        <v>3</v>
      </c>
      <c r="I253" s="1" t="s">
        <v>672</v>
      </c>
      <c r="J253" s="1" t="s">
        <v>684</v>
      </c>
      <c r="AI253" s="575"/>
      <c r="AJ253" s="528" t="s">
        <v>2645</v>
      </c>
      <c r="AK253" s="525" t="s">
        <v>2428</v>
      </c>
      <c r="AL253" s="526" t="s">
        <v>2519</v>
      </c>
      <c r="AM253" s="526" t="s">
        <v>2414</v>
      </c>
      <c r="AN253" s="580" t="s">
        <v>1691</v>
      </c>
      <c r="AO253" s="525">
        <v>1.7500000000000002E-2</v>
      </c>
      <c r="AP253" s="525">
        <v>0</v>
      </c>
      <c r="AQ253" s="527">
        <v>2.3199999999999998</v>
      </c>
      <c r="AR253" s="524" t="s">
        <v>2646</v>
      </c>
      <c r="AS253" s="525" t="s">
        <v>2428</v>
      </c>
      <c r="AT253" s="526" t="s">
        <v>2519</v>
      </c>
      <c r="AU253" s="526" t="s">
        <v>2414</v>
      </c>
      <c r="AV253" s="580" t="s">
        <v>1691</v>
      </c>
      <c r="AW253" s="525">
        <v>1.7500000000000002E-2</v>
      </c>
      <c r="AX253" s="525">
        <v>0</v>
      </c>
      <c r="AY253" s="527">
        <v>3</v>
      </c>
      <c r="AZ253" s="524" t="s">
        <v>1975</v>
      </c>
      <c r="BA253" s="525" t="s">
        <v>2428</v>
      </c>
      <c r="BB253" s="526" t="s">
        <v>2531</v>
      </c>
      <c r="BC253" s="526" t="s">
        <v>1161</v>
      </c>
      <c r="BD253" s="526" t="s">
        <v>2422</v>
      </c>
      <c r="BE253" s="525">
        <v>0.18</v>
      </c>
      <c r="BF253" s="525">
        <v>5.2500000000000003E-3</v>
      </c>
      <c r="BG253" s="527">
        <v>2.58</v>
      </c>
      <c r="BH253" s="11"/>
      <c r="BI253" s="168"/>
      <c r="BJ253" s="727"/>
      <c r="BK253" s="727"/>
      <c r="BL253" s="727"/>
      <c r="BM253" s="168"/>
      <c r="BN253" s="168"/>
      <c r="BO253" s="12"/>
      <c r="BP253" s="11"/>
      <c r="BQ253" s="168"/>
      <c r="BR253" s="727"/>
      <c r="BS253" s="727"/>
      <c r="BT253" s="727"/>
      <c r="BU253" s="168"/>
      <c r="BV253" s="168"/>
      <c r="BW253" s="12"/>
    </row>
    <row r="254" spans="1:75">
      <c r="A254" s="1" t="s">
        <v>858</v>
      </c>
      <c r="B254" s="1" t="s">
        <v>706</v>
      </c>
      <c r="C254" s="1" t="s">
        <v>842</v>
      </c>
      <c r="D254" s="1" t="s">
        <v>1673</v>
      </c>
      <c r="E254" s="1" t="s">
        <v>1902</v>
      </c>
      <c r="F254" s="1">
        <v>7.0000000000000007E-2</v>
      </c>
      <c r="G254" s="1">
        <v>0</v>
      </c>
      <c r="H254" s="1">
        <v>3</v>
      </c>
      <c r="I254" s="1" t="s">
        <v>665</v>
      </c>
      <c r="AI254" s="575"/>
      <c r="AJ254" s="528" t="s">
        <v>2645</v>
      </c>
      <c r="AK254" s="525" t="s">
        <v>2428</v>
      </c>
      <c r="AL254" s="526" t="s">
        <v>2520</v>
      </c>
      <c r="AM254" s="526" t="s">
        <v>2414</v>
      </c>
      <c r="AN254" s="580" t="s">
        <v>1691</v>
      </c>
      <c r="AO254" s="525">
        <v>1.7500000000000002E-2</v>
      </c>
      <c r="AP254" s="525">
        <v>0</v>
      </c>
      <c r="AQ254" s="527">
        <v>2.3199999999999998</v>
      </c>
      <c r="AR254" s="524" t="s">
        <v>2646</v>
      </c>
      <c r="AS254" s="525" t="s">
        <v>2428</v>
      </c>
      <c r="AT254" s="526" t="s">
        <v>2520</v>
      </c>
      <c r="AU254" s="526" t="s">
        <v>2414</v>
      </c>
      <c r="AV254" s="580" t="s">
        <v>1691</v>
      </c>
      <c r="AW254" s="525">
        <v>1.7500000000000002E-2</v>
      </c>
      <c r="AX254" s="525">
        <v>0</v>
      </c>
      <c r="AY254" s="527">
        <v>3</v>
      </c>
      <c r="AZ254" s="524" t="s">
        <v>1975</v>
      </c>
      <c r="BA254" s="525" t="s">
        <v>2428</v>
      </c>
      <c r="BB254" s="526" t="s">
        <v>2532</v>
      </c>
      <c r="BC254" s="526" t="s">
        <v>268</v>
      </c>
      <c r="BD254" s="526" t="s">
        <v>2422</v>
      </c>
      <c r="BE254" s="525">
        <v>0.12</v>
      </c>
      <c r="BF254" s="525">
        <v>0.35</v>
      </c>
      <c r="BG254" s="527">
        <v>2.58</v>
      </c>
      <c r="BH254" s="11"/>
      <c r="BI254" s="168"/>
      <c r="BJ254" s="727"/>
      <c r="BK254" s="727"/>
      <c r="BL254" s="727"/>
      <c r="BM254" s="168"/>
      <c r="BN254" s="168"/>
      <c r="BO254" s="12"/>
      <c r="BP254" s="11"/>
      <c r="BQ254" s="168"/>
      <c r="BR254" s="727"/>
      <c r="BS254" s="727"/>
      <c r="BT254" s="727"/>
      <c r="BU254" s="168"/>
      <c r="BV254" s="168"/>
      <c r="BW254" s="12"/>
    </row>
    <row r="255" spans="1:75">
      <c r="A255" s="1" t="s">
        <v>859</v>
      </c>
      <c r="B255" s="1" t="s">
        <v>706</v>
      </c>
      <c r="C255" s="1" t="s">
        <v>842</v>
      </c>
      <c r="D255" s="1" t="s">
        <v>1673</v>
      </c>
      <c r="E255" s="1" t="s">
        <v>1903</v>
      </c>
      <c r="F255" s="1">
        <v>3.5000000000000003E-2</v>
      </c>
      <c r="G255" s="1">
        <v>0</v>
      </c>
      <c r="H255" s="1">
        <v>3</v>
      </c>
      <c r="I255" s="1" t="s">
        <v>672</v>
      </c>
      <c r="J255" s="1" t="s">
        <v>673</v>
      </c>
      <c r="AI255" s="575"/>
      <c r="AJ255" s="681" t="s">
        <v>4448</v>
      </c>
      <c r="AK255" s="676" t="s">
        <v>2428</v>
      </c>
      <c r="AL255" s="677" t="s">
        <v>4442</v>
      </c>
      <c r="AM255" s="677" t="s">
        <v>1691</v>
      </c>
      <c r="AN255" s="677" t="s">
        <v>1691</v>
      </c>
      <c r="AO255" s="676"/>
      <c r="AP255" s="676"/>
      <c r="AQ255" s="678"/>
      <c r="AR255" s="675" t="s">
        <v>1159</v>
      </c>
      <c r="AS255" s="676" t="s">
        <v>2428</v>
      </c>
      <c r="AT255" s="677" t="s">
        <v>4442</v>
      </c>
      <c r="AU255" s="677" t="s">
        <v>1691</v>
      </c>
      <c r="AV255" s="677" t="s">
        <v>1691</v>
      </c>
      <c r="AW255" s="676"/>
      <c r="AX255" s="676"/>
      <c r="AY255" s="678"/>
      <c r="AZ255" s="524" t="s">
        <v>1975</v>
      </c>
      <c r="BA255" s="525" t="s">
        <v>2428</v>
      </c>
      <c r="BB255" s="526" t="s">
        <v>2533</v>
      </c>
      <c r="BC255" s="526" t="s">
        <v>268</v>
      </c>
      <c r="BD255" s="526" t="s">
        <v>2422</v>
      </c>
      <c r="BE255" s="525">
        <v>0.12</v>
      </c>
      <c r="BF255" s="525">
        <v>0.35</v>
      </c>
      <c r="BG255" s="527">
        <v>2.58</v>
      </c>
      <c r="BH255" s="11"/>
      <c r="BI255" s="168"/>
      <c r="BJ255" s="727"/>
      <c r="BK255" s="727"/>
      <c r="BL255" s="727"/>
      <c r="BM255" s="168"/>
      <c r="BN255" s="168"/>
      <c r="BO255" s="12"/>
      <c r="BP255" s="11"/>
      <c r="BQ255" s="168"/>
      <c r="BR255" s="727"/>
      <c r="BS255" s="727"/>
      <c r="BT255" s="727"/>
      <c r="BU255" s="168"/>
      <c r="BV255" s="168"/>
      <c r="BW255" s="12"/>
    </row>
    <row r="256" spans="1:75">
      <c r="A256" s="1" t="s">
        <v>860</v>
      </c>
      <c r="B256" s="1" t="s">
        <v>706</v>
      </c>
      <c r="C256" s="1" t="s">
        <v>842</v>
      </c>
      <c r="D256" s="1" t="s">
        <v>1673</v>
      </c>
      <c r="E256" s="1" t="s">
        <v>1904</v>
      </c>
      <c r="F256" s="1">
        <v>6.3000000000000014E-2</v>
      </c>
      <c r="G256" s="1">
        <v>0</v>
      </c>
      <c r="H256" s="1">
        <v>3</v>
      </c>
      <c r="I256" s="1" t="s">
        <v>672</v>
      </c>
      <c r="J256" s="1" t="s">
        <v>678</v>
      </c>
      <c r="AI256" s="575"/>
      <c r="AJ256" s="681" t="s">
        <v>4448</v>
      </c>
      <c r="AK256" s="676" t="s">
        <v>2428</v>
      </c>
      <c r="AL256" s="677" t="s">
        <v>4443</v>
      </c>
      <c r="AM256" s="677" t="s">
        <v>1691</v>
      </c>
      <c r="AN256" s="677" t="s">
        <v>1691</v>
      </c>
      <c r="AO256" s="676"/>
      <c r="AP256" s="676"/>
      <c r="AQ256" s="678"/>
      <c r="AR256" s="675" t="s">
        <v>1159</v>
      </c>
      <c r="AS256" s="676" t="s">
        <v>2428</v>
      </c>
      <c r="AT256" s="677" t="s">
        <v>4443</v>
      </c>
      <c r="AU256" s="677" t="s">
        <v>1691</v>
      </c>
      <c r="AV256" s="677" t="s">
        <v>1691</v>
      </c>
      <c r="AW256" s="676"/>
      <c r="AX256" s="676"/>
      <c r="AY256" s="678"/>
      <c r="AZ256" s="524" t="s">
        <v>1975</v>
      </c>
      <c r="BA256" s="525" t="s">
        <v>2428</v>
      </c>
      <c r="BB256" s="526" t="s">
        <v>2534</v>
      </c>
      <c r="BC256" s="526" t="s">
        <v>268</v>
      </c>
      <c r="BD256" s="526" t="s">
        <v>2422</v>
      </c>
      <c r="BE256" s="525">
        <v>0.12</v>
      </c>
      <c r="BF256" s="525">
        <v>0.35</v>
      </c>
      <c r="BG256" s="527">
        <v>2.58</v>
      </c>
      <c r="BH256" s="11"/>
      <c r="BI256" s="168"/>
      <c r="BJ256" s="727"/>
      <c r="BK256" s="727"/>
      <c r="BL256" s="727"/>
      <c r="BM256" s="168"/>
      <c r="BN256" s="168"/>
      <c r="BO256" s="12"/>
      <c r="BP256" s="11"/>
      <c r="BQ256" s="168"/>
      <c r="BR256" s="727"/>
      <c r="BS256" s="727"/>
      <c r="BT256" s="727"/>
      <c r="BU256" s="168"/>
      <c r="BV256" s="168"/>
      <c r="BW256" s="12"/>
    </row>
    <row r="257" spans="1:75">
      <c r="A257" s="1" t="s">
        <v>861</v>
      </c>
      <c r="B257" s="1" t="s">
        <v>706</v>
      </c>
      <c r="C257" s="1" t="s">
        <v>842</v>
      </c>
      <c r="D257" s="1" t="s">
        <v>1673</v>
      </c>
      <c r="E257" s="1" t="s">
        <v>1905</v>
      </c>
      <c r="F257" s="1">
        <v>6.3000000000000014E-2</v>
      </c>
      <c r="G257" s="1">
        <v>0</v>
      </c>
      <c r="H257" s="1">
        <v>3</v>
      </c>
      <c r="I257" s="1" t="s">
        <v>665</v>
      </c>
      <c r="J257" s="1" t="s">
        <v>500</v>
      </c>
      <c r="AI257" s="575"/>
      <c r="AJ257" s="681" t="s">
        <v>4448</v>
      </c>
      <c r="AK257" s="676" t="s">
        <v>2428</v>
      </c>
      <c r="AL257" s="677" t="s">
        <v>4444</v>
      </c>
      <c r="AM257" s="677" t="s">
        <v>1691</v>
      </c>
      <c r="AN257" s="677" t="s">
        <v>1691</v>
      </c>
      <c r="AO257" s="676"/>
      <c r="AP257" s="676"/>
      <c r="AQ257" s="678"/>
      <c r="AR257" s="675" t="s">
        <v>1159</v>
      </c>
      <c r="AS257" s="676" t="s">
        <v>2428</v>
      </c>
      <c r="AT257" s="677" t="s">
        <v>4444</v>
      </c>
      <c r="AU257" s="677" t="s">
        <v>1691</v>
      </c>
      <c r="AV257" s="677" t="s">
        <v>1691</v>
      </c>
      <c r="AW257" s="676"/>
      <c r="AX257" s="676"/>
      <c r="AY257" s="678"/>
      <c r="AZ257" s="524" t="s">
        <v>1975</v>
      </c>
      <c r="BA257" s="525" t="s">
        <v>2428</v>
      </c>
      <c r="BB257" s="526" t="s">
        <v>2535</v>
      </c>
      <c r="BC257" s="526" t="s">
        <v>2414</v>
      </c>
      <c r="BD257" s="526" t="s">
        <v>2422</v>
      </c>
      <c r="BE257" s="525">
        <v>0.06</v>
      </c>
      <c r="BF257" s="525">
        <v>1.75E-3</v>
      </c>
      <c r="BG257" s="527">
        <v>2.58</v>
      </c>
      <c r="BH257" s="11"/>
      <c r="BI257" s="168"/>
      <c r="BJ257" s="727"/>
      <c r="BK257" s="727"/>
      <c r="BL257" s="727"/>
      <c r="BM257" s="168"/>
      <c r="BN257" s="168"/>
      <c r="BO257" s="12"/>
      <c r="BP257" s="11"/>
      <c r="BQ257" s="168"/>
      <c r="BR257" s="727"/>
      <c r="BS257" s="727"/>
      <c r="BT257" s="727"/>
      <c r="BU257" s="168"/>
      <c r="BV257" s="168"/>
      <c r="BW257" s="12"/>
    </row>
    <row r="258" spans="1:75">
      <c r="A258" s="1" t="s">
        <v>862</v>
      </c>
      <c r="B258" s="1" t="s">
        <v>706</v>
      </c>
      <c r="C258" s="1" t="s">
        <v>842</v>
      </c>
      <c r="D258" s="1" t="s">
        <v>1673</v>
      </c>
      <c r="E258" s="1" t="s">
        <v>1906</v>
      </c>
      <c r="F258" s="1">
        <v>3.5000000000000003E-2</v>
      </c>
      <c r="G258" s="1">
        <v>0</v>
      </c>
      <c r="H258" s="1">
        <v>3</v>
      </c>
      <c r="I258" s="1" t="s">
        <v>672</v>
      </c>
      <c r="J258" s="1" t="s">
        <v>681</v>
      </c>
      <c r="AI258" s="575"/>
      <c r="AJ258" s="176"/>
      <c r="AK258" s="168"/>
      <c r="AL258" s="727"/>
      <c r="AM258" s="727"/>
      <c r="AN258" s="727"/>
      <c r="AO258" s="168"/>
      <c r="AP258" s="168"/>
      <c r="AQ258" s="12"/>
      <c r="AR258" s="11"/>
      <c r="AS258" s="168"/>
      <c r="AT258" s="727"/>
      <c r="AU258" s="727"/>
      <c r="AV258" s="727"/>
      <c r="AW258" s="168"/>
      <c r="AX258" s="168"/>
      <c r="AY258" s="12"/>
      <c r="AZ258" s="524" t="s">
        <v>1975</v>
      </c>
      <c r="BA258" s="525" t="s">
        <v>2428</v>
      </c>
      <c r="BB258" s="526" t="s">
        <v>2536</v>
      </c>
      <c r="BC258" s="526" t="s">
        <v>2414</v>
      </c>
      <c r="BD258" s="526" t="s">
        <v>2422</v>
      </c>
      <c r="BE258" s="525">
        <v>0.06</v>
      </c>
      <c r="BF258" s="525">
        <v>1.75E-3</v>
      </c>
      <c r="BG258" s="527">
        <v>2.58</v>
      </c>
      <c r="BH258" s="11"/>
      <c r="BI258" s="168"/>
      <c r="BJ258" s="727"/>
      <c r="BK258" s="727"/>
      <c r="BL258" s="727"/>
      <c r="BM258" s="168"/>
      <c r="BN258" s="168"/>
      <c r="BO258" s="12"/>
      <c r="BP258" s="11"/>
      <c r="BQ258" s="168"/>
      <c r="BR258" s="727"/>
      <c r="BS258" s="727"/>
      <c r="BT258" s="727"/>
      <c r="BU258" s="168"/>
      <c r="BV258" s="168"/>
      <c r="BW258" s="12"/>
    </row>
    <row r="259" spans="1:75">
      <c r="A259" s="1" t="s">
        <v>863</v>
      </c>
      <c r="B259" s="1" t="s">
        <v>706</v>
      </c>
      <c r="C259" s="1" t="s">
        <v>842</v>
      </c>
      <c r="D259" s="1" t="s">
        <v>1673</v>
      </c>
      <c r="E259" s="1" t="s">
        <v>1907</v>
      </c>
      <c r="F259" s="1">
        <v>3.5000000000000003E-2</v>
      </c>
      <c r="G259" s="1">
        <v>0</v>
      </c>
      <c r="H259" s="1">
        <v>3</v>
      </c>
      <c r="I259" s="1" t="s">
        <v>691</v>
      </c>
      <c r="J259" s="1" t="s">
        <v>501</v>
      </c>
      <c r="AI259" s="575"/>
      <c r="AJ259" s="176"/>
      <c r="AK259" s="168"/>
      <c r="AL259" s="727"/>
      <c r="AM259" s="727"/>
      <c r="AN259" s="727"/>
      <c r="AO259" s="168"/>
      <c r="AP259" s="168"/>
      <c r="AQ259" s="12"/>
      <c r="AR259" s="11"/>
      <c r="AS259" s="168"/>
      <c r="AT259" s="727"/>
      <c r="AU259" s="727"/>
      <c r="AV259" s="727"/>
      <c r="AW259" s="168"/>
      <c r="AX259" s="168"/>
      <c r="AY259" s="12"/>
      <c r="AZ259" s="524" t="s">
        <v>1975</v>
      </c>
      <c r="BA259" s="525" t="s">
        <v>2428</v>
      </c>
      <c r="BB259" s="526" t="s">
        <v>2537</v>
      </c>
      <c r="BC259" s="526" t="s">
        <v>2414</v>
      </c>
      <c r="BD259" s="526" t="s">
        <v>2422</v>
      </c>
      <c r="BE259" s="525">
        <v>0.06</v>
      </c>
      <c r="BF259" s="525">
        <v>1.75E-3</v>
      </c>
      <c r="BG259" s="527">
        <v>2.58</v>
      </c>
      <c r="BH259" s="11"/>
      <c r="BI259" s="168"/>
      <c r="BJ259" s="727"/>
      <c r="BK259" s="727"/>
      <c r="BL259" s="727"/>
      <c r="BM259" s="168"/>
      <c r="BN259" s="168"/>
      <c r="BO259" s="12"/>
      <c r="BP259" s="11"/>
      <c r="BQ259" s="168"/>
      <c r="BR259" s="727"/>
      <c r="BS259" s="727"/>
      <c r="BT259" s="727"/>
      <c r="BU259" s="168"/>
      <c r="BV259" s="168"/>
      <c r="BW259" s="12"/>
    </row>
    <row r="260" spans="1:75">
      <c r="A260" s="1" t="s">
        <v>864</v>
      </c>
      <c r="B260" s="1" t="s">
        <v>706</v>
      </c>
      <c r="C260" s="1" t="s">
        <v>842</v>
      </c>
      <c r="D260" s="1" t="s">
        <v>1673</v>
      </c>
      <c r="E260" s="1" t="s">
        <v>1908</v>
      </c>
      <c r="F260" s="1">
        <v>1.7500000000000002E-2</v>
      </c>
      <c r="G260" s="1">
        <v>0</v>
      </c>
      <c r="H260" s="1">
        <v>3</v>
      </c>
      <c r="I260" s="1" t="s">
        <v>672</v>
      </c>
      <c r="J260" s="1" t="s">
        <v>684</v>
      </c>
      <c r="AI260" s="575"/>
      <c r="AJ260" s="176"/>
      <c r="AK260" s="168"/>
      <c r="AL260" s="727"/>
      <c r="AM260" s="727"/>
      <c r="AN260" s="727"/>
      <c r="AO260" s="168"/>
      <c r="AP260" s="168"/>
      <c r="AQ260" s="12"/>
      <c r="AR260" s="11"/>
      <c r="AS260" s="168"/>
      <c r="AT260" s="727"/>
      <c r="AU260" s="727"/>
      <c r="AV260" s="727"/>
      <c r="AW260" s="168"/>
      <c r="AX260" s="168"/>
      <c r="AY260" s="12"/>
      <c r="AZ260" s="675" t="s">
        <v>1975</v>
      </c>
      <c r="BA260" s="676" t="s">
        <v>2428</v>
      </c>
      <c r="BB260" s="677" t="s">
        <v>4445</v>
      </c>
      <c r="BC260" s="677" t="s">
        <v>1691</v>
      </c>
      <c r="BD260" s="677" t="s">
        <v>2422</v>
      </c>
      <c r="BE260" s="677"/>
      <c r="BF260" s="676"/>
      <c r="BG260" s="678"/>
      <c r="BH260" s="11"/>
      <c r="BI260" s="168"/>
      <c r="BJ260" s="727"/>
      <c r="BK260" s="727"/>
      <c r="BL260" s="727"/>
      <c r="BM260" s="168"/>
      <c r="BN260" s="168"/>
      <c r="BO260" s="12"/>
      <c r="BP260" s="11"/>
      <c r="BQ260" s="168"/>
      <c r="BR260" s="727"/>
      <c r="BS260" s="727"/>
      <c r="BT260" s="727"/>
      <c r="BU260" s="168"/>
      <c r="BV260" s="168"/>
      <c r="BW260" s="12"/>
    </row>
    <row r="261" spans="1:75">
      <c r="A261" s="1" t="s">
        <v>865</v>
      </c>
      <c r="B261" s="1" t="s">
        <v>706</v>
      </c>
      <c r="C261" s="1" t="s">
        <v>842</v>
      </c>
      <c r="D261" s="1" t="s">
        <v>1673</v>
      </c>
      <c r="E261" s="1" t="s">
        <v>1909</v>
      </c>
      <c r="F261" s="1">
        <v>1.7500000000000002E-2</v>
      </c>
      <c r="G261" s="1">
        <v>0</v>
      </c>
      <c r="H261" s="1">
        <v>3</v>
      </c>
      <c r="I261" s="1" t="s">
        <v>694</v>
      </c>
      <c r="J261" s="1" t="s">
        <v>502</v>
      </c>
      <c r="AI261" s="575"/>
      <c r="AJ261" s="176"/>
      <c r="AK261" s="168"/>
      <c r="AL261" s="727"/>
      <c r="AM261" s="727"/>
      <c r="AN261" s="727"/>
      <c r="AO261" s="168"/>
      <c r="AP261" s="168"/>
      <c r="AQ261" s="12"/>
      <c r="AR261" s="11"/>
      <c r="AS261" s="168"/>
      <c r="AT261" s="727"/>
      <c r="AU261" s="727"/>
      <c r="AV261" s="727"/>
      <c r="AW261" s="168"/>
      <c r="AX261" s="168"/>
      <c r="AY261" s="12"/>
      <c r="AZ261" s="675" t="s">
        <v>1975</v>
      </c>
      <c r="BA261" s="676" t="s">
        <v>2428</v>
      </c>
      <c r="BB261" s="677" t="s">
        <v>4446</v>
      </c>
      <c r="BC261" s="677" t="s">
        <v>1691</v>
      </c>
      <c r="BD261" s="677" t="s">
        <v>2422</v>
      </c>
      <c r="BE261" s="677"/>
      <c r="BF261" s="676"/>
      <c r="BG261" s="678"/>
      <c r="BH261" s="11"/>
      <c r="BI261" s="168"/>
      <c r="BJ261" s="727"/>
      <c r="BK261" s="727"/>
      <c r="BL261" s="727"/>
      <c r="BM261" s="168"/>
      <c r="BN261" s="168"/>
      <c r="BO261" s="12"/>
      <c r="BP261" s="11"/>
      <c r="BQ261" s="168"/>
      <c r="BR261" s="727"/>
      <c r="BS261" s="727"/>
      <c r="BT261" s="727"/>
      <c r="BU261" s="168"/>
      <c r="BV261" s="168"/>
      <c r="BW261" s="12"/>
    </row>
    <row r="262" spans="1:75">
      <c r="A262" s="1" t="s">
        <v>866</v>
      </c>
      <c r="B262" s="1" t="s">
        <v>742</v>
      </c>
      <c r="C262" s="1" t="s">
        <v>842</v>
      </c>
      <c r="D262" s="1" t="s">
        <v>1673</v>
      </c>
      <c r="E262" s="1" t="s">
        <v>515</v>
      </c>
      <c r="F262" s="1">
        <v>6.3000000000000014E-2</v>
      </c>
      <c r="G262" s="1">
        <v>0</v>
      </c>
      <c r="H262" s="1">
        <v>3</v>
      </c>
      <c r="I262" s="1" t="s">
        <v>672</v>
      </c>
      <c r="J262" s="1" t="s">
        <v>678</v>
      </c>
      <c r="AI262" s="575"/>
      <c r="AJ262" s="176"/>
      <c r="AK262" s="168"/>
      <c r="AL262" s="727"/>
      <c r="AM262" s="727"/>
      <c r="AN262" s="727"/>
      <c r="AO262" s="168"/>
      <c r="AP262" s="168"/>
      <c r="AQ262" s="12"/>
      <c r="AR262" s="11"/>
      <c r="AS262" s="168"/>
      <c r="AT262" s="727"/>
      <c r="AU262" s="727"/>
      <c r="AV262" s="727"/>
      <c r="AW262" s="168"/>
      <c r="AX262" s="168"/>
      <c r="AY262" s="12"/>
      <c r="AZ262" s="675" t="s">
        <v>1975</v>
      </c>
      <c r="BA262" s="676" t="s">
        <v>2428</v>
      </c>
      <c r="BB262" s="677" t="s">
        <v>4447</v>
      </c>
      <c r="BC262" s="677" t="s">
        <v>1691</v>
      </c>
      <c r="BD262" s="677" t="s">
        <v>2422</v>
      </c>
      <c r="BE262" s="677"/>
      <c r="BF262" s="676"/>
      <c r="BG262" s="678"/>
      <c r="BH262" s="11"/>
      <c r="BI262" s="168"/>
      <c r="BJ262" s="727"/>
      <c r="BK262" s="727"/>
      <c r="BL262" s="727"/>
      <c r="BM262" s="168"/>
      <c r="BN262" s="168"/>
      <c r="BO262" s="12"/>
      <c r="BP262" s="11"/>
      <c r="BQ262" s="168"/>
      <c r="BR262" s="727"/>
      <c r="BS262" s="727"/>
      <c r="BT262" s="727"/>
      <c r="BU262" s="168"/>
      <c r="BV262" s="168"/>
      <c r="BW262" s="12"/>
    </row>
    <row r="263" spans="1:75">
      <c r="AI263" s="575"/>
      <c r="AJ263" s="176"/>
      <c r="AK263" s="168"/>
      <c r="AL263" s="727"/>
      <c r="AM263" s="727"/>
      <c r="AN263" s="727"/>
      <c r="AO263" s="168"/>
      <c r="AP263" s="168"/>
      <c r="AQ263" s="12"/>
      <c r="AR263" s="11"/>
      <c r="AS263" s="168"/>
      <c r="AT263" s="727"/>
      <c r="AU263" s="727"/>
      <c r="AV263" s="727"/>
      <c r="AW263" s="168"/>
      <c r="AX263" s="168"/>
      <c r="AY263" s="12"/>
      <c r="AZ263" s="11"/>
      <c r="BA263" s="168"/>
      <c r="BB263" s="727"/>
      <c r="BC263" s="727"/>
      <c r="BD263" s="727"/>
      <c r="BE263" s="168"/>
      <c r="BF263" s="168"/>
      <c r="BG263" s="12"/>
      <c r="BH263" s="11"/>
      <c r="BI263" s="168"/>
      <c r="BJ263" s="727"/>
      <c r="BK263" s="727"/>
      <c r="BL263" s="727"/>
      <c r="BM263" s="168"/>
      <c r="BN263" s="168"/>
      <c r="BO263" s="12"/>
      <c r="BP263" s="11"/>
      <c r="BQ263" s="168"/>
      <c r="BR263" s="727"/>
      <c r="BS263" s="727"/>
      <c r="BT263" s="727"/>
      <c r="BU263" s="168"/>
      <c r="BV263" s="168"/>
      <c r="BW263" s="12"/>
    </row>
    <row r="264" spans="1:75">
      <c r="AI264" s="575"/>
      <c r="AJ264" s="176"/>
      <c r="AK264" s="168"/>
      <c r="AL264" s="727"/>
      <c r="AM264" s="727"/>
      <c r="AN264" s="727"/>
      <c r="AO264" s="168"/>
      <c r="AP264" s="168"/>
      <c r="AQ264" s="12"/>
      <c r="AR264" s="11"/>
      <c r="AS264" s="168"/>
      <c r="AT264" s="727"/>
      <c r="AU264" s="727"/>
      <c r="AV264" s="727"/>
      <c r="AW264" s="168"/>
      <c r="AX264" s="168"/>
      <c r="AY264" s="12"/>
      <c r="AZ264" s="11"/>
      <c r="BA264" s="168"/>
      <c r="BB264" s="727"/>
      <c r="BC264" s="727"/>
      <c r="BD264" s="727"/>
      <c r="BE264" s="168"/>
      <c r="BF264" s="168"/>
      <c r="BG264" s="12"/>
      <c r="BH264" s="11"/>
      <c r="BI264" s="168"/>
      <c r="BJ264" s="727"/>
      <c r="BK264" s="727"/>
      <c r="BL264" s="727"/>
      <c r="BM264" s="168"/>
      <c r="BN264" s="168"/>
      <c r="BO264" s="12"/>
      <c r="BP264" s="11"/>
      <c r="BQ264" s="168"/>
      <c r="BR264" s="727"/>
      <c r="BS264" s="727"/>
      <c r="BT264" s="727"/>
      <c r="BU264" s="168"/>
      <c r="BV264" s="168"/>
      <c r="BW264" s="12"/>
    </row>
    <row r="265" spans="1:75">
      <c r="AI265" s="575"/>
      <c r="AJ265" s="176"/>
      <c r="AK265" s="168"/>
      <c r="AL265" s="727"/>
      <c r="AM265" s="727"/>
      <c r="AN265" s="727"/>
      <c r="AO265" s="168"/>
      <c r="AP265" s="168"/>
      <c r="AQ265" s="12"/>
      <c r="AR265" s="11"/>
      <c r="AS265" s="168"/>
      <c r="AT265" s="727"/>
      <c r="AU265" s="727"/>
      <c r="AV265" s="727"/>
      <c r="AW265" s="168"/>
      <c r="AX265" s="168"/>
      <c r="AY265" s="12"/>
      <c r="AZ265" s="11"/>
      <c r="BA265" s="168"/>
      <c r="BB265" s="727"/>
      <c r="BC265" s="727"/>
      <c r="BD265" s="727"/>
      <c r="BE265" s="168"/>
      <c r="BF265" s="168"/>
      <c r="BG265" s="12"/>
      <c r="BH265" s="11"/>
      <c r="BI265" s="168"/>
      <c r="BJ265" s="727"/>
      <c r="BK265" s="727"/>
      <c r="BL265" s="727"/>
      <c r="BM265" s="168"/>
      <c r="BN265" s="168"/>
      <c r="BO265" s="12"/>
      <c r="BP265" s="11"/>
      <c r="BQ265" s="168"/>
      <c r="BR265" s="727"/>
      <c r="BS265" s="727"/>
      <c r="BT265" s="727"/>
      <c r="BU265" s="168"/>
      <c r="BV265" s="168"/>
      <c r="BW265" s="12"/>
    </row>
    <row r="266" spans="1:75">
      <c r="AI266" s="575"/>
      <c r="AJ266" s="176"/>
      <c r="AK266" s="168"/>
      <c r="AL266" s="727"/>
      <c r="AM266" s="727"/>
      <c r="AN266" s="727"/>
      <c r="AO266" s="168"/>
      <c r="AP266" s="168"/>
      <c r="AQ266" s="12"/>
      <c r="AR266" s="11"/>
      <c r="AS266" s="168"/>
      <c r="AT266" s="727"/>
      <c r="AU266" s="727"/>
      <c r="AV266" s="727"/>
      <c r="AW266" s="168"/>
      <c r="AX266" s="168"/>
      <c r="AY266" s="12"/>
      <c r="AZ266" s="11"/>
      <c r="BA266" s="168"/>
      <c r="BB266" s="727"/>
      <c r="BC266" s="727"/>
      <c r="BD266" s="727"/>
      <c r="BE266" s="168"/>
      <c r="BF266" s="168"/>
      <c r="BG266" s="12"/>
      <c r="BH266" s="11"/>
      <c r="BI266" s="168"/>
      <c r="BJ266" s="727"/>
      <c r="BK266" s="727"/>
      <c r="BL266" s="727"/>
      <c r="BM266" s="168"/>
      <c r="BN266" s="168"/>
      <c r="BO266" s="12"/>
      <c r="BP266" s="11"/>
      <c r="BQ266" s="168"/>
      <c r="BR266" s="727"/>
      <c r="BS266" s="727"/>
      <c r="BT266" s="727"/>
      <c r="BU266" s="168"/>
      <c r="BV266" s="168"/>
      <c r="BW266" s="12"/>
    </row>
    <row r="267" spans="1:75">
      <c r="AI267" s="575"/>
      <c r="AJ267" s="176"/>
      <c r="AK267" s="168"/>
      <c r="AL267" s="727"/>
      <c r="AM267" s="727"/>
      <c r="AN267" s="727"/>
      <c r="AO267" s="168"/>
      <c r="AP267" s="168"/>
      <c r="AQ267" s="12"/>
      <c r="AR267" s="11"/>
      <c r="AS267" s="168"/>
      <c r="AT267" s="727"/>
      <c r="AU267" s="727"/>
      <c r="AV267" s="727"/>
      <c r="AW267" s="168"/>
      <c r="AX267" s="168"/>
      <c r="AY267" s="12"/>
      <c r="AZ267" s="11"/>
      <c r="BA267" s="168"/>
      <c r="BB267" s="727"/>
      <c r="BC267" s="727"/>
      <c r="BD267" s="727"/>
      <c r="BE267" s="168"/>
      <c r="BF267" s="168"/>
      <c r="BG267" s="12"/>
      <c r="BH267" s="11"/>
      <c r="BI267" s="168"/>
      <c r="BJ267" s="727"/>
      <c r="BK267" s="727"/>
      <c r="BL267" s="727"/>
      <c r="BM267" s="168"/>
      <c r="BN267" s="168"/>
      <c r="BO267" s="12"/>
      <c r="BP267" s="11"/>
      <c r="BQ267" s="168"/>
      <c r="BR267" s="727"/>
      <c r="BS267" s="727"/>
      <c r="BT267" s="727"/>
      <c r="BU267" s="168"/>
      <c r="BV267" s="168"/>
      <c r="BW267" s="12"/>
    </row>
    <row r="268" spans="1:75">
      <c r="AI268" s="575"/>
      <c r="AJ268" s="176"/>
      <c r="AK268" s="168"/>
      <c r="AL268" s="727"/>
      <c r="AM268" s="727"/>
      <c r="AN268" s="727"/>
      <c r="AO268" s="168"/>
      <c r="AP268" s="168"/>
      <c r="AQ268" s="12"/>
      <c r="AR268" s="11"/>
      <c r="AS268" s="168"/>
      <c r="AT268" s="727"/>
      <c r="AU268" s="727"/>
      <c r="AV268" s="727"/>
      <c r="AW268" s="168"/>
      <c r="AX268" s="168"/>
      <c r="AY268" s="12"/>
      <c r="AZ268" s="11"/>
      <c r="BA268" s="168"/>
      <c r="BB268" s="727"/>
      <c r="BC268" s="727"/>
      <c r="BD268" s="727"/>
      <c r="BE268" s="168"/>
      <c r="BF268" s="168"/>
      <c r="BG268" s="12"/>
      <c r="BH268" s="11"/>
      <c r="BI268" s="168"/>
      <c r="BJ268" s="727"/>
      <c r="BK268" s="727"/>
      <c r="BL268" s="727"/>
      <c r="BM268" s="168"/>
      <c r="BN268" s="168"/>
      <c r="BO268" s="12"/>
      <c r="BP268" s="11"/>
      <c r="BQ268" s="168"/>
      <c r="BR268" s="727"/>
      <c r="BS268" s="727"/>
      <c r="BT268" s="727"/>
      <c r="BU268" s="168"/>
      <c r="BV268" s="168"/>
      <c r="BW268" s="12"/>
    </row>
    <row r="269" spans="1:75">
      <c r="AI269" s="575"/>
      <c r="AJ269" s="176"/>
      <c r="AK269" s="168"/>
      <c r="AL269" s="727"/>
      <c r="AM269" s="727"/>
      <c r="AN269" s="727"/>
      <c r="AO269" s="168"/>
      <c r="AP269" s="168"/>
      <c r="AQ269" s="12"/>
      <c r="AR269" s="11"/>
      <c r="AS269" s="168"/>
      <c r="AT269" s="727"/>
      <c r="AU269" s="727"/>
      <c r="AV269" s="727"/>
      <c r="AW269" s="168"/>
      <c r="AX269" s="168"/>
      <c r="AY269" s="12"/>
      <c r="AZ269" s="11"/>
      <c r="BA269" s="168"/>
      <c r="BB269" s="727"/>
      <c r="BC269" s="727"/>
      <c r="BD269" s="727"/>
      <c r="BE269" s="168"/>
      <c r="BF269" s="168"/>
      <c r="BG269" s="12"/>
      <c r="BH269" s="11"/>
      <c r="BI269" s="168"/>
      <c r="BJ269" s="727"/>
      <c r="BK269" s="727"/>
      <c r="BL269" s="727"/>
      <c r="BM269" s="168"/>
      <c r="BN269" s="168"/>
      <c r="BO269" s="12"/>
      <c r="BP269" s="11"/>
      <c r="BQ269" s="168"/>
      <c r="BR269" s="727"/>
      <c r="BS269" s="727"/>
      <c r="BT269" s="727"/>
      <c r="BU269" s="168"/>
      <c r="BV269" s="168"/>
      <c r="BW269" s="12"/>
    </row>
    <row r="270" spans="1:75">
      <c r="AI270" s="575"/>
      <c r="AJ270" s="176"/>
      <c r="AK270" s="168"/>
      <c r="AL270" s="727"/>
      <c r="AM270" s="727"/>
      <c r="AN270" s="727"/>
      <c r="AO270" s="168"/>
      <c r="AP270" s="168"/>
      <c r="AQ270" s="12"/>
      <c r="AR270" s="11"/>
      <c r="AS270" s="168"/>
      <c r="AT270" s="727"/>
      <c r="AU270" s="727"/>
      <c r="AV270" s="727"/>
      <c r="AW270" s="168"/>
      <c r="AX270" s="168"/>
      <c r="AY270" s="12"/>
      <c r="AZ270" s="11"/>
      <c r="BA270" s="168"/>
      <c r="BB270" s="727"/>
      <c r="BC270" s="727"/>
      <c r="BD270" s="727"/>
      <c r="BE270" s="168"/>
      <c r="BF270" s="168"/>
      <c r="BG270" s="12"/>
      <c r="BH270" s="11"/>
      <c r="BI270" s="168"/>
      <c r="BJ270" s="727"/>
      <c r="BK270" s="727"/>
      <c r="BL270" s="727"/>
      <c r="BM270" s="168"/>
      <c r="BN270" s="168"/>
      <c r="BO270" s="12"/>
      <c r="BP270" s="11"/>
      <c r="BQ270" s="168"/>
      <c r="BR270" s="727"/>
      <c r="BS270" s="727"/>
      <c r="BT270" s="727"/>
      <c r="BU270" s="168"/>
      <c r="BV270" s="168"/>
      <c r="BW270" s="12"/>
    </row>
    <row r="271" spans="1:75">
      <c r="AI271" s="575"/>
      <c r="AJ271" s="176"/>
      <c r="AK271" s="168"/>
      <c r="AL271" s="727"/>
      <c r="AM271" s="727"/>
      <c r="AN271" s="727"/>
      <c r="AO271" s="168"/>
      <c r="AP271" s="168"/>
      <c r="AQ271" s="12"/>
      <c r="AR271" s="11"/>
      <c r="AS271" s="168"/>
      <c r="AT271" s="727"/>
      <c r="AU271" s="727"/>
      <c r="AV271" s="727"/>
      <c r="AW271" s="168"/>
      <c r="AX271" s="168"/>
      <c r="AY271" s="12"/>
      <c r="AZ271" s="11"/>
      <c r="BA271" s="168"/>
      <c r="BB271" s="727"/>
      <c r="BC271" s="727"/>
      <c r="BD271" s="727"/>
      <c r="BE271" s="168"/>
      <c r="BF271" s="168"/>
      <c r="BG271" s="12"/>
      <c r="BH271" s="11"/>
      <c r="BI271" s="168"/>
      <c r="BJ271" s="727"/>
      <c r="BK271" s="727"/>
      <c r="BL271" s="727"/>
      <c r="BM271" s="168"/>
      <c r="BN271" s="168"/>
      <c r="BO271" s="12"/>
      <c r="BP271" s="11"/>
      <c r="BQ271" s="168"/>
      <c r="BR271" s="727"/>
      <c r="BS271" s="727"/>
      <c r="BT271" s="727"/>
      <c r="BU271" s="168"/>
      <c r="BV271" s="168"/>
      <c r="BW271" s="12"/>
    </row>
    <row r="272" spans="1:75">
      <c r="AI272" s="575"/>
      <c r="AJ272" s="176"/>
      <c r="AK272" s="168"/>
      <c r="AL272" s="727"/>
      <c r="AM272" s="727"/>
      <c r="AN272" s="727"/>
      <c r="AO272" s="168"/>
      <c r="AP272" s="168"/>
      <c r="AQ272" s="12"/>
      <c r="AR272" s="11"/>
      <c r="AS272" s="168"/>
      <c r="AT272" s="727"/>
      <c r="AU272" s="727"/>
      <c r="AV272" s="727"/>
      <c r="AW272" s="168"/>
      <c r="AX272" s="168"/>
      <c r="AY272" s="12"/>
      <c r="AZ272" s="11"/>
      <c r="BA272" s="168"/>
      <c r="BB272" s="727"/>
      <c r="BC272" s="727"/>
      <c r="BD272" s="727"/>
      <c r="BE272" s="168"/>
      <c r="BF272" s="168"/>
      <c r="BG272" s="12"/>
      <c r="BH272" s="11"/>
      <c r="BI272" s="168"/>
      <c r="BJ272" s="727"/>
      <c r="BK272" s="727"/>
      <c r="BL272" s="727"/>
      <c r="BM272" s="168"/>
      <c r="BN272" s="168"/>
      <c r="BO272" s="12"/>
      <c r="BP272" s="11"/>
      <c r="BQ272" s="168"/>
      <c r="BR272" s="727"/>
      <c r="BS272" s="727"/>
      <c r="BT272" s="727"/>
      <c r="BU272" s="168"/>
      <c r="BV272" s="168"/>
      <c r="BW272" s="12"/>
    </row>
    <row r="273" spans="1:75">
      <c r="AI273" s="575"/>
      <c r="AJ273" s="176"/>
      <c r="AK273" s="168"/>
      <c r="AL273" s="727"/>
      <c r="AM273" s="727"/>
      <c r="AN273" s="727"/>
      <c r="AO273" s="168"/>
      <c r="AP273" s="168"/>
      <c r="AQ273" s="12"/>
      <c r="AR273" s="11"/>
      <c r="AS273" s="168"/>
      <c r="AT273" s="727"/>
      <c r="AU273" s="727"/>
      <c r="AV273" s="727"/>
      <c r="AW273" s="168"/>
      <c r="AX273" s="168"/>
      <c r="AY273" s="12"/>
      <c r="AZ273" s="11"/>
      <c r="BA273" s="168"/>
      <c r="BB273" s="727"/>
      <c r="BC273" s="727"/>
      <c r="BD273" s="727"/>
      <c r="BE273" s="168"/>
      <c r="BF273" s="168"/>
      <c r="BG273" s="12"/>
      <c r="BH273" s="11"/>
      <c r="BI273" s="168"/>
      <c r="BJ273" s="727"/>
      <c r="BK273" s="727"/>
      <c r="BL273" s="727"/>
      <c r="BM273" s="168"/>
      <c r="BN273" s="168"/>
      <c r="BO273" s="12"/>
      <c r="BP273" s="11"/>
      <c r="BQ273" s="168"/>
      <c r="BR273" s="727"/>
      <c r="BS273" s="727"/>
      <c r="BT273" s="727"/>
      <c r="BU273" s="168"/>
      <c r="BV273" s="168"/>
      <c r="BW273" s="12"/>
    </row>
    <row r="274" spans="1:75">
      <c r="AI274" s="575"/>
      <c r="AJ274" s="176"/>
      <c r="AK274" s="168"/>
      <c r="AL274" s="727"/>
      <c r="AM274" s="727"/>
      <c r="AN274" s="727"/>
      <c r="AO274" s="168"/>
      <c r="AP274" s="168"/>
      <c r="AQ274" s="12"/>
      <c r="AR274" s="11"/>
      <c r="AS274" s="168"/>
      <c r="AT274" s="727"/>
      <c r="AU274" s="727"/>
      <c r="AV274" s="727"/>
      <c r="AW274" s="168"/>
      <c r="AX274" s="168"/>
      <c r="AY274" s="12"/>
      <c r="AZ274" s="11"/>
      <c r="BA274" s="168"/>
      <c r="BB274" s="727"/>
      <c r="BC274" s="727"/>
      <c r="BD274" s="727"/>
      <c r="BE274" s="168"/>
      <c r="BF274" s="168"/>
      <c r="BG274" s="12"/>
      <c r="BH274" s="11"/>
      <c r="BI274" s="168"/>
      <c r="BJ274" s="727"/>
      <c r="BK274" s="727"/>
      <c r="BL274" s="727"/>
      <c r="BM274" s="168"/>
      <c r="BN274" s="168"/>
      <c r="BO274" s="12"/>
      <c r="BP274" s="11"/>
      <c r="BQ274" s="168"/>
      <c r="BR274" s="727"/>
      <c r="BS274" s="727"/>
      <c r="BT274" s="727"/>
      <c r="BU274" s="168"/>
      <c r="BV274" s="168"/>
      <c r="BW274" s="12"/>
    </row>
    <row r="275" spans="1:75">
      <c r="AI275" s="575"/>
      <c r="AJ275" s="176"/>
      <c r="AK275" s="168"/>
      <c r="AL275" s="727"/>
      <c r="AM275" s="727"/>
      <c r="AN275" s="727"/>
      <c r="AO275" s="168"/>
      <c r="AP275" s="168"/>
      <c r="AQ275" s="12"/>
      <c r="AR275" s="11"/>
      <c r="AS275" s="168"/>
      <c r="AT275" s="727"/>
      <c r="AU275" s="727"/>
      <c r="AV275" s="727"/>
      <c r="AW275" s="168"/>
      <c r="AX275" s="168"/>
      <c r="AY275" s="12"/>
      <c r="AZ275" s="11"/>
      <c r="BA275" s="168"/>
      <c r="BB275" s="727"/>
      <c r="BC275" s="727"/>
      <c r="BD275" s="727"/>
      <c r="BE275" s="168"/>
      <c r="BF275" s="168"/>
      <c r="BG275" s="12"/>
      <c r="BH275" s="11"/>
      <c r="BI275" s="168"/>
      <c r="BJ275" s="727"/>
      <c r="BK275" s="727"/>
      <c r="BL275" s="727"/>
      <c r="BM275" s="168"/>
      <c r="BN275" s="168"/>
      <c r="BO275" s="12"/>
      <c r="BP275" s="11"/>
      <c r="BQ275" s="168"/>
      <c r="BR275" s="727"/>
      <c r="BS275" s="727"/>
      <c r="BT275" s="727"/>
      <c r="BU275" s="168"/>
      <c r="BV275" s="168"/>
      <c r="BW275" s="12"/>
    </row>
    <row r="276" spans="1:75">
      <c r="AI276" s="575"/>
      <c r="AJ276" s="176"/>
      <c r="AK276" s="168"/>
      <c r="AL276" s="727"/>
      <c r="AM276" s="727"/>
      <c r="AN276" s="727"/>
      <c r="AO276" s="168"/>
      <c r="AP276" s="168"/>
      <c r="AQ276" s="12"/>
      <c r="AR276" s="11"/>
      <c r="AS276" s="168"/>
      <c r="AT276" s="727"/>
      <c r="AU276" s="727"/>
      <c r="AV276" s="727"/>
      <c r="AW276" s="168"/>
      <c r="AX276" s="168"/>
      <c r="AY276" s="12"/>
      <c r="AZ276" s="11"/>
      <c r="BA276" s="168"/>
      <c r="BB276" s="727"/>
      <c r="BC276" s="727"/>
      <c r="BD276" s="727"/>
      <c r="BE276" s="168"/>
      <c r="BF276" s="168"/>
      <c r="BG276" s="12"/>
      <c r="BH276" s="11"/>
      <c r="BI276" s="168"/>
      <c r="BJ276" s="727"/>
      <c r="BK276" s="727"/>
      <c r="BL276" s="727"/>
      <c r="BM276" s="168"/>
      <c r="BN276" s="168"/>
      <c r="BO276" s="12"/>
      <c r="BP276" s="11"/>
      <c r="BQ276" s="168"/>
      <c r="BR276" s="727"/>
      <c r="BS276" s="727"/>
      <c r="BT276" s="727"/>
      <c r="BU276" s="168"/>
      <c r="BV276" s="168"/>
      <c r="BW276" s="12"/>
    </row>
    <row r="277" spans="1:75">
      <c r="AI277" s="575"/>
      <c r="AJ277" s="176"/>
      <c r="AK277" s="168"/>
      <c r="AL277" s="727"/>
      <c r="AM277" s="727"/>
      <c r="AN277" s="727"/>
      <c r="AO277" s="168"/>
      <c r="AP277" s="168"/>
      <c r="AQ277" s="12"/>
      <c r="AR277" s="11"/>
      <c r="AS277" s="168"/>
      <c r="AT277" s="727"/>
      <c r="AU277" s="727"/>
      <c r="AV277" s="727"/>
      <c r="AW277" s="168"/>
      <c r="AX277" s="168"/>
      <c r="AY277" s="12"/>
      <c r="AZ277" s="11"/>
      <c r="BA277" s="168"/>
      <c r="BB277" s="727"/>
      <c r="BC277" s="727"/>
      <c r="BD277" s="727"/>
      <c r="BE277" s="168"/>
      <c r="BF277" s="168"/>
      <c r="BG277" s="12"/>
      <c r="BH277" s="11"/>
      <c r="BI277" s="168"/>
      <c r="BJ277" s="727"/>
      <c r="BK277" s="727"/>
      <c r="BL277" s="727"/>
      <c r="BM277" s="168"/>
      <c r="BN277" s="168"/>
      <c r="BO277" s="12"/>
      <c r="BP277" s="11"/>
      <c r="BQ277" s="168"/>
      <c r="BR277" s="727"/>
      <c r="BS277" s="727"/>
      <c r="BT277" s="727"/>
      <c r="BU277" s="168"/>
      <c r="BV277" s="168"/>
      <c r="BW277" s="12"/>
    </row>
    <row r="278" spans="1:75">
      <c r="AI278" s="575"/>
      <c r="AJ278" s="176"/>
      <c r="AK278" s="168"/>
      <c r="AL278" s="727"/>
      <c r="AM278" s="727"/>
      <c r="AN278" s="727"/>
      <c r="AO278" s="168"/>
      <c r="AP278" s="168"/>
      <c r="AQ278" s="12"/>
      <c r="AR278" s="11"/>
      <c r="AS278" s="168"/>
      <c r="AT278" s="727"/>
      <c r="AU278" s="727"/>
      <c r="AV278" s="727"/>
      <c r="AW278" s="168"/>
      <c r="AX278" s="168"/>
      <c r="AY278" s="12"/>
      <c r="AZ278" s="11"/>
      <c r="BA278" s="168"/>
      <c r="BB278" s="727"/>
      <c r="BC278" s="727"/>
      <c r="BD278" s="727"/>
      <c r="BE278" s="168"/>
      <c r="BF278" s="168"/>
      <c r="BG278" s="12"/>
      <c r="BH278" s="11"/>
      <c r="BI278" s="168"/>
      <c r="BJ278" s="727"/>
      <c r="BK278" s="727"/>
      <c r="BL278" s="727"/>
      <c r="BM278" s="168"/>
      <c r="BN278" s="168"/>
      <c r="BO278" s="12"/>
      <c r="BP278" s="11"/>
      <c r="BQ278" s="168"/>
      <c r="BR278" s="727"/>
      <c r="BS278" s="727"/>
      <c r="BT278" s="727"/>
      <c r="BU278" s="168"/>
      <c r="BV278" s="168"/>
      <c r="BW278" s="12"/>
    </row>
    <row r="279" spans="1:75">
      <c r="AI279" s="575"/>
      <c r="AJ279" s="176"/>
      <c r="AK279" s="168"/>
      <c r="AL279" s="727"/>
      <c r="AM279" s="727"/>
      <c r="AN279" s="727"/>
      <c r="AO279" s="168"/>
      <c r="AP279" s="168"/>
      <c r="AQ279" s="12"/>
      <c r="AR279" s="11"/>
      <c r="AS279" s="168"/>
      <c r="AT279" s="727"/>
      <c r="AU279" s="727"/>
      <c r="AV279" s="727"/>
      <c r="AW279" s="168"/>
      <c r="AX279" s="168"/>
      <c r="AY279" s="12"/>
      <c r="AZ279" s="11"/>
      <c r="BA279" s="168"/>
      <c r="BB279" s="727"/>
      <c r="BC279" s="727"/>
      <c r="BD279" s="727"/>
      <c r="BE279" s="168"/>
      <c r="BF279" s="168"/>
      <c r="BG279" s="12"/>
      <c r="BH279" s="11"/>
      <c r="BI279" s="168"/>
      <c r="BJ279" s="727"/>
      <c r="BK279" s="727"/>
      <c r="BL279" s="727"/>
      <c r="BM279" s="168"/>
      <c r="BN279" s="168"/>
      <c r="BO279" s="12"/>
      <c r="BP279" s="11"/>
      <c r="BQ279" s="168"/>
      <c r="BR279" s="727"/>
      <c r="BS279" s="727"/>
      <c r="BT279" s="727"/>
      <c r="BU279" s="168"/>
      <c r="BV279" s="168"/>
      <c r="BW279" s="12"/>
    </row>
    <row r="280" spans="1:75">
      <c r="AI280" s="575"/>
      <c r="AJ280" s="176"/>
      <c r="AK280" s="168"/>
      <c r="AL280" s="727"/>
      <c r="AM280" s="727"/>
      <c r="AN280" s="727"/>
      <c r="AO280" s="168"/>
      <c r="AP280" s="168"/>
      <c r="AQ280" s="12"/>
      <c r="AR280" s="11"/>
      <c r="AS280" s="168"/>
      <c r="AT280" s="727"/>
      <c r="AU280" s="727"/>
      <c r="AV280" s="727"/>
      <c r="AW280" s="168"/>
      <c r="AX280" s="168"/>
      <c r="AY280" s="12"/>
      <c r="AZ280" s="11"/>
      <c r="BA280" s="168"/>
      <c r="BB280" s="727"/>
      <c r="BC280" s="727"/>
      <c r="BD280" s="727"/>
      <c r="BE280" s="168"/>
      <c r="BF280" s="168"/>
      <c r="BG280" s="12"/>
      <c r="BH280" s="11"/>
      <c r="BI280" s="168"/>
      <c r="BJ280" s="727"/>
      <c r="BK280" s="727"/>
      <c r="BL280" s="727"/>
      <c r="BM280" s="168"/>
      <c r="BN280" s="168"/>
      <c r="BO280" s="12"/>
      <c r="BP280" s="11"/>
      <c r="BQ280" s="168"/>
      <c r="BR280" s="727"/>
      <c r="BS280" s="727"/>
      <c r="BT280" s="727"/>
      <c r="BU280" s="168"/>
      <c r="BV280" s="168"/>
      <c r="BW280" s="12"/>
    </row>
    <row r="281" spans="1:75">
      <c r="AI281" s="575"/>
      <c r="AJ281" s="176"/>
      <c r="AK281" s="168"/>
      <c r="AL281" s="727"/>
      <c r="AM281" s="727"/>
      <c r="AN281" s="727"/>
      <c r="AO281" s="168"/>
      <c r="AP281" s="168"/>
      <c r="AQ281" s="12"/>
      <c r="AR281" s="11"/>
      <c r="AS281" s="168"/>
      <c r="AT281" s="727"/>
      <c r="AU281" s="727"/>
      <c r="AV281" s="727"/>
      <c r="AW281" s="168"/>
      <c r="AX281" s="168"/>
      <c r="AY281" s="12"/>
      <c r="AZ281" s="11"/>
      <c r="BA281" s="168"/>
      <c r="BB281" s="727"/>
      <c r="BC281" s="727"/>
      <c r="BD281" s="727"/>
      <c r="BE281" s="168"/>
      <c r="BF281" s="168"/>
      <c r="BG281" s="12"/>
      <c r="BH281" s="11"/>
      <c r="BI281" s="168"/>
      <c r="BJ281" s="727"/>
      <c r="BK281" s="727"/>
      <c r="BL281" s="727"/>
      <c r="BM281" s="168"/>
      <c r="BN281" s="168"/>
      <c r="BO281" s="12"/>
      <c r="BP281" s="11"/>
      <c r="BQ281" s="168"/>
      <c r="BR281" s="727"/>
      <c r="BS281" s="727"/>
      <c r="BT281" s="727"/>
      <c r="BU281" s="168"/>
      <c r="BV281" s="168"/>
      <c r="BW281" s="12"/>
    </row>
    <row r="282" spans="1:75">
      <c r="AI282" s="575"/>
      <c r="AJ282" s="176"/>
      <c r="AK282" s="168"/>
      <c r="AL282" s="727"/>
      <c r="AM282" s="727"/>
      <c r="AN282" s="727"/>
      <c r="AO282" s="168"/>
      <c r="AP282" s="168"/>
      <c r="AQ282" s="12"/>
      <c r="AR282" s="11"/>
      <c r="AS282" s="168"/>
      <c r="AT282" s="727"/>
      <c r="AU282" s="727"/>
      <c r="AV282" s="727"/>
      <c r="AW282" s="168"/>
      <c r="AX282" s="168"/>
      <c r="AY282" s="12"/>
      <c r="AZ282" s="11"/>
      <c r="BA282" s="168"/>
      <c r="BB282" s="727"/>
      <c r="BC282" s="727"/>
      <c r="BD282" s="727"/>
      <c r="BE282" s="168"/>
      <c r="BF282" s="168"/>
      <c r="BG282" s="12"/>
      <c r="BH282" s="11"/>
      <c r="BI282" s="168"/>
      <c r="BJ282" s="727"/>
      <c r="BK282" s="727"/>
      <c r="BL282" s="727"/>
      <c r="BM282" s="168"/>
      <c r="BN282" s="168"/>
      <c r="BO282" s="12"/>
      <c r="BP282" s="11"/>
      <c r="BQ282" s="168"/>
      <c r="BR282" s="727"/>
      <c r="BS282" s="727"/>
      <c r="BT282" s="727"/>
      <c r="BU282" s="168"/>
      <c r="BV282" s="168"/>
      <c r="BW282" s="12"/>
    </row>
    <row r="283" spans="1:75">
      <c r="A283" s="1" t="s">
        <v>867</v>
      </c>
      <c r="B283" s="1" t="s">
        <v>742</v>
      </c>
      <c r="C283" s="1" t="s">
        <v>842</v>
      </c>
      <c r="D283" s="1" t="s">
        <v>1673</v>
      </c>
      <c r="E283" s="1" t="s">
        <v>516</v>
      </c>
      <c r="F283" s="1">
        <v>6.3000000000000014E-2</v>
      </c>
      <c r="G283" s="1">
        <v>0</v>
      </c>
      <c r="H283" s="1">
        <v>3</v>
      </c>
      <c r="I283" s="1" t="s">
        <v>665</v>
      </c>
      <c r="J283" s="1" t="s">
        <v>500</v>
      </c>
      <c r="AI283" s="575"/>
      <c r="AJ283" s="176"/>
      <c r="AK283" s="168"/>
      <c r="AL283" s="727"/>
      <c r="AM283" s="727"/>
      <c r="AN283" s="727"/>
      <c r="AO283" s="168"/>
      <c r="AP283" s="168"/>
      <c r="AQ283" s="12"/>
      <c r="AR283" s="11"/>
      <c r="AS283" s="168"/>
      <c r="AT283" s="727"/>
      <c r="AU283" s="727"/>
      <c r="AV283" s="727"/>
      <c r="AW283" s="168"/>
      <c r="AX283" s="168"/>
      <c r="AY283" s="12"/>
      <c r="AZ283" s="11"/>
      <c r="BA283" s="168"/>
      <c r="BB283" s="727"/>
      <c r="BC283" s="727"/>
      <c r="BD283" s="727"/>
      <c r="BE283" s="168"/>
      <c r="BF283" s="168"/>
      <c r="BG283" s="12"/>
      <c r="BH283" s="11"/>
      <c r="BI283" s="168"/>
      <c r="BJ283" s="727"/>
      <c r="BK283" s="727"/>
      <c r="BL283" s="727"/>
      <c r="BM283" s="168"/>
      <c r="BN283" s="168"/>
      <c r="BO283" s="12"/>
      <c r="BP283" s="11"/>
      <c r="BQ283" s="168"/>
      <c r="BR283" s="727"/>
      <c r="BS283" s="727"/>
      <c r="BT283" s="727"/>
      <c r="BU283" s="168"/>
      <c r="BV283" s="168"/>
      <c r="BW283" s="12"/>
    </row>
    <row r="284" spans="1:75">
      <c r="AI284" s="575"/>
      <c r="AJ284" s="176"/>
      <c r="AK284" s="168"/>
      <c r="AL284" s="727"/>
      <c r="AM284" s="727"/>
      <c r="AN284" s="727"/>
      <c r="AO284" s="168"/>
      <c r="AP284" s="168"/>
      <c r="AQ284" s="12"/>
      <c r="AR284" s="11"/>
      <c r="AS284" s="168"/>
      <c r="AT284" s="727"/>
      <c r="AU284" s="727"/>
      <c r="AV284" s="727"/>
      <c r="AW284" s="168"/>
      <c r="AX284" s="168"/>
      <c r="AY284" s="12"/>
      <c r="AZ284" s="11"/>
      <c r="BA284" s="168"/>
      <c r="BB284" s="727"/>
      <c r="BC284" s="727"/>
      <c r="BD284" s="727"/>
      <c r="BE284" s="168"/>
      <c r="BF284" s="168"/>
      <c r="BG284" s="12"/>
      <c r="BH284" s="11"/>
      <c r="BI284" s="168"/>
      <c r="BJ284" s="727"/>
      <c r="BK284" s="727"/>
      <c r="BL284" s="727"/>
      <c r="BM284" s="168"/>
      <c r="BN284" s="168"/>
      <c r="BO284" s="12"/>
      <c r="BP284" s="11"/>
      <c r="BQ284" s="168"/>
      <c r="BR284" s="727"/>
      <c r="BS284" s="727"/>
      <c r="BT284" s="727"/>
      <c r="BU284" s="168"/>
      <c r="BV284" s="168"/>
      <c r="BW284" s="12"/>
    </row>
    <row r="285" spans="1:75">
      <c r="AI285" s="575"/>
      <c r="AJ285" s="176"/>
      <c r="AK285" s="168"/>
      <c r="AL285" s="727"/>
      <c r="AM285" s="727"/>
      <c r="AN285" s="727"/>
      <c r="AO285" s="168"/>
      <c r="AP285" s="168"/>
      <c r="AQ285" s="12"/>
      <c r="AR285" s="11"/>
      <c r="AS285" s="168"/>
      <c r="AT285" s="727"/>
      <c r="AU285" s="727"/>
      <c r="AV285" s="727"/>
      <c r="AW285" s="168"/>
      <c r="AX285" s="168"/>
      <c r="AY285" s="12"/>
      <c r="AZ285" s="11"/>
      <c r="BA285" s="168"/>
      <c r="BB285" s="727"/>
      <c r="BC285" s="727"/>
      <c r="BD285" s="727"/>
      <c r="BE285" s="168"/>
      <c r="BF285" s="168"/>
      <c r="BG285" s="12"/>
      <c r="BH285" s="11"/>
      <c r="BI285" s="168"/>
      <c r="BJ285" s="727"/>
      <c r="BK285" s="727"/>
      <c r="BL285" s="727"/>
      <c r="BM285" s="168"/>
      <c r="BN285" s="168"/>
      <c r="BO285" s="12"/>
      <c r="BP285" s="11"/>
      <c r="BQ285" s="168"/>
      <c r="BR285" s="727"/>
      <c r="BS285" s="727"/>
      <c r="BT285" s="727"/>
      <c r="BU285" s="168"/>
      <c r="BV285" s="168"/>
      <c r="BW285" s="12"/>
    </row>
    <row r="286" spans="1:75">
      <c r="AI286" s="575"/>
      <c r="AJ286" s="176"/>
      <c r="AK286" s="168"/>
      <c r="AL286" s="727"/>
      <c r="AM286" s="727"/>
      <c r="AN286" s="727"/>
      <c r="AO286" s="168"/>
      <c r="AP286" s="168"/>
      <c r="AQ286" s="12"/>
      <c r="AR286" s="11"/>
      <c r="AS286" s="168"/>
      <c r="AT286" s="727"/>
      <c r="AU286" s="727"/>
      <c r="AV286" s="727"/>
      <c r="AW286" s="168"/>
      <c r="AX286" s="168"/>
      <c r="AY286" s="12"/>
      <c r="AZ286" s="11"/>
      <c r="BA286" s="168"/>
      <c r="BB286" s="727"/>
      <c r="BC286" s="727"/>
      <c r="BD286" s="727"/>
      <c r="BE286" s="168"/>
      <c r="BF286" s="168"/>
      <c r="BG286" s="12"/>
      <c r="BH286" s="11"/>
      <c r="BI286" s="168"/>
      <c r="BJ286" s="727"/>
      <c r="BK286" s="727"/>
      <c r="BL286" s="727"/>
      <c r="BM286" s="168"/>
      <c r="BN286" s="168"/>
      <c r="BO286" s="12"/>
      <c r="BP286" s="11"/>
      <c r="BQ286" s="168"/>
      <c r="BR286" s="727"/>
      <c r="BS286" s="727"/>
      <c r="BT286" s="727"/>
      <c r="BU286" s="168"/>
      <c r="BV286" s="168"/>
      <c r="BW286" s="12"/>
    </row>
    <row r="287" spans="1:75">
      <c r="AI287" s="575"/>
      <c r="AJ287" s="176"/>
      <c r="AK287" s="168"/>
      <c r="AL287" s="727"/>
      <c r="AM287" s="727"/>
      <c r="AN287" s="727"/>
      <c r="AO287" s="168"/>
      <c r="AP287" s="168"/>
      <c r="AQ287" s="12"/>
      <c r="AR287" s="11"/>
      <c r="AS287" s="168"/>
      <c r="AT287" s="727"/>
      <c r="AU287" s="727"/>
      <c r="AV287" s="727"/>
      <c r="AW287" s="168"/>
      <c r="AX287" s="168"/>
      <c r="AY287" s="12"/>
      <c r="AZ287" s="11"/>
      <c r="BA287" s="168"/>
      <c r="BB287" s="727"/>
      <c r="BC287" s="727"/>
      <c r="BD287" s="727"/>
      <c r="BE287" s="168"/>
      <c r="BF287" s="168"/>
      <c r="BG287" s="12"/>
      <c r="BH287" s="11"/>
      <c r="BI287" s="168"/>
      <c r="BJ287" s="727"/>
      <c r="BK287" s="727"/>
      <c r="BL287" s="727"/>
      <c r="BM287" s="168"/>
      <c r="BN287" s="168"/>
      <c r="BO287" s="12"/>
      <c r="BP287" s="11"/>
      <c r="BQ287" s="168"/>
      <c r="BR287" s="727"/>
      <c r="BS287" s="727"/>
      <c r="BT287" s="727"/>
      <c r="BU287" s="168"/>
      <c r="BV287" s="168"/>
      <c r="BW287" s="12"/>
    </row>
    <row r="288" spans="1:75">
      <c r="AI288" s="575"/>
      <c r="AJ288" s="176"/>
      <c r="AK288" s="168"/>
      <c r="AL288" s="727"/>
      <c r="AM288" s="727"/>
      <c r="AN288" s="727"/>
      <c r="AO288" s="168"/>
      <c r="AP288" s="168"/>
      <c r="AQ288" s="12"/>
      <c r="AR288" s="11"/>
      <c r="AS288" s="168"/>
      <c r="AT288" s="727"/>
      <c r="AU288" s="727"/>
      <c r="AV288" s="727"/>
      <c r="AW288" s="168"/>
      <c r="AX288" s="168"/>
      <c r="AY288" s="12"/>
      <c r="AZ288" s="11"/>
      <c r="BA288" s="168"/>
      <c r="BB288" s="727"/>
      <c r="BC288" s="727"/>
      <c r="BD288" s="727"/>
      <c r="BE288" s="168"/>
      <c r="BF288" s="168"/>
      <c r="BG288" s="12"/>
      <c r="BH288" s="11"/>
      <c r="BI288" s="168"/>
      <c r="BJ288" s="727"/>
      <c r="BK288" s="727"/>
      <c r="BL288" s="727"/>
      <c r="BM288" s="168"/>
      <c r="BN288" s="168"/>
      <c r="BO288" s="12"/>
      <c r="BP288" s="11"/>
      <c r="BQ288" s="168"/>
      <c r="BR288" s="727"/>
      <c r="BS288" s="727"/>
      <c r="BT288" s="727"/>
      <c r="BU288" s="168"/>
      <c r="BV288" s="168"/>
      <c r="BW288" s="12"/>
    </row>
    <row r="289" spans="1:75">
      <c r="AI289" s="575"/>
      <c r="AJ289" s="176"/>
      <c r="AK289" s="168"/>
      <c r="AL289" s="727"/>
      <c r="AM289" s="727"/>
      <c r="AN289" s="727"/>
      <c r="AO289" s="168"/>
      <c r="AP289" s="168"/>
      <c r="AQ289" s="12"/>
      <c r="AR289" s="11"/>
      <c r="AS289" s="168"/>
      <c r="AT289" s="727"/>
      <c r="AU289" s="727"/>
      <c r="AV289" s="727"/>
      <c r="AW289" s="168"/>
      <c r="AX289" s="168"/>
      <c r="AY289" s="12"/>
      <c r="AZ289" s="11"/>
      <c r="BA289" s="168"/>
      <c r="BB289" s="727"/>
      <c r="BC289" s="727"/>
      <c r="BD289" s="727"/>
      <c r="BE289" s="168"/>
      <c r="BF289" s="168"/>
      <c r="BG289" s="12"/>
      <c r="BH289" s="11"/>
      <c r="BI289" s="168"/>
      <c r="BJ289" s="727"/>
      <c r="BK289" s="727"/>
      <c r="BL289" s="727"/>
      <c r="BM289" s="168"/>
      <c r="BN289" s="168"/>
      <c r="BO289" s="12"/>
      <c r="BP289" s="11"/>
      <c r="BQ289" s="168"/>
      <c r="BR289" s="727"/>
      <c r="BS289" s="727"/>
      <c r="BT289" s="727"/>
      <c r="BU289" s="168"/>
      <c r="BV289" s="168"/>
      <c r="BW289" s="12"/>
    </row>
    <row r="290" spans="1:75">
      <c r="AI290" s="575"/>
      <c r="AJ290" s="176"/>
      <c r="AK290" s="168"/>
      <c r="AL290" s="727"/>
      <c r="AM290" s="727"/>
      <c r="AN290" s="727"/>
      <c r="AO290" s="168"/>
      <c r="AP290" s="168"/>
      <c r="AQ290" s="12"/>
      <c r="AR290" s="11"/>
      <c r="AS290" s="168"/>
      <c r="AT290" s="727"/>
      <c r="AU290" s="727"/>
      <c r="AV290" s="727"/>
      <c r="AW290" s="168"/>
      <c r="AX290" s="168"/>
      <c r="AY290" s="12"/>
      <c r="AZ290" s="11"/>
      <c r="BA290" s="168"/>
      <c r="BB290" s="727"/>
      <c r="BC290" s="727"/>
      <c r="BD290" s="727"/>
      <c r="BE290" s="168"/>
      <c r="BF290" s="168"/>
      <c r="BG290" s="12"/>
      <c r="BH290" s="11"/>
      <c r="BI290" s="168"/>
      <c r="BJ290" s="727"/>
      <c r="BK290" s="727"/>
      <c r="BL290" s="727"/>
      <c r="BM290" s="168"/>
      <c r="BN290" s="168"/>
      <c r="BO290" s="12"/>
      <c r="BP290" s="11"/>
      <c r="BQ290" s="168"/>
      <c r="BR290" s="727"/>
      <c r="BS290" s="727"/>
      <c r="BT290" s="727"/>
      <c r="BU290" s="168"/>
      <c r="BV290" s="168"/>
      <c r="BW290" s="12"/>
    </row>
    <row r="291" spans="1:75">
      <c r="AI291" s="575"/>
      <c r="AJ291" s="176"/>
      <c r="AK291" s="168"/>
      <c r="AL291" s="727"/>
      <c r="AM291" s="727"/>
      <c r="AN291" s="727"/>
      <c r="AO291" s="168"/>
      <c r="AP291" s="168"/>
      <c r="AQ291" s="12"/>
      <c r="AR291" s="11"/>
      <c r="AS291" s="168"/>
      <c r="AT291" s="727"/>
      <c r="AU291" s="727"/>
      <c r="AV291" s="727"/>
      <c r="AW291" s="168"/>
      <c r="AX291" s="168"/>
      <c r="AY291" s="12"/>
      <c r="AZ291" s="11"/>
      <c r="BA291" s="168"/>
      <c r="BB291" s="727"/>
      <c r="BC291" s="727"/>
      <c r="BD291" s="727"/>
      <c r="BE291" s="168"/>
      <c r="BF291" s="168"/>
      <c r="BG291" s="12"/>
      <c r="BH291" s="11"/>
      <c r="BI291" s="168"/>
      <c r="BJ291" s="727"/>
      <c r="BK291" s="727"/>
      <c r="BL291" s="727"/>
      <c r="BM291" s="168"/>
      <c r="BN291" s="168"/>
      <c r="BO291" s="12"/>
      <c r="BP291" s="11"/>
      <c r="BQ291" s="168"/>
      <c r="BR291" s="727"/>
      <c r="BS291" s="727"/>
      <c r="BT291" s="727"/>
      <c r="BU291" s="168"/>
      <c r="BV291" s="168"/>
      <c r="BW291" s="12"/>
    </row>
    <row r="292" spans="1:75">
      <c r="AI292" s="575"/>
      <c r="AJ292" s="176"/>
      <c r="AK292" s="168"/>
      <c r="AL292" s="727"/>
      <c r="AM292" s="727"/>
      <c r="AN292" s="727"/>
      <c r="AO292" s="168"/>
      <c r="AP292" s="168"/>
      <c r="AQ292" s="12"/>
      <c r="AR292" s="11"/>
      <c r="AS292" s="168"/>
      <c r="AT292" s="727"/>
      <c r="AU292" s="727"/>
      <c r="AV292" s="727"/>
      <c r="AW292" s="168"/>
      <c r="AX292" s="168"/>
      <c r="AY292" s="12"/>
      <c r="AZ292" s="11"/>
      <c r="BA292" s="168"/>
      <c r="BB292" s="727"/>
      <c r="BC292" s="727"/>
      <c r="BD292" s="727"/>
      <c r="BE292" s="168"/>
      <c r="BF292" s="168"/>
      <c r="BG292" s="12"/>
      <c r="BH292" s="11"/>
      <c r="BI292" s="168"/>
      <c r="BJ292" s="727"/>
      <c r="BK292" s="727"/>
      <c r="BL292" s="727"/>
      <c r="BM292" s="168"/>
      <c r="BN292" s="168"/>
      <c r="BO292" s="12"/>
      <c r="BP292" s="11"/>
      <c r="BQ292" s="168"/>
      <c r="BR292" s="727"/>
      <c r="BS292" s="727"/>
      <c r="BT292" s="727"/>
      <c r="BU292" s="168"/>
      <c r="BV292" s="168"/>
      <c r="BW292" s="12"/>
    </row>
    <row r="293" spans="1:75">
      <c r="AI293" s="575"/>
      <c r="AJ293" s="176"/>
      <c r="AK293" s="168"/>
      <c r="AL293" s="727"/>
      <c r="AM293" s="727"/>
      <c r="AN293" s="727"/>
      <c r="AO293" s="168"/>
      <c r="AP293" s="168"/>
      <c r="AQ293" s="12"/>
      <c r="AR293" s="11"/>
      <c r="AS293" s="168"/>
      <c r="AT293" s="727"/>
      <c r="AU293" s="727"/>
      <c r="AV293" s="727"/>
      <c r="AW293" s="168"/>
      <c r="AX293" s="168"/>
      <c r="AY293" s="12"/>
      <c r="AZ293" s="11"/>
      <c r="BA293" s="168"/>
      <c r="BB293" s="727"/>
      <c r="BC293" s="727"/>
      <c r="BD293" s="727"/>
      <c r="BE293" s="168"/>
      <c r="BF293" s="168"/>
      <c r="BG293" s="12"/>
      <c r="BH293" s="11"/>
      <c r="BI293" s="168"/>
      <c r="BJ293" s="727"/>
      <c r="BK293" s="727"/>
      <c r="BL293" s="727"/>
      <c r="BM293" s="168"/>
      <c r="BN293" s="168"/>
      <c r="BO293" s="12"/>
      <c r="BP293" s="11"/>
      <c r="BQ293" s="168"/>
      <c r="BR293" s="727"/>
      <c r="BS293" s="727"/>
      <c r="BT293" s="727"/>
      <c r="BU293" s="168"/>
      <c r="BV293" s="168"/>
      <c r="BW293" s="12"/>
    </row>
    <row r="294" spans="1:75">
      <c r="AI294" s="575"/>
      <c r="AJ294" s="176"/>
      <c r="AK294" s="168"/>
      <c r="AL294" s="727"/>
      <c r="AM294" s="727"/>
      <c r="AN294" s="727"/>
      <c r="AO294" s="168"/>
      <c r="AP294" s="168"/>
      <c r="AQ294" s="12"/>
      <c r="AR294" s="11"/>
      <c r="AS294" s="168"/>
      <c r="AT294" s="727"/>
      <c r="AU294" s="727"/>
      <c r="AV294" s="727"/>
      <c r="AW294" s="168"/>
      <c r="AX294" s="168"/>
      <c r="AY294" s="12"/>
      <c r="AZ294" s="11"/>
      <c r="BA294" s="168"/>
      <c r="BB294" s="727"/>
      <c r="BC294" s="727"/>
      <c r="BD294" s="727"/>
      <c r="BE294" s="168"/>
      <c r="BF294" s="168"/>
      <c r="BG294" s="12"/>
      <c r="BH294" s="11"/>
      <c r="BI294" s="168"/>
      <c r="BJ294" s="727"/>
      <c r="BK294" s="727"/>
      <c r="BL294" s="727"/>
      <c r="BM294" s="168"/>
      <c r="BN294" s="168"/>
      <c r="BO294" s="12"/>
      <c r="BP294" s="11"/>
      <c r="BQ294" s="168"/>
      <c r="BR294" s="727"/>
      <c r="BS294" s="727"/>
      <c r="BT294" s="727"/>
      <c r="BU294" s="168"/>
      <c r="BV294" s="168"/>
      <c r="BW294" s="12"/>
    </row>
    <row r="295" spans="1:75">
      <c r="AI295" s="575"/>
      <c r="AJ295" s="176"/>
      <c r="AK295" s="168"/>
      <c r="AL295" s="727"/>
      <c r="AM295" s="727"/>
      <c r="AN295" s="727"/>
      <c r="AO295" s="168"/>
      <c r="AP295" s="168"/>
      <c r="AQ295" s="12"/>
      <c r="AR295" s="11"/>
      <c r="AS295" s="168"/>
      <c r="AT295" s="727"/>
      <c r="AU295" s="727"/>
      <c r="AV295" s="727"/>
      <c r="AW295" s="168"/>
      <c r="AX295" s="168"/>
      <c r="AY295" s="12"/>
      <c r="AZ295" s="11"/>
      <c r="BA295" s="168"/>
      <c r="BB295" s="727"/>
      <c r="BC295" s="727"/>
      <c r="BD295" s="727"/>
      <c r="BE295" s="168"/>
      <c r="BF295" s="168"/>
      <c r="BG295" s="12"/>
      <c r="BH295" s="11"/>
      <c r="BI295" s="168"/>
      <c r="BJ295" s="727"/>
      <c r="BK295" s="727"/>
      <c r="BL295" s="727"/>
      <c r="BM295" s="168"/>
      <c r="BN295" s="168"/>
      <c r="BO295" s="12"/>
      <c r="BP295" s="11"/>
      <c r="BQ295" s="168"/>
      <c r="BR295" s="727"/>
      <c r="BS295" s="727"/>
      <c r="BT295" s="727"/>
      <c r="BU295" s="168"/>
      <c r="BV295" s="168"/>
      <c r="BW295" s="12"/>
    </row>
    <row r="296" spans="1:75">
      <c r="AI296" s="575"/>
      <c r="AJ296" s="176"/>
      <c r="AK296" s="168"/>
      <c r="AL296" s="727"/>
      <c r="AM296" s="727"/>
      <c r="AN296" s="727"/>
      <c r="AO296" s="168"/>
      <c r="AP296" s="168"/>
      <c r="AQ296" s="12"/>
      <c r="AR296" s="11"/>
      <c r="AS296" s="168"/>
      <c r="AT296" s="727"/>
      <c r="AU296" s="727"/>
      <c r="AV296" s="727"/>
      <c r="AW296" s="168"/>
      <c r="AX296" s="168"/>
      <c r="AY296" s="12"/>
      <c r="AZ296" s="11"/>
      <c r="BA296" s="168"/>
      <c r="BB296" s="727"/>
      <c r="BC296" s="727"/>
      <c r="BD296" s="727"/>
      <c r="BE296" s="168"/>
      <c r="BF296" s="168"/>
      <c r="BG296" s="12"/>
      <c r="BH296" s="11"/>
      <c r="BI296" s="168"/>
      <c r="BJ296" s="727"/>
      <c r="BK296" s="727"/>
      <c r="BL296" s="727"/>
      <c r="BM296" s="168"/>
      <c r="BN296" s="168"/>
      <c r="BO296" s="12"/>
      <c r="BP296" s="11"/>
      <c r="BQ296" s="168"/>
      <c r="BR296" s="727"/>
      <c r="BS296" s="727"/>
      <c r="BT296" s="727"/>
      <c r="BU296" s="168"/>
      <c r="BV296" s="168"/>
      <c r="BW296" s="12"/>
    </row>
    <row r="297" spans="1:75">
      <c r="AI297" s="575"/>
      <c r="AJ297" s="176"/>
      <c r="AK297" s="168"/>
      <c r="AL297" s="727"/>
      <c r="AM297" s="727"/>
      <c r="AN297" s="727"/>
      <c r="AO297" s="168"/>
      <c r="AP297" s="168"/>
      <c r="AQ297" s="12"/>
      <c r="AR297" s="11"/>
      <c r="AS297" s="168"/>
      <c r="AT297" s="727"/>
      <c r="AU297" s="727"/>
      <c r="AV297" s="727"/>
      <c r="AW297" s="168"/>
      <c r="AX297" s="168"/>
      <c r="AY297" s="12"/>
      <c r="AZ297" s="11"/>
      <c r="BA297" s="168"/>
      <c r="BB297" s="727"/>
      <c r="BC297" s="727"/>
      <c r="BD297" s="727"/>
      <c r="BE297" s="168"/>
      <c r="BF297" s="168"/>
      <c r="BG297" s="12"/>
      <c r="BH297" s="11"/>
      <c r="BI297" s="168"/>
      <c r="BJ297" s="727"/>
      <c r="BK297" s="727"/>
      <c r="BL297" s="727"/>
      <c r="BM297" s="168"/>
      <c r="BN297" s="168"/>
      <c r="BO297" s="12"/>
      <c r="BP297" s="11"/>
      <c r="BQ297" s="168"/>
      <c r="BR297" s="727"/>
      <c r="BS297" s="727"/>
      <c r="BT297" s="727"/>
      <c r="BU297" s="168"/>
      <c r="BV297" s="168"/>
      <c r="BW297" s="12"/>
    </row>
    <row r="298" spans="1:75">
      <c r="AI298" s="575"/>
      <c r="AJ298" s="176"/>
      <c r="AK298" s="168"/>
      <c r="AL298" s="727"/>
      <c r="AM298" s="727"/>
      <c r="AN298" s="727"/>
      <c r="AO298" s="168"/>
      <c r="AP298" s="168"/>
      <c r="AQ298" s="12"/>
      <c r="AR298" s="11"/>
      <c r="AS298" s="168"/>
      <c r="AT298" s="727"/>
      <c r="AU298" s="727"/>
      <c r="AV298" s="727"/>
      <c r="AW298" s="168"/>
      <c r="AX298" s="168"/>
      <c r="AY298" s="12"/>
      <c r="AZ298" s="11"/>
      <c r="BA298" s="168"/>
      <c r="BB298" s="727"/>
      <c r="BC298" s="727"/>
      <c r="BD298" s="727"/>
      <c r="BE298" s="168"/>
      <c r="BF298" s="168"/>
      <c r="BG298" s="12"/>
      <c r="BH298" s="11"/>
      <c r="BI298" s="168"/>
      <c r="BJ298" s="727"/>
      <c r="BK298" s="727"/>
      <c r="BL298" s="727"/>
      <c r="BM298" s="168"/>
      <c r="BN298" s="168"/>
      <c r="BO298" s="12"/>
      <c r="BP298" s="11"/>
      <c r="BQ298" s="168"/>
      <c r="BR298" s="727"/>
      <c r="BS298" s="727"/>
      <c r="BT298" s="727"/>
      <c r="BU298" s="168"/>
      <c r="BV298" s="168"/>
      <c r="BW298" s="12"/>
    </row>
    <row r="299" spans="1:75">
      <c r="AI299" s="575"/>
      <c r="AJ299" s="176"/>
      <c r="AK299" s="168"/>
      <c r="AL299" s="727"/>
      <c r="AM299" s="727"/>
      <c r="AN299" s="727"/>
      <c r="AO299" s="168"/>
      <c r="AP299" s="168"/>
      <c r="AQ299" s="12"/>
      <c r="AR299" s="11"/>
      <c r="AS299" s="168"/>
      <c r="AT299" s="727"/>
      <c r="AU299" s="727"/>
      <c r="AV299" s="727"/>
      <c r="AW299" s="168"/>
      <c r="AX299" s="168"/>
      <c r="AY299" s="12"/>
      <c r="AZ299" s="11"/>
      <c r="BA299" s="168"/>
      <c r="BB299" s="727"/>
      <c r="BC299" s="727"/>
      <c r="BD299" s="727"/>
      <c r="BE299" s="168"/>
      <c r="BF299" s="168"/>
      <c r="BG299" s="12"/>
      <c r="BH299" s="11"/>
      <c r="BI299" s="168"/>
      <c r="BJ299" s="727"/>
      <c r="BK299" s="727"/>
      <c r="BL299" s="727"/>
      <c r="BM299" s="168"/>
      <c r="BN299" s="168"/>
      <c r="BO299" s="12"/>
      <c r="BP299" s="11"/>
      <c r="BQ299" s="168"/>
      <c r="BR299" s="727"/>
      <c r="BS299" s="727"/>
      <c r="BT299" s="727"/>
      <c r="BU299" s="168"/>
      <c r="BV299" s="168"/>
      <c r="BW299" s="12"/>
    </row>
    <row r="300" spans="1:75">
      <c r="AI300" s="575"/>
      <c r="AJ300" s="176"/>
      <c r="AK300" s="168"/>
      <c r="AL300" s="727"/>
      <c r="AM300" s="727"/>
      <c r="AN300" s="727"/>
      <c r="AO300" s="168"/>
      <c r="AP300" s="168"/>
      <c r="AQ300" s="12"/>
      <c r="AR300" s="11"/>
      <c r="AS300" s="168"/>
      <c r="AT300" s="727"/>
      <c r="AU300" s="727"/>
      <c r="AV300" s="727"/>
      <c r="AW300" s="168"/>
      <c r="AX300" s="168"/>
      <c r="AY300" s="12"/>
      <c r="AZ300" s="11"/>
      <c r="BA300" s="168"/>
      <c r="BB300" s="727"/>
      <c r="BC300" s="727"/>
      <c r="BD300" s="727"/>
      <c r="BE300" s="168"/>
      <c r="BF300" s="168"/>
      <c r="BG300" s="12"/>
      <c r="BH300" s="11"/>
      <c r="BI300" s="168"/>
      <c r="BJ300" s="727"/>
      <c r="BK300" s="727"/>
      <c r="BL300" s="727"/>
      <c r="BM300" s="168"/>
      <c r="BN300" s="168"/>
      <c r="BO300" s="12"/>
      <c r="BP300" s="11"/>
      <c r="BQ300" s="168"/>
      <c r="BR300" s="727"/>
      <c r="BS300" s="727"/>
      <c r="BT300" s="727"/>
      <c r="BU300" s="168"/>
      <c r="BV300" s="168"/>
      <c r="BW300" s="12"/>
    </row>
    <row r="301" spans="1:75">
      <c r="AI301" s="575"/>
      <c r="AJ301" s="176"/>
      <c r="AK301" s="168"/>
      <c r="AL301" s="727"/>
      <c r="AM301" s="727"/>
      <c r="AN301" s="727"/>
      <c r="AO301" s="168"/>
      <c r="AP301" s="168"/>
      <c r="AQ301" s="12"/>
      <c r="AR301" s="11"/>
      <c r="AS301" s="168"/>
      <c r="AT301" s="727"/>
      <c r="AU301" s="727"/>
      <c r="AV301" s="727"/>
      <c r="AW301" s="168"/>
      <c r="AX301" s="168"/>
      <c r="AY301" s="12"/>
      <c r="AZ301" s="11"/>
      <c r="BA301" s="168"/>
      <c r="BB301" s="727"/>
      <c r="BC301" s="727"/>
      <c r="BD301" s="727"/>
      <c r="BE301" s="168"/>
      <c r="BF301" s="168"/>
      <c r="BG301" s="12"/>
      <c r="BH301" s="11"/>
      <c r="BI301" s="168"/>
      <c r="BJ301" s="727"/>
      <c r="BK301" s="727"/>
      <c r="BL301" s="727"/>
      <c r="BM301" s="168"/>
      <c r="BN301" s="168"/>
      <c r="BO301" s="12"/>
      <c r="BP301" s="11"/>
      <c r="BQ301" s="168"/>
      <c r="BR301" s="727"/>
      <c r="BS301" s="727"/>
      <c r="BT301" s="727"/>
      <c r="BU301" s="168"/>
      <c r="BV301" s="168"/>
      <c r="BW301" s="12"/>
    </row>
    <row r="302" spans="1:75">
      <c r="AI302" s="575"/>
      <c r="AJ302" s="176"/>
      <c r="AK302" s="168"/>
      <c r="AL302" s="727"/>
      <c r="AM302" s="727"/>
      <c r="AN302" s="727"/>
      <c r="AO302" s="168"/>
      <c r="AP302" s="168"/>
      <c r="AQ302" s="12"/>
      <c r="AR302" s="11"/>
      <c r="AS302" s="168"/>
      <c r="AT302" s="727"/>
      <c r="AU302" s="727"/>
      <c r="AV302" s="727"/>
      <c r="AW302" s="168"/>
      <c r="AX302" s="168"/>
      <c r="AY302" s="12"/>
      <c r="AZ302" s="11"/>
      <c r="BA302" s="168"/>
      <c r="BB302" s="727"/>
      <c r="BC302" s="727"/>
      <c r="BD302" s="727"/>
      <c r="BE302" s="168"/>
      <c r="BF302" s="168"/>
      <c r="BG302" s="12"/>
      <c r="BH302" s="11"/>
      <c r="BI302" s="168"/>
      <c r="BJ302" s="727"/>
      <c r="BK302" s="727"/>
      <c r="BL302" s="727"/>
      <c r="BM302" s="168"/>
      <c r="BN302" s="168"/>
      <c r="BO302" s="12"/>
      <c r="BP302" s="11"/>
      <c r="BQ302" s="168"/>
      <c r="BR302" s="727"/>
      <c r="BS302" s="727"/>
      <c r="BT302" s="727"/>
      <c r="BU302" s="168"/>
      <c r="BV302" s="168"/>
      <c r="BW302" s="12"/>
    </row>
    <row r="303" spans="1:75">
      <c r="A303" s="1" t="s">
        <v>868</v>
      </c>
      <c r="B303" s="1" t="s">
        <v>706</v>
      </c>
      <c r="C303" s="1" t="s">
        <v>842</v>
      </c>
      <c r="D303" s="1" t="s">
        <v>508</v>
      </c>
      <c r="E303" s="1" t="s">
        <v>517</v>
      </c>
      <c r="F303" s="1">
        <v>7.0000000000000007E-2</v>
      </c>
      <c r="G303" s="1">
        <v>0</v>
      </c>
      <c r="AI303" s="575"/>
      <c r="AJ303" s="176"/>
      <c r="AK303" s="168"/>
      <c r="AL303" s="727"/>
      <c r="AM303" s="727"/>
      <c r="AN303" s="727"/>
      <c r="AO303" s="168"/>
      <c r="AP303" s="168"/>
      <c r="AQ303" s="12"/>
      <c r="AR303" s="11"/>
      <c r="AS303" s="168"/>
      <c r="AT303" s="727"/>
      <c r="AU303" s="727"/>
      <c r="AV303" s="727"/>
      <c r="AW303" s="168"/>
      <c r="AX303" s="168"/>
      <c r="AY303" s="12"/>
      <c r="AZ303" s="11"/>
      <c r="BA303" s="168"/>
      <c r="BB303" s="727"/>
      <c r="BC303" s="727"/>
      <c r="BD303" s="727"/>
      <c r="BE303" s="168"/>
      <c r="BF303" s="168"/>
      <c r="BG303" s="12"/>
      <c r="BH303" s="11"/>
      <c r="BI303" s="168"/>
      <c r="BJ303" s="727"/>
      <c r="BK303" s="727"/>
      <c r="BL303" s="727"/>
      <c r="BM303" s="168"/>
      <c r="BN303" s="168"/>
      <c r="BO303" s="12"/>
      <c r="BP303" s="11"/>
      <c r="BQ303" s="168"/>
      <c r="BR303" s="727"/>
      <c r="BS303" s="727"/>
      <c r="BT303" s="727"/>
      <c r="BU303" s="168"/>
      <c r="BV303" s="168"/>
      <c r="BW303" s="12"/>
    </row>
    <row r="304" spans="1:75">
      <c r="A304" s="1" t="s">
        <v>869</v>
      </c>
      <c r="B304" s="1" t="s">
        <v>706</v>
      </c>
      <c r="C304" s="1" t="s">
        <v>842</v>
      </c>
      <c r="D304" s="1" t="s">
        <v>508</v>
      </c>
      <c r="E304" s="1" t="s">
        <v>518</v>
      </c>
      <c r="F304" s="1">
        <v>3.5000000000000003E-2</v>
      </c>
      <c r="G304" s="1">
        <v>0</v>
      </c>
      <c r="J304" s="1" t="s">
        <v>673</v>
      </c>
      <c r="AI304" s="575"/>
      <c r="AJ304" s="176"/>
      <c r="AK304" s="168"/>
      <c r="AL304" s="727"/>
      <c r="AM304" s="727"/>
      <c r="AN304" s="727"/>
      <c r="AO304" s="168"/>
      <c r="AP304" s="168"/>
      <c r="AQ304" s="12"/>
      <c r="AR304" s="11"/>
      <c r="AS304" s="168"/>
      <c r="AT304" s="727"/>
      <c r="AU304" s="727"/>
      <c r="AV304" s="727"/>
      <c r="AW304" s="168"/>
      <c r="AX304" s="168"/>
      <c r="AY304" s="12"/>
      <c r="AZ304" s="11"/>
      <c r="BA304" s="168"/>
      <c r="BB304" s="727"/>
      <c r="BC304" s="727"/>
      <c r="BD304" s="727"/>
      <c r="BE304" s="168"/>
      <c r="BF304" s="168"/>
      <c r="BG304" s="12"/>
      <c r="BH304" s="11"/>
      <c r="BI304" s="168"/>
      <c r="BJ304" s="727"/>
      <c r="BK304" s="727"/>
      <c r="BL304" s="727"/>
      <c r="BM304" s="168"/>
      <c r="BN304" s="168"/>
      <c r="BO304" s="12"/>
      <c r="BP304" s="11"/>
      <c r="BQ304" s="168"/>
      <c r="BR304" s="727"/>
      <c r="BS304" s="727"/>
      <c r="BT304" s="727"/>
      <c r="BU304" s="168"/>
      <c r="BV304" s="168"/>
      <c r="BW304" s="12"/>
    </row>
    <row r="305" spans="1:75">
      <c r="A305" s="1" t="s">
        <v>870</v>
      </c>
      <c r="B305" s="1" t="s">
        <v>706</v>
      </c>
      <c r="C305" s="1" t="s">
        <v>842</v>
      </c>
      <c r="D305" s="1" t="s">
        <v>508</v>
      </c>
      <c r="E305" s="1" t="s">
        <v>519</v>
      </c>
      <c r="F305" s="1">
        <v>3.5000000000000003E-2</v>
      </c>
      <c r="G305" s="1">
        <v>0</v>
      </c>
      <c r="J305" s="1" t="s">
        <v>504</v>
      </c>
      <c r="AI305" s="575"/>
      <c r="AJ305" s="176"/>
      <c r="AK305" s="168"/>
      <c r="AL305" s="727"/>
      <c r="AM305" s="727"/>
      <c r="AN305" s="727"/>
      <c r="AO305" s="168"/>
      <c r="AP305" s="168"/>
      <c r="AQ305" s="12"/>
      <c r="AR305" s="11"/>
      <c r="AS305" s="168"/>
      <c r="AT305" s="727"/>
      <c r="AU305" s="727"/>
      <c r="AV305" s="727"/>
      <c r="AW305" s="168"/>
      <c r="AX305" s="168"/>
      <c r="AY305" s="12"/>
      <c r="AZ305" s="11"/>
      <c r="BA305" s="168"/>
      <c r="BB305" s="727"/>
      <c r="BC305" s="727"/>
      <c r="BD305" s="727"/>
      <c r="BE305" s="168"/>
      <c r="BF305" s="168"/>
      <c r="BG305" s="12"/>
      <c r="BH305" s="11"/>
      <c r="BI305" s="168"/>
      <c r="BJ305" s="727"/>
      <c r="BK305" s="727"/>
      <c r="BL305" s="727"/>
      <c r="BM305" s="168"/>
      <c r="BN305" s="168"/>
      <c r="BO305" s="12"/>
      <c r="BP305" s="11"/>
      <c r="BQ305" s="168"/>
      <c r="BR305" s="727"/>
      <c r="BS305" s="727"/>
      <c r="BT305" s="727"/>
      <c r="BU305" s="168"/>
      <c r="BV305" s="168"/>
      <c r="BW305" s="12"/>
    </row>
    <row r="306" spans="1:75">
      <c r="A306" s="1" t="s">
        <v>871</v>
      </c>
      <c r="B306" s="1" t="s">
        <v>706</v>
      </c>
      <c r="C306" s="1" t="s">
        <v>842</v>
      </c>
      <c r="D306" s="1" t="s">
        <v>508</v>
      </c>
      <c r="E306" s="1" t="s">
        <v>520</v>
      </c>
      <c r="F306" s="1">
        <v>3.5000000000000003E-2</v>
      </c>
      <c r="G306" s="1">
        <v>0</v>
      </c>
      <c r="J306" s="1" t="s">
        <v>737</v>
      </c>
      <c r="AI306" s="575"/>
      <c r="AJ306" s="176"/>
      <c r="AK306" s="168"/>
      <c r="AL306" s="727"/>
      <c r="AM306" s="727"/>
      <c r="AN306" s="727"/>
      <c r="AO306" s="168"/>
      <c r="AP306" s="168"/>
      <c r="AQ306" s="12"/>
      <c r="AR306" s="11"/>
      <c r="AS306" s="168"/>
      <c r="AT306" s="727"/>
      <c r="AU306" s="727"/>
      <c r="AV306" s="727"/>
      <c r="AW306" s="168"/>
      <c r="AX306" s="168"/>
      <c r="AY306" s="12"/>
      <c r="AZ306" s="11"/>
      <c r="BA306" s="168"/>
      <c r="BB306" s="727"/>
      <c r="BC306" s="727"/>
      <c r="BD306" s="727"/>
      <c r="BE306" s="168"/>
      <c r="BF306" s="168"/>
      <c r="BG306" s="12"/>
      <c r="BH306" s="11"/>
      <c r="BI306" s="168"/>
      <c r="BJ306" s="727"/>
      <c r="BK306" s="727"/>
      <c r="BL306" s="727"/>
      <c r="BM306" s="168"/>
      <c r="BN306" s="168"/>
      <c r="BO306" s="12"/>
      <c r="BP306" s="11"/>
      <c r="BQ306" s="168"/>
      <c r="BR306" s="727"/>
      <c r="BS306" s="727"/>
      <c r="BT306" s="727"/>
      <c r="BU306" s="168"/>
      <c r="BV306" s="168"/>
      <c r="BW306" s="12"/>
    </row>
    <row r="307" spans="1:75">
      <c r="A307" s="1" t="s">
        <v>872</v>
      </c>
      <c r="B307" s="1" t="s">
        <v>706</v>
      </c>
      <c r="C307" s="1" t="s">
        <v>842</v>
      </c>
      <c r="D307" s="1" t="s">
        <v>508</v>
      </c>
      <c r="E307" s="1" t="s">
        <v>521</v>
      </c>
      <c r="F307" s="1">
        <v>1.7500000000000002E-2</v>
      </c>
      <c r="G307" s="1">
        <v>0</v>
      </c>
      <c r="J307" s="1" t="s">
        <v>505</v>
      </c>
      <c r="AI307" s="575"/>
      <c r="AJ307" s="176"/>
      <c r="AK307" s="168"/>
      <c r="AL307" s="727"/>
      <c r="AM307" s="727"/>
      <c r="AN307" s="727"/>
      <c r="AO307" s="168"/>
      <c r="AP307" s="168"/>
      <c r="AQ307" s="12"/>
      <c r="AR307" s="11"/>
      <c r="AS307" s="168"/>
      <c r="AT307" s="727"/>
      <c r="AU307" s="727"/>
      <c r="AV307" s="727"/>
      <c r="AW307" s="168"/>
      <c r="AX307" s="168"/>
      <c r="AY307" s="12"/>
      <c r="AZ307" s="11"/>
      <c r="BA307" s="168"/>
      <c r="BB307" s="727"/>
      <c r="BC307" s="727"/>
      <c r="BD307" s="727"/>
      <c r="BE307" s="168"/>
      <c r="BF307" s="168"/>
      <c r="BG307" s="12"/>
      <c r="BH307" s="11"/>
      <c r="BI307" s="168"/>
      <c r="BJ307" s="727"/>
      <c r="BK307" s="727"/>
      <c r="BL307" s="727"/>
      <c r="BM307" s="168"/>
      <c r="BN307" s="168"/>
      <c r="BO307" s="12"/>
      <c r="BP307" s="11"/>
      <c r="BQ307" s="168"/>
      <c r="BR307" s="727"/>
      <c r="BS307" s="727"/>
      <c r="BT307" s="727"/>
      <c r="BU307" s="168"/>
      <c r="BV307" s="168"/>
      <c r="BW307" s="12"/>
    </row>
    <row r="308" spans="1:75" ht="12.6" thickBot="1">
      <c r="A308" s="1" t="s">
        <v>873</v>
      </c>
      <c r="B308" s="1" t="s">
        <v>706</v>
      </c>
      <c r="C308" s="1" t="s">
        <v>842</v>
      </c>
      <c r="D308" s="1" t="s">
        <v>508</v>
      </c>
      <c r="E308" s="1" t="s">
        <v>522</v>
      </c>
      <c r="F308" s="1">
        <v>1.7500000000000002E-2</v>
      </c>
      <c r="G308" s="1">
        <v>0</v>
      </c>
      <c r="J308" s="1" t="s">
        <v>740</v>
      </c>
      <c r="AI308" s="582"/>
      <c r="AJ308" s="176"/>
      <c r="AK308" s="168"/>
      <c r="AL308" s="727"/>
      <c r="AM308" s="727"/>
      <c r="AN308" s="727"/>
      <c r="AO308" s="168"/>
      <c r="AP308" s="168"/>
      <c r="AQ308" s="12"/>
      <c r="AR308" s="11"/>
      <c r="AS308" s="168"/>
      <c r="AT308" s="727"/>
      <c r="AU308" s="727"/>
      <c r="AV308" s="727"/>
      <c r="AW308" s="168"/>
      <c r="AX308" s="168"/>
      <c r="AY308" s="12"/>
      <c r="AZ308" s="11"/>
      <c r="BA308" s="168"/>
      <c r="BB308" s="727"/>
      <c r="BC308" s="727"/>
      <c r="BD308" s="727"/>
      <c r="BE308" s="168"/>
      <c r="BF308" s="168"/>
      <c r="BG308" s="12"/>
      <c r="BH308" s="11"/>
      <c r="BI308" s="168"/>
      <c r="BJ308" s="727"/>
      <c r="BK308" s="727"/>
      <c r="BL308" s="727"/>
      <c r="BM308" s="168"/>
      <c r="BN308" s="168"/>
      <c r="BO308" s="12"/>
      <c r="BP308" s="11"/>
      <c r="BQ308" s="168"/>
      <c r="BR308" s="727"/>
      <c r="BS308" s="727"/>
      <c r="BT308" s="727"/>
      <c r="BU308" s="168"/>
      <c r="BV308" s="168"/>
      <c r="BW308" s="12"/>
    </row>
    <row r="309" spans="1:75">
      <c r="A309" s="1" t="s">
        <v>874</v>
      </c>
      <c r="B309" s="1" t="s">
        <v>742</v>
      </c>
      <c r="C309" s="1" t="s">
        <v>875</v>
      </c>
      <c r="D309" s="1" t="s">
        <v>1820</v>
      </c>
      <c r="E309" s="1" t="s">
        <v>1775</v>
      </c>
      <c r="F309" s="1">
        <v>1.8</v>
      </c>
      <c r="G309" s="1">
        <v>0</v>
      </c>
      <c r="H309" s="1">
        <v>3</v>
      </c>
      <c r="I309" s="1" t="s">
        <v>665</v>
      </c>
      <c r="AI309" s="581">
        <v>4</v>
      </c>
      <c r="AJ309" s="166" t="s">
        <v>2647</v>
      </c>
      <c r="AK309" s="167" t="s">
        <v>1820</v>
      </c>
      <c r="AL309" s="21" t="s">
        <v>1775</v>
      </c>
      <c r="AM309" s="21" t="s">
        <v>1691</v>
      </c>
      <c r="AN309" s="21" t="s">
        <v>1691</v>
      </c>
      <c r="AO309" s="167">
        <v>1.17</v>
      </c>
      <c r="AP309" s="167">
        <v>0</v>
      </c>
      <c r="AQ309" s="10">
        <v>2.3199999999999998</v>
      </c>
      <c r="AR309" s="9" t="s">
        <v>2648</v>
      </c>
      <c r="AS309" s="167" t="s">
        <v>1820</v>
      </c>
      <c r="AT309" s="21" t="s">
        <v>1775</v>
      </c>
      <c r="AU309" s="21" t="s">
        <v>1691</v>
      </c>
      <c r="AV309" s="21" t="s">
        <v>1691</v>
      </c>
      <c r="AW309" s="167">
        <v>1.17</v>
      </c>
      <c r="AX309" s="167">
        <v>0</v>
      </c>
      <c r="AY309" s="10">
        <v>3</v>
      </c>
      <c r="AZ309" s="9" t="s">
        <v>1990</v>
      </c>
      <c r="BA309" s="167" t="s">
        <v>1820</v>
      </c>
      <c r="BB309" s="21" t="s">
        <v>1775</v>
      </c>
      <c r="BC309" s="21" t="s">
        <v>1691</v>
      </c>
      <c r="BD309" s="21" t="s">
        <v>1691</v>
      </c>
      <c r="BE309" s="167">
        <v>0.9</v>
      </c>
      <c r="BF309" s="167">
        <v>6.5000000000000002E-2</v>
      </c>
      <c r="BG309" s="10">
        <v>2.58</v>
      </c>
      <c r="BH309" s="9" t="s">
        <v>2024</v>
      </c>
      <c r="BI309" s="167" t="s">
        <v>1683</v>
      </c>
      <c r="BJ309" s="21" t="s">
        <v>2025</v>
      </c>
      <c r="BK309" s="21" t="s">
        <v>500</v>
      </c>
      <c r="BL309" s="21" t="s">
        <v>1691</v>
      </c>
      <c r="BM309" s="167">
        <v>9.7500000000000003E-2</v>
      </c>
      <c r="BN309" s="167">
        <v>0</v>
      </c>
      <c r="BO309" s="10">
        <v>2.23</v>
      </c>
      <c r="BP309" s="9" t="s">
        <v>2055</v>
      </c>
      <c r="BQ309" s="167" t="s">
        <v>1683</v>
      </c>
      <c r="BR309" s="21" t="s">
        <v>2025</v>
      </c>
      <c r="BS309" s="21" t="s">
        <v>500</v>
      </c>
      <c r="BT309" s="21" t="s">
        <v>1691</v>
      </c>
      <c r="BU309" s="167">
        <v>9.7500000000000003E-2</v>
      </c>
      <c r="BV309" s="167">
        <v>0</v>
      </c>
      <c r="BW309" s="10">
        <v>1.37</v>
      </c>
    </row>
    <row r="310" spans="1:75">
      <c r="A310" s="1" t="s">
        <v>876</v>
      </c>
      <c r="B310" s="1" t="s">
        <v>742</v>
      </c>
      <c r="C310" s="1" t="s">
        <v>875</v>
      </c>
      <c r="D310" s="1" t="s">
        <v>1822</v>
      </c>
      <c r="E310" s="1" t="s">
        <v>1763</v>
      </c>
      <c r="F310" s="1">
        <v>1.2</v>
      </c>
      <c r="G310" s="1">
        <v>0</v>
      </c>
      <c r="H310" s="1">
        <v>3</v>
      </c>
      <c r="I310" s="1" t="s">
        <v>665</v>
      </c>
      <c r="AI310" s="575"/>
      <c r="AJ310" s="176" t="s">
        <v>2647</v>
      </c>
      <c r="AK310" s="168" t="s">
        <v>1822</v>
      </c>
      <c r="AL310" s="727" t="s">
        <v>1763</v>
      </c>
      <c r="AM310" s="727" t="s">
        <v>1691</v>
      </c>
      <c r="AN310" s="727" t="s">
        <v>1691</v>
      </c>
      <c r="AO310" s="168">
        <v>0.83</v>
      </c>
      <c r="AP310" s="168">
        <v>0</v>
      </c>
      <c r="AQ310" s="12">
        <v>2.3199999999999998</v>
      </c>
      <c r="AR310" s="11" t="s">
        <v>2648</v>
      </c>
      <c r="AS310" s="168" t="s">
        <v>1822</v>
      </c>
      <c r="AT310" s="727" t="s">
        <v>1763</v>
      </c>
      <c r="AU310" s="727" t="s">
        <v>1691</v>
      </c>
      <c r="AV310" s="727" t="s">
        <v>1691</v>
      </c>
      <c r="AW310" s="168">
        <v>0.83</v>
      </c>
      <c r="AX310" s="168">
        <v>0</v>
      </c>
      <c r="AY310" s="12">
        <v>3</v>
      </c>
      <c r="AZ310" s="11" t="s">
        <v>1990</v>
      </c>
      <c r="BA310" s="168" t="s">
        <v>1822</v>
      </c>
      <c r="BB310" s="727" t="s">
        <v>1796</v>
      </c>
      <c r="BC310" s="727" t="s">
        <v>1691</v>
      </c>
      <c r="BD310" s="727" t="s">
        <v>1691</v>
      </c>
      <c r="BE310" s="168">
        <v>0.75</v>
      </c>
      <c r="BF310" s="168">
        <v>6.5000000000000002E-2</v>
      </c>
      <c r="BG310" s="12">
        <v>2.58</v>
      </c>
      <c r="BH310" s="11" t="s">
        <v>2024</v>
      </c>
      <c r="BI310" s="168" t="s">
        <v>1683</v>
      </c>
      <c r="BJ310" s="727" t="s">
        <v>2026</v>
      </c>
      <c r="BK310" s="727" t="s">
        <v>501</v>
      </c>
      <c r="BL310" s="727" t="s">
        <v>1691</v>
      </c>
      <c r="BM310" s="168">
        <v>6.5000000000000002E-2</v>
      </c>
      <c r="BN310" s="168">
        <v>0</v>
      </c>
      <c r="BO310" s="12">
        <v>2.23</v>
      </c>
      <c r="BP310" s="11" t="s">
        <v>2055</v>
      </c>
      <c r="BQ310" s="168" t="s">
        <v>1683</v>
      </c>
      <c r="BR310" s="727" t="s">
        <v>2026</v>
      </c>
      <c r="BS310" s="727" t="s">
        <v>501</v>
      </c>
      <c r="BT310" s="727" t="s">
        <v>1691</v>
      </c>
      <c r="BU310" s="168">
        <v>6.5000000000000002E-2</v>
      </c>
      <c r="BV310" s="168">
        <v>0</v>
      </c>
      <c r="BW310" s="12">
        <v>1.37</v>
      </c>
    </row>
    <row r="311" spans="1:75">
      <c r="A311" s="1" t="s">
        <v>877</v>
      </c>
      <c r="B311" s="1" t="s">
        <v>742</v>
      </c>
      <c r="C311" s="1" t="s">
        <v>875</v>
      </c>
      <c r="D311" s="1" t="s">
        <v>1857</v>
      </c>
      <c r="E311" s="1" t="s">
        <v>1791</v>
      </c>
      <c r="F311" s="1">
        <v>0.9</v>
      </c>
      <c r="G311" s="1">
        <v>0</v>
      </c>
      <c r="H311" s="1">
        <v>3</v>
      </c>
      <c r="I311" s="1" t="s">
        <v>665</v>
      </c>
      <c r="AI311" s="575"/>
      <c r="AJ311" s="176" t="s">
        <v>2647</v>
      </c>
      <c r="AK311" s="168" t="s">
        <v>1857</v>
      </c>
      <c r="AL311" s="727" t="s">
        <v>1791</v>
      </c>
      <c r="AM311" s="727" t="s">
        <v>1691</v>
      </c>
      <c r="AN311" s="727" t="s">
        <v>1691</v>
      </c>
      <c r="AO311" s="168">
        <v>0.56999999999999995</v>
      </c>
      <c r="AP311" s="168">
        <v>0</v>
      </c>
      <c r="AQ311" s="12">
        <v>2.3199999999999998</v>
      </c>
      <c r="AR311" s="11" t="s">
        <v>2648</v>
      </c>
      <c r="AS311" s="168" t="s">
        <v>1857</v>
      </c>
      <c r="AT311" s="727" t="s">
        <v>1791</v>
      </c>
      <c r="AU311" s="727" t="s">
        <v>1691</v>
      </c>
      <c r="AV311" s="727" t="s">
        <v>1691</v>
      </c>
      <c r="AW311" s="168">
        <v>0.56999999999999995</v>
      </c>
      <c r="AX311" s="168">
        <v>0</v>
      </c>
      <c r="AY311" s="12">
        <v>3</v>
      </c>
      <c r="AZ311" s="11" t="s">
        <v>1990</v>
      </c>
      <c r="BA311" s="168" t="s">
        <v>1823</v>
      </c>
      <c r="BB311" s="727" t="s">
        <v>1765</v>
      </c>
      <c r="BC311" s="727" t="s">
        <v>1691</v>
      </c>
      <c r="BD311" s="727" t="s">
        <v>1691</v>
      </c>
      <c r="BE311" s="168">
        <v>0.65</v>
      </c>
      <c r="BF311" s="168">
        <v>6.5000000000000002E-2</v>
      </c>
      <c r="BG311" s="12">
        <v>2.58</v>
      </c>
      <c r="BH311" s="11" t="s">
        <v>2024</v>
      </c>
      <c r="BI311" s="168" t="s">
        <v>1683</v>
      </c>
      <c r="BJ311" s="727" t="s">
        <v>2027</v>
      </c>
      <c r="BK311" s="727" t="s">
        <v>502</v>
      </c>
      <c r="BL311" s="727" t="s">
        <v>1691</v>
      </c>
      <c r="BM311" s="168">
        <v>3.2500000000000001E-2</v>
      </c>
      <c r="BN311" s="168">
        <v>0</v>
      </c>
      <c r="BO311" s="12">
        <v>2.23</v>
      </c>
      <c r="BP311" s="11" t="s">
        <v>2055</v>
      </c>
      <c r="BQ311" s="168" t="s">
        <v>1683</v>
      </c>
      <c r="BR311" s="727" t="s">
        <v>2027</v>
      </c>
      <c r="BS311" s="727" t="s">
        <v>502</v>
      </c>
      <c r="BT311" s="727" t="s">
        <v>1691</v>
      </c>
      <c r="BU311" s="168">
        <v>3.2500000000000001E-2</v>
      </c>
      <c r="BV311" s="168">
        <v>0</v>
      </c>
      <c r="BW311" s="12">
        <v>1.37</v>
      </c>
    </row>
    <row r="312" spans="1:75">
      <c r="A312" s="1" t="s">
        <v>878</v>
      </c>
      <c r="B312" s="1" t="s">
        <v>742</v>
      </c>
      <c r="C312" s="1" t="s">
        <v>875</v>
      </c>
      <c r="D312" s="1" t="s">
        <v>1842</v>
      </c>
      <c r="E312" s="1" t="s">
        <v>1782</v>
      </c>
      <c r="F312" s="1">
        <v>0.7</v>
      </c>
      <c r="G312" s="1">
        <v>0</v>
      </c>
      <c r="H312" s="1">
        <v>3</v>
      </c>
      <c r="I312" s="1" t="s">
        <v>665</v>
      </c>
      <c r="AI312" s="575"/>
      <c r="AJ312" s="176" t="s">
        <v>2647</v>
      </c>
      <c r="AK312" s="168" t="s">
        <v>1842</v>
      </c>
      <c r="AL312" s="727" t="s">
        <v>1782</v>
      </c>
      <c r="AM312" s="727" t="s">
        <v>1691</v>
      </c>
      <c r="AN312" s="727" t="s">
        <v>1691</v>
      </c>
      <c r="AO312" s="168">
        <v>0.49</v>
      </c>
      <c r="AP312" s="168">
        <v>0</v>
      </c>
      <c r="AQ312" s="12">
        <v>2.3199999999999998</v>
      </c>
      <c r="AR312" s="11" t="s">
        <v>2648</v>
      </c>
      <c r="AS312" s="168" t="s">
        <v>1842</v>
      </c>
      <c r="AT312" s="727" t="s">
        <v>1782</v>
      </c>
      <c r="AU312" s="727" t="s">
        <v>1691</v>
      </c>
      <c r="AV312" s="727" t="s">
        <v>1691</v>
      </c>
      <c r="AW312" s="168">
        <v>0.49</v>
      </c>
      <c r="AX312" s="168">
        <v>0</v>
      </c>
      <c r="AY312" s="12">
        <v>3</v>
      </c>
      <c r="AZ312" s="11" t="s">
        <v>1990</v>
      </c>
      <c r="BA312" s="168" t="s">
        <v>1823</v>
      </c>
      <c r="BB312" s="727" t="s">
        <v>1766</v>
      </c>
      <c r="BC312" s="727" t="s">
        <v>1691</v>
      </c>
      <c r="BD312" s="727" t="s">
        <v>1691</v>
      </c>
      <c r="BE312" s="168">
        <v>0.65</v>
      </c>
      <c r="BF312" s="168">
        <v>6.5000000000000002E-2</v>
      </c>
      <c r="BG312" s="12">
        <v>2.58</v>
      </c>
      <c r="BH312" s="11" t="s">
        <v>2024</v>
      </c>
      <c r="BI312" s="168" t="s">
        <v>1673</v>
      </c>
      <c r="BJ312" s="727" t="s">
        <v>2028</v>
      </c>
      <c r="BK312" s="727" t="s">
        <v>1691</v>
      </c>
      <c r="BL312" s="727" t="s">
        <v>1691</v>
      </c>
      <c r="BM312" s="168">
        <v>7.4999999999999997E-2</v>
      </c>
      <c r="BN312" s="168">
        <v>0</v>
      </c>
      <c r="BO312" s="12">
        <v>2.23</v>
      </c>
      <c r="BP312" s="11" t="s">
        <v>2055</v>
      </c>
      <c r="BQ312" s="168" t="s">
        <v>1673</v>
      </c>
      <c r="BR312" s="727" t="s">
        <v>2056</v>
      </c>
      <c r="BS312" s="727" t="s">
        <v>1691</v>
      </c>
      <c r="BT312" s="727" t="s">
        <v>1691</v>
      </c>
      <c r="BU312" s="168">
        <v>7.4999999999999997E-2</v>
      </c>
      <c r="BV312" s="168">
        <v>0</v>
      </c>
      <c r="BW312" s="12">
        <v>1.37</v>
      </c>
    </row>
    <row r="313" spans="1:75">
      <c r="A313" s="1" t="s">
        <v>879</v>
      </c>
      <c r="B313" s="1" t="s">
        <v>742</v>
      </c>
      <c r="C313" s="1" t="s">
        <v>875</v>
      </c>
      <c r="D313" s="1" t="s">
        <v>1910</v>
      </c>
      <c r="E313" s="1" t="s">
        <v>1792</v>
      </c>
      <c r="F313" s="1">
        <v>0.49</v>
      </c>
      <c r="G313" s="1">
        <v>0</v>
      </c>
      <c r="H313" s="1">
        <v>3</v>
      </c>
      <c r="I313" s="1" t="s">
        <v>665</v>
      </c>
      <c r="AI313" s="575"/>
      <c r="AJ313" s="176" t="s">
        <v>2647</v>
      </c>
      <c r="AK313" s="168" t="s">
        <v>1910</v>
      </c>
      <c r="AL313" s="727" t="s">
        <v>1792</v>
      </c>
      <c r="AM313" s="727" t="s">
        <v>1691</v>
      </c>
      <c r="AN313" s="727" t="s">
        <v>1691</v>
      </c>
      <c r="AO313" s="168">
        <v>0.4</v>
      </c>
      <c r="AP313" s="168">
        <v>0</v>
      </c>
      <c r="AQ313" s="12">
        <v>2.3199999999999998</v>
      </c>
      <c r="AR313" s="11" t="s">
        <v>2648</v>
      </c>
      <c r="AS313" s="168" t="s">
        <v>1910</v>
      </c>
      <c r="AT313" s="727" t="s">
        <v>1792</v>
      </c>
      <c r="AU313" s="727" t="s">
        <v>1691</v>
      </c>
      <c r="AV313" s="727" t="s">
        <v>1691</v>
      </c>
      <c r="AW313" s="168">
        <v>0.4</v>
      </c>
      <c r="AX313" s="168">
        <v>0</v>
      </c>
      <c r="AY313" s="12">
        <v>3</v>
      </c>
      <c r="AZ313" s="11" t="s">
        <v>1990</v>
      </c>
      <c r="BA313" s="168" t="s">
        <v>1873</v>
      </c>
      <c r="BB313" s="727" t="s">
        <v>1767</v>
      </c>
      <c r="BC313" s="727" t="s">
        <v>1691</v>
      </c>
      <c r="BD313" s="727" t="s">
        <v>1691</v>
      </c>
      <c r="BE313" s="168">
        <v>0.56000000000000005</v>
      </c>
      <c r="BF313" s="168">
        <v>6.5000000000000002E-2</v>
      </c>
      <c r="BG313" s="12">
        <v>2.58</v>
      </c>
      <c r="BH313" s="11" t="s">
        <v>2024</v>
      </c>
      <c r="BI313" s="168" t="s">
        <v>1673</v>
      </c>
      <c r="BJ313" s="727" t="s">
        <v>2029</v>
      </c>
      <c r="BK313" s="727" t="s">
        <v>1691</v>
      </c>
      <c r="BL313" s="727" t="s">
        <v>1691</v>
      </c>
      <c r="BM313" s="168">
        <v>3.7499999999999999E-2</v>
      </c>
      <c r="BN313" s="168">
        <v>0</v>
      </c>
      <c r="BO313" s="12">
        <v>2.23</v>
      </c>
      <c r="BP313" s="11" t="s">
        <v>2055</v>
      </c>
      <c r="BQ313" s="168" t="s">
        <v>1673</v>
      </c>
      <c r="BR313" s="727" t="s">
        <v>2057</v>
      </c>
      <c r="BS313" s="727" t="s">
        <v>1691</v>
      </c>
      <c r="BT313" s="727" t="s">
        <v>1691</v>
      </c>
      <c r="BU313" s="168">
        <v>3.7499999999999999E-2</v>
      </c>
      <c r="BV313" s="168">
        <v>0</v>
      </c>
      <c r="BW313" s="12">
        <v>1.37</v>
      </c>
    </row>
    <row r="314" spans="1:75">
      <c r="A314" s="1" t="s">
        <v>880</v>
      </c>
      <c r="B314" s="1" t="s">
        <v>742</v>
      </c>
      <c r="C314" s="1" t="s">
        <v>875</v>
      </c>
      <c r="D314" s="1" t="s">
        <v>1911</v>
      </c>
      <c r="E314" s="1" t="s">
        <v>1793</v>
      </c>
      <c r="F314" s="1">
        <v>0.4</v>
      </c>
      <c r="G314" s="1">
        <v>0</v>
      </c>
      <c r="H314" s="1">
        <v>3</v>
      </c>
      <c r="I314" s="1" t="s">
        <v>665</v>
      </c>
      <c r="AI314" s="575"/>
      <c r="AJ314" s="176" t="s">
        <v>2647</v>
      </c>
      <c r="AK314" s="168" t="s">
        <v>1911</v>
      </c>
      <c r="AL314" s="727" t="s">
        <v>1793</v>
      </c>
      <c r="AM314" s="727" t="s">
        <v>1691</v>
      </c>
      <c r="AN314" s="727" t="s">
        <v>1691</v>
      </c>
      <c r="AO314" s="168">
        <v>0.33</v>
      </c>
      <c r="AP314" s="168">
        <v>0</v>
      </c>
      <c r="AQ314" s="12">
        <v>2.3199999999999998</v>
      </c>
      <c r="AR314" s="11" t="s">
        <v>2648</v>
      </c>
      <c r="AS314" s="168" t="s">
        <v>1911</v>
      </c>
      <c r="AT314" s="727" t="s">
        <v>1793</v>
      </c>
      <c r="AU314" s="727" t="s">
        <v>1691</v>
      </c>
      <c r="AV314" s="727" t="s">
        <v>1691</v>
      </c>
      <c r="AW314" s="168">
        <v>0.33</v>
      </c>
      <c r="AX314" s="168">
        <v>0</v>
      </c>
      <c r="AY314" s="12">
        <v>3</v>
      </c>
      <c r="AZ314" s="11" t="s">
        <v>1990</v>
      </c>
      <c r="BA314" s="168" t="s">
        <v>1873</v>
      </c>
      <c r="BB314" s="727" t="s">
        <v>1768</v>
      </c>
      <c r="BC314" s="727" t="s">
        <v>1691</v>
      </c>
      <c r="BD314" s="727" t="s">
        <v>1691</v>
      </c>
      <c r="BE314" s="168">
        <v>0.56000000000000005</v>
      </c>
      <c r="BF314" s="168">
        <v>6.5000000000000002E-2</v>
      </c>
      <c r="BG314" s="12">
        <v>2.58</v>
      </c>
      <c r="BH314" s="11" t="s">
        <v>2024</v>
      </c>
      <c r="BI314" s="168" t="s">
        <v>1673</v>
      </c>
      <c r="BJ314" s="727" t="s">
        <v>2030</v>
      </c>
      <c r="BK314" s="727" t="s">
        <v>503</v>
      </c>
      <c r="BL314" s="727" t="s">
        <v>1691</v>
      </c>
      <c r="BM314" s="168">
        <v>6.7500000000000004E-2</v>
      </c>
      <c r="BN314" s="168">
        <v>0</v>
      </c>
      <c r="BO314" s="12">
        <v>2.23</v>
      </c>
      <c r="BP314" s="11" t="s">
        <v>2055</v>
      </c>
      <c r="BQ314" s="168" t="s">
        <v>1673</v>
      </c>
      <c r="BR314" s="727" t="s">
        <v>2058</v>
      </c>
      <c r="BS314" s="727" t="s">
        <v>503</v>
      </c>
      <c r="BT314" s="727" t="s">
        <v>1691</v>
      </c>
      <c r="BU314" s="168">
        <v>6.7500000000000004E-2</v>
      </c>
      <c r="BV314" s="168">
        <v>0</v>
      </c>
      <c r="BW314" s="12">
        <v>1.37</v>
      </c>
    </row>
    <row r="315" spans="1:75">
      <c r="A315" s="1" t="s">
        <v>881</v>
      </c>
      <c r="B315" s="1" t="s">
        <v>742</v>
      </c>
      <c r="C315" s="1" t="s">
        <v>875</v>
      </c>
      <c r="D315" s="1" t="s">
        <v>1911</v>
      </c>
      <c r="E315" s="1" t="s">
        <v>1794</v>
      </c>
      <c r="F315" s="1">
        <v>0.4</v>
      </c>
      <c r="G315" s="1">
        <v>0</v>
      </c>
      <c r="H315" s="1">
        <v>3</v>
      </c>
      <c r="I315" s="1" t="s">
        <v>665</v>
      </c>
      <c r="AI315" s="575"/>
      <c r="AJ315" s="176" t="s">
        <v>2647</v>
      </c>
      <c r="AK315" s="168" t="s">
        <v>1911</v>
      </c>
      <c r="AL315" s="727" t="s">
        <v>1794</v>
      </c>
      <c r="AM315" s="727" t="s">
        <v>1691</v>
      </c>
      <c r="AN315" s="727" t="s">
        <v>1691</v>
      </c>
      <c r="AO315" s="168">
        <v>0.33</v>
      </c>
      <c r="AP315" s="168">
        <v>0</v>
      </c>
      <c r="AQ315" s="12">
        <v>2.3199999999999998</v>
      </c>
      <c r="AR315" s="11" t="s">
        <v>2648</v>
      </c>
      <c r="AS315" s="168" t="s">
        <v>1911</v>
      </c>
      <c r="AT315" s="727" t="s">
        <v>1794</v>
      </c>
      <c r="AU315" s="727" t="s">
        <v>1691</v>
      </c>
      <c r="AV315" s="727" t="s">
        <v>1691</v>
      </c>
      <c r="AW315" s="168">
        <v>0.33</v>
      </c>
      <c r="AX315" s="168">
        <v>0</v>
      </c>
      <c r="AY315" s="12">
        <v>3</v>
      </c>
      <c r="AZ315" s="11" t="s">
        <v>1990</v>
      </c>
      <c r="BA315" s="168" t="s">
        <v>1895</v>
      </c>
      <c r="BB315" s="727" t="s">
        <v>1797</v>
      </c>
      <c r="BC315" s="727" t="s">
        <v>1691</v>
      </c>
      <c r="BD315" s="727" t="s">
        <v>1691</v>
      </c>
      <c r="BE315" s="168">
        <v>0.46</v>
      </c>
      <c r="BF315" s="168">
        <v>6.5000000000000002E-2</v>
      </c>
      <c r="BG315" s="12">
        <v>2.58</v>
      </c>
      <c r="BH315" s="11" t="s">
        <v>2024</v>
      </c>
      <c r="BI315" s="168" t="s">
        <v>1673</v>
      </c>
      <c r="BJ315" s="727" t="s">
        <v>2031</v>
      </c>
      <c r="BK315" s="727" t="s">
        <v>503</v>
      </c>
      <c r="BL315" s="727" t="s">
        <v>1691</v>
      </c>
      <c r="BM315" s="168">
        <v>6.7500000000000004E-2</v>
      </c>
      <c r="BN315" s="168">
        <v>0</v>
      </c>
      <c r="BO315" s="12">
        <v>2.23</v>
      </c>
      <c r="BP315" s="11" t="s">
        <v>2055</v>
      </c>
      <c r="BQ315" s="168" t="s">
        <v>1673</v>
      </c>
      <c r="BR315" s="727" t="s">
        <v>2059</v>
      </c>
      <c r="BS315" s="727" t="s">
        <v>503</v>
      </c>
      <c r="BT315" s="727" t="s">
        <v>1691</v>
      </c>
      <c r="BU315" s="168">
        <v>6.7500000000000004E-2</v>
      </c>
      <c r="BV315" s="168">
        <v>0</v>
      </c>
      <c r="BW315" s="12">
        <v>1.37</v>
      </c>
    </row>
    <row r="316" spans="1:75">
      <c r="A316" s="1" t="s">
        <v>882</v>
      </c>
      <c r="B316" s="1" t="s">
        <v>742</v>
      </c>
      <c r="C316" s="1" t="s">
        <v>875</v>
      </c>
      <c r="D316" s="1" t="s">
        <v>1911</v>
      </c>
      <c r="E316" s="1" t="s">
        <v>1795</v>
      </c>
      <c r="F316" s="1">
        <v>0.2</v>
      </c>
      <c r="G316" s="1">
        <v>0</v>
      </c>
      <c r="H316" s="1">
        <v>3</v>
      </c>
      <c r="I316" s="1" t="s">
        <v>672</v>
      </c>
      <c r="J316" s="1" t="s">
        <v>673</v>
      </c>
      <c r="AI316" s="575"/>
      <c r="AJ316" s="176" t="s">
        <v>2647</v>
      </c>
      <c r="AK316" s="168" t="s">
        <v>1911</v>
      </c>
      <c r="AL316" s="727" t="s">
        <v>1795</v>
      </c>
      <c r="AM316" s="727" t="s">
        <v>1691</v>
      </c>
      <c r="AN316" s="727" t="s">
        <v>1691</v>
      </c>
      <c r="AO316" s="168">
        <v>0.16500000000000001</v>
      </c>
      <c r="AP316" s="168">
        <v>0</v>
      </c>
      <c r="AQ316" s="12">
        <v>2.3199999999999998</v>
      </c>
      <c r="AR316" s="11" t="s">
        <v>2648</v>
      </c>
      <c r="AS316" s="168" t="s">
        <v>1911</v>
      </c>
      <c r="AT316" s="727" t="s">
        <v>1795</v>
      </c>
      <c r="AU316" s="727" t="s">
        <v>1691</v>
      </c>
      <c r="AV316" s="727" t="s">
        <v>1691</v>
      </c>
      <c r="AW316" s="168">
        <v>0.16500000000000001</v>
      </c>
      <c r="AX316" s="168">
        <v>0</v>
      </c>
      <c r="AY316" s="12">
        <v>3</v>
      </c>
      <c r="AZ316" s="11" t="s">
        <v>1990</v>
      </c>
      <c r="BA316" s="168" t="s">
        <v>1671</v>
      </c>
      <c r="BB316" s="727" t="s">
        <v>1769</v>
      </c>
      <c r="BC316" s="727" t="s">
        <v>1691</v>
      </c>
      <c r="BD316" s="727" t="s">
        <v>1691</v>
      </c>
      <c r="BE316" s="168">
        <v>0.35</v>
      </c>
      <c r="BF316" s="168">
        <v>2.3E-2</v>
      </c>
      <c r="BG316" s="12">
        <v>2.58</v>
      </c>
      <c r="BH316" s="11" t="s">
        <v>2024</v>
      </c>
      <c r="BI316" s="168" t="s">
        <v>1673</v>
      </c>
      <c r="BJ316" s="727" t="s">
        <v>2032</v>
      </c>
      <c r="BK316" s="727" t="s">
        <v>504</v>
      </c>
      <c r="BL316" s="727" t="s">
        <v>1691</v>
      </c>
      <c r="BM316" s="168">
        <v>3.7499999999999999E-2</v>
      </c>
      <c r="BN316" s="168">
        <v>0</v>
      </c>
      <c r="BO316" s="12">
        <v>2.23</v>
      </c>
      <c r="BP316" s="11" t="s">
        <v>2055</v>
      </c>
      <c r="BQ316" s="168" t="s">
        <v>1673</v>
      </c>
      <c r="BR316" s="727" t="s">
        <v>2060</v>
      </c>
      <c r="BS316" s="727" t="s">
        <v>504</v>
      </c>
      <c r="BT316" s="727" t="s">
        <v>1691</v>
      </c>
      <c r="BU316" s="168">
        <v>3.7499999999999999E-2</v>
      </c>
      <c r="BV316" s="168">
        <v>0</v>
      </c>
      <c r="BW316" s="12">
        <v>1.37</v>
      </c>
    </row>
    <row r="317" spans="1:75">
      <c r="A317" s="1" t="s">
        <v>883</v>
      </c>
      <c r="B317" s="1" t="s">
        <v>742</v>
      </c>
      <c r="C317" s="1" t="s">
        <v>875</v>
      </c>
      <c r="D317" s="1" t="s">
        <v>1761</v>
      </c>
      <c r="E317" s="1" t="s">
        <v>1786</v>
      </c>
      <c r="F317" s="1">
        <v>0.13</v>
      </c>
      <c r="G317" s="1">
        <v>0</v>
      </c>
      <c r="H317" s="1">
        <v>3</v>
      </c>
      <c r="I317" s="1" t="s">
        <v>665</v>
      </c>
      <c r="AI317" s="575"/>
      <c r="AJ317" s="176" t="s">
        <v>2647</v>
      </c>
      <c r="AK317" s="168" t="s">
        <v>1761</v>
      </c>
      <c r="AL317" s="727" t="s">
        <v>1912</v>
      </c>
      <c r="AM317" s="727" t="s">
        <v>1691</v>
      </c>
      <c r="AN317" s="727" t="s">
        <v>1691</v>
      </c>
      <c r="AO317" s="168">
        <v>0.1</v>
      </c>
      <c r="AP317" s="168">
        <v>0</v>
      </c>
      <c r="AQ317" s="12">
        <v>2.3199999999999998</v>
      </c>
      <c r="AR317" s="11" t="s">
        <v>2648</v>
      </c>
      <c r="AS317" s="168" t="s">
        <v>1761</v>
      </c>
      <c r="AT317" s="727" t="s">
        <v>1912</v>
      </c>
      <c r="AU317" s="727" t="s">
        <v>1691</v>
      </c>
      <c r="AV317" s="727" t="s">
        <v>1691</v>
      </c>
      <c r="AW317" s="168">
        <v>0.1</v>
      </c>
      <c r="AX317" s="168">
        <v>0</v>
      </c>
      <c r="AY317" s="12">
        <v>3</v>
      </c>
      <c r="AZ317" s="11" t="s">
        <v>1990</v>
      </c>
      <c r="BA317" s="168" t="s">
        <v>1671</v>
      </c>
      <c r="BB317" s="727" t="s">
        <v>1771</v>
      </c>
      <c r="BC317" s="727" t="s">
        <v>1691</v>
      </c>
      <c r="BD317" s="727" t="s">
        <v>1691</v>
      </c>
      <c r="BE317" s="168">
        <v>0.17499999999999999</v>
      </c>
      <c r="BF317" s="168">
        <v>1.15E-2</v>
      </c>
      <c r="BG317" s="12">
        <v>2.58</v>
      </c>
      <c r="BH317" s="11" t="s">
        <v>2024</v>
      </c>
      <c r="BI317" s="168" t="s">
        <v>1673</v>
      </c>
      <c r="BJ317" s="727" t="s">
        <v>2033</v>
      </c>
      <c r="BK317" s="727" t="s">
        <v>504</v>
      </c>
      <c r="BL317" s="727" t="s">
        <v>1691</v>
      </c>
      <c r="BM317" s="168">
        <v>3.7499999999999999E-2</v>
      </c>
      <c r="BN317" s="168">
        <v>0</v>
      </c>
      <c r="BO317" s="12">
        <v>2.23</v>
      </c>
      <c r="BP317" s="11" t="s">
        <v>2055</v>
      </c>
      <c r="BQ317" s="168" t="s">
        <v>1673</v>
      </c>
      <c r="BR317" s="727" t="s">
        <v>2061</v>
      </c>
      <c r="BS317" s="727" t="s">
        <v>504</v>
      </c>
      <c r="BT317" s="727" t="s">
        <v>1691</v>
      </c>
      <c r="BU317" s="168">
        <v>3.7499999999999999E-2</v>
      </c>
      <c r="BV317" s="168">
        <v>0</v>
      </c>
      <c r="BW317" s="12">
        <v>1.37</v>
      </c>
    </row>
    <row r="318" spans="1:75">
      <c r="A318" s="1" t="s">
        <v>884</v>
      </c>
      <c r="B318" s="1" t="s">
        <v>742</v>
      </c>
      <c r="C318" s="1" t="s">
        <v>875</v>
      </c>
      <c r="D318" s="1" t="s">
        <v>1761</v>
      </c>
      <c r="E318" s="1" t="s">
        <v>1787</v>
      </c>
      <c r="F318" s="1">
        <v>6.5000000000000002E-2</v>
      </c>
      <c r="G318" s="1">
        <v>0</v>
      </c>
      <c r="H318" s="1">
        <v>3</v>
      </c>
      <c r="I318" s="1" t="s">
        <v>672</v>
      </c>
      <c r="J318" s="1" t="s">
        <v>673</v>
      </c>
      <c r="AI318" s="575"/>
      <c r="AJ318" s="176" t="s">
        <v>2647</v>
      </c>
      <c r="AK318" s="168" t="s">
        <v>1761</v>
      </c>
      <c r="AL318" s="727" t="s">
        <v>1913</v>
      </c>
      <c r="AM318" s="727" t="s">
        <v>1691</v>
      </c>
      <c r="AN318" s="727" t="s">
        <v>1691</v>
      </c>
      <c r="AO318" s="168">
        <v>0.05</v>
      </c>
      <c r="AP318" s="168">
        <v>0</v>
      </c>
      <c r="AQ318" s="12">
        <v>2.3199999999999998</v>
      </c>
      <c r="AR318" s="11" t="s">
        <v>2648</v>
      </c>
      <c r="AS318" s="168" t="s">
        <v>1761</v>
      </c>
      <c r="AT318" s="727" t="s">
        <v>1913</v>
      </c>
      <c r="AU318" s="727" t="s">
        <v>1691</v>
      </c>
      <c r="AV318" s="727" t="s">
        <v>1691</v>
      </c>
      <c r="AW318" s="168">
        <v>0.05</v>
      </c>
      <c r="AX318" s="168">
        <v>0</v>
      </c>
      <c r="AY318" s="12">
        <v>3</v>
      </c>
      <c r="AZ318" s="11" t="s">
        <v>1990</v>
      </c>
      <c r="BA318" s="168" t="s">
        <v>1671</v>
      </c>
      <c r="BB318" s="727" t="s">
        <v>1770</v>
      </c>
      <c r="BC318" s="727" t="s">
        <v>1691</v>
      </c>
      <c r="BD318" s="727" t="s">
        <v>1691</v>
      </c>
      <c r="BE318" s="168">
        <v>0.35</v>
      </c>
      <c r="BF318" s="168">
        <v>2.3E-2</v>
      </c>
      <c r="BG318" s="12">
        <v>2.58</v>
      </c>
      <c r="BH318" s="11" t="s">
        <v>2024</v>
      </c>
      <c r="BI318" s="168" t="s">
        <v>1673</v>
      </c>
      <c r="BJ318" s="727" t="s">
        <v>2034</v>
      </c>
      <c r="BK318" s="727" t="s">
        <v>505</v>
      </c>
      <c r="BL318" s="727" t="s">
        <v>1691</v>
      </c>
      <c r="BM318" s="168">
        <v>1.8749999999999999E-2</v>
      </c>
      <c r="BN318" s="168">
        <v>0</v>
      </c>
      <c r="BO318" s="12">
        <v>2.23</v>
      </c>
      <c r="BP318" s="11" t="s">
        <v>2055</v>
      </c>
      <c r="BQ318" s="168" t="s">
        <v>1673</v>
      </c>
      <c r="BR318" s="727" t="s">
        <v>2062</v>
      </c>
      <c r="BS318" s="727" t="s">
        <v>505</v>
      </c>
      <c r="BT318" s="727" t="s">
        <v>1691</v>
      </c>
      <c r="BU318" s="168">
        <v>1.8749999999999999E-2</v>
      </c>
      <c r="BV318" s="168">
        <v>0</v>
      </c>
      <c r="BW318" s="12">
        <v>1.37</v>
      </c>
    </row>
    <row r="319" spans="1:75">
      <c r="A319" s="1" t="s">
        <v>885</v>
      </c>
      <c r="B319" s="1" t="s">
        <v>742</v>
      </c>
      <c r="C319" s="1" t="s">
        <v>875</v>
      </c>
      <c r="D319" s="1" t="s">
        <v>1761</v>
      </c>
      <c r="E319" s="1" t="s">
        <v>1879</v>
      </c>
      <c r="F319" s="1">
        <v>9.7500000000000003E-2</v>
      </c>
      <c r="G319" s="1">
        <v>0</v>
      </c>
      <c r="H319" s="1">
        <v>3</v>
      </c>
      <c r="I319" s="1" t="s">
        <v>665</v>
      </c>
      <c r="J319" s="1" t="s">
        <v>500</v>
      </c>
      <c r="AI319" s="575"/>
      <c r="AJ319" s="176" t="s">
        <v>2647</v>
      </c>
      <c r="AK319" s="168" t="s">
        <v>1761</v>
      </c>
      <c r="AL319" s="727" t="s">
        <v>1914</v>
      </c>
      <c r="AM319" s="727" t="s">
        <v>500</v>
      </c>
      <c r="AN319" s="727" t="s">
        <v>1691</v>
      </c>
      <c r="AO319" s="168">
        <v>7.4999999999999997E-2</v>
      </c>
      <c r="AP319" s="168">
        <v>0</v>
      </c>
      <c r="AQ319" s="12">
        <v>2.3199999999999998</v>
      </c>
      <c r="AR319" s="11" t="s">
        <v>2648</v>
      </c>
      <c r="AS319" s="168" t="s">
        <v>1761</v>
      </c>
      <c r="AT319" s="727" t="s">
        <v>1914</v>
      </c>
      <c r="AU319" s="727" t="s">
        <v>500</v>
      </c>
      <c r="AV319" s="727" t="s">
        <v>1691</v>
      </c>
      <c r="AW319" s="168">
        <v>7.4999999999999997E-2</v>
      </c>
      <c r="AX319" s="168">
        <v>0</v>
      </c>
      <c r="AY319" s="12">
        <v>3</v>
      </c>
      <c r="AZ319" s="11" t="s">
        <v>1990</v>
      </c>
      <c r="BA319" s="168" t="s">
        <v>1671</v>
      </c>
      <c r="BB319" s="727" t="s">
        <v>1772</v>
      </c>
      <c r="BC319" s="727" t="s">
        <v>1691</v>
      </c>
      <c r="BD319" s="727" t="s">
        <v>1691</v>
      </c>
      <c r="BE319" s="168">
        <v>0.17499999999999999</v>
      </c>
      <c r="BF319" s="168">
        <v>1.15E-2</v>
      </c>
      <c r="BG319" s="12">
        <v>2.58</v>
      </c>
      <c r="BH319" s="11" t="s">
        <v>2024</v>
      </c>
      <c r="BI319" s="168" t="s">
        <v>1673</v>
      </c>
      <c r="BJ319" s="727" t="s">
        <v>2035</v>
      </c>
      <c r="BK319" s="727" t="s">
        <v>505</v>
      </c>
      <c r="BL319" s="727" t="s">
        <v>1691</v>
      </c>
      <c r="BM319" s="168">
        <v>1.8749999999999999E-2</v>
      </c>
      <c r="BN319" s="168">
        <v>0</v>
      </c>
      <c r="BO319" s="12">
        <v>2.23</v>
      </c>
      <c r="BP319" s="11" t="s">
        <v>2055</v>
      </c>
      <c r="BQ319" s="168" t="s">
        <v>1673</v>
      </c>
      <c r="BR319" s="727" t="s">
        <v>2063</v>
      </c>
      <c r="BS319" s="727" t="s">
        <v>505</v>
      </c>
      <c r="BT319" s="727" t="s">
        <v>1691</v>
      </c>
      <c r="BU319" s="168">
        <v>1.8749999999999999E-2</v>
      </c>
      <c r="BV319" s="168">
        <v>0</v>
      </c>
      <c r="BW319" s="12">
        <v>1.37</v>
      </c>
    </row>
    <row r="320" spans="1:75">
      <c r="A320" s="1" t="s">
        <v>886</v>
      </c>
      <c r="B320" s="1" t="s">
        <v>742</v>
      </c>
      <c r="C320" s="1" t="s">
        <v>875</v>
      </c>
      <c r="D320" s="1" t="s">
        <v>1761</v>
      </c>
      <c r="E320" s="1" t="s">
        <v>1882</v>
      </c>
      <c r="F320" s="1">
        <v>9.7500000000000003E-2</v>
      </c>
      <c r="G320" s="1">
        <v>0</v>
      </c>
      <c r="H320" s="1">
        <v>3</v>
      </c>
      <c r="I320" s="1" t="s">
        <v>672</v>
      </c>
      <c r="J320" s="1" t="s">
        <v>678</v>
      </c>
      <c r="AI320" s="575"/>
      <c r="AJ320" s="176" t="s">
        <v>2647</v>
      </c>
      <c r="AK320" s="168" t="s">
        <v>1761</v>
      </c>
      <c r="AL320" s="727" t="s">
        <v>1915</v>
      </c>
      <c r="AM320" s="727" t="s">
        <v>500</v>
      </c>
      <c r="AN320" s="727" t="s">
        <v>1691</v>
      </c>
      <c r="AO320" s="168">
        <v>7.4999999999999997E-2</v>
      </c>
      <c r="AP320" s="168">
        <v>0</v>
      </c>
      <c r="AQ320" s="12">
        <v>2.3199999999999998</v>
      </c>
      <c r="AR320" s="11" t="s">
        <v>2648</v>
      </c>
      <c r="AS320" s="168" t="s">
        <v>1761</v>
      </c>
      <c r="AT320" s="727" t="s">
        <v>1915</v>
      </c>
      <c r="AU320" s="727" t="s">
        <v>500</v>
      </c>
      <c r="AV320" s="727" t="s">
        <v>1691</v>
      </c>
      <c r="AW320" s="168">
        <v>7.4999999999999997E-2</v>
      </c>
      <c r="AX320" s="168">
        <v>0</v>
      </c>
      <c r="AY320" s="12">
        <v>3</v>
      </c>
      <c r="AZ320" s="11" t="s">
        <v>1990</v>
      </c>
      <c r="BA320" s="168" t="s">
        <v>1991</v>
      </c>
      <c r="BB320" s="727" t="s">
        <v>1992</v>
      </c>
      <c r="BC320" s="727" t="s">
        <v>500</v>
      </c>
      <c r="BD320" s="727" t="s">
        <v>1691</v>
      </c>
      <c r="BE320" s="168">
        <v>0.26250000000000001</v>
      </c>
      <c r="BF320" s="168">
        <v>1.7250000000000001E-2</v>
      </c>
      <c r="BG320" s="12">
        <v>2.58</v>
      </c>
      <c r="BH320" s="11" t="s">
        <v>2024</v>
      </c>
      <c r="BI320" s="168" t="s">
        <v>1673</v>
      </c>
      <c r="BJ320" s="727" t="s">
        <v>1481</v>
      </c>
      <c r="BK320" s="727" t="s">
        <v>246</v>
      </c>
      <c r="BL320" s="727" t="s">
        <v>1691</v>
      </c>
      <c r="BM320" s="168">
        <v>6.7500000000000004E-2</v>
      </c>
      <c r="BN320" s="168">
        <v>0</v>
      </c>
      <c r="BO320" s="12">
        <v>2.23</v>
      </c>
      <c r="BP320" s="11" t="s">
        <v>2055</v>
      </c>
      <c r="BQ320" s="168" t="s">
        <v>508</v>
      </c>
      <c r="BR320" s="727" t="s">
        <v>1505</v>
      </c>
      <c r="BS320" s="727" t="s">
        <v>1691</v>
      </c>
      <c r="BT320" s="727" t="s">
        <v>1691</v>
      </c>
      <c r="BU320" s="168">
        <v>2.5000000000000001E-2</v>
      </c>
      <c r="BV320" s="168">
        <v>0</v>
      </c>
      <c r="BW320" s="12">
        <v>1.37</v>
      </c>
    </row>
    <row r="321" spans="1:75">
      <c r="A321" s="1" t="s">
        <v>887</v>
      </c>
      <c r="B321" s="1" t="s">
        <v>742</v>
      </c>
      <c r="C321" s="1" t="s">
        <v>875</v>
      </c>
      <c r="D321" s="1" t="s">
        <v>1761</v>
      </c>
      <c r="E321" s="1" t="s">
        <v>1885</v>
      </c>
      <c r="F321" s="1">
        <v>6.5000000000000002E-2</v>
      </c>
      <c r="G321" s="1">
        <v>0</v>
      </c>
      <c r="H321" s="1">
        <v>3</v>
      </c>
      <c r="I321" s="1" t="s">
        <v>665</v>
      </c>
      <c r="J321" s="1" t="s">
        <v>501</v>
      </c>
      <c r="AI321" s="575"/>
      <c r="AJ321" s="176" t="s">
        <v>2647</v>
      </c>
      <c r="AK321" s="168" t="s">
        <v>1761</v>
      </c>
      <c r="AL321" s="727" t="s">
        <v>1916</v>
      </c>
      <c r="AM321" s="727" t="s">
        <v>501</v>
      </c>
      <c r="AN321" s="727" t="s">
        <v>1691</v>
      </c>
      <c r="AO321" s="168">
        <v>0.05</v>
      </c>
      <c r="AP321" s="168">
        <v>0</v>
      </c>
      <c r="AQ321" s="12">
        <v>2.3199999999999998</v>
      </c>
      <c r="AR321" s="11" t="s">
        <v>2648</v>
      </c>
      <c r="AS321" s="168" t="s">
        <v>1761</v>
      </c>
      <c r="AT321" s="727" t="s">
        <v>1916</v>
      </c>
      <c r="AU321" s="727" t="s">
        <v>501</v>
      </c>
      <c r="AV321" s="727" t="s">
        <v>1691</v>
      </c>
      <c r="AW321" s="168">
        <v>0.05</v>
      </c>
      <c r="AX321" s="168">
        <v>0</v>
      </c>
      <c r="AY321" s="12">
        <v>3</v>
      </c>
      <c r="AZ321" s="11" t="s">
        <v>1990</v>
      </c>
      <c r="BA321" s="168" t="s">
        <v>1991</v>
      </c>
      <c r="BB321" s="727" t="s">
        <v>1993</v>
      </c>
      <c r="BC321" s="727" t="s">
        <v>500</v>
      </c>
      <c r="BD321" s="727" t="s">
        <v>1691</v>
      </c>
      <c r="BE321" s="168">
        <v>0.26250000000000001</v>
      </c>
      <c r="BF321" s="168">
        <v>1.7250000000000001E-2</v>
      </c>
      <c r="BG321" s="12">
        <v>2.58</v>
      </c>
      <c r="BH321" s="11" t="s">
        <v>2024</v>
      </c>
      <c r="BI321" s="168" t="s">
        <v>1673</v>
      </c>
      <c r="BJ321" s="727" t="s">
        <v>1482</v>
      </c>
      <c r="BK321" s="727" t="s">
        <v>246</v>
      </c>
      <c r="BL321" s="727" t="s">
        <v>1691</v>
      </c>
      <c r="BM321" s="168">
        <v>6.7500000000000004E-2</v>
      </c>
      <c r="BN321" s="168">
        <v>0</v>
      </c>
      <c r="BO321" s="12">
        <v>2.23</v>
      </c>
      <c r="BP321" s="11" t="s">
        <v>2055</v>
      </c>
      <c r="BQ321" s="168" t="s">
        <v>508</v>
      </c>
      <c r="BR321" s="727" t="s">
        <v>1506</v>
      </c>
      <c r="BS321" s="727" t="s">
        <v>1691</v>
      </c>
      <c r="BT321" s="727" t="s">
        <v>1691</v>
      </c>
      <c r="BU321" s="168">
        <v>1.2500000000000001E-2</v>
      </c>
      <c r="BV321" s="168">
        <v>0</v>
      </c>
      <c r="BW321" s="12">
        <v>1.37</v>
      </c>
    </row>
    <row r="322" spans="1:75">
      <c r="A322" s="1" t="s">
        <v>888</v>
      </c>
      <c r="B322" s="1" t="s">
        <v>742</v>
      </c>
      <c r="C322" s="1" t="s">
        <v>875</v>
      </c>
      <c r="D322" s="1" t="s">
        <v>1761</v>
      </c>
      <c r="E322" s="1" t="s">
        <v>1889</v>
      </c>
      <c r="F322" s="1">
        <v>6.5000000000000002E-2</v>
      </c>
      <c r="G322" s="1">
        <v>0</v>
      </c>
      <c r="H322" s="1">
        <v>3</v>
      </c>
      <c r="I322" s="1" t="s">
        <v>672</v>
      </c>
      <c r="J322" s="1" t="s">
        <v>681</v>
      </c>
      <c r="AI322" s="575"/>
      <c r="AJ322" s="176" t="s">
        <v>2647</v>
      </c>
      <c r="AK322" s="168" t="s">
        <v>1761</v>
      </c>
      <c r="AL322" s="727" t="s">
        <v>1917</v>
      </c>
      <c r="AM322" s="727" t="s">
        <v>501</v>
      </c>
      <c r="AN322" s="727" t="s">
        <v>1691</v>
      </c>
      <c r="AO322" s="168">
        <v>0.05</v>
      </c>
      <c r="AP322" s="168">
        <v>0</v>
      </c>
      <c r="AQ322" s="12">
        <v>2.3199999999999998</v>
      </c>
      <c r="AR322" s="11" t="s">
        <v>2648</v>
      </c>
      <c r="AS322" s="168" t="s">
        <v>1761</v>
      </c>
      <c r="AT322" s="727" t="s">
        <v>1917</v>
      </c>
      <c r="AU322" s="727" t="s">
        <v>501</v>
      </c>
      <c r="AV322" s="727" t="s">
        <v>1691</v>
      </c>
      <c r="AW322" s="168">
        <v>0.05</v>
      </c>
      <c r="AX322" s="168">
        <v>0</v>
      </c>
      <c r="AY322" s="12">
        <v>3</v>
      </c>
      <c r="AZ322" s="11" t="s">
        <v>1990</v>
      </c>
      <c r="BA322" s="168" t="s">
        <v>1991</v>
      </c>
      <c r="BB322" s="727" t="s">
        <v>1994</v>
      </c>
      <c r="BC322" s="727" t="s">
        <v>501</v>
      </c>
      <c r="BD322" s="727" t="s">
        <v>1691</v>
      </c>
      <c r="BE322" s="168">
        <v>0.17499999999999999</v>
      </c>
      <c r="BF322" s="168">
        <v>1.15E-2</v>
      </c>
      <c r="BG322" s="12">
        <v>2.58</v>
      </c>
      <c r="BH322" s="11" t="s">
        <v>2024</v>
      </c>
      <c r="BI322" s="168" t="s">
        <v>1673</v>
      </c>
      <c r="BJ322" s="727" t="s">
        <v>1483</v>
      </c>
      <c r="BK322" s="727" t="s">
        <v>544</v>
      </c>
      <c r="BL322" s="727" t="s">
        <v>1691</v>
      </c>
      <c r="BM322" s="168">
        <v>7.4999999999999997E-2</v>
      </c>
      <c r="BN322" s="168">
        <v>0</v>
      </c>
      <c r="BO322" s="12">
        <v>2.23</v>
      </c>
      <c r="BP322" s="11" t="s">
        <v>2055</v>
      </c>
      <c r="BQ322" s="168" t="s">
        <v>508</v>
      </c>
      <c r="BR322" s="727" t="s">
        <v>1507</v>
      </c>
      <c r="BS322" s="727" t="s">
        <v>504</v>
      </c>
      <c r="BT322" s="727" t="s">
        <v>1691</v>
      </c>
      <c r="BU322" s="168">
        <v>1.2500000000000001E-2</v>
      </c>
      <c r="BV322" s="168">
        <v>0</v>
      </c>
      <c r="BW322" s="12">
        <v>1.37</v>
      </c>
    </row>
    <row r="323" spans="1:75">
      <c r="A323" s="1" t="s">
        <v>889</v>
      </c>
      <c r="B323" s="1" t="s">
        <v>742</v>
      </c>
      <c r="C323" s="1" t="s">
        <v>875</v>
      </c>
      <c r="D323" s="1" t="s">
        <v>1761</v>
      </c>
      <c r="E323" s="1" t="s">
        <v>1893</v>
      </c>
      <c r="F323" s="1">
        <v>3.2500000000000001E-2</v>
      </c>
      <c r="G323" s="1">
        <v>0</v>
      </c>
      <c r="H323" s="1">
        <v>3</v>
      </c>
      <c r="I323" s="1" t="s">
        <v>665</v>
      </c>
      <c r="J323" s="1" t="s">
        <v>502</v>
      </c>
      <c r="AI323" s="575"/>
      <c r="AJ323" s="176" t="s">
        <v>2647</v>
      </c>
      <c r="AK323" s="168" t="s">
        <v>1761</v>
      </c>
      <c r="AL323" s="727" t="s">
        <v>1918</v>
      </c>
      <c r="AM323" s="727" t="s">
        <v>502</v>
      </c>
      <c r="AN323" s="727" t="s">
        <v>1691</v>
      </c>
      <c r="AO323" s="168">
        <v>2.5000000000000001E-2</v>
      </c>
      <c r="AP323" s="168">
        <v>0</v>
      </c>
      <c r="AQ323" s="12">
        <v>2.3199999999999998</v>
      </c>
      <c r="AR323" s="11" t="s">
        <v>2648</v>
      </c>
      <c r="AS323" s="168" t="s">
        <v>1761</v>
      </c>
      <c r="AT323" s="727" t="s">
        <v>1918</v>
      </c>
      <c r="AU323" s="727" t="s">
        <v>502</v>
      </c>
      <c r="AV323" s="727" t="s">
        <v>1691</v>
      </c>
      <c r="AW323" s="168">
        <v>2.5000000000000001E-2</v>
      </c>
      <c r="AX323" s="168">
        <v>0</v>
      </c>
      <c r="AY323" s="12">
        <v>3</v>
      </c>
      <c r="AZ323" s="11" t="s">
        <v>1990</v>
      </c>
      <c r="BA323" s="168" t="s">
        <v>1991</v>
      </c>
      <c r="BB323" s="727" t="s">
        <v>1995</v>
      </c>
      <c r="BC323" s="727" t="s">
        <v>501</v>
      </c>
      <c r="BD323" s="727" t="s">
        <v>1691</v>
      </c>
      <c r="BE323" s="168">
        <v>0.17499999999999999</v>
      </c>
      <c r="BF323" s="168">
        <v>1.15E-2</v>
      </c>
      <c r="BG323" s="12">
        <v>2.58</v>
      </c>
      <c r="BH323" s="11" t="s">
        <v>2024</v>
      </c>
      <c r="BI323" s="168" t="s">
        <v>1673</v>
      </c>
      <c r="BJ323" s="727" t="s">
        <v>1484</v>
      </c>
      <c r="BK323" s="727" t="s">
        <v>544</v>
      </c>
      <c r="BL323" s="727" t="s">
        <v>1691</v>
      </c>
      <c r="BM323" s="168">
        <v>7.4999999999999997E-2</v>
      </c>
      <c r="BN323" s="168">
        <v>0</v>
      </c>
      <c r="BO323" s="12">
        <v>2.23</v>
      </c>
      <c r="BP323" s="11" t="s">
        <v>2055</v>
      </c>
      <c r="BQ323" s="168" t="s">
        <v>508</v>
      </c>
      <c r="BR323" s="727" t="s">
        <v>1508</v>
      </c>
      <c r="BS323" s="727" t="s">
        <v>504</v>
      </c>
      <c r="BT323" s="727" t="s">
        <v>1691</v>
      </c>
      <c r="BU323" s="168">
        <v>1.2500000000000001E-2</v>
      </c>
      <c r="BV323" s="168">
        <v>0</v>
      </c>
      <c r="BW323" s="12">
        <v>1.37</v>
      </c>
    </row>
    <row r="324" spans="1:75">
      <c r="A324" s="1" t="s">
        <v>890</v>
      </c>
      <c r="B324" s="1" t="s">
        <v>742</v>
      </c>
      <c r="C324" s="1" t="s">
        <v>875</v>
      </c>
      <c r="D324" s="1" t="s">
        <v>1761</v>
      </c>
      <c r="E324" s="1" t="s">
        <v>1897</v>
      </c>
      <c r="F324" s="1">
        <v>3.2500000000000001E-2</v>
      </c>
      <c r="G324" s="1">
        <v>0</v>
      </c>
      <c r="H324" s="1">
        <v>3</v>
      </c>
      <c r="I324" s="1" t="s">
        <v>672</v>
      </c>
      <c r="J324" s="1" t="s">
        <v>684</v>
      </c>
      <c r="AI324" s="575"/>
      <c r="AJ324" s="176" t="s">
        <v>2647</v>
      </c>
      <c r="AK324" s="168" t="s">
        <v>1761</v>
      </c>
      <c r="AL324" s="727" t="s">
        <v>1919</v>
      </c>
      <c r="AM324" s="727" t="s">
        <v>502</v>
      </c>
      <c r="AN324" s="727" t="s">
        <v>1691</v>
      </c>
      <c r="AO324" s="168">
        <v>2.5000000000000001E-2</v>
      </c>
      <c r="AP324" s="168">
        <v>0</v>
      </c>
      <c r="AQ324" s="12">
        <v>2.3199999999999998</v>
      </c>
      <c r="AR324" s="11" t="s">
        <v>2648</v>
      </c>
      <c r="AS324" s="168" t="s">
        <v>1761</v>
      </c>
      <c r="AT324" s="727" t="s">
        <v>1919</v>
      </c>
      <c r="AU324" s="727" t="s">
        <v>502</v>
      </c>
      <c r="AV324" s="727" t="s">
        <v>1691</v>
      </c>
      <c r="AW324" s="168">
        <v>2.5000000000000001E-2</v>
      </c>
      <c r="AX324" s="168">
        <v>0</v>
      </c>
      <c r="AY324" s="12">
        <v>3</v>
      </c>
      <c r="AZ324" s="11" t="s">
        <v>1990</v>
      </c>
      <c r="BA324" s="168" t="s">
        <v>1991</v>
      </c>
      <c r="BB324" s="727" t="s">
        <v>1996</v>
      </c>
      <c r="BC324" s="727" t="s">
        <v>502</v>
      </c>
      <c r="BD324" s="727" t="s">
        <v>1691</v>
      </c>
      <c r="BE324" s="168">
        <v>8.7499999999999994E-2</v>
      </c>
      <c r="BF324" s="168">
        <v>5.7499999999999999E-3</v>
      </c>
      <c r="BG324" s="12">
        <v>2.58</v>
      </c>
      <c r="BH324" s="11" t="s">
        <v>2024</v>
      </c>
      <c r="BI324" s="168" t="s">
        <v>508</v>
      </c>
      <c r="BJ324" s="727" t="s">
        <v>1485</v>
      </c>
      <c r="BK324" s="727" t="s">
        <v>1691</v>
      </c>
      <c r="BL324" s="727" t="s">
        <v>1691</v>
      </c>
      <c r="BM324" s="168">
        <v>2.5000000000000001E-2</v>
      </c>
      <c r="BN324" s="168">
        <v>0</v>
      </c>
      <c r="BO324" s="12">
        <v>2.23</v>
      </c>
      <c r="BP324" s="11" t="s">
        <v>2055</v>
      </c>
      <c r="BQ324" s="168" t="s">
        <v>508</v>
      </c>
      <c r="BR324" s="727" t="s">
        <v>1509</v>
      </c>
      <c r="BS324" s="727" t="s">
        <v>505</v>
      </c>
      <c r="BT324" s="727" t="s">
        <v>1691</v>
      </c>
      <c r="BU324" s="168">
        <v>6.2500000000000003E-3</v>
      </c>
      <c r="BV324" s="168">
        <v>0</v>
      </c>
      <c r="BW324" s="12">
        <v>1.37</v>
      </c>
    </row>
    <row r="325" spans="1:75">
      <c r="A325" s="1" t="s">
        <v>891</v>
      </c>
      <c r="B325" s="1" t="s">
        <v>742</v>
      </c>
      <c r="C325" s="1" t="s">
        <v>875</v>
      </c>
      <c r="D325" s="1" t="s">
        <v>1673</v>
      </c>
      <c r="E325" s="1" t="s">
        <v>1902</v>
      </c>
      <c r="F325" s="1">
        <v>7.0000000000000007E-2</v>
      </c>
      <c r="G325" s="1">
        <v>0</v>
      </c>
      <c r="H325" s="1">
        <v>3</v>
      </c>
      <c r="I325" s="1" t="s">
        <v>665</v>
      </c>
      <c r="AI325" s="575"/>
      <c r="AJ325" s="176" t="s">
        <v>2647</v>
      </c>
      <c r="AK325" s="168" t="s">
        <v>1673</v>
      </c>
      <c r="AL325" s="727" t="s">
        <v>1920</v>
      </c>
      <c r="AM325" s="727" t="s">
        <v>1691</v>
      </c>
      <c r="AN325" s="727" t="s">
        <v>1691</v>
      </c>
      <c r="AO325" s="168">
        <v>0.05</v>
      </c>
      <c r="AP325" s="168">
        <v>0</v>
      </c>
      <c r="AQ325" s="12">
        <v>2.3199999999999998</v>
      </c>
      <c r="AR325" s="11" t="s">
        <v>2648</v>
      </c>
      <c r="AS325" s="168" t="s">
        <v>1673</v>
      </c>
      <c r="AT325" s="727" t="s">
        <v>1920</v>
      </c>
      <c r="AU325" s="727" t="s">
        <v>1691</v>
      </c>
      <c r="AV325" s="727" t="s">
        <v>1691</v>
      </c>
      <c r="AW325" s="168">
        <v>0.05</v>
      </c>
      <c r="AX325" s="168">
        <v>0</v>
      </c>
      <c r="AY325" s="12">
        <v>3</v>
      </c>
      <c r="AZ325" s="11" t="s">
        <v>1990</v>
      </c>
      <c r="BA325" s="168" t="s">
        <v>1991</v>
      </c>
      <c r="BB325" s="727" t="s">
        <v>1997</v>
      </c>
      <c r="BC325" s="727" t="s">
        <v>502</v>
      </c>
      <c r="BD325" s="727" t="s">
        <v>1691</v>
      </c>
      <c r="BE325" s="168">
        <v>8.7499999999999994E-2</v>
      </c>
      <c r="BF325" s="168">
        <v>5.7499999999999999E-3</v>
      </c>
      <c r="BG325" s="12">
        <v>2.58</v>
      </c>
      <c r="BH325" s="11" t="s">
        <v>2024</v>
      </c>
      <c r="BI325" s="168" t="s">
        <v>508</v>
      </c>
      <c r="BJ325" s="727" t="s">
        <v>1486</v>
      </c>
      <c r="BK325" s="727" t="s">
        <v>1691</v>
      </c>
      <c r="BL325" s="727" t="s">
        <v>1691</v>
      </c>
      <c r="BM325" s="168">
        <v>1.2500000000000001E-2</v>
      </c>
      <c r="BN325" s="168">
        <v>0</v>
      </c>
      <c r="BO325" s="12">
        <v>2.23</v>
      </c>
      <c r="BP325" s="11" t="s">
        <v>2055</v>
      </c>
      <c r="BQ325" s="168" t="s">
        <v>508</v>
      </c>
      <c r="BR325" s="727" t="s">
        <v>1510</v>
      </c>
      <c r="BS325" s="727" t="s">
        <v>505</v>
      </c>
      <c r="BT325" s="727" t="s">
        <v>1691</v>
      </c>
      <c r="BU325" s="168">
        <v>6.2500000000000003E-3</v>
      </c>
      <c r="BV325" s="168">
        <v>0</v>
      </c>
      <c r="BW325" s="12">
        <v>1.37</v>
      </c>
    </row>
    <row r="326" spans="1:75">
      <c r="A326" s="1" t="s">
        <v>892</v>
      </c>
      <c r="B326" s="1" t="s">
        <v>742</v>
      </c>
      <c r="C326" s="1" t="s">
        <v>875</v>
      </c>
      <c r="D326" s="1" t="s">
        <v>1673</v>
      </c>
      <c r="E326" s="1" t="s">
        <v>1903</v>
      </c>
      <c r="F326" s="1">
        <v>3.5000000000000003E-2</v>
      </c>
      <c r="G326" s="1">
        <v>0</v>
      </c>
      <c r="H326" s="1">
        <v>3</v>
      </c>
      <c r="I326" s="1" t="s">
        <v>672</v>
      </c>
      <c r="J326" s="1" t="s">
        <v>673</v>
      </c>
      <c r="AI326" s="575"/>
      <c r="AJ326" s="176" t="s">
        <v>2647</v>
      </c>
      <c r="AK326" s="168" t="s">
        <v>1673</v>
      </c>
      <c r="AL326" s="727" t="s">
        <v>1921</v>
      </c>
      <c r="AM326" s="727" t="s">
        <v>1691</v>
      </c>
      <c r="AN326" s="727" t="s">
        <v>1691</v>
      </c>
      <c r="AO326" s="168">
        <v>2.5000000000000001E-2</v>
      </c>
      <c r="AP326" s="168">
        <v>0</v>
      </c>
      <c r="AQ326" s="12">
        <v>2.3199999999999998</v>
      </c>
      <c r="AR326" s="11" t="s">
        <v>2648</v>
      </c>
      <c r="AS326" s="168" t="s">
        <v>1673</v>
      </c>
      <c r="AT326" s="727" t="s">
        <v>1921</v>
      </c>
      <c r="AU326" s="727" t="s">
        <v>1691</v>
      </c>
      <c r="AV326" s="727" t="s">
        <v>1691</v>
      </c>
      <c r="AW326" s="168">
        <v>2.5000000000000001E-2</v>
      </c>
      <c r="AX326" s="168">
        <v>0</v>
      </c>
      <c r="AY326" s="12">
        <v>3</v>
      </c>
      <c r="AZ326" s="11" t="s">
        <v>1990</v>
      </c>
      <c r="BA326" s="168" t="s">
        <v>1998</v>
      </c>
      <c r="BB326" s="727" t="s">
        <v>1999</v>
      </c>
      <c r="BC326" s="727" t="s">
        <v>500</v>
      </c>
      <c r="BD326" s="727" t="s">
        <v>1691</v>
      </c>
      <c r="BE326" s="168">
        <v>0.26250000000000001</v>
      </c>
      <c r="BF326" s="168">
        <v>1.7250000000000001E-2</v>
      </c>
      <c r="BG326" s="12">
        <v>2.58</v>
      </c>
      <c r="BH326" s="11" t="s">
        <v>2024</v>
      </c>
      <c r="BI326" s="168" t="s">
        <v>508</v>
      </c>
      <c r="BJ326" s="727" t="s">
        <v>1487</v>
      </c>
      <c r="BK326" s="727" t="s">
        <v>504</v>
      </c>
      <c r="BL326" s="727" t="s">
        <v>1691</v>
      </c>
      <c r="BM326" s="168">
        <v>1.2500000000000001E-2</v>
      </c>
      <c r="BN326" s="168">
        <v>0</v>
      </c>
      <c r="BO326" s="12">
        <v>2.23</v>
      </c>
      <c r="BP326" s="11" t="s">
        <v>2055</v>
      </c>
      <c r="BQ326" s="168" t="s">
        <v>576</v>
      </c>
      <c r="BR326" s="727" t="s">
        <v>1511</v>
      </c>
      <c r="BS326" s="727" t="s">
        <v>1691</v>
      </c>
      <c r="BT326" s="727" t="s">
        <v>1691</v>
      </c>
      <c r="BU326" s="168">
        <v>2.5000000000000001E-2</v>
      </c>
      <c r="BV326" s="168">
        <v>0</v>
      </c>
      <c r="BW326" s="12">
        <v>1.37</v>
      </c>
    </row>
    <row r="327" spans="1:75">
      <c r="A327" s="1" t="s">
        <v>893</v>
      </c>
      <c r="B327" s="1" t="s">
        <v>742</v>
      </c>
      <c r="C327" s="1" t="s">
        <v>875</v>
      </c>
      <c r="D327" s="1" t="s">
        <v>1673</v>
      </c>
      <c r="E327" s="1" t="s">
        <v>1904</v>
      </c>
      <c r="F327" s="1">
        <v>6.3000000000000014E-2</v>
      </c>
      <c r="G327" s="1">
        <v>0</v>
      </c>
      <c r="H327" s="1">
        <v>3</v>
      </c>
      <c r="I327" s="1" t="s">
        <v>672</v>
      </c>
      <c r="J327" s="1" t="s">
        <v>678</v>
      </c>
      <c r="AI327" s="575"/>
      <c r="AJ327" s="176" t="s">
        <v>2647</v>
      </c>
      <c r="AK327" s="168" t="s">
        <v>1673</v>
      </c>
      <c r="AL327" s="727" t="s">
        <v>1922</v>
      </c>
      <c r="AM327" s="727" t="s">
        <v>503</v>
      </c>
      <c r="AN327" s="727" t="s">
        <v>1691</v>
      </c>
      <c r="AO327" s="168">
        <v>4.4999999999999998E-2</v>
      </c>
      <c r="AP327" s="168">
        <v>0</v>
      </c>
      <c r="AQ327" s="12">
        <v>2.3199999999999998</v>
      </c>
      <c r="AR327" s="11" t="s">
        <v>2648</v>
      </c>
      <c r="AS327" s="168" t="s">
        <v>1673</v>
      </c>
      <c r="AT327" s="727" t="s">
        <v>1922</v>
      </c>
      <c r="AU327" s="727" t="s">
        <v>503</v>
      </c>
      <c r="AV327" s="727" t="s">
        <v>1691</v>
      </c>
      <c r="AW327" s="168">
        <v>4.4999999999999998E-2</v>
      </c>
      <c r="AX327" s="168">
        <v>0</v>
      </c>
      <c r="AY327" s="12">
        <v>3</v>
      </c>
      <c r="AZ327" s="11" t="s">
        <v>1990</v>
      </c>
      <c r="BA327" s="168" t="s">
        <v>1998</v>
      </c>
      <c r="BB327" s="727" t="s">
        <v>2000</v>
      </c>
      <c r="BC327" s="727" t="s">
        <v>500</v>
      </c>
      <c r="BD327" s="727" t="s">
        <v>1691</v>
      </c>
      <c r="BE327" s="168">
        <v>0.26250000000000001</v>
      </c>
      <c r="BF327" s="168">
        <v>1.7250000000000001E-2</v>
      </c>
      <c r="BG327" s="12">
        <v>2.58</v>
      </c>
      <c r="BH327" s="11" t="s">
        <v>2024</v>
      </c>
      <c r="BI327" s="168" t="s">
        <v>508</v>
      </c>
      <c r="BJ327" s="727" t="s">
        <v>1488</v>
      </c>
      <c r="BK327" s="727" t="s">
        <v>504</v>
      </c>
      <c r="BL327" s="727" t="s">
        <v>1691</v>
      </c>
      <c r="BM327" s="168">
        <v>1.2500000000000001E-2</v>
      </c>
      <c r="BN327" s="168">
        <v>0</v>
      </c>
      <c r="BO327" s="12">
        <v>2.23</v>
      </c>
      <c r="BP327" s="11" t="s">
        <v>2055</v>
      </c>
      <c r="BQ327" s="168" t="s">
        <v>576</v>
      </c>
      <c r="BR327" s="727" t="s">
        <v>1512</v>
      </c>
      <c r="BS327" s="727" t="s">
        <v>1691</v>
      </c>
      <c r="BT327" s="727" t="s">
        <v>1691</v>
      </c>
      <c r="BU327" s="168">
        <v>1.2500000000000001E-2</v>
      </c>
      <c r="BV327" s="168">
        <v>0</v>
      </c>
      <c r="BW327" s="12">
        <v>1.37</v>
      </c>
    </row>
    <row r="328" spans="1:75">
      <c r="A328" s="1" t="s">
        <v>894</v>
      </c>
      <c r="B328" s="1" t="s">
        <v>742</v>
      </c>
      <c r="C328" s="1" t="s">
        <v>875</v>
      </c>
      <c r="D328" s="1" t="s">
        <v>1673</v>
      </c>
      <c r="E328" s="1" t="s">
        <v>1905</v>
      </c>
      <c r="F328" s="1">
        <v>6.3000000000000014E-2</v>
      </c>
      <c r="G328" s="1">
        <v>0</v>
      </c>
      <c r="H328" s="1">
        <v>3</v>
      </c>
      <c r="I328" s="1" t="s">
        <v>665</v>
      </c>
      <c r="J328" s="1" t="s">
        <v>500</v>
      </c>
      <c r="AI328" s="575"/>
      <c r="AJ328" s="176" t="s">
        <v>2647</v>
      </c>
      <c r="AK328" s="168" t="s">
        <v>1673</v>
      </c>
      <c r="AL328" s="727" t="s">
        <v>1923</v>
      </c>
      <c r="AM328" s="727" t="s">
        <v>503</v>
      </c>
      <c r="AN328" s="727" t="s">
        <v>1691</v>
      </c>
      <c r="AO328" s="168">
        <v>4.4999999999999998E-2</v>
      </c>
      <c r="AP328" s="168">
        <v>0</v>
      </c>
      <c r="AQ328" s="12">
        <v>2.3199999999999998</v>
      </c>
      <c r="AR328" s="11" t="s">
        <v>2648</v>
      </c>
      <c r="AS328" s="168" t="s">
        <v>1673</v>
      </c>
      <c r="AT328" s="727" t="s">
        <v>1923</v>
      </c>
      <c r="AU328" s="727" t="s">
        <v>503</v>
      </c>
      <c r="AV328" s="727" t="s">
        <v>1691</v>
      </c>
      <c r="AW328" s="168">
        <v>4.4999999999999998E-2</v>
      </c>
      <c r="AX328" s="168">
        <v>0</v>
      </c>
      <c r="AY328" s="12">
        <v>3</v>
      </c>
      <c r="AZ328" s="11" t="s">
        <v>1990</v>
      </c>
      <c r="BA328" s="168" t="s">
        <v>1998</v>
      </c>
      <c r="BB328" s="727" t="s">
        <v>2001</v>
      </c>
      <c r="BC328" s="727" t="s">
        <v>501</v>
      </c>
      <c r="BD328" s="727" t="s">
        <v>1691</v>
      </c>
      <c r="BE328" s="168">
        <v>0.17499999999999999</v>
      </c>
      <c r="BF328" s="168">
        <v>1.15E-2</v>
      </c>
      <c r="BG328" s="12">
        <v>2.58</v>
      </c>
      <c r="BH328" s="11" t="s">
        <v>2024</v>
      </c>
      <c r="BI328" s="168" t="s">
        <v>508</v>
      </c>
      <c r="BJ328" s="727" t="s">
        <v>1489</v>
      </c>
      <c r="BK328" s="727" t="s">
        <v>505</v>
      </c>
      <c r="BL328" s="727" t="s">
        <v>1691</v>
      </c>
      <c r="BM328" s="168">
        <v>6.2500000000000003E-3</v>
      </c>
      <c r="BN328" s="168">
        <v>0</v>
      </c>
      <c r="BO328" s="12">
        <v>2.23</v>
      </c>
      <c r="BP328" s="11" t="s">
        <v>2055</v>
      </c>
      <c r="BQ328" s="168" t="s">
        <v>508</v>
      </c>
      <c r="BR328" s="727" t="s">
        <v>1213</v>
      </c>
      <c r="BS328" s="727" t="s">
        <v>1152</v>
      </c>
      <c r="BT328" s="727" t="s">
        <v>1691</v>
      </c>
      <c r="BU328" s="168">
        <v>2.2499999999999999E-2</v>
      </c>
      <c r="BV328" s="168">
        <v>0</v>
      </c>
      <c r="BW328" s="12">
        <v>1.37</v>
      </c>
    </row>
    <row r="329" spans="1:75">
      <c r="A329" s="1" t="s">
        <v>895</v>
      </c>
      <c r="B329" s="1" t="s">
        <v>742</v>
      </c>
      <c r="C329" s="1" t="s">
        <v>875</v>
      </c>
      <c r="D329" s="1" t="s">
        <v>1673</v>
      </c>
      <c r="E329" s="1" t="s">
        <v>1906</v>
      </c>
      <c r="F329" s="1">
        <v>3.5000000000000003E-2</v>
      </c>
      <c r="G329" s="1">
        <v>0</v>
      </c>
      <c r="H329" s="1">
        <v>3</v>
      </c>
      <c r="I329" s="1" t="s">
        <v>672</v>
      </c>
      <c r="J329" s="1" t="s">
        <v>681</v>
      </c>
      <c r="AI329" s="575"/>
      <c r="AJ329" s="176" t="s">
        <v>2647</v>
      </c>
      <c r="AK329" s="168" t="s">
        <v>1673</v>
      </c>
      <c r="AL329" s="727" t="s">
        <v>1924</v>
      </c>
      <c r="AM329" s="727" t="s">
        <v>504</v>
      </c>
      <c r="AN329" s="727" t="s">
        <v>1691</v>
      </c>
      <c r="AO329" s="168">
        <v>2.5000000000000001E-2</v>
      </c>
      <c r="AP329" s="168">
        <v>0</v>
      </c>
      <c r="AQ329" s="12">
        <v>2.3199999999999998</v>
      </c>
      <c r="AR329" s="11" t="s">
        <v>2648</v>
      </c>
      <c r="AS329" s="168" t="s">
        <v>1673</v>
      </c>
      <c r="AT329" s="727" t="s">
        <v>1924</v>
      </c>
      <c r="AU329" s="727" t="s">
        <v>504</v>
      </c>
      <c r="AV329" s="727" t="s">
        <v>1691</v>
      </c>
      <c r="AW329" s="168">
        <v>2.5000000000000001E-2</v>
      </c>
      <c r="AX329" s="168">
        <v>0</v>
      </c>
      <c r="AY329" s="12">
        <v>3</v>
      </c>
      <c r="AZ329" s="11" t="s">
        <v>1990</v>
      </c>
      <c r="BA329" s="168" t="s">
        <v>1998</v>
      </c>
      <c r="BB329" s="727" t="s">
        <v>2002</v>
      </c>
      <c r="BC329" s="727" t="s">
        <v>501</v>
      </c>
      <c r="BD329" s="727" t="s">
        <v>1691</v>
      </c>
      <c r="BE329" s="168">
        <v>0.17499999999999999</v>
      </c>
      <c r="BF329" s="168">
        <v>1.15E-2</v>
      </c>
      <c r="BG329" s="12">
        <v>2.58</v>
      </c>
      <c r="BH329" s="11" t="s">
        <v>2024</v>
      </c>
      <c r="BI329" s="168" t="s">
        <v>508</v>
      </c>
      <c r="BJ329" s="727" t="s">
        <v>1490</v>
      </c>
      <c r="BK329" s="727" t="s">
        <v>505</v>
      </c>
      <c r="BL329" s="727" t="s">
        <v>1691</v>
      </c>
      <c r="BM329" s="168">
        <v>6.2500000000000003E-3</v>
      </c>
      <c r="BN329" s="168">
        <v>0</v>
      </c>
      <c r="BO329" s="12">
        <v>2.23</v>
      </c>
      <c r="BP329" s="11" t="s">
        <v>2055</v>
      </c>
      <c r="BQ329" s="168" t="s">
        <v>508</v>
      </c>
      <c r="BR329" s="727" t="s">
        <v>1214</v>
      </c>
      <c r="BS329" s="727" t="s">
        <v>1152</v>
      </c>
      <c r="BT329" s="727" t="s">
        <v>1691</v>
      </c>
      <c r="BU329" s="168">
        <v>2.2499999999999999E-2</v>
      </c>
      <c r="BV329" s="168">
        <v>0</v>
      </c>
      <c r="BW329" s="12">
        <v>1.37</v>
      </c>
    </row>
    <row r="330" spans="1:75">
      <c r="A330" s="1" t="s">
        <v>896</v>
      </c>
      <c r="B330" s="1" t="s">
        <v>742</v>
      </c>
      <c r="C330" s="1" t="s">
        <v>875</v>
      </c>
      <c r="D330" s="1" t="s">
        <v>1673</v>
      </c>
      <c r="E330" s="1" t="s">
        <v>1907</v>
      </c>
      <c r="F330" s="1">
        <v>3.5000000000000003E-2</v>
      </c>
      <c r="G330" s="1">
        <v>0</v>
      </c>
      <c r="H330" s="1">
        <v>3</v>
      </c>
      <c r="I330" s="1" t="s">
        <v>691</v>
      </c>
      <c r="J330" s="1" t="s">
        <v>501</v>
      </c>
      <c r="AI330" s="575"/>
      <c r="AJ330" s="176" t="s">
        <v>2647</v>
      </c>
      <c r="AK330" s="168" t="s">
        <v>1673</v>
      </c>
      <c r="AL330" s="727" t="s">
        <v>1925</v>
      </c>
      <c r="AM330" s="727" t="s">
        <v>504</v>
      </c>
      <c r="AN330" s="727" t="s">
        <v>1691</v>
      </c>
      <c r="AO330" s="168">
        <v>2.5000000000000001E-2</v>
      </c>
      <c r="AP330" s="168">
        <v>0</v>
      </c>
      <c r="AQ330" s="12">
        <v>2.3199999999999998</v>
      </c>
      <c r="AR330" s="11" t="s">
        <v>2648</v>
      </c>
      <c r="AS330" s="168" t="s">
        <v>1673</v>
      </c>
      <c r="AT330" s="727" t="s">
        <v>1925</v>
      </c>
      <c r="AU330" s="727" t="s">
        <v>504</v>
      </c>
      <c r="AV330" s="727" t="s">
        <v>1691</v>
      </c>
      <c r="AW330" s="168">
        <v>2.5000000000000001E-2</v>
      </c>
      <c r="AX330" s="168">
        <v>0</v>
      </c>
      <c r="AY330" s="12">
        <v>3</v>
      </c>
      <c r="AZ330" s="11" t="s">
        <v>1990</v>
      </c>
      <c r="BA330" s="168" t="s">
        <v>1998</v>
      </c>
      <c r="BB330" s="727" t="s">
        <v>2003</v>
      </c>
      <c r="BC330" s="727" t="s">
        <v>502</v>
      </c>
      <c r="BD330" s="727" t="s">
        <v>1691</v>
      </c>
      <c r="BE330" s="168">
        <v>8.7499999999999994E-2</v>
      </c>
      <c r="BF330" s="168">
        <v>5.7499999999999999E-3</v>
      </c>
      <c r="BG330" s="12">
        <v>2.58</v>
      </c>
      <c r="BH330" s="11" t="s">
        <v>2024</v>
      </c>
      <c r="BI330" s="168" t="s">
        <v>576</v>
      </c>
      <c r="BJ330" s="727" t="s">
        <v>1491</v>
      </c>
      <c r="BK330" s="727" t="s">
        <v>1691</v>
      </c>
      <c r="BL330" s="727" t="s">
        <v>1691</v>
      </c>
      <c r="BM330" s="168">
        <v>2.5000000000000001E-2</v>
      </c>
      <c r="BN330" s="168">
        <v>0</v>
      </c>
      <c r="BO330" s="12">
        <v>2.23</v>
      </c>
      <c r="BP330" s="11" t="s">
        <v>2055</v>
      </c>
      <c r="BQ330" s="168" t="s">
        <v>576</v>
      </c>
      <c r="BR330" s="727" t="s">
        <v>1215</v>
      </c>
      <c r="BS330" s="727" t="s">
        <v>1152</v>
      </c>
      <c r="BT330" s="727" t="s">
        <v>1691</v>
      </c>
      <c r="BU330" s="168">
        <v>2.2499999999999999E-2</v>
      </c>
      <c r="BV330" s="168">
        <v>0</v>
      </c>
      <c r="BW330" s="12">
        <v>1.37</v>
      </c>
    </row>
    <row r="331" spans="1:75">
      <c r="A331" s="1" t="s">
        <v>897</v>
      </c>
      <c r="B331" s="1" t="s">
        <v>742</v>
      </c>
      <c r="C331" s="1" t="s">
        <v>875</v>
      </c>
      <c r="D331" s="1" t="s">
        <v>1673</v>
      </c>
      <c r="E331" s="1" t="s">
        <v>1908</v>
      </c>
      <c r="F331" s="1">
        <v>1.7500000000000002E-2</v>
      </c>
      <c r="G331" s="1">
        <v>0</v>
      </c>
      <c r="H331" s="1">
        <v>3</v>
      </c>
      <c r="I331" s="1" t="s">
        <v>672</v>
      </c>
      <c r="J331" s="1" t="s">
        <v>684</v>
      </c>
      <c r="AI331" s="575"/>
      <c r="AJ331" s="176" t="s">
        <v>2647</v>
      </c>
      <c r="AK331" s="168" t="s">
        <v>1673</v>
      </c>
      <c r="AL331" s="727" t="s">
        <v>523</v>
      </c>
      <c r="AM331" s="727" t="s">
        <v>246</v>
      </c>
      <c r="AN331" s="727" t="s">
        <v>1691</v>
      </c>
      <c r="AO331" s="168">
        <v>4.4999999999999998E-2</v>
      </c>
      <c r="AP331" s="168">
        <v>0</v>
      </c>
      <c r="AQ331" s="12">
        <v>2.3199999999999998</v>
      </c>
      <c r="AR331" s="11" t="s">
        <v>2648</v>
      </c>
      <c r="AS331" s="168" t="s">
        <v>1673</v>
      </c>
      <c r="AT331" s="727" t="s">
        <v>523</v>
      </c>
      <c r="AU331" s="727" t="s">
        <v>246</v>
      </c>
      <c r="AV331" s="727" t="s">
        <v>1691</v>
      </c>
      <c r="AW331" s="168">
        <v>4.4999999999999998E-2</v>
      </c>
      <c r="AX331" s="168">
        <v>0</v>
      </c>
      <c r="AY331" s="12">
        <v>3</v>
      </c>
      <c r="AZ331" s="11" t="s">
        <v>1990</v>
      </c>
      <c r="BA331" s="168" t="s">
        <v>1998</v>
      </c>
      <c r="BB331" s="727" t="s">
        <v>2004</v>
      </c>
      <c r="BC331" s="727" t="s">
        <v>502</v>
      </c>
      <c r="BD331" s="727" t="s">
        <v>1691</v>
      </c>
      <c r="BE331" s="168">
        <v>8.7499999999999994E-2</v>
      </c>
      <c r="BF331" s="168">
        <v>5.7499999999999999E-3</v>
      </c>
      <c r="BG331" s="12">
        <v>2.58</v>
      </c>
      <c r="BH331" s="11" t="s">
        <v>2024</v>
      </c>
      <c r="BI331" s="168" t="s">
        <v>576</v>
      </c>
      <c r="BJ331" s="727" t="s">
        <v>1492</v>
      </c>
      <c r="BK331" s="727" t="s">
        <v>1691</v>
      </c>
      <c r="BL331" s="727" t="s">
        <v>1691</v>
      </c>
      <c r="BM331" s="168">
        <v>1.2500000000000001E-2</v>
      </c>
      <c r="BN331" s="168">
        <v>0</v>
      </c>
      <c r="BO331" s="12">
        <v>2.23</v>
      </c>
      <c r="BP331" s="11" t="s">
        <v>2055</v>
      </c>
      <c r="BQ331" s="168" t="s">
        <v>576</v>
      </c>
      <c r="BR331" s="727" t="s">
        <v>1216</v>
      </c>
      <c r="BS331" s="727" t="s">
        <v>1152</v>
      </c>
      <c r="BT331" s="727" t="s">
        <v>1691</v>
      </c>
      <c r="BU331" s="168">
        <v>2.2499999999999999E-2</v>
      </c>
      <c r="BV331" s="168">
        <v>0</v>
      </c>
      <c r="BW331" s="12">
        <v>1.37</v>
      </c>
    </row>
    <row r="332" spans="1:75">
      <c r="A332" s="1" t="s">
        <v>898</v>
      </c>
      <c r="B332" s="1" t="s">
        <v>742</v>
      </c>
      <c r="C332" s="1" t="s">
        <v>875</v>
      </c>
      <c r="D332" s="1" t="s">
        <v>1673</v>
      </c>
      <c r="E332" s="1" t="s">
        <v>1909</v>
      </c>
      <c r="F332" s="1">
        <v>1.7500000000000002E-2</v>
      </c>
      <c r="G332" s="1">
        <v>0</v>
      </c>
      <c r="H332" s="1">
        <v>3</v>
      </c>
      <c r="I332" s="1" t="s">
        <v>694</v>
      </c>
      <c r="J332" s="1" t="s">
        <v>502</v>
      </c>
      <c r="AI332" s="575"/>
      <c r="AJ332" s="176" t="s">
        <v>2647</v>
      </c>
      <c r="AK332" s="168" t="s">
        <v>1673</v>
      </c>
      <c r="AL332" s="727" t="s">
        <v>524</v>
      </c>
      <c r="AM332" s="727" t="s">
        <v>246</v>
      </c>
      <c r="AN332" s="727" t="s">
        <v>1691</v>
      </c>
      <c r="AO332" s="168">
        <v>4.4999999999999998E-2</v>
      </c>
      <c r="AP332" s="168">
        <v>0</v>
      </c>
      <c r="AQ332" s="12">
        <v>2.3199999999999998</v>
      </c>
      <c r="AR332" s="11" t="s">
        <v>2648</v>
      </c>
      <c r="AS332" s="168" t="s">
        <v>1673</v>
      </c>
      <c r="AT332" s="727" t="s">
        <v>524</v>
      </c>
      <c r="AU332" s="727" t="s">
        <v>246</v>
      </c>
      <c r="AV332" s="727" t="s">
        <v>1691</v>
      </c>
      <c r="AW332" s="168">
        <v>4.4999999999999998E-2</v>
      </c>
      <c r="AX332" s="168">
        <v>0</v>
      </c>
      <c r="AY332" s="12">
        <v>3</v>
      </c>
      <c r="AZ332" s="11" t="s">
        <v>1990</v>
      </c>
      <c r="BA332" s="168" t="s">
        <v>1683</v>
      </c>
      <c r="BB332" s="727" t="s">
        <v>1773</v>
      </c>
      <c r="BC332" s="727" t="s">
        <v>1691</v>
      </c>
      <c r="BD332" s="727" t="s">
        <v>1691</v>
      </c>
      <c r="BE332" s="168">
        <v>0.26</v>
      </c>
      <c r="BF332" s="168">
        <v>1.7000000000000001E-2</v>
      </c>
      <c r="BG332" s="12">
        <v>2.58</v>
      </c>
      <c r="BH332" s="11" t="s">
        <v>2024</v>
      </c>
      <c r="BI332" s="168" t="s">
        <v>576</v>
      </c>
      <c r="BJ332" s="727" t="s">
        <v>1205</v>
      </c>
      <c r="BK332" s="727" t="s">
        <v>1152</v>
      </c>
      <c r="BL332" s="727" t="s">
        <v>1691</v>
      </c>
      <c r="BM332" s="168">
        <v>2.2499999999999999E-2</v>
      </c>
      <c r="BN332" s="168">
        <v>0</v>
      </c>
      <c r="BO332" s="12">
        <v>2.23</v>
      </c>
      <c r="BP332" s="524" t="s">
        <v>2055</v>
      </c>
      <c r="BQ332" s="525" t="s">
        <v>2542</v>
      </c>
      <c r="BR332" s="526" t="s">
        <v>2543</v>
      </c>
      <c r="BS332" s="526" t="s">
        <v>1691</v>
      </c>
      <c r="BT332" s="526" t="s">
        <v>1691</v>
      </c>
      <c r="BU332" s="525">
        <v>1.4999999999999999E-2</v>
      </c>
      <c r="BV332" s="525">
        <v>0</v>
      </c>
      <c r="BW332" s="527">
        <v>1.37</v>
      </c>
    </row>
    <row r="333" spans="1:75">
      <c r="A333" s="1" t="s">
        <v>899</v>
      </c>
      <c r="B333" s="1" t="s">
        <v>742</v>
      </c>
      <c r="C333" s="1" t="s">
        <v>875</v>
      </c>
      <c r="D333" s="1" t="s">
        <v>1673</v>
      </c>
      <c r="E333" s="1" t="s">
        <v>515</v>
      </c>
      <c r="F333" s="1">
        <v>6.3000000000000014E-2</v>
      </c>
      <c r="G333" s="1">
        <v>0</v>
      </c>
      <c r="H333" s="1">
        <v>3</v>
      </c>
      <c r="I333" s="1" t="s">
        <v>672</v>
      </c>
      <c r="J333" s="1" t="s">
        <v>678</v>
      </c>
      <c r="AI333" s="575"/>
      <c r="AJ333" s="176" t="s">
        <v>2647</v>
      </c>
      <c r="AK333" s="168" t="s">
        <v>508</v>
      </c>
      <c r="AL333" s="727" t="s">
        <v>525</v>
      </c>
      <c r="AM333" s="727" t="s">
        <v>1691</v>
      </c>
      <c r="AN333" s="727" t="s">
        <v>1691</v>
      </c>
      <c r="AO333" s="168">
        <v>0.05</v>
      </c>
      <c r="AP333" s="168">
        <v>0</v>
      </c>
      <c r="AQ333" s="12">
        <v>2.3199999999999998</v>
      </c>
      <c r="AR333" s="11" t="s">
        <v>2648</v>
      </c>
      <c r="AS333" s="168" t="s">
        <v>508</v>
      </c>
      <c r="AT333" s="727" t="s">
        <v>525</v>
      </c>
      <c r="AU333" s="727" t="s">
        <v>1691</v>
      </c>
      <c r="AV333" s="727" t="s">
        <v>1691</v>
      </c>
      <c r="AW333" s="168">
        <v>0.05</v>
      </c>
      <c r="AX333" s="168">
        <v>0</v>
      </c>
      <c r="AY333" s="12">
        <v>3</v>
      </c>
      <c r="AZ333" s="11" t="s">
        <v>1990</v>
      </c>
      <c r="BA333" s="168" t="s">
        <v>1683</v>
      </c>
      <c r="BB333" s="727" t="s">
        <v>1774</v>
      </c>
      <c r="BC333" s="727" t="s">
        <v>1691</v>
      </c>
      <c r="BD333" s="727" t="s">
        <v>1691</v>
      </c>
      <c r="BE333" s="168">
        <v>0.13</v>
      </c>
      <c r="BF333" s="168">
        <v>8.5000000000000006E-3</v>
      </c>
      <c r="BG333" s="12">
        <v>2.58</v>
      </c>
      <c r="BH333" s="11" t="s">
        <v>2024</v>
      </c>
      <c r="BI333" s="168" t="s">
        <v>576</v>
      </c>
      <c r="BJ333" s="727" t="s">
        <v>1206</v>
      </c>
      <c r="BK333" s="727" t="s">
        <v>1152</v>
      </c>
      <c r="BL333" s="727" t="s">
        <v>1691</v>
      </c>
      <c r="BM333" s="168">
        <v>2.2499999999999999E-2</v>
      </c>
      <c r="BN333" s="168">
        <v>0</v>
      </c>
      <c r="BO333" s="12">
        <v>2.23</v>
      </c>
      <c r="BP333" s="524" t="s">
        <v>2055</v>
      </c>
      <c r="BQ333" s="525" t="s">
        <v>2542</v>
      </c>
      <c r="BR333" s="526" t="s">
        <v>2544</v>
      </c>
      <c r="BS333" s="526" t="s">
        <v>1691</v>
      </c>
      <c r="BT333" s="526" t="s">
        <v>1691</v>
      </c>
      <c r="BU333" s="525">
        <v>7.4999999999999997E-3</v>
      </c>
      <c r="BV333" s="525">
        <v>0</v>
      </c>
      <c r="BW333" s="527">
        <v>1.37</v>
      </c>
    </row>
    <row r="334" spans="1:75">
      <c r="A334" s="1" t="s">
        <v>900</v>
      </c>
      <c r="B334" s="1" t="s">
        <v>742</v>
      </c>
      <c r="C334" s="1" t="s">
        <v>875</v>
      </c>
      <c r="D334" s="1" t="s">
        <v>1673</v>
      </c>
      <c r="E334" s="1" t="s">
        <v>516</v>
      </c>
      <c r="F334" s="1">
        <v>6.3000000000000014E-2</v>
      </c>
      <c r="G334" s="1">
        <v>0</v>
      </c>
      <c r="H334" s="1">
        <v>3</v>
      </c>
      <c r="I334" s="1" t="s">
        <v>665</v>
      </c>
      <c r="J334" s="1" t="s">
        <v>500</v>
      </c>
      <c r="AI334" s="575"/>
      <c r="AJ334" s="176" t="s">
        <v>2647</v>
      </c>
      <c r="AK334" s="168" t="s">
        <v>508</v>
      </c>
      <c r="AL334" s="727" t="s">
        <v>526</v>
      </c>
      <c r="AM334" s="727" t="s">
        <v>1691</v>
      </c>
      <c r="AN334" s="727" t="s">
        <v>1691</v>
      </c>
      <c r="AO334" s="168">
        <v>2.5000000000000001E-2</v>
      </c>
      <c r="AP334" s="168">
        <v>0</v>
      </c>
      <c r="AQ334" s="12">
        <v>2.3199999999999998</v>
      </c>
      <c r="AR334" s="11" t="s">
        <v>2648</v>
      </c>
      <c r="AS334" s="168" t="s">
        <v>508</v>
      </c>
      <c r="AT334" s="727" t="s">
        <v>526</v>
      </c>
      <c r="AU334" s="727" t="s">
        <v>1691</v>
      </c>
      <c r="AV334" s="727" t="s">
        <v>1691</v>
      </c>
      <c r="AW334" s="168">
        <v>2.5000000000000001E-2</v>
      </c>
      <c r="AX334" s="168">
        <v>0</v>
      </c>
      <c r="AY334" s="12">
        <v>3</v>
      </c>
      <c r="AZ334" s="11" t="s">
        <v>1990</v>
      </c>
      <c r="BA334" s="168" t="s">
        <v>1683</v>
      </c>
      <c r="BB334" s="727" t="s">
        <v>284</v>
      </c>
      <c r="BC334" s="727" t="s">
        <v>1691</v>
      </c>
      <c r="BD334" s="727" t="s">
        <v>1691</v>
      </c>
      <c r="BE334" s="168">
        <v>0.26</v>
      </c>
      <c r="BF334" s="168">
        <v>1.7000000000000001E-2</v>
      </c>
      <c r="BG334" s="12">
        <v>2.58</v>
      </c>
      <c r="BH334" s="11" t="s">
        <v>2024</v>
      </c>
      <c r="BI334" s="168" t="s">
        <v>508</v>
      </c>
      <c r="BJ334" s="727" t="s">
        <v>1207</v>
      </c>
      <c r="BK334" s="727" t="s">
        <v>1152</v>
      </c>
      <c r="BL334" s="727" t="s">
        <v>1691</v>
      </c>
      <c r="BM334" s="168">
        <v>2.2499999999999999E-2</v>
      </c>
      <c r="BN334" s="168">
        <v>0</v>
      </c>
      <c r="BO334" s="12">
        <v>2.23</v>
      </c>
      <c r="BP334" s="11"/>
      <c r="BQ334" s="168"/>
      <c r="BR334" s="727"/>
      <c r="BS334" s="727"/>
      <c r="BT334" s="727"/>
      <c r="BU334" s="168"/>
      <c r="BV334" s="168"/>
      <c r="BW334" s="12"/>
    </row>
    <row r="335" spans="1:75">
      <c r="A335" s="1" t="s">
        <v>901</v>
      </c>
      <c r="B335" s="1" t="s">
        <v>742</v>
      </c>
      <c r="C335" s="1" t="s">
        <v>875</v>
      </c>
      <c r="D335" s="1" t="s">
        <v>508</v>
      </c>
      <c r="E335" s="1" t="s">
        <v>517</v>
      </c>
      <c r="F335" s="1">
        <v>7.0000000000000007E-2</v>
      </c>
      <c r="G335" s="1">
        <v>0</v>
      </c>
      <c r="AI335" s="575"/>
      <c r="AJ335" s="176" t="s">
        <v>2647</v>
      </c>
      <c r="AK335" s="168" t="s">
        <v>508</v>
      </c>
      <c r="AL335" s="727" t="s">
        <v>527</v>
      </c>
      <c r="AM335" s="727" t="s">
        <v>504</v>
      </c>
      <c r="AN335" s="727" t="s">
        <v>1691</v>
      </c>
      <c r="AO335" s="168">
        <v>2.5000000000000001E-2</v>
      </c>
      <c r="AP335" s="168">
        <v>0</v>
      </c>
      <c r="AQ335" s="12">
        <v>2.3199999999999998</v>
      </c>
      <c r="AR335" s="11" t="s">
        <v>2648</v>
      </c>
      <c r="AS335" s="168" t="s">
        <v>508</v>
      </c>
      <c r="AT335" s="727" t="s">
        <v>527</v>
      </c>
      <c r="AU335" s="727" t="s">
        <v>504</v>
      </c>
      <c r="AV335" s="727" t="s">
        <v>1691</v>
      </c>
      <c r="AW335" s="168">
        <v>2.5000000000000001E-2</v>
      </c>
      <c r="AX335" s="168">
        <v>0</v>
      </c>
      <c r="AY335" s="12">
        <v>3</v>
      </c>
      <c r="AZ335" s="11" t="s">
        <v>1990</v>
      </c>
      <c r="BA335" s="168" t="s">
        <v>1683</v>
      </c>
      <c r="BB335" s="727" t="s">
        <v>285</v>
      </c>
      <c r="BC335" s="727" t="s">
        <v>1691</v>
      </c>
      <c r="BD335" s="727" t="s">
        <v>1691</v>
      </c>
      <c r="BE335" s="168">
        <v>0.13</v>
      </c>
      <c r="BF335" s="168">
        <v>8.5000000000000006E-3</v>
      </c>
      <c r="BG335" s="12">
        <v>2.58</v>
      </c>
      <c r="BH335" s="11" t="s">
        <v>2649</v>
      </c>
      <c r="BI335" s="168" t="s">
        <v>508</v>
      </c>
      <c r="BJ335" s="727" t="s">
        <v>1208</v>
      </c>
      <c r="BK335" s="727" t="s">
        <v>1152</v>
      </c>
      <c r="BL335" s="727" t="s">
        <v>1691</v>
      </c>
      <c r="BM335" s="168">
        <v>2.2499999999999999E-2</v>
      </c>
      <c r="BN335" s="168">
        <v>0</v>
      </c>
      <c r="BO335" s="12">
        <v>2.23</v>
      </c>
      <c r="BP335" s="11"/>
      <c r="BQ335" s="168"/>
      <c r="BR335" s="727"/>
      <c r="BS335" s="727"/>
      <c r="BT335" s="727"/>
      <c r="BU335" s="168"/>
      <c r="BV335" s="168"/>
      <c r="BW335" s="12"/>
    </row>
    <row r="336" spans="1:75">
      <c r="A336" s="1" t="s">
        <v>902</v>
      </c>
      <c r="B336" s="1" t="s">
        <v>742</v>
      </c>
      <c r="C336" s="1" t="s">
        <v>875</v>
      </c>
      <c r="D336" s="1" t="s">
        <v>508</v>
      </c>
      <c r="E336" s="1" t="s">
        <v>518</v>
      </c>
      <c r="F336" s="1">
        <v>3.5000000000000003E-2</v>
      </c>
      <c r="G336" s="1">
        <v>0</v>
      </c>
      <c r="J336" s="1" t="s">
        <v>673</v>
      </c>
      <c r="AI336" s="575"/>
      <c r="AJ336" s="176" t="s">
        <v>2647</v>
      </c>
      <c r="AK336" s="168" t="s">
        <v>508</v>
      </c>
      <c r="AL336" s="727" t="s">
        <v>528</v>
      </c>
      <c r="AM336" s="727" t="s">
        <v>504</v>
      </c>
      <c r="AN336" s="727" t="s">
        <v>1691</v>
      </c>
      <c r="AO336" s="168">
        <v>2.5000000000000001E-2</v>
      </c>
      <c r="AP336" s="168">
        <v>0</v>
      </c>
      <c r="AQ336" s="12">
        <v>2.3199999999999998</v>
      </c>
      <c r="AR336" s="11" t="s">
        <v>2648</v>
      </c>
      <c r="AS336" s="168" t="s">
        <v>508</v>
      </c>
      <c r="AT336" s="727" t="s">
        <v>528</v>
      </c>
      <c r="AU336" s="727" t="s">
        <v>504</v>
      </c>
      <c r="AV336" s="727" t="s">
        <v>1691</v>
      </c>
      <c r="AW336" s="168">
        <v>2.5000000000000001E-2</v>
      </c>
      <c r="AX336" s="168">
        <v>0</v>
      </c>
      <c r="AY336" s="12">
        <v>3</v>
      </c>
      <c r="AZ336" s="11" t="s">
        <v>1990</v>
      </c>
      <c r="BA336" s="168" t="s">
        <v>1683</v>
      </c>
      <c r="BB336" s="727" t="s">
        <v>286</v>
      </c>
      <c r="BC336" s="727" t="s">
        <v>500</v>
      </c>
      <c r="BD336" s="727" t="s">
        <v>1691</v>
      </c>
      <c r="BE336" s="168">
        <v>0.19500000000000001</v>
      </c>
      <c r="BF336" s="168">
        <v>1.2750000000000001E-2</v>
      </c>
      <c r="BG336" s="12">
        <v>2.58</v>
      </c>
      <c r="BH336" s="583" t="s">
        <v>1990</v>
      </c>
      <c r="BI336" s="577" t="s">
        <v>1671</v>
      </c>
      <c r="BJ336" s="578" t="s">
        <v>1769</v>
      </c>
      <c r="BK336" s="578" t="s">
        <v>1691</v>
      </c>
      <c r="BL336" s="578" t="s">
        <v>1691</v>
      </c>
      <c r="BM336" s="577">
        <v>0.17499999999999999</v>
      </c>
      <c r="BN336" s="577">
        <v>0</v>
      </c>
      <c r="BO336" s="579">
        <v>2.23</v>
      </c>
      <c r="BP336" s="11"/>
      <c r="BQ336" s="168"/>
      <c r="BR336" s="727"/>
      <c r="BS336" s="727"/>
      <c r="BT336" s="727"/>
      <c r="BU336" s="168"/>
      <c r="BV336" s="168"/>
      <c r="BW336" s="12"/>
    </row>
    <row r="337" spans="1:75">
      <c r="A337" s="1" t="s">
        <v>903</v>
      </c>
      <c r="B337" s="1" t="s">
        <v>742</v>
      </c>
      <c r="C337" s="1" t="s">
        <v>875</v>
      </c>
      <c r="D337" s="1" t="s">
        <v>508</v>
      </c>
      <c r="E337" s="1" t="s">
        <v>519</v>
      </c>
      <c r="F337" s="1">
        <v>3.5000000000000003E-2</v>
      </c>
      <c r="G337" s="1">
        <v>0</v>
      </c>
      <c r="J337" s="1" t="s">
        <v>504</v>
      </c>
      <c r="AI337" s="575"/>
      <c r="AJ337" s="176" t="s">
        <v>2647</v>
      </c>
      <c r="AK337" s="168" t="s">
        <v>508</v>
      </c>
      <c r="AL337" s="727" t="s">
        <v>529</v>
      </c>
      <c r="AM337" s="727" t="s">
        <v>505</v>
      </c>
      <c r="AN337" s="727" t="s">
        <v>1691</v>
      </c>
      <c r="AO337" s="168">
        <v>1.2500000000000001E-2</v>
      </c>
      <c r="AP337" s="168">
        <v>0</v>
      </c>
      <c r="AQ337" s="12">
        <v>2.3199999999999998</v>
      </c>
      <c r="AR337" s="11" t="s">
        <v>2648</v>
      </c>
      <c r="AS337" s="168" t="s">
        <v>508</v>
      </c>
      <c r="AT337" s="727" t="s">
        <v>529</v>
      </c>
      <c r="AU337" s="727" t="s">
        <v>505</v>
      </c>
      <c r="AV337" s="727" t="s">
        <v>1691</v>
      </c>
      <c r="AW337" s="168">
        <v>1.2500000000000001E-2</v>
      </c>
      <c r="AX337" s="168">
        <v>0</v>
      </c>
      <c r="AY337" s="12">
        <v>3</v>
      </c>
      <c r="AZ337" s="11" t="s">
        <v>1990</v>
      </c>
      <c r="BA337" s="168" t="s">
        <v>1683</v>
      </c>
      <c r="BB337" s="727" t="s">
        <v>287</v>
      </c>
      <c r="BC337" s="727" t="s">
        <v>500</v>
      </c>
      <c r="BD337" s="727" t="s">
        <v>1691</v>
      </c>
      <c r="BE337" s="168">
        <v>0.19500000000000001</v>
      </c>
      <c r="BF337" s="168">
        <v>1.2750000000000001E-2</v>
      </c>
      <c r="BG337" s="12">
        <v>2.58</v>
      </c>
      <c r="BH337" s="583" t="s">
        <v>1990</v>
      </c>
      <c r="BI337" s="577" t="s">
        <v>1683</v>
      </c>
      <c r="BJ337" s="578" t="s">
        <v>1773</v>
      </c>
      <c r="BK337" s="578" t="s">
        <v>1691</v>
      </c>
      <c r="BL337" s="578" t="s">
        <v>1691</v>
      </c>
      <c r="BM337" s="577">
        <v>0.13</v>
      </c>
      <c r="BN337" s="577">
        <v>0</v>
      </c>
      <c r="BO337" s="579">
        <v>2.23</v>
      </c>
      <c r="BP337" s="11"/>
      <c r="BQ337" s="168"/>
      <c r="BR337" s="727"/>
      <c r="BS337" s="727"/>
      <c r="BT337" s="727"/>
      <c r="BU337" s="168"/>
      <c r="BV337" s="168"/>
      <c r="BW337" s="12"/>
    </row>
    <row r="338" spans="1:75">
      <c r="A338" s="1" t="s">
        <v>904</v>
      </c>
      <c r="B338" s="1" t="s">
        <v>742</v>
      </c>
      <c r="C338" s="1" t="s">
        <v>875</v>
      </c>
      <c r="D338" s="1" t="s">
        <v>508</v>
      </c>
      <c r="E338" s="1" t="s">
        <v>520</v>
      </c>
      <c r="F338" s="1">
        <v>3.5000000000000003E-2</v>
      </c>
      <c r="G338" s="1">
        <v>0</v>
      </c>
      <c r="J338" s="1" t="s">
        <v>737</v>
      </c>
      <c r="AI338" s="575"/>
      <c r="AJ338" s="176" t="s">
        <v>2647</v>
      </c>
      <c r="AK338" s="168" t="s">
        <v>508</v>
      </c>
      <c r="AL338" s="727" t="s">
        <v>530</v>
      </c>
      <c r="AM338" s="727" t="s">
        <v>505</v>
      </c>
      <c r="AN338" s="727" t="s">
        <v>1691</v>
      </c>
      <c r="AO338" s="168">
        <v>1.2500000000000001E-2</v>
      </c>
      <c r="AP338" s="168">
        <v>0</v>
      </c>
      <c r="AQ338" s="12">
        <v>2.3199999999999998</v>
      </c>
      <c r="AR338" s="11" t="s">
        <v>2648</v>
      </c>
      <c r="AS338" s="168" t="s">
        <v>508</v>
      </c>
      <c r="AT338" s="727" t="s">
        <v>530</v>
      </c>
      <c r="AU338" s="727" t="s">
        <v>505</v>
      </c>
      <c r="AV338" s="727" t="s">
        <v>1691</v>
      </c>
      <c r="AW338" s="168">
        <v>1.2500000000000001E-2</v>
      </c>
      <c r="AX338" s="168">
        <v>0</v>
      </c>
      <c r="AY338" s="12">
        <v>3</v>
      </c>
      <c r="AZ338" s="11" t="s">
        <v>1990</v>
      </c>
      <c r="BA338" s="168" t="s">
        <v>1683</v>
      </c>
      <c r="BB338" s="727" t="s">
        <v>288</v>
      </c>
      <c r="BC338" s="727" t="s">
        <v>501</v>
      </c>
      <c r="BD338" s="727" t="s">
        <v>1691</v>
      </c>
      <c r="BE338" s="168">
        <v>0.13</v>
      </c>
      <c r="BF338" s="168">
        <v>8.5000000000000006E-3</v>
      </c>
      <c r="BG338" s="12">
        <v>2.58</v>
      </c>
      <c r="BH338" s="583" t="s">
        <v>1990</v>
      </c>
      <c r="BI338" s="577" t="s">
        <v>1683</v>
      </c>
      <c r="BJ338" s="578" t="s">
        <v>293</v>
      </c>
      <c r="BK338" s="578" t="s">
        <v>594</v>
      </c>
      <c r="BL338" s="578" t="s">
        <v>1691</v>
      </c>
      <c r="BM338" s="577">
        <v>0.13</v>
      </c>
      <c r="BN338" s="577">
        <v>0</v>
      </c>
      <c r="BO338" s="579">
        <v>2.23</v>
      </c>
      <c r="BP338" s="11"/>
      <c r="BQ338" s="168"/>
      <c r="BR338" s="727"/>
      <c r="BS338" s="727"/>
      <c r="BT338" s="727"/>
      <c r="BU338" s="168"/>
      <c r="BV338" s="168"/>
      <c r="BW338" s="12"/>
    </row>
    <row r="339" spans="1:75">
      <c r="A339" s="1" t="s">
        <v>905</v>
      </c>
      <c r="B339" s="1" t="s">
        <v>742</v>
      </c>
      <c r="C339" s="1" t="s">
        <v>875</v>
      </c>
      <c r="D339" s="1" t="s">
        <v>508</v>
      </c>
      <c r="E339" s="1" t="s">
        <v>521</v>
      </c>
      <c r="F339" s="1">
        <v>1.7500000000000002E-2</v>
      </c>
      <c r="G339" s="1">
        <v>0</v>
      </c>
      <c r="J339" s="1" t="s">
        <v>505</v>
      </c>
      <c r="AI339" s="575"/>
      <c r="AJ339" s="176" t="s">
        <v>2647</v>
      </c>
      <c r="AK339" s="168" t="s">
        <v>508</v>
      </c>
      <c r="AL339" s="727" t="s">
        <v>1155</v>
      </c>
      <c r="AM339" s="727" t="s">
        <v>1152</v>
      </c>
      <c r="AN339" s="727" t="s">
        <v>1691</v>
      </c>
      <c r="AO339" s="168">
        <v>4.4999999999999998E-2</v>
      </c>
      <c r="AP339" s="168">
        <v>0</v>
      </c>
      <c r="AQ339" s="12">
        <v>2.3199999999999998</v>
      </c>
      <c r="AR339" s="11" t="s">
        <v>1160</v>
      </c>
      <c r="AS339" s="168" t="s">
        <v>508</v>
      </c>
      <c r="AT339" s="727" t="s">
        <v>1155</v>
      </c>
      <c r="AU339" s="727" t="s">
        <v>1152</v>
      </c>
      <c r="AV339" s="727" t="s">
        <v>1691</v>
      </c>
      <c r="AW339" s="168">
        <v>4.4999999999999998E-2</v>
      </c>
      <c r="AX339" s="168">
        <v>0</v>
      </c>
      <c r="AY339" s="12">
        <v>3</v>
      </c>
      <c r="AZ339" s="11" t="s">
        <v>1990</v>
      </c>
      <c r="BA339" s="168" t="s">
        <v>1683</v>
      </c>
      <c r="BB339" s="727" t="s">
        <v>289</v>
      </c>
      <c r="BC339" s="727" t="s">
        <v>501</v>
      </c>
      <c r="BD339" s="727" t="s">
        <v>1691</v>
      </c>
      <c r="BE339" s="168">
        <v>0.13</v>
      </c>
      <c r="BF339" s="168">
        <v>8.5000000000000006E-3</v>
      </c>
      <c r="BG339" s="12">
        <v>2.58</v>
      </c>
      <c r="BH339" s="583" t="s">
        <v>1990</v>
      </c>
      <c r="BI339" s="577" t="s">
        <v>1873</v>
      </c>
      <c r="BJ339" s="578" t="s">
        <v>1767</v>
      </c>
      <c r="BK339" s="578" t="s">
        <v>1691</v>
      </c>
      <c r="BL339" s="578" t="s">
        <v>1691</v>
      </c>
      <c r="BM339" s="577">
        <v>0.28000000000000003</v>
      </c>
      <c r="BN339" s="577">
        <v>0</v>
      </c>
      <c r="BO339" s="579">
        <v>2.23</v>
      </c>
      <c r="BP339" s="11"/>
      <c r="BQ339" s="168"/>
      <c r="BR339" s="727"/>
      <c r="BS339" s="727"/>
      <c r="BT339" s="727"/>
      <c r="BU339" s="168"/>
      <c r="BV339" s="168"/>
      <c r="BW339" s="12"/>
    </row>
    <row r="340" spans="1:75">
      <c r="A340" s="1" t="s">
        <v>906</v>
      </c>
      <c r="B340" s="1" t="s">
        <v>742</v>
      </c>
      <c r="C340" s="1" t="s">
        <v>875</v>
      </c>
      <c r="D340" s="1" t="s">
        <v>508</v>
      </c>
      <c r="E340" s="1" t="s">
        <v>522</v>
      </c>
      <c r="F340" s="1">
        <v>1.7500000000000002E-2</v>
      </c>
      <c r="G340" s="1">
        <v>0</v>
      </c>
      <c r="J340" s="1" t="s">
        <v>740</v>
      </c>
      <c r="AI340" s="575"/>
      <c r="AJ340" s="176" t="s">
        <v>2647</v>
      </c>
      <c r="AK340" s="168" t="s">
        <v>508</v>
      </c>
      <c r="AL340" s="727" t="s">
        <v>1156</v>
      </c>
      <c r="AM340" s="727" t="s">
        <v>1152</v>
      </c>
      <c r="AN340" s="727" t="s">
        <v>1691</v>
      </c>
      <c r="AO340" s="168">
        <v>4.4999999999999998E-2</v>
      </c>
      <c r="AP340" s="168">
        <v>0</v>
      </c>
      <c r="AQ340" s="12">
        <v>2.3199999999999998</v>
      </c>
      <c r="AR340" s="11" t="s">
        <v>1160</v>
      </c>
      <c r="AS340" s="168" t="s">
        <v>508</v>
      </c>
      <c r="AT340" s="727" t="s">
        <v>1156</v>
      </c>
      <c r="AU340" s="727" t="s">
        <v>1152</v>
      </c>
      <c r="AV340" s="727" t="s">
        <v>1691</v>
      </c>
      <c r="AW340" s="168">
        <v>4.4999999999999998E-2</v>
      </c>
      <c r="AX340" s="168">
        <v>0</v>
      </c>
      <c r="AY340" s="12">
        <v>3</v>
      </c>
      <c r="AZ340" s="11" t="s">
        <v>1990</v>
      </c>
      <c r="BA340" s="168" t="s">
        <v>1683</v>
      </c>
      <c r="BB340" s="727" t="s">
        <v>290</v>
      </c>
      <c r="BC340" s="727" t="s">
        <v>502</v>
      </c>
      <c r="BD340" s="727" t="s">
        <v>1691</v>
      </c>
      <c r="BE340" s="168">
        <v>6.5000000000000002E-2</v>
      </c>
      <c r="BF340" s="168">
        <v>4.2500000000000003E-3</v>
      </c>
      <c r="BG340" s="12">
        <v>2.58</v>
      </c>
      <c r="BH340" s="583" t="s">
        <v>1990</v>
      </c>
      <c r="BI340" s="577" t="s">
        <v>1895</v>
      </c>
      <c r="BJ340" s="578" t="s">
        <v>1797</v>
      </c>
      <c r="BK340" s="578" t="s">
        <v>1691</v>
      </c>
      <c r="BL340" s="578" t="s">
        <v>1691</v>
      </c>
      <c r="BM340" s="577">
        <v>0.23</v>
      </c>
      <c r="BN340" s="577">
        <v>0</v>
      </c>
      <c r="BO340" s="579">
        <v>2.23</v>
      </c>
      <c r="BP340" s="11"/>
      <c r="BQ340" s="168"/>
      <c r="BR340" s="727"/>
      <c r="BS340" s="727"/>
      <c r="BT340" s="727"/>
      <c r="BU340" s="168"/>
      <c r="BV340" s="168"/>
      <c r="BW340" s="12"/>
    </row>
    <row r="341" spans="1:75">
      <c r="A341" s="1" t="s">
        <v>907</v>
      </c>
      <c r="B341" s="1" t="s">
        <v>776</v>
      </c>
      <c r="C341" s="1" t="s">
        <v>908</v>
      </c>
      <c r="D341" s="1" t="s">
        <v>1820</v>
      </c>
      <c r="E341" s="1" t="s">
        <v>1775</v>
      </c>
      <c r="F341" s="1">
        <v>1.17</v>
      </c>
      <c r="G341" s="1">
        <v>0</v>
      </c>
      <c r="H341" s="1">
        <v>3</v>
      </c>
      <c r="I341" s="1" t="s">
        <v>665</v>
      </c>
      <c r="AI341" s="575"/>
      <c r="AJ341" s="528" t="s">
        <v>2647</v>
      </c>
      <c r="AK341" s="525" t="s">
        <v>1673</v>
      </c>
      <c r="AL341" s="526" t="s">
        <v>2545</v>
      </c>
      <c r="AM341" s="526" t="s">
        <v>1691</v>
      </c>
      <c r="AN341" s="580" t="s">
        <v>1691</v>
      </c>
      <c r="AO341" s="525">
        <v>1.2500000000000001E-2</v>
      </c>
      <c r="AP341" s="525">
        <v>0</v>
      </c>
      <c r="AQ341" s="527">
        <v>2.3199999999999998</v>
      </c>
      <c r="AR341" s="583" t="s">
        <v>1990</v>
      </c>
      <c r="AS341" s="577" t="s">
        <v>1671</v>
      </c>
      <c r="AT341" s="578" t="s">
        <v>1769</v>
      </c>
      <c r="AU341" s="578" t="s">
        <v>1691</v>
      </c>
      <c r="AV341" s="578" t="s">
        <v>1691</v>
      </c>
      <c r="AW341" s="577">
        <v>0.17499999999999999</v>
      </c>
      <c r="AX341" s="577">
        <v>0</v>
      </c>
      <c r="AY341" s="579">
        <v>3</v>
      </c>
      <c r="AZ341" s="11" t="s">
        <v>1990</v>
      </c>
      <c r="BA341" s="168" t="s">
        <v>1683</v>
      </c>
      <c r="BB341" s="727" t="s">
        <v>291</v>
      </c>
      <c r="BC341" s="727" t="s">
        <v>502</v>
      </c>
      <c r="BD341" s="727" t="s">
        <v>1691</v>
      </c>
      <c r="BE341" s="168">
        <v>6.5000000000000002E-2</v>
      </c>
      <c r="BF341" s="168">
        <v>4.2500000000000003E-3</v>
      </c>
      <c r="BG341" s="12">
        <v>2.58</v>
      </c>
      <c r="BH341" s="583" t="s">
        <v>1990</v>
      </c>
      <c r="BI341" s="577" t="s">
        <v>1683</v>
      </c>
      <c r="BJ341" s="578" t="s">
        <v>615</v>
      </c>
      <c r="BK341" s="578" t="s">
        <v>593</v>
      </c>
      <c r="BL341" s="578" t="s">
        <v>1691</v>
      </c>
      <c r="BM341" s="577">
        <v>0.13</v>
      </c>
      <c r="BN341" s="577">
        <v>0</v>
      </c>
      <c r="BO341" s="579">
        <v>2.23</v>
      </c>
      <c r="BP341" s="11"/>
      <c r="BQ341" s="168"/>
      <c r="BR341" s="727"/>
      <c r="BS341" s="727"/>
      <c r="BT341" s="727"/>
      <c r="BU341" s="168"/>
      <c r="BV341" s="168"/>
      <c r="BW341" s="12"/>
    </row>
    <row r="342" spans="1:75">
      <c r="A342" s="1" t="s">
        <v>909</v>
      </c>
      <c r="B342" s="1" t="s">
        <v>776</v>
      </c>
      <c r="C342" s="1" t="s">
        <v>908</v>
      </c>
      <c r="D342" s="1" t="s">
        <v>1822</v>
      </c>
      <c r="E342" s="1" t="s">
        <v>1763</v>
      </c>
      <c r="F342" s="1">
        <v>0.83</v>
      </c>
      <c r="G342" s="1">
        <v>0</v>
      </c>
      <c r="H342" s="1">
        <v>3</v>
      </c>
      <c r="I342" s="1" t="s">
        <v>665</v>
      </c>
      <c r="AI342" s="575"/>
      <c r="AJ342" s="528" t="s">
        <v>2647</v>
      </c>
      <c r="AK342" s="525" t="s">
        <v>1673</v>
      </c>
      <c r="AL342" s="526" t="s">
        <v>2546</v>
      </c>
      <c r="AM342" s="526" t="s">
        <v>2427</v>
      </c>
      <c r="AN342" s="580" t="s">
        <v>1691</v>
      </c>
      <c r="AO342" s="525">
        <v>4.4999999999999998E-2</v>
      </c>
      <c r="AP342" s="525">
        <v>0</v>
      </c>
      <c r="AQ342" s="527">
        <v>2.3199999999999998</v>
      </c>
      <c r="AR342" s="583" t="s">
        <v>1990</v>
      </c>
      <c r="AS342" s="577" t="s">
        <v>1683</v>
      </c>
      <c r="AT342" s="578" t="s">
        <v>1773</v>
      </c>
      <c r="AU342" s="578" t="s">
        <v>1691</v>
      </c>
      <c r="AV342" s="578" t="s">
        <v>1691</v>
      </c>
      <c r="AW342" s="577">
        <v>0.13</v>
      </c>
      <c r="AX342" s="577">
        <v>0</v>
      </c>
      <c r="AY342" s="579">
        <v>3</v>
      </c>
      <c r="AZ342" s="11" t="s">
        <v>1990</v>
      </c>
      <c r="BA342" s="168" t="s">
        <v>1683</v>
      </c>
      <c r="BB342" s="727" t="s">
        <v>615</v>
      </c>
      <c r="BC342" s="727" t="s">
        <v>593</v>
      </c>
      <c r="BD342" s="727" t="s">
        <v>1691</v>
      </c>
      <c r="BE342" s="168">
        <v>0.26</v>
      </c>
      <c r="BF342" s="168">
        <v>4.2500000000000003E-3</v>
      </c>
      <c r="BG342" s="12">
        <v>2.58</v>
      </c>
      <c r="BH342" s="576" t="s">
        <v>2647</v>
      </c>
      <c r="BI342" s="577" t="s">
        <v>1761</v>
      </c>
      <c r="BJ342" s="578" t="s">
        <v>1916</v>
      </c>
      <c r="BK342" s="578" t="s">
        <v>501</v>
      </c>
      <c r="BL342" s="578" t="s">
        <v>1691</v>
      </c>
      <c r="BM342" s="577">
        <v>2.5000000000000001E-2</v>
      </c>
      <c r="BN342" s="577">
        <v>0</v>
      </c>
      <c r="BO342" s="579">
        <v>2.23</v>
      </c>
      <c r="BP342" s="11"/>
      <c r="BQ342" s="168"/>
      <c r="BR342" s="727"/>
      <c r="BS342" s="727"/>
      <c r="BT342" s="727"/>
      <c r="BU342" s="168"/>
      <c r="BV342" s="168"/>
      <c r="BW342" s="12"/>
    </row>
    <row r="343" spans="1:75">
      <c r="A343" s="1" t="s">
        <v>910</v>
      </c>
      <c r="B343" s="1" t="s">
        <v>776</v>
      </c>
      <c r="C343" s="1" t="s">
        <v>908</v>
      </c>
      <c r="D343" s="1" t="s">
        <v>1857</v>
      </c>
      <c r="E343" s="1" t="s">
        <v>1791</v>
      </c>
      <c r="F343" s="1">
        <v>0.56999999999999995</v>
      </c>
      <c r="G343" s="1">
        <v>0</v>
      </c>
      <c r="H343" s="1">
        <v>3</v>
      </c>
      <c r="I343" s="1" t="s">
        <v>665</v>
      </c>
      <c r="AI343" s="575"/>
      <c r="AJ343" s="528" t="s">
        <v>2647</v>
      </c>
      <c r="AK343" s="525" t="s">
        <v>1673</v>
      </c>
      <c r="AL343" s="526" t="s">
        <v>2547</v>
      </c>
      <c r="AM343" s="526" t="s">
        <v>2427</v>
      </c>
      <c r="AN343" s="580" t="s">
        <v>1691</v>
      </c>
      <c r="AO343" s="525">
        <v>4.4999999999999998E-2</v>
      </c>
      <c r="AP343" s="525">
        <v>0</v>
      </c>
      <c r="AQ343" s="527">
        <v>2.3199999999999998</v>
      </c>
      <c r="AR343" s="583" t="s">
        <v>1990</v>
      </c>
      <c r="AS343" s="577" t="s">
        <v>1683</v>
      </c>
      <c r="AT343" s="578" t="s">
        <v>293</v>
      </c>
      <c r="AU343" s="578" t="s">
        <v>594</v>
      </c>
      <c r="AV343" s="578" t="s">
        <v>1691</v>
      </c>
      <c r="AW343" s="577">
        <v>0.13</v>
      </c>
      <c r="AX343" s="577">
        <v>0</v>
      </c>
      <c r="AY343" s="579">
        <v>3</v>
      </c>
      <c r="AZ343" s="11" t="s">
        <v>1990</v>
      </c>
      <c r="BA343" s="168" t="s">
        <v>1683</v>
      </c>
      <c r="BB343" s="727" t="s">
        <v>292</v>
      </c>
      <c r="BC343" s="727" t="s">
        <v>593</v>
      </c>
      <c r="BD343" s="727" t="s">
        <v>1691</v>
      </c>
      <c r="BE343" s="168">
        <v>0.13</v>
      </c>
      <c r="BF343" s="168">
        <v>4.2500000000000003E-3</v>
      </c>
      <c r="BG343" s="12">
        <v>2.58</v>
      </c>
      <c r="BH343" s="583" t="s">
        <v>1990</v>
      </c>
      <c r="BI343" s="577" t="s">
        <v>1673</v>
      </c>
      <c r="BJ343" s="578" t="s">
        <v>598</v>
      </c>
      <c r="BK343" s="578" t="s">
        <v>503</v>
      </c>
      <c r="BL343" s="578" t="s">
        <v>1691</v>
      </c>
      <c r="BM343" s="577">
        <v>6.7500000000000004E-2</v>
      </c>
      <c r="BN343" s="577">
        <v>0</v>
      </c>
      <c r="BO343" s="579">
        <v>2.23</v>
      </c>
      <c r="BP343" s="11"/>
      <c r="BQ343" s="168"/>
      <c r="BR343" s="727"/>
      <c r="BS343" s="727"/>
      <c r="BT343" s="727"/>
      <c r="BU343" s="168"/>
      <c r="BV343" s="168"/>
      <c r="BW343" s="12"/>
    </row>
    <row r="344" spans="1:75">
      <c r="A344" s="1" t="s">
        <v>911</v>
      </c>
      <c r="B344" s="1" t="s">
        <v>776</v>
      </c>
      <c r="C344" s="1" t="s">
        <v>908</v>
      </c>
      <c r="D344" s="1" t="s">
        <v>1842</v>
      </c>
      <c r="E344" s="1" t="s">
        <v>1782</v>
      </c>
      <c r="F344" s="1">
        <v>0.49</v>
      </c>
      <c r="G344" s="1">
        <v>0</v>
      </c>
      <c r="H344" s="1">
        <v>3</v>
      </c>
      <c r="I344" s="1" t="s">
        <v>665</v>
      </c>
      <c r="AI344" s="575"/>
      <c r="AJ344" s="528" t="s">
        <v>2647</v>
      </c>
      <c r="AK344" s="525" t="s">
        <v>1673</v>
      </c>
      <c r="AL344" s="526" t="s">
        <v>2548</v>
      </c>
      <c r="AM344" s="526" t="s">
        <v>2450</v>
      </c>
      <c r="AN344" s="580" t="s">
        <v>1691</v>
      </c>
      <c r="AO344" s="525">
        <v>0.05</v>
      </c>
      <c r="AP344" s="525">
        <v>0</v>
      </c>
      <c r="AQ344" s="527">
        <v>2.3199999999999998</v>
      </c>
      <c r="AR344" s="524" t="s">
        <v>2648</v>
      </c>
      <c r="AS344" s="525" t="s">
        <v>1673</v>
      </c>
      <c r="AT344" s="526" t="s">
        <v>2545</v>
      </c>
      <c r="AU344" s="526" t="s">
        <v>1691</v>
      </c>
      <c r="AV344" s="580" t="s">
        <v>1691</v>
      </c>
      <c r="AW344" s="525">
        <v>1.2500000000000001E-2</v>
      </c>
      <c r="AX344" s="525">
        <v>0</v>
      </c>
      <c r="AY344" s="527">
        <v>3</v>
      </c>
      <c r="AZ344" s="11" t="s">
        <v>1990</v>
      </c>
      <c r="BA344" s="168" t="s">
        <v>1683</v>
      </c>
      <c r="BB344" s="727" t="s">
        <v>293</v>
      </c>
      <c r="BC344" s="727" t="s">
        <v>594</v>
      </c>
      <c r="BD344" s="727" t="s">
        <v>1691</v>
      </c>
      <c r="BE344" s="168">
        <v>0.26</v>
      </c>
      <c r="BF344" s="168">
        <v>2.5500000000000002E-3</v>
      </c>
      <c r="BG344" s="12">
        <v>2.58</v>
      </c>
      <c r="BH344" s="583" t="s">
        <v>1990</v>
      </c>
      <c r="BI344" s="577" t="s">
        <v>1673</v>
      </c>
      <c r="BJ344" s="578" t="s">
        <v>616</v>
      </c>
      <c r="BK344" s="578" t="s">
        <v>544</v>
      </c>
      <c r="BL344" s="578" t="s">
        <v>1691</v>
      </c>
      <c r="BM344" s="577">
        <v>7.4999999999999997E-2</v>
      </c>
      <c r="BN344" s="577">
        <v>0</v>
      </c>
      <c r="BO344" s="579">
        <v>2.23</v>
      </c>
      <c r="BP344" s="11"/>
      <c r="BQ344" s="168"/>
      <c r="BR344" s="727"/>
      <c r="BS344" s="727"/>
      <c r="BT344" s="727"/>
      <c r="BU344" s="168"/>
      <c r="BV344" s="168"/>
      <c r="BW344" s="12"/>
    </row>
    <row r="345" spans="1:75">
      <c r="A345" s="1" t="s">
        <v>912</v>
      </c>
      <c r="B345" s="1" t="s">
        <v>776</v>
      </c>
      <c r="C345" s="1" t="s">
        <v>908</v>
      </c>
      <c r="D345" s="1" t="s">
        <v>1910</v>
      </c>
      <c r="E345" s="1" t="s">
        <v>1792</v>
      </c>
      <c r="F345" s="1">
        <v>0.4</v>
      </c>
      <c r="G345" s="1">
        <v>0</v>
      </c>
      <c r="H345" s="1">
        <v>3</v>
      </c>
      <c r="I345" s="1" t="s">
        <v>665</v>
      </c>
      <c r="AI345" s="575"/>
      <c r="AJ345" s="528" t="s">
        <v>2647</v>
      </c>
      <c r="AK345" s="525" t="s">
        <v>508</v>
      </c>
      <c r="AL345" s="526" t="s">
        <v>2549</v>
      </c>
      <c r="AM345" s="526" t="s">
        <v>1691</v>
      </c>
      <c r="AN345" s="580" t="s">
        <v>1691</v>
      </c>
      <c r="AO345" s="525">
        <v>1.2500000000000001E-2</v>
      </c>
      <c r="AP345" s="525">
        <v>0</v>
      </c>
      <c r="AQ345" s="527">
        <v>2.3199999999999998</v>
      </c>
      <c r="AR345" s="524" t="s">
        <v>2648</v>
      </c>
      <c r="AS345" s="525" t="s">
        <v>1673</v>
      </c>
      <c r="AT345" s="526" t="s">
        <v>2546</v>
      </c>
      <c r="AU345" s="526" t="s">
        <v>2427</v>
      </c>
      <c r="AV345" s="580" t="s">
        <v>1691</v>
      </c>
      <c r="AW345" s="525">
        <v>4.4999999999999998E-2</v>
      </c>
      <c r="AX345" s="525">
        <v>0</v>
      </c>
      <c r="AY345" s="527">
        <v>3</v>
      </c>
      <c r="AZ345" s="11" t="s">
        <v>1990</v>
      </c>
      <c r="BA345" s="168" t="s">
        <v>1683</v>
      </c>
      <c r="BB345" s="727" t="s">
        <v>294</v>
      </c>
      <c r="BC345" s="727" t="s">
        <v>594</v>
      </c>
      <c r="BD345" s="727" t="s">
        <v>1691</v>
      </c>
      <c r="BE345" s="168">
        <v>0.13</v>
      </c>
      <c r="BF345" s="168">
        <v>2.5500000000000002E-3</v>
      </c>
      <c r="BG345" s="12">
        <v>2.58</v>
      </c>
      <c r="BH345" s="583" t="s">
        <v>1990</v>
      </c>
      <c r="BI345" s="577" t="s">
        <v>1671</v>
      </c>
      <c r="BJ345" s="578" t="s">
        <v>1770</v>
      </c>
      <c r="BK345" s="578" t="s">
        <v>1691</v>
      </c>
      <c r="BL345" s="578" t="s">
        <v>1691</v>
      </c>
      <c r="BM345" s="577">
        <v>0.17499999999999999</v>
      </c>
      <c r="BN345" s="577">
        <v>0</v>
      </c>
      <c r="BO345" s="579">
        <v>2.23</v>
      </c>
      <c r="BP345" s="11"/>
      <c r="BQ345" s="168"/>
      <c r="BR345" s="727"/>
      <c r="BS345" s="727"/>
      <c r="BT345" s="727"/>
      <c r="BU345" s="168"/>
      <c r="BV345" s="168"/>
      <c r="BW345" s="12"/>
    </row>
    <row r="346" spans="1:75">
      <c r="A346" s="1" t="s">
        <v>913</v>
      </c>
      <c r="B346" s="1" t="s">
        <v>776</v>
      </c>
      <c r="C346" s="1" t="s">
        <v>908</v>
      </c>
      <c r="D346" s="1" t="s">
        <v>1911</v>
      </c>
      <c r="E346" s="1" t="s">
        <v>1793</v>
      </c>
      <c r="F346" s="1">
        <v>0.33</v>
      </c>
      <c r="G346" s="1">
        <v>0</v>
      </c>
      <c r="H346" s="1">
        <v>3</v>
      </c>
      <c r="I346" s="1" t="s">
        <v>665</v>
      </c>
      <c r="AI346" s="575"/>
      <c r="AJ346" s="528" t="s">
        <v>2647</v>
      </c>
      <c r="AK346" s="525" t="s">
        <v>508</v>
      </c>
      <c r="AL346" s="526" t="s">
        <v>2550</v>
      </c>
      <c r="AM346" s="526" t="s">
        <v>504</v>
      </c>
      <c r="AN346" s="580" t="s">
        <v>1691</v>
      </c>
      <c r="AO346" s="525">
        <v>2.5000000000000001E-2</v>
      </c>
      <c r="AP346" s="525">
        <v>0</v>
      </c>
      <c r="AQ346" s="527">
        <v>2.3199999999999998</v>
      </c>
      <c r="AR346" s="524" t="s">
        <v>2648</v>
      </c>
      <c r="AS346" s="525" t="s">
        <v>1673</v>
      </c>
      <c r="AT346" s="526" t="s">
        <v>2547</v>
      </c>
      <c r="AU346" s="526" t="s">
        <v>2427</v>
      </c>
      <c r="AV346" s="580" t="s">
        <v>1691</v>
      </c>
      <c r="AW346" s="525">
        <v>4.4999999999999998E-2</v>
      </c>
      <c r="AX346" s="525">
        <v>0</v>
      </c>
      <c r="AY346" s="527">
        <v>3</v>
      </c>
      <c r="AZ346" s="11" t="s">
        <v>1990</v>
      </c>
      <c r="BA346" s="168" t="s">
        <v>1683</v>
      </c>
      <c r="BB346" s="727" t="s">
        <v>295</v>
      </c>
      <c r="BC346" s="727" t="s">
        <v>247</v>
      </c>
      <c r="BD346" s="727" t="s">
        <v>1691</v>
      </c>
      <c r="BE346" s="168">
        <v>0.19500000000000001</v>
      </c>
      <c r="BF346" s="168">
        <v>4.2500000000000003E-3</v>
      </c>
      <c r="BG346" s="12">
        <v>2.58</v>
      </c>
      <c r="BH346" s="524" t="s">
        <v>2024</v>
      </c>
      <c r="BI346" s="525" t="s">
        <v>2542</v>
      </c>
      <c r="BJ346" s="526" t="s">
        <v>2551</v>
      </c>
      <c r="BK346" s="526" t="s">
        <v>1691</v>
      </c>
      <c r="BL346" s="526" t="s">
        <v>1691</v>
      </c>
      <c r="BM346" s="525">
        <v>1.4999999999999999E-2</v>
      </c>
      <c r="BN346" s="525">
        <v>0</v>
      </c>
      <c r="BO346" s="527">
        <v>2.23</v>
      </c>
      <c r="BP346" s="11"/>
      <c r="BQ346" s="168"/>
      <c r="BR346" s="727"/>
      <c r="BS346" s="727"/>
      <c r="BT346" s="727"/>
      <c r="BU346" s="168"/>
      <c r="BV346" s="168"/>
      <c r="BW346" s="12"/>
    </row>
    <row r="347" spans="1:75">
      <c r="A347" s="1" t="s">
        <v>914</v>
      </c>
      <c r="B347" s="1" t="s">
        <v>776</v>
      </c>
      <c r="C347" s="1" t="s">
        <v>908</v>
      </c>
      <c r="D347" s="1" t="s">
        <v>1911</v>
      </c>
      <c r="E347" s="1" t="s">
        <v>1794</v>
      </c>
      <c r="F347" s="1">
        <v>0.33</v>
      </c>
      <c r="G347" s="1">
        <v>0</v>
      </c>
      <c r="H347" s="1">
        <v>3</v>
      </c>
      <c r="I347" s="1" t="s">
        <v>665</v>
      </c>
      <c r="AI347" s="575"/>
      <c r="AJ347" s="528" t="s">
        <v>2647</v>
      </c>
      <c r="AK347" s="525" t="s">
        <v>508</v>
      </c>
      <c r="AL347" s="526" t="s">
        <v>2552</v>
      </c>
      <c r="AM347" s="526" t="s">
        <v>268</v>
      </c>
      <c r="AN347" s="580" t="s">
        <v>1691</v>
      </c>
      <c r="AO347" s="525">
        <v>1.2500000000000001E-2</v>
      </c>
      <c r="AP347" s="525">
        <v>0</v>
      </c>
      <c r="AQ347" s="527">
        <v>2.3199999999999998</v>
      </c>
      <c r="AR347" s="524" t="s">
        <v>2648</v>
      </c>
      <c r="AS347" s="525" t="s">
        <v>1673</v>
      </c>
      <c r="AT347" s="526" t="s">
        <v>2548</v>
      </c>
      <c r="AU347" s="526" t="s">
        <v>2450</v>
      </c>
      <c r="AV347" s="580" t="s">
        <v>1691</v>
      </c>
      <c r="AW347" s="525">
        <v>0.05</v>
      </c>
      <c r="AX347" s="525">
        <v>0</v>
      </c>
      <c r="AY347" s="527">
        <v>3</v>
      </c>
      <c r="AZ347" s="11" t="s">
        <v>1990</v>
      </c>
      <c r="BA347" s="168" t="s">
        <v>1683</v>
      </c>
      <c r="BB347" s="727" t="s">
        <v>296</v>
      </c>
      <c r="BC347" s="727" t="s">
        <v>247</v>
      </c>
      <c r="BD347" s="727" t="s">
        <v>1691</v>
      </c>
      <c r="BE347" s="168">
        <v>0.19500000000000001</v>
      </c>
      <c r="BF347" s="168">
        <v>4.2500000000000003E-3</v>
      </c>
      <c r="BG347" s="12">
        <v>2.58</v>
      </c>
      <c r="BH347" s="524" t="s">
        <v>2024</v>
      </c>
      <c r="BI347" s="525" t="s">
        <v>2542</v>
      </c>
      <c r="BJ347" s="526" t="s">
        <v>2553</v>
      </c>
      <c r="BK347" s="526" t="s">
        <v>1691</v>
      </c>
      <c r="BL347" s="526" t="s">
        <v>1691</v>
      </c>
      <c r="BM347" s="525">
        <v>7.4999999999999997E-3</v>
      </c>
      <c r="BN347" s="525">
        <v>0</v>
      </c>
      <c r="BO347" s="527">
        <v>2.23</v>
      </c>
      <c r="BP347" s="11"/>
      <c r="BQ347" s="168"/>
      <c r="BR347" s="727"/>
      <c r="BS347" s="727"/>
      <c r="BT347" s="727"/>
      <c r="BU347" s="168"/>
      <c r="BV347" s="168"/>
      <c r="BW347" s="12"/>
    </row>
    <row r="348" spans="1:75">
      <c r="A348" s="1" t="s">
        <v>915</v>
      </c>
      <c r="B348" s="1" t="s">
        <v>776</v>
      </c>
      <c r="C348" s="1" t="s">
        <v>908</v>
      </c>
      <c r="D348" s="1" t="s">
        <v>1911</v>
      </c>
      <c r="E348" s="1" t="s">
        <v>1795</v>
      </c>
      <c r="F348" s="1">
        <v>0.16500000000000001</v>
      </c>
      <c r="G348" s="1">
        <v>0</v>
      </c>
      <c r="H348" s="1">
        <v>3</v>
      </c>
      <c r="I348" s="1" t="s">
        <v>672</v>
      </c>
      <c r="J348" s="1" t="s">
        <v>673</v>
      </c>
      <c r="AI348" s="575"/>
      <c r="AJ348" s="528" t="s">
        <v>2647</v>
      </c>
      <c r="AK348" s="525" t="s">
        <v>508</v>
      </c>
      <c r="AL348" s="526" t="s">
        <v>2554</v>
      </c>
      <c r="AM348" s="526" t="s">
        <v>1152</v>
      </c>
      <c r="AN348" s="580" t="s">
        <v>1691</v>
      </c>
      <c r="AO348" s="525">
        <v>4.4999999999999998E-2</v>
      </c>
      <c r="AP348" s="525">
        <v>0</v>
      </c>
      <c r="AQ348" s="527">
        <v>2.3199999999999998</v>
      </c>
      <c r="AR348" s="524" t="s">
        <v>2648</v>
      </c>
      <c r="AS348" s="525" t="s">
        <v>508</v>
      </c>
      <c r="AT348" s="526" t="s">
        <v>2549</v>
      </c>
      <c r="AU348" s="526" t="s">
        <v>1691</v>
      </c>
      <c r="AV348" s="580" t="s">
        <v>1691</v>
      </c>
      <c r="AW348" s="525">
        <v>1.2500000000000001E-2</v>
      </c>
      <c r="AX348" s="525">
        <v>0</v>
      </c>
      <c r="AY348" s="527">
        <v>3</v>
      </c>
      <c r="AZ348" s="11" t="s">
        <v>1990</v>
      </c>
      <c r="BA348" s="168" t="s">
        <v>1683</v>
      </c>
      <c r="BB348" s="727" t="s">
        <v>297</v>
      </c>
      <c r="BC348" s="727" t="s">
        <v>248</v>
      </c>
      <c r="BD348" s="727" t="s">
        <v>1691</v>
      </c>
      <c r="BE348" s="168">
        <v>0.19500000000000001</v>
      </c>
      <c r="BF348" s="168">
        <v>2.5500000000000002E-3</v>
      </c>
      <c r="BG348" s="12">
        <v>2.58</v>
      </c>
      <c r="BH348" s="11"/>
      <c r="BI348" s="168"/>
      <c r="BJ348" s="727"/>
      <c r="BK348" s="727"/>
      <c r="BL348" s="727"/>
      <c r="BM348" s="168"/>
      <c r="BN348" s="168"/>
      <c r="BO348" s="12"/>
      <c r="BP348" s="11"/>
      <c r="BQ348" s="168"/>
      <c r="BR348" s="727"/>
      <c r="BS348" s="727"/>
      <c r="BT348" s="727"/>
      <c r="BU348" s="168"/>
      <c r="BV348" s="168"/>
      <c r="BW348" s="12"/>
    </row>
    <row r="349" spans="1:75">
      <c r="A349" s="1" t="s">
        <v>916</v>
      </c>
      <c r="B349" s="1" t="s">
        <v>776</v>
      </c>
      <c r="C349" s="1" t="s">
        <v>908</v>
      </c>
      <c r="D349" s="1" t="s">
        <v>1761</v>
      </c>
      <c r="E349" s="1" t="s">
        <v>1912</v>
      </c>
      <c r="F349" s="1">
        <v>0.1</v>
      </c>
      <c r="G349" s="1">
        <v>0</v>
      </c>
      <c r="H349" s="1">
        <v>3</v>
      </c>
      <c r="I349" s="1" t="s">
        <v>665</v>
      </c>
      <c r="AI349" s="575"/>
      <c r="AJ349" s="176"/>
      <c r="AK349" s="168"/>
      <c r="AL349" s="727"/>
      <c r="AM349" s="727"/>
      <c r="AN349" s="727"/>
      <c r="AO349" s="168"/>
      <c r="AP349" s="168"/>
      <c r="AQ349" s="12"/>
      <c r="AR349" s="524" t="s">
        <v>2648</v>
      </c>
      <c r="AS349" s="525" t="s">
        <v>508</v>
      </c>
      <c r="AT349" s="526" t="s">
        <v>2550</v>
      </c>
      <c r="AU349" s="526" t="s">
        <v>504</v>
      </c>
      <c r="AV349" s="580" t="s">
        <v>1691</v>
      </c>
      <c r="AW349" s="525">
        <v>2.5000000000000001E-2</v>
      </c>
      <c r="AX349" s="525">
        <v>0</v>
      </c>
      <c r="AY349" s="527">
        <v>3</v>
      </c>
      <c r="AZ349" s="11" t="s">
        <v>1990</v>
      </c>
      <c r="BA349" s="168" t="s">
        <v>1683</v>
      </c>
      <c r="BB349" s="727" t="s">
        <v>298</v>
      </c>
      <c r="BC349" s="727" t="s">
        <v>248</v>
      </c>
      <c r="BD349" s="727" t="s">
        <v>1691</v>
      </c>
      <c r="BE349" s="168">
        <v>0.19500000000000001</v>
      </c>
      <c r="BF349" s="168">
        <v>2.5500000000000002E-3</v>
      </c>
      <c r="BG349" s="12">
        <v>2.58</v>
      </c>
      <c r="BH349" s="11"/>
      <c r="BI349" s="168"/>
      <c r="BJ349" s="727"/>
      <c r="BK349" s="727"/>
      <c r="BL349" s="727"/>
      <c r="BM349" s="168"/>
      <c r="BN349" s="168"/>
      <c r="BO349" s="12"/>
      <c r="BP349" s="11"/>
      <c r="BQ349" s="168"/>
      <c r="BR349" s="727"/>
      <c r="BS349" s="727"/>
      <c r="BT349" s="727"/>
      <c r="BU349" s="168"/>
      <c r="BV349" s="168"/>
      <c r="BW349" s="12"/>
    </row>
    <row r="350" spans="1:75">
      <c r="A350" s="1" t="s">
        <v>917</v>
      </c>
      <c r="B350" s="1" t="s">
        <v>776</v>
      </c>
      <c r="C350" s="1" t="s">
        <v>908</v>
      </c>
      <c r="D350" s="1" t="s">
        <v>1761</v>
      </c>
      <c r="E350" s="1" t="s">
        <v>1913</v>
      </c>
      <c r="F350" s="1">
        <v>0.05</v>
      </c>
      <c r="G350" s="1">
        <v>0</v>
      </c>
      <c r="H350" s="1">
        <v>3</v>
      </c>
      <c r="I350" s="1" t="s">
        <v>672</v>
      </c>
      <c r="J350" s="1" t="s">
        <v>673</v>
      </c>
      <c r="AI350" s="575"/>
      <c r="AJ350" s="176"/>
      <c r="AK350" s="168"/>
      <c r="AL350" s="727"/>
      <c r="AM350" s="727"/>
      <c r="AN350" s="727"/>
      <c r="AO350" s="168"/>
      <c r="AP350" s="168"/>
      <c r="AQ350" s="12"/>
      <c r="AR350" s="524" t="s">
        <v>2648</v>
      </c>
      <c r="AS350" s="525" t="s">
        <v>508</v>
      </c>
      <c r="AT350" s="526" t="s">
        <v>2552</v>
      </c>
      <c r="AU350" s="526" t="s">
        <v>268</v>
      </c>
      <c r="AV350" s="580" t="s">
        <v>1691</v>
      </c>
      <c r="AW350" s="525">
        <v>1.2500000000000001E-2</v>
      </c>
      <c r="AX350" s="525">
        <v>0</v>
      </c>
      <c r="AY350" s="527">
        <v>3</v>
      </c>
      <c r="AZ350" s="11" t="s">
        <v>1990</v>
      </c>
      <c r="BA350" s="168" t="s">
        <v>1683</v>
      </c>
      <c r="BB350" s="727" t="s">
        <v>299</v>
      </c>
      <c r="BC350" s="727" t="s">
        <v>249</v>
      </c>
      <c r="BD350" s="727" t="s">
        <v>1691</v>
      </c>
      <c r="BE350" s="168">
        <v>0.13</v>
      </c>
      <c r="BF350" s="168">
        <v>4.2500000000000003E-3</v>
      </c>
      <c r="BG350" s="12">
        <v>2.58</v>
      </c>
      <c r="BH350" s="11"/>
      <c r="BI350" s="168"/>
      <c r="BJ350" s="727"/>
      <c r="BK350" s="727"/>
      <c r="BL350" s="727"/>
      <c r="BM350" s="168"/>
      <c r="BN350" s="168"/>
      <c r="BO350" s="12"/>
      <c r="BP350" s="11"/>
      <c r="BQ350" s="168"/>
      <c r="BR350" s="727"/>
      <c r="BS350" s="727"/>
      <c r="BT350" s="727"/>
      <c r="BU350" s="168"/>
      <c r="BV350" s="168"/>
      <c r="BW350" s="12"/>
    </row>
    <row r="351" spans="1:75">
      <c r="A351" s="1" t="s">
        <v>918</v>
      </c>
      <c r="B351" s="1" t="s">
        <v>776</v>
      </c>
      <c r="C351" s="1" t="s">
        <v>908</v>
      </c>
      <c r="D351" s="1" t="s">
        <v>1761</v>
      </c>
      <c r="E351" s="1" t="s">
        <v>1914</v>
      </c>
      <c r="F351" s="1">
        <v>7.4999999999999997E-2</v>
      </c>
      <c r="G351" s="1">
        <v>0</v>
      </c>
      <c r="H351" s="1">
        <v>3</v>
      </c>
      <c r="I351" s="1" t="s">
        <v>665</v>
      </c>
      <c r="J351" s="1" t="s">
        <v>500</v>
      </c>
      <c r="AI351" s="575"/>
      <c r="AJ351" s="176"/>
      <c r="AK351" s="168"/>
      <c r="AL351" s="727"/>
      <c r="AM351" s="727"/>
      <c r="AN351" s="727"/>
      <c r="AO351" s="168"/>
      <c r="AP351" s="168"/>
      <c r="AQ351" s="12"/>
      <c r="AR351" s="524" t="s">
        <v>2648</v>
      </c>
      <c r="AS351" s="525" t="s">
        <v>508</v>
      </c>
      <c r="AT351" s="526" t="s">
        <v>2554</v>
      </c>
      <c r="AU351" s="526" t="s">
        <v>1152</v>
      </c>
      <c r="AV351" s="580" t="s">
        <v>1691</v>
      </c>
      <c r="AW351" s="525">
        <v>4.4999999999999998E-2</v>
      </c>
      <c r="AX351" s="525">
        <v>0</v>
      </c>
      <c r="AY351" s="527">
        <v>3</v>
      </c>
      <c r="AZ351" s="11" t="s">
        <v>1990</v>
      </c>
      <c r="BA351" s="168" t="s">
        <v>1683</v>
      </c>
      <c r="BB351" s="727" t="s">
        <v>300</v>
      </c>
      <c r="BC351" s="727" t="s">
        <v>249</v>
      </c>
      <c r="BD351" s="727" t="s">
        <v>1691</v>
      </c>
      <c r="BE351" s="168">
        <v>0.13</v>
      </c>
      <c r="BF351" s="168">
        <v>4.2500000000000003E-3</v>
      </c>
      <c r="BG351" s="12">
        <v>2.58</v>
      </c>
      <c r="BH351" s="11"/>
      <c r="BI351" s="168"/>
      <c r="BJ351" s="727"/>
      <c r="BK351" s="727"/>
      <c r="BL351" s="727"/>
      <c r="BM351" s="168"/>
      <c r="BN351" s="168"/>
      <c r="BO351" s="12"/>
      <c r="BP351" s="11"/>
      <c r="BQ351" s="168"/>
      <c r="BR351" s="727"/>
      <c r="BS351" s="727"/>
      <c r="BT351" s="727"/>
      <c r="BU351" s="168"/>
      <c r="BV351" s="168"/>
      <c r="BW351" s="12"/>
    </row>
    <row r="352" spans="1:75">
      <c r="A352" s="1" t="s">
        <v>919</v>
      </c>
      <c r="B352" s="1" t="s">
        <v>776</v>
      </c>
      <c r="C352" s="1" t="s">
        <v>908</v>
      </c>
      <c r="D352" s="1" t="s">
        <v>1761</v>
      </c>
      <c r="E352" s="1" t="s">
        <v>1915</v>
      </c>
      <c r="F352" s="1">
        <v>7.4999999999999997E-2</v>
      </c>
      <c r="G352" s="1">
        <v>0</v>
      </c>
      <c r="H352" s="1">
        <v>3</v>
      </c>
      <c r="I352" s="1" t="s">
        <v>672</v>
      </c>
      <c r="J352" s="1" t="s">
        <v>678</v>
      </c>
      <c r="AI352" s="575"/>
      <c r="AJ352" s="176"/>
      <c r="AK352" s="168"/>
      <c r="AL352" s="727"/>
      <c r="AM352" s="727"/>
      <c r="AN352" s="727"/>
      <c r="AO352" s="168"/>
      <c r="AP352" s="168"/>
      <c r="AQ352" s="12"/>
      <c r="AR352" s="11"/>
      <c r="AS352" s="168"/>
      <c r="AT352" s="727"/>
      <c r="AU352" s="727"/>
      <c r="AV352" s="727"/>
      <c r="AW352" s="168"/>
      <c r="AX352" s="168"/>
      <c r="AY352" s="12"/>
      <c r="AZ352" s="11" t="s">
        <v>1990</v>
      </c>
      <c r="BA352" s="168" t="s">
        <v>1683</v>
      </c>
      <c r="BB352" s="727" t="s">
        <v>301</v>
      </c>
      <c r="BC352" s="727" t="s">
        <v>250</v>
      </c>
      <c r="BD352" s="727" t="s">
        <v>1691</v>
      </c>
      <c r="BE352" s="168">
        <v>0.13</v>
      </c>
      <c r="BF352" s="168">
        <v>2.5500000000000002E-3</v>
      </c>
      <c r="BG352" s="12">
        <v>2.58</v>
      </c>
      <c r="BH352" s="11"/>
      <c r="BI352" s="168"/>
      <c r="BJ352" s="727"/>
      <c r="BK352" s="727"/>
      <c r="BL352" s="727"/>
      <c r="BM352" s="168"/>
      <c r="BN352" s="168"/>
      <c r="BO352" s="12"/>
      <c r="BP352" s="11"/>
      <c r="BQ352" s="168"/>
      <c r="BR352" s="727"/>
      <c r="BS352" s="727"/>
      <c r="BT352" s="727"/>
      <c r="BU352" s="168"/>
      <c r="BV352" s="168"/>
      <c r="BW352" s="12"/>
    </row>
    <row r="353" spans="1:75">
      <c r="A353" s="1" t="s">
        <v>920</v>
      </c>
      <c r="B353" s="1" t="s">
        <v>776</v>
      </c>
      <c r="C353" s="1" t="s">
        <v>908</v>
      </c>
      <c r="D353" s="1" t="s">
        <v>1761</v>
      </c>
      <c r="E353" s="1" t="s">
        <v>1916</v>
      </c>
      <c r="F353" s="1">
        <v>0.05</v>
      </c>
      <c r="G353" s="1">
        <v>0</v>
      </c>
      <c r="H353" s="1">
        <v>3</v>
      </c>
      <c r="I353" s="1" t="s">
        <v>665</v>
      </c>
      <c r="J353" s="1" t="s">
        <v>501</v>
      </c>
      <c r="AI353" s="575"/>
      <c r="AJ353" s="176"/>
      <c r="AK353" s="168"/>
      <c r="AL353" s="727"/>
      <c r="AM353" s="727"/>
      <c r="AN353" s="727"/>
      <c r="AO353" s="168"/>
      <c r="AP353" s="168"/>
      <c r="AQ353" s="12"/>
      <c r="AR353" s="11"/>
      <c r="AS353" s="168"/>
      <c r="AT353" s="727"/>
      <c r="AU353" s="727"/>
      <c r="AV353" s="727"/>
      <c r="AW353" s="168"/>
      <c r="AX353" s="168"/>
      <c r="AY353" s="12"/>
      <c r="AZ353" s="11" t="s">
        <v>1990</v>
      </c>
      <c r="BA353" s="168" t="s">
        <v>1683</v>
      </c>
      <c r="BB353" s="727" t="s">
        <v>302</v>
      </c>
      <c r="BC353" s="727" t="s">
        <v>250</v>
      </c>
      <c r="BD353" s="727" t="s">
        <v>1691</v>
      </c>
      <c r="BE353" s="168">
        <v>0.13</v>
      </c>
      <c r="BF353" s="168">
        <v>2.5500000000000002E-3</v>
      </c>
      <c r="BG353" s="12">
        <v>2.58</v>
      </c>
      <c r="BH353" s="11"/>
      <c r="BI353" s="168"/>
      <c r="BJ353" s="727"/>
      <c r="BK353" s="727"/>
      <c r="BL353" s="727"/>
      <c r="BM353" s="168"/>
      <c r="BN353" s="168"/>
      <c r="BO353" s="12"/>
      <c r="BP353" s="11"/>
      <c r="BQ353" s="168"/>
      <c r="BR353" s="727"/>
      <c r="BS353" s="727"/>
      <c r="BT353" s="727"/>
      <c r="BU353" s="168"/>
      <c r="BV353" s="168"/>
      <c r="BW353" s="12"/>
    </row>
    <row r="354" spans="1:75">
      <c r="A354" s="1" t="s">
        <v>921</v>
      </c>
      <c r="B354" s="1" t="s">
        <v>776</v>
      </c>
      <c r="C354" s="1" t="s">
        <v>908</v>
      </c>
      <c r="D354" s="1" t="s">
        <v>1761</v>
      </c>
      <c r="E354" s="1" t="s">
        <v>1917</v>
      </c>
      <c r="F354" s="1">
        <v>0.05</v>
      </c>
      <c r="G354" s="1">
        <v>0</v>
      </c>
      <c r="H354" s="1">
        <v>3</v>
      </c>
      <c r="I354" s="1" t="s">
        <v>672</v>
      </c>
      <c r="J354" s="1" t="s">
        <v>681</v>
      </c>
      <c r="AI354" s="575"/>
      <c r="AJ354" s="176"/>
      <c r="AK354" s="168"/>
      <c r="AL354" s="727"/>
      <c r="AM354" s="727"/>
      <c r="AN354" s="727"/>
      <c r="AO354" s="168"/>
      <c r="AP354" s="168"/>
      <c r="AQ354" s="12"/>
      <c r="AR354" s="11"/>
      <c r="AS354" s="168"/>
      <c r="AT354" s="727"/>
      <c r="AU354" s="727"/>
      <c r="AV354" s="727"/>
      <c r="AW354" s="168"/>
      <c r="AX354" s="168"/>
      <c r="AY354" s="12"/>
      <c r="AZ354" s="11" t="s">
        <v>1990</v>
      </c>
      <c r="BA354" s="168" t="s">
        <v>1683</v>
      </c>
      <c r="BB354" s="727" t="s">
        <v>303</v>
      </c>
      <c r="BC354" s="727" t="s">
        <v>251</v>
      </c>
      <c r="BD354" s="727" t="s">
        <v>1691</v>
      </c>
      <c r="BE354" s="168">
        <v>6.5000000000000002E-2</v>
      </c>
      <c r="BF354" s="168">
        <v>4.2500000000000003E-3</v>
      </c>
      <c r="BG354" s="12">
        <v>2.58</v>
      </c>
      <c r="BH354" s="11"/>
      <c r="BI354" s="168"/>
      <c r="BJ354" s="727"/>
      <c r="BK354" s="727"/>
      <c r="BL354" s="727"/>
      <c r="BM354" s="168"/>
      <c r="BN354" s="168"/>
      <c r="BO354" s="12"/>
      <c r="BP354" s="11"/>
      <c r="BQ354" s="168"/>
      <c r="BR354" s="727"/>
      <c r="BS354" s="727"/>
      <c r="BT354" s="727"/>
      <c r="BU354" s="168"/>
      <c r="BV354" s="168"/>
      <c r="BW354" s="12"/>
    </row>
    <row r="355" spans="1:75">
      <c r="A355" s="1" t="s">
        <v>922</v>
      </c>
      <c r="B355" s="1" t="s">
        <v>776</v>
      </c>
      <c r="C355" s="1" t="s">
        <v>908</v>
      </c>
      <c r="D355" s="1" t="s">
        <v>1761</v>
      </c>
      <c r="E355" s="1" t="s">
        <v>1918</v>
      </c>
      <c r="F355" s="1">
        <v>2.5000000000000001E-2</v>
      </c>
      <c r="G355" s="1">
        <v>0</v>
      </c>
      <c r="H355" s="1">
        <v>3</v>
      </c>
      <c r="I355" s="1" t="s">
        <v>665</v>
      </c>
      <c r="J355" s="1" t="s">
        <v>502</v>
      </c>
      <c r="AI355" s="575"/>
      <c r="AJ355" s="176"/>
      <c r="AK355" s="168"/>
      <c r="AL355" s="727"/>
      <c r="AM355" s="727"/>
      <c r="AN355" s="727"/>
      <c r="AO355" s="168"/>
      <c r="AP355" s="168"/>
      <c r="AQ355" s="12"/>
      <c r="AR355" s="11"/>
      <c r="AS355" s="168"/>
      <c r="AT355" s="727"/>
      <c r="AU355" s="727"/>
      <c r="AV355" s="727"/>
      <c r="AW355" s="168"/>
      <c r="AX355" s="168"/>
      <c r="AY355" s="12"/>
      <c r="AZ355" s="11" t="s">
        <v>1990</v>
      </c>
      <c r="BA355" s="168" t="s">
        <v>1683</v>
      </c>
      <c r="BB355" s="727" t="s">
        <v>304</v>
      </c>
      <c r="BC355" s="727" t="s">
        <v>251</v>
      </c>
      <c r="BD355" s="727" t="s">
        <v>1691</v>
      </c>
      <c r="BE355" s="168">
        <v>6.5000000000000002E-2</v>
      </c>
      <c r="BF355" s="168">
        <v>4.2500000000000003E-3</v>
      </c>
      <c r="BG355" s="12">
        <v>2.58</v>
      </c>
      <c r="BH355" s="11"/>
      <c r="BI355" s="168"/>
      <c r="BJ355" s="727"/>
      <c r="BK355" s="727"/>
      <c r="BL355" s="727"/>
      <c r="BM355" s="168"/>
      <c r="BN355" s="168"/>
      <c r="BO355" s="12"/>
      <c r="BP355" s="11"/>
      <c r="BQ355" s="168"/>
      <c r="BR355" s="727"/>
      <c r="BS355" s="727"/>
      <c r="BT355" s="727"/>
      <c r="BU355" s="168"/>
      <c r="BV355" s="168"/>
      <c r="BW355" s="12"/>
    </row>
    <row r="356" spans="1:75">
      <c r="A356" s="1" t="s">
        <v>923</v>
      </c>
      <c r="B356" s="1" t="s">
        <v>776</v>
      </c>
      <c r="C356" s="1" t="s">
        <v>908</v>
      </c>
      <c r="D356" s="1" t="s">
        <v>1761</v>
      </c>
      <c r="E356" s="1" t="s">
        <v>1919</v>
      </c>
      <c r="F356" s="1">
        <v>2.5000000000000001E-2</v>
      </c>
      <c r="G356" s="1">
        <v>0</v>
      </c>
      <c r="H356" s="1">
        <v>3</v>
      </c>
      <c r="I356" s="1" t="s">
        <v>672</v>
      </c>
      <c r="J356" s="1" t="s">
        <v>684</v>
      </c>
      <c r="AI356" s="575"/>
      <c r="AJ356" s="176"/>
      <c r="AK356" s="168"/>
      <c r="AL356" s="727"/>
      <c r="AM356" s="727"/>
      <c r="AN356" s="727"/>
      <c r="AO356" s="168"/>
      <c r="AP356" s="168"/>
      <c r="AQ356" s="12"/>
      <c r="AR356" s="11"/>
      <c r="AS356" s="168"/>
      <c r="AT356" s="727"/>
      <c r="AU356" s="727"/>
      <c r="AV356" s="727"/>
      <c r="AW356" s="168"/>
      <c r="AX356" s="168"/>
      <c r="AY356" s="12"/>
      <c r="AZ356" s="11" t="s">
        <v>1990</v>
      </c>
      <c r="BA356" s="168" t="s">
        <v>1683</v>
      </c>
      <c r="BB356" s="727" t="s">
        <v>305</v>
      </c>
      <c r="BC356" s="727" t="s">
        <v>252</v>
      </c>
      <c r="BD356" s="727" t="s">
        <v>1691</v>
      </c>
      <c r="BE356" s="168">
        <v>6.5000000000000002E-2</v>
      </c>
      <c r="BF356" s="168">
        <v>2.5500000000000002E-3</v>
      </c>
      <c r="BG356" s="12">
        <v>2.58</v>
      </c>
      <c r="BH356" s="11"/>
      <c r="BI356" s="168"/>
      <c r="BJ356" s="727"/>
      <c r="BK356" s="727"/>
      <c r="BL356" s="727"/>
      <c r="BM356" s="168"/>
      <c r="BN356" s="168"/>
      <c r="BO356" s="12"/>
      <c r="BP356" s="11"/>
      <c r="BQ356" s="168"/>
      <c r="BR356" s="727"/>
      <c r="BS356" s="727"/>
      <c r="BT356" s="727"/>
      <c r="BU356" s="168"/>
      <c r="BV356" s="168"/>
      <c r="BW356" s="12"/>
    </row>
    <row r="357" spans="1:75">
      <c r="A357" s="1" t="s">
        <v>924</v>
      </c>
      <c r="B357" s="1" t="s">
        <v>776</v>
      </c>
      <c r="C357" s="1" t="s">
        <v>908</v>
      </c>
      <c r="D357" s="1" t="s">
        <v>1673</v>
      </c>
      <c r="E357" s="1" t="s">
        <v>1920</v>
      </c>
      <c r="F357" s="1">
        <v>0.05</v>
      </c>
      <c r="G357" s="1">
        <v>0</v>
      </c>
      <c r="H357" s="1">
        <v>3</v>
      </c>
      <c r="I357" s="1" t="s">
        <v>665</v>
      </c>
      <c r="AI357" s="575"/>
      <c r="AJ357" s="176"/>
      <c r="AK357" s="168"/>
      <c r="AL357" s="727"/>
      <c r="AM357" s="727"/>
      <c r="AN357" s="727"/>
      <c r="AO357" s="168"/>
      <c r="AP357" s="168"/>
      <c r="AQ357" s="12"/>
      <c r="AR357" s="11"/>
      <c r="AS357" s="168"/>
      <c r="AT357" s="727"/>
      <c r="AU357" s="727"/>
      <c r="AV357" s="727"/>
      <c r="AW357" s="168"/>
      <c r="AX357" s="168"/>
      <c r="AY357" s="12"/>
      <c r="AZ357" s="11" t="s">
        <v>1990</v>
      </c>
      <c r="BA357" s="168" t="s">
        <v>1683</v>
      </c>
      <c r="BB357" s="727" t="s">
        <v>306</v>
      </c>
      <c r="BC357" s="727" t="s">
        <v>252</v>
      </c>
      <c r="BD357" s="727" t="s">
        <v>1691</v>
      </c>
      <c r="BE357" s="168">
        <v>6.5000000000000002E-2</v>
      </c>
      <c r="BF357" s="168">
        <v>2.5500000000000002E-3</v>
      </c>
      <c r="BG357" s="12">
        <v>2.58</v>
      </c>
      <c r="BH357" s="11"/>
      <c r="BI357" s="168"/>
      <c r="BJ357" s="727"/>
      <c r="BK357" s="727"/>
      <c r="BL357" s="727"/>
      <c r="BM357" s="168"/>
      <c r="BN357" s="168"/>
      <c r="BO357" s="12"/>
      <c r="BP357" s="11"/>
      <c r="BQ357" s="168"/>
      <c r="BR357" s="727"/>
      <c r="BS357" s="727"/>
      <c r="BT357" s="727"/>
      <c r="BU357" s="168"/>
      <c r="BV357" s="168"/>
      <c r="BW357" s="12"/>
    </row>
    <row r="358" spans="1:75">
      <c r="A358" s="1" t="s">
        <v>925</v>
      </c>
      <c r="B358" s="1" t="s">
        <v>776</v>
      </c>
      <c r="C358" s="1" t="s">
        <v>908</v>
      </c>
      <c r="D358" s="1" t="s">
        <v>1673</v>
      </c>
      <c r="E358" s="1" t="s">
        <v>1921</v>
      </c>
      <c r="F358" s="1">
        <v>2.5000000000000001E-2</v>
      </c>
      <c r="G358" s="1">
        <v>0</v>
      </c>
      <c r="H358" s="1">
        <v>3</v>
      </c>
      <c r="I358" s="1" t="s">
        <v>672</v>
      </c>
      <c r="J358" s="1" t="s">
        <v>673</v>
      </c>
      <c r="AI358" s="575"/>
      <c r="AJ358" s="176"/>
      <c r="AK358" s="168"/>
      <c r="AL358" s="727"/>
      <c r="AM358" s="727"/>
      <c r="AN358" s="727"/>
      <c r="AO358" s="168"/>
      <c r="AP358" s="168"/>
      <c r="AQ358" s="12"/>
      <c r="AR358" s="11"/>
      <c r="AS358" s="168"/>
      <c r="AT358" s="727"/>
      <c r="AU358" s="727"/>
      <c r="AV358" s="727"/>
      <c r="AW358" s="168"/>
      <c r="AX358" s="168"/>
      <c r="AY358" s="12"/>
      <c r="AZ358" s="11" t="s">
        <v>1990</v>
      </c>
      <c r="BA358" s="168" t="s">
        <v>1683</v>
      </c>
      <c r="BB358" s="727" t="s">
        <v>307</v>
      </c>
      <c r="BC358" s="727" t="s">
        <v>2707</v>
      </c>
      <c r="BD358" s="727" t="s">
        <v>1691</v>
      </c>
      <c r="BE358" s="168">
        <v>0.19500000000000001</v>
      </c>
      <c r="BF358" s="168">
        <v>1.2750000000000001E-2</v>
      </c>
      <c r="BG358" s="12">
        <v>2.58</v>
      </c>
      <c r="BH358" s="11"/>
      <c r="BI358" s="168"/>
      <c r="BJ358" s="727"/>
      <c r="BK358" s="727"/>
      <c r="BL358" s="727"/>
      <c r="BM358" s="168"/>
      <c r="BN358" s="168"/>
      <c r="BO358" s="12"/>
      <c r="BP358" s="11"/>
      <c r="BQ358" s="168"/>
      <c r="BR358" s="727"/>
      <c r="BS358" s="727"/>
      <c r="BT358" s="727"/>
      <c r="BU358" s="168"/>
      <c r="BV358" s="168"/>
      <c r="BW358" s="12"/>
    </row>
    <row r="359" spans="1:75">
      <c r="A359" s="1" t="s">
        <v>926</v>
      </c>
      <c r="B359" s="1" t="s">
        <v>776</v>
      </c>
      <c r="C359" s="1" t="s">
        <v>908</v>
      </c>
      <c r="D359" s="1" t="s">
        <v>1673</v>
      </c>
      <c r="E359" s="1" t="s">
        <v>1922</v>
      </c>
      <c r="F359" s="1">
        <v>4.4999999999999998E-2</v>
      </c>
      <c r="G359" s="1">
        <v>0</v>
      </c>
      <c r="H359" s="1">
        <v>3</v>
      </c>
      <c r="I359" s="1" t="s">
        <v>672</v>
      </c>
      <c r="J359" s="1" t="s">
        <v>678</v>
      </c>
      <c r="AI359" s="575"/>
      <c r="AJ359" s="176"/>
      <c r="AK359" s="168"/>
      <c r="AL359" s="727"/>
      <c r="AM359" s="727"/>
      <c r="AN359" s="727"/>
      <c r="AO359" s="168"/>
      <c r="AP359" s="168"/>
      <c r="AQ359" s="12"/>
      <c r="AR359" s="11"/>
      <c r="AS359" s="168"/>
      <c r="AT359" s="727"/>
      <c r="AU359" s="727"/>
      <c r="AV359" s="727"/>
      <c r="AW359" s="168"/>
      <c r="AX359" s="168"/>
      <c r="AY359" s="12"/>
      <c r="AZ359" s="11" t="s">
        <v>1990</v>
      </c>
      <c r="BA359" s="168" t="s">
        <v>1683</v>
      </c>
      <c r="BB359" s="727" t="s">
        <v>308</v>
      </c>
      <c r="BC359" s="727" t="s">
        <v>500</v>
      </c>
      <c r="BD359" s="727" t="s">
        <v>1691</v>
      </c>
      <c r="BE359" s="168">
        <v>0.19500000000000001</v>
      </c>
      <c r="BF359" s="168">
        <v>1.2750000000000001E-2</v>
      </c>
      <c r="BG359" s="12">
        <v>2.58</v>
      </c>
      <c r="BH359" s="11"/>
      <c r="BI359" s="168"/>
      <c r="BJ359" s="727"/>
      <c r="BK359" s="727"/>
      <c r="BL359" s="727"/>
      <c r="BM359" s="168"/>
      <c r="BN359" s="168"/>
      <c r="BO359" s="12"/>
      <c r="BP359" s="11"/>
      <c r="BQ359" s="168"/>
      <c r="BR359" s="727"/>
      <c r="BS359" s="727"/>
      <c r="BT359" s="727"/>
      <c r="BU359" s="168"/>
      <c r="BV359" s="168"/>
      <c r="BW359" s="12"/>
    </row>
    <row r="360" spans="1:75">
      <c r="A360" s="1" t="s">
        <v>927</v>
      </c>
      <c r="B360" s="1" t="s">
        <v>776</v>
      </c>
      <c r="C360" s="1" t="s">
        <v>908</v>
      </c>
      <c r="D360" s="1" t="s">
        <v>1673</v>
      </c>
      <c r="E360" s="1" t="s">
        <v>1923</v>
      </c>
      <c r="F360" s="1">
        <v>4.4999999999999998E-2</v>
      </c>
      <c r="G360" s="1">
        <v>0</v>
      </c>
      <c r="H360" s="1">
        <v>3</v>
      </c>
      <c r="I360" s="1" t="s">
        <v>665</v>
      </c>
      <c r="J360" s="1" t="s">
        <v>500</v>
      </c>
      <c r="AI360" s="575"/>
      <c r="AJ360" s="176"/>
      <c r="AK360" s="168"/>
      <c r="AL360" s="727"/>
      <c r="AM360" s="727"/>
      <c r="AN360" s="727"/>
      <c r="AO360" s="168"/>
      <c r="AP360" s="168"/>
      <c r="AQ360" s="12"/>
      <c r="AR360" s="11"/>
      <c r="AS360" s="168"/>
      <c r="AT360" s="727"/>
      <c r="AU360" s="727"/>
      <c r="AV360" s="727"/>
      <c r="AW360" s="168"/>
      <c r="AX360" s="168"/>
      <c r="AY360" s="12"/>
      <c r="AZ360" s="11" t="s">
        <v>1990</v>
      </c>
      <c r="BA360" s="168" t="s">
        <v>1683</v>
      </c>
      <c r="BB360" s="727" t="s">
        <v>309</v>
      </c>
      <c r="BC360" s="727" t="s">
        <v>501</v>
      </c>
      <c r="BD360" s="727" t="s">
        <v>1691</v>
      </c>
      <c r="BE360" s="168">
        <v>0.13</v>
      </c>
      <c r="BF360" s="168">
        <v>8.5000000000000006E-3</v>
      </c>
      <c r="BG360" s="12">
        <v>2.58</v>
      </c>
      <c r="BH360" s="11"/>
      <c r="BI360" s="168"/>
      <c r="BJ360" s="727"/>
      <c r="BK360" s="727"/>
      <c r="BL360" s="727"/>
      <c r="BM360" s="168"/>
      <c r="BN360" s="168"/>
      <c r="BO360" s="12"/>
      <c r="BP360" s="11"/>
      <c r="BQ360" s="168"/>
      <c r="BR360" s="727"/>
      <c r="BS360" s="727"/>
      <c r="BT360" s="727"/>
      <c r="BU360" s="168"/>
      <c r="BV360" s="168"/>
      <c r="BW360" s="12"/>
    </row>
    <row r="361" spans="1:75">
      <c r="A361" s="1" t="s">
        <v>928</v>
      </c>
      <c r="B361" s="1" t="s">
        <v>776</v>
      </c>
      <c r="C361" s="1" t="s">
        <v>908</v>
      </c>
      <c r="D361" s="1" t="s">
        <v>1673</v>
      </c>
      <c r="E361" s="1" t="s">
        <v>1924</v>
      </c>
      <c r="F361" s="1">
        <v>2.5000000000000001E-2</v>
      </c>
      <c r="G361" s="1">
        <v>0</v>
      </c>
      <c r="H361" s="1">
        <v>3</v>
      </c>
      <c r="I361" s="1" t="s">
        <v>672</v>
      </c>
      <c r="J361" s="1" t="s">
        <v>681</v>
      </c>
      <c r="AI361" s="575"/>
      <c r="AJ361" s="176"/>
      <c r="AK361" s="168"/>
      <c r="AL361" s="727"/>
      <c r="AM361" s="727"/>
      <c r="AN361" s="727"/>
      <c r="AO361" s="168"/>
      <c r="AP361" s="168"/>
      <c r="AQ361" s="12"/>
      <c r="AR361" s="11"/>
      <c r="AS361" s="168"/>
      <c r="AT361" s="727"/>
      <c r="AU361" s="727"/>
      <c r="AV361" s="727"/>
      <c r="AW361" s="168"/>
      <c r="AX361" s="168"/>
      <c r="AY361" s="12"/>
      <c r="AZ361" s="11" t="s">
        <v>1990</v>
      </c>
      <c r="BA361" s="168" t="s">
        <v>1683</v>
      </c>
      <c r="BB361" s="727" t="s">
        <v>310</v>
      </c>
      <c r="BC361" s="727" t="s">
        <v>501</v>
      </c>
      <c r="BD361" s="727" t="s">
        <v>1691</v>
      </c>
      <c r="BE361" s="168">
        <v>0.13</v>
      </c>
      <c r="BF361" s="168">
        <v>8.5000000000000006E-3</v>
      </c>
      <c r="BG361" s="12">
        <v>2.58</v>
      </c>
      <c r="BH361" s="11"/>
      <c r="BI361" s="168"/>
      <c r="BJ361" s="727"/>
      <c r="BK361" s="727"/>
      <c r="BL361" s="727"/>
      <c r="BM361" s="168"/>
      <c r="BN361" s="168"/>
      <c r="BO361" s="12"/>
      <c r="BP361" s="11"/>
      <c r="BQ361" s="168"/>
      <c r="BR361" s="727"/>
      <c r="BS361" s="727"/>
      <c r="BT361" s="727"/>
      <c r="BU361" s="168"/>
      <c r="BV361" s="168"/>
      <c r="BW361" s="12"/>
    </row>
    <row r="362" spans="1:75">
      <c r="A362" s="1" t="s">
        <v>929</v>
      </c>
      <c r="B362" s="1" t="s">
        <v>776</v>
      </c>
      <c r="C362" s="1" t="s">
        <v>908</v>
      </c>
      <c r="D362" s="1" t="s">
        <v>1673</v>
      </c>
      <c r="E362" s="1" t="s">
        <v>1925</v>
      </c>
      <c r="F362" s="1">
        <v>2.5000000000000001E-2</v>
      </c>
      <c r="G362" s="1">
        <v>0</v>
      </c>
      <c r="H362" s="1">
        <v>3</v>
      </c>
      <c r="I362" s="1" t="s">
        <v>691</v>
      </c>
      <c r="J362" s="1" t="s">
        <v>501</v>
      </c>
      <c r="AI362" s="575"/>
      <c r="AJ362" s="176"/>
      <c r="AK362" s="168"/>
      <c r="AL362" s="727"/>
      <c r="AM362" s="727"/>
      <c r="AN362" s="727"/>
      <c r="AO362" s="168"/>
      <c r="AP362" s="168"/>
      <c r="AQ362" s="12"/>
      <c r="AR362" s="11"/>
      <c r="AS362" s="168"/>
      <c r="AT362" s="727"/>
      <c r="AU362" s="727"/>
      <c r="AV362" s="727"/>
      <c r="AW362" s="168"/>
      <c r="AX362" s="168"/>
      <c r="AY362" s="12"/>
      <c r="AZ362" s="11" t="s">
        <v>1990</v>
      </c>
      <c r="BA362" s="168" t="s">
        <v>1683</v>
      </c>
      <c r="BB362" s="727" t="s">
        <v>311</v>
      </c>
      <c r="BC362" s="727" t="s">
        <v>502</v>
      </c>
      <c r="BD362" s="727" t="s">
        <v>1691</v>
      </c>
      <c r="BE362" s="168">
        <v>6.5000000000000002E-2</v>
      </c>
      <c r="BF362" s="168">
        <v>4.2500000000000003E-3</v>
      </c>
      <c r="BG362" s="12">
        <v>2.58</v>
      </c>
      <c r="BH362" s="11"/>
      <c r="BI362" s="168"/>
      <c r="BJ362" s="727"/>
      <c r="BK362" s="727"/>
      <c r="BL362" s="727"/>
      <c r="BM362" s="168"/>
      <c r="BN362" s="168"/>
      <c r="BO362" s="12"/>
      <c r="BP362" s="11"/>
      <c r="BQ362" s="168"/>
      <c r="BR362" s="727"/>
      <c r="BS362" s="727"/>
      <c r="BT362" s="727"/>
      <c r="BU362" s="168"/>
      <c r="BV362" s="168"/>
      <c r="BW362" s="12"/>
    </row>
    <row r="363" spans="1:75">
      <c r="A363" s="1" t="s">
        <v>930</v>
      </c>
      <c r="B363" s="1" t="s">
        <v>776</v>
      </c>
      <c r="C363" s="1" t="s">
        <v>908</v>
      </c>
      <c r="D363" s="1" t="s">
        <v>1673</v>
      </c>
      <c r="E363" s="1" t="s">
        <v>1926</v>
      </c>
      <c r="F363" s="1">
        <v>1.2500000000000001E-2</v>
      </c>
      <c r="G363" s="1">
        <v>0</v>
      </c>
      <c r="H363" s="1">
        <v>3</v>
      </c>
      <c r="I363" s="1" t="s">
        <v>672</v>
      </c>
      <c r="J363" s="1" t="s">
        <v>684</v>
      </c>
      <c r="AI363" s="575"/>
      <c r="AJ363" s="176"/>
      <c r="AK363" s="168"/>
      <c r="AL363" s="727"/>
      <c r="AM363" s="727"/>
      <c r="AN363" s="727"/>
      <c r="AO363" s="168"/>
      <c r="AP363" s="168"/>
      <c r="AQ363" s="12"/>
      <c r="AR363" s="11"/>
      <c r="AS363" s="168"/>
      <c r="AT363" s="727"/>
      <c r="AU363" s="727"/>
      <c r="AV363" s="727"/>
      <c r="AW363" s="168"/>
      <c r="AX363" s="168"/>
      <c r="AY363" s="12"/>
      <c r="AZ363" s="11" t="s">
        <v>1990</v>
      </c>
      <c r="BA363" s="168" t="s">
        <v>1683</v>
      </c>
      <c r="BB363" s="727" t="s">
        <v>312</v>
      </c>
      <c r="BC363" s="727" t="s">
        <v>502</v>
      </c>
      <c r="BD363" s="727" t="s">
        <v>1691</v>
      </c>
      <c r="BE363" s="168">
        <v>6.5000000000000002E-2</v>
      </c>
      <c r="BF363" s="168">
        <v>4.2500000000000003E-3</v>
      </c>
      <c r="BG363" s="12">
        <v>2.58</v>
      </c>
      <c r="BH363" s="11"/>
      <c r="BI363" s="168"/>
      <c r="BJ363" s="727"/>
      <c r="BK363" s="727"/>
      <c r="BL363" s="727"/>
      <c r="BM363" s="168"/>
      <c r="BN363" s="168"/>
      <c r="BO363" s="12"/>
      <c r="BP363" s="11"/>
      <c r="BQ363" s="168"/>
      <c r="BR363" s="727"/>
      <c r="BS363" s="727"/>
      <c r="BT363" s="727"/>
      <c r="BU363" s="168"/>
      <c r="BV363" s="168"/>
      <c r="BW363" s="12"/>
    </row>
    <row r="364" spans="1:75">
      <c r="A364" s="1" t="s">
        <v>931</v>
      </c>
      <c r="B364" s="1" t="s">
        <v>776</v>
      </c>
      <c r="C364" s="1" t="s">
        <v>908</v>
      </c>
      <c r="D364" s="1" t="s">
        <v>1673</v>
      </c>
      <c r="E364" s="1" t="s">
        <v>1927</v>
      </c>
      <c r="F364" s="1">
        <v>1.2500000000000001E-2</v>
      </c>
      <c r="G364" s="1">
        <v>0</v>
      </c>
      <c r="H364" s="1">
        <v>3</v>
      </c>
      <c r="I364" s="1" t="s">
        <v>694</v>
      </c>
      <c r="J364" s="1" t="s">
        <v>502</v>
      </c>
      <c r="AI364" s="575"/>
      <c r="AJ364" s="176"/>
      <c r="AK364" s="168"/>
      <c r="AL364" s="727"/>
      <c r="AM364" s="727"/>
      <c r="AN364" s="727"/>
      <c r="AO364" s="168"/>
      <c r="AP364" s="168"/>
      <c r="AQ364" s="12"/>
      <c r="AR364" s="11"/>
      <c r="AS364" s="168"/>
      <c r="AT364" s="727"/>
      <c r="AU364" s="727"/>
      <c r="AV364" s="727"/>
      <c r="AW364" s="168"/>
      <c r="AX364" s="168"/>
      <c r="AY364" s="12"/>
      <c r="AZ364" s="11" t="s">
        <v>1990</v>
      </c>
      <c r="BA364" s="168" t="s">
        <v>1683</v>
      </c>
      <c r="BB364" s="727" t="s">
        <v>313</v>
      </c>
      <c r="BC364" s="727" t="s">
        <v>593</v>
      </c>
      <c r="BD364" s="727" t="s">
        <v>1691</v>
      </c>
      <c r="BE364" s="168">
        <v>0.26</v>
      </c>
      <c r="BF364" s="168">
        <v>4.2500000000000003E-3</v>
      </c>
      <c r="BG364" s="12">
        <v>2.58</v>
      </c>
      <c r="BH364" s="11"/>
      <c r="BI364" s="168"/>
      <c r="BJ364" s="727"/>
      <c r="BK364" s="727"/>
      <c r="BL364" s="727"/>
      <c r="BM364" s="168"/>
      <c r="BN364" s="168"/>
      <c r="BO364" s="12"/>
      <c r="BP364" s="11"/>
      <c r="BQ364" s="168"/>
      <c r="BR364" s="727"/>
      <c r="BS364" s="727"/>
      <c r="BT364" s="727"/>
      <c r="BU364" s="168"/>
      <c r="BV364" s="168"/>
      <c r="BW364" s="12"/>
    </row>
    <row r="365" spans="1:75">
      <c r="A365" s="1" t="s">
        <v>932</v>
      </c>
      <c r="B365" s="1" t="s">
        <v>776</v>
      </c>
      <c r="C365" s="1" t="s">
        <v>908</v>
      </c>
      <c r="D365" s="1" t="s">
        <v>1673</v>
      </c>
      <c r="E365" s="1" t="s">
        <v>523</v>
      </c>
      <c r="F365" s="1">
        <v>4.4999999999999998E-2</v>
      </c>
      <c r="G365" s="1">
        <v>0</v>
      </c>
      <c r="H365" s="1">
        <v>3</v>
      </c>
      <c r="J365" s="1" t="s">
        <v>933</v>
      </c>
      <c r="AI365" s="575"/>
      <c r="AJ365" s="176"/>
      <c r="AK365" s="168"/>
      <c r="AL365" s="727"/>
      <c r="AM365" s="727"/>
      <c r="AN365" s="727"/>
      <c r="AO365" s="168"/>
      <c r="AP365" s="168"/>
      <c r="AQ365" s="12"/>
      <c r="AR365" s="11"/>
      <c r="AS365" s="168"/>
      <c r="AT365" s="727"/>
      <c r="AU365" s="727"/>
      <c r="AV365" s="727"/>
      <c r="AW365" s="168"/>
      <c r="AX365" s="168"/>
      <c r="AY365" s="12"/>
      <c r="AZ365" s="11" t="s">
        <v>1990</v>
      </c>
      <c r="BA365" s="168" t="s">
        <v>1683</v>
      </c>
      <c r="BB365" s="727" t="s">
        <v>314</v>
      </c>
      <c r="BC365" s="727" t="s">
        <v>593</v>
      </c>
      <c r="BD365" s="727" t="s">
        <v>1691</v>
      </c>
      <c r="BE365" s="168">
        <v>0.13</v>
      </c>
      <c r="BF365" s="168">
        <v>4.2500000000000003E-3</v>
      </c>
      <c r="BG365" s="12">
        <v>2.58</v>
      </c>
      <c r="BH365" s="11"/>
      <c r="BI365" s="168"/>
      <c r="BJ365" s="727"/>
      <c r="BK365" s="727"/>
      <c r="BL365" s="727"/>
      <c r="BM365" s="168"/>
      <c r="BN365" s="168"/>
      <c r="BO365" s="12"/>
      <c r="BP365" s="11"/>
      <c r="BQ365" s="168"/>
      <c r="BR365" s="727"/>
      <c r="BS365" s="727"/>
      <c r="BT365" s="727"/>
      <c r="BU365" s="168"/>
      <c r="BV365" s="168"/>
      <c r="BW365" s="12"/>
    </row>
    <row r="366" spans="1:75">
      <c r="A366" s="1" t="s">
        <v>934</v>
      </c>
      <c r="B366" s="1" t="s">
        <v>776</v>
      </c>
      <c r="C366" s="1" t="s">
        <v>908</v>
      </c>
      <c r="D366" s="1" t="s">
        <v>1673</v>
      </c>
      <c r="E366" s="1" t="s">
        <v>524</v>
      </c>
      <c r="F366" s="1">
        <v>4.4999999999999998E-2</v>
      </c>
      <c r="G366" s="1">
        <v>0</v>
      </c>
      <c r="H366" s="1">
        <v>3</v>
      </c>
      <c r="J366" s="1" t="s">
        <v>500</v>
      </c>
      <c r="AI366" s="575"/>
      <c r="AJ366" s="176"/>
      <c r="AK366" s="168"/>
      <c r="AL366" s="727"/>
      <c r="AM366" s="727"/>
      <c r="AN366" s="727"/>
      <c r="AO366" s="168"/>
      <c r="AP366" s="168"/>
      <c r="AQ366" s="12"/>
      <c r="AR366" s="11"/>
      <c r="AS366" s="168"/>
      <c r="AT366" s="727"/>
      <c r="AU366" s="727"/>
      <c r="AV366" s="727"/>
      <c r="AW366" s="168"/>
      <c r="AX366" s="168"/>
      <c r="AY366" s="12"/>
      <c r="AZ366" s="11" t="s">
        <v>1990</v>
      </c>
      <c r="BA366" s="168" t="s">
        <v>1683</v>
      </c>
      <c r="BB366" s="727" t="s">
        <v>315</v>
      </c>
      <c r="BC366" s="727" t="s">
        <v>594</v>
      </c>
      <c r="BD366" s="727" t="s">
        <v>1691</v>
      </c>
      <c r="BE366" s="168">
        <v>0.26</v>
      </c>
      <c r="BF366" s="168">
        <v>2.5500000000000002E-3</v>
      </c>
      <c r="BG366" s="12">
        <v>2.58</v>
      </c>
      <c r="BH366" s="11"/>
      <c r="BI366" s="168"/>
      <c r="BJ366" s="727"/>
      <c r="BK366" s="727"/>
      <c r="BL366" s="727"/>
      <c r="BM366" s="168"/>
      <c r="BN366" s="168"/>
      <c r="BO366" s="12"/>
      <c r="BP366" s="11"/>
      <c r="BQ366" s="168"/>
      <c r="BR366" s="727"/>
      <c r="BS366" s="727"/>
      <c r="BT366" s="727"/>
      <c r="BU366" s="168"/>
      <c r="BV366" s="168"/>
      <c r="BW366" s="12"/>
    </row>
    <row r="367" spans="1:75">
      <c r="A367" s="1" t="s">
        <v>935</v>
      </c>
      <c r="B367" s="1" t="s">
        <v>776</v>
      </c>
      <c r="C367" s="1" t="s">
        <v>908</v>
      </c>
      <c r="D367" s="1" t="s">
        <v>508</v>
      </c>
      <c r="E367" s="1" t="s">
        <v>525</v>
      </c>
      <c r="F367" s="1">
        <v>0.05</v>
      </c>
      <c r="G367" s="1">
        <v>0</v>
      </c>
      <c r="AI367" s="575"/>
      <c r="AJ367" s="176"/>
      <c r="AK367" s="168"/>
      <c r="AL367" s="727"/>
      <c r="AM367" s="727"/>
      <c r="AN367" s="727"/>
      <c r="AO367" s="168"/>
      <c r="AP367" s="168"/>
      <c r="AQ367" s="12"/>
      <c r="AR367" s="11"/>
      <c r="AS367" s="168"/>
      <c r="AT367" s="727"/>
      <c r="AU367" s="727"/>
      <c r="AV367" s="727"/>
      <c r="AW367" s="168"/>
      <c r="AX367" s="168"/>
      <c r="AY367" s="12"/>
      <c r="AZ367" s="11" t="s">
        <v>1990</v>
      </c>
      <c r="BA367" s="168" t="s">
        <v>1683</v>
      </c>
      <c r="BB367" s="727" t="s">
        <v>316</v>
      </c>
      <c r="BC367" s="727" t="s">
        <v>594</v>
      </c>
      <c r="BD367" s="727" t="s">
        <v>1691</v>
      </c>
      <c r="BE367" s="168">
        <v>0.13</v>
      </c>
      <c r="BF367" s="168">
        <v>2.5500000000000002E-3</v>
      </c>
      <c r="BG367" s="12">
        <v>2.58</v>
      </c>
      <c r="BH367" s="11"/>
      <c r="BI367" s="168"/>
      <c r="BJ367" s="727"/>
      <c r="BK367" s="727"/>
      <c r="BL367" s="727"/>
      <c r="BM367" s="168"/>
      <c r="BN367" s="168"/>
      <c r="BO367" s="12"/>
      <c r="BP367" s="11"/>
      <c r="BQ367" s="168"/>
      <c r="BR367" s="727"/>
      <c r="BS367" s="727"/>
      <c r="BT367" s="727"/>
      <c r="BU367" s="168"/>
      <c r="BV367" s="168"/>
      <c r="BW367" s="12"/>
    </row>
    <row r="368" spans="1:75">
      <c r="A368" s="1" t="s">
        <v>936</v>
      </c>
      <c r="B368" s="1" t="s">
        <v>776</v>
      </c>
      <c r="C368" s="1" t="s">
        <v>908</v>
      </c>
      <c r="D368" s="1" t="s">
        <v>508</v>
      </c>
      <c r="E368" s="1" t="s">
        <v>526</v>
      </c>
      <c r="F368" s="1">
        <v>2.5000000000000001E-2</v>
      </c>
      <c r="G368" s="1">
        <v>0</v>
      </c>
      <c r="J368" s="1" t="s">
        <v>673</v>
      </c>
      <c r="AI368" s="575"/>
      <c r="AJ368" s="176"/>
      <c r="AK368" s="168"/>
      <c r="AL368" s="727"/>
      <c r="AM368" s="727"/>
      <c r="AN368" s="727"/>
      <c r="AO368" s="168"/>
      <c r="AP368" s="168"/>
      <c r="AQ368" s="12"/>
      <c r="AR368" s="11"/>
      <c r="AS368" s="168"/>
      <c r="AT368" s="727"/>
      <c r="AU368" s="727"/>
      <c r="AV368" s="727"/>
      <c r="AW368" s="168"/>
      <c r="AX368" s="168"/>
      <c r="AY368" s="12"/>
      <c r="AZ368" s="11" t="s">
        <v>1990</v>
      </c>
      <c r="BA368" s="168" t="s">
        <v>1683</v>
      </c>
      <c r="BB368" s="727" t="s">
        <v>317</v>
      </c>
      <c r="BC368" s="727" t="s">
        <v>247</v>
      </c>
      <c r="BD368" s="727" t="s">
        <v>1691</v>
      </c>
      <c r="BE368" s="168">
        <v>0.19500000000000001</v>
      </c>
      <c r="BF368" s="168">
        <v>4.2500000000000003E-3</v>
      </c>
      <c r="BG368" s="12">
        <v>2.58</v>
      </c>
      <c r="BH368" s="11"/>
      <c r="BI368" s="168"/>
      <c r="BJ368" s="727"/>
      <c r="BK368" s="727"/>
      <c r="BL368" s="727"/>
      <c r="BM368" s="168"/>
      <c r="BN368" s="168"/>
      <c r="BO368" s="12"/>
      <c r="BP368" s="11"/>
      <c r="BQ368" s="168"/>
      <c r="BR368" s="727"/>
      <c r="BS368" s="727"/>
      <c r="BT368" s="727"/>
      <c r="BU368" s="168"/>
      <c r="BV368" s="168"/>
      <c r="BW368" s="12"/>
    </row>
    <row r="369" spans="1:75">
      <c r="A369" s="1" t="s">
        <v>937</v>
      </c>
      <c r="B369" s="1" t="s">
        <v>776</v>
      </c>
      <c r="C369" s="1" t="s">
        <v>908</v>
      </c>
      <c r="D369" s="1" t="s">
        <v>508</v>
      </c>
      <c r="E369" s="1" t="s">
        <v>527</v>
      </c>
      <c r="F369" s="1">
        <v>2.5000000000000001E-2</v>
      </c>
      <c r="G369" s="1">
        <v>0</v>
      </c>
      <c r="J369" s="1" t="s">
        <v>504</v>
      </c>
      <c r="AI369" s="575"/>
      <c r="AJ369" s="176"/>
      <c r="AK369" s="168"/>
      <c r="AL369" s="727"/>
      <c r="AM369" s="727"/>
      <c r="AN369" s="727"/>
      <c r="AO369" s="168"/>
      <c r="AP369" s="168"/>
      <c r="AQ369" s="12"/>
      <c r="AR369" s="11"/>
      <c r="AS369" s="168"/>
      <c r="AT369" s="727"/>
      <c r="AU369" s="727"/>
      <c r="AV369" s="727"/>
      <c r="AW369" s="168"/>
      <c r="AX369" s="168"/>
      <c r="AY369" s="12"/>
      <c r="AZ369" s="11" t="s">
        <v>1990</v>
      </c>
      <c r="BA369" s="168" t="s">
        <v>1683</v>
      </c>
      <c r="BB369" s="727" t="s">
        <v>318</v>
      </c>
      <c r="BC369" s="727" t="s">
        <v>247</v>
      </c>
      <c r="BD369" s="727" t="s">
        <v>1691</v>
      </c>
      <c r="BE369" s="168">
        <v>0.19500000000000001</v>
      </c>
      <c r="BF369" s="168">
        <v>4.2500000000000003E-3</v>
      </c>
      <c r="BG369" s="12">
        <v>2.58</v>
      </c>
      <c r="BH369" s="11"/>
      <c r="BI369" s="168"/>
      <c r="BJ369" s="727"/>
      <c r="BK369" s="727"/>
      <c r="BL369" s="727"/>
      <c r="BM369" s="168"/>
      <c r="BN369" s="168"/>
      <c r="BO369" s="12"/>
      <c r="BP369" s="11"/>
      <c r="BQ369" s="168"/>
      <c r="BR369" s="727"/>
      <c r="BS369" s="727"/>
      <c r="BT369" s="727"/>
      <c r="BU369" s="168"/>
      <c r="BV369" s="168"/>
      <c r="BW369" s="12"/>
    </row>
    <row r="370" spans="1:75">
      <c r="A370" s="1" t="s">
        <v>938</v>
      </c>
      <c r="B370" s="1" t="s">
        <v>776</v>
      </c>
      <c r="C370" s="1" t="s">
        <v>908</v>
      </c>
      <c r="D370" s="1" t="s">
        <v>508</v>
      </c>
      <c r="E370" s="1" t="s">
        <v>528</v>
      </c>
      <c r="F370" s="1">
        <v>2.5000000000000001E-2</v>
      </c>
      <c r="G370" s="1">
        <v>0</v>
      </c>
      <c r="J370" s="1" t="s">
        <v>737</v>
      </c>
      <c r="AI370" s="575"/>
      <c r="AJ370" s="176"/>
      <c r="AK370" s="168"/>
      <c r="AL370" s="727"/>
      <c r="AM370" s="727"/>
      <c r="AN370" s="727"/>
      <c r="AO370" s="168"/>
      <c r="AP370" s="168"/>
      <c r="AQ370" s="12"/>
      <c r="AR370" s="11"/>
      <c r="AS370" s="168"/>
      <c r="AT370" s="727"/>
      <c r="AU370" s="727"/>
      <c r="AV370" s="727"/>
      <c r="AW370" s="168"/>
      <c r="AX370" s="168"/>
      <c r="AY370" s="12"/>
      <c r="AZ370" s="11" t="s">
        <v>1990</v>
      </c>
      <c r="BA370" s="168" t="s">
        <v>1683</v>
      </c>
      <c r="BB370" s="727" t="s">
        <v>319</v>
      </c>
      <c r="BC370" s="727" t="s">
        <v>248</v>
      </c>
      <c r="BD370" s="727" t="s">
        <v>1691</v>
      </c>
      <c r="BE370" s="168">
        <v>0.19500000000000001</v>
      </c>
      <c r="BF370" s="168">
        <v>2.5500000000000002E-3</v>
      </c>
      <c r="BG370" s="12">
        <v>2.58</v>
      </c>
      <c r="BH370" s="11"/>
      <c r="BI370" s="168"/>
      <c r="BJ370" s="727"/>
      <c r="BK370" s="727"/>
      <c r="BL370" s="727"/>
      <c r="BM370" s="168"/>
      <c r="BN370" s="168"/>
      <c r="BO370" s="12"/>
      <c r="BP370" s="11"/>
      <c r="BQ370" s="168"/>
      <c r="BR370" s="727"/>
      <c r="BS370" s="727"/>
      <c r="BT370" s="727"/>
      <c r="BU370" s="168"/>
      <c r="BV370" s="168"/>
      <c r="BW370" s="12"/>
    </row>
    <row r="371" spans="1:75">
      <c r="A371" s="1" t="s">
        <v>939</v>
      </c>
      <c r="B371" s="1" t="s">
        <v>776</v>
      </c>
      <c r="C371" s="1" t="s">
        <v>908</v>
      </c>
      <c r="D371" s="1" t="s">
        <v>508</v>
      </c>
      <c r="E371" s="1" t="s">
        <v>529</v>
      </c>
      <c r="F371" s="1">
        <v>1.2500000000000001E-2</v>
      </c>
      <c r="G371" s="1">
        <v>0</v>
      </c>
      <c r="J371" s="1" t="s">
        <v>505</v>
      </c>
      <c r="AI371" s="575"/>
      <c r="AJ371" s="176"/>
      <c r="AK371" s="168"/>
      <c r="AL371" s="727"/>
      <c r="AM371" s="727"/>
      <c r="AN371" s="727"/>
      <c r="AO371" s="168"/>
      <c r="AP371" s="168"/>
      <c r="AQ371" s="12"/>
      <c r="AR371" s="11"/>
      <c r="AS371" s="168"/>
      <c r="AT371" s="727"/>
      <c r="AU371" s="727"/>
      <c r="AV371" s="727"/>
      <c r="AW371" s="168"/>
      <c r="AX371" s="168"/>
      <c r="AY371" s="12"/>
      <c r="AZ371" s="11" t="s">
        <v>1990</v>
      </c>
      <c r="BA371" s="168" t="s">
        <v>1683</v>
      </c>
      <c r="BB371" s="727" t="s">
        <v>320</v>
      </c>
      <c r="BC371" s="727" t="s">
        <v>248</v>
      </c>
      <c r="BD371" s="727" t="s">
        <v>1691</v>
      </c>
      <c r="BE371" s="168">
        <v>0.19500000000000001</v>
      </c>
      <c r="BF371" s="168">
        <v>2.5500000000000002E-3</v>
      </c>
      <c r="BG371" s="12">
        <v>2.58</v>
      </c>
      <c r="BH371" s="11"/>
      <c r="BI371" s="168"/>
      <c r="BJ371" s="727"/>
      <c r="BK371" s="727"/>
      <c r="BL371" s="727"/>
      <c r="BM371" s="168"/>
      <c r="BN371" s="168"/>
      <c r="BO371" s="12"/>
      <c r="BP371" s="11"/>
      <c r="BQ371" s="168"/>
      <c r="BR371" s="727"/>
      <c r="BS371" s="727"/>
      <c r="BT371" s="727"/>
      <c r="BU371" s="168"/>
      <c r="BV371" s="168"/>
      <c r="BW371" s="12"/>
    </row>
    <row r="372" spans="1:75">
      <c r="A372" s="1" t="s">
        <v>940</v>
      </c>
      <c r="B372" s="1" t="s">
        <v>776</v>
      </c>
      <c r="C372" s="1" t="s">
        <v>908</v>
      </c>
      <c r="D372" s="1" t="s">
        <v>508</v>
      </c>
      <c r="E372" s="1" t="s">
        <v>530</v>
      </c>
      <c r="F372" s="1">
        <v>1.2500000000000001E-2</v>
      </c>
      <c r="G372" s="1">
        <v>0</v>
      </c>
      <c r="J372" s="1" t="s">
        <v>740</v>
      </c>
      <c r="AI372" s="575"/>
      <c r="AJ372" s="176"/>
      <c r="AK372" s="168"/>
      <c r="AL372" s="727"/>
      <c r="AM372" s="727"/>
      <c r="AN372" s="727"/>
      <c r="AO372" s="168"/>
      <c r="AP372" s="168"/>
      <c r="AQ372" s="12"/>
      <c r="AR372" s="11"/>
      <c r="AS372" s="168"/>
      <c r="AT372" s="727"/>
      <c r="AU372" s="727"/>
      <c r="AV372" s="727"/>
      <c r="AW372" s="168"/>
      <c r="AX372" s="168"/>
      <c r="AY372" s="12"/>
      <c r="AZ372" s="11" t="s">
        <v>1990</v>
      </c>
      <c r="BA372" s="168" t="s">
        <v>1683</v>
      </c>
      <c r="BB372" s="727" t="s">
        <v>321</v>
      </c>
      <c r="BC372" s="727" t="s">
        <v>249</v>
      </c>
      <c r="BD372" s="727" t="s">
        <v>1691</v>
      </c>
      <c r="BE372" s="168">
        <v>0.13</v>
      </c>
      <c r="BF372" s="168">
        <v>4.2500000000000003E-3</v>
      </c>
      <c r="BG372" s="12">
        <v>2.58</v>
      </c>
      <c r="BH372" s="11"/>
      <c r="BI372" s="168"/>
      <c r="BJ372" s="727"/>
      <c r="BK372" s="727"/>
      <c r="BL372" s="727"/>
      <c r="BM372" s="168"/>
      <c r="BN372" s="168"/>
      <c r="BO372" s="12"/>
      <c r="BP372" s="11"/>
      <c r="BQ372" s="168"/>
      <c r="BR372" s="727"/>
      <c r="BS372" s="727"/>
      <c r="BT372" s="727"/>
      <c r="BU372" s="168"/>
      <c r="BV372" s="168"/>
      <c r="BW372" s="12"/>
    </row>
    <row r="373" spans="1:75">
      <c r="A373" s="1" t="s">
        <v>941</v>
      </c>
      <c r="B373" s="1" t="s">
        <v>942</v>
      </c>
      <c r="C373" s="1" t="s">
        <v>943</v>
      </c>
      <c r="D373" s="1" t="s">
        <v>1820</v>
      </c>
      <c r="E373" s="1" t="s">
        <v>1775</v>
      </c>
      <c r="F373" s="1">
        <v>1.7</v>
      </c>
      <c r="G373" s="1">
        <v>0.2</v>
      </c>
      <c r="H373" s="1">
        <v>2.62</v>
      </c>
      <c r="I373" s="1" t="s">
        <v>944</v>
      </c>
      <c r="AI373" s="575"/>
      <c r="AJ373" s="176"/>
      <c r="AK373" s="168"/>
      <c r="AL373" s="727"/>
      <c r="AM373" s="727"/>
      <c r="AN373" s="727"/>
      <c r="AO373" s="168"/>
      <c r="AP373" s="168"/>
      <c r="AQ373" s="12"/>
      <c r="AR373" s="11"/>
      <c r="AS373" s="168"/>
      <c r="AT373" s="727"/>
      <c r="AU373" s="727"/>
      <c r="AV373" s="727"/>
      <c r="AW373" s="168"/>
      <c r="AX373" s="168"/>
      <c r="AY373" s="12"/>
      <c r="AZ373" s="11" t="s">
        <v>1990</v>
      </c>
      <c r="BA373" s="168" t="s">
        <v>1683</v>
      </c>
      <c r="BB373" s="727" t="s">
        <v>322</v>
      </c>
      <c r="BC373" s="727" t="s">
        <v>249</v>
      </c>
      <c r="BD373" s="727" t="s">
        <v>1691</v>
      </c>
      <c r="BE373" s="168">
        <v>0.13</v>
      </c>
      <c r="BF373" s="168">
        <v>4.2500000000000003E-3</v>
      </c>
      <c r="BG373" s="12">
        <v>2.58</v>
      </c>
      <c r="BH373" s="11"/>
      <c r="BI373" s="168"/>
      <c r="BJ373" s="727"/>
      <c r="BK373" s="727"/>
      <c r="BL373" s="727"/>
      <c r="BM373" s="168"/>
      <c r="BN373" s="168"/>
      <c r="BO373" s="12"/>
      <c r="BP373" s="11"/>
      <c r="BQ373" s="168"/>
      <c r="BR373" s="727"/>
      <c r="BS373" s="727"/>
      <c r="BT373" s="727"/>
      <c r="BU373" s="168"/>
      <c r="BV373" s="168"/>
      <c r="BW373" s="12"/>
    </row>
    <row r="374" spans="1:75">
      <c r="A374" s="1" t="s">
        <v>945</v>
      </c>
      <c r="B374" s="1" t="s">
        <v>942</v>
      </c>
      <c r="C374" s="1" t="s">
        <v>943</v>
      </c>
      <c r="D374" s="1" t="s">
        <v>1822</v>
      </c>
      <c r="E374" s="1" t="s">
        <v>1796</v>
      </c>
      <c r="F374" s="1">
        <v>1.52</v>
      </c>
      <c r="G374" s="1">
        <v>0.2</v>
      </c>
      <c r="H374" s="1">
        <v>2.62</v>
      </c>
      <c r="I374" s="1" t="s">
        <v>944</v>
      </c>
      <c r="AI374" s="575"/>
      <c r="AJ374" s="176"/>
      <c r="AK374" s="168"/>
      <c r="AL374" s="727"/>
      <c r="AM374" s="727"/>
      <c r="AN374" s="727"/>
      <c r="AO374" s="168"/>
      <c r="AP374" s="168"/>
      <c r="AQ374" s="12"/>
      <c r="AR374" s="11"/>
      <c r="AS374" s="168"/>
      <c r="AT374" s="727"/>
      <c r="AU374" s="727"/>
      <c r="AV374" s="727"/>
      <c r="AW374" s="168"/>
      <c r="AX374" s="168"/>
      <c r="AY374" s="12"/>
      <c r="AZ374" s="11" t="s">
        <v>1990</v>
      </c>
      <c r="BA374" s="168" t="s">
        <v>1683</v>
      </c>
      <c r="BB374" s="727" t="s">
        <v>323</v>
      </c>
      <c r="BC374" s="727" t="s">
        <v>250</v>
      </c>
      <c r="BD374" s="727" t="s">
        <v>1691</v>
      </c>
      <c r="BE374" s="168">
        <v>0.13</v>
      </c>
      <c r="BF374" s="168">
        <v>2.5500000000000002E-3</v>
      </c>
      <c r="BG374" s="12">
        <v>2.58</v>
      </c>
      <c r="BH374" s="11"/>
      <c r="BI374" s="168"/>
      <c r="BJ374" s="727"/>
      <c r="BK374" s="727"/>
      <c r="BL374" s="727"/>
      <c r="BM374" s="168"/>
      <c r="BN374" s="168"/>
      <c r="BO374" s="12"/>
      <c r="BP374" s="11"/>
      <c r="BQ374" s="168"/>
      <c r="BR374" s="727"/>
      <c r="BS374" s="727"/>
      <c r="BT374" s="727"/>
      <c r="BU374" s="168"/>
      <c r="BV374" s="168"/>
      <c r="BW374" s="12"/>
    </row>
    <row r="375" spans="1:75">
      <c r="A375" s="1" t="s">
        <v>946</v>
      </c>
      <c r="B375" s="1" t="s">
        <v>942</v>
      </c>
      <c r="C375" s="1" t="s">
        <v>943</v>
      </c>
      <c r="D375" s="1" t="s">
        <v>1823</v>
      </c>
      <c r="E375" s="1" t="s">
        <v>1765</v>
      </c>
      <c r="F375" s="1">
        <v>1.3</v>
      </c>
      <c r="G375" s="1">
        <v>0.2</v>
      </c>
      <c r="H375" s="1">
        <v>2.62</v>
      </c>
      <c r="I375" s="1" t="s">
        <v>944</v>
      </c>
      <c r="AI375" s="575"/>
      <c r="AJ375" s="176"/>
      <c r="AK375" s="168"/>
      <c r="AL375" s="727"/>
      <c r="AM375" s="727"/>
      <c r="AN375" s="727"/>
      <c r="AO375" s="168"/>
      <c r="AP375" s="168"/>
      <c r="AQ375" s="12"/>
      <c r="AR375" s="11"/>
      <c r="AS375" s="168"/>
      <c r="AT375" s="727"/>
      <c r="AU375" s="727"/>
      <c r="AV375" s="727"/>
      <c r="AW375" s="168"/>
      <c r="AX375" s="168"/>
      <c r="AY375" s="12"/>
      <c r="AZ375" s="11" t="s">
        <v>1990</v>
      </c>
      <c r="BA375" s="168" t="s">
        <v>1683</v>
      </c>
      <c r="BB375" s="727" t="s">
        <v>324</v>
      </c>
      <c r="BC375" s="727" t="s">
        <v>250</v>
      </c>
      <c r="BD375" s="727" t="s">
        <v>1691</v>
      </c>
      <c r="BE375" s="168">
        <v>0.13</v>
      </c>
      <c r="BF375" s="168">
        <v>2.5500000000000002E-3</v>
      </c>
      <c r="BG375" s="12">
        <v>2.58</v>
      </c>
      <c r="BH375" s="11"/>
      <c r="BI375" s="168"/>
      <c r="BJ375" s="727"/>
      <c r="BK375" s="727"/>
      <c r="BL375" s="727"/>
      <c r="BM375" s="168"/>
      <c r="BN375" s="168"/>
      <c r="BO375" s="12"/>
      <c r="BP375" s="11"/>
      <c r="BQ375" s="168"/>
      <c r="BR375" s="727"/>
      <c r="BS375" s="727"/>
      <c r="BT375" s="727"/>
      <c r="BU375" s="168"/>
      <c r="BV375" s="168"/>
      <c r="BW375" s="12"/>
    </row>
    <row r="376" spans="1:75">
      <c r="A376" s="1" t="s">
        <v>947</v>
      </c>
      <c r="B376" s="1" t="s">
        <v>942</v>
      </c>
      <c r="C376" s="1" t="s">
        <v>943</v>
      </c>
      <c r="D376" s="1" t="s">
        <v>1823</v>
      </c>
      <c r="E376" s="1" t="s">
        <v>1766</v>
      </c>
      <c r="F376" s="1">
        <v>1.3</v>
      </c>
      <c r="G376" s="1">
        <v>0.2</v>
      </c>
      <c r="H376" s="1">
        <v>2.62</v>
      </c>
      <c r="I376" s="1" t="s">
        <v>944</v>
      </c>
      <c r="AI376" s="575"/>
      <c r="AJ376" s="176"/>
      <c r="AK376" s="168"/>
      <c r="AL376" s="727"/>
      <c r="AM376" s="727"/>
      <c r="AN376" s="727"/>
      <c r="AO376" s="168"/>
      <c r="AP376" s="168"/>
      <c r="AQ376" s="12"/>
      <c r="AR376" s="11"/>
      <c r="AS376" s="168"/>
      <c r="AT376" s="727"/>
      <c r="AU376" s="727"/>
      <c r="AV376" s="727"/>
      <c r="AW376" s="168"/>
      <c r="AX376" s="168"/>
      <c r="AY376" s="12"/>
      <c r="AZ376" s="11" t="s">
        <v>1990</v>
      </c>
      <c r="BA376" s="168" t="s">
        <v>1683</v>
      </c>
      <c r="BB376" s="727" t="s">
        <v>325</v>
      </c>
      <c r="BC376" s="727" t="s">
        <v>251</v>
      </c>
      <c r="BD376" s="727" t="s">
        <v>1691</v>
      </c>
      <c r="BE376" s="168">
        <v>6.5000000000000002E-2</v>
      </c>
      <c r="BF376" s="168">
        <v>4.2500000000000003E-3</v>
      </c>
      <c r="BG376" s="12">
        <v>2.58</v>
      </c>
      <c r="BH376" s="11"/>
      <c r="BI376" s="168"/>
      <c r="BJ376" s="727"/>
      <c r="BK376" s="727"/>
      <c r="BL376" s="727"/>
      <c r="BM376" s="168"/>
      <c r="BN376" s="168"/>
      <c r="BO376" s="12"/>
      <c r="BP376" s="11"/>
      <c r="BQ376" s="168"/>
      <c r="BR376" s="727"/>
      <c r="BS376" s="727"/>
      <c r="BT376" s="727"/>
      <c r="BU376" s="168"/>
      <c r="BV376" s="168"/>
      <c r="BW376" s="12"/>
    </row>
    <row r="377" spans="1:75">
      <c r="A377" s="1" t="s">
        <v>948</v>
      </c>
      <c r="B377" s="1" t="s">
        <v>942</v>
      </c>
      <c r="C377" s="1" t="s">
        <v>943</v>
      </c>
      <c r="D377" s="1" t="s">
        <v>1826</v>
      </c>
      <c r="E377" s="1" t="s">
        <v>1827</v>
      </c>
      <c r="F377" s="1">
        <v>0.9</v>
      </c>
      <c r="G377" s="1">
        <v>0.2</v>
      </c>
      <c r="H377" s="1">
        <v>2.62</v>
      </c>
      <c r="I377" s="1" t="s">
        <v>944</v>
      </c>
      <c r="AI377" s="575"/>
      <c r="AJ377" s="176"/>
      <c r="AK377" s="168"/>
      <c r="AL377" s="727"/>
      <c r="AM377" s="727"/>
      <c r="AN377" s="727"/>
      <c r="AO377" s="168"/>
      <c r="AP377" s="168"/>
      <c r="AQ377" s="12"/>
      <c r="AR377" s="11"/>
      <c r="AS377" s="168"/>
      <c r="AT377" s="727"/>
      <c r="AU377" s="727"/>
      <c r="AV377" s="727"/>
      <c r="AW377" s="168"/>
      <c r="AX377" s="168"/>
      <c r="AY377" s="12"/>
      <c r="AZ377" s="11" t="s">
        <v>1990</v>
      </c>
      <c r="BA377" s="168" t="s">
        <v>1683</v>
      </c>
      <c r="BB377" s="727" t="s">
        <v>326</v>
      </c>
      <c r="BC377" s="727" t="s">
        <v>251</v>
      </c>
      <c r="BD377" s="727" t="s">
        <v>1691</v>
      </c>
      <c r="BE377" s="168">
        <v>6.5000000000000002E-2</v>
      </c>
      <c r="BF377" s="168">
        <v>4.2500000000000003E-3</v>
      </c>
      <c r="BG377" s="12">
        <v>2.58</v>
      </c>
      <c r="BH377" s="11"/>
      <c r="BI377" s="168"/>
      <c r="BJ377" s="727"/>
      <c r="BK377" s="727"/>
      <c r="BL377" s="727"/>
      <c r="BM377" s="168"/>
      <c r="BN377" s="168"/>
      <c r="BO377" s="12"/>
      <c r="BP377" s="11"/>
      <c r="BQ377" s="168"/>
      <c r="BR377" s="727"/>
      <c r="BS377" s="727"/>
      <c r="BT377" s="727"/>
      <c r="BU377" s="168"/>
      <c r="BV377" s="168"/>
      <c r="BW377" s="12"/>
    </row>
    <row r="378" spans="1:75">
      <c r="A378" s="1" t="s">
        <v>949</v>
      </c>
      <c r="B378" s="1" t="s">
        <v>942</v>
      </c>
      <c r="C378" s="1" t="s">
        <v>943</v>
      </c>
      <c r="D378" s="1" t="s">
        <v>1929</v>
      </c>
      <c r="E378" s="1" t="s">
        <v>1832</v>
      </c>
      <c r="F378" s="1">
        <v>0.6</v>
      </c>
      <c r="G378" s="1">
        <v>0.2</v>
      </c>
      <c r="H378" s="1">
        <v>2.62</v>
      </c>
      <c r="I378" s="1" t="s">
        <v>944</v>
      </c>
      <c r="AI378" s="575"/>
      <c r="AJ378" s="176"/>
      <c r="AK378" s="168"/>
      <c r="AL378" s="727"/>
      <c r="AM378" s="727"/>
      <c r="AN378" s="727"/>
      <c r="AO378" s="168"/>
      <c r="AP378" s="168"/>
      <c r="AQ378" s="12"/>
      <c r="AR378" s="11"/>
      <c r="AS378" s="168"/>
      <c r="AT378" s="727"/>
      <c r="AU378" s="727"/>
      <c r="AV378" s="727"/>
      <c r="AW378" s="168"/>
      <c r="AX378" s="168"/>
      <c r="AY378" s="12"/>
      <c r="AZ378" s="11" t="s">
        <v>1990</v>
      </c>
      <c r="BA378" s="168" t="s">
        <v>1683</v>
      </c>
      <c r="BB378" s="727" t="s">
        <v>327</v>
      </c>
      <c r="BC378" s="727" t="s">
        <v>252</v>
      </c>
      <c r="BD378" s="727" t="s">
        <v>1691</v>
      </c>
      <c r="BE378" s="168">
        <v>6.5000000000000002E-2</v>
      </c>
      <c r="BF378" s="168">
        <v>2.5500000000000002E-3</v>
      </c>
      <c r="BG378" s="12">
        <v>2.58</v>
      </c>
      <c r="BH378" s="11"/>
      <c r="BI378" s="168"/>
      <c r="BJ378" s="727"/>
      <c r="BK378" s="727"/>
      <c r="BL378" s="727"/>
      <c r="BM378" s="168"/>
      <c r="BN378" s="168"/>
      <c r="BO378" s="12"/>
      <c r="BP378" s="11"/>
      <c r="BQ378" s="168"/>
      <c r="BR378" s="727"/>
      <c r="BS378" s="727"/>
      <c r="BT378" s="727"/>
      <c r="BU378" s="168"/>
      <c r="BV378" s="168"/>
      <c r="BW378" s="12"/>
    </row>
    <row r="379" spans="1:75">
      <c r="A379" s="1" t="s">
        <v>950</v>
      </c>
      <c r="B379" s="1" t="s">
        <v>942</v>
      </c>
      <c r="C379" s="1" t="s">
        <v>943</v>
      </c>
      <c r="D379" s="1" t="s">
        <v>1930</v>
      </c>
      <c r="E379" s="1" t="s">
        <v>1931</v>
      </c>
      <c r="F379" s="1">
        <v>0.4</v>
      </c>
      <c r="G379" s="1">
        <v>0.08</v>
      </c>
      <c r="H379" s="1">
        <v>2.62</v>
      </c>
      <c r="I379" s="1" t="s">
        <v>944</v>
      </c>
      <c r="AI379" s="575"/>
      <c r="AJ379" s="176"/>
      <c r="AK379" s="168"/>
      <c r="AL379" s="727"/>
      <c r="AM379" s="727"/>
      <c r="AN379" s="727"/>
      <c r="AO379" s="168"/>
      <c r="AP379" s="168"/>
      <c r="AQ379" s="12"/>
      <c r="AR379" s="11"/>
      <c r="AS379" s="168"/>
      <c r="AT379" s="727"/>
      <c r="AU379" s="727"/>
      <c r="AV379" s="727"/>
      <c r="AW379" s="168"/>
      <c r="AX379" s="168"/>
      <c r="AY379" s="12"/>
      <c r="AZ379" s="11" t="s">
        <v>1990</v>
      </c>
      <c r="BA379" s="168" t="s">
        <v>1683</v>
      </c>
      <c r="BB379" s="727" t="s">
        <v>328</v>
      </c>
      <c r="BC379" s="727" t="s">
        <v>252</v>
      </c>
      <c r="BD379" s="727" t="s">
        <v>1691</v>
      </c>
      <c r="BE379" s="168">
        <v>6.5000000000000002E-2</v>
      </c>
      <c r="BF379" s="168">
        <v>2.5500000000000002E-3</v>
      </c>
      <c r="BG379" s="12">
        <v>2.58</v>
      </c>
      <c r="BH379" s="11"/>
      <c r="BI379" s="168"/>
      <c r="BJ379" s="727"/>
      <c r="BK379" s="727"/>
      <c r="BL379" s="727"/>
      <c r="BM379" s="168"/>
      <c r="BN379" s="168"/>
      <c r="BO379" s="12"/>
      <c r="BP379" s="11"/>
      <c r="BQ379" s="168"/>
      <c r="BR379" s="727"/>
      <c r="BS379" s="727"/>
      <c r="BT379" s="727"/>
      <c r="BU379" s="168"/>
      <c r="BV379" s="168"/>
      <c r="BW379" s="12"/>
    </row>
    <row r="380" spans="1:75">
      <c r="A380" s="1" t="s">
        <v>951</v>
      </c>
      <c r="B380" s="1" t="s">
        <v>942</v>
      </c>
      <c r="C380" s="1" t="s">
        <v>943</v>
      </c>
      <c r="D380" s="1" t="s">
        <v>1930</v>
      </c>
      <c r="E380" s="1" t="s">
        <v>1932</v>
      </c>
      <c r="F380" s="1">
        <v>0.2</v>
      </c>
      <c r="G380" s="1">
        <v>0.04</v>
      </c>
      <c r="H380" s="1">
        <v>2.62</v>
      </c>
      <c r="I380" s="1" t="s">
        <v>672</v>
      </c>
      <c r="J380" s="1" t="s">
        <v>673</v>
      </c>
      <c r="AI380" s="575"/>
      <c r="AJ380" s="176"/>
      <c r="AK380" s="168"/>
      <c r="AL380" s="727"/>
      <c r="AM380" s="727"/>
      <c r="AN380" s="727"/>
      <c r="AO380" s="168"/>
      <c r="AP380" s="168"/>
      <c r="AQ380" s="12"/>
      <c r="AR380" s="11"/>
      <c r="AS380" s="168"/>
      <c r="AT380" s="727"/>
      <c r="AU380" s="727"/>
      <c r="AV380" s="727"/>
      <c r="AW380" s="168"/>
      <c r="AX380" s="168"/>
      <c r="AY380" s="12"/>
      <c r="AZ380" s="11" t="s">
        <v>1990</v>
      </c>
      <c r="BA380" s="168" t="s">
        <v>1673</v>
      </c>
      <c r="BB380" s="727" t="s">
        <v>1258</v>
      </c>
      <c r="BC380" s="727" t="s">
        <v>1691</v>
      </c>
      <c r="BD380" s="727" t="s">
        <v>239</v>
      </c>
      <c r="BE380" s="168">
        <v>0.15</v>
      </c>
      <c r="BF380" s="168">
        <v>3.0000000000000001E-3</v>
      </c>
      <c r="BG380" s="12">
        <v>2.58</v>
      </c>
      <c r="BH380" s="11"/>
      <c r="BI380" s="168"/>
      <c r="BJ380" s="727"/>
      <c r="BK380" s="727"/>
      <c r="BL380" s="727"/>
      <c r="BM380" s="168"/>
      <c r="BN380" s="168"/>
      <c r="BO380" s="12"/>
      <c r="BP380" s="11"/>
      <c r="BQ380" s="168"/>
      <c r="BR380" s="727"/>
      <c r="BS380" s="727"/>
      <c r="BT380" s="727"/>
      <c r="BU380" s="168"/>
      <c r="BV380" s="168"/>
      <c r="BW380" s="12"/>
    </row>
    <row r="381" spans="1:75">
      <c r="A381" s="1" t="s">
        <v>952</v>
      </c>
      <c r="B381" s="1" t="s">
        <v>942</v>
      </c>
      <c r="C381" s="1" t="s">
        <v>943</v>
      </c>
      <c r="D381" s="1" t="s">
        <v>1672</v>
      </c>
      <c r="E381" s="1" t="s">
        <v>1933</v>
      </c>
      <c r="F381" s="1">
        <v>0.28000000000000003</v>
      </c>
      <c r="G381" s="1">
        <v>5.1999999999999998E-2</v>
      </c>
      <c r="H381" s="1">
        <v>2.62</v>
      </c>
      <c r="I381" s="1" t="s">
        <v>944</v>
      </c>
      <c r="AI381" s="575"/>
      <c r="AJ381" s="176"/>
      <c r="AK381" s="168"/>
      <c r="AL381" s="727"/>
      <c r="AM381" s="727"/>
      <c r="AN381" s="727"/>
      <c r="AO381" s="168"/>
      <c r="AP381" s="168"/>
      <c r="AQ381" s="12"/>
      <c r="AR381" s="11"/>
      <c r="AS381" s="168"/>
      <c r="AT381" s="727"/>
      <c r="AU381" s="727"/>
      <c r="AV381" s="727"/>
      <c r="AW381" s="168"/>
      <c r="AX381" s="168"/>
      <c r="AY381" s="12"/>
      <c r="AZ381" s="11" t="s">
        <v>1990</v>
      </c>
      <c r="BA381" s="168" t="s">
        <v>1673</v>
      </c>
      <c r="BB381" s="727" t="s">
        <v>595</v>
      </c>
      <c r="BC381" s="727" t="s">
        <v>1691</v>
      </c>
      <c r="BD381" s="727" t="s">
        <v>239</v>
      </c>
      <c r="BE381" s="168">
        <v>0.15</v>
      </c>
      <c r="BF381" s="168">
        <v>3.0000000000000001E-3</v>
      </c>
      <c r="BG381" s="12">
        <v>2.58</v>
      </c>
      <c r="BH381" s="11"/>
      <c r="BI381" s="168"/>
      <c r="BJ381" s="727"/>
      <c r="BK381" s="727"/>
      <c r="BL381" s="727"/>
      <c r="BM381" s="168"/>
      <c r="BN381" s="168"/>
      <c r="BO381" s="12"/>
      <c r="BP381" s="11"/>
      <c r="BQ381" s="168"/>
      <c r="BR381" s="727"/>
      <c r="BS381" s="727"/>
      <c r="BT381" s="727"/>
      <c r="BU381" s="168"/>
      <c r="BV381" s="168"/>
      <c r="BW381" s="12"/>
    </row>
    <row r="382" spans="1:75">
      <c r="A382" s="1" t="s">
        <v>953</v>
      </c>
      <c r="B382" s="1" t="s">
        <v>942</v>
      </c>
      <c r="C382" s="1" t="s">
        <v>943</v>
      </c>
      <c r="D382" s="1" t="s">
        <v>1672</v>
      </c>
      <c r="E382" s="1" t="s">
        <v>1934</v>
      </c>
      <c r="F382" s="1">
        <v>0.14000000000000001</v>
      </c>
      <c r="G382" s="1">
        <v>2.5999999999999999E-2</v>
      </c>
      <c r="H382" s="1">
        <v>2.62</v>
      </c>
      <c r="I382" s="1" t="s">
        <v>672</v>
      </c>
      <c r="J382" s="1" t="s">
        <v>673</v>
      </c>
      <c r="AI382" s="575"/>
      <c r="AJ382" s="176"/>
      <c r="AK382" s="168"/>
      <c r="AL382" s="727"/>
      <c r="AM382" s="727"/>
      <c r="AN382" s="727"/>
      <c r="AO382" s="168"/>
      <c r="AP382" s="168"/>
      <c r="AQ382" s="12"/>
      <c r="AR382" s="11"/>
      <c r="AS382" s="168"/>
      <c r="AT382" s="727"/>
      <c r="AU382" s="727"/>
      <c r="AV382" s="727"/>
      <c r="AW382" s="168"/>
      <c r="AX382" s="168"/>
      <c r="AY382" s="12"/>
      <c r="AZ382" s="11" t="s">
        <v>1990</v>
      </c>
      <c r="BA382" s="168" t="s">
        <v>1673</v>
      </c>
      <c r="BB382" s="727" t="s">
        <v>1259</v>
      </c>
      <c r="BC382" s="727" t="s">
        <v>1691</v>
      </c>
      <c r="BD382" s="727" t="s">
        <v>239</v>
      </c>
      <c r="BE382" s="168">
        <v>7.4999999999999997E-2</v>
      </c>
      <c r="BF382" s="168">
        <v>1.5E-3</v>
      </c>
      <c r="BG382" s="12">
        <v>2.58</v>
      </c>
      <c r="BH382" s="11"/>
      <c r="BI382" s="168"/>
      <c r="BJ382" s="727"/>
      <c r="BK382" s="727"/>
      <c r="BL382" s="727"/>
      <c r="BM382" s="168"/>
      <c r="BN382" s="168"/>
      <c r="BO382" s="12"/>
      <c r="BP382" s="11"/>
      <c r="BQ382" s="168"/>
      <c r="BR382" s="727"/>
      <c r="BS382" s="727"/>
      <c r="BT382" s="727"/>
      <c r="BU382" s="168"/>
      <c r="BV382" s="168"/>
      <c r="BW382" s="12"/>
    </row>
    <row r="383" spans="1:75">
      <c r="A383" s="1" t="s">
        <v>954</v>
      </c>
      <c r="B383" s="1" t="s">
        <v>942</v>
      </c>
      <c r="C383" s="1" t="s">
        <v>943</v>
      </c>
      <c r="D383" s="1" t="s">
        <v>1672</v>
      </c>
      <c r="E383" s="1" t="s">
        <v>1935</v>
      </c>
      <c r="F383" s="1">
        <v>0.21</v>
      </c>
      <c r="G383" s="1">
        <v>3.9E-2</v>
      </c>
      <c r="H383" s="1">
        <v>2.62</v>
      </c>
      <c r="I383" s="1" t="s">
        <v>944</v>
      </c>
      <c r="J383" s="1" t="s">
        <v>500</v>
      </c>
      <c r="AI383" s="575"/>
      <c r="AJ383" s="176"/>
      <c r="AK383" s="168"/>
      <c r="AL383" s="727"/>
      <c r="AM383" s="727"/>
      <c r="AN383" s="727"/>
      <c r="AO383" s="168"/>
      <c r="AP383" s="168"/>
      <c r="AQ383" s="12"/>
      <c r="AR383" s="11"/>
      <c r="AS383" s="168"/>
      <c r="AT383" s="727"/>
      <c r="AU383" s="727"/>
      <c r="AV383" s="727"/>
      <c r="AW383" s="168"/>
      <c r="AX383" s="168"/>
      <c r="AY383" s="12"/>
      <c r="AZ383" s="11" t="s">
        <v>1990</v>
      </c>
      <c r="BA383" s="168" t="s">
        <v>1673</v>
      </c>
      <c r="BB383" s="727" t="s">
        <v>596</v>
      </c>
      <c r="BC383" s="727" t="s">
        <v>1691</v>
      </c>
      <c r="BD383" s="727" t="s">
        <v>239</v>
      </c>
      <c r="BE383" s="168">
        <v>7.4999999999999997E-2</v>
      </c>
      <c r="BF383" s="168">
        <v>1.5E-3</v>
      </c>
      <c r="BG383" s="12">
        <v>2.58</v>
      </c>
      <c r="BH383" s="11"/>
      <c r="BI383" s="168"/>
      <c r="BJ383" s="727"/>
      <c r="BK383" s="727"/>
      <c r="BL383" s="727"/>
      <c r="BM383" s="168"/>
      <c r="BN383" s="168"/>
      <c r="BO383" s="12"/>
      <c r="BP383" s="11"/>
      <c r="BQ383" s="168"/>
      <c r="BR383" s="727"/>
      <c r="BS383" s="727"/>
      <c r="BT383" s="727"/>
      <c r="BU383" s="168"/>
      <c r="BV383" s="168"/>
      <c r="BW383" s="12"/>
    </row>
    <row r="384" spans="1:75">
      <c r="A384" s="1" t="s">
        <v>955</v>
      </c>
      <c r="B384" s="1" t="s">
        <v>942</v>
      </c>
      <c r="C384" s="1" t="s">
        <v>943</v>
      </c>
      <c r="D384" s="1" t="s">
        <v>1672</v>
      </c>
      <c r="E384" s="1" t="s">
        <v>1936</v>
      </c>
      <c r="F384" s="1">
        <v>0.21</v>
      </c>
      <c r="G384" s="1">
        <v>3.9E-2</v>
      </c>
      <c r="H384" s="1">
        <v>2.62</v>
      </c>
      <c r="I384" s="1" t="s">
        <v>672</v>
      </c>
      <c r="J384" s="1" t="s">
        <v>678</v>
      </c>
      <c r="AI384" s="575"/>
      <c r="AJ384" s="176"/>
      <c r="AK384" s="168"/>
      <c r="AL384" s="727"/>
      <c r="AM384" s="727"/>
      <c r="AN384" s="727"/>
      <c r="AO384" s="168"/>
      <c r="AP384" s="168"/>
      <c r="AQ384" s="12"/>
      <c r="AR384" s="11"/>
      <c r="AS384" s="168"/>
      <c r="AT384" s="727"/>
      <c r="AU384" s="727"/>
      <c r="AV384" s="727"/>
      <c r="AW384" s="168"/>
      <c r="AX384" s="168"/>
      <c r="AY384" s="12"/>
      <c r="AZ384" s="11" t="s">
        <v>1990</v>
      </c>
      <c r="BA384" s="168" t="s">
        <v>1673</v>
      </c>
      <c r="BB384" s="727" t="s">
        <v>1260</v>
      </c>
      <c r="BC384" s="727" t="s">
        <v>503</v>
      </c>
      <c r="BD384" s="727" t="s">
        <v>2624</v>
      </c>
      <c r="BE384" s="168">
        <v>0.13500000000000001</v>
      </c>
      <c r="BF384" s="168">
        <v>2.7000000000000001E-3</v>
      </c>
      <c r="BG384" s="12">
        <v>2.58</v>
      </c>
      <c r="BH384" s="11"/>
      <c r="BI384" s="168"/>
      <c r="BJ384" s="727"/>
      <c r="BK384" s="727"/>
      <c r="BL384" s="727"/>
      <c r="BM384" s="168"/>
      <c r="BN384" s="168"/>
      <c r="BO384" s="12"/>
      <c r="BP384" s="11"/>
      <c r="BQ384" s="168"/>
      <c r="BR384" s="727"/>
      <c r="BS384" s="727"/>
      <c r="BT384" s="727"/>
      <c r="BU384" s="168"/>
      <c r="BV384" s="168"/>
      <c r="BW384" s="12"/>
    </row>
    <row r="385" spans="1:75">
      <c r="A385" s="1" t="s">
        <v>956</v>
      </c>
      <c r="B385" s="1" t="s">
        <v>942</v>
      </c>
      <c r="C385" s="1" t="s">
        <v>943</v>
      </c>
      <c r="D385" s="1" t="s">
        <v>1672</v>
      </c>
      <c r="E385" s="1" t="s">
        <v>1937</v>
      </c>
      <c r="F385" s="1">
        <v>0.14000000000000001</v>
      </c>
      <c r="G385" s="1">
        <v>2.5999999999999999E-2</v>
      </c>
      <c r="H385" s="1">
        <v>2.62</v>
      </c>
      <c r="I385" s="1" t="s">
        <v>944</v>
      </c>
      <c r="J385" s="1" t="s">
        <v>501</v>
      </c>
      <c r="AI385" s="575"/>
      <c r="AJ385" s="176"/>
      <c r="AK385" s="168"/>
      <c r="AL385" s="727"/>
      <c r="AM385" s="727"/>
      <c r="AN385" s="727"/>
      <c r="AO385" s="168"/>
      <c r="AP385" s="168"/>
      <c r="AQ385" s="12"/>
      <c r="AR385" s="11"/>
      <c r="AS385" s="168"/>
      <c r="AT385" s="727"/>
      <c r="AU385" s="727"/>
      <c r="AV385" s="727"/>
      <c r="AW385" s="168"/>
      <c r="AX385" s="168"/>
      <c r="AY385" s="12"/>
      <c r="AZ385" s="11" t="s">
        <v>1990</v>
      </c>
      <c r="BA385" s="168" t="s">
        <v>1673</v>
      </c>
      <c r="BB385" s="727" t="s">
        <v>597</v>
      </c>
      <c r="BC385" s="727" t="s">
        <v>503</v>
      </c>
      <c r="BD385" s="727" t="s">
        <v>2624</v>
      </c>
      <c r="BE385" s="168">
        <v>0.13500000000000001</v>
      </c>
      <c r="BF385" s="168">
        <v>2.7000000000000001E-3</v>
      </c>
      <c r="BG385" s="12">
        <v>2.58</v>
      </c>
      <c r="BH385" s="11"/>
      <c r="BI385" s="168"/>
      <c r="BJ385" s="727"/>
      <c r="BK385" s="727"/>
      <c r="BL385" s="727"/>
      <c r="BM385" s="168"/>
      <c r="BN385" s="168"/>
      <c r="BO385" s="12"/>
      <c r="BP385" s="11"/>
      <c r="BQ385" s="168"/>
      <c r="BR385" s="727"/>
      <c r="BS385" s="727"/>
      <c r="BT385" s="727"/>
      <c r="BU385" s="168"/>
      <c r="BV385" s="168"/>
      <c r="BW385" s="12"/>
    </row>
    <row r="386" spans="1:75">
      <c r="A386" s="1" t="s">
        <v>957</v>
      </c>
      <c r="B386" s="1" t="s">
        <v>942</v>
      </c>
      <c r="C386" s="1" t="s">
        <v>943</v>
      </c>
      <c r="D386" s="1" t="s">
        <v>1672</v>
      </c>
      <c r="E386" s="1" t="s">
        <v>1938</v>
      </c>
      <c r="F386" s="1">
        <v>0.14000000000000001</v>
      </c>
      <c r="G386" s="1">
        <v>2.5999999999999999E-2</v>
      </c>
      <c r="H386" s="1">
        <v>2.62</v>
      </c>
      <c r="I386" s="1" t="s">
        <v>672</v>
      </c>
      <c r="J386" s="1" t="s">
        <v>681</v>
      </c>
      <c r="AI386" s="575"/>
      <c r="AJ386" s="176"/>
      <c r="AK386" s="168"/>
      <c r="AL386" s="727"/>
      <c r="AM386" s="727"/>
      <c r="AN386" s="727"/>
      <c r="AO386" s="168"/>
      <c r="AP386" s="168"/>
      <c r="AQ386" s="12"/>
      <c r="AR386" s="11"/>
      <c r="AS386" s="168"/>
      <c r="AT386" s="727"/>
      <c r="AU386" s="727"/>
      <c r="AV386" s="727"/>
      <c r="AW386" s="168"/>
      <c r="AX386" s="168"/>
      <c r="AY386" s="12"/>
      <c r="AZ386" s="11" t="s">
        <v>1990</v>
      </c>
      <c r="BA386" s="168" t="s">
        <v>1673</v>
      </c>
      <c r="BB386" s="727" t="s">
        <v>1261</v>
      </c>
      <c r="BC386" s="727" t="s">
        <v>503</v>
      </c>
      <c r="BD386" s="727" t="s">
        <v>2624</v>
      </c>
      <c r="BE386" s="168">
        <v>0.13500000000000001</v>
      </c>
      <c r="BF386" s="168">
        <v>2.7000000000000001E-3</v>
      </c>
      <c r="BG386" s="12">
        <v>2.58</v>
      </c>
      <c r="BH386" s="11"/>
      <c r="BI386" s="168"/>
      <c r="BJ386" s="727"/>
      <c r="BK386" s="727"/>
      <c r="BL386" s="727"/>
      <c r="BM386" s="168"/>
      <c r="BN386" s="168"/>
      <c r="BO386" s="12"/>
      <c r="BP386" s="11"/>
      <c r="BQ386" s="168"/>
      <c r="BR386" s="727"/>
      <c r="BS386" s="727"/>
      <c r="BT386" s="727"/>
      <c r="BU386" s="168"/>
      <c r="BV386" s="168"/>
      <c r="BW386" s="12"/>
    </row>
    <row r="387" spans="1:75">
      <c r="A387" s="1" t="s">
        <v>958</v>
      </c>
      <c r="B387" s="1" t="s">
        <v>942</v>
      </c>
      <c r="C387" s="1" t="s">
        <v>943</v>
      </c>
      <c r="D387" s="1" t="s">
        <v>1672</v>
      </c>
      <c r="E387" s="1" t="s">
        <v>1939</v>
      </c>
      <c r="F387" s="1">
        <v>7.0000000000000007E-2</v>
      </c>
      <c r="G387" s="1">
        <v>1.2999999999999999E-2</v>
      </c>
      <c r="H387" s="1">
        <v>2.62</v>
      </c>
      <c r="I387" s="1" t="s">
        <v>944</v>
      </c>
      <c r="J387" s="1" t="s">
        <v>502</v>
      </c>
      <c r="AI387" s="575"/>
      <c r="AJ387" s="176"/>
      <c r="AK387" s="168"/>
      <c r="AL387" s="727"/>
      <c r="AM387" s="727"/>
      <c r="AN387" s="727"/>
      <c r="AO387" s="168"/>
      <c r="AP387" s="168"/>
      <c r="AQ387" s="12"/>
      <c r="AR387" s="11"/>
      <c r="AS387" s="168"/>
      <c r="AT387" s="727"/>
      <c r="AU387" s="727"/>
      <c r="AV387" s="727"/>
      <c r="AW387" s="168"/>
      <c r="AX387" s="168"/>
      <c r="AY387" s="12"/>
      <c r="AZ387" s="11" t="s">
        <v>1990</v>
      </c>
      <c r="BA387" s="168" t="s">
        <v>1673</v>
      </c>
      <c r="BB387" s="727" t="s">
        <v>598</v>
      </c>
      <c r="BC387" s="727" t="s">
        <v>503</v>
      </c>
      <c r="BD387" s="727" t="s">
        <v>2624</v>
      </c>
      <c r="BE387" s="168">
        <v>0.13500000000000001</v>
      </c>
      <c r="BF387" s="168">
        <v>2.7000000000000001E-3</v>
      </c>
      <c r="BG387" s="12">
        <v>2.58</v>
      </c>
      <c r="BH387" s="11"/>
      <c r="BI387" s="168"/>
      <c r="BJ387" s="727"/>
      <c r="BK387" s="727"/>
      <c r="BL387" s="727"/>
      <c r="BM387" s="168"/>
      <c r="BN387" s="168"/>
      <c r="BO387" s="12"/>
      <c r="BP387" s="11"/>
      <c r="BQ387" s="168"/>
      <c r="BR387" s="727"/>
      <c r="BS387" s="727"/>
      <c r="BT387" s="727"/>
      <c r="BU387" s="168"/>
      <c r="BV387" s="168"/>
      <c r="BW387" s="12"/>
    </row>
    <row r="388" spans="1:75">
      <c r="A388" s="1" t="s">
        <v>959</v>
      </c>
      <c r="B388" s="1" t="s">
        <v>942</v>
      </c>
      <c r="C388" s="1" t="s">
        <v>943</v>
      </c>
      <c r="D388" s="1" t="s">
        <v>1672</v>
      </c>
      <c r="E388" s="1" t="s">
        <v>1940</v>
      </c>
      <c r="F388" s="1">
        <v>7.0000000000000007E-2</v>
      </c>
      <c r="G388" s="1">
        <v>1.2999999999999999E-2</v>
      </c>
      <c r="H388" s="1">
        <v>2.62</v>
      </c>
      <c r="I388" s="1" t="s">
        <v>672</v>
      </c>
      <c r="J388" s="1" t="s">
        <v>684</v>
      </c>
      <c r="AI388" s="575"/>
      <c r="AJ388" s="176"/>
      <c r="AK388" s="168"/>
      <c r="AL388" s="727"/>
      <c r="AM388" s="727"/>
      <c r="AN388" s="727"/>
      <c r="AO388" s="168"/>
      <c r="AP388" s="168"/>
      <c r="AQ388" s="12"/>
      <c r="AR388" s="11"/>
      <c r="AS388" s="168"/>
      <c r="AT388" s="727"/>
      <c r="AU388" s="727"/>
      <c r="AV388" s="727"/>
      <c r="AW388" s="168"/>
      <c r="AX388" s="168"/>
      <c r="AY388" s="12"/>
      <c r="AZ388" s="11" t="s">
        <v>1990</v>
      </c>
      <c r="BA388" s="168" t="s">
        <v>1673</v>
      </c>
      <c r="BB388" s="727" t="s">
        <v>1262</v>
      </c>
      <c r="BC388" s="727" t="s">
        <v>504</v>
      </c>
      <c r="BD388" s="727" t="s">
        <v>239</v>
      </c>
      <c r="BE388" s="168">
        <v>7.4999999999999997E-2</v>
      </c>
      <c r="BF388" s="168">
        <v>1.5E-3</v>
      </c>
      <c r="BG388" s="12">
        <v>2.58</v>
      </c>
      <c r="BH388" s="11"/>
      <c r="BI388" s="168"/>
      <c r="BJ388" s="727"/>
      <c r="BK388" s="727"/>
      <c r="BL388" s="727"/>
      <c r="BM388" s="168"/>
      <c r="BN388" s="168"/>
      <c r="BO388" s="12"/>
      <c r="BP388" s="11"/>
      <c r="BQ388" s="168"/>
      <c r="BR388" s="727"/>
      <c r="BS388" s="727"/>
      <c r="BT388" s="727"/>
      <c r="BU388" s="168"/>
      <c r="BV388" s="168"/>
      <c r="BW388" s="12"/>
    </row>
    <row r="389" spans="1:75">
      <c r="A389" s="1" t="s">
        <v>960</v>
      </c>
      <c r="B389" s="1" t="s">
        <v>942</v>
      </c>
      <c r="C389" s="1" t="s">
        <v>943</v>
      </c>
      <c r="D389" s="1" t="s">
        <v>1673</v>
      </c>
      <c r="E389" s="1" t="s">
        <v>1941</v>
      </c>
      <c r="F389" s="1">
        <v>0.14000000000000001</v>
      </c>
      <c r="G389" s="1">
        <v>1.2999999999999999E-2</v>
      </c>
      <c r="H389" s="1">
        <v>2.62</v>
      </c>
      <c r="I389" s="1" t="s">
        <v>961</v>
      </c>
      <c r="AI389" s="575"/>
      <c r="AJ389" s="176"/>
      <c r="AK389" s="168"/>
      <c r="AL389" s="727"/>
      <c r="AM389" s="727"/>
      <c r="AN389" s="727"/>
      <c r="AO389" s="168"/>
      <c r="AP389" s="168"/>
      <c r="AQ389" s="12"/>
      <c r="AR389" s="11"/>
      <c r="AS389" s="168"/>
      <c r="AT389" s="727"/>
      <c r="AU389" s="727"/>
      <c r="AV389" s="727"/>
      <c r="AW389" s="168"/>
      <c r="AX389" s="168"/>
      <c r="AY389" s="12"/>
      <c r="AZ389" s="11" t="s">
        <v>1990</v>
      </c>
      <c r="BA389" s="168" t="s">
        <v>1673</v>
      </c>
      <c r="BB389" s="727" t="s">
        <v>599</v>
      </c>
      <c r="BC389" s="727" t="s">
        <v>504</v>
      </c>
      <c r="BD389" s="727" t="s">
        <v>239</v>
      </c>
      <c r="BE389" s="168">
        <v>7.4999999999999997E-2</v>
      </c>
      <c r="BF389" s="168">
        <v>1.5E-3</v>
      </c>
      <c r="BG389" s="12">
        <v>2.58</v>
      </c>
      <c r="BH389" s="11"/>
      <c r="BI389" s="168"/>
      <c r="BJ389" s="727"/>
      <c r="BK389" s="727"/>
      <c r="BL389" s="727"/>
      <c r="BM389" s="168"/>
      <c r="BN389" s="168"/>
      <c r="BO389" s="12"/>
      <c r="BP389" s="11"/>
      <c r="BQ389" s="168"/>
      <c r="BR389" s="727"/>
      <c r="BS389" s="727"/>
      <c r="BT389" s="727"/>
      <c r="BU389" s="168"/>
      <c r="BV389" s="168"/>
      <c r="BW389" s="12"/>
    </row>
    <row r="390" spans="1:75">
      <c r="A390" s="1" t="s">
        <v>962</v>
      </c>
      <c r="B390" s="1" t="s">
        <v>942</v>
      </c>
      <c r="C390" s="1" t="s">
        <v>943</v>
      </c>
      <c r="D390" s="1" t="s">
        <v>1673</v>
      </c>
      <c r="E390" s="1" t="s">
        <v>531</v>
      </c>
      <c r="F390" s="1">
        <v>0.14000000000000001</v>
      </c>
      <c r="G390" s="1">
        <v>1.2999999999999999E-2</v>
      </c>
      <c r="AI390" s="575"/>
      <c r="AJ390" s="176"/>
      <c r="AK390" s="168"/>
      <c r="AL390" s="727"/>
      <c r="AM390" s="727"/>
      <c r="AN390" s="727"/>
      <c r="AO390" s="168"/>
      <c r="AP390" s="168"/>
      <c r="AQ390" s="12"/>
      <c r="AR390" s="11"/>
      <c r="AS390" s="168"/>
      <c r="AT390" s="727"/>
      <c r="AU390" s="727"/>
      <c r="AV390" s="727"/>
      <c r="AW390" s="168"/>
      <c r="AX390" s="168"/>
      <c r="AY390" s="12"/>
      <c r="AZ390" s="11" t="s">
        <v>1990</v>
      </c>
      <c r="BA390" s="168" t="s">
        <v>1673</v>
      </c>
      <c r="BB390" s="727" t="s">
        <v>1263</v>
      </c>
      <c r="BC390" s="727" t="s">
        <v>504</v>
      </c>
      <c r="BD390" s="727" t="s">
        <v>239</v>
      </c>
      <c r="BE390" s="168">
        <v>7.4999999999999997E-2</v>
      </c>
      <c r="BF390" s="168">
        <v>1.5E-3</v>
      </c>
      <c r="BG390" s="12">
        <v>2.58</v>
      </c>
      <c r="BH390" s="11"/>
      <c r="BI390" s="168"/>
      <c r="BJ390" s="727"/>
      <c r="BK390" s="727"/>
      <c r="BL390" s="727"/>
      <c r="BM390" s="168"/>
      <c r="BN390" s="168"/>
      <c r="BO390" s="12"/>
      <c r="BP390" s="11"/>
      <c r="BQ390" s="168"/>
      <c r="BR390" s="727"/>
      <c r="BS390" s="727"/>
      <c r="BT390" s="727"/>
      <c r="BU390" s="168"/>
      <c r="BV390" s="168"/>
      <c r="BW390" s="12"/>
    </row>
    <row r="391" spans="1:75">
      <c r="A391" s="1" t="s">
        <v>963</v>
      </c>
      <c r="B391" s="1" t="s">
        <v>942</v>
      </c>
      <c r="C391" s="1" t="s">
        <v>943</v>
      </c>
      <c r="D391" s="1" t="s">
        <v>1673</v>
      </c>
      <c r="E391" s="1" t="s">
        <v>1942</v>
      </c>
      <c r="F391" s="1">
        <v>7.0000000000000007E-2</v>
      </c>
      <c r="G391" s="1">
        <v>6.4999999999999997E-3</v>
      </c>
      <c r="H391" s="1">
        <v>2.62</v>
      </c>
      <c r="I391" s="1" t="s">
        <v>672</v>
      </c>
      <c r="J391" s="1" t="s">
        <v>673</v>
      </c>
      <c r="AI391" s="575"/>
      <c r="AJ391" s="176"/>
      <c r="AK391" s="168"/>
      <c r="AL391" s="727"/>
      <c r="AM391" s="727"/>
      <c r="AN391" s="727"/>
      <c r="AO391" s="168"/>
      <c r="AP391" s="168"/>
      <c r="AQ391" s="12"/>
      <c r="AR391" s="11"/>
      <c r="AS391" s="168"/>
      <c r="AT391" s="727"/>
      <c r="AU391" s="727"/>
      <c r="AV391" s="727"/>
      <c r="AW391" s="168"/>
      <c r="AX391" s="168"/>
      <c r="AY391" s="12"/>
      <c r="AZ391" s="11" t="s">
        <v>1990</v>
      </c>
      <c r="BA391" s="168" t="s">
        <v>1673</v>
      </c>
      <c r="BB391" s="727" t="s">
        <v>600</v>
      </c>
      <c r="BC391" s="727" t="s">
        <v>504</v>
      </c>
      <c r="BD391" s="727" t="s">
        <v>239</v>
      </c>
      <c r="BE391" s="168">
        <v>7.4999999999999997E-2</v>
      </c>
      <c r="BF391" s="168">
        <v>1.5E-3</v>
      </c>
      <c r="BG391" s="12">
        <v>2.58</v>
      </c>
      <c r="BH391" s="11"/>
      <c r="BI391" s="168"/>
      <c r="BJ391" s="727"/>
      <c r="BK391" s="727"/>
      <c r="BL391" s="727"/>
      <c r="BM391" s="168"/>
      <c r="BN391" s="168"/>
      <c r="BO391" s="12"/>
      <c r="BP391" s="11"/>
      <c r="BQ391" s="168"/>
      <c r="BR391" s="727"/>
      <c r="BS391" s="727"/>
      <c r="BT391" s="727"/>
      <c r="BU391" s="168"/>
      <c r="BV391" s="168"/>
      <c r="BW391" s="12"/>
    </row>
    <row r="392" spans="1:75">
      <c r="A392" s="1" t="s">
        <v>964</v>
      </c>
      <c r="B392" s="1" t="s">
        <v>942</v>
      </c>
      <c r="C392" s="1" t="s">
        <v>943</v>
      </c>
      <c r="D392" s="1" t="s">
        <v>1673</v>
      </c>
      <c r="E392" s="1" t="s">
        <v>532</v>
      </c>
      <c r="F392" s="1">
        <v>7.0000000000000007E-2</v>
      </c>
      <c r="G392" s="1">
        <v>6.4999999999999997E-3</v>
      </c>
      <c r="J392" s="1" t="s">
        <v>673</v>
      </c>
      <c r="AI392" s="575"/>
      <c r="AJ392" s="176"/>
      <c r="AK392" s="168"/>
      <c r="AL392" s="727"/>
      <c r="AM392" s="727"/>
      <c r="AN392" s="727"/>
      <c r="AO392" s="168"/>
      <c r="AP392" s="168"/>
      <c r="AQ392" s="12"/>
      <c r="AR392" s="11"/>
      <c r="AS392" s="168"/>
      <c r="AT392" s="727"/>
      <c r="AU392" s="727"/>
      <c r="AV392" s="727"/>
      <c r="AW392" s="168"/>
      <c r="AX392" s="168"/>
      <c r="AY392" s="12"/>
      <c r="AZ392" s="11" t="s">
        <v>1990</v>
      </c>
      <c r="BA392" s="168" t="s">
        <v>1673</v>
      </c>
      <c r="BB392" s="727" t="s">
        <v>603</v>
      </c>
      <c r="BC392" s="727" t="s">
        <v>246</v>
      </c>
      <c r="BD392" s="727" t="s">
        <v>2624</v>
      </c>
      <c r="BE392" s="168">
        <v>0.13500000000000001</v>
      </c>
      <c r="BF392" s="168">
        <v>3.0000000000000001E-3</v>
      </c>
      <c r="BG392" s="12">
        <v>2.58</v>
      </c>
      <c r="BH392" s="11"/>
      <c r="BI392" s="168"/>
      <c r="BJ392" s="727"/>
      <c r="BK392" s="727"/>
      <c r="BL392" s="727"/>
      <c r="BM392" s="168"/>
      <c r="BN392" s="168"/>
      <c r="BO392" s="12"/>
      <c r="BP392" s="11"/>
      <c r="BQ392" s="168"/>
      <c r="BR392" s="727"/>
      <c r="BS392" s="727"/>
      <c r="BT392" s="727"/>
      <c r="BU392" s="168"/>
      <c r="BV392" s="168"/>
      <c r="BW392" s="12"/>
    </row>
    <row r="393" spans="1:75">
      <c r="A393" s="1" t="s">
        <v>965</v>
      </c>
      <c r="B393" s="1" t="s">
        <v>942</v>
      </c>
      <c r="C393" s="1" t="s">
        <v>943</v>
      </c>
      <c r="D393" s="1" t="s">
        <v>1673</v>
      </c>
      <c r="E393" s="1" t="s">
        <v>1943</v>
      </c>
      <c r="F393" s="1">
        <v>0.12600000000000003</v>
      </c>
      <c r="G393" s="1">
        <v>9.75E-3</v>
      </c>
      <c r="H393" s="1">
        <v>2.62</v>
      </c>
      <c r="I393" s="1" t="s">
        <v>672</v>
      </c>
      <c r="J393" s="1" t="s">
        <v>678</v>
      </c>
      <c r="AI393" s="575"/>
      <c r="AJ393" s="176"/>
      <c r="AK393" s="168"/>
      <c r="AL393" s="727"/>
      <c r="AM393" s="727"/>
      <c r="AN393" s="727"/>
      <c r="AO393" s="168"/>
      <c r="AP393" s="168"/>
      <c r="AQ393" s="12"/>
      <c r="AR393" s="11"/>
      <c r="AS393" s="168"/>
      <c r="AT393" s="727"/>
      <c r="AU393" s="727"/>
      <c r="AV393" s="727"/>
      <c r="AW393" s="168"/>
      <c r="AX393" s="168"/>
      <c r="AY393" s="12"/>
      <c r="AZ393" s="11" t="s">
        <v>1990</v>
      </c>
      <c r="BA393" s="168" t="s">
        <v>1673</v>
      </c>
      <c r="BB393" s="727" t="s">
        <v>604</v>
      </c>
      <c r="BC393" s="727" t="s">
        <v>246</v>
      </c>
      <c r="BD393" s="727" t="s">
        <v>2624</v>
      </c>
      <c r="BE393" s="168">
        <v>0.13500000000000001</v>
      </c>
      <c r="BF393" s="168">
        <v>3.0000000000000001E-3</v>
      </c>
      <c r="BG393" s="12">
        <v>2.58</v>
      </c>
      <c r="BH393" s="11"/>
      <c r="BI393" s="168"/>
      <c r="BJ393" s="727"/>
      <c r="BK393" s="727"/>
      <c r="BL393" s="727"/>
      <c r="BM393" s="168"/>
      <c r="BN393" s="168"/>
      <c r="BO393" s="12"/>
      <c r="BP393" s="11"/>
      <c r="BQ393" s="168"/>
      <c r="BR393" s="727"/>
      <c r="BS393" s="727"/>
      <c r="BT393" s="727"/>
      <c r="BU393" s="168"/>
      <c r="BV393" s="168"/>
      <c r="BW393" s="12"/>
    </row>
    <row r="394" spans="1:75">
      <c r="A394" s="1" t="s">
        <v>966</v>
      </c>
      <c r="B394" s="1" t="s">
        <v>942</v>
      </c>
      <c r="C394" s="1" t="s">
        <v>943</v>
      </c>
      <c r="D394" s="1" t="s">
        <v>1673</v>
      </c>
      <c r="E394" s="1" t="s">
        <v>533</v>
      </c>
      <c r="F394" s="1">
        <v>0.12600000000000003</v>
      </c>
      <c r="G394" s="1">
        <v>9.75E-3</v>
      </c>
      <c r="J394" s="1" t="s">
        <v>933</v>
      </c>
      <c r="AI394" s="575"/>
      <c r="AJ394" s="176"/>
      <c r="AK394" s="168"/>
      <c r="AL394" s="727"/>
      <c r="AM394" s="727"/>
      <c r="AN394" s="727"/>
      <c r="AO394" s="168"/>
      <c r="AP394" s="168"/>
      <c r="AQ394" s="12"/>
      <c r="AR394" s="11"/>
      <c r="AS394" s="168"/>
      <c r="AT394" s="727"/>
      <c r="AU394" s="727"/>
      <c r="AV394" s="727"/>
      <c r="AW394" s="168"/>
      <c r="AX394" s="168"/>
      <c r="AY394" s="12"/>
      <c r="AZ394" s="11" t="s">
        <v>1990</v>
      </c>
      <c r="BA394" s="168" t="s">
        <v>1673</v>
      </c>
      <c r="BB394" s="727" t="s">
        <v>605</v>
      </c>
      <c r="BC394" s="727" t="s">
        <v>246</v>
      </c>
      <c r="BD394" s="727" t="s">
        <v>2624</v>
      </c>
      <c r="BE394" s="168">
        <v>0.13500000000000001</v>
      </c>
      <c r="BF394" s="168">
        <v>3.0000000000000001E-3</v>
      </c>
      <c r="BG394" s="12">
        <v>2.58</v>
      </c>
      <c r="BH394" s="11"/>
      <c r="BI394" s="168"/>
      <c r="BJ394" s="727"/>
      <c r="BK394" s="727"/>
      <c r="BL394" s="727"/>
      <c r="BM394" s="168"/>
      <c r="BN394" s="168"/>
      <c r="BO394" s="12"/>
      <c r="BP394" s="11"/>
      <c r="BQ394" s="168"/>
      <c r="BR394" s="727"/>
      <c r="BS394" s="727"/>
      <c r="BT394" s="727"/>
      <c r="BU394" s="168"/>
      <c r="BV394" s="168"/>
      <c r="BW394" s="12"/>
    </row>
    <row r="395" spans="1:75">
      <c r="A395" s="1" t="s">
        <v>967</v>
      </c>
      <c r="B395" s="1" t="s">
        <v>942</v>
      </c>
      <c r="C395" s="1" t="s">
        <v>943</v>
      </c>
      <c r="D395" s="1" t="s">
        <v>1673</v>
      </c>
      <c r="E395" s="1" t="s">
        <v>1944</v>
      </c>
      <c r="F395" s="1">
        <v>0.12600000000000003</v>
      </c>
      <c r="G395" s="1">
        <v>9.75E-3</v>
      </c>
      <c r="H395" s="1">
        <v>2.62</v>
      </c>
      <c r="I395" s="1" t="s">
        <v>961</v>
      </c>
      <c r="J395" s="1" t="s">
        <v>500</v>
      </c>
      <c r="AI395" s="575"/>
      <c r="AJ395" s="176"/>
      <c r="AK395" s="168"/>
      <c r="AL395" s="727"/>
      <c r="AM395" s="727"/>
      <c r="AN395" s="727"/>
      <c r="AO395" s="168"/>
      <c r="AP395" s="168"/>
      <c r="AQ395" s="12"/>
      <c r="AR395" s="11"/>
      <c r="AS395" s="168"/>
      <c r="AT395" s="727"/>
      <c r="AU395" s="727"/>
      <c r="AV395" s="727"/>
      <c r="AW395" s="168"/>
      <c r="AX395" s="168"/>
      <c r="AY395" s="12"/>
      <c r="AZ395" s="11" t="s">
        <v>1990</v>
      </c>
      <c r="BA395" s="168" t="s">
        <v>1673</v>
      </c>
      <c r="BB395" s="727" t="s">
        <v>606</v>
      </c>
      <c r="BC395" s="727" t="s">
        <v>246</v>
      </c>
      <c r="BD395" s="727" t="s">
        <v>2624</v>
      </c>
      <c r="BE395" s="168">
        <v>0.13500000000000001</v>
      </c>
      <c r="BF395" s="168">
        <v>3.0000000000000001E-3</v>
      </c>
      <c r="BG395" s="12">
        <v>2.58</v>
      </c>
      <c r="BH395" s="11"/>
      <c r="BI395" s="168"/>
      <c r="BJ395" s="727"/>
      <c r="BK395" s="727"/>
      <c r="BL395" s="727"/>
      <c r="BM395" s="168"/>
      <c r="BN395" s="168"/>
      <c r="BO395" s="12"/>
      <c r="BP395" s="11"/>
      <c r="BQ395" s="168"/>
      <c r="BR395" s="727"/>
      <c r="BS395" s="727"/>
      <c r="BT395" s="727"/>
      <c r="BU395" s="168"/>
      <c r="BV395" s="168"/>
      <c r="BW395" s="12"/>
    </row>
    <row r="396" spans="1:75">
      <c r="A396" s="1" t="s">
        <v>968</v>
      </c>
      <c r="B396" s="1" t="s">
        <v>942</v>
      </c>
      <c r="C396" s="1" t="s">
        <v>943</v>
      </c>
      <c r="D396" s="1" t="s">
        <v>1673</v>
      </c>
      <c r="E396" s="1" t="s">
        <v>534</v>
      </c>
      <c r="F396" s="1">
        <v>0.12600000000000003</v>
      </c>
      <c r="G396" s="1">
        <v>9.75E-3</v>
      </c>
      <c r="J396" s="1" t="s">
        <v>500</v>
      </c>
      <c r="AI396" s="575"/>
      <c r="AJ396" s="176"/>
      <c r="AK396" s="168"/>
      <c r="AL396" s="727"/>
      <c r="AM396" s="727"/>
      <c r="AN396" s="727"/>
      <c r="AO396" s="168"/>
      <c r="AP396" s="168"/>
      <c r="AQ396" s="12"/>
      <c r="AR396" s="11"/>
      <c r="AS396" s="168"/>
      <c r="AT396" s="727"/>
      <c r="AU396" s="727"/>
      <c r="AV396" s="727"/>
      <c r="AW396" s="168"/>
      <c r="AX396" s="168"/>
      <c r="AY396" s="12"/>
      <c r="AZ396" s="11" t="s">
        <v>1990</v>
      </c>
      <c r="BA396" s="168" t="s">
        <v>1673</v>
      </c>
      <c r="BB396" s="727" t="s">
        <v>607</v>
      </c>
      <c r="BC396" s="727" t="s">
        <v>544</v>
      </c>
      <c r="BD396" s="727" t="s">
        <v>2624</v>
      </c>
      <c r="BE396" s="168">
        <v>0.15</v>
      </c>
      <c r="BF396" s="168">
        <v>2.7000000000000001E-3</v>
      </c>
      <c r="BG396" s="12">
        <v>2.58</v>
      </c>
      <c r="BH396" s="11"/>
      <c r="BI396" s="168"/>
      <c r="BJ396" s="727"/>
      <c r="BK396" s="727"/>
      <c r="BL396" s="727"/>
      <c r="BM396" s="168"/>
      <c r="BN396" s="168"/>
      <c r="BO396" s="12"/>
      <c r="BP396" s="11"/>
      <c r="BQ396" s="168"/>
      <c r="BR396" s="727"/>
      <c r="BS396" s="727"/>
      <c r="BT396" s="727"/>
      <c r="BU396" s="168"/>
      <c r="BV396" s="168"/>
      <c r="BW396" s="12"/>
    </row>
    <row r="397" spans="1:75">
      <c r="A397" s="1" t="s">
        <v>969</v>
      </c>
      <c r="B397" s="1" t="s">
        <v>942</v>
      </c>
      <c r="C397" s="1" t="s">
        <v>943</v>
      </c>
      <c r="D397" s="1" t="s">
        <v>1673</v>
      </c>
      <c r="E397" s="1" t="s">
        <v>1945</v>
      </c>
      <c r="F397" s="1">
        <v>7.0000000000000007E-2</v>
      </c>
      <c r="G397" s="1">
        <v>6.4999999999999997E-3</v>
      </c>
      <c r="H397" s="1">
        <v>2.62</v>
      </c>
      <c r="I397" s="1" t="s">
        <v>672</v>
      </c>
      <c r="J397" s="1" t="s">
        <v>684</v>
      </c>
      <c r="AI397" s="575"/>
      <c r="AJ397" s="176"/>
      <c r="AK397" s="168"/>
      <c r="AL397" s="727"/>
      <c r="AM397" s="727"/>
      <c r="AN397" s="727"/>
      <c r="AO397" s="168"/>
      <c r="AP397" s="168"/>
      <c r="AQ397" s="12"/>
      <c r="AR397" s="11"/>
      <c r="AS397" s="168"/>
      <c r="AT397" s="727"/>
      <c r="AU397" s="727"/>
      <c r="AV397" s="727"/>
      <c r="AW397" s="168"/>
      <c r="AX397" s="168"/>
      <c r="AY397" s="12"/>
      <c r="AZ397" s="11" t="s">
        <v>1990</v>
      </c>
      <c r="BA397" s="168" t="s">
        <v>1673</v>
      </c>
      <c r="BB397" s="727" t="s">
        <v>608</v>
      </c>
      <c r="BC397" s="727" t="s">
        <v>544</v>
      </c>
      <c r="BD397" s="727" t="s">
        <v>2624</v>
      </c>
      <c r="BE397" s="168">
        <v>0.15</v>
      </c>
      <c r="BF397" s="168">
        <v>2.7000000000000001E-3</v>
      </c>
      <c r="BG397" s="12">
        <v>2.58</v>
      </c>
      <c r="BH397" s="11"/>
      <c r="BI397" s="168"/>
      <c r="BJ397" s="727"/>
      <c r="BK397" s="727"/>
      <c r="BL397" s="727"/>
      <c r="BM397" s="168"/>
      <c r="BN397" s="168"/>
      <c r="BO397" s="12"/>
      <c r="BP397" s="11"/>
      <c r="BQ397" s="168"/>
      <c r="BR397" s="727"/>
      <c r="BS397" s="727"/>
      <c r="BT397" s="727"/>
      <c r="BU397" s="168"/>
      <c r="BV397" s="168"/>
      <c r="BW397" s="12"/>
    </row>
    <row r="398" spans="1:75">
      <c r="A398" s="1" t="s">
        <v>970</v>
      </c>
      <c r="B398" s="1" t="s">
        <v>942</v>
      </c>
      <c r="C398" s="1" t="s">
        <v>943</v>
      </c>
      <c r="D398" s="1" t="s">
        <v>1673</v>
      </c>
      <c r="E398" s="1" t="s">
        <v>535</v>
      </c>
      <c r="F398" s="1">
        <v>7.0000000000000007E-2</v>
      </c>
      <c r="G398" s="1">
        <v>6.4999999999999997E-3</v>
      </c>
      <c r="J398" s="1" t="s">
        <v>971</v>
      </c>
      <c r="AI398" s="575"/>
      <c r="AJ398" s="176"/>
      <c r="AK398" s="168"/>
      <c r="AL398" s="727"/>
      <c r="AM398" s="727"/>
      <c r="AN398" s="727"/>
      <c r="AO398" s="168"/>
      <c r="AP398" s="168"/>
      <c r="AQ398" s="12"/>
      <c r="AR398" s="11"/>
      <c r="AS398" s="168"/>
      <c r="AT398" s="727"/>
      <c r="AU398" s="727"/>
      <c r="AV398" s="727"/>
      <c r="AW398" s="168"/>
      <c r="AX398" s="168"/>
      <c r="AY398" s="12"/>
      <c r="AZ398" s="11" t="s">
        <v>1990</v>
      </c>
      <c r="BA398" s="168" t="s">
        <v>1673</v>
      </c>
      <c r="BB398" s="727" t="s">
        <v>616</v>
      </c>
      <c r="BC398" s="727" t="s">
        <v>544</v>
      </c>
      <c r="BD398" s="727" t="s">
        <v>2624</v>
      </c>
      <c r="BE398" s="168">
        <v>0.15</v>
      </c>
      <c r="BF398" s="168">
        <v>2.7000000000000001E-3</v>
      </c>
      <c r="BG398" s="12">
        <v>2.58</v>
      </c>
      <c r="BH398" s="11"/>
      <c r="BI398" s="168"/>
      <c r="BJ398" s="727"/>
      <c r="BK398" s="727"/>
      <c r="BL398" s="727"/>
      <c r="BM398" s="168"/>
      <c r="BN398" s="168"/>
      <c r="BO398" s="12"/>
      <c r="BP398" s="11"/>
      <c r="BQ398" s="168"/>
      <c r="BR398" s="727"/>
      <c r="BS398" s="727"/>
      <c r="BT398" s="727"/>
      <c r="BU398" s="168"/>
      <c r="BV398" s="168"/>
      <c r="BW398" s="12"/>
    </row>
    <row r="399" spans="1:75">
      <c r="A399" s="1" t="s">
        <v>972</v>
      </c>
      <c r="B399" s="1" t="s">
        <v>942</v>
      </c>
      <c r="C399" s="1" t="s">
        <v>943</v>
      </c>
      <c r="D399" s="1" t="s">
        <v>1673</v>
      </c>
      <c r="E399" s="1" t="s">
        <v>1946</v>
      </c>
      <c r="F399" s="1">
        <v>7.0000000000000007E-2</v>
      </c>
      <c r="G399" s="1">
        <v>6.4999999999999997E-3</v>
      </c>
      <c r="H399" s="1">
        <v>2.62</v>
      </c>
      <c r="I399" s="1" t="s">
        <v>961</v>
      </c>
      <c r="J399" s="1" t="s">
        <v>502</v>
      </c>
      <c r="AI399" s="575"/>
      <c r="AJ399" s="176"/>
      <c r="AK399" s="168"/>
      <c r="AL399" s="727"/>
      <c r="AM399" s="727"/>
      <c r="AN399" s="727"/>
      <c r="AO399" s="168"/>
      <c r="AP399" s="168"/>
      <c r="AQ399" s="12"/>
      <c r="AR399" s="11"/>
      <c r="AS399" s="168"/>
      <c r="AT399" s="727"/>
      <c r="AU399" s="727"/>
      <c r="AV399" s="727"/>
      <c r="AW399" s="168"/>
      <c r="AX399" s="168"/>
      <c r="AY399" s="12"/>
      <c r="AZ399" s="11" t="s">
        <v>1990</v>
      </c>
      <c r="BA399" s="168" t="s">
        <v>1673</v>
      </c>
      <c r="BB399" s="727" t="s">
        <v>609</v>
      </c>
      <c r="BC399" s="727" t="s">
        <v>544</v>
      </c>
      <c r="BD399" s="727" t="s">
        <v>2624</v>
      </c>
      <c r="BE399" s="168">
        <v>0.15</v>
      </c>
      <c r="BF399" s="168">
        <v>2.7000000000000001E-3</v>
      </c>
      <c r="BG399" s="12">
        <v>2.58</v>
      </c>
      <c r="BH399" s="11"/>
      <c r="BI399" s="168"/>
      <c r="BJ399" s="727"/>
      <c r="BK399" s="727"/>
      <c r="BL399" s="727"/>
      <c r="BM399" s="168"/>
      <c r="BN399" s="168"/>
      <c r="BO399" s="12"/>
      <c r="BP399" s="11"/>
      <c r="BQ399" s="168"/>
      <c r="BR399" s="727"/>
      <c r="BS399" s="727"/>
      <c r="BT399" s="727"/>
      <c r="BU399" s="168"/>
      <c r="BV399" s="168"/>
      <c r="BW399" s="12"/>
    </row>
    <row r="400" spans="1:75">
      <c r="A400" s="1" t="s">
        <v>973</v>
      </c>
      <c r="B400" s="1" t="s">
        <v>942</v>
      </c>
      <c r="C400" s="1" t="s">
        <v>943</v>
      </c>
      <c r="D400" s="1" t="s">
        <v>1673</v>
      </c>
      <c r="E400" s="1" t="s">
        <v>536</v>
      </c>
      <c r="F400" s="1">
        <v>7.0000000000000007E-2</v>
      </c>
      <c r="G400" s="1">
        <v>6.4999999999999997E-3</v>
      </c>
      <c r="J400" s="1" t="s">
        <v>502</v>
      </c>
      <c r="AI400" s="575"/>
      <c r="AJ400" s="176"/>
      <c r="AK400" s="168"/>
      <c r="AL400" s="727"/>
      <c r="AM400" s="727"/>
      <c r="AN400" s="727"/>
      <c r="AO400" s="168"/>
      <c r="AP400" s="168"/>
      <c r="AQ400" s="12"/>
      <c r="AR400" s="11"/>
      <c r="AS400" s="168"/>
      <c r="AT400" s="727"/>
      <c r="AU400" s="727"/>
      <c r="AV400" s="727"/>
      <c r="AW400" s="168"/>
      <c r="AX400" s="168"/>
      <c r="AY400" s="12"/>
      <c r="AZ400" s="11" t="s">
        <v>1990</v>
      </c>
      <c r="BA400" s="168" t="s">
        <v>508</v>
      </c>
      <c r="BB400" s="727" t="s">
        <v>610</v>
      </c>
      <c r="BC400" s="727" t="s">
        <v>1691</v>
      </c>
      <c r="BD400" s="727" t="s">
        <v>240</v>
      </c>
      <c r="BE400" s="168">
        <v>0.05</v>
      </c>
      <c r="BF400" s="168">
        <v>1E-3</v>
      </c>
      <c r="BG400" s="12">
        <v>2.58</v>
      </c>
      <c r="BH400" s="11"/>
      <c r="BI400" s="168"/>
      <c r="BJ400" s="727"/>
      <c r="BK400" s="727"/>
      <c r="BL400" s="727"/>
      <c r="BM400" s="168"/>
      <c r="BN400" s="168"/>
      <c r="BO400" s="12"/>
      <c r="BP400" s="11"/>
      <c r="BQ400" s="168"/>
      <c r="BR400" s="727"/>
      <c r="BS400" s="727"/>
      <c r="BT400" s="727"/>
      <c r="BU400" s="168"/>
      <c r="BV400" s="168"/>
      <c r="BW400" s="12"/>
    </row>
    <row r="401" spans="1:75">
      <c r="A401" s="1" t="s">
        <v>974</v>
      </c>
      <c r="B401" s="1" t="s">
        <v>942</v>
      </c>
      <c r="C401" s="1" t="s">
        <v>943</v>
      </c>
      <c r="D401" s="1" t="s">
        <v>1673</v>
      </c>
      <c r="E401" s="1" t="s">
        <v>1947</v>
      </c>
      <c r="F401" s="1">
        <v>3.5000000000000003E-2</v>
      </c>
      <c r="G401" s="1">
        <v>3.2499999999999999E-3</v>
      </c>
      <c r="H401" s="1">
        <v>2.62</v>
      </c>
      <c r="I401" s="1" t="s">
        <v>672</v>
      </c>
      <c r="J401" s="1" t="s">
        <v>975</v>
      </c>
      <c r="AI401" s="575"/>
      <c r="AJ401" s="176"/>
      <c r="AK401" s="168"/>
      <c r="AL401" s="727"/>
      <c r="AM401" s="727"/>
      <c r="AN401" s="727"/>
      <c r="AO401" s="168"/>
      <c r="AP401" s="168"/>
      <c r="AQ401" s="12"/>
      <c r="AR401" s="11"/>
      <c r="AS401" s="168"/>
      <c r="AT401" s="727"/>
      <c r="AU401" s="727"/>
      <c r="AV401" s="727"/>
      <c r="AW401" s="168"/>
      <c r="AX401" s="168"/>
      <c r="AY401" s="12"/>
      <c r="AZ401" s="11" t="s">
        <v>1990</v>
      </c>
      <c r="BA401" s="168" t="s">
        <v>508</v>
      </c>
      <c r="BB401" s="727" t="s">
        <v>611</v>
      </c>
      <c r="BC401" s="727" t="s">
        <v>1691</v>
      </c>
      <c r="BD401" s="727" t="s">
        <v>240</v>
      </c>
      <c r="BE401" s="168">
        <v>0.05</v>
      </c>
      <c r="BF401" s="168">
        <v>1E-3</v>
      </c>
      <c r="BG401" s="12">
        <v>2.58</v>
      </c>
      <c r="BH401" s="11"/>
      <c r="BI401" s="168"/>
      <c r="BJ401" s="727"/>
      <c r="BK401" s="727"/>
      <c r="BL401" s="727"/>
      <c r="BM401" s="168"/>
      <c r="BN401" s="168"/>
      <c r="BO401" s="12"/>
      <c r="BP401" s="11"/>
      <c r="BQ401" s="168"/>
      <c r="BR401" s="727"/>
      <c r="BS401" s="727"/>
      <c r="BT401" s="727"/>
      <c r="BU401" s="168"/>
      <c r="BV401" s="168"/>
      <c r="BW401" s="12"/>
    </row>
    <row r="402" spans="1:75">
      <c r="A402" s="1" t="s">
        <v>976</v>
      </c>
      <c r="B402" s="1" t="s">
        <v>942</v>
      </c>
      <c r="C402" s="1" t="s">
        <v>943</v>
      </c>
      <c r="D402" s="1" t="s">
        <v>1673</v>
      </c>
      <c r="E402" s="1" t="s">
        <v>537</v>
      </c>
      <c r="F402" s="1">
        <v>3.5000000000000003E-2</v>
      </c>
      <c r="G402" s="1">
        <v>3.2499999999999999E-3</v>
      </c>
      <c r="J402" s="1" t="s">
        <v>975</v>
      </c>
      <c r="AI402" s="575"/>
      <c r="AJ402" s="176"/>
      <c r="AK402" s="168"/>
      <c r="AL402" s="727"/>
      <c r="AM402" s="727"/>
      <c r="AN402" s="727"/>
      <c r="AO402" s="168"/>
      <c r="AP402" s="168"/>
      <c r="AQ402" s="12"/>
      <c r="AR402" s="11"/>
      <c r="AS402" s="168"/>
      <c r="AT402" s="727"/>
      <c r="AU402" s="727"/>
      <c r="AV402" s="727"/>
      <c r="AW402" s="168"/>
      <c r="AX402" s="168"/>
      <c r="AY402" s="12"/>
      <c r="AZ402" s="11" t="s">
        <v>1990</v>
      </c>
      <c r="BA402" s="168" t="s">
        <v>508</v>
      </c>
      <c r="BB402" s="727" t="s">
        <v>612</v>
      </c>
      <c r="BC402" s="727" t="s">
        <v>1691</v>
      </c>
      <c r="BD402" s="727" t="s">
        <v>240</v>
      </c>
      <c r="BE402" s="168">
        <v>2.5000000000000001E-2</v>
      </c>
      <c r="BF402" s="168">
        <v>5.0000000000000001E-4</v>
      </c>
      <c r="BG402" s="12">
        <v>2.58</v>
      </c>
      <c r="BH402" s="11"/>
      <c r="BI402" s="168"/>
      <c r="BJ402" s="727"/>
      <c r="BK402" s="727"/>
      <c r="BL402" s="727"/>
      <c r="BM402" s="168"/>
      <c r="BN402" s="168"/>
      <c r="BO402" s="12"/>
      <c r="BP402" s="11"/>
      <c r="BQ402" s="168"/>
      <c r="BR402" s="727"/>
      <c r="BS402" s="727"/>
      <c r="BT402" s="727"/>
      <c r="BU402" s="168"/>
      <c r="BV402" s="168"/>
      <c r="BW402" s="12"/>
    </row>
    <row r="403" spans="1:75">
      <c r="A403" s="1" t="s">
        <v>977</v>
      </c>
      <c r="B403" s="1" t="s">
        <v>942</v>
      </c>
      <c r="C403" s="1" t="s">
        <v>943</v>
      </c>
      <c r="D403" s="1" t="s">
        <v>1673</v>
      </c>
      <c r="E403" s="1" t="s">
        <v>1948</v>
      </c>
      <c r="F403" s="1">
        <v>3.5000000000000003E-2</v>
      </c>
      <c r="G403" s="1">
        <v>3.2499999999999999E-3</v>
      </c>
      <c r="H403" s="1">
        <v>2.62</v>
      </c>
      <c r="I403" s="1" t="s">
        <v>961</v>
      </c>
      <c r="J403" s="1" t="s">
        <v>978</v>
      </c>
      <c r="AI403" s="575"/>
      <c r="AJ403" s="176"/>
      <c r="AK403" s="168"/>
      <c r="AL403" s="727"/>
      <c r="AM403" s="727"/>
      <c r="AN403" s="727"/>
      <c r="AO403" s="168"/>
      <c r="AP403" s="168"/>
      <c r="AQ403" s="12"/>
      <c r="AR403" s="11"/>
      <c r="AS403" s="168"/>
      <c r="AT403" s="727"/>
      <c r="AU403" s="727"/>
      <c r="AV403" s="727"/>
      <c r="AW403" s="168"/>
      <c r="AX403" s="168"/>
      <c r="AY403" s="12"/>
      <c r="AZ403" s="11" t="s">
        <v>1990</v>
      </c>
      <c r="BA403" s="168" t="s">
        <v>508</v>
      </c>
      <c r="BB403" s="727" t="s">
        <v>613</v>
      </c>
      <c r="BC403" s="727" t="s">
        <v>1691</v>
      </c>
      <c r="BD403" s="727" t="s">
        <v>240</v>
      </c>
      <c r="BE403" s="168">
        <v>2.5000000000000001E-2</v>
      </c>
      <c r="BF403" s="168">
        <v>5.0000000000000001E-4</v>
      </c>
      <c r="BG403" s="12">
        <v>2.58</v>
      </c>
      <c r="BH403" s="11"/>
      <c r="BI403" s="168"/>
      <c r="BJ403" s="727"/>
      <c r="BK403" s="727"/>
      <c r="BL403" s="727"/>
      <c r="BM403" s="168"/>
      <c r="BN403" s="168"/>
      <c r="BO403" s="12"/>
      <c r="BP403" s="11"/>
      <c r="BQ403" s="168"/>
      <c r="BR403" s="727"/>
      <c r="BS403" s="727"/>
      <c r="BT403" s="727"/>
      <c r="BU403" s="168"/>
      <c r="BV403" s="168"/>
      <c r="BW403" s="12"/>
    </row>
    <row r="404" spans="1:75">
      <c r="A404" s="1" t="s">
        <v>979</v>
      </c>
      <c r="B404" s="1" t="s">
        <v>942</v>
      </c>
      <c r="C404" s="1" t="s">
        <v>943</v>
      </c>
      <c r="D404" s="1" t="s">
        <v>1673</v>
      </c>
      <c r="E404" s="1" t="s">
        <v>538</v>
      </c>
      <c r="F404" s="1">
        <v>3.5000000000000003E-2</v>
      </c>
      <c r="G404" s="1">
        <v>3.2499999999999999E-3</v>
      </c>
      <c r="J404" s="1" t="s">
        <v>978</v>
      </c>
      <c r="AI404" s="575"/>
      <c r="AJ404" s="176"/>
      <c r="AK404" s="168"/>
      <c r="AL404" s="727"/>
      <c r="AM404" s="727"/>
      <c r="AN404" s="727"/>
      <c r="AO404" s="168"/>
      <c r="AP404" s="168"/>
      <c r="AQ404" s="12"/>
      <c r="AR404" s="11"/>
      <c r="AS404" s="168"/>
      <c r="AT404" s="727"/>
      <c r="AU404" s="727"/>
      <c r="AV404" s="727"/>
      <c r="AW404" s="168"/>
      <c r="AX404" s="168"/>
      <c r="AY404" s="12"/>
      <c r="AZ404" s="11" t="s">
        <v>1990</v>
      </c>
      <c r="BA404" s="168" t="s">
        <v>508</v>
      </c>
      <c r="BB404" s="727" t="s">
        <v>614</v>
      </c>
      <c r="BC404" s="727" t="s">
        <v>504</v>
      </c>
      <c r="BD404" s="727" t="s">
        <v>240</v>
      </c>
      <c r="BE404" s="168">
        <v>2.5000000000000001E-2</v>
      </c>
      <c r="BF404" s="168">
        <v>5.0000000000000001E-4</v>
      </c>
      <c r="BG404" s="12">
        <v>2.58</v>
      </c>
      <c r="BH404" s="11"/>
      <c r="BI404" s="168"/>
      <c r="BJ404" s="727"/>
      <c r="BK404" s="727"/>
      <c r="BL404" s="727"/>
      <c r="BM404" s="168"/>
      <c r="BN404" s="168"/>
      <c r="BO404" s="12"/>
      <c r="BP404" s="11"/>
      <c r="BQ404" s="168"/>
      <c r="BR404" s="727"/>
      <c r="BS404" s="727"/>
      <c r="BT404" s="727"/>
      <c r="BU404" s="168"/>
      <c r="BV404" s="168"/>
      <c r="BW404" s="12"/>
    </row>
    <row r="405" spans="1:75">
      <c r="A405" s="1" t="s">
        <v>980</v>
      </c>
      <c r="B405" s="1" t="s">
        <v>942</v>
      </c>
      <c r="C405" s="1" t="s">
        <v>943</v>
      </c>
      <c r="D405" s="1" t="s">
        <v>1673</v>
      </c>
      <c r="E405" s="1" t="s">
        <v>539</v>
      </c>
      <c r="F405" s="1">
        <v>0.12600000000000003</v>
      </c>
      <c r="G405" s="1">
        <v>1.2999999999999999E-2</v>
      </c>
      <c r="J405" s="1" t="s">
        <v>981</v>
      </c>
      <c r="AI405" s="575"/>
      <c r="AJ405" s="176"/>
      <c r="AK405" s="168"/>
      <c r="AL405" s="727"/>
      <c r="AM405" s="727"/>
      <c r="AN405" s="727"/>
      <c r="AO405" s="168"/>
      <c r="AP405" s="168"/>
      <c r="AQ405" s="12"/>
      <c r="AR405" s="11"/>
      <c r="AS405" s="168"/>
      <c r="AT405" s="727"/>
      <c r="AU405" s="727"/>
      <c r="AV405" s="727"/>
      <c r="AW405" s="168"/>
      <c r="AX405" s="168"/>
      <c r="AY405" s="12"/>
      <c r="AZ405" s="11" t="s">
        <v>1990</v>
      </c>
      <c r="BA405" s="168" t="s">
        <v>508</v>
      </c>
      <c r="BB405" s="727" t="s">
        <v>1456</v>
      </c>
      <c r="BC405" s="727" t="s">
        <v>504</v>
      </c>
      <c r="BD405" s="727" t="s">
        <v>240</v>
      </c>
      <c r="BE405" s="168">
        <v>2.5000000000000001E-2</v>
      </c>
      <c r="BF405" s="168">
        <v>5.0000000000000001E-4</v>
      </c>
      <c r="BG405" s="12">
        <v>2.58</v>
      </c>
      <c r="BH405" s="11"/>
      <c r="BI405" s="168"/>
      <c r="BJ405" s="727"/>
      <c r="BK405" s="727"/>
      <c r="BL405" s="727"/>
      <c r="BM405" s="168"/>
      <c r="BN405" s="168"/>
      <c r="BO405" s="12"/>
      <c r="BP405" s="11"/>
      <c r="BQ405" s="168"/>
      <c r="BR405" s="727"/>
      <c r="BS405" s="727"/>
      <c r="BT405" s="727"/>
      <c r="BU405" s="168"/>
      <c r="BV405" s="168"/>
      <c r="BW405" s="12"/>
    </row>
    <row r="406" spans="1:75">
      <c r="A406" s="1" t="s">
        <v>982</v>
      </c>
      <c r="B406" s="1" t="s">
        <v>942</v>
      </c>
      <c r="C406" s="1" t="s">
        <v>943</v>
      </c>
      <c r="D406" s="1" t="s">
        <v>1673</v>
      </c>
      <c r="E406" s="1" t="s">
        <v>540</v>
      </c>
      <c r="F406" s="1">
        <v>0.12600000000000003</v>
      </c>
      <c r="G406" s="1">
        <v>1.2999999999999999E-2</v>
      </c>
      <c r="J406" s="1" t="s">
        <v>981</v>
      </c>
      <c r="AI406" s="575"/>
      <c r="AJ406" s="176"/>
      <c r="AK406" s="168"/>
      <c r="AL406" s="727"/>
      <c r="AM406" s="727"/>
      <c r="AN406" s="727"/>
      <c r="AO406" s="168"/>
      <c r="AP406" s="168"/>
      <c r="AQ406" s="12"/>
      <c r="AR406" s="11"/>
      <c r="AS406" s="168"/>
      <c r="AT406" s="727"/>
      <c r="AU406" s="727"/>
      <c r="AV406" s="727"/>
      <c r="AW406" s="168"/>
      <c r="AX406" s="168"/>
      <c r="AY406" s="12"/>
      <c r="AZ406" s="11" t="s">
        <v>1990</v>
      </c>
      <c r="BA406" s="168" t="s">
        <v>508</v>
      </c>
      <c r="BB406" s="727" t="s">
        <v>1457</v>
      </c>
      <c r="BC406" s="727" t="s">
        <v>504</v>
      </c>
      <c r="BD406" s="727" t="s">
        <v>240</v>
      </c>
      <c r="BE406" s="168">
        <v>2.5000000000000001E-2</v>
      </c>
      <c r="BF406" s="168">
        <v>5.0000000000000001E-4</v>
      </c>
      <c r="BG406" s="12">
        <v>2.58</v>
      </c>
      <c r="BH406" s="11"/>
      <c r="BI406" s="168"/>
      <c r="BJ406" s="727"/>
      <c r="BK406" s="727"/>
      <c r="BL406" s="727"/>
      <c r="BM406" s="168"/>
      <c r="BN406" s="168"/>
      <c r="BO406" s="12"/>
      <c r="BP406" s="11"/>
      <c r="BQ406" s="168"/>
      <c r="BR406" s="727"/>
      <c r="BS406" s="727"/>
      <c r="BT406" s="727"/>
      <c r="BU406" s="168"/>
      <c r="BV406" s="168"/>
      <c r="BW406" s="12"/>
    </row>
    <row r="407" spans="1:75">
      <c r="A407" s="1" t="s">
        <v>983</v>
      </c>
      <c r="B407" s="1" t="s">
        <v>942</v>
      </c>
      <c r="C407" s="1" t="s">
        <v>943</v>
      </c>
      <c r="D407" s="1" t="s">
        <v>1673</v>
      </c>
      <c r="E407" s="1" t="s">
        <v>541</v>
      </c>
      <c r="F407" s="1">
        <v>6.3000000000000014E-2</v>
      </c>
      <c r="G407" s="1">
        <v>1.2999999999999999E-2</v>
      </c>
      <c r="J407" s="1" t="s">
        <v>503</v>
      </c>
      <c r="AI407" s="575"/>
      <c r="AJ407" s="176"/>
      <c r="AK407" s="168"/>
      <c r="AL407" s="727"/>
      <c r="AM407" s="727"/>
      <c r="AN407" s="727"/>
      <c r="AO407" s="168"/>
      <c r="AP407" s="168"/>
      <c r="AQ407" s="12"/>
      <c r="AR407" s="11"/>
      <c r="AS407" s="168"/>
      <c r="AT407" s="727"/>
      <c r="AU407" s="727"/>
      <c r="AV407" s="727"/>
      <c r="AW407" s="168"/>
      <c r="AX407" s="168"/>
      <c r="AY407" s="12"/>
      <c r="AZ407" s="11" t="s">
        <v>1990</v>
      </c>
      <c r="BA407" s="168" t="s">
        <v>508</v>
      </c>
      <c r="BB407" s="727" t="s">
        <v>1458</v>
      </c>
      <c r="BC407" s="727" t="s">
        <v>504</v>
      </c>
      <c r="BD407" s="727" t="s">
        <v>240</v>
      </c>
      <c r="BE407" s="168">
        <v>2.5000000000000001E-2</v>
      </c>
      <c r="BF407" s="168">
        <v>5.0000000000000001E-4</v>
      </c>
      <c r="BG407" s="12">
        <v>2.58</v>
      </c>
      <c r="BH407" s="11"/>
      <c r="BI407" s="168"/>
      <c r="BJ407" s="727"/>
      <c r="BK407" s="727"/>
      <c r="BL407" s="727"/>
      <c r="BM407" s="168"/>
      <c r="BN407" s="168"/>
      <c r="BO407" s="12"/>
      <c r="BP407" s="11"/>
      <c r="BQ407" s="168"/>
      <c r="BR407" s="727"/>
      <c r="BS407" s="727"/>
      <c r="BT407" s="727"/>
      <c r="BU407" s="168"/>
      <c r="BV407" s="168"/>
      <c r="BW407" s="12"/>
    </row>
    <row r="408" spans="1:75">
      <c r="A408" s="1" t="s">
        <v>984</v>
      </c>
      <c r="B408" s="1" t="s">
        <v>942</v>
      </c>
      <c r="C408" s="1" t="s">
        <v>943</v>
      </c>
      <c r="D408" s="1" t="s">
        <v>1673</v>
      </c>
      <c r="E408" s="1" t="s">
        <v>542</v>
      </c>
      <c r="F408" s="1">
        <v>6.3000000000000014E-2</v>
      </c>
      <c r="G408" s="1">
        <v>1.2999999999999999E-2</v>
      </c>
      <c r="J408" s="1" t="s">
        <v>503</v>
      </c>
      <c r="AI408" s="575"/>
      <c r="AJ408" s="176"/>
      <c r="AK408" s="168"/>
      <c r="AL408" s="727"/>
      <c r="AM408" s="727"/>
      <c r="AN408" s="727"/>
      <c r="AO408" s="168"/>
      <c r="AP408" s="168"/>
      <c r="AQ408" s="12"/>
      <c r="AR408" s="11"/>
      <c r="AS408" s="168"/>
      <c r="AT408" s="727"/>
      <c r="AU408" s="727"/>
      <c r="AV408" s="727"/>
      <c r="AW408" s="168"/>
      <c r="AX408" s="168"/>
      <c r="AY408" s="12"/>
      <c r="AZ408" s="11" t="s">
        <v>1990</v>
      </c>
      <c r="BA408" s="168" t="s">
        <v>508</v>
      </c>
      <c r="BB408" s="727" t="s">
        <v>1459</v>
      </c>
      <c r="BC408" s="727" t="s">
        <v>505</v>
      </c>
      <c r="BD408" s="727" t="s">
        <v>240</v>
      </c>
      <c r="BE408" s="168">
        <v>1.2500000000000001E-2</v>
      </c>
      <c r="BF408" s="168">
        <v>2.5000000000000001E-4</v>
      </c>
      <c r="BG408" s="12">
        <v>2.58</v>
      </c>
      <c r="BH408" s="11"/>
      <c r="BI408" s="168"/>
      <c r="BJ408" s="727"/>
      <c r="BK408" s="727"/>
      <c r="BL408" s="727"/>
      <c r="BM408" s="168"/>
      <c r="BN408" s="168"/>
      <c r="BO408" s="12"/>
      <c r="BP408" s="11"/>
      <c r="BQ408" s="168"/>
      <c r="BR408" s="727"/>
      <c r="BS408" s="727"/>
      <c r="BT408" s="727"/>
      <c r="BU408" s="168"/>
      <c r="BV408" s="168"/>
      <c r="BW408" s="12"/>
    </row>
    <row r="409" spans="1:75">
      <c r="A409" s="1" t="s">
        <v>985</v>
      </c>
      <c r="B409" s="1" t="s">
        <v>942</v>
      </c>
      <c r="C409" s="1" t="s">
        <v>943</v>
      </c>
      <c r="D409" s="1" t="s">
        <v>1673</v>
      </c>
      <c r="E409" s="1" t="s">
        <v>543</v>
      </c>
      <c r="F409" s="1">
        <v>0.14000000000000001</v>
      </c>
      <c r="G409" s="1">
        <v>1.17E-2</v>
      </c>
      <c r="J409" s="1" t="s">
        <v>986</v>
      </c>
      <c r="AI409" s="575"/>
      <c r="AJ409" s="176"/>
      <c r="AK409" s="168"/>
      <c r="AL409" s="727"/>
      <c r="AM409" s="727"/>
      <c r="AN409" s="727"/>
      <c r="AO409" s="168"/>
      <c r="AP409" s="168"/>
      <c r="AQ409" s="12"/>
      <c r="AR409" s="11"/>
      <c r="AS409" s="168"/>
      <c r="AT409" s="727"/>
      <c r="AU409" s="727"/>
      <c r="AV409" s="727"/>
      <c r="AW409" s="168"/>
      <c r="AX409" s="168"/>
      <c r="AY409" s="12"/>
      <c r="AZ409" s="11" t="s">
        <v>1990</v>
      </c>
      <c r="BA409" s="168" t="s">
        <v>508</v>
      </c>
      <c r="BB409" s="727" t="s">
        <v>1460</v>
      </c>
      <c r="BC409" s="727" t="s">
        <v>505</v>
      </c>
      <c r="BD409" s="727" t="s">
        <v>240</v>
      </c>
      <c r="BE409" s="168">
        <v>1.2500000000000001E-2</v>
      </c>
      <c r="BF409" s="168">
        <v>2.5000000000000001E-4</v>
      </c>
      <c r="BG409" s="12">
        <v>2.58</v>
      </c>
      <c r="BH409" s="11"/>
      <c r="BI409" s="168"/>
      <c r="BJ409" s="727"/>
      <c r="BK409" s="727"/>
      <c r="BL409" s="727"/>
      <c r="BM409" s="168"/>
      <c r="BN409" s="168"/>
      <c r="BO409" s="12"/>
      <c r="BP409" s="11"/>
      <c r="BQ409" s="168"/>
      <c r="BR409" s="727"/>
      <c r="BS409" s="727"/>
      <c r="BT409" s="727"/>
      <c r="BU409" s="168"/>
      <c r="BV409" s="168"/>
      <c r="BW409" s="12"/>
    </row>
    <row r="410" spans="1:75">
      <c r="A410" s="1" t="s">
        <v>987</v>
      </c>
      <c r="B410" s="1" t="s">
        <v>942</v>
      </c>
      <c r="C410" s="1" t="s">
        <v>943</v>
      </c>
      <c r="D410" s="1" t="s">
        <v>1673</v>
      </c>
      <c r="E410" s="1" t="s">
        <v>545</v>
      </c>
      <c r="F410" s="1">
        <v>0.14000000000000001</v>
      </c>
      <c r="G410" s="1">
        <v>1.17E-2</v>
      </c>
      <c r="J410" s="1" t="s">
        <v>986</v>
      </c>
      <c r="AI410" s="575"/>
      <c r="AJ410" s="176"/>
      <c r="AK410" s="168"/>
      <c r="AL410" s="727"/>
      <c r="AM410" s="727"/>
      <c r="AN410" s="727"/>
      <c r="AO410" s="168"/>
      <c r="AP410" s="168"/>
      <c r="AQ410" s="12"/>
      <c r="AR410" s="11"/>
      <c r="AS410" s="168"/>
      <c r="AT410" s="727"/>
      <c r="AU410" s="727"/>
      <c r="AV410" s="727"/>
      <c r="AW410" s="168"/>
      <c r="AX410" s="168"/>
      <c r="AY410" s="12"/>
      <c r="AZ410" s="11" t="s">
        <v>1990</v>
      </c>
      <c r="BA410" s="168" t="s">
        <v>508</v>
      </c>
      <c r="BB410" s="727" t="s">
        <v>1461</v>
      </c>
      <c r="BC410" s="727" t="s">
        <v>505</v>
      </c>
      <c r="BD410" s="727" t="s">
        <v>240</v>
      </c>
      <c r="BE410" s="168">
        <v>1.2500000000000001E-2</v>
      </c>
      <c r="BF410" s="168">
        <v>2.5000000000000001E-4</v>
      </c>
      <c r="BG410" s="12">
        <v>2.58</v>
      </c>
      <c r="BH410" s="11"/>
      <c r="BI410" s="168"/>
      <c r="BJ410" s="727"/>
      <c r="BK410" s="727"/>
      <c r="BL410" s="727"/>
      <c r="BM410" s="168"/>
      <c r="BN410" s="168"/>
      <c r="BO410" s="12"/>
      <c r="BP410" s="11"/>
      <c r="BQ410" s="168"/>
      <c r="BR410" s="727"/>
      <c r="BS410" s="727"/>
      <c r="BT410" s="727"/>
      <c r="BU410" s="168"/>
      <c r="BV410" s="168"/>
      <c r="BW410" s="12"/>
    </row>
    <row r="411" spans="1:75">
      <c r="A411" s="1" t="s">
        <v>988</v>
      </c>
      <c r="B411" s="1" t="s">
        <v>942</v>
      </c>
      <c r="C411" s="1" t="s">
        <v>943</v>
      </c>
      <c r="D411" s="1" t="s">
        <v>1673</v>
      </c>
      <c r="E411" s="1" t="s">
        <v>546</v>
      </c>
      <c r="F411" s="1">
        <v>0.14000000000000001</v>
      </c>
      <c r="G411" s="1">
        <v>1.17E-2</v>
      </c>
      <c r="J411" s="1" t="s">
        <v>544</v>
      </c>
      <c r="AI411" s="575"/>
      <c r="AJ411" s="176"/>
      <c r="AK411" s="168"/>
      <c r="AL411" s="727"/>
      <c r="AM411" s="727"/>
      <c r="AN411" s="727"/>
      <c r="AO411" s="168"/>
      <c r="AP411" s="168"/>
      <c r="AQ411" s="12"/>
      <c r="AR411" s="11"/>
      <c r="AS411" s="168"/>
      <c r="AT411" s="727"/>
      <c r="AU411" s="727"/>
      <c r="AV411" s="727"/>
      <c r="AW411" s="168"/>
      <c r="AX411" s="168"/>
      <c r="AY411" s="12"/>
      <c r="AZ411" s="11" t="s">
        <v>1990</v>
      </c>
      <c r="BA411" s="168" t="s">
        <v>508</v>
      </c>
      <c r="BB411" s="727" t="s">
        <v>1462</v>
      </c>
      <c r="BC411" s="727" t="s">
        <v>505</v>
      </c>
      <c r="BD411" s="727" t="s">
        <v>240</v>
      </c>
      <c r="BE411" s="168">
        <v>1.2500000000000001E-2</v>
      </c>
      <c r="BF411" s="168">
        <v>2.5000000000000001E-4</v>
      </c>
      <c r="BG411" s="12">
        <v>2.58</v>
      </c>
      <c r="BH411" s="11"/>
      <c r="BI411" s="168"/>
      <c r="BJ411" s="727"/>
      <c r="BK411" s="727"/>
      <c r="BL411" s="727"/>
      <c r="BM411" s="168"/>
      <c r="BN411" s="168"/>
      <c r="BO411" s="12"/>
      <c r="BP411" s="11"/>
      <c r="BQ411" s="168"/>
      <c r="BR411" s="727"/>
      <c r="BS411" s="727"/>
      <c r="BT411" s="727"/>
      <c r="BU411" s="168"/>
      <c r="BV411" s="168"/>
      <c r="BW411" s="12"/>
    </row>
    <row r="412" spans="1:75">
      <c r="A412" s="1" t="s">
        <v>989</v>
      </c>
      <c r="B412" s="1" t="s">
        <v>942</v>
      </c>
      <c r="C412" s="1" t="s">
        <v>943</v>
      </c>
      <c r="D412" s="1" t="s">
        <v>1673</v>
      </c>
      <c r="E412" s="1" t="s">
        <v>547</v>
      </c>
      <c r="F412" s="1">
        <v>0.14000000000000001</v>
      </c>
      <c r="G412" s="1">
        <v>1.17E-2</v>
      </c>
      <c r="J412" s="1" t="s">
        <v>544</v>
      </c>
      <c r="AI412" s="575"/>
      <c r="AJ412" s="176"/>
      <c r="AK412" s="168"/>
      <c r="AL412" s="727"/>
      <c r="AM412" s="727"/>
      <c r="AN412" s="727"/>
      <c r="AO412" s="168"/>
      <c r="AP412" s="168"/>
      <c r="AQ412" s="12"/>
      <c r="AR412" s="11"/>
      <c r="AS412" s="168"/>
      <c r="AT412" s="727"/>
      <c r="AU412" s="727"/>
      <c r="AV412" s="727"/>
      <c r="AW412" s="168"/>
      <c r="AX412" s="168"/>
      <c r="AY412" s="12"/>
      <c r="AZ412" s="11" t="s">
        <v>1990</v>
      </c>
      <c r="BA412" s="168" t="s">
        <v>576</v>
      </c>
      <c r="BB412" s="727" t="s">
        <v>1463</v>
      </c>
      <c r="BC412" s="727" t="s">
        <v>1691</v>
      </c>
      <c r="BD412" s="727" t="s">
        <v>240</v>
      </c>
      <c r="BE412" s="168">
        <v>0.05</v>
      </c>
      <c r="BF412" s="168">
        <v>1E-3</v>
      </c>
      <c r="BG412" s="12">
        <v>2.58</v>
      </c>
      <c r="BH412" s="11"/>
      <c r="BI412" s="168"/>
      <c r="BJ412" s="727"/>
      <c r="BK412" s="727"/>
      <c r="BL412" s="727"/>
      <c r="BM412" s="168"/>
      <c r="BN412" s="168"/>
      <c r="BO412" s="12"/>
      <c r="BP412" s="11"/>
      <c r="BQ412" s="168"/>
      <c r="BR412" s="727"/>
      <c r="BS412" s="727"/>
      <c r="BT412" s="727"/>
      <c r="BU412" s="168"/>
      <c r="BV412" s="168"/>
      <c r="BW412" s="12"/>
    </row>
    <row r="413" spans="1:75">
      <c r="A413" s="1" t="s">
        <v>990</v>
      </c>
      <c r="B413" s="1" t="s">
        <v>942</v>
      </c>
      <c r="C413" s="1" t="s">
        <v>943</v>
      </c>
      <c r="D413" s="1" t="s">
        <v>508</v>
      </c>
      <c r="E413" s="1" t="s">
        <v>548</v>
      </c>
      <c r="F413" s="1">
        <v>0.08</v>
      </c>
      <c r="G413" s="1">
        <v>5.0000000000000001E-3</v>
      </c>
      <c r="AI413" s="575"/>
      <c r="AJ413" s="176"/>
      <c r="AK413" s="168"/>
      <c r="AL413" s="727"/>
      <c r="AM413" s="727"/>
      <c r="AN413" s="727"/>
      <c r="AO413" s="168"/>
      <c r="AP413" s="168"/>
      <c r="AQ413" s="12"/>
      <c r="AR413" s="11"/>
      <c r="AS413" s="168"/>
      <c r="AT413" s="727"/>
      <c r="AU413" s="727"/>
      <c r="AV413" s="727"/>
      <c r="AW413" s="168"/>
      <c r="AX413" s="168"/>
      <c r="AY413" s="12"/>
      <c r="AZ413" s="11" t="s">
        <v>1990</v>
      </c>
      <c r="BA413" s="168" t="s">
        <v>576</v>
      </c>
      <c r="BB413" s="727" t="s">
        <v>1464</v>
      </c>
      <c r="BC413" s="727" t="s">
        <v>1691</v>
      </c>
      <c r="BD413" s="727" t="s">
        <v>240</v>
      </c>
      <c r="BE413" s="168">
        <v>0.05</v>
      </c>
      <c r="BF413" s="168">
        <v>1E-3</v>
      </c>
      <c r="BG413" s="12">
        <v>2.58</v>
      </c>
      <c r="BH413" s="11"/>
      <c r="BI413" s="168"/>
      <c r="BJ413" s="727"/>
      <c r="BK413" s="727"/>
      <c r="BL413" s="727"/>
      <c r="BM413" s="168"/>
      <c r="BN413" s="168"/>
      <c r="BO413" s="12"/>
      <c r="BP413" s="11"/>
      <c r="BQ413" s="168"/>
      <c r="BR413" s="727"/>
      <c r="BS413" s="727"/>
      <c r="BT413" s="727"/>
      <c r="BU413" s="168"/>
      <c r="BV413" s="168"/>
      <c r="BW413" s="12"/>
    </row>
    <row r="414" spans="1:75">
      <c r="A414" s="1" t="s">
        <v>991</v>
      </c>
      <c r="B414" s="1" t="s">
        <v>942</v>
      </c>
      <c r="C414" s="1" t="s">
        <v>943</v>
      </c>
      <c r="D414" s="1" t="s">
        <v>508</v>
      </c>
      <c r="E414" s="1" t="s">
        <v>549</v>
      </c>
      <c r="F414" s="1">
        <v>0.08</v>
      </c>
      <c r="G414" s="1">
        <v>5.0000000000000001E-3</v>
      </c>
      <c r="AI414" s="575"/>
      <c r="AJ414" s="176"/>
      <c r="AK414" s="168"/>
      <c r="AL414" s="727"/>
      <c r="AM414" s="727"/>
      <c r="AN414" s="727"/>
      <c r="AO414" s="168"/>
      <c r="AP414" s="168"/>
      <c r="AQ414" s="12"/>
      <c r="AR414" s="11"/>
      <c r="AS414" s="168"/>
      <c r="AT414" s="727"/>
      <c r="AU414" s="727"/>
      <c r="AV414" s="727"/>
      <c r="AW414" s="168"/>
      <c r="AX414" s="168"/>
      <c r="AY414" s="12"/>
      <c r="AZ414" s="11" t="s">
        <v>1990</v>
      </c>
      <c r="BA414" s="168" t="s">
        <v>576</v>
      </c>
      <c r="BB414" s="727" t="s">
        <v>1465</v>
      </c>
      <c r="BC414" s="727" t="s">
        <v>1691</v>
      </c>
      <c r="BD414" s="727" t="s">
        <v>240</v>
      </c>
      <c r="BE414" s="168">
        <v>2.5000000000000001E-2</v>
      </c>
      <c r="BF414" s="168">
        <v>5.0000000000000001E-4</v>
      </c>
      <c r="BG414" s="12">
        <v>2.58</v>
      </c>
      <c r="BH414" s="11"/>
      <c r="BI414" s="168"/>
      <c r="BJ414" s="727"/>
      <c r="BK414" s="727"/>
      <c r="BL414" s="727"/>
      <c r="BM414" s="168"/>
      <c r="BN414" s="168"/>
      <c r="BO414" s="12"/>
      <c r="BP414" s="11"/>
      <c r="BQ414" s="168"/>
      <c r="BR414" s="727"/>
      <c r="BS414" s="727"/>
      <c r="BT414" s="727"/>
      <c r="BU414" s="168"/>
      <c r="BV414" s="168"/>
      <c r="BW414" s="12"/>
    </row>
    <row r="415" spans="1:75">
      <c r="A415" s="1" t="s">
        <v>992</v>
      </c>
      <c r="B415" s="1" t="s">
        <v>942</v>
      </c>
      <c r="C415" s="1" t="s">
        <v>943</v>
      </c>
      <c r="D415" s="1" t="s">
        <v>508</v>
      </c>
      <c r="E415" s="1" t="s">
        <v>550</v>
      </c>
      <c r="F415" s="1">
        <v>0.04</v>
      </c>
      <c r="G415" s="1">
        <v>2.5000000000000001E-3</v>
      </c>
      <c r="J415" s="1" t="s">
        <v>673</v>
      </c>
      <c r="AI415" s="575"/>
      <c r="AJ415" s="176"/>
      <c r="AK415" s="168"/>
      <c r="AL415" s="727"/>
      <c r="AM415" s="727"/>
      <c r="AN415" s="727"/>
      <c r="AO415" s="168"/>
      <c r="AP415" s="168"/>
      <c r="AQ415" s="12"/>
      <c r="AR415" s="11"/>
      <c r="AS415" s="168"/>
      <c r="AT415" s="727"/>
      <c r="AU415" s="727"/>
      <c r="AV415" s="727"/>
      <c r="AW415" s="168"/>
      <c r="AX415" s="168"/>
      <c r="AY415" s="12"/>
      <c r="AZ415" s="11" t="s">
        <v>1990</v>
      </c>
      <c r="BA415" s="168" t="s">
        <v>576</v>
      </c>
      <c r="BB415" s="727" t="s">
        <v>1466</v>
      </c>
      <c r="BC415" s="727" t="s">
        <v>1691</v>
      </c>
      <c r="BD415" s="727" t="s">
        <v>240</v>
      </c>
      <c r="BE415" s="168">
        <v>2.5000000000000001E-2</v>
      </c>
      <c r="BF415" s="168">
        <v>5.0000000000000001E-4</v>
      </c>
      <c r="BG415" s="12">
        <v>2.58</v>
      </c>
      <c r="BH415" s="11"/>
      <c r="BI415" s="168"/>
      <c r="BJ415" s="727"/>
      <c r="BK415" s="727"/>
      <c r="BL415" s="727"/>
      <c r="BM415" s="168"/>
      <c r="BN415" s="168"/>
      <c r="BO415" s="12"/>
      <c r="BP415" s="11"/>
      <c r="BQ415" s="168"/>
      <c r="BR415" s="727"/>
      <c r="BS415" s="727"/>
      <c r="BT415" s="727"/>
      <c r="BU415" s="168"/>
      <c r="BV415" s="168"/>
      <c r="BW415" s="12"/>
    </row>
    <row r="416" spans="1:75">
      <c r="A416" s="1" t="s">
        <v>993</v>
      </c>
      <c r="B416" s="1" t="s">
        <v>942</v>
      </c>
      <c r="C416" s="1" t="s">
        <v>943</v>
      </c>
      <c r="D416" s="1" t="s">
        <v>508</v>
      </c>
      <c r="E416" s="1" t="s">
        <v>551</v>
      </c>
      <c r="F416" s="1">
        <v>0.04</v>
      </c>
      <c r="G416" s="1">
        <v>2.5000000000000001E-3</v>
      </c>
      <c r="J416" s="1" t="s">
        <v>673</v>
      </c>
      <c r="AI416" s="575"/>
      <c r="AJ416" s="176"/>
      <c r="AK416" s="168"/>
      <c r="AL416" s="727"/>
      <c r="AM416" s="727"/>
      <c r="AN416" s="727"/>
      <c r="AO416" s="168"/>
      <c r="AP416" s="168"/>
      <c r="AQ416" s="12"/>
      <c r="AR416" s="11"/>
      <c r="AS416" s="168"/>
      <c r="AT416" s="727"/>
      <c r="AU416" s="727"/>
      <c r="AV416" s="727"/>
      <c r="AW416" s="168"/>
      <c r="AX416" s="168"/>
      <c r="AY416" s="12"/>
      <c r="AZ416" s="11" t="s">
        <v>1990</v>
      </c>
      <c r="BA416" s="168" t="s">
        <v>508</v>
      </c>
      <c r="BB416" s="727" t="s">
        <v>1169</v>
      </c>
      <c r="BC416" s="727" t="s">
        <v>1691</v>
      </c>
      <c r="BD416" s="727" t="s">
        <v>240</v>
      </c>
      <c r="BE416" s="168">
        <v>0.05</v>
      </c>
      <c r="BF416" s="168">
        <v>1E-3</v>
      </c>
      <c r="BG416" s="12">
        <v>2.58</v>
      </c>
      <c r="BH416" s="11"/>
      <c r="BI416" s="168"/>
      <c r="BJ416" s="727"/>
      <c r="BK416" s="727"/>
      <c r="BL416" s="727"/>
      <c r="BM416" s="168"/>
      <c r="BN416" s="168"/>
      <c r="BO416" s="12"/>
      <c r="BP416" s="11"/>
      <c r="BQ416" s="168"/>
      <c r="BR416" s="727"/>
      <c r="BS416" s="727"/>
      <c r="BT416" s="727"/>
      <c r="BU416" s="168"/>
      <c r="BV416" s="168"/>
      <c r="BW416" s="12"/>
    </row>
    <row r="417" spans="1:75">
      <c r="A417" s="1" t="s">
        <v>994</v>
      </c>
      <c r="B417" s="1" t="s">
        <v>942</v>
      </c>
      <c r="C417" s="1" t="s">
        <v>943</v>
      </c>
      <c r="D417" s="1" t="s">
        <v>508</v>
      </c>
      <c r="E417" s="1" t="s">
        <v>552</v>
      </c>
      <c r="F417" s="1">
        <v>0.04</v>
      </c>
      <c r="G417" s="1">
        <v>2.5000000000000001E-3</v>
      </c>
      <c r="J417" s="1" t="s">
        <v>504</v>
      </c>
      <c r="AI417" s="575"/>
      <c r="AJ417" s="176"/>
      <c r="AK417" s="168"/>
      <c r="AL417" s="727"/>
      <c r="AM417" s="727"/>
      <c r="AN417" s="727"/>
      <c r="AO417" s="168"/>
      <c r="AP417" s="168"/>
      <c r="AQ417" s="12"/>
      <c r="AR417" s="11"/>
      <c r="AS417" s="168"/>
      <c r="AT417" s="727"/>
      <c r="AU417" s="727"/>
      <c r="AV417" s="727"/>
      <c r="AW417" s="168"/>
      <c r="AX417" s="168"/>
      <c r="AY417" s="12"/>
      <c r="AZ417" s="11" t="s">
        <v>1990</v>
      </c>
      <c r="BA417" s="168" t="s">
        <v>508</v>
      </c>
      <c r="BB417" s="727" t="s">
        <v>1170</v>
      </c>
      <c r="BC417" s="727" t="s">
        <v>1691</v>
      </c>
      <c r="BD417" s="727" t="s">
        <v>240</v>
      </c>
      <c r="BE417" s="168">
        <v>0.05</v>
      </c>
      <c r="BF417" s="168">
        <v>1E-3</v>
      </c>
      <c r="BG417" s="12">
        <v>2.58</v>
      </c>
      <c r="BH417" s="11"/>
      <c r="BI417" s="168"/>
      <c r="BJ417" s="727"/>
      <c r="BK417" s="727"/>
      <c r="BL417" s="727"/>
      <c r="BM417" s="168"/>
      <c r="BN417" s="168"/>
      <c r="BO417" s="12"/>
      <c r="BP417" s="11"/>
      <c r="BQ417" s="168"/>
      <c r="BR417" s="727"/>
      <c r="BS417" s="727"/>
      <c r="BT417" s="727"/>
      <c r="BU417" s="168"/>
      <c r="BV417" s="168"/>
      <c r="BW417" s="12"/>
    </row>
    <row r="418" spans="1:75">
      <c r="A418" s="1" t="s">
        <v>995</v>
      </c>
      <c r="B418" s="1" t="s">
        <v>942</v>
      </c>
      <c r="C418" s="1" t="s">
        <v>943</v>
      </c>
      <c r="D418" s="1" t="s">
        <v>508</v>
      </c>
      <c r="E418" s="1" t="s">
        <v>553</v>
      </c>
      <c r="F418" s="1">
        <v>0.04</v>
      </c>
      <c r="G418" s="1">
        <v>2.5000000000000001E-3</v>
      </c>
      <c r="J418" s="1" t="s">
        <v>504</v>
      </c>
      <c r="AI418" s="575"/>
      <c r="AJ418" s="176"/>
      <c r="AK418" s="168"/>
      <c r="AL418" s="727"/>
      <c r="AM418" s="727"/>
      <c r="AN418" s="727"/>
      <c r="AO418" s="168"/>
      <c r="AP418" s="168"/>
      <c r="AQ418" s="12"/>
      <c r="AR418" s="11"/>
      <c r="AS418" s="168"/>
      <c r="AT418" s="727"/>
      <c r="AU418" s="727"/>
      <c r="AV418" s="727"/>
      <c r="AW418" s="168"/>
      <c r="AX418" s="168"/>
      <c r="AY418" s="12"/>
      <c r="AZ418" s="11" t="s">
        <v>1990</v>
      </c>
      <c r="BA418" s="168" t="s">
        <v>508</v>
      </c>
      <c r="BB418" s="727" t="s">
        <v>1171</v>
      </c>
      <c r="BC418" s="727" t="s">
        <v>1691</v>
      </c>
      <c r="BD418" s="727" t="s">
        <v>240</v>
      </c>
      <c r="BE418" s="168">
        <v>2.5000000000000001E-2</v>
      </c>
      <c r="BF418" s="168">
        <v>5.0000000000000001E-4</v>
      </c>
      <c r="BG418" s="12">
        <v>2.58</v>
      </c>
      <c r="BH418" s="11"/>
      <c r="BI418" s="168"/>
      <c r="BJ418" s="727"/>
      <c r="BK418" s="727"/>
      <c r="BL418" s="727"/>
      <c r="BM418" s="168"/>
      <c r="BN418" s="168"/>
      <c r="BO418" s="12"/>
      <c r="BP418" s="11"/>
      <c r="BQ418" s="168"/>
      <c r="BR418" s="727"/>
      <c r="BS418" s="727"/>
      <c r="BT418" s="727"/>
      <c r="BU418" s="168"/>
      <c r="BV418" s="168"/>
      <c r="BW418" s="12"/>
    </row>
    <row r="419" spans="1:75">
      <c r="A419" s="1" t="s">
        <v>996</v>
      </c>
      <c r="B419" s="1" t="s">
        <v>942</v>
      </c>
      <c r="C419" s="1" t="s">
        <v>943</v>
      </c>
      <c r="D419" s="1" t="s">
        <v>508</v>
      </c>
      <c r="E419" s="1" t="s">
        <v>554</v>
      </c>
      <c r="F419" s="1">
        <v>0.04</v>
      </c>
      <c r="G419" s="1">
        <v>2.5000000000000001E-3</v>
      </c>
      <c r="J419" s="1" t="s">
        <v>737</v>
      </c>
      <c r="AI419" s="575"/>
      <c r="AJ419" s="176"/>
      <c r="AK419" s="168"/>
      <c r="AL419" s="727"/>
      <c r="AM419" s="727"/>
      <c r="AN419" s="727"/>
      <c r="AO419" s="168"/>
      <c r="AP419" s="168"/>
      <c r="AQ419" s="12"/>
      <c r="AR419" s="11"/>
      <c r="AS419" s="168"/>
      <c r="AT419" s="727"/>
      <c r="AU419" s="727"/>
      <c r="AV419" s="727"/>
      <c r="AW419" s="168"/>
      <c r="AX419" s="168"/>
      <c r="AY419" s="12"/>
      <c r="AZ419" s="11" t="s">
        <v>1990</v>
      </c>
      <c r="BA419" s="168" t="s">
        <v>508</v>
      </c>
      <c r="BB419" s="727" t="s">
        <v>1172</v>
      </c>
      <c r="BC419" s="727" t="s">
        <v>1691</v>
      </c>
      <c r="BD419" s="727" t="s">
        <v>240</v>
      </c>
      <c r="BE419" s="168">
        <v>2.5000000000000001E-2</v>
      </c>
      <c r="BF419" s="168">
        <v>5.0000000000000001E-4</v>
      </c>
      <c r="BG419" s="12">
        <v>2.58</v>
      </c>
      <c r="BH419" s="11"/>
      <c r="BI419" s="168"/>
      <c r="BJ419" s="727"/>
      <c r="BK419" s="727"/>
      <c r="BL419" s="727"/>
      <c r="BM419" s="168"/>
      <c r="BN419" s="168"/>
      <c r="BO419" s="12"/>
      <c r="BP419" s="11"/>
      <c r="BQ419" s="168"/>
      <c r="BR419" s="727"/>
      <c r="BS419" s="727"/>
      <c r="BT419" s="727"/>
      <c r="BU419" s="168"/>
      <c r="BV419" s="168"/>
      <c r="BW419" s="12"/>
    </row>
    <row r="420" spans="1:75">
      <c r="AI420" s="575"/>
      <c r="AJ420" s="176"/>
      <c r="AK420" s="168"/>
      <c r="AL420" s="727"/>
      <c r="AM420" s="727"/>
      <c r="AN420" s="727"/>
      <c r="AO420" s="168"/>
      <c r="AP420" s="168"/>
      <c r="AQ420" s="12"/>
      <c r="AR420" s="11"/>
      <c r="AS420" s="168"/>
      <c r="AT420" s="727"/>
      <c r="AU420" s="727"/>
      <c r="AV420" s="727"/>
      <c r="AW420" s="168"/>
      <c r="AX420" s="168"/>
      <c r="AY420" s="12"/>
      <c r="AZ420" s="11" t="s">
        <v>1990</v>
      </c>
      <c r="BA420" s="168" t="s">
        <v>508</v>
      </c>
      <c r="BB420" s="727" t="s">
        <v>1173</v>
      </c>
      <c r="BC420" s="727" t="s">
        <v>1161</v>
      </c>
      <c r="BD420" s="727" t="s">
        <v>240</v>
      </c>
      <c r="BE420" s="168">
        <v>2.5000000000000001E-2</v>
      </c>
      <c r="BF420" s="168">
        <v>5.0000000000000001E-4</v>
      </c>
      <c r="BG420" s="12">
        <v>2.58</v>
      </c>
      <c r="BH420" s="11"/>
      <c r="BI420" s="168"/>
      <c r="BJ420" s="727"/>
      <c r="BK420" s="727"/>
      <c r="BL420" s="727"/>
      <c r="BM420" s="168"/>
      <c r="BN420" s="168"/>
      <c r="BO420" s="12"/>
      <c r="BP420" s="11"/>
      <c r="BQ420" s="168"/>
      <c r="BR420" s="727"/>
      <c r="BS420" s="727"/>
      <c r="BT420" s="727"/>
      <c r="BU420" s="168"/>
      <c r="BV420" s="168"/>
      <c r="BW420" s="12"/>
    </row>
    <row r="421" spans="1:75">
      <c r="AI421" s="575"/>
      <c r="AJ421" s="176"/>
      <c r="AK421" s="168"/>
      <c r="AL421" s="727"/>
      <c r="AM421" s="727"/>
      <c r="AN421" s="727"/>
      <c r="AO421" s="168"/>
      <c r="AP421" s="168"/>
      <c r="AQ421" s="12"/>
      <c r="AR421" s="11"/>
      <c r="AS421" s="168"/>
      <c r="AT421" s="727"/>
      <c r="AU421" s="727"/>
      <c r="AV421" s="727"/>
      <c r="AW421" s="168"/>
      <c r="AX421" s="168"/>
      <c r="AY421" s="12"/>
      <c r="AZ421" s="11" t="s">
        <v>1990</v>
      </c>
      <c r="BA421" s="168" t="s">
        <v>508</v>
      </c>
      <c r="BB421" s="727" t="s">
        <v>1174</v>
      </c>
      <c r="BC421" s="727" t="s">
        <v>1161</v>
      </c>
      <c r="BD421" s="727" t="s">
        <v>240</v>
      </c>
      <c r="BE421" s="168">
        <v>2.5000000000000001E-2</v>
      </c>
      <c r="BF421" s="168">
        <v>5.0000000000000001E-4</v>
      </c>
      <c r="BG421" s="12">
        <v>2.58</v>
      </c>
      <c r="BH421" s="11"/>
      <c r="BI421" s="168"/>
      <c r="BJ421" s="727"/>
      <c r="BK421" s="727"/>
      <c r="BL421" s="727"/>
      <c r="BM421" s="168"/>
      <c r="BN421" s="168"/>
      <c r="BO421" s="12"/>
      <c r="BP421" s="11"/>
      <c r="BQ421" s="168"/>
      <c r="BR421" s="727"/>
      <c r="BS421" s="727"/>
      <c r="BT421" s="727"/>
      <c r="BU421" s="168"/>
      <c r="BV421" s="168"/>
      <c r="BW421" s="12"/>
    </row>
    <row r="422" spans="1:75">
      <c r="AI422" s="575"/>
      <c r="AJ422" s="176"/>
      <c r="AK422" s="168"/>
      <c r="AL422" s="727"/>
      <c r="AM422" s="727"/>
      <c r="AN422" s="727"/>
      <c r="AO422" s="168"/>
      <c r="AP422" s="168"/>
      <c r="AQ422" s="12"/>
      <c r="AR422" s="11"/>
      <c r="AS422" s="168"/>
      <c r="AT422" s="727"/>
      <c r="AU422" s="727"/>
      <c r="AV422" s="727"/>
      <c r="AW422" s="168"/>
      <c r="AX422" s="168"/>
      <c r="AY422" s="12"/>
      <c r="AZ422" s="11" t="s">
        <v>1990</v>
      </c>
      <c r="BA422" s="168" t="s">
        <v>508</v>
      </c>
      <c r="BB422" s="727" t="s">
        <v>1175</v>
      </c>
      <c r="BC422" s="727" t="s">
        <v>1161</v>
      </c>
      <c r="BD422" s="727" t="s">
        <v>240</v>
      </c>
      <c r="BE422" s="168">
        <v>2.5000000000000001E-2</v>
      </c>
      <c r="BF422" s="168">
        <v>5.0000000000000001E-4</v>
      </c>
      <c r="BG422" s="12">
        <v>2.58</v>
      </c>
      <c r="BH422" s="11"/>
      <c r="BI422" s="168"/>
      <c r="BJ422" s="727"/>
      <c r="BK422" s="727"/>
      <c r="BL422" s="727"/>
      <c r="BM422" s="168"/>
      <c r="BN422" s="168"/>
      <c r="BO422" s="12"/>
      <c r="BP422" s="11"/>
      <c r="BQ422" s="168"/>
      <c r="BR422" s="727"/>
      <c r="BS422" s="727"/>
      <c r="BT422" s="727"/>
      <c r="BU422" s="168"/>
      <c r="BV422" s="168"/>
      <c r="BW422" s="12"/>
    </row>
    <row r="423" spans="1:75">
      <c r="AI423" s="575"/>
      <c r="AJ423" s="176"/>
      <c r="AK423" s="168"/>
      <c r="AL423" s="727"/>
      <c r="AM423" s="727"/>
      <c r="AN423" s="727"/>
      <c r="AO423" s="168"/>
      <c r="AP423" s="168"/>
      <c r="AQ423" s="12"/>
      <c r="AR423" s="11"/>
      <c r="AS423" s="168"/>
      <c r="AT423" s="727"/>
      <c r="AU423" s="727"/>
      <c r="AV423" s="727"/>
      <c r="AW423" s="168"/>
      <c r="AX423" s="168"/>
      <c r="AY423" s="12"/>
      <c r="AZ423" s="11" t="s">
        <v>1990</v>
      </c>
      <c r="BA423" s="168" t="s">
        <v>508</v>
      </c>
      <c r="BB423" s="727" t="s">
        <v>1176</v>
      </c>
      <c r="BC423" s="727" t="s">
        <v>1161</v>
      </c>
      <c r="BD423" s="727" t="s">
        <v>240</v>
      </c>
      <c r="BE423" s="168">
        <v>2.5000000000000001E-2</v>
      </c>
      <c r="BF423" s="168">
        <v>5.0000000000000001E-4</v>
      </c>
      <c r="BG423" s="12">
        <v>2.58</v>
      </c>
      <c r="BH423" s="11"/>
      <c r="BI423" s="168"/>
      <c r="BJ423" s="727"/>
      <c r="BK423" s="727"/>
      <c r="BL423" s="727"/>
      <c r="BM423" s="168"/>
      <c r="BN423" s="168"/>
      <c r="BO423" s="12"/>
      <c r="BP423" s="11"/>
      <c r="BQ423" s="168"/>
      <c r="BR423" s="727"/>
      <c r="BS423" s="727"/>
      <c r="BT423" s="727"/>
      <c r="BU423" s="168"/>
      <c r="BV423" s="168"/>
      <c r="BW423" s="12"/>
    </row>
    <row r="424" spans="1:75">
      <c r="AI424" s="575"/>
      <c r="AJ424" s="176"/>
      <c r="AK424" s="168"/>
      <c r="AL424" s="727"/>
      <c r="AM424" s="727"/>
      <c r="AN424" s="727"/>
      <c r="AO424" s="168"/>
      <c r="AP424" s="168"/>
      <c r="AQ424" s="12"/>
      <c r="AR424" s="11"/>
      <c r="AS424" s="168"/>
      <c r="AT424" s="727"/>
      <c r="AU424" s="727"/>
      <c r="AV424" s="727"/>
      <c r="AW424" s="168"/>
      <c r="AX424" s="168"/>
      <c r="AY424" s="12"/>
      <c r="AZ424" s="11" t="s">
        <v>1990</v>
      </c>
      <c r="BA424" s="168" t="s">
        <v>508</v>
      </c>
      <c r="BB424" s="727" t="s">
        <v>1177</v>
      </c>
      <c r="BC424" s="727" t="s">
        <v>1162</v>
      </c>
      <c r="BD424" s="727" t="s">
        <v>240</v>
      </c>
      <c r="BE424" s="168">
        <v>1.2500000000000001E-2</v>
      </c>
      <c r="BF424" s="168">
        <v>2.5000000000000001E-4</v>
      </c>
      <c r="BG424" s="12">
        <v>2.58</v>
      </c>
      <c r="BH424" s="11"/>
      <c r="BI424" s="168"/>
      <c r="BJ424" s="727"/>
      <c r="BK424" s="727"/>
      <c r="BL424" s="727"/>
      <c r="BM424" s="168"/>
      <c r="BN424" s="168"/>
      <c r="BO424" s="12"/>
      <c r="BP424" s="11"/>
      <c r="BQ424" s="168"/>
      <c r="BR424" s="727"/>
      <c r="BS424" s="727"/>
      <c r="BT424" s="727"/>
      <c r="BU424" s="168"/>
      <c r="BV424" s="168"/>
      <c r="BW424" s="12"/>
    </row>
    <row r="425" spans="1:75">
      <c r="AI425" s="575"/>
      <c r="AJ425" s="176"/>
      <c r="AK425" s="168"/>
      <c r="AL425" s="727"/>
      <c r="AM425" s="727"/>
      <c r="AN425" s="727"/>
      <c r="AO425" s="168"/>
      <c r="AP425" s="168"/>
      <c r="AQ425" s="12"/>
      <c r="AR425" s="11"/>
      <c r="AS425" s="168"/>
      <c r="AT425" s="727"/>
      <c r="AU425" s="727"/>
      <c r="AV425" s="727"/>
      <c r="AW425" s="168"/>
      <c r="AX425" s="168"/>
      <c r="AY425" s="12"/>
      <c r="AZ425" s="11" t="s">
        <v>1990</v>
      </c>
      <c r="BA425" s="168" t="s">
        <v>508</v>
      </c>
      <c r="BB425" s="727" t="s">
        <v>1178</v>
      </c>
      <c r="BC425" s="727" t="s">
        <v>1162</v>
      </c>
      <c r="BD425" s="727" t="s">
        <v>240</v>
      </c>
      <c r="BE425" s="168">
        <v>1.2500000000000001E-2</v>
      </c>
      <c r="BF425" s="168">
        <v>2.5000000000000001E-4</v>
      </c>
      <c r="BG425" s="12">
        <v>2.58</v>
      </c>
      <c r="BH425" s="11"/>
      <c r="BI425" s="168"/>
      <c r="BJ425" s="727"/>
      <c r="BK425" s="727"/>
      <c r="BL425" s="727"/>
      <c r="BM425" s="168"/>
      <c r="BN425" s="168"/>
      <c r="BO425" s="12"/>
      <c r="BP425" s="11"/>
      <c r="BQ425" s="168"/>
      <c r="BR425" s="727"/>
      <c r="BS425" s="727"/>
      <c r="BT425" s="727"/>
      <c r="BU425" s="168"/>
      <c r="BV425" s="168"/>
      <c r="BW425" s="12"/>
    </row>
    <row r="426" spans="1:75">
      <c r="AI426" s="575"/>
      <c r="AJ426" s="176"/>
      <c r="AK426" s="168"/>
      <c r="AL426" s="727"/>
      <c r="AM426" s="727"/>
      <c r="AN426" s="727"/>
      <c r="AO426" s="168"/>
      <c r="AP426" s="168"/>
      <c r="AQ426" s="12"/>
      <c r="AR426" s="11"/>
      <c r="AS426" s="168"/>
      <c r="AT426" s="727"/>
      <c r="AU426" s="727"/>
      <c r="AV426" s="727"/>
      <c r="AW426" s="168"/>
      <c r="AX426" s="168"/>
      <c r="AY426" s="12"/>
      <c r="AZ426" s="11" t="s">
        <v>1990</v>
      </c>
      <c r="BA426" s="168" t="s">
        <v>508</v>
      </c>
      <c r="BB426" s="727" t="s">
        <v>1179</v>
      </c>
      <c r="BC426" s="727" t="s">
        <v>1162</v>
      </c>
      <c r="BD426" s="727" t="s">
        <v>240</v>
      </c>
      <c r="BE426" s="168">
        <v>1.2500000000000001E-2</v>
      </c>
      <c r="BF426" s="168">
        <v>2.5000000000000001E-4</v>
      </c>
      <c r="BG426" s="12">
        <v>2.58</v>
      </c>
      <c r="BH426" s="11"/>
      <c r="BI426" s="168"/>
      <c r="BJ426" s="727"/>
      <c r="BK426" s="727"/>
      <c r="BL426" s="727"/>
      <c r="BM426" s="168"/>
      <c r="BN426" s="168"/>
      <c r="BO426" s="12"/>
      <c r="BP426" s="11"/>
      <c r="BQ426" s="168"/>
      <c r="BR426" s="727"/>
      <c r="BS426" s="727"/>
      <c r="BT426" s="727"/>
      <c r="BU426" s="168"/>
      <c r="BV426" s="168"/>
      <c r="BW426" s="12"/>
    </row>
    <row r="427" spans="1:75">
      <c r="AI427" s="575"/>
      <c r="AJ427" s="176"/>
      <c r="AK427" s="168"/>
      <c r="AL427" s="727"/>
      <c r="AM427" s="727"/>
      <c r="AN427" s="727"/>
      <c r="AO427" s="168"/>
      <c r="AP427" s="168"/>
      <c r="AQ427" s="12"/>
      <c r="AR427" s="11"/>
      <c r="AS427" s="168"/>
      <c r="AT427" s="727"/>
      <c r="AU427" s="727"/>
      <c r="AV427" s="727"/>
      <c r="AW427" s="168"/>
      <c r="AX427" s="168"/>
      <c r="AY427" s="12"/>
      <c r="AZ427" s="11" t="s">
        <v>1990</v>
      </c>
      <c r="BA427" s="168" t="s">
        <v>508</v>
      </c>
      <c r="BB427" s="727" t="s">
        <v>1180</v>
      </c>
      <c r="BC427" s="727" t="s">
        <v>1162</v>
      </c>
      <c r="BD427" s="727" t="s">
        <v>240</v>
      </c>
      <c r="BE427" s="168">
        <v>1.2500000000000001E-2</v>
      </c>
      <c r="BF427" s="168">
        <v>2.5000000000000001E-4</v>
      </c>
      <c r="BG427" s="12">
        <v>2.58</v>
      </c>
      <c r="BH427" s="11"/>
      <c r="BI427" s="168"/>
      <c r="BJ427" s="727"/>
      <c r="BK427" s="727"/>
      <c r="BL427" s="727"/>
      <c r="BM427" s="168"/>
      <c r="BN427" s="168"/>
      <c r="BO427" s="12"/>
      <c r="BP427" s="11"/>
      <c r="BQ427" s="168"/>
      <c r="BR427" s="727"/>
      <c r="BS427" s="727"/>
      <c r="BT427" s="727"/>
      <c r="BU427" s="168"/>
      <c r="BV427" s="168"/>
      <c r="BW427" s="12"/>
    </row>
    <row r="428" spans="1:75">
      <c r="AI428" s="575"/>
      <c r="AJ428" s="176"/>
      <c r="AK428" s="168"/>
      <c r="AL428" s="727"/>
      <c r="AM428" s="727"/>
      <c r="AN428" s="727"/>
      <c r="AO428" s="168"/>
      <c r="AP428" s="168"/>
      <c r="AQ428" s="12"/>
      <c r="AR428" s="11"/>
      <c r="AS428" s="168"/>
      <c r="AT428" s="727"/>
      <c r="AU428" s="727"/>
      <c r="AV428" s="727"/>
      <c r="AW428" s="168"/>
      <c r="AX428" s="168"/>
      <c r="AY428" s="12"/>
      <c r="AZ428" s="11" t="s">
        <v>1990</v>
      </c>
      <c r="BA428" s="168" t="s">
        <v>576</v>
      </c>
      <c r="BB428" s="727" t="s">
        <v>1181</v>
      </c>
      <c r="BC428" s="727" t="s">
        <v>1691</v>
      </c>
      <c r="BD428" s="727" t="s">
        <v>240</v>
      </c>
      <c r="BE428" s="168">
        <v>0.05</v>
      </c>
      <c r="BF428" s="168">
        <v>1E-3</v>
      </c>
      <c r="BG428" s="12">
        <v>2.58</v>
      </c>
      <c r="BH428" s="11"/>
      <c r="BI428" s="168"/>
      <c r="BJ428" s="727"/>
      <c r="BK428" s="727"/>
      <c r="BL428" s="727"/>
      <c r="BM428" s="168"/>
      <c r="BN428" s="168"/>
      <c r="BO428" s="12"/>
      <c r="BP428" s="11"/>
      <c r="BQ428" s="168"/>
      <c r="BR428" s="727"/>
      <c r="BS428" s="727"/>
      <c r="BT428" s="727"/>
      <c r="BU428" s="168"/>
      <c r="BV428" s="168"/>
      <c r="BW428" s="12"/>
    </row>
    <row r="429" spans="1:75">
      <c r="AI429" s="575"/>
      <c r="AJ429" s="176"/>
      <c r="AK429" s="168"/>
      <c r="AL429" s="727"/>
      <c r="AM429" s="727"/>
      <c r="AN429" s="727"/>
      <c r="AO429" s="168"/>
      <c r="AP429" s="168"/>
      <c r="AQ429" s="12"/>
      <c r="AR429" s="11"/>
      <c r="AS429" s="168"/>
      <c r="AT429" s="727"/>
      <c r="AU429" s="727"/>
      <c r="AV429" s="727"/>
      <c r="AW429" s="168"/>
      <c r="AX429" s="168"/>
      <c r="AY429" s="12"/>
      <c r="AZ429" s="11" t="s">
        <v>1990</v>
      </c>
      <c r="BA429" s="168" t="s">
        <v>576</v>
      </c>
      <c r="BB429" s="727" t="s">
        <v>1182</v>
      </c>
      <c r="BC429" s="727" t="s">
        <v>1691</v>
      </c>
      <c r="BD429" s="727" t="s">
        <v>240</v>
      </c>
      <c r="BE429" s="168">
        <v>0.05</v>
      </c>
      <c r="BF429" s="168">
        <v>1E-3</v>
      </c>
      <c r="BG429" s="12">
        <v>2.58</v>
      </c>
      <c r="BH429" s="11"/>
      <c r="BI429" s="168"/>
      <c r="BJ429" s="727"/>
      <c r="BK429" s="727"/>
      <c r="BL429" s="727"/>
      <c r="BM429" s="168"/>
      <c r="BN429" s="168"/>
      <c r="BO429" s="12"/>
      <c r="BP429" s="11"/>
      <c r="BQ429" s="168"/>
      <c r="BR429" s="727"/>
      <c r="BS429" s="727"/>
      <c r="BT429" s="727"/>
      <c r="BU429" s="168"/>
      <c r="BV429" s="168"/>
      <c r="BW429" s="12"/>
    </row>
    <row r="430" spans="1:75">
      <c r="AI430" s="575"/>
      <c r="AJ430" s="176"/>
      <c r="AK430" s="168"/>
      <c r="AL430" s="727"/>
      <c r="AM430" s="727"/>
      <c r="AN430" s="727"/>
      <c r="AO430" s="168"/>
      <c r="AP430" s="168"/>
      <c r="AQ430" s="12"/>
      <c r="AR430" s="11"/>
      <c r="AS430" s="168"/>
      <c r="AT430" s="727"/>
      <c r="AU430" s="727"/>
      <c r="AV430" s="727"/>
      <c r="AW430" s="168"/>
      <c r="AX430" s="168"/>
      <c r="AY430" s="12"/>
      <c r="AZ430" s="11" t="s">
        <v>1990</v>
      </c>
      <c r="BA430" s="168" t="s">
        <v>576</v>
      </c>
      <c r="BB430" s="727" t="s">
        <v>1183</v>
      </c>
      <c r="BC430" s="727" t="s">
        <v>1691</v>
      </c>
      <c r="BD430" s="727" t="s">
        <v>240</v>
      </c>
      <c r="BE430" s="168">
        <v>2.5000000000000001E-2</v>
      </c>
      <c r="BF430" s="168">
        <v>5.0000000000000001E-4</v>
      </c>
      <c r="BG430" s="12">
        <v>2.58</v>
      </c>
      <c r="BH430" s="11"/>
      <c r="BI430" s="168"/>
      <c r="BJ430" s="727"/>
      <c r="BK430" s="727"/>
      <c r="BL430" s="727"/>
      <c r="BM430" s="168"/>
      <c r="BN430" s="168"/>
      <c r="BO430" s="12"/>
      <c r="BP430" s="11"/>
      <c r="BQ430" s="168"/>
      <c r="BR430" s="727"/>
      <c r="BS430" s="727"/>
      <c r="BT430" s="727"/>
      <c r="BU430" s="168"/>
      <c r="BV430" s="168"/>
      <c r="BW430" s="12"/>
    </row>
    <row r="431" spans="1:75">
      <c r="AI431" s="575"/>
      <c r="AJ431" s="176"/>
      <c r="AK431" s="168"/>
      <c r="AL431" s="727"/>
      <c r="AM431" s="727"/>
      <c r="AN431" s="727"/>
      <c r="AO431" s="168"/>
      <c r="AP431" s="168"/>
      <c r="AQ431" s="12"/>
      <c r="AR431" s="11"/>
      <c r="AS431" s="168"/>
      <c r="AT431" s="727"/>
      <c r="AU431" s="727"/>
      <c r="AV431" s="727"/>
      <c r="AW431" s="168"/>
      <c r="AX431" s="168"/>
      <c r="AY431" s="12"/>
      <c r="AZ431" s="11" t="s">
        <v>1990</v>
      </c>
      <c r="BA431" s="168" t="s">
        <v>576</v>
      </c>
      <c r="BB431" s="727" t="s">
        <v>1184</v>
      </c>
      <c r="BC431" s="727" t="s">
        <v>1691</v>
      </c>
      <c r="BD431" s="727" t="s">
        <v>240</v>
      </c>
      <c r="BE431" s="168">
        <v>2.5000000000000001E-2</v>
      </c>
      <c r="BF431" s="168">
        <v>5.0000000000000001E-4</v>
      </c>
      <c r="BG431" s="12">
        <v>2.58</v>
      </c>
      <c r="BH431" s="11"/>
      <c r="BI431" s="168"/>
      <c r="BJ431" s="727"/>
      <c r="BK431" s="727"/>
      <c r="BL431" s="727"/>
      <c r="BM431" s="168"/>
      <c r="BN431" s="168"/>
      <c r="BO431" s="12"/>
      <c r="BP431" s="11"/>
      <c r="BQ431" s="168"/>
      <c r="BR431" s="727"/>
      <c r="BS431" s="727"/>
      <c r="BT431" s="727"/>
      <c r="BU431" s="168"/>
      <c r="BV431" s="168"/>
      <c r="BW431" s="12"/>
    </row>
    <row r="432" spans="1:75">
      <c r="AI432" s="575"/>
      <c r="AJ432" s="176"/>
      <c r="AK432" s="168"/>
      <c r="AL432" s="727"/>
      <c r="AM432" s="727"/>
      <c r="AN432" s="727"/>
      <c r="AO432" s="168"/>
      <c r="AP432" s="168"/>
      <c r="AQ432" s="12"/>
      <c r="AR432" s="11"/>
      <c r="AS432" s="168"/>
      <c r="AT432" s="727"/>
      <c r="AU432" s="727"/>
      <c r="AV432" s="727"/>
      <c r="AW432" s="168"/>
      <c r="AX432" s="168"/>
      <c r="AY432" s="12"/>
      <c r="AZ432" s="11" t="s">
        <v>1990</v>
      </c>
      <c r="BA432" s="168" t="s">
        <v>508</v>
      </c>
      <c r="BB432" s="727" t="s">
        <v>1185</v>
      </c>
      <c r="BC432" s="727" t="s">
        <v>1691</v>
      </c>
      <c r="BD432" s="727" t="s">
        <v>240</v>
      </c>
      <c r="BE432" s="168">
        <v>4.4999999999999998E-2</v>
      </c>
      <c r="BF432" s="168">
        <v>9.0000000000000008E-4</v>
      </c>
      <c r="BG432" s="12">
        <v>2.58</v>
      </c>
      <c r="BH432" s="11"/>
      <c r="BI432" s="168"/>
      <c r="BJ432" s="727"/>
      <c r="BK432" s="727"/>
      <c r="BL432" s="727"/>
      <c r="BM432" s="168"/>
      <c r="BN432" s="168"/>
      <c r="BO432" s="12"/>
      <c r="BP432" s="11"/>
      <c r="BQ432" s="168"/>
      <c r="BR432" s="727"/>
      <c r="BS432" s="727"/>
      <c r="BT432" s="727"/>
      <c r="BU432" s="168"/>
      <c r="BV432" s="168"/>
      <c r="BW432" s="12"/>
    </row>
    <row r="433" spans="35:75">
      <c r="AI433" s="575"/>
      <c r="AJ433" s="176"/>
      <c r="AK433" s="168"/>
      <c r="AL433" s="727"/>
      <c r="AM433" s="727"/>
      <c r="AN433" s="727"/>
      <c r="AO433" s="168"/>
      <c r="AP433" s="168"/>
      <c r="AQ433" s="12"/>
      <c r="AR433" s="11"/>
      <c r="AS433" s="168"/>
      <c r="AT433" s="727"/>
      <c r="AU433" s="727"/>
      <c r="AV433" s="727"/>
      <c r="AW433" s="168"/>
      <c r="AX433" s="168"/>
      <c r="AY433" s="12"/>
      <c r="AZ433" s="11" t="s">
        <v>1990</v>
      </c>
      <c r="BA433" s="168" t="s">
        <v>508</v>
      </c>
      <c r="BB433" s="727" t="s">
        <v>1186</v>
      </c>
      <c r="BC433" s="727" t="s">
        <v>1691</v>
      </c>
      <c r="BD433" s="727" t="s">
        <v>240</v>
      </c>
      <c r="BE433" s="168">
        <v>4.4999999999999998E-2</v>
      </c>
      <c r="BF433" s="168">
        <v>9.0000000000000008E-4</v>
      </c>
      <c r="BG433" s="12">
        <v>2.58</v>
      </c>
      <c r="BH433" s="11"/>
      <c r="BI433" s="168"/>
      <c r="BJ433" s="727"/>
      <c r="BK433" s="727"/>
      <c r="BL433" s="727"/>
      <c r="BM433" s="168"/>
      <c r="BN433" s="168"/>
      <c r="BO433" s="12"/>
      <c r="BP433" s="11"/>
      <c r="BQ433" s="168"/>
      <c r="BR433" s="727"/>
      <c r="BS433" s="727"/>
      <c r="BT433" s="727"/>
      <c r="BU433" s="168"/>
      <c r="BV433" s="168"/>
      <c r="BW433" s="12"/>
    </row>
    <row r="434" spans="35:75">
      <c r="AI434" s="575"/>
      <c r="AJ434" s="176"/>
      <c r="AK434" s="168"/>
      <c r="AL434" s="727"/>
      <c r="AM434" s="727"/>
      <c r="AN434" s="727"/>
      <c r="AO434" s="168"/>
      <c r="AP434" s="168"/>
      <c r="AQ434" s="12"/>
      <c r="AR434" s="11"/>
      <c r="AS434" s="168"/>
      <c r="AT434" s="727"/>
      <c r="AU434" s="727"/>
      <c r="AV434" s="727"/>
      <c r="AW434" s="168"/>
      <c r="AX434" s="168"/>
      <c r="AY434" s="12"/>
      <c r="AZ434" s="11" t="s">
        <v>1990</v>
      </c>
      <c r="BA434" s="168" t="s">
        <v>508</v>
      </c>
      <c r="BB434" s="727" t="s">
        <v>1187</v>
      </c>
      <c r="BC434" s="727" t="s">
        <v>1691</v>
      </c>
      <c r="BD434" s="727" t="s">
        <v>240</v>
      </c>
      <c r="BE434" s="168">
        <v>4.4999999999999998E-2</v>
      </c>
      <c r="BF434" s="168">
        <v>9.0000000000000008E-4</v>
      </c>
      <c r="BG434" s="12">
        <v>2.58</v>
      </c>
      <c r="BH434" s="11"/>
      <c r="BI434" s="168"/>
      <c r="BJ434" s="727"/>
      <c r="BK434" s="727"/>
      <c r="BL434" s="727"/>
      <c r="BM434" s="168"/>
      <c r="BN434" s="168"/>
      <c r="BO434" s="12"/>
      <c r="BP434" s="11"/>
      <c r="BQ434" s="168"/>
      <c r="BR434" s="727"/>
      <c r="BS434" s="727"/>
      <c r="BT434" s="727"/>
      <c r="BU434" s="168"/>
      <c r="BV434" s="168"/>
      <c r="BW434" s="12"/>
    </row>
    <row r="435" spans="35:75">
      <c r="AI435" s="575"/>
      <c r="AJ435" s="176"/>
      <c r="AK435" s="168"/>
      <c r="AL435" s="727"/>
      <c r="AM435" s="727"/>
      <c r="AN435" s="727"/>
      <c r="AO435" s="168"/>
      <c r="AP435" s="168"/>
      <c r="AQ435" s="12"/>
      <c r="AR435" s="11"/>
      <c r="AS435" s="168"/>
      <c r="AT435" s="727"/>
      <c r="AU435" s="727"/>
      <c r="AV435" s="727"/>
      <c r="AW435" s="168"/>
      <c r="AX435" s="168"/>
      <c r="AY435" s="12"/>
      <c r="AZ435" s="11" t="s">
        <v>1990</v>
      </c>
      <c r="BA435" s="168" t="s">
        <v>508</v>
      </c>
      <c r="BB435" s="727" t="s">
        <v>1188</v>
      </c>
      <c r="BC435" s="727" t="s">
        <v>1691</v>
      </c>
      <c r="BD435" s="727" t="s">
        <v>240</v>
      </c>
      <c r="BE435" s="168">
        <v>4.4999999999999998E-2</v>
      </c>
      <c r="BF435" s="168">
        <v>9.0000000000000008E-4</v>
      </c>
      <c r="BG435" s="12">
        <v>2.58</v>
      </c>
      <c r="BH435" s="11"/>
      <c r="BI435" s="168"/>
      <c r="BJ435" s="727"/>
      <c r="BK435" s="727"/>
      <c r="BL435" s="727"/>
      <c r="BM435" s="168"/>
      <c r="BN435" s="168"/>
      <c r="BO435" s="12"/>
      <c r="BP435" s="11"/>
      <c r="BQ435" s="168"/>
      <c r="BR435" s="727"/>
      <c r="BS435" s="727"/>
      <c r="BT435" s="727"/>
      <c r="BU435" s="168"/>
      <c r="BV435" s="168"/>
      <c r="BW435" s="12"/>
    </row>
    <row r="436" spans="35:75">
      <c r="AI436" s="575"/>
      <c r="AJ436" s="176"/>
      <c r="AK436" s="168"/>
      <c r="AL436" s="727"/>
      <c r="AM436" s="727"/>
      <c r="AN436" s="727"/>
      <c r="AO436" s="168"/>
      <c r="AP436" s="168"/>
      <c r="AQ436" s="12"/>
      <c r="AR436" s="11"/>
      <c r="AS436" s="168"/>
      <c r="AT436" s="727"/>
      <c r="AU436" s="727"/>
      <c r="AV436" s="727"/>
      <c r="AW436" s="168"/>
      <c r="AX436" s="168"/>
      <c r="AY436" s="12"/>
      <c r="AZ436" s="11" t="s">
        <v>1990</v>
      </c>
      <c r="BA436" s="168" t="s">
        <v>508</v>
      </c>
      <c r="BB436" s="727" t="s">
        <v>1189</v>
      </c>
      <c r="BC436" s="727" t="s">
        <v>1691</v>
      </c>
      <c r="BD436" s="727" t="s">
        <v>240</v>
      </c>
      <c r="BE436" s="168">
        <v>4.4999999999999998E-2</v>
      </c>
      <c r="BF436" s="168">
        <v>9.0000000000000008E-4</v>
      </c>
      <c r="BG436" s="12">
        <v>2.58</v>
      </c>
      <c r="BH436" s="11"/>
      <c r="BI436" s="168"/>
      <c r="BJ436" s="727"/>
      <c r="BK436" s="727"/>
      <c r="BL436" s="727"/>
      <c r="BM436" s="168"/>
      <c r="BN436" s="168"/>
      <c r="BO436" s="12"/>
      <c r="BP436" s="11"/>
      <c r="BQ436" s="168"/>
      <c r="BR436" s="727"/>
      <c r="BS436" s="727"/>
      <c r="BT436" s="727"/>
      <c r="BU436" s="168"/>
      <c r="BV436" s="168"/>
      <c r="BW436" s="12"/>
    </row>
    <row r="437" spans="35:75">
      <c r="AI437" s="575"/>
      <c r="AJ437" s="176"/>
      <c r="AK437" s="168"/>
      <c r="AL437" s="727"/>
      <c r="AM437" s="727"/>
      <c r="AN437" s="727"/>
      <c r="AO437" s="168"/>
      <c r="AP437" s="168"/>
      <c r="AQ437" s="12"/>
      <c r="AR437" s="11"/>
      <c r="AS437" s="168"/>
      <c r="AT437" s="727"/>
      <c r="AU437" s="727"/>
      <c r="AV437" s="727"/>
      <c r="AW437" s="168"/>
      <c r="AX437" s="168"/>
      <c r="AY437" s="12"/>
      <c r="AZ437" s="11" t="s">
        <v>1990</v>
      </c>
      <c r="BA437" s="168" t="s">
        <v>508</v>
      </c>
      <c r="BB437" s="727" t="s">
        <v>1190</v>
      </c>
      <c r="BC437" s="727" t="s">
        <v>1691</v>
      </c>
      <c r="BD437" s="727" t="s">
        <v>240</v>
      </c>
      <c r="BE437" s="168">
        <v>4.4999999999999998E-2</v>
      </c>
      <c r="BF437" s="168">
        <v>9.0000000000000008E-4</v>
      </c>
      <c r="BG437" s="12">
        <v>2.58</v>
      </c>
      <c r="BH437" s="11"/>
      <c r="BI437" s="168"/>
      <c r="BJ437" s="727"/>
      <c r="BK437" s="727"/>
      <c r="BL437" s="727"/>
      <c r="BM437" s="168"/>
      <c r="BN437" s="168"/>
      <c r="BO437" s="12"/>
      <c r="BP437" s="11"/>
      <c r="BQ437" s="168"/>
      <c r="BR437" s="727"/>
      <c r="BS437" s="727"/>
      <c r="BT437" s="727"/>
      <c r="BU437" s="168"/>
      <c r="BV437" s="168"/>
      <c r="BW437" s="12"/>
    </row>
    <row r="438" spans="35:75">
      <c r="AI438" s="575"/>
      <c r="AJ438" s="176"/>
      <c r="AK438" s="168"/>
      <c r="AL438" s="727"/>
      <c r="AM438" s="727"/>
      <c r="AN438" s="727"/>
      <c r="AO438" s="168"/>
      <c r="AP438" s="168"/>
      <c r="AQ438" s="12"/>
      <c r="AR438" s="11"/>
      <c r="AS438" s="168"/>
      <c r="AT438" s="727"/>
      <c r="AU438" s="727"/>
      <c r="AV438" s="727"/>
      <c r="AW438" s="168"/>
      <c r="AX438" s="168"/>
      <c r="AY438" s="12"/>
      <c r="AZ438" s="11" t="s">
        <v>1990</v>
      </c>
      <c r="BA438" s="168" t="s">
        <v>508</v>
      </c>
      <c r="BB438" s="727" t="s">
        <v>1191</v>
      </c>
      <c r="BC438" s="727" t="s">
        <v>1691</v>
      </c>
      <c r="BD438" s="727" t="s">
        <v>240</v>
      </c>
      <c r="BE438" s="168">
        <v>4.4999999999999998E-2</v>
      </c>
      <c r="BF438" s="168">
        <v>9.0000000000000008E-4</v>
      </c>
      <c r="BG438" s="12">
        <v>2.58</v>
      </c>
      <c r="BH438" s="11"/>
      <c r="BI438" s="168"/>
      <c r="BJ438" s="727"/>
      <c r="BK438" s="727"/>
      <c r="BL438" s="727"/>
      <c r="BM438" s="168"/>
      <c r="BN438" s="168"/>
      <c r="BO438" s="12"/>
      <c r="BP438" s="11"/>
      <c r="BQ438" s="168"/>
      <c r="BR438" s="727"/>
      <c r="BS438" s="727"/>
      <c r="BT438" s="727"/>
      <c r="BU438" s="168"/>
      <c r="BV438" s="168"/>
      <c r="BW438" s="12"/>
    </row>
    <row r="439" spans="35:75">
      <c r="AI439" s="575"/>
      <c r="AJ439" s="176"/>
      <c r="AK439" s="168"/>
      <c r="AL439" s="727"/>
      <c r="AM439" s="727"/>
      <c r="AN439" s="727"/>
      <c r="AO439" s="168"/>
      <c r="AP439" s="168"/>
      <c r="AQ439" s="12"/>
      <c r="AR439" s="11"/>
      <c r="AS439" s="168"/>
      <c r="AT439" s="727"/>
      <c r="AU439" s="727"/>
      <c r="AV439" s="727"/>
      <c r="AW439" s="168"/>
      <c r="AX439" s="168"/>
      <c r="AY439" s="12"/>
      <c r="AZ439" s="11" t="s">
        <v>1990</v>
      </c>
      <c r="BA439" s="168" t="s">
        <v>508</v>
      </c>
      <c r="BB439" s="727" t="s">
        <v>1192</v>
      </c>
      <c r="BC439" s="727" t="s">
        <v>1691</v>
      </c>
      <c r="BD439" s="727" t="s">
        <v>240</v>
      </c>
      <c r="BE439" s="168">
        <v>4.4999999999999998E-2</v>
      </c>
      <c r="BF439" s="168">
        <v>9.0000000000000008E-4</v>
      </c>
      <c r="BG439" s="12">
        <v>2.58</v>
      </c>
      <c r="BH439" s="11"/>
      <c r="BI439" s="168"/>
      <c r="BJ439" s="727"/>
      <c r="BK439" s="727"/>
      <c r="BL439" s="727"/>
      <c r="BM439" s="168"/>
      <c r="BN439" s="168"/>
      <c r="BO439" s="12"/>
      <c r="BP439" s="11"/>
      <c r="BQ439" s="168"/>
      <c r="BR439" s="727"/>
      <c r="BS439" s="727"/>
      <c r="BT439" s="727"/>
      <c r="BU439" s="168"/>
      <c r="BV439" s="168"/>
      <c r="BW439" s="12"/>
    </row>
    <row r="440" spans="35:75">
      <c r="AI440" s="575"/>
      <c r="AJ440" s="176"/>
      <c r="AK440" s="168"/>
      <c r="AL440" s="727"/>
      <c r="AM440" s="727"/>
      <c r="AN440" s="727"/>
      <c r="AO440" s="168"/>
      <c r="AP440" s="168"/>
      <c r="AQ440" s="12"/>
      <c r="AR440" s="11"/>
      <c r="AS440" s="168"/>
      <c r="AT440" s="727"/>
      <c r="AU440" s="727"/>
      <c r="AV440" s="727"/>
      <c r="AW440" s="168"/>
      <c r="AX440" s="168"/>
      <c r="AY440" s="12"/>
      <c r="AZ440" s="11" t="s">
        <v>1990</v>
      </c>
      <c r="BA440" s="168" t="s">
        <v>576</v>
      </c>
      <c r="BB440" s="727" t="s">
        <v>1193</v>
      </c>
      <c r="BC440" s="727" t="s">
        <v>1691</v>
      </c>
      <c r="BD440" s="727" t="s">
        <v>240</v>
      </c>
      <c r="BE440" s="168">
        <v>4.4999999999999998E-2</v>
      </c>
      <c r="BF440" s="168">
        <v>9.0000000000000008E-4</v>
      </c>
      <c r="BG440" s="12">
        <v>2.58</v>
      </c>
      <c r="BH440" s="11"/>
      <c r="BI440" s="168"/>
      <c r="BJ440" s="727"/>
      <c r="BK440" s="727"/>
      <c r="BL440" s="727"/>
      <c r="BM440" s="168"/>
      <c r="BN440" s="168"/>
      <c r="BO440" s="12"/>
      <c r="BP440" s="11"/>
      <c r="BQ440" s="168"/>
      <c r="BR440" s="727"/>
      <c r="BS440" s="727"/>
      <c r="BT440" s="727"/>
      <c r="BU440" s="168"/>
      <c r="BV440" s="168"/>
      <c r="BW440" s="12"/>
    </row>
    <row r="441" spans="35:75">
      <c r="AI441" s="575"/>
      <c r="AJ441" s="176"/>
      <c r="AK441" s="168"/>
      <c r="AL441" s="727"/>
      <c r="AM441" s="727"/>
      <c r="AN441" s="727"/>
      <c r="AO441" s="168"/>
      <c r="AP441" s="168"/>
      <c r="AQ441" s="12"/>
      <c r="AR441" s="11"/>
      <c r="AS441" s="168"/>
      <c r="AT441" s="727"/>
      <c r="AU441" s="727"/>
      <c r="AV441" s="727"/>
      <c r="AW441" s="168"/>
      <c r="AX441" s="168"/>
      <c r="AY441" s="12"/>
      <c r="AZ441" s="11" t="s">
        <v>1990</v>
      </c>
      <c r="BA441" s="168" t="s">
        <v>576</v>
      </c>
      <c r="BB441" s="727" t="s">
        <v>1194</v>
      </c>
      <c r="BC441" s="727" t="s">
        <v>1691</v>
      </c>
      <c r="BD441" s="727" t="s">
        <v>240</v>
      </c>
      <c r="BE441" s="168">
        <v>4.4999999999999998E-2</v>
      </c>
      <c r="BF441" s="168">
        <v>9.0000000000000008E-4</v>
      </c>
      <c r="BG441" s="12">
        <v>2.58</v>
      </c>
      <c r="BH441" s="11"/>
      <c r="BI441" s="168"/>
      <c r="BJ441" s="727"/>
      <c r="BK441" s="727"/>
      <c r="BL441" s="727"/>
      <c r="BM441" s="168"/>
      <c r="BN441" s="168"/>
      <c r="BO441" s="12"/>
      <c r="BP441" s="11"/>
      <c r="BQ441" s="168"/>
      <c r="BR441" s="727"/>
      <c r="BS441" s="727"/>
      <c r="BT441" s="727"/>
      <c r="BU441" s="168"/>
      <c r="BV441" s="168"/>
      <c r="BW441" s="12"/>
    </row>
    <row r="442" spans="35:75">
      <c r="AI442" s="575"/>
      <c r="AJ442" s="176"/>
      <c r="AK442" s="168"/>
      <c r="AL442" s="727"/>
      <c r="AM442" s="727"/>
      <c r="AN442" s="727"/>
      <c r="AO442" s="168"/>
      <c r="AP442" s="168"/>
      <c r="AQ442" s="12"/>
      <c r="AR442" s="11"/>
      <c r="AS442" s="168"/>
      <c r="AT442" s="727"/>
      <c r="AU442" s="727"/>
      <c r="AV442" s="727"/>
      <c r="AW442" s="168"/>
      <c r="AX442" s="168"/>
      <c r="AY442" s="12"/>
      <c r="AZ442" s="11" t="s">
        <v>1990</v>
      </c>
      <c r="BA442" s="168" t="s">
        <v>576</v>
      </c>
      <c r="BB442" s="727" t="s">
        <v>1195</v>
      </c>
      <c r="BC442" s="727" t="s">
        <v>1691</v>
      </c>
      <c r="BD442" s="727" t="s">
        <v>240</v>
      </c>
      <c r="BE442" s="168">
        <v>4.4999999999999998E-2</v>
      </c>
      <c r="BF442" s="168">
        <v>9.0000000000000008E-4</v>
      </c>
      <c r="BG442" s="12">
        <v>2.58</v>
      </c>
      <c r="BH442" s="11"/>
      <c r="BI442" s="168"/>
      <c r="BJ442" s="727"/>
      <c r="BK442" s="727"/>
      <c r="BL442" s="727"/>
      <c r="BM442" s="168"/>
      <c r="BN442" s="168"/>
      <c r="BO442" s="12"/>
      <c r="BP442" s="11"/>
      <c r="BQ442" s="168"/>
      <c r="BR442" s="727"/>
      <c r="BS442" s="727"/>
      <c r="BT442" s="727"/>
      <c r="BU442" s="168"/>
      <c r="BV442" s="168"/>
      <c r="BW442" s="12"/>
    </row>
    <row r="443" spans="35:75">
      <c r="AI443" s="575"/>
      <c r="AJ443" s="176"/>
      <c r="AK443" s="168"/>
      <c r="AL443" s="727"/>
      <c r="AM443" s="727"/>
      <c r="AN443" s="727"/>
      <c r="AO443" s="168"/>
      <c r="AP443" s="168"/>
      <c r="AQ443" s="12"/>
      <c r="AR443" s="11"/>
      <c r="AS443" s="168"/>
      <c r="AT443" s="727"/>
      <c r="AU443" s="727"/>
      <c r="AV443" s="727"/>
      <c r="AW443" s="168"/>
      <c r="AX443" s="168"/>
      <c r="AY443" s="12"/>
      <c r="AZ443" s="11" t="s">
        <v>1990</v>
      </c>
      <c r="BA443" s="168" t="s">
        <v>576</v>
      </c>
      <c r="BB443" s="727" t="s">
        <v>1196</v>
      </c>
      <c r="BC443" s="727" t="s">
        <v>1691</v>
      </c>
      <c r="BD443" s="727" t="s">
        <v>240</v>
      </c>
      <c r="BE443" s="168">
        <v>4.4999999999999998E-2</v>
      </c>
      <c r="BF443" s="168">
        <v>9.0000000000000008E-4</v>
      </c>
      <c r="BG443" s="12">
        <v>2.58</v>
      </c>
      <c r="BH443" s="11"/>
      <c r="BI443" s="168"/>
      <c r="BJ443" s="727"/>
      <c r="BK443" s="727"/>
      <c r="BL443" s="727"/>
      <c r="BM443" s="168"/>
      <c r="BN443" s="168"/>
      <c r="BO443" s="12"/>
      <c r="BP443" s="11"/>
      <c r="BQ443" s="168"/>
      <c r="BR443" s="727"/>
      <c r="BS443" s="727"/>
      <c r="BT443" s="727"/>
      <c r="BU443" s="168"/>
      <c r="BV443" s="168"/>
      <c r="BW443" s="12"/>
    </row>
    <row r="444" spans="35:75">
      <c r="AI444" s="575"/>
      <c r="AJ444" s="176"/>
      <c r="AK444" s="168"/>
      <c r="AL444" s="727"/>
      <c r="AM444" s="727"/>
      <c r="AN444" s="727"/>
      <c r="AO444" s="168"/>
      <c r="AP444" s="168"/>
      <c r="AQ444" s="12"/>
      <c r="AR444" s="11"/>
      <c r="AS444" s="168"/>
      <c r="AT444" s="727"/>
      <c r="AU444" s="727"/>
      <c r="AV444" s="727"/>
      <c r="AW444" s="168"/>
      <c r="AX444" s="168"/>
      <c r="AY444" s="12"/>
      <c r="AZ444" s="11" t="s">
        <v>1990</v>
      </c>
      <c r="BA444" s="168" t="s">
        <v>576</v>
      </c>
      <c r="BB444" s="727" t="s">
        <v>1197</v>
      </c>
      <c r="BC444" s="727" t="s">
        <v>1691</v>
      </c>
      <c r="BD444" s="727" t="s">
        <v>240</v>
      </c>
      <c r="BE444" s="168">
        <v>4.4999999999999998E-2</v>
      </c>
      <c r="BF444" s="168">
        <v>9.0000000000000008E-4</v>
      </c>
      <c r="BG444" s="12">
        <v>2.58</v>
      </c>
      <c r="BH444" s="11"/>
      <c r="BI444" s="168"/>
      <c r="BJ444" s="727"/>
      <c r="BK444" s="727"/>
      <c r="BL444" s="727"/>
      <c r="BM444" s="168"/>
      <c r="BN444" s="168"/>
      <c r="BO444" s="12"/>
      <c r="BP444" s="11"/>
      <c r="BQ444" s="168"/>
      <c r="BR444" s="727"/>
      <c r="BS444" s="727"/>
      <c r="BT444" s="727"/>
      <c r="BU444" s="168"/>
      <c r="BV444" s="168"/>
      <c r="BW444" s="12"/>
    </row>
    <row r="445" spans="35:75">
      <c r="AI445" s="575"/>
      <c r="AJ445" s="176"/>
      <c r="AK445" s="168"/>
      <c r="AL445" s="727"/>
      <c r="AM445" s="727"/>
      <c r="AN445" s="727"/>
      <c r="AO445" s="168"/>
      <c r="AP445" s="168"/>
      <c r="AQ445" s="12"/>
      <c r="AR445" s="11"/>
      <c r="AS445" s="168"/>
      <c r="AT445" s="727"/>
      <c r="AU445" s="727"/>
      <c r="AV445" s="727"/>
      <c r="AW445" s="168"/>
      <c r="AX445" s="168"/>
      <c r="AY445" s="12"/>
      <c r="AZ445" s="11" t="s">
        <v>1990</v>
      </c>
      <c r="BA445" s="168" t="s">
        <v>576</v>
      </c>
      <c r="BB445" s="727" t="s">
        <v>1198</v>
      </c>
      <c r="BC445" s="727" t="s">
        <v>1691</v>
      </c>
      <c r="BD445" s="727" t="s">
        <v>240</v>
      </c>
      <c r="BE445" s="168">
        <v>4.4999999999999998E-2</v>
      </c>
      <c r="BF445" s="168">
        <v>9.0000000000000008E-4</v>
      </c>
      <c r="BG445" s="12">
        <v>2.58</v>
      </c>
      <c r="BH445" s="11"/>
      <c r="BI445" s="168"/>
      <c r="BJ445" s="727"/>
      <c r="BK445" s="727"/>
      <c r="BL445" s="727"/>
      <c r="BM445" s="168"/>
      <c r="BN445" s="168"/>
      <c r="BO445" s="12"/>
      <c r="BP445" s="11"/>
      <c r="BQ445" s="168"/>
      <c r="BR445" s="727"/>
      <c r="BS445" s="727"/>
      <c r="BT445" s="727"/>
      <c r="BU445" s="168"/>
      <c r="BV445" s="168"/>
      <c r="BW445" s="12"/>
    </row>
    <row r="446" spans="35:75">
      <c r="AI446" s="575"/>
      <c r="AJ446" s="176"/>
      <c r="AK446" s="168"/>
      <c r="AL446" s="727"/>
      <c r="AM446" s="727"/>
      <c r="AN446" s="727"/>
      <c r="AO446" s="168"/>
      <c r="AP446" s="168"/>
      <c r="AQ446" s="12"/>
      <c r="AR446" s="11"/>
      <c r="AS446" s="168"/>
      <c r="AT446" s="727"/>
      <c r="AU446" s="727"/>
      <c r="AV446" s="727"/>
      <c r="AW446" s="168"/>
      <c r="AX446" s="168"/>
      <c r="AY446" s="12"/>
      <c r="AZ446" s="11" t="s">
        <v>1990</v>
      </c>
      <c r="BA446" s="168" t="s">
        <v>576</v>
      </c>
      <c r="BB446" s="727" t="s">
        <v>1199</v>
      </c>
      <c r="BC446" s="727" t="s">
        <v>1691</v>
      </c>
      <c r="BD446" s="727" t="s">
        <v>240</v>
      </c>
      <c r="BE446" s="168">
        <v>4.4999999999999998E-2</v>
      </c>
      <c r="BF446" s="168">
        <v>9.0000000000000008E-4</v>
      </c>
      <c r="BG446" s="12">
        <v>2.58</v>
      </c>
      <c r="BH446" s="11"/>
      <c r="BI446" s="168"/>
      <c r="BJ446" s="727"/>
      <c r="BK446" s="727"/>
      <c r="BL446" s="727"/>
      <c r="BM446" s="168"/>
      <c r="BN446" s="168"/>
      <c r="BO446" s="12"/>
      <c r="BP446" s="11"/>
      <c r="BQ446" s="168"/>
      <c r="BR446" s="727"/>
      <c r="BS446" s="727"/>
      <c r="BT446" s="727"/>
      <c r="BU446" s="168"/>
      <c r="BV446" s="168"/>
      <c r="BW446" s="12"/>
    </row>
    <row r="447" spans="35:75">
      <c r="AI447" s="575"/>
      <c r="AJ447" s="176"/>
      <c r="AK447" s="168"/>
      <c r="AL447" s="727"/>
      <c r="AM447" s="727"/>
      <c r="AN447" s="727"/>
      <c r="AO447" s="168"/>
      <c r="AP447" s="168"/>
      <c r="AQ447" s="12"/>
      <c r="AR447" s="11"/>
      <c r="AS447" s="168"/>
      <c r="AT447" s="727"/>
      <c r="AU447" s="727"/>
      <c r="AV447" s="727"/>
      <c r="AW447" s="168"/>
      <c r="AX447" s="168"/>
      <c r="AY447" s="12"/>
      <c r="AZ447" s="11" t="s">
        <v>1990</v>
      </c>
      <c r="BA447" s="168" t="s">
        <v>576</v>
      </c>
      <c r="BB447" s="727" t="s">
        <v>1200</v>
      </c>
      <c r="BC447" s="727" t="s">
        <v>1691</v>
      </c>
      <c r="BD447" s="727" t="s">
        <v>240</v>
      </c>
      <c r="BE447" s="168">
        <v>4.4999999999999998E-2</v>
      </c>
      <c r="BF447" s="168">
        <v>9.0000000000000008E-4</v>
      </c>
      <c r="BG447" s="12">
        <v>2.58</v>
      </c>
      <c r="BH447" s="11"/>
      <c r="BI447" s="168"/>
      <c r="BJ447" s="727"/>
      <c r="BK447" s="727"/>
      <c r="BL447" s="727"/>
      <c r="BM447" s="168"/>
      <c r="BN447" s="168"/>
      <c r="BO447" s="12"/>
      <c r="BP447" s="11"/>
      <c r="BQ447" s="168"/>
      <c r="BR447" s="727"/>
      <c r="BS447" s="727"/>
      <c r="BT447" s="727"/>
      <c r="BU447" s="168"/>
      <c r="BV447" s="168"/>
      <c r="BW447" s="12"/>
    </row>
    <row r="448" spans="35:75">
      <c r="AI448" s="575"/>
      <c r="AJ448" s="176"/>
      <c r="AK448" s="168"/>
      <c r="AL448" s="727"/>
      <c r="AM448" s="727"/>
      <c r="AN448" s="727"/>
      <c r="AO448" s="168"/>
      <c r="AP448" s="168"/>
      <c r="AQ448" s="12"/>
      <c r="AR448" s="11"/>
      <c r="AS448" s="168"/>
      <c r="AT448" s="727"/>
      <c r="AU448" s="727"/>
      <c r="AV448" s="727"/>
      <c r="AW448" s="168"/>
      <c r="AX448" s="168"/>
      <c r="AY448" s="12"/>
      <c r="AZ448" s="524" t="s">
        <v>1990</v>
      </c>
      <c r="BA448" s="525" t="s">
        <v>1673</v>
      </c>
      <c r="BB448" s="526" t="s">
        <v>2555</v>
      </c>
      <c r="BC448" s="526" t="s">
        <v>1691</v>
      </c>
      <c r="BD448" s="526" t="s">
        <v>239</v>
      </c>
      <c r="BE448" s="525">
        <v>3.7499999999999999E-2</v>
      </c>
      <c r="BF448" s="525">
        <v>7.5000000000000002E-4</v>
      </c>
      <c r="BG448" s="527">
        <v>2.58</v>
      </c>
      <c r="BH448" s="11"/>
      <c r="BI448" s="168"/>
      <c r="BJ448" s="727"/>
      <c r="BK448" s="727"/>
      <c r="BL448" s="727"/>
      <c r="BM448" s="168"/>
      <c r="BN448" s="168"/>
      <c r="BO448" s="12"/>
      <c r="BP448" s="11"/>
      <c r="BQ448" s="168"/>
      <c r="BR448" s="727"/>
      <c r="BS448" s="727"/>
      <c r="BT448" s="727"/>
      <c r="BU448" s="168"/>
      <c r="BV448" s="168"/>
      <c r="BW448" s="12"/>
    </row>
    <row r="449" spans="1:75">
      <c r="AI449" s="575"/>
      <c r="AJ449" s="176"/>
      <c r="AK449" s="168"/>
      <c r="AL449" s="727"/>
      <c r="AM449" s="727"/>
      <c r="AN449" s="727"/>
      <c r="AO449" s="168"/>
      <c r="AP449" s="168"/>
      <c r="AQ449" s="12"/>
      <c r="AR449" s="11"/>
      <c r="AS449" s="168"/>
      <c r="AT449" s="727"/>
      <c r="AU449" s="727"/>
      <c r="AV449" s="727"/>
      <c r="AW449" s="168"/>
      <c r="AX449" s="168"/>
      <c r="AY449" s="12"/>
      <c r="AZ449" s="524" t="s">
        <v>1990</v>
      </c>
      <c r="BA449" s="525" t="s">
        <v>1673</v>
      </c>
      <c r="BB449" s="526" t="s">
        <v>2556</v>
      </c>
      <c r="BC449" s="526" t="s">
        <v>2427</v>
      </c>
      <c r="BD449" s="580" t="s">
        <v>2624</v>
      </c>
      <c r="BE449" s="525">
        <v>0.13500000000000001</v>
      </c>
      <c r="BF449" s="525">
        <v>2.7000000000000001E-3</v>
      </c>
      <c r="BG449" s="527">
        <v>2.58</v>
      </c>
      <c r="BH449" s="11"/>
      <c r="BI449" s="168"/>
      <c r="BJ449" s="727"/>
      <c r="BK449" s="727"/>
      <c r="BL449" s="727"/>
      <c r="BM449" s="168"/>
      <c r="BN449" s="168"/>
      <c r="BO449" s="12"/>
      <c r="BP449" s="11"/>
      <c r="BQ449" s="168"/>
      <c r="BR449" s="727"/>
      <c r="BS449" s="727"/>
      <c r="BT449" s="727"/>
      <c r="BU449" s="168"/>
      <c r="BV449" s="168"/>
      <c r="BW449" s="12"/>
    </row>
    <row r="450" spans="1:75">
      <c r="A450" s="1" t="s">
        <v>997</v>
      </c>
      <c r="B450" s="1" t="s">
        <v>942</v>
      </c>
      <c r="C450" s="1" t="s">
        <v>943</v>
      </c>
      <c r="D450" s="1" t="s">
        <v>508</v>
      </c>
      <c r="E450" s="1" t="s">
        <v>555</v>
      </c>
      <c r="F450" s="1">
        <v>0.04</v>
      </c>
      <c r="G450" s="1">
        <v>2.5000000000000001E-3</v>
      </c>
      <c r="J450" s="1" t="s">
        <v>737</v>
      </c>
      <c r="AI450" s="575"/>
      <c r="AJ450" s="176"/>
      <c r="AK450" s="168"/>
      <c r="AL450" s="727"/>
      <c r="AM450" s="727"/>
      <c r="AN450" s="727"/>
      <c r="AO450" s="168"/>
      <c r="AP450" s="168"/>
      <c r="AQ450" s="12"/>
      <c r="AR450" s="11"/>
      <c r="AS450" s="168"/>
      <c r="AT450" s="727"/>
      <c r="AU450" s="727"/>
      <c r="AV450" s="727"/>
      <c r="AW450" s="168"/>
      <c r="AX450" s="168"/>
      <c r="AY450" s="12"/>
      <c r="AZ450" s="524" t="s">
        <v>1990</v>
      </c>
      <c r="BA450" s="525" t="s">
        <v>1673</v>
      </c>
      <c r="BB450" s="526" t="s">
        <v>2557</v>
      </c>
      <c r="BC450" s="526" t="s">
        <v>2427</v>
      </c>
      <c r="BD450" s="580" t="s">
        <v>2624</v>
      </c>
      <c r="BE450" s="525">
        <v>0.13500000000000001</v>
      </c>
      <c r="BF450" s="525">
        <v>3.0000000000000001E-3</v>
      </c>
      <c r="BG450" s="527">
        <v>2.58</v>
      </c>
      <c r="BH450" s="11"/>
      <c r="BI450" s="168"/>
      <c r="BJ450" s="727"/>
      <c r="BK450" s="727"/>
      <c r="BL450" s="727"/>
      <c r="BM450" s="168"/>
      <c r="BN450" s="168"/>
      <c r="BO450" s="12"/>
      <c r="BP450" s="11"/>
      <c r="BQ450" s="168"/>
      <c r="BR450" s="727"/>
      <c r="BS450" s="727"/>
      <c r="BT450" s="727"/>
      <c r="BU450" s="168"/>
      <c r="BV450" s="168"/>
      <c r="BW450" s="12"/>
    </row>
    <row r="451" spans="1:75">
      <c r="A451" s="1" t="s">
        <v>998</v>
      </c>
      <c r="B451" s="1" t="s">
        <v>942</v>
      </c>
      <c r="C451" s="1" t="s">
        <v>943</v>
      </c>
      <c r="D451" s="1" t="s">
        <v>508</v>
      </c>
      <c r="E451" s="1" t="s">
        <v>556</v>
      </c>
      <c r="F451" s="1">
        <v>0.02</v>
      </c>
      <c r="G451" s="1">
        <v>1.25E-3</v>
      </c>
      <c r="J451" s="1" t="s">
        <v>505</v>
      </c>
      <c r="AI451" s="575"/>
      <c r="AJ451" s="176"/>
      <c r="AK451" s="168"/>
      <c r="AL451" s="727"/>
      <c r="AM451" s="727"/>
      <c r="AN451" s="727"/>
      <c r="AO451" s="168"/>
      <c r="AP451" s="168"/>
      <c r="AQ451" s="12"/>
      <c r="AR451" s="11"/>
      <c r="AS451" s="168"/>
      <c r="AT451" s="727"/>
      <c r="AU451" s="727"/>
      <c r="AV451" s="727"/>
      <c r="AW451" s="168"/>
      <c r="AX451" s="168"/>
      <c r="AY451" s="12"/>
      <c r="AZ451" s="524" t="s">
        <v>1990</v>
      </c>
      <c r="BA451" s="525" t="s">
        <v>1673</v>
      </c>
      <c r="BB451" s="526" t="s">
        <v>2558</v>
      </c>
      <c r="BC451" s="526" t="s">
        <v>2450</v>
      </c>
      <c r="BD451" s="580" t="s">
        <v>2624</v>
      </c>
      <c r="BE451" s="525">
        <v>0.15</v>
      </c>
      <c r="BF451" s="525">
        <v>2.7000000000000001E-3</v>
      </c>
      <c r="BG451" s="527">
        <v>2.58</v>
      </c>
      <c r="BH451" s="11"/>
      <c r="BI451" s="168"/>
      <c r="BJ451" s="727"/>
      <c r="BK451" s="727"/>
      <c r="BL451" s="727"/>
      <c r="BM451" s="168"/>
      <c r="BN451" s="168"/>
      <c r="BO451" s="12"/>
      <c r="BP451" s="11"/>
      <c r="BQ451" s="168"/>
      <c r="BR451" s="727"/>
      <c r="BS451" s="727"/>
      <c r="BT451" s="727"/>
      <c r="BU451" s="168"/>
      <c r="BV451" s="168"/>
      <c r="BW451" s="12"/>
    </row>
    <row r="452" spans="1:75">
      <c r="A452" s="1" t="s">
        <v>999</v>
      </c>
      <c r="B452" s="1" t="s">
        <v>942</v>
      </c>
      <c r="C452" s="1" t="s">
        <v>943</v>
      </c>
      <c r="D452" s="1" t="s">
        <v>508</v>
      </c>
      <c r="E452" s="1" t="s">
        <v>557</v>
      </c>
      <c r="F452" s="1">
        <v>0.02</v>
      </c>
      <c r="G452" s="1">
        <v>1.25E-3</v>
      </c>
      <c r="J452" s="1" t="s">
        <v>505</v>
      </c>
      <c r="AI452" s="575"/>
      <c r="AJ452" s="176"/>
      <c r="AK452" s="168"/>
      <c r="AL452" s="727"/>
      <c r="AM452" s="727"/>
      <c r="AN452" s="727"/>
      <c r="AO452" s="168"/>
      <c r="AP452" s="168"/>
      <c r="AQ452" s="12"/>
      <c r="AR452" s="11"/>
      <c r="AS452" s="168"/>
      <c r="AT452" s="727"/>
      <c r="AU452" s="727"/>
      <c r="AV452" s="727"/>
      <c r="AW452" s="168"/>
      <c r="AX452" s="168"/>
      <c r="AY452" s="12"/>
      <c r="AZ452" s="524" t="s">
        <v>1990</v>
      </c>
      <c r="BA452" s="525" t="s">
        <v>508</v>
      </c>
      <c r="BB452" s="526" t="s">
        <v>2559</v>
      </c>
      <c r="BC452" s="526" t="s">
        <v>1691</v>
      </c>
      <c r="BD452" s="526" t="s">
        <v>240</v>
      </c>
      <c r="BE452" s="525">
        <v>0.05</v>
      </c>
      <c r="BF452" s="525">
        <v>1E-3</v>
      </c>
      <c r="BG452" s="527">
        <v>2.58</v>
      </c>
      <c r="BH452" s="11"/>
      <c r="BI452" s="168"/>
      <c r="BJ452" s="727"/>
      <c r="BK452" s="727"/>
      <c r="BL452" s="727"/>
      <c r="BM452" s="168"/>
      <c r="BN452" s="168"/>
      <c r="BO452" s="12"/>
      <c r="BP452" s="11"/>
      <c r="BQ452" s="168"/>
      <c r="BR452" s="727"/>
      <c r="BS452" s="727"/>
      <c r="BT452" s="727"/>
      <c r="BU452" s="168"/>
      <c r="BV452" s="168"/>
      <c r="BW452" s="12"/>
    </row>
    <row r="453" spans="1:75">
      <c r="A453" s="1" t="s">
        <v>1000</v>
      </c>
      <c r="B453" s="1" t="s">
        <v>942</v>
      </c>
      <c r="C453" s="1" t="s">
        <v>943</v>
      </c>
      <c r="D453" s="1" t="s">
        <v>508</v>
      </c>
      <c r="E453" s="1" t="s">
        <v>558</v>
      </c>
      <c r="F453" s="1">
        <v>0.02</v>
      </c>
      <c r="G453" s="1">
        <v>1.25E-3</v>
      </c>
      <c r="J453" s="1" t="s">
        <v>1001</v>
      </c>
      <c r="AI453" s="575"/>
      <c r="AJ453" s="176"/>
      <c r="AK453" s="168"/>
      <c r="AL453" s="727"/>
      <c r="AM453" s="727"/>
      <c r="AN453" s="727"/>
      <c r="AO453" s="168"/>
      <c r="AP453" s="168"/>
      <c r="AQ453" s="12"/>
      <c r="AR453" s="11"/>
      <c r="AS453" s="168"/>
      <c r="AT453" s="727"/>
      <c r="AU453" s="727"/>
      <c r="AV453" s="727"/>
      <c r="AW453" s="168"/>
      <c r="AX453" s="168"/>
      <c r="AY453" s="12"/>
      <c r="AZ453" s="524" t="s">
        <v>1990</v>
      </c>
      <c r="BA453" s="525" t="s">
        <v>508</v>
      </c>
      <c r="BB453" s="526" t="s">
        <v>2560</v>
      </c>
      <c r="BC453" s="526" t="s">
        <v>1691</v>
      </c>
      <c r="BD453" s="526" t="s">
        <v>240</v>
      </c>
      <c r="BE453" s="525">
        <v>2.5000000000000001E-2</v>
      </c>
      <c r="BF453" s="525">
        <v>5.0000000000000001E-4</v>
      </c>
      <c r="BG453" s="527">
        <v>2.58</v>
      </c>
      <c r="BH453" s="11"/>
      <c r="BI453" s="168"/>
      <c r="BJ453" s="727"/>
      <c r="BK453" s="727"/>
      <c r="BL453" s="727"/>
      <c r="BM453" s="168"/>
      <c r="BN453" s="168"/>
      <c r="BO453" s="12"/>
      <c r="BP453" s="11"/>
      <c r="BQ453" s="168"/>
      <c r="BR453" s="727"/>
      <c r="BS453" s="727"/>
      <c r="BT453" s="727"/>
      <c r="BU453" s="168"/>
      <c r="BV453" s="168"/>
      <c r="BW453" s="12"/>
    </row>
    <row r="454" spans="1:75">
      <c r="AI454" s="575"/>
      <c r="AJ454" s="176"/>
      <c r="AK454" s="168"/>
      <c r="AL454" s="727"/>
      <c r="AM454" s="727"/>
      <c r="AN454" s="727"/>
      <c r="AO454" s="168"/>
      <c r="AP454" s="168"/>
      <c r="AQ454" s="12"/>
      <c r="AR454" s="11"/>
      <c r="AS454" s="168"/>
      <c r="AT454" s="727"/>
      <c r="AU454" s="727"/>
      <c r="AV454" s="727"/>
      <c r="AW454" s="168"/>
      <c r="AX454" s="168"/>
      <c r="AY454" s="12"/>
      <c r="AZ454" s="524" t="s">
        <v>1990</v>
      </c>
      <c r="BA454" s="525" t="s">
        <v>508</v>
      </c>
      <c r="BB454" s="526" t="s">
        <v>2561</v>
      </c>
      <c r="BC454" s="526" t="s">
        <v>1691</v>
      </c>
      <c r="BD454" s="526" t="s">
        <v>240</v>
      </c>
      <c r="BE454" s="525">
        <v>1.2500000000000001E-2</v>
      </c>
      <c r="BF454" s="525">
        <v>2.5000000000000001E-4</v>
      </c>
      <c r="BG454" s="527">
        <v>2.58</v>
      </c>
      <c r="BH454" s="11"/>
      <c r="BI454" s="168"/>
      <c r="BJ454" s="727"/>
      <c r="BK454" s="727"/>
      <c r="BL454" s="727"/>
      <c r="BM454" s="168"/>
      <c r="BN454" s="168"/>
      <c r="BO454" s="12"/>
      <c r="BP454" s="11"/>
      <c r="BQ454" s="168"/>
      <c r="BR454" s="727"/>
      <c r="BS454" s="727"/>
      <c r="BT454" s="727"/>
      <c r="BU454" s="168"/>
      <c r="BV454" s="168"/>
      <c r="BW454" s="12"/>
    </row>
    <row r="455" spans="1:75">
      <c r="AI455" s="575"/>
      <c r="AJ455" s="176"/>
      <c r="AK455" s="168"/>
      <c r="AL455" s="727"/>
      <c r="AM455" s="727"/>
      <c r="AN455" s="727"/>
      <c r="AO455" s="168"/>
      <c r="AP455" s="168"/>
      <c r="AQ455" s="12"/>
      <c r="AR455" s="11"/>
      <c r="AS455" s="168"/>
      <c r="AT455" s="727"/>
      <c r="AU455" s="727"/>
      <c r="AV455" s="727"/>
      <c r="AW455" s="168"/>
      <c r="AX455" s="168"/>
      <c r="AY455" s="12"/>
      <c r="AZ455" s="524" t="s">
        <v>1990</v>
      </c>
      <c r="BA455" s="525" t="s">
        <v>508</v>
      </c>
      <c r="BB455" s="526" t="s">
        <v>2562</v>
      </c>
      <c r="BC455" s="526" t="s">
        <v>1161</v>
      </c>
      <c r="BD455" s="526" t="s">
        <v>240</v>
      </c>
      <c r="BE455" s="525">
        <v>2.5000000000000001E-2</v>
      </c>
      <c r="BF455" s="525">
        <v>5.0000000000000001E-4</v>
      </c>
      <c r="BG455" s="527">
        <v>2.58</v>
      </c>
      <c r="BH455" s="11"/>
      <c r="BI455" s="168"/>
      <c r="BJ455" s="727"/>
      <c r="BK455" s="727"/>
      <c r="BL455" s="727"/>
      <c r="BM455" s="168"/>
      <c r="BN455" s="168"/>
      <c r="BO455" s="12"/>
      <c r="BP455" s="11"/>
      <c r="BQ455" s="168"/>
      <c r="BR455" s="727"/>
      <c r="BS455" s="727"/>
      <c r="BT455" s="727"/>
      <c r="BU455" s="168"/>
      <c r="BV455" s="168"/>
      <c r="BW455" s="12"/>
    </row>
    <row r="456" spans="1:75">
      <c r="AI456" s="575"/>
      <c r="AJ456" s="176"/>
      <c r="AK456" s="168"/>
      <c r="AL456" s="727"/>
      <c r="AM456" s="727"/>
      <c r="AN456" s="727"/>
      <c r="AO456" s="168"/>
      <c r="AP456" s="168"/>
      <c r="AQ456" s="12"/>
      <c r="AR456" s="11"/>
      <c r="AS456" s="168"/>
      <c r="AT456" s="727"/>
      <c r="AU456" s="727"/>
      <c r="AV456" s="727"/>
      <c r="AW456" s="168"/>
      <c r="AX456" s="168"/>
      <c r="AY456" s="12"/>
      <c r="AZ456" s="524" t="s">
        <v>1990</v>
      </c>
      <c r="BA456" s="525" t="s">
        <v>508</v>
      </c>
      <c r="BB456" s="526" t="s">
        <v>2563</v>
      </c>
      <c r="BC456" s="526" t="s">
        <v>1162</v>
      </c>
      <c r="BD456" s="526" t="s">
        <v>240</v>
      </c>
      <c r="BE456" s="525">
        <v>1.2500000000000001E-2</v>
      </c>
      <c r="BF456" s="525">
        <v>2.5000000000000001E-4</v>
      </c>
      <c r="BG456" s="527">
        <v>2.58</v>
      </c>
      <c r="BH456" s="11"/>
      <c r="BI456" s="168"/>
      <c r="BJ456" s="727"/>
      <c r="BK456" s="727"/>
      <c r="BL456" s="727"/>
      <c r="BM456" s="168"/>
      <c r="BN456" s="168"/>
      <c r="BO456" s="12"/>
      <c r="BP456" s="11"/>
      <c r="BQ456" s="168"/>
      <c r="BR456" s="727"/>
      <c r="BS456" s="727"/>
      <c r="BT456" s="727"/>
      <c r="BU456" s="168"/>
      <c r="BV456" s="168"/>
      <c r="BW456" s="12"/>
    </row>
    <row r="457" spans="1:75">
      <c r="AI457" s="575"/>
      <c r="AJ457" s="176"/>
      <c r="AK457" s="168"/>
      <c r="AL457" s="727"/>
      <c r="AM457" s="727"/>
      <c r="AN457" s="727"/>
      <c r="AO457" s="168"/>
      <c r="AP457" s="168"/>
      <c r="AQ457" s="12"/>
      <c r="AR457" s="11"/>
      <c r="AS457" s="168"/>
      <c r="AT457" s="727"/>
      <c r="AU457" s="727"/>
      <c r="AV457" s="727"/>
      <c r="AW457" s="168"/>
      <c r="AX457" s="168"/>
      <c r="AY457" s="12"/>
      <c r="AZ457" s="524" t="s">
        <v>1990</v>
      </c>
      <c r="BA457" s="525" t="s">
        <v>508</v>
      </c>
      <c r="BB457" s="526" t="s">
        <v>2564</v>
      </c>
      <c r="BC457" s="580" t="s">
        <v>1691</v>
      </c>
      <c r="BD457" s="526" t="s">
        <v>240</v>
      </c>
      <c r="BE457" s="525">
        <v>4.5000000000000005E-2</v>
      </c>
      <c r="BF457" s="525">
        <v>9.0000000000000008E-4</v>
      </c>
      <c r="BG457" s="527">
        <v>2.58</v>
      </c>
      <c r="BH457" s="11"/>
      <c r="BI457" s="168"/>
      <c r="BJ457" s="727"/>
      <c r="BK457" s="727"/>
      <c r="BL457" s="727"/>
      <c r="BM457" s="168"/>
      <c r="BN457" s="168"/>
      <c r="BO457" s="12"/>
      <c r="BP457" s="11"/>
      <c r="BQ457" s="168"/>
      <c r="BR457" s="727"/>
      <c r="BS457" s="727"/>
      <c r="BT457" s="727"/>
      <c r="BU457" s="168"/>
      <c r="BV457" s="168"/>
      <c r="BW457" s="12"/>
    </row>
    <row r="458" spans="1:75">
      <c r="AI458" s="575"/>
      <c r="AJ458" s="176"/>
      <c r="AK458" s="168"/>
      <c r="AL458" s="727"/>
      <c r="AM458" s="727"/>
      <c r="AN458" s="727"/>
      <c r="AO458" s="168"/>
      <c r="AP458" s="168"/>
      <c r="AQ458" s="12"/>
      <c r="AR458" s="11"/>
      <c r="AS458" s="168"/>
      <c r="AT458" s="727"/>
      <c r="AU458" s="727"/>
      <c r="AV458" s="727"/>
      <c r="AW458" s="168"/>
      <c r="AX458" s="168"/>
      <c r="AY458" s="12"/>
      <c r="AZ458" s="524" t="s">
        <v>1990</v>
      </c>
      <c r="BA458" s="525" t="s">
        <v>508</v>
      </c>
      <c r="BB458" s="526" t="s">
        <v>2565</v>
      </c>
      <c r="BC458" s="580" t="s">
        <v>1691</v>
      </c>
      <c r="BD458" s="526" t="s">
        <v>240</v>
      </c>
      <c r="BE458" s="525">
        <v>4.5000000000000005E-2</v>
      </c>
      <c r="BF458" s="525">
        <v>9.0000000000000008E-4</v>
      </c>
      <c r="BG458" s="527">
        <v>2.58</v>
      </c>
      <c r="BH458" s="11"/>
      <c r="BI458" s="168"/>
      <c r="BJ458" s="727"/>
      <c r="BK458" s="727"/>
      <c r="BL458" s="727"/>
      <c r="BM458" s="168"/>
      <c r="BN458" s="168"/>
      <c r="BO458" s="12"/>
      <c r="BP458" s="11"/>
      <c r="BQ458" s="168"/>
      <c r="BR458" s="727"/>
      <c r="BS458" s="727"/>
      <c r="BT458" s="727"/>
      <c r="BU458" s="168"/>
      <c r="BV458" s="168"/>
      <c r="BW458" s="12"/>
    </row>
    <row r="459" spans="1:75">
      <c r="AI459" s="575"/>
      <c r="AJ459" s="176"/>
      <c r="AK459" s="168"/>
      <c r="AL459" s="727"/>
      <c r="AM459" s="727"/>
      <c r="AN459" s="727"/>
      <c r="AO459" s="168"/>
      <c r="AP459" s="168"/>
      <c r="AQ459" s="12"/>
      <c r="AR459" s="11"/>
      <c r="AS459" s="168"/>
      <c r="AT459" s="727"/>
      <c r="AU459" s="727"/>
      <c r="AV459" s="727"/>
      <c r="AW459" s="168"/>
      <c r="AX459" s="168"/>
      <c r="AY459" s="12"/>
      <c r="AZ459" s="524" t="s">
        <v>1990</v>
      </c>
      <c r="BA459" s="525" t="s">
        <v>508</v>
      </c>
      <c r="BB459" s="526" t="s">
        <v>2566</v>
      </c>
      <c r="BC459" s="580" t="s">
        <v>1691</v>
      </c>
      <c r="BD459" s="526" t="s">
        <v>240</v>
      </c>
      <c r="BE459" s="525">
        <v>4.4999999999999998E-2</v>
      </c>
      <c r="BF459" s="525">
        <v>8.9999999999999998E-4</v>
      </c>
      <c r="BG459" s="527">
        <v>2.58</v>
      </c>
      <c r="BH459" s="11"/>
      <c r="BI459" s="168"/>
      <c r="BJ459" s="727"/>
      <c r="BK459" s="727"/>
      <c r="BL459" s="727"/>
      <c r="BM459" s="168"/>
      <c r="BN459" s="168"/>
      <c r="BO459" s="12"/>
      <c r="BP459" s="11"/>
      <c r="BQ459" s="168"/>
      <c r="BR459" s="727"/>
      <c r="BS459" s="727"/>
      <c r="BT459" s="727"/>
      <c r="BU459" s="168"/>
      <c r="BV459" s="168"/>
      <c r="BW459" s="12"/>
    </row>
    <row r="460" spans="1:75">
      <c r="AI460" s="575"/>
      <c r="AJ460" s="176"/>
      <c r="AK460" s="168"/>
      <c r="AL460" s="727"/>
      <c r="AM460" s="727"/>
      <c r="AN460" s="727"/>
      <c r="AO460" s="168"/>
      <c r="AP460" s="168"/>
      <c r="AQ460" s="12"/>
      <c r="AR460" s="11"/>
      <c r="AS460" s="168"/>
      <c r="AT460" s="727"/>
      <c r="AU460" s="727"/>
      <c r="AV460" s="727"/>
      <c r="AW460" s="168"/>
      <c r="AX460" s="168"/>
      <c r="AY460" s="12"/>
      <c r="AZ460" s="524" t="s">
        <v>1990</v>
      </c>
      <c r="BA460" s="525" t="s">
        <v>576</v>
      </c>
      <c r="BB460" s="526" t="s">
        <v>2567</v>
      </c>
      <c r="BC460" s="580" t="s">
        <v>1691</v>
      </c>
      <c r="BD460" s="526" t="s">
        <v>240</v>
      </c>
      <c r="BE460" s="525">
        <v>0.05</v>
      </c>
      <c r="BF460" s="525">
        <v>1E-3</v>
      </c>
      <c r="BG460" s="527">
        <v>2.58</v>
      </c>
      <c r="BH460" s="11"/>
      <c r="BI460" s="168"/>
      <c r="BJ460" s="727"/>
      <c r="BK460" s="727"/>
      <c r="BL460" s="727"/>
      <c r="BM460" s="168"/>
      <c r="BN460" s="168"/>
      <c r="BO460" s="12"/>
      <c r="BP460" s="11"/>
      <c r="BQ460" s="168"/>
      <c r="BR460" s="727"/>
      <c r="BS460" s="727"/>
      <c r="BT460" s="727"/>
      <c r="BU460" s="168"/>
      <c r="BV460" s="168"/>
      <c r="BW460" s="12"/>
    </row>
    <row r="461" spans="1:75">
      <c r="AI461" s="575"/>
      <c r="AJ461" s="176"/>
      <c r="AK461" s="168"/>
      <c r="AL461" s="727"/>
      <c r="AM461" s="727"/>
      <c r="AN461" s="727"/>
      <c r="AO461" s="168"/>
      <c r="AP461" s="168"/>
      <c r="AQ461" s="12"/>
      <c r="AR461" s="11"/>
      <c r="AS461" s="168"/>
      <c r="AT461" s="727"/>
      <c r="AU461" s="727"/>
      <c r="AV461" s="727"/>
      <c r="AW461" s="168"/>
      <c r="AX461" s="168"/>
      <c r="AY461" s="12"/>
      <c r="AZ461" s="524" t="s">
        <v>1990</v>
      </c>
      <c r="BA461" s="525" t="s">
        <v>576</v>
      </c>
      <c r="BB461" s="526" t="s">
        <v>2568</v>
      </c>
      <c r="BC461" s="580" t="s">
        <v>1691</v>
      </c>
      <c r="BD461" s="526" t="s">
        <v>240</v>
      </c>
      <c r="BE461" s="525">
        <v>2.5000000000000001E-2</v>
      </c>
      <c r="BF461" s="525">
        <v>5.0000000000000001E-4</v>
      </c>
      <c r="BG461" s="527">
        <v>2.58</v>
      </c>
      <c r="BH461" s="11"/>
      <c r="BI461" s="168"/>
      <c r="BJ461" s="727"/>
      <c r="BK461" s="727"/>
      <c r="BL461" s="727"/>
      <c r="BM461" s="168"/>
      <c r="BN461" s="168"/>
      <c r="BO461" s="12"/>
      <c r="BP461" s="11"/>
      <c r="BQ461" s="168"/>
      <c r="BR461" s="727"/>
      <c r="BS461" s="727"/>
      <c r="BT461" s="727"/>
      <c r="BU461" s="168"/>
      <c r="BV461" s="168"/>
      <c r="BW461" s="12"/>
    </row>
    <row r="462" spans="1:75">
      <c r="AI462" s="575"/>
      <c r="AJ462" s="176"/>
      <c r="AK462" s="168"/>
      <c r="AL462" s="727"/>
      <c r="AM462" s="727"/>
      <c r="AN462" s="727"/>
      <c r="AO462" s="168"/>
      <c r="AP462" s="168"/>
      <c r="AQ462" s="12"/>
      <c r="AR462" s="11"/>
      <c r="AS462" s="168"/>
      <c r="AT462" s="727"/>
      <c r="AU462" s="727"/>
      <c r="AV462" s="727"/>
      <c r="AW462" s="168"/>
      <c r="AX462" s="168"/>
      <c r="AY462" s="12"/>
      <c r="AZ462" s="524" t="s">
        <v>1990</v>
      </c>
      <c r="BA462" s="525" t="s">
        <v>576</v>
      </c>
      <c r="BB462" s="526" t="s">
        <v>2569</v>
      </c>
      <c r="BC462" s="580" t="s">
        <v>1691</v>
      </c>
      <c r="BD462" s="526" t="s">
        <v>240</v>
      </c>
      <c r="BE462" s="525">
        <v>1.2500000000000001E-2</v>
      </c>
      <c r="BF462" s="525">
        <v>2.5000000000000001E-4</v>
      </c>
      <c r="BG462" s="527">
        <v>2.58</v>
      </c>
      <c r="BH462" s="11"/>
      <c r="BI462" s="168"/>
      <c r="BJ462" s="727"/>
      <c r="BK462" s="727"/>
      <c r="BL462" s="727"/>
      <c r="BM462" s="168"/>
      <c r="BN462" s="168"/>
      <c r="BO462" s="12"/>
      <c r="BP462" s="11"/>
      <c r="BQ462" s="168"/>
      <c r="BR462" s="727"/>
      <c r="BS462" s="727"/>
      <c r="BT462" s="727"/>
      <c r="BU462" s="168"/>
      <c r="BV462" s="168"/>
      <c r="BW462" s="12"/>
    </row>
    <row r="463" spans="1:75">
      <c r="AI463" s="575"/>
      <c r="AJ463" s="176"/>
      <c r="AK463" s="168"/>
      <c r="AL463" s="727"/>
      <c r="AM463" s="727"/>
      <c r="AN463" s="727"/>
      <c r="AO463" s="168"/>
      <c r="AP463" s="168"/>
      <c r="AQ463" s="12"/>
      <c r="AR463" s="11"/>
      <c r="AS463" s="168"/>
      <c r="AT463" s="727"/>
      <c r="AU463" s="727"/>
      <c r="AV463" s="727"/>
      <c r="AW463" s="168"/>
      <c r="AX463" s="168"/>
      <c r="AY463" s="12"/>
      <c r="AZ463" s="524" t="s">
        <v>1990</v>
      </c>
      <c r="BA463" s="525" t="s">
        <v>576</v>
      </c>
      <c r="BB463" s="526" t="s">
        <v>2570</v>
      </c>
      <c r="BC463" s="580" t="s">
        <v>1691</v>
      </c>
      <c r="BD463" s="526" t="s">
        <v>240</v>
      </c>
      <c r="BE463" s="525">
        <v>4.4999999999999998E-2</v>
      </c>
      <c r="BF463" s="525">
        <v>9.0000000000000008E-4</v>
      </c>
      <c r="BG463" s="527">
        <v>2.58</v>
      </c>
      <c r="BH463" s="11"/>
      <c r="BI463" s="168"/>
      <c r="BJ463" s="727"/>
      <c r="BK463" s="727"/>
      <c r="BL463" s="727"/>
      <c r="BM463" s="168"/>
      <c r="BN463" s="168"/>
      <c r="BO463" s="12"/>
      <c r="BP463" s="11"/>
      <c r="BQ463" s="168"/>
      <c r="BR463" s="727"/>
      <c r="BS463" s="727"/>
      <c r="BT463" s="727"/>
      <c r="BU463" s="168"/>
      <c r="BV463" s="168"/>
      <c r="BW463" s="12"/>
    </row>
    <row r="464" spans="1:75">
      <c r="AI464" s="575"/>
      <c r="AJ464" s="176"/>
      <c r="AK464" s="168"/>
      <c r="AL464" s="727"/>
      <c r="AM464" s="727"/>
      <c r="AN464" s="727"/>
      <c r="AO464" s="168"/>
      <c r="AP464" s="168"/>
      <c r="AQ464" s="12"/>
      <c r="AR464" s="11"/>
      <c r="AS464" s="168"/>
      <c r="AT464" s="727"/>
      <c r="AU464" s="727"/>
      <c r="AV464" s="727"/>
      <c r="AW464" s="168"/>
      <c r="AX464" s="168"/>
      <c r="AY464" s="12"/>
      <c r="AZ464" s="524" t="s">
        <v>1990</v>
      </c>
      <c r="BA464" s="525" t="s">
        <v>576</v>
      </c>
      <c r="BB464" s="526" t="s">
        <v>2571</v>
      </c>
      <c r="BC464" s="580" t="s">
        <v>1691</v>
      </c>
      <c r="BD464" s="526" t="s">
        <v>240</v>
      </c>
      <c r="BE464" s="525">
        <v>4.4999999999999998E-2</v>
      </c>
      <c r="BF464" s="525">
        <v>9.0000000000000008E-4</v>
      </c>
      <c r="BG464" s="527">
        <v>2.58</v>
      </c>
      <c r="BH464" s="11"/>
      <c r="BI464" s="168"/>
      <c r="BJ464" s="727"/>
      <c r="BK464" s="727"/>
      <c r="BL464" s="727"/>
      <c r="BM464" s="168"/>
      <c r="BN464" s="168"/>
      <c r="BO464" s="12"/>
      <c r="BP464" s="11"/>
      <c r="BQ464" s="168"/>
      <c r="BR464" s="727"/>
      <c r="BS464" s="727"/>
      <c r="BT464" s="727"/>
      <c r="BU464" s="168"/>
      <c r="BV464" s="168"/>
      <c r="BW464" s="12"/>
    </row>
    <row r="465" spans="35:75">
      <c r="AI465" s="575"/>
      <c r="AJ465" s="176"/>
      <c r="AK465" s="168"/>
      <c r="AL465" s="727"/>
      <c r="AM465" s="727"/>
      <c r="AN465" s="727"/>
      <c r="AO465" s="168"/>
      <c r="AP465" s="168"/>
      <c r="AQ465" s="12"/>
      <c r="AR465" s="11"/>
      <c r="AS465" s="168"/>
      <c r="AT465" s="727"/>
      <c r="AU465" s="727"/>
      <c r="AV465" s="727"/>
      <c r="AW465" s="168"/>
      <c r="AX465" s="168"/>
      <c r="AY465" s="12"/>
      <c r="AZ465" s="524" t="s">
        <v>1990</v>
      </c>
      <c r="BA465" s="525" t="s">
        <v>576</v>
      </c>
      <c r="BB465" s="526" t="s">
        <v>2572</v>
      </c>
      <c r="BC465" s="580" t="s">
        <v>1691</v>
      </c>
      <c r="BD465" s="526" t="s">
        <v>240</v>
      </c>
      <c r="BE465" s="525">
        <v>4.4999999999999998E-2</v>
      </c>
      <c r="BF465" s="525">
        <v>9.0000000000000008E-4</v>
      </c>
      <c r="BG465" s="527">
        <v>2.58</v>
      </c>
      <c r="BH465" s="11"/>
      <c r="BI465" s="168"/>
      <c r="BJ465" s="727"/>
      <c r="BK465" s="727"/>
      <c r="BL465" s="727"/>
      <c r="BM465" s="168"/>
      <c r="BN465" s="168"/>
      <c r="BO465" s="12"/>
      <c r="BP465" s="11"/>
      <c r="BQ465" s="168"/>
      <c r="BR465" s="727"/>
      <c r="BS465" s="727"/>
      <c r="BT465" s="727"/>
      <c r="BU465" s="168"/>
      <c r="BV465" s="168"/>
      <c r="BW465" s="12"/>
    </row>
    <row r="466" spans="35:75">
      <c r="AI466" s="575"/>
      <c r="AJ466" s="176"/>
      <c r="AK466" s="168"/>
      <c r="AL466" s="727"/>
      <c r="AM466" s="727"/>
      <c r="AN466" s="727"/>
      <c r="AO466" s="168"/>
      <c r="AP466" s="168"/>
      <c r="AQ466" s="12"/>
      <c r="AR466" s="11"/>
      <c r="AS466" s="168"/>
      <c r="AT466" s="727"/>
      <c r="AU466" s="727"/>
      <c r="AV466" s="727"/>
      <c r="AW466" s="168"/>
      <c r="AX466" s="168"/>
      <c r="AY466" s="12"/>
      <c r="AZ466" s="524" t="s">
        <v>1990</v>
      </c>
      <c r="BA466" s="525" t="s">
        <v>2542</v>
      </c>
      <c r="BB466" s="526" t="s">
        <v>2573</v>
      </c>
      <c r="BC466" s="526" t="s">
        <v>1691</v>
      </c>
      <c r="BD466" s="526" t="s">
        <v>2422</v>
      </c>
      <c r="BE466" s="525">
        <v>0.03</v>
      </c>
      <c r="BF466" s="525">
        <v>1E-3</v>
      </c>
      <c r="BG466" s="527">
        <v>2.58</v>
      </c>
      <c r="BH466" s="11"/>
      <c r="BI466" s="168"/>
      <c r="BJ466" s="727"/>
      <c r="BK466" s="727"/>
      <c r="BL466" s="727"/>
      <c r="BM466" s="168"/>
      <c r="BN466" s="168"/>
      <c r="BO466" s="12"/>
      <c r="BP466" s="11"/>
      <c r="BQ466" s="168"/>
      <c r="BR466" s="727"/>
      <c r="BS466" s="727"/>
      <c r="BT466" s="727"/>
      <c r="BU466" s="168"/>
      <c r="BV466" s="168"/>
      <c r="BW466" s="12"/>
    </row>
    <row r="467" spans="35:75">
      <c r="AI467" s="575"/>
      <c r="AJ467" s="176"/>
      <c r="AK467" s="168"/>
      <c r="AL467" s="727"/>
      <c r="AM467" s="727"/>
      <c r="AN467" s="727"/>
      <c r="AO467" s="168"/>
      <c r="AP467" s="168"/>
      <c r="AQ467" s="12"/>
      <c r="AR467" s="11"/>
      <c r="AS467" s="168"/>
      <c r="AT467" s="727"/>
      <c r="AU467" s="727"/>
      <c r="AV467" s="727"/>
      <c r="AW467" s="168"/>
      <c r="AX467" s="168"/>
      <c r="AY467" s="12"/>
      <c r="AZ467" s="524" t="s">
        <v>1990</v>
      </c>
      <c r="BA467" s="525" t="s">
        <v>2542</v>
      </c>
      <c r="BB467" s="526" t="s">
        <v>2574</v>
      </c>
      <c r="BC467" s="526" t="s">
        <v>1691</v>
      </c>
      <c r="BD467" s="526" t="s">
        <v>2422</v>
      </c>
      <c r="BE467" s="525">
        <v>0.03</v>
      </c>
      <c r="BF467" s="525">
        <v>1E-3</v>
      </c>
      <c r="BG467" s="527">
        <v>2.58</v>
      </c>
      <c r="BH467" s="11"/>
      <c r="BI467" s="168"/>
      <c r="BJ467" s="727"/>
      <c r="BK467" s="727"/>
      <c r="BL467" s="727"/>
      <c r="BM467" s="168"/>
      <c r="BN467" s="168"/>
      <c r="BO467" s="12"/>
      <c r="BP467" s="11"/>
      <c r="BQ467" s="168"/>
      <c r="BR467" s="727"/>
      <c r="BS467" s="727"/>
      <c r="BT467" s="727"/>
      <c r="BU467" s="168"/>
      <c r="BV467" s="168"/>
      <c r="BW467" s="12"/>
    </row>
    <row r="468" spans="35:75">
      <c r="AI468" s="575"/>
      <c r="AJ468" s="176"/>
      <c r="AK468" s="168"/>
      <c r="AL468" s="727"/>
      <c r="AM468" s="727"/>
      <c r="AN468" s="727"/>
      <c r="AO468" s="168"/>
      <c r="AP468" s="168"/>
      <c r="AQ468" s="12"/>
      <c r="AR468" s="11"/>
      <c r="AS468" s="168"/>
      <c r="AT468" s="727"/>
      <c r="AU468" s="727"/>
      <c r="AV468" s="727"/>
      <c r="AW468" s="168"/>
      <c r="AX468" s="168"/>
      <c r="AY468" s="12"/>
      <c r="AZ468" s="524" t="s">
        <v>1990</v>
      </c>
      <c r="BA468" s="525" t="s">
        <v>2542</v>
      </c>
      <c r="BB468" s="526" t="s">
        <v>2575</v>
      </c>
      <c r="BC468" s="526" t="s">
        <v>1691</v>
      </c>
      <c r="BD468" s="526" t="s">
        <v>2422</v>
      </c>
      <c r="BE468" s="525">
        <v>0.03</v>
      </c>
      <c r="BF468" s="525">
        <v>1E-3</v>
      </c>
      <c r="BG468" s="527">
        <v>2.58</v>
      </c>
      <c r="BH468" s="11"/>
      <c r="BI468" s="168"/>
      <c r="BJ468" s="727"/>
      <c r="BK468" s="727"/>
      <c r="BL468" s="727"/>
      <c r="BM468" s="168"/>
      <c r="BN468" s="168"/>
      <c r="BO468" s="12"/>
      <c r="BP468" s="11"/>
      <c r="BQ468" s="168"/>
      <c r="BR468" s="727"/>
      <c r="BS468" s="727"/>
      <c r="BT468" s="727"/>
      <c r="BU468" s="168"/>
      <c r="BV468" s="168"/>
      <c r="BW468" s="12"/>
    </row>
    <row r="469" spans="35:75">
      <c r="AI469" s="575"/>
      <c r="AJ469" s="176"/>
      <c r="AK469" s="168"/>
      <c r="AL469" s="727"/>
      <c r="AM469" s="727"/>
      <c r="AN469" s="727"/>
      <c r="AO469" s="168"/>
      <c r="AP469" s="168"/>
      <c r="AQ469" s="12"/>
      <c r="AR469" s="11"/>
      <c r="AS469" s="168"/>
      <c r="AT469" s="727"/>
      <c r="AU469" s="727"/>
      <c r="AV469" s="727"/>
      <c r="AW469" s="168"/>
      <c r="AX469" s="168"/>
      <c r="AY469" s="12"/>
      <c r="AZ469" s="524" t="s">
        <v>1990</v>
      </c>
      <c r="BA469" s="525" t="s">
        <v>2542</v>
      </c>
      <c r="BB469" s="526" t="s">
        <v>2576</v>
      </c>
      <c r="BC469" s="526" t="s">
        <v>1691</v>
      </c>
      <c r="BD469" s="526" t="s">
        <v>2422</v>
      </c>
      <c r="BE469" s="525">
        <v>0.03</v>
      </c>
      <c r="BF469" s="525">
        <v>1E-3</v>
      </c>
      <c r="BG469" s="527">
        <v>2.58</v>
      </c>
      <c r="BH469" s="11"/>
      <c r="BI469" s="168"/>
      <c r="BJ469" s="727"/>
      <c r="BK469" s="727"/>
      <c r="BL469" s="727"/>
      <c r="BM469" s="168"/>
      <c r="BN469" s="168"/>
      <c r="BO469" s="12"/>
      <c r="BP469" s="11"/>
      <c r="BQ469" s="168"/>
      <c r="BR469" s="727"/>
      <c r="BS469" s="727"/>
      <c r="BT469" s="727"/>
      <c r="BU469" s="168"/>
      <c r="BV469" s="168"/>
      <c r="BW469" s="12"/>
    </row>
    <row r="470" spans="35:75">
      <c r="AI470" s="575"/>
      <c r="AJ470" s="176"/>
      <c r="AK470" s="168"/>
      <c r="AL470" s="727"/>
      <c r="AM470" s="727"/>
      <c r="AN470" s="727"/>
      <c r="AO470" s="168"/>
      <c r="AP470" s="168"/>
      <c r="AQ470" s="12"/>
      <c r="AR470" s="11"/>
      <c r="AS470" s="168"/>
      <c r="AT470" s="727"/>
      <c r="AU470" s="727"/>
      <c r="AV470" s="727"/>
      <c r="AW470" s="168"/>
      <c r="AX470" s="168"/>
      <c r="AY470" s="12"/>
      <c r="AZ470" s="524" t="s">
        <v>1990</v>
      </c>
      <c r="BA470" s="525" t="s">
        <v>2542</v>
      </c>
      <c r="BB470" s="526" t="s">
        <v>2577</v>
      </c>
      <c r="BC470" s="526" t="s">
        <v>1691</v>
      </c>
      <c r="BD470" s="526" t="s">
        <v>2422</v>
      </c>
      <c r="BE470" s="525">
        <v>0.03</v>
      </c>
      <c r="BF470" s="525">
        <v>1E-3</v>
      </c>
      <c r="BG470" s="527">
        <v>2.58</v>
      </c>
      <c r="BH470" s="11"/>
      <c r="BI470" s="168"/>
      <c r="BJ470" s="727"/>
      <c r="BK470" s="727"/>
      <c r="BL470" s="727"/>
      <c r="BM470" s="168"/>
      <c r="BN470" s="168"/>
      <c r="BO470" s="12"/>
      <c r="BP470" s="11"/>
      <c r="BQ470" s="168"/>
      <c r="BR470" s="727"/>
      <c r="BS470" s="727"/>
      <c r="BT470" s="727"/>
      <c r="BU470" s="168"/>
      <c r="BV470" s="168"/>
      <c r="BW470" s="12"/>
    </row>
    <row r="471" spans="35:75">
      <c r="AI471" s="575"/>
      <c r="AJ471" s="176"/>
      <c r="AK471" s="168"/>
      <c r="AL471" s="727"/>
      <c r="AM471" s="727"/>
      <c r="AN471" s="727"/>
      <c r="AO471" s="168"/>
      <c r="AP471" s="168"/>
      <c r="AQ471" s="12"/>
      <c r="AR471" s="11"/>
      <c r="AS471" s="168"/>
      <c r="AT471" s="727"/>
      <c r="AU471" s="727"/>
      <c r="AV471" s="727"/>
      <c r="AW471" s="168"/>
      <c r="AX471" s="168"/>
      <c r="AY471" s="12"/>
      <c r="AZ471" s="524" t="s">
        <v>1990</v>
      </c>
      <c r="BA471" s="525" t="s">
        <v>2542</v>
      </c>
      <c r="BB471" s="526" t="s">
        <v>2578</v>
      </c>
      <c r="BC471" s="526" t="s">
        <v>1691</v>
      </c>
      <c r="BD471" s="526" t="s">
        <v>2422</v>
      </c>
      <c r="BE471" s="525">
        <v>1.4999999999999999E-2</v>
      </c>
      <c r="BF471" s="525">
        <v>5.0000000000000001E-4</v>
      </c>
      <c r="BG471" s="527">
        <v>2.58</v>
      </c>
      <c r="BH471" s="11"/>
      <c r="BI471" s="168"/>
      <c r="BJ471" s="727"/>
      <c r="BK471" s="727"/>
      <c r="BL471" s="727"/>
      <c r="BM471" s="168"/>
      <c r="BN471" s="168"/>
      <c r="BO471" s="12"/>
      <c r="BP471" s="11"/>
      <c r="BQ471" s="168"/>
      <c r="BR471" s="727"/>
      <c r="BS471" s="727"/>
      <c r="BT471" s="727"/>
      <c r="BU471" s="168"/>
      <c r="BV471" s="168"/>
      <c r="BW471" s="12"/>
    </row>
    <row r="472" spans="35:75">
      <c r="AI472" s="575"/>
      <c r="AJ472" s="176"/>
      <c r="AK472" s="168"/>
      <c r="AL472" s="727"/>
      <c r="AM472" s="727"/>
      <c r="AN472" s="727"/>
      <c r="AO472" s="168"/>
      <c r="AP472" s="168"/>
      <c r="AQ472" s="12"/>
      <c r="AR472" s="11"/>
      <c r="AS472" s="168"/>
      <c r="AT472" s="727"/>
      <c r="AU472" s="727"/>
      <c r="AV472" s="727"/>
      <c r="AW472" s="168"/>
      <c r="AX472" s="168"/>
      <c r="AY472" s="12"/>
      <c r="AZ472" s="524" t="s">
        <v>1990</v>
      </c>
      <c r="BA472" s="525" t="s">
        <v>2542</v>
      </c>
      <c r="BB472" s="526" t="s">
        <v>2579</v>
      </c>
      <c r="BC472" s="526" t="s">
        <v>1691</v>
      </c>
      <c r="BD472" s="526" t="s">
        <v>2422</v>
      </c>
      <c r="BE472" s="525">
        <v>1.4999999999999999E-2</v>
      </c>
      <c r="BF472" s="525">
        <v>5.0000000000000001E-4</v>
      </c>
      <c r="BG472" s="527">
        <v>2.58</v>
      </c>
      <c r="BH472" s="11"/>
      <c r="BI472" s="168"/>
      <c r="BJ472" s="727"/>
      <c r="BK472" s="727"/>
      <c r="BL472" s="727"/>
      <c r="BM472" s="168"/>
      <c r="BN472" s="168"/>
      <c r="BO472" s="12"/>
      <c r="BP472" s="11"/>
      <c r="BQ472" s="168"/>
      <c r="BR472" s="727"/>
      <c r="BS472" s="727"/>
      <c r="BT472" s="727"/>
      <c r="BU472" s="168"/>
      <c r="BV472" s="168"/>
      <c r="BW472" s="12"/>
    </row>
    <row r="473" spans="35:75">
      <c r="AI473" s="575"/>
      <c r="AJ473" s="176"/>
      <c r="AK473" s="168"/>
      <c r="AL473" s="727"/>
      <c r="AM473" s="727"/>
      <c r="AN473" s="727"/>
      <c r="AO473" s="168"/>
      <c r="AP473" s="168"/>
      <c r="AQ473" s="12"/>
      <c r="AR473" s="11"/>
      <c r="AS473" s="168"/>
      <c r="AT473" s="727"/>
      <c r="AU473" s="727"/>
      <c r="AV473" s="727"/>
      <c r="AW473" s="168"/>
      <c r="AX473" s="168"/>
      <c r="AY473" s="12"/>
      <c r="AZ473" s="524" t="s">
        <v>1990</v>
      </c>
      <c r="BA473" s="525" t="s">
        <v>2542</v>
      </c>
      <c r="BB473" s="526" t="s">
        <v>2580</v>
      </c>
      <c r="BC473" s="526" t="s">
        <v>1691</v>
      </c>
      <c r="BD473" s="526" t="s">
        <v>2422</v>
      </c>
      <c r="BE473" s="525">
        <v>1.4999999999999999E-2</v>
      </c>
      <c r="BF473" s="525">
        <v>5.0000000000000001E-4</v>
      </c>
      <c r="BG473" s="527">
        <v>2.58</v>
      </c>
      <c r="BH473" s="11"/>
      <c r="BI473" s="168"/>
      <c r="BJ473" s="727"/>
      <c r="BK473" s="727"/>
      <c r="BL473" s="727"/>
      <c r="BM473" s="168"/>
      <c r="BN473" s="168"/>
      <c r="BO473" s="12"/>
      <c r="BP473" s="11"/>
      <c r="BQ473" s="168"/>
      <c r="BR473" s="727"/>
      <c r="BS473" s="727"/>
      <c r="BT473" s="727"/>
      <c r="BU473" s="168"/>
      <c r="BV473" s="168"/>
      <c r="BW473" s="12"/>
    </row>
    <row r="474" spans="35:75">
      <c r="AI474" s="575"/>
      <c r="AJ474" s="176"/>
      <c r="AK474" s="168"/>
      <c r="AL474" s="727"/>
      <c r="AM474" s="727"/>
      <c r="AN474" s="727"/>
      <c r="AO474" s="168"/>
      <c r="AP474" s="168"/>
      <c r="AQ474" s="12"/>
      <c r="AR474" s="11"/>
      <c r="AS474" s="168"/>
      <c r="AT474" s="727"/>
      <c r="AU474" s="727"/>
      <c r="AV474" s="727"/>
      <c r="AW474" s="168"/>
      <c r="AX474" s="168"/>
      <c r="AY474" s="12"/>
      <c r="AZ474" s="524" t="s">
        <v>1990</v>
      </c>
      <c r="BA474" s="525" t="s">
        <v>2542</v>
      </c>
      <c r="BB474" s="526" t="s">
        <v>2581</v>
      </c>
      <c r="BC474" s="526" t="s">
        <v>1691</v>
      </c>
      <c r="BD474" s="526" t="s">
        <v>2422</v>
      </c>
      <c r="BE474" s="525">
        <v>1.4999999999999999E-2</v>
      </c>
      <c r="BF474" s="525">
        <v>5.0000000000000001E-4</v>
      </c>
      <c r="BG474" s="527">
        <v>2.58</v>
      </c>
      <c r="BH474" s="11"/>
      <c r="BI474" s="168"/>
      <c r="BJ474" s="727"/>
      <c r="BK474" s="727"/>
      <c r="BL474" s="727"/>
      <c r="BM474" s="168"/>
      <c r="BN474" s="168"/>
      <c r="BO474" s="12"/>
      <c r="BP474" s="11"/>
      <c r="BQ474" s="168"/>
      <c r="BR474" s="727"/>
      <c r="BS474" s="727"/>
      <c r="BT474" s="727"/>
      <c r="BU474" s="168"/>
      <c r="BV474" s="168"/>
      <c r="BW474" s="12"/>
    </row>
    <row r="475" spans="35:75">
      <c r="AI475" s="575"/>
      <c r="AJ475" s="176"/>
      <c r="AK475" s="168"/>
      <c r="AL475" s="727"/>
      <c r="AM475" s="727"/>
      <c r="AN475" s="727"/>
      <c r="AO475" s="168"/>
      <c r="AP475" s="168"/>
      <c r="AQ475" s="12"/>
      <c r="AR475" s="11"/>
      <c r="AS475" s="168"/>
      <c r="AT475" s="727"/>
      <c r="AU475" s="727"/>
      <c r="AV475" s="727"/>
      <c r="AW475" s="168"/>
      <c r="AX475" s="168"/>
      <c r="AY475" s="12"/>
      <c r="AZ475" s="524" t="s">
        <v>1990</v>
      </c>
      <c r="BA475" s="525" t="s">
        <v>2542</v>
      </c>
      <c r="BB475" s="526" t="s">
        <v>2582</v>
      </c>
      <c r="BC475" s="526" t="s">
        <v>1691</v>
      </c>
      <c r="BD475" s="526" t="s">
        <v>2422</v>
      </c>
      <c r="BE475" s="525">
        <v>1.4999999999999999E-2</v>
      </c>
      <c r="BF475" s="525">
        <v>5.0000000000000001E-4</v>
      </c>
      <c r="BG475" s="527">
        <v>2.58</v>
      </c>
      <c r="BH475" s="11"/>
      <c r="BI475" s="168"/>
      <c r="BJ475" s="727"/>
      <c r="BK475" s="727"/>
      <c r="BL475" s="727"/>
      <c r="BM475" s="168"/>
      <c r="BN475" s="168"/>
      <c r="BO475" s="12"/>
      <c r="BP475" s="11"/>
      <c r="BQ475" s="168"/>
      <c r="BR475" s="727"/>
      <c r="BS475" s="727"/>
      <c r="BT475" s="727"/>
      <c r="BU475" s="168"/>
      <c r="BV475" s="168"/>
      <c r="BW475" s="12"/>
    </row>
    <row r="476" spans="35:75">
      <c r="AI476" s="575"/>
      <c r="AJ476" s="176"/>
      <c r="AK476" s="168"/>
      <c r="AL476" s="727"/>
      <c r="AM476" s="727"/>
      <c r="AN476" s="727"/>
      <c r="AO476" s="168"/>
      <c r="AP476" s="168"/>
      <c r="AQ476" s="12"/>
      <c r="AR476" s="11"/>
      <c r="AS476" s="168"/>
      <c r="AT476" s="727"/>
      <c r="AU476" s="727"/>
      <c r="AV476" s="727"/>
      <c r="AW476" s="168"/>
      <c r="AX476" s="168"/>
      <c r="AY476" s="12"/>
      <c r="AZ476" s="524" t="s">
        <v>1990</v>
      </c>
      <c r="BA476" s="525" t="s">
        <v>2542</v>
      </c>
      <c r="BB476" s="526" t="s">
        <v>2583</v>
      </c>
      <c r="BC476" s="526" t="s">
        <v>1691</v>
      </c>
      <c r="BD476" s="526" t="s">
        <v>2422</v>
      </c>
      <c r="BE476" s="525">
        <v>7.4999999999999997E-3</v>
      </c>
      <c r="BF476" s="525">
        <v>2.5000000000000001E-4</v>
      </c>
      <c r="BG476" s="527">
        <v>2.58</v>
      </c>
      <c r="BH476" s="11"/>
      <c r="BI476" s="168"/>
      <c r="BJ476" s="727"/>
      <c r="BK476" s="727"/>
      <c r="BL476" s="727"/>
      <c r="BM476" s="168"/>
      <c r="BN476" s="168"/>
      <c r="BO476" s="12"/>
      <c r="BP476" s="11"/>
      <c r="BQ476" s="168"/>
      <c r="BR476" s="727"/>
      <c r="BS476" s="727"/>
      <c r="BT476" s="727"/>
      <c r="BU476" s="168"/>
      <c r="BV476" s="168"/>
      <c r="BW476" s="12"/>
    </row>
    <row r="477" spans="35:75">
      <c r="AI477" s="575"/>
      <c r="AJ477" s="176"/>
      <c r="AK477" s="168"/>
      <c r="AL477" s="727"/>
      <c r="AM477" s="727"/>
      <c r="AN477" s="727"/>
      <c r="AO477" s="168"/>
      <c r="AP477" s="168"/>
      <c r="AQ477" s="12"/>
      <c r="AR477" s="11"/>
      <c r="AS477" s="168"/>
      <c r="AT477" s="727"/>
      <c r="AU477" s="727"/>
      <c r="AV477" s="727"/>
      <c r="AW477" s="168"/>
      <c r="AX477" s="168"/>
      <c r="AY477" s="12"/>
      <c r="AZ477" s="610" t="s">
        <v>1990</v>
      </c>
      <c r="BA477" s="611" t="s">
        <v>1673</v>
      </c>
      <c r="BB477" s="612" t="s">
        <v>602</v>
      </c>
      <c r="BC477" s="612" t="s">
        <v>1691</v>
      </c>
      <c r="BD477" s="612" t="s">
        <v>4405</v>
      </c>
      <c r="BE477" s="611">
        <v>3.7499999999999999E-2</v>
      </c>
      <c r="BF477" s="611">
        <v>7.5000000000000002E-4</v>
      </c>
      <c r="BG477" s="613">
        <v>2.58</v>
      </c>
      <c r="BH477" s="11"/>
      <c r="BI477" s="168"/>
      <c r="BJ477" s="727"/>
      <c r="BK477" s="727"/>
      <c r="BL477" s="727"/>
      <c r="BM477" s="168"/>
      <c r="BN477" s="168"/>
      <c r="BO477" s="12"/>
      <c r="BP477" s="11"/>
      <c r="BQ477" s="168"/>
      <c r="BR477" s="727"/>
      <c r="BS477" s="727"/>
      <c r="BT477" s="727"/>
      <c r="BU477" s="168"/>
      <c r="BV477" s="168"/>
      <c r="BW477" s="12"/>
    </row>
    <row r="478" spans="35:75">
      <c r="AI478" s="575"/>
      <c r="AJ478" s="176"/>
      <c r="AK478" s="168"/>
      <c r="AL478" s="727"/>
      <c r="AM478" s="727"/>
      <c r="AN478" s="727"/>
      <c r="AO478" s="168"/>
      <c r="AP478" s="168"/>
      <c r="AQ478" s="12"/>
      <c r="AR478" s="11"/>
      <c r="AS478" s="168"/>
      <c r="AT478" s="727"/>
      <c r="AU478" s="727"/>
      <c r="AV478" s="727"/>
      <c r="AW478" s="168"/>
      <c r="AX478" s="168"/>
      <c r="AY478" s="12"/>
      <c r="AZ478" s="11"/>
      <c r="BA478" s="168"/>
      <c r="BB478" s="727"/>
      <c r="BC478" s="727"/>
      <c r="BD478" s="727"/>
      <c r="BE478" s="168"/>
      <c r="BF478" s="168"/>
      <c r="BG478" s="12"/>
      <c r="BH478" s="11"/>
      <c r="BI478" s="168"/>
      <c r="BJ478" s="727"/>
      <c r="BK478" s="727"/>
      <c r="BL478" s="727"/>
      <c r="BM478" s="168"/>
      <c r="BN478" s="168"/>
      <c r="BO478" s="12"/>
      <c r="BP478" s="11"/>
      <c r="BQ478" s="168"/>
      <c r="BR478" s="727"/>
      <c r="BS478" s="727"/>
      <c r="BT478" s="727"/>
      <c r="BU478" s="168"/>
      <c r="BV478" s="168"/>
      <c r="BW478" s="12"/>
    </row>
    <row r="479" spans="35:75">
      <c r="AI479" s="575"/>
      <c r="AJ479" s="176"/>
      <c r="AK479" s="168"/>
      <c r="AL479" s="727"/>
      <c r="AM479" s="727"/>
      <c r="AN479" s="727"/>
      <c r="AO479" s="168"/>
      <c r="AP479" s="168"/>
      <c r="AQ479" s="12"/>
      <c r="AR479" s="11"/>
      <c r="AS479" s="168"/>
      <c r="AT479" s="727"/>
      <c r="AU479" s="727"/>
      <c r="AV479" s="727"/>
      <c r="AW479" s="168"/>
      <c r="AX479" s="168"/>
      <c r="AY479" s="12"/>
      <c r="AZ479" s="11"/>
      <c r="BA479" s="168"/>
      <c r="BB479" s="727"/>
      <c r="BC479" s="727"/>
      <c r="BD479" s="727"/>
      <c r="BE479" s="168"/>
      <c r="BF479" s="168"/>
      <c r="BG479" s="12"/>
      <c r="BH479" s="11"/>
      <c r="BI479" s="168"/>
      <c r="BJ479" s="727"/>
      <c r="BK479" s="727"/>
      <c r="BL479" s="727"/>
      <c r="BM479" s="168"/>
      <c r="BN479" s="168"/>
      <c r="BO479" s="12"/>
      <c r="BP479" s="11"/>
      <c r="BQ479" s="168"/>
      <c r="BR479" s="727"/>
      <c r="BS479" s="727"/>
      <c r="BT479" s="727"/>
      <c r="BU479" s="168"/>
      <c r="BV479" s="168"/>
      <c r="BW479" s="12"/>
    </row>
    <row r="480" spans="35:75">
      <c r="AI480" s="575"/>
      <c r="AJ480" s="176"/>
      <c r="AK480" s="168"/>
      <c r="AL480" s="727"/>
      <c r="AM480" s="727"/>
      <c r="AN480" s="727"/>
      <c r="AO480" s="168"/>
      <c r="AP480" s="168"/>
      <c r="AQ480" s="12"/>
      <c r="AR480" s="11"/>
      <c r="AS480" s="168"/>
      <c r="AT480" s="727"/>
      <c r="AU480" s="727"/>
      <c r="AV480" s="727"/>
      <c r="AW480" s="168"/>
      <c r="AX480" s="168"/>
      <c r="AY480" s="12"/>
      <c r="AZ480" s="11"/>
      <c r="BA480" s="168"/>
      <c r="BB480" s="727"/>
      <c r="BC480" s="727"/>
      <c r="BD480" s="727"/>
      <c r="BE480" s="168"/>
      <c r="BF480" s="168"/>
      <c r="BG480" s="12"/>
      <c r="BH480" s="11"/>
      <c r="BI480" s="168"/>
      <c r="BJ480" s="727"/>
      <c r="BK480" s="727"/>
      <c r="BL480" s="727"/>
      <c r="BM480" s="168"/>
      <c r="BN480" s="168"/>
      <c r="BO480" s="12"/>
      <c r="BP480" s="11"/>
      <c r="BQ480" s="168"/>
      <c r="BR480" s="727"/>
      <c r="BS480" s="727"/>
      <c r="BT480" s="727"/>
      <c r="BU480" s="168"/>
      <c r="BV480" s="168"/>
      <c r="BW480" s="12"/>
    </row>
    <row r="481" spans="1:75">
      <c r="AI481" s="575"/>
      <c r="AJ481" s="176"/>
      <c r="AK481" s="168"/>
      <c r="AL481" s="727"/>
      <c r="AM481" s="727"/>
      <c r="AN481" s="727"/>
      <c r="AO481" s="168"/>
      <c r="AP481" s="168"/>
      <c r="AQ481" s="12"/>
      <c r="AR481" s="11"/>
      <c r="AS481" s="168"/>
      <c r="AT481" s="727"/>
      <c r="AU481" s="727"/>
      <c r="AV481" s="727"/>
      <c r="AW481" s="168"/>
      <c r="AX481" s="168"/>
      <c r="AY481" s="12"/>
      <c r="AZ481" s="11"/>
      <c r="BA481" s="168"/>
      <c r="BB481" s="727"/>
      <c r="BC481" s="727"/>
      <c r="BD481" s="727"/>
      <c r="BE481" s="168"/>
      <c r="BF481" s="168"/>
      <c r="BG481" s="12"/>
      <c r="BH481" s="11"/>
      <c r="BI481" s="168"/>
      <c r="BJ481" s="727"/>
      <c r="BK481" s="727"/>
      <c r="BL481" s="727"/>
      <c r="BM481" s="168"/>
      <c r="BN481" s="168"/>
      <c r="BO481" s="12"/>
      <c r="BP481" s="11"/>
      <c r="BQ481" s="168"/>
      <c r="BR481" s="727"/>
      <c r="BS481" s="727"/>
      <c r="BT481" s="727"/>
      <c r="BU481" s="168"/>
      <c r="BV481" s="168"/>
      <c r="BW481" s="12"/>
    </row>
    <row r="482" spans="1:75">
      <c r="AI482" s="575"/>
      <c r="AJ482" s="176"/>
      <c r="AK482" s="168"/>
      <c r="AL482" s="727"/>
      <c r="AM482" s="727"/>
      <c r="AN482" s="727"/>
      <c r="AO482" s="168"/>
      <c r="AP482" s="168"/>
      <c r="AQ482" s="12"/>
      <c r="AR482" s="11"/>
      <c r="AS482" s="168"/>
      <c r="AT482" s="727"/>
      <c r="AU482" s="727"/>
      <c r="AV482" s="727"/>
      <c r="AW482" s="168"/>
      <c r="AX482" s="168"/>
      <c r="AY482" s="12"/>
      <c r="AZ482" s="11"/>
      <c r="BA482" s="168"/>
      <c r="BB482" s="727"/>
      <c r="BC482" s="727"/>
      <c r="BD482" s="727"/>
      <c r="BE482" s="168"/>
      <c r="BF482" s="168"/>
      <c r="BG482" s="12"/>
      <c r="BH482" s="11"/>
      <c r="BI482" s="168"/>
      <c r="BJ482" s="727"/>
      <c r="BK482" s="727"/>
      <c r="BL482" s="727"/>
      <c r="BM482" s="168"/>
      <c r="BN482" s="168"/>
      <c r="BO482" s="12"/>
      <c r="BP482" s="11"/>
      <c r="BQ482" s="168"/>
      <c r="BR482" s="727"/>
      <c r="BS482" s="727"/>
      <c r="BT482" s="727"/>
      <c r="BU482" s="168"/>
      <c r="BV482" s="168"/>
      <c r="BW482" s="12"/>
    </row>
    <row r="483" spans="1:75">
      <c r="A483" s="1" t="s">
        <v>1002</v>
      </c>
      <c r="B483" s="1" t="s">
        <v>942</v>
      </c>
      <c r="C483" s="1" t="s">
        <v>943</v>
      </c>
      <c r="D483" s="1" t="s">
        <v>508</v>
      </c>
      <c r="E483" s="1" t="s">
        <v>559</v>
      </c>
      <c r="F483" s="1">
        <v>0.02</v>
      </c>
      <c r="G483" s="1">
        <v>1.25E-3</v>
      </c>
      <c r="J483" s="1" t="s">
        <v>740</v>
      </c>
      <c r="AI483" s="575"/>
      <c r="AJ483" s="176"/>
      <c r="AK483" s="168"/>
      <c r="AL483" s="727"/>
      <c r="AM483" s="727"/>
      <c r="AN483" s="727"/>
      <c r="AO483" s="168"/>
      <c r="AP483" s="168"/>
      <c r="AQ483" s="12"/>
      <c r="AR483" s="11"/>
      <c r="AS483" s="168"/>
      <c r="AT483" s="727"/>
      <c r="AU483" s="727"/>
      <c r="AV483" s="727"/>
      <c r="AW483" s="168"/>
      <c r="AX483" s="168"/>
      <c r="AY483" s="12"/>
      <c r="AZ483" s="11"/>
      <c r="BA483" s="168"/>
      <c r="BB483" s="727"/>
      <c r="BC483" s="727"/>
      <c r="BD483" s="727"/>
      <c r="BE483" s="168"/>
      <c r="BF483" s="168"/>
      <c r="BG483" s="12"/>
      <c r="BH483" s="11"/>
      <c r="BI483" s="168"/>
      <c r="BJ483" s="727"/>
      <c r="BK483" s="727"/>
      <c r="BL483" s="727"/>
      <c r="BM483" s="168"/>
      <c r="BN483" s="168"/>
      <c r="BO483" s="12"/>
      <c r="BP483" s="11"/>
      <c r="BQ483" s="168"/>
      <c r="BR483" s="727"/>
      <c r="BS483" s="727"/>
      <c r="BT483" s="727"/>
      <c r="BU483" s="168"/>
      <c r="BV483" s="168"/>
      <c r="BW483" s="12"/>
    </row>
    <row r="484" spans="1:75">
      <c r="A484" s="1" t="s">
        <v>1003</v>
      </c>
      <c r="B484" s="1" t="s">
        <v>1004</v>
      </c>
      <c r="C484" s="1" t="s">
        <v>1005</v>
      </c>
      <c r="D484" s="1" t="s">
        <v>1820</v>
      </c>
      <c r="E484" s="1" t="s">
        <v>1775</v>
      </c>
      <c r="F484" s="1">
        <v>2.83</v>
      </c>
      <c r="G484" s="1">
        <v>0.25</v>
      </c>
      <c r="H484" s="1">
        <v>2.62</v>
      </c>
      <c r="I484" s="1" t="s">
        <v>944</v>
      </c>
      <c r="AI484" s="575"/>
      <c r="AJ484" s="176"/>
      <c r="AK484" s="168"/>
      <c r="AL484" s="727"/>
      <c r="AM484" s="727"/>
      <c r="AN484" s="727"/>
      <c r="AO484" s="168"/>
      <c r="AP484" s="168"/>
      <c r="AQ484" s="12"/>
      <c r="AR484" s="11"/>
      <c r="AS484" s="168"/>
      <c r="AT484" s="727"/>
      <c r="AU484" s="727"/>
      <c r="AV484" s="727"/>
      <c r="AW484" s="168"/>
      <c r="AX484" s="168"/>
      <c r="AY484" s="12"/>
      <c r="AZ484" s="11"/>
      <c r="BA484" s="168"/>
      <c r="BB484" s="727"/>
      <c r="BC484" s="727"/>
      <c r="BD484" s="727"/>
      <c r="BE484" s="168"/>
      <c r="BF484" s="168"/>
      <c r="BG484" s="12"/>
      <c r="BH484" s="11"/>
      <c r="BI484" s="168"/>
      <c r="BJ484" s="727"/>
      <c r="BK484" s="727"/>
      <c r="BL484" s="727"/>
      <c r="BM484" s="168"/>
      <c r="BN484" s="168"/>
      <c r="BO484" s="12"/>
      <c r="BP484" s="11"/>
      <c r="BQ484" s="168"/>
      <c r="BR484" s="727"/>
      <c r="BS484" s="727"/>
      <c r="BT484" s="727"/>
      <c r="BU484" s="168"/>
      <c r="BV484" s="168"/>
      <c r="BW484" s="12"/>
    </row>
    <row r="485" spans="1:75">
      <c r="A485" s="1" t="s">
        <v>1006</v>
      </c>
      <c r="B485" s="1" t="s">
        <v>1004</v>
      </c>
      <c r="C485" s="1" t="s">
        <v>1005</v>
      </c>
      <c r="D485" s="1" t="s">
        <v>1822</v>
      </c>
      <c r="E485" s="1" t="s">
        <v>1796</v>
      </c>
      <c r="F485" s="1">
        <v>2.5299999999999998</v>
      </c>
      <c r="G485" s="1">
        <v>0.25</v>
      </c>
      <c r="H485" s="1">
        <v>2.62</v>
      </c>
      <c r="I485" s="1" t="s">
        <v>944</v>
      </c>
      <c r="AI485" s="575"/>
      <c r="AJ485" s="176"/>
      <c r="AK485" s="168"/>
      <c r="AL485" s="727"/>
      <c r="AM485" s="727"/>
      <c r="AN485" s="727"/>
      <c r="AO485" s="168"/>
      <c r="AP485" s="168"/>
      <c r="AQ485" s="12"/>
      <c r="AR485" s="11"/>
      <c r="AS485" s="168"/>
      <c r="AT485" s="727"/>
      <c r="AU485" s="727"/>
      <c r="AV485" s="727"/>
      <c r="AW485" s="168"/>
      <c r="AX485" s="168"/>
      <c r="AY485" s="12"/>
      <c r="AZ485" s="11"/>
      <c r="BA485" s="168"/>
      <c r="BB485" s="727"/>
      <c r="BC485" s="727"/>
      <c r="BD485" s="727"/>
      <c r="BE485" s="168"/>
      <c r="BF485" s="168"/>
      <c r="BG485" s="12"/>
      <c r="BH485" s="11"/>
      <c r="BI485" s="168"/>
      <c r="BJ485" s="727"/>
      <c r="BK485" s="727"/>
      <c r="BL485" s="727"/>
      <c r="BM485" s="168"/>
      <c r="BN485" s="168"/>
      <c r="BO485" s="12"/>
      <c r="BP485" s="11"/>
      <c r="BQ485" s="168"/>
      <c r="BR485" s="727"/>
      <c r="BS485" s="727"/>
      <c r="BT485" s="727"/>
      <c r="BU485" s="168"/>
      <c r="BV485" s="168"/>
      <c r="BW485" s="12"/>
    </row>
    <row r="486" spans="1:75">
      <c r="A486" s="1" t="s">
        <v>1007</v>
      </c>
      <c r="B486" s="1" t="s">
        <v>1004</v>
      </c>
      <c r="C486" s="1" t="s">
        <v>1005</v>
      </c>
      <c r="D486" s="1" t="s">
        <v>1823</v>
      </c>
      <c r="E486" s="1" t="s">
        <v>1765</v>
      </c>
      <c r="F486" s="1">
        <v>2.16</v>
      </c>
      <c r="G486" s="1">
        <v>0.25</v>
      </c>
      <c r="H486" s="1">
        <v>2.62</v>
      </c>
      <c r="I486" s="1" t="s">
        <v>944</v>
      </c>
      <c r="AI486" s="575"/>
      <c r="AJ486" s="176"/>
      <c r="AK486" s="168"/>
      <c r="AL486" s="727"/>
      <c r="AM486" s="727"/>
      <c r="AN486" s="727"/>
      <c r="AO486" s="168"/>
      <c r="AP486" s="168"/>
      <c r="AQ486" s="12"/>
      <c r="AR486" s="11"/>
      <c r="AS486" s="168"/>
      <c r="AT486" s="727"/>
      <c r="AU486" s="727"/>
      <c r="AV486" s="727"/>
      <c r="AW486" s="168"/>
      <c r="AX486" s="168"/>
      <c r="AY486" s="12"/>
      <c r="AZ486" s="11"/>
      <c r="BA486" s="168"/>
      <c r="BB486" s="727"/>
      <c r="BC486" s="727"/>
      <c r="BD486" s="727"/>
      <c r="BE486" s="168"/>
      <c r="BF486" s="168"/>
      <c r="BG486" s="12"/>
      <c r="BH486" s="11"/>
      <c r="BI486" s="168"/>
      <c r="BJ486" s="727"/>
      <c r="BK486" s="727"/>
      <c r="BL486" s="727"/>
      <c r="BM486" s="168"/>
      <c r="BN486" s="168"/>
      <c r="BO486" s="12"/>
      <c r="BP486" s="11"/>
      <c r="BQ486" s="168"/>
      <c r="BR486" s="727"/>
      <c r="BS486" s="727"/>
      <c r="BT486" s="727"/>
      <c r="BU486" s="168"/>
      <c r="BV486" s="168"/>
      <c r="BW486" s="12"/>
    </row>
    <row r="487" spans="1:75">
      <c r="A487" s="1" t="s">
        <v>1008</v>
      </c>
      <c r="B487" s="1" t="s">
        <v>1004</v>
      </c>
      <c r="C487" s="1" t="s">
        <v>1005</v>
      </c>
      <c r="D487" s="1" t="s">
        <v>1823</v>
      </c>
      <c r="E487" s="1" t="s">
        <v>1766</v>
      </c>
      <c r="F487" s="1">
        <v>2.16</v>
      </c>
      <c r="G487" s="1">
        <v>0.25</v>
      </c>
      <c r="H487" s="1">
        <v>2.62</v>
      </c>
      <c r="I487" s="1" t="s">
        <v>944</v>
      </c>
      <c r="AI487" s="575"/>
      <c r="AJ487" s="176"/>
      <c r="AK487" s="168"/>
      <c r="AL487" s="727"/>
      <c r="AM487" s="727"/>
      <c r="AN487" s="727"/>
      <c r="AO487" s="168"/>
      <c r="AP487" s="168"/>
      <c r="AQ487" s="12"/>
      <c r="AR487" s="11"/>
      <c r="AS487" s="168"/>
      <c r="AT487" s="727"/>
      <c r="AU487" s="727"/>
      <c r="AV487" s="727"/>
      <c r="AW487" s="168"/>
      <c r="AX487" s="168"/>
      <c r="AY487" s="12"/>
      <c r="AZ487" s="11"/>
      <c r="BA487" s="168"/>
      <c r="BB487" s="727"/>
      <c r="BC487" s="727"/>
      <c r="BD487" s="727"/>
      <c r="BE487" s="168"/>
      <c r="BF487" s="168"/>
      <c r="BG487" s="12"/>
      <c r="BH487" s="11"/>
      <c r="BI487" s="168"/>
      <c r="BJ487" s="727"/>
      <c r="BK487" s="727"/>
      <c r="BL487" s="727"/>
      <c r="BM487" s="168"/>
      <c r="BN487" s="168"/>
      <c r="BO487" s="12"/>
      <c r="BP487" s="11"/>
      <c r="BQ487" s="168"/>
      <c r="BR487" s="727"/>
      <c r="BS487" s="727"/>
      <c r="BT487" s="727"/>
      <c r="BU487" s="168"/>
      <c r="BV487" s="168"/>
      <c r="BW487" s="12"/>
    </row>
    <row r="488" spans="1:75" ht="12.6" thickBot="1">
      <c r="A488" s="1" t="s">
        <v>1009</v>
      </c>
      <c r="B488" s="1" t="s">
        <v>1004</v>
      </c>
      <c r="C488" s="1" t="s">
        <v>1005</v>
      </c>
      <c r="D488" s="1" t="s">
        <v>1826</v>
      </c>
      <c r="E488" s="1" t="s">
        <v>1827</v>
      </c>
      <c r="F488" s="1">
        <v>1.93</v>
      </c>
      <c r="G488" s="1">
        <v>0.25</v>
      </c>
      <c r="H488" s="1">
        <v>2.62</v>
      </c>
      <c r="I488" s="1" t="s">
        <v>944</v>
      </c>
      <c r="AI488" s="575"/>
      <c r="AJ488" s="176"/>
      <c r="AK488" s="168"/>
      <c r="AL488" s="727"/>
      <c r="AM488" s="727"/>
      <c r="AN488" s="727"/>
      <c r="AO488" s="168"/>
      <c r="AP488" s="168"/>
      <c r="AQ488" s="12"/>
      <c r="AR488" s="11"/>
      <c r="AS488" s="168"/>
      <c r="AT488" s="727"/>
      <c r="AU488" s="727"/>
      <c r="AV488" s="727"/>
      <c r="AW488" s="168"/>
      <c r="AX488" s="168"/>
      <c r="AY488" s="12"/>
      <c r="AZ488" s="11"/>
      <c r="BA488" s="168"/>
      <c r="BB488" s="727"/>
      <c r="BC488" s="727"/>
      <c r="BD488" s="727"/>
      <c r="BE488" s="168"/>
      <c r="BF488" s="168"/>
      <c r="BG488" s="12"/>
      <c r="BH488" s="11"/>
      <c r="BI488" s="168"/>
      <c r="BJ488" s="727"/>
      <c r="BK488" s="727"/>
      <c r="BL488" s="727"/>
      <c r="BM488" s="168"/>
      <c r="BN488" s="168"/>
      <c r="BO488" s="12"/>
      <c r="BP488" s="11"/>
      <c r="BQ488" s="168"/>
      <c r="BR488" s="727"/>
      <c r="BS488" s="727"/>
      <c r="BT488" s="727"/>
      <c r="BU488" s="168"/>
      <c r="BV488" s="168"/>
      <c r="BW488" s="12"/>
    </row>
    <row r="489" spans="1:75">
      <c r="A489" s="1" t="s">
        <v>1010</v>
      </c>
      <c r="B489" s="1" t="s">
        <v>1004</v>
      </c>
      <c r="C489" s="1" t="s">
        <v>1005</v>
      </c>
      <c r="D489" s="1" t="s">
        <v>1929</v>
      </c>
      <c r="E489" s="1" t="s">
        <v>1846</v>
      </c>
      <c r="F489" s="1">
        <v>1.3</v>
      </c>
      <c r="G489" s="1">
        <v>0.25</v>
      </c>
      <c r="H489" s="1">
        <v>2.62</v>
      </c>
      <c r="I489" s="1" t="s">
        <v>944</v>
      </c>
      <c r="AI489" s="581">
        <v>5</v>
      </c>
      <c r="AJ489" s="166" t="s">
        <v>2647</v>
      </c>
      <c r="AK489" s="167" t="s">
        <v>1820</v>
      </c>
      <c r="AL489" s="21" t="s">
        <v>1775</v>
      </c>
      <c r="AM489" s="21" t="s">
        <v>1691</v>
      </c>
      <c r="AN489" s="21" t="s">
        <v>1691</v>
      </c>
      <c r="AO489" s="167">
        <v>1.17</v>
      </c>
      <c r="AP489" s="167">
        <v>0</v>
      </c>
      <c r="AQ489" s="10">
        <v>2.3199999999999998</v>
      </c>
      <c r="AR489" s="9" t="s">
        <v>2648</v>
      </c>
      <c r="AS489" s="167" t="s">
        <v>1820</v>
      </c>
      <c r="AT489" s="21" t="s">
        <v>1775</v>
      </c>
      <c r="AU489" s="21" t="s">
        <v>1691</v>
      </c>
      <c r="AV489" s="21" t="s">
        <v>1691</v>
      </c>
      <c r="AW489" s="167">
        <v>1.17</v>
      </c>
      <c r="AX489" s="167">
        <v>0</v>
      </c>
      <c r="AY489" s="10">
        <v>3</v>
      </c>
      <c r="AZ489" s="9" t="s">
        <v>1990</v>
      </c>
      <c r="BA489" s="167" t="s">
        <v>1820</v>
      </c>
      <c r="BB489" s="21" t="s">
        <v>1775</v>
      </c>
      <c r="BC489" s="21" t="s">
        <v>1691</v>
      </c>
      <c r="BD489" s="21" t="s">
        <v>1691</v>
      </c>
      <c r="BE489" s="167">
        <v>0.9</v>
      </c>
      <c r="BF489" s="167">
        <v>6.5000000000000002E-2</v>
      </c>
      <c r="BG489" s="10">
        <v>2.58</v>
      </c>
      <c r="BH489" s="9" t="s">
        <v>2024</v>
      </c>
      <c r="BI489" s="167" t="s">
        <v>1683</v>
      </c>
      <c r="BJ489" s="21" t="s">
        <v>2025</v>
      </c>
      <c r="BK489" s="21" t="s">
        <v>500</v>
      </c>
      <c r="BL489" s="21" t="s">
        <v>1691</v>
      </c>
      <c r="BM489" s="167">
        <v>9.7500000000000003E-2</v>
      </c>
      <c r="BN489" s="167">
        <v>0</v>
      </c>
      <c r="BO489" s="10">
        <v>2.23</v>
      </c>
      <c r="BP489" s="9" t="s">
        <v>2055</v>
      </c>
      <c r="BQ489" s="167" t="s">
        <v>1683</v>
      </c>
      <c r="BR489" s="21" t="s">
        <v>2025</v>
      </c>
      <c r="BS489" s="21" t="s">
        <v>500</v>
      </c>
      <c r="BT489" s="21" t="s">
        <v>1691</v>
      </c>
      <c r="BU489" s="167">
        <v>9.7500000000000003E-2</v>
      </c>
      <c r="BV489" s="167">
        <v>0</v>
      </c>
      <c r="BW489" s="10">
        <v>1.37</v>
      </c>
    </row>
    <row r="490" spans="1:75">
      <c r="A490" s="1" t="s">
        <v>1011</v>
      </c>
      <c r="B490" s="1" t="s">
        <v>1004</v>
      </c>
      <c r="C490" s="1" t="s">
        <v>1005</v>
      </c>
      <c r="D490" s="1" t="s">
        <v>1950</v>
      </c>
      <c r="E490" s="1" t="s">
        <v>1951</v>
      </c>
      <c r="F490" s="1">
        <v>0.7</v>
      </c>
      <c r="G490" s="1">
        <v>0.09</v>
      </c>
      <c r="H490" s="1">
        <v>2.62</v>
      </c>
      <c r="I490" s="1" t="s">
        <v>944</v>
      </c>
      <c r="AI490" s="575"/>
      <c r="AJ490" s="176" t="s">
        <v>2647</v>
      </c>
      <c r="AK490" s="168" t="s">
        <v>1822</v>
      </c>
      <c r="AL490" s="727" t="s">
        <v>1763</v>
      </c>
      <c r="AM490" s="727" t="s">
        <v>1691</v>
      </c>
      <c r="AN490" s="727" t="s">
        <v>1691</v>
      </c>
      <c r="AO490" s="168">
        <v>0.83</v>
      </c>
      <c r="AP490" s="168">
        <v>0</v>
      </c>
      <c r="AQ490" s="12">
        <v>2.3199999999999998</v>
      </c>
      <c r="AR490" s="11" t="s">
        <v>2648</v>
      </c>
      <c r="AS490" s="168" t="s">
        <v>1822</v>
      </c>
      <c r="AT490" s="727" t="s">
        <v>1763</v>
      </c>
      <c r="AU490" s="727" t="s">
        <v>1691</v>
      </c>
      <c r="AV490" s="727" t="s">
        <v>1691</v>
      </c>
      <c r="AW490" s="168">
        <v>0.83</v>
      </c>
      <c r="AX490" s="168">
        <v>0</v>
      </c>
      <c r="AY490" s="12">
        <v>3</v>
      </c>
      <c r="AZ490" s="11" t="s">
        <v>1990</v>
      </c>
      <c r="BA490" s="168" t="s">
        <v>1822</v>
      </c>
      <c r="BB490" s="727" t="s">
        <v>1796</v>
      </c>
      <c r="BC490" s="727" t="s">
        <v>1691</v>
      </c>
      <c r="BD490" s="727" t="s">
        <v>1691</v>
      </c>
      <c r="BE490" s="168">
        <v>0.75</v>
      </c>
      <c r="BF490" s="168">
        <v>6.5000000000000002E-2</v>
      </c>
      <c r="BG490" s="12">
        <v>2.58</v>
      </c>
      <c r="BH490" s="11" t="s">
        <v>2024</v>
      </c>
      <c r="BI490" s="168" t="s">
        <v>1683</v>
      </c>
      <c r="BJ490" s="727" t="s">
        <v>2026</v>
      </c>
      <c r="BK490" s="727" t="s">
        <v>501</v>
      </c>
      <c r="BL490" s="727" t="s">
        <v>1691</v>
      </c>
      <c r="BM490" s="168">
        <v>6.5000000000000002E-2</v>
      </c>
      <c r="BN490" s="168">
        <v>0</v>
      </c>
      <c r="BO490" s="12">
        <v>2.23</v>
      </c>
      <c r="BP490" s="11" t="s">
        <v>2055</v>
      </c>
      <c r="BQ490" s="168" t="s">
        <v>1683</v>
      </c>
      <c r="BR490" s="727" t="s">
        <v>2026</v>
      </c>
      <c r="BS490" s="727" t="s">
        <v>501</v>
      </c>
      <c r="BT490" s="727" t="s">
        <v>1691</v>
      </c>
      <c r="BU490" s="168">
        <v>6.5000000000000002E-2</v>
      </c>
      <c r="BV490" s="168">
        <v>0</v>
      </c>
      <c r="BW490" s="12">
        <v>1.37</v>
      </c>
    </row>
    <row r="491" spans="1:75">
      <c r="A491" s="1" t="s">
        <v>1012</v>
      </c>
      <c r="B491" s="1" t="s">
        <v>1004</v>
      </c>
      <c r="C491" s="1" t="s">
        <v>1005</v>
      </c>
      <c r="D491" s="1" t="s">
        <v>1950</v>
      </c>
      <c r="E491" s="1" t="s">
        <v>1952</v>
      </c>
      <c r="F491" s="1">
        <v>0.35</v>
      </c>
      <c r="G491" s="1">
        <v>4.4999999999999998E-2</v>
      </c>
      <c r="H491" s="1">
        <v>2.62</v>
      </c>
      <c r="I491" s="1" t="s">
        <v>672</v>
      </c>
      <c r="J491" s="1" t="s">
        <v>673</v>
      </c>
      <c r="AI491" s="575"/>
      <c r="AJ491" s="176" t="s">
        <v>2647</v>
      </c>
      <c r="AK491" s="168" t="s">
        <v>1857</v>
      </c>
      <c r="AL491" s="727" t="s">
        <v>1791</v>
      </c>
      <c r="AM491" s="727" t="s">
        <v>1691</v>
      </c>
      <c r="AN491" s="727" t="s">
        <v>1691</v>
      </c>
      <c r="AO491" s="168">
        <v>0.56999999999999995</v>
      </c>
      <c r="AP491" s="168">
        <v>0</v>
      </c>
      <c r="AQ491" s="12">
        <v>2.3199999999999998</v>
      </c>
      <c r="AR491" s="11" t="s">
        <v>2648</v>
      </c>
      <c r="AS491" s="168" t="s">
        <v>1857</v>
      </c>
      <c r="AT491" s="727" t="s">
        <v>1791</v>
      </c>
      <c r="AU491" s="727" t="s">
        <v>1691</v>
      </c>
      <c r="AV491" s="727" t="s">
        <v>1691</v>
      </c>
      <c r="AW491" s="168">
        <v>0.56999999999999995</v>
      </c>
      <c r="AX491" s="168">
        <v>0</v>
      </c>
      <c r="AY491" s="12">
        <v>3</v>
      </c>
      <c r="AZ491" s="11" t="s">
        <v>1990</v>
      </c>
      <c r="BA491" s="168" t="s">
        <v>1823</v>
      </c>
      <c r="BB491" s="727" t="s">
        <v>1765</v>
      </c>
      <c r="BC491" s="727" t="s">
        <v>1691</v>
      </c>
      <c r="BD491" s="727" t="s">
        <v>1691</v>
      </c>
      <c r="BE491" s="168">
        <v>0.65</v>
      </c>
      <c r="BF491" s="168">
        <v>6.5000000000000002E-2</v>
      </c>
      <c r="BG491" s="12">
        <v>2.58</v>
      </c>
      <c r="BH491" s="11" t="s">
        <v>2024</v>
      </c>
      <c r="BI491" s="168" t="s">
        <v>1683</v>
      </c>
      <c r="BJ491" s="727" t="s">
        <v>2027</v>
      </c>
      <c r="BK491" s="727" t="s">
        <v>502</v>
      </c>
      <c r="BL491" s="727" t="s">
        <v>1691</v>
      </c>
      <c r="BM491" s="168">
        <v>3.2500000000000001E-2</v>
      </c>
      <c r="BN491" s="168">
        <v>0</v>
      </c>
      <c r="BO491" s="12">
        <v>2.23</v>
      </c>
      <c r="BP491" s="11" t="s">
        <v>2055</v>
      </c>
      <c r="BQ491" s="168" t="s">
        <v>1683</v>
      </c>
      <c r="BR491" s="727" t="s">
        <v>2027</v>
      </c>
      <c r="BS491" s="727" t="s">
        <v>502</v>
      </c>
      <c r="BT491" s="727" t="s">
        <v>1691</v>
      </c>
      <c r="BU491" s="168">
        <v>3.2500000000000001E-2</v>
      </c>
      <c r="BV491" s="168">
        <v>0</v>
      </c>
      <c r="BW491" s="12">
        <v>1.37</v>
      </c>
    </row>
    <row r="492" spans="1:75">
      <c r="A492" s="1" t="s">
        <v>1013</v>
      </c>
      <c r="B492" s="1" t="s">
        <v>1004</v>
      </c>
      <c r="C492" s="1" t="s">
        <v>1005</v>
      </c>
      <c r="D492" s="1" t="s">
        <v>1950</v>
      </c>
      <c r="E492" s="1" t="s">
        <v>1953</v>
      </c>
      <c r="F492" s="1">
        <v>0.7</v>
      </c>
      <c r="G492" s="1">
        <v>0.09</v>
      </c>
      <c r="H492" s="1">
        <v>2.62</v>
      </c>
      <c r="I492" s="1" t="s">
        <v>944</v>
      </c>
      <c r="AI492" s="575"/>
      <c r="AJ492" s="176" t="s">
        <v>2647</v>
      </c>
      <c r="AK492" s="168" t="s">
        <v>1842</v>
      </c>
      <c r="AL492" s="727" t="s">
        <v>1782</v>
      </c>
      <c r="AM492" s="727" t="s">
        <v>1691</v>
      </c>
      <c r="AN492" s="727" t="s">
        <v>1691</v>
      </c>
      <c r="AO492" s="168">
        <v>0.49</v>
      </c>
      <c r="AP492" s="168">
        <v>0</v>
      </c>
      <c r="AQ492" s="12">
        <v>2.3199999999999998</v>
      </c>
      <c r="AR492" s="11" t="s">
        <v>2648</v>
      </c>
      <c r="AS492" s="168" t="s">
        <v>1842</v>
      </c>
      <c r="AT492" s="727" t="s">
        <v>1782</v>
      </c>
      <c r="AU492" s="727" t="s">
        <v>1691</v>
      </c>
      <c r="AV492" s="727" t="s">
        <v>1691</v>
      </c>
      <c r="AW492" s="168">
        <v>0.49</v>
      </c>
      <c r="AX492" s="168">
        <v>0</v>
      </c>
      <c r="AY492" s="12">
        <v>3</v>
      </c>
      <c r="AZ492" s="11" t="s">
        <v>1990</v>
      </c>
      <c r="BA492" s="168" t="s">
        <v>1823</v>
      </c>
      <c r="BB492" s="727" t="s">
        <v>1766</v>
      </c>
      <c r="BC492" s="727" t="s">
        <v>1691</v>
      </c>
      <c r="BD492" s="727" t="s">
        <v>1691</v>
      </c>
      <c r="BE492" s="168">
        <v>0.65</v>
      </c>
      <c r="BF492" s="168">
        <v>6.5000000000000002E-2</v>
      </c>
      <c r="BG492" s="12">
        <v>2.58</v>
      </c>
      <c r="BH492" s="11" t="s">
        <v>2024</v>
      </c>
      <c r="BI492" s="168" t="s">
        <v>1673</v>
      </c>
      <c r="BJ492" s="727" t="s">
        <v>2028</v>
      </c>
      <c r="BK492" s="727" t="s">
        <v>1691</v>
      </c>
      <c r="BL492" s="727" t="s">
        <v>1691</v>
      </c>
      <c r="BM492" s="168">
        <v>7.4999999999999997E-2</v>
      </c>
      <c r="BN492" s="168">
        <v>0</v>
      </c>
      <c r="BO492" s="12">
        <v>2.23</v>
      </c>
      <c r="BP492" s="11" t="s">
        <v>2055</v>
      </c>
      <c r="BQ492" s="168" t="s">
        <v>1673</v>
      </c>
      <c r="BR492" s="727" t="s">
        <v>2056</v>
      </c>
      <c r="BS492" s="727" t="s">
        <v>1691</v>
      </c>
      <c r="BT492" s="727" t="s">
        <v>1691</v>
      </c>
      <c r="BU492" s="168">
        <v>7.4999999999999997E-2</v>
      </c>
      <c r="BV492" s="168">
        <v>0</v>
      </c>
      <c r="BW492" s="12">
        <v>1.37</v>
      </c>
    </row>
    <row r="493" spans="1:75">
      <c r="A493" s="1" t="s">
        <v>1014</v>
      </c>
      <c r="B493" s="1" t="s">
        <v>1004</v>
      </c>
      <c r="C493" s="1" t="s">
        <v>1005</v>
      </c>
      <c r="D493" s="1" t="s">
        <v>1950</v>
      </c>
      <c r="E493" s="1" t="s">
        <v>1954</v>
      </c>
      <c r="F493" s="1">
        <v>0.35</v>
      </c>
      <c r="G493" s="1">
        <v>4.4999999999999998E-2</v>
      </c>
      <c r="H493" s="1">
        <v>2.62</v>
      </c>
      <c r="I493" s="1" t="s">
        <v>672</v>
      </c>
      <c r="J493" s="1" t="s">
        <v>673</v>
      </c>
      <c r="AI493" s="575"/>
      <c r="AJ493" s="176" t="s">
        <v>2647</v>
      </c>
      <c r="AK493" s="168" t="s">
        <v>1910</v>
      </c>
      <c r="AL493" s="727" t="s">
        <v>1792</v>
      </c>
      <c r="AM493" s="727" t="s">
        <v>1691</v>
      </c>
      <c r="AN493" s="727" t="s">
        <v>1691</v>
      </c>
      <c r="AO493" s="168">
        <v>0.4</v>
      </c>
      <c r="AP493" s="168">
        <v>0</v>
      </c>
      <c r="AQ493" s="12">
        <v>2.3199999999999998</v>
      </c>
      <c r="AR493" s="11" t="s">
        <v>2648</v>
      </c>
      <c r="AS493" s="168" t="s">
        <v>1910</v>
      </c>
      <c r="AT493" s="727" t="s">
        <v>1792</v>
      </c>
      <c r="AU493" s="727" t="s">
        <v>1691</v>
      </c>
      <c r="AV493" s="727" t="s">
        <v>1691</v>
      </c>
      <c r="AW493" s="168">
        <v>0.4</v>
      </c>
      <c r="AX493" s="168">
        <v>0</v>
      </c>
      <c r="AY493" s="12">
        <v>3</v>
      </c>
      <c r="AZ493" s="11" t="s">
        <v>1990</v>
      </c>
      <c r="BA493" s="168" t="s">
        <v>1873</v>
      </c>
      <c r="BB493" s="727" t="s">
        <v>1767</v>
      </c>
      <c r="BC493" s="727" t="s">
        <v>1691</v>
      </c>
      <c r="BD493" s="727" t="s">
        <v>1691</v>
      </c>
      <c r="BE493" s="168">
        <v>0.56000000000000005</v>
      </c>
      <c r="BF493" s="168">
        <v>6.5000000000000002E-2</v>
      </c>
      <c r="BG493" s="12">
        <v>2.58</v>
      </c>
      <c r="BH493" s="11" t="s">
        <v>2024</v>
      </c>
      <c r="BI493" s="168" t="s">
        <v>1673</v>
      </c>
      <c r="BJ493" s="727" t="s">
        <v>2029</v>
      </c>
      <c r="BK493" s="727" t="s">
        <v>1691</v>
      </c>
      <c r="BL493" s="727" t="s">
        <v>1691</v>
      </c>
      <c r="BM493" s="168">
        <v>3.7499999999999999E-2</v>
      </c>
      <c r="BN493" s="168">
        <v>0</v>
      </c>
      <c r="BO493" s="12">
        <v>2.23</v>
      </c>
      <c r="BP493" s="11" t="s">
        <v>2055</v>
      </c>
      <c r="BQ493" s="168" t="s">
        <v>1673</v>
      </c>
      <c r="BR493" s="727" t="s">
        <v>2057</v>
      </c>
      <c r="BS493" s="727" t="s">
        <v>1691</v>
      </c>
      <c r="BT493" s="727" t="s">
        <v>1691</v>
      </c>
      <c r="BU493" s="168">
        <v>3.7499999999999999E-2</v>
      </c>
      <c r="BV493" s="168">
        <v>0</v>
      </c>
      <c r="BW493" s="12">
        <v>1.37</v>
      </c>
    </row>
    <row r="494" spans="1:75">
      <c r="A494" s="1" t="s">
        <v>1015</v>
      </c>
      <c r="B494" s="1" t="s">
        <v>1004</v>
      </c>
      <c r="C494" s="1" t="s">
        <v>1005</v>
      </c>
      <c r="D494" s="1" t="s">
        <v>1950</v>
      </c>
      <c r="E494" s="1" t="s">
        <v>1955</v>
      </c>
      <c r="F494" s="1">
        <v>0.52500000000000002</v>
      </c>
      <c r="G494" s="1">
        <v>6.7500000000000004E-2</v>
      </c>
      <c r="H494" s="1">
        <v>2.62</v>
      </c>
      <c r="I494" s="1" t="s">
        <v>944</v>
      </c>
      <c r="J494" s="1" t="s">
        <v>500</v>
      </c>
      <c r="AI494" s="575"/>
      <c r="AJ494" s="176" t="s">
        <v>2647</v>
      </c>
      <c r="AK494" s="168" t="s">
        <v>1911</v>
      </c>
      <c r="AL494" s="727" t="s">
        <v>1793</v>
      </c>
      <c r="AM494" s="727" t="s">
        <v>1691</v>
      </c>
      <c r="AN494" s="727" t="s">
        <v>1691</v>
      </c>
      <c r="AO494" s="168">
        <v>0.33</v>
      </c>
      <c r="AP494" s="168">
        <v>0</v>
      </c>
      <c r="AQ494" s="12">
        <v>2.3199999999999998</v>
      </c>
      <c r="AR494" s="11" t="s">
        <v>2648</v>
      </c>
      <c r="AS494" s="168" t="s">
        <v>1911</v>
      </c>
      <c r="AT494" s="727" t="s">
        <v>1793</v>
      </c>
      <c r="AU494" s="727" t="s">
        <v>1691</v>
      </c>
      <c r="AV494" s="727" t="s">
        <v>1691</v>
      </c>
      <c r="AW494" s="168">
        <v>0.33</v>
      </c>
      <c r="AX494" s="168">
        <v>0</v>
      </c>
      <c r="AY494" s="12">
        <v>3</v>
      </c>
      <c r="AZ494" s="11" t="s">
        <v>1990</v>
      </c>
      <c r="BA494" s="168" t="s">
        <v>1873</v>
      </c>
      <c r="BB494" s="727" t="s">
        <v>1768</v>
      </c>
      <c r="BC494" s="727" t="s">
        <v>1691</v>
      </c>
      <c r="BD494" s="727" t="s">
        <v>1691</v>
      </c>
      <c r="BE494" s="168">
        <v>0.56000000000000005</v>
      </c>
      <c r="BF494" s="168">
        <v>6.5000000000000002E-2</v>
      </c>
      <c r="BG494" s="12">
        <v>2.58</v>
      </c>
      <c r="BH494" s="11" t="s">
        <v>2024</v>
      </c>
      <c r="BI494" s="168" t="s">
        <v>1673</v>
      </c>
      <c r="BJ494" s="727" t="s">
        <v>2030</v>
      </c>
      <c r="BK494" s="727" t="s">
        <v>503</v>
      </c>
      <c r="BL494" s="727" t="s">
        <v>1691</v>
      </c>
      <c r="BM494" s="168">
        <v>6.7500000000000004E-2</v>
      </c>
      <c r="BN494" s="168">
        <v>0</v>
      </c>
      <c r="BO494" s="12">
        <v>2.23</v>
      </c>
      <c r="BP494" s="11" t="s">
        <v>2055</v>
      </c>
      <c r="BQ494" s="168" t="s">
        <v>1673</v>
      </c>
      <c r="BR494" s="727" t="s">
        <v>2058</v>
      </c>
      <c r="BS494" s="727" t="s">
        <v>503</v>
      </c>
      <c r="BT494" s="727" t="s">
        <v>1691</v>
      </c>
      <c r="BU494" s="168">
        <v>6.7500000000000004E-2</v>
      </c>
      <c r="BV494" s="168">
        <v>0</v>
      </c>
      <c r="BW494" s="12">
        <v>1.37</v>
      </c>
    </row>
    <row r="495" spans="1:75">
      <c r="A495" s="1" t="s">
        <v>1016</v>
      </c>
      <c r="B495" s="1" t="s">
        <v>1004</v>
      </c>
      <c r="C495" s="1" t="s">
        <v>1005</v>
      </c>
      <c r="D495" s="1" t="s">
        <v>1950</v>
      </c>
      <c r="E495" s="1" t="s">
        <v>1956</v>
      </c>
      <c r="F495" s="1">
        <v>0.52500000000000002</v>
      </c>
      <c r="G495" s="1">
        <v>6.7500000000000004E-2</v>
      </c>
      <c r="H495" s="1">
        <v>2.62</v>
      </c>
      <c r="I495" s="1" t="s">
        <v>672</v>
      </c>
      <c r="J495" s="1" t="s">
        <v>678</v>
      </c>
      <c r="AI495" s="575"/>
      <c r="AJ495" s="176" t="s">
        <v>2647</v>
      </c>
      <c r="AK495" s="168" t="s">
        <v>1911</v>
      </c>
      <c r="AL495" s="727" t="s">
        <v>1794</v>
      </c>
      <c r="AM495" s="727" t="s">
        <v>1691</v>
      </c>
      <c r="AN495" s="727" t="s">
        <v>1691</v>
      </c>
      <c r="AO495" s="168">
        <v>0.33</v>
      </c>
      <c r="AP495" s="168">
        <v>0</v>
      </c>
      <c r="AQ495" s="12">
        <v>2.3199999999999998</v>
      </c>
      <c r="AR495" s="11" t="s">
        <v>2648</v>
      </c>
      <c r="AS495" s="168" t="s">
        <v>1911</v>
      </c>
      <c r="AT495" s="727" t="s">
        <v>1794</v>
      </c>
      <c r="AU495" s="727" t="s">
        <v>1691</v>
      </c>
      <c r="AV495" s="727" t="s">
        <v>1691</v>
      </c>
      <c r="AW495" s="168">
        <v>0.33</v>
      </c>
      <c r="AX495" s="168">
        <v>0</v>
      </c>
      <c r="AY495" s="12">
        <v>3</v>
      </c>
      <c r="AZ495" s="11" t="s">
        <v>1990</v>
      </c>
      <c r="BA495" s="168" t="s">
        <v>1895</v>
      </c>
      <c r="BB495" s="727" t="s">
        <v>1797</v>
      </c>
      <c r="BC495" s="727" t="s">
        <v>1691</v>
      </c>
      <c r="BD495" s="727" t="s">
        <v>1691</v>
      </c>
      <c r="BE495" s="168">
        <v>0.46</v>
      </c>
      <c r="BF495" s="168">
        <v>6.5000000000000002E-2</v>
      </c>
      <c r="BG495" s="12">
        <v>2.58</v>
      </c>
      <c r="BH495" s="11" t="s">
        <v>2024</v>
      </c>
      <c r="BI495" s="168" t="s">
        <v>1673</v>
      </c>
      <c r="BJ495" s="727" t="s">
        <v>2031</v>
      </c>
      <c r="BK495" s="727" t="s">
        <v>503</v>
      </c>
      <c r="BL495" s="727" t="s">
        <v>1691</v>
      </c>
      <c r="BM495" s="168">
        <v>6.7500000000000004E-2</v>
      </c>
      <c r="BN495" s="168">
        <v>0</v>
      </c>
      <c r="BO495" s="12">
        <v>2.23</v>
      </c>
      <c r="BP495" s="11" t="s">
        <v>2055</v>
      </c>
      <c r="BQ495" s="168" t="s">
        <v>1673</v>
      </c>
      <c r="BR495" s="727" t="s">
        <v>2059</v>
      </c>
      <c r="BS495" s="727" t="s">
        <v>503</v>
      </c>
      <c r="BT495" s="727" t="s">
        <v>1691</v>
      </c>
      <c r="BU495" s="168">
        <v>6.7500000000000004E-2</v>
      </c>
      <c r="BV495" s="168">
        <v>0</v>
      </c>
      <c r="BW495" s="12">
        <v>1.37</v>
      </c>
    </row>
    <row r="496" spans="1:75">
      <c r="A496" s="1" t="s">
        <v>1017</v>
      </c>
      <c r="B496" s="1" t="s">
        <v>1004</v>
      </c>
      <c r="C496" s="1" t="s">
        <v>1005</v>
      </c>
      <c r="D496" s="1" t="s">
        <v>1950</v>
      </c>
      <c r="E496" s="1" t="s">
        <v>1957</v>
      </c>
      <c r="F496" s="1">
        <v>0.35</v>
      </c>
      <c r="G496" s="1">
        <v>4.4999999999999998E-2</v>
      </c>
      <c r="H496" s="1">
        <v>2.62</v>
      </c>
      <c r="I496" s="1" t="s">
        <v>944</v>
      </c>
      <c r="J496" s="1" t="s">
        <v>501</v>
      </c>
      <c r="AI496" s="575"/>
      <c r="AJ496" s="176" t="s">
        <v>2647</v>
      </c>
      <c r="AK496" s="168" t="s">
        <v>1911</v>
      </c>
      <c r="AL496" s="727" t="s">
        <v>1795</v>
      </c>
      <c r="AM496" s="727" t="s">
        <v>1691</v>
      </c>
      <c r="AN496" s="727" t="s">
        <v>1691</v>
      </c>
      <c r="AO496" s="168">
        <v>0.16500000000000001</v>
      </c>
      <c r="AP496" s="168">
        <v>0</v>
      </c>
      <c r="AQ496" s="12">
        <v>2.3199999999999998</v>
      </c>
      <c r="AR496" s="11" t="s">
        <v>2648</v>
      </c>
      <c r="AS496" s="168" t="s">
        <v>1911</v>
      </c>
      <c r="AT496" s="727" t="s">
        <v>1795</v>
      </c>
      <c r="AU496" s="727" t="s">
        <v>1691</v>
      </c>
      <c r="AV496" s="727" t="s">
        <v>1691</v>
      </c>
      <c r="AW496" s="168">
        <v>0.16500000000000001</v>
      </c>
      <c r="AX496" s="168">
        <v>0</v>
      </c>
      <c r="AY496" s="12">
        <v>3</v>
      </c>
      <c r="AZ496" s="11" t="s">
        <v>1990</v>
      </c>
      <c r="BA496" s="168" t="s">
        <v>1671</v>
      </c>
      <c r="BB496" s="727" t="s">
        <v>1769</v>
      </c>
      <c r="BC496" s="727" t="s">
        <v>1691</v>
      </c>
      <c r="BD496" s="727" t="s">
        <v>1691</v>
      </c>
      <c r="BE496" s="168">
        <v>0.35</v>
      </c>
      <c r="BF496" s="168">
        <v>2.3E-2</v>
      </c>
      <c r="BG496" s="12">
        <v>2.58</v>
      </c>
      <c r="BH496" s="11" t="s">
        <v>2024</v>
      </c>
      <c r="BI496" s="168" t="s">
        <v>1673</v>
      </c>
      <c r="BJ496" s="727" t="s">
        <v>2032</v>
      </c>
      <c r="BK496" s="727" t="s">
        <v>504</v>
      </c>
      <c r="BL496" s="727" t="s">
        <v>1691</v>
      </c>
      <c r="BM496" s="168">
        <v>3.7499999999999999E-2</v>
      </c>
      <c r="BN496" s="168">
        <v>0</v>
      </c>
      <c r="BO496" s="12">
        <v>2.23</v>
      </c>
      <c r="BP496" s="11" t="s">
        <v>2055</v>
      </c>
      <c r="BQ496" s="168" t="s">
        <v>1673</v>
      </c>
      <c r="BR496" s="727" t="s">
        <v>2060</v>
      </c>
      <c r="BS496" s="727" t="s">
        <v>504</v>
      </c>
      <c r="BT496" s="727" t="s">
        <v>1691</v>
      </c>
      <c r="BU496" s="168">
        <v>3.7499999999999999E-2</v>
      </c>
      <c r="BV496" s="168">
        <v>0</v>
      </c>
      <c r="BW496" s="12">
        <v>1.37</v>
      </c>
    </row>
    <row r="497" spans="1:75">
      <c r="A497" s="1" t="s">
        <v>1018</v>
      </c>
      <c r="B497" s="1" t="s">
        <v>1004</v>
      </c>
      <c r="C497" s="1" t="s">
        <v>1005</v>
      </c>
      <c r="D497" s="1" t="s">
        <v>1950</v>
      </c>
      <c r="E497" s="1" t="s">
        <v>1958</v>
      </c>
      <c r="F497" s="1">
        <v>0.35</v>
      </c>
      <c r="G497" s="1">
        <v>4.4999999999999998E-2</v>
      </c>
      <c r="H497" s="1">
        <v>2.62</v>
      </c>
      <c r="I497" s="1" t="s">
        <v>672</v>
      </c>
      <c r="J497" s="1" t="s">
        <v>681</v>
      </c>
      <c r="AI497" s="575"/>
      <c r="AJ497" s="176" t="s">
        <v>2647</v>
      </c>
      <c r="AK497" s="168" t="s">
        <v>1761</v>
      </c>
      <c r="AL497" s="727" t="s">
        <v>1912</v>
      </c>
      <c r="AM497" s="727" t="s">
        <v>1691</v>
      </c>
      <c r="AN497" s="727" t="s">
        <v>1691</v>
      </c>
      <c r="AO497" s="168">
        <v>0.1</v>
      </c>
      <c r="AP497" s="168">
        <v>0</v>
      </c>
      <c r="AQ497" s="12">
        <v>2.3199999999999998</v>
      </c>
      <c r="AR497" s="11" t="s">
        <v>2648</v>
      </c>
      <c r="AS497" s="168" t="s">
        <v>1761</v>
      </c>
      <c r="AT497" s="727" t="s">
        <v>1912</v>
      </c>
      <c r="AU497" s="727" t="s">
        <v>1691</v>
      </c>
      <c r="AV497" s="727" t="s">
        <v>1691</v>
      </c>
      <c r="AW497" s="168">
        <v>0.1</v>
      </c>
      <c r="AX497" s="168">
        <v>0</v>
      </c>
      <c r="AY497" s="12">
        <v>3</v>
      </c>
      <c r="AZ497" s="11" t="s">
        <v>1990</v>
      </c>
      <c r="BA497" s="168" t="s">
        <v>1671</v>
      </c>
      <c r="BB497" s="727" t="s">
        <v>1771</v>
      </c>
      <c r="BC497" s="727" t="s">
        <v>1691</v>
      </c>
      <c r="BD497" s="727" t="s">
        <v>1691</v>
      </c>
      <c r="BE497" s="168">
        <v>0.17499999999999999</v>
      </c>
      <c r="BF497" s="168">
        <v>1.15E-2</v>
      </c>
      <c r="BG497" s="12">
        <v>2.58</v>
      </c>
      <c r="BH497" s="11" t="s">
        <v>2024</v>
      </c>
      <c r="BI497" s="168" t="s">
        <v>1673</v>
      </c>
      <c r="BJ497" s="727" t="s">
        <v>2033</v>
      </c>
      <c r="BK497" s="727" t="s">
        <v>504</v>
      </c>
      <c r="BL497" s="727" t="s">
        <v>1691</v>
      </c>
      <c r="BM497" s="168">
        <v>3.7499999999999999E-2</v>
      </c>
      <c r="BN497" s="168">
        <v>0</v>
      </c>
      <c r="BO497" s="12">
        <v>2.23</v>
      </c>
      <c r="BP497" s="11" t="s">
        <v>2055</v>
      </c>
      <c r="BQ497" s="168" t="s">
        <v>1673</v>
      </c>
      <c r="BR497" s="727" t="s">
        <v>2061</v>
      </c>
      <c r="BS497" s="727" t="s">
        <v>504</v>
      </c>
      <c r="BT497" s="727" t="s">
        <v>1691</v>
      </c>
      <c r="BU497" s="168">
        <v>3.7499999999999999E-2</v>
      </c>
      <c r="BV497" s="168">
        <v>0</v>
      </c>
      <c r="BW497" s="12">
        <v>1.37</v>
      </c>
    </row>
    <row r="498" spans="1:75">
      <c r="A498" s="1" t="s">
        <v>1019</v>
      </c>
      <c r="B498" s="1" t="s">
        <v>1004</v>
      </c>
      <c r="C498" s="1" t="s">
        <v>1005</v>
      </c>
      <c r="D498" s="1" t="s">
        <v>1950</v>
      </c>
      <c r="E498" s="1" t="s">
        <v>1959</v>
      </c>
      <c r="F498" s="1">
        <v>0.17499999999999999</v>
      </c>
      <c r="G498" s="1">
        <v>2.2499999999999999E-2</v>
      </c>
      <c r="H498" s="1">
        <v>2.62</v>
      </c>
      <c r="I498" s="1" t="s">
        <v>944</v>
      </c>
      <c r="J498" s="1" t="s">
        <v>502</v>
      </c>
      <c r="AI498" s="575"/>
      <c r="AJ498" s="176" t="s">
        <v>2647</v>
      </c>
      <c r="AK498" s="168" t="s">
        <v>1761</v>
      </c>
      <c r="AL498" s="727" t="s">
        <v>1913</v>
      </c>
      <c r="AM498" s="727" t="s">
        <v>1691</v>
      </c>
      <c r="AN498" s="727" t="s">
        <v>1691</v>
      </c>
      <c r="AO498" s="168">
        <v>0.05</v>
      </c>
      <c r="AP498" s="168">
        <v>0</v>
      </c>
      <c r="AQ498" s="12">
        <v>2.3199999999999998</v>
      </c>
      <c r="AR498" s="11" t="s">
        <v>2648</v>
      </c>
      <c r="AS498" s="168" t="s">
        <v>1761</v>
      </c>
      <c r="AT498" s="727" t="s">
        <v>1913</v>
      </c>
      <c r="AU498" s="727" t="s">
        <v>1691</v>
      </c>
      <c r="AV498" s="727" t="s">
        <v>1691</v>
      </c>
      <c r="AW498" s="168">
        <v>0.05</v>
      </c>
      <c r="AX498" s="168">
        <v>0</v>
      </c>
      <c r="AY498" s="12">
        <v>3</v>
      </c>
      <c r="AZ498" s="11" t="s">
        <v>1990</v>
      </c>
      <c r="BA498" s="168" t="s">
        <v>1671</v>
      </c>
      <c r="BB498" s="727" t="s">
        <v>1770</v>
      </c>
      <c r="BC498" s="727" t="s">
        <v>1691</v>
      </c>
      <c r="BD498" s="727" t="s">
        <v>1691</v>
      </c>
      <c r="BE498" s="168">
        <v>0.35</v>
      </c>
      <c r="BF498" s="168">
        <v>2.3E-2</v>
      </c>
      <c r="BG498" s="12">
        <v>2.58</v>
      </c>
      <c r="BH498" s="11" t="s">
        <v>2024</v>
      </c>
      <c r="BI498" s="168" t="s">
        <v>1673</v>
      </c>
      <c r="BJ498" s="727" t="s">
        <v>2034</v>
      </c>
      <c r="BK498" s="727" t="s">
        <v>505</v>
      </c>
      <c r="BL498" s="727" t="s">
        <v>1691</v>
      </c>
      <c r="BM498" s="168">
        <v>1.8749999999999999E-2</v>
      </c>
      <c r="BN498" s="168">
        <v>0</v>
      </c>
      <c r="BO498" s="12">
        <v>2.23</v>
      </c>
      <c r="BP498" s="11" t="s">
        <v>2055</v>
      </c>
      <c r="BQ498" s="168" t="s">
        <v>1673</v>
      </c>
      <c r="BR498" s="727" t="s">
        <v>2062</v>
      </c>
      <c r="BS498" s="727" t="s">
        <v>505</v>
      </c>
      <c r="BT498" s="727" t="s">
        <v>1691</v>
      </c>
      <c r="BU498" s="168">
        <v>1.8749999999999999E-2</v>
      </c>
      <c r="BV498" s="168">
        <v>0</v>
      </c>
      <c r="BW498" s="12">
        <v>1.37</v>
      </c>
    </row>
    <row r="499" spans="1:75">
      <c r="A499" s="1" t="s">
        <v>1020</v>
      </c>
      <c r="B499" s="1" t="s">
        <v>1004</v>
      </c>
      <c r="C499" s="1" t="s">
        <v>1005</v>
      </c>
      <c r="D499" s="1" t="s">
        <v>1950</v>
      </c>
      <c r="E499" s="1" t="s">
        <v>1960</v>
      </c>
      <c r="F499" s="1">
        <v>0.17499999999999999</v>
      </c>
      <c r="G499" s="1">
        <v>2.2499999999999999E-2</v>
      </c>
      <c r="H499" s="1">
        <v>2.62</v>
      </c>
      <c r="I499" s="1" t="s">
        <v>672</v>
      </c>
      <c r="J499" s="1" t="s">
        <v>684</v>
      </c>
      <c r="AI499" s="575"/>
      <c r="AJ499" s="176" t="s">
        <v>2647</v>
      </c>
      <c r="AK499" s="168" t="s">
        <v>1761</v>
      </c>
      <c r="AL499" s="727" t="s">
        <v>1914</v>
      </c>
      <c r="AM499" s="727" t="s">
        <v>500</v>
      </c>
      <c r="AN499" s="727" t="s">
        <v>1691</v>
      </c>
      <c r="AO499" s="168">
        <v>7.4999999999999997E-2</v>
      </c>
      <c r="AP499" s="168">
        <v>0</v>
      </c>
      <c r="AQ499" s="12">
        <v>2.3199999999999998</v>
      </c>
      <c r="AR499" s="11" t="s">
        <v>2648</v>
      </c>
      <c r="AS499" s="168" t="s">
        <v>1761</v>
      </c>
      <c r="AT499" s="727" t="s">
        <v>1914</v>
      </c>
      <c r="AU499" s="727" t="s">
        <v>500</v>
      </c>
      <c r="AV499" s="727" t="s">
        <v>1691</v>
      </c>
      <c r="AW499" s="168">
        <v>7.4999999999999997E-2</v>
      </c>
      <c r="AX499" s="168">
        <v>0</v>
      </c>
      <c r="AY499" s="12">
        <v>3</v>
      </c>
      <c r="AZ499" s="11" t="s">
        <v>1990</v>
      </c>
      <c r="BA499" s="168" t="s">
        <v>1671</v>
      </c>
      <c r="BB499" s="727" t="s">
        <v>1772</v>
      </c>
      <c r="BC499" s="727" t="s">
        <v>1691</v>
      </c>
      <c r="BD499" s="727" t="s">
        <v>1691</v>
      </c>
      <c r="BE499" s="168">
        <v>0.17499999999999999</v>
      </c>
      <c r="BF499" s="168">
        <v>1.15E-2</v>
      </c>
      <c r="BG499" s="12">
        <v>2.58</v>
      </c>
      <c r="BH499" s="11" t="s">
        <v>2024</v>
      </c>
      <c r="BI499" s="168" t="s">
        <v>1673</v>
      </c>
      <c r="BJ499" s="727" t="s">
        <v>2035</v>
      </c>
      <c r="BK499" s="727" t="s">
        <v>505</v>
      </c>
      <c r="BL499" s="727" t="s">
        <v>1691</v>
      </c>
      <c r="BM499" s="168">
        <v>1.8749999999999999E-2</v>
      </c>
      <c r="BN499" s="168">
        <v>0</v>
      </c>
      <c r="BO499" s="12">
        <v>2.23</v>
      </c>
      <c r="BP499" s="11" t="s">
        <v>2055</v>
      </c>
      <c r="BQ499" s="168" t="s">
        <v>1673</v>
      </c>
      <c r="BR499" s="727" t="s">
        <v>2063</v>
      </c>
      <c r="BS499" s="727" t="s">
        <v>505</v>
      </c>
      <c r="BT499" s="727" t="s">
        <v>1691</v>
      </c>
      <c r="BU499" s="168">
        <v>1.8749999999999999E-2</v>
      </c>
      <c r="BV499" s="168">
        <v>0</v>
      </c>
      <c r="BW499" s="12">
        <v>1.37</v>
      </c>
    </row>
    <row r="500" spans="1:75">
      <c r="A500" s="1" t="s">
        <v>1021</v>
      </c>
      <c r="B500" s="1" t="s">
        <v>1004</v>
      </c>
      <c r="C500" s="1" t="s">
        <v>1005</v>
      </c>
      <c r="D500" s="1" t="s">
        <v>1950</v>
      </c>
      <c r="E500" s="1" t="s">
        <v>1961</v>
      </c>
      <c r="F500" s="1">
        <v>0.52500000000000002</v>
      </c>
      <c r="G500" s="1">
        <v>6.7500000000000004E-2</v>
      </c>
      <c r="H500" s="1">
        <v>2.62</v>
      </c>
      <c r="I500" s="1" t="s">
        <v>944</v>
      </c>
      <c r="J500" s="1" t="s">
        <v>500</v>
      </c>
      <c r="AI500" s="575"/>
      <c r="AJ500" s="176" t="s">
        <v>2647</v>
      </c>
      <c r="AK500" s="168" t="s">
        <v>1761</v>
      </c>
      <c r="AL500" s="727" t="s">
        <v>1915</v>
      </c>
      <c r="AM500" s="727" t="s">
        <v>500</v>
      </c>
      <c r="AN500" s="727" t="s">
        <v>1691</v>
      </c>
      <c r="AO500" s="168">
        <v>7.4999999999999997E-2</v>
      </c>
      <c r="AP500" s="168">
        <v>0</v>
      </c>
      <c r="AQ500" s="12">
        <v>2.3199999999999998</v>
      </c>
      <c r="AR500" s="11" t="s">
        <v>2648</v>
      </c>
      <c r="AS500" s="168" t="s">
        <v>1761</v>
      </c>
      <c r="AT500" s="727" t="s">
        <v>1915</v>
      </c>
      <c r="AU500" s="727" t="s">
        <v>500</v>
      </c>
      <c r="AV500" s="727" t="s">
        <v>1691</v>
      </c>
      <c r="AW500" s="168">
        <v>7.4999999999999997E-2</v>
      </c>
      <c r="AX500" s="168">
        <v>0</v>
      </c>
      <c r="AY500" s="12">
        <v>3</v>
      </c>
      <c r="AZ500" s="11" t="s">
        <v>1990</v>
      </c>
      <c r="BA500" s="168" t="s">
        <v>1991</v>
      </c>
      <c r="BB500" s="727" t="s">
        <v>1992</v>
      </c>
      <c r="BC500" s="727" t="s">
        <v>500</v>
      </c>
      <c r="BD500" s="727" t="s">
        <v>1691</v>
      </c>
      <c r="BE500" s="168">
        <v>0.26250000000000001</v>
      </c>
      <c r="BF500" s="168">
        <v>1.7250000000000001E-2</v>
      </c>
      <c r="BG500" s="12">
        <v>2.58</v>
      </c>
      <c r="BH500" s="11" t="s">
        <v>2024</v>
      </c>
      <c r="BI500" s="168" t="s">
        <v>1673</v>
      </c>
      <c r="BJ500" s="727" t="s">
        <v>1481</v>
      </c>
      <c r="BK500" s="727" t="s">
        <v>246</v>
      </c>
      <c r="BL500" s="727" t="s">
        <v>1691</v>
      </c>
      <c r="BM500" s="168">
        <v>6.7500000000000004E-2</v>
      </c>
      <c r="BN500" s="168">
        <v>0</v>
      </c>
      <c r="BO500" s="12">
        <v>2.23</v>
      </c>
      <c r="BP500" s="11" t="s">
        <v>2055</v>
      </c>
      <c r="BQ500" s="168" t="s">
        <v>508</v>
      </c>
      <c r="BR500" s="727" t="s">
        <v>1505</v>
      </c>
      <c r="BS500" s="727" t="s">
        <v>1691</v>
      </c>
      <c r="BT500" s="727" t="s">
        <v>1691</v>
      </c>
      <c r="BU500" s="168">
        <v>2.5000000000000001E-2</v>
      </c>
      <c r="BV500" s="168">
        <v>0</v>
      </c>
      <c r="BW500" s="12">
        <v>1.37</v>
      </c>
    </row>
    <row r="501" spans="1:75">
      <c r="A501" s="1" t="s">
        <v>1022</v>
      </c>
      <c r="B501" s="1" t="s">
        <v>1004</v>
      </c>
      <c r="C501" s="1" t="s">
        <v>1005</v>
      </c>
      <c r="D501" s="1" t="s">
        <v>1950</v>
      </c>
      <c r="E501" s="1" t="s">
        <v>1962</v>
      </c>
      <c r="F501" s="1">
        <v>0.52500000000000002</v>
      </c>
      <c r="G501" s="1">
        <v>6.7500000000000004E-2</v>
      </c>
      <c r="H501" s="1">
        <v>2.62</v>
      </c>
      <c r="I501" s="1" t="s">
        <v>672</v>
      </c>
      <c r="J501" s="1" t="s">
        <v>678</v>
      </c>
      <c r="AI501" s="575"/>
      <c r="AJ501" s="176" t="s">
        <v>2647</v>
      </c>
      <c r="AK501" s="168" t="s">
        <v>1761</v>
      </c>
      <c r="AL501" s="727" t="s">
        <v>1916</v>
      </c>
      <c r="AM501" s="727" t="s">
        <v>501</v>
      </c>
      <c r="AN501" s="727" t="s">
        <v>1691</v>
      </c>
      <c r="AO501" s="168">
        <v>0.05</v>
      </c>
      <c r="AP501" s="168">
        <v>0</v>
      </c>
      <c r="AQ501" s="12">
        <v>2.3199999999999998</v>
      </c>
      <c r="AR501" s="11" t="s">
        <v>2648</v>
      </c>
      <c r="AS501" s="168" t="s">
        <v>1761</v>
      </c>
      <c r="AT501" s="727" t="s">
        <v>1916</v>
      </c>
      <c r="AU501" s="727" t="s">
        <v>501</v>
      </c>
      <c r="AV501" s="727" t="s">
        <v>1691</v>
      </c>
      <c r="AW501" s="168">
        <v>0.05</v>
      </c>
      <c r="AX501" s="168">
        <v>0</v>
      </c>
      <c r="AY501" s="12">
        <v>3</v>
      </c>
      <c r="AZ501" s="11" t="s">
        <v>1990</v>
      </c>
      <c r="BA501" s="168" t="s">
        <v>1991</v>
      </c>
      <c r="BB501" s="727" t="s">
        <v>1993</v>
      </c>
      <c r="BC501" s="727" t="s">
        <v>500</v>
      </c>
      <c r="BD501" s="727" t="s">
        <v>1691</v>
      </c>
      <c r="BE501" s="168">
        <v>0.26250000000000001</v>
      </c>
      <c r="BF501" s="168">
        <v>1.7250000000000001E-2</v>
      </c>
      <c r="BG501" s="12">
        <v>2.58</v>
      </c>
      <c r="BH501" s="11" t="s">
        <v>2024</v>
      </c>
      <c r="BI501" s="168" t="s">
        <v>1673</v>
      </c>
      <c r="BJ501" s="727" t="s">
        <v>1482</v>
      </c>
      <c r="BK501" s="727" t="s">
        <v>246</v>
      </c>
      <c r="BL501" s="727" t="s">
        <v>1691</v>
      </c>
      <c r="BM501" s="168">
        <v>6.7500000000000004E-2</v>
      </c>
      <c r="BN501" s="168">
        <v>0</v>
      </c>
      <c r="BO501" s="12">
        <v>2.23</v>
      </c>
      <c r="BP501" s="11" t="s">
        <v>2055</v>
      </c>
      <c r="BQ501" s="168" t="s">
        <v>508</v>
      </c>
      <c r="BR501" s="727" t="s">
        <v>1506</v>
      </c>
      <c r="BS501" s="727" t="s">
        <v>1691</v>
      </c>
      <c r="BT501" s="727" t="s">
        <v>1691</v>
      </c>
      <c r="BU501" s="168">
        <v>1.2500000000000001E-2</v>
      </c>
      <c r="BV501" s="168">
        <v>0</v>
      </c>
      <c r="BW501" s="12">
        <v>1.37</v>
      </c>
    </row>
    <row r="502" spans="1:75">
      <c r="A502" s="1" t="s">
        <v>1023</v>
      </c>
      <c r="B502" s="1" t="s">
        <v>1004</v>
      </c>
      <c r="C502" s="1" t="s">
        <v>1005</v>
      </c>
      <c r="D502" s="1" t="s">
        <v>1950</v>
      </c>
      <c r="E502" s="1" t="s">
        <v>1963</v>
      </c>
      <c r="F502" s="1">
        <v>0.35</v>
      </c>
      <c r="G502" s="1">
        <v>4.4999999999999998E-2</v>
      </c>
      <c r="H502" s="1">
        <v>2.62</v>
      </c>
      <c r="I502" s="1" t="s">
        <v>944</v>
      </c>
      <c r="J502" s="1" t="s">
        <v>501</v>
      </c>
      <c r="AI502" s="575"/>
      <c r="AJ502" s="176" t="s">
        <v>2647</v>
      </c>
      <c r="AK502" s="168" t="s">
        <v>1761</v>
      </c>
      <c r="AL502" s="727" t="s">
        <v>1917</v>
      </c>
      <c r="AM502" s="727" t="s">
        <v>501</v>
      </c>
      <c r="AN502" s="727" t="s">
        <v>1691</v>
      </c>
      <c r="AO502" s="168">
        <v>0.05</v>
      </c>
      <c r="AP502" s="168">
        <v>0</v>
      </c>
      <c r="AQ502" s="12">
        <v>2.3199999999999998</v>
      </c>
      <c r="AR502" s="11" t="s">
        <v>2648</v>
      </c>
      <c r="AS502" s="168" t="s">
        <v>1761</v>
      </c>
      <c r="AT502" s="727" t="s">
        <v>1917</v>
      </c>
      <c r="AU502" s="727" t="s">
        <v>501</v>
      </c>
      <c r="AV502" s="727" t="s">
        <v>1691</v>
      </c>
      <c r="AW502" s="168">
        <v>0.05</v>
      </c>
      <c r="AX502" s="168">
        <v>0</v>
      </c>
      <c r="AY502" s="12">
        <v>3</v>
      </c>
      <c r="AZ502" s="11" t="s">
        <v>1990</v>
      </c>
      <c r="BA502" s="168" t="s">
        <v>1991</v>
      </c>
      <c r="BB502" s="727" t="s">
        <v>1994</v>
      </c>
      <c r="BC502" s="727" t="s">
        <v>501</v>
      </c>
      <c r="BD502" s="727" t="s">
        <v>1691</v>
      </c>
      <c r="BE502" s="168">
        <v>0.17499999999999999</v>
      </c>
      <c r="BF502" s="168">
        <v>1.15E-2</v>
      </c>
      <c r="BG502" s="12">
        <v>2.58</v>
      </c>
      <c r="BH502" s="11" t="s">
        <v>2024</v>
      </c>
      <c r="BI502" s="168" t="s">
        <v>1673</v>
      </c>
      <c r="BJ502" s="727" t="s">
        <v>1483</v>
      </c>
      <c r="BK502" s="727" t="s">
        <v>544</v>
      </c>
      <c r="BL502" s="727" t="s">
        <v>1691</v>
      </c>
      <c r="BM502" s="168">
        <v>7.4999999999999997E-2</v>
      </c>
      <c r="BN502" s="168">
        <v>0</v>
      </c>
      <c r="BO502" s="12">
        <v>2.23</v>
      </c>
      <c r="BP502" s="11" t="s">
        <v>2055</v>
      </c>
      <c r="BQ502" s="168" t="s">
        <v>508</v>
      </c>
      <c r="BR502" s="727" t="s">
        <v>1507</v>
      </c>
      <c r="BS502" s="727" t="s">
        <v>504</v>
      </c>
      <c r="BT502" s="727" t="s">
        <v>1691</v>
      </c>
      <c r="BU502" s="168">
        <v>1.2500000000000001E-2</v>
      </c>
      <c r="BV502" s="168">
        <v>0</v>
      </c>
      <c r="BW502" s="12">
        <v>1.37</v>
      </c>
    </row>
    <row r="503" spans="1:75">
      <c r="A503" s="1" t="s">
        <v>1024</v>
      </c>
      <c r="B503" s="1" t="s">
        <v>1004</v>
      </c>
      <c r="C503" s="1" t="s">
        <v>1005</v>
      </c>
      <c r="D503" s="1" t="s">
        <v>1950</v>
      </c>
      <c r="E503" s="1" t="s">
        <v>1964</v>
      </c>
      <c r="F503" s="1">
        <v>0.35</v>
      </c>
      <c r="G503" s="1">
        <v>4.4999999999999998E-2</v>
      </c>
      <c r="H503" s="1">
        <v>2.62</v>
      </c>
      <c r="I503" s="1" t="s">
        <v>672</v>
      </c>
      <c r="J503" s="1" t="s">
        <v>681</v>
      </c>
      <c r="AI503" s="575"/>
      <c r="AJ503" s="176" t="s">
        <v>2647</v>
      </c>
      <c r="AK503" s="168" t="s">
        <v>1761</v>
      </c>
      <c r="AL503" s="727" t="s">
        <v>1918</v>
      </c>
      <c r="AM503" s="727" t="s">
        <v>502</v>
      </c>
      <c r="AN503" s="727" t="s">
        <v>1691</v>
      </c>
      <c r="AO503" s="168">
        <v>2.5000000000000001E-2</v>
      </c>
      <c r="AP503" s="168">
        <v>0</v>
      </c>
      <c r="AQ503" s="12">
        <v>2.3199999999999998</v>
      </c>
      <c r="AR503" s="11" t="s">
        <v>2648</v>
      </c>
      <c r="AS503" s="168" t="s">
        <v>1761</v>
      </c>
      <c r="AT503" s="727" t="s">
        <v>1918</v>
      </c>
      <c r="AU503" s="727" t="s">
        <v>502</v>
      </c>
      <c r="AV503" s="727" t="s">
        <v>1691</v>
      </c>
      <c r="AW503" s="168">
        <v>2.5000000000000001E-2</v>
      </c>
      <c r="AX503" s="168">
        <v>0</v>
      </c>
      <c r="AY503" s="12">
        <v>3</v>
      </c>
      <c r="AZ503" s="11" t="s">
        <v>1990</v>
      </c>
      <c r="BA503" s="168" t="s">
        <v>1991</v>
      </c>
      <c r="BB503" s="727" t="s">
        <v>1995</v>
      </c>
      <c r="BC503" s="727" t="s">
        <v>501</v>
      </c>
      <c r="BD503" s="727" t="s">
        <v>1691</v>
      </c>
      <c r="BE503" s="168">
        <v>0.17499999999999999</v>
      </c>
      <c r="BF503" s="168">
        <v>1.15E-2</v>
      </c>
      <c r="BG503" s="12">
        <v>2.58</v>
      </c>
      <c r="BH503" s="11" t="s">
        <v>2024</v>
      </c>
      <c r="BI503" s="168" t="s">
        <v>1673</v>
      </c>
      <c r="BJ503" s="727" t="s">
        <v>1484</v>
      </c>
      <c r="BK503" s="727" t="s">
        <v>544</v>
      </c>
      <c r="BL503" s="727" t="s">
        <v>1691</v>
      </c>
      <c r="BM503" s="168">
        <v>7.4999999999999997E-2</v>
      </c>
      <c r="BN503" s="168">
        <v>0</v>
      </c>
      <c r="BO503" s="12">
        <v>2.23</v>
      </c>
      <c r="BP503" s="11" t="s">
        <v>2055</v>
      </c>
      <c r="BQ503" s="168" t="s">
        <v>508</v>
      </c>
      <c r="BR503" s="727" t="s">
        <v>1508</v>
      </c>
      <c r="BS503" s="727" t="s">
        <v>504</v>
      </c>
      <c r="BT503" s="727" t="s">
        <v>1691</v>
      </c>
      <c r="BU503" s="168">
        <v>1.2500000000000001E-2</v>
      </c>
      <c r="BV503" s="168">
        <v>0</v>
      </c>
      <c r="BW503" s="12">
        <v>1.37</v>
      </c>
    </row>
    <row r="504" spans="1:75">
      <c r="A504" s="1" t="s">
        <v>1025</v>
      </c>
      <c r="B504" s="1" t="s">
        <v>1004</v>
      </c>
      <c r="C504" s="1" t="s">
        <v>1005</v>
      </c>
      <c r="D504" s="1" t="s">
        <v>1950</v>
      </c>
      <c r="E504" s="1" t="s">
        <v>1965</v>
      </c>
      <c r="F504" s="1">
        <v>0.17499999999999999</v>
      </c>
      <c r="G504" s="1">
        <v>2.2499999999999999E-2</v>
      </c>
      <c r="H504" s="1">
        <v>2.62</v>
      </c>
      <c r="I504" s="1" t="s">
        <v>944</v>
      </c>
      <c r="J504" s="1" t="s">
        <v>502</v>
      </c>
      <c r="AI504" s="575"/>
      <c r="AJ504" s="176" t="s">
        <v>2647</v>
      </c>
      <c r="AK504" s="168" t="s">
        <v>1761</v>
      </c>
      <c r="AL504" s="727" t="s">
        <v>1919</v>
      </c>
      <c r="AM504" s="727" t="s">
        <v>502</v>
      </c>
      <c r="AN504" s="727" t="s">
        <v>1691</v>
      </c>
      <c r="AO504" s="168">
        <v>2.5000000000000001E-2</v>
      </c>
      <c r="AP504" s="168">
        <v>0</v>
      </c>
      <c r="AQ504" s="12">
        <v>2.3199999999999998</v>
      </c>
      <c r="AR504" s="11" t="s">
        <v>2648</v>
      </c>
      <c r="AS504" s="168" t="s">
        <v>1761</v>
      </c>
      <c r="AT504" s="727" t="s">
        <v>1919</v>
      </c>
      <c r="AU504" s="727" t="s">
        <v>502</v>
      </c>
      <c r="AV504" s="727" t="s">
        <v>1691</v>
      </c>
      <c r="AW504" s="168">
        <v>2.5000000000000001E-2</v>
      </c>
      <c r="AX504" s="168">
        <v>0</v>
      </c>
      <c r="AY504" s="12">
        <v>3</v>
      </c>
      <c r="AZ504" s="11" t="s">
        <v>1990</v>
      </c>
      <c r="BA504" s="168" t="s">
        <v>1991</v>
      </c>
      <c r="BB504" s="727" t="s">
        <v>1996</v>
      </c>
      <c r="BC504" s="727" t="s">
        <v>502</v>
      </c>
      <c r="BD504" s="727" t="s">
        <v>1691</v>
      </c>
      <c r="BE504" s="168">
        <v>8.7499999999999994E-2</v>
      </c>
      <c r="BF504" s="168">
        <v>5.7499999999999999E-3</v>
      </c>
      <c r="BG504" s="12">
        <v>2.58</v>
      </c>
      <c r="BH504" s="11" t="s">
        <v>2024</v>
      </c>
      <c r="BI504" s="168" t="s">
        <v>508</v>
      </c>
      <c r="BJ504" s="727" t="s">
        <v>1485</v>
      </c>
      <c r="BK504" s="727" t="s">
        <v>1691</v>
      </c>
      <c r="BL504" s="727" t="s">
        <v>1691</v>
      </c>
      <c r="BM504" s="168">
        <v>2.5000000000000001E-2</v>
      </c>
      <c r="BN504" s="168">
        <v>0</v>
      </c>
      <c r="BO504" s="12">
        <v>2.23</v>
      </c>
      <c r="BP504" s="11" t="s">
        <v>2055</v>
      </c>
      <c r="BQ504" s="168" t="s">
        <v>508</v>
      </c>
      <c r="BR504" s="727" t="s">
        <v>1509</v>
      </c>
      <c r="BS504" s="727" t="s">
        <v>505</v>
      </c>
      <c r="BT504" s="727" t="s">
        <v>1691</v>
      </c>
      <c r="BU504" s="168">
        <v>6.2500000000000003E-3</v>
      </c>
      <c r="BV504" s="168">
        <v>0</v>
      </c>
      <c r="BW504" s="12">
        <v>1.37</v>
      </c>
    </row>
    <row r="505" spans="1:75">
      <c r="A505" s="1" t="s">
        <v>1026</v>
      </c>
      <c r="B505" s="1" t="s">
        <v>1004</v>
      </c>
      <c r="C505" s="1" t="s">
        <v>1005</v>
      </c>
      <c r="D505" s="1" t="s">
        <v>1950</v>
      </c>
      <c r="E505" s="1" t="s">
        <v>1966</v>
      </c>
      <c r="F505" s="1">
        <v>0.17499999999999999</v>
      </c>
      <c r="G505" s="1">
        <v>2.2499999999999999E-2</v>
      </c>
      <c r="H505" s="1">
        <v>2.62</v>
      </c>
      <c r="I505" s="1" t="s">
        <v>672</v>
      </c>
      <c r="J505" s="1" t="s">
        <v>684</v>
      </c>
      <c r="AI505" s="575"/>
      <c r="AJ505" s="176" t="s">
        <v>2647</v>
      </c>
      <c r="AK505" s="168" t="s">
        <v>1673</v>
      </c>
      <c r="AL505" s="727" t="s">
        <v>1920</v>
      </c>
      <c r="AM505" s="727" t="s">
        <v>1691</v>
      </c>
      <c r="AN505" s="727" t="s">
        <v>1691</v>
      </c>
      <c r="AO505" s="168">
        <v>0.05</v>
      </c>
      <c r="AP505" s="168">
        <v>0</v>
      </c>
      <c r="AQ505" s="12">
        <v>2.3199999999999998</v>
      </c>
      <c r="AR505" s="11" t="s">
        <v>2648</v>
      </c>
      <c r="AS505" s="168" t="s">
        <v>1673</v>
      </c>
      <c r="AT505" s="727" t="s">
        <v>1920</v>
      </c>
      <c r="AU505" s="727" t="s">
        <v>1691</v>
      </c>
      <c r="AV505" s="727" t="s">
        <v>1691</v>
      </c>
      <c r="AW505" s="168">
        <v>0.05</v>
      </c>
      <c r="AX505" s="168">
        <v>0</v>
      </c>
      <c r="AY505" s="12">
        <v>3</v>
      </c>
      <c r="AZ505" s="11" t="s">
        <v>1990</v>
      </c>
      <c r="BA505" s="168" t="s">
        <v>1991</v>
      </c>
      <c r="BB505" s="727" t="s">
        <v>1997</v>
      </c>
      <c r="BC505" s="727" t="s">
        <v>502</v>
      </c>
      <c r="BD505" s="727" t="s">
        <v>1691</v>
      </c>
      <c r="BE505" s="168">
        <v>8.7499999999999994E-2</v>
      </c>
      <c r="BF505" s="168">
        <v>5.7499999999999999E-3</v>
      </c>
      <c r="BG505" s="12">
        <v>2.58</v>
      </c>
      <c r="BH505" s="11" t="s">
        <v>2024</v>
      </c>
      <c r="BI505" s="168" t="s">
        <v>508</v>
      </c>
      <c r="BJ505" s="727" t="s">
        <v>1486</v>
      </c>
      <c r="BK505" s="727" t="s">
        <v>1691</v>
      </c>
      <c r="BL505" s="727" t="s">
        <v>1691</v>
      </c>
      <c r="BM505" s="168">
        <v>1.2500000000000001E-2</v>
      </c>
      <c r="BN505" s="168">
        <v>0</v>
      </c>
      <c r="BO505" s="12">
        <v>2.23</v>
      </c>
      <c r="BP505" s="11" t="s">
        <v>2055</v>
      </c>
      <c r="BQ505" s="168" t="s">
        <v>508</v>
      </c>
      <c r="BR505" s="727" t="s">
        <v>1510</v>
      </c>
      <c r="BS505" s="727" t="s">
        <v>505</v>
      </c>
      <c r="BT505" s="727" t="s">
        <v>1691</v>
      </c>
      <c r="BU505" s="168">
        <v>6.2500000000000003E-3</v>
      </c>
      <c r="BV505" s="168">
        <v>0</v>
      </c>
      <c r="BW505" s="12">
        <v>1.37</v>
      </c>
    </row>
    <row r="506" spans="1:75">
      <c r="A506" s="1" t="s">
        <v>1027</v>
      </c>
      <c r="B506" s="1" t="s">
        <v>1004</v>
      </c>
      <c r="C506" s="1" t="s">
        <v>1005</v>
      </c>
      <c r="D506" s="1" t="s">
        <v>1676</v>
      </c>
      <c r="E506" s="1" t="s">
        <v>1967</v>
      </c>
      <c r="F506" s="1">
        <v>0.49</v>
      </c>
      <c r="G506" s="1">
        <v>0.06</v>
      </c>
      <c r="H506" s="1">
        <v>2.62</v>
      </c>
      <c r="I506" s="1" t="s">
        <v>944</v>
      </c>
      <c r="AI506" s="575"/>
      <c r="AJ506" s="176" t="s">
        <v>2647</v>
      </c>
      <c r="AK506" s="168" t="s">
        <v>1673</v>
      </c>
      <c r="AL506" s="727" t="s">
        <v>1921</v>
      </c>
      <c r="AM506" s="727" t="s">
        <v>1691</v>
      </c>
      <c r="AN506" s="727" t="s">
        <v>1691</v>
      </c>
      <c r="AO506" s="168">
        <v>2.5000000000000001E-2</v>
      </c>
      <c r="AP506" s="168">
        <v>0</v>
      </c>
      <c r="AQ506" s="12">
        <v>2.3199999999999998</v>
      </c>
      <c r="AR506" s="11" t="s">
        <v>2648</v>
      </c>
      <c r="AS506" s="168" t="s">
        <v>1673</v>
      </c>
      <c r="AT506" s="727" t="s">
        <v>1921</v>
      </c>
      <c r="AU506" s="727" t="s">
        <v>1691</v>
      </c>
      <c r="AV506" s="727" t="s">
        <v>1691</v>
      </c>
      <c r="AW506" s="168">
        <v>2.5000000000000001E-2</v>
      </c>
      <c r="AX506" s="168">
        <v>0</v>
      </c>
      <c r="AY506" s="12">
        <v>3</v>
      </c>
      <c r="AZ506" s="11" t="s">
        <v>1990</v>
      </c>
      <c r="BA506" s="168" t="s">
        <v>1998</v>
      </c>
      <c r="BB506" s="727" t="s">
        <v>1999</v>
      </c>
      <c r="BC506" s="727" t="s">
        <v>500</v>
      </c>
      <c r="BD506" s="727" t="s">
        <v>1691</v>
      </c>
      <c r="BE506" s="168">
        <v>0.26250000000000001</v>
      </c>
      <c r="BF506" s="168">
        <v>1.7250000000000001E-2</v>
      </c>
      <c r="BG506" s="12">
        <v>2.58</v>
      </c>
      <c r="BH506" s="11" t="s">
        <v>2024</v>
      </c>
      <c r="BI506" s="168" t="s">
        <v>508</v>
      </c>
      <c r="BJ506" s="727" t="s">
        <v>1487</v>
      </c>
      <c r="BK506" s="727" t="s">
        <v>504</v>
      </c>
      <c r="BL506" s="727" t="s">
        <v>1691</v>
      </c>
      <c r="BM506" s="168">
        <v>1.2500000000000001E-2</v>
      </c>
      <c r="BN506" s="168">
        <v>0</v>
      </c>
      <c r="BO506" s="12">
        <v>2.23</v>
      </c>
      <c r="BP506" s="11" t="s">
        <v>2055</v>
      </c>
      <c r="BQ506" s="168" t="s">
        <v>576</v>
      </c>
      <c r="BR506" s="727" t="s">
        <v>1511</v>
      </c>
      <c r="BS506" s="727" t="s">
        <v>1691</v>
      </c>
      <c r="BT506" s="727" t="s">
        <v>1691</v>
      </c>
      <c r="BU506" s="168">
        <v>2.5000000000000001E-2</v>
      </c>
      <c r="BV506" s="168">
        <v>0</v>
      </c>
      <c r="BW506" s="12">
        <v>1.37</v>
      </c>
    </row>
    <row r="507" spans="1:75">
      <c r="A507" s="1" t="s">
        <v>1028</v>
      </c>
      <c r="B507" s="1" t="s">
        <v>1004</v>
      </c>
      <c r="C507" s="1" t="s">
        <v>1005</v>
      </c>
      <c r="D507" s="1" t="s">
        <v>1676</v>
      </c>
      <c r="E507" s="1" t="s">
        <v>1968</v>
      </c>
      <c r="F507" s="1">
        <v>0.245</v>
      </c>
      <c r="G507" s="1">
        <v>0.03</v>
      </c>
      <c r="H507" s="1">
        <v>2.62</v>
      </c>
      <c r="I507" s="1" t="s">
        <v>672</v>
      </c>
      <c r="J507" s="1" t="s">
        <v>673</v>
      </c>
      <c r="AI507" s="575"/>
      <c r="AJ507" s="176" t="s">
        <v>2647</v>
      </c>
      <c r="AK507" s="168" t="s">
        <v>1673</v>
      </c>
      <c r="AL507" s="727" t="s">
        <v>1922</v>
      </c>
      <c r="AM507" s="727" t="s">
        <v>503</v>
      </c>
      <c r="AN507" s="727" t="s">
        <v>1691</v>
      </c>
      <c r="AO507" s="168">
        <v>4.4999999999999998E-2</v>
      </c>
      <c r="AP507" s="168">
        <v>0</v>
      </c>
      <c r="AQ507" s="12">
        <v>2.3199999999999998</v>
      </c>
      <c r="AR507" s="11" t="s">
        <v>2648</v>
      </c>
      <c r="AS507" s="168" t="s">
        <v>1673</v>
      </c>
      <c r="AT507" s="727" t="s">
        <v>1922</v>
      </c>
      <c r="AU507" s="727" t="s">
        <v>503</v>
      </c>
      <c r="AV507" s="727" t="s">
        <v>1691</v>
      </c>
      <c r="AW507" s="168">
        <v>4.4999999999999998E-2</v>
      </c>
      <c r="AX507" s="168">
        <v>0</v>
      </c>
      <c r="AY507" s="12">
        <v>3</v>
      </c>
      <c r="AZ507" s="11" t="s">
        <v>1990</v>
      </c>
      <c r="BA507" s="168" t="s">
        <v>1998</v>
      </c>
      <c r="BB507" s="727" t="s">
        <v>2000</v>
      </c>
      <c r="BC507" s="727" t="s">
        <v>500</v>
      </c>
      <c r="BD507" s="727" t="s">
        <v>1691</v>
      </c>
      <c r="BE507" s="168">
        <v>0.26250000000000001</v>
      </c>
      <c r="BF507" s="168">
        <v>1.7250000000000001E-2</v>
      </c>
      <c r="BG507" s="12">
        <v>2.58</v>
      </c>
      <c r="BH507" s="11" t="s">
        <v>2024</v>
      </c>
      <c r="BI507" s="168" t="s">
        <v>508</v>
      </c>
      <c r="BJ507" s="727" t="s">
        <v>1488</v>
      </c>
      <c r="BK507" s="727" t="s">
        <v>504</v>
      </c>
      <c r="BL507" s="727" t="s">
        <v>1691</v>
      </c>
      <c r="BM507" s="168">
        <v>1.2500000000000001E-2</v>
      </c>
      <c r="BN507" s="168">
        <v>0</v>
      </c>
      <c r="BO507" s="12">
        <v>2.23</v>
      </c>
      <c r="BP507" s="11" t="s">
        <v>2055</v>
      </c>
      <c r="BQ507" s="168" t="s">
        <v>576</v>
      </c>
      <c r="BR507" s="727" t="s">
        <v>1512</v>
      </c>
      <c r="BS507" s="727" t="s">
        <v>1691</v>
      </c>
      <c r="BT507" s="727" t="s">
        <v>1691</v>
      </c>
      <c r="BU507" s="168">
        <v>1.2500000000000001E-2</v>
      </c>
      <c r="BV507" s="168">
        <v>0</v>
      </c>
      <c r="BW507" s="12">
        <v>1.37</v>
      </c>
    </row>
    <row r="508" spans="1:75">
      <c r="A508" s="1" t="s">
        <v>1029</v>
      </c>
      <c r="B508" s="1" t="s">
        <v>1004</v>
      </c>
      <c r="C508" s="1" t="s">
        <v>1005</v>
      </c>
      <c r="D508" s="1" t="s">
        <v>1676</v>
      </c>
      <c r="E508" s="1" t="s">
        <v>1969</v>
      </c>
      <c r="F508" s="1">
        <v>0.36749999999999999</v>
      </c>
      <c r="G508" s="1">
        <v>4.4999999999999998E-2</v>
      </c>
      <c r="H508" s="1">
        <v>2.62</v>
      </c>
      <c r="I508" s="1" t="s">
        <v>944</v>
      </c>
      <c r="J508" s="1" t="s">
        <v>500</v>
      </c>
      <c r="AI508" s="575"/>
      <c r="AJ508" s="176" t="s">
        <v>2647</v>
      </c>
      <c r="AK508" s="168" t="s">
        <v>1673</v>
      </c>
      <c r="AL508" s="727" t="s">
        <v>1923</v>
      </c>
      <c r="AM508" s="727" t="s">
        <v>503</v>
      </c>
      <c r="AN508" s="727" t="s">
        <v>1691</v>
      </c>
      <c r="AO508" s="168">
        <v>4.4999999999999998E-2</v>
      </c>
      <c r="AP508" s="168">
        <v>0</v>
      </c>
      <c r="AQ508" s="12">
        <v>2.3199999999999998</v>
      </c>
      <c r="AR508" s="11" t="s">
        <v>2648</v>
      </c>
      <c r="AS508" s="168" t="s">
        <v>1673</v>
      </c>
      <c r="AT508" s="727" t="s">
        <v>1923</v>
      </c>
      <c r="AU508" s="727" t="s">
        <v>503</v>
      </c>
      <c r="AV508" s="727" t="s">
        <v>1691</v>
      </c>
      <c r="AW508" s="168">
        <v>4.4999999999999998E-2</v>
      </c>
      <c r="AX508" s="168">
        <v>0</v>
      </c>
      <c r="AY508" s="12">
        <v>3</v>
      </c>
      <c r="AZ508" s="11" t="s">
        <v>1990</v>
      </c>
      <c r="BA508" s="168" t="s">
        <v>1998</v>
      </c>
      <c r="BB508" s="727" t="s">
        <v>2001</v>
      </c>
      <c r="BC508" s="727" t="s">
        <v>501</v>
      </c>
      <c r="BD508" s="727" t="s">
        <v>1691</v>
      </c>
      <c r="BE508" s="168">
        <v>0.17499999999999999</v>
      </c>
      <c r="BF508" s="168">
        <v>1.15E-2</v>
      </c>
      <c r="BG508" s="12">
        <v>2.58</v>
      </c>
      <c r="BH508" s="11" t="s">
        <v>2024</v>
      </c>
      <c r="BI508" s="168" t="s">
        <v>508</v>
      </c>
      <c r="BJ508" s="727" t="s">
        <v>1489</v>
      </c>
      <c r="BK508" s="727" t="s">
        <v>505</v>
      </c>
      <c r="BL508" s="727" t="s">
        <v>1691</v>
      </c>
      <c r="BM508" s="168">
        <v>6.2500000000000003E-3</v>
      </c>
      <c r="BN508" s="168">
        <v>0</v>
      </c>
      <c r="BO508" s="12">
        <v>2.23</v>
      </c>
      <c r="BP508" s="11" t="s">
        <v>2055</v>
      </c>
      <c r="BQ508" s="168" t="s">
        <v>508</v>
      </c>
      <c r="BR508" s="727" t="s">
        <v>1213</v>
      </c>
      <c r="BS508" s="727" t="s">
        <v>1152</v>
      </c>
      <c r="BT508" s="727" t="s">
        <v>1691</v>
      </c>
      <c r="BU508" s="168">
        <v>2.2499999999999999E-2</v>
      </c>
      <c r="BV508" s="168">
        <v>0</v>
      </c>
      <c r="BW508" s="12">
        <v>1.37</v>
      </c>
    </row>
    <row r="509" spans="1:75">
      <c r="A509" s="1" t="s">
        <v>1030</v>
      </c>
      <c r="B509" s="1" t="s">
        <v>1004</v>
      </c>
      <c r="C509" s="1" t="s">
        <v>1005</v>
      </c>
      <c r="D509" s="1" t="s">
        <v>1676</v>
      </c>
      <c r="E509" s="1" t="s">
        <v>1970</v>
      </c>
      <c r="F509" s="1">
        <v>0.36749999999999999</v>
      </c>
      <c r="G509" s="1">
        <v>4.4999999999999998E-2</v>
      </c>
      <c r="H509" s="1">
        <v>2.62</v>
      </c>
      <c r="I509" s="1" t="s">
        <v>672</v>
      </c>
      <c r="J509" s="1" t="s">
        <v>678</v>
      </c>
      <c r="AI509" s="575"/>
      <c r="AJ509" s="176" t="s">
        <v>2647</v>
      </c>
      <c r="AK509" s="168" t="s">
        <v>1673</v>
      </c>
      <c r="AL509" s="727" t="s">
        <v>1924</v>
      </c>
      <c r="AM509" s="727" t="s">
        <v>504</v>
      </c>
      <c r="AN509" s="727" t="s">
        <v>1691</v>
      </c>
      <c r="AO509" s="168">
        <v>2.5000000000000001E-2</v>
      </c>
      <c r="AP509" s="168">
        <v>0</v>
      </c>
      <c r="AQ509" s="12">
        <v>2.3199999999999998</v>
      </c>
      <c r="AR509" s="11" t="s">
        <v>2648</v>
      </c>
      <c r="AS509" s="168" t="s">
        <v>1673</v>
      </c>
      <c r="AT509" s="727" t="s">
        <v>1924</v>
      </c>
      <c r="AU509" s="727" t="s">
        <v>504</v>
      </c>
      <c r="AV509" s="727" t="s">
        <v>1691</v>
      </c>
      <c r="AW509" s="168">
        <v>2.5000000000000001E-2</v>
      </c>
      <c r="AX509" s="168">
        <v>0</v>
      </c>
      <c r="AY509" s="12">
        <v>3</v>
      </c>
      <c r="AZ509" s="11" t="s">
        <v>1990</v>
      </c>
      <c r="BA509" s="168" t="s">
        <v>1998</v>
      </c>
      <c r="BB509" s="727" t="s">
        <v>2002</v>
      </c>
      <c r="BC509" s="727" t="s">
        <v>501</v>
      </c>
      <c r="BD509" s="727" t="s">
        <v>1691</v>
      </c>
      <c r="BE509" s="168">
        <v>0.17499999999999999</v>
      </c>
      <c r="BF509" s="168">
        <v>1.15E-2</v>
      </c>
      <c r="BG509" s="12">
        <v>2.58</v>
      </c>
      <c r="BH509" s="11" t="s">
        <v>2024</v>
      </c>
      <c r="BI509" s="168" t="s">
        <v>508</v>
      </c>
      <c r="BJ509" s="727" t="s">
        <v>1490</v>
      </c>
      <c r="BK509" s="727" t="s">
        <v>505</v>
      </c>
      <c r="BL509" s="727" t="s">
        <v>1691</v>
      </c>
      <c r="BM509" s="168">
        <v>6.2500000000000003E-3</v>
      </c>
      <c r="BN509" s="168">
        <v>0</v>
      </c>
      <c r="BO509" s="12">
        <v>2.23</v>
      </c>
      <c r="BP509" s="11" t="s">
        <v>2055</v>
      </c>
      <c r="BQ509" s="168" t="s">
        <v>508</v>
      </c>
      <c r="BR509" s="727" t="s">
        <v>1214</v>
      </c>
      <c r="BS509" s="727" t="s">
        <v>1152</v>
      </c>
      <c r="BT509" s="727" t="s">
        <v>1691</v>
      </c>
      <c r="BU509" s="168">
        <v>2.2499999999999999E-2</v>
      </c>
      <c r="BV509" s="168">
        <v>0</v>
      </c>
      <c r="BW509" s="12">
        <v>1.37</v>
      </c>
    </row>
    <row r="510" spans="1:75">
      <c r="A510" s="1" t="s">
        <v>1031</v>
      </c>
      <c r="B510" s="1" t="s">
        <v>1004</v>
      </c>
      <c r="C510" s="1" t="s">
        <v>1005</v>
      </c>
      <c r="D510" s="1" t="s">
        <v>1676</v>
      </c>
      <c r="E510" s="1" t="s">
        <v>1971</v>
      </c>
      <c r="F510" s="1">
        <v>0.245</v>
      </c>
      <c r="G510" s="1">
        <v>0.03</v>
      </c>
      <c r="H510" s="1">
        <v>2.62</v>
      </c>
      <c r="I510" s="1" t="s">
        <v>944</v>
      </c>
      <c r="J510" s="1" t="s">
        <v>501</v>
      </c>
      <c r="AI510" s="575"/>
      <c r="AJ510" s="176" t="s">
        <v>2647</v>
      </c>
      <c r="AK510" s="168" t="s">
        <v>1673</v>
      </c>
      <c r="AL510" s="727" t="s">
        <v>1925</v>
      </c>
      <c r="AM510" s="727" t="s">
        <v>504</v>
      </c>
      <c r="AN510" s="727" t="s">
        <v>1691</v>
      </c>
      <c r="AO510" s="168">
        <v>2.5000000000000001E-2</v>
      </c>
      <c r="AP510" s="168">
        <v>0</v>
      </c>
      <c r="AQ510" s="12">
        <v>2.3199999999999998</v>
      </c>
      <c r="AR510" s="11" t="s">
        <v>2648</v>
      </c>
      <c r="AS510" s="168" t="s">
        <v>1673</v>
      </c>
      <c r="AT510" s="727" t="s">
        <v>1925</v>
      </c>
      <c r="AU510" s="727" t="s">
        <v>504</v>
      </c>
      <c r="AV510" s="727" t="s">
        <v>1691</v>
      </c>
      <c r="AW510" s="168">
        <v>2.5000000000000001E-2</v>
      </c>
      <c r="AX510" s="168">
        <v>0</v>
      </c>
      <c r="AY510" s="12">
        <v>3</v>
      </c>
      <c r="AZ510" s="11" t="s">
        <v>1990</v>
      </c>
      <c r="BA510" s="168" t="s">
        <v>1998</v>
      </c>
      <c r="BB510" s="727" t="s">
        <v>2003</v>
      </c>
      <c r="BC510" s="727" t="s">
        <v>502</v>
      </c>
      <c r="BD510" s="727" t="s">
        <v>1691</v>
      </c>
      <c r="BE510" s="168">
        <v>8.7499999999999994E-2</v>
      </c>
      <c r="BF510" s="168">
        <v>5.7499999999999999E-3</v>
      </c>
      <c r="BG510" s="12">
        <v>2.58</v>
      </c>
      <c r="BH510" s="11" t="s">
        <v>2024</v>
      </c>
      <c r="BI510" s="168" t="s">
        <v>576</v>
      </c>
      <c r="BJ510" s="727" t="s">
        <v>1491</v>
      </c>
      <c r="BK510" s="727" t="s">
        <v>1691</v>
      </c>
      <c r="BL510" s="727" t="s">
        <v>1691</v>
      </c>
      <c r="BM510" s="168">
        <v>2.5000000000000001E-2</v>
      </c>
      <c r="BN510" s="168">
        <v>0</v>
      </c>
      <c r="BO510" s="12">
        <v>2.23</v>
      </c>
      <c r="BP510" s="11" t="s">
        <v>2055</v>
      </c>
      <c r="BQ510" s="168" t="s">
        <v>576</v>
      </c>
      <c r="BR510" s="727" t="s">
        <v>1215</v>
      </c>
      <c r="BS510" s="727" t="s">
        <v>1152</v>
      </c>
      <c r="BT510" s="727" t="s">
        <v>1691</v>
      </c>
      <c r="BU510" s="168">
        <v>2.2499999999999999E-2</v>
      </c>
      <c r="BV510" s="168">
        <v>0</v>
      </c>
      <c r="BW510" s="12">
        <v>1.37</v>
      </c>
    </row>
    <row r="511" spans="1:75">
      <c r="A511" s="1" t="s">
        <v>1032</v>
      </c>
      <c r="B511" s="1" t="s">
        <v>1004</v>
      </c>
      <c r="C511" s="1" t="s">
        <v>1005</v>
      </c>
      <c r="D511" s="1" t="s">
        <v>1676</v>
      </c>
      <c r="E511" s="1" t="s">
        <v>1972</v>
      </c>
      <c r="F511" s="1">
        <v>0.245</v>
      </c>
      <c r="G511" s="1">
        <v>0.03</v>
      </c>
      <c r="H511" s="1">
        <v>2.62</v>
      </c>
      <c r="I511" s="1" t="s">
        <v>672</v>
      </c>
      <c r="J511" s="1" t="s">
        <v>681</v>
      </c>
      <c r="AI511" s="575"/>
      <c r="AJ511" s="176" t="s">
        <v>2647</v>
      </c>
      <c r="AK511" s="168" t="s">
        <v>1673</v>
      </c>
      <c r="AL511" s="727" t="s">
        <v>523</v>
      </c>
      <c r="AM511" s="727" t="s">
        <v>246</v>
      </c>
      <c r="AN511" s="727" t="s">
        <v>1691</v>
      </c>
      <c r="AO511" s="168">
        <v>4.4999999999999998E-2</v>
      </c>
      <c r="AP511" s="168">
        <v>0</v>
      </c>
      <c r="AQ511" s="12">
        <v>2.3199999999999998</v>
      </c>
      <c r="AR511" s="11" t="s">
        <v>2648</v>
      </c>
      <c r="AS511" s="168" t="s">
        <v>1673</v>
      </c>
      <c r="AT511" s="727" t="s">
        <v>523</v>
      </c>
      <c r="AU511" s="727" t="s">
        <v>246</v>
      </c>
      <c r="AV511" s="727" t="s">
        <v>1691</v>
      </c>
      <c r="AW511" s="168">
        <v>4.4999999999999998E-2</v>
      </c>
      <c r="AX511" s="168">
        <v>0</v>
      </c>
      <c r="AY511" s="12">
        <v>3</v>
      </c>
      <c r="AZ511" s="11" t="s">
        <v>1990</v>
      </c>
      <c r="BA511" s="168" t="s">
        <v>1998</v>
      </c>
      <c r="BB511" s="727" t="s">
        <v>2004</v>
      </c>
      <c r="BC511" s="727" t="s">
        <v>502</v>
      </c>
      <c r="BD511" s="727" t="s">
        <v>1691</v>
      </c>
      <c r="BE511" s="168">
        <v>8.7499999999999994E-2</v>
      </c>
      <c r="BF511" s="168">
        <v>5.7499999999999999E-3</v>
      </c>
      <c r="BG511" s="12">
        <v>2.58</v>
      </c>
      <c r="BH511" s="11" t="s">
        <v>2024</v>
      </c>
      <c r="BI511" s="168" t="s">
        <v>576</v>
      </c>
      <c r="BJ511" s="727" t="s">
        <v>1492</v>
      </c>
      <c r="BK511" s="727" t="s">
        <v>1691</v>
      </c>
      <c r="BL511" s="727" t="s">
        <v>1691</v>
      </c>
      <c r="BM511" s="168">
        <v>1.2500000000000001E-2</v>
      </c>
      <c r="BN511" s="168">
        <v>0</v>
      </c>
      <c r="BO511" s="12">
        <v>2.23</v>
      </c>
      <c r="BP511" s="11" t="s">
        <v>2055</v>
      </c>
      <c r="BQ511" s="168" t="s">
        <v>576</v>
      </c>
      <c r="BR511" s="727" t="s">
        <v>1216</v>
      </c>
      <c r="BS511" s="727" t="s">
        <v>1152</v>
      </c>
      <c r="BT511" s="727" t="s">
        <v>1691</v>
      </c>
      <c r="BU511" s="168">
        <v>2.2499999999999999E-2</v>
      </c>
      <c r="BV511" s="168">
        <v>0</v>
      </c>
      <c r="BW511" s="12">
        <v>1.37</v>
      </c>
    </row>
    <row r="512" spans="1:75">
      <c r="A512" s="1" t="s">
        <v>1033</v>
      </c>
      <c r="B512" s="1" t="s">
        <v>1004</v>
      </c>
      <c r="C512" s="1" t="s">
        <v>1005</v>
      </c>
      <c r="D512" s="1" t="s">
        <v>1676</v>
      </c>
      <c r="E512" s="1" t="s">
        <v>1973</v>
      </c>
      <c r="F512" s="1">
        <v>0.1225</v>
      </c>
      <c r="G512" s="1">
        <v>1.4999999999999999E-2</v>
      </c>
      <c r="H512" s="1">
        <v>2.62</v>
      </c>
      <c r="I512" s="1" t="s">
        <v>944</v>
      </c>
      <c r="J512" s="1" t="s">
        <v>502</v>
      </c>
      <c r="AI512" s="575"/>
      <c r="AJ512" s="176" t="s">
        <v>2647</v>
      </c>
      <c r="AK512" s="168" t="s">
        <v>1673</v>
      </c>
      <c r="AL512" s="727" t="s">
        <v>524</v>
      </c>
      <c r="AM512" s="727" t="s">
        <v>246</v>
      </c>
      <c r="AN512" s="727" t="s">
        <v>1691</v>
      </c>
      <c r="AO512" s="168">
        <v>4.4999999999999998E-2</v>
      </c>
      <c r="AP512" s="168">
        <v>0</v>
      </c>
      <c r="AQ512" s="12">
        <v>2.3199999999999998</v>
      </c>
      <c r="AR512" s="11" t="s">
        <v>2648</v>
      </c>
      <c r="AS512" s="168" t="s">
        <v>1673</v>
      </c>
      <c r="AT512" s="727" t="s">
        <v>524</v>
      </c>
      <c r="AU512" s="727" t="s">
        <v>246</v>
      </c>
      <c r="AV512" s="727" t="s">
        <v>1691</v>
      </c>
      <c r="AW512" s="168">
        <v>4.4999999999999998E-2</v>
      </c>
      <c r="AX512" s="168">
        <v>0</v>
      </c>
      <c r="AY512" s="12">
        <v>3</v>
      </c>
      <c r="AZ512" s="11" t="s">
        <v>1990</v>
      </c>
      <c r="BA512" s="168" t="s">
        <v>1683</v>
      </c>
      <c r="BB512" s="727" t="s">
        <v>1773</v>
      </c>
      <c r="BC512" s="727" t="s">
        <v>1691</v>
      </c>
      <c r="BD512" s="727" t="s">
        <v>1691</v>
      </c>
      <c r="BE512" s="168">
        <v>0.26</v>
      </c>
      <c r="BF512" s="168">
        <v>1.7000000000000001E-2</v>
      </c>
      <c r="BG512" s="12">
        <v>2.58</v>
      </c>
      <c r="BH512" s="11" t="s">
        <v>2024</v>
      </c>
      <c r="BI512" s="168" t="s">
        <v>576</v>
      </c>
      <c r="BJ512" s="727" t="s">
        <v>1205</v>
      </c>
      <c r="BK512" s="727" t="s">
        <v>1152</v>
      </c>
      <c r="BL512" s="727" t="s">
        <v>1691</v>
      </c>
      <c r="BM512" s="168">
        <v>2.2499999999999999E-2</v>
      </c>
      <c r="BN512" s="168">
        <v>0</v>
      </c>
      <c r="BO512" s="12">
        <v>2.23</v>
      </c>
      <c r="BP512" s="524" t="s">
        <v>2055</v>
      </c>
      <c r="BQ512" s="525" t="s">
        <v>2542</v>
      </c>
      <c r="BR512" s="526" t="s">
        <v>2543</v>
      </c>
      <c r="BS512" s="526" t="s">
        <v>1691</v>
      </c>
      <c r="BT512" s="526" t="s">
        <v>1691</v>
      </c>
      <c r="BU512" s="525">
        <v>1.4999999999999999E-2</v>
      </c>
      <c r="BV512" s="525">
        <v>0</v>
      </c>
      <c r="BW512" s="527">
        <v>1.37</v>
      </c>
    </row>
    <row r="513" spans="1:75">
      <c r="A513" s="1" t="s">
        <v>1034</v>
      </c>
      <c r="B513" s="1" t="s">
        <v>1004</v>
      </c>
      <c r="C513" s="1" t="s">
        <v>1005</v>
      </c>
      <c r="D513" s="1" t="s">
        <v>1676</v>
      </c>
      <c r="E513" s="1" t="s">
        <v>1974</v>
      </c>
      <c r="F513" s="1">
        <v>0.1225</v>
      </c>
      <c r="G513" s="1">
        <v>1.4999999999999999E-2</v>
      </c>
      <c r="H513" s="1">
        <v>2.62</v>
      </c>
      <c r="I513" s="1" t="s">
        <v>672</v>
      </c>
      <c r="J513" s="1" t="s">
        <v>684</v>
      </c>
      <c r="AI513" s="575"/>
      <c r="AJ513" s="176" t="s">
        <v>2647</v>
      </c>
      <c r="AK513" s="168" t="s">
        <v>508</v>
      </c>
      <c r="AL513" s="727" t="s">
        <v>525</v>
      </c>
      <c r="AM513" s="727" t="s">
        <v>1691</v>
      </c>
      <c r="AN513" s="727" t="s">
        <v>1691</v>
      </c>
      <c r="AO513" s="168">
        <v>0.05</v>
      </c>
      <c r="AP513" s="168">
        <v>0</v>
      </c>
      <c r="AQ513" s="12">
        <v>2.3199999999999998</v>
      </c>
      <c r="AR513" s="11" t="s">
        <v>2648</v>
      </c>
      <c r="AS513" s="168" t="s">
        <v>508</v>
      </c>
      <c r="AT513" s="727" t="s">
        <v>525</v>
      </c>
      <c r="AU513" s="727" t="s">
        <v>1691</v>
      </c>
      <c r="AV513" s="727" t="s">
        <v>1691</v>
      </c>
      <c r="AW513" s="168">
        <v>0.05</v>
      </c>
      <c r="AX513" s="168">
        <v>0</v>
      </c>
      <c r="AY513" s="12">
        <v>3</v>
      </c>
      <c r="AZ513" s="11" t="s">
        <v>1990</v>
      </c>
      <c r="BA513" s="168" t="s">
        <v>1683</v>
      </c>
      <c r="BB513" s="727" t="s">
        <v>1774</v>
      </c>
      <c r="BC513" s="727" t="s">
        <v>1691</v>
      </c>
      <c r="BD513" s="727" t="s">
        <v>1691</v>
      </c>
      <c r="BE513" s="168">
        <v>0.13</v>
      </c>
      <c r="BF513" s="168">
        <v>8.5000000000000006E-3</v>
      </c>
      <c r="BG513" s="12">
        <v>2.58</v>
      </c>
      <c r="BH513" s="11" t="s">
        <v>2024</v>
      </c>
      <c r="BI513" s="168" t="s">
        <v>576</v>
      </c>
      <c r="BJ513" s="727" t="s">
        <v>1206</v>
      </c>
      <c r="BK513" s="727" t="s">
        <v>1152</v>
      </c>
      <c r="BL513" s="727" t="s">
        <v>1691</v>
      </c>
      <c r="BM513" s="168">
        <v>2.2499999999999999E-2</v>
      </c>
      <c r="BN513" s="168">
        <v>0</v>
      </c>
      <c r="BO513" s="12">
        <v>2.23</v>
      </c>
      <c r="BP513" s="524" t="s">
        <v>2055</v>
      </c>
      <c r="BQ513" s="525" t="s">
        <v>2542</v>
      </c>
      <c r="BR513" s="526" t="s">
        <v>2544</v>
      </c>
      <c r="BS513" s="526" t="s">
        <v>1691</v>
      </c>
      <c r="BT513" s="526" t="s">
        <v>1691</v>
      </c>
      <c r="BU513" s="525">
        <v>7.4999999999999997E-3</v>
      </c>
      <c r="BV513" s="525">
        <v>0</v>
      </c>
      <c r="BW513" s="527">
        <v>1.37</v>
      </c>
    </row>
    <row r="514" spans="1:75">
      <c r="A514" s="1" t="s">
        <v>1035</v>
      </c>
      <c r="B514" s="1" t="s">
        <v>1004</v>
      </c>
      <c r="C514" s="1" t="s">
        <v>1005</v>
      </c>
      <c r="D514" s="1" t="s">
        <v>1673</v>
      </c>
      <c r="E514" s="1" t="s">
        <v>1675</v>
      </c>
      <c r="F514" s="1">
        <v>0.25</v>
      </c>
      <c r="G514" s="1">
        <v>1.4999999999999999E-2</v>
      </c>
      <c r="H514" s="1">
        <v>2.62</v>
      </c>
      <c r="I514" s="1" t="s">
        <v>961</v>
      </c>
      <c r="AI514" s="575"/>
      <c r="AJ514" s="176" t="s">
        <v>2647</v>
      </c>
      <c r="AK514" s="168" t="s">
        <v>508</v>
      </c>
      <c r="AL514" s="727" t="s">
        <v>526</v>
      </c>
      <c r="AM514" s="727" t="s">
        <v>1691</v>
      </c>
      <c r="AN514" s="727" t="s">
        <v>1691</v>
      </c>
      <c r="AO514" s="168">
        <v>2.5000000000000001E-2</v>
      </c>
      <c r="AP514" s="168">
        <v>0</v>
      </c>
      <c r="AQ514" s="12">
        <v>2.3199999999999998</v>
      </c>
      <c r="AR514" s="11" t="s">
        <v>2648</v>
      </c>
      <c r="AS514" s="168" t="s">
        <v>508</v>
      </c>
      <c r="AT514" s="727" t="s">
        <v>526</v>
      </c>
      <c r="AU514" s="727" t="s">
        <v>1691</v>
      </c>
      <c r="AV514" s="727" t="s">
        <v>1691</v>
      </c>
      <c r="AW514" s="168">
        <v>2.5000000000000001E-2</v>
      </c>
      <c r="AX514" s="168">
        <v>0</v>
      </c>
      <c r="AY514" s="12">
        <v>3</v>
      </c>
      <c r="AZ514" s="11" t="s">
        <v>1990</v>
      </c>
      <c r="BA514" s="168" t="s">
        <v>1683</v>
      </c>
      <c r="BB514" s="727" t="s">
        <v>284</v>
      </c>
      <c r="BC514" s="727" t="s">
        <v>1691</v>
      </c>
      <c r="BD514" s="727" t="s">
        <v>1691</v>
      </c>
      <c r="BE514" s="168">
        <v>0.26</v>
      </c>
      <c r="BF514" s="168">
        <v>1.7000000000000001E-2</v>
      </c>
      <c r="BG514" s="12">
        <v>2.58</v>
      </c>
      <c r="BH514" s="11" t="s">
        <v>2024</v>
      </c>
      <c r="BI514" s="168" t="s">
        <v>508</v>
      </c>
      <c r="BJ514" s="727" t="s">
        <v>1207</v>
      </c>
      <c r="BK514" s="727" t="s">
        <v>1152</v>
      </c>
      <c r="BL514" s="727" t="s">
        <v>1691</v>
      </c>
      <c r="BM514" s="168">
        <v>2.2499999999999999E-2</v>
      </c>
      <c r="BN514" s="168">
        <v>0</v>
      </c>
      <c r="BO514" s="12">
        <v>2.23</v>
      </c>
      <c r="BP514" s="11"/>
      <c r="BQ514" s="168"/>
      <c r="BR514" s="727"/>
      <c r="BS514" s="727"/>
      <c r="BT514" s="727"/>
      <c r="BU514" s="168"/>
      <c r="BV514" s="168"/>
      <c r="BW514" s="12"/>
    </row>
    <row r="515" spans="1:75">
      <c r="A515" s="1" t="s">
        <v>1036</v>
      </c>
      <c r="B515" s="1" t="s">
        <v>1004</v>
      </c>
      <c r="C515" s="1" t="s">
        <v>1005</v>
      </c>
      <c r="D515" s="1" t="s">
        <v>1673</v>
      </c>
      <c r="E515" s="1" t="s">
        <v>560</v>
      </c>
      <c r="F515" s="1">
        <v>0.25</v>
      </c>
      <c r="G515" s="1">
        <v>1.4999999999999999E-2</v>
      </c>
      <c r="AI515" s="575"/>
      <c r="AJ515" s="176" t="s">
        <v>2647</v>
      </c>
      <c r="AK515" s="168" t="s">
        <v>508</v>
      </c>
      <c r="AL515" s="727" t="s">
        <v>527</v>
      </c>
      <c r="AM515" s="727" t="s">
        <v>504</v>
      </c>
      <c r="AN515" s="727" t="s">
        <v>1691</v>
      </c>
      <c r="AO515" s="168">
        <v>2.5000000000000001E-2</v>
      </c>
      <c r="AP515" s="168">
        <v>0</v>
      </c>
      <c r="AQ515" s="12">
        <v>2.3199999999999998</v>
      </c>
      <c r="AR515" s="11" t="s">
        <v>2648</v>
      </c>
      <c r="AS515" s="168" t="s">
        <v>508</v>
      </c>
      <c r="AT515" s="727" t="s">
        <v>527</v>
      </c>
      <c r="AU515" s="727" t="s">
        <v>504</v>
      </c>
      <c r="AV515" s="727" t="s">
        <v>1691</v>
      </c>
      <c r="AW515" s="168">
        <v>2.5000000000000001E-2</v>
      </c>
      <c r="AX515" s="168">
        <v>0</v>
      </c>
      <c r="AY515" s="12">
        <v>3</v>
      </c>
      <c r="AZ515" s="11" t="s">
        <v>1990</v>
      </c>
      <c r="BA515" s="168" t="s">
        <v>1683</v>
      </c>
      <c r="BB515" s="727" t="s">
        <v>285</v>
      </c>
      <c r="BC515" s="727" t="s">
        <v>1691</v>
      </c>
      <c r="BD515" s="727" t="s">
        <v>1691</v>
      </c>
      <c r="BE515" s="168">
        <v>0.13</v>
      </c>
      <c r="BF515" s="168">
        <v>8.5000000000000006E-3</v>
      </c>
      <c r="BG515" s="12">
        <v>2.58</v>
      </c>
      <c r="BH515" s="11" t="s">
        <v>2024</v>
      </c>
      <c r="BI515" s="168" t="s">
        <v>508</v>
      </c>
      <c r="BJ515" s="727" t="s">
        <v>1208</v>
      </c>
      <c r="BK515" s="727" t="s">
        <v>1152</v>
      </c>
      <c r="BL515" s="727" t="s">
        <v>1691</v>
      </c>
      <c r="BM515" s="168">
        <v>2.2499999999999999E-2</v>
      </c>
      <c r="BN515" s="168">
        <v>0</v>
      </c>
      <c r="BO515" s="12">
        <v>2.23</v>
      </c>
      <c r="BP515" s="11"/>
      <c r="BQ515" s="168"/>
      <c r="BR515" s="727"/>
      <c r="BS515" s="727"/>
      <c r="BT515" s="727"/>
      <c r="BU515" s="168"/>
      <c r="BV515" s="168"/>
      <c r="BW515" s="12"/>
    </row>
    <row r="516" spans="1:75">
      <c r="A516" s="1" t="s">
        <v>1037</v>
      </c>
      <c r="B516" s="1" t="s">
        <v>1004</v>
      </c>
      <c r="C516" s="1" t="s">
        <v>1005</v>
      </c>
      <c r="D516" s="1" t="s">
        <v>1673</v>
      </c>
      <c r="E516" s="1" t="s">
        <v>1674</v>
      </c>
      <c r="F516" s="1">
        <v>0.125</v>
      </c>
      <c r="G516" s="1">
        <v>7.4999999999999997E-3</v>
      </c>
      <c r="H516" s="1">
        <v>2.62</v>
      </c>
      <c r="I516" s="1" t="s">
        <v>672</v>
      </c>
      <c r="J516" s="1" t="s">
        <v>673</v>
      </c>
      <c r="AI516" s="575"/>
      <c r="AJ516" s="176" t="s">
        <v>2647</v>
      </c>
      <c r="AK516" s="168" t="s">
        <v>508</v>
      </c>
      <c r="AL516" s="727" t="s">
        <v>528</v>
      </c>
      <c r="AM516" s="727" t="s">
        <v>504</v>
      </c>
      <c r="AN516" s="727" t="s">
        <v>1691</v>
      </c>
      <c r="AO516" s="168">
        <v>2.5000000000000001E-2</v>
      </c>
      <c r="AP516" s="168">
        <v>0</v>
      </c>
      <c r="AQ516" s="12">
        <v>2.3199999999999998</v>
      </c>
      <c r="AR516" s="11" t="s">
        <v>2648</v>
      </c>
      <c r="AS516" s="168" t="s">
        <v>508</v>
      </c>
      <c r="AT516" s="727" t="s">
        <v>528</v>
      </c>
      <c r="AU516" s="727" t="s">
        <v>504</v>
      </c>
      <c r="AV516" s="727" t="s">
        <v>1691</v>
      </c>
      <c r="AW516" s="168">
        <v>2.5000000000000001E-2</v>
      </c>
      <c r="AX516" s="168">
        <v>0</v>
      </c>
      <c r="AY516" s="12">
        <v>3</v>
      </c>
      <c r="AZ516" s="11" t="s">
        <v>1990</v>
      </c>
      <c r="BA516" s="168" t="s">
        <v>1683</v>
      </c>
      <c r="BB516" s="727" t="s">
        <v>286</v>
      </c>
      <c r="BC516" s="727" t="s">
        <v>500</v>
      </c>
      <c r="BD516" s="727" t="s">
        <v>1691</v>
      </c>
      <c r="BE516" s="168">
        <v>0.19500000000000001</v>
      </c>
      <c r="BF516" s="168">
        <v>1.2750000000000001E-2</v>
      </c>
      <c r="BG516" s="12">
        <v>2.58</v>
      </c>
      <c r="BH516" s="583" t="s">
        <v>1990</v>
      </c>
      <c r="BI516" s="577" t="s">
        <v>1671</v>
      </c>
      <c r="BJ516" s="578" t="s">
        <v>1769</v>
      </c>
      <c r="BK516" s="578" t="s">
        <v>1691</v>
      </c>
      <c r="BL516" s="578" t="s">
        <v>1691</v>
      </c>
      <c r="BM516" s="577">
        <v>0.17499999999999999</v>
      </c>
      <c r="BN516" s="577">
        <v>0</v>
      </c>
      <c r="BO516" s="579">
        <v>2.23</v>
      </c>
      <c r="BP516" s="11"/>
      <c r="BQ516" s="168"/>
      <c r="BR516" s="727"/>
      <c r="BS516" s="727"/>
      <c r="BT516" s="727"/>
      <c r="BU516" s="168"/>
      <c r="BV516" s="168"/>
      <c r="BW516" s="12"/>
    </row>
    <row r="517" spans="1:75">
      <c r="A517" s="1" t="s">
        <v>1038</v>
      </c>
      <c r="B517" s="1" t="s">
        <v>1004</v>
      </c>
      <c r="C517" s="1" t="s">
        <v>1005</v>
      </c>
      <c r="D517" s="1" t="s">
        <v>1673</v>
      </c>
      <c r="E517" s="1" t="s">
        <v>561</v>
      </c>
      <c r="F517" s="1">
        <v>0.125</v>
      </c>
      <c r="G517" s="1">
        <v>7.4999999999999997E-3</v>
      </c>
      <c r="J517" s="1" t="s">
        <v>673</v>
      </c>
      <c r="AI517" s="575"/>
      <c r="AJ517" s="176" t="s">
        <v>2647</v>
      </c>
      <c r="AK517" s="168" t="s">
        <v>508</v>
      </c>
      <c r="AL517" s="727" t="s">
        <v>529</v>
      </c>
      <c r="AM517" s="727" t="s">
        <v>505</v>
      </c>
      <c r="AN517" s="727" t="s">
        <v>1691</v>
      </c>
      <c r="AO517" s="168">
        <v>1.2500000000000001E-2</v>
      </c>
      <c r="AP517" s="168">
        <v>0</v>
      </c>
      <c r="AQ517" s="12">
        <v>2.3199999999999998</v>
      </c>
      <c r="AR517" s="11" t="s">
        <v>2648</v>
      </c>
      <c r="AS517" s="168" t="s">
        <v>508</v>
      </c>
      <c r="AT517" s="727" t="s">
        <v>529</v>
      </c>
      <c r="AU517" s="727" t="s">
        <v>505</v>
      </c>
      <c r="AV517" s="727" t="s">
        <v>1691</v>
      </c>
      <c r="AW517" s="168">
        <v>1.2500000000000001E-2</v>
      </c>
      <c r="AX517" s="168">
        <v>0</v>
      </c>
      <c r="AY517" s="12">
        <v>3</v>
      </c>
      <c r="AZ517" s="11" t="s">
        <v>1990</v>
      </c>
      <c r="BA517" s="168" t="s">
        <v>1683</v>
      </c>
      <c r="BB517" s="727" t="s">
        <v>287</v>
      </c>
      <c r="BC517" s="727" t="s">
        <v>500</v>
      </c>
      <c r="BD517" s="727" t="s">
        <v>1691</v>
      </c>
      <c r="BE517" s="168">
        <v>0.19500000000000001</v>
      </c>
      <c r="BF517" s="168">
        <v>1.2750000000000001E-2</v>
      </c>
      <c r="BG517" s="12">
        <v>2.58</v>
      </c>
      <c r="BH517" s="583" t="s">
        <v>1990</v>
      </c>
      <c r="BI517" s="577" t="s">
        <v>1683</v>
      </c>
      <c r="BJ517" s="578" t="s">
        <v>1773</v>
      </c>
      <c r="BK517" s="578" t="s">
        <v>1691</v>
      </c>
      <c r="BL517" s="578" t="s">
        <v>1691</v>
      </c>
      <c r="BM517" s="577">
        <v>0.13</v>
      </c>
      <c r="BN517" s="577">
        <v>0</v>
      </c>
      <c r="BO517" s="579">
        <v>2.23</v>
      </c>
      <c r="BP517" s="11"/>
      <c r="BQ517" s="168"/>
      <c r="BR517" s="727"/>
      <c r="BS517" s="727"/>
      <c r="BT517" s="727"/>
      <c r="BU517" s="168"/>
      <c r="BV517" s="168"/>
      <c r="BW517" s="12"/>
    </row>
    <row r="518" spans="1:75">
      <c r="A518" s="1" t="s">
        <v>1039</v>
      </c>
      <c r="B518" s="1" t="s">
        <v>1004</v>
      </c>
      <c r="C518" s="1" t="s">
        <v>1005</v>
      </c>
      <c r="D518" s="1" t="s">
        <v>1673</v>
      </c>
      <c r="E518" s="1" t="s">
        <v>1677</v>
      </c>
      <c r="F518" s="1">
        <v>0.22500000000000001</v>
      </c>
      <c r="G518" s="1">
        <v>1.35E-2</v>
      </c>
      <c r="H518" s="1">
        <v>2.62</v>
      </c>
      <c r="I518" s="1" t="s">
        <v>672</v>
      </c>
      <c r="J518" s="1" t="s">
        <v>678</v>
      </c>
      <c r="AI518" s="575"/>
      <c r="AJ518" s="176" t="s">
        <v>2647</v>
      </c>
      <c r="AK518" s="168" t="s">
        <v>508</v>
      </c>
      <c r="AL518" s="727" t="s">
        <v>530</v>
      </c>
      <c r="AM518" s="727" t="s">
        <v>505</v>
      </c>
      <c r="AN518" s="727" t="s">
        <v>1691</v>
      </c>
      <c r="AO518" s="168">
        <v>1.2500000000000001E-2</v>
      </c>
      <c r="AP518" s="168">
        <v>0</v>
      </c>
      <c r="AQ518" s="12">
        <v>2.3199999999999998</v>
      </c>
      <c r="AR518" s="11" t="s">
        <v>2648</v>
      </c>
      <c r="AS518" s="168" t="s">
        <v>508</v>
      </c>
      <c r="AT518" s="727" t="s">
        <v>530</v>
      </c>
      <c r="AU518" s="727" t="s">
        <v>505</v>
      </c>
      <c r="AV518" s="727" t="s">
        <v>1691</v>
      </c>
      <c r="AW518" s="168">
        <v>1.2500000000000001E-2</v>
      </c>
      <c r="AX518" s="168">
        <v>0</v>
      </c>
      <c r="AY518" s="12">
        <v>3</v>
      </c>
      <c r="AZ518" s="11" t="s">
        <v>1990</v>
      </c>
      <c r="BA518" s="168" t="s">
        <v>1683</v>
      </c>
      <c r="BB518" s="727" t="s">
        <v>288</v>
      </c>
      <c r="BC518" s="727" t="s">
        <v>501</v>
      </c>
      <c r="BD518" s="727" t="s">
        <v>1691</v>
      </c>
      <c r="BE518" s="168">
        <v>0.13</v>
      </c>
      <c r="BF518" s="168">
        <v>8.5000000000000006E-3</v>
      </c>
      <c r="BG518" s="12">
        <v>2.58</v>
      </c>
      <c r="BH518" s="583" t="s">
        <v>1990</v>
      </c>
      <c r="BI518" s="577" t="s">
        <v>1683</v>
      </c>
      <c r="BJ518" s="578" t="s">
        <v>293</v>
      </c>
      <c r="BK518" s="578" t="s">
        <v>594</v>
      </c>
      <c r="BL518" s="578" t="s">
        <v>1691</v>
      </c>
      <c r="BM518" s="577">
        <v>0.13</v>
      </c>
      <c r="BN518" s="577">
        <v>0</v>
      </c>
      <c r="BO518" s="579">
        <v>2.23</v>
      </c>
      <c r="BP518" s="11"/>
      <c r="BQ518" s="168"/>
      <c r="BR518" s="727"/>
      <c r="BS518" s="727"/>
      <c r="BT518" s="727"/>
      <c r="BU518" s="168"/>
      <c r="BV518" s="168"/>
      <c r="BW518" s="12"/>
    </row>
    <row r="519" spans="1:75">
      <c r="A519" s="1" t="s">
        <v>1040</v>
      </c>
      <c r="B519" s="1" t="s">
        <v>1004</v>
      </c>
      <c r="C519" s="1" t="s">
        <v>1005</v>
      </c>
      <c r="D519" s="1" t="s">
        <v>1673</v>
      </c>
      <c r="E519" s="1" t="s">
        <v>562</v>
      </c>
      <c r="F519" s="1">
        <v>0.22500000000000001</v>
      </c>
      <c r="G519" s="1">
        <v>1.35E-2</v>
      </c>
      <c r="J519" s="1" t="s">
        <v>933</v>
      </c>
      <c r="AI519" s="575"/>
      <c r="AJ519" s="176" t="s">
        <v>2647</v>
      </c>
      <c r="AK519" s="168" t="s">
        <v>508</v>
      </c>
      <c r="AL519" s="727" t="s">
        <v>1155</v>
      </c>
      <c r="AM519" s="727" t="s">
        <v>1152</v>
      </c>
      <c r="AN519" s="727" t="s">
        <v>1691</v>
      </c>
      <c r="AO519" s="168">
        <v>4.4999999999999998E-2</v>
      </c>
      <c r="AP519" s="168">
        <v>0</v>
      </c>
      <c r="AQ519" s="12">
        <v>2.3199999999999998</v>
      </c>
      <c r="AR519" s="11" t="s">
        <v>1160</v>
      </c>
      <c r="AS519" s="168" t="s">
        <v>508</v>
      </c>
      <c r="AT519" s="727" t="s">
        <v>1155</v>
      </c>
      <c r="AU519" s="727" t="s">
        <v>1152</v>
      </c>
      <c r="AV519" s="727" t="s">
        <v>1691</v>
      </c>
      <c r="AW519" s="168">
        <v>4.4999999999999998E-2</v>
      </c>
      <c r="AX519" s="168">
        <v>0</v>
      </c>
      <c r="AY519" s="12">
        <v>3</v>
      </c>
      <c r="AZ519" s="11" t="s">
        <v>1990</v>
      </c>
      <c r="BA519" s="168" t="s">
        <v>1683</v>
      </c>
      <c r="BB519" s="727" t="s">
        <v>289</v>
      </c>
      <c r="BC519" s="727" t="s">
        <v>501</v>
      </c>
      <c r="BD519" s="727" t="s">
        <v>1691</v>
      </c>
      <c r="BE519" s="168">
        <v>0.13</v>
      </c>
      <c r="BF519" s="168">
        <v>8.5000000000000006E-3</v>
      </c>
      <c r="BG519" s="12">
        <v>2.58</v>
      </c>
      <c r="BH519" s="583" t="s">
        <v>1990</v>
      </c>
      <c r="BI519" s="577" t="s">
        <v>1873</v>
      </c>
      <c r="BJ519" s="578" t="s">
        <v>1767</v>
      </c>
      <c r="BK519" s="578" t="s">
        <v>1691</v>
      </c>
      <c r="BL519" s="578" t="s">
        <v>1691</v>
      </c>
      <c r="BM519" s="577">
        <v>0.28000000000000003</v>
      </c>
      <c r="BN519" s="577">
        <v>0</v>
      </c>
      <c r="BO519" s="579">
        <v>2.23</v>
      </c>
      <c r="BP519" s="11"/>
      <c r="BQ519" s="168"/>
      <c r="BR519" s="727"/>
      <c r="BS519" s="727"/>
      <c r="BT519" s="727"/>
      <c r="BU519" s="168"/>
      <c r="BV519" s="168"/>
      <c r="BW519" s="12"/>
    </row>
    <row r="520" spans="1:75">
      <c r="A520" s="1" t="s">
        <v>1041</v>
      </c>
      <c r="B520" s="1" t="s">
        <v>1004</v>
      </c>
      <c r="C520" s="1" t="s">
        <v>1005</v>
      </c>
      <c r="D520" s="1" t="s">
        <v>1673</v>
      </c>
      <c r="E520" s="1" t="s">
        <v>1678</v>
      </c>
      <c r="F520" s="1">
        <v>0.22500000000000001</v>
      </c>
      <c r="G520" s="1">
        <v>1.35E-2</v>
      </c>
      <c r="H520" s="1">
        <v>2.62</v>
      </c>
      <c r="I520" s="1" t="s">
        <v>961</v>
      </c>
      <c r="J520" s="1" t="s">
        <v>500</v>
      </c>
      <c r="AI520" s="575"/>
      <c r="AJ520" s="176" t="s">
        <v>2647</v>
      </c>
      <c r="AK520" s="168" t="s">
        <v>508</v>
      </c>
      <c r="AL520" s="727" t="s">
        <v>1156</v>
      </c>
      <c r="AM520" s="727" t="s">
        <v>1152</v>
      </c>
      <c r="AN520" s="727" t="s">
        <v>1691</v>
      </c>
      <c r="AO520" s="168">
        <v>4.4999999999999998E-2</v>
      </c>
      <c r="AP520" s="168">
        <v>0</v>
      </c>
      <c r="AQ520" s="12">
        <v>2.3199999999999998</v>
      </c>
      <c r="AR520" s="11" t="s">
        <v>1160</v>
      </c>
      <c r="AS520" s="168" t="s">
        <v>508</v>
      </c>
      <c r="AT520" s="727" t="s">
        <v>1156</v>
      </c>
      <c r="AU520" s="727" t="s">
        <v>1152</v>
      </c>
      <c r="AV520" s="727" t="s">
        <v>1691</v>
      </c>
      <c r="AW520" s="168">
        <v>4.4999999999999998E-2</v>
      </c>
      <c r="AX520" s="168">
        <v>0</v>
      </c>
      <c r="AY520" s="12">
        <v>3</v>
      </c>
      <c r="AZ520" s="11" t="s">
        <v>1990</v>
      </c>
      <c r="BA520" s="168" t="s">
        <v>1683</v>
      </c>
      <c r="BB520" s="727" t="s">
        <v>290</v>
      </c>
      <c r="BC520" s="727" t="s">
        <v>502</v>
      </c>
      <c r="BD520" s="727" t="s">
        <v>1691</v>
      </c>
      <c r="BE520" s="168">
        <v>6.5000000000000002E-2</v>
      </c>
      <c r="BF520" s="168">
        <v>4.2500000000000003E-3</v>
      </c>
      <c r="BG520" s="12">
        <v>2.58</v>
      </c>
      <c r="BH520" s="583" t="s">
        <v>1990</v>
      </c>
      <c r="BI520" s="577" t="s">
        <v>1895</v>
      </c>
      <c r="BJ520" s="578" t="s">
        <v>1797</v>
      </c>
      <c r="BK520" s="578" t="s">
        <v>1691</v>
      </c>
      <c r="BL520" s="578" t="s">
        <v>1691</v>
      </c>
      <c r="BM520" s="577">
        <v>0.23</v>
      </c>
      <c r="BN520" s="577">
        <v>0</v>
      </c>
      <c r="BO520" s="579">
        <v>2.23</v>
      </c>
      <c r="BP520" s="11"/>
      <c r="BQ520" s="168"/>
      <c r="BR520" s="727"/>
      <c r="BS520" s="727"/>
      <c r="BT520" s="727"/>
      <c r="BU520" s="168"/>
      <c r="BV520" s="168"/>
      <c r="BW520" s="12"/>
    </row>
    <row r="521" spans="1:75">
      <c r="A521" s="1" t="s">
        <v>1042</v>
      </c>
      <c r="B521" s="1" t="s">
        <v>1004</v>
      </c>
      <c r="C521" s="1" t="s">
        <v>1005</v>
      </c>
      <c r="D521" s="1" t="s">
        <v>1673</v>
      </c>
      <c r="E521" s="1" t="s">
        <v>563</v>
      </c>
      <c r="F521" s="1">
        <v>0.22500000000000001</v>
      </c>
      <c r="G521" s="1">
        <v>1.35E-2</v>
      </c>
      <c r="J521" s="1" t="s">
        <v>500</v>
      </c>
      <c r="AI521" s="575"/>
      <c r="AJ521" s="528" t="s">
        <v>2647</v>
      </c>
      <c r="AK521" s="525" t="s">
        <v>1673</v>
      </c>
      <c r="AL521" s="526" t="s">
        <v>2545</v>
      </c>
      <c r="AM521" s="526" t="s">
        <v>1691</v>
      </c>
      <c r="AN521" s="580" t="s">
        <v>1691</v>
      </c>
      <c r="AO521" s="525">
        <v>1.2500000000000001E-2</v>
      </c>
      <c r="AP521" s="525">
        <v>0</v>
      </c>
      <c r="AQ521" s="527">
        <v>2.3199999999999998</v>
      </c>
      <c r="AR521" s="583" t="s">
        <v>1990</v>
      </c>
      <c r="AS521" s="577" t="s">
        <v>1671</v>
      </c>
      <c r="AT521" s="578" t="s">
        <v>1769</v>
      </c>
      <c r="AU521" s="578" t="s">
        <v>1691</v>
      </c>
      <c r="AV521" s="578" t="s">
        <v>1691</v>
      </c>
      <c r="AW521" s="577">
        <v>0.17499999999999999</v>
      </c>
      <c r="AX521" s="577">
        <v>0</v>
      </c>
      <c r="AY521" s="579">
        <v>3</v>
      </c>
      <c r="AZ521" s="11" t="s">
        <v>1990</v>
      </c>
      <c r="BA521" s="168" t="s">
        <v>1683</v>
      </c>
      <c r="BB521" s="727" t="s">
        <v>291</v>
      </c>
      <c r="BC521" s="727" t="s">
        <v>502</v>
      </c>
      <c r="BD521" s="727" t="s">
        <v>1691</v>
      </c>
      <c r="BE521" s="168">
        <v>6.5000000000000002E-2</v>
      </c>
      <c r="BF521" s="168">
        <v>4.2500000000000003E-3</v>
      </c>
      <c r="BG521" s="12">
        <v>2.58</v>
      </c>
      <c r="BH521" s="583" t="s">
        <v>1990</v>
      </c>
      <c r="BI521" s="577" t="s">
        <v>1683</v>
      </c>
      <c r="BJ521" s="578" t="s">
        <v>615</v>
      </c>
      <c r="BK521" s="578" t="s">
        <v>593</v>
      </c>
      <c r="BL521" s="578" t="s">
        <v>1691</v>
      </c>
      <c r="BM521" s="577">
        <v>0.13</v>
      </c>
      <c r="BN521" s="577">
        <v>0</v>
      </c>
      <c r="BO521" s="579">
        <v>2.23</v>
      </c>
      <c r="BP521" s="11"/>
      <c r="BQ521" s="168"/>
      <c r="BR521" s="727"/>
      <c r="BS521" s="727"/>
      <c r="BT521" s="727"/>
      <c r="BU521" s="168"/>
      <c r="BV521" s="168"/>
      <c r="BW521" s="12"/>
    </row>
    <row r="522" spans="1:75">
      <c r="A522" s="1" t="s">
        <v>1043</v>
      </c>
      <c r="B522" s="1" t="s">
        <v>1004</v>
      </c>
      <c r="C522" s="1" t="s">
        <v>1005</v>
      </c>
      <c r="D522" s="1" t="s">
        <v>1673</v>
      </c>
      <c r="E522" s="1" t="s">
        <v>1679</v>
      </c>
      <c r="F522" s="1">
        <v>0.125</v>
      </c>
      <c r="G522" s="1">
        <v>7.4999999999999997E-3</v>
      </c>
      <c r="H522" s="1">
        <v>2.62</v>
      </c>
      <c r="I522" s="1" t="s">
        <v>672</v>
      </c>
      <c r="J522" s="1" t="s">
        <v>684</v>
      </c>
      <c r="AI522" s="575"/>
      <c r="AJ522" s="528" t="s">
        <v>2647</v>
      </c>
      <c r="AK522" s="525" t="s">
        <v>1673</v>
      </c>
      <c r="AL522" s="526" t="s">
        <v>2546</v>
      </c>
      <c r="AM522" s="526" t="s">
        <v>2427</v>
      </c>
      <c r="AN522" s="580" t="s">
        <v>1691</v>
      </c>
      <c r="AO522" s="525">
        <v>4.4999999999999998E-2</v>
      </c>
      <c r="AP522" s="525">
        <v>0</v>
      </c>
      <c r="AQ522" s="527">
        <v>2.3199999999999998</v>
      </c>
      <c r="AR522" s="583" t="s">
        <v>1990</v>
      </c>
      <c r="AS522" s="577" t="s">
        <v>1683</v>
      </c>
      <c r="AT522" s="578" t="s">
        <v>1773</v>
      </c>
      <c r="AU522" s="578" t="s">
        <v>1691</v>
      </c>
      <c r="AV522" s="578" t="s">
        <v>1691</v>
      </c>
      <c r="AW522" s="577">
        <v>0.13</v>
      </c>
      <c r="AX522" s="577">
        <v>0</v>
      </c>
      <c r="AY522" s="579">
        <v>3</v>
      </c>
      <c r="AZ522" s="11" t="s">
        <v>1990</v>
      </c>
      <c r="BA522" s="168" t="s">
        <v>1683</v>
      </c>
      <c r="BB522" s="727" t="s">
        <v>615</v>
      </c>
      <c r="BC522" s="727" t="s">
        <v>593</v>
      </c>
      <c r="BD522" s="727" t="s">
        <v>1691</v>
      </c>
      <c r="BE522" s="168">
        <v>0.26</v>
      </c>
      <c r="BF522" s="168">
        <v>4.2500000000000003E-3</v>
      </c>
      <c r="BG522" s="12">
        <v>2.58</v>
      </c>
      <c r="BH522" s="576" t="s">
        <v>2647</v>
      </c>
      <c r="BI522" s="577" t="s">
        <v>1761</v>
      </c>
      <c r="BJ522" s="578" t="s">
        <v>1916</v>
      </c>
      <c r="BK522" s="578" t="s">
        <v>501</v>
      </c>
      <c r="BL522" s="578" t="s">
        <v>1691</v>
      </c>
      <c r="BM522" s="577">
        <v>2.5000000000000001E-2</v>
      </c>
      <c r="BN522" s="577">
        <v>0</v>
      </c>
      <c r="BO522" s="579">
        <v>2.23</v>
      </c>
      <c r="BP522" s="11"/>
      <c r="BQ522" s="168"/>
      <c r="BR522" s="727"/>
      <c r="BS522" s="727"/>
      <c r="BT522" s="727"/>
      <c r="BU522" s="168"/>
      <c r="BV522" s="168"/>
      <c r="BW522" s="12"/>
    </row>
    <row r="523" spans="1:75">
      <c r="A523" s="1" t="s">
        <v>1044</v>
      </c>
      <c r="B523" s="1" t="s">
        <v>1004</v>
      </c>
      <c r="C523" s="1" t="s">
        <v>1005</v>
      </c>
      <c r="D523" s="1" t="s">
        <v>1673</v>
      </c>
      <c r="E523" s="1" t="s">
        <v>564</v>
      </c>
      <c r="F523" s="1">
        <v>0.125</v>
      </c>
      <c r="G523" s="1">
        <v>7.4999999999999997E-3</v>
      </c>
      <c r="J523" s="1" t="s">
        <v>971</v>
      </c>
      <c r="AI523" s="575"/>
      <c r="AJ523" s="528" t="s">
        <v>2647</v>
      </c>
      <c r="AK523" s="525" t="s">
        <v>1673</v>
      </c>
      <c r="AL523" s="526" t="s">
        <v>2547</v>
      </c>
      <c r="AM523" s="526" t="s">
        <v>2427</v>
      </c>
      <c r="AN523" s="580" t="s">
        <v>1691</v>
      </c>
      <c r="AO523" s="525">
        <v>4.4999999999999998E-2</v>
      </c>
      <c r="AP523" s="525">
        <v>0</v>
      </c>
      <c r="AQ523" s="527">
        <v>2.3199999999999998</v>
      </c>
      <c r="AR523" s="583" t="s">
        <v>1990</v>
      </c>
      <c r="AS523" s="577" t="s">
        <v>1683</v>
      </c>
      <c r="AT523" s="578" t="s">
        <v>293</v>
      </c>
      <c r="AU523" s="578" t="s">
        <v>594</v>
      </c>
      <c r="AV523" s="578" t="s">
        <v>1691</v>
      </c>
      <c r="AW523" s="577">
        <v>0.13</v>
      </c>
      <c r="AX523" s="577">
        <v>0</v>
      </c>
      <c r="AY523" s="579">
        <v>3</v>
      </c>
      <c r="AZ523" s="11" t="s">
        <v>1990</v>
      </c>
      <c r="BA523" s="168" t="s">
        <v>1683</v>
      </c>
      <c r="BB523" s="727" t="s">
        <v>292</v>
      </c>
      <c r="BC523" s="727" t="s">
        <v>593</v>
      </c>
      <c r="BD523" s="727" t="s">
        <v>1691</v>
      </c>
      <c r="BE523" s="168">
        <v>0.13</v>
      </c>
      <c r="BF523" s="168">
        <v>4.2500000000000003E-3</v>
      </c>
      <c r="BG523" s="12">
        <v>2.58</v>
      </c>
      <c r="BH523" s="583" t="s">
        <v>1990</v>
      </c>
      <c r="BI523" s="577" t="s">
        <v>1673</v>
      </c>
      <c r="BJ523" s="578" t="s">
        <v>598</v>
      </c>
      <c r="BK523" s="578" t="s">
        <v>503</v>
      </c>
      <c r="BL523" s="578" t="s">
        <v>1691</v>
      </c>
      <c r="BM523" s="577">
        <v>6.7500000000000004E-2</v>
      </c>
      <c r="BN523" s="577">
        <v>0</v>
      </c>
      <c r="BO523" s="579">
        <v>2.23</v>
      </c>
      <c r="BP523" s="11"/>
      <c r="BQ523" s="168"/>
      <c r="BR523" s="727"/>
      <c r="BS523" s="727"/>
      <c r="BT523" s="727"/>
      <c r="BU523" s="168"/>
      <c r="BV523" s="168"/>
      <c r="BW523" s="12"/>
    </row>
    <row r="524" spans="1:75">
      <c r="A524" s="1" t="s">
        <v>1045</v>
      </c>
      <c r="B524" s="1" t="s">
        <v>1004</v>
      </c>
      <c r="C524" s="1" t="s">
        <v>1005</v>
      </c>
      <c r="D524" s="1" t="s">
        <v>1673</v>
      </c>
      <c r="E524" s="1" t="s">
        <v>1680</v>
      </c>
      <c r="F524" s="1">
        <v>0.125</v>
      </c>
      <c r="G524" s="1">
        <v>7.4999999999999997E-3</v>
      </c>
      <c r="H524" s="1">
        <v>2.62</v>
      </c>
      <c r="I524" s="1" t="s">
        <v>961</v>
      </c>
      <c r="J524" s="1" t="s">
        <v>502</v>
      </c>
      <c r="AI524" s="575"/>
      <c r="AJ524" s="528" t="s">
        <v>2647</v>
      </c>
      <c r="AK524" s="525" t="s">
        <v>1673</v>
      </c>
      <c r="AL524" s="526" t="s">
        <v>2548</v>
      </c>
      <c r="AM524" s="526" t="s">
        <v>2450</v>
      </c>
      <c r="AN524" s="580" t="s">
        <v>1691</v>
      </c>
      <c r="AO524" s="525">
        <v>0.05</v>
      </c>
      <c r="AP524" s="525">
        <v>0</v>
      </c>
      <c r="AQ524" s="527">
        <v>2.3199999999999998</v>
      </c>
      <c r="AR524" s="524" t="s">
        <v>2648</v>
      </c>
      <c r="AS524" s="525" t="s">
        <v>1673</v>
      </c>
      <c r="AT524" s="526" t="s">
        <v>2545</v>
      </c>
      <c r="AU524" s="526" t="s">
        <v>1691</v>
      </c>
      <c r="AV524" s="580" t="s">
        <v>1691</v>
      </c>
      <c r="AW524" s="525">
        <v>1.2500000000000001E-2</v>
      </c>
      <c r="AX524" s="525">
        <v>0</v>
      </c>
      <c r="AY524" s="527">
        <v>3</v>
      </c>
      <c r="AZ524" s="11" t="s">
        <v>1990</v>
      </c>
      <c r="BA524" s="168" t="s">
        <v>1683</v>
      </c>
      <c r="BB524" s="727" t="s">
        <v>293</v>
      </c>
      <c r="BC524" s="727" t="s">
        <v>594</v>
      </c>
      <c r="BD524" s="727" t="s">
        <v>1691</v>
      </c>
      <c r="BE524" s="168">
        <v>0.26</v>
      </c>
      <c r="BF524" s="168">
        <v>2.5500000000000002E-3</v>
      </c>
      <c r="BG524" s="12">
        <v>2.58</v>
      </c>
      <c r="BH524" s="583" t="s">
        <v>1990</v>
      </c>
      <c r="BI524" s="577" t="s">
        <v>1673</v>
      </c>
      <c r="BJ524" s="578" t="s">
        <v>616</v>
      </c>
      <c r="BK524" s="578" t="s">
        <v>544</v>
      </c>
      <c r="BL524" s="578" t="s">
        <v>1691</v>
      </c>
      <c r="BM524" s="577">
        <v>7.4999999999999997E-2</v>
      </c>
      <c r="BN524" s="577">
        <v>0</v>
      </c>
      <c r="BO524" s="579">
        <v>2.23</v>
      </c>
      <c r="BP524" s="11"/>
      <c r="BQ524" s="168"/>
      <c r="BR524" s="727"/>
      <c r="BS524" s="727"/>
      <c r="BT524" s="727"/>
      <c r="BU524" s="168"/>
      <c r="BV524" s="168"/>
      <c r="BW524" s="12"/>
    </row>
    <row r="525" spans="1:75">
      <c r="A525" s="1" t="s">
        <v>1046</v>
      </c>
      <c r="B525" s="1" t="s">
        <v>1004</v>
      </c>
      <c r="C525" s="1" t="s">
        <v>1005</v>
      </c>
      <c r="D525" s="1" t="s">
        <v>1673</v>
      </c>
      <c r="E525" s="1" t="s">
        <v>565</v>
      </c>
      <c r="F525" s="1">
        <v>0.125</v>
      </c>
      <c r="G525" s="1">
        <v>7.4999999999999997E-3</v>
      </c>
      <c r="J525" s="1" t="s">
        <v>502</v>
      </c>
      <c r="AI525" s="575"/>
      <c r="AJ525" s="528" t="s">
        <v>2647</v>
      </c>
      <c r="AK525" s="525" t="s">
        <v>508</v>
      </c>
      <c r="AL525" s="526" t="s">
        <v>2549</v>
      </c>
      <c r="AM525" s="526" t="s">
        <v>1691</v>
      </c>
      <c r="AN525" s="580" t="s">
        <v>1691</v>
      </c>
      <c r="AO525" s="525">
        <v>1.2500000000000001E-2</v>
      </c>
      <c r="AP525" s="525">
        <v>0</v>
      </c>
      <c r="AQ525" s="527">
        <v>2.3199999999999998</v>
      </c>
      <c r="AR525" s="524" t="s">
        <v>2648</v>
      </c>
      <c r="AS525" s="525" t="s">
        <v>1673</v>
      </c>
      <c r="AT525" s="526" t="s">
        <v>2546</v>
      </c>
      <c r="AU525" s="526" t="s">
        <v>2427</v>
      </c>
      <c r="AV525" s="580" t="s">
        <v>1691</v>
      </c>
      <c r="AW525" s="525">
        <v>4.4999999999999998E-2</v>
      </c>
      <c r="AX525" s="525">
        <v>0</v>
      </c>
      <c r="AY525" s="527">
        <v>3</v>
      </c>
      <c r="AZ525" s="11" t="s">
        <v>1990</v>
      </c>
      <c r="BA525" s="168" t="s">
        <v>1683</v>
      </c>
      <c r="BB525" s="727" t="s">
        <v>294</v>
      </c>
      <c r="BC525" s="727" t="s">
        <v>594</v>
      </c>
      <c r="BD525" s="727" t="s">
        <v>1691</v>
      </c>
      <c r="BE525" s="168">
        <v>0.13</v>
      </c>
      <c r="BF525" s="168">
        <v>2.5500000000000002E-3</v>
      </c>
      <c r="BG525" s="12">
        <v>2.58</v>
      </c>
      <c r="BH525" s="583" t="s">
        <v>1990</v>
      </c>
      <c r="BI525" s="577" t="s">
        <v>1671</v>
      </c>
      <c r="BJ525" s="578" t="s">
        <v>1770</v>
      </c>
      <c r="BK525" s="578" t="s">
        <v>1691</v>
      </c>
      <c r="BL525" s="578" t="s">
        <v>1691</v>
      </c>
      <c r="BM525" s="577">
        <v>0.17499999999999999</v>
      </c>
      <c r="BN525" s="577">
        <v>0</v>
      </c>
      <c r="BO525" s="579">
        <v>2.23</v>
      </c>
      <c r="BP525" s="11"/>
      <c r="BQ525" s="168"/>
      <c r="BR525" s="727"/>
      <c r="BS525" s="727"/>
      <c r="BT525" s="727"/>
      <c r="BU525" s="168"/>
      <c r="BV525" s="168"/>
      <c r="BW525" s="12"/>
    </row>
    <row r="526" spans="1:75">
      <c r="A526" s="1" t="s">
        <v>1047</v>
      </c>
      <c r="B526" s="1" t="s">
        <v>1004</v>
      </c>
      <c r="C526" s="1" t="s">
        <v>1005</v>
      </c>
      <c r="D526" s="1" t="s">
        <v>1673</v>
      </c>
      <c r="E526" s="1" t="s">
        <v>1681</v>
      </c>
      <c r="F526" s="1">
        <v>6.25E-2</v>
      </c>
      <c r="G526" s="1">
        <v>3.7499999999999999E-3</v>
      </c>
      <c r="H526" s="1">
        <v>2.62</v>
      </c>
      <c r="I526" s="1" t="s">
        <v>672</v>
      </c>
      <c r="J526" s="1" t="s">
        <v>975</v>
      </c>
      <c r="AI526" s="575"/>
      <c r="AJ526" s="528" t="s">
        <v>2647</v>
      </c>
      <c r="AK526" s="525" t="s">
        <v>508</v>
      </c>
      <c r="AL526" s="526" t="s">
        <v>2550</v>
      </c>
      <c r="AM526" s="526" t="s">
        <v>504</v>
      </c>
      <c r="AN526" s="580" t="s">
        <v>1691</v>
      </c>
      <c r="AO526" s="525">
        <v>2.5000000000000001E-2</v>
      </c>
      <c r="AP526" s="525">
        <v>0</v>
      </c>
      <c r="AQ526" s="527">
        <v>2.3199999999999998</v>
      </c>
      <c r="AR526" s="524" t="s">
        <v>2648</v>
      </c>
      <c r="AS526" s="525" t="s">
        <v>1673</v>
      </c>
      <c r="AT526" s="526" t="s">
        <v>2547</v>
      </c>
      <c r="AU526" s="526" t="s">
        <v>2427</v>
      </c>
      <c r="AV526" s="580" t="s">
        <v>1691</v>
      </c>
      <c r="AW526" s="525">
        <v>4.4999999999999998E-2</v>
      </c>
      <c r="AX526" s="525">
        <v>0</v>
      </c>
      <c r="AY526" s="527">
        <v>3</v>
      </c>
      <c r="AZ526" s="11" t="s">
        <v>1990</v>
      </c>
      <c r="BA526" s="168" t="s">
        <v>1683</v>
      </c>
      <c r="BB526" s="727" t="s">
        <v>295</v>
      </c>
      <c r="BC526" s="727" t="s">
        <v>247</v>
      </c>
      <c r="BD526" s="727" t="s">
        <v>1691</v>
      </c>
      <c r="BE526" s="168">
        <v>0.19500000000000001</v>
      </c>
      <c r="BF526" s="168">
        <v>4.2500000000000003E-3</v>
      </c>
      <c r="BG526" s="12">
        <v>2.58</v>
      </c>
      <c r="BH526" s="524" t="s">
        <v>2024</v>
      </c>
      <c r="BI526" s="525" t="s">
        <v>2542</v>
      </c>
      <c r="BJ526" s="526" t="s">
        <v>2551</v>
      </c>
      <c r="BK526" s="526" t="s">
        <v>1691</v>
      </c>
      <c r="BL526" s="526" t="s">
        <v>1691</v>
      </c>
      <c r="BM526" s="525">
        <v>1.4999999999999999E-2</v>
      </c>
      <c r="BN526" s="525">
        <v>0</v>
      </c>
      <c r="BO526" s="527">
        <v>2.23</v>
      </c>
      <c r="BP526" s="11"/>
      <c r="BQ526" s="168"/>
      <c r="BR526" s="727"/>
      <c r="BS526" s="727"/>
      <c r="BT526" s="727"/>
      <c r="BU526" s="168"/>
      <c r="BV526" s="168"/>
      <c r="BW526" s="12"/>
    </row>
    <row r="527" spans="1:75">
      <c r="A527" s="1" t="s">
        <v>1048</v>
      </c>
      <c r="B527" s="1" t="s">
        <v>1004</v>
      </c>
      <c r="C527" s="1" t="s">
        <v>1005</v>
      </c>
      <c r="D527" s="1" t="s">
        <v>1673</v>
      </c>
      <c r="E527" s="1" t="s">
        <v>566</v>
      </c>
      <c r="F527" s="1">
        <v>6.3E-2</v>
      </c>
      <c r="G527" s="1">
        <v>3.7499999999999999E-3</v>
      </c>
      <c r="J527" s="1" t="s">
        <v>975</v>
      </c>
      <c r="AI527" s="575"/>
      <c r="AJ527" s="528" t="s">
        <v>2647</v>
      </c>
      <c r="AK527" s="525" t="s">
        <v>508</v>
      </c>
      <c r="AL527" s="526" t="s">
        <v>2552</v>
      </c>
      <c r="AM527" s="526" t="s">
        <v>268</v>
      </c>
      <c r="AN527" s="580" t="s">
        <v>1691</v>
      </c>
      <c r="AO527" s="525">
        <v>1.2500000000000001E-2</v>
      </c>
      <c r="AP527" s="525">
        <v>0</v>
      </c>
      <c r="AQ527" s="527">
        <v>2.3199999999999998</v>
      </c>
      <c r="AR527" s="524" t="s">
        <v>2648</v>
      </c>
      <c r="AS527" s="525" t="s">
        <v>1673</v>
      </c>
      <c r="AT527" s="526" t="s">
        <v>2548</v>
      </c>
      <c r="AU527" s="526" t="s">
        <v>2450</v>
      </c>
      <c r="AV527" s="580" t="s">
        <v>1691</v>
      </c>
      <c r="AW527" s="525">
        <v>0.05</v>
      </c>
      <c r="AX527" s="525">
        <v>0</v>
      </c>
      <c r="AY527" s="527">
        <v>3</v>
      </c>
      <c r="AZ527" s="11" t="s">
        <v>1990</v>
      </c>
      <c r="BA527" s="168" t="s">
        <v>1683</v>
      </c>
      <c r="BB527" s="727" t="s">
        <v>296</v>
      </c>
      <c r="BC527" s="727" t="s">
        <v>247</v>
      </c>
      <c r="BD527" s="727" t="s">
        <v>1691</v>
      </c>
      <c r="BE527" s="168">
        <v>0.19500000000000001</v>
      </c>
      <c r="BF527" s="168">
        <v>4.2500000000000003E-3</v>
      </c>
      <c r="BG527" s="12">
        <v>2.58</v>
      </c>
      <c r="BH527" s="524" t="s">
        <v>2024</v>
      </c>
      <c r="BI527" s="525" t="s">
        <v>2542</v>
      </c>
      <c r="BJ527" s="526" t="s">
        <v>2553</v>
      </c>
      <c r="BK527" s="526" t="s">
        <v>1691</v>
      </c>
      <c r="BL527" s="526" t="s">
        <v>1691</v>
      </c>
      <c r="BM527" s="525">
        <v>7.4999999999999997E-3</v>
      </c>
      <c r="BN527" s="525">
        <v>0</v>
      </c>
      <c r="BO527" s="527">
        <v>2.23</v>
      </c>
      <c r="BP527" s="11"/>
      <c r="BQ527" s="168"/>
      <c r="BR527" s="727"/>
      <c r="BS527" s="727"/>
      <c r="BT527" s="727"/>
      <c r="BU527" s="168"/>
      <c r="BV527" s="168"/>
      <c r="BW527" s="12"/>
    </row>
    <row r="528" spans="1:75">
      <c r="A528" s="1" t="s">
        <v>1049</v>
      </c>
      <c r="B528" s="1" t="s">
        <v>1004</v>
      </c>
      <c r="C528" s="1" t="s">
        <v>1005</v>
      </c>
      <c r="D528" s="1" t="s">
        <v>1673</v>
      </c>
      <c r="E528" s="1" t="s">
        <v>1682</v>
      </c>
      <c r="F528" s="1">
        <v>6.25E-2</v>
      </c>
      <c r="G528" s="1">
        <v>3.7499999999999999E-3</v>
      </c>
      <c r="H528" s="1">
        <v>2.62</v>
      </c>
      <c r="I528" s="1" t="s">
        <v>961</v>
      </c>
      <c r="J528" s="1" t="s">
        <v>978</v>
      </c>
      <c r="AI528" s="575"/>
      <c r="AJ528" s="528" t="s">
        <v>2647</v>
      </c>
      <c r="AK528" s="525" t="s">
        <v>508</v>
      </c>
      <c r="AL528" s="526" t="s">
        <v>2554</v>
      </c>
      <c r="AM528" s="526" t="s">
        <v>1152</v>
      </c>
      <c r="AN528" s="580" t="s">
        <v>1691</v>
      </c>
      <c r="AO528" s="525">
        <v>4.4999999999999998E-2</v>
      </c>
      <c r="AP528" s="525">
        <v>0</v>
      </c>
      <c r="AQ528" s="527">
        <v>2.3199999999999998</v>
      </c>
      <c r="AR528" s="524" t="s">
        <v>2648</v>
      </c>
      <c r="AS528" s="525" t="s">
        <v>508</v>
      </c>
      <c r="AT528" s="526" t="s">
        <v>2549</v>
      </c>
      <c r="AU528" s="526" t="s">
        <v>1691</v>
      </c>
      <c r="AV528" s="580" t="s">
        <v>1691</v>
      </c>
      <c r="AW528" s="525">
        <v>1.2500000000000001E-2</v>
      </c>
      <c r="AX528" s="525">
        <v>0</v>
      </c>
      <c r="AY528" s="527">
        <v>3</v>
      </c>
      <c r="AZ528" s="11" t="s">
        <v>1990</v>
      </c>
      <c r="BA528" s="168" t="s">
        <v>1683</v>
      </c>
      <c r="BB528" s="727" t="s">
        <v>297</v>
      </c>
      <c r="BC528" s="727" t="s">
        <v>248</v>
      </c>
      <c r="BD528" s="727" t="s">
        <v>1691</v>
      </c>
      <c r="BE528" s="168">
        <v>0.19500000000000001</v>
      </c>
      <c r="BF528" s="168">
        <v>2.5500000000000002E-3</v>
      </c>
      <c r="BG528" s="12">
        <v>2.58</v>
      </c>
      <c r="BH528" s="11"/>
      <c r="BI528" s="168"/>
      <c r="BJ528" s="727"/>
      <c r="BK528" s="727"/>
      <c r="BL528" s="727"/>
      <c r="BM528" s="168"/>
      <c r="BN528" s="168"/>
      <c r="BO528" s="12"/>
      <c r="BP528" s="11"/>
      <c r="BQ528" s="168"/>
      <c r="BR528" s="727"/>
      <c r="BS528" s="727"/>
      <c r="BT528" s="727"/>
      <c r="BU528" s="168"/>
      <c r="BV528" s="168"/>
      <c r="BW528" s="12"/>
    </row>
    <row r="529" spans="1:75">
      <c r="A529" s="1" t="s">
        <v>1050</v>
      </c>
      <c r="B529" s="1" t="s">
        <v>1004</v>
      </c>
      <c r="C529" s="1" t="s">
        <v>1005</v>
      </c>
      <c r="D529" s="1" t="s">
        <v>1673</v>
      </c>
      <c r="E529" s="1" t="s">
        <v>567</v>
      </c>
      <c r="F529" s="1">
        <v>6.3E-2</v>
      </c>
      <c r="G529" s="1">
        <v>3.7499999999999999E-3</v>
      </c>
      <c r="J529" s="1" t="s">
        <v>978</v>
      </c>
      <c r="AI529" s="575"/>
      <c r="AJ529" s="176"/>
      <c r="AK529" s="168"/>
      <c r="AL529" s="727"/>
      <c r="AM529" s="727"/>
      <c r="AN529" s="727"/>
      <c r="AO529" s="168"/>
      <c r="AP529" s="168"/>
      <c r="AQ529" s="12"/>
      <c r="AR529" s="524" t="s">
        <v>2648</v>
      </c>
      <c r="AS529" s="525" t="s">
        <v>508</v>
      </c>
      <c r="AT529" s="526" t="s">
        <v>2550</v>
      </c>
      <c r="AU529" s="526" t="s">
        <v>504</v>
      </c>
      <c r="AV529" s="580" t="s">
        <v>1691</v>
      </c>
      <c r="AW529" s="525">
        <v>2.5000000000000001E-2</v>
      </c>
      <c r="AX529" s="525">
        <v>0</v>
      </c>
      <c r="AY529" s="527">
        <v>3</v>
      </c>
      <c r="AZ529" s="11" t="s">
        <v>1990</v>
      </c>
      <c r="BA529" s="168" t="s">
        <v>1683</v>
      </c>
      <c r="BB529" s="727" t="s">
        <v>298</v>
      </c>
      <c r="BC529" s="727" t="s">
        <v>248</v>
      </c>
      <c r="BD529" s="727" t="s">
        <v>1691</v>
      </c>
      <c r="BE529" s="168">
        <v>0.19500000000000001</v>
      </c>
      <c r="BF529" s="168">
        <v>2.5500000000000002E-3</v>
      </c>
      <c r="BG529" s="12">
        <v>2.58</v>
      </c>
      <c r="BH529" s="11"/>
      <c r="BI529" s="168"/>
      <c r="BJ529" s="727"/>
      <c r="BK529" s="727"/>
      <c r="BL529" s="727"/>
      <c r="BM529" s="168"/>
      <c r="BN529" s="168"/>
      <c r="BO529" s="12"/>
      <c r="BP529" s="11"/>
      <c r="BQ529" s="168"/>
      <c r="BR529" s="727"/>
      <c r="BS529" s="727"/>
      <c r="BT529" s="727"/>
      <c r="BU529" s="168"/>
      <c r="BV529" s="168"/>
      <c r="BW529" s="12"/>
    </row>
    <row r="530" spans="1:75">
      <c r="A530" s="1" t="s">
        <v>1051</v>
      </c>
      <c r="B530" s="1" t="s">
        <v>1004</v>
      </c>
      <c r="C530" s="1" t="s">
        <v>1005</v>
      </c>
      <c r="D530" s="1" t="s">
        <v>1673</v>
      </c>
      <c r="E530" s="1" t="s">
        <v>568</v>
      </c>
      <c r="F530" s="1">
        <v>0.22500000000000001</v>
      </c>
      <c r="G530" s="1">
        <v>1.4999999999999999E-2</v>
      </c>
      <c r="J530" s="1" t="s">
        <v>981</v>
      </c>
      <c r="AI530" s="575"/>
      <c r="AJ530" s="176"/>
      <c r="AK530" s="168"/>
      <c r="AL530" s="727"/>
      <c r="AM530" s="727"/>
      <c r="AN530" s="727"/>
      <c r="AO530" s="168"/>
      <c r="AP530" s="168"/>
      <c r="AQ530" s="12"/>
      <c r="AR530" s="524" t="s">
        <v>2648</v>
      </c>
      <c r="AS530" s="525" t="s">
        <v>508</v>
      </c>
      <c r="AT530" s="526" t="s">
        <v>2552</v>
      </c>
      <c r="AU530" s="526" t="s">
        <v>268</v>
      </c>
      <c r="AV530" s="580" t="s">
        <v>1691</v>
      </c>
      <c r="AW530" s="525">
        <v>1.2500000000000001E-2</v>
      </c>
      <c r="AX530" s="525">
        <v>0</v>
      </c>
      <c r="AY530" s="527">
        <v>3</v>
      </c>
      <c r="AZ530" s="11" t="s">
        <v>1990</v>
      </c>
      <c r="BA530" s="168" t="s">
        <v>1683</v>
      </c>
      <c r="BB530" s="727" t="s">
        <v>299</v>
      </c>
      <c r="BC530" s="727" t="s">
        <v>249</v>
      </c>
      <c r="BD530" s="727" t="s">
        <v>1691</v>
      </c>
      <c r="BE530" s="168">
        <v>0.13</v>
      </c>
      <c r="BF530" s="168">
        <v>4.2500000000000003E-3</v>
      </c>
      <c r="BG530" s="12">
        <v>2.58</v>
      </c>
      <c r="BH530" s="11"/>
      <c r="BI530" s="168"/>
      <c r="BJ530" s="727"/>
      <c r="BK530" s="727"/>
      <c r="BL530" s="727"/>
      <c r="BM530" s="168"/>
      <c r="BN530" s="168"/>
      <c r="BO530" s="12"/>
      <c r="BP530" s="11"/>
      <c r="BQ530" s="168"/>
      <c r="BR530" s="727"/>
      <c r="BS530" s="727"/>
      <c r="BT530" s="727"/>
      <c r="BU530" s="168"/>
      <c r="BV530" s="168"/>
      <c r="BW530" s="12"/>
    </row>
    <row r="531" spans="1:75">
      <c r="A531" s="1" t="s">
        <v>1052</v>
      </c>
      <c r="B531" s="1" t="s">
        <v>1004</v>
      </c>
      <c r="C531" s="1" t="s">
        <v>1005</v>
      </c>
      <c r="D531" s="1" t="s">
        <v>1673</v>
      </c>
      <c r="E531" s="1" t="s">
        <v>569</v>
      </c>
      <c r="F531" s="1">
        <v>0.22500000000000001</v>
      </c>
      <c r="G531" s="1">
        <v>1.4999999999999999E-2</v>
      </c>
      <c r="J531" s="1" t="s">
        <v>981</v>
      </c>
      <c r="AI531" s="575"/>
      <c r="AJ531" s="176"/>
      <c r="AK531" s="168"/>
      <c r="AL531" s="727"/>
      <c r="AM531" s="727"/>
      <c r="AN531" s="727"/>
      <c r="AO531" s="168"/>
      <c r="AP531" s="168"/>
      <c r="AQ531" s="12"/>
      <c r="AR531" s="524" t="s">
        <v>2648</v>
      </c>
      <c r="AS531" s="525" t="s">
        <v>508</v>
      </c>
      <c r="AT531" s="526" t="s">
        <v>2554</v>
      </c>
      <c r="AU531" s="526" t="s">
        <v>1152</v>
      </c>
      <c r="AV531" s="580" t="s">
        <v>1691</v>
      </c>
      <c r="AW531" s="525">
        <v>4.4999999999999998E-2</v>
      </c>
      <c r="AX531" s="525">
        <v>0</v>
      </c>
      <c r="AY531" s="527">
        <v>3</v>
      </c>
      <c r="AZ531" s="11" t="s">
        <v>1990</v>
      </c>
      <c r="BA531" s="168" t="s">
        <v>1683</v>
      </c>
      <c r="BB531" s="727" t="s">
        <v>300</v>
      </c>
      <c r="BC531" s="727" t="s">
        <v>249</v>
      </c>
      <c r="BD531" s="727" t="s">
        <v>1691</v>
      </c>
      <c r="BE531" s="168">
        <v>0.13</v>
      </c>
      <c r="BF531" s="168">
        <v>4.2500000000000003E-3</v>
      </c>
      <c r="BG531" s="12">
        <v>2.58</v>
      </c>
      <c r="BH531" s="11"/>
      <c r="BI531" s="168"/>
      <c r="BJ531" s="727"/>
      <c r="BK531" s="727"/>
      <c r="BL531" s="727"/>
      <c r="BM531" s="168"/>
      <c r="BN531" s="168"/>
      <c r="BO531" s="12"/>
      <c r="BP531" s="11"/>
      <c r="BQ531" s="168"/>
      <c r="BR531" s="727"/>
      <c r="BS531" s="727"/>
      <c r="BT531" s="727"/>
      <c r="BU531" s="168"/>
      <c r="BV531" s="168"/>
      <c r="BW531" s="12"/>
    </row>
    <row r="532" spans="1:75">
      <c r="A532" s="1" t="s">
        <v>1053</v>
      </c>
      <c r="B532" s="1" t="s">
        <v>1004</v>
      </c>
      <c r="C532" s="1" t="s">
        <v>1005</v>
      </c>
      <c r="D532" s="1" t="s">
        <v>1673</v>
      </c>
      <c r="E532" s="1" t="s">
        <v>570</v>
      </c>
      <c r="F532" s="1">
        <v>0.22500000000000001</v>
      </c>
      <c r="G532" s="1">
        <v>1.4999999999999999E-2</v>
      </c>
      <c r="J532" s="1" t="s">
        <v>503</v>
      </c>
      <c r="AI532" s="575"/>
      <c r="AJ532" s="176"/>
      <c r="AK532" s="168"/>
      <c r="AL532" s="727"/>
      <c r="AM532" s="727"/>
      <c r="AN532" s="727"/>
      <c r="AO532" s="168"/>
      <c r="AP532" s="168"/>
      <c r="AQ532" s="12"/>
      <c r="AR532" s="11"/>
      <c r="AS532" s="168"/>
      <c r="AT532" s="727"/>
      <c r="AU532" s="727"/>
      <c r="AV532" s="727"/>
      <c r="AW532" s="168"/>
      <c r="AX532" s="168"/>
      <c r="AY532" s="12"/>
      <c r="AZ532" s="11" t="s">
        <v>1990</v>
      </c>
      <c r="BA532" s="168" t="s">
        <v>1683</v>
      </c>
      <c r="BB532" s="727" t="s">
        <v>301</v>
      </c>
      <c r="BC532" s="727" t="s">
        <v>250</v>
      </c>
      <c r="BD532" s="727" t="s">
        <v>1691</v>
      </c>
      <c r="BE532" s="168">
        <v>0.13</v>
      </c>
      <c r="BF532" s="168">
        <v>2.5500000000000002E-3</v>
      </c>
      <c r="BG532" s="12">
        <v>2.58</v>
      </c>
      <c r="BH532" s="11"/>
      <c r="BI532" s="168"/>
      <c r="BJ532" s="727"/>
      <c r="BK532" s="727"/>
      <c r="BL532" s="727"/>
      <c r="BM532" s="168"/>
      <c r="BN532" s="168"/>
      <c r="BO532" s="12"/>
      <c r="BP532" s="11"/>
      <c r="BQ532" s="168"/>
      <c r="BR532" s="727"/>
      <c r="BS532" s="727"/>
      <c r="BT532" s="727"/>
      <c r="BU532" s="168"/>
      <c r="BV532" s="168"/>
      <c r="BW532" s="12"/>
    </row>
    <row r="533" spans="1:75">
      <c r="A533" s="1" t="s">
        <v>1054</v>
      </c>
      <c r="B533" s="1" t="s">
        <v>1004</v>
      </c>
      <c r="C533" s="1" t="s">
        <v>1005</v>
      </c>
      <c r="D533" s="1" t="s">
        <v>1673</v>
      </c>
      <c r="E533" s="1" t="s">
        <v>571</v>
      </c>
      <c r="F533" s="1">
        <v>0.22500000000000001</v>
      </c>
      <c r="G533" s="1">
        <v>1.4999999999999999E-2</v>
      </c>
      <c r="J533" s="1" t="s">
        <v>503</v>
      </c>
      <c r="AI533" s="575"/>
      <c r="AJ533" s="176"/>
      <c r="AK533" s="168"/>
      <c r="AL533" s="727"/>
      <c r="AM533" s="727"/>
      <c r="AN533" s="727"/>
      <c r="AO533" s="168"/>
      <c r="AP533" s="168"/>
      <c r="AQ533" s="12"/>
      <c r="AR533" s="11"/>
      <c r="AS533" s="168"/>
      <c r="AT533" s="727"/>
      <c r="AU533" s="727"/>
      <c r="AV533" s="727"/>
      <c r="AW533" s="168"/>
      <c r="AX533" s="168"/>
      <c r="AY533" s="12"/>
      <c r="AZ533" s="11" t="s">
        <v>1990</v>
      </c>
      <c r="BA533" s="168" t="s">
        <v>1683</v>
      </c>
      <c r="BB533" s="727" t="s">
        <v>302</v>
      </c>
      <c r="BC533" s="727" t="s">
        <v>250</v>
      </c>
      <c r="BD533" s="727" t="s">
        <v>1691</v>
      </c>
      <c r="BE533" s="168">
        <v>0.13</v>
      </c>
      <c r="BF533" s="168">
        <v>2.5500000000000002E-3</v>
      </c>
      <c r="BG533" s="12">
        <v>2.58</v>
      </c>
      <c r="BH533" s="11"/>
      <c r="BI533" s="168"/>
      <c r="BJ533" s="727"/>
      <c r="BK533" s="727"/>
      <c r="BL533" s="727"/>
      <c r="BM533" s="168"/>
      <c r="BN533" s="168"/>
      <c r="BO533" s="12"/>
      <c r="BP533" s="11"/>
      <c r="BQ533" s="168"/>
      <c r="BR533" s="727"/>
      <c r="BS533" s="727"/>
      <c r="BT533" s="727"/>
      <c r="BU533" s="168"/>
      <c r="BV533" s="168"/>
      <c r="BW533" s="12"/>
    </row>
    <row r="534" spans="1:75">
      <c r="A534" s="1" t="s">
        <v>1055</v>
      </c>
      <c r="B534" s="1" t="s">
        <v>1004</v>
      </c>
      <c r="C534" s="1" t="s">
        <v>1005</v>
      </c>
      <c r="D534" s="1" t="s">
        <v>1673</v>
      </c>
      <c r="E534" s="1" t="s">
        <v>572</v>
      </c>
      <c r="F534" s="1">
        <v>0.25</v>
      </c>
      <c r="G534" s="1">
        <v>1.35E-2</v>
      </c>
      <c r="J534" s="1" t="s">
        <v>986</v>
      </c>
      <c r="AI534" s="575"/>
      <c r="AJ534" s="176"/>
      <c r="AK534" s="168"/>
      <c r="AL534" s="727"/>
      <c r="AM534" s="727"/>
      <c r="AN534" s="727"/>
      <c r="AO534" s="168"/>
      <c r="AP534" s="168"/>
      <c r="AQ534" s="12"/>
      <c r="AR534" s="11"/>
      <c r="AS534" s="168"/>
      <c r="AT534" s="727"/>
      <c r="AU534" s="727"/>
      <c r="AV534" s="727"/>
      <c r="AW534" s="168"/>
      <c r="AX534" s="168"/>
      <c r="AY534" s="12"/>
      <c r="AZ534" s="11" t="s">
        <v>1990</v>
      </c>
      <c r="BA534" s="168" t="s">
        <v>1683</v>
      </c>
      <c r="BB534" s="727" t="s">
        <v>303</v>
      </c>
      <c r="BC534" s="727" t="s">
        <v>251</v>
      </c>
      <c r="BD534" s="727" t="s">
        <v>1691</v>
      </c>
      <c r="BE534" s="168">
        <v>6.5000000000000002E-2</v>
      </c>
      <c r="BF534" s="168">
        <v>4.2500000000000003E-3</v>
      </c>
      <c r="BG534" s="12">
        <v>2.58</v>
      </c>
      <c r="BH534" s="11"/>
      <c r="BI534" s="168"/>
      <c r="BJ534" s="727"/>
      <c r="BK534" s="727"/>
      <c r="BL534" s="727"/>
      <c r="BM534" s="168"/>
      <c r="BN534" s="168"/>
      <c r="BO534" s="12"/>
      <c r="BP534" s="11"/>
      <c r="BQ534" s="168"/>
      <c r="BR534" s="727"/>
      <c r="BS534" s="727"/>
      <c r="BT534" s="727"/>
      <c r="BU534" s="168"/>
      <c r="BV534" s="168"/>
      <c r="BW534" s="12"/>
    </row>
    <row r="535" spans="1:75">
      <c r="A535" s="1" t="s">
        <v>1056</v>
      </c>
      <c r="B535" s="1" t="s">
        <v>1004</v>
      </c>
      <c r="C535" s="1" t="s">
        <v>1005</v>
      </c>
      <c r="D535" s="1" t="s">
        <v>1673</v>
      </c>
      <c r="E535" s="1" t="s">
        <v>573</v>
      </c>
      <c r="F535" s="1">
        <v>0.25</v>
      </c>
      <c r="G535" s="1">
        <v>1.35E-2</v>
      </c>
      <c r="J535" s="1" t="s">
        <v>986</v>
      </c>
      <c r="AI535" s="575"/>
      <c r="AJ535" s="176"/>
      <c r="AK535" s="168"/>
      <c r="AL535" s="727"/>
      <c r="AM535" s="727"/>
      <c r="AN535" s="727"/>
      <c r="AO535" s="168"/>
      <c r="AP535" s="168"/>
      <c r="AQ535" s="12"/>
      <c r="AR535" s="11"/>
      <c r="AS535" s="168"/>
      <c r="AT535" s="727"/>
      <c r="AU535" s="727"/>
      <c r="AV535" s="727"/>
      <c r="AW535" s="168"/>
      <c r="AX535" s="168"/>
      <c r="AY535" s="12"/>
      <c r="AZ535" s="11" t="s">
        <v>1990</v>
      </c>
      <c r="BA535" s="168" t="s">
        <v>1683</v>
      </c>
      <c r="BB535" s="727" t="s">
        <v>304</v>
      </c>
      <c r="BC535" s="727" t="s">
        <v>251</v>
      </c>
      <c r="BD535" s="727" t="s">
        <v>1691</v>
      </c>
      <c r="BE535" s="168">
        <v>6.5000000000000002E-2</v>
      </c>
      <c r="BF535" s="168">
        <v>4.2500000000000003E-3</v>
      </c>
      <c r="BG535" s="12">
        <v>2.58</v>
      </c>
      <c r="BH535" s="11"/>
      <c r="BI535" s="168"/>
      <c r="BJ535" s="727"/>
      <c r="BK535" s="727"/>
      <c r="BL535" s="727"/>
      <c r="BM535" s="168"/>
      <c r="BN535" s="168"/>
      <c r="BO535" s="12"/>
      <c r="BP535" s="11"/>
      <c r="BQ535" s="168"/>
      <c r="BR535" s="727"/>
      <c r="BS535" s="727"/>
      <c r="BT535" s="727"/>
      <c r="BU535" s="168"/>
      <c r="BV535" s="168"/>
      <c r="BW535" s="12"/>
    </row>
    <row r="536" spans="1:75">
      <c r="A536" s="1" t="s">
        <v>1057</v>
      </c>
      <c r="B536" s="1" t="s">
        <v>1004</v>
      </c>
      <c r="C536" s="1" t="s">
        <v>1005</v>
      </c>
      <c r="D536" s="1" t="s">
        <v>1673</v>
      </c>
      <c r="E536" s="1" t="s">
        <v>574</v>
      </c>
      <c r="F536" s="1">
        <v>0.25</v>
      </c>
      <c r="G536" s="1">
        <v>1.35E-2</v>
      </c>
      <c r="J536" s="1" t="s">
        <v>544</v>
      </c>
      <c r="AI536" s="575"/>
      <c r="AJ536" s="176"/>
      <c r="AK536" s="168"/>
      <c r="AL536" s="727"/>
      <c r="AM536" s="727"/>
      <c r="AN536" s="727"/>
      <c r="AO536" s="168"/>
      <c r="AP536" s="168"/>
      <c r="AQ536" s="12"/>
      <c r="AR536" s="11"/>
      <c r="AS536" s="168"/>
      <c r="AT536" s="727"/>
      <c r="AU536" s="727"/>
      <c r="AV536" s="727"/>
      <c r="AW536" s="168"/>
      <c r="AX536" s="168"/>
      <c r="AY536" s="12"/>
      <c r="AZ536" s="11" t="s">
        <v>1990</v>
      </c>
      <c r="BA536" s="168" t="s">
        <v>1683</v>
      </c>
      <c r="BB536" s="727" t="s">
        <v>305</v>
      </c>
      <c r="BC536" s="727" t="s">
        <v>252</v>
      </c>
      <c r="BD536" s="727" t="s">
        <v>1691</v>
      </c>
      <c r="BE536" s="168">
        <v>6.5000000000000002E-2</v>
      </c>
      <c r="BF536" s="168">
        <v>2.5500000000000002E-3</v>
      </c>
      <c r="BG536" s="12">
        <v>2.58</v>
      </c>
      <c r="BH536" s="11"/>
      <c r="BI536" s="168"/>
      <c r="BJ536" s="727"/>
      <c r="BK536" s="727"/>
      <c r="BL536" s="727"/>
      <c r="BM536" s="168"/>
      <c r="BN536" s="168"/>
      <c r="BO536" s="12"/>
      <c r="BP536" s="11"/>
      <c r="BQ536" s="168"/>
      <c r="BR536" s="727"/>
      <c r="BS536" s="727"/>
      <c r="BT536" s="727"/>
      <c r="BU536" s="168"/>
      <c r="BV536" s="168"/>
      <c r="BW536" s="12"/>
    </row>
    <row r="537" spans="1:75">
      <c r="A537" s="1" t="s">
        <v>1058</v>
      </c>
      <c r="B537" s="1" t="s">
        <v>1004</v>
      </c>
      <c r="C537" s="1" t="s">
        <v>1005</v>
      </c>
      <c r="D537" s="1" t="s">
        <v>1673</v>
      </c>
      <c r="E537" s="1" t="s">
        <v>575</v>
      </c>
      <c r="F537" s="1">
        <v>0.25</v>
      </c>
      <c r="G537" s="1">
        <v>1.35E-2</v>
      </c>
      <c r="J537" s="1" t="s">
        <v>544</v>
      </c>
      <c r="AI537" s="575"/>
      <c r="AJ537" s="176"/>
      <c r="AK537" s="168"/>
      <c r="AL537" s="727"/>
      <c r="AM537" s="727"/>
      <c r="AN537" s="727"/>
      <c r="AO537" s="168"/>
      <c r="AP537" s="168"/>
      <c r="AQ537" s="12"/>
      <c r="AR537" s="11"/>
      <c r="AS537" s="168"/>
      <c r="AT537" s="727"/>
      <c r="AU537" s="727"/>
      <c r="AV537" s="727"/>
      <c r="AW537" s="168"/>
      <c r="AX537" s="168"/>
      <c r="AY537" s="12"/>
      <c r="AZ537" s="11" t="s">
        <v>1990</v>
      </c>
      <c r="BA537" s="168" t="s">
        <v>1683</v>
      </c>
      <c r="BB537" s="727" t="s">
        <v>306</v>
      </c>
      <c r="BC537" s="727" t="s">
        <v>252</v>
      </c>
      <c r="BD537" s="727" t="s">
        <v>1691</v>
      </c>
      <c r="BE537" s="168">
        <v>6.5000000000000002E-2</v>
      </c>
      <c r="BF537" s="168">
        <v>2.5500000000000002E-3</v>
      </c>
      <c r="BG537" s="12">
        <v>2.58</v>
      </c>
      <c r="BH537" s="11"/>
      <c r="BI537" s="168"/>
      <c r="BJ537" s="727"/>
      <c r="BK537" s="727"/>
      <c r="BL537" s="727"/>
      <c r="BM537" s="168"/>
      <c r="BN537" s="168"/>
      <c r="BO537" s="12"/>
      <c r="BP537" s="11"/>
      <c r="BQ537" s="168"/>
      <c r="BR537" s="727"/>
      <c r="BS537" s="727"/>
      <c r="BT537" s="727"/>
      <c r="BU537" s="168"/>
      <c r="BV537" s="168"/>
      <c r="BW537" s="12"/>
    </row>
    <row r="538" spans="1:75">
      <c r="A538" s="1" t="s">
        <v>1059</v>
      </c>
      <c r="B538" s="1" t="s">
        <v>1004</v>
      </c>
      <c r="C538" s="1" t="s">
        <v>1005</v>
      </c>
      <c r="D538" s="1" t="s">
        <v>576</v>
      </c>
      <c r="E538" s="1" t="s">
        <v>577</v>
      </c>
      <c r="F538" s="1">
        <v>0.15</v>
      </c>
      <c r="G538" s="1">
        <v>7.0000000000000001E-3</v>
      </c>
      <c r="AI538" s="575"/>
      <c r="AJ538" s="176"/>
      <c r="AK538" s="168"/>
      <c r="AL538" s="727"/>
      <c r="AM538" s="727"/>
      <c r="AN538" s="727"/>
      <c r="AO538" s="168"/>
      <c r="AP538" s="168"/>
      <c r="AQ538" s="12"/>
      <c r="AR538" s="11"/>
      <c r="AS538" s="168"/>
      <c r="AT538" s="727"/>
      <c r="AU538" s="727"/>
      <c r="AV538" s="727"/>
      <c r="AW538" s="168"/>
      <c r="AX538" s="168"/>
      <c r="AY538" s="12"/>
      <c r="AZ538" s="11" t="s">
        <v>1990</v>
      </c>
      <c r="BA538" s="168" t="s">
        <v>1683</v>
      </c>
      <c r="BB538" s="727" t="s">
        <v>307</v>
      </c>
      <c r="BC538" s="727" t="s">
        <v>2707</v>
      </c>
      <c r="BD538" s="727" t="s">
        <v>1691</v>
      </c>
      <c r="BE538" s="168">
        <v>0.19500000000000001</v>
      </c>
      <c r="BF538" s="168">
        <v>1.2750000000000001E-2</v>
      </c>
      <c r="BG538" s="12">
        <v>2.58</v>
      </c>
      <c r="BH538" s="11"/>
      <c r="BI538" s="168"/>
      <c r="BJ538" s="727"/>
      <c r="BK538" s="727"/>
      <c r="BL538" s="727"/>
      <c r="BM538" s="168"/>
      <c r="BN538" s="168"/>
      <c r="BO538" s="12"/>
      <c r="BP538" s="11"/>
      <c r="BQ538" s="168"/>
      <c r="BR538" s="727"/>
      <c r="BS538" s="727"/>
      <c r="BT538" s="727"/>
      <c r="BU538" s="168"/>
      <c r="BV538" s="168"/>
      <c r="BW538" s="12"/>
    </row>
    <row r="539" spans="1:75">
      <c r="A539" s="1" t="s">
        <v>1060</v>
      </c>
      <c r="B539" s="1" t="s">
        <v>1004</v>
      </c>
      <c r="C539" s="1" t="s">
        <v>1005</v>
      </c>
      <c r="D539" s="1" t="s">
        <v>576</v>
      </c>
      <c r="E539" s="1" t="s">
        <v>578</v>
      </c>
      <c r="F539" s="1">
        <v>0.15</v>
      </c>
      <c r="G539" s="1">
        <v>7.0000000000000001E-3</v>
      </c>
      <c r="AI539" s="575"/>
      <c r="AJ539" s="176"/>
      <c r="AK539" s="168"/>
      <c r="AL539" s="727"/>
      <c r="AM539" s="727"/>
      <c r="AN539" s="727"/>
      <c r="AO539" s="168"/>
      <c r="AP539" s="168"/>
      <c r="AQ539" s="12"/>
      <c r="AR539" s="11"/>
      <c r="AS539" s="168"/>
      <c r="AT539" s="727"/>
      <c r="AU539" s="727"/>
      <c r="AV539" s="727"/>
      <c r="AW539" s="168"/>
      <c r="AX539" s="168"/>
      <c r="AY539" s="12"/>
      <c r="AZ539" s="11" t="s">
        <v>1990</v>
      </c>
      <c r="BA539" s="168" t="s">
        <v>1683</v>
      </c>
      <c r="BB539" s="727" t="s">
        <v>308</v>
      </c>
      <c r="BC539" s="727" t="s">
        <v>500</v>
      </c>
      <c r="BD539" s="727" t="s">
        <v>1691</v>
      </c>
      <c r="BE539" s="168">
        <v>0.19500000000000001</v>
      </c>
      <c r="BF539" s="168">
        <v>1.2750000000000001E-2</v>
      </c>
      <c r="BG539" s="12">
        <v>2.58</v>
      </c>
      <c r="BH539" s="11"/>
      <c r="BI539" s="168"/>
      <c r="BJ539" s="727"/>
      <c r="BK539" s="727"/>
      <c r="BL539" s="727"/>
      <c r="BM539" s="168"/>
      <c r="BN539" s="168"/>
      <c r="BO539" s="12"/>
      <c r="BP539" s="11"/>
      <c r="BQ539" s="168"/>
      <c r="BR539" s="727"/>
      <c r="BS539" s="727"/>
      <c r="BT539" s="727"/>
      <c r="BU539" s="168"/>
      <c r="BV539" s="168"/>
      <c r="BW539" s="12"/>
    </row>
    <row r="540" spans="1:75">
      <c r="A540" s="1" t="s">
        <v>1061</v>
      </c>
      <c r="B540" s="1" t="s">
        <v>1004</v>
      </c>
      <c r="C540" s="1" t="s">
        <v>1005</v>
      </c>
      <c r="D540" s="1" t="s">
        <v>576</v>
      </c>
      <c r="E540" s="1" t="s">
        <v>579</v>
      </c>
      <c r="F540" s="1">
        <v>7.4999999999999997E-2</v>
      </c>
      <c r="G540" s="1">
        <v>3.5000000000000001E-3</v>
      </c>
      <c r="J540" s="1" t="s">
        <v>673</v>
      </c>
      <c r="AI540" s="575"/>
      <c r="AJ540" s="176"/>
      <c r="AK540" s="168"/>
      <c r="AL540" s="727"/>
      <c r="AM540" s="727"/>
      <c r="AN540" s="727"/>
      <c r="AO540" s="168"/>
      <c r="AP540" s="168"/>
      <c r="AQ540" s="12"/>
      <c r="AR540" s="11"/>
      <c r="AS540" s="168"/>
      <c r="AT540" s="727"/>
      <c r="AU540" s="727"/>
      <c r="AV540" s="727"/>
      <c r="AW540" s="168"/>
      <c r="AX540" s="168"/>
      <c r="AY540" s="12"/>
      <c r="AZ540" s="11" t="s">
        <v>1990</v>
      </c>
      <c r="BA540" s="168" t="s">
        <v>1683</v>
      </c>
      <c r="BB540" s="727" t="s">
        <v>309</v>
      </c>
      <c r="BC540" s="727" t="s">
        <v>501</v>
      </c>
      <c r="BD540" s="727" t="s">
        <v>1691</v>
      </c>
      <c r="BE540" s="168">
        <v>0.13</v>
      </c>
      <c r="BF540" s="168">
        <v>8.5000000000000006E-3</v>
      </c>
      <c r="BG540" s="12">
        <v>2.58</v>
      </c>
      <c r="BH540" s="11"/>
      <c r="BI540" s="168"/>
      <c r="BJ540" s="727"/>
      <c r="BK540" s="727"/>
      <c r="BL540" s="727"/>
      <c r="BM540" s="168"/>
      <c r="BN540" s="168"/>
      <c r="BO540" s="12"/>
      <c r="BP540" s="11"/>
      <c r="BQ540" s="168"/>
      <c r="BR540" s="727"/>
      <c r="BS540" s="727"/>
      <c r="BT540" s="727"/>
      <c r="BU540" s="168"/>
      <c r="BV540" s="168"/>
      <c r="BW540" s="12"/>
    </row>
    <row r="541" spans="1:75">
      <c r="A541" s="1" t="s">
        <v>1062</v>
      </c>
      <c r="B541" s="1" t="s">
        <v>1004</v>
      </c>
      <c r="C541" s="1" t="s">
        <v>1005</v>
      </c>
      <c r="D541" s="1" t="s">
        <v>576</v>
      </c>
      <c r="E541" s="1" t="s">
        <v>580</v>
      </c>
      <c r="F541" s="1">
        <v>7.4999999999999997E-2</v>
      </c>
      <c r="G541" s="1">
        <v>3.5000000000000001E-3</v>
      </c>
      <c r="J541" s="1" t="s">
        <v>673</v>
      </c>
      <c r="AI541" s="575"/>
      <c r="AJ541" s="176"/>
      <c r="AK541" s="168"/>
      <c r="AL541" s="727"/>
      <c r="AM541" s="727"/>
      <c r="AN541" s="727"/>
      <c r="AO541" s="168"/>
      <c r="AP541" s="168"/>
      <c r="AQ541" s="12"/>
      <c r="AR541" s="11"/>
      <c r="AS541" s="168"/>
      <c r="AT541" s="727"/>
      <c r="AU541" s="727"/>
      <c r="AV541" s="727"/>
      <c r="AW541" s="168"/>
      <c r="AX541" s="168"/>
      <c r="AY541" s="12"/>
      <c r="AZ541" s="11" t="s">
        <v>1990</v>
      </c>
      <c r="BA541" s="168" t="s">
        <v>1683</v>
      </c>
      <c r="BB541" s="727" t="s">
        <v>310</v>
      </c>
      <c r="BC541" s="727" t="s">
        <v>501</v>
      </c>
      <c r="BD541" s="727" t="s">
        <v>1691</v>
      </c>
      <c r="BE541" s="168">
        <v>0.13</v>
      </c>
      <c r="BF541" s="168">
        <v>8.5000000000000006E-3</v>
      </c>
      <c r="BG541" s="12">
        <v>2.58</v>
      </c>
      <c r="BH541" s="11"/>
      <c r="BI541" s="168"/>
      <c r="BJ541" s="727"/>
      <c r="BK541" s="727"/>
      <c r="BL541" s="727"/>
      <c r="BM541" s="168"/>
      <c r="BN541" s="168"/>
      <c r="BO541" s="12"/>
      <c r="BP541" s="11"/>
      <c r="BQ541" s="168"/>
      <c r="BR541" s="727"/>
      <c r="BS541" s="727"/>
      <c r="BT541" s="727"/>
      <c r="BU541" s="168"/>
      <c r="BV541" s="168"/>
      <c r="BW541" s="12"/>
    </row>
    <row r="542" spans="1:75">
      <c r="A542" s="1" t="s">
        <v>1063</v>
      </c>
      <c r="B542" s="1" t="s">
        <v>1064</v>
      </c>
      <c r="C542" s="1" t="s">
        <v>1065</v>
      </c>
      <c r="D542" s="1" t="s">
        <v>1820</v>
      </c>
      <c r="E542" s="1" t="s">
        <v>1775</v>
      </c>
      <c r="F542" s="1">
        <v>2.83</v>
      </c>
      <c r="G542" s="1">
        <v>0.25</v>
      </c>
      <c r="H542" s="1">
        <v>2.62</v>
      </c>
      <c r="I542" s="1" t="s">
        <v>944</v>
      </c>
      <c r="AI542" s="575"/>
      <c r="AJ542" s="176"/>
      <c r="AK542" s="168"/>
      <c r="AL542" s="727"/>
      <c r="AM542" s="727"/>
      <c r="AN542" s="727"/>
      <c r="AO542" s="168"/>
      <c r="AP542" s="168"/>
      <c r="AQ542" s="12"/>
      <c r="AR542" s="11"/>
      <c r="AS542" s="168"/>
      <c r="AT542" s="727"/>
      <c r="AU542" s="727"/>
      <c r="AV542" s="727"/>
      <c r="AW542" s="168"/>
      <c r="AX542" s="168"/>
      <c r="AY542" s="12"/>
      <c r="AZ542" s="11" t="s">
        <v>1990</v>
      </c>
      <c r="BA542" s="168" t="s">
        <v>1683</v>
      </c>
      <c r="BB542" s="727" t="s">
        <v>311</v>
      </c>
      <c r="BC542" s="727" t="s">
        <v>502</v>
      </c>
      <c r="BD542" s="727" t="s">
        <v>1691</v>
      </c>
      <c r="BE542" s="168">
        <v>6.5000000000000002E-2</v>
      </c>
      <c r="BF542" s="168">
        <v>4.2500000000000003E-3</v>
      </c>
      <c r="BG542" s="12">
        <v>2.58</v>
      </c>
      <c r="BH542" s="11"/>
      <c r="BI542" s="168"/>
      <c r="BJ542" s="727"/>
      <c r="BK542" s="727"/>
      <c r="BL542" s="727"/>
      <c r="BM542" s="168"/>
      <c r="BN542" s="168"/>
      <c r="BO542" s="12"/>
      <c r="BP542" s="11"/>
      <c r="BQ542" s="168"/>
      <c r="BR542" s="727"/>
      <c r="BS542" s="727"/>
      <c r="BT542" s="727"/>
      <c r="BU542" s="168"/>
      <c r="BV542" s="168"/>
      <c r="BW542" s="12"/>
    </row>
    <row r="543" spans="1:75">
      <c r="A543" s="1" t="s">
        <v>1066</v>
      </c>
      <c r="B543" s="1" t="s">
        <v>1064</v>
      </c>
      <c r="C543" s="1" t="s">
        <v>1065</v>
      </c>
      <c r="D543" s="1" t="s">
        <v>1822</v>
      </c>
      <c r="E543" s="1" t="s">
        <v>1796</v>
      </c>
      <c r="F543" s="1">
        <v>2.5299999999999998</v>
      </c>
      <c r="G543" s="1">
        <v>0.25</v>
      </c>
      <c r="H543" s="1">
        <v>2.62</v>
      </c>
      <c r="I543" s="1" t="s">
        <v>944</v>
      </c>
      <c r="AI543" s="575"/>
      <c r="AJ543" s="176"/>
      <c r="AK543" s="168"/>
      <c r="AL543" s="727"/>
      <c r="AM543" s="727"/>
      <c r="AN543" s="727"/>
      <c r="AO543" s="168"/>
      <c r="AP543" s="168"/>
      <c r="AQ543" s="12"/>
      <c r="AR543" s="11"/>
      <c r="AS543" s="168"/>
      <c r="AT543" s="727"/>
      <c r="AU543" s="727"/>
      <c r="AV543" s="727"/>
      <c r="AW543" s="168"/>
      <c r="AX543" s="168"/>
      <c r="AY543" s="12"/>
      <c r="AZ543" s="11" t="s">
        <v>1990</v>
      </c>
      <c r="BA543" s="168" t="s">
        <v>1683</v>
      </c>
      <c r="BB543" s="727" t="s">
        <v>312</v>
      </c>
      <c r="BC543" s="727" t="s">
        <v>502</v>
      </c>
      <c r="BD543" s="727" t="s">
        <v>1691</v>
      </c>
      <c r="BE543" s="168">
        <v>6.5000000000000002E-2</v>
      </c>
      <c r="BF543" s="168">
        <v>4.2500000000000003E-3</v>
      </c>
      <c r="BG543" s="12">
        <v>2.58</v>
      </c>
      <c r="BH543" s="11"/>
      <c r="BI543" s="168"/>
      <c r="BJ543" s="727"/>
      <c r="BK543" s="727"/>
      <c r="BL543" s="727"/>
      <c r="BM543" s="168"/>
      <c r="BN543" s="168"/>
      <c r="BO543" s="12"/>
      <c r="BP543" s="11"/>
      <c r="BQ543" s="168"/>
      <c r="BR543" s="727"/>
      <c r="BS543" s="727"/>
      <c r="BT543" s="727"/>
      <c r="BU543" s="168"/>
      <c r="BV543" s="168"/>
      <c r="BW543" s="12"/>
    </row>
    <row r="544" spans="1:75">
      <c r="A544" s="1" t="s">
        <v>1067</v>
      </c>
      <c r="B544" s="1" t="s">
        <v>1064</v>
      </c>
      <c r="C544" s="1" t="s">
        <v>1065</v>
      </c>
      <c r="D544" s="1" t="s">
        <v>1823</v>
      </c>
      <c r="E544" s="1" t="s">
        <v>1765</v>
      </c>
      <c r="F544" s="1">
        <v>2.16</v>
      </c>
      <c r="G544" s="1">
        <v>0.25</v>
      </c>
      <c r="H544" s="1">
        <v>2.62</v>
      </c>
      <c r="I544" s="1" t="s">
        <v>944</v>
      </c>
      <c r="AI544" s="575"/>
      <c r="AJ544" s="176"/>
      <c r="AK544" s="168"/>
      <c r="AL544" s="727"/>
      <c r="AM544" s="727"/>
      <c r="AN544" s="727"/>
      <c r="AO544" s="168"/>
      <c r="AP544" s="168"/>
      <c r="AQ544" s="12"/>
      <c r="AR544" s="11"/>
      <c r="AS544" s="168"/>
      <c r="AT544" s="727"/>
      <c r="AU544" s="727"/>
      <c r="AV544" s="727"/>
      <c r="AW544" s="168"/>
      <c r="AX544" s="168"/>
      <c r="AY544" s="12"/>
      <c r="AZ544" s="11" t="s">
        <v>1990</v>
      </c>
      <c r="BA544" s="168" t="s">
        <v>1683</v>
      </c>
      <c r="BB544" s="727" t="s">
        <v>313</v>
      </c>
      <c r="BC544" s="727" t="s">
        <v>593</v>
      </c>
      <c r="BD544" s="727" t="s">
        <v>1691</v>
      </c>
      <c r="BE544" s="168">
        <v>0.26</v>
      </c>
      <c r="BF544" s="168">
        <v>4.2500000000000003E-3</v>
      </c>
      <c r="BG544" s="12">
        <v>2.58</v>
      </c>
      <c r="BH544" s="11"/>
      <c r="BI544" s="168"/>
      <c r="BJ544" s="727"/>
      <c r="BK544" s="727"/>
      <c r="BL544" s="727"/>
      <c r="BM544" s="168"/>
      <c r="BN544" s="168"/>
      <c r="BO544" s="12"/>
      <c r="BP544" s="11"/>
      <c r="BQ544" s="168"/>
      <c r="BR544" s="727"/>
      <c r="BS544" s="727"/>
      <c r="BT544" s="727"/>
      <c r="BU544" s="168"/>
      <c r="BV544" s="168"/>
      <c r="BW544" s="12"/>
    </row>
    <row r="545" spans="1:75">
      <c r="A545" s="1" t="s">
        <v>1068</v>
      </c>
      <c r="B545" s="1" t="s">
        <v>1064</v>
      </c>
      <c r="C545" s="1" t="s">
        <v>1065</v>
      </c>
      <c r="D545" s="1" t="s">
        <v>1823</v>
      </c>
      <c r="E545" s="1" t="s">
        <v>1766</v>
      </c>
      <c r="F545" s="1">
        <v>2.16</v>
      </c>
      <c r="G545" s="1">
        <v>0.25</v>
      </c>
      <c r="H545" s="1">
        <v>2.62</v>
      </c>
      <c r="I545" s="1" t="s">
        <v>944</v>
      </c>
      <c r="AI545" s="575"/>
      <c r="AJ545" s="176"/>
      <c r="AK545" s="168"/>
      <c r="AL545" s="727"/>
      <c r="AM545" s="727"/>
      <c r="AN545" s="727"/>
      <c r="AO545" s="168"/>
      <c r="AP545" s="168"/>
      <c r="AQ545" s="12"/>
      <c r="AR545" s="11"/>
      <c r="AS545" s="168"/>
      <c r="AT545" s="727"/>
      <c r="AU545" s="727"/>
      <c r="AV545" s="727"/>
      <c r="AW545" s="168"/>
      <c r="AX545" s="168"/>
      <c r="AY545" s="12"/>
      <c r="AZ545" s="11" t="s">
        <v>1990</v>
      </c>
      <c r="BA545" s="168" t="s">
        <v>1683</v>
      </c>
      <c r="BB545" s="727" t="s">
        <v>314</v>
      </c>
      <c r="BC545" s="727" t="s">
        <v>593</v>
      </c>
      <c r="BD545" s="727" t="s">
        <v>1691</v>
      </c>
      <c r="BE545" s="168">
        <v>0.13</v>
      </c>
      <c r="BF545" s="168">
        <v>4.2500000000000003E-3</v>
      </c>
      <c r="BG545" s="12">
        <v>2.58</v>
      </c>
      <c r="BH545" s="11"/>
      <c r="BI545" s="168"/>
      <c r="BJ545" s="727"/>
      <c r="BK545" s="727"/>
      <c r="BL545" s="727"/>
      <c r="BM545" s="168"/>
      <c r="BN545" s="168"/>
      <c r="BO545" s="12"/>
      <c r="BP545" s="11"/>
      <c r="BQ545" s="168"/>
      <c r="BR545" s="727"/>
      <c r="BS545" s="727"/>
      <c r="BT545" s="727"/>
      <c r="BU545" s="168"/>
      <c r="BV545" s="168"/>
      <c r="BW545" s="12"/>
    </row>
    <row r="546" spans="1:75">
      <c r="A546" s="1" t="s">
        <v>1069</v>
      </c>
      <c r="B546" s="1" t="s">
        <v>1064</v>
      </c>
      <c r="C546" s="1" t="s">
        <v>1065</v>
      </c>
      <c r="D546" s="1" t="s">
        <v>1861</v>
      </c>
      <c r="E546" s="1" t="s">
        <v>1827</v>
      </c>
      <c r="F546" s="1">
        <v>1.93</v>
      </c>
      <c r="G546" s="1">
        <v>0.25</v>
      </c>
      <c r="H546" s="1">
        <v>2.62</v>
      </c>
      <c r="I546" s="1" t="s">
        <v>944</v>
      </c>
      <c r="AI546" s="575"/>
      <c r="AJ546" s="176"/>
      <c r="AK546" s="168"/>
      <c r="AL546" s="727"/>
      <c r="AM546" s="727"/>
      <c r="AN546" s="727"/>
      <c r="AO546" s="168"/>
      <c r="AP546" s="168"/>
      <c r="AQ546" s="12"/>
      <c r="AR546" s="11"/>
      <c r="AS546" s="168"/>
      <c r="AT546" s="727"/>
      <c r="AU546" s="727"/>
      <c r="AV546" s="727"/>
      <c r="AW546" s="168"/>
      <c r="AX546" s="168"/>
      <c r="AY546" s="12"/>
      <c r="AZ546" s="11" t="s">
        <v>1990</v>
      </c>
      <c r="BA546" s="168" t="s">
        <v>1683</v>
      </c>
      <c r="BB546" s="727" t="s">
        <v>315</v>
      </c>
      <c r="BC546" s="727" t="s">
        <v>594</v>
      </c>
      <c r="BD546" s="727" t="s">
        <v>1691</v>
      </c>
      <c r="BE546" s="168">
        <v>0.26</v>
      </c>
      <c r="BF546" s="168">
        <v>2.5500000000000002E-3</v>
      </c>
      <c r="BG546" s="12">
        <v>2.58</v>
      </c>
      <c r="BH546" s="11"/>
      <c r="BI546" s="168"/>
      <c r="BJ546" s="727"/>
      <c r="BK546" s="727"/>
      <c r="BL546" s="727"/>
      <c r="BM546" s="168"/>
      <c r="BN546" s="168"/>
      <c r="BO546" s="12"/>
      <c r="BP546" s="11"/>
      <c r="BQ546" s="168"/>
      <c r="BR546" s="727"/>
      <c r="BS546" s="727"/>
      <c r="BT546" s="727"/>
      <c r="BU546" s="168"/>
      <c r="BV546" s="168"/>
      <c r="BW546" s="12"/>
    </row>
    <row r="547" spans="1:75">
      <c r="A547" s="1" t="s">
        <v>1070</v>
      </c>
      <c r="B547" s="1" t="s">
        <v>1064</v>
      </c>
      <c r="C547" s="1" t="s">
        <v>1065</v>
      </c>
      <c r="D547" s="1" t="s">
        <v>1861</v>
      </c>
      <c r="E547" s="1" t="s">
        <v>1767</v>
      </c>
      <c r="F547" s="1">
        <v>1.93</v>
      </c>
      <c r="G547" s="1">
        <v>0.25</v>
      </c>
      <c r="H547" s="1">
        <v>2.62</v>
      </c>
      <c r="I547" s="1" t="s">
        <v>944</v>
      </c>
      <c r="AI547" s="575"/>
      <c r="AJ547" s="176"/>
      <c r="AK547" s="168"/>
      <c r="AL547" s="727"/>
      <c r="AM547" s="727"/>
      <c r="AN547" s="727"/>
      <c r="AO547" s="168"/>
      <c r="AP547" s="168"/>
      <c r="AQ547" s="12"/>
      <c r="AR547" s="11"/>
      <c r="AS547" s="168"/>
      <c r="AT547" s="727"/>
      <c r="AU547" s="727"/>
      <c r="AV547" s="727"/>
      <c r="AW547" s="168"/>
      <c r="AX547" s="168"/>
      <c r="AY547" s="12"/>
      <c r="AZ547" s="11" t="s">
        <v>1990</v>
      </c>
      <c r="BA547" s="168" t="s">
        <v>1683</v>
      </c>
      <c r="BB547" s="727" t="s">
        <v>316</v>
      </c>
      <c r="BC547" s="727" t="s">
        <v>594</v>
      </c>
      <c r="BD547" s="727" t="s">
        <v>1691</v>
      </c>
      <c r="BE547" s="168">
        <v>0.13</v>
      </c>
      <c r="BF547" s="168">
        <v>2.5500000000000002E-3</v>
      </c>
      <c r="BG547" s="12">
        <v>2.58</v>
      </c>
      <c r="BH547" s="11"/>
      <c r="BI547" s="168"/>
      <c r="BJ547" s="727"/>
      <c r="BK547" s="727"/>
      <c r="BL547" s="727"/>
      <c r="BM547" s="168"/>
      <c r="BN547" s="168"/>
      <c r="BO547" s="12"/>
      <c r="BP547" s="11"/>
      <c r="BQ547" s="168"/>
      <c r="BR547" s="727"/>
      <c r="BS547" s="727"/>
      <c r="BT547" s="727"/>
      <c r="BU547" s="168"/>
      <c r="BV547" s="168"/>
      <c r="BW547" s="12"/>
    </row>
    <row r="548" spans="1:75">
      <c r="A548" s="1" t="s">
        <v>1071</v>
      </c>
      <c r="B548" s="1" t="s">
        <v>1064</v>
      </c>
      <c r="C548" s="1" t="s">
        <v>1065</v>
      </c>
      <c r="D548" s="1" t="s">
        <v>1895</v>
      </c>
      <c r="E548" s="1" t="s">
        <v>1797</v>
      </c>
      <c r="F548" s="1">
        <v>1.3</v>
      </c>
      <c r="G548" s="1">
        <v>0.25</v>
      </c>
      <c r="H548" s="1">
        <v>2.62</v>
      </c>
      <c r="I548" s="1" t="s">
        <v>944</v>
      </c>
      <c r="AI548" s="575"/>
      <c r="AJ548" s="176"/>
      <c r="AK548" s="168"/>
      <c r="AL548" s="727"/>
      <c r="AM548" s="727"/>
      <c r="AN548" s="727"/>
      <c r="AO548" s="168"/>
      <c r="AP548" s="168"/>
      <c r="AQ548" s="12"/>
      <c r="AR548" s="11"/>
      <c r="AS548" s="168"/>
      <c r="AT548" s="727"/>
      <c r="AU548" s="727"/>
      <c r="AV548" s="727"/>
      <c r="AW548" s="168"/>
      <c r="AX548" s="168"/>
      <c r="AY548" s="12"/>
      <c r="AZ548" s="11" t="s">
        <v>1990</v>
      </c>
      <c r="BA548" s="168" t="s">
        <v>1683</v>
      </c>
      <c r="BB548" s="727" t="s">
        <v>317</v>
      </c>
      <c r="BC548" s="727" t="s">
        <v>247</v>
      </c>
      <c r="BD548" s="727" t="s">
        <v>1691</v>
      </c>
      <c r="BE548" s="168">
        <v>0.19500000000000001</v>
      </c>
      <c r="BF548" s="168">
        <v>4.2500000000000003E-3</v>
      </c>
      <c r="BG548" s="12">
        <v>2.58</v>
      </c>
      <c r="BH548" s="11"/>
      <c r="BI548" s="168"/>
      <c r="BJ548" s="727"/>
      <c r="BK548" s="727"/>
      <c r="BL548" s="727"/>
      <c r="BM548" s="168"/>
      <c r="BN548" s="168"/>
      <c r="BO548" s="12"/>
      <c r="BP548" s="11"/>
      <c r="BQ548" s="168"/>
      <c r="BR548" s="727"/>
      <c r="BS548" s="727"/>
      <c r="BT548" s="727"/>
      <c r="BU548" s="168"/>
      <c r="BV548" s="168"/>
      <c r="BW548" s="12"/>
    </row>
    <row r="549" spans="1:75">
      <c r="A549" s="1" t="s">
        <v>1072</v>
      </c>
      <c r="B549" s="1" t="s">
        <v>1064</v>
      </c>
      <c r="C549" s="1" t="s">
        <v>1065</v>
      </c>
      <c r="D549" s="1" t="s">
        <v>1930</v>
      </c>
      <c r="E549" s="1" t="s">
        <v>1976</v>
      </c>
      <c r="F549" s="1">
        <v>0.7</v>
      </c>
      <c r="G549" s="1">
        <v>0.09</v>
      </c>
      <c r="H549" s="1">
        <v>2.62</v>
      </c>
      <c r="I549" s="1" t="s">
        <v>944</v>
      </c>
      <c r="AI549" s="575"/>
      <c r="AJ549" s="176"/>
      <c r="AK549" s="168"/>
      <c r="AL549" s="727"/>
      <c r="AM549" s="727"/>
      <c r="AN549" s="727"/>
      <c r="AO549" s="168"/>
      <c r="AP549" s="168"/>
      <c r="AQ549" s="12"/>
      <c r="AR549" s="11"/>
      <c r="AS549" s="168"/>
      <c r="AT549" s="727"/>
      <c r="AU549" s="727"/>
      <c r="AV549" s="727"/>
      <c r="AW549" s="168"/>
      <c r="AX549" s="168"/>
      <c r="AY549" s="12"/>
      <c r="AZ549" s="11" t="s">
        <v>1990</v>
      </c>
      <c r="BA549" s="168" t="s">
        <v>1683</v>
      </c>
      <c r="BB549" s="727" t="s">
        <v>318</v>
      </c>
      <c r="BC549" s="727" t="s">
        <v>247</v>
      </c>
      <c r="BD549" s="727" t="s">
        <v>1691</v>
      </c>
      <c r="BE549" s="168">
        <v>0.19500000000000001</v>
      </c>
      <c r="BF549" s="168">
        <v>4.2500000000000003E-3</v>
      </c>
      <c r="BG549" s="12">
        <v>2.58</v>
      </c>
      <c r="BH549" s="11"/>
      <c r="BI549" s="168"/>
      <c r="BJ549" s="727"/>
      <c r="BK549" s="727"/>
      <c r="BL549" s="727"/>
      <c r="BM549" s="168"/>
      <c r="BN549" s="168"/>
      <c r="BO549" s="12"/>
      <c r="BP549" s="11"/>
      <c r="BQ549" s="168"/>
      <c r="BR549" s="727"/>
      <c r="BS549" s="727"/>
      <c r="BT549" s="727"/>
      <c r="BU549" s="168"/>
      <c r="BV549" s="168"/>
      <c r="BW549" s="12"/>
    </row>
    <row r="550" spans="1:75">
      <c r="A550" s="1" t="s">
        <v>1073</v>
      </c>
      <c r="B550" s="1" t="s">
        <v>1064</v>
      </c>
      <c r="C550" s="1" t="s">
        <v>1065</v>
      </c>
      <c r="D550" s="1" t="s">
        <v>1930</v>
      </c>
      <c r="E550" s="1" t="s">
        <v>1977</v>
      </c>
      <c r="F550" s="1">
        <v>0.35</v>
      </c>
      <c r="G550" s="1">
        <v>4.4999999999999998E-2</v>
      </c>
      <c r="H550" s="1">
        <v>2.62</v>
      </c>
      <c r="I550" s="1" t="s">
        <v>672</v>
      </c>
      <c r="J550" s="1" t="s">
        <v>673</v>
      </c>
      <c r="AI550" s="575"/>
      <c r="AJ550" s="176"/>
      <c r="AK550" s="168"/>
      <c r="AL550" s="727"/>
      <c r="AM550" s="727"/>
      <c r="AN550" s="727"/>
      <c r="AO550" s="168"/>
      <c r="AP550" s="168"/>
      <c r="AQ550" s="12"/>
      <c r="AR550" s="11"/>
      <c r="AS550" s="168"/>
      <c r="AT550" s="727"/>
      <c r="AU550" s="727"/>
      <c r="AV550" s="727"/>
      <c r="AW550" s="168"/>
      <c r="AX550" s="168"/>
      <c r="AY550" s="12"/>
      <c r="AZ550" s="11" t="s">
        <v>1990</v>
      </c>
      <c r="BA550" s="168" t="s">
        <v>1683</v>
      </c>
      <c r="BB550" s="727" t="s">
        <v>319</v>
      </c>
      <c r="BC550" s="727" t="s">
        <v>248</v>
      </c>
      <c r="BD550" s="727" t="s">
        <v>1691</v>
      </c>
      <c r="BE550" s="168">
        <v>0.19500000000000001</v>
      </c>
      <c r="BF550" s="168">
        <v>2.5500000000000002E-3</v>
      </c>
      <c r="BG550" s="12">
        <v>2.58</v>
      </c>
      <c r="BH550" s="11"/>
      <c r="BI550" s="168"/>
      <c r="BJ550" s="727"/>
      <c r="BK550" s="727"/>
      <c r="BL550" s="727"/>
      <c r="BM550" s="168"/>
      <c r="BN550" s="168"/>
      <c r="BO550" s="12"/>
      <c r="BP550" s="11"/>
      <c r="BQ550" s="168"/>
      <c r="BR550" s="727"/>
      <c r="BS550" s="727"/>
      <c r="BT550" s="727"/>
      <c r="BU550" s="168"/>
      <c r="BV550" s="168"/>
      <c r="BW550" s="12"/>
    </row>
    <row r="551" spans="1:75">
      <c r="A551" s="1" t="s">
        <v>1074</v>
      </c>
      <c r="B551" s="1" t="s">
        <v>1004</v>
      </c>
      <c r="C551" s="1" t="s">
        <v>1065</v>
      </c>
      <c r="D551" s="1" t="s">
        <v>1930</v>
      </c>
      <c r="E551" s="1" t="s">
        <v>1978</v>
      </c>
      <c r="F551" s="1">
        <v>0.52500000000000002</v>
      </c>
      <c r="G551" s="1">
        <v>6.7500000000000004E-2</v>
      </c>
      <c r="H551" s="1">
        <v>2.62</v>
      </c>
      <c r="I551" s="1" t="s">
        <v>944</v>
      </c>
      <c r="J551" s="1" t="s">
        <v>500</v>
      </c>
      <c r="AI551" s="575"/>
      <c r="AJ551" s="176"/>
      <c r="AK551" s="168"/>
      <c r="AL551" s="727"/>
      <c r="AM551" s="727"/>
      <c r="AN551" s="727"/>
      <c r="AO551" s="168"/>
      <c r="AP551" s="168"/>
      <c r="AQ551" s="12"/>
      <c r="AR551" s="11"/>
      <c r="AS551" s="168"/>
      <c r="AT551" s="727"/>
      <c r="AU551" s="727"/>
      <c r="AV551" s="727"/>
      <c r="AW551" s="168"/>
      <c r="AX551" s="168"/>
      <c r="AY551" s="12"/>
      <c r="AZ551" s="11" t="s">
        <v>1990</v>
      </c>
      <c r="BA551" s="168" t="s">
        <v>1683</v>
      </c>
      <c r="BB551" s="727" t="s">
        <v>320</v>
      </c>
      <c r="BC551" s="727" t="s">
        <v>248</v>
      </c>
      <c r="BD551" s="727" t="s">
        <v>1691</v>
      </c>
      <c r="BE551" s="168">
        <v>0.19500000000000001</v>
      </c>
      <c r="BF551" s="168">
        <v>2.5500000000000002E-3</v>
      </c>
      <c r="BG551" s="12">
        <v>2.58</v>
      </c>
      <c r="BH551" s="11"/>
      <c r="BI551" s="168"/>
      <c r="BJ551" s="727"/>
      <c r="BK551" s="727"/>
      <c r="BL551" s="727"/>
      <c r="BM551" s="168"/>
      <c r="BN551" s="168"/>
      <c r="BO551" s="12"/>
      <c r="BP551" s="11"/>
      <c r="BQ551" s="168"/>
      <c r="BR551" s="727"/>
      <c r="BS551" s="727"/>
      <c r="BT551" s="727"/>
      <c r="BU551" s="168"/>
      <c r="BV551" s="168"/>
      <c r="BW551" s="12"/>
    </row>
    <row r="552" spans="1:75">
      <c r="A552" s="1" t="s">
        <v>1075</v>
      </c>
      <c r="B552" s="1" t="s">
        <v>1004</v>
      </c>
      <c r="C552" s="1" t="s">
        <v>1065</v>
      </c>
      <c r="D552" s="1" t="s">
        <v>1930</v>
      </c>
      <c r="E552" s="1" t="s">
        <v>1979</v>
      </c>
      <c r="F552" s="1">
        <v>0.52500000000000002</v>
      </c>
      <c r="G552" s="1">
        <v>6.7500000000000004E-2</v>
      </c>
      <c r="H552" s="1">
        <v>2.62</v>
      </c>
      <c r="I552" s="1" t="s">
        <v>672</v>
      </c>
      <c r="J552" s="1" t="s">
        <v>678</v>
      </c>
      <c r="AI552" s="575"/>
      <c r="AJ552" s="176"/>
      <c r="AK552" s="168"/>
      <c r="AL552" s="727"/>
      <c r="AM552" s="727"/>
      <c r="AN552" s="727"/>
      <c r="AO552" s="168"/>
      <c r="AP552" s="168"/>
      <c r="AQ552" s="12"/>
      <c r="AR552" s="11"/>
      <c r="AS552" s="168"/>
      <c r="AT552" s="727"/>
      <c r="AU552" s="727"/>
      <c r="AV552" s="727"/>
      <c r="AW552" s="168"/>
      <c r="AX552" s="168"/>
      <c r="AY552" s="12"/>
      <c r="AZ552" s="11" t="s">
        <v>1990</v>
      </c>
      <c r="BA552" s="168" t="s">
        <v>1683</v>
      </c>
      <c r="BB552" s="727" t="s">
        <v>321</v>
      </c>
      <c r="BC552" s="727" t="s">
        <v>249</v>
      </c>
      <c r="BD552" s="727" t="s">
        <v>1691</v>
      </c>
      <c r="BE552" s="168">
        <v>0.13</v>
      </c>
      <c r="BF552" s="168">
        <v>4.2500000000000003E-3</v>
      </c>
      <c r="BG552" s="12">
        <v>2.58</v>
      </c>
      <c r="BH552" s="11"/>
      <c r="BI552" s="168"/>
      <c r="BJ552" s="727"/>
      <c r="BK552" s="727"/>
      <c r="BL552" s="727"/>
      <c r="BM552" s="168"/>
      <c r="BN552" s="168"/>
      <c r="BO552" s="12"/>
      <c r="BP552" s="11"/>
      <c r="BQ552" s="168"/>
      <c r="BR552" s="727"/>
      <c r="BS552" s="727"/>
      <c r="BT552" s="727"/>
      <c r="BU552" s="168"/>
      <c r="BV552" s="168"/>
      <c r="BW552" s="12"/>
    </row>
    <row r="553" spans="1:75">
      <c r="A553" s="1" t="s">
        <v>1076</v>
      </c>
      <c r="B553" s="1" t="s">
        <v>1004</v>
      </c>
      <c r="C553" s="1" t="s">
        <v>1065</v>
      </c>
      <c r="D553" s="1" t="s">
        <v>1930</v>
      </c>
      <c r="E553" s="1" t="s">
        <v>1980</v>
      </c>
      <c r="F553" s="1">
        <v>0.35</v>
      </c>
      <c r="G553" s="1">
        <v>4.4999999999999998E-2</v>
      </c>
      <c r="H553" s="1">
        <v>2.62</v>
      </c>
      <c r="I553" s="1" t="s">
        <v>944</v>
      </c>
      <c r="J553" s="1" t="s">
        <v>501</v>
      </c>
      <c r="AI553" s="575"/>
      <c r="AJ553" s="176"/>
      <c r="AK553" s="168"/>
      <c r="AL553" s="727"/>
      <c r="AM553" s="727"/>
      <c r="AN553" s="727"/>
      <c r="AO553" s="168"/>
      <c r="AP553" s="168"/>
      <c r="AQ553" s="12"/>
      <c r="AR553" s="11"/>
      <c r="AS553" s="168"/>
      <c r="AT553" s="727"/>
      <c r="AU553" s="727"/>
      <c r="AV553" s="727"/>
      <c r="AW553" s="168"/>
      <c r="AX553" s="168"/>
      <c r="AY553" s="12"/>
      <c r="AZ553" s="11" t="s">
        <v>1990</v>
      </c>
      <c r="BA553" s="168" t="s">
        <v>1683</v>
      </c>
      <c r="BB553" s="727" t="s">
        <v>322</v>
      </c>
      <c r="BC553" s="727" t="s">
        <v>249</v>
      </c>
      <c r="BD553" s="727" t="s">
        <v>1691</v>
      </c>
      <c r="BE553" s="168">
        <v>0.13</v>
      </c>
      <c r="BF553" s="168">
        <v>4.2500000000000003E-3</v>
      </c>
      <c r="BG553" s="12">
        <v>2.58</v>
      </c>
      <c r="BH553" s="11"/>
      <c r="BI553" s="168"/>
      <c r="BJ553" s="727"/>
      <c r="BK553" s="727"/>
      <c r="BL553" s="727"/>
      <c r="BM553" s="168"/>
      <c r="BN553" s="168"/>
      <c r="BO553" s="12"/>
      <c r="BP553" s="11"/>
      <c r="BQ553" s="168"/>
      <c r="BR553" s="727"/>
      <c r="BS553" s="727"/>
      <c r="BT553" s="727"/>
      <c r="BU553" s="168"/>
      <c r="BV553" s="168"/>
      <c r="BW553" s="12"/>
    </row>
    <row r="554" spans="1:75">
      <c r="A554" s="1" t="s">
        <v>1077</v>
      </c>
      <c r="B554" s="1" t="s">
        <v>1004</v>
      </c>
      <c r="C554" s="1" t="s">
        <v>1065</v>
      </c>
      <c r="D554" s="1" t="s">
        <v>1930</v>
      </c>
      <c r="E554" s="1" t="s">
        <v>1981</v>
      </c>
      <c r="F554" s="1">
        <v>0.35</v>
      </c>
      <c r="G554" s="1">
        <v>4.4999999999999998E-2</v>
      </c>
      <c r="H554" s="1">
        <v>2.62</v>
      </c>
      <c r="I554" s="1" t="s">
        <v>672</v>
      </c>
      <c r="J554" s="1" t="s">
        <v>681</v>
      </c>
      <c r="AI554" s="575"/>
      <c r="AJ554" s="176"/>
      <c r="AK554" s="168"/>
      <c r="AL554" s="727"/>
      <c r="AM554" s="727"/>
      <c r="AN554" s="727"/>
      <c r="AO554" s="168"/>
      <c r="AP554" s="168"/>
      <c r="AQ554" s="12"/>
      <c r="AR554" s="11"/>
      <c r="AS554" s="168"/>
      <c r="AT554" s="727"/>
      <c r="AU554" s="727"/>
      <c r="AV554" s="727"/>
      <c r="AW554" s="168"/>
      <c r="AX554" s="168"/>
      <c r="AY554" s="12"/>
      <c r="AZ554" s="11" t="s">
        <v>1990</v>
      </c>
      <c r="BA554" s="168" t="s">
        <v>1683</v>
      </c>
      <c r="BB554" s="727" t="s">
        <v>323</v>
      </c>
      <c r="BC554" s="727" t="s">
        <v>250</v>
      </c>
      <c r="BD554" s="727" t="s">
        <v>1691</v>
      </c>
      <c r="BE554" s="168">
        <v>0.13</v>
      </c>
      <c r="BF554" s="168">
        <v>2.5500000000000002E-3</v>
      </c>
      <c r="BG554" s="12">
        <v>2.58</v>
      </c>
      <c r="BH554" s="11"/>
      <c r="BI554" s="168"/>
      <c r="BJ554" s="727"/>
      <c r="BK554" s="727"/>
      <c r="BL554" s="727"/>
      <c r="BM554" s="168"/>
      <c r="BN554" s="168"/>
      <c r="BO554" s="12"/>
      <c r="BP554" s="11"/>
      <c r="BQ554" s="168"/>
      <c r="BR554" s="727"/>
      <c r="BS554" s="727"/>
      <c r="BT554" s="727"/>
      <c r="BU554" s="168"/>
      <c r="BV554" s="168"/>
      <c r="BW554" s="12"/>
    </row>
    <row r="555" spans="1:75">
      <c r="A555" s="1" t="s">
        <v>1078</v>
      </c>
      <c r="B555" s="1" t="s">
        <v>1004</v>
      </c>
      <c r="C555" s="1" t="s">
        <v>1065</v>
      </c>
      <c r="D555" s="1" t="s">
        <v>1930</v>
      </c>
      <c r="E555" s="1" t="s">
        <v>1982</v>
      </c>
      <c r="F555" s="1">
        <v>0.17499999999999999</v>
      </c>
      <c r="G555" s="1">
        <v>2.2499999999999999E-2</v>
      </c>
      <c r="H555" s="1">
        <v>2.62</v>
      </c>
      <c r="I555" s="1" t="s">
        <v>944</v>
      </c>
      <c r="J555" s="1" t="s">
        <v>502</v>
      </c>
      <c r="AI555" s="575"/>
      <c r="AJ555" s="176"/>
      <c r="AK555" s="168"/>
      <c r="AL555" s="727"/>
      <c r="AM555" s="727"/>
      <c r="AN555" s="727"/>
      <c r="AO555" s="168"/>
      <c r="AP555" s="168"/>
      <c r="AQ555" s="12"/>
      <c r="AR555" s="11"/>
      <c r="AS555" s="168"/>
      <c r="AT555" s="727"/>
      <c r="AU555" s="727"/>
      <c r="AV555" s="727"/>
      <c r="AW555" s="168"/>
      <c r="AX555" s="168"/>
      <c r="AY555" s="12"/>
      <c r="AZ555" s="11" t="s">
        <v>1990</v>
      </c>
      <c r="BA555" s="168" t="s">
        <v>1683</v>
      </c>
      <c r="BB555" s="727" t="s">
        <v>324</v>
      </c>
      <c r="BC555" s="727" t="s">
        <v>250</v>
      </c>
      <c r="BD555" s="727" t="s">
        <v>1691</v>
      </c>
      <c r="BE555" s="168">
        <v>0.13</v>
      </c>
      <c r="BF555" s="168">
        <v>2.5500000000000002E-3</v>
      </c>
      <c r="BG555" s="12">
        <v>2.58</v>
      </c>
      <c r="BH555" s="11"/>
      <c r="BI555" s="168"/>
      <c r="BJ555" s="727"/>
      <c r="BK555" s="727"/>
      <c r="BL555" s="727"/>
      <c r="BM555" s="168"/>
      <c r="BN555" s="168"/>
      <c r="BO555" s="12"/>
      <c r="BP555" s="11"/>
      <c r="BQ555" s="168"/>
      <c r="BR555" s="727"/>
      <c r="BS555" s="727"/>
      <c r="BT555" s="727"/>
      <c r="BU555" s="168"/>
      <c r="BV555" s="168"/>
      <c r="BW555" s="12"/>
    </row>
    <row r="556" spans="1:75">
      <c r="A556" s="1" t="s">
        <v>1079</v>
      </c>
      <c r="B556" s="1" t="s">
        <v>1004</v>
      </c>
      <c r="C556" s="1" t="s">
        <v>1065</v>
      </c>
      <c r="D556" s="1" t="s">
        <v>1930</v>
      </c>
      <c r="E556" s="1" t="s">
        <v>1983</v>
      </c>
      <c r="F556" s="1">
        <v>0.17499999999999999</v>
      </c>
      <c r="G556" s="1">
        <v>2.2499999999999999E-2</v>
      </c>
      <c r="H556" s="1">
        <v>2.62</v>
      </c>
      <c r="I556" s="1" t="s">
        <v>672</v>
      </c>
      <c r="J556" s="1" t="s">
        <v>684</v>
      </c>
      <c r="AI556" s="575"/>
      <c r="AJ556" s="176"/>
      <c r="AK556" s="168"/>
      <c r="AL556" s="727"/>
      <c r="AM556" s="727"/>
      <c r="AN556" s="727"/>
      <c r="AO556" s="168"/>
      <c r="AP556" s="168"/>
      <c r="AQ556" s="12"/>
      <c r="AR556" s="11"/>
      <c r="AS556" s="168"/>
      <c r="AT556" s="727"/>
      <c r="AU556" s="727"/>
      <c r="AV556" s="727"/>
      <c r="AW556" s="168"/>
      <c r="AX556" s="168"/>
      <c r="AY556" s="12"/>
      <c r="AZ556" s="11" t="s">
        <v>1990</v>
      </c>
      <c r="BA556" s="168" t="s">
        <v>1683</v>
      </c>
      <c r="BB556" s="727" t="s">
        <v>325</v>
      </c>
      <c r="BC556" s="727" t="s">
        <v>251</v>
      </c>
      <c r="BD556" s="727" t="s">
        <v>1691</v>
      </c>
      <c r="BE556" s="168">
        <v>6.5000000000000002E-2</v>
      </c>
      <c r="BF556" s="168">
        <v>4.2500000000000003E-3</v>
      </c>
      <c r="BG556" s="12">
        <v>2.58</v>
      </c>
      <c r="BH556" s="11"/>
      <c r="BI556" s="168"/>
      <c r="BJ556" s="727"/>
      <c r="BK556" s="727"/>
      <c r="BL556" s="727"/>
      <c r="BM556" s="168"/>
      <c r="BN556" s="168"/>
      <c r="BO556" s="12"/>
      <c r="BP556" s="11"/>
      <c r="BQ556" s="168"/>
      <c r="BR556" s="727"/>
      <c r="BS556" s="727"/>
      <c r="BT556" s="727"/>
      <c r="BU556" s="168"/>
      <c r="BV556" s="168"/>
      <c r="BW556" s="12"/>
    </row>
    <row r="557" spans="1:75">
      <c r="A557" s="1" t="s">
        <v>1080</v>
      </c>
      <c r="B557" s="1" t="s">
        <v>1064</v>
      </c>
      <c r="C557" s="1" t="s">
        <v>1065</v>
      </c>
      <c r="D557" s="1" t="s">
        <v>1676</v>
      </c>
      <c r="E557" s="1" t="s">
        <v>1773</v>
      </c>
      <c r="F557" s="1">
        <v>0.49</v>
      </c>
      <c r="G557" s="1">
        <v>0.06</v>
      </c>
      <c r="H557" s="1">
        <v>2.62</v>
      </c>
      <c r="I557" s="1" t="s">
        <v>944</v>
      </c>
      <c r="AI557" s="575"/>
      <c r="AJ557" s="176"/>
      <c r="AK557" s="168"/>
      <c r="AL557" s="727"/>
      <c r="AM557" s="727"/>
      <c r="AN557" s="727"/>
      <c r="AO557" s="168"/>
      <c r="AP557" s="168"/>
      <c r="AQ557" s="12"/>
      <c r="AR557" s="11"/>
      <c r="AS557" s="168"/>
      <c r="AT557" s="727"/>
      <c r="AU557" s="727"/>
      <c r="AV557" s="727"/>
      <c r="AW557" s="168"/>
      <c r="AX557" s="168"/>
      <c r="AY557" s="12"/>
      <c r="AZ557" s="11" t="s">
        <v>1990</v>
      </c>
      <c r="BA557" s="168" t="s">
        <v>1683</v>
      </c>
      <c r="BB557" s="727" t="s">
        <v>326</v>
      </c>
      <c r="BC557" s="727" t="s">
        <v>251</v>
      </c>
      <c r="BD557" s="727" t="s">
        <v>1691</v>
      </c>
      <c r="BE557" s="168">
        <v>6.5000000000000002E-2</v>
      </c>
      <c r="BF557" s="168">
        <v>4.2500000000000003E-3</v>
      </c>
      <c r="BG557" s="12">
        <v>2.58</v>
      </c>
      <c r="BH557" s="11"/>
      <c r="BI557" s="168"/>
      <c r="BJ557" s="727"/>
      <c r="BK557" s="727"/>
      <c r="BL557" s="727"/>
      <c r="BM557" s="168"/>
      <c r="BN557" s="168"/>
      <c r="BO557" s="12"/>
      <c r="BP557" s="11"/>
      <c r="BQ557" s="168"/>
      <c r="BR557" s="727"/>
      <c r="BS557" s="727"/>
      <c r="BT557" s="727"/>
      <c r="BU557" s="168"/>
      <c r="BV557" s="168"/>
      <c r="BW557" s="12"/>
    </row>
    <row r="558" spans="1:75">
      <c r="A558" s="1" t="s">
        <v>1081</v>
      </c>
      <c r="B558" s="1" t="s">
        <v>1064</v>
      </c>
      <c r="C558" s="1" t="s">
        <v>1065</v>
      </c>
      <c r="D558" s="1" t="s">
        <v>1676</v>
      </c>
      <c r="E558" s="1" t="s">
        <v>1774</v>
      </c>
      <c r="F558" s="1">
        <v>0.245</v>
      </c>
      <c r="G558" s="1">
        <v>0.03</v>
      </c>
      <c r="H558" s="1">
        <v>2.62</v>
      </c>
      <c r="I558" s="1" t="s">
        <v>672</v>
      </c>
      <c r="J558" s="1" t="s">
        <v>673</v>
      </c>
      <c r="AI558" s="575"/>
      <c r="AJ558" s="176"/>
      <c r="AK558" s="168"/>
      <c r="AL558" s="727"/>
      <c r="AM558" s="727"/>
      <c r="AN558" s="727"/>
      <c r="AO558" s="168"/>
      <c r="AP558" s="168"/>
      <c r="AQ558" s="12"/>
      <c r="AR558" s="11"/>
      <c r="AS558" s="168"/>
      <c r="AT558" s="727"/>
      <c r="AU558" s="727"/>
      <c r="AV558" s="727"/>
      <c r="AW558" s="168"/>
      <c r="AX558" s="168"/>
      <c r="AY558" s="12"/>
      <c r="AZ558" s="11" t="s">
        <v>1990</v>
      </c>
      <c r="BA558" s="168" t="s">
        <v>1683</v>
      </c>
      <c r="BB558" s="727" t="s">
        <v>327</v>
      </c>
      <c r="BC558" s="727" t="s">
        <v>252</v>
      </c>
      <c r="BD558" s="727" t="s">
        <v>1691</v>
      </c>
      <c r="BE558" s="168">
        <v>6.5000000000000002E-2</v>
      </c>
      <c r="BF558" s="168">
        <v>2.5500000000000002E-3</v>
      </c>
      <c r="BG558" s="12">
        <v>2.58</v>
      </c>
      <c r="BH558" s="11"/>
      <c r="BI558" s="168"/>
      <c r="BJ558" s="727"/>
      <c r="BK558" s="727"/>
      <c r="BL558" s="727"/>
      <c r="BM558" s="168"/>
      <c r="BN558" s="168"/>
      <c r="BO558" s="12"/>
      <c r="BP558" s="11"/>
      <c r="BQ558" s="168"/>
      <c r="BR558" s="727"/>
      <c r="BS558" s="727"/>
      <c r="BT558" s="727"/>
      <c r="BU558" s="168"/>
      <c r="BV558" s="168"/>
      <c r="BW558" s="12"/>
    </row>
    <row r="559" spans="1:75">
      <c r="A559" s="1" t="s">
        <v>1082</v>
      </c>
      <c r="B559" s="1" t="s">
        <v>1064</v>
      </c>
      <c r="C559" s="1" t="s">
        <v>1065</v>
      </c>
      <c r="D559" s="1" t="s">
        <v>1676</v>
      </c>
      <c r="E559" s="1" t="s">
        <v>1984</v>
      </c>
      <c r="F559" s="1">
        <v>0.36749999999999999</v>
      </c>
      <c r="G559" s="1">
        <v>4.4999999999999998E-2</v>
      </c>
      <c r="H559" s="1">
        <v>2.62</v>
      </c>
      <c r="I559" s="1" t="s">
        <v>944</v>
      </c>
      <c r="J559" s="1" t="s">
        <v>500</v>
      </c>
      <c r="AI559" s="575"/>
      <c r="AJ559" s="176"/>
      <c r="AK559" s="168"/>
      <c r="AL559" s="727"/>
      <c r="AM559" s="727"/>
      <c r="AN559" s="727"/>
      <c r="AO559" s="168"/>
      <c r="AP559" s="168"/>
      <c r="AQ559" s="12"/>
      <c r="AR559" s="11"/>
      <c r="AS559" s="168"/>
      <c r="AT559" s="727"/>
      <c r="AU559" s="727"/>
      <c r="AV559" s="727"/>
      <c r="AW559" s="168"/>
      <c r="AX559" s="168"/>
      <c r="AY559" s="12"/>
      <c r="AZ559" s="11" t="s">
        <v>1990</v>
      </c>
      <c r="BA559" s="168" t="s">
        <v>1683</v>
      </c>
      <c r="BB559" s="727" t="s">
        <v>328</v>
      </c>
      <c r="BC559" s="727" t="s">
        <v>252</v>
      </c>
      <c r="BD559" s="727" t="s">
        <v>1691</v>
      </c>
      <c r="BE559" s="168">
        <v>6.5000000000000002E-2</v>
      </c>
      <c r="BF559" s="168">
        <v>2.5500000000000002E-3</v>
      </c>
      <c r="BG559" s="12">
        <v>2.58</v>
      </c>
      <c r="BH559" s="11"/>
      <c r="BI559" s="168"/>
      <c r="BJ559" s="727"/>
      <c r="BK559" s="727"/>
      <c r="BL559" s="727"/>
      <c r="BM559" s="168"/>
      <c r="BN559" s="168"/>
      <c r="BO559" s="12"/>
      <c r="BP559" s="11"/>
      <c r="BQ559" s="168"/>
      <c r="BR559" s="727"/>
      <c r="BS559" s="727"/>
      <c r="BT559" s="727"/>
      <c r="BU559" s="168"/>
      <c r="BV559" s="168"/>
      <c r="BW559" s="12"/>
    </row>
    <row r="560" spans="1:75">
      <c r="A560" s="1" t="s">
        <v>1083</v>
      </c>
      <c r="B560" s="1" t="s">
        <v>1064</v>
      </c>
      <c r="C560" s="1" t="s">
        <v>1065</v>
      </c>
      <c r="D560" s="1" t="s">
        <v>1676</v>
      </c>
      <c r="E560" s="1" t="s">
        <v>1985</v>
      </c>
      <c r="F560" s="1">
        <v>0.36749999999999999</v>
      </c>
      <c r="G560" s="1">
        <v>4.4999999999999998E-2</v>
      </c>
      <c r="H560" s="1">
        <v>2.62</v>
      </c>
      <c r="I560" s="1" t="s">
        <v>672</v>
      </c>
      <c r="J560" s="1" t="s">
        <v>678</v>
      </c>
      <c r="AI560" s="575"/>
      <c r="AJ560" s="176"/>
      <c r="AK560" s="168"/>
      <c r="AL560" s="727"/>
      <c r="AM560" s="727"/>
      <c r="AN560" s="727"/>
      <c r="AO560" s="168"/>
      <c r="AP560" s="168"/>
      <c r="AQ560" s="12"/>
      <c r="AR560" s="11"/>
      <c r="AS560" s="168"/>
      <c r="AT560" s="727"/>
      <c r="AU560" s="727"/>
      <c r="AV560" s="727"/>
      <c r="AW560" s="168"/>
      <c r="AX560" s="168"/>
      <c r="AY560" s="12"/>
      <c r="AZ560" s="11" t="s">
        <v>1990</v>
      </c>
      <c r="BA560" s="168" t="s">
        <v>1673</v>
      </c>
      <c r="BB560" s="727" t="s">
        <v>1258</v>
      </c>
      <c r="BC560" s="727" t="s">
        <v>1691</v>
      </c>
      <c r="BD560" s="727" t="s">
        <v>239</v>
      </c>
      <c r="BE560" s="168">
        <v>0.15</v>
      </c>
      <c r="BF560" s="168">
        <v>3.0000000000000001E-3</v>
      </c>
      <c r="BG560" s="12">
        <v>2.58</v>
      </c>
      <c r="BH560" s="11"/>
      <c r="BI560" s="168"/>
      <c r="BJ560" s="727"/>
      <c r="BK560" s="727"/>
      <c r="BL560" s="727"/>
      <c r="BM560" s="168"/>
      <c r="BN560" s="168"/>
      <c r="BO560" s="12"/>
      <c r="BP560" s="11"/>
      <c r="BQ560" s="168"/>
      <c r="BR560" s="727"/>
      <c r="BS560" s="727"/>
      <c r="BT560" s="727"/>
      <c r="BU560" s="168"/>
      <c r="BV560" s="168"/>
      <c r="BW560" s="12"/>
    </row>
    <row r="561" spans="1:75">
      <c r="A561" s="1" t="s">
        <v>1084</v>
      </c>
      <c r="B561" s="1" t="s">
        <v>1064</v>
      </c>
      <c r="C561" s="1" t="s">
        <v>1065</v>
      </c>
      <c r="D561" s="1" t="s">
        <v>1676</v>
      </c>
      <c r="E561" s="1" t="s">
        <v>1986</v>
      </c>
      <c r="F561" s="1">
        <v>0.245</v>
      </c>
      <c r="G561" s="1">
        <v>0.03</v>
      </c>
      <c r="H561" s="1">
        <v>2.62</v>
      </c>
      <c r="I561" s="1" t="s">
        <v>944</v>
      </c>
      <c r="J561" s="1" t="s">
        <v>501</v>
      </c>
      <c r="AI561" s="575"/>
      <c r="AJ561" s="176"/>
      <c r="AK561" s="168"/>
      <c r="AL561" s="727"/>
      <c r="AM561" s="727"/>
      <c r="AN561" s="727"/>
      <c r="AO561" s="168"/>
      <c r="AP561" s="168"/>
      <c r="AQ561" s="12"/>
      <c r="AR561" s="11"/>
      <c r="AS561" s="168"/>
      <c r="AT561" s="727"/>
      <c r="AU561" s="727"/>
      <c r="AV561" s="727"/>
      <c r="AW561" s="168"/>
      <c r="AX561" s="168"/>
      <c r="AY561" s="12"/>
      <c r="AZ561" s="11" t="s">
        <v>1990</v>
      </c>
      <c r="BA561" s="168" t="s">
        <v>1673</v>
      </c>
      <c r="BB561" s="727" t="s">
        <v>595</v>
      </c>
      <c r="BC561" s="727" t="s">
        <v>1691</v>
      </c>
      <c r="BD561" s="727" t="s">
        <v>239</v>
      </c>
      <c r="BE561" s="168">
        <v>0.15</v>
      </c>
      <c r="BF561" s="168">
        <v>3.0000000000000001E-3</v>
      </c>
      <c r="BG561" s="12">
        <v>2.58</v>
      </c>
      <c r="BH561" s="11"/>
      <c r="BI561" s="168"/>
      <c r="BJ561" s="727"/>
      <c r="BK561" s="727"/>
      <c r="BL561" s="727"/>
      <c r="BM561" s="168"/>
      <c r="BN561" s="168"/>
      <c r="BO561" s="12"/>
      <c r="BP561" s="11"/>
      <c r="BQ561" s="168"/>
      <c r="BR561" s="727"/>
      <c r="BS561" s="727"/>
      <c r="BT561" s="727"/>
      <c r="BU561" s="168"/>
      <c r="BV561" s="168"/>
      <c r="BW561" s="12"/>
    </row>
    <row r="562" spans="1:75">
      <c r="A562" s="1" t="s">
        <v>1085</v>
      </c>
      <c r="B562" s="1" t="s">
        <v>1064</v>
      </c>
      <c r="C562" s="1" t="s">
        <v>1065</v>
      </c>
      <c r="D562" s="1" t="s">
        <v>1676</v>
      </c>
      <c r="E562" s="1" t="s">
        <v>1987</v>
      </c>
      <c r="F562" s="1">
        <v>0.245</v>
      </c>
      <c r="G562" s="1">
        <v>0.03</v>
      </c>
      <c r="H562" s="1">
        <v>2.62</v>
      </c>
      <c r="I562" s="1" t="s">
        <v>672</v>
      </c>
      <c r="J562" s="1" t="s">
        <v>681</v>
      </c>
      <c r="AI562" s="575"/>
      <c r="AJ562" s="176"/>
      <c r="AK562" s="168"/>
      <c r="AL562" s="727"/>
      <c r="AM562" s="727"/>
      <c r="AN562" s="727"/>
      <c r="AO562" s="168"/>
      <c r="AP562" s="168"/>
      <c r="AQ562" s="12"/>
      <c r="AR562" s="11"/>
      <c r="AS562" s="168"/>
      <c r="AT562" s="727"/>
      <c r="AU562" s="727"/>
      <c r="AV562" s="727"/>
      <c r="AW562" s="168"/>
      <c r="AX562" s="168"/>
      <c r="AY562" s="12"/>
      <c r="AZ562" s="11" t="s">
        <v>1990</v>
      </c>
      <c r="BA562" s="168" t="s">
        <v>1673</v>
      </c>
      <c r="BB562" s="727" t="s">
        <v>1259</v>
      </c>
      <c r="BC562" s="727" t="s">
        <v>1691</v>
      </c>
      <c r="BD562" s="727" t="s">
        <v>239</v>
      </c>
      <c r="BE562" s="168">
        <v>7.4999999999999997E-2</v>
      </c>
      <c r="BF562" s="168">
        <v>1.5E-3</v>
      </c>
      <c r="BG562" s="12">
        <v>2.58</v>
      </c>
      <c r="BH562" s="11"/>
      <c r="BI562" s="168"/>
      <c r="BJ562" s="727"/>
      <c r="BK562" s="727"/>
      <c r="BL562" s="727"/>
      <c r="BM562" s="168"/>
      <c r="BN562" s="168"/>
      <c r="BO562" s="12"/>
      <c r="BP562" s="11"/>
      <c r="BQ562" s="168"/>
      <c r="BR562" s="727"/>
      <c r="BS562" s="727"/>
      <c r="BT562" s="727"/>
      <c r="BU562" s="168"/>
      <c r="BV562" s="168"/>
      <c r="BW562" s="12"/>
    </row>
    <row r="563" spans="1:75">
      <c r="A563" s="1" t="s">
        <v>1086</v>
      </c>
      <c r="B563" s="1" t="s">
        <v>1064</v>
      </c>
      <c r="C563" s="1" t="s">
        <v>1065</v>
      </c>
      <c r="D563" s="1" t="s">
        <v>1676</v>
      </c>
      <c r="E563" s="1" t="s">
        <v>1988</v>
      </c>
      <c r="F563" s="1">
        <v>0.1225</v>
      </c>
      <c r="G563" s="1">
        <v>1.4999999999999999E-2</v>
      </c>
      <c r="H563" s="1">
        <v>2.62</v>
      </c>
      <c r="I563" s="1" t="s">
        <v>944</v>
      </c>
      <c r="J563" s="1" t="s">
        <v>502</v>
      </c>
      <c r="AI563" s="575"/>
      <c r="AJ563" s="176"/>
      <c r="AK563" s="168"/>
      <c r="AL563" s="727"/>
      <c r="AM563" s="727"/>
      <c r="AN563" s="727"/>
      <c r="AO563" s="168"/>
      <c r="AP563" s="168"/>
      <c r="AQ563" s="12"/>
      <c r="AR563" s="11"/>
      <c r="AS563" s="168"/>
      <c r="AT563" s="727"/>
      <c r="AU563" s="727"/>
      <c r="AV563" s="727"/>
      <c r="AW563" s="168"/>
      <c r="AX563" s="168"/>
      <c r="AY563" s="12"/>
      <c r="AZ563" s="11" t="s">
        <v>1990</v>
      </c>
      <c r="BA563" s="168" t="s">
        <v>1673</v>
      </c>
      <c r="BB563" s="727" t="s">
        <v>596</v>
      </c>
      <c r="BC563" s="727" t="s">
        <v>1691</v>
      </c>
      <c r="BD563" s="727" t="s">
        <v>239</v>
      </c>
      <c r="BE563" s="168">
        <v>7.4999999999999997E-2</v>
      </c>
      <c r="BF563" s="168">
        <v>1.5E-3</v>
      </c>
      <c r="BG563" s="12">
        <v>2.58</v>
      </c>
      <c r="BH563" s="11"/>
      <c r="BI563" s="168"/>
      <c r="BJ563" s="727"/>
      <c r="BK563" s="727"/>
      <c r="BL563" s="727"/>
      <c r="BM563" s="168"/>
      <c r="BN563" s="168"/>
      <c r="BO563" s="12"/>
      <c r="BP563" s="11"/>
      <c r="BQ563" s="168"/>
      <c r="BR563" s="727"/>
      <c r="BS563" s="727"/>
      <c r="BT563" s="727"/>
      <c r="BU563" s="168"/>
      <c r="BV563" s="168"/>
      <c r="BW563" s="12"/>
    </row>
    <row r="564" spans="1:75">
      <c r="A564" s="1" t="s">
        <v>1087</v>
      </c>
      <c r="B564" s="1" t="s">
        <v>1064</v>
      </c>
      <c r="C564" s="1" t="s">
        <v>1065</v>
      </c>
      <c r="D564" s="1" t="s">
        <v>1676</v>
      </c>
      <c r="E564" s="1" t="s">
        <v>1989</v>
      </c>
      <c r="F564" s="1">
        <v>0.1225</v>
      </c>
      <c r="G564" s="1">
        <v>1.4999999999999999E-2</v>
      </c>
      <c r="H564" s="1">
        <v>2.62</v>
      </c>
      <c r="I564" s="1" t="s">
        <v>672</v>
      </c>
      <c r="J564" s="1" t="s">
        <v>684</v>
      </c>
      <c r="AI564" s="575"/>
      <c r="AJ564" s="176"/>
      <c r="AK564" s="168"/>
      <c r="AL564" s="727"/>
      <c r="AM564" s="727"/>
      <c r="AN564" s="727"/>
      <c r="AO564" s="168"/>
      <c r="AP564" s="168"/>
      <c r="AQ564" s="12"/>
      <c r="AR564" s="11"/>
      <c r="AS564" s="168"/>
      <c r="AT564" s="727"/>
      <c r="AU564" s="727"/>
      <c r="AV564" s="727"/>
      <c r="AW564" s="168"/>
      <c r="AX564" s="168"/>
      <c r="AY564" s="12"/>
      <c r="AZ564" s="11" t="s">
        <v>1990</v>
      </c>
      <c r="BA564" s="168" t="s">
        <v>1673</v>
      </c>
      <c r="BB564" s="727" t="s">
        <v>1260</v>
      </c>
      <c r="BC564" s="727" t="s">
        <v>503</v>
      </c>
      <c r="BD564" s="727" t="s">
        <v>2624</v>
      </c>
      <c r="BE564" s="168">
        <v>0.13500000000000001</v>
      </c>
      <c r="BF564" s="168">
        <v>2.7000000000000001E-3</v>
      </c>
      <c r="BG564" s="12">
        <v>2.58</v>
      </c>
      <c r="BH564" s="11"/>
      <c r="BI564" s="168"/>
      <c r="BJ564" s="727"/>
      <c r="BK564" s="727"/>
      <c r="BL564" s="727"/>
      <c r="BM564" s="168"/>
      <c r="BN564" s="168"/>
      <c r="BO564" s="12"/>
      <c r="BP564" s="11"/>
      <c r="BQ564" s="168"/>
      <c r="BR564" s="727"/>
      <c r="BS564" s="727"/>
      <c r="BT564" s="727"/>
      <c r="BU564" s="168"/>
      <c r="BV564" s="168"/>
      <c r="BW564" s="12"/>
    </row>
    <row r="565" spans="1:75">
      <c r="A565" s="1" t="s">
        <v>1088</v>
      </c>
      <c r="B565" s="1" t="s">
        <v>1064</v>
      </c>
      <c r="C565" s="1" t="s">
        <v>1065</v>
      </c>
      <c r="D565" s="1" t="s">
        <v>1673</v>
      </c>
      <c r="E565" s="1" t="s">
        <v>1675</v>
      </c>
      <c r="F565" s="1">
        <v>0.25</v>
      </c>
      <c r="G565" s="1">
        <v>1.4999999999999999E-2</v>
      </c>
      <c r="H565" s="1">
        <v>2.62</v>
      </c>
      <c r="I565" s="1" t="s">
        <v>961</v>
      </c>
      <c r="AI565" s="575"/>
      <c r="AJ565" s="176"/>
      <c r="AK565" s="168"/>
      <c r="AL565" s="727"/>
      <c r="AM565" s="727"/>
      <c r="AN565" s="727"/>
      <c r="AO565" s="168"/>
      <c r="AP565" s="168"/>
      <c r="AQ565" s="12"/>
      <c r="AR565" s="11"/>
      <c r="AS565" s="168"/>
      <c r="AT565" s="727"/>
      <c r="AU565" s="727"/>
      <c r="AV565" s="727"/>
      <c r="AW565" s="168"/>
      <c r="AX565" s="168"/>
      <c r="AY565" s="12"/>
      <c r="AZ565" s="11" t="s">
        <v>1990</v>
      </c>
      <c r="BA565" s="168" t="s">
        <v>1673</v>
      </c>
      <c r="BB565" s="727" t="s">
        <v>597</v>
      </c>
      <c r="BC565" s="727" t="s">
        <v>503</v>
      </c>
      <c r="BD565" s="727" t="s">
        <v>2624</v>
      </c>
      <c r="BE565" s="168">
        <v>0.13500000000000001</v>
      </c>
      <c r="BF565" s="168">
        <v>2.7000000000000001E-3</v>
      </c>
      <c r="BG565" s="12">
        <v>2.58</v>
      </c>
      <c r="BH565" s="11"/>
      <c r="BI565" s="168"/>
      <c r="BJ565" s="727"/>
      <c r="BK565" s="727"/>
      <c r="BL565" s="727"/>
      <c r="BM565" s="168"/>
      <c r="BN565" s="168"/>
      <c r="BO565" s="12"/>
      <c r="BP565" s="11"/>
      <c r="BQ565" s="168"/>
      <c r="BR565" s="727"/>
      <c r="BS565" s="727"/>
      <c r="BT565" s="727"/>
      <c r="BU565" s="168"/>
      <c r="BV565" s="168"/>
      <c r="BW565" s="12"/>
    </row>
    <row r="566" spans="1:75">
      <c r="A566" s="1" t="s">
        <v>1089</v>
      </c>
      <c r="B566" s="1" t="s">
        <v>1064</v>
      </c>
      <c r="C566" s="1" t="s">
        <v>1065</v>
      </c>
      <c r="D566" s="1" t="s">
        <v>1673</v>
      </c>
      <c r="E566" s="1" t="s">
        <v>560</v>
      </c>
      <c r="F566" s="1">
        <v>0.25</v>
      </c>
      <c r="G566" s="1">
        <v>1.4999999999999999E-2</v>
      </c>
      <c r="AI566" s="575"/>
      <c r="AJ566" s="176"/>
      <c r="AK566" s="168"/>
      <c r="AL566" s="727"/>
      <c r="AM566" s="727"/>
      <c r="AN566" s="727"/>
      <c r="AO566" s="168"/>
      <c r="AP566" s="168"/>
      <c r="AQ566" s="12"/>
      <c r="AR566" s="11"/>
      <c r="AS566" s="168"/>
      <c r="AT566" s="727"/>
      <c r="AU566" s="727"/>
      <c r="AV566" s="727"/>
      <c r="AW566" s="168"/>
      <c r="AX566" s="168"/>
      <c r="AY566" s="12"/>
      <c r="AZ566" s="11" t="s">
        <v>1990</v>
      </c>
      <c r="BA566" s="168" t="s">
        <v>1673</v>
      </c>
      <c r="BB566" s="727" t="s">
        <v>1261</v>
      </c>
      <c r="BC566" s="727" t="s">
        <v>503</v>
      </c>
      <c r="BD566" s="727" t="s">
        <v>2624</v>
      </c>
      <c r="BE566" s="168">
        <v>0.13500000000000001</v>
      </c>
      <c r="BF566" s="168">
        <v>2.7000000000000001E-3</v>
      </c>
      <c r="BG566" s="12">
        <v>2.58</v>
      </c>
      <c r="BH566" s="11"/>
      <c r="BI566" s="168"/>
      <c r="BJ566" s="727"/>
      <c r="BK566" s="727"/>
      <c r="BL566" s="727"/>
      <c r="BM566" s="168"/>
      <c r="BN566" s="168"/>
      <c r="BO566" s="12"/>
      <c r="BP566" s="11"/>
      <c r="BQ566" s="168"/>
      <c r="BR566" s="727"/>
      <c r="BS566" s="727"/>
      <c r="BT566" s="727"/>
      <c r="BU566" s="168"/>
      <c r="BV566" s="168"/>
      <c r="BW566" s="12"/>
    </row>
    <row r="567" spans="1:75">
      <c r="A567" s="1" t="s">
        <v>1090</v>
      </c>
      <c r="B567" s="1" t="s">
        <v>1064</v>
      </c>
      <c r="C567" s="1" t="s">
        <v>1065</v>
      </c>
      <c r="D567" s="1" t="s">
        <v>1673</v>
      </c>
      <c r="E567" s="1" t="s">
        <v>1674</v>
      </c>
      <c r="F567" s="1">
        <v>0.125</v>
      </c>
      <c r="G567" s="1">
        <v>7.4999999999999997E-3</v>
      </c>
      <c r="H567" s="1">
        <v>2.62</v>
      </c>
      <c r="I567" s="1" t="s">
        <v>672</v>
      </c>
      <c r="J567" s="1" t="s">
        <v>673</v>
      </c>
      <c r="AI567" s="575"/>
      <c r="AJ567" s="176"/>
      <c r="AK567" s="168"/>
      <c r="AL567" s="727"/>
      <c r="AM567" s="727"/>
      <c r="AN567" s="727"/>
      <c r="AO567" s="168"/>
      <c r="AP567" s="168"/>
      <c r="AQ567" s="12"/>
      <c r="AR567" s="11"/>
      <c r="AS567" s="168"/>
      <c r="AT567" s="727"/>
      <c r="AU567" s="727"/>
      <c r="AV567" s="727"/>
      <c r="AW567" s="168"/>
      <c r="AX567" s="168"/>
      <c r="AY567" s="12"/>
      <c r="AZ567" s="11" t="s">
        <v>1990</v>
      </c>
      <c r="BA567" s="168" t="s">
        <v>1673</v>
      </c>
      <c r="BB567" s="727" t="s">
        <v>598</v>
      </c>
      <c r="BC567" s="727" t="s">
        <v>503</v>
      </c>
      <c r="BD567" s="727" t="s">
        <v>2624</v>
      </c>
      <c r="BE567" s="168">
        <v>0.13500000000000001</v>
      </c>
      <c r="BF567" s="168">
        <v>2.7000000000000001E-3</v>
      </c>
      <c r="BG567" s="12">
        <v>2.58</v>
      </c>
      <c r="BH567" s="11"/>
      <c r="BI567" s="168"/>
      <c r="BJ567" s="727"/>
      <c r="BK567" s="727"/>
      <c r="BL567" s="727"/>
      <c r="BM567" s="168"/>
      <c r="BN567" s="168"/>
      <c r="BO567" s="12"/>
      <c r="BP567" s="11"/>
      <c r="BQ567" s="168"/>
      <c r="BR567" s="727"/>
      <c r="BS567" s="727"/>
      <c r="BT567" s="727"/>
      <c r="BU567" s="168"/>
      <c r="BV567" s="168"/>
      <c r="BW567" s="12"/>
    </row>
    <row r="568" spans="1:75">
      <c r="A568" s="1" t="s">
        <v>1091</v>
      </c>
      <c r="B568" s="1" t="s">
        <v>1064</v>
      </c>
      <c r="C568" s="1" t="s">
        <v>1065</v>
      </c>
      <c r="D568" s="1" t="s">
        <v>1673</v>
      </c>
      <c r="E568" s="1" t="s">
        <v>561</v>
      </c>
      <c r="F568" s="1">
        <v>0.125</v>
      </c>
      <c r="G568" s="1">
        <v>7.4999999999999997E-3</v>
      </c>
      <c r="J568" s="1" t="s">
        <v>673</v>
      </c>
      <c r="AI568" s="575"/>
      <c r="AJ568" s="176"/>
      <c r="AK568" s="168"/>
      <c r="AL568" s="727"/>
      <c r="AM568" s="727"/>
      <c r="AN568" s="727"/>
      <c r="AO568" s="168"/>
      <c r="AP568" s="168"/>
      <c r="AQ568" s="12"/>
      <c r="AR568" s="11"/>
      <c r="AS568" s="168"/>
      <c r="AT568" s="727"/>
      <c r="AU568" s="727"/>
      <c r="AV568" s="727"/>
      <c r="AW568" s="168"/>
      <c r="AX568" s="168"/>
      <c r="AY568" s="12"/>
      <c r="AZ568" s="11" t="s">
        <v>1990</v>
      </c>
      <c r="BA568" s="168" t="s">
        <v>1673</v>
      </c>
      <c r="BB568" s="727" t="s">
        <v>1262</v>
      </c>
      <c r="BC568" s="727" t="s">
        <v>504</v>
      </c>
      <c r="BD568" s="727" t="s">
        <v>239</v>
      </c>
      <c r="BE568" s="168">
        <v>7.4999999999999997E-2</v>
      </c>
      <c r="BF568" s="168">
        <v>1.5E-3</v>
      </c>
      <c r="BG568" s="12">
        <v>2.58</v>
      </c>
      <c r="BH568" s="11"/>
      <c r="BI568" s="168"/>
      <c r="BJ568" s="727"/>
      <c r="BK568" s="727"/>
      <c r="BL568" s="727"/>
      <c r="BM568" s="168"/>
      <c r="BN568" s="168"/>
      <c r="BO568" s="12"/>
      <c r="BP568" s="11"/>
      <c r="BQ568" s="168"/>
      <c r="BR568" s="727"/>
      <c r="BS568" s="727"/>
      <c r="BT568" s="727"/>
      <c r="BU568" s="168"/>
      <c r="BV568" s="168"/>
      <c r="BW568" s="12"/>
    </row>
    <row r="569" spans="1:75">
      <c r="A569" s="1" t="s">
        <v>1092</v>
      </c>
      <c r="B569" s="1" t="s">
        <v>1064</v>
      </c>
      <c r="C569" s="1" t="s">
        <v>1065</v>
      </c>
      <c r="D569" s="1" t="s">
        <v>1673</v>
      </c>
      <c r="E569" s="1" t="s">
        <v>1677</v>
      </c>
      <c r="F569" s="1">
        <v>0.22500000000000001</v>
      </c>
      <c r="G569" s="1">
        <v>1.35E-2</v>
      </c>
      <c r="H569" s="1">
        <v>2.62</v>
      </c>
      <c r="I569" s="1" t="s">
        <v>672</v>
      </c>
      <c r="J569" s="1" t="s">
        <v>678</v>
      </c>
      <c r="AI569" s="575"/>
      <c r="AJ569" s="176"/>
      <c r="AK569" s="168"/>
      <c r="AL569" s="727"/>
      <c r="AM569" s="727"/>
      <c r="AN569" s="727"/>
      <c r="AO569" s="168"/>
      <c r="AP569" s="168"/>
      <c r="AQ569" s="12"/>
      <c r="AR569" s="11"/>
      <c r="AS569" s="168"/>
      <c r="AT569" s="727"/>
      <c r="AU569" s="727"/>
      <c r="AV569" s="727"/>
      <c r="AW569" s="168"/>
      <c r="AX569" s="168"/>
      <c r="AY569" s="12"/>
      <c r="AZ569" s="11" t="s">
        <v>1990</v>
      </c>
      <c r="BA569" s="168" t="s">
        <v>1673</v>
      </c>
      <c r="BB569" s="727" t="s">
        <v>599</v>
      </c>
      <c r="BC569" s="727" t="s">
        <v>504</v>
      </c>
      <c r="BD569" s="727" t="s">
        <v>239</v>
      </c>
      <c r="BE569" s="168">
        <v>7.4999999999999997E-2</v>
      </c>
      <c r="BF569" s="168">
        <v>1.5E-3</v>
      </c>
      <c r="BG569" s="12">
        <v>2.58</v>
      </c>
      <c r="BH569" s="11"/>
      <c r="BI569" s="168"/>
      <c r="BJ569" s="727"/>
      <c r="BK569" s="727"/>
      <c r="BL569" s="727"/>
      <c r="BM569" s="168"/>
      <c r="BN569" s="168"/>
      <c r="BO569" s="12"/>
      <c r="BP569" s="11"/>
      <c r="BQ569" s="168"/>
      <c r="BR569" s="727"/>
      <c r="BS569" s="727"/>
      <c r="BT569" s="727"/>
      <c r="BU569" s="168"/>
      <c r="BV569" s="168"/>
      <c r="BW569" s="12"/>
    </row>
    <row r="570" spans="1:75">
      <c r="A570" s="1" t="s">
        <v>1093</v>
      </c>
      <c r="B570" s="1" t="s">
        <v>1064</v>
      </c>
      <c r="C570" s="1" t="s">
        <v>1065</v>
      </c>
      <c r="D570" s="1" t="s">
        <v>1673</v>
      </c>
      <c r="E570" s="1" t="s">
        <v>562</v>
      </c>
      <c r="F570" s="1">
        <v>0.22500000000000001</v>
      </c>
      <c r="G570" s="1">
        <v>1.35E-2</v>
      </c>
      <c r="J570" s="1" t="s">
        <v>933</v>
      </c>
      <c r="AI570" s="575"/>
      <c r="AJ570" s="176"/>
      <c r="AK570" s="168"/>
      <c r="AL570" s="727"/>
      <c r="AM570" s="727"/>
      <c r="AN570" s="727"/>
      <c r="AO570" s="168"/>
      <c r="AP570" s="168"/>
      <c r="AQ570" s="12"/>
      <c r="AR570" s="11"/>
      <c r="AS570" s="168"/>
      <c r="AT570" s="727"/>
      <c r="AU570" s="727"/>
      <c r="AV570" s="727"/>
      <c r="AW570" s="168"/>
      <c r="AX570" s="168"/>
      <c r="AY570" s="12"/>
      <c r="AZ570" s="11" t="s">
        <v>1990</v>
      </c>
      <c r="BA570" s="168" t="s">
        <v>1673</v>
      </c>
      <c r="BB570" s="727" t="s">
        <v>1263</v>
      </c>
      <c r="BC570" s="727" t="s">
        <v>504</v>
      </c>
      <c r="BD570" s="727" t="s">
        <v>239</v>
      </c>
      <c r="BE570" s="168">
        <v>7.4999999999999997E-2</v>
      </c>
      <c r="BF570" s="168">
        <v>1.5E-3</v>
      </c>
      <c r="BG570" s="12">
        <v>2.58</v>
      </c>
      <c r="BH570" s="11"/>
      <c r="BI570" s="168"/>
      <c r="BJ570" s="727"/>
      <c r="BK570" s="727"/>
      <c r="BL570" s="727"/>
      <c r="BM570" s="168"/>
      <c r="BN570" s="168"/>
      <c r="BO570" s="12"/>
      <c r="BP570" s="11"/>
      <c r="BQ570" s="168"/>
      <c r="BR570" s="727"/>
      <c r="BS570" s="727"/>
      <c r="BT570" s="727"/>
      <c r="BU570" s="168"/>
      <c r="BV570" s="168"/>
      <c r="BW570" s="12"/>
    </row>
    <row r="571" spans="1:75">
      <c r="A571" s="1" t="s">
        <v>1094</v>
      </c>
      <c r="B571" s="1" t="s">
        <v>1064</v>
      </c>
      <c r="C571" s="1" t="s">
        <v>1065</v>
      </c>
      <c r="D571" s="1" t="s">
        <v>1673</v>
      </c>
      <c r="E571" s="1" t="s">
        <v>1678</v>
      </c>
      <c r="F571" s="1">
        <v>0.22500000000000001</v>
      </c>
      <c r="G571" s="1">
        <v>1.35E-2</v>
      </c>
      <c r="H571" s="1">
        <v>2.62</v>
      </c>
      <c r="I571" s="1" t="s">
        <v>961</v>
      </c>
      <c r="J571" s="1" t="s">
        <v>500</v>
      </c>
      <c r="AI571" s="575"/>
      <c r="AJ571" s="176"/>
      <c r="AK571" s="168"/>
      <c r="AL571" s="727"/>
      <c r="AM571" s="727"/>
      <c r="AN571" s="727"/>
      <c r="AO571" s="168"/>
      <c r="AP571" s="168"/>
      <c r="AQ571" s="12"/>
      <c r="AR571" s="11"/>
      <c r="AS571" s="168"/>
      <c r="AT571" s="727"/>
      <c r="AU571" s="727"/>
      <c r="AV571" s="727"/>
      <c r="AW571" s="168"/>
      <c r="AX571" s="168"/>
      <c r="AY571" s="12"/>
      <c r="AZ571" s="11" t="s">
        <v>1990</v>
      </c>
      <c r="BA571" s="168" t="s">
        <v>1673</v>
      </c>
      <c r="BB571" s="727" t="s">
        <v>600</v>
      </c>
      <c r="BC571" s="727" t="s">
        <v>504</v>
      </c>
      <c r="BD571" s="727" t="s">
        <v>239</v>
      </c>
      <c r="BE571" s="168">
        <v>7.4999999999999997E-2</v>
      </c>
      <c r="BF571" s="168">
        <v>1.5E-3</v>
      </c>
      <c r="BG571" s="12">
        <v>2.58</v>
      </c>
      <c r="BH571" s="11"/>
      <c r="BI571" s="168"/>
      <c r="BJ571" s="727"/>
      <c r="BK571" s="727"/>
      <c r="BL571" s="727"/>
      <c r="BM571" s="168"/>
      <c r="BN571" s="168"/>
      <c r="BO571" s="12"/>
      <c r="BP571" s="11"/>
      <c r="BQ571" s="168"/>
      <c r="BR571" s="727"/>
      <c r="BS571" s="727"/>
      <c r="BT571" s="727"/>
      <c r="BU571" s="168"/>
      <c r="BV571" s="168"/>
      <c r="BW571" s="12"/>
    </row>
    <row r="572" spans="1:75">
      <c r="A572" s="1" t="s">
        <v>1095</v>
      </c>
      <c r="B572" s="1" t="s">
        <v>1064</v>
      </c>
      <c r="C572" s="1" t="s">
        <v>1065</v>
      </c>
      <c r="D572" s="1" t="s">
        <v>1673</v>
      </c>
      <c r="E572" s="1" t="s">
        <v>563</v>
      </c>
      <c r="F572" s="1">
        <v>0.22500000000000001</v>
      </c>
      <c r="G572" s="1">
        <v>1.35E-2</v>
      </c>
      <c r="J572" s="1" t="s">
        <v>500</v>
      </c>
      <c r="AI572" s="575"/>
      <c r="AJ572" s="176"/>
      <c r="AK572" s="168"/>
      <c r="AL572" s="727"/>
      <c r="AM572" s="727"/>
      <c r="AN572" s="727"/>
      <c r="AO572" s="168"/>
      <c r="AP572" s="168"/>
      <c r="AQ572" s="12"/>
      <c r="AR572" s="11"/>
      <c r="AS572" s="168"/>
      <c r="AT572" s="727"/>
      <c r="AU572" s="727"/>
      <c r="AV572" s="727"/>
      <c r="AW572" s="168"/>
      <c r="AX572" s="168"/>
      <c r="AY572" s="12"/>
      <c r="AZ572" s="11" t="s">
        <v>1990</v>
      </c>
      <c r="BA572" s="168" t="s">
        <v>1673</v>
      </c>
      <c r="BB572" s="727" t="s">
        <v>603</v>
      </c>
      <c r="BC572" s="727" t="s">
        <v>246</v>
      </c>
      <c r="BD572" s="727" t="s">
        <v>2624</v>
      </c>
      <c r="BE572" s="168">
        <v>0.13500000000000001</v>
      </c>
      <c r="BF572" s="168">
        <v>3.0000000000000001E-3</v>
      </c>
      <c r="BG572" s="12">
        <v>2.58</v>
      </c>
      <c r="BH572" s="11"/>
      <c r="BI572" s="168"/>
      <c r="BJ572" s="727"/>
      <c r="BK572" s="727"/>
      <c r="BL572" s="727"/>
      <c r="BM572" s="168"/>
      <c r="BN572" s="168"/>
      <c r="BO572" s="12"/>
      <c r="BP572" s="11"/>
      <c r="BQ572" s="168"/>
      <c r="BR572" s="727"/>
      <c r="BS572" s="727"/>
      <c r="BT572" s="727"/>
      <c r="BU572" s="168"/>
      <c r="BV572" s="168"/>
      <c r="BW572" s="12"/>
    </row>
    <row r="573" spans="1:75">
      <c r="A573" s="1" t="s">
        <v>1096</v>
      </c>
      <c r="B573" s="1" t="s">
        <v>1064</v>
      </c>
      <c r="C573" s="1" t="s">
        <v>1065</v>
      </c>
      <c r="D573" s="1" t="s">
        <v>1673</v>
      </c>
      <c r="E573" s="1" t="s">
        <v>1679</v>
      </c>
      <c r="F573" s="1">
        <v>0.125</v>
      </c>
      <c r="G573" s="1">
        <v>7.4999999999999997E-3</v>
      </c>
      <c r="H573" s="1">
        <v>2.62</v>
      </c>
      <c r="I573" s="1" t="s">
        <v>672</v>
      </c>
      <c r="J573" s="1" t="s">
        <v>684</v>
      </c>
      <c r="AI573" s="575"/>
      <c r="AJ573" s="176"/>
      <c r="AK573" s="168"/>
      <c r="AL573" s="727"/>
      <c r="AM573" s="727"/>
      <c r="AN573" s="727"/>
      <c r="AO573" s="168"/>
      <c r="AP573" s="168"/>
      <c r="AQ573" s="12"/>
      <c r="AR573" s="11"/>
      <c r="AS573" s="168"/>
      <c r="AT573" s="727"/>
      <c r="AU573" s="727"/>
      <c r="AV573" s="727"/>
      <c r="AW573" s="168"/>
      <c r="AX573" s="168"/>
      <c r="AY573" s="12"/>
      <c r="AZ573" s="11" t="s">
        <v>1990</v>
      </c>
      <c r="BA573" s="168" t="s">
        <v>1673</v>
      </c>
      <c r="BB573" s="727" t="s">
        <v>604</v>
      </c>
      <c r="BC573" s="727" t="s">
        <v>246</v>
      </c>
      <c r="BD573" s="727" t="s">
        <v>2624</v>
      </c>
      <c r="BE573" s="168">
        <v>0.13500000000000001</v>
      </c>
      <c r="BF573" s="168">
        <v>3.0000000000000001E-3</v>
      </c>
      <c r="BG573" s="12">
        <v>2.58</v>
      </c>
      <c r="BH573" s="11"/>
      <c r="BI573" s="168"/>
      <c r="BJ573" s="727"/>
      <c r="BK573" s="727"/>
      <c r="BL573" s="727"/>
      <c r="BM573" s="168"/>
      <c r="BN573" s="168"/>
      <c r="BO573" s="12"/>
      <c r="BP573" s="11"/>
      <c r="BQ573" s="168"/>
      <c r="BR573" s="727"/>
      <c r="BS573" s="727"/>
      <c r="BT573" s="727"/>
      <c r="BU573" s="168"/>
      <c r="BV573" s="168"/>
      <c r="BW573" s="12"/>
    </row>
    <row r="574" spans="1:75">
      <c r="A574" s="1" t="s">
        <v>1097</v>
      </c>
      <c r="B574" s="1" t="s">
        <v>1064</v>
      </c>
      <c r="C574" s="1" t="s">
        <v>1065</v>
      </c>
      <c r="D574" s="1" t="s">
        <v>1673</v>
      </c>
      <c r="E574" s="1" t="s">
        <v>564</v>
      </c>
      <c r="F574" s="1">
        <v>0.125</v>
      </c>
      <c r="G574" s="1">
        <v>7.4999999999999997E-3</v>
      </c>
      <c r="J574" s="1" t="s">
        <v>971</v>
      </c>
      <c r="AI574" s="575"/>
      <c r="AJ574" s="176"/>
      <c r="AK574" s="168"/>
      <c r="AL574" s="727"/>
      <c r="AM574" s="727"/>
      <c r="AN574" s="727"/>
      <c r="AO574" s="168"/>
      <c r="AP574" s="168"/>
      <c r="AQ574" s="12"/>
      <c r="AR574" s="11"/>
      <c r="AS574" s="168"/>
      <c r="AT574" s="727"/>
      <c r="AU574" s="727"/>
      <c r="AV574" s="727"/>
      <c r="AW574" s="168"/>
      <c r="AX574" s="168"/>
      <c r="AY574" s="12"/>
      <c r="AZ574" s="11" t="s">
        <v>1990</v>
      </c>
      <c r="BA574" s="168" t="s">
        <v>1673</v>
      </c>
      <c r="BB574" s="727" t="s">
        <v>605</v>
      </c>
      <c r="BC574" s="727" t="s">
        <v>246</v>
      </c>
      <c r="BD574" s="727" t="s">
        <v>2624</v>
      </c>
      <c r="BE574" s="168">
        <v>0.13500000000000001</v>
      </c>
      <c r="BF574" s="168">
        <v>3.0000000000000001E-3</v>
      </c>
      <c r="BG574" s="12">
        <v>2.58</v>
      </c>
      <c r="BH574" s="11"/>
      <c r="BI574" s="168"/>
      <c r="BJ574" s="727"/>
      <c r="BK574" s="727"/>
      <c r="BL574" s="727"/>
      <c r="BM574" s="168"/>
      <c r="BN574" s="168"/>
      <c r="BO574" s="12"/>
      <c r="BP574" s="11"/>
      <c r="BQ574" s="168"/>
      <c r="BR574" s="727"/>
      <c r="BS574" s="727"/>
      <c r="BT574" s="727"/>
      <c r="BU574" s="168"/>
      <c r="BV574" s="168"/>
      <c r="BW574" s="12"/>
    </row>
    <row r="575" spans="1:75">
      <c r="A575" s="1" t="s">
        <v>1098</v>
      </c>
      <c r="B575" s="1" t="s">
        <v>1064</v>
      </c>
      <c r="C575" s="1" t="s">
        <v>1065</v>
      </c>
      <c r="D575" s="1" t="s">
        <v>1673</v>
      </c>
      <c r="E575" s="1" t="s">
        <v>1680</v>
      </c>
      <c r="F575" s="1">
        <v>0.125</v>
      </c>
      <c r="G575" s="1">
        <v>7.4999999999999997E-3</v>
      </c>
      <c r="H575" s="1">
        <v>2.62</v>
      </c>
      <c r="I575" s="1" t="s">
        <v>961</v>
      </c>
      <c r="J575" s="1" t="s">
        <v>502</v>
      </c>
      <c r="AI575" s="575"/>
      <c r="AJ575" s="176"/>
      <c r="AK575" s="168"/>
      <c r="AL575" s="727"/>
      <c r="AM575" s="727"/>
      <c r="AN575" s="727"/>
      <c r="AO575" s="168"/>
      <c r="AP575" s="168"/>
      <c r="AQ575" s="12"/>
      <c r="AR575" s="11"/>
      <c r="AS575" s="168"/>
      <c r="AT575" s="727"/>
      <c r="AU575" s="727"/>
      <c r="AV575" s="727"/>
      <c r="AW575" s="168"/>
      <c r="AX575" s="168"/>
      <c r="AY575" s="12"/>
      <c r="AZ575" s="11" t="s">
        <v>1990</v>
      </c>
      <c r="BA575" s="168" t="s">
        <v>1673</v>
      </c>
      <c r="BB575" s="727" t="s">
        <v>606</v>
      </c>
      <c r="BC575" s="727" t="s">
        <v>246</v>
      </c>
      <c r="BD575" s="727" t="s">
        <v>2624</v>
      </c>
      <c r="BE575" s="168">
        <v>0.13500000000000001</v>
      </c>
      <c r="BF575" s="168">
        <v>3.0000000000000001E-3</v>
      </c>
      <c r="BG575" s="12">
        <v>2.58</v>
      </c>
      <c r="BH575" s="11"/>
      <c r="BI575" s="168"/>
      <c r="BJ575" s="727"/>
      <c r="BK575" s="727"/>
      <c r="BL575" s="727"/>
      <c r="BM575" s="168"/>
      <c r="BN575" s="168"/>
      <c r="BO575" s="12"/>
      <c r="BP575" s="11"/>
      <c r="BQ575" s="168"/>
      <c r="BR575" s="727"/>
      <c r="BS575" s="727"/>
      <c r="BT575" s="727"/>
      <c r="BU575" s="168"/>
      <c r="BV575" s="168"/>
      <c r="BW575" s="12"/>
    </row>
    <row r="576" spans="1:75">
      <c r="A576" s="1" t="s">
        <v>1099</v>
      </c>
      <c r="B576" s="1" t="s">
        <v>1064</v>
      </c>
      <c r="C576" s="1" t="s">
        <v>1065</v>
      </c>
      <c r="D576" s="1" t="s">
        <v>1673</v>
      </c>
      <c r="E576" s="1" t="s">
        <v>565</v>
      </c>
      <c r="F576" s="1">
        <v>0.125</v>
      </c>
      <c r="G576" s="1">
        <v>7.4999999999999997E-3</v>
      </c>
      <c r="J576" s="1" t="s">
        <v>502</v>
      </c>
      <c r="AI576" s="575"/>
      <c r="AJ576" s="176"/>
      <c r="AK576" s="168"/>
      <c r="AL576" s="727"/>
      <c r="AM576" s="727"/>
      <c r="AN576" s="727"/>
      <c r="AO576" s="168"/>
      <c r="AP576" s="168"/>
      <c r="AQ576" s="12"/>
      <c r="AR576" s="11"/>
      <c r="AS576" s="168"/>
      <c r="AT576" s="727"/>
      <c r="AU576" s="727"/>
      <c r="AV576" s="727"/>
      <c r="AW576" s="168"/>
      <c r="AX576" s="168"/>
      <c r="AY576" s="12"/>
      <c r="AZ576" s="11" t="s">
        <v>1990</v>
      </c>
      <c r="BA576" s="168" t="s">
        <v>1673</v>
      </c>
      <c r="BB576" s="727" t="s">
        <v>607</v>
      </c>
      <c r="BC576" s="727" t="s">
        <v>544</v>
      </c>
      <c r="BD576" s="727" t="s">
        <v>2624</v>
      </c>
      <c r="BE576" s="168">
        <v>0.15</v>
      </c>
      <c r="BF576" s="168">
        <v>2.7000000000000001E-3</v>
      </c>
      <c r="BG576" s="12">
        <v>2.58</v>
      </c>
      <c r="BH576" s="11"/>
      <c r="BI576" s="168"/>
      <c r="BJ576" s="727"/>
      <c r="BK576" s="727"/>
      <c r="BL576" s="727"/>
      <c r="BM576" s="168"/>
      <c r="BN576" s="168"/>
      <c r="BO576" s="12"/>
      <c r="BP576" s="11"/>
      <c r="BQ576" s="168"/>
      <c r="BR576" s="727"/>
      <c r="BS576" s="727"/>
      <c r="BT576" s="727"/>
      <c r="BU576" s="168"/>
      <c r="BV576" s="168"/>
      <c r="BW576" s="12"/>
    </row>
    <row r="577" spans="1:75">
      <c r="A577" s="1" t="s">
        <v>1100</v>
      </c>
      <c r="B577" s="1" t="s">
        <v>1064</v>
      </c>
      <c r="C577" s="1" t="s">
        <v>1065</v>
      </c>
      <c r="D577" s="1" t="s">
        <v>1673</v>
      </c>
      <c r="E577" s="1" t="s">
        <v>1681</v>
      </c>
      <c r="F577" s="1">
        <v>6.25E-2</v>
      </c>
      <c r="G577" s="1">
        <v>3.7499999999999999E-3</v>
      </c>
      <c r="H577" s="1">
        <v>2.62</v>
      </c>
      <c r="I577" s="1" t="s">
        <v>672</v>
      </c>
      <c r="J577" s="1" t="s">
        <v>975</v>
      </c>
      <c r="AI577" s="575"/>
      <c r="AJ577" s="176"/>
      <c r="AK577" s="168"/>
      <c r="AL577" s="727"/>
      <c r="AM577" s="727"/>
      <c r="AN577" s="727"/>
      <c r="AO577" s="168"/>
      <c r="AP577" s="168"/>
      <c r="AQ577" s="12"/>
      <c r="AR577" s="11"/>
      <c r="AS577" s="168"/>
      <c r="AT577" s="727"/>
      <c r="AU577" s="727"/>
      <c r="AV577" s="727"/>
      <c r="AW577" s="168"/>
      <c r="AX577" s="168"/>
      <c r="AY577" s="12"/>
      <c r="AZ577" s="11" t="s">
        <v>1990</v>
      </c>
      <c r="BA577" s="168" t="s">
        <v>1673</v>
      </c>
      <c r="BB577" s="727" t="s">
        <v>608</v>
      </c>
      <c r="BC577" s="727" t="s">
        <v>544</v>
      </c>
      <c r="BD577" s="727" t="s">
        <v>2624</v>
      </c>
      <c r="BE577" s="168">
        <v>0.15</v>
      </c>
      <c r="BF577" s="168">
        <v>2.7000000000000001E-3</v>
      </c>
      <c r="BG577" s="12">
        <v>2.58</v>
      </c>
      <c r="BH577" s="11"/>
      <c r="BI577" s="168"/>
      <c r="BJ577" s="727"/>
      <c r="BK577" s="727"/>
      <c r="BL577" s="727"/>
      <c r="BM577" s="168"/>
      <c r="BN577" s="168"/>
      <c r="BO577" s="12"/>
      <c r="BP577" s="11"/>
      <c r="BQ577" s="168"/>
      <c r="BR577" s="727"/>
      <c r="BS577" s="727"/>
      <c r="BT577" s="727"/>
      <c r="BU577" s="168"/>
      <c r="BV577" s="168"/>
      <c r="BW577" s="12"/>
    </row>
    <row r="578" spans="1:75">
      <c r="A578" s="1" t="s">
        <v>1101</v>
      </c>
      <c r="B578" s="1" t="s">
        <v>1064</v>
      </c>
      <c r="C578" s="1" t="s">
        <v>1065</v>
      </c>
      <c r="D578" s="1" t="s">
        <v>1673</v>
      </c>
      <c r="E578" s="1" t="s">
        <v>566</v>
      </c>
      <c r="F578" s="1">
        <v>6.3E-2</v>
      </c>
      <c r="G578" s="1">
        <v>3.7499999999999999E-3</v>
      </c>
      <c r="J578" s="1" t="s">
        <v>1102</v>
      </c>
      <c r="AI578" s="575"/>
      <c r="AJ578" s="176"/>
      <c r="AK578" s="168"/>
      <c r="AL578" s="727"/>
      <c r="AM578" s="727"/>
      <c r="AN578" s="727"/>
      <c r="AO578" s="168"/>
      <c r="AP578" s="168"/>
      <c r="AQ578" s="12"/>
      <c r="AR578" s="11"/>
      <c r="AS578" s="168"/>
      <c r="AT578" s="727"/>
      <c r="AU578" s="727"/>
      <c r="AV578" s="727"/>
      <c r="AW578" s="168"/>
      <c r="AX578" s="168"/>
      <c r="AY578" s="12"/>
      <c r="AZ578" s="11" t="s">
        <v>1990</v>
      </c>
      <c r="BA578" s="168" t="s">
        <v>1673</v>
      </c>
      <c r="BB578" s="727" t="s">
        <v>616</v>
      </c>
      <c r="BC578" s="727" t="s">
        <v>544</v>
      </c>
      <c r="BD578" s="727" t="s">
        <v>2624</v>
      </c>
      <c r="BE578" s="168">
        <v>0.15</v>
      </c>
      <c r="BF578" s="168">
        <v>2.7000000000000001E-3</v>
      </c>
      <c r="BG578" s="12">
        <v>2.58</v>
      </c>
      <c r="BH578" s="11"/>
      <c r="BI578" s="168"/>
      <c r="BJ578" s="727"/>
      <c r="BK578" s="727"/>
      <c r="BL578" s="727"/>
      <c r="BM578" s="168"/>
      <c r="BN578" s="168"/>
      <c r="BO578" s="12"/>
      <c r="BP578" s="11"/>
      <c r="BQ578" s="168"/>
      <c r="BR578" s="727"/>
      <c r="BS578" s="727"/>
      <c r="BT578" s="727"/>
      <c r="BU578" s="168"/>
      <c r="BV578" s="168"/>
      <c r="BW578" s="12"/>
    </row>
    <row r="579" spans="1:75">
      <c r="A579" s="1" t="s">
        <v>1103</v>
      </c>
      <c r="B579" s="1" t="s">
        <v>1064</v>
      </c>
      <c r="C579" s="1" t="s">
        <v>1065</v>
      </c>
      <c r="D579" s="1" t="s">
        <v>1673</v>
      </c>
      <c r="E579" s="1" t="s">
        <v>1682</v>
      </c>
      <c r="F579" s="1">
        <v>6.25E-2</v>
      </c>
      <c r="G579" s="1">
        <v>3.7499999999999999E-3</v>
      </c>
      <c r="H579" s="1">
        <v>2.62</v>
      </c>
      <c r="I579" s="1" t="s">
        <v>961</v>
      </c>
      <c r="J579" s="1" t="s">
        <v>978</v>
      </c>
      <c r="AI579" s="575"/>
      <c r="AJ579" s="176"/>
      <c r="AK579" s="168"/>
      <c r="AL579" s="727"/>
      <c r="AM579" s="727"/>
      <c r="AN579" s="727"/>
      <c r="AO579" s="168"/>
      <c r="AP579" s="168"/>
      <c r="AQ579" s="12"/>
      <c r="AR579" s="11"/>
      <c r="AS579" s="168"/>
      <c r="AT579" s="727"/>
      <c r="AU579" s="727"/>
      <c r="AV579" s="727"/>
      <c r="AW579" s="168"/>
      <c r="AX579" s="168"/>
      <c r="AY579" s="12"/>
      <c r="AZ579" s="11" t="s">
        <v>1990</v>
      </c>
      <c r="BA579" s="168" t="s">
        <v>1673</v>
      </c>
      <c r="BB579" s="727" t="s">
        <v>609</v>
      </c>
      <c r="BC579" s="727" t="s">
        <v>544</v>
      </c>
      <c r="BD579" s="727" t="s">
        <v>2624</v>
      </c>
      <c r="BE579" s="168">
        <v>0.15</v>
      </c>
      <c r="BF579" s="168">
        <v>2.7000000000000001E-3</v>
      </c>
      <c r="BG579" s="12">
        <v>2.58</v>
      </c>
      <c r="BH579" s="11"/>
      <c r="BI579" s="168"/>
      <c r="BJ579" s="727"/>
      <c r="BK579" s="727"/>
      <c r="BL579" s="727"/>
      <c r="BM579" s="168"/>
      <c r="BN579" s="168"/>
      <c r="BO579" s="12"/>
      <c r="BP579" s="11"/>
      <c r="BQ579" s="168"/>
      <c r="BR579" s="727"/>
      <c r="BS579" s="727"/>
      <c r="BT579" s="727"/>
      <c r="BU579" s="168"/>
      <c r="BV579" s="168"/>
      <c r="BW579" s="12"/>
    </row>
    <row r="580" spans="1:75">
      <c r="A580" s="1" t="s">
        <v>1104</v>
      </c>
      <c r="B580" s="1" t="s">
        <v>1064</v>
      </c>
      <c r="C580" s="1" t="s">
        <v>1065</v>
      </c>
      <c r="D580" s="1" t="s">
        <v>1673</v>
      </c>
      <c r="E580" s="1" t="s">
        <v>567</v>
      </c>
      <c r="F580" s="1">
        <v>6.3E-2</v>
      </c>
      <c r="G580" s="1">
        <v>3.7499999999999999E-3</v>
      </c>
      <c r="J580" s="1" t="s">
        <v>978</v>
      </c>
      <c r="AI580" s="575"/>
      <c r="AJ580" s="176"/>
      <c r="AK580" s="168"/>
      <c r="AL580" s="727"/>
      <c r="AM580" s="727"/>
      <c r="AN580" s="727"/>
      <c r="AO580" s="168"/>
      <c r="AP580" s="168"/>
      <c r="AQ580" s="12"/>
      <c r="AR580" s="11"/>
      <c r="AS580" s="168"/>
      <c r="AT580" s="727"/>
      <c r="AU580" s="727"/>
      <c r="AV580" s="727"/>
      <c r="AW580" s="168"/>
      <c r="AX580" s="168"/>
      <c r="AY580" s="12"/>
      <c r="AZ580" s="11" t="s">
        <v>1990</v>
      </c>
      <c r="BA580" s="168" t="s">
        <v>508</v>
      </c>
      <c r="BB580" s="727" t="s">
        <v>610</v>
      </c>
      <c r="BC580" s="727" t="s">
        <v>1691</v>
      </c>
      <c r="BD580" s="727" t="s">
        <v>240</v>
      </c>
      <c r="BE580" s="168">
        <v>0.05</v>
      </c>
      <c r="BF580" s="168">
        <v>1E-3</v>
      </c>
      <c r="BG580" s="12">
        <v>2.58</v>
      </c>
      <c r="BH580" s="11"/>
      <c r="BI580" s="168"/>
      <c r="BJ580" s="727"/>
      <c r="BK580" s="727"/>
      <c r="BL580" s="727"/>
      <c r="BM580" s="168"/>
      <c r="BN580" s="168"/>
      <c r="BO580" s="12"/>
      <c r="BP580" s="11"/>
      <c r="BQ580" s="168"/>
      <c r="BR580" s="727"/>
      <c r="BS580" s="727"/>
      <c r="BT580" s="727"/>
      <c r="BU580" s="168"/>
      <c r="BV580" s="168"/>
      <c r="BW580" s="12"/>
    </row>
    <row r="581" spans="1:75">
      <c r="A581" s="1" t="s">
        <v>1105</v>
      </c>
      <c r="B581" s="1" t="s">
        <v>1064</v>
      </c>
      <c r="C581" s="1" t="s">
        <v>1065</v>
      </c>
      <c r="D581" s="1" t="s">
        <v>1673</v>
      </c>
      <c r="E581" s="1" t="s">
        <v>568</v>
      </c>
      <c r="F581" s="1">
        <v>0.22500000000000001</v>
      </c>
      <c r="G581" s="1">
        <v>1.4999999999999999E-2</v>
      </c>
      <c r="J581" s="1" t="s">
        <v>981</v>
      </c>
      <c r="AI581" s="575"/>
      <c r="AJ581" s="176"/>
      <c r="AK581" s="168"/>
      <c r="AL581" s="727"/>
      <c r="AM581" s="727"/>
      <c r="AN581" s="727"/>
      <c r="AO581" s="168"/>
      <c r="AP581" s="168"/>
      <c r="AQ581" s="12"/>
      <c r="AR581" s="11"/>
      <c r="AS581" s="168"/>
      <c r="AT581" s="727"/>
      <c r="AU581" s="727"/>
      <c r="AV581" s="727"/>
      <c r="AW581" s="168"/>
      <c r="AX581" s="168"/>
      <c r="AY581" s="12"/>
      <c r="AZ581" s="11" t="s">
        <v>1990</v>
      </c>
      <c r="BA581" s="168" t="s">
        <v>508</v>
      </c>
      <c r="BB581" s="727" t="s">
        <v>611</v>
      </c>
      <c r="BC581" s="727" t="s">
        <v>1691</v>
      </c>
      <c r="BD581" s="727" t="s">
        <v>240</v>
      </c>
      <c r="BE581" s="168">
        <v>0.05</v>
      </c>
      <c r="BF581" s="168">
        <v>1E-3</v>
      </c>
      <c r="BG581" s="12">
        <v>2.58</v>
      </c>
      <c r="BH581" s="11"/>
      <c r="BI581" s="168"/>
      <c r="BJ581" s="727"/>
      <c r="BK581" s="727"/>
      <c r="BL581" s="727"/>
      <c r="BM581" s="168"/>
      <c r="BN581" s="168"/>
      <c r="BO581" s="12"/>
      <c r="BP581" s="11"/>
      <c r="BQ581" s="168"/>
      <c r="BR581" s="727"/>
      <c r="BS581" s="727"/>
      <c r="BT581" s="727"/>
      <c r="BU581" s="168"/>
      <c r="BV581" s="168"/>
      <c r="BW581" s="12"/>
    </row>
    <row r="582" spans="1:75">
      <c r="A582" s="1" t="s">
        <v>1106</v>
      </c>
      <c r="B582" s="1" t="s">
        <v>1064</v>
      </c>
      <c r="C582" s="1" t="s">
        <v>1065</v>
      </c>
      <c r="D582" s="1" t="s">
        <v>1673</v>
      </c>
      <c r="E582" s="1" t="s">
        <v>569</v>
      </c>
      <c r="F582" s="1">
        <v>0.22500000000000001</v>
      </c>
      <c r="G582" s="1">
        <v>1.4999999999999999E-2</v>
      </c>
      <c r="J582" s="1" t="s">
        <v>981</v>
      </c>
      <c r="AI582" s="575"/>
      <c r="AJ582" s="176"/>
      <c r="AK582" s="168"/>
      <c r="AL582" s="727"/>
      <c r="AM582" s="727"/>
      <c r="AN582" s="727"/>
      <c r="AO582" s="168"/>
      <c r="AP582" s="168"/>
      <c r="AQ582" s="12"/>
      <c r="AR582" s="11"/>
      <c r="AS582" s="168"/>
      <c r="AT582" s="727"/>
      <c r="AU582" s="727"/>
      <c r="AV582" s="727"/>
      <c r="AW582" s="168"/>
      <c r="AX582" s="168"/>
      <c r="AY582" s="12"/>
      <c r="AZ582" s="11" t="s">
        <v>1990</v>
      </c>
      <c r="BA582" s="168" t="s">
        <v>508</v>
      </c>
      <c r="BB582" s="727" t="s">
        <v>612</v>
      </c>
      <c r="BC582" s="727" t="s">
        <v>1691</v>
      </c>
      <c r="BD582" s="727" t="s">
        <v>240</v>
      </c>
      <c r="BE582" s="168">
        <v>2.5000000000000001E-2</v>
      </c>
      <c r="BF582" s="168">
        <v>5.0000000000000001E-4</v>
      </c>
      <c r="BG582" s="12">
        <v>2.58</v>
      </c>
      <c r="BH582" s="11"/>
      <c r="BI582" s="168"/>
      <c r="BJ582" s="727"/>
      <c r="BK582" s="727"/>
      <c r="BL582" s="727"/>
      <c r="BM582" s="168"/>
      <c r="BN582" s="168"/>
      <c r="BO582" s="12"/>
      <c r="BP582" s="11"/>
      <c r="BQ582" s="168"/>
      <c r="BR582" s="727"/>
      <c r="BS582" s="727"/>
      <c r="BT582" s="727"/>
      <c r="BU582" s="168"/>
      <c r="BV582" s="168"/>
      <c r="BW582" s="12"/>
    </row>
    <row r="583" spans="1:75">
      <c r="A583" s="1" t="s">
        <v>1107</v>
      </c>
      <c r="B583" s="1" t="s">
        <v>1064</v>
      </c>
      <c r="C583" s="1" t="s">
        <v>1065</v>
      </c>
      <c r="D583" s="1" t="s">
        <v>1673</v>
      </c>
      <c r="E583" s="1" t="s">
        <v>570</v>
      </c>
      <c r="F583" s="1">
        <v>0.22500000000000001</v>
      </c>
      <c r="G583" s="1">
        <v>1.4999999999999999E-2</v>
      </c>
      <c r="J583" s="1" t="s">
        <v>503</v>
      </c>
      <c r="AI583" s="575"/>
      <c r="AJ583" s="176"/>
      <c r="AK583" s="168"/>
      <c r="AL583" s="727"/>
      <c r="AM583" s="727"/>
      <c r="AN583" s="727"/>
      <c r="AO583" s="168"/>
      <c r="AP583" s="168"/>
      <c r="AQ583" s="12"/>
      <c r="AR583" s="11"/>
      <c r="AS583" s="168"/>
      <c r="AT583" s="727"/>
      <c r="AU583" s="727"/>
      <c r="AV583" s="727"/>
      <c r="AW583" s="168"/>
      <c r="AX583" s="168"/>
      <c r="AY583" s="12"/>
      <c r="AZ583" s="11" t="s">
        <v>1990</v>
      </c>
      <c r="BA583" s="168" t="s">
        <v>508</v>
      </c>
      <c r="BB583" s="727" t="s">
        <v>613</v>
      </c>
      <c r="BC583" s="727" t="s">
        <v>1691</v>
      </c>
      <c r="BD583" s="727" t="s">
        <v>240</v>
      </c>
      <c r="BE583" s="168">
        <v>2.5000000000000001E-2</v>
      </c>
      <c r="BF583" s="168">
        <v>5.0000000000000001E-4</v>
      </c>
      <c r="BG583" s="12">
        <v>2.58</v>
      </c>
      <c r="BH583" s="11"/>
      <c r="BI583" s="168"/>
      <c r="BJ583" s="727"/>
      <c r="BK583" s="727"/>
      <c r="BL583" s="727"/>
      <c r="BM583" s="168"/>
      <c r="BN583" s="168"/>
      <c r="BO583" s="12"/>
      <c r="BP583" s="11"/>
      <c r="BQ583" s="168"/>
      <c r="BR583" s="727"/>
      <c r="BS583" s="727"/>
      <c r="BT583" s="727"/>
      <c r="BU583" s="168"/>
      <c r="BV583" s="168"/>
      <c r="BW583" s="12"/>
    </row>
    <row r="584" spans="1:75">
      <c r="A584" s="1" t="s">
        <v>1108</v>
      </c>
      <c r="B584" s="1" t="s">
        <v>1064</v>
      </c>
      <c r="C584" s="1" t="s">
        <v>1065</v>
      </c>
      <c r="D584" s="1" t="s">
        <v>1673</v>
      </c>
      <c r="E584" s="1" t="s">
        <v>571</v>
      </c>
      <c r="F584" s="1">
        <v>0.22500000000000001</v>
      </c>
      <c r="G584" s="1">
        <v>1.4999999999999999E-2</v>
      </c>
      <c r="J584" s="1" t="s">
        <v>503</v>
      </c>
      <c r="AI584" s="575"/>
      <c r="AJ584" s="176"/>
      <c r="AK584" s="168"/>
      <c r="AL584" s="727"/>
      <c r="AM584" s="727"/>
      <c r="AN584" s="727"/>
      <c r="AO584" s="168"/>
      <c r="AP584" s="168"/>
      <c r="AQ584" s="12"/>
      <c r="AR584" s="11"/>
      <c r="AS584" s="168"/>
      <c r="AT584" s="727"/>
      <c r="AU584" s="727"/>
      <c r="AV584" s="727"/>
      <c r="AW584" s="168"/>
      <c r="AX584" s="168"/>
      <c r="AY584" s="12"/>
      <c r="AZ584" s="11" t="s">
        <v>1990</v>
      </c>
      <c r="BA584" s="168" t="s">
        <v>508</v>
      </c>
      <c r="BB584" s="727" t="s">
        <v>614</v>
      </c>
      <c r="BC584" s="727" t="s">
        <v>504</v>
      </c>
      <c r="BD584" s="727" t="s">
        <v>240</v>
      </c>
      <c r="BE584" s="168">
        <v>2.5000000000000001E-2</v>
      </c>
      <c r="BF584" s="168">
        <v>5.0000000000000001E-4</v>
      </c>
      <c r="BG584" s="12">
        <v>2.58</v>
      </c>
      <c r="BH584" s="11"/>
      <c r="BI584" s="168"/>
      <c r="BJ584" s="727"/>
      <c r="BK584" s="727"/>
      <c r="BL584" s="727"/>
      <c r="BM584" s="168"/>
      <c r="BN584" s="168"/>
      <c r="BO584" s="12"/>
      <c r="BP584" s="11"/>
      <c r="BQ584" s="168"/>
      <c r="BR584" s="727"/>
      <c r="BS584" s="727"/>
      <c r="BT584" s="727"/>
      <c r="BU584" s="168"/>
      <c r="BV584" s="168"/>
      <c r="BW584" s="12"/>
    </row>
    <row r="585" spans="1:75">
      <c r="A585" s="1" t="s">
        <v>1109</v>
      </c>
      <c r="B585" s="1" t="s">
        <v>1064</v>
      </c>
      <c r="C585" s="1" t="s">
        <v>1065</v>
      </c>
      <c r="D585" s="1" t="s">
        <v>1673</v>
      </c>
      <c r="E585" s="1" t="s">
        <v>572</v>
      </c>
      <c r="F585" s="1">
        <v>0.25</v>
      </c>
      <c r="G585" s="1">
        <v>1.35E-2</v>
      </c>
      <c r="J585" s="1" t="s">
        <v>986</v>
      </c>
      <c r="AI585" s="575"/>
      <c r="AJ585" s="176"/>
      <c r="AK585" s="168"/>
      <c r="AL585" s="727"/>
      <c r="AM585" s="727"/>
      <c r="AN585" s="727"/>
      <c r="AO585" s="168"/>
      <c r="AP585" s="168"/>
      <c r="AQ585" s="12"/>
      <c r="AR585" s="11"/>
      <c r="AS585" s="168"/>
      <c r="AT585" s="727"/>
      <c r="AU585" s="727"/>
      <c r="AV585" s="727"/>
      <c r="AW585" s="168"/>
      <c r="AX585" s="168"/>
      <c r="AY585" s="12"/>
      <c r="AZ585" s="11" t="s">
        <v>1990</v>
      </c>
      <c r="BA585" s="168" t="s">
        <v>508</v>
      </c>
      <c r="BB585" s="727" t="s">
        <v>1456</v>
      </c>
      <c r="BC585" s="727" t="s">
        <v>504</v>
      </c>
      <c r="BD585" s="727" t="s">
        <v>240</v>
      </c>
      <c r="BE585" s="168">
        <v>2.5000000000000001E-2</v>
      </c>
      <c r="BF585" s="168">
        <v>5.0000000000000001E-4</v>
      </c>
      <c r="BG585" s="12">
        <v>2.58</v>
      </c>
      <c r="BH585" s="11"/>
      <c r="BI585" s="168"/>
      <c r="BJ585" s="727"/>
      <c r="BK585" s="727"/>
      <c r="BL585" s="727"/>
      <c r="BM585" s="168"/>
      <c r="BN585" s="168"/>
      <c r="BO585" s="12"/>
      <c r="BP585" s="11"/>
      <c r="BQ585" s="168"/>
      <c r="BR585" s="727"/>
      <c r="BS585" s="727"/>
      <c r="BT585" s="727"/>
      <c r="BU585" s="168"/>
      <c r="BV585" s="168"/>
      <c r="BW585" s="12"/>
    </row>
    <row r="586" spans="1:75">
      <c r="A586" s="1" t="s">
        <v>1110</v>
      </c>
      <c r="B586" s="1" t="s">
        <v>1064</v>
      </c>
      <c r="C586" s="1" t="s">
        <v>1065</v>
      </c>
      <c r="D586" s="1" t="s">
        <v>1673</v>
      </c>
      <c r="E586" s="1" t="s">
        <v>573</v>
      </c>
      <c r="F586" s="1">
        <v>0.25</v>
      </c>
      <c r="G586" s="1">
        <v>1.35E-2</v>
      </c>
      <c r="J586" s="1" t="s">
        <v>986</v>
      </c>
      <c r="AI586" s="575"/>
      <c r="AJ586" s="176"/>
      <c r="AK586" s="168"/>
      <c r="AL586" s="727"/>
      <c r="AM586" s="727"/>
      <c r="AN586" s="727"/>
      <c r="AO586" s="168"/>
      <c r="AP586" s="168"/>
      <c r="AQ586" s="12"/>
      <c r="AR586" s="11"/>
      <c r="AS586" s="168"/>
      <c r="AT586" s="727"/>
      <c r="AU586" s="727"/>
      <c r="AV586" s="727"/>
      <c r="AW586" s="168"/>
      <c r="AX586" s="168"/>
      <c r="AY586" s="12"/>
      <c r="AZ586" s="11" t="s">
        <v>1990</v>
      </c>
      <c r="BA586" s="168" t="s">
        <v>508</v>
      </c>
      <c r="BB586" s="727" t="s">
        <v>1457</v>
      </c>
      <c r="BC586" s="727" t="s">
        <v>504</v>
      </c>
      <c r="BD586" s="727" t="s">
        <v>240</v>
      </c>
      <c r="BE586" s="168">
        <v>2.5000000000000001E-2</v>
      </c>
      <c r="BF586" s="168">
        <v>5.0000000000000001E-4</v>
      </c>
      <c r="BG586" s="12">
        <v>2.58</v>
      </c>
      <c r="BH586" s="11"/>
      <c r="BI586" s="168"/>
      <c r="BJ586" s="727"/>
      <c r="BK586" s="727"/>
      <c r="BL586" s="727"/>
      <c r="BM586" s="168"/>
      <c r="BN586" s="168"/>
      <c r="BO586" s="12"/>
      <c r="BP586" s="11"/>
      <c r="BQ586" s="168"/>
      <c r="BR586" s="727"/>
      <c r="BS586" s="727"/>
      <c r="BT586" s="727"/>
      <c r="BU586" s="168"/>
      <c r="BV586" s="168"/>
      <c r="BW586" s="12"/>
    </row>
    <row r="587" spans="1:75">
      <c r="A587" s="1" t="s">
        <v>1111</v>
      </c>
      <c r="B587" s="1" t="s">
        <v>1064</v>
      </c>
      <c r="C587" s="1" t="s">
        <v>1065</v>
      </c>
      <c r="D587" s="1" t="s">
        <v>1673</v>
      </c>
      <c r="E587" s="1" t="s">
        <v>574</v>
      </c>
      <c r="F587" s="1">
        <v>0.25</v>
      </c>
      <c r="G587" s="1">
        <v>1.35E-2</v>
      </c>
      <c r="J587" s="1" t="s">
        <v>544</v>
      </c>
      <c r="AI587" s="575"/>
      <c r="AJ587" s="176"/>
      <c r="AK587" s="168"/>
      <c r="AL587" s="727"/>
      <c r="AM587" s="727"/>
      <c r="AN587" s="727"/>
      <c r="AO587" s="168"/>
      <c r="AP587" s="168"/>
      <c r="AQ587" s="12"/>
      <c r="AR587" s="11"/>
      <c r="AS587" s="168"/>
      <c r="AT587" s="727"/>
      <c r="AU587" s="727"/>
      <c r="AV587" s="727"/>
      <c r="AW587" s="168"/>
      <c r="AX587" s="168"/>
      <c r="AY587" s="12"/>
      <c r="AZ587" s="11" t="s">
        <v>1990</v>
      </c>
      <c r="BA587" s="168" t="s">
        <v>508</v>
      </c>
      <c r="BB587" s="727" t="s">
        <v>1458</v>
      </c>
      <c r="BC587" s="727" t="s">
        <v>504</v>
      </c>
      <c r="BD587" s="727" t="s">
        <v>240</v>
      </c>
      <c r="BE587" s="168">
        <v>2.5000000000000001E-2</v>
      </c>
      <c r="BF587" s="168">
        <v>5.0000000000000001E-4</v>
      </c>
      <c r="BG587" s="12">
        <v>2.58</v>
      </c>
      <c r="BH587" s="11"/>
      <c r="BI587" s="168"/>
      <c r="BJ587" s="727"/>
      <c r="BK587" s="727"/>
      <c r="BL587" s="727"/>
      <c r="BM587" s="168"/>
      <c r="BN587" s="168"/>
      <c r="BO587" s="12"/>
      <c r="BP587" s="11"/>
      <c r="BQ587" s="168"/>
      <c r="BR587" s="727"/>
      <c r="BS587" s="727"/>
      <c r="BT587" s="727"/>
      <c r="BU587" s="168"/>
      <c r="BV587" s="168"/>
      <c r="BW587" s="12"/>
    </row>
    <row r="588" spans="1:75">
      <c r="A588" s="1" t="s">
        <v>1112</v>
      </c>
      <c r="B588" s="1" t="s">
        <v>1064</v>
      </c>
      <c r="C588" s="1" t="s">
        <v>1065</v>
      </c>
      <c r="D588" s="1" t="s">
        <v>1673</v>
      </c>
      <c r="E588" s="1" t="s">
        <v>575</v>
      </c>
      <c r="F588" s="1">
        <v>0.25</v>
      </c>
      <c r="G588" s="1">
        <v>1.35E-2</v>
      </c>
      <c r="J588" s="1" t="s">
        <v>544</v>
      </c>
      <c r="AI588" s="575"/>
      <c r="AJ588" s="176"/>
      <c r="AK588" s="168"/>
      <c r="AL588" s="727"/>
      <c r="AM588" s="727"/>
      <c r="AN588" s="727"/>
      <c r="AO588" s="168"/>
      <c r="AP588" s="168"/>
      <c r="AQ588" s="12"/>
      <c r="AR588" s="11"/>
      <c r="AS588" s="168"/>
      <c r="AT588" s="727"/>
      <c r="AU588" s="727"/>
      <c r="AV588" s="727"/>
      <c r="AW588" s="168"/>
      <c r="AX588" s="168"/>
      <c r="AY588" s="12"/>
      <c r="AZ588" s="11" t="s">
        <v>1990</v>
      </c>
      <c r="BA588" s="168" t="s">
        <v>508</v>
      </c>
      <c r="BB588" s="727" t="s">
        <v>1459</v>
      </c>
      <c r="BC588" s="727" t="s">
        <v>505</v>
      </c>
      <c r="BD588" s="727" t="s">
        <v>240</v>
      </c>
      <c r="BE588" s="168">
        <v>1.2500000000000001E-2</v>
      </c>
      <c r="BF588" s="168">
        <v>2.5000000000000001E-4</v>
      </c>
      <c r="BG588" s="12">
        <v>2.58</v>
      </c>
      <c r="BH588" s="11"/>
      <c r="BI588" s="168"/>
      <c r="BJ588" s="727"/>
      <c r="BK588" s="727"/>
      <c r="BL588" s="727"/>
      <c r="BM588" s="168"/>
      <c r="BN588" s="168"/>
      <c r="BO588" s="12"/>
      <c r="BP588" s="11"/>
      <c r="BQ588" s="168"/>
      <c r="BR588" s="727"/>
      <c r="BS588" s="727"/>
      <c r="BT588" s="727"/>
      <c r="BU588" s="168"/>
      <c r="BV588" s="168"/>
      <c r="BW588" s="12"/>
    </row>
    <row r="589" spans="1:75">
      <c r="A589" s="1" t="s">
        <v>1113</v>
      </c>
      <c r="B589" s="1" t="s">
        <v>1064</v>
      </c>
      <c r="C589" s="1" t="s">
        <v>1065</v>
      </c>
      <c r="D589" s="1" t="s">
        <v>508</v>
      </c>
      <c r="E589" s="1" t="s">
        <v>581</v>
      </c>
      <c r="F589" s="1">
        <v>0.15</v>
      </c>
      <c r="G589" s="1">
        <v>7.0000000000000001E-3</v>
      </c>
      <c r="AI589" s="575"/>
      <c r="AJ589" s="176"/>
      <c r="AK589" s="168"/>
      <c r="AL589" s="727"/>
      <c r="AM589" s="727"/>
      <c r="AN589" s="727"/>
      <c r="AO589" s="168"/>
      <c r="AP589" s="168"/>
      <c r="AQ589" s="12"/>
      <c r="AR589" s="11"/>
      <c r="AS589" s="168"/>
      <c r="AT589" s="727"/>
      <c r="AU589" s="727"/>
      <c r="AV589" s="727"/>
      <c r="AW589" s="168"/>
      <c r="AX589" s="168"/>
      <c r="AY589" s="12"/>
      <c r="AZ589" s="11" t="s">
        <v>1990</v>
      </c>
      <c r="BA589" s="168" t="s">
        <v>508</v>
      </c>
      <c r="BB589" s="727" t="s">
        <v>1460</v>
      </c>
      <c r="BC589" s="727" t="s">
        <v>505</v>
      </c>
      <c r="BD589" s="727" t="s">
        <v>240</v>
      </c>
      <c r="BE589" s="168">
        <v>1.2500000000000001E-2</v>
      </c>
      <c r="BF589" s="168">
        <v>2.5000000000000001E-4</v>
      </c>
      <c r="BG589" s="12">
        <v>2.58</v>
      </c>
      <c r="BH589" s="11"/>
      <c r="BI589" s="168"/>
      <c r="BJ589" s="727"/>
      <c r="BK589" s="727"/>
      <c r="BL589" s="727"/>
      <c r="BM589" s="168"/>
      <c r="BN589" s="168"/>
      <c r="BO589" s="12"/>
      <c r="BP589" s="11"/>
      <c r="BQ589" s="168"/>
      <c r="BR589" s="727"/>
      <c r="BS589" s="727"/>
      <c r="BT589" s="727"/>
      <c r="BU589" s="168"/>
      <c r="BV589" s="168"/>
      <c r="BW589" s="12"/>
    </row>
    <row r="590" spans="1:75">
      <c r="A590" s="1" t="s">
        <v>1114</v>
      </c>
      <c r="B590" s="1" t="s">
        <v>1064</v>
      </c>
      <c r="C590" s="1" t="s">
        <v>1065</v>
      </c>
      <c r="D590" s="1" t="s">
        <v>508</v>
      </c>
      <c r="E590" s="1" t="s">
        <v>582</v>
      </c>
      <c r="F590" s="1">
        <v>0.15</v>
      </c>
      <c r="G590" s="1">
        <v>7.0000000000000001E-3</v>
      </c>
      <c r="AI590" s="575"/>
      <c r="AJ590" s="176"/>
      <c r="AK590" s="168"/>
      <c r="AL590" s="727"/>
      <c r="AM590" s="727"/>
      <c r="AN590" s="727"/>
      <c r="AO590" s="168"/>
      <c r="AP590" s="168"/>
      <c r="AQ590" s="12"/>
      <c r="AR590" s="11"/>
      <c r="AS590" s="168"/>
      <c r="AT590" s="727"/>
      <c r="AU590" s="727"/>
      <c r="AV590" s="727"/>
      <c r="AW590" s="168"/>
      <c r="AX590" s="168"/>
      <c r="AY590" s="12"/>
      <c r="AZ590" s="11" t="s">
        <v>1990</v>
      </c>
      <c r="BA590" s="168" t="s">
        <v>508</v>
      </c>
      <c r="BB590" s="727" t="s">
        <v>1461</v>
      </c>
      <c r="BC590" s="727" t="s">
        <v>505</v>
      </c>
      <c r="BD590" s="727" t="s">
        <v>240</v>
      </c>
      <c r="BE590" s="168">
        <v>1.2500000000000001E-2</v>
      </c>
      <c r="BF590" s="168">
        <v>2.5000000000000001E-4</v>
      </c>
      <c r="BG590" s="12">
        <v>2.58</v>
      </c>
      <c r="BH590" s="11"/>
      <c r="BI590" s="168"/>
      <c r="BJ590" s="727"/>
      <c r="BK590" s="727"/>
      <c r="BL590" s="727"/>
      <c r="BM590" s="168"/>
      <c r="BN590" s="168"/>
      <c r="BO590" s="12"/>
      <c r="BP590" s="11"/>
      <c r="BQ590" s="168"/>
      <c r="BR590" s="727"/>
      <c r="BS590" s="727"/>
      <c r="BT590" s="727"/>
      <c r="BU590" s="168"/>
      <c r="BV590" s="168"/>
      <c r="BW590" s="12"/>
    </row>
    <row r="591" spans="1:75">
      <c r="A591" s="1" t="s">
        <v>1115</v>
      </c>
      <c r="B591" s="1" t="s">
        <v>1064</v>
      </c>
      <c r="C591" s="1" t="s">
        <v>1065</v>
      </c>
      <c r="D591" s="1" t="s">
        <v>508</v>
      </c>
      <c r="E591" s="1" t="s">
        <v>583</v>
      </c>
      <c r="F591" s="1">
        <v>7.4999999999999997E-2</v>
      </c>
      <c r="G591" s="1">
        <v>3.5000000000000001E-3</v>
      </c>
      <c r="J591" s="1" t="s">
        <v>673</v>
      </c>
      <c r="AI591" s="575"/>
      <c r="AJ591" s="176"/>
      <c r="AK591" s="168"/>
      <c r="AL591" s="727"/>
      <c r="AM591" s="727"/>
      <c r="AN591" s="727"/>
      <c r="AO591" s="168"/>
      <c r="AP591" s="168"/>
      <c r="AQ591" s="12"/>
      <c r="AR591" s="11"/>
      <c r="AS591" s="168"/>
      <c r="AT591" s="727"/>
      <c r="AU591" s="727"/>
      <c r="AV591" s="727"/>
      <c r="AW591" s="168"/>
      <c r="AX591" s="168"/>
      <c r="AY591" s="12"/>
      <c r="AZ591" s="11" t="s">
        <v>1990</v>
      </c>
      <c r="BA591" s="168" t="s">
        <v>508</v>
      </c>
      <c r="BB591" s="727" t="s">
        <v>1462</v>
      </c>
      <c r="BC591" s="727" t="s">
        <v>505</v>
      </c>
      <c r="BD591" s="727" t="s">
        <v>240</v>
      </c>
      <c r="BE591" s="168">
        <v>1.2500000000000001E-2</v>
      </c>
      <c r="BF591" s="168">
        <v>2.5000000000000001E-4</v>
      </c>
      <c r="BG591" s="12">
        <v>2.58</v>
      </c>
      <c r="BH591" s="11"/>
      <c r="BI591" s="168"/>
      <c r="BJ591" s="727"/>
      <c r="BK591" s="727"/>
      <c r="BL591" s="727"/>
      <c r="BM591" s="168"/>
      <c r="BN591" s="168"/>
      <c r="BO591" s="12"/>
      <c r="BP591" s="11"/>
      <c r="BQ591" s="168"/>
      <c r="BR591" s="727"/>
      <c r="BS591" s="727"/>
      <c r="BT591" s="727"/>
      <c r="BU591" s="168"/>
      <c r="BV591" s="168"/>
      <c r="BW591" s="12"/>
    </row>
    <row r="592" spans="1:75">
      <c r="A592" s="1" t="s">
        <v>1116</v>
      </c>
      <c r="B592" s="1" t="s">
        <v>1064</v>
      </c>
      <c r="C592" s="1" t="s">
        <v>1065</v>
      </c>
      <c r="D592" s="1" t="s">
        <v>508</v>
      </c>
      <c r="E592" s="1" t="s">
        <v>584</v>
      </c>
      <c r="F592" s="1">
        <v>7.4999999999999997E-2</v>
      </c>
      <c r="G592" s="1">
        <v>3.5000000000000001E-3</v>
      </c>
      <c r="J592" s="1" t="s">
        <v>673</v>
      </c>
      <c r="AI592" s="575"/>
      <c r="AJ592" s="176"/>
      <c r="AK592" s="168"/>
      <c r="AL592" s="727"/>
      <c r="AM592" s="727"/>
      <c r="AN592" s="727"/>
      <c r="AO592" s="168"/>
      <c r="AP592" s="168"/>
      <c r="AQ592" s="12"/>
      <c r="AR592" s="11"/>
      <c r="AS592" s="168"/>
      <c r="AT592" s="727"/>
      <c r="AU592" s="727"/>
      <c r="AV592" s="727"/>
      <c r="AW592" s="168"/>
      <c r="AX592" s="168"/>
      <c r="AY592" s="12"/>
      <c r="AZ592" s="11" t="s">
        <v>1990</v>
      </c>
      <c r="BA592" s="168" t="s">
        <v>576</v>
      </c>
      <c r="BB592" s="727" t="s">
        <v>1463</v>
      </c>
      <c r="BC592" s="727" t="s">
        <v>1691</v>
      </c>
      <c r="BD592" s="727" t="s">
        <v>240</v>
      </c>
      <c r="BE592" s="168">
        <v>0.05</v>
      </c>
      <c r="BF592" s="168">
        <v>1E-3</v>
      </c>
      <c r="BG592" s="12">
        <v>2.58</v>
      </c>
      <c r="BH592" s="11"/>
      <c r="BI592" s="168"/>
      <c r="BJ592" s="727"/>
      <c r="BK592" s="727"/>
      <c r="BL592" s="727"/>
      <c r="BM592" s="168"/>
      <c r="BN592" s="168"/>
      <c r="BO592" s="12"/>
      <c r="BP592" s="11"/>
      <c r="BQ592" s="168"/>
      <c r="BR592" s="727"/>
      <c r="BS592" s="727"/>
      <c r="BT592" s="727"/>
      <c r="BU592" s="168"/>
      <c r="BV592" s="168"/>
      <c r="BW592" s="12"/>
    </row>
    <row r="593" spans="1:75">
      <c r="A593" s="1" t="s">
        <v>1117</v>
      </c>
      <c r="B593" s="1" t="s">
        <v>1064</v>
      </c>
      <c r="C593" s="1" t="s">
        <v>1065</v>
      </c>
      <c r="D593" s="1" t="s">
        <v>508</v>
      </c>
      <c r="E593" s="1" t="s">
        <v>585</v>
      </c>
      <c r="F593" s="1">
        <v>7.4999999999999997E-2</v>
      </c>
      <c r="G593" s="1">
        <v>3.5000000000000001E-3</v>
      </c>
      <c r="J593" s="1" t="s">
        <v>504</v>
      </c>
      <c r="AI593" s="575"/>
      <c r="AJ593" s="176"/>
      <c r="AK593" s="168"/>
      <c r="AL593" s="727"/>
      <c r="AM593" s="727"/>
      <c r="AN593" s="727"/>
      <c r="AO593" s="168"/>
      <c r="AP593" s="168"/>
      <c r="AQ593" s="12"/>
      <c r="AR593" s="11"/>
      <c r="AS593" s="168"/>
      <c r="AT593" s="727"/>
      <c r="AU593" s="727"/>
      <c r="AV593" s="727"/>
      <c r="AW593" s="168"/>
      <c r="AX593" s="168"/>
      <c r="AY593" s="12"/>
      <c r="AZ593" s="11" t="s">
        <v>1990</v>
      </c>
      <c r="BA593" s="168" t="s">
        <v>576</v>
      </c>
      <c r="BB593" s="727" t="s">
        <v>1464</v>
      </c>
      <c r="BC593" s="727" t="s">
        <v>1691</v>
      </c>
      <c r="BD593" s="727" t="s">
        <v>240</v>
      </c>
      <c r="BE593" s="168">
        <v>0.05</v>
      </c>
      <c r="BF593" s="168">
        <v>1E-3</v>
      </c>
      <c r="BG593" s="12">
        <v>2.58</v>
      </c>
      <c r="BH593" s="11"/>
      <c r="BI593" s="168"/>
      <c r="BJ593" s="727"/>
      <c r="BK593" s="727"/>
      <c r="BL593" s="727"/>
      <c r="BM593" s="168"/>
      <c r="BN593" s="168"/>
      <c r="BO593" s="12"/>
      <c r="BP593" s="11"/>
      <c r="BQ593" s="168"/>
      <c r="BR593" s="727"/>
      <c r="BS593" s="727"/>
      <c r="BT593" s="727"/>
      <c r="BU593" s="168"/>
      <c r="BV593" s="168"/>
      <c r="BW593" s="12"/>
    </row>
    <row r="594" spans="1:75">
      <c r="A594" s="1" t="s">
        <v>1118</v>
      </c>
      <c r="B594" s="1" t="s">
        <v>1064</v>
      </c>
      <c r="C594" s="1" t="s">
        <v>1065</v>
      </c>
      <c r="D594" s="1" t="s">
        <v>508</v>
      </c>
      <c r="E594" s="1" t="s">
        <v>586</v>
      </c>
      <c r="F594" s="1">
        <v>7.4999999999999997E-2</v>
      </c>
      <c r="G594" s="1">
        <v>3.5000000000000001E-3</v>
      </c>
      <c r="J594" s="1" t="s">
        <v>504</v>
      </c>
      <c r="AI594" s="575"/>
      <c r="AJ594" s="176"/>
      <c r="AK594" s="168"/>
      <c r="AL594" s="727"/>
      <c r="AM594" s="727"/>
      <c r="AN594" s="727"/>
      <c r="AO594" s="168"/>
      <c r="AP594" s="168"/>
      <c r="AQ594" s="12"/>
      <c r="AR594" s="11"/>
      <c r="AS594" s="168"/>
      <c r="AT594" s="727"/>
      <c r="AU594" s="727"/>
      <c r="AV594" s="727"/>
      <c r="AW594" s="168"/>
      <c r="AX594" s="168"/>
      <c r="AY594" s="12"/>
      <c r="AZ594" s="11" t="s">
        <v>1990</v>
      </c>
      <c r="BA594" s="168" t="s">
        <v>576</v>
      </c>
      <c r="BB594" s="727" t="s">
        <v>1465</v>
      </c>
      <c r="BC594" s="727" t="s">
        <v>1691</v>
      </c>
      <c r="BD594" s="727" t="s">
        <v>240</v>
      </c>
      <c r="BE594" s="168">
        <v>2.5000000000000001E-2</v>
      </c>
      <c r="BF594" s="168">
        <v>5.0000000000000001E-4</v>
      </c>
      <c r="BG594" s="12">
        <v>2.58</v>
      </c>
      <c r="BH594" s="11"/>
      <c r="BI594" s="168"/>
      <c r="BJ594" s="727"/>
      <c r="BK594" s="727"/>
      <c r="BL594" s="727"/>
      <c r="BM594" s="168"/>
      <c r="BN594" s="168"/>
      <c r="BO594" s="12"/>
      <c r="BP594" s="11"/>
      <c r="BQ594" s="168"/>
      <c r="BR594" s="727"/>
      <c r="BS594" s="727"/>
      <c r="BT594" s="727"/>
      <c r="BU594" s="168"/>
      <c r="BV594" s="168"/>
      <c r="BW594" s="12"/>
    </row>
    <row r="595" spans="1:75">
      <c r="A595" s="1" t="s">
        <v>1119</v>
      </c>
      <c r="B595" s="1" t="s">
        <v>1064</v>
      </c>
      <c r="C595" s="1" t="s">
        <v>1065</v>
      </c>
      <c r="D595" s="1" t="s">
        <v>508</v>
      </c>
      <c r="E595" s="1" t="s">
        <v>587</v>
      </c>
      <c r="F595" s="1">
        <v>7.4999999999999997E-2</v>
      </c>
      <c r="G595" s="1">
        <v>3.5000000000000001E-3</v>
      </c>
      <c r="J595" s="1" t="s">
        <v>1120</v>
      </c>
      <c r="AI595" s="575"/>
      <c r="AJ595" s="176"/>
      <c r="AK595" s="168"/>
      <c r="AL595" s="727"/>
      <c r="AM595" s="727"/>
      <c r="AN595" s="727"/>
      <c r="AO595" s="168"/>
      <c r="AP595" s="168"/>
      <c r="AQ595" s="12"/>
      <c r="AR595" s="11"/>
      <c r="AS595" s="168"/>
      <c r="AT595" s="727"/>
      <c r="AU595" s="727"/>
      <c r="AV595" s="727"/>
      <c r="AW595" s="168"/>
      <c r="AX595" s="168"/>
      <c r="AY595" s="12"/>
      <c r="AZ595" s="11" t="s">
        <v>1990</v>
      </c>
      <c r="BA595" s="168" t="s">
        <v>576</v>
      </c>
      <c r="BB595" s="727" t="s">
        <v>1466</v>
      </c>
      <c r="BC595" s="727" t="s">
        <v>1691</v>
      </c>
      <c r="BD595" s="727" t="s">
        <v>240</v>
      </c>
      <c r="BE595" s="168">
        <v>2.5000000000000001E-2</v>
      </c>
      <c r="BF595" s="168">
        <v>5.0000000000000001E-4</v>
      </c>
      <c r="BG595" s="12">
        <v>2.58</v>
      </c>
      <c r="BH595" s="11"/>
      <c r="BI595" s="168"/>
      <c r="BJ595" s="727"/>
      <c r="BK595" s="727"/>
      <c r="BL595" s="727"/>
      <c r="BM595" s="168"/>
      <c r="BN595" s="168"/>
      <c r="BO595" s="12"/>
      <c r="BP595" s="11"/>
      <c r="BQ595" s="168"/>
      <c r="BR595" s="727"/>
      <c r="BS595" s="727"/>
      <c r="BT595" s="727"/>
      <c r="BU595" s="168"/>
      <c r="BV595" s="168"/>
      <c r="BW595" s="12"/>
    </row>
    <row r="596" spans="1:75">
      <c r="A596" s="1" t="s">
        <v>1121</v>
      </c>
      <c r="B596" s="1" t="s">
        <v>1064</v>
      </c>
      <c r="C596" s="1" t="s">
        <v>1065</v>
      </c>
      <c r="D596" s="1" t="s">
        <v>508</v>
      </c>
      <c r="E596" s="1" t="s">
        <v>588</v>
      </c>
      <c r="F596" s="1">
        <v>7.4999999999999997E-2</v>
      </c>
      <c r="G596" s="1">
        <v>3.5000000000000001E-3</v>
      </c>
      <c r="J596" s="1" t="s">
        <v>1120</v>
      </c>
      <c r="AI596" s="575"/>
      <c r="AJ596" s="176"/>
      <c r="AK596" s="168"/>
      <c r="AL596" s="727"/>
      <c r="AM596" s="727"/>
      <c r="AN596" s="727"/>
      <c r="AO596" s="168"/>
      <c r="AP596" s="168"/>
      <c r="AQ596" s="12"/>
      <c r="AR596" s="11"/>
      <c r="AS596" s="168"/>
      <c r="AT596" s="727"/>
      <c r="AU596" s="727"/>
      <c r="AV596" s="727"/>
      <c r="AW596" s="168"/>
      <c r="AX596" s="168"/>
      <c r="AY596" s="12"/>
      <c r="AZ596" s="11" t="s">
        <v>1990</v>
      </c>
      <c r="BA596" s="168" t="s">
        <v>508</v>
      </c>
      <c r="BB596" s="727" t="s">
        <v>1169</v>
      </c>
      <c r="BC596" s="727" t="s">
        <v>1691</v>
      </c>
      <c r="BD596" s="727" t="s">
        <v>240</v>
      </c>
      <c r="BE596" s="168">
        <v>0.05</v>
      </c>
      <c r="BF596" s="168">
        <v>1E-3</v>
      </c>
      <c r="BG596" s="12">
        <v>2.58</v>
      </c>
      <c r="BH596" s="11"/>
      <c r="BI596" s="168"/>
      <c r="BJ596" s="727"/>
      <c r="BK596" s="727"/>
      <c r="BL596" s="727"/>
      <c r="BM596" s="168"/>
      <c r="BN596" s="168"/>
      <c r="BO596" s="12"/>
      <c r="BP596" s="11"/>
      <c r="BQ596" s="168"/>
      <c r="BR596" s="727"/>
      <c r="BS596" s="727"/>
      <c r="BT596" s="727"/>
      <c r="BU596" s="168"/>
      <c r="BV596" s="168"/>
      <c r="BW596" s="12"/>
    </row>
    <row r="597" spans="1:75">
      <c r="A597" s="1" t="s">
        <v>1122</v>
      </c>
      <c r="B597" s="1" t="s">
        <v>1064</v>
      </c>
      <c r="C597" s="1" t="s">
        <v>1065</v>
      </c>
      <c r="D597" s="1" t="s">
        <v>508</v>
      </c>
      <c r="E597" s="1" t="s">
        <v>589</v>
      </c>
      <c r="F597" s="1">
        <v>3.7499999999999999E-2</v>
      </c>
      <c r="G597" s="1">
        <v>1.75E-3</v>
      </c>
      <c r="J597" s="1" t="s">
        <v>505</v>
      </c>
      <c r="AI597" s="575"/>
      <c r="AJ597" s="176"/>
      <c r="AK597" s="168"/>
      <c r="AL597" s="727"/>
      <c r="AM597" s="727"/>
      <c r="AN597" s="727"/>
      <c r="AO597" s="168"/>
      <c r="AP597" s="168"/>
      <c r="AQ597" s="12"/>
      <c r="AR597" s="11"/>
      <c r="AS597" s="168"/>
      <c r="AT597" s="727"/>
      <c r="AU597" s="727"/>
      <c r="AV597" s="727"/>
      <c r="AW597" s="168"/>
      <c r="AX597" s="168"/>
      <c r="AY597" s="12"/>
      <c r="AZ597" s="11" t="s">
        <v>1990</v>
      </c>
      <c r="BA597" s="168" t="s">
        <v>508</v>
      </c>
      <c r="BB597" s="727" t="s">
        <v>1170</v>
      </c>
      <c r="BC597" s="727" t="s">
        <v>1691</v>
      </c>
      <c r="BD597" s="727" t="s">
        <v>240</v>
      </c>
      <c r="BE597" s="168">
        <v>0.05</v>
      </c>
      <c r="BF597" s="168">
        <v>1E-3</v>
      </c>
      <c r="BG597" s="12">
        <v>2.58</v>
      </c>
      <c r="BH597" s="11"/>
      <c r="BI597" s="168"/>
      <c r="BJ597" s="727"/>
      <c r="BK597" s="727"/>
      <c r="BL597" s="727"/>
      <c r="BM597" s="168"/>
      <c r="BN597" s="168"/>
      <c r="BO597" s="12"/>
      <c r="BP597" s="11"/>
      <c r="BQ597" s="168"/>
      <c r="BR597" s="727"/>
      <c r="BS597" s="727"/>
      <c r="BT597" s="727"/>
      <c r="BU597" s="168"/>
      <c r="BV597" s="168"/>
      <c r="BW597" s="12"/>
    </row>
    <row r="598" spans="1:75">
      <c r="A598" s="1" t="s">
        <v>1123</v>
      </c>
      <c r="B598" s="1" t="s">
        <v>1064</v>
      </c>
      <c r="C598" s="1" t="s">
        <v>1065</v>
      </c>
      <c r="D598" s="1" t="s">
        <v>508</v>
      </c>
      <c r="E598" s="1" t="s">
        <v>590</v>
      </c>
      <c r="F598" s="1">
        <v>3.7499999999999999E-2</v>
      </c>
      <c r="G598" s="1">
        <v>1.75E-3</v>
      </c>
      <c r="J598" s="1" t="s">
        <v>505</v>
      </c>
      <c r="AI598" s="575"/>
      <c r="AJ598" s="176"/>
      <c r="AK598" s="168"/>
      <c r="AL598" s="727"/>
      <c r="AM598" s="727"/>
      <c r="AN598" s="727"/>
      <c r="AO598" s="168"/>
      <c r="AP598" s="168"/>
      <c r="AQ598" s="12"/>
      <c r="AR598" s="11"/>
      <c r="AS598" s="168"/>
      <c r="AT598" s="727"/>
      <c r="AU598" s="727"/>
      <c r="AV598" s="727"/>
      <c r="AW598" s="168"/>
      <c r="AX598" s="168"/>
      <c r="AY598" s="12"/>
      <c r="AZ598" s="11" t="s">
        <v>1990</v>
      </c>
      <c r="BA598" s="168" t="s">
        <v>508</v>
      </c>
      <c r="BB598" s="727" t="s">
        <v>1171</v>
      </c>
      <c r="BC598" s="727" t="s">
        <v>1691</v>
      </c>
      <c r="BD598" s="727" t="s">
        <v>240</v>
      </c>
      <c r="BE598" s="168">
        <v>2.5000000000000001E-2</v>
      </c>
      <c r="BF598" s="168">
        <v>5.0000000000000001E-4</v>
      </c>
      <c r="BG598" s="12">
        <v>2.58</v>
      </c>
      <c r="BH598" s="11"/>
      <c r="BI598" s="168"/>
      <c r="BJ598" s="727"/>
      <c r="BK598" s="727"/>
      <c r="BL598" s="727"/>
      <c r="BM598" s="168"/>
      <c r="BN598" s="168"/>
      <c r="BO598" s="12"/>
      <c r="BP598" s="11"/>
      <c r="BQ598" s="168"/>
      <c r="BR598" s="727"/>
      <c r="BS598" s="727"/>
      <c r="BT598" s="727"/>
      <c r="BU598" s="168"/>
      <c r="BV598" s="168"/>
      <c r="BW598" s="12"/>
    </row>
    <row r="599" spans="1:75">
      <c r="A599" s="1" t="s">
        <v>1124</v>
      </c>
      <c r="B599" s="1" t="s">
        <v>1064</v>
      </c>
      <c r="C599" s="1" t="s">
        <v>1065</v>
      </c>
      <c r="D599" s="1" t="s">
        <v>508</v>
      </c>
      <c r="E599" s="1" t="s">
        <v>591</v>
      </c>
      <c r="F599" s="1">
        <v>3.7499999999999999E-2</v>
      </c>
      <c r="G599" s="1">
        <v>1.75E-3</v>
      </c>
      <c r="J599" s="1" t="s">
        <v>1001</v>
      </c>
      <c r="AI599" s="575"/>
      <c r="AJ599" s="176"/>
      <c r="AK599" s="168"/>
      <c r="AL599" s="727"/>
      <c r="AM599" s="727"/>
      <c r="AN599" s="727"/>
      <c r="AO599" s="168"/>
      <c r="AP599" s="168"/>
      <c r="AQ599" s="12"/>
      <c r="AR599" s="11"/>
      <c r="AS599" s="168"/>
      <c r="AT599" s="727"/>
      <c r="AU599" s="727"/>
      <c r="AV599" s="727"/>
      <c r="AW599" s="168"/>
      <c r="AX599" s="168"/>
      <c r="AY599" s="12"/>
      <c r="AZ599" s="11" t="s">
        <v>1990</v>
      </c>
      <c r="BA599" s="168" t="s">
        <v>508</v>
      </c>
      <c r="BB599" s="727" t="s">
        <v>1172</v>
      </c>
      <c r="BC599" s="727" t="s">
        <v>1691</v>
      </c>
      <c r="BD599" s="727" t="s">
        <v>240</v>
      </c>
      <c r="BE599" s="168">
        <v>2.5000000000000001E-2</v>
      </c>
      <c r="BF599" s="168">
        <v>5.0000000000000001E-4</v>
      </c>
      <c r="BG599" s="12">
        <v>2.58</v>
      </c>
      <c r="BH599" s="11"/>
      <c r="BI599" s="168"/>
      <c r="BJ599" s="727"/>
      <c r="BK599" s="727"/>
      <c r="BL599" s="727"/>
      <c r="BM599" s="168"/>
      <c r="BN599" s="168"/>
      <c r="BO599" s="12"/>
      <c r="BP599" s="11"/>
      <c r="BQ599" s="168"/>
      <c r="BR599" s="727"/>
      <c r="BS599" s="727"/>
      <c r="BT599" s="727"/>
      <c r="BU599" s="168"/>
      <c r="BV599" s="168"/>
      <c r="BW599" s="12"/>
    </row>
    <row r="600" spans="1:75">
      <c r="AI600" s="575"/>
      <c r="AJ600" s="176"/>
      <c r="AK600" s="168"/>
      <c r="AL600" s="727"/>
      <c r="AM600" s="727"/>
      <c r="AN600" s="727"/>
      <c r="AO600" s="168"/>
      <c r="AP600" s="168"/>
      <c r="AQ600" s="12"/>
      <c r="AR600" s="11"/>
      <c r="AS600" s="168"/>
      <c r="AT600" s="727"/>
      <c r="AU600" s="727"/>
      <c r="AV600" s="727"/>
      <c r="AW600" s="168"/>
      <c r="AX600" s="168"/>
      <c r="AY600" s="12"/>
      <c r="AZ600" s="11" t="s">
        <v>1990</v>
      </c>
      <c r="BA600" s="168" t="s">
        <v>508</v>
      </c>
      <c r="BB600" s="727" t="s">
        <v>1173</v>
      </c>
      <c r="BC600" s="727" t="s">
        <v>1161</v>
      </c>
      <c r="BD600" s="727" t="s">
        <v>240</v>
      </c>
      <c r="BE600" s="168">
        <v>2.5000000000000001E-2</v>
      </c>
      <c r="BF600" s="168">
        <v>5.0000000000000001E-4</v>
      </c>
      <c r="BG600" s="12">
        <v>2.58</v>
      </c>
      <c r="BH600" s="11"/>
      <c r="BI600" s="168"/>
      <c r="BJ600" s="727"/>
      <c r="BK600" s="727"/>
      <c r="BL600" s="727"/>
      <c r="BM600" s="168"/>
      <c r="BN600" s="168"/>
      <c r="BO600" s="12"/>
      <c r="BP600" s="11"/>
      <c r="BQ600" s="168"/>
      <c r="BR600" s="727"/>
      <c r="BS600" s="727"/>
      <c r="BT600" s="727"/>
      <c r="BU600" s="168"/>
      <c r="BV600" s="168"/>
      <c r="BW600" s="12"/>
    </row>
    <row r="601" spans="1:75">
      <c r="AI601" s="575"/>
      <c r="AJ601" s="176"/>
      <c r="AK601" s="168"/>
      <c r="AL601" s="727"/>
      <c r="AM601" s="727"/>
      <c r="AN601" s="727"/>
      <c r="AO601" s="168"/>
      <c r="AP601" s="168"/>
      <c r="AQ601" s="12"/>
      <c r="AR601" s="11"/>
      <c r="AS601" s="168"/>
      <c r="AT601" s="727"/>
      <c r="AU601" s="727"/>
      <c r="AV601" s="727"/>
      <c r="AW601" s="168"/>
      <c r="AX601" s="168"/>
      <c r="AY601" s="12"/>
      <c r="AZ601" s="11" t="s">
        <v>1990</v>
      </c>
      <c r="BA601" s="168" t="s">
        <v>508</v>
      </c>
      <c r="BB601" s="727" t="s">
        <v>1174</v>
      </c>
      <c r="BC601" s="727" t="s">
        <v>1161</v>
      </c>
      <c r="BD601" s="727" t="s">
        <v>240</v>
      </c>
      <c r="BE601" s="168">
        <v>2.5000000000000001E-2</v>
      </c>
      <c r="BF601" s="168">
        <v>5.0000000000000001E-4</v>
      </c>
      <c r="BG601" s="12">
        <v>2.58</v>
      </c>
      <c r="BH601" s="11"/>
      <c r="BI601" s="168"/>
      <c r="BJ601" s="727"/>
      <c r="BK601" s="727"/>
      <c r="BL601" s="727"/>
      <c r="BM601" s="168"/>
      <c r="BN601" s="168"/>
      <c r="BO601" s="12"/>
      <c r="BP601" s="11"/>
      <c r="BQ601" s="168"/>
      <c r="BR601" s="727"/>
      <c r="BS601" s="727"/>
      <c r="BT601" s="727"/>
      <c r="BU601" s="168"/>
      <c r="BV601" s="168"/>
      <c r="BW601" s="12"/>
    </row>
    <row r="602" spans="1:75">
      <c r="AI602" s="575"/>
      <c r="AJ602" s="176"/>
      <c r="AK602" s="168"/>
      <c r="AL602" s="727"/>
      <c r="AM602" s="727"/>
      <c r="AN602" s="727"/>
      <c r="AO602" s="168"/>
      <c r="AP602" s="168"/>
      <c r="AQ602" s="12"/>
      <c r="AR602" s="11"/>
      <c r="AS602" s="168"/>
      <c r="AT602" s="727"/>
      <c r="AU602" s="727"/>
      <c r="AV602" s="727"/>
      <c r="AW602" s="168"/>
      <c r="AX602" s="168"/>
      <c r="AY602" s="12"/>
      <c r="AZ602" s="11" t="s">
        <v>1990</v>
      </c>
      <c r="BA602" s="168" t="s">
        <v>508</v>
      </c>
      <c r="BB602" s="727" t="s">
        <v>1175</v>
      </c>
      <c r="BC602" s="727" t="s">
        <v>1161</v>
      </c>
      <c r="BD602" s="727" t="s">
        <v>240</v>
      </c>
      <c r="BE602" s="168">
        <v>2.5000000000000001E-2</v>
      </c>
      <c r="BF602" s="168">
        <v>5.0000000000000001E-4</v>
      </c>
      <c r="BG602" s="12">
        <v>2.58</v>
      </c>
      <c r="BH602" s="11"/>
      <c r="BI602" s="168"/>
      <c r="BJ602" s="727"/>
      <c r="BK602" s="727"/>
      <c r="BL602" s="727"/>
      <c r="BM602" s="168"/>
      <c r="BN602" s="168"/>
      <c r="BO602" s="12"/>
      <c r="BP602" s="11"/>
      <c r="BQ602" s="168"/>
      <c r="BR602" s="727"/>
      <c r="BS602" s="727"/>
      <c r="BT602" s="727"/>
      <c r="BU602" s="168"/>
      <c r="BV602" s="168"/>
      <c r="BW602" s="12"/>
    </row>
    <row r="603" spans="1:75">
      <c r="AI603" s="575"/>
      <c r="AJ603" s="176"/>
      <c r="AK603" s="168"/>
      <c r="AL603" s="727"/>
      <c r="AM603" s="727"/>
      <c r="AN603" s="727"/>
      <c r="AO603" s="168"/>
      <c r="AP603" s="168"/>
      <c r="AQ603" s="12"/>
      <c r="AR603" s="11"/>
      <c r="AS603" s="168"/>
      <c r="AT603" s="727"/>
      <c r="AU603" s="727"/>
      <c r="AV603" s="727"/>
      <c r="AW603" s="168"/>
      <c r="AX603" s="168"/>
      <c r="AY603" s="12"/>
      <c r="AZ603" s="11" t="s">
        <v>1990</v>
      </c>
      <c r="BA603" s="168" t="s">
        <v>508</v>
      </c>
      <c r="BB603" s="727" t="s">
        <v>1176</v>
      </c>
      <c r="BC603" s="727" t="s">
        <v>1161</v>
      </c>
      <c r="BD603" s="727" t="s">
        <v>240</v>
      </c>
      <c r="BE603" s="168">
        <v>2.5000000000000001E-2</v>
      </c>
      <c r="BF603" s="168">
        <v>5.0000000000000001E-4</v>
      </c>
      <c r="BG603" s="12">
        <v>2.58</v>
      </c>
      <c r="BH603" s="11"/>
      <c r="BI603" s="168"/>
      <c r="BJ603" s="727"/>
      <c r="BK603" s="727"/>
      <c r="BL603" s="727"/>
      <c r="BM603" s="168"/>
      <c r="BN603" s="168"/>
      <c r="BO603" s="12"/>
      <c r="BP603" s="11"/>
      <c r="BQ603" s="168"/>
      <c r="BR603" s="727"/>
      <c r="BS603" s="727"/>
      <c r="BT603" s="727"/>
      <c r="BU603" s="168"/>
      <c r="BV603" s="168"/>
      <c r="BW603" s="12"/>
    </row>
    <row r="604" spans="1:75">
      <c r="AI604" s="575"/>
      <c r="AJ604" s="176"/>
      <c r="AK604" s="168"/>
      <c r="AL604" s="727"/>
      <c r="AM604" s="727"/>
      <c r="AN604" s="727"/>
      <c r="AO604" s="168"/>
      <c r="AP604" s="168"/>
      <c r="AQ604" s="12"/>
      <c r="AR604" s="11"/>
      <c r="AS604" s="168"/>
      <c r="AT604" s="727"/>
      <c r="AU604" s="727"/>
      <c r="AV604" s="727"/>
      <c r="AW604" s="168"/>
      <c r="AX604" s="168"/>
      <c r="AY604" s="12"/>
      <c r="AZ604" s="11" t="s">
        <v>1990</v>
      </c>
      <c r="BA604" s="168" t="s">
        <v>508</v>
      </c>
      <c r="BB604" s="727" t="s">
        <v>1177</v>
      </c>
      <c r="BC604" s="727" t="s">
        <v>1162</v>
      </c>
      <c r="BD604" s="727" t="s">
        <v>240</v>
      </c>
      <c r="BE604" s="168">
        <v>1.2500000000000001E-2</v>
      </c>
      <c r="BF604" s="168">
        <v>2.5000000000000001E-4</v>
      </c>
      <c r="BG604" s="12">
        <v>2.58</v>
      </c>
      <c r="BH604" s="11"/>
      <c r="BI604" s="168"/>
      <c r="BJ604" s="727"/>
      <c r="BK604" s="727"/>
      <c r="BL604" s="727"/>
      <c r="BM604" s="168"/>
      <c r="BN604" s="168"/>
      <c r="BO604" s="12"/>
      <c r="BP604" s="11"/>
      <c r="BQ604" s="168"/>
      <c r="BR604" s="727"/>
      <c r="BS604" s="727"/>
      <c r="BT604" s="727"/>
      <c r="BU604" s="168"/>
      <c r="BV604" s="168"/>
      <c r="BW604" s="12"/>
    </row>
    <row r="605" spans="1:75">
      <c r="AI605" s="575"/>
      <c r="AJ605" s="176"/>
      <c r="AK605" s="168"/>
      <c r="AL605" s="727"/>
      <c r="AM605" s="727"/>
      <c r="AN605" s="727"/>
      <c r="AO605" s="168"/>
      <c r="AP605" s="168"/>
      <c r="AQ605" s="12"/>
      <c r="AR605" s="11"/>
      <c r="AS605" s="168"/>
      <c r="AT605" s="727"/>
      <c r="AU605" s="727"/>
      <c r="AV605" s="727"/>
      <c r="AW605" s="168"/>
      <c r="AX605" s="168"/>
      <c r="AY605" s="12"/>
      <c r="AZ605" s="11" t="s">
        <v>1990</v>
      </c>
      <c r="BA605" s="168" t="s">
        <v>508</v>
      </c>
      <c r="BB605" s="727" t="s">
        <v>1178</v>
      </c>
      <c r="BC605" s="727" t="s">
        <v>1162</v>
      </c>
      <c r="BD605" s="727" t="s">
        <v>240</v>
      </c>
      <c r="BE605" s="168">
        <v>1.2500000000000001E-2</v>
      </c>
      <c r="BF605" s="168">
        <v>2.5000000000000001E-4</v>
      </c>
      <c r="BG605" s="12">
        <v>2.58</v>
      </c>
      <c r="BH605" s="11"/>
      <c r="BI605" s="168"/>
      <c r="BJ605" s="727"/>
      <c r="BK605" s="727"/>
      <c r="BL605" s="727"/>
      <c r="BM605" s="168"/>
      <c r="BN605" s="168"/>
      <c r="BO605" s="12"/>
      <c r="BP605" s="11"/>
      <c r="BQ605" s="168"/>
      <c r="BR605" s="727"/>
      <c r="BS605" s="727"/>
      <c r="BT605" s="727"/>
      <c r="BU605" s="168"/>
      <c r="BV605" s="168"/>
      <c r="BW605" s="12"/>
    </row>
    <row r="606" spans="1:75">
      <c r="AI606" s="575"/>
      <c r="AJ606" s="176"/>
      <c r="AK606" s="168"/>
      <c r="AL606" s="727"/>
      <c r="AM606" s="727"/>
      <c r="AN606" s="727"/>
      <c r="AO606" s="168"/>
      <c r="AP606" s="168"/>
      <c r="AQ606" s="12"/>
      <c r="AR606" s="11"/>
      <c r="AS606" s="168"/>
      <c r="AT606" s="727"/>
      <c r="AU606" s="727"/>
      <c r="AV606" s="727"/>
      <c r="AW606" s="168"/>
      <c r="AX606" s="168"/>
      <c r="AY606" s="12"/>
      <c r="AZ606" s="11" t="s">
        <v>1990</v>
      </c>
      <c r="BA606" s="168" t="s">
        <v>508</v>
      </c>
      <c r="BB606" s="727" t="s">
        <v>1179</v>
      </c>
      <c r="BC606" s="727" t="s">
        <v>1162</v>
      </c>
      <c r="BD606" s="727" t="s">
        <v>240</v>
      </c>
      <c r="BE606" s="168">
        <v>1.2500000000000001E-2</v>
      </c>
      <c r="BF606" s="168">
        <v>2.5000000000000001E-4</v>
      </c>
      <c r="BG606" s="12">
        <v>2.58</v>
      </c>
      <c r="BH606" s="11"/>
      <c r="BI606" s="168"/>
      <c r="BJ606" s="727"/>
      <c r="BK606" s="727"/>
      <c r="BL606" s="727"/>
      <c r="BM606" s="168"/>
      <c r="BN606" s="168"/>
      <c r="BO606" s="12"/>
      <c r="BP606" s="11"/>
      <c r="BQ606" s="168"/>
      <c r="BR606" s="727"/>
      <c r="BS606" s="727"/>
      <c r="BT606" s="727"/>
      <c r="BU606" s="168"/>
      <c r="BV606" s="168"/>
      <c r="BW606" s="12"/>
    </row>
    <row r="607" spans="1:75">
      <c r="AI607" s="575"/>
      <c r="AJ607" s="176"/>
      <c r="AK607" s="168"/>
      <c r="AL607" s="727"/>
      <c r="AM607" s="727"/>
      <c r="AN607" s="727"/>
      <c r="AO607" s="168"/>
      <c r="AP607" s="168"/>
      <c r="AQ607" s="12"/>
      <c r="AR607" s="11"/>
      <c r="AS607" s="168"/>
      <c r="AT607" s="727"/>
      <c r="AU607" s="727"/>
      <c r="AV607" s="727"/>
      <c r="AW607" s="168"/>
      <c r="AX607" s="168"/>
      <c r="AY607" s="12"/>
      <c r="AZ607" s="11" t="s">
        <v>1990</v>
      </c>
      <c r="BA607" s="168" t="s">
        <v>508</v>
      </c>
      <c r="BB607" s="727" t="s">
        <v>1180</v>
      </c>
      <c r="BC607" s="727" t="s">
        <v>1162</v>
      </c>
      <c r="BD607" s="727" t="s">
        <v>240</v>
      </c>
      <c r="BE607" s="168">
        <v>1.2500000000000001E-2</v>
      </c>
      <c r="BF607" s="168">
        <v>2.5000000000000001E-4</v>
      </c>
      <c r="BG607" s="12">
        <v>2.58</v>
      </c>
      <c r="BH607" s="11"/>
      <c r="BI607" s="168"/>
      <c r="BJ607" s="727"/>
      <c r="BK607" s="727"/>
      <c r="BL607" s="727"/>
      <c r="BM607" s="168"/>
      <c r="BN607" s="168"/>
      <c r="BO607" s="12"/>
      <c r="BP607" s="11"/>
      <c r="BQ607" s="168"/>
      <c r="BR607" s="727"/>
      <c r="BS607" s="727"/>
      <c r="BT607" s="727"/>
      <c r="BU607" s="168"/>
      <c r="BV607" s="168"/>
      <c r="BW607" s="12"/>
    </row>
    <row r="608" spans="1:75">
      <c r="AI608" s="575"/>
      <c r="AJ608" s="176"/>
      <c r="AK608" s="168"/>
      <c r="AL608" s="727"/>
      <c r="AM608" s="727"/>
      <c r="AN608" s="727"/>
      <c r="AO608" s="168"/>
      <c r="AP608" s="168"/>
      <c r="AQ608" s="12"/>
      <c r="AR608" s="11"/>
      <c r="AS608" s="168"/>
      <c r="AT608" s="727"/>
      <c r="AU608" s="727"/>
      <c r="AV608" s="727"/>
      <c r="AW608" s="168"/>
      <c r="AX608" s="168"/>
      <c r="AY608" s="12"/>
      <c r="AZ608" s="11" t="s">
        <v>1990</v>
      </c>
      <c r="BA608" s="168" t="s">
        <v>576</v>
      </c>
      <c r="BB608" s="727" t="s">
        <v>1181</v>
      </c>
      <c r="BC608" s="727" t="s">
        <v>1691</v>
      </c>
      <c r="BD608" s="727" t="s">
        <v>240</v>
      </c>
      <c r="BE608" s="168">
        <v>0.05</v>
      </c>
      <c r="BF608" s="168">
        <v>1E-3</v>
      </c>
      <c r="BG608" s="12">
        <v>2.58</v>
      </c>
      <c r="BH608" s="11"/>
      <c r="BI608" s="168"/>
      <c r="BJ608" s="727"/>
      <c r="BK608" s="727"/>
      <c r="BL608" s="727"/>
      <c r="BM608" s="168"/>
      <c r="BN608" s="168"/>
      <c r="BO608" s="12"/>
      <c r="BP608" s="11"/>
      <c r="BQ608" s="168"/>
      <c r="BR608" s="727"/>
      <c r="BS608" s="727"/>
      <c r="BT608" s="727"/>
      <c r="BU608" s="168"/>
      <c r="BV608" s="168"/>
      <c r="BW608" s="12"/>
    </row>
    <row r="609" spans="35:75">
      <c r="AI609" s="575"/>
      <c r="AJ609" s="176"/>
      <c r="AK609" s="168"/>
      <c r="AL609" s="727"/>
      <c r="AM609" s="727"/>
      <c r="AN609" s="727"/>
      <c r="AO609" s="168"/>
      <c r="AP609" s="168"/>
      <c r="AQ609" s="12"/>
      <c r="AR609" s="11"/>
      <c r="AS609" s="168"/>
      <c r="AT609" s="727"/>
      <c r="AU609" s="727"/>
      <c r="AV609" s="727"/>
      <c r="AW609" s="168"/>
      <c r="AX609" s="168"/>
      <c r="AY609" s="12"/>
      <c r="AZ609" s="11" t="s">
        <v>1990</v>
      </c>
      <c r="BA609" s="168" t="s">
        <v>576</v>
      </c>
      <c r="BB609" s="727" t="s">
        <v>1182</v>
      </c>
      <c r="BC609" s="727" t="s">
        <v>1691</v>
      </c>
      <c r="BD609" s="727" t="s">
        <v>240</v>
      </c>
      <c r="BE609" s="168">
        <v>0.05</v>
      </c>
      <c r="BF609" s="168">
        <v>1E-3</v>
      </c>
      <c r="BG609" s="12">
        <v>2.58</v>
      </c>
      <c r="BH609" s="11"/>
      <c r="BI609" s="168"/>
      <c r="BJ609" s="727"/>
      <c r="BK609" s="727"/>
      <c r="BL609" s="727"/>
      <c r="BM609" s="168"/>
      <c r="BN609" s="168"/>
      <c r="BO609" s="12"/>
      <c r="BP609" s="11"/>
      <c r="BQ609" s="168"/>
      <c r="BR609" s="727"/>
      <c r="BS609" s="727"/>
      <c r="BT609" s="727"/>
      <c r="BU609" s="168"/>
      <c r="BV609" s="168"/>
      <c r="BW609" s="12"/>
    </row>
    <row r="610" spans="35:75">
      <c r="AI610" s="575"/>
      <c r="AJ610" s="176"/>
      <c r="AK610" s="168"/>
      <c r="AL610" s="727"/>
      <c r="AM610" s="727"/>
      <c r="AN610" s="727"/>
      <c r="AO610" s="168"/>
      <c r="AP610" s="168"/>
      <c r="AQ610" s="12"/>
      <c r="AR610" s="11"/>
      <c r="AS610" s="168"/>
      <c r="AT610" s="727"/>
      <c r="AU610" s="727"/>
      <c r="AV610" s="727"/>
      <c r="AW610" s="168"/>
      <c r="AX610" s="168"/>
      <c r="AY610" s="12"/>
      <c r="AZ610" s="11" t="s">
        <v>1990</v>
      </c>
      <c r="BA610" s="168" t="s">
        <v>576</v>
      </c>
      <c r="BB610" s="727" t="s">
        <v>1183</v>
      </c>
      <c r="BC610" s="727" t="s">
        <v>1691</v>
      </c>
      <c r="BD610" s="727" t="s">
        <v>240</v>
      </c>
      <c r="BE610" s="168">
        <v>2.5000000000000001E-2</v>
      </c>
      <c r="BF610" s="168">
        <v>5.0000000000000001E-4</v>
      </c>
      <c r="BG610" s="12">
        <v>2.58</v>
      </c>
      <c r="BH610" s="11"/>
      <c r="BI610" s="168"/>
      <c r="BJ610" s="727"/>
      <c r="BK610" s="727"/>
      <c r="BL610" s="727"/>
      <c r="BM610" s="168"/>
      <c r="BN610" s="168"/>
      <c r="BO610" s="12"/>
      <c r="BP610" s="11"/>
      <c r="BQ610" s="168"/>
      <c r="BR610" s="727"/>
      <c r="BS610" s="727"/>
      <c r="BT610" s="727"/>
      <c r="BU610" s="168"/>
      <c r="BV610" s="168"/>
      <c r="BW610" s="12"/>
    </row>
    <row r="611" spans="35:75">
      <c r="AI611" s="575"/>
      <c r="AJ611" s="176"/>
      <c r="AK611" s="168"/>
      <c r="AL611" s="727"/>
      <c r="AM611" s="727"/>
      <c r="AN611" s="727"/>
      <c r="AO611" s="168"/>
      <c r="AP611" s="168"/>
      <c r="AQ611" s="12"/>
      <c r="AR611" s="11"/>
      <c r="AS611" s="168"/>
      <c r="AT611" s="727"/>
      <c r="AU611" s="727"/>
      <c r="AV611" s="727"/>
      <c r="AW611" s="168"/>
      <c r="AX611" s="168"/>
      <c r="AY611" s="12"/>
      <c r="AZ611" s="11" t="s">
        <v>1990</v>
      </c>
      <c r="BA611" s="168" t="s">
        <v>576</v>
      </c>
      <c r="BB611" s="727" t="s">
        <v>1184</v>
      </c>
      <c r="BC611" s="727" t="s">
        <v>1691</v>
      </c>
      <c r="BD611" s="727" t="s">
        <v>240</v>
      </c>
      <c r="BE611" s="168">
        <v>2.5000000000000001E-2</v>
      </c>
      <c r="BF611" s="168">
        <v>5.0000000000000001E-4</v>
      </c>
      <c r="BG611" s="12">
        <v>2.58</v>
      </c>
      <c r="BH611" s="11"/>
      <c r="BI611" s="168"/>
      <c r="BJ611" s="727"/>
      <c r="BK611" s="727"/>
      <c r="BL611" s="727"/>
      <c r="BM611" s="168"/>
      <c r="BN611" s="168"/>
      <c r="BO611" s="12"/>
      <c r="BP611" s="11"/>
      <c r="BQ611" s="168"/>
      <c r="BR611" s="727"/>
      <c r="BS611" s="727"/>
      <c r="BT611" s="727"/>
      <c r="BU611" s="168"/>
      <c r="BV611" s="168"/>
      <c r="BW611" s="12"/>
    </row>
    <row r="612" spans="35:75">
      <c r="AI612" s="575"/>
      <c r="AJ612" s="176"/>
      <c r="AK612" s="168"/>
      <c r="AL612" s="727"/>
      <c r="AM612" s="727"/>
      <c r="AN612" s="727"/>
      <c r="AO612" s="168"/>
      <c r="AP612" s="168"/>
      <c r="AQ612" s="12"/>
      <c r="AR612" s="11"/>
      <c r="AS612" s="168"/>
      <c r="AT612" s="727"/>
      <c r="AU612" s="727"/>
      <c r="AV612" s="727"/>
      <c r="AW612" s="168"/>
      <c r="AX612" s="168"/>
      <c r="AY612" s="12"/>
      <c r="AZ612" s="11" t="s">
        <v>1990</v>
      </c>
      <c r="BA612" s="168" t="s">
        <v>508</v>
      </c>
      <c r="BB612" s="727" t="s">
        <v>1185</v>
      </c>
      <c r="BC612" s="727" t="s">
        <v>1691</v>
      </c>
      <c r="BD612" s="727" t="s">
        <v>240</v>
      </c>
      <c r="BE612" s="168">
        <v>4.4999999999999998E-2</v>
      </c>
      <c r="BF612" s="168">
        <v>9.0000000000000008E-4</v>
      </c>
      <c r="BG612" s="12">
        <v>2.58</v>
      </c>
      <c r="BH612" s="11"/>
      <c r="BI612" s="168"/>
      <c r="BJ612" s="727"/>
      <c r="BK612" s="727"/>
      <c r="BL612" s="727"/>
      <c r="BM612" s="168"/>
      <c r="BN612" s="168"/>
      <c r="BO612" s="12"/>
      <c r="BP612" s="11"/>
      <c r="BQ612" s="168"/>
      <c r="BR612" s="727"/>
      <c r="BS612" s="727"/>
      <c r="BT612" s="727"/>
      <c r="BU612" s="168"/>
      <c r="BV612" s="168"/>
      <c r="BW612" s="12"/>
    </row>
    <row r="613" spans="35:75">
      <c r="AI613" s="575"/>
      <c r="AJ613" s="176"/>
      <c r="AK613" s="168"/>
      <c r="AL613" s="727"/>
      <c r="AM613" s="727"/>
      <c r="AN613" s="727"/>
      <c r="AO613" s="168"/>
      <c r="AP613" s="168"/>
      <c r="AQ613" s="12"/>
      <c r="AR613" s="11"/>
      <c r="AS613" s="168"/>
      <c r="AT613" s="727"/>
      <c r="AU613" s="727"/>
      <c r="AV613" s="727"/>
      <c r="AW613" s="168"/>
      <c r="AX613" s="168"/>
      <c r="AY613" s="12"/>
      <c r="AZ613" s="11" t="s">
        <v>1990</v>
      </c>
      <c r="BA613" s="168" t="s">
        <v>508</v>
      </c>
      <c r="BB613" s="727" t="s">
        <v>1186</v>
      </c>
      <c r="BC613" s="727" t="s">
        <v>1691</v>
      </c>
      <c r="BD613" s="727" t="s">
        <v>240</v>
      </c>
      <c r="BE613" s="168">
        <v>4.4999999999999998E-2</v>
      </c>
      <c r="BF613" s="168">
        <v>9.0000000000000008E-4</v>
      </c>
      <c r="BG613" s="12">
        <v>2.58</v>
      </c>
      <c r="BH613" s="11"/>
      <c r="BI613" s="168"/>
      <c r="BJ613" s="727"/>
      <c r="BK613" s="727"/>
      <c r="BL613" s="727"/>
      <c r="BM613" s="168"/>
      <c r="BN613" s="168"/>
      <c r="BO613" s="12"/>
      <c r="BP613" s="11"/>
      <c r="BQ613" s="168"/>
      <c r="BR613" s="727"/>
      <c r="BS613" s="727"/>
      <c r="BT613" s="727"/>
      <c r="BU613" s="168"/>
      <c r="BV613" s="168"/>
      <c r="BW613" s="12"/>
    </row>
    <row r="614" spans="35:75">
      <c r="AI614" s="575"/>
      <c r="AJ614" s="176"/>
      <c r="AK614" s="168"/>
      <c r="AL614" s="727"/>
      <c r="AM614" s="727"/>
      <c r="AN614" s="727"/>
      <c r="AO614" s="168"/>
      <c r="AP614" s="168"/>
      <c r="AQ614" s="12"/>
      <c r="AR614" s="11"/>
      <c r="AS614" s="168"/>
      <c r="AT614" s="727"/>
      <c r="AU614" s="727"/>
      <c r="AV614" s="727"/>
      <c r="AW614" s="168"/>
      <c r="AX614" s="168"/>
      <c r="AY614" s="12"/>
      <c r="AZ614" s="11" t="s">
        <v>1990</v>
      </c>
      <c r="BA614" s="168" t="s">
        <v>508</v>
      </c>
      <c r="BB614" s="727" t="s">
        <v>1187</v>
      </c>
      <c r="BC614" s="727" t="s">
        <v>1691</v>
      </c>
      <c r="BD614" s="727" t="s">
        <v>240</v>
      </c>
      <c r="BE614" s="168">
        <v>4.4999999999999998E-2</v>
      </c>
      <c r="BF614" s="168">
        <v>9.0000000000000008E-4</v>
      </c>
      <c r="BG614" s="12">
        <v>2.58</v>
      </c>
      <c r="BH614" s="11"/>
      <c r="BI614" s="168"/>
      <c r="BJ614" s="727"/>
      <c r="BK614" s="727"/>
      <c r="BL614" s="727"/>
      <c r="BM614" s="168"/>
      <c r="BN614" s="168"/>
      <c r="BO614" s="12"/>
      <c r="BP614" s="11"/>
      <c r="BQ614" s="168"/>
      <c r="BR614" s="727"/>
      <c r="BS614" s="727"/>
      <c r="BT614" s="727"/>
      <c r="BU614" s="168"/>
      <c r="BV614" s="168"/>
      <c r="BW614" s="12"/>
    </row>
    <row r="615" spans="35:75">
      <c r="AI615" s="575"/>
      <c r="AJ615" s="176"/>
      <c r="AK615" s="168"/>
      <c r="AL615" s="727"/>
      <c r="AM615" s="727"/>
      <c r="AN615" s="727"/>
      <c r="AO615" s="168"/>
      <c r="AP615" s="168"/>
      <c r="AQ615" s="12"/>
      <c r="AR615" s="11"/>
      <c r="AS615" s="168"/>
      <c r="AT615" s="727"/>
      <c r="AU615" s="727"/>
      <c r="AV615" s="727"/>
      <c r="AW615" s="168"/>
      <c r="AX615" s="168"/>
      <c r="AY615" s="12"/>
      <c r="AZ615" s="11" t="s">
        <v>1990</v>
      </c>
      <c r="BA615" s="168" t="s">
        <v>508</v>
      </c>
      <c r="BB615" s="727" t="s">
        <v>1188</v>
      </c>
      <c r="BC615" s="727" t="s">
        <v>1691</v>
      </c>
      <c r="BD615" s="727" t="s">
        <v>240</v>
      </c>
      <c r="BE615" s="168">
        <v>4.4999999999999998E-2</v>
      </c>
      <c r="BF615" s="168">
        <v>9.0000000000000008E-4</v>
      </c>
      <c r="BG615" s="12">
        <v>2.58</v>
      </c>
      <c r="BH615" s="11"/>
      <c r="BI615" s="168"/>
      <c r="BJ615" s="727"/>
      <c r="BK615" s="727"/>
      <c r="BL615" s="727"/>
      <c r="BM615" s="168"/>
      <c r="BN615" s="168"/>
      <c r="BO615" s="12"/>
      <c r="BP615" s="11"/>
      <c r="BQ615" s="168"/>
      <c r="BR615" s="727"/>
      <c r="BS615" s="727"/>
      <c r="BT615" s="727"/>
      <c r="BU615" s="168"/>
      <c r="BV615" s="168"/>
      <c r="BW615" s="12"/>
    </row>
    <row r="616" spans="35:75">
      <c r="AI616" s="575"/>
      <c r="AJ616" s="176"/>
      <c r="AK616" s="168"/>
      <c r="AL616" s="727"/>
      <c r="AM616" s="727"/>
      <c r="AN616" s="727"/>
      <c r="AO616" s="168"/>
      <c r="AP616" s="168"/>
      <c r="AQ616" s="12"/>
      <c r="AR616" s="11"/>
      <c r="AS616" s="168"/>
      <c r="AT616" s="727"/>
      <c r="AU616" s="727"/>
      <c r="AV616" s="727"/>
      <c r="AW616" s="168"/>
      <c r="AX616" s="168"/>
      <c r="AY616" s="12"/>
      <c r="AZ616" s="11" t="s">
        <v>1990</v>
      </c>
      <c r="BA616" s="168" t="s">
        <v>508</v>
      </c>
      <c r="BB616" s="727" t="s">
        <v>1189</v>
      </c>
      <c r="BC616" s="727" t="s">
        <v>1691</v>
      </c>
      <c r="BD616" s="727" t="s">
        <v>240</v>
      </c>
      <c r="BE616" s="168">
        <v>4.4999999999999998E-2</v>
      </c>
      <c r="BF616" s="168">
        <v>9.0000000000000008E-4</v>
      </c>
      <c r="BG616" s="12">
        <v>2.58</v>
      </c>
      <c r="BH616" s="11"/>
      <c r="BI616" s="168"/>
      <c r="BJ616" s="727"/>
      <c r="BK616" s="727"/>
      <c r="BL616" s="727"/>
      <c r="BM616" s="168"/>
      <c r="BN616" s="168"/>
      <c r="BO616" s="12"/>
      <c r="BP616" s="11"/>
      <c r="BQ616" s="168"/>
      <c r="BR616" s="727"/>
      <c r="BS616" s="727"/>
      <c r="BT616" s="727"/>
      <c r="BU616" s="168"/>
      <c r="BV616" s="168"/>
      <c r="BW616" s="12"/>
    </row>
    <row r="617" spans="35:75">
      <c r="AI617" s="575"/>
      <c r="AJ617" s="176"/>
      <c r="AK617" s="168"/>
      <c r="AL617" s="727"/>
      <c r="AM617" s="727"/>
      <c r="AN617" s="727"/>
      <c r="AO617" s="168"/>
      <c r="AP617" s="168"/>
      <c r="AQ617" s="12"/>
      <c r="AR617" s="11"/>
      <c r="AS617" s="168"/>
      <c r="AT617" s="727"/>
      <c r="AU617" s="727"/>
      <c r="AV617" s="727"/>
      <c r="AW617" s="168"/>
      <c r="AX617" s="168"/>
      <c r="AY617" s="12"/>
      <c r="AZ617" s="11" t="s">
        <v>1990</v>
      </c>
      <c r="BA617" s="168" t="s">
        <v>508</v>
      </c>
      <c r="BB617" s="727" t="s">
        <v>1190</v>
      </c>
      <c r="BC617" s="727" t="s">
        <v>1691</v>
      </c>
      <c r="BD617" s="727" t="s">
        <v>240</v>
      </c>
      <c r="BE617" s="168">
        <v>4.4999999999999998E-2</v>
      </c>
      <c r="BF617" s="168">
        <v>9.0000000000000008E-4</v>
      </c>
      <c r="BG617" s="12">
        <v>2.58</v>
      </c>
      <c r="BH617" s="11"/>
      <c r="BI617" s="168"/>
      <c r="BJ617" s="727"/>
      <c r="BK617" s="727"/>
      <c r="BL617" s="727"/>
      <c r="BM617" s="168"/>
      <c r="BN617" s="168"/>
      <c r="BO617" s="12"/>
      <c r="BP617" s="11"/>
      <c r="BQ617" s="168"/>
      <c r="BR617" s="727"/>
      <c r="BS617" s="727"/>
      <c r="BT617" s="727"/>
      <c r="BU617" s="168"/>
      <c r="BV617" s="168"/>
      <c r="BW617" s="12"/>
    </row>
    <row r="618" spans="35:75">
      <c r="AI618" s="575"/>
      <c r="AJ618" s="176"/>
      <c r="AK618" s="168"/>
      <c r="AL618" s="727"/>
      <c r="AM618" s="727"/>
      <c r="AN618" s="727"/>
      <c r="AO618" s="168"/>
      <c r="AP618" s="168"/>
      <c r="AQ618" s="12"/>
      <c r="AR618" s="11"/>
      <c r="AS618" s="168"/>
      <c r="AT618" s="727"/>
      <c r="AU618" s="727"/>
      <c r="AV618" s="727"/>
      <c r="AW618" s="168"/>
      <c r="AX618" s="168"/>
      <c r="AY618" s="12"/>
      <c r="AZ618" s="11" t="s">
        <v>1990</v>
      </c>
      <c r="BA618" s="168" t="s">
        <v>508</v>
      </c>
      <c r="BB618" s="727" t="s">
        <v>1191</v>
      </c>
      <c r="BC618" s="727" t="s">
        <v>1691</v>
      </c>
      <c r="BD618" s="727" t="s">
        <v>240</v>
      </c>
      <c r="BE618" s="168">
        <v>4.4999999999999998E-2</v>
      </c>
      <c r="BF618" s="168">
        <v>9.0000000000000008E-4</v>
      </c>
      <c r="BG618" s="12">
        <v>2.58</v>
      </c>
      <c r="BH618" s="11"/>
      <c r="BI618" s="168"/>
      <c r="BJ618" s="727"/>
      <c r="BK618" s="727"/>
      <c r="BL618" s="727"/>
      <c r="BM618" s="168"/>
      <c r="BN618" s="168"/>
      <c r="BO618" s="12"/>
      <c r="BP618" s="11"/>
      <c r="BQ618" s="168"/>
      <c r="BR618" s="727"/>
      <c r="BS618" s="727"/>
      <c r="BT618" s="727"/>
      <c r="BU618" s="168"/>
      <c r="BV618" s="168"/>
      <c r="BW618" s="12"/>
    </row>
    <row r="619" spans="35:75">
      <c r="AI619" s="575"/>
      <c r="AJ619" s="176"/>
      <c r="AK619" s="168"/>
      <c r="AL619" s="727"/>
      <c r="AM619" s="727"/>
      <c r="AN619" s="727"/>
      <c r="AO619" s="168"/>
      <c r="AP619" s="168"/>
      <c r="AQ619" s="12"/>
      <c r="AR619" s="11"/>
      <c r="AS619" s="168"/>
      <c r="AT619" s="727"/>
      <c r="AU619" s="727"/>
      <c r="AV619" s="727"/>
      <c r="AW619" s="168"/>
      <c r="AX619" s="168"/>
      <c r="AY619" s="12"/>
      <c r="AZ619" s="11" t="s">
        <v>1990</v>
      </c>
      <c r="BA619" s="168" t="s">
        <v>508</v>
      </c>
      <c r="BB619" s="727" t="s">
        <v>1192</v>
      </c>
      <c r="BC619" s="727" t="s">
        <v>1691</v>
      </c>
      <c r="BD619" s="727" t="s">
        <v>240</v>
      </c>
      <c r="BE619" s="168">
        <v>4.4999999999999998E-2</v>
      </c>
      <c r="BF619" s="168">
        <v>9.0000000000000008E-4</v>
      </c>
      <c r="BG619" s="12">
        <v>2.58</v>
      </c>
      <c r="BH619" s="11"/>
      <c r="BI619" s="168"/>
      <c r="BJ619" s="727"/>
      <c r="BK619" s="727"/>
      <c r="BL619" s="727"/>
      <c r="BM619" s="168"/>
      <c r="BN619" s="168"/>
      <c r="BO619" s="12"/>
      <c r="BP619" s="11"/>
      <c r="BQ619" s="168"/>
      <c r="BR619" s="727"/>
      <c r="BS619" s="727"/>
      <c r="BT619" s="727"/>
      <c r="BU619" s="168"/>
      <c r="BV619" s="168"/>
      <c r="BW619" s="12"/>
    </row>
    <row r="620" spans="35:75">
      <c r="AI620" s="575"/>
      <c r="AJ620" s="176"/>
      <c r="AK620" s="168"/>
      <c r="AL620" s="727"/>
      <c r="AM620" s="727"/>
      <c r="AN620" s="727"/>
      <c r="AO620" s="168"/>
      <c r="AP620" s="168"/>
      <c r="AQ620" s="12"/>
      <c r="AR620" s="11"/>
      <c r="AS620" s="168"/>
      <c r="AT620" s="727"/>
      <c r="AU620" s="727"/>
      <c r="AV620" s="727"/>
      <c r="AW620" s="168"/>
      <c r="AX620" s="168"/>
      <c r="AY620" s="12"/>
      <c r="AZ620" s="11" t="s">
        <v>1990</v>
      </c>
      <c r="BA620" s="168" t="s">
        <v>576</v>
      </c>
      <c r="BB620" s="727" t="s">
        <v>1193</v>
      </c>
      <c r="BC620" s="727" t="s">
        <v>1691</v>
      </c>
      <c r="BD620" s="727" t="s">
        <v>240</v>
      </c>
      <c r="BE620" s="168">
        <v>4.4999999999999998E-2</v>
      </c>
      <c r="BF620" s="168">
        <v>9.0000000000000008E-4</v>
      </c>
      <c r="BG620" s="12">
        <v>2.58</v>
      </c>
      <c r="BH620" s="11"/>
      <c r="BI620" s="168"/>
      <c r="BJ620" s="727"/>
      <c r="BK620" s="727"/>
      <c r="BL620" s="727"/>
      <c r="BM620" s="168"/>
      <c r="BN620" s="168"/>
      <c r="BO620" s="12"/>
      <c r="BP620" s="11"/>
      <c r="BQ620" s="168"/>
      <c r="BR620" s="727"/>
      <c r="BS620" s="727"/>
      <c r="BT620" s="727"/>
      <c r="BU620" s="168"/>
      <c r="BV620" s="168"/>
      <c r="BW620" s="12"/>
    </row>
    <row r="621" spans="35:75">
      <c r="AI621" s="575"/>
      <c r="AJ621" s="176"/>
      <c r="AK621" s="168"/>
      <c r="AL621" s="727"/>
      <c r="AM621" s="727"/>
      <c r="AN621" s="727"/>
      <c r="AO621" s="168"/>
      <c r="AP621" s="168"/>
      <c r="AQ621" s="12"/>
      <c r="AR621" s="11"/>
      <c r="AS621" s="168"/>
      <c r="AT621" s="727"/>
      <c r="AU621" s="727"/>
      <c r="AV621" s="727"/>
      <c r="AW621" s="168"/>
      <c r="AX621" s="168"/>
      <c r="AY621" s="12"/>
      <c r="AZ621" s="11" t="s">
        <v>1990</v>
      </c>
      <c r="BA621" s="168" t="s">
        <v>576</v>
      </c>
      <c r="BB621" s="727" t="s">
        <v>1194</v>
      </c>
      <c r="BC621" s="727" t="s">
        <v>1691</v>
      </c>
      <c r="BD621" s="727" t="s">
        <v>240</v>
      </c>
      <c r="BE621" s="168">
        <v>4.4999999999999998E-2</v>
      </c>
      <c r="BF621" s="168">
        <v>9.0000000000000008E-4</v>
      </c>
      <c r="BG621" s="12">
        <v>2.58</v>
      </c>
      <c r="BH621" s="11"/>
      <c r="BI621" s="168"/>
      <c r="BJ621" s="727"/>
      <c r="BK621" s="727"/>
      <c r="BL621" s="727"/>
      <c r="BM621" s="168"/>
      <c r="BN621" s="168"/>
      <c r="BO621" s="12"/>
      <c r="BP621" s="11"/>
      <c r="BQ621" s="168"/>
      <c r="BR621" s="727"/>
      <c r="BS621" s="727"/>
      <c r="BT621" s="727"/>
      <c r="BU621" s="168"/>
      <c r="BV621" s="168"/>
      <c r="BW621" s="12"/>
    </row>
    <row r="622" spans="35:75">
      <c r="AI622" s="575"/>
      <c r="AJ622" s="176"/>
      <c r="AK622" s="168"/>
      <c r="AL622" s="727"/>
      <c r="AM622" s="727"/>
      <c r="AN622" s="727"/>
      <c r="AO622" s="168"/>
      <c r="AP622" s="168"/>
      <c r="AQ622" s="12"/>
      <c r="AR622" s="11"/>
      <c r="AS622" s="168"/>
      <c r="AT622" s="727"/>
      <c r="AU622" s="727"/>
      <c r="AV622" s="727"/>
      <c r="AW622" s="168"/>
      <c r="AX622" s="168"/>
      <c r="AY622" s="12"/>
      <c r="AZ622" s="11" t="s">
        <v>1990</v>
      </c>
      <c r="BA622" s="168" t="s">
        <v>576</v>
      </c>
      <c r="BB622" s="727" t="s">
        <v>1195</v>
      </c>
      <c r="BC622" s="727" t="s">
        <v>1691</v>
      </c>
      <c r="BD622" s="727" t="s">
        <v>240</v>
      </c>
      <c r="BE622" s="168">
        <v>4.4999999999999998E-2</v>
      </c>
      <c r="BF622" s="168">
        <v>9.0000000000000008E-4</v>
      </c>
      <c r="BG622" s="12">
        <v>2.58</v>
      </c>
      <c r="BH622" s="11"/>
      <c r="BI622" s="168"/>
      <c r="BJ622" s="727"/>
      <c r="BK622" s="727"/>
      <c r="BL622" s="727"/>
      <c r="BM622" s="168"/>
      <c r="BN622" s="168"/>
      <c r="BO622" s="12"/>
      <c r="BP622" s="11"/>
      <c r="BQ622" s="168"/>
      <c r="BR622" s="727"/>
      <c r="BS622" s="727"/>
      <c r="BT622" s="727"/>
      <c r="BU622" s="168"/>
      <c r="BV622" s="168"/>
      <c r="BW622" s="12"/>
    </row>
    <row r="623" spans="35:75">
      <c r="AI623" s="575"/>
      <c r="AJ623" s="176"/>
      <c r="AK623" s="168"/>
      <c r="AL623" s="727"/>
      <c r="AM623" s="727"/>
      <c r="AN623" s="727"/>
      <c r="AO623" s="168"/>
      <c r="AP623" s="168"/>
      <c r="AQ623" s="12"/>
      <c r="AR623" s="11"/>
      <c r="AS623" s="168"/>
      <c r="AT623" s="727"/>
      <c r="AU623" s="727"/>
      <c r="AV623" s="727"/>
      <c r="AW623" s="168"/>
      <c r="AX623" s="168"/>
      <c r="AY623" s="12"/>
      <c r="AZ623" s="11" t="s">
        <v>1990</v>
      </c>
      <c r="BA623" s="168" t="s">
        <v>576</v>
      </c>
      <c r="BB623" s="727" t="s">
        <v>1196</v>
      </c>
      <c r="BC623" s="727" t="s">
        <v>1691</v>
      </c>
      <c r="BD623" s="727" t="s">
        <v>240</v>
      </c>
      <c r="BE623" s="168">
        <v>4.4999999999999998E-2</v>
      </c>
      <c r="BF623" s="168">
        <v>9.0000000000000008E-4</v>
      </c>
      <c r="BG623" s="12">
        <v>2.58</v>
      </c>
      <c r="BH623" s="11"/>
      <c r="BI623" s="168"/>
      <c r="BJ623" s="727"/>
      <c r="BK623" s="727"/>
      <c r="BL623" s="727"/>
      <c r="BM623" s="168"/>
      <c r="BN623" s="168"/>
      <c r="BO623" s="12"/>
      <c r="BP623" s="11"/>
      <c r="BQ623" s="168"/>
      <c r="BR623" s="727"/>
      <c r="BS623" s="727"/>
      <c r="BT623" s="727"/>
      <c r="BU623" s="168"/>
      <c r="BV623" s="168"/>
      <c r="BW623" s="12"/>
    </row>
    <row r="624" spans="35:75">
      <c r="AI624" s="575"/>
      <c r="AJ624" s="176"/>
      <c r="AK624" s="168"/>
      <c r="AL624" s="727"/>
      <c r="AM624" s="727"/>
      <c r="AN624" s="727"/>
      <c r="AO624" s="168"/>
      <c r="AP624" s="168"/>
      <c r="AQ624" s="12"/>
      <c r="AR624" s="11"/>
      <c r="AS624" s="168"/>
      <c r="AT624" s="727"/>
      <c r="AU624" s="727"/>
      <c r="AV624" s="727"/>
      <c r="AW624" s="168"/>
      <c r="AX624" s="168"/>
      <c r="AY624" s="12"/>
      <c r="AZ624" s="11" t="s">
        <v>1990</v>
      </c>
      <c r="BA624" s="168" t="s">
        <v>576</v>
      </c>
      <c r="BB624" s="727" t="s">
        <v>1197</v>
      </c>
      <c r="BC624" s="727" t="s">
        <v>1691</v>
      </c>
      <c r="BD624" s="727" t="s">
        <v>240</v>
      </c>
      <c r="BE624" s="168">
        <v>4.4999999999999998E-2</v>
      </c>
      <c r="BF624" s="168">
        <v>9.0000000000000008E-4</v>
      </c>
      <c r="BG624" s="12">
        <v>2.58</v>
      </c>
      <c r="BH624" s="11"/>
      <c r="BI624" s="168"/>
      <c r="BJ624" s="727"/>
      <c r="BK624" s="727"/>
      <c r="BL624" s="727"/>
      <c r="BM624" s="168"/>
      <c r="BN624" s="168"/>
      <c r="BO624" s="12"/>
      <c r="BP624" s="11"/>
      <c r="BQ624" s="168"/>
      <c r="BR624" s="727"/>
      <c r="BS624" s="727"/>
      <c r="BT624" s="727"/>
      <c r="BU624" s="168"/>
      <c r="BV624" s="168"/>
      <c r="BW624" s="12"/>
    </row>
    <row r="625" spans="1:75">
      <c r="AI625" s="575"/>
      <c r="AJ625" s="176"/>
      <c r="AK625" s="168"/>
      <c r="AL625" s="727"/>
      <c r="AM625" s="727"/>
      <c r="AN625" s="727"/>
      <c r="AO625" s="168"/>
      <c r="AP625" s="168"/>
      <c r="AQ625" s="12"/>
      <c r="AR625" s="11"/>
      <c r="AS625" s="168"/>
      <c r="AT625" s="727"/>
      <c r="AU625" s="727"/>
      <c r="AV625" s="727"/>
      <c r="AW625" s="168"/>
      <c r="AX625" s="168"/>
      <c r="AY625" s="12"/>
      <c r="AZ625" s="11" t="s">
        <v>1990</v>
      </c>
      <c r="BA625" s="168" t="s">
        <v>576</v>
      </c>
      <c r="BB625" s="727" t="s">
        <v>1198</v>
      </c>
      <c r="BC625" s="727" t="s">
        <v>1691</v>
      </c>
      <c r="BD625" s="727" t="s">
        <v>240</v>
      </c>
      <c r="BE625" s="168">
        <v>4.4999999999999998E-2</v>
      </c>
      <c r="BF625" s="168">
        <v>9.0000000000000008E-4</v>
      </c>
      <c r="BG625" s="12">
        <v>2.58</v>
      </c>
      <c r="BH625" s="11"/>
      <c r="BI625" s="168"/>
      <c r="BJ625" s="727"/>
      <c r="BK625" s="727"/>
      <c r="BL625" s="727"/>
      <c r="BM625" s="168"/>
      <c r="BN625" s="168"/>
      <c r="BO625" s="12"/>
      <c r="BP625" s="11"/>
      <c r="BQ625" s="168"/>
      <c r="BR625" s="727"/>
      <c r="BS625" s="727"/>
      <c r="BT625" s="727"/>
      <c r="BU625" s="168"/>
      <c r="BV625" s="168"/>
      <c r="BW625" s="12"/>
    </row>
    <row r="626" spans="1:75">
      <c r="AI626" s="575"/>
      <c r="AJ626" s="176"/>
      <c r="AK626" s="168"/>
      <c r="AL626" s="727"/>
      <c r="AM626" s="727"/>
      <c r="AN626" s="727"/>
      <c r="AO626" s="168"/>
      <c r="AP626" s="168"/>
      <c r="AQ626" s="12"/>
      <c r="AR626" s="11"/>
      <c r="AS626" s="168"/>
      <c r="AT626" s="727"/>
      <c r="AU626" s="727"/>
      <c r="AV626" s="727"/>
      <c r="AW626" s="168"/>
      <c r="AX626" s="168"/>
      <c r="AY626" s="12"/>
      <c r="AZ626" s="11" t="s">
        <v>1990</v>
      </c>
      <c r="BA626" s="168" t="s">
        <v>576</v>
      </c>
      <c r="BB626" s="727" t="s">
        <v>1199</v>
      </c>
      <c r="BC626" s="727" t="s">
        <v>1691</v>
      </c>
      <c r="BD626" s="727" t="s">
        <v>240</v>
      </c>
      <c r="BE626" s="168">
        <v>4.4999999999999998E-2</v>
      </c>
      <c r="BF626" s="168">
        <v>9.0000000000000008E-4</v>
      </c>
      <c r="BG626" s="12">
        <v>2.58</v>
      </c>
      <c r="BH626" s="11"/>
      <c r="BI626" s="168"/>
      <c r="BJ626" s="727"/>
      <c r="BK626" s="727"/>
      <c r="BL626" s="727"/>
      <c r="BM626" s="168"/>
      <c r="BN626" s="168"/>
      <c r="BO626" s="12"/>
      <c r="BP626" s="11"/>
      <c r="BQ626" s="168"/>
      <c r="BR626" s="727"/>
      <c r="BS626" s="727"/>
      <c r="BT626" s="727"/>
      <c r="BU626" s="168"/>
      <c r="BV626" s="168"/>
      <c r="BW626" s="12"/>
    </row>
    <row r="627" spans="1:75">
      <c r="AI627" s="575"/>
      <c r="AJ627" s="176"/>
      <c r="AK627" s="168"/>
      <c r="AL627" s="727"/>
      <c r="AM627" s="727"/>
      <c r="AN627" s="727"/>
      <c r="AO627" s="168"/>
      <c r="AP627" s="168"/>
      <c r="AQ627" s="12"/>
      <c r="AR627" s="11"/>
      <c r="AS627" s="168"/>
      <c r="AT627" s="727"/>
      <c r="AU627" s="727"/>
      <c r="AV627" s="727"/>
      <c r="AW627" s="168"/>
      <c r="AX627" s="168"/>
      <c r="AY627" s="12"/>
      <c r="AZ627" s="11" t="s">
        <v>1990</v>
      </c>
      <c r="BA627" s="168" t="s">
        <v>576</v>
      </c>
      <c r="BB627" s="727" t="s">
        <v>1200</v>
      </c>
      <c r="BC627" s="727" t="s">
        <v>1691</v>
      </c>
      <c r="BD627" s="727" t="s">
        <v>240</v>
      </c>
      <c r="BE627" s="168">
        <v>4.4999999999999998E-2</v>
      </c>
      <c r="BF627" s="168">
        <v>9.0000000000000008E-4</v>
      </c>
      <c r="BG627" s="12">
        <v>2.58</v>
      </c>
      <c r="BH627" s="11"/>
      <c r="BI627" s="168"/>
      <c r="BJ627" s="727"/>
      <c r="BK627" s="727"/>
      <c r="BL627" s="727"/>
      <c r="BM627" s="168"/>
      <c r="BN627" s="168"/>
      <c r="BO627" s="12"/>
      <c r="BP627" s="11"/>
      <c r="BQ627" s="168"/>
      <c r="BR627" s="727"/>
      <c r="BS627" s="727"/>
      <c r="BT627" s="727"/>
      <c r="BU627" s="168"/>
      <c r="BV627" s="168"/>
      <c r="BW627" s="12"/>
    </row>
    <row r="628" spans="1:75">
      <c r="AI628" s="575"/>
      <c r="AJ628" s="176"/>
      <c r="AK628" s="168"/>
      <c r="AL628" s="727"/>
      <c r="AM628" s="727"/>
      <c r="AN628" s="727"/>
      <c r="AO628" s="168"/>
      <c r="AP628" s="168"/>
      <c r="AQ628" s="12"/>
      <c r="AR628" s="11"/>
      <c r="AS628" s="168"/>
      <c r="AT628" s="727"/>
      <c r="AU628" s="727"/>
      <c r="AV628" s="727"/>
      <c r="AW628" s="168"/>
      <c r="AX628" s="168"/>
      <c r="AY628" s="12"/>
      <c r="AZ628" s="524" t="s">
        <v>1990</v>
      </c>
      <c r="BA628" s="525" t="s">
        <v>1673</v>
      </c>
      <c r="BB628" s="526" t="s">
        <v>2555</v>
      </c>
      <c r="BC628" s="526" t="s">
        <v>1691</v>
      </c>
      <c r="BD628" s="526" t="s">
        <v>239</v>
      </c>
      <c r="BE628" s="525">
        <v>3.7499999999999999E-2</v>
      </c>
      <c r="BF628" s="525">
        <v>7.5000000000000002E-4</v>
      </c>
      <c r="BG628" s="527">
        <v>2.58</v>
      </c>
      <c r="BH628" s="11"/>
      <c r="BI628" s="168"/>
      <c r="BJ628" s="727"/>
      <c r="BK628" s="727"/>
      <c r="BL628" s="727"/>
      <c r="BM628" s="168"/>
      <c r="BN628" s="168"/>
      <c r="BO628" s="12"/>
      <c r="BP628" s="11"/>
      <c r="BQ628" s="168"/>
      <c r="BR628" s="727"/>
      <c r="BS628" s="727"/>
      <c r="BT628" s="727"/>
      <c r="BU628" s="168"/>
      <c r="BV628" s="168"/>
      <c r="BW628" s="12"/>
    </row>
    <row r="629" spans="1:75">
      <c r="AI629" s="575"/>
      <c r="AJ629" s="176"/>
      <c r="AK629" s="168"/>
      <c r="AL629" s="727"/>
      <c r="AM629" s="727"/>
      <c r="AN629" s="727"/>
      <c r="AO629" s="168"/>
      <c r="AP629" s="168"/>
      <c r="AQ629" s="12"/>
      <c r="AR629" s="11"/>
      <c r="AS629" s="168"/>
      <c r="AT629" s="727"/>
      <c r="AU629" s="727"/>
      <c r="AV629" s="727"/>
      <c r="AW629" s="168"/>
      <c r="AX629" s="168"/>
      <c r="AY629" s="12"/>
      <c r="AZ629" s="524" t="s">
        <v>1990</v>
      </c>
      <c r="BA629" s="525" t="s">
        <v>1673</v>
      </c>
      <c r="BB629" s="526" t="s">
        <v>2556</v>
      </c>
      <c r="BC629" s="526" t="s">
        <v>2427</v>
      </c>
      <c r="BD629" s="580" t="s">
        <v>2624</v>
      </c>
      <c r="BE629" s="525">
        <v>0.13500000000000001</v>
      </c>
      <c r="BF629" s="525">
        <v>2.7000000000000001E-3</v>
      </c>
      <c r="BG629" s="527">
        <v>2.58</v>
      </c>
      <c r="BH629" s="11"/>
      <c r="BI629" s="168"/>
      <c r="BJ629" s="727"/>
      <c r="BK629" s="727"/>
      <c r="BL629" s="727"/>
      <c r="BM629" s="168"/>
      <c r="BN629" s="168"/>
      <c r="BO629" s="12"/>
      <c r="BP629" s="11"/>
      <c r="BQ629" s="168"/>
      <c r="BR629" s="727"/>
      <c r="BS629" s="727"/>
      <c r="BT629" s="727"/>
      <c r="BU629" s="168"/>
      <c r="BV629" s="168"/>
      <c r="BW629" s="12"/>
    </row>
    <row r="630" spans="1:75">
      <c r="A630" s="1" t="s">
        <v>1125</v>
      </c>
      <c r="B630" s="1" t="s">
        <v>1064</v>
      </c>
      <c r="C630" s="1" t="s">
        <v>1065</v>
      </c>
      <c r="D630" s="1" t="s">
        <v>508</v>
      </c>
      <c r="E630" s="1" t="s">
        <v>592</v>
      </c>
      <c r="F630" s="1">
        <v>3.7499999999999999E-2</v>
      </c>
      <c r="G630" s="1">
        <v>1.75E-3</v>
      </c>
      <c r="J630" s="1" t="s">
        <v>740</v>
      </c>
      <c r="AI630" s="575"/>
      <c r="AJ630" s="176"/>
      <c r="AK630" s="168"/>
      <c r="AL630" s="727"/>
      <c r="AM630" s="727"/>
      <c r="AN630" s="727"/>
      <c r="AO630" s="168"/>
      <c r="AP630" s="168"/>
      <c r="AQ630" s="12"/>
      <c r="AR630" s="11"/>
      <c r="AS630" s="168"/>
      <c r="AT630" s="727"/>
      <c r="AU630" s="727"/>
      <c r="AV630" s="727"/>
      <c r="AW630" s="168"/>
      <c r="AX630" s="168"/>
      <c r="AY630" s="12"/>
      <c r="AZ630" s="524" t="s">
        <v>1990</v>
      </c>
      <c r="BA630" s="525" t="s">
        <v>1673</v>
      </c>
      <c r="BB630" s="526" t="s">
        <v>2557</v>
      </c>
      <c r="BC630" s="526" t="s">
        <v>2427</v>
      </c>
      <c r="BD630" s="580" t="s">
        <v>2624</v>
      </c>
      <c r="BE630" s="525">
        <v>0.13500000000000001</v>
      </c>
      <c r="BF630" s="525">
        <v>3.0000000000000001E-3</v>
      </c>
      <c r="BG630" s="527">
        <v>2.58</v>
      </c>
      <c r="BH630" s="11"/>
      <c r="BI630" s="168"/>
      <c r="BJ630" s="727"/>
      <c r="BK630" s="727"/>
      <c r="BL630" s="727"/>
      <c r="BM630" s="168"/>
      <c r="BN630" s="168"/>
      <c r="BO630" s="12"/>
      <c r="BP630" s="11"/>
      <c r="BQ630" s="168"/>
      <c r="BR630" s="727"/>
      <c r="BS630" s="727"/>
      <c r="BT630" s="727"/>
      <c r="BU630" s="168"/>
      <c r="BV630" s="168"/>
      <c r="BW630" s="12"/>
    </row>
    <row r="631" spans="1:75">
      <c r="A631" s="1" t="s">
        <v>1126</v>
      </c>
      <c r="B631" s="1" t="s">
        <v>1127</v>
      </c>
      <c r="C631" s="1" t="s">
        <v>1128</v>
      </c>
      <c r="D631" s="1" t="s">
        <v>1820</v>
      </c>
      <c r="E631" s="1" t="s">
        <v>1775</v>
      </c>
      <c r="F631" s="1">
        <v>0.9</v>
      </c>
      <c r="G631" s="1">
        <v>6.5000000000000002E-2</v>
      </c>
      <c r="H631" s="1">
        <v>2.62</v>
      </c>
      <c r="I631" s="1" t="s">
        <v>944</v>
      </c>
      <c r="AI631" s="575"/>
      <c r="AJ631" s="176"/>
      <c r="AK631" s="168"/>
      <c r="AL631" s="727"/>
      <c r="AM631" s="727"/>
      <c r="AN631" s="727"/>
      <c r="AO631" s="168"/>
      <c r="AP631" s="168"/>
      <c r="AQ631" s="12"/>
      <c r="AR631" s="11"/>
      <c r="AS631" s="168"/>
      <c r="AT631" s="727"/>
      <c r="AU631" s="727"/>
      <c r="AV631" s="727"/>
      <c r="AW631" s="168"/>
      <c r="AX631" s="168"/>
      <c r="AY631" s="12"/>
      <c r="AZ631" s="524" t="s">
        <v>1990</v>
      </c>
      <c r="BA631" s="525" t="s">
        <v>1673</v>
      </c>
      <c r="BB631" s="526" t="s">
        <v>2558</v>
      </c>
      <c r="BC631" s="526" t="s">
        <v>2450</v>
      </c>
      <c r="BD631" s="580" t="s">
        <v>2624</v>
      </c>
      <c r="BE631" s="525">
        <v>0.15</v>
      </c>
      <c r="BF631" s="525">
        <v>2.7000000000000001E-3</v>
      </c>
      <c r="BG631" s="527">
        <v>2.58</v>
      </c>
      <c r="BH631" s="11"/>
      <c r="BI631" s="168"/>
      <c r="BJ631" s="727"/>
      <c r="BK631" s="727"/>
      <c r="BL631" s="727"/>
      <c r="BM631" s="168"/>
      <c r="BN631" s="168"/>
      <c r="BO631" s="12"/>
      <c r="BP631" s="11"/>
      <c r="BQ631" s="168"/>
      <c r="BR631" s="727"/>
      <c r="BS631" s="727"/>
      <c r="BT631" s="727"/>
      <c r="BU631" s="168"/>
      <c r="BV631" s="168"/>
      <c r="BW631" s="12"/>
    </row>
    <row r="632" spans="1:75">
      <c r="A632" s="1" t="s">
        <v>1129</v>
      </c>
      <c r="B632" s="1" t="s">
        <v>1127</v>
      </c>
      <c r="C632" s="1" t="s">
        <v>1128</v>
      </c>
      <c r="D632" s="1" t="s">
        <v>1822</v>
      </c>
      <c r="E632" s="1" t="s">
        <v>1796</v>
      </c>
      <c r="F632" s="1">
        <v>0.75</v>
      </c>
      <c r="G632" s="1">
        <v>6.5000000000000002E-2</v>
      </c>
      <c r="H632" s="1">
        <v>2.62</v>
      </c>
      <c r="I632" s="1" t="s">
        <v>944</v>
      </c>
      <c r="AI632" s="575"/>
      <c r="AJ632" s="176"/>
      <c r="AK632" s="168"/>
      <c r="AL632" s="727"/>
      <c r="AM632" s="727"/>
      <c r="AN632" s="727"/>
      <c r="AO632" s="168"/>
      <c r="AP632" s="168"/>
      <c r="AQ632" s="12"/>
      <c r="AR632" s="11"/>
      <c r="AS632" s="168"/>
      <c r="AT632" s="727"/>
      <c r="AU632" s="727"/>
      <c r="AV632" s="727"/>
      <c r="AW632" s="168"/>
      <c r="AX632" s="168"/>
      <c r="AY632" s="12"/>
      <c r="AZ632" s="524" t="s">
        <v>1990</v>
      </c>
      <c r="BA632" s="525" t="s">
        <v>508</v>
      </c>
      <c r="BB632" s="526" t="s">
        <v>2559</v>
      </c>
      <c r="BC632" s="526" t="s">
        <v>1691</v>
      </c>
      <c r="BD632" s="526" t="s">
        <v>240</v>
      </c>
      <c r="BE632" s="525">
        <v>0.05</v>
      </c>
      <c r="BF632" s="525">
        <v>1E-3</v>
      </c>
      <c r="BG632" s="527">
        <v>2.58</v>
      </c>
      <c r="BH632" s="11"/>
      <c r="BI632" s="168"/>
      <c r="BJ632" s="727"/>
      <c r="BK632" s="727"/>
      <c r="BL632" s="727"/>
      <c r="BM632" s="168"/>
      <c r="BN632" s="168"/>
      <c r="BO632" s="12"/>
      <c r="BP632" s="11"/>
      <c r="BQ632" s="168"/>
      <c r="BR632" s="727"/>
      <c r="BS632" s="727"/>
      <c r="BT632" s="727"/>
      <c r="BU632" s="168"/>
      <c r="BV632" s="168"/>
      <c r="BW632" s="12"/>
    </row>
    <row r="633" spans="1:75">
      <c r="A633" s="1" t="s">
        <v>1130</v>
      </c>
      <c r="B633" s="1" t="s">
        <v>1127</v>
      </c>
      <c r="C633" s="1" t="s">
        <v>1128</v>
      </c>
      <c r="D633" s="1" t="s">
        <v>1823</v>
      </c>
      <c r="E633" s="1" t="s">
        <v>1765</v>
      </c>
      <c r="F633" s="1">
        <v>0.65</v>
      </c>
      <c r="G633" s="1">
        <v>6.5000000000000002E-2</v>
      </c>
      <c r="H633" s="1">
        <v>2.62</v>
      </c>
      <c r="I633" s="1" t="s">
        <v>944</v>
      </c>
      <c r="AI633" s="575"/>
      <c r="AJ633" s="176"/>
      <c r="AK633" s="168"/>
      <c r="AL633" s="727"/>
      <c r="AM633" s="727"/>
      <c r="AN633" s="727"/>
      <c r="AO633" s="168"/>
      <c r="AP633" s="168"/>
      <c r="AQ633" s="12"/>
      <c r="AR633" s="11"/>
      <c r="AS633" s="168"/>
      <c r="AT633" s="727"/>
      <c r="AU633" s="727"/>
      <c r="AV633" s="727"/>
      <c r="AW633" s="168"/>
      <c r="AX633" s="168"/>
      <c r="AY633" s="12"/>
      <c r="AZ633" s="524" t="s">
        <v>1990</v>
      </c>
      <c r="BA633" s="525" t="s">
        <v>508</v>
      </c>
      <c r="BB633" s="526" t="s">
        <v>2560</v>
      </c>
      <c r="BC633" s="526" t="s">
        <v>1691</v>
      </c>
      <c r="BD633" s="526" t="s">
        <v>240</v>
      </c>
      <c r="BE633" s="525">
        <v>2.5000000000000001E-2</v>
      </c>
      <c r="BF633" s="525">
        <v>5.0000000000000001E-4</v>
      </c>
      <c r="BG633" s="527">
        <v>2.58</v>
      </c>
      <c r="BH633" s="11"/>
      <c r="BI633" s="168"/>
      <c r="BJ633" s="727"/>
      <c r="BK633" s="727"/>
      <c r="BL633" s="727"/>
      <c r="BM633" s="168"/>
      <c r="BN633" s="168"/>
      <c r="BO633" s="12"/>
      <c r="BP633" s="11"/>
      <c r="BQ633" s="168"/>
      <c r="BR633" s="727"/>
      <c r="BS633" s="727"/>
      <c r="BT633" s="727"/>
      <c r="BU633" s="168"/>
      <c r="BV633" s="168"/>
      <c r="BW633" s="12"/>
    </row>
    <row r="634" spans="1:75">
      <c r="A634" s="1" t="s">
        <v>1131</v>
      </c>
      <c r="B634" s="1" t="s">
        <v>1127</v>
      </c>
      <c r="C634" s="1" t="s">
        <v>1128</v>
      </c>
      <c r="D634" s="1" t="s">
        <v>1823</v>
      </c>
      <c r="E634" s="1" t="s">
        <v>1766</v>
      </c>
      <c r="F634" s="1">
        <v>0.65</v>
      </c>
      <c r="G634" s="1">
        <v>6.5000000000000002E-2</v>
      </c>
      <c r="H634" s="1">
        <v>2.62</v>
      </c>
      <c r="I634" s="1" t="s">
        <v>944</v>
      </c>
      <c r="AI634" s="575"/>
      <c r="AJ634" s="176"/>
      <c r="AK634" s="168"/>
      <c r="AL634" s="727"/>
      <c r="AM634" s="727"/>
      <c r="AN634" s="727"/>
      <c r="AO634" s="168"/>
      <c r="AP634" s="168"/>
      <c r="AQ634" s="12"/>
      <c r="AR634" s="11"/>
      <c r="AS634" s="168"/>
      <c r="AT634" s="727"/>
      <c r="AU634" s="727"/>
      <c r="AV634" s="727"/>
      <c r="AW634" s="168"/>
      <c r="AX634" s="168"/>
      <c r="AY634" s="12"/>
      <c r="AZ634" s="524" t="s">
        <v>1990</v>
      </c>
      <c r="BA634" s="525" t="s">
        <v>508</v>
      </c>
      <c r="BB634" s="526" t="s">
        <v>2561</v>
      </c>
      <c r="BC634" s="526" t="s">
        <v>1691</v>
      </c>
      <c r="BD634" s="526" t="s">
        <v>240</v>
      </c>
      <c r="BE634" s="525">
        <v>1.2500000000000001E-2</v>
      </c>
      <c r="BF634" s="525">
        <v>2.5000000000000001E-4</v>
      </c>
      <c r="BG634" s="527">
        <v>2.58</v>
      </c>
      <c r="BH634" s="11"/>
      <c r="BI634" s="168"/>
      <c r="BJ634" s="727"/>
      <c r="BK634" s="727"/>
      <c r="BL634" s="727"/>
      <c r="BM634" s="168"/>
      <c r="BN634" s="168"/>
      <c r="BO634" s="12"/>
      <c r="BP634" s="11"/>
      <c r="BQ634" s="168"/>
      <c r="BR634" s="727"/>
      <c r="BS634" s="727"/>
      <c r="BT634" s="727"/>
      <c r="BU634" s="168"/>
      <c r="BV634" s="168"/>
      <c r="BW634" s="12"/>
    </row>
    <row r="635" spans="1:75">
      <c r="AI635" s="575"/>
      <c r="AJ635" s="176"/>
      <c r="AK635" s="168"/>
      <c r="AL635" s="727"/>
      <c r="AM635" s="727"/>
      <c r="AN635" s="727"/>
      <c r="AO635" s="168"/>
      <c r="AP635" s="168"/>
      <c r="AQ635" s="12"/>
      <c r="AR635" s="11"/>
      <c r="AS635" s="168"/>
      <c r="AT635" s="727"/>
      <c r="AU635" s="727"/>
      <c r="AV635" s="727"/>
      <c r="AW635" s="168"/>
      <c r="AX635" s="168"/>
      <c r="AY635" s="12"/>
      <c r="AZ635" s="524" t="s">
        <v>1990</v>
      </c>
      <c r="BA635" s="525" t="s">
        <v>508</v>
      </c>
      <c r="BB635" s="526" t="s">
        <v>2562</v>
      </c>
      <c r="BC635" s="526" t="s">
        <v>1161</v>
      </c>
      <c r="BD635" s="526" t="s">
        <v>240</v>
      </c>
      <c r="BE635" s="525">
        <v>2.5000000000000001E-2</v>
      </c>
      <c r="BF635" s="525">
        <v>5.0000000000000001E-4</v>
      </c>
      <c r="BG635" s="527">
        <v>2.58</v>
      </c>
      <c r="BH635" s="11"/>
      <c r="BI635" s="168"/>
      <c r="BJ635" s="727"/>
      <c r="BK635" s="727"/>
      <c r="BL635" s="727"/>
      <c r="BM635" s="168"/>
      <c r="BN635" s="168"/>
      <c r="BO635" s="12"/>
      <c r="BP635" s="11"/>
      <c r="BQ635" s="168"/>
      <c r="BR635" s="727"/>
      <c r="BS635" s="727"/>
      <c r="BT635" s="727"/>
      <c r="BU635" s="168"/>
      <c r="BV635" s="168"/>
      <c r="BW635" s="12"/>
    </row>
    <row r="636" spans="1:75">
      <c r="AI636" s="575"/>
      <c r="AJ636" s="176"/>
      <c r="AK636" s="168"/>
      <c r="AL636" s="727"/>
      <c r="AM636" s="727"/>
      <c r="AN636" s="727"/>
      <c r="AO636" s="168"/>
      <c r="AP636" s="168"/>
      <c r="AQ636" s="12"/>
      <c r="AR636" s="11"/>
      <c r="AS636" s="168"/>
      <c r="AT636" s="727"/>
      <c r="AU636" s="727"/>
      <c r="AV636" s="727"/>
      <c r="AW636" s="168"/>
      <c r="AX636" s="168"/>
      <c r="AY636" s="12"/>
      <c r="AZ636" s="524" t="s">
        <v>1990</v>
      </c>
      <c r="BA636" s="525" t="s">
        <v>508</v>
      </c>
      <c r="BB636" s="526" t="s">
        <v>2563</v>
      </c>
      <c r="BC636" s="526" t="s">
        <v>1162</v>
      </c>
      <c r="BD636" s="526" t="s">
        <v>240</v>
      </c>
      <c r="BE636" s="525">
        <v>1.2500000000000001E-2</v>
      </c>
      <c r="BF636" s="525">
        <v>2.5000000000000001E-4</v>
      </c>
      <c r="BG636" s="527">
        <v>2.58</v>
      </c>
      <c r="BH636" s="11"/>
      <c r="BI636" s="168"/>
      <c r="BJ636" s="727"/>
      <c r="BK636" s="727"/>
      <c r="BL636" s="727"/>
      <c r="BM636" s="168"/>
      <c r="BN636" s="168"/>
      <c r="BO636" s="12"/>
      <c r="BP636" s="11"/>
      <c r="BQ636" s="168"/>
      <c r="BR636" s="727"/>
      <c r="BS636" s="727"/>
      <c r="BT636" s="727"/>
      <c r="BU636" s="168"/>
      <c r="BV636" s="168"/>
      <c r="BW636" s="12"/>
    </row>
    <row r="637" spans="1:75">
      <c r="AI637" s="575"/>
      <c r="AJ637" s="176"/>
      <c r="AK637" s="168"/>
      <c r="AL637" s="727"/>
      <c r="AM637" s="727"/>
      <c r="AN637" s="727"/>
      <c r="AO637" s="168"/>
      <c r="AP637" s="168"/>
      <c r="AQ637" s="12"/>
      <c r="AR637" s="11"/>
      <c r="AS637" s="168"/>
      <c r="AT637" s="727"/>
      <c r="AU637" s="727"/>
      <c r="AV637" s="727"/>
      <c r="AW637" s="168"/>
      <c r="AX637" s="168"/>
      <c r="AY637" s="12"/>
      <c r="AZ637" s="524" t="s">
        <v>1990</v>
      </c>
      <c r="BA637" s="525" t="s">
        <v>508</v>
      </c>
      <c r="BB637" s="526" t="s">
        <v>2564</v>
      </c>
      <c r="BC637" s="580" t="s">
        <v>1691</v>
      </c>
      <c r="BD637" s="526" t="s">
        <v>240</v>
      </c>
      <c r="BE637" s="525">
        <v>4.5000000000000005E-2</v>
      </c>
      <c r="BF637" s="525">
        <v>9.0000000000000008E-4</v>
      </c>
      <c r="BG637" s="527">
        <v>2.58</v>
      </c>
      <c r="BH637" s="11"/>
      <c r="BI637" s="168"/>
      <c r="BJ637" s="727"/>
      <c r="BK637" s="727"/>
      <c r="BL637" s="727"/>
      <c r="BM637" s="168"/>
      <c r="BN637" s="168"/>
      <c r="BO637" s="12"/>
      <c r="BP637" s="11"/>
      <c r="BQ637" s="168"/>
      <c r="BR637" s="727"/>
      <c r="BS637" s="727"/>
      <c r="BT637" s="727"/>
      <c r="BU637" s="168"/>
      <c r="BV637" s="168"/>
      <c r="BW637" s="12"/>
    </row>
    <row r="638" spans="1:75">
      <c r="AI638" s="575"/>
      <c r="AJ638" s="176"/>
      <c r="AK638" s="168"/>
      <c r="AL638" s="727"/>
      <c r="AM638" s="727"/>
      <c r="AN638" s="727"/>
      <c r="AO638" s="168"/>
      <c r="AP638" s="168"/>
      <c r="AQ638" s="12"/>
      <c r="AR638" s="11"/>
      <c r="AS638" s="168"/>
      <c r="AT638" s="727"/>
      <c r="AU638" s="727"/>
      <c r="AV638" s="727"/>
      <c r="AW638" s="168"/>
      <c r="AX638" s="168"/>
      <c r="AY638" s="12"/>
      <c r="AZ638" s="524" t="s">
        <v>1990</v>
      </c>
      <c r="BA638" s="525" t="s">
        <v>508</v>
      </c>
      <c r="BB638" s="526" t="s">
        <v>2565</v>
      </c>
      <c r="BC638" s="580" t="s">
        <v>1691</v>
      </c>
      <c r="BD638" s="526" t="s">
        <v>240</v>
      </c>
      <c r="BE638" s="525">
        <v>4.5000000000000005E-2</v>
      </c>
      <c r="BF638" s="525">
        <v>9.0000000000000008E-4</v>
      </c>
      <c r="BG638" s="527">
        <v>2.58</v>
      </c>
      <c r="BH638" s="11"/>
      <c r="BI638" s="168"/>
      <c r="BJ638" s="727"/>
      <c r="BK638" s="727"/>
      <c r="BL638" s="727"/>
      <c r="BM638" s="168"/>
      <c r="BN638" s="168"/>
      <c r="BO638" s="12"/>
      <c r="BP638" s="11"/>
      <c r="BQ638" s="168"/>
      <c r="BR638" s="727"/>
      <c r="BS638" s="727"/>
      <c r="BT638" s="727"/>
      <c r="BU638" s="168"/>
      <c r="BV638" s="168"/>
      <c r="BW638" s="12"/>
    </row>
    <row r="639" spans="1:75">
      <c r="AI639" s="575"/>
      <c r="AJ639" s="176"/>
      <c r="AK639" s="168"/>
      <c r="AL639" s="727"/>
      <c r="AM639" s="727"/>
      <c r="AN639" s="727"/>
      <c r="AO639" s="168"/>
      <c r="AP639" s="168"/>
      <c r="AQ639" s="12"/>
      <c r="AR639" s="11"/>
      <c r="AS639" s="168"/>
      <c r="AT639" s="727"/>
      <c r="AU639" s="727"/>
      <c r="AV639" s="727"/>
      <c r="AW639" s="168"/>
      <c r="AX639" s="168"/>
      <c r="AY639" s="12"/>
      <c r="AZ639" s="524" t="s">
        <v>1990</v>
      </c>
      <c r="BA639" s="525" t="s">
        <v>508</v>
      </c>
      <c r="BB639" s="526" t="s">
        <v>2566</v>
      </c>
      <c r="BC639" s="580" t="s">
        <v>1691</v>
      </c>
      <c r="BD639" s="526" t="s">
        <v>240</v>
      </c>
      <c r="BE639" s="525">
        <v>4.4999999999999998E-2</v>
      </c>
      <c r="BF639" s="525">
        <v>8.9999999999999998E-4</v>
      </c>
      <c r="BG639" s="527">
        <v>2.58</v>
      </c>
      <c r="BH639" s="11"/>
      <c r="BI639" s="168"/>
      <c r="BJ639" s="727"/>
      <c r="BK639" s="727"/>
      <c r="BL639" s="727"/>
      <c r="BM639" s="168"/>
      <c r="BN639" s="168"/>
      <c r="BO639" s="12"/>
      <c r="BP639" s="11"/>
      <c r="BQ639" s="168"/>
      <c r="BR639" s="727"/>
      <c r="BS639" s="727"/>
      <c r="BT639" s="727"/>
      <c r="BU639" s="168"/>
      <c r="BV639" s="168"/>
      <c r="BW639" s="12"/>
    </row>
    <row r="640" spans="1:75">
      <c r="AI640" s="575"/>
      <c r="AJ640" s="176"/>
      <c r="AK640" s="168"/>
      <c r="AL640" s="727"/>
      <c r="AM640" s="727"/>
      <c r="AN640" s="727"/>
      <c r="AO640" s="168"/>
      <c r="AP640" s="168"/>
      <c r="AQ640" s="12"/>
      <c r="AR640" s="11"/>
      <c r="AS640" s="168"/>
      <c r="AT640" s="727"/>
      <c r="AU640" s="727"/>
      <c r="AV640" s="727"/>
      <c r="AW640" s="168"/>
      <c r="AX640" s="168"/>
      <c r="AY640" s="12"/>
      <c r="AZ640" s="524" t="s">
        <v>1990</v>
      </c>
      <c r="BA640" s="525" t="s">
        <v>576</v>
      </c>
      <c r="BB640" s="526" t="s">
        <v>2567</v>
      </c>
      <c r="BC640" s="580" t="s">
        <v>1691</v>
      </c>
      <c r="BD640" s="526" t="s">
        <v>240</v>
      </c>
      <c r="BE640" s="525">
        <v>0.05</v>
      </c>
      <c r="BF640" s="525">
        <v>1E-3</v>
      </c>
      <c r="BG640" s="527">
        <v>2.58</v>
      </c>
      <c r="BH640" s="11"/>
      <c r="BI640" s="168"/>
      <c r="BJ640" s="727"/>
      <c r="BK640" s="727"/>
      <c r="BL640" s="727"/>
      <c r="BM640" s="168"/>
      <c r="BN640" s="168"/>
      <c r="BO640" s="12"/>
      <c r="BP640" s="11"/>
      <c r="BQ640" s="168"/>
      <c r="BR640" s="727"/>
      <c r="BS640" s="727"/>
      <c r="BT640" s="727"/>
      <c r="BU640" s="168"/>
      <c r="BV640" s="168"/>
      <c r="BW640" s="12"/>
    </row>
    <row r="641" spans="35:75">
      <c r="AI641" s="575"/>
      <c r="AJ641" s="176"/>
      <c r="AK641" s="168"/>
      <c r="AL641" s="727"/>
      <c r="AM641" s="727"/>
      <c r="AN641" s="727"/>
      <c r="AO641" s="168"/>
      <c r="AP641" s="168"/>
      <c r="AQ641" s="12"/>
      <c r="AR641" s="11"/>
      <c r="AS641" s="168"/>
      <c r="AT641" s="727"/>
      <c r="AU641" s="727"/>
      <c r="AV641" s="727"/>
      <c r="AW641" s="168"/>
      <c r="AX641" s="168"/>
      <c r="AY641" s="12"/>
      <c r="AZ641" s="524" t="s">
        <v>1990</v>
      </c>
      <c r="BA641" s="525" t="s">
        <v>576</v>
      </c>
      <c r="BB641" s="526" t="s">
        <v>2568</v>
      </c>
      <c r="BC641" s="580" t="s">
        <v>1691</v>
      </c>
      <c r="BD641" s="526" t="s">
        <v>240</v>
      </c>
      <c r="BE641" s="525">
        <v>2.5000000000000001E-2</v>
      </c>
      <c r="BF641" s="525">
        <v>5.0000000000000001E-4</v>
      </c>
      <c r="BG641" s="527">
        <v>2.58</v>
      </c>
      <c r="BH641" s="11"/>
      <c r="BI641" s="168"/>
      <c r="BJ641" s="727"/>
      <c r="BK641" s="727"/>
      <c r="BL641" s="727"/>
      <c r="BM641" s="168"/>
      <c r="BN641" s="168"/>
      <c r="BO641" s="12"/>
      <c r="BP641" s="11"/>
      <c r="BQ641" s="168"/>
      <c r="BR641" s="727"/>
      <c r="BS641" s="727"/>
      <c r="BT641" s="727"/>
      <c r="BU641" s="168"/>
      <c r="BV641" s="168"/>
      <c r="BW641" s="12"/>
    </row>
    <row r="642" spans="35:75">
      <c r="AI642" s="575"/>
      <c r="AJ642" s="176"/>
      <c r="AK642" s="168"/>
      <c r="AL642" s="727"/>
      <c r="AM642" s="727"/>
      <c r="AN642" s="727"/>
      <c r="AO642" s="168"/>
      <c r="AP642" s="168"/>
      <c r="AQ642" s="12"/>
      <c r="AR642" s="11"/>
      <c r="AS642" s="168"/>
      <c r="AT642" s="727"/>
      <c r="AU642" s="727"/>
      <c r="AV642" s="727"/>
      <c r="AW642" s="168"/>
      <c r="AX642" s="168"/>
      <c r="AY642" s="12"/>
      <c r="AZ642" s="524" t="s">
        <v>1990</v>
      </c>
      <c r="BA642" s="525" t="s">
        <v>576</v>
      </c>
      <c r="BB642" s="526" t="s">
        <v>2569</v>
      </c>
      <c r="BC642" s="580" t="s">
        <v>1691</v>
      </c>
      <c r="BD642" s="526" t="s">
        <v>240</v>
      </c>
      <c r="BE642" s="525">
        <v>1.2500000000000001E-2</v>
      </c>
      <c r="BF642" s="525">
        <v>2.5000000000000001E-4</v>
      </c>
      <c r="BG642" s="527">
        <v>2.58</v>
      </c>
      <c r="BH642" s="11"/>
      <c r="BI642" s="168"/>
      <c r="BJ642" s="727"/>
      <c r="BK642" s="727"/>
      <c r="BL642" s="727"/>
      <c r="BM642" s="168"/>
      <c r="BN642" s="168"/>
      <c r="BO642" s="12"/>
      <c r="BP642" s="11"/>
      <c r="BQ642" s="168"/>
      <c r="BR642" s="727"/>
      <c r="BS642" s="727"/>
      <c r="BT642" s="727"/>
      <c r="BU642" s="168"/>
      <c r="BV642" s="168"/>
      <c r="BW642" s="12"/>
    </row>
    <row r="643" spans="35:75">
      <c r="AI643" s="575"/>
      <c r="AJ643" s="176"/>
      <c r="AK643" s="168"/>
      <c r="AL643" s="727"/>
      <c r="AM643" s="727"/>
      <c r="AN643" s="727"/>
      <c r="AO643" s="168"/>
      <c r="AP643" s="168"/>
      <c r="AQ643" s="12"/>
      <c r="AR643" s="11"/>
      <c r="AS643" s="168"/>
      <c r="AT643" s="727"/>
      <c r="AU643" s="727"/>
      <c r="AV643" s="727"/>
      <c r="AW643" s="168"/>
      <c r="AX643" s="168"/>
      <c r="AY643" s="12"/>
      <c r="AZ643" s="524" t="s">
        <v>1990</v>
      </c>
      <c r="BA643" s="525" t="s">
        <v>576</v>
      </c>
      <c r="BB643" s="526" t="s">
        <v>2570</v>
      </c>
      <c r="BC643" s="580" t="s">
        <v>1691</v>
      </c>
      <c r="BD643" s="526" t="s">
        <v>240</v>
      </c>
      <c r="BE643" s="525">
        <v>4.4999999999999998E-2</v>
      </c>
      <c r="BF643" s="525">
        <v>9.0000000000000008E-4</v>
      </c>
      <c r="BG643" s="527">
        <v>2.58</v>
      </c>
      <c r="BH643" s="11"/>
      <c r="BI643" s="168"/>
      <c r="BJ643" s="727"/>
      <c r="BK643" s="727"/>
      <c r="BL643" s="727"/>
      <c r="BM643" s="168"/>
      <c r="BN643" s="168"/>
      <c r="BO643" s="12"/>
      <c r="BP643" s="11"/>
      <c r="BQ643" s="168"/>
      <c r="BR643" s="727"/>
      <c r="BS643" s="727"/>
      <c r="BT643" s="727"/>
      <c r="BU643" s="168"/>
      <c r="BV643" s="168"/>
      <c r="BW643" s="12"/>
    </row>
    <row r="644" spans="35:75">
      <c r="AI644" s="575"/>
      <c r="AJ644" s="176"/>
      <c r="AK644" s="168"/>
      <c r="AL644" s="727"/>
      <c r="AM644" s="727"/>
      <c r="AN644" s="727"/>
      <c r="AO644" s="168"/>
      <c r="AP644" s="168"/>
      <c r="AQ644" s="12"/>
      <c r="AR644" s="11"/>
      <c r="AS644" s="168"/>
      <c r="AT644" s="727"/>
      <c r="AU644" s="727"/>
      <c r="AV644" s="727"/>
      <c r="AW644" s="168"/>
      <c r="AX644" s="168"/>
      <c r="AY644" s="12"/>
      <c r="AZ644" s="524" t="s">
        <v>1990</v>
      </c>
      <c r="BA644" s="525" t="s">
        <v>576</v>
      </c>
      <c r="BB644" s="526" t="s">
        <v>2571</v>
      </c>
      <c r="BC644" s="580" t="s">
        <v>1691</v>
      </c>
      <c r="BD644" s="526" t="s">
        <v>240</v>
      </c>
      <c r="BE644" s="525">
        <v>4.4999999999999998E-2</v>
      </c>
      <c r="BF644" s="525">
        <v>9.0000000000000008E-4</v>
      </c>
      <c r="BG644" s="527">
        <v>2.58</v>
      </c>
      <c r="BH644" s="11"/>
      <c r="BI644" s="168"/>
      <c r="BJ644" s="727"/>
      <c r="BK644" s="727"/>
      <c r="BL644" s="727"/>
      <c r="BM644" s="168"/>
      <c r="BN644" s="168"/>
      <c r="BO644" s="12"/>
      <c r="BP644" s="11"/>
      <c r="BQ644" s="168"/>
      <c r="BR644" s="727"/>
      <c r="BS644" s="727"/>
      <c r="BT644" s="727"/>
      <c r="BU644" s="168"/>
      <c r="BV644" s="168"/>
      <c r="BW644" s="12"/>
    </row>
    <row r="645" spans="35:75">
      <c r="AI645" s="575"/>
      <c r="AJ645" s="176"/>
      <c r="AK645" s="168"/>
      <c r="AL645" s="727"/>
      <c r="AM645" s="727"/>
      <c r="AN645" s="727"/>
      <c r="AO645" s="168"/>
      <c r="AP645" s="168"/>
      <c r="AQ645" s="12"/>
      <c r="AR645" s="11"/>
      <c r="AS645" s="168"/>
      <c r="AT645" s="727"/>
      <c r="AU645" s="727"/>
      <c r="AV645" s="727"/>
      <c r="AW645" s="168"/>
      <c r="AX645" s="168"/>
      <c r="AY645" s="12"/>
      <c r="AZ645" s="524" t="s">
        <v>1990</v>
      </c>
      <c r="BA645" s="525" t="s">
        <v>576</v>
      </c>
      <c r="BB645" s="526" t="s">
        <v>2572</v>
      </c>
      <c r="BC645" s="580" t="s">
        <v>1691</v>
      </c>
      <c r="BD645" s="526" t="s">
        <v>240</v>
      </c>
      <c r="BE645" s="525">
        <v>4.4999999999999998E-2</v>
      </c>
      <c r="BF645" s="525">
        <v>9.0000000000000008E-4</v>
      </c>
      <c r="BG645" s="527">
        <v>2.58</v>
      </c>
      <c r="BH645" s="11"/>
      <c r="BI645" s="168"/>
      <c r="BJ645" s="727"/>
      <c r="BK645" s="727"/>
      <c r="BL645" s="727"/>
      <c r="BM645" s="168"/>
      <c r="BN645" s="168"/>
      <c r="BO645" s="12"/>
      <c r="BP645" s="11"/>
      <c r="BQ645" s="168"/>
      <c r="BR645" s="727"/>
      <c r="BS645" s="727"/>
      <c r="BT645" s="727"/>
      <c r="BU645" s="168"/>
      <c r="BV645" s="168"/>
      <c r="BW645" s="12"/>
    </row>
    <row r="646" spans="35:75">
      <c r="AI646" s="575"/>
      <c r="AJ646" s="176"/>
      <c r="AK646" s="168"/>
      <c r="AL646" s="727"/>
      <c r="AM646" s="727"/>
      <c r="AN646" s="727"/>
      <c r="AO646" s="168"/>
      <c r="AP646" s="168"/>
      <c r="AQ646" s="12"/>
      <c r="AR646" s="11"/>
      <c r="AS646" s="168"/>
      <c r="AT646" s="727"/>
      <c r="AU646" s="727"/>
      <c r="AV646" s="727"/>
      <c r="AW646" s="168"/>
      <c r="AX646" s="168"/>
      <c r="AY646" s="12"/>
      <c r="AZ646" s="524" t="s">
        <v>1990</v>
      </c>
      <c r="BA646" s="525" t="s">
        <v>2542</v>
      </c>
      <c r="BB646" s="526" t="s">
        <v>2573</v>
      </c>
      <c r="BC646" s="526" t="s">
        <v>1691</v>
      </c>
      <c r="BD646" s="526" t="s">
        <v>2422</v>
      </c>
      <c r="BE646" s="525">
        <v>0.03</v>
      </c>
      <c r="BF646" s="525">
        <v>1E-3</v>
      </c>
      <c r="BG646" s="527">
        <v>2.58</v>
      </c>
      <c r="BH646" s="11"/>
      <c r="BI646" s="168"/>
      <c r="BJ646" s="727"/>
      <c r="BK646" s="727"/>
      <c r="BL646" s="727"/>
      <c r="BM646" s="168"/>
      <c r="BN646" s="168"/>
      <c r="BO646" s="12"/>
      <c r="BP646" s="11"/>
      <c r="BQ646" s="168"/>
      <c r="BR646" s="727"/>
      <c r="BS646" s="727"/>
      <c r="BT646" s="727"/>
      <c r="BU646" s="168"/>
      <c r="BV646" s="168"/>
      <c r="BW646" s="12"/>
    </row>
    <row r="647" spans="35:75">
      <c r="AI647" s="575"/>
      <c r="AJ647" s="176"/>
      <c r="AK647" s="168"/>
      <c r="AL647" s="727"/>
      <c r="AM647" s="727"/>
      <c r="AN647" s="727"/>
      <c r="AO647" s="168"/>
      <c r="AP647" s="168"/>
      <c r="AQ647" s="12"/>
      <c r="AR647" s="11"/>
      <c r="AS647" s="168"/>
      <c r="AT647" s="727"/>
      <c r="AU647" s="727"/>
      <c r="AV647" s="727"/>
      <c r="AW647" s="168"/>
      <c r="AX647" s="168"/>
      <c r="AY647" s="12"/>
      <c r="AZ647" s="524" t="s">
        <v>1990</v>
      </c>
      <c r="BA647" s="525" t="s">
        <v>2542</v>
      </c>
      <c r="BB647" s="526" t="s">
        <v>2574</v>
      </c>
      <c r="BC647" s="526" t="s">
        <v>1691</v>
      </c>
      <c r="BD647" s="526" t="s">
        <v>2422</v>
      </c>
      <c r="BE647" s="525">
        <v>0.03</v>
      </c>
      <c r="BF647" s="525">
        <v>1E-3</v>
      </c>
      <c r="BG647" s="527">
        <v>2.58</v>
      </c>
      <c r="BH647" s="11"/>
      <c r="BI647" s="168"/>
      <c r="BJ647" s="727"/>
      <c r="BK647" s="727"/>
      <c r="BL647" s="727"/>
      <c r="BM647" s="168"/>
      <c r="BN647" s="168"/>
      <c r="BO647" s="12"/>
      <c r="BP647" s="11"/>
      <c r="BQ647" s="168"/>
      <c r="BR647" s="727"/>
      <c r="BS647" s="727"/>
      <c r="BT647" s="727"/>
      <c r="BU647" s="168"/>
      <c r="BV647" s="168"/>
      <c r="BW647" s="12"/>
    </row>
    <row r="648" spans="35:75">
      <c r="AI648" s="575"/>
      <c r="AJ648" s="176"/>
      <c r="AK648" s="168"/>
      <c r="AL648" s="727"/>
      <c r="AM648" s="727"/>
      <c r="AN648" s="727"/>
      <c r="AO648" s="168"/>
      <c r="AP648" s="168"/>
      <c r="AQ648" s="12"/>
      <c r="AR648" s="11"/>
      <c r="AS648" s="168"/>
      <c r="AT648" s="727"/>
      <c r="AU648" s="727"/>
      <c r="AV648" s="727"/>
      <c r="AW648" s="168"/>
      <c r="AX648" s="168"/>
      <c r="AY648" s="12"/>
      <c r="AZ648" s="524" t="s">
        <v>1990</v>
      </c>
      <c r="BA648" s="525" t="s">
        <v>2542</v>
      </c>
      <c r="BB648" s="526" t="s">
        <v>2575</v>
      </c>
      <c r="BC648" s="526" t="s">
        <v>1691</v>
      </c>
      <c r="BD648" s="526" t="s">
        <v>2422</v>
      </c>
      <c r="BE648" s="525">
        <v>0.03</v>
      </c>
      <c r="BF648" s="525">
        <v>1E-3</v>
      </c>
      <c r="BG648" s="527">
        <v>2.58</v>
      </c>
      <c r="BH648" s="11"/>
      <c r="BI648" s="168"/>
      <c r="BJ648" s="727"/>
      <c r="BK648" s="727"/>
      <c r="BL648" s="727"/>
      <c r="BM648" s="168"/>
      <c r="BN648" s="168"/>
      <c r="BO648" s="12"/>
      <c r="BP648" s="11"/>
      <c r="BQ648" s="168"/>
      <c r="BR648" s="727"/>
      <c r="BS648" s="727"/>
      <c r="BT648" s="727"/>
      <c r="BU648" s="168"/>
      <c r="BV648" s="168"/>
      <c r="BW648" s="12"/>
    </row>
    <row r="649" spans="35:75">
      <c r="AI649" s="575"/>
      <c r="AJ649" s="176"/>
      <c r="AK649" s="168"/>
      <c r="AL649" s="727"/>
      <c r="AM649" s="727"/>
      <c r="AN649" s="727"/>
      <c r="AO649" s="168"/>
      <c r="AP649" s="168"/>
      <c r="AQ649" s="12"/>
      <c r="AR649" s="11"/>
      <c r="AS649" s="168"/>
      <c r="AT649" s="727"/>
      <c r="AU649" s="727"/>
      <c r="AV649" s="727"/>
      <c r="AW649" s="168"/>
      <c r="AX649" s="168"/>
      <c r="AY649" s="12"/>
      <c r="AZ649" s="524" t="s">
        <v>1990</v>
      </c>
      <c r="BA649" s="525" t="s">
        <v>2542</v>
      </c>
      <c r="BB649" s="526" t="s">
        <v>2576</v>
      </c>
      <c r="BC649" s="526" t="s">
        <v>1691</v>
      </c>
      <c r="BD649" s="526" t="s">
        <v>2422</v>
      </c>
      <c r="BE649" s="525">
        <v>0.03</v>
      </c>
      <c r="BF649" s="525">
        <v>1E-3</v>
      </c>
      <c r="BG649" s="527">
        <v>2.58</v>
      </c>
      <c r="BH649" s="11"/>
      <c r="BI649" s="168"/>
      <c r="BJ649" s="727"/>
      <c r="BK649" s="727"/>
      <c r="BL649" s="727"/>
      <c r="BM649" s="168"/>
      <c r="BN649" s="168"/>
      <c r="BO649" s="12"/>
      <c r="BP649" s="11"/>
      <c r="BQ649" s="168"/>
      <c r="BR649" s="727"/>
      <c r="BS649" s="727"/>
      <c r="BT649" s="727"/>
      <c r="BU649" s="168"/>
      <c r="BV649" s="168"/>
      <c r="BW649" s="12"/>
    </row>
    <row r="650" spans="35:75">
      <c r="AI650" s="575"/>
      <c r="AJ650" s="176"/>
      <c r="AK650" s="168"/>
      <c r="AL650" s="727"/>
      <c r="AM650" s="727"/>
      <c r="AN650" s="727"/>
      <c r="AO650" s="168"/>
      <c r="AP650" s="168"/>
      <c r="AQ650" s="12"/>
      <c r="AR650" s="11"/>
      <c r="AS650" s="168"/>
      <c r="AT650" s="727"/>
      <c r="AU650" s="727"/>
      <c r="AV650" s="727"/>
      <c r="AW650" s="168"/>
      <c r="AX650" s="168"/>
      <c r="AY650" s="12"/>
      <c r="AZ650" s="524" t="s">
        <v>1990</v>
      </c>
      <c r="BA650" s="525" t="s">
        <v>2542</v>
      </c>
      <c r="BB650" s="526" t="s">
        <v>2577</v>
      </c>
      <c r="BC650" s="526" t="s">
        <v>1691</v>
      </c>
      <c r="BD650" s="526" t="s">
        <v>2422</v>
      </c>
      <c r="BE650" s="525">
        <v>0.03</v>
      </c>
      <c r="BF650" s="525">
        <v>1E-3</v>
      </c>
      <c r="BG650" s="527">
        <v>2.58</v>
      </c>
      <c r="BH650" s="11"/>
      <c r="BI650" s="168"/>
      <c r="BJ650" s="727"/>
      <c r="BK650" s="727"/>
      <c r="BL650" s="727"/>
      <c r="BM650" s="168"/>
      <c r="BN650" s="168"/>
      <c r="BO650" s="12"/>
      <c r="BP650" s="11"/>
      <c r="BQ650" s="168"/>
      <c r="BR650" s="727"/>
      <c r="BS650" s="727"/>
      <c r="BT650" s="727"/>
      <c r="BU650" s="168"/>
      <c r="BV650" s="168"/>
      <c r="BW650" s="12"/>
    </row>
    <row r="651" spans="35:75">
      <c r="AI651" s="575"/>
      <c r="AJ651" s="176"/>
      <c r="AK651" s="168"/>
      <c r="AL651" s="727"/>
      <c r="AM651" s="727"/>
      <c r="AN651" s="727"/>
      <c r="AO651" s="168"/>
      <c r="AP651" s="168"/>
      <c r="AQ651" s="12"/>
      <c r="AR651" s="11"/>
      <c r="AS651" s="168"/>
      <c r="AT651" s="727"/>
      <c r="AU651" s="727"/>
      <c r="AV651" s="727"/>
      <c r="AW651" s="168"/>
      <c r="AX651" s="168"/>
      <c r="AY651" s="12"/>
      <c r="AZ651" s="524" t="s">
        <v>1990</v>
      </c>
      <c r="BA651" s="525" t="s">
        <v>2542</v>
      </c>
      <c r="BB651" s="526" t="s">
        <v>2578</v>
      </c>
      <c r="BC651" s="526" t="s">
        <v>1691</v>
      </c>
      <c r="BD651" s="526" t="s">
        <v>2422</v>
      </c>
      <c r="BE651" s="525">
        <v>1.4999999999999999E-2</v>
      </c>
      <c r="BF651" s="525">
        <v>5.0000000000000001E-4</v>
      </c>
      <c r="BG651" s="527">
        <v>2.58</v>
      </c>
      <c r="BH651" s="11"/>
      <c r="BI651" s="168"/>
      <c r="BJ651" s="727"/>
      <c r="BK651" s="727"/>
      <c r="BL651" s="727"/>
      <c r="BM651" s="168"/>
      <c r="BN651" s="168"/>
      <c r="BO651" s="12"/>
      <c r="BP651" s="11"/>
      <c r="BQ651" s="168"/>
      <c r="BR651" s="727"/>
      <c r="BS651" s="727"/>
      <c r="BT651" s="727"/>
      <c r="BU651" s="168"/>
      <c r="BV651" s="168"/>
      <c r="BW651" s="12"/>
    </row>
    <row r="652" spans="35:75">
      <c r="AI652" s="575"/>
      <c r="AJ652" s="176"/>
      <c r="AK652" s="168"/>
      <c r="AL652" s="727"/>
      <c r="AM652" s="727"/>
      <c r="AN652" s="727"/>
      <c r="AO652" s="168"/>
      <c r="AP652" s="168"/>
      <c r="AQ652" s="12"/>
      <c r="AR652" s="11"/>
      <c r="AS652" s="168"/>
      <c r="AT652" s="727"/>
      <c r="AU652" s="727"/>
      <c r="AV652" s="727"/>
      <c r="AW652" s="168"/>
      <c r="AX652" s="168"/>
      <c r="AY652" s="12"/>
      <c r="AZ652" s="524" t="s">
        <v>1990</v>
      </c>
      <c r="BA652" s="525" t="s">
        <v>2542</v>
      </c>
      <c r="BB652" s="526" t="s">
        <v>2579</v>
      </c>
      <c r="BC652" s="526" t="s">
        <v>1691</v>
      </c>
      <c r="BD652" s="526" t="s">
        <v>2422</v>
      </c>
      <c r="BE652" s="525">
        <v>1.4999999999999999E-2</v>
      </c>
      <c r="BF652" s="525">
        <v>5.0000000000000001E-4</v>
      </c>
      <c r="BG652" s="527">
        <v>2.58</v>
      </c>
      <c r="BH652" s="11"/>
      <c r="BI652" s="168"/>
      <c r="BJ652" s="727"/>
      <c r="BK652" s="727"/>
      <c r="BL652" s="727"/>
      <c r="BM652" s="168"/>
      <c r="BN652" s="168"/>
      <c r="BO652" s="12"/>
      <c r="BP652" s="11"/>
      <c r="BQ652" s="168"/>
      <c r="BR652" s="727"/>
      <c r="BS652" s="727"/>
      <c r="BT652" s="727"/>
      <c r="BU652" s="168"/>
      <c r="BV652" s="168"/>
      <c r="BW652" s="12"/>
    </row>
    <row r="653" spans="35:75">
      <c r="AI653" s="575"/>
      <c r="AJ653" s="176"/>
      <c r="AK653" s="168"/>
      <c r="AL653" s="727"/>
      <c r="AM653" s="727"/>
      <c r="AN653" s="727"/>
      <c r="AO653" s="168"/>
      <c r="AP653" s="168"/>
      <c r="AQ653" s="12"/>
      <c r="AR653" s="11"/>
      <c r="AS653" s="168"/>
      <c r="AT653" s="727"/>
      <c r="AU653" s="727"/>
      <c r="AV653" s="727"/>
      <c r="AW653" s="168"/>
      <c r="AX653" s="168"/>
      <c r="AY653" s="12"/>
      <c r="AZ653" s="524" t="s">
        <v>1990</v>
      </c>
      <c r="BA653" s="525" t="s">
        <v>2542</v>
      </c>
      <c r="BB653" s="526" t="s">
        <v>2580</v>
      </c>
      <c r="BC653" s="526" t="s">
        <v>1691</v>
      </c>
      <c r="BD653" s="526" t="s">
        <v>2422</v>
      </c>
      <c r="BE653" s="525">
        <v>1.4999999999999999E-2</v>
      </c>
      <c r="BF653" s="525">
        <v>5.0000000000000001E-4</v>
      </c>
      <c r="BG653" s="527">
        <v>2.58</v>
      </c>
      <c r="BH653" s="11"/>
      <c r="BI653" s="168"/>
      <c r="BJ653" s="727"/>
      <c r="BK653" s="727"/>
      <c r="BL653" s="727"/>
      <c r="BM653" s="168"/>
      <c r="BN653" s="168"/>
      <c r="BO653" s="12"/>
      <c r="BP653" s="11"/>
      <c r="BQ653" s="168"/>
      <c r="BR653" s="727"/>
      <c r="BS653" s="727"/>
      <c r="BT653" s="727"/>
      <c r="BU653" s="168"/>
      <c r="BV653" s="168"/>
      <c r="BW653" s="12"/>
    </row>
    <row r="654" spans="35:75">
      <c r="AI654" s="575"/>
      <c r="AJ654" s="176"/>
      <c r="AK654" s="168"/>
      <c r="AL654" s="727"/>
      <c r="AM654" s="727"/>
      <c r="AN654" s="727"/>
      <c r="AO654" s="168"/>
      <c r="AP654" s="168"/>
      <c r="AQ654" s="12"/>
      <c r="AR654" s="11"/>
      <c r="AS654" s="168"/>
      <c r="AT654" s="727"/>
      <c r="AU654" s="727"/>
      <c r="AV654" s="727"/>
      <c r="AW654" s="168"/>
      <c r="AX654" s="168"/>
      <c r="AY654" s="12"/>
      <c r="AZ654" s="524" t="s">
        <v>1990</v>
      </c>
      <c r="BA654" s="525" t="s">
        <v>2542</v>
      </c>
      <c r="BB654" s="526" t="s">
        <v>2581</v>
      </c>
      <c r="BC654" s="526" t="s">
        <v>1691</v>
      </c>
      <c r="BD654" s="526" t="s">
        <v>2422</v>
      </c>
      <c r="BE654" s="525">
        <v>1.4999999999999999E-2</v>
      </c>
      <c r="BF654" s="525">
        <v>5.0000000000000001E-4</v>
      </c>
      <c r="BG654" s="527">
        <v>2.58</v>
      </c>
      <c r="BH654" s="11"/>
      <c r="BI654" s="168"/>
      <c r="BJ654" s="727"/>
      <c r="BK654" s="727"/>
      <c r="BL654" s="727"/>
      <c r="BM654" s="168"/>
      <c r="BN654" s="168"/>
      <c r="BO654" s="12"/>
      <c r="BP654" s="11"/>
      <c r="BQ654" s="168"/>
      <c r="BR654" s="727"/>
      <c r="BS654" s="727"/>
      <c r="BT654" s="727"/>
      <c r="BU654" s="168"/>
      <c r="BV654" s="168"/>
      <c r="BW654" s="12"/>
    </row>
    <row r="655" spans="35:75">
      <c r="AI655" s="575"/>
      <c r="AJ655" s="176"/>
      <c r="AK655" s="168"/>
      <c r="AL655" s="727"/>
      <c r="AM655" s="727"/>
      <c r="AN655" s="727"/>
      <c r="AO655" s="168"/>
      <c r="AP655" s="168"/>
      <c r="AQ655" s="12"/>
      <c r="AR655" s="11"/>
      <c r="AS655" s="168"/>
      <c r="AT655" s="727"/>
      <c r="AU655" s="727"/>
      <c r="AV655" s="727"/>
      <c r="AW655" s="168"/>
      <c r="AX655" s="168"/>
      <c r="AY655" s="12"/>
      <c r="AZ655" s="524" t="s">
        <v>1990</v>
      </c>
      <c r="BA655" s="525" t="s">
        <v>2542</v>
      </c>
      <c r="BB655" s="526" t="s">
        <v>2582</v>
      </c>
      <c r="BC655" s="526" t="s">
        <v>1691</v>
      </c>
      <c r="BD655" s="526" t="s">
        <v>2422</v>
      </c>
      <c r="BE655" s="525">
        <v>1.4999999999999999E-2</v>
      </c>
      <c r="BF655" s="525">
        <v>5.0000000000000001E-4</v>
      </c>
      <c r="BG655" s="527">
        <v>2.58</v>
      </c>
      <c r="BH655" s="11"/>
      <c r="BI655" s="168"/>
      <c r="BJ655" s="727"/>
      <c r="BK655" s="727"/>
      <c r="BL655" s="727"/>
      <c r="BM655" s="168"/>
      <c r="BN655" s="168"/>
      <c r="BO655" s="12"/>
      <c r="BP655" s="11"/>
      <c r="BQ655" s="168"/>
      <c r="BR655" s="727"/>
      <c r="BS655" s="727"/>
      <c r="BT655" s="727"/>
      <c r="BU655" s="168"/>
      <c r="BV655" s="168"/>
      <c r="BW655" s="12"/>
    </row>
    <row r="656" spans="35:75">
      <c r="AI656" s="575"/>
      <c r="AJ656" s="176"/>
      <c r="AK656" s="168"/>
      <c r="AL656" s="727"/>
      <c r="AM656" s="727"/>
      <c r="AN656" s="727"/>
      <c r="AO656" s="168"/>
      <c r="AP656" s="168"/>
      <c r="AQ656" s="12"/>
      <c r="AR656" s="11"/>
      <c r="AS656" s="168"/>
      <c r="AT656" s="727"/>
      <c r="AU656" s="727"/>
      <c r="AV656" s="727"/>
      <c r="AW656" s="168"/>
      <c r="AX656" s="168"/>
      <c r="AY656" s="12"/>
      <c r="AZ656" s="524" t="s">
        <v>1990</v>
      </c>
      <c r="BA656" s="525" t="s">
        <v>2542</v>
      </c>
      <c r="BB656" s="526" t="s">
        <v>2583</v>
      </c>
      <c r="BC656" s="526" t="s">
        <v>1691</v>
      </c>
      <c r="BD656" s="526" t="s">
        <v>2422</v>
      </c>
      <c r="BE656" s="525">
        <v>7.4999999999999997E-3</v>
      </c>
      <c r="BF656" s="525">
        <v>2.5000000000000001E-4</v>
      </c>
      <c r="BG656" s="527">
        <v>2.58</v>
      </c>
      <c r="BH656" s="11"/>
      <c r="BI656" s="168"/>
      <c r="BJ656" s="727"/>
      <c r="BK656" s="727"/>
      <c r="BL656" s="727"/>
      <c r="BM656" s="168"/>
      <c r="BN656" s="168"/>
      <c r="BO656" s="12"/>
      <c r="BP656" s="11"/>
      <c r="BQ656" s="168"/>
      <c r="BR656" s="727"/>
      <c r="BS656" s="727"/>
      <c r="BT656" s="727"/>
      <c r="BU656" s="168"/>
      <c r="BV656" s="168"/>
      <c r="BW656" s="12"/>
    </row>
    <row r="657" spans="1:75">
      <c r="AI657" s="575"/>
      <c r="AJ657" s="176"/>
      <c r="AK657" s="168"/>
      <c r="AL657" s="727"/>
      <c r="AM657" s="727"/>
      <c r="AN657" s="727"/>
      <c r="AO657" s="168"/>
      <c r="AP657" s="168"/>
      <c r="AQ657" s="12"/>
      <c r="AR657" s="11"/>
      <c r="AS657" s="168"/>
      <c r="AT657" s="727"/>
      <c r="AU657" s="727"/>
      <c r="AV657" s="727"/>
      <c r="AW657" s="168"/>
      <c r="AX657" s="168"/>
      <c r="AY657" s="12"/>
      <c r="AZ657" s="11"/>
      <c r="BA657" s="168"/>
      <c r="BB657" s="727"/>
      <c r="BC657" s="727"/>
      <c r="BD657" s="727"/>
      <c r="BE657" s="168"/>
      <c r="BF657" s="168"/>
      <c r="BG657" s="12"/>
      <c r="BH657" s="11"/>
      <c r="BI657" s="168"/>
      <c r="BJ657" s="727"/>
      <c r="BK657" s="727"/>
      <c r="BL657" s="727"/>
      <c r="BM657" s="168"/>
      <c r="BN657" s="168"/>
      <c r="BO657" s="12"/>
      <c r="BP657" s="11"/>
      <c r="BQ657" s="168"/>
      <c r="BR657" s="727"/>
      <c r="BS657" s="727"/>
      <c r="BT657" s="727"/>
      <c r="BU657" s="168"/>
      <c r="BV657" s="168"/>
      <c r="BW657" s="12"/>
    </row>
    <row r="658" spans="1:75">
      <c r="AI658" s="575"/>
      <c r="AJ658" s="176"/>
      <c r="AK658" s="168"/>
      <c r="AL658" s="727"/>
      <c r="AM658" s="727"/>
      <c r="AN658" s="727"/>
      <c r="AO658" s="168"/>
      <c r="AP658" s="168"/>
      <c r="AQ658" s="12"/>
      <c r="AR658" s="11"/>
      <c r="AS658" s="168"/>
      <c r="AT658" s="727"/>
      <c r="AU658" s="727"/>
      <c r="AV658" s="727"/>
      <c r="AW658" s="168"/>
      <c r="AX658" s="168"/>
      <c r="AY658" s="12"/>
      <c r="AZ658" s="11"/>
      <c r="BA658" s="168"/>
      <c r="BB658" s="727"/>
      <c r="BC658" s="727"/>
      <c r="BD658" s="727"/>
      <c r="BE658" s="168"/>
      <c r="BF658" s="168"/>
      <c r="BG658" s="12"/>
      <c r="BH658" s="11"/>
      <c r="BI658" s="168"/>
      <c r="BJ658" s="727"/>
      <c r="BK658" s="727"/>
      <c r="BL658" s="727"/>
      <c r="BM658" s="168"/>
      <c r="BN658" s="168"/>
      <c r="BO658" s="12"/>
      <c r="BP658" s="11"/>
      <c r="BQ658" s="168"/>
      <c r="BR658" s="727"/>
      <c r="BS658" s="727"/>
      <c r="BT658" s="727"/>
      <c r="BU658" s="168"/>
      <c r="BV658" s="168"/>
      <c r="BW658" s="12"/>
    </row>
    <row r="659" spans="1:75">
      <c r="AI659" s="575"/>
      <c r="AJ659" s="176"/>
      <c r="AK659" s="168"/>
      <c r="AL659" s="727"/>
      <c r="AM659" s="727"/>
      <c r="AN659" s="727"/>
      <c r="AO659" s="168"/>
      <c r="AP659" s="168"/>
      <c r="AQ659" s="12"/>
      <c r="AR659" s="11"/>
      <c r="AS659" s="168"/>
      <c r="AT659" s="727"/>
      <c r="AU659" s="727"/>
      <c r="AV659" s="727"/>
      <c r="AW659" s="168"/>
      <c r="AX659" s="168"/>
      <c r="AY659" s="12"/>
      <c r="AZ659" s="11"/>
      <c r="BA659" s="168"/>
      <c r="BB659" s="727"/>
      <c r="BC659" s="727"/>
      <c r="BD659" s="727"/>
      <c r="BE659" s="168"/>
      <c r="BF659" s="168"/>
      <c r="BG659" s="12"/>
      <c r="BH659" s="11"/>
      <c r="BI659" s="168"/>
      <c r="BJ659" s="727"/>
      <c r="BK659" s="727"/>
      <c r="BL659" s="727"/>
      <c r="BM659" s="168"/>
      <c r="BN659" s="168"/>
      <c r="BO659" s="12"/>
      <c r="BP659" s="11"/>
      <c r="BQ659" s="168"/>
      <c r="BR659" s="727"/>
      <c r="BS659" s="727"/>
      <c r="BT659" s="727"/>
      <c r="BU659" s="168"/>
      <c r="BV659" s="168"/>
      <c r="BW659" s="12"/>
    </row>
    <row r="660" spans="1:75">
      <c r="AI660" s="575"/>
      <c r="AJ660" s="176"/>
      <c r="AK660" s="168"/>
      <c r="AL660" s="727"/>
      <c r="AM660" s="727"/>
      <c r="AN660" s="727"/>
      <c r="AO660" s="168"/>
      <c r="AP660" s="168"/>
      <c r="AQ660" s="12"/>
      <c r="AR660" s="11"/>
      <c r="AS660" s="168"/>
      <c r="AT660" s="727"/>
      <c r="AU660" s="727"/>
      <c r="AV660" s="727"/>
      <c r="AW660" s="168"/>
      <c r="AX660" s="168"/>
      <c r="AY660" s="12"/>
      <c r="AZ660" s="11"/>
      <c r="BA660" s="168"/>
      <c r="BB660" s="727"/>
      <c r="BC660" s="727"/>
      <c r="BD660" s="727"/>
      <c r="BE660" s="168"/>
      <c r="BF660" s="168"/>
      <c r="BG660" s="12"/>
      <c r="BH660" s="11"/>
      <c r="BI660" s="168"/>
      <c r="BJ660" s="727"/>
      <c r="BK660" s="727"/>
      <c r="BL660" s="727"/>
      <c r="BM660" s="168"/>
      <c r="BN660" s="168"/>
      <c r="BO660" s="12"/>
      <c r="BP660" s="11"/>
      <c r="BQ660" s="168"/>
      <c r="BR660" s="727"/>
      <c r="BS660" s="727"/>
      <c r="BT660" s="727"/>
      <c r="BU660" s="168"/>
      <c r="BV660" s="168"/>
      <c r="BW660" s="12"/>
    </row>
    <row r="661" spans="1:75">
      <c r="AI661" s="575"/>
      <c r="AJ661" s="176"/>
      <c r="AK661" s="168"/>
      <c r="AL661" s="727"/>
      <c r="AM661" s="727"/>
      <c r="AN661" s="727"/>
      <c r="AO661" s="168"/>
      <c r="AP661" s="168"/>
      <c r="AQ661" s="12"/>
      <c r="AR661" s="11"/>
      <c r="AS661" s="168"/>
      <c r="AT661" s="727"/>
      <c r="AU661" s="727"/>
      <c r="AV661" s="727"/>
      <c r="AW661" s="168"/>
      <c r="AX661" s="168"/>
      <c r="AY661" s="12"/>
      <c r="AZ661" s="11"/>
      <c r="BA661" s="168"/>
      <c r="BB661" s="727"/>
      <c r="BC661" s="727"/>
      <c r="BD661" s="727"/>
      <c r="BE661" s="168"/>
      <c r="BF661" s="168"/>
      <c r="BG661" s="12"/>
      <c r="BH661" s="11"/>
      <c r="BI661" s="168"/>
      <c r="BJ661" s="727"/>
      <c r="BK661" s="727"/>
      <c r="BL661" s="727"/>
      <c r="BM661" s="168"/>
      <c r="BN661" s="168"/>
      <c r="BO661" s="12"/>
      <c r="BP661" s="11"/>
      <c r="BQ661" s="168"/>
      <c r="BR661" s="727"/>
      <c r="BS661" s="727"/>
      <c r="BT661" s="727"/>
      <c r="BU661" s="168"/>
      <c r="BV661" s="168"/>
      <c r="BW661" s="12"/>
    </row>
    <row r="662" spans="1:75">
      <c r="AI662" s="575"/>
      <c r="AJ662" s="176"/>
      <c r="AK662" s="168"/>
      <c r="AL662" s="727"/>
      <c r="AM662" s="727"/>
      <c r="AN662" s="727"/>
      <c r="AO662" s="168"/>
      <c r="AP662" s="168"/>
      <c r="AQ662" s="12"/>
      <c r="AR662" s="11"/>
      <c r="AS662" s="168"/>
      <c r="AT662" s="727"/>
      <c r="AU662" s="727"/>
      <c r="AV662" s="727"/>
      <c r="AW662" s="168"/>
      <c r="AX662" s="168"/>
      <c r="AY662" s="12"/>
      <c r="AZ662" s="11"/>
      <c r="BA662" s="168"/>
      <c r="BB662" s="727"/>
      <c r="BC662" s="727"/>
      <c r="BD662" s="727"/>
      <c r="BE662" s="168"/>
      <c r="BF662" s="168"/>
      <c r="BG662" s="12"/>
      <c r="BH662" s="11"/>
      <c r="BI662" s="168"/>
      <c r="BJ662" s="727"/>
      <c r="BK662" s="727"/>
      <c r="BL662" s="727"/>
      <c r="BM662" s="168"/>
      <c r="BN662" s="168"/>
      <c r="BO662" s="12"/>
      <c r="BP662" s="11"/>
      <c r="BQ662" s="168"/>
      <c r="BR662" s="727"/>
      <c r="BS662" s="727"/>
      <c r="BT662" s="727"/>
      <c r="BU662" s="168"/>
      <c r="BV662" s="168"/>
      <c r="BW662" s="12"/>
    </row>
    <row r="663" spans="1:75">
      <c r="AI663" s="575"/>
      <c r="AJ663" s="176"/>
      <c r="AK663" s="168"/>
      <c r="AL663" s="727"/>
      <c r="AM663" s="727"/>
      <c r="AN663" s="727"/>
      <c r="AO663" s="168"/>
      <c r="AP663" s="168"/>
      <c r="AQ663" s="12"/>
      <c r="AR663" s="11"/>
      <c r="AS663" s="168"/>
      <c r="AT663" s="727"/>
      <c r="AU663" s="727"/>
      <c r="AV663" s="727"/>
      <c r="AW663" s="168"/>
      <c r="AX663" s="168"/>
      <c r="AY663" s="12"/>
      <c r="AZ663" s="11"/>
      <c r="BA663" s="168"/>
      <c r="BB663" s="727"/>
      <c r="BC663" s="727"/>
      <c r="BD663" s="727"/>
      <c r="BE663" s="168"/>
      <c r="BF663" s="168"/>
      <c r="BG663" s="12"/>
      <c r="BH663" s="11"/>
      <c r="BI663" s="168"/>
      <c r="BJ663" s="727"/>
      <c r="BK663" s="727"/>
      <c r="BL663" s="727"/>
      <c r="BM663" s="168"/>
      <c r="BN663" s="168"/>
      <c r="BO663" s="12"/>
      <c r="BP663" s="11"/>
      <c r="BQ663" s="168"/>
      <c r="BR663" s="727"/>
      <c r="BS663" s="727"/>
      <c r="BT663" s="727"/>
      <c r="BU663" s="168"/>
      <c r="BV663" s="168"/>
      <c r="BW663" s="12"/>
    </row>
    <row r="664" spans="1:75">
      <c r="A664" s="1" t="s">
        <v>1132</v>
      </c>
      <c r="B664" s="1" t="s">
        <v>1127</v>
      </c>
      <c r="C664" s="1" t="s">
        <v>1128</v>
      </c>
      <c r="D664" s="1" t="s">
        <v>1873</v>
      </c>
      <c r="E664" s="1" t="s">
        <v>1767</v>
      </c>
      <c r="F664" s="1">
        <v>0.56000000000000005</v>
      </c>
      <c r="G664" s="1">
        <v>6.5000000000000002E-2</v>
      </c>
      <c r="H664" s="1">
        <v>2.62</v>
      </c>
      <c r="I664" s="1" t="s">
        <v>944</v>
      </c>
      <c r="AI664" s="575"/>
      <c r="AJ664" s="176"/>
      <c r="AK664" s="168"/>
      <c r="AL664" s="727"/>
      <c r="AM664" s="727"/>
      <c r="AN664" s="727"/>
      <c r="AO664" s="168"/>
      <c r="AP664" s="168"/>
      <c r="AQ664" s="12"/>
      <c r="AR664" s="11"/>
      <c r="AS664" s="168"/>
      <c r="AT664" s="727"/>
      <c r="AU664" s="727"/>
      <c r="AV664" s="727"/>
      <c r="AW664" s="168"/>
      <c r="AX664" s="168"/>
      <c r="AY664" s="12"/>
      <c r="AZ664" s="11"/>
      <c r="BA664" s="168"/>
      <c r="BB664" s="727"/>
      <c r="BC664" s="727"/>
      <c r="BD664" s="727"/>
      <c r="BE664" s="168"/>
      <c r="BF664" s="168"/>
      <c r="BG664" s="12"/>
      <c r="BH664" s="11"/>
      <c r="BI664" s="168"/>
      <c r="BJ664" s="727"/>
      <c r="BK664" s="727"/>
      <c r="BL664" s="727"/>
      <c r="BM664" s="168"/>
      <c r="BN664" s="168"/>
      <c r="BO664" s="12"/>
      <c r="BP664" s="11"/>
      <c r="BQ664" s="168"/>
      <c r="BR664" s="727"/>
      <c r="BS664" s="727"/>
      <c r="BT664" s="727"/>
      <c r="BU664" s="168"/>
      <c r="BV664" s="168"/>
      <c r="BW664" s="12"/>
    </row>
    <row r="665" spans="1:75">
      <c r="A665" s="1" t="s">
        <v>1133</v>
      </c>
      <c r="B665" s="1" t="s">
        <v>1127</v>
      </c>
      <c r="C665" s="1" t="s">
        <v>1128</v>
      </c>
      <c r="D665" s="1" t="s">
        <v>1873</v>
      </c>
      <c r="E665" s="1" t="s">
        <v>1768</v>
      </c>
      <c r="F665" s="1">
        <v>0.56000000000000005</v>
      </c>
      <c r="G665" s="1">
        <v>6.5000000000000002E-2</v>
      </c>
      <c r="H665" s="1">
        <v>2.62</v>
      </c>
      <c r="I665" s="1" t="s">
        <v>944</v>
      </c>
      <c r="AI665" s="575"/>
      <c r="AJ665" s="176"/>
      <c r="AK665" s="168"/>
      <c r="AL665" s="727"/>
      <c r="AM665" s="727"/>
      <c r="AN665" s="727"/>
      <c r="AO665" s="168"/>
      <c r="AP665" s="168"/>
      <c r="AQ665" s="12"/>
      <c r="AR665" s="11"/>
      <c r="AS665" s="168"/>
      <c r="AT665" s="727"/>
      <c r="AU665" s="727"/>
      <c r="AV665" s="727"/>
      <c r="AW665" s="168"/>
      <c r="AX665" s="168"/>
      <c r="AY665" s="12"/>
      <c r="AZ665" s="11"/>
      <c r="BA665" s="168"/>
      <c r="BB665" s="727"/>
      <c r="BC665" s="727"/>
      <c r="BD665" s="727"/>
      <c r="BE665" s="168"/>
      <c r="BF665" s="168"/>
      <c r="BG665" s="12"/>
      <c r="BH665" s="11"/>
      <c r="BI665" s="168"/>
      <c r="BJ665" s="727"/>
      <c r="BK665" s="727"/>
      <c r="BL665" s="727"/>
      <c r="BM665" s="168"/>
      <c r="BN665" s="168"/>
      <c r="BO665" s="12"/>
      <c r="BP665" s="11"/>
      <c r="BQ665" s="168"/>
      <c r="BR665" s="727"/>
      <c r="BS665" s="727"/>
      <c r="BT665" s="727"/>
      <c r="BU665" s="168"/>
      <c r="BV665" s="168"/>
      <c r="BW665" s="12"/>
    </row>
    <row r="666" spans="1:75">
      <c r="A666" s="1" t="s">
        <v>1134</v>
      </c>
      <c r="B666" s="1" t="s">
        <v>1127</v>
      </c>
      <c r="C666" s="1" t="s">
        <v>1128</v>
      </c>
      <c r="D666" s="1" t="s">
        <v>1895</v>
      </c>
      <c r="E666" s="1" t="s">
        <v>1797</v>
      </c>
      <c r="F666" s="1">
        <v>0.46</v>
      </c>
      <c r="G666" s="1">
        <v>6.5000000000000002E-2</v>
      </c>
      <c r="H666" s="1">
        <v>2.62</v>
      </c>
      <c r="I666" s="1" t="s">
        <v>944</v>
      </c>
      <c r="AI666" s="575"/>
      <c r="AJ666" s="176"/>
      <c r="AK666" s="168"/>
      <c r="AL666" s="727"/>
      <c r="AM666" s="727"/>
      <c r="AN666" s="727"/>
      <c r="AO666" s="168"/>
      <c r="AP666" s="168"/>
      <c r="AQ666" s="12"/>
      <c r="AR666" s="11"/>
      <c r="AS666" s="168"/>
      <c r="AT666" s="727"/>
      <c r="AU666" s="727"/>
      <c r="AV666" s="727"/>
      <c r="AW666" s="168"/>
      <c r="AX666" s="168"/>
      <c r="AY666" s="12"/>
      <c r="AZ666" s="11"/>
      <c r="BA666" s="168"/>
      <c r="BB666" s="727"/>
      <c r="BC666" s="727"/>
      <c r="BD666" s="727"/>
      <c r="BE666" s="168"/>
      <c r="BF666" s="168"/>
      <c r="BG666" s="12"/>
      <c r="BH666" s="11"/>
      <c r="BI666" s="168"/>
      <c r="BJ666" s="727"/>
      <c r="BK666" s="727"/>
      <c r="BL666" s="727"/>
      <c r="BM666" s="168"/>
      <c r="BN666" s="168"/>
      <c r="BO666" s="12"/>
      <c r="BP666" s="11"/>
      <c r="BQ666" s="168"/>
      <c r="BR666" s="727"/>
      <c r="BS666" s="727"/>
      <c r="BT666" s="727"/>
      <c r="BU666" s="168"/>
      <c r="BV666" s="168"/>
      <c r="BW666" s="12"/>
    </row>
    <row r="667" spans="1:75">
      <c r="A667" s="1" t="s">
        <v>1135</v>
      </c>
      <c r="B667" s="1" t="s">
        <v>1127</v>
      </c>
      <c r="C667" s="1" t="s">
        <v>1128</v>
      </c>
      <c r="D667" s="1" t="s">
        <v>1671</v>
      </c>
      <c r="E667" s="1" t="s">
        <v>1769</v>
      </c>
      <c r="F667" s="1">
        <v>0.35</v>
      </c>
      <c r="G667" s="1">
        <v>2.3E-2</v>
      </c>
      <c r="H667" s="1">
        <v>2.62</v>
      </c>
      <c r="I667" s="1" t="s">
        <v>944</v>
      </c>
      <c r="AI667" s="575"/>
      <c r="AJ667" s="176"/>
      <c r="AK667" s="168"/>
      <c r="AL667" s="727"/>
      <c r="AM667" s="727"/>
      <c r="AN667" s="727"/>
      <c r="AO667" s="168"/>
      <c r="AP667" s="168"/>
      <c r="AQ667" s="12"/>
      <c r="AR667" s="11"/>
      <c r="AS667" s="168"/>
      <c r="AT667" s="727"/>
      <c r="AU667" s="727"/>
      <c r="AV667" s="727"/>
      <c r="AW667" s="168"/>
      <c r="AX667" s="168"/>
      <c r="AY667" s="12"/>
      <c r="AZ667" s="11"/>
      <c r="BA667" s="168"/>
      <c r="BB667" s="727"/>
      <c r="BC667" s="727"/>
      <c r="BD667" s="727"/>
      <c r="BE667" s="168"/>
      <c r="BF667" s="168"/>
      <c r="BG667" s="12"/>
      <c r="BH667" s="11"/>
      <c r="BI667" s="168"/>
      <c r="BJ667" s="727"/>
      <c r="BK667" s="727"/>
      <c r="BL667" s="727"/>
      <c r="BM667" s="168"/>
      <c r="BN667" s="168"/>
      <c r="BO667" s="12"/>
      <c r="BP667" s="11"/>
      <c r="BQ667" s="168"/>
      <c r="BR667" s="727"/>
      <c r="BS667" s="727"/>
      <c r="BT667" s="727"/>
      <c r="BU667" s="168"/>
      <c r="BV667" s="168"/>
      <c r="BW667" s="12"/>
    </row>
    <row r="668" spans="1:75" ht="12.6" thickBot="1">
      <c r="A668" s="1" t="s">
        <v>1136</v>
      </c>
      <c r="B668" s="1" t="s">
        <v>1127</v>
      </c>
      <c r="C668" s="1" t="s">
        <v>1128</v>
      </c>
      <c r="D668" s="1" t="s">
        <v>1671</v>
      </c>
      <c r="E668" s="1" t="s">
        <v>1771</v>
      </c>
      <c r="F668" s="1">
        <v>0.17499999999999999</v>
      </c>
      <c r="G668" s="1">
        <v>1.15E-2</v>
      </c>
      <c r="H668" s="1">
        <v>2.62</v>
      </c>
      <c r="I668" s="1" t="s">
        <v>672</v>
      </c>
      <c r="J668" s="1" t="s">
        <v>673</v>
      </c>
      <c r="AI668" s="575"/>
      <c r="AJ668" s="176"/>
      <c r="AK668" s="168"/>
      <c r="AL668" s="727"/>
      <c r="AM668" s="727"/>
      <c r="AN668" s="727"/>
      <c r="AO668" s="168"/>
      <c r="AP668" s="168"/>
      <c r="AQ668" s="12"/>
      <c r="AR668" s="11"/>
      <c r="AS668" s="168"/>
      <c r="AT668" s="727"/>
      <c r="AU668" s="727"/>
      <c r="AV668" s="727"/>
      <c r="AW668" s="168"/>
      <c r="AX668" s="168"/>
      <c r="AY668" s="12"/>
      <c r="AZ668" s="11"/>
      <c r="BA668" s="168"/>
      <c r="BB668" s="727"/>
      <c r="BC668" s="727"/>
      <c r="BD668" s="727"/>
      <c r="BE668" s="168"/>
      <c r="BF668" s="168"/>
      <c r="BG668" s="12"/>
      <c r="BH668" s="11"/>
      <c r="BI668" s="168"/>
      <c r="BJ668" s="727"/>
      <c r="BK668" s="727"/>
      <c r="BL668" s="727"/>
      <c r="BM668" s="168"/>
      <c r="BN668" s="168"/>
      <c r="BO668" s="12"/>
      <c r="BP668" s="11"/>
      <c r="BQ668" s="168"/>
      <c r="BR668" s="727"/>
      <c r="BS668" s="727"/>
      <c r="BT668" s="727"/>
      <c r="BU668" s="168"/>
      <c r="BV668" s="168"/>
      <c r="BW668" s="12"/>
    </row>
    <row r="669" spans="1:75">
      <c r="A669" s="1" t="s">
        <v>1137</v>
      </c>
      <c r="B669" s="1" t="s">
        <v>1127</v>
      </c>
      <c r="C669" s="1" t="s">
        <v>1128</v>
      </c>
      <c r="D669" s="1" t="s">
        <v>1671</v>
      </c>
      <c r="E669" s="1" t="s">
        <v>1770</v>
      </c>
      <c r="F669" s="1">
        <v>0.35</v>
      </c>
      <c r="G669" s="1">
        <v>2.3E-2</v>
      </c>
      <c r="H669" s="1">
        <v>2.62</v>
      </c>
      <c r="I669" s="1" t="s">
        <v>944</v>
      </c>
      <c r="AI669" s="584"/>
      <c r="AJ669" s="224"/>
      <c r="AK669" s="224"/>
      <c r="AL669" s="224"/>
      <c r="AM669" s="224"/>
      <c r="AN669" s="224"/>
      <c r="AO669" s="224"/>
      <c r="AP669" s="224"/>
      <c r="AQ669" s="224"/>
      <c r="AR669" s="224"/>
      <c r="AS669" s="224"/>
      <c r="AT669" s="224"/>
      <c r="AU669" s="224"/>
      <c r="AV669" s="224"/>
      <c r="AW669" s="224"/>
      <c r="AX669" s="224"/>
      <c r="AY669" s="585"/>
      <c r="AZ669" s="586"/>
      <c r="BA669" s="224"/>
      <c r="BB669" s="224"/>
      <c r="BC669" s="224"/>
      <c r="BD669" s="224"/>
      <c r="BE669" s="224"/>
      <c r="BF669" s="224"/>
      <c r="BG669" s="224"/>
      <c r="BH669" s="224"/>
      <c r="BI669" s="224"/>
      <c r="BJ669" s="224"/>
      <c r="BK669" s="224"/>
      <c r="BL669" s="224"/>
      <c r="BM669" s="224"/>
      <c r="BN669" s="224"/>
      <c r="BO669" s="224"/>
      <c r="BP669" s="224"/>
      <c r="BQ669" s="224"/>
      <c r="BR669" s="224"/>
      <c r="BS669" s="224"/>
      <c r="BT669" s="224"/>
      <c r="BU669" s="224"/>
      <c r="BV669" s="224"/>
      <c r="BW669" s="224"/>
    </row>
    <row r="670" spans="1:75" ht="12.6" thickBot="1">
      <c r="A670" s="1" t="s">
        <v>1138</v>
      </c>
      <c r="B670" s="1" t="s">
        <v>1127</v>
      </c>
      <c r="C670" s="1" t="s">
        <v>1128</v>
      </c>
      <c r="D670" s="1" t="s">
        <v>1671</v>
      </c>
      <c r="E670" s="1" t="s">
        <v>1772</v>
      </c>
      <c r="F670" s="1">
        <v>0.17499999999999999</v>
      </c>
      <c r="G670" s="1">
        <v>1.15E-2</v>
      </c>
      <c r="H670" s="1">
        <v>2.62</v>
      </c>
      <c r="I670" s="1" t="s">
        <v>672</v>
      </c>
      <c r="J670" s="1" t="s">
        <v>673</v>
      </c>
      <c r="AI670" s="587"/>
      <c r="AY670" s="225"/>
      <c r="AZ670" s="584"/>
    </row>
    <row r="671" spans="1:75">
      <c r="A671" s="1" t="s">
        <v>1139</v>
      </c>
      <c r="B671" s="1" t="s">
        <v>1127</v>
      </c>
      <c r="C671" s="1" t="s">
        <v>1128</v>
      </c>
      <c r="D671" s="1" t="s">
        <v>1991</v>
      </c>
      <c r="E671" s="1" t="s">
        <v>1992</v>
      </c>
      <c r="F671" s="1">
        <v>0.26250000000000001</v>
      </c>
      <c r="G671" s="1">
        <v>1.7250000000000001E-2</v>
      </c>
      <c r="H671" s="1">
        <v>2.62</v>
      </c>
      <c r="I671" s="1" t="s">
        <v>944</v>
      </c>
      <c r="J671" s="1" t="s">
        <v>500</v>
      </c>
      <c r="AI671" s="581">
        <v>6</v>
      </c>
      <c r="AJ671" s="176" t="s">
        <v>2650</v>
      </c>
      <c r="AK671" s="168" t="s">
        <v>1817</v>
      </c>
      <c r="AL671" s="727" t="s">
        <v>1775</v>
      </c>
      <c r="AM671" s="727" t="s">
        <v>1691</v>
      </c>
      <c r="AN671" s="727" t="s">
        <v>1691</v>
      </c>
      <c r="AO671" s="168">
        <v>2.1800000000000002</v>
      </c>
      <c r="AP671" s="168">
        <v>0</v>
      </c>
      <c r="AQ671" s="12">
        <v>2.3199999999999998</v>
      </c>
      <c r="AR671" s="11" t="s">
        <v>2651</v>
      </c>
      <c r="AS671" s="168" t="s">
        <v>1817</v>
      </c>
      <c r="AT671" s="727" t="s">
        <v>1775</v>
      </c>
      <c r="AU671" s="727" t="s">
        <v>1691</v>
      </c>
      <c r="AV671" s="727" t="s">
        <v>1691</v>
      </c>
      <c r="AW671" s="168">
        <v>2.1800000000000002</v>
      </c>
      <c r="AX671" s="168">
        <v>0</v>
      </c>
      <c r="AY671" s="12">
        <v>3</v>
      </c>
      <c r="AZ671" s="11" t="s">
        <v>2073</v>
      </c>
      <c r="BA671" s="168" t="s">
        <v>1820</v>
      </c>
      <c r="BB671" s="727" t="s">
        <v>1775</v>
      </c>
      <c r="BC671" s="727" t="s">
        <v>1691</v>
      </c>
      <c r="BD671" s="727" t="s">
        <v>1691</v>
      </c>
      <c r="BE671" s="168">
        <v>1.34</v>
      </c>
      <c r="BF671" s="168">
        <v>0.2</v>
      </c>
      <c r="BG671" s="12">
        <v>2.58</v>
      </c>
      <c r="BH671" s="11" t="s">
        <v>2119</v>
      </c>
      <c r="BI671" s="168" t="s">
        <v>35</v>
      </c>
      <c r="BJ671" s="727" t="s">
        <v>2118</v>
      </c>
      <c r="BK671" s="727" t="s">
        <v>500</v>
      </c>
      <c r="BL671" s="727" t="s">
        <v>1691</v>
      </c>
      <c r="BM671" s="168">
        <v>0.03</v>
      </c>
      <c r="BN671" s="168">
        <v>0</v>
      </c>
      <c r="BO671" s="12">
        <v>2.23</v>
      </c>
      <c r="BP671" s="11" t="s">
        <v>2128</v>
      </c>
      <c r="BQ671" s="168" t="s">
        <v>1672</v>
      </c>
      <c r="BR671" s="727" t="s">
        <v>2118</v>
      </c>
      <c r="BS671" s="727" t="s">
        <v>1691</v>
      </c>
      <c r="BT671" s="727" t="s">
        <v>1691</v>
      </c>
      <c r="BU671" s="168">
        <v>0.105</v>
      </c>
      <c r="BV671" s="168">
        <v>0</v>
      </c>
      <c r="BW671" s="12">
        <v>1.37</v>
      </c>
    </row>
    <row r="672" spans="1:75">
      <c r="A672" s="1" t="s">
        <v>1140</v>
      </c>
      <c r="B672" s="1" t="s">
        <v>1127</v>
      </c>
      <c r="C672" s="1" t="s">
        <v>1128</v>
      </c>
      <c r="D672" s="1" t="s">
        <v>1991</v>
      </c>
      <c r="E672" s="1" t="s">
        <v>1993</v>
      </c>
      <c r="F672" s="1">
        <v>0.26250000000000001</v>
      </c>
      <c r="G672" s="1">
        <v>1.7250000000000001E-2</v>
      </c>
      <c r="H672" s="1">
        <v>2.62</v>
      </c>
      <c r="I672" s="1" t="s">
        <v>672</v>
      </c>
      <c r="J672" s="1" t="s">
        <v>678</v>
      </c>
      <c r="AI672" s="575"/>
      <c r="AJ672" s="176" t="s">
        <v>2650</v>
      </c>
      <c r="AK672" s="168" t="s">
        <v>1821</v>
      </c>
      <c r="AL672" s="727" t="s">
        <v>1798</v>
      </c>
      <c r="AM672" s="727" t="s">
        <v>1691</v>
      </c>
      <c r="AN672" s="727" t="s">
        <v>1691</v>
      </c>
      <c r="AO672" s="168">
        <v>1.2</v>
      </c>
      <c r="AP672" s="168">
        <v>0</v>
      </c>
      <c r="AQ672" s="12">
        <v>2.3199999999999998</v>
      </c>
      <c r="AR672" s="11" t="s">
        <v>2651</v>
      </c>
      <c r="AS672" s="168" t="s">
        <v>1821</v>
      </c>
      <c r="AT672" s="727" t="s">
        <v>1798</v>
      </c>
      <c r="AU672" s="727" t="s">
        <v>1691</v>
      </c>
      <c r="AV672" s="727" t="s">
        <v>1691</v>
      </c>
      <c r="AW672" s="168">
        <v>1.2</v>
      </c>
      <c r="AX672" s="168">
        <v>0</v>
      </c>
      <c r="AY672" s="12">
        <v>3</v>
      </c>
      <c r="AZ672" s="11" t="s">
        <v>2073</v>
      </c>
      <c r="BA672" s="168" t="s">
        <v>1822</v>
      </c>
      <c r="BB672" s="727" t="s">
        <v>1796</v>
      </c>
      <c r="BC672" s="727" t="s">
        <v>1691</v>
      </c>
      <c r="BD672" s="727" t="s">
        <v>1691</v>
      </c>
      <c r="BE672" s="168">
        <v>1.2</v>
      </c>
      <c r="BF672" s="168">
        <v>0.2</v>
      </c>
      <c r="BG672" s="12">
        <v>2.58</v>
      </c>
      <c r="BH672" s="11" t="s">
        <v>2119</v>
      </c>
      <c r="BI672" s="168" t="s">
        <v>35</v>
      </c>
      <c r="BJ672" s="727" t="s">
        <v>2120</v>
      </c>
      <c r="BK672" s="727" t="s">
        <v>501</v>
      </c>
      <c r="BL672" s="727" t="s">
        <v>1691</v>
      </c>
      <c r="BM672" s="168">
        <v>0.02</v>
      </c>
      <c r="BN672" s="168">
        <v>0</v>
      </c>
      <c r="BO672" s="12">
        <v>2.23</v>
      </c>
      <c r="BP672" s="11" t="s">
        <v>2128</v>
      </c>
      <c r="BQ672" s="168" t="s">
        <v>1672</v>
      </c>
      <c r="BR672" s="727" t="s">
        <v>2120</v>
      </c>
      <c r="BS672" s="727" t="s">
        <v>1691</v>
      </c>
      <c r="BT672" s="727" t="s">
        <v>1691</v>
      </c>
      <c r="BU672" s="168">
        <v>7.0000000000000007E-2</v>
      </c>
      <c r="BV672" s="168">
        <v>0</v>
      </c>
      <c r="BW672" s="12">
        <v>1.37</v>
      </c>
    </row>
    <row r="673" spans="1:75">
      <c r="A673" s="1" t="s">
        <v>1141</v>
      </c>
      <c r="B673" s="1" t="s">
        <v>1127</v>
      </c>
      <c r="C673" s="1" t="s">
        <v>1128</v>
      </c>
      <c r="D673" s="1" t="s">
        <v>1991</v>
      </c>
      <c r="E673" s="1" t="s">
        <v>1994</v>
      </c>
      <c r="F673" s="1">
        <v>0.17499999999999999</v>
      </c>
      <c r="G673" s="1">
        <v>1.15E-2</v>
      </c>
      <c r="H673" s="1">
        <v>2.62</v>
      </c>
      <c r="I673" s="1" t="s">
        <v>944</v>
      </c>
      <c r="J673" s="1" t="s">
        <v>501</v>
      </c>
      <c r="AI673" s="575"/>
      <c r="AJ673" s="176" t="s">
        <v>2650</v>
      </c>
      <c r="AK673" s="168" t="s">
        <v>1880</v>
      </c>
      <c r="AL673" s="727" t="s">
        <v>1799</v>
      </c>
      <c r="AM673" s="727" t="s">
        <v>1691</v>
      </c>
      <c r="AN673" s="727" t="s">
        <v>1691</v>
      </c>
      <c r="AO673" s="168">
        <v>0.6</v>
      </c>
      <c r="AP673" s="168">
        <v>0</v>
      </c>
      <c r="AQ673" s="12">
        <v>2.3199999999999998</v>
      </c>
      <c r="AR673" s="11" t="s">
        <v>2651</v>
      </c>
      <c r="AS673" s="168" t="s">
        <v>1880</v>
      </c>
      <c r="AT673" s="727" t="s">
        <v>1799</v>
      </c>
      <c r="AU673" s="727" t="s">
        <v>1691</v>
      </c>
      <c r="AV673" s="727" t="s">
        <v>1691</v>
      </c>
      <c r="AW673" s="168">
        <v>0.6</v>
      </c>
      <c r="AX673" s="168">
        <v>0</v>
      </c>
      <c r="AY673" s="12">
        <v>3</v>
      </c>
      <c r="AZ673" s="11" t="s">
        <v>2073</v>
      </c>
      <c r="BA673" s="168" t="s">
        <v>1823</v>
      </c>
      <c r="BB673" s="727" t="s">
        <v>1765</v>
      </c>
      <c r="BC673" s="727" t="s">
        <v>1691</v>
      </c>
      <c r="BD673" s="727" t="s">
        <v>1691</v>
      </c>
      <c r="BE673" s="168">
        <v>1.02</v>
      </c>
      <c r="BF673" s="168">
        <v>0.2</v>
      </c>
      <c r="BG673" s="12">
        <v>2.58</v>
      </c>
      <c r="BH673" s="11" t="s">
        <v>2119</v>
      </c>
      <c r="BI673" s="168" t="s">
        <v>35</v>
      </c>
      <c r="BJ673" s="727" t="s">
        <v>2121</v>
      </c>
      <c r="BK673" s="727" t="s">
        <v>502</v>
      </c>
      <c r="BL673" s="727" t="s">
        <v>1691</v>
      </c>
      <c r="BM673" s="168">
        <v>0.01</v>
      </c>
      <c r="BN673" s="168">
        <v>0</v>
      </c>
      <c r="BO673" s="12">
        <v>2.23</v>
      </c>
      <c r="BP673" s="11" t="s">
        <v>2128</v>
      </c>
      <c r="BQ673" s="168" t="s">
        <v>1672</v>
      </c>
      <c r="BR673" s="727" t="s">
        <v>2121</v>
      </c>
      <c r="BS673" s="727" t="s">
        <v>1691</v>
      </c>
      <c r="BT673" s="727" t="s">
        <v>1691</v>
      </c>
      <c r="BU673" s="168">
        <v>3.5000000000000003E-2</v>
      </c>
      <c r="BV673" s="168">
        <v>0</v>
      </c>
      <c r="BW673" s="12">
        <v>1.37</v>
      </c>
    </row>
    <row r="674" spans="1:75">
      <c r="A674" s="1" t="s">
        <v>1142</v>
      </c>
      <c r="B674" s="1" t="s">
        <v>1127</v>
      </c>
      <c r="C674" s="1" t="s">
        <v>1128</v>
      </c>
      <c r="D674" s="1" t="s">
        <v>1991</v>
      </c>
      <c r="E674" s="1" t="s">
        <v>1995</v>
      </c>
      <c r="F674" s="1">
        <v>0.17499999999999999</v>
      </c>
      <c r="G674" s="1">
        <v>1.15E-2</v>
      </c>
      <c r="H674" s="1">
        <v>2.62</v>
      </c>
      <c r="I674" s="1" t="s">
        <v>672</v>
      </c>
      <c r="J674" s="1" t="s">
        <v>681</v>
      </c>
      <c r="AI674" s="575"/>
      <c r="AJ674" s="176" t="s">
        <v>2650</v>
      </c>
      <c r="AK674" s="168" t="s">
        <v>1880</v>
      </c>
      <c r="AL674" s="727" t="s">
        <v>1800</v>
      </c>
      <c r="AM674" s="727" t="s">
        <v>1691</v>
      </c>
      <c r="AN674" s="727" t="s">
        <v>1691</v>
      </c>
      <c r="AO674" s="168">
        <v>0.6</v>
      </c>
      <c r="AP674" s="168">
        <v>0</v>
      </c>
      <c r="AQ674" s="12">
        <v>2.3199999999999998</v>
      </c>
      <c r="AR674" s="11" t="s">
        <v>2651</v>
      </c>
      <c r="AS674" s="168" t="s">
        <v>1880</v>
      </c>
      <c r="AT674" s="727" t="s">
        <v>1800</v>
      </c>
      <c r="AU674" s="727" t="s">
        <v>1691</v>
      </c>
      <c r="AV674" s="727" t="s">
        <v>1691</v>
      </c>
      <c r="AW674" s="168">
        <v>0.6</v>
      </c>
      <c r="AX674" s="168">
        <v>0</v>
      </c>
      <c r="AY674" s="12">
        <v>3</v>
      </c>
      <c r="AZ674" s="11" t="s">
        <v>2073</v>
      </c>
      <c r="BA674" s="168" t="s">
        <v>1823</v>
      </c>
      <c r="BB674" s="727" t="s">
        <v>1766</v>
      </c>
      <c r="BC674" s="727" t="s">
        <v>1691</v>
      </c>
      <c r="BD674" s="727" t="s">
        <v>1691</v>
      </c>
      <c r="BE674" s="168">
        <v>1.02</v>
      </c>
      <c r="BF674" s="168">
        <v>0.2</v>
      </c>
      <c r="BG674" s="12">
        <v>2.58</v>
      </c>
      <c r="BH674" s="11" t="s">
        <v>2119</v>
      </c>
      <c r="BI674" s="168" t="s">
        <v>1673</v>
      </c>
      <c r="BJ674" s="727" t="s">
        <v>2122</v>
      </c>
      <c r="BK674" s="727" t="s">
        <v>1691</v>
      </c>
      <c r="BL674" s="727" t="s">
        <v>1691</v>
      </c>
      <c r="BM674" s="168">
        <v>2.5000000000000001E-2</v>
      </c>
      <c r="BN674" s="168">
        <v>0</v>
      </c>
      <c r="BO674" s="12">
        <v>2.23</v>
      </c>
      <c r="BP674" s="11" t="s">
        <v>2128</v>
      </c>
      <c r="BQ674" s="168" t="s">
        <v>1673</v>
      </c>
      <c r="BR674" s="727" t="s">
        <v>2129</v>
      </c>
      <c r="BS674" s="727" t="s">
        <v>1691</v>
      </c>
      <c r="BT674" s="727" t="s">
        <v>1691</v>
      </c>
      <c r="BU674" s="168">
        <v>7.0000000000000007E-2</v>
      </c>
      <c r="BV674" s="168">
        <v>0</v>
      </c>
      <c r="BW674" s="12">
        <v>1.37</v>
      </c>
    </row>
    <row r="675" spans="1:75">
      <c r="A675" s="1" t="s">
        <v>1143</v>
      </c>
      <c r="B675" s="1" t="s">
        <v>1127</v>
      </c>
      <c r="C675" s="1" t="s">
        <v>1128</v>
      </c>
      <c r="D675" s="1" t="s">
        <v>1991</v>
      </c>
      <c r="E675" s="1" t="s">
        <v>1996</v>
      </c>
      <c r="F675" s="1">
        <v>8.7499999999999994E-2</v>
      </c>
      <c r="G675" s="1">
        <v>5.7499999999999999E-3</v>
      </c>
      <c r="H675" s="1">
        <v>2.62</v>
      </c>
      <c r="I675" s="1" t="s">
        <v>1144</v>
      </c>
      <c r="J675" s="1" t="s">
        <v>502</v>
      </c>
      <c r="AI675" s="575"/>
      <c r="AJ675" s="176" t="s">
        <v>2650</v>
      </c>
      <c r="AK675" s="168" t="s">
        <v>1883</v>
      </c>
      <c r="AL675" s="727" t="s">
        <v>1801</v>
      </c>
      <c r="AM675" s="727" t="s">
        <v>1691</v>
      </c>
      <c r="AN675" s="727" t="s">
        <v>1691</v>
      </c>
      <c r="AO675" s="168">
        <v>0.25</v>
      </c>
      <c r="AP675" s="168">
        <v>0</v>
      </c>
      <c r="AQ675" s="12">
        <v>2.3199999999999998</v>
      </c>
      <c r="AR675" s="11" t="s">
        <v>2651</v>
      </c>
      <c r="AS675" s="168" t="s">
        <v>1883</v>
      </c>
      <c r="AT675" s="727" t="s">
        <v>1801</v>
      </c>
      <c r="AU675" s="727" t="s">
        <v>1691</v>
      </c>
      <c r="AV675" s="727" t="s">
        <v>1691</v>
      </c>
      <c r="AW675" s="168">
        <v>0.25</v>
      </c>
      <c r="AX675" s="168">
        <v>0</v>
      </c>
      <c r="AY675" s="12">
        <v>3</v>
      </c>
      <c r="AZ675" s="11" t="s">
        <v>2073</v>
      </c>
      <c r="BA675" s="168" t="s">
        <v>1887</v>
      </c>
      <c r="BB675" s="727" t="s">
        <v>1888</v>
      </c>
      <c r="BC675" s="727" t="s">
        <v>1691</v>
      </c>
      <c r="BD675" s="727" t="s">
        <v>1691</v>
      </c>
      <c r="BE675" s="168">
        <v>0.7</v>
      </c>
      <c r="BF675" s="168">
        <v>0.2</v>
      </c>
      <c r="BG675" s="12">
        <v>2.58</v>
      </c>
      <c r="BH675" s="11" t="s">
        <v>2119</v>
      </c>
      <c r="BI675" s="168" t="s">
        <v>1673</v>
      </c>
      <c r="BJ675" s="727" t="s">
        <v>1549</v>
      </c>
      <c r="BK675" s="727" t="s">
        <v>1691</v>
      </c>
      <c r="BL675" s="727" t="s">
        <v>1691</v>
      </c>
      <c r="BM675" s="168">
        <v>2.5000000000000001E-2</v>
      </c>
      <c r="BN675" s="168">
        <v>0</v>
      </c>
      <c r="BO675" s="12">
        <v>2.23</v>
      </c>
      <c r="BP675" s="11" t="s">
        <v>2128</v>
      </c>
      <c r="BQ675" s="168" t="s">
        <v>1673</v>
      </c>
      <c r="BR675" s="727" t="s">
        <v>2130</v>
      </c>
      <c r="BS675" s="727" t="s">
        <v>1691</v>
      </c>
      <c r="BT675" s="727" t="s">
        <v>1691</v>
      </c>
      <c r="BU675" s="168">
        <v>3.5000000000000003E-2</v>
      </c>
      <c r="BV675" s="168">
        <v>0</v>
      </c>
      <c r="BW675" s="12">
        <v>1.37</v>
      </c>
    </row>
    <row r="676" spans="1:75">
      <c r="A676" s="1" t="s">
        <v>1145</v>
      </c>
      <c r="B676" s="1" t="s">
        <v>1127</v>
      </c>
      <c r="C676" s="1" t="s">
        <v>1128</v>
      </c>
      <c r="D676" s="1" t="s">
        <v>1991</v>
      </c>
      <c r="E676" s="1" t="s">
        <v>1997</v>
      </c>
      <c r="F676" s="1">
        <v>8.7499999999999994E-2</v>
      </c>
      <c r="G676" s="1">
        <v>5.7499999999999999E-3</v>
      </c>
      <c r="H676" s="1">
        <v>2.62</v>
      </c>
      <c r="I676" s="1" t="s">
        <v>672</v>
      </c>
      <c r="J676" s="1" t="s">
        <v>684</v>
      </c>
      <c r="AI676" s="575"/>
      <c r="AJ676" s="176" t="s">
        <v>2650</v>
      </c>
      <c r="AK676" s="168" t="s">
        <v>1883</v>
      </c>
      <c r="AL676" s="727" t="s">
        <v>1802</v>
      </c>
      <c r="AM676" s="727" t="s">
        <v>1691</v>
      </c>
      <c r="AN676" s="727" t="s">
        <v>1691</v>
      </c>
      <c r="AO676" s="168">
        <v>0.25</v>
      </c>
      <c r="AP676" s="168">
        <v>0</v>
      </c>
      <c r="AQ676" s="12">
        <v>2.3199999999999998</v>
      </c>
      <c r="AR676" s="11" t="s">
        <v>2651</v>
      </c>
      <c r="AS676" s="168" t="s">
        <v>1883</v>
      </c>
      <c r="AT676" s="727" t="s">
        <v>1802</v>
      </c>
      <c r="AU676" s="727" t="s">
        <v>1691</v>
      </c>
      <c r="AV676" s="727" t="s">
        <v>1691</v>
      </c>
      <c r="AW676" s="168">
        <v>0.25</v>
      </c>
      <c r="AX676" s="168">
        <v>0</v>
      </c>
      <c r="AY676" s="12">
        <v>3</v>
      </c>
      <c r="AZ676" s="11" t="s">
        <v>2073</v>
      </c>
      <c r="BA676" s="168" t="s">
        <v>1891</v>
      </c>
      <c r="BB676" s="727" t="s">
        <v>2074</v>
      </c>
      <c r="BC676" s="727" t="s">
        <v>1691</v>
      </c>
      <c r="BD676" s="727" t="s">
        <v>1691</v>
      </c>
      <c r="BE676" s="168">
        <v>0.5</v>
      </c>
      <c r="BF676" s="168">
        <v>0.2</v>
      </c>
      <c r="BG676" s="12">
        <v>2.58</v>
      </c>
      <c r="BH676" s="11" t="s">
        <v>2119</v>
      </c>
      <c r="BI676" s="168" t="s">
        <v>1673</v>
      </c>
      <c r="BJ676" s="727" t="s">
        <v>2123</v>
      </c>
      <c r="BK676" s="727" t="s">
        <v>1691</v>
      </c>
      <c r="BL676" s="727" t="s">
        <v>1691</v>
      </c>
      <c r="BM676" s="168">
        <v>1.2500000000000001E-2</v>
      </c>
      <c r="BN676" s="168">
        <v>0</v>
      </c>
      <c r="BO676" s="12">
        <v>2.23</v>
      </c>
      <c r="BP676" s="11" t="s">
        <v>2128</v>
      </c>
      <c r="BQ676" s="168" t="s">
        <v>1673</v>
      </c>
      <c r="BR676" s="727" t="s">
        <v>2131</v>
      </c>
      <c r="BS676" s="727" t="s">
        <v>504</v>
      </c>
      <c r="BT676" s="727" t="s">
        <v>1691</v>
      </c>
      <c r="BU676" s="168">
        <v>3.5000000000000003E-2</v>
      </c>
      <c r="BV676" s="168">
        <v>0</v>
      </c>
      <c r="BW676" s="12">
        <v>1.37</v>
      </c>
    </row>
    <row r="677" spans="1:75">
      <c r="A677" s="1" t="s">
        <v>1146</v>
      </c>
      <c r="B677" s="1" t="s">
        <v>1127</v>
      </c>
      <c r="C677" s="1" t="s">
        <v>1128</v>
      </c>
      <c r="D677" s="1" t="s">
        <v>1998</v>
      </c>
      <c r="E677" s="1" t="s">
        <v>1999</v>
      </c>
      <c r="F677" s="1">
        <v>0.26250000000000001</v>
      </c>
      <c r="G677" s="1">
        <v>1.7250000000000001E-2</v>
      </c>
      <c r="H677" s="1">
        <v>2.62</v>
      </c>
      <c r="I677" s="1" t="s">
        <v>944</v>
      </c>
      <c r="J677" s="1" t="s">
        <v>500</v>
      </c>
      <c r="AI677" s="575"/>
      <c r="AJ677" s="176" t="s">
        <v>2650</v>
      </c>
      <c r="AK677" s="168" t="s">
        <v>1883</v>
      </c>
      <c r="AL677" s="727" t="s">
        <v>1803</v>
      </c>
      <c r="AM677" s="727" t="s">
        <v>1691</v>
      </c>
      <c r="AN677" s="727" t="s">
        <v>1691</v>
      </c>
      <c r="AO677" s="168">
        <v>0.125</v>
      </c>
      <c r="AP677" s="168">
        <v>0</v>
      </c>
      <c r="AQ677" s="12">
        <v>2.3199999999999998</v>
      </c>
      <c r="AR677" s="11" t="s">
        <v>2651</v>
      </c>
      <c r="AS677" s="168" t="s">
        <v>1883</v>
      </c>
      <c r="AT677" s="727" t="s">
        <v>1803</v>
      </c>
      <c r="AU677" s="727" t="s">
        <v>1691</v>
      </c>
      <c r="AV677" s="727" t="s">
        <v>1691</v>
      </c>
      <c r="AW677" s="168">
        <v>0.125</v>
      </c>
      <c r="AX677" s="168">
        <v>0</v>
      </c>
      <c r="AY677" s="12">
        <v>3</v>
      </c>
      <c r="AZ677" s="11" t="s">
        <v>2073</v>
      </c>
      <c r="BA677" s="168" t="s">
        <v>1891</v>
      </c>
      <c r="BB677" s="727" t="s">
        <v>2075</v>
      </c>
      <c r="BC677" s="727" t="s">
        <v>1691</v>
      </c>
      <c r="BD677" s="727" t="s">
        <v>1691</v>
      </c>
      <c r="BE677" s="168">
        <v>0.5</v>
      </c>
      <c r="BF677" s="168">
        <v>0.2</v>
      </c>
      <c r="BG677" s="12">
        <v>2.58</v>
      </c>
      <c r="BH677" s="11" t="s">
        <v>2119</v>
      </c>
      <c r="BI677" s="168" t="s">
        <v>1673</v>
      </c>
      <c r="BJ677" s="727" t="s">
        <v>1550</v>
      </c>
      <c r="BK677" s="727" t="s">
        <v>1691</v>
      </c>
      <c r="BL677" s="727" t="s">
        <v>1691</v>
      </c>
      <c r="BM677" s="168">
        <v>1.2500000000000001E-2</v>
      </c>
      <c r="BN677" s="168">
        <v>0</v>
      </c>
      <c r="BO677" s="12">
        <v>2.23</v>
      </c>
      <c r="BP677" s="11" t="s">
        <v>2128</v>
      </c>
      <c r="BQ677" s="168" t="s">
        <v>1673</v>
      </c>
      <c r="BR677" s="727" t="s">
        <v>2132</v>
      </c>
      <c r="BS677" s="727" t="s">
        <v>504</v>
      </c>
      <c r="BT677" s="727" t="s">
        <v>1691</v>
      </c>
      <c r="BU677" s="168">
        <v>3.5000000000000003E-2</v>
      </c>
      <c r="BV677" s="168">
        <v>0</v>
      </c>
      <c r="BW677" s="12">
        <v>1.37</v>
      </c>
    </row>
    <row r="678" spans="1:75">
      <c r="A678" s="1" t="s">
        <v>1147</v>
      </c>
      <c r="B678" s="1" t="s">
        <v>1127</v>
      </c>
      <c r="C678" s="1" t="s">
        <v>1128</v>
      </c>
      <c r="D678" s="1" t="s">
        <v>1998</v>
      </c>
      <c r="E678" s="1" t="s">
        <v>2000</v>
      </c>
      <c r="F678" s="1">
        <v>0.26250000000000001</v>
      </c>
      <c r="G678" s="1">
        <v>1.7250000000000001E-2</v>
      </c>
      <c r="H678" s="1">
        <v>2.62</v>
      </c>
      <c r="I678" s="1" t="s">
        <v>672</v>
      </c>
      <c r="J678" s="1" t="s">
        <v>678</v>
      </c>
      <c r="AI678" s="575"/>
      <c r="AJ678" s="176" t="s">
        <v>2650</v>
      </c>
      <c r="AK678" s="168" t="s">
        <v>35</v>
      </c>
      <c r="AL678" s="727" t="s">
        <v>1804</v>
      </c>
      <c r="AM678" s="727" t="s">
        <v>1691</v>
      </c>
      <c r="AN678" s="727" t="s">
        <v>1691</v>
      </c>
      <c r="AO678" s="168">
        <v>0.08</v>
      </c>
      <c r="AP678" s="168">
        <v>0</v>
      </c>
      <c r="AQ678" s="12">
        <v>2.3199999999999998</v>
      </c>
      <c r="AR678" s="11" t="s">
        <v>2651</v>
      </c>
      <c r="AS678" s="168" t="s">
        <v>35</v>
      </c>
      <c r="AT678" s="727" t="s">
        <v>1804</v>
      </c>
      <c r="AU678" s="727" t="s">
        <v>1691</v>
      </c>
      <c r="AV678" s="727" t="s">
        <v>1691</v>
      </c>
      <c r="AW678" s="168">
        <v>0.08</v>
      </c>
      <c r="AX678" s="168">
        <v>0</v>
      </c>
      <c r="AY678" s="12">
        <v>3</v>
      </c>
      <c r="AZ678" s="11" t="s">
        <v>2073</v>
      </c>
      <c r="BA678" s="168" t="s">
        <v>1895</v>
      </c>
      <c r="BB678" s="727" t="s">
        <v>1896</v>
      </c>
      <c r="BC678" s="727" t="s">
        <v>1691</v>
      </c>
      <c r="BD678" s="727" t="s">
        <v>1691</v>
      </c>
      <c r="BE678" s="168">
        <v>0.5</v>
      </c>
      <c r="BF678" s="168">
        <v>0.2</v>
      </c>
      <c r="BG678" s="12">
        <v>2.58</v>
      </c>
      <c r="BH678" s="11" t="s">
        <v>2119</v>
      </c>
      <c r="BI678" s="168" t="s">
        <v>1673</v>
      </c>
      <c r="BJ678" s="727" t="s">
        <v>2124</v>
      </c>
      <c r="BK678" s="727" t="s">
        <v>504</v>
      </c>
      <c r="BL678" s="727" t="s">
        <v>1691</v>
      </c>
      <c r="BM678" s="168">
        <v>1.2500000000000001E-2</v>
      </c>
      <c r="BN678" s="168">
        <v>0</v>
      </c>
      <c r="BO678" s="12">
        <v>2.23</v>
      </c>
      <c r="BP678" s="11" t="s">
        <v>2128</v>
      </c>
      <c r="BQ678" s="168" t="s">
        <v>1673</v>
      </c>
      <c r="BR678" s="727" t="s">
        <v>2133</v>
      </c>
      <c r="BS678" s="727" t="s">
        <v>505</v>
      </c>
      <c r="BT678" s="727" t="s">
        <v>1691</v>
      </c>
      <c r="BU678" s="168">
        <v>1.7500000000000002E-2</v>
      </c>
      <c r="BV678" s="168">
        <v>0</v>
      </c>
      <c r="BW678" s="12">
        <v>1.37</v>
      </c>
    </row>
    <row r="679" spans="1:75">
      <c r="A679" s="1" t="s">
        <v>1148</v>
      </c>
      <c r="B679" s="1" t="s">
        <v>1127</v>
      </c>
      <c r="C679" s="1" t="s">
        <v>1128</v>
      </c>
      <c r="D679" s="1" t="s">
        <v>1998</v>
      </c>
      <c r="E679" s="1" t="s">
        <v>2001</v>
      </c>
      <c r="F679" s="1">
        <v>0.17499999999999999</v>
      </c>
      <c r="G679" s="1">
        <v>1.15E-2</v>
      </c>
      <c r="H679" s="1">
        <v>2.62</v>
      </c>
      <c r="I679" s="1" t="s">
        <v>944</v>
      </c>
      <c r="J679" s="1" t="s">
        <v>501</v>
      </c>
      <c r="AI679" s="575"/>
      <c r="AJ679" s="176" t="s">
        <v>2650</v>
      </c>
      <c r="AK679" s="168" t="s">
        <v>35</v>
      </c>
      <c r="AL679" s="727" t="s">
        <v>1805</v>
      </c>
      <c r="AM679" s="727" t="s">
        <v>1691</v>
      </c>
      <c r="AN679" s="727" t="s">
        <v>1691</v>
      </c>
      <c r="AO679" s="168">
        <v>0.04</v>
      </c>
      <c r="AP679" s="168">
        <v>0</v>
      </c>
      <c r="AQ679" s="12">
        <v>2.3199999999999998</v>
      </c>
      <c r="AR679" s="11" t="s">
        <v>2651</v>
      </c>
      <c r="AS679" s="168" t="s">
        <v>35</v>
      </c>
      <c r="AT679" s="727" t="s">
        <v>1805</v>
      </c>
      <c r="AU679" s="727" t="s">
        <v>1691</v>
      </c>
      <c r="AV679" s="727" t="s">
        <v>1691</v>
      </c>
      <c r="AW679" s="168">
        <v>0.04</v>
      </c>
      <c r="AX679" s="168">
        <v>0</v>
      </c>
      <c r="AY679" s="12">
        <v>3</v>
      </c>
      <c r="AZ679" s="11" t="s">
        <v>2073</v>
      </c>
      <c r="BA679" s="168" t="s">
        <v>1899</v>
      </c>
      <c r="BB679" s="727" t="s">
        <v>1931</v>
      </c>
      <c r="BC679" s="727" t="s">
        <v>1691</v>
      </c>
      <c r="BD679" s="727" t="s">
        <v>1691</v>
      </c>
      <c r="BE679" s="168">
        <v>0.4</v>
      </c>
      <c r="BF679" s="168">
        <v>0.08</v>
      </c>
      <c r="BG679" s="12">
        <v>2.58</v>
      </c>
      <c r="BH679" s="11" t="s">
        <v>2119</v>
      </c>
      <c r="BI679" s="168" t="s">
        <v>1673</v>
      </c>
      <c r="BJ679" s="727" t="s">
        <v>2125</v>
      </c>
      <c r="BK679" s="727" t="s">
        <v>504</v>
      </c>
      <c r="BL679" s="727" t="s">
        <v>1691</v>
      </c>
      <c r="BM679" s="168">
        <v>1.2500000000000001E-2</v>
      </c>
      <c r="BN679" s="168">
        <v>0</v>
      </c>
      <c r="BO679" s="12">
        <v>2.23</v>
      </c>
      <c r="BP679" s="11" t="s">
        <v>2128</v>
      </c>
      <c r="BQ679" s="168" t="s">
        <v>1673</v>
      </c>
      <c r="BR679" s="727" t="s">
        <v>2134</v>
      </c>
      <c r="BS679" s="727" t="s">
        <v>505</v>
      </c>
      <c r="BT679" s="727" t="s">
        <v>1691</v>
      </c>
      <c r="BU679" s="168">
        <v>1.7500000000000002E-2</v>
      </c>
      <c r="BV679" s="168">
        <v>0</v>
      </c>
      <c r="BW679" s="12">
        <v>1.37</v>
      </c>
    </row>
    <row r="680" spans="1:75">
      <c r="A680" s="1" t="s">
        <v>1149</v>
      </c>
      <c r="B680" s="1" t="s">
        <v>1127</v>
      </c>
      <c r="C680" s="1" t="s">
        <v>1128</v>
      </c>
      <c r="D680" s="1" t="s">
        <v>1998</v>
      </c>
      <c r="E680" s="1" t="s">
        <v>2002</v>
      </c>
      <c r="F680" s="1">
        <v>0.17499999999999999</v>
      </c>
      <c r="G680" s="1">
        <v>1.15E-2</v>
      </c>
      <c r="H680" s="1">
        <v>2.62</v>
      </c>
      <c r="I680" s="1" t="s">
        <v>672</v>
      </c>
      <c r="J680" s="1" t="s">
        <v>681</v>
      </c>
      <c r="AI680" s="575"/>
      <c r="AJ680" s="176" t="s">
        <v>2650</v>
      </c>
      <c r="AK680" s="168" t="s">
        <v>35</v>
      </c>
      <c r="AL680" s="727" t="s">
        <v>1806</v>
      </c>
      <c r="AM680" s="727" t="s">
        <v>500</v>
      </c>
      <c r="AN680" s="727" t="s">
        <v>1691</v>
      </c>
      <c r="AO680" s="168">
        <v>0.06</v>
      </c>
      <c r="AP680" s="168">
        <v>0</v>
      </c>
      <c r="AQ680" s="12">
        <v>2.3199999999999998</v>
      </c>
      <c r="AR680" s="11" t="s">
        <v>2651</v>
      </c>
      <c r="AS680" s="168" t="s">
        <v>35</v>
      </c>
      <c r="AT680" s="727" t="s">
        <v>1806</v>
      </c>
      <c r="AU680" s="727" t="s">
        <v>500</v>
      </c>
      <c r="AV680" s="727" t="s">
        <v>1691</v>
      </c>
      <c r="AW680" s="168">
        <v>0.06</v>
      </c>
      <c r="AX680" s="168">
        <v>0</v>
      </c>
      <c r="AY680" s="12">
        <v>3</v>
      </c>
      <c r="AZ680" s="11" t="s">
        <v>2073</v>
      </c>
      <c r="BA680" s="168" t="s">
        <v>1899</v>
      </c>
      <c r="BB680" s="727" t="s">
        <v>1932</v>
      </c>
      <c r="BC680" s="727" t="s">
        <v>1691</v>
      </c>
      <c r="BD680" s="727" t="s">
        <v>1691</v>
      </c>
      <c r="BE680" s="168">
        <v>0.2</v>
      </c>
      <c r="BF680" s="168">
        <v>0.04</v>
      </c>
      <c r="BG680" s="12">
        <v>2.58</v>
      </c>
      <c r="BH680" s="11" t="s">
        <v>2119</v>
      </c>
      <c r="BI680" s="168" t="s">
        <v>1673</v>
      </c>
      <c r="BJ680" s="727" t="s">
        <v>2126</v>
      </c>
      <c r="BK680" s="727" t="s">
        <v>505</v>
      </c>
      <c r="BL680" s="727" t="s">
        <v>1691</v>
      </c>
      <c r="BM680" s="168">
        <v>6.2500000000000003E-3</v>
      </c>
      <c r="BN680" s="168">
        <v>0</v>
      </c>
      <c r="BO680" s="12">
        <v>2.23</v>
      </c>
      <c r="BP680" s="11" t="s">
        <v>2128</v>
      </c>
      <c r="BQ680" s="168" t="s">
        <v>508</v>
      </c>
      <c r="BR680" s="727" t="s">
        <v>1557</v>
      </c>
      <c r="BS680" s="727" t="s">
        <v>1691</v>
      </c>
      <c r="BT680" s="727" t="s">
        <v>1691</v>
      </c>
      <c r="BU680" s="168">
        <v>0.04</v>
      </c>
      <c r="BV680" s="168">
        <v>0</v>
      </c>
      <c r="BW680" s="12">
        <v>1.37</v>
      </c>
    </row>
    <row r="681" spans="1:75">
      <c r="A681" s="1" t="s">
        <v>1250</v>
      </c>
      <c r="B681" s="1" t="s">
        <v>1127</v>
      </c>
      <c r="C681" s="1" t="s">
        <v>1128</v>
      </c>
      <c r="D681" s="1" t="s">
        <v>1998</v>
      </c>
      <c r="E681" s="1" t="s">
        <v>2003</v>
      </c>
      <c r="F681" s="1">
        <v>8.7499999999999994E-2</v>
      </c>
      <c r="G681" s="1">
        <v>5.7499999999999999E-3</v>
      </c>
      <c r="H681" s="1">
        <v>2.62</v>
      </c>
      <c r="I681" s="1" t="s">
        <v>1144</v>
      </c>
      <c r="J681" s="1" t="s">
        <v>502</v>
      </c>
      <c r="AI681" s="575"/>
      <c r="AJ681" s="176" t="s">
        <v>2650</v>
      </c>
      <c r="AK681" s="168" t="s">
        <v>35</v>
      </c>
      <c r="AL681" s="727" t="s">
        <v>2064</v>
      </c>
      <c r="AM681" s="727" t="s">
        <v>500</v>
      </c>
      <c r="AN681" s="727" t="s">
        <v>1691</v>
      </c>
      <c r="AO681" s="168">
        <v>0.06</v>
      </c>
      <c r="AP681" s="168">
        <v>0</v>
      </c>
      <c r="AQ681" s="12">
        <v>2.3199999999999998</v>
      </c>
      <c r="AR681" s="11" t="s">
        <v>2651</v>
      </c>
      <c r="AS681" s="168" t="s">
        <v>35</v>
      </c>
      <c r="AT681" s="727" t="s">
        <v>2064</v>
      </c>
      <c r="AU681" s="727" t="s">
        <v>500</v>
      </c>
      <c r="AV681" s="727" t="s">
        <v>1691</v>
      </c>
      <c r="AW681" s="168">
        <v>0.06</v>
      </c>
      <c r="AX681" s="168">
        <v>0</v>
      </c>
      <c r="AY681" s="12">
        <v>3</v>
      </c>
      <c r="AZ681" s="11" t="s">
        <v>2073</v>
      </c>
      <c r="BA681" s="168" t="s">
        <v>1899</v>
      </c>
      <c r="BB681" s="727" t="s">
        <v>2076</v>
      </c>
      <c r="BC681" s="727" t="s">
        <v>1691</v>
      </c>
      <c r="BD681" s="727" t="s">
        <v>1691</v>
      </c>
      <c r="BE681" s="168">
        <v>0.4</v>
      </c>
      <c r="BF681" s="168">
        <v>0.08</v>
      </c>
      <c r="BG681" s="12">
        <v>2.58</v>
      </c>
      <c r="BH681" s="11" t="s">
        <v>2119</v>
      </c>
      <c r="BI681" s="168" t="s">
        <v>1673</v>
      </c>
      <c r="BJ681" s="727" t="s">
        <v>2127</v>
      </c>
      <c r="BK681" s="727" t="s">
        <v>505</v>
      </c>
      <c r="BL681" s="727" t="s">
        <v>1691</v>
      </c>
      <c r="BM681" s="168">
        <v>6.2500000000000003E-3</v>
      </c>
      <c r="BN681" s="168">
        <v>0</v>
      </c>
      <c r="BO681" s="12">
        <v>2.23</v>
      </c>
      <c r="BP681" s="11" t="s">
        <v>2128</v>
      </c>
      <c r="BQ681" s="168" t="s">
        <v>508</v>
      </c>
      <c r="BR681" s="727" t="s">
        <v>1558</v>
      </c>
      <c r="BS681" s="727" t="s">
        <v>1691</v>
      </c>
      <c r="BT681" s="727" t="s">
        <v>1691</v>
      </c>
      <c r="BU681" s="168">
        <v>0.02</v>
      </c>
      <c r="BV681" s="168">
        <v>0</v>
      </c>
      <c r="BW681" s="12">
        <v>1.37</v>
      </c>
    </row>
    <row r="682" spans="1:75">
      <c r="A682" s="1" t="s">
        <v>1251</v>
      </c>
      <c r="B682" s="1" t="s">
        <v>1127</v>
      </c>
      <c r="C682" s="1" t="s">
        <v>1128</v>
      </c>
      <c r="D682" s="1" t="s">
        <v>1998</v>
      </c>
      <c r="E682" s="1" t="s">
        <v>2004</v>
      </c>
      <c r="F682" s="1">
        <v>8.7499999999999994E-2</v>
      </c>
      <c r="G682" s="1">
        <v>5.7499999999999999E-3</v>
      </c>
      <c r="H682" s="1">
        <v>2.62</v>
      </c>
      <c r="I682" s="1" t="s">
        <v>672</v>
      </c>
      <c r="J682" s="1" t="s">
        <v>684</v>
      </c>
      <c r="AI682" s="575"/>
      <c r="AJ682" s="176" t="s">
        <v>2650</v>
      </c>
      <c r="AK682" s="168" t="s">
        <v>35</v>
      </c>
      <c r="AL682" s="727" t="s">
        <v>1807</v>
      </c>
      <c r="AM682" s="727" t="s">
        <v>501</v>
      </c>
      <c r="AN682" s="727" t="s">
        <v>1691</v>
      </c>
      <c r="AO682" s="168">
        <v>0.04</v>
      </c>
      <c r="AP682" s="168">
        <v>0</v>
      </c>
      <c r="AQ682" s="12">
        <v>2.3199999999999998</v>
      </c>
      <c r="AR682" s="11" t="s">
        <v>2651</v>
      </c>
      <c r="AS682" s="168" t="s">
        <v>35</v>
      </c>
      <c r="AT682" s="727" t="s">
        <v>1807</v>
      </c>
      <c r="AU682" s="727" t="s">
        <v>501</v>
      </c>
      <c r="AV682" s="727" t="s">
        <v>1691</v>
      </c>
      <c r="AW682" s="168">
        <v>0.04</v>
      </c>
      <c r="AX682" s="168">
        <v>0</v>
      </c>
      <c r="AY682" s="12">
        <v>3</v>
      </c>
      <c r="AZ682" s="11" t="s">
        <v>2073</v>
      </c>
      <c r="BA682" s="168" t="s">
        <v>1899</v>
      </c>
      <c r="BB682" s="727" t="s">
        <v>2077</v>
      </c>
      <c r="BC682" s="727" t="s">
        <v>1691</v>
      </c>
      <c r="BD682" s="727" t="s">
        <v>1691</v>
      </c>
      <c r="BE682" s="168">
        <v>0.2</v>
      </c>
      <c r="BF682" s="168">
        <v>0.04</v>
      </c>
      <c r="BG682" s="12">
        <v>2.58</v>
      </c>
      <c r="BH682" s="11" t="s">
        <v>2119</v>
      </c>
      <c r="BI682" s="168" t="s">
        <v>508</v>
      </c>
      <c r="BJ682" s="727" t="s">
        <v>1551</v>
      </c>
      <c r="BK682" s="727" t="s">
        <v>1691</v>
      </c>
      <c r="BL682" s="727" t="s">
        <v>1691</v>
      </c>
      <c r="BM682" s="168">
        <v>2.5000000000000001E-2</v>
      </c>
      <c r="BN682" s="168">
        <v>0</v>
      </c>
      <c r="BO682" s="12">
        <v>2.23</v>
      </c>
      <c r="BP682" s="11" t="s">
        <v>2128</v>
      </c>
      <c r="BQ682" s="168" t="s">
        <v>508</v>
      </c>
      <c r="BR682" s="727" t="s">
        <v>1559</v>
      </c>
      <c r="BS682" s="727" t="s">
        <v>504</v>
      </c>
      <c r="BT682" s="727" t="s">
        <v>1691</v>
      </c>
      <c r="BU682" s="168">
        <v>0.02</v>
      </c>
      <c r="BV682" s="168">
        <v>0</v>
      </c>
      <c r="BW682" s="12">
        <v>1.37</v>
      </c>
    </row>
    <row r="683" spans="1:75">
      <c r="A683" s="1" t="s">
        <v>1252</v>
      </c>
      <c r="B683" s="1" t="s">
        <v>1127</v>
      </c>
      <c r="C683" s="1" t="s">
        <v>1128</v>
      </c>
      <c r="D683" s="1" t="s">
        <v>1683</v>
      </c>
      <c r="E683" s="1" t="s">
        <v>1773</v>
      </c>
      <c r="F683" s="1">
        <v>0.26</v>
      </c>
      <c r="G683" s="1">
        <v>1.7000000000000001E-2</v>
      </c>
      <c r="H683" s="1">
        <v>2.62</v>
      </c>
      <c r="I683" s="1" t="s">
        <v>944</v>
      </c>
      <c r="AI683" s="575"/>
      <c r="AJ683" s="176" t="s">
        <v>2650</v>
      </c>
      <c r="AK683" s="168" t="s">
        <v>35</v>
      </c>
      <c r="AL683" s="727" t="s">
        <v>2065</v>
      </c>
      <c r="AM683" s="727" t="s">
        <v>501</v>
      </c>
      <c r="AN683" s="727" t="s">
        <v>1691</v>
      </c>
      <c r="AO683" s="168">
        <v>0.04</v>
      </c>
      <c r="AP683" s="168">
        <v>0</v>
      </c>
      <c r="AQ683" s="12">
        <v>2.3199999999999998</v>
      </c>
      <c r="AR683" s="11" t="s">
        <v>2651</v>
      </c>
      <c r="AS683" s="168" t="s">
        <v>35</v>
      </c>
      <c r="AT683" s="727" t="s">
        <v>2065</v>
      </c>
      <c r="AU683" s="727" t="s">
        <v>501</v>
      </c>
      <c r="AV683" s="727" t="s">
        <v>1691</v>
      </c>
      <c r="AW683" s="168">
        <v>0.04</v>
      </c>
      <c r="AX683" s="168">
        <v>0</v>
      </c>
      <c r="AY683" s="12">
        <v>3</v>
      </c>
      <c r="AZ683" s="11" t="s">
        <v>2073</v>
      </c>
      <c r="BA683" s="168" t="s">
        <v>1899</v>
      </c>
      <c r="BB683" s="727" t="s">
        <v>2078</v>
      </c>
      <c r="BC683" s="727" t="s">
        <v>500</v>
      </c>
      <c r="BD683" s="727" t="s">
        <v>1691</v>
      </c>
      <c r="BE683" s="168">
        <v>0.3</v>
      </c>
      <c r="BF683" s="168">
        <v>0.06</v>
      </c>
      <c r="BG683" s="12">
        <v>2.58</v>
      </c>
      <c r="BH683" s="11" t="s">
        <v>2119</v>
      </c>
      <c r="BI683" s="168" t="s">
        <v>508</v>
      </c>
      <c r="BJ683" s="727" t="s">
        <v>1552</v>
      </c>
      <c r="BK683" s="727" t="s">
        <v>1691</v>
      </c>
      <c r="BL683" s="727" t="s">
        <v>1691</v>
      </c>
      <c r="BM683" s="168">
        <v>1.2500000000000001E-2</v>
      </c>
      <c r="BN683" s="168">
        <v>0</v>
      </c>
      <c r="BO683" s="12">
        <v>2.23</v>
      </c>
      <c r="BP683" s="11" t="s">
        <v>2128</v>
      </c>
      <c r="BQ683" s="168" t="s">
        <v>508</v>
      </c>
      <c r="BR683" s="727" t="s">
        <v>1560</v>
      </c>
      <c r="BS683" s="727" t="s">
        <v>504</v>
      </c>
      <c r="BT683" s="727" t="s">
        <v>1691</v>
      </c>
      <c r="BU683" s="168">
        <v>0.02</v>
      </c>
      <c r="BV683" s="168">
        <v>0</v>
      </c>
      <c r="BW683" s="12">
        <v>1.37</v>
      </c>
    </row>
    <row r="684" spans="1:75">
      <c r="A684" s="1" t="s">
        <v>1253</v>
      </c>
      <c r="B684" s="1" t="s">
        <v>1127</v>
      </c>
      <c r="C684" s="1" t="s">
        <v>1128</v>
      </c>
      <c r="D684" s="1" t="s">
        <v>1683</v>
      </c>
      <c r="E684" s="1" t="s">
        <v>1774</v>
      </c>
      <c r="F684" s="1">
        <v>0.13</v>
      </c>
      <c r="G684" s="1">
        <v>8.5000000000000006E-3</v>
      </c>
      <c r="H684" s="1">
        <v>2.62</v>
      </c>
      <c r="I684" s="1" t="s">
        <v>672</v>
      </c>
      <c r="J684" s="1" t="s">
        <v>673</v>
      </c>
      <c r="AI684" s="575"/>
      <c r="AJ684" s="176" t="s">
        <v>2650</v>
      </c>
      <c r="AK684" s="168" t="s">
        <v>35</v>
      </c>
      <c r="AL684" s="727" t="s">
        <v>1808</v>
      </c>
      <c r="AM684" s="727" t="s">
        <v>502</v>
      </c>
      <c r="AN684" s="727" t="s">
        <v>1691</v>
      </c>
      <c r="AO684" s="168">
        <v>0.02</v>
      </c>
      <c r="AP684" s="168">
        <v>0</v>
      </c>
      <c r="AQ684" s="12">
        <v>2.3199999999999998</v>
      </c>
      <c r="AR684" s="11" t="s">
        <v>2651</v>
      </c>
      <c r="AS684" s="168" t="s">
        <v>35</v>
      </c>
      <c r="AT684" s="727" t="s">
        <v>1808</v>
      </c>
      <c r="AU684" s="727" t="s">
        <v>502</v>
      </c>
      <c r="AV684" s="727" t="s">
        <v>1691</v>
      </c>
      <c r="AW684" s="168">
        <v>0.02</v>
      </c>
      <c r="AX684" s="168">
        <v>0</v>
      </c>
      <c r="AY684" s="12">
        <v>3</v>
      </c>
      <c r="AZ684" s="11" t="s">
        <v>2073</v>
      </c>
      <c r="BA684" s="168" t="s">
        <v>1899</v>
      </c>
      <c r="BB684" s="727" t="s">
        <v>2079</v>
      </c>
      <c r="BC684" s="727" t="s">
        <v>500</v>
      </c>
      <c r="BD684" s="727" t="s">
        <v>1691</v>
      </c>
      <c r="BE684" s="168">
        <v>0.3</v>
      </c>
      <c r="BF684" s="168">
        <v>0.06</v>
      </c>
      <c r="BG684" s="12">
        <v>2.58</v>
      </c>
      <c r="BH684" s="11" t="s">
        <v>2119</v>
      </c>
      <c r="BI684" s="168" t="s">
        <v>508</v>
      </c>
      <c r="BJ684" s="727" t="s">
        <v>1553</v>
      </c>
      <c r="BK684" s="727" t="s">
        <v>504</v>
      </c>
      <c r="BL684" s="727" t="s">
        <v>1691</v>
      </c>
      <c r="BM684" s="168">
        <v>1.2500000000000001E-2</v>
      </c>
      <c r="BN684" s="168">
        <v>0</v>
      </c>
      <c r="BO684" s="12">
        <v>2.23</v>
      </c>
      <c r="BP684" s="11" t="s">
        <v>2128</v>
      </c>
      <c r="BQ684" s="168" t="s">
        <v>508</v>
      </c>
      <c r="BR684" s="727" t="s">
        <v>1561</v>
      </c>
      <c r="BS684" s="727" t="s">
        <v>505</v>
      </c>
      <c r="BT684" s="727" t="s">
        <v>1691</v>
      </c>
      <c r="BU684" s="168">
        <v>0.01</v>
      </c>
      <c r="BV684" s="168">
        <v>0</v>
      </c>
      <c r="BW684" s="12">
        <v>1.37</v>
      </c>
    </row>
    <row r="685" spans="1:75">
      <c r="A685" s="1" t="s">
        <v>1254</v>
      </c>
      <c r="B685" s="1" t="s">
        <v>1127</v>
      </c>
      <c r="C685" s="1" t="s">
        <v>1128</v>
      </c>
      <c r="D685" s="1" t="s">
        <v>1683</v>
      </c>
      <c r="E685" s="1" t="s">
        <v>284</v>
      </c>
      <c r="F685" s="1">
        <v>0.26</v>
      </c>
      <c r="G685" s="1">
        <v>1.7000000000000001E-2</v>
      </c>
      <c r="H685" s="1">
        <v>2.62</v>
      </c>
      <c r="I685" s="1" t="s">
        <v>944</v>
      </c>
      <c r="AI685" s="575"/>
      <c r="AJ685" s="176" t="s">
        <v>2650</v>
      </c>
      <c r="AK685" s="168" t="s">
        <v>35</v>
      </c>
      <c r="AL685" s="727" t="s">
        <v>2066</v>
      </c>
      <c r="AM685" s="727" t="s">
        <v>502</v>
      </c>
      <c r="AN685" s="727" t="s">
        <v>1691</v>
      </c>
      <c r="AO685" s="168">
        <v>0.02</v>
      </c>
      <c r="AP685" s="168">
        <v>0</v>
      </c>
      <c r="AQ685" s="12">
        <v>2.3199999999999998</v>
      </c>
      <c r="AR685" s="11" t="s">
        <v>2651</v>
      </c>
      <c r="AS685" s="168" t="s">
        <v>35</v>
      </c>
      <c r="AT685" s="727" t="s">
        <v>2066</v>
      </c>
      <c r="AU685" s="727" t="s">
        <v>502</v>
      </c>
      <c r="AV685" s="727" t="s">
        <v>1691</v>
      </c>
      <c r="AW685" s="168">
        <v>0.02</v>
      </c>
      <c r="AX685" s="168">
        <v>0</v>
      </c>
      <c r="AY685" s="12">
        <v>3</v>
      </c>
      <c r="AZ685" s="11" t="s">
        <v>2073</v>
      </c>
      <c r="BA685" s="168" t="s">
        <v>1899</v>
      </c>
      <c r="BB685" s="727" t="s">
        <v>2080</v>
      </c>
      <c r="BC685" s="727" t="s">
        <v>501</v>
      </c>
      <c r="BD685" s="727" t="s">
        <v>1691</v>
      </c>
      <c r="BE685" s="168">
        <v>0.2</v>
      </c>
      <c r="BF685" s="168">
        <v>0.04</v>
      </c>
      <c r="BG685" s="12">
        <v>2.58</v>
      </c>
      <c r="BH685" s="11" t="s">
        <v>2119</v>
      </c>
      <c r="BI685" s="168" t="s">
        <v>508</v>
      </c>
      <c r="BJ685" s="727" t="s">
        <v>1554</v>
      </c>
      <c r="BK685" s="727" t="s">
        <v>504</v>
      </c>
      <c r="BL685" s="727" t="s">
        <v>1691</v>
      </c>
      <c r="BM685" s="168">
        <v>1.2500000000000001E-2</v>
      </c>
      <c r="BN685" s="168">
        <v>0</v>
      </c>
      <c r="BO685" s="12">
        <v>2.23</v>
      </c>
      <c r="BP685" s="11" t="s">
        <v>2128</v>
      </c>
      <c r="BQ685" s="168" t="s">
        <v>508</v>
      </c>
      <c r="BR685" s="727" t="s">
        <v>1562</v>
      </c>
      <c r="BS685" s="727" t="s">
        <v>505</v>
      </c>
      <c r="BT685" s="727" t="s">
        <v>1691</v>
      </c>
      <c r="BU685" s="168">
        <v>0.01</v>
      </c>
      <c r="BV685" s="168">
        <v>0</v>
      </c>
      <c r="BW685" s="12">
        <v>1.37</v>
      </c>
    </row>
    <row r="686" spans="1:75">
      <c r="A686" s="1" t="s">
        <v>1255</v>
      </c>
      <c r="B686" s="1" t="s">
        <v>1127</v>
      </c>
      <c r="C686" s="1" t="s">
        <v>1128</v>
      </c>
      <c r="D686" s="1" t="s">
        <v>1683</v>
      </c>
      <c r="E686" s="1" t="s">
        <v>285</v>
      </c>
      <c r="F686" s="1">
        <v>0.13</v>
      </c>
      <c r="G686" s="1">
        <v>8.5000000000000006E-3</v>
      </c>
      <c r="H686" s="1">
        <v>2.62</v>
      </c>
      <c r="I686" s="1" t="s">
        <v>672</v>
      </c>
      <c r="J686" s="1" t="s">
        <v>673</v>
      </c>
      <c r="AI686" s="575"/>
      <c r="AJ686" s="176" t="s">
        <v>2650</v>
      </c>
      <c r="AK686" s="168" t="s">
        <v>1673</v>
      </c>
      <c r="AL686" s="727" t="s">
        <v>2067</v>
      </c>
      <c r="AM686" s="727" t="s">
        <v>1691</v>
      </c>
      <c r="AN686" s="727" t="s">
        <v>1691</v>
      </c>
      <c r="AO686" s="168">
        <v>0.05</v>
      </c>
      <c r="AP686" s="168">
        <v>0</v>
      </c>
      <c r="AQ686" s="12">
        <v>2.3199999999999998</v>
      </c>
      <c r="AR686" s="11" t="s">
        <v>2651</v>
      </c>
      <c r="AS686" s="168" t="s">
        <v>1673</v>
      </c>
      <c r="AT686" s="727" t="s">
        <v>2067</v>
      </c>
      <c r="AU686" s="727" t="s">
        <v>1691</v>
      </c>
      <c r="AV686" s="727" t="s">
        <v>1691</v>
      </c>
      <c r="AW686" s="168">
        <v>0.05</v>
      </c>
      <c r="AX686" s="168">
        <v>0</v>
      </c>
      <c r="AY686" s="12">
        <v>3</v>
      </c>
      <c r="AZ686" s="11" t="s">
        <v>2073</v>
      </c>
      <c r="BA686" s="168" t="s">
        <v>1899</v>
      </c>
      <c r="BB686" s="727" t="s">
        <v>2081</v>
      </c>
      <c r="BC686" s="727" t="s">
        <v>501</v>
      </c>
      <c r="BD686" s="727" t="s">
        <v>1691</v>
      </c>
      <c r="BE686" s="168">
        <v>0.2</v>
      </c>
      <c r="BF686" s="168">
        <v>0.04</v>
      </c>
      <c r="BG686" s="12">
        <v>2.58</v>
      </c>
      <c r="BH686" s="11" t="s">
        <v>2119</v>
      </c>
      <c r="BI686" s="168" t="s">
        <v>508</v>
      </c>
      <c r="BJ686" s="727" t="s">
        <v>1555</v>
      </c>
      <c r="BK686" s="727" t="s">
        <v>505</v>
      </c>
      <c r="BL686" s="727" t="s">
        <v>1691</v>
      </c>
      <c r="BM686" s="168">
        <v>6.2500000000000003E-3</v>
      </c>
      <c r="BN686" s="168">
        <v>0</v>
      </c>
      <c r="BO686" s="12">
        <v>2.23</v>
      </c>
      <c r="BP686" s="11" t="s">
        <v>2128</v>
      </c>
      <c r="BQ686" s="168" t="s">
        <v>508</v>
      </c>
      <c r="BR686" s="727" t="s">
        <v>1248</v>
      </c>
      <c r="BS686" s="727" t="s">
        <v>1152</v>
      </c>
      <c r="BT686" s="727" t="s">
        <v>1691</v>
      </c>
      <c r="BU686" s="168">
        <v>3.5999999999999997E-2</v>
      </c>
      <c r="BV686" s="168">
        <v>0</v>
      </c>
      <c r="BW686" s="12">
        <v>1.37</v>
      </c>
    </row>
    <row r="687" spans="1:75">
      <c r="A687" s="1" t="s">
        <v>1256</v>
      </c>
      <c r="B687" s="1" t="s">
        <v>1127</v>
      </c>
      <c r="C687" s="1" t="s">
        <v>1128</v>
      </c>
      <c r="D687" s="1" t="s">
        <v>1683</v>
      </c>
      <c r="E687" s="1" t="s">
        <v>286</v>
      </c>
      <c r="F687" s="1">
        <v>0.19500000000000001</v>
      </c>
      <c r="G687" s="1">
        <v>1.2750000000000001E-2</v>
      </c>
      <c r="H687" s="1">
        <v>2.62</v>
      </c>
      <c r="I687" s="1" t="s">
        <v>944</v>
      </c>
      <c r="J687" s="1" t="s">
        <v>500</v>
      </c>
      <c r="AI687" s="575"/>
      <c r="AJ687" s="176" t="s">
        <v>2650</v>
      </c>
      <c r="AK687" s="168" t="s">
        <v>1673</v>
      </c>
      <c r="AL687" s="727" t="s">
        <v>2068</v>
      </c>
      <c r="AM687" s="727" t="s">
        <v>1691</v>
      </c>
      <c r="AN687" s="727" t="s">
        <v>1691</v>
      </c>
      <c r="AO687" s="168">
        <v>2.5000000000000001E-2</v>
      </c>
      <c r="AP687" s="168">
        <v>0</v>
      </c>
      <c r="AQ687" s="12">
        <v>2.3199999999999998</v>
      </c>
      <c r="AR687" s="11" t="s">
        <v>2651</v>
      </c>
      <c r="AS687" s="168" t="s">
        <v>1673</v>
      </c>
      <c r="AT687" s="727" t="s">
        <v>2068</v>
      </c>
      <c r="AU687" s="727" t="s">
        <v>1691</v>
      </c>
      <c r="AV687" s="727" t="s">
        <v>1691</v>
      </c>
      <c r="AW687" s="168">
        <v>2.5000000000000001E-2</v>
      </c>
      <c r="AX687" s="168">
        <v>0</v>
      </c>
      <c r="AY687" s="12">
        <v>3</v>
      </c>
      <c r="AZ687" s="11" t="s">
        <v>2073</v>
      </c>
      <c r="BA687" s="168" t="s">
        <v>1899</v>
      </c>
      <c r="BB687" s="727" t="s">
        <v>2082</v>
      </c>
      <c r="BC687" s="727" t="s">
        <v>502</v>
      </c>
      <c r="BD687" s="727" t="s">
        <v>1691</v>
      </c>
      <c r="BE687" s="168">
        <v>0.1</v>
      </c>
      <c r="BF687" s="168">
        <v>0.02</v>
      </c>
      <c r="BG687" s="12">
        <v>2.58</v>
      </c>
      <c r="BH687" s="11" t="s">
        <v>2119</v>
      </c>
      <c r="BI687" s="168" t="s">
        <v>508</v>
      </c>
      <c r="BJ687" s="727" t="s">
        <v>1556</v>
      </c>
      <c r="BK687" s="727" t="s">
        <v>505</v>
      </c>
      <c r="BL687" s="727" t="s">
        <v>1691</v>
      </c>
      <c r="BM687" s="168">
        <v>6.2500000000000003E-3</v>
      </c>
      <c r="BN687" s="168">
        <v>0</v>
      </c>
      <c r="BO687" s="12">
        <v>2.23</v>
      </c>
      <c r="BP687" s="11" t="s">
        <v>2128</v>
      </c>
      <c r="BQ687" s="168" t="s">
        <v>508</v>
      </c>
      <c r="BR687" s="727" t="s">
        <v>1249</v>
      </c>
      <c r="BS687" s="727" t="s">
        <v>1152</v>
      </c>
      <c r="BT687" s="727" t="s">
        <v>1691</v>
      </c>
      <c r="BU687" s="168">
        <v>3.5999999999999997E-2</v>
      </c>
      <c r="BV687" s="168">
        <v>0</v>
      </c>
      <c r="BW687" s="12">
        <v>1.37</v>
      </c>
    </row>
    <row r="688" spans="1:75">
      <c r="A688" s="1" t="s">
        <v>1257</v>
      </c>
      <c r="B688" s="1" t="s">
        <v>1127</v>
      </c>
      <c r="C688" s="1" t="s">
        <v>1128</v>
      </c>
      <c r="D688" s="1" t="s">
        <v>1683</v>
      </c>
      <c r="E688" s="1" t="s">
        <v>287</v>
      </c>
      <c r="F688" s="1">
        <v>0.19500000000000001</v>
      </c>
      <c r="G688" s="1">
        <v>1.2750000000000001E-2</v>
      </c>
      <c r="H688" s="1">
        <v>2.62</v>
      </c>
      <c r="I688" s="1" t="s">
        <v>672</v>
      </c>
      <c r="J688" s="1" t="s">
        <v>678</v>
      </c>
      <c r="AI688" s="575"/>
      <c r="AJ688" s="176" t="s">
        <v>2650</v>
      </c>
      <c r="AK688" s="168" t="s">
        <v>1673</v>
      </c>
      <c r="AL688" s="727" t="s">
        <v>1513</v>
      </c>
      <c r="AM688" s="727" t="s">
        <v>1691</v>
      </c>
      <c r="AN688" s="727" t="s">
        <v>1691</v>
      </c>
      <c r="AO688" s="168">
        <v>1.2500000000000001E-2</v>
      </c>
      <c r="AP688" s="168">
        <v>0</v>
      </c>
      <c r="AQ688" s="12">
        <v>2.3199999999999998</v>
      </c>
      <c r="AR688" s="11" t="s">
        <v>2651</v>
      </c>
      <c r="AS688" s="168" t="s">
        <v>1673</v>
      </c>
      <c r="AT688" s="727" t="s">
        <v>1513</v>
      </c>
      <c r="AU688" s="727" t="s">
        <v>1691</v>
      </c>
      <c r="AV688" s="727" t="s">
        <v>1691</v>
      </c>
      <c r="AW688" s="168">
        <v>1.2500000000000001E-2</v>
      </c>
      <c r="AX688" s="168">
        <v>0</v>
      </c>
      <c r="AY688" s="12">
        <v>3</v>
      </c>
      <c r="AZ688" s="11" t="s">
        <v>2073</v>
      </c>
      <c r="BA688" s="168" t="s">
        <v>1899</v>
      </c>
      <c r="BB688" s="727" t="s">
        <v>2083</v>
      </c>
      <c r="BC688" s="727" t="s">
        <v>502</v>
      </c>
      <c r="BD688" s="727" t="s">
        <v>1691</v>
      </c>
      <c r="BE688" s="168">
        <v>0.1</v>
      </c>
      <c r="BF688" s="168">
        <v>0.02</v>
      </c>
      <c r="BG688" s="12">
        <v>2.58</v>
      </c>
      <c r="BH688" s="11" t="s">
        <v>2119</v>
      </c>
      <c r="BI688" s="168" t="s">
        <v>508</v>
      </c>
      <c r="BJ688" s="727" t="s">
        <v>1246</v>
      </c>
      <c r="BK688" s="727" t="s">
        <v>1152</v>
      </c>
      <c r="BL688" s="727" t="s">
        <v>1691</v>
      </c>
      <c r="BM688" s="168">
        <v>2.2499999999999999E-2</v>
      </c>
      <c r="BN688" s="168">
        <v>0</v>
      </c>
      <c r="BO688" s="12">
        <v>2.23</v>
      </c>
      <c r="BP688" s="524" t="s">
        <v>2128</v>
      </c>
      <c r="BQ688" s="525" t="s">
        <v>2428</v>
      </c>
      <c r="BR688" s="526" t="s">
        <v>2584</v>
      </c>
      <c r="BS688" s="526" t="s">
        <v>1691</v>
      </c>
      <c r="BT688" s="526" t="s">
        <v>1691</v>
      </c>
      <c r="BU688" s="525">
        <v>7.4999999999999997E-2</v>
      </c>
      <c r="BV688" s="525">
        <v>0</v>
      </c>
      <c r="BW688" s="527">
        <v>1.37</v>
      </c>
    </row>
    <row r="689" spans="1:75">
      <c r="A689" s="1" t="s">
        <v>61</v>
      </c>
      <c r="B689" s="1" t="s">
        <v>1127</v>
      </c>
      <c r="C689" s="1" t="s">
        <v>1128</v>
      </c>
      <c r="D689" s="1" t="s">
        <v>1683</v>
      </c>
      <c r="E689" s="1" t="s">
        <v>288</v>
      </c>
      <c r="F689" s="1">
        <v>0.13</v>
      </c>
      <c r="G689" s="1">
        <v>8.5000000000000006E-3</v>
      </c>
      <c r="H689" s="1">
        <v>2.62</v>
      </c>
      <c r="I689" s="1" t="s">
        <v>944</v>
      </c>
      <c r="J689" s="1" t="s">
        <v>501</v>
      </c>
      <c r="AI689" s="575"/>
      <c r="AJ689" s="176" t="s">
        <v>2650</v>
      </c>
      <c r="AK689" s="168" t="s">
        <v>1673</v>
      </c>
      <c r="AL689" s="727" t="s">
        <v>2069</v>
      </c>
      <c r="AM689" s="727" t="s">
        <v>504</v>
      </c>
      <c r="AN689" s="727" t="s">
        <v>1691</v>
      </c>
      <c r="AO689" s="168">
        <v>2.5000000000000001E-2</v>
      </c>
      <c r="AP689" s="168">
        <v>0</v>
      </c>
      <c r="AQ689" s="12">
        <v>2.3199999999999998</v>
      </c>
      <c r="AR689" s="11" t="s">
        <v>2651</v>
      </c>
      <c r="AS689" s="168" t="s">
        <v>1673</v>
      </c>
      <c r="AT689" s="727" t="s">
        <v>2069</v>
      </c>
      <c r="AU689" s="727" t="s">
        <v>504</v>
      </c>
      <c r="AV689" s="727" t="s">
        <v>1691</v>
      </c>
      <c r="AW689" s="168">
        <v>2.5000000000000001E-2</v>
      </c>
      <c r="AX689" s="168">
        <v>0</v>
      </c>
      <c r="AY689" s="12">
        <v>3</v>
      </c>
      <c r="AZ689" s="11" t="s">
        <v>2073</v>
      </c>
      <c r="BA689" s="168" t="s">
        <v>1899</v>
      </c>
      <c r="BB689" s="727" t="s">
        <v>2084</v>
      </c>
      <c r="BC689" s="727" t="s">
        <v>500</v>
      </c>
      <c r="BD689" s="727" t="s">
        <v>1691</v>
      </c>
      <c r="BE689" s="168">
        <v>0.3</v>
      </c>
      <c r="BF689" s="168">
        <v>0.06</v>
      </c>
      <c r="BG689" s="12">
        <v>2.58</v>
      </c>
      <c r="BH689" s="11" t="s">
        <v>2119</v>
      </c>
      <c r="BI689" s="168" t="s">
        <v>508</v>
      </c>
      <c r="BJ689" s="727" t="s">
        <v>1247</v>
      </c>
      <c r="BK689" s="727" t="s">
        <v>1152</v>
      </c>
      <c r="BL689" s="727" t="s">
        <v>1691</v>
      </c>
      <c r="BM689" s="168">
        <v>2.2499999999999999E-2</v>
      </c>
      <c r="BN689" s="168">
        <v>0</v>
      </c>
      <c r="BO689" s="12">
        <v>2.23</v>
      </c>
      <c r="BP689" s="524" t="s">
        <v>2128</v>
      </c>
      <c r="BQ689" s="525" t="s">
        <v>2428</v>
      </c>
      <c r="BR689" s="526" t="s">
        <v>2585</v>
      </c>
      <c r="BS689" s="526" t="s">
        <v>1691</v>
      </c>
      <c r="BT689" s="526" t="s">
        <v>1691</v>
      </c>
      <c r="BU689" s="525">
        <v>3.7499999999999999E-2</v>
      </c>
      <c r="BV689" s="525">
        <v>0</v>
      </c>
      <c r="BW689" s="527">
        <v>1.37</v>
      </c>
    </row>
    <row r="690" spans="1:75">
      <c r="A690" s="1" t="s">
        <v>62</v>
      </c>
      <c r="B690" s="1" t="s">
        <v>1127</v>
      </c>
      <c r="C690" s="1" t="s">
        <v>1128</v>
      </c>
      <c r="D690" s="1" t="s">
        <v>1683</v>
      </c>
      <c r="E690" s="1" t="s">
        <v>289</v>
      </c>
      <c r="F690" s="1">
        <v>0.13</v>
      </c>
      <c r="G690" s="1">
        <v>8.5000000000000006E-3</v>
      </c>
      <c r="H690" s="1">
        <v>2.62</v>
      </c>
      <c r="I690" s="1" t="s">
        <v>672</v>
      </c>
      <c r="J690" s="1" t="s">
        <v>681</v>
      </c>
      <c r="AI690" s="575"/>
      <c r="AJ690" s="176" t="s">
        <v>2650</v>
      </c>
      <c r="AK690" s="168" t="s">
        <v>1673</v>
      </c>
      <c r="AL690" s="727" t="s">
        <v>2070</v>
      </c>
      <c r="AM690" s="727" t="s">
        <v>504</v>
      </c>
      <c r="AN690" s="727" t="s">
        <v>1691</v>
      </c>
      <c r="AO690" s="168">
        <v>2.5000000000000001E-2</v>
      </c>
      <c r="AP690" s="168">
        <v>0</v>
      </c>
      <c r="AQ690" s="12">
        <v>2.3199999999999998</v>
      </c>
      <c r="AR690" s="11" t="s">
        <v>2651</v>
      </c>
      <c r="AS690" s="168" t="s">
        <v>1673</v>
      </c>
      <c r="AT690" s="727" t="s">
        <v>2070</v>
      </c>
      <c r="AU690" s="727" t="s">
        <v>504</v>
      </c>
      <c r="AV690" s="727" t="s">
        <v>1691</v>
      </c>
      <c r="AW690" s="168">
        <v>2.5000000000000001E-2</v>
      </c>
      <c r="AX690" s="168">
        <v>0</v>
      </c>
      <c r="AY690" s="12">
        <v>3</v>
      </c>
      <c r="AZ690" s="11" t="s">
        <v>2073</v>
      </c>
      <c r="BA690" s="168" t="s">
        <v>1899</v>
      </c>
      <c r="BB690" s="727" t="s">
        <v>2085</v>
      </c>
      <c r="BC690" s="727" t="s">
        <v>500</v>
      </c>
      <c r="BD690" s="727" t="s">
        <v>1691</v>
      </c>
      <c r="BE690" s="168">
        <v>0.3</v>
      </c>
      <c r="BF690" s="168">
        <v>0.06</v>
      </c>
      <c r="BG690" s="12">
        <v>2.58</v>
      </c>
      <c r="BH690" s="583" t="s">
        <v>2650</v>
      </c>
      <c r="BI690" s="577" t="s">
        <v>35</v>
      </c>
      <c r="BJ690" s="578" t="s">
        <v>1806</v>
      </c>
      <c r="BK690" s="578" t="s">
        <v>500</v>
      </c>
      <c r="BL690" s="578" t="s">
        <v>1691</v>
      </c>
      <c r="BM690" s="577">
        <v>0.03</v>
      </c>
      <c r="BN690" s="577">
        <v>0</v>
      </c>
      <c r="BO690" s="579">
        <v>2.23</v>
      </c>
      <c r="BP690" s="524" t="s">
        <v>2128</v>
      </c>
      <c r="BQ690" s="525" t="s">
        <v>2428</v>
      </c>
      <c r="BR690" s="526" t="s">
        <v>2586</v>
      </c>
      <c r="BS690" s="526" t="s">
        <v>1161</v>
      </c>
      <c r="BT690" s="526" t="s">
        <v>1691</v>
      </c>
      <c r="BU690" s="525">
        <v>5.6249999999999994E-2</v>
      </c>
      <c r="BV690" s="525">
        <v>0</v>
      </c>
      <c r="BW690" s="527">
        <v>1.37</v>
      </c>
    </row>
    <row r="691" spans="1:75">
      <c r="A691" s="1" t="s">
        <v>63</v>
      </c>
      <c r="B691" s="1" t="s">
        <v>1127</v>
      </c>
      <c r="C691" s="1" t="s">
        <v>1128</v>
      </c>
      <c r="D691" s="1" t="s">
        <v>1683</v>
      </c>
      <c r="E691" s="1" t="s">
        <v>290</v>
      </c>
      <c r="F691" s="1">
        <v>6.5000000000000002E-2</v>
      </c>
      <c r="G691" s="1">
        <v>4.2500000000000003E-3</v>
      </c>
      <c r="H691" s="1">
        <v>2.62</v>
      </c>
      <c r="I691" s="1" t="s">
        <v>1144</v>
      </c>
      <c r="J691" s="1" t="s">
        <v>502</v>
      </c>
      <c r="AI691" s="575"/>
      <c r="AJ691" s="176" t="s">
        <v>2650</v>
      </c>
      <c r="AK691" s="168" t="s">
        <v>1673</v>
      </c>
      <c r="AL691" s="727" t="s">
        <v>1514</v>
      </c>
      <c r="AM691" s="727" t="s">
        <v>504</v>
      </c>
      <c r="AN691" s="727" t="s">
        <v>1691</v>
      </c>
      <c r="AO691" s="168">
        <v>2.5000000000000001E-2</v>
      </c>
      <c r="AP691" s="168">
        <v>0</v>
      </c>
      <c r="AQ691" s="12">
        <v>2.3199999999999998</v>
      </c>
      <c r="AR691" s="11" t="s">
        <v>2651</v>
      </c>
      <c r="AS691" s="168" t="s">
        <v>1673</v>
      </c>
      <c r="AT691" s="727" t="s">
        <v>1514</v>
      </c>
      <c r="AU691" s="727" t="s">
        <v>504</v>
      </c>
      <c r="AV691" s="727" t="s">
        <v>1691</v>
      </c>
      <c r="AW691" s="168">
        <v>2.5000000000000001E-2</v>
      </c>
      <c r="AX691" s="168">
        <v>0</v>
      </c>
      <c r="AY691" s="12">
        <v>3</v>
      </c>
      <c r="AZ691" s="11" t="s">
        <v>2073</v>
      </c>
      <c r="BA691" s="168" t="s">
        <v>1899</v>
      </c>
      <c r="BB691" s="727" t="s">
        <v>2086</v>
      </c>
      <c r="BC691" s="727" t="s">
        <v>501</v>
      </c>
      <c r="BD691" s="727" t="s">
        <v>1691</v>
      </c>
      <c r="BE691" s="168">
        <v>0.2</v>
      </c>
      <c r="BF691" s="168">
        <v>0.04</v>
      </c>
      <c r="BG691" s="12">
        <v>2.58</v>
      </c>
      <c r="BH691" s="583" t="s">
        <v>2650</v>
      </c>
      <c r="BI691" s="577" t="s">
        <v>1673</v>
      </c>
      <c r="BJ691" s="578" t="s">
        <v>2070</v>
      </c>
      <c r="BK691" s="578" t="s">
        <v>504</v>
      </c>
      <c r="BL691" s="578" t="s">
        <v>1691</v>
      </c>
      <c r="BM691" s="577">
        <v>1.2500000000000001E-2</v>
      </c>
      <c r="BN691" s="577">
        <v>0</v>
      </c>
      <c r="BO691" s="579">
        <v>2.23</v>
      </c>
      <c r="BP691" s="524" t="s">
        <v>2128</v>
      </c>
      <c r="BQ691" s="525" t="s">
        <v>2428</v>
      </c>
      <c r="BR691" s="526" t="s">
        <v>2587</v>
      </c>
      <c r="BS691" s="526" t="s">
        <v>1161</v>
      </c>
      <c r="BT691" s="526" t="s">
        <v>1691</v>
      </c>
      <c r="BU691" s="525">
        <v>5.6249999999999994E-2</v>
      </c>
      <c r="BV691" s="525">
        <v>0</v>
      </c>
      <c r="BW691" s="527">
        <v>1.37</v>
      </c>
    </row>
    <row r="692" spans="1:75">
      <c r="A692" s="1" t="s">
        <v>64</v>
      </c>
      <c r="B692" s="1" t="s">
        <v>1127</v>
      </c>
      <c r="C692" s="1" t="s">
        <v>1128</v>
      </c>
      <c r="D692" s="1" t="s">
        <v>1683</v>
      </c>
      <c r="E692" s="1" t="s">
        <v>291</v>
      </c>
      <c r="F692" s="1">
        <v>6.5000000000000002E-2</v>
      </c>
      <c r="G692" s="1">
        <v>4.2500000000000003E-3</v>
      </c>
      <c r="H692" s="1">
        <v>2.62</v>
      </c>
      <c r="I692" s="1" t="s">
        <v>672</v>
      </c>
      <c r="J692" s="1" t="s">
        <v>684</v>
      </c>
      <c r="AI692" s="575"/>
      <c r="AJ692" s="176" t="s">
        <v>2650</v>
      </c>
      <c r="AK692" s="168" t="s">
        <v>1673</v>
      </c>
      <c r="AL692" s="727" t="s">
        <v>2071</v>
      </c>
      <c r="AM692" s="727" t="s">
        <v>505</v>
      </c>
      <c r="AN692" s="727" t="s">
        <v>1691</v>
      </c>
      <c r="AO692" s="168">
        <v>1.2500000000000001E-2</v>
      </c>
      <c r="AP692" s="168">
        <v>0</v>
      </c>
      <c r="AQ692" s="12">
        <v>2.3199999999999998</v>
      </c>
      <c r="AR692" s="11" t="s">
        <v>2651</v>
      </c>
      <c r="AS692" s="168" t="s">
        <v>1673</v>
      </c>
      <c r="AT692" s="727" t="s">
        <v>2071</v>
      </c>
      <c r="AU692" s="727" t="s">
        <v>505</v>
      </c>
      <c r="AV692" s="727" t="s">
        <v>1691</v>
      </c>
      <c r="AW692" s="168">
        <v>1.2500000000000001E-2</v>
      </c>
      <c r="AX692" s="168">
        <v>0</v>
      </c>
      <c r="AY692" s="12">
        <v>3</v>
      </c>
      <c r="AZ692" s="11" t="s">
        <v>2073</v>
      </c>
      <c r="BA692" s="168" t="s">
        <v>1899</v>
      </c>
      <c r="BB692" s="727" t="s">
        <v>2087</v>
      </c>
      <c r="BC692" s="727" t="s">
        <v>501</v>
      </c>
      <c r="BD692" s="727" t="s">
        <v>1691</v>
      </c>
      <c r="BE692" s="168">
        <v>0.2</v>
      </c>
      <c r="BF692" s="168">
        <v>0.04</v>
      </c>
      <c r="BG692" s="12">
        <v>2.58</v>
      </c>
      <c r="BH692" s="524" t="s">
        <v>2119</v>
      </c>
      <c r="BI692" s="525" t="s">
        <v>2428</v>
      </c>
      <c r="BJ692" s="526" t="s">
        <v>2588</v>
      </c>
      <c r="BK692" s="526" t="s">
        <v>1691</v>
      </c>
      <c r="BL692" s="526" t="s">
        <v>1691</v>
      </c>
      <c r="BM692" s="525">
        <v>2.5000000000000001E-2</v>
      </c>
      <c r="BN692" s="525">
        <v>0</v>
      </c>
      <c r="BO692" s="527">
        <v>2.23</v>
      </c>
      <c r="BP692" s="524" t="s">
        <v>2128</v>
      </c>
      <c r="BQ692" s="525" t="s">
        <v>2428</v>
      </c>
      <c r="BR692" s="526" t="s">
        <v>2589</v>
      </c>
      <c r="BS692" s="526" t="s">
        <v>268</v>
      </c>
      <c r="BT692" s="526" t="s">
        <v>1691</v>
      </c>
      <c r="BU692" s="525">
        <v>3.7499999999999999E-2</v>
      </c>
      <c r="BV692" s="525">
        <v>0</v>
      </c>
      <c r="BW692" s="527">
        <v>1.37</v>
      </c>
    </row>
    <row r="693" spans="1:75">
      <c r="A693" s="1" t="s">
        <v>65</v>
      </c>
      <c r="B693" s="1" t="s">
        <v>1127</v>
      </c>
      <c r="C693" s="1" t="s">
        <v>1128</v>
      </c>
      <c r="D693" s="1" t="s">
        <v>1683</v>
      </c>
      <c r="E693" s="1" t="s">
        <v>615</v>
      </c>
      <c r="F693" s="1">
        <v>0.26</v>
      </c>
      <c r="G693" s="1">
        <v>4.2500000000000003E-3</v>
      </c>
      <c r="H693" s="1">
        <v>2.62</v>
      </c>
      <c r="I693" s="1" t="s">
        <v>1144</v>
      </c>
      <c r="J693" s="1" t="s">
        <v>66</v>
      </c>
      <c r="AI693" s="575"/>
      <c r="AJ693" s="176" t="s">
        <v>2650</v>
      </c>
      <c r="AK693" s="168" t="s">
        <v>1673</v>
      </c>
      <c r="AL693" s="727" t="s">
        <v>2072</v>
      </c>
      <c r="AM693" s="727" t="s">
        <v>505</v>
      </c>
      <c r="AN693" s="727" t="s">
        <v>1691</v>
      </c>
      <c r="AO693" s="168">
        <v>1.2500000000000001E-2</v>
      </c>
      <c r="AP693" s="168">
        <v>0</v>
      </c>
      <c r="AQ693" s="12">
        <v>2.3199999999999998</v>
      </c>
      <c r="AR693" s="11" t="s">
        <v>2651</v>
      </c>
      <c r="AS693" s="168" t="s">
        <v>1673</v>
      </c>
      <c r="AT693" s="727" t="s">
        <v>2072</v>
      </c>
      <c r="AU693" s="727" t="s">
        <v>505</v>
      </c>
      <c r="AV693" s="727" t="s">
        <v>1691</v>
      </c>
      <c r="AW693" s="168">
        <v>1.2500000000000001E-2</v>
      </c>
      <c r="AX693" s="168">
        <v>0</v>
      </c>
      <c r="AY693" s="12">
        <v>3</v>
      </c>
      <c r="AZ693" s="11" t="s">
        <v>2073</v>
      </c>
      <c r="BA693" s="168" t="s">
        <v>1899</v>
      </c>
      <c r="BB693" s="727" t="s">
        <v>2088</v>
      </c>
      <c r="BC693" s="727" t="s">
        <v>502</v>
      </c>
      <c r="BD693" s="727" t="s">
        <v>1691</v>
      </c>
      <c r="BE693" s="168">
        <v>0.1</v>
      </c>
      <c r="BF693" s="168">
        <v>0.02</v>
      </c>
      <c r="BG693" s="12">
        <v>2.58</v>
      </c>
      <c r="BH693" s="524" t="s">
        <v>2119</v>
      </c>
      <c r="BI693" s="525" t="s">
        <v>2428</v>
      </c>
      <c r="BJ693" s="526" t="s">
        <v>2590</v>
      </c>
      <c r="BK693" s="526" t="s">
        <v>1691</v>
      </c>
      <c r="BL693" s="526" t="s">
        <v>1691</v>
      </c>
      <c r="BM693" s="525">
        <v>1.2500000000000001E-2</v>
      </c>
      <c r="BN693" s="525">
        <v>0</v>
      </c>
      <c r="BO693" s="527">
        <v>2.23</v>
      </c>
      <c r="BP693" s="524" t="s">
        <v>2128</v>
      </c>
      <c r="BQ693" s="525" t="s">
        <v>2428</v>
      </c>
      <c r="BR693" s="526" t="s">
        <v>2591</v>
      </c>
      <c r="BS693" s="526" t="s">
        <v>268</v>
      </c>
      <c r="BT693" s="526" t="s">
        <v>1691</v>
      </c>
      <c r="BU693" s="525">
        <v>3.7499999999999999E-2</v>
      </c>
      <c r="BV693" s="525">
        <v>0</v>
      </c>
      <c r="BW693" s="527">
        <v>1.37</v>
      </c>
    </row>
    <row r="694" spans="1:75">
      <c r="A694" s="1" t="s">
        <v>67</v>
      </c>
      <c r="B694" s="1" t="s">
        <v>1127</v>
      </c>
      <c r="C694" s="1" t="s">
        <v>1128</v>
      </c>
      <c r="D694" s="1" t="s">
        <v>1683</v>
      </c>
      <c r="E694" s="1" t="s">
        <v>292</v>
      </c>
      <c r="F694" s="1">
        <v>0.13</v>
      </c>
      <c r="G694" s="1">
        <v>4.2500000000000003E-3</v>
      </c>
      <c r="H694" s="1">
        <v>2.62</v>
      </c>
      <c r="I694" s="1" t="s">
        <v>672</v>
      </c>
      <c r="J694" s="1" t="s">
        <v>68</v>
      </c>
      <c r="AI694" s="575"/>
      <c r="AJ694" s="176" t="s">
        <v>2650</v>
      </c>
      <c r="AK694" s="168" t="s">
        <v>1673</v>
      </c>
      <c r="AL694" s="727" t="s">
        <v>1515</v>
      </c>
      <c r="AM694" s="727" t="s">
        <v>505</v>
      </c>
      <c r="AN694" s="727" t="s">
        <v>1691</v>
      </c>
      <c r="AO694" s="168">
        <v>1.2500000000000001E-2</v>
      </c>
      <c r="AP694" s="168">
        <v>0</v>
      </c>
      <c r="AQ694" s="12">
        <v>2.3199999999999998</v>
      </c>
      <c r="AR694" s="11" t="s">
        <v>2651</v>
      </c>
      <c r="AS694" s="168" t="s">
        <v>1673</v>
      </c>
      <c r="AT694" s="727" t="s">
        <v>1515</v>
      </c>
      <c r="AU694" s="727" t="s">
        <v>505</v>
      </c>
      <c r="AV694" s="727" t="s">
        <v>1691</v>
      </c>
      <c r="AW694" s="168">
        <v>1.2500000000000001E-2</v>
      </c>
      <c r="AX694" s="168">
        <v>0</v>
      </c>
      <c r="AY694" s="12">
        <v>3</v>
      </c>
      <c r="AZ694" s="11" t="s">
        <v>2073</v>
      </c>
      <c r="BA694" s="168" t="s">
        <v>1899</v>
      </c>
      <c r="BB694" s="727" t="s">
        <v>2089</v>
      </c>
      <c r="BC694" s="727" t="s">
        <v>502</v>
      </c>
      <c r="BD694" s="727" t="s">
        <v>1691</v>
      </c>
      <c r="BE694" s="168">
        <v>0.1</v>
      </c>
      <c r="BF694" s="168">
        <v>0.02</v>
      </c>
      <c r="BG694" s="12">
        <v>2.58</v>
      </c>
      <c r="BH694" s="524" t="s">
        <v>2119</v>
      </c>
      <c r="BI694" s="525" t="s">
        <v>2428</v>
      </c>
      <c r="BJ694" s="526" t="s">
        <v>2592</v>
      </c>
      <c r="BK694" s="526" t="s">
        <v>1161</v>
      </c>
      <c r="BL694" s="526" t="s">
        <v>1691</v>
      </c>
      <c r="BM694" s="525">
        <v>1.8750000000000003E-2</v>
      </c>
      <c r="BN694" s="525">
        <v>0</v>
      </c>
      <c r="BO694" s="527">
        <v>2.23</v>
      </c>
      <c r="BP694" s="524" t="s">
        <v>2128</v>
      </c>
      <c r="BQ694" s="525" t="s">
        <v>2428</v>
      </c>
      <c r="BR694" s="526" t="s">
        <v>2593</v>
      </c>
      <c r="BS694" s="526" t="s">
        <v>2414</v>
      </c>
      <c r="BT694" s="526" t="s">
        <v>1691</v>
      </c>
      <c r="BU694" s="525">
        <v>1.8749999999999999E-2</v>
      </c>
      <c r="BV694" s="525">
        <v>0</v>
      </c>
      <c r="BW694" s="527">
        <v>1.37</v>
      </c>
    </row>
    <row r="695" spans="1:75">
      <c r="A695" s="1" t="s">
        <v>69</v>
      </c>
      <c r="B695" s="1" t="s">
        <v>1127</v>
      </c>
      <c r="C695" s="1" t="s">
        <v>1128</v>
      </c>
      <c r="D695" s="1" t="s">
        <v>1683</v>
      </c>
      <c r="E695" s="1" t="s">
        <v>293</v>
      </c>
      <c r="F695" s="1">
        <v>0.26</v>
      </c>
      <c r="G695" s="1">
        <v>2.5500000000000002E-3</v>
      </c>
      <c r="H695" s="1">
        <v>2.62</v>
      </c>
      <c r="I695" s="1" t="s">
        <v>70</v>
      </c>
      <c r="J695" s="1" t="s">
        <v>71</v>
      </c>
      <c r="AI695" s="575"/>
      <c r="AJ695" s="176" t="s">
        <v>2650</v>
      </c>
      <c r="AK695" s="168" t="s">
        <v>508</v>
      </c>
      <c r="AL695" s="727" t="s">
        <v>1516</v>
      </c>
      <c r="AM695" s="727" t="s">
        <v>1691</v>
      </c>
      <c r="AN695" s="727" t="s">
        <v>1691</v>
      </c>
      <c r="AO695" s="168">
        <v>0.05</v>
      </c>
      <c r="AP695" s="168">
        <v>0</v>
      </c>
      <c r="AQ695" s="12">
        <v>2.3199999999999998</v>
      </c>
      <c r="AR695" s="11" t="s">
        <v>2651</v>
      </c>
      <c r="AS695" s="168" t="s">
        <v>508</v>
      </c>
      <c r="AT695" s="727" t="s">
        <v>1516</v>
      </c>
      <c r="AU695" s="727" t="s">
        <v>1691</v>
      </c>
      <c r="AV695" s="727" t="s">
        <v>1691</v>
      </c>
      <c r="AW695" s="168">
        <v>0.05</v>
      </c>
      <c r="AX695" s="168">
        <v>0</v>
      </c>
      <c r="AY695" s="12">
        <v>3</v>
      </c>
      <c r="AZ695" s="11" t="s">
        <v>2073</v>
      </c>
      <c r="BA695" s="168" t="s">
        <v>1672</v>
      </c>
      <c r="BB695" s="727" t="s">
        <v>2090</v>
      </c>
      <c r="BC695" s="727" t="s">
        <v>1691</v>
      </c>
      <c r="BD695" s="727" t="s">
        <v>1691</v>
      </c>
      <c r="BE695" s="168">
        <v>0.28000000000000003</v>
      </c>
      <c r="BF695" s="168">
        <v>5.1999999999999998E-2</v>
      </c>
      <c r="BG695" s="12">
        <v>2.58</v>
      </c>
      <c r="BH695" s="524" t="s">
        <v>2119</v>
      </c>
      <c r="BI695" s="525" t="s">
        <v>2428</v>
      </c>
      <c r="BJ695" s="526" t="s">
        <v>2594</v>
      </c>
      <c r="BK695" s="526" t="s">
        <v>1161</v>
      </c>
      <c r="BL695" s="526" t="s">
        <v>1691</v>
      </c>
      <c r="BM695" s="525">
        <v>1.8750000000000003E-2</v>
      </c>
      <c r="BN695" s="525">
        <v>0</v>
      </c>
      <c r="BO695" s="527">
        <v>2.23</v>
      </c>
      <c r="BP695" s="524" t="s">
        <v>2128</v>
      </c>
      <c r="BQ695" s="525" t="s">
        <v>2428</v>
      </c>
      <c r="BR695" s="526" t="s">
        <v>2595</v>
      </c>
      <c r="BS695" s="526" t="s">
        <v>2414</v>
      </c>
      <c r="BT695" s="526" t="s">
        <v>1691</v>
      </c>
      <c r="BU695" s="525">
        <v>1.8749999999999999E-2</v>
      </c>
      <c r="BV695" s="525">
        <v>0</v>
      </c>
      <c r="BW695" s="527">
        <v>1.37</v>
      </c>
    </row>
    <row r="696" spans="1:75">
      <c r="A696" s="1" t="s">
        <v>72</v>
      </c>
      <c r="B696" s="1" t="s">
        <v>1127</v>
      </c>
      <c r="C696" s="1" t="s">
        <v>1128</v>
      </c>
      <c r="D696" s="1" t="s">
        <v>1683</v>
      </c>
      <c r="E696" s="1" t="s">
        <v>294</v>
      </c>
      <c r="F696" s="1">
        <v>0.13</v>
      </c>
      <c r="G696" s="1">
        <v>2.5500000000000002E-3</v>
      </c>
      <c r="H696" s="1">
        <v>2.62</v>
      </c>
      <c r="I696" s="1" t="s">
        <v>672</v>
      </c>
      <c r="J696" s="1" t="s">
        <v>73</v>
      </c>
      <c r="AI696" s="575"/>
      <c r="AJ696" s="176" t="s">
        <v>2650</v>
      </c>
      <c r="AK696" s="168" t="s">
        <v>508</v>
      </c>
      <c r="AL696" s="727" t="s">
        <v>1517</v>
      </c>
      <c r="AM696" s="727" t="s">
        <v>1691</v>
      </c>
      <c r="AN696" s="727" t="s">
        <v>1691</v>
      </c>
      <c r="AO696" s="168">
        <v>2.5000000000000001E-2</v>
      </c>
      <c r="AP696" s="168">
        <v>0</v>
      </c>
      <c r="AQ696" s="12">
        <v>2.3199999999999998</v>
      </c>
      <c r="AR696" s="11" t="s">
        <v>2651</v>
      </c>
      <c r="AS696" s="168" t="s">
        <v>508</v>
      </c>
      <c r="AT696" s="727" t="s">
        <v>1517</v>
      </c>
      <c r="AU696" s="727" t="s">
        <v>1691</v>
      </c>
      <c r="AV696" s="727" t="s">
        <v>1691</v>
      </c>
      <c r="AW696" s="168">
        <v>2.5000000000000001E-2</v>
      </c>
      <c r="AX696" s="168">
        <v>0</v>
      </c>
      <c r="AY696" s="12">
        <v>3</v>
      </c>
      <c r="AZ696" s="11" t="s">
        <v>2073</v>
      </c>
      <c r="BA696" s="168" t="s">
        <v>1672</v>
      </c>
      <c r="BB696" s="727" t="s">
        <v>2091</v>
      </c>
      <c r="BC696" s="727" t="s">
        <v>1691</v>
      </c>
      <c r="BD696" s="727" t="s">
        <v>1691</v>
      </c>
      <c r="BE696" s="168">
        <v>0.14000000000000001</v>
      </c>
      <c r="BF696" s="168">
        <v>2.5999999999999999E-2</v>
      </c>
      <c r="BG696" s="12">
        <v>2.58</v>
      </c>
      <c r="BH696" s="524" t="s">
        <v>2119</v>
      </c>
      <c r="BI696" s="525" t="s">
        <v>2428</v>
      </c>
      <c r="BJ696" s="526" t="s">
        <v>2596</v>
      </c>
      <c r="BK696" s="526" t="s">
        <v>268</v>
      </c>
      <c r="BL696" s="526" t="s">
        <v>1691</v>
      </c>
      <c r="BM696" s="525">
        <v>1.2500000000000001E-2</v>
      </c>
      <c r="BN696" s="525">
        <v>0</v>
      </c>
      <c r="BO696" s="527">
        <v>2.23</v>
      </c>
      <c r="BP696" s="675" t="s">
        <v>2128</v>
      </c>
      <c r="BQ696" s="676" t="s">
        <v>2428</v>
      </c>
      <c r="BR696" s="677" t="s">
        <v>4449</v>
      </c>
      <c r="BS696" s="677" t="s">
        <v>1691</v>
      </c>
      <c r="BT696" s="677" t="s">
        <v>1691</v>
      </c>
      <c r="BU696" s="676"/>
      <c r="BV696" s="676"/>
      <c r="BW696" s="678"/>
    </row>
    <row r="697" spans="1:75">
      <c r="A697" s="1" t="s">
        <v>74</v>
      </c>
      <c r="B697" s="1" t="s">
        <v>1127</v>
      </c>
      <c r="C697" s="1" t="s">
        <v>1128</v>
      </c>
      <c r="D697" s="1" t="s">
        <v>1683</v>
      </c>
      <c r="E697" s="1" t="s">
        <v>295</v>
      </c>
      <c r="F697" s="1">
        <v>0.19500000000000001</v>
      </c>
      <c r="G697" s="1">
        <v>4.2500000000000003E-3</v>
      </c>
      <c r="H697" s="1">
        <v>2.62</v>
      </c>
      <c r="I697" s="1" t="s">
        <v>1144</v>
      </c>
      <c r="J697" s="1" t="s">
        <v>75</v>
      </c>
      <c r="AI697" s="575"/>
      <c r="AJ697" s="176" t="s">
        <v>2650</v>
      </c>
      <c r="AK697" s="168" t="s">
        <v>508</v>
      </c>
      <c r="AL697" s="727" t="s">
        <v>1518</v>
      </c>
      <c r="AM697" s="727" t="s">
        <v>1691</v>
      </c>
      <c r="AN697" s="727" t="s">
        <v>1691</v>
      </c>
      <c r="AO697" s="168">
        <v>1.2500000000000001E-2</v>
      </c>
      <c r="AP697" s="168">
        <v>0</v>
      </c>
      <c r="AQ697" s="12">
        <v>2.3199999999999998</v>
      </c>
      <c r="AR697" s="11" t="s">
        <v>2651</v>
      </c>
      <c r="AS697" s="168" t="s">
        <v>508</v>
      </c>
      <c r="AT697" s="727" t="s">
        <v>1518</v>
      </c>
      <c r="AU697" s="727" t="s">
        <v>1691</v>
      </c>
      <c r="AV697" s="727" t="s">
        <v>1691</v>
      </c>
      <c r="AW697" s="168">
        <v>1.2500000000000001E-2</v>
      </c>
      <c r="AX697" s="168">
        <v>0</v>
      </c>
      <c r="AY697" s="12">
        <v>3</v>
      </c>
      <c r="AZ697" s="11" t="s">
        <v>2073</v>
      </c>
      <c r="BA697" s="168" t="s">
        <v>1672</v>
      </c>
      <c r="BB697" s="727" t="s">
        <v>2092</v>
      </c>
      <c r="BC697" s="727" t="s">
        <v>1691</v>
      </c>
      <c r="BD697" s="727" t="s">
        <v>1691</v>
      </c>
      <c r="BE697" s="168">
        <v>0.28000000000000003</v>
      </c>
      <c r="BF697" s="168">
        <v>5.1999999999999998E-2</v>
      </c>
      <c r="BG697" s="12">
        <v>2.58</v>
      </c>
      <c r="BH697" s="524" t="s">
        <v>2119</v>
      </c>
      <c r="BI697" s="525" t="s">
        <v>2428</v>
      </c>
      <c r="BJ697" s="526" t="s">
        <v>2597</v>
      </c>
      <c r="BK697" s="526" t="s">
        <v>268</v>
      </c>
      <c r="BL697" s="526" t="s">
        <v>1691</v>
      </c>
      <c r="BM697" s="525">
        <v>1.2500000000000001E-2</v>
      </c>
      <c r="BN697" s="525">
        <v>0</v>
      </c>
      <c r="BO697" s="527">
        <v>2.23</v>
      </c>
      <c r="BP697" s="675" t="s">
        <v>2128</v>
      </c>
      <c r="BQ697" s="676" t="s">
        <v>2428</v>
      </c>
      <c r="BR697" s="677" t="s">
        <v>4450</v>
      </c>
      <c r="BS697" s="677" t="s">
        <v>1691</v>
      </c>
      <c r="BT697" s="677" t="s">
        <v>1691</v>
      </c>
      <c r="BU697" s="676"/>
      <c r="BV697" s="676"/>
      <c r="BW697" s="678"/>
    </row>
    <row r="698" spans="1:75">
      <c r="A698" s="1" t="s">
        <v>76</v>
      </c>
      <c r="B698" s="1" t="s">
        <v>1127</v>
      </c>
      <c r="C698" s="1" t="s">
        <v>1128</v>
      </c>
      <c r="D698" s="1" t="s">
        <v>1683</v>
      </c>
      <c r="E698" s="1" t="s">
        <v>296</v>
      </c>
      <c r="F698" s="1">
        <v>0.19500000000000001</v>
      </c>
      <c r="G698" s="1">
        <v>4.2500000000000003E-3</v>
      </c>
      <c r="H698" s="1">
        <v>2.62</v>
      </c>
      <c r="I698" s="1" t="s">
        <v>672</v>
      </c>
      <c r="J698" s="1" t="s">
        <v>77</v>
      </c>
      <c r="AI698" s="575"/>
      <c r="AJ698" s="176" t="s">
        <v>2650</v>
      </c>
      <c r="AK698" s="168" t="s">
        <v>508</v>
      </c>
      <c r="AL698" s="727" t="s">
        <v>1519</v>
      </c>
      <c r="AM698" s="727" t="s">
        <v>504</v>
      </c>
      <c r="AN698" s="727" t="s">
        <v>1691</v>
      </c>
      <c r="AO698" s="168">
        <v>2.5000000000000001E-2</v>
      </c>
      <c r="AP698" s="168">
        <v>0</v>
      </c>
      <c r="AQ698" s="12">
        <v>2.3199999999999998</v>
      </c>
      <c r="AR698" s="11" t="s">
        <v>2651</v>
      </c>
      <c r="AS698" s="168" t="s">
        <v>508</v>
      </c>
      <c r="AT698" s="727" t="s">
        <v>1519</v>
      </c>
      <c r="AU698" s="727" t="s">
        <v>504</v>
      </c>
      <c r="AV698" s="727" t="s">
        <v>1691</v>
      </c>
      <c r="AW698" s="168">
        <v>2.5000000000000001E-2</v>
      </c>
      <c r="AX698" s="168">
        <v>0</v>
      </c>
      <c r="AY698" s="12">
        <v>3</v>
      </c>
      <c r="AZ698" s="11" t="s">
        <v>2073</v>
      </c>
      <c r="BA698" s="168" t="s">
        <v>1672</v>
      </c>
      <c r="BB698" s="727" t="s">
        <v>2093</v>
      </c>
      <c r="BC698" s="727" t="s">
        <v>1691</v>
      </c>
      <c r="BD698" s="727" t="s">
        <v>1691</v>
      </c>
      <c r="BE698" s="168">
        <v>0.14000000000000001</v>
      </c>
      <c r="BF698" s="168">
        <v>2.5999999999999999E-2</v>
      </c>
      <c r="BG698" s="12">
        <v>2.58</v>
      </c>
      <c r="BH698" s="524" t="s">
        <v>2119</v>
      </c>
      <c r="BI698" s="525" t="s">
        <v>2428</v>
      </c>
      <c r="BJ698" s="526" t="s">
        <v>2598</v>
      </c>
      <c r="BK698" s="526" t="s">
        <v>2414</v>
      </c>
      <c r="BL698" s="526" t="s">
        <v>1691</v>
      </c>
      <c r="BM698" s="525">
        <v>6.2500000000000003E-3</v>
      </c>
      <c r="BN698" s="525">
        <v>0</v>
      </c>
      <c r="BO698" s="527">
        <v>2.23</v>
      </c>
      <c r="BP698" s="11"/>
      <c r="BQ698" s="168"/>
      <c r="BR698" s="727"/>
      <c r="BS698" s="727"/>
      <c r="BT698" s="727"/>
      <c r="BU698" s="168"/>
      <c r="BV698" s="168"/>
      <c r="BW698" s="12"/>
    </row>
    <row r="699" spans="1:75">
      <c r="A699" s="1" t="s">
        <v>78</v>
      </c>
      <c r="B699" s="1" t="s">
        <v>1127</v>
      </c>
      <c r="C699" s="1" t="s">
        <v>1128</v>
      </c>
      <c r="D699" s="1" t="s">
        <v>1683</v>
      </c>
      <c r="E699" s="1" t="s">
        <v>297</v>
      </c>
      <c r="F699" s="1">
        <v>0.19500000000000001</v>
      </c>
      <c r="G699" s="1">
        <v>2.5500000000000002E-3</v>
      </c>
      <c r="H699" s="1">
        <v>2.62</v>
      </c>
      <c r="I699" s="1" t="s">
        <v>70</v>
      </c>
      <c r="J699" s="1" t="s">
        <v>79</v>
      </c>
      <c r="AI699" s="575"/>
      <c r="AJ699" s="176" t="s">
        <v>2650</v>
      </c>
      <c r="AK699" s="168" t="s">
        <v>508</v>
      </c>
      <c r="AL699" s="727" t="s">
        <v>1520</v>
      </c>
      <c r="AM699" s="727" t="s">
        <v>504</v>
      </c>
      <c r="AN699" s="727" t="s">
        <v>1691</v>
      </c>
      <c r="AO699" s="168">
        <v>2.5000000000000001E-2</v>
      </c>
      <c r="AP699" s="168">
        <v>0</v>
      </c>
      <c r="AQ699" s="12">
        <v>2.3199999999999998</v>
      </c>
      <c r="AR699" s="11" t="s">
        <v>2651</v>
      </c>
      <c r="AS699" s="168" t="s">
        <v>508</v>
      </c>
      <c r="AT699" s="727" t="s">
        <v>1520</v>
      </c>
      <c r="AU699" s="727" t="s">
        <v>504</v>
      </c>
      <c r="AV699" s="727" t="s">
        <v>1691</v>
      </c>
      <c r="AW699" s="168">
        <v>2.5000000000000001E-2</v>
      </c>
      <c r="AX699" s="168">
        <v>0</v>
      </c>
      <c r="AY699" s="12">
        <v>3</v>
      </c>
      <c r="AZ699" s="11" t="s">
        <v>2073</v>
      </c>
      <c r="BA699" s="168" t="s">
        <v>1672</v>
      </c>
      <c r="BB699" s="727" t="s">
        <v>2094</v>
      </c>
      <c r="BC699" s="727" t="s">
        <v>500</v>
      </c>
      <c r="BD699" s="727" t="s">
        <v>1691</v>
      </c>
      <c r="BE699" s="168">
        <v>0.21</v>
      </c>
      <c r="BF699" s="168">
        <v>3.9E-2</v>
      </c>
      <c r="BG699" s="12">
        <v>2.58</v>
      </c>
      <c r="BH699" s="524" t="s">
        <v>2119</v>
      </c>
      <c r="BI699" s="525" t="s">
        <v>2428</v>
      </c>
      <c r="BJ699" s="526" t="s">
        <v>2599</v>
      </c>
      <c r="BK699" s="526" t="s">
        <v>2414</v>
      </c>
      <c r="BL699" s="526" t="s">
        <v>1691</v>
      </c>
      <c r="BM699" s="525">
        <v>6.2500000000000003E-3</v>
      </c>
      <c r="BN699" s="525">
        <v>0</v>
      </c>
      <c r="BO699" s="527">
        <v>2.23</v>
      </c>
      <c r="BP699" s="11"/>
      <c r="BQ699" s="168"/>
      <c r="BR699" s="727"/>
      <c r="BS699" s="727"/>
      <c r="BT699" s="727"/>
      <c r="BU699" s="168"/>
      <c r="BV699" s="168"/>
      <c r="BW699" s="12"/>
    </row>
    <row r="700" spans="1:75">
      <c r="A700" s="1" t="s">
        <v>80</v>
      </c>
      <c r="B700" s="1" t="s">
        <v>1127</v>
      </c>
      <c r="C700" s="1" t="s">
        <v>1128</v>
      </c>
      <c r="D700" s="1" t="s">
        <v>1683</v>
      </c>
      <c r="E700" s="1" t="s">
        <v>298</v>
      </c>
      <c r="F700" s="1">
        <v>0.19500000000000001</v>
      </c>
      <c r="G700" s="1">
        <v>2.5500000000000002E-3</v>
      </c>
      <c r="H700" s="1">
        <v>2.62</v>
      </c>
      <c r="I700" s="1" t="s">
        <v>672</v>
      </c>
      <c r="J700" s="1" t="s">
        <v>81</v>
      </c>
      <c r="AI700" s="575"/>
      <c r="AJ700" s="176" t="s">
        <v>2650</v>
      </c>
      <c r="AK700" s="168" t="s">
        <v>508</v>
      </c>
      <c r="AL700" s="727" t="s">
        <v>1521</v>
      </c>
      <c r="AM700" s="727" t="s">
        <v>504</v>
      </c>
      <c r="AN700" s="727" t="s">
        <v>1691</v>
      </c>
      <c r="AO700" s="168">
        <v>2.5000000000000001E-2</v>
      </c>
      <c r="AP700" s="168">
        <v>0</v>
      </c>
      <c r="AQ700" s="12">
        <v>2.3199999999999998</v>
      </c>
      <c r="AR700" s="11" t="s">
        <v>2651</v>
      </c>
      <c r="AS700" s="168" t="s">
        <v>508</v>
      </c>
      <c r="AT700" s="727" t="s">
        <v>1521</v>
      </c>
      <c r="AU700" s="727" t="s">
        <v>504</v>
      </c>
      <c r="AV700" s="727" t="s">
        <v>1691</v>
      </c>
      <c r="AW700" s="168">
        <v>2.5000000000000001E-2</v>
      </c>
      <c r="AX700" s="168">
        <v>0</v>
      </c>
      <c r="AY700" s="12">
        <v>3</v>
      </c>
      <c r="AZ700" s="11" t="s">
        <v>2073</v>
      </c>
      <c r="BA700" s="168" t="s">
        <v>1672</v>
      </c>
      <c r="BB700" s="727" t="s">
        <v>2095</v>
      </c>
      <c r="BC700" s="727" t="s">
        <v>500</v>
      </c>
      <c r="BD700" s="727" t="s">
        <v>1691</v>
      </c>
      <c r="BE700" s="168">
        <v>0.21</v>
      </c>
      <c r="BF700" s="168">
        <v>3.9E-2</v>
      </c>
      <c r="BG700" s="12">
        <v>2.58</v>
      </c>
      <c r="BH700" s="675" t="s">
        <v>2119</v>
      </c>
      <c r="BI700" s="676" t="s">
        <v>2428</v>
      </c>
      <c r="BJ700" s="677" t="s">
        <v>4451</v>
      </c>
      <c r="BK700" s="677" t="s">
        <v>1691</v>
      </c>
      <c r="BL700" s="677" t="s">
        <v>1691</v>
      </c>
      <c r="BM700" s="676"/>
      <c r="BN700" s="676"/>
      <c r="BO700" s="678"/>
      <c r="BP700" s="11"/>
      <c r="BQ700" s="168"/>
      <c r="BR700" s="727"/>
      <c r="BS700" s="727"/>
      <c r="BT700" s="727"/>
      <c r="BU700" s="168"/>
      <c r="BV700" s="168"/>
      <c r="BW700" s="12"/>
    </row>
    <row r="701" spans="1:75">
      <c r="A701" s="1" t="s">
        <v>82</v>
      </c>
      <c r="B701" s="1" t="s">
        <v>1127</v>
      </c>
      <c r="C701" s="1" t="s">
        <v>1128</v>
      </c>
      <c r="D701" s="1" t="s">
        <v>1683</v>
      </c>
      <c r="E701" s="1" t="s">
        <v>299</v>
      </c>
      <c r="F701" s="1">
        <v>0.13</v>
      </c>
      <c r="G701" s="1">
        <v>4.2500000000000003E-3</v>
      </c>
      <c r="H701" s="1">
        <v>2.62</v>
      </c>
      <c r="I701" s="1" t="s">
        <v>1144</v>
      </c>
      <c r="J701" s="1" t="s">
        <v>83</v>
      </c>
      <c r="AI701" s="575"/>
      <c r="AJ701" s="176" t="s">
        <v>2650</v>
      </c>
      <c r="AK701" s="168" t="s">
        <v>508</v>
      </c>
      <c r="AL701" s="727" t="s">
        <v>1522</v>
      </c>
      <c r="AM701" s="727" t="s">
        <v>505</v>
      </c>
      <c r="AN701" s="727" t="s">
        <v>1691</v>
      </c>
      <c r="AO701" s="168">
        <v>1.2500000000000001E-2</v>
      </c>
      <c r="AP701" s="168">
        <v>0</v>
      </c>
      <c r="AQ701" s="12">
        <v>2.3199999999999998</v>
      </c>
      <c r="AR701" s="11" t="s">
        <v>2651</v>
      </c>
      <c r="AS701" s="168" t="s">
        <v>508</v>
      </c>
      <c r="AT701" s="727" t="s">
        <v>1522</v>
      </c>
      <c r="AU701" s="727" t="s">
        <v>505</v>
      </c>
      <c r="AV701" s="727" t="s">
        <v>1691</v>
      </c>
      <c r="AW701" s="168">
        <v>1.2500000000000001E-2</v>
      </c>
      <c r="AX701" s="168">
        <v>0</v>
      </c>
      <c r="AY701" s="12">
        <v>3</v>
      </c>
      <c r="AZ701" s="11" t="s">
        <v>2073</v>
      </c>
      <c r="BA701" s="168" t="s">
        <v>1672</v>
      </c>
      <c r="BB701" s="727" t="s">
        <v>2096</v>
      </c>
      <c r="BC701" s="727" t="s">
        <v>500</v>
      </c>
      <c r="BD701" s="727" t="s">
        <v>1691</v>
      </c>
      <c r="BE701" s="168">
        <v>0.21</v>
      </c>
      <c r="BF701" s="168">
        <v>3.9E-2</v>
      </c>
      <c r="BG701" s="12">
        <v>2.58</v>
      </c>
      <c r="BH701" s="675" t="s">
        <v>2119</v>
      </c>
      <c r="BI701" s="676" t="s">
        <v>2428</v>
      </c>
      <c r="BJ701" s="677" t="s">
        <v>4452</v>
      </c>
      <c r="BK701" s="677" t="s">
        <v>1691</v>
      </c>
      <c r="BL701" s="677" t="s">
        <v>1691</v>
      </c>
      <c r="BM701" s="676"/>
      <c r="BN701" s="676"/>
      <c r="BO701" s="678"/>
      <c r="BP701" s="11"/>
      <c r="BQ701" s="168"/>
      <c r="BR701" s="727"/>
      <c r="BS701" s="727"/>
      <c r="BT701" s="727"/>
      <c r="BU701" s="168"/>
      <c r="BV701" s="168"/>
      <c r="BW701" s="12"/>
    </row>
    <row r="702" spans="1:75">
      <c r="A702" s="1" t="s">
        <v>84</v>
      </c>
      <c r="B702" s="1" t="s">
        <v>1127</v>
      </c>
      <c r="C702" s="1" t="s">
        <v>1128</v>
      </c>
      <c r="D702" s="1" t="s">
        <v>1683</v>
      </c>
      <c r="E702" s="1" t="s">
        <v>300</v>
      </c>
      <c r="F702" s="1">
        <v>0.13</v>
      </c>
      <c r="G702" s="1">
        <v>4.2500000000000003E-3</v>
      </c>
      <c r="H702" s="1">
        <v>2.62</v>
      </c>
      <c r="I702" s="1" t="s">
        <v>672</v>
      </c>
      <c r="J702" s="1" t="s">
        <v>85</v>
      </c>
      <c r="AI702" s="575"/>
      <c r="AJ702" s="176" t="s">
        <v>2650</v>
      </c>
      <c r="AK702" s="168" t="s">
        <v>508</v>
      </c>
      <c r="AL702" s="727" t="s">
        <v>1523</v>
      </c>
      <c r="AM702" s="727" t="s">
        <v>505</v>
      </c>
      <c r="AN702" s="727" t="s">
        <v>1691</v>
      </c>
      <c r="AO702" s="168">
        <v>1.2500000000000001E-2</v>
      </c>
      <c r="AP702" s="168">
        <v>0</v>
      </c>
      <c r="AQ702" s="12">
        <v>2.3199999999999998</v>
      </c>
      <c r="AR702" s="11" t="s">
        <v>2651</v>
      </c>
      <c r="AS702" s="168" t="s">
        <v>508</v>
      </c>
      <c r="AT702" s="727" t="s">
        <v>1523</v>
      </c>
      <c r="AU702" s="727" t="s">
        <v>505</v>
      </c>
      <c r="AV702" s="727" t="s">
        <v>1691</v>
      </c>
      <c r="AW702" s="168">
        <v>1.2500000000000001E-2</v>
      </c>
      <c r="AX702" s="168">
        <v>0</v>
      </c>
      <c r="AY702" s="12">
        <v>3</v>
      </c>
      <c r="AZ702" s="11" t="s">
        <v>2073</v>
      </c>
      <c r="BA702" s="168" t="s">
        <v>1672</v>
      </c>
      <c r="BB702" s="727" t="s">
        <v>2097</v>
      </c>
      <c r="BC702" s="727" t="s">
        <v>500</v>
      </c>
      <c r="BD702" s="727" t="s">
        <v>1691</v>
      </c>
      <c r="BE702" s="168">
        <v>0.21</v>
      </c>
      <c r="BF702" s="168">
        <v>3.9E-2</v>
      </c>
      <c r="BG702" s="12">
        <v>2.58</v>
      </c>
      <c r="BH702" s="11"/>
      <c r="BI702" s="168"/>
      <c r="BJ702" s="727"/>
      <c r="BK702" s="727"/>
      <c r="BL702" s="727"/>
      <c r="BM702" s="168"/>
      <c r="BN702" s="168"/>
      <c r="BO702" s="12"/>
      <c r="BP702" s="11"/>
      <c r="BQ702" s="168"/>
      <c r="BR702" s="727"/>
      <c r="BS702" s="727"/>
      <c r="BT702" s="727"/>
      <c r="BU702" s="168"/>
      <c r="BV702" s="168"/>
      <c r="BW702" s="12"/>
    </row>
    <row r="703" spans="1:75">
      <c r="A703" s="1" t="s">
        <v>86</v>
      </c>
      <c r="B703" s="1" t="s">
        <v>1127</v>
      </c>
      <c r="C703" s="1" t="s">
        <v>1128</v>
      </c>
      <c r="D703" s="1" t="s">
        <v>1683</v>
      </c>
      <c r="E703" s="1" t="s">
        <v>301</v>
      </c>
      <c r="F703" s="1">
        <v>0.13</v>
      </c>
      <c r="G703" s="1">
        <v>2.5500000000000002E-3</v>
      </c>
      <c r="H703" s="1">
        <v>2.62</v>
      </c>
      <c r="I703" s="1" t="s">
        <v>70</v>
      </c>
      <c r="J703" s="1" t="s">
        <v>87</v>
      </c>
      <c r="AI703" s="575"/>
      <c r="AJ703" s="176" t="s">
        <v>2650</v>
      </c>
      <c r="AK703" s="168" t="s">
        <v>508</v>
      </c>
      <c r="AL703" s="727" t="s">
        <v>1524</v>
      </c>
      <c r="AM703" s="727" t="s">
        <v>505</v>
      </c>
      <c r="AN703" s="727" t="s">
        <v>1691</v>
      </c>
      <c r="AO703" s="168">
        <v>1.2500000000000001E-2</v>
      </c>
      <c r="AP703" s="168">
        <v>0</v>
      </c>
      <c r="AQ703" s="12">
        <v>2.3199999999999998</v>
      </c>
      <c r="AR703" s="11" t="s">
        <v>2651</v>
      </c>
      <c r="AS703" s="168" t="s">
        <v>508</v>
      </c>
      <c r="AT703" s="727" t="s">
        <v>1524</v>
      </c>
      <c r="AU703" s="727" t="s">
        <v>505</v>
      </c>
      <c r="AV703" s="727" t="s">
        <v>1691</v>
      </c>
      <c r="AW703" s="168">
        <v>1.2500000000000001E-2</v>
      </c>
      <c r="AX703" s="168">
        <v>0</v>
      </c>
      <c r="AY703" s="12">
        <v>3</v>
      </c>
      <c r="AZ703" s="11" t="s">
        <v>2073</v>
      </c>
      <c r="BA703" s="168" t="s">
        <v>1672</v>
      </c>
      <c r="BB703" s="727" t="s">
        <v>2098</v>
      </c>
      <c r="BC703" s="727" t="s">
        <v>501</v>
      </c>
      <c r="BD703" s="727" t="s">
        <v>1691</v>
      </c>
      <c r="BE703" s="168">
        <v>0.14000000000000001</v>
      </c>
      <c r="BF703" s="168">
        <v>2.5999999999999999E-2</v>
      </c>
      <c r="BG703" s="12">
        <v>2.58</v>
      </c>
      <c r="BH703" s="11"/>
      <c r="BI703" s="168"/>
      <c r="BJ703" s="727"/>
      <c r="BK703" s="727"/>
      <c r="BL703" s="727"/>
      <c r="BM703" s="168"/>
      <c r="BN703" s="168"/>
      <c r="BO703" s="12"/>
      <c r="BP703" s="11"/>
      <c r="BQ703" s="168"/>
      <c r="BR703" s="727"/>
      <c r="BS703" s="727"/>
      <c r="BT703" s="727"/>
      <c r="BU703" s="168"/>
      <c r="BV703" s="168"/>
      <c r="BW703" s="12"/>
    </row>
    <row r="704" spans="1:75">
      <c r="A704" s="1" t="s">
        <v>88</v>
      </c>
      <c r="B704" s="1" t="s">
        <v>1127</v>
      </c>
      <c r="C704" s="1" t="s">
        <v>1128</v>
      </c>
      <c r="D704" s="1" t="s">
        <v>1683</v>
      </c>
      <c r="E704" s="1" t="s">
        <v>302</v>
      </c>
      <c r="F704" s="1">
        <v>0.13</v>
      </c>
      <c r="G704" s="1">
        <v>2.5500000000000002E-3</v>
      </c>
      <c r="H704" s="1">
        <v>2.62</v>
      </c>
      <c r="I704" s="1" t="s">
        <v>672</v>
      </c>
      <c r="J704" s="1" t="s">
        <v>89</v>
      </c>
      <c r="AI704" s="575"/>
      <c r="AJ704" s="176" t="s">
        <v>1220</v>
      </c>
      <c r="AK704" s="168" t="s">
        <v>508</v>
      </c>
      <c r="AL704" s="727" t="s">
        <v>1217</v>
      </c>
      <c r="AM704" s="727" t="s">
        <v>1152</v>
      </c>
      <c r="AN704" s="727" t="s">
        <v>1691</v>
      </c>
      <c r="AO704" s="168">
        <v>4.4999999999999998E-2</v>
      </c>
      <c r="AP704" s="168">
        <v>0</v>
      </c>
      <c r="AQ704" s="12">
        <v>2.3199999999999998</v>
      </c>
      <c r="AR704" s="11" t="s">
        <v>1221</v>
      </c>
      <c r="AS704" s="168" t="s">
        <v>508</v>
      </c>
      <c r="AT704" s="727" t="s">
        <v>1217</v>
      </c>
      <c r="AU704" s="727" t="s">
        <v>1152</v>
      </c>
      <c r="AV704" s="727" t="s">
        <v>1691</v>
      </c>
      <c r="AW704" s="168">
        <v>4.4999999999999998E-2</v>
      </c>
      <c r="AX704" s="168">
        <v>0</v>
      </c>
      <c r="AY704" s="12">
        <v>3</v>
      </c>
      <c r="AZ704" s="11" t="s">
        <v>2073</v>
      </c>
      <c r="BA704" s="168" t="s">
        <v>1672</v>
      </c>
      <c r="BB704" s="727" t="s">
        <v>2099</v>
      </c>
      <c r="BC704" s="727" t="s">
        <v>501</v>
      </c>
      <c r="BD704" s="727" t="s">
        <v>1691</v>
      </c>
      <c r="BE704" s="168">
        <v>0.14000000000000001</v>
      </c>
      <c r="BF704" s="168">
        <v>2.5999999999999999E-2</v>
      </c>
      <c r="BG704" s="12">
        <v>2.58</v>
      </c>
      <c r="BH704" s="11"/>
      <c r="BI704" s="168"/>
      <c r="BJ704" s="727"/>
      <c r="BK704" s="727"/>
      <c r="BL704" s="727"/>
      <c r="BM704" s="168"/>
      <c r="BN704" s="168"/>
      <c r="BO704" s="12"/>
      <c r="BP704" s="11"/>
      <c r="BQ704" s="168"/>
      <c r="BR704" s="727"/>
      <c r="BS704" s="727"/>
      <c r="BT704" s="727"/>
      <c r="BU704" s="168"/>
      <c r="BV704" s="168"/>
      <c r="BW704" s="12"/>
    </row>
    <row r="705" spans="1:75">
      <c r="A705" s="1" t="s">
        <v>90</v>
      </c>
      <c r="B705" s="1" t="s">
        <v>1127</v>
      </c>
      <c r="C705" s="1" t="s">
        <v>1128</v>
      </c>
      <c r="D705" s="1" t="s">
        <v>1683</v>
      </c>
      <c r="E705" s="1" t="s">
        <v>303</v>
      </c>
      <c r="F705" s="1">
        <v>6.5000000000000002E-2</v>
      </c>
      <c r="G705" s="1">
        <v>4.2500000000000003E-3</v>
      </c>
      <c r="H705" s="1">
        <v>2.62</v>
      </c>
      <c r="I705" s="1" t="s">
        <v>1144</v>
      </c>
      <c r="J705" s="1" t="s">
        <v>91</v>
      </c>
      <c r="AI705" s="575"/>
      <c r="AJ705" s="176" t="s">
        <v>1220</v>
      </c>
      <c r="AK705" s="168" t="s">
        <v>508</v>
      </c>
      <c r="AL705" s="727" t="s">
        <v>1218</v>
      </c>
      <c r="AM705" s="727" t="s">
        <v>1152</v>
      </c>
      <c r="AN705" s="727" t="s">
        <v>1691</v>
      </c>
      <c r="AO705" s="168">
        <v>4.4999999999999998E-2</v>
      </c>
      <c r="AP705" s="168">
        <v>0</v>
      </c>
      <c r="AQ705" s="12">
        <v>2.3199999999999998</v>
      </c>
      <c r="AR705" s="11" t="s">
        <v>1221</v>
      </c>
      <c r="AS705" s="168" t="s">
        <v>508</v>
      </c>
      <c r="AT705" s="727" t="s">
        <v>1218</v>
      </c>
      <c r="AU705" s="727" t="s">
        <v>1152</v>
      </c>
      <c r="AV705" s="727" t="s">
        <v>1691</v>
      </c>
      <c r="AW705" s="168">
        <v>4.4999999999999998E-2</v>
      </c>
      <c r="AX705" s="168">
        <v>0</v>
      </c>
      <c r="AY705" s="12">
        <v>3</v>
      </c>
      <c r="AZ705" s="11" t="s">
        <v>2073</v>
      </c>
      <c r="BA705" s="168" t="s">
        <v>1672</v>
      </c>
      <c r="BB705" s="727" t="s">
        <v>2100</v>
      </c>
      <c r="BC705" s="727" t="s">
        <v>501</v>
      </c>
      <c r="BD705" s="727" t="s">
        <v>1691</v>
      </c>
      <c r="BE705" s="168">
        <v>0.14000000000000001</v>
      </c>
      <c r="BF705" s="168">
        <v>2.5999999999999999E-2</v>
      </c>
      <c r="BG705" s="12">
        <v>2.58</v>
      </c>
      <c r="BH705" s="11"/>
      <c r="BI705" s="168"/>
      <c r="BJ705" s="727"/>
      <c r="BK705" s="727"/>
      <c r="BL705" s="727"/>
      <c r="BM705" s="168"/>
      <c r="BN705" s="168"/>
      <c r="BO705" s="12"/>
      <c r="BP705" s="11"/>
      <c r="BQ705" s="168"/>
      <c r="BR705" s="727"/>
      <c r="BS705" s="727"/>
      <c r="BT705" s="727"/>
      <c r="BU705" s="168"/>
      <c r="BV705" s="168"/>
      <c r="BW705" s="12"/>
    </row>
    <row r="706" spans="1:75">
      <c r="A706" s="1" t="s">
        <v>92</v>
      </c>
      <c r="B706" s="1" t="s">
        <v>1127</v>
      </c>
      <c r="C706" s="1" t="s">
        <v>1128</v>
      </c>
      <c r="D706" s="1" t="s">
        <v>1683</v>
      </c>
      <c r="E706" s="1" t="s">
        <v>304</v>
      </c>
      <c r="F706" s="1">
        <v>6.5000000000000002E-2</v>
      </c>
      <c r="G706" s="1">
        <v>4.2500000000000003E-3</v>
      </c>
      <c r="H706" s="1">
        <v>2.62</v>
      </c>
      <c r="I706" s="1" t="s">
        <v>672</v>
      </c>
      <c r="J706" s="1" t="s">
        <v>93</v>
      </c>
      <c r="AI706" s="575"/>
      <c r="AJ706" s="176" t="s">
        <v>1220</v>
      </c>
      <c r="AK706" s="168" t="s">
        <v>508</v>
      </c>
      <c r="AL706" s="727" t="s">
        <v>1219</v>
      </c>
      <c r="AM706" s="727" t="s">
        <v>1152</v>
      </c>
      <c r="AN706" s="727" t="s">
        <v>1691</v>
      </c>
      <c r="AO706" s="168">
        <v>4.4999999999999998E-2</v>
      </c>
      <c r="AP706" s="168">
        <v>0</v>
      </c>
      <c r="AQ706" s="12">
        <v>2.3199999999999998</v>
      </c>
      <c r="AR706" s="11" t="s">
        <v>1221</v>
      </c>
      <c r="AS706" s="168" t="s">
        <v>508</v>
      </c>
      <c r="AT706" s="727" t="s">
        <v>1219</v>
      </c>
      <c r="AU706" s="727" t="s">
        <v>1152</v>
      </c>
      <c r="AV706" s="727" t="s">
        <v>1691</v>
      </c>
      <c r="AW706" s="168">
        <v>4.4999999999999998E-2</v>
      </c>
      <c r="AX706" s="168">
        <v>0</v>
      </c>
      <c r="AY706" s="12">
        <v>3</v>
      </c>
      <c r="AZ706" s="11" t="s">
        <v>2073</v>
      </c>
      <c r="BA706" s="168" t="s">
        <v>1672</v>
      </c>
      <c r="BB706" s="727" t="s">
        <v>2101</v>
      </c>
      <c r="BC706" s="727" t="s">
        <v>501</v>
      </c>
      <c r="BD706" s="727" t="s">
        <v>1691</v>
      </c>
      <c r="BE706" s="168">
        <v>0.14000000000000001</v>
      </c>
      <c r="BF706" s="168">
        <v>2.5999999999999999E-2</v>
      </c>
      <c r="BG706" s="12">
        <v>2.58</v>
      </c>
      <c r="BH706" s="11"/>
      <c r="BI706" s="168"/>
      <c r="BJ706" s="727"/>
      <c r="BK706" s="727"/>
      <c r="BL706" s="727"/>
      <c r="BM706" s="168"/>
      <c r="BN706" s="168"/>
      <c r="BO706" s="12"/>
      <c r="BP706" s="11"/>
      <c r="BQ706" s="168"/>
      <c r="BR706" s="727"/>
      <c r="BS706" s="727"/>
      <c r="BT706" s="727"/>
      <c r="BU706" s="168"/>
      <c r="BV706" s="168"/>
      <c r="BW706" s="12"/>
    </row>
    <row r="707" spans="1:75">
      <c r="A707" s="1" t="s">
        <v>94</v>
      </c>
      <c r="B707" s="1" t="s">
        <v>1127</v>
      </c>
      <c r="C707" s="1" t="s">
        <v>1128</v>
      </c>
      <c r="D707" s="1" t="s">
        <v>1683</v>
      </c>
      <c r="E707" s="1" t="s">
        <v>305</v>
      </c>
      <c r="F707" s="1">
        <v>6.5000000000000002E-2</v>
      </c>
      <c r="G707" s="1">
        <v>2.5500000000000002E-3</v>
      </c>
      <c r="H707" s="1">
        <v>2.62</v>
      </c>
      <c r="I707" s="1" t="s">
        <v>70</v>
      </c>
      <c r="J707" s="1" t="s">
        <v>95</v>
      </c>
      <c r="AI707" s="575"/>
      <c r="AJ707" s="528" t="s">
        <v>2650</v>
      </c>
      <c r="AK707" s="525" t="s">
        <v>2428</v>
      </c>
      <c r="AL707" s="526" t="s">
        <v>2600</v>
      </c>
      <c r="AM707" s="526" t="s">
        <v>1691</v>
      </c>
      <c r="AN707" s="580" t="s">
        <v>1691</v>
      </c>
      <c r="AO707" s="525">
        <v>0.05</v>
      </c>
      <c r="AP707" s="525">
        <v>0</v>
      </c>
      <c r="AQ707" s="527">
        <v>2.3199999999999998</v>
      </c>
      <c r="AR707" s="524" t="s">
        <v>2651</v>
      </c>
      <c r="AS707" s="525" t="s">
        <v>2428</v>
      </c>
      <c r="AT707" s="526" t="s">
        <v>2600</v>
      </c>
      <c r="AU707" s="526" t="s">
        <v>1691</v>
      </c>
      <c r="AV707" s="580" t="s">
        <v>1691</v>
      </c>
      <c r="AW707" s="525">
        <v>0.05</v>
      </c>
      <c r="AX707" s="525">
        <v>0</v>
      </c>
      <c r="AY707" s="527">
        <v>3</v>
      </c>
      <c r="AZ707" s="11" t="s">
        <v>2073</v>
      </c>
      <c r="BA707" s="168" t="s">
        <v>1672</v>
      </c>
      <c r="BB707" s="727" t="s">
        <v>2102</v>
      </c>
      <c r="BC707" s="727" t="s">
        <v>502</v>
      </c>
      <c r="BD707" s="727" t="s">
        <v>1691</v>
      </c>
      <c r="BE707" s="168">
        <v>7.0000000000000007E-2</v>
      </c>
      <c r="BF707" s="168">
        <v>1.2999999999999999E-2</v>
      </c>
      <c r="BG707" s="12">
        <v>2.58</v>
      </c>
      <c r="BH707" s="11"/>
      <c r="BI707" s="168"/>
      <c r="BJ707" s="727"/>
      <c r="BK707" s="727"/>
      <c r="BL707" s="727"/>
      <c r="BM707" s="168"/>
      <c r="BN707" s="168"/>
      <c r="BO707" s="12"/>
      <c r="BP707" s="11"/>
      <c r="BQ707" s="168"/>
      <c r="BR707" s="727"/>
      <c r="BS707" s="727"/>
      <c r="BT707" s="727"/>
      <c r="BU707" s="168"/>
      <c r="BV707" s="168"/>
      <c r="BW707" s="12"/>
    </row>
    <row r="708" spans="1:75">
      <c r="A708" s="1" t="s">
        <v>96</v>
      </c>
      <c r="B708" s="1" t="s">
        <v>1127</v>
      </c>
      <c r="C708" s="1" t="s">
        <v>1128</v>
      </c>
      <c r="D708" s="1" t="s">
        <v>1683</v>
      </c>
      <c r="E708" s="1" t="s">
        <v>306</v>
      </c>
      <c r="F708" s="1">
        <v>6.5000000000000002E-2</v>
      </c>
      <c r="G708" s="1">
        <v>2.5500000000000002E-3</v>
      </c>
      <c r="H708" s="1">
        <v>2.62</v>
      </c>
      <c r="I708" s="1" t="s">
        <v>672</v>
      </c>
      <c r="J708" s="1" t="s">
        <v>97</v>
      </c>
      <c r="AI708" s="575"/>
      <c r="AJ708" s="528" t="s">
        <v>2650</v>
      </c>
      <c r="AK708" s="525" t="s">
        <v>2428</v>
      </c>
      <c r="AL708" s="526" t="s">
        <v>2601</v>
      </c>
      <c r="AM708" s="526" t="s">
        <v>1691</v>
      </c>
      <c r="AN708" s="580" t="s">
        <v>1691</v>
      </c>
      <c r="AO708" s="525">
        <v>2.5000000000000001E-2</v>
      </c>
      <c r="AP708" s="525">
        <v>0</v>
      </c>
      <c r="AQ708" s="527">
        <v>2.3199999999999998</v>
      </c>
      <c r="AR708" s="524" t="s">
        <v>2651</v>
      </c>
      <c r="AS708" s="525" t="s">
        <v>2428</v>
      </c>
      <c r="AT708" s="526" t="s">
        <v>2601</v>
      </c>
      <c r="AU708" s="526" t="s">
        <v>1691</v>
      </c>
      <c r="AV708" s="580" t="s">
        <v>1691</v>
      </c>
      <c r="AW708" s="525">
        <v>2.5000000000000001E-2</v>
      </c>
      <c r="AX708" s="525">
        <v>0</v>
      </c>
      <c r="AY708" s="527">
        <v>3</v>
      </c>
      <c r="AZ708" s="11" t="s">
        <v>2073</v>
      </c>
      <c r="BA708" s="168" t="s">
        <v>1672</v>
      </c>
      <c r="BB708" s="727" t="s">
        <v>2103</v>
      </c>
      <c r="BC708" s="727" t="s">
        <v>502</v>
      </c>
      <c r="BD708" s="727" t="s">
        <v>1691</v>
      </c>
      <c r="BE708" s="168">
        <v>7.0000000000000007E-2</v>
      </c>
      <c r="BF708" s="168">
        <v>1.2999999999999999E-2</v>
      </c>
      <c r="BG708" s="12">
        <v>2.58</v>
      </c>
      <c r="BH708" s="11"/>
      <c r="BI708" s="168"/>
      <c r="BJ708" s="727"/>
      <c r="BK708" s="727"/>
      <c r="BL708" s="727"/>
      <c r="BM708" s="168"/>
      <c r="BN708" s="168"/>
      <c r="BO708" s="12"/>
      <c r="BP708" s="11"/>
      <c r="BQ708" s="168"/>
      <c r="BR708" s="727"/>
      <c r="BS708" s="727"/>
      <c r="BT708" s="727"/>
      <c r="BU708" s="168"/>
      <c r="BV708" s="168"/>
      <c r="BW708" s="12"/>
    </row>
    <row r="709" spans="1:75">
      <c r="A709" s="1" t="s">
        <v>98</v>
      </c>
      <c r="B709" s="1" t="s">
        <v>1127</v>
      </c>
      <c r="C709" s="1" t="s">
        <v>1128</v>
      </c>
      <c r="D709" s="1" t="s">
        <v>1683</v>
      </c>
      <c r="E709" s="1" t="s">
        <v>307</v>
      </c>
      <c r="F709" s="1">
        <v>0.19500000000000001</v>
      </c>
      <c r="G709" s="1">
        <v>1.2750000000000001E-2</v>
      </c>
      <c r="H709" s="1">
        <v>2.62</v>
      </c>
      <c r="I709" s="1" t="s">
        <v>944</v>
      </c>
      <c r="J709" s="1" t="s">
        <v>500</v>
      </c>
      <c r="AI709" s="575"/>
      <c r="AJ709" s="528" t="s">
        <v>2650</v>
      </c>
      <c r="AK709" s="525" t="s">
        <v>2428</v>
      </c>
      <c r="AL709" s="526" t="s">
        <v>2602</v>
      </c>
      <c r="AM709" s="526" t="s">
        <v>1691</v>
      </c>
      <c r="AN709" s="580" t="s">
        <v>1691</v>
      </c>
      <c r="AO709" s="525">
        <v>1.2500000000000001E-2</v>
      </c>
      <c r="AP709" s="525">
        <v>0</v>
      </c>
      <c r="AQ709" s="527">
        <v>2.3199999999999998</v>
      </c>
      <c r="AR709" s="524" t="s">
        <v>2651</v>
      </c>
      <c r="AS709" s="525" t="s">
        <v>2428</v>
      </c>
      <c r="AT709" s="526" t="s">
        <v>2602</v>
      </c>
      <c r="AU709" s="526" t="s">
        <v>1691</v>
      </c>
      <c r="AV709" s="580" t="s">
        <v>1691</v>
      </c>
      <c r="AW709" s="525">
        <v>1.2500000000000001E-2</v>
      </c>
      <c r="AX709" s="525">
        <v>0</v>
      </c>
      <c r="AY709" s="527">
        <v>3</v>
      </c>
      <c r="AZ709" s="11" t="s">
        <v>2073</v>
      </c>
      <c r="BA709" s="168" t="s">
        <v>1672</v>
      </c>
      <c r="BB709" s="727" t="s">
        <v>2104</v>
      </c>
      <c r="BC709" s="727" t="s">
        <v>502</v>
      </c>
      <c r="BD709" s="727" t="s">
        <v>1691</v>
      </c>
      <c r="BE709" s="168">
        <v>7.0000000000000007E-2</v>
      </c>
      <c r="BF709" s="168">
        <v>1.2999999999999999E-2</v>
      </c>
      <c r="BG709" s="12">
        <v>2.58</v>
      </c>
      <c r="BH709" s="11"/>
      <c r="BI709" s="168"/>
      <c r="BJ709" s="727"/>
      <c r="BK709" s="727"/>
      <c r="BL709" s="727"/>
      <c r="BM709" s="168"/>
      <c r="BN709" s="168"/>
      <c r="BO709" s="12"/>
      <c r="BP709" s="11"/>
      <c r="BQ709" s="168"/>
      <c r="BR709" s="727"/>
      <c r="BS709" s="727"/>
      <c r="BT709" s="727"/>
      <c r="BU709" s="168"/>
      <c r="BV709" s="168"/>
      <c r="BW709" s="12"/>
    </row>
    <row r="710" spans="1:75">
      <c r="A710" s="1" t="s">
        <v>99</v>
      </c>
      <c r="B710" s="1" t="s">
        <v>1127</v>
      </c>
      <c r="C710" s="1" t="s">
        <v>1128</v>
      </c>
      <c r="D710" s="1" t="s">
        <v>1683</v>
      </c>
      <c r="E710" s="1" t="s">
        <v>308</v>
      </c>
      <c r="F710" s="1">
        <v>0.19500000000000001</v>
      </c>
      <c r="G710" s="1">
        <v>1.2750000000000001E-2</v>
      </c>
      <c r="H710" s="1">
        <v>2.62</v>
      </c>
      <c r="I710" s="1" t="s">
        <v>672</v>
      </c>
      <c r="J710" s="1" t="s">
        <v>678</v>
      </c>
      <c r="AI710" s="575"/>
      <c r="AJ710" s="528" t="s">
        <v>2650</v>
      </c>
      <c r="AK710" s="525" t="s">
        <v>2428</v>
      </c>
      <c r="AL710" s="526" t="s">
        <v>2603</v>
      </c>
      <c r="AM710" s="526" t="s">
        <v>1161</v>
      </c>
      <c r="AN710" s="580" t="s">
        <v>1691</v>
      </c>
      <c r="AO710" s="525">
        <v>3.7499999999999999E-2</v>
      </c>
      <c r="AP710" s="525">
        <v>0</v>
      </c>
      <c r="AQ710" s="527">
        <v>2.3199999999999998</v>
      </c>
      <c r="AR710" s="524" t="s">
        <v>2651</v>
      </c>
      <c r="AS710" s="525" t="s">
        <v>2428</v>
      </c>
      <c r="AT710" s="526" t="s">
        <v>2603</v>
      </c>
      <c r="AU710" s="526" t="s">
        <v>1161</v>
      </c>
      <c r="AV710" s="580" t="s">
        <v>1691</v>
      </c>
      <c r="AW710" s="525">
        <v>3.7499999999999999E-2</v>
      </c>
      <c r="AX710" s="525">
        <v>0</v>
      </c>
      <c r="AY710" s="527">
        <v>3</v>
      </c>
      <c r="AZ710" s="11" t="s">
        <v>2073</v>
      </c>
      <c r="BA710" s="168" t="s">
        <v>1672</v>
      </c>
      <c r="BB710" s="727" t="s">
        <v>2105</v>
      </c>
      <c r="BC710" s="727" t="s">
        <v>502</v>
      </c>
      <c r="BD710" s="727" t="s">
        <v>1691</v>
      </c>
      <c r="BE710" s="168">
        <v>7.0000000000000007E-2</v>
      </c>
      <c r="BF710" s="168">
        <v>1.2999999999999999E-2</v>
      </c>
      <c r="BG710" s="12">
        <v>2.58</v>
      </c>
      <c r="BH710" s="11"/>
      <c r="BI710" s="168"/>
      <c r="BJ710" s="727"/>
      <c r="BK710" s="727"/>
      <c r="BL710" s="727"/>
      <c r="BM710" s="168"/>
      <c r="BN710" s="168"/>
      <c r="BO710" s="12"/>
      <c r="BP710" s="11"/>
      <c r="BQ710" s="168"/>
      <c r="BR710" s="727"/>
      <c r="BS710" s="727"/>
      <c r="BT710" s="727"/>
      <c r="BU710" s="168"/>
      <c r="BV710" s="168"/>
      <c r="BW710" s="12"/>
    </row>
    <row r="711" spans="1:75">
      <c r="A711" s="1" t="s">
        <v>100</v>
      </c>
      <c r="B711" s="1" t="s">
        <v>1127</v>
      </c>
      <c r="C711" s="1" t="s">
        <v>1128</v>
      </c>
      <c r="D711" s="1" t="s">
        <v>1683</v>
      </c>
      <c r="E711" s="1" t="s">
        <v>309</v>
      </c>
      <c r="F711" s="1">
        <v>0.13</v>
      </c>
      <c r="G711" s="1">
        <v>8.5000000000000006E-3</v>
      </c>
      <c r="H711" s="1">
        <v>2.62</v>
      </c>
      <c r="I711" s="1" t="s">
        <v>944</v>
      </c>
      <c r="J711" s="1" t="s">
        <v>501</v>
      </c>
      <c r="AI711" s="575"/>
      <c r="AJ711" s="528" t="s">
        <v>2650</v>
      </c>
      <c r="AK711" s="525" t="s">
        <v>2428</v>
      </c>
      <c r="AL711" s="526" t="s">
        <v>2604</v>
      </c>
      <c r="AM711" s="526" t="s">
        <v>1161</v>
      </c>
      <c r="AN711" s="580" t="s">
        <v>1691</v>
      </c>
      <c r="AO711" s="525">
        <v>3.7499999999999999E-2</v>
      </c>
      <c r="AP711" s="525">
        <v>0</v>
      </c>
      <c r="AQ711" s="527">
        <v>2.3199999999999998</v>
      </c>
      <c r="AR711" s="524" t="s">
        <v>2651</v>
      </c>
      <c r="AS711" s="525" t="s">
        <v>2428</v>
      </c>
      <c r="AT711" s="526" t="s">
        <v>2604</v>
      </c>
      <c r="AU711" s="526" t="s">
        <v>1161</v>
      </c>
      <c r="AV711" s="580" t="s">
        <v>1691</v>
      </c>
      <c r="AW711" s="525">
        <v>3.7499999999999999E-2</v>
      </c>
      <c r="AX711" s="525">
        <v>0</v>
      </c>
      <c r="AY711" s="527">
        <v>3</v>
      </c>
      <c r="AZ711" s="11" t="s">
        <v>2073</v>
      </c>
      <c r="BA711" s="168" t="s">
        <v>1673</v>
      </c>
      <c r="BB711" s="727" t="s">
        <v>2106</v>
      </c>
      <c r="BC711" s="727" t="s">
        <v>1691</v>
      </c>
      <c r="BD711" s="727" t="s">
        <v>239</v>
      </c>
      <c r="BE711" s="168">
        <v>0.14000000000000001</v>
      </c>
      <c r="BF711" s="168">
        <v>1.2999999999999999E-2</v>
      </c>
      <c r="BG711" s="12">
        <v>2.58</v>
      </c>
      <c r="BH711" s="11"/>
      <c r="BI711" s="168"/>
      <c r="BJ711" s="727"/>
      <c r="BK711" s="727"/>
      <c r="BL711" s="727"/>
      <c r="BM711" s="168"/>
      <c r="BN711" s="168"/>
      <c r="BO711" s="12"/>
      <c r="BP711" s="11"/>
      <c r="BQ711" s="168"/>
      <c r="BR711" s="727"/>
      <c r="BS711" s="727"/>
      <c r="BT711" s="727"/>
      <c r="BU711" s="168"/>
      <c r="BV711" s="168"/>
      <c r="BW711" s="12"/>
    </row>
    <row r="712" spans="1:75">
      <c r="A712" s="1" t="s">
        <v>101</v>
      </c>
      <c r="B712" s="1" t="s">
        <v>1127</v>
      </c>
      <c r="C712" s="1" t="s">
        <v>1128</v>
      </c>
      <c r="D712" s="1" t="s">
        <v>1683</v>
      </c>
      <c r="E712" s="1" t="s">
        <v>310</v>
      </c>
      <c r="F712" s="1">
        <v>0.13</v>
      </c>
      <c r="G712" s="1">
        <v>8.5000000000000006E-3</v>
      </c>
      <c r="H712" s="1">
        <v>2.62</v>
      </c>
      <c r="I712" s="1" t="s">
        <v>672</v>
      </c>
      <c r="J712" s="1" t="s">
        <v>681</v>
      </c>
      <c r="AI712" s="575"/>
      <c r="AJ712" s="528" t="s">
        <v>2650</v>
      </c>
      <c r="AK712" s="525" t="s">
        <v>2428</v>
      </c>
      <c r="AL712" s="526" t="s">
        <v>2605</v>
      </c>
      <c r="AM712" s="526" t="s">
        <v>1161</v>
      </c>
      <c r="AN712" s="580" t="s">
        <v>1691</v>
      </c>
      <c r="AO712" s="525">
        <v>3.7499999999999999E-2</v>
      </c>
      <c r="AP712" s="525">
        <v>0</v>
      </c>
      <c r="AQ712" s="527">
        <v>2.3199999999999998</v>
      </c>
      <c r="AR712" s="524" t="s">
        <v>2651</v>
      </c>
      <c r="AS712" s="525" t="s">
        <v>2428</v>
      </c>
      <c r="AT712" s="526" t="s">
        <v>2605</v>
      </c>
      <c r="AU712" s="526" t="s">
        <v>1161</v>
      </c>
      <c r="AV712" s="580" t="s">
        <v>1691</v>
      </c>
      <c r="AW712" s="525">
        <v>3.7499999999999999E-2</v>
      </c>
      <c r="AX712" s="525">
        <v>0</v>
      </c>
      <c r="AY712" s="527">
        <v>3</v>
      </c>
      <c r="AZ712" s="11" t="s">
        <v>2073</v>
      </c>
      <c r="BA712" s="168" t="s">
        <v>1673</v>
      </c>
      <c r="BB712" s="727" t="s">
        <v>2107</v>
      </c>
      <c r="BC712" s="727" t="s">
        <v>1691</v>
      </c>
      <c r="BD712" s="727" t="s">
        <v>239</v>
      </c>
      <c r="BE712" s="168">
        <v>0.14000000000000001</v>
      </c>
      <c r="BF712" s="168">
        <v>1.2999999999999999E-2</v>
      </c>
      <c r="BG712" s="12">
        <v>2.58</v>
      </c>
      <c r="BH712" s="11"/>
      <c r="BI712" s="168"/>
      <c r="BJ712" s="727"/>
      <c r="BK712" s="727"/>
      <c r="BL712" s="727"/>
      <c r="BM712" s="168"/>
      <c r="BN712" s="168"/>
      <c r="BO712" s="12"/>
      <c r="BP712" s="11"/>
      <c r="BQ712" s="168"/>
      <c r="BR712" s="727"/>
      <c r="BS712" s="727"/>
      <c r="BT712" s="727"/>
      <c r="BU712" s="168"/>
      <c r="BV712" s="168"/>
      <c r="BW712" s="12"/>
    </row>
    <row r="713" spans="1:75">
      <c r="A713" s="1" t="s">
        <v>102</v>
      </c>
      <c r="B713" s="1" t="s">
        <v>1127</v>
      </c>
      <c r="C713" s="1" t="s">
        <v>1128</v>
      </c>
      <c r="D713" s="1" t="s">
        <v>1683</v>
      </c>
      <c r="E713" s="1" t="s">
        <v>311</v>
      </c>
      <c r="F713" s="1">
        <v>6.5000000000000002E-2</v>
      </c>
      <c r="G713" s="1">
        <v>4.2500000000000003E-3</v>
      </c>
      <c r="H713" s="1">
        <v>2.62</v>
      </c>
      <c r="I713" s="1" t="s">
        <v>1144</v>
      </c>
      <c r="J713" s="1" t="s">
        <v>502</v>
      </c>
      <c r="AI713" s="575"/>
      <c r="AJ713" s="528" t="s">
        <v>2650</v>
      </c>
      <c r="AK713" s="525" t="s">
        <v>2428</v>
      </c>
      <c r="AL713" s="526" t="s">
        <v>2606</v>
      </c>
      <c r="AM713" s="526" t="s">
        <v>268</v>
      </c>
      <c r="AN713" s="580" t="s">
        <v>1691</v>
      </c>
      <c r="AO713" s="525">
        <v>2.5000000000000001E-2</v>
      </c>
      <c r="AP713" s="525">
        <v>0</v>
      </c>
      <c r="AQ713" s="527">
        <v>2.3199999999999998</v>
      </c>
      <c r="AR713" s="524" t="s">
        <v>2651</v>
      </c>
      <c r="AS713" s="525" t="s">
        <v>2428</v>
      </c>
      <c r="AT713" s="526" t="s">
        <v>2606</v>
      </c>
      <c r="AU713" s="526" t="s">
        <v>268</v>
      </c>
      <c r="AV713" s="580" t="s">
        <v>1691</v>
      </c>
      <c r="AW713" s="525">
        <v>2.5000000000000001E-2</v>
      </c>
      <c r="AX713" s="525">
        <v>0</v>
      </c>
      <c r="AY713" s="527">
        <v>3</v>
      </c>
      <c r="AZ713" s="11" t="s">
        <v>2073</v>
      </c>
      <c r="BA713" s="168" t="s">
        <v>1673</v>
      </c>
      <c r="BB713" s="727" t="s">
        <v>2108</v>
      </c>
      <c r="BC713" s="727" t="s">
        <v>1691</v>
      </c>
      <c r="BD713" s="727" t="s">
        <v>239</v>
      </c>
      <c r="BE713" s="168">
        <v>7.0000000000000007E-2</v>
      </c>
      <c r="BF713" s="168">
        <v>6.4999999999999997E-3</v>
      </c>
      <c r="BG713" s="12">
        <v>2.58</v>
      </c>
      <c r="BH713" s="11"/>
      <c r="BI713" s="168"/>
      <c r="BJ713" s="727"/>
      <c r="BK713" s="727"/>
      <c r="BL713" s="727"/>
      <c r="BM713" s="168"/>
      <c r="BN713" s="168"/>
      <c r="BO713" s="12"/>
      <c r="BP713" s="11"/>
      <c r="BQ713" s="168"/>
      <c r="BR713" s="727"/>
      <c r="BS713" s="727"/>
      <c r="BT713" s="727"/>
      <c r="BU713" s="168"/>
      <c r="BV713" s="168"/>
      <c r="BW713" s="12"/>
    </row>
    <row r="714" spans="1:75">
      <c r="A714" s="1" t="s">
        <v>103</v>
      </c>
      <c r="B714" s="1" t="s">
        <v>1127</v>
      </c>
      <c r="C714" s="1" t="s">
        <v>1128</v>
      </c>
      <c r="D714" s="1" t="s">
        <v>1683</v>
      </c>
      <c r="E714" s="1" t="s">
        <v>312</v>
      </c>
      <c r="F714" s="1">
        <v>6.5000000000000002E-2</v>
      </c>
      <c r="G714" s="1">
        <v>4.2500000000000003E-3</v>
      </c>
      <c r="H714" s="1">
        <v>2.62</v>
      </c>
      <c r="I714" s="1" t="s">
        <v>672</v>
      </c>
      <c r="J714" s="1" t="s">
        <v>684</v>
      </c>
      <c r="AI714" s="575"/>
      <c r="AJ714" s="528" t="s">
        <v>2650</v>
      </c>
      <c r="AK714" s="525" t="s">
        <v>2428</v>
      </c>
      <c r="AL714" s="526" t="s">
        <v>2607</v>
      </c>
      <c r="AM714" s="526" t="s">
        <v>268</v>
      </c>
      <c r="AN714" s="580" t="s">
        <v>1691</v>
      </c>
      <c r="AO714" s="525">
        <v>2.5000000000000001E-2</v>
      </c>
      <c r="AP714" s="525">
        <v>0</v>
      </c>
      <c r="AQ714" s="527">
        <v>2.3199999999999998</v>
      </c>
      <c r="AR714" s="524" t="s">
        <v>2651</v>
      </c>
      <c r="AS714" s="525" t="s">
        <v>2428</v>
      </c>
      <c r="AT714" s="526" t="s">
        <v>2607</v>
      </c>
      <c r="AU714" s="526" t="s">
        <v>268</v>
      </c>
      <c r="AV714" s="580" t="s">
        <v>1691</v>
      </c>
      <c r="AW714" s="525">
        <v>2.5000000000000001E-2</v>
      </c>
      <c r="AX714" s="525">
        <v>0</v>
      </c>
      <c r="AY714" s="527">
        <v>3</v>
      </c>
      <c r="AZ714" s="11" t="s">
        <v>2073</v>
      </c>
      <c r="BA714" s="168" t="s">
        <v>1673</v>
      </c>
      <c r="BB714" s="727" t="s">
        <v>2109</v>
      </c>
      <c r="BC714" s="727" t="s">
        <v>1691</v>
      </c>
      <c r="BD714" s="727" t="s">
        <v>239</v>
      </c>
      <c r="BE714" s="168">
        <v>7.0000000000000007E-2</v>
      </c>
      <c r="BF714" s="168">
        <v>6.4999999999999997E-3</v>
      </c>
      <c r="BG714" s="12">
        <v>2.58</v>
      </c>
      <c r="BH714" s="11"/>
      <c r="BI714" s="168"/>
      <c r="BJ714" s="727"/>
      <c r="BK714" s="727"/>
      <c r="BL714" s="727"/>
      <c r="BM714" s="168"/>
      <c r="BN714" s="168"/>
      <c r="BO714" s="12"/>
      <c r="BP714" s="11"/>
      <c r="BQ714" s="168"/>
      <c r="BR714" s="727"/>
      <c r="BS714" s="727"/>
      <c r="BT714" s="727"/>
      <c r="BU714" s="168"/>
      <c r="BV714" s="168"/>
      <c r="BW714" s="12"/>
    </row>
    <row r="715" spans="1:75">
      <c r="A715" s="1" t="s">
        <v>104</v>
      </c>
      <c r="B715" s="1" t="s">
        <v>1127</v>
      </c>
      <c r="C715" s="1" t="s">
        <v>1128</v>
      </c>
      <c r="D715" s="1" t="s">
        <v>1683</v>
      </c>
      <c r="E715" s="1" t="s">
        <v>313</v>
      </c>
      <c r="F715" s="1">
        <v>0.26</v>
      </c>
      <c r="G715" s="1">
        <v>4.2500000000000003E-3</v>
      </c>
      <c r="H715" s="1">
        <v>2.62</v>
      </c>
      <c r="I715" s="1" t="s">
        <v>1144</v>
      </c>
      <c r="J715" s="1" t="s">
        <v>66</v>
      </c>
      <c r="AI715" s="575"/>
      <c r="AJ715" s="528" t="s">
        <v>2650</v>
      </c>
      <c r="AK715" s="525" t="s">
        <v>2428</v>
      </c>
      <c r="AL715" s="526" t="s">
        <v>2608</v>
      </c>
      <c r="AM715" s="526" t="s">
        <v>268</v>
      </c>
      <c r="AN715" s="580" t="s">
        <v>1691</v>
      </c>
      <c r="AO715" s="525">
        <v>2.5000000000000001E-2</v>
      </c>
      <c r="AP715" s="525">
        <v>0</v>
      </c>
      <c r="AQ715" s="527">
        <v>2.3199999999999998</v>
      </c>
      <c r="AR715" s="524" t="s">
        <v>2651</v>
      </c>
      <c r="AS715" s="525" t="s">
        <v>2428</v>
      </c>
      <c r="AT715" s="526" t="s">
        <v>2608</v>
      </c>
      <c r="AU715" s="526" t="s">
        <v>268</v>
      </c>
      <c r="AV715" s="580" t="s">
        <v>1691</v>
      </c>
      <c r="AW715" s="525">
        <v>2.5000000000000001E-2</v>
      </c>
      <c r="AX715" s="525">
        <v>0</v>
      </c>
      <c r="AY715" s="527">
        <v>3</v>
      </c>
      <c r="AZ715" s="11" t="s">
        <v>2073</v>
      </c>
      <c r="BA715" s="168" t="s">
        <v>1673</v>
      </c>
      <c r="BB715" s="727" t="s">
        <v>1525</v>
      </c>
      <c r="BC715" s="727" t="s">
        <v>1691</v>
      </c>
      <c r="BD715" s="727" t="s">
        <v>239</v>
      </c>
      <c r="BE715" s="168">
        <v>3.5000000000000003E-2</v>
      </c>
      <c r="BF715" s="168">
        <v>3.2499999999999999E-3</v>
      </c>
      <c r="BG715" s="12">
        <v>2.58</v>
      </c>
      <c r="BH715" s="11"/>
      <c r="BI715" s="168"/>
      <c r="BJ715" s="727"/>
      <c r="BK715" s="727"/>
      <c r="BL715" s="727"/>
      <c r="BM715" s="168"/>
      <c r="BN715" s="168"/>
      <c r="BO715" s="12"/>
      <c r="BP715" s="11"/>
      <c r="BQ715" s="168"/>
      <c r="BR715" s="727"/>
      <c r="BS715" s="727"/>
      <c r="BT715" s="727"/>
      <c r="BU715" s="168"/>
      <c r="BV715" s="168"/>
      <c r="BW715" s="12"/>
    </row>
    <row r="716" spans="1:75">
      <c r="A716" s="1" t="s">
        <v>105</v>
      </c>
      <c r="B716" s="1" t="s">
        <v>1127</v>
      </c>
      <c r="C716" s="1" t="s">
        <v>1128</v>
      </c>
      <c r="D716" s="1" t="s">
        <v>1683</v>
      </c>
      <c r="E716" s="1" t="s">
        <v>314</v>
      </c>
      <c r="F716" s="1">
        <v>0.13</v>
      </c>
      <c r="G716" s="1">
        <v>4.2500000000000003E-3</v>
      </c>
      <c r="H716" s="1">
        <v>2.62</v>
      </c>
      <c r="I716" s="1" t="s">
        <v>672</v>
      </c>
      <c r="J716" s="1" t="s">
        <v>68</v>
      </c>
      <c r="AI716" s="575"/>
      <c r="AJ716" s="528" t="s">
        <v>2650</v>
      </c>
      <c r="AK716" s="525" t="s">
        <v>2428</v>
      </c>
      <c r="AL716" s="526" t="s">
        <v>2609</v>
      </c>
      <c r="AM716" s="526" t="s">
        <v>2414</v>
      </c>
      <c r="AN716" s="580" t="s">
        <v>1691</v>
      </c>
      <c r="AO716" s="525">
        <v>1.2500000000000001E-2</v>
      </c>
      <c r="AP716" s="525">
        <v>0</v>
      </c>
      <c r="AQ716" s="527">
        <v>2.3199999999999998</v>
      </c>
      <c r="AR716" s="524" t="s">
        <v>2651</v>
      </c>
      <c r="AS716" s="525" t="s">
        <v>2428</v>
      </c>
      <c r="AT716" s="526" t="s">
        <v>2609</v>
      </c>
      <c r="AU716" s="526" t="s">
        <v>2414</v>
      </c>
      <c r="AV716" s="580" t="s">
        <v>1691</v>
      </c>
      <c r="AW716" s="525">
        <v>1.2500000000000001E-2</v>
      </c>
      <c r="AX716" s="525">
        <v>0</v>
      </c>
      <c r="AY716" s="527">
        <v>3</v>
      </c>
      <c r="AZ716" s="11" t="s">
        <v>2073</v>
      </c>
      <c r="BA716" s="168" t="s">
        <v>1673</v>
      </c>
      <c r="BB716" s="727" t="s">
        <v>1526</v>
      </c>
      <c r="BC716" s="727" t="s">
        <v>1691</v>
      </c>
      <c r="BD716" s="727" t="s">
        <v>239</v>
      </c>
      <c r="BE716" s="168">
        <v>3.5000000000000003E-2</v>
      </c>
      <c r="BF716" s="168">
        <v>3.2499999999999999E-3</v>
      </c>
      <c r="BG716" s="12">
        <v>2.58</v>
      </c>
      <c r="BH716" s="11"/>
      <c r="BI716" s="168"/>
      <c r="BJ716" s="727"/>
      <c r="BK716" s="727"/>
      <c r="BL716" s="727"/>
      <c r="BM716" s="168"/>
      <c r="BN716" s="168"/>
      <c r="BO716" s="12"/>
      <c r="BP716" s="11"/>
      <c r="BQ716" s="168"/>
      <c r="BR716" s="727"/>
      <c r="BS716" s="727"/>
      <c r="BT716" s="727"/>
      <c r="BU716" s="168"/>
      <c r="BV716" s="168"/>
      <c r="BW716" s="12"/>
    </row>
    <row r="717" spans="1:75">
      <c r="A717" s="1" t="s">
        <v>106</v>
      </c>
      <c r="B717" s="1" t="s">
        <v>1127</v>
      </c>
      <c r="C717" s="1" t="s">
        <v>1128</v>
      </c>
      <c r="D717" s="1" t="s">
        <v>1683</v>
      </c>
      <c r="E717" s="1" t="s">
        <v>315</v>
      </c>
      <c r="F717" s="1">
        <v>0.26</v>
      </c>
      <c r="G717" s="1">
        <v>2.5500000000000002E-3</v>
      </c>
      <c r="H717" s="1">
        <v>2.62</v>
      </c>
      <c r="I717" s="1" t="s">
        <v>70</v>
      </c>
      <c r="J717" s="1" t="s">
        <v>71</v>
      </c>
      <c r="AI717" s="575"/>
      <c r="AJ717" s="528" t="s">
        <v>2650</v>
      </c>
      <c r="AK717" s="525" t="s">
        <v>2428</v>
      </c>
      <c r="AL717" s="526" t="s">
        <v>2610</v>
      </c>
      <c r="AM717" s="526" t="s">
        <v>2414</v>
      </c>
      <c r="AN717" s="580" t="s">
        <v>1691</v>
      </c>
      <c r="AO717" s="525">
        <v>1.2500000000000001E-2</v>
      </c>
      <c r="AP717" s="525">
        <v>0</v>
      </c>
      <c r="AQ717" s="527">
        <v>2.3199999999999998</v>
      </c>
      <c r="AR717" s="524" t="s">
        <v>2651</v>
      </c>
      <c r="AS717" s="525" t="s">
        <v>2428</v>
      </c>
      <c r="AT717" s="526" t="s">
        <v>2610</v>
      </c>
      <c r="AU717" s="526" t="s">
        <v>2414</v>
      </c>
      <c r="AV717" s="580" t="s">
        <v>1691</v>
      </c>
      <c r="AW717" s="525">
        <v>1.2500000000000001E-2</v>
      </c>
      <c r="AX717" s="525">
        <v>0</v>
      </c>
      <c r="AY717" s="527">
        <v>3</v>
      </c>
      <c r="AZ717" s="11" t="s">
        <v>2073</v>
      </c>
      <c r="BA717" s="168" t="s">
        <v>1673</v>
      </c>
      <c r="BB717" s="727" t="s">
        <v>2110</v>
      </c>
      <c r="BC717" s="727" t="s">
        <v>504</v>
      </c>
      <c r="BD717" s="727" t="s">
        <v>239</v>
      </c>
      <c r="BE717" s="168">
        <v>7.0000000000000007E-2</v>
      </c>
      <c r="BF717" s="168">
        <v>6.4999999999999997E-3</v>
      </c>
      <c r="BG717" s="12">
        <v>2.58</v>
      </c>
      <c r="BH717" s="11"/>
      <c r="BI717" s="168"/>
      <c r="BJ717" s="727"/>
      <c r="BK717" s="727"/>
      <c r="BL717" s="727"/>
      <c r="BM717" s="168"/>
      <c r="BN717" s="168"/>
      <c r="BO717" s="12"/>
      <c r="BP717" s="11"/>
      <c r="BQ717" s="168"/>
      <c r="BR717" s="727"/>
      <c r="BS717" s="727"/>
      <c r="BT717" s="727"/>
      <c r="BU717" s="168"/>
      <c r="BV717" s="168"/>
      <c r="BW717" s="12"/>
    </row>
    <row r="718" spans="1:75">
      <c r="A718" s="1" t="s">
        <v>107</v>
      </c>
      <c r="B718" s="1" t="s">
        <v>1127</v>
      </c>
      <c r="C718" s="1" t="s">
        <v>1128</v>
      </c>
      <c r="D718" s="1" t="s">
        <v>1683</v>
      </c>
      <c r="E718" s="1" t="s">
        <v>316</v>
      </c>
      <c r="F718" s="1">
        <v>0.13</v>
      </c>
      <c r="G718" s="1">
        <v>2.5500000000000002E-3</v>
      </c>
      <c r="H718" s="1">
        <v>2.62</v>
      </c>
      <c r="I718" s="1" t="s">
        <v>672</v>
      </c>
      <c r="J718" s="1" t="s">
        <v>73</v>
      </c>
      <c r="AI718" s="575"/>
      <c r="AJ718" s="528" t="s">
        <v>2650</v>
      </c>
      <c r="AK718" s="525" t="s">
        <v>2428</v>
      </c>
      <c r="AL718" s="526" t="s">
        <v>2611</v>
      </c>
      <c r="AM718" s="526" t="s">
        <v>2414</v>
      </c>
      <c r="AN718" s="580" t="s">
        <v>1691</v>
      </c>
      <c r="AO718" s="525">
        <v>1.2500000000000001E-2</v>
      </c>
      <c r="AP718" s="525">
        <v>0</v>
      </c>
      <c r="AQ718" s="527">
        <v>2.3199999999999998</v>
      </c>
      <c r="AR718" s="524" t="s">
        <v>2651</v>
      </c>
      <c r="AS718" s="525" t="s">
        <v>2428</v>
      </c>
      <c r="AT718" s="526" t="s">
        <v>2611</v>
      </c>
      <c r="AU718" s="526" t="s">
        <v>2414</v>
      </c>
      <c r="AV718" s="580" t="s">
        <v>1691</v>
      </c>
      <c r="AW718" s="525">
        <v>1.2500000000000001E-2</v>
      </c>
      <c r="AX718" s="525">
        <v>0</v>
      </c>
      <c r="AY718" s="527">
        <v>3</v>
      </c>
      <c r="AZ718" s="11" t="s">
        <v>2073</v>
      </c>
      <c r="BA718" s="168" t="s">
        <v>1673</v>
      </c>
      <c r="BB718" s="727" t="s">
        <v>2111</v>
      </c>
      <c r="BC718" s="727" t="s">
        <v>504</v>
      </c>
      <c r="BD718" s="727" t="s">
        <v>239</v>
      </c>
      <c r="BE718" s="168">
        <v>7.0000000000000007E-2</v>
      </c>
      <c r="BF718" s="168">
        <v>6.4999999999999997E-3</v>
      </c>
      <c r="BG718" s="12">
        <v>2.58</v>
      </c>
      <c r="BH718" s="11"/>
      <c r="BI718" s="168"/>
      <c r="BJ718" s="727"/>
      <c r="BK718" s="727"/>
      <c r="BL718" s="727"/>
      <c r="BM718" s="168"/>
      <c r="BN718" s="168"/>
      <c r="BO718" s="12"/>
      <c r="BP718" s="11"/>
      <c r="BQ718" s="168"/>
      <c r="BR718" s="727"/>
      <c r="BS718" s="727"/>
      <c r="BT718" s="727"/>
      <c r="BU718" s="168"/>
      <c r="BV718" s="168"/>
      <c r="BW718" s="12"/>
    </row>
    <row r="719" spans="1:75">
      <c r="A719" s="1" t="s">
        <v>108</v>
      </c>
      <c r="B719" s="1" t="s">
        <v>1127</v>
      </c>
      <c r="C719" s="1" t="s">
        <v>1128</v>
      </c>
      <c r="D719" s="1" t="s">
        <v>1683</v>
      </c>
      <c r="E719" s="1" t="s">
        <v>317</v>
      </c>
      <c r="F719" s="1">
        <v>0.19500000000000001</v>
      </c>
      <c r="G719" s="1">
        <v>4.2500000000000003E-3</v>
      </c>
      <c r="H719" s="1">
        <v>2.62</v>
      </c>
      <c r="I719" s="1" t="s">
        <v>1144</v>
      </c>
      <c r="J719" s="1" t="s">
        <v>75</v>
      </c>
      <c r="AI719" s="575"/>
      <c r="AJ719" s="681" t="s">
        <v>1220</v>
      </c>
      <c r="AK719" s="676" t="s">
        <v>2428</v>
      </c>
      <c r="AL719" s="677" t="s">
        <v>4453</v>
      </c>
      <c r="AM719" s="677" t="s">
        <v>1691</v>
      </c>
      <c r="AN719" s="677" t="s">
        <v>1691</v>
      </c>
      <c r="AO719" s="676"/>
      <c r="AP719" s="676"/>
      <c r="AQ719" s="678"/>
      <c r="AR719" s="675" t="s">
        <v>1221</v>
      </c>
      <c r="AS719" s="676" t="s">
        <v>2428</v>
      </c>
      <c r="AT719" s="677" t="s">
        <v>4453</v>
      </c>
      <c r="AU719" s="677" t="s">
        <v>1691</v>
      </c>
      <c r="AV719" s="677" t="s">
        <v>1691</v>
      </c>
      <c r="AW719" s="676"/>
      <c r="AX719" s="676"/>
      <c r="AY719" s="678"/>
      <c r="AZ719" s="11" t="s">
        <v>2073</v>
      </c>
      <c r="BA719" s="168" t="s">
        <v>1673</v>
      </c>
      <c r="BB719" s="727" t="s">
        <v>2112</v>
      </c>
      <c r="BC719" s="727" t="s">
        <v>504</v>
      </c>
      <c r="BD719" s="727" t="s">
        <v>239</v>
      </c>
      <c r="BE719" s="168">
        <v>7.0000000000000007E-2</v>
      </c>
      <c r="BF719" s="168">
        <v>6.4999999999999997E-3</v>
      </c>
      <c r="BG719" s="12">
        <v>2.58</v>
      </c>
      <c r="BH719" s="11"/>
      <c r="BI719" s="168"/>
      <c r="BJ719" s="727"/>
      <c r="BK719" s="727"/>
      <c r="BL719" s="727"/>
      <c r="BM719" s="168"/>
      <c r="BN719" s="168"/>
      <c r="BO719" s="12"/>
      <c r="BP719" s="11"/>
      <c r="BQ719" s="168"/>
      <c r="BR719" s="727"/>
      <c r="BS719" s="727"/>
      <c r="BT719" s="727"/>
      <c r="BU719" s="168"/>
      <c r="BV719" s="168"/>
      <c r="BW719" s="12"/>
    </row>
    <row r="720" spans="1:75">
      <c r="A720" s="1" t="s">
        <v>109</v>
      </c>
      <c r="B720" s="1" t="s">
        <v>1127</v>
      </c>
      <c r="C720" s="1" t="s">
        <v>1128</v>
      </c>
      <c r="D720" s="1" t="s">
        <v>1683</v>
      </c>
      <c r="E720" s="1" t="s">
        <v>318</v>
      </c>
      <c r="F720" s="1">
        <v>0.19500000000000001</v>
      </c>
      <c r="G720" s="1">
        <v>4.2500000000000003E-3</v>
      </c>
      <c r="H720" s="1">
        <v>2.62</v>
      </c>
      <c r="I720" s="1" t="s">
        <v>672</v>
      </c>
      <c r="J720" s="1" t="s">
        <v>77</v>
      </c>
      <c r="AI720" s="575"/>
      <c r="AJ720" s="681" t="s">
        <v>1220</v>
      </c>
      <c r="AK720" s="676" t="s">
        <v>2428</v>
      </c>
      <c r="AL720" s="677" t="s">
        <v>4454</v>
      </c>
      <c r="AM720" s="677" t="s">
        <v>1691</v>
      </c>
      <c r="AN720" s="677" t="s">
        <v>1691</v>
      </c>
      <c r="AO720" s="676"/>
      <c r="AP720" s="676"/>
      <c r="AQ720" s="678"/>
      <c r="AR720" s="675" t="s">
        <v>1221</v>
      </c>
      <c r="AS720" s="676" t="s">
        <v>2428</v>
      </c>
      <c r="AT720" s="677" t="s">
        <v>4454</v>
      </c>
      <c r="AU720" s="677" t="s">
        <v>1691</v>
      </c>
      <c r="AV720" s="677" t="s">
        <v>1691</v>
      </c>
      <c r="AW720" s="676"/>
      <c r="AX720" s="676"/>
      <c r="AY720" s="678"/>
      <c r="AZ720" s="11" t="s">
        <v>2073</v>
      </c>
      <c r="BA720" s="168" t="s">
        <v>1673</v>
      </c>
      <c r="BB720" s="727" t="s">
        <v>2113</v>
      </c>
      <c r="BC720" s="727" t="s">
        <v>504</v>
      </c>
      <c r="BD720" s="727" t="s">
        <v>239</v>
      </c>
      <c r="BE720" s="168">
        <v>7.0000000000000007E-2</v>
      </c>
      <c r="BF720" s="168">
        <v>6.4999999999999997E-3</v>
      </c>
      <c r="BG720" s="12">
        <v>2.58</v>
      </c>
      <c r="BH720" s="11"/>
      <c r="BI720" s="168"/>
      <c r="BJ720" s="727"/>
      <c r="BK720" s="727"/>
      <c r="BL720" s="727"/>
      <c r="BM720" s="168"/>
      <c r="BN720" s="168"/>
      <c r="BO720" s="12"/>
      <c r="BP720" s="11"/>
      <c r="BQ720" s="168"/>
      <c r="BR720" s="727"/>
      <c r="BS720" s="727"/>
      <c r="BT720" s="727"/>
      <c r="BU720" s="168"/>
      <c r="BV720" s="168"/>
      <c r="BW720" s="12"/>
    </row>
    <row r="721" spans="1:75">
      <c r="A721" s="1" t="s">
        <v>110</v>
      </c>
      <c r="B721" s="1" t="s">
        <v>1127</v>
      </c>
      <c r="C721" s="1" t="s">
        <v>1128</v>
      </c>
      <c r="D721" s="1" t="s">
        <v>1683</v>
      </c>
      <c r="E721" s="1" t="s">
        <v>319</v>
      </c>
      <c r="F721" s="1">
        <v>0.19500000000000001</v>
      </c>
      <c r="G721" s="1">
        <v>2.5500000000000002E-3</v>
      </c>
      <c r="H721" s="1">
        <v>2.62</v>
      </c>
      <c r="I721" s="1" t="s">
        <v>70</v>
      </c>
      <c r="J721" s="1" t="s">
        <v>79</v>
      </c>
      <c r="AI721" s="575"/>
      <c r="AJ721" s="681" t="s">
        <v>1220</v>
      </c>
      <c r="AK721" s="676" t="s">
        <v>2428</v>
      </c>
      <c r="AL721" s="677" t="s">
        <v>4455</v>
      </c>
      <c r="AM721" s="677" t="s">
        <v>1691</v>
      </c>
      <c r="AN721" s="677" t="s">
        <v>1691</v>
      </c>
      <c r="AO721" s="676"/>
      <c r="AP721" s="676"/>
      <c r="AQ721" s="678"/>
      <c r="AR721" s="675" t="s">
        <v>1221</v>
      </c>
      <c r="AS721" s="676" t="s">
        <v>2428</v>
      </c>
      <c r="AT721" s="677" t="s">
        <v>4455</v>
      </c>
      <c r="AU721" s="677" t="s">
        <v>1691</v>
      </c>
      <c r="AV721" s="677" t="s">
        <v>1691</v>
      </c>
      <c r="AW721" s="676"/>
      <c r="AX721" s="676"/>
      <c r="AY721" s="678"/>
      <c r="AZ721" s="11" t="s">
        <v>2073</v>
      </c>
      <c r="BA721" s="168" t="s">
        <v>1673</v>
      </c>
      <c r="BB721" s="727" t="s">
        <v>1527</v>
      </c>
      <c r="BC721" s="727" t="s">
        <v>504</v>
      </c>
      <c r="BD721" s="727" t="s">
        <v>239</v>
      </c>
      <c r="BE721" s="168">
        <v>7.0000000000000007E-2</v>
      </c>
      <c r="BF721" s="168">
        <v>6.4999999999999997E-3</v>
      </c>
      <c r="BG721" s="12">
        <v>2.58</v>
      </c>
      <c r="BH721" s="11"/>
      <c r="BI721" s="168"/>
      <c r="BJ721" s="727"/>
      <c r="BK721" s="727"/>
      <c r="BL721" s="727"/>
      <c r="BM721" s="168"/>
      <c r="BN721" s="168"/>
      <c r="BO721" s="12"/>
      <c r="BP721" s="11"/>
      <c r="BQ721" s="168"/>
      <c r="BR721" s="727"/>
      <c r="BS721" s="727"/>
      <c r="BT721" s="727"/>
      <c r="BU721" s="168"/>
      <c r="BV721" s="168"/>
      <c r="BW721" s="12"/>
    </row>
    <row r="722" spans="1:75">
      <c r="A722" s="1" t="s">
        <v>111</v>
      </c>
      <c r="B722" s="1" t="s">
        <v>1127</v>
      </c>
      <c r="C722" s="1" t="s">
        <v>1128</v>
      </c>
      <c r="D722" s="1" t="s">
        <v>1683</v>
      </c>
      <c r="E722" s="1" t="s">
        <v>320</v>
      </c>
      <c r="F722" s="1">
        <v>0.19500000000000001</v>
      </c>
      <c r="G722" s="1">
        <v>2.5500000000000002E-3</v>
      </c>
      <c r="H722" s="1">
        <v>2.62</v>
      </c>
      <c r="I722" s="1" t="s">
        <v>672</v>
      </c>
      <c r="J722" s="1" t="s">
        <v>81</v>
      </c>
      <c r="AI722" s="575"/>
      <c r="AJ722" s="176"/>
      <c r="AK722" s="168"/>
      <c r="AL722" s="727"/>
      <c r="AM722" s="727"/>
      <c r="AN722" s="727"/>
      <c r="AO722" s="168"/>
      <c r="AP722" s="168"/>
      <c r="AQ722" s="12"/>
      <c r="AR722" s="11"/>
      <c r="AS722" s="168"/>
      <c r="AT722" s="727"/>
      <c r="AU722" s="727"/>
      <c r="AV722" s="727"/>
      <c r="AW722" s="168"/>
      <c r="AY722" s="225"/>
      <c r="AZ722" s="11" t="s">
        <v>2073</v>
      </c>
      <c r="BA722" s="168" t="s">
        <v>1673</v>
      </c>
      <c r="BB722" s="727" t="s">
        <v>1528</v>
      </c>
      <c r="BC722" s="727" t="s">
        <v>504</v>
      </c>
      <c r="BD722" s="727" t="s">
        <v>239</v>
      </c>
      <c r="BE722" s="168">
        <v>7.0000000000000007E-2</v>
      </c>
      <c r="BF722" s="168">
        <v>6.4999999999999997E-3</v>
      </c>
      <c r="BG722" s="12">
        <v>2.58</v>
      </c>
      <c r="BH722" s="11"/>
      <c r="BI722" s="168"/>
      <c r="BJ722" s="727"/>
      <c r="BK722" s="727"/>
      <c r="BL722" s="727"/>
      <c r="BM722" s="168"/>
      <c r="BN722" s="168"/>
      <c r="BO722" s="12"/>
      <c r="BP722" s="11"/>
      <c r="BQ722" s="168"/>
      <c r="BR722" s="727"/>
      <c r="BS722" s="727"/>
      <c r="BT722" s="727"/>
      <c r="BU722" s="168"/>
      <c r="BV722" s="168"/>
      <c r="BW722" s="12"/>
    </row>
    <row r="723" spans="1:75">
      <c r="A723" s="1" t="s">
        <v>112</v>
      </c>
      <c r="B723" s="1" t="s">
        <v>1127</v>
      </c>
      <c r="C723" s="1" t="s">
        <v>1128</v>
      </c>
      <c r="D723" s="1" t="s">
        <v>1683</v>
      </c>
      <c r="E723" s="1" t="s">
        <v>321</v>
      </c>
      <c r="F723" s="1">
        <v>0.13</v>
      </c>
      <c r="G723" s="1">
        <v>4.2500000000000003E-3</v>
      </c>
      <c r="H723" s="1">
        <v>2.62</v>
      </c>
      <c r="I723" s="1" t="s">
        <v>1144</v>
      </c>
      <c r="J723" s="1" t="s">
        <v>83</v>
      </c>
      <c r="AI723" s="575"/>
      <c r="AJ723" s="176"/>
      <c r="AK723" s="168"/>
      <c r="AL723" s="727"/>
      <c r="AM723" s="727"/>
      <c r="AN723" s="727"/>
      <c r="AO723" s="168"/>
      <c r="AP723" s="168"/>
      <c r="AQ723" s="12"/>
      <c r="AR723" s="11"/>
      <c r="AS723" s="168"/>
      <c r="AT723" s="727"/>
      <c r="AU723" s="727"/>
      <c r="AV723" s="727"/>
      <c r="AW723" s="168"/>
      <c r="AY723" s="225"/>
      <c r="AZ723" s="11" t="s">
        <v>2073</v>
      </c>
      <c r="BA723" s="168" t="s">
        <v>1673</v>
      </c>
      <c r="BB723" s="727" t="s">
        <v>2114</v>
      </c>
      <c r="BC723" s="727" t="s">
        <v>505</v>
      </c>
      <c r="BD723" s="727" t="s">
        <v>239</v>
      </c>
      <c r="BE723" s="168">
        <v>3.5000000000000003E-2</v>
      </c>
      <c r="BF723" s="168">
        <v>3.2499999999999999E-3</v>
      </c>
      <c r="BG723" s="12">
        <v>2.58</v>
      </c>
      <c r="BH723" s="11"/>
      <c r="BI723" s="168"/>
      <c r="BJ723" s="727"/>
      <c r="BK723" s="727"/>
      <c r="BL723" s="727"/>
      <c r="BM723" s="168"/>
      <c r="BN723" s="168"/>
      <c r="BO723" s="12"/>
      <c r="BP723" s="11"/>
      <c r="BQ723" s="168"/>
      <c r="BR723" s="727"/>
      <c r="BS723" s="727"/>
      <c r="BT723" s="727"/>
      <c r="BU723" s="168"/>
      <c r="BV723" s="168"/>
      <c r="BW723" s="12"/>
    </row>
    <row r="724" spans="1:75">
      <c r="A724" s="1" t="s">
        <v>113</v>
      </c>
      <c r="B724" s="1" t="s">
        <v>1127</v>
      </c>
      <c r="C724" s="1" t="s">
        <v>1128</v>
      </c>
      <c r="D724" s="1" t="s">
        <v>1683</v>
      </c>
      <c r="E724" s="1" t="s">
        <v>322</v>
      </c>
      <c r="F724" s="1">
        <v>0.13</v>
      </c>
      <c r="G724" s="1">
        <v>4.2500000000000003E-3</v>
      </c>
      <c r="H724" s="1">
        <v>2.62</v>
      </c>
      <c r="I724" s="1" t="s">
        <v>672</v>
      </c>
      <c r="J724" s="1" t="s">
        <v>85</v>
      </c>
      <c r="AI724" s="575"/>
      <c r="AJ724" s="176"/>
      <c r="AK724" s="168"/>
      <c r="AL724" s="727"/>
      <c r="AM724" s="727"/>
      <c r="AN724" s="727"/>
      <c r="AO724" s="168"/>
      <c r="AP724" s="168"/>
      <c r="AQ724" s="12"/>
      <c r="AR724" s="11"/>
      <c r="AS724" s="168"/>
      <c r="AT724" s="727"/>
      <c r="AU724" s="727"/>
      <c r="AV724" s="727"/>
      <c r="AW724" s="168"/>
      <c r="AY724" s="225"/>
      <c r="AZ724" s="11" t="s">
        <v>2073</v>
      </c>
      <c r="BA724" s="168" t="s">
        <v>1673</v>
      </c>
      <c r="BB724" s="727" t="s">
        <v>2115</v>
      </c>
      <c r="BC724" s="727" t="s">
        <v>505</v>
      </c>
      <c r="BD724" s="727" t="s">
        <v>239</v>
      </c>
      <c r="BE724" s="168">
        <v>3.5000000000000003E-2</v>
      </c>
      <c r="BF724" s="168">
        <v>3.2499999999999999E-3</v>
      </c>
      <c r="BG724" s="12">
        <v>2.58</v>
      </c>
      <c r="BH724" s="11"/>
      <c r="BI724" s="168"/>
      <c r="BJ724" s="727"/>
      <c r="BK724" s="727"/>
      <c r="BL724" s="727"/>
      <c r="BM724" s="168"/>
      <c r="BN724" s="168"/>
      <c r="BO724" s="12"/>
      <c r="BP724" s="11"/>
      <c r="BQ724" s="168"/>
      <c r="BR724" s="727"/>
      <c r="BS724" s="727"/>
      <c r="BT724" s="727"/>
      <c r="BU724" s="168"/>
      <c r="BV724" s="168"/>
      <c r="BW724" s="12"/>
    </row>
    <row r="725" spans="1:75">
      <c r="A725" s="1" t="s">
        <v>114</v>
      </c>
      <c r="B725" s="1" t="s">
        <v>1127</v>
      </c>
      <c r="C725" s="1" t="s">
        <v>1128</v>
      </c>
      <c r="D725" s="1" t="s">
        <v>1683</v>
      </c>
      <c r="E725" s="1" t="s">
        <v>323</v>
      </c>
      <c r="F725" s="1">
        <v>0.13</v>
      </c>
      <c r="G725" s="1">
        <v>2.5500000000000002E-3</v>
      </c>
      <c r="H725" s="1">
        <v>2.62</v>
      </c>
      <c r="I725" s="1" t="s">
        <v>70</v>
      </c>
      <c r="J725" s="1" t="s">
        <v>87</v>
      </c>
      <c r="AI725" s="575"/>
      <c r="AJ725" s="176"/>
      <c r="AK725" s="168"/>
      <c r="AL725" s="727"/>
      <c r="AM725" s="727"/>
      <c r="AN725" s="727"/>
      <c r="AO725" s="168"/>
      <c r="AP725" s="168"/>
      <c r="AQ725" s="12"/>
      <c r="AR725" s="11"/>
      <c r="AS725" s="168"/>
      <c r="AT725" s="727"/>
      <c r="AU725" s="727"/>
      <c r="AV725" s="727"/>
      <c r="AW725" s="168"/>
      <c r="AY725" s="225"/>
      <c r="AZ725" s="11" t="s">
        <v>2073</v>
      </c>
      <c r="BA725" s="168" t="s">
        <v>1673</v>
      </c>
      <c r="BB725" s="727" t="s">
        <v>2116</v>
      </c>
      <c r="BC725" s="727" t="s">
        <v>505</v>
      </c>
      <c r="BD725" s="727" t="s">
        <v>239</v>
      </c>
      <c r="BE725" s="168">
        <v>3.5000000000000003E-2</v>
      </c>
      <c r="BF725" s="168">
        <v>3.2499999999999999E-3</v>
      </c>
      <c r="BG725" s="12">
        <v>2.58</v>
      </c>
      <c r="BH725" s="11"/>
      <c r="BI725" s="168"/>
      <c r="BJ725" s="727"/>
      <c r="BK725" s="727"/>
      <c r="BL725" s="727"/>
      <c r="BM725" s="168"/>
      <c r="BN725" s="168"/>
      <c r="BO725" s="12"/>
      <c r="BP725" s="11"/>
      <c r="BQ725" s="168"/>
      <c r="BR725" s="727"/>
      <c r="BS725" s="727"/>
      <c r="BT725" s="727"/>
      <c r="BU725" s="168"/>
      <c r="BV725" s="168"/>
      <c r="BW725" s="12"/>
    </row>
    <row r="726" spans="1:75">
      <c r="A726" s="1" t="s">
        <v>115</v>
      </c>
      <c r="B726" s="1" t="s">
        <v>1127</v>
      </c>
      <c r="C726" s="1" t="s">
        <v>1128</v>
      </c>
      <c r="D726" s="1" t="s">
        <v>1683</v>
      </c>
      <c r="E726" s="1" t="s">
        <v>324</v>
      </c>
      <c r="F726" s="1">
        <v>0.13</v>
      </c>
      <c r="G726" s="1">
        <v>2.5500000000000002E-3</v>
      </c>
      <c r="H726" s="1">
        <v>2.62</v>
      </c>
      <c r="I726" s="1" t="s">
        <v>672</v>
      </c>
      <c r="J726" s="1" t="s">
        <v>89</v>
      </c>
      <c r="AI726" s="575"/>
      <c r="AJ726" s="176"/>
      <c r="AK726" s="168"/>
      <c r="AL726" s="727"/>
      <c r="AM726" s="727"/>
      <c r="AN726" s="727"/>
      <c r="AO726" s="168"/>
      <c r="AP726" s="168"/>
      <c r="AQ726" s="12"/>
      <c r="AR726" s="11"/>
      <c r="AS726" s="168"/>
      <c r="AT726" s="727"/>
      <c r="AU726" s="727"/>
      <c r="AV726" s="727"/>
      <c r="AW726" s="168"/>
      <c r="AY726" s="225"/>
      <c r="AZ726" s="11" t="s">
        <v>2073</v>
      </c>
      <c r="BA726" s="168" t="s">
        <v>1673</v>
      </c>
      <c r="BB726" s="727" t="s">
        <v>2117</v>
      </c>
      <c r="BC726" s="727" t="s">
        <v>505</v>
      </c>
      <c r="BD726" s="727" t="s">
        <v>239</v>
      </c>
      <c r="BE726" s="168">
        <v>3.5000000000000003E-2</v>
      </c>
      <c r="BF726" s="168">
        <v>3.2499999999999999E-3</v>
      </c>
      <c r="BG726" s="12">
        <v>2.58</v>
      </c>
      <c r="BH726" s="11"/>
      <c r="BI726" s="168"/>
      <c r="BJ726" s="727"/>
      <c r="BK726" s="727"/>
      <c r="BL726" s="727"/>
      <c r="BM726" s="168"/>
      <c r="BN726" s="168"/>
      <c r="BO726" s="12"/>
      <c r="BP726" s="11"/>
      <c r="BQ726" s="168"/>
      <c r="BR726" s="727"/>
      <c r="BS726" s="727"/>
      <c r="BT726" s="727"/>
      <c r="BU726" s="168"/>
      <c r="BV726" s="168"/>
      <c r="BW726" s="12"/>
    </row>
    <row r="727" spans="1:75">
      <c r="A727" s="1" t="s">
        <v>116</v>
      </c>
      <c r="B727" s="1" t="s">
        <v>1127</v>
      </c>
      <c r="C727" s="1" t="s">
        <v>1128</v>
      </c>
      <c r="D727" s="1" t="s">
        <v>1683</v>
      </c>
      <c r="E727" s="1" t="s">
        <v>325</v>
      </c>
      <c r="F727" s="1">
        <v>6.5000000000000002E-2</v>
      </c>
      <c r="G727" s="1">
        <v>4.2500000000000003E-3</v>
      </c>
      <c r="H727" s="1">
        <v>2.62</v>
      </c>
      <c r="I727" s="1" t="s">
        <v>1144</v>
      </c>
      <c r="J727" s="1" t="s">
        <v>91</v>
      </c>
      <c r="AI727" s="575"/>
      <c r="AJ727" s="176"/>
      <c r="AK727" s="168"/>
      <c r="AL727" s="727"/>
      <c r="AM727" s="727"/>
      <c r="AN727" s="727"/>
      <c r="AO727" s="168"/>
      <c r="AP727" s="168"/>
      <c r="AQ727" s="12"/>
      <c r="AR727" s="11"/>
      <c r="AS727" s="168"/>
      <c r="AT727" s="727"/>
      <c r="AU727" s="727"/>
      <c r="AV727" s="727"/>
      <c r="AW727" s="168"/>
      <c r="AY727" s="225"/>
      <c r="AZ727" s="11" t="s">
        <v>2073</v>
      </c>
      <c r="BA727" s="168" t="s">
        <v>1673</v>
      </c>
      <c r="BB727" s="727" t="s">
        <v>1529</v>
      </c>
      <c r="BC727" s="727" t="s">
        <v>505</v>
      </c>
      <c r="BD727" s="727" t="s">
        <v>239</v>
      </c>
      <c r="BE727" s="168">
        <v>3.5000000000000003E-2</v>
      </c>
      <c r="BF727" s="168">
        <v>3.2499999999999999E-3</v>
      </c>
      <c r="BG727" s="12">
        <v>2.58</v>
      </c>
      <c r="BH727" s="11"/>
      <c r="BI727" s="168"/>
      <c r="BJ727" s="727"/>
      <c r="BK727" s="727"/>
      <c r="BL727" s="727"/>
      <c r="BM727" s="168"/>
      <c r="BN727" s="168"/>
      <c r="BO727" s="12"/>
      <c r="BP727" s="11"/>
      <c r="BQ727" s="168"/>
      <c r="BR727" s="727"/>
      <c r="BS727" s="727"/>
      <c r="BT727" s="727"/>
      <c r="BU727" s="168"/>
      <c r="BV727" s="168"/>
      <c r="BW727" s="12"/>
    </row>
    <row r="728" spans="1:75">
      <c r="A728" s="1" t="s">
        <v>117</v>
      </c>
      <c r="B728" s="1" t="s">
        <v>1127</v>
      </c>
      <c r="C728" s="1" t="s">
        <v>1128</v>
      </c>
      <c r="D728" s="1" t="s">
        <v>1683</v>
      </c>
      <c r="E728" s="1" t="s">
        <v>326</v>
      </c>
      <c r="F728" s="1">
        <v>6.5000000000000002E-2</v>
      </c>
      <c r="G728" s="1">
        <v>4.2500000000000003E-3</v>
      </c>
      <c r="H728" s="1">
        <v>2.62</v>
      </c>
      <c r="I728" s="1" t="s">
        <v>672</v>
      </c>
      <c r="J728" s="1" t="s">
        <v>93</v>
      </c>
      <c r="AI728" s="575"/>
      <c r="AJ728" s="176"/>
      <c r="AK728" s="168"/>
      <c r="AL728" s="727"/>
      <c r="AM728" s="727"/>
      <c r="AN728" s="727"/>
      <c r="AO728" s="168"/>
      <c r="AP728" s="168"/>
      <c r="AQ728" s="12"/>
      <c r="AR728" s="11"/>
      <c r="AS728" s="168"/>
      <c r="AT728" s="727"/>
      <c r="AU728" s="727"/>
      <c r="AV728" s="727"/>
      <c r="AW728" s="168"/>
      <c r="AY728" s="225"/>
      <c r="AZ728" s="11" t="s">
        <v>2073</v>
      </c>
      <c r="BA728" s="168" t="s">
        <v>1673</v>
      </c>
      <c r="BB728" s="727" t="s">
        <v>1530</v>
      </c>
      <c r="BC728" s="727" t="s">
        <v>505</v>
      </c>
      <c r="BD728" s="727" t="s">
        <v>239</v>
      </c>
      <c r="BE728" s="168">
        <v>3.5000000000000003E-2</v>
      </c>
      <c r="BF728" s="168">
        <v>3.2499999999999999E-3</v>
      </c>
      <c r="BG728" s="12">
        <v>2.58</v>
      </c>
      <c r="BH728" s="11"/>
      <c r="BI728" s="168"/>
      <c r="BJ728" s="727"/>
      <c r="BK728" s="727"/>
      <c r="BL728" s="727"/>
      <c r="BM728" s="168"/>
      <c r="BN728" s="168"/>
      <c r="BO728" s="12"/>
      <c r="BP728" s="11"/>
      <c r="BQ728" s="168"/>
      <c r="BR728" s="727"/>
      <c r="BS728" s="727"/>
      <c r="BT728" s="727"/>
      <c r="BU728" s="168"/>
      <c r="BV728" s="168"/>
      <c r="BW728" s="12"/>
    </row>
    <row r="729" spans="1:75">
      <c r="A729" s="1" t="s">
        <v>118</v>
      </c>
      <c r="B729" s="1" t="s">
        <v>1127</v>
      </c>
      <c r="C729" s="1" t="s">
        <v>1128</v>
      </c>
      <c r="D729" s="1" t="s">
        <v>1683</v>
      </c>
      <c r="E729" s="1" t="s">
        <v>327</v>
      </c>
      <c r="F729" s="1">
        <v>6.5000000000000002E-2</v>
      </c>
      <c r="G729" s="1">
        <v>2.5500000000000002E-3</v>
      </c>
      <c r="H729" s="1">
        <v>2.62</v>
      </c>
      <c r="I729" s="1" t="s">
        <v>70</v>
      </c>
      <c r="J729" s="1" t="s">
        <v>95</v>
      </c>
      <c r="AI729" s="575"/>
      <c r="AJ729" s="176"/>
      <c r="AK729" s="168"/>
      <c r="AL729" s="727"/>
      <c r="AM729" s="727"/>
      <c r="AN729" s="727"/>
      <c r="AO729" s="168"/>
      <c r="AP729" s="168"/>
      <c r="AQ729" s="12"/>
      <c r="AR729" s="11"/>
      <c r="AS729" s="168"/>
      <c r="AT729" s="727"/>
      <c r="AU729" s="727"/>
      <c r="AV729" s="727"/>
      <c r="AW729" s="168"/>
      <c r="AY729" s="225"/>
      <c r="AZ729" s="11" t="s">
        <v>2073</v>
      </c>
      <c r="BA729" s="168" t="s">
        <v>508</v>
      </c>
      <c r="BB729" s="727" t="s">
        <v>1531</v>
      </c>
      <c r="BC729" s="727" t="s">
        <v>1691</v>
      </c>
      <c r="BD729" s="727" t="s">
        <v>240</v>
      </c>
      <c r="BE729" s="168">
        <v>0.08</v>
      </c>
      <c r="BF729" s="168">
        <v>5.0000000000000001E-3</v>
      </c>
      <c r="BG729" s="12">
        <v>2.58</v>
      </c>
      <c r="BH729" s="11"/>
      <c r="BI729" s="168"/>
      <c r="BJ729" s="727"/>
      <c r="BK729" s="727"/>
      <c r="BL729" s="727"/>
      <c r="BM729" s="168"/>
      <c r="BN729" s="168"/>
      <c r="BO729" s="12"/>
      <c r="BP729" s="11"/>
      <c r="BQ729" s="168"/>
      <c r="BR729" s="727"/>
      <c r="BS729" s="727"/>
      <c r="BT729" s="727"/>
      <c r="BU729" s="168"/>
      <c r="BV729" s="168"/>
      <c r="BW729" s="12"/>
    </row>
    <row r="730" spans="1:75">
      <c r="A730" s="1" t="s">
        <v>119</v>
      </c>
      <c r="B730" s="1" t="s">
        <v>1127</v>
      </c>
      <c r="C730" s="1" t="s">
        <v>1128</v>
      </c>
      <c r="D730" s="1" t="s">
        <v>1683</v>
      </c>
      <c r="E730" s="1" t="s">
        <v>328</v>
      </c>
      <c r="F730" s="1">
        <v>6.5000000000000002E-2</v>
      </c>
      <c r="G730" s="1">
        <v>2.5500000000000002E-3</v>
      </c>
      <c r="H730" s="1">
        <v>2.62</v>
      </c>
      <c r="I730" s="1" t="s">
        <v>672</v>
      </c>
      <c r="J730" s="1" t="s">
        <v>97</v>
      </c>
      <c r="AI730" s="575"/>
      <c r="AJ730" s="176"/>
      <c r="AK730" s="168"/>
      <c r="AL730" s="727"/>
      <c r="AM730" s="727"/>
      <c r="AN730" s="727"/>
      <c r="AO730" s="168"/>
      <c r="AP730" s="168"/>
      <c r="AQ730" s="12"/>
      <c r="AR730" s="11"/>
      <c r="AS730" s="168"/>
      <c r="AT730" s="727"/>
      <c r="AU730" s="727"/>
      <c r="AV730" s="727"/>
      <c r="AW730" s="168"/>
      <c r="AY730" s="225"/>
      <c r="AZ730" s="11" t="s">
        <v>2073</v>
      </c>
      <c r="BA730" s="168" t="s">
        <v>508</v>
      </c>
      <c r="BB730" s="727" t="s">
        <v>1532</v>
      </c>
      <c r="BC730" s="727" t="s">
        <v>1691</v>
      </c>
      <c r="BD730" s="727" t="s">
        <v>240</v>
      </c>
      <c r="BE730" s="168">
        <v>0.08</v>
      </c>
      <c r="BF730" s="168">
        <v>5.0000000000000001E-3</v>
      </c>
      <c r="BG730" s="12">
        <v>2.58</v>
      </c>
      <c r="BH730" s="11"/>
      <c r="BI730" s="168"/>
      <c r="BJ730" s="727"/>
      <c r="BK730" s="727"/>
      <c r="BL730" s="727"/>
      <c r="BM730" s="168"/>
      <c r="BN730" s="168"/>
      <c r="BO730" s="12"/>
      <c r="BP730" s="11"/>
      <c r="BQ730" s="168"/>
      <c r="BR730" s="727"/>
      <c r="BS730" s="727"/>
      <c r="BT730" s="727"/>
      <c r="BU730" s="168"/>
      <c r="BV730" s="168"/>
      <c r="BW730" s="12"/>
    </row>
    <row r="731" spans="1:75">
      <c r="A731" s="1" t="s">
        <v>120</v>
      </c>
      <c r="B731" s="1" t="s">
        <v>1127</v>
      </c>
      <c r="C731" s="1" t="s">
        <v>1128</v>
      </c>
      <c r="D731" s="1" t="s">
        <v>1673</v>
      </c>
      <c r="E731" s="1" t="s">
        <v>1258</v>
      </c>
      <c r="F731" s="1">
        <v>0.15</v>
      </c>
      <c r="G731" s="1">
        <v>3.0000000000000001E-3</v>
      </c>
      <c r="H731" s="1">
        <v>2.62</v>
      </c>
      <c r="I731" s="1" t="s">
        <v>961</v>
      </c>
      <c r="AI731" s="575"/>
      <c r="AJ731" s="176"/>
      <c r="AK731" s="168"/>
      <c r="AL731" s="727"/>
      <c r="AM731" s="727"/>
      <c r="AN731" s="727"/>
      <c r="AO731" s="168"/>
      <c r="AP731" s="168"/>
      <c r="AQ731" s="12"/>
      <c r="AR731" s="11"/>
      <c r="AS731" s="168"/>
      <c r="AT731" s="727"/>
      <c r="AU731" s="727"/>
      <c r="AV731" s="727"/>
      <c r="AW731" s="168"/>
      <c r="AY731" s="225"/>
      <c r="AZ731" s="11" t="s">
        <v>2073</v>
      </c>
      <c r="BA731" s="168" t="s">
        <v>508</v>
      </c>
      <c r="BB731" s="727" t="s">
        <v>1533</v>
      </c>
      <c r="BC731" s="727" t="s">
        <v>1691</v>
      </c>
      <c r="BD731" s="727" t="s">
        <v>240</v>
      </c>
      <c r="BE731" s="168">
        <v>0.04</v>
      </c>
      <c r="BF731" s="168">
        <v>2.5000000000000001E-3</v>
      </c>
      <c r="BG731" s="12">
        <v>2.58</v>
      </c>
      <c r="BH731" s="11"/>
      <c r="BI731" s="168"/>
      <c r="BJ731" s="727"/>
      <c r="BK731" s="727"/>
      <c r="BL731" s="727"/>
      <c r="BM731" s="168"/>
      <c r="BN731" s="168"/>
      <c r="BO731" s="12"/>
      <c r="BP731" s="11"/>
      <c r="BQ731" s="168"/>
      <c r="BR731" s="727"/>
      <c r="BS731" s="727"/>
      <c r="BT731" s="727"/>
      <c r="BU731" s="168"/>
      <c r="BV731" s="168"/>
      <c r="BW731" s="12"/>
    </row>
    <row r="732" spans="1:75">
      <c r="A732" s="1" t="s">
        <v>121</v>
      </c>
      <c r="B732" s="1" t="s">
        <v>1127</v>
      </c>
      <c r="C732" s="1" t="s">
        <v>1128</v>
      </c>
      <c r="D732" s="1" t="s">
        <v>1673</v>
      </c>
      <c r="E732" s="1" t="s">
        <v>595</v>
      </c>
      <c r="F732" s="1">
        <v>0.15</v>
      </c>
      <c r="G732" s="1">
        <v>3.0000000000000001E-3</v>
      </c>
      <c r="AI732" s="575"/>
      <c r="AJ732" s="176"/>
      <c r="AK732" s="168"/>
      <c r="AL732" s="727"/>
      <c r="AM732" s="727"/>
      <c r="AN732" s="727"/>
      <c r="AO732" s="168"/>
      <c r="AP732" s="168"/>
      <c r="AQ732" s="12"/>
      <c r="AR732" s="11"/>
      <c r="AS732" s="168"/>
      <c r="AT732" s="727"/>
      <c r="AU732" s="727"/>
      <c r="AV732" s="727"/>
      <c r="AW732" s="168"/>
      <c r="AY732" s="225"/>
      <c r="AZ732" s="11" t="s">
        <v>2073</v>
      </c>
      <c r="BA732" s="168" t="s">
        <v>508</v>
      </c>
      <c r="BB732" s="727" t="s">
        <v>1534</v>
      </c>
      <c r="BC732" s="727" t="s">
        <v>1691</v>
      </c>
      <c r="BD732" s="727" t="s">
        <v>240</v>
      </c>
      <c r="BE732" s="168">
        <v>0.04</v>
      </c>
      <c r="BF732" s="168">
        <v>2.5000000000000001E-3</v>
      </c>
      <c r="BG732" s="12">
        <v>2.58</v>
      </c>
      <c r="BH732" s="11"/>
      <c r="BI732" s="168"/>
      <c r="BJ732" s="727"/>
      <c r="BK732" s="727"/>
      <c r="BL732" s="727"/>
      <c r="BM732" s="168"/>
      <c r="BN732" s="168"/>
      <c r="BO732" s="12"/>
      <c r="BP732" s="11"/>
      <c r="BQ732" s="168"/>
      <c r="BR732" s="727"/>
      <c r="BS732" s="727"/>
      <c r="BT732" s="727"/>
      <c r="BU732" s="168"/>
      <c r="BV732" s="168"/>
      <c r="BW732" s="12"/>
    </row>
    <row r="733" spans="1:75">
      <c r="A733" s="1" t="s">
        <v>122</v>
      </c>
      <c r="B733" s="1" t="s">
        <v>1127</v>
      </c>
      <c r="C733" s="1" t="s">
        <v>1128</v>
      </c>
      <c r="D733" s="1" t="s">
        <v>1673</v>
      </c>
      <c r="E733" s="1" t="s">
        <v>1259</v>
      </c>
      <c r="F733" s="1">
        <v>7.4999999999999997E-2</v>
      </c>
      <c r="G733" s="1">
        <v>1.5E-3</v>
      </c>
      <c r="H733" s="1">
        <v>2.62</v>
      </c>
      <c r="I733" s="1" t="s">
        <v>672</v>
      </c>
      <c r="J733" s="1" t="s">
        <v>673</v>
      </c>
      <c r="AI733" s="575"/>
      <c r="AJ733" s="176"/>
      <c r="AK733" s="168"/>
      <c r="AL733" s="727"/>
      <c r="AM733" s="727"/>
      <c r="AN733" s="727"/>
      <c r="AO733" s="168"/>
      <c r="AP733" s="168"/>
      <c r="AQ733" s="12"/>
      <c r="AR733" s="11"/>
      <c r="AS733" s="168"/>
      <c r="AT733" s="727"/>
      <c r="AU733" s="727"/>
      <c r="AV733" s="727"/>
      <c r="AW733" s="168"/>
      <c r="AY733" s="225"/>
      <c r="AZ733" s="11" t="s">
        <v>2073</v>
      </c>
      <c r="BA733" s="168" t="s">
        <v>508</v>
      </c>
      <c r="BB733" s="727" t="s">
        <v>1535</v>
      </c>
      <c r="BC733" s="727" t="s">
        <v>1691</v>
      </c>
      <c r="BD733" s="727" t="s">
        <v>240</v>
      </c>
      <c r="BE733" s="168">
        <v>0.02</v>
      </c>
      <c r="BF733" s="168">
        <v>1.25E-3</v>
      </c>
      <c r="BG733" s="12">
        <v>2.58</v>
      </c>
      <c r="BH733" s="11"/>
      <c r="BI733" s="168"/>
      <c r="BJ733" s="727"/>
      <c r="BK733" s="727"/>
      <c r="BL733" s="727"/>
      <c r="BM733" s="168"/>
      <c r="BN733" s="168"/>
      <c r="BO733" s="12"/>
      <c r="BP733" s="11"/>
      <c r="BQ733" s="168"/>
      <c r="BR733" s="727"/>
      <c r="BS733" s="727"/>
      <c r="BT733" s="727"/>
      <c r="BU733" s="168"/>
      <c r="BV733" s="168"/>
      <c r="BW733" s="12"/>
    </row>
    <row r="734" spans="1:75">
      <c r="A734" s="1" t="s">
        <v>123</v>
      </c>
      <c r="B734" s="1" t="s">
        <v>1127</v>
      </c>
      <c r="C734" s="1" t="s">
        <v>1128</v>
      </c>
      <c r="D734" s="1" t="s">
        <v>1673</v>
      </c>
      <c r="E734" s="1" t="s">
        <v>596</v>
      </c>
      <c r="F734" s="1">
        <v>7.4999999999999997E-2</v>
      </c>
      <c r="G734" s="1">
        <v>1.5E-3</v>
      </c>
      <c r="J734" s="1" t="s">
        <v>673</v>
      </c>
      <c r="AI734" s="575"/>
      <c r="AJ734" s="176"/>
      <c r="AK734" s="168"/>
      <c r="AL734" s="727"/>
      <c r="AM734" s="727"/>
      <c r="AN734" s="727"/>
      <c r="AO734" s="168"/>
      <c r="AP734" s="168"/>
      <c r="AQ734" s="12"/>
      <c r="AR734" s="11"/>
      <c r="AS734" s="168"/>
      <c r="AT734" s="727"/>
      <c r="AU734" s="727"/>
      <c r="AV734" s="727"/>
      <c r="AW734" s="168"/>
      <c r="AY734" s="225"/>
      <c r="AZ734" s="11" t="s">
        <v>2073</v>
      </c>
      <c r="BA734" s="168" t="s">
        <v>508</v>
      </c>
      <c r="BB734" s="727" t="s">
        <v>1536</v>
      </c>
      <c r="BC734" s="727" t="s">
        <v>1691</v>
      </c>
      <c r="BD734" s="727" t="s">
        <v>240</v>
      </c>
      <c r="BE734" s="168">
        <v>0.02</v>
      </c>
      <c r="BF734" s="168">
        <v>1.25E-3</v>
      </c>
      <c r="BG734" s="12">
        <v>2.58</v>
      </c>
      <c r="BH734" s="11"/>
      <c r="BI734" s="168"/>
      <c r="BJ734" s="727"/>
      <c r="BK734" s="727"/>
      <c r="BL734" s="727"/>
      <c r="BM734" s="168"/>
      <c r="BN734" s="168"/>
      <c r="BO734" s="12"/>
      <c r="BP734" s="11"/>
      <c r="BQ734" s="168"/>
      <c r="BR734" s="727"/>
      <c r="BS734" s="727"/>
      <c r="BT734" s="727"/>
      <c r="BU734" s="168"/>
      <c r="BV734" s="168"/>
      <c r="BW734" s="12"/>
    </row>
    <row r="735" spans="1:75">
      <c r="A735" s="1" t="s">
        <v>124</v>
      </c>
      <c r="B735" s="1" t="s">
        <v>1127</v>
      </c>
      <c r="C735" s="1" t="s">
        <v>1128</v>
      </c>
      <c r="D735" s="1" t="s">
        <v>1673</v>
      </c>
      <c r="E735" s="1" t="s">
        <v>1260</v>
      </c>
      <c r="F735" s="1">
        <v>0.13500000000000001</v>
      </c>
      <c r="G735" s="1">
        <v>2.2500000000000003E-3</v>
      </c>
      <c r="H735" s="1">
        <v>2.62</v>
      </c>
      <c r="I735" s="1" t="s">
        <v>672</v>
      </c>
      <c r="J735" s="1" t="s">
        <v>678</v>
      </c>
      <c r="AI735" s="575"/>
      <c r="AJ735" s="176"/>
      <c r="AK735" s="168"/>
      <c r="AL735" s="727"/>
      <c r="AM735" s="727"/>
      <c r="AN735" s="727"/>
      <c r="AO735" s="168"/>
      <c r="AP735" s="168"/>
      <c r="AQ735" s="12"/>
      <c r="AR735" s="11"/>
      <c r="AS735" s="168"/>
      <c r="AT735" s="727"/>
      <c r="AU735" s="727"/>
      <c r="AV735" s="727"/>
      <c r="AW735" s="168"/>
      <c r="AY735" s="225"/>
      <c r="AZ735" s="11" t="s">
        <v>2073</v>
      </c>
      <c r="BA735" s="168" t="s">
        <v>508</v>
      </c>
      <c r="BB735" s="727" t="s">
        <v>1537</v>
      </c>
      <c r="BC735" s="727" t="s">
        <v>504</v>
      </c>
      <c r="BD735" s="727" t="s">
        <v>240</v>
      </c>
      <c r="BE735" s="168">
        <v>0.04</v>
      </c>
      <c r="BF735" s="168">
        <v>2.5000000000000001E-3</v>
      </c>
      <c r="BG735" s="12">
        <v>2.58</v>
      </c>
      <c r="BH735" s="11"/>
      <c r="BI735" s="168"/>
      <c r="BJ735" s="727"/>
      <c r="BK735" s="727"/>
      <c r="BL735" s="727"/>
      <c r="BM735" s="168"/>
      <c r="BN735" s="168"/>
      <c r="BO735" s="12"/>
      <c r="BP735" s="11"/>
      <c r="BQ735" s="168"/>
      <c r="BR735" s="727"/>
      <c r="BS735" s="727"/>
      <c r="BT735" s="727"/>
      <c r="BU735" s="168"/>
      <c r="BV735" s="168"/>
      <c r="BW735" s="12"/>
    </row>
    <row r="736" spans="1:75">
      <c r="A736" s="1" t="s">
        <v>125</v>
      </c>
      <c r="B736" s="1" t="s">
        <v>1127</v>
      </c>
      <c r="C736" s="1" t="s">
        <v>1128</v>
      </c>
      <c r="D736" s="1" t="s">
        <v>1673</v>
      </c>
      <c r="E736" s="1" t="s">
        <v>597</v>
      </c>
      <c r="F736" s="1">
        <v>0.13500000000000001</v>
      </c>
      <c r="G736" s="1">
        <v>2.2500000000000003E-3</v>
      </c>
      <c r="J736" s="1" t="s">
        <v>933</v>
      </c>
      <c r="AI736" s="575"/>
      <c r="AJ736" s="176"/>
      <c r="AK736" s="168"/>
      <c r="AL736" s="727"/>
      <c r="AM736" s="727"/>
      <c r="AN736" s="727"/>
      <c r="AO736" s="168"/>
      <c r="AP736" s="168"/>
      <c r="AQ736" s="12"/>
      <c r="AR736" s="11"/>
      <c r="AS736" s="168"/>
      <c r="AT736" s="727"/>
      <c r="AU736" s="727"/>
      <c r="AV736" s="727"/>
      <c r="AW736" s="168"/>
      <c r="AY736" s="225"/>
      <c r="AZ736" s="11" t="s">
        <v>2073</v>
      </c>
      <c r="BA736" s="168" t="s">
        <v>508</v>
      </c>
      <c r="BB736" s="727" t="s">
        <v>1538</v>
      </c>
      <c r="BC736" s="727" t="s">
        <v>504</v>
      </c>
      <c r="BD736" s="727" t="s">
        <v>240</v>
      </c>
      <c r="BE736" s="168">
        <v>0.04</v>
      </c>
      <c r="BF736" s="168">
        <v>2.5000000000000001E-3</v>
      </c>
      <c r="BG736" s="12">
        <v>2.58</v>
      </c>
      <c r="BH736" s="11"/>
      <c r="BI736" s="168"/>
      <c r="BJ736" s="727"/>
      <c r="BK736" s="727"/>
      <c r="BL736" s="727"/>
      <c r="BM736" s="168"/>
      <c r="BN736" s="168"/>
      <c r="BO736" s="12"/>
      <c r="BP736" s="11"/>
      <c r="BQ736" s="168"/>
      <c r="BR736" s="727"/>
      <c r="BS736" s="727"/>
      <c r="BT736" s="727"/>
      <c r="BU736" s="168"/>
      <c r="BV736" s="168"/>
      <c r="BW736" s="12"/>
    </row>
    <row r="737" spans="1:75">
      <c r="A737" s="1" t="s">
        <v>126</v>
      </c>
      <c r="B737" s="1" t="s">
        <v>1127</v>
      </c>
      <c r="C737" s="1" t="s">
        <v>1128</v>
      </c>
      <c r="D737" s="1" t="s">
        <v>1673</v>
      </c>
      <c r="E737" s="1" t="s">
        <v>1261</v>
      </c>
      <c r="F737" s="1">
        <v>0.13500000000000001</v>
      </c>
      <c r="G737" s="1">
        <v>2.2500000000000003E-3</v>
      </c>
      <c r="H737" s="1">
        <v>2.62</v>
      </c>
      <c r="I737" s="1" t="s">
        <v>961</v>
      </c>
      <c r="J737" s="1" t="s">
        <v>500</v>
      </c>
      <c r="AI737" s="575"/>
      <c r="AJ737" s="176"/>
      <c r="AK737" s="168"/>
      <c r="AL737" s="727"/>
      <c r="AM737" s="727"/>
      <c r="AN737" s="727"/>
      <c r="AO737" s="168"/>
      <c r="AP737" s="168"/>
      <c r="AQ737" s="12"/>
      <c r="AR737" s="11"/>
      <c r="AS737" s="168"/>
      <c r="AT737" s="727"/>
      <c r="AU737" s="727"/>
      <c r="AV737" s="727"/>
      <c r="AW737" s="168"/>
      <c r="AY737" s="225"/>
      <c r="AZ737" s="11" t="s">
        <v>2073</v>
      </c>
      <c r="BA737" s="168" t="s">
        <v>508</v>
      </c>
      <c r="BB737" s="727" t="s">
        <v>1539</v>
      </c>
      <c r="BC737" s="727" t="s">
        <v>504</v>
      </c>
      <c r="BD737" s="727" t="s">
        <v>240</v>
      </c>
      <c r="BE737" s="168">
        <v>0.04</v>
      </c>
      <c r="BF737" s="168">
        <v>2.5000000000000001E-3</v>
      </c>
      <c r="BG737" s="12">
        <v>2.58</v>
      </c>
      <c r="BH737" s="11"/>
      <c r="BI737" s="168"/>
      <c r="BJ737" s="727"/>
      <c r="BK737" s="727"/>
      <c r="BL737" s="727"/>
      <c r="BM737" s="168"/>
      <c r="BN737" s="168"/>
      <c r="BO737" s="12"/>
      <c r="BP737" s="11"/>
      <c r="BQ737" s="168"/>
      <c r="BR737" s="727"/>
      <c r="BS737" s="727"/>
      <c r="BT737" s="727"/>
      <c r="BU737" s="168"/>
      <c r="BV737" s="168"/>
      <c r="BW737" s="12"/>
    </row>
    <row r="738" spans="1:75">
      <c r="A738" s="1" t="s">
        <v>127</v>
      </c>
      <c r="B738" s="1" t="s">
        <v>1127</v>
      </c>
      <c r="C738" s="1" t="s">
        <v>1128</v>
      </c>
      <c r="D738" s="1" t="s">
        <v>1673</v>
      </c>
      <c r="E738" s="1" t="s">
        <v>598</v>
      </c>
      <c r="F738" s="1">
        <v>0.13500000000000001</v>
      </c>
      <c r="G738" s="1">
        <v>2.2500000000000003E-3</v>
      </c>
      <c r="J738" s="1" t="s">
        <v>500</v>
      </c>
      <c r="AI738" s="575"/>
      <c r="AJ738" s="176"/>
      <c r="AK738" s="168"/>
      <c r="AL738" s="727"/>
      <c r="AM738" s="727"/>
      <c r="AN738" s="727"/>
      <c r="AO738" s="168"/>
      <c r="AP738" s="168"/>
      <c r="AQ738" s="12"/>
      <c r="AR738" s="11"/>
      <c r="AS738" s="168"/>
      <c r="AT738" s="727"/>
      <c r="AU738" s="727"/>
      <c r="AV738" s="727"/>
      <c r="AW738" s="168"/>
      <c r="AY738" s="225"/>
      <c r="AZ738" s="11" t="s">
        <v>2073</v>
      </c>
      <c r="BA738" s="168" t="s">
        <v>508</v>
      </c>
      <c r="BB738" s="727" t="s">
        <v>1540</v>
      </c>
      <c r="BC738" s="727" t="s">
        <v>504</v>
      </c>
      <c r="BD738" s="727" t="s">
        <v>240</v>
      </c>
      <c r="BE738" s="168">
        <v>0.04</v>
      </c>
      <c r="BF738" s="168">
        <v>2.5000000000000001E-3</v>
      </c>
      <c r="BG738" s="12">
        <v>2.58</v>
      </c>
      <c r="BH738" s="11"/>
      <c r="BI738" s="168"/>
      <c r="BJ738" s="727"/>
      <c r="BK738" s="727"/>
      <c r="BL738" s="727"/>
      <c r="BM738" s="168"/>
      <c r="BN738" s="168"/>
      <c r="BO738" s="12"/>
      <c r="BP738" s="11"/>
      <c r="BQ738" s="168"/>
      <c r="BR738" s="727"/>
      <c r="BS738" s="727"/>
      <c r="BT738" s="727"/>
      <c r="BU738" s="168"/>
      <c r="BV738" s="168"/>
      <c r="BW738" s="12"/>
    </row>
    <row r="739" spans="1:75">
      <c r="A739" s="1" t="s">
        <v>128</v>
      </c>
      <c r="B739" s="1" t="s">
        <v>1127</v>
      </c>
      <c r="C739" s="1" t="s">
        <v>1128</v>
      </c>
      <c r="D739" s="1" t="s">
        <v>1673</v>
      </c>
      <c r="E739" s="1" t="s">
        <v>1262</v>
      </c>
      <c r="F739" s="1">
        <v>7.4999999999999997E-2</v>
      </c>
      <c r="G739" s="1">
        <v>1.5E-3</v>
      </c>
      <c r="H739" s="1">
        <v>2.62</v>
      </c>
      <c r="I739" s="1" t="s">
        <v>672</v>
      </c>
      <c r="J739" s="1" t="s">
        <v>684</v>
      </c>
      <c r="AI739" s="575"/>
      <c r="AJ739" s="176"/>
      <c r="AK739" s="168"/>
      <c r="AL739" s="727"/>
      <c r="AM739" s="727"/>
      <c r="AN739" s="727"/>
      <c r="AO739" s="168"/>
      <c r="AP739" s="168"/>
      <c r="AQ739" s="12"/>
      <c r="AR739" s="11"/>
      <c r="AS739" s="168"/>
      <c r="AT739" s="727"/>
      <c r="AU739" s="727"/>
      <c r="AV739" s="727"/>
      <c r="AW739" s="168"/>
      <c r="AY739" s="225"/>
      <c r="AZ739" s="11" t="s">
        <v>2073</v>
      </c>
      <c r="BA739" s="168" t="s">
        <v>508</v>
      </c>
      <c r="BB739" s="727" t="s">
        <v>1541</v>
      </c>
      <c r="BC739" s="727" t="s">
        <v>504</v>
      </c>
      <c r="BD739" s="727" t="s">
        <v>240</v>
      </c>
      <c r="BE739" s="168">
        <v>0.04</v>
      </c>
      <c r="BF739" s="168">
        <v>2.5000000000000001E-3</v>
      </c>
      <c r="BG739" s="12">
        <v>2.58</v>
      </c>
      <c r="BH739" s="11"/>
      <c r="BI739" s="168"/>
      <c r="BJ739" s="727"/>
      <c r="BK739" s="727"/>
      <c r="BL739" s="727"/>
      <c r="BM739" s="168"/>
      <c r="BN739" s="168"/>
      <c r="BO739" s="12"/>
      <c r="BP739" s="11"/>
      <c r="BQ739" s="168"/>
      <c r="BR739" s="727"/>
      <c r="BS739" s="727"/>
      <c r="BT739" s="727"/>
      <c r="BU739" s="168"/>
      <c r="BV739" s="168"/>
      <c r="BW739" s="12"/>
    </row>
    <row r="740" spans="1:75">
      <c r="A740" s="1" t="s">
        <v>129</v>
      </c>
      <c r="B740" s="1" t="s">
        <v>1127</v>
      </c>
      <c r="C740" s="1" t="s">
        <v>1128</v>
      </c>
      <c r="D740" s="1" t="s">
        <v>1673</v>
      </c>
      <c r="E740" s="1" t="s">
        <v>599</v>
      </c>
      <c r="F740" s="1">
        <v>7.4999999999999997E-2</v>
      </c>
      <c r="G740" s="1">
        <v>1.5E-3</v>
      </c>
      <c r="J740" s="1" t="s">
        <v>971</v>
      </c>
      <c r="AI740" s="575"/>
      <c r="AJ740" s="176"/>
      <c r="AK740" s="168"/>
      <c r="AL740" s="727"/>
      <c r="AM740" s="727"/>
      <c r="AN740" s="727"/>
      <c r="AO740" s="168"/>
      <c r="AP740" s="168"/>
      <c r="AQ740" s="12"/>
      <c r="AR740" s="11"/>
      <c r="AS740" s="168"/>
      <c r="AT740" s="727"/>
      <c r="AU740" s="727"/>
      <c r="AV740" s="727"/>
      <c r="AW740" s="168"/>
      <c r="AY740" s="225"/>
      <c r="AZ740" s="11" t="s">
        <v>2073</v>
      </c>
      <c r="BA740" s="168" t="s">
        <v>508</v>
      </c>
      <c r="BB740" s="727" t="s">
        <v>1542</v>
      </c>
      <c r="BC740" s="727" t="s">
        <v>504</v>
      </c>
      <c r="BD740" s="727" t="s">
        <v>240</v>
      </c>
      <c r="BE740" s="168">
        <v>0.04</v>
      </c>
      <c r="BF740" s="168">
        <v>2.5000000000000001E-3</v>
      </c>
      <c r="BG740" s="12">
        <v>2.58</v>
      </c>
      <c r="BH740" s="11"/>
      <c r="BI740" s="168"/>
      <c r="BJ740" s="727"/>
      <c r="BK740" s="727"/>
      <c r="BL740" s="727"/>
      <c r="BM740" s="168"/>
      <c r="BN740" s="168"/>
      <c r="BO740" s="12"/>
      <c r="BP740" s="11"/>
      <c r="BQ740" s="168"/>
      <c r="BR740" s="727"/>
      <c r="BS740" s="727"/>
      <c r="BT740" s="727"/>
      <c r="BU740" s="168"/>
      <c r="BV740" s="168"/>
      <c r="BW740" s="12"/>
    </row>
    <row r="741" spans="1:75">
      <c r="A741" s="1" t="s">
        <v>130</v>
      </c>
      <c r="B741" s="1" t="s">
        <v>1127</v>
      </c>
      <c r="C741" s="1" t="s">
        <v>1128</v>
      </c>
      <c r="D741" s="1" t="s">
        <v>1673</v>
      </c>
      <c r="E741" s="1" t="s">
        <v>1263</v>
      </c>
      <c r="F741" s="1">
        <v>7.4999999999999997E-2</v>
      </c>
      <c r="G741" s="1">
        <v>1.5E-3</v>
      </c>
      <c r="H741" s="1">
        <v>2.62</v>
      </c>
      <c r="I741" s="1" t="s">
        <v>961</v>
      </c>
      <c r="J741" s="1" t="s">
        <v>502</v>
      </c>
      <c r="AI741" s="575"/>
      <c r="AJ741" s="176"/>
      <c r="AK741" s="168"/>
      <c r="AL741" s="727"/>
      <c r="AM741" s="727"/>
      <c r="AN741" s="727"/>
      <c r="AO741" s="168"/>
      <c r="AP741" s="168"/>
      <c r="AQ741" s="12"/>
      <c r="AR741" s="11"/>
      <c r="AS741" s="168"/>
      <c r="AT741" s="727"/>
      <c r="AU741" s="727"/>
      <c r="AV741" s="727"/>
      <c r="AW741" s="168"/>
      <c r="AY741" s="225"/>
      <c r="AZ741" s="11" t="s">
        <v>2073</v>
      </c>
      <c r="BA741" s="168" t="s">
        <v>508</v>
      </c>
      <c r="BB741" s="727" t="s">
        <v>1543</v>
      </c>
      <c r="BC741" s="727" t="s">
        <v>505</v>
      </c>
      <c r="BD741" s="727" t="s">
        <v>240</v>
      </c>
      <c r="BE741" s="168">
        <v>0.02</v>
      </c>
      <c r="BF741" s="168">
        <v>1.25E-3</v>
      </c>
      <c r="BG741" s="12">
        <v>2.58</v>
      </c>
      <c r="BH741" s="11"/>
      <c r="BI741" s="168"/>
      <c r="BJ741" s="727"/>
      <c r="BK741" s="727"/>
      <c r="BL741" s="727"/>
      <c r="BM741" s="168"/>
      <c r="BN741" s="168"/>
      <c r="BO741" s="12"/>
      <c r="BP741" s="11"/>
      <c r="BQ741" s="168"/>
      <c r="BR741" s="727"/>
      <c r="BS741" s="727"/>
      <c r="BT741" s="727"/>
      <c r="BU741" s="168"/>
      <c r="BV741" s="168"/>
      <c r="BW741" s="12"/>
    </row>
    <row r="742" spans="1:75">
      <c r="A742" s="1" t="s">
        <v>131</v>
      </c>
      <c r="B742" s="1" t="s">
        <v>1127</v>
      </c>
      <c r="C742" s="1" t="s">
        <v>1128</v>
      </c>
      <c r="D742" s="1" t="s">
        <v>1673</v>
      </c>
      <c r="E742" s="1" t="s">
        <v>600</v>
      </c>
      <c r="F742" s="1">
        <v>7.4999999999999997E-2</v>
      </c>
      <c r="G742" s="1">
        <v>1.5E-3</v>
      </c>
      <c r="J742" s="1" t="s">
        <v>502</v>
      </c>
      <c r="AI742" s="575"/>
      <c r="AJ742" s="176"/>
      <c r="AK742" s="168"/>
      <c r="AL742" s="727"/>
      <c r="AM742" s="727"/>
      <c r="AN742" s="727"/>
      <c r="AO742" s="168"/>
      <c r="AP742" s="168"/>
      <c r="AQ742" s="12"/>
      <c r="AR742" s="11"/>
      <c r="AS742" s="168"/>
      <c r="AT742" s="727"/>
      <c r="AU742" s="727"/>
      <c r="AV742" s="727"/>
      <c r="AW742" s="168"/>
      <c r="AY742" s="225"/>
      <c r="AZ742" s="11" t="s">
        <v>2073</v>
      </c>
      <c r="BA742" s="168" t="s">
        <v>508</v>
      </c>
      <c r="BB742" s="727" t="s">
        <v>1544</v>
      </c>
      <c r="BC742" s="727" t="s">
        <v>505</v>
      </c>
      <c r="BD742" s="727" t="s">
        <v>240</v>
      </c>
      <c r="BE742" s="168">
        <v>0.02</v>
      </c>
      <c r="BF742" s="168">
        <v>1.25E-3</v>
      </c>
      <c r="BG742" s="12">
        <v>2.58</v>
      </c>
      <c r="BH742" s="11"/>
      <c r="BI742" s="168"/>
      <c r="BJ742" s="727"/>
      <c r="BK742" s="727"/>
      <c r="BL742" s="727"/>
      <c r="BM742" s="168"/>
      <c r="BN742" s="168"/>
      <c r="BO742" s="12"/>
      <c r="BP742" s="11"/>
      <c r="BQ742" s="168"/>
      <c r="BR742" s="727"/>
      <c r="BS742" s="727"/>
      <c r="BT742" s="727"/>
      <c r="BU742" s="168"/>
      <c r="BV742" s="168"/>
      <c r="BW742" s="12"/>
    </row>
    <row r="743" spans="1:75">
      <c r="A743" s="1" t="s">
        <v>132</v>
      </c>
      <c r="B743" s="1" t="s">
        <v>1127</v>
      </c>
      <c r="C743" s="1" t="s">
        <v>1128</v>
      </c>
      <c r="D743" s="1" t="s">
        <v>1673</v>
      </c>
      <c r="E743" s="1" t="s">
        <v>1264</v>
      </c>
      <c r="F743" s="1">
        <v>3.7499999999999999E-2</v>
      </c>
      <c r="G743" s="1">
        <v>7.5000000000000002E-4</v>
      </c>
      <c r="H743" s="1">
        <v>2.62</v>
      </c>
      <c r="I743" s="1" t="s">
        <v>672</v>
      </c>
      <c r="J743" s="1" t="s">
        <v>975</v>
      </c>
      <c r="AI743" s="575"/>
      <c r="AJ743" s="176"/>
      <c r="AK743" s="168"/>
      <c r="AL743" s="727"/>
      <c r="AM743" s="727"/>
      <c r="AN743" s="727"/>
      <c r="AO743" s="168"/>
      <c r="AP743" s="168"/>
      <c r="AQ743" s="12"/>
      <c r="AR743" s="11"/>
      <c r="AS743" s="168"/>
      <c r="AT743" s="727"/>
      <c r="AU743" s="727"/>
      <c r="AV743" s="727"/>
      <c r="AW743" s="168"/>
      <c r="AY743" s="225"/>
      <c r="AZ743" s="11" t="s">
        <v>2073</v>
      </c>
      <c r="BA743" s="168" t="s">
        <v>508</v>
      </c>
      <c r="BB743" s="727" t="s">
        <v>1545</v>
      </c>
      <c r="BC743" s="727" t="s">
        <v>505</v>
      </c>
      <c r="BD743" s="727" t="s">
        <v>240</v>
      </c>
      <c r="BE743" s="168">
        <v>0.02</v>
      </c>
      <c r="BF743" s="168">
        <v>1.25E-3</v>
      </c>
      <c r="BG743" s="12">
        <v>2.58</v>
      </c>
      <c r="BH743" s="11"/>
      <c r="BI743" s="168"/>
      <c r="BJ743" s="727"/>
      <c r="BK743" s="727"/>
      <c r="BL743" s="727"/>
      <c r="BM743" s="168"/>
      <c r="BN743" s="168"/>
      <c r="BO743" s="12"/>
      <c r="BP743" s="11"/>
      <c r="BQ743" s="168"/>
      <c r="BR743" s="727"/>
      <c r="BS743" s="727"/>
      <c r="BT743" s="727"/>
      <c r="BU743" s="168"/>
      <c r="BV743" s="168"/>
      <c r="BW743" s="12"/>
    </row>
    <row r="744" spans="1:75">
      <c r="A744" s="1" t="s">
        <v>133</v>
      </c>
      <c r="B744" s="1" t="s">
        <v>1127</v>
      </c>
      <c r="C744" s="1" t="s">
        <v>1128</v>
      </c>
      <c r="D744" s="1" t="s">
        <v>1673</v>
      </c>
      <c r="E744" s="1" t="s">
        <v>601</v>
      </c>
      <c r="F744" s="1">
        <v>3.7999999999999999E-2</v>
      </c>
      <c r="G744" s="1">
        <v>7.5000000000000002E-4</v>
      </c>
      <c r="J744" s="1" t="s">
        <v>1102</v>
      </c>
      <c r="AI744" s="575"/>
      <c r="AJ744" s="176"/>
      <c r="AK744" s="168"/>
      <c r="AL744" s="727"/>
      <c r="AM744" s="727"/>
      <c r="AN744" s="727"/>
      <c r="AO744" s="168"/>
      <c r="AP744" s="168"/>
      <c r="AQ744" s="12"/>
      <c r="AR744" s="11"/>
      <c r="AS744" s="168"/>
      <c r="AT744" s="727"/>
      <c r="AU744" s="727"/>
      <c r="AV744" s="727"/>
      <c r="AW744" s="168"/>
      <c r="AY744" s="225"/>
      <c r="AZ744" s="11" t="s">
        <v>2073</v>
      </c>
      <c r="BA744" s="168" t="s">
        <v>508</v>
      </c>
      <c r="BB744" s="727" t="s">
        <v>1546</v>
      </c>
      <c r="BC744" s="727" t="s">
        <v>505</v>
      </c>
      <c r="BD744" s="727" t="s">
        <v>240</v>
      </c>
      <c r="BE744" s="168">
        <v>0.02</v>
      </c>
      <c r="BF744" s="168">
        <v>1.25E-3</v>
      </c>
      <c r="BG744" s="12">
        <v>2.58</v>
      </c>
      <c r="BH744" s="11"/>
      <c r="BI744" s="168"/>
      <c r="BJ744" s="727"/>
      <c r="BK744" s="727"/>
      <c r="BL744" s="727"/>
      <c r="BM744" s="168"/>
      <c r="BN744" s="168"/>
      <c r="BO744" s="12"/>
      <c r="BP744" s="11"/>
      <c r="BQ744" s="168"/>
      <c r="BR744" s="727"/>
      <c r="BS744" s="727"/>
      <c r="BT744" s="727"/>
      <c r="BU744" s="168"/>
      <c r="BV744" s="168"/>
      <c r="BW744" s="12"/>
    </row>
    <row r="745" spans="1:75">
      <c r="A745" s="1" t="s">
        <v>134</v>
      </c>
      <c r="B745" s="1" t="s">
        <v>1127</v>
      </c>
      <c r="C745" s="1" t="s">
        <v>1128</v>
      </c>
      <c r="D745" s="1" t="s">
        <v>1673</v>
      </c>
      <c r="E745" s="1" t="s">
        <v>1265</v>
      </c>
      <c r="F745" s="1">
        <v>3.7499999999999999E-2</v>
      </c>
      <c r="G745" s="1">
        <v>7.5000000000000002E-4</v>
      </c>
      <c r="H745" s="1">
        <v>2.62</v>
      </c>
      <c r="I745" s="1" t="s">
        <v>961</v>
      </c>
      <c r="J745" s="1" t="s">
        <v>978</v>
      </c>
      <c r="AI745" s="575"/>
      <c r="AJ745" s="176"/>
      <c r="AK745" s="168"/>
      <c r="AL745" s="727"/>
      <c r="AM745" s="727"/>
      <c r="AN745" s="727"/>
      <c r="AO745" s="168"/>
      <c r="AP745" s="168"/>
      <c r="AQ745" s="12"/>
      <c r="AR745" s="11"/>
      <c r="AS745" s="168"/>
      <c r="AT745" s="727"/>
      <c r="AU745" s="727"/>
      <c r="AV745" s="727"/>
      <c r="AW745" s="168"/>
      <c r="AY745" s="225"/>
      <c r="AZ745" s="11" t="s">
        <v>2073</v>
      </c>
      <c r="BA745" s="168" t="s">
        <v>508</v>
      </c>
      <c r="BB745" s="727" t="s">
        <v>1547</v>
      </c>
      <c r="BC745" s="727" t="s">
        <v>505</v>
      </c>
      <c r="BD745" s="727" t="s">
        <v>240</v>
      </c>
      <c r="BE745" s="168">
        <v>0.02</v>
      </c>
      <c r="BF745" s="168">
        <v>1.25E-3</v>
      </c>
      <c r="BG745" s="12">
        <v>2.58</v>
      </c>
      <c r="BH745" s="11"/>
      <c r="BI745" s="168"/>
      <c r="BJ745" s="727"/>
      <c r="BK745" s="727"/>
      <c r="BL745" s="727"/>
      <c r="BM745" s="168"/>
      <c r="BN745" s="168"/>
      <c r="BO745" s="12"/>
      <c r="BP745" s="11"/>
      <c r="BQ745" s="168"/>
      <c r="BR745" s="727"/>
      <c r="BS745" s="727"/>
      <c r="BT745" s="727"/>
      <c r="BU745" s="168"/>
      <c r="BV745" s="168"/>
      <c r="BW745" s="12"/>
    </row>
    <row r="746" spans="1:75">
      <c r="A746" s="1" t="s">
        <v>135</v>
      </c>
      <c r="B746" s="1" t="s">
        <v>1127</v>
      </c>
      <c r="C746" s="1" t="s">
        <v>1128</v>
      </c>
      <c r="D746" s="1" t="s">
        <v>1673</v>
      </c>
      <c r="E746" s="1" t="s">
        <v>602</v>
      </c>
      <c r="F746" s="1">
        <v>3.7999999999999999E-2</v>
      </c>
      <c r="G746" s="1">
        <v>7.5000000000000002E-4</v>
      </c>
      <c r="J746" s="1" t="s">
        <v>978</v>
      </c>
      <c r="AI746" s="575"/>
      <c r="AJ746" s="176"/>
      <c r="AK746" s="168"/>
      <c r="AL746" s="727"/>
      <c r="AM746" s="727"/>
      <c r="AN746" s="727"/>
      <c r="AO746" s="168"/>
      <c r="AP746" s="168"/>
      <c r="AQ746" s="12"/>
      <c r="AR746" s="11"/>
      <c r="AS746" s="168"/>
      <c r="AT746" s="727"/>
      <c r="AU746" s="727"/>
      <c r="AV746" s="727"/>
      <c r="AW746" s="168"/>
      <c r="AY746" s="225"/>
      <c r="AZ746" s="11" t="s">
        <v>2073</v>
      </c>
      <c r="BA746" s="168" t="s">
        <v>508</v>
      </c>
      <c r="BB746" s="727" t="s">
        <v>1548</v>
      </c>
      <c r="BC746" s="727" t="s">
        <v>505</v>
      </c>
      <c r="BD746" s="727" t="s">
        <v>240</v>
      </c>
      <c r="BE746" s="168">
        <v>0.02</v>
      </c>
      <c r="BF746" s="168">
        <v>1.25E-3</v>
      </c>
      <c r="BG746" s="12">
        <v>2.58</v>
      </c>
      <c r="BH746" s="11"/>
      <c r="BI746" s="168"/>
      <c r="BJ746" s="727"/>
      <c r="BK746" s="727"/>
      <c r="BL746" s="727"/>
      <c r="BM746" s="168"/>
      <c r="BN746" s="168"/>
      <c r="BO746" s="12"/>
      <c r="BP746" s="11"/>
      <c r="BQ746" s="168"/>
      <c r="BR746" s="727"/>
      <c r="BS746" s="727"/>
      <c r="BT746" s="727"/>
      <c r="BU746" s="168"/>
      <c r="BV746" s="168"/>
      <c r="BW746" s="12"/>
    </row>
    <row r="747" spans="1:75">
      <c r="AI747" s="575"/>
      <c r="AJ747" s="176"/>
      <c r="AK747" s="168"/>
      <c r="AL747" s="727"/>
      <c r="AM747" s="727"/>
      <c r="AN747" s="727"/>
      <c r="AO747" s="168"/>
      <c r="AP747" s="168"/>
      <c r="AQ747" s="12"/>
      <c r="AR747" s="11"/>
      <c r="AS747" s="168"/>
      <c r="AT747" s="727"/>
      <c r="AU747" s="727"/>
      <c r="AV747" s="727"/>
      <c r="AW747" s="168"/>
      <c r="AY747" s="225"/>
      <c r="AZ747" s="11" t="s">
        <v>2073</v>
      </c>
      <c r="BA747" s="168" t="s">
        <v>508</v>
      </c>
      <c r="BB747" s="727" t="s">
        <v>1222</v>
      </c>
      <c r="BC747" s="727" t="s">
        <v>1691</v>
      </c>
      <c r="BD747" s="727" t="s">
        <v>240</v>
      </c>
      <c r="BE747" s="168">
        <v>0.08</v>
      </c>
      <c r="BF747" s="168">
        <v>5.0000000000000001E-3</v>
      </c>
      <c r="BG747" s="12">
        <v>2.58</v>
      </c>
      <c r="BH747" s="11"/>
      <c r="BI747" s="168"/>
      <c r="BJ747" s="727"/>
      <c r="BK747" s="727"/>
      <c r="BL747" s="727"/>
      <c r="BM747" s="168"/>
      <c r="BN747" s="168"/>
      <c r="BO747" s="12"/>
      <c r="BP747" s="11"/>
      <c r="BQ747" s="168"/>
      <c r="BR747" s="727"/>
      <c r="BS747" s="727"/>
      <c r="BT747" s="727"/>
      <c r="BU747" s="168"/>
      <c r="BV747" s="168"/>
      <c r="BW747" s="12"/>
    </row>
    <row r="748" spans="1:75">
      <c r="AI748" s="575"/>
      <c r="AJ748" s="176"/>
      <c r="AK748" s="168"/>
      <c r="AL748" s="727"/>
      <c r="AM748" s="727"/>
      <c r="AN748" s="727"/>
      <c r="AO748" s="168"/>
      <c r="AP748" s="168"/>
      <c r="AQ748" s="12"/>
      <c r="AR748" s="11"/>
      <c r="AS748" s="168"/>
      <c r="AT748" s="727"/>
      <c r="AU748" s="727"/>
      <c r="AV748" s="727"/>
      <c r="AW748" s="168"/>
      <c r="AY748" s="225"/>
      <c r="AZ748" s="11" t="s">
        <v>2073</v>
      </c>
      <c r="BA748" s="168" t="s">
        <v>508</v>
      </c>
      <c r="BB748" s="727" t="s">
        <v>1223</v>
      </c>
      <c r="BC748" s="727" t="s">
        <v>1691</v>
      </c>
      <c r="BD748" s="727" t="s">
        <v>240</v>
      </c>
      <c r="BE748" s="168">
        <v>0.04</v>
      </c>
      <c r="BF748" s="168">
        <v>2.5000000000000001E-3</v>
      </c>
      <c r="BG748" s="12">
        <v>2.58</v>
      </c>
      <c r="BH748" s="11"/>
      <c r="BI748" s="168"/>
      <c r="BJ748" s="727"/>
      <c r="BK748" s="727"/>
      <c r="BL748" s="727"/>
      <c r="BM748" s="168"/>
      <c r="BN748" s="168"/>
      <c r="BO748" s="12"/>
      <c r="BP748" s="11"/>
      <c r="BQ748" s="168"/>
      <c r="BR748" s="727"/>
      <c r="BS748" s="727"/>
      <c r="BT748" s="727"/>
      <c r="BU748" s="168"/>
      <c r="BV748" s="168"/>
      <c r="BW748" s="12"/>
    </row>
    <row r="749" spans="1:75">
      <c r="AI749" s="575"/>
      <c r="AJ749" s="176"/>
      <c r="AK749" s="168"/>
      <c r="AL749" s="727"/>
      <c r="AM749" s="727"/>
      <c r="AN749" s="727"/>
      <c r="AO749" s="168"/>
      <c r="AP749" s="168"/>
      <c r="AQ749" s="12"/>
      <c r="AR749" s="11"/>
      <c r="AS749" s="168"/>
      <c r="AT749" s="727"/>
      <c r="AU749" s="727"/>
      <c r="AV749" s="727"/>
      <c r="AW749" s="168"/>
      <c r="AY749" s="225"/>
      <c r="AZ749" s="11" t="s">
        <v>2073</v>
      </c>
      <c r="BA749" s="168" t="s">
        <v>508</v>
      </c>
      <c r="BB749" s="727" t="s">
        <v>1224</v>
      </c>
      <c r="BC749" s="727" t="s">
        <v>1691</v>
      </c>
      <c r="BD749" s="727" t="s">
        <v>240</v>
      </c>
      <c r="BE749" s="168">
        <v>0.02</v>
      </c>
      <c r="BF749" s="168">
        <v>1.25E-3</v>
      </c>
      <c r="BG749" s="12">
        <v>2.58</v>
      </c>
      <c r="BH749" s="11"/>
      <c r="BI749" s="168"/>
      <c r="BJ749" s="727"/>
      <c r="BK749" s="727"/>
      <c r="BL749" s="727"/>
      <c r="BM749" s="168"/>
      <c r="BN749" s="168"/>
      <c r="BO749" s="12"/>
      <c r="BP749" s="11"/>
      <c r="BQ749" s="168"/>
      <c r="BR749" s="727"/>
      <c r="BS749" s="727"/>
      <c r="BT749" s="727"/>
      <c r="BU749" s="168"/>
      <c r="BV749" s="168"/>
      <c r="BW749" s="12"/>
    </row>
    <row r="750" spans="1:75">
      <c r="AI750" s="575"/>
      <c r="AJ750" s="176"/>
      <c r="AK750" s="168"/>
      <c r="AL750" s="727"/>
      <c r="AM750" s="727"/>
      <c r="AN750" s="727"/>
      <c r="AO750" s="168"/>
      <c r="AP750" s="168"/>
      <c r="AQ750" s="12"/>
      <c r="AR750" s="11"/>
      <c r="AS750" s="168"/>
      <c r="AT750" s="727"/>
      <c r="AU750" s="727"/>
      <c r="AV750" s="727"/>
      <c r="AW750" s="168"/>
      <c r="AY750" s="225"/>
      <c r="AZ750" s="11" t="s">
        <v>2073</v>
      </c>
      <c r="BA750" s="168" t="s">
        <v>508</v>
      </c>
      <c r="BB750" s="727" t="s">
        <v>2708</v>
      </c>
      <c r="BC750" s="727" t="s">
        <v>1691</v>
      </c>
      <c r="BD750" s="727" t="s">
        <v>240</v>
      </c>
      <c r="BE750" s="168">
        <v>0.08</v>
      </c>
      <c r="BF750" s="168">
        <v>5.0000000000000001E-3</v>
      </c>
      <c r="BG750" s="12">
        <v>2.58</v>
      </c>
      <c r="BH750" s="11"/>
      <c r="BI750" s="168"/>
      <c r="BJ750" s="727"/>
      <c r="BK750" s="727"/>
      <c r="BL750" s="727"/>
      <c r="BM750" s="168"/>
      <c r="BN750" s="168"/>
      <c r="BO750" s="12"/>
      <c r="BP750" s="11"/>
      <c r="BQ750" s="168"/>
      <c r="BR750" s="727"/>
      <c r="BS750" s="727"/>
      <c r="BT750" s="727"/>
      <c r="BU750" s="168"/>
      <c r="BV750" s="168"/>
      <c r="BW750" s="12"/>
    </row>
    <row r="751" spans="1:75">
      <c r="AI751" s="575"/>
      <c r="AJ751" s="176"/>
      <c r="AK751" s="168"/>
      <c r="AL751" s="727"/>
      <c r="AM751" s="727"/>
      <c r="AN751" s="727"/>
      <c r="AO751" s="168"/>
      <c r="AP751" s="168"/>
      <c r="AQ751" s="12"/>
      <c r="AR751" s="11"/>
      <c r="AS751" s="168"/>
      <c r="AT751" s="727"/>
      <c r="AU751" s="727"/>
      <c r="AV751" s="727"/>
      <c r="AW751" s="168"/>
      <c r="AY751" s="225"/>
      <c r="AZ751" s="11" t="s">
        <v>2073</v>
      </c>
      <c r="BA751" s="168" t="s">
        <v>508</v>
      </c>
      <c r="BB751" s="727" t="s">
        <v>1225</v>
      </c>
      <c r="BC751" s="727" t="s">
        <v>1691</v>
      </c>
      <c r="BD751" s="727" t="s">
        <v>240</v>
      </c>
      <c r="BE751" s="168">
        <v>0.08</v>
      </c>
      <c r="BF751" s="168">
        <v>5.0000000000000001E-3</v>
      </c>
      <c r="BG751" s="12">
        <v>2.58</v>
      </c>
      <c r="BH751" s="11"/>
      <c r="BI751" s="168"/>
      <c r="BJ751" s="727"/>
      <c r="BK751" s="727"/>
      <c r="BL751" s="727"/>
      <c r="BM751" s="168"/>
      <c r="BN751" s="168"/>
      <c r="BO751" s="12"/>
      <c r="BP751" s="11"/>
      <c r="BQ751" s="168"/>
      <c r="BR751" s="727"/>
      <c r="BS751" s="727"/>
      <c r="BT751" s="727"/>
      <c r="BU751" s="168"/>
      <c r="BV751" s="168"/>
      <c r="BW751" s="12"/>
    </row>
    <row r="752" spans="1:75">
      <c r="AI752" s="575"/>
      <c r="AJ752" s="176"/>
      <c r="AK752" s="168"/>
      <c r="AL752" s="727"/>
      <c r="AM752" s="727"/>
      <c r="AN752" s="727"/>
      <c r="AO752" s="168"/>
      <c r="AP752" s="168"/>
      <c r="AQ752" s="12"/>
      <c r="AR752" s="11"/>
      <c r="AS752" s="168"/>
      <c r="AT752" s="727"/>
      <c r="AU752" s="727"/>
      <c r="AV752" s="727"/>
      <c r="AW752" s="168"/>
      <c r="AY752" s="225"/>
      <c r="AZ752" s="11" t="s">
        <v>2073</v>
      </c>
      <c r="BA752" s="168" t="s">
        <v>508</v>
      </c>
      <c r="BB752" s="727" t="s">
        <v>1226</v>
      </c>
      <c r="BC752" s="727" t="s">
        <v>1691</v>
      </c>
      <c r="BD752" s="727" t="s">
        <v>240</v>
      </c>
      <c r="BE752" s="168">
        <v>0.08</v>
      </c>
      <c r="BF752" s="168">
        <v>5.0000000000000001E-3</v>
      </c>
      <c r="BG752" s="12">
        <v>2.58</v>
      </c>
      <c r="BH752" s="11"/>
      <c r="BI752" s="168"/>
      <c r="BJ752" s="727"/>
      <c r="BK752" s="727"/>
      <c r="BL752" s="727"/>
      <c r="BM752" s="168"/>
      <c r="BN752" s="168"/>
      <c r="BO752" s="12"/>
      <c r="BP752" s="11"/>
      <c r="BQ752" s="168"/>
      <c r="BR752" s="727"/>
      <c r="BS752" s="727"/>
      <c r="BT752" s="727"/>
      <c r="BU752" s="168"/>
      <c r="BV752" s="168"/>
      <c r="BW752" s="12"/>
    </row>
    <row r="753" spans="35:75">
      <c r="AI753" s="575"/>
      <c r="AJ753" s="176"/>
      <c r="AK753" s="168"/>
      <c r="AL753" s="727"/>
      <c r="AM753" s="727"/>
      <c r="AN753" s="727"/>
      <c r="AO753" s="168"/>
      <c r="AP753" s="168"/>
      <c r="AQ753" s="12"/>
      <c r="AR753" s="11"/>
      <c r="AS753" s="168"/>
      <c r="AT753" s="727"/>
      <c r="AU753" s="727"/>
      <c r="AV753" s="727"/>
      <c r="AW753" s="168"/>
      <c r="AY753" s="225"/>
      <c r="AZ753" s="11" t="s">
        <v>2073</v>
      </c>
      <c r="BA753" s="168" t="s">
        <v>508</v>
      </c>
      <c r="BB753" s="727" t="s">
        <v>1227</v>
      </c>
      <c r="BC753" s="727" t="s">
        <v>1691</v>
      </c>
      <c r="BD753" s="727" t="s">
        <v>240</v>
      </c>
      <c r="BE753" s="168">
        <v>0.04</v>
      </c>
      <c r="BF753" s="168">
        <v>2.5000000000000001E-3</v>
      </c>
      <c r="BG753" s="12">
        <v>2.58</v>
      </c>
      <c r="BH753" s="11"/>
      <c r="BI753" s="168"/>
      <c r="BJ753" s="727"/>
      <c r="BK753" s="727"/>
      <c r="BL753" s="727"/>
      <c r="BM753" s="168"/>
      <c r="BN753" s="168"/>
      <c r="BO753" s="12"/>
      <c r="BP753" s="11"/>
      <c r="BQ753" s="168"/>
      <c r="BR753" s="727"/>
      <c r="BS753" s="727"/>
      <c r="BT753" s="727"/>
      <c r="BU753" s="168"/>
      <c r="BV753" s="168"/>
      <c r="BW753" s="12"/>
    </row>
    <row r="754" spans="35:75">
      <c r="AI754" s="575"/>
      <c r="AJ754" s="176"/>
      <c r="AK754" s="168"/>
      <c r="AL754" s="727"/>
      <c r="AM754" s="727"/>
      <c r="AN754" s="727"/>
      <c r="AO754" s="168"/>
      <c r="AP754" s="168"/>
      <c r="AQ754" s="12"/>
      <c r="AR754" s="11"/>
      <c r="AS754" s="168"/>
      <c r="AT754" s="727"/>
      <c r="AU754" s="727"/>
      <c r="AV754" s="727"/>
      <c r="AW754" s="168"/>
      <c r="AY754" s="225"/>
      <c r="AZ754" s="11" t="s">
        <v>2073</v>
      </c>
      <c r="BA754" s="168" t="s">
        <v>508</v>
      </c>
      <c r="BB754" s="727" t="s">
        <v>1228</v>
      </c>
      <c r="BC754" s="727" t="s">
        <v>1691</v>
      </c>
      <c r="BD754" s="727" t="s">
        <v>240</v>
      </c>
      <c r="BE754" s="168">
        <v>0.04</v>
      </c>
      <c r="BF754" s="168">
        <v>2.5000000000000001E-3</v>
      </c>
      <c r="BG754" s="12">
        <v>2.58</v>
      </c>
      <c r="BH754" s="11"/>
      <c r="BI754" s="168"/>
      <c r="BJ754" s="727"/>
      <c r="BK754" s="727"/>
      <c r="BL754" s="727"/>
      <c r="BM754" s="168"/>
      <c r="BN754" s="168"/>
      <c r="BO754" s="12"/>
      <c r="BP754" s="11"/>
      <c r="BQ754" s="168"/>
      <c r="BR754" s="727"/>
      <c r="BS754" s="727"/>
      <c r="BT754" s="727"/>
      <c r="BU754" s="168"/>
      <c r="BV754" s="168"/>
      <c r="BW754" s="12"/>
    </row>
    <row r="755" spans="35:75">
      <c r="AI755" s="575"/>
      <c r="AJ755" s="176"/>
      <c r="AK755" s="168"/>
      <c r="AL755" s="727"/>
      <c r="AM755" s="727"/>
      <c r="AN755" s="727"/>
      <c r="AO755" s="168"/>
      <c r="AP755" s="168"/>
      <c r="AQ755" s="12"/>
      <c r="AR755" s="11"/>
      <c r="AS755" s="168"/>
      <c r="AT755" s="727"/>
      <c r="AU755" s="727"/>
      <c r="AV755" s="727"/>
      <c r="AW755" s="168"/>
      <c r="AY755" s="225"/>
      <c r="AZ755" s="11" t="s">
        <v>2073</v>
      </c>
      <c r="BA755" s="168" t="s">
        <v>508</v>
      </c>
      <c r="BB755" s="727" t="s">
        <v>1229</v>
      </c>
      <c r="BC755" s="727" t="s">
        <v>1691</v>
      </c>
      <c r="BD755" s="727" t="s">
        <v>240</v>
      </c>
      <c r="BE755" s="168">
        <v>0.04</v>
      </c>
      <c r="BF755" s="168">
        <v>2.5000000000000001E-3</v>
      </c>
      <c r="BG755" s="12">
        <v>2.58</v>
      </c>
      <c r="BH755" s="11"/>
      <c r="BI755" s="168"/>
      <c r="BJ755" s="727"/>
      <c r="BK755" s="727"/>
      <c r="BL755" s="727"/>
      <c r="BM755" s="168"/>
      <c r="BN755" s="168"/>
      <c r="BO755" s="12"/>
      <c r="BP755" s="11"/>
      <c r="BQ755" s="168"/>
      <c r="BR755" s="727"/>
      <c r="BS755" s="727"/>
      <c r="BT755" s="727"/>
      <c r="BU755" s="168"/>
      <c r="BV755" s="168"/>
      <c r="BW755" s="12"/>
    </row>
    <row r="756" spans="35:75">
      <c r="AI756" s="575"/>
      <c r="AJ756" s="176"/>
      <c r="AK756" s="168"/>
      <c r="AL756" s="727"/>
      <c r="AM756" s="727"/>
      <c r="AN756" s="727"/>
      <c r="AO756" s="168"/>
      <c r="AP756" s="168"/>
      <c r="AQ756" s="12"/>
      <c r="AR756" s="11"/>
      <c r="AS756" s="168"/>
      <c r="AT756" s="727"/>
      <c r="AU756" s="727"/>
      <c r="AV756" s="727"/>
      <c r="AW756" s="168"/>
      <c r="AY756" s="225"/>
      <c r="AZ756" s="11" t="s">
        <v>2073</v>
      </c>
      <c r="BA756" s="168" t="s">
        <v>508</v>
      </c>
      <c r="BB756" s="727" t="s">
        <v>2709</v>
      </c>
      <c r="BC756" s="727" t="s">
        <v>1691</v>
      </c>
      <c r="BD756" s="727" t="s">
        <v>240</v>
      </c>
      <c r="BE756" s="168">
        <v>0.02</v>
      </c>
      <c r="BF756" s="168">
        <v>1.25E-3</v>
      </c>
      <c r="BG756" s="12">
        <v>2.58</v>
      </c>
      <c r="BH756" s="11"/>
      <c r="BI756" s="168"/>
      <c r="BJ756" s="727"/>
      <c r="BK756" s="727"/>
      <c r="BL756" s="727"/>
      <c r="BM756" s="168"/>
      <c r="BN756" s="168"/>
      <c r="BO756" s="12"/>
      <c r="BP756" s="11"/>
      <c r="BQ756" s="168"/>
      <c r="BR756" s="727"/>
      <c r="BS756" s="727"/>
      <c r="BT756" s="727"/>
      <c r="BU756" s="168"/>
      <c r="BV756" s="168"/>
      <c r="BW756" s="12"/>
    </row>
    <row r="757" spans="35:75">
      <c r="AI757" s="575"/>
      <c r="AJ757" s="176"/>
      <c r="AK757" s="168"/>
      <c r="AL757" s="727"/>
      <c r="AM757" s="727"/>
      <c r="AN757" s="727"/>
      <c r="AO757" s="168"/>
      <c r="AP757" s="168"/>
      <c r="AQ757" s="12"/>
      <c r="AR757" s="11"/>
      <c r="AS757" s="168"/>
      <c r="AT757" s="727"/>
      <c r="AU757" s="727"/>
      <c r="AV757" s="727"/>
      <c r="AW757" s="168"/>
      <c r="AY757" s="225"/>
      <c r="AZ757" s="11" t="s">
        <v>2073</v>
      </c>
      <c r="BA757" s="168" t="s">
        <v>508</v>
      </c>
      <c r="BB757" s="727" t="s">
        <v>2652</v>
      </c>
      <c r="BC757" s="727" t="s">
        <v>1691</v>
      </c>
      <c r="BD757" s="727" t="s">
        <v>240</v>
      </c>
      <c r="BE757" s="168">
        <v>0.02</v>
      </c>
      <c r="BF757" s="168">
        <v>1.25E-3</v>
      </c>
      <c r="BG757" s="12">
        <v>2.58</v>
      </c>
      <c r="BH757" s="11"/>
      <c r="BI757" s="168"/>
      <c r="BJ757" s="727"/>
      <c r="BK757" s="727"/>
      <c r="BL757" s="727"/>
      <c r="BM757" s="168"/>
      <c r="BN757" s="168"/>
      <c r="BO757" s="12"/>
      <c r="BP757" s="11"/>
      <c r="BQ757" s="168"/>
      <c r="BR757" s="727"/>
      <c r="BS757" s="727"/>
      <c r="BT757" s="727"/>
      <c r="BU757" s="168"/>
      <c r="BV757" s="168"/>
      <c r="BW757" s="12"/>
    </row>
    <row r="758" spans="35:75">
      <c r="AI758" s="575"/>
      <c r="AJ758" s="176"/>
      <c r="AK758" s="168"/>
      <c r="AL758" s="727"/>
      <c r="AM758" s="727"/>
      <c r="AN758" s="727"/>
      <c r="AO758" s="168"/>
      <c r="AP758" s="168"/>
      <c r="AQ758" s="12"/>
      <c r="AR758" s="11"/>
      <c r="AS758" s="168"/>
      <c r="AT758" s="727"/>
      <c r="AU758" s="727"/>
      <c r="AV758" s="727"/>
      <c r="AW758" s="168"/>
      <c r="AY758" s="225"/>
      <c r="AZ758" s="11" t="s">
        <v>2073</v>
      </c>
      <c r="BA758" s="168" t="s">
        <v>508</v>
      </c>
      <c r="BB758" s="727" t="s">
        <v>1230</v>
      </c>
      <c r="BC758" s="727" t="s">
        <v>1691</v>
      </c>
      <c r="BD758" s="727" t="s">
        <v>240</v>
      </c>
      <c r="BE758" s="168">
        <v>0.02</v>
      </c>
      <c r="BF758" s="168">
        <v>1.25E-3</v>
      </c>
      <c r="BG758" s="12">
        <v>2.58</v>
      </c>
      <c r="BH758" s="11"/>
      <c r="BI758" s="168"/>
      <c r="BJ758" s="727"/>
      <c r="BK758" s="727"/>
      <c r="BL758" s="727"/>
      <c r="BM758" s="168"/>
      <c r="BN758" s="168"/>
      <c r="BO758" s="12"/>
      <c r="BP758" s="11"/>
      <c r="BQ758" s="168"/>
      <c r="BR758" s="727"/>
      <c r="BS758" s="727"/>
      <c r="BT758" s="727"/>
      <c r="BU758" s="168"/>
      <c r="BV758" s="168"/>
      <c r="BW758" s="12"/>
    </row>
    <row r="759" spans="35:75">
      <c r="AI759" s="575"/>
      <c r="AJ759" s="176"/>
      <c r="AK759" s="168"/>
      <c r="AL759" s="727"/>
      <c r="AM759" s="727"/>
      <c r="AN759" s="727"/>
      <c r="AO759" s="168"/>
      <c r="AP759" s="168"/>
      <c r="AQ759" s="12"/>
      <c r="AR759" s="11"/>
      <c r="AS759" s="168"/>
      <c r="AT759" s="727"/>
      <c r="AU759" s="727"/>
      <c r="AV759" s="727"/>
      <c r="AW759" s="168"/>
      <c r="AY759" s="225"/>
      <c r="AZ759" s="11" t="s">
        <v>2073</v>
      </c>
      <c r="BA759" s="168" t="s">
        <v>508</v>
      </c>
      <c r="BB759" s="727" t="s">
        <v>1231</v>
      </c>
      <c r="BC759" s="727" t="s">
        <v>1161</v>
      </c>
      <c r="BD759" s="727" t="s">
        <v>240</v>
      </c>
      <c r="BE759" s="168">
        <v>0.04</v>
      </c>
      <c r="BF759" s="168">
        <v>2.5000000000000001E-3</v>
      </c>
      <c r="BG759" s="12">
        <v>2.58</v>
      </c>
      <c r="BH759" s="11"/>
      <c r="BI759" s="168"/>
      <c r="BJ759" s="727"/>
      <c r="BK759" s="727"/>
      <c r="BL759" s="727"/>
      <c r="BM759" s="168"/>
      <c r="BN759" s="168"/>
      <c r="BO759" s="12"/>
      <c r="BP759" s="11"/>
      <c r="BQ759" s="168"/>
      <c r="BR759" s="727"/>
      <c r="BS759" s="727"/>
      <c r="BT759" s="727"/>
      <c r="BU759" s="168"/>
      <c r="BV759" s="168"/>
      <c r="BW759" s="12"/>
    </row>
    <row r="760" spans="35:75">
      <c r="AI760" s="575"/>
      <c r="AJ760" s="176"/>
      <c r="AK760" s="168"/>
      <c r="AL760" s="727"/>
      <c r="AM760" s="727"/>
      <c r="AN760" s="727"/>
      <c r="AO760" s="168"/>
      <c r="AP760" s="168"/>
      <c r="AQ760" s="12"/>
      <c r="AR760" s="11"/>
      <c r="AS760" s="168"/>
      <c r="AT760" s="727"/>
      <c r="AU760" s="727"/>
      <c r="AV760" s="727"/>
      <c r="AW760" s="168"/>
      <c r="AY760" s="225"/>
      <c r="AZ760" s="11" t="s">
        <v>2073</v>
      </c>
      <c r="BA760" s="168" t="s">
        <v>508</v>
      </c>
      <c r="BB760" s="727" t="s">
        <v>1232</v>
      </c>
      <c r="BC760" s="727" t="s">
        <v>1161</v>
      </c>
      <c r="BD760" s="727" t="s">
        <v>240</v>
      </c>
      <c r="BE760" s="168">
        <v>0.04</v>
      </c>
      <c r="BF760" s="168">
        <v>2.5000000000000001E-3</v>
      </c>
      <c r="BG760" s="12">
        <v>2.58</v>
      </c>
      <c r="BH760" s="11"/>
      <c r="BI760" s="168"/>
      <c r="BJ760" s="727"/>
      <c r="BK760" s="727"/>
      <c r="BL760" s="727"/>
      <c r="BM760" s="168"/>
      <c r="BN760" s="168"/>
      <c r="BO760" s="12"/>
      <c r="BP760" s="11"/>
      <c r="BQ760" s="168"/>
      <c r="BR760" s="727"/>
      <c r="BS760" s="727"/>
      <c r="BT760" s="727"/>
      <c r="BU760" s="168"/>
      <c r="BV760" s="168"/>
      <c r="BW760" s="12"/>
    </row>
    <row r="761" spans="35:75">
      <c r="AI761" s="575"/>
      <c r="AJ761" s="176"/>
      <c r="AK761" s="168"/>
      <c r="AL761" s="727"/>
      <c r="AM761" s="727"/>
      <c r="AN761" s="727"/>
      <c r="AO761" s="168"/>
      <c r="AP761" s="168"/>
      <c r="AQ761" s="12"/>
      <c r="AR761" s="11"/>
      <c r="AS761" s="168"/>
      <c r="AT761" s="727"/>
      <c r="AU761" s="727"/>
      <c r="AV761" s="727"/>
      <c r="AW761" s="168"/>
      <c r="AY761" s="225"/>
      <c r="AZ761" s="11" t="s">
        <v>2073</v>
      </c>
      <c r="BA761" s="168" t="s">
        <v>508</v>
      </c>
      <c r="BB761" s="727" t="s">
        <v>1233</v>
      </c>
      <c r="BC761" s="727" t="s">
        <v>1161</v>
      </c>
      <c r="BD761" s="727" t="s">
        <v>240</v>
      </c>
      <c r="BE761" s="168">
        <v>0.04</v>
      </c>
      <c r="BF761" s="168">
        <v>2.5000000000000001E-3</v>
      </c>
      <c r="BG761" s="12">
        <v>2.58</v>
      </c>
      <c r="BH761" s="11"/>
      <c r="BI761" s="168"/>
      <c r="BJ761" s="727"/>
      <c r="BK761" s="727"/>
      <c r="BL761" s="727"/>
      <c r="BM761" s="168"/>
      <c r="BN761" s="168"/>
      <c r="BO761" s="12"/>
      <c r="BP761" s="11"/>
      <c r="BQ761" s="168"/>
      <c r="BR761" s="727"/>
      <c r="BS761" s="727"/>
      <c r="BT761" s="727"/>
      <c r="BU761" s="168"/>
      <c r="BV761" s="168"/>
      <c r="BW761" s="12"/>
    </row>
    <row r="762" spans="35:75">
      <c r="AI762" s="575"/>
      <c r="AJ762" s="176"/>
      <c r="AK762" s="168"/>
      <c r="AL762" s="727"/>
      <c r="AM762" s="727"/>
      <c r="AN762" s="727"/>
      <c r="AO762" s="168"/>
      <c r="AP762" s="168"/>
      <c r="AQ762" s="12"/>
      <c r="AR762" s="11"/>
      <c r="AS762" s="168"/>
      <c r="AT762" s="727"/>
      <c r="AU762" s="727"/>
      <c r="AV762" s="727"/>
      <c r="AW762" s="168"/>
      <c r="AY762" s="225"/>
      <c r="AZ762" s="11" t="s">
        <v>2073</v>
      </c>
      <c r="BA762" s="168" t="s">
        <v>508</v>
      </c>
      <c r="BB762" s="727" t="s">
        <v>1234</v>
      </c>
      <c r="BC762" s="727" t="s">
        <v>1162</v>
      </c>
      <c r="BD762" s="727" t="s">
        <v>240</v>
      </c>
      <c r="BE762" s="168">
        <v>0.02</v>
      </c>
      <c r="BF762" s="168">
        <v>1.25E-3</v>
      </c>
      <c r="BG762" s="12">
        <v>2.58</v>
      </c>
      <c r="BH762" s="11"/>
      <c r="BI762" s="168"/>
      <c r="BJ762" s="727"/>
      <c r="BK762" s="727"/>
      <c r="BL762" s="727"/>
      <c r="BM762" s="168"/>
      <c r="BN762" s="168"/>
      <c r="BO762" s="12"/>
      <c r="BP762" s="11"/>
      <c r="BQ762" s="168"/>
      <c r="BR762" s="727"/>
      <c r="BS762" s="727"/>
      <c r="BT762" s="727"/>
      <c r="BU762" s="168"/>
      <c r="BV762" s="168"/>
      <c r="BW762" s="12"/>
    </row>
    <row r="763" spans="35:75">
      <c r="AI763" s="575"/>
      <c r="AJ763" s="176"/>
      <c r="AK763" s="168"/>
      <c r="AL763" s="727"/>
      <c r="AM763" s="727"/>
      <c r="AN763" s="727"/>
      <c r="AO763" s="168"/>
      <c r="AP763" s="168"/>
      <c r="AQ763" s="12"/>
      <c r="AR763" s="11"/>
      <c r="AS763" s="168"/>
      <c r="AT763" s="727"/>
      <c r="AU763" s="727"/>
      <c r="AV763" s="727"/>
      <c r="AW763" s="168"/>
      <c r="AY763" s="225"/>
      <c r="AZ763" s="11" t="s">
        <v>2073</v>
      </c>
      <c r="BA763" s="168" t="s">
        <v>508</v>
      </c>
      <c r="BB763" s="727" t="s">
        <v>1235</v>
      </c>
      <c r="BC763" s="727" t="s">
        <v>1162</v>
      </c>
      <c r="BD763" s="727" t="s">
        <v>240</v>
      </c>
      <c r="BE763" s="168">
        <v>0.02</v>
      </c>
      <c r="BF763" s="168">
        <v>1.25E-3</v>
      </c>
      <c r="BG763" s="12">
        <v>2.58</v>
      </c>
      <c r="BH763" s="11"/>
      <c r="BI763" s="168"/>
      <c r="BJ763" s="727"/>
      <c r="BK763" s="727"/>
      <c r="BL763" s="727"/>
      <c r="BM763" s="168"/>
      <c r="BN763" s="168"/>
      <c r="BO763" s="12"/>
      <c r="BP763" s="11"/>
      <c r="BQ763" s="168"/>
      <c r="BR763" s="727"/>
      <c r="BS763" s="727"/>
      <c r="BT763" s="727"/>
      <c r="BU763" s="168"/>
      <c r="BV763" s="168"/>
      <c r="BW763" s="12"/>
    </row>
    <row r="764" spans="35:75">
      <c r="AI764" s="575"/>
      <c r="AJ764" s="176"/>
      <c r="AK764" s="168"/>
      <c r="AL764" s="727"/>
      <c r="AM764" s="727"/>
      <c r="AN764" s="727"/>
      <c r="AO764" s="168"/>
      <c r="AP764" s="168"/>
      <c r="AQ764" s="12"/>
      <c r="AR764" s="11"/>
      <c r="AS764" s="168"/>
      <c r="AT764" s="727"/>
      <c r="AU764" s="727"/>
      <c r="AV764" s="727"/>
      <c r="AW764" s="168"/>
      <c r="AY764" s="225"/>
      <c r="AZ764" s="11" t="s">
        <v>2073</v>
      </c>
      <c r="BA764" s="168" t="s">
        <v>508</v>
      </c>
      <c r="BB764" s="727" t="s">
        <v>1236</v>
      </c>
      <c r="BC764" s="727" t="s">
        <v>1162</v>
      </c>
      <c r="BD764" s="727" t="s">
        <v>240</v>
      </c>
      <c r="BE764" s="168">
        <v>0.02</v>
      </c>
      <c r="BF764" s="168">
        <v>1.25E-3</v>
      </c>
      <c r="BG764" s="12">
        <v>2.58</v>
      </c>
      <c r="BH764" s="11"/>
      <c r="BI764" s="168"/>
      <c r="BJ764" s="727"/>
      <c r="BK764" s="727"/>
      <c r="BL764" s="727"/>
      <c r="BM764" s="168"/>
      <c r="BN764" s="168"/>
      <c r="BO764" s="12"/>
      <c r="BP764" s="11"/>
      <c r="BQ764" s="168"/>
      <c r="BR764" s="727"/>
      <c r="BS764" s="727"/>
      <c r="BT764" s="727"/>
      <c r="BU764" s="168"/>
      <c r="BV764" s="168"/>
      <c r="BW764" s="12"/>
    </row>
    <row r="765" spans="35:75">
      <c r="AI765" s="575"/>
      <c r="AJ765" s="176"/>
      <c r="AK765" s="168"/>
      <c r="AL765" s="727"/>
      <c r="AM765" s="727"/>
      <c r="AN765" s="727"/>
      <c r="AO765" s="168"/>
      <c r="AP765" s="168"/>
      <c r="AQ765" s="12"/>
      <c r="AR765" s="11"/>
      <c r="AS765" s="168"/>
      <c r="AT765" s="727"/>
      <c r="AU765" s="727"/>
      <c r="AV765" s="727"/>
      <c r="AW765" s="168"/>
      <c r="AY765" s="225"/>
      <c r="AZ765" s="11" t="s">
        <v>2073</v>
      </c>
      <c r="BA765" s="168" t="s">
        <v>508</v>
      </c>
      <c r="BB765" s="727" t="s">
        <v>1237</v>
      </c>
      <c r="BC765" s="727" t="s">
        <v>1691</v>
      </c>
      <c r="BD765" s="727" t="s">
        <v>240</v>
      </c>
      <c r="BE765" s="168">
        <v>7.2000000000000008E-2</v>
      </c>
      <c r="BF765" s="168">
        <v>4.5000000000000005E-3</v>
      </c>
      <c r="BG765" s="12">
        <v>2.58</v>
      </c>
      <c r="BH765" s="11"/>
      <c r="BI765" s="168"/>
      <c r="BJ765" s="727"/>
      <c r="BK765" s="727"/>
      <c r="BL765" s="727"/>
      <c r="BM765" s="168"/>
      <c r="BN765" s="168"/>
      <c r="BO765" s="12"/>
      <c r="BP765" s="11"/>
      <c r="BQ765" s="168"/>
      <c r="BR765" s="727"/>
      <c r="BS765" s="727"/>
      <c r="BT765" s="727"/>
      <c r="BU765" s="168"/>
      <c r="BV765" s="168"/>
      <c r="BW765" s="12"/>
    </row>
    <row r="766" spans="35:75">
      <c r="AI766" s="575"/>
      <c r="AJ766" s="176"/>
      <c r="AK766" s="168"/>
      <c r="AL766" s="727"/>
      <c r="AM766" s="727"/>
      <c r="AN766" s="727"/>
      <c r="AO766" s="168"/>
      <c r="AP766" s="168"/>
      <c r="AQ766" s="12"/>
      <c r="AR766" s="11"/>
      <c r="AS766" s="168"/>
      <c r="AT766" s="727"/>
      <c r="AU766" s="727"/>
      <c r="AV766" s="727"/>
      <c r="AW766" s="168"/>
      <c r="AY766" s="225"/>
      <c r="AZ766" s="11" t="s">
        <v>2073</v>
      </c>
      <c r="BA766" s="168" t="s">
        <v>508</v>
      </c>
      <c r="BB766" s="727" t="s">
        <v>1238</v>
      </c>
      <c r="BC766" s="727" t="s">
        <v>1691</v>
      </c>
      <c r="BD766" s="727" t="s">
        <v>240</v>
      </c>
      <c r="BE766" s="168">
        <v>7.2000000000000008E-2</v>
      </c>
      <c r="BF766" s="168">
        <v>4.5000000000000005E-3</v>
      </c>
      <c r="BG766" s="12">
        <v>2.58</v>
      </c>
      <c r="BH766" s="11"/>
      <c r="BI766" s="168"/>
      <c r="BJ766" s="727"/>
      <c r="BK766" s="727"/>
      <c r="BL766" s="727"/>
      <c r="BM766" s="168"/>
      <c r="BN766" s="168"/>
      <c r="BO766" s="12"/>
      <c r="BP766" s="11"/>
      <c r="BQ766" s="168"/>
      <c r="BR766" s="727"/>
      <c r="BS766" s="727"/>
      <c r="BT766" s="727"/>
      <c r="BU766" s="168"/>
      <c r="BV766" s="168"/>
      <c r="BW766" s="12"/>
    </row>
    <row r="767" spans="35:75">
      <c r="AI767" s="575"/>
      <c r="AJ767" s="176"/>
      <c r="AK767" s="168"/>
      <c r="AL767" s="727"/>
      <c r="AM767" s="727"/>
      <c r="AN767" s="727"/>
      <c r="AO767" s="168"/>
      <c r="AP767" s="168"/>
      <c r="AQ767" s="12"/>
      <c r="AR767" s="11"/>
      <c r="AS767" s="168"/>
      <c r="AT767" s="727"/>
      <c r="AU767" s="727"/>
      <c r="AV767" s="727"/>
      <c r="AW767" s="168"/>
      <c r="AY767" s="225"/>
      <c r="AZ767" s="11" t="s">
        <v>2073</v>
      </c>
      <c r="BA767" s="168" t="s">
        <v>508</v>
      </c>
      <c r="BB767" s="727" t="s">
        <v>1239</v>
      </c>
      <c r="BC767" s="727" t="s">
        <v>1691</v>
      </c>
      <c r="BD767" s="727" t="s">
        <v>240</v>
      </c>
      <c r="BE767" s="168">
        <v>7.2000000000000008E-2</v>
      </c>
      <c r="BF767" s="168">
        <v>4.5000000000000005E-3</v>
      </c>
      <c r="BG767" s="12">
        <v>2.58</v>
      </c>
      <c r="BH767" s="11"/>
      <c r="BI767" s="168"/>
      <c r="BJ767" s="727"/>
      <c r="BK767" s="727"/>
      <c r="BL767" s="727"/>
      <c r="BM767" s="168"/>
      <c r="BN767" s="168"/>
      <c r="BO767" s="12"/>
      <c r="BP767" s="11"/>
      <c r="BQ767" s="168"/>
      <c r="BR767" s="727"/>
      <c r="BS767" s="727"/>
      <c r="BT767" s="727"/>
      <c r="BU767" s="168"/>
      <c r="BV767" s="168"/>
      <c r="BW767" s="12"/>
    </row>
    <row r="768" spans="35:75">
      <c r="AI768" s="575"/>
      <c r="AJ768" s="176"/>
      <c r="AK768" s="168"/>
      <c r="AL768" s="727"/>
      <c r="AM768" s="727"/>
      <c r="AN768" s="727"/>
      <c r="AO768" s="168"/>
      <c r="AP768" s="168"/>
      <c r="AQ768" s="12"/>
      <c r="AR768" s="11"/>
      <c r="AS768" s="168"/>
      <c r="AT768" s="727"/>
      <c r="AU768" s="727"/>
      <c r="AV768" s="727"/>
      <c r="AW768" s="168"/>
      <c r="AY768" s="225"/>
      <c r="AZ768" s="11" t="s">
        <v>2073</v>
      </c>
      <c r="BA768" s="168" t="s">
        <v>508</v>
      </c>
      <c r="BB768" s="727" t="s">
        <v>1240</v>
      </c>
      <c r="BC768" s="727" t="s">
        <v>1691</v>
      </c>
      <c r="BD768" s="727" t="s">
        <v>240</v>
      </c>
      <c r="BE768" s="168">
        <v>7.2000000000000008E-2</v>
      </c>
      <c r="BF768" s="168">
        <v>4.5000000000000005E-3</v>
      </c>
      <c r="BG768" s="12">
        <v>2.58</v>
      </c>
      <c r="BH768" s="11"/>
      <c r="BI768" s="168"/>
      <c r="BJ768" s="727"/>
      <c r="BK768" s="727"/>
      <c r="BL768" s="727"/>
      <c r="BM768" s="168"/>
      <c r="BN768" s="168"/>
      <c r="BO768" s="12"/>
      <c r="BP768" s="11"/>
      <c r="BQ768" s="168"/>
      <c r="BR768" s="727"/>
      <c r="BS768" s="727"/>
      <c r="BT768" s="727"/>
      <c r="BU768" s="168"/>
      <c r="BV768" s="168"/>
      <c r="BW768" s="12"/>
    </row>
    <row r="769" spans="35:75">
      <c r="AI769" s="575"/>
      <c r="AJ769" s="176"/>
      <c r="AK769" s="168"/>
      <c r="AL769" s="727"/>
      <c r="AM769" s="727"/>
      <c r="AN769" s="727"/>
      <c r="AO769" s="168"/>
      <c r="AP769" s="168"/>
      <c r="AQ769" s="12"/>
      <c r="AR769" s="11"/>
      <c r="AS769" s="168"/>
      <c r="AT769" s="727"/>
      <c r="AU769" s="727"/>
      <c r="AV769" s="727"/>
      <c r="AW769" s="168"/>
      <c r="AY769" s="225"/>
      <c r="AZ769" s="11" t="s">
        <v>2073</v>
      </c>
      <c r="BA769" s="168" t="s">
        <v>508</v>
      </c>
      <c r="BB769" s="727" t="s">
        <v>1241</v>
      </c>
      <c r="BC769" s="727" t="s">
        <v>1691</v>
      </c>
      <c r="BD769" s="727" t="s">
        <v>240</v>
      </c>
      <c r="BE769" s="168">
        <v>7.2000000000000008E-2</v>
      </c>
      <c r="BF769" s="168">
        <v>4.5000000000000005E-3</v>
      </c>
      <c r="BG769" s="12">
        <v>2.58</v>
      </c>
      <c r="BH769" s="11"/>
      <c r="BI769" s="168"/>
      <c r="BJ769" s="727"/>
      <c r="BK769" s="727"/>
      <c r="BL769" s="727"/>
      <c r="BM769" s="168"/>
      <c r="BN769" s="168"/>
      <c r="BO769" s="12"/>
      <c r="BP769" s="11"/>
      <c r="BQ769" s="168"/>
      <c r="BR769" s="727"/>
      <c r="BS769" s="727"/>
      <c r="BT769" s="727"/>
      <c r="BU769" s="168"/>
      <c r="BV769" s="168"/>
      <c r="BW769" s="12"/>
    </row>
    <row r="770" spans="35:75">
      <c r="AI770" s="575"/>
      <c r="AJ770" s="176"/>
      <c r="AK770" s="168"/>
      <c r="AL770" s="727"/>
      <c r="AM770" s="727"/>
      <c r="AN770" s="727"/>
      <c r="AO770" s="168"/>
      <c r="AP770" s="168"/>
      <c r="AQ770" s="12"/>
      <c r="AR770" s="11"/>
      <c r="AS770" s="168"/>
      <c r="AT770" s="727"/>
      <c r="AU770" s="727"/>
      <c r="AV770" s="727"/>
      <c r="AW770" s="168"/>
      <c r="AY770" s="225"/>
      <c r="AZ770" s="11" t="s">
        <v>2073</v>
      </c>
      <c r="BA770" s="168" t="s">
        <v>508</v>
      </c>
      <c r="BB770" s="727" t="s">
        <v>1242</v>
      </c>
      <c r="BC770" s="727" t="s">
        <v>1691</v>
      </c>
      <c r="BD770" s="727" t="s">
        <v>240</v>
      </c>
      <c r="BE770" s="168">
        <v>7.2000000000000008E-2</v>
      </c>
      <c r="BF770" s="168">
        <v>4.5000000000000005E-3</v>
      </c>
      <c r="BG770" s="12">
        <v>2.58</v>
      </c>
      <c r="BH770" s="11"/>
      <c r="BI770" s="168"/>
      <c r="BJ770" s="727"/>
      <c r="BK770" s="727"/>
      <c r="BL770" s="727"/>
      <c r="BM770" s="168"/>
      <c r="BN770" s="168"/>
      <c r="BO770" s="12"/>
      <c r="BP770" s="11"/>
      <c r="BQ770" s="168"/>
      <c r="BR770" s="727"/>
      <c r="BS770" s="727"/>
      <c r="BT770" s="727"/>
      <c r="BU770" s="168"/>
      <c r="BV770" s="168"/>
      <c r="BW770" s="12"/>
    </row>
    <row r="771" spans="35:75">
      <c r="AI771" s="575"/>
      <c r="AJ771" s="176"/>
      <c r="AK771" s="168"/>
      <c r="AL771" s="727"/>
      <c r="AM771" s="727"/>
      <c r="AN771" s="727"/>
      <c r="AO771" s="168"/>
      <c r="AP771" s="168"/>
      <c r="AQ771" s="12"/>
      <c r="AR771" s="11"/>
      <c r="AS771" s="168"/>
      <c r="AT771" s="727"/>
      <c r="AU771" s="727"/>
      <c r="AV771" s="727"/>
      <c r="AW771" s="168"/>
      <c r="AY771" s="225"/>
      <c r="AZ771" s="11" t="s">
        <v>2073</v>
      </c>
      <c r="BA771" s="168" t="s">
        <v>508</v>
      </c>
      <c r="BB771" s="727" t="s">
        <v>1243</v>
      </c>
      <c r="BC771" s="727" t="s">
        <v>1691</v>
      </c>
      <c r="BD771" s="727" t="s">
        <v>240</v>
      </c>
      <c r="BE771" s="168">
        <v>7.2000000000000008E-2</v>
      </c>
      <c r="BF771" s="168">
        <v>4.5000000000000005E-3</v>
      </c>
      <c r="BG771" s="12">
        <v>2.58</v>
      </c>
      <c r="BH771" s="11"/>
      <c r="BI771" s="168"/>
      <c r="BJ771" s="727"/>
      <c r="BK771" s="727"/>
      <c r="BL771" s="727"/>
      <c r="BM771" s="168"/>
      <c r="BN771" s="168"/>
      <c r="BO771" s="12"/>
      <c r="BP771" s="11"/>
      <c r="BQ771" s="168"/>
      <c r="BR771" s="727"/>
      <c r="BS771" s="727"/>
      <c r="BT771" s="727"/>
      <c r="BU771" s="168"/>
      <c r="BV771" s="168"/>
      <c r="BW771" s="12"/>
    </row>
    <row r="772" spans="35:75">
      <c r="AI772" s="575"/>
      <c r="AJ772" s="176"/>
      <c r="AK772" s="168"/>
      <c r="AL772" s="727"/>
      <c r="AM772" s="727"/>
      <c r="AN772" s="727"/>
      <c r="AO772" s="168"/>
      <c r="AP772" s="168"/>
      <c r="AQ772" s="12"/>
      <c r="AR772" s="11"/>
      <c r="AS772" s="168"/>
      <c r="AT772" s="727"/>
      <c r="AU772" s="727"/>
      <c r="AV772" s="727"/>
      <c r="AW772" s="168"/>
      <c r="AY772" s="225"/>
      <c r="AZ772" s="11" t="s">
        <v>2073</v>
      </c>
      <c r="BA772" s="168" t="s">
        <v>508</v>
      </c>
      <c r="BB772" s="727" t="s">
        <v>1244</v>
      </c>
      <c r="BC772" s="727" t="s">
        <v>1691</v>
      </c>
      <c r="BD772" s="727" t="s">
        <v>240</v>
      </c>
      <c r="BE772" s="168">
        <v>7.2000000000000008E-2</v>
      </c>
      <c r="BF772" s="168">
        <v>4.5000000000000005E-3</v>
      </c>
      <c r="BG772" s="12">
        <v>2.58</v>
      </c>
      <c r="BH772" s="11"/>
      <c r="BI772" s="168"/>
      <c r="BJ772" s="727"/>
      <c r="BK772" s="727"/>
      <c r="BL772" s="727"/>
      <c r="BM772" s="168"/>
      <c r="BN772" s="168"/>
      <c r="BO772" s="12"/>
      <c r="BP772" s="11"/>
      <c r="BQ772" s="168"/>
      <c r="BR772" s="727"/>
      <c r="BS772" s="727"/>
      <c r="BT772" s="727"/>
      <c r="BU772" s="168"/>
      <c r="BV772" s="168"/>
      <c r="BW772" s="12"/>
    </row>
    <row r="773" spans="35:75">
      <c r="AI773" s="575"/>
      <c r="AJ773" s="176"/>
      <c r="AK773" s="168"/>
      <c r="AL773" s="727"/>
      <c r="AM773" s="727"/>
      <c r="AN773" s="727"/>
      <c r="AO773" s="168"/>
      <c r="AP773" s="168"/>
      <c r="AQ773" s="12"/>
      <c r="AR773" s="11"/>
      <c r="AS773" s="168"/>
      <c r="AT773" s="727"/>
      <c r="AU773" s="727"/>
      <c r="AV773" s="727"/>
      <c r="AW773" s="168"/>
      <c r="AY773" s="225"/>
      <c r="AZ773" s="11" t="s">
        <v>2073</v>
      </c>
      <c r="BA773" s="168" t="s">
        <v>508</v>
      </c>
      <c r="BB773" s="727" t="s">
        <v>1245</v>
      </c>
      <c r="BC773" s="727" t="s">
        <v>1691</v>
      </c>
      <c r="BD773" s="727" t="s">
        <v>240</v>
      </c>
      <c r="BE773" s="168">
        <v>7.2000000000000008E-2</v>
      </c>
      <c r="BF773" s="168">
        <v>4.5000000000000005E-3</v>
      </c>
      <c r="BG773" s="12">
        <v>2.58</v>
      </c>
      <c r="BH773" s="11"/>
      <c r="BI773" s="168"/>
      <c r="BJ773" s="727"/>
      <c r="BK773" s="727"/>
      <c r="BL773" s="727"/>
      <c r="BM773" s="168"/>
      <c r="BN773" s="168"/>
      <c r="BO773" s="12"/>
      <c r="BP773" s="11"/>
      <c r="BQ773" s="168"/>
      <c r="BR773" s="727"/>
      <c r="BS773" s="727"/>
      <c r="BT773" s="727"/>
      <c r="BU773" s="168"/>
      <c r="BV773" s="168"/>
      <c r="BW773" s="12"/>
    </row>
    <row r="774" spans="35:75">
      <c r="AI774" s="575"/>
      <c r="AJ774" s="176"/>
      <c r="AK774" s="168"/>
      <c r="AL774" s="727"/>
      <c r="AM774" s="727"/>
      <c r="AN774" s="727"/>
      <c r="AO774" s="168"/>
      <c r="AP774" s="168"/>
      <c r="AQ774" s="12"/>
      <c r="AR774" s="11"/>
      <c r="AS774" s="168"/>
      <c r="AT774" s="727"/>
      <c r="AU774" s="727"/>
      <c r="AV774" s="727"/>
      <c r="AW774" s="168"/>
      <c r="AY774" s="225"/>
      <c r="AZ774" s="524" t="s">
        <v>2073</v>
      </c>
      <c r="BA774" s="525" t="s">
        <v>2428</v>
      </c>
      <c r="BB774" s="526" t="s">
        <v>2612</v>
      </c>
      <c r="BC774" s="526" t="s">
        <v>1691</v>
      </c>
      <c r="BD774" s="526" t="s">
        <v>2422</v>
      </c>
      <c r="BE774" s="525">
        <v>0.15</v>
      </c>
      <c r="BF774" s="525">
        <v>5.0000000000000001E-3</v>
      </c>
      <c r="BG774" s="527">
        <v>2.58</v>
      </c>
      <c r="BH774" s="11"/>
      <c r="BI774" s="168"/>
      <c r="BJ774" s="727"/>
      <c r="BK774" s="727"/>
      <c r="BL774" s="727"/>
      <c r="BM774" s="168"/>
      <c r="BN774" s="168"/>
      <c r="BO774" s="12"/>
      <c r="BP774" s="11"/>
      <c r="BQ774" s="168"/>
      <c r="BR774" s="727"/>
      <c r="BS774" s="727"/>
      <c r="BT774" s="727"/>
      <c r="BU774" s="168"/>
      <c r="BV774" s="168"/>
      <c r="BW774" s="12"/>
    </row>
    <row r="775" spans="35:75">
      <c r="AI775" s="575"/>
      <c r="AJ775" s="176"/>
      <c r="AK775" s="168"/>
      <c r="AL775" s="727"/>
      <c r="AM775" s="727"/>
      <c r="AN775" s="727"/>
      <c r="AO775" s="168"/>
      <c r="AP775" s="168"/>
      <c r="AQ775" s="12"/>
      <c r="AR775" s="11"/>
      <c r="AS775" s="168"/>
      <c r="AT775" s="727"/>
      <c r="AU775" s="727"/>
      <c r="AV775" s="727"/>
      <c r="AW775" s="168"/>
      <c r="AY775" s="225"/>
      <c r="AZ775" s="524" t="s">
        <v>2073</v>
      </c>
      <c r="BA775" s="525" t="s">
        <v>2428</v>
      </c>
      <c r="BB775" s="526" t="s">
        <v>2613</v>
      </c>
      <c r="BC775" s="526" t="s">
        <v>1691</v>
      </c>
      <c r="BD775" s="526" t="s">
        <v>2422</v>
      </c>
      <c r="BE775" s="525">
        <v>7.4999999999999997E-2</v>
      </c>
      <c r="BF775" s="525">
        <v>2.5000000000000001E-3</v>
      </c>
      <c r="BG775" s="527">
        <v>2.58</v>
      </c>
      <c r="BH775" s="11"/>
      <c r="BI775" s="168"/>
      <c r="BJ775" s="727"/>
      <c r="BK775" s="727"/>
      <c r="BL775" s="727"/>
      <c r="BM775" s="168"/>
      <c r="BN775" s="168"/>
      <c r="BO775" s="12"/>
      <c r="BP775" s="11"/>
      <c r="BQ775" s="168"/>
      <c r="BR775" s="727"/>
      <c r="BS775" s="727"/>
      <c r="BT775" s="727"/>
      <c r="BU775" s="168"/>
      <c r="BV775" s="168"/>
      <c r="BW775" s="12"/>
    </row>
    <row r="776" spans="35:75">
      <c r="AI776" s="575"/>
      <c r="AJ776" s="176"/>
      <c r="AK776" s="168"/>
      <c r="AL776" s="727"/>
      <c r="AM776" s="727"/>
      <c r="AN776" s="727"/>
      <c r="AO776" s="168"/>
      <c r="AP776" s="168"/>
      <c r="AQ776" s="12"/>
      <c r="AR776" s="11"/>
      <c r="AS776" s="168"/>
      <c r="AT776" s="727"/>
      <c r="AU776" s="727"/>
      <c r="AV776" s="727"/>
      <c r="AW776" s="168"/>
      <c r="AY776" s="225"/>
      <c r="AZ776" s="524" t="s">
        <v>2073</v>
      </c>
      <c r="BA776" s="525" t="s">
        <v>2428</v>
      </c>
      <c r="BB776" s="526" t="s">
        <v>2614</v>
      </c>
      <c r="BC776" s="526" t="s">
        <v>1691</v>
      </c>
      <c r="BD776" s="526" t="s">
        <v>2422</v>
      </c>
      <c r="BE776" s="525">
        <v>3.7499999999999999E-2</v>
      </c>
      <c r="BF776" s="525">
        <v>1.25E-3</v>
      </c>
      <c r="BG776" s="527">
        <v>2.58</v>
      </c>
      <c r="BH776" s="11"/>
      <c r="BI776" s="168"/>
      <c r="BJ776" s="727"/>
      <c r="BK776" s="727"/>
      <c r="BL776" s="727"/>
      <c r="BM776" s="168"/>
      <c r="BN776" s="168"/>
      <c r="BO776" s="12"/>
      <c r="BP776" s="11"/>
      <c r="BQ776" s="168"/>
      <c r="BR776" s="727"/>
      <c r="BS776" s="727"/>
      <c r="BT776" s="727"/>
      <c r="BU776" s="168"/>
      <c r="BV776" s="168"/>
      <c r="BW776" s="12"/>
    </row>
    <row r="777" spans="35:75">
      <c r="AI777" s="575"/>
      <c r="AJ777" s="176"/>
      <c r="AK777" s="168"/>
      <c r="AL777" s="727"/>
      <c r="AM777" s="727"/>
      <c r="AN777" s="727"/>
      <c r="AO777" s="168"/>
      <c r="AP777" s="168"/>
      <c r="AQ777" s="12"/>
      <c r="AR777" s="11"/>
      <c r="AS777" s="168"/>
      <c r="AT777" s="727"/>
      <c r="AU777" s="727"/>
      <c r="AV777" s="727"/>
      <c r="AW777" s="168"/>
      <c r="AY777" s="225"/>
      <c r="AZ777" s="524" t="s">
        <v>2073</v>
      </c>
      <c r="BA777" s="525" t="s">
        <v>2428</v>
      </c>
      <c r="BB777" s="526" t="s">
        <v>2615</v>
      </c>
      <c r="BC777" s="526" t="s">
        <v>1161</v>
      </c>
      <c r="BD777" s="526" t="s">
        <v>2422</v>
      </c>
      <c r="BE777" s="525">
        <v>0.11249999999999999</v>
      </c>
      <c r="BF777" s="525">
        <v>3.7499999999999994E-3</v>
      </c>
      <c r="BG777" s="527">
        <v>2.58</v>
      </c>
      <c r="BH777" s="11"/>
      <c r="BI777" s="168"/>
      <c r="BJ777" s="727"/>
      <c r="BK777" s="727"/>
      <c r="BL777" s="727"/>
      <c r="BM777" s="168"/>
      <c r="BN777" s="168"/>
      <c r="BO777" s="12"/>
      <c r="BP777" s="11"/>
      <c r="BQ777" s="168"/>
      <c r="BR777" s="727"/>
      <c r="BS777" s="727"/>
      <c r="BT777" s="727"/>
      <c r="BU777" s="168"/>
      <c r="BV777" s="168"/>
      <c r="BW777" s="12"/>
    </row>
    <row r="778" spans="35:75">
      <c r="AI778" s="575"/>
      <c r="AJ778" s="176"/>
      <c r="AK778" s="168"/>
      <c r="AL778" s="727"/>
      <c r="AM778" s="727"/>
      <c r="AN778" s="727"/>
      <c r="AO778" s="168"/>
      <c r="AP778" s="168"/>
      <c r="AQ778" s="12"/>
      <c r="AR778" s="11"/>
      <c r="AS778" s="168"/>
      <c r="AT778" s="727"/>
      <c r="AU778" s="727"/>
      <c r="AV778" s="727"/>
      <c r="AW778" s="168"/>
      <c r="AY778" s="225"/>
      <c r="AZ778" s="524" t="s">
        <v>2073</v>
      </c>
      <c r="BA778" s="525" t="s">
        <v>2428</v>
      </c>
      <c r="BB778" s="526" t="s">
        <v>2616</v>
      </c>
      <c r="BC778" s="526" t="s">
        <v>1161</v>
      </c>
      <c r="BD778" s="526" t="s">
        <v>2422</v>
      </c>
      <c r="BE778" s="525">
        <v>0.11249999999999999</v>
      </c>
      <c r="BF778" s="525">
        <v>3.7499999999999994E-3</v>
      </c>
      <c r="BG778" s="527">
        <v>2.58</v>
      </c>
      <c r="BH778" s="11"/>
      <c r="BI778" s="168"/>
      <c r="BJ778" s="727"/>
      <c r="BK778" s="727"/>
      <c r="BL778" s="727"/>
      <c r="BM778" s="168"/>
      <c r="BN778" s="168"/>
      <c r="BO778" s="12"/>
      <c r="BP778" s="11"/>
      <c r="BQ778" s="168"/>
      <c r="BR778" s="727"/>
      <c r="BS778" s="727"/>
      <c r="BT778" s="727"/>
      <c r="BU778" s="168"/>
      <c r="BV778" s="168"/>
      <c r="BW778" s="12"/>
    </row>
    <row r="779" spans="35:75">
      <c r="AI779" s="575"/>
      <c r="AJ779" s="176"/>
      <c r="AK779" s="168"/>
      <c r="AL779" s="727"/>
      <c r="AM779" s="727"/>
      <c r="AN779" s="727"/>
      <c r="AO779" s="168"/>
      <c r="AP779" s="168"/>
      <c r="AQ779" s="12"/>
      <c r="AR779" s="11"/>
      <c r="AS779" s="168"/>
      <c r="AT779" s="727"/>
      <c r="AU779" s="727"/>
      <c r="AV779" s="727"/>
      <c r="AW779" s="168"/>
      <c r="AY779" s="225"/>
      <c r="AZ779" s="524" t="s">
        <v>2073</v>
      </c>
      <c r="BA779" s="525" t="s">
        <v>2428</v>
      </c>
      <c r="BB779" s="526" t="s">
        <v>2617</v>
      </c>
      <c r="BC779" s="526" t="s">
        <v>1161</v>
      </c>
      <c r="BD779" s="526" t="s">
        <v>2422</v>
      </c>
      <c r="BE779" s="525">
        <v>0.11249999999999999</v>
      </c>
      <c r="BF779" s="525">
        <v>3.7499999999999994E-3</v>
      </c>
      <c r="BG779" s="527">
        <v>2.58</v>
      </c>
      <c r="BH779" s="11"/>
      <c r="BI779" s="168"/>
      <c r="BJ779" s="727"/>
      <c r="BK779" s="727"/>
      <c r="BL779" s="727"/>
      <c r="BM779" s="168"/>
      <c r="BN779" s="168"/>
      <c r="BO779" s="12"/>
      <c r="BP779" s="11"/>
      <c r="BQ779" s="168"/>
      <c r="BR779" s="727"/>
      <c r="BS779" s="727"/>
      <c r="BT779" s="727"/>
      <c r="BU779" s="168"/>
      <c r="BV779" s="168"/>
      <c r="BW779" s="12"/>
    </row>
    <row r="780" spans="35:75">
      <c r="AI780" s="575"/>
      <c r="AJ780" s="176"/>
      <c r="AK780" s="168"/>
      <c r="AL780" s="727"/>
      <c r="AM780" s="727"/>
      <c r="AN780" s="727"/>
      <c r="AO780" s="168"/>
      <c r="AP780" s="168"/>
      <c r="AQ780" s="12"/>
      <c r="AR780" s="11"/>
      <c r="AS780" s="168"/>
      <c r="AT780" s="727"/>
      <c r="AU780" s="727"/>
      <c r="AV780" s="727"/>
      <c r="AW780" s="168"/>
      <c r="AY780" s="225"/>
      <c r="AZ780" s="524" t="s">
        <v>2073</v>
      </c>
      <c r="BA780" s="525" t="s">
        <v>2428</v>
      </c>
      <c r="BB780" s="526" t="s">
        <v>2618</v>
      </c>
      <c r="BC780" s="526" t="s">
        <v>268</v>
      </c>
      <c r="BD780" s="526" t="s">
        <v>2422</v>
      </c>
      <c r="BE780" s="525">
        <v>7.4999999999999997E-2</v>
      </c>
      <c r="BF780" s="525">
        <v>2.5000000000000001E-3</v>
      </c>
      <c r="BG780" s="527">
        <v>2.58</v>
      </c>
      <c r="BH780" s="11"/>
      <c r="BI780" s="168"/>
      <c r="BJ780" s="727"/>
      <c r="BK780" s="727"/>
      <c r="BL780" s="727"/>
      <c r="BM780" s="168"/>
      <c r="BN780" s="168"/>
      <c r="BO780" s="12"/>
      <c r="BP780" s="11"/>
      <c r="BQ780" s="168"/>
      <c r="BR780" s="727"/>
      <c r="BS780" s="727"/>
      <c r="BT780" s="727"/>
      <c r="BU780" s="168"/>
      <c r="BV780" s="168"/>
      <c r="BW780" s="12"/>
    </row>
    <row r="781" spans="35:75">
      <c r="AI781" s="575"/>
      <c r="AJ781" s="176"/>
      <c r="AK781" s="168"/>
      <c r="AL781" s="727"/>
      <c r="AM781" s="727"/>
      <c r="AN781" s="727"/>
      <c r="AO781" s="168"/>
      <c r="AP781" s="168"/>
      <c r="AQ781" s="12"/>
      <c r="AR781" s="11"/>
      <c r="AS781" s="168"/>
      <c r="AT781" s="727"/>
      <c r="AU781" s="727"/>
      <c r="AV781" s="727"/>
      <c r="AW781" s="168"/>
      <c r="AY781" s="225"/>
      <c r="AZ781" s="524" t="s">
        <v>2073</v>
      </c>
      <c r="BA781" s="525" t="s">
        <v>2428</v>
      </c>
      <c r="BB781" s="526" t="s">
        <v>2619</v>
      </c>
      <c r="BC781" s="526" t="s">
        <v>268</v>
      </c>
      <c r="BD781" s="526" t="s">
        <v>2422</v>
      </c>
      <c r="BE781" s="525">
        <v>7.4999999999999997E-2</v>
      </c>
      <c r="BF781" s="525">
        <v>2.5000000000000001E-3</v>
      </c>
      <c r="BG781" s="527">
        <v>2.58</v>
      </c>
      <c r="BH781" s="11"/>
      <c r="BI781" s="168"/>
      <c r="BJ781" s="727"/>
      <c r="BK781" s="727"/>
      <c r="BL781" s="727"/>
      <c r="BM781" s="168"/>
      <c r="BN781" s="168"/>
      <c r="BO781" s="12"/>
      <c r="BP781" s="11"/>
      <c r="BQ781" s="168"/>
      <c r="BR781" s="727"/>
      <c r="BS781" s="727"/>
      <c r="BT781" s="727"/>
      <c r="BU781" s="168"/>
      <c r="BV781" s="168"/>
      <c r="BW781" s="12"/>
    </row>
    <row r="782" spans="35:75">
      <c r="AI782" s="575"/>
      <c r="AJ782" s="176"/>
      <c r="AK782" s="168"/>
      <c r="AL782" s="727"/>
      <c r="AM782" s="727"/>
      <c r="AN782" s="727"/>
      <c r="AO782" s="168"/>
      <c r="AP782" s="168"/>
      <c r="AQ782" s="12"/>
      <c r="AR782" s="11"/>
      <c r="AS782" s="168"/>
      <c r="AT782" s="727"/>
      <c r="AU782" s="727"/>
      <c r="AV782" s="727"/>
      <c r="AW782" s="168"/>
      <c r="AY782" s="225"/>
      <c r="AZ782" s="524" t="s">
        <v>2073</v>
      </c>
      <c r="BA782" s="525" t="s">
        <v>2428</v>
      </c>
      <c r="BB782" s="526" t="s">
        <v>2620</v>
      </c>
      <c r="BC782" s="526" t="s">
        <v>268</v>
      </c>
      <c r="BD782" s="526" t="s">
        <v>2422</v>
      </c>
      <c r="BE782" s="525">
        <v>7.4999999999999997E-2</v>
      </c>
      <c r="BF782" s="525">
        <v>2.5000000000000001E-3</v>
      </c>
      <c r="BG782" s="527">
        <v>2.58</v>
      </c>
      <c r="BH782" s="11"/>
      <c r="BI782" s="168"/>
      <c r="BJ782" s="727"/>
      <c r="BK782" s="727"/>
      <c r="BL782" s="727"/>
      <c r="BM782" s="168"/>
      <c r="BN782" s="168"/>
      <c r="BO782" s="12"/>
      <c r="BP782" s="11"/>
      <c r="BQ782" s="168"/>
      <c r="BR782" s="727"/>
      <c r="BS782" s="727"/>
      <c r="BT782" s="727"/>
      <c r="BU782" s="168"/>
      <c r="BV782" s="168"/>
      <c r="BW782" s="12"/>
    </row>
    <row r="783" spans="35:75">
      <c r="AI783" s="575"/>
      <c r="AJ783" s="176"/>
      <c r="AK783" s="168"/>
      <c r="AL783" s="727"/>
      <c r="AM783" s="727"/>
      <c r="AN783" s="727"/>
      <c r="AO783" s="168"/>
      <c r="AP783" s="168"/>
      <c r="AQ783" s="12"/>
      <c r="AR783" s="11"/>
      <c r="AS783" s="168"/>
      <c r="AT783" s="727"/>
      <c r="AU783" s="727"/>
      <c r="AV783" s="727"/>
      <c r="AW783" s="168"/>
      <c r="AY783" s="225"/>
      <c r="AZ783" s="524" t="s">
        <v>2073</v>
      </c>
      <c r="BA783" s="525" t="s">
        <v>2428</v>
      </c>
      <c r="BB783" s="526" t="s">
        <v>2621</v>
      </c>
      <c r="BC783" s="526" t="s">
        <v>2414</v>
      </c>
      <c r="BD783" s="526" t="s">
        <v>2422</v>
      </c>
      <c r="BE783" s="525">
        <v>3.7499999999999999E-2</v>
      </c>
      <c r="BF783" s="525">
        <v>1.25E-3</v>
      </c>
      <c r="BG783" s="527">
        <v>2.58</v>
      </c>
      <c r="BH783" s="11"/>
      <c r="BI783" s="168"/>
      <c r="BJ783" s="727"/>
      <c r="BK783" s="727"/>
      <c r="BL783" s="727"/>
      <c r="BM783" s="168"/>
      <c r="BN783" s="168"/>
      <c r="BO783" s="12"/>
      <c r="BP783" s="11"/>
      <c r="BQ783" s="168"/>
      <c r="BR783" s="727"/>
      <c r="BS783" s="727"/>
      <c r="BT783" s="727"/>
      <c r="BU783" s="168"/>
      <c r="BV783" s="168"/>
      <c r="BW783" s="12"/>
    </row>
    <row r="784" spans="35:75">
      <c r="AI784" s="575"/>
      <c r="AJ784" s="176"/>
      <c r="AK784" s="168"/>
      <c r="AL784" s="727"/>
      <c r="AM784" s="727"/>
      <c r="AN784" s="727"/>
      <c r="AO784" s="168"/>
      <c r="AP784" s="168"/>
      <c r="AQ784" s="12"/>
      <c r="AR784" s="11"/>
      <c r="AS784" s="168"/>
      <c r="AT784" s="727"/>
      <c r="AU784" s="727"/>
      <c r="AV784" s="727"/>
      <c r="AW784" s="168"/>
      <c r="AY784" s="225"/>
      <c r="AZ784" s="524" t="s">
        <v>2073</v>
      </c>
      <c r="BA784" s="525" t="s">
        <v>2428</v>
      </c>
      <c r="BB784" s="526" t="s">
        <v>2622</v>
      </c>
      <c r="BC784" s="526" t="s">
        <v>2414</v>
      </c>
      <c r="BD784" s="526" t="s">
        <v>2422</v>
      </c>
      <c r="BE784" s="525">
        <v>3.7499999999999999E-2</v>
      </c>
      <c r="BF784" s="525">
        <v>1.25E-3</v>
      </c>
      <c r="BG784" s="527">
        <v>2.58</v>
      </c>
      <c r="BH784" s="11"/>
      <c r="BI784" s="168"/>
      <c r="BJ784" s="727"/>
      <c r="BK784" s="727"/>
      <c r="BL784" s="727"/>
      <c r="BM784" s="168"/>
      <c r="BN784" s="168"/>
      <c r="BO784" s="12"/>
      <c r="BP784" s="11"/>
      <c r="BQ784" s="168"/>
      <c r="BR784" s="727"/>
      <c r="BS784" s="727"/>
      <c r="BT784" s="727"/>
      <c r="BU784" s="168"/>
      <c r="BV784" s="168"/>
      <c r="BW784" s="12"/>
    </row>
    <row r="785" spans="1:75">
      <c r="AI785" s="575"/>
      <c r="AJ785" s="176"/>
      <c r="AK785" s="168"/>
      <c r="AL785" s="727"/>
      <c r="AM785" s="727"/>
      <c r="AN785" s="727"/>
      <c r="AO785" s="168"/>
      <c r="AP785" s="168"/>
      <c r="AQ785" s="12"/>
      <c r="AR785" s="11"/>
      <c r="AS785" s="168"/>
      <c r="AT785" s="727"/>
      <c r="AU785" s="727"/>
      <c r="AV785" s="727"/>
      <c r="AW785" s="168"/>
      <c r="AY785" s="225"/>
      <c r="AZ785" s="524" t="s">
        <v>2073</v>
      </c>
      <c r="BA785" s="525" t="s">
        <v>2428</v>
      </c>
      <c r="BB785" s="526" t="s">
        <v>2623</v>
      </c>
      <c r="BC785" s="526" t="s">
        <v>2414</v>
      </c>
      <c r="BD785" s="526" t="s">
        <v>2422</v>
      </c>
      <c r="BE785" s="525">
        <v>3.7499999999999999E-2</v>
      </c>
      <c r="BF785" s="525">
        <v>1.25E-3</v>
      </c>
      <c r="BG785" s="527">
        <v>2.58</v>
      </c>
      <c r="BH785" s="11"/>
      <c r="BI785" s="168"/>
      <c r="BJ785" s="727"/>
      <c r="BK785" s="727"/>
      <c r="BL785" s="727"/>
      <c r="BM785" s="168"/>
      <c r="BN785" s="168"/>
      <c r="BO785" s="12"/>
      <c r="BP785" s="11"/>
      <c r="BQ785" s="168"/>
      <c r="BR785" s="727"/>
      <c r="BS785" s="727"/>
      <c r="BT785" s="727"/>
      <c r="BU785" s="168"/>
      <c r="BV785" s="168"/>
      <c r="BW785" s="12"/>
    </row>
    <row r="786" spans="1:75">
      <c r="AI786" s="575"/>
      <c r="AJ786" s="176"/>
      <c r="AK786" s="168"/>
      <c r="AL786" s="727"/>
      <c r="AM786" s="727"/>
      <c r="AN786" s="727"/>
      <c r="AO786" s="168"/>
      <c r="AP786" s="168"/>
      <c r="AQ786" s="12"/>
      <c r="AR786" s="11"/>
      <c r="AS786" s="168"/>
      <c r="AT786" s="727"/>
      <c r="AU786" s="727"/>
      <c r="AV786" s="727"/>
      <c r="AW786" s="168"/>
      <c r="AY786" s="225"/>
      <c r="AZ786" s="675" t="s">
        <v>2073</v>
      </c>
      <c r="BA786" s="676" t="s">
        <v>2428</v>
      </c>
      <c r="BB786" s="677" t="s">
        <v>4456</v>
      </c>
      <c r="BC786" s="677" t="s">
        <v>1691</v>
      </c>
      <c r="BD786" s="677" t="s">
        <v>2422</v>
      </c>
      <c r="BE786" s="676"/>
      <c r="BF786" s="676"/>
      <c r="BG786" s="678"/>
      <c r="BH786" s="11"/>
      <c r="BI786" s="168"/>
      <c r="BJ786" s="727"/>
      <c r="BK786" s="727"/>
      <c r="BL786" s="727"/>
      <c r="BM786" s="168"/>
      <c r="BN786" s="168"/>
      <c r="BO786" s="12"/>
      <c r="BP786" s="11"/>
      <c r="BQ786" s="168"/>
      <c r="BR786" s="727"/>
      <c r="BS786" s="727"/>
      <c r="BT786" s="727"/>
      <c r="BU786" s="168"/>
      <c r="BV786" s="168"/>
      <c r="BW786" s="12"/>
    </row>
    <row r="787" spans="1:75">
      <c r="AI787" s="575"/>
      <c r="AJ787" s="176"/>
      <c r="AK787" s="168"/>
      <c r="AL787" s="727"/>
      <c r="AM787" s="727"/>
      <c r="AN787" s="727"/>
      <c r="AO787" s="168"/>
      <c r="AP787" s="168"/>
      <c r="AQ787" s="12"/>
      <c r="AR787" s="11"/>
      <c r="AS787" s="168"/>
      <c r="AT787" s="727"/>
      <c r="AU787" s="727"/>
      <c r="AV787" s="727"/>
      <c r="AW787" s="168"/>
      <c r="AY787" s="225"/>
      <c r="AZ787" s="675" t="s">
        <v>2073</v>
      </c>
      <c r="BA787" s="676" t="s">
        <v>2428</v>
      </c>
      <c r="BB787" s="677" t="s">
        <v>4457</v>
      </c>
      <c r="BC787" s="677" t="s">
        <v>1691</v>
      </c>
      <c r="BD787" s="677" t="s">
        <v>2422</v>
      </c>
      <c r="BE787" s="676"/>
      <c r="BF787" s="676"/>
      <c r="BG787" s="678"/>
      <c r="BH787" s="11"/>
      <c r="BI787" s="168"/>
      <c r="BJ787" s="727"/>
      <c r="BK787" s="727"/>
      <c r="BL787" s="727"/>
      <c r="BM787" s="168"/>
      <c r="BN787" s="168"/>
      <c r="BO787" s="12"/>
      <c r="BP787" s="11"/>
      <c r="BQ787" s="168"/>
      <c r="BR787" s="727"/>
      <c r="BS787" s="727"/>
      <c r="BT787" s="727"/>
      <c r="BU787" s="168"/>
      <c r="BV787" s="168"/>
      <c r="BW787" s="12"/>
    </row>
    <row r="788" spans="1:75">
      <c r="AI788" s="575"/>
      <c r="AJ788" s="176"/>
      <c r="AK788" s="168"/>
      <c r="AL788" s="727"/>
      <c r="AM788" s="727"/>
      <c r="AN788" s="727"/>
      <c r="AO788" s="168"/>
      <c r="AP788" s="168"/>
      <c r="AQ788" s="12"/>
      <c r="AR788" s="11"/>
      <c r="AS788" s="168"/>
      <c r="AT788" s="727"/>
      <c r="AU788" s="727"/>
      <c r="AV788" s="727"/>
      <c r="AW788" s="168"/>
      <c r="AY788" s="225"/>
      <c r="AZ788" s="675" t="s">
        <v>2073</v>
      </c>
      <c r="BA788" s="676" t="s">
        <v>2428</v>
      </c>
      <c r="BB788" s="677" t="s">
        <v>4458</v>
      </c>
      <c r="BC788" s="677" t="s">
        <v>1691</v>
      </c>
      <c r="BD788" s="677" t="s">
        <v>2422</v>
      </c>
      <c r="BE788" s="676"/>
      <c r="BF788" s="676"/>
      <c r="BG788" s="678"/>
      <c r="BH788" s="11"/>
      <c r="BI788" s="168"/>
      <c r="BJ788" s="727"/>
      <c r="BK788" s="727"/>
      <c r="BL788" s="727"/>
      <c r="BM788" s="168"/>
      <c r="BN788" s="168"/>
      <c r="BO788" s="12"/>
      <c r="BP788" s="11"/>
      <c r="BQ788" s="168"/>
      <c r="BR788" s="727"/>
      <c r="BS788" s="727"/>
      <c r="BT788" s="727"/>
      <c r="BU788" s="168"/>
      <c r="BV788" s="168"/>
      <c r="BW788" s="12"/>
    </row>
    <row r="789" spans="1:75">
      <c r="A789" s="1" t="s">
        <v>136</v>
      </c>
      <c r="B789" s="1" t="s">
        <v>1127</v>
      </c>
      <c r="C789" s="1" t="s">
        <v>1128</v>
      </c>
      <c r="D789" s="1" t="s">
        <v>1673</v>
      </c>
      <c r="E789" s="1" t="s">
        <v>603</v>
      </c>
      <c r="F789" s="1">
        <v>0.13500000000000001</v>
      </c>
      <c r="G789" s="1">
        <v>3.0000000000000001E-3</v>
      </c>
      <c r="J789" s="1" t="s">
        <v>137</v>
      </c>
      <c r="AI789" s="575"/>
      <c r="AJ789" s="176"/>
      <c r="AK789" s="168"/>
      <c r="AL789" s="727"/>
      <c r="AM789" s="727"/>
      <c r="AN789" s="727"/>
      <c r="AO789" s="168"/>
      <c r="AP789" s="168"/>
      <c r="AQ789" s="12"/>
      <c r="AR789" s="11"/>
      <c r="AS789" s="168"/>
      <c r="AT789" s="727"/>
      <c r="AU789" s="727"/>
      <c r="AV789" s="727"/>
      <c r="AW789" s="168"/>
      <c r="AY789" s="225"/>
      <c r="AZ789" s="11"/>
      <c r="BA789" s="168"/>
      <c r="BB789" s="727"/>
      <c r="BC789" s="727"/>
      <c r="BD789" s="727"/>
      <c r="BE789" s="168"/>
      <c r="BF789" s="168"/>
      <c r="BG789" s="12"/>
      <c r="BH789" s="11"/>
      <c r="BI789" s="168"/>
      <c r="BJ789" s="727"/>
      <c r="BK789" s="727"/>
      <c r="BL789" s="727"/>
      <c r="BM789" s="168"/>
      <c r="BN789" s="168"/>
      <c r="BO789" s="12"/>
      <c r="BP789" s="11"/>
      <c r="BQ789" s="168"/>
      <c r="BR789" s="727"/>
      <c r="BS789" s="727"/>
      <c r="BT789" s="727"/>
      <c r="BU789" s="168"/>
      <c r="BV789" s="168"/>
      <c r="BW789" s="12"/>
    </row>
    <row r="790" spans="1:75">
      <c r="A790" s="1" t="s">
        <v>138</v>
      </c>
      <c r="B790" s="1" t="s">
        <v>1127</v>
      </c>
      <c r="C790" s="1" t="s">
        <v>1128</v>
      </c>
      <c r="D790" s="1" t="s">
        <v>1673</v>
      </c>
      <c r="E790" s="1" t="s">
        <v>604</v>
      </c>
      <c r="F790" s="1">
        <v>0.13500000000000001</v>
      </c>
      <c r="G790" s="1">
        <v>3.0000000000000001E-3</v>
      </c>
      <c r="J790" s="1" t="s">
        <v>137</v>
      </c>
      <c r="AI790" s="575"/>
      <c r="AJ790" s="176"/>
      <c r="AK790" s="168"/>
      <c r="AL790" s="727"/>
      <c r="AM790" s="727"/>
      <c r="AN790" s="727"/>
      <c r="AO790" s="168"/>
      <c r="AP790" s="168"/>
      <c r="AQ790" s="12"/>
      <c r="AR790" s="11"/>
      <c r="AS790" s="168"/>
      <c r="AT790" s="727"/>
      <c r="AU790" s="727"/>
      <c r="AV790" s="727"/>
      <c r="AW790" s="168"/>
      <c r="AY790" s="225"/>
      <c r="AZ790" s="11"/>
      <c r="BA790" s="168"/>
      <c r="BB790" s="727"/>
      <c r="BC790" s="727"/>
      <c r="BD790" s="727"/>
      <c r="BE790" s="168"/>
      <c r="BF790" s="168"/>
      <c r="BG790" s="12"/>
      <c r="BH790" s="11"/>
      <c r="BI790" s="168"/>
      <c r="BJ790" s="727"/>
      <c r="BK790" s="727"/>
      <c r="BL790" s="727"/>
      <c r="BM790" s="168"/>
      <c r="BN790" s="168"/>
      <c r="BO790" s="12"/>
      <c r="BP790" s="11"/>
      <c r="BQ790" s="168"/>
      <c r="BR790" s="727"/>
      <c r="BS790" s="727"/>
      <c r="BT790" s="727"/>
      <c r="BU790" s="168"/>
      <c r="BV790" s="168"/>
      <c r="BW790" s="12"/>
    </row>
    <row r="791" spans="1:75">
      <c r="A791" s="1" t="s">
        <v>139</v>
      </c>
      <c r="B791" s="1" t="s">
        <v>1127</v>
      </c>
      <c r="C791" s="1" t="s">
        <v>1128</v>
      </c>
      <c r="D791" s="1" t="s">
        <v>1673</v>
      </c>
      <c r="E791" s="1" t="s">
        <v>605</v>
      </c>
      <c r="F791" s="1">
        <v>0.13500000000000001</v>
      </c>
      <c r="G791" s="1">
        <v>3.0000000000000001E-3</v>
      </c>
      <c r="J791" s="1" t="s">
        <v>503</v>
      </c>
      <c r="AI791" s="575"/>
      <c r="AJ791" s="176"/>
      <c r="AK791" s="168"/>
      <c r="AL791" s="727"/>
      <c r="AM791" s="727"/>
      <c r="AN791" s="727"/>
      <c r="AO791" s="168"/>
      <c r="AP791" s="168"/>
      <c r="AQ791" s="12"/>
      <c r="AR791" s="11"/>
      <c r="AS791" s="168"/>
      <c r="AT791" s="727"/>
      <c r="AU791" s="727"/>
      <c r="AV791" s="727"/>
      <c r="AW791" s="168"/>
      <c r="AY791" s="225"/>
      <c r="AZ791" s="11"/>
      <c r="BA791" s="168"/>
      <c r="BB791" s="727"/>
      <c r="BC791" s="727"/>
      <c r="BD791" s="727"/>
      <c r="BE791" s="168"/>
      <c r="BF791" s="168"/>
      <c r="BG791" s="12"/>
      <c r="BH791" s="11"/>
      <c r="BI791" s="168"/>
      <c r="BJ791" s="727"/>
      <c r="BK791" s="727"/>
      <c r="BL791" s="727"/>
      <c r="BM791" s="168"/>
      <c r="BN791" s="168"/>
      <c r="BO791" s="12"/>
      <c r="BP791" s="11"/>
      <c r="BQ791" s="168"/>
      <c r="BR791" s="727"/>
      <c r="BS791" s="727"/>
      <c r="BT791" s="727"/>
      <c r="BU791" s="168"/>
      <c r="BV791" s="168"/>
      <c r="BW791" s="12"/>
    </row>
    <row r="792" spans="1:75">
      <c r="A792" s="1" t="s">
        <v>140</v>
      </c>
      <c r="B792" s="1" t="s">
        <v>1127</v>
      </c>
      <c r="C792" s="1" t="s">
        <v>1128</v>
      </c>
      <c r="D792" s="1" t="s">
        <v>1673</v>
      </c>
      <c r="E792" s="1" t="s">
        <v>606</v>
      </c>
      <c r="F792" s="1">
        <v>0.13500000000000001</v>
      </c>
      <c r="G792" s="1">
        <v>3.0000000000000001E-3</v>
      </c>
      <c r="J792" s="1" t="s">
        <v>503</v>
      </c>
      <c r="AI792" s="575"/>
      <c r="AJ792" s="176"/>
      <c r="AK792" s="168"/>
      <c r="AL792" s="727"/>
      <c r="AM792" s="727"/>
      <c r="AN792" s="727"/>
      <c r="AO792" s="168"/>
      <c r="AP792" s="168"/>
      <c r="AQ792" s="12"/>
      <c r="AR792" s="11"/>
      <c r="AS792" s="168"/>
      <c r="AT792" s="727"/>
      <c r="AU792" s="727"/>
      <c r="AV792" s="727"/>
      <c r="AW792" s="168"/>
      <c r="AY792" s="225"/>
      <c r="AZ792" s="11"/>
      <c r="BA792" s="168"/>
      <c r="BB792" s="727"/>
      <c r="BC792" s="727"/>
      <c r="BD792" s="727"/>
      <c r="BE792" s="168"/>
      <c r="BF792" s="168"/>
      <c r="BG792" s="12"/>
      <c r="BH792" s="11"/>
      <c r="BI792" s="168"/>
      <c r="BJ792" s="727"/>
      <c r="BK792" s="727"/>
      <c r="BL792" s="727"/>
      <c r="BM792" s="168"/>
      <c r="BN792" s="168"/>
      <c r="BO792" s="12"/>
      <c r="BP792" s="11"/>
      <c r="BQ792" s="168"/>
      <c r="BR792" s="727"/>
      <c r="BS792" s="727"/>
      <c r="BT792" s="727"/>
      <c r="BU792" s="168"/>
      <c r="BV792" s="168"/>
      <c r="BW792" s="12"/>
    </row>
    <row r="793" spans="1:75">
      <c r="A793" s="1" t="s">
        <v>141</v>
      </c>
      <c r="B793" s="1" t="s">
        <v>1127</v>
      </c>
      <c r="C793" s="1" t="s">
        <v>1128</v>
      </c>
      <c r="D793" s="1" t="s">
        <v>1673</v>
      </c>
      <c r="E793" s="1" t="s">
        <v>607</v>
      </c>
      <c r="F793" s="1">
        <v>0.15</v>
      </c>
      <c r="G793" s="1">
        <v>2.7000000000000001E-3</v>
      </c>
      <c r="J793" s="1" t="s">
        <v>986</v>
      </c>
      <c r="AI793" s="575"/>
      <c r="AJ793" s="176"/>
      <c r="AK793" s="168"/>
      <c r="AL793" s="727"/>
      <c r="AM793" s="727"/>
      <c r="AN793" s="727"/>
      <c r="AO793" s="168"/>
      <c r="AP793" s="168"/>
      <c r="AQ793" s="12"/>
      <c r="AR793" s="11"/>
      <c r="AS793" s="168"/>
      <c r="AT793" s="727"/>
      <c r="AU793" s="727"/>
      <c r="AV793" s="727"/>
      <c r="AW793" s="168"/>
      <c r="AY793" s="225"/>
      <c r="AZ793" s="11"/>
      <c r="BA793" s="168"/>
      <c r="BB793" s="727"/>
      <c r="BC793" s="727"/>
      <c r="BD793" s="727"/>
      <c r="BE793" s="168"/>
      <c r="BF793" s="168"/>
      <c r="BG793" s="12"/>
      <c r="BH793" s="11"/>
      <c r="BI793" s="168"/>
      <c r="BJ793" s="727"/>
      <c r="BK793" s="727"/>
      <c r="BL793" s="727"/>
      <c r="BM793" s="168"/>
      <c r="BN793" s="168"/>
      <c r="BO793" s="12"/>
      <c r="BP793" s="11"/>
      <c r="BQ793" s="168"/>
      <c r="BR793" s="727"/>
      <c r="BS793" s="727"/>
      <c r="BT793" s="727"/>
      <c r="BU793" s="168"/>
      <c r="BV793" s="168"/>
      <c r="BW793" s="12"/>
    </row>
    <row r="794" spans="1:75">
      <c r="A794" s="1" t="s">
        <v>142</v>
      </c>
      <c r="B794" s="1" t="s">
        <v>1127</v>
      </c>
      <c r="C794" s="1" t="s">
        <v>1128</v>
      </c>
      <c r="D794" s="1" t="s">
        <v>1673</v>
      </c>
      <c r="E794" s="1" t="s">
        <v>608</v>
      </c>
      <c r="F794" s="1">
        <v>0.15</v>
      </c>
      <c r="G794" s="1">
        <v>2.7000000000000001E-3</v>
      </c>
      <c r="J794" s="1" t="s">
        <v>986</v>
      </c>
      <c r="AI794" s="575"/>
      <c r="AJ794" s="176"/>
      <c r="AK794" s="168"/>
      <c r="AL794" s="727"/>
      <c r="AM794" s="727"/>
      <c r="AN794" s="727"/>
      <c r="AO794" s="168"/>
      <c r="AP794" s="168"/>
      <c r="AQ794" s="12"/>
      <c r="AR794" s="11"/>
      <c r="AS794" s="168"/>
      <c r="AT794" s="727"/>
      <c r="AU794" s="727"/>
      <c r="AV794" s="727"/>
      <c r="AW794" s="168"/>
      <c r="AY794" s="225"/>
      <c r="AZ794" s="11"/>
      <c r="BA794" s="168"/>
      <c r="BB794" s="727"/>
      <c r="BC794" s="727"/>
      <c r="BD794" s="727"/>
      <c r="BE794" s="168"/>
      <c r="BF794" s="168"/>
      <c r="BG794" s="12"/>
      <c r="BH794" s="11"/>
      <c r="BI794" s="168"/>
      <c r="BJ794" s="727"/>
      <c r="BK794" s="727"/>
      <c r="BL794" s="727"/>
      <c r="BM794" s="168"/>
      <c r="BN794" s="168"/>
      <c r="BO794" s="12"/>
      <c r="BP794" s="11"/>
      <c r="BQ794" s="168"/>
      <c r="BR794" s="727"/>
      <c r="BS794" s="727"/>
      <c r="BT794" s="727"/>
      <c r="BU794" s="168"/>
      <c r="BV794" s="168"/>
      <c r="BW794" s="12"/>
    </row>
    <row r="795" spans="1:75" ht="12.6" thickBot="1">
      <c r="A795" s="1" t="s">
        <v>143</v>
      </c>
      <c r="B795" s="1" t="s">
        <v>1127</v>
      </c>
      <c r="C795" s="1" t="s">
        <v>1128</v>
      </c>
      <c r="D795" s="1" t="s">
        <v>1673</v>
      </c>
      <c r="E795" s="1" t="s">
        <v>616</v>
      </c>
      <c r="F795" s="1">
        <v>0.15</v>
      </c>
      <c r="G795" s="1">
        <v>2.7000000000000001E-3</v>
      </c>
      <c r="J795" s="1" t="s">
        <v>544</v>
      </c>
      <c r="AI795" s="582"/>
      <c r="AJ795" s="176"/>
      <c r="AK795" s="168"/>
      <c r="AL795" s="727"/>
      <c r="AM795" s="727"/>
      <c r="AN795" s="727"/>
      <c r="AO795" s="168"/>
      <c r="AP795" s="168"/>
      <c r="AQ795" s="12"/>
      <c r="AR795" s="11"/>
      <c r="AS795" s="168"/>
      <c r="AT795" s="727"/>
      <c r="AU795" s="727"/>
      <c r="AV795" s="727"/>
      <c r="AW795" s="168"/>
      <c r="AY795" s="225"/>
      <c r="AZ795" s="11"/>
      <c r="BA795" s="168"/>
      <c r="BB795" s="727"/>
      <c r="BC795" s="727"/>
      <c r="BD795" s="727"/>
      <c r="BE795" s="168"/>
      <c r="BF795" s="168"/>
      <c r="BG795" s="12"/>
      <c r="BH795" s="11"/>
      <c r="BI795" s="168"/>
      <c r="BJ795" s="727"/>
      <c r="BK795" s="727"/>
      <c r="BL795" s="727"/>
      <c r="BM795" s="168"/>
      <c r="BN795" s="168"/>
      <c r="BO795" s="12"/>
      <c r="BP795" s="11"/>
      <c r="BQ795" s="168"/>
      <c r="BR795" s="727"/>
      <c r="BS795" s="727"/>
      <c r="BT795" s="727"/>
      <c r="BU795" s="168"/>
      <c r="BV795" s="168"/>
      <c r="BW795" s="12"/>
    </row>
    <row r="796" spans="1:75">
      <c r="A796" s="1" t="s">
        <v>144</v>
      </c>
      <c r="B796" s="1" t="s">
        <v>1127</v>
      </c>
      <c r="C796" s="1" t="s">
        <v>1128</v>
      </c>
      <c r="D796" s="1" t="s">
        <v>1673</v>
      </c>
      <c r="E796" s="1" t="s">
        <v>609</v>
      </c>
      <c r="F796" s="1">
        <v>0.15</v>
      </c>
      <c r="G796" s="1">
        <v>2.7000000000000001E-3</v>
      </c>
      <c r="J796" s="1" t="s">
        <v>544</v>
      </c>
    </row>
    <row r="797" spans="1:75">
      <c r="A797" s="1" t="s">
        <v>145</v>
      </c>
      <c r="B797" s="1" t="s">
        <v>1127</v>
      </c>
      <c r="C797" s="1" t="s">
        <v>1128</v>
      </c>
      <c r="D797" s="1" t="s">
        <v>508</v>
      </c>
      <c r="E797" s="1" t="s">
        <v>610</v>
      </c>
      <c r="F797" s="1">
        <v>0.05</v>
      </c>
      <c r="G797" s="1">
        <v>1E-3</v>
      </c>
      <c r="AJ797" s="1" t="s">
        <v>53</v>
      </c>
      <c r="AL797" s="145"/>
      <c r="AM797" s="145"/>
      <c r="AN797" s="145"/>
    </row>
    <row r="798" spans="1:75">
      <c r="A798" s="1" t="s">
        <v>146</v>
      </c>
      <c r="B798" s="1" t="s">
        <v>1127</v>
      </c>
      <c r="C798" s="1" t="s">
        <v>1128</v>
      </c>
      <c r="D798" s="1" t="s">
        <v>508</v>
      </c>
      <c r="E798" s="1" t="s">
        <v>611</v>
      </c>
      <c r="F798" s="1">
        <v>0.05</v>
      </c>
      <c r="G798" s="1">
        <v>1E-3</v>
      </c>
      <c r="AJ798" s="226"/>
      <c r="AK798" s="227"/>
      <c r="AL798" s="727">
        <v>1</v>
      </c>
      <c r="AM798" s="727">
        <v>2</v>
      </c>
      <c r="AN798" s="727"/>
      <c r="AO798" s="168">
        <v>3</v>
      </c>
    </row>
    <row r="799" spans="1:75">
      <c r="A799" s="1" t="s">
        <v>147</v>
      </c>
      <c r="B799" s="1" t="s">
        <v>1127</v>
      </c>
      <c r="C799" s="1" t="s">
        <v>1128</v>
      </c>
      <c r="D799" s="1" t="s">
        <v>508</v>
      </c>
      <c r="E799" s="1" t="s">
        <v>612</v>
      </c>
      <c r="F799" s="1">
        <v>2.5000000000000001E-2</v>
      </c>
      <c r="G799" s="1">
        <v>5.0000000000000001E-4</v>
      </c>
      <c r="J799" s="1" t="s">
        <v>673</v>
      </c>
      <c r="AI799" s="1104" t="s">
        <v>41</v>
      </c>
      <c r="AJ799" s="11"/>
      <c r="AK799" s="168" t="s">
        <v>54</v>
      </c>
      <c r="AL799" s="727" t="s">
        <v>54</v>
      </c>
      <c r="AM799" s="168" t="s">
        <v>627</v>
      </c>
      <c r="AN799" s="727"/>
      <c r="AO799" s="168"/>
    </row>
    <row r="800" spans="1:75">
      <c r="A800" s="1" t="s">
        <v>148</v>
      </c>
      <c r="B800" s="1" t="s">
        <v>1127</v>
      </c>
      <c r="C800" s="1" t="s">
        <v>1128</v>
      </c>
      <c r="D800" s="1" t="s">
        <v>508</v>
      </c>
      <c r="E800" s="1" t="s">
        <v>613</v>
      </c>
      <c r="F800" s="1">
        <v>2.5000000000000001E-2</v>
      </c>
      <c r="G800" s="1">
        <v>5.0000000000000001E-4</v>
      </c>
      <c r="J800" s="1" t="s">
        <v>673</v>
      </c>
      <c r="AI800" s="1105"/>
      <c r="AJ800" s="11"/>
      <c r="AK800" s="168" t="s">
        <v>56</v>
      </c>
      <c r="AL800" s="727" t="s">
        <v>55</v>
      </c>
      <c r="AM800" s="727" t="s">
        <v>628</v>
      </c>
      <c r="AN800" s="727"/>
      <c r="AO800" s="168" t="s">
        <v>57</v>
      </c>
    </row>
    <row r="801" spans="1:41">
      <c r="A801" s="1" t="s">
        <v>149</v>
      </c>
      <c r="B801" s="1" t="s">
        <v>1127</v>
      </c>
      <c r="C801" s="1" t="s">
        <v>1128</v>
      </c>
      <c r="D801" s="1" t="s">
        <v>508</v>
      </c>
      <c r="E801" s="1" t="s">
        <v>614</v>
      </c>
      <c r="F801" s="1">
        <v>2.5000000000000001E-2</v>
      </c>
      <c r="G801" s="1">
        <v>5.0000000000000001E-4</v>
      </c>
      <c r="J801" s="1" t="s">
        <v>504</v>
      </c>
      <c r="AI801" s="168">
        <v>1</v>
      </c>
      <c r="AJ801" s="11" t="s">
        <v>2710</v>
      </c>
      <c r="AK801" s="168">
        <v>0.48</v>
      </c>
      <c r="AL801" s="727">
        <v>5.5E-2</v>
      </c>
      <c r="AM801" s="727">
        <v>5.1999999999999998E-2</v>
      </c>
      <c r="AN801" s="727"/>
      <c r="AO801" s="168">
        <v>0.08</v>
      </c>
    </row>
    <row r="802" spans="1:41">
      <c r="A802" s="1" t="s">
        <v>150</v>
      </c>
      <c r="B802" s="1" t="s">
        <v>1127</v>
      </c>
      <c r="C802" s="1" t="s">
        <v>1128</v>
      </c>
      <c r="D802" s="1" t="s">
        <v>508</v>
      </c>
      <c r="E802" s="1" t="s">
        <v>1456</v>
      </c>
      <c r="F802" s="1">
        <v>2.5000000000000001E-2</v>
      </c>
      <c r="G802" s="1">
        <v>5.0000000000000001E-4</v>
      </c>
      <c r="J802" s="1" t="s">
        <v>504</v>
      </c>
      <c r="AI802" s="168">
        <v>2</v>
      </c>
      <c r="AJ802" s="11" t="s">
        <v>2711</v>
      </c>
      <c r="AK802" s="168">
        <v>0.63</v>
      </c>
      <c r="AL802" s="727">
        <v>0.06</v>
      </c>
      <c r="AM802" s="727">
        <v>0.06</v>
      </c>
      <c r="AN802" s="727"/>
      <c r="AO802" s="168">
        <v>0.09</v>
      </c>
    </row>
    <row r="803" spans="1:41">
      <c r="A803" s="1" t="s">
        <v>151</v>
      </c>
      <c r="B803" s="1" t="s">
        <v>1127</v>
      </c>
      <c r="C803" s="1" t="s">
        <v>1128</v>
      </c>
      <c r="D803" s="1" t="s">
        <v>508</v>
      </c>
      <c r="E803" s="1" t="s">
        <v>1457</v>
      </c>
      <c r="F803" s="1">
        <v>2.5000000000000001E-2</v>
      </c>
      <c r="G803" s="1">
        <v>5.0000000000000001E-4</v>
      </c>
      <c r="J803" s="1" t="s">
        <v>1120</v>
      </c>
      <c r="AI803" s="168">
        <v>3</v>
      </c>
      <c r="AJ803" s="11" t="s">
        <v>2712</v>
      </c>
      <c r="AK803" s="168">
        <v>0.63</v>
      </c>
      <c r="AL803" s="727">
        <v>0.06</v>
      </c>
      <c r="AM803" s="727">
        <v>0.06</v>
      </c>
      <c r="AN803" s="727"/>
      <c r="AO803" s="168">
        <v>0.09</v>
      </c>
    </row>
    <row r="804" spans="1:41">
      <c r="A804" s="1" t="s">
        <v>152</v>
      </c>
      <c r="B804" s="1" t="s">
        <v>1127</v>
      </c>
      <c r="C804" s="1" t="s">
        <v>1128</v>
      </c>
      <c r="D804" s="1" t="s">
        <v>508</v>
      </c>
      <c r="E804" s="1" t="s">
        <v>1458</v>
      </c>
      <c r="F804" s="1">
        <v>2.5000000000000001E-2</v>
      </c>
      <c r="G804" s="1">
        <v>5.0000000000000001E-4</v>
      </c>
      <c r="J804" s="1" t="s">
        <v>1120</v>
      </c>
      <c r="AI804" s="168">
        <v>4</v>
      </c>
      <c r="AJ804" s="11" t="s">
        <v>2713</v>
      </c>
      <c r="AK804" s="168">
        <v>0.35</v>
      </c>
      <c r="AL804" s="727">
        <v>2.3E-2</v>
      </c>
      <c r="AM804" s="727">
        <v>1.7000000000000001E-2</v>
      </c>
      <c r="AN804" s="727"/>
      <c r="AO804" s="168">
        <v>2.3E-2</v>
      </c>
    </row>
    <row r="805" spans="1:41">
      <c r="A805" s="1" t="s">
        <v>153</v>
      </c>
      <c r="B805" s="1" t="s">
        <v>1127</v>
      </c>
      <c r="C805" s="1" t="s">
        <v>1128</v>
      </c>
      <c r="D805" s="1" t="s">
        <v>508</v>
      </c>
      <c r="E805" s="1" t="s">
        <v>1459</v>
      </c>
      <c r="F805" s="1">
        <v>1.2500000000000001E-2</v>
      </c>
      <c r="G805" s="1">
        <v>2.5000000000000001E-4</v>
      </c>
      <c r="J805" s="1" t="s">
        <v>505</v>
      </c>
      <c r="AI805" s="168">
        <v>5</v>
      </c>
      <c r="AJ805" s="11" t="s">
        <v>2713</v>
      </c>
      <c r="AK805" s="168">
        <v>0.35</v>
      </c>
      <c r="AL805" s="727">
        <v>2.3E-2</v>
      </c>
      <c r="AM805" s="727">
        <v>1.7000000000000001E-2</v>
      </c>
      <c r="AN805" s="727"/>
      <c r="AO805" s="168">
        <v>2.3E-2</v>
      </c>
    </row>
    <row r="806" spans="1:41">
      <c r="A806" s="1" t="s">
        <v>154</v>
      </c>
      <c r="B806" s="1" t="s">
        <v>1127</v>
      </c>
      <c r="C806" s="1" t="s">
        <v>1128</v>
      </c>
      <c r="D806" s="1" t="s">
        <v>508</v>
      </c>
      <c r="E806" s="1" t="s">
        <v>1460</v>
      </c>
      <c r="F806" s="1">
        <v>1.2500000000000001E-2</v>
      </c>
      <c r="G806" s="1">
        <v>2.5000000000000001E-4</v>
      </c>
      <c r="J806" s="1" t="s">
        <v>505</v>
      </c>
      <c r="AI806" s="168">
        <v>6</v>
      </c>
      <c r="AJ806" s="11" t="s">
        <v>58</v>
      </c>
      <c r="AK806" s="168">
        <v>0.48</v>
      </c>
      <c r="AL806" s="727">
        <v>5.5E-2</v>
      </c>
      <c r="AM806" s="727"/>
      <c r="AN806" s="727"/>
      <c r="AO806" s="168"/>
    </row>
    <row r="807" spans="1:41">
      <c r="A807" s="1" t="s">
        <v>155</v>
      </c>
      <c r="B807" s="1" t="s">
        <v>1127</v>
      </c>
      <c r="C807" s="1" t="s">
        <v>1128</v>
      </c>
      <c r="D807" s="1" t="s">
        <v>508</v>
      </c>
      <c r="E807" s="1" t="s">
        <v>1461</v>
      </c>
      <c r="F807" s="1">
        <v>1.2500000000000001E-2</v>
      </c>
      <c r="G807" s="1">
        <v>2.5000000000000001E-4</v>
      </c>
      <c r="J807" s="1" t="s">
        <v>740</v>
      </c>
    </row>
    <row r="808" spans="1:41">
      <c r="A808" s="1" t="s">
        <v>156</v>
      </c>
      <c r="B808" s="1" t="s">
        <v>1127</v>
      </c>
      <c r="C808" s="1" t="s">
        <v>1128</v>
      </c>
      <c r="D808" s="1" t="s">
        <v>508</v>
      </c>
      <c r="E808" s="1" t="s">
        <v>1462</v>
      </c>
      <c r="F808" s="1">
        <v>1.2500000000000001E-2</v>
      </c>
      <c r="G808" s="1">
        <v>2.5000000000000001E-4</v>
      </c>
      <c r="J808" s="1" t="s">
        <v>740</v>
      </c>
    </row>
    <row r="809" spans="1:41">
      <c r="A809" s="1" t="s">
        <v>157</v>
      </c>
      <c r="B809" s="1" t="s">
        <v>1127</v>
      </c>
      <c r="C809" s="1" t="s">
        <v>1128</v>
      </c>
      <c r="D809" s="1" t="s">
        <v>576</v>
      </c>
      <c r="E809" s="1" t="s">
        <v>1463</v>
      </c>
      <c r="F809" s="1">
        <v>0.05</v>
      </c>
      <c r="G809" s="1">
        <v>1E-3</v>
      </c>
    </row>
    <row r="810" spans="1:41">
      <c r="A810" s="1" t="s">
        <v>158</v>
      </c>
      <c r="B810" s="1" t="s">
        <v>1127</v>
      </c>
      <c r="C810" s="1" t="s">
        <v>1128</v>
      </c>
      <c r="D810" s="1" t="s">
        <v>576</v>
      </c>
      <c r="E810" s="1" t="s">
        <v>1464</v>
      </c>
      <c r="F810" s="1">
        <v>0.05</v>
      </c>
      <c r="G810" s="1">
        <v>1E-3</v>
      </c>
    </row>
    <row r="811" spans="1:41">
      <c r="A811" s="1" t="s">
        <v>159</v>
      </c>
      <c r="B811" s="1" t="s">
        <v>1127</v>
      </c>
      <c r="C811" s="1" t="s">
        <v>1128</v>
      </c>
      <c r="D811" s="1" t="s">
        <v>576</v>
      </c>
      <c r="E811" s="1" t="s">
        <v>1465</v>
      </c>
      <c r="F811" s="1">
        <v>2.5000000000000001E-2</v>
      </c>
      <c r="G811" s="1">
        <v>5.0000000000000001E-4</v>
      </c>
      <c r="J811" s="1" t="s">
        <v>673</v>
      </c>
    </row>
    <row r="812" spans="1:41">
      <c r="A812" s="1" t="s">
        <v>160</v>
      </c>
      <c r="B812" s="1" t="s">
        <v>1127</v>
      </c>
      <c r="C812" s="1" t="s">
        <v>1128</v>
      </c>
      <c r="D812" s="1" t="s">
        <v>576</v>
      </c>
      <c r="E812" s="1" t="s">
        <v>1466</v>
      </c>
      <c r="F812" s="1">
        <v>2.5000000000000001E-2</v>
      </c>
      <c r="G812" s="1">
        <v>5.0000000000000001E-4</v>
      </c>
      <c r="J812" s="1" t="s">
        <v>673</v>
      </c>
    </row>
    <row r="813" spans="1:41">
      <c r="A813" s="1" t="s">
        <v>161</v>
      </c>
      <c r="B813" s="1" t="s">
        <v>162</v>
      </c>
      <c r="C813" s="1" t="s">
        <v>163</v>
      </c>
      <c r="D813" s="1" t="s">
        <v>35</v>
      </c>
      <c r="E813" s="1" t="s">
        <v>1779</v>
      </c>
      <c r="F813" s="1">
        <v>0.03</v>
      </c>
      <c r="G813" s="1">
        <v>0</v>
      </c>
      <c r="H813" s="1">
        <v>2.08</v>
      </c>
      <c r="I813" s="1" t="s">
        <v>1800</v>
      </c>
      <c r="J813" s="1" t="s">
        <v>164</v>
      </c>
    </row>
    <row r="814" spans="1:41">
      <c r="A814" s="1" t="s">
        <v>165</v>
      </c>
      <c r="B814" s="1" t="s">
        <v>162</v>
      </c>
      <c r="C814" s="1" t="s">
        <v>163</v>
      </c>
      <c r="D814" s="1" t="s">
        <v>35</v>
      </c>
      <c r="E814" s="1" t="s">
        <v>1780</v>
      </c>
      <c r="F814" s="1">
        <v>0.02</v>
      </c>
      <c r="G814" s="1">
        <v>0</v>
      </c>
      <c r="H814" s="1">
        <v>2.08</v>
      </c>
      <c r="I814" s="1" t="s">
        <v>1800</v>
      </c>
      <c r="J814" s="1" t="s">
        <v>166</v>
      </c>
    </row>
    <row r="815" spans="1:41">
      <c r="A815" s="1" t="s">
        <v>167</v>
      </c>
      <c r="B815" s="1" t="s">
        <v>162</v>
      </c>
      <c r="C815" s="1" t="s">
        <v>163</v>
      </c>
      <c r="D815" s="1" t="s">
        <v>35</v>
      </c>
      <c r="E815" s="1" t="s">
        <v>1781</v>
      </c>
      <c r="F815" s="1">
        <v>0.01</v>
      </c>
      <c r="G815" s="1">
        <v>0</v>
      </c>
      <c r="H815" s="1">
        <v>2.08</v>
      </c>
      <c r="I815" s="1" t="s">
        <v>1800</v>
      </c>
      <c r="J815" s="1" t="s">
        <v>168</v>
      </c>
    </row>
    <row r="816" spans="1:41">
      <c r="A816" s="1" t="s">
        <v>169</v>
      </c>
      <c r="B816" s="1" t="s">
        <v>162</v>
      </c>
      <c r="C816" s="1" t="s">
        <v>163</v>
      </c>
      <c r="D816" s="1" t="s">
        <v>1673</v>
      </c>
      <c r="E816" s="1" t="s">
        <v>2006</v>
      </c>
      <c r="F816" s="1">
        <v>2.5000000000000001E-2</v>
      </c>
      <c r="G816" s="1">
        <v>0</v>
      </c>
      <c r="H816" s="1">
        <v>2.08</v>
      </c>
      <c r="I816" s="1" t="s">
        <v>1800</v>
      </c>
      <c r="J816" s="1" t="s">
        <v>170</v>
      </c>
    </row>
    <row r="817" spans="1:10">
      <c r="A817" s="1" t="s">
        <v>171</v>
      </c>
      <c r="B817" s="1" t="s">
        <v>162</v>
      </c>
      <c r="C817" s="1" t="s">
        <v>163</v>
      </c>
      <c r="D817" s="1" t="s">
        <v>1673</v>
      </c>
      <c r="E817" s="1" t="s">
        <v>2007</v>
      </c>
      <c r="F817" s="1">
        <v>1.2500000000000001E-2</v>
      </c>
      <c r="G817" s="1">
        <v>0</v>
      </c>
      <c r="H817" s="1">
        <v>2.08</v>
      </c>
      <c r="I817" s="1" t="s">
        <v>1800</v>
      </c>
      <c r="J817" s="1" t="s">
        <v>172</v>
      </c>
    </row>
    <row r="818" spans="1:10">
      <c r="A818" s="1" t="s">
        <v>173</v>
      </c>
      <c r="B818" s="1" t="s">
        <v>162</v>
      </c>
      <c r="C818" s="1" t="s">
        <v>163</v>
      </c>
      <c r="D818" s="1" t="s">
        <v>1673</v>
      </c>
      <c r="E818" s="1" t="s">
        <v>2008</v>
      </c>
      <c r="F818" s="1">
        <v>2.2499999999999999E-2</v>
      </c>
      <c r="G818" s="1">
        <v>0</v>
      </c>
      <c r="H818" s="1">
        <v>2.08</v>
      </c>
      <c r="I818" s="1" t="s">
        <v>1800</v>
      </c>
      <c r="J818" s="1" t="s">
        <v>174</v>
      </c>
    </row>
    <row r="819" spans="1:10">
      <c r="A819" s="1" t="s">
        <v>175</v>
      </c>
      <c r="B819" s="1" t="s">
        <v>162</v>
      </c>
      <c r="C819" s="1" t="s">
        <v>163</v>
      </c>
      <c r="D819" s="1" t="s">
        <v>1673</v>
      </c>
      <c r="E819" s="1" t="s">
        <v>2009</v>
      </c>
      <c r="F819" s="1">
        <v>2.2499999999999999E-2</v>
      </c>
      <c r="G819" s="1">
        <v>0</v>
      </c>
      <c r="H819" s="1">
        <v>2.08</v>
      </c>
      <c r="I819" s="1" t="s">
        <v>1800</v>
      </c>
      <c r="J819" s="1" t="s">
        <v>176</v>
      </c>
    </row>
    <row r="820" spans="1:10">
      <c r="A820" s="1" t="s">
        <v>177</v>
      </c>
      <c r="B820" s="1" t="s">
        <v>162</v>
      </c>
      <c r="C820" s="1" t="s">
        <v>163</v>
      </c>
      <c r="D820" s="1" t="s">
        <v>1673</v>
      </c>
      <c r="E820" s="1" t="s">
        <v>2010</v>
      </c>
      <c r="F820" s="1">
        <v>1.2500000000000001E-2</v>
      </c>
      <c r="G820" s="1">
        <v>0</v>
      </c>
      <c r="H820" s="1">
        <v>2.08</v>
      </c>
      <c r="I820" s="1" t="s">
        <v>1800</v>
      </c>
      <c r="J820" s="1" t="s">
        <v>178</v>
      </c>
    </row>
    <row r="821" spans="1:10">
      <c r="A821" s="1" t="s">
        <v>179</v>
      </c>
      <c r="B821" s="1" t="s">
        <v>162</v>
      </c>
      <c r="C821" s="1" t="s">
        <v>163</v>
      </c>
      <c r="D821" s="1" t="s">
        <v>1673</v>
      </c>
      <c r="E821" s="1" t="s">
        <v>2011</v>
      </c>
      <c r="F821" s="1">
        <v>1.2500000000000001E-2</v>
      </c>
      <c r="G821" s="1">
        <v>0</v>
      </c>
      <c r="H821" s="1">
        <v>2.08</v>
      </c>
      <c r="I821" s="1" t="s">
        <v>1800</v>
      </c>
      <c r="J821" s="1" t="s">
        <v>180</v>
      </c>
    </row>
    <row r="822" spans="1:10">
      <c r="A822" s="1" t="s">
        <v>181</v>
      </c>
      <c r="B822" s="1" t="s">
        <v>162</v>
      </c>
      <c r="C822" s="1" t="s">
        <v>163</v>
      </c>
      <c r="D822" s="1" t="s">
        <v>1673</v>
      </c>
      <c r="E822" s="1" t="s">
        <v>2012</v>
      </c>
      <c r="F822" s="1">
        <v>6.2500000000000003E-3</v>
      </c>
      <c r="G822" s="1">
        <v>0</v>
      </c>
      <c r="H822" s="1">
        <v>2.08</v>
      </c>
      <c r="I822" s="1" t="s">
        <v>1800</v>
      </c>
      <c r="J822" s="1" t="s">
        <v>182</v>
      </c>
    </row>
    <row r="823" spans="1:10">
      <c r="A823" s="1" t="s">
        <v>183</v>
      </c>
      <c r="B823" s="1" t="s">
        <v>162</v>
      </c>
      <c r="C823" s="1" t="s">
        <v>163</v>
      </c>
      <c r="D823" s="1" t="s">
        <v>1673</v>
      </c>
      <c r="E823" s="1" t="s">
        <v>2013</v>
      </c>
      <c r="F823" s="1">
        <v>6.2500000000000003E-3</v>
      </c>
      <c r="G823" s="1">
        <v>0</v>
      </c>
      <c r="H823" s="1">
        <v>2.08</v>
      </c>
      <c r="I823" s="1" t="s">
        <v>1800</v>
      </c>
      <c r="J823" s="1" t="s">
        <v>184</v>
      </c>
    </row>
    <row r="824" spans="1:10">
      <c r="A824" s="1" t="s">
        <v>185</v>
      </c>
      <c r="B824" s="1" t="s">
        <v>162</v>
      </c>
      <c r="C824" s="1" t="s">
        <v>163</v>
      </c>
      <c r="D824" s="1" t="s">
        <v>508</v>
      </c>
      <c r="E824" s="1" t="s">
        <v>1467</v>
      </c>
      <c r="F824" s="1">
        <v>2.5000000000000001E-2</v>
      </c>
      <c r="G824" s="1">
        <v>0</v>
      </c>
    </row>
    <row r="825" spans="1:10">
      <c r="A825" s="1" t="s">
        <v>186</v>
      </c>
      <c r="B825" s="1" t="s">
        <v>162</v>
      </c>
      <c r="C825" s="1" t="s">
        <v>163</v>
      </c>
      <c r="D825" s="1" t="s">
        <v>508</v>
      </c>
      <c r="E825" s="1" t="s">
        <v>1468</v>
      </c>
      <c r="F825" s="1">
        <v>1.2500000000000001E-2</v>
      </c>
      <c r="G825" s="1">
        <v>0</v>
      </c>
      <c r="J825" s="1" t="s">
        <v>673</v>
      </c>
    </row>
    <row r="826" spans="1:10">
      <c r="A826" s="1" t="s">
        <v>187</v>
      </c>
      <c r="B826" s="1" t="s">
        <v>162</v>
      </c>
      <c r="C826" s="1" t="s">
        <v>163</v>
      </c>
      <c r="D826" s="1" t="s">
        <v>508</v>
      </c>
      <c r="E826" s="1" t="s">
        <v>1469</v>
      </c>
      <c r="F826" s="1">
        <v>1.2500000000000001E-2</v>
      </c>
      <c r="G826" s="1">
        <v>0</v>
      </c>
      <c r="J826" s="1" t="s">
        <v>504</v>
      </c>
    </row>
    <row r="827" spans="1:10">
      <c r="A827" s="1" t="s">
        <v>188</v>
      </c>
      <c r="B827" s="1" t="s">
        <v>162</v>
      </c>
      <c r="C827" s="1" t="s">
        <v>163</v>
      </c>
      <c r="D827" s="1" t="s">
        <v>508</v>
      </c>
      <c r="E827" s="1" t="s">
        <v>1470</v>
      </c>
      <c r="F827" s="1">
        <v>1.2500000000000001E-2</v>
      </c>
      <c r="G827" s="1">
        <v>0</v>
      </c>
      <c r="J827" s="1" t="s">
        <v>189</v>
      </c>
    </row>
    <row r="828" spans="1:10">
      <c r="A828" s="1" t="s">
        <v>190</v>
      </c>
      <c r="B828" s="1" t="s">
        <v>162</v>
      </c>
      <c r="C828" s="1" t="s">
        <v>163</v>
      </c>
      <c r="D828" s="1" t="s">
        <v>508</v>
      </c>
      <c r="E828" s="1" t="s">
        <v>1471</v>
      </c>
      <c r="F828" s="1">
        <v>6.2500000000000003E-3</v>
      </c>
      <c r="G828" s="1">
        <v>0</v>
      </c>
      <c r="J828" s="1" t="s">
        <v>505</v>
      </c>
    </row>
    <row r="829" spans="1:10">
      <c r="A829" s="1" t="s">
        <v>191</v>
      </c>
      <c r="B829" s="1" t="s">
        <v>162</v>
      </c>
      <c r="C829" s="1" t="s">
        <v>163</v>
      </c>
      <c r="D829" s="1" t="s">
        <v>508</v>
      </c>
      <c r="E829" s="1" t="s">
        <v>1472</v>
      </c>
      <c r="F829" s="1">
        <v>6.2500000000000003E-3</v>
      </c>
      <c r="G829" s="1">
        <v>0</v>
      </c>
      <c r="J829" s="1" t="s">
        <v>192</v>
      </c>
    </row>
    <row r="830" spans="1:10">
      <c r="A830" s="1" t="s">
        <v>193</v>
      </c>
      <c r="B830" s="1" t="s">
        <v>194</v>
      </c>
      <c r="C830" s="1" t="s">
        <v>195</v>
      </c>
      <c r="D830" s="1" t="s">
        <v>1761</v>
      </c>
      <c r="E830" s="1" t="s">
        <v>1788</v>
      </c>
      <c r="F830" s="1">
        <v>4.8750000000000002E-2</v>
      </c>
      <c r="G830" s="1">
        <v>0</v>
      </c>
      <c r="H830" s="1">
        <v>2.08</v>
      </c>
      <c r="I830" s="1" t="s">
        <v>1800</v>
      </c>
      <c r="J830" s="1" t="s">
        <v>164</v>
      </c>
    </row>
    <row r="831" spans="1:10">
      <c r="A831" s="1" t="s">
        <v>196</v>
      </c>
      <c r="B831" s="1" t="s">
        <v>194</v>
      </c>
      <c r="C831" s="1" t="s">
        <v>195</v>
      </c>
      <c r="D831" s="1" t="s">
        <v>1761</v>
      </c>
      <c r="E831" s="1" t="s">
        <v>1789</v>
      </c>
      <c r="F831" s="1">
        <v>3.2500000000000001E-2</v>
      </c>
      <c r="G831" s="1">
        <v>0</v>
      </c>
      <c r="H831" s="1">
        <v>2.08</v>
      </c>
      <c r="I831" s="1" t="s">
        <v>1800</v>
      </c>
      <c r="J831" s="1" t="s">
        <v>166</v>
      </c>
    </row>
    <row r="832" spans="1:10">
      <c r="A832" s="1" t="s">
        <v>197</v>
      </c>
      <c r="B832" s="1" t="s">
        <v>194</v>
      </c>
      <c r="C832" s="1" t="s">
        <v>195</v>
      </c>
      <c r="D832" s="1" t="s">
        <v>1761</v>
      </c>
      <c r="E832" s="1" t="s">
        <v>1790</v>
      </c>
      <c r="F832" s="1">
        <v>1.6250000000000001E-2</v>
      </c>
      <c r="G832" s="1">
        <v>0</v>
      </c>
      <c r="H832" s="1">
        <v>2.08</v>
      </c>
      <c r="I832" s="1" t="s">
        <v>1800</v>
      </c>
      <c r="J832" s="1" t="s">
        <v>168</v>
      </c>
    </row>
    <row r="833" spans="1:10">
      <c r="A833" s="1" t="s">
        <v>198</v>
      </c>
      <c r="B833" s="1" t="s">
        <v>194</v>
      </c>
      <c r="C833" s="1" t="s">
        <v>195</v>
      </c>
      <c r="D833" s="1" t="s">
        <v>1673</v>
      </c>
      <c r="E833" s="1" t="s">
        <v>2015</v>
      </c>
      <c r="F833" s="1">
        <v>3.5000000000000003E-2</v>
      </c>
      <c r="G833" s="1">
        <v>0</v>
      </c>
      <c r="H833" s="1">
        <v>2.08</v>
      </c>
      <c r="I833" s="1" t="s">
        <v>1800</v>
      </c>
      <c r="J833" s="1" t="s">
        <v>170</v>
      </c>
    </row>
    <row r="834" spans="1:10">
      <c r="A834" s="1" t="s">
        <v>199</v>
      </c>
      <c r="B834" s="1" t="s">
        <v>194</v>
      </c>
      <c r="C834" s="1" t="s">
        <v>195</v>
      </c>
      <c r="D834" s="1" t="s">
        <v>1673</v>
      </c>
      <c r="E834" s="1" t="s">
        <v>2016</v>
      </c>
      <c r="F834" s="1">
        <v>1.7500000000000002E-2</v>
      </c>
      <c r="G834" s="1">
        <v>0</v>
      </c>
      <c r="H834" s="1">
        <v>2.08</v>
      </c>
      <c r="I834" s="1" t="s">
        <v>1800</v>
      </c>
      <c r="J834" s="1" t="s">
        <v>172</v>
      </c>
    </row>
    <row r="835" spans="1:10">
      <c r="A835" s="1" t="s">
        <v>200</v>
      </c>
      <c r="B835" s="1" t="s">
        <v>194</v>
      </c>
      <c r="C835" s="1" t="s">
        <v>195</v>
      </c>
      <c r="D835" s="1" t="s">
        <v>1673</v>
      </c>
      <c r="E835" s="1" t="s">
        <v>2017</v>
      </c>
      <c r="F835" s="1">
        <v>3.1500000000000007E-2</v>
      </c>
      <c r="G835" s="1">
        <v>0</v>
      </c>
      <c r="H835" s="1">
        <v>2.08</v>
      </c>
      <c r="I835" s="1" t="s">
        <v>1800</v>
      </c>
      <c r="J835" s="1" t="s">
        <v>174</v>
      </c>
    </row>
    <row r="836" spans="1:10">
      <c r="A836" s="1" t="s">
        <v>201</v>
      </c>
      <c r="B836" s="1" t="s">
        <v>194</v>
      </c>
      <c r="C836" s="1" t="s">
        <v>195</v>
      </c>
      <c r="D836" s="1" t="s">
        <v>1673</v>
      </c>
      <c r="E836" s="1" t="s">
        <v>2018</v>
      </c>
      <c r="F836" s="1">
        <v>3.1500000000000007E-2</v>
      </c>
      <c r="G836" s="1">
        <v>0</v>
      </c>
      <c r="H836" s="1">
        <v>2.08</v>
      </c>
      <c r="I836" s="1" t="s">
        <v>1800</v>
      </c>
      <c r="J836" s="1" t="s">
        <v>176</v>
      </c>
    </row>
    <row r="837" spans="1:10">
      <c r="A837" s="1" t="s">
        <v>202</v>
      </c>
      <c r="B837" s="1" t="s">
        <v>194</v>
      </c>
      <c r="C837" s="1" t="s">
        <v>195</v>
      </c>
      <c r="D837" s="1" t="s">
        <v>1673</v>
      </c>
      <c r="E837" s="1" t="s">
        <v>2019</v>
      </c>
      <c r="F837" s="1">
        <v>1.7500000000000002E-2</v>
      </c>
      <c r="G837" s="1">
        <v>0</v>
      </c>
      <c r="H837" s="1">
        <v>2.08</v>
      </c>
      <c r="I837" s="1" t="s">
        <v>1800</v>
      </c>
      <c r="J837" s="1" t="s">
        <v>178</v>
      </c>
    </row>
    <row r="838" spans="1:10">
      <c r="A838" s="1" t="s">
        <v>203</v>
      </c>
      <c r="B838" s="1" t="s">
        <v>194</v>
      </c>
      <c r="C838" s="1" t="s">
        <v>195</v>
      </c>
      <c r="D838" s="1" t="s">
        <v>1673</v>
      </c>
      <c r="E838" s="1" t="s">
        <v>2020</v>
      </c>
      <c r="F838" s="1">
        <v>1.7500000000000002E-2</v>
      </c>
      <c r="G838" s="1">
        <v>0</v>
      </c>
      <c r="H838" s="1">
        <v>2.08</v>
      </c>
      <c r="I838" s="1" t="s">
        <v>1800</v>
      </c>
      <c r="J838" s="1" t="s">
        <v>180</v>
      </c>
    </row>
    <row r="839" spans="1:10">
      <c r="A839" s="1" t="s">
        <v>204</v>
      </c>
      <c r="B839" s="1" t="s">
        <v>194</v>
      </c>
      <c r="C839" s="1" t="s">
        <v>195</v>
      </c>
      <c r="D839" s="1" t="s">
        <v>1673</v>
      </c>
      <c r="E839" s="1" t="s">
        <v>2021</v>
      </c>
      <c r="F839" s="1">
        <v>8.7500000000000008E-3</v>
      </c>
      <c r="G839" s="1">
        <v>0</v>
      </c>
      <c r="H839" s="1">
        <v>2.08</v>
      </c>
      <c r="I839" s="1" t="s">
        <v>1800</v>
      </c>
      <c r="J839" s="1" t="s">
        <v>182</v>
      </c>
    </row>
    <row r="840" spans="1:10">
      <c r="A840" s="1" t="s">
        <v>205</v>
      </c>
      <c r="B840" s="1" t="s">
        <v>194</v>
      </c>
      <c r="C840" s="1" t="s">
        <v>195</v>
      </c>
      <c r="D840" s="1" t="s">
        <v>1673</v>
      </c>
      <c r="E840" s="1" t="s">
        <v>2022</v>
      </c>
      <c r="F840" s="1">
        <v>8.7500000000000008E-3</v>
      </c>
      <c r="G840" s="1">
        <v>0</v>
      </c>
      <c r="H840" s="1">
        <v>2.08</v>
      </c>
      <c r="I840" s="1" t="s">
        <v>1800</v>
      </c>
      <c r="J840" s="1" t="s">
        <v>184</v>
      </c>
    </row>
    <row r="841" spans="1:10">
      <c r="A841" s="1" t="s">
        <v>206</v>
      </c>
      <c r="B841" s="1" t="s">
        <v>194</v>
      </c>
      <c r="C841" s="1" t="s">
        <v>195</v>
      </c>
      <c r="D841" s="1" t="s">
        <v>1673</v>
      </c>
      <c r="E841" s="1" t="s">
        <v>1473</v>
      </c>
      <c r="F841" s="1">
        <v>3.1500000000000007E-2</v>
      </c>
      <c r="G841" s="1">
        <v>0</v>
      </c>
      <c r="J841" s="1" t="s">
        <v>673</v>
      </c>
    </row>
    <row r="842" spans="1:10">
      <c r="A842" s="1" t="s">
        <v>207</v>
      </c>
      <c r="B842" s="1" t="s">
        <v>194</v>
      </c>
      <c r="C842" s="1" t="s">
        <v>195</v>
      </c>
      <c r="D842" s="1" t="s">
        <v>1673</v>
      </c>
      <c r="E842" s="1" t="s">
        <v>1474</v>
      </c>
      <c r="F842" s="1">
        <v>3.1500000000000007E-2</v>
      </c>
      <c r="G842" s="1">
        <v>0</v>
      </c>
    </row>
    <row r="843" spans="1:10">
      <c r="A843" s="1" t="s">
        <v>208</v>
      </c>
      <c r="B843" s="1" t="s">
        <v>194</v>
      </c>
      <c r="C843" s="1" t="s">
        <v>195</v>
      </c>
      <c r="D843" s="1" t="s">
        <v>508</v>
      </c>
      <c r="E843" s="1" t="s">
        <v>1475</v>
      </c>
      <c r="F843" s="1">
        <v>3.5000000000000003E-2</v>
      </c>
      <c r="G843" s="1">
        <v>0</v>
      </c>
    </row>
    <row r="844" spans="1:10">
      <c r="A844" s="1" t="s">
        <v>209</v>
      </c>
      <c r="B844" s="1" t="s">
        <v>194</v>
      </c>
      <c r="C844" s="1" t="s">
        <v>195</v>
      </c>
      <c r="D844" s="1" t="s">
        <v>508</v>
      </c>
      <c r="E844" s="1" t="s">
        <v>1476</v>
      </c>
      <c r="F844" s="1">
        <v>1.7500000000000002E-2</v>
      </c>
      <c r="G844" s="1">
        <v>0</v>
      </c>
      <c r="J844" s="1" t="s">
        <v>673</v>
      </c>
    </row>
    <row r="845" spans="1:10">
      <c r="A845" s="1" t="s">
        <v>210</v>
      </c>
      <c r="B845" s="1" t="s">
        <v>194</v>
      </c>
      <c r="C845" s="1" t="s">
        <v>195</v>
      </c>
      <c r="D845" s="1" t="s">
        <v>508</v>
      </c>
      <c r="E845" s="1" t="s">
        <v>1477</v>
      </c>
      <c r="F845" s="1">
        <v>1.7500000000000002E-2</v>
      </c>
      <c r="G845" s="1">
        <v>0</v>
      </c>
      <c r="J845" s="1" t="s">
        <v>504</v>
      </c>
    </row>
    <row r="846" spans="1:10">
      <c r="A846" s="1" t="s">
        <v>211</v>
      </c>
      <c r="B846" s="1" t="s">
        <v>194</v>
      </c>
      <c r="C846" s="1" t="s">
        <v>195</v>
      </c>
      <c r="D846" s="1" t="s">
        <v>508</v>
      </c>
      <c r="E846" s="1" t="s">
        <v>1478</v>
      </c>
      <c r="F846" s="1">
        <v>1.7500000000000002E-2</v>
      </c>
      <c r="G846" s="1">
        <v>0</v>
      </c>
      <c r="J846" s="1" t="s">
        <v>737</v>
      </c>
    </row>
    <row r="847" spans="1:10">
      <c r="A847" s="1" t="s">
        <v>212</v>
      </c>
      <c r="B847" s="1" t="s">
        <v>194</v>
      </c>
      <c r="C847" s="1" t="s">
        <v>195</v>
      </c>
      <c r="D847" s="1" t="s">
        <v>508</v>
      </c>
      <c r="E847" s="1" t="s">
        <v>1479</v>
      </c>
      <c r="F847" s="1">
        <v>8.7500000000000008E-3</v>
      </c>
      <c r="G847" s="1">
        <v>0</v>
      </c>
      <c r="J847" s="1" t="s">
        <v>505</v>
      </c>
    </row>
    <row r="848" spans="1:10">
      <c r="A848" s="1" t="s">
        <v>213</v>
      </c>
      <c r="B848" s="1" t="s">
        <v>194</v>
      </c>
      <c r="C848" s="1" t="s">
        <v>195</v>
      </c>
      <c r="D848" s="1" t="s">
        <v>508</v>
      </c>
      <c r="E848" s="1" t="s">
        <v>1480</v>
      </c>
      <c r="F848" s="1">
        <v>8.7500000000000008E-3</v>
      </c>
      <c r="G848" s="1">
        <v>0</v>
      </c>
      <c r="J848" s="1" t="s">
        <v>740</v>
      </c>
    </row>
    <row r="849" spans="1:10">
      <c r="A849" s="1" t="s">
        <v>214</v>
      </c>
      <c r="B849" s="1" t="s">
        <v>215</v>
      </c>
      <c r="C849" s="1" t="s">
        <v>216</v>
      </c>
      <c r="D849" s="1" t="s">
        <v>1761</v>
      </c>
      <c r="E849" s="1" t="s">
        <v>1788</v>
      </c>
      <c r="F849" s="1">
        <v>4.8750000000000002E-2</v>
      </c>
      <c r="G849" s="1">
        <v>0</v>
      </c>
      <c r="H849" s="1">
        <v>2.08</v>
      </c>
      <c r="I849" s="1" t="s">
        <v>1800</v>
      </c>
      <c r="J849" s="1" t="s">
        <v>164</v>
      </c>
    </row>
    <row r="850" spans="1:10">
      <c r="A850" s="1" t="s">
        <v>217</v>
      </c>
      <c r="B850" s="1" t="s">
        <v>215</v>
      </c>
      <c r="C850" s="1" t="s">
        <v>216</v>
      </c>
      <c r="D850" s="1" t="s">
        <v>1761</v>
      </c>
      <c r="E850" s="1" t="s">
        <v>1789</v>
      </c>
      <c r="F850" s="1">
        <v>3.2500000000000001E-2</v>
      </c>
      <c r="G850" s="1">
        <v>0</v>
      </c>
      <c r="H850" s="1">
        <v>2.08</v>
      </c>
      <c r="I850" s="1" t="s">
        <v>1800</v>
      </c>
      <c r="J850" s="1" t="s">
        <v>166</v>
      </c>
    </row>
    <row r="851" spans="1:10">
      <c r="A851" s="1" t="s">
        <v>218</v>
      </c>
      <c r="B851" s="1" t="s">
        <v>215</v>
      </c>
      <c r="C851" s="1" t="s">
        <v>216</v>
      </c>
      <c r="D851" s="1" t="s">
        <v>1761</v>
      </c>
      <c r="E851" s="1" t="s">
        <v>1790</v>
      </c>
      <c r="F851" s="1">
        <v>1.6250000000000001E-2</v>
      </c>
      <c r="G851" s="1">
        <v>0</v>
      </c>
      <c r="H851" s="1">
        <v>2.08</v>
      </c>
      <c r="I851" s="1" t="s">
        <v>1800</v>
      </c>
      <c r="J851" s="1" t="s">
        <v>168</v>
      </c>
    </row>
    <row r="852" spans="1:10">
      <c r="A852" s="1" t="s">
        <v>219</v>
      </c>
      <c r="B852" s="1" t="s">
        <v>215</v>
      </c>
      <c r="C852" s="1" t="s">
        <v>216</v>
      </c>
      <c r="D852" s="1" t="s">
        <v>1673</v>
      </c>
      <c r="E852" s="1" t="s">
        <v>2015</v>
      </c>
      <c r="F852" s="1">
        <v>3.5000000000000003E-2</v>
      </c>
      <c r="G852" s="1">
        <v>0</v>
      </c>
      <c r="H852" s="1">
        <v>2.08</v>
      </c>
      <c r="I852" s="1" t="s">
        <v>1800</v>
      </c>
      <c r="J852" s="1" t="s">
        <v>170</v>
      </c>
    </row>
    <row r="853" spans="1:10">
      <c r="A853" s="1" t="s">
        <v>220</v>
      </c>
      <c r="B853" s="1" t="s">
        <v>215</v>
      </c>
      <c r="C853" s="1" t="s">
        <v>216</v>
      </c>
      <c r="D853" s="1" t="s">
        <v>1673</v>
      </c>
      <c r="E853" s="1" t="s">
        <v>2016</v>
      </c>
      <c r="F853" s="1">
        <v>1.7500000000000002E-2</v>
      </c>
      <c r="G853" s="1">
        <v>0</v>
      </c>
      <c r="H853" s="1">
        <v>2.08</v>
      </c>
      <c r="I853" s="1" t="s">
        <v>1800</v>
      </c>
      <c r="J853" s="1" t="s">
        <v>172</v>
      </c>
    </row>
    <row r="854" spans="1:10">
      <c r="A854" s="1" t="s">
        <v>221</v>
      </c>
      <c r="B854" s="1" t="s">
        <v>215</v>
      </c>
      <c r="C854" s="1" t="s">
        <v>216</v>
      </c>
      <c r="D854" s="1" t="s">
        <v>1673</v>
      </c>
      <c r="E854" s="1" t="s">
        <v>2017</v>
      </c>
      <c r="F854" s="1">
        <v>3.1500000000000007E-2</v>
      </c>
      <c r="G854" s="1">
        <v>0</v>
      </c>
      <c r="H854" s="1">
        <v>2.08</v>
      </c>
      <c r="I854" s="1" t="s">
        <v>1800</v>
      </c>
      <c r="J854" s="1" t="s">
        <v>174</v>
      </c>
    </row>
    <row r="855" spans="1:10">
      <c r="A855" s="1" t="s">
        <v>222</v>
      </c>
      <c r="B855" s="1" t="s">
        <v>215</v>
      </c>
      <c r="C855" s="1" t="s">
        <v>216</v>
      </c>
      <c r="D855" s="1" t="s">
        <v>1673</v>
      </c>
      <c r="E855" s="1" t="s">
        <v>2018</v>
      </c>
      <c r="F855" s="1">
        <v>3.1500000000000007E-2</v>
      </c>
      <c r="G855" s="1">
        <v>0</v>
      </c>
      <c r="H855" s="1">
        <v>2.08</v>
      </c>
      <c r="I855" s="1" t="s">
        <v>1800</v>
      </c>
      <c r="J855" s="1" t="s">
        <v>176</v>
      </c>
    </row>
    <row r="856" spans="1:10">
      <c r="A856" s="1" t="s">
        <v>223</v>
      </c>
      <c r="B856" s="1" t="s">
        <v>215</v>
      </c>
      <c r="C856" s="1" t="s">
        <v>216</v>
      </c>
      <c r="D856" s="1" t="s">
        <v>1673</v>
      </c>
      <c r="E856" s="1" t="s">
        <v>2019</v>
      </c>
      <c r="F856" s="1">
        <v>1.7500000000000002E-2</v>
      </c>
      <c r="G856" s="1">
        <v>0</v>
      </c>
      <c r="H856" s="1">
        <v>2.08</v>
      </c>
      <c r="I856" s="1" t="s">
        <v>1800</v>
      </c>
      <c r="J856" s="1" t="s">
        <v>178</v>
      </c>
    </row>
    <row r="857" spans="1:10">
      <c r="A857" s="1" t="s">
        <v>224</v>
      </c>
      <c r="B857" s="1" t="s">
        <v>215</v>
      </c>
      <c r="C857" s="1" t="s">
        <v>216</v>
      </c>
      <c r="D857" s="1" t="s">
        <v>1673</v>
      </c>
      <c r="E857" s="1" t="s">
        <v>2020</v>
      </c>
      <c r="F857" s="1">
        <v>1.7500000000000002E-2</v>
      </c>
      <c r="G857" s="1">
        <v>0</v>
      </c>
      <c r="H857" s="1">
        <v>2.08</v>
      </c>
      <c r="I857" s="1" t="s">
        <v>1800</v>
      </c>
      <c r="J857" s="1" t="s">
        <v>180</v>
      </c>
    </row>
    <row r="858" spans="1:10">
      <c r="A858" s="1" t="s">
        <v>225</v>
      </c>
      <c r="B858" s="1" t="s">
        <v>215</v>
      </c>
      <c r="C858" s="1" t="s">
        <v>216</v>
      </c>
      <c r="D858" s="1" t="s">
        <v>1673</v>
      </c>
      <c r="E858" s="1" t="s">
        <v>2021</v>
      </c>
      <c r="F858" s="1">
        <v>8.7500000000000008E-3</v>
      </c>
      <c r="G858" s="1">
        <v>0</v>
      </c>
      <c r="H858" s="1">
        <v>2.08</v>
      </c>
      <c r="I858" s="1" t="s">
        <v>1800</v>
      </c>
      <c r="J858" s="1" t="s">
        <v>182</v>
      </c>
    </row>
    <row r="859" spans="1:10">
      <c r="A859" s="1" t="s">
        <v>226</v>
      </c>
      <c r="B859" s="1" t="s">
        <v>215</v>
      </c>
      <c r="C859" s="1" t="s">
        <v>216</v>
      </c>
      <c r="D859" s="1" t="s">
        <v>1673</v>
      </c>
      <c r="E859" s="1" t="s">
        <v>2022</v>
      </c>
      <c r="F859" s="1">
        <v>8.7500000000000008E-3</v>
      </c>
      <c r="G859" s="1">
        <v>0</v>
      </c>
      <c r="H859" s="1">
        <v>2.08</v>
      </c>
      <c r="I859" s="1" t="s">
        <v>1800</v>
      </c>
      <c r="J859" s="1" t="s">
        <v>184</v>
      </c>
    </row>
    <row r="860" spans="1:10">
      <c r="A860" s="1" t="s">
        <v>227</v>
      </c>
      <c r="B860" s="1" t="s">
        <v>215</v>
      </c>
      <c r="C860" s="1" t="s">
        <v>216</v>
      </c>
      <c r="D860" s="1" t="s">
        <v>1673</v>
      </c>
      <c r="E860" s="1" t="s">
        <v>1473</v>
      </c>
      <c r="F860" s="1">
        <v>3.1500000000000007E-2</v>
      </c>
      <c r="G860" s="1">
        <v>0</v>
      </c>
      <c r="J860" s="1" t="s">
        <v>673</v>
      </c>
    </row>
    <row r="861" spans="1:10">
      <c r="A861" s="1" t="s">
        <v>228</v>
      </c>
      <c r="B861" s="1" t="s">
        <v>215</v>
      </c>
      <c r="C861" s="1" t="s">
        <v>216</v>
      </c>
      <c r="D861" s="1" t="s">
        <v>1673</v>
      </c>
      <c r="E861" s="1" t="s">
        <v>1474</v>
      </c>
      <c r="F861" s="1">
        <v>3.1500000000000007E-2</v>
      </c>
      <c r="G861" s="1">
        <v>0</v>
      </c>
    </row>
    <row r="862" spans="1:10">
      <c r="A862" s="1" t="s">
        <v>229</v>
      </c>
      <c r="B862" s="1" t="s">
        <v>215</v>
      </c>
      <c r="C862" s="1" t="s">
        <v>216</v>
      </c>
      <c r="D862" s="1" t="s">
        <v>508</v>
      </c>
      <c r="E862" s="1" t="s">
        <v>1475</v>
      </c>
      <c r="F862" s="1">
        <v>3.5000000000000003E-2</v>
      </c>
      <c r="G862" s="1">
        <v>0</v>
      </c>
    </row>
    <row r="863" spans="1:10">
      <c r="A863" s="1" t="s">
        <v>230</v>
      </c>
      <c r="B863" s="1" t="s">
        <v>215</v>
      </c>
      <c r="C863" s="1" t="s">
        <v>216</v>
      </c>
      <c r="D863" s="1" t="s">
        <v>508</v>
      </c>
      <c r="E863" s="1" t="s">
        <v>1476</v>
      </c>
      <c r="F863" s="1">
        <v>1.7500000000000002E-2</v>
      </c>
      <c r="G863" s="1">
        <v>0</v>
      </c>
      <c r="J863" s="1" t="s">
        <v>673</v>
      </c>
    </row>
    <row r="864" spans="1:10">
      <c r="A864" s="1" t="s">
        <v>231</v>
      </c>
      <c r="B864" s="1" t="s">
        <v>215</v>
      </c>
      <c r="C864" s="1" t="s">
        <v>216</v>
      </c>
      <c r="D864" s="1" t="s">
        <v>508</v>
      </c>
      <c r="E864" s="1" t="s">
        <v>1477</v>
      </c>
      <c r="F864" s="1">
        <v>1.7500000000000002E-2</v>
      </c>
      <c r="G864" s="1">
        <v>0</v>
      </c>
      <c r="J864" s="1" t="s">
        <v>504</v>
      </c>
    </row>
    <row r="865" spans="1:10">
      <c r="A865" s="1" t="s">
        <v>232</v>
      </c>
      <c r="B865" s="1" t="s">
        <v>215</v>
      </c>
      <c r="C865" s="1" t="s">
        <v>216</v>
      </c>
      <c r="D865" s="1" t="s">
        <v>508</v>
      </c>
      <c r="E865" s="1" t="s">
        <v>1478</v>
      </c>
      <c r="F865" s="1">
        <v>1.7500000000000002E-2</v>
      </c>
      <c r="G865" s="1">
        <v>0</v>
      </c>
      <c r="J865" s="1" t="s">
        <v>737</v>
      </c>
    </row>
    <row r="866" spans="1:10">
      <c r="A866" s="1" t="s">
        <v>233</v>
      </c>
      <c r="B866" s="1" t="s">
        <v>215</v>
      </c>
      <c r="C866" s="1" t="s">
        <v>216</v>
      </c>
      <c r="D866" s="1" t="s">
        <v>508</v>
      </c>
      <c r="E866" s="1" t="s">
        <v>1479</v>
      </c>
      <c r="F866" s="1">
        <v>8.7500000000000008E-3</v>
      </c>
      <c r="G866" s="1">
        <v>0</v>
      </c>
      <c r="J866" s="1" t="s">
        <v>505</v>
      </c>
    </row>
    <row r="867" spans="1:10">
      <c r="A867" s="1" t="s">
        <v>234</v>
      </c>
      <c r="B867" s="1" t="s">
        <v>215</v>
      </c>
      <c r="C867" s="1" t="s">
        <v>216</v>
      </c>
      <c r="D867" s="1" t="s">
        <v>508</v>
      </c>
      <c r="E867" s="1" t="s">
        <v>1480</v>
      </c>
      <c r="F867" s="1">
        <v>8.7500000000000008E-3</v>
      </c>
      <c r="G867" s="1">
        <v>0</v>
      </c>
      <c r="J867" s="1" t="s">
        <v>740</v>
      </c>
    </row>
    <row r="868" spans="1:10">
      <c r="A868" s="1" t="s">
        <v>1272</v>
      </c>
      <c r="B868" s="1" t="s">
        <v>1273</v>
      </c>
      <c r="C868" s="1" t="s">
        <v>1274</v>
      </c>
      <c r="D868" s="1" t="s">
        <v>1683</v>
      </c>
      <c r="E868" s="1" t="s">
        <v>2025</v>
      </c>
      <c r="F868" s="1">
        <v>9.7500000000000003E-2</v>
      </c>
      <c r="G868" s="1">
        <v>0</v>
      </c>
      <c r="H868" s="1">
        <v>2.08</v>
      </c>
      <c r="I868" s="1" t="s">
        <v>1800</v>
      </c>
      <c r="J868" s="1" t="s">
        <v>164</v>
      </c>
    </row>
    <row r="869" spans="1:10">
      <c r="A869" s="1" t="s">
        <v>1275</v>
      </c>
      <c r="B869" s="1" t="s">
        <v>1273</v>
      </c>
      <c r="C869" s="1" t="s">
        <v>1274</v>
      </c>
      <c r="D869" s="1" t="s">
        <v>1683</v>
      </c>
      <c r="E869" s="1" t="s">
        <v>2026</v>
      </c>
      <c r="F869" s="1">
        <v>6.5000000000000002E-2</v>
      </c>
      <c r="G869" s="1">
        <v>0</v>
      </c>
      <c r="H869" s="1">
        <v>2.08</v>
      </c>
      <c r="I869" s="1" t="s">
        <v>1800</v>
      </c>
      <c r="J869" s="1" t="s">
        <v>166</v>
      </c>
    </row>
    <row r="870" spans="1:10">
      <c r="A870" s="1" t="s">
        <v>1276</v>
      </c>
      <c r="B870" s="1" t="s">
        <v>1273</v>
      </c>
      <c r="C870" s="1" t="s">
        <v>1274</v>
      </c>
      <c r="D870" s="1" t="s">
        <v>1683</v>
      </c>
      <c r="E870" s="1" t="s">
        <v>2027</v>
      </c>
      <c r="F870" s="1">
        <v>3.2500000000000001E-2</v>
      </c>
      <c r="G870" s="1">
        <v>0</v>
      </c>
      <c r="H870" s="1">
        <v>2.08</v>
      </c>
      <c r="I870" s="1" t="s">
        <v>1800</v>
      </c>
      <c r="J870" s="1" t="s">
        <v>168</v>
      </c>
    </row>
    <row r="871" spans="1:10">
      <c r="A871" s="1" t="s">
        <v>1277</v>
      </c>
      <c r="B871" s="1" t="s">
        <v>1273</v>
      </c>
      <c r="C871" s="1" t="s">
        <v>1274</v>
      </c>
      <c r="D871" s="1" t="s">
        <v>1673</v>
      </c>
      <c r="E871" s="1" t="s">
        <v>2028</v>
      </c>
      <c r="F871" s="1">
        <v>7.4999999999999997E-2</v>
      </c>
      <c r="G871" s="1">
        <v>0</v>
      </c>
      <c r="H871" s="1">
        <v>2.08</v>
      </c>
      <c r="I871" s="1" t="s">
        <v>1800</v>
      </c>
      <c r="J871" s="1" t="s">
        <v>170</v>
      </c>
    </row>
    <row r="872" spans="1:10">
      <c r="A872" s="1" t="s">
        <v>1278</v>
      </c>
      <c r="B872" s="1" t="s">
        <v>1273</v>
      </c>
      <c r="C872" s="1" t="s">
        <v>1274</v>
      </c>
      <c r="D872" s="1" t="s">
        <v>1673</v>
      </c>
      <c r="E872" s="1" t="s">
        <v>2029</v>
      </c>
      <c r="F872" s="1">
        <v>3.7499999999999999E-2</v>
      </c>
      <c r="G872" s="1">
        <v>0</v>
      </c>
      <c r="H872" s="1">
        <v>2.08</v>
      </c>
      <c r="I872" s="1" t="s">
        <v>1800</v>
      </c>
      <c r="J872" s="1" t="s">
        <v>172</v>
      </c>
    </row>
    <row r="873" spans="1:10">
      <c r="A873" s="1" t="s">
        <v>1279</v>
      </c>
      <c r="B873" s="1" t="s">
        <v>1273</v>
      </c>
      <c r="C873" s="1" t="s">
        <v>1274</v>
      </c>
      <c r="D873" s="1" t="s">
        <v>1673</v>
      </c>
      <c r="E873" s="1" t="s">
        <v>2030</v>
      </c>
      <c r="F873" s="1">
        <v>6.7500000000000004E-2</v>
      </c>
      <c r="G873" s="1">
        <v>0</v>
      </c>
      <c r="H873" s="1">
        <v>2.08</v>
      </c>
      <c r="I873" s="1" t="s">
        <v>1800</v>
      </c>
      <c r="J873" s="1" t="s">
        <v>174</v>
      </c>
    </row>
    <row r="874" spans="1:10">
      <c r="A874" s="1" t="s">
        <v>1280</v>
      </c>
      <c r="B874" s="1" t="s">
        <v>1273</v>
      </c>
      <c r="C874" s="1" t="s">
        <v>1274</v>
      </c>
      <c r="D874" s="1" t="s">
        <v>1673</v>
      </c>
      <c r="E874" s="1" t="s">
        <v>2031</v>
      </c>
      <c r="F874" s="1">
        <v>6.7500000000000004E-2</v>
      </c>
      <c r="G874" s="1">
        <v>0</v>
      </c>
      <c r="H874" s="1">
        <v>2.08</v>
      </c>
      <c r="I874" s="1" t="s">
        <v>1800</v>
      </c>
      <c r="J874" s="1" t="s">
        <v>176</v>
      </c>
    </row>
    <row r="875" spans="1:10">
      <c r="A875" s="1" t="s">
        <v>1281</v>
      </c>
      <c r="B875" s="1" t="s">
        <v>1273</v>
      </c>
      <c r="C875" s="1" t="s">
        <v>1274</v>
      </c>
      <c r="D875" s="1" t="s">
        <v>1673</v>
      </c>
      <c r="E875" s="1" t="s">
        <v>2032</v>
      </c>
      <c r="F875" s="1">
        <v>3.7499999999999999E-2</v>
      </c>
      <c r="G875" s="1">
        <v>0</v>
      </c>
      <c r="H875" s="1">
        <v>2.08</v>
      </c>
      <c r="I875" s="1" t="s">
        <v>1800</v>
      </c>
      <c r="J875" s="1" t="s">
        <v>178</v>
      </c>
    </row>
    <row r="876" spans="1:10">
      <c r="A876" s="1" t="s">
        <v>1282</v>
      </c>
      <c r="B876" s="1" t="s">
        <v>1273</v>
      </c>
      <c r="C876" s="1" t="s">
        <v>1274</v>
      </c>
      <c r="D876" s="1" t="s">
        <v>1673</v>
      </c>
      <c r="E876" s="1" t="s">
        <v>2033</v>
      </c>
      <c r="F876" s="1">
        <v>3.7499999999999999E-2</v>
      </c>
      <c r="G876" s="1">
        <v>0</v>
      </c>
      <c r="H876" s="1">
        <v>2.08</v>
      </c>
      <c r="I876" s="1" t="s">
        <v>1800</v>
      </c>
      <c r="J876" s="1" t="s">
        <v>180</v>
      </c>
    </row>
    <row r="877" spans="1:10">
      <c r="A877" s="1" t="s">
        <v>1283</v>
      </c>
      <c r="B877" s="1" t="s">
        <v>1273</v>
      </c>
      <c r="C877" s="1" t="s">
        <v>1274</v>
      </c>
      <c r="D877" s="1" t="s">
        <v>1673</v>
      </c>
      <c r="E877" s="1" t="s">
        <v>2034</v>
      </c>
      <c r="F877" s="1">
        <v>1.8749999999999999E-2</v>
      </c>
      <c r="G877" s="1">
        <v>0</v>
      </c>
      <c r="H877" s="1">
        <v>2.08</v>
      </c>
      <c r="I877" s="1" t="s">
        <v>1800</v>
      </c>
      <c r="J877" s="1" t="s">
        <v>182</v>
      </c>
    </row>
    <row r="878" spans="1:10">
      <c r="A878" s="1" t="s">
        <v>1284</v>
      </c>
      <c r="B878" s="1" t="s">
        <v>1273</v>
      </c>
      <c r="C878" s="1" t="s">
        <v>1274</v>
      </c>
      <c r="D878" s="1" t="s">
        <v>1673</v>
      </c>
      <c r="E878" s="1" t="s">
        <v>2035</v>
      </c>
      <c r="F878" s="1">
        <v>1.8749999999999999E-2</v>
      </c>
      <c r="G878" s="1">
        <v>0</v>
      </c>
      <c r="H878" s="1">
        <v>2.08</v>
      </c>
      <c r="I878" s="1" t="s">
        <v>1800</v>
      </c>
      <c r="J878" s="1" t="s">
        <v>184</v>
      </c>
    </row>
    <row r="879" spans="1:10">
      <c r="A879" s="1" t="s">
        <v>1285</v>
      </c>
      <c r="B879" s="1" t="s">
        <v>1273</v>
      </c>
      <c r="C879" s="1" t="s">
        <v>1274</v>
      </c>
      <c r="D879" s="1" t="s">
        <v>1673</v>
      </c>
      <c r="E879" s="1" t="s">
        <v>1481</v>
      </c>
      <c r="F879" s="1">
        <v>6.7500000000000004E-2</v>
      </c>
      <c r="G879" s="1">
        <v>0</v>
      </c>
      <c r="J879" s="1" t="s">
        <v>673</v>
      </c>
    </row>
    <row r="880" spans="1:10">
      <c r="A880" s="1" t="s">
        <v>1286</v>
      </c>
      <c r="B880" s="1" t="s">
        <v>1273</v>
      </c>
      <c r="C880" s="1" t="s">
        <v>1274</v>
      </c>
      <c r="D880" s="1" t="s">
        <v>1673</v>
      </c>
      <c r="E880" s="1" t="s">
        <v>1482</v>
      </c>
      <c r="F880" s="1">
        <v>6.7500000000000004E-2</v>
      </c>
      <c r="G880" s="1">
        <v>0</v>
      </c>
    </row>
    <row r="881" spans="1:10">
      <c r="A881" s="1" t="s">
        <v>1287</v>
      </c>
      <c r="B881" s="1" t="s">
        <v>1273</v>
      </c>
      <c r="C881" s="1" t="s">
        <v>1274</v>
      </c>
      <c r="D881" s="1" t="s">
        <v>1673</v>
      </c>
      <c r="E881" s="1" t="s">
        <v>1483</v>
      </c>
      <c r="F881" s="1">
        <v>7.4999999999999997E-2</v>
      </c>
      <c r="G881" s="1">
        <v>0</v>
      </c>
      <c r="J881" s="1" t="s">
        <v>673</v>
      </c>
    </row>
    <row r="882" spans="1:10">
      <c r="A882" s="1" t="s">
        <v>1288</v>
      </c>
      <c r="B882" s="1" t="s">
        <v>1273</v>
      </c>
      <c r="C882" s="1" t="s">
        <v>1274</v>
      </c>
      <c r="D882" s="1" t="s">
        <v>1673</v>
      </c>
      <c r="E882" s="1" t="s">
        <v>1484</v>
      </c>
      <c r="F882" s="1">
        <v>7.4999999999999997E-2</v>
      </c>
      <c r="G882" s="1">
        <v>0</v>
      </c>
    </row>
    <row r="883" spans="1:10">
      <c r="A883" s="1" t="s">
        <v>1289</v>
      </c>
      <c r="B883" s="1" t="s">
        <v>1273</v>
      </c>
      <c r="C883" s="1" t="s">
        <v>1274</v>
      </c>
      <c r="D883" s="1" t="s">
        <v>508</v>
      </c>
      <c r="E883" s="1" t="s">
        <v>1485</v>
      </c>
      <c r="F883" s="1">
        <v>2.5000000000000001E-2</v>
      </c>
      <c r="G883" s="1">
        <v>0</v>
      </c>
    </row>
    <row r="884" spans="1:10">
      <c r="A884" s="1" t="s">
        <v>1290</v>
      </c>
      <c r="B884" s="1" t="s">
        <v>1273</v>
      </c>
      <c r="C884" s="1" t="s">
        <v>1274</v>
      </c>
      <c r="D884" s="1" t="s">
        <v>508</v>
      </c>
      <c r="E884" s="1" t="s">
        <v>1486</v>
      </c>
      <c r="F884" s="1">
        <v>1.2500000000000001E-2</v>
      </c>
      <c r="G884" s="1">
        <v>0</v>
      </c>
      <c r="J884" s="1" t="s">
        <v>673</v>
      </c>
    </row>
    <row r="885" spans="1:10">
      <c r="A885" s="1" t="s">
        <v>1291</v>
      </c>
      <c r="B885" s="1" t="s">
        <v>1273</v>
      </c>
      <c r="C885" s="1" t="s">
        <v>1274</v>
      </c>
      <c r="D885" s="1" t="s">
        <v>508</v>
      </c>
      <c r="E885" s="1" t="s">
        <v>1487</v>
      </c>
      <c r="F885" s="1">
        <v>1.2500000000000001E-2</v>
      </c>
      <c r="G885" s="1">
        <v>0</v>
      </c>
      <c r="J885" s="1" t="s">
        <v>504</v>
      </c>
    </row>
    <row r="886" spans="1:10">
      <c r="A886" s="1" t="s">
        <v>1292</v>
      </c>
      <c r="B886" s="1" t="s">
        <v>1273</v>
      </c>
      <c r="C886" s="1" t="s">
        <v>1274</v>
      </c>
      <c r="D886" s="1" t="s">
        <v>508</v>
      </c>
      <c r="E886" s="1" t="s">
        <v>1488</v>
      </c>
      <c r="F886" s="1">
        <v>1.2500000000000001E-2</v>
      </c>
      <c r="G886" s="1">
        <v>0</v>
      </c>
      <c r="J886" s="1" t="s">
        <v>737</v>
      </c>
    </row>
    <row r="887" spans="1:10">
      <c r="A887" s="1" t="s">
        <v>1293</v>
      </c>
      <c r="B887" s="1" t="s">
        <v>1273</v>
      </c>
      <c r="C887" s="1" t="s">
        <v>1274</v>
      </c>
      <c r="D887" s="1" t="s">
        <v>508</v>
      </c>
      <c r="E887" s="1" t="s">
        <v>1489</v>
      </c>
      <c r="F887" s="1">
        <v>6.2500000000000003E-3</v>
      </c>
      <c r="G887" s="1">
        <v>0</v>
      </c>
      <c r="J887" s="1" t="s">
        <v>505</v>
      </c>
    </row>
    <row r="888" spans="1:10">
      <c r="A888" s="1" t="s">
        <v>1294</v>
      </c>
      <c r="B888" s="1" t="s">
        <v>1273</v>
      </c>
      <c r="C888" s="1" t="s">
        <v>1274</v>
      </c>
      <c r="D888" s="1" t="s">
        <v>508</v>
      </c>
      <c r="E888" s="1" t="s">
        <v>1490</v>
      </c>
      <c r="F888" s="1">
        <v>6.2500000000000003E-3</v>
      </c>
      <c r="G888" s="1">
        <v>0</v>
      </c>
      <c r="J888" s="1" t="s">
        <v>1001</v>
      </c>
    </row>
    <row r="889" spans="1:10">
      <c r="A889" s="1" t="s">
        <v>1295</v>
      </c>
      <c r="B889" s="1" t="s">
        <v>1273</v>
      </c>
      <c r="C889" s="1" t="s">
        <v>1274</v>
      </c>
      <c r="D889" s="1" t="s">
        <v>576</v>
      </c>
      <c r="E889" s="1" t="s">
        <v>1491</v>
      </c>
      <c r="F889" s="1">
        <v>2.5000000000000001E-2</v>
      </c>
      <c r="G889" s="1">
        <v>0</v>
      </c>
    </row>
    <row r="890" spans="1:10">
      <c r="A890" s="1" t="s">
        <v>1296</v>
      </c>
      <c r="B890" s="1" t="s">
        <v>1273</v>
      </c>
      <c r="C890" s="1" t="s">
        <v>1274</v>
      </c>
      <c r="D890" s="1" t="s">
        <v>576</v>
      </c>
      <c r="E890" s="1" t="s">
        <v>1492</v>
      </c>
      <c r="F890" s="1">
        <v>1.2500000000000001E-2</v>
      </c>
      <c r="G890" s="1">
        <v>0</v>
      </c>
      <c r="J890" s="1" t="s">
        <v>673</v>
      </c>
    </row>
    <row r="891" spans="1:10">
      <c r="A891" s="1" t="s">
        <v>1297</v>
      </c>
      <c r="B891" s="1" t="s">
        <v>1298</v>
      </c>
      <c r="C891" s="1" t="s">
        <v>1299</v>
      </c>
      <c r="D891" s="1" t="s">
        <v>1672</v>
      </c>
      <c r="E891" s="1" t="s">
        <v>1779</v>
      </c>
      <c r="F891" s="1">
        <v>0.105</v>
      </c>
      <c r="G891" s="1">
        <v>0</v>
      </c>
      <c r="H891" s="1">
        <v>1.45</v>
      </c>
      <c r="I891" s="1" t="s">
        <v>1300</v>
      </c>
      <c r="J891" s="1" t="s">
        <v>1301</v>
      </c>
    </row>
    <row r="892" spans="1:10">
      <c r="A892" s="1" t="s">
        <v>1302</v>
      </c>
      <c r="B892" s="1" t="s">
        <v>1298</v>
      </c>
      <c r="C892" s="1" t="s">
        <v>1299</v>
      </c>
      <c r="D892" s="1" t="s">
        <v>1672</v>
      </c>
      <c r="E892" s="1" t="s">
        <v>1780</v>
      </c>
      <c r="F892" s="1">
        <v>7.0000000000000007E-2</v>
      </c>
      <c r="G892" s="1">
        <v>0</v>
      </c>
      <c r="H892" s="1">
        <v>1.45</v>
      </c>
      <c r="I892" s="1" t="s">
        <v>1300</v>
      </c>
      <c r="J892" s="1" t="s">
        <v>1303</v>
      </c>
    </row>
    <row r="893" spans="1:10">
      <c r="A893" s="1" t="s">
        <v>1304</v>
      </c>
      <c r="B893" s="1" t="s">
        <v>1298</v>
      </c>
      <c r="C893" s="1" t="s">
        <v>1299</v>
      </c>
      <c r="D893" s="1" t="s">
        <v>1672</v>
      </c>
      <c r="E893" s="1" t="s">
        <v>1781</v>
      </c>
      <c r="F893" s="1">
        <v>3.5000000000000003E-2</v>
      </c>
      <c r="G893" s="1">
        <v>0</v>
      </c>
      <c r="H893" s="1">
        <v>1.45</v>
      </c>
      <c r="I893" s="1" t="s">
        <v>1300</v>
      </c>
      <c r="J893" s="1" t="s">
        <v>1305</v>
      </c>
    </row>
    <row r="894" spans="1:10">
      <c r="A894" s="1" t="s">
        <v>1306</v>
      </c>
      <c r="B894" s="1" t="s">
        <v>1298</v>
      </c>
      <c r="C894" s="1" t="s">
        <v>1299</v>
      </c>
      <c r="D894" s="1" t="s">
        <v>1673</v>
      </c>
      <c r="E894" s="1" t="s">
        <v>2037</v>
      </c>
      <c r="F894" s="1">
        <v>7.0000000000000007E-2</v>
      </c>
      <c r="G894" s="1">
        <v>0</v>
      </c>
      <c r="H894" s="1">
        <v>1.45</v>
      </c>
      <c r="I894" s="1" t="s">
        <v>1300</v>
      </c>
      <c r="J894" s="1" t="s">
        <v>1307</v>
      </c>
    </row>
    <row r="895" spans="1:10">
      <c r="A895" s="1" t="s">
        <v>1308</v>
      </c>
      <c r="B895" s="1" t="s">
        <v>1298</v>
      </c>
      <c r="C895" s="1" t="s">
        <v>1299</v>
      </c>
      <c r="D895" s="1" t="s">
        <v>1673</v>
      </c>
      <c r="E895" s="1" t="s">
        <v>2038</v>
      </c>
      <c r="F895" s="1">
        <v>3.5000000000000003E-2</v>
      </c>
      <c r="G895" s="1">
        <v>0</v>
      </c>
      <c r="H895" s="1">
        <v>1.45</v>
      </c>
      <c r="I895" s="1" t="s">
        <v>1300</v>
      </c>
      <c r="J895" s="1" t="s">
        <v>1309</v>
      </c>
    </row>
    <row r="896" spans="1:10">
      <c r="A896" s="1" t="s">
        <v>1310</v>
      </c>
      <c r="B896" s="1" t="s">
        <v>1298</v>
      </c>
      <c r="C896" s="1" t="s">
        <v>1299</v>
      </c>
      <c r="D896" s="1" t="s">
        <v>1673</v>
      </c>
      <c r="E896" s="1" t="s">
        <v>2039</v>
      </c>
      <c r="F896" s="1">
        <v>6.3000000000000014E-2</v>
      </c>
      <c r="G896" s="1">
        <v>0</v>
      </c>
      <c r="H896" s="1">
        <v>1.45</v>
      </c>
      <c r="I896" s="1" t="s">
        <v>1300</v>
      </c>
      <c r="J896" s="1" t="s">
        <v>1311</v>
      </c>
    </row>
    <row r="897" spans="1:10">
      <c r="A897" s="1" t="s">
        <v>1312</v>
      </c>
      <c r="B897" s="1" t="s">
        <v>1298</v>
      </c>
      <c r="C897" s="1" t="s">
        <v>1299</v>
      </c>
      <c r="D897" s="1" t="s">
        <v>1673</v>
      </c>
      <c r="E897" s="1" t="s">
        <v>2040</v>
      </c>
      <c r="F897" s="1">
        <v>6.3000000000000014E-2</v>
      </c>
      <c r="G897" s="1">
        <v>0</v>
      </c>
      <c r="H897" s="1">
        <v>1.45</v>
      </c>
      <c r="I897" s="1" t="s">
        <v>1300</v>
      </c>
      <c r="J897" s="1" t="s">
        <v>1313</v>
      </c>
    </row>
    <row r="898" spans="1:10">
      <c r="A898" s="1" t="s">
        <v>1314</v>
      </c>
      <c r="B898" s="1" t="s">
        <v>1298</v>
      </c>
      <c r="C898" s="1" t="s">
        <v>1299</v>
      </c>
      <c r="D898" s="1" t="s">
        <v>1673</v>
      </c>
      <c r="E898" s="1" t="s">
        <v>2041</v>
      </c>
      <c r="F898" s="1">
        <v>3.5000000000000003E-2</v>
      </c>
      <c r="G898" s="1">
        <v>0</v>
      </c>
      <c r="H898" s="1">
        <v>1.45</v>
      </c>
      <c r="I898" s="1" t="s">
        <v>1300</v>
      </c>
      <c r="J898" s="1" t="s">
        <v>1315</v>
      </c>
    </row>
    <row r="899" spans="1:10">
      <c r="A899" s="1" t="s">
        <v>1316</v>
      </c>
      <c r="B899" s="1" t="s">
        <v>1298</v>
      </c>
      <c r="C899" s="1" t="s">
        <v>1299</v>
      </c>
      <c r="D899" s="1" t="s">
        <v>1673</v>
      </c>
      <c r="E899" s="1" t="s">
        <v>2042</v>
      </c>
      <c r="F899" s="1">
        <v>3.5000000000000003E-2</v>
      </c>
      <c r="G899" s="1">
        <v>0</v>
      </c>
      <c r="H899" s="1">
        <v>1.45</v>
      </c>
      <c r="I899" s="1" t="s">
        <v>1300</v>
      </c>
      <c r="J899" s="1" t="s">
        <v>1317</v>
      </c>
    </row>
    <row r="900" spans="1:10">
      <c r="A900" s="1" t="s">
        <v>1318</v>
      </c>
      <c r="B900" s="1" t="s">
        <v>1298</v>
      </c>
      <c r="C900" s="1" t="s">
        <v>1299</v>
      </c>
      <c r="D900" s="1" t="s">
        <v>1673</v>
      </c>
      <c r="E900" s="1" t="s">
        <v>2043</v>
      </c>
      <c r="F900" s="1">
        <v>1.7500000000000002E-2</v>
      </c>
      <c r="G900" s="1">
        <v>0</v>
      </c>
      <c r="H900" s="1">
        <v>1.45</v>
      </c>
      <c r="I900" s="1" t="s">
        <v>1300</v>
      </c>
      <c r="J900" s="1" t="s">
        <v>1319</v>
      </c>
    </row>
    <row r="901" spans="1:10">
      <c r="A901" s="1" t="s">
        <v>1320</v>
      </c>
      <c r="B901" s="1" t="s">
        <v>1298</v>
      </c>
      <c r="C901" s="1" t="s">
        <v>1299</v>
      </c>
      <c r="D901" s="1" t="s">
        <v>1673</v>
      </c>
      <c r="E901" s="1" t="s">
        <v>2044</v>
      </c>
      <c r="F901" s="1">
        <v>1.7500000000000002E-2</v>
      </c>
      <c r="G901" s="1">
        <v>0</v>
      </c>
      <c r="H901" s="1">
        <v>1.45</v>
      </c>
      <c r="I901" s="1" t="s">
        <v>1300</v>
      </c>
      <c r="J901" s="1" t="s">
        <v>1321</v>
      </c>
    </row>
    <row r="902" spans="1:10">
      <c r="A902" s="1" t="s">
        <v>1322</v>
      </c>
      <c r="B902" s="1" t="s">
        <v>1298</v>
      </c>
      <c r="C902" s="1" t="s">
        <v>1299</v>
      </c>
      <c r="D902" s="1" t="s">
        <v>508</v>
      </c>
      <c r="E902" s="1" t="s">
        <v>1493</v>
      </c>
      <c r="F902" s="1">
        <v>0.04</v>
      </c>
      <c r="G902" s="1">
        <v>0</v>
      </c>
    </row>
    <row r="903" spans="1:10">
      <c r="A903" s="1" t="s">
        <v>1323</v>
      </c>
      <c r="B903" s="1" t="s">
        <v>1298</v>
      </c>
      <c r="C903" s="1" t="s">
        <v>1299</v>
      </c>
      <c r="D903" s="1" t="s">
        <v>508</v>
      </c>
      <c r="E903" s="1" t="s">
        <v>1494</v>
      </c>
      <c r="F903" s="1">
        <v>0.02</v>
      </c>
      <c r="G903" s="1">
        <v>0</v>
      </c>
      <c r="J903" s="1" t="s">
        <v>673</v>
      </c>
    </row>
    <row r="904" spans="1:10">
      <c r="A904" s="1" t="s">
        <v>1324</v>
      </c>
      <c r="B904" s="1" t="s">
        <v>1298</v>
      </c>
      <c r="C904" s="1" t="s">
        <v>1299</v>
      </c>
      <c r="D904" s="1" t="s">
        <v>508</v>
      </c>
      <c r="E904" s="1" t="s">
        <v>1495</v>
      </c>
      <c r="F904" s="1">
        <v>0.02</v>
      </c>
      <c r="G904" s="1">
        <v>0</v>
      </c>
      <c r="J904" s="1" t="s">
        <v>504</v>
      </c>
    </row>
    <row r="905" spans="1:10">
      <c r="A905" s="1" t="s">
        <v>1325</v>
      </c>
      <c r="B905" s="1" t="s">
        <v>1298</v>
      </c>
      <c r="C905" s="1" t="s">
        <v>1299</v>
      </c>
      <c r="D905" s="1" t="s">
        <v>508</v>
      </c>
      <c r="E905" s="1" t="s">
        <v>1496</v>
      </c>
      <c r="F905" s="1">
        <v>0.02</v>
      </c>
      <c r="G905" s="1">
        <v>0</v>
      </c>
      <c r="J905" s="1" t="s">
        <v>737</v>
      </c>
    </row>
    <row r="906" spans="1:10">
      <c r="A906" s="1" t="s">
        <v>1326</v>
      </c>
      <c r="B906" s="1" t="s">
        <v>1298</v>
      </c>
      <c r="C906" s="1" t="s">
        <v>1299</v>
      </c>
      <c r="D906" s="1" t="s">
        <v>508</v>
      </c>
      <c r="E906" s="1" t="s">
        <v>1497</v>
      </c>
      <c r="F906" s="1">
        <v>0.01</v>
      </c>
      <c r="G906" s="1">
        <v>0</v>
      </c>
      <c r="J906" s="1" t="s">
        <v>505</v>
      </c>
    </row>
    <row r="907" spans="1:10">
      <c r="A907" s="1" t="s">
        <v>1327</v>
      </c>
      <c r="B907" s="1" t="s">
        <v>1298</v>
      </c>
      <c r="C907" s="1" t="s">
        <v>1299</v>
      </c>
      <c r="D907" s="1" t="s">
        <v>508</v>
      </c>
      <c r="E907" s="1" t="s">
        <v>1498</v>
      </c>
      <c r="F907" s="1">
        <v>0.01</v>
      </c>
      <c r="G907" s="1">
        <v>0</v>
      </c>
      <c r="J907" s="1" t="s">
        <v>740</v>
      </c>
    </row>
    <row r="908" spans="1:10">
      <c r="A908" s="1" t="s">
        <v>1328</v>
      </c>
      <c r="B908" s="1" t="s">
        <v>1329</v>
      </c>
      <c r="C908" s="1" t="s">
        <v>1330</v>
      </c>
      <c r="D908" s="1" t="s">
        <v>1676</v>
      </c>
      <c r="E908" s="1" t="s">
        <v>1788</v>
      </c>
      <c r="F908" s="1">
        <v>0.18375</v>
      </c>
      <c r="G908" s="1">
        <v>0</v>
      </c>
      <c r="H908" s="1">
        <v>1.45</v>
      </c>
      <c r="I908" s="1" t="s">
        <v>1300</v>
      </c>
      <c r="J908" s="1" t="s">
        <v>1301</v>
      </c>
    </row>
    <row r="909" spans="1:10">
      <c r="A909" s="1" t="s">
        <v>1331</v>
      </c>
      <c r="B909" s="1" t="s">
        <v>1329</v>
      </c>
      <c r="C909" s="1" t="s">
        <v>1330</v>
      </c>
      <c r="D909" s="1" t="s">
        <v>1676</v>
      </c>
      <c r="E909" s="1" t="s">
        <v>1789</v>
      </c>
      <c r="F909" s="1">
        <v>0.1225</v>
      </c>
      <c r="G909" s="1">
        <v>0</v>
      </c>
      <c r="H909" s="1">
        <v>1.45</v>
      </c>
      <c r="I909" s="1" t="s">
        <v>1300</v>
      </c>
      <c r="J909" s="1" t="s">
        <v>1303</v>
      </c>
    </row>
    <row r="910" spans="1:10">
      <c r="A910" s="1" t="s">
        <v>1332</v>
      </c>
      <c r="B910" s="1" t="s">
        <v>1329</v>
      </c>
      <c r="C910" s="1" t="s">
        <v>1330</v>
      </c>
      <c r="D910" s="1" t="s">
        <v>1676</v>
      </c>
      <c r="E910" s="1" t="s">
        <v>1790</v>
      </c>
      <c r="F910" s="1">
        <v>6.1249999999999999E-2</v>
      </c>
      <c r="G910" s="1">
        <v>0</v>
      </c>
      <c r="H910" s="1">
        <v>1.45</v>
      </c>
      <c r="I910" s="1" t="s">
        <v>1300</v>
      </c>
      <c r="J910" s="1" t="s">
        <v>1305</v>
      </c>
    </row>
    <row r="911" spans="1:10">
      <c r="A911" s="1" t="s">
        <v>1333</v>
      </c>
      <c r="B911" s="1" t="s">
        <v>1329</v>
      </c>
      <c r="C911" s="1" t="s">
        <v>1330</v>
      </c>
      <c r="D911" s="1" t="s">
        <v>1673</v>
      </c>
      <c r="E911" s="1" t="s">
        <v>2046</v>
      </c>
      <c r="F911" s="1">
        <v>0.125</v>
      </c>
      <c r="G911" s="1">
        <v>0</v>
      </c>
      <c r="H911" s="1">
        <v>1.45</v>
      </c>
      <c r="I911" s="1" t="s">
        <v>1300</v>
      </c>
      <c r="J911" s="1" t="s">
        <v>1307</v>
      </c>
    </row>
    <row r="912" spans="1:10">
      <c r="A912" s="1" t="s">
        <v>1334</v>
      </c>
      <c r="B912" s="1" t="s">
        <v>1329</v>
      </c>
      <c r="C912" s="1" t="s">
        <v>1330</v>
      </c>
      <c r="D912" s="1" t="s">
        <v>1673</v>
      </c>
      <c r="E912" s="1" t="s">
        <v>2047</v>
      </c>
      <c r="F912" s="1">
        <v>6.25E-2</v>
      </c>
      <c r="G912" s="1">
        <v>0</v>
      </c>
      <c r="H912" s="1">
        <v>1.45</v>
      </c>
      <c r="I912" s="1" t="s">
        <v>1300</v>
      </c>
      <c r="J912" s="1" t="s">
        <v>1309</v>
      </c>
    </row>
    <row r="913" spans="1:10">
      <c r="A913" s="1" t="s">
        <v>1335</v>
      </c>
      <c r="B913" s="1" t="s">
        <v>1329</v>
      </c>
      <c r="C913" s="1" t="s">
        <v>1330</v>
      </c>
      <c r="D913" s="1" t="s">
        <v>1673</v>
      </c>
      <c r="E913" s="1" t="s">
        <v>2048</v>
      </c>
      <c r="F913" s="1">
        <v>0.1125</v>
      </c>
      <c r="G913" s="1">
        <v>0</v>
      </c>
      <c r="H913" s="1">
        <v>1.45</v>
      </c>
      <c r="I913" s="1" t="s">
        <v>1300</v>
      </c>
      <c r="J913" s="1" t="s">
        <v>1311</v>
      </c>
    </row>
    <row r="914" spans="1:10">
      <c r="A914" s="1" t="s">
        <v>1336</v>
      </c>
      <c r="B914" s="1" t="s">
        <v>1329</v>
      </c>
      <c r="C914" s="1" t="s">
        <v>1330</v>
      </c>
      <c r="D914" s="1" t="s">
        <v>1673</v>
      </c>
      <c r="E914" s="1" t="s">
        <v>2049</v>
      </c>
      <c r="F914" s="1">
        <v>0.1125</v>
      </c>
      <c r="G914" s="1">
        <v>0</v>
      </c>
      <c r="H914" s="1">
        <v>1.45</v>
      </c>
      <c r="I914" s="1" t="s">
        <v>1300</v>
      </c>
      <c r="J914" s="1" t="s">
        <v>1313</v>
      </c>
    </row>
    <row r="915" spans="1:10">
      <c r="A915" s="1" t="s">
        <v>1337</v>
      </c>
      <c r="B915" s="1" t="s">
        <v>1329</v>
      </c>
      <c r="C915" s="1" t="s">
        <v>1330</v>
      </c>
      <c r="D915" s="1" t="s">
        <v>1673</v>
      </c>
      <c r="E915" s="1" t="s">
        <v>2050</v>
      </c>
      <c r="F915" s="1">
        <v>6.25E-2</v>
      </c>
      <c r="G915" s="1">
        <v>0</v>
      </c>
      <c r="H915" s="1">
        <v>1.45</v>
      </c>
      <c r="I915" s="1" t="s">
        <v>1300</v>
      </c>
      <c r="J915" s="1" t="s">
        <v>1315</v>
      </c>
    </row>
    <row r="916" spans="1:10">
      <c r="A916" s="1" t="s">
        <v>1338</v>
      </c>
      <c r="B916" s="1" t="s">
        <v>1329</v>
      </c>
      <c r="C916" s="1" t="s">
        <v>1330</v>
      </c>
      <c r="D916" s="1" t="s">
        <v>1673</v>
      </c>
      <c r="E916" s="1" t="s">
        <v>2051</v>
      </c>
      <c r="F916" s="1">
        <v>6.25E-2</v>
      </c>
      <c r="G916" s="1">
        <v>0</v>
      </c>
      <c r="H916" s="1">
        <v>1.45</v>
      </c>
      <c r="I916" s="1" t="s">
        <v>1300</v>
      </c>
      <c r="J916" s="1" t="s">
        <v>1317</v>
      </c>
    </row>
    <row r="917" spans="1:10">
      <c r="A917" s="1" t="s">
        <v>1339</v>
      </c>
      <c r="B917" s="1" t="s">
        <v>1329</v>
      </c>
      <c r="C917" s="1" t="s">
        <v>1330</v>
      </c>
      <c r="D917" s="1" t="s">
        <v>1673</v>
      </c>
      <c r="E917" s="1" t="s">
        <v>2052</v>
      </c>
      <c r="F917" s="1">
        <v>3.125E-2</v>
      </c>
      <c r="G917" s="1">
        <v>0</v>
      </c>
      <c r="H917" s="1">
        <v>1.45</v>
      </c>
      <c r="I917" s="1" t="s">
        <v>1300</v>
      </c>
      <c r="J917" s="1" t="s">
        <v>1319</v>
      </c>
    </row>
    <row r="918" spans="1:10">
      <c r="A918" s="1" t="s">
        <v>1340</v>
      </c>
      <c r="B918" s="1" t="s">
        <v>1329</v>
      </c>
      <c r="C918" s="1" t="s">
        <v>1330</v>
      </c>
      <c r="D918" s="1" t="s">
        <v>1673</v>
      </c>
      <c r="E918" s="1" t="s">
        <v>2053</v>
      </c>
      <c r="F918" s="1">
        <v>3.125E-2</v>
      </c>
      <c r="G918" s="1">
        <v>0</v>
      </c>
      <c r="H918" s="1">
        <v>1.45</v>
      </c>
      <c r="I918" s="1" t="s">
        <v>1300</v>
      </c>
      <c r="J918" s="1" t="s">
        <v>1321</v>
      </c>
    </row>
    <row r="919" spans="1:10">
      <c r="A919" s="1" t="s">
        <v>1341</v>
      </c>
      <c r="B919" s="1" t="s">
        <v>1329</v>
      </c>
      <c r="C919" s="1" t="s">
        <v>1330</v>
      </c>
      <c r="D919" s="1" t="s">
        <v>508</v>
      </c>
      <c r="E919" s="1" t="s">
        <v>1499</v>
      </c>
      <c r="F919" s="1">
        <v>7.4999999999999997E-2</v>
      </c>
      <c r="G919" s="1">
        <v>0</v>
      </c>
    </row>
    <row r="920" spans="1:10">
      <c r="A920" s="1" t="s">
        <v>1342</v>
      </c>
      <c r="B920" s="1" t="s">
        <v>1329</v>
      </c>
      <c r="C920" s="1" t="s">
        <v>1330</v>
      </c>
      <c r="D920" s="1" t="s">
        <v>508</v>
      </c>
      <c r="E920" s="1" t="s">
        <v>1500</v>
      </c>
      <c r="F920" s="1">
        <v>3.7499999999999999E-2</v>
      </c>
      <c r="G920" s="1">
        <v>0</v>
      </c>
      <c r="J920" s="1" t="s">
        <v>673</v>
      </c>
    </row>
    <row r="921" spans="1:10">
      <c r="A921" s="1" t="s">
        <v>1343</v>
      </c>
      <c r="B921" s="1" t="s">
        <v>1329</v>
      </c>
      <c r="C921" s="1" t="s">
        <v>1330</v>
      </c>
      <c r="D921" s="1" t="s">
        <v>508</v>
      </c>
      <c r="E921" s="1" t="s">
        <v>1501</v>
      </c>
      <c r="F921" s="1">
        <v>3.7499999999999999E-2</v>
      </c>
      <c r="G921" s="1">
        <v>0</v>
      </c>
      <c r="J921" s="1" t="s">
        <v>504</v>
      </c>
    </row>
    <row r="922" spans="1:10">
      <c r="A922" s="1" t="s">
        <v>1344</v>
      </c>
      <c r="B922" s="1" t="s">
        <v>1329</v>
      </c>
      <c r="C922" s="1" t="s">
        <v>1330</v>
      </c>
      <c r="D922" s="1" t="s">
        <v>508</v>
      </c>
      <c r="E922" s="1" t="s">
        <v>1502</v>
      </c>
      <c r="F922" s="1">
        <v>3.7499999999999999E-2</v>
      </c>
      <c r="G922" s="1">
        <v>0</v>
      </c>
      <c r="J922" s="1" t="s">
        <v>737</v>
      </c>
    </row>
    <row r="923" spans="1:10">
      <c r="A923" s="1" t="s">
        <v>1345</v>
      </c>
      <c r="B923" s="1" t="s">
        <v>1329</v>
      </c>
      <c r="C923" s="1" t="s">
        <v>1330</v>
      </c>
      <c r="D923" s="1" t="s">
        <v>508</v>
      </c>
      <c r="E923" s="1" t="s">
        <v>1503</v>
      </c>
      <c r="F923" s="1">
        <v>1.8749999999999999E-2</v>
      </c>
      <c r="G923" s="1">
        <v>0</v>
      </c>
      <c r="J923" s="1" t="s">
        <v>505</v>
      </c>
    </row>
    <row r="924" spans="1:10">
      <c r="A924" s="1" t="s">
        <v>1346</v>
      </c>
      <c r="B924" s="1" t="s">
        <v>1329</v>
      </c>
      <c r="C924" s="1" t="s">
        <v>1330</v>
      </c>
      <c r="D924" s="1" t="s">
        <v>508</v>
      </c>
      <c r="E924" s="1" t="s">
        <v>1504</v>
      </c>
      <c r="F924" s="1">
        <v>1.8749999999999999E-2</v>
      </c>
      <c r="G924" s="1">
        <v>0</v>
      </c>
      <c r="J924" s="1" t="s">
        <v>740</v>
      </c>
    </row>
    <row r="925" spans="1:10">
      <c r="A925" s="1" t="s">
        <v>1347</v>
      </c>
      <c r="B925" s="1" t="s">
        <v>1348</v>
      </c>
      <c r="C925" s="1" t="s">
        <v>1349</v>
      </c>
      <c r="D925" s="1" t="s">
        <v>1676</v>
      </c>
      <c r="E925" s="1" t="s">
        <v>1788</v>
      </c>
      <c r="F925" s="1">
        <v>0.18375</v>
      </c>
      <c r="G925" s="1">
        <v>0</v>
      </c>
      <c r="H925" s="1">
        <v>1.45</v>
      </c>
      <c r="I925" s="1" t="s">
        <v>1300</v>
      </c>
      <c r="J925" s="1" t="s">
        <v>1301</v>
      </c>
    </row>
    <row r="926" spans="1:10">
      <c r="A926" s="1" t="s">
        <v>1350</v>
      </c>
      <c r="B926" s="1" t="s">
        <v>1348</v>
      </c>
      <c r="C926" s="1" t="s">
        <v>1349</v>
      </c>
      <c r="D926" s="1" t="s">
        <v>1676</v>
      </c>
      <c r="E926" s="1" t="s">
        <v>1789</v>
      </c>
      <c r="F926" s="1">
        <v>0.1225</v>
      </c>
      <c r="G926" s="1">
        <v>0</v>
      </c>
      <c r="H926" s="1">
        <v>1.45</v>
      </c>
      <c r="I926" s="1" t="s">
        <v>1300</v>
      </c>
      <c r="J926" s="1" t="s">
        <v>1303</v>
      </c>
    </row>
    <row r="927" spans="1:10">
      <c r="A927" s="1" t="s">
        <v>1351</v>
      </c>
      <c r="B927" s="1" t="s">
        <v>1348</v>
      </c>
      <c r="C927" s="1" t="s">
        <v>1349</v>
      </c>
      <c r="D927" s="1" t="s">
        <v>1676</v>
      </c>
      <c r="E927" s="1" t="s">
        <v>1790</v>
      </c>
      <c r="F927" s="1">
        <v>6.1249999999999999E-2</v>
      </c>
      <c r="G927" s="1">
        <v>0</v>
      </c>
      <c r="H927" s="1">
        <v>1.45</v>
      </c>
      <c r="I927" s="1" t="s">
        <v>1300</v>
      </c>
      <c r="J927" s="1" t="s">
        <v>1305</v>
      </c>
    </row>
    <row r="928" spans="1:10">
      <c r="A928" s="1" t="s">
        <v>1352</v>
      </c>
      <c r="B928" s="1" t="s">
        <v>1348</v>
      </c>
      <c r="C928" s="1" t="s">
        <v>1349</v>
      </c>
      <c r="D928" s="1" t="s">
        <v>1673</v>
      </c>
      <c r="E928" s="1" t="s">
        <v>2046</v>
      </c>
      <c r="F928" s="1">
        <v>0.125</v>
      </c>
      <c r="G928" s="1">
        <v>0</v>
      </c>
      <c r="H928" s="1">
        <v>1.45</v>
      </c>
      <c r="I928" s="1" t="s">
        <v>1300</v>
      </c>
      <c r="J928" s="1" t="s">
        <v>1307</v>
      </c>
    </row>
    <row r="929" spans="1:10">
      <c r="A929" s="1" t="s">
        <v>1353</v>
      </c>
      <c r="B929" s="1" t="s">
        <v>1348</v>
      </c>
      <c r="C929" s="1" t="s">
        <v>1349</v>
      </c>
      <c r="D929" s="1" t="s">
        <v>1673</v>
      </c>
      <c r="E929" s="1" t="s">
        <v>2047</v>
      </c>
      <c r="F929" s="1">
        <v>6.25E-2</v>
      </c>
      <c r="G929" s="1">
        <v>0</v>
      </c>
      <c r="H929" s="1">
        <v>1.45</v>
      </c>
      <c r="I929" s="1" t="s">
        <v>1300</v>
      </c>
      <c r="J929" s="1" t="s">
        <v>1309</v>
      </c>
    </row>
    <row r="930" spans="1:10">
      <c r="A930" s="1" t="s">
        <v>1354</v>
      </c>
      <c r="B930" s="1" t="s">
        <v>1348</v>
      </c>
      <c r="C930" s="1" t="s">
        <v>1349</v>
      </c>
      <c r="D930" s="1" t="s">
        <v>1673</v>
      </c>
      <c r="E930" s="1" t="s">
        <v>2048</v>
      </c>
      <c r="F930" s="1">
        <v>0.1125</v>
      </c>
      <c r="G930" s="1">
        <v>0</v>
      </c>
      <c r="H930" s="1">
        <v>1.45</v>
      </c>
      <c r="I930" s="1" t="s">
        <v>1300</v>
      </c>
      <c r="J930" s="1" t="s">
        <v>1311</v>
      </c>
    </row>
    <row r="931" spans="1:10">
      <c r="A931" s="1" t="s">
        <v>1355</v>
      </c>
      <c r="B931" s="1" t="s">
        <v>1348</v>
      </c>
      <c r="C931" s="1" t="s">
        <v>1349</v>
      </c>
      <c r="D931" s="1" t="s">
        <v>1673</v>
      </c>
      <c r="E931" s="1" t="s">
        <v>2049</v>
      </c>
      <c r="F931" s="1">
        <v>0.1125</v>
      </c>
      <c r="G931" s="1">
        <v>0</v>
      </c>
      <c r="H931" s="1">
        <v>1.45</v>
      </c>
      <c r="I931" s="1" t="s">
        <v>1300</v>
      </c>
      <c r="J931" s="1" t="s">
        <v>1313</v>
      </c>
    </row>
    <row r="932" spans="1:10">
      <c r="A932" s="1" t="s">
        <v>1356</v>
      </c>
      <c r="B932" s="1" t="s">
        <v>1348</v>
      </c>
      <c r="C932" s="1" t="s">
        <v>1349</v>
      </c>
      <c r="D932" s="1" t="s">
        <v>1673</v>
      </c>
      <c r="E932" s="1" t="s">
        <v>2050</v>
      </c>
      <c r="F932" s="1">
        <v>6.25E-2</v>
      </c>
      <c r="G932" s="1">
        <v>0</v>
      </c>
      <c r="H932" s="1">
        <v>1.45</v>
      </c>
      <c r="I932" s="1" t="s">
        <v>1300</v>
      </c>
      <c r="J932" s="1" t="s">
        <v>1315</v>
      </c>
    </row>
    <row r="933" spans="1:10">
      <c r="A933" s="1" t="s">
        <v>1357</v>
      </c>
      <c r="B933" s="1" t="s">
        <v>1348</v>
      </c>
      <c r="C933" s="1" t="s">
        <v>1349</v>
      </c>
      <c r="D933" s="1" t="s">
        <v>1673</v>
      </c>
      <c r="E933" s="1" t="s">
        <v>2051</v>
      </c>
      <c r="F933" s="1">
        <v>6.25E-2</v>
      </c>
      <c r="G933" s="1">
        <v>0</v>
      </c>
      <c r="H933" s="1">
        <v>1.45</v>
      </c>
      <c r="I933" s="1" t="s">
        <v>1300</v>
      </c>
      <c r="J933" s="1" t="s">
        <v>1317</v>
      </c>
    </row>
    <row r="934" spans="1:10">
      <c r="A934" s="1" t="s">
        <v>1358</v>
      </c>
      <c r="B934" s="1" t="s">
        <v>1348</v>
      </c>
      <c r="C934" s="1" t="s">
        <v>1349</v>
      </c>
      <c r="D934" s="1" t="s">
        <v>1673</v>
      </c>
      <c r="E934" s="1" t="s">
        <v>2052</v>
      </c>
      <c r="F934" s="1">
        <v>3.125E-2</v>
      </c>
      <c r="G934" s="1">
        <v>0</v>
      </c>
      <c r="H934" s="1">
        <v>1.45</v>
      </c>
      <c r="I934" s="1" t="s">
        <v>1300</v>
      </c>
      <c r="J934" s="1" t="s">
        <v>1319</v>
      </c>
    </row>
    <row r="935" spans="1:10">
      <c r="A935" s="1" t="s">
        <v>1359</v>
      </c>
      <c r="B935" s="1" t="s">
        <v>1348</v>
      </c>
      <c r="C935" s="1" t="s">
        <v>1349</v>
      </c>
      <c r="D935" s="1" t="s">
        <v>1673</v>
      </c>
      <c r="E935" s="1" t="s">
        <v>2053</v>
      </c>
      <c r="F935" s="1">
        <v>3.125E-2</v>
      </c>
      <c r="G935" s="1">
        <v>0</v>
      </c>
      <c r="H935" s="1">
        <v>1.45</v>
      </c>
      <c r="I935" s="1" t="s">
        <v>1300</v>
      </c>
      <c r="J935" s="1" t="s">
        <v>1321</v>
      </c>
    </row>
    <row r="936" spans="1:10">
      <c r="A936" s="1" t="s">
        <v>1360</v>
      </c>
      <c r="B936" s="1" t="s">
        <v>1348</v>
      </c>
      <c r="C936" s="1" t="s">
        <v>1349</v>
      </c>
      <c r="D936" s="1" t="s">
        <v>508</v>
      </c>
      <c r="E936" s="1" t="s">
        <v>1499</v>
      </c>
      <c r="F936" s="1">
        <v>7.4999999999999997E-2</v>
      </c>
      <c r="G936" s="1">
        <v>0</v>
      </c>
    </row>
    <row r="937" spans="1:10">
      <c r="A937" s="1" t="s">
        <v>1361</v>
      </c>
      <c r="B937" s="1" t="s">
        <v>1348</v>
      </c>
      <c r="C937" s="1" t="s">
        <v>1349</v>
      </c>
      <c r="D937" s="1" t="s">
        <v>508</v>
      </c>
      <c r="E937" s="1" t="s">
        <v>1500</v>
      </c>
      <c r="F937" s="1">
        <v>3.7499999999999999E-2</v>
      </c>
      <c r="G937" s="1">
        <v>0</v>
      </c>
      <c r="J937" s="1" t="s">
        <v>673</v>
      </c>
    </row>
    <row r="938" spans="1:10">
      <c r="A938" s="1" t="s">
        <v>1362</v>
      </c>
      <c r="B938" s="1" t="s">
        <v>1348</v>
      </c>
      <c r="C938" s="1" t="s">
        <v>1349</v>
      </c>
      <c r="D938" s="1" t="s">
        <v>508</v>
      </c>
      <c r="E938" s="1" t="s">
        <v>1501</v>
      </c>
      <c r="F938" s="1">
        <v>3.7499999999999999E-2</v>
      </c>
      <c r="G938" s="1">
        <v>0</v>
      </c>
      <c r="J938" s="1" t="s">
        <v>504</v>
      </c>
    </row>
    <row r="939" spans="1:10">
      <c r="A939" s="1" t="s">
        <v>1363</v>
      </c>
      <c r="B939" s="1" t="s">
        <v>1348</v>
      </c>
      <c r="C939" s="1" t="s">
        <v>1349</v>
      </c>
      <c r="D939" s="1" t="s">
        <v>508</v>
      </c>
      <c r="E939" s="1" t="s">
        <v>1502</v>
      </c>
      <c r="F939" s="1">
        <v>3.7499999999999999E-2</v>
      </c>
      <c r="G939" s="1">
        <v>0</v>
      </c>
      <c r="J939" s="1" t="s">
        <v>1120</v>
      </c>
    </row>
    <row r="940" spans="1:10">
      <c r="A940" s="1" t="s">
        <v>1364</v>
      </c>
      <c r="B940" s="1" t="s">
        <v>1348</v>
      </c>
      <c r="C940" s="1" t="s">
        <v>1349</v>
      </c>
      <c r="D940" s="1" t="s">
        <v>508</v>
      </c>
      <c r="E940" s="1" t="s">
        <v>1503</v>
      </c>
      <c r="F940" s="1">
        <v>1.8749999999999999E-2</v>
      </c>
      <c r="G940" s="1">
        <v>0</v>
      </c>
      <c r="J940" s="1" t="s">
        <v>505</v>
      </c>
    </row>
    <row r="941" spans="1:10">
      <c r="A941" s="1" t="s">
        <v>1365</v>
      </c>
      <c r="B941" s="1" t="s">
        <v>1348</v>
      </c>
      <c r="C941" s="1" t="s">
        <v>1349</v>
      </c>
      <c r="D941" s="1" t="s">
        <v>508</v>
      </c>
      <c r="E941" s="1" t="s">
        <v>1504</v>
      </c>
      <c r="F941" s="1">
        <v>1.8749999999999999E-2</v>
      </c>
      <c r="G941" s="1">
        <v>0</v>
      </c>
      <c r="J941" s="1" t="s">
        <v>740</v>
      </c>
    </row>
    <row r="942" spans="1:10">
      <c r="A942" s="1" t="s">
        <v>1366</v>
      </c>
      <c r="B942" s="1" t="s">
        <v>1367</v>
      </c>
      <c r="C942" s="1" t="s">
        <v>1368</v>
      </c>
      <c r="D942" s="1" t="s">
        <v>1683</v>
      </c>
      <c r="E942" s="1" t="s">
        <v>2025</v>
      </c>
      <c r="F942" s="1">
        <v>9.7500000000000003E-2</v>
      </c>
      <c r="G942" s="1">
        <v>0</v>
      </c>
      <c r="H942" s="1">
        <v>1.45</v>
      </c>
      <c r="I942" s="1" t="s">
        <v>1300</v>
      </c>
      <c r="J942" s="1" t="s">
        <v>1301</v>
      </c>
    </row>
    <row r="943" spans="1:10">
      <c r="A943" s="1" t="s">
        <v>1369</v>
      </c>
      <c r="B943" s="1" t="s">
        <v>1367</v>
      </c>
      <c r="C943" s="1" t="s">
        <v>1368</v>
      </c>
      <c r="D943" s="1" t="s">
        <v>1683</v>
      </c>
      <c r="E943" s="1" t="s">
        <v>2026</v>
      </c>
      <c r="F943" s="1">
        <v>6.5000000000000002E-2</v>
      </c>
      <c r="G943" s="1">
        <v>0</v>
      </c>
      <c r="H943" s="1">
        <v>1.45</v>
      </c>
      <c r="I943" s="1" t="s">
        <v>1300</v>
      </c>
      <c r="J943" s="1" t="s">
        <v>1303</v>
      </c>
    </row>
    <row r="944" spans="1:10">
      <c r="A944" s="1" t="s">
        <v>1370</v>
      </c>
      <c r="B944" s="1" t="s">
        <v>1367</v>
      </c>
      <c r="C944" s="1" t="s">
        <v>1368</v>
      </c>
      <c r="D944" s="1" t="s">
        <v>1683</v>
      </c>
      <c r="E944" s="1" t="s">
        <v>2027</v>
      </c>
      <c r="F944" s="1">
        <v>3.2500000000000001E-2</v>
      </c>
      <c r="G944" s="1">
        <v>0</v>
      </c>
      <c r="H944" s="1">
        <v>1.45</v>
      </c>
      <c r="I944" s="1" t="s">
        <v>1300</v>
      </c>
      <c r="J944" s="1" t="s">
        <v>1305</v>
      </c>
    </row>
    <row r="945" spans="1:10">
      <c r="A945" s="1" t="s">
        <v>1371</v>
      </c>
      <c r="B945" s="1" t="s">
        <v>1367</v>
      </c>
      <c r="C945" s="1" t="s">
        <v>1368</v>
      </c>
      <c r="D945" s="1" t="s">
        <v>1673</v>
      </c>
      <c r="E945" s="1" t="s">
        <v>2056</v>
      </c>
      <c r="F945" s="1">
        <v>7.4999999999999997E-2</v>
      </c>
      <c r="G945" s="1">
        <v>0</v>
      </c>
      <c r="H945" s="1">
        <v>1.45</v>
      </c>
      <c r="I945" s="1" t="s">
        <v>1300</v>
      </c>
      <c r="J945" s="1" t="s">
        <v>1307</v>
      </c>
    </row>
    <row r="946" spans="1:10">
      <c r="A946" s="1" t="s">
        <v>1372</v>
      </c>
      <c r="B946" s="1" t="s">
        <v>1367</v>
      </c>
      <c r="C946" s="1" t="s">
        <v>1368</v>
      </c>
      <c r="D946" s="1" t="s">
        <v>1673</v>
      </c>
      <c r="E946" s="1" t="s">
        <v>2057</v>
      </c>
      <c r="F946" s="1">
        <v>3.7499999999999999E-2</v>
      </c>
      <c r="G946" s="1">
        <v>0</v>
      </c>
      <c r="H946" s="1">
        <v>1.45</v>
      </c>
      <c r="I946" s="1" t="s">
        <v>1300</v>
      </c>
      <c r="J946" s="1" t="s">
        <v>1309</v>
      </c>
    </row>
    <row r="947" spans="1:10">
      <c r="A947" s="1" t="s">
        <v>1373</v>
      </c>
      <c r="B947" s="1" t="s">
        <v>1367</v>
      </c>
      <c r="C947" s="1" t="s">
        <v>1368</v>
      </c>
      <c r="D947" s="1" t="s">
        <v>1673</v>
      </c>
      <c r="E947" s="1" t="s">
        <v>2058</v>
      </c>
      <c r="F947" s="1">
        <v>6.7500000000000004E-2</v>
      </c>
      <c r="G947" s="1">
        <v>0</v>
      </c>
      <c r="H947" s="1">
        <v>1.45</v>
      </c>
      <c r="I947" s="1" t="s">
        <v>1300</v>
      </c>
      <c r="J947" s="1" t="s">
        <v>1311</v>
      </c>
    </row>
    <row r="948" spans="1:10">
      <c r="A948" s="1" t="s">
        <v>1374</v>
      </c>
      <c r="B948" s="1" t="s">
        <v>1367</v>
      </c>
      <c r="C948" s="1" t="s">
        <v>1368</v>
      </c>
      <c r="D948" s="1" t="s">
        <v>1673</v>
      </c>
      <c r="E948" s="1" t="s">
        <v>2059</v>
      </c>
      <c r="F948" s="1">
        <v>6.7500000000000004E-2</v>
      </c>
      <c r="G948" s="1">
        <v>0</v>
      </c>
      <c r="H948" s="1">
        <v>1.45</v>
      </c>
      <c r="I948" s="1" t="s">
        <v>1300</v>
      </c>
      <c r="J948" s="1" t="s">
        <v>1313</v>
      </c>
    </row>
    <row r="949" spans="1:10">
      <c r="A949" s="1" t="s">
        <v>1375</v>
      </c>
      <c r="B949" s="1" t="s">
        <v>1367</v>
      </c>
      <c r="C949" s="1" t="s">
        <v>1368</v>
      </c>
      <c r="D949" s="1" t="s">
        <v>1673</v>
      </c>
      <c r="E949" s="1" t="s">
        <v>2060</v>
      </c>
      <c r="F949" s="1">
        <v>3.7499999999999999E-2</v>
      </c>
      <c r="G949" s="1">
        <v>0</v>
      </c>
      <c r="H949" s="1">
        <v>1.45</v>
      </c>
      <c r="I949" s="1" t="s">
        <v>1300</v>
      </c>
      <c r="J949" s="1" t="s">
        <v>1315</v>
      </c>
    </row>
    <row r="950" spans="1:10">
      <c r="A950" s="1" t="s">
        <v>1376</v>
      </c>
      <c r="B950" s="1" t="s">
        <v>1367</v>
      </c>
      <c r="C950" s="1" t="s">
        <v>1368</v>
      </c>
      <c r="D950" s="1" t="s">
        <v>1673</v>
      </c>
      <c r="E950" s="1" t="s">
        <v>2061</v>
      </c>
      <c r="F950" s="1">
        <v>3.7499999999999999E-2</v>
      </c>
      <c r="G950" s="1">
        <v>0</v>
      </c>
      <c r="H950" s="1">
        <v>1.45</v>
      </c>
      <c r="I950" s="1" t="s">
        <v>1300</v>
      </c>
      <c r="J950" s="1" t="s">
        <v>1317</v>
      </c>
    </row>
    <row r="951" spans="1:10">
      <c r="A951" s="1" t="s">
        <v>1377</v>
      </c>
      <c r="B951" s="1" t="s">
        <v>1367</v>
      </c>
      <c r="C951" s="1" t="s">
        <v>1368</v>
      </c>
      <c r="D951" s="1" t="s">
        <v>1673</v>
      </c>
      <c r="E951" s="1" t="s">
        <v>2062</v>
      </c>
      <c r="F951" s="1">
        <v>1.8749999999999999E-2</v>
      </c>
      <c r="G951" s="1">
        <v>0</v>
      </c>
      <c r="H951" s="1">
        <v>1.45</v>
      </c>
      <c r="I951" s="1" t="s">
        <v>1300</v>
      </c>
      <c r="J951" s="1" t="s">
        <v>1319</v>
      </c>
    </row>
    <row r="952" spans="1:10">
      <c r="A952" s="1" t="s">
        <v>1378</v>
      </c>
      <c r="B952" s="1" t="s">
        <v>1367</v>
      </c>
      <c r="C952" s="1" t="s">
        <v>1368</v>
      </c>
      <c r="D952" s="1" t="s">
        <v>1673</v>
      </c>
      <c r="E952" s="1" t="s">
        <v>2063</v>
      </c>
      <c r="F952" s="1">
        <v>1.8749999999999999E-2</v>
      </c>
      <c r="G952" s="1">
        <v>0</v>
      </c>
      <c r="H952" s="1">
        <v>1.45</v>
      </c>
      <c r="I952" s="1" t="s">
        <v>1300</v>
      </c>
      <c r="J952" s="1" t="s">
        <v>1321</v>
      </c>
    </row>
    <row r="953" spans="1:10">
      <c r="A953" s="1" t="s">
        <v>1379</v>
      </c>
      <c r="B953" s="1" t="s">
        <v>1367</v>
      </c>
      <c r="C953" s="1" t="s">
        <v>1368</v>
      </c>
      <c r="D953" s="1" t="s">
        <v>508</v>
      </c>
      <c r="E953" s="1" t="s">
        <v>1505</v>
      </c>
      <c r="F953" s="1">
        <v>2.5000000000000001E-2</v>
      </c>
      <c r="G953" s="1">
        <v>0</v>
      </c>
    </row>
    <row r="954" spans="1:10">
      <c r="A954" s="1" t="s">
        <v>1380</v>
      </c>
      <c r="B954" s="1" t="s">
        <v>1367</v>
      </c>
      <c r="C954" s="1" t="s">
        <v>1368</v>
      </c>
      <c r="D954" s="1" t="s">
        <v>508</v>
      </c>
      <c r="E954" s="1" t="s">
        <v>1506</v>
      </c>
      <c r="F954" s="1">
        <v>1.2500000000000001E-2</v>
      </c>
      <c r="G954" s="1">
        <v>0</v>
      </c>
      <c r="J954" s="1" t="s">
        <v>673</v>
      </c>
    </row>
    <row r="955" spans="1:10">
      <c r="A955" s="1" t="s">
        <v>1381</v>
      </c>
      <c r="B955" s="1" t="s">
        <v>1367</v>
      </c>
      <c r="C955" s="1" t="s">
        <v>1368</v>
      </c>
      <c r="D955" s="1" t="s">
        <v>508</v>
      </c>
      <c r="E955" s="1" t="s">
        <v>1507</v>
      </c>
      <c r="F955" s="1">
        <v>1.2500000000000001E-2</v>
      </c>
      <c r="G955" s="1">
        <v>0</v>
      </c>
      <c r="J955" s="1" t="s">
        <v>504</v>
      </c>
    </row>
    <row r="956" spans="1:10">
      <c r="A956" s="1" t="s">
        <v>1382</v>
      </c>
      <c r="B956" s="1" t="s">
        <v>1367</v>
      </c>
      <c r="C956" s="1" t="s">
        <v>1368</v>
      </c>
      <c r="D956" s="1" t="s">
        <v>508</v>
      </c>
      <c r="E956" s="1" t="s">
        <v>1508</v>
      </c>
      <c r="F956" s="1">
        <v>1.2500000000000001E-2</v>
      </c>
      <c r="G956" s="1">
        <v>0</v>
      </c>
      <c r="J956" s="1" t="s">
        <v>1120</v>
      </c>
    </row>
    <row r="957" spans="1:10">
      <c r="A957" s="1" t="s">
        <v>1383</v>
      </c>
      <c r="B957" s="1" t="s">
        <v>1367</v>
      </c>
      <c r="C957" s="1" t="s">
        <v>1368</v>
      </c>
      <c r="D957" s="1" t="s">
        <v>508</v>
      </c>
      <c r="E957" s="1" t="s">
        <v>1509</v>
      </c>
      <c r="F957" s="1">
        <v>6.2500000000000003E-3</v>
      </c>
      <c r="G957" s="1">
        <v>0</v>
      </c>
      <c r="J957" s="1" t="s">
        <v>505</v>
      </c>
    </row>
    <row r="958" spans="1:10">
      <c r="A958" s="1" t="s">
        <v>1384</v>
      </c>
      <c r="B958" s="1" t="s">
        <v>1367</v>
      </c>
      <c r="C958" s="1" t="s">
        <v>1368</v>
      </c>
      <c r="D958" s="1" t="s">
        <v>508</v>
      </c>
      <c r="E958" s="1" t="s">
        <v>1510</v>
      </c>
      <c r="F958" s="1">
        <v>6.2500000000000003E-3</v>
      </c>
      <c r="G958" s="1">
        <v>0</v>
      </c>
      <c r="J958" s="1" t="s">
        <v>740</v>
      </c>
    </row>
    <row r="959" spans="1:10">
      <c r="A959" s="1" t="s">
        <v>1385</v>
      </c>
      <c r="B959" s="1" t="s">
        <v>1367</v>
      </c>
      <c r="C959" s="1" t="s">
        <v>1368</v>
      </c>
      <c r="D959" s="1" t="s">
        <v>576</v>
      </c>
      <c r="E959" s="1" t="s">
        <v>1511</v>
      </c>
      <c r="F959" s="1">
        <v>2.5000000000000001E-2</v>
      </c>
      <c r="G959" s="1">
        <v>0</v>
      </c>
    </row>
    <row r="960" spans="1:10">
      <c r="A960" s="1" t="s">
        <v>1386</v>
      </c>
      <c r="B960" s="1" t="s">
        <v>1367</v>
      </c>
      <c r="C960" s="1" t="s">
        <v>1368</v>
      </c>
      <c r="D960" s="1" t="s">
        <v>576</v>
      </c>
      <c r="E960" s="1" t="s">
        <v>1512</v>
      </c>
      <c r="F960" s="1">
        <v>1.2500000000000001E-2</v>
      </c>
      <c r="G960" s="1">
        <v>0</v>
      </c>
      <c r="J960" s="1" t="s">
        <v>673</v>
      </c>
    </row>
    <row r="961" spans="1:10">
      <c r="A961" s="1" t="s">
        <v>1387</v>
      </c>
      <c r="B961" s="1" t="s">
        <v>1388</v>
      </c>
      <c r="C961" s="1" t="s">
        <v>1389</v>
      </c>
      <c r="D961" s="1" t="s">
        <v>1817</v>
      </c>
      <c r="E961" s="1" t="s">
        <v>1775</v>
      </c>
      <c r="F961" s="1">
        <v>2.1800000000000002</v>
      </c>
      <c r="G961" s="1">
        <v>0</v>
      </c>
      <c r="H961" s="1">
        <v>2.3199999999999998</v>
      </c>
      <c r="I961" s="1" t="s">
        <v>665</v>
      </c>
    </row>
    <row r="962" spans="1:10">
      <c r="A962" s="1" t="s">
        <v>1390</v>
      </c>
      <c r="B962" s="1" t="s">
        <v>1388</v>
      </c>
      <c r="C962" s="1" t="s">
        <v>1389</v>
      </c>
      <c r="D962" s="1" t="s">
        <v>1821</v>
      </c>
      <c r="E962" s="1" t="s">
        <v>1798</v>
      </c>
      <c r="F962" s="1">
        <v>1.2</v>
      </c>
      <c r="G962" s="1">
        <v>0</v>
      </c>
      <c r="H962" s="1">
        <v>2.3199999999999998</v>
      </c>
      <c r="I962" s="1" t="s">
        <v>665</v>
      </c>
    </row>
    <row r="963" spans="1:10">
      <c r="A963" s="1" t="s">
        <v>1391</v>
      </c>
      <c r="B963" s="1" t="s">
        <v>1388</v>
      </c>
      <c r="C963" s="1" t="s">
        <v>1389</v>
      </c>
      <c r="D963" s="1" t="s">
        <v>1880</v>
      </c>
      <c r="E963" s="1" t="s">
        <v>1799</v>
      </c>
      <c r="F963" s="1">
        <v>0.6</v>
      </c>
      <c r="G963" s="1">
        <v>0</v>
      </c>
      <c r="H963" s="1">
        <v>2.3199999999999998</v>
      </c>
      <c r="I963" s="1" t="s">
        <v>665</v>
      </c>
    </row>
    <row r="964" spans="1:10">
      <c r="A964" s="1" t="s">
        <v>1392</v>
      </c>
      <c r="B964" s="1" t="s">
        <v>1388</v>
      </c>
      <c r="C964" s="1" t="s">
        <v>1389</v>
      </c>
      <c r="D964" s="1" t="s">
        <v>1880</v>
      </c>
      <c r="E964" s="1" t="s">
        <v>1800</v>
      </c>
      <c r="F964" s="1">
        <v>0.6</v>
      </c>
      <c r="G964" s="1">
        <v>0</v>
      </c>
      <c r="H964" s="1">
        <v>2.3199999999999998</v>
      </c>
      <c r="I964" s="1" t="s">
        <v>665</v>
      </c>
    </row>
    <row r="965" spans="1:10">
      <c r="A965" s="1" t="s">
        <v>1393</v>
      </c>
      <c r="B965" s="1" t="s">
        <v>1388</v>
      </c>
      <c r="C965" s="1" t="s">
        <v>1389</v>
      </c>
      <c r="D965" s="1" t="s">
        <v>1883</v>
      </c>
      <c r="E965" s="1" t="s">
        <v>1801</v>
      </c>
      <c r="F965" s="1">
        <v>0.25</v>
      </c>
      <c r="G965" s="1">
        <v>0</v>
      </c>
      <c r="H965" s="1">
        <v>2.3199999999999998</v>
      </c>
      <c r="I965" s="1" t="s">
        <v>665</v>
      </c>
    </row>
    <row r="966" spans="1:10">
      <c r="A966" s="1" t="s">
        <v>1394</v>
      </c>
      <c r="B966" s="1" t="s">
        <v>1388</v>
      </c>
      <c r="C966" s="1" t="s">
        <v>1389</v>
      </c>
      <c r="D966" s="1" t="s">
        <v>1883</v>
      </c>
      <c r="E966" s="1" t="s">
        <v>1802</v>
      </c>
      <c r="F966" s="1">
        <v>0.25</v>
      </c>
      <c r="G966" s="1">
        <v>0</v>
      </c>
      <c r="H966" s="1">
        <v>2.3199999999999998</v>
      </c>
      <c r="I966" s="1" t="s">
        <v>665</v>
      </c>
    </row>
    <row r="967" spans="1:10">
      <c r="A967" s="1" t="s">
        <v>1395</v>
      </c>
      <c r="B967" s="1" t="s">
        <v>1388</v>
      </c>
      <c r="C967" s="1" t="s">
        <v>1389</v>
      </c>
      <c r="D967" s="1" t="s">
        <v>1883</v>
      </c>
      <c r="E967" s="1" t="s">
        <v>1803</v>
      </c>
      <c r="F967" s="1">
        <v>0.125</v>
      </c>
      <c r="G967" s="1">
        <v>0</v>
      </c>
      <c r="H967" s="1">
        <v>2.3199999999999998</v>
      </c>
      <c r="I967" s="1" t="s">
        <v>672</v>
      </c>
      <c r="J967" s="1" t="s">
        <v>673</v>
      </c>
    </row>
    <row r="968" spans="1:10">
      <c r="A968" s="1" t="s">
        <v>1396</v>
      </c>
      <c r="B968" s="1" t="s">
        <v>1388</v>
      </c>
      <c r="C968" s="1" t="s">
        <v>1389</v>
      </c>
      <c r="D968" s="1" t="s">
        <v>35</v>
      </c>
      <c r="E968" s="1" t="s">
        <v>1804</v>
      </c>
      <c r="F968" s="1">
        <v>0.08</v>
      </c>
      <c r="G968" s="1">
        <v>0</v>
      </c>
      <c r="H968" s="1">
        <v>2.3199999999999998</v>
      </c>
      <c r="I968" s="1" t="s">
        <v>665</v>
      </c>
    </row>
    <row r="969" spans="1:10">
      <c r="A969" s="1" t="s">
        <v>1397</v>
      </c>
      <c r="B969" s="1" t="s">
        <v>1388</v>
      </c>
      <c r="C969" s="1" t="s">
        <v>1389</v>
      </c>
      <c r="D969" s="1" t="s">
        <v>35</v>
      </c>
      <c r="E969" s="1" t="s">
        <v>1805</v>
      </c>
      <c r="F969" s="1">
        <v>0.04</v>
      </c>
      <c r="G969" s="1">
        <v>0</v>
      </c>
      <c r="H969" s="1">
        <v>2.3199999999999998</v>
      </c>
      <c r="I969" s="1" t="s">
        <v>672</v>
      </c>
      <c r="J969" s="1" t="s">
        <v>673</v>
      </c>
    </row>
    <row r="970" spans="1:10">
      <c r="A970" s="1" t="s">
        <v>1398</v>
      </c>
      <c r="B970" s="1" t="s">
        <v>1388</v>
      </c>
      <c r="C970" s="1" t="s">
        <v>1389</v>
      </c>
      <c r="D970" s="1" t="s">
        <v>35</v>
      </c>
      <c r="E970" s="1" t="s">
        <v>1806</v>
      </c>
      <c r="F970" s="1">
        <v>0.06</v>
      </c>
      <c r="G970" s="1">
        <v>0</v>
      </c>
      <c r="H970" s="1">
        <v>2.3199999999999998</v>
      </c>
      <c r="I970" s="1" t="s">
        <v>665</v>
      </c>
      <c r="J970" s="1" t="s">
        <v>500</v>
      </c>
    </row>
    <row r="971" spans="1:10">
      <c r="A971" s="1" t="s">
        <v>1399</v>
      </c>
      <c r="B971" s="1" t="s">
        <v>1388</v>
      </c>
      <c r="C971" s="1" t="s">
        <v>1389</v>
      </c>
      <c r="D971" s="1" t="s">
        <v>35</v>
      </c>
      <c r="E971" s="1" t="s">
        <v>2064</v>
      </c>
      <c r="F971" s="1">
        <v>0.06</v>
      </c>
      <c r="G971" s="1">
        <v>0</v>
      </c>
      <c r="H971" s="1">
        <v>2.3199999999999998</v>
      </c>
      <c r="I971" s="1" t="s">
        <v>672</v>
      </c>
      <c r="J971" s="1" t="s">
        <v>678</v>
      </c>
    </row>
    <row r="972" spans="1:10">
      <c r="A972" s="1" t="s">
        <v>1400</v>
      </c>
      <c r="B972" s="1" t="s">
        <v>1388</v>
      </c>
      <c r="C972" s="1" t="s">
        <v>1389</v>
      </c>
      <c r="D972" s="1" t="s">
        <v>35</v>
      </c>
      <c r="E972" s="1" t="s">
        <v>1807</v>
      </c>
      <c r="F972" s="1">
        <v>0.04</v>
      </c>
      <c r="G972" s="1">
        <v>0</v>
      </c>
      <c r="H972" s="1">
        <v>2.3199999999999998</v>
      </c>
      <c r="I972" s="1" t="s">
        <v>665</v>
      </c>
      <c r="J972" s="1" t="s">
        <v>501</v>
      </c>
    </row>
    <row r="973" spans="1:10">
      <c r="A973" s="1" t="s">
        <v>1401</v>
      </c>
      <c r="B973" s="1" t="s">
        <v>1388</v>
      </c>
      <c r="C973" s="1" t="s">
        <v>1389</v>
      </c>
      <c r="D973" s="1" t="s">
        <v>35</v>
      </c>
      <c r="E973" s="1" t="s">
        <v>2065</v>
      </c>
      <c r="F973" s="1">
        <v>0.04</v>
      </c>
      <c r="G973" s="1">
        <v>0</v>
      </c>
      <c r="H973" s="1">
        <v>2.3199999999999998</v>
      </c>
      <c r="I973" s="1" t="s">
        <v>672</v>
      </c>
      <c r="J973" s="1" t="s">
        <v>681</v>
      </c>
    </row>
    <row r="974" spans="1:10">
      <c r="A974" s="1" t="s">
        <v>1402</v>
      </c>
      <c r="B974" s="1" t="s">
        <v>1388</v>
      </c>
      <c r="C974" s="1" t="s">
        <v>1389</v>
      </c>
      <c r="D974" s="1" t="s">
        <v>35</v>
      </c>
      <c r="E974" s="1" t="s">
        <v>1808</v>
      </c>
      <c r="F974" s="1">
        <v>0.02</v>
      </c>
      <c r="G974" s="1">
        <v>0</v>
      </c>
      <c r="H974" s="1">
        <v>2.3199999999999998</v>
      </c>
      <c r="I974" s="1" t="s">
        <v>665</v>
      </c>
      <c r="J974" s="1" t="s">
        <v>502</v>
      </c>
    </row>
    <row r="975" spans="1:10">
      <c r="A975" s="1" t="s">
        <v>1403</v>
      </c>
      <c r="B975" s="1" t="s">
        <v>1388</v>
      </c>
      <c r="C975" s="1" t="s">
        <v>1389</v>
      </c>
      <c r="D975" s="1" t="s">
        <v>35</v>
      </c>
      <c r="E975" s="1" t="s">
        <v>2066</v>
      </c>
      <c r="F975" s="1">
        <v>0.02</v>
      </c>
      <c r="G975" s="1">
        <v>0</v>
      </c>
      <c r="H975" s="1">
        <v>2.3199999999999998</v>
      </c>
      <c r="I975" s="1" t="s">
        <v>672</v>
      </c>
      <c r="J975" s="1" t="s">
        <v>684</v>
      </c>
    </row>
    <row r="976" spans="1:10">
      <c r="A976" s="1" t="s">
        <v>1404</v>
      </c>
      <c r="B976" s="1" t="s">
        <v>1388</v>
      </c>
      <c r="C976" s="1" t="s">
        <v>1389</v>
      </c>
      <c r="D976" s="1" t="s">
        <v>1673</v>
      </c>
      <c r="E976" s="1" t="s">
        <v>2067</v>
      </c>
      <c r="F976" s="1">
        <v>0.05</v>
      </c>
      <c r="G976" s="1">
        <v>0</v>
      </c>
      <c r="H976" s="1">
        <v>2.3199999999999998</v>
      </c>
      <c r="I976" s="1" t="s">
        <v>665</v>
      </c>
    </row>
    <row r="977" spans="1:10">
      <c r="A977" s="1" t="s">
        <v>1405</v>
      </c>
      <c r="B977" s="1" t="s">
        <v>1388</v>
      </c>
      <c r="C977" s="1" t="s">
        <v>1389</v>
      </c>
      <c r="D977" s="1" t="s">
        <v>1673</v>
      </c>
      <c r="E977" s="1" t="s">
        <v>2068</v>
      </c>
      <c r="F977" s="1">
        <v>2.5000000000000001E-2</v>
      </c>
      <c r="G977" s="1">
        <v>0</v>
      </c>
      <c r="H977" s="1">
        <v>2.3199999999999998</v>
      </c>
      <c r="I977" s="1" t="s">
        <v>672</v>
      </c>
      <c r="J977" s="1" t="s">
        <v>673</v>
      </c>
    </row>
    <row r="978" spans="1:10">
      <c r="A978" s="1" t="s">
        <v>1406</v>
      </c>
      <c r="B978" s="1" t="s">
        <v>1388</v>
      </c>
      <c r="C978" s="1" t="s">
        <v>1389</v>
      </c>
      <c r="D978" s="1" t="s">
        <v>1673</v>
      </c>
      <c r="E978" s="1" t="s">
        <v>1513</v>
      </c>
      <c r="F978" s="1">
        <v>1.2500000000000001E-2</v>
      </c>
      <c r="G978" s="1">
        <v>0</v>
      </c>
      <c r="H978" s="1">
        <v>2.3199999999999998</v>
      </c>
      <c r="I978" s="1" t="s">
        <v>1407</v>
      </c>
      <c r="J978" s="1" t="s">
        <v>1408</v>
      </c>
    </row>
    <row r="979" spans="1:10">
      <c r="A979" s="1" t="s">
        <v>1409</v>
      </c>
      <c r="B979" s="1" t="s">
        <v>1388</v>
      </c>
      <c r="C979" s="1" t="s">
        <v>1389</v>
      </c>
      <c r="D979" s="1" t="s">
        <v>1673</v>
      </c>
      <c r="E979" s="1" t="s">
        <v>2069</v>
      </c>
      <c r="F979" s="1">
        <v>2.5000000000000001E-2</v>
      </c>
      <c r="G979" s="1">
        <v>0</v>
      </c>
      <c r="H979" s="1">
        <v>2.3199999999999998</v>
      </c>
      <c r="I979" s="1" t="s">
        <v>672</v>
      </c>
      <c r="J979" s="1" t="s">
        <v>684</v>
      </c>
    </row>
    <row r="980" spans="1:10">
      <c r="A980" s="1" t="s">
        <v>1410</v>
      </c>
      <c r="B980" s="1" t="s">
        <v>1388</v>
      </c>
      <c r="C980" s="1" t="s">
        <v>1389</v>
      </c>
      <c r="D980" s="1" t="s">
        <v>1673</v>
      </c>
      <c r="E980" s="1" t="s">
        <v>2070</v>
      </c>
      <c r="F980" s="1">
        <v>2.5000000000000001E-2</v>
      </c>
      <c r="G980" s="1">
        <v>0</v>
      </c>
      <c r="H980" s="1">
        <v>2.3199999999999998</v>
      </c>
      <c r="I980" s="1" t="s">
        <v>691</v>
      </c>
      <c r="J980" s="1" t="s">
        <v>502</v>
      </c>
    </row>
    <row r="981" spans="1:10">
      <c r="A981" s="1" t="s">
        <v>1411</v>
      </c>
      <c r="B981" s="1" t="s">
        <v>1388</v>
      </c>
      <c r="C981" s="1" t="s">
        <v>1389</v>
      </c>
      <c r="D981" s="1" t="s">
        <v>1673</v>
      </c>
      <c r="E981" s="1" t="s">
        <v>1514</v>
      </c>
      <c r="F981" s="1">
        <v>2.5000000000000001E-2</v>
      </c>
      <c r="G981" s="1">
        <v>0</v>
      </c>
      <c r="H981" s="1">
        <v>2.3199999999999998</v>
      </c>
      <c r="I981" s="1" t="s">
        <v>1407</v>
      </c>
      <c r="J981" s="1" t="s">
        <v>1412</v>
      </c>
    </row>
    <row r="982" spans="1:10">
      <c r="A982" s="1" t="s">
        <v>1413</v>
      </c>
      <c r="B982" s="1" t="s">
        <v>1388</v>
      </c>
      <c r="C982" s="1" t="s">
        <v>1389</v>
      </c>
      <c r="D982" s="1" t="s">
        <v>1673</v>
      </c>
      <c r="E982" s="1" t="s">
        <v>2071</v>
      </c>
      <c r="F982" s="1">
        <v>1.2500000000000001E-2</v>
      </c>
      <c r="G982" s="1">
        <v>0</v>
      </c>
      <c r="H982" s="1">
        <v>2.3199999999999998</v>
      </c>
      <c r="I982" s="1" t="s">
        <v>672</v>
      </c>
      <c r="J982" s="1" t="s">
        <v>975</v>
      </c>
    </row>
    <row r="983" spans="1:10">
      <c r="A983" s="1" t="s">
        <v>1414</v>
      </c>
      <c r="B983" s="1" t="s">
        <v>1388</v>
      </c>
      <c r="C983" s="1" t="s">
        <v>1389</v>
      </c>
      <c r="D983" s="1" t="s">
        <v>1673</v>
      </c>
      <c r="E983" s="1" t="s">
        <v>2072</v>
      </c>
      <c r="F983" s="1">
        <v>1.2500000000000001E-2</v>
      </c>
      <c r="G983" s="1">
        <v>0</v>
      </c>
      <c r="H983" s="1">
        <v>2.3199999999999998</v>
      </c>
      <c r="I983" s="1" t="s">
        <v>694</v>
      </c>
      <c r="J983" s="1" t="s">
        <v>978</v>
      </c>
    </row>
    <row r="984" spans="1:10">
      <c r="A984" s="1" t="s">
        <v>1415</v>
      </c>
      <c r="B984" s="1" t="s">
        <v>1388</v>
      </c>
      <c r="C984" s="1" t="s">
        <v>1389</v>
      </c>
      <c r="D984" s="1" t="s">
        <v>1673</v>
      </c>
      <c r="E984" s="1" t="s">
        <v>1515</v>
      </c>
      <c r="F984" s="1">
        <v>1.2500000000000001E-2</v>
      </c>
      <c r="G984" s="1">
        <v>0</v>
      </c>
      <c r="H984" s="1">
        <v>2.3199999999999998</v>
      </c>
      <c r="I984" s="1" t="s">
        <v>1407</v>
      </c>
      <c r="J984" s="1" t="s">
        <v>1416</v>
      </c>
    </row>
    <row r="985" spans="1:10">
      <c r="A985" s="1" t="s">
        <v>1417</v>
      </c>
      <c r="B985" s="1" t="s">
        <v>1388</v>
      </c>
      <c r="C985" s="1" t="s">
        <v>1389</v>
      </c>
      <c r="D985" s="1" t="s">
        <v>508</v>
      </c>
      <c r="E985" s="1" t="s">
        <v>1516</v>
      </c>
      <c r="F985" s="1">
        <v>0.05</v>
      </c>
      <c r="G985" s="1">
        <v>0</v>
      </c>
      <c r="H985" s="1">
        <v>2.3199999999999998</v>
      </c>
    </row>
    <row r="986" spans="1:10">
      <c r="A986" s="1" t="s">
        <v>1418</v>
      </c>
      <c r="B986" s="1" t="s">
        <v>1388</v>
      </c>
      <c r="C986" s="1" t="s">
        <v>1389</v>
      </c>
      <c r="D986" s="1" t="s">
        <v>508</v>
      </c>
      <c r="E986" s="1" t="s">
        <v>1517</v>
      </c>
      <c r="F986" s="1">
        <v>2.5000000000000001E-2</v>
      </c>
      <c r="G986" s="1">
        <v>0</v>
      </c>
      <c r="H986" s="1">
        <v>2.3199999999999998</v>
      </c>
      <c r="I986" s="1" t="s">
        <v>672</v>
      </c>
      <c r="J986" s="1" t="s">
        <v>673</v>
      </c>
    </row>
    <row r="987" spans="1:10">
      <c r="B987" s="1" t="s">
        <v>1388</v>
      </c>
      <c r="C987" s="1" t="s">
        <v>1389</v>
      </c>
      <c r="D987" s="1" t="s">
        <v>508</v>
      </c>
      <c r="E987" s="1" t="s">
        <v>1518</v>
      </c>
      <c r="F987" s="1">
        <v>1.2500000000000001E-2</v>
      </c>
      <c r="G987" s="1">
        <v>0</v>
      </c>
      <c r="H987" s="1">
        <v>2.3199999999999998</v>
      </c>
      <c r="I987" s="1" t="s">
        <v>1407</v>
      </c>
      <c r="J987" s="1" t="s">
        <v>1408</v>
      </c>
    </row>
    <row r="988" spans="1:10">
      <c r="A988" s="1" t="s">
        <v>1419</v>
      </c>
      <c r="B988" s="1" t="s">
        <v>1388</v>
      </c>
      <c r="C988" s="1" t="s">
        <v>1389</v>
      </c>
      <c r="D988" s="1" t="s">
        <v>508</v>
      </c>
      <c r="E988" s="1" t="s">
        <v>1519</v>
      </c>
      <c r="F988" s="1">
        <v>2.5000000000000001E-2</v>
      </c>
      <c r="G988" s="1">
        <v>0</v>
      </c>
      <c r="H988" s="1">
        <v>2.3199999999999998</v>
      </c>
      <c r="J988" s="1" t="s">
        <v>504</v>
      </c>
    </row>
    <row r="989" spans="1:10">
      <c r="A989" s="1" t="s">
        <v>1420</v>
      </c>
      <c r="B989" s="1" t="s">
        <v>1388</v>
      </c>
      <c r="C989" s="1" t="s">
        <v>1389</v>
      </c>
      <c r="D989" s="1" t="s">
        <v>508</v>
      </c>
      <c r="E989" s="1" t="s">
        <v>1520</v>
      </c>
      <c r="F989" s="1">
        <v>2.5000000000000001E-2</v>
      </c>
      <c r="G989" s="1">
        <v>0</v>
      </c>
      <c r="H989" s="1">
        <v>2.3199999999999998</v>
      </c>
      <c r="I989" s="1" t="s">
        <v>672</v>
      </c>
      <c r="J989" s="1" t="s">
        <v>1120</v>
      </c>
    </row>
    <row r="990" spans="1:10">
      <c r="A990" s="1" t="s">
        <v>1421</v>
      </c>
      <c r="B990" s="1" t="s">
        <v>1388</v>
      </c>
      <c r="C990" s="1" t="s">
        <v>1389</v>
      </c>
      <c r="D990" s="1" t="s">
        <v>508</v>
      </c>
      <c r="E990" s="1" t="s">
        <v>1521</v>
      </c>
      <c r="F990" s="1">
        <v>2.5000000000000001E-2</v>
      </c>
      <c r="G990" s="1">
        <v>0</v>
      </c>
      <c r="H990" s="1">
        <v>2.3199999999999998</v>
      </c>
      <c r="I990" s="1" t="s">
        <v>1407</v>
      </c>
      <c r="J990" s="1" t="s">
        <v>1412</v>
      </c>
    </row>
    <row r="991" spans="1:10">
      <c r="A991" s="1" t="s">
        <v>1422</v>
      </c>
      <c r="B991" s="1" t="s">
        <v>1388</v>
      </c>
      <c r="C991" s="1" t="s">
        <v>1389</v>
      </c>
      <c r="D991" s="1" t="s">
        <v>508</v>
      </c>
      <c r="E991" s="1" t="s">
        <v>1522</v>
      </c>
      <c r="F991" s="1">
        <v>2.5000000000000001E-2</v>
      </c>
      <c r="G991" s="1">
        <v>0</v>
      </c>
      <c r="H991" s="1">
        <v>2.3199999999999998</v>
      </c>
      <c r="J991" s="1" t="s">
        <v>505</v>
      </c>
    </row>
    <row r="992" spans="1:10">
      <c r="A992" s="1" t="s">
        <v>1423</v>
      </c>
      <c r="B992" s="1" t="s">
        <v>1388</v>
      </c>
      <c r="C992" s="1" t="s">
        <v>1389</v>
      </c>
      <c r="D992" s="1" t="s">
        <v>508</v>
      </c>
      <c r="E992" s="1" t="s">
        <v>1523</v>
      </c>
      <c r="F992" s="1">
        <v>2.5000000000000001E-2</v>
      </c>
      <c r="G992" s="1">
        <v>0</v>
      </c>
      <c r="H992" s="1">
        <v>2.3199999999999998</v>
      </c>
      <c r="I992" s="1" t="s">
        <v>672</v>
      </c>
      <c r="J992" s="1" t="s">
        <v>740</v>
      </c>
    </row>
    <row r="993" spans="1:10">
      <c r="A993" s="1" t="s">
        <v>1424</v>
      </c>
      <c r="B993" s="1" t="s">
        <v>1388</v>
      </c>
      <c r="C993" s="1" t="s">
        <v>1389</v>
      </c>
      <c r="D993" s="1" t="s">
        <v>508</v>
      </c>
      <c r="E993" s="1" t="s">
        <v>1524</v>
      </c>
      <c r="F993" s="1">
        <v>2.5000000000000001E-2</v>
      </c>
      <c r="G993" s="1">
        <v>0</v>
      </c>
      <c r="H993" s="1">
        <v>2.3199999999999998</v>
      </c>
      <c r="I993" s="1" t="s">
        <v>1407</v>
      </c>
      <c r="J993" s="1" t="s">
        <v>1416</v>
      </c>
    </row>
    <row r="994" spans="1:10">
      <c r="A994" s="1" t="s">
        <v>1425</v>
      </c>
      <c r="B994" s="1" t="s">
        <v>1388</v>
      </c>
      <c r="C994" s="1" t="s">
        <v>1426</v>
      </c>
      <c r="D994" s="1" t="s">
        <v>1817</v>
      </c>
      <c r="E994" s="1" t="s">
        <v>1775</v>
      </c>
      <c r="F994" s="1">
        <v>2.1800000000000002</v>
      </c>
      <c r="G994" s="1">
        <v>0</v>
      </c>
      <c r="H994" s="1">
        <v>3</v>
      </c>
      <c r="I994" s="1" t="s">
        <v>665</v>
      </c>
    </row>
    <row r="995" spans="1:10">
      <c r="A995" s="1" t="s">
        <v>1427</v>
      </c>
      <c r="B995" s="1" t="s">
        <v>1388</v>
      </c>
      <c r="C995" s="1" t="s">
        <v>1426</v>
      </c>
      <c r="D995" s="1" t="s">
        <v>1821</v>
      </c>
      <c r="E995" s="1" t="s">
        <v>1798</v>
      </c>
      <c r="F995" s="1">
        <v>1.2</v>
      </c>
      <c r="G995" s="1">
        <v>0</v>
      </c>
      <c r="H995" s="1">
        <v>3</v>
      </c>
      <c r="I995" s="1" t="s">
        <v>665</v>
      </c>
    </row>
    <row r="996" spans="1:10">
      <c r="A996" s="1" t="s">
        <v>1428</v>
      </c>
      <c r="B996" s="1" t="s">
        <v>1388</v>
      </c>
      <c r="C996" s="1" t="s">
        <v>1426</v>
      </c>
      <c r="D996" s="1" t="s">
        <v>1880</v>
      </c>
      <c r="E996" s="1" t="s">
        <v>1799</v>
      </c>
      <c r="F996" s="1">
        <v>0.6</v>
      </c>
      <c r="G996" s="1">
        <v>0</v>
      </c>
      <c r="H996" s="1">
        <v>3</v>
      </c>
      <c r="I996" s="1" t="s">
        <v>665</v>
      </c>
    </row>
    <row r="997" spans="1:10">
      <c r="A997" s="1" t="s">
        <v>1429</v>
      </c>
      <c r="B997" s="1" t="s">
        <v>1388</v>
      </c>
      <c r="C997" s="1" t="s">
        <v>1426</v>
      </c>
      <c r="D997" s="1" t="s">
        <v>1880</v>
      </c>
      <c r="E997" s="1" t="s">
        <v>1800</v>
      </c>
      <c r="F997" s="1">
        <v>0.6</v>
      </c>
      <c r="G997" s="1">
        <v>0</v>
      </c>
      <c r="H997" s="1">
        <v>3</v>
      </c>
      <c r="I997" s="1" t="s">
        <v>665</v>
      </c>
    </row>
    <row r="998" spans="1:10">
      <c r="A998" s="1" t="s">
        <v>1430</v>
      </c>
      <c r="B998" s="1" t="s">
        <v>1388</v>
      </c>
      <c r="C998" s="1" t="s">
        <v>1426</v>
      </c>
      <c r="D998" s="1" t="s">
        <v>1883</v>
      </c>
      <c r="E998" s="1" t="s">
        <v>1801</v>
      </c>
      <c r="F998" s="1">
        <v>0.25</v>
      </c>
      <c r="G998" s="1">
        <v>0</v>
      </c>
      <c r="H998" s="1">
        <v>3</v>
      </c>
      <c r="I998" s="1" t="s">
        <v>665</v>
      </c>
    </row>
    <row r="999" spans="1:10">
      <c r="A999" s="1" t="s">
        <v>1431</v>
      </c>
      <c r="B999" s="1" t="s">
        <v>1388</v>
      </c>
      <c r="C999" s="1" t="s">
        <v>1426</v>
      </c>
      <c r="D999" s="1" t="s">
        <v>1883</v>
      </c>
      <c r="E999" s="1" t="s">
        <v>1802</v>
      </c>
      <c r="F999" s="1">
        <v>0.25</v>
      </c>
      <c r="G999" s="1">
        <v>0</v>
      </c>
      <c r="H999" s="1">
        <v>3</v>
      </c>
      <c r="I999" s="1" t="s">
        <v>665</v>
      </c>
    </row>
    <row r="1000" spans="1:10">
      <c r="A1000" s="1" t="s">
        <v>1432</v>
      </c>
      <c r="B1000" s="1" t="s">
        <v>1388</v>
      </c>
      <c r="C1000" s="1" t="s">
        <v>1426</v>
      </c>
      <c r="D1000" s="1" t="s">
        <v>1883</v>
      </c>
      <c r="E1000" s="1" t="s">
        <v>1803</v>
      </c>
      <c r="F1000" s="1">
        <v>0.125</v>
      </c>
      <c r="G1000" s="1">
        <v>0</v>
      </c>
      <c r="H1000" s="1">
        <v>3</v>
      </c>
      <c r="I1000" s="1" t="s">
        <v>672</v>
      </c>
      <c r="J1000" s="1" t="s">
        <v>673</v>
      </c>
    </row>
    <row r="1001" spans="1:10">
      <c r="A1001" s="1" t="s">
        <v>1433</v>
      </c>
      <c r="B1001" s="1" t="s">
        <v>1388</v>
      </c>
      <c r="C1001" s="1" t="s">
        <v>1426</v>
      </c>
      <c r="D1001" s="1" t="s">
        <v>35</v>
      </c>
      <c r="E1001" s="1" t="s">
        <v>1804</v>
      </c>
      <c r="F1001" s="1">
        <v>0.08</v>
      </c>
      <c r="G1001" s="1">
        <v>0</v>
      </c>
      <c r="H1001" s="1">
        <v>3</v>
      </c>
      <c r="I1001" s="1" t="s">
        <v>665</v>
      </c>
    </row>
    <row r="1002" spans="1:10">
      <c r="A1002" s="1" t="s">
        <v>1434</v>
      </c>
      <c r="B1002" s="1" t="s">
        <v>1388</v>
      </c>
      <c r="C1002" s="1" t="s">
        <v>1426</v>
      </c>
      <c r="D1002" s="1" t="s">
        <v>35</v>
      </c>
      <c r="E1002" s="1" t="s">
        <v>1805</v>
      </c>
      <c r="F1002" s="1">
        <v>0.04</v>
      </c>
      <c r="G1002" s="1">
        <v>0</v>
      </c>
      <c r="H1002" s="1">
        <v>3</v>
      </c>
      <c r="I1002" s="1" t="s">
        <v>672</v>
      </c>
      <c r="J1002" s="1" t="s">
        <v>673</v>
      </c>
    </row>
    <row r="1003" spans="1:10">
      <c r="A1003" s="1" t="s">
        <v>1435</v>
      </c>
      <c r="B1003" s="1" t="s">
        <v>1388</v>
      </c>
      <c r="C1003" s="1" t="s">
        <v>1426</v>
      </c>
      <c r="D1003" s="1" t="s">
        <v>35</v>
      </c>
      <c r="E1003" s="1" t="s">
        <v>1806</v>
      </c>
      <c r="F1003" s="1">
        <v>0.06</v>
      </c>
      <c r="G1003" s="1">
        <v>0</v>
      </c>
      <c r="H1003" s="1">
        <v>3</v>
      </c>
      <c r="I1003" s="1" t="s">
        <v>665</v>
      </c>
      <c r="J1003" s="1" t="s">
        <v>500</v>
      </c>
    </row>
    <row r="1004" spans="1:10">
      <c r="A1004" s="1" t="s">
        <v>1436</v>
      </c>
      <c r="B1004" s="1" t="s">
        <v>1388</v>
      </c>
      <c r="C1004" s="1" t="s">
        <v>1426</v>
      </c>
      <c r="D1004" s="1" t="s">
        <v>35</v>
      </c>
      <c r="E1004" s="1" t="s">
        <v>2064</v>
      </c>
      <c r="F1004" s="1">
        <v>0.06</v>
      </c>
      <c r="G1004" s="1">
        <v>0</v>
      </c>
      <c r="H1004" s="1">
        <v>3</v>
      </c>
      <c r="I1004" s="1" t="s">
        <v>672</v>
      </c>
      <c r="J1004" s="1" t="s">
        <v>678</v>
      </c>
    </row>
    <row r="1005" spans="1:10">
      <c r="A1005" s="1" t="s">
        <v>1437</v>
      </c>
      <c r="B1005" s="1" t="s">
        <v>1388</v>
      </c>
      <c r="C1005" s="1" t="s">
        <v>1426</v>
      </c>
      <c r="D1005" s="1" t="s">
        <v>35</v>
      </c>
      <c r="E1005" s="1" t="s">
        <v>1807</v>
      </c>
      <c r="F1005" s="1">
        <v>0.04</v>
      </c>
      <c r="G1005" s="1">
        <v>0</v>
      </c>
      <c r="H1005" s="1">
        <v>3</v>
      </c>
      <c r="I1005" s="1" t="s">
        <v>665</v>
      </c>
      <c r="J1005" s="1" t="s">
        <v>501</v>
      </c>
    </row>
    <row r="1006" spans="1:10">
      <c r="A1006" s="1" t="s">
        <v>1438</v>
      </c>
      <c r="B1006" s="1" t="s">
        <v>1388</v>
      </c>
      <c r="C1006" s="1" t="s">
        <v>1426</v>
      </c>
      <c r="D1006" s="1" t="s">
        <v>35</v>
      </c>
      <c r="E1006" s="1" t="s">
        <v>2065</v>
      </c>
      <c r="F1006" s="1">
        <v>0.04</v>
      </c>
      <c r="G1006" s="1">
        <v>0</v>
      </c>
      <c r="H1006" s="1">
        <v>3</v>
      </c>
      <c r="I1006" s="1" t="s">
        <v>672</v>
      </c>
      <c r="J1006" s="1" t="s">
        <v>681</v>
      </c>
    </row>
    <row r="1007" spans="1:10">
      <c r="A1007" s="1" t="s">
        <v>1439</v>
      </c>
      <c r="B1007" s="1" t="s">
        <v>1388</v>
      </c>
      <c r="C1007" s="1" t="s">
        <v>1426</v>
      </c>
      <c r="D1007" s="1" t="s">
        <v>35</v>
      </c>
      <c r="E1007" s="1" t="s">
        <v>1808</v>
      </c>
      <c r="F1007" s="1">
        <v>0.02</v>
      </c>
      <c r="G1007" s="1">
        <v>0</v>
      </c>
      <c r="H1007" s="1">
        <v>3</v>
      </c>
      <c r="I1007" s="1" t="s">
        <v>665</v>
      </c>
      <c r="J1007" s="1" t="s">
        <v>502</v>
      </c>
    </row>
    <row r="1008" spans="1:10">
      <c r="A1008" s="1" t="s">
        <v>1440</v>
      </c>
      <c r="B1008" s="1" t="s">
        <v>1388</v>
      </c>
      <c r="C1008" s="1" t="s">
        <v>1426</v>
      </c>
      <c r="D1008" s="1" t="s">
        <v>35</v>
      </c>
      <c r="E1008" s="1" t="s">
        <v>2066</v>
      </c>
      <c r="F1008" s="1">
        <v>0.02</v>
      </c>
      <c r="G1008" s="1">
        <v>0</v>
      </c>
      <c r="H1008" s="1">
        <v>3</v>
      </c>
      <c r="I1008" s="1" t="s">
        <v>672</v>
      </c>
      <c r="J1008" s="1" t="s">
        <v>684</v>
      </c>
    </row>
    <row r="1009" spans="1:10">
      <c r="A1009" s="1" t="s">
        <v>1441</v>
      </c>
      <c r="B1009" s="1" t="s">
        <v>1388</v>
      </c>
      <c r="C1009" s="1" t="s">
        <v>1426</v>
      </c>
      <c r="D1009" s="1" t="s">
        <v>1673</v>
      </c>
      <c r="E1009" s="1" t="s">
        <v>2067</v>
      </c>
      <c r="F1009" s="1">
        <v>0.05</v>
      </c>
      <c r="G1009" s="1">
        <v>0</v>
      </c>
      <c r="H1009" s="1">
        <v>3</v>
      </c>
      <c r="I1009" s="1" t="s">
        <v>665</v>
      </c>
    </row>
    <row r="1010" spans="1:10">
      <c r="A1010" s="1" t="s">
        <v>1442</v>
      </c>
      <c r="B1010" s="1" t="s">
        <v>1388</v>
      </c>
      <c r="C1010" s="1" t="s">
        <v>1426</v>
      </c>
      <c r="D1010" s="1" t="s">
        <v>1673</v>
      </c>
      <c r="E1010" s="1" t="s">
        <v>2068</v>
      </c>
      <c r="F1010" s="1">
        <v>2.5000000000000001E-2</v>
      </c>
      <c r="G1010" s="1">
        <v>0</v>
      </c>
      <c r="H1010" s="1">
        <v>3</v>
      </c>
      <c r="I1010" s="1" t="s">
        <v>672</v>
      </c>
      <c r="J1010" s="1" t="s">
        <v>673</v>
      </c>
    </row>
    <row r="1011" spans="1:10">
      <c r="A1011" s="1" t="s">
        <v>1443</v>
      </c>
      <c r="B1011" s="1" t="s">
        <v>1388</v>
      </c>
      <c r="C1011" s="1" t="s">
        <v>1426</v>
      </c>
      <c r="D1011" s="1" t="s">
        <v>1673</v>
      </c>
      <c r="E1011" s="1" t="s">
        <v>1513</v>
      </c>
      <c r="F1011" s="1">
        <v>1.2500000000000001E-2</v>
      </c>
      <c r="G1011" s="1">
        <v>0</v>
      </c>
      <c r="H1011" s="1">
        <v>3</v>
      </c>
      <c r="I1011" s="1" t="s">
        <v>1407</v>
      </c>
      <c r="J1011" s="1" t="s">
        <v>1408</v>
      </c>
    </row>
    <row r="1012" spans="1:10">
      <c r="A1012" s="1" t="s">
        <v>1444</v>
      </c>
      <c r="B1012" s="1" t="s">
        <v>1388</v>
      </c>
      <c r="C1012" s="1" t="s">
        <v>1426</v>
      </c>
      <c r="D1012" s="1" t="s">
        <v>1673</v>
      </c>
      <c r="E1012" s="1" t="s">
        <v>2069</v>
      </c>
      <c r="F1012" s="1">
        <v>2.5000000000000001E-2</v>
      </c>
      <c r="G1012" s="1">
        <v>0</v>
      </c>
      <c r="H1012" s="1">
        <v>3</v>
      </c>
      <c r="I1012" s="1" t="s">
        <v>672</v>
      </c>
      <c r="J1012" s="1" t="s">
        <v>684</v>
      </c>
    </row>
    <row r="1013" spans="1:10">
      <c r="A1013" s="1" t="s">
        <v>1445</v>
      </c>
      <c r="B1013" s="1" t="s">
        <v>1388</v>
      </c>
      <c r="C1013" s="1" t="s">
        <v>1426</v>
      </c>
      <c r="D1013" s="1" t="s">
        <v>1673</v>
      </c>
      <c r="E1013" s="1" t="s">
        <v>2070</v>
      </c>
      <c r="F1013" s="1">
        <v>2.5000000000000001E-2</v>
      </c>
      <c r="G1013" s="1">
        <v>0</v>
      </c>
      <c r="H1013" s="1">
        <v>3</v>
      </c>
      <c r="I1013" s="1" t="s">
        <v>691</v>
      </c>
      <c r="J1013" s="1" t="s">
        <v>502</v>
      </c>
    </row>
    <row r="1014" spans="1:10">
      <c r="A1014" s="1" t="s">
        <v>1446</v>
      </c>
      <c r="B1014" s="1" t="s">
        <v>1388</v>
      </c>
      <c r="C1014" s="1" t="s">
        <v>1426</v>
      </c>
      <c r="D1014" s="1" t="s">
        <v>1673</v>
      </c>
      <c r="E1014" s="1" t="s">
        <v>1514</v>
      </c>
      <c r="F1014" s="1">
        <v>2.5000000000000001E-2</v>
      </c>
      <c r="G1014" s="1">
        <v>0</v>
      </c>
      <c r="H1014" s="1">
        <v>3</v>
      </c>
      <c r="I1014" s="1" t="s">
        <v>1407</v>
      </c>
      <c r="J1014" s="1" t="s">
        <v>1412</v>
      </c>
    </row>
    <row r="1015" spans="1:10">
      <c r="A1015" s="1" t="s">
        <v>1447</v>
      </c>
      <c r="B1015" s="1" t="s">
        <v>1388</v>
      </c>
      <c r="C1015" s="1" t="s">
        <v>1426</v>
      </c>
      <c r="D1015" s="1" t="s">
        <v>1673</v>
      </c>
      <c r="E1015" s="1" t="s">
        <v>2071</v>
      </c>
      <c r="F1015" s="1">
        <v>1.2500000000000001E-2</v>
      </c>
      <c r="G1015" s="1">
        <v>0</v>
      </c>
      <c r="H1015" s="1">
        <v>3</v>
      </c>
      <c r="I1015" s="1" t="s">
        <v>672</v>
      </c>
      <c r="J1015" s="1" t="s">
        <v>975</v>
      </c>
    </row>
    <row r="1016" spans="1:10">
      <c r="A1016" s="1" t="s">
        <v>1448</v>
      </c>
      <c r="B1016" s="1" t="s">
        <v>1388</v>
      </c>
      <c r="C1016" s="1" t="s">
        <v>1426</v>
      </c>
      <c r="D1016" s="1" t="s">
        <v>1673</v>
      </c>
      <c r="E1016" s="1" t="s">
        <v>2072</v>
      </c>
      <c r="F1016" s="1">
        <v>1.2500000000000001E-2</v>
      </c>
      <c r="G1016" s="1">
        <v>0</v>
      </c>
      <c r="H1016" s="1">
        <v>3</v>
      </c>
      <c r="I1016" s="1" t="s">
        <v>694</v>
      </c>
      <c r="J1016" s="1" t="s">
        <v>978</v>
      </c>
    </row>
    <row r="1017" spans="1:10">
      <c r="A1017" s="1" t="s">
        <v>1449</v>
      </c>
      <c r="B1017" s="1" t="s">
        <v>1388</v>
      </c>
      <c r="C1017" s="1" t="s">
        <v>1426</v>
      </c>
      <c r="D1017" s="1" t="s">
        <v>1673</v>
      </c>
      <c r="E1017" s="1" t="s">
        <v>1515</v>
      </c>
      <c r="F1017" s="1">
        <v>1.2500000000000001E-2</v>
      </c>
      <c r="G1017" s="1">
        <v>0</v>
      </c>
      <c r="H1017" s="1">
        <v>3</v>
      </c>
      <c r="I1017" s="1" t="s">
        <v>1407</v>
      </c>
      <c r="J1017" s="1" t="s">
        <v>1416</v>
      </c>
    </row>
    <row r="1018" spans="1:10">
      <c r="A1018" s="1" t="s">
        <v>1450</v>
      </c>
      <c r="B1018" s="1" t="s">
        <v>1388</v>
      </c>
      <c r="C1018" s="1" t="s">
        <v>1426</v>
      </c>
      <c r="D1018" s="1" t="s">
        <v>508</v>
      </c>
      <c r="E1018" s="1" t="s">
        <v>1516</v>
      </c>
      <c r="F1018" s="1">
        <v>0.05</v>
      </c>
      <c r="G1018" s="1">
        <v>0</v>
      </c>
      <c r="H1018" s="1">
        <v>3</v>
      </c>
    </row>
    <row r="1019" spans="1:10">
      <c r="A1019" s="1" t="s">
        <v>1451</v>
      </c>
      <c r="B1019" s="1" t="s">
        <v>1388</v>
      </c>
      <c r="C1019" s="1" t="s">
        <v>1426</v>
      </c>
      <c r="D1019" s="1" t="s">
        <v>508</v>
      </c>
      <c r="E1019" s="1" t="s">
        <v>1517</v>
      </c>
      <c r="F1019" s="1">
        <v>2.5000000000000001E-2</v>
      </c>
      <c r="G1019" s="1">
        <v>0</v>
      </c>
      <c r="H1019" s="1">
        <v>3</v>
      </c>
      <c r="J1019" s="1" t="s">
        <v>673</v>
      </c>
    </row>
    <row r="1020" spans="1:10">
      <c r="A1020" s="1" t="s">
        <v>1452</v>
      </c>
      <c r="B1020" s="1" t="s">
        <v>1388</v>
      </c>
      <c r="C1020" s="1" t="s">
        <v>1426</v>
      </c>
      <c r="D1020" s="1" t="s">
        <v>508</v>
      </c>
      <c r="E1020" s="1" t="s">
        <v>1518</v>
      </c>
      <c r="F1020" s="1">
        <v>1.2500000000000001E-2</v>
      </c>
      <c r="G1020" s="1">
        <v>0</v>
      </c>
      <c r="H1020" s="1">
        <v>3</v>
      </c>
      <c r="I1020" s="1" t="s">
        <v>1407</v>
      </c>
      <c r="J1020" s="1" t="s">
        <v>1408</v>
      </c>
    </row>
    <row r="1021" spans="1:10">
      <c r="A1021" s="1" t="s">
        <v>1453</v>
      </c>
      <c r="B1021" s="1" t="s">
        <v>1388</v>
      </c>
      <c r="C1021" s="1" t="s">
        <v>1426</v>
      </c>
      <c r="D1021" s="1" t="s">
        <v>508</v>
      </c>
      <c r="E1021" s="1" t="s">
        <v>1519</v>
      </c>
      <c r="F1021" s="1">
        <v>2.5000000000000001E-2</v>
      </c>
      <c r="G1021" s="1">
        <v>0</v>
      </c>
      <c r="H1021" s="1">
        <v>3</v>
      </c>
      <c r="J1021" s="1" t="s">
        <v>504</v>
      </c>
    </row>
    <row r="1022" spans="1:10">
      <c r="A1022" s="1" t="s">
        <v>1454</v>
      </c>
      <c r="B1022" s="1" t="s">
        <v>1388</v>
      </c>
      <c r="C1022" s="1" t="s">
        <v>1426</v>
      </c>
      <c r="D1022" s="1" t="s">
        <v>508</v>
      </c>
      <c r="E1022" s="1" t="s">
        <v>1520</v>
      </c>
      <c r="F1022" s="1">
        <v>2.5000000000000001E-2</v>
      </c>
      <c r="G1022" s="1">
        <v>0</v>
      </c>
      <c r="H1022" s="1">
        <v>3</v>
      </c>
      <c r="J1022" s="1" t="s">
        <v>1120</v>
      </c>
    </row>
    <row r="1023" spans="1:10">
      <c r="A1023" s="1" t="s">
        <v>1455</v>
      </c>
      <c r="B1023" s="1" t="s">
        <v>1388</v>
      </c>
      <c r="C1023" s="1" t="s">
        <v>1426</v>
      </c>
      <c r="D1023" s="1" t="s">
        <v>508</v>
      </c>
      <c r="E1023" s="1" t="s">
        <v>1521</v>
      </c>
      <c r="F1023" s="1">
        <v>2.5000000000000001E-2</v>
      </c>
      <c r="G1023" s="1">
        <v>0</v>
      </c>
      <c r="H1023" s="1">
        <v>3</v>
      </c>
      <c r="I1023" s="1" t="s">
        <v>1407</v>
      </c>
      <c r="J1023" s="1" t="s">
        <v>1412</v>
      </c>
    </row>
    <row r="1024" spans="1:10">
      <c r="A1024" s="1" t="s">
        <v>329</v>
      </c>
      <c r="B1024" s="1" t="s">
        <v>1388</v>
      </c>
      <c r="C1024" s="1" t="s">
        <v>1426</v>
      </c>
      <c r="D1024" s="1" t="s">
        <v>508</v>
      </c>
      <c r="E1024" s="1" t="s">
        <v>1522</v>
      </c>
      <c r="F1024" s="1">
        <v>1.2500000000000001E-2</v>
      </c>
      <c r="G1024" s="1">
        <v>0</v>
      </c>
      <c r="H1024" s="1">
        <v>3</v>
      </c>
      <c r="J1024" s="1" t="s">
        <v>505</v>
      </c>
    </row>
    <row r="1025" spans="1:10">
      <c r="A1025" s="1" t="s">
        <v>330</v>
      </c>
      <c r="B1025" s="1" t="s">
        <v>1388</v>
      </c>
      <c r="C1025" s="1" t="s">
        <v>1426</v>
      </c>
      <c r="D1025" s="1" t="s">
        <v>508</v>
      </c>
      <c r="E1025" s="1" t="s">
        <v>1523</v>
      </c>
      <c r="F1025" s="1">
        <v>1.2500000000000001E-2</v>
      </c>
      <c r="G1025" s="1">
        <v>0</v>
      </c>
      <c r="H1025" s="1">
        <v>3</v>
      </c>
      <c r="J1025" s="1" t="s">
        <v>740</v>
      </c>
    </row>
    <row r="1026" spans="1:10">
      <c r="A1026" s="1" t="s">
        <v>331</v>
      </c>
      <c r="B1026" s="1" t="s">
        <v>1388</v>
      </c>
      <c r="C1026" s="1" t="s">
        <v>1426</v>
      </c>
      <c r="D1026" s="1" t="s">
        <v>508</v>
      </c>
      <c r="E1026" s="1" t="s">
        <v>1524</v>
      </c>
      <c r="F1026" s="1">
        <v>1.2500000000000001E-2</v>
      </c>
      <c r="G1026" s="1">
        <v>0</v>
      </c>
      <c r="H1026" s="1">
        <v>3</v>
      </c>
      <c r="I1026" s="1" t="s">
        <v>1407</v>
      </c>
      <c r="J1026" s="1" t="s">
        <v>1416</v>
      </c>
    </row>
    <row r="1027" spans="1:10">
      <c r="A1027" s="1" t="s">
        <v>332</v>
      </c>
      <c r="B1027" s="1" t="s">
        <v>333</v>
      </c>
      <c r="C1027" s="1" t="s">
        <v>334</v>
      </c>
      <c r="D1027" s="1" t="s">
        <v>1820</v>
      </c>
      <c r="E1027" s="1" t="s">
        <v>1775</v>
      </c>
      <c r="F1027" s="1">
        <v>1.34</v>
      </c>
      <c r="G1027" s="1">
        <v>0.2</v>
      </c>
      <c r="H1027" s="1">
        <v>2.62</v>
      </c>
      <c r="I1027" s="1" t="s">
        <v>944</v>
      </c>
    </row>
    <row r="1028" spans="1:10">
      <c r="A1028" s="1" t="s">
        <v>335</v>
      </c>
      <c r="B1028" s="1" t="s">
        <v>333</v>
      </c>
      <c r="C1028" s="1" t="s">
        <v>334</v>
      </c>
      <c r="D1028" s="1" t="s">
        <v>1822</v>
      </c>
      <c r="E1028" s="1" t="s">
        <v>1796</v>
      </c>
      <c r="F1028" s="1">
        <v>1.2</v>
      </c>
      <c r="G1028" s="1">
        <v>0.2</v>
      </c>
      <c r="H1028" s="1">
        <v>2.62</v>
      </c>
      <c r="I1028" s="1" t="s">
        <v>944</v>
      </c>
    </row>
    <row r="1029" spans="1:10">
      <c r="A1029" s="1" t="s">
        <v>336</v>
      </c>
      <c r="B1029" s="1" t="s">
        <v>333</v>
      </c>
      <c r="C1029" s="1" t="s">
        <v>334</v>
      </c>
      <c r="D1029" s="1" t="s">
        <v>1823</v>
      </c>
      <c r="E1029" s="1" t="s">
        <v>1765</v>
      </c>
      <c r="F1029" s="1">
        <v>1.02</v>
      </c>
      <c r="G1029" s="1">
        <v>0.2</v>
      </c>
      <c r="H1029" s="1">
        <v>2.62</v>
      </c>
      <c r="I1029" s="1" t="s">
        <v>944</v>
      </c>
    </row>
    <row r="1030" spans="1:10">
      <c r="A1030" s="1" t="s">
        <v>337</v>
      </c>
      <c r="B1030" s="1" t="s">
        <v>333</v>
      </c>
      <c r="C1030" s="1" t="s">
        <v>334</v>
      </c>
      <c r="D1030" s="1" t="s">
        <v>1823</v>
      </c>
      <c r="E1030" s="1" t="s">
        <v>1766</v>
      </c>
      <c r="F1030" s="1">
        <v>1.02</v>
      </c>
      <c r="G1030" s="1">
        <v>0.2</v>
      </c>
      <c r="H1030" s="1">
        <v>2.62</v>
      </c>
      <c r="I1030" s="1" t="s">
        <v>944</v>
      </c>
    </row>
    <row r="1031" spans="1:10">
      <c r="A1031" s="1" t="s">
        <v>338</v>
      </c>
      <c r="B1031" s="1" t="s">
        <v>333</v>
      </c>
      <c r="C1031" s="1" t="s">
        <v>334</v>
      </c>
      <c r="D1031" s="1" t="s">
        <v>1887</v>
      </c>
      <c r="E1031" s="1" t="s">
        <v>1888</v>
      </c>
      <c r="F1031" s="1">
        <v>0.7</v>
      </c>
      <c r="G1031" s="1">
        <v>0.2</v>
      </c>
      <c r="H1031" s="1">
        <v>2.62</v>
      </c>
      <c r="I1031" s="1" t="s">
        <v>944</v>
      </c>
    </row>
    <row r="1032" spans="1:10">
      <c r="A1032" s="1" t="s">
        <v>339</v>
      </c>
      <c r="B1032" s="1" t="s">
        <v>333</v>
      </c>
      <c r="C1032" s="1" t="s">
        <v>334</v>
      </c>
      <c r="D1032" s="1" t="s">
        <v>1891</v>
      </c>
      <c r="E1032" s="1" t="s">
        <v>2074</v>
      </c>
      <c r="F1032" s="1">
        <v>0.5</v>
      </c>
      <c r="G1032" s="1">
        <v>0.2</v>
      </c>
      <c r="H1032" s="1">
        <v>2.62</v>
      </c>
      <c r="I1032" s="1" t="s">
        <v>944</v>
      </c>
    </row>
    <row r="1033" spans="1:10">
      <c r="A1033" s="1" t="s">
        <v>340</v>
      </c>
      <c r="B1033" s="1" t="s">
        <v>333</v>
      </c>
      <c r="C1033" s="1" t="s">
        <v>334</v>
      </c>
      <c r="D1033" s="1" t="s">
        <v>1891</v>
      </c>
      <c r="E1033" s="1" t="s">
        <v>2075</v>
      </c>
      <c r="F1033" s="1">
        <v>0.5</v>
      </c>
      <c r="G1033" s="1">
        <v>0.2</v>
      </c>
      <c r="H1033" s="1">
        <v>2.62</v>
      </c>
      <c r="I1033" s="1" t="s">
        <v>944</v>
      </c>
    </row>
    <row r="1034" spans="1:10">
      <c r="A1034" s="1" t="s">
        <v>341</v>
      </c>
      <c r="B1034" s="1" t="s">
        <v>333</v>
      </c>
      <c r="C1034" s="1" t="s">
        <v>334</v>
      </c>
      <c r="D1034" s="1" t="s">
        <v>1895</v>
      </c>
      <c r="E1034" s="1" t="s">
        <v>1896</v>
      </c>
      <c r="F1034" s="1">
        <v>0.5</v>
      </c>
      <c r="G1034" s="1">
        <v>0.2</v>
      </c>
      <c r="H1034" s="1">
        <v>2.62</v>
      </c>
      <c r="I1034" s="1" t="s">
        <v>944</v>
      </c>
    </row>
    <row r="1035" spans="1:10">
      <c r="A1035" s="1" t="s">
        <v>342</v>
      </c>
      <c r="B1035" s="1" t="s">
        <v>333</v>
      </c>
      <c r="C1035" s="1" t="s">
        <v>334</v>
      </c>
      <c r="D1035" s="1" t="s">
        <v>1899</v>
      </c>
      <c r="E1035" s="1" t="s">
        <v>1931</v>
      </c>
      <c r="F1035" s="1">
        <v>0.4</v>
      </c>
      <c r="G1035" s="1">
        <v>0.08</v>
      </c>
      <c r="H1035" s="1">
        <v>2.62</v>
      </c>
      <c r="I1035" s="1" t="s">
        <v>944</v>
      </c>
    </row>
    <row r="1036" spans="1:10">
      <c r="A1036" s="1" t="s">
        <v>343</v>
      </c>
      <c r="B1036" s="1" t="s">
        <v>333</v>
      </c>
      <c r="C1036" s="1" t="s">
        <v>334</v>
      </c>
      <c r="D1036" s="1" t="s">
        <v>1899</v>
      </c>
      <c r="E1036" s="1" t="s">
        <v>1932</v>
      </c>
      <c r="F1036" s="1">
        <v>0.2</v>
      </c>
      <c r="G1036" s="1">
        <v>0.04</v>
      </c>
      <c r="H1036" s="1">
        <v>2.62</v>
      </c>
      <c r="I1036" s="1" t="s">
        <v>672</v>
      </c>
      <c r="J1036" s="1" t="s">
        <v>673</v>
      </c>
    </row>
    <row r="1037" spans="1:10">
      <c r="A1037" s="1" t="s">
        <v>344</v>
      </c>
      <c r="B1037" s="1" t="s">
        <v>333</v>
      </c>
      <c r="C1037" s="1" t="s">
        <v>334</v>
      </c>
      <c r="D1037" s="1" t="s">
        <v>1899</v>
      </c>
      <c r="E1037" s="1" t="s">
        <v>2076</v>
      </c>
      <c r="F1037" s="1">
        <v>0.4</v>
      </c>
      <c r="G1037" s="1">
        <v>0.08</v>
      </c>
      <c r="H1037" s="1">
        <v>2.62</v>
      </c>
      <c r="I1037" s="1" t="s">
        <v>944</v>
      </c>
    </row>
    <row r="1038" spans="1:10">
      <c r="A1038" s="1" t="s">
        <v>345</v>
      </c>
      <c r="B1038" s="1" t="s">
        <v>333</v>
      </c>
      <c r="C1038" s="1" t="s">
        <v>334</v>
      </c>
      <c r="D1038" s="1" t="s">
        <v>1899</v>
      </c>
      <c r="E1038" s="1" t="s">
        <v>2077</v>
      </c>
      <c r="F1038" s="1">
        <v>0.2</v>
      </c>
      <c r="G1038" s="1">
        <v>0.04</v>
      </c>
      <c r="H1038" s="1">
        <v>2.62</v>
      </c>
      <c r="I1038" s="1" t="s">
        <v>672</v>
      </c>
      <c r="J1038" s="1" t="s">
        <v>673</v>
      </c>
    </row>
    <row r="1039" spans="1:10">
      <c r="A1039" s="1" t="s">
        <v>346</v>
      </c>
      <c r="B1039" s="1" t="s">
        <v>333</v>
      </c>
      <c r="C1039" s="1" t="s">
        <v>334</v>
      </c>
      <c r="D1039" s="1" t="s">
        <v>1899</v>
      </c>
      <c r="E1039" s="1" t="s">
        <v>2078</v>
      </c>
      <c r="F1039" s="1">
        <v>0.3</v>
      </c>
      <c r="G1039" s="1">
        <v>0.06</v>
      </c>
      <c r="H1039" s="1">
        <v>2.62</v>
      </c>
      <c r="I1039" s="1" t="s">
        <v>944</v>
      </c>
      <c r="J1039" s="1" t="s">
        <v>500</v>
      </c>
    </row>
    <row r="1040" spans="1:10">
      <c r="A1040" s="1" t="s">
        <v>347</v>
      </c>
      <c r="B1040" s="1" t="s">
        <v>333</v>
      </c>
      <c r="C1040" s="1" t="s">
        <v>334</v>
      </c>
      <c r="D1040" s="1" t="s">
        <v>1899</v>
      </c>
      <c r="E1040" s="1" t="s">
        <v>2079</v>
      </c>
      <c r="F1040" s="1">
        <v>0.3</v>
      </c>
      <c r="G1040" s="1">
        <v>0.06</v>
      </c>
      <c r="H1040" s="1">
        <v>2.62</v>
      </c>
      <c r="I1040" s="1" t="s">
        <v>672</v>
      </c>
      <c r="J1040" s="1" t="s">
        <v>678</v>
      </c>
    </row>
    <row r="1041" spans="1:10">
      <c r="A1041" s="1" t="s">
        <v>348</v>
      </c>
      <c r="B1041" s="1" t="s">
        <v>333</v>
      </c>
      <c r="C1041" s="1" t="s">
        <v>334</v>
      </c>
      <c r="D1041" s="1" t="s">
        <v>1899</v>
      </c>
      <c r="E1041" s="1" t="s">
        <v>2080</v>
      </c>
      <c r="F1041" s="1">
        <v>0.2</v>
      </c>
      <c r="G1041" s="1">
        <v>0.04</v>
      </c>
      <c r="H1041" s="1">
        <v>2.62</v>
      </c>
      <c r="I1041" s="1" t="s">
        <v>944</v>
      </c>
      <c r="J1041" s="1" t="s">
        <v>501</v>
      </c>
    </row>
    <row r="1042" spans="1:10">
      <c r="A1042" s="1" t="s">
        <v>349</v>
      </c>
      <c r="B1042" s="1" t="s">
        <v>333</v>
      </c>
      <c r="C1042" s="1" t="s">
        <v>334</v>
      </c>
      <c r="D1042" s="1" t="s">
        <v>1899</v>
      </c>
      <c r="E1042" s="1" t="s">
        <v>2081</v>
      </c>
      <c r="F1042" s="1">
        <v>0.2</v>
      </c>
      <c r="G1042" s="1">
        <v>0.04</v>
      </c>
      <c r="H1042" s="1">
        <v>2.62</v>
      </c>
      <c r="I1042" s="1" t="s">
        <v>672</v>
      </c>
      <c r="J1042" s="1" t="s">
        <v>681</v>
      </c>
    </row>
    <row r="1043" spans="1:10">
      <c r="A1043" s="1" t="s">
        <v>350</v>
      </c>
      <c r="B1043" s="1" t="s">
        <v>333</v>
      </c>
      <c r="C1043" s="1" t="s">
        <v>334</v>
      </c>
      <c r="D1043" s="1" t="s">
        <v>1899</v>
      </c>
      <c r="E1043" s="1" t="s">
        <v>2082</v>
      </c>
      <c r="F1043" s="1">
        <v>0.1</v>
      </c>
      <c r="G1043" s="1">
        <v>0.02</v>
      </c>
      <c r="H1043" s="1">
        <v>2.62</v>
      </c>
      <c r="I1043" s="1" t="s">
        <v>944</v>
      </c>
      <c r="J1043" s="1" t="s">
        <v>502</v>
      </c>
    </row>
    <row r="1044" spans="1:10">
      <c r="A1044" s="1" t="s">
        <v>351</v>
      </c>
      <c r="B1044" s="1" t="s">
        <v>333</v>
      </c>
      <c r="C1044" s="1" t="s">
        <v>334</v>
      </c>
      <c r="D1044" s="1" t="s">
        <v>1899</v>
      </c>
      <c r="E1044" s="1" t="s">
        <v>2083</v>
      </c>
      <c r="F1044" s="1">
        <v>0.1</v>
      </c>
      <c r="G1044" s="1">
        <v>0.02</v>
      </c>
      <c r="H1044" s="1">
        <v>2.62</v>
      </c>
      <c r="I1044" s="1" t="s">
        <v>672</v>
      </c>
      <c r="J1044" s="1" t="s">
        <v>684</v>
      </c>
    </row>
    <row r="1045" spans="1:10">
      <c r="A1045" s="1" t="s">
        <v>352</v>
      </c>
      <c r="B1045" s="1" t="s">
        <v>333</v>
      </c>
      <c r="C1045" s="1" t="s">
        <v>334</v>
      </c>
      <c r="D1045" s="1" t="s">
        <v>1899</v>
      </c>
      <c r="E1045" s="1" t="s">
        <v>2084</v>
      </c>
      <c r="F1045" s="1">
        <v>0.3</v>
      </c>
      <c r="G1045" s="1">
        <v>0.06</v>
      </c>
      <c r="H1045" s="1">
        <v>2.62</v>
      </c>
      <c r="I1045" s="1" t="s">
        <v>944</v>
      </c>
      <c r="J1045" s="1" t="s">
        <v>500</v>
      </c>
    </row>
    <row r="1046" spans="1:10">
      <c r="A1046" s="1" t="s">
        <v>353</v>
      </c>
      <c r="B1046" s="1" t="s">
        <v>333</v>
      </c>
      <c r="C1046" s="1" t="s">
        <v>334</v>
      </c>
      <c r="D1046" s="1" t="s">
        <v>1899</v>
      </c>
      <c r="E1046" s="1" t="s">
        <v>2085</v>
      </c>
      <c r="F1046" s="1">
        <v>0.3</v>
      </c>
      <c r="G1046" s="1">
        <v>0.06</v>
      </c>
      <c r="H1046" s="1">
        <v>2.62</v>
      </c>
      <c r="I1046" s="1" t="s">
        <v>672</v>
      </c>
      <c r="J1046" s="1" t="s">
        <v>678</v>
      </c>
    </row>
    <row r="1047" spans="1:10">
      <c r="A1047" s="1" t="s">
        <v>354</v>
      </c>
      <c r="B1047" s="1" t="s">
        <v>333</v>
      </c>
      <c r="C1047" s="1" t="s">
        <v>334</v>
      </c>
      <c r="D1047" s="1" t="s">
        <v>1899</v>
      </c>
      <c r="E1047" s="1" t="s">
        <v>2086</v>
      </c>
      <c r="F1047" s="1">
        <v>0.2</v>
      </c>
      <c r="G1047" s="1">
        <v>0.04</v>
      </c>
      <c r="H1047" s="1">
        <v>2.62</v>
      </c>
      <c r="I1047" s="1" t="s">
        <v>944</v>
      </c>
      <c r="J1047" s="1" t="s">
        <v>501</v>
      </c>
    </row>
    <row r="1048" spans="1:10">
      <c r="A1048" s="1" t="s">
        <v>355</v>
      </c>
      <c r="B1048" s="1" t="s">
        <v>333</v>
      </c>
      <c r="C1048" s="1" t="s">
        <v>334</v>
      </c>
      <c r="D1048" s="1" t="s">
        <v>1899</v>
      </c>
      <c r="E1048" s="1" t="s">
        <v>2087</v>
      </c>
      <c r="F1048" s="1">
        <v>0.2</v>
      </c>
      <c r="G1048" s="1">
        <v>0.04</v>
      </c>
      <c r="H1048" s="1">
        <v>2.62</v>
      </c>
      <c r="I1048" s="1" t="s">
        <v>672</v>
      </c>
      <c r="J1048" s="1" t="s">
        <v>681</v>
      </c>
    </row>
    <row r="1049" spans="1:10">
      <c r="A1049" s="1" t="s">
        <v>356</v>
      </c>
      <c r="B1049" s="1" t="s">
        <v>333</v>
      </c>
      <c r="C1049" s="1" t="s">
        <v>334</v>
      </c>
      <c r="D1049" s="1" t="s">
        <v>1899</v>
      </c>
      <c r="E1049" s="1" t="s">
        <v>2088</v>
      </c>
      <c r="F1049" s="1">
        <v>0.1</v>
      </c>
      <c r="G1049" s="1">
        <v>0.02</v>
      </c>
      <c r="H1049" s="1">
        <v>2.62</v>
      </c>
      <c r="I1049" s="1" t="s">
        <v>944</v>
      </c>
      <c r="J1049" s="1" t="s">
        <v>502</v>
      </c>
    </row>
    <row r="1050" spans="1:10">
      <c r="A1050" s="1" t="s">
        <v>357</v>
      </c>
      <c r="B1050" s="1" t="s">
        <v>333</v>
      </c>
      <c r="C1050" s="1" t="s">
        <v>334</v>
      </c>
      <c r="D1050" s="1" t="s">
        <v>1899</v>
      </c>
      <c r="E1050" s="1" t="s">
        <v>2089</v>
      </c>
      <c r="F1050" s="1">
        <v>0.1</v>
      </c>
      <c r="G1050" s="1">
        <v>0.02</v>
      </c>
      <c r="H1050" s="1">
        <v>2.62</v>
      </c>
      <c r="I1050" s="1" t="s">
        <v>672</v>
      </c>
      <c r="J1050" s="1" t="s">
        <v>684</v>
      </c>
    </row>
    <row r="1051" spans="1:10">
      <c r="A1051" s="1" t="s">
        <v>358</v>
      </c>
      <c r="B1051" s="1" t="s">
        <v>333</v>
      </c>
      <c r="C1051" s="1" t="s">
        <v>334</v>
      </c>
      <c r="D1051" s="1" t="s">
        <v>1672</v>
      </c>
      <c r="E1051" s="1" t="s">
        <v>2090</v>
      </c>
      <c r="F1051" s="1">
        <v>0.28000000000000003</v>
      </c>
      <c r="G1051" s="1">
        <v>5.1999999999999998E-2</v>
      </c>
      <c r="H1051" s="1">
        <v>2.62</v>
      </c>
      <c r="I1051" s="1" t="s">
        <v>944</v>
      </c>
    </row>
    <row r="1052" spans="1:10">
      <c r="A1052" s="1" t="s">
        <v>359</v>
      </c>
      <c r="B1052" s="1" t="s">
        <v>333</v>
      </c>
      <c r="C1052" s="1" t="s">
        <v>334</v>
      </c>
      <c r="D1052" s="1" t="s">
        <v>1672</v>
      </c>
      <c r="E1052" s="1" t="s">
        <v>2091</v>
      </c>
      <c r="F1052" s="1">
        <v>0.14000000000000001</v>
      </c>
      <c r="G1052" s="1">
        <v>2.5999999999999999E-2</v>
      </c>
      <c r="H1052" s="1">
        <v>2.62</v>
      </c>
      <c r="I1052" s="1" t="s">
        <v>672</v>
      </c>
      <c r="J1052" s="1" t="s">
        <v>673</v>
      </c>
    </row>
    <row r="1053" spans="1:10">
      <c r="A1053" s="1" t="s">
        <v>360</v>
      </c>
      <c r="B1053" s="1" t="s">
        <v>333</v>
      </c>
      <c r="C1053" s="1" t="s">
        <v>334</v>
      </c>
      <c r="D1053" s="1" t="s">
        <v>1672</v>
      </c>
      <c r="E1053" s="1" t="s">
        <v>2092</v>
      </c>
      <c r="F1053" s="1">
        <v>0.28000000000000003</v>
      </c>
      <c r="G1053" s="1">
        <v>5.1999999999999998E-2</v>
      </c>
      <c r="H1053" s="1">
        <v>2.62</v>
      </c>
      <c r="I1053" s="1" t="s">
        <v>944</v>
      </c>
    </row>
    <row r="1054" spans="1:10">
      <c r="A1054" s="1" t="s">
        <v>361</v>
      </c>
      <c r="B1054" s="1" t="s">
        <v>333</v>
      </c>
      <c r="C1054" s="1" t="s">
        <v>334</v>
      </c>
      <c r="D1054" s="1" t="s">
        <v>1672</v>
      </c>
      <c r="E1054" s="1" t="s">
        <v>2093</v>
      </c>
      <c r="F1054" s="1">
        <v>0.14000000000000001</v>
      </c>
      <c r="G1054" s="1">
        <v>2.5999999999999999E-2</v>
      </c>
      <c r="H1054" s="1">
        <v>2.62</v>
      </c>
      <c r="I1054" s="1" t="s">
        <v>672</v>
      </c>
      <c r="J1054" s="1" t="s">
        <v>673</v>
      </c>
    </row>
    <row r="1055" spans="1:10">
      <c r="A1055" s="1" t="s">
        <v>362</v>
      </c>
      <c r="B1055" s="1" t="s">
        <v>333</v>
      </c>
      <c r="C1055" s="1" t="s">
        <v>334</v>
      </c>
      <c r="D1055" s="1" t="s">
        <v>1672</v>
      </c>
      <c r="E1055" s="1" t="s">
        <v>2094</v>
      </c>
      <c r="F1055" s="1">
        <v>0.21</v>
      </c>
      <c r="G1055" s="1">
        <v>3.9E-2</v>
      </c>
      <c r="H1055" s="1">
        <v>2.62</v>
      </c>
      <c r="I1055" s="1" t="s">
        <v>944</v>
      </c>
      <c r="J1055" s="1" t="s">
        <v>500</v>
      </c>
    </row>
    <row r="1056" spans="1:10">
      <c r="A1056" s="1" t="s">
        <v>363</v>
      </c>
      <c r="B1056" s="1" t="s">
        <v>333</v>
      </c>
      <c r="C1056" s="1" t="s">
        <v>334</v>
      </c>
      <c r="D1056" s="1" t="s">
        <v>1672</v>
      </c>
      <c r="E1056" s="1" t="s">
        <v>2095</v>
      </c>
      <c r="F1056" s="1">
        <v>0.21</v>
      </c>
      <c r="G1056" s="1">
        <v>3.9E-2</v>
      </c>
      <c r="H1056" s="1">
        <v>2.62</v>
      </c>
      <c r="I1056" s="1" t="s">
        <v>672</v>
      </c>
      <c r="J1056" s="1" t="s">
        <v>678</v>
      </c>
    </row>
    <row r="1057" spans="1:10">
      <c r="A1057" s="1" t="s">
        <v>364</v>
      </c>
      <c r="B1057" s="1" t="s">
        <v>333</v>
      </c>
      <c r="C1057" s="1" t="s">
        <v>334</v>
      </c>
      <c r="D1057" s="1" t="s">
        <v>1672</v>
      </c>
      <c r="E1057" s="1" t="s">
        <v>2096</v>
      </c>
      <c r="F1057" s="1">
        <v>0.21</v>
      </c>
      <c r="G1057" s="1">
        <v>3.9E-2</v>
      </c>
      <c r="H1057" s="1">
        <v>2.62</v>
      </c>
      <c r="I1057" s="1" t="s">
        <v>944</v>
      </c>
      <c r="J1057" s="1" t="s">
        <v>500</v>
      </c>
    </row>
    <row r="1058" spans="1:10">
      <c r="A1058" s="1" t="s">
        <v>365</v>
      </c>
      <c r="B1058" s="1" t="s">
        <v>333</v>
      </c>
      <c r="C1058" s="1" t="s">
        <v>334</v>
      </c>
      <c r="D1058" s="1" t="s">
        <v>1672</v>
      </c>
      <c r="E1058" s="1" t="s">
        <v>2097</v>
      </c>
      <c r="F1058" s="1">
        <v>0.21</v>
      </c>
      <c r="G1058" s="1">
        <v>3.9E-2</v>
      </c>
      <c r="H1058" s="1">
        <v>2.62</v>
      </c>
      <c r="I1058" s="1" t="s">
        <v>672</v>
      </c>
      <c r="J1058" s="1" t="s">
        <v>678</v>
      </c>
    </row>
    <row r="1059" spans="1:10">
      <c r="A1059" s="1" t="s">
        <v>366</v>
      </c>
      <c r="B1059" s="1" t="s">
        <v>333</v>
      </c>
      <c r="C1059" s="1" t="s">
        <v>334</v>
      </c>
      <c r="D1059" s="1" t="s">
        <v>1672</v>
      </c>
      <c r="E1059" s="1" t="s">
        <v>2098</v>
      </c>
      <c r="F1059" s="1">
        <v>0.14000000000000001</v>
      </c>
      <c r="G1059" s="1">
        <v>2.5999999999999999E-2</v>
      </c>
      <c r="H1059" s="1">
        <v>2.62</v>
      </c>
      <c r="I1059" s="1" t="s">
        <v>944</v>
      </c>
      <c r="J1059" s="1" t="s">
        <v>501</v>
      </c>
    </row>
    <row r="1060" spans="1:10">
      <c r="A1060" s="1" t="s">
        <v>367</v>
      </c>
      <c r="B1060" s="1" t="s">
        <v>333</v>
      </c>
      <c r="C1060" s="1" t="s">
        <v>334</v>
      </c>
      <c r="D1060" s="1" t="s">
        <v>1672</v>
      </c>
      <c r="E1060" s="1" t="s">
        <v>2099</v>
      </c>
      <c r="F1060" s="1">
        <v>0.14000000000000001</v>
      </c>
      <c r="G1060" s="1">
        <v>2.5999999999999999E-2</v>
      </c>
      <c r="H1060" s="1">
        <v>2.62</v>
      </c>
      <c r="I1060" s="1" t="s">
        <v>672</v>
      </c>
      <c r="J1060" s="1" t="s">
        <v>681</v>
      </c>
    </row>
    <row r="1061" spans="1:10">
      <c r="A1061" s="1" t="s">
        <v>368</v>
      </c>
      <c r="B1061" s="1" t="s">
        <v>333</v>
      </c>
      <c r="C1061" s="1" t="s">
        <v>334</v>
      </c>
      <c r="D1061" s="1" t="s">
        <v>1672</v>
      </c>
      <c r="E1061" s="1" t="s">
        <v>2100</v>
      </c>
      <c r="F1061" s="1">
        <v>0.14000000000000001</v>
      </c>
      <c r="G1061" s="1">
        <v>2.5999999999999999E-2</v>
      </c>
      <c r="H1061" s="1">
        <v>2.62</v>
      </c>
      <c r="I1061" s="1" t="s">
        <v>944</v>
      </c>
      <c r="J1061" s="1" t="s">
        <v>501</v>
      </c>
    </row>
    <row r="1062" spans="1:10">
      <c r="A1062" s="1" t="s">
        <v>369</v>
      </c>
      <c r="B1062" s="1" t="s">
        <v>333</v>
      </c>
      <c r="C1062" s="1" t="s">
        <v>334</v>
      </c>
      <c r="D1062" s="1" t="s">
        <v>1672</v>
      </c>
      <c r="E1062" s="1" t="s">
        <v>2101</v>
      </c>
      <c r="F1062" s="1">
        <v>0.14000000000000001</v>
      </c>
      <c r="G1062" s="1">
        <v>2.5999999999999999E-2</v>
      </c>
      <c r="H1062" s="1">
        <v>2.62</v>
      </c>
      <c r="I1062" s="1" t="s">
        <v>672</v>
      </c>
      <c r="J1062" s="1" t="s">
        <v>681</v>
      </c>
    </row>
    <row r="1063" spans="1:10">
      <c r="A1063" s="1" t="s">
        <v>370</v>
      </c>
      <c r="B1063" s="1" t="s">
        <v>333</v>
      </c>
      <c r="C1063" s="1" t="s">
        <v>334</v>
      </c>
      <c r="D1063" s="1" t="s">
        <v>1672</v>
      </c>
      <c r="E1063" s="1" t="s">
        <v>2102</v>
      </c>
      <c r="F1063" s="1">
        <v>7.0000000000000007E-2</v>
      </c>
      <c r="G1063" s="1">
        <v>1.2999999999999999E-2</v>
      </c>
      <c r="H1063" s="1">
        <v>2.62</v>
      </c>
      <c r="I1063" s="1" t="s">
        <v>944</v>
      </c>
      <c r="J1063" s="1" t="s">
        <v>502</v>
      </c>
    </row>
    <row r="1064" spans="1:10">
      <c r="A1064" s="1" t="s">
        <v>371</v>
      </c>
      <c r="B1064" s="1" t="s">
        <v>333</v>
      </c>
      <c r="C1064" s="1" t="s">
        <v>334</v>
      </c>
      <c r="D1064" s="1" t="s">
        <v>1672</v>
      </c>
      <c r="E1064" s="1" t="s">
        <v>2103</v>
      </c>
      <c r="F1064" s="1">
        <v>7.0000000000000007E-2</v>
      </c>
      <c r="G1064" s="1">
        <v>1.2999999999999999E-2</v>
      </c>
      <c r="H1064" s="1">
        <v>2.62</v>
      </c>
      <c r="I1064" s="1" t="s">
        <v>672</v>
      </c>
      <c r="J1064" s="1" t="s">
        <v>684</v>
      </c>
    </row>
    <row r="1065" spans="1:10">
      <c r="A1065" s="1" t="s">
        <v>372</v>
      </c>
      <c r="B1065" s="1" t="s">
        <v>333</v>
      </c>
      <c r="C1065" s="1" t="s">
        <v>334</v>
      </c>
      <c r="D1065" s="1" t="s">
        <v>1672</v>
      </c>
      <c r="E1065" s="1" t="s">
        <v>2104</v>
      </c>
      <c r="F1065" s="1">
        <v>7.0000000000000007E-2</v>
      </c>
      <c r="G1065" s="1">
        <v>1.2999999999999999E-2</v>
      </c>
      <c r="H1065" s="1">
        <v>2.62</v>
      </c>
      <c r="I1065" s="1" t="s">
        <v>944</v>
      </c>
      <c r="J1065" s="1" t="s">
        <v>502</v>
      </c>
    </row>
    <row r="1066" spans="1:10">
      <c r="A1066" s="1" t="s">
        <v>373</v>
      </c>
      <c r="B1066" s="1" t="s">
        <v>333</v>
      </c>
      <c r="C1066" s="1" t="s">
        <v>334</v>
      </c>
      <c r="D1066" s="1" t="s">
        <v>1672</v>
      </c>
      <c r="E1066" s="1" t="s">
        <v>2105</v>
      </c>
      <c r="F1066" s="1">
        <v>7.0000000000000007E-2</v>
      </c>
      <c r="G1066" s="1">
        <v>1.2999999999999999E-2</v>
      </c>
      <c r="H1066" s="1">
        <v>2.62</v>
      </c>
      <c r="I1066" s="1" t="s">
        <v>672</v>
      </c>
      <c r="J1066" s="1" t="s">
        <v>684</v>
      </c>
    </row>
    <row r="1067" spans="1:10">
      <c r="A1067" s="1" t="s">
        <v>374</v>
      </c>
      <c r="B1067" s="1" t="s">
        <v>333</v>
      </c>
      <c r="C1067" s="1" t="s">
        <v>334</v>
      </c>
      <c r="D1067" s="1" t="s">
        <v>1673</v>
      </c>
      <c r="E1067" s="1" t="s">
        <v>2106</v>
      </c>
      <c r="F1067" s="1">
        <v>0.14000000000000001</v>
      </c>
      <c r="G1067" s="1">
        <v>1.2999999999999999E-2</v>
      </c>
      <c r="H1067" s="1">
        <v>2.62</v>
      </c>
      <c r="I1067" s="1" t="s">
        <v>961</v>
      </c>
    </row>
    <row r="1068" spans="1:10">
      <c r="A1068" s="1" t="s">
        <v>375</v>
      </c>
      <c r="B1068" s="1" t="s">
        <v>333</v>
      </c>
      <c r="C1068" s="1" t="s">
        <v>334</v>
      </c>
      <c r="D1068" s="1" t="s">
        <v>1673</v>
      </c>
      <c r="E1068" s="1" t="s">
        <v>2107</v>
      </c>
      <c r="F1068" s="1">
        <v>0.14000000000000001</v>
      </c>
      <c r="G1068" s="1">
        <v>1.2999999999999999E-2</v>
      </c>
      <c r="H1068" s="1">
        <v>2.62</v>
      </c>
      <c r="I1068" s="1" t="s">
        <v>961</v>
      </c>
    </row>
    <row r="1069" spans="1:10">
      <c r="A1069" s="1" t="s">
        <v>376</v>
      </c>
      <c r="B1069" s="1" t="s">
        <v>333</v>
      </c>
      <c r="C1069" s="1" t="s">
        <v>334</v>
      </c>
      <c r="D1069" s="1" t="s">
        <v>1673</v>
      </c>
      <c r="E1069" s="1" t="s">
        <v>2108</v>
      </c>
      <c r="F1069" s="1">
        <v>7.0000000000000007E-2</v>
      </c>
      <c r="G1069" s="1">
        <v>6.4999999999999997E-3</v>
      </c>
      <c r="H1069" s="1">
        <v>2.62</v>
      </c>
      <c r="I1069" s="1" t="s">
        <v>672</v>
      </c>
      <c r="J1069" s="1" t="s">
        <v>673</v>
      </c>
    </row>
    <row r="1070" spans="1:10">
      <c r="A1070" s="1" t="s">
        <v>377</v>
      </c>
      <c r="B1070" s="1" t="s">
        <v>333</v>
      </c>
      <c r="C1070" s="1" t="s">
        <v>334</v>
      </c>
      <c r="D1070" s="1" t="s">
        <v>1673</v>
      </c>
      <c r="E1070" s="1" t="s">
        <v>2109</v>
      </c>
      <c r="F1070" s="1">
        <v>7.0000000000000007E-2</v>
      </c>
      <c r="G1070" s="1">
        <v>6.4999999999999997E-3</v>
      </c>
      <c r="H1070" s="1">
        <v>2.62</v>
      </c>
      <c r="I1070" s="1" t="s">
        <v>672</v>
      </c>
      <c r="J1070" s="1" t="s">
        <v>673</v>
      </c>
    </row>
    <row r="1071" spans="1:10">
      <c r="A1071" s="1" t="s">
        <v>378</v>
      </c>
      <c r="B1071" s="1" t="s">
        <v>333</v>
      </c>
      <c r="C1071" s="1" t="s">
        <v>334</v>
      </c>
      <c r="D1071" s="1" t="s">
        <v>1673</v>
      </c>
      <c r="E1071" s="1" t="s">
        <v>1525</v>
      </c>
      <c r="F1071" s="1">
        <v>3.5000000000000003E-2</v>
      </c>
      <c r="G1071" s="1">
        <v>3.2499999999999999E-3</v>
      </c>
      <c r="H1071" s="1">
        <v>2.62</v>
      </c>
      <c r="I1071" s="1" t="s">
        <v>1407</v>
      </c>
      <c r="J1071" s="1" t="s">
        <v>1408</v>
      </c>
    </row>
    <row r="1072" spans="1:10">
      <c r="A1072" s="1" t="s">
        <v>379</v>
      </c>
      <c r="B1072" s="1" t="s">
        <v>333</v>
      </c>
      <c r="C1072" s="1" t="s">
        <v>334</v>
      </c>
      <c r="D1072" s="1" t="s">
        <v>1673</v>
      </c>
      <c r="E1072" s="1" t="s">
        <v>1526</v>
      </c>
      <c r="F1072" s="1">
        <v>3.5000000000000003E-2</v>
      </c>
      <c r="G1072" s="1">
        <v>3.2499999999999999E-3</v>
      </c>
      <c r="H1072" s="1">
        <v>2.62</v>
      </c>
      <c r="I1072" s="1" t="s">
        <v>1407</v>
      </c>
      <c r="J1072" s="1" t="s">
        <v>1408</v>
      </c>
    </row>
    <row r="1073" spans="1:10">
      <c r="A1073" s="1" t="s">
        <v>380</v>
      </c>
      <c r="B1073" s="1" t="s">
        <v>333</v>
      </c>
      <c r="C1073" s="1" t="s">
        <v>334</v>
      </c>
      <c r="D1073" s="1" t="s">
        <v>1673</v>
      </c>
      <c r="E1073" s="1" t="s">
        <v>2110</v>
      </c>
      <c r="F1073" s="1">
        <v>7.0000000000000007E-2</v>
      </c>
      <c r="G1073" s="1">
        <v>6.4999999999999997E-3</v>
      </c>
      <c r="H1073" s="1">
        <v>2.62</v>
      </c>
      <c r="I1073" s="1" t="s">
        <v>672</v>
      </c>
      <c r="J1073" s="1" t="s">
        <v>684</v>
      </c>
    </row>
    <row r="1074" spans="1:10">
      <c r="A1074" s="1" t="s">
        <v>381</v>
      </c>
      <c r="B1074" s="1" t="s">
        <v>333</v>
      </c>
      <c r="C1074" s="1" t="s">
        <v>334</v>
      </c>
      <c r="D1074" s="1" t="s">
        <v>1673</v>
      </c>
      <c r="E1074" s="1" t="s">
        <v>2111</v>
      </c>
      <c r="F1074" s="1">
        <v>7.0000000000000007E-2</v>
      </c>
      <c r="G1074" s="1">
        <v>6.4999999999999997E-3</v>
      </c>
      <c r="H1074" s="1">
        <v>2.62</v>
      </c>
      <c r="I1074" s="1" t="s">
        <v>672</v>
      </c>
      <c r="J1074" s="1" t="s">
        <v>684</v>
      </c>
    </row>
    <row r="1075" spans="1:10">
      <c r="A1075" s="1" t="s">
        <v>382</v>
      </c>
      <c r="B1075" s="1" t="s">
        <v>333</v>
      </c>
      <c r="C1075" s="1" t="s">
        <v>334</v>
      </c>
      <c r="D1075" s="1" t="s">
        <v>1673</v>
      </c>
      <c r="E1075" s="1" t="s">
        <v>2112</v>
      </c>
      <c r="F1075" s="1">
        <v>7.0000000000000007E-2</v>
      </c>
      <c r="G1075" s="1">
        <v>6.4999999999999997E-3</v>
      </c>
      <c r="H1075" s="1">
        <v>2.62</v>
      </c>
      <c r="I1075" s="1" t="s">
        <v>961</v>
      </c>
      <c r="J1075" s="1" t="s">
        <v>502</v>
      </c>
    </row>
    <row r="1076" spans="1:10">
      <c r="A1076" s="1" t="s">
        <v>383</v>
      </c>
      <c r="B1076" s="1" t="s">
        <v>333</v>
      </c>
      <c r="C1076" s="1" t="s">
        <v>334</v>
      </c>
      <c r="D1076" s="1" t="s">
        <v>1673</v>
      </c>
      <c r="E1076" s="1" t="s">
        <v>2113</v>
      </c>
      <c r="F1076" s="1">
        <v>7.0000000000000007E-2</v>
      </c>
      <c r="G1076" s="1">
        <v>6.4999999999999997E-3</v>
      </c>
      <c r="H1076" s="1">
        <v>2.62</v>
      </c>
      <c r="I1076" s="1" t="s">
        <v>961</v>
      </c>
      <c r="J1076" s="1" t="s">
        <v>502</v>
      </c>
    </row>
    <row r="1077" spans="1:10">
      <c r="A1077" s="1" t="s">
        <v>384</v>
      </c>
      <c r="B1077" s="1" t="s">
        <v>333</v>
      </c>
      <c r="C1077" s="1" t="s">
        <v>334</v>
      </c>
      <c r="D1077" s="1" t="s">
        <v>1673</v>
      </c>
      <c r="E1077" s="1" t="s">
        <v>1527</v>
      </c>
      <c r="F1077" s="1">
        <v>7.0000000000000007E-2</v>
      </c>
      <c r="G1077" s="1">
        <v>6.4999999999999997E-3</v>
      </c>
      <c r="H1077" s="1">
        <v>2.62</v>
      </c>
      <c r="I1077" s="1" t="s">
        <v>1407</v>
      </c>
      <c r="J1077" s="1" t="s">
        <v>1412</v>
      </c>
    </row>
    <row r="1078" spans="1:10">
      <c r="A1078" s="1" t="s">
        <v>385</v>
      </c>
      <c r="B1078" s="1" t="s">
        <v>333</v>
      </c>
      <c r="C1078" s="1" t="s">
        <v>334</v>
      </c>
      <c r="D1078" s="1" t="s">
        <v>1673</v>
      </c>
      <c r="E1078" s="1" t="s">
        <v>1528</v>
      </c>
      <c r="F1078" s="1">
        <v>7.0000000000000007E-2</v>
      </c>
      <c r="G1078" s="1">
        <v>6.4999999999999997E-3</v>
      </c>
      <c r="H1078" s="1">
        <v>2.62</v>
      </c>
      <c r="I1078" s="1" t="s">
        <v>1407</v>
      </c>
      <c r="J1078" s="1" t="s">
        <v>1412</v>
      </c>
    </row>
    <row r="1079" spans="1:10">
      <c r="A1079" s="1" t="s">
        <v>386</v>
      </c>
      <c r="B1079" s="1" t="s">
        <v>333</v>
      </c>
      <c r="C1079" s="1" t="s">
        <v>334</v>
      </c>
      <c r="D1079" s="1" t="s">
        <v>1673</v>
      </c>
      <c r="E1079" s="1" t="s">
        <v>2114</v>
      </c>
      <c r="F1079" s="1">
        <v>3.5000000000000003E-2</v>
      </c>
      <c r="G1079" s="1">
        <v>3.2499999999999999E-3</v>
      </c>
      <c r="H1079" s="1">
        <v>2.62</v>
      </c>
      <c r="I1079" s="1" t="s">
        <v>672</v>
      </c>
      <c r="J1079" s="1" t="s">
        <v>975</v>
      </c>
    </row>
    <row r="1080" spans="1:10">
      <c r="A1080" s="1" t="s">
        <v>387</v>
      </c>
      <c r="B1080" s="1" t="s">
        <v>333</v>
      </c>
      <c r="C1080" s="1" t="s">
        <v>334</v>
      </c>
      <c r="D1080" s="1" t="s">
        <v>1673</v>
      </c>
      <c r="E1080" s="1" t="s">
        <v>2115</v>
      </c>
      <c r="F1080" s="1">
        <v>3.5000000000000003E-2</v>
      </c>
      <c r="G1080" s="1">
        <v>3.2499999999999999E-3</v>
      </c>
      <c r="H1080" s="1">
        <v>2.62</v>
      </c>
      <c r="I1080" s="1" t="s">
        <v>672</v>
      </c>
      <c r="J1080" s="1" t="s">
        <v>975</v>
      </c>
    </row>
    <row r="1081" spans="1:10">
      <c r="A1081" s="1" t="s">
        <v>388</v>
      </c>
      <c r="B1081" s="1" t="s">
        <v>333</v>
      </c>
      <c r="C1081" s="1" t="s">
        <v>334</v>
      </c>
      <c r="D1081" s="1" t="s">
        <v>1673</v>
      </c>
      <c r="E1081" s="1" t="s">
        <v>2116</v>
      </c>
      <c r="F1081" s="1">
        <v>3.5000000000000003E-2</v>
      </c>
      <c r="G1081" s="1">
        <v>3.2499999999999999E-3</v>
      </c>
      <c r="H1081" s="1">
        <v>2.62</v>
      </c>
      <c r="I1081" s="1" t="s">
        <v>961</v>
      </c>
      <c r="J1081" s="1" t="s">
        <v>978</v>
      </c>
    </row>
    <row r="1082" spans="1:10">
      <c r="A1082" s="1" t="s">
        <v>389</v>
      </c>
      <c r="B1082" s="1" t="s">
        <v>333</v>
      </c>
      <c r="C1082" s="1" t="s">
        <v>334</v>
      </c>
      <c r="D1082" s="1" t="s">
        <v>1673</v>
      </c>
      <c r="E1082" s="1" t="s">
        <v>2117</v>
      </c>
      <c r="F1082" s="1">
        <v>3.5000000000000003E-2</v>
      </c>
      <c r="G1082" s="1">
        <v>3.2499999999999999E-3</v>
      </c>
      <c r="H1082" s="1">
        <v>2.62</v>
      </c>
      <c r="I1082" s="1" t="s">
        <v>961</v>
      </c>
      <c r="J1082" s="1" t="s">
        <v>978</v>
      </c>
    </row>
    <row r="1083" spans="1:10">
      <c r="A1083" s="1" t="s">
        <v>390</v>
      </c>
      <c r="B1083" s="1" t="s">
        <v>333</v>
      </c>
      <c r="C1083" s="1" t="s">
        <v>334</v>
      </c>
      <c r="D1083" s="1" t="s">
        <v>1673</v>
      </c>
      <c r="E1083" s="1" t="s">
        <v>1529</v>
      </c>
      <c r="F1083" s="1">
        <v>3.5000000000000003E-2</v>
      </c>
      <c r="G1083" s="1">
        <v>3.2499999999999999E-3</v>
      </c>
      <c r="H1083" s="1">
        <v>2.62</v>
      </c>
      <c r="I1083" s="1" t="s">
        <v>1407</v>
      </c>
      <c r="J1083" s="1" t="s">
        <v>1416</v>
      </c>
    </row>
    <row r="1084" spans="1:10">
      <c r="A1084" s="1" t="s">
        <v>391</v>
      </c>
      <c r="B1084" s="1" t="s">
        <v>333</v>
      </c>
      <c r="C1084" s="1" t="s">
        <v>334</v>
      </c>
      <c r="D1084" s="1" t="s">
        <v>1673</v>
      </c>
      <c r="E1084" s="1" t="s">
        <v>1530</v>
      </c>
      <c r="F1084" s="1">
        <v>3.5000000000000003E-2</v>
      </c>
      <c r="G1084" s="1">
        <v>3.2499999999999999E-3</v>
      </c>
      <c r="H1084" s="1">
        <v>2.62</v>
      </c>
      <c r="I1084" s="1" t="s">
        <v>1407</v>
      </c>
      <c r="J1084" s="1" t="s">
        <v>1416</v>
      </c>
    </row>
    <row r="1085" spans="1:10">
      <c r="A1085" s="1" t="s">
        <v>392</v>
      </c>
      <c r="B1085" s="1" t="s">
        <v>333</v>
      </c>
      <c r="C1085" s="1" t="s">
        <v>334</v>
      </c>
      <c r="D1085" s="1" t="s">
        <v>508</v>
      </c>
      <c r="E1085" s="1" t="s">
        <v>1531</v>
      </c>
      <c r="F1085" s="1">
        <v>0.08</v>
      </c>
      <c r="G1085" s="1">
        <v>5.0000000000000001E-3</v>
      </c>
      <c r="H1085" s="1">
        <v>2.62</v>
      </c>
    </row>
    <row r="1086" spans="1:10">
      <c r="A1086" s="1" t="s">
        <v>393</v>
      </c>
      <c r="B1086" s="1" t="s">
        <v>333</v>
      </c>
      <c r="C1086" s="1" t="s">
        <v>334</v>
      </c>
      <c r="D1086" s="1" t="s">
        <v>508</v>
      </c>
      <c r="E1086" s="1" t="s">
        <v>1532</v>
      </c>
      <c r="F1086" s="1">
        <v>0.08</v>
      </c>
      <c r="G1086" s="1">
        <v>5.0000000000000001E-3</v>
      </c>
      <c r="H1086" s="1">
        <v>2.62</v>
      </c>
    </row>
    <row r="1087" spans="1:10">
      <c r="A1087" s="1" t="s">
        <v>394</v>
      </c>
      <c r="B1087" s="1" t="s">
        <v>333</v>
      </c>
      <c r="C1087" s="1" t="s">
        <v>334</v>
      </c>
      <c r="D1087" s="1" t="s">
        <v>508</v>
      </c>
      <c r="E1087" s="1" t="s">
        <v>1533</v>
      </c>
      <c r="F1087" s="1">
        <v>0.04</v>
      </c>
      <c r="G1087" s="1">
        <v>2.5000000000000001E-3</v>
      </c>
      <c r="H1087" s="1">
        <v>2.62</v>
      </c>
      <c r="J1087" s="1" t="s">
        <v>673</v>
      </c>
    </row>
    <row r="1088" spans="1:10">
      <c r="A1088" s="1" t="s">
        <v>395</v>
      </c>
      <c r="B1088" s="1" t="s">
        <v>333</v>
      </c>
      <c r="C1088" s="1" t="s">
        <v>334</v>
      </c>
      <c r="D1088" s="1" t="s">
        <v>508</v>
      </c>
      <c r="E1088" s="1" t="s">
        <v>1534</v>
      </c>
      <c r="F1088" s="1">
        <v>0.04</v>
      </c>
      <c r="G1088" s="1">
        <v>2.5000000000000001E-3</v>
      </c>
      <c r="H1088" s="1">
        <v>2.62</v>
      </c>
      <c r="J1088" s="1" t="s">
        <v>673</v>
      </c>
    </row>
    <row r="1089" spans="1:10">
      <c r="A1089" s="1" t="s">
        <v>396</v>
      </c>
      <c r="B1089" s="1" t="s">
        <v>333</v>
      </c>
      <c r="C1089" s="1" t="s">
        <v>334</v>
      </c>
      <c r="D1089" s="1" t="s">
        <v>508</v>
      </c>
      <c r="E1089" s="1" t="s">
        <v>1535</v>
      </c>
      <c r="F1089" s="1">
        <v>0.02</v>
      </c>
      <c r="G1089" s="1">
        <v>1.25E-3</v>
      </c>
      <c r="H1089" s="1">
        <v>2.62</v>
      </c>
      <c r="I1089" s="1" t="s">
        <v>1407</v>
      </c>
      <c r="J1089" s="1" t="s">
        <v>1408</v>
      </c>
    </row>
    <row r="1090" spans="1:10">
      <c r="A1090" s="1" t="s">
        <v>397</v>
      </c>
      <c r="B1090" s="1" t="s">
        <v>333</v>
      </c>
      <c r="C1090" s="1" t="s">
        <v>334</v>
      </c>
      <c r="D1090" s="1" t="s">
        <v>508</v>
      </c>
      <c r="E1090" s="1" t="s">
        <v>1536</v>
      </c>
      <c r="F1090" s="1">
        <v>0.02</v>
      </c>
      <c r="G1090" s="1">
        <v>1.25E-3</v>
      </c>
      <c r="H1090" s="1">
        <v>2.62</v>
      </c>
      <c r="I1090" s="1" t="s">
        <v>1407</v>
      </c>
      <c r="J1090" s="1" t="s">
        <v>1408</v>
      </c>
    </row>
    <row r="1091" spans="1:10">
      <c r="A1091" s="1" t="s">
        <v>398</v>
      </c>
      <c r="B1091" s="1" t="s">
        <v>333</v>
      </c>
      <c r="C1091" s="1" t="s">
        <v>334</v>
      </c>
      <c r="D1091" s="1" t="s">
        <v>508</v>
      </c>
      <c r="E1091" s="1" t="s">
        <v>1537</v>
      </c>
      <c r="F1091" s="1">
        <v>0.04</v>
      </c>
      <c r="G1091" s="1">
        <v>2.5000000000000001E-3</v>
      </c>
      <c r="H1091" s="1">
        <v>2.62</v>
      </c>
      <c r="I1091" s="1" t="s">
        <v>961</v>
      </c>
      <c r="J1091" s="1" t="s">
        <v>504</v>
      </c>
    </row>
    <row r="1092" spans="1:10">
      <c r="A1092" s="1" t="s">
        <v>399</v>
      </c>
      <c r="B1092" s="1" t="s">
        <v>333</v>
      </c>
      <c r="C1092" s="1" t="s">
        <v>334</v>
      </c>
      <c r="D1092" s="1" t="s">
        <v>508</v>
      </c>
      <c r="E1092" s="1" t="s">
        <v>1538</v>
      </c>
      <c r="F1092" s="1">
        <v>0.04</v>
      </c>
      <c r="G1092" s="1">
        <v>2.5000000000000001E-3</v>
      </c>
      <c r="H1092" s="1">
        <v>2.62</v>
      </c>
      <c r="I1092" s="1" t="s">
        <v>961</v>
      </c>
      <c r="J1092" s="1" t="s">
        <v>504</v>
      </c>
    </row>
    <row r="1093" spans="1:10">
      <c r="A1093" s="1" t="s">
        <v>400</v>
      </c>
      <c r="B1093" s="1" t="s">
        <v>333</v>
      </c>
      <c r="C1093" s="1" t="s">
        <v>334</v>
      </c>
      <c r="D1093" s="1" t="s">
        <v>508</v>
      </c>
      <c r="E1093" s="1" t="s">
        <v>1539</v>
      </c>
      <c r="F1093" s="1">
        <v>0.04</v>
      </c>
      <c r="G1093" s="1">
        <v>2.5000000000000001E-3</v>
      </c>
      <c r="H1093" s="1">
        <v>2.62</v>
      </c>
      <c r="I1093" s="1" t="s">
        <v>672</v>
      </c>
      <c r="J1093" s="1" t="s">
        <v>1120</v>
      </c>
    </row>
    <row r="1094" spans="1:10">
      <c r="A1094" s="1" t="s">
        <v>401</v>
      </c>
      <c r="B1094" s="1" t="s">
        <v>333</v>
      </c>
      <c r="C1094" s="1" t="s">
        <v>334</v>
      </c>
      <c r="D1094" s="1" t="s">
        <v>508</v>
      </c>
      <c r="E1094" s="1" t="s">
        <v>1540</v>
      </c>
      <c r="F1094" s="1">
        <v>0.04</v>
      </c>
      <c r="G1094" s="1">
        <v>2.5000000000000001E-3</v>
      </c>
      <c r="H1094" s="1">
        <v>2.62</v>
      </c>
      <c r="I1094" s="1" t="s">
        <v>672</v>
      </c>
      <c r="J1094" s="1" t="s">
        <v>1120</v>
      </c>
    </row>
    <row r="1095" spans="1:10">
      <c r="A1095" s="1" t="s">
        <v>402</v>
      </c>
      <c r="B1095" s="1" t="s">
        <v>333</v>
      </c>
      <c r="C1095" s="1" t="s">
        <v>334</v>
      </c>
      <c r="D1095" s="1" t="s">
        <v>508</v>
      </c>
      <c r="E1095" s="1" t="s">
        <v>1541</v>
      </c>
      <c r="F1095" s="1">
        <v>0.04</v>
      </c>
      <c r="G1095" s="1">
        <v>2.5000000000000001E-3</v>
      </c>
      <c r="H1095" s="1">
        <v>2.62</v>
      </c>
      <c r="I1095" s="1" t="s">
        <v>1407</v>
      </c>
      <c r="J1095" s="1" t="s">
        <v>1412</v>
      </c>
    </row>
    <row r="1096" spans="1:10">
      <c r="A1096" s="1" t="s">
        <v>403</v>
      </c>
      <c r="B1096" s="1" t="s">
        <v>333</v>
      </c>
      <c r="C1096" s="1" t="s">
        <v>334</v>
      </c>
      <c r="D1096" s="1" t="s">
        <v>508</v>
      </c>
      <c r="E1096" s="1" t="s">
        <v>1542</v>
      </c>
      <c r="F1096" s="1">
        <v>0.04</v>
      </c>
      <c r="G1096" s="1">
        <v>2.5000000000000001E-3</v>
      </c>
      <c r="H1096" s="1">
        <v>2.62</v>
      </c>
      <c r="I1096" s="1" t="s">
        <v>1407</v>
      </c>
      <c r="J1096" s="1" t="s">
        <v>1412</v>
      </c>
    </row>
    <row r="1097" spans="1:10">
      <c r="A1097" s="1" t="s">
        <v>404</v>
      </c>
      <c r="B1097" s="1" t="s">
        <v>333</v>
      </c>
      <c r="C1097" s="1" t="s">
        <v>334</v>
      </c>
      <c r="D1097" s="1" t="s">
        <v>508</v>
      </c>
      <c r="E1097" s="1" t="s">
        <v>1543</v>
      </c>
      <c r="F1097" s="1">
        <v>0.02</v>
      </c>
      <c r="G1097" s="1">
        <v>1.25E-3</v>
      </c>
      <c r="H1097" s="1">
        <v>2.62</v>
      </c>
      <c r="I1097" s="1" t="s">
        <v>961</v>
      </c>
      <c r="J1097" s="1" t="s">
        <v>505</v>
      </c>
    </row>
    <row r="1098" spans="1:10">
      <c r="A1098" s="1" t="s">
        <v>405</v>
      </c>
      <c r="B1098" s="1" t="s">
        <v>333</v>
      </c>
      <c r="C1098" s="1" t="s">
        <v>334</v>
      </c>
      <c r="D1098" s="1" t="s">
        <v>508</v>
      </c>
      <c r="E1098" s="1" t="s">
        <v>1544</v>
      </c>
      <c r="F1098" s="1">
        <v>0.02</v>
      </c>
      <c r="G1098" s="1">
        <v>1.25E-3</v>
      </c>
      <c r="H1098" s="1">
        <v>2.62</v>
      </c>
      <c r="I1098" s="1" t="s">
        <v>961</v>
      </c>
      <c r="J1098" s="1" t="s">
        <v>505</v>
      </c>
    </row>
    <row r="1099" spans="1:10">
      <c r="A1099" s="1" t="s">
        <v>406</v>
      </c>
      <c r="B1099" s="1" t="s">
        <v>333</v>
      </c>
      <c r="C1099" s="1" t="s">
        <v>334</v>
      </c>
      <c r="D1099" s="1" t="s">
        <v>508</v>
      </c>
      <c r="E1099" s="1" t="s">
        <v>1545</v>
      </c>
      <c r="F1099" s="1">
        <v>0.02</v>
      </c>
      <c r="G1099" s="1">
        <v>1.25E-3</v>
      </c>
      <c r="H1099" s="1">
        <v>2.62</v>
      </c>
      <c r="I1099" s="1" t="s">
        <v>672</v>
      </c>
      <c r="J1099" s="1" t="s">
        <v>1001</v>
      </c>
    </row>
    <row r="1100" spans="1:10">
      <c r="A1100" s="1" t="s">
        <v>407</v>
      </c>
      <c r="B1100" s="1" t="s">
        <v>333</v>
      </c>
      <c r="C1100" s="1" t="s">
        <v>334</v>
      </c>
      <c r="D1100" s="1" t="s">
        <v>508</v>
      </c>
      <c r="E1100" s="1" t="s">
        <v>1546</v>
      </c>
      <c r="F1100" s="1">
        <v>0.02</v>
      </c>
      <c r="G1100" s="1">
        <v>1.25E-3</v>
      </c>
      <c r="H1100" s="1">
        <v>2.62</v>
      </c>
      <c r="I1100" s="1" t="s">
        <v>672</v>
      </c>
      <c r="J1100" s="1" t="s">
        <v>1001</v>
      </c>
    </row>
    <row r="1101" spans="1:10">
      <c r="A1101" s="1" t="s">
        <v>408</v>
      </c>
      <c r="B1101" s="1" t="s">
        <v>333</v>
      </c>
      <c r="C1101" s="1" t="s">
        <v>334</v>
      </c>
      <c r="D1101" s="1" t="s">
        <v>508</v>
      </c>
      <c r="E1101" s="1" t="s">
        <v>1547</v>
      </c>
      <c r="F1101" s="1">
        <v>0.02</v>
      </c>
      <c r="G1101" s="1">
        <v>1.25E-3</v>
      </c>
      <c r="H1101" s="1">
        <v>2.62</v>
      </c>
      <c r="I1101" s="1" t="s">
        <v>1407</v>
      </c>
      <c r="J1101" s="1" t="s">
        <v>1416</v>
      </c>
    </row>
    <row r="1102" spans="1:10">
      <c r="A1102" s="1" t="s">
        <v>409</v>
      </c>
      <c r="B1102" s="1" t="s">
        <v>333</v>
      </c>
      <c r="C1102" s="1" t="s">
        <v>334</v>
      </c>
      <c r="D1102" s="1" t="s">
        <v>508</v>
      </c>
      <c r="E1102" s="1" t="s">
        <v>1548</v>
      </c>
      <c r="F1102" s="1">
        <v>0.02</v>
      </c>
      <c r="G1102" s="1">
        <v>1.25E-3</v>
      </c>
      <c r="H1102" s="1">
        <v>2.62</v>
      </c>
      <c r="I1102" s="1" t="s">
        <v>1407</v>
      </c>
      <c r="J1102" s="1" t="s">
        <v>1416</v>
      </c>
    </row>
    <row r="1103" spans="1:10">
      <c r="A1103" s="1" t="s">
        <v>410</v>
      </c>
      <c r="B1103" s="1" t="s">
        <v>411</v>
      </c>
      <c r="C1103" s="1" t="s">
        <v>412</v>
      </c>
      <c r="D1103" s="1" t="s">
        <v>35</v>
      </c>
      <c r="E1103" s="1" t="s">
        <v>2118</v>
      </c>
      <c r="F1103" s="1">
        <v>0.03</v>
      </c>
      <c r="G1103" s="1">
        <v>0</v>
      </c>
      <c r="H1103" s="1">
        <v>2.08</v>
      </c>
      <c r="I1103" s="1" t="s">
        <v>1800</v>
      </c>
      <c r="J1103" s="1" t="s">
        <v>164</v>
      </c>
    </row>
    <row r="1104" spans="1:10">
      <c r="A1104" s="1" t="s">
        <v>413</v>
      </c>
      <c r="B1104" s="1" t="s">
        <v>411</v>
      </c>
      <c r="C1104" s="1" t="s">
        <v>412</v>
      </c>
      <c r="D1104" s="1" t="s">
        <v>35</v>
      </c>
      <c r="E1104" s="1" t="s">
        <v>2120</v>
      </c>
      <c r="F1104" s="1">
        <v>0.02</v>
      </c>
      <c r="G1104" s="1">
        <v>0</v>
      </c>
      <c r="H1104" s="1">
        <v>2.08</v>
      </c>
      <c r="I1104" s="1" t="s">
        <v>1800</v>
      </c>
      <c r="J1104" s="1" t="s">
        <v>166</v>
      </c>
    </row>
    <row r="1105" spans="1:10">
      <c r="A1105" s="1" t="s">
        <v>414</v>
      </c>
      <c r="B1105" s="1" t="s">
        <v>411</v>
      </c>
      <c r="C1105" s="1" t="s">
        <v>412</v>
      </c>
      <c r="D1105" s="1" t="s">
        <v>35</v>
      </c>
      <c r="E1105" s="1" t="s">
        <v>2121</v>
      </c>
      <c r="F1105" s="1">
        <v>0.01</v>
      </c>
      <c r="G1105" s="1">
        <v>0</v>
      </c>
      <c r="H1105" s="1">
        <v>2.08</v>
      </c>
      <c r="I1105" s="1" t="s">
        <v>1800</v>
      </c>
      <c r="J1105" s="1" t="s">
        <v>168</v>
      </c>
    </row>
    <row r="1106" spans="1:10">
      <c r="A1106" s="1" t="s">
        <v>415</v>
      </c>
      <c r="B1106" s="1" t="s">
        <v>411</v>
      </c>
      <c r="C1106" s="1" t="s">
        <v>412</v>
      </c>
      <c r="D1106" s="1" t="s">
        <v>1673</v>
      </c>
      <c r="E1106" s="1" t="s">
        <v>2122</v>
      </c>
      <c r="F1106" s="1">
        <v>2.5000000000000001E-2</v>
      </c>
      <c r="G1106" s="1">
        <v>0</v>
      </c>
      <c r="H1106" s="1">
        <v>2.08</v>
      </c>
      <c r="I1106" s="1" t="s">
        <v>1800</v>
      </c>
      <c r="J1106" s="1" t="s">
        <v>170</v>
      </c>
    </row>
    <row r="1107" spans="1:10">
      <c r="A1107" s="1" t="s">
        <v>416</v>
      </c>
      <c r="B1107" s="1" t="s">
        <v>411</v>
      </c>
      <c r="C1107" s="1" t="s">
        <v>412</v>
      </c>
      <c r="D1107" s="1" t="s">
        <v>1673</v>
      </c>
      <c r="E1107" s="1" t="s">
        <v>1549</v>
      </c>
      <c r="F1107" s="1">
        <v>2.5000000000000001E-2</v>
      </c>
    </row>
    <row r="1108" spans="1:10">
      <c r="A1108" s="1" t="s">
        <v>417</v>
      </c>
      <c r="B1108" s="1" t="s">
        <v>411</v>
      </c>
      <c r="C1108" s="1" t="s">
        <v>412</v>
      </c>
      <c r="D1108" s="1" t="s">
        <v>1673</v>
      </c>
      <c r="E1108" s="1" t="s">
        <v>2123</v>
      </c>
      <c r="F1108" s="1">
        <v>1.2500000000000001E-2</v>
      </c>
      <c r="G1108" s="1">
        <v>0</v>
      </c>
      <c r="H1108" s="1">
        <v>2.08</v>
      </c>
      <c r="I1108" s="1" t="s">
        <v>1800</v>
      </c>
      <c r="J1108" s="1" t="s">
        <v>172</v>
      </c>
    </row>
    <row r="1109" spans="1:10">
      <c r="A1109" s="1" t="s">
        <v>418</v>
      </c>
      <c r="B1109" s="1" t="s">
        <v>411</v>
      </c>
      <c r="C1109" s="1" t="s">
        <v>412</v>
      </c>
      <c r="D1109" s="1" t="s">
        <v>1673</v>
      </c>
      <c r="E1109" s="1" t="s">
        <v>1550</v>
      </c>
      <c r="F1109" s="1">
        <v>1.2999999999999999E-2</v>
      </c>
      <c r="J1109" s="1" t="s">
        <v>419</v>
      </c>
    </row>
    <row r="1110" spans="1:10">
      <c r="A1110" s="1" t="s">
        <v>420</v>
      </c>
      <c r="B1110" s="1" t="s">
        <v>411</v>
      </c>
      <c r="C1110" s="1" t="s">
        <v>412</v>
      </c>
      <c r="D1110" s="1" t="s">
        <v>1673</v>
      </c>
      <c r="E1110" s="1" t="s">
        <v>2124</v>
      </c>
      <c r="F1110" s="1">
        <v>1.2500000000000001E-2</v>
      </c>
      <c r="G1110" s="1">
        <v>0</v>
      </c>
      <c r="H1110" s="1">
        <v>2.08</v>
      </c>
      <c r="I1110" s="1" t="s">
        <v>1800</v>
      </c>
      <c r="J1110" s="1" t="s">
        <v>178</v>
      </c>
    </row>
    <row r="1111" spans="1:10">
      <c r="A1111" s="1" t="s">
        <v>421</v>
      </c>
      <c r="B1111" s="1" t="s">
        <v>411</v>
      </c>
      <c r="C1111" s="1" t="s">
        <v>412</v>
      </c>
      <c r="D1111" s="1" t="s">
        <v>1673</v>
      </c>
      <c r="E1111" s="1" t="s">
        <v>2125</v>
      </c>
      <c r="F1111" s="1">
        <v>1.2500000000000001E-2</v>
      </c>
      <c r="G1111" s="1">
        <v>0</v>
      </c>
      <c r="H1111" s="1">
        <v>2.08</v>
      </c>
      <c r="I1111" s="1" t="s">
        <v>1800</v>
      </c>
      <c r="J1111" s="1" t="s">
        <v>180</v>
      </c>
    </row>
    <row r="1112" spans="1:10">
      <c r="A1112" s="1" t="s">
        <v>422</v>
      </c>
      <c r="B1112" s="1" t="s">
        <v>411</v>
      </c>
      <c r="C1112" s="1" t="s">
        <v>412</v>
      </c>
      <c r="D1112" s="1" t="s">
        <v>1673</v>
      </c>
      <c r="E1112" s="1" t="s">
        <v>2126</v>
      </c>
      <c r="F1112" s="1">
        <v>6.2500000000000003E-3</v>
      </c>
      <c r="G1112" s="1">
        <v>0</v>
      </c>
      <c r="H1112" s="1">
        <v>2.08</v>
      </c>
      <c r="I1112" s="1" t="s">
        <v>1800</v>
      </c>
      <c r="J1112" s="1" t="s">
        <v>182</v>
      </c>
    </row>
    <row r="1113" spans="1:10">
      <c r="A1113" s="1" t="s">
        <v>423</v>
      </c>
      <c r="B1113" s="1" t="s">
        <v>411</v>
      </c>
      <c r="C1113" s="1" t="s">
        <v>412</v>
      </c>
      <c r="D1113" s="1" t="s">
        <v>1673</v>
      </c>
      <c r="E1113" s="1" t="s">
        <v>2127</v>
      </c>
      <c r="F1113" s="1">
        <v>6.2500000000000003E-3</v>
      </c>
      <c r="G1113" s="1">
        <v>0</v>
      </c>
      <c r="H1113" s="1">
        <v>2.08</v>
      </c>
      <c r="I1113" s="1" t="s">
        <v>1800</v>
      </c>
      <c r="J1113" s="1" t="s">
        <v>184</v>
      </c>
    </row>
    <row r="1114" spans="1:10">
      <c r="A1114" s="1" t="s">
        <v>424</v>
      </c>
      <c r="B1114" s="1" t="s">
        <v>411</v>
      </c>
      <c r="C1114" s="1" t="s">
        <v>412</v>
      </c>
      <c r="D1114" s="1" t="s">
        <v>508</v>
      </c>
      <c r="E1114" s="1" t="s">
        <v>1551</v>
      </c>
      <c r="F1114" s="1">
        <v>2.5000000000000001E-2</v>
      </c>
      <c r="G1114" s="1">
        <v>0</v>
      </c>
    </row>
    <row r="1115" spans="1:10">
      <c r="A1115" s="1" t="s">
        <v>425</v>
      </c>
      <c r="B1115" s="1" t="s">
        <v>411</v>
      </c>
      <c r="C1115" s="1" t="s">
        <v>412</v>
      </c>
      <c r="D1115" s="1" t="s">
        <v>508</v>
      </c>
      <c r="E1115" s="1" t="s">
        <v>1552</v>
      </c>
      <c r="F1115" s="1">
        <v>1.2500000000000001E-2</v>
      </c>
      <c r="G1115" s="1">
        <v>0</v>
      </c>
      <c r="J1115" s="1" t="s">
        <v>673</v>
      </c>
    </row>
    <row r="1116" spans="1:10">
      <c r="A1116" s="1" t="s">
        <v>426</v>
      </c>
      <c r="B1116" s="1" t="s">
        <v>411</v>
      </c>
      <c r="C1116" s="1" t="s">
        <v>412</v>
      </c>
      <c r="D1116" s="1" t="s">
        <v>508</v>
      </c>
      <c r="E1116" s="1" t="s">
        <v>1553</v>
      </c>
      <c r="F1116" s="1">
        <v>1.2500000000000001E-2</v>
      </c>
      <c r="G1116" s="1">
        <v>0</v>
      </c>
      <c r="J1116" s="1" t="s">
        <v>504</v>
      </c>
    </row>
    <row r="1117" spans="1:10">
      <c r="A1117" s="1" t="s">
        <v>427</v>
      </c>
      <c r="B1117" s="1" t="s">
        <v>411</v>
      </c>
      <c r="C1117" s="1" t="s">
        <v>412</v>
      </c>
      <c r="D1117" s="1" t="s">
        <v>508</v>
      </c>
      <c r="E1117" s="1" t="s">
        <v>1554</v>
      </c>
      <c r="F1117" s="1">
        <v>1.2500000000000001E-2</v>
      </c>
      <c r="G1117" s="1">
        <v>0</v>
      </c>
      <c r="J1117" s="1" t="s">
        <v>1120</v>
      </c>
    </row>
    <row r="1118" spans="1:10">
      <c r="A1118" s="1" t="s">
        <v>428</v>
      </c>
      <c r="B1118" s="1" t="s">
        <v>411</v>
      </c>
      <c r="C1118" s="1" t="s">
        <v>412</v>
      </c>
      <c r="D1118" s="1" t="s">
        <v>508</v>
      </c>
      <c r="E1118" s="1" t="s">
        <v>1555</v>
      </c>
      <c r="F1118" s="1">
        <v>6.2500000000000003E-3</v>
      </c>
      <c r="G1118" s="1">
        <v>0</v>
      </c>
      <c r="J1118" s="1" t="s">
        <v>505</v>
      </c>
    </row>
    <row r="1119" spans="1:10">
      <c r="A1119" s="1" t="s">
        <v>429</v>
      </c>
      <c r="B1119" s="1" t="s">
        <v>411</v>
      </c>
      <c r="C1119" s="1" t="s">
        <v>412</v>
      </c>
      <c r="D1119" s="1" t="s">
        <v>508</v>
      </c>
      <c r="E1119" s="1" t="s">
        <v>1556</v>
      </c>
      <c r="F1119" s="1">
        <v>6.2500000000000003E-3</v>
      </c>
      <c r="G1119" s="1">
        <v>0</v>
      </c>
      <c r="J1119" s="1" t="s">
        <v>740</v>
      </c>
    </row>
    <row r="1120" spans="1:10">
      <c r="A1120" s="1" t="s">
        <v>430</v>
      </c>
      <c r="B1120" s="1" t="s">
        <v>431</v>
      </c>
      <c r="C1120" s="1" t="s">
        <v>432</v>
      </c>
      <c r="D1120" s="1" t="s">
        <v>1672</v>
      </c>
      <c r="E1120" s="1" t="s">
        <v>2118</v>
      </c>
      <c r="F1120" s="1">
        <v>0.105</v>
      </c>
      <c r="G1120" s="1">
        <v>0</v>
      </c>
      <c r="H1120" s="1">
        <v>1.45</v>
      </c>
      <c r="I1120" s="1" t="s">
        <v>1300</v>
      </c>
      <c r="J1120" s="1" t="s">
        <v>1301</v>
      </c>
    </row>
    <row r="1121" spans="1:10">
      <c r="A1121" s="1" t="s">
        <v>433</v>
      </c>
      <c r="B1121" s="1" t="s">
        <v>431</v>
      </c>
      <c r="C1121" s="1" t="s">
        <v>432</v>
      </c>
      <c r="D1121" s="1" t="s">
        <v>1672</v>
      </c>
      <c r="E1121" s="1" t="s">
        <v>2120</v>
      </c>
      <c r="F1121" s="1">
        <v>7.0000000000000007E-2</v>
      </c>
      <c r="G1121" s="1">
        <v>0</v>
      </c>
      <c r="H1121" s="1">
        <v>1.45</v>
      </c>
      <c r="I1121" s="1" t="s">
        <v>1300</v>
      </c>
      <c r="J1121" s="1" t="s">
        <v>1303</v>
      </c>
    </row>
    <row r="1122" spans="1:10">
      <c r="A1122" s="1" t="s">
        <v>434</v>
      </c>
      <c r="B1122" s="1" t="s">
        <v>431</v>
      </c>
      <c r="C1122" s="1" t="s">
        <v>432</v>
      </c>
      <c r="D1122" s="1" t="s">
        <v>1672</v>
      </c>
      <c r="E1122" s="1" t="s">
        <v>2121</v>
      </c>
      <c r="F1122" s="1">
        <v>3.5000000000000003E-2</v>
      </c>
      <c r="G1122" s="1">
        <v>0</v>
      </c>
      <c r="H1122" s="1">
        <v>1.45</v>
      </c>
      <c r="I1122" s="1" t="s">
        <v>1300</v>
      </c>
      <c r="J1122" s="1" t="s">
        <v>1305</v>
      </c>
    </row>
    <row r="1123" spans="1:10">
      <c r="A1123" s="1" t="s">
        <v>435</v>
      </c>
      <c r="B1123" s="1" t="s">
        <v>431</v>
      </c>
      <c r="C1123" s="1" t="s">
        <v>432</v>
      </c>
      <c r="D1123" s="1" t="s">
        <v>1673</v>
      </c>
      <c r="E1123" s="1" t="s">
        <v>2129</v>
      </c>
      <c r="F1123" s="1">
        <v>7.0000000000000007E-2</v>
      </c>
      <c r="G1123" s="1">
        <v>0</v>
      </c>
      <c r="H1123" s="1">
        <v>1.45</v>
      </c>
      <c r="I1123" s="1" t="s">
        <v>1300</v>
      </c>
      <c r="J1123" s="1" t="s">
        <v>1307</v>
      </c>
    </row>
    <row r="1124" spans="1:10">
      <c r="A1124" s="1" t="s">
        <v>436</v>
      </c>
      <c r="B1124" s="1" t="s">
        <v>431</v>
      </c>
      <c r="C1124" s="1" t="s">
        <v>432</v>
      </c>
      <c r="D1124" s="1" t="s">
        <v>1673</v>
      </c>
      <c r="E1124" s="1" t="s">
        <v>2130</v>
      </c>
      <c r="F1124" s="1">
        <v>3.5000000000000003E-2</v>
      </c>
      <c r="G1124" s="1">
        <v>0</v>
      </c>
      <c r="H1124" s="1">
        <v>1.45</v>
      </c>
      <c r="I1124" s="1" t="s">
        <v>1300</v>
      </c>
      <c r="J1124" s="1" t="s">
        <v>1309</v>
      </c>
    </row>
    <row r="1125" spans="1:10">
      <c r="A1125" s="1" t="s">
        <v>437</v>
      </c>
      <c r="B1125" s="1" t="s">
        <v>431</v>
      </c>
      <c r="C1125" s="1" t="s">
        <v>432</v>
      </c>
      <c r="D1125" s="1" t="s">
        <v>1673</v>
      </c>
      <c r="E1125" s="1" t="s">
        <v>2131</v>
      </c>
      <c r="F1125" s="1">
        <v>3.5000000000000003E-2</v>
      </c>
      <c r="G1125" s="1">
        <v>0</v>
      </c>
      <c r="H1125" s="1">
        <v>1.45</v>
      </c>
      <c r="I1125" s="1" t="s">
        <v>1300</v>
      </c>
      <c r="J1125" s="1" t="s">
        <v>1315</v>
      </c>
    </row>
    <row r="1126" spans="1:10">
      <c r="A1126" s="1" t="s">
        <v>438</v>
      </c>
      <c r="B1126" s="1" t="s">
        <v>431</v>
      </c>
      <c r="C1126" s="1" t="s">
        <v>432</v>
      </c>
      <c r="D1126" s="1" t="s">
        <v>1673</v>
      </c>
      <c r="E1126" s="1" t="s">
        <v>2132</v>
      </c>
      <c r="F1126" s="1">
        <v>3.5000000000000003E-2</v>
      </c>
      <c r="G1126" s="1">
        <v>0</v>
      </c>
      <c r="H1126" s="1">
        <v>1.45</v>
      </c>
      <c r="I1126" s="1" t="s">
        <v>1300</v>
      </c>
      <c r="J1126" s="1" t="s">
        <v>1317</v>
      </c>
    </row>
    <row r="1127" spans="1:10">
      <c r="A1127" s="1" t="s">
        <v>439</v>
      </c>
      <c r="B1127" s="1" t="s">
        <v>431</v>
      </c>
      <c r="C1127" s="1" t="s">
        <v>432</v>
      </c>
      <c r="D1127" s="1" t="s">
        <v>1673</v>
      </c>
      <c r="E1127" s="1" t="s">
        <v>2133</v>
      </c>
      <c r="F1127" s="1">
        <v>1.7500000000000002E-2</v>
      </c>
      <c r="G1127" s="1">
        <v>0</v>
      </c>
      <c r="H1127" s="1">
        <v>1.45</v>
      </c>
      <c r="I1127" s="1" t="s">
        <v>1300</v>
      </c>
      <c r="J1127" s="1" t="s">
        <v>1319</v>
      </c>
    </row>
    <row r="1128" spans="1:10">
      <c r="A1128" s="1" t="s">
        <v>440</v>
      </c>
      <c r="B1128" s="1" t="s">
        <v>431</v>
      </c>
      <c r="C1128" s="1" t="s">
        <v>432</v>
      </c>
      <c r="D1128" s="1" t="s">
        <v>1673</v>
      </c>
      <c r="E1128" s="1" t="s">
        <v>2134</v>
      </c>
      <c r="F1128" s="1">
        <v>1.7500000000000002E-2</v>
      </c>
      <c r="G1128" s="1">
        <v>0</v>
      </c>
      <c r="H1128" s="1">
        <v>1.45</v>
      </c>
      <c r="I1128" s="1" t="s">
        <v>1300</v>
      </c>
      <c r="J1128" s="1" t="s">
        <v>1321</v>
      </c>
    </row>
    <row r="1129" spans="1:10">
      <c r="A1129" s="1" t="s">
        <v>441</v>
      </c>
      <c r="B1129" s="1" t="s">
        <v>431</v>
      </c>
      <c r="C1129" s="1" t="s">
        <v>432</v>
      </c>
      <c r="D1129" s="1" t="s">
        <v>508</v>
      </c>
      <c r="E1129" s="1" t="s">
        <v>1557</v>
      </c>
      <c r="F1129" s="1">
        <v>0.04</v>
      </c>
      <c r="G1129" s="1">
        <v>0</v>
      </c>
    </row>
    <row r="1130" spans="1:10">
      <c r="A1130" s="1" t="s">
        <v>442</v>
      </c>
      <c r="B1130" s="1" t="s">
        <v>431</v>
      </c>
      <c r="C1130" s="1" t="s">
        <v>432</v>
      </c>
      <c r="D1130" s="1" t="s">
        <v>508</v>
      </c>
      <c r="E1130" s="1" t="s">
        <v>1558</v>
      </c>
      <c r="F1130" s="1">
        <v>0.02</v>
      </c>
      <c r="G1130" s="1">
        <v>0</v>
      </c>
      <c r="J1130" s="1" t="s">
        <v>673</v>
      </c>
    </row>
    <row r="1131" spans="1:10">
      <c r="A1131" s="1" t="s">
        <v>443</v>
      </c>
      <c r="B1131" s="1" t="s">
        <v>431</v>
      </c>
      <c r="C1131" s="1" t="s">
        <v>432</v>
      </c>
      <c r="D1131" s="1" t="s">
        <v>508</v>
      </c>
      <c r="E1131" s="1" t="s">
        <v>1559</v>
      </c>
      <c r="F1131" s="1">
        <v>0.02</v>
      </c>
      <c r="G1131" s="1">
        <v>0</v>
      </c>
      <c r="J1131" s="1" t="s">
        <v>504</v>
      </c>
    </row>
    <row r="1132" spans="1:10">
      <c r="A1132" s="1" t="s">
        <v>444</v>
      </c>
      <c r="B1132" s="1" t="s">
        <v>431</v>
      </c>
      <c r="C1132" s="1" t="s">
        <v>432</v>
      </c>
      <c r="D1132" s="1" t="s">
        <v>508</v>
      </c>
      <c r="E1132" s="1" t="s">
        <v>1560</v>
      </c>
      <c r="F1132" s="1">
        <v>0.02</v>
      </c>
      <c r="G1132" s="1">
        <v>0</v>
      </c>
      <c r="J1132" s="1" t="s">
        <v>737</v>
      </c>
    </row>
    <row r="1133" spans="1:10">
      <c r="A1133" s="1" t="s">
        <v>445</v>
      </c>
      <c r="B1133" s="1" t="s">
        <v>431</v>
      </c>
      <c r="C1133" s="1" t="s">
        <v>432</v>
      </c>
      <c r="D1133" s="1" t="s">
        <v>508</v>
      </c>
      <c r="E1133" s="1" t="s">
        <v>1561</v>
      </c>
      <c r="F1133" s="1">
        <v>0.01</v>
      </c>
      <c r="G1133" s="1">
        <v>0</v>
      </c>
      <c r="J1133" s="1" t="s">
        <v>505</v>
      </c>
    </row>
    <row r="1134" spans="1:10">
      <c r="A1134" s="1" t="s">
        <v>446</v>
      </c>
      <c r="B1134" s="1" t="s">
        <v>431</v>
      </c>
      <c r="C1134" s="1" t="s">
        <v>432</v>
      </c>
      <c r="D1134" s="1" t="s">
        <v>508</v>
      </c>
      <c r="E1134" s="1" t="s">
        <v>1562</v>
      </c>
      <c r="F1134" s="1">
        <v>0.01</v>
      </c>
      <c r="G1134" s="1">
        <v>0</v>
      </c>
      <c r="J1134" s="1" t="s">
        <v>740</v>
      </c>
    </row>
    <row r="1135" spans="1:10">
      <c r="A1135" s="1" t="s">
        <v>447</v>
      </c>
      <c r="B1135" s="1" t="s">
        <v>263</v>
      </c>
      <c r="C1135" s="1" t="s">
        <v>448</v>
      </c>
      <c r="E1135" s="1" t="s">
        <v>449</v>
      </c>
      <c r="F1135" s="1">
        <v>0</v>
      </c>
      <c r="G1135" s="1">
        <v>0</v>
      </c>
      <c r="H1135" s="1">
        <v>0</v>
      </c>
      <c r="I1135" s="1" t="s">
        <v>450</v>
      </c>
    </row>
    <row r="1136" spans="1:10">
      <c r="A1136" s="1" t="s">
        <v>451</v>
      </c>
      <c r="B1136" s="1" t="s">
        <v>264</v>
      </c>
      <c r="C1136" s="1" t="s">
        <v>452</v>
      </c>
      <c r="E1136" s="1" t="s">
        <v>453</v>
      </c>
      <c r="F1136" s="1">
        <v>0</v>
      </c>
      <c r="G1136" s="1">
        <v>0</v>
      </c>
      <c r="H1136" s="1">
        <v>0</v>
      </c>
      <c r="I1136" s="1" t="s">
        <v>450</v>
      </c>
    </row>
    <row r="1137" spans="1:9">
      <c r="A1137" s="1" t="s">
        <v>454</v>
      </c>
      <c r="B1137" s="1" t="s">
        <v>265</v>
      </c>
      <c r="C1137" s="1" t="s">
        <v>455</v>
      </c>
      <c r="E1137" s="1" t="s">
        <v>456</v>
      </c>
      <c r="F1137" s="1">
        <v>0</v>
      </c>
      <c r="G1137" s="1">
        <v>0</v>
      </c>
      <c r="H1137" s="1">
        <v>0</v>
      </c>
      <c r="I1137" s="1" t="s">
        <v>450</v>
      </c>
    </row>
    <row r="1138" spans="1:9">
      <c r="A1138" s="1" t="s">
        <v>457</v>
      </c>
      <c r="B1138" s="1" t="s">
        <v>266</v>
      </c>
      <c r="C1138" s="1" t="s">
        <v>458</v>
      </c>
      <c r="E1138" s="1" t="s">
        <v>456</v>
      </c>
      <c r="F1138" s="1">
        <v>0</v>
      </c>
      <c r="G1138" s="1">
        <v>0</v>
      </c>
      <c r="H1138" s="1">
        <v>0</v>
      </c>
      <c r="I1138" s="1" t="s">
        <v>450</v>
      </c>
    </row>
    <row r="1139" spans="1:9">
      <c r="A1139" s="1" t="s">
        <v>459</v>
      </c>
      <c r="B1139" s="1" t="s">
        <v>267</v>
      </c>
      <c r="C1139" s="1" t="s">
        <v>460</v>
      </c>
      <c r="E1139" s="1" t="s">
        <v>461</v>
      </c>
      <c r="F1139" s="1">
        <v>0</v>
      </c>
      <c r="G1139" s="1">
        <v>0</v>
      </c>
      <c r="H1139" s="1">
        <v>0</v>
      </c>
      <c r="I1139" s="1" t="s">
        <v>450</v>
      </c>
    </row>
    <row r="1140" spans="1:9">
      <c r="A1140" s="1" t="s">
        <v>462</v>
      </c>
      <c r="B1140" s="1" t="s">
        <v>467</v>
      </c>
      <c r="C1140" s="1" t="s">
        <v>448</v>
      </c>
      <c r="D1140" s="1" t="s">
        <v>1673</v>
      </c>
      <c r="E1140" s="1" t="s">
        <v>468</v>
      </c>
      <c r="F1140" s="1">
        <v>0</v>
      </c>
      <c r="G1140" s="1">
        <v>0</v>
      </c>
      <c r="H1140" s="1">
        <v>0</v>
      </c>
      <c r="I1140" s="1" t="s">
        <v>450</v>
      </c>
    </row>
    <row r="1141" spans="1:9">
      <c r="A1141" s="1" t="s">
        <v>469</v>
      </c>
      <c r="B1141" s="1" t="s">
        <v>467</v>
      </c>
      <c r="C1141" s="1" t="s">
        <v>452</v>
      </c>
      <c r="D1141" s="1" t="s">
        <v>1673</v>
      </c>
      <c r="E1141" s="1" t="s">
        <v>470</v>
      </c>
      <c r="F1141" s="1">
        <v>0</v>
      </c>
      <c r="G1141" s="1">
        <v>0</v>
      </c>
      <c r="H1141" s="1">
        <v>0</v>
      </c>
      <c r="I1141" s="1" t="s">
        <v>450</v>
      </c>
    </row>
    <row r="1142" spans="1:9">
      <c r="A1142" s="1" t="s">
        <v>471</v>
      </c>
      <c r="B1142" s="1" t="s">
        <v>467</v>
      </c>
      <c r="C1142" s="1" t="s">
        <v>455</v>
      </c>
      <c r="D1142" s="1" t="s">
        <v>1673</v>
      </c>
      <c r="E1142" s="1" t="s">
        <v>470</v>
      </c>
      <c r="F1142" s="1">
        <v>0</v>
      </c>
      <c r="G1142" s="1">
        <v>0</v>
      </c>
      <c r="H1142" s="1">
        <v>0</v>
      </c>
      <c r="I1142" s="1" t="s">
        <v>450</v>
      </c>
    </row>
    <row r="1143" spans="1:9">
      <c r="A1143" s="1" t="s">
        <v>472</v>
      </c>
      <c r="B1143" s="1" t="s">
        <v>467</v>
      </c>
      <c r="C1143" s="1" t="s">
        <v>458</v>
      </c>
      <c r="D1143" s="1" t="s">
        <v>1673</v>
      </c>
      <c r="E1143" s="1" t="s">
        <v>470</v>
      </c>
      <c r="F1143" s="1">
        <v>0</v>
      </c>
      <c r="G1143" s="1">
        <v>0</v>
      </c>
      <c r="H1143" s="1">
        <v>0</v>
      </c>
      <c r="I1143" s="1" t="s">
        <v>450</v>
      </c>
    </row>
    <row r="1144" spans="1:9">
      <c r="A1144" s="1" t="s">
        <v>473</v>
      </c>
      <c r="B1144" s="1" t="s">
        <v>467</v>
      </c>
      <c r="C1144" s="1" t="s">
        <v>460</v>
      </c>
      <c r="D1144" s="1" t="s">
        <v>1673</v>
      </c>
      <c r="E1144" s="1" t="s">
        <v>470</v>
      </c>
      <c r="F1144" s="1">
        <v>0</v>
      </c>
      <c r="G1144" s="1">
        <v>0</v>
      </c>
      <c r="H1144" s="1">
        <v>0</v>
      </c>
      <c r="I1144" s="1" t="s">
        <v>450</v>
      </c>
    </row>
    <row r="1145" spans="1:9">
      <c r="A1145" s="1" t="s">
        <v>474</v>
      </c>
      <c r="B1145" s="1" t="s">
        <v>467</v>
      </c>
      <c r="C1145" s="1" t="s">
        <v>452</v>
      </c>
      <c r="D1145" s="1" t="s">
        <v>1673</v>
      </c>
      <c r="E1145" s="1" t="s">
        <v>475</v>
      </c>
      <c r="F1145" s="1">
        <v>0</v>
      </c>
      <c r="G1145" s="1">
        <v>0</v>
      </c>
      <c r="H1145" s="1">
        <v>0</v>
      </c>
      <c r="I1145" s="1" t="s">
        <v>450</v>
      </c>
    </row>
    <row r="1146" spans="1:9">
      <c r="A1146" s="1" t="s">
        <v>476</v>
      </c>
      <c r="B1146" s="1" t="s">
        <v>467</v>
      </c>
      <c r="C1146" s="1" t="s">
        <v>455</v>
      </c>
      <c r="D1146" s="1" t="s">
        <v>1673</v>
      </c>
      <c r="E1146" s="1" t="s">
        <v>475</v>
      </c>
      <c r="F1146" s="1">
        <v>0</v>
      </c>
      <c r="G1146" s="1">
        <v>0</v>
      </c>
      <c r="H1146" s="1">
        <v>0</v>
      </c>
      <c r="I1146" s="1" t="s">
        <v>450</v>
      </c>
    </row>
    <row r="1147" spans="1:9">
      <c r="A1147" s="1" t="s">
        <v>477</v>
      </c>
      <c r="B1147" s="1" t="s">
        <v>467</v>
      </c>
      <c r="C1147" s="1" t="s">
        <v>458</v>
      </c>
      <c r="D1147" s="1" t="s">
        <v>1673</v>
      </c>
      <c r="E1147" s="1" t="s">
        <v>475</v>
      </c>
      <c r="F1147" s="1">
        <v>0</v>
      </c>
      <c r="G1147" s="1">
        <v>0</v>
      </c>
      <c r="H1147" s="1">
        <v>0</v>
      </c>
      <c r="I1147" s="1" t="s">
        <v>450</v>
      </c>
    </row>
    <row r="1148" spans="1:9">
      <c r="A1148" s="1" t="s">
        <v>478</v>
      </c>
      <c r="B1148" s="1" t="s">
        <v>467</v>
      </c>
      <c r="C1148" s="1" t="s">
        <v>460</v>
      </c>
      <c r="D1148" s="1" t="s">
        <v>1673</v>
      </c>
      <c r="E1148" s="1" t="s">
        <v>475</v>
      </c>
      <c r="F1148" s="1">
        <v>0</v>
      </c>
      <c r="G1148" s="1">
        <v>0</v>
      </c>
      <c r="H1148" s="1">
        <v>0</v>
      </c>
      <c r="I1148" s="1" t="s">
        <v>450</v>
      </c>
    </row>
    <row r="1149" spans="1:9">
      <c r="A1149" s="1" t="s">
        <v>479</v>
      </c>
      <c r="B1149" s="1" t="s">
        <v>467</v>
      </c>
      <c r="C1149" s="1" t="s">
        <v>480</v>
      </c>
      <c r="D1149" s="1" t="s">
        <v>1673</v>
      </c>
      <c r="E1149" s="1" t="s">
        <v>481</v>
      </c>
      <c r="F1149" s="1">
        <v>0</v>
      </c>
      <c r="G1149" s="1">
        <v>0</v>
      </c>
      <c r="H1149" s="1">
        <v>0</v>
      </c>
      <c r="I1149" s="1" t="s">
        <v>482</v>
      </c>
    </row>
    <row r="1150" spans="1:9">
      <c r="A1150" s="1" t="s">
        <v>483</v>
      </c>
      <c r="B1150" s="1" t="s">
        <v>467</v>
      </c>
      <c r="C1150" s="1" t="s">
        <v>484</v>
      </c>
      <c r="D1150" s="1" t="s">
        <v>1673</v>
      </c>
      <c r="E1150" s="1" t="s">
        <v>485</v>
      </c>
      <c r="F1150" s="1">
        <v>0</v>
      </c>
      <c r="G1150" s="1">
        <v>0</v>
      </c>
      <c r="H1150" s="1">
        <v>0</v>
      </c>
      <c r="I1150" s="1" t="s">
        <v>482</v>
      </c>
    </row>
    <row r="1151" spans="1:9">
      <c r="A1151" s="1" t="s">
        <v>486</v>
      </c>
      <c r="B1151" s="1" t="s">
        <v>467</v>
      </c>
      <c r="C1151" s="1" t="s">
        <v>487</v>
      </c>
      <c r="D1151" s="1" t="s">
        <v>1673</v>
      </c>
      <c r="E1151" s="1" t="s">
        <v>485</v>
      </c>
      <c r="F1151" s="1">
        <v>0</v>
      </c>
      <c r="G1151" s="1">
        <v>0</v>
      </c>
      <c r="H1151" s="1">
        <v>0</v>
      </c>
      <c r="I1151" s="1" t="s">
        <v>482</v>
      </c>
    </row>
    <row r="1152" spans="1:9">
      <c r="A1152" s="1" t="s">
        <v>488</v>
      </c>
      <c r="B1152" s="1" t="s">
        <v>467</v>
      </c>
      <c r="C1152" s="1" t="s">
        <v>489</v>
      </c>
      <c r="D1152" s="1" t="s">
        <v>1673</v>
      </c>
      <c r="E1152" s="1" t="s">
        <v>485</v>
      </c>
      <c r="F1152" s="1">
        <v>0</v>
      </c>
      <c r="G1152" s="1">
        <v>0</v>
      </c>
      <c r="H1152" s="1">
        <v>0</v>
      </c>
      <c r="I1152" s="1" t="s">
        <v>482</v>
      </c>
    </row>
    <row r="1153" spans="1:9">
      <c r="A1153" s="1" t="s">
        <v>490</v>
      </c>
      <c r="B1153" s="1" t="s">
        <v>467</v>
      </c>
      <c r="C1153" s="1" t="s">
        <v>491</v>
      </c>
      <c r="D1153" s="1" t="s">
        <v>1673</v>
      </c>
      <c r="E1153" s="1" t="s">
        <v>485</v>
      </c>
      <c r="F1153" s="1">
        <v>0</v>
      </c>
      <c r="G1153" s="1">
        <v>0</v>
      </c>
      <c r="H1153" s="1">
        <v>0</v>
      </c>
      <c r="I1153" s="1" t="s">
        <v>482</v>
      </c>
    </row>
    <row r="1154" spans="1:9">
      <c r="A1154" s="1" t="s">
        <v>492</v>
      </c>
      <c r="B1154" s="1" t="s">
        <v>467</v>
      </c>
      <c r="C1154" s="1" t="s">
        <v>484</v>
      </c>
      <c r="D1154" s="1" t="s">
        <v>1673</v>
      </c>
      <c r="E1154" s="1" t="s">
        <v>493</v>
      </c>
      <c r="F1154" s="1">
        <v>0</v>
      </c>
      <c r="G1154" s="1">
        <v>0</v>
      </c>
      <c r="H1154" s="1">
        <v>0</v>
      </c>
      <c r="I1154" s="1" t="s">
        <v>482</v>
      </c>
    </row>
    <row r="1155" spans="1:9">
      <c r="A1155" s="1" t="s">
        <v>494</v>
      </c>
      <c r="B1155" s="1" t="s">
        <v>467</v>
      </c>
      <c r="C1155" s="1" t="s">
        <v>487</v>
      </c>
      <c r="D1155" s="1" t="s">
        <v>1673</v>
      </c>
      <c r="E1155" s="1" t="s">
        <v>493</v>
      </c>
      <c r="F1155" s="1">
        <v>0</v>
      </c>
      <c r="G1155" s="1">
        <v>0</v>
      </c>
      <c r="H1155" s="1">
        <v>0</v>
      </c>
      <c r="I1155" s="1" t="s">
        <v>482</v>
      </c>
    </row>
    <row r="1156" spans="1:9">
      <c r="A1156" s="1" t="s">
        <v>495</v>
      </c>
      <c r="B1156" s="1" t="s">
        <v>467</v>
      </c>
      <c r="C1156" s="1" t="s">
        <v>489</v>
      </c>
      <c r="D1156" s="1" t="s">
        <v>1673</v>
      </c>
      <c r="E1156" s="1" t="s">
        <v>493</v>
      </c>
      <c r="F1156" s="1">
        <v>0</v>
      </c>
      <c r="G1156" s="1">
        <v>0</v>
      </c>
      <c r="H1156" s="1">
        <v>0</v>
      </c>
      <c r="I1156" s="1" t="s">
        <v>482</v>
      </c>
    </row>
    <row r="1157" spans="1:9">
      <c r="A1157" s="1" t="s">
        <v>496</v>
      </c>
      <c r="B1157" s="1" t="s">
        <v>467</v>
      </c>
      <c r="C1157" s="1" t="s">
        <v>491</v>
      </c>
      <c r="D1157" s="1" t="s">
        <v>1673</v>
      </c>
      <c r="E1157" s="1" t="s">
        <v>493</v>
      </c>
      <c r="F1157" s="1">
        <v>0</v>
      </c>
      <c r="G1157" s="1">
        <v>0</v>
      </c>
      <c r="H1157" s="1">
        <v>0</v>
      </c>
      <c r="I1157" s="1" t="s">
        <v>482</v>
      </c>
    </row>
  </sheetData>
  <sheetProtection algorithmName="SHA-512" hashValue="n2WjSsm+NkjDKEt/sXfxbB+dbjy+Ort5j9XpGFBKd1d+0Yk83HhqgeRynq5e/V5xrcqs1A0OxXsXXiJk8rrszw==" saltValue="S06dxpRrw8hwWjc6Zwb1eQ==" spinCount="100000" sheet="1" objects="1" scenarios="1"/>
  <mergeCells count="59">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 ref="T3:U3"/>
    <mergeCell ref="AA3:AB3"/>
    <mergeCell ref="T4:T34"/>
    <mergeCell ref="AA4:AA35"/>
    <mergeCell ref="T2:Y2"/>
    <mergeCell ref="AA2:AG2"/>
    <mergeCell ref="T35:U43"/>
    <mergeCell ref="AA36:AB44"/>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AB110:AD110"/>
    <mergeCell ref="V116:W116"/>
    <mergeCell ref="U110:V110"/>
    <mergeCell ref="V114:W114"/>
    <mergeCell ref="T113:X113"/>
    <mergeCell ref="W110:AA110"/>
    <mergeCell ref="V115:W115"/>
    <mergeCell ref="T114:U114"/>
    <mergeCell ref="T115:U115"/>
    <mergeCell ref="V120:W120"/>
    <mergeCell ref="AI799:AI800"/>
    <mergeCell ref="T120:U120"/>
    <mergeCell ref="T116:U116"/>
    <mergeCell ref="T119:U119"/>
    <mergeCell ref="V119:W119"/>
    <mergeCell ref="T118:U118"/>
    <mergeCell ref="V118:W118"/>
    <mergeCell ref="T117:U117"/>
    <mergeCell ref="V117:W117"/>
  </mergeCells>
  <phoneticPr fontId="3"/>
  <printOptions headings="1"/>
  <pageMargins left="0.78700000000000003" right="0.78700000000000003" top="0.62" bottom="0.98399999999999999" header="0.51200000000000001" footer="0.51200000000000001"/>
  <pageSetup paperSize="9" orientation="portrait" r:id="rId1"/>
  <headerFooter alignWithMargins="0">
    <oddHeader>&amp;L&amp;A&amp;R&amp;"Century,標準"&amp;P/&amp;N</oddHeader>
    <oddFooter>&amp;L&amp;D</oddFooter>
  </headerFooter>
  <rowBreaks count="1" manualBreakCount="1">
    <brk id="241"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1"/>
  <sheetViews>
    <sheetView showGridLines="0" zoomScaleNormal="100" zoomScaleSheetLayoutView="145" workbookViewId="0"/>
  </sheetViews>
  <sheetFormatPr defaultRowHeight="13.2"/>
  <cols>
    <col min="1" max="1" width="3.88671875" customWidth="1"/>
    <col min="10" max="10" width="13.44140625" customWidth="1"/>
  </cols>
  <sheetData>
    <row r="1" spans="1:2" ht="14.4">
      <c r="A1" s="440" t="s">
        <v>2320</v>
      </c>
    </row>
    <row r="3" spans="1:2">
      <c r="B3" t="s">
        <v>2321</v>
      </c>
    </row>
    <row r="4" spans="1:2">
      <c r="B4" t="s">
        <v>2333</v>
      </c>
    </row>
    <row r="5" spans="1:2">
      <c r="B5" t="s">
        <v>2334</v>
      </c>
    </row>
    <row r="7" spans="1:2">
      <c r="A7" s="496" t="s">
        <v>2322</v>
      </c>
      <c r="B7" t="s">
        <v>2323</v>
      </c>
    </row>
    <row r="8" spans="1:2">
      <c r="B8" t="s">
        <v>2324</v>
      </c>
    </row>
    <row r="19" spans="1:2">
      <c r="A19" s="496" t="s">
        <v>2325</v>
      </c>
      <c r="B19" t="s">
        <v>2669</v>
      </c>
    </row>
    <row r="20" spans="1:2">
      <c r="B20" t="s">
        <v>2326</v>
      </c>
    </row>
    <row r="32" spans="1:2">
      <c r="A32" s="496" t="s">
        <v>2327</v>
      </c>
      <c r="B32" t="s">
        <v>2335</v>
      </c>
    </row>
    <row r="46" spans="1:2">
      <c r="A46" s="496" t="s">
        <v>2331</v>
      </c>
      <c r="B46" t="s">
        <v>2328</v>
      </c>
    </row>
    <row r="47" spans="1:2">
      <c r="B47" t="s">
        <v>2329</v>
      </c>
    </row>
    <row r="61" spans="1:2">
      <c r="A61" s="496" t="s">
        <v>2332</v>
      </c>
      <c r="B61" t="s">
        <v>2330</v>
      </c>
    </row>
  </sheetData>
  <sheetProtection algorithmName="SHA-512" hashValue="jYktPlnR3TQfBGccwjzBiCemu7KLn9N0pQd3nZPj0fUz5v/FQsWZ8ZFzNtXvANWNVG448CUkH6fsvUJtcSy/tQ==" saltValue="eaDEYkZmnxmg7RxmHyMqsQ==" spinCount="100000" sheet="1" objects="1" scenarios="1"/>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99FF"/>
    <pageSetUpPr fitToPage="1"/>
  </sheetPr>
  <dimension ref="A1:AV61"/>
  <sheetViews>
    <sheetView tabSelected="1" view="pageBreakPreview" zoomScaleNormal="100" zoomScaleSheetLayoutView="100" workbookViewId="0">
      <pane ySplit="17" topLeftCell="A18" activePane="bottomLeft" state="frozen"/>
      <selection activeCell="G24" sqref="G24"/>
      <selection pane="bottomLeft" activeCell="A18" sqref="A18"/>
    </sheetView>
  </sheetViews>
  <sheetFormatPr defaultColWidth="9" defaultRowHeight="13.2"/>
  <cols>
    <col min="1" max="26" width="3.44140625" style="15" customWidth="1"/>
    <col min="27" max="27" width="2.109375" style="15" customWidth="1"/>
    <col min="28" max="28" width="23.44140625" style="15" customWidth="1"/>
    <col min="29" max="29" width="9" style="15"/>
    <col min="30" max="30" width="3.6640625" style="15" customWidth="1"/>
    <col min="31" max="36" width="9" style="15"/>
    <col min="37" max="37" width="32.88671875" style="15" customWidth="1"/>
    <col min="38" max="38" width="3.44140625" style="15" customWidth="1"/>
    <col min="39" max="39" width="21" style="15" customWidth="1"/>
    <col min="40" max="40" width="10.88671875" style="15" customWidth="1"/>
    <col min="41" max="41" width="6" style="15" customWidth="1"/>
    <col min="42" max="42" width="14.44140625" style="15" customWidth="1"/>
    <col min="43" max="43" width="9.33203125" style="15" customWidth="1"/>
    <col min="44" max="44" width="4.44140625" style="15" customWidth="1"/>
    <col min="45" max="45" width="9.33203125" style="15" bestFit="1" customWidth="1"/>
    <col min="46" max="46" width="13.6640625" style="15" customWidth="1"/>
    <col min="47" max="16384" width="9" style="15"/>
  </cols>
  <sheetData>
    <row r="1" spans="1:48" hidden="1">
      <c r="AK1" s="843" t="s">
        <v>2259</v>
      </c>
      <c r="AL1" s="844"/>
      <c r="AM1" s="311" t="s">
        <v>2268</v>
      </c>
      <c r="AN1" s="842" t="s">
        <v>2258</v>
      </c>
      <c r="AO1" s="842"/>
      <c r="AP1" s="314" t="s">
        <v>2264</v>
      </c>
      <c r="AQ1" s="843" t="s">
        <v>2265</v>
      </c>
      <c r="AR1" s="845"/>
      <c r="AS1" s="844"/>
      <c r="AT1" s="39" t="s">
        <v>2278</v>
      </c>
      <c r="AU1"/>
      <c r="AV1"/>
    </row>
    <row r="2" spans="1:48" hidden="1">
      <c r="AK2" s="303" t="s">
        <v>2253</v>
      </c>
      <c r="AL2" s="303">
        <v>0</v>
      </c>
      <c r="AM2" s="312" t="str">
        <f>IF(AND(J17&lt;&gt;"26以前",M17="-"),"←日付を確認して下さい。","")</f>
        <v/>
      </c>
      <c r="AN2" s="304"/>
      <c r="AO2" s="305"/>
      <c r="AP2" s="305"/>
      <c r="AQ2" s="304"/>
      <c r="AR2" s="308"/>
      <c r="AS2" s="305"/>
      <c r="AT2" s="8"/>
      <c r="AU2"/>
      <c r="AV2"/>
    </row>
    <row r="3" spans="1:48" hidden="1">
      <c r="AK3" s="306" t="s">
        <v>2251</v>
      </c>
      <c r="AL3" s="303">
        <v>1</v>
      </c>
      <c r="AM3" s="312" t="str">
        <f>IF(OR($AK$12="月が未入力",$AK12&lt;DATE(2015,4,1)),"←日付を確認して下さい。","")</f>
        <v>←日付を確認して下さい。</v>
      </c>
      <c r="AN3" s="511">
        <f>IF(J17="2019以前",0,DATE((J17),(M17+1),0))</f>
        <v>0</v>
      </c>
      <c r="AO3" s="305" t="s">
        <v>2263</v>
      </c>
      <c r="AP3" s="317"/>
      <c r="AQ3" s="511">
        <f>AN3</f>
        <v>0</v>
      </c>
      <c r="AR3" s="609" t="s">
        <v>4399</v>
      </c>
      <c r="AS3" s="514">
        <f>AN3</f>
        <v>0</v>
      </c>
      <c r="AT3" s="8"/>
      <c r="AU3"/>
      <c r="AV3"/>
    </row>
    <row r="4" spans="1:48" hidden="1">
      <c r="AK4" s="306" t="s">
        <v>2252</v>
      </c>
      <c r="AL4" s="303">
        <v>2</v>
      </c>
      <c r="AM4" s="312" t="str">
        <f>IF(OR($AK$12="月が未入力",$AK$12&gt;DATE(2015,3,31)),"←日付を確認して下さい。","")</f>
        <v/>
      </c>
      <c r="AN4" s="511">
        <v>44286</v>
      </c>
      <c r="AO4" s="305" t="s">
        <v>2263</v>
      </c>
      <c r="AP4" s="318"/>
      <c r="AQ4" s="511">
        <v>43922</v>
      </c>
      <c r="AR4" s="309" t="s">
        <v>4399</v>
      </c>
      <c r="AS4" s="514">
        <v>44286</v>
      </c>
      <c r="AT4" s="8"/>
      <c r="AU4"/>
      <c r="AV4"/>
    </row>
    <row r="5" spans="1:48" hidden="1">
      <c r="AK5" s="306" t="s">
        <v>4401</v>
      </c>
      <c r="AL5" s="303">
        <v>3</v>
      </c>
      <c r="AM5" s="316" t="str">
        <f>IF(OR($AK$12="月が未入力",$AK$12&gt;DATE(2016,3,31)),"←日付を確認して下さい。","")</f>
        <v/>
      </c>
      <c r="AN5" s="511">
        <v>44286</v>
      </c>
      <c r="AO5" s="305" t="s">
        <v>2263</v>
      </c>
      <c r="AP5" s="319" t="str">
        <f t="shared" ref="AP5:AP10" si="0">IF(AND((AN5-$AN$3)&lt;340,(AN5-$AN$3)&gt;0),"YES","NO")</f>
        <v>NO</v>
      </c>
      <c r="AQ5" s="511">
        <f>IF(AP5="NO",AN5-364,$AN$3+1)</f>
        <v>43922</v>
      </c>
      <c r="AR5" s="309" t="s">
        <v>4400</v>
      </c>
      <c r="AS5" s="514">
        <v>44286</v>
      </c>
      <c r="AT5" s="8">
        <v>2020</v>
      </c>
      <c r="AU5"/>
      <c r="AV5"/>
    </row>
    <row r="6" spans="1:48" hidden="1">
      <c r="AK6" s="306" t="s">
        <v>2737</v>
      </c>
      <c r="AL6" s="303">
        <v>4</v>
      </c>
      <c r="AM6" s="316" t="str">
        <f>IF(OR($AK$12="月が未入力",$AK$12&gt;DATE(2017,3,31)),"←日付を確認して下さい。","")</f>
        <v/>
      </c>
      <c r="AN6" s="511">
        <v>44651</v>
      </c>
      <c r="AO6" s="305" t="s">
        <v>2263</v>
      </c>
      <c r="AP6" s="319" t="str">
        <f t="shared" si="0"/>
        <v>NO</v>
      </c>
      <c r="AQ6" s="511">
        <f>IF(AP6="NO",AN6-364,$AN$3+1)</f>
        <v>44287</v>
      </c>
      <c r="AR6" s="309" t="s">
        <v>2262</v>
      </c>
      <c r="AS6" s="514">
        <v>44651</v>
      </c>
      <c r="AT6" s="8">
        <v>2021</v>
      </c>
      <c r="AU6"/>
      <c r="AV6"/>
    </row>
    <row r="7" spans="1:48" hidden="1">
      <c r="AK7" s="306" t="s">
        <v>2738</v>
      </c>
      <c r="AL7" s="303">
        <v>5</v>
      </c>
      <c r="AM7" s="316" t="str">
        <f>IF(OR($AK$12="月が未入力",$AK$12&gt;DATE(2018,3,31)),"←日付を確認して下さい。","")</f>
        <v/>
      </c>
      <c r="AN7" s="511">
        <v>45016</v>
      </c>
      <c r="AO7" s="305" t="s">
        <v>2263</v>
      </c>
      <c r="AP7" s="319" t="str">
        <f t="shared" si="0"/>
        <v>NO</v>
      </c>
      <c r="AQ7" s="511">
        <f>IF(AP7="NO",AN7-364,$AN$3+1)</f>
        <v>44652</v>
      </c>
      <c r="AR7" s="309" t="s">
        <v>4400</v>
      </c>
      <c r="AS7" s="514">
        <v>45016</v>
      </c>
      <c r="AT7" s="8">
        <v>2022</v>
      </c>
      <c r="AU7"/>
      <c r="AV7"/>
    </row>
    <row r="8" spans="1:48" hidden="1">
      <c r="AK8" s="306" t="s">
        <v>4402</v>
      </c>
      <c r="AL8" s="303">
        <v>6</v>
      </c>
      <c r="AM8" s="316" t="str">
        <f>IF(OR($AK$12="月が未入力",$AK$12&gt;DATE(2019,3,31)),"←日付を確認して下さい。","")</f>
        <v/>
      </c>
      <c r="AN8" s="511">
        <v>45382</v>
      </c>
      <c r="AO8" s="305" t="s">
        <v>2263</v>
      </c>
      <c r="AP8" s="319" t="str">
        <f t="shared" si="0"/>
        <v>NO</v>
      </c>
      <c r="AQ8" s="511">
        <f>IF(AP8="NO",AN8-365,$AN$3+1)</f>
        <v>45017</v>
      </c>
      <c r="AR8" s="309" t="s">
        <v>4400</v>
      </c>
      <c r="AS8" s="514">
        <v>45382</v>
      </c>
      <c r="AT8" s="8">
        <v>2023</v>
      </c>
      <c r="AU8"/>
      <c r="AV8"/>
    </row>
    <row r="9" spans="1:48" hidden="1">
      <c r="AK9" s="306" t="s">
        <v>4403</v>
      </c>
      <c r="AL9" s="303">
        <v>7</v>
      </c>
      <c r="AM9" s="316" t="str">
        <f>IF(OR($AK$12="月が未入力",$AK$12&gt;DATE(2020,3,31)),"←日付を確認して下さい。","")</f>
        <v/>
      </c>
      <c r="AN9" s="511">
        <v>45747</v>
      </c>
      <c r="AO9" s="305" t="s">
        <v>2263</v>
      </c>
      <c r="AP9" s="319" t="str">
        <f t="shared" si="0"/>
        <v>NO</v>
      </c>
      <c r="AQ9" s="511">
        <f>IF(AP9="NO",AN9-364,$AN$3+1)</f>
        <v>45383</v>
      </c>
      <c r="AR9" s="309" t="s">
        <v>4400</v>
      </c>
      <c r="AS9" s="514">
        <v>45747</v>
      </c>
      <c r="AT9" s="8">
        <v>2024</v>
      </c>
      <c r="AU9"/>
      <c r="AV9"/>
    </row>
    <row r="10" spans="1:48" hidden="1">
      <c r="AK10" s="307" t="s">
        <v>2739</v>
      </c>
      <c r="AL10" s="303">
        <v>8</v>
      </c>
      <c r="AM10" s="316" t="str">
        <f>IF(OR($AK$12="月が未入力",$AK$12&gt;DATE(2021,3,31)),"←日付を確認して下さい。","")</f>
        <v/>
      </c>
      <c r="AN10" s="511">
        <v>46112</v>
      </c>
      <c r="AO10" s="305" t="s">
        <v>2263</v>
      </c>
      <c r="AP10" s="319" t="str">
        <f t="shared" si="0"/>
        <v>NO</v>
      </c>
      <c r="AQ10" s="511">
        <f>IF(AP10="NO",AN10-364,$AN$3+1)</f>
        <v>45748</v>
      </c>
      <c r="AR10" s="309" t="s">
        <v>4400</v>
      </c>
      <c r="AS10" s="514">
        <v>46112</v>
      </c>
      <c r="AT10" s="8">
        <v>2025</v>
      </c>
      <c r="AU10"/>
      <c r="AV10"/>
    </row>
    <row r="11" spans="1:48" ht="40.200000000000003" hidden="1" thickBot="1">
      <c r="AK11" s="310" t="s">
        <v>4404</v>
      </c>
      <c r="AM11" s="313"/>
      <c r="AP11" s="320"/>
      <c r="AT11"/>
      <c r="AU11"/>
      <c r="AV11"/>
    </row>
    <row r="12" spans="1:48" ht="13.8" hidden="1" thickBot="1">
      <c r="AK12" s="513">
        <f>IF(J17="2019以前",DATE(2014,12,31),IF(M17="-","月が未入力",DATE((J17),(M17+1),0)))</f>
        <v>42004</v>
      </c>
      <c r="AL12" s="299">
        <f>VLOOKUP(H16,AK2:AL10,2,FALSE)</f>
        <v>6</v>
      </c>
      <c r="AM12" s="322" t="str">
        <f>VLOOKUP($AL$12,$AL2:AM10,2,FALSE)</f>
        <v/>
      </c>
      <c r="AN12" s="512">
        <f>VLOOKUP($AL$12,$AL2:AN10,3,FALSE)</f>
        <v>45382</v>
      </c>
      <c r="AO12" s="315" t="s">
        <v>2263</v>
      </c>
      <c r="AP12" s="321" t="str">
        <f>VLOOKUP($AL$12,$AL2:AP10,5,FALSE)</f>
        <v>NO</v>
      </c>
      <c r="AQ12" s="512">
        <f>VLOOKUP($AL$12,$AL2:AQ10,6,FALSE)</f>
        <v>45017</v>
      </c>
      <c r="AR12" s="309" t="s">
        <v>4400</v>
      </c>
      <c r="AS12" s="515">
        <f>VLOOKUP($AL$12,$AL2:AS10,8,FALSE)</f>
        <v>45382</v>
      </c>
      <c r="AT12" s="384">
        <f>VLOOKUP($AL$12,$AL2:AT10,9,FALSE)</f>
        <v>2023</v>
      </c>
    </row>
    <row r="13" spans="1:48" hidden="1"/>
    <row r="14" spans="1:48" s="297" customFormat="1" hidden="1"/>
    <row r="15" spans="1:48" s="298" customFormat="1" ht="7.5" customHeight="1" thickBot="1"/>
    <row r="16" spans="1:48" ht="20.25" customHeight="1" thickBot="1">
      <c r="A16" s="846" t="s">
        <v>2267</v>
      </c>
      <c r="B16" s="847"/>
      <c r="C16" s="847"/>
      <c r="D16" s="847"/>
      <c r="E16" s="847"/>
      <c r="F16" s="847"/>
      <c r="G16" s="848"/>
      <c r="H16" s="851" t="s">
        <v>4461</v>
      </c>
      <c r="I16" s="852"/>
      <c r="J16" s="852"/>
      <c r="K16" s="852"/>
      <c r="L16" s="852"/>
      <c r="M16" s="852"/>
      <c r="N16" s="852"/>
      <c r="O16" s="852"/>
      <c r="P16" s="853"/>
      <c r="Q16"/>
    </row>
    <row r="17" spans="1:27" ht="20.25" hidden="1" customHeight="1" thickBot="1">
      <c r="A17" s="846" t="s">
        <v>2266</v>
      </c>
      <c r="B17" s="847"/>
      <c r="C17" s="847"/>
      <c r="D17" s="847"/>
      <c r="E17" s="847"/>
      <c r="F17" s="847"/>
      <c r="G17" s="848"/>
      <c r="H17" s="854" t="s">
        <v>2364</v>
      </c>
      <c r="I17" s="855"/>
      <c r="J17" s="852" t="s">
        <v>4420</v>
      </c>
      <c r="K17" s="852"/>
      <c r="L17" s="300" t="s">
        <v>2260</v>
      </c>
      <c r="M17" s="446"/>
      <c r="N17" s="300" t="s">
        <v>2175</v>
      </c>
      <c r="O17" s="302"/>
      <c r="P17" s="301"/>
      <c r="Q17" s="849" t="str">
        <f>AM12</f>
        <v/>
      </c>
      <c r="R17" s="850"/>
      <c r="S17" s="850"/>
      <c r="T17" s="850"/>
      <c r="U17" s="850"/>
      <c r="V17" s="850"/>
      <c r="W17" s="850"/>
      <c r="X17" s="850"/>
      <c r="Y17" s="850"/>
      <c r="Z17" s="850"/>
    </row>
    <row r="18" spans="1:27" ht="9" customHeight="1">
      <c r="R18"/>
      <c r="S18"/>
      <c r="T18"/>
      <c r="U18"/>
      <c r="V18"/>
      <c r="W18"/>
      <c r="X18"/>
      <c r="Y18"/>
      <c r="AA18"/>
    </row>
    <row r="19" spans="1:27" ht="9.9"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7" ht="9.9"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7" ht="15" customHeight="1">
      <c r="A21" s="52"/>
      <c r="B21" s="52"/>
      <c r="C21" s="52"/>
      <c r="D21" s="52"/>
      <c r="E21" s="52"/>
      <c r="F21" s="52"/>
      <c r="G21" s="52"/>
      <c r="H21" s="52"/>
      <c r="I21" s="52"/>
      <c r="J21" s="52"/>
      <c r="K21" s="52"/>
      <c r="L21" s="52"/>
      <c r="M21" s="52"/>
      <c r="N21" s="52"/>
      <c r="O21" s="52"/>
      <c r="P21" s="815" t="s">
        <v>2364</v>
      </c>
      <c r="Q21" s="815"/>
      <c r="R21" s="816"/>
      <c r="S21" s="816"/>
      <c r="T21" s="63" t="s">
        <v>1602</v>
      </c>
      <c r="U21" s="109"/>
      <c r="V21" s="63" t="s">
        <v>2175</v>
      </c>
      <c r="W21" s="109"/>
      <c r="X21" s="63" t="s">
        <v>1578</v>
      </c>
      <c r="Y21" s="63"/>
      <c r="Z21" s="54"/>
    </row>
    <row r="22" spans="1:27" ht="13.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7" ht="15" customHeight="1">
      <c r="A23" s="52"/>
      <c r="B23" s="52" t="s">
        <v>1756</v>
      </c>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7" ht="9.9"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7" ht="24.9" customHeight="1">
      <c r="A25" s="52"/>
      <c r="B25" s="52"/>
      <c r="C25" s="52"/>
      <c r="D25" s="52"/>
      <c r="E25" s="52"/>
      <c r="F25" s="52"/>
      <c r="G25" s="52"/>
      <c r="H25" s="52"/>
      <c r="I25" s="52"/>
      <c r="J25" s="52"/>
      <c r="K25" s="52"/>
      <c r="L25" s="52"/>
      <c r="M25" s="52" t="s">
        <v>25</v>
      </c>
      <c r="N25" s="826"/>
      <c r="O25" s="827"/>
      <c r="P25" s="827"/>
      <c r="Q25" s="827"/>
      <c r="R25" s="828"/>
      <c r="S25" s="52"/>
      <c r="T25" s="52"/>
      <c r="U25" s="52"/>
      <c r="V25" s="52"/>
      <c r="W25" s="52"/>
      <c r="X25" s="52"/>
      <c r="Y25" s="52"/>
      <c r="Z25" s="52"/>
    </row>
    <row r="26" spans="1:27" ht="18.75" customHeight="1">
      <c r="A26" s="52"/>
      <c r="B26" s="52"/>
      <c r="C26" s="52"/>
      <c r="D26" s="52"/>
      <c r="E26" s="52"/>
      <c r="F26" s="52"/>
      <c r="G26" s="52"/>
      <c r="H26" s="52"/>
      <c r="I26" s="52"/>
      <c r="J26" s="52"/>
      <c r="K26" s="52" t="s">
        <v>26</v>
      </c>
      <c r="L26" s="52"/>
      <c r="M26" s="64"/>
      <c r="N26" s="829"/>
      <c r="O26" s="830"/>
      <c r="P26" s="830"/>
      <c r="Q26" s="830"/>
      <c r="R26" s="830"/>
      <c r="S26" s="830"/>
      <c r="T26" s="830"/>
      <c r="U26" s="830"/>
      <c r="V26" s="830"/>
      <c r="W26" s="830"/>
      <c r="X26" s="830"/>
      <c r="Y26" s="831"/>
      <c r="Z26" s="54"/>
    </row>
    <row r="27" spans="1:27" ht="18.75" customHeight="1">
      <c r="A27" s="52"/>
      <c r="B27" s="52"/>
      <c r="C27" s="52"/>
      <c r="D27" s="52"/>
      <c r="E27" s="52"/>
      <c r="F27" s="52"/>
      <c r="G27" s="52"/>
      <c r="H27" s="52"/>
      <c r="I27" s="52"/>
      <c r="J27" s="52"/>
      <c r="K27" s="52"/>
      <c r="L27" s="52"/>
      <c r="M27" s="64"/>
      <c r="N27" s="829"/>
      <c r="O27" s="830"/>
      <c r="P27" s="830"/>
      <c r="Q27" s="830"/>
      <c r="R27" s="830"/>
      <c r="S27" s="830"/>
      <c r="T27" s="830"/>
      <c r="U27" s="830"/>
      <c r="V27" s="830"/>
      <c r="W27" s="830"/>
      <c r="X27" s="830"/>
      <c r="Y27" s="831"/>
      <c r="Z27" s="54"/>
    </row>
    <row r="28" spans="1:27" ht="24.9" customHeight="1">
      <c r="A28" s="52"/>
      <c r="B28" s="52"/>
      <c r="C28" s="52"/>
      <c r="D28" s="52"/>
      <c r="E28" s="52"/>
      <c r="F28" s="52"/>
      <c r="G28" s="52"/>
      <c r="H28" s="52"/>
      <c r="I28" s="52"/>
      <c r="J28" s="52"/>
      <c r="K28" s="817" t="s">
        <v>27</v>
      </c>
      <c r="L28" s="817"/>
      <c r="M28" s="55"/>
      <c r="N28" s="823"/>
      <c r="O28" s="824"/>
      <c r="P28" s="824"/>
      <c r="Q28" s="824"/>
      <c r="R28" s="824"/>
      <c r="S28" s="824"/>
      <c r="T28" s="824"/>
      <c r="U28" s="824"/>
      <c r="V28" s="824"/>
      <c r="W28" s="824"/>
      <c r="X28" s="824"/>
      <c r="Y28" s="825"/>
      <c r="Z28" s="54"/>
    </row>
    <row r="29" spans="1:27" ht="24.9" customHeight="1">
      <c r="A29" s="52"/>
      <c r="B29" s="52"/>
      <c r="C29" s="52"/>
      <c r="D29" s="52"/>
      <c r="E29" s="52"/>
      <c r="F29" s="52"/>
      <c r="G29" s="52"/>
      <c r="H29" s="52"/>
      <c r="I29" s="52"/>
      <c r="J29" s="52"/>
      <c r="K29" s="52"/>
      <c r="L29" s="67" t="s">
        <v>1624</v>
      </c>
      <c r="M29" s="52"/>
      <c r="N29" s="820"/>
      <c r="O29" s="821"/>
      <c r="P29" s="821"/>
      <c r="Q29" s="821"/>
      <c r="R29" s="821"/>
      <c r="S29" s="821"/>
      <c r="T29" s="821"/>
      <c r="U29" s="821"/>
      <c r="V29" s="821"/>
      <c r="W29" s="821"/>
      <c r="X29" s="821"/>
      <c r="Y29" s="822"/>
      <c r="Z29" s="54"/>
    </row>
    <row r="30" spans="1:27" ht="24.9" customHeight="1">
      <c r="A30" s="52"/>
      <c r="B30" s="52"/>
      <c r="C30" s="52"/>
      <c r="D30" s="52"/>
      <c r="E30" s="52"/>
      <c r="F30" s="52"/>
      <c r="G30" s="52"/>
      <c r="H30" s="52"/>
      <c r="I30" s="52"/>
      <c r="J30" s="52"/>
      <c r="K30" s="52"/>
      <c r="L30" s="67" t="s">
        <v>1599</v>
      </c>
      <c r="M30" s="52"/>
      <c r="N30" s="820"/>
      <c r="O30" s="821"/>
      <c r="P30" s="821"/>
      <c r="Q30" s="821"/>
      <c r="R30" s="821"/>
      <c r="S30" s="821"/>
      <c r="T30" s="821"/>
      <c r="U30" s="821"/>
      <c r="V30" s="821"/>
      <c r="W30" s="821"/>
      <c r="X30" s="821"/>
      <c r="Y30" s="822"/>
      <c r="Z30" s="54"/>
    </row>
    <row r="31" spans="1:27" ht="15" customHeight="1">
      <c r="A31" s="52"/>
      <c r="B31" s="52"/>
      <c r="C31" s="52"/>
      <c r="D31" s="52"/>
      <c r="E31" s="52"/>
      <c r="F31" s="52"/>
      <c r="G31" s="52"/>
      <c r="H31" s="52"/>
      <c r="I31" s="52"/>
      <c r="J31" s="52"/>
      <c r="K31" s="52"/>
      <c r="L31" s="52"/>
      <c r="M31" s="52"/>
      <c r="N31" s="54" t="s">
        <v>1728</v>
      </c>
      <c r="O31" s="52"/>
      <c r="P31" s="52"/>
      <c r="Q31" s="54"/>
      <c r="R31" s="52"/>
      <c r="S31" s="52"/>
      <c r="T31" s="52"/>
      <c r="U31" s="52"/>
      <c r="V31" s="52"/>
      <c r="W31" s="52"/>
      <c r="X31" s="52"/>
      <c r="Y31" s="52"/>
      <c r="Z31" s="52"/>
    </row>
    <row r="32" spans="1:27" ht="9.9" customHeight="1">
      <c r="A32" s="52"/>
      <c r="B32" s="52"/>
      <c r="C32" s="52"/>
      <c r="D32" s="52"/>
      <c r="E32" s="52"/>
      <c r="F32" s="52"/>
      <c r="G32" s="52"/>
      <c r="H32" s="52"/>
      <c r="I32" s="52"/>
      <c r="J32" s="52"/>
      <c r="K32" s="52"/>
      <c r="L32" s="52"/>
      <c r="M32" s="52"/>
      <c r="N32" s="54"/>
      <c r="O32" s="52"/>
      <c r="P32" s="52"/>
      <c r="Q32" s="52"/>
      <c r="R32" s="52"/>
      <c r="S32" s="52"/>
      <c r="T32" s="52"/>
      <c r="U32" s="52"/>
      <c r="V32" s="52"/>
      <c r="W32" s="52"/>
      <c r="X32" s="52"/>
      <c r="Y32" s="52"/>
      <c r="Z32" s="52"/>
    </row>
    <row r="33" spans="1:35" ht="21.75" customHeight="1">
      <c r="A33" s="52"/>
      <c r="B33" s="818" t="s">
        <v>272</v>
      </c>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52"/>
    </row>
    <row r="34" spans="1:35" ht="9.9"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35" ht="39" customHeight="1">
      <c r="A35" s="52"/>
      <c r="B35" s="819" t="s">
        <v>626</v>
      </c>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52"/>
    </row>
    <row r="36" spans="1:35" ht="39" customHeight="1">
      <c r="A36" s="52"/>
      <c r="B36" s="832" t="s">
        <v>4462</v>
      </c>
      <c r="C36" s="833"/>
      <c r="D36" s="833"/>
      <c r="E36" s="833"/>
      <c r="F36" s="833"/>
      <c r="G36" s="833"/>
      <c r="H36" s="833"/>
      <c r="I36" s="834"/>
      <c r="J36" s="721" t="s">
        <v>4463</v>
      </c>
      <c r="K36" s="835"/>
      <c r="L36" s="835"/>
      <c r="M36" s="835"/>
      <c r="N36" s="835"/>
      <c r="O36" s="722"/>
      <c r="P36" s="722"/>
      <c r="Q36" s="722"/>
      <c r="R36" s="722"/>
      <c r="S36" s="722"/>
      <c r="T36" s="722"/>
      <c r="U36" s="722"/>
      <c r="V36" s="722"/>
      <c r="W36" s="722"/>
      <c r="X36" s="722"/>
      <c r="Y36" s="723"/>
      <c r="Z36" s="52"/>
    </row>
    <row r="37" spans="1:35" ht="23.25" customHeight="1">
      <c r="A37" s="52"/>
      <c r="B37" s="779" t="s">
        <v>1760</v>
      </c>
      <c r="C37" s="780"/>
      <c r="D37" s="780"/>
      <c r="E37" s="780"/>
      <c r="F37" s="780"/>
      <c r="G37" s="780"/>
      <c r="H37" s="780"/>
      <c r="I37" s="781"/>
      <c r="J37" s="808" t="str">
        <f>IF(N29="","",N29)</f>
        <v/>
      </c>
      <c r="K37" s="809"/>
      <c r="L37" s="809"/>
      <c r="M37" s="809"/>
      <c r="N37" s="809"/>
      <c r="O37" s="809"/>
      <c r="P37" s="809"/>
      <c r="Q37" s="809"/>
      <c r="R37" s="809"/>
      <c r="S37" s="809"/>
      <c r="T37" s="809"/>
      <c r="U37" s="809"/>
      <c r="V37" s="809"/>
      <c r="W37" s="809"/>
      <c r="X37" s="809"/>
      <c r="Y37" s="810"/>
      <c r="Z37" s="56"/>
      <c r="AH37" s="293"/>
    </row>
    <row r="38" spans="1:35" ht="23.25" customHeight="1">
      <c r="A38" s="52"/>
      <c r="B38" s="782"/>
      <c r="C38" s="783"/>
      <c r="D38" s="783"/>
      <c r="E38" s="783"/>
      <c r="F38" s="783"/>
      <c r="G38" s="783"/>
      <c r="H38" s="783"/>
      <c r="I38" s="784"/>
      <c r="J38" s="811"/>
      <c r="K38" s="812"/>
      <c r="L38" s="812"/>
      <c r="M38" s="812"/>
      <c r="N38" s="812"/>
      <c r="O38" s="812"/>
      <c r="P38" s="812"/>
      <c r="Q38" s="812"/>
      <c r="R38" s="812"/>
      <c r="S38" s="812"/>
      <c r="T38" s="812"/>
      <c r="U38" s="812"/>
      <c r="V38" s="812"/>
      <c r="W38" s="812"/>
      <c r="X38" s="812"/>
      <c r="Y38" s="813"/>
      <c r="Z38" s="56"/>
      <c r="AH38"/>
      <c r="AI38" s="293"/>
    </row>
    <row r="39" spans="1:35" ht="21.75" customHeight="1">
      <c r="A39" s="52"/>
      <c r="B39" s="779" t="s">
        <v>1758</v>
      </c>
      <c r="C39" s="780"/>
      <c r="D39" s="780"/>
      <c r="E39" s="780"/>
      <c r="F39" s="780"/>
      <c r="G39" s="780"/>
      <c r="H39" s="780"/>
      <c r="I39" s="781"/>
      <c r="J39" s="271" t="s">
        <v>625</v>
      </c>
      <c r="K39" s="814" t="str">
        <f>IF(N25="","",N25)</f>
        <v/>
      </c>
      <c r="L39" s="814"/>
      <c r="M39" s="814"/>
      <c r="N39" s="814"/>
      <c r="O39" s="814"/>
      <c r="P39" s="814"/>
      <c r="Q39" s="273"/>
      <c r="R39" s="273"/>
      <c r="S39" s="273"/>
      <c r="T39" s="273"/>
      <c r="U39" s="273"/>
      <c r="V39" s="273"/>
      <c r="W39" s="273"/>
      <c r="X39" s="273"/>
      <c r="Y39" s="274"/>
      <c r="Z39" s="56"/>
    </row>
    <row r="40" spans="1:35" ht="21.75" customHeight="1">
      <c r="A40" s="52"/>
      <c r="B40" s="782"/>
      <c r="C40" s="783"/>
      <c r="D40" s="783"/>
      <c r="E40" s="783"/>
      <c r="F40" s="783"/>
      <c r="G40" s="783"/>
      <c r="H40" s="783"/>
      <c r="I40" s="784"/>
      <c r="J40" s="776" t="str">
        <f>IF(N26="","",N26)</f>
        <v/>
      </c>
      <c r="K40" s="777"/>
      <c r="L40" s="777"/>
      <c r="M40" s="777"/>
      <c r="N40" s="777"/>
      <c r="O40" s="777"/>
      <c r="P40" s="777"/>
      <c r="Q40" s="777"/>
      <c r="R40" s="777"/>
      <c r="S40" s="777"/>
      <c r="T40" s="777"/>
      <c r="U40" s="777"/>
      <c r="V40" s="777"/>
      <c r="W40" s="777"/>
      <c r="X40" s="777"/>
      <c r="Y40" s="778"/>
      <c r="Z40" s="56"/>
    </row>
    <row r="41" spans="1:35" ht="20.25" customHeight="1">
      <c r="A41" s="52"/>
      <c r="B41" s="779" t="s">
        <v>1759</v>
      </c>
      <c r="C41" s="780"/>
      <c r="D41" s="780"/>
      <c r="E41" s="780"/>
      <c r="F41" s="780"/>
      <c r="G41" s="780"/>
      <c r="H41" s="780"/>
      <c r="I41" s="781"/>
      <c r="J41" s="841" t="str">
        <f>事業所別車両状況!C31</f>
        <v/>
      </c>
      <c r="K41" s="840"/>
      <c r="L41" s="840"/>
      <c r="M41" s="840"/>
      <c r="N41" s="840" t="s">
        <v>28</v>
      </c>
      <c r="O41" s="57"/>
      <c r="P41" s="57"/>
      <c r="Q41" s="57"/>
      <c r="R41" s="57"/>
      <c r="S41" s="57"/>
      <c r="T41" s="840"/>
      <c r="U41" s="840"/>
      <c r="V41" s="840"/>
      <c r="W41" s="57"/>
      <c r="X41" s="57"/>
      <c r="Y41" s="65"/>
      <c r="Z41" s="52"/>
    </row>
    <row r="42" spans="1:35" ht="20.25" customHeight="1">
      <c r="A42" s="52"/>
      <c r="B42" s="782"/>
      <c r="C42" s="783"/>
      <c r="D42" s="783"/>
      <c r="E42" s="783"/>
      <c r="F42" s="783"/>
      <c r="G42" s="783"/>
      <c r="H42" s="783"/>
      <c r="I42" s="784"/>
      <c r="J42" s="776"/>
      <c r="K42" s="777"/>
      <c r="L42" s="777"/>
      <c r="M42" s="777"/>
      <c r="N42" s="777"/>
      <c r="O42" s="58"/>
      <c r="P42" s="58"/>
      <c r="Q42" s="58"/>
      <c r="R42" s="58"/>
      <c r="S42" s="58"/>
      <c r="T42" s="777"/>
      <c r="U42" s="777"/>
      <c r="V42" s="777"/>
      <c r="W42" s="58"/>
      <c r="X42" s="58"/>
      <c r="Y42" s="66"/>
      <c r="Z42" s="52"/>
    </row>
    <row r="43" spans="1:35" ht="19.5" customHeight="1">
      <c r="A43" s="52"/>
      <c r="B43" s="805" t="s">
        <v>29</v>
      </c>
      <c r="C43" s="806"/>
      <c r="D43" s="806"/>
      <c r="E43" s="806"/>
      <c r="F43" s="806"/>
      <c r="G43" s="806"/>
      <c r="H43" s="806"/>
      <c r="I43" s="807"/>
      <c r="J43" s="805" t="str">
        <f>IF(U43="","",VLOOKUP(表紙!U43,【参考】産業分類!A4:B102,2,FALSE))</f>
        <v/>
      </c>
      <c r="K43" s="806"/>
      <c r="L43" s="806"/>
      <c r="M43" s="806"/>
      <c r="N43" s="806"/>
      <c r="O43" s="806"/>
      <c r="P43" s="806"/>
      <c r="Q43" s="806"/>
      <c r="R43" s="807"/>
      <c r="S43" s="796" t="s">
        <v>30</v>
      </c>
      <c r="T43" s="839"/>
      <c r="U43" s="836"/>
      <c r="V43" s="837"/>
      <c r="W43" s="837"/>
      <c r="X43" s="837"/>
      <c r="Y43" s="838"/>
      <c r="Z43" s="56"/>
      <c r="AA43" s="16"/>
    </row>
    <row r="44" spans="1:35" ht="19.5" customHeight="1">
      <c r="A44" s="52"/>
      <c r="B44" s="779" t="s">
        <v>31</v>
      </c>
      <c r="C44" s="780"/>
      <c r="D44" s="780"/>
      <c r="E44" s="780"/>
      <c r="F44" s="780"/>
      <c r="G44" s="780"/>
      <c r="H44" s="780"/>
      <c r="I44" s="781"/>
      <c r="J44" s="796">
        <f>事業所別車両状況!C7</f>
        <v>0</v>
      </c>
      <c r="K44" s="797"/>
      <c r="L44" s="797"/>
      <c r="M44" s="797"/>
      <c r="N44" s="797"/>
      <c r="O44" s="797"/>
      <c r="P44" s="51" t="s">
        <v>1757</v>
      </c>
      <c r="Q44" s="51"/>
      <c r="R44" s="51"/>
      <c r="S44" s="59"/>
      <c r="T44" s="59"/>
      <c r="U44" s="59"/>
      <c r="V44" s="59"/>
      <c r="W44" s="59"/>
      <c r="X44" s="59"/>
      <c r="Y44" s="62"/>
      <c r="Z44" s="52"/>
    </row>
    <row r="45" spans="1:35" ht="19.5" customHeight="1">
      <c r="A45" s="52"/>
      <c r="B45" s="779" t="s">
        <v>32</v>
      </c>
      <c r="C45" s="780"/>
      <c r="D45" s="780"/>
      <c r="E45" s="780"/>
      <c r="F45" s="780"/>
      <c r="G45" s="780"/>
      <c r="H45" s="780"/>
      <c r="I45" s="781"/>
      <c r="J45" s="795" t="s">
        <v>632</v>
      </c>
      <c r="K45" s="795"/>
      <c r="L45" s="795"/>
      <c r="M45" s="795"/>
      <c r="N45" s="800"/>
      <c r="O45" s="801"/>
      <c r="P45" s="801"/>
      <c r="Q45" s="801"/>
      <c r="R45" s="801"/>
      <c r="S45" s="801"/>
      <c r="T45" s="801"/>
      <c r="U45" s="801"/>
      <c r="V45" s="801"/>
      <c r="W45" s="801"/>
      <c r="X45" s="801"/>
      <c r="Y45" s="801"/>
      <c r="Z45" s="56"/>
    </row>
    <row r="46" spans="1:35" ht="19.5" customHeight="1">
      <c r="A46" s="52"/>
      <c r="B46" s="802"/>
      <c r="C46" s="803"/>
      <c r="D46" s="803"/>
      <c r="E46" s="803"/>
      <c r="F46" s="803"/>
      <c r="G46" s="803"/>
      <c r="H46" s="803"/>
      <c r="I46" s="804"/>
      <c r="J46" s="795" t="s">
        <v>633</v>
      </c>
      <c r="K46" s="795"/>
      <c r="L46" s="795"/>
      <c r="M46" s="795"/>
      <c r="N46" s="798"/>
      <c r="O46" s="798"/>
      <c r="P46" s="798"/>
      <c r="Q46" s="798"/>
      <c r="R46" s="798"/>
      <c r="S46" s="798"/>
      <c r="T46" s="798"/>
      <c r="U46" s="798"/>
      <c r="V46" s="798"/>
      <c r="W46" s="798"/>
      <c r="X46" s="798"/>
      <c r="Y46" s="798"/>
      <c r="Z46" s="56"/>
    </row>
    <row r="47" spans="1:35" ht="19.5" customHeight="1">
      <c r="A47" s="52"/>
      <c r="B47" s="802"/>
      <c r="C47" s="803"/>
      <c r="D47" s="803"/>
      <c r="E47" s="803"/>
      <c r="F47" s="803"/>
      <c r="G47" s="803"/>
      <c r="H47" s="803"/>
      <c r="I47" s="804"/>
      <c r="J47" s="795" t="s">
        <v>33</v>
      </c>
      <c r="K47" s="795"/>
      <c r="L47" s="795"/>
      <c r="M47" s="795"/>
      <c r="N47" s="798"/>
      <c r="O47" s="798"/>
      <c r="P47" s="798"/>
      <c r="Q47" s="798"/>
      <c r="R47" s="798"/>
      <c r="S47" s="798"/>
      <c r="T47" s="798"/>
      <c r="U47" s="798"/>
      <c r="V47" s="798"/>
      <c r="W47" s="798"/>
      <c r="X47" s="798"/>
      <c r="Y47" s="798"/>
      <c r="Z47" s="52"/>
    </row>
    <row r="48" spans="1:35" ht="19.5" customHeight="1">
      <c r="A48" s="52"/>
      <c r="B48" s="782"/>
      <c r="C48" s="783"/>
      <c r="D48" s="783"/>
      <c r="E48" s="783"/>
      <c r="F48" s="783"/>
      <c r="G48" s="783"/>
      <c r="H48" s="783"/>
      <c r="I48" s="784"/>
      <c r="J48" s="795" t="s">
        <v>34</v>
      </c>
      <c r="K48" s="795"/>
      <c r="L48" s="795"/>
      <c r="M48" s="795"/>
      <c r="N48" s="799"/>
      <c r="O48" s="800"/>
      <c r="P48" s="800"/>
      <c r="Q48" s="800"/>
      <c r="R48" s="800"/>
      <c r="S48" s="800"/>
      <c r="T48" s="800"/>
      <c r="U48" s="800"/>
      <c r="V48" s="800"/>
      <c r="W48" s="800"/>
      <c r="X48" s="800"/>
      <c r="Y48" s="800"/>
      <c r="Z48" s="52"/>
    </row>
    <row r="49" spans="1:26">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s="17" customFormat="1" ht="20.25" customHeight="1">
      <c r="A50" s="53"/>
      <c r="B50" s="53" t="s">
        <v>1669</v>
      </c>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s="17" customFormat="1" ht="16.5" customHeight="1">
      <c r="A51" s="53"/>
      <c r="B51" s="53"/>
      <c r="C51" s="785" t="s">
        <v>2673</v>
      </c>
      <c r="D51" s="785"/>
      <c r="E51" s="785"/>
      <c r="F51" s="785"/>
      <c r="G51" s="785"/>
      <c r="H51" s="785"/>
      <c r="I51" s="785"/>
      <c r="J51" s="785"/>
      <c r="K51" s="785"/>
      <c r="L51" s="785"/>
      <c r="M51" s="785"/>
      <c r="N51" s="785"/>
      <c r="O51" s="785"/>
      <c r="P51" s="785"/>
      <c r="Q51" s="785"/>
      <c r="R51" s="785"/>
      <c r="S51" s="785"/>
      <c r="T51" s="785"/>
      <c r="U51" s="785"/>
      <c r="V51" s="785"/>
      <c r="W51" s="785"/>
      <c r="X51" s="785"/>
      <c r="Y51" s="785"/>
      <c r="Z51" s="53"/>
    </row>
    <row r="52" spans="1:26" s="17" customFormat="1" ht="9.9"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s="17" customFormat="1" ht="9.9"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s="17" customFormat="1" ht="16.5" customHeight="1">
      <c r="A54" s="53"/>
      <c r="B54" s="53" t="s">
        <v>651</v>
      </c>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s="17" customFormat="1" ht="20.100000000000001" customHeight="1">
      <c r="A55" s="53"/>
      <c r="B55" s="786"/>
      <c r="C55" s="787"/>
      <c r="D55" s="787"/>
      <c r="E55" s="787"/>
      <c r="F55" s="787"/>
      <c r="G55" s="787"/>
      <c r="H55" s="787"/>
      <c r="I55" s="787"/>
      <c r="J55" s="787"/>
      <c r="K55" s="787"/>
      <c r="L55" s="787"/>
      <c r="M55" s="787"/>
      <c r="N55" s="787"/>
      <c r="O55" s="787"/>
      <c r="P55" s="787"/>
      <c r="Q55" s="787"/>
      <c r="R55" s="787"/>
      <c r="S55" s="787"/>
      <c r="T55" s="787"/>
      <c r="U55" s="787"/>
      <c r="V55" s="787"/>
      <c r="W55" s="787"/>
      <c r="X55" s="787"/>
      <c r="Y55" s="788"/>
      <c r="Z55" s="53"/>
    </row>
    <row r="56" spans="1:26" s="17" customFormat="1" ht="20.100000000000001" customHeight="1">
      <c r="A56" s="53"/>
      <c r="B56" s="789"/>
      <c r="C56" s="790"/>
      <c r="D56" s="790"/>
      <c r="E56" s="790"/>
      <c r="F56" s="790"/>
      <c r="G56" s="790"/>
      <c r="H56" s="790"/>
      <c r="I56" s="790"/>
      <c r="J56" s="790"/>
      <c r="K56" s="790"/>
      <c r="L56" s="790"/>
      <c r="M56" s="790"/>
      <c r="N56" s="790"/>
      <c r="O56" s="790"/>
      <c r="P56" s="790"/>
      <c r="Q56" s="790"/>
      <c r="R56" s="790"/>
      <c r="S56" s="790"/>
      <c r="T56" s="790"/>
      <c r="U56" s="790"/>
      <c r="V56" s="790"/>
      <c r="W56" s="790"/>
      <c r="X56" s="790"/>
      <c r="Y56" s="791"/>
      <c r="Z56" s="53"/>
    </row>
    <row r="57" spans="1:26" s="17" customFormat="1" ht="20.100000000000001" customHeight="1">
      <c r="A57" s="53"/>
      <c r="B57" s="789"/>
      <c r="C57" s="790"/>
      <c r="D57" s="790"/>
      <c r="E57" s="790"/>
      <c r="F57" s="790"/>
      <c r="G57" s="790"/>
      <c r="H57" s="790"/>
      <c r="I57" s="790"/>
      <c r="J57" s="790"/>
      <c r="K57" s="790"/>
      <c r="L57" s="790"/>
      <c r="M57" s="790"/>
      <c r="N57" s="790"/>
      <c r="O57" s="790"/>
      <c r="P57" s="790"/>
      <c r="Q57" s="790"/>
      <c r="R57" s="790"/>
      <c r="S57" s="790"/>
      <c r="T57" s="790"/>
      <c r="U57" s="790"/>
      <c r="V57" s="790"/>
      <c r="W57" s="790"/>
      <c r="X57" s="790"/>
      <c r="Y57" s="791"/>
      <c r="Z57" s="53"/>
    </row>
    <row r="58" spans="1:26" ht="20.100000000000001" customHeight="1">
      <c r="A58" s="52"/>
      <c r="B58" s="792"/>
      <c r="C58" s="793"/>
      <c r="D58" s="793"/>
      <c r="E58" s="793"/>
      <c r="F58" s="793"/>
      <c r="G58" s="793"/>
      <c r="H58" s="793"/>
      <c r="I58" s="793"/>
      <c r="J58" s="793"/>
      <c r="K58" s="793"/>
      <c r="L58" s="793"/>
      <c r="M58" s="793"/>
      <c r="N58" s="793"/>
      <c r="O58" s="793"/>
      <c r="P58" s="793"/>
      <c r="Q58" s="793"/>
      <c r="R58" s="793"/>
      <c r="S58" s="793"/>
      <c r="T58" s="793"/>
      <c r="U58" s="793"/>
      <c r="V58" s="793"/>
      <c r="W58" s="793"/>
      <c r="X58" s="793"/>
      <c r="Y58" s="794"/>
      <c r="Z58" s="52"/>
    </row>
    <row r="59" spans="1:26">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c r="C60" s="24"/>
    </row>
    <row r="61" spans="1:26">
      <c r="C61" s="24"/>
    </row>
  </sheetData>
  <protectedRanges>
    <protectedRange sqref="R21 U21 W21 N25 N26:Y30 U43 N45:Y48 B55" name="表紙"/>
  </protectedRanges>
  <dataConsolidate/>
  <mergeCells count="48">
    <mergeCell ref="AN1:AO1"/>
    <mergeCell ref="AK1:AL1"/>
    <mergeCell ref="AQ1:AS1"/>
    <mergeCell ref="A16:G16"/>
    <mergeCell ref="A17:G17"/>
    <mergeCell ref="Q17:Z17"/>
    <mergeCell ref="H16:P16"/>
    <mergeCell ref="J17:K17"/>
    <mergeCell ref="H17:I17"/>
    <mergeCell ref="U43:Y43"/>
    <mergeCell ref="J43:R43"/>
    <mergeCell ref="S43:T43"/>
    <mergeCell ref="T42:V42"/>
    <mergeCell ref="N41:N42"/>
    <mergeCell ref="T41:V41"/>
    <mergeCell ref="J41:M42"/>
    <mergeCell ref="B37:I38"/>
    <mergeCell ref="J37:Y38"/>
    <mergeCell ref="K39:P39"/>
    <mergeCell ref="P21:Q21"/>
    <mergeCell ref="R21:S21"/>
    <mergeCell ref="K28:L28"/>
    <mergeCell ref="B33:Y33"/>
    <mergeCell ref="B35:Y35"/>
    <mergeCell ref="N30:Y30"/>
    <mergeCell ref="N28:Y28"/>
    <mergeCell ref="N25:R25"/>
    <mergeCell ref="N26:Y27"/>
    <mergeCell ref="N29:Y29"/>
    <mergeCell ref="B36:I36"/>
    <mergeCell ref="K36:N36"/>
    <mergeCell ref="B39:I40"/>
    <mergeCell ref="J40:Y40"/>
    <mergeCell ref="B41:I42"/>
    <mergeCell ref="C51:Y51"/>
    <mergeCell ref="B55:Y58"/>
    <mergeCell ref="J48:M48"/>
    <mergeCell ref="J44:O44"/>
    <mergeCell ref="J45:M45"/>
    <mergeCell ref="J46:M46"/>
    <mergeCell ref="N47:Y47"/>
    <mergeCell ref="N48:Y48"/>
    <mergeCell ref="N45:Y45"/>
    <mergeCell ref="B45:I48"/>
    <mergeCell ref="J47:M47"/>
    <mergeCell ref="N46:Y46"/>
    <mergeCell ref="B44:I44"/>
    <mergeCell ref="B43:I43"/>
  </mergeCells>
  <phoneticPr fontId="2"/>
  <conditionalFormatting sqref="AK3:AS10">
    <cfRule type="expression" dxfId="36" priority="1" stopIfTrue="1">
      <formula>$AL3=$AL$12</formula>
    </cfRule>
  </conditionalFormatting>
  <dataValidations count="13">
    <dataValidation type="custom" imeMode="off" allowBlank="1" showInputMessage="1" showErrorMessage="1" error="ハイフンで区切って、半角で入力して下さい" sqref="N47:Y47">
      <formula1>N47=ASC(N47)</formula1>
    </dataValidation>
    <dataValidation imeMode="disabled" allowBlank="1" showInputMessage="1" showErrorMessage="1" sqref="N25:R25"/>
    <dataValidation imeMode="fullKatakana" allowBlank="1" showInputMessage="1" showErrorMessage="1" sqref="N28:Y28"/>
    <dataValidation imeMode="off" allowBlank="1" showInputMessage="1" showErrorMessage="1" sqref="N48:Y48"/>
    <dataValidation imeMode="on" allowBlank="1" showInputMessage="1" showErrorMessage="1" sqref="N26:Y27 N29:Y30"/>
    <dataValidation type="whole" imeMode="off" allowBlank="1" showInputMessage="1" showErrorMessage="1" error="入力した番号を確認して下さい。" sqref="U43:Y43">
      <formula1>1</formula1>
      <formula2>99</formula2>
    </dataValidation>
    <dataValidation imeMode="hiragana" allowBlank="1" showInputMessage="1" showErrorMessage="1" sqref="N45:Y45"/>
    <dataValidation type="list" allowBlank="1" showInputMessage="1" showErrorMessage="1" error="プルダウンリストから選択して下さい。" sqref="H16:P16">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formula1>"2019以前,2020,2021,2022,2023,2024,2025,2026"</formula1>
    </dataValidation>
    <dataValidation type="list" allowBlank="1" showInputMessage="1" showErrorMessage="1" error="日付を確認して下さい。" sqref="U21">
      <formula1>"1,2,3,4,5,6,7,8,9,10,11,12"</formula1>
    </dataValidation>
    <dataValidation type="list" imeMode="off" allowBlank="1" showInputMessage="1" showErrorMessage="1" error="日付を確認して下さい。" sqref="W21">
      <formula1>"1,2,3,4,5,6,7,8,9,10,11,12,13,14,15,16,17,18,19,20,21,22,23,24,25,26,27,28,29,30,31"</formula1>
    </dataValidation>
    <dataValidation type="list" allowBlank="1" showInputMessage="1" showErrorMessage="1" error="日付を確認して下さい。" sqref="M17">
      <formula1>"-,1,2,3,4,5,6,7,8,9,10,11,12"</formula1>
    </dataValidation>
    <dataValidation type="list" imeMode="halfAlpha" allowBlank="1" showInputMessage="1" showErrorMessage="1" error="入力した日付を確認して下さい。" sqref="R21:S21">
      <formula1>"2019,2020,2021,2022,2023,2024,2025,2026"</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66FFFF"/>
    <pageSetUpPr fitToPage="1"/>
  </sheetPr>
  <dimension ref="A1:H203"/>
  <sheetViews>
    <sheetView zoomScaleNormal="100" workbookViewId="0">
      <pane xSplit="1" ySplit="3" topLeftCell="B4" activePane="bottomRight" state="frozen"/>
      <selection activeCell="G24" sqref="G24"/>
      <selection pane="topRight" activeCell="G24" sqref="G24"/>
      <selection pane="bottomLeft" activeCell="G24" sqref="G24"/>
      <selection pane="bottomRight" activeCell="B4" sqref="B4"/>
    </sheetView>
  </sheetViews>
  <sheetFormatPr defaultColWidth="9" defaultRowHeight="13.2"/>
  <cols>
    <col min="1" max="1" width="5" style="16" customWidth="1"/>
    <col min="2" max="3" width="22.44140625" style="16" customWidth="1"/>
    <col min="4" max="4" width="17.109375" style="16" customWidth="1"/>
    <col min="5" max="5" width="7.44140625" style="16" customWidth="1"/>
    <col min="6" max="6" width="7.88671875" style="16" customWidth="1"/>
    <col min="7" max="7" width="2.44140625" style="16" customWidth="1"/>
    <col min="8" max="8" width="0" style="16" hidden="1" customWidth="1"/>
    <col min="9" max="16384" width="9" style="16"/>
  </cols>
  <sheetData>
    <row r="1" spans="1:8">
      <c r="B1" s="74"/>
      <c r="C1" s="74"/>
      <c r="D1" s="74"/>
      <c r="E1" s="74"/>
      <c r="F1" s="75"/>
    </row>
    <row r="2" spans="1:8" ht="16.8" thickBot="1">
      <c r="A2" s="76" t="s">
        <v>652</v>
      </c>
      <c r="B2" s="74"/>
      <c r="C2" s="74"/>
      <c r="D2" s="74"/>
      <c r="E2" s="74"/>
      <c r="F2" s="74"/>
    </row>
    <row r="3" spans="1:8" ht="25.5" customHeight="1">
      <c r="A3" s="101" t="s">
        <v>653</v>
      </c>
      <c r="B3" s="102" t="s">
        <v>654</v>
      </c>
      <c r="C3" s="102" t="s">
        <v>655</v>
      </c>
      <c r="D3" s="102" t="s">
        <v>656</v>
      </c>
      <c r="E3" s="103" t="s">
        <v>1755</v>
      </c>
      <c r="F3" s="104" t="s">
        <v>2165</v>
      </c>
      <c r="H3" s="16">
        <f>MAX(H4:H203)</f>
        <v>1</v>
      </c>
    </row>
    <row r="4" spans="1:8" ht="26.25" customHeight="1">
      <c r="A4" s="105">
        <v>1</v>
      </c>
      <c r="B4" s="143">
        <f>表紙!N29</f>
        <v>0</v>
      </c>
      <c r="C4" s="143">
        <f>表紙!N26</f>
        <v>0</v>
      </c>
      <c r="D4" s="144">
        <f>表紙!N46</f>
        <v>0</v>
      </c>
      <c r="E4" s="110"/>
      <c r="F4" s="141"/>
      <c r="H4" s="16">
        <f>IF(B4="",0,A4)</f>
        <v>1</v>
      </c>
    </row>
    <row r="5" spans="1:8" ht="26.25" customHeight="1">
      <c r="A5" s="105">
        <v>2</v>
      </c>
      <c r="B5" s="111"/>
      <c r="C5" s="111"/>
      <c r="D5" s="112"/>
      <c r="E5" s="110"/>
      <c r="F5" s="141"/>
      <c r="H5" s="16">
        <f>IF(B5="",0,A5)</f>
        <v>0</v>
      </c>
    </row>
    <row r="6" spans="1:8" ht="26.25" customHeight="1">
      <c r="A6" s="105">
        <v>3</v>
      </c>
      <c r="B6" s="111"/>
      <c r="C6" s="111"/>
      <c r="D6" s="112"/>
      <c r="E6" s="110"/>
      <c r="F6" s="141"/>
      <c r="H6" s="16">
        <f t="shared" ref="H6:H68" si="0">IF(B6="",0,A6)</f>
        <v>0</v>
      </c>
    </row>
    <row r="7" spans="1:8" ht="26.25" customHeight="1">
      <c r="A7" s="105">
        <v>4</v>
      </c>
      <c r="B7" s="111"/>
      <c r="C7" s="111"/>
      <c r="D7" s="112"/>
      <c r="E7" s="110"/>
      <c r="F7" s="141"/>
      <c r="H7" s="16">
        <f t="shared" si="0"/>
        <v>0</v>
      </c>
    </row>
    <row r="8" spans="1:8" ht="26.25" customHeight="1">
      <c r="A8" s="105">
        <v>5</v>
      </c>
      <c r="B8" s="111"/>
      <c r="C8" s="111"/>
      <c r="D8" s="112"/>
      <c r="E8" s="110"/>
      <c r="F8" s="141"/>
      <c r="H8" s="16">
        <f>IF(B8="",0,A8)</f>
        <v>0</v>
      </c>
    </row>
    <row r="9" spans="1:8" ht="26.25" customHeight="1">
      <c r="A9" s="105">
        <v>6</v>
      </c>
      <c r="B9" s="111"/>
      <c r="C9" s="111"/>
      <c r="D9" s="112"/>
      <c r="E9" s="110"/>
      <c r="F9" s="141"/>
      <c r="H9" s="16">
        <f t="shared" si="0"/>
        <v>0</v>
      </c>
    </row>
    <row r="10" spans="1:8" ht="26.25" customHeight="1">
      <c r="A10" s="105">
        <v>7</v>
      </c>
      <c r="B10" s="111"/>
      <c r="C10" s="111"/>
      <c r="D10" s="112"/>
      <c r="E10" s="110"/>
      <c r="F10" s="141"/>
      <c r="H10" s="16">
        <f t="shared" si="0"/>
        <v>0</v>
      </c>
    </row>
    <row r="11" spans="1:8" ht="26.25" customHeight="1">
      <c r="A11" s="105">
        <v>8</v>
      </c>
      <c r="B11" s="111"/>
      <c r="C11" s="111"/>
      <c r="D11" s="112"/>
      <c r="E11" s="110"/>
      <c r="F11" s="141"/>
      <c r="H11" s="16">
        <f t="shared" si="0"/>
        <v>0</v>
      </c>
    </row>
    <row r="12" spans="1:8" ht="26.25" customHeight="1">
      <c r="A12" s="105">
        <v>9</v>
      </c>
      <c r="B12" s="111"/>
      <c r="C12" s="111"/>
      <c r="D12" s="112"/>
      <c r="E12" s="110"/>
      <c r="F12" s="141"/>
      <c r="H12" s="16">
        <f t="shared" si="0"/>
        <v>0</v>
      </c>
    </row>
    <row r="13" spans="1:8" ht="26.25" customHeight="1">
      <c r="A13" s="105">
        <v>10</v>
      </c>
      <c r="B13" s="111"/>
      <c r="C13" s="111"/>
      <c r="D13" s="112"/>
      <c r="E13" s="110"/>
      <c r="F13" s="141"/>
      <c r="H13" s="16">
        <f t="shared" si="0"/>
        <v>0</v>
      </c>
    </row>
    <row r="14" spans="1:8" ht="26.25" customHeight="1">
      <c r="A14" s="105">
        <v>11</v>
      </c>
      <c r="B14" s="111"/>
      <c r="C14" s="111"/>
      <c r="D14" s="112"/>
      <c r="E14" s="110"/>
      <c r="F14" s="141"/>
      <c r="H14" s="16">
        <f t="shared" si="0"/>
        <v>0</v>
      </c>
    </row>
    <row r="15" spans="1:8" ht="26.25" customHeight="1">
      <c r="A15" s="105">
        <v>12</v>
      </c>
      <c r="B15" s="111"/>
      <c r="C15" s="111"/>
      <c r="D15" s="112"/>
      <c r="E15" s="110"/>
      <c r="F15" s="141"/>
      <c r="H15" s="16">
        <f t="shared" si="0"/>
        <v>0</v>
      </c>
    </row>
    <row r="16" spans="1:8" ht="26.25" customHeight="1">
      <c r="A16" s="105">
        <v>13</v>
      </c>
      <c r="B16" s="111"/>
      <c r="C16" s="111"/>
      <c r="D16" s="112"/>
      <c r="E16" s="110"/>
      <c r="F16" s="141"/>
      <c r="H16" s="16">
        <f t="shared" si="0"/>
        <v>0</v>
      </c>
    </row>
    <row r="17" spans="1:8" ht="26.25" customHeight="1">
      <c r="A17" s="105">
        <v>14</v>
      </c>
      <c r="B17" s="111"/>
      <c r="C17" s="111"/>
      <c r="D17" s="112"/>
      <c r="E17" s="110"/>
      <c r="F17" s="141"/>
      <c r="H17" s="16">
        <f t="shared" si="0"/>
        <v>0</v>
      </c>
    </row>
    <row r="18" spans="1:8" ht="26.25" customHeight="1">
      <c r="A18" s="105">
        <v>15</v>
      </c>
      <c r="B18" s="111"/>
      <c r="C18" s="111"/>
      <c r="D18" s="112"/>
      <c r="E18" s="110"/>
      <c r="F18" s="141"/>
      <c r="H18" s="16">
        <f t="shared" si="0"/>
        <v>0</v>
      </c>
    </row>
    <row r="19" spans="1:8" ht="26.25" customHeight="1">
      <c r="A19" s="105">
        <v>16</v>
      </c>
      <c r="B19" s="111"/>
      <c r="C19" s="111"/>
      <c r="D19" s="112"/>
      <c r="E19" s="110"/>
      <c r="F19" s="141"/>
      <c r="H19" s="16">
        <f t="shared" si="0"/>
        <v>0</v>
      </c>
    </row>
    <row r="20" spans="1:8" ht="26.25" customHeight="1">
      <c r="A20" s="105">
        <v>17</v>
      </c>
      <c r="B20" s="111"/>
      <c r="C20" s="111"/>
      <c r="D20" s="112"/>
      <c r="E20" s="110"/>
      <c r="F20" s="141"/>
      <c r="H20" s="16">
        <f t="shared" si="0"/>
        <v>0</v>
      </c>
    </row>
    <row r="21" spans="1:8" ht="26.25" customHeight="1">
      <c r="A21" s="105">
        <v>18</v>
      </c>
      <c r="B21" s="111"/>
      <c r="C21" s="111"/>
      <c r="D21" s="112"/>
      <c r="E21" s="110"/>
      <c r="F21" s="141"/>
      <c r="H21" s="16">
        <f t="shared" si="0"/>
        <v>0</v>
      </c>
    </row>
    <row r="22" spans="1:8" ht="26.25" customHeight="1">
      <c r="A22" s="105">
        <v>19</v>
      </c>
      <c r="B22" s="111"/>
      <c r="C22" s="111"/>
      <c r="D22" s="112"/>
      <c r="E22" s="110"/>
      <c r="F22" s="141"/>
      <c r="H22" s="16">
        <f t="shared" si="0"/>
        <v>0</v>
      </c>
    </row>
    <row r="23" spans="1:8" ht="26.25" customHeight="1">
      <c r="A23" s="105">
        <v>20</v>
      </c>
      <c r="B23" s="111"/>
      <c r="C23" s="111"/>
      <c r="D23" s="112"/>
      <c r="E23" s="110"/>
      <c r="F23" s="141"/>
      <c r="H23" s="16">
        <f t="shared" si="0"/>
        <v>0</v>
      </c>
    </row>
    <row r="24" spans="1:8" ht="26.25" customHeight="1">
      <c r="A24" s="105">
        <v>21</v>
      </c>
      <c r="B24" s="111"/>
      <c r="C24" s="111"/>
      <c r="D24" s="112"/>
      <c r="E24" s="110"/>
      <c r="F24" s="141"/>
      <c r="H24" s="16">
        <f>IF(B24="",0,A24)</f>
        <v>0</v>
      </c>
    </row>
    <row r="25" spans="1:8" ht="26.25" customHeight="1">
      <c r="A25" s="105">
        <v>22</v>
      </c>
      <c r="B25" s="111"/>
      <c r="C25" s="111"/>
      <c r="D25" s="112"/>
      <c r="E25" s="110"/>
      <c r="F25" s="141"/>
      <c r="H25" s="16">
        <f>IF(B25="",0,A25)</f>
        <v>0</v>
      </c>
    </row>
    <row r="26" spans="1:8" ht="26.25" customHeight="1">
      <c r="A26" s="105">
        <v>23</v>
      </c>
      <c r="B26" s="111"/>
      <c r="C26" s="111"/>
      <c r="D26" s="112"/>
      <c r="E26" s="110"/>
      <c r="F26" s="141"/>
      <c r="H26" s="16">
        <f t="shared" si="0"/>
        <v>0</v>
      </c>
    </row>
    <row r="27" spans="1:8" ht="26.25" customHeight="1">
      <c r="A27" s="105">
        <v>24</v>
      </c>
      <c r="B27" s="111"/>
      <c r="C27" s="111"/>
      <c r="D27" s="112"/>
      <c r="E27" s="110"/>
      <c r="F27" s="141"/>
      <c r="H27" s="16">
        <f t="shared" si="0"/>
        <v>0</v>
      </c>
    </row>
    <row r="28" spans="1:8" ht="26.25" customHeight="1">
      <c r="A28" s="105">
        <v>25</v>
      </c>
      <c r="B28" s="111"/>
      <c r="C28" s="111"/>
      <c r="D28" s="112"/>
      <c r="E28" s="110"/>
      <c r="F28" s="141"/>
      <c r="H28" s="16">
        <f t="shared" si="0"/>
        <v>0</v>
      </c>
    </row>
    <row r="29" spans="1:8" ht="26.25" customHeight="1">
      <c r="A29" s="105">
        <v>26</v>
      </c>
      <c r="B29" s="111"/>
      <c r="C29" s="111"/>
      <c r="D29" s="112"/>
      <c r="E29" s="110"/>
      <c r="F29" s="141"/>
      <c r="H29" s="16">
        <f t="shared" si="0"/>
        <v>0</v>
      </c>
    </row>
    <row r="30" spans="1:8" ht="26.25" customHeight="1">
      <c r="A30" s="105">
        <v>27</v>
      </c>
      <c r="B30" s="111"/>
      <c r="C30" s="111"/>
      <c r="D30" s="112"/>
      <c r="E30" s="110"/>
      <c r="F30" s="141"/>
      <c r="H30" s="16">
        <f t="shared" si="0"/>
        <v>0</v>
      </c>
    </row>
    <row r="31" spans="1:8" ht="26.25" customHeight="1">
      <c r="A31" s="105">
        <v>28</v>
      </c>
      <c r="B31" s="111"/>
      <c r="C31" s="111"/>
      <c r="D31" s="112"/>
      <c r="E31" s="110"/>
      <c r="F31" s="141"/>
      <c r="H31" s="16">
        <f t="shared" si="0"/>
        <v>0</v>
      </c>
    </row>
    <row r="32" spans="1:8" ht="26.25" customHeight="1">
      <c r="A32" s="105">
        <v>29</v>
      </c>
      <c r="B32" s="111"/>
      <c r="C32" s="111"/>
      <c r="D32" s="112"/>
      <c r="E32" s="110"/>
      <c r="F32" s="141"/>
      <c r="H32" s="16">
        <f t="shared" si="0"/>
        <v>0</v>
      </c>
    </row>
    <row r="33" spans="1:8" ht="26.25" customHeight="1">
      <c r="A33" s="105">
        <v>30</v>
      </c>
      <c r="B33" s="111"/>
      <c r="C33" s="111"/>
      <c r="D33" s="112"/>
      <c r="E33" s="110"/>
      <c r="F33" s="141"/>
      <c r="H33" s="16">
        <f t="shared" si="0"/>
        <v>0</v>
      </c>
    </row>
    <row r="34" spans="1:8" ht="26.25" customHeight="1">
      <c r="A34" s="105">
        <v>31</v>
      </c>
      <c r="B34" s="111"/>
      <c r="C34" s="111"/>
      <c r="D34" s="112"/>
      <c r="E34" s="110"/>
      <c r="F34" s="141"/>
      <c r="H34" s="16">
        <f t="shared" si="0"/>
        <v>0</v>
      </c>
    </row>
    <row r="35" spans="1:8" ht="26.25" customHeight="1">
      <c r="A35" s="105">
        <v>32</v>
      </c>
      <c r="B35" s="111"/>
      <c r="C35" s="111"/>
      <c r="D35" s="112"/>
      <c r="E35" s="110"/>
      <c r="F35" s="141"/>
      <c r="H35" s="16">
        <f t="shared" si="0"/>
        <v>0</v>
      </c>
    </row>
    <row r="36" spans="1:8" s="296" customFormat="1" ht="26.25" customHeight="1">
      <c r="A36" s="105">
        <v>33</v>
      </c>
      <c r="B36" s="111"/>
      <c r="C36" s="111"/>
      <c r="D36" s="112"/>
      <c r="E36" s="110"/>
      <c r="F36" s="141"/>
      <c r="H36" s="16">
        <f t="shared" si="0"/>
        <v>0</v>
      </c>
    </row>
    <row r="37" spans="1:8" s="296" customFormat="1" ht="26.25" customHeight="1">
      <c r="A37" s="105">
        <v>34</v>
      </c>
      <c r="B37" s="111"/>
      <c r="C37" s="111"/>
      <c r="D37" s="112"/>
      <c r="E37" s="110"/>
      <c r="F37" s="141"/>
      <c r="H37" s="16">
        <f t="shared" si="0"/>
        <v>0</v>
      </c>
    </row>
    <row r="38" spans="1:8" s="296" customFormat="1" ht="26.25" customHeight="1">
      <c r="A38" s="105">
        <v>35</v>
      </c>
      <c r="B38" s="111"/>
      <c r="C38" s="111"/>
      <c r="D38" s="112"/>
      <c r="E38" s="110"/>
      <c r="F38" s="141"/>
      <c r="H38" s="16">
        <f t="shared" si="0"/>
        <v>0</v>
      </c>
    </row>
    <row r="39" spans="1:8" s="296" customFormat="1" ht="26.25" customHeight="1">
      <c r="A39" s="105">
        <v>36</v>
      </c>
      <c r="B39" s="111"/>
      <c r="C39" s="111"/>
      <c r="D39" s="112"/>
      <c r="E39" s="110"/>
      <c r="F39" s="141"/>
      <c r="H39" s="16">
        <f t="shared" si="0"/>
        <v>0</v>
      </c>
    </row>
    <row r="40" spans="1:8" s="296" customFormat="1" ht="26.25" customHeight="1">
      <c r="A40" s="105">
        <v>37</v>
      </c>
      <c r="B40" s="111"/>
      <c r="C40" s="111"/>
      <c r="D40" s="112"/>
      <c r="E40" s="110"/>
      <c r="F40" s="141"/>
      <c r="H40" s="16">
        <f t="shared" si="0"/>
        <v>0</v>
      </c>
    </row>
    <row r="41" spans="1:8" ht="26.25" customHeight="1">
      <c r="A41" s="105">
        <v>38</v>
      </c>
      <c r="B41" s="111"/>
      <c r="C41" s="111"/>
      <c r="D41" s="112"/>
      <c r="E41" s="110"/>
      <c r="F41" s="141"/>
      <c r="H41" s="16">
        <f t="shared" si="0"/>
        <v>0</v>
      </c>
    </row>
    <row r="42" spans="1:8" ht="26.25" customHeight="1">
      <c r="A42" s="105">
        <v>39</v>
      </c>
      <c r="B42" s="111"/>
      <c r="C42" s="111"/>
      <c r="D42" s="112"/>
      <c r="E42" s="110"/>
      <c r="F42" s="141"/>
      <c r="H42" s="16">
        <f t="shared" si="0"/>
        <v>0</v>
      </c>
    </row>
    <row r="43" spans="1:8" ht="26.25" customHeight="1">
      <c r="A43" s="105">
        <v>40</v>
      </c>
      <c r="B43" s="111"/>
      <c r="C43" s="111"/>
      <c r="D43" s="112"/>
      <c r="E43" s="110"/>
      <c r="F43" s="141"/>
      <c r="H43" s="16">
        <f t="shared" si="0"/>
        <v>0</v>
      </c>
    </row>
    <row r="44" spans="1:8" ht="26.25" customHeight="1">
      <c r="A44" s="105">
        <v>41</v>
      </c>
      <c r="B44" s="111"/>
      <c r="C44" s="111"/>
      <c r="D44" s="112"/>
      <c r="E44" s="110"/>
      <c r="F44" s="141"/>
      <c r="H44" s="16">
        <f t="shared" si="0"/>
        <v>0</v>
      </c>
    </row>
    <row r="45" spans="1:8" ht="26.25" customHeight="1">
      <c r="A45" s="105">
        <v>42</v>
      </c>
      <c r="B45" s="111"/>
      <c r="C45" s="111"/>
      <c r="D45" s="112"/>
      <c r="E45" s="110"/>
      <c r="F45" s="141"/>
      <c r="H45" s="16">
        <f t="shared" si="0"/>
        <v>0</v>
      </c>
    </row>
    <row r="46" spans="1:8" ht="26.25" customHeight="1">
      <c r="A46" s="105">
        <v>43</v>
      </c>
      <c r="B46" s="111"/>
      <c r="C46" s="111"/>
      <c r="D46" s="112"/>
      <c r="E46" s="110"/>
      <c r="F46" s="141"/>
      <c r="H46" s="16">
        <f t="shared" si="0"/>
        <v>0</v>
      </c>
    </row>
    <row r="47" spans="1:8" ht="26.25" customHeight="1">
      <c r="A47" s="105">
        <v>44</v>
      </c>
      <c r="B47" s="111"/>
      <c r="C47" s="111"/>
      <c r="D47" s="112"/>
      <c r="E47" s="110"/>
      <c r="F47" s="141"/>
      <c r="H47" s="16">
        <f t="shared" si="0"/>
        <v>0</v>
      </c>
    </row>
    <row r="48" spans="1:8" ht="26.25" customHeight="1">
      <c r="A48" s="105">
        <v>45</v>
      </c>
      <c r="B48" s="111"/>
      <c r="C48" s="111"/>
      <c r="D48" s="112"/>
      <c r="E48" s="110"/>
      <c r="F48" s="141"/>
      <c r="H48" s="16">
        <f t="shared" si="0"/>
        <v>0</v>
      </c>
    </row>
    <row r="49" spans="1:8" ht="26.25" customHeight="1">
      <c r="A49" s="105">
        <v>46</v>
      </c>
      <c r="B49" s="111"/>
      <c r="C49" s="111"/>
      <c r="D49" s="112"/>
      <c r="E49" s="110"/>
      <c r="F49" s="141"/>
      <c r="H49" s="16">
        <f t="shared" si="0"/>
        <v>0</v>
      </c>
    </row>
    <row r="50" spans="1:8" ht="26.25" customHeight="1">
      <c r="A50" s="105">
        <v>47</v>
      </c>
      <c r="B50" s="111"/>
      <c r="C50" s="111"/>
      <c r="D50" s="112"/>
      <c r="E50" s="110"/>
      <c r="F50" s="141"/>
      <c r="H50" s="16">
        <f t="shared" si="0"/>
        <v>0</v>
      </c>
    </row>
    <row r="51" spans="1:8" ht="26.25" customHeight="1">
      <c r="A51" s="105">
        <v>48</v>
      </c>
      <c r="B51" s="111"/>
      <c r="C51" s="111"/>
      <c r="D51" s="112"/>
      <c r="E51" s="110"/>
      <c r="F51" s="141"/>
      <c r="H51" s="16">
        <f t="shared" si="0"/>
        <v>0</v>
      </c>
    </row>
    <row r="52" spans="1:8" ht="26.25" customHeight="1">
      <c r="A52" s="105">
        <v>49</v>
      </c>
      <c r="B52" s="111"/>
      <c r="C52" s="111"/>
      <c r="D52" s="112"/>
      <c r="E52" s="110"/>
      <c r="F52" s="141"/>
      <c r="H52" s="16">
        <f t="shared" si="0"/>
        <v>0</v>
      </c>
    </row>
    <row r="53" spans="1:8" ht="26.25" customHeight="1">
      <c r="A53" s="105">
        <v>50</v>
      </c>
      <c r="B53" s="111"/>
      <c r="C53" s="111"/>
      <c r="D53" s="112"/>
      <c r="E53" s="110"/>
      <c r="F53" s="141"/>
      <c r="H53" s="16">
        <f t="shared" si="0"/>
        <v>0</v>
      </c>
    </row>
    <row r="54" spans="1:8" ht="26.25" customHeight="1">
      <c r="A54" s="105">
        <v>51</v>
      </c>
      <c r="B54" s="111"/>
      <c r="C54" s="111"/>
      <c r="D54" s="112"/>
      <c r="E54" s="110"/>
      <c r="F54" s="141"/>
      <c r="H54" s="16">
        <f t="shared" si="0"/>
        <v>0</v>
      </c>
    </row>
    <row r="55" spans="1:8" ht="26.25" customHeight="1">
      <c r="A55" s="105">
        <v>52</v>
      </c>
      <c r="B55" s="111"/>
      <c r="C55" s="111"/>
      <c r="D55" s="112"/>
      <c r="E55" s="110"/>
      <c r="F55" s="141"/>
      <c r="H55" s="16">
        <f t="shared" si="0"/>
        <v>0</v>
      </c>
    </row>
    <row r="56" spans="1:8" ht="26.25" customHeight="1">
      <c r="A56" s="105">
        <v>53</v>
      </c>
      <c r="B56" s="111"/>
      <c r="C56" s="111"/>
      <c r="D56" s="112"/>
      <c r="E56" s="110"/>
      <c r="F56" s="141"/>
      <c r="H56" s="16">
        <f t="shared" si="0"/>
        <v>0</v>
      </c>
    </row>
    <row r="57" spans="1:8" ht="26.25" customHeight="1">
      <c r="A57" s="105">
        <v>54</v>
      </c>
      <c r="B57" s="111"/>
      <c r="C57" s="111"/>
      <c r="D57" s="112"/>
      <c r="E57" s="110"/>
      <c r="F57" s="141"/>
      <c r="H57" s="16">
        <f t="shared" si="0"/>
        <v>0</v>
      </c>
    </row>
    <row r="58" spans="1:8" ht="26.25" customHeight="1">
      <c r="A58" s="105">
        <v>55</v>
      </c>
      <c r="B58" s="111"/>
      <c r="C58" s="111"/>
      <c r="D58" s="112"/>
      <c r="E58" s="110"/>
      <c r="F58" s="141"/>
      <c r="H58" s="16">
        <f t="shared" si="0"/>
        <v>0</v>
      </c>
    </row>
    <row r="59" spans="1:8" ht="26.25" customHeight="1">
      <c r="A59" s="105">
        <v>56</v>
      </c>
      <c r="B59" s="111"/>
      <c r="C59" s="111"/>
      <c r="D59" s="112"/>
      <c r="E59" s="110"/>
      <c r="F59" s="141"/>
      <c r="H59" s="16">
        <f t="shared" si="0"/>
        <v>0</v>
      </c>
    </row>
    <row r="60" spans="1:8" ht="26.25" customHeight="1">
      <c r="A60" s="105">
        <v>57</v>
      </c>
      <c r="B60" s="111"/>
      <c r="C60" s="111"/>
      <c r="D60" s="112"/>
      <c r="E60" s="110"/>
      <c r="F60" s="141"/>
      <c r="H60" s="16">
        <f t="shared" si="0"/>
        <v>0</v>
      </c>
    </row>
    <row r="61" spans="1:8" ht="26.25" customHeight="1">
      <c r="A61" s="105">
        <v>58</v>
      </c>
      <c r="B61" s="111"/>
      <c r="C61" s="111"/>
      <c r="D61" s="112"/>
      <c r="E61" s="110"/>
      <c r="F61" s="141"/>
      <c r="H61" s="16">
        <f t="shared" si="0"/>
        <v>0</v>
      </c>
    </row>
    <row r="62" spans="1:8" ht="26.25" customHeight="1">
      <c r="A62" s="105">
        <v>59</v>
      </c>
      <c r="B62" s="111"/>
      <c r="C62" s="111"/>
      <c r="D62" s="112"/>
      <c r="E62" s="110"/>
      <c r="F62" s="141"/>
      <c r="H62" s="16">
        <f t="shared" si="0"/>
        <v>0</v>
      </c>
    </row>
    <row r="63" spans="1:8" ht="26.25" customHeight="1">
      <c r="A63" s="105">
        <v>60</v>
      </c>
      <c r="B63" s="111"/>
      <c r="C63" s="111"/>
      <c r="D63" s="112"/>
      <c r="E63" s="110"/>
      <c r="F63" s="141"/>
      <c r="H63" s="16">
        <f t="shared" si="0"/>
        <v>0</v>
      </c>
    </row>
    <row r="64" spans="1:8" ht="26.25" customHeight="1">
      <c r="A64" s="105">
        <v>61</v>
      </c>
      <c r="B64" s="111"/>
      <c r="C64" s="111"/>
      <c r="D64" s="112"/>
      <c r="E64" s="110"/>
      <c r="F64" s="141"/>
      <c r="H64" s="16">
        <f t="shared" si="0"/>
        <v>0</v>
      </c>
    </row>
    <row r="65" spans="1:8" ht="26.25" customHeight="1">
      <c r="A65" s="105">
        <v>62</v>
      </c>
      <c r="B65" s="111"/>
      <c r="C65" s="111"/>
      <c r="D65" s="112"/>
      <c r="E65" s="110"/>
      <c r="F65" s="141"/>
      <c r="H65" s="16">
        <f t="shared" si="0"/>
        <v>0</v>
      </c>
    </row>
    <row r="66" spans="1:8" ht="26.25" customHeight="1">
      <c r="A66" s="105">
        <v>63</v>
      </c>
      <c r="B66" s="111"/>
      <c r="C66" s="111"/>
      <c r="D66" s="112"/>
      <c r="E66" s="110"/>
      <c r="F66" s="141"/>
      <c r="H66" s="16">
        <f t="shared" si="0"/>
        <v>0</v>
      </c>
    </row>
    <row r="67" spans="1:8" ht="26.25" customHeight="1">
      <c r="A67" s="105">
        <v>64</v>
      </c>
      <c r="B67" s="111"/>
      <c r="C67" s="111"/>
      <c r="D67" s="112"/>
      <c r="E67" s="110"/>
      <c r="F67" s="141"/>
      <c r="H67" s="16">
        <f t="shared" si="0"/>
        <v>0</v>
      </c>
    </row>
    <row r="68" spans="1:8" ht="26.25" customHeight="1">
      <c r="A68" s="105">
        <v>65</v>
      </c>
      <c r="B68" s="111"/>
      <c r="C68" s="111"/>
      <c r="D68" s="112"/>
      <c r="E68" s="110"/>
      <c r="F68" s="141"/>
      <c r="H68" s="16">
        <f t="shared" si="0"/>
        <v>0</v>
      </c>
    </row>
    <row r="69" spans="1:8" ht="26.25" customHeight="1">
      <c r="A69" s="105">
        <v>66</v>
      </c>
      <c r="B69" s="111"/>
      <c r="C69" s="111"/>
      <c r="D69" s="112"/>
      <c r="E69" s="110"/>
      <c r="F69" s="141"/>
      <c r="H69" s="16">
        <f t="shared" ref="H69:H132" si="1">IF(B69="",0,A69)</f>
        <v>0</v>
      </c>
    </row>
    <row r="70" spans="1:8" ht="26.25" customHeight="1">
      <c r="A70" s="105">
        <v>67</v>
      </c>
      <c r="B70" s="111"/>
      <c r="C70" s="111"/>
      <c r="D70" s="112"/>
      <c r="E70" s="110"/>
      <c r="F70" s="141"/>
      <c r="H70" s="16">
        <f t="shared" si="1"/>
        <v>0</v>
      </c>
    </row>
    <row r="71" spans="1:8" ht="26.25" customHeight="1">
      <c r="A71" s="105">
        <v>68</v>
      </c>
      <c r="B71" s="111"/>
      <c r="C71" s="111"/>
      <c r="D71" s="112"/>
      <c r="E71" s="110"/>
      <c r="F71" s="141"/>
      <c r="H71" s="16">
        <f t="shared" si="1"/>
        <v>0</v>
      </c>
    </row>
    <row r="72" spans="1:8" ht="26.25" customHeight="1">
      <c r="A72" s="105">
        <v>69</v>
      </c>
      <c r="B72" s="111"/>
      <c r="C72" s="111"/>
      <c r="D72" s="112"/>
      <c r="E72" s="110"/>
      <c r="F72" s="141"/>
      <c r="H72" s="16">
        <f t="shared" si="1"/>
        <v>0</v>
      </c>
    </row>
    <row r="73" spans="1:8" ht="26.25" customHeight="1">
      <c r="A73" s="105">
        <v>70</v>
      </c>
      <c r="B73" s="111"/>
      <c r="C73" s="111"/>
      <c r="D73" s="112"/>
      <c r="E73" s="110"/>
      <c r="F73" s="141"/>
      <c r="H73" s="16">
        <f t="shared" si="1"/>
        <v>0</v>
      </c>
    </row>
    <row r="74" spans="1:8" ht="26.25" customHeight="1">
      <c r="A74" s="105">
        <v>71</v>
      </c>
      <c r="B74" s="111"/>
      <c r="C74" s="111"/>
      <c r="D74" s="112"/>
      <c r="E74" s="110"/>
      <c r="F74" s="141"/>
      <c r="H74" s="16">
        <f t="shared" si="1"/>
        <v>0</v>
      </c>
    </row>
    <row r="75" spans="1:8" ht="26.25" customHeight="1">
      <c r="A75" s="105">
        <v>72</v>
      </c>
      <c r="B75" s="111"/>
      <c r="C75" s="111"/>
      <c r="D75" s="112"/>
      <c r="E75" s="110"/>
      <c r="F75" s="141"/>
      <c r="H75" s="16">
        <f t="shared" si="1"/>
        <v>0</v>
      </c>
    </row>
    <row r="76" spans="1:8" ht="26.25" customHeight="1">
      <c r="A76" s="105">
        <v>73</v>
      </c>
      <c r="B76" s="111"/>
      <c r="C76" s="111"/>
      <c r="D76" s="112"/>
      <c r="E76" s="110"/>
      <c r="F76" s="141"/>
      <c r="H76" s="16">
        <f t="shared" si="1"/>
        <v>0</v>
      </c>
    </row>
    <row r="77" spans="1:8" ht="26.25" customHeight="1">
      <c r="A77" s="105">
        <v>74</v>
      </c>
      <c r="B77" s="111"/>
      <c r="C77" s="111"/>
      <c r="D77" s="112"/>
      <c r="E77" s="110"/>
      <c r="F77" s="141"/>
      <c r="H77" s="16">
        <f t="shared" si="1"/>
        <v>0</v>
      </c>
    </row>
    <row r="78" spans="1:8" ht="26.25" customHeight="1">
      <c r="A78" s="105">
        <v>75</v>
      </c>
      <c r="B78" s="111"/>
      <c r="C78" s="111"/>
      <c r="D78" s="112"/>
      <c r="E78" s="110"/>
      <c r="F78" s="141"/>
      <c r="H78" s="16">
        <f t="shared" si="1"/>
        <v>0</v>
      </c>
    </row>
    <row r="79" spans="1:8" ht="26.25" customHeight="1">
      <c r="A79" s="105">
        <v>76</v>
      </c>
      <c r="B79" s="111"/>
      <c r="C79" s="111"/>
      <c r="D79" s="112"/>
      <c r="E79" s="110"/>
      <c r="F79" s="141"/>
      <c r="H79" s="16">
        <f t="shared" si="1"/>
        <v>0</v>
      </c>
    </row>
    <row r="80" spans="1:8" ht="26.25" customHeight="1">
      <c r="A80" s="105">
        <v>77</v>
      </c>
      <c r="B80" s="111"/>
      <c r="C80" s="111"/>
      <c r="D80" s="112"/>
      <c r="E80" s="110"/>
      <c r="F80" s="141"/>
      <c r="H80" s="16">
        <f t="shared" si="1"/>
        <v>0</v>
      </c>
    </row>
    <row r="81" spans="1:8" ht="26.25" customHeight="1">
      <c r="A81" s="105">
        <v>78</v>
      </c>
      <c r="B81" s="111"/>
      <c r="C81" s="111"/>
      <c r="D81" s="112"/>
      <c r="E81" s="110"/>
      <c r="F81" s="141"/>
      <c r="H81" s="16">
        <f t="shared" si="1"/>
        <v>0</v>
      </c>
    </row>
    <row r="82" spans="1:8" ht="26.25" customHeight="1">
      <c r="A82" s="105">
        <v>79</v>
      </c>
      <c r="B82" s="111"/>
      <c r="C82" s="111"/>
      <c r="D82" s="112"/>
      <c r="E82" s="110"/>
      <c r="F82" s="141"/>
      <c r="H82" s="16">
        <f t="shared" si="1"/>
        <v>0</v>
      </c>
    </row>
    <row r="83" spans="1:8" ht="26.25" customHeight="1">
      <c r="A83" s="105">
        <v>80</v>
      </c>
      <c r="B83" s="111"/>
      <c r="C83" s="111"/>
      <c r="D83" s="112"/>
      <c r="E83" s="110"/>
      <c r="F83" s="141"/>
      <c r="H83" s="16">
        <f t="shared" si="1"/>
        <v>0</v>
      </c>
    </row>
    <row r="84" spans="1:8" ht="26.25" customHeight="1">
      <c r="A84" s="105">
        <v>81</v>
      </c>
      <c r="B84" s="111"/>
      <c r="C84" s="111"/>
      <c r="D84" s="112"/>
      <c r="E84" s="110"/>
      <c r="F84" s="141"/>
      <c r="H84" s="16">
        <f t="shared" si="1"/>
        <v>0</v>
      </c>
    </row>
    <row r="85" spans="1:8" ht="26.25" customHeight="1">
      <c r="A85" s="105">
        <v>82</v>
      </c>
      <c r="B85" s="111"/>
      <c r="C85" s="111"/>
      <c r="D85" s="112"/>
      <c r="E85" s="110"/>
      <c r="F85" s="141"/>
      <c r="H85" s="16">
        <f t="shared" si="1"/>
        <v>0</v>
      </c>
    </row>
    <row r="86" spans="1:8" ht="26.25" customHeight="1">
      <c r="A86" s="105">
        <v>83</v>
      </c>
      <c r="B86" s="111"/>
      <c r="C86" s="111"/>
      <c r="D86" s="112"/>
      <c r="E86" s="110"/>
      <c r="F86" s="141"/>
      <c r="H86" s="16">
        <f t="shared" si="1"/>
        <v>0</v>
      </c>
    </row>
    <row r="87" spans="1:8" ht="26.25" customHeight="1">
      <c r="A87" s="105">
        <v>84</v>
      </c>
      <c r="B87" s="111"/>
      <c r="C87" s="111"/>
      <c r="D87" s="112"/>
      <c r="E87" s="110"/>
      <c r="F87" s="141"/>
      <c r="H87" s="16">
        <f t="shared" si="1"/>
        <v>0</v>
      </c>
    </row>
    <row r="88" spans="1:8" ht="26.25" customHeight="1">
      <c r="A88" s="105">
        <v>85</v>
      </c>
      <c r="B88" s="111"/>
      <c r="C88" s="111"/>
      <c r="D88" s="112"/>
      <c r="E88" s="110"/>
      <c r="F88" s="141"/>
      <c r="H88" s="16">
        <f t="shared" si="1"/>
        <v>0</v>
      </c>
    </row>
    <row r="89" spans="1:8" ht="26.25" customHeight="1">
      <c r="A89" s="105">
        <v>86</v>
      </c>
      <c r="B89" s="111"/>
      <c r="C89" s="111"/>
      <c r="D89" s="112"/>
      <c r="E89" s="110"/>
      <c r="F89" s="141"/>
      <c r="H89" s="16">
        <f t="shared" si="1"/>
        <v>0</v>
      </c>
    </row>
    <row r="90" spans="1:8" ht="26.25" customHeight="1">
      <c r="A90" s="105">
        <v>87</v>
      </c>
      <c r="B90" s="111"/>
      <c r="C90" s="111"/>
      <c r="D90" s="112"/>
      <c r="E90" s="110"/>
      <c r="F90" s="141"/>
      <c r="H90" s="16">
        <f t="shared" si="1"/>
        <v>0</v>
      </c>
    </row>
    <row r="91" spans="1:8" ht="26.25" customHeight="1">
      <c r="A91" s="105">
        <v>88</v>
      </c>
      <c r="B91" s="111"/>
      <c r="C91" s="111"/>
      <c r="D91" s="112"/>
      <c r="E91" s="110"/>
      <c r="F91" s="141"/>
      <c r="H91" s="16">
        <f t="shared" si="1"/>
        <v>0</v>
      </c>
    </row>
    <row r="92" spans="1:8" ht="26.25" customHeight="1">
      <c r="A92" s="105">
        <v>89</v>
      </c>
      <c r="B92" s="111"/>
      <c r="C92" s="111"/>
      <c r="D92" s="112"/>
      <c r="E92" s="110"/>
      <c r="F92" s="141"/>
      <c r="H92" s="16">
        <f t="shared" si="1"/>
        <v>0</v>
      </c>
    </row>
    <row r="93" spans="1:8" ht="26.25" customHeight="1">
      <c r="A93" s="105">
        <v>90</v>
      </c>
      <c r="B93" s="111"/>
      <c r="C93" s="111"/>
      <c r="D93" s="112"/>
      <c r="E93" s="110"/>
      <c r="F93" s="141"/>
      <c r="H93" s="16">
        <f t="shared" si="1"/>
        <v>0</v>
      </c>
    </row>
    <row r="94" spans="1:8" ht="26.25" customHeight="1">
      <c r="A94" s="105">
        <v>91</v>
      </c>
      <c r="B94" s="111"/>
      <c r="C94" s="111"/>
      <c r="D94" s="112"/>
      <c r="E94" s="110"/>
      <c r="F94" s="141"/>
      <c r="H94" s="16">
        <f t="shared" si="1"/>
        <v>0</v>
      </c>
    </row>
    <row r="95" spans="1:8" ht="26.25" customHeight="1">
      <c r="A95" s="105">
        <v>92</v>
      </c>
      <c r="B95" s="111"/>
      <c r="C95" s="111"/>
      <c r="D95" s="112"/>
      <c r="E95" s="110"/>
      <c r="F95" s="141"/>
      <c r="H95" s="16">
        <f t="shared" si="1"/>
        <v>0</v>
      </c>
    </row>
    <row r="96" spans="1:8" ht="26.25" customHeight="1">
      <c r="A96" s="105">
        <v>93</v>
      </c>
      <c r="B96" s="111"/>
      <c r="C96" s="111"/>
      <c r="D96" s="112"/>
      <c r="E96" s="110"/>
      <c r="F96" s="141"/>
      <c r="H96" s="16">
        <f t="shared" si="1"/>
        <v>0</v>
      </c>
    </row>
    <row r="97" spans="1:8" ht="26.25" customHeight="1">
      <c r="A97" s="105">
        <v>94</v>
      </c>
      <c r="B97" s="111"/>
      <c r="C97" s="111"/>
      <c r="D97" s="112"/>
      <c r="E97" s="110"/>
      <c r="F97" s="141"/>
      <c r="H97" s="16">
        <f t="shared" si="1"/>
        <v>0</v>
      </c>
    </row>
    <row r="98" spans="1:8" ht="26.25" customHeight="1">
      <c r="A98" s="105">
        <v>95</v>
      </c>
      <c r="B98" s="111"/>
      <c r="C98" s="111"/>
      <c r="D98" s="112"/>
      <c r="E98" s="110"/>
      <c r="F98" s="141"/>
      <c r="H98" s="16">
        <f t="shared" si="1"/>
        <v>0</v>
      </c>
    </row>
    <row r="99" spans="1:8" ht="26.25" customHeight="1">
      <c r="A99" s="105">
        <v>96</v>
      </c>
      <c r="B99" s="111"/>
      <c r="C99" s="111"/>
      <c r="D99" s="112"/>
      <c r="E99" s="110"/>
      <c r="F99" s="141"/>
      <c r="H99" s="16">
        <f t="shared" si="1"/>
        <v>0</v>
      </c>
    </row>
    <row r="100" spans="1:8" ht="26.25" customHeight="1">
      <c r="A100" s="105">
        <v>97</v>
      </c>
      <c r="B100" s="111"/>
      <c r="C100" s="111"/>
      <c r="D100" s="112"/>
      <c r="E100" s="110"/>
      <c r="F100" s="141"/>
      <c r="H100" s="16">
        <f t="shared" si="1"/>
        <v>0</v>
      </c>
    </row>
    <row r="101" spans="1:8" ht="26.25" customHeight="1">
      <c r="A101" s="105">
        <v>98</v>
      </c>
      <c r="B101" s="111"/>
      <c r="C101" s="111"/>
      <c r="D101" s="112"/>
      <c r="E101" s="110"/>
      <c r="F101" s="141"/>
      <c r="H101" s="16">
        <f t="shared" si="1"/>
        <v>0</v>
      </c>
    </row>
    <row r="102" spans="1:8" ht="26.25" customHeight="1">
      <c r="A102" s="105">
        <v>99</v>
      </c>
      <c r="B102" s="111"/>
      <c r="C102" s="111"/>
      <c r="D102" s="112"/>
      <c r="E102" s="110"/>
      <c r="F102" s="141"/>
      <c r="H102" s="16">
        <f t="shared" si="1"/>
        <v>0</v>
      </c>
    </row>
    <row r="103" spans="1:8" ht="26.25" customHeight="1">
      <c r="A103" s="105">
        <v>100</v>
      </c>
      <c r="B103" s="111"/>
      <c r="C103" s="111"/>
      <c r="D103" s="112"/>
      <c r="E103" s="110"/>
      <c r="F103" s="141"/>
      <c r="H103" s="16">
        <f t="shared" si="1"/>
        <v>0</v>
      </c>
    </row>
    <row r="104" spans="1:8" ht="26.25" customHeight="1">
      <c r="A104" s="105">
        <v>101</v>
      </c>
      <c r="B104" s="111"/>
      <c r="C104" s="111"/>
      <c r="D104" s="112"/>
      <c r="E104" s="110"/>
      <c r="F104" s="141"/>
      <c r="H104" s="16">
        <f t="shared" si="1"/>
        <v>0</v>
      </c>
    </row>
    <row r="105" spans="1:8" ht="26.25" customHeight="1">
      <c r="A105" s="105">
        <v>102</v>
      </c>
      <c r="B105" s="111"/>
      <c r="C105" s="111"/>
      <c r="D105" s="112"/>
      <c r="E105" s="110"/>
      <c r="F105" s="141"/>
      <c r="H105" s="16">
        <f t="shared" si="1"/>
        <v>0</v>
      </c>
    </row>
    <row r="106" spans="1:8" ht="26.25" customHeight="1">
      <c r="A106" s="105">
        <v>103</v>
      </c>
      <c r="B106" s="111"/>
      <c r="C106" s="111"/>
      <c r="D106" s="112"/>
      <c r="E106" s="110"/>
      <c r="F106" s="141"/>
      <c r="H106" s="16">
        <f t="shared" si="1"/>
        <v>0</v>
      </c>
    </row>
    <row r="107" spans="1:8" ht="26.25" customHeight="1">
      <c r="A107" s="105">
        <v>104</v>
      </c>
      <c r="B107" s="111"/>
      <c r="C107" s="111"/>
      <c r="D107" s="112"/>
      <c r="E107" s="110"/>
      <c r="F107" s="141"/>
      <c r="H107" s="16">
        <f t="shared" si="1"/>
        <v>0</v>
      </c>
    </row>
    <row r="108" spans="1:8" ht="26.25" customHeight="1">
      <c r="A108" s="105">
        <v>105</v>
      </c>
      <c r="B108" s="111"/>
      <c r="C108" s="111"/>
      <c r="D108" s="112"/>
      <c r="E108" s="110"/>
      <c r="F108" s="141"/>
      <c r="H108" s="16">
        <f t="shared" si="1"/>
        <v>0</v>
      </c>
    </row>
    <row r="109" spans="1:8" ht="26.25" customHeight="1">
      <c r="A109" s="105">
        <v>106</v>
      </c>
      <c r="B109" s="111"/>
      <c r="C109" s="111"/>
      <c r="D109" s="112"/>
      <c r="E109" s="110"/>
      <c r="F109" s="141"/>
      <c r="H109" s="16">
        <f t="shared" si="1"/>
        <v>0</v>
      </c>
    </row>
    <row r="110" spans="1:8" ht="26.25" customHeight="1">
      <c r="A110" s="105">
        <v>107</v>
      </c>
      <c r="B110" s="111"/>
      <c r="C110" s="111"/>
      <c r="D110" s="112"/>
      <c r="E110" s="110"/>
      <c r="F110" s="141"/>
      <c r="H110" s="16">
        <f t="shared" si="1"/>
        <v>0</v>
      </c>
    </row>
    <row r="111" spans="1:8" ht="26.25" customHeight="1">
      <c r="A111" s="105">
        <v>108</v>
      </c>
      <c r="B111" s="111"/>
      <c r="C111" s="111"/>
      <c r="D111" s="112"/>
      <c r="E111" s="110"/>
      <c r="F111" s="141"/>
      <c r="H111" s="16">
        <f t="shared" si="1"/>
        <v>0</v>
      </c>
    </row>
    <row r="112" spans="1:8" ht="26.25" customHeight="1">
      <c r="A112" s="105">
        <v>109</v>
      </c>
      <c r="B112" s="111"/>
      <c r="C112" s="111"/>
      <c r="D112" s="112"/>
      <c r="E112" s="110"/>
      <c r="F112" s="141"/>
      <c r="H112" s="16">
        <f t="shared" si="1"/>
        <v>0</v>
      </c>
    </row>
    <row r="113" spans="1:8" ht="26.25" customHeight="1">
      <c r="A113" s="105">
        <v>110</v>
      </c>
      <c r="B113" s="111"/>
      <c r="C113" s="111"/>
      <c r="D113" s="112"/>
      <c r="E113" s="110"/>
      <c r="F113" s="141"/>
      <c r="H113" s="16">
        <f t="shared" si="1"/>
        <v>0</v>
      </c>
    </row>
    <row r="114" spans="1:8" ht="26.25" customHeight="1">
      <c r="A114" s="105">
        <v>111</v>
      </c>
      <c r="B114" s="111"/>
      <c r="C114" s="111"/>
      <c r="D114" s="112"/>
      <c r="E114" s="110"/>
      <c r="F114" s="141"/>
      <c r="H114" s="16">
        <f t="shared" si="1"/>
        <v>0</v>
      </c>
    </row>
    <row r="115" spans="1:8" ht="26.25" customHeight="1">
      <c r="A115" s="105">
        <v>112</v>
      </c>
      <c r="B115" s="111"/>
      <c r="C115" s="111"/>
      <c r="D115" s="112"/>
      <c r="E115" s="110"/>
      <c r="F115" s="141"/>
      <c r="H115" s="16">
        <f t="shared" si="1"/>
        <v>0</v>
      </c>
    </row>
    <row r="116" spans="1:8" ht="26.25" customHeight="1">
      <c r="A116" s="105">
        <v>113</v>
      </c>
      <c r="B116" s="111"/>
      <c r="C116" s="111"/>
      <c r="D116" s="112"/>
      <c r="E116" s="110"/>
      <c r="F116" s="141"/>
      <c r="H116" s="16">
        <f t="shared" si="1"/>
        <v>0</v>
      </c>
    </row>
    <row r="117" spans="1:8" ht="26.25" customHeight="1">
      <c r="A117" s="105">
        <v>114</v>
      </c>
      <c r="B117" s="111"/>
      <c r="C117" s="111"/>
      <c r="D117" s="112"/>
      <c r="E117" s="110"/>
      <c r="F117" s="141"/>
      <c r="H117" s="16">
        <f t="shared" si="1"/>
        <v>0</v>
      </c>
    </row>
    <row r="118" spans="1:8" ht="26.25" customHeight="1">
      <c r="A118" s="105">
        <v>115</v>
      </c>
      <c r="B118" s="111"/>
      <c r="C118" s="111"/>
      <c r="D118" s="112"/>
      <c r="E118" s="110"/>
      <c r="F118" s="141"/>
      <c r="H118" s="16">
        <f t="shared" si="1"/>
        <v>0</v>
      </c>
    </row>
    <row r="119" spans="1:8" ht="26.25" customHeight="1">
      <c r="A119" s="105">
        <v>116</v>
      </c>
      <c r="B119" s="111"/>
      <c r="C119" s="111"/>
      <c r="D119" s="112"/>
      <c r="E119" s="110"/>
      <c r="F119" s="141"/>
      <c r="H119" s="16">
        <f t="shared" si="1"/>
        <v>0</v>
      </c>
    </row>
    <row r="120" spans="1:8" ht="26.25" customHeight="1">
      <c r="A120" s="105">
        <v>117</v>
      </c>
      <c r="B120" s="111"/>
      <c r="C120" s="111"/>
      <c r="D120" s="112"/>
      <c r="E120" s="110"/>
      <c r="F120" s="141"/>
      <c r="H120" s="16">
        <f t="shared" si="1"/>
        <v>0</v>
      </c>
    </row>
    <row r="121" spans="1:8" ht="26.25" customHeight="1">
      <c r="A121" s="105">
        <v>118</v>
      </c>
      <c r="B121" s="111"/>
      <c r="C121" s="111"/>
      <c r="D121" s="112"/>
      <c r="E121" s="110"/>
      <c r="F121" s="141"/>
      <c r="H121" s="16">
        <f t="shared" si="1"/>
        <v>0</v>
      </c>
    </row>
    <row r="122" spans="1:8" ht="26.25" customHeight="1">
      <c r="A122" s="105">
        <v>119</v>
      </c>
      <c r="B122" s="111"/>
      <c r="C122" s="111"/>
      <c r="D122" s="112"/>
      <c r="E122" s="110"/>
      <c r="F122" s="141"/>
      <c r="H122" s="16">
        <f t="shared" si="1"/>
        <v>0</v>
      </c>
    </row>
    <row r="123" spans="1:8" ht="26.25" customHeight="1">
      <c r="A123" s="105">
        <v>120</v>
      </c>
      <c r="B123" s="111"/>
      <c r="C123" s="111"/>
      <c r="D123" s="112"/>
      <c r="E123" s="110"/>
      <c r="F123" s="141"/>
      <c r="H123" s="16">
        <f t="shared" si="1"/>
        <v>0</v>
      </c>
    </row>
    <row r="124" spans="1:8" ht="26.25" customHeight="1">
      <c r="A124" s="105">
        <v>121</v>
      </c>
      <c r="B124" s="111"/>
      <c r="C124" s="111"/>
      <c r="D124" s="112"/>
      <c r="E124" s="110"/>
      <c r="F124" s="141"/>
      <c r="H124" s="16">
        <f t="shared" si="1"/>
        <v>0</v>
      </c>
    </row>
    <row r="125" spans="1:8" ht="26.25" customHeight="1">
      <c r="A125" s="105">
        <v>122</v>
      </c>
      <c r="B125" s="111"/>
      <c r="C125" s="111"/>
      <c r="D125" s="112"/>
      <c r="E125" s="110"/>
      <c r="F125" s="141"/>
      <c r="H125" s="16">
        <f t="shared" si="1"/>
        <v>0</v>
      </c>
    </row>
    <row r="126" spans="1:8" ht="26.25" customHeight="1">
      <c r="A126" s="105">
        <v>123</v>
      </c>
      <c r="B126" s="111"/>
      <c r="C126" s="111"/>
      <c r="D126" s="112"/>
      <c r="E126" s="110"/>
      <c r="F126" s="141"/>
      <c r="H126" s="16">
        <f t="shared" si="1"/>
        <v>0</v>
      </c>
    </row>
    <row r="127" spans="1:8" ht="26.25" customHeight="1">
      <c r="A127" s="105">
        <v>124</v>
      </c>
      <c r="B127" s="111"/>
      <c r="C127" s="111"/>
      <c r="D127" s="112"/>
      <c r="E127" s="110"/>
      <c r="F127" s="141"/>
      <c r="H127" s="16">
        <f t="shared" si="1"/>
        <v>0</v>
      </c>
    </row>
    <row r="128" spans="1:8" ht="26.25" customHeight="1">
      <c r="A128" s="105">
        <v>125</v>
      </c>
      <c r="B128" s="111"/>
      <c r="C128" s="111"/>
      <c r="D128" s="112"/>
      <c r="E128" s="110"/>
      <c r="F128" s="141"/>
      <c r="H128" s="16">
        <f t="shared" si="1"/>
        <v>0</v>
      </c>
    </row>
    <row r="129" spans="1:8" ht="26.25" customHeight="1">
      <c r="A129" s="105">
        <v>126</v>
      </c>
      <c r="B129" s="111"/>
      <c r="C129" s="111"/>
      <c r="D129" s="112"/>
      <c r="E129" s="110"/>
      <c r="F129" s="141"/>
      <c r="H129" s="16">
        <f t="shared" si="1"/>
        <v>0</v>
      </c>
    </row>
    <row r="130" spans="1:8" ht="26.25" customHeight="1">
      <c r="A130" s="105">
        <v>127</v>
      </c>
      <c r="B130" s="111"/>
      <c r="C130" s="111"/>
      <c r="D130" s="112"/>
      <c r="E130" s="110"/>
      <c r="F130" s="141"/>
      <c r="H130" s="16">
        <f t="shared" si="1"/>
        <v>0</v>
      </c>
    </row>
    <row r="131" spans="1:8" ht="26.25" customHeight="1">
      <c r="A131" s="105">
        <v>128</v>
      </c>
      <c r="B131" s="111"/>
      <c r="C131" s="111"/>
      <c r="D131" s="112"/>
      <c r="E131" s="110"/>
      <c r="F131" s="141"/>
      <c r="H131" s="16">
        <f t="shared" si="1"/>
        <v>0</v>
      </c>
    </row>
    <row r="132" spans="1:8" ht="26.25" customHeight="1">
      <c r="A132" s="105">
        <v>129</v>
      </c>
      <c r="B132" s="111"/>
      <c r="C132" s="111"/>
      <c r="D132" s="112"/>
      <c r="E132" s="110"/>
      <c r="F132" s="141"/>
      <c r="H132" s="16">
        <f t="shared" si="1"/>
        <v>0</v>
      </c>
    </row>
    <row r="133" spans="1:8" ht="26.25" customHeight="1">
      <c r="A133" s="105">
        <v>130</v>
      </c>
      <c r="B133" s="111"/>
      <c r="C133" s="111"/>
      <c r="D133" s="112"/>
      <c r="E133" s="110"/>
      <c r="F133" s="141"/>
      <c r="H133" s="16">
        <f t="shared" ref="H133:H203" si="2">IF(B133="",0,A133)</f>
        <v>0</v>
      </c>
    </row>
    <row r="134" spans="1:8" ht="26.25" customHeight="1">
      <c r="A134" s="105">
        <v>131</v>
      </c>
      <c r="B134" s="111"/>
      <c r="C134" s="111"/>
      <c r="D134" s="112"/>
      <c r="E134" s="110"/>
      <c r="F134" s="141"/>
      <c r="H134" s="16">
        <f t="shared" si="2"/>
        <v>0</v>
      </c>
    </row>
    <row r="135" spans="1:8" ht="26.25" customHeight="1">
      <c r="A135" s="105">
        <v>132</v>
      </c>
      <c r="B135" s="111"/>
      <c r="C135" s="111"/>
      <c r="D135" s="112"/>
      <c r="E135" s="110"/>
      <c r="F135" s="141"/>
      <c r="H135" s="16">
        <f t="shared" si="2"/>
        <v>0</v>
      </c>
    </row>
    <row r="136" spans="1:8" ht="26.25" customHeight="1">
      <c r="A136" s="105">
        <v>133</v>
      </c>
      <c r="B136" s="111"/>
      <c r="C136" s="111"/>
      <c r="D136" s="112"/>
      <c r="E136" s="110"/>
      <c r="F136" s="141"/>
      <c r="H136" s="16">
        <f t="shared" si="2"/>
        <v>0</v>
      </c>
    </row>
    <row r="137" spans="1:8" ht="26.25" customHeight="1">
      <c r="A137" s="105">
        <v>134</v>
      </c>
      <c r="B137" s="111"/>
      <c r="C137" s="111"/>
      <c r="D137" s="112"/>
      <c r="E137" s="110"/>
      <c r="F137" s="141"/>
      <c r="H137" s="16">
        <f t="shared" si="2"/>
        <v>0</v>
      </c>
    </row>
    <row r="138" spans="1:8" ht="26.25" customHeight="1">
      <c r="A138" s="105">
        <v>135</v>
      </c>
      <c r="B138" s="111"/>
      <c r="C138" s="111"/>
      <c r="D138" s="112"/>
      <c r="E138" s="110"/>
      <c r="F138" s="141"/>
      <c r="H138" s="16">
        <f t="shared" si="2"/>
        <v>0</v>
      </c>
    </row>
    <row r="139" spans="1:8" ht="26.25" customHeight="1">
      <c r="A139" s="105">
        <v>136</v>
      </c>
      <c r="B139" s="111"/>
      <c r="C139" s="111"/>
      <c r="D139" s="112"/>
      <c r="E139" s="110"/>
      <c r="F139" s="141"/>
      <c r="H139" s="16">
        <f t="shared" si="2"/>
        <v>0</v>
      </c>
    </row>
    <row r="140" spans="1:8" ht="26.25" customHeight="1">
      <c r="A140" s="105">
        <v>137</v>
      </c>
      <c r="B140" s="111"/>
      <c r="C140" s="111"/>
      <c r="D140" s="112"/>
      <c r="E140" s="110"/>
      <c r="F140" s="141"/>
      <c r="H140" s="16">
        <f t="shared" si="2"/>
        <v>0</v>
      </c>
    </row>
    <row r="141" spans="1:8" ht="26.25" customHeight="1">
      <c r="A141" s="105">
        <v>138</v>
      </c>
      <c r="B141" s="111"/>
      <c r="C141" s="111"/>
      <c r="D141" s="112"/>
      <c r="E141" s="110"/>
      <c r="F141" s="141"/>
      <c r="H141" s="16">
        <f t="shared" si="2"/>
        <v>0</v>
      </c>
    </row>
    <row r="142" spans="1:8" ht="26.25" customHeight="1">
      <c r="A142" s="105">
        <v>139</v>
      </c>
      <c r="B142" s="111"/>
      <c r="C142" s="111"/>
      <c r="D142" s="112"/>
      <c r="E142" s="110"/>
      <c r="F142" s="141"/>
      <c r="H142" s="16">
        <f t="shared" si="2"/>
        <v>0</v>
      </c>
    </row>
    <row r="143" spans="1:8" ht="26.25" customHeight="1">
      <c r="A143" s="105">
        <v>140</v>
      </c>
      <c r="B143" s="111"/>
      <c r="C143" s="111"/>
      <c r="D143" s="112"/>
      <c r="E143" s="110"/>
      <c r="F143" s="141"/>
      <c r="H143" s="16">
        <f t="shared" si="2"/>
        <v>0</v>
      </c>
    </row>
    <row r="144" spans="1:8" ht="26.25" customHeight="1">
      <c r="A144" s="105">
        <v>141</v>
      </c>
      <c r="B144" s="111"/>
      <c r="C144" s="111"/>
      <c r="D144" s="112"/>
      <c r="E144" s="110"/>
      <c r="F144" s="141"/>
      <c r="H144" s="16">
        <f t="shared" si="2"/>
        <v>0</v>
      </c>
    </row>
    <row r="145" spans="1:8" ht="26.25" customHeight="1">
      <c r="A145" s="105">
        <v>142</v>
      </c>
      <c r="B145" s="111"/>
      <c r="C145" s="111"/>
      <c r="D145" s="112"/>
      <c r="E145" s="110"/>
      <c r="F145" s="141"/>
      <c r="H145" s="16">
        <f t="shared" si="2"/>
        <v>0</v>
      </c>
    </row>
    <row r="146" spans="1:8" ht="26.25" customHeight="1">
      <c r="A146" s="105">
        <v>143</v>
      </c>
      <c r="B146" s="111"/>
      <c r="C146" s="111"/>
      <c r="D146" s="112"/>
      <c r="E146" s="110"/>
      <c r="F146" s="141"/>
      <c r="H146" s="16">
        <f t="shared" si="2"/>
        <v>0</v>
      </c>
    </row>
    <row r="147" spans="1:8" ht="26.25" customHeight="1">
      <c r="A147" s="105">
        <v>144</v>
      </c>
      <c r="B147" s="111"/>
      <c r="C147" s="111"/>
      <c r="D147" s="112"/>
      <c r="E147" s="110"/>
      <c r="F147" s="141"/>
      <c r="H147" s="16">
        <f t="shared" si="2"/>
        <v>0</v>
      </c>
    </row>
    <row r="148" spans="1:8" ht="26.25" customHeight="1">
      <c r="A148" s="105">
        <v>145</v>
      </c>
      <c r="B148" s="111"/>
      <c r="C148" s="111"/>
      <c r="D148" s="112"/>
      <c r="E148" s="110"/>
      <c r="F148" s="141"/>
      <c r="H148" s="16">
        <f t="shared" si="2"/>
        <v>0</v>
      </c>
    </row>
    <row r="149" spans="1:8" ht="26.25" customHeight="1">
      <c r="A149" s="105">
        <v>146</v>
      </c>
      <c r="B149" s="111"/>
      <c r="C149" s="111"/>
      <c r="D149" s="112"/>
      <c r="E149" s="110"/>
      <c r="F149" s="141"/>
      <c r="H149" s="16">
        <f t="shared" si="2"/>
        <v>0</v>
      </c>
    </row>
    <row r="150" spans="1:8" ht="26.25" customHeight="1">
      <c r="A150" s="105">
        <v>147</v>
      </c>
      <c r="B150" s="111"/>
      <c r="C150" s="111"/>
      <c r="D150" s="112"/>
      <c r="E150" s="110"/>
      <c r="F150" s="141"/>
      <c r="H150" s="16">
        <f t="shared" si="2"/>
        <v>0</v>
      </c>
    </row>
    <row r="151" spans="1:8" ht="26.25" customHeight="1">
      <c r="A151" s="105">
        <v>148</v>
      </c>
      <c r="B151" s="111"/>
      <c r="C151" s="111"/>
      <c r="D151" s="112"/>
      <c r="E151" s="110"/>
      <c r="F151" s="141"/>
      <c r="H151" s="16">
        <f t="shared" si="2"/>
        <v>0</v>
      </c>
    </row>
    <row r="152" spans="1:8" ht="26.25" customHeight="1">
      <c r="A152" s="105">
        <v>149</v>
      </c>
      <c r="B152" s="111"/>
      <c r="C152" s="111"/>
      <c r="D152" s="112"/>
      <c r="E152" s="110"/>
      <c r="F152" s="141"/>
      <c r="H152" s="16">
        <f t="shared" si="2"/>
        <v>0</v>
      </c>
    </row>
    <row r="153" spans="1:8" ht="26.25" customHeight="1">
      <c r="A153" s="105">
        <v>150</v>
      </c>
      <c r="B153" s="111"/>
      <c r="C153" s="111"/>
      <c r="D153" s="112"/>
      <c r="E153" s="110"/>
      <c r="F153" s="141"/>
      <c r="H153" s="16">
        <f t="shared" ref="H153:H192" si="3">IF(B153="",0,A153)</f>
        <v>0</v>
      </c>
    </row>
    <row r="154" spans="1:8" ht="26.25" customHeight="1">
      <c r="A154" s="105">
        <v>151</v>
      </c>
      <c r="B154" s="111"/>
      <c r="C154" s="111"/>
      <c r="D154" s="112"/>
      <c r="E154" s="110"/>
      <c r="F154" s="141"/>
      <c r="H154" s="16">
        <f t="shared" si="3"/>
        <v>0</v>
      </c>
    </row>
    <row r="155" spans="1:8" ht="26.25" customHeight="1">
      <c r="A155" s="105">
        <v>152</v>
      </c>
      <c r="B155" s="111"/>
      <c r="C155" s="111"/>
      <c r="D155" s="112"/>
      <c r="E155" s="110"/>
      <c r="F155" s="141"/>
      <c r="H155" s="16">
        <f t="shared" si="3"/>
        <v>0</v>
      </c>
    </row>
    <row r="156" spans="1:8" ht="26.25" customHeight="1">
      <c r="A156" s="105">
        <v>153</v>
      </c>
      <c r="B156" s="111"/>
      <c r="C156" s="111"/>
      <c r="D156" s="112"/>
      <c r="E156" s="110"/>
      <c r="F156" s="141"/>
      <c r="H156" s="16">
        <f t="shared" si="3"/>
        <v>0</v>
      </c>
    </row>
    <row r="157" spans="1:8" ht="26.25" customHeight="1">
      <c r="A157" s="105">
        <v>154</v>
      </c>
      <c r="B157" s="111"/>
      <c r="C157" s="111"/>
      <c r="D157" s="112"/>
      <c r="E157" s="110"/>
      <c r="F157" s="141"/>
      <c r="H157" s="16">
        <f t="shared" si="3"/>
        <v>0</v>
      </c>
    </row>
    <row r="158" spans="1:8" ht="26.25" customHeight="1">
      <c r="A158" s="105">
        <v>155</v>
      </c>
      <c r="B158" s="111"/>
      <c r="C158" s="111"/>
      <c r="D158" s="112"/>
      <c r="E158" s="110"/>
      <c r="F158" s="141"/>
      <c r="H158" s="16">
        <f t="shared" si="3"/>
        <v>0</v>
      </c>
    </row>
    <row r="159" spans="1:8" ht="26.25" customHeight="1">
      <c r="A159" s="105">
        <v>156</v>
      </c>
      <c r="B159" s="111"/>
      <c r="C159" s="111"/>
      <c r="D159" s="112"/>
      <c r="E159" s="110"/>
      <c r="F159" s="141"/>
      <c r="H159" s="16">
        <f t="shared" si="3"/>
        <v>0</v>
      </c>
    </row>
    <row r="160" spans="1:8" ht="26.25" customHeight="1">
      <c r="A160" s="105">
        <v>157</v>
      </c>
      <c r="B160" s="111"/>
      <c r="C160" s="111"/>
      <c r="D160" s="112"/>
      <c r="E160" s="110"/>
      <c r="F160" s="141"/>
      <c r="H160" s="16">
        <f t="shared" si="3"/>
        <v>0</v>
      </c>
    </row>
    <row r="161" spans="1:8" ht="26.25" customHeight="1">
      <c r="A161" s="105">
        <v>158</v>
      </c>
      <c r="B161" s="111"/>
      <c r="C161" s="111"/>
      <c r="D161" s="112"/>
      <c r="E161" s="110"/>
      <c r="F161" s="141"/>
      <c r="H161" s="16">
        <f t="shared" si="3"/>
        <v>0</v>
      </c>
    </row>
    <row r="162" spans="1:8" ht="26.25" customHeight="1">
      <c r="A162" s="105">
        <v>159</v>
      </c>
      <c r="B162" s="111"/>
      <c r="C162" s="111"/>
      <c r="D162" s="112"/>
      <c r="E162" s="110"/>
      <c r="F162" s="141"/>
      <c r="H162" s="16">
        <f t="shared" si="3"/>
        <v>0</v>
      </c>
    </row>
    <row r="163" spans="1:8" ht="26.25" customHeight="1">
      <c r="A163" s="105">
        <v>160</v>
      </c>
      <c r="B163" s="111"/>
      <c r="C163" s="111"/>
      <c r="D163" s="112"/>
      <c r="E163" s="110"/>
      <c r="F163" s="141"/>
      <c r="H163" s="16">
        <f t="shared" si="3"/>
        <v>0</v>
      </c>
    </row>
    <row r="164" spans="1:8" ht="26.25" customHeight="1">
      <c r="A164" s="105">
        <v>161</v>
      </c>
      <c r="B164" s="111"/>
      <c r="C164" s="111"/>
      <c r="D164" s="112"/>
      <c r="E164" s="110"/>
      <c r="F164" s="141"/>
      <c r="H164" s="16">
        <f t="shared" si="3"/>
        <v>0</v>
      </c>
    </row>
    <row r="165" spans="1:8" ht="26.25" customHeight="1">
      <c r="A165" s="105">
        <v>162</v>
      </c>
      <c r="B165" s="111"/>
      <c r="C165" s="111"/>
      <c r="D165" s="112"/>
      <c r="E165" s="110"/>
      <c r="F165" s="141"/>
      <c r="H165" s="16">
        <f t="shared" si="3"/>
        <v>0</v>
      </c>
    </row>
    <row r="166" spans="1:8" ht="26.25" customHeight="1">
      <c r="A166" s="105">
        <v>163</v>
      </c>
      <c r="B166" s="111"/>
      <c r="C166" s="111"/>
      <c r="D166" s="112"/>
      <c r="E166" s="110"/>
      <c r="F166" s="141"/>
      <c r="H166" s="16">
        <f t="shared" si="3"/>
        <v>0</v>
      </c>
    </row>
    <row r="167" spans="1:8" ht="26.25" customHeight="1">
      <c r="A167" s="105">
        <v>164</v>
      </c>
      <c r="B167" s="111"/>
      <c r="C167" s="111"/>
      <c r="D167" s="112"/>
      <c r="E167" s="110"/>
      <c r="F167" s="141"/>
      <c r="H167" s="16">
        <f t="shared" si="3"/>
        <v>0</v>
      </c>
    </row>
    <row r="168" spans="1:8" ht="26.25" customHeight="1">
      <c r="A168" s="105">
        <v>165</v>
      </c>
      <c r="B168" s="111"/>
      <c r="C168" s="111"/>
      <c r="D168" s="112"/>
      <c r="E168" s="110"/>
      <c r="F168" s="141"/>
      <c r="H168" s="16">
        <f t="shared" si="3"/>
        <v>0</v>
      </c>
    </row>
    <row r="169" spans="1:8" ht="26.25" customHeight="1">
      <c r="A169" s="105">
        <v>166</v>
      </c>
      <c r="B169" s="111"/>
      <c r="C169" s="111"/>
      <c r="D169" s="112"/>
      <c r="E169" s="110"/>
      <c r="F169" s="141"/>
      <c r="H169" s="16">
        <f t="shared" si="3"/>
        <v>0</v>
      </c>
    </row>
    <row r="170" spans="1:8" ht="26.25" customHeight="1">
      <c r="A170" s="105">
        <v>167</v>
      </c>
      <c r="B170" s="111"/>
      <c r="C170" s="111"/>
      <c r="D170" s="112"/>
      <c r="E170" s="110"/>
      <c r="F170" s="141"/>
      <c r="H170" s="16">
        <f t="shared" si="3"/>
        <v>0</v>
      </c>
    </row>
    <row r="171" spans="1:8" ht="26.25" customHeight="1">
      <c r="A171" s="105">
        <v>168</v>
      </c>
      <c r="B171" s="111"/>
      <c r="C171" s="111"/>
      <c r="D171" s="112"/>
      <c r="E171" s="110"/>
      <c r="F171" s="141"/>
      <c r="H171" s="16">
        <f t="shared" si="3"/>
        <v>0</v>
      </c>
    </row>
    <row r="172" spans="1:8" ht="26.25" customHeight="1">
      <c r="A172" s="105">
        <v>169</v>
      </c>
      <c r="B172" s="111"/>
      <c r="C172" s="111"/>
      <c r="D172" s="112"/>
      <c r="E172" s="110"/>
      <c r="F172" s="141"/>
      <c r="H172" s="16">
        <f t="shared" si="3"/>
        <v>0</v>
      </c>
    </row>
    <row r="173" spans="1:8" ht="26.25" customHeight="1">
      <c r="A173" s="105">
        <v>170</v>
      </c>
      <c r="B173" s="111"/>
      <c r="C173" s="111"/>
      <c r="D173" s="112"/>
      <c r="E173" s="110"/>
      <c r="F173" s="141"/>
      <c r="H173" s="16">
        <f t="shared" si="3"/>
        <v>0</v>
      </c>
    </row>
    <row r="174" spans="1:8" ht="26.25" customHeight="1">
      <c r="A174" s="105">
        <v>171</v>
      </c>
      <c r="B174" s="111"/>
      <c r="C174" s="111"/>
      <c r="D174" s="112"/>
      <c r="E174" s="110"/>
      <c r="F174" s="141"/>
      <c r="H174" s="16">
        <f t="shared" si="3"/>
        <v>0</v>
      </c>
    </row>
    <row r="175" spans="1:8" ht="26.25" customHeight="1">
      <c r="A175" s="105">
        <v>172</v>
      </c>
      <c r="B175" s="111"/>
      <c r="C175" s="111"/>
      <c r="D175" s="112"/>
      <c r="E175" s="110"/>
      <c r="F175" s="141"/>
      <c r="H175" s="16">
        <f t="shared" si="3"/>
        <v>0</v>
      </c>
    </row>
    <row r="176" spans="1:8" ht="26.25" customHeight="1">
      <c r="A176" s="105">
        <v>173</v>
      </c>
      <c r="B176" s="111"/>
      <c r="C176" s="111"/>
      <c r="D176" s="112"/>
      <c r="E176" s="110"/>
      <c r="F176" s="141"/>
      <c r="H176" s="16">
        <f t="shared" si="3"/>
        <v>0</v>
      </c>
    </row>
    <row r="177" spans="1:8" ht="26.25" customHeight="1">
      <c r="A177" s="105">
        <v>174</v>
      </c>
      <c r="B177" s="111"/>
      <c r="C177" s="111"/>
      <c r="D177" s="112"/>
      <c r="E177" s="110"/>
      <c r="F177" s="141"/>
      <c r="H177" s="16">
        <f t="shared" si="3"/>
        <v>0</v>
      </c>
    </row>
    <row r="178" spans="1:8" ht="26.25" customHeight="1">
      <c r="A178" s="105">
        <v>175</v>
      </c>
      <c r="B178" s="111"/>
      <c r="C178" s="111"/>
      <c r="D178" s="112"/>
      <c r="E178" s="110"/>
      <c r="F178" s="141"/>
      <c r="H178" s="16">
        <f t="shared" si="3"/>
        <v>0</v>
      </c>
    </row>
    <row r="179" spans="1:8" ht="26.25" customHeight="1">
      <c r="A179" s="105">
        <v>176</v>
      </c>
      <c r="B179" s="111"/>
      <c r="C179" s="111"/>
      <c r="D179" s="112"/>
      <c r="E179" s="110"/>
      <c r="F179" s="141"/>
      <c r="H179" s="16">
        <f t="shared" si="3"/>
        <v>0</v>
      </c>
    </row>
    <row r="180" spans="1:8" ht="26.25" customHeight="1">
      <c r="A180" s="105">
        <v>177</v>
      </c>
      <c r="B180" s="111"/>
      <c r="C180" s="111"/>
      <c r="D180" s="112"/>
      <c r="E180" s="110"/>
      <c r="F180" s="141"/>
      <c r="H180" s="16">
        <f t="shared" si="3"/>
        <v>0</v>
      </c>
    </row>
    <row r="181" spans="1:8" ht="26.25" customHeight="1">
      <c r="A181" s="105">
        <v>178</v>
      </c>
      <c r="B181" s="111"/>
      <c r="C181" s="111"/>
      <c r="D181" s="112"/>
      <c r="E181" s="110"/>
      <c r="F181" s="141"/>
      <c r="H181" s="16">
        <f t="shared" si="3"/>
        <v>0</v>
      </c>
    </row>
    <row r="182" spans="1:8" ht="26.25" customHeight="1">
      <c r="A182" s="105">
        <v>179</v>
      </c>
      <c r="B182" s="111"/>
      <c r="C182" s="111"/>
      <c r="D182" s="112"/>
      <c r="E182" s="110"/>
      <c r="F182" s="141"/>
      <c r="H182" s="16">
        <f t="shared" si="3"/>
        <v>0</v>
      </c>
    </row>
    <row r="183" spans="1:8" ht="26.25" customHeight="1">
      <c r="A183" s="105">
        <v>180</v>
      </c>
      <c r="B183" s="111"/>
      <c r="C183" s="111"/>
      <c r="D183" s="112"/>
      <c r="E183" s="110"/>
      <c r="F183" s="141"/>
      <c r="H183" s="16">
        <f t="shared" si="3"/>
        <v>0</v>
      </c>
    </row>
    <row r="184" spans="1:8" ht="26.25" customHeight="1">
      <c r="A184" s="105">
        <v>181</v>
      </c>
      <c r="B184" s="111"/>
      <c r="C184" s="111"/>
      <c r="D184" s="112"/>
      <c r="E184" s="110"/>
      <c r="F184" s="141"/>
      <c r="H184" s="16">
        <f t="shared" si="3"/>
        <v>0</v>
      </c>
    </row>
    <row r="185" spans="1:8" ht="26.25" customHeight="1">
      <c r="A185" s="105">
        <v>182</v>
      </c>
      <c r="B185" s="111"/>
      <c r="C185" s="111"/>
      <c r="D185" s="112"/>
      <c r="E185" s="110"/>
      <c r="F185" s="141"/>
      <c r="H185" s="16">
        <f t="shared" si="3"/>
        <v>0</v>
      </c>
    </row>
    <row r="186" spans="1:8" ht="26.25" customHeight="1">
      <c r="A186" s="105">
        <v>183</v>
      </c>
      <c r="B186" s="111"/>
      <c r="C186" s="111"/>
      <c r="D186" s="112"/>
      <c r="E186" s="110"/>
      <c r="F186" s="141"/>
      <c r="H186" s="16">
        <f t="shared" si="3"/>
        <v>0</v>
      </c>
    </row>
    <row r="187" spans="1:8" ht="26.25" customHeight="1">
      <c r="A187" s="105">
        <v>184</v>
      </c>
      <c r="B187" s="111"/>
      <c r="C187" s="111"/>
      <c r="D187" s="112"/>
      <c r="E187" s="110"/>
      <c r="F187" s="141"/>
      <c r="H187" s="16">
        <f t="shared" si="3"/>
        <v>0</v>
      </c>
    </row>
    <row r="188" spans="1:8" ht="26.25" customHeight="1">
      <c r="A188" s="105">
        <v>185</v>
      </c>
      <c r="B188" s="111"/>
      <c r="C188" s="111"/>
      <c r="D188" s="112"/>
      <c r="E188" s="110"/>
      <c r="F188" s="141"/>
      <c r="H188" s="16">
        <f t="shared" si="3"/>
        <v>0</v>
      </c>
    </row>
    <row r="189" spans="1:8" ht="26.25" customHeight="1">
      <c r="A189" s="105">
        <v>186</v>
      </c>
      <c r="B189" s="111"/>
      <c r="C189" s="111"/>
      <c r="D189" s="112"/>
      <c r="E189" s="110"/>
      <c r="F189" s="141"/>
      <c r="H189" s="16">
        <f t="shared" si="3"/>
        <v>0</v>
      </c>
    </row>
    <row r="190" spans="1:8" ht="26.25" customHeight="1">
      <c r="A190" s="105">
        <v>187</v>
      </c>
      <c r="B190" s="111"/>
      <c r="C190" s="111"/>
      <c r="D190" s="112"/>
      <c r="E190" s="110"/>
      <c r="F190" s="141"/>
      <c r="H190" s="16">
        <f t="shared" si="3"/>
        <v>0</v>
      </c>
    </row>
    <row r="191" spans="1:8" ht="26.25" customHeight="1">
      <c r="A191" s="105">
        <v>188</v>
      </c>
      <c r="B191" s="111"/>
      <c r="C191" s="111"/>
      <c r="D191" s="112"/>
      <c r="E191" s="110"/>
      <c r="F191" s="141"/>
      <c r="H191" s="16">
        <f t="shared" si="3"/>
        <v>0</v>
      </c>
    </row>
    <row r="192" spans="1:8" ht="26.25" customHeight="1">
      <c r="A192" s="105">
        <v>189</v>
      </c>
      <c r="B192" s="111"/>
      <c r="C192" s="111"/>
      <c r="D192" s="112"/>
      <c r="E192" s="110"/>
      <c r="F192" s="141"/>
      <c r="H192" s="16">
        <f t="shared" si="3"/>
        <v>0</v>
      </c>
    </row>
    <row r="193" spans="1:8" ht="26.25" customHeight="1">
      <c r="A193" s="105">
        <v>190</v>
      </c>
      <c r="B193" s="111"/>
      <c r="C193" s="111"/>
      <c r="D193" s="112"/>
      <c r="E193" s="110"/>
      <c r="F193" s="141"/>
      <c r="H193" s="16">
        <f t="shared" ref="H193:H202" si="4">IF(B193="",0,A193)</f>
        <v>0</v>
      </c>
    </row>
    <row r="194" spans="1:8" ht="26.25" customHeight="1">
      <c r="A194" s="105">
        <v>191</v>
      </c>
      <c r="B194" s="111"/>
      <c r="C194" s="111"/>
      <c r="D194" s="112"/>
      <c r="E194" s="110"/>
      <c r="F194" s="141"/>
      <c r="H194" s="16">
        <f t="shared" si="4"/>
        <v>0</v>
      </c>
    </row>
    <row r="195" spans="1:8" ht="26.25" customHeight="1">
      <c r="A195" s="105">
        <v>192</v>
      </c>
      <c r="B195" s="111"/>
      <c r="C195" s="111"/>
      <c r="D195" s="112"/>
      <c r="E195" s="110"/>
      <c r="F195" s="141"/>
      <c r="H195" s="16">
        <f t="shared" si="4"/>
        <v>0</v>
      </c>
    </row>
    <row r="196" spans="1:8" ht="26.25" customHeight="1">
      <c r="A196" s="105">
        <v>193</v>
      </c>
      <c r="B196" s="111"/>
      <c r="C196" s="111"/>
      <c r="D196" s="112"/>
      <c r="E196" s="110"/>
      <c r="F196" s="141"/>
      <c r="H196" s="16">
        <f t="shared" si="4"/>
        <v>0</v>
      </c>
    </row>
    <row r="197" spans="1:8" ht="26.25" customHeight="1">
      <c r="A197" s="105">
        <v>194</v>
      </c>
      <c r="B197" s="111"/>
      <c r="C197" s="111"/>
      <c r="D197" s="112"/>
      <c r="E197" s="110"/>
      <c r="F197" s="141"/>
      <c r="H197" s="16">
        <f t="shared" si="4"/>
        <v>0</v>
      </c>
    </row>
    <row r="198" spans="1:8" ht="26.25" customHeight="1">
      <c r="A198" s="105">
        <v>195</v>
      </c>
      <c r="B198" s="111"/>
      <c r="C198" s="111"/>
      <c r="D198" s="112"/>
      <c r="E198" s="110"/>
      <c r="F198" s="141"/>
      <c r="H198" s="16">
        <f t="shared" si="4"/>
        <v>0</v>
      </c>
    </row>
    <row r="199" spans="1:8" ht="26.25" customHeight="1">
      <c r="A199" s="105">
        <v>196</v>
      </c>
      <c r="B199" s="111"/>
      <c r="C199" s="111"/>
      <c r="D199" s="112"/>
      <c r="E199" s="110"/>
      <c r="F199" s="141"/>
      <c r="H199" s="16">
        <f t="shared" si="4"/>
        <v>0</v>
      </c>
    </row>
    <row r="200" spans="1:8" ht="26.25" customHeight="1">
      <c r="A200" s="105">
        <v>197</v>
      </c>
      <c r="B200" s="111"/>
      <c r="C200" s="111"/>
      <c r="D200" s="112"/>
      <c r="E200" s="110"/>
      <c r="F200" s="141"/>
      <c r="H200" s="16">
        <f t="shared" si="4"/>
        <v>0</v>
      </c>
    </row>
    <row r="201" spans="1:8" ht="26.25" customHeight="1">
      <c r="A201" s="105">
        <v>198</v>
      </c>
      <c r="B201" s="111"/>
      <c r="C201" s="111"/>
      <c r="D201" s="112"/>
      <c r="E201" s="110"/>
      <c r="F201" s="141"/>
      <c r="H201" s="16">
        <f t="shared" ref="H201" si="5">IF(B201="",0,A201)</f>
        <v>0</v>
      </c>
    </row>
    <row r="202" spans="1:8" ht="26.25" customHeight="1">
      <c r="A202" s="105">
        <v>199</v>
      </c>
      <c r="B202" s="111"/>
      <c r="C202" s="111"/>
      <c r="D202" s="112"/>
      <c r="E202" s="110"/>
      <c r="F202" s="141"/>
      <c r="H202" s="16">
        <f t="shared" si="4"/>
        <v>0</v>
      </c>
    </row>
    <row r="203" spans="1:8" ht="26.25" customHeight="1" thickBot="1">
      <c r="A203" s="106">
        <v>200</v>
      </c>
      <c r="B203" s="113"/>
      <c r="C203" s="113"/>
      <c r="D203" s="114"/>
      <c r="E203" s="115"/>
      <c r="F203" s="142"/>
      <c r="H203" s="16">
        <f t="shared" si="2"/>
        <v>0</v>
      </c>
    </row>
  </sheetData>
  <protectedRanges>
    <protectedRange sqref="E4:F4 B5:F203" name="別添1"/>
  </protectedRanges>
  <dataConsolidate/>
  <phoneticPr fontId="2"/>
  <dataValidations count="1">
    <dataValidation type="custom" imeMode="off" allowBlank="1" showInputMessage="1" showErrorMessage="1" error="ハイフンで区切って、半角で入力して下さい。" sqref="D5:D203">
      <formula1>D5=ASC(D5)</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99FF"/>
    <pageSetUpPr fitToPage="1"/>
  </sheetPr>
  <dimension ref="A1:BW2476"/>
  <sheetViews>
    <sheetView showZeros="0" topLeftCell="A47" zoomScaleNormal="100" zoomScaleSheetLayoutView="90" workbookViewId="0">
      <selection activeCell="A47" sqref="A47"/>
    </sheetView>
  </sheetViews>
  <sheetFormatPr defaultColWidth="8.88671875" defaultRowHeight="13.2"/>
  <cols>
    <col min="1" max="1" width="4.33203125" style="16" customWidth="1"/>
    <col min="2" max="2" width="6.109375" style="16" customWidth="1"/>
    <col min="3" max="3" width="7.6640625" style="16" customWidth="1"/>
    <col min="4" max="4" width="4.88671875" style="16" customWidth="1"/>
    <col min="5" max="5" width="3.44140625" style="16" customWidth="1"/>
    <col min="6" max="6" width="5.44140625" style="16" customWidth="1"/>
    <col min="7" max="7" width="6" style="16" customWidth="1"/>
    <col min="8" max="8" width="3" style="16" customWidth="1"/>
    <col min="9" max="9" width="5.6640625" style="16" customWidth="1"/>
    <col min="10" max="10" width="3" style="16" customWidth="1"/>
    <col min="11" max="11" width="11.33203125" style="16" hidden="1" customWidth="1"/>
    <col min="12" max="12" width="9.88671875" style="16" hidden="1" customWidth="1"/>
    <col min="13" max="13" width="9.6640625" style="16" hidden="1" customWidth="1"/>
    <col min="14" max="19" width="8.33203125" style="16" hidden="1" customWidth="1"/>
    <col min="20" max="20" width="11.88671875" style="16" customWidth="1"/>
    <col min="21" max="21" width="11.33203125" style="16" customWidth="1"/>
    <col min="22" max="22" width="5.33203125" style="16" customWidth="1"/>
    <col min="23" max="23" width="13.109375" style="16" customWidth="1"/>
    <col min="24" max="24" width="8.109375" style="16" customWidth="1"/>
    <col min="25" max="25" width="4.33203125" style="16" customWidth="1"/>
    <col min="26" max="26" width="8.6640625" style="326" customWidth="1"/>
    <col min="27" max="27" width="15.44140625" style="16" customWidth="1"/>
    <col min="28" max="28" width="8.6640625" style="16" customWidth="1"/>
    <col min="29" max="29" width="11" style="16" customWidth="1"/>
    <col min="30" max="30" width="15.88671875" style="344" customWidth="1"/>
    <col min="31" max="31" width="5.88671875" style="464" hidden="1" customWidth="1"/>
    <col min="32" max="33" width="3.109375" style="464" hidden="1" customWidth="1"/>
    <col min="34" max="34" width="5.88671875" style="463" hidden="1" customWidth="1"/>
    <col min="35" max="35" width="6" style="463" hidden="1" customWidth="1"/>
    <col min="36" max="39" width="5" style="463" hidden="1" customWidth="1"/>
    <col min="40" max="41" width="10.88671875" style="463" hidden="1" customWidth="1"/>
    <col min="42" max="42" width="6.33203125" style="463" hidden="1" customWidth="1"/>
    <col min="43" max="43" width="6.88671875" style="463" hidden="1" customWidth="1"/>
    <col min="44" max="44" width="6.33203125" style="463" hidden="1" customWidth="1"/>
    <col min="45" max="45" width="6.109375" style="463" hidden="1" customWidth="1"/>
    <col min="46" max="46" width="4.88671875" style="463" hidden="1" customWidth="1"/>
    <col min="47" max="47" width="8.88671875" style="16" hidden="1" customWidth="1"/>
    <col min="48" max="48" width="0.88671875" style="328" hidden="1" customWidth="1"/>
    <col min="49" max="49" width="3.6640625" style="16" hidden="1" customWidth="1"/>
    <col min="50" max="50" width="8.88671875" style="16" hidden="1" customWidth="1"/>
    <col min="51" max="51" width="13.88671875" style="16" hidden="1" customWidth="1"/>
    <col min="52" max="52" width="8.88671875" style="16" hidden="1" customWidth="1"/>
    <col min="53" max="53" width="11.88671875" style="16" hidden="1" customWidth="1"/>
    <col min="54" max="54" width="12.77734375" style="16" hidden="1" customWidth="1"/>
    <col min="55" max="55" width="4.33203125" style="16" hidden="1" customWidth="1"/>
    <col min="56" max="56" width="6.88671875" style="16" customWidth="1"/>
    <col min="57" max="57" width="2.44140625" style="16" bestFit="1" customWidth="1"/>
    <col min="58" max="58" width="8.88671875" style="16" customWidth="1"/>
    <col min="59" max="59" width="2.44140625" style="16" bestFit="1" customWidth="1"/>
    <col min="60" max="60" width="13.109375" style="16" customWidth="1"/>
    <col min="61" max="61" width="3.44140625" style="16" bestFit="1" customWidth="1"/>
    <col min="62" max="62" width="8.88671875" style="16" customWidth="1"/>
    <col min="63" max="63" width="2.44140625" style="16" bestFit="1" customWidth="1"/>
    <col min="64" max="64" width="11.33203125" style="16" customWidth="1"/>
    <col min="65" max="65" width="3.44140625" style="16" bestFit="1" customWidth="1"/>
    <col min="66" max="66" width="8.88671875" style="16" customWidth="1"/>
    <col min="67" max="67" width="2.44140625" style="16" bestFit="1" customWidth="1"/>
    <col min="68" max="68" width="8.88671875" style="16" customWidth="1"/>
    <col min="69" max="69" width="2.44140625" style="16" bestFit="1" customWidth="1"/>
    <col min="70" max="70" width="2.44140625" style="16" customWidth="1"/>
    <col min="71" max="71" width="10.88671875" style="16" customWidth="1"/>
    <col min="72" max="73" width="8.88671875" style="16"/>
    <col min="74" max="74" width="14.33203125" style="16" customWidth="1"/>
    <col min="75" max="75" width="9" style="16" bestFit="1" customWidth="1"/>
    <col min="76" max="16384" width="8.88671875" style="16"/>
  </cols>
  <sheetData>
    <row r="1" spans="1:75" ht="16.5" hidden="1" customHeight="1">
      <c r="B1" s="16" t="s">
        <v>2254</v>
      </c>
      <c r="AD1" s="327"/>
      <c r="AE1" s="462"/>
      <c r="AF1" s="462"/>
      <c r="AG1" s="462"/>
      <c r="AX1" s="329" t="s">
        <v>2227</v>
      </c>
      <c r="AY1" s="330" t="s">
        <v>2246</v>
      </c>
      <c r="AZ1" s="898" t="s">
        <v>2196</v>
      </c>
      <c r="BA1" s="899"/>
      <c r="BB1" s="890" t="s">
        <v>2152</v>
      </c>
      <c r="BC1" s="891"/>
      <c r="BD1" s="890" t="s">
        <v>1651</v>
      </c>
      <c r="BE1" s="891"/>
      <c r="BF1" s="890" t="s">
        <v>1652</v>
      </c>
      <c r="BG1" s="891"/>
      <c r="BH1" s="882" t="s">
        <v>1653</v>
      </c>
      <c r="BI1" s="883"/>
      <c r="BJ1" s="882" t="s">
        <v>1654</v>
      </c>
      <c r="BK1" s="883"/>
      <c r="BL1" s="882" t="s">
        <v>1655</v>
      </c>
      <c r="BM1" s="883"/>
      <c r="BN1" s="882" t="s">
        <v>1684</v>
      </c>
      <c r="BO1" s="883"/>
      <c r="BP1" s="882" t="s">
        <v>1685</v>
      </c>
      <c r="BQ1" s="883"/>
      <c r="BR1" s="900" t="s">
        <v>498</v>
      </c>
      <c r="BS1" s="883"/>
      <c r="BT1" s="331" t="s">
        <v>1656</v>
      </c>
      <c r="BU1" s="332" t="s">
        <v>629</v>
      </c>
      <c r="BV1" s="882" t="s">
        <v>2628</v>
      </c>
      <c r="BW1" s="883"/>
    </row>
    <row r="2" spans="1:75" ht="13.5" hidden="1" customHeight="1">
      <c r="C2" s="325">
        <f>事業所台帳!H3</f>
        <v>1</v>
      </c>
      <c r="AD2" s="327"/>
      <c r="AE2" s="462"/>
      <c r="AF2" s="462"/>
      <c r="AG2" s="462"/>
      <c r="AX2" s="330" t="s">
        <v>2228</v>
      </c>
      <c r="AY2" s="333" t="s">
        <v>2368</v>
      </c>
      <c r="AZ2" s="518" t="s">
        <v>2206</v>
      </c>
      <c r="BA2" s="519">
        <v>1</v>
      </c>
      <c r="BB2" s="332" t="s">
        <v>2151</v>
      </c>
      <c r="BC2" s="332">
        <v>1</v>
      </c>
      <c r="BD2" s="332" t="s">
        <v>1658</v>
      </c>
      <c r="BE2" s="332">
        <v>1</v>
      </c>
      <c r="BF2" s="332" t="s">
        <v>1659</v>
      </c>
      <c r="BG2" s="332">
        <v>1</v>
      </c>
      <c r="BH2" s="335" t="s">
        <v>464</v>
      </c>
      <c r="BI2" s="332">
        <v>1</v>
      </c>
      <c r="BJ2" s="332" t="s">
        <v>1657</v>
      </c>
      <c r="BK2" s="332">
        <v>0</v>
      </c>
      <c r="BL2" s="332" t="s">
        <v>1657</v>
      </c>
      <c r="BM2" s="332">
        <v>0</v>
      </c>
      <c r="BN2" s="332">
        <v>0</v>
      </c>
      <c r="BO2" s="332">
        <v>0</v>
      </c>
      <c r="BP2" s="332">
        <v>0</v>
      </c>
      <c r="BQ2" s="332">
        <v>0</v>
      </c>
      <c r="BR2" s="332">
        <v>1</v>
      </c>
      <c r="BS2" s="332" t="s">
        <v>497</v>
      </c>
      <c r="BT2" s="332">
        <v>0</v>
      </c>
      <c r="BU2" s="332"/>
      <c r="BV2" s="332" t="s">
        <v>2630</v>
      </c>
      <c r="BW2" s="332" t="s">
        <v>1691</v>
      </c>
    </row>
    <row r="3" spans="1:75" ht="13.5" hidden="1" customHeight="1">
      <c r="AD3" s="327"/>
      <c r="AE3" s="462"/>
      <c r="AF3" s="462"/>
      <c r="AG3" s="462"/>
      <c r="AX3" s="330" t="s">
        <v>2226</v>
      </c>
      <c r="AY3" s="333" t="s">
        <v>2369</v>
      </c>
      <c r="AZ3" s="518" t="s">
        <v>2197</v>
      </c>
      <c r="BA3" s="519">
        <v>2</v>
      </c>
      <c r="BB3" s="332" t="s">
        <v>1603</v>
      </c>
      <c r="BC3" s="332">
        <v>2</v>
      </c>
      <c r="BD3" s="332" t="s">
        <v>1662</v>
      </c>
      <c r="BE3" s="332">
        <v>2</v>
      </c>
      <c r="BF3" s="332" t="s">
        <v>1663</v>
      </c>
      <c r="BG3" s="332">
        <v>2</v>
      </c>
      <c r="BH3" s="335" t="s">
        <v>1590</v>
      </c>
      <c r="BI3" s="332">
        <v>2</v>
      </c>
      <c r="BJ3" s="332" t="s">
        <v>1660</v>
      </c>
      <c r="BK3" s="332">
        <v>1</v>
      </c>
      <c r="BL3" s="335" t="s">
        <v>243</v>
      </c>
      <c r="BM3" s="332">
        <v>1</v>
      </c>
      <c r="BN3" s="332" t="s">
        <v>1664</v>
      </c>
      <c r="BO3" s="332">
        <v>2</v>
      </c>
      <c r="BP3" s="332" t="s">
        <v>1664</v>
      </c>
      <c r="BQ3" s="332">
        <v>4</v>
      </c>
      <c r="BR3" s="332">
        <v>2</v>
      </c>
      <c r="BS3" s="332" t="s">
        <v>497</v>
      </c>
      <c r="BT3" s="332">
        <v>1</v>
      </c>
      <c r="BU3" s="332" t="s">
        <v>631</v>
      </c>
      <c r="BV3" s="335" t="s">
        <v>2631</v>
      </c>
      <c r="BW3" s="332" t="s">
        <v>1691</v>
      </c>
    </row>
    <row r="4" spans="1:75" ht="13.5" hidden="1" customHeight="1">
      <c r="C4" s="325"/>
      <c r="AD4" s="327"/>
      <c r="AE4" s="462"/>
      <c r="AF4" s="462"/>
      <c r="AG4" s="462"/>
      <c r="AX4" s="330" t="s">
        <v>2225</v>
      </c>
      <c r="AY4" s="333" t="s">
        <v>2370</v>
      </c>
      <c r="AZ4" s="518" t="s">
        <v>2198</v>
      </c>
      <c r="BA4" s="519">
        <v>3</v>
      </c>
      <c r="BB4" s="336" t="s">
        <v>630</v>
      </c>
      <c r="BC4" s="336">
        <v>3</v>
      </c>
      <c r="BD4" s="336"/>
      <c r="BE4" s="336"/>
      <c r="BF4" s="332" t="s">
        <v>1665</v>
      </c>
      <c r="BG4" s="332">
        <v>3</v>
      </c>
      <c r="BH4" s="335" t="s">
        <v>22</v>
      </c>
      <c r="BI4" s="332">
        <v>11</v>
      </c>
      <c r="BJ4" s="332" t="s">
        <v>619</v>
      </c>
      <c r="BK4" s="332">
        <v>2</v>
      </c>
      <c r="BL4" s="335" t="s">
        <v>244</v>
      </c>
      <c r="BM4" s="332">
        <v>2</v>
      </c>
      <c r="BN4" s="332" t="s">
        <v>1661</v>
      </c>
      <c r="BO4" s="332">
        <v>1</v>
      </c>
      <c r="BP4" s="332" t="s">
        <v>59</v>
      </c>
      <c r="BQ4" s="332">
        <v>2</v>
      </c>
      <c r="BR4" s="332">
        <v>8</v>
      </c>
      <c r="BS4" s="332" t="s">
        <v>1563</v>
      </c>
      <c r="BT4" s="332">
        <v>2</v>
      </c>
      <c r="BU4" s="332" t="s">
        <v>630</v>
      </c>
      <c r="BV4" s="335" t="s">
        <v>2632</v>
      </c>
      <c r="BW4" s="332" t="s">
        <v>1691</v>
      </c>
    </row>
    <row r="5" spans="1:75" ht="13.5" hidden="1" customHeight="1">
      <c r="AD5" s="327"/>
      <c r="AE5" s="462"/>
      <c r="AF5" s="462"/>
      <c r="AG5" s="462"/>
      <c r="AX5" s="330" t="s">
        <v>2229</v>
      </c>
      <c r="AY5" s="333" t="s">
        <v>2371</v>
      </c>
      <c r="AZ5" s="518" t="s">
        <v>2199</v>
      </c>
      <c r="BA5" s="519">
        <v>4</v>
      </c>
      <c r="BB5" s="332"/>
      <c r="BC5" s="332"/>
      <c r="BD5" s="332"/>
      <c r="BE5" s="332"/>
      <c r="BF5" s="332" t="s">
        <v>1666</v>
      </c>
      <c r="BG5" s="332">
        <v>4</v>
      </c>
      <c r="BH5" s="335" t="s">
        <v>20</v>
      </c>
      <c r="BI5" s="332">
        <v>3</v>
      </c>
      <c r="BJ5" s="337"/>
      <c r="BK5" s="332"/>
      <c r="BL5" s="335" t="s">
        <v>245</v>
      </c>
      <c r="BM5" s="332">
        <v>9</v>
      </c>
      <c r="BN5" s="337"/>
      <c r="BO5" s="332"/>
      <c r="BP5" s="337" t="s">
        <v>60</v>
      </c>
      <c r="BQ5" s="332">
        <v>3</v>
      </c>
      <c r="BR5" s="332">
        <v>3</v>
      </c>
      <c r="BS5" s="332" t="s">
        <v>620</v>
      </c>
      <c r="BT5" s="332">
        <v>3</v>
      </c>
      <c r="BU5" s="332"/>
      <c r="BV5" s="335" t="s">
        <v>2633</v>
      </c>
      <c r="BW5" s="332" t="s">
        <v>1691</v>
      </c>
    </row>
    <row r="6" spans="1:75" ht="13.5" hidden="1" customHeight="1">
      <c r="AD6" s="327"/>
      <c r="AE6" s="462"/>
      <c r="AF6" s="462"/>
      <c r="AG6" s="462"/>
      <c r="AX6" s="330"/>
      <c r="AY6" s="333" t="s">
        <v>2372</v>
      </c>
      <c r="AZ6" s="520" t="s">
        <v>2207</v>
      </c>
      <c r="BA6" s="519">
        <v>5</v>
      </c>
      <c r="BB6" s="332"/>
      <c r="BC6" s="332"/>
      <c r="BD6" s="332"/>
      <c r="BE6" s="332"/>
      <c r="BF6" s="337" t="s">
        <v>1667</v>
      </c>
      <c r="BG6" s="332">
        <v>5</v>
      </c>
      <c r="BH6" s="335" t="s">
        <v>271</v>
      </c>
      <c r="BI6" s="332">
        <v>4</v>
      </c>
      <c r="BJ6" s="332"/>
      <c r="BK6" s="339"/>
      <c r="BL6" s="335" t="s">
        <v>269</v>
      </c>
      <c r="BM6" s="332">
        <v>3</v>
      </c>
      <c r="BN6" s="332"/>
      <c r="BO6" s="332"/>
      <c r="BP6" s="332"/>
      <c r="BQ6" s="332"/>
      <c r="BR6" s="332">
        <v>9</v>
      </c>
      <c r="BS6" s="332" t="s">
        <v>620</v>
      </c>
      <c r="BT6" s="332">
        <v>4</v>
      </c>
      <c r="BU6" s="332"/>
      <c r="BV6" s="335" t="s">
        <v>269</v>
      </c>
      <c r="BW6" s="332" t="s">
        <v>2629</v>
      </c>
    </row>
    <row r="7" spans="1:75" ht="13.5" hidden="1" customHeight="1">
      <c r="AD7" s="327"/>
      <c r="AE7" s="462"/>
      <c r="AF7" s="462"/>
      <c r="AG7" s="462"/>
      <c r="AX7" s="330"/>
      <c r="AY7" s="333" t="s">
        <v>2373</v>
      </c>
      <c r="AZ7" s="338"/>
      <c r="BA7" s="334"/>
      <c r="BB7" s="332"/>
      <c r="BC7" s="332"/>
      <c r="BD7" s="332"/>
      <c r="BE7" s="332"/>
      <c r="BF7" s="332" t="s">
        <v>1668</v>
      </c>
      <c r="BG7" s="332">
        <v>6</v>
      </c>
      <c r="BH7" s="335" t="s">
        <v>52</v>
      </c>
      <c r="BI7" s="340">
        <v>5</v>
      </c>
      <c r="BJ7" s="332"/>
      <c r="BK7" s="332"/>
      <c r="BL7" s="335" t="s">
        <v>268</v>
      </c>
      <c r="BM7" s="332">
        <v>4</v>
      </c>
      <c r="BN7" s="332"/>
      <c r="BO7" s="332"/>
      <c r="BP7" s="332"/>
      <c r="BQ7" s="332"/>
      <c r="BR7" s="332">
        <v>4</v>
      </c>
      <c r="BS7" s="332" t="s">
        <v>24</v>
      </c>
      <c r="BT7" s="332">
        <v>5</v>
      </c>
      <c r="BU7" s="332"/>
      <c r="BV7" s="335" t="s">
        <v>268</v>
      </c>
      <c r="BW7" s="332" t="s">
        <v>2629</v>
      </c>
    </row>
    <row r="8" spans="1:75" ht="13.5" hidden="1" customHeight="1">
      <c r="AD8" s="327"/>
      <c r="AE8" s="462"/>
      <c r="AF8" s="462"/>
      <c r="AG8" s="462"/>
      <c r="AX8" s="330"/>
      <c r="AY8" s="333" t="s">
        <v>2374</v>
      </c>
      <c r="AZ8" s="338"/>
      <c r="BA8" s="334"/>
      <c r="BB8" s="332"/>
      <c r="BC8" s="332"/>
      <c r="BD8" s="332"/>
      <c r="BE8" s="332"/>
      <c r="BF8" s="332"/>
      <c r="BG8" s="332"/>
      <c r="BH8" s="335" t="s">
        <v>463</v>
      </c>
      <c r="BI8" s="332">
        <v>10</v>
      </c>
      <c r="BJ8" s="332"/>
      <c r="BK8" s="332"/>
      <c r="BL8" s="341" t="s">
        <v>1270</v>
      </c>
      <c r="BM8" s="332">
        <v>6</v>
      </c>
      <c r="BN8" s="332"/>
      <c r="BO8" s="332"/>
      <c r="BP8" s="332"/>
      <c r="BQ8" s="332"/>
      <c r="BR8" s="332">
        <v>6</v>
      </c>
      <c r="BS8" s="332" t="s">
        <v>499</v>
      </c>
      <c r="BT8" s="332">
        <v>6</v>
      </c>
      <c r="BU8" s="332"/>
      <c r="BV8" s="341" t="s">
        <v>1270</v>
      </c>
      <c r="BW8" s="332" t="s">
        <v>2629</v>
      </c>
    </row>
    <row r="9" spans="1:75" ht="13.5" hidden="1" customHeight="1">
      <c r="AD9" s="327"/>
      <c r="AE9" s="462"/>
      <c r="AF9" s="462"/>
      <c r="AG9" s="462"/>
      <c r="AX9" s="330"/>
      <c r="AY9" s="333" t="s">
        <v>2375</v>
      </c>
      <c r="AZ9" s="338"/>
      <c r="BA9" s="334"/>
      <c r="BB9" s="332"/>
      <c r="BC9" s="332"/>
      <c r="BD9" s="332"/>
      <c r="BE9" s="332"/>
      <c r="BF9" s="332"/>
      <c r="BG9" s="332"/>
      <c r="BH9" s="335" t="s">
        <v>1591</v>
      </c>
      <c r="BI9" s="332">
        <v>6</v>
      </c>
      <c r="BJ9" s="332"/>
      <c r="BK9" s="332"/>
      <c r="BL9" s="335" t="s">
        <v>241</v>
      </c>
      <c r="BM9" s="332">
        <v>7</v>
      </c>
      <c r="BN9" s="332"/>
      <c r="BO9" s="332"/>
      <c r="BP9" s="332"/>
      <c r="BQ9" s="332"/>
      <c r="BR9" s="332">
        <v>5</v>
      </c>
      <c r="BS9" s="332" t="s">
        <v>2164</v>
      </c>
      <c r="BT9" s="332">
        <v>7</v>
      </c>
      <c r="BU9" s="332"/>
      <c r="BV9" s="335" t="s">
        <v>2634</v>
      </c>
      <c r="BW9" s="332" t="s">
        <v>1691</v>
      </c>
    </row>
    <row r="10" spans="1:75" ht="13.5" hidden="1" customHeight="1">
      <c r="AD10" s="327"/>
      <c r="AE10" s="462"/>
      <c r="AF10" s="462"/>
      <c r="AG10" s="462"/>
      <c r="AX10" s="330"/>
      <c r="AY10" s="333" t="s">
        <v>2376</v>
      </c>
      <c r="AZ10" s="338"/>
      <c r="BA10" s="334"/>
      <c r="BB10" s="332"/>
      <c r="BC10" s="332"/>
      <c r="BD10" s="332"/>
      <c r="BE10" s="332"/>
      <c r="BF10" s="332"/>
      <c r="BG10" s="332"/>
      <c r="BH10" s="335" t="s">
        <v>1592</v>
      </c>
      <c r="BI10" s="332">
        <v>7</v>
      </c>
      <c r="BJ10" s="332"/>
      <c r="BK10" s="332"/>
      <c r="BL10" s="335" t="s">
        <v>242</v>
      </c>
      <c r="BM10" s="332">
        <v>8</v>
      </c>
      <c r="BN10" s="332"/>
      <c r="BO10" s="332"/>
      <c r="BP10" s="332"/>
      <c r="BQ10" s="332"/>
      <c r="BR10" s="332">
        <v>7</v>
      </c>
      <c r="BS10" s="332" t="s">
        <v>2164</v>
      </c>
      <c r="BT10" s="332">
        <v>8</v>
      </c>
      <c r="BU10" s="332"/>
      <c r="BV10" s="335" t="s">
        <v>2635</v>
      </c>
      <c r="BW10" s="332" t="s">
        <v>1691</v>
      </c>
    </row>
    <row r="11" spans="1:75" ht="13.5" hidden="1" customHeight="1">
      <c r="AD11" s="327"/>
      <c r="AE11" s="462"/>
      <c r="AF11" s="462"/>
      <c r="AG11" s="462"/>
      <c r="AX11" s="330"/>
      <c r="AY11" s="333" t="s">
        <v>2377</v>
      </c>
      <c r="AZ11" s="338"/>
      <c r="BA11" s="334"/>
      <c r="BB11" s="332"/>
      <c r="BC11" s="332"/>
      <c r="BD11" s="332"/>
      <c r="BE11" s="332"/>
      <c r="BF11" s="332"/>
      <c r="BG11" s="332"/>
      <c r="BH11" s="335" t="s">
        <v>621</v>
      </c>
      <c r="BI11" s="332">
        <v>8</v>
      </c>
      <c r="BJ11" s="332"/>
      <c r="BK11" s="332"/>
      <c r="BL11" s="332" t="s">
        <v>23</v>
      </c>
      <c r="BM11" s="337">
        <v>11</v>
      </c>
      <c r="BN11" s="332"/>
      <c r="BO11" s="332"/>
      <c r="BP11" s="332"/>
      <c r="BQ11" s="332"/>
      <c r="BR11" s="332"/>
      <c r="BS11" s="332"/>
      <c r="BT11" s="332">
        <v>9</v>
      </c>
      <c r="BU11" s="332"/>
      <c r="BV11" s="332" t="s">
        <v>23</v>
      </c>
      <c r="BW11" s="332" t="s">
        <v>2629</v>
      </c>
    </row>
    <row r="12" spans="1:75" ht="13.5" hidden="1" customHeight="1">
      <c r="AD12" s="327"/>
      <c r="AE12" s="462"/>
      <c r="AF12" s="462"/>
      <c r="AG12" s="462"/>
      <c r="AX12" s="330"/>
      <c r="AY12" s="333" t="s">
        <v>2188</v>
      </c>
      <c r="AZ12" s="338"/>
      <c r="BA12" s="334"/>
      <c r="BB12" s="332"/>
      <c r="BC12" s="332"/>
      <c r="BD12" s="332"/>
      <c r="BE12" s="332"/>
      <c r="BF12" s="332"/>
      <c r="BG12" s="332"/>
      <c r="BH12" s="335" t="s">
        <v>617</v>
      </c>
      <c r="BI12" s="332">
        <v>9</v>
      </c>
      <c r="BJ12" s="332"/>
      <c r="BK12" s="332"/>
      <c r="BL12" s="332" t="s">
        <v>2174</v>
      </c>
      <c r="BM12" s="332">
        <v>10</v>
      </c>
      <c r="BN12" s="332"/>
      <c r="BO12" s="332"/>
      <c r="BP12" s="332"/>
      <c r="BQ12" s="332"/>
      <c r="BR12" s="332"/>
      <c r="BS12" s="332"/>
      <c r="BT12" s="332">
        <v>10</v>
      </c>
      <c r="BU12" s="332"/>
      <c r="BV12" s="332" t="s">
        <v>2174</v>
      </c>
      <c r="BW12" s="332" t="s">
        <v>2629</v>
      </c>
    </row>
    <row r="13" spans="1:75" s="296" customFormat="1" ht="13.5" hidden="1" customHeight="1">
      <c r="A13" s="342"/>
      <c r="C13" s="343"/>
      <c r="D13" s="342"/>
      <c r="E13" s="342"/>
      <c r="AD13" s="344"/>
      <c r="AE13" s="464"/>
      <c r="AF13" s="464"/>
      <c r="AG13" s="464"/>
      <c r="AH13" s="465"/>
      <c r="AI13" s="465"/>
      <c r="AJ13" s="465"/>
      <c r="AK13" s="465"/>
      <c r="AL13" s="465"/>
      <c r="AM13" s="465"/>
      <c r="AN13" s="465"/>
      <c r="AO13" s="465"/>
      <c r="AP13" s="465"/>
      <c r="AQ13" s="465"/>
      <c r="AR13" s="465"/>
      <c r="AS13" s="465"/>
      <c r="AT13" s="465"/>
      <c r="AV13" s="328"/>
      <c r="AX13" s="345"/>
      <c r="AY13" s="333" t="s">
        <v>2181</v>
      </c>
      <c r="AZ13" s="346"/>
      <c r="BA13" s="347"/>
      <c r="BB13" s="332"/>
      <c r="BC13" s="332"/>
      <c r="BD13" s="332"/>
      <c r="BE13" s="332"/>
      <c r="BF13" s="332"/>
      <c r="BG13" s="332"/>
      <c r="BH13" s="332"/>
      <c r="BI13" s="332"/>
      <c r="BJ13" s="332"/>
      <c r="BK13" s="332"/>
      <c r="BL13" s="517" t="s">
        <v>2414</v>
      </c>
      <c r="BM13" s="517">
        <v>12</v>
      </c>
      <c r="BN13" s="332"/>
      <c r="BO13" s="332"/>
      <c r="BP13" s="332"/>
      <c r="BQ13" s="332"/>
      <c r="BR13" s="332"/>
      <c r="BS13" s="332"/>
      <c r="BT13" s="332">
        <v>11</v>
      </c>
      <c r="BU13" s="332"/>
      <c r="BV13" s="517" t="s">
        <v>2414</v>
      </c>
      <c r="BW13" s="517" t="s">
        <v>2629</v>
      </c>
    </row>
    <row r="14" spans="1:75" s="296" customFormat="1" ht="13.5" hidden="1" customHeight="1">
      <c r="A14" s="342"/>
      <c r="C14" s="342"/>
      <c r="D14" s="342"/>
      <c r="E14" s="342"/>
      <c r="F14" s="342"/>
      <c r="G14" s="342"/>
      <c r="H14" s="343"/>
      <c r="I14" s="342"/>
      <c r="J14" s="342"/>
      <c r="K14" s="342"/>
      <c r="L14" s="342"/>
      <c r="M14" s="342"/>
      <c r="N14" s="342"/>
      <c r="O14" s="342"/>
      <c r="P14" s="342"/>
      <c r="Q14" s="342"/>
      <c r="R14" s="342"/>
      <c r="S14" s="342"/>
      <c r="T14" s="348"/>
      <c r="U14" s="349"/>
      <c r="Z14" s="31"/>
      <c r="AD14" s="344"/>
      <c r="AE14" s="464"/>
      <c r="AF14" s="464"/>
      <c r="AG14" s="464"/>
      <c r="AH14" s="465"/>
      <c r="AI14" s="465"/>
      <c r="AJ14" s="465"/>
      <c r="AK14" s="465"/>
      <c r="AL14" s="465"/>
      <c r="AM14" s="465"/>
      <c r="AN14" s="465"/>
      <c r="AO14" s="465"/>
      <c r="AP14" s="465"/>
      <c r="AQ14" s="465"/>
      <c r="AR14" s="465"/>
      <c r="AS14" s="465"/>
      <c r="AT14" s="465"/>
      <c r="AV14" s="328"/>
      <c r="AX14" s="350"/>
      <c r="AY14" s="333" t="s">
        <v>2179</v>
      </c>
      <c r="AZ14" s="351"/>
      <c r="BA14" s="351"/>
      <c r="BB14" s="339"/>
      <c r="BC14" s="339"/>
      <c r="BD14" s="339"/>
      <c r="BE14" s="339"/>
      <c r="BF14" s="339"/>
      <c r="BG14" s="339"/>
      <c r="BH14" s="339"/>
      <c r="BI14" s="339"/>
      <c r="BJ14" s="339"/>
      <c r="BK14" s="339"/>
      <c r="BL14" s="517" t="s">
        <v>2426</v>
      </c>
      <c r="BM14" s="517">
        <v>13</v>
      </c>
      <c r="BN14" s="339"/>
      <c r="BO14" s="339"/>
      <c r="BP14" s="339"/>
      <c r="BQ14" s="339"/>
      <c r="BR14" s="339"/>
      <c r="BS14" s="339"/>
      <c r="BT14" s="339"/>
      <c r="BU14" s="339"/>
      <c r="BV14" s="517" t="s">
        <v>2426</v>
      </c>
      <c r="BW14" s="517" t="s">
        <v>2629</v>
      </c>
    </row>
    <row r="15" spans="1:75" s="296" customFormat="1" ht="13.5" hidden="1" customHeight="1">
      <c r="A15" s="342"/>
      <c r="C15" s="342"/>
      <c r="D15" s="342"/>
      <c r="E15" s="342"/>
      <c r="F15" s="342"/>
      <c r="G15" s="342"/>
      <c r="H15" s="343"/>
      <c r="I15" s="342"/>
      <c r="J15" s="342"/>
      <c r="K15" s="342"/>
      <c r="L15" s="342"/>
      <c r="M15" s="342"/>
      <c r="N15" s="342"/>
      <c r="O15" s="342"/>
      <c r="P15" s="342"/>
      <c r="Q15" s="342"/>
      <c r="R15" s="342"/>
      <c r="S15" s="342"/>
      <c r="T15" s="348"/>
      <c r="U15" s="349"/>
      <c r="Z15" s="31"/>
      <c r="AD15" s="344"/>
      <c r="AE15" s="464"/>
      <c r="AF15" s="464"/>
      <c r="AG15" s="464"/>
      <c r="AH15" s="465"/>
      <c r="AI15" s="465"/>
      <c r="AJ15" s="465"/>
      <c r="AK15" s="465"/>
      <c r="AL15" s="465"/>
      <c r="AM15" s="465"/>
      <c r="AN15" s="465"/>
      <c r="AO15" s="465"/>
      <c r="AP15" s="465"/>
      <c r="AQ15" s="465"/>
      <c r="AR15" s="465"/>
      <c r="AS15" s="465"/>
      <c r="AT15" s="465"/>
      <c r="AV15" s="328"/>
      <c r="AX15" s="350"/>
      <c r="AY15" s="333" t="s">
        <v>2180</v>
      </c>
      <c r="AZ15" s="351"/>
      <c r="BA15" s="351"/>
      <c r="BB15" s="339"/>
      <c r="BC15" s="339"/>
      <c r="BD15" s="339"/>
      <c r="BE15" s="339"/>
      <c r="BF15" s="339"/>
      <c r="BG15" s="339"/>
      <c r="BH15" s="339"/>
      <c r="BI15" s="339"/>
      <c r="BJ15" s="339"/>
      <c r="BK15" s="339"/>
      <c r="BL15" s="339"/>
      <c r="BM15" s="339"/>
      <c r="BN15" s="339"/>
      <c r="BO15" s="339"/>
      <c r="BP15" s="339"/>
      <c r="BQ15" s="339"/>
      <c r="BR15" s="339"/>
      <c r="BS15" s="339"/>
      <c r="BT15" s="339"/>
      <c r="BU15" s="339"/>
      <c r="BV15" s="532" t="s">
        <v>503</v>
      </c>
      <c r="BW15" s="533" t="s">
        <v>1691</v>
      </c>
    </row>
    <row r="16" spans="1:75" s="296" customFormat="1" ht="13.5" hidden="1" customHeight="1">
      <c r="A16" s="342"/>
      <c r="C16" s="342"/>
      <c r="D16" s="342"/>
      <c r="E16" s="342"/>
      <c r="F16" s="342"/>
      <c r="G16" s="342"/>
      <c r="H16" s="343"/>
      <c r="I16" s="342"/>
      <c r="J16" s="342"/>
      <c r="K16" s="342"/>
      <c r="L16" s="342"/>
      <c r="M16" s="342"/>
      <c r="N16" s="342"/>
      <c r="O16" s="342"/>
      <c r="P16" s="342"/>
      <c r="Q16" s="342"/>
      <c r="R16" s="342"/>
      <c r="S16" s="342"/>
      <c r="T16" s="348"/>
      <c r="U16" s="349"/>
      <c r="Z16" s="31"/>
      <c r="AD16" s="344"/>
      <c r="AE16" s="464"/>
      <c r="AF16" s="464"/>
      <c r="AG16" s="464"/>
      <c r="AH16" s="465"/>
      <c r="AI16" s="465"/>
      <c r="AJ16" s="465"/>
      <c r="AK16" s="465"/>
      <c r="AL16" s="465"/>
      <c r="AM16" s="465"/>
      <c r="AN16" s="465"/>
      <c r="AO16" s="465"/>
      <c r="AP16" s="465"/>
      <c r="AQ16" s="465"/>
      <c r="AR16" s="465"/>
      <c r="AS16" s="465"/>
      <c r="AT16" s="465"/>
      <c r="AV16" s="328"/>
      <c r="AX16" s="350"/>
      <c r="AY16" s="333" t="s">
        <v>2185</v>
      </c>
      <c r="AZ16" s="351"/>
      <c r="BA16" s="351"/>
      <c r="BB16" s="339"/>
      <c r="BC16" s="339"/>
      <c r="BD16" s="339"/>
      <c r="BE16" s="339"/>
      <c r="BF16" s="339"/>
      <c r="BG16" s="339"/>
      <c r="BH16" s="339"/>
      <c r="BI16" s="339"/>
      <c r="BJ16" s="339"/>
      <c r="BK16" s="339"/>
      <c r="BL16" s="339"/>
      <c r="BM16" s="339"/>
      <c r="BN16" s="339"/>
      <c r="BO16" s="339"/>
      <c r="BP16" s="339"/>
      <c r="BQ16" s="339"/>
      <c r="BR16" s="339"/>
      <c r="BS16" s="339"/>
      <c r="BT16" s="339"/>
      <c r="BU16" s="339"/>
      <c r="BV16" s="532" t="s">
        <v>246</v>
      </c>
      <c r="BW16" s="533" t="s">
        <v>1691</v>
      </c>
    </row>
    <row r="17" spans="1:75" s="296" customFormat="1" ht="13.5" hidden="1" customHeight="1">
      <c r="A17" s="342"/>
      <c r="C17" s="342"/>
      <c r="D17" s="342"/>
      <c r="E17" s="342"/>
      <c r="F17" s="342"/>
      <c r="G17" s="342"/>
      <c r="H17" s="343"/>
      <c r="I17" s="342"/>
      <c r="J17" s="342"/>
      <c r="K17" s="342"/>
      <c r="L17" s="342"/>
      <c r="M17" s="342"/>
      <c r="N17" s="342"/>
      <c r="O17" s="342"/>
      <c r="P17" s="342"/>
      <c r="Q17" s="342"/>
      <c r="R17" s="342"/>
      <c r="S17" s="342"/>
      <c r="T17" s="348"/>
      <c r="U17" s="349"/>
      <c r="Z17" s="31"/>
      <c r="AD17" s="344"/>
      <c r="AE17" s="464"/>
      <c r="AF17" s="464"/>
      <c r="AG17" s="464"/>
      <c r="AH17" s="465"/>
      <c r="AI17" s="465"/>
      <c r="AJ17" s="465"/>
      <c r="AK17" s="465"/>
      <c r="AL17" s="465"/>
      <c r="AM17" s="465"/>
      <c r="AN17" s="465"/>
      <c r="AO17" s="465"/>
      <c r="AP17" s="465"/>
      <c r="AQ17" s="465"/>
      <c r="AR17" s="465"/>
      <c r="AS17" s="465"/>
      <c r="AT17" s="465"/>
      <c r="AV17" s="328"/>
      <c r="AX17" s="350"/>
      <c r="AY17" s="333" t="s">
        <v>2190</v>
      </c>
      <c r="AZ17" s="351"/>
      <c r="BA17" s="351"/>
      <c r="BB17" s="339"/>
      <c r="BC17" s="339"/>
      <c r="BD17" s="339"/>
      <c r="BE17" s="339"/>
      <c r="BF17" s="339"/>
      <c r="BG17" s="339"/>
      <c r="BH17" s="339"/>
      <c r="BI17" s="339"/>
      <c r="BJ17" s="339"/>
      <c r="BK17" s="339"/>
      <c r="BL17" s="339"/>
      <c r="BM17" s="339"/>
      <c r="BN17" s="339"/>
      <c r="BO17" s="339"/>
      <c r="BP17" s="339"/>
      <c r="BQ17" s="339"/>
      <c r="BR17" s="339"/>
      <c r="BS17" s="339"/>
      <c r="BT17" s="339"/>
      <c r="BU17" s="339"/>
      <c r="BV17" s="532" t="s">
        <v>2450</v>
      </c>
      <c r="BW17" s="533" t="s">
        <v>1691</v>
      </c>
    </row>
    <row r="18" spans="1:75" s="296" customFormat="1" ht="13.5" hidden="1" customHeight="1">
      <c r="A18" s="342"/>
      <c r="C18" s="342"/>
      <c r="D18" s="342"/>
      <c r="E18" s="342"/>
      <c r="F18" s="342"/>
      <c r="G18" s="342"/>
      <c r="H18" s="343"/>
      <c r="I18" s="342"/>
      <c r="J18" s="342"/>
      <c r="K18" s="342"/>
      <c r="L18" s="342"/>
      <c r="M18" s="342"/>
      <c r="N18" s="342"/>
      <c r="O18" s="342"/>
      <c r="P18" s="342"/>
      <c r="Q18" s="342"/>
      <c r="R18" s="342"/>
      <c r="S18" s="342"/>
      <c r="T18" s="348"/>
      <c r="U18" s="349"/>
      <c r="Z18" s="31"/>
      <c r="AD18" s="344"/>
      <c r="AE18" s="464"/>
      <c r="AF18" s="464"/>
      <c r="AG18" s="464"/>
      <c r="AH18" s="465"/>
      <c r="AI18" s="465"/>
      <c r="AJ18" s="465"/>
      <c r="AK18" s="465"/>
      <c r="AL18" s="465"/>
      <c r="AM18" s="465"/>
      <c r="AN18" s="465"/>
      <c r="AO18" s="465"/>
      <c r="AP18" s="465"/>
      <c r="AQ18" s="465"/>
      <c r="AR18" s="465"/>
      <c r="AS18" s="465"/>
      <c r="AT18" s="465"/>
      <c r="AV18" s="328"/>
      <c r="AX18" s="350"/>
      <c r="AY18" s="333" t="s">
        <v>2230</v>
      </c>
      <c r="AZ18" s="351"/>
      <c r="BA18" s="351"/>
      <c r="BB18" s="339"/>
      <c r="BC18" s="339"/>
      <c r="BD18" s="339"/>
      <c r="BE18" s="339"/>
      <c r="BF18" s="339"/>
      <c r="BG18" s="339"/>
      <c r="BH18" s="339"/>
      <c r="BI18" s="339"/>
      <c r="BJ18" s="339"/>
      <c r="BK18" s="339"/>
      <c r="BL18" s="339"/>
      <c r="BM18" s="339"/>
      <c r="BN18" s="339"/>
      <c r="BO18" s="339"/>
      <c r="BP18" s="339"/>
      <c r="BQ18" s="339"/>
      <c r="BR18" s="339"/>
      <c r="BS18" s="339"/>
      <c r="BT18" s="339"/>
      <c r="BU18" s="339"/>
      <c r="BV18" s="532"/>
      <c r="BW18" s="533"/>
    </row>
    <row r="19" spans="1:75" s="296" customFormat="1" ht="13.5" hidden="1" customHeight="1">
      <c r="A19" s="342"/>
      <c r="C19" s="342"/>
      <c r="D19" s="342"/>
      <c r="E19" s="342"/>
      <c r="F19" s="342"/>
      <c r="G19" s="342"/>
      <c r="H19" s="343"/>
      <c r="I19" s="342"/>
      <c r="J19" s="342"/>
      <c r="K19" s="342"/>
      <c r="L19" s="342"/>
      <c r="M19" s="342"/>
      <c r="N19" s="342"/>
      <c r="O19" s="342"/>
      <c r="P19" s="342"/>
      <c r="Q19" s="342"/>
      <c r="R19" s="342"/>
      <c r="S19" s="342"/>
      <c r="T19" s="348"/>
      <c r="U19" s="349"/>
      <c r="Z19" s="31"/>
      <c r="AD19" s="344"/>
      <c r="AE19" s="464"/>
      <c r="AF19" s="464"/>
      <c r="AG19" s="464"/>
      <c r="AH19" s="465"/>
      <c r="AI19" s="465"/>
      <c r="AJ19" s="465"/>
      <c r="AK19" s="465"/>
      <c r="AL19" s="465"/>
      <c r="AM19" s="465"/>
      <c r="AN19" s="465"/>
      <c r="AO19" s="465"/>
      <c r="AP19" s="465"/>
      <c r="AQ19" s="465"/>
      <c r="AR19" s="465"/>
      <c r="AS19" s="465"/>
      <c r="AT19" s="465"/>
      <c r="AV19" s="328"/>
      <c r="AX19" s="350"/>
      <c r="AY19" s="333" t="s">
        <v>2231</v>
      </c>
      <c r="AZ19" s="351"/>
      <c r="BA19" s="351"/>
      <c r="BB19" s="339"/>
      <c r="BC19" s="339"/>
      <c r="BD19" s="339"/>
      <c r="BE19" s="339"/>
      <c r="BF19" s="339"/>
      <c r="BG19" s="339"/>
      <c r="BH19" s="339"/>
      <c r="BI19" s="339"/>
      <c r="BJ19" s="339"/>
      <c r="BK19" s="339"/>
      <c r="BL19" s="339"/>
      <c r="BM19" s="339"/>
      <c r="BN19" s="339"/>
      <c r="BO19" s="339"/>
      <c r="BP19" s="339"/>
      <c r="BQ19" s="339"/>
      <c r="BR19" s="339"/>
      <c r="BS19" s="339"/>
      <c r="BT19" s="339"/>
      <c r="BU19" s="339"/>
      <c r="BV19" s="532"/>
      <c r="BW19" s="533"/>
    </row>
    <row r="20" spans="1:75" s="296" customFormat="1" ht="13.5" hidden="1" customHeight="1">
      <c r="A20" s="342"/>
      <c r="C20" s="342"/>
      <c r="D20" s="342"/>
      <c r="E20" s="342"/>
      <c r="F20" s="342"/>
      <c r="G20" s="342"/>
      <c r="H20" s="343"/>
      <c r="I20" s="342"/>
      <c r="J20" s="342"/>
      <c r="K20" s="342"/>
      <c r="L20" s="342"/>
      <c r="M20" s="342"/>
      <c r="N20" s="342"/>
      <c r="O20" s="342"/>
      <c r="P20" s="342"/>
      <c r="Q20" s="342"/>
      <c r="R20" s="342"/>
      <c r="S20" s="342"/>
      <c r="T20" s="348"/>
      <c r="U20" s="349"/>
      <c r="Z20" s="31"/>
      <c r="AD20" s="344"/>
      <c r="AE20" s="464"/>
      <c r="AF20" s="464"/>
      <c r="AG20" s="464"/>
      <c r="AH20" s="465"/>
      <c r="AI20" s="465"/>
      <c r="AJ20" s="465"/>
      <c r="AK20" s="465"/>
      <c r="AL20" s="465"/>
      <c r="AM20" s="465"/>
      <c r="AN20" s="465"/>
      <c r="AO20" s="465"/>
      <c r="AP20" s="465"/>
      <c r="AQ20" s="465"/>
      <c r="AR20" s="465"/>
      <c r="AS20" s="465"/>
      <c r="AT20" s="465"/>
      <c r="AV20" s="328"/>
      <c r="AX20" s="350"/>
      <c r="AY20" s="333" t="s">
        <v>2232</v>
      </c>
      <c r="AZ20" s="351"/>
      <c r="BA20" s="351"/>
      <c r="BB20" s="339"/>
      <c r="BC20" s="339"/>
      <c r="BD20" s="339"/>
      <c r="BE20" s="339"/>
      <c r="BF20" s="339"/>
      <c r="BG20" s="339"/>
      <c r="BH20" s="339"/>
      <c r="BI20" s="339"/>
      <c r="BJ20" s="339"/>
      <c r="BK20" s="339"/>
      <c r="BL20" s="339"/>
      <c r="BM20" s="339"/>
      <c r="BN20" s="339"/>
      <c r="BO20" s="339"/>
      <c r="BP20" s="339"/>
      <c r="BQ20" s="339"/>
      <c r="BR20" s="339"/>
      <c r="BS20" s="339"/>
      <c r="BT20" s="339"/>
      <c r="BU20" s="339"/>
      <c r="BV20" s="532"/>
      <c r="BW20" s="533"/>
    </row>
    <row r="21" spans="1:75" s="296" customFormat="1" ht="13.5" hidden="1" customHeight="1">
      <c r="A21" s="342"/>
      <c r="C21" s="342"/>
      <c r="D21" s="342"/>
      <c r="E21" s="342"/>
      <c r="F21" s="342"/>
      <c r="G21" s="342"/>
      <c r="H21" s="343"/>
      <c r="I21" s="342"/>
      <c r="J21" s="342"/>
      <c r="K21" s="342"/>
      <c r="L21" s="342"/>
      <c r="M21" s="342"/>
      <c r="N21" s="342"/>
      <c r="O21" s="342"/>
      <c r="P21" s="342"/>
      <c r="Q21" s="342"/>
      <c r="R21" s="342"/>
      <c r="S21" s="342"/>
      <c r="T21" s="348"/>
      <c r="U21" s="349"/>
      <c r="Z21" s="31"/>
      <c r="AD21" s="344"/>
      <c r="AE21" s="464"/>
      <c r="AF21" s="464"/>
      <c r="AG21" s="464"/>
      <c r="AH21" s="465"/>
      <c r="AI21" s="465"/>
      <c r="AJ21" s="465"/>
      <c r="AK21" s="465"/>
      <c r="AL21" s="465"/>
      <c r="AM21" s="465"/>
      <c r="AN21" s="465"/>
      <c r="AO21" s="465"/>
      <c r="AP21" s="465"/>
      <c r="AQ21" s="465"/>
      <c r="AR21" s="465"/>
      <c r="AS21" s="465"/>
      <c r="AT21" s="465"/>
      <c r="AV21" s="328"/>
      <c r="AX21" s="350"/>
      <c r="AY21" s="333" t="s">
        <v>2233</v>
      </c>
      <c r="AZ21" s="351"/>
      <c r="BA21" s="351"/>
      <c r="BB21" s="339"/>
      <c r="BC21" s="339"/>
      <c r="BD21" s="339"/>
      <c r="BE21" s="339"/>
      <c r="BF21" s="339"/>
      <c r="BG21" s="339"/>
      <c r="BH21" s="339"/>
      <c r="BI21" s="339"/>
      <c r="BJ21" s="339"/>
      <c r="BK21" s="339"/>
      <c r="BL21" s="339"/>
      <c r="BM21" s="339"/>
      <c r="BN21" s="339"/>
      <c r="BO21" s="339"/>
      <c r="BP21" s="339"/>
      <c r="BQ21" s="339"/>
      <c r="BR21" s="339"/>
      <c r="BS21" s="339"/>
      <c r="BT21" s="339"/>
      <c r="BU21" s="339"/>
      <c r="BV21" s="532"/>
      <c r="BW21" s="533"/>
    </row>
    <row r="22" spans="1:75" s="296" customFormat="1" ht="13.5" hidden="1" customHeight="1">
      <c r="A22" s="342"/>
      <c r="C22" s="342"/>
      <c r="D22" s="342"/>
      <c r="E22" s="342"/>
      <c r="F22" s="342"/>
      <c r="G22" s="342"/>
      <c r="H22" s="343"/>
      <c r="I22" s="342"/>
      <c r="J22" s="342"/>
      <c r="K22" s="342"/>
      <c r="L22" s="342"/>
      <c r="M22" s="342"/>
      <c r="N22" s="342"/>
      <c r="O22" s="342"/>
      <c r="P22" s="342"/>
      <c r="Q22" s="342"/>
      <c r="R22" s="342"/>
      <c r="S22" s="342"/>
      <c r="T22" s="348"/>
      <c r="U22" s="349"/>
      <c r="Z22" s="31"/>
      <c r="AD22" s="344"/>
      <c r="AE22" s="464"/>
      <c r="AF22" s="464"/>
      <c r="AG22" s="464"/>
      <c r="AH22" s="465"/>
      <c r="AI22" s="465"/>
      <c r="AJ22" s="465"/>
      <c r="AK22" s="465"/>
      <c r="AL22" s="465"/>
      <c r="AM22" s="465"/>
      <c r="AN22" s="465"/>
      <c r="AO22" s="465"/>
      <c r="AP22" s="465"/>
      <c r="AQ22" s="465"/>
      <c r="AR22" s="465"/>
      <c r="AS22" s="465"/>
      <c r="AT22" s="465"/>
      <c r="AV22" s="328"/>
      <c r="AX22" s="350"/>
      <c r="AY22" s="333" t="s">
        <v>2234</v>
      </c>
      <c r="AZ22" s="351"/>
      <c r="BA22" s="351"/>
      <c r="BB22" s="339"/>
      <c r="BC22" s="339"/>
      <c r="BD22" s="339"/>
      <c r="BE22" s="339"/>
      <c r="BF22" s="339"/>
      <c r="BG22" s="339"/>
      <c r="BH22" s="339"/>
      <c r="BI22" s="339"/>
      <c r="BJ22" s="339"/>
      <c r="BK22" s="339"/>
      <c r="BL22" s="339"/>
      <c r="BM22" s="339"/>
      <c r="BN22" s="339"/>
      <c r="BO22" s="339"/>
      <c r="BP22" s="339"/>
      <c r="BQ22" s="339"/>
      <c r="BR22" s="339"/>
      <c r="BS22" s="339"/>
      <c r="BT22" s="339"/>
      <c r="BU22" s="339"/>
      <c r="BV22" s="532"/>
      <c r="BW22" s="533"/>
    </row>
    <row r="23" spans="1:75" s="296" customFormat="1" ht="13.5" hidden="1" customHeight="1">
      <c r="A23" s="342"/>
      <c r="C23" s="342"/>
      <c r="D23" s="342"/>
      <c r="E23" s="342"/>
      <c r="F23" s="342"/>
      <c r="G23" s="342"/>
      <c r="H23" s="343"/>
      <c r="I23" s="342"/>
      <c r="J23" s="342"/>
      <c r="K23" s="342"/>
      <c r="L23" s="342"/>
      <c r="M23" s="342"/>
      <c r="N23" s="342"/>
      <c r="O23" s="342"/>
      <c r="P23" s="342"/>
      <c r="Q23" s="342"/>
      <c r="R23" s="342"/>
      <c r="S23" s="342"/>
      <c r="T23" s="348"/>
      <c r="U23" s="349"/>
      <c r="Z23" s="31"/>
      <c r="AD23" s="344"/>
      <c r="AE23" s="464"/>
      <c r="AF23" s="464"/>
      <c r="AG23" s="464"/>
      <c r="AH23" s="465"/>
      <c r="AI23" s="465"/>
      <c r="AJ23" s="465"/>
      <c r="AK23" s="465"/>
      <c r="AL23" s="465"/>
      <c r="AM23" s="465"/>
      <c r="AN23" s="465"/>
      <c r="AO23" s="465"/>
      <c r="AP23" s="465"/>
      <c r="AQ23" s="465"/>
      <c r="AR23" s="465"/>
      <c r="AS23" s="465"/>
      <c r="AT23" s="465"/>
      <c r="AV23" s="328"/>
      <c r="AX23" s="350"/>
      <c r="AY23" s="333" t="s">
        <v>2183</v>
      </c>
      <c r="AZ23" s="351"/>
      <c r="BA23" s="351"/>
      <c r="BB23" s="339"/>
      <c r="BC23" s="339"/>
      <c r="BD23" s="339"/>
      <c r="BE23" s="339"/>
      <c r="BF23" s="339"/>
      <c r="BG23" s="339"/>
      <c r="BH23" s="339"/>
      <c r="BI23" s="339"/>
      <c r="BJ23" s="339"/>
      <c r="BK23" s="339"/>
      <c r="BL23" s="339"/>
      <c r="BM23" s="339"/>
      <c r="BN23" s="339"/>
      <c r="BO23" s="339"/>
      <c r="BP23" s="339"/>
      <c r="BQ23" s="339"/>
      <c r="BR23" s="339"/>
      <c r="BS23" s="339"/>
      <c r="BT23" s="339"/>
      <c r="BU23" s="339"/>
      <c r="BV23" s="532"/>
      <c r="BW23" s="533"/>
    </row>
    <row r="24" spans="1:75" s="296" customFormat="1" ht="13.5" hidden="1" customHeight="1">
      <c r="A24" s="342"/>
      <c r="C24" s="342"/>
      <c r="D24" s="342"/>
      <c r="E24" s="342"/>
      <c r="F24" s="342"/>
      <c r="G24" s="342"/>
      <c r="H24" s="343"/>
      <c r="I24" s="342"/>
      <c r="J24" s="342"/>
      <c r="K24" s="342"/>
      <c r="L24" s="342"/>
      <c r="M24" s="342"/>
      <c r="N24" s="342"/>
      <c r="O24" s="342"/>
      <c r="P24" s="342"/>
      <c r="Q24" s="342"/>
      <c r="R24" s="342"/>
      <c r="S24" s="342"/>
      <c r="T24" s="348"/>
      <c r="U24" s="349"/>
      <c r="Z24" s="31"/>
      <c r="AD24" s="344"/>
      <c r="AE24" s="464"/>
      <c r="AF24" s="464"/>
      <c r="AG24" s="464"/>
      <c r="AH24" s="465"/>
      <c r="AI24" s="465"/>
      <c r="AJ24" s="465"/>
      <c r="AK24" s="465"/>
      <c r="AL24" s="465"/>
      <c r="AM24" s="465"/>
      <c r="AN24" s="465"/>
      <c r="AO24" s="465"/>
      <c r="AP24" s="465"/>
      <c r="AQ24" s="465"/>
      <c r="AR24" s="465"/>
      <c r="AS24" s="465"/>
      <c r="AT24" s="465"/>
      <c r="AV24" s="328"/>
      <c r="AX24" s="350"/>
      <c r="AY24" s="333" t="s">
        <v>2184</v>
      </c>
      <c r="AZ24" s="351"/>
      <c r="BA24" s="351"/>
      <c r="BB24" s="339"/>
      <c r="BC24" s="339"/>
      <c r="BD24" s="339"/>
      <c r="BE24" s="339"/>
      <c r="BF24" s="339"/>
      <c r="BG24" s="339"/>
      <c r="BH24" s="339"/>
      <c r="BI24" s="339"/>
      <c r="BJ24" s="339"/>
      <c r="BK24" s="339"/>
      <c r="BL24" s="339"/>
      <c r="BM24" s="339"/>
      <c r="BN24" s="339"/>
      <c r="BO24" s="339"/>
      <c r="BP24" s="339"/>
      <c r="BQ24" s="339"/>
      <c r="BR24" s="339"/>
      <c r="BS24" s="339"/>
      <c r="BT24" s="339"/>
      <c r="BU24" s="339"/>
      <c r="BV24" s="532"/>
      <c r="BW24" s="534"/>
    </row>
    <row r="25" spans="1:75" s="296" customFormat="1" ht="13.5" hidden="1" customHeight="1">
      <c r="A25" s="342"/>
      <c r="C25" s="342"/>
      <c r="D25" s="342"/>
      <c r="E25" s="342"/>
      <c r="F25" s="342"/>
      <c r="G25" s="342"/>
      <c r="H25" s="343"/>
      <c r="I25" s="342"/>
      <c r="J25" s="342"/>
      <c r="K25" s="342"/>
      <c r="L25" s="342"/>
      <c r="M25" s="342"/>
      <c r="N25" s="342"/>
      <c r="O25" s="342"/>
      <c r="P25" s="342"/>
      <c r="Q25" s="342"/>
      <c r="R25" s="342"/>
      <c r="S25" s="342"/>
      <c r="T25" s="348"/>
      <c r="U25" s="349"/>
      <c r="Z25" s="31"/>
      <c r="AD25" s="344"/>
      <c r="AE25" s="464"/>
      <c r="AF25" s="464"/>
      <c r="AG25" s="464"/>
      <c r="AH25" s="465"/>
      <c r="AI25" s="465"/>
      <c r="AJ25" s="465"/>
      <c r="AK25" s="465"/>
      <c r="AL25" s="465"/>
      <c r="AM25" s="465"/>
      <c r="AN25" s="465"/>
      <c r="AO25" s="465"/>
      <c r="AP25" s="465"/>
      <c r="AQ25" s="465"/>
      <c r="AR25" s="465"/>
      <c r="AS25" s="465"/>
      <c r="AT25" s="465"/>
      <c r="AV25" s="328"/>
      <c r="AX25" s="350"/>
      <c r="AY25" s="333" t="s">
        <v>2235</v>
      </c>
      <c r="AZ25" s="351"/>
      <c r="BA25" s="351"/>
      <c r="BB25" s="339"/>
      <c r="BC25" s="339"/>
      <c r="BD25" s="339"/>
      <c r="BE25" s="339"/>
      <c r="BF25" s="339"/>
      <c r="BG25" s="339"/>
      <c r="BH25" s="339"/>
      <c r="BI25" s="339"/>
      <c r="BJ25" s="339"/>
      <c r="BK25" s="339"/>
      <c r="BL25" s="339"/>
      <c r="BM25" s="339"/>
      <c r="BN25" s="339"/>
      <c r="BO25" s="339"/>
      <c r="BP25" s="339"/>
      <c r="BQ25" s="339"/>
      <c r="BR25" s="339"/>
      <c r="BS25" s="339"/>
      <c r="BT25" s="339"/>
      <c r="BU25" s="339"/>
      <c r="BV25" s="532"/>
      <c r="BW25" s="534"/>
    </row>
    <row r="26" spans="1:75" s="296" customFormat="1" ht="13.5" hidden="1" customHeight="1">
      <c r="A26" s="342"/>
      <c r="C26" s="342"/>
      <c r="D26" s="342"/>
      <c r="E26" s="342"/>
      <c r="F26" s="342"/>
      <c r="G26" s="342"/>
      <c r="H26" s="343"/>
      <c r="I26" s="342"/>
      <c r="J26" s="342"/>
      <c r="K26" s="342"/>
      <c r="L26" s="342"/>
      <c r="M26" s="342"/>
      <c r="N26" s="342"/>
      <c r="O26" s="342"/>
      <c r="P26" s="342"/>
      <c r="Q26" s="342"/>
      <c r="R26" s="342"/>
      <c r="S26" s="342"/>
      <c r="T26" s="348"/>
      <c r="U26" s="349"/>
      <c r="Z26" s="31"/>
      <c r="AD26" s="344"/>
      <c r="AE26" s="464"/>
      <c r="AF26" s="464"/>
      <c r="AG26" s="464"/>
      <c r="AH26" s="465"/>
      <c r="AI26" s="465"/>
      <c r="AJ26" s="465"/>
      <c r="AK26" s="465"/>
      <c r="AL26" s="465"/>
      <c r="AM26" s="465"/>
      <c r="AN26" s="465"/>
      <c r="AO26" s="465"/>
      <c r="AP26" s="465"/>
      <c r="AQ26" s="465"/>
      <c r="AR26" s="465"/>
      <c r="AS26" s="465"/>
      <c r="AT26" s="465"/>
      <c r="AV26" s="328"/>
      <c r="AX26" s="350"/>
      <c r="AY26" s="333" t="s">
        <v>2189</v>
      </c>
      <c r="AZ26" s="351"/>
      <c r="BA26" s="351"/>
      <c r="BB26" s="339"/>
      <c r="BC26" s="339"/>
      <c r="BD26" s="339"/>
      <c r="BE26" s="339"/>
      <c r="BF26" s="339"/>
      <c r="BG26" s="339"/>
      <c r="BH26" s="339"/>
      <c r="BI26" s="339"/>
      <c r="BJ26" s="339"/>
      <c r="BK26" s="339"/>
      <c r="BL26" s="339"/>
      <c r="BM26" s="339"/>
      <c r="BN26" s="339"/>
      <c r="BO26" s="339"/>
      <c r="BP26" s="339"/>
      <c r="BQ26" s="339"/>
      <c r="BR26" s="339"/>
      <c r="BS26" s="339"/>
      <c r="BT26" s="339"/>
      <c r="BU26" s="339"/>
      <c r="BV26" s="532"/>
      <c r="BW26" s="534"/>
    </row>
    <row r="27" spans="1:75" s="296" customFormat="1" ht="13.5" hidden="1" customHeight="1">
      <c r="A27" s="342"/>
      <c r="C27" s="18"/>
      <c r="D27" s="18"/>
      <c r="E27" s="18"/>
      <c r="F27" s="18"/>
      <c r="G27" s="18"/>
      <c r="H27" s="18"/>
      <c r="I27" s="18"/>
      <c r="J27" s="18"/>
      <c r="K27" s="18"/>
      <c r="L27" s="18"/>
      <c r="M27" s="18"/>
      <c r="N27" s="18"/>
      <c r="O27" s="18"/>
      <c r="P27" s="342"/>
      <c r="Q27" s="342"/>
      <c r="R27" s="342"/>
      <c r="S27" s="342"/>
      <c r="T27" s="348"/>
      <c r="U27" s="349"/>
      <c r="Z27" s="31"/>
      <c r="AD27" s="344"/>
      <c r="AE27" s="464"/>
      <c r="AF27" s="464"/>
      <c r="AG27" s="464"/>
      <c r="AH27" s="465"/>
      <c r="AI27" s="465"/>
      <c r="AJ27" s="465"/>
      <c r="AK27" s="465"/>
      <c r="AL27" s="465"/>
      <c r="AM27" s="465"/>
      <c r="AN27" s="465"/>
      <c r="AO27" s="465"/>
      <c r="AP27" s="465"/>
      <c r="AQ27" s="465"/>
      <c r="AR27" s="465"/>
      <c r="AS27" s="465"/>
      <c r="AT27" s="465"/>
      <c r="AV27" s="328"/>
      <c r="AX27" s="350"/>
      <c r="AY27" s="333" t="s">
        <v>2186</v>
      </c>
      <c r="AZ27" s="351"/>
      <c r="BA27" s="351"/>
      <c r="BB27" s="339"/>
      <c r="BC27" s="339"/>
      <c r="BD27" s="339"/>
      <c r="BE27" s="339"/>
      <c r="BF27" s="339"/>
      <c r="BG27" s="339"/>
      <c r="BH27" s="339"/>
      <c r="BI27" s="339"/>
      <c r="BJ27" s="339"/>
      <c r="BK27" s="339"/>
      <c r="BL27" s="339"/>
      <c r="BM27" s="339"/>
      <c r="BN27" s="339"/>
      <c r="BO27" s="339"/>
      <c r="BP27" s="339"/>
      <c r="BQ27" s="339"/>
      <c r="BR27" s="339"/>
      <c r="BS27" s="339"/>
      <c r="BT27" s="339"/>
      <c r="BU27" s="339"/>
      <c r="BV27" s="3"/>
      <c r="BW27" s="534"/>
    </row>
    <row r="28" spans="1:75" s="296" customFormat="1" ht="13.5" hidden="1" customHeight="1">
      <c r="A28" s="342"/>
      <c r="C28" s="18"/>
      <c r="D28" s="18"/>
      <c r="E28" s="18"/>
      <c r="F28" s="18"/>
      <c r="G28" s="18"/>
      <c r="H28" s="18"/>
      <c r="I28" s="18"/>
      <c r="J28" s="18"/>
      <c r="K28" s="18"/>
      <c r="L28" s="18"/>
      <c r="M28" s="18"/>
      <c r="N28" s="18"/>
      <c r="O28" s="18"/>
      <c r="P28" s="342"/>
      <c r="Q28" s="342"/>
      <c r="R28" s="342"/>
      <c r="S28" s="342"/>
      <c r="T28" s="348"/>
      <c r="U28" s="349"/>
      <c r="Z28" s="31"/>
      <c r="AD28" s="344"/>
      <c r="AE28" s="464"/>
      <c r="AF28" s="464"/>
      <c r="AG28" s="464"/>
      <c r="AH28" s="465"/>
      <c r="AI28" s="465"/>
      <c r="AJ28" s="465"/>
      <c r="AK28" s="465"/>
      <c r="AL28" s="465"/>
      <c r="AM28" s="465"/>
      <c r="AN28" s="465"/>
      <c r="AO28" s="465"/>
      <c r="AP28" s="465"/>
      <c r="AQ28" s="465"/>
      <c r="AR28" s="465"/>
      <c r="AS28" s="465"/>
      <c r="AT28" s="465"/>
      <c r="AV28" s="328"/>
      <c r="AX28" s="350"/>
      <c r="AY28" s="333" t="s">
        <v>2236</v>
      </c>
      <c r="AZ28" s="351"/>
      <c r="BA28" s="351"/>
      <c r="BB28" s="339"/>
      <c r="BC28" s="339"/>
      <c r="BD28" s="339"/>
      <c r="BE28" s="339"/>
      <c r="BF28" s="339"/>
      <c r="BG28" s="339"/>
      <c r="BH28" s="339"/>
      <c r="BI28" s="339"/>
      <c r="BJ28" s="339"/>
      <c r="BK28" s="339"/>
      <c r="BL28" s="339"/>
      <c r="BM28" s="339"/>
      <c r="BN28" s="339"/>
      <c r="BO28" s="339"/>
      <c r="BP28" s="339"/>
      <c r="BQ28" s="339"/>
      <c r="BR28" s="339"/>
      <c r="BS28" s="339"/>
      <c r="BT28" s="339"/>
      <c r="BU28" s="339"/>
      <c r="BV28" s="3"/>
      <c r="BW28" s="534"/>
    </row>
    <row r="29" spans="1:75" s="296" customFormat="1" ht="13.5" hidden="1" customHeight="1">
      <c r="A29" s="342"/>
      <c r="C29" s="18"/>
      <c r="D29" s="18"/>
      <c r="E29" s="18"/>
      <c r="F29" s="18"/>
      <c r="G29" s="18"/>
      <c r="H29" s="18"/>
      <c r="I29" s="18"/>
      <c r="J29" s="18"/>
      <c r="K29" s="18"/>
      <c r="L29" s="18"/>
      <c r="M29" s="18"/>
      <c r="N29" s="18"/>
      <c r="O29" s="18"/>
      <c r="P29" s="342"/>
      <c r="Q29" s="342"/>
      <c r="R29" s="342"/>
      <c r="S29" s="342"/>
      <c r="T29" s="348"/>
      <c r="U29" s="349"/>
      <c r="Z29" s="31"/>
      <c r="AD29" s="344"/>
      <c r="AE29" s="464"/>
      <c r="AF29" s="464"/>
      <c r="AG29" s="464"/>
      <c r="AH29" s="465"/>
      <c r="AI29" s="465"/>
      <c r="AJ29" s="465"/>
      <c r="AK29" s="465"/>
      <c r="AL29" s="465"/>
      <c r="AM29" s="465"/>
      <c r="AN29" s="465"/>
      <c r="AO29" s="465"/>
      <c r="AP29" s="465"/>
      <c r="AQ29" s="465"/>
      <c r="AR29" s="465"/>
      <c r="AS29" s="465"/>
      <c r="AT29" s="465"/>
      <c r="AV29" s="328"/>
      <c r="AX29" s="350"/>
      <c r="AY29" s="333" t="s">
        <v>2237</v>
      </c>
      <c r="AZ29" s="351"/>
      <c r="BA29" s="351"/>
      <c r="BB29" s="339"/>
      <c r="BC29" s="339"/>
      <c r="BD29" s="339"/>
      <c r="BE29" s="339"/>
      <c r="BF29" s="339"/>
      <c r="BG29" s="339"/>
      <c r="BH29" s="339"/>
      <c r="BI29" s="339"/>
      <c r="BJ29" s="339"/>
      <c r="BK29" s="339"/>
      <c r="BL29" s="339"/>
      <c r="BM29" s="339"/>
      <c r="BN29" s="339"/>
      <c r="BO29" s="339"/>
      <c r="BP29" s="339"/>
      <c r="BQ29" s="339"/>
      <c r="BR29" s="339"/>
      <c r="BS29" s="339"/>
      <c r="BT29" s="339"/>
      <c r="BU29" s="339"/>
      <c r="BV29" s="3"/>
      <c r="BW29" s="534"/>
    </row>
    <row r="30" spans="1:75" s="296" customFormat="1" ht="13.5" hidden="1" customHeight="1">
      <c r="A30" s="342"/>
      <c r="B30" s="16"/>
      <c r="C30" s="18"/>
      <c r="D30" s="18"/>
      <c r="E30" s="18"/>
      <c r="F30" s="18"/>
      <c r="G30" s="18"/>
      <c r="H30" s="18"/>
      <c r="I30" s="18"/>
      <c r="J30" s="18"/>
      <c r="K30" s="18"/>
      <c r="L30" s="18"/>
      <c r="M30" s="18"/>
      <c r="N30" s="18"/>
      <c r="O30" s="18"/>
      <c r="P30" s="342"/>
      <c r="Q30" s="342"/>
      <c r="R30" s="342"/>
      <c r="S30" s="342"/>
      <c r="T30" s="348"/>
      <c r="U30" s="349"/>
      <c r="Z30" s="31"/>
      <c r="AD30" s="344"/>
      <c r="AE30" s="464"/>
      <c r="AF30" s="464"/>
      <c r="AG30" s="464"/>
      <c r="AH30" s="465"/>
      <c r="AI30" s="465"/>
      <c r="AJ30" s="465"/>
      <c r="AK30" s="465"/>
      <c r="AL30" s="465"/>
      <c r="AM30" s="465"/>
      <c r="AN30" s="465"/>
      <c r="AO30" s="465"/>
      <c r="AP30" s="465"/>
      <c r="AQ30" s="465"/>
      <c r="AR30" s="465"/>
      <c r="AS30" s="465"/>
      <c r="AT30" s="465"/>
      <c r="AV30" s="328"/>
      <c r="AX30" s="350"/>
      <c r="AY30" s="333" t="s">
        <v>2187</v>
      </c>
      <c r="AZ30" s="351"/>
      <c r="BA30" s="351"/>
      <c r="BB30" s="339"/>
      <c r="BC30" s="339"/>
      <c r="BD30" s="339"/>
      <c r="BE30" s="339"/>
      <c r="BF30" s="339"/>
      <c r="BG30" s="339"/>
      <c r="BH30" s="339"/>
      <c r="BI30" s="339"/>
      <c r="BJ30" s="339"/>
      <c r="BK30" s="339"/>
      <c r="BL30" s="339"/>
      <c r="BM30" s="339"/>
      <c r="BN30" s="339"/>
      <c r="BO30" s="339"/>
      <c r="BP30" s="339"/>
      <c r="BQ30" s="339"/>
      <c r="BR30" s="339"/>
      <c r="BS30" s="339"/>
      <c r="BT30" s="339"/>
      <c r="BU30" s="339"/>
      <c r="BV30" s="3"/>
      <c r="BW30" s="534"/>
    </row>
    <row r="31" spans="1:75" s="296" customFormat="1" ht="13.5" hidden="1" customHeight="1">
      <c r="A31" s="342"/>
      <c r="C31" s="18"/>
      <c r="D31" s="18"/>
      <c r="E31" s="18"/>
      <c r="F31" s="18"/>
      <c r="G31" s="18"/>
      <c r="H31" s="18"/>
      <c r="I31" s="18"/>
      <c r="J31" s="18"/>
      <c r="K31" s="18"/>
      <c r="L31" s="18"/>
      <c r="M31" s="18"/>
      <c r="N31" s="18"/>
      <c r="O31" s="18"/>
      <c r="P31" s="342"/>
      <c r="Q31" s="342"/>
      <c r="R31" s="342"/>
      <c r="S31" s="342"/>
      <c r="T31" s="348"/>
      <c r="U31" s="349"/>
      <c r="Z31" s="31"/>
      <c r="AD31" s="344"/>
      <c r="AE31" s="464"/>
      <c r="AF31" s="464"/>
      <c r="AG31" s="464"/>
      <c r="AH31" s="465"/>
      <c r="AI31" s="465"/>
      <c r="AJ31" s="465"/>
      <c r="AK31" s="465"/>
      <c r="AL31" s="465"/>
      <c r="AM31" s="465"/>
      <c r="AN31" s="465"/>
      <c r="AO31" s="465"/>
      <c r="AP31" s="465"/>
      <c r="AQ31" s="465"/>
      <c r="AR31" s="465"/>
      <c r="AS31" s="465"/>
      <c r="AT31" s="465"/>
      <c r="AV31" s="328"/>
      <c r="AX31" s="350"/>
      <c r="AY31" s="333" t="s">
        <v>2238</v>
      </c>
      <c r="AZ31" s="351"/>
      <c r="BA31" s="351"/>
      <c r="BB31" s="339"/>
      <c r="BC31" s="339"/>
      <c r="BD31" s="339"/>
      <c r="BE31" s="339"/>
      <c r="BF31" s="339"/>
      <c r="BG31" s="339"/>
      <c r="BH31" s="339"/>
      <c r="BI31" s="339"/>
      <c r="BJ31" s="339"/>
      <c r="BK31" s="339"/>
      <c r="BL31" s="339"/>
      <c r="BM31" s="339"/>
      <c r="BN31" s="339"/>
      <c r="BO31" s="339"/>
      <c r="BP31" s="339"/>
      <c r="BQ31" s="339"/>
      <c r="BR31" s="339"/>
      <c r="BS31" s="339"/>
      <c r="BT31" s="339"/>
      <c r="BU31" s="339"/>
    </row>
    <row r="32" spans="1:75" s="296" customFormat="1" ht="13.5" hidden="1" customHeight="1">
      <c r="A32" s="342"/>
      <c r="C32" s="18"/>
      <c r="D32" s="18"/>
      <c r="E32" s="18"/>
      <c r="F32" s="18"/>
      <c r="G32" s="18"/>
      <c r="H32" s="18"/>
      <c r="I32" s="18"/>
      <c r="J32" s="18"/>
      <c r="K32" s="18"/>
      <c r="L32" s="18"/>
      <c r="M32" s="18"/>
      <c r="N32" s="18"/>
      <c r="O32" s="18"/>
      <c r="P32" s="342"/>
      <c r="Q32" s="342"/>
      <c r="R32" s="342"/>
      <c r="S32" s="342"/>
      <c r="T32" s="348"/>
      <c r="U32" s="349"/>
      <c r="Z32" s="31"/>
      <c r="AD32" s="344"/>
      <c r="AE32" s="464"/>
      <c r="AF32" s="464"/>
      <c r="AG32" s="464"/>
      <c r="AH32" s="465"/>
      <c r="AI32" s="465"/>
      <c r="AJ32" s="465"/>
      <c r="AK32" s="465"/>
      <c r="AL32" s="465"/>
      <c r="AM32" s="465"/>
      <c r="AN32" s="465"/>
      <c r="AO32" s="465"/>
      <c r="AP32" s="465"/>
      <c r="AQ32" s="465"/>
      <c r="AR32" s="465"/>
      <c r="AS32" s="465"/>
      <c r="AT32" s="465"/>
      <c r="AV32" s="328"/>
      <c r="AX32" s="350"/>
      <c r="AY32" s="333" t="s">
        <v>2239</v>
      </c>
      <c r="AZ32" s="351"/>
      <c r="BA32" s="351"/>
      <c r="BB32" s="339"/>
      <c r="BC32" s="339"/>
      <c r="BD32" s="339"/>
      <c r="BE32" s="339"/>
      <c r="BF32" s="339"/>
      <c r="BG32" s="339"/>
      <c r="BH32" s="339"/>
      <c r="BI32" s="339"/>
      <c r="BJ32" s="339"/>
      <c r="BK32" s="339"/>
      <c r="BL32" s="339"/>
      <c r="BM32" s="339"/>
      <c r="BN32" s="339"/>
      <c r="BO32" s="339"/>
      <c r="BP32" s="339"/>
      <c r="BQ32" s="339"/>
      <c r="BR32" s="339"/>
      <c r="BS32" s="339"/>
      <c r="BT32" s="339"/>
      <c r="BU32" s="339"/>
    </row>
    <row r="33" spans="1:73" s="296" customFormat="1" ht="13.5" hidden="1" customHeight="1">
      <c r="A33" s="342"/>
      <c r="C33" s="18"/>
      <c r="D33" s="18"/>
      <c r="E33" s="18"/>
      <c r="F33" s="18"/>
      <c r="G33" s="18"/>
      <c r="H33" s="18"/>
      <c r="I33" s="18"/>
      <c r="J33" s="18"/>
      <c r="K33" s="18"/>
      <c r="L33" s="18"/>
      <c r="M33" s="18"/>
      <c r="N33" s="18"/>
      <c r="O33" s="18"/>
      <c r="P33" s="342"/>
      <c r="Q33" s="342"/>
      <c r="R33" s="342"/>
      <c r="S33" s="342"/>
      <c r="T33" s="348"/>
      <c r="U33" s="349"/>
      <c r="Z33" s="31"/>
      <c r="AD33" s="344"/>
      <c r="AE33" s="464"/>
      <c r="AF33" s="464"/>
      <c r="AG33" s="464"/>
      <c r="AH33" s="465"/>
      <c r="AI33" s="465"/>
      <c r="AJ33" s="465"/>
      <c r="AK33" s="465"/>
      <c r="AL33" s="465"/>
      <c r="AM33" s="465"/>
      <c r="AN33" s="465"/>
      <c r="AO33" s="465"/>
      <c r="AP33" s="465"/>
      <c r="AQ33" s="465"/>
      <c r="AR33" s="465"/>
      <c r="AS33" s="465"/>
      <c r="AT33" s="465"/>
      <c r="AV33" s="328"/>
      <c r="AX33" s="350"/>
      <c r="AY33" s="333" t="s">
        <v>2240</v>
      </c>
      <c r="AZ33" s="351"/>
      <c r="BA33" s="351"/>
      <c r="BB33" s="339"/>
      <c r="BC33" s="339"/>
      <c r="BD33" s="339"/>
      <c r="BE33" s="339"/>
      <c r="BF33" s="339"/>
      <c r="BG33" s="339"/>
      <c r="BH33" s="339"/>
      <c r="BI33" s="339"/>
      <c r="BJ33" s="339"/>
      <c r="BK33" s="339"/>
      <c r="BL33" s="339"/>
      <c r="BM33" s="339"/>
      <c r="BN33" s="339"/>
      <c r="BO33" s="339"/>
      <c r="BP33" s="339"/>
      <c r="BQ33" s="339"/>
      <c r="BR33" s="339"/>
      <c r="BS33" s="339"/>
      <c r="BT33" s="339"/>
      <c r="BU33" s="339"/>
    </row>
    <row r="34" spans="1:73" s="296" customFormat="1" ht="13.5" hidden="1" customHeight="1">
      <c r="A34" s="342"/>
      <c r="C34" s="18"/>
      <c r="D34" s="18"/>
      <c r="E34" s="18"/>
      <c r="F34" s="18"/>
      <c r="G34" s="18"/>
      <c r="H34" s="18"/>
      <c r="I34" s="18"/>
      <c r="J34" s="18"/>
      <c r="K34" s="18"/>
      <c r="L34" s="18"/>
      <c r="M34" s="18"/>
      <c r="N34" s="18"/>
      <c r="O34" s="18"/>
      <c r="P34" s="342"/>
      <c r="Q34" s="342"/>
      <c r="R34" s="342"/>
      <c r="S34" s="342"/>
      <c r="T34" s="348"/>
      <c r="U34" s="349"/>
      <c r="Z34" s="31"/>
      <c r="AD34" s="344"/>
      <c r="AE34" s="464"/>
      <c r="AF34" s="464"/>
      <c r="AG34" s="464"/>
      <c r="AH34" s="465"/>
      <c r="AI34" s="465"/>
      <c r="AJ34" s="465"/>
      <c r="AK34" s="465"/>
      <c r="AL34" s="465"/>
      <c r="AM34" s="465"/>
      <c r="AN34" s="465"/>
      <c r="AO34" s="465"/>
      <c r="AP34" s="465"/>
      <c r="AQ34" s="465"/>
      <c r="AR34" s="465"/>
      <c r="AS34" s="465"/>
      <c r="AT34" s="465"/>
      <c r="AV34" s="328"/>
      <c r="AX34" s="350"/>
      <c r="AY34" s="333" t="s">
        <v>2182</v>
      </c>
      <c r="AZ34" s="351"/>
      <c r="BA34" s="351"/>
      <c r="BB34" s="339"/>
      <c r="BC34" s="339"/>
      <c r="BD34" s="339"/>
      <c r="BE34" s="339"/>
      <c r="BF34" s="339"/>
      <c r="BG34" s="339"/>
      <c r="BH34" s="339"/>
      <c r="BI34" s="339"/>
      <c r="BJ34" s="339"/>
      <c r="BK34" s="339"/>
      <c r="BL34" s="339"/>
      <c r="BM34" s="339"/>
      <c r="BN34" s="339"/>
      <c r="BO34" s="339"/>
      <c r="BP34" s="339"/>
      <c r="BQ34" s="339"/>
      <c r="BR34" s="339"/>
      <c r="BS34" s="339"/>
      <c r="BT34" s="339"/>
      <c r="BU34" s="339"/>
    </row>
    <row r="35" spans="1:73" s="296" customFormat="1" ht="13.5" hidden="1" customHeight="1">
      <c r="A35" s="342"/>
      <c r="C35" s="18"/>
      <c r="D35" s="18"/>
      <c r="E35" s="18"/>
      <c r="F35" s="18"/>
      <c r="G35" s="18"/>
      <c r="H35" s="18"/>
      <c r="I35" s="18"/>
      <c r="J35" s="18"/>
      <c r="K35" s="18"/>
      <c r="L35" s="18"/>
      <c r="M35" s="18"/>
      <c r="N35" s="18"/>
      <c r="O35" s="18"/>
      <c r="P35" s="342"/>
      <c r="Q35" s="342"/>
      <c r="R35" s="342"/>
      <c r="S35" s="342"/>
      <c r="T35" s="348"/>
      <c r="U35" s="349"/>
      <c r="Z35" s="31"/>
      <c r="AD35" s="344"/>
      <c r="AE35" s="464"/>
      <c r="AF35" s="464"/>
      <c r="AG35" s="464"/>
      <c r="AH35" s="465"/>
      <c r="AI35" s="465"/>
      <c r="AJ35" s="465"/>
      <c r="AK35" s="465"/>
      <c r="AL35" s="465"/>
      <c r="AM35" s="465"/>
      <c r="AN35" s="465"/>
      <c r="AO35" s="465"/>
      <c r="AP35" s="465"/>
      <c r="AQ35" s="465"/>
      <c r="AR35" s="465"/>
      <c r="AS35" s="465"/>
      <c r="AT35" s="465"/>
      <c r="AV35" s="328"/>
      <c r="AX35" s="350"/>
      <c r="AY35" s="333" t="s">
        <v>2241</v>
      </c>
      <c r="AZ35" s="351"/>
      <c r="BA35" s="351"/>
      <c r="BB35" s="339"/>
      <c r="BC35" s="339"/>
      <c r="BD35" s="339"/>
      <c r="BE35" s="339"/>
      <c r="BF35" s="339"/>
      <c r="BG35" s="339"/>
      <c r="BH35" s="339"/>
      <c r="BI35" s="339"/>
      <c r="BJ35" s="339"/>
      <c r="BK35" s="339"/>
      <c r="BL35" s="339"/>
      <c r="BM35" s="339"/>
      <c r="BN35" s="339"/>
      <c r="BO35" s="339"/>
      <c r="BP35" s="339"/>
      <c r="BQ35" s="339"/>
      <c r="BR35" s="339"/>
      <c r="BS35" s="339"/>
      <c r="BT35" s="339"/>
      <c r="BU35" s="339"/>
    </row>
    <row r="36" spans="1:73" s="296" customFormat="1" ht="13.5" hidden="1" customHeight="1">
      <c r="A36" s="342"/>
      <c r="C36" s="18"/>
      <c r="D36" s="18"/>
      <c r="E36" s="18"/>
      <c r="F36" s="18"/>
      <c r="G36" s="18"/>
      <c r="H36" s="18"/>
      <c r="I36" s="18"/>
      <c r="J36" s="18"/>
      <c r="K36" s="18"/>
      <c r="L36" s="18"/>
      <c r="M36" s="18"/>
      <c r="N36" s="18"/>
      <c r="O36" s="18"/>
      <c r="P36" s="342"/>
      <c r="Q36" s="342"/>
      <c r="R36" s="342"/>
      <c r="S36" s="342"/>
      <c r="T36" s="348"/>
      <c r="U36" s="349"/>
      <c r="Z36" s="31"/>
      <c r="AD36" s="344"/>
      <c r="AE36" s="464"/>
      <c r="AF36" s="464"/>
      <c r="AG36" s="464"/>
      <c r="AH36" s="465"/>
      <c r="AI36" s="465"/>
      <c r="AJ36" s="465"/>
      <c r="AK36" s="465"/>
      <c r="AL36" s="465"/>
      <c r="AM36" s="465"/>
      <c r="AN36" s="465"/>
      <c r="AO36" s="465"/>
      <c r="AP36" s="465"/>
      <c r="AQ36" s="465"/>
      <c r="AR36" s="465"/>
      <c r="AS36" s="465"/>
      <c r="AT36" s="465"/>
      <c r="AV36" s="328"/>
      <c r="AX36" s="350"/>
      <c r="AY36" s="333" t="s">
        <v>2242</v>
      </c>
      <c r="AZ36" s="351"/>
      <c r="BA36" s="351"/>
      <c r="BB36" s="339"/>
      <c r="BC36" s="339"/>
      <c r="BD36" s="339"/>
      <c r="BE36" s="339"/>
      <c r="BF36" s="339"/>
      <c r="BG36" s="339"/>
      <c r="BH36" s="339"/>
      <c r="BI36" s="339"/>
      <c r="BJ36" s="339"/>
      <c r="BK36" s="339"/>
      <c r="BL36" s="339"/>
      <c r="BM36" s="339"/>
      <c r="BN36" s="339"/>
      <c r="BO36" s="339"/>
      <c r="BP36" s="339"/>
      <c r="BQ36" s="339"/>
      <c r="BR36" s="339"/>
      <c r="BS36" s="339"/>
      <c r="BT36" s="339"/>
      <c r="BU36" s="339"/>
    </row>
    <row r="37" spans="1:73" s="296" customFormat="1" ht="13.5" hidden="1" customHeight="1">
      <c r="A37" s="342"/>
      <c r="C37" s="18"/>
      <c r="D37" s="18"/>
      <c r="E37" s="18"/>
      <c r="F37" s="18"/>
      <c r="G37" s="18"/>
      <c r="H37" s="18"/>
      <c r="I37" s="18"/>
      <c r="J37" s="18"/>
      <c r="K37" s="18"/>
      <c r="L37" s="18"/>
      <c r="M37" s="18"/>
      <c r="N37" s="18"/>
      <c r="O37" s="18"/>
      <c r="P37" s="342"/>
      <c r="Q37" s="342"/>
      <c r="R37" s="342"/>
      <c r="S37" s="342"/>
      <c r="T37" s="348"/>
      <c r="U37" s="349"/>
      <c r="Z37" s="31"/>
      <c r="AD37" s="344"/>
      <c r="AE37" s="464"/>
      <c r="AF37" s="464"/>
      <c r="AG37" s="464"/>
      <c r="AH37" s="465"/>
      <c r="AI37" s="465"/>
      <c r="AJ37" s="465"/>
      <c r="AK37" s="465"/>
      <c r="AL37" s="465"/>
      <c r="AM37" s="465"/>
      <c r="AN37" s="465"/>
      <c r="AO37" s="465"/>
      <c r="AP37" s="465"/>
      <c r="AQ37" s="465"/>
      <c r="AR37" s="465"/>
      <c r="AS37" s="465"/>
      <c r="AT37" s="465"/>
      <c r="AV37" s="328"/>
      <c r="AX37" s="350"/>
      <c r="AY37" s="333" t="s">
        <v>2378</v>
      </c>
      <c r="AZ37" s="351"/>
      <c r="BA37" s="351"/>
      <c r="BB37" s="339"/>
      <c r="BC37" s="339"/>
      <c r="BD37" s="339"/>
      <c r="BE37" s="339"/>
      <c r="BF37" s="339"/>
      <c r="BG37" s="339"/>
      <c r="BH37" s="339"/>
      <c r="BI37" s="339"/>
      <c r="BJ37" s="339"/>
      <c r="BK37" s="339"/>
      <c r="BL37" s="339"/>
      <c r="BM37" s="339"/>
      <c r="BN37" s="339"/>
      <c r="BO37" s="339"/>
      <c r="BP37" s="339"/>
      <c r="BQ37" s="339"/>
      <c r="BR37" s="339"/>
      <c r="BS37" s="339"/>
      <c r="BT37" s="339"/>
      <c r="BU37" s="339"/>
    </row>
    <row r="38" spans="1:73" s="296" customFormat="1" ht="13.5" hidden="1" customHeight="1">
      <c r="A38" s="342"/>
      <c r="C38" s="18"/>
      <c r="D38" s="18"/>
      <c r="E38" s="18"/>
      <c r="F38" s="18"/>
      <c r="G38" s="18"/>
      <c r="H38" s="18"/>
      <c r="I38" s="18"/>
      <c r="J38" s="18"/>
      <c r="K38" s="18"/>
      <c r="L38" s="18"/>
      <c r="M38" s="18"/>
      <c r="N38" s="18"/>
      <c r="O38" s="18"/>
      <c r="P38" s="342"/>
      <c r="Q38" s="342"/>
      <c r="R38" s="342"/>
      <c r="S38" s="342"/>
      <c r="T38" s="348"/>
      <c r="U38" s="349"/>
      <c r="Z38" s="31"/>
      <c r="AD38" s="344"/>
      <c r="AE38" s="464"/>
      <c r="AF38" s="464"/>
      <c r="AG38" s="464"/>
      <c r="AH38" s="465"/>
      <c r="AI38" s="465"/>
      <c r="AJ38" s="465"/>
      <c r="AK38" s="465"/>
      <c r="AL38" s="465"/>
      <c r="AM38" s="465"/>
      <c r="AN38" s="465"/>
      <c r="AO38" s="465"/>
      <c r="AP38" s="465"/>
      <c r="AQ38" s="465"/>
      <c r="AR38" s="465"/>
      <c r="AS38" s="465"/>
      <c r="AT38" s="465"/>
      <c r="AV38" s="328"/>
      <c r="AX38" s="350"/>
      <c r="AY38" s="333" t="s">
        <v>2243</v>
      </c>
      <c r="AZ38" s="351"/>
      <c r="BA38" s="351"/>
      <c r="BB38" s="339"/>
      <c r="BC38" s="339"/>
      <c r="BD38" s="339"/>
      <c r="BE38" s="339"/>
      <c r="BF38" s="339"/>
      <c r="BG38" s="339"/>
      <c r="BH38" s="339"/>
      <c r="BI38" s="339"/>
      <c r="BJ38" s="339"/>
      <c r="BK38" s="339"/>
      <c r="BL38" s="339"/>
      <c r="BM38" s="339"/>
      <c r="BN38" s="339"/>
      <c r="BO38" s="339"/>
      <c r="BP38" s="339"/>
      <c r="BQ38" s="339"/>
      <c r="BR38" s="339"/>
      <c r="BS38" s="339"/>
      <c r="BT38" s="339"/>
      <c r="BU38" s="339"/>
    </row>
    <row r="39" spans="1:73" s="296" customFormat="1" ht="13.5" hidden="1" customHeight="1">
      <c r="A39" s="342"/>
      <c r="C39" s="18"/>
      <c r="D39" s="18"/>
      <c r="E39" s="18"/>
      <c r="F39" s="18"/>
      <c r="G39" s="18"/>
      <c r="H39" s="18"/>
      <c r="I39" s="18"/>
      <c r="J39" s="18"/>
      <c r="K39" s="18"/>
      <c r="L39" s="18"/>
      <c r="M39" s="18"/>
      <c r="N39" s="18"/>
      <c r="O39" s="18"/>
      <c r="P39" s="342"/>
      <c r="Q39" s="342"/>
      <c r="R39" s="342"/>
      <c r="S39" s="342"/>
      <c r="T39" s="348"/>
      <c r="U39" s="349"/>
      <c r="Z39" s="31"/>
      <c r="AD39" s="344"/>
      <c r="AE39" s="464"/>
      <c r="AF39" s="464"/>
      <c r="AG39" s="464"/>
      <c r="AH39" s="465"/>
      <c r="AI39" s="465"/>
      <c r="AJ39" s="465"/>
      <c r="AK39" s="465"/>
      <c r="AL39" s="465"/>
      <c r="AM39" s="465"/>
      <c r="AN39" s="465"/>
      <c r="AO39" s="465"/>
      <c r="AP39" s="465"/>
      <c r="AQ39" s="465"/>
      <c r="AR39" s="465"/>
      <c r="AS39" s="465"/>
      <c r="AT39" s="465"/>
      <c r="AV39" s="328"/>
      <c r="AX39" s="350"/>
      <c r="AY39" s="333" t="s">
        <v>2244</v>
      </c>
      <c r="AZ39" s="351"/>
      <c r="BA39" s="351"/>
      <c r="BB39" s="339"/>
      <c r="BC39" s="339"/>
      <c r="BD39" s="339"/>
      <c r="BE39" s="339"/>
      <c r="BF39" s="339"/>
      <c r="BG39" s="339"/>
      <c r="BH39" s="339"/>
      <c r="BI39" s="339"/>
      <c r="BJ39" s="339"/>
      <c r="BK39" s="339"/>
      <c r="BL39" s="339"/>
      <c r="BM39" s="339"/>
      <c r="BN39" s="339"/>
      <c r="BO39" s="339"/>
      <c r="BP39" s="339"/>
      <c r="BQ39" s="339"/>
      <c r="BR39" s="339"/>
      <c r="BS39" s="339"/>
      <c r="BT39" s="339"/>
      <c r="BU39" s="339"/>
    </row>
    <row r="40" spans="1:73" s="296" customFormat="1" ht="13.5" hidden="1" customHeight="1">
      <c r="A40" s="342"/>
      <c r="C40" s="18"/>
      <c r="D40" s="18"/>
      <c r="E40" s="18"/>
      <c r="F40" s="18"/>
      <c r="G40" s="18"/>
      <c r="H40" s="18"/>
      <c r="I40" s="18"/>
      <c r="J40" s="18"/>
      <c r="K40" s="18"/>
      <c r="L40" s="18"/>
      <c r="M40" s="18"/>
      <c r="N40" s="18"/>
      <c r="O40" s="18"/>
      <c r="P40" s="342"/>
      <c r="Q40" s="342"/>
      <c r="R40" s="342"/>
      <c r="S40" s="342"/>
      <c r="T40" s="348"/>
      <c r="U40" s="349"/>
      <c r="Z40" s="31"/>
      <c r="AD40" s="344"/>
      <c r="AE40" s="464"/>
      <c r="AF40" s="464"/>
      <c r="AG40" s="464"/>
      <c r="AH40" s="465"/>
      <c r="AI40" s="465"/>
      <c r="AJ40" s="465"/>
      <c r="AK40" s="465"/>
      <c r="AL40" s="465"/>
      <c r="AM40" s="465"/>
      <c r="AN40" s="465"/>
      <c r="AO40" s="465"/>
      <c r="AP40" s="465"/>
      <c r="AQ40" s="465"/>
      <c r="AR40" s="465"/>
      <c r="AS40" s="465"/>
      <c r="AT40" s="465"/>
      <c r="AV40" s="328"/>
      <c r="AX40" s="350"/>
      <c r="AY40" s="333" t="s">
        <v>2245</v>
      </c>
      <c r="AZ40" s="351"/>
      <c r="BA40" s="351"/>
      <c r="BB40" s="339"/>
      <c r="BC40" s="339"/>
      <c r="BD40" s="339"/>
      <c r="BE40" s="339"/>
      <c r="BF40" s="339"/>
      <c r="BG40" s="339"/>
      <c r="BH40" s="339"/>
      <c r="BI40" s="339"/>
      <c r="BJ40" s="339"/>
      <c r="BK40" s="339"/>
      <c r="BL40" s="339"/>
      <c r="BM40" s="339"/>
      <c r="BN40" s="339"/>
      <c r="BO40" s="339"/>
      <c r="BP40" s="339"/>
      <c r="BQ40" s="339"/>
      <c r="BR40" s="339"/>
      <c r="BS40" s="339"/>
      <c r="BT40" s="339"/>
      <c r="BU40" s="339"/>
    </row>
    <row r="41" spans="1:73" s="296" customFormat="1" ht="13.5" hidden="1" customHeight="1">
      <c r="A41" s="342"/>
      <c r="C41" s="18"/>
      <c r="D41" s="18"/>
      <c r="E41" s="18"/>
      <c r="F41" s="18"/>
      <c r="G41" s="18"/>
      <c r="H41" s="18"/>
      <c r="I41" s="18"/>
      <c r="J41" s="18"/>
      <c r="K41" s="18"/>
      <c r="L41" s="18"/>
      <c r="M41" s="18"/>
      <c r="N41" s="18"/>
      <c r="O41" s="18"/>
      <c r="P41" s="342"/>
      <c r="Q41" s="342"/>
      <c r="R41" s="342"/>
      <c r="S41" s="342"/>
      <c r="Z41" s="31"/>
      <c r="AD41" s="344"/>
      <c r="AE41" s="464"/>
      <c r="AF41" s="464"/>
      <c r="AG41" s="464"/>
      <c r="AH41" s="465"/>
      <c r="AI41" s="465"/>
      <c r="AJ41" s="465"/>
      <c r="AK41" s="465"/>
      <c r="AL41" s="465"/>
      <c r="AM41" s="465"/>
      <c r="AN41" s="465"/>
      <c r="AO41" s="465"/>
      <c r="AP41" s="465"/>
      <c r="AQ41" s="465"/>
      <c r="AR41" s="465"/>
      <c r="AS41" s="465"/>
      <c r="AT41" s="465"/>
      <c r="AV41" s="328"/>
      <c r="AX41" s="350"/>
      <c r="AY41" s="333" t="s">
        <v>2247</v>
      </c>
      <c r="AZ41" s="351"/>
      <c r="BA41" s="351"/>
      <c r="BB41" s="339"/>
      <c r="BC41" s="339"/>
      <c r="BD41" s="339"/>
      <c r="BE41" s="339"/>
      <c r="BF41" s="339"/>
      <c r="BG41" s="339"/>
      <c r="BH41" s="339"/>
      <c r="BI41" s="339"/>
      <c r="BJ41" s="339"/>
      <c r="BK41" s="339"/>
      <c r="BL41" s="339"/>
      <c r="BM41" s="339"/>
      <c r="BN41" s="339"/>
      <c r="BO41" s="339"/>
      <c r="BP41" s="339"/>
      <c r="BQ41" s="339"/>
      <c r="BR41" s="339"/>
      <c r="BS41" s="339"/>
      <c r="BT41" s="339"/>
      <c r="BU41" s="339"/>
    </row>
    <row r="42" spans="1:73" s="296" customFormat="1" ht="13.5" hidden="1" customHeight="1">
      <c r="A42" s="342"/>
      <c r="C42" s="18"/>
      <c r="D42" s="18"/>
      <c r="E42" s="18"/>
      <c r="F42" s="18"/>
      <c r="G42" s="18"/>
      <c r="H42" s="18"/>
      <c r="I42" s="18"/>
      <c r="J42" s="18"/>
      <c r="K42" s="18"/>
      <c r="L42" s="18"/>
      <c r="M42" s="18"/>
      <c r="N42" s="18"/>
      <c r="O42" s="18"/>
      <c r="P42" s="353"/>
      <c r="Q42" s="353"/>
      <c r="R42" s="353"/>
      <c r="S42" s="353"/>
      <c r="Z42" s="31"/>
      <c r="AD42" s="344"/>
      <c r="AE42" s="464"/>
      <c r="AF42" s="464"/>
      <c r="AG42" s="464"/>
      <c r="AH42" s="465"/>
      <c r="AI42" s="465"/>
      <c r="AJ42" s="465"/>
      <c r="AK42" s="465"/>
      <c r="AL42" s="465"/>
      <c r="AM42" s="465"/>
      <c r="AN42" s="465"/>
      <c r="AO42" s="465"/>
      <c r="AP42" s="465"/>
      <c r="AQ42" s="465"/>
      <c r="AR42" s="465"/>
      <c r="AS42" s="465"/>
      <c r="AT42" s="465"/>
      <c r="AV42" s="328"/>
      <c r="AX42" s="350"/>
      <c r="AY42" s="352" t="s">
        <v>2249</v>
      </c>
      <c r="AZ42" s="351"/>
      <c r="BA42" s="351"/>
      <c r="BB42" s="339"/>
      <c r="BC42" s="339"/>
      <c r="BD42" s="339"/>
      <c r="BE42" s="339"/>
      <c r="BF42" s="339"/>
      <c r="BG42" s="339"/>
      <c r="BH42" s="339"/>
      <c r="BI42" s="339"/>
      <c r="BJ42" s="339"/>
      <c r="BK42" s="339"/>
      <c r="BL42" s="339"/>
      <c r="BM42" s="339"/>
      <c r="BN42" s="339"/>
      <c r="BO42" s="339"/>
      <c r="BP42" s="339"/>
      <c r="BQ42" s="339"/>
      <c r="BR42" s="339"/>
      <c r="BS42" s="339"/>
      <c r="BT42" s="339"/>
      <c r="BU42" s="339"/>
    </row>
    <row r="43" spans="1:73" s="296" customFormat="1" ht="13.5" hidden="1" customHeight="1">
      <c r="A43" s="342"/>
      <c r="C43" s="18"/>
      <c r="D43" s="18"/>
      <c r="E43" s="18"/>
      <c r="F43" s="18"/>
      <c r="G43" s="18"/>
      <c r="H43" s="18"/>
      <c r="I43" s="18"/>
      <c r="J43" s="18"/>
      <c r="K43" s="18"/>
      <c r="L43" s="18"/>
      <c r="M43" s="18"/>
      <c r="N43" s="18"/>
      <c r="O43" s="18"/>
      <c r="Z43" s="31"/>
      <c r="AD43" s="344"/>
      <c r="AE43" s="464"/>
      <c r="AF43" s="464"/>
      <c r="AG43" s="464"/>
      <c r="AH43" s="465"/>
      <c r="AI43" s="465"/>
      <c r="AJ43" s="465"/>
      <c r="AK43" s="465"/>
      <c r="AL43" s="465"/>
      <c r="AM43" s="465"/>
      <c r="AN43" s="465"/>
      <c r="AO43" s="465"/>
      <c r="AP43" s="465"/>
      <c r="AQ43" s="465"/>
      <c r="AR43" s="465"/>
      <c r="AS43" s="465"/>
      <c r="AT43" s="465"/>
      <c r="AV43" s="328"/>
      <c r="AX43" s="350"/>
      <c r="AY43" s="352" t="s">
        <v>2248</v>
      </c>
      <c r="AZ43" s="351"/>
      <c r="BA43" s="351"/>
      <c r="BB43" s="339"/>
      <c r="BC43" s="339"/>
      <c r="BD43" s="339"/>
      <c r="BE43" s="339"/>
      <c r="BF43" s="339"/>
      <c r="BG43" s="339"/>
      <c r="BH43" s="339"/>
      <c r="BI43" s="339"/>
      <c r="BJ43" s="339"/>
      <c r="BK43" s="339"/>
      <c r="BL43" s="339"/>
      <c r="BM43" s="339"/>
      <c r="BN43" s="339"/>
      <c r="BO43" s="339"/>
      <c r="BP43" s="339"/>
      <c r="BQ43" s="339"/>
      <c r="BR43" s="339"/>
      <c r="BS43" s="339"/>
      <c r="BT43" s="339"/>
      <c r="BU43" s="339"/>
    </row>
    <row r="44" spans="1:73" s="296" customFormat="1" ht="13.5" hidden="1" customHeight="1">
      <c r="A44" s="342"/>
      <c r="C44" s="342"/>
      <c r="D44" s="342"/>
      <c r="E44" s="342"/>
      <c r="F44" s="342"/>
      <c r="G44" s="342"/>
      <c r="H44" s="343"/>
      <c r="I44" s="342"/>
      <c r="J44" s="342"/>
      <c r="K44" s="342"/>
      <c r="L44" s="342"/>
      <c r="M44" s="342"/>
      <c r="N44" s="342"/>
      <c r="O44" s="342"/>
      <c r="P44" s="342"/>
      <c r="Q44" s="342"/>
      <c r="R44" s="342"/>
      <c r="S44" s="342"/>
      <c r="T44" s="348"/>
      <c r="U44" s="349"/>
      <c r="Z44" s="31"/>
      <c r="AD44" s="344"/>
      <c r="AE44" s="464"/>
      <c r="AF44" s="464"/>
      <c r="AG44" s="464"/>
      <c r="AH44" s="465"/>
      <c r="AI44" s="465"/>
      <c r="AJ44" s="465"/>
      <c r="AK44" s="465"/>
      <c r="AL44" s="465"/>
      <c r="AM44" s="465"/>
      <c r="AN44" s="465"/>
      <c r="AO44" s="465"/>
      <c r="AP44" s="465"/>
      <c r="AQ44" s="465"/>
      <c r="AR44" s="465"/>
      <c r="AS44" s="465"/>
      <c r="AT44" s="465"/>
      <c r="AV44" s="328"/>
      <c r="AX44" s="350"/>
      <c r="AY44" s="350"/>
      <c r="AZ44" s="351"/>
      <c r="BA44" s="351"/>
      <c r="BB44" s="339"/>
      <c r="BC44" s="339"/>
      <c r="BD44" s="339"/>
      <c r="BE44" s="339"/>
      <c r="BF44" s="339"/>
      <c r="BG44" s="339"/>
      <c r="BH44" s="339"/>
      <c r="BI44" s="339"/>
      <c r="BJ44" s="339"/>
      <c r="BK44" s="339"/>
      <c r="BL44" s="339"/>
      <c r="BM44" s="339"/>
      <c r="BN44" s="339"/>
      <c r="BO44" s="339"/>
      <c r="BP44" s="339"/>
      <c r="BQ44" s="339"/>
      <c r="BR44" s="339"/>
      <c r="BS44" s="339"/>
      <c r="BT44" s="339"/>
      <c r="BU44" s="339"/>
    </row>
    <row r="45" spans="1:73" s="328" customFormat="1" ht="13.5" hidden="1" customHeight="1">
      <c r="A45" s="354"/>
      <c r="C45" s="354"/>
      <c r="D45" s="354"/>
      <c r="E45" s="354"/>
      <c r="F45" s="354"/>
      <c r="G45" s="354"/>
      <c r="H45" s="355"/>
      <c r="I45" s="354"/>
      <c r="J45" s="354"/>
      <c r="K45" s="354"/>
      <c r="L45" s="354"/>
      <c r="M45" s="354"/>
      <c r="N45" s="354"/>
      <c r="O45" s="354"/>
      <c r="P45" s="354"/>
      <c r="Q45" s="354"/>
      <c r="R45" s="354"/>
      <c r="S45" s="354"/>
      <c r="T45" s="356"/>
      <c r="U45" s="357"/>
      <c r="Z45" s="358"/>
      <c r="AD45" s="359"/>
      <c r="AE45" s="466"/>
      <c r="AF45" s="466"/>
      <c r="AG45" s="466"/>
      <c r="AH45" s="467"/>
      <c r="AI45" s="467"/>
      <c r="AJ45" s="467"/>
      <c r="AK45" s="467"/>
      <c r="AL45" s="467"/>
      <c r="AM45" s="467"/>
      <c r="AN45" s="467"/>
      <c r="AO45" s="467"/>
      <c r="AP45" s="467"/>
      <c r="AQ45" s="467"/>
      <c r="AR45" s="467"/>
      <c r="AS45" s="467"/>
      <c r="AT45" s="467"/>
      <c r="AX45" s="360"/>
      <c r="AY45" s="360"/>
      <c r="AZ45" s="361"/>
      <c r="BA45" s="361"/>
      <c r="BB45" s="362"/>
      <c r="BC45" s="362"/>
      <c r="BD45" s="362"/>
      <c r="BE45" s="362"/>
      <c r="BF45" s="362"/>
      <c r="BG45" s="362"/>
      <c r="BH45" s="362"/>
      <c r="BI45" s="362"/>
      <c r="BJ45" s="362"/>
      <c r="BK45" s="362"/>
      <c r="BL45" s="362"/>
      <c r="BM45" s="362"/>
      <c r="BN45" s="362"/>
      <c r="BO45" s="362"/>
      <c r="BP45" s="362"/>
      <c r="BQ45" s="362"/>
      <c r="BR45" s="362"/>
      <c r="BS45" s="362"/>
      <c r="BT45" s="362"/>
      <c r="BU45" s="362"/>
    </row>
    <row r="46" spans="1:73" s="296" customFormat="1" ht="13.5" hidden="1" customHeight="1">
      <c r="A46" s="342"/>
      <c r="C46" s="342"/>
      <c r="D46" s="342"/>
      <c r="E46" s="342"/>
      <c r="F46" s="342"/>
      <c r="G46" s="342"/>
      <c r="H46" s="343"/>
      <c r="I46" s="342"/>
      <c r="J46" s="342"/>
      <c r="K46" s="342"/>
      <c r="L46" s="342"/>
      <c r="M46" s="342"/>
      <c r="N46" s="342"/>
      <c r="O46" s="342"/>
      <c r="P46" s="342"/>
      <c r="Q46" s="342"/>
      <c r="R46" s="342"/>
      <c r="S46" s="342"/>
      <c r="T46" s="348"/>
      <c r="U46" s="349"/>
      <c r="Z46" s="31"/>
      <c r="AD46" s="344"/>
      <c r="AE46" s="464"/>
      <c r="AF46" s="464"/>
      <c r="AG46" s="464"/>
      <c r="AH46" s="465"/>
      <c r="AI46" s="465"/>
      <c r="AJ46" s="465"/>
      <c r="AK46" s="465"/>
      <c r="AL46" s="465"/>
      <c r="AM46" s="465"/>
      <c r="AN46" s="465"/>
      <c r="AO46" s="465"/>
      <c r="AP46" s="465"/>
      <c r="AQ46" s="465"/>
      <c r="AR46" s="465"/>
      <c r="AS46" s="465"/>
      <c r="AT46" s="465"/>
      <c r="AV46" s="328"/>
      <c r="AX46" s="350"/>
      <c r="AY46" s="350"/>
      <c r="AZ46" s="351"/>
      <c r="BA46" s="351"/>
      <c r="BB46" s="363"/>
      <c r="BC46" s="363"/>
      <c r="BD46" s="363"/>
      <c r="BE46" s="363"/>
      <c r="BF46" s="363"/>
      <c r="BG46" s="363"/>
      <c r="BH46" s="363"/>
      <c r="BI46" s="363"/>
      <c r="BJ46" s="363"/>
      <c r="BK46" s="363"/>
      <c r="BL46" s="363"/>
      <c r="BM46" s="363"/>
      <c r="BN46" s="363"/>
      <c r="BO46" s="363"/>
      <c r="BP46" s="363"/>
      <c r="BQ46" s="363"/>
      <c r="BR46" s="363"/>
      <c r="BS46" s="363"/>
      <c r="BT46" s="363"/>
      <c r="BU46" s="363"/>
    </row>
    <row r="47" spans="1:73" s="296" customFormat="1" ht="16.2">
      <c r="A47" s="593" t="s">
        <v>1587</v>
      </c>
      <c r="B47" s="4"/>
      <c r="C47" s="631"/>
      <c r="D47" s="631"/>
      <c r="E47" s="631"/>
      <c r="F47" s="631"/>
      <c r="G47" s="631"/>
      <c r="H47" s="632"/>
      <c r="I47" s="631"/>
      <c r="J47" s="631"/>
      <c r="K47" s="631"/>
      <c r="L47" s="631"/>
      <c r="M47" s="631"/>
      <c r="N47" s="631"/>
      <c r="O47" s="631"/>
      <c r="P47" s="631"/>
      <c r="Q47" s="631"/>
      <c r="R47" s="631"/>
      <c r="S47" s="631"/>
      <c r="T47" s="633"/>
      <c r="U47" s="634"/>
      <c r="V47" s="4"/>
      <c r="W47" s="4"/>
      <c r="X47" s="4"/>
      <c r="Y47" s="4"/>
      <c r="Z47"/>
      <c r="AA47" s="4"/>
      <c r="AB47" s="4"/>
      <c r="AC47" s="4"/>
      <c r="AD47" s="344"/>
      <c r="AE47" s="464"/>
      <c r="AF47" s="464"/>
      <c r="AG47" s="464"/>
      <c r="AH47" s="465"/>
      <c r="AI47" s="465"/>
      <c r="AJ47" s="465"/>
      <c r="AK47" s="465"/>
      <c r="AL47" s="465"/>
      <c r="AM47" s="465"/>
      <c r="AN47" s="465"/>
      <c r="AO47" s="465"/>
      <c r="AP47" s="465"/>
      <c r="AQ47" s="465"/>
      <c r="AR47" s="465"/>
      <c r="AS47" s="465"/>
      <c r="AT47" s="465"/>
      <c r="AV47" s="328"/>
      <c r="AX47" s="350"/>
      <c r="AY47" s="350"/>
      <c r="AZ47" s="351"/>
      <c r="BA47" s="351"/>
      <c r="BB47" s="363"/>
      <c r="BC47" s="363"/>
      <c r="BD47" s="363"/>
      <c r="BE47" s="363"/>
      <c r="BF47" s="363"/>
      <c r="BG47" s="363"/>
      <c r="BH47" s="363"/>
      <c r="BI47" s="363"/>
      <c r="BJ47" s="363"/>
      <c r="BK47" s="363"/>
      <c r="BL47" s="363"/>
      <c r="BM47" s="363"/>
      <c r="BN47" s="363"/>
      <c r="BO47" s="363"/>
      <c r="BP47" s="363"/>
      <c r="BQ47" s="363"/>
      <c r="BR47" s="363"/>
      <c r="BS47" s="363"/>
      <c r="BT47" s="363"/>
      <c r="BU47" s="363"/>
    </row>
    <row r="48" spans="1:73" s="296" customFormat="1">
      <c r="A48" s="4"/>
      <c r="B48" s="4"/>
      <c r="C48" s="635" t="s">
        <v>4423</v>
      </c>
      <c r="D48" s="636"/>
      <c r="E48" s="636"/>
      <c r="F48" s="636"/>
      <c r="G48" s="636"/>
      <c r="H48" s="636"/>
      <c r="I48" s="636"/>
      <c r="J48" s="636"/>
      <c r="K48" s="636"/>
      <c r="L48" s="636"/>
      <c r="M48" s="636"/>
      <c r="N48" s="636"/>
      <c r="O48" s="636"/>
      <c r="P48" s="636"/>
      <c r="Q48" s="636"/>
      <c r="R48" s="636"/>
      <c r="S48" s="636"/>
      <c r="T48" s="637"/>
      <c r="U48" s="638">
        <f>表紙!AN12</f>
        <v>45382</v>
      </c>
      <c r="V48" s="636" t="s">
        <v>2263</v>
      </c>
      <c r="W48" s="637"/>
      <c r="X48" s="4"/>
      <c r="Y48" s="4"/>
      <c r="Z48" s="639" t="s">
        <v>2274</v>
      </c>
      <c r="AA48" s="634">
        <f>COUNTIF($T$57:$T$2056,"継続")+COUNTIF($T$57:$T$2056,"減車")</f>
        <v>0</v>
      </c>
      <c r="AB48" s="4"/>
      <c r="AC48" s="4"/>
      <c r="AD48" s="344"/>
      <c r="AE48" s="464"/>
      <c r="AF48" s="464"/>
      <c r="AG48" s="464"/>
      <c r="AH48" s="465"/>
      <c r="AI48" s="465"/>
      <c r="AJ48" s="465"/>
      <c r="AK48" s="465"/>
      <c r="AL48" s="465"/>
      <c r="AM48" s="465"/>
      <c r="AN48" s="465"/>
      <c r="AO48" s="465"/>
      <c r="AP48" s="465"/>
      <c r="AQ48" s="465"/>
      <c r="AR48" s="465"/>
      <c r="AS48" s="465"/>
      <c r="AT48" s="465"/>
      <c r="AV48" s="328"/>
      <c r="AX48" s="350"/>
      <c r="AY48" s="350"/>
      <c r="AZ48" s="351"/>
      <c r="BA48" s="351"/>
      <c r="BB48" s="339"/>
      <c r="BC48" s="339"/>
      <c r="BD48" s="339"/>
      <c r="BE48" s="339"/>
      <c r="BF48" s="339"/>
      <c r="BG48" s="339"/>
      <c r="BH48" s="339"/>
      <c r="BI48" s="339"/>
      <c r="BJ48" s="339"/>
      <c r="BK48" s="339"/>
      <c r="BL48" s="339"/>
      <c r="BM48" s="339"/>
      <c r="BN48" s="339"/>
      <c r="BO48" s="339"/>
      <c r="BP48" s="339"/>
      <c r="BQ48" s="339"/>
      <c r="BR48" s="339"/>
      <c r="BS48" s="339"/>
      <c r="BT48" s="339"/>
      <c r="BU48" s="339"/>
    </row>
    <row r="49" spans="1:75" s="296" customFormat="1">
      <c r="A49" s="632"/>
      <c r="B49" s="4"/>
      <c r="C49" s="635" t="s">
        <v>2288</v>
      </c>
      <c r="D49" s="636"/>
      <c r="E49" s="636"/>
      <c r="F49" s="636"/>
      <c r="G49" s="636"/>
      <c r="H49" s="636"/>
      <c r="I49" s="636"/>
      <c r="J49" s="636"/>
      <c r="K49" s="636"/>
      <c r="L49" s="636"/>
      <c r="M49" s="636"/>
      <c r="N49" s="636"/>
      <c r="O49" s="636"/>
      <c r="P49" s="636"/>
      <c r="Q49" s="636"/>
      <c r="R49" s="636"/>
      <c r="S49" s="636"/>
      <c r="T49" s="637"/>
      <c r="U49" s="640">
        <f>表紙!AQ12</f>
        <v>45017</v>
      </c>
      <c r="V49" s="641" t="s">
        <v>2262</v>
      </c>
      <c r="W49" s="642">
        <f>表紙!AS12</f>
        <v>45382</v>
      </c>
      <c r="X49" s="4"/>
      <c r="Y49" s="4"/>
      <c r="Z49" s="639" t="s">
        <v>2275</v>
      </c>
      <c r="AA49" s="634">
        <f>COUNTIF($T$57:$T$2056,"継続")+COUNTIF($T$57:$T$2056,"新規")</f>
        <v>0</v>
      </c>
      <c r="AB49" s="691"/>
      <c r="AC49"/>
      <c r="AD49" s="344"/>
      <c r="AE49" s="464"/>
      <c r="AF49" s="464"/>
      <c r="AG49" s="464"/>
      <c r="AH49" s="465"/>
      <c r="AI49" s="465"/>
      <c r="AJ49" s="465"/>
      <c r="AK49" s="465"/>
      <c r="AL49" s="465"/>
      <c r="AM49" s="465"/>
      <c r="AN49" s="465"/>
      <c r="AO49" s="465"/>
      <c r="AP49" s="465"/>
      <c r="AQ49" s="465"/>
      <c r="AR49" s="465"/>
      <c r="AS49" s="465"/>
      <c r="AT49" s="465"/>
      <c r="AV49" s="328"/>
    </row>
    <row r="50" spans="1:75" s="296" customFormat="1">
      <c r="A50" s="632"/>
      <c r="B50" s="4"/>
      <c r="C50" s="635" t="s">
        <v>4424</v>
      </c>
      <c r="D50" s="636"/>
      <c r="E50" s="636"/>
      <c r="F50" s="636"/>
      <c r="G50" s="636"/>
      <c r="H50" s="636"/>
      <c r="I50" s="636"/>
      <c r="J50" s="636"/>
      <c r="K50" s="636"/>
      <c r="L50" s="636"/>
      <c r="M50" s="636"/>
      <c r="N50" s="636"/>
      <c r="O50" s="636"/>
      <c r="P50" s="636"/>
      <c r="Q50" s="636"/>
      <c r="R50" s="636"/>
      <c r="S50" s="636"/>
      <c r="T50" s="637"/>
      <c r="U50" s="638">
        <f>表紙!AN12</f>
        <v>45382</v>
      </c>
      <c r="V50" s="636" t="s">
        <v>4425</v>
      </c>
      <c r="W50" s="637"/>
      <c r="X50" s="4"/>
      <c r="Y50" s="4"/>
      <c r="Z50" s="639" t="s">
        <v>2199</v>
      </c>
      <c r="AA50" s="634">
        <f>COUNTIF($T$57:$T$2056,"一時使用")</f>
        <v>0</v>
      </c>
      <c r="AB50" s="4"/>
      <c r="AC50" s="731"/>
      <c r="AD50" s="344"/>
      <c r="AE50" s="464"/>
      <c r="AF50" s="468" t="s">
        <v>2220</v>
      </c>
      <c r="AG50" s="464"/>
      <c r="AH50" s="465"/>
      <c r="AI50" s="465"/>
      <c r="AJ50" s="465"/>
      <c r="AK50" s="465"/>
      <c r="AL50" s="465"/>
      <c r="AM50" s="465"/>
      <c r="AN50" s="465"/>
      <c r="AO50" s="465"/>
      <c r="AP50" s="465"/>
      <c r="AQ50" s="465"/>
      <c r="AR50" s="465"/>
      <c r="AS50" s="465"/>
      <c r="AT50" s="465"/>
      <c r="AV50" s="328"/>
    </row>
    <row r="51" spans="1:75" ht="23.25" customHeight="1" thickBot="1">
      <c r="A51" s="644" t="s">
        <v>2289</v>
      </c>
      <c r="B51" s="4"/>
      <c r="C51" s="4"/>
      <c r="D51" s="4"/>
      <c r="E51" s="4"/>
      <c r="F51" s="4"/>
      <c r="G51" s="4"/>
      <c r="H51" s="4"/>
      <c r="I51" s="4"/>
      <c r="J51" s="4"/>
      <c r="K51" s="4"/>
      <c r="L51" s="4"/>
      <c r="M51" s="4"/>
      <c r="N51" s="4"/>
      <c r="O51" s="4"/>
      <c r="P51" s="4"/>
      <c r="Q51" s="4"/>
      <c r="R51" s="4"/>
      <c r="S51" s="4"/>
      <c r="T51" s="4"/>
      <c r="U51" s="4"/>
      <c r="V51" s="4"/>
      <c r="W51" s="4"/>
      <c r="X51" s="4"/>
      <c r="Y51" s="4"/>
      <c r="Z51" s="645"/>
      <c r="AA51" s="4"/>
      <c r="AB51" s="4"/>
      <c r="AC51" s="732"/>
      <c r="AD51" s="364"/>
      <c r="AE51" s="469" t="s">
        <v>2221</v>
      </c>
      <c r="AG51" s="893" t="s">
        <v>2213</v>
      </c>
      <c r="AH51" s="470"/>
      <c r="AI51" s="471"/>
      <c r="AJ51" s="471"/>
      <c r="AK51" s="471"/>
      <c r="AL51" s="471"/>
      <c r="AM51" s="894" t="s">
        <v>2214</v>
      </c>
      <c r="AN51" s="471"/>
      <c r="AO51" s="471"/>
      <c r="AP51" s="894" t="s">
        <v>2625</v>
      </c>
      <c r="AQ51" s="471"/>
      <c r="AR51" s="471"/>
      <c r="AS51" s="471"/>
      <c r="AT51" s="471" t="s">
        <v>2215</v>
      </c>
    </row>
    <row r="52" spans="1:75" ht="12.75" customHeight="1">
      <c r="A52" s="646" t="s">
        <v>1567</v>
      </c>
      <c r="B52" s="647" t="s">
        <v>1568</v>
      </c>
      <c r="C52" s="886" t="s">
        <v>2285</v>
      </c>
      <c r="D52" s="886"/>
      <c r="E52" s="886"/>
      <c r="F52" s="887"/>
      <c r="G52" s="888" t="s">
        <v>2286</v>
      </c>
      <c r="H52" s="889"/>
      <c r="I52" s="888" t="s">
        <v>2201</v>
      </c>
      <c r="J52" s="889"/>
      <c r="K52" s="648" t="s">
        <v>2285</v>
      </c>
      <c r="L52" s="649"/>
      <c r="M52" s="649"/>
      <c r="N52" s="649"/>
      <c r="O52" s="649"/>
      <c r="P52" s="649"/>
      <c r="Q52" s="649"/>
      <c r="R52" s="649"/>
      <c r="S52" s="649"/>
      <c r="T52" s="647" t="s">
        <v>2202</v>
      </c>
      <c r="U52" s="650" t="s">
        <v>2287</v>
      </c>
      <c r="V52" s="651" t="s">
        <v>1569</v>
      </c>
      <c r="W52" s="647" t="s">
        <v>1570</v>
      </c>
      <c r="X52" s="647" t="s">
        <v>1571</v>
      </c>
      <c r="Y52" s="647" t="s">
        <v>1572</v>
      </c>
      <c r="Z52" s="652" t="s">
        <v>1573</v>
      </c>
      <c r="AA52" s="647" t="s">
        <v>1574</v>
      </c>
      <c r="AB52" s="647" t="s">
        <v>1575</v>
      </c>
      <c r="AC52" s="647" t="s">
        <v>1576</v>
      </c>
      <c r="AD52" s="365"/>
      <c r="AE52" s="472"/>
      <c r="AG52" s="893"/>
      <c r="AH52" s="465"/>
      <c r="AI52" s="465"/>
      <c r="AJ52" s="465"/>
      <c r="AK52" s="465"/>
      <c r="AL52" s="465"/>
      <c r="AM52" s="894"/>
      <c r="AN52" s="465"/>
      <c r="AO52" s="465"/>
      <c r="AP52" s="894"/>
      <c r="AQ52" s="465"/>
      <c r="AR52" s="465"/>
      <c r="AS52" s="465"/>
      <c r="AT52" s="465"/>
    </row>
    <row r="53" spans="1:75" ht="20.100000000000001" customHeight="1">
      <c r="A53" s="856" t="s">
        <v>1595</v>
      </c>
      <c r="B53" s="865" t="s">
        <v>2250</v>
      </c>
      <c r="C53" s="867" t="s">
        <v>1625</v>
      </c>
      <c r="D53" s="867"/>
      <c r="E53" s="867"/>
      <c r="F53" s="868"/>
      <c r="G53" s="871" t="s">
        <v>4426</v>
      </c>
      <c r="H53" s="872"/>
      <c r="I53" s="871" t="s">
        <v>2200</v>
      </c>
      <c r="J53" s="872"/>
      <c r="K53" s="878" t="s">
        <v>1625</v>
      </c>
      <c r="L53" s="653"/>
      <c r="M53" s="653"/>
      <c r="N53" s="653"/>
      <c r="O53" s="653"/>
      <c r="P53" s="653"/>
      <c r="Q53" s="653"/>
      <c r="R53" s="653"/>
      <c r="S53" s="653"/>
      <c r="T53" s="865" t="s">
        <v>2196</v>
      </c>
      <c r="U53" s="865" t="s">
        <v>273</v>
      </c>
      <c r="V53" s="857" t="s">
        <v>274</v>
      </c>
      <c r="W53" s="859" t="s">
        <v>275</v>
      </c>
      <c r="X53" s="857" t="s">
        <v>2360</v>
      </c>
      <c r="Y53" s="857" t="s">
        <v>276</v>
      </c>
      <c r="Z53" s="884" t="s">
        <v>41</v>
      </c>
      <c r="AA53" s="859" t="s">
        <v>277</v>
      </c>
      <c r="AB53" s="865" t="s">
        <v>278</v>
      </c>
      <c r="AC53" s="865" t="s">
        <v>279</v>
      </c>
      <c r="AE53" s="469" t="s">
        <v>2222</v>
      </c>
      <c r="AF53" s="473"/>
      <c r="AG53" s="473"/>
      <c r="AH53" s="470"/>
      <c r="AI53" s="474"/>
      <c r="AJ53" s="474"/>
      <c r="AK53" s="474"/>
      <c r="AL53" s="474"/>
      <c r="AM53" s="474"/>
      <c r="AN53" s="474" t="s">
        <v>2204</v>
      </c>
      <c r="AO53" s="474" t="s">
        <v>2204</v>
      </c>
      <c r="AP53" s="474" t="s">
        <v>2204</v>
      </c>
      <c r="AQ53" s="896" t="s">
        <v>2219</v>
      </c>
      <c r="AR53" s="892" t="s">
        <v>2209</v>
      </c>
      <c r="AS53" s="895" t="s">
        <v>2212</v>
      </c>
      <c r="AT53" s="474"/>
    </row>
    <row r="54" spans="1:75" ht="21.75" customHeight="1">
      <c r="A54" s="856"/>
      <c r="B54" s="866"/>
      <c r="C54" s="869"/>
      <c r="D54" s="869"/>
      <c r="E54" s="869"/>
      <c r="F54" s="870"/>
      <c r="G54" s="873"/>
      <c r="H54" s="874"/>
      <c r="I54" s="873"/>
      <c r="J54" s="874"/>
      <c r="K54" s="879"/>
      <c r="L54" s="654"/>
      <c r="M54" s="654"/>
      <c r="N54" s="654"/>
      <c r="O54" s="654"/>
      <c r="P54" s="654"/>
      <c r="Q54" s="654"/>
      <c r="R54" s="654"/>
      <c r="S54" s="654"/>
      <c r="T54" s="865"/>
      <c r="U54" s="866"/>
      <c r="V54" s="858"/>
      <c r="W54" s="860"/>
      <c r="X54" s="858"/>
      <c r="Y54" s="858"/>
      <c r="Z54" s="885"/>
      <c r="AA54" s="860"/>
      <c r="AB54" s="865"/>
      <c r="AC54" s="865"/>
      <c r="AQ54" s="896"/>
      <c r="AR54" s="892"/>
      <c r="AS54" s="895"/>
    </row>
    <row r="55" spans="1:75" ht="30" customHeight="1">
      <c r="A55" s="856"/>
      <c r="B55" s="880" t="s">
        <v>4427</v>
      </c>
      <c r="C55" s="861" t="s">
        <v>2311</v>
      </c>
      <c r="D55" s="861"/>
      <c r="E55" s="861"/>
      <c r="F55" s="861"/>
      <c r="G55" s="875" t="s">
        <v>2203</v>
      </c>
      <c r="H55" s="876"/>
      <c r="I55" s="876"/>
      <c r="J55" s="877"/>
      <c r="K55" s="510"/>
      <c r="L55" s="655"/>
      <c r="M55" s="656"/>
      <c r="N55" s="657"/>
      <c r="O55" s="657"/>
      <c r="P55" s="657"/>
      <c r="Q55" s="657"/>
      <c r="R55" s="657"/>
      <c r="S55" s="657"/>
      <c r="T55" s="658"/>
      <c r="U55" s="862" t="s">
        <v>4464</v>
      </c>
      <c r="V55" s="863"/>
      <c r="W55" s="863"/>
      <c r="X55" s="863"/>
      <c r="Y55" s="863"/>
      <c r="Z55" s="863"/>
      <c r="AA55" s="864"/>
      <c r="AB55" s="659"/>
      <c r="AC55" s="659"/>
      <c r="AD55" s="366"/>
      <c r="AE55" s="475" t="s">
        <v>2223</v>
      </c>
      <c r="AF55" s="476">
        <f>SUM(AF57:AF2056)</f>
        <v>0</v>
      </c>
      <c r="AG55" s="476">
        <f>SUM(AG57:AG2056)</f>
        <v>0</v>
      </c>
      <c r="AH55" s="471"/>
      <c r="AI55" s="471"/>
      <c r="AJ55" s="471"/>
      <c r="AK55" s="471"/>
      <c r="AL55" s="471"/>
      <c r="AM55" s="470"/>
      <c r="AN55" s="471"/>
      <c r="AO55" s="471"/>
      <c r="AP55" s="471"/>
      <c r="AQ55" s="897"/>
      <c r="AR55" s="471"/>
      <c r="AS55" s="477" t="s">
        <v>2224</v>
      </c>
      <c r="AT55" s="478"/>
    </row>
    <row r="56" spans="1:75" ht="50.1" customHeight="1" thickBot="1">
      <c r="A56" s="660"/>
      <c r="B56" s="881"/>
      <c r="C56" s="661" t="s">
        <v>2176</v>
      </c>
      <c r="D56" s="662" t="s">
        <v>2670</v>
      </c>
      <c r="E56" s="662" t="s">
        <v>2177</v>
      </c>
      <c r="F56" s="663" t="s">
        <v>2178</v>
      </c>
      <c r="G56" s="664" t="s">
        <v>2365</v>
      </c>
      <c r="H56" s="665" t="s">
        <v>2150</v>
      </c>
      <c r="I56" s="664" t="s">
        <v>2365</v>
      </c>
      <c r="J56" s="665" t="s">
        <v>2150</v>
      </c>
      <c r="K56" s="666" t="s">
        <v>2359</v>
      </c>
      <c r="L56" s="666" t="s">
        <v>2269</v>
      </c>
      <c r="M56" s="666" t="s">
        <v>2269</v>
      </c>
      <c r="N56" s="666" t="s">
        <v>2270</v>
      </c>
      <c r="O56" s="666" t="s">
        <v>2271</v>
      </c>
      <c r="P56" s="666" t="s">
        <v>630</v>
      </c>
      <c r="Q56" s="666" t="s">
        <v>2199</v>
      </c>
      <c r="R56" s="666" t="s">
        <v>2272</v>
      </c>
      <c r="S56" s="666" t="s">
        <v>2273</v>
      </c>
      <c r="T56" s="667"/>
      <c r="U56" s="614" t="s">
        <v>4465</v>
      </c>
      <c r="V56" s="615" t="s">
        <v>4408</v>
      </c>
      <c r="W56" s="616" t="s">
        <v>4409</v>
      </c>
      <c r="X56" s="616" t="s">
        <v>2671</v>
      </c>
      <c r="Y56" s="617" t="s">
        <v>1600</v>
      </c>
      <c r="Z56" s="618" t="s">
        <v>2672</v>
      </c>
      <c r="AA56" s="619" t="s">
        <v>4410</v>
      </c>
      <c r="AB56" s="668"/>
      <c r="AC56" s="733"/>
      <c r="AD56" s="366"/>
      <c r="AE56" s="479"/>
      <c r="AF56" s="480" t="s">
        <v>2208</v>
      </c>
      <c r="AG56" s="480" t="s">
        <v>2213</v>
      </c>
      <c r="AH56" s="481" t="s">
        <v>2191</v>
      </c>
      <c r="AI56" s="481" t="s">
        <v>282</v>
      </c>
      <c r="AJ56" s="481" t="s">
        <v>275</v>
      </c>
      <c r="AK56" s="481" t="s">
        <v>283</v>
      </c>
      <c r="AL56" s="481" t="s">
        <v>41</v>
      </c>
      <c r="AM56" s="481" t="s">
        <v>1266</v>
      </c>
      <c r="AN56" s="481" t="s">
        <v>236</v>
      </c>
      <c r="AO56" s="481" t="s">
        <v>235</v>
      </c>
      <c r="AP56" s="481" t="s">
        <v>644</v>
      </c>
      <c r="AQ56" s="482" t="s">
        <v>2211</v>
      </c>
      <c r="AR56" s="481" t="s">
        <v>1267</v>
      </c>
      <c r="AS56" s="483" t="s">
        <v>2210</v>
      </c>
      <c r="AT56" s="484" t="s">
        <v>2196</v>
      </c>
      <c r="AU56" s="367"/>
      <c r="AV56" s="368"/>
      <c r="AX56" s="622"/>
      <c r="AY56" s="4"/>
      <c r="AZ56" s="623" t="s">
        <v>4411</v>
      </c>
      <c r="BA56" s="624" t="s">
        <v>4412</v>
      </c>
      <c r="BB56" s="624" t="s">
        <v>4413</v>
      </c>
      <c r="BC56" s="689" t="s">
        <v>4459</v>
      </c>
    </row>
    <row r="57" spans="1:75" s="379" customFormat="1">
      <c r="A57" s="369">
        <v>1</v>
      </c>
      <c r="B57" s="117"/>
      <c r="C57" s="288"/>
      <c r="D57" s="289"/>
      <c r="E57" s="289"/>
      <c r="F57" s="290"/>
      <c r="G57" s="292"/>
      <c r="H57" s="116"/>
      <c r="I57" s="292"/>
      <c r="J57" s="116"/>
      <c r="K57" s="370" t="str">
        <f t="shared" ref="K57:K120" si="0">C57&amp;D57&amp;E57&amp;F57</f>
        <v/>
      </c>
      <c r="L57" s="370">
        <f>IF(G57&gt;0,DATE((G57),(H57+1),0),0)</f>
        <v>0</v>
      </c>
      <c r="M57" s="370">
        <f>IF(I57&gt;0,DATE((I57),(J57+1),0),0)</f>
        <v>0</v>
      </c>
      <c r="N57" s="371" t="str">
        <f t="shared" ref="N57:N120" si="1">IF(OR($L57&gt;$U$48,$M57&gt;$U$48,AND($L57&gt;$M57,$M57&lt;&gt;0),AND($L57=0,$M57&lt;&gt;0)),"ERROR","")</f>
        <v/>
      </c>
      <c r="O57" s="371" t="str">
        <f t="shared" ref="O57:O120" si="2">IF(AND($N57&lt;&gt;"ERROR",$L57&lt;=$U$49,$M57&lt;=$U$49,$M57&lt;&gt;0),"(減車済)","")</f>
        <v/>
      </c>
      <c r="P57" s="371" t="str">
        <f t="shared" ref="P57:P120" si="3">IF(AND($N57&lt;&gt;"ERROR",$L57&lt;$U$49,AND($M57&gt;$U$49,$M57&lt;=$W$49),$M57&lt;&gt;0),"減車","")</f>
        <v/>
      </c>
      <c r="Q57" s="371" t="str">
        <f t="shared" ref="Q57:Q120" si="4">IF(AND($N57&lt;&gt;"ERROR",$L57&gt;$U$49,$M57&lt;=$W$49,$M57&lt;&gt;0),"一時使用","")</f>
        <v/>
      </c>
      <c r="R57" s="371" t="str">
        <f t="shared" ref="R57:R120" si="5">IF(AND($N57&lt;&gt;"ERROR",AND($L57&gt;0,$L57&lt;=$U$49),$M57=0),"継続","")</f>
        <v/>
      </c>
      <c r="S57" s="371" t="str">
        <f t="shared" ref="S57:S120" si="6">IF(AND($N57&lt;&gt;"ERROR",AND($L57&gt;$U$49),$M57=0),"新規","")</f>
        <v/>
      </c>
      <c r="T57" s="443" t="str">
        <f>N57&amp;O57&amp;P57&amp;Q57&amp;R57&amp;S57</f>
        <v/>
      </c>
      <c r="U57" s="539"/>
      <c r="V57" s="117"/>
      <c r="W57" s="118"/>
      <c r="X57" s="119"/>
      <c r="Y57" s="120"/>
      <c r="Z57" s="122"/>
      <c r="AA57" s="121"/>
      <c r="AB57" s="443" t="str">
        <f>IF(AF57="","",IF(AM57=1,VLOOKUP(AN57,低公害車判別,2,FALSE),IF(AM57=3,VLOOKUP(AN57,低公害車判別,2,FALSE),IF(AM57=4,VLOOKUP(AO57,低公害車判別,2,FALSE),"低公害車"))))</f>
        <v/>
      </c>
      <c r="AC57" s="734" t="str">
        <f>IF(AF57="","",IF((AN57="")+(AN57="－"),IF((AO57="")+(AO57=0),"－",AO57),IF((AN57="PM☆☆☆")+(AN57="☆及びPM☆☆☆")+(AN57="☆☆及びPM☆☆☆")+(AN57="☆☆☆及びPM☆☆☆"),"PM☆☆☆",IF((AN57="PM☆☆☆☆")+(AN57="☆及びPM☆☆☆☆")+(AN57="☆☆及びPM☆☆☆☆")+(AN57="☆☆☆及びPM☆☆☆☆"),"PM☆☆☆☆",IF((AN57="新☆")+(AN57="新NOx☆")+(AN57="新PM☆"),"新☆（新長期）",AN57)))))</f>
        <v/>
      </c>
      <c r="AD57" s="372"/>
      <c r="AE57" s="485"/>
      <c r="AF57" s="373" t="str">
        <f t="shared" ref="AF57:AF120" si="7">IF(OR(T57="(減車済)",T57=""),"",1)</f>
        <v/>
      </c>
      <c r="AG57" s="373" t="str">
        <f t="shared" ref="AG57:AG120" si="8">IF(OR(T57="継続",T57="新規"),1,"")</f>
        <v/>
      </c>
      <c r="AH57" s="374" t="str">
        <f t="shared" ref="AH57:AH120" si="9">IF(AF57="","",UPPER(ASC(X57)))</f>
        <v/>
      </c>
      <c r="AI57" s="375" t="str">
        <f t="shared" ref="AI57:AI120" si="10">IF(AF57="","",IF(V57="","",IF(V57="普通",1,IF(V57="小型",2,0))))</f>
        <v/>
      </c>
      <c r="AJ57" s="375" t="str">
        <f t="shared" ref="AJ57:AJ120" si="11">IF(AF57="","",IF(W57="","",VLOOKUP(W57,用途,2,FALSE)))</f>
        <v/>
      </c>
      <c r="AK57" s="375" t="str">
        <f t="shared" ref="AK57:AK120" si="12">IF(AF57="","",IF(Y57="","",IF(Y57&lt;=10,1,IF(Y57&lt;30,2,IF(Y57&gt;=30,3,0)))))</f>
        <v/>
      </c>
      <c r="AL57" s="375" t="str">
        <f t="shared" ref="AL57:AL120" si="13">IF(AF57="","",IF(Z57="","",IF(Z57&lt;=1.7*1000,1,IF(Z57&lt;=2.5*1000,2,IF(Z57&lt;=3.5*1000,3,IF(Z57&lt;8*1000,4,IF(Z57&gt;=8*1000,5,"")))))))</f>
        <v/>
      </c>
      <c r="AM57" s="375" t="str">
        <f t="shared" ref="AM57:AM120" si="14">IF(AF57="","",IF(AA57="","",VLOOKUP(AA57,燃料の種類,2,FALSE)))</f>
        <v/>
      </c>
      <c r="AN57" s="376" t="str">
        <f>IF(AF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2,FALSE),IF(OR(AJ57=1,AJ57=2),VLOOKUP(AH57,INDEX((係数_乗用_ガソリン,係数_乗用_CNG,係数_乗用_軽油,係数_乗用_メタノール,係数_乗用_LPG),1,1,AR57):INDEX((係数_乗用_ガソリン,係数_乗用_CNG,係数_乗用_軽油,係数_乗用_メタノール,係数_乗用_LPG),125,5,AR57),2,FALSE))))))</f>
        <v/>
      </c>
      <c r="AO57" s="376" t="str">
        <f>IF(T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3,FALSE),IF(OR(AJ57=1,AJ57=2),VLOOKUP(AH57,INDEX((係数_乗用_ガソリン,係数_乗用_CNG,係数_乗用_軽油,係数_乗用_メタノール,係数_乗用_LPG),1,1,AR57):INDEX((係数_乗用_ガソリン,係数_乗用_CNG,係数_乗用_軽油,係数_乗用_メタノール,係数_乗用_LPG),125,5,AR57),3,FALSE))))))</f>
        <v/>
      </c>
      <c r="AP57" s="375" t="str">
        <f t="shared" ref="AP57:AP120" si="15">IF((AF57="")+(AC57=""),"",IF(燃料区分1=4,VLOOKUP(AO57,排ガス低減レベル,2,FALSE),VLOOKUP(AC57,排ガス低減レベル,2,FALSE)))</f>
        <v/>
      </c>
      <c r="AQ57" s="444" t="str">
        <f t="shared" ref="AQ57:AQ120" si="16">IF(AG57="","",IF(AJ57=3,B57&amp;"-"&amp;SUM(AJ57*100,AK57*10,AL57)&amp;"A",IF(OR(AJ57=2,AJ57=4,AJ57=6),B57&amp;"-"&amp;AL57*10&amp;"A",IF(AJ57=1,B57&amp;"-"&amp;AJ57&amp;"A",IF(AJ57=5,B57&amp;"-"&amp;SUM(AJ57*100,AI57*10,AL57)&amp;"A","")))))</f>
        <v/>
      </c>
      <c r="AR57" s="375" t="str">
        <f t="shared" ref="AR57" si="17">IF(OR(AM57=1,AM57=2,AM57=11),1,IF(AM57=6,2,IF(OR(AM57=4,AM57=5,AM57=10),3,IF(AM57=7,4,IF(AM57=3,5, IF(OR(AM57=8,AM57=9),6,""))))))</f>
        <v/>
      </c>
      <c r="AS57" s="377" t="str">
        <f t="shared" ref="AS57:AS120" si="18">IF(AG57="","",B57&amp;"-"&amp;AM57)</f>
        <v/>
      </c>
      <c r="AT57" s="378" t="str">
        <f t="shared" ref="AT57:AT120" si="19">IF(AF57="","",VLOOKUP(T57,車両の増減,2,FALSE))</f>
        <v/>
      </c>
      <c r="AV57" s="380"/>
      <c r="AX57" s="625" t="b">
        <f>IF(AY57="FALSEFALSEFALSEFALSE","ハイブリッド")</f>
        <v>0</v>
      </c>
      <c r="AY57" s="7" t="str">
        <f>EXACT(AZ57,BA57)&amp;IF(BA57="","")&amp;IF(AZ57="電気",TRUE)&amp;IF(AZ57="LPG",TRUE)</f>
        <v>FALSEFALSEFALSE</v>
      </c>
      <c r="AZ57" s="626">
        <f t="shared" ref="AZ57:AZ120" si="20">AA57</f>
        <v>0</v>
      </c>
      <c r="BA57" s="627" t="str">
        <f>IF(COUNTIFS(BC57,"*A*",BB57,"3"),"ハイブリッド(ガソリン)","")</f>
        <v/>
      </c>
      <c r="BB57" s="627">
        <f t="shared" ref="BB57:BB120" si="21">LEN(X57)</f>
        <v>0</v>
      </c>
      <c r="BC57" s="690" t="str">
        <f t="shared" ref="BC57:BC120" si="22">MID(X57,2,1)</f>
        <v/>
      </c>
      <c r="BD57" s="16"/>
      <c r="BE57" s="16"/>
      <c r="BF57" s="16"/>
      <c r="BG57" s="16"/>
      <c r="BH57" s="16"/>
      <c r="BI57" s="16"/>
      <c r="BJ57" s="16"/>
      <c r="BK57" s="16"/>
      <c r="BL57" s="16"/>
      <c r="BM57" s="16"/>
      <c r="BN57" s="16"/>
      <c r="BO57" s="16"/>
      <c r="BP57" s="16"/>
      <c r="BQ57" s="16"/>
      <c r="BR57" s="16"/>
      <c r="BS57" s="16"/>
      <c r="BT57" s="16"/>
      <c r="BU57" s="16"/>
      <c r="BV57" s="16"/>
      <c r="BW57" s="16"/>
    </row>
    <row r="58" spans="1:75" s="379" customFormat="1" ht="14.25" customHeight="1">
      <c r="A58" s="381">
        <v>2</v>
      </c>
      <c r="B58" s="117"/>
      <c r="C58" s="288"/>
      <c r="D58" s="289"/>
      <c r="E58" s="289"/>
      <c r="F58" s="290"/>
      <c r="G58" s="292"/>
      <c r="H58" s="116"/>
      <c r="I58" s="292"/>
      <c r="J58" s="116"/>
      <c r="K58" s="370" t="str">
        <f t="shared" si="0"/>
        <v/>
      </c>
      <c r="L58" s="370">
        <f t="shared" ref="L58:L121" si="23">IF(G58&gt;0,DATE((G58),(H58+1),0),0)</f>
        <v>0</v>
      </c>
      <c r="M58" s="370">
        <f t="shared" ref="M58:M121" si="24">IF(I58&gt;0,DATE((I58),(J58+1),0),0)</f>
        <v>0</v>
      </c>
      <c r="N58" s="371" t="str">
        <f t="shared" si="1"/>
        <v/>
      </c>
      <c r="O58" s="371" t="str">
        <f t="shared" si="2"/>
        <v/>
      </c>
      <c r="P58" s="371" t="str">
        <f t="shared" si="3"/>
        <v/>
      </c>
      <c r="Q58" s="371" t="str">
        <f t="shared" si="4"/>
        <v/>
      </c>
      <c r="R58" s="371" t="str">
        <f t="shared" si="5"/>
        <v/>
      </c>
      <c r="S58" s="371" t="str">
        <f t="shared" si="6"/>
        <v/>
      </c>
      <c r="T58" s="443" t="str">
        <f t="shared" ref="T58:T121" si="25">N58&amp;O58&amp;P58&amp;Q58&amp;R58&amp;S58</f>
        <v/>
      </c>
      <c r="U58" s="539"/>
      <c r="V58" s="117"/>
      <c r="W58" s="118"/>
      <c r="X58" s="119"/>
      <c r="Y58" s="120"/>
      <c r="Z58" s="122"/>
      <c r="AA58" s="121"/>
      <c r="AB58" s="443" t="str">
        <f t="shared" ref="AB58:AB120" si="26">IF(AF58="","",IF(AM58=1,VLOOKUP(AN58,低公害車判別,2,FALSE),IF(AM58=3,VLOOKUP(AN58,低公害車判別,2,FALSE),IF(AM58=4,VLOOKUP(AO58,低公害車判別,2,FALSE),"低公害車"))))</f>
        <v/>
      </c>
      <c r="AC58" s="734" t="str">
        <f t="shared" ref="AC58:AC121" si="27">IF(AF58="","",IF((AN58="")+(AN58="－"),IF((AO58="")+(AO58=0),"－",AO58),IF((AN58="PM☆☆☆")+(AN58="☆及びPM☆☆☆")+(AN58="☆☆及びPM☆☆☆")+(AN58="☆☆☆及びPM☆☆☆"),"PM☆☆☆",IF((AN58="PM☆☆☆☆")+(AN58="☆及びPM☆☆☆☆")+(AN58="☆☆及びPM☆☆☆☆")+(AN58="☆☆☆及びPM☆☆☆☆"),"PM☆☆☆☆",IF((AN58="新☆")+(AN58="新NOx☆")+(AN58="新PM☆"),"新☆（新長期）",AN58)))))</f>
        <v/>
      </c>
      <c r="AD58" s="372"/>
      <c r="AE58" s="485"/>
      <c r="AF58" s="373" t="str">
        <f t="shared" si="7"/>
        <v/>
      </c>
      <c r="AG58" s="373" t="str">
        <f t="shared" si="8"/>
        <v/>
      </c>
      <c r="AH58" s="374" t="str">
        <f t="shared" si="9"/>
        <v/>
      </c>
      <c r="AI58" s="375" t="str">
        <f t="shared" si="10"/>
        <v/>
      </c>
      <c r="AJ58" s="375" t="str">
        <f t="shared" si="11"/>
        <v/>
      </c>
      <c r="AK58" s="375" t="str">
        <f t="shared" si="12"/>
        <v/>
      </c>
      <c r="AL58" s="375" t="str">
        <f t="shared" si="13"/>
        <v/>
      </c>
      <c r="AM58" s="375" t="str">
        <f t="shared" si="14"/>
        <v/>
      </c>
      <c r="AN58" s="376"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376"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375" t="str">
        <f t="shared" si="15"/>
        <v/>
      </c>
      <c r="AQ58" s="444" t="str">
        <f t="shared" si="16"/>
        <v/>
      </c>
      <c r="AR58" s="375" t="str">
        <f t="shared" ref="AR58:AR121" si="28">IF(OR(AM58=1,AM58=2,AM58=11),1,IF(AM58=6,2,IF(OR(AM58=4,AM58=5,AM58=10),3,IF(AM58=7,4,IF(AM58=3,5, IF(OR(AM58=8,AM58=9),6,""))))))</f>
        <v/>
      </c>
      <c r="AS58" s="377" t="str">
        <f t="shared" si="18"/>
        <v/>
      </c>
      <c r="AT58" s="378" t="str">
        <f t="shared" si="19"/>
        <v/>
      </c>
      <c r="AV58" s="380"/>
      <c r="AX58" s="625" t="b">
        <f t="shared" ref="AX58:AX121" si="29">IF(AY58="FALSEFALSEFALSEFALSE","ハイブリッド")</f>
        <v>0</v>
      </c>
      <c r="AY58" s="7" t="str">
        <f t="shared" ref="AY58:AY121" si="30">EXACT(AZ58,BA58)&amp;IF(BA58="","")&amp;IF(AZ58="電気",TRUE)&amp;IF(AZ58="LPG",TRUE)</f>
        <v>FALSEFALSEFALSE</v>
      </c>
      <c r="AZ58" s="626">
        <f t="shared" si="20"/>
        <v>0</v>
      </c>
      <c r="BA58" s="627" t="str">
        <f t="shared" ref="BA58:BA121" si="31">IF(COUNTIFS(BC58,"*A*",BB58,"3"),"ハイブリッド(ガソリン)","")</f>
        <v/>
      </c>
      <c r="BB58" s="627">
        <f t="shared" si="21"/>
        <v>0</v>
      </c>
      <c r="BC58" s="690" t="str">
        <f t="shared" si="22"/>
        <v/>
      </c>
      <c r="BV58" s="16"/>
      <c r="BW58" s="16"/>
    </row>
    <row r="59" spans="1:75" s="379" customFormat="1">
      <c r="A59" s="381">
        <v>3</v>
      </c>
      <c r="B59" s="117"/>
      <c r="C59" s="288"/>
      <c r="D59" s="289"/>
      <c r="E59" s="289"/>
      <c r="F59" s="290"/>
      <c r="G59" s="292"/>
      <c r="H59" s="116"/>
      <c r="I59" s="292"/>
      <c r="J59" s="116"/>
      <c r="K59" s="370" t="str">
        <f t="shared" si="0"/>
        <v/>
      </c>
      <c r="L59" s="370">
        <f t="shared" si="23"/>
        <v>0</v>
      </c>
      <c r="M59" s="370">
        <f t="shared" si="24"/>
        <v>0</v>
      </c>
      <c r="N59" s="371" t="str">
        <f t="shared" si="1"/>
        <v/>
      </c>
      <c r="O59" s="371" t="str">
        <f t="shared" si="2"/>
        <v/>
      </c>
      <c r="P59" s="371" t="str">
        <f t="shared" si="3"/>
        <v/>
      </c>
      <c r="Q59" s="371" t="str">
        <f t="shared" si="4"/>
        <v/>
      </c>
      <c r="R59" s="371" t="str">
        <f t="shared" si="5"/>
        <v/>
      </c>
      <c r="S59" s="371" t="str">
        <f t="shared" si="6"/>
        <v/>
      </c>
      <c r="T59" s="443" t="str">
        <f t="shared" si="25"/>
        <v/>
      </c>
      <c r="U59" s="539"/>
      <c r="V59" s="117"/>
      <c r="W59" s="118"/>
      <c r="X59" s="119"/>
      <c r="Y59" s="120"/>
      <c r="Z59" s="122"/>
      <c r="AA59" s="121"/>
      <c r="AB59" s="443" t="str">
        <f t="shared" si="26"/>
        <v/>
      </c>
      <c r="AC59" s="734" t="str">
        <f t="shared" si="27"/>
        <v/>
      </c>
      <c r="AD59" s="372"/>
      <c r="AE59" s="485"/>
      <c r="AF59" s="373" t="str">
        <f t="shared" si="7"/>
        <v/>
      </c>
      <c r="AG59" s="373" t="str">
        <f t="shared" si="8"/>
        <v/>
      </c>
      <c r="AH59" s="374" t="str">
        <f t="shared" si="9"/>
        <v/>
      </c>
      <c r="AI59" s="375" t="str">
        <f t="shared" si="10"/>
        <v/>
      </c>
      <c r="AJ59" s="375" t="str">
        <f t="shared" si="11"/>
        <v/>
      </c>
      <c r="AK59" s="375" t="str">
        <f t="shared" si="12"/>
        <v/>
      </c>
      <c r="AL59" s="375" t="str">
        <f t="shared" si="13"/>
        <v/>
      </c>
      <c r="AM59" s="375" t="str">
        <f t="shared" si="14"/>
        <v/>
      </c>
      <c r="AN59" s="376"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376"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375" t="str">
        <f t="shared" si="15"/>
        <v/>
      </c>
      <c r="AQ59" s="444" t="str">
        <f t="shared" si="16"/>
        <v/>
      </c>
      <c r="AR59" s="375" t="str">
        <f t="shared" si="28"/>
        <v/>
      </c>
      <c r="AS59" s="377" t="str">
        <f t="shared" si="18"/>
        <v/>
      </c>
      <c r="AT59" s="378" t="str">
        <f t="shared" si="19"/>
        <v/>
      </c>
      <c r="AV59" s="380"/>
      <c r="AX59" s="625" t="b">
        <f t="shared" si="29"/>
        <v>0</v>
      </c>
      <c r="AY59" s="7" t="str">
        <f t="shared" si="30"/>
        <v>FALSEFALSEFALSE</v>
      </c>
      <c r="AZ59" s="626">
        <f t="shared" si="20"/>
        <v>0</v>
      </c>
      <c r="BA59" s="627" t="str">
        <f t="shared" si="31"/>
        <v/>
      </c>
      <c r="BB59" s="627">
        <f t="shared" si="21"/>
        <v>0</v>
      </c>
      <c r="BC59" s="690" t="str">
        <f t="shared" si="22"/>
        <v/>
      </c>
      <c r="BV59" s="16"/>
      <c r="BW59" s="16"/>
    </row>
    <row r="60" spans="1:75" s="379" customFormat="1">
      <c r="A60" s="381">
        <v>4</v>
      </c>
      <c r="B60" s="117"/>
      <c r="C60" s="288"/>
      <c r="D60" s="289"/>
      <c r="E60" s="289"/>
      <c r="F60" s="290"/>
      <c r="G60" s="292"/>
      <c r="H60" s="116"/>
      <c r="I60" s="292"/>
      <c r="J60" s="116"/>
      <c r="K60" s="370" t="str">
        <f t="shared" si="0"/>
        <v/>
      </c>
      <c r="L60" s="370">
        <f t="shared" si="23"/>
        <v>0</v>
      </c>
      <c r="M60" s="370">
        <f t="shared" si="24"/>
        <v>0</v>
      </c>
      <c r="N60" s="371" t="str">
        <f t="shared" si="1"/>
        <v/>
      </c>
      <c r="O60" s="371" t="str">
        <f t="shared" si="2"/>
        <v/>
      </c>
      <c r="P60" s="371" t="str">
        <f t="shared" si="3"/>
        <v/>
      </c>
      <c r="Q60" s="371" t="str">
        <f t="shared" si="4"/>
        <v/>
      </c>
      <c r="R60" s="371" t="str">
        <f t="shared" si="5"/>
        <v/>
      </c>
      <c r="S60" s="371" t="str">
        <f t="shared" si="6"/>
        <v/>
      </c>
      <c r="T60" s="443" t="str">
        <f t="shared" si="25"/>
        <v/>
      </c>
      <c r="U60" s="539"/>
      <c r="V60" s="117"/>
      <c r="W60" s="118"/>
      <c r="X60" s="119"/>
      <c r="Y60" s="120"/>
      <c r="Z60" s="122"/>
      <c r="AA60" s="121"/>
      <c r="AB60" s="443" t="str">
        <f t="shared" si="26"/>
        <v/>
      </c>
      <c r="AC60" s="734" t="str">
        <f t="shared" si="27"/>
        <v/>
      </c>
      <c r="AD60" s="372"/>
      <c r="AE60" s="485"/>
      <c r="AF60" s="373" t="str">
        <f t="shared" si="7"/>
        <v/>
      </c>
      <c r="AG60" s="373" t="str">
        <f t="shared" si="8"/>
        <v/>
      </c>
      <c r="AH60" s="374" t="str">
        <f t="shared" si="9"/>
        <v/>
      </c>
      <c r="AI60" s="375" t="str">
        <f t="shared" si="10"/>
        <v/>
      </c>
      <c r="AJ60" s="375" t="str">
        <f t="shared" si="11"/>
        <v/>
      </c>
      <c r="AK60" s="375" t="str">
        <f t="shared" si="12"/>
        <v/>
      </c>
      <c r="AL60" s="375" t="str">
        <f t="shared" si="13"/>
        <v/>
      </c>
      <c r="AM60" s="375" t="str">
        <f t="shared" si="14"/>
        <v/>
      </c>
      <c r="AN60" s="376"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376"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375" t="str">
        <f t="shared" si="15"/>
        <v/>
      </c>
      <c r="AQ60" s="444" t="str">
        <f t="shared" si="16"/>
        <v/>
      </c>
      <c r="AR60" s="375" t="str">
        <f t="shared" si="28"/>
        <v/>
      </c>
      <c r="AS60" s="377" t="str">
        <f t="shared" si="18"/>
        <v/>
      </c>
      <c r="AT60" s="378" t="str">
        <f t="shared" si="19"/>
        <v/>
      </c>
      <c r="AV60" s="380"/>
      <c r="AX60" s="625" t="b">
        <f t="shared" si="29"/>
        <v>0</v>
      </c>
      <c r="AY60" s="7" t="str">
        <f t="shared" si="30"/>
        <v>FALSEFALSEFALSE</v>
      </c>
      <c r="AZ60" s="626">
        <f t="shared" si="20"/>
        <v>0</v>
      </c>
      <c r="BA60" s="627" t="str">
        <f t="shared" si="31"/>
        <v/>
      </c>
      <c r="BB60" s="627">
        <f t="shared" si="21"/>
        <v>0</v>
      </c>
      <c r="BC60" s="690" t="str">
        <f t="shared" si="22"/>
        <v/>
      </c>
      <c r="BV60" s="16"/>
      <c r="BW60" s="16"/>
    </row>
    <row r="61" spans="1:75" s="379" customFormat="1">
      <c r="A61" s="381">
        <v>5</v>
      </c>
      <c r="B61" s="117"/>
      <c r="C61" s="288"/>
      <c r="D61" s="289"/>
      <c r="E61" s="289"/>
      <c r="F61" s="290"/>
      <c r="G61" s="292"/>
      <c r="H61" s="116"/>
      <c r="I61" s="292"/>
      <c r="J61" s="116"/>
      <c r="K61" s="370" t="str">
        <f t="shared" si="0"/>
        <v/>
      </c>
      <c r="L61" s="370">
        <f t="shared" si="23"/>
        <v>0</v>
      </c>
      <c r="M61" s="370">
        <f t="shared" si="24"/>
        <v>0</v>
      </c>
      <c r="N61" s="371" t="str">
        <f t="shared" si="1"/>
        <v/>
      </c>
      <c r="O61" s="371" t="str">
        <f t="shared" si="2"/>
        <v/>
      </c>
      <c r="P61" s="371" t="str">
        <f t="shared" si="3"/>
        <v/>
      </c>
      <c r="Q61" s="371" t="str">
        <f t="shared" si="4"/>
        <v/>
      </c>
      <c r="R61" s="371" t="str">
        <f t="shared" si="5"/>
        <v/>
      </c>
      <c r="S61" s="371" t="str">
        <f t="shared" si="6"/>
        <v/>
      </c>
      <c r="T61" s="443" t="str">
        <f t="shared" si="25"/>
        <v/>
      </c>
      <c r="U61" s="539"/>
      <c r="V61" s="117"/>
      <c r="W61" s="118"/>
      <c r="X61" s="119"/>
      <c r="Y61" s="120"/>
      <c r="Z61" s="122"/>
      <c r="AA61" s="121"/>
      <c r="AB61" s="443" t="str">
        <f t="shared" si="26"/>
        <v/>
      </c>
      <c r="AC61" s="734" t="str">
        <f t="shared" si="27"/>
        <v/>
      </c>
      <c r="AD61" s="372"/>
      <c r="AE61" s="485"/>
      <c r="AF61" s="373" t="str">
        <f t="shared" si="7"/>
        <v/>
      </c>
      <c r="AG61" s="373" t="str">
        <f t="shared" si="8"/>
        <v/>
      </c>
      <c r="AH61" s="374" t="str">
        <f t="shared" si="9"/>
        <v/>
      </c>
      <c r="AI61" s="375" t="str">
        <f t="shared" si="10"/>
        <v/>
      </c>
      <c r="AJ61" s="375" t="str">
        <f t="shared" si="11"/>
        <v/>
      </c>
      <c r="AK61" s="375" t="str">
        <f t="shared" si="12"/>
        <v/>
      </c>
      <c r="AL61" s="375" t="str">
        <f t="shared" si="13"/>
        <v/>
      </c>
      <c r="AM61" s="375" t="str">
        <f t="shared" si="14"/>
        <v/>
      </c>
      <c r="AN61" s="376"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376"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375" t="str">
        <f t="shared" si="15"/>
        <v/>
      </c>
      <c r="AQ61" s="444" t="str">
        <f t="shared" si="16"/>
        <v/>
      </c>
      <c r="AR61" s="375" t="str">
        <f t="shared" si="28"/>
        <v/>
      </c>
      <c r="AS61" s="377" t="str">
        <f t="shared" si="18"/>
        <v/>
      </c>
      <c r="AT61" s="378" t="str">
        <f t="shared" si="19"/>
        <v/>
      </c>
      <c r="AV61" s="380"/>
      <c r="AX61" s="625" t="b">
        <f t="shared" si="29"/>
        <v>0</v>
      </c>
      <c r="AY61" s="7" t="str">
        <f t="shared" si="30"/>
        <v>FALSEFALSEFALSE</v>
      </c>
      <c r="AZ61" s="626">
        <f t="shared" si="20"/>
        <v>0</v>
      </c>
      <c r="BA61" s="627" t="str">
        <f t="shared" si="31"/>
        <v/>
      </c>
      <c r="BB61" s="627">
        <f t="shared" si="21"/>
        <v>0</v>
      </c>
      <c r="BC61" s="690" t="str">
        <f t="shared" si="22"/>
        <v/>
      </c>
      <c r="BV61" s="16"/>
      <c r="BW61" s="16"/>
    </row>
    <row r="62" spans="1:75" s="379" customFormat="1">
      <c r="A62" s="381">
        <v>6</v>
      </c>
      <c r="B62" s="117"/>
      <c r="C62" s="288"/>
      <c r="D62" s="289"/>
      <c r="E62" s="289"/>
      <c r="F62" s="290"/>
      <c r="G62" s="292"/>
      <c r="H62" s="116"/>
      <c r="I62" s="292"/>
      <c r="J62" s="116"/>
      <c r="K62" s="370" t="str">
        <f t="shared" si="0"/>
        <v/>
      </c>
      <c r="L62" s="370">
        <f t="shared" si="23"/>
        <v>0</v>
      </c>
      <c r="M62" s="370">
        <f t="shared" si="24"/>
        <v>0</v>
      </c>
      <c r="N62" s="371" t="str">
        <f t="shared" si="1"/>
        <v/>
      </c>
      <c r="O62" s="371" t="str">
        <f t="shared" si="2"/>
        <v/>
      </c>
      <c r="P62" s="371" t="str">
        <f t="shared" si="3"/>
        <v/>
      </c>
      <c r="Q62" s="371" t="str">
        <f t="shared" si="4"/>
        <v/>
      </c>
      <c r="R62" s="371" t="str">
        <f t="shared" si="5"/>
        <v/>
      </c>
      <c r="S62" s="371" t="str">
        <f t="shared" si="6"/>
        <v/>
      </c>
      <c r="T62" s="443" t="str">
        <f t="shared" si="25"/>
        <v/>
      </c>
      <c r="U62" s="539"/>
      <c r="V62" s="117"/>
      <c r="W62" s="118"/>
      <c r="X62" s="119"/>
      <c r="Y62" s="120"/>
      <c r="Z62" s="122"/>
      <c r="AA62" s="121"/>
      <c r="AB62" s="443" t="str">
        <f t="shared" si="26"/>
        <v/>
      </c>
      <c r="AC62" s="734" t="str">
        <f t="shared" si="27"/>
        <v/>
      </c>
      <c r="AD62" s="372"/>
      <c r="AE62" s="485"/>
      <c r="AF62" s="373" t="str">
        <f t="shared" si="7"/>
        <v/>
      </c>
      <c r="AG62" s="373" t="str">
        <f t="shared" si="8"/>
        <v/>
      </c>
      <c r="AH62" s="374" t="str">
        <f t="shared" si="9"/>
        <v/>
      </c>
      <c r="AI62" s="375" t="str">
        <f t="shared" si="10"/>
        <v/>
      </c>
      <c r="AJ62" s="375" t="str">
        <f t="shared" si="11"/>
        <v/>
      </c>
      <c r="AK62" s="375" t="str">
        <f t="shared" si="12"/>
        <v/>
      </c>
      <c r="AL62" s="375" t="str">
        <f t="shared" si="13"/>
        <v/>
      </c>
      <c r="AM62" s="375" t="str">
        <f t="shared" si="14"/>
        <v/>
      </c>
      <c r="AN62" s="376"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376"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375" t="str">
        <f t="shared" si="15"/>
        <v/>
      </c>
      <c r="AQ62" s="444" t="str">
        <f t="shared" si="16"/>
        <v/>
      </c>
      <c r="AR62" s="375" t="str">
        <f t="shared" si="28"/>
        <v/>
      </c>
      <c r="AS62" s="377" t="str">
        <f t="shared" si="18"/>
        <v/>
      </c>
      <c r="AT62" s="378" t="str">
        <f t="shared" si="19"/>
        <v/>
      </c>
      <c r="AV62" s="380"/>
      <c r="AX62" s="625" t="b">
        <f t="shared" si="29"/>
        <v>0</v>
      </c>
      <c r="AY62" s="7" t="str">
        <f t="shared" si="30"/>
        <v>FALSEFALSEFALSE</v>
      </c>
      <c r="AZ62" s="626">
        <f t="shared" si="20"/>
        <v>0</v>
      </c>
      <c r="BA62" s="627" t="str">
        <f t="shared" si="31"/>
        <v/>
      </c>
      <c r="BB62" s="627">
        <f t="shared" si="21"/>
        <v>0</v>
      </c>
      <c r="BC62" s="690" t="str">
        <f t="shared" si="22"/>
        <v/>
      </c>
      <c r="BV62" s="16"/>
      <c r="BW62" s="16"/>
    </row>
    <row r="63" spans="1:75" s="379" customFormat="1">
      <c r="A63" s="381">
        <v>7</v>
      </c>
      <c r="B63" s="117"/>
      <c r="C63" s="288"/>
      <c r="D63" s="289"/>
      <c r="E63" s="289"/>
      <c r="F63" s="290"/>
      <c r="G63" s="292"/>
      <c r="H63" s="116"/>
      <c r="I63" s="292"/>
      <c r="J63" s="116"/>
      <c r="K63" s="370" t="str">
        <f t="shared" si="0"/>
        <v/>
      </c>
      <c r="L63" s="370">
        <f t="shared" si="23"/>
        <v>0</v>
      </c>
      <c r="M63" s="370">
        <f t="shared" si="24"/>
        <v>0</v>
      </c>
      <c r="N63" s="371" t="str">
        <f t="shared" si="1"/>
        <v/>
      </c>
      <c r="O63" s="371" t="str">
        <f t="shared" si="2"/>
        <v/>
      </c>
      <c r="P63" s="371" t="str">
        <f t="shared" si="3"/>
        <v/>
      </c>
      <c r="Q63" s="371" t="str">
        <f t="shared" si="4"/>
        <v/>
      </c>
      <c r="R63" s="371" t="str">
        <f t="shared" si="5"/>
        <v/>
      </c>
      <c r="S63" s="371" t="str">
        <f t="shared" si="6"/>
        <v/>
      </c>
      <c r="T63" s="443" t="str">
        <f t="shared" si="25"/>
        <v/>
      </c>
      <c r="U63" s="539"/>
      <c r="V63" s="117"/>
      <c r="W63" s="118"/>
      <c r="X63" s="119"/>
      <c r="Y63" s="120"/>
      <c r="Z63" s="122"/>
      <c r="AA63" s="121"/>
      <c r="AB63" s="443" t="str">
        <f t="shared" si="26"/>
        <v/>
      </c>
      <c r="AC63" s="734" t="str">
        <f t="shared" si="27"/>
        <v/>
      </c>
      <c r="AD63" s="372"/>
      <c r="AE63" s="485"/>
      <c r="AF63" s="373" t="str">
        <f t="shared" si="7"/>
        <v/>
      </c>
      <c r="AG63" s="373" t="str">
        <f t="shared" si="8"/>
        <v/>
      </c>
      <c r="AH63" s="374" t="str">
        <f t="shared" si="9"/>
        <v/>
      </c>
      <c r="AI63" s="375" t="str">
        <f t="shared" si="10"/>
        <v/>
      </c>
      <c r="AJ63" s="375" t="str">
        <f t="shared" si="11"/>
        <v/>
      </c>
      <c r="AK63" s="375" t="str">
        <f t="shared" si="12"/>
        <v/>
      </c>
      <c r="AL63" s="375" t="str">
        <f t="shared" si="13"/>
        <v/>
      </c>
      <c r="AM63" s="375" t="str">
        <f t="shared" si="14"/>
        <v/>
      </c>
      <c r="AN63" s="376"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376"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375" t="str">
        <f t="shared" si="15"/>
        <v/>
      </c>
      <c r="AQ63" s="444" t="str">
        <f t="shared" si="16"/>
        <v/>
      </c>
      <c r="AR63" s="375" t="str">
        <f t="shared" si="28"/>
        <v/>
      </c>
      <c r="AS63" s="377" t="str">
        <f t="shared" si="18"/>
        <v/>
      </c>
      <c r="AT63" s="378" t="str">
        <f t="shared" si="19"/>
        <v/>
      </c>
      <c r="AV63" s="380"/>
      <c r="AX63" s="625" t="b">
        <f t="shared" si="29"/>
        <v>0</v>
      </c>
      <c r="AY63" s="7" t="str">
        <f t="shared" si="30"/>
        <v>FALSEFALSEFALSE</v>
      </c>
      <c r="AZ63" s="626">
        <f t="shared" si="20"/>
        <v>0</v>
      </c>
      <c r="BA63" s="627" t="str">
        <f t="shared" si="31"/>
        <v/>
      </c>
      <c r="BB63" s="627">
        <f t="shared" si="21"/>
        <v>0</v>
      </c>
      <c r="BC63" s="690" t="str">
        <f t="shared" si="22"/>
        <v/>
      </c>
      <c r="BV63" s="16"/>
      <c r="BW63" s="16"/>
    </row>
    <row r="64" spans="1:75" s="379" customFormat="1">
      <c r="A64" s="381">
        <v>8</v>
      </c>
      <c r="B64" s="117"/>
      <c r="C64" s="288"/>
      <c r="D64" s="289"/>
      <c r="E64" s="289"/>
      <c r="F64" s="290"/>
      <c r="G64" s="292"/>
      <c r="H64" s="116"/>
      <c r="I64" s="292"/>
      <c r="J64" s="116"/>
      <c r="K64" s="370" t="str">
        <f t="shared" si="0"/>
        <v/>
      </c>
      <c r="L64" s="370">
        <f t="shared" si="23"/>
        <v>0</v>
      </c>
      <c r="M64" s="370">
        <f t="shared" si="24"/>
        <v>0</v>
      </c>
      <c r="N64" s="371" t="str">
        <f t="shared" si="1"/>
        <v/>
      </c>
      <c r="O64" s="371" t="str">
        <f t="shared" si="2"/>
        <v/>
      </c>
      <c r="P64" s="371" t="str">
        <f t="shared" si="3"/>
        <v/>
      </c>
      <c r="Q64" s="371" t="str">
        <f t="shared" si="4"/>
        <v/>
      </c>
      <c r="R64" s="371" t="str">
        <f t="shared" si="5"/>
        <v/>
      </c>
      <c r="S64" s="371" t="str">
        <f t="shared" si="6"/>
        <v/>
      </c>
      <c r="T64" s="443" t="str">
        <f t="shared" si="25"/>
        <v/>
      </c>
      <c r="U64" s="539"/>
      <c r="V64" s="117"/>
      <c r="W64" s="118"/>
      <c r="X64" s="119"/>
      <c r="Y64" s="120"/>
      <c r="Z64" s="122"/>
      <c r="AA64" s="121"/>
      <c r="AB64" s="443" t="str">
        <f t="shared" si="26"/>
        <v/>
      </c>
      <c r="AC64" s="734" t="str">
        <f t="shared" si="27"/>
        <v/>
      </c>
      <c r="AD64" s="372"/>
      <c r="AE64" s="485"/>
      <c r="AF64" s="373" t="str">
        <f t="shared" si="7"/>
        <v/>
      </c>
      <c r="AG64" s="373" t="str">
        <f t="shared" si="8"/>
        <v/>
      </c>
      <c r="AH64" s="374" t="str">
        <f t="shared" si="9"/>
        <v/>
      </c>
      <c r="AI64" s="375" t="str">
        <f t="shared" si="10"/>
        <v/>
      </c>
      <c r="AJ64" s="375" t="str">
        <f t="shared" si="11"/>
        <v/>
      </c>
      <c r="AK64" s="375" t="str">
        <f t="shared" si="12"/>
        <v/>
      </c>
      <c r="AL64" s="375" t="str">
        <f t="shared" si="13"/>
        <v/>
      </c>
      <c r="AM64" s="375" t="str">
        <f t="shared" si="14"/>
        <v/>
      </c>
      <c r="AN64" s="376"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376"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375" t="str">
        <f t="shared" si="15"/>
        <v/>
      </c>
      <c r="AQ64" s="444" t="str">
        <f t="shared" si="16"/>
        <v/>
      </c>
      <c r="AR64" s="375" t="str">
        <f t="shared" si="28"/>
        <v/>
      </c>
      <c r="AS64" s="377" t="str">
        <f t="shared" si="18"/>
        <v/>
      </c>
      <c r="AT64" s="378" t="str">
        <f t="shared" si="19"/>
        <v/>
      </c>
      <c r="AV64" s="380"/>
      <c r="AX64" s="625" t="b">
        <f t="shared" si="29"/>
        <v>0</v>
      </c>
      <c r="AY64" s="7" t="str">
        <f t="shared" si="30"/>
        <v>FALSEFALSEFALSE</v>
      </c>
      <c r="AZ64" s="626">
        <f t="shared" si="20"/>
        <v>0</v>
      </c>
      <c r="BA64" s="627" t="str">
        <f t="shared" si="31"/>
        <v/>
      </c>
      <c r="BB64" s="627">
        <f t="shared" si="21"/>
        <v>0</v>
      </c>
      <c r="BC64" s="690" t="str">
        <f t="shared" si="22"/>
        <v/>
      </c>
      <c r="BV64" s="16"/>
      <c r="BW64" s="16"/>
    </row>
    <row r="65" spans="1:75" s="379" customFormat="1">
      <c r="A65" s="381">
        <v>9</v>
      </c>
      <c r="B65" s="117"/>
      <c r="C65" s="288"/>
      <c r="D65" s="289"/>
      <c r="E65" s="289"/>
      <c r="F65" s="290"/>
      <c r="G65" s="292"/>
      <c r="H65" s="116"/>
      <c r="I65" s="292"/>
      <c r="J65" s="116"/>
      <c r="K65" s="370" t="str">
        <f t="shared" si="0"/>
        <v/>
      </c>
      <c r="L65" s="370">
        <f t="shared" si="23"/>
        <v>0</v>
      </c>
      <c r="M65" s="370">
        <f t="shared" si="24"/>
        <v>0</v>
      </c>
      <c r="N65" s="371" t="str">
        <f t="shared" si="1"/>
        <v/>
      </c>
      <c r="O65" s="371" t="str">
        <f t="shared" si="2"/>
        <v/>
      </c>
      <c r="P65" s="371" t="str">
        <f t="shared" si="3"/>
        <v/>
      </c>
      <c r="Q65" s="371" t="str">
        <f t="shared" si="4"/>
        <v/>
      </c>
      <c r="R65" s="371" t="str">
        <f t="shared" si="5"/>
        <v/>
      </c>
      <c r="S65" s="371" t="str">
        <f t="shared" si="6"/>
        <v/>
      </c>
      <c r="T65" s="443" t="str">
        <f t="shared" si="25"/>
        <v/>
      </c>
      <c r="U65" s="539"/>
      <c r="V65" s="117"/>
      <c r="W65" s="118"/>
      <c r="X65" s="119"/>
      <c r="Y65" s="120"/>
      <c r="Z65" s="122"/>
      <c r="AA65" s="121"/>
      <c r="AB65" s="443" t="str">
        <f t="shared" si="26"/>
        <v/>
      </c>
      <c r="AC65" s="734" t="str">
        <f t="shared" si="27"/>
        <v/>
      </c>
      <c r="AD65" s="372"/>
      <c r="AE65" s="485"/>
      <c r="AF65" s="373" t="str">
        <f t="shared" si="7"/>
        <v/>
      </c>
      <c r="AG65" s="373" t="str">
        <f t="shared" si="8"/>
        <v/>
      </c>
      <c r="AH65" s="374" t="str">
        <f t="shared" si="9"/>
        <v/>
      </c>
      <c r="AI65" s="375" t="str">
        <f t="shared" si="10"/>
        <v/>
      </c>
      <c r="AJ65" s="375" t="str">
        <f t="shared" si="11"/>
        <v/>
      </c>
      <c r="AK65" s="375" t="str">
        <f t="shared" si="12"/>
        <v/>
      </c>
      <c r="AL65" s="375" t="str">
        <f t="shared" si="13"/>
        <v/>
      </c>
      <c r="AM65" s="375" t="str">
        <f t="shared" si="14"/>
        <v/>
      </c>
      <c r="AN65" s="376"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376"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375" t="str">
        <f t="shared" si="15"/>
        <v/>
      </c>
      <c r="AQ65" s="444" t="str">
        <f t="shared" si="16"/>
        <v/>
      </c>
      <c r="AR65" s="375" t="str">
        <f t="shared" si="28"/>
        <v/>
      </c>
      <c r="AS65" s="377" t="str">
        <f t="shared" si="18"/>
        <v/>
      </c>
      <c r="AT65" s="378" t="str">
        <f t="shared" si="19"/>
        <v/>
      </c>
      <c r="AV65" s="380"/>
      <c r="AX65" s="625" t="b">
        <f t="shared" si="29"/>
        <v>0</v>
      </c>
      <c r="AY65" s="7" t="str">
        <f t="shared" si="30"/>
        <v>FALSEFALSEFALSE</v>
      </c>
      <c r="AZ65" s="626">
        <f t="shared" si="20"/>
        <v>0</v>
      </c>
      <c r="BA65" s="627" t="str">
        <f t="shared" si="31"/>
        <v/>
      </c>
      <c r="BB65" s="627">
        <f t="shared" si="21"/>
        <v>0</v>
      </c>
      <c r="BC65" s="690" t="str">
        <f t="shared" si="22"/>
        <v/>
      </c>
      <c r="BV65" s="16"/>
      <c r="BW65" s="16"/>
    </row>
    <row r="66" spans="1:75" s="379" customFormat="1">
      <c r="A66" s="381">
        <v>10</v>
      </c>
      <c r="B66" s="117"/>
      <c r="C66" s="288"/>
      <c r="D66" s="289"/>
      <c r="E66" s="289"/>
      <c r="F66" s="290"/>
      <c r="G66" s="292"/>
      <c r="H66" s="116"/>
      <c r="I66" s="292"/>
      <c r="J66" s="116"/>
      <c r="K66" s="370" t="str">
        <f t="shared" si="0"/>
        <v/>
      </c>
      <c r="L66" s="370">
        <f t="shared" si="23"/>
        <v>0</v>
      </c>
      <c r="M66" s="370">
        <f t="shared" si="24"/>
        <v>0</v>
      </c>
      <c r="N66" s="371" t="str">
        <f t="shared" si="1"/>
        <v/>
      </c>
      <c r="O66" s="371" t="str">
        <f t="shared" si="2"/>
        <v/>
      </c>
      <c r="P66" s="371" t="str">
        <f t="shared" si="3"/>
        <v/>
      </c>
      <c r="Q66" s="371" t="str">
        <f t="shared" si="4"/>
        <v/>
      </c>
      <c r="R66" s="371" t="str">
        <f t="shared" si="5"/>
        <v/>
      </c>
      <c r="S66" s="371" t="str">
        <f t="shared" si="6"/>
        <v/>
      </c>
      <c r="T66" s="443" t="str">
        <f t="shared" si="25"/>
        <v/>
      </c>
      <c r="U66" s="539"/>
      <c r="V66" s="117"/>
      <c r="W66" s="118"/>
      <c r="X66" s="119"/>
      <c r="Y66" s="120"/>
      <c r="Z66" s="122"/>
      <c r="AA66" s="121"/>
      <c r="AB66" s="443" t="str">
        <f t="shared" si="26"/>
        <v/>
      </c>
      <c r="AC66" s="734" t="str">
        <f t="shared" si="27"/>
        <v/>
      </c>
      <c r="AD66" s="372"/>
      <c r="AE66" s="485"/>
      <c r="AF66" s="373" t="str">
        <f t="shared" si="7"/>
        <v/>
      </c>
      <c r="AG66" s="373" t="str">
        <f t="shared" si="8"/>
        <v/>
      </c>
      <c r="AH66" s="374" t="str">
        <f t="shared" si="9"/>
        <v/>
      </c>
      <c r="AI66" s="375" t="str">
        <f t="shared" si="10"/>
        <v/>
      </c>
      <c r="AJ66" s="375" t="str">
        <f t="shared" si="11"/>
        <v/>
      </c>
      <c r="AK66" s="375" t="str">
        <f t="shared" si="12"/>
        <v/>
      </c>
      <c r="AL66" s="375" t="str">
        <f t="shared" si="13"/>
        <v/>
      </c>
      <c r="AM66" s="375" t="str">
        <f t="shared" si="14"/>
        <v/>
      </c>
      <c r="AN66" s="376"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376"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375" t="str">
        <f t="shared" si="15"/>
        <v/>
      </c>
      <c r="AQ66" s="444" t="str">
        <f t="shared" si="16"/>
        <v/>
      </c>
      <c r="AR66" s="375" t="str">
        <f t="shared" si="28"/>
        <v/>
      </c>
      <c r="AS66" s="377" t="str">
        <f t="shared" si="18"/>
        <v/>
      </c>
      <c r="AT66" s="378" t="str">
        <f t="shared" si="19"/>
        <v/>
      </c>
      <c r="AV66" s="380"/>
      <c r="AX66" s="625" t="b">
        <f t="shared" si="29"/>
        <v>0</v>
      </c>
      <c r="AY66" s="7" t="str">
        <f t="shared" si="30"/>
        <v>FALSEFALSEFALSE</v>
      </c>
      <c r="AZ66" s="626">
        <f t="shared" si="20"/>
        <v>0</v>
      </c>
      <c r="BA66" s="627" t="str">
        <f t="shared" si="31"/>
        <v/>
      </c>
      <c r="BB66" s="627">
        <f t="shared" si="21"/>
        <v>0</v>
      </c>
      <c r="BC66" s="690" t="str">
        <f t="shared" si="22"/>
        <v/>
      </c>
      <c r="BV66" s="16"/>
      <c r="BW66" s="16"/>
    </row>
    <row r="67" spans="1:75" s="379" customFormat="1">
      <c r="A67" s="381">
        <v>11</v>
      </c>
      <c r="B67" s="117"/>
      <c r="C67" s="288"/>
      <c r="D67" s="289"/>
      <c r="E67" s="289"/>
      <c r="F67" s="290"/>
      <c r="G67" s="292"/>
      <c r="H67" s="116"/>
      <c r="I67" s="292"/>
      <c r="J67" s="116"/>
      <c r="K67" s="370" t="str">
        <f t="shared" si="0"/>
        <v/>
      </c>
      <c r="L67" s="370">
        <f t="shared" si="23"/>
        <v>0</v>
      </c>
      <c r="M67" s="370">
        <f t="shared" si="24"/>
        <v>0</v>
      </c>
      <c r="N67" s="371" t="str">
        <f t="shared" si="1"/>
        <v/>
      </c>
      <c r="O67" s="371" t="str">
        <f t="shared" si="2"/>
        <v/>
      </c>
      <c r="P67" s="371" t="str">
        <f t="shared" si="3"/>
        <v/>
      </c>
      <c r="Q67" s="371" t="str">
        <f t="shared" si="4"/>
        <v/>
      </c>
      <c r="R67" s="371" t="str">
        <f t="shared" si="5"/>
        <v/>
      </c>
      <c r="S67" s="371" t="str">
        <f t="shared" si="6"/>
        <v/>
      </c>
      <c r="T67" s="443" t="str">
        <f t="shared" si="25"/>
        <v/>
      </c>
      <c r="U67" s="539"/>
      <c r="V67" s="117"/>
      <c r="W67" s="118"/>
      <c r="X67" s="119"/>
      <c r="Y67" s="120"/>
      <c r="Z67" s="122"/>
      <c r="AA67" s="121"/>
      <c r="AB67" s="443" t="str">
        <f t="shared" si="26"/>
        <v/>
      </c>
      <c r="AC67" s="734" t="str">
        <f t="shared" si="27"/>
        <v/>
      </c>
      <c r="AD67" s="372"/>
      <c r="AE67" s="485"/>
      <c r="AF67" s="373" t="str">
        <f t="shared" si="7"/>
        <v/>
      </c>
      <c r="AG67" s="373" t="str">
        <f t="shared" si="8"/>
        <v/>
      </c>
      <c r="AH67" s="374" t="str">
        <f t="shared" si="9"/>
        <v/>
      </c>
      <c r="AI67" s="375" t="str">
        <f t="shared" si="10"/>
        <v/>
      </c>
      <c r="AJ67" s="375" t="str">
        <f t="shared" si="11"/>
        <v/>
      </c>
      <c r="AK67" s="375" t="str">
        <f t="shared" si="12"/>
        <v/>
      </c>
      <c r="AL67" s="375" t="str">
        <f t="shared" si="13"/>
        <v/>
      </c>
      <c r="AM67" s="375" t="str">
        <f t="shared" si="14"/>
        <v/>
      </c>
      <c r="AN67" s="376"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376"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375" t="str">
        <f t="shared" si="15"/>
        <v/>
      </c>
      <c r="AQ67" s="444" t="str">
        <f t="shared" si="16"/>
        <v/>
      </c>
      <c r="AR67" s="375" t="str">
        <f t="shared" si="28"/>
        <v/>
      </c>
      <c r="AS67" s="377" t="str">
        <f t="shared" si="18"/>
        <v/>
      </c>
      <c r="AT67" s="378" t="str">
        <f t="shared" si="19"/>
        <v/>
      </c>
      <c r="AV67" s="380"/>
      <c r="AX67" s="625" t="b">
        <f t="shared" si="29"/>
        <v>0</v>
      </c>
      <c r="AY67" s="7" t="str">
        <f t="shared" si="30"/>
        <v>FALSEFALSEFALSE</v>
      </c>
      <c r="AZ67" s="626">
        <f t="shared" si="20"/>
        <v>0</v>
      </c>
      <c r="BA67" s="627" t="str">
        <f t="shared" si="31"/>
        <v/>
      </c>
      <c r="BB67" s="627">
        <f t="shared" si="21"/>
        <v>0</v>
      </c>
      <c r="BC67" s="690" t="str">
        <f t="shared" si="22"/>
        <v/>
      </c>
      <c r="BV67" s="16"/>
      <c r="BW67" s="16"/>
    </row>
    <row r="68" spans="1:75" s="379" customFormat="1">
      <c r="A68" s="381">
        <v>12</v>
      </c>
      <c r="B68" s="117"/>
      <c r="C68" s="288"/>
      <c r="D68" s="289"/>
      <c r="E68" s="289"/>
      <c r="F68" s="290"/>
      <c r="G68" s="292"/>
      <c r="H68" s="116"/>
      <c r="I68" s="292"/>
      <c r="J68" s="116"/>
      <c r="K68" s="370" t="str">
        <f t="shared" si="0"/>
        <v/>
      </c>
      <c r="L68" s="370">
        <f t="shared" si="23"/>
        <v>0</v>
      </c>
      <c r="M68" s="370">
        <f t="shared" si="24"/>
        <v>0</v>
      </c>
      <c r="N68" s="371" t="str">
        <f t="shared" si="1"/>
        <v/>
      </c>
      <c r="O68" s="371" t="str">
        <f t="shared" si="2"/>
        <v/>
      </c>
      <c r="P68" s="371" t="str">
        <f t="shared" si="3"/>
        <v/>
      </c>
      <c r="Q68" s="371" t="str">
        <f t="shared" si="4"/>
        <v/>
      </c>
      <c r="R68" s="371" t="str">
        <f t="shared" si="5"/>
        <v/>
      </c>
      <c r="S68" s="371" t="str">
        <f t="shared" si="6"/>
        <v/>
      </c>
      <c r="T68" s="443" t="str">
        <f t="shared" si="25"/>
        <v/>
      </c>
      <c r="U68" s="539"/>
      <c r="V68" s="117"/>
      <c r="W68" s="118"/>
      <c r="X68" s="119"/>
      <c r="Y68" s="120"/>
      <c r="Z68" s="122"/>
      <c r="AA68" s="121"/>
      <c r="AB68" s="443" t="str">
        <f t="shared" si="26"/>
        <v/>
      </c>
      <c r="AC68" s="734" t="str">
        <f t="shared" si="27"/>
        <v/>
      </c>
      <c r="AD68" s="372"/>
      <c r="AE68" s="485"/>
      <c r="AF68" s="373" t="str">
        <f t="shared" si="7"/>
        <v/>
      </c>
      <c r="AG68" s="373" t="str">
        <f t="shared" si="8"/>
        <v/>
      </c>
      <c r="AH68" s="374" t="str">
        <f t="shared" si="9"/>
        <v/>
      </c>
      <c r="AI68" s="375" t="str">
        <f t="shared" si="10"/>
        <v/>
      </c>
      <c r="AJ68" s="375" t="str">
        <f t="shared" si="11"/>
        <v/>
      </c>
      <c r="AK68" s="375" t="str">
        <f t="shared" si="12"/>
        <v/>
      </c>
      <c r="AL68" s="375" t="str">
        <f t="shared" si="13"/>
        <v/>
      </c>
      <c r="AM68" s="375" t="str">
        <f t="shared" si="14"/>
        <v/>
      </c>
      <c r="AN68" s="376"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376"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375" t="str">
        <f t="shared" si="15"/>
        <v/>
      </c>
      <c r="AQ68" s="444" t="str">
        <f t="shared" si="16"/>
        <v/>
      </c>
      <c r="AR68" s="375" t="str">
        <f t="shared" si="28"/>
        <v/>
      </c>
      <c r="AS68" s="377" t="str">
        <f t="shared" si="18"/>
        <v/>
      </c>
      <c r="AT68" s="378" t="str">
        <f t="shared" si="19"/>
        <v/>
      </c>
      <c r="AV68" s="380"/>
      <c r="AX68" s="625" t="b">
        <f t="shared" si="29"/>
        <v>0</v>
      </c>
      <c r="AY68" s="7" t="str">
        <f t="shared" si="30"/>
        <v>FALSEFALSEFALSE</v>
      </c>
      <c r="AZ68" s="626">
        <f t="shared" si="20"/>
        <v>0</v>
      </c>
      <c r="BA68" s="627" t="str">
        <f t="shared" si="31"/>
        <v/>
      </c>
      <c r="BB68" s="627">
        <f t="shared" si="21"/>
        <v>0</v>
      </c>
      <c r="BC68" s="690" t="str">
        <f t="shared" si="22"/>
        <v/>
      </c>
      <c r="BV68" s="16"/>
      <c r="BW68" s="16"/>
    </row>
    <row r="69" spans="1:75" s="379" customFormat="1">
      <c r="A69" s="381">
        <v>13</v>
      </c>
      <c r="B69" s="117"/>
      <c r="C69" s="288"/>
      <c r="D69" s="289"/>
      <c r="E69" s="289"/>
      <c r="F69" s="290"/>
      <c r="G69" s="292"/>
      <c r="H69" s="116"/>
      <c r="I69" s="292"/>
      <c r="J69" s="116"/>
      <c r="K69" s="370" t="str">
        <f t="shared" si="0"/>
        <v/>
      </c>
      <c r="L69" s="370">
        <f t="shared" si="23"/>
        <v>0</v>
      </c>
      <c r="M69" s="370">
        <f t="shared" si="24"/>
        <v>0</v>
      </c>
      <c r="N69" s="371" t="str">
        <f t="shared" si="1"/>
        <v/>
      </c>
      <c r="O69" s="371" t="str">
        <f t="shared" si="2"/>
        <v/>
      </c>
      <c r="P69" s="371" t="str">
        <f t="shared" si="3"/>
        <v/>
      </c>
      <c r="Q69" s="371" t="str">
        <f t="shared" si="4"/>
        <v/>
      </c>
      <c r="R69" s="371" t="str">
        <f t="shared" si="5"/>
        <v/>
      </c>
      <c r="S69" s="371" t="str">
        <f t="shared" si="6"/>
        <v/>
      </c>
      <c r="T69" s="443" t="str">
        <f t="shared" si="25"/>
        <v/>
      </c>
      <c r="U69" s="539"/>
      <c r="V69" s="117"/>
      <c r="W69" s="118"/>
      <c r="X69" s="119"/>
      <c r="Y69" s="120"/>
      <c r="Z69" s="122"/>
      <c r="AA69" s="121"/>
      <c r="AB69" s="443" t="str">
        <f t="shared" si="26"/>
        <v/>
      </c>
      <c r="AC69" s="734" t="str">
        <f t="shared" si="27"/>
        <v/>
      </c>
      <c r="AD69" s="372"/>
      <c r="AE69" s="485"/>
      <c r="AF69" s="373" t="str">
        <f t="shared" si="7"/>
        <v/>
      </c>
      <c r="AG69" s="373" t="str">
        <f t="shared" si="8"/>
        <v/>
      </c>
      <c r="AH69" s="374" t="str">
        <f t="shared" si="9"/>
        <v/>
      </c>
      <c r="AI69" s="375" t="str">
        <f t="shared" si="10"/>
        <v/>
      </c>
      <c r="AJ69" s="375" t="str">
        <f t="shared" si="11"/>
        <v/>
      </c>
      <c r="AK69" s="375" t="str">
        <f t="shared" si="12"/>
        <v/>
      </c>
      <c r="AL69" s="375" t="str">
        <f t="shared" si="13"/>
        <v/>
      </c>
      <c r="AM69" s="375" t="str">
        <f t="shared" si="14"/>
        <v/>
      </c>
      <c r="AN69" s="376"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376"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375" t="str">
        <f t="shared" si="15"/>
        <v/>
      </c>
      <c r="AQ69" s="444" t="str">
        <f t="shared" si="16"/>
        <v/>
      </c>
      <c r="AR69" s="375" t="str">
        <f t="shared" si="28"/>
        <v/>
      </c>
      <c r="AS69" s="377" t="str">
        <f t="shared" si="18"/>
        <v/>
      </c>
      <c r="AT69" s="378" t="str">
        <f t="shared" si="19"/>
        <v/>
      </c>
      <c r="AV69" s="380"/>
      <c r="AX69" s="625" t="b">
        <f t="shared" si="29"/>
        <v>0</v>
      </c>
      <c r="AY69" s="7" t="str">
        <f t="shared" si="30"/>
        <v>FALSEFALSEFALSE</v>
      </c>
      <c r="AZ69" s="626">
        <f t="shared" si="20"/>
        <v>0</v>
      </c>
      <c r="BA69" s="627" t="str">
        <f t="shared" si="31"/>
        <v/>
      </c>
      <c r="BB69" s="627">
        <f t="shared" si="21"/>
        <v>0</v>
      </c>
      <c r="BC69" s="690" t="str">
        <f t="shared" si="22"/>
        <v/>
      </c>
      <c r="BV69" s="16"/>
      <c r="BW69" s="16"/>
    </row>
    <row r="70" spans="1:75" s="379" customFormat="1">
      <c r="A70" s="381">
        <v>14</v>
      </c>
      <c r="B70" s="117"/>
      <c r="C70" s="288"/>
      <c r="D70" s="289"/>
      <c r="E70" s="289"/>
      <c r="F70" s="290"/>
      <c r="G70" s="292"/>
      <c r="H70" s="116"/>
      <c r="I70" s="292"/>
      <c r="J70" s="116"/>
      <c r="K70" s="370" t="str">
        <f t="shared" si="0"/>
        <v/>
      </c>
      <c r="L70" s="370">
        <f t="shared" si="23"/>
        <v>0</v>
      </c>
      <c r="M70" s="370">
        <f t="shared" si="24"/>
        <v>0</v>
      </c>
      <c r="N70" s="371" t="str">
        <f t="shared" si="1"/>
        <v/>
      </c>
      <c r="O70" s="371" t="str">
        <f t="shared" si="2"/>
        <v/>
      </c>
      <c r="P70" s="371" t="str">
        <f t="shared" si="3"/>
        <v/>
      </c>
      <c r="Q70" s="371" t="str">
        <f t="shared" si="4"/>
        <v/>
      </c>
      <c r="R70" s="371" t="str">
        <f t="shared" si="5"/>
        <v/>
      </c>
      <c r="S70" s="371" t="str">
        <f t="shared" si="6"/>
        <v/>
      </c>
      <c r="T70" s="443" t="str">
        <f t="shared" si="25"/>
        <v/>
      </c>
      <c r="U70" s="539"/>
      <c r="V70" s="117"/>
      <c r="W70" s="118"/>
      <c r="X70" s="119"/>
      <c r="Y70" s="120"/>
      <c r="Z70" s="122"/>
      <c r="AA70" s="121"/>
      <c r="AB70" s="443" t="str">
        <f t="shared" si="26"/>
        <v/>
      </c>
      <c r="AC70" s="734" t="str">
        <f t="shared" si="27"/>
        <v/>
      </c>
      <c r="AD70" s="372"/>
      <c r="AE70" s="485"/>
      <c r="AF70" s="373" t="str">
        <f t="shared" si="7"/>
        <v/>
      </c>
      <c r="AG70" s="373" t="str">
        <f t="shared" si="8"/>
        <v/>
      </c>
      <c r="AH70" s="374" t="str">
        <f t="shared" si="9"/>
        <v/>
      </c>
      <c r="AI70" s="375" t="str">
        <f t="shared" si="10"/>
        <v/>
      </c>
      <c r="AJ70" s="375" t="str">
        <f t="shared" si="11"/>
        <v/>
      </c>
      <c r="AK70" s="375" t="str">
        <f t="shared" si="12"/>
        <v/>
      </c>
      <c r="AL70" s="375" t="str">
        <f t="shared" si="13"/>
        <v/>
      </c>
      <c r="AM70" s="375" t="str">
        <f t="shared" si="14"/>
        <v/>
      </c>
      <c r="AN70" s="376"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376"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375" t="str">
        <f t="shared" si="15"/>
        <v/>
      </c>
      <c r="AQ70" s="444" t="str">
        <f t="shared" si="16"/>
        <v/>
      </c>
      <c r="AR70" s="375" t="str">
        <f t="shared" si="28"/>
        <v/>
      </c>
      <c r="AS70" s="377" t="str">
        <f t="shared" si="18"/>
        <v/>
      </c>
      <c r="AT70" s="378" t="str">
        <f t="shared" si="19"/>
        <v/>
      </c>
      <c r="AV70" s="380"/>
      <c r="AX70" s="625" t="b">
        <f t="shared" si="29"/>
        <v>0</v>
      </c>
      <c r="AY70" s="7" t="str">
        <f t="shared" si="30"/>
        <v>FALSEFALSEFALSE</v>
      </c>
      <c r="AZ70" s="626">
        <f t="shared" si="20"/>
        <v>0</v>
      </c>
      <c r="BA70" s="627" t="str">
        <f t="shared" si="31"/>
        <v/>
      </c>
      <c r="BB70" s="627">
        <f t="shared" si="21"/>
        <v>0</v>
      </c>
      <c r="BC70" s="690" t="str">
        <f t="shared" si="22"/>
        <v/>
      </c>
      <c r="BV70" s="16"/>
      <c r="BW70" s="16"/>
    </row>
    <row r="71" spans="1:75" s="379" customFormat="1">
      <c r="A71" s="381">
        <v>15</v>
      </c>
      <c r="B71" s="117"/>
      <c r="C71" s="288"/>
      <c r="D71" s="289"/>
      <c r="E71" s="289"/>
      <c r="F71" s="290"/>
      <c r="G71" s="292"/>
      <c r="H71" s="116"/>
      <c r="I71" s="292"/>
      <c r="J71" s="116"/>
      <c r="K71" s="370" t="str">
        <f t="shared" si="0"/>
        <v/>
      </c>
      <c r="L71" s="370">
        <f t="shared" si="23"/>
        <v>0</v>
      </c>
      <c r="M71" s="370">
        <f t="shared" si="24"/>
        <v>0</v>
      </c>
      <c r="N71" s="371" t="str">
        <f t="shared" si="1"/>
        <v/>
      </c>
      <c r="O71" s="371" t="str">
        <f t="shared" si="2"/>
        <v/>
      </c>
      <c r="P71" s="371" t="str">
        <f t="shared" si="3"/>
        <v/>
      </c>
      <c r="Q71" s="371" t="str">
        <f t="shared" si="4"/>
        <v/>
      </c>
      <c r="R71" s="371" t="str">
        <f t="shared" si="5"/>
        <v/>
      </c>
      <c r="S71" s="371" t="str">
        <f t="shared" si="6"/>
        <v/>
      </c>
      <c r="T71" s="443" t="str">
        <f t="shared" si="25"/>
        <v/>
      </c>
      <c r="U71" s="539"/>
      <c r="V71" s="117"/>
      <c r="W71" s="118"/>
      <c r="X71" s="119"/>
      <c r="Y71" s="120"/>
      <c r="Z71" s="122"/>
      <c r="AA71" s="121"/>
      <c r="AB71" s="443" t="str">
        <f t="shared" si="26"/>
        <v/>
      </c>
      <c r="AC71" s="734" t="str">
        <f t="shared" si="27"/>
        <v/>
      </c>
      <c r="AD71" s="372"/>
      <c r="AE71" s="485"/>
      <c r="AF71" s="373" t="str">
        <f t="shared" si="7"/>
        <v/>
      </c>
      <c r="AG71" s="373" t="str">
        <f t="shared" si="8"/>
        <v/>
      </c>
      <c r="AH71" s="374" t="str">
        <f t="shared" si="9"/>
        <v/>
      </c>
      <c r="AI71" s="375" t="str">
        <f t="shared" si="10"/>
        <v/>
      </c>
      <c r="AJ71" s="375" t="str">
        <f t="shared" si="11"/>
        <v/>
      </c>
      <c r="AK71" s="375" t="str">
        <f t="shared" si="12"/>
        <v/>
      </c>
      <c r="AL71" s="375" t="str">
        <f t="shared" si="13"/>
        <v/>
      </c>
      <c r="AM71" s="375" t="str">
        <f t="shared" si="14"/>
        <v/>
      </c>
      <c r="AN71" s="376"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376"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375" t="str">
        <f t="shared" si="15"/>
        <v/>
      </c>
      <c r="AQ71" s="444" t="str">
        <f t="shared" si="16"/>
        <v/>
      </c>
      <c r="AR71" s="375" t="str">
        <f t="shared" si="28"/>
        <v/>
      </c>
      <c r="AS71" s="377" t="str">
        <f t="shared" si="18"/>
        <v/>
      </c>
      <c r="AT71" s="378" t="str">
        <f t="shared" si="19"/>
        <v/>
      </c>
      <c r="AV71" s="380"/>
      <c r="AX71" s="625" t="b">
        <f t="shared" si="29"/>
        <v>0</v>
      </c>
      <c r="AY71" s="7" t="str">
        <f t="shared" si="30"/>
        <v>FALSEFALSEFALSE</v>
      </c>
      <c r="AZ71" s="626">
        <f t="shared" si="20"/>
        <v>0</v>
      </c>
      <c r="BA71" s="627" t="str">
        <f t="shared" si="31"/>
        <v/>
      </c>
      <c r="BB71" s="627">
        <f t="shared" si="21"/>
        <v>0</v>
      </c>
      <c r="BC71" s="690" t="str">
        <f t="shared" si="22"/>
        <v/>
      </c>
      <c r="BD71" s="16"/>
      <c r="BE71" s="16"/>
      <c r="BF71" s="16"/>
      <c r="BG71" s="16"/>
      <c r="BH71" s="16"/>
      <c r="BI71" s="16"/>
      <c r="BJ71" s="16"/>
      <c r="BK71" s="16"/>
      <c r="BL71" s="16"/>
      <c r="BM71" s="16"/>
      <c r="BN71" s="16"/>
      <c r="BO71" s="16"/>
      <c r="BP71" s="16"/>
      <c r="BQ71" s="16"/>
      <c r="BR71" s="16"/>
      <c r="BS71" s="16"/>
      <c r="BT71" s="16"/>
      <c r="BU71" s="16"/>
      <c r="BV71" s="16"/>
      <c r="BW71" s="16"/>
    </row>
    <row r="72" spans="1:75" s="379" customFormat="1">
      <c r="A72" s="381">
        <v>16</v>
      </c>
      <c r="B72" s="117"/>
      <c r="C72" s="288"/>
      <c r="D72" s="289"/>
      <c r="E72" s="289"/>
      <c r="F72" s="290"/>
      <c r="G72" s="292"/>
      <c r="H72" s="116"/>
      <c r="I72" s="292"/>
      <c r="J72" s="116"/>
      <c r="K72" s="370" t="str">
        <f t="shared" si="0"/>
        <v/>
      </c>
      <c r="L72" s="370">
        <f t="shared" si="23"/>
        <v>0</v>
      </c>
      <c r="M72" s="370">
        <f t="shared" si="24"/>
        <v>0</v>
      </c>
      <c r="N72" s="371" t="str">
        <f t="shared" si="1"/>
        <v/>
      </c>
      <c r="O72" s="371" t="str">
        <f t="shared" si="2"/>
        <v/>
      </c>
      <c r="P72" s="371" t="str">
        <f t="shared" si="3"/>
        <v/>
      </c>
      <c r="Q72" s="371" t="str">
        <f t="shared" si="4"/>
        <v/>
      </c>
      <c r="R72" s="371" t="str">
        <f t="shared" si="5"/>
        <v/>
      </c>
      <c r="S72" s="371" t="str">
        <f t="shared" si="6"/>
        <v/>
      </c>
      <c r="T72" s="443" t="str">
        <f t="shared" si="25"/>
        <v/>
      </c>
      <c r="U72" s="539"/>
      <c r="V72" s="117"/>
      <c r="W72" s="118"/>
      <c r="X72" s="119"/>
      <c r="Y72" s="120"/>
      <c r="Z72" s="122"/>
      <c r="AA72" s="121"/>
      <c r="AB72" s="443" t="str">
        <f t="shared" si="26"/>
        <v/>
      </c>
      <c r="AC72" s="734" t="str">
        <f t="shared" si="27"/>
        <v/>
      </c>
      <c r="AD72" s="372"/>
      <c r="AE72" s="485"/>
      <c r="AF72" s="373" t="str">
        <f t="shared" si="7"/>
        <v/>
      </c>
      <c r="AG72" s="373" t="str">
        <f t="shared" si="8"/>
        <v/>
      </c>
      <c r="AH72" s="374" t="str">
        <f t="shared" si="9"/>
        <v/>
      </c>
      <c r="AI72" s="375" t="str">
        <f t="shared" si="10"/>
        <v/>
      </c>
      <c r="AJ72" s="375" t="str">
        <f t="shared" si="11"/>
        <v/>
      </c>
      <c r="AK72" s="375" t="str">
        <f t="shared" si="12"/>
        <v/>
      </c>
      <c r="AL72" s="375" t="str">
        <f t="shared" si="13"/>
        <v/>
      </c>
      <c r="AM72" s="375" t="str">
        <f t="shared" si="14"/>
        <v/>
      </c>
      <c r="AN72" s="376"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376"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375" t="str">
        <f t="shared" si="15"/>
        <v/>
      </c>
      <c r="AQ72" s="444" t="str">
        <f t="shared" si="16"/>
        <v/>
      </c>
      <c r="AR72" s="375" t="str">
        <f t="shared" si="28"/>
        <v/>
      </c>
      <c r="AS72" s="377" t="str">
        <f t="shared" si="18"/>
        <v/>
      </c>
      <c r="AT72" s="378" t="str">
        <f t="shared" si="19"/>
        <v/>
      </c>
      <c r="AV72" s="380"/>
      <c r="AX72" s="625" t="b">
        <f t="shared" si="29"/>
        <v>0</v>
      </c>
      <c r="AY72" s="7" t="str">
        <f t="shared" si="30"/>
        <v>FALSEFALSEFALSE</v>
      </c>
      <c r="AZ72" s="626">
        <f t="shared" si="20"/>
        <v>0</v>
      </c>
      <c r="BA72" s="627" t="str">
        <f t="shared" si="31"/>
        <v/>
      </c>
      <c r="BB72" s="627">
        <f t="shared" si="21"/>
        <v>0</v>
      </c>
      <c r="BC72" s="690" t="str">
        <f t="shared" si="22"/>
        <v/>
      </c>
      <c r="BD72" s="16"/>
      <c r="BE72" s="16"/>
      <c r="BF72" s="16"/>
      <c r="BG72" s="16"/>
      <c r="BH72" s="339"/>
      <c r="BI72" s="382"/>
      <c r="BJ72" s="16"/>
      <c r="BK72" s="16"/>
      <c r="BL72" s="16"/>
      <c r="BM72" s="16"/>
      <c r="BN72" s="16"/>
      <c r="BO72" s="16"/>
      <c r="BP72" s="16"/>
      <c r="BQ72" s="16"/>
      <c r="BR72" s="16"/>
      <c r="BS72" s="16"/>
      <c r="BT72" s="16"/>
      <c r="BU72" s="16"/>
      <c r="BV72" s="16"/>
      <c r="BW72" s="16"/>
    </row>
    <row r="73" spans="1:75" s="379" customFormat="1">
      <c r="A73" s="381">
        <v>17</v>
      </c>
      <c r="B73" s="117"/>
      <c r="C73" s="288"/>
      <c r="D73" s="289"/>
      <c r="E73" s="289"/>
      <c r="F73" s="290"/>
      <c r="G73" s="292"/>
      <c r="H73" s="116"/>
      <c r="I73" s="292"/>
      <c r="J73" s="116"/>
      <c r="K73" s="370" t="str">
        <f t="shared" si="0"/>
        <v/>
      </c>
      <c r="L73" s="370">
        <f t="shared" si="23"/>
        <v>0</v>
      </c>
      <c r="M73" s="370">
        <f t="shared" si="24"/>
        <v>0</v>
      </c>
      <c r="N73" s="371" t="str">
        <f t="shared" si="1"/>
        <v/>
      </c>
      <c r="O73" s="371" t="str">
        <f t="shared" si="2"/>
        <v/>
      </c>
      <c r="P73" s="371" t="str">
        <f t="shared" si="3"/>
        <v/>
      </c>
      <c r="Q73" s="371" t="str">
        <f t="shared" si="4"/>
        <v/>
      </c>
      <c r="R73" s="371" t="str">
        <f t="shared" si="5"/>
        <v/>
      </c>
      <c r="S73" s="371" t="str">
        <f t="shared" si="6"/>
        <v/>
      </c>
      <c r="T73" s="443" t="str">
        <f t="shared" si="25"/>
        <v/>
      </c>
      <c r="U73" s="539"/>
      <c r="V73" s="117"/>
      <c r="W73" s="118"/>
      <c r="X73" s="119"/>
      <c r="Y73" s="120"/>
      <c r="Z73" s="122"/>
      <c r="AA73" s="121"/>
      <c r="AB73" s="443" t="str">
        <f t="shared" si="26"/>
        <v/>
      </c>
      <c r="AC73" s="734" t="str">
        <f t="shared" si="27"/>
        <v/>
      </c>
      <c r="AD73" s="372"/>
      <c r="AE73" s="485"/>
      <c r="AF73" s="373" t="str">
        <f t="shared" si="7"/>
        <v/>
      </c>
      <c r="AG73" s="373" t="str">
        <f t="shared" si="8"/>
        <v/>
      </c>
      <c r="AH73" s="374" t="str">
        <f t="shared" si="9"/>
        <v/>
      </c>
      <c r="AI73" s="375" t="str">
        <f t="shared" si="10"/>
        <v/>
      </c>
      <c r="AJ73" s="375" t="str">
        <f t="shared" si="11"/>
        <v/>
      </c>
      <c r="AK73" s="375" t="str">
        <f t="shared" si="12"/>
        <v/>
      </c>
      <c r="AL73" s="375" t="str">
        <f t="shared" si="13"/>
        <v/>
      </c>
      <c r="AM73" s="375" t="str">
        <f t="shared" si="14"/>
        <v/>
      </c>
      <c r="AN73" s="376"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376"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375" t="str">
        <f t="shared" si="15"/>
        <v/>
      </c>
      <c r="AQ73" s="444" t="str">
        <f t="shared" si="16"/>
        <v/>
      </c>
      <c r="AR73" s="375" t="str">
        <f t="shared" si="28"/>
        <v/>
      </c>
      <c r="AS73" s="377" t="str">
        <f t="shared" si="18"/>
        <v/>
      </c>
      <c r="AT73" s="378" t="str">
        <f t="shared" si="19"/>
        <v/>
      </c>
      <c r="AV73" s="380"/>
      <c r="AX73" s="625" t="b">
        <f t="shared" si="29"/>
        <v>0</v>
      </c>
      <c r="AY73" s="7" t="str">
        <f t="shared" si="30"/>
        <v>FALSEFALSEFALSE</v>
      </c>
      <c r="AZ73" s="626">
        <f t="shared" si="20"/>
        <v>0</v>
      </c>
      <c r="BA73" s="627" t="str">
        <f t="shared" si="31"/>
        <v/>
      </c>
      <c r="BB73" s="627">
        <f t="shared" si="21"/>
        <v>0</v>
      </c>
      <c r="BC73" s="690" t="str">
        <f t="shared" si="22"/>
        <v/>
      </c>
      <c r="BD73" s="16"/>
      <c r="BE73" s="16"/>
      <c r="BF73" s="16"/>
      <c r="BG73" s="16"/>
      <c r="BH73" s="339"/>
      <c r="BI73" s="382"/>
      <c r="BJ73" s="16"/>
      <c r="BK73" s="16"/>
      <c r="BL73" s="16"/>
      <c r="BM73" s="16"/>
      <c r="BN73" s="16"/>
      <c r="BO73" s="16"/>
      <c r="BP73" s="16"/>
      <c r="BQ73" s="16"/>
      <c r="BR73" s="16"/>
      <c r="BS73" s="16"/>
      <c r="BT73" s="16"/>
      <c r="BU73" s="16"/>
      <c r="BV73" s="16"/>
      <c r="BW73" s="16"/>
    </row>
    <row r="74" spans="1:75" s="379" customFormat="1">
      <c r="A74" s="381">
        <v>18</v>
      </c>
      <c r="B74" s="117"/>
      <c r="C74" s="288"/>
      <c r="D74" s="289"/>
      <c r="E74" s="289"/>
      <c r="F74" s="290"/>
      <c r="G74" s="292"/>
      <c r="H74" s="116"/>
      <c r="I74" s="292"/>
      <c r="J74" s="116"/>
      <c r="K74" s="370" t="str">
        <f t="shared" si="0"/>
        <v/>
      </c>
      <c r="L74" s="370">
        <f t="shared" si="23"/>
        <v>0</v>
      </c>
      <c r="M74" s="370">
        <f t="shared" si="24"/>
        <v>0</v>
      </c>
      <c r="N74" s="371" t="str">
        <f t="shared" si="1"/>
        <v/>
      </c>
      <c r="O74" s="371" t="str">
        <f t="shared" si="2"/>
        <v/>
      </c>
      <c r="P74" s="371" t="str">
        <f t="shared" si="3"/>
        <v/>
      </c>
      <c r="Q74" s="371" t="str">
        <f t="shared" si="4"/>
        <v/>
      </c>
      <c r="R74" s="371" t="str">
        <f t="shared" si="5"/>
        <v/>
      </c>
      <c r="S74" s="371" t="str">
        <f t="shared" si="6"/>
        <v/>
      </c>
      <c r="T74" s="443" t="str">
        <f t="shared" si="25"/>
        <v/>
      </c>
      <c r="U74" s="539"/>
      <c r="V74" s="117"/>
      <c r="W74" s="118"/>
      <c r="X74" s="119"/>
      <c r="Y74" s="120"/>
      <c r="Z74" s="122"/>
      <c r="AA74" s="121"/>
      <c r="AB74" s="443" t="str">
        <f t="shared" si="26"/>
        <v/>
      </c>
      <c r="AC74" s="734" t="str">
        <f t="shared" si="27"/>
        <v/>
      </c>
      <c r="AD74" s="372"/>
      <c r="AE74" s="485"/>
      <c r="AF74" s="373" t="str">
        <f t="shared" si="7"/>
        <v/>
      </c>
      <c r="AG74" s="373" t="str">
        <f t="shared" si="8"/>
        <v/>
      </c>
      <c r="AH74" s="374" t="str">
        <f t="shared" si="9"/>
        <v/>
      </c>
      <c r="AI74" s="375" t="str">
        <f t="shared" si="10"/>
        <v/>
      </c>
      <c r="AJ74" s="375" t="str">
        <f t="shared" si="11"/>
        <v/>
      </c>
      <c r="AK74" s="375" t="str">
        <f t="shared" si="12"/>
        <v/>
      </c>
      <c r="AL74" s="375" t="str">
        <f t="shared" si="13"/>
        <v/>
      </c>
      <c r="AM74" s="375" t="str">
        <f t="shared" si="14"/>
        <v/>
      </c>
      <c r="AN74" s="376"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376"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375" t="str">
        <f t="shared" si="15"/>
        <v/>
      </c>
      <c r="AQ74" s="444" t="str">
        <f t="shared" si="16"/>
        <v/>
      </c>
      <c r="AR74" s="375" t="str">
        <f t="shared" si="28"/>
        <v/>
      </c>
      <c r="AS74" s="377" t="str">
        <f t="shared" si="18"/>
        <v/>
      </c>
      <c r="AT74" s="378" t="str">
        <f t="shared" si="19"/>
        <v/>
      </c>
      <c r="AV74" s="380"/>
      <c r="AX74" s="625" t="b">
        <f t="shared" si="29"/>
        <v>0</v>
      </c>
      <c r="AY74" s="7" t="str">
        <f t="shared" si="30"/>
        <v>FALSEFALSEFALSE</v>
      </c>
      <c r="AZ74" s="626">
        <f t="shared" si="20"/>
        <v>0</v>
      </c>
      <c r="BA74" s="627" t="str">
        <f t="shared" si="31"/>
        <v/>
      </c>
      <c r="BB74" s="627">
        <f t="shared" si="21"/>
        <v>0</v>
      </c>
      <c r="BC74" s="690" t="str">
        <f t="shared" si="22"/>
        <v/>
      </c>
      <c r="BD74" s="16"/>
      <c r="BE74" s="16"/>
      <c r="BF74" s="16"/>
      <c r="BG74" s="16"/>
      <c r="BH74" s="16"/>
      <c r="BI74" s="16"/>
      <c r="BJ74" s="16"/>
      <c r="BK74" s="16"/>
      <c r="BL74" s="16"/>
      <c r="BM74" s="16"/>
      <c r="BN74" s="16"/>
      <c r="BO74" s="16"/>
      <c r="BP74" s="16"/>
      <c r="BQ74" s="16"/>
      <c r="BR74" s="16"/>
      <c r="BS74" s="16"/>
      <c r="BT74" s="16"/>
      <c r="BU74" s="16"/>
      <c r="BV74" s="16"/>
      <c r="BW74" s="16"/>
    </row>
    <row r="75" spans="1:75" s="379" customFormat="1">
      <c r="A75" s="381">
        <v>19</v>
      </c>
      <c r="B75" s="117"/>
      <c r="C75" s="288"/>
      <c r="D75" s="289"/>
      <c r="E75" s="289"/>
      <c r="F75" s="290"/>
      <c r="G75" s="292"/>
      <c r="H75" s="116"/>
      <c r="I75" s="292"/>
      <c r="J75" s="116"/>
      <c r="K75" s="370" t="str">
        <f t="shared" si="0"/>
        <v/>
      </c>
      <c r="L75" s="370">
        <f t="shared" si="23"/>
        <v>0</v>
      </c>
      <c r="M75" s="370">
        <f t="shared" si="24"/>
        <v>0</v>
      </c>
      <c r="N75" s="371" t="str">
        <f t="shared" si="1"/>
        <v/>
      </c>
      <c r="O75" s="371" t="str">
        <f t="shared" si="2"/>
        <v/>
      </c>
      <c r="P75" s="371" t="str">
        <f t="shared" si="3"/>
        <v/>
      </c>
      <c r="Q75" s="371" t="str">
        <f t="shared" si="4"/>
        <v/>
      </c>
      <c r="R75" s="371" t="str">
        <f t="shared" si="5"/>
        <v/>
      </c>
      <c r="S75" s="371" t="str">
        <f t="shared" si="6"/>
        <v/>
      </c>
      <c r="T75" s="443" t="str">
        <f t="shared" si="25"/>
        <v/>
      </c>
      <c r="U75" s="539"/>
      <c r="V75" s="117"/>
      <c r="W75" s="118"/>
      <c r="X75" s="119"/>
      <c r="Y75" s="120"/>
      <c r="Z75" s="122"/>
      <c r="AA75" s="121"/>
      <c r="AB75" s="443" t="str">
        <f t="shared" si="26"/>
        <v/>
      </c>
      <c r="AC75" s="734" t="str">
        <f t="shared" si="27"/>
        <v/>
      </c>
      <c r="AD75" s="372"/>
      <c r="AE75" s="485"/>
      <c r="AF75" s="373" t="str">
        <f t="shared" si="7"/>
        <v/>
      </c>
      <c r="AG75" s="373" t="str">
        <f t="shared" si="8"/>
        <v/>
      </c>
      <c r="AH75" s="374" t="str">
        <f t="shared" si="9"/>
        <v/>
      </c>
      <c r="AI75" s="375" t="str">
        <f t="shared" si="10"/>
        <v/>
      </c>
      <c r="AJ75" s="375" t="str">
        <f t="shared" si="11"/>
        <v/>
      </c>
      <c r="AK75" s="375" t="str">
        <f t="shared" si="12"/>
        <v/>
      </c>
      <c r="AL75" s="375" t="str">
        <f t="shared" si="13"/>
        <v/>
      </c>
      <c r="AM75" s="375" t="str">
        <f t="shared" si="14"/>
        <v/>
      </c>
      <c r="AN75" s="376"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376"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375" t="str">
        <f t="shared" si="15"/>
        <v/>
      </c>
      <c r="AQ75" s="444" t="str">
        <f t="shared" si="16"/>
        <v/>
      </c>
      <c r="AR75" s="375" t="str">
        <f t="shared" si="28"/>
        <v/>
      </c>
      <c r="AS75" s="377" t="str">
        <f t="shared" si="18"/>
        <v/>
      </c>
      <c r="AT75" s="378" t="str">
        <f t="shared" si="19"/>
        <v/>
      </c>
      <c r="AV75" s="380"/>
      <c r="AX75" s="625" t="b">
        <f t="shared" si="29"/>
        <v>0</v>
      </c>
      <c r="AY75" s="7" t="str">
        <f t="shared" si="30"/>
        <v>FALSEFALSEFALSE</v>
      </c>
      <c r="AZ75" s="626">
        <f t="shared" si="20"/>
        <v>0</v>
      </c>
      <c r="BA75" s="627" t="str">
        <f t="shared" si="31"/>
        <v/>
      </c>
      <c r="BB75" s="627">
        <f t="shared" si="21"/>
        <v>0</v>
      </c>
      <c r="BC75" s="690" t="str">
        <f t="shared" si="22"/>
        <v/>
      </c>
      <c r="BD75" s="16"/>
      <c r="BE75" s="16"/>
      <c r="BF75" s="16"/>
      <c r="BG75" s="16"/>
      <c r="BH75" s="16"/>
      <c r="BI75" s="16"/>
      <c r="BJ75" s="16"/>
      <c r="BK75" s="16"/>
      <c r="BL75" s="16"/>
      <c r="BM75" s="16"/>
      <c r="BN75" s="16"/>
      <c r="BO75" s="16"/>
      <c r="BP75" s="16"/>
      <c r="BQ75" s="16"/>
      <c r="BR75" s="16"/>
      <c r="BS75" s="16"/>
      <c r="BT75" s="16"/>
      <c r="BU75" s="16"/>
      <c r="BV75" s="16"/>
      <c r="BW75" s="16"/>
    </row>
    <row r="76" spans="1:75" s="379" customFormat="1">
      <c r="A76" s="381">
        <v>20</v>
      </c>
      <c r="B76" s="117"/>
      <c r="C76" s="288"/>
      <c r="D76" s="289"/>
      <c r="E76" s="289"/>
      <c r="F76" s="290"/>
      <c r="G76" s="292"/>
      <c r="H76" s="116"/>
      <c r="I76" s="292"/>
      <c r="J76" s="116"/>
      <c r="K76" s="370" t="str">
        <f t="shared" si="0"/>
        <v/>
      </c>
      <c r="L76" s="370">
        <f t="shared" si="23"/>
        <v>0</v>
      </c>
      <c r="M76" s="370">
        <f t="shared" si="24"/>
        <v>0</v>
      </c>
      <c r="N76" s="371" t="str">
        <f t="shared" si="1"/>
        <v/>
      </c>
      <c r="O76" s="371" t="str">
        <f t="shared" si="2"/>
        <v/>
      </c>
      <c r="P76" s="371" t="str">
        <f t="shared" si="3"/>
        <v/>
      </c>
      <c r="Q76" s="371" t="str">
        <f t="shared" si="4"/>
        <v/>
      </c>
      <c r="R76" s="371" t="str">
        <f t="shared" si="5"/>
        <v/>
      </c>
      <c r="S76" s="371" t="str">
        <f t="shared" si="6"/>
        <v/>
      </c>
      <c r="T76" s="443" t="str">
        <f t="shared" si="25"/>
        <v/>
      </c>
      <c r="U76" s="539"/>
      <c r="V76" s="117"/>
      <c r="W76" s="118"/>
      <c r="X76" s="119"/>
      <c r="Y76" s="120"/>
      <c r="Z76" s="122"/>
      <c r="AA76" s="121"/>
      <c r="AB76" s="443" t="str">
        <f t="shared" si="26"/>
        <v/>
      </c>
      <c r="AC76" s="734" t="str">
        <f t="shared" si="27"/>
        <v/>
      </c>
      <c r="AD76" s="372"/>
      <c r="AE76" s="485"/>
      <c r="AF76" s="373" t="str">
        <f t="shared" si="7"/>
        <v/>
      </c>
      <c r="AG76" s="373" t="str">
        <f t="shared" si="8"/>
        <v/>
      </c>
      <c r="AH76" s="374" t="str">
        <f t="shared" si="9"/>
        <v/>
      </c>
      <c r="AI76" s="375" t="str">
        <f t="shared" si="10"/>
        <v/>
      </c>
      <c r="AJ76" s="375" t="str">
        <f t="shared" si="11"/>
        <v/>
      </c>
      <c r="AK76" s="375" t="str">
        <f t="shared" si="12"/>
        <v/>
      </c>
      <c r="AL76" s="375" t="str">
        <f t="shared" si="13"/>
        <v/>
      </c>
      <c r="AM76" s="375" t="str">
        <f t="shared" si="14"/>
        <v/>
      </c>
      <c r="AN76" s="376"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376"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375" t="str">
        <f t="shared" si="15"/>
        <v/>
      </c>
      <c r="AQ76" s="444" t="str">
        <f t="shared" si="16"/>
        <v/>
      </c>
      <c r="AR76" s="375" t="str">
        <f t="shared" si="28"/>
        <v/>
      </c>
      <c r="AS76" s="377" t="str">
        <f t="shared" si="18"/>
        <v/>
      </c>
      <c r="AT76" s="378" t="str">
        <f t="shared" si="19"/>
        <v/>
      </c>
      <c r="AV76" s="380"/>
      <c r="AX76" s="625" t="b">
        <f t="shared" si="29"/>
        <v>0</v>
      </c>
      <c r="AY76" s="7" t="str">
        <f t="shared" si="30"/>
        <v>FALSEFALSEFALSE</v>
      </c>
      <c r="AZ76" s="626">
        <f t="shared" si="20"/>
        <v>0</v>
      </c>
      <c r="BA76" s="627" t="str">
        <f t="shared" si="31"/>
        <v/>
      </c>
      <c r="BB76" s="627">
        <f t="shared" si="21"/>
        <v>0</v>
      </c>
      <c r="BC76" s="690" t="str">
        <f t="shared" si="22"/>
        <v/>
      </c>
      <c r="BD76" s="16"/>
      <c r="BE76" s="16"/>
      <c r="BF76" s="16"/>
      <c r="BG76" s="16"/>
      <c r="BH76" s="16"/>
      <c r="BI76" s="16"/>
      <c r="BJ76" s="16"/>
      <c r="BK76" s="16"/>
      <c r="BL76" s="16"/>
      <c r="BM76" s="16"/>
      <c r="BN76" s="16"/>
      <c r="BO76" s="16"/>
      <c r="BP76" s="16"/>
      <c r="BQ76" s="16"/>
      <c r="BR76" s="16"/>
      <c r="BS76" s="16"/>
      <c r="BT76" s="16"/>
      <c r="BU76" s="16"/>
      <c r="BV76" s="16"/>
      <c r="BW76" s="16"/>
    </row>
    <row r="77" spans="1:75" s="379" customFormat="1">
      <c r="A77" s="381">
        <v>21</v>
      </c>
      <c r="B77" s="117"/>
      <c r="C77" s="288"/>
      <c r="D77" s="289"/>
      <c r="E77" s="289"/>
      <c r="F77" s="290"/>
      <c r="G77" s="292"/>
      <c r="H77" s="116"/>
      <c r="I77" s="292"/>
      <c r="J77" s="116"/>
      <c r="K77" s="370" t="str">
        <f t="shared" si="0"/>
        <v/>
      </c>
      <c r="L77" s="370">
        <f t="shared" si="23"/>
        <v>0</v>
      </c>
      <c r="M77" s="370">
        <f t="shared" si="24"/>
        <v>0</v>
      </c>
      <c r="N77" s="371" t="str">
        <f t="shared" si="1"/>
        <v/>
      </c>
      <c r="O77" s="371" t="str">
        <f t="shared" si="2"/>
        <v/>
      </c>
      <c r="P77" s="371" t="str">
        <f t="shared" si="3"/>
        <v/>
      </c>
      <c r="Q77" s="371" t="str">
        <f t="shared" si="4"/>
        <v/>
      </c>
      <c r="R77" s="371" t="str">
        <f t="shared" si="5"/>
        <v/>
      </c>
      <c r="S77" s="371" t="str">
        <f t="shared" si="6"/>
        <v/>
      </c>
      <c r="T77" s="443" t="str">
        <f t="shared" si="25"/>
        <v/>
      </c>
      <c r="U77" s="539"/>
      <c r="V77" s="117"/>
      <c r="W77" s="118"/>
      <c r="X77" s="119"/>
      <c r="Y77" s="120"/>
      <c r="Z77" s="122"/>
      <c r="AA77" s="121"/>
      <c r="AB77" s="443" t="str">
        <f t="shared" si="26"/>
        <v/>
      </c>
      <c r="AC77" s="734" t="str">
        <f t="shared" si="27"/>
        <v/>
      </c>
      <c r="AD77" s="372"/>
      <c r="AE77" s="485"/>
      <c r="AF77" s="373" t="str">
        <f t="shared" si="7"/>
        <v/>
      </c>
      <c r="AG77" s="373" t="str">
        <f t="shared" si="8"/>
        <v/>
      </c>
      <c r="AH77" s="374" t="str">
        <f t="shared" si="9"/>
        <v/>
      </c>
      <c r="AI77" s="375" t="str">
        <f t="shared" si="10"/>
        <v/>
      </c>
      <c r="AJ77" s="375" t="str">
        <f t="shared" si="11"/>
        <v/>
      </c>
      <c r="AK77" s="375" t="str">
        <f t="shared" si="12"/>
        <v/>
      </c>
      <c r="AL77" s="375" t="str">
        <f t="shared" si="13"/>
        <v/>
      </c>
      <c r="AM77" s="375" t="str">
        <f t="shared" si="14"/>
        <v/>
      </c>
      <c r="AN77" s="376"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376"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375" t="str">
        <f t="shared" si="15"/>
        <v/>
      </c>
      <c r="AQ77" s="444" t="str">
        <f t="shared" si="16"/>
        <v/>
      </c>
      <c r="AR77" s="375" t="str">
        <f t="shared" si="28"/>
        <v/>
      </c>
      <c r="AS77" s="377" t="str">
        <f t="shared" si="18"/>
        <v/>
      </c>
      <c r="AT77" s="378" t="str">
        <f t="shared" si="19"/>
        <v/>
      </c>
      <c r="AV77" s="380"/>
      <c r="AX77" s="625" t="b">
        <f t="shared" si="29"/>
        <v>0</v>
      </c>
      <c r="AY77" s="7" t="str">
        <f t="shared" si="30"/>
        <v>FALSEFALSEFALSE</v>
      </c>
      <c r="AZ77" s="626">
        <f t="shared" si="20"/>
        <v>0</v>
      </c>
      <c r="BA77" s="627" t="str">
        <f t="shared" si="31"/>
        <v/>
      </c>
      <c r="BB77" s="627">
        <f t="shared" si="21"/>
        <v>0</v>
      </c>
      <c r="BC77" s="690" t="str">
        <f t="shared" si="22"/>
        <v/>
      </c>
      <c r="BD77" s="16"/>
      <c r="BE77" s="16"/>
      <c r="BF77" s="16"/>
      <c r="BG77" s="16"/>
      <c r="BH77" s="16"/>
      <c r="BI77" s="16"/>
      <c r="BJ77" s="16"/>
      <c r="BK77" s="16"/>
      <c r="BL77" s="16"/>
      <c r="BM77" s="16"/>
      <c r="BN77" s="16"/>
      <c r="BO77" s="16"/>
      <c r="BP77" s="16"/>
      <c r="BQ77" s="16"/>
      <c r="BR77" s="16"/>
      <c r="BS77" s="16"/>
      <c r="BT77" s="16"/>
      <c r="BU77" s="16"/>
      <c r="BV77" s="16"/>
      <c r="BW77" s="16"/>
    </row>
    <row r="78" spans="1:75" s="379" customFormat="1">
      <c r="A78" s="381">
        <v>22</v>
      </c>
      <c r="B78" s="117"/>
      <c r="C78" s="288"/>
      <c r="D78" s="289"/>
      <c r="E78" s="289"/>
      <c r="F78" s="290"/>
      <c r="G78" s="292"/>
      <c r="H78" s="116"/>
      <c r="I78" s="292"/>
      <c r="J78" s="116"/>
      <c r="K78" s="370" t="str">
        <f t="shared" si="0"/>
        <v/>
      </c>
      <c r="L78" s="370">
        <f t="shared" si="23"/>
        <v>0</v>
      </c>
      <c r="M78" s="370">
        <f t="shared" si="24"/>
        <v>0</v>
      </c>
      <c r="N78" s="371" t="str">
        <f t="shared" si="1"/>
        <v/>
      </c>
      <c r="O78" s="371" t="str">
        <f t="shared" si="2"/>
        <v/>
      </c>
      <c r="P78" s="371" t="str">
        <f t="shared" si="3"/>
        <v/>
      </c>
      <c r="Q78" s="371" t="str">
        <f t="shared" si="4"/>
        <v/>
      </c>
      <c r="R78" s="371" t="str">
        <f t="shared" si="5"/>
        <v/>
      </c>
      <c r="S78" s="371" t="str">
        <f t="shared" si="6"/>
        <v/>
      </c>
      <c r="T78" s="443" t="str">
        <f t="shared" si="25"/>
        <v/>
      </c>
      <c r="U78" s="539"/>
      <c r="V78" s="117"/>
      <c r="W78" s="118"/>
      <c r="X78" s="119"/>
      <c r="Y78" s="120"/>
      <c r="Z78" s="122"/>
      <c r="AA78" s="121"/>
      <c r="AB78" s="443" t="str">
        <f t="shared" si="26"/>
        <v/>
      </c>
      <c r="AC78" s="734" t="str">
        <f t="shared" si="27"/>
        <v/>
      </c>
      <c r="AD78" s="372"/>
      <c r="AE78" s="485"/>
      <c r="AF78" s="373" t="str">
        <f t="shared" si="7"/>
        <v/>
      </c>
      <c r="AG78" s="373" t="str">
        <f t="shared" si="8"/>
        <v/>
      </c>
      <c r="AH78" s="374" t="str">
        <f t="shared" si="9"/>
        <v/>
      </c>
      <c r="AI78" s="375" t="str">
        <f t="shared" si="10"/>
        <v/>
      </c>
      <c r="AJ78" s="375" t="str">
        <f t="shared" si="11"/>
        <v/>
      </c>
      <c r="AK78" s="375" t="str">
        <f t="shared" si="12"/>
        <v/>
      </c>
      <c r="AL78" s="375" t="str">
        <f t="shared" si="13"/>
        <v/>
      </c>
      <c r="AM78" s="375" t="str">
        <f t="shared" si="14"/>
        <v/>
      </c>
      <c r="AN78" s="376"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376"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375" t="str">
        <f t="shared" si="15"/>
        <v/>
      </c>
      <c r="AQ78" s="444" t="str">
        <f t="shared" si="16"/>
        <v/>
      </c>
      <c r="AR78" s="375" t="str">
        <f t="shared" si="28"/>
        <v/>
      </c>
      <c r="AS78" s="377" t="str">
        <f t="shared" si="18"/>
        <v/>
      </c>
      <c r="AT78" s="378" t="str">
        <f t="shared" si="19"/>
        <v/>
      </c>
      <c r="AV78" s="380"/>
      <c r="AX78" s="625" t="b">
        <f t="shared" si="29"/>
        <v>0</v>
      </c>
      <c r="AY78" s="7" t="str">
        <f t="shared" si="30"/>
        <v>FALSEFALSEFALSE</v>
      </c>
      <c r="AZ78" s="626">
        <f t="shared" si="20"/>
        <v>0</v>
      </c>
      <c r="BA78" s="627" t="str">
        <f t="shared" si="31"/>
        <v/>
      </c>
      <c r="BB78" s="627">
        <f t="shared" si="21"/>
        <v>0</v>
      </c>
      <c r="BC78" s="690" t="str">
        <f t="shared" si="22"/>
        <v/>
      </c>
      <c r="BD78" s="16"/>
      <c r="BE78" s="16"/>
      <c r="BF78" s="16"/>
      <c r="BG78" s="16"/>
      <c r="BH78" s="16"/>
      <c r="BI78" s="16"/>
      <c r="BJ78" s="16"/>
      <c r="BK78" s="16"/>
      <c r="BL78" s="16"/>
      <c r="BM78" s="16"/>
      <c r="BN78" s="16"/>
      <c r="BO78" s="16"/>
      <c r="BP78" s="16"/>
      <c r="BQ78" s="16"/>
      <c r="BR78" s="16"/>
      <c r="BS78" s="16"/>
      <c r="BT78" s="16"/>
      <c r="BU78" s="16"/>
      <c r="BV78" s="16"/>
      <c r="BW78" s="16"/>
    </row>
    <row r="79" spans="1:75" s="379" customFormat="1" ht="13.5" customHeight="1">
      <c r="A79" s="381">
        <v>23</v>
      </c>
      <c r="B79" s="117"/>
      <c r="C79" s="288"/>
      <c r="D79" s="289"/>
      <c r="E79" s="289"/>
      <c r="F79" s="290"/>
      <c r="G79" s="292"/>
      <c r="H79" s="116"/>
      <c r="I79" s="292"/>
      <c r="J79" s="116"/>
      <c r="K79" s="370" t="str">
        <f t="shared" si="0"/>
        <v/>
      </c>
      <c r="L79" s="370">
        <f t="shared" si="23"/>
        <v>0</v>
      </c>
      <c r="M79" s="370">
        <f t="shared" si="24"/>
        <v>0</v>
      </c>
      <c r="N79" s="371" t="str">
        <f t="shared" si="1"/>
        <v/>
      </c>
      <c r="O79" s="371" t="str">
        <f t="shared" si="2"/>
        <v/>
      </c>
      <c r="P79" s="371" t="str">
        <f t="shared" si="3"/>
        <v/>
      </c>
      <c r="Q79" s="371" t="str">
        <f t="shared" si="4"/>
        <v/>
      </c>
      <c r="R79" s="371" t="str">
        <f t="shared" si="5"/>
        <v/>
      </c>
      <c r="S79" s="371" t="str">
        <f t="shared" si="6"/>
        <v/>
      </c>
      <c r="T79" s="443" t="str">
        <f t="shared" si="25"/>
        <v/>
      </c>
      <c r="U79" s="539"/>
      <c r="V79" s="117"/>
      <c r="W79" s="118"/>
      <c r="X79" s="119"/>
      <c r="Y79" s="120"/>
      <c r="Z79" s="122"/>
      <c r="AA79" s="121"/>
      <c r="AB79" s="443" t="str">
        <f t="shared" si="26"/>
        <v/>
      </c>
      <c r="AC79" s="734" t="str">
        <f t="shared" si="27"/>
        <v/>
      </c>
      <c r="AD79" s="372"/>
      <c r="AE79" s="485"/>
      <c r="AF79" s="373" t="str">
        <f t="shared" si="7"/>
        <v/>
      </c>
      <c r="AG79" s="373" t="str">
        <f t="shared" si="8"/>
        <v/>
      </c>
      <c r="AH79" s="374" t="str">
        <f t="shared" si="9"/>
        <v/>
      </c>
      <c r="AI79" s="375" t="str">
        <f t="shared" si="10"/>
        <v/>
      </c>
      <c r="AJ79" s="375" t="str">
        <f t="shared" si="11"/>
        <v/>
      </c>
      <c r="AK79" s="375" t="str">
        <f t="shared" si="12"/>
        <v/>
      </c>
      <c r="AL79" s="375" t="str">
        <f t="shared" si="13"/>
        <v/>
      </c>
      <c r="AM79" s="375" t="str">
        <f t="shared" si="14"/>
        <v/>
      </c>
      <c r="AN79" s="376"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376"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375" t="str">
        <f t="shared" si="15"/>
        <v/>
      </c>
      <c r="AQ79" s="444" t="str">
        <f t="shared" si="16"/>
        <v/>
      </c>
      <c r="AR79" s="375" t="str">
        <f t="shared" si="28"/>
        <v/>
      </c>
      <c r="AS79" s="377" t="str">
        <f t="shared" si="18"/>
        <v/>
      </c>
      <c r="AT79" s="378" t="str">
        <f t="shared" si="19"/>
        <v/>
      </c>
      <c r="AV79" s="380"/>
      <c r="AX79" s="625" t="b">
        <f t="shared" si="29"/>
        <v>0</v>
      </c>
      <c r="AY79" s="7" t="str">
        <f t="shared" si="30"/>
        <v>FALSEFALSEFALSE</v>
      </c>
      <c r="AZ79" s="626">
        <f t="shared" si="20"/>
        <v>0</v>
      </c>
      <c r="BA79" s="627" t="str">
        <f t="shared" si="31"/>
        <v/>
      </c>
      <c r="BB79" s="627">
        <f t="shared" si="21"/>
        <v>0</v>
      </c>
      <c r="BC79" s="690" t="str">
        <f t="shared" si="22"/>
        <v/>
      </c>
    </row>
    <row r="80" spans="1:75" s="379" customFormat="1" ht="13.5" customHeight="1">
      <c r="A80" s="381">
        <v>24</v>
      </c>
      <c r="B80" s="117"/>
      <c r="C80" s="288"/>
      <c r="D80" s="289"/>
      <c r="E80" s="289"/>
      <c r="F80" s="290"/>
      <c r="G80" s="292"/>
      <c r="H80" s="116"/>
      <c r="I80" s="292"/>
      <c r="J80" s="116"/>
      <c r="K80" s="370" t="str">
        <f t="shared" si="0"/>
        <v/>
      </c>
      <c r="L80" s="370">
        <f t="shared" si="23"/>
        <v>0</v>
      </c>
      <c r="M80" s="370">
        <f t="shared" si="24"/>
        <v>0</v>
      </c>
      <c r="N80" s="371" t="str">
        <f t="shared" si="1"/>
        <v/>
      </c>
      <c r="O80" s="371" t="str">
        <f t="shared" si="2"/>
        <v/>
      </c>
      <c r="P80" s="371" t="str">
        <f t="shared" si="3"/>
        <v/>
      </c>
      <c r="Q80" s="371" t="str">
        <f t="shared" si="4"/>
        <v/>
      </c>
      <c r="R80" s="371" t="str">
        <f t="shared" si="5"/>
        <v/>
      </c>
      <c r="S80" s="371" t="str">
        <f t="shared" si="6"/>
        <v/>
      </c>
      <c r="T80" s="443" t="str">
        <f t="shared" si="25"/>
        <v/>
      </c>
      <c r="U80" s="539"/>
      <c r="V80" s="117"/>
      <c r="W80" s="118"/>
      <c r="X80" s="119"/>
      <c r="Y80" s="120"/>
      <c r="Z80" s="122"/>
      <c r="AA80" s="121"/>
      <c r="AB80" s="443" t="str">
        <f t="shared" si="26"/>
        <v/>
      </c>
      <c r="AC80" s="734" t="str">
        <f t="shared" si="27"/>
        <v/>
      </c>
      <c r="AD80" s="372"/>
      <c r="AE80" s="485"/>
      <c r="AF80" s="373" t="str">
        <f t="shared" si="7"/>
        <v/>
      </c>
      <c r="AG80" s="373" t="str">
        <f t="shared" si="8"/>
        <v/>
      </c>
      <c r="AH80" s="374" t="str">
        <f t="shared" si="9"/>
        <v/>
      </c>
      <c r="AI80" s="375" t="str">
        <f t="shared" si="10"/>
        <v/>
      </c>
      <c r="AJ80" s="375" t="str">
        <f t="shared" si="11"/>
        <v/>
      </c>
      <c r="AK80" s="375" t="str">
        <f t="shared" si="12"/>
        <v/>
      </c>
      <c r="AL80" s="375" t="str">
        <f t="shared" si="13"/>
        <v/>
      </c>
      <c r="AM80" s="375" t="str">
        <f t="shared" si="14"/>
        <v/>
      </c>
      <c r="AN80" s="376"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376"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375" t="str">
        <f t="shared" si="15"/>
        <v/>
      </c>
      <c r="AQ80" s="444" t="str">
        <f t="shared" si="16"/>
        <v/>
      </c>
      <c r="AR80" s="375" t="str">
        <f t="shared" si="28"/>
        <v/>
      </c>
      <c r="AS80" s="377" t="str">
        <f t="shared" si="18"/>
        <v/>
      </c>
      <c r="AT80" s="378" t="str">
        <f t="shared" si="19"/>
        <v/>
      </c>
      <c r="AV80" s="380"/>
      <c r="AX80" s="625" t="b">
        <f t="shared" si="29"/>
        <v>0</v>
      </c>
      <c r="AY80" s="7" t="str">
        <f t="shared" si="30"/>
        <v>FALSEFALSEFALSE</v>
      </c>
      <c r="AZ80" s="626">
        <f t="shared" si="20"/>
        <v>0</v>
      </c>
      <c r="BA80" s="627" t="str">
        <f t="shared" si="31"/>
        <v/>
      </c>
      <c r="BB80" s="627">
        <f t="shared" si="21"/>
        <v>0</v>
      </c>
      <c r="BC80" s="690" t="str">
        <f t="shared" si="22"/>
        <v/>
      </c>
    </row>
    <row r="81" spans="1:55" s="379" customFormat="1" ht="13.5" customHeight="1">
      <c r="A81" s="381">
        <v>25</v>
      </c>
      <c r="B81" s="117"/>
      <c r="C81" s="288"/>
      <c r="D81" s="289"/>
      <c r="E81" s="289"/>
      <c r="F81" s="290"/>
      <c r="G81" s="292"/>
      <c r="H81" s="116"/>
      <c r="I81" s="292"/>
      <c r="J81" s="116"/>
      <c r="K81" s="370" t="str">
        <f t="shared" si="0"/>
        <v/>
      </c>
      <c r="L81" s="370">
        <f t="shared" si="23"/>
        <v>0</v>
      </c>
      <c r="M81" s="370">
        <f t="shared" si="24"/>
        <v>0</v>
      </c>
      <c r="N81" s="371" t="str">
        <f t="shared" si="1"/>
        <v/>
      </c>
      <c r="O81" s="371" t="str">
        <f t="shared" si="2"/>
        <v/>
      </c>
      <c r="P81" s="371" t="str">
        <f t="shared" si="3"/>
        <v/>
      </c>
      <c r="Q81" s="371" t="str">
        <f t="shared" si="4"/>
        <v/>
      </c>
      <c r="R81" s="371" t="str">
        <f t="shared" si="5"/>
        <v/>
      </c>
      <c r="S81" s="371" t="str">
        <f t="shared" si="6"/>
        <v/>
      </c>
      <c r="T81" s="443" t="str">
        <f t="shared" si="25"/>
        <v/>
      </c>
      <c r="U81" s="539"/>
      <c r="V81" s="117"/>
      <c r="W81" s="118"/>
      <c r="X81" s="119"/>
      <c r="Y81" s="120"/>
      <c r="Z81" s="122"/>
      <c r="AA81" s="121"/>
      <c r="AB81" s="443" t="str">
        <f t="shared" si="26"/>
        <v/>
      </c>
      <c r="AC81" s="734" t="str">
        <f t="shared" si="27"/>
        <v/>
      </c>
      <c r="AD81" s="372"/>
      <c r="AE81" s="485"/>
      <c r="AF81" s="373" t="str">
        <f t="shared" si="7"/>
        <v/>
      </c>
      <c r="AG81" s="373" t="str">
        <f t="shared" si="8"/>
        <v/>
      </c>
      <c r="AH81" s="374" t="str">
        <f t="shared" si="9"/>
        <v/>
      </c>
      <c r="AI81" s="375" t="str">
        <f t="shared" si="10"/>
        <v/>
      </c>
      <c r="AJ81" s="375" t="str">
        <f t="shared" si="11"/>
        <v/>
      </c>
      <c r="AK81" s="375" t="str">
        <f t="shared" si="12"/>
        <v/>
      </c>
      <c r="AL81" s="375" t="str">
        <f t="shared" si="13"/>
        <v/>
      </c>
      <c r="AM81" s="375" t="str">
        <f t="shared" si="14"/>
        <v/>
      </c>
      <c r="AN81" s="376"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376"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375" t="str">
        <f t="shared" si="15"/>
        <v/>
      </c>
      <c r="AQ81" s="444" t="str">
        <f t="shared" si="16"/>
        <v/>
      </c>
      <c r="AR81" s="375" t="str">
        <f t="shared" si="28"/>
        <v/>
      </c>
      <c r="AS81" s="377" t="str">
        <f t="shared" si="18"/>
        <v/>
      </c>
      <c r="AT81" s="378" t="str">
        <f t="shared" si="19"/>
        <v/>
      </c>
      <c r="AV81" s="380"/>
      <c r="AX81" s="625" t="b">
        <f t="shared" si="29"/>
        <v>0</v>
      </c>
      <c r="AY81" s="7" t="str">
        <f t="shared" si="30"/>
        <v>FALSEFALSEFALSE</v>
      </c>
      <c r="AZ81" s="626">
        <f t="shared" si="20"/>
        <v>0</v>
      </c>
      <c r="BA81" s="627" t="str">
        <f t="shared" si="31"/>
        <v/>
      </c>
      <c r="BB81" s="627">
        <f t="shared" si="21"/>
        <v>0</v>
      </c>
      <c r="BC81" s="690" t="str">
        <f t="shared" si="22"/>
        <v/>
      </c>
    </row>
    <row r="82" spans="1:55" s="379" customFormat="1" ht="13.5" customHeight="1">
      <c r="A82" s="381">
        <v>26</v>
      </c>
      <c r="B82" s="117"/>
      <c r="C82" s="288"/>
      <c r="D82" s="289"/>
      <c r="E82" s="289"/>
      <c r="F82" s="290"/>
      <c r="G82" s="292"/>
      <c r="H82" s="116"/>
      <c r="I82" s="292"/>
      <c r="J82" s="116"/>
      <c r="K82" s="370" t="str">
        <f t="shared" si="0"/>
        <v/>
      </c>
      <c r="L82" s="370">
        <f t="shared" si="23"/>
        <v>0</v>
      </c>
      <c r="M82" s="370">
        <f t="shared" si="24"/>
        <v>0</v>
      </c>
      <c r="N82" s="371" t="str">
        <f t="shared" si="1"/>
        <v/>
      </c>
      <c r="O82" s="371" t="str">
        <f t="shared" si="2"/>
        <v/>
      </c>
      <c r="P82" s="371" t="str">
        <f t="shared" si="3"/>
        <v/>
      </c>
      <c r="Q82" s="371" t="str">
        <f t="shared" si="4"/>
        <v/>
      </c>
      <c r="R82" s="371" t="str">
        <f t="shared" si="5"/>
        <v/>
      </c>
      <c r="S82" s="371" t="str">
        <f t="shared" si="6"/>
        <v/>
      </c>
      <c r="T82" s="443" t="str">
        <f t="shared" si="25"/>
        <v/>
      </c>
      <c r="U82" s="539"/>
      <c r="V82" s="117"/>
      <c r="W82" s="118"/>
      <c r="X82" s="119"/>
      <c r="Y82" s="120"/>
      <c r="Z82" s="122"/>
      <c r="AA82" s="121"/>
      <c r="AB82" s="443" t="str">
        <f t="shared" si="26"/>
        <v/>
      </c>
      <c r="AC82" s="734" t="str">
        <f t="shared" si="27"/>
        <v/>
      </c>
      <c r="AD82" s="372"/>
      <c r="AE82" s="485"/>
      <c r="AF82" s="373" t="str">
        <f t="shared" si="7"/>
        <v/>
      </c>
      <c r="AG82" s="373" t="str">
        <f t="shared" si="8"/>
        <v/>
      </c>
      <c r="AH82" s="374" t="str">
        <f t="shared" si="9"/>
        <v/>
      </c>
      <c r="AI82" s="375" t="str">
        <f t="shared" si="10"/>
        <v/>
      </c>
      <c r="AJ82" s="375" t="str">
        <f t="shared" si="11"/>
        <v/>
      </c>
      <c r="AK82" s="375" t="str">
        <f t="shared" si="12"/>
        <v/>
      </c>
      <c r="AL82" s="375" t="str">
        <f t="shared" si="13"/>
        <v/>
      </c>
      <c r="AM82" s="375" t="str">
        <f t="shared" si="14"/>
        <v/>
      </c>
      <c r="AN82" s="376"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376"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375" t="str">
        <f t="shared" si="15"/>
        <v/>
      </c>
      <c r="AQ82" s="444" t="str">
        <f t="shared" si="16"/>
        <v/>
      </c>
      <c r="AR82" s="375" t="str">
        <f t="shared" si="28"/>
        <v/>
      </c>
      <c r="AS82" s="377" t="str">
        <f t="shared" si="18"/>
        <v/>
      </c>
      <c r="AT82" s="378" t="str">
        <f t="shared" si="19"/>
        <v/>
      </c>
      <c r="AV82" s="380"/>
      <c r="AX82" s="625" t="b">
        <f t="shared" si="29"/>
        <v>0</v>
      </c>
      <c r="AY82" s="7" t="str">
        <f t="shared" si="30"/>
        <v>FALSEFALSEFALSE</v>
      </c>
      <c r="AZ82" s="626">
        <f t="shared" si="20"/>
        <v>0</v>
      </c>
      <c r="BA82" s="627" t="str">
        <f t="shared" si="31"/>
        <v/>
      </c>
      <c r="BB82" s="627">
        <f t="shared" si="21"/>
        <v>0</v>
      </c>
      <c r="BC82" s="690" t="str">
        <f t="shared" si="22"/>
        <v/>
      </c>
    </row>
    <row r="83" spans="1:55" s="379" customFormat="1" ht="13.5" customHeight="1">
      <c r="A83" s="381">
        <v>27</v>
      </c>
      <c r="B83" s="117"/>
      <c r="C83" s="288"/>
      <c r="D83" s="289"/>
      <c r="E83" s="289"/>
      <c r="F83" s="290"/>
      <c r="G83" s="292"/>
      <c r="H83" s="116"/>
      <c r="I83" s="292"/>
      <c r="J83" s="116"/>
      <c r="K83" s="370" t="str">
        <f t="shared" si="0"/>
        <v/>
      </c>
      <c r="L83" s="370">
        <f t="shared" si="23"/>
        <v>0</v>
      </c>
      <c r="M83" s="370">
        <f t="shared" si="24"/>
        <v>0</v>
      </c>
      <c r="N83" s="371" t="str">
        <f t="shared" si="1"/>
        <v/>
      </c>
      <c r="O83" s="371" t="str">
        <f t="shared" si="2"/>
        <v/>
      </c>
      <c r="P83" s="371" t="str">
        <f t="shared" si="3"/>
        <v/>
      </c>
      <c r="Q83" s="371" t="str">
        <f t="shared" si="4"/>
        <v/>
      </c>
      <c r="R83" s="371" t="str">
        <f t="shared" si="5"/>
        <v/>
      </c>
      <c r="S83" s="371" t="str">
        <f t="shared" si="6"/>
        <v/>
      </c>
      <c r="T83" s="443" t="str">
        <f t="shared" si="25"/>
        <v/>
      </c>
      <c r="U83" s="539"/>
      <c r="V83" s="117"/>
      <c r="W83" s="118"/>
      <c r="X83" s="119"/>
      <c r="Y83" s="120"/>
      <c r="Z83" s="122"/>
      <c r="AA83" s="121"/>
      <c r="AB83" s="443" t="str">
        <f t="shared" si="26"/>
        <v/>
      </c>
      <c r="AC83" s="734" t="str">
        <f t="shared" si="27"/>
        <v/>
      </c>
      <c r="AD83" s="372"/>
      <c r="AE83" s="485"/>
      <c r="AF83" s="373" t="str">
        <f t="shared" si="7"/>
        <v/>
      </c>
      <c r="AG83" s="373" t="str">
        <f t="shared" si="8"/>
        <v/>
      </c>
      <c r="AH83" s="374" t="str">
        <f t="shared" si="9"/>
        <v/>
      </c>
      <c r="AI83" s="375" t="str">
        <f t="shared" si="10"/>
        <v/>
      </c>
      <c r="AJ83" s="375" t="str">
        <f t="shared" si="11"/>
        <v/>
      </c>
      <c r="AK83" s="375" t="str">
        <f t="shared" si="12"/>
        <v/>
      </c>
      <c r="AL83" s="375" t="str">
        <f t="shared" si="13"/>
        <v/>
      </c>
      <c r="AM83" s="375" t="str">
        <f t="shared" si="14"/>
        <v/>
      </c>
      <c r="AN83" s="376"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376"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375" t="str">
        <f t="shared" si="15"/>
        <v/>
      </c>
      <c r="AQ83" s="444" t="str">
        <f t="shared" si="16"/>
        <v/>
      </c>
      <c r="AR83" s="375" t="str">
        <f t="shared" si="28"/>
        <v/>
      </c>
      <c r="AS83" s="377" t="str">
        <f t="shared" si="18"/>
        <v/>
      </c>
      <c r="AT83" s="378" t="str">
        <f t="shared" si="19"/>
        <v/>
      </c>
      <c r="AV83" s="380"/>
      <c r="AX83" s="625" t="b">
        <f t="shared" si="29"/>
        <v>0</v>
      </c>
      <c r="AY83" s="7" t="str">
        <f t="shared" si="30"/>
        <v>FALSEFALSEFALSE</v>
      </c>
      <c r="AZ83" s="626">
        <f t="shared" si="20"/>
        <v>0</v>
      </c>
      <c r="BA83" s="627" t="str">
        <f t="shared" si="31"/>
        <v/>
      </c>
      <c r="BB83" s="627">
        <f t="shared" si="21"/>
        <v>0</v>
      </c>
      <c r="BC83" s="690" t="str">
        <f t="shared" si="22"/>
        <v/>
      </c>
    </row>
    <row r="84" spans="1:55" s="379" customFormat="1" ht="13.5" customHeight="1">
      <c r="A84" s="381">
        <v>28</v>
      </c>
      <c r="B84" s="117"/>
      <c r="C84" s="288"/>
      <c r="D84" s="289"/>
      <c r="E84" s="289"/>
      <c r="F84" s="290"/>
      <c r="G84" s="292"/>
      <c r="H84" s="116"/>
      <c r="I84" s="292"/>
      <c r="J84" s="116"/>
      <c r="K84" s="370" t="str">
        <f t="shared" si="0"/>
        <v/>
      </c>
      <c r="L84" s="370">
        <f t="shared" si="23"/>
        <v>0</v>
      </c>
      <c r="M84" s="370">
        <f t="shared" si="24"/>
        <v>0</v>
      </c>
      <c r="N84" s="371" t="str">
        <f t="shared" si="1"/>
        <v/>
      </c>
      <c r="O84" s="371" t="str">
        <f t="shared" si="2"/>
        <v/>
      </c>
      <c r="P84" s="371" t="str">
        <f t="shared" si="3"/>
        <v/>
      </c>
      <c r="Q84" s="371" t="str">
        <f t="shared" si="4"/>
        <v/>
      </c>
      <c r="R84" s="371" t="str">
        <f t="shared" si="5"/>
        <v/>
      </c>
      <c r="S84" s="371" t="str">
        <f t="shared" si="6"/>
        <v/>
      </c>
      <c r="T84" s="443" t="str">
        <f t="shared" si="25"/>
        <v/>
      </c>
      <c r="U84" s="539"/>
      <c r="V84" s="117"/>
      <c r="W84" s="118"/>
      <c r="X84" s="119"/>
      <c r="Y84" s="120"/>
      <c r="Z84" s="122"/>
      <c r="AA84" s="121"/>
      <c r="AB84" s="443" t="str">
        <f t="shared" si="26"/>
        <v/>
      </c>
      <c r="AC84" s="734" t="str">
        <f t="shared" si="27"/>
        <v/>
      </c>
      <c r="AD84" s="372"/>
      <c r="AE84" s="485"/>
      <c r="AF84" s="373" t="str">
        <f t="shared" si="7"/>
        <v/>
      </c>
      <c r="AG84" s="373" t="str">
        <f t="shared" si="8"/>
        <v/>
      </c>
      <c r="AH84" s="374" t="str">
        <f t="shared" si="9"/>
        <v/>
      </c>
      <c r="AI84" s="375" t="str">
        <f t="shared" si="10"/>
        <v/>
      </c>
      <c r="AJ84" s="375" t="str">
        <f t="shared" si="11"/>
        <v/>
      </c>
      <c r="AK84" s="375" t="str">
        <f t="shared" si="12"/>
        <v/>
      </c>
      <c r="AL84" s="375" t="str">
        <f t="shared" si="13"/>
        <v/>
      </c>
      <c r="AM84" s="375" t="str">
        <f t="shared" si="14"/>
        <v/>
      </c>
      <c r="AN84" s="376"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376"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375" t="str">
        <f t="shared" si="15"/>
        <v/>
      </c>
      <c r="AQ84" s="444" t="str">
        <f t="shared" si="16"/>
        <v/>
      </c>
      <c r="AR84" s="375" t="str">
        <f t="shared" si="28"/>
        <v/>
      </c>
      <c r="AS84" s="377" t="str">
        <f t="shared" si="18"/>
        <v/>
      </c>
      <c r="AT84" s="378" t="str">
        <f t="shared" si="19"/>
        <v/>
      </c>
      <c r="AV84" s="380"/>
      <c r="AX84" s="625" t="b">
        <f t="shared" si="29"/>
        <v>0</v>
      </c>
      <c r="AY84" s="7" t="str">
        <f t="shared" si="30"/>
        <v>FALSEFALSEFALSE</v>
      </c>
      <c r="AZ84" s="626">
        <f t="shared" si="20"/>
        <v>0</v>
      </c>
      <c r="BA84" s="627" t="str">
        <f t="shared" si="31"/>
        <v/>
      </c>
      <c r="BB84" s="627">
        <f t="shared" si="21"/>
        <v>0</v>
      </c>
      <c r="BC84" s="690" t="str">
        <f t="shared" si="22"/>
        <v/>
      </c>
    </row>
    <row r="85" spans="1:55" s="379" customFormat="1" ht="13.5" customHeight="1">
      <c r="A85" s="381">
        <v>29</v>
      </c>
      <c r="B85" s="117"/>
      <c r="C85" s="288"/>
      <c r="D85" s="289"/>
      <c r="E85" s="289"/>
      <c r="F85" s="290"/>
      <c r="G85" s="292"/>
      <c r="H85" s="116"/>
      <c r="I85" s="292"/>
      <c r="J85" s="116"/>
      <c r="K85" s="370" t="str">
        <f t="shared" si="0"/>
        <v/>
      </c>
      <c r="L85" s="370">
        <f t="shared" si="23"/>
        <v>0</v>
      </c>
      <c r="M85" s="370">
        <f t="shared" si="24"/>
        <v>0</v>
      </c>
      <c r="N85" s="371" t="str">
        <f t="shared" si="1"/>
        <v/>
      </c>
      <c r="O85" s="371" t="str">
        <f t="shared" si="2"/>
        <v/>
      </c>
      <c r="P85" s="371" t="str">
        <f t="shared" si="3"/>
        <v/>
      </c>
      <c r="Q85" s="371" t="str">
        <f t="shared" si="4"/>
        <v/>
      </c>
      <c r="R85" s="371" t="str">
        <f t="shared" si="5"/>
        <v/>
      </c>
      <c r="S85" s="371" t="str">
        <f t="shared" si="6"/>
        <v/>
      </c>
      <c r="T85" s="443" t="str">
        <f t="shared" si="25"/>
        <v/>
      </c>
      <c r="U85" s="539"/>
      <c r="V85" s="117"/>
      <c r="W85" s="118"/>
      <c r="X85" s="119"/>
      <c r="Y85" s="120"/>
      <c r="Z85" s="122"/>
      <c r="AA85" s="121"/>
      <c r="AB85" s="443" t="str">
        <f t="shared" si="26"/>
        <v/>
      </c>
      <c r="AC85" s="734" t="str">
        <f t="shared" si="27"/>
        <v/>
      </c>
      <c r="AD85" s="372"/>
      <c r="AE85" s="485"/>
      <c r="AF85" s="373" t="str">
        <f t="shared" si="7"/>
        <v/>
      </c>
      <c r="AG85" s="373" t="str">
        <f t="shared" si="8"/>
        <v/>
      </c>
      <c r="AH85" s="374" t="str">
        <f t="shared" si="9"/>
        <v/>
      </c>
      <c r="AI85" s="375" t="str">
        <f t="shared" si="10"/>
        <v/>
      </c>
      <c r="AJ85" s="375" t="str">
        <f t="shared" si="11"/>
        <v/>
      </c>
      <c r="AK85" s="375" t="str">
        <f t="shared" si="12"/>
        <v/>
      </c>
      <c r="AL85" s="375" t="str">
        <f t="shared" si="13"/>
        <v/>
      </c>
      <c r="AM85" s="375" t="str">
        <f t="shared" si="14"/>
        <v/>
      </c>
      <c r="AN85" s="376"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376"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375" t="str">
        <f t="shared" si="15"/>
        <v/>
      </c>
      <c r="AQ85" s="444" t="str">
        <f t="shared" si="16"/>
        <v/>
      </c>
      <c r="AR85" s="375" t="str">
        <f t="shared" si="28"/>
        <v/>
      </c>
      <c r="AS85" s="377" t="str">
        <f t="shared" si="18"/>
        <v/>
      </c>
      <c r="AT85" s="378" t="str">
        <f t="shared" si="19"/>
        <v/>
      </c>
      <c r="AV85" s="380"/>
      <c r="AX85" s="625" t="b">
        <f t="shared" si="29"/>
        <v>0</v>
      </c>
      <c r="AY85" s="7" t="str">
        <f t="shared" si="30"/>
        <v>FALSEFALSEFALSE</v>
      </c>
      <c r="AZ85" s="626">
        <f t="shared" si="20"/>
        <v>0</v>
      </c>
      <c r="BA85" s="627" t="str">
        <f t="shared" si="31"/>
        <v/>
      </c>
      <c r="BB85" s="627">
        <f t="shared" si="21"/>
        <v>0</v>
      </c>
      <c r="BC85" s="690" t="str">
        <f t="shared" si="22"/>
        <v/>
      </c>
    </row>
    <row r="86" spans="1:55" s="379" customFormat="1" ht="13.5" customHeight="1">
      <c r="A86" s="381">
        <v>30</v>
      </c>
      <c r="B86" s="117"/>
      <c r="C86" s="288"/>
      <c r="D86" s="289"/>
      <c r="E86" s="289"/>
      <c r="F86" s="290"/>
      <c r="G86" s="292"/>
      <c r="H86" s="116"/>
      <c r="I86" s="292"/>
      <c r="J86" s="116"/>
      <c r="K86" s="370" t="str">
        <f t="shared" si="0"/>
        <v/>
      </c>
      <c r="L86" s="370">
        <f t="shared" si="23"/>
        <v>0</v>
      </c>
      <c r="M86" s="370">
        <f t="shared" si="24"/>
        <v>0</v>
      </c>
      <c r="N86" s="371" t="str">
        <f t="shared" si="1"/>
        <v/>
      </c>
      <c r="O86" s="371" t="str">
        <f t="shared" si="2"/>
        <v/>
      </c>
      <c r="P86" s="371" t="str">
        <f t="shared" si="3"/>
        <v/>
      </c>
      <c r="Q86" s="371" t="str">
        <f t="shared" si="4"/>
        <v/>
      </c>
      <c r="R86" s="371" t="str">
        <f t="shared" si="5"/>
        <v/>
      </c>
      <c r="S86" s="371" t="str">
        <f t="shared" si="6"/>
        <v/>
      </c>
      <c r="T86" s="443" t="str">
        <f t="shared" si="25"/>
        <v/>
      </c>
      <c r="U86" s="539"/>
      <c r="V86" s="117"/>
      <c r="W86" s="118"/>
      <c r="X86" s="119"/>
      <c r="Y86" s="120"/>
      <c r="Z86" s="122"/>
      <c r="AA86" s="121"/>
      <c r="AB86" s="443" t="str">
        <f t="shared" si="26"/>
        <v/>
      </c>
      <c r="AC86" s="734" t="str">
        <f t="shared" si="27"/>
        <v/>
      </c>
      <c r="AD86" s="372"/>
      <c r="AE86" s="485"/>
      <c r="AF86" s="373" t="str">
        <f t="shared" si="7"/>
        <v/>
      </c>
      <c r="AG86" s="373" t="str">
        <f t="shared" si="8"/>
        <v/>
      </c>
      <c r="AH86" s="374" t="str">
        <f t="shared" si="9"/>
        <v/>
      </c>
      <c r="AI86" s="375" t="str">
        <f t="shared" si="10"/>
        <v/>
      </c>
      <c r="AJ86" s="375" t="str">
        <f t="shared" si="11"/>
        <v/>
      </c>
      <c r="AK86" s="375" t="str">
        <f t="shared" si="12"/>
        <v/>
      </c>
      <c r="AL86" s="375" t="str">
        <f t="shared" si="13"/>
        <v/>
      </c>
      <c r="AM86" s="375" t="str">
        <f t="shared" si="14"/>
        <v/>
      </c>
      <c r="AN86" s="376"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376"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375" t="str">
        <f t="shared" si="15"/>
        <v/>
      </c>
      <c r="AQ86" s="444" t="str">
        <f t="shared" si="16"/>
        <v/>
      </c>
      <c r="AR86" s="375" t="str">
        <f t="shared" si="28"/>
        <v/>
      </c>
      <c r="AS86" s="377" t="str">
        <f t="shared" si="18"/>
        <v/>
      </c>
      <c r="AT86" s="378" t="str">
        <f t="shared" si="19"/>
        <v/>
      </c>
      <c r="AV86" s="380"/>
      <c r="AX86" s="625" t="b">
        <f t="shared" si="29"/>
        <v>0</v>
      </c>
      <c r="AY86" s="7" t="str">
        <f t="shared" si="30"/>
        <v>FALSEFALSEFALSE</v>
      </c>
      <c r="AZ86" s="626">
        <f t="shared" si="20"/>
        <v>0</v>
      </c>
      <c r="BA86" s="627" t="str">
        <f t="shared" si="31"/>
        <v/>
      </c>
      <c r="BB86" s="627">
        <f t="shared" si="21"/>
        <v>0</v>
      </c>
      <c r="BC86" s="690" t="str">
        <f t="shared" si="22"/>
        <v/>
      </c>
    </row>
    <row r="87" spans="1:55" s="379" customFormat="1" ht="13.5" customHeight="1">
      <c r="A87" s="381">
        <v>31</v>
      </c>
      <c r="B87" s="117"/>
      <c r="C87" s="288"/>
      <c r="D87" s="289"/>
      <c r="E87" s="289"/>
      <c r="F87" s="290"/>
      <c r="G87" s="292"/>
      <c r="H87" s="116"/>
      <c r="I87" s="292"/>
      <c r="J87" s="116"/>
      <c r="K87" s="370" t="str">
        <f t="shared" si="0"/>
        <v/>
      </c>
      <c r="L87" s="370">
        <f t="shared" si="23"/>
        <v>0</v>
      </c>
      <c r="M87" s="370">
        <f t="shared" si="24"/>
        <v>0</v>
      </c>
      <c r="N87" s="371" t="str">
        <f t="shared" si="1"/>
        <v/>
      </c>
      <c r="O87" s="371" t="str">
        <f t="shared" si="2"/>
        <v/>
      </c>
      <c r="P87" s="371" t="str">
        <f t="shared" si="3"/>
        <v/>
      </c>
      <c r="Q87" s="371" t="str">
        <f t="shared" si="4"/>
        <v/>
      </c>
      <c r="R87" s="371" t="str">
        <f t="shared" si="5"/>
        <v/>
      </c>
      <c r="S87" s="371" t="str">
        <f t="shared" si="6"/>
        <v/>
      </c>
      <c r="T87" s="443" t="str">
        <f t="shared" si="25"/>
        <v/>
      </c>
      <c r="U87" s="539"/>
      <c r="V87" s="117"/>
      <c r="W87" s="118"/>
      <c r="X87" s="119"/>
      <c r="Y87" s="120"/>
      <c r="Z87" s="122"/>
      <c r="AA87" s="121"/>
      <c r="AB87" s="443" t="str">
        <f t="shared" si="26"/>
        <v/>
      </c>
      <c r="AC87" s="734" t="str">
        <f t="shared" si="27"/>
        <v/>
      </c>
      <c r="AD87" s="372"/>
      <c r="AE87" s="485"/>
      <c r="AF87" s="373" t="str">
        <f t="shared" si="7"/>
        <v/>
      </c>
      <c r="AG87" s="373" t="str">
        <f t="shared" si="8"/>
        <v/>
      </c>
      <c r="AH87" s="374" t="str">
        <f t="shared" si="9"/>
        <v/>
      </c>
      <c r="AI87" s="375" t="str">
        <f t="shared" si="10"/>
        <v/>
      </c>
      <c r="AJ87" s="375" t="str">
        <f t="shared" si="11"/>
        <v/>
      </c>
      <c r="AK87" s="375" t="str">
        <f t="shared" si="12"/>
        <v/>
      </c>
      <c r="AL87" s="375" t="str">
        <f t="shared" si="13"/>
        <v/>
      </c>
      <c r="AM87" s="375" t="str">
        <f t="shared" si="14"/>
        <v/>
      </c>
      <c r="AN87" s="376"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376"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375" t="str">
        <f t="shared" si="15"/>
        <v/>
      </c>
      <c r="AQ87" s="444" t="str">
        <f t="shared" si="16"/>
        <v/>
      </c>
      <c r="AR87" s="375" t="str">
        <f t="shared" si="28"/>
        <v/>
      </c>
      <c r="AS87" s="377" t="str">
        <f t="shared" si="18"/>
        <v/>
      </c>
      <c r="AT87" s="378" t="str">
        <f t="shared" si="19"/>
        <v/>
      </c>
      <c r="AV87" s="380"/>
      <c r="AX87" s="625" t="b">
        <f t="shared" si="29"/>
        <v>0</v>
      </c>
      <c r="AY87" s="7" t="str">
        <f t="shared" si="30"/>
        <v>FALSEFALSEFALSE</v>
      </c>
      <c r="AZ87" s="626">
        <f t="shared" si="20"/>
        <v>0</v>
      </c>
      <c r="BA87" s="627" t="str">
        <f t="shared" si="31"/>
        <v/>
      </c>
      <c r="BB87" s="627">
        <f t="shared" si="21"/>
        <v>0</v>
      </c>
      <c r="BC87" s="690" t="str">
        <f t="shared" si="22"/>
        <v/>
      </c>
    </row>
    <row r="88" spans="1:55" s="379" customFormat="1" ht="13.5" customHeight="1">
      <c r="A88" s="381">
        <v>32</v>
      </c>
      <c r="B88" s="117"/>
      <c r="C88" s="288"/>
      <c r="D88" s="289"/>
      <c r="E88" s="289"/>
      <c r="F88" s="290"/>
      <c r="G88" s="292"/>
      <c r="H88" s="116"/>
      <c r="I88" s="292"/>
      <c r="J88" s="116"/>
      <c r="K88" s="370" t="str">
        <f t="shared" si="0"/>
        <v/>
      </c>
      <c r="L88" s="370">
        <f t="shared" si="23"/>
        <v>0</v>
      </c>
      <c r="M88" s="370">
        <f t="shared" si="24"/>
        <v>0</v>
      </c>
      <c r="N88" s="371" t="str">
        <f t="shared" si="1"/>
        <v/>
      </c>
      <c r="O88" s="371" t="str">
        <f t="shared" si="2"/>
        <v/>
      </c>
      <c r="P88" s="371" t="str">
        <f t="shared" si="3"/>
        <v/>
      </c>
      <c r="Q88" s="371" t="str">
        <f t="shared" si="4"/>
        <v/>
      </c>
      <c r="R88" s="371" t="str">
        <f t="shared" si="5"/>
        <v/>
      </c>
      <c r="S88" s="371" t="str">
        <f t="shared" si="6"/>
        <v/>
      </c>
      <c r="T88" s="443" t="str">
        <f t="shared" si="25"/>
        <v/>
      </c>
      <c r="U88" s="539"/>
      <c r="V88" s="117"/>
      <c r="W88" s="118"/>
      <c r="X88" s="119"/>
      <c r="Y88" s="120"/>
      <c r="Z88" s="122"/>
      <c r="AA88" s="121"/>
      <c r="AB88" s="443" t="str">
        <f t="shared" si="26"/>
        <v/>
      </c>
      <c r="AC88" s="734" t="str">
        <f t="shared" si="27"/>
        <v/>
      </c>
      <c r="AD88" s="372"/>
      <c r="AE88" s="485"/>
      <c r="AF88" s="373" t="str">
        <f t="shared" si="7"/>
        <v/>
      </c>
      <c r="AG88" s="373" t="str">
        <f t="shared" si="8"/>
        <v/>
      </c>
      <c r="AH88" s="374" t="str">
        <f t="shared" si="9"/>
        <v/>
      </c>
      <c r="AI88" s="375" t="str">
        <f t="shared" si="10"/>
        <v/>
      </c>
      <c r="AJ88" s="375" t="str">
        <f t="shared" si="11"/>
        <v/>
      </c>
      <c r="AK88" s="375" t="str">
        <f t="shared" si="12"/>
        <v/>
      </c>
      <c r="AL88" s="375" t="str">
        <f t="shared" si="13"/>
        <v/>
      </c>
      <c r="AM88" s="375" t="str">
        <f t="shared" si="14"/>
        <v/>
      </c>
      <c r="AN88" s="376"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376"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375" t="str">
        <f t="shared" si="15"/>
        <v/>
      </c>
      <c r="AQ88" s="444" t="str">
        <f t="shared" si="16"/>
        <v/>
      </c>
      <c r="AR88" s="375" t="str">
        <f t="shared" si="28"/>
        <v/>
      </c>
      <c r="AS88" s="377" t="str">
        <f t="shared" si="18"/>
        <v/>
      </c>
      <c r="AT88" s="378" t="str">
        <f t="shared" si="19"/>
        <v/>
      </c>
      <c r="AV88" s="380"/>
      <c r="AX88" s="625" t="b">
        <f t="shared" si="29"/>
        <v>0</v>
      </c>
      <c r="AY88" s="7" t="str">
        <f t="shared" si="30"/>
        <v>FALSEFALSEFALSE</v>
      </c>
      <c r="AZ88" s="626">
        <f t="shared" si="20"/>
        <v>0</v>
      </c>
      <c r="BA88" s="627" t="str">
        <f t="shared" si="31"/>
        <v/>
      </c>
      <c r="BB88" s="627">
        <f t="shared" si="21"/>
        <v>0</v>
      </c>
      <c r="BC88" s="690" t="str">
        <f t="shared" si="22"/>
        <v/>
      </c>
    </row>
    <row r="89" spans="1:55" s="379" customFormat="1" ht="13.5" customHeight="1">
      <c r="A89" s="381">
        <v>33</v>
      </c>
      <c r="B89" s="117"/>
      <c r="C89" s="288"/>
      <c r="D89" s="289"/>
      <c r="E89" s="289"/>
      <c r="F89" s="290"/>
      <c r="G89" s="292"/>
      <c r="H89" s="116"/>
      <c r="I89" s="292"/>
      <c r="J89" s="116"/>
      <c r="K89" s="370" t="str">
        <f t="shared" si="0"/>
        <v/>
      </c>
      <c r="L89" s="370">
        <f t="shared" si="23"/>
        <v>0</v>
      </c>
      <c r="M89" s="370">
        <f t="shared" si="24"/>
        <v>0</v>
      </c>
      <c r="N89" s="371" t="str">
        <f t="shared" si="1"/>
        <v/>
      </c>
      <c r="O89" s="371" t="str">
        <f t="shared" si="2"/>
        <v/>
      </c>
      <c r="P89" s="371" t="str">
        <f t="shared" si="3"/>
        <v/>
      </c>
      <c r="Q89" s="371" t="str">
        <f t="shared" si="4"/>
        <v/>
      </c>
      <c r="R89" s="371" t="str">
        <f t="shared" si="5"/>
        <v/>
      </c>
      <c r="S89" s="371" t="str">
        <f t="shared" si="6"/>
        <v/>
      </c>
      <c r="T89" s="443" t="str">
        <f t="shared" si="25"/>
        <v/>
      </c>
      <c r="U89" s="539"/>
      <c r="V89" s="117"/>
      <c r="W89" s="118"/>
      <c r="X89" s="119"/>
      <c r="Y89" s="120"/>
      <c r="Z89" s="122"/>
      <c r="AA89" s="121"/>
      <c r="AB89" s="443" t="str">
        <f t="shared" si="26"/>
        <v/>
      </c>
      <c r="AC89" s="734" t="str">
        <f t="shared" si="27"/>
        <v/>
      </c>
      <c r="AD89" s="372"/>
      <c r="AE89" s="485"/>
      <c r="AF89" s="373" t="str">
        <f t="shared" si="7"/>
        <v/>
      </c>
      <c r="AG89" s="373" t="str">
        <f t="shared" si="8"/>
        <v/>
      </c>
      <c r="AH89" s="374" t="str">
        <f t="shared" si="9"/>
        <v/>
      </c>
      <c r="AI89" s="375" t="str">
        <f t="shared" si="10"/>
        <v/>
      </c>
      <c r="AJ89" s="375" t="str">
        <f t="shared" si="11"/>
        <v/>
      </c>
      <c r="AK89" s="375" t="str">
        <f t="shared" si="12"/>
        <v/>
      </c>
      <c r="AL89" s="375" t="str">
        <f t="shared" si="13"/>
        <v/>
      </c>
      <c r="AM89" s="375" t="str">
        <f t="shared" si="14"/>
        <v/>
      </c>
      <c r="AN89" s="376"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376"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375" t="str">
        <f t="shared" si="15"/>
        <v/>
      </c>
      <c r="AQ89" s="444" t="str">
        <f t="shared" si="16"/>
        <v/>
      </c>
      <c r="AR89" s="375" t="str">
        <f t="shared" si="28"/>
        <v/>
      </c>
      <c r="AS89" s="377" t="str">
        <f t="shared" si="18"/>
        <v/>
      </c>
      <c r="AT89" s="378" t="str">
        <f t="shared" si="19"/>
        <v/>
      </c>
      <c r="AV89" s="380"/>
      <c r="AX89" s="625" t="b">
        <f t="shared" si="29"/>
        <v>0</v>
      </c>
      <c r="AY89" s="7" t="str">
        <f t="shared" si="30"/>
        <v>FALSEFALSEFALSE</v>
      </c>
      <c r="AZ89" s="626">
        <f t="shared" si="20"/>
        <v>0</v>
      </c>
      <c r="BA89" s="627" t="str">
        <f t="shared" si="31"/>
        <v/>
      </c>
      <c r="BB89" s="627">
        <f t="shared" si="21"/>
        <v>0</v>
      </c>
      <c r="BC89" s="690" t="str">
        <f t="shared" si="22"/>
        <v/>
      </c>
    </row>
    <row r="90" spans="1:55" s="379" customFormat="1" ht="13.5" customHeight="1">
      <c r="A90" s="381">
        <v>34</v>
      </c>
      <c r="B90" s="117"/>
      <c r="C90" s="288"/>
      <c r="D90" s="289"/>
      <c r="E90" s="289"/>
      <c r="F90" s="290"/>
      <c r="G90" s="292"/>
      <c r="H90" s="116"/>
      <c r="I90" s="292"/>
      <c r="J90" s="116"/>
      <c r="K90" s="370" t="str">
        <f t="shared" si="0"/>
        <v/>
      </c>
      <c r="L90" s="370">
        <f t="shared" si="23"/>
        <v>0</v>
      </c>
      <c r="M90" s="370">
        <f t="shared" si="24"/>
        <v>0</v>
      </c>
      <c r="N90" s="371" t="str">
        <f t="shared" si="1"/>
        <v/>
      </c>
      <c r="O90" s="371" t="str">
        <f t="shared" si="2"/>
        <v/>
      </c>
      <c r="P90" s="371" t="str">
        <f t="shared" si="3"/>
        <v/>
      </c>
      <c r="Q90" s="371" t="str">
        <f t="shared" si="4"/>
        <v/>
      </c>
      <c r="R90" s="371" t="str">
        <f t="shared" si="5"/>
        <v/>
      </c>
      <c r="S90" s="371" t="str">
        <f t="shared" si="6"/>
        <v/>
      </c>
      <c r="T90" s="443" t="str">
        <f t="shared" si="25"/>
        <v/>
      </c>
      <c r="U90" s="539"/>
      <c r="V90" s="117"/>
      <c r="W90" s="118"/>
      <c r="X90" s="119"/>
      <c r="Y90" s="120"/>
      <c r="Z90" s="122"/>
      <c r="AA90" s="121"/>
      <c r="AB90" s="443" t="str">
        <f t="shared" si="26"/>
        <v/>
      </c>
      <c r="AC90" s="734" t="str">
        <f t="shared" si="27"/>
        <v/>
      </c>
      <c r="AD90" s="372"/>
      <c r="AE90" s="485"/>
      <c r="AF90" s="373" t="str">
        <f t="shared" si="7"/>
        <v/>
      </c>
      <c r="AG90" s="373" t="str">
        <f t="shared" si="8"/>
        <v/>
      </c>
      <c r="AH90" s="374" t="str">
        <f t="shared" si="9"/>
        <v/>
      </c>
      <c r="AI90" s="375" t="str">
        <f t="shared" si="10"/>
        <v/>
      </c>
      <c r="AJ90" s="375" t="str">
        <f t="shared" si="11"/>
        <v/>
      </c>
      <c r="AK90" s="375" t="str">
        <f t="shared" si="12"/>
        <v/>
      </c>
      <c r="AL90" s="375" t="str">
        <f t="shared" si="13"/>
        <v/>
      </c>
      <c r="AM90" s="375" t="str">
        <f t="shared" si="14"/>
        <v/>
      </c>
      <c r="AN90" s="376"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376"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375" t="str">
        <f t="shared" si="15"/>
        <v/>
      </c>
      <c r="AQ90" s="444" t="str">
        <f t="shared" si="16"/>
        <v/>
      </c>
      <c r="AR90" s="375" t="str">
        <f t="shared" si="28"/>
        <v/>
      </c>
      <c r="AS90" s="377" t="str">
        <f t="shared" si="18"/>
        <v/>
      </c>
      <c r="AT90" s="378" t="str">
        <f t="shared" si="19"/>
        <v/>
      </c>
      <c r="AV90" s="380"/>
      <c r="AX90" s="625" t="b">
        <f t="shared" si="29"/>
        <v>0</v>
      </c>
      <c r="AY90" s="7" t="str">
        <f t="shared" si="30"/>
        <v>FALSEFALSEFALSE</v>
      </c>
      <c r="AZ90" s="626">
        <f t="shared" si="20"/>
        <v>0</v>
      </c>
      <c r="BA90" s="627" t="str">
        <f t="shared" si="31"/>
        <v/>
      </c>
      <c r="BB90" s="627">
        <f t="shared" si="21"/>
        <v>0</v>
      </c>
      <c r="BC90" s="690" t="str">
        <f t="shared" si="22"/>
        <v/>
      </c>
    </row>
    <row r="91" spans="1:55" s="379" customFormat="1" ht="13.5" customHeight="1">
      <c r="A91" s="381">
        <v>35</v>
      </c>
      <c r="B91" s="117"/>
      <c r="C91" s="288"/>
      <c r="D91" s="289"/>
      <c r="E91" s="289"/>
      <c r="F91" s="290"/>
      <c r="G91" s="292"/>
      <c r="H91" s="116"/>
      <c r="I91" s="292"/>
      <c r="J91" s="116"/>
      <c r="K91" s="370" t="str">
        <f t="shared" si="0"/>
        <v/>
      </c>
      <c r="L91" s="370">
        <f t="shared" si="23"/>
        <v>0</v>
      </c>
      <c r="M91" s="370">
        <f t="shared" si="24"/>
        <v>0</v>
      </c>
      <c r="N91" s="371" t="str">
        <f t="shared" si="1"/>
        <v/>
      </c>
      <c r="O91" s="371" t="str">
        <f t="shared" si="2"/>
        <v/>
      </c>
      <c r="P91" s="371" t="str">
        <f t="shared" si="3"/>
        <v/>
      </c>
      <c r="Q91" s="371" t="str">
        <f t="shared" si="4"/>
        <v/>
      </c>
      <c r="R91" s="371" t="str">
        <f t="shared" si="5"/>
        <v/>
      </c>
      <c r="S91" s="371" t="str">
        <f t="shared" si="6"/>
        <v/>
      </c>
      <c r="T91" s="443" t="str">
        <f t="shared" si="25"/>
        <v/>
      </c>
      <c r="U91" s="539"/>
      <c r="V91" s="117"/>
      <c r="W91" s="118"/>
      <c r="X91" s="119"/>
      <c r="Y91" s="120"/>
      <c r="Z91" s="122"/>
      <c r="AA91" s="121"/>
      <c r="AB91" s="443" t="str">
        <f t="shared" si="26"/>
        <v/>
      </c>
      <c r="AC91" s="734" t="str">
        <f t="shared" si="27"/>
        <v/>
      </c>
      <c r="AD91" s="372"/>
      <c r="AE91" s="485"/>
      <c r="AF91" s="373" t="str">
        <f t="shared" si="7"/>
        <v/>
      </c>
      <c r="AG91" s="373" t="str">
        <f t="shared" si="8"/>
        <v/>
      </c>
      <c r="AH91" s="374" t="str">
        <f t="shared" si="9"/>
        <v/>
      </c>
      <c r="AI91" s="375" t="str">
        <f t="shared" si="10"/>
        <v/>
      </c>
      <c r="AJ91" s="375" t="str">
        <f t="shared" si="11"/>
        <v/>
      </c>
      <c r="AK91" s="375" t="str">
        <f t="shared" si="12"/>
        <v/>
      </c>
      <c r="AL91" s="375" t="str">
        <f t="shared" si="13"/>
        <v/>
      </c>
      <c r="AM91" s="375" t="str">
        <f t="shared" si="14"/>
        <v/>
      </c>
      <c r="AN91" s="376"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376"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375" t="str">
        <f t="shared" si="15"/>
        <v/>
      </c>
      <c r="AQ91" s="444" t="str">
        <f t="shared" si="16"/>
        <v/>
      </c>
      <c r="AR91" s="375" t="str">
        <f t="shared" si="28"/>
        <v/>
      </c>
      <c r="AS91" s="377" t="str">
        <f t="shared" si="18"/>
        <v/>
      </c>
      <c r="AT91" s="378" t="str">
        <f t="shared" si="19"/>
        <v/>
      </c>
      <c r="AV91" s="380"/>
      <c r="AX91" s="625" t="b">
        <f t="shared" si="29"/>
        <v>0</v>
      </c>
      <c r="AY91" s="7" t="str">
        <f t="shared" si="30"/>
        <v>FALSEFALSEFALSE</v>
      </c>
      <c r="AZ91" s="626">
        <f t="shared" si="20"/>
        <v>0</v>
      </c>
      <c r="BA91" s="627" t="str">
        <f t="shared" si="31"/>
        <v/>
      </c>
      <c r="BB91" s="627">
        <f t="shared" si="21"/>
        <v>0</v>
      </c>
      <c r="BC91" s="690" t="str">
        <f t="shared" si="22"/>
        <v/>
      </c>
    </row>
    <row r="92" spans="1:55" s="379" customFormat="1" ht="13.5" customHeight="1">
      <c r="A92" s="381">
        <v>36</v>
      </c>
      <c r="B92" s="117"/>
      <c r="C92" s="288"/>
      <c r="D92" s="289"/>
      <c r="E92" s="289"/>
      <c r="F92" s="290"/>
      <c r="G92" s="292"/>
      <c r="H92" s="116"/>
      <c r="I92" s="292"/>
      <c r="J92" s="116"/>
      <c r="K92" s="370" t="str">
        <f t="shared" si="0"/>
        <v/>
      </c>
      <c r="L92" s="370">
        <f t="shared" si="23"/>
        <v>0</v>
      </c>
      <c r="M92" s="370">
        <f t="shared" si="24"/>
        <v>0</v>
      </c>
      <c r="N92" s="371" t="str">
        <f t="shared" si="1"/>
        <v/>
      </c>
      <c r="O92" s="371" t="str">
        <f t="shared" si="2"/>
        <v/>
      </c>
      <c r="P92" s="371" t="str">
        <f t="shared" si="3"/>
        <v/>
      </c>
      <c r="Q92" s="371" t="str">
        <f t="shared" si="4"/>
        <v/>
      </c>
      <c r="R92" s="371" t="str">
        <f t="shared" si="5"/>
        <v/>
      </c>
      <c r="S92" s="371" t="str">
        <f t="shared" si="6"/>
        <v/>
      </c>
      <c r="T92" s="443" t="str">
        <f t="shared" si="25"/>
        <v/>
      </c>
      <c r="U92" s="539"/>
      <c r="V92" s="117"/>
      <c r="W92" s="118"/>
      <c r="X92" s="119"/>
      <c r="Y92" s="120"/>
      <c r="Z92" s="122"/>
      <c r="AA92" s="121"/>
      <c r="AB92" s="443" t="str">
        <f t="shared" si="26"/>
        <v/>
      </c>
      <c r="AC92" s="734" t="str">
        <f t="shared" si="27"/>
        <v/>
      </c>
      <c r="AD92" s="372"/>
      <c r="AE92" s="485"/>
      <c r="AF92" s="373" t="str">
        <f t="shared" si="7"/>
        <v/>
      </c>
      <c r="AG92" s="373" t="str">
        <f t="shared" si="8"/>
        <v/>
      </c>
      <c r="AH92" s="374" t="str">
        <f t="shared" si="9"/>
        <v/>
      </c>
      <c r="AI92" s="375" t="str">
        <f t="shared" si="10"/>
        <v/>
      </c>
      <c r="AJ92" s="375" t="str">
        <f t="shared" si="11"/>
        <v/>
      </c>
      <c r="AK92" s="375" t="str">
        <f t="shared" si="12"/>
        <v/>
      </c>
      <c r="AL92" s="375" t="str">
        <f t="shared" si="13"/>
        <v/>
      </c>
      <c r="AM92" s="375" t="str">
        <f t="shared" si="14"/>
        <v/>
      </c>
      <c r="AN92" s="376"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376"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375" t="str">
        <f t="shared" si="15"/>
        <v/>
      </c>
      <c r="AQ92" s="444" t="str">
        <f t="shared" si="16"/>
        <v/>
      </c>
      <c r="AR92" s="375" t="str">
        <f t="shared" si="28"/>
        <v/>
      </c>
      <c r="AS92" s="377" t="str">
        <f t="shared" si="18"/>
        <v/>
      </c>
      <c r="AT92" s="378" t="str">
        <f t="shared" si="19"/>
        <v/>
      </c>
      <c r="AV92" s="380"/>
      <c r="AX92" s="625" t="b">
        <f t="shared" si="29"/>
        <v>0</v>
      </c>
      <c r="AY92" s="7" t="str">
        <f t="shared" si="30"/>
        <v>FALSEFALSEFALSE</v>
      </c>
      <c r="AZ92" s="626">
        <f t="shared" si="20"/>
        <v>0</v>
      </c>
      <c r="BA92" s="627" t="str">
        <f t="shared" si="31"/>
        <v/>
      </c>
      <c r="BB92" s="627">
        <f t="shared" si="21"/>
        <v>0</v>
      </c>
      <c r="BC92" s="690" t="str">
        <f t="shared" si="22"/>
        <v/>
      </c>
    </row>
    <row r="93" spans="1:55" s="379" customFormat="1" ht="13.5" customHeight="1">
      <c r="A93" s="381">
        <v>37</v>
      </c>
      <c r="B93" s="117"/>
      <c r="C93" s="288"/>
      <c r="D93" s="289"/>
      <c r="E93" s="289"/>
      <c r="F93" s="290"/>
      <c r="G93" s="292"/>
      <c r="H93" s="116"/>
      <c r="I93" s="292"/>
      <c r="J93" s="116"/>
      <c r="K93" s="370" t="str">
        <f t="shared" si="0"/>
        <v/>
      </c>
      <c r="L93" s="370">
        <f t="shared" si="23"/>
        <v>0</v>
      </c>
      <c r="M93" s="370">
        <f t="shared" si="24"/>
        <v>0</v>
      </c>
      <c r="N93" s="371" t="str">
        <f t="shared" si="1"/>
        <v/>
      </c>
      <c r="O93" s="371" t="str">
        <f t="shared" si="2"/>
        <v/>
      </c>
      <c r="P93" s="371" t="str">
        <f t="shared" si="3"/>
        <v/>
      </c>
      <c r="Q93" s="371" t="str">
        <f t="shared" si="4"/>
        <v/>
      </c>
      <c r="R93" s="371" t="str">
        <f t="shared" si="5"/>
        <v/>
      </c>
      <c r="S93" s="371" t="str">
        <f t="shared" si="6"/>
        <v/>
      </c>
      <c r="T93" s="443" t="str">
        <f t="shared" si="25"/>
        <v/>
      </c>
      <c r="U93" s="539"/>
      <c r="V93" s="117"/>
      <c r="W93" s="118"/>
      <c r="X93" s="119"/>
      <c r="Y93" s="120"/>
      <c r="Z93" s="122"/>
      <c r="AA93" s="121"/>
      <c r="AB93" s="443" t="str">
        <f t="shared" si="26"/>
        <v/>
      </c>
      <c r="AC93" s="734" t="str">
        <f t="shared" si="27"/>
        <v/>
      </c>
      <c r="AD93" s="372"/>
      <c r="AE93" s="485"/>
      <c r="AF93" s="373" t="str">
        <f t="shared" si="7"/>
        <v/>
      </c>
      <c r="AG93" s="373" t="str">
        <f t="shared" si="8"/>
        <v/>
      </c>
      <c r="AH93" s="374" t="str">
        <f t="shared" si="9"/>
        <v/>
      </c>
      <c r="AI93" s="375" t="str">
        <f t="shared" si="10"/>
        <v/>
      </c>
      <c r="AJ93" s="375" t="str">
        <f t="shared" si="11"/>
        <v/>
      </c>
      <c r="AK93" s="375" t="str">
        <f t="shared" si="12"/>
        <v/>
      </c>
      <c r="AL93" s="375" t="str">
        <f t="shared" si="13"/>
        <v/>
      </c>
      <c r="AM93" s="375" t="str">
        <f t="shared" si="14"/>
        <v/>
      </c>
      <c r="AN93" s="376"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376"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375" t="str">
        <f t="shared" si="15"/>
        <v/>
      </c>
      <c r="AQ93" s="444" t="str">
        <f t="shared" si="16"/>
        <v/>
      </c>
      <c r="AR93" s="375" t="str">
        <f t="shared" si="28"/>
        <v/>
      </c>
      <c r="AS93" s="377" t="str">
        <f t="shared" si="18"/>
        <v/>
      </c>
      <c r="AT93" s="378" t="str">
        <f t="shared" si="19"/>
        <v/>
      </c>
      <c r="AV93" s="380"/>
      <c r="AX93" s="625" t="b">
        <f t="shared" si="29"/>
        <v>0</v>
      </c>
      <c r="AY93" s="7" t="str">
        <f t="shared" si="30"/>
        <v>FALSEFALSEFALSE</v>
      </c>
      <c r="AZ93" s="626">
        <f t="shared" si="20"/>
        <v>0</v>
      </c>
      <c r="BA93" s="627" t="str">
        <f t="shared" si="31"/>
        <v/>
      </c>
      <c r="BB93" s="627">
        <f t="shared" si="21"/>
        <v>0</v>
      </c>
      <c r="BC93" s="690" t="str">
        <f t="shared" si="22"/>
        <v/>
      </c>
    </row>
    <row r="94" spans="1:55" s="379" customFormat="1" ht="13.5" customHeight="1">
      <c r="A94" s="381">
        <v>38</v>
      </c>
      <c r="B94" s="117"/>
      <c r="C94" s="288"/>
      <c r="D94" s="289"/>
      <c r="E94" s="289"/>
      <c r="F94" s="290"/>
      <c r="G94" s="292"/>
      <c r="H94" s="116"/>
      <c r="I94" s="292"/>
      <c r="J94" s="116"/>
      <c r="K94" s="370" t="str">
        <f t="shared" si="0"/>
        <v/>
      </c>
      <c r="L94" s="370">
        <f t="shared" si="23"/>
        <v>0</v>
      </c>
      <c r="M94" s="370">
        <f t="shared" si="24"/>
        <v>0</v>
      </c>
      <c r="N94" s="371" t="str">
        <f t="shared" si="1"/>
        <v/>
      </c>
      <c r="O94" s="371" t="str">
        <f t="shared" si="2"/>
        <v/>
      </c>
      <c r="P94" s="371" t="str">
        <f t="shared" si="3"/>
        <v/>
      </c>
      <c r="Q94" s="371" t="str">
        <f t="shared" si="4"/>
        <v/>
      </c>
      <c r="R94" s="371" t="str">
        <f t="shared" si="5"/>
        <v/>
      </c>
      <c r="S94" s="371" t="str">
        <f t="shared" si="6"/>
        <v/>
      </c>
      <c r="T94" s="443" t="str">
        <f t="shared" si="25"/>
        <v/>
      </c>
      <c r="U94" s="539"/>
      <c r="V94" s="117"/>
      <c r="W94" s="118"/>
      <c r="X94" s="119"/>
      <c r="Y94" s="120"/>
      <c r="Z94" s="122"/>
      <c r="AA94" s="121"/>
      <c r="AB94" s="443" t="str">
        <f t="shared" si="26"/>
        <v/>
      </c>
      <c r="AC94" s="734" t="str">
        <f t="shared" si="27"/>
        <v/>
      </c>
      <c r="AD94" s="372"/>
      <c r="AE94" s="485"/>
      <c r="AF94" s="373" t="str">
        <f t="shared" si="7"/>
        <v/>
      </c>
      <c r="AG94" s="373" t="str">
        <f t="shared" si="8"/>
        <v/>
      </c>
      <c r="AH94" s="374" t="str">
        <f t="shared" si="9"/>
        <v/>
      </c>
      <c r="AI94" s="375" t="str">
        <f t="shared" si="10"/>
        <v/>
      </c>
      <c r="AJ94" s="375" t="str">
        <f t="shared" si="11"/>
        <v/>
      </c>
      <c r="AK94" s="375" t="str">
        <f t="shared" si="12"/>
        <v/>
      </c>
      <c r="AL94" s="375" t="str">
        <f t="shared" si="13"/>
        <v/>
      </c>
      <c r="AM94" s="375" t="str">
        <f t="shared" si="14"/>
        <v/>
      </c>
      <c r="AN94" s="376"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376"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375" t="str">
        <f t="shared" si="15"/>
        <v/>
      </c>
      <c r="AQ94" s="444" t="str">
        <f t="shared" si="16"/>
        <v/>
      </c>
      <c r="AR94" s="375" t="str">
        <f t="shared" si="28"/>
        <v/>
      </c>
      <c r="AS94" s="377" t="str">
        <f t="shared" si="18"/>
        <v/>
      </c>
      <c r="AT94" s="378" t="str">
        <f t="shared" si="19"/>
        <v/>
      </c>
      <c r="AV94" s="380"/>
      <c r="AX94" s="625" t="b">
        <f t="shared" si="29"/>
        <v>0</v>
      </c>
      <c r="AY94" s="7" t="str">
        <f t="shared" si="30"/>
        <v>FALSEFALSEFALSE</v>
      </c>
      <c r="AZ94" s="626">
        <f t="shared" si="20"/>
        <v>0</v>
      </c>
      <c r="BA94" s="627" t="str">
        <f t="shared" si="31"/>
        <v/>
      </c>
      <c r="BB94" s="627">
        <f t="shared" si="21"/>
        <v>0</v>
      </c>
      <c r="BC94" s="690" t="str">
        <f t="shared" si="22"/>
        <v/>
      </c>
    </row>
    <row r="95" spans="1:55" s="379" customFormat="1" ht="13.5" customHeight="1">
      <c r="A95" s="381">
        <v>39</v>
      </c>
      <c r="B95" s="117"/>
      <c r="C95" s="288"/>
      <c r="D95" s="289"/>
      <c r="E95" s="289"/>
      <c r="F95" s="290"/>
      <c r="G95" s="292"/>
      <c r="H95" s="116"/>
      <c r="I95" s="292"/>
      <c r="J95" s="116"/>
      <c r="K95" s="370" t="str">
        <f t="shared" si="0"/>
        <v/>
      </c>
      <c r="L95" s="370">
        <f t="shared" si="23"/>
        <v>0</v>
      </c>
      <c r="M95" s="370">
        <f t="shared" si="24"/>
        <v>0</v>
      </c>
      <c r="N95" s="371" t="str">
        <f t="shared" si="1"/>
        <v/>
      </c>
      <c r="O95" s="371" t="str">
        <f t="shared" si="2"/>
        <v/>
      </c>
      <c r="P95" s="371" t="str">
        <f t="shared" si="3"/>
        <v/>
      </c>
      <c r="Q95" s="371" t="str">
        <f t="shared" si="4"/>
        <v/>
      </c>
      <c r="R95" s="371" t="str">
        <f t="shared" si="5"/>
        <v/>
      </c>
      <c r="S95" s="371" t="str">
        <f t="shared" si="6"/>
        <v/>
      </c>
      <c r="T95" s="443" t="str">
        <f t="shared" si="25"/>
        <v/>
      </c>
      <c r="U95" s="539"/>
      <c r="V95" s="117"/>
      <c r="W95" s="118"/>
      <c r="X95" s="119"/>
      <c r="Y95" s="120"/>
      <c r="Z95" s="122"/>
      <c r="AA95" s="121"/>
      <c r="AB95" s="443" t="str">
        <f t="shared" si="26"/>
        <v/>
      </c>
      <c r="AC95" s="734" t="str">
        <f t="shared" si="27"/>
        <v/>
      </c>
      <c r="AD95" s="372"/>
      <c r="AE95" s="485"/>
      <c r="AF95" s="373" t="str">
        <f t="shared" si="7"/>
        <v/>
      </c>
      <c r="AG95" s="373" t="str">
        <f t="shared" si="8"/>
        <v/>
      </c>
      <c r="AH95" s="374" t="str">
        <f t="shared" si="9"/>
        <v/>
      </c>
      <c r="AI95" s="375" t="str">
        <f t="shared" si="10"/>
        <v/>
      </c>
      <c r="AJ95" s="375" t="str">
        <f t="shared" si="11"/>
        <v/>
      </c>
      <c r="AK95" s="375" t="str">
        <f t="shared" si="12"/>
        <v/>
      </c>
      <c r="AL95" s="375" t="str">
        <f t="shared" si="13"/>
        <v/>
      </c>
      <c r="AM95" s="375" t="str">
        <f t="shared" si="14"/>
        <v/>
      </c>
      <c r="AN95" s="376"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376"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375" t="str">
        <f t="shared" si="15"/>
        <v/>
      </c>
      <c r="AQ95" s="444" t="str">
        <f t="shared" si="16"/>
        <v/>
      </c>
      <c r="AR95" s="375" t="str">
        <f t="shared" si="28"/>
        <v/>
      </c>
      <c r="AS95" s="377" t="str">
        <f t="shared" si="18"/>
        <v/>
      </c>
      <c r="AT95" s="378" t="str">
        <f t="shared" si="19"/>
        <v/>
      </c>
      <c r="AV95" s="380"/>
      <c r="AX95" s="625" t="b">
        <f t="shared" si="29"/>
        <v>0</v>
      </c>
      <c r="AY95" s="7" t="str">
        <f t="shared" si="30"/>
        <v>FALSEFALSEFALSE</v>
      </c>
      <c r="AZ95" s="626">
        <f t="shared" si="20"/>
        <v>0</v>
      </c>
      <c r="BA95" s="627" t="str">
        <f t="shared" si="31"/>
        <v/>
      </c>
      <c r="BB95" s="627">
        <f t="shared" si="21"/>
        <v>0</v>
      </c>
      <c r="BC95" s="690" t="str">
        <f t="shared" si="22"/>
        <v/>
      </c>
    </row>
    <row r="96" spans="1:55" s="379" customFormat="1" ht="13.5" customHeight="1">
      <c r="A96" s="381">
        <v>40</v>
      </c>
      <c r="B96" s="117"/>
      <c r="C96" s="288"/>
      <c r="D96" s="289"/>
      <c r="E96" s="289"/>
      <c r="F96" s="290"/>
      <c r="G96" s="292"/>
      <c r="H96" s="116"/>
      <c r="I96" s="292"/>
      <c r="J96" s="116"/>
      <c r="K96" s="370" t="str">
        <f t="shared" si="0"/>
        <v/>
      </c>
      <c r="L96" s="370">
        <f t="shared" si="23"/>
        <v>0</v>
      </c>
      <c r="M96" s="370">
        <f t="shared" si="24"/>
        <v>0</v>
      </c>
      <c r="N96" s="371" t="str">
        <f t="shared" si="1"/>
        <v/>
      </c>
      <c r="O96" s="371" t="str">
        <f t="shared" si="2"/>
        <v/>
      </c>
      <c r="P96" s="371" t="str">
        <f t="shared" si="3"/>
        <v/>
      </c>
      <c r="Q96" s="371" t="str">
        <f t="shared" si="4"/>
        <v/>
      </c>
      <c r="R96" s="371" t="str">
        <f t="shared" si="5"/>
        <v/>
      </c>
      <c r="S96" s="371" t="str">
        <f t="shared" si="6"/>
        <v/>
      </c>
      <c r="T96" s="443" t="str">
        <f t="shared" si="25"/>
        <v/>
      </c>
      <c r="U96" s="539"/>
      <c r="V96" s="117"/>
      <c r="W96" s="118"/>
      <c r="X96" s="119"/>
      <c r="Y96" s="120"/>
      <c r="Z96" s="122"/>
      <c r="AA96" s="121"/>
      <c r="AB96" s="443" t="str">
        <f t="shared" si="26"/>
        <v/>
      </c>
      <c r="AC96" s="734" t="str">
        <f t="shared" si="27"/>
        <v/>
      </c>
      <c r="AD96" s="372"/>
      <c r="AE96" s="485"/>
      <c r="AF96" s="373" t="str">
        <f t="shared" si="7"/>
        <v/>
      </c>
      <c r="AG96" s="373" t="str">
        <f t="shared" si="8"/>
        <v/>
      </c>
      <c r="AH96" s="374" t="str">
        <f t="shared" si="9"/>
        <v/>
      </c>
      <c r="AI96" s="375" t="str">
        <f t="shared" si="10"/>
        <v/>
      </c>
      <c r="AJ96" s="375" t="str">
        <f t="shared" si="11"/>
        <v/>
      </c>
      <c r="AK96" s="375" t="str">
        <f t="shared" si="12"/>
        <v/>
      </c>
      <c r="AL96" s="375" t="str">
        <f t="shared" si="13"/>
        <v/>
      </c>
      <c r="AM96" s="375" t="str">
        <f t="shared" si="14"/>
        <v/>
      </c>
      <c r="AN96" s="376"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376"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375" t="str">
        <f t="shared" si="15"/>
        <v/>
      </c>
      <c r="AQ96" s="444" t="str">
        <f t="shared" si="16"/>
        <v/>
      </c>
      <c r="AR96" s="375" t="str">
        <f t="shared" si="28"/>
        <v/>
      </c>
      <c r="AS96" s="377" t="str">
        <f t="shared" si="18"/>
        <v/>
      </c>
      <c r="AT96" s="378" t="str">
        <f t="shared" si="19"/>
        <v/>
      </c>
      <c r="AV96" s="380"/>
      <c r="AX96" s="625" t="b">
        <f t="shared" si="29"/>
        <v>0</v>
      </c>
      <c r="AY96" s="7" t="str">
        <f t="shared" si="30"/>
        <v>FALSEFALSEFALSE</v>
      </c>
      <c r="AZ96" s="626">
        <f t="shared" si="20"/>
        <v>0</v>
      </c>
      <c r="BA96" s="627" t="str">
        <f t="shared" si="31"/>
        <v/>
      </c>
      <c r="BB96" s="627">
        <f t="shared" si="21"/>
        <v>0</v>
      </c>
      <c r="BC96" s="690" t="str">
        <f t="shared" si="22"/>
        <v/>
      </c>
    </row>
    <row r="97" spans="1:55" s="379" customFormat="1" ht="13.5" customHeight="1">
      <c r="A97" s="381">
        <v>41</v>
      </c>
      <c r="B97" s="117"/>
      <c r="C97" s="288"/>
      <c r="D97" s="289"/>
      <c r="E97" s="289"/>
      <c r="F97" s="290"/>
      <c r="G97" s="292"/>
      <c r="H97" s="116"/>
      <c r="I97" s="292"/>
      <c r="J97" s="116"/>
      <c r="K97" s="370" t="str">
        <f t="shared" si="0"/>
        <v/>
      </c>
      <c r="L97" s="370">
        <f t="shared" si="23"/>
        <v>0</v>
      </c>
      <c r="M97" s="370">
        <f t="shared" si="24"/>
        <v>0</v>
      </c>
      <c r="N97" s="371" t="str">
        <f t="shared" si="1"/>
        <v/>
      </c>
      <c r="O97" s="371" t="str">
        <f t="shared" si="2"/>
        <v/>
      </c>
      <c r="P97" s="371" t="str">
        <f t="shared" si="3"/>
        <v/>
      </c>
      <c r="Q97" s="371" t="str">
        <f t="shared" si="4"/>
        <v/>
      </c>
      <c r="R97" s="371" t="str">
        <f t="shared" si="5"/>
        <v/>
      </c>
      <c r="S97" s="371" t="str">
        <f t="shared" si="6"/>
        <v/>
      </c>
      <c r="T97" s="443" t="str">
        <f t="shared" si="25"/>
        <v/>
      </c>
      <c r="U97" s="539"/>
      <c r="V97" s="117"/>
      <c r="W97" s="118"/>
      <c r="X97" s="119"/>
      <c r="Y97" s="120"/>
      <c r="Z97" s="122"/>
      <c r="AA97" s="121"/>
      <c r="AB97" s="443" t="str">
        <f t="shared" si="26"/>
        <v/>
      </c>
      <c r="AC97" s="734" t="str">
        <f t="shared" si="27"/>
        <v/>
      </c>
      <c r="AD97" s="372"/>
      <c r="AE97" s="485"/>
      <c r="AF97" s="373" t="str">
        <f t="shared" si="7"/>
        <v/>
      </c>
      <c r="AG97" s="373" t="str">
        <f t="shared" si="8"/>
        <v/>
      </c>
      <c r="AH97" s="374" t="str">
        <f t="shared" si="9"/>
        <v/>
      </c>
      <c r="AI97" s="375" t="str">
        <f t="shared" si="10"/>
        <v/>
      </c>
      <c r="AJ97" s="375" t="str">
        <f t="shared" si="11"/>
        <v/>
      </c>
      <c r="AK97" s="375" t="str">
        <f t="shared" si="12"/>
        <v/>
      </c>
      <c r="AL97" s="375" t="str">
        <f t="shared" si="13"/>
        <v/>
      </c>
      <c r="AM97" s="375" t="str">
        <f t="shared" si="14"/>
        <v/>
      </c>
      <c r="AN97" s="376"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376"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375" t="str">
        <f t="shared" si="15"/>
        <v/>
      </c>
      <c r="AQ97" s="444" t="str">
        <f t="shared" si="16"/>
        <v/>
      </c>
      <c r="AR97" s="375" t="str">
        <f t="shared" si="28"/>
        <v/>
      </c>
      <c r="AS97" s="377" t="str">
        <f t="shared" si="18"/>
        <v/>
      </c>
      <c r="AT97" s="378" t="str">
        <f t="shared" si="19"/>
        <v/>
      </c>
      <c r="AV97" s="380"/>
      <c r="AX97" s="625" t="b">
        <f t="shared" si="29"/>
        <v>0</v>
      </c>
      <c r="AY97" s="7" t="str">
        <f t="shared" si="30"/>
        <v>FALSEFALSEFALSE</v>
      </c>
      <c r="AZ97" s="626">
        <f t="shared" si="20"/>
        <v>0</v>
      </c>
      <c r="BA97" s="627" t="str">
        <f t="shared" si="31"/>
        <v/>
      </c>
      <c r="BB97" s="627">
        <f t="shared" si="21"/>
        <v>0</v>
      </c>
      <c r="BC97" s="690" t="str">
        <f t="shared" si="22"/>
        <v/>
      </c>
    </row>
    <row r="98" spans="1:55" s="379" customFormat="1" ht="13.5" customHeight="1">
      <c r="A98" s="381">
        <v>42</v>
      </c>
      <c r="B98" s="117"/>
      <c r="C98" s="288"/>
      <c r="D98" s="289"/>
      <c r="E98" s="289"/>
      <c r="F98" s="290"/>
      <c r="G98" s="292"/>
      <c r="H98" s="116"/>
      <c r="I98" s="292"/>
      <c r="J98" s="116"/>
      <c r="K98" s="370" t="str">
        <f t="shared" si="0"/>
        <v/>
      </c>
      <c r="L98" s="370">
        <f t="shared" si="23"/>
        <v>0</v>
      </c>
      <c r="M98" s="370">
        <f t="shared" si="24"/>
        <v>0</v>
      </c>
      <c r="N98" s="371" t="str">
        <f t="shared" si="1"/>
        <v/>
      </c>
      <c r="O98" s="371" t="str">
        <f t="shared" si="2"/>
        <v/>
      </c>
      <c r="P98" s="371" t="str">
        <f t="shared" si="3"/>
        <v/>
      </c>
      <c r="Q98" s="371" t="str">
        <f t="shared" si="4"/>
        <v/>
      </c>
      <c r="R98" s="371" t="str">
        <f t="shared" si="5"/>
        <v/>
      </c>
      <c r="S98" s="371" t="str">
        <f t="shared" si="6"/>
        <v/>
      </c>
      <c r="T98" s="443" t="str">
        <f t="shared" si="25"/>
        <v/>
      </c>
      <c r="U98" s="539"/>
      <c r="V98" s="117"/>
      <c r="W98" s="118"/>
      <c r="X98" s="119"/>
      <c r="Y98" s="120"/>
      <c r="Z98" s="122"/>
      <c r="AA98" s="121"/>
      <c r="AB98" s="443" t="str">
        <f t="shared" si="26"/>
        <v/>
      </c>
      <c r="AC98" s="734" t="str">
        <f t="shared" si="27"/>
        <v/>
      </c>
      <c r="AD98" s="372"/>
      <c r="AE98" s="485"/>
      <c r="AF98" s="373" t="str">
        <f t="shared" si="7"/>
        <v/>
      </c>
      <c r="AG98" s="373" t="str">
        <f t="shared" si="8"/>
        <v/>
      </c>
      <c r="AH98" s="374" t="str">
        <f t="shared" si="9"/>
        <v/>
      </c>
      <c r="AI98" s="375" t="str">
        <f t="shared" si="10"/>
        <v/>
      </c>
      <c r="AJ98" s="375" t="str">
        <f t="shared" si="11"/>
        <v/>
      </c>
      <c r="AK98" s="375" t="str">
        <f t="shared" si="12"/>
        <v/>
      </c>
      <c r="AL98" s="375" t="str">
        <f t="shared" si="13"/>
        <v/>
      </c>
      <c r="AM98" s="375" t="str">
        <f t="shared" si="14"/>
        <v/>
      </c>
      <c r="AN98" s="376"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376"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375" t="str">
        <f t="shared" si="15"/>
        <v/>
      </c>
      <c r="AQ98" s="444" t="str">
        <f t="shared" si="16"/>
        <v/>
      </c>
      <c r="AR98" s="375" t="str">
        <f t="shared" si="28"/>
        <v/>
      </c>
      <c r="AS98" s="377" t="str">
        <f t="shared" si="18"/>
        <v/>
      </c>
      <c r="AT98" s="378" t="str">
        <f t="shared" si="19"/>
        <v/>
      </c>
      <c r="AV98" s="380"/>
      <c r="AX98" s="625" t="b">
        <f t="shared" si="29"/>
        <v>0</v>
      </c>
      <c r="AY98" s="7" t="str">
        <f t="shared" si="30"/>
        <v>FALSEFALSEFALSE</v>
      </c>
      <c r="AZ98" s="626">
        <f t="shared" si="20"/>
        <v>0</v>
      </c>
      <c r="BA98" s="627" t="str">
        <f t="shared" si="31"/>
        <v/>
      </c>
      <c r="BB98" s="627">
        <f t="shared" si="21"/>
        <v>0</v>
      </c>
      <c r="BC98" s="690" t="str">
        <f t="shared" si="22"/>
        <v/>
      </c>
    </row>
    <row r="99" spans="1:55" s="379" customFormat="1" ht="13.5" customHeight="1">
      <c r="A99" s="381">
        <v>43</v>
      </c>
      <c r="B99" s="117"/>
      <c r="C99" s="288"/>
      <c r="D99" s="289"/>
      <c r="E99" s="289"/>
      <c r="F99" s="290"/>
      <c r="G99" s="292"/>
      <c r="H99" s="116"/>
      <c r="I99" s="292"/>
      <c r="J99" s="116"/>
      <c r="K99" s="370" t="str">
        <f t="shared" si="0"/>
        <v/>
      </c>
      <c r="L99" s="370">
        <f t="shared" si="23"/>
        <v>0</v>
      </c>
      <c r="M99" s="370">
        <f t="shared" si="24"/>
        <v>0</v>
      </c>
      <c r="N99" s="371" t="str">
        <f t="shared" si="1"/>
        <v/>
      </c>
      <c r="O99" s="371" t="str">
        <f t="shared" si="2"/>
        <v/>
      </c>
      <c r="P99" s="371" t="str">
        <f t="shared" si="3"/>
        <v/>
      </c>
      <c r="Q99" s="371" t="str">
        <f t="shared" si="4"/>
        <v/>
      </c>
      <c r="R99" s="371" t="str">
        <f t="shared" si="5"/>
        <v/>
      </c>
      <c r="S99" s="371" t="str">
        <f t="shared" si="6"/>
        <v/>
      </c>
      <c r="T99" s="443" t="str">
        <f t="shared" si="25"/>
        <v/>
      </c>
      <c r="U99" s="539"/>
      <c r="V99" s="117"/>
      <c r="W99" s="118"/>
      <c r="X99" s="119"/>
      <c r="Y99" s="120"/>
      <c r="Z99" s="122"/>
      <c r="AA99" s="121"/>
      <c r="AB99" s="443" t="str">
        <f t="shared" si="26"/>
        <v/>
      </c>
      <c r="AC99" s="734" t="str">
        <f t="shared" si="27"/>
        <v/>
      </c>
      <c r="AD99" s="372"/>
      <c r="AE99" s="485"/>
      <c r="AF99" s="373" t="str">
        <f t="shared" si="7"/>
        <v/>
      </c>
      <c r="AG99" s="373" t="str">
        <f t="shared" si="8"/>
        <v/>
      </c>
      <c r="AH99" s="374" t="str">
        <f t="shared" si="9"/>
        <v/>
      </c>
      <c r="AI99" s="375" t="str">
        <f t="shared" si="10"/>
        <v/>
      </c>
      <c r="AJ99" s="375" t="str">
        <f t="shared" si="11"/>
        <v/>
      </c>
      <c r="AK99" s="375" t="str">
        <f t="shared" si="12"/>
        <v/>
      </c>
      <c r="AL99" s="375" t="str">
        <f t="shared" si="13"/>
        <v/>
      </c>
      <c r="AM99" s="375" t="str">
        <f t="shared" si="14"/>
        <v/>
      </c>
      <c r="AN99" s="376"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376"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375" t="str">
        <f t="shared" si="15"/>
        <v/>
      </c>
      <c r="AQ99" s="444" t="str">
        <f t="shared" si="16"/>
        <v/>
      </c>
      <c r="AR99" s="375" t="str">
        <f t="shared" si="28"/>
        <v/>
      </c>
      <c r="AS99" s="377" t="str">
        <f t="shared" si="18"/>
        <v/>
      </c>
      <c r="AT99" s="378" t="str">
        <f t="shared" si="19"/>
        <v/>
      </c>
      <c r="AV99" s="380"/>
      <c r="AX99" s="625" t="b">
        <f t="shared" si="29"/>
        <v>0</v>
      </c>
      <c r="AY99" s="7" t="str">
        <f t="shared" si="30"/>
        <v>FALSEFALSEFALSE</v>
      </c>
      <c r="AZ99" s="626">
        <f t="shared" si="20"/>
        <v>0</v>
      </c>
      <c r="BA99" s="627" t="str">
        <f t="shared" si="31"/>
        <v/>
      </c>
      <c r="BB99" s="627">
        <f t="shared" si="21"/>
        <v>0</v>
      </c>
      <c r="BC99" s="690" t="str">
        <f t="shared" si="22"/>
        <v/>
      </c>
    </row>
    <row r="100" spans="1:55" s="379" customFormat="1" ht="13.5" customHeight="1">
      <c r="A100" s="381">
        <v>44</v>
      </c>
      <c r="B100" s="117"/>
      <c r="C100" s="288"/>
      <c r="D100" s="289"/>
      <c r="E100" s="289"/>
      <c r="F100" s="290"/>
      <c r="G100" s="292"/>
      <c r="H100" s="116"/>
      <c r="I100" s="292"/>
      <c r="J100" s="116"/>
      <c r="K100" s="370" t="str">
        <f t="shared" si="0"/>
        <v/>
      </c>
      <c r="L100" s="370">
        <f t="shared" si="23"/>
        <v>0</v>
      </c>
      <c r="M100" s="370">
        <f t="shared" si="24"/>
        <v>0</v>
      </c>
      <c r="N100" s="371" t="str">
        <f t="shared" si="1"/>
        <v/>
      </c>
      <c r="O100" s="371" t="str">
        <f t="shared" si="2"/>
        <v/>
      </c>
      <c r="P100" s="371" t="str">
        <f t="shared" si="3"/>
        <v/>
      </c>
      <c r="Q100" s="371" t="str">
        <f t="shared" si="4"/>
        <v/>
      </c>
      <c r="R100" s="371" t="str">
        <f t="shared" si="5"/>
        <v/>
      </c>
      <c r="S100" s="371" t="str">
        <f t="shared" si="6"/>
        <v/>
      </c>
      <c r="T100" s="443" t="str">
        <f t="shared" si="25"/>
        <v/>
      </c>
      <c r="U100" s="539"/>
      <c r="V100" s="117"/>
      <c r="W100" s="118"/>
      <c r="X100" s="119"/>
      <c r="Y100" s="120"/>
      <c r="Z100" s="122"/>
      <c r="AA100" s="121"/>
      <c r="AB100" s="443" t="str">
        <f t="shared" si="26"/>
        <v/>
      </c>
      <c r="AC100" s="734" t="str">
        <f t="shared" si="27"/>
        <v/>
      </c>
      <c r="AD100" s="372"/>
      <c r="AE100" s="485"/>
      <c r="AF100" s="373" t="str">
        <f t="shared" si="7"/>
        <v/>
      </c>
      <c r="AG100" s="373" t="str">
        <f t="shared" si="8"/>
        <v/>
      </c>
      <c r="AH100" s="374" t="str">
        <f t="shared" si="9"/>
        <v/>
      </c>
      <c r="AI100" s="375" t="str">
        <f t="shared" si="10"/>
        <v/>
      </c>
      <c r="AJ100" s="375" t="str">
        <f t="shared" si="11"/>
        <v/>
      </c>
      <c r="AK100" s="375" t="str">
        <f t="shared" si="12"/>
        <v/>
      </c>
      <c r="AL100" s="375" t="str">
        <f t="shared" si="13"/>
        <v/>
      </c>
      <c r="AM100" s="375" t="str">
        <f t="shared" si="14"/>
        <v/>
      </c>
      <c r="AN100" s="376"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376"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375" t="str">
        <f t="shared" si="15"/>
        <v/>
      </c>
      <c r="AQ100" s="444" t="str">
        <f t="shared" si="16"/>
        <v/>
      </c>
      <c r="AR100" s="375" t="str">
        <f t="shared" si="28"/>
        <v/>
      </c>
      <c r="AS100" s="377" t="str">
        <f t="shared" si="18"/>
        <v/>
      </c>
      <c r="AT100" s="378" t="str">
        <f t="shared" si="19"/>
        <v/>
      </c>
      <c r="AV100" s="380"/>
      <c r="AX100" s="625" t="b">
        <f t="shared" si="29"/>
        <v>0</v>
      </c>
      <c r="AY100" s="7" t="str">
        <f t="shared" si="30"/>
        <v>FALSEFALSEFALSE</v>
      </c>
      <c r="AZ100" s="626">
        <f t="shared" si="20"/>
        <v>0</v>
      </c>
      <c r="BA100" s="627" t="str">
        <f t="shared" si="31"/>
        <v/>
      </c>
      <c r="BB100" s="627">
        <f t="shared" si="21"/>
        <v>0</v>
      </c>
      <c r="BC100" s="690" t="str">
        <f t="shared" si="22"/>
        <v/>
      </c>
    </row>
    <row r="101" spans="1:55" s="379" customFormat="1" ht="13.5" customHeight="1">
      <c r="A101" s="381">
        <v>45</v>
      </c>
      <c r="B101" s="117"/>
      <c r="C101" s="288"/>
      <c r="D101" s="289"/>
      <c r="E101" s="289"/>
      <c r="F101" s="290"/>
      <c r="G101" s="292"/>
      <c r="H101" s="116"/>
      <c r="I101" s="292"/>
      <c r="J101" s="116"/>
      <c r="K101" s="370" t="str">
        <f t="shared" si="0"/>
        <v/>
      </c>
      <c r="L101" s="370">
        <f t="shared" si="23"/>
        <v>0</v>
      </c>
      <c r="M101" s="370">
        <f t="shared" si="24"/>
        <v>0</v>
      </c>
      <c r="N101" s="371" t="str">
        <f t="shared" si="1"/>
        <v/>
      </c>
      <c r="O101" s="371" t="str">
        <f t="shared" si="2"/>
        <v/>
      </c>
      <c r="P101" s="371" t="str">
        <f t="shared" si="3"/>
        <v/>
      </c>
      <c r="Q101" s="371" t="str">
        <f t="shared" si="4"/>
        <v/>
      </c>
      <c r="R101" s="371" t="str">
        <f t="shared" si="5"/>
        <v/>
      </c>
      <c r="S101" s="371" t="str">
        <f t="shared" si="6"/>
        <v/>
      </c>
      <c r="T101" s="443" t="str">
        <f t="shared" si="25"/>
        <v/>
      </c>
      <c r="U101" s="539"/>
      <c r="V101" s="117"/>
      <c r="W101" s="118"/>
      <c r="X101" s="119"/>
      <c r="Y101" s="120"/>
      <c r="Z101" s="122"/>
      <c r="AA101" s="121"/>
      <c r="AB101" s="443" t="str">
        <f t="shared" si="26"/>
        <v/>
      </c>
      <c r="AC101" s="734" t="str">
        <f t="shared" si="27"/>
        <v/>
      </c>
      <c r="AD101" s="372"/>
      <c r="AE101" s="485"/>
      <c r="AF101" s="373" t="str">
        <f t="shared" si="7"/>
        <v/>
      </c>
      <c r="AG101" s="373" t="str">
        <f t="shared" si="8"/>
        <v/>
      </c>
      <c r="AH101" s="374" t="str">
        <f t="shared" si="9"/>
        <v/>
      </c>
      <c r="AI101" s="375" t="str">
        <f t="shared" si="10"/>
        <v/>
      </c>
      <c r="AJ101" s="375" t="str">
        <f t="shared" si="11"/>
        <v/>
      </c>
      <c r="AK101" s="375" t="str">
        <f t="shared" si="12"/>
        <v/>
      </c>
      <c r="AL101" s="375" t="str">
        <f t="shared" si="13"/>
        <v/>
      </c>
      <c r="AM101" s="375" t="str">
        <f t="shared" si="14"/>
        <v/>
      </c>
      <c r="AN101" s="376"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376"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375" t="str">
        <f t="shared" si="15"/>
        <v/>
      </c>
      <c r="AQ101" s="444" t="str">
        <f t="shared" si="16"/>
        <v/>
      </c>
      <c r="AR101" s="375" t="str">
        <f t="shared" si="28"/>
        <v/>
      </c>
      <c r="AS101" s="377" t="str">
        <f t="shared" si="18"/>
        <v/>
      </c>
      <c r="AT101" s="378" t="str">
        <f t="shared" si="19"/>
        <v/>
      </c>
      <c r="AV101" s="380"/>
      <c r="AX101" s="625" t="b">
        <f t="shared" si="29"/>
        <v>0</v>
      </c>
      <c r="AY101" s="7" t="str">
        <f t="shared" si="30"/>
        <v>FALSEFALSEFALSE</v>
      </c>
      <c r="AZ101" s="626">
        <f t="shared" si="20"/>
        <v>0</v>
      </c>
      <c r="BA101" s="627" t="str">
        <f t="shared" si="31"/>
        <v/>
      </c>
      <c r="BB101" s="627">
        <f t="shared" si="21"/>
        <v>0</v>
      </c>
      <c r="BC101" s="690" t="str">
        <f t="shared" si="22"/>
        <v/>
      </c>
    </row>
    <row r="102" spans="1:55" s="379" customFormat="1" ht="13.5" customHeight="1">
      <c r="A102" s="381">
        <v>46</v>
      </c>
      <c r="B102" s="117"/>
      <c r="C102" s="288"/>
      <c r="D102" s="289"/>
      <c r="E102" s="289"/>
      <c r="F102" s="290"/>
      <c r="G102" s="292"/>
      <c r="H102" s="116"/>
      <c r="I102" s="292"/>
      <c r="J102" s="116"/>
      <c r="K102" s="370" t="str">
        <f t="shared" si="0"/>
        <v/>
      </c>
      <c r="L102" s="370">
        <f t="shared" si="23"/>
        <v>0</v>
      </c>
      <c r="M102" s="370">
        <f t="shared" si="24"/>
        <v>0</v>
      </c>
      <c r="N102" s="371" t="str">
        <f t="shared" si="1"/>
        <v/>
      </c>
      <c r="O102" s="371" t="str">
        <f t="shared" si="2"/>
        <v/>
      </c>
      <c r="P102" s="371" t="str">
        <f t="shared" si="3"/>
        <v/>
      </c>
      <c r="Q102" s="371" t="str">
        <f t="shared" si="4"/>
        <v/>
      </c>
      <c r="R102" s="371" t="str">
        <f t="shared" si="5"/>
        <v/>
      </c>
      <c r="S102" s="371" t="str">
        <f t="shared" si="6"/>
        <v/>
      </c>
      <c r="T102" s="443" t="str">
        <f t="shared" si="25"/>
        <v/>
      </c>
      <c r="U102" s="539"/>
      <c r="V102" s="117"/>
      <c r="W102" s="118"/>
      <c r="X102" s="119"/>
      <c r="Y102" s="120"/>
      <c r="Z102" s="122"/>
      <c r="AA102" s="121"/>
      <c r="AB102" s="443" t="str">
        <f t="shared" si="26"/>
        <v/>
      </c>
      <c r="AC102" s="734" t="str">
        <f t="shared" si="27"/>
        <v/>
      </c>
      <c r="AD102" s="372"/>
      <c r="AE102" s="485"/>
      <c r="AF102" s="373" t="str">
        <f t="shared" si="7"/>
        <v/>
      </c>
      <c r="AG102" s="373" t="str">
        <f t="shared" si="8"/>
        <v/>
      </c>
      <c r="AH102" s="374" t="str">
        <f t="shared" si="9"/>
        <v/>
      </c>
      <c r="AI102" s="375" t="str">
        <f t="shared" si="10"/>
        <v/>
      </c>
      <c r="AJ102" s="375" t="str">
        <f t="shared" si="11"/>
        <v/>
      </c>
      <c r="AK102" s="375" t="str">
        <f t="shared" si="12"/>
        <v/>
      </c>
      <c r="AL102" s="375" t="str">
        <f t="shared" si="13"/>
        <v/>
      </c>
      <c r="AM102" s="375" t="str">
        <f t="shared" si="14"/>
        <v/>
      </c>
      <c r="AN102" s="376"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376"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375" t="str">
        <f t="shared" si="15"/>
        <v/>
      </c>
      <c r="AQ102" s="444" t="str">
        <f t="shared" si="16"/>
        <v/>
      </c>
      <c r="AR102" s="375" t="str">
        <f t="shared" si="28"/>
        <v/>
      </c>
      <c r="AS102" s="377" t="str">
        <f t="shared" si="18"/>
        <v/>
      </c>
      <c r="AT102" s="378" t="str">
        <f t="shared" si="19"/>
        <v/>
      </c>
      <c r="AV102" s="380"/>
      <c r="AX102" s="625" t="b">
        <f t="shared" si="29"/>
        <v>0</v>
      </c>
      <c r="AY102" s="7" t="str">
        <f t="shared" si="30"/>
        <v>FALSEFALSEFALSE</v>
      </c>
      <c r="AZ102" s="626">
        <f t="shared" si="20"/>
        <v>0</v>
      </c>
      <c r="BA102" s="627" t="str">
        <f t="shared" si="31"/>
        <v/>
      </c>
      <c r="BB102" s="627">
        <f t="shared" si="21"/>
        <v>0</v>
      </c>
      <c r="BC102" s="690" t="str">
        <f t="shared" si="22"/>
        <v/>
      </c>
    </row>
    <row r="103" spans="1:55" s="379" customFormat="1" ht="13.5" customHeight="1">
      <c r="A103" s="381">
        <v>47</v>
      </c>
      <c r="B103" s="117"/>
      <c r="C103" s="288"/>
      <c r="D103" s="289"/>
      <c r="E103" s="289"/>
      <c r="F103" s="290"/>
      <c r="G103" s="292"/>
      <c r="H103" s="116"/>
      <c r="I103" s="292"/>
      <c r="J103" s="116"/>
      <c r="K103" s="370" t="str">
        <f t="shared" si="0"/>
        <v/>
      </c>
      <c r="L103" s="370">
        <f t="shared" si="23"/>
        <v>0</v>
      </c>
      <c r="M103" s="370">
        <f t="shared" si="24"/>
        <v>0</v>
      </c>
      <c r="N103" s="371" t="str">
        <f t="shared" si="1"/>
        <v/>
      </c>
      <c r="O103" s="371" t="str">
        <f t="shared" si="2"/>
        <v/>
      </c>
      <c r="P103" s="371" t="str">
        <f t="shared" si="3"/>
        <v/>
      </c>
      <c r="Q103" s="371" t="str">
        <f t="shared" si="4"/>
        <v/>
      </c>
      <c r="R103" s="371" t="str">
        <f t="shared" si="5"/>
        <v/>
      </c>
      <c r="S103" s="371" t="str">
        <f t="shared" si="6"/>
        <v/>
      </c>
      <c r="T103" s="443" t="str">
        <f t="shared" si="25"/>
        <v/>
      </c>
      <c r="U103" s="539"/>
      <c r="V103" s="117"/>
      <c r="W103" s="118"/>
      <c r="X103" s="119"/>
      <c r="Y103" s="120"/>
      <c r="Z103" s="122"/>
      <c r="AA103" s="121"/>
      <c r="AB103" s="443" t="str">
        <f t="shared" si="26"/>
        <v/>
      </c>
      <c r="AC103" s="734" t="str">
        <f t="shared" si="27"/>
        <v/>
      </c>
      <c r="AD103" s="372"/>
      <c r="AE103" s="485"/>
      <c r="AF103" s="373" t="str">
        <f t="shared" si="7"/>
        <v/>
      </c>
      <c r="AG103" s="373" t="str">
        <f t="shared" si="8"/>
        <v/>
      </c>
      <c r="AH103" s="374" t="str">
        <f t="shared" si="9"/>
        <v/>
      </c>
      <c r="AI103" s="375" t="str">
        <f t="shared" si="10"/>
        <v/>
      </c>
      <c r="AJ103" s="375" t="str">
        <f t="shared" si="11"/>
        <v/>
      </c>
      <c r="AK103" s="375" t="str">
        <f t="shared" si="12"/>
        <v/>
      </c>
      <c r="AL103" s="375" t="str">
        <f t="shared" si="13"/>
        <v/>
      </c>
      <c r="AM103" s="375" t="str">
        <f t="shared" si="14"/>
        <v/>
      </c>
      <c r="AN103" s="376"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376"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375" t="str">
        <f t="shared" si="15"/>
        <v/>
      </c>
      <c r="AQ103" s="444" t="str">
        <f t="shared" si="16"/>
        <v/>
      </c>
      <c r="AR103" s="375" t="str">
        <f t="shared" si="28"/>
        <v/>
      </c>
      <c r="AS103" s="377" t="str">
        <f t="shared" si="18"/>
        <v/>
      </c>
      <c r="AT103" s="378" t="str">
        <f t="shared" si="19"/>
        <v/>
      </c>
      <c r="AV103" s="380"/>
      <c r="AX103" s="625" t="b">
        <f t="shared" si="29"/>
        <v>0</v>
      </c>
      <c r="AY103" s="7" t="str">
        <f t="shared" si="30"/>
        <v>FALSEFALSEFALSE</v>
      </c>
      <c r="AZ103" s="626">
        <f t="shared" si="20"/>
        <v>0</v>
      </c>
      <c r="BA103" s="627" t="str">
        <f t="shared" si="31"/>
        <v/>
      </c>
      <c r="BB103" s="627">
        <f t="shared" si="21"/>
        <v>0</v>
      </c>
      <c r="BC103" s="690" t="str">
        <f t="shared" si="22"/>
        <v/>
      </c>
    </row>
    <row r="104" spans="1:55" s="379" customFormat="1" ht="13.5" customHeight="1">
      <c r="A104" s="381">
        <v>48</v>
      </c>
      <c r="B104" s="117"/>
      <c r="C104" s="288"/>
      <c r="D104" s="289"/>
      <c r="E104" s="289"/>
      <c r="F104" s="290"/>
      <c r="G104" s="292"/>
      <c r="H104" s="116"/>
      <c r="I104" s="292"/>
      <c r="J104" s="116"/>
      <c r="K104" s="370" t="str">
        <f t="shared" si="0"/>
        <v/>
      </c>
      <c r="L104" s="370">
        <f t="shared" si="23"/>
        <v>0</v>
      </c>
      <c r="M104" s="370">
        <f t="shared" si="24"/>
        <v>0</v>
      </c>
      <c r="N104" s="371" t="str">
        <f t="shared" si="1"/>
        <v/>
      </c>
      <c r="O104" s="371" t="str">
        <f t="shared" si="2"/>
        <v/>
      </c>
      <c r="P104" s="371" t="str">
        <f t="shared" si="3"/>
        <v/>
      </c>
      <c r="Q104" s="371" t="str">
        <f t="shared" si="4"/>
        <v/>
      </c>
      <c r="R104" s="371" t="str">
        <f t="shared" si="5"/>
        <v/>
      </c>
      <c r="S104" s="371" t="str">
        <f t="shared" si="6"/>
        <v/>
      </c>
      <c r="T104" s="443" t="str">
        <f t="shared" si="25"/>
        <v/>
      </c>
      <c r="U104" s="539"/>
      <c r="V104" s="117"/>
      <c r="W104" s="118"/>
      <c r="X104" s="119"/>
      <c r="Y104" s="120"/>
      <c r="Z104" s="122"/>
      <c r="AA104" s="121"/>
      <c r="AB104" s="443" t="str">
        <f t="shared" si="26"/>
        <v/>
      </c>
      <c r="AC104" s="734" t="str">
        <f t="shared" si="27"/>
        <v/>
      </c>
      <c r="AD104" s="372"/>
      <c r="AE104" s="485"/>
      <c r="AF104" s="373" t="str">
        <f t="shared" si="7"/>
        <v/>
      </c>
      <c r="AG104" s="373" t="str">
        <f t="shared" si="8"/>
        <v/>
      </c>
      <c r="AH104" s="374" t="str">
        <f t="shared" si="9"/>
        <v/>
      </c>
      <c r="AI104" s="375" t="str">
        <f t="shared" si="10"/>
        <v/>
      </c>
      <c r="AJ104" s="375" t="str">
        <f t="shared" si="11"/>
        <v/>
      </c>
      <c r="AK104" s="375" t="str">
        <f t="shared" si="12"/>
        <v/>
      </c>
      <c r="AL104" s="375" t="str">
        <f t="shared" si="13"/>
        <v/>
      </c>
      <c r="AM104" s="375" t="str">
        <f t="shared" si="14"/>
        <v/>
      </c>
      <c r="AN104" s="376"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376"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375" t="str">
        <f t="shared" si="15"/>
        <v/>
      </c>
      <c r="AQ104" s="444" t="str">
        <f t="shared" si="16"/>
        <v/>
      </c>
      <c r="AR104" s="375" t="str">
        <f t="shared" si="28"/>
        <v/>
      </c>
      <c r="AS104" s="377" t="str">
        <f t="shared" si="18"/>
        <v/>
      </c>
      <c r="AT104" s="378" t="str">
        <f t="shared" si="19"/>
        <v/>
      </c>
      <c r="AV104" s="380"/>
      <c r="AX104" s="625" t="b">
        <f t="shared" si="29"/>
        <v>0</v>
      </c>
      <c r="AY104" s="7" t="str">
        <f t="shared" si="30"/>
        <v>FALSEFALSEFALSE</v>
      </c>
      <c r="AZ104" s="626">
        <f t="shared" si="20"/>
        <v>0</v>
      </c>
      <c r="BA104" s="627" t="str">
        <f t="shared" si="31"/>
        <v/>
      </c>
      <c r="BB104" s="627">
        <f t="shared" si="21"/>
        <v>0</v>
      </c>
      <c r="BC104" s="690" t="str">
        <f t="shared" si="22"/>
        <v/>
      </c>
    </row>
    <row r="105" spans="1:55" s="379" customFormat="1" ht="13.5" customHeight="1">
      <c r="A105" s="381">
        <v>49</v>
      </c>
      <c r="B105" s="117"/>
      <c r="C105" s="288"/>
      <c r="D105" s="289"/>
      <c r="E105" s="289"/>
      <c r="F105" s="290"/>
      <c r="G105" s="292"/>
      <c r="H105" s="116"/>
      <c r="I105" s="292"/>
      <c r="J105" s="116"/>
      <c r="K105" s="370" t="str">
        <f t="shared" si="0"/>
        <v/>
      </c>
      <c r="L105" s="370">
        <f t="shared" si="23"/>
        <v>0</v>
      </c>
      <c r="M105" s="370">
        <f t="shared" si="24"/>
        <v>0</v>
      </c>
      <c r="N105" s="371" t="str">
        <f t="shared" si="1"/>
        <v/>
      </c>
      <c r="O105" s="371" t="str">
        <f t="shared" si="2"/>
        <v/>
      </c>
      <c r="P105" s="371" t="str">
        <f t="shared" si="3"/>
        <v/>
      </c>
      <c r="Q105" s="371" t="str">
        <f t="shared" si="4"/>
        <v/>
      </c>
      <c r="R105" s="371" t="str">
        <f t="shared" si="5"/>
        <v/>
      </c>
      <c r="S105" s="371" t="str">
        <f t="shared" si="6"/>
        <v/>
      </c>
      <c r="T105" s="443" t="str">
        <f t="shared" si="25"/>
        <v/>
      </c>
      <c r="U105" s="539"/>
      <c r="V105" s="117"/>
      <c r="W105" s="118"/>
      <c r="X105" s="119"/>
      <c r="Y105" s="120"/>
      <c r="Z105" s="122"/>
      <c r="AA105" s="121"/>
      <c r="AB105" s="443" t="str">
        <f t="shared" si="26"/>
        <v/>
      </c>
      <c r="AC105" s="734" t="str">
        <f t="shared" si="27"/>
        <v/>
      </c>
      <c r="AD105" s="372"/>
      <c r="AE105" s="485"/>
      <c r="AF105" s="373" t="str">
        <f t="shared" si="7"/>
        <v/>
      </c>
      <c r="AG105" s="373" t="str">
        <f t="shared" si="8"/>
        <v/>
      </c>
      <c r="AH105" s="374" t="str">
        <f t="shared" si="9"/>
        <v/>
      </c>
      <c r="AI105" s="375" t="str">
        <f t="shared" si="10"/>
        <v/>
      </c>
      <c r="AJ105" s="375" t="str">
        <f t="shared" si="11"/>
        <v/>
      </c>
      <c r="AK105" s="375" t="str">
        <f t="shared" si="12"/>
        <v/>
      </c>
      <c r="AL105" s="375" t="str">
        <f t="shared" si="13"/>
        <v/>
      </c>
      <c r="AM105" s="375" t="str">
        <f t="shared" si="14"/>
        <v/>
      </c>
      <c r="AN105" s="376"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376"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375" t="str">
        <f t="shared" si="15"/>
        <v/>
      </c>
      <c r="AQ105" s="444" t="str">
        <f t="shared" si="16"/>
        <v/>
      </c>
      <c r="AR105" s="375" t="str">
        <f t="shared" si="28"/>
        <v/>
      </c>
      <c r="AS105" s="377" t="str">
        <f t="shared" si="18"/>
        <v/>
      </c>
      <c r="AT105" s="378" t="str">
        <f t="shared" si="19"/>
        <v/>
      </c>
      <c r="AV105" s="380"/>
      <c r="AX105" s="625" t="b">
        <f t="shared" si="29"/>
        <v>0</v>
      </c>
      <c r="AY105" s="7" t="str">
        <f t="shared" si="30"/>
        <v>FALSEFALSEFALSE</v>
      </c>
      <c r="AZ105" s="626">
        <f t="shared" si="20"/>
        <v>0</v>
      </c>
      <c r="BA105" s="627" t="str">
        <f t="shared" si="31"/>
        <v/>
      </c>
      <c r="BB105" s="627">
        <f t="shared" si="21"/>
        <v>0</v>
      </c>
      <c r="BC105" s="690" t="str">
        <f t="shared" si="22"/>
        <v/>
      </c>
    </row>
    <row r="106" spans="1:55" s="379" customFormat="1" ht="13.5" customHeight="1">
      <c r="A106" s="381">
        <v>50</v>
      </c>
      <c r="B106" s="117"/>
      <c r="C106" s="288"/>
      <c r="D106" s="289"/>
      <c r="E106" s="289"/>
      <c r="F106" s="290"/>
      <c r="G106" s="292"/>
      <c r="H106" s="116"/>
      <c r="I106" s="292"/>
      <c r="J106" s="116"/>
      <c r="K106" s="370" t="str">
        <f t="shared" si="0"/>
        <v/>
      </c>
      <c r="L106" s="370">
        <f t="shared" si="23"/>
        <v>0</v>
      </c>
      <c r="M106" s="370">
        <f t="shared" si="24"/>
        <v>0</v>
      </c>
      <c r="N106" s="371" t="str">
        <f t="shared" si="1"/>
        <v/>
      </c>
      <c r="O106" s="371" t="str">
        <f t="shared" si="2"/>
        <v/>
      </c>
      <c r="P106" s="371" t="str">
        <f t="shared" si="3"/>
        <v/>
      </c>
      <c r="Q106" s="371" t="str">
        <f t="shared" si="4"/>
        <v/>
      </c>
      <c r="R106" s="371" t="str">
        <f t="shared" si="5"/>
        <v/>
      </c>
      <c r="S106" s="371" t="str">
        <f t="shared" si="6"/>
        <v/>
      </c>
      <c r="T106" s="443" t="str">
        <f t="shared" si="25"/>
        <v/>
      </c>
      <c r="U106" s="539"/>
      <c r="V106" s="117"/>
      <c r="W106" s="118"/>
      <c r="X106" s="119"/>
      <c r="Y106" s="120"/>
      <c r="Z106" s="122"/>
      <c r="AA106" s="121"/>
      <c r="AB106" s="443" t="str">
        <f t="shared" si="26"/>
        <v/>
      </c>
      <c r="AC106" s="734" t="str">
        <f t="shared" si="27"/>
        <v/>
      </c>
      <c r="AD106" s="372"/>
      <c r="AE106" s="485"/>
      <c r="AF106" s="373" t="str">
        <f t="shared" si="7"/>
        <v/>
      </c>
      <c r="AG106" s="373" t="str">
        <f t="shared" si="8"/>
        <v/>
      </c>
      <c r="AH106" s="374" t="str">
        <f t="shared" si="9"/>
        <v/>
      </c>
      <c r="AI106" s="375" t="str">
        <f t="shared" si="10"/>
        <v/>
      </c>
      <c r="AJ106" s="375" t="str">
        <f t="shared" si="11"/>
        <v/>
      </c>
      <c r="AK106" s="375" t="str">
        <f t="shared" si="12"/>
        <v/>
      </c>
      <c r="AL106" s="375" t="str">
        <f t="shared" si="13"/>
        <v/>
      </c>
      <c r="AM106" s="375" t="str">
        <f t="shared" si="14"/>
        <v/>
      </c>
      <c r="AN106" s="376"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376"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375" t="str">
        <f t="shared" si="15"/>
        <v/>
      </c>
      <c r="AQ106" s="444" t="str">
        <f t="shared" si="16"/>
        <v/>
      </c>
      <c r="AR106" s="375" t="str">
        <f t="shared" si="28"/>
        <v/>
      </c>
      <c r="AS106" s="377" t="str">
        <f t="shared" si="18"/>
        <v/>
      </c>
      <c r="AT106" s="378" t="str">
        <f t="shared" si="19"/>
        <v/>
      </c>
      <c r="AV106" s="380"/>
      <c r="AX106" s="625" t="b">
        <f t="shared" si="29"/>
        <v>0</v>
      </c>
      <c r="AY106" s="7" t="str">
        <f t="shared" si="30"/>
        <v>FALSEFALSEFALSE</v>
      </c>
      <c r="AZ106" s="626">
        <f t="shared" si="20"/>
        <v>0</v>
      </c>
      <c r="BA106" s="627" t="str">
        <f t="shared" si="31"/>
        <v/>
      </c>
      <c r="BB106" s="627">
        <f t="shared" si="21"/>
        <v>0</v>
      </c>
      <c r="BC106" s="690" t="str">
        <f t="shared" si="22"/>
        <v/>
      </c>
    </row>
    <row r="107" spans="1:55" s="379" customFormat="1" ht="13.5" customHeight="1">
      <c r="A107" s="381">
        <v>51</v>
      </c>
      <c r="B107" s="117"/>
      <c r="C107" s="288"/>
      <c r="D107" s="289"/>
      <c r="E107" s="289"/>
      <c r="F107" s="290"/>
      <c r="G107" s="292"/>
      <c r="H107" s="116"/>
      <c r="I107" s="292"/>
      <c r="J107" s="116"/>
      <c r="K107" s="370" t="str">
        <f t="shared" si="0"/>
        <v/>
      </c>
      <c r="L107" s="370">
        <f t="shared" si="23"/>
        <v>0</v>
      </c>
      <c r="M107" s="370">
        <f t="shared" si="24"/>
        <v>0</v>
      </c>
      <c r="N107" s="371" t="str">
        <f t="shared" si="1"/>
        <v/>
      </c>
      <c r="O107" s="371" t="str">
        <f t="shared" si="2"/>
        <v/>
      </c>
      <c r="P107" s="371" t="str">
        <f t="shared" si="3"/>
        <v/>
      </c>
      <c r="Q107" s="371" t="str">
        <f t="shared" si="4"/>
        <v/>
      </c>
      <c r="R107" s="371" t="str">
        <f t="shared" si="5"/>
        <v/>
      </c>
      <c r="S107" s="371" t="str">
        <f t="shared" si="6"/>
        <v/>
      </c>
      <c r="T107" s="443" t="str">
        <f t="shared" si="25"/>
        <v/>
      </c>
      <c r="U107" s="539"/>
      <c r="V107" s="117"/>
      <c r="W107" s="118"/>
      <c r="X107" s="119"/>
      <c r="Y107" s="120"/>
      <c r="Z107" s="122"/>
      <c r="AA107" s="121"/>
      <c r="AB107" s="443" t="str">
        <f t="shared" si="26"/>
        <v/>
      </c>
      <c r="AC107" s="734" t="str">
        <f t="shared" si="27"/>
        <v/>
      </c>
      <c r="AD107" s="372"/>
      <c r="AE107" s="485"/>
      <c r="AF107" s="373" t="str">
        <f t="shared" si="7"/>
        <v/>
      </c>
      <c r="AG107" s="373" t="str">
        <f t="shared" si="8"/>
        <v/>
      </c>
      <c r="AH107" s="374" t="str">
        <f t="shared" si="9"/>
        <v/>
      </c>
      <c r="AI107" s="375" t="str">
        <f t="shared" si="10"/>
        <v/>
      </c>
      <c r="AJ107" s="375" t="str">
        <f t="shared" si="11"/>
        <v/>
      </c>
      <c r="AK107" s="375" t="str">
        <f t="shared" si="12"/>
        <v/>
      </c>
      <c r="AL107" s="375" t="str">
        <f t="shared" si="13"/>
        <v/>
      </c>
      <c r="AM107" s="375" t="str">
        <f t="shared" si="14"/>
        <v/>
      </c>
      <c r="AN107" s="376"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376"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375" t="str">
        <f t="shared" si="15"/>
        <v/>
      </c>
      <c r="AQ107" s="444" t="str">
        <f t="shared" si="16"/>
        <v/>
      </c>
      <c r="AR107" s="375" t="str">
        <f t="shared" si="28"/>
        <v/>
      </c>
      <c r="AS107" s="377" t="str">
        <f t="shared" si="18"/>
        <v/>
      </c>
      <c r="AT107" s="378" t="str">
        <f t="shared" si="19"/>
        <v/>
      </c>
      <c r="AV107" s="380"/>
      <c r="AX107" s="625" t="b">
        <f t="shared" si="29"/>
        <v>0</v>
      </c>
      <c r="AY107" s="7" t="str">
        <f t="shared" si="30"/>
        <v>FALSEFALSEFALSE</v>
      </c>
      <c r="AZ107" s="626">
        <f t="shared" si="20"/>
        <v>0</v>
      </c>
      <c r="BA107" s="627" t="str">
        <f t="shared" si="31"/>
        <v/>
      </c>
      <c r="BB107" s="627">
        <f t="shared" si="21"/>
        <v>0</v>
      </c>
      <c r="BC107" s="690" t="str">
        <f t="shared" si="22"/>
        <v/>
      </c>
    </row>
    <row r="108" spans="1:55" s="379" customFormat="1" ht="13.5" customHeight="1">
      <c r="A108" s="381">
        <v>52</v>
      </c>
      <c r="B108" s="117"/>
      <c r="C108" s="288"/>
      <c r="D108" s="289"/>
      <c r="E108" s="289"/>
      <c r="F108" s="290"/>
      <c r="G108" s="292"/>
      <c r="H108" s="116"/>
      <c r="I108" s="292"/>
      <c r="J108" s="116"/>
      <c r="K108" s="370" t="str">
        <f t="shared" si="0"/>
        <v/>
      </c>
      <c r="L108" s="370">
        <f t="shared" si="23"/>
        <v>0</v>
      </c>
      <c r="M108" s="370">
        <f t="shared" si="24"/>
        <v>0</v>
      </c>
      <c r="N108" s="371" t="str">
        <f t="shared" si="1"/>
        <v/>
      </c>
      <c r="O108" s="371" t="str">
        <f t="shared" si="2"/>
        <v/>
      </c>
      <c r="P108" s="371" t="str">
        <f t="shared" si="3"/>
        <v/>
      </c>
      <c r="Q108" s="371" t="str">
        <f t="shared" si="4"/>
        <v/>
      </c>
      <c r="R108" s="371" t="str">
        <f t="shared" si="5"/>
        <v/>
      </c>
      <c r="S108" s="371" t="str">
        <f t="shared" si="6"/>
        <v/>
      </c>
      <c r="T108" s="443" t="str">
        <f t="shared" si="25"/>
        <v/>
      </c>
      <c r="U108" s="539"/>
      <c r="V108" s="117"/>
      <c r="W108" s="118"/>
      <c r="X108" s="119"/>
      <c r="Y108" s="120"/>
      <c r="Z108" s="122"/>
      <c r="AA108" s="121"/>
      <c r="AB108" s="443" t="str">
        <f t="shared" si="26"/>
        <v/>
      </c>
      <c r="AC108" s="734" t="str">
        <f t="shared" si="27"/>
        <v/>
      </c>
      <c r="AD108" s="372"/>
      <c r="AE108" s="485"/>
      <c r="AF108" s="373" t="str">
        <f t="shared" si="7"/>
        <v/>
      </c>
      <c r="AG108" s="373" t="str">
        <f t="shared" si="8"/>
        <v/>
      </c>
      <c r="AH108" s="374" t="str">
        <f t="shared" si="9"/>
        <v/>
      </c>
      <c r="AI108" s="375" t="str">
        <f t="shared" si="10"/>
        <v/>
      </c>
      <c r="AJ108" s="375" t="str">
        <f t="shared" si="11"/>
        <v/>
      </c>
      <c r="AK108" s="375" t="str">
        <f t="shared" si="12"/>
        <v/>
      </c>
      <c r="AL108" s="375" t="str">
        <f t="shared" si="13"/>
        <v/>
      </c>
      <c r="AM108" s="375" t="str">
        <f t="shared" si="14"/>
        <v/>
      </c>
      <c r="AN108" s="376"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376"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375" t="str">
        <f t="shared" si="15"/>
        <v/>
      </c>
      <c r="AQ108" s="444" t="str">
        <f t="shared" si="16"/>
        <v/>
      </c>
      <c r="AR108" s="375" t="str">
        <f t="shared" si="28"/>
        <v/>
      </c>
      <c r="AS108" s="377" t="str">
        <f t="shared" si="18"/>
        <v/>
      </c>
      <c r="AT108" s="378" t="str">
        <f t="shared" si="19"/>
        <v/>
      </c>
      <c r="AV108" s="380"/>
      <c r="AX108" s="625" t="b">
        <f t="shared" si="29"/>
        <v>0</v>
      </c>
      <c r="AY108" s="7" t="str">
        <f t="shared" si="30"/>
        <v>FALSEFALSEFALSE</v>
      </c>
      <c r="AZ108" s="626">
        <f t="shared" si="20"/>
        <v>0</v>
      </c>
      <c r="BA108" s="627" t="str">
        <f t="shared" si="31"/>
        <v/>
      </c>
      <c r="BB108" s="627">
        <f t="shared" si="21"/>
        <v>0</v>
      </c>
      <c r="BC108" s="690" t="str">
        <f t="shared" si="22"/>
        <v/>
      </c>
    </row>
    <row r="109" spans="1:55" s="379" customFormat="1" ht="13.5" customHeight="1">
      <c r="A109" s="381">
        <v>53</v>
      </c>
      <c r="B109" s="117"/>
      <c r="C109" s="288"/>
      <c r="D109" s="289"/>
      <c r="E109" s="289"/>
      <c r="F109" s="290"/>
      <c r="G109" s="292"/>
      <c r="H109" s="116"/>
      <c r="I109" s="292"/>
      <c r="J109" s="116"/>
      <c r="K109" s="370" t="str">
        <f t="shared" si="0"/>
        <v/>
      </c>
      <c r="L109" s="370">
        <f t="shared" si="23"/>
        <v>0</v>
      </c>
      <c r="M109" s="370">
        <f t="shared" si="24"/>
        <v>0</v>
      </c>
      <c r="N109" s="371" t="str">
        <f t="shared" si="1"/>
        <v/>
      </c>
      <c r="O109" s="371" t="str">
        <f t="shared" si="2"/>
        <v/>
      </c>
      <c r="P109" s="371" t="str">
        <f t="shared" si="3"/>
        <v/>
      </c>
      <c r="Q109" s="371" t="str">
        <f t="shared" si="4"/>
        <v/>
      </c>
      <c r="R109" s="371" t="str">
        <f t="shared" si="5"/>
        <v/>
      </c>
      <c r="S109" s="371" t="str">
        <f t="shared" si="6"/>
        <v/>
      </c>
      <c r="T109" s="443" t="str">
        <f t="shared" si="25"/>
        <v/>
      </c>
      <c r="U109" s="539"/>
      <c r="V109" s="117"/>
      <c r="W109" s="118"/>
      <c r="X109" s="119"/>
      <c r="Y109" s="120"/>
      <c r="Z109" s="122"/>
      <c r="AA109" s="121"/>
      <c r="AB109" s="443" t="str">
        <f t="shared" si="26"/>
        <v/>
      </c>
      <c r="AC109" s="734" t="str">
        <f t="shared" si="27"/>
        <v/>
      </c>
      <c r="AD109" s="372"/>
      <c r="AE109" s="485"/>
      <c r="AF109" s="373" t="str">
        <f t="shared" si="7"/>
        <v/>
      </c>
      <c r="AG109" s="373" t="str">
        <f t="shared" si="8"/>
        <v/>
      </c>
      <c r="AH109" s="374" t="str">
        <f t="shared" si="9"/>
        <v/>
      </c>
      <c r="AI109" s="375" t="str">
        <f t="shared" si="10"/>
        <v/>
      </c>
      <c r="AJ109" s="375" t="str">
        <f t="shared" si="11"/>
        <v/>
      </c>
      <c r="AK109" s="375" t="str">
        <f t="shared" si="12"/>
        <v/>
      </c>
      <c r="AL109" s="375" t="str">
        <f t="shared" si="13"/>
        <v/>
      </c>
      <c r="AM109" s="375" t="str">
        <f t="shared" si="14"/>
        <v/>
      </c>
      <c r="AN109" s="376"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376"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375" t="str">
        <f t="shared" si="15"/>
        <v/>
      </c>
      <c r="AQ109" s="444" t="str">
        <f t="shared" si="16"/>
        <v/>
      </c>
      <c r="AR109" s="375" t="str">
        <f t="shared" si="28"/>
        <v/>
      </c>
      <c r="AS109" s="377" t="str">
        <f t="shared" si="18"/>
        <v/>
      </c>
      <c r="AT109" s="378" t="str">
        <f t="shared" si="19"/>
        <v/>
      </c>
      <c r="AV109" s="380"/>
      <c r="AX109" s="625" t="b">
        <f t="shared" si="29"/>
        <v>0</v>
      </c>
      <c r="AY109" s="7" t="str">
        <f t="shared" si="30"/>
        <v>FALSEFALSEFALSE</v>
      </c>
      <c r="AZ109" s="626">
        <f t="shared" si="20"/>
        <v>0</v>
      </c>
      <c r="BA109" s="627" t="str">
        <f t="shared" si="31"/>
        <v/>
      </c>
      <c r="BB109" s="627">
        <f t="shared" si="21"/>
        <v>0</v>
      </c>
      <c r="BC109" s="690" t="str">
        <f t="shared" si="22"/>
        <v/>
      </c>
    </row>
    <row r="110" spans="1:55" s="379" customFormat="1" ht="13.5" customHeight="1">
      <c r="A110" s="381">
        <v>54</v>
      </c>
      <c r="B110" s="117"/>
      <c r="C110" s="288"/>
      <c r="D110" s="289"/>
      <c r="E110" s="289"/>
      <c r="F110" s="290"/>
      <c r="G110" s="292"/>
      <c r="H110" s="116"/>
      <c r="I110" s="292"/>
      <c r="J110" s="116"/>
      <c r="K110" s="370" t="str">
        <f t="shared" si="0"/>
        <v/>
      </c>
      <c r="L110" s="370">
        <f t="shared" si="23"/>
        <v>0</v>
      </c>
      <c r="M110" s="370">
        <f t="shared" si="24"/>
        <v>0</v>
      </c>
      <c r="N110" s="371" t="str">
        <f t="shared" si="1"/>
        <v/>
      </c>
      <c r="O110" s="371" t="str">
        <f t="shared" si="2"/>
        <v/>
      </c>
      <c r="P110" s="371" t="str">
        <f t="shared" si="3"/>
        <v/>
      </c>
      <c r="Q110" s="371" t="str">
        <f t="shared" si="4"/>
        <v/>
      </c>
      <c r="R110" s="371" t="str">
        <f t="shared" si="5"/>
        <v/>
      </c>
      <c r="S110" s="371" t="str">
        <f t="shared" si="6"/>
        <v/>
      </c>
      <c r="T110" s="443" t="str">
        <f t="shared" si="25"/>
        <v/>
      </c>
      <c r="U110" s="539"/>
      <c r="V110" s="117"/>
      <c r="W110" s="118"/>
      <c r="X110" s="119"/>
      <c r="Y110" s="120"/>
      <c r="Z110" s="122"/>
      <c r="AA110" s="121"/>
      <c r="AB110" s="443" t="str">
        <f t="shared" si="26"/>
        <v/>
      </c>
      <c r="AC110" s="734" t="str">
        <f t="shared" si="27"/>
        <v/>
      </c>
      <c r="AD110" s="372"/>
      <c r="AE110" s="485"/>
      <c r="AF110" s="373" t="str">
        <f t="shared" si="7"/>
        <v/>
      </c>
      <c r="AG110" s="373" t="str">
        <f t="shared" si="8"/>
        <v/>
      </c>
      <c r="AH110" s="374" t="str">
        <f t="shared" si="9"/>
        <v/>
      </c>
      <c r="AI110" s="375" t="str">
        <f t="shared" si="10"/>
        <v/>
      </c>
      <c r="AJ110" s="375" t="str">
        <f t="shared" si="11"/>
        <v/>
      </c>
      <c r="AK110" s="375" t="str">
        <f t="shared" si="12"/>
        <v/>
      </c>
      <c r="AL110" s="375" t="str">
        <f t="shared" si="13"/>
        <v/>
      </c>
      <c r="AM110" s="375" t="str">
        <f t="shared" si="14"/>
        <v/>
      </c>
      <c r="AN110" s="376"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376"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375" t="str">
        <f t="shared" si="15"/>
        <v/>
      </c>
      <c r="AQ110" s="444" t="str">
        <f t="shared" si="16"/>
        <v/>
      </c>
      <c r="AR110" s="375" t="str">
        <f t="shared" si="28"/>
        <v/>
      </c>
      <c r="AS110" s="377" t="str">
        <f t="shared" si="18"/>
        <v/>
      </c>
      <c r="AT110" s="378" t="str">
        <f t="shared" si="19"/>
        <v/>
      </c>
      <c r="AV110" s="380"/>
      <c r="AX110" s="625" t="b">
        <f t="shared" si="29"/>
        <v>0</v>
      </c>
      <c r="AY110" s="7" t="str">
        <f t="shared" si="30"/>
        <v>FALSEFALSEFALSE</v>
      </c>
      <c r="AZ110" s="626">
        <f t="shared" si="20"/>
        <v>0</v>
      </c>
      <c r="BA110" s="627" t="str">
        <f t="shared" si="31"/>
        <v/>
      </c>
      <c r="BB110" s="627">
        <f t="shared" si="21"/>
        <v>0</v>
      </c>
      <c r="BC110" s="690" t="str">
        <f t="shared" si="22"/>
        <v/>
      </c>
    </row>
    <row r="111" spans="1:55" s="379" customFormat="1" ht="13.5" customHeight="1">
      <c r="A111" s="381">
        <v>55</v>
      </c>
      <c r="B111" s="117"/>
      <c r="C111" s="288"/>
      <c r="D111" s="289"/>
      <c r="E111" s="289"/>
      <c r="F111" s="290"/>
      <c r="G111" s="292"/>
      <c r="H111" s="116"/>
      <c r="I111" s="292"/>
      <c r="J111" s="116"/>
      <c r="K111" s="370" t="str">
        <f t="shared" si="0"/>
        <v/>
      </c>
      <c r="L111" s="370">
        <f t="shared" si="23"/>
        <v>0</v>
      </c>
      <c r="M111" s="370">
        <f t="shared" si="24"/>
        <v>0</v>
      </c>
      <c r="N111" s="371" t="str">
        <f t="shared" si="1"/>
        <v/>
      </c>
      <c r="O111" s="371" t="str">
        <f t="shared" si="2"/>
        <v/>
      </c>
      <c r="P111" s="371" t="str">
        <f t="shared" si="3"/>
        <v/>
      </c>
      <c r="Q111" s="371" t="str">
        <f t="shared" si="4"/>
        <v/>
      </c>
      <c r="R111" s="371" t="str">
        <f t="shared" si="5"/>
        <v/>
      </c>
      <c r="S111" s="371" t="str">
        <f t="shared" si="6"/>
        <v/>
      </c>
      <c r="T111" s="443" t="str">
        <f t="shared" si="25"/>
        <v/>
      </c>
      <c r="U111" s="539"/>
      <c r="V111" s="117"/>
      <c r="W111" s="118"/>
      <c r="X111" s="119"/>
      <c r="Y111" s="120"/>
      <c r="Z111" s="122"/>
      <c r="AA111" s="121"/>
      <c r="AB111" s="443" t="str">
        <f t="shared" si="26"/>
        <v/>
      </c>
      <c r="AC111" s="734" t="str">
        <f t="shared" si="27"/>
        <v/>
      </c>
      <c r="AD111" s="372"/>
      <c r="AE111" s="485"/>
      <c r="AF111" s="373" t="str">
        <f t="shared" si="7"/>
        <v/>
      </c>
      <c r="AG111" s="373" t="str">
        <f t="shared" si="8"/>
        <v/>
      </c>
      <c r="AH111" s="374" t="str">
        <f t="shared" si="9"/>
        <v/>
      </c>
      <c r="AI111" s="375" t="str">
        <f t="shared" si="10"/>
        <v/>
      </c>
      <c r="AJ111" s="375" t="str">
        <f t="shared" si="11"/>
        <v/>
      </c>
      <c r="AK111" s="375" t="str">
        <f t="shared" si="12"/>
        <v/>
      </c>
      <c r="AL111" s="375" t="str">
        <f t="shared" si="13"/>
        <v/>
      </c>
      <c r="AM111" s="375" t="str">
        <f t="shared" si="14"/>
        <v/>
      </c>
      <c r="AN111" s="376"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376"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375" t="str">
        <f t="shared" si="15"/>
        <v/>
      </c>
      <c r="AQ111" s="444" t="str">
        <f t="shared" si="16"/>
        <v/>
      </c>
      <c r="AR111" s="375" t="str">
        <f t="shared" si="28"/>
        <v/>
      </c>
      <c r="AS111" s="377" t="str">
        <f t="shared" si="18"/>
        <v/>
      </c>
      <c r="AT111" s="378" t="str">
        <f t="shared" si="19"/>
        <v/>
      </c>
      <c r="AV111" s="380"/>
      <c r="AX111" s="625" t="b">
        <f t="shared" si="29"/>
        <v>0</v>
      </c>
      <c r="AY111" s="7" t="str">
        <f t="shared" si="30"/>
        <v>FALSEFALSEFALSE</v>
      </c>
      <c r="AZ111" s="626">
        <f t="shared" si="20"/>
        <v>0</v>
      </c>
      <c r="BA111" s="627" t="str">
        <f t="shared" si="31"/>
        <v/>
      </c>
      <c r="BB111" s="627">
        <f t="shared" si="21"/>
        <v>0</v>
      </c>
      <c r="BC111" s="690" t="str">
        <f t="shared" si="22"/>
        <v/>
      </c>
    </row>
    <row r="112" spans="1:55" s="379" customFormat="1" ht="13.5" customHeight="1">
      <c r="A112" s="381">
        <v>56</v>
      </c>
      <c r="B112" s="117"/>
      <c r="C112" s="288"/>
      <c r="D112" s="289"/>
      <c r="E112" s="289"/>
      <c r="F112" s="290"/>
      <c r="G112" s="292"/>
      <c r="H112" s="116"/>
      <c r="I112" s="292"/>
      <c r="J112" s="116"/>
      <c r="K112" s="370" t="str">
        <f t="shared" si="0"/>
        <v/>
      </c>
      <c r="L112" s="370">
        <f t="shared" si="23"/>
        <v>0</v>
      </c>
      <c r="M112" s="370">
        <f t="shared" si="24"/>
        <v>0</v>
      </c>
      <c r="N112" s="371" t="str">
        <f t="shared" si="1"/>
        <v/>
      </c>
      <c r="O112" s="371" t="str">
        <f t="shared" si="2"/>
        <v/>
      </c>
      <c r="P112" s="371" t="str">
        <f t="shared" si="3"/>
        <v/>
      </c>
      <c r="Q112" s="371" t="str">
        <f t="shared" si="4"/>
        <v/>
      </c>
      <c r="R112" s="371" t="str">
        <f t="shared" si="5"/>
        <v/>
      </c>
      <c r="S112" s="371" t="str">
        <f t="shared" si="6"/>
        <v/>
      </c>
      <c r="T112" s="443" t="str">
        <f t="shared" si="25"/>
        <v/>
      </c>
      <c r="U112" s="539"/>
      <c r="V112" s="117"/>
      <c r="W112" s="118"/>
      <c r="X112" s="119"/>
      <c r="Y112" s="120"/>
      <c r="Z112" s="122"/>
      <c r="AA112" s="121"/>
      <c r="AB112" s="443" t="str">
        <f t="shared" si="26"/>
        <v/>
      </c>
      <c r="AC112" s="734" t="str">
        <f t="shared" si="27"/>
        <v/>
      </c>
      <c r="AD112" s="372"/>
      <c r="AE112" s="485"/>
      <c r="AF112" s="373" t="str">
        <f t="shared" si="7"/>
        <v/>
      </c>
      <c r="AG112" s="373" t="str">
        <f t="shared" si="8"/>
        <v/>
      </c>
      <c r="AH112" s="374" t="str">
        <f t="shared" si="9"/>
        <v/>
      </c>
      <c r="AI112" s="375" t="str">
        <f t="shared" si="10"/>
        <v/>
      </c>
      <c r="AJ112" s="375" t="str">
        <f t="shared" si="11"/>
        <v/>
      </c>
      <c r="AK112" s="375" t="str">
        <f t="shared" si="12"/>
        <v/>
      </c>
      <c r="AL112" s="375" t="str">
        <f t="shared" si="13"/>
        <v/>
      </c>
      <c r="AM112" s="375" t="str">
        <f t="shared" si="14"/>
        <v/>
      </c>
      <c r="AN112" s="376"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376"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375" t="str">
        <f t="shared" si="15"/>
        <v/>
      </c>
      <c r="AQ112" s="444" t="str">
        <f t="shared" si="16"/>
        <v/>
      </c>
      <c r="AR112" s="375" t="str">
        <f t="shared" si="28"/>
        <v/>
      </c>
      <c r="AS112" s="377" t="str">
        <f t="shared" si="18"/>
        <v/>
      </c>
      <c r="AT112" s="378" t="str">
        <f t="shared" si="19"/>
        <v/>
      </c>
      <c r="AV112" s="380"/>
      <c r="AX112" s="625" t="b">
        <f t="shared" si="29"/>
        <v>0</v>
      </c>
      <c r="AY112" s="7" t="str">
        <f t="shared" si="30"/>
        <v>FALSEFALSEFALSE</v>
      </c>
      <c r="AZ112" s="626">
        <f t="shared" si="20"/>
        <v>0</v>
      </c>
      <c r="BA112" s="627" t="str">
        <f t="shared" si="31"/>
        <v/>
      </c>
      <c r="BB112" s="627">
        <f t="shared" si="21"/>
        <v>0</v>
      </c>
      <c r="BC112" s="690" t="str">
        <f t="shared" si="22"/>
        <v/>
      </c>
    </row>
    <row r="113" spans="1:55" s="379" customFormat="1" ht="13.5" customHeight="1">
      <c r="A113" s="381">
        <v>57</v>
      </c>
      <c r="B113" s="117"/>
      <c r="C113" s="288"/>
      <c r="D113" s="289"/>
      <c r="E113" s="289"/>
      <c r="F113" s="290"/>
      <c r="G113" s="292"/>
      <c r="H113" s="116"/>
      <c r="I113" s="292"/>
      <c r="J113" s="116"/>
      <c r="K113" s="370" t="str">
        <f t="shared" si="0"/>
        <v/>
      </c>
      <c r="L113" s="370">
        <f t="shared" si="23"/>
        <v>0</v>
      </c>
      <c r="M113" s="370">
        <f t="shared" si="24"/>
        <v>0</v>
      </c>
      <c r="N113" s="371" t="str">
        <f t="shared" si="1"/>
        <v/>
      </c>
      <c r="O113" s="371" t="str">
        <f t="shared" si="2"/>
        <v/>
      </c>
      <c r="P113" s="371" t="str">
        <f t="shared" si="3"/>
        <v/>
      </c>
      <c r="Q113" s="371" t="str">
        <f t="shared" si="4"/>
        <v/>
      </c>
      <c r="R113" s="371" t="str">
        <f t="shared" si="5"/>
        <v/>
      </c>
      <c r="S113" s="371" t="str">
        <f t="shared" si="6"/>
        <v/>
      </c>
      <c r="T113" s="443" t="str">
        <f t="shared" si="25"/>
        <v/>
      </c>
      <c r="U113" s="539"/>
      <c r="V113" s="117"/>
      <c r="W113" s="118"/>
      <c r="X113" s="119"/>
      <c r="Y113" s="120"/>
      <c r="Z113" s="122"/>
      <c r="AA113" s="121"/>
      <c r="AB113" s="443" t="str">
        <f t="shared" si="26"/>
        <v/>
      </c>
      <c r="AC113" s="734" t="str">
        <f t="shared" si="27"/>
        <v/>
      </c>
      <c r="AD113" s="372"/>
      <c r="AE113" s="485"/>
      <c r="AF113" s="373" t="str">
        <f t="shared" si="7"/>
        <v/>
      </c>
      <c r="AG113" s="373" t="str">
        <f t="shared" si="8"/>
        <v/>
      </c>
      <c r="AH113" s="374" t="str">
        <f t="shared" si="9"/>
        <v/>
      </c>
      <c r="AI113" s="375" t="str">
        <f t="shared" si="10"/>
        <v/>
      </c>
      <c r="AJ113" s="375" t="str">
        <f t="shared" si="11"/>
        <v/>
      </c>
      <c r="AK113" s="375" t="str">
        <f t="shared" si="12"/>
        <v/>
      </c>
      <c r="AL113" s="375" t="str">
        <f t="shared" si="13"/>
        <v/>
      </c>
      <c r="AM113" s="375" t="str">
        <f t="shared" si="14"/>
        <v/>
      </c>
      <c r="AN113" s="376"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376"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375" t="str">
        <f t="shared" si="15"/>
        <v/>
      </c>
      <c r="AQ113" s="444" t="str">
        <f t="shared" si="16"/>
        <v/>
      </c>
      <c r="AR113" s="375" t="str">
        <f t="shared" si="28"/>
        <v/>
      </c>
      <c r="AS113" s="377" t="str">
        <f t="shared" si="18"/>
        <v/>
      </c>
      <c r="AT113" s="378" t="str">
        <f t="shared" si="19"/>
        <v/>
      </c>
      <c r="AV113" s="380"/>
      <c r="AX113" s="625" t="b">
        <f t="shared" si="29"/>
        <v>0</v>
      </c>
      <c r="AY113" s="7" t="str">
        <f t="shared" si="30"/>
        <v>FALSEFALSEFALSE</v>
      </c>
      <c r="AZ113" s="626">
        <f t="shared" si="20"/>
        <v>0</v>
      </c>
      <c r="BA113" s="627" t="str">
        <f t="shared" si="31"/>
        <v/>
      </c>
      <c r="BB113" s="627">
        <f t="shared" si="21"/>
        <v>0</v>
      </c>
      <c r="BC113" s="690" t="str">
        <f t="shared" si="22"/>
        <v/>
      </c>
    </row>
    <row r="114" spans="1:55" s="379" customFormat="1" ht="13.5" customHeight="1">
      <c r="A114" s="381">
        <v>58</v>
      </c>
      <c r="B114" s="117"/>
      <c r="C114" s="288"/>
      <c r="D114" s="289"/>
      <c r="E114" s="289"/>
      <c r="F114" s="290"/>
      <c r="G114" s="292"/>
      <c r="H114" s="116"/>
      <c r="I114" s="292"/>
      <c r="J114" s="116"/>
      <c r="K114" s="370" t="str">
        <f t="shared" si="0"/>
        <v/>
      </c>
      <c r="L114" s="370">
        <f t="shared" si="23"/>
        <v>0</v>
      </c>
      <c r="M114" s="370">
        <f t="shared" si="24"/>
        <v>0</v>
      </c>
      <c r="N114" s="371" t="str">
        <f t="shared" si="1"/>
        <v/>
      </c>
      <c r="O114" s="371" t="str">
        <f t="shared" si="2"/>
        <v/>
      </c>
      <c r="P114" s="371" t="str">
        <f t="shared" si="3"/>
        <v/>
      </c>
      <c r="Q114" s="371" t="str">
        <f t="shared" si="4"/>
        <v/>
      </c>
      <c r="R114" s="371" t="str">
        <f t="shared" si="5"/>
        <v/>
      </c>
      <c r="S114" s="371" t="str">
        <f t="shared" si="6"/>
        <v/>
      </c>
      <c r="T114" s="443" t="str">
        <f t="shared" si="25"/>
        <v/>
      </c>
      <c r="U114" s="539"/>
      <c r="V114" s="117"/>
      <c r="W114" s="118"/>
      <c r="X114" s="119"/>
      <c r="Y114" s="120"/>
      <c r="Z114" s="122"/>
      <c r="AA114" s="121"/>
      <c r="AB114" s="443" t="str">
        <f t="shared" si="26"/>
        <v/>
      </c>
      <c r="AC114" s="734" t="str">
        <f t="shared" si="27"/>
        <v/>
      </c>
      <c r="AD114" s="372"/>
      <c r="AE114" s="485"/>
      <c r="AF114" s="373" t="str">
        <f t="shared" si="7"/>
        <v/>
      </c>
      <c r="AG114" s="373" t="str">
        <f t="shared" si="8"/>
        <v/>
      </c>
      <c r="AH114" s="374" t="str">
        <f t="shared" si="9"/>
        <v/>
      </c>
      <c r="AI114" s="375" t="str">
        <f t="shared" si="10"/>
        <v/>
      </c>
      <c r="AJ114" s="375" t="str">
        <f t="shared" si="11"/>
        <v/>
      </c>
      <c r="AK114" s="375" t="str">
        <f t="shared" si="12"/>
        <v/>
      </c>
      <c r="AL114" s="375" t="str">
        <f t="shared" si="13"/>
        <v/>
      </c>
      <c r="AM114" s="375" t="str">
        <f t="shared" si="14"/>
        <v/>
      </c>
      <c r="AN114" s="376"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376"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375" t="str">
        <f t="shared" si="15"/>
        <v/>
      </c>
      <c r="AQ114" s="444" t="str">
        <f t="shared" si="16"/>
        <v/>
      </c>
      <c r="AR114" s="375" t="str">
        <f t="shared" si="28"/>
        <v/>
      </c>
      <c r="AS114" s="377" t="str">
        <f t="shared" si="18"/>
        <v/>
      </c>
      <c r="AT114" s="378" t="str">
        <f t="shared" si="19"/>
        <v/>
      </c>
      <c r="AV114" s="380"/>
      <c r="AX114" s="625" t="b">
        <f t="shared" si="29"/>
        <v>0</v>
      </c>
      <c r="AY114" s="7" t="str">
        <f t="shared" si="30"/>
        <v>FALSEFALSEFALSE</v>
      </c>
      <c r="AZ114" s="626">
        <f t="shared" si="20"/>
        <v>0</v>
      </c>
      <c r="BA114" s="627" t="str">
        <f t="shared" si="31"/>
        <v/>
      </c>
      <c r="BB114" s="627">
        <f t="shared" si="21"/>
        <v>0</v>
      </c>
      <c r="BC114" s="690" t="str">
        <f t="shared" si="22"/>
        <v/>
      </c>
    </row>
    <row r="115" spans="1:55" s="379" customFormat="1" ht="13.5" customHeight="1">
      <c r="A115" s="381">
        <v>59</v>
      </c>
      <c r="B115" s="117"/>
      <c r="C115" s="288"/>
      <c r="D115" s="289"/>
      <c r="E115" s="289"/>
      <c r="F115" s="290"/>
      <c r="G115" s="292"/>
      <c r="H115" s="116"/>
      <c r="I115" s="292"/>
      <c r="J115" s="116"/>
      <c r="K115" s="370" t="str">
        <f t="shared" si="0"/>
        <v/>
      </c>
      <c r="L115" s="370">
        <f t="shared" si="23"/>
        <v>0</v>
      </c>
      <c r="M115" s="370">
        <f t="shared" si="24"/>
        <v>0</v>
      </c>
      <c r="N115" s="371" t="str">
        <f t="shared" si="1"/>
        <v/>
      </c>
      <c r="O115" s="371" t="str">
        <f t="shared" si="2"/>
        <v/>
      </c>
      <c r="P115" s="371" t="str">
        <f t="shared" si="3"/>
        <v/>
      </c>
      <c r="Q115" s="371" t="str">
        <f t="shared" si="4"/>
        <v/>
      </c>
      <c r="R115" s="371" t="str">
        <f t="shared" si="5"/>
        <v/>
      </c>
      <c r="S115" s="371" t="str">
        <f t="shared" si="6"/>
        <v/>
      </c>
      <c r="T115" s="443" t="str">
        <f t="shared" si="25"/>
        <v/>
      </c>
      <c r="U115" s="539"/>
      <c r="V115" s="117"/>
      <c r="W115" s="118"/>
      <c r="X115" s="119"/>
      <c r="Y115" s="120"/>
      <c r="Z115" s="122"/>
      <c r="AA115" s="121"/>
      <c r="AB115" s="443" t="str">
        <f t="shared" si="26"/>
        <v/>
      </c>
      <c r="AC115" s="734" t="str">
        <f t="shared" si="27"/>
        <v/>
      </c>
      <c r="AD115" s="372"/>
      <c r="AE115" s="485"/>
      <c r="AF115" s="373" t="str">
        <f t="shared" si="7"/>
        <v/>
      </c>
      <c r="AG115" s="373" t="str">
        <f t="shared" si="8"/>
        <v/>
      </c>
      <c r="AH115" s="374" t="str">
        <f t="shared" si="9"/>
        <v/>
      </c>
      <c r="AI115" s="375" t="str">
        <f t="shared" si="10"/>
        <v/>
      </c>
      <c r="AJ115" s="375" t="str">
        <f t="shared" si="11"/>
        <v/>
      </c>
      <c r="AK115" s="375" t="str">
        <f t="shared" si="12"/>
        <v/>
      </c>
      <c r="AL115" s="375" t="str">
        <f t="shared" si="13"/>
        <v/>
      </c>
      <c r="AM115" s="375" t="str">
        <f t="shared" si="14"/>
        <v/>
      </c>
      <c r="AN115" s="376"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376"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375" t="str">
        <f t="shared" si="15"/>
        <v/>
      </c>
      <c r="AQ115" s="444" t="str">
        <f t="shared" si="16"/>
        <v/>
      </c>
      <c r="AR115" s="375" t="str">
        <f t="shared" si="28"/>
        <v/>
      </c>
      <c r="AS115" s="377" t="str">
        <f t="shared" si="18"/>
        <v/>
      </c>
      <c r="AT115" s="378" t="str">
        <f t="shared" si="19"/>
        <v/>
      </c>
      <c r="AV115" s="380"/>
      <c r="AX115" s="625" t="b">
        <f t="shared" si="29"/>
        <v>0</v>
      </c>
      <c r="AY115" s="7" t="str">
        <f t="shared" si="30"/>
        <v>FALSEFALSEFALSE</v>
      </c>
      <c r="AZ115" s="626">
        <f t="shared" si="20"/>
        <v>0</v>
      </c>
      <c r="BA115" s="627" t="str">
        <f t="shared" si="31"/>
        <v/>
      </c>
      <c r="BB115" s="627">
        <f t="shared" si="21"/>
        <v>0</v>
      </c>
      <c r="BC115" s="690" t="str">
        <f t="shared" si="22"/>
        <v/>
      </c>
    </row>
    <row r="116" spans="1:55" s="379" customFormat="1" ht="13.5" customHeight="1">
      <c r="A116" s="381">
        <v>60</v>
      </c>
      <c r="B116" s="117"/>
      <c r="C116" s="288"/>
      <c r="D116" s="289"/>
      <c r="E116" s="289"/>
      <c r="F116" s="290"/>
      <c r="G116" s="292"/>
      <c r="H116" s="116"/>
      <c r="I116" s="292"/>
      <c r="J116" s="116"/>
      <c r="K116" s="370" t="str">
        <f t="shared" si="0"/>
        <v/>
      </c>
      <c r="L116" s="370">
        <f t="shared" si="23"/>
        <v>0</v>
      </c>
      <c r="M116" s="370">
        <f t="shared" si="24"/>
        <v>0</v>
      </c>
      <c r="N116" s="371" t="str">
        <f t="shared" si="1"/>
        <v/>
      </c>
      <c r="O116" s="371" t="str">
        <f t="shared" si="2"/>
        <v/>
      </c>
      <c r="P116" s="371" t="str">
        <f t="shared" si="3"/>
        <v/>
      </c>
      <c r="Q116" s="371" t="str">
        <f t="shared" si="4"/>
        <v/>
      </c>
      <c r="R116" s="371" t="str">
        <f t="shared" si="5"/>
        <v/>
      </c>
      <c r="S116" s="371" t="str">
        <f t="shared" si="6"/>
        <v/>
      </c>
      <c r="T116" s="443" t="str">
        <f t="shared" si="25"/>
        <v/>
      </c>
      <c r="U116" s="539"/>
      <c r="V116" s="117"/>
      <c r="W116" s="118"/>
      <c r="X116" s="119"/>
      <c r="Y116" s="120"/>
      <c r="Z116" s="122"/>
      <c r="AA116" s="121"/>
      <c r="AB116" s="443" t="str">
        <f t="shared" si="26"/>
        <v/>
      </c>
      <c r="AC116" s="734" t="str">
        <f t="shared" si="27"/>
        <v/>
      </c>
      <c r="AD116" s="372"/>
      <c r="AE116" s="485"/>
      <c r="AF116" s="373" t="str">
        <f t="shared" si="7"/>
        <v/>
      </c>
      <c r="AG116" s="373" t="str">
        <f t="shared" si="8"/>
        <v/>
      </c>
      <c r="AH116" s="374" t="str">
        <f t="shared" si="9"/>
        <v/>
      </c>
      <c r="AI116" s="375" t="str">
        <f t="shared" si="10"/>
        <v/>
      </c>
      <c r="AJ116" s="375" t="str">
        <f t="shared" si="11"/>
        <v/>
      </c>
      <c r="AK116" s="375" t="str">
        <f t="shared" si="12"/>
        <v/>
      </c>
      <c r="AL116" s="375" t="str">
        <f t="shared" si="13"/>
        <v/>
      </c>
      <c r="AM116" s="375" t="str">
        <f t="shared" si="14"/>
        <v/>
      </c>
      <c r="AN116" s="376"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376"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375" t="str">
        <f t="shared" si="15"/>
        <v/>
      </c>
      <c r="AQ116" s="444" t="str">
        <f t="shared" si="16"/>
        <v/>
      </c>
      <c r="AR116" s="375" t="str">
        <f t="shared" si="28"/>
        <v/>
      </c>
      <c r="AS116" s="377" t="str">
        <f t="shared" si="18"/>
        <v/>
      </c>
      <c r="AT116" s="378" t="str">
        <f t="shared" si="19"/>
        <v/>
      </c>
      <c r="AV116" s="380"/>
      <c r="AX116" s="625" t="b">
        <f t="shared" si="29"/>
        <v>0</v>
      </c>
      <c r="AY116" s="7" t="str">
        <f t="shared" si="30"/>
        <v>FALSEFALSEFALSE</v>
      </c>
      <c r="AZ116" s="626">
        <f t="shared" si="20"/>
        <v>0</v>
      </c>
      <c r="BA116" s="627" t="str">
        <f t="shared" si="31"/>
        <v/>
      </c>
      <c r="BB116" s="627">
        <f t="shared" si="21"/>
        <v>0</v>
      </c>
      <c r="BC116" s="690" t="str">
        <f t="shared" si="22"/>
        <v/>
      </c>
    </row>
    <row r="117" spans="1:55" s="379" customFormat="1" ht="13.5" customHeight="1">
      <c r="A117" s="381">
        <v>61</v>
      </c>
      <c r="B117" s="117"/>
      <c r="C117" s="288"/>
      <c r="D117" s="289"/>
      <c r="E117" s="289"/>
      <c r="F117" s="290"/>
      <c r="G117" s="292"/>
      <c r="H117" s="116"/>
      <c r="I117" s="292"/>
      <c r="J117" s="116"/>
      <c r="K117" s="370" t="str">
        <f t="shared" si="0"/>
        <v/>
      </c>
      <c r="L117" s="370">
        <f t="shared" si="23"/>
        <v>0</v>
      </c>
      <c r="M117" s="370">
        <f t="shared" si="24"/>
        <v>0</v>
      </c>
      <c r="N117" s="371" t="str">
        <f t="shared" si="1"/>
        <v/>
      </c>
      <c r="O117" s="371" t="str">
        <f t="shared" si="2"/>
        <v/>
      </c>
      <c r="P117" s="371" t="str">
        <f t="shared" si="3"/>
        <v/>
      </c>
      <c r="Q117" s="371" t="str">
        <f t="shared" si="4"/>
        <v/>
      </c>
      <c r="R117" s="371" t="str">
        <f t="shared" si="5"/>
        <v/>
      </c>
      <c r="S117" s="371" t="str">
        <f t="shared" si="6"/>
        <v/>
      </c>
      <c r="T117" s="443" t="str">
        <f t="shared" si="25"/>
        <v/>
      </c>
      <c r="U117" s="539"/>
      <c r="V117" s="117"/>
      <c r="W117" s="118"/>
      <c r="X117" s="119"/>
      <c r="Y117" s="120"/>
      <c r="Z117" s="122"/>
      <c r="AA117" s="121"/>
      <c r="AB117" s="443" t="str">
        <f t="shared" si="26"/>
        <v/>
      </c>
      <c r="AC117" s="734" t="str">
        <f t="shared" si="27"/>
        <v/>
      </c>
      <c r="AD117" s="372"/>
      <c r="AE117" s="485"/>
      <c r="AF117" s="373" t="str">
        <f t="shared" si="7"/>
        <v/>
      </c>
      <c r="AG117" s="373" t="str">
        <f t="shared" si="8"/>
        <v/>
      </c>
      <c r="AH117" s="374" t="str">
        <f t="shared" si="9"/>
        <v/>
      </c>
      <c r="AI117" s="375" t="str">
        <f t="shared" si="10"/>
        <v/>
      </c>
      <c r="AJ117" s="375" t="str">
        <f t="shared" si="11"/>
        <v/>
      </c>
      <c r="AK117" s="375" t="str">
        <f t="shared" si="12"/>
        <v/>
      </c>
      <c r="AL117" s="375" t="str">
        <f t="shared" si="13"/>
        <v/>
      </c>
      <c r="AM117" s="375" t="str">
        <f t="shared" si="14"/>
        <v/>
      </c>
      <c r="AN117" s="376"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376"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375" t="str">
        <f t="shared" si="15"/>
        <v/>
      </c>
      <c r="AQ117" s="444" t="str">
        <f t="shared" si="16"/>
        <v/>
      </c>
      <c r="AR117" s="375" t="str">
        <f t="shared" si="28"/>
        <v/>
      </c>
      <c r="AS117" s="377" t="str">
        <f t="shared" si="18"/>
        <v/>
      </c>
      <c r="AT117" s="378" t="str">
        <f t="shared" si="19"/>
        <v/>
      </c>
      <c r="AV117" s="380"/>
      <c r="AX117" s="625" t="b">
        <f t="shared" si="29"/>
        <v>0</v>
      </c>
      <c r="AY117" s="7" t="str">
        <f t="shared" si="30"/>
        <v>FALSEFALSEFALSE</v>
      </c>
      <c r="AZ117" s="626">
        <f t="shared" si="20"/>
        <v>0</v>
      </c>
      <c r="BA117" s="627" t="str">
        <f t="shared" si="31"/>
        <v/>
      </c>
      <c r="BB117" s="627">
        <f t="shared" si="21"/>
        <v>0</v>
      </c>
      <c r="BC117" s="690" t="str">
        <f t="shared" si="22"/>
        <v/>
      </c>
    </row>
    <row r="118" spans="1:55" s="379" customFormat="1" ht="13.5" customHeight="1">
      <c r="A118" s="381">
        <v>62</v>
      </c>
      <c r="B118" s="117"/>
      <c r="C118" s="288"/>
      <c r="D118" s="289"/>
      <c r="E118" s="289"/>
      <c r="F118" s="290"/>
      <c r="G118" s="292"/>
      <c r="H118" s="116"/>
      <c r="I118" s="292"/>
      <c r="J118" s="116"/>
      <c r="K118" s="370" t="str">
        <f t="shared" si="0"/>
        <v/>
      </c>
      <c r="L118" s="370">
        <f t="shared" si="23"/>
        <v>0</v>
      </c>
      <c r="M118" s="370">
        <f t="shared" si="24"/>
        <v>0</v>
      </c>
      <c r="N118" s="371" t="str">
        <f t="shared" si="1"/>
        <v/>
      </c>
      <c r="O118" s="371" t="str">
        <f t="shared" si="2"/>
        <v/>
      </c>
      <c r="P118" s="371" t="str">
        <f t="shared" si="3"/>
        <v/>
      </c>
      <c r="Q118" s="371" t="str">
        <f t="shared" si="4"/>
        <v/>
      </c>
      <c r="R118" s="371" t="str">
        <f t="shared" si="5"/>
        <v/>
      </c>
      <c r="S118" s="371" t="str">
        <f t="shared" si="6"/>
        <v/>
      </c>
      <c r="T118" s="443" t="str">
        <f t="shared" si="25"/>
        <v/>
      </c>
      <c r="U118" s="539"/>
      <c r="V118" s="117"/>
      <c r="W118" s="118"/>
      <c r="X118" s="119"/>
      <c r="Y118" s="120"/>
      <c r="Z118" s="122"/>
      <c r="AA118" s="121"/>
      <c r="AB118" s="443" t="str">
        <f t="shared" si="26"/>
        <v/>
      </c>
      <c r="AC118" s="734" t="str">
        <f t="shared" si="27"/>
        <v/>
      </c>
      <c r="AD118" s="372"/>
      <c r="AE118" s="485"/>
      <c r="AF118" s="373" t="str">
        <f t="shared" si="7"/>
        <v/>
      </c>
      <c r="AG118" s="373" t="str">
        <f t="shared" si="8"/>
        <v/>
      </c>
      <c r="AH118" s="374" t="str">
        <f t="shared" si="9"/>
        <v/>
      </c>
      <c r="AI118" s="375" t="str">
        <f t="shared" si="10"/>
        <v/>
      </c>
      <c r="AJ118" s="375" t="str">
        <f t="shared" si="11"/>
        <v/>
      </c>
      <c r="AK118" s="375" t="str">
        <f t="shared" si="12"/>
        <v/>
      </c>
      <c r="AL118" s="375" t="str">
        <f t="shared" si="13"/>
        <v/>
      </c>
      <c r="AM118" s="375" t="str">
        <f t="shared" si="14"/>
        <v/>
      </c>
      <c r="AN118" s="376"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376"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375" t="str">
        <f t="shared" si="15"/>
        <v/>
      </c>
      <c r="AQ118" s="444" t="str">
        <f t="shared" si="16"/>
        <v/>
      </c>
      <c r="AR118" s="375" t="str">
        <f t="shared" si="28"/>
        <v/>
      </c>
      <c r="AS118" s="377" t="str">
        <f t="shared" si="18"/>
        <v/>
      </c>
      <c r="AT118" s="378" t="str">
        <f t="shared" si="19"/>
        <v/>
      </c>
      <c r="AV118" s="380"/>
      <c r="AX118" s="625" t="b">
        <f t="shared" si="29"/>
        <v>0</v>
      </c>
      <c r="AY118" s="7" t="str">
        <f t="shared" si="30"/>
        <v>FALSEFALSEFALSE</v>
      </c>
      <c r="AZ118" s="626">
        <f t="shared" si="20"/>
        <v>0</v>
      </c>
      <c r="BA118" s="627" t="str">
        <f t="shared" si="31"/>
        <v/>
      </c>
      <c r="BB118" s="627">
        <f t="shared" si="21"/>
        <v>0</v>
      </c>
      <c r="BC118" s="690" t="str">
        <f t="shared" si="22"/>
        <v/>
      </c>
    </row>
    <row r="119" spans="1:55" s="379" customFormat="1" ht="13.5" customHeight="1">
      <c r="A119" s="381">
        <v>63</v>
      </c>
      <c r="B119" s="117"/>
      <c r="C119" s="288"/>
      <c r="D119" s="289"/>
      <c r="E119" s="289"/>
      <c r="F119" s="290"/>
      <c r="G119" s="292"/>
      <c r="H119" s="116"/>
      <c r="I119" s="292"/>
      <c r="J119" s="116"/>
      <c r="K119" s="370" t="str">
        <f t="shared" si="0"/>
        <v/>
      </c>
      <c r="L119" s="370">
        <f t="shared" si="23"/>
        <v>0</v>
      </c>
      <c r="M119" s="370">
        <f t="shared" si="24"/>
        <v>0</v>
      </c>
      <c r="N119" s="371" t="str">
        <f t="shared" si="1"/>
        <v/>
      </c>
      <c r="O119" s="371" t="str">
        <f t="shared" si="2"/>
        <v/>
      </c>
      <c r="P119" s="371" t="str">
        <f t="shared" si="3"/>
        <v/>
      </c>
      <c r="Q119" s="371" t="str">
        <f t="shared" si="4"/>
        <v/>
      </c>
      <c r="R119" s="371" t="str">
        <f t="shared" si="5"/>
        <v/>
      </c>
      <c r="S119" s="371" t="str">
        <f t="shared" si="6"/>
        <v/>
      </c>
      <c r="T119" s="443" t="str">
        <f t="shared" si="25"/>
        <v/>
      </c>
      <c r="U119" s="539"/>
      <c r="V119" s="117"/>
      <c r="W119" s="118"/>
      <c r="X119" s="119"/>
      <c r="Y119" s="120"/>
      <c r="Z119" s="122"/>
      <c r="AA119" s="121"/>
      <c r="AB119" s="443" t="str">
        <f t="shared" si="26"/>
        <v/>
      </c>
      <c r="AC119" s="734" t="str">
        <f t="shared" si="27"/>
        <v/>
      </c>
      <c r="AD119" s="372"/>
      <c r="AE119" s="485"/>
      <c r="AF119" s="373" t="str">
        <f t="shared" si="7"/>
        <v/>
      </c>
      <c r="AG119" s="373" t="str">
        <f t="shared" si="8"/>
        <v/>
      </c>
      <c r="AH119" s="374" t="str">
        <f t="shared" si="9"/>
        <v/>
      </c>
      <c r="AI119" s="375" t="str">
        <f t="shared" si="10"/>
        <v/>
      </c>
      <c r="AJ119" s="375" t="str">
        <f t="shared" si="11"/>
        <v/>
      </c>
      <c r="AK119" s="375" t="str">
        <f t="shared" si="12"/>
        <v/>
      </c>
      <c r="AL119" s="375" t="str">
        <f t="shared" si="13"/>
        <v/>
      </c>
      <c r="AM119" s="375" t="str">
        <f t="shared" si="14"/>
        <v/>
      </c>
      <c r="AN119" s="376"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376"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375" t="str">
        <f t="shared" si="15"/>
        <v/>
      </c>
      <c r="AQ119" s="444" t="str">
        <f t="shared" si="16"/>
        <v/>
      </c>
      <c r="AR119" s="375" t="str">
        <f t="shared" si="28"/>
        <v/>
      </c>
      <c r="AS119" s="377" t="str">
        <f t="shared" si="18"/>
        <v/>
      </c>
      <c r="AT119" s="378" t="str">
        <f t="shared" si="19"/>
        <v/>
      </c>
      <c r="AV119" s="380"/>
      <c r="AX119" s="625" t="b">
        <f t="shared" si="29"/>
        <v>0</v>
      </c>
      <c r="AY119" s="7" t="str">
        <f t="shared" si="30"/>
        <v>FALSEFALSEFALSE</v>
      </c>
      <c r="AZ119" s="626">
        <f t="shared" si="20"/>
        <v>0</v>
      </c>
      <c r="BA119" s="627" t="str">
        <f t="shared" si="31"/>
        <v/>
      </c>
      <c r="BB119" s="627">
        <f t="shared" si="21"/>
        <v>0</v>
      </c>
      <c r="BC119" s="690" t="str">
        <f t="shared" si="22"/>
        <v/>
      </c>
    </row>
    <row r="120" spans="1:55" s="379" customFormat="1" ht="13.5" customHeight="1">
      <c r="A120" s="381">
        <v>64</v>
      </c>
      <c r="B120" s="117"/>
      <c r="C120" s="288"/>
      <c r="D120" s="289"/>
      <c r="E120" s="289"/>
      <c r="F120" s="290"/>
      <c r="G120" s="292"/>
      <c r="H120" s="116"/>
      <c r="I120" s="292"/>
      <c r="J120" s="116"/>
      <c r="K120" s="370" t="str">
        <f t="shared" si="0"/>
        <v/>
      </c>
      <c r="L120" s="370">
        <f t="shared" si="23"/>
        <v>0</v>
      </c>
      <c r="M120" s="370">
        <f t="shared" si="24"/>
        <v>0</v>
      </c>
      <c r="N120" s="371" t="str">
        <f t="shared" si="1"/>
        <v/>
      </c>
      <c r="O120" s="371" t="str">
        <f t="shared" si="2"/>
        <v/>
      </c>
      <c r="P120" s="371" t="str">
        <f t="shared" si="3"/>
        <v/>
      </c>
      <c r="Q120" s="371" t="str">
        <f t="shared" si="4"/>
        <v/>
      </c>
      <c r="R120" s="371" t="str">
        <f t="shared" si="5"/>
        <v/>
      </c>
      <c r="S120" s="371" t="str">
        <f t="shared" si="6"/>
        <v/>
      </c>
      <c r="T120" s="443" t="str">
        <f t="shared" si="25"/>
        <v/>
      </c>
      <c r="U120" s="539"/>
      <c r="V120" s="117"/>
      <c r="W120" s="118"/>
      <c r="X120" s="119"/>
      <c r="Y120" s="120"/>
      <c r="Z120" s="122"/>
      <c r="AA120" s="121"/>
      <c r="AB120" s="443" t="str">
        <f t="shared" si="26"/>
        <v/>
      </c>
      <c r="AC120" s="734" t="str">
        <f t="shared" si="27"/>
        <v/>
      </c>
      <c r="AD120" s="372"/>
      <c r="AE120" s="485"/>
      <c r="AF120" s="373" t="str">
        <f t="shared" si="7"/>
        <v/>
      </c>
      <c r="AG120" s="373" t="str">
        <f t="shared" si="8"/>
        <v/>
      </c>
      <c r="AH120" s="374" t="str">
        <f t="shared" si="9"/>
        <v/>
      </c>
      <c r="AI120" s="375" t="str">
        <f t="shared" si="10"/>
        <v/>
      </c>
      <c r="AJ120" s="375" t="str">
        <f t="shared" si="11"/>
        <v/>
      </c>
      <c r="AK120" s="375" t="str">
        <f t="shared" si="12"/>
        <v/>
      </c>
      <c r="AL120" s="375" t="str">
        <f t="shared" si="13"/>
        <v/>
      </c>
      <c r="AM120" s="375" t="str">
        <f t="shared" si="14"/>
        <v/>
      </c>
      <c r="AN120" s="376"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376"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375" t="str">
        <f t="shared" si="15"/>
        <v/>
      </c>
      <c r="AQ120" s="444" t="str">
        <f t="shared" si="16"/>
        <v/>
      </c>
      <c r="AR120" s="375" t="str">
        <f t="shared" si="28"/>
        <v/>
      </c>
      <c r="AS120" s="377" t="str">
        <f t="shared" si="18"/>
        <v/>
      </c>
      <c r="AT120" s="378" t="str">
        <f t="shared" si="19"/>
        <v/>
      </c>
      <c r="AV120" s="380"/>
      <c r="AX120" s="625" t="b">
        <f t="shared" si="29"/>
        <v>0</v>
      </c>
      <c r="AY120" s="7" t="str">
        <f t="shared" si="30"/>
        <v>FALSEFALSEFALSE</v>
      </c>
      <c r="AZ120" s="626">
        <f t="shared" si="20"/>
        <v>0</v>
      </c>
      <c r="BA120" s="627" t="str">
        <f t="shared" si="31"/>
        <v/>
      </c>
      <c r="BB120" s="627">
        <f t="shared" si="21"/>
        <v>0</v>
      </c>
      <c r="BC120" s="690" t="str">
        <f t="shared" si="22"/>
        <v/>
      </c>
    </row>
    <row r="121" spans="1:55" s="379" customFormat="1" ht="13.5" customHeight="1">
      <c r="A121" s="381">
        <v>65</v>
      </c>
      <c r="B121" s="117"/>
      <c r="C121" s="288"/>
      <c r="D121" s="289"/>
      <c r="E121" s="289"/>
      <c r="F121" s="290"/>
      <c r="G121" s="292"/>
      <c r="H121" s="116"/>
      <c r="I121" s="292"/>
      <c r="J121" s="116"/>
      <c r="K121" s="370" t="str">
        <f t="shared" ref="K121:K184" si="32">C121&amp;D121&amp;E121&amp;F121</f>
        <v/>
      </c>
      <c r="L121" s="370">
        <f t="shared" si="23"/>
        <v>0</v>
      </c>
      <c r="M121" s="370">
        <f t="shared" si="24"/>
        <v>0</v>
      </c>
      <c r="N121" s="371" t="str">
        <f t="shared" ref="N121:N184" si="33">IF(OR($L121&gt;$U$48,$M121&gt;$U$48,AND($L121&gt;$M121,$M121&lt;&gt;0),AND($L121=0,$M121&lt;&gt;0)),"ERROR","")</f>
        <v/>
      </c>
      <c r="O121" s="371" t="str">
        <f t="shared" ref="O121:O184" si="34">IF(AND($N121&lt;&gt;"ERROR",$L121&lt;=$U$49,$M121&lt;=$U$49,$M121&lt;&gt;0),"(減車済)","")</f>
        <v/>
      </c>
      <c r="P121" s="371" t="str">
        <f t="shared" ref="P121:P184" si="35">IF(AND($N121&lt;&gt;"ERROR",$L121&lt;$U$49,AND($M121&gt;$U$49,$M121&lt;=$W$49),$M121&lt;&gt;0),"減車","")</f>
        <v/>
      </c>
      <c r="Q121" s="371" t="str">
        <f t="shared" ref="Q121:Q184" si="36">IF(AND($N121&lt;&gt;"ERROR",$L121&gt;$U$49,$M121&lt;=$W$49,$M121&lt;&gt;0),"一時使用","")</f>
        <v/>
      </c>
      <c r="R121" s="371" t="str">
        <f t="shared" ref="R121:R184" si="37">IF(AND($N121&lt;&gt;"ERROR",AND($L121&gt;0,$L121&lt;=$U$49),$M121=0),"継続","")</f>
        <v/>
      </c>
      <c r="S121" s="371" t="str">
        <f t="shared" ref="S121:S184" si="38">IF(AND($N121&lt;&gt;"ERROR",AND($L121&gt;$U$49),$M121=0),"新規","")</f>
        <v/>
      </c>
      <c r="T121" s="443" t="str">
        <f t="shared" si="25"/>
        <v/>
      </c>
      <c r="U121" s="539"/>
      <c r="V121" s="117"/>
      <c r="W121" s="118"/>
      <c r="X121" s="119"/>
      <c r="Y121" s="120"/>
      <c r="Z121" s="122"/>
      <c r="AA121" s="121"/>
      <c r="AB121" s="443" t="str">
        <f t="shared" ref="AB121:AB184" si="39">IF(AF121="","",IF(AM121=1,VLOOKUP(AN121,低公害車判別,2,FALSE),IF(AM121=3,VLOOKUP(AN121,低公害車判別,2,FALSE),IF(AM121=4,VLOOKUP(AO121,低公害車判別,2,FALSE),"低公害車"))))</f>
        <v/>
      </c>
      <c r="AC121" s="734" t="str">
        <f t="shared" si="27"/>
        <v/>
      </c>
      <c r="AD121" s="372"/>
      <c r="AE121" s="485"/>
      <c r="AF121" s="373" t="str">
        <f t="shared" ref="AF121:AF184" si="40">IF(OR(T121="(減車済)",T121=""),"",1)</f>
        <v/>
      </c>
      <c r="AG121" s="373" t="str">
        <f t="shared" ref="AG121:AG184" si="41">IF(OR(T121="継続",T121="新規"),1,"")</f>
        <v/>
      </c>
      <c r="AH121" s="374" t="str">
        <f t="shared" ref="AH121:AH184" si="42">IF(AF121="","",UPPER(ASC(X121)))</f>
        <v/>
      </c>
      <c r="AI121" s="375" t="str">
        <f t="shared" ref="AI121:AI184" si="43">IF(AF121="","",IF(V121="","",IF(V121="普通",1,IF(V121="小型",2,0))))</f>
        <v/>
      </c>
      <c r="AJ121" s="375" t="str">
        <f t="shared" ref="AJ121:AJ184" si="44">IF(AF121="","",IF(W121="","",VLOOKUP(W121,用途,2,FALSE)))</f>
        <v/>
      </c>
      <c r="AK121" s="375" t="str">
        <f t="shared" ref="AK121:AK184" si="45">IF(AF121="","",IF(Y121="","",IF(Y121&lt;=10,1,IF(Y121&lt;30,2,IF(Y121&gt;=30,3,0)))))</f>
        <v/>
      </c>
      <c r="AL121" s="375" t="str">
        <f t="shared" ref="AL121:AL184" si="46">IF(AF121="","",IF(Z121="","",IF(Z121&lt;=1.7*1000,1,IF(Z121&lt;=2.5*1000,2,IF(Z121&lt;=3.5*1000,3,IF(Z121&lt;8*1000,4,IF(Z121&gt;=8*1000,5,"")))))))</f>
        <v/>
      </c>
      <c r="AM121" s="375" t="str">
        <f t="shared" ref="AM121:AM184" si="47">IF(AF121="","",IF(AA121="","",VLOOKUP(AA121,燃料の種類,2,FALSE)))</f>
        <v/>
      </c>
      <c r="AN121" s="376"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376"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375" t="str">
        <f t="shared" ref="AP121:AP184" si="48">IF((AF121="")+(AC121=""),"",IF(燃料区分1=4,VLOOKUP(AO121,排ガス低減レベル,2,FALSE),VLOOKUP(AC121,排ガス低減レベル,2,FALSE)))</f>
        <v/>
      </c>
      <c r="AQ121" s="444" t="str">
        <f t="shared" ref="AQ121:AQ184" si="49">IF(AG121="","",IF(AJ121=3,B121&amp;"-"&amp;SUM(AJ121*100,AK121*10,AL121)&amp;"A",IF(OR(AJ121=2,AJ121=4,AJ121=6),B121&amp;"-"&amp;AL121*10&amp;"A",IF(AJ121=1,B121&amp;"-"&amp;AJ121&amp;"A",IF(AJ121=5,B121&amp;"-"&amp;SUM(AJ121*100,AI121*10,AL121)&amp;"A","")))))</f>
        <v/>
      </c>
      <c r="AR121" s="375" t="str">
        <f t="shared" si="28"/>
        <v/>
      </c>
      <c r="AS121" s="377" t="str">
        <f t="shared" ref="AS121:AS184" si="50">IF(AG121="","",B121&amp;"-"&amp;AM121)</f>
        <v/>
      </c>
      <c r="AT121" s="378" t="str">
        <f t="shared" ref="AT121:AT184" si="51">IF(AF121="","",VLOOKUP(T121,車両の増減,2,FALSE))</f>
        <v/>
      </c>
      <c r="AV121" s="380"/>
      <c r="AX121" s="625" t="b">
        <f t="shared" si="29"/>
        <v>0</v>
      </c>
      <c r="AY121" s="7" t="str">
        <f t="shared" si="30"/>
        <v>FALSEFALSEFALSE</v>
      </c>
      <c r="AZ121" s="626">
        <f t="shared" ref="AZ121:AZ184" si="52">AA121</f>
        <v>0</v>
      </c>
      <c r="BA121" s="627" t="str">
        <f t="shared" si="31"/>
        <v/>
      </c>
      <c r="BB121" s="627">
        <f t="shared" ref="BB121:BB184" si="53">LEN(X121)</f>
        <v>0</v>
      </c>
      <c r="BC121" s="690" t="str">
        <f t="shared" ref="BC121:BC184" si="54">MID(X121,2,1)</f>
        <v/>
      </c>
    </row>
    <row r="122" spans="1:55" s="379" customFormat="1" ht="13.5" customHeight="1">
      <c r="A122" s="381">
        <v>66</v>
      </c>
      <c r="B122" s="117"/>
      <c r="C122" s="288"/>
      <c r="D122" s="289"/>
      <c r="E122" s="289"/>
      <c r="F122" s="290"/>
      <c r="G122" s="292"/>
      <c r="H122" s="116"/>
      <c r="I122" s="292"/>
      <c r="J122" s="116"/>
      <c r="K122" s="370" t="str">
        <f t="shared" si="32"/>
        <v/>
      </c>
      <c r="L122" s="370">
        <f t="shared" ref="L122:L185" si="55">IF(G122&gt;0,DATE((G122),(H122+1),0),0)</f>
        <v>0</v>
      </c>
      <c r="M122" s="370">
        <f t="shared" ref="M122:M185" si="56">IF(I122&gt;0,DATE((I122),(J122+1),0),0)</f>
        <v>0</v>
      </c>
      <c r="N122" s="371" t="str">
        <f t="shared" si="33"/>
        <v/>
      </c>
      <c r="O122" s="371" t="str">
        <f t="shared" si="34"/>
        <v/>
      </c>
      <c r="P122" s="371" t="str">
        <f t="shared" si="35"/>
        <v/>
      </c>
      <c r="Q122" s="371" t="str">
        <f t="shared" si="36"/>
        <v/>
      </c>
      <c r="R122" s="371" t="str">
        <f t="shared" si="37"/>
        <v/>
      </c>
      <c r="S122" s="371" t="str">
        <f t="shared" si="38"/>
        <v/>
      </c>
      <c r="T122" s="443" t="str">
        <f t="shared" ref="T122:T185" si="57">N122&amp;O122&amp;P122&amp;Q122&amp;R122&amp;S122</f>
        <v/>
      </c>
      <c r="U122" s="539"/>
      <c r="V122" s="117"/>
      <c r="W122" s="118"/>
      <c r="X122" s="119"/>
      <c r="Y122" s="120"/>
      <c r="Z122" s="122"/>
      <c r="AA122" s="121"/>
      <c r="AB122" s="443" t="str">
        <f t="shared" si="39"/>
        <v/>
      </c>
      <c r="AC122" s="734" t="str">
        <f t="shared" ref="AC122:AC185" si="58">IF(AF122="","",IF((AN122="")+(AN122="－"),IF((AO122="")+(AO122=0),"－",AO122),IF((AN122="PM☆☆☆")+(AN122="☆及びPM☆☆☆")+(AN122="☆☆及びPM☆☆☆")+(AN122="☆☆☆及びPM☆☆☆"),"PM☆☆☆",IF((AN122="PM☆☆☆☆")+(AN122="☆及びPM☆☆☆☆")+(AN122="☆☆及びPM☆☆☆☆")+(AN122="☆☆☆及びPM☆☆☆☆"),"PM☆☆☆☆",IF((AN122="新☆")+(AN122="新NOx☆")+(AN122="新PM☆"),"新☆（新長期）",AN122)))))</f>
        <v/>
      </c>
      <c r="AD122" s="372"/>
      <c r="AE122" s="485"/>
      <c r="AF122" s="373" t="str">
        <f t="shared" si="40"/>
        <v/>
      </c>
      <c r="AG122" s="373" t="str">
        <f t="shared" si="41"/>
        <v/>
      </c>
      <c r="AH122" s="374" t="str">
        <f t="shared" si="42"/>
        <v/>
      </c>
      <c r="AI122" s="375" t="str">
        <f t="shared" si="43"/>
        <v/>
      </c>
      <c r="AJ122" s="375" t="str">
        <f t="shared" si="44"/>
        <v/>
      </c>
      <c r="AK122" s="375" t="str">
        <f t="shared" si="45"/>
        <v/>
      </c>
      <c r="AL122" s="375" t="str">
        <f t="shared" si="46"/>
        <v/>
      </c>
      <c r="AM122" s="375" t="str">
        <f t="shared" si="47"/>
        <v/>
      </c>
      <c r="AN122" s="376"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376"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375" t="str">
        <f t="shared" si="48"/>
        <v/>
      </c>
      <c r="AQ122" s="444" t="str">
        <f t="shared" si="49"/>
        <v/>
      </c>
      <c r="AR122" s="375" t="str">
        <f t="shared" ref="AR122:AR185" si="59">IF(OR(AM122=1,AM122=2,AM122=11),1,IF(AM122=6,2,IF(OR(AM122=4,AM122=5,AM122=10),3,IF(AM122=7,4,IF(AM122=3,5, IF(OR(AM122=8,AM122=9),6,""))))))</f>
        <v/>
      </c>
      <c r="AS122" s="377" t="str">
        <f t="shared" si="50"/>
        <v/>
      </c>
      <c r="AT122" s="378" t="str">
        <f t="shared" si="51"/>
        <v/>
      </c>
      <c r="AV122" s="380"/>
      <c r="AX122" s="625" t="b">
        <f t="shared" ref="AX122:AX185" si="60">IF(AY122="FALSEFALSEFALSEFALSE","ハイブリッド")</f>
        <v>0</v>
      </c>
      <c r="AY122" s="7" t="str">
        <f t="shared" ref="AY122:AY185" si="61">EXACT(AZ122,BA122)&amp;IF(BA122="","")&amp;IF(AZ122="電気",TRUE)&amp;IF(AZ122="LPG",TRUE)</f>
        <v>FALSEFALSEFALSE</v>
      </c>
      <c r="AZ122" s="626">
        <f t="shared" si="52"/>
        <v>0</v>
      </c>
      <c r="BA122" s="627" t="str">
        <f t="shared" ref="BA122:BA185" si="62">IF(COUNTIFS(BC122,"*A*",BB122,"3"),"ハイブリッド(ガソリン)","")</f>
        <v/>
      </c>
      <c r="BB122" s="627">
        <f t="shared" si="53"/>
        <v>0</v>
      </c>
      <c r="BC122" s="690" t="str">
        <f t="shared" si="54"/>
        <v/>
      </c>
    </row>
    <row r="123" spans="1:55" s="379" customFormat="1" ht="13.5" customHeight="1">
      <c r="A123" s="381">
        <v>67</v>
      </c>
      <c r="B123" s="117"/>
      <c r="C123" s="288"/>
      <c r="D123" s="289"/>
      <c r="E123" s="289"/>
      <c r="F123" s="290"/>
      <c r="G123" s="292"/>
      <c r="H123" s="116"/>
      <c r="I123" s="292"/>
      <c r="J123" s="116"/>
      <c r="K123" s="370" t="str">
        <f t="shared" si="32"/>
        <v/>
      </c>
      <c r="L123" s="370">
        <f t="shared" si="55"/>
        <v>0</v>
      </c>
      <c r="M123" s="370">
        <f t="shared" si="56"/>
        <v>0</v>
      </c>
      <c r="N123" s="371" t="str">
        <f t="shared" si="33"/>
        <v/>
      </c>
      <c r="O123" s="371" t="str">
        <f t="shared" si="34"/>
        <v/>
      </c>
      <c r="P123" s="371" t="str">
        <f t="shared" si="35"/>
        <v/>
      </c>
      <c r="Q123" s="371" t="str">
        <f t="shared" si="36"/>
        <v/>
      </c>
      <c r="R123" s="371" t="str">
        <f t="shared" si="37"/>
        <v/>
      </c>
      <c r="S123" s="371" t="str">
        <f t="shared" si="38"/>
        <v/>
      </c>
      <c r="T123" s="443" t="str">
        <f t="shared" si="57"/>
        <v/>
      </c>
      <c r="U123" s="539"/>
      <c r="V123" s="117"/>
      <c r="W123" s="118"/>
      <c r="X123" s="119"/>
      <c r="Y123" s="120"/>
      <c r="Z123" s="122"/>
      <c r="AA123" s="121"/>
      <c r="AB123" s="443" t="str">
        <f t="shared" si="39"/>
        <v/>
      </c>
      <c r="AC123" s="734" t="str">
        <f t="shared" si="58"/>
        <v/>
      </c>
      <c r="AD123" s="372"/>
      <c r="AE123" s="485"/>
      <c r="AF123" s="373" t="str">
        <f t="shared" si="40"/>
        <v/>
      </c>
      <c r="AG123" s="373" t="str">
        <f t="shared" si="41"/>
        <v/>
      </c>
      <c r="AH123" s="374" t="str">
        <f t="shared" si="42"/>
        <v/>
      </c>
      <c r="AI123" s="375" t="str">
        <f t="shared" si="43"/>
        <v/>
      </c>
      <c r="AJ123" s="375" t="str">
        <f t="shared" si="44"/>
        <v/>
      </c>
      <c r="AK123" s="375" t="str">
        <f t="shared" si="45"/>
        <v/>
      </c>
      <c r="AL123" s="375" t="str">
        <f t="shared" si="46"/>
        <v/>
      </c>
      <c r="AM123" s="375" t="str">
        <f t="shared" si="47"/>
        <v/>
      </c>
      <c r="AN123" s="376"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376"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375" t="str">
        <f t="shared" si="48"/>
        <v/>
      </c>
      <c r="AQ123" s="444" t="str">
        <f t="shared" si="49"/>
        <v/>
      </c>
      <c r="AR123" s="375" t="str">
        <f t="shared" si="59"/>
        <v/>
      </c>
      <c r="AS123" s="377" t="str">
        <f t="shared" si="50"/>
        <v/>
      </c>
      <c r="AT123" s="378" t="str">
        <f t="shared" si="51"/>
        <v/>
      </c>
      <c r="AV123" s="380"/>
      <c r="AX123" s="625" t="b">
        <f t="shared" si="60"/>
        <v>0</v>
      </c>
      <c r="AY123" s="7" t="str">
        <f t="shared" si="61"/>
        <v>FALSEFALSEFALSE</v>
      </c>
      <c r="AZ123" s="626">
        <f t="shared" si="52"/>
        <v>0</v>
      </c>
      <c r="BA123" s="627" t="str">
        <f t="shared" si="62"/>
        <v/>
      </c>
      <c r="BB123" s="627">
        <f t="shared" si="53"/>
        <v>0</v>
      </c>
      <c r="BC123" s="690" t="str">
        <f t="shared" si="54"/>
        <v/>
      </c>
    </row>
    <row r="124" spans="1:55" s="379" customFormat="1" ht="13.5" customHeight="1">
      <c r="A124" s="381">
        <v>68</v>
      </c>
      <c r="B124" s="117"/>
      <c r="C124" s="288"/>
      <c r="D124" s="289"/>
      <c r="E124" s="289"/>
      <c r="F124" s="290"/>
      <c r="G124" s="292"/>
      <c r="H124" s="116"/>
      <c r="I124" s="292"/>
      <c r="J124" s="116"/>
      <c r="K124" s="370" t="str">
        <f t="shared" si="32"/>
        <v/>
      </c>
      <c r="L124" s="370">
        <f t="shared" si="55"/>
        <v>0</v>
      </c>
      <c r="M124" s="370">
        <f t="shared" si="56"/>
        <v>0</v>
      </c>
      <c r="N124" s="371" t="str">
        <f t="shared" si="33"/>
        <v/>
      </c>
      <c r="O124" s="371" t="str">
        <f t="shared" si="34"/>
        <v/>
      </c>
      <c r="P124" s="371" t="str">
        <f t="shared" si="35"/>
        <v/>
      </c>
      <c r="Q124" s="371" t="str">
        <f t="shared" si="36"/>
        <v/>
      </c>
      <c r="R124" s="371" t="str">
        <f t="shared" si="37"/>
        <v/>
      </c>
      <c r="S124" s="371" t="str">
        <f t="shared" si="38"/>
        <v/>
      </c>
      <c r="T124" s="443" t="str">
        <f t="shared" si="57"/>
        <v/>
      </c>
      <c r="U124" s="539"/>
      <c r="V124" s="117"/>
      <c r="W124" s="118"/>
      <c r="X124" s="119"/>
      <c r="Y124" s="120"/>
      <c r="Z124" s="122"/>
      <c r="AA124" s="121"/>
      <c r="AB124" s="443" t="str">
        <f t="shared" si="39"/>
        <v/>
      </c>
      <c r="AC124" s="734" t="str">
        <f t="shared" si="58"/>
        <v/>
      </c>
      <c r="AD124" s="372"/>
      <c r="AE124" s="485"/>
      <c r="AF124" s="373" t="str">
        <f t="shared" si="40"/>
        <v/>
      </c>
      <c r="AG124" s="373" t="str">
        <f t="shared" si="41"/>
        <v/>
      </c>
      <c r="AH124" s="374" t="str">
        <f t="shared" si="42"/>
        <v/>
      </c>
      <c r="AI124" s="375" t="str">
        <f t="shared" si="43"/>
        <v/>
      </c>
      <c r="AJ124" s="375" t="str">
        <f t="shared" si="44"/>
        <v/>
      </c>
      <c r="AK124" s="375" t="str">
        <f t="shared" si="45"/>
        <v/>
      </c>
      <c r="AL124" s="375" t="str">
        <f t="shared" si="46"/>
        <v/>
      </c>
      <c r="AM124" s="375" t="str">
        <f t="shared" si="47"/>
        <v/>
      </c>
      <c r="AN124" s="376"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376"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375" t="str">
        <f t="shared" si="48"/>
        <v/>
      </c>
      <c r="AQ124" s="444" t="str">
        <f t="shared" si="49"/>
        <v/>
      </c>
      <c r="AR124" s="375" t="str">
        <f t="shared" si="59"/>
        <v/>
      </c>
      <c r="AS124" s="377" t="str">
        <f t="shared" si="50"/>
        <v/>
      </c>
      <c r="AT124" s="378" t="str">
        <f t="shared" si="51"/>
        <v/>
      </c>
      <c r="AV124" s="380"/>
      <c r="AX124" s="625" t="b">
        <f t="shared" si="60"/>
        <v>0</v>
      </c>
      <c r="AY124" s="7" t="str">
        <f t="shared" si="61"/>
        <v>FALSEFALSEFALSE</v>
      </c>
      <c r="AZ124" s="626">
        <f t="shared" si="52"/>
        <v>0</v>
      </c>
      <c r="BA124" s="627" t="str">
        <f t="shared" si="62"/>
        <v/>
      </c>
      <c r="BB124" s="627">
        <f t="shared" si="53"/>
        <v>0</v>
      </c>
      <c r="BC124" s="690" t="str">
        <f t="shared" si="54"/>
        <v/>
      </c>
    </row>
    <row r="125" spans="1:55" s="379" customFormat="1" ht="13.5" customHeight="1">
      <c r="A125" s="381">
        <v>69</v>
      </c>
      <c r="B125" s="117"/>
      <c r="C125" s="288"/>
      <c r="D125" s="289"/>
      <c r="E125" s="289"/>
      <c r="F125" s="290"/>
      <c r="G125" s="292"/>
      <c r="H125" s="116"/>
      <c r="I125" s="292"/>
      <c r="J125" s="116"/>
      <c r="K125" s="370" t="str">
        <f t="shared" si="32"/>
        <v/>
      </c>
      <c r="L125" s="370">
        <f t="shared" si="55"/>
        <v>0</v>
      </c>
      <c r="M125" s="370">
        <f t="shared" si="56"/>
        <v>0</v>
      </c>
      <c r="N125" s="371" t="str">
        <f t="shared" si="33"/>
        <v/>
      </c>
      <c r="O125" s="371" t="str">
        <f t="shared" si="34"/>
        <v/>
      </c>
      <c r="P125" s="371" t="str">
        <f t="shared" si="35"/>
        <v/>
      </c>
      <c r="Q125" s="371" t="str">
        <f t="shared" si="36"/>
        <v/>
      </c>
      <c r="R125" s="371" t="str">
        <f t="shared" si="37"/>
        <v/>
      </c>
      <c r="S125" s="371" t="str">
        <f t="shared" si="38"/>
        <v/>
      </c>
      <c r="T125" s="443" t="str">
        <f t="shared" si="57"/>
        <v/>
      </c>
      <c r="U125" s="539"/>
      <c r="V125" s="117"/>
      <c r="W125" s="118"/>
      <c r="X125" s="119"/>
      <c r="Y125" s="120"/>
      <c r="Z125" s="122"/>
      <c r="AA125" s="121"/>
      <c r="AB125" s="443" t="str">
        <f t="shared" si="39"/>
        <v/>
      </c>
      <c r="AC125" s="734" t="str">
        <f t="shared" si="58"/>
        <v/>
      </c>
      <c r="AD125" s="372"/>
      <c r="AE125" s="485"/>
      <c r="AF125" s="373" t="str">
        <f t="shared" si="40"/>
        <v/>
      </c>
      <c r="AG125" s="373" t="str">
        <f t="shared" si="41"/>
        <v/>
      </c>
      <c r="AH125" s="374" t="str">
        <f t="shared" si="42"/>
        <v/>
      </c>
      <c r="AI125" s="375" t="str">
        <f t="shared" si="43"/>
        <v/>
      </c>
      <c r="AJ125" s="375" t="str">
        <f t="shared" si="44"/>
        <v/>
      </c>
      <c r="AK125" s="375" t="str">
        <f t="shared" si="45"/>
        <v/>
      </c>
      <c r="AL125" s="375" t="str">
        <f t="shared" si="46"/>
        <v/>
      </c>
      <c r="AM125" s="375" t="str">
        <f t="shared" si="47"/>
        <v/>
      </c>
      <c r="AN125" s="376"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376"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375" t="str">
        <f t="shared" si="48"/>
        <v/>
      </c>
      <c r="AQ125" s="444" t="str">
        <f t="shared" si="49"/>
        <v/>
      </c>
      <c r="AR125" s="375" t="str">
        <f t="shared" si="59"/>
        <v/>
      </c>
      <c r="AS125" s="377" t="str">
        <f t="shared" si="50"/>
        <v/>
      </c>
      <c r="AT125" s="378" t="str">
        <f t="shared" si="51"/>
        <v/>
      </c>
      <c r="AV125" s="380"/>
      <c r="AX125" s="625" t="b">
        <f t="shared" si="60"/>
        <v>0</v>
      </c>
      <c r="AY125" s="7" t="str">
        <f t="shared" si="61"/>
        <v>FALSEFALSEFALSE</v>
      </c>
      <c r="AZ125" s="626">
        <f t="shared" si="52"/>
        <v>0</v>
      </c>
      <c r="BA125" s="627" t="str">
        <f t="shared" si="62"/>
        <v/>
      </c>
      <c r="BB125" s="627">
        <f t="shared" si="53"/>
        <v>0</v>
      </c>
      <c r="BC125" s="690" t="str">
        <f t="shared" si="54"/>
        <v/>
      </c>
    </row>
    <row r="126" spans="1:55" s="379" customFormat="1" ht="13.5" customHeight="1">
      <c r="A126" s="381">
        <v>70</v>
      </c>
      <c r="B126" s="117"/>
      <c r="C126" s="288"/>
      <c r="D126" s="289"/>
      <c r="E126" s="289"/>
      <c r="F126" s="290"/>
      <c r="G126" s="292"/>
      <c r="H126" s="116"/>
      <c r="I126" s="292"/>
      <c r="J126" s="116"/>
      <c r="K126" s="370" t="str">
        <f t="shared" si="32"/>
        <v/>
      </c>
      <c r="L126" s="370">
        <f t="shared" si="55"/>
        <v>0</v>
      </c>
      <c r="M126" s="370">
        <f t="shared" si="56"/>
        <v>0</v>
      </c>
      <c r="N126" s="371" t="str">
        <f t="shared" si="33"/>
        <v/>
      </c>
      <c r="O126" s="371" t="str">
        <f t="shared" si="34"/>
        <v/>
      </c>
      <c r="P126" s="371" t="str">
        <f t="shared" si="35"/>
        <v/>
      </c>
      <c r="Q126" s="371" t="str">
        <f t="shared" si="36"/>
        <v/>
      </c>
      <c r="R126" s="371" t="str">
        <f t="shared" si="37"/>
        <v/>
      </c>
      <c r="S126" s="371" t="str">
        <f t="shared" si="38"/>
        <v/>
      </c>
      <c r="T126" s="443" t="str">
        <f t="shared" si="57"/>
        <v/>
      </c>
      <c r="U126" s="539"/>
      <c r="V126" s="117"/>
      <c r="W126" s="118"/>
      <c r="X126" s="119"/>
      <c r="Y126" s="120"/>
      <c r="Z126" s="122"/>
      <c r="AA126" s="121"/>
      <c r="AB126" s="443" t="str">
        <f t="shared" si="39"/>
        <v/>
      </c>
      <c r="AC126" s="734" t="str">
        <f t="shared" si="58"/>
        <v/>
      </c>
      <c r="AD126" s="372"/>
      <c r="AE126" s="485"/>
      <c r="AF126" s="373" t="str">
        <f t="shared" si="40"/>
        <v/>
      </c>
      <c r="AG126" s="373" t="str">
        <f t="shared" si="41"/>
        <v/>
      </c>
      <c r="AH126" s="374" t="str">
        <f t="shared" si="42"/>
        <v/>
      </c>
      <c r="AI126" s="375" t="str">
        <f t="shared" si="43"/>
        <v/>
      </c>
      <c r="AJ126" s="375" t="str">
        <f t="shared" si="44"/>
        <v/>
      </c>
      <c r="AK126" s="375" t="str">
        <f t="shared" si="45"/>
        <v/>
      </c>
      <c r="AL126" s="375" t="str">
        <f t="shared" si="46"/>
        <v/>
      </c>
      <c r="AM126" s="375" t="str">
        <f t="shared" si="47"/>
        <v/>
      </c>
      <c r="AN126" s="376"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376"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375" t="str">
        <f t="shared" si="48"/>
        <v/>
      </c>
      <c r="AQ126" s="444" t="str">
        <f t="shared" si="49"/>
        <v/>
      </c>
      <c r="AR126" s="375" t="str">
        <f t="shared" si="59"/>
        <v/>
      </c>
      <c r="AS126" s="377" t="str">
        <f t="shared" si="50"/>
        <v/>
      </c>
      <c r="AT126" s="378" t="str">
        <f t="shared" si="51"/>
        <v/>
      </c>
      <c r="AV126" s="380"/>
      <c r="AX126" s="625" t="b">
        <f t="shared" si="60"/>
        <v>0</v>
      </c>
      <c r="AY126" s="7" t="str">
        <f t="shared" si="61"/>
        <v>FALSEFALSEFALSE</v>
      </c>
      <c r="AZ126" s="626">
        <f t="shared" si="52"/>
        <v>0</v>
      </c>
      <c r="BA126" s="627" t="str">
        <f t="shared" si="62"/>
        <v/>
      </c>
      <c r="BB126" s="627">
        <f t="shared" si="53"/>
        <v>0</v>
      </c>
      <c r="BC126" s="690" t="str">
        <f t="shared" si="54"/>
        <v/>
      </c>
    </row>
    <row r="127" spans="1:55" s="379" customFormat="1" ht="13.5" customHeight="1">
      <c r="A127" s="381">
        <v>71</v>
      </c>
      <c r="B127" s="117"/>
      <c r="C127" s="288"/>
      <c r="D127" s="289"/>
      <c r="E127" s="289"/>
      <c r="F127" s="290"/>
      <c r="G127" s="292"/>
      <c r="H127" s="116"/>
      <c r="I127" s="292"/>
      <c r="J127" s="116"/>
      <c r="K127" s="370" t="str">
        <f t="shared" si="32"/>
        <v/>
      </c>
      <c r="L127" s="370">
        <f t="shared" si="55"/>
        <v>0</v>
      </c>
      <c r="M127" s="370">
        <f t="shared" si="56"/>
        <v>0</v>
      </c>
      <c r="N127" s="371" t="str">
        <f t="shared" si="33"/>
        <v/>
      </c>
      <c r="O127" s="371" t="str">
        <f t="shared" si="34"/>
        <v/>
      </c>
      <c r="P127" s="371" t="str">
        <f t="shared" si="35"/>
        <v/>
      </c>
      <c r="Q127" s="371" t="str">
        <f t="shared" si="36"/>
        <v/>
      </c>
      <c r="R127" s="371" t="str">
        <f t="shared" si="37"/>
        <v/>
      </c>
      <c r="S127" s="371" t="str">
        <f t="shared" si="38"/>
        <v/>
      </c>
      <c r="T127" s="443" t="str">
        <f t="shared" si="57"/>
        <v/>
      </c>
      <c r="U127" s="539"/>
      <c r="V127" s="117"/>
      <c r="W127" s="118"/>
      <c r="X127" s="119"/>
      <c r="Y127" s="120"/>
      <c r="Z127" s="122"/>
      <c r="AA127" s="121"/>
      <c r="AB127" s="443" t="str">
        <f t="shared" si="39"/>
        <v/>
      </c>
      <c r="AC127" s="734" t="str">
        <f t="shared" si="58"/>
        <v/>
      </c>
      <c r="AD127" s="372"/>
      <c r="AE127" s="485"/>
      <c r="AF127" s="373" t="str">
        <f t="shared" si="40"/>
        <v/>
      </c>
      <c r="AG127" s="373" t="str">
        <f t="shared" si="41"/>
        <v/>
      </c>
      <c r="AH127" s="374" t="str">
        <f t="shared" si="42"/>
        <v/>
      </c>
      <c r="AI127" s="375" t="str">
        <f t="shared" si="43"/>
        <v/>
      </c>
      <c r="AJ127" s="375" t="str">
        <f t="shared" si="44"/>
        <v/>
      </c>
      <c r="AK127" s="375" t="str">
        <f t="shared" si="45"/>
        <v/>
      </c>
      <c r="AL127" s="375" t="str">
        <f t="shared" si="46"/>
        <v/>
      </c>
      <c r="AM127" s="375" t="str">
        <f t="shared" si="47"/>
        <v/>
      </c>
      <c r="AN127" s="376"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376"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375" t="str">
        <f t="shared" si="48"/>
        <v/>
      </c>
      <c r="AQ127" s="444" t="str">
        <f t="shared" si="49"/>
        <v/>
      </c>
      <c r="AR127" s="375" t="str">
        <f t="shared" si="59"/>
        <v/>
      </c>
      <c r="AS127" s="377" t="str">
        <f t="shared" si="50"/>
        <v/>
      </c>
      <c r="AT127" s="378" t="str">
        <f t="shared" si="51"/>
        <v/>
      </c>
      <c r="AV127" s="380"/>
      <c r="AX127" s="625" t="b">
        <f t="shared" si="60"/>
        <v>0</v>
      </c>
      <c r="AY127" s="7" t="str">
        <f t="shared" si="61"/>
        <v>FALSEFALSEFALSE</v>
      </c>
      <c r="AZ127" s="626">
        <f t="shared" si="52"/>
        <v>0</v>
      </c>
      <c r="BA127" s="627" t="str">
        <f t="shared" si="62"/>
        <v/>
      </c>
      <c r="BB127" s="627">
        <f t="shared" si="53"/>
        <v>0</v>
      </c>
      <c r="BC127" s="690" t="str">
        <f t="shared" si="54"/>
        <v/>
      </c>
    </row>
    <row r="128" spans="1:55" s="379" customFormat="1" ht="13.5" customHeight="1">
      <c r="A128" s="381">
        <v>72</v>
      </c>
      <c r="B128" s="117"/>
      <c r="C128" s="288"/>
      <c r="D128" s="289"/>
      <c r="E128" s="289"/>
      <c r="F128" s="290"/>
      <c r="G128" s="292"/>
      <c r="H128" s="116"/>
      <c r="I128" s="292"/>
      <c r="J128" s="116"/>
      <c r="K128" s="370" t="str">
        <f t="shared" si="32"/>
        <v/>
      </c>
      <c r="L128" s="370">
        <f t="shared" si="55"/>
        <v>0</v>
      </c>
      <c r="M128" s="370">
        <f t="shared" si="56"/>
        <v>0</v>
      </c>
      <c r="N128" s="371" t="str">
        <f t="shared" si="33"/>
        <v/>
      </c>
      <c r="O128" s="371" t="str">
        <f t="shared" si="34"/>
        <v/>
      </c>
      <c r="P128" s="371" t="str">
        <f t="shared" si="35"/>
        <v/>
      </c>
      <c r="Q128" s="371" t="str">
        <f t="shared" si="36"/>
        <v/>
      </c>
      <c r="R128" s="371" t="str">
        <f t="shared" si="37"/>
        <v/>
      </c>
      <c r="S128" s="371" t="str">
        <f t="shared" si="38"/>
        <v/>
      </c>
      <c r="T128" s="443" t="str">
        <f t="shared" si="57"/>
        <v/>
      </c>
      <c r="U128" s="539"/>
      <c r="V128" s="117"/>
      <c r="W128" s="118"/>
      <c r="X128" s="119"/>
      <c r="Y128" s="120"/>
      <c r="Z128" s="122"/>
      <c r="AA128" s="121"/>
      <c r="AB128" s="443" t="str">
        <f t="shared" si="39"/>
        <v/>
      </c>
      <c r="AC128" s="734" t="str">
        <f t="shared" si="58"/>
        <v/>
      </c>
      <c r="AD128" s="372"/>
      <c r="AE128" s="485"/>
      <c r="AF128" s="373" t="str">
        <f t="shared" si="40"/>
        <v/>
      </c>
      <c r="AG128" s="373" t="str">
        <f t="shared" si="41"/>
        <v/>
      </c>
      <c r="AH128" s="374" t="str">
        <f t="shared" si="42"/>
        <v/>
      </c>
      <c r="AI128" s="375" t="str">
        <f t="shared" si="43"/>
        <v/>
      </c>
      <c r="AJ128" s="375" t="str">
        <f t="shared" si="44"/>
        <v/>
      </c>
      <c r="AK128" s="375" t="str">
        <f t="shared" si="45"/>
        <v/>
      </c>
      <c r="AL128" s="375" t="str">
        <f t="shared" si="46"/>
        <v/>
      </c>
      <c r="AM128" s="375" t="str">
        <f t="shared" si="47"/>
        <v/>
      </c>
      <c r="AN128" s="376"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376"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375" t="str">
        <f t="shared" si="48"/>
        <v/>
      </c>
      <c r="AQ128" s="444" t="str">
        <f t="shared" si="49"/>
        <v/>
      </c>
      <c r="AR128" s="375" t="str">
        <f t="shared" si="59"/>
        <v/>
      </c>
      <c r="AS128" s="377" t="str">
        <f t="shared" si="50"/>
        <v/>
      </c>
      <c r="AT128" s="378" t="str">
        <f t="shared" si="51"/>
        <v/>
      </c>
      <c r="AV128" s="380"/>
      <c r="AX128" s="625" t="b">
        <f t="shared" si="60"/>
        <v>0</v>
      </c>
      <c r="AY128" s="7" t="str">
        <f t="shared" si="61"/>
        <v>FALSEFALSEFALSE</v>
      </c>
      <c r="AZ128" s="626">
        <f t="shared" si="52"/>
        <v>0</v>
      </c>
      <c r="BA128" s="627" t="str">
        <f t="shared" si="62"/>
        <v/>
      </c>
      <c r="BB128" s="627">
        <f t="shared" si="53"/>
        <v>0</v>
      </c>
      <c r="BC128" s="690" t="str">
        <f t="shared" si="54"/>
        <v/>
      </c>
    </row>
    <row r="129" spans="1:55" s="379" customFormat="1" ht="13.5" customHeight="1">
      <c r="A129" s="381">
        <v>73</v>
      </c>
      <c r="B129" s="117"/>
      <c r="C129" s="288"/>
      <c r="D129" s="289"/>
      <c r="E129" s="289"/>
      <c r="F129" s="290"/>
      <c r="G129" s="292"/>
      <c r="H129" s="116"/>
      <c r="I129" s="292"/>
      <c r="J129" s="116"/>
      <c r="K129" s="370" t="str">
        <f t="shared" si="32"/>
        <v/>
      </c>
      <c r="L129" s="370">
        <f t="shared" si="55"/>
        <v>0</v>
      </c>
      <c r="M129" s="370">
        <f t="shared" si="56"/>
        <v>0</v>
      </c>
      <c r="N129" s="371" t="str">
        <f t="shared" si="33"/>
        <v/>
      </c>
      <c r="O129" s="371" t="str">
        <f t="shared" si="34"/>
        <v/>
      </c>
      <c r="P129" s="371" t="str">
        <f t="shared" si="35"/>
        <v/>
      </c>
      <c r="Q129" s="371" t="str">
        <f t="shared" si="36"/>
        <v/>
      </c>
      <c r="R129" s="371" t="str">
        <f t="shared" si="37"/>
        <v/>
      </c>
      <c r="S129" s="371" t="str">
        <f t="shared" si="38"/>
        <v/>
      </c>
      <c r="T129" s="443" t="str">
        <f t="shared" si="57"/>
        <v/>
      </c>
      <c r="U129" s="539"/>
      <c r="V129" s="117"/>
      <c r="W129" s="118"/>
      <c r="X129" s="119"/>
      <c r="Y129" s="120"/>
      <c r="Z129" s="122"/>
      <c r="AA129" s="121"/>
      <c r="AB129" s="443" t="str">
        <f t="shared" si="39"/>
        <v/>
      </c>
      <c r="AC129" s="734" t="str">
        <f t="shared" si="58"/>
        <v/>
      </c>
      <c r="AD129" s="372"/>
      <c r="AE129" s="485"/>
      <c r="AF129" s="373" t="str">
        <f t="shared" si="40"/>
        <v/>
      </c>
      <c r="AG129" s="373" t="str">
        <f t="shared" si="41"/>
        <v/>
      </c>
      <c r="AH129" s="374" t="str">
        <f t="shared" si="42"/>
        <v/>
      </c>
      <c r="AI129" s="375" t="str">
        <f t="shared" si="43"/>
        <v/>
      </c>
      <c r="AJ129" s="375" t="str">
        <f t="shared" si="44"/>
        <v/>
      </c>
      <c r="AK129" s="375" t="str">
        <f t="shared" si="45"/>
        <v/>
      </c>
      <c r="AL129" s="375" t="str">
        <f t="shared" si="46"/>
        <v/>
      </c>
      <c r="AM129" s="375" t="str">
        <f t="shared" si="47"/>
        <v/>
      </c>
      <c r="AN129" s="376"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376"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375" t="str">
        <f t="shared" si="48"/>
        <v/>
      </c>
      <c r="AQ129" s="444" t="str">
        <f t="shared" si="49"/>
        <v/>
      </c>
      <c r="AR129" s="375" t="str">
        <f t="shared" si="59"/>
        <v/>
      </c>
      <c r="AS129" s="377" t="str">
        <f t="shared" si="50"/>
        <v/>
      </c>
      <c r="AT129" s="378" t="str">
        <f t="shared" si="51"/>
        <v/>
      </c>
      <c r="AV129" s="380"/>
      <c r="AX129" s="625" t="b">
        <f t="shared" si="60"/>
        <v>0</v>
      </c>
      <c r="AY129" s="7" t="str">
        <f t="shared" si="61"/>
        <v>FALSEFALSEFALSE</v>
      </c>
      <c r="AZ129" s="626">
        <f t="shared" si="52"/>
        <v>0</v>
      </c>
      <c r="BA129" s="627" t="str">
        <f t="shared" si="62"/>
        <v/>
      </c>
      <c r="BB129" s="627">
        <f t="shared" si="53"/>
        <v>0</v>
      </c>
      <c r="BC129" s="690" t="str">
        <f t="shared" si="54"/>
        <v/>
      </c>
    </row>
    <row r="130" spans="1:55" s="379" customFormat="1" ht="13.5" customHeight="1">
      <c r="A130" s="381">
        <v>74</v>
      </c>
      <c r="B130" s="117"/>
      <c r="C130" s="288"/>
      <c r="D130" s="289"/>
      <c r="E130" s="289"/>
      <c r="F130" s="290"/>
      <c r="G130" s="292"/>
      <c r="H130" s="116"/>
      <c r="I130" s="292"/>
      <c r="J130" s="116"/>
      <c r="K130" s="370" t="str">
        <f t="shared" si="32"/>
        <v/>
      </c>
      <c r="L130" s="370">
        <f t="shared" si="55"/>
        <v>0</v>
      </c>
      <c r="M130" s="370">
        <f t="shared" si="56"/>
        <v>0</v>
      </c>
      <c r="N130" s="371" t="str">
        <f t="shared" si="33"/>
        <v/>
      </c>
      <c r="O130" s="371" t="str">
        <f t="shared" si="34"/>
        <v/>
      </c>
      <c r="P130" s="371" t="str">
        <f t="shared" si="35"/>
        <v/>
      </c>
      <c r="Q130" s="371" t="str">
        <f t="shared" si="36"/>
        <v/>
      </c>
      <c r="R130" s="371" t="str">
        <f t="shared" si="37"/>
        <v/>
      </c>
      <c r="S130" s="371" t="str">
        <f t="shared" si="38"/>
        <v/>
      </c>
      <c r="T130" s="443" t="str">
        <f t="shared" si="57"/>
        <v/>
      </c>
      <c r="U130" s="539"/>
      <c r="V130" s="117"/>
      <c r="W130" s="118"/>
      <c r="X130" s="119"/>
      <c r="Y130" s="120"/>
      <c r="Z130" s="122"/>
      <c r="AA130" s="121"/>
      <c r="AB130" s="443" t="str">
        <f t="shared" si="39"/>
        <v/>
      </c>
      <c r="AC130" s="734" t="str">
        <f t="shared" si="58"/>
        <v/>
      </c>
      <c r="AD130" s="372"/>
      <c r="AE130" s="485"/>
      <c r="AF130" s="373" t="str">
        <f t="shared" si="40"/>
        <v/>
      </c>
      <c r="AG130" s="373" t="str">
        <f t="shared" si="41"/>
        <v/>
      </c>
      <c r="AH130" s="374" t="str">
        <f t="shared" si="42"/>
        <v/>
      </c>
      <c r="AI130" s="375" t="str">
        <f t="shared" si="43"/>
        <v/>
      </c>
      <c r="AJ130" s="375" t="str">
        <f t="shared" si="44"/>
        <v/>
      </c>
      <c r="AK130" s="375" t="str">
        <f t="shared" si="45"/>
        <v/>
      </c>
      <c r="AL130" s="375" t="str">
        <f t="shared" si="46"/>
        <v/>
      </c>
      <c r="AM130" s="375" t="str">
        <f t="shared" si="47"/>
        <v/>
      </c>
      <c r="AN130" s="376"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376"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375" t="str">
        <f t="shared" si="48"/>
        <v/>
      </c>
      <c r="AQ130" s="444" t="str">
        <f t="shared" si="49"/>
        <v/>
      </c>
      <c r="AR130" s="375" t="str">
        <f t="shared" si="59"/>
        <v/>
      </c>
      <c r="AS130" s="377" t="str">
        <f t="shared" si="50"/>
        <v/>
      </c>
      <c r="AT130" s="378" t="str">
        <f t="shared" si="51"/>
        <v/>
      </c>
      <c r="AV130" s="380"/>
      <c r="AX130" s="625" t="b">
        <f t="shared" si="60"/>
        <v>0</v>
      </c>
      <c r="AY130" s="7" t="str">
        <f t="shared" si="61"/>
        <v>FALSEFALSEFALSE</v>
      </c>
      <c r="AZ130" s="626">
        <f t="shared" si="52"/>
        <v>0</v>
      </c>
      <c r="BA130" s="627" t="str">
        <f t="shared" si="62"/>
        <v/>
      </c>
      <c r="BB130" s="627">
        <f t="shared" si="53"/>
        <v>0</v>
      </c>
      <c r="BC130" s="690" t="str">
        <f t="shared" si="54"/>
        <v/>
      </c>
    </row>
    <row r="131" spans="1:55" s="379" customFormat="1" ht="13.5" customHeight="1">
      <c r="A131" s="381">
        <v>75</v>
      </c>
      <c r="B131" s="117"/>
      <c r="C131" s="288"/>
      <c r="D131" s="289"/>
      <c r="E131" s="289"/>
      <c r="F131" s="290"/>
      <c r="G131" s="292"/>
      <c r="H131" s="116"/>
      <c r="I131" s="292"/>
      <c r="J131" s="116"/>
      <c r="K131" s="370" t="str">
        <f t="shared" si="32"/>
        <v/>
      </c>
      <c r="L131" s="370">
        <f t="shared" si="55"/>
        <v>0</v>
      </c>
      <c r="M131" s="370">
        <f t="shared" si="56"/>
        <v>0</v>
      </c>
      <c r="N131" s="371" t="str">
        <f t="shared" si="33"/>
        <v/>
      </c>
      <c r="O131" s="371" t="str">
        <f t="shared" si="34"/>
        <v/>
      </c>
      <c r="P131" s="371" t="str">
        <f t="shared" si="35"/>
        <v/>
      </c>
      <c r="Q131" s="371" t="str">
        <f t="shared" si="36"/>
        <v/>
      </c>
      <c r="R131" s="371" t="str">
        <f t="shared" si="37"/>
        <v/>
      </c>
      <c r="S131" s="371" t="str">
        <f t="shared" si="38"/>
        <v/>
      </c>
      <c r="T131" s="443" t="str">
        <f t="shared" si="57"/>
        <v/>
      </c>
      <c r="U131" s="539"/>
      <c r="V131" s="117"/>
      <c r="W131" s="118"/>
      <c r="X131" s="119"/>
      <c r="Y131" s="120"/>
      <c r="Z131" s="122"/>
      <c r="AA131" s="121"/>
      <c r="AB131" s="443" t="str">
        <f t="shared" si="39"/>
        <v/>
      </c>
      <c r="AC131" s="734" t="str">
        <f t="shared" si="58"/>
        <v/>
      </c>
      <c r="AD131" s="372"/>
      <c r="AE131" s="485"/>
      <c r="AF131" s="373" t="str">
        <f t="shared" si="40"/>
        <v/>
      </c>
      <c r="AG131" s="373" t="str">
        <f t="shared" si="41"/>
        <v/>
      </c>
      <c r="AH131" s="374" t="str">
        <f t="shared" si="42"/>
        <v/>
      </c>
      <c r="AI131" s="375" t="str">
        <f t="shared" si="43"/>
        <v/>
      </c>
      <c r="AJ131" s="375" t="str">
        <f t="shared" si="44"/>
        <v/>
      </c>
      <c r="AK131" s="375" t="str">
        <f t="shared" si="45"/>
        <v/>
      </c>
      <c r="AL131" s="375" t="str">
        <f t="shared" si="46"/>
        <v/>
      </c>
      <c r="AM131" s="375" t="str">
        <f t="shared" si="47"/>
        <v/>
      </c>
      <c r="AN131" s="376"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376"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375" t="str">
        <f t="shared" si="48"/>
        <v/>
      </c>
      <c r="AQ131" s="444" t="str">
        <f t="shared" si="49"/>
        <v/>
      </c>
      <c r="AR131" s="375" t="str">
        <f t="shared" si="59"/>
        <v/>
      </c>
      <c r="AS131" s="377" t="str">
        <f t="shared" si="50"/>
        <v/>
      </c>
      <c r="AT131" s="378" t="str">
        <f t="shared" si="51"/>
        <v/>
      </c>
      <c r="AV131" s="380"/>
      <c r="AX131" s="625" t="b">
        <f t="shared" si="60"/>
        <v>0</v>
      </c>
      <c r="AY131" s="7" t="str">
        <f t="shared" si="61"/>
        <v>FALSEFALSEFALSE</v>
      </c>
      <c r="AZ131" s="626">
        <f t="shared" si="52"/>
        <v>0</v>
      </c>
      <c r="BA131" s="627" t="str">
        <f t="shared" si="62"/>
        <v/>
      </c>
      <c r="BB131" s="627">
        <f t="shared" si="53"/>
        <v>0</v>
      </c>
      <c r="BC131" s="690" t="str">
        <f t="shared" si="54"/>
        <v/>
      </c>
    </row>
    <row r="132" spans="1:55" s="379" customFormat="1" ht="13.5" customHeight="1">
      <c r="A132" s="381">
        <v>76</v>
      </c>
      <c r="B132" s="117"/>
      <c r="C132" s="288"/>
      <c r="D132" s="289"/>
      <c r="E132" s="289"/>
      <c r="F132" s="290"/>
      <c r="G132" s="292"/>
      <c r="H132" s="116"/>
      <c r="I132" s="292"/>
      <c r="J132" s="116"/>
      <c r="K132" s="370" t="str">
        <f t="shared" si="32"/>
        <v/>
      </c>
      <c r="L132" s="370">
        <f t="shared" si="55"/>
        <v>0</v>
      </c>
      <c r="M132" s="370">
        <f t="shared" si="56"/>
        <v>0</v>
      </c>
      <c r="N132" s="371" t="str">
        <f t="shared" si="33"/>
        <v/>
      </c>
      <c r="O132" s="371" t="str">
        <f t="shared" si="34"/>
        <v/>
      </c>
      <c r="P132" s="371" t="str">
        <f t="shared" si="35"/>
        <v/>
      </c>
      <c r="Q132" s="371" t="str">
        <f t="shared" si="36"/>
        <v/>
      </c>
      <c r="R132" s="371" t="str">
        <f t="shared" si="37"/>
        <v/>
      </c>
      <c r="S132" s="371" t="str">
        <f t="shared" si="38"/>
        <v/>
      </c>
      <c r="T132" s="443" t="str">
        <f t="shared" si="57"/>
        <v/>
      </c>
      <c r="U132" s="539"/>
      <c r="V132" s="117"/>
      <c r="W132" s="118"/>
      <c r="X132" s="119"/>
      <c r="Y132" s="120"/>
      <c r="Z132" s="122"/>
      <c r="AA132" s="121"/>
      <c r="AB132" s="443" t="str">
        <f t="shared" si="39"/>
        <v/>
      </c>
      <c r="AC132" s="734" t="str">
        <f t="shared" si="58"/>
        <v/>
      </c>
      <c r="AD132" s="372"/>
      <c r="AE132" s="485"/>
      <c r="AF132" s="373" t="str">
        <f t="shared" si="40"/>
        <v/>
      </c>
      <c r="AG132" s="373" t="str">
        <f t="shared" si="41"/>
        <v/>
      </c>
      <c r="AH132" s="374" t="str">
        <f t="shared" si="42"/>
        <v/>
      </c>
      <c r="AI132" s="375" t="str">
        <f t="shared" si="43"/>
        <v/>
      </c>
      <c r="AJ132" s="375" t="str">
        <f t="shared" si="44"/>
        <v/>
      </c>
      <c r="AK132" s="375" t="str">
        <f t="shared" si="45"/>
        <v/>
      </c>
      <c r="AL132" s="375" t="str">
        <f t="shared" si="46"/>
        <v/>
      </c>
      <c r="AM132" s="375" t="str">
        <f t="shared" si="47"/>
        <v/>
      </c>
      <c r="AN132" s="376"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376"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375" t="str">
        <f t="shared" si="48"/>
        <v/>
      </c>
      <c r="AQ132" s="444" t="str">
        <f t="shared" si="49"/>
        <v/>
      </c>
      <c r="AR132" s="375" t="str">
        <f t="shared" si="59"/>
        <v/>
      </c>
      <c r="AS132" s="377" t="str">
        <f t="shared" si="50"/>
        <v/>
      </c>
      <c r="AT132" s="378" t="str">
        <f t="shared" si="51"/>
        <v/>
      </c>
      <c r="AV132" s="380"/>
      <c r="AX132" s="625" t="b">
        <f t="shared" si="60"/>
        <v>0</v>
      </c>
      <c r="AY132" s="7" t="str">
        <f t="shared" si="61"/>
        <v>FALSEFALSEFALSE</v>
      </c>
      <c r="AZ132" s="626">
        <f t="shared" si="52"/>
        <v>0</v>
      </c>
      <c r="BA132" s="627" t="str">
        <f t="shared" si="62"/>
        <v/>
      </c>
      <c r="BB132" s="627">
        <f t="shared" si="53"/>
        <v>0</v>
      </c>
      <c r="BC132" s="690" t="str">
        <f t="shared" si="54"/>
        <v/>
      </c>
    </row>
    <row r="133" spans="1:55" s="379" customFormat="1" ht="13.5" customHeight="1">
      <c r="A133" s="381">
        <v>77</v>
      </c>
      <c r="B133" s="117"/>
      <c r="C133" s="288"/>
      <c r="D133" s="289"/>
      <c r="E133" s="289"/>
      <c r="F133" s="290"/>
      <c r="G133" s="292"/>
      <c r="H133" s="116"/>
      <c r="I133" s="292"/>
      <c r="J133" s="116"/>
      <c r="K133" s="370" t="str">
        <f t="shared" si="32"/>
        <v/>
      </c>
      <c r="L133" s="370">
        <f t="shared" si="55"/>
        <v>0</v>
      </c>
      <c r="M133" s="370">
        <f t="shared" si="56"/>
        <v>0</v>
      </c>
      <c r="N133" s="371" t="str">
        <f t="shared" si="33"/>
        <v/>
      </c>
      <c r="O133" s="371" t="str">
        <f t="shared" si="34"/>
        <v/>
      </c>
      <c r="P133" s="371" t="str">
        <f t="shared" si="35"/>
        <v/>
      </c>
      <c r="Q133" s="371" t="str">
        <f t="shared" si="36"/>
        <v/>
      </c>
      <c r="R133" s="371" t="str">
        <f t="shared" si="37"/>
        <v/>
      </c>
      <c r="S133" s="371" t="str">
        <f t="shared" si="38"/>
        <v/>
      </c>
      <c r="T133" s="443" t="str">
        <f t="shared" si="57"/>
        <v/>
      </c>
      <c r="U133" s="539"/>
      <c r="V133" s="117"/>
      <c r="W133" s="118"/>
      <c r="X133" s="119"/>
      <c r="Y133" s="120"/>
      <c r="Z133" s="122"/>
      <c r="AA133" s="121"/>
      <c r="AB133" s="443" t="str">
        <f t="shared" si="39"/>
        <v/>
      </c>
      <c r="AC133" s="734" t="str">
        <f t="shared" si="58"/>
        <v/>
      </c>
      <c r="AD133" s="372"/>
      <c r="AE133" s="485"/>
      <c r="AF133" s="373" t="str">
        <f t="shared" si="40"/>
        <v/>
      </c>
      <c r="AG133" s="373" t="str">
        <f t="shared" si="41"/>
        <v/>
      </c>
      <c r="AH133" s="374" t="str">
        <f t="shared" si="42"/>
        <v/>
      </c>
      <c r="AI133" s="375" t="str">
        <f t="shared" si="43"/>
        <v/>
      </c>
      <c r="AJ133" s="375" t="str">
        <f t="shared" si="44"/>
        <v/>
      </c>
      <c r="AK133" s="375" t="str">
        <f t="shared" si="45"/>
        <v/>
      </c>
      <c r="AL133" s="375" t="str">
        <f t="shared" si="46"/>
        <v/>
      </c>
      <c r="AM133" s="375" t="str">
        <f t="shared" si="47"/>
        <v/>
      </c>
      <c r="AN133" s="376"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376"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375" t="str">
        <f t="shared" si="48"/>
        <v/>
      </c>
      <c r="AQ133" s="444" t="str">
        <f t="shared" si="49"/>
        <v/>
      </c>
      <c r="AR133" s="375" t="str">
        <f t="shared" si="59"/>
        <v/>
      </c>
      <c r="AS133" s="377" t="str">
        <f t="shared" si="50"/>
        <v/>
      </c>
      <c r="AT133" s="378" t="str">
        <f t="shared" si="51"/>
        <v/>
      </c>
      <c r="AV133" s="380"/>
      <c r="AX133" s="625" t="b">
        <f t="shared" si="60"/>
        <v>0</v>
      </c>
      <c r="AY133" s="7" t="str">
        <f t="shared" si="61"/>
        <v>FALSEFALSEFALSE</v>
      </c>
      <c r="AZ133" s="626">
        <f t="shared" si="52"/>
        <v>0</v>
      </c>
      <c r="BA133" s="627" t="str">
        <f t="shared" si="62"/>
        <v/>
      </c>
      <c r="BB133" s="627">
        <f t="shared" si="53"/>
        <v>0</v>
      </c>
      <c r="BC133" s="690" t="str">
        <f t="shared" si="54"/>
        <v/>
      </c>
    </row>
    <row r="134" spans="1:55" s="379" customFormat="1" ht="13.5" customHeight="1">
      <c r="A134" s="381">
        <v>78</v>
      </c>
      <c r="B134" s="117"/>
      <c r="C134" s="288"/>
      <c r="D134" s="289"/>
      <c r="E134" s="289"/>
      <c r="F134" s="290"/>
      <c r="G134" s="292"/>
      <c r="H134" s="116"/>
      <c r="I134" s="292"/>
      <c r="J134" s="116"/>
      <c r="K134" s="370" t="str">
        <f t="shared" si="32"/>
        <v/>
      </c>
      <c r="L134" s="370">
        <f t="shared" si="55"/>
        <v>0</v>
      </c>
      <c r="M134" s="370">
        <f t="shared" si="56"/>
        <v>0</v>
      </c>
      <c r="N134" s="371" t="str">
        <f t="shared" si="33"/>
        <v/>
      </c>
      <c r="O134" s="371" t="str">
        <f t="shared" si="34"/>
        <v/>
      </c>
      <c r="P134" s="371" t="str">
        <f t="shared" si="35"/>
        <v/>
      </c>
      <c r="Q134" s="371" t="str">
        <f t="shared" si="36"/>
        <v/>
      </c>
      <c r="R134" s="371" t="str">
        <f t="shared" si="37"/>
        <v/>
      </c>
      <c r="S134" s="371" t="str">
        <f t="shared" si="38"/>
        <v/>
      </c>
      <c r="T134" s="443" t="str">
        <f t="shared" si="57"/>
        <v/>
      </c>
      <c r="U134" s="539"/>
      <c r="V134" s="117"/>
      <c r="W134" s="118"/>
      <c r="X134" s="119"/>
      <c r="Y134" s="120"/>
      <c r="Z134" s="122"/>
      <c r="AA134" s="121"/>
      <c r="AB134" s="443" t="str">
        <f t="shared" si="39"/>
        <v/>
      </c>
      <c r="AC134" s="734" t="str">
        <f t="shared" si="58"/>
        <v/>
      </c>
      <c r="AD134" s="372"/>
      <c r="AE134" s="485"/>
      <c r="AF134" s="373" t="str">
        <f t="shared" si="40"/>
        <v/>
      </c>
      <c r="AG134" s="373" t="str">
        <f t="shared" si="41"/>
        <v/>
      </c>
      <c r="AH134" s="374" t="str">
        <f t="shared" si="42"/>
        <v/>
      </c>
      <c r="AI134" s="375" t="str">
        <f t="shared" si="43"/>
        <v/>
      </c>
      <c r="AJ134" s="375" t="str">
        <f t="shared" si="44"/>
        <v/>
      </c>
      <c r="AK134" s="375" t="str">
        <f t="shared" si="45"/>
        <v/>
      </c>
      <c r="AL134" s="375" t="str">
        <f t="shared" si="46"/>
        <v/>
      </c>
      <c r="AM134" s="375" t="str">
        <f t="shared" si="47"/>
        <v/>
      </c>
      <c r="AN134" s="376"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376"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375" t="str">
        <f t="shared" si="48"/>
        <v/>
      </c>
      <c r="AQ134" s="444" t="str">
        <f t="shared" si="49"/>
        <v/>
      </c>
      <c r="AR134" s="375" t="str">
        <f t="shared" si="59"/>
        <v/>
      </c>
      <c r="AS134" s="377" t="str">
        <f t="shared" si="50"/>
        <v/>
      </c>
      <c r="AT134" s="378" t="str">
        <f t="shared" si="51"/>
        <v/>
      </c>
      <c r="AV134" s="380"/>
      <c r="AX134" s="625" t="b">
        <f t="shared" si="60"/>
        <v>0</v>
      </c>
      <c r="AY134" s="7" t="str">
        <f t="shared" si="61"/>
        <v>FALSEFALSEFALSE</v>
      </c>
      <c r="AZ134" s="626">
        <f t="shared" si="52"/>
        <v>0</v>
      </c>
      <c r="BA134" s="627" t="str">
        <f t="shared" si="62"/>
        <v/>
      </c>
      <c r="BB134" s="627">
        <f t="shared" si="53"/>
        <v>0</v>
      </c>
      <c r="BC134" s="690" t="str">
        <f t="shared" si="54"/>
        <v/>
      </c>
    </row>
    <row r="135" spans="1:55" s="379" customFormat="1" ht="13.5" customHeight="1">
      <c r="A135" s="381">
        <v>79</v>
      </c>
      <c r="B135" s="117"/>
      <c r="C135" s="288"/>
      <c r="D135" s="289"/>
      <c r="E135" s="289"/>
      <c r="F135" s="290"/>
      <c r="G135" s="292"/>
      <c r="H135" s="116"/>
      <c r="I135" s="292"/>
      <c r="J135" s="116"/>
      <c r="K135" s="370" t="str">
        <f t="shared" si="32"/>
        <v/>
      </c>
      <c r="L135" s="370">
        <f t="shared" si="55"/>
        <v>0</v>
      </c>
      <c r="M135" s="370">
        <f t="shared" si="56"/>
        <v>0</v>
      </c>
      <c r="N135" s="371" t="str">
        <f t="shared" si="33"/>
        <v/>
      </c>
      <c r="O135" s="371" t="str">
        <f t="shared" si="34"/>
        <v/>
      </c>
      <c r="P135" s="371" t="str">
        <f t="shared" si="35"/>
        <v/>
      </c>
      <c r="Q135" s="371" t="str">
        <f t="shared" si="36"/>
        <v/>
      </c>
      <c r="R135" s="371" t="str">
        <f t="shared" si="37"/>
        <v/>
      </c>
      <c r="S135" s="371" t="str">
        <f t="shared" si="38"/>
        <v/>
      </c>
      <c r="T135" s="443" t="str">
        <f t="shared" si="57"/>
        <v/>
      </c>
      <c r="U135" s="539"/>
      <c r="V135" s="117"/>
      <c r="W135" s="118"/>
      <c r="X135" s="119"/>
      <c r="Y135" s="120"/>
      <c r="Z135" s="122"/>
      <c r="AA135" s="121"/>
      <c r="AB135" s="443" t="str">
        <f t="shared" si="39"/>
        <v/>
      </c>
      <c r="AC135" s="734" t="str">
        <f t="shared" si="58"/>
        <v/>
      </c>
      <c r="AD135" s="372"/>
      <c r="AE135" s="485"/>
      <c r="AF135" s="373" t="str">
        <f t="shared" si="40"/>
        <v/>
      </c>
      <c r="AG135" s="373" t="str">
        <f t="shared" si="41"/>
        <v/>
      </c>
      <c r="AH135" s="374" t="str">
        <f t="shared" si="42"/>
        <v/>
      </c>
      <c r="AI135" s="375" t="str">
        <f t="shared" si="43"/>
        <v/>
      </c>
      <c r="AJ135" s="375" t="str">
        <f t="shared" si="44"/>
        <v/>
      </c>
      <c r="AK135" s="375" t="str">
        <f t="shared" si="45"/>
        <v/>
      </c>
      <c r="AL135" s="375" t="str">
        <f t="shared" si="46"/>
        <v/>
      </c>
      <c r="AM135" s="375" t="str">
        <f t="shared" si="47"/>
        <v/>
      </c>
      <c r="AN135" s="376"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376"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375" t="str">
        <f t="shared" si="48"/>
        <v/>
      </c>
      <c r="AQ135" s="444" t="str">
        <f t="shared" si="49"/>
        <v/>
      </c>
      <c r="AR135" s="375" t="str">
        <f t="shared" si="59"/>
        <v/>
      </c>
      <c r="AS135" s="377" t="str">
        <f t="shared" si="50"/>
        <v/>
      </c>
      <c r="AT135" s="378" t="str">
        <f t="shared" si="51"/>
        <v/>
      </c>
      <c r="AV135" s="380"/>
      <c r="AX135" s="625" t="b">
        <f t="shared" si="60"/>
        <v>0</v>
      </c>
      <c r="AY135" s="7" t="str">
        <f t="shared" si="61"/>
        <v>FALSEFALSEFALSE</v>
      </c>
      <c r="AZ135" s="626">
        <f t="shared" si="52"/>
        <v>0</v>
      </c>
      <c r="BA135" s="627" t="str">
        <f t="shared" si="62"/>
        <v/>
      </c>
      <c r="BB135" s="627">
        <f t="shared" si="53"/>
        <v>0</v>
      </c>
      <c r="BC135" s="690" t="str">
        <f t="shared" si="54"/>
        <v/>
      </c>
    </row>
    <row r="136" spans="1:55" s="379" customFormat="1" ht="13.5" customHeight="1">
      <c r="A136" s="381">
        <v>80</v>
      </c>
      <c r="B136" s="117"/>
      <c r="C136" s="288"/>
      <c r="D136" s="289"/>
      <c r="E136" s="289"/>
      <c r="F136" s="290"/>
      <c r="G136" s="292"/>
      <c r="H136" s="116"/>
      <c r="I136" s="292"/>
      <c r="J136" s="116"/>
      <c r="K136" s="370" t="str">
        <f t="shared" si="32"/>
        <v/>
      </c>
      <c r="L136" s="370">
        <f t="shared" si="55"/>
        <v>0</v>
      </c>
      <c r="M136" s="370">
        <f t="shared" si="56"/>
        <v>0</v>
      </c>
      <c r="N136" s="371" t="str">
        <f t="shared" si="33"/>
        <v/>
      </c>
      <c r="O136" s="371" t="str">
        <f t="shared" si="34"/>
        <v/>
      </c>
      <c r="P136" s="371" t="str">
        <f t="shared" si="35"/>
        <v/>
      </c>
      <c r="Q136" s="371" t="str">
        <f t="shared" si="36"/>
        <v/>
      </c>
      <c r="R136" s="371" t="str">
        <f t="shared" si="37"/>
        <v/>
      </c>
      <c r="S136" s="371" t="str">
        <f t="shared" si="38"/>
        <v/>
      </c>
      <c r="T136" s="443" t="str">
        <f t="shared" si="57"/>
        <v/>
      </c>
      <c r="U136" s="539"/>
      <c r="V136" s="117"/>
      <c r="W136" s="118"/>
      <c r="X136" s="119"/>
      <c r="Y136" s="120"/>
      <c r="Z136" s="122"/>
      <c r="AA136" s="121"/>
      <c r="AB136" s="443" t="str">
        <f t="shared" si="39"/>
        <v/>
      </c>
      <c r="AC136" s="734" t="str">
        <f t="shared" si="58"/>
        <v/>
      </c>
      <c r="AD136" s="372"/>
      <c r="AE136" s="485"/>
      <c r="AF136" s="373" t="str">
        <f t="shared" si="40"/>
        <v/>
      </c>
      <c r="AG136" s="373" t="str">
        <f t="shared" si="41"/>
        <v/>
      </c>
      <c r="AH136" s="374" t="str">
        <f t="shared" si="42"/>
        <v/>
      </c>
      <c r="AI136" s="375" t="str">
        <f t="shared" si="43"/>
        <v/>
      </c>
      <c r="AJ136" s="375" t="str">
        <f t="shared" si="44"/>
        <v/>
      </c>
      <c r="AK136" s="375" t="str">
        <f t="shared" si="45"/>
        <v/>
      </c>
      <c r="AL136" s="375" t="str">
        <f t="shared" si="46"/>
        <v/>
      </c>
      <c r="AM136" s="375" t="str">
        <f t="shared" si="47"/>
        <v/>
      </c>
      <c r="AN136" s="376"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376"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375" t="str">
        <f t="shared" si="48"/>
        <v/>
      </c>
      <c r="AQ136" s="444" t="str">
        <f t="shared" si="49"/>
        <v/>
      </c>
      <c r="AR136" s="375" t="str">
        <f t="shared" si="59"/>
        <v/>
      </c>
      <c r="AS136" s="377" t="str">
        <f t="shared" si="50"/>
        <v/>
      </c>
      <c r="AT136" s="378" t="str">
        <f t="shared" si="51"/>
        <v/>
      </c>
      <c r="AV136" s="380"/>
      <c r="AX136" s="625" t="b">
        <f t="shared" si="60"/>
        <v>0</v>
      </c>
      <c r="AY136" s="7" t="str">
        <f t="shared" si="61"/>
        <v>FALSEFALSEFALSE</v>
      </c>
      <c r="AZ136" s="626">
        <f t="shared" si="52"/>
        <v>0</v>
      </c>
      <c r="BA136" s="627" t="str">
        <f t="shared" si="62"/>
        <v/>
      </c>
      <c r="BB136" s="627">
        <f t="shared" si="53"/>
        <v>0</v>
      </c>
      <c r="BC136" s="690" t="str">
        <f t="shared" si="54"/>
        <v/>
      </c>
    </row>
    <row r="137" spans="1:55" s="379" customFormat="1" ht="13.5" customHeight="1">
      <c r="A137" s="381">
        <v>81</v>
      </c>
      <c r="B137" s="117"/>
      <c r="C137" s="288"/>
      <c r="D137" s="289"/>
      <c r="E137" s="289"/>
      <c r="F137" s="290"/>
      <c r="G137" s="292"/>
      <c r="H137" s="116"/>
      <c r="I137" s="292"/>
      <c r="J137" s="116"/>
      <c r="K137" s="370" t="str">
        <f t="shared" si="32"/>
        <v/>
      </c>
      <c r="L137" s="370">
        <f t="shared" si="55"/>
        <v>0</v>
      </c>
      <c r="M137" s="370">
        <f t="shared" si="56"/>
        <v>0</v>
      </c>
      <c r="N137" s="371" t="str">
        <f t="shared" si="33"/>
        <v/>
      </c>
      <c r="O137" s="371" t="str">
        <f t="shared" si="34"/>
        <v/>
      </c>
      <c r="P137" s="371" t="str">
        <f t="shared" si="35"/>
        <v/>
      </c>
      <c r="Q137" s="371" t="str">
        <f t="shared" si="36"/>
        <v/>
      </c>
      <c r="R137" s="371" t="str">
        <f t="shared" si="37"/>
        <v/>
      </c>
      <c r="S137" s="371" t="str">
        <f t="shared" si="38"/>
        <v/>
      </c>
      <c r="T137" s="443" t="str">
        <f t="shared" si="57"/>
        <v/>
      </c>
      <c r="U137" s="539"/>
      <c r="V137" s="117"/>
      <c r="W137" s="118"/>
      <c r="X137" s="119"/>
      <c r="Y137" s="120"/>
      <c r="Z137" s="122"/>
      <c r="AA137" s="121"/>
      <c r="AB137" s="443" t="str">
        <f t="shared" si="39"/>
        <v/>
      </c>
      <c r="AC137" s="734" t="str">
        <f t="shared" si="58"/>
        <v/>
      </c>
      <c r="AD137" s="372"/>
      <c r="AE137" s="485"/>
      <c r="AF137" s="373" t="str">
        <f t="shared" si="40"/>
        <v/>
      </c>
      <c r="AG137" s="373" t="str">
        <f t="shared" si="41"/>
        <v/>
      </c>
      <c r="AH137" s="374" t="str">
        <f t="shared" si="42"/>
        <v/>
      </c>
      <c r="AI137" s="375" t="str">
        <f t="shared" si="43"/>
        <v/>
      </c>
      <c r="AJ137" s="375" t="str">
        <f t="shared" si="44"/>
        <v/>
      </c>
      <c r="AK137" s="375" t="str">
        <f t="shared" si="45"/>
        <v/>
      </c>
      <c r="AL137" s="375" t="str">
        <f t="shared" si="46"/>
        <v/>
      </c>
      <c r="AM137" s="375" t="str">
        <f t="shared" si="47"/>
        <v/>
      </c>
      <c r="AN137" s="376"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376"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375" t="str">
        <f t="shared" si="48"/>
        <v/>
      </c>
      <c r="AQ137" s="444" t="str">
        <f t="shared" si="49"/>
        <v/>
      </c>
      <c r="AR137" s="375" t="str">
        <f t="shared" si="59"/>
        <v/>
      </c>
      <c r="AS137" s="377" t="str">
        <f t="shared" si="50"/>
        <v/>
      </c>
      <c r="AT137" s="378" t="str">
        <f t="shared" si="51"/>
        <v/>
      </c>
      <c r="AV137" s="380"/>
      <c r="AX137" s="625" t="b">
        <f t="shared" si="60"/>
        <v>0</v>
      </c>
      <c r="AY137" s="7" t="str">
        <f t="shared" si="61"/>
        <v>FALSEFALSEFALSE</v>
      </c>
      <c r="AZ137" s="626">
        <f t="shared" si="52"/>
        <v>0</v>
      </c>
      <c r="BA137" s="627" t="str">
        <f t="shared" si="62"/>
        <v/>
      </c>
      <c r="BB137" s="627">
        <f t="shared" si="53"/>
        <v>0</v>
      </c>
      <c r="BC137" s="690" t="str">
        <f t="shared" si="54"/>
        <v/>
      </c>
    </row>
    <row r="138" spans="1:55" s="379" customFormat="1" ht="13.5" customHeight="1">
      <c r="A138" s="381">
        <v>82</v>
      </c>
      <c r="B138" s="117"/>
      <c r="C138" s="288"/>
      <c r="D138" s="289"/>
      <c r="E138" s="289"/>
      <c r="F138" s="290"/>
      <c r="G138" s="292"/>
      <c r="H138" s="116"/>
      <c r="I138" s="292"/>
      <c r="J138" s="116"/>
      <c r="K138" s="370" t="str">
        <f t="shared" si="32"/>
        <v/>
      </c>
      <c r="L138" s="370">
        <f t="shared" si="55"/>
        <v>0</v>
      </c>
      <c r="M138" s="370">
        <f t="shared" si="56"/>
        <v>0</v>
      </c>
      <c r="N138" s="371" t="str">
        <f t="shared" si="33"/>
        <v/>
      </c>
      <c r="O138" s="371" t="str">
        <f t="shared" si="34"/>
        <v/>
      </c>
      <c r="P138" s="371" t="str">
        <f t="shared" si="35"/>
        <v/>
      </c>
      <c r="Q138" s="371" t="str">
        <f t="shared" si="36"/>
        <v/>
      </c>
      <c r="R138" s="371" t="str">
        <f t="shared" si="37"/>
        <v/>
      </c>
      <c r="S138" s="371" t="str">
        <f t="shared" si="38"/>
        <v/>
      </c>
      <c r="T138" s="443" t="str">
        <f t="shared" si="57"/>
        <v/>
      </c>
      <c r="U138" s="539"/>
      <c r="V138" s="117"/>
      <c r="W138" s="118"/>
      <c r="X138" s="119"/>
      <c r="Y138" s="120"/>
      <c r="Z138" s="122"/>
      <c r="AA138" s="121"/>
      <c r="AB138" s="443" t="str">
        <f t="shared" si="39"/>
        <v/>
      </c>
      <c r="AC138" s="734" t="str">
        <f t="shared" si="58"/>
        <v/>
      </c>
      <c r="AD138" s="372"/>
      <c r="AE138" s="485"/>
      <c r="AF138" s="373" t="str">
        <f t="shared" si="40"/>
        <v/>
      </c>
      <c r="AG138" s="373" t="str">
        <f t="shared" si="41"/>
        <v/>
      </c>
      <c r="AH138" s="374" t="str">
        <f t="shared" si="42"/>
        <v/>
      </c>
      <c r="AI138" s="375" t="str">
        <f t="shared" si="43"/>
        <v/>
      </c>
      <c r="AJ138" s="375" t="str">
        <f t="shared" si="44"/>
        <v/>
      </c>
      <c r="AK138" s="375" t="str">
        <f t="shared" si="45"/>
        <v/>
      </c>
      <c r="AL138" s="375" t="str">
        <f t="shared" si="46"/>
        <v/>
      </c>
      <c r="AM138" s="375" t="str">
        <f t="shared" si="47"/>
        <v/>
      </c>
      <c r="AN138" s="376"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376"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375" t="str">
        <f t="shared" si="48"/>
        <v/>
      </c>
      <c r="AQ138" s="444" t="str">
        <f t="shared" si="49"/>
        <v/>
      </c>
      <c r="AR138" s="375" t="str">
        <f t="shared" si="59"/>
        <v/>
      </c>
      <c r="AS138" s="377" t="str">
        <f t="shared" si="50"/>
        <v/>
      </c>
      <c r="AT138" s="378" t="str">
        <f t="shared" si="51"/>
        <v/>
      </c>
      <c r="AV138" s="380"/>
      <c r="AX138" s="625" t="b">
        <f t="shared" si="60"/>
        <v>0</v>
      </c>
      <c r="AY138" s="7" t="str">
        <f t="shared" si="61"/>
        <v>FALSEFALSEFALSE</v>
      </c>
      <c r="AZ138" s="626">
        <f t="shared" si="52"/>
        <v>0</v>
      </c>
      <c r="BA138" s="627" t="str">
        <f t="shared" si="62"/>
        <v/>
      </c>
      <c r="BB138" s="627">
        <f t="shared" si="53"/>
        <v>0</v>
      </c>
      <c r="BC138" s="690" t="str">
        <f t="shared" si="54"/>
        <v/>
      </c>
    </row>
    <row r="139" spans="1:55" s="379" customFormat="1" ht="13.5" customHeight="1">
      <c r="A139" s="381">
        <v>83</v>
      </c>
      <c r="B139" s="117"/>
      <c r="C139" s="288"/>
      <c r="D139" s="289"/>
      <c r="E139" s="289"/>
      <c r="F139" s="290"/>
      <c r="G139" s="292"/>
      <c r="H139" s="116"/>
      <c r="I139" s="292"/>
      <c r="J139" s="116"/>
      <c r="K139" s="370" t="str">
        <f t="shared" si="32"/>
        <v/>
      </c>
      <c r="L139" s="370">
        <f t="shared" si="55"/>
        <v>0</v>
      </c>
      <c r="M139" s="370">
        <f t="shared" si="56"/>
        <v>0</v>
      </c>
      <c r="N139" s="371" t="str">
        <f t="shared" si="33"/>
        <v/>
      </c>
      <c r="O139" s="371" t="str">
        <f t="shared" si="34"/>
        <v/>
      </c>
      <c r="P139" s="371" t="str">
        <f t="shared" si="35"/>
        <v/>
      </c>
      <c r="Q139" s="371" t="str">
        <f t="shared" si="36"/>
        <v/>
      </c>
      <c r="R139" s="371" t="str">
        <f t="shared" si="37"/>
        <v/>
      </c>
      <c r="S139" s="371" t="str">
        <f t="shared" si="38"/>
        <v/>
      </c>
      <c r="T139" s="443" t="str">
        <f t="shared" si="57"/>
        <v/>
      </c>
      <c r="U139" s="539"/>
      <c r="V139" s="117"/>
      <c r="W139" s="118"/>
      <c r="X139" s="119"/>
      <c r="Y139" s="120"/>
      <c r="Z139" s="122"/>
      <c r="AA139" s="121"/>
      <c r="AB139" s="443" t="str">
        <f t="shared" si="39"/>
        <v/>
      </c>
      <c r="AC139" s="734" t="str">
        <f t="shared" si="58"/>
        <v/>
      </c>
      <c r="AD139" s="372"/>
      <c r="AE139" s="485"/>
      <c r="AF139" s="373" t="str">
        <f t="shared" si="40"/>
        <v/>
      </c>
      <c r="AG139" s="373" t="str">
        <f t="shared" si="41"/>
        <v/>
      </c>
      <c r="AH139" s="374" t="str">
        <f t="shared" si="42"/>
        <v/>
      </c>
      <c r="AI139" s="375" t="str">
        <f t="shared" si="43"/>
        <v/>
      </c>
      <c r="AJ139" s="375" t="str">
        <f t="shared" si="44"/>
        <v/>
      </c>
      <c r="AK139" s="375" t="str">
        <f t="shared" si="45"/>
        <v/>
      </c>
      <c r="AL139" s="375" t="str">
        <f t="shared" si="46"/>
        <v/>
      </c>
      <c r="AM139" s="375" t="str">
        <f t="shared" si="47"/>
        <v/>
      </c>
      <c r="AN139" s="376"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376"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375" t="str">
        <f t="shared" si="48"/>
        <v/>
      </c>
      <c r="AQ139" s="444" t="str">
        <f t="shared" si="49"/>
        <v/>
      </c>
      <c r="AR139" s="375" t="str">
        <f t="shared" si="59"/>
        <v/>
      </c>
      <c r="AS139" s="377" t="str">
        <f t="shared" si="50"/>
        <v/>
      </c>
      <c r="AT139" s="378" t="str">
        <f t="shared" si="51"/>
        <v/>
      </c>
      <c r="AV139" s="380"/>
      <c r="AX139" s="625" t="b">
        <f t="shared" si="60"/>
        <v>0</v>
      </c>
      <c r="AY139" s="7" t="str">
        <f t="shared" si="61"/>
        <v>FALSEFALSEFALSE</v>
      </c>
      <c r="AZ139" s="626">
        <f t="shared" si="52"/>
        <v>0</v>
      </c>
      <c r="BA139" s="627" t="str">
        <f t="shared" si="62"/>
        <v/>
      </c>
      <c r="BB139" s="627">
        <f t="shared" si="53"/>
        <v>0</v>
      </c>
      <c r="BC139" s="690" t="str">
        <f t="shared" si="54"/>
        <v/>
      </c>
    </row>
    <row r="140" spans="1:55" s="379" customFormat="1" ht="13.5" customHeight="1">
      <c r="A140" s="381">
        <v>84</v>
      </c>
      <c r="B140" s="117"/>
      <c r="C140" s="288"/>
      <c r="D140" s="289"/>
      <c r="E140" s="289"/>
      <c r="F140" s="290"/>
      <c r="G140" s="292"/>
      <c r="H140" s="116"/>
      <c r="I140" s="292"/>
      <c r="J140" s="116"/>
      <c r="K140" s="370" t="str">
        <f t="shared" si="32"/>
        <v/>
      </c>
      <c r="L140" s="370">
        <f t="shared" si="55"/>
        <v>0</v>
      </c>
      <c r="M140" s="370">
        <f t="shared" si="56"/>
        <v>0</v>
      </c>
      <c r="N140" s="371" t="str">
        <f t="shared" si="33"/>
        <v/>
      </c>
      <c r="O140" s="371" t="str">
        <f t="shared" si="34"/>
        <v/>
      </c>
      <c r="P140" s="371" t="str">
        <f t="shared" si="35"/>
        <v/>
      </c>
      <c r="Q140" s="371" t="str">
        <f t="shared" si="36"/>
        <v/>
      </c>
      <c r="R140" s="371" t="str">
        <f t="shared" si="37"/>
        <v/>
      </c>
      <c r="S140" s="371" t="str">
        <f t="shared" si="38"/>
        <v/>
      </c>
      <c r="T140" s="443" t="str">
        <f t="shared" si="57"/>
        <v/>
      </c>
      <c r="U140" s="539"/>
      <c r="V140" s="117"/>
      <c r="W140" s="118"/>
      <c r="X140" s="119"/>
      <c r="Y140" s="120"/>
      <c r="Z140" s="122"/>
      <c r="AA140" s="121"/>
      <c r="AB140" s="443" t="str">
        <f t="shared" si="39"/>
        <v/>
      </c>
      <c r="AC140" s="734" t="str">
        <f t="shared" si="58"/>
        <v/>
      </c>
      <c r="AD140" s="372"/>
      <c r="AE140" s="485"/>
      <c r="AF140" s="373" t="str">
        <f t="shared" si="40"/>
        <v/>
      </c>
      <c r="AG140" s="373" t="str">
        <f t="shared" si="41"/>
        <v/>
      </c>
      <c r="AH140" s="374" t="str">
        <f t="shared" si="42"/>
        <v/>
      </c>
      <c r="AI140" s="375" t="str">
        <f t="shared" si="43"/>
        <v/>
      </c>
      <c r="AJ140" s="375" t="str">
        <f t="shared" si="44"/>
        <v/>
      </c>
      <c r="AK140" s="375" t="str">
        <f t="shared" si="45"/>
        <v/>
      </c>
      <c r="AL140" s="375" t="str">
        <f t="shared" si="46"/>
        <v/>
      </c>
      <c r="AM140" s="375" t="str">
        <f t="shared" si="47"/>
        <v/>
      </c>
      <c r="AN140" s="376"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376"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375" t="str">
        <f t="shared" si="48"/>
        <v/>
      </c>
      <c r="AQ140" s="444" t="str">
        <f t="shared" si="49"/>
        <v/>
      </c>
      <c r="AR140" s="375" t="str">
        <f t="shared" si="59"/>
        <v/>
      </c>
      <c r="AS140" s="377" t="str">
        <f t="shared" si="50"/>
        <v/>
      </c>
      <c r="AT140" s="378" t="str">
        <f t="shared" si="51"/>
        <v/>
      </c>
      <c r="AV140" s="380"/>
      <c r="AX140" s="625" t="b">
        <f t="shared" si="60"/>
        <v>0</v>
      </c>
      <c r="AY140" s="7" t="str">
        <f t="shared" si="61"/>
        <v>FALSEFALSEFALSE</v>
      </c>
      <c r="AZ140" s="626">
        <f t="shared" si="52"/>
        <v>0</v>
      </c>
      <c r="BA140" s="627" t="str">
        <f t="shared" si="62"/>
        <v/>
      </c>
      <c r="BB140" s="627">
        <f t="shared" si="53"/>
        <v>0</v>
      </c>
      <c r="BC140" s="690" t="str">
        <f t="shared" si="54"/>
        <v/>
      </c>
    </row>
    <row r="141" spans="1:55" s="379" customFormat="1" ht="13.5" customHeight="1">
      <c r="A141" s="381">
        <v>85</v>
      </c>
      <c r="B141" s="117"/>
      <c r="C141" s="288"/>
      <c r="D141" s="289"/>
      <c r="E141" s="289"/>
      <c r="F141" s="290"/>
      <c r="G141" s="292"/>
      <c r="H141" s="116"/>
      <c r="I141" s="292"/>
      <c r="J141" s="116"/>
      <c r="K141" s="370" t="str">
        <f t="shared" si="32"/>
        <v/>
      </c>
      <c r="L141" s="370">
        <f t="shared" si="55"/>
        <v>0</v>
      </c>
      <c r="M141" s="370">
        <f t="shared" si="56"/>
        <v>0</v>
      </c>
      <c r="N141" s="371" t="str">
        <f t="shared" si="33"/>
        <v/>
      </c>
      <c r="O141" s="371" t="str">
        <f t="shared" si="34"/>
        <v/>
      </c>
      <c r="P141" s="371" t="str">
        <f t="shared" si="35"/>
        <v/>
      </c>
      <c r="Q141" s="371" t="str">
        <f t="shared" si="36"/>
        <v/>
      </c>
      <c r="R141" s="371" t="str">
        <f t="shared" si="37"/>
        <v/>
      </c>
      <c r="S141" s="371" t="str">
        <f t="shared" si="38"/>
        <v/>
      </c>
      <c r="T141" s="443" t="str">
        <f t="shared" si="57"/>
        <v/>
      </c>
      <c r="U141" s="539"/>
      <c r="V141" s="117"/>
      <c r="W141" s="118"/>
      <c r="X141" s="119"/>
      <c r="Y141" s="120"/>
      <c r="Z141" s="122"/>
      <c r="AA141" s="121"/>
      <c r="AB141" s="443" t="str">
        <f t="shared" si="39"/>
        <v/>
      </c>
      <c r="AC141" s="734" t="str">
        <f t="shared" si="58"/>
        <v/>
      </c>
      <c r="AD141" s="372"/>
      <c r="AE141" s="485"/>
      <c r="AF141" s="373" t="str">
        <f t="shared" si="40"/>
        <v/>
      </c>
      <c r="AG141" s="373" t="str">
        <f t="shared" si="41"/>
        <v/>
      </c>
      <c r="AH141" s="374" t="str">
        <f t="shared" si="42"/>
        <v/>
      </c>
      <c r="AI141" s="375" t="str">
        <f t="shared" si="43"/>
        <v/>
      </c>
      <c r="AJ141" s="375" t="str">
        <f t="shared" si="44"/>
        <v/>
      </c>
      <c r="AK141" s="375" t="str">
        <f t="shared" si="45"/>
        <v/>
      </c>
      <c r="AL141" s="375" t="str">
        <f t="shared" si="46"/>
        <v/>
      </c>
      <c r="AM141" s="375" t="str">
        <f t="shared" si="47"/>
        <v/>
      </c>
      <c r="AN141" s="376"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376"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375" t="str">
        <f t="shared" si="48"/>
        <v/>
      </c>
      <c r="AQ141" s="444" t="str">
        <f t="shared" si="49"/>
        <v/>
      </c>
      <c r="AR141" s="375" t="str">
        <f t="shared" si="59"/>
        <v/>
      </c>
      <c r="AS141" s="377" t="str">
        <f t="shared" si="50"/>
        <v/>
      </c>
      <c r="AT141" s="378" t="str">
        <f t="shared" si="51"/>
        <v/>
      </c>
      <c r="AV141" s="380"/>
      <c r="AX141" s="625" t="b">
        <f t="shared" si="60"/>
        <v>0</v>
      </c>
      <c r="AY141" s="7" t="str">
        <f t="shared" si="61"/>
        <v>FALSEFALSEFALSE</v>
      </c>
      <c r="AZ141" s="626">
        <f t="shared" si="52"/>
        <v>0</v>
      </c>
      <c r="BA141" s="627" t="str">
        <f t="shared" si="62"/>
        <v/>
      </c>
      <c r="BB141" s="627">
        <f t="shared" si="53"/>
        <v>0</v>
      </c>
      <c r="BC141" s="690" t="str">
        <f t="shared" si="54"/>
        <v/>
      </c>
    </row>
    <row r="142" spans="1:55" s="379" customFormat="1" ht="13.5" customHeight="1">
      <c r="A142" s="381">
        <v>86</v>
      </c>
      <c r="B142" s="117"/>
      <c r="C142" s="288"/>
      <c r="D142" s="289"/>
      <c r="E142" s="289"/>
      <c r="F142" s="290"/>
      <c r="G142" s="292"/>
      <c r="H142" s="116"/>
      <c r="I142" s="292"/>
      <c r="J142" s="116"/>
      <c r="K142" s="370" t="str">
        <f t="shared" si="32"/>
        <v/>
      </c>
      <c r="L142" s="370">
        <f t="shared" si="55"/>
        <v>0</v>
      </c>
      <c r="M142" s="370">
        <f t="shared" si="56"/>
        <v>0</v>
      </c>
      <c r="N142" s="371" t="str">
        <f t="shared" si="33"/>
        <v/>
      </c>
      <c r="O142" s="371" t="str">
        <f t="shared" si="34"/>
        <v/>
      </c>
      <c r="P142" s="371" t="str">
        <f t="shared" si="35"/>
        <v/>
      </c>
      <c r="Q142" s="371" t="str">
        <f t="shared" si="36"/>
        <v/>
      </c>
      <c r="R142" s="371" t="str">
        <f t="shared" si="37"/>
        <v/>
      </c>
      <c r="S142" s="371" t="str">
        <f t="shared" si="38"/>
        <v/>
      </c>
      <c r="T142" s="443" t="str">
        <f t="shared" si="57"/>
        <v/>
      </c>
      <c r="U142" s="539"/>
      <c r="V142" s="117"/>
      <c r="W142" s="118"/>
      <c r="X142" s="119"/>
      <c r="Y142" s="120"/>
      <c r="Z142" s="122"/>
      <c r="AA142" s="121"/>
      <c r="AB142" s="443" t="str">
        <f t="shared" si="39"/>
        <v/>
      </c>
      <c r="AC142" s="734" t="str">
        <f t="shared" si="58"/>
        <v/>
      </c>
      <c r="AD142" s="372"/>
      <c r="AE142" s="485"/>
      <c r="AF142" s="373" t="str">
        <f t="shared" si="40"/>
        <v/>
      </c>
      <c r="AG142" s="373" t="str">
        <f t="shared" si="41"/>
        <v/>
      </c>
      <c r="AH142" s="374" t="str">
        <f t="shared" si="42"/>
        <v/>
      </c>
      <c r="AI142" s="375" t="str">
        <f t="shared" si="43"/>
        <v/>
      </c>
      <c r="AJ142" s="375" t="str">
        <f t="shared" si="44"/>
        <v/>
      </c>
      <c r="AK142" s="375" t="str">
        <f t="shared" si="45"/>
        <v/>
      </c>
      <c r="AL142" s="375" t="str">
        <f t="shared" si="46"/>
        <v/>
      </c>
      <c r="AM142" s="375" t="str">
        <f t="shared" si="47"/>
        <v/>
      </c>
      <c r="AN142" s="376"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376"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375" t="str">
        <f t="shared" si="48"/>
        <v/>
      </c>
      <c r="AQ142" s="444" t="str">
        <f t="shared" si="49"/>
        <v/>
      </c>
      <c r="AR142" s="375" t="str">
        <f t="shared" si="59"/>
        <v/>
      </c>
      <c r="AS142" s="377" t="str">
        <f t="shared" si="50"/>
        <v/>
      </c>
      <c r="AT142" s="378" t="str">
        <f t="shared" si="51"/>
        <v/>
      </c>
      <c r="AV142" s="380"/>
      <c r="AX142" s="625" t="b">
        <f t="shared" si="60"/>
        <v>0</v>
      </c>
      <c r="AY142" s="7" t="str">
        <f t="shared" si="61"/>
        <v>FALSEFALSEFALSE</v>
      </c>
      <c r="AZ142" s="626">
        <f t="shared" si="52"/>
        <v>0</v>
      </c>
      <c r="BA142" s="627" t="str">
        <f t="shared" si="62"/>
        <v/>
      </c>
      <c r="BB142" s="627">
        <f t="shared" si="53"/>
        <v>0</v>
      </c>
      <c r="BC142" s="690" t="str">
        <f t="shared" si="54"/>
        <v/>
      </c>
    </row>
    <row r="143" spans="1:55" s="379" customFormat="1" ht="13.5" customHeight="1">
      <c r="A143" s="381">
        <v>87</v>
      </c>
      <c r="B143" s="117"/>
      <c r="C143" s="288"/>
      <c r="D143" s="289"/>
      <c r="E143" s="289"/>
      <c r="F143" s="290"/>
      <c r="G143" s="292"/>
      <c r="H143" s="116"/>
      <c r="I143" s="292"/>
      <c r="J143" s="116"/>
      <c r="K143" s="370" t="str">
        <f t="shared" si="32"/>
        <v/>
      </c>
      <c r="L143" s="370">
        <f t="shared" si="55"/>
        <v>0</v>
      </c>
      <c r="M143" s="370">
        <f t="shared" si="56"/>
        <v>0</v>
      </c>
      <c r="N143" s="371" t="str">
        <f t="shared" si="33"/>
        <v/>
      </c>
      <c r="O143" s="371" t="str">
        <f t="shared" si="34"/>
        <v/>
      </c>
      <c r="P143" s="371" t="str">
        <f t="shared" si="35"/>
        <v/>
      </c>
      <c r="Q143" s="371" t="str">
        <f t="shared" si="36"/>
        <v/>
      </c>
      <c r="R143" s="371" t="str">
        <f t="shared" si="37"/>
        <v/>
      </c>
      <c r="S143" s="371" t="str">
        <f t="shared" si="38"/>
        <v/>
      </c>
      <c r="T143" s="443" t="str">
        <f t="shared" si="57"/>
        <v/>
      </c>
      <c r="U143" s="539"/>
      <c r="V143" s="117"/>
      <c r="W143" s="118"/>
      <c r="X143" s="119"/>
      <c r="Y143" s="120"/>
      <c r="Z143" s="122"/>
      <c r="AA143" s="121"/>
      <c r="AB143" s="443" t="str">
        <f t="shared" si="39"/>
        <v/>
      </c>
      <c r="AC143" s="734" t="str">
        <f t="shared" si="58"/>
        <v/>
      </c>
      <c r="AD143" s="372"/>
      <c r="AE143" s="485"/>
      <c r="AF143" s="373" t="str">
        <f t="shared" si="40"/>
        <v/>
      </c>
      <c r="AG143" s="373" t="str">
        <f t="shared" si="41"/>
        <v/>
      </c>
      <c r="AH143" s="374" t="str">
        <f t="shared" si="42"/>
        <v/>
      </c>
      <c r="AI143" s="375" t="str">
        <f t="shared" si="43"/>
        <v/>
      </c>
      <c r="AJ143" s="375" t="str">
        <f t="shared" si="44"/>
        <v/>
      </c>
      <c r="AK143" s="375" t="str">
        <f t="shared" si="45"/>
        <v/>
      </c>
      <c r="AL143" s="375" t="str">
        <f t="shared" si="46"/>
        <v/>
      </c>
      <c r="AM143" s="375" t="str">
        <f t="shared" si="47"/>
        <v/>
      </c>
      <c r="AN143" s="376"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376"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375" t="str">
        <f t="shared" si="48"/>
        <v/>
      </c>
      <c r="AQ143" s="444" t="str">
        <f t="shared" si="49"/>
        <v/>
      </c>
      <c r="AR143" s="375" t="str">
        <f t="shared" si="59"/>
        <v/>
      </c>
      <c r="AS143" s="377" t="str">
        <f t="shared" si="50"/>
        <v/>
      </c>
      <c r="AT143" s="378" t="str">
        <f t="shared" si="51"/>
        <v/>
      </c>
      <c r="AV143" s="380"/>
      <c r="AX143" s="625" t="b">
        <f t="shared" si="60"/>
        <v>0</v>
      </c>
      <c r="AY143" s="7" t="str">
        <f t="shared" si="61"/>
        <v>FALSEFALSEFALSE</v>
      </c>
      <c r="AZ143" s="626">
        <f t="shared" si="52"/>
        <v>0</v>
      </c>
      <c r="BA143" s="627" t="str">
        <f t="shared" si="62"/>
        <v/>
      </c>
      <c r="BB143" s="627">
        <f t="shared" si="53"/>
        <v>0</v>
      </c>
      <c r="BC143" s="690" t="str">
        <f t="shared" si="54"/>
        <v/>
      </c>
    </row>
    <row r="144" spans="1:55" s="379" customFormat="1" ht="13.5" customHeight="1">
      <c r="A144" s="381">
        <v>88</v>
      </c>
      <c r="B144" s="117"/>
      <c r="C144" s="288"/>
      <c r="D144" s="289"/>
      <c r="E144" s="289"/>
      <c r="F144" s="290"/>
      <c r="G144" s="292"/>
      <c r="H144" s="116"/>
      <c r="I144" s="292"/>
      <c r="J144" s="116"/>
      <c r="K144" s="370" t="str">
        <f t="shared" si="32"/>
        <v/>
      </c>
      <c r="L144" s="370">
        <f t="shared" si="55"/>
        <v>0</v>
      </c>
      <c r="M144" s="370">
        <f t="shared" si="56"/>
        <v>0</v>
      </c>
      <c r="N144" s="371" t="str">
        <f t="shared" si="33"/>
        <v/>
      </c>
      <c r="O144" s="371" t="str">
        <f t="shared" si="34"/>
        <v/>
      </c>
      <c r="P144" s="371" t="str">
        <f t="shared" si="35"/>
        <v/>
      </c>
      <c r="Q144" s="371" t="str">
        <f t="shared" si="36"/>
        <v/>
      </c>
      <c r="R144" s="371" t="str">
        <f t="shared" si="37"/>
        <v/>
      </c>
      <c r="S144" s="371" t="str">
        <f t="shared" si="38"/>
        <v/>
      </c>
      <c r="T144" s="443" t="str">
        <f t="shared" si="57"/>
        <v/>
      </c>
      <c r="U144" s="539"/>
      <c r="V144" s="117"/>
      <c r="W144" s="118"/>
      <c r="X144" s="119"/>
      <c r="Y144" s="120"/>
      <c r="Z144" s="122"/>
      <c r="AA144" s="121"/>
      <c r="AB144" s="443" t="str">
        <f t="shared" si="39"/>
        <v/>
      </c>
      <c r="AC144" s="734" t="str">
        <f t="shared" si="58"/>
        <v/>
      </c>
      <c r="AD144" s="372"/>
      <c r="AE144" s="485"/>
      <c r="AF144" s="373" t="str">
        <f t="shared" si="40"/>
        <v/>
      </c>
      <c r="AG144" s="373" t="str">
        <f t="shared" si="41"/>
        <v/>
      </c>
      <c r="AH144" s="374" t="str">
        <f t="shared" si="42"/>
        <v/>
      </c>
      <c r="AI144" s="375" t="str">
        <f t="shared" si="43"/>
        <v/>
      </c>
      <c r="AJ144" s="375" t="str">
        <f t="shared" si="44"/>
        <v/>
      </c>
      <c r="AK144" s="375" t="str">
        <f t="shared" si="45"/>
        <v/>
      </c>
      <c r="AL144" s="375" t="str">
        <f t="shared" si="46"/>
        <v/>
      </c>
      <c r="AM144" s="375" t="str">
        <f t="shared" si="47"/>
        <v/>
      </c>
      <c r="AN144" s="376"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376"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375" t="str">
        <f t="shared" si="48"/>
        <v/>
      </c>
      <c r="AQ144" s="444" t="str">
        <f t="shared" si="49"/>
        <v/>
      </c>
      <c r="AR144" s="375" t="str">
        <f t="shared" si="59"/>
        <v/>
      </c>
      <c r="AS144" s="377" t="str">
        <f t="shared" si="50"/>
        <v/>
      </c>
      <c r="AT144" s="378" t="str">
        <f t="shared" si="51"/>
        <v/>
      </c>
      <c r="AV144" s="380"/>
      <c r="AX144" s="625" t="b">
        <f t="shared" si="60"/>
        <v>0</v>
      </c>
      <c r="AY144" s="7" t="str">
        <f t="shared" si="61"/>
        <v>FALSEFALSEFALSE</v>
      </c>
      <c r="AZ144" s="626">
        <f t="shared" si="52"/>
        <v>0</v>
      </c>
      <c r="BA144" s="627" t="str">
        <f t="shared" si="62"/>
        <v/>
      </c>
      <c r="BB144" s="627">
        <f t="shared" si="53"/>
        <v>0</v>
      </c>
      <c r="BC144" s="690" t="str">
        <f t="shared" si="54"/>
        <v/>
      </c>
    </row>
    <row r="145" spans="1:55" s="379" customFormat="1" ht="13.5" customHeight="1">
      <c r="A145" s="381">
        <v>89</v>
      </c>
      <c r="B145" s="117"/>
      <c r="C145" s="288"/>
      <c r="D145" s="289"/>
      <c r="E145" s="289"/>
      <c r="F145" s="290"/>
      <c r="G145" s="292"/>
      <c r="H145" s="116"/>
      <c r="I145" s="292"/>
      <c r="J145" s="116"/>
      <c r="K145" s="370" t="str">
        <f t="shared" si="32"/>
        <v/>
      </c>
      <c r="L145" s="370">
        <f t="shared" si="55"/>
        <v>0</v>
      </c>
      <c r="M145" s="370">
        <f t="shared" si="56"/>
        <v>0</v>
      </c>
      <c r="N145" s="371" t="str">
        <f t="shared" si="33"/>
        <v/>
      </c>
      <c r="O145" s="371" t="str">
        <f t="shared" si="34"/>
        <v/>
      </c>
      <c r="P145" s="371" t="str">
        <f t="shared" si="35"/>
        <v/>
      </c>
      <c r="Q145" s="371" t="str">
        <f t="shared" si="36"/>
        <v/>
      </c>
      <c r="R145" s="371" t="str">
        <f t="shared" si="37"/>
        <v/>
      </c>
      <c r="S145" s="371" t="str">
        <f t="shared" si="38"/>
        <v/>
      </c>
      <c r="T145" s="443" t="str">
        <f t="shared" si="57"/>
        <v/>
      </c>
      <c r="U145" s="539"/>
      <c r="V145" s="117"/>
      <c r="W145" s="118"/>
      <c r="X145" s="119"/>
      <c r="Y145" s="120"/>
      <c r="Z145" s="122"/>
      <c r="AA145" s="121"/>
      <c r="AB145" s="443" t="str">
        <f t="shared" si="39"/>
        <v/>
      </c>
      <c r="AC145" s="734" t="str">
        <f t="shared" si="58"/>
        <v/>
      </c>
      <c r="AD145" s="372"/>
      <c r="AE145" s="485"/>
      <c r="AF145" s="373" t="str">
        <f t="shared" si="40"/>
        <v/>
      </c>
      <c r="AG145" s="373" t="str">
        <f t="shared" si="41"/>
        <v/>
      </c>
      <c r="AH145" s="374" t="str">
        <f t="shared" si="42"/>
        <v/>
      </c>
      <c r="AI145" s="375" t="str">
        <f t="shared" si="43"/>
        <v/>
      </c>
      <c r="AJ145" s="375" t="str">
        <f t="shared" si="44"/>
        <v/>
      </c>
      <c r="AK145" s="375" t="str">
        <f t="shared" si="45"/>
        <v/>
      </c>
      <c r="AL145" s="375" t="str">
        <f t="shared" si="46"/>
        <v/>
      </c>
      <c r="AM145" s="375" t="str">
        <f t="shared" si="47"/>
        <v/>
      </c>
      <c r="AN145" s="376"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376"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375" t="str">
        <f t="shared" si="48"/>
        <v/>
      </c>
      <c r="AQ145" s="444" t="str">
        <f t="shared" si="49"/>
        <v/>
      </c>
      <c r="AR145" s="375" t="str">
        <f t="shared" si="59"/>
        <v/>
      </c>
      <c r="AS145" s="377" t="str">
        <f t="shared" si="50"/>
        <v/>
      </c>
      <c r="AT145" s="378" t="str">
        <f t="shared" si="51"/>
        <v/>
      </c>
      <c r="AV145" s="380"/>
      <c r="AX145" s="625" t="b">
        <f t="shared" si="60"/>
        <v>0</v>
      </c>
      <c r="AY145" s="7" t="str">
        <f t="shared" si="61"/>
        <v>FALSEFALSEFALSE</v>
      </c>
      <c r="AZ145" s="626">
        <f t="shared" si="52"/>
        <v>0</v>
      </c>
      <c r="BA145" s="627" t="str">
        <f t="shared" si="62"/>
        <v/>
      </c>
      <c r="BB145" s="627">
        <f t="shared" si="53"/>
        <v>0</v>
      </c>
      <c r="BC145" s="690" t="str">
        <f t="shared" si="54"/>
        <v/>
      </c>
    </row>
    <row r="146" spans="1:55" s="379" customFormat="1" ht="13.5" customHeight="1">
      <c r="A146" s="381">
        <v>90</v>
      </c>
      <c r="B146" s="117"/>
      <c r="C146" s="288"/>
      <c r="D146" s="289"/>
      <c r="E146" s="289"/>
      <c r="F146" s="290"/>
      <c r="G146" s="292"/>
      <c r="H146" s="116"/>
      <c r="I146" s="292"/>
      <c r="J146" s="116"/>
      <c r="K146" s="370" t="str">
        <f t="shared" si="32"/>
        <v/>
      </c>
      <c r="L146" s="370">
        <f t="shared" si="55"/>
        <v>0</v>
      </c>
      <c r="M146" s="370">
        <f t="shared" si="56"/>
        <v>0</v>
      </c>
      <c r="N146" s="371" t="str">
        <f t="shared" si="33"/>
        <v/>
      </c>
      <c r="O146" s="371" t="str">
        <f t="shared" si="34"/>
        <v/>
      </c>
      <c r="P146" s="371" t="str">
        <f t="shared" si="35"/>
        <v/>
      </c>
      <c r="Q146" s="371" t="str">
        <f t="shared" si="36"/>
        <v/>
      </c>
      <c r="R146" s="371" t="str">
        <f t="shared" si="37"/>
        <v/>
      </c>
      <c r="S146" s="371" t="str">
        <f t="shared" si="38"/>
        <v/>
      </c>
      <c r="T146" s="443" t="str">
        <f t="shared" si="57"/>
        <v/>
      </c>
      <c r="U146" s="539"/>
      <c r="V146" s="117"/>
      <c r="W146" s="118"/>
      <c r="X146" s="119"/>
      <c r="Y146" s="120"/>
      <c r="Z146" s="122"/>
      <c r="AA146" s="121"/>
      <c r="AB146" s="443" t="str">
        <f t="shared" si="39"/>
        <v/>
      </c>
      <c r="AC146" s="734" t="str">
        <f t="shared" si="58"/>
        <v/>
      </c>
      <c r="AD146" s="372"/>
      <c r="AE146" s="485"/>
      <c r="AF146" s="373" t="str">
        <f t="shared" si="40"/>
        <v/>
      </c>
      <c r="AG146" s="373" t="str">
        <f t="shared" si="41"/>
        <v/>
      </c>
      <c r="AH146" s="374" t="str">
        <f t="shared" si="42"/>
        <v/>
      </c>
      <c r="AI146" s="375" t="str">
        <f t="shared" si="43"/>
        <v/>
      </c>
      <c r="AJ146" s="375" t="str">
        <f t="shared" si="44"/>
        <v/>
      </c>
      <c r="AK146" s="375" t="str">
        <f t="shared" si="45"/>
        <v/>
      </c>
      <c r="AL146" s="375" t="str">
        <f t="shared" si="46"/>
        <v/>
      </c>
      <c r="AM146" s="375" t="str">
        <f t="shared" si="47"/>
        <v/>
      </c>
      <c r="AN146" s="376"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376"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375" t="str">
        <f t="shared" si="48"/>
        <v/>
      </c>
      <c r="AQ146" s="444" t="str">
        <f t="shared" si="49"/>
        <v/>
      </c>
      <c r="AR146" s="375" t="str">
        <f t="shared" si="59"/>
        <v/>
      </c>
      <c r="AS146" s="377" t="str">
        <f t="shared" si="50"/>
        <v/>
      </c>
      <c r="AT146" s="378" t="str">
        <f t="shared" si="51"/>
        <v/>
      </c>
      <c r="AV146" s="380"/>
      <c r="AX146" s="625" t="b">
        <f t="shared" si="60"/>
        <v>0</v>
      </c>
      <c r="AY146" s="7" t="str">
        <f t="shared" si="61"/>
        <v>FALSEFALSEFALSE</v>
      </c>
      <c r="AZ146" s="626">
        <f t="shared" si="52"/>
        <v>0</v>
      </c>
      <c r="BA146" s="627" t="str">
        <f t="shared" si="62"/>
        <v/>
      </c>
      <c r="BB146" s="627">
        <f t="shared" si="53"/>
        <v>0</v>
      </c>
      <c r="BC146" s="690" t="str">
        <f t="shared" si="54"/>
        <v/>
      </c>
    </row>
    <row r="147" spans="1:55" s="379" customFormat="1" ht="13.5" customHeight="1">
      <c r="A147" s="381">
        <v>91</v>
      </c>
      <c r="B147" s="117"/>
      <c r="C147" s="288"/>
      <c r="D147" s="289"/>
      <c r="E147" s="289"/>
      <c r="F147" s="290"/>
      <c r="G147" s="292"/>
      <c r="H147" s="116"/>
      <c r="I147" s="292"/>
      <c r="J147" s="116"/>
      <c r="K147" s="370" t="str">
        <f t="shared" si="32"/>
        <v/>
      </c>
      <c r="L147" s="370">
        <f t="shared" si="55"/>
        <v>0</v>
      </c>
      <c r="M147" s="370">
        <f t="shared" si="56"/>
        <v>0</v>
      </c>
      <c r="N147" s="371" t="str">
        <f t="shared" si="33"/>
        <v/>
      </c>
      <c r="O147" s="371" t="str">
        <f t="shared" si="34"/>
        <v/>
      </c>
      <c r="P147" s="371" t="str">
        <f t="shared" si="35"/>
        <v/>
      </c>
      <c r="Q147" s="371" t="str">
        <f t="shared" si="36"/>
        <v/>
      </c>
      <c r="R147" s="371" t="str">
        <f t="shared" si="37"/>
        <v/>
      </c>
      <c r="S147" s="371" t="str">
        <f t="shared" si="38"/>
        <v/>
      </c>
      <c r="T147" s="443" t="str">
        <f t="shared" si="57"/>
        <v/>
      </c>
      <c r="U147" s="539"/>
      <c r="V147" s="117"/>
      <c r="W147" s="118"/>
      <c r="X147" s="119"/>
      <c r="Y147" s="120"/>
      <c r="Z147" s="122"/>
      <c r="AA147" s="121"/>
      <c r="AB147" s="443" t="str">
        <f t="shared" si="39"/>
        <v/>
      </c>
      <c r="AC147" s="734" t="str">
        <f t="shared" si="58"/>
        <v/>
      </c>
      <c r="AD147" s="372"/>
      <c r="AE147" s="485"/>
      <c r="AF147" s="373" t="str">
        <f t="shared" si="40"/>
        <v/>
      </c>
      <c r="AG147" s="373" t="str">
        <f t="shared" si="41"/>
        <v/>
      </c>
      <c r="AH147" s="374" t="str">
        <f t="shared" si="42"/>
        <v/>
      </c>
      <c r="AI147" s="375" t="str">
        <f t="shared" si="43"/>
        <v/>
      </c>
      <c r="AJ147" s="375" t="str">
        <f t="shared" si="44"/>
        <v/>
      </c>
      <c r="AK147" s="375" t="str">
        <f t="shared" si="45"/>
        <v/>
      </c>
      <c r="AL147" s="375" t="str">
        <f t="shared" si="46"/>
        <v/>
      </c>
      <c r="AM147" s="375" t="str">
        <f t="shared" si="47"/>
        <v/>
      </c>
      <c r="AN147" s="376"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376"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375" t="str">
        <f t="shared" si="48"/>
        <v/>
      </c>
      <c r="AQ147" s="444" t="str">
        <f t="shared" si="49"/>
        <v/>
      </c>
      <c r="AR147" s="375" t="str">
        <f t="shared" si="59"/>
        <v/>
      </c>
      <c r="AS147" s="377" t="str">
        <f t="shared" si="50"/>
        <v/>
      </c>
      <c r="AT147" s="378" t="str">
        <f t="shared" si="51"/>
        <v/>
      </c>
      <c r="AV147" s="380"/>
      <c r="AX147" s="625" t="b">
        <f t="shared" si="60"/>
        <v>0</v>
      </c>
      <c r="AY147" s="7" t="str">
        <f t="shared" si="61"/>
        <v>FALSEFALSEFALSE</v>
      </c>
      <c r="AZ147" s="626">
        <f t="shared" si="52"/>
        <v>0</v>
      </c>
      <c r="BA147" s="627" t="str">
        <f t="shared" si="62"/>
        <v/>
      </c>
      <c r="BB147" s="627">
        <f t="shared" si="53"/>
        <v>0</v>
      </c>
      <c r="BC147" s="690" t="str">
        <f t="shared" si="54"/>
        <v/>
      </c>
    </row>
    <row r="148" spans="1:55" s="379" customFormat="1" ht="13.5" customHeight="1">
      <c r="A148" s="381">
        <v>92</v>
      </c>
      <c r="B148" s="117"/>
      <c r="C148" s="288"/>
      <c r="D148" s="289"/>
      <c r="E148" s="289"/>
      <c r="F148" s="290"/>
      <c r="G148" s="292"/>
      <c r="H148" s="116"/>
      <c r="I148" s="292"/>
      <c r="J148" s="116"/>
      <c r="K148" s="370" t="str">
        <f t="shared" si="32"/>
        <v/>
      </c>
      <c r="L148" s="370">
        <f t="shared" si="55"/>
        <v>0</v>
      </c>
      <c r="M148" s="370">
        <f t="shared" si="56"/>
        <v>0</v>
      </c>
      <c r="N148" s="371" t="str">
        <f t="shared" si="33"/>
        <v/>
      </c>
      <c r="O148" s="371" t="str">
        <f t="shared" si="34"/>
        <v/>
      </c>
      <c r="P148" s="371" t="str">
        <f t="shared" si="35"/>
        <v/>
      </c>
      <c r="Q148" s="371" t="str">
        <f t="shared" si="36"/>
        <v/>
      </c>
      <c r="R148" s="371" t="str">
        <f t="shared" si="37"/>
        <v/>
      </c>
      <c r="S148" s="371" t="str">
        <f t="shared" si="38"/>
        <v/>
      </c>
      <c r="T148" s="443" t="str">
        <f t="shared" si="57"/>
        <v/>
      </c>
      <c r="U148" s="539"/>
      <c r="V148" s="117"/>
      <c r="W148" s="118"/>
      <c r="X148" s="119"/>
      <c r="Y148" s="120"/>
      <c r="Z148" s="122"/>
      <c r="AA148" s="121"/>
      <c r="AB148" s="443" t="str">
        <f t="shared" si="39"/>
        <v/>
      </c>
      <c r="AC148" s="734" t="str">
        <f t="shared" si="58"/>
        <v/>
      </c>
      <c r="AD148" s="372"/>
      <c r="AE148" s="485"/>
      <c r="AF148" s="373" t="str">
        <f t="shared" si="40"/>
        <v/>
      </c>
      <c r="AG148" s="373" t="str">
        <f t="shared" si="41"/>
        <v/>
      </c>
      <c r="AH148" s="374" t="str">
        <f t="shared" si="42"/>
        <v/>
      </c>
      <c r="AI148" s="375" t="str">
        <f t="shared" si="43"/>
        <v/>
      </c>
      <c r="AJ148" s="375" t="str">
        <f t="shared" si="44"/>
        <v/>
      </c>
      <c r="AK148" s="375" t="str">
        <f t="shared" si="45"/>
        <v/>
      </c>
      <c r="AL148" s="375" t="str">
        <f t="shared" si="46"/>
        <v/>
      </c>
      <c r="AM148" s="375" t="str">
        <f t="shared" si="47"/>
        <v/>
      </c>
      <c r="AN148" s="376"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376"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375" t="str">
        <f t="shared" si="48"/>
        <v/>
      </c>
      <c r="AQ148" s="444" t="str">
        <f t="shared" si="49"/>
        <v/>
      </c>
      <c r="AR148" s="375" t="str">
        <f t="shared" si="59"/>
        <v/>
      </c>
      <c r="AS148" s="377" t="str">
        <f t="shared" si="50"/>
        <v/>
      </c>
      <c r="AT148" s="378" t="str">
        <f t="shared" si="51"/>
        <v/>
      </c>
      <c r="AV148" s="380"/>
      <c r="AX148" s="625" t="b">
        <f t="shared" si="60"/>
        <v>0</v>
      </c>
      <c r="AY148" s="7" t="str">
        <f t="shared" si="61"/>
        <v>FALSEFALSEFALSE</v>
      </c>
      <c r="AZ148" s="626">
        <f t="shared" si="52"/>
        <v>0</v>
      </c>
      <c r="BA148" s="627" t="str">
        <f t="shared" si="62"/>
        <v/>
      </c>
      <c r="BB148" s="627">
        <f t="shared" si="53"/>
        <v>0</v>
      </c>
      <c r="BC148" s="690" t="str">
        <f t="shared" si="54"/>
        <v/>
      </c>
    </row>
    <row r="149" spans="1:55" s="379" customFormat="1" ht="13.5" customHeight="1">
      <c r="A149" s="381">
        <v>93</v>
      </c>
      <c r="B149" s="117"/>
      <c r="C149" s="288"/>
      <c r="D149" s="289"/>
      <c r="E149" s="289"/>
      <c r="F149" s="290"/>
      <c r="G149" s="292"/>
      <c r="H149" s="116"/>
      <c r="I149" s="292"/>
      <c r="J149" s="116"/>
      <c r="K149" s="370" t="str">
        <f t="shared" si="32"/>
        <v/>
      </c>
      <c r="L149" s="370">
        <f t="shared" si="55"/>
        <v>0</v>
      </c>
      <c r="M149" s="370">
        <f t="shared" si="56"/>
        <v>0</v>
      </c>
      <c r="N149" s="371" t="str">
        <f t="shared" si="33"/>
        <v/>
      </c>
      <c r="O149" s="371" t="str">
        <f t="shared" si="34"/>
        <v/>
      </c>
      <c r="P149" s="371" t="str">
        <f t="shared" si="35"/>
        <v/>
      </c>
      <c r="Q149" s="371" t="str">
        <f t="shared" si="36"/>
        <v/>
      </c>
      <c r="R149" s="371" t="str">
        <f t="shared" si="37"/>
        <v/>
      </c>
      <c r="S149" s="371" t="str">
        <f t="shared" si="38"/>
        <v/>
      </c>
      <c r="T149" s="443" t="str">
        <f t="shared" si="57"/>
        <v/>
      </c>
      <c r="U149" s="539"/>
      <c r="V149" s="117"/>
      <c r="W149" s="118"/>
      <c r="X149" s="119"/>
      <c r="Y149" s="120"/>
      <c r="Z149" s="122"/>
      <c r="AA149" s="121"/>
      <c r="AB149" s="443" t="str">
        <f t="shared" si="39"/>
        <v/>
      </c>
      <c r="AC149" s="734" t="str">
        <f t="shared" si="58"/>
        <v/>
      </c>
      <c r="AD149" s="372"/>
      <c r="AE149" s="485"/>
      <c r="AF149" s="373" t="str">
        <f t="shared" si="40"/>
        <v/>
      </c>
      <c r="AG149" s="373" t="str">
        <f t="shared" si="41"/>
        <v/>
      </c>
      <c r="AH149" s="374" t="str">
        <f t="shared" si="42"/>
        <v/>
      </c>
      <c r="AI149" s="375" t="str">
        <f t="shared" si="43"/>
        <v/>
      </c>
      <c r="AJ149" s="375" t="str">
        <f t="shared" si="44"/>
        <v/>
      </c>
      <c r="AK149" s="375" t="str">
        <f t="shared" si="45"/>
        <v/>
      </c>
      <c r="AL149" s="375" t="str">
        <f t="shared" si="46"/>
        <v/>
      </c>
      <c r="AM149" s="375" t="str">
        <f t="shared" si="47"/>
        <v/>
      </c>
      <c r="AN149" s="376"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376"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375" t="str">
        <f t="shared" si="48"/>
        <v/>
      </c>
      <c r="AQ149" s="444" t="str">
        <f t="shared" si="49"/>
        <v/>
      </c>
      <c r="AR149" s="375" t="str">
        <f t="shared" si="59"/>
        <v/>
      </c>
      <c r="AS149" s="377" t="str">
        <f t="shared" si="50"/>
        <v/>
      </c>
      <c r="AT149" s="378" t="str">
        <f t="shared" si="51"/>
        <v/>
      </c>
      <c r="AV149" s="380"/>
      <c r="AX149" s="625" t="b">
        <f t="shared" si="60"/>
        <v>0</v>
      </c>
      <c r="AY149" s="7" t="str">
        <f t="shared" si="61"/>
        <v>FALSEFALSEFALSE</v>
      </c>
      <c r="AZ149" s="626">
        <f t="shared" si="52"/>
        <v>0</v>
      </c>
      <c r="BA149" s="627" t="str">
        <f t="shared" si="62"/>
        <v/>
      </c>
      <c r="BB149" s="627">
        <f t="shared" si="53"/>
        <v>0</v>
      </c>
      <c r="BC149" s="690" t="str">
        <f t="shared" si="54"/>
        <v/>
      </c>
    </row>
    <row r="150" spans="1:55" s="379" customFormat="1" ht="13.5" customHeight="1">
      <c r="A150" s="381">
        <v>94</v>
      </c>
      <c r="B150" s="117"/>
      <c r="C150" s="288"/>
      <c r="D150" s="289"/>
      <c r="E150" s="289"/>
      <c r="F150" s="290"/>
      <c r="G150" s="292"/>
      <c r="H150" s="116"/>
      <c r="I150" s="292"/>
      <c r="J150" s="116"/>
      <c r="K150" s="370" t="str">
        <f t="shared" si="32"/>
        <v/>
      </c>
      <c r="L150" s="370">
        <f t="shared" si="55"/>
        <v>0</v>
      </c>
      <c r="M150" s="370">
        <f t="shared" si="56"/>
        <v>0</v>
      </c>
      <c r="N150" s="371" t="str">
        <f t="shared" si="33"/>
        <v/>
      </c>
      <c r="O150" s="371" t="str">
        <f t="shared" si="34"/>
        <v/>
      </c>
      <c r="P150" s="371" t="str">
        <f t="shared" si="35"/>
        <v/>
      </c>
      <c r="Q150" s="371" t="str">
        <f t="shared" si="36"/>
        <v/>
      </c>
      <c r="R150" s="371" t="str">
        <f t="shared" si="37"/>
        <v/>
      </c>
      <c r="S150" s="371" t="str">
        <f t="shared" si="38"/>
        <v/>
      </c>
      <c r="T150" s="443" t="str">
        <f t="shared" si="57"/>
        <v/>
      </c>
      <c r="U150" s="539"/>
      <c r="V150" s="117"/>
      <c r="W150" s="118"/>
      <c r="X150" s="119"/>
      <c r="Y150" s="120"/>
      <c r="Z150" s="122"/>
      <c r="AA150" s="121"/>
      <c r="AB150" s="443" t="str">
        <f t="shared" si="39"/>
        <v/>
      </c>
      <c r="AC150" s="734" t="str">
        <f t="shared" si="58"/>
        <v/>
      </c>
      <c r="AD150" s="372"/>
      <c r="AE150" s="485"/>
      <c r="AF150" s="373" t="str">
        <f t="shared" si="40"/>
        <v/>
      </c>
      <c r="AG150" s="373" t="str">
        <f t="shared" si="41"/>
        <v/>
      </c>
      <c r="AH150" s="374" t="str">
        <f t="shared" si="42"/>
        <v/>
      </c>
      <c r="AI150" s="375" t="str">
        <f t="shared" si="43"/>
        <v/>
      </c>
      <c r="AJ150" s="375" t="str">
        <f t="shared" si="44"/>
        <v/>
      </c>
      <c r="AK150" s="375" t="str">
        <f t="shared" si="45"/>
        <v/>
      </c>
      <c r="AL150" s="375" t="str">
        <f t="shared" si="46"/>
        <v/>
      </c>
      <c r="AM150" s="375" t="str">
        <f t="shared" si="47"/>
        <v/>
      </c>
      <c r="AN150" s="376"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376"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375" t="str">
        <f t="shared" si="48"/>
        <v/>
      </c>
      <c r="AQ150" s="444" t="str">
        <f t="shared" si="49"/>
        <v/>
      </c>
      <c r="AR150" s="375" t="str">
        <f t="shared" si="59"/>
        <v/>
      </c>
      <c r="AS150" s="377" t="str">
        <f t="shared" si="50"/>
        <v/>
      </c>
      <c r="AT150" s="378" t="str">
        <f t="shared" si="51"/>
        <v/>
      </c>
      <c r="AV150" s="380"/>
      <c r="AX150" s="625" t="b">
        <f t="shared" si="60"/>
        <v>0</v>
      </c>
      <c r="AY150" s="7" t="str">
        <f t="shared" si="61"/>
        <v>FALSEFALSEFALSE</v>
      </c>
      <c r="AZ150" s="626">
        <f t="shared" si="52"/>
        <v>0</v>
      </c>
      <c r="BA150" s="627" t="str">
        <f t="shared" si="62"/>
        <v/>
      </c>
      <c r="BB150" s="627">
        <f t="shared" si="53"/>
        <v>0</v>
      </c>
      <c r="BC150" s="690" t="str">
        <f t="shared" si="54"/>
        <v/>
      </c>
    </row>
    <row r="151" spans="1:55" s="379" customFormat="1" ht="13.5" customHeight="1">
      <c r="A151" s="381">
        <v>95</v>
      </c>
      <c r="B151" s="117"/>
      <c r="C151" s="288"/>
      <c r="D151" s="289"/>
      <c r="E151" s="289"/>
      <c r="F151" s="290"/>
      <c r="G151" s="292"/>
      <c r="H151" s="116"/>
      <c r="I151" s="292"/>
      <c r="J151" s="116"/>
      <c r="K151" s="370" t="str">
        <f t="shared" si="32"/>
        <v/>
      </c>
      <c r="L151" s="370">
        <f t="shared" si="55"/>
        <v>0</v>
      </c>
      <c r="M151" s="370">
        <f t="shared" si="56"/>
        <v>0</v>
      </c>
      <c r="N151" s="371" t="str">
        <f t="shared" si="33"/>
        <v/>
      </c>
      <c r="O151" s="371" t="str">
        <f t="shared" si="34"/>
        <v/>
      </c>
      <c r="P151" s="371" t="str">
        <f t="shared" si="35"/>
        <v/>
      </c>
      <c r="Q151" s="371" t="str">
        <f t="shared" si="36"/>
        <v/>
      </c>
      <c r="R151" s="371" t="str">
        <f t="shared" si="37"/>
        <v/>
      </c>
      <c r="S151" s="371" t="str">
        <f t="shared" si="38"/>
        <v/>
      </c>
      <c r="T151" s="443" t="str">
        <f t="shared" si="57"/>
        <v/>
      </c>
      <c r="U151" s="539"/>
      <c r="V151" s="117"/>
      <c r="W151" s="118"/>
      <c r="X151" s="119"/>
      <c r="Y151" s="120"/>
      <c r="Z151" s="122"/>
      <c r="AA151" s="121"/>
      <c r="AB151" s="443" t="str">
        <f t="shared" si="39"/>
        <v/>
      </c>
      <c r="AC151" s="734" t="str">
        <f t="shared" si="58"/>
        <v/>
      </c>
      <c r="AD151" s="372"/>
      <c r="AE151" s="485"/>
      <c r="AF151" s="373" t="str">
        <f t="shared" si="40"/>
        <v/>
      </c>
      <c r="AG151" s="373" t="str">
        <f t="shared" si="41"/>
        <v/>
      </c>
      <c r="AH151" s="374" t="str">
        <f t="shared" si="42"/>
        <v/>
      </c>
      <c r="AI151" s="375" t="str">
        <f t="shared" si="43"/>
        <v/>
      </c>
      <c r="AJ151" s="375" t="str">
        <f t="shared" si="44"/>
        <v/>
      </c>
      <c r="AK151" s="375" t="str">
        <f t="shared" si="45"/>
        <v/>
      </c>
      <c r="AL151" s="375" t="str">
        <f t="shared" si="46"/>
        <v/>
      </c>
      <c r="AM151" s="375" t="str">
        <f t="shared" si="47"/>
        <v/>
      </c>
      <c r="AN151" s="376"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376"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375" t="str">
        <f t="shared" si="48"/>
        <v/>
      </c>
      <c r="AQ151" s="444" t="str">
        <f t="shared" si="49"/>
        <v/>
      </c>
      <c r="AR151" s="375" t="str">
        <f t="shared" si="59"/>
        <v/>
      </c>
      <c r="AS151" s="377" t="str">
        <f t="shared" si="50"/>
        <v/>
      </c>
      <c r="AT151" s="378" t="str">
        <f t="shared" si="51"/>
        <v/>
      </c>
      <c r="AV151" s="380"/>
      <c r="AX151" s="625" t="b">
        <f t="shared" si="60"/>
        <v>0</v>
      </c>
      <c r="AY151" s="7" t="str">
        <f t="shared" si="61"/>
        <v>FALSEFALSEFALSE</v>
      </c>
      <c r="AZ151" s="626">
        <f t="shared" si="52"/>
        <v>0</v>
      </c>
      <c r="BA151" s="627" t="str">
        <f t="shared" si="62"/>
        <v/>
      </c>
      <c r="BB151" s="627">
        <f t="shared" si="53"/>
        <v>0</v>
      </c>
      <c r="BC151" s="690" t="str">
        <f t="shared" si="54"/>
        <v/>
      </c>
    </row>
    <row r="152" spans="1:55" s="379" customFormat="1" ht="13.5" customHeight="1">
      <c r="A152" s="381">
        <v>96</v>
      </c>
      <c r="B152" s="117"/>
      <c r="C152" s="288"/>
      <c r="D152" s="289"/>
      <c r="E152" s="289"/>
      <c r="F152" s="290"/>
      <c r="G152" s="292"/>
      <c r="H152" s="116"/>
      <c r="I152" s="292"/>
      <c r="J152" s="116"/>
      <c r="K152" s="370" t="str">
        <f t="shared" si="32"/>
        <v/>
      </c>
      <c r="L152" s="370">
        <f t="shared" si="55"/>
        <v>0</v>
      </c>
      <c r="M152" s="370">
        <f t="shared" si="56"/>
        <v>0</v>
      </c>
      <c r="N152" s="371" t="str">
        <f t="shared" si="33"/>
        <v/>
      </c>
      <c r="O152" s="371" t="str">
        <f t="shared" si="34"/>
        <v/>
      </c>
      <c r="P152" s="371" t="str">
        <f t="shared" si="35"/>
        <v/>
      </c>
      <c r="Q152" s="371" t="str">
        <f t="shared" si="36"/>
        <v/>
      </c>
      <c r="R152" s="371" t="str">
        <f t="shared" si="37"/>
        <v/>
      </c>
      <c r="S152" s="371" t="str">
        <f t="shared" si="38"/>
        <v/>
      </c>
      <c r="T152" s="443" t="str">
        <f t="shared" si="57"/>
        <v/>
      </c>
      <c r="U152" s="539"/>
      <c r="V152" s="117"/>
      <c r="W152" s="118"/>
      <c r="X152" s="119"/>
      <c r="Y152" s="120"/>
      <c r="Z152" s="122"/>
      <c r="AA152" s="121"/>
      <c r="AB152" s="443" t="str">
        <f t="shared" si="39"/>
        <v/>
      </c>
      <c r="AC152" s="734" t="str">
        <f t="shared" si="58"/>
        <v/>
      </c>
      <c r="AD152" s="372"/>
      <c r="AE152" s="485"/>
      <c r="AF152" s="373" t="str">
        <f t="shared" si="40"/>
        <v/>
      </c>
      <c r="AG152" s="373" t="str">
        <f t="shared" si="41"/>
        <v/>
      </c>
      <c r="AH152" s="374" t="str">
        <f t="shared" si="42"/>
        <v/>
      </c>
      <c r="AI152" s="375" t="str">
        <f t="shared" si="43"/>
        <v/>
      </c>
      <c r="AJ152" s="375" t="str">
        <f t="shared" si="44"/>
        <v/>
      </c>
      <c r="AK152" s="375" t="str">
        <f t="shared" si="45"/>
        <v/>
      </c>
      <c r="AL152" s="375" t="str">
        <f t="shared" si="46"/>
        <v/>
      </c>
      <c r="AM152" s="375" t="str">
        <f t="shared" si="47"/>
        <v/>
      </c>
      <c r="AN152" s="376"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376"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375" t="str">
        <f t="shared" si="48"/>
        <v/>
      </c>
      <c r="AQ152" s="444" t="str">
        <f t="shared" si="49"/>
        <v/>
      </c>
      <c r="AR152" s="375" t="str">
        <f t="shared" si="59"/>
        <v/>
      </c>
      <c r="AS152" s="377" t="str">
        <f t="shared" si="50"/>
        <v/>
      </c>
      <c r="AT152" s="378" t="str">
        <f t="shared" si="51"/>
        <v/>
      </c>
      <c r="AV152" s="380"/>
      <c r="AX152" s="625" t="b">
        <f t="shared" si="60"/>
        <v>0</v>
      </c>
      <c r="AY152" s="7" t="str">
        <f t="shared" si="61"/>
        <v>FALSEFALSEFALSE</v>
      </c>
      <c r="AZ152" s="626">
        <f t="shared" si="52"/>
        <v>0</v>
      </c>
      <c r="BA152" s="627" t="str">
        <f t="shared" si="62"/>
        <v/>
      </c>
      <c r="BB152" s="627">
        <f t="shared" si="53"/>
        <v>0</v>
      </c>
      <c r="BC152" s="690" t="str">
        <f t="shared" si="54"/>
        <v/>
      </c>
    </row>
    <row r="153" spans="1:55" s="379" customFormat="1" ht="13.5" customHeight="1">
      <c r="A153" s="381">
        <v>97</v>
      </c>
      <c r="B153" s="117"/>
      <c r="C153" s="288"/>
      <c r="D153" s="289"/>
      <c r="E153" s="289"/>
      <c r="F153" s="290"/>
      <c r="G153" s="292"/>
      <c r="H153" s="116"/>
      <c r="I153" s="292"/>
      <c r="J153" s="116"/>
      <c r="K153" s="370" t="str">
        <f t="shared" si="32"/>
        <v/>
      </c>
      <c r="L153" s="370">
        <f t="shared" si="55"/>
        <v>0</v>
      </c>
      <c r="M153" s="370">
        <f t="shared" si="56"/>
        <v>0</v>
      </c>
      <c r="N153" s="371" t="str">
        <f t="shared" si="33"/>
        <v/>
      </c>
      <c r="O153" s="371" t="str">
        <f t="shared" si="34"/>
        <v/>
      </c>
      <c r="P153" s="371" t="str">
        <f t="shared" si="35"/>
        <v/>
      </c>
      <c r="Q153" s="371" t="str">
        <f t="shared" si="36"/>
        <v/>
      </c>
      <c r="R153" s="371" t="str">
        <f t="shared" si="37"/>
        <v/>
      </c>
      <c r="S153" s="371" t="str">
        <f t="shared" si="38"/>
        <v/>
      </c>
      <c r="T153" s="443" t="str">
        <f t="shared" si="57"/>
        <v/>
      </c>
      <c r="U153" s="539"/>
      <c r="V153" s="117"/>
      <c r="W153" s="118"/>
      <c r="X153" s="119"/>
      <c r="Y153" s="120"/>
      <c r="Z153" s="122"/>
      <c r="AA153" s="121"/>
      <c r="AB153" s="443" t="str">
        <f t="shared" si="39"/>
        <v/>
      </c>
      <c r="AC153" s="734" t="str">
        <f t="shared" si="58"/>
        <v/>
      </c>
      <c r="AD153" s="372"/>
      <c r="AE153" s="485"/>
      <c r="AF153" s="373" t="str">
        <f t="shared" si="40"/>
        <v/>
      </c>
      <c r="AG153" s="373" t="str">
        <f t="shared" si="41"/>
        <v/>
      </c>
      <c r="AH153" s="374" t="str">
        <f t="shared" si="42"/>
        <v/>
      </c>
      <c r="AI153" s="375" t="str">
        <f t="shared" si="43"/>
        <v/>
      </c>
      <c r="AJ153" s="375" t="str">
        <f t="shared" si="44"/>
        <v/>
      </c>
      <c r="AK153" s="375" t="str">
        <f t="shared" si="45"/>
        <v/>
      </c>
      <c r="AL153" s="375" t="str">
        <f t="shared" si="46"/>
        <v/>
      </c>
      <c r="AM153" s="375" t="str">
        <f t="shared" si="47"/>
        <v/>
      </c>
      <c r="AN153" s="376"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376"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375" t="str">
        <f t="shared" si="48"/>
        <v/>
      </c>
      <c r="AQ153" s="444" t="str">
        <f t="shared" si="49"/>
        <v/>
      </c>
      <c r="AR153" s="375" t="str">
        <f t="shared" si="59"/>
        <v/>
      </c>
      <c r="AS153" s="377" t="str">
        <f t="shared" si="50"/>
        <v/>
      </c>
      <c r="AT153" s="378" t="str">
        <f t="shared" si="51"/>
        <v/>
      </c>
      <c r="AV153" s="380"/>
      <c r="AX153" s="625" t="b">
        <f t="shared" si="60"/>
        <v>0</v>
      </c>
      <c r="AY153" s="7" t="str">
        <f t="shared" si="61"/>
        <v>FALSEFALSEFALSE</v>
      </c>
      <c r="AZ153" s="626">
        <f t="shared" si="52"/>
        <v>0</v>
      </c>
      <c r="BA153" s="627" t="str">
        <f t="shared" si="62"/>
        <v/>
      </c>
      <c r="BB153" s="627">
        <f t="shared" si="53"/>
        <v>0</v>
      </c>
      <c r="BC153" s="690" t="str">
        <f t="shared" si="54"/>
        <v/>
      </c>
    </row>
    <row r="154" spans="1:55" s="379" customFormat="1" ht="13.5" customHeight="1">
      <c r="A154" s="381">
        <v>98</v>
      </c>
      <c r="B154" s="117"/>
      <c r="C154" s="288"/>
      <c r="D154" s="289"/>
      <c r="E154" s="289"/>
      <c r="F154" s="290"/>
      <c r="G154" s="292"/>
      <c r="H154" s="116"/>
      <c r="I154" s="292"/>
      <c r="J154" s="116"/>
      <c r="K154" s="370" t="str">
        <f t="shared" si="32"/>
        <v/>
      </c>
      <c r="L154" s="370">
        <f t="shared" si="55"/>
        <v>0</v>
      </c>
      <c r="M154" s="370">
        <f t="shared" si="56"/>
        <v>0</v>
      </c>
      <c r="N154" s="371" t="str">
        <f t="shared" si="33"/>
        <v/>
      </c>
      <c r="O154" s="371" t="str">
        <f t="shared" si="34"/>
        <v/>
      </c>
      <c r="P154" s="371" t="str">
        <f t="shared" si="35"/>
        <v/>
      </c>
      <c r="Q154" s="371" t="str">
        <f t="shared" si="36"/>
        <v/>
      </c>
      <c r="R154" s="371" t="str">
        <f t="shared" si="37"/>
        <v/>
      </c>
      <c r="S154" s="371" t="str">
        <f t="shared" si="38"/>
        <v/>
      </c>
      <c r="T154" s="443" t="str">
        <f t="shared" si="57"/>
        <v/>
      </c>
      <c r="U154" s="539"/>
      <c r="V154" s="117"/>
      <c r="W154" s="118"/>
      <c r="X154" s="119"/>
      <c r="Y154" s="120"/>
      <c r="Z154" s="122"/>
      <c r="AA154" s="121"/>
      <c r="AB154" s="443" t="str">
        <f t="shared" si="39"/>
        <v/>
      </c>
      <c r="AC154" s="734" t="str">
        <f t="shared" si="58"/>
        <v/>
      </c>
      <c r="AD154" s="372"/>
      <c r="AE154" s="485"/>
      <c r="AF154" s="373" t="str">
        <f t="shared" si="40"/>
        <v/>
      </c>
      <c r="AG154" s="373" t="str">
        <f t="shared" si="41"/>
        <v/>
      </c>
      <c r="AH154" s="374" t="str">
        <f t="shared" si="42"/>
        <v/>
      </c>
      <c r="AI154" s="375" t="str">
        <f t="shared" si="43"/>
        <v/>
      </c>
      <c r="AJ154" s="375" t="str">
        <f t="shared" si="44"/>
        <v/>
      </c>
      <c r="AK154" s="375" t="str">
        <f t="shared" si="45"/>
        <v/>
      </c>
      <c r="AL154" s="375" t="str">
        <f t="shared" si="46"/>
        <v/>
      </c>
      <c r="AM154" s="375" t="str">
        <f t="shared" si="47"/>
        <v/>
      </c>
      <c r="AN154" s="376"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376"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375" t="str">
        <f t="shared" si="48"/>
        <v/>
      </c>
      <c r="AQ154" s="444" t="str">
        <f t="shared" si="49"/>
        <v/>
      </c>
      <c r="AR154" s="375" t="str">
        <f t="shared" si="59"/>
        <v/>
      </c>
      <c r="AS154" s="377" t="str">
        <f t="shared" si="50"/>
        <v/>
      </c>
      <c r="AT154" s="378" t="str">
        <f t="shared" si="51"/>
        <v/>
      </c>
      <c r="AV154" s="380"/>
      <c r="AX154" s="625" t="b">
        <f t="shared" si="60"/>
        <v>0</v>
      </c>
      <c r="AY154" s="7" t="str">
        <f t="shared" si="61"/>
        <v>FALSEFALSEFALSE</v>
      </c>
      <c r="AZ154" s="626">
        <f t="shared" si="52"/>
        <v>0</v>
      </c>
      <c r="BA154" s="627" t="str">
        <f t="shared" si="62"/>
        <v/>
      </c>
      <c r="BB154" s="627">
        <f t="shared" si="53"/>
        <v>0</v>
      </c>
      <c r="BC154" s="690" t="str">
        <f t="shared" si="54"/>
        <v/>
      </c>
    </row>
    <row r="155" spans="1:55" s="379" customFormat="1" ht="13.5" customHeight="1">
      <c r="A155" s="381">
        <v>99</v>
      </c>
      <c r="B155" s="117"/>
      <c r="C155" s="288"/>
      <c r="D155" s="289"/>
      <c r="E155" s="289"/>
      <c r="F155" s="290"/>
      <c r="G155" s="292"/>
      <c r="H155" s="116"/>
      <c r="I155" s="292"/>
      <c r="J155" s="116"/>
      <c r="K155" s="370" t="str">
        <f t="shared" si="32"/>
        <v/>
      </c>
      <c r="L155" s="370">
        <f t="shared" si="55"/>
        <v>0</v>
      </c>
      <c r="M155" s="370">
        <f t="shared" si="56"/>
        <v>0</v>
      </c>
      <c r="N155" s="371" t="str">
        <f t="shared" si="33"/>
        <v/>
      </c>
      <c r="O155" s="371" t="str">
        <f t="shared" si="34"/>
        <v/>
      </c>
      <c r="P155" s="371" t="str">
        <f t="shared" si="35"/>
        <v/>
      </c>
      <c r="Q155" s="371" t="str">
        <f t="shared" si="36"/>
        <v/>
      </c>
      <c r="R155" s="371" t="str">
        <f t="shared" si="37"/>
        <v/>
      </c>
      <c r="S155" s="371" t="str">
        <f t="shared" si="38"/>
        <v/>
      </c>
      <c r="T155" s="443" t="str">
        <f t="shared" si="57"/>
        <v/>
      </c>
      <c r="U155" s="539"/>
      <c r="V155" s="117"/>
      <c r="W155" s="118"/>
      <c r="X155" s="119"/>
      <c r="Y155" s="120"/>
      <c r="Z155" s="122"/>
      <c r="AA155" s="121"/>
      <c r="AB155" s="443" t="str">
        <f t="shared" si="39"/>
        <v/>
      </c>
      <c r="AC155" s="734" t="str">
        <f t="shared" si="58"/>
        <v/>
      </c>
      <c r="AD155" s="372"/>
      <c r="AE155" s="485"/>
      <c r="AF155" s="373" t="str">
        <f t="shared" si="40"/>
        <v/>
      </c>
      <c r="AG155" s="373" t="str">
        <f t="shared" si="41"/>
        <v/>
      </c>
      <c r="AH155" s="374" t="str">
        <f t="shared" si="42"/>
        <v/>
      </c>
      <c r="AI155" s="375" t="str">
        <f t="shared" si="43"/>
        <v/>
      </c>
      <c r="AJ155" s="375" t="str">
        <f t="shared" si="44"/>
        <v/>
      </c>
      <c r="AK155" s="375" t="str">
        <f t="shared" si="45"/>
        <v/>
      </c>
      <c r="AL155" s="375" t="str">
        <f t="shared" si="46"/>
        <v/>
      </c>
      <c r="AM155" s="375" t="str">
        <f t="shared" si="47"/>
        <v/>
      </c>
      <c r="AN155" s="376"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376"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375" t="str">
        <f t="shared" si="48"/>
        <v/>
      </c>
      <c r="AQ155" s="444" t="str">
        <f t="shared" si="49"/>
        <v/>
      </c>
      <c r="AR155" s="375" t="str">
        <f t="shared" si="59"/>
        <v/>
      </c>
      <c r="AS155" s="377" t="str">
        <f t="shared" si="50"/>
        <v/>
      </c>
      <c r="AT155" s="378" t="str">
        <f t="shared" si="51"/>
        <v/>
      </c>
      <c r="AV155" s="380"/>
      <c r="AX155" s="625" t="b">
        <f t="shared" si="60"/>
        <v>0</v>
      </c>
      <c r="AY155" s="7" t="str">
        <f t="shared" si="61"/>
        <v>FALSEFALSEFALSE</v>
      </c>
      <c r="AZ155" s="626">
        <f t="shared" si="52"/>
        <v>0</v>
      </c>
      <c r="BA155" s="627" t="str">
        <f t="shared" si="62"/>
        <v/>
      </c>
      <c r="BB155" s="627">
        <f t="shared" si="53"/>
        <v>0</v>
      </c>
      <c r="BC155" s="690" t="str">
        <f t="shared" si="54"/>
        <v/>
      </c>
    </row>
    <row r="156" spans="1:55" s="379" customFormat="1" ht="13.5" customHeight="1">
      <c r="A156" s="381">
        <v>100</v>
      </c>
      <c r="B156" s="117"/>
      <c r="C156" s="288"/>
      <c r="D156" s="289"/>
      <c r="E156" s="289"/>
      <c r="F156" s="290"/>
      <c r="G156" s="292"/>
      <c r="H156" s="116"/>
      <c r="I156" s="292"/>
      <c r="J156" s="116"/>
      <c r="K156" s="370" t="str">
        <f t="shared" si="32"/>
        <v/>
      </c>
      <c r="L156" s="370">
        <f t="shared" si="55"/>
        <v>0</v>
      </c>
      <c r="M156" s="370">
        <f t="shared" si="56"/>
        <v>0</v>
      </c>
      <c r="N156" s="371" t="str">
        <f t="shared" si="33"/>
        <v/>
      </c>
      <c r="O156" s="371" t="str">
        <f t="shared" si="34"/>
        <v/>
      </c>
      <c r="P156" s="371" t="str">
        <f t="shared" si="35"/>
        <v/>
      </c>
      <c r="Q156" s="371" t="str">
        <f t="shared" si="36"/>
        <v/>
      </c>
      <c r="R156" s="371" t="str">
        <f t="shared" si="37"/>
        <v/>
      </c>
      <c r="S156" s="371" t="str">
        <f t="shared" si="38"/>
        <v/>
      </c>
      <c r="T156" s="443" t="str">
        <f t="shared" si="57"/>
        <v/>
      </c>
      <c r="U156" s="539"/>
      <c r="V156" s="117"/>
      <c r="W156" s="118"/>
      <c r="X156" s="119"/>
      <c r="Y156" s="120"/>
      <c r="Z156" s="122"/>
      <c r="AA156" s="121"/>
      <c r="AB156" s="443" t="str">
        <f t="shared" si="39"/>
        <v/>
      </c>
      <c r="AC156" s="734" t="str">
        <f t="shared" si="58"/>
        <v/>
      </c>
      <c r="AD156" s="372"/>
      <c r="AE156" s="485"/>
      <c r="AF156" s="373" t="str">
        <f t="shared" si="40"/>
        <v/>
      </c>
      <c r="AG156" s="373" t="str">
        <f t="shared" si="41"/>
        <v/>
      </c>
      <c r="AH156" s="374" t="str">
        <f t="shared" si="42"/>
        <v/>
      </c>
      <c r="AI156" s="375" t="str">
        <f t="shared" si="43"/>
        <v/>
      </c>
      <c r="AJ156" s="375" t="str">
        <f t="shared" si="44"/>
        <v/>
      </c>
      <c r="AK156" s="375" t="str">
        <f t="shared" si="45"/>
        <v/>
      </c>
      <c r="AL156" s="375" t="str">
        <f t="shared" si="46"/>
        <v/>
      </c>
      <c r="AM156" s="375" t="str">
        <f t="shared" si="47"/>
        <v/>
      </c>
      <c r="AN156" s="376"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376"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375" t="str">
        <f t="shared" si="48"/>
        <v/>
      </c>
      <c r="AQ156" s="444" t="str">
        <f t="shared" si="49"/>
        <v/>
      </c>
      <c r="AR156" s="375" t="str">
        <f t="shared" si="59"/>
        <v/>
      </c>
      <c r="AS156" s="377" t="str">
        <f t="shared" si="50"/>
        <v/>
      </c>
      <c r="AT156" s="378" t="str">
        <f t="shared" si="51"/>
        <v/>
      </c>
      <c r="AV156" s="380"/>
      <c r="AX156" s="625" t="b">
        <f t="shared" si="60"/>
        <v>0</v>
      </c>
      <c r="AY156" s="7" t="str">
        <f t="shared" si="61"/>
        <v>FALSEFALSEFALSE</v>
      </c>
      <c r="AZ156" s="626">
        <f t="shared" si="52"/>
        <v>0</v>
      </c>
      <c r="BA156" s="627" t="str">
        <f t="shared" si="62"/>
        <v/>
      </c>
      <c r="BB156" s="627">
        <f t="shared" si="53"/>
        <v>0</v>
      </c>
      <c r="BC156" s="690" t="str">
        <f t="shared" si="54"/>
        <v/>
      </c>
    </row>
    <row r="157" spans="1:55">
      <c r="A157" s="381">
        <v>101</v>
      </c>
      <c r="B157" s="117"/>
      <c r="C157" s="288"/>
      <c r="D157" s="289"/>
      <c r="E157" s="289"/>
      <c r="F157" s="290"/>
      <c r="G157" s="292"/>
      <c r="H157" s="116"/>
      <c r="I157" s="292"/>
      <c r="J157" s="116"/>
      <c r="K157" s="370" t="str">
        <f t="shared" si="32"/>
        <v/>
      </c>
      <c r="L157" s="370">
        <f t="shared" si="55"/>
        <v>0</v>
      </c>
      <c r="M157" s="370">
        <f t="shared" si="56"/>
        <v>0</v>
      </c>
      <c r="N157" s="371" t="str">
        <f t="shared" si="33"/>
        <v/>
      </c>
      <c r="O157" s="371" t="str">
        <f t="shared" si="34"/>
        <v/>
      </c>
      <c r="P157" s="371" t="str">
        <f t="shared" si="35"/>
        <v/>
      </c>
      <c r="Q157" s="371" t="str">
        <f t="shared" si="36"/>
        <v/>
      </c>
      <c r="R157" s="371" t="str">
        <f t="shared" si="37"/>
        <v/>
      </c>
      <c r="S157" s="371" t="str">
        <f t="shared" si="38"/>
        <v/>
      </c>
      <c r="T157" s="443" t="str">
        <f t="shared" si="57"/>
        <v/>
      </c>
      <c r="U157" s="539"/>
      <c r="V157" s="117"/>
      <c r="W157" s="118"/>
      <c r="X157" s="119"/>
      <c r="Y157" s="120"/>
      <c r="Z157" s="122"/>
      <c r="AA157" s="121"/>
      <c r="AB157" s="443" t="str">
        <f t="shared" si="39"/>
        <v/>
      </c>
      <c r="AC157" s="734" t="str">
        <f t="shared" si="58"/>
        <v/>
      </c>
      <c r="AD157" s="372"/>
      <c r="AE157" s="485"/>
      <c r="AF157" s="373" t="str">
        <f t="shared" si="40"/>
        <v/>
      </c>
      <c r="AG157" s="373" t="str">
        <f t="shared" si="41"/>
        <v/>
      </c>
      <c r="AH157" s="374" t="str">
        <f t="shared" si="42"/>
        <v/>
      </c>
      <c r="AI157" s="375" t="str">
        <f t="shared" si="43"/>
        <v/>
      </c>
      <c r="AJ157" s="375" t="str">
        <f t="shared" si="44"/>
        <v/>
      </c>
      <c r="AK157" s="375" t="str">
        <f t="shared" si="45"/>
        <v/>
      </c>
      <c r="AL157" s="375" t="str">
        <f t="shared" si="46"/>
        <v/>
      </c>
      <c r="AM157" s="375" t="str">
        <f t="shared" si="47"/>
        <v/>
      </c>
      <c r="AN157" s="376"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376"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375" t="str">
        <f t="shared" si="48"/>
        <v/>
      </c>
      <c r="AQ157" s="444" t="str">
        <f t="shared" si="49"/>
        <v/>
      </c>
      <c r="AR157" s="375" t="str">
        <f t="shared" si="59"/>
        <v/>
      </c>
      <c r="AS157" s="377" t="str">
        <f t="shared" si="50"/>
        <v/>
      </c>
      <c r="AT157" s="378" t="str">
        <f t="shared" si="51"/>
        <v/>
      </c>
      <c r="AX157" s="625" t="b">
        <f t="shared" si="60"/>
        <v>0</v>
      </c>
      <c r="AY157" s="7" t="str">
        <f t="shared" si="61"/>
        <v>FALSEFALSEFALSE</v>
      </c>
      <c r="AZ157" s="626">
        <f t="shared" si="52"/>
        <v>0</v>
      </c>
      <c r="BA157" s="627" t="str">
        <f t="shared" si="62"/>
        <v/>
      </c>
      <c r="BB157" s="627">
        <f t="shared" si="53"/>
        <v>0</v>
      </c>
      <c r="BC157" s="690" t="str">
        <f t="shared" si="54"/>
        <v/>
      </c>
    </row>
    <row r="158" spans="1:55">
      <c r="A158" s="381">
        <v>102</v>
      </c>
      <c r="B158" s="117"/>
      <c r="C158" s="288"/>
      <c r="D158" s="289"/>
      <c r="E158" s="289"/>
      <c r="F158" s="290"/>
      <c r="G158" s="292"/>
      <c r="H158" s="116"/>
      <c r="I158" s="292"/>
      <c r="J158" s="116"/>
      <c r="K158" s="370" t="str">
        <f t="shared" si="32"/>
        <v/>
      </c>
      <c r="L158" s="370">
        <f t="shared" si="55"/>
        <v>0</v>
      </c>
      <c r="M158" s="370">
        <f t="shared" si="56"/>
        <v>0</v>
      </c>
      <c r="N158" s="371" t="str">
        <f t="shared" si="33"/>
        <v/>
      </c>
      <c r="O158" s="371" t="str">
        <f t="shared" si="34"/>
        <v/>
      </c>
      <c r="P158" s="371" t="str">
        <f t="shared" si="35"/>
        <v/>
      </c>
      <c r="Q158" s="371" t="str">
        <f t="shared" si="36"/>
        <v/>
      </c>
      <c r="R158" s="371" t="str">
        <f t="shared" si="37"/>
        <v/>
      </c>
      <c r="S158" s="371" t="str">
        <f t="shared" si="38"/>
        <v/>
      </c>
      <c r="T158" s="443" t="str">
        <f t="shared" si="57"/>
        <v/>
      </c>
      <c r="U158" s="539"/>
      <c r="V158" s="117"/>
      <c r="W158" s="118"/>
      <c r="X158" s="119"/>
      <c r="Y158" s="120"/>
      <c r="Z158" s="122"/>
      <c r="AA158" s="121"/>
      <c r="AB158" s="443" t="str">
        <f t="shared" si="39"/>
        <v/>
      </c>
      <c r="AC158" s="734" t="str">
        <f t="shared" si="58"/>
        <v/>
      </c>
      <c r="AD158" s="372"/>
      <c r="AE158" s="485"/>
      <c r="AF158" s="373" t="str">
        <f t="shared" si="40"/>
        <v/>
      </c>
      <c r="AG158" s="373" t="str">
        <f t="shared" si="41"/>
        <v/>
      </c>
      <c r="AH158" s="374" t="str">
        <f t="shared" si="42"/>
        <v/>
      </c>
      <c r="AI158" s="375" t="str">
        <f t="shared" si="43"/>
        <v/>
      </c>
      <c r="AJ158" s="375" t="str">
        <f t="shared" si="44"/>
        <v/>
      </c>
      <c r="AK158" s="375" t="str">
        <f t="shared" si="45"/>
        <v/>
      </c>
      <c r="AL158" s="375" t="str">
        <f t="shared" si="46"/>
        <v/>
      </c>
      <c r="AM158" s="375" t="str">
        <f t="shared" si="47"/>
        <v/>
      </c>
      <c r="AN158" s="376"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376"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375" t="str">
        <f t="shared" si="48"/>
        <v/>
      </c>
      <c r="AQ158" s="444" t="str">
        <f t="shared" si="49"/>
        <v/>
      </c>
      <c r="AR158" s="375" t="str">
        <f t="shared" si="59"/>
        <v/>
      </c>
      <c r="AS158" s="377" t="str">
        <f t="shared" si="50"/>
        <v/>
      </c>
      <c r="AT158" s="378" t="str">
        <f t="shared" si="51"/>
        <v/>
      </c>
      <c r="AX158" s="625" t="b">
        <f t="shared" si="60"/>
        <v>0</v>
      </c>
      <c r="AY158" s="7" t="str">
        <f t="shared" si="61"/>
        <v>FALSEFALSEFALSE</v>
      </c>
      <c r="AZ158" s="626">
        <f t="shared" si="52"/>
        <v>0</v>
      </c>
      <c r="BA158" s="627" t="str">
        <f t="shared" si="62"/>
        <v/>
      </c>
      <c r="BB158" s="627">
        <f t="shared" si="53"/>
        <v>0</v>
      </c>
      <c r="BC158" s="690" t="str">
        <f t="shared" si="54"/>
        <v/>
      </c>
    </row>
    <row r="159" spans="1:55">
      <c r="A159" s="381">
        <v>103</v>
      </c>
      <c r="B159" s="117"/>
      <c r="C159" s="288"/>
      <c r="D159" s="289"/>
      <c r="E159" s="289"/>
      <c r="F159" s="290"/>
      <c r="G159" s="292"/>
      <c r="H159" s="116"/>
      <c r="I159" s="292"/>
      <c r="J159" s="116"/>
      <c r="K159" s="370" t="str">
        <f t="shared" si="32"/>
        <v/>
      </c>
      <c r="L159" s="370">
        <f t="shared" si="55"/>
        <v>0</v>
      </c>
      <c r="M159" s="370">
        <f t="shared" si="56"/>
        <v>0</v>
      </c>
      <c r="N159" s="371" t="str">
        <f t="shared" si="33"/>
        <v/>
      </c>
      <c r="O159" s="371" t="str">
        <f t="shared" si="34"/>
        <v/>
      </c>
      <c r="P159" s="371" t="str">
        <f t="shared" si="35"/>
        <v/>
      </c>
      <c r="Q159" s="371" t="str">
        <f t="shared" si="36"/>
        <v/>
      </c>
      <c r="R159" s="371" t="str">
        <f t="shared" si="37"/>
        <v/>
      </c>
      <c r="S159" s="371" t="str">
        <f t="shared" si="38"/>
        <v/>
      </c>
      <c r="T159" s="443" t="str">
        <f t="shared" si="57"/>
        <v/>
      </c>
      <c r="U159" s="539"/>
      <c r="V159" s="117"/>
      <c r="W159" s="118"/>
      <c r="X159" s="119"/>
      <c r="Y159" s="120"/>
      <c r="Z159" s="122"/>
      <c r="AA159" s="121"/>
      <c r="AB159" s="443" t="str">
        <f t="shared" si="39"/>
        <v/>
      </c>
      <c r="AC159" s="734" t="str">
        <f t="shared" si="58"/>
        <v/>
      </c>
      <c r="AD159" s="372"/>
      <c r="AE159" s="485"/>
      <c r="AF159" s="373" t="str">
        <f t="shared" si="40"/>
        <v/>
      </c>
      <c r="AG159" s="373" t="str">
        <f t="shared" si="41"/>
        <v/>
      </c>
      <c r="AH159" s="374" t="str">
        <f t="shared" si="42"/>
        <v/>
      </c>
      <c r="AI159" s="375" t="str">
        <f t="shared" si="43"/>
        <v/>
      </c>
      <c r="AJ159" s="375" t="str">
        <f t="shared" si="44"/>
        <v/>
      </c>
      <c r="AK159" s="375" t="str">
        <f t="shared" si="45"/>
        <v/>
      </c>
      <c r="AL159" s="375" t="str">
        <f t="shared" si="46"/>
        <v/>
      </c>
      <c r="AM159" s="375" t="str">
        <f t="shared" si="47"/>
        <v/>
      </c>
      <c r="AN159" s="376"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376"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375" t="str">
        <f t="shared" si="48"/>
        <v/>
      </c>
      <c r="AQ159" s="444" t="str">
        <f t="shared" si="49"/>
        <v/>
      </c>
      <c r="AR159" s="375" t="str">
        <f t="shared" si="59"/>
        <v/>
      </c>
      <c r="AS159" s="377" t="str">
        <f t="shared" si="50"/>
        <v/>
      </c>
      <c r="AT159" s="378" t="str">
        <f t="shared" si="51"/>
        <v/>
      </c>
      <c r="AX159" s="625" t="b">
        <f t="shared" si="60"/>
        <v>0</v>
      </c>
      <c r="AY159" s="7" t="str">
        <f t="shared" si="61"/>
        <v>FALSEFALSEFALSE</v>
      </c>
      <c r="AZ159" s="626">
        <f t="shared" si="52"/>
        <v>0</v>
      </c>
      <c r="BA159" s="627" t="str">
        <f t="shared" si="62"/>
        <v/>
      </c>
      <c r="BB159" s="627">
        <f t="shared" si="53"/>
        <v>0</v>
      </c>
      <c r="BC159" s="690" t="str">
        <f t="shared" si="54"/>
        <v/>
      </c>
    </row>
    <row r="160" spans="1:55">
      <c r="A160" s="381">
        <v>104</v>
      </c>
      <c r="B160" s="117"/>
      <c r="C160" s="288"/>
      <c r="D160" s="289"/>
      <c r="E160" s="289"/>
      <c r="F160" s="290"/>
      <c r="G160" s="292"/>
      <c r="H160" s="116"/>
      <c r="I160" s="292"/>
      <c r="J160" s="116"/>
      <c r="K160" s="370" t="str">
        <f t="shared" si="32"/>
        <v/>
      </c>
      <c r="L160" s="370">
        <f t="shared" si="55"/>
        <v>0</v>
      </c>
      <c r="M160" s="370">
        <f t="shared" si="56"/>
        <v>0</v>
      </c>
      <c r="N160" s="371" t="str">
        <f t="shared" si="33"/>
        <v/>
      </c>
      <c r="O160" s="371" t="str">
        <f t="shared" si="34"/>
        <v/>
      </c>
      <c r="P160" s="371" t="str">
        <f t="shared" si="35"/>
        <v/>
      </c>
      <c r="Q160" s="371" t="str">
        <f t="shared" si="36"/>
        <v/>
      </c>
      <c r="R160" s="371" t="str">
        <f t="shared" si="37"/>
        <v/>
      </c>
      <c r="S160" s="371" t="str">
        <f t="shared" si="38"/>
        <v/>
      </c>
      <c r="T160" s="443" t="str">
        <f t="shared" si="57"/>
        <v/>
      </c>
      <c r="U160" s="539"/>
      <c r="V160" s="117"/>
      <c r="W160" s="118"/>
      <c r="X160" s="119"/>
      <c r="Y160" s="120"/>
      <c r="Z160" s="122"/>
      <c r="AA160" s="121"/>
      <c r="AB160" s="443" t="str">
        <f t="shared" si="39"/>
        <v/>
      </c>
      <c r="AC160" s="734" t="str">
        <f t="shared" si="58"/>
        <v/>
      </c>
      <c r="AD160" s="372"/>
      <c r="AE160" s="485"/>
      <c r="AF160" s="373" t="str">
        <f t="shared" si="40"/>
        <v/>
      </c>
      <c r="AG160" s="373" t="str">
        <f t="shared" si="41"/>
        <v/>
      </c>
      <c r="AH160" s="374" t="str">
        <f t="shared" si="42"/>
        <v/>
      </c>
      <c r="AI160" s="375" t="str">
        <f t="shared" si="43"/>
        <v/>
      </c>
      <c r="AJ160" s="375" t="str">
        <f t="shared" si="44"/>
        <v/>
      </c>
      <c r="AK160" s="375" t="str">
        <f t="shared" si="45"/>
        <v/>
      </c>
      <c r="AL160" s="375" t="str">
        <f t="shared" si="46"/>
        <v/>
      </c>
      <c r="AM160" s="375" t="str">
        <f t="shared" si="47"/>
        <v/>
      </c>
      <c r="AN160" s="376"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376"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375" t="str">
        <f t="shared" si="48"/>
        <v/>
      </c>
      <c r="AQ160" s="444" t="str">
        <f t="shared" si="49"/>
        <v/>
      </c>
      <c r="AR160" s="375" t="str">
        <f t="shared" si="59"/>
        <v/>
      </c>
      <c r="AS160" s="377" t="str">
        <f t="shared" si="50"/>
        <v/>
      </c>
      <c r="AT160" s="378" t="str">
        <f t="shared" si="51"/>
        <v/>
      </c>
      <c r="AX160" s="625" t="b">
        <f t="shared" si="60"/>
        <v>0</v>
      </c>
      <c r="AY160" s="7" t="str">
        <f t="shared" si="61"/>
        <v>FALSEFALSEFALSE</v>
      </c>
      <c r="AZ160" s="626">
        <f t="shared" si="52"/>
        <v>0</v>
      </c>
      <c r="BA160" s="627" t="str">
        <f t="shared" si="62"/>
        <v/>
      </c>
      <c r="BB160" s="627">
        <f t="shared" si="53"/>
        <v>0</v>
      </c>
      <c r="BC160" s="690" t="str">
        <f t="shared" si="54"/>
        <v/>
      </c>
    </row>
    <row r="161" spans="1:55">
      <c r="A161" s="381">
        <v>105</v>
      </c>
      <c r="B161" s="117"/>
      <c r="C161" s="288"/>
      <c r="D161" s="289"/>
      <c r="E161" s="289"/>
      <c r="F161" s="290"/>
      <c r="G161" s="292"/>
      <c r="H161" s="116"/>
      <c r="I161" s="292"/>
      <c r="J161" s="116"/>
      <c r="K161" s="370" t="str">
        <f t="shared" si="32"/>
        <v/>
      </c>
      <c r="L161" s="370">
        <f t="shared" si="55"/>
        <v>0</v>
      </c>
      <c r="M161" s="370">
        <f t="shared" si="56"/>
        <v>0</v>
      </c>
      <c r="N161" s="371" t="str">
        <f t="shared" si="33"/>
        <v/>
      </c>
      <c r="O161" s="371" t="str">
        <f t="shared" si="34"/>
        <v/>
      </c>
      <c r="P161" s="371" t="str">
        <f t="shared" si="35"/>
        <v/>
      </c>
      <c r="Q161" s="371" t="str">
        <f t="shared" si="36"/>
        <v/>
      </c>
      <c r="R161" s="371" t="str">
        <f t="shared" si="37"/>
        <v/>
      </c>
      <c r="S161" s="371" t="str">
        <f t="shared" si="38"/>
        <v/>
      </c>
      <c r="T161" s="443" t="str">
        <f t="shared" si="57"/>
        <v/>
      </c>
      <c r="U161" s="539"/>
      <c r="V161" s="117"/>
      <c r="W161" s="118"/>
      <c r="X161" s="119"/>
      <c r="Y161" s="120"/>
      <c r="Z161" s="122"/>
      <c r="AA161" s="121"/>
      <c r="AB161" s="443" t="str">
        <f t="shared" si="39"/>
        <v/>
      </c>
      <c r="AC161" s="734" t="str">
        <f t="shared" si="58"/>
        <v/>
      </c>
      <c r="AD161" s="372"/>
      <c r="AE161" s="485"/>
      <c r="AF161" s="373" t="str">
        <f t="shared" si="40"/>
        <v/>
      </c>
      <c r="AG161" s="373" t="str">
        <f t="shared" si="41"/>
        <v/>
      </c>
      <c r="AH161" s="374" t="str">
        <f t="shared" si="42"/>
        <v/>
      </c>
      <c r="AI161" s="375" t="str">
        <f t="shared" si="43"/>
        <v/>
      </c>
      <c r="AJ161" s="375" t="str">
        <f t="shared" si="44"/>
        <v/>
      </c>
      <c r="AK161" s="375" t="str">
        <f t="shared" si="45"/>
        <v/>
      </c>
      <c r="AL161" s="375" t="str">
        <f t="shared" si="46"/>
        <v/>
      </c>
      <c r="AM161" s="375" t="str">
        <f t="shared" si="47"/>
        <v/>
      </c>
      <c r="AN161" s="376"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376"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375" t="str">
        <f t="shared" si="48"/>
        <v/>
      </c>
      <c r="AQ161" s="444" t="str">
        <f t="shared" si="49"/>
        <v/>
      </c>
      <c r="AR161" s="375" t="str">
        <f t="shared" si="59"/>
        <v/>
      </c>
      <c r="AS161" s="377" t="str">
        <f t="shared" si="50"/>
        <v/>
      </c>
      <c r="AT161" s="378" t="str">
        <f t="shared" si="51"/>
        <v/>
      </c>
      <c r="AX161" s="625" t="b">
        <f t="shared" si="60"/>
        <v>0</v>
      </c>
      <c r="AY161" s="7" t="str">
        <f t="shared" si="61"/>
        <v>FALSEFALSEFALSE</v>
      </c>
      <c r="AZ161" s="626">
        <f t="shared" si="52"/>
        <v>0</v>
      </c>
      <c r="BA161" s="627" t="str">
        <f t="shared" si="62"/>
        <v/>
      </c>
      <c r="BB161" s="627">
        <f t="shared" si="53"/>
        <v>0</v>
      </c>
      <c r="BC161" s="690" t="str">
        <f t="shared" si="54"/>
        <v/>
      </c>
    </row>
    <row r="162" spans="1:55">
      <c r="A162" s="381">
        <v>106</v>
      </c>
      <c r="B162" s="117"/>
      <c r="C162" s="288"/>
      <c r="D162" s="289"/>
      <c r="E162" s="289"/>
      <c r="F162" s="290"/>
      <c r="G162" s="292"/>
      <c r="H162" s="116"/>
      <c r="I162" s="292"/>
      <c r="J162" s="116"/>
      <c r="K162" s="370" t="str">
        <f t="shared" si="32"/>
        <v/>
      </c>
      <c r="L162" s="370">
        <f t="shared" si="55"/>
        <v>0</v>
      </c>
      <c r="M162" s="370">
        <f t="shared" si="56"/>
        <v>0</v>
      </c>
      <c r="N162" s="371" t="str">
        <f t="shared" si="33"/>
        <v/>
      </c>
      <c r="O162" s="371" t="str">
        <f t="shared" si="34"/>
        <v/>
      </c>
      <c r="P162" s="371" t="str">
        <f t="shared" si="35"/>
        <v/>
      </c>
      <c r="Q162" s="371" t="str">
        <f t="shared" si="36"/>
        <v/>
      </c>
      <c r="R162" s="371" t="str">
        <f t="shared" si="37"/>
        <v/>
      </c>
      <c r="S162" s="371" t="str">
        <f t="shared" si="38"/>
        <v/>
      </c>
      <c r="T162" s="443" t="str">
        <f t="shared" si="57"/>
        <v/>
      </c>
      <c r="U162" s="539"/>
      <c r="V162" s="117"/>
      <c r="W162" s="118"/>
      <c r="X162" s="119"/>
      <c r="Y162" s="120"/>
      <c r="Z162" s="122"/>
      <c r="AA162" s="121"/>
      <c r="AB162" s="443" t="str">
        <f t="shared" si="39"/>
        <v/>
      </c>
      <c r="AC162" s="734" t="str">
        <f t="shared" si="58"/>
        <v/>
      </c>
      <c r="AD162" s="372"/>
      <c r="AE162" s="485"/>
      <c r="AF162" s="373" t="str">
        <f t="shared" si="40"/>
        <v/>
      </c>
      <c r="AG162" s="373" t="str">
        <f t="shared" si="41"/>
        <v/>
      </c>
      <c r="AH162" s="374" t="str">
        <f t="shared" si="42"/>
        <v/>
      </c>
      <c r="AI162" s="375" t="str">
        <f t="shared" si="43"/>
        <v/>
      </c>
      <c r="AJ162" s="375" t="str">
        <f t="shared" si="44"/>
        <v/>
      </c>
      <c r="AK162" s="375" t="str">
        <f t="shared" si="45"/>
        <v/>
      </c>
      <c r="AL162" s="375" t="str">
        <f t="shared" si="46"/>
        <v/>
      </c>
      <c r="AM162" s="375" t="str">
        <f t="shared" si="47"/>
        <v/>
      </c>
      <c r="AN162" s="376"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376"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375" t="str">
        <f t="shared" si="48"/>
        <v/>
      </c>
      <c r="AQ162" s="444" t="str">
        <f t="shared" si="49"/>
        <v/>
      </c>
      <c r="AR162" s="375" t="str">
        <f t="shared" si="59"/>
        <v/>
      </c>
      <c r="AS162" s="377" t="str">
        <f t="shared" si="50"/>
        <v/>
      </c>
      <c r="AT162" s="378" t="str">
        <f t="shared" si="51"/>
        <v/>
      </c>
      <c r="AX162" s="625" t="b">
        <f t="shared" si="60"/>
        <v>0</v>
      </c>
      <c r="AY162" s="7" t="str">
        <f t="shared" si="61"/>
        <v>FALSEFALSEFALSE</v>
      </c>
      <c r="AZ162" s="626">
        <f t="shared" si="52"/>
        <v>0</v>
      </c>
      <c r="BA162" s="627" t="str">
        <f t="shared" si="62"/>
        <v/>
      </c>
      <c r="BB162" s="627">
        <f t="shared" si="53"/>
        <v>0</v>
      </c>
      <c r="BC162" s="690" t="str">
        <f t="shared" si="54"/>
        <v/>
      </c>
    </row>
    <row r="163" spans="1:55">
      <c r="A163" s="381">
        <v>107</v>
      </c>
      <c r="B163" s="117"/>
      <c r="C163" s="288"/>
      <c r="D163" s="289"/>
      <c r="E163" s="289"/>
      <c r="F163" s="290"/>
      <c r="G163" s="292"/>
      <c r="H163" s="116"/>
      <c r="I163" s="292"/>
      <c r="J163" s="116"/>
      <c r="K163" s="370" t="str">
        <f t="shared" si="32"/>
        <v/>
      </c>
      <c r="L163" s="370">
        <f t="shared" si="55"/>
        <v>0</v>
      </c>
      <c r="M163" s="370">
        <f t="shared" si="56"/>
        <v>0</v>
      </c>
      <c r="N163" s="371" t="str">
        <f t="shared" si="33"/>
        <v/>
      </c>
      <c r="O163" s="371" t="str">
        <f t="shared" si="34"/>
        <v/>
      </c>
      <c r="P163" s="371" t="str">
        <f t="shared" si="35"/>
        <v/>
      </c>
      <c r="Q163" s="371" t="str">
        <f t="shared" si="36"/>
        <v/>
      </c>
      <c r="R163" s="371" t="str">
        <f t="shared" si="37"/>
        <v/>
      </c>
      <c r="S163" s="371" t="str">
        <f t="shared" si="38"/>
        <v/>
      </c>
      <c r="T163" s="443" t="str">
        <f t="shared" si="57"/>
        <v/>
      </c>
      <c r="U163" s="539"/>
      <c r="V163" s="117"/>
      <c r="W163" s="118"/>
      <c r="X163" s="119"/>
      <c r="Y163" s="120"/>
      <c r="Z163" s="122"/>
      <c r="AA163" s="121"/>
      <c r="AB163" s="443" t="str">
        <f t="shared" si="39"/>
        <v/>
      </c>
      <c r="AC163" s="734" t="str">
        <f t="shared" si="58"/>
        <v/>
      </c>
      <c r="AD163" s="372"/>
      <c r="AE163" s="485"/>
      <c r="AF163" s="373" t="str">
        <f t="shared" si="40"/>
        <v/>
      </c>
      <c r="AG163" s="373" t="str">
        <f t="shared" si="41"/>
        <v/>
      </c>
      <c r="AH163" s="374" t="str">
        <f t="shared" si="42"/>
        <v/>
      </c>
      <c r="AI163" s="375" t="str">
        <f t="shared" si="43"/>
        <v/>
      </c>
      <c r="AJ163" s="375" t="str">
        <f t="shared" si="44"/>
        <v/>
      </c>
      <c r="AK163" s="375" t="str">
        <f t="shared" si="45"/>
        <v/>
      </c>
      <c r="AL163" s="375" t="str">
        <f t="shared" si="46"/>
        <v/>
      </c>
      <c r="AM163" s="375" t="str">
        <f t="shared" si="47"/>
        <v/>
      </c>
      <c r="AN163" s="376"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376"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375" t="str">
        <f t="shared" si="48"/>
        <v/>
      </c>
      <c r="AQ163" s="444" t="str">
        <f t="shared" si="49"/>
        <v/>
      </c>
      <c r="AR163" s="375" t="str">
        <f t="shared" si="59"/>
        <v/>
      </c>
      <c r="AS163" s="377" t="str">
        <f t="shared" si="50"/>
        <v/>
      </c>
      <c r="AT163" s="378" t="str">
        <f t="shared" si="51"/>
        <v/>
      </c>
      <c r="AX163" s="625" t="b">
        <f t="shared" si="60"/>
        <v>0</v>
      </c>
      <c r="AY163" s="7" t="str">
        <f t="shared" si="61"/>
        <v>FALSEFALSEFALSE</v>
      </c>
      <c r="AZ163" s="626">
        <f t="shared" si="52"/>
        <v>0</v>
      </c>
      <c r="BA163" s="627" t="str">
        <f t="shared" si="62"/>
        <v/>
      </c>
      <c r="BB163" s="627">
        <f t="shared" si="53"/>
        <v>0</v>
      </c>
      <c r="BC163" s="690" t="str">
        <f t="shared" si="54"/>
        <v/>
      </c>
    </row>
    <row r="164" spans="1:55">
      <c r="A164" s="381">
        <v>108</v>
      </c>
      <c r="B164" s="117"/>
      <c r="C164" s="288"/>
      <c r="D164" s="289"/>
      <c r="E164" s="289"/>
      <c r="F164" s="290"/>
      <c r="G164" s="292"/>
      <c r="H164" s="116"/>
      <c r="I164" s="292"/>
      <c r="J164" s="116"/>
      <c r="K164" s="370" t="str">
        <f t="shared" si="32"/>
        <v/>
      </c>
      <c r="L164" s="370">
        <f t="shared" si="55"/>
        <v>0</v>
      </c>
      <c r="M164" s="370">
        <f t="shared" si="56"/>
        <v>0</v>
      </c>
      <c r="N164" s="371" t="str">
        <f t="shared" si="33"/>
        <v/>
      </c>
      <c r="O164" s="371" t="str">
        <f t="shared" si="34"/>
        <v/>
      </c>
      <c r="P164" s="371" t="str">
        <f t="shared" si="35"/>
        <v/>
      </c>
      <c r="Q164" s="371" t="str">
        <f t="shared" si="36"/>
        <v/>
      </c>
      <c r="R164" s="371" t="str">
        <f t="shared" si="37"/>
        <v/>
      </c>
      <c r="S164" s="371" t="str">
        <f t="shared" si="38"/>
        <v/>
      </c>
      <c r="T164" s="443" t="str">
        <f t="shared" si="57"/>
        <v/>
      </c>
      <c r="U164" s="539"/>
      <c r="V164" s="117"/>
      <c r="W164" s="118"/>
      <c r="X164" s="119"/>
      <c r="Y164" s="120"/>
      <c r="Z164" s="122"/>
      <c r="AA164" s="121"/>
      <c r="AB164" s="443" t="str">
        <f t="shared" si="39"/>
        <v/>
      </c>
      <c r="AC164" s="734" t="str">
        <f t="shared" si="58"/>
        <v/>
      </c>
      <c r="AD164" s="372"/>
      <c r="AE164" s="485"/>
      <c r="AF164" s="373" t="str">
        <f t="shared" si="40"/>
        <v/>
      </c>
      <c r="AG164" s="373" t="str">
        <f t="shared" si="41"/>
        <v/>
      </c>
      <c r="AH164" s="374" t="str">
        <f t="shared" si="42"/>
        <v/>
      </c>
      <c r="AI164" s="375" t="str">
        <f t="shared" si="43"/>
        <v/>
      </c>
      <c r="AJ164" s="375" t="str">
        <f t="shared" si="44"/>
        <v/>
      </c>
      <c r="AK164" s="375" t="str">
        <f t="shared" si="45"/>
        <v/>
      </c>
      <c r="AL164" s="375" t="str">
        <f t="shared" si="46"/>
        <v/>
      </c>
      <c r="AM164" s="375" t="str">
        <f t="shared" si="47"/>
        <v/>
      </c>
      <c r="AN164" s="376"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376"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375" t="str">
        <f t="shared" si="48"/>
        <v/>
      </c>
      <c r="AQ164" s="444" t="str">
        <f t="shared" si="49"/>
        <v/>
      </c>
      <c r="AR164" s="375" t="str">
        <f t="shared" si="59"/>
        <v/>
      </c>
      <c r="AS164" s="377" t="str">
        <f t="shared" si="50"/>
        <v/>
      </c>
      <c r="AT164" s="378" t="str">
        <f t="shared" si="51"/>
        <v/>
      </c>
      <c r="AX164" s="625" t="b">
        <f t="shared" si="60"/>
        <v>0</v>
      </c>
      <c r="AY164" s="7" t="str">
        <f t="shared" si="61"/>
        <v>FALSEFALSEFALSE</v>
      </c>
      <c r="AZ164" s="626">
        <f t="shared" si="52"/>
        <v>0</v>
      </c>
      <c r="BA164" s="627" t="str">
        <f t="shared" si="62"/>
        <v/>
      </c>
      <c r="BB164" s="627">
        <f t="shared" si="53"/>
        <v>0</v>
      </c>
      <c r="BC164" s="690" t="str">
        <f t="shared" si="54"/>
        <v/>
      </c>
    </row>
    <row r="165" spans="1:55">
      <c r="A165" s="381">
        <v>109</v>
      </c>
      <c r="B165" s="117"/>
      <c r="C165" s="288"/>
      <c r="D165" s="289"/>
      <c r="E165" s="289"/>
      <c r="F165" s="290"/>
      <c r="G165" s="292"/>
      <c r="H165" s="116"/>
      <c r="I165" s="292"/>
      <c r="J165" s="116"/>
      <c r="K165" s="370" t="str">
        <f t="shared" si="32"/>
        <v/>
      </c>
      <c r="L165" s="370">
        <f t="shared" si="55"/>
        <v>0</v>
      </c>
      <c r="M165" s="370">
        <f t="shared" si="56"/>
        <v>0</v>
      </c>
      <c r="N165" s="371" t="str">
        <f t="shared" si="33"/>
        <v/>
      </c>
      <c r="O165" s="371" t="str">
        <f t="shared" si="34"/>
        <v/>
      </c>
      <c r="P165" s="371" t="str">
        <f t="shared" si="35"/>
        <v/>
      </c>
      <c r="Q165" s="371" t="str">
        <f t="shared" si="36"/>
        <v/>
      </c>
      <c r="R165" s="371" t="str">
        <f t="shared" si="37"/>
        <v/>
      </c>
      <c r="S165" s="371" t="str">
        <f t="shared" si="38"/>
        <v/>
      </c>
      <c r="T165" s="443" t="str">
        <f t="shared" si="57"/>
        <v/>
      </c>
      <c r="U165" s="539"/>
      <c r="V165" s="117"/>
      <c r="W165" s="118"/>
      <c r="X165" s="119"/>
      <c r="Y165" s="120"/>
      <c r="Z165" s="122"/>
      <c r="AA165" s="121"/>
      <c r="AB165" s="443" t="str">
        <f t="shared" si="39"/>
        <v/>
      </c>
      <c r="AC165" s="734" t="str">
        <f t="shared" si="58"/>
        <v/>
      </c>
      <c r="AD165" s="372"/>
      <c r="AE165" s="485"/>
      <c r="AF165" s="373" t="str">
        <f t="shared" si="40"/>
        <v/>
      </c>
      <c r="AG165" s="373" t="str">
        <f t="shared" si="41"/>
        <v/>
      </c>
      <c r="AH165" s="374" t="str">
        <f t="shared" si="42"/>
        <v/>
      </c>
      <c r="AI165" s="375" t="str">
        <f t="shared" si="43"/>
        <v/>
      </c>
      <c r="AJ165" s="375" t="str">
        <f t="shared" si="44"/>
        <v/>
      </c>
      <c r="AK165" s="375" t="str">
        <f t="shared" si="45"/>
        <v/>
      </c>
      <c r="AL165" s="375" t="str">
        <f t="shared" si="46"/>
        <v/>
      </c>
      <c r="AM165" s="375" t="str">
        <f t="shared" si="47"/>
        <v/>
      </c>
      <c r="AN165" s="376"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376"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375" t="str">
        <f t="shared" si="48"/>
        <v/>
      </c>
      <c r="AQ165" s="444" t="str">
        <f t="shared" si="49"/>
        <v/>
      </c>
      <c r="AR165" s="375" t="str">
        <f t="shared" si="59"/>
        <v/>
      </c>
      <c r="AS165" s="377" t="str">
        <f t="shared" si="50"/>
        <v/>
      </c>
      <c r="AT165" s="378" t="str">
        <f t="shared" si="51"/>
        <v/>
      </c>
      <c r="AX165" s="625" t="b">
        <f t="shared" si="60"/>
        <v>0</v>
      </c>
      <c r="AY165" s="7" t="str">
        <f t="shared" si="61"/>
        <v>FALSEFALSEFALSE</v>
      </c>
      <c r="AZ165" s="626">
        <f t="shared" si="52"/>
        <v>0</v>
      </c>
      <c r="BA165" s="627" t="str">
        <f t="shared" si="62"/>
        <v/>
      </c>
      <c r="BB165" s="627">
        <f t="shared" si="53"/>
        <v>0</v>
      </c>
      <c r="BC165" s="690" t="str">
        <f t="shared" si="54"/>
        <v/>
      </c>
    </row>
    <row r="166" spans="1:55">
      <c r="A166" s="381">
        <v>110</v>
      </c>
      <c r="B166" s="117"/>
      <c r="C166" s="288"/>
      <c r="D166" s="289"/>
      <c r="E166" s="289"/>
      <c r="F166" s="290"/>
      <c r="G166" s="292"/>
      <c r="H166" s="116"/>
      <c r="I166" s="292"/>
      <c r="J166" s="116"/>
      <c r="K166" s="370" t="str">
        <f t="shared" si="32"/>
        <v/>
      </c>
      <c r="L166" s="370">
        <f t="shared" si="55"/>
        <v>0</v>
      </c>
      <c r="M166" s="370">
        <f t="shared" si="56"/>
        <v>0</v>
      </c>
      <c r="N166" s="371" t="str">
        <f t="shared" si="33"/>
        <v/>
      </c>
      <c r="O166" s="371" t="str">
        <f t="shared" si="34"/>
        <v/>
      </c>
      <c r="P166" s="371" t="str">
        <f t="shared" si="35"/>
        <v/>
      </c>
      <c r="Q166" s="371" t="str">
        <f t="shared" si="36"/>
        <v/>
      </c>
      <c r="R166" s="371" t="str">
        <f t="shared" si="37"/>
        <v/>
      </c>
      <c r="S166" s="371" t="str">
        <f t="shared" si="38"/>
        <v/>
      </c>
      <c r="T166" s="443" t="str">
        <f t="shared" si="57"/>
        <v/>
      </c>
      <c r="U166" s="539"/>
      <c r="V166" s="117"/>
      <c r="W166" s="118"/>
      <c r="X166" s="119"/>
      <c r="Y166" s="120"/>
      <c r="Z166" s="122"/>
      <c r="AA166" s="121"/>
      <c r="AB166" s="443" t="str">
        <f t="shared" si="39"/>
        <v/>
      </c>
      <c r="AC166" s="734" t="str">
        <f t="shared" si="58"/>
        <v/>
      </c>
      <c r="AD166" s="372"/>
      <c r="AE166" s="485"/>
      <c r="AF166" s="373" t="str">
        <f t="shared" si="40"/>
        <v/>
      </c>
      <c r="AG166" s="373" t="str">
        <f t="shared" si="41"/>
        <v/>
      </c>
      <c r="AH166" s="374" t="str">
        <f t="shared" si="42"/>
        <v/>
      </c>
      <c r="AI166" s="375" t="str">
        <f t="shared" si="43"/>
        <v/>
      </c>
      <c r="AJ166" s="375" t="str">
        <f t="shared" si="44"/>
        <v/>
      </c>
      <c r="AK166" s="375" t="str">
        <f t="shared" si="45"/>
        <v/>
      </c>
      <c r="AL166" s="375" t="str">
        <f t="shared" si="46"/>
        <v/>
      </c>
      <c r="AM166" s="375" t="str">
        <f t="shared" si="47"/>
        <v/>
      </c>
      <c r="AN166" s="376"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376"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375" t="str">
        <f t="shared" si="48"/>
        <v/>
      </c>
      <c r="AQ166" s="444" t="str">
        <f t="shared" si="49"/>
        <v/>
      </c>
      <c r="AR166" s="375" t="str">
        <f t="shared" si="59"/>
        <v/>
      </c>
      <c r="AS166" s="377" t="str">
        <f t="shared" si="50"/>
        <v/>
      </c>
      <c r="AT166" s="378" t="str">
        <f t="shared" si="51"/>
        <v/>
      </c>
      <c r="AX166" s="625" t="b">
        <f t="shared" si="60"/>
        <v>0</v>
      </c>
      <c r="AY166" s="7" t="str">
        <f t="shared" si="61"/>
        <v>FALSEFALSEFALSE</v>
      </c>
      <c r="AZ166" s="626">
        <f t="shared" si="52"/>
        <v>0</v>
      </c>
      <c r="BA166" s="627" t="str">
        <f t="shared" si="62"/>
        <v/>
      </c>
      <c r="BB166" s="627">
        <f t="shared" si="53"/>
        <v>0</v>
      </c>
      <c r="BC166" s="690" t="str">
        <f t="shared" si="54"/>
        <v/>
      </c>
    </row>
    <row r="167" spans="1:55">
      <c r="A167" s="381">
        <v>111</v>
      </c>
      <c r="B167" s="117"/>
      <c r="C167" s="288"/>
      <c r="D167" s="289"/>
      <c r="E167" s="289"/>
      <c r="F167" s="290"/>
      <c r="G167" s="292"/>
      <c r="H167" s="116"/>
      <c r="I167" s="292"/>
      <c r="J167" s="116"/>
      <c r="K167" s="370" t="str">
        <f t="shared" si="32"/>
        <v/>
      </c>
      <c r="L167" s="370">
        <f t="shared" si="55"/>
        <v>0</v>
      </c>
      <c r="M167" s="370">
        <f t="shared" si="56"/>
        <v>0</v>
      </c>
      <c r="N167" s="371" t="str">
        <f t="shared" si="33"/>
        <v/>
      </c>
      <c r="O167" s="371" t="str">
        <f t="shared" si="34"/>
        <v/>
      </c>
      <c r="P167" s="371" t="str">
        <f t="shared" si="35"/>
        <v/>
      </c>
      <c r="Q167" s="371" t="str">
        <f t="shared" si="36"/>
        <v/>
      </c>
      <c r="R167" s="371" t="str">
        <f t="shared" si="37"/>
        <v/>
      </c>
      <c r="S167" s="371" t="str">
        <f t="shared" si="38"/>
        <v/>
      </c>
      <c r="T167" s="443" t="str">
        <f t="shared" si="57"/>
        <v/>
      </c>
      <c r="U167" s="539"/>
      <c r="V167" s="117"/>
      <c r="W167" s="118"/>
      <c r="X167" s="119"/>
      <c r="Y167" s="120"/>
      <c r="Z167" s="122"/>
      <c r="AA167" s="121"/>
      <c r="AB167" s="443" t="str">
        <f t="shared" si="39"/>
        <v/>
      </c>
      <c r="AC167" s="734" t="str">
        <f t="shared" si="58"/>
        <v/>
      </c>
      <c r="AD167" s="372"/>
      <c r="AE167" s="485"/>
      <c r="AF167" s="373" t="str">
        <f t="shared" si="40"/>
        <v/>
      </c>
      <c r="AG167" s="373" t="str">
        <f t="shared" si="41"/>
        <v/>
      </c>
      <c r="AH167" s="374" t="str">
        <f t="shared" si="42"/>
        <v/>
      </c>
      <c r="AI167" s="375" t="str">
        <f t="shared" si="43"/>
        <v/>
      </c>
      <c r="AJ167" s="375" t="str">
        <f t="shared" si="44"/>
        <v/>
      </c>
      <c r="AK167" s="375" t="str">
        <f t="shared" si="45"/>
        <v/>
      </c>
      <c r="AL167" s="375" t="str">
        <f t="shared" si="46"/>
        <v/>
      </c>
      <c r="AM167" s="375" t="str">
        <f t="shared" si="47"/>
        <v/>
      </c>
      <c r="AN167" s="376"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376"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375" t="str">
        <f t="shared" si="48"/>
        <v/>
      </c>
      <c r="AQ167" s="444" t="str">
        <f t="shared" si="49"/>
        <v/>
      </c>
      <c r="AR167" s="375" t="str">
        <f t="shared" si="59"/>
        <v/>
      </c>
      <c r="AS167" s="377" t="str">
        <f t="shared" si="50"/>
        <v/>
      </c>
      <c r="AT167" s="378" t="str">
        <f t="shared" si="51"/>
        <v/>
      </c>
      <c r="AX167" s="625" t="b">
        <f t="shared" si="60"/>
        <v>0</v>
      </c>
      <c r="AY167" s="7" t="str">
        <f t="shared" si="61"/>
        <v>FALSEFALSEFALSE</v>
      </c>
      <c r="AZ167" s="626">
        <f t="shared" si="52"/>
        <v>0</v>
      </c>
      <c r="BA167" s="627" t="str">
        <f t="shared" si="62"/>
        <v/>
      </c>
      <c r="BB167" s="627">
        <f t="shared" si="53"/>
        <v>0</v>
      </c>
      <c r="BC167" s="690" t="str">
        <f t="shared" si="54"/>
        <v/>
      </c>
    </row>
    <row r="168" spans="1:55">
      <c r="A168" s="381">
        <v>112</v>
      </c>
      <c r="B168" s="117"/>
      <c r="C168" s="288"/>
      <c r="D168" s="289"/>
      <c r="E168" s="289"/>
      <c r="F168" s="290"/>
      <c r="G168" s="292"/>
      <c r="H168" s="116"/>
      <c r="I168" s="292"/>
      <c r="J168" s="116"/>
      <c r="K168" s="370" t="str">
        <f t="shared" si="32"/>
        <v/>
      </c>
      <c r="L168" s="370">
        <f t="shared" si="55"/>
        <v>0</v>
      </c>
      <c r="M168" s="370">
        <f t="shared" si="56"/>
        <v>0</v>
      </c>
      <c r="N168" s="371" t="str">
        <f t="shared" si="33"/>
        <v/>
      </c>
      <c r="O168" s="371" t="str">
        <f t="shared" si="34"/>
        <v/>
      </c>
      <c r="P168" s="371" t="str">
        <f t="shared" si="35"/>
        <v/>
      </c>
      <c r="Q168" s="371" t="str">
        <f t="shared" si="36"/>
        <v/>
      </c>
      <c r="R168" s="371" t="str">
        <f t="shared" si="37"/>
        <v/>
      </c>
      <c r="S168" s="371" t="str">
        <f t="shared" si="38"/>
        <v/>
      </c>
      <c r="T168" s="443" t="str">
        <f t="shared" si="57"/>
        <v/>
      </c>
      <c r="U168" s="539"/>
      <c r="V168" s="117"/>
      <c r="W168" s="118"/>
      <c r="X168" s="119"/>
      <c r="Y168" s="120"/>
      <c r="Z168" s="122"/>
      <c r="AA168" s="121"/>
      <c r="AB168" s="443" t="str">
        <f t="shared" si="39"/>
        <v/>
      </c>
      <c r="AC168" s="734" t="str">
        <f t="shared" si="58"/>
        <v/>
      </c>
      <c r="AD168" s="372"/>
      <c r="AE168" s="485"/>
      <c r="AF168" s="373" t="str">
        <f t="shared" si="40"/>
        <v/>
      </c>
      <c r="AG168" s="373" t="str">
        <f t="shared" si="41"/>
        <v/>
      </c>
      <c r="AH168" s="374" t="str">
        <f t="shared" si="42"/>
        <v/>
      </c>
      <c r="AI168" s="375" t="str">
        <f t="shared" si="43"/>
        <v/>
      </c>
      <c r="AJ168" s="375" t="str">
        <f t="shared" si="44"/>
        <v/>
      </c>
      <c r="AK168" s="375" t="str">
        <f t="shared" si="45"/>
        <v/>
      </c>
      <c r="AL168" s="375" t="str">
        <f t="shared" si="46"/>
        <v/>
      </c>
      <c r="AM168" s="375" t="str">
        <f t="shared" si="47"/>
        <v/>
      </c>
      <c r="AN168" s="376"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376"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375" t="str">
        <f t="shared" si="48"/>
        <v/>
      </c>
      <c r="AQ168" s="444" t="str">
        <f t="shared" si="49"/>
        <v/>
      </c>
      <c r="AR168" s="375" t="str">
        <f t="shared" si="59"/>
        <v/>
      </c>
      <c r="AS168" s="377" t="str">
        <f t="shared" si="50"/>
        <v/>
      </c>
      <c r="AT168" s="378" t="str">
        <f t="shared" si="51"/>
        <v/>
      </c>
      <c r="AX168" s="625" t="b">
        <f t="shared" si="60"/>
        <v>0</v>
      </c>
      <c r="AY168" s="7" t="str">
        <f t="shared" si="61"/>
        <v>FALSEFALSEFALSE</v>
      </c>
      <c r="AZ168" s="626">
        <f t="shared" si="52"/>
        <v>0</v>
      </c>
      <c r="BA168" s="627" t="str">
        <f t="shared" si="62"/>
        <v/>
      </c>
      <c r="BB168" s="627">
        <f t="shared" si="53"/>
        <v>0</v>
      </c>
      <c r="BC168" s="690" t="str">
        <f t="shared" si="54"/>
        <v/>
      </c>
    </row>
    <row r="169" spans="1:55">
      <c r="A169" s="381">
        <v>113</v>
      </c>
      <c r="B169" s="117"/>
      <c r="C169" s="288"/>
      <c r="D169" s="289"/>
      <c r="E169" s="289"/>
      <c r="F169" s="290"/>
      <c r="G169" s="292"/>
      <c r="H169" s="116"/>
      <c r="I169" s="292"/>
      <c r="J169" s="116"/>
      <c r="K169" s="370" t="str">
        <f t="shared" si="32"/>
        <v/>
      </c>
      <c r="L169" s="370">
        <f t="shared" si="55"/>
        <v>0</v>
      </c>
      <c r="M169" s="370">
        <f t="shared" si="56"/>
        <v>0</v>
      </c>
      <c r="N169" s="371" t="str">
        <f t="shared" si="33"/>
        <v/>
      </c>
      <c r="O169" s="371" t="str">
        <f t="shared" si="34"/>
        <v/>
      </c>
      <c r="P169" s="371" t="str">
        <f t="shared" si="35"/>
        <v/>
      </c>
      <c r="Q169" s="371" t="str">
        <f t="shared" si="36"/>
        <v/>
      </c>
      <c r="R169" s="371" t="str">
        <f t="shared" si="37"/>
        <v/>
      </c>
      <c r="S169" s="371" t="str">
        <f t="shared" si="38"/>
        <v/>
      </c>
      <c r="T169" s="443" t="str">
        <f t="shared" si="57"/>
        <v/>
      </c>
      <c r="U169" s="539"/>
      <c r="V169" s="117"/>
      <c r="W169" s="118"/>
      <c r="X169" s="119"/>
      <c r="Y169" s="120"/>
      <c r="Z169" s="122"/>
      <c r="AA169" s="121"/>
      <c r="AB169" s="443" t="str">
        <f t="shared" si="39"/>
        <v/>
      </c>
      <c r="AC169" s="734" t="str">
        <f t="shared" si="58"/>
        <v/>
      </c>
      <c r="AD169" s="372"/>
      <c r="AE169" s="485"/>
      <c r="AF169" s="373" t="str">
        <f t="shared" si="40"/>
        <v/>
      </c>
      <c r="AG169" s="373" t="str">
        <f t="shared" si="41"/>
        <v/>
      </c>
      <c r="AH169" s="374" t="str">
        <f t="shared" si="42"/>
        <v/>
      </c>
      <c r="AI169" s="375" t="str">
        <f t="shared" si="43"/>
        <v/>
      </c>
      <c r="AJ169" s="375" t="str">
        <f t="shared" si="44"/>
        <v/>
      </c>
      <c r="AK169" s="375" t="str">
        <f t="shared" si="45"/>
        <v/>
      </c>
      <c r="AL169" s="375" t="str">
        <f t="shared" si="46"/>
        <v/>
      </c>
      <c r="AM169" s="375" t="str">
        <f t="shared" si="47"/>
        <v/>
      </c>
      <c r="AN169" s="376"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376"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375" t="str">
        <f t="shared" si="48"/>
        <v/>
      </c>
      <c r="AQ169" s="444" t="str">
        <f t="shared" si="49"/>
        <v/>
      </c>
      <c r="AR169" s="375" t="str">
        <f t="shared" si="59"/>
        <v/>
      </c>
      <c r="AS169" s="377" t="str">
        <f t="shared" si="50"/>
        <v/>
      </c>
      <c r="AT169" s="378" t="str">
        <f t="shared" si="51"/>
        <v/>
      </c>
      <c r="AX169" s="625" t="b">
        <f t="shared" si="60"/>
        <v>0</v>
      </c>
      <c r="AY169" s="7" t="str">
        <f t="shared" si="61"/>
        <v>FALSEFALSEFALSE</v>
      </c>
      <c r="AZ169" s="626">
        <f t="shared" si="52"/>
        <v>0</v>
      </c>
      <c r="BA169" s="627" t="str">
        <f t="shared" si="62"/>
        <v/>
      </c>
      <c r="BB169" s="627">
        <f t="shared" si="53"/>
        <v>0</v>
      </c>
      <c r="BC169" s="690" t="str">
        <f t="shared" si="54"/>
        <v/>
      </c>
    </row>
    <row r="170" spans="1:55">
      <c r="A170" s="381">
        <v>114</v>
      </c>
      <c r="B170" s="117"/>
      <c r="C170" s="288"/>
      <c r="D170" s="289"/>
      <c r="E170" s="289"/>
      <c r="F170" s="290"/>
      <c r="G170" s="292"/>
      <c r="H170" s="116"/>
      <c r="I170" s="292"/>
      <c r="J170" s="116"/>
      <c r="K170" s="370" t="str">
        <f t="shared" si="32"/>
        <v/>
      </c>
      <c r="L170" s="370">
        <f t="shared" si="55"/>
        <v>0</v>
      </c>
      <c r="M170" s="370">
        <f t="shared" si="56"/>
        <v>0</v>
      </c>
      <c r="N170" s="371" t="str">
        <f t="shared" si="33"/>
        <v/>
      </c>
      <c r="O170" s="371" t="str">
        <f t="shared" si="34"/>
        <v/>
      </c>
      <c r="P170" s="371" t="str">
        <f t="shared" si="35"/>
        <v/>
      </c>
      <c r="Q170" s="371" t="str">
        <f t="shared" si="36"/>
        <v/>
      </c>
      <c r="R170" s="371" t="str">
        <f t="shared" si="37"/>
        <v/>
      </c>
      <c r="S170" s="371" t="str">
        <f t="shared" si="38"/>
        <v/>
      </c>
      <c r="T170" s="443" t="str">
        <f t="shared" si="57"/>
        <v/>
      </c>
      <c r="U170" s="539"/>
      <c r="V170" s="117"/>
      <c r="W170" s="118"/>
      <c r="X170" s="119"/>
      <c r="Y170" s="120"/>
      <c r="Z170" s="122"/>
      <c r="AA170" s="121"/>
      <c r="AB170" s="443" t="str">
        <f t="shared" si="39"/>
        <v/>
      </c>
      <c r="AC170" s="734" t="str">
        <f t="shared" si="58"/>
        <v/>
      </c>
      <c r="AD170" s="372"/>
      <c r="AE170" s="485"/>
      <c r="AF170" s="373" t="str">
        <f t="shared" si="40"/>
        <v/>
      </c>
      <c r="AG170" s="373" t="str">
        <f t="shared" si="41"/>
        <v/>
      </c>
      <c r="AH170" s="374" t="str">
        <f t="shared" si="42"/>
        <v/>
      </c>
      <c r="AI170" s="375" t="str">
        <f t="shared" si="43"/>
        <v/>
      </c>
      <c r="AJ170" s="375" t="str">
        <f t="shared" si="44"/>
        <v/>
      </c>
      <c r="AK170" s="375" t="str">
        <f t="shared" si="45"/>
        <v/>
      </c>
      <c r="AL170" s="375" t="str">
        <f t="shared" si="46"/>
        <v/>
      </c>
      <c r="AM170" s="375" t="str">
        <f t="shared" si="47"/>
        <v/>
      </c>
      <c r="AN170" s="376"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376"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375" t="str">
        <f t="shared" si="48"/>
        <v/>
      </c>
      <c r="AQ170" s="444" t="str">
        <f t="shared" si="49"/>
        <v/>
      </c>
      <c r="AR170" s="375" t="str">
        <f t="shared" si="59"/>
        <v/>
      </c>
      <c r="AS170" s="377" t="str">
        <f t="shared" si="50"/>
        <v/>
      </c>
      <c r="AT170" s="378" t="str">
        <f t="shared" si="51"/>
        <v/>
      </c>
      <c r="AX170" s="625" t="b">
        <f t="shared" si="60"/>
        <v>0</v>
      </c>
      <c r="AY170" s="7" t="str">
        <f t="shared" si="61"/>
        <v>FALSEFALSEFALSE</v>
      </c>
      <c r="AZ170" s="626">
        <f t="shared" si="52"/>
        <v>0</v>
      </c>
      <c r="BA170" s="627" t="str">
        <f t="shared" si="62"/>
        <v/>
      </c>
      <c r="BB170" s="627">
        <f t="shared" si="53"/>
        <v>0</v>
      </c>
      <c r="BC170" s="690" t="str">
        <f t="shared" si="54"/>
        <v/>
      </c>
    </row>
    <row r="171" spans="1:55">
      <c r="A171" s="381">
        <v>115</v>
      </c>
      <c r="B171" s="117"/>
      <c r="C171" s="288"/>
      <c r="D171" s="289"/>
      <c r="E171" s="289"/>
      <c r="F171" s="290"/>
      <c r="G171" s="292"/>
      <c r="H171" s="116"/>
      <c r="I171" s="292"/>
      <c r="J171" s="116"/>
      <c r="K171" s="370" t="str">
        <f t="shared" si="32"/>
        <v/>
      </c>
      <c r="L171" s="370">
        <f t="shared" si="55"/>
        <v>0</v>
      </c>
      <c r="M171" s="370">
        <f t="shared" si="56"/>
        <v>0</v>
      </c>
      <c r="N171" s="371" t="str">
        <f t="shared" si="33"/>
        <v/>
      </c>
      <c r="O171" s="371" t="str">
        <f t="shared" si="34"/>
        <v/>
      </c>
      <c r="P171" s="371" t="str">
        <f t="shared" si="35"/>
        <v/>
      </c>
      <c r="Q171" s="371" t="str">
        <f t="shared" si="36"/>
        <v/>
      </c>
      <c r="R171" s="371" t="str">
        <f t="shared" si="37"/>
        <v/>
      </c>
      <c r="S171" s="371" t="str">
        <f t="shared" si="38"/>
        <v/>
      </c>
      <c r="T171" s="443" t="str">
        <f t="shared" si="57"/>
        <v/>
      </c>
      <c r="U171" s="539"/>
      <c r="V171" s="117"/>
      <c r="W171" s="118"/>
      <c r="X171" s="119"/>
      <c r="Y171" s="120"/>
      <c r="Z171" s="122"/>
      <c r="AA171" s="121"/>
      <c r="AB171" s="443" t="str">
        <f t="shared" si="39"/>
        <v/>
      </c>
      <c r="AC171" s="734" t="str">
        <f t="shared" si="58"/>
        <v/>
      </c>
      <c r="AD171" s="372"/>
      <c r="AE171" s="485"/>
      <c r="AF171" s="373" t="str">
        <f t="shared" si="40"/>
        <v/>
      </c>
      <c r="AG171" s="373" t="str">
        <f t="shared" si="41"/>
        <v/>
      </c>
      <c r="AH171" s="374" t="str">
        <f t="shared" si="42"/>
        <v/>
      </c>
      <c r="AI171" s="375" t="str">
        <f t="shared" si="43"/>
        <v/>
      </c>
      <c r="AJ171" s="375" t="str">
        <f t="shared" si="44"/>
        <v/>
      </c>
      <c r="AK171" s="375" t="str">
        <f t="shared" si="45"/>
        <v/>
      </c>
      <c r="AL171" s="375" t="str">
        <f t="shared" si="46"/>
        <v/>
      </c>
      <c r="AM171" s="375" t="str">
        <f t="shared" si="47"/>
        <v/>
      </c>
      <c r="AN171" s="376"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376"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375" t="str">
        <f t="shared" si="48"/>
        <v/>
      </c>
      <c r="AQ171" s="444" t="str">
        <f t="shared" si="49"/>
        <v/>
      </c>
      <c r="AR171" s="375" t="str">
        <f t="shared" si="59"/>
        <v/>
      </c>
      <c r="AS171" s="377" t="str">
        <f t="shared" si="50"/>
        <v/>
      </c>
      <c r="AT171" s="378" t="str">
        <f t="shared" si="51"/>
        <v/>
      </c>
      <c r="AX171" s="625" t="b">
        <f t="shared" si="60"/>
        <v>0</v>
      </c>
      <c r="AY171" s="7" t="str">
        <f t="shared" si="61"/>
        <v>FALSEFALSEFALSE</v>
      </c>
      <c r="AZ171" s="626">
        <f t="shared" si="52"/>
        <v>0</v>
      </c>
      <c r="BA171" s="627" t="str">
        <f t="shared" si="62"/>
        <v/>
      </c>
      <c r="BB171" s="627">
        <f t="shared" si="53"/>
        <v>0</v>
      </c>
      <c r="BC171" s="690" t="str">
        <f t="shared" si="54"/>
        <v/>
      </c>
    </row>
    <row r="172" spans="1:55">
      <c r="A172" s="381">
        <v>116</v>
      </c>
      <c r="B172" s="117"/>
      <c r="C172" s="288"/>
      <c r="D172" s="289"/>
      <c r="E172" s="289"/>
      <c r="F172" s="290"/>
      <c r="G172" s="292"/>
      <c r="H172" s="116"/>
      <c r="I172" s="292"/>
      <c r="J172" s="116"/>
      <c r="K172" s="370" t="str">
        <f t="shared" si="32"/>
        <v/>
      </c>
      <c r="L172" s="370">
        <f t="shared" si="55"/>
        <v>0</v>
      </c>
      <c r="M172" s="370">
        <f t="shared" si="56"/>
        <v>0</v>
      </c>
      <c r="N172" s="371" t="str">
        <f t="shared" si="33"/>
        <v/>
      </c>
      <c r="O172" s="371" t="str">
        <f t="shared" si="34"/>
        <v/>
      </c>
      <c r="P172" s="371" t="str">
        <f t="shared" si="35"/>
        <v/>
      </c>
      <c r="Q172" s="371" t="str">
        <f t="shared" si="36"/>
        <v/>
      </c>
      <c r="R172" s="371" t="str">
        <f t="shared" si="37"/>
        <v/>
      </c>
      <c r="S172" s="371" t="str">
        <f t="shared" si="38"/>
        <v/>
      </c>
      <c r="T172" s="443" t="str">
        <f t="shared" si="57"/>
        <v/>
      </c>
      <c r="U172" s="539"/>
      <c r="V172" s="117"/>
      <c r="W172" s="118"/>
      <c r="X172" s="119"/>
      <c r="Y172" s="120"/>
      <c r="Z172" s="122"/>
      <c r="AA172" s="121"/>
      <c r="AB172" s="443" t="str">
        <f t="shared" si="39"/>
        <v/>
      </c>
      <c r="AC172" s="734" t="str">
        <f t="shared" si="58"/>
        <v/>
      </c>
      <c r="AD172" s="372"/>
      <c r="AE172" s="485"/>
      <c r="AF172" s="373" t="str">
        <f t="shared" si="40"/>
        <v/>
      </c>
      <c r="AG172" s="373" t="str">
        <f t="shared" si="41"/>
        <v/>
      </c>
      <c r="AH172" s="374" t="str">
        <f t="shared" si="42"/>
        <v/>
      </c>
      <c r="AI172" s="375" t="str">
        <f t="shared" si="43"/>
        <v/>
      </c>
      <c r="AJ172" s="375" t="str">
        <f t="shared" si="44"/>
        <v/>
      </c>
      <c r="AK172" s="375" t="str">
        <f t="shared" si="45"/>
        <v/>
      </c>
      <c r="AL172" s="375" t="str">
        <f t="shared" si="46"/>
        <v/>
      </c>
      <c r="AM172" s="375" t="str">
        <f t="shared" si="47"/>
        <v/>
      </c>
      <c r="AN172" s="376"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376"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375" t="str">
        <f t="shared" si="48"/>
        <v/>
      </c>
      <c r="AQ172" s="444" t="str">
        <f t="shared" si="49"/>
        <v/>
      </c>
      <c r="AR172" s="375" t="str">
        <f t="shared" si="59"/>
        <v/>
      </c>
      <c r="AS172" s="377" t="str">
        <f t="shared" si="50"/>
        <v/>
      </c>
      <c r="AT172" s="378" t="str">
        <f t="shared" si="51"/>
        <v/>
      </c>
      <c r="AX172" s="625" t="b">
        <f t="shared" si="60"/>
        <v>0</v>
      </c>
      <c r="AY172" s="7" t="str">
        <f t="shared" si="61"/>
        <v>FALSEFALSEFALSE</v>
      </c>
      <c r="AZ172" s="626">
        <f t="shared" si="52"/>
        <v>0</v>
      </c>
      <c r="BA172" s="627" t="str">
        <f t="shared" si="62"/>
        <v/>
      </c>
      <c r="BB172" s="627">
        <f t="shared" si="53"/>
        <v>0</v>
      </c>
      <c r="BC172" s="690" t="str">
        <f t="shared" si="54"/>
        <v/>
      </c>
    </row>
    <row r="173" spans="1:55">
      <c r="A173" s="381">
        <v>117</v>
      </c>
      <c r="B173" s="117"/>
      <c r="C173" s="288"/>
      <c r="D173" s="289"/>
      <c r="E173" s="289"/>
      <c r="F173" s="290"/>
      <c r="G173" s="292"/>
      <c r="H173" s="116"/>
      <c r="I173" s="292"/>
      <c r="J173" s="116"/>
      <c r="K173" s="370" t="str">
        <f t="shared" si="32"/>
        <v/>
      </c>
      <c r="L173" s="370">
        <f t="shared" si="55"/>
        <v>0</v>
      </c>
      <c r="M173" s="370">
        <f t="shared" si="56"/>
        <v>0</v>
      </c>
      <c r="N173" s="371" t="str">
        <f t="shared" si="33"/>
        <v/>
      </c>
      <c r="O173" s="371" t="str">
        <f t="shared" si="34"/>
        <v/>
      </c>
      <c r="P173" s="371" t="str">
        <f t="shared" si="35"/>
        <v/>
      </c>
      <c r="Q173" s="371" t="str">
        <f t="shared" si="36"/>
        <v/>
      </c>
      <c r="R173" s="371" t="str">
        <f t="shared" si="37"/>
        <v/>
      </c>
      <c r="S173" s="371" t="str">
        <f t="shared" si="38"/>
        <v/>
      </c>
      <c r="T173" s="443" t="str">
        <f t="shared" si="57"/>
        <v/>
      </c>
      <c r="U173" s="539"/>
      <c r="V173" s="117"/>
      <c r="W173" s="118"/>
      <c r="X173" s="119"/>
      <c r="Y173" s="120"/>
      <c r="Z173" s="122"/>
      <c r="AA173" s="121"/>
      <c r="AB173" s="443" t="str">
        <f t="shared" si="39"/>
        <v/>
      </c>
      <c r="AC173" s="734" t="str">
        <f t="shared" si="58"/>
        <v/>
      </c>
      <c r="AD173" s="372"/>
      <c r="AE173" s="485"/>
      <c r="AF173" s="373" t="str">
        <f t="shared" si="40"/>
        <v/>
      </c>
      <c r="AG173" s="373" t="str">
        <f t="shared" si="41"/>
        <v/>
      </c>
      <c r="AH173" s="374" t="str">
        <f t="shared" si="42"/>
        <v/>
      </c>
      <c r="AI173" s="375" t="str">
        <f t="shared" si="43"/>
        <v/>
      </c>
      <c r="AJ173" s="375" t="str">
        <f t="shared" si="44"/>
        <v/>
      </c>
      <c r="AK173" s="375" t="str">
        <f t="shared" si="45"/>
        <v/>
      </c>
      <c r="AL173" s="375" t="str">
        <f t="shared" si="46"/>
        <v/>
      </c>
      <c r="AM173" s="375" t="str">
        <f t="shared" si="47"/>
        <v/>
      </c>
      <c r="AN173" s="376"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376"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375" t="str">
        <f t="shared" si="48"/>
        <v/>
      </c>
      <c r="AQ173" s="444" t="str">
        <f t="shared" si="49"/>
        <v/>
      </c>
      <c r="AR173" s="375" t="str">
        <f t="shared" si="59"/>
        <v/>
      </c>
      <c r="AS173" s="377" t="str">
        <f t="shared" si="50"/>
        <v/>
      </c>
      <c r="AT173" s="378" t="str">
        <f t="shared" si="51"/>
        <v/>
      </c>
      <c r="AX173" s="625" t="b">
        <f t="shared" si="60"/>
        <v>0</v>
      </c>
      <c r="AY173" s="7" t="str">
        <f t="shared" si="61"/>
        <v>FALSEFALSEFALSE</v>
      </c>
      <c r="AZ173" s="626">
        <f t="shared" si="52"/>
        <v>0</v>
      </c>
      <c r="BA173" s="627" t="str">
        <f t="shared" si="62"/>
        <v/>
      </c>
      <c r="BB173" s="627">
        <f t="shared" si="53"/>
        <v>0</v>
      </c>
      <c r="BC173" s="690" t="str">
        <f t="shared" si="54"/>
        <v/>
      </c>
    </row>
    <row r="174" spans="1:55">
      <c r="A174" s="381">
        <v>118</v>
      </c>
      <c r="B174" s="117"/>
      <c r="C174" s="288"/>
      <c r="D174" s="289"/>
      <c r="E174" s="289"/>
      <c r="F174" s="290"/>
      <c r="G174" s="292"/>
      <c r="H174" s="116"/>
      <c r="I174" s="292"/>
      <c r="J174" s="116"/>
      <c r="K174" s="370" t="str">
        <f t="shared" si="32"/>
        <v/>
      </c>
      <c r="L174" s="370">
        <f t="shared" si="55"/>
        <v>0</v>
      </c>
      <c r="M174" s="370">
        <f t="shared" si="56"/>
        <v>0</v>
      </c>
      <c r="N174" s="371" t="str">
        <f t="shared" si="33"/>
        <v/>
      </c>
      <c r="O174" s="371" t="str">
        <f t="shared" si="34"/>
        <v/>
      </c>
      <c r="P174" s="371" t="str">
        <f t="shared" si="35"/>
        <v/>
      </c>
      <c r="Q174" s="371" t="str">
        <f t="shared" si="36"/>
        <v/>
      </c>
      <c r="R174" s="371" t="str">
        <f t="shared" si="37"/>
        <v/>
      </c>
      <c r="S174" s="371" t="str">
        <f t="shared" si="38"/>
        <v/>
      </c>
      <c r="T174" s="443" t="str">
        <f t="shared" si="57"/>
        <v/>
      </c>
      <c r="U174" s="539"/>
      <c r="V174" s="117"/>
      <c r="W174" s="118"/>
      <c r="X174" s="119"/>
      <c r="Y174" s="120"/>
      <c r="Z174" s="122"/>
      <c r="AA174" s="121"/>
      <c r="AB174" s="443" t="str">
        <f t="shared" si="39"/>
        <v/>
      </c>
      <c r="AC174" s="734" t="str">
        <f t="shared" si="58"/>
        <v/>
      </c>
      <c r="AD174" s="372"/>
      <c r="AE174" s="485"/>
      <c r="AF174" s="373" t="str">
        <f t="shared" si="40"/>
        <v/>
      </c>
      <c r="AG174" s="373" t="str">
        <f t="shared" si="41"/>
        <v/>
      </c>
      <c r="AH174" s="374" t="str">
        <f t="shared" si="42"/>
        <v/>
      </c>
      <c r="AI174" s="375" t="str">
        <f t="shared" si="43"/>
        <v/>
      </c>
      <c r="AJ174" s="375" t="str">
        <f t="shared" si="44"/>
        <v/>
      </c>
      <c r="AK174" s="375" t="str">
        <f t="shared" si="45"/>
        <v/>
      </c>
      <c r="AL174" s="375" t="str">
        <f t="shared" si="46"/>
        <v/>
      </c>
      <c r="AM174" s="375" t="str">
        <f t="shared" si="47"/>
        <v/>
      </c>
      <c r="AN174" s="376"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376"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375" t="str">
        <f t="shared" si="48"/>
        <v/>
      </c>
      <c r="AQ174" s="444" t="str">
        <f t="shared" si="49"/>
        <v/>
      </c>
      <c r="AR174" s="375" t="str">
        <f t="shared" si="59"/>
        <v/>
      </c>
      <c r="AS174" s="377" t="str">
        <f t="shared" si="50"/>
        <v/>
      </c>
      <c r="AT174" s="378" t="str">
        <f t="shared" si="51"/>
        <v/>
      </c>
      <c r="AX174" s="625" t="b">
        <f t="shared" si="60"/>
        <v>0</v>
      </c>
      <c r="AY174" s="7" t="str">
        <f t="shared" si="61"/>
        <v>FALSEFALSEFALSE</v>
      </c>
      <c r="AZ174" s="626">
        <f t="shared" si="52"/>
        <v>0</v>
      </c>
      <c r="BA174" s="627" t="str">
        <f t="shared" si="62"/>
        <v/>
      </c>
      <c r="BB174" s="627">
        <f t="shared" si="53"/>
        <v>0</v>
      </c>
      <c r="BC174" s="690" t="str">
        <f t="shared" si="54"/>
        <v/>
      </c>
    </row>
    <row r="175" spans="1:55">
      <c r="A175" s="381">
        <v>119</v>
      </c>
      <c r="B175" s="117"/>
      <c r="C175" s="288"/>
      <c r="D175" s="289"/>
      <c r="E175" s="289"/>
      <c r="F175" s="290"/>
      <c r="G175" s="292"/>
      <c r="H175" s="116"/>
      <c r="I175" s="292"/>
      <c r="J175" s="116"/>
      <c r="K175" s="370" t="str">
        <f t="shared" si="32"/>
        <v/>
      </c>
      <c r="L175" s="370">
        <f t="shared" si="55"/>
        <v>0</v>
      </c>
      <c r="M175" s="370">
        <f t="shared" si="56"/>
        <v>0</v>
      </c>
      <c r="N175" s="371" t="str">
        <f t="shared" si="33"/>
        <v/>
      </c>
      <c r="O175" s="371" t="str">
        <f t="shared" si="34"/>
        <v/>
      </c>
      <c r="P175" s="371" t="str">
        <f t="shared" si="35"/>
        <v/>
      </c>
      <c r="Q175" s="371" t="str">
        <f t="shared" si="36"/>
        <v/>
      </c>
      <c r="R175" s="371" t="str">
        <f t="shared" si="37"/>
        <v/>
      </c>
      <c r="S175" s="371" t="str">
        <f t="shared" si="38"/>
        <v/>
      </c>
      <c r="T175" s="443" t="str">
        <f t="shared" si="57"/>
        <v/>
      </c>
      <c r="U175" s="539"/>
      <c r="V175" s="117"/>
      <c r="W175" s="118"/>
      <c r="X175" s="119"/>
      <c r="Y175" s="120"/>
      <c r="Z175" s="122"/>
      <c r="AA175" s="121"/>
      <c r="AB175" s="443" t="str">
        <f t="shared" si="39"/>
        <v/>
      </c>
      <c r="AC175" s="734" t="str">
        <f t="shared" si="58"/>
        <v/>
      </c>
      <c r="AD175" s="372"/>
      <c r="AE175" s="485"/>
      <c r="AF175" s="373" t="str">
        <f t="shared" si="40"/>
        <v/>
      </c>
      <c r="AG175" s="373" t="str">
        <f t="shared" si="41"/>
        <v/>
      </c>
      <c r="AH175" s="374" t="str">
        <f t="shared" si="42"/>
        <v/>
      </c>
      <c r="AI175" s="375" t="str">
        <f t="shared" si="43"/>
        <v/>
      </c>
      <c r="AJ175" s="375" t="str">
        <f t="shared" si="44"/>
        <v/>
      </c>
      <c r="AK175" s="375" t="str">
        <f t="shared" si="45"/>
        <v/>
      </c>
      <c r="AL175" s="375" t="str">
        <f t="shared" si="46"/>
        <v/>
      </c>
      <c r="AM175" s="375" t="str">
        <f t="shared" si="47"/>
        <v/>
      </c>
      <c r="AN175" s="376"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376"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375" t="str">
        <f t="shared" si="48"/>
        <v/>
      </c>
      <c r="AQ175" s="444" t="str">
        <f t="shared" si="49"/>
        <v/>
      </c>
      <c r="AR175" s="375" t="str">
        <f t="shared" si="59"/>
        <v/>
      </c>
      <c r="AS175" s="377" t="str">
        <f t="shared" si="50"/>
        <v/>
      </c>
      <c r="AT175" s="378" t="str">
        <f t="shared" si="51"/>
        <v/>
      </c>
      <c r="AX175" s="625" t="b">
        <f t="shared" si="60"/>
        <v>0</v>
      </c>
      <c r="AY175" s="7" t="str">
        <f t="shared" si="61"/>
        <v>FALSEFALSEFALSE</v>
      </c>
      <c r="AZ175" s="626">
        <f t="shared" si="52"/>
        <v>0</v>
      </c>
      <c r="BA175" s="627" t="str">
        <f t="shared" si="62"/>
        <v/>
      </c>
      <c r="BB175" s="627">
        <f t="shared" si="53"/>
        <v>0</v>
      </c>
      <c r="BC175" s="690" t="str">
        <f t="shared" si="54"/>
        <v/>
      </c>
    </row>
    <row r="176" spans="1:55">
      <c r="A176" s="381">
        <v>120</v>
      </c>
      <c r="B176" s="117"/>
      <c r="C176" s="288"/>
      <c r="D176" s="289"/>
      <c r="E176" s="289"/>
      <c r="F176" s="290"/>
      <c r="G176" s="292"/>
      <c r="H176" s="116"/>
      <c r="I176" s="292"/>
      <c r="J176" s="116"/>
      <c r="K176" s="370" t="str">
        <f t="shared" si="32"/>
        <v/>
      </c>
      <c r="L176" s="370">
        <f t="shared" si="55"/>
        <v>0</v>
      </c>
      <c r="M176" s="370">
        <f t="shared" si="56"/>
        <v>0</v>
      </c>
      <c r="N176" s="371" t="str">
        <f t="shared" si="33"/>
        <v/>
      </c>
      <c r="O176" s="371" t="str">
        <f t="shared" si="34"/>
        <v/>
      </c>
      <c r="P176" s="371" t="str">
        <f t="shared" si="35"/>
        <v/>
      </c>
      <c r="Q176" s="371" t="str">
        <f t="shared" si="36"/>
        <v/>
      </c>
      <c r="R176" s="371" t="str">
        <f t="shared" si="37"/>
        <v/>
      </c>
      <c r="S176" s="371" t="str">
        <f t="shared" si="38"/>
        <v/>
      </c>
      <c r="T176" s="443" t="str">
        <f t="shared" si="57"/>
        <v/>
      </c>
      <c r="U176" s="539"/>
      <c r="V176" s="117"/>
      <c r="W176" s="118"/>
      <c r="X176" s="119"/>
      <c r="Y176" s="120"/>
      <c r="Z176" s="122"/>
      <c r="AA176" s="121"/>
      <c r="AB176" s="443" t="str">
        <f t="shared" si="39"/>
        <v/>
      </c>
      <c r="AC176" s="734" t="str">
        <f t="shared" si="58"/>
        <v/>
      </c>
      <c r="AD176" s="372"/>
      <c r="AE176" s="485"/>
      <c r="AF176" s="373" t="str">
        <f t="shared" si="40"/>
        <v/>
      </c>
      <c r="AG176" s="373" t="str">
        <f t="shared" si="41"/>
        <v/>
      </c>
      <c r="AH176" s="374" t="str">
        <f t="shared" si="42"/>
        <v/>
      </c>
      <c r="AI176" s="375" t="str">
        <f t="shared" si="43"/>
        <v/>
      </c>
      <c r="AJ176" s="375" t="str">
        <f t="shared" si="44"/>
        <v/>
      </c>
      <c r="AK176" s="375" t="str">
        <f t="shared" si="45"/>
        <v/>
      </c>
      <c r="AL176" s="375" t="str">
        <f t="shared" si="46"/>
        <v/>
      </c>
      <c r="AM176" s="375" t="str">
        <f t="shared" si="47"/>
        <v/>
      </c>
      <c r="AN176" s="376"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376"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375" t="str">
        <f t="shared" si="48"/>
        <v/>
      </c>
      <c r="AQ176" s="444" t="str">
        <f t="shared" si="49"/>
        <v/>
      </c>
      <c r="AR176" s="375" t="str">
        <f t="shared" si="59"/>
        <v/>
      </c>
      <c r="AS176" s="377" t="str">
        <f t="shared" si="50"/>
        <v/>
      </c>
      <c r="AT176" s="378" t="str">
        <f t="shared" si="51"/>
        <v/>
      </c>
      <c r="AX176" s="625" t="b">
        <f t="shared" si="60"/>
        <v>0</v>
      </c>
      <c r="AY176" s="7" t="str">
        <f t="shared" si="61"/>
        <v>FALSEFALSEFALSE</v>
      </c>
      <c r="AZ176" s="626">
        <f t="shared" si="52"/>
        <v>0</v>
      </c>
      <c r="BA176" s="627" t="str">
        <f t="shared" si="62"/>
        <v/>
      </c>
      <c r="BB176" s="627">
        <f t="shared" si="53"/>
        <v>0</v>
      </c>
      <c r="BC176" s="690" t="str">
        <f t="shared" si="54"/>
        <v/>
      </c>
    </row>
    <row r="177" spans="1:55">
      <c r="A177" s="381">
        <v>121</v>
      </c>
      <c r="B177" s="117"/>
      <c r="C177" s="288"/>
      <c r="D177" s="289"/>
      <c r="E177" s="289"/>
      <c r="F177" s="290"/>
      <c r="G177" s="292"/>
      <c r="H177" s="116"/>
      <c r="I177" s="292"/>
      <c r="J177" s="116"/>
      <c r="K177" s="370" t="str">
        <f t="shared" si="32"/>
        <v/>
      </c>
      <c r="L177" s="370">
        <f t="shared" si="55"/>
        <v>0</v>
      </c>
      <c r="M177" s="370">
        <f t="shared" si="56"/>
        <v>0</v>
      </c>
      <c r="N177" s="371" t="str">
        <f t="shared" si="33"/>
        <v/>
      </c>
      <c r="O177" s="371" t="str">
        <f t="shared" si="34"/>
        <v/>
      </c>
      <c r="P177" s="371" t="str">
        <f t="shared" si="35"/>
        <v/>
      </c>
      <c r="Q177" s="371" t="str">
        <f t="shared" si="36"/>
        <v/>
      </c>
      <c r="R177" s="371" t="str">
        <f t="shared" si="37"/>
        <v/>
      </c>
      <c r="S177" s="371" t="str">
        <f t="shared" si="38"/>
        <v/>
      </c>
      <c r="T177" s="443" t="str">
        <f t="shared" si="57"/>
        <v/>
      </c>
      <c r="U177" s="539"/>
      <c r="V177" s="117"/>
      <c r="W177" s="118"/>
      <c r="X177" s="119"/>
      <c r="Y177" s="120"/>
      <c r="Z177" s="122"/>
      <c r="AA177" s="121"/>
      <c r="AB177" s="443" t="str">
        <f t="shared" si="39"/>
        <v/>
      </c>
      <c r="AC177" s="734" t="str">
        <f t="shared" si="58"/>
        <v/>
      </c>
      <c r="AD177" s="372"/>
      <c r="AE177" s="485"/>
      <c r="AF177" s="373" t="str">
        <f t="shared" si="40"/>
        <v/>
      </c>
      <c r="AG177" s="373" t="str">
        <f t="shared" si="41"/>
        <v/>
      </c>
      <c r="AH177" s="374" t="str">
        <f t="shared" si="42"/>
        <v/>
      </c>
      <c r="AI177" s="375" t="str">
        <f t="shared" si="43"/>
        <v/>
      </c>
      <c r="AJ177" s="375" t="str">
        <f t="shared" si="44"/>
        <v/>
      </c>
      <c r="AK177" s="375" t="str">
        <f t="shared" si="45"/>
        <v/>
      </c>
      <c r="AL177" s="375" t="str">
        <f t="shared" si="46"/>
        <v/>
      </c>
      <c r="AM177" s="375" t="str">
        <f t="shared" si="47"/>
        <v/>
      </c>
      <c r="AN177" s="376"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376"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375" t="str">
        <f t="shared" si="48"/>
        <v/>
      </c>
      <c r="AQ177" s="444" t="str">
        <f t="shared" si="49"/>
        <v/>
      </c>
      <c r="AR177" s="375" t="str">
        <f t="shared" si="59"/>
        <v/>
      </c>
      <c r="AS177" s="377" t="str">
        <f t="shared" si="50"/>
        <v/>
      </c>
      <c r="AT177" s="378" t="str">
        <f t="shared" si="51"/>
        <v/>
      </c>
      <c r="AX177" s="625" t="b">
        <f t="shared" si="60"/>
        <v>0</v>
      </c>
      <c r="AY177" s="7" t="str">
        <f t="shared" si="61"/>
        <v>FALSEFALSEFALSE</v>
      </c>
      <c r="AZ177" s="626">
        <f t="shared" si="52"/>
        <v>0</v>
      </c>
      <c r="BA177" s="627" t="str">
        <f t="shared" si="62"/>
        <v/>
      </c>
      <c r="BB177" s="627">
        <f t="shared" si="53"/>
        <v>0</v>
      </c>
      <c r="BC177" s="690" t="str">
        <f t="shared" si="54"/>
        <v/>
      </c>
    </row>
    <row r="178" spans="1:55">
      <c r="A178" s="381">
        <v>122</v>
      </c>
      <c r="B178" s="117"/>
      <c r="C178" s="288"/>
      <c r="D178" s="289"/>
      <c r="E178" s="289"/>
      <c r="F178" s="290"/>
      <c r="G178" s="292"/>
      <c r="H178" s="116"/>
      <c r="I178" s="292"/>
      <c r="J178" s="116"/>
      <c r="K178" s="370" t="str">
        <f t="shared" si="32"/>
        <v/>
      </c>
      <c r="L178" s="370">
        <f t="shared" si="55"/>
        <v>0</v>
      </c>
      <c r="M178" s="370">
        <f t="shared" si="56"/>
        <v>0</v>
      </c>
      <c r="N178" s="371" t="str">
        <f t="shared" si="33"/>
        <v/>
      </c>
      <c r="O178" s="371" t="str">
        <f t="shared" si="34"/>
        <v/>
      </c>
      <c r="P178" s="371" t="str">
        <f t="shared" si="35"/>
        <v/>
      </c>
      <c r="Q178" s="371" t="str">
        <f t="shared" si="36"/>
        <v/>
      </c>
      <c r="R178" s="371" t="str">
        <f t="shared" si="37"/>
        <v/>
      </c>
      <c r="S178" s="371" t="str">
        <f t="shared" si="38"/>
        <v/>
      </c>
      <c r="T178" s="443" t="str">
        <f t="shared" si="57"/>
        <v/>
      </c>
      <c r="U178" s="539"/>
      <c r="V178" s="117"/>
      <c r="W178" s="118"/>
      <c r="X178" s="119"/>
      <c r="Y178" s="120"/>
      <c r="Z178" s="122"/>
      <c r="AA178" s="121"/>
      <c r="AB178" s="443" t="str">
        <f t="shared" si="39"/>
        <v/>
      </c>
      <c r="AC178" s="734" t="str">
        <f t="shared" si="58"/>
        <v/>
      </c>
      <c r="AD178" s="372"/>
      <c r="AE178" s="485"/>
      <c r="AF178" s="373" t="str">
        <f t="shared" si="40"/>
        <v/>
      </c>
      <c r="AG178" s="373" t="str">
        <f t="shared" si="41"/>
        <v/>
      </c>
      <c r="AH178" s="374" t="str">
        <f t="shared" si="42"/>
        <v/>
      </c>
      <c r="AI178" s="375" t="str">
        <f t="shared" si="43"/>
        <v/>
      </c>
      <c r="AJ178" s="375" t="str">
        <f t="shared" si="44"/>
        <v/>
      </c>
      <c r="AK178" s="375" t="str">
        <f t="shared" si="45"/>
        <v/>
      </c>
      <c r="AL178" s="375" t="str">
        <f t="shared" si="46"/>
        <v/>
      </c>
      <c r="AM178" s="375" t="str">
        <f t="shared" si="47"/>
        <v/>
      </c>
      <c r="AN178" s="376"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376"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375" t="str">
        <f t="shared" si="48"/>
        <v/>
      </c>
      <c r="AQ178" s="444" t="str">
        <f t="shared" si="49"/>
        <v/>
      </c>
      <c r="AR178" s="375" t="str">
        <f t="shared" si="59"/>
        <v/>
      </c>
      <c r="AS178" s="377" t="str">
        <f t="shared" si="50"/>
        <v/>
      </c>
      <c r="AT178" s="378" t="str">
        <f t="shared" si="51"/>
        <v/>
      </c>
      <c r="AX178" s="625" t="b">
        <f t="shared" si="60"/>
        <v>0</v>
      </c>
      <c r="AY178" s="7" t="str">
        <f t="shared" si="61"/>
        <v>FALSEFALSEFALSE</v>
      </c>
      <c r="AZ178" s="626">
        <f t="shared" si="52"/>
        <v>0</v>
      </c>
      <c r="BA178" s="627" t="str">
        <f t="shared" si="62"/>
        <v/>
      </c>
      <c r="BB178" s="627">
        <f t="shared" si="53"/>
        <v>0</v>
      </c>
      <c r="BC178" s="690" t="str">
        <f t="shared" si="54"/>
        <v/>
      </c>
    </row>
    <row r="179" spans="1:55">
      <c r="A179" s="381">
        <v>123</v>
      </c>
      <c r="B179" s="117"/>
      <c r="C179" s="288"/>
      <c r="D179" s="289"/>
      <c r="E179" s="289"/>
      <c r="F179" s="290"/>
      <c r="G179" s="292"/>
      <c r="H179" s="116"/>
      <c r="I179" s="292"/>
      <c r="J179" s="116"/>
      <c r="K179" s="370" t="str">
        <f t="shared" si="32"/>
        <v/>
      </c>
      <c r="L179" s="370">
        <f t="shared" si="55"/>
        <v>0</v>
      </c>
      <c r="M179" s="370">
        <f t="shared" si="56"/>
        <v>0</v>
      </c>
      <c r="N179" s="371" t="str">
        <f t="shared" si="33"/>
        <v/>
      </c>
      <c r="O179" s="371" t="str">
        <f t="shared" si="34"/>
        <v/>
      </c>
      <c r="P179" s="371" t="str">
        <f t="shared" si="35"/>
        <v/>
      </c>
      <c r="Q179" s="371" t="str">
        <f t="shared" si="36"/>
        <v/>
      </c>
      <c r="R179" s="371" t="str">
        <f t="shared" si="37"/>
        <v/>
      </c>
      <c r="S179" s="371" t="str">
        <f t="shared" si="38"/>
        <v/>
      </c>
      <c r="T179" s="443" t="str">
        <f t="shared" si="57"/>
        <v/>
      </c>
      <c r="U179" s="539"/>
      <c r="V179" s="117"/>
      <c r="W179" s="118"/>
      <c r="X179" s="119"/>
      <c r="Y179" s="120"/>
      <c r="Z179" s="122"/>
      <c r="AA179" s="121"/>
      <c r="AB179" s="443" t="str">
        <f t="shared" si="39"/>
        <v/>
      </c>
      <c r="AC179" s="734" t="str">
        <f t="shared" si="58"/>
        <v/>
      </c>
      <c r="AD179" s="372"/>
      <c r="AE179" s="485"/>
      <c r="AF179" s="373" t="str">
        <f t="shared" si="40"/>
        <v/>
      </c>
      <c r="AG179" s="373" t="str">
        <f t="shared" si="41"/>
        <v/>
      </c>
      <c r="AH179" s="374" t="str">
        <f t="shared" si="42"/>
        <v/>
      </c>
      <c r="AI179" s="375" t="str">
        <f t="shared" si="43"/>
        <v/>
      </c>
      <c r="AJ179" s="375" t="str">
        <f t="shared" si="44"/>
        <v/>
      </c>
      <c r="AK179" s="375" t="str">
        <f t="shared" si="45"/>
        <v/>
      </c>
      <c r="AL179" s="375" t="str">
        <f t="shared" si="46"/>
        <v/>
      </c>
      <c r="AM179" s="375" t="str">
        <f t="shared" si="47"/>
        <v/>
      </c>
      <c r="AN179" s="376"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376"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375" t="str">
        <f t="shared" si="48"/>
        <v/>
      </c>
      <c r="AQ179" s="444" t="str">
        <f t="shared" si="49"/>
        <v/>
      </c>
      <c r="AR179" s="375" t="str">
        <f t="shared" si="59"/>
        <v/>
      </c>
      <c r="AS179" s="377" t="str">
        <f t="shared" si="50"/>
        <v/>
      </c>
      <c r="AT179" s="378" t="str">
        <f t="shared" si="51"/>
        <v/>
      </c>
      <c r="AX179" s="625" t="b">
        <f t="shared" si="60"/>
        <v>0</v>
      </c>
      <c r="AY179" s="7" t="str">
        <f t="shared" si="61"/>
        <v>FALSEFALSEFALSE</v>
      </c>
      <c r="AZ179" s="626">
        <f t="shared" si="52"/>
        <v>0</v>
      </c>
      <c r="BA179" s="627" t="str">
        <f t="shared" si="62"/>
        <v/>
      </c>
      <c r="BB179" s="627">
        <f t="shared" si="53"/>
        <v>0</v>
      </c>
      <c r="BC179" s="690" t="str">
        <f t="shared" si="54"/>
        <v/>
      </c>
    </row>
    <row r="180" spans="1:55">
      <c r="A180" s="381">
        <v>124</v>
      </c>
      <c r="B180" s="117"/>
      <c r="C180" s="288"/>
      <c r="D180" s="289"/>
      <c r="E180" s="289"/>
      <c r="F180" s="290"/>
      <c r="G180" s="292"/>
      <c r="H180" s="116"/>
      <c r="I180" s="292"/>
      <c r="J180" s="116"/>
      <c r="K180" s="370" t="str">
        <f t="shared" si="32"/>
        <v/>
      </c>
      <c r="L180" s="370">
        <f t="shared" si="55"/>
        <v>0</v>
      </c>
      <c r="M180" s="370">
        <f t="shared" si="56"/>
        <v>0</v>
      </c>
      <c r="N180" s="371" t="str">
        <f t="shared" si="33"/>
        <v/>
      </c>
      <c r="O180" s="371" t="str">
        <f t="shared" si="34"/>
        <v/>
      </c>
      <c r="P180" s="371" t="str">
        <f t="shared" si="35"/>
        <v/>
      </c>
      <c r="Q180" s="371" t="str">
        <f t="shared" si="36"/>
        <v/>
      </c>
      <c r="R180" s="371" t="str">
        <f t="shared" si="37"/>
        <v/>
      </c>
      <c r="S180" s="371" t="str">
        <f t="shared" si="38"/>
        <v/>
      </c>
      <c r="T180" s="443" t="str">
        <f t="shared" si="57"/>
        <v/>
      </c>
      <c r="U180" s="539"/>
      <c r="V180" s="117"/>
      <c r="W180" s="118"/>
      <c r="X180" s="119"/>
      <c r="Y180" s="120"/>
      <c r="Z180" s="122"/>
      <c r="AA180" s="121"/>
      <c r="AB180" s="443" t="str">
        <f t="shared" si="39"/>
        <v/>
      </c>
      <c r="AC180" s="734" t="str">
        <f t="shared" si="58"/>
        <v/>
      </c>
      <c r="AD180" s="372"/>
      <c r="AE180" s="485"/>
      <c r="AF180" s="373" t="str">
        <f t="shared" si="40"/>
        <v/>
      </c>
      <c r="AG180" s="373" t="str">
        <f t="shared" si="41"/>
        <v/>
      </c>
      <c r="AH180" s="374" t="str">
        <f t="shared" si="42"/>
        <v/>
      </c>
      <c r="AI180" s="375" t="str">
        <f t="shared" si="43"/>
        <v/>
      </c>
      <c r="AJ180" s="375" t="str">
        <f t="shared" si="44"/>
        <v/>
      </c>
      <c r="AK180" s="375" t="str">
        <f t="shared" si="45"/>
        <v/>
      </c>
      <c r="AL180" s="375" t="str">
        <f t="shared" si="46"/>
        <v/>
      </c>
      <c r="AM180" s="375" t="str">
        <f t="shared" si="47"/>
        <v/>
      </c>
      <c r="AN180" s="376"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376"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375" t="str">
        <f t="shared" si="48"/>
        <v/>
      </c>
      <c r="AQ180" s="444" t="str">
        <f t="shared" si="49"/>
        <v/>
      </c>
      <c r="AR180" s="375" t="str">
        <f t="shared" si="59"/>
        <v/>
      </c>
      <c r="AS180" s="377" t="str">
        <f t="shared" si="50"/>
        <v/>
      </c>
      <c r="AT180" s="378" t="str">
        <f t="shared" si="51"/>
        <v/>
      </c>
      <c r="AX180" s="625" t="b">
        <f t="shared" si="60"/>
        <v>0</v>
      </c>
      <c r="AY180" s="7" t="str">
        <f t="shared" si="61"/>
        <v>FALSEFALSEFALSE</v>
      </c>
      <c r="AZ180" s="626">
        <f t="shared" si="52"/>
        <v>0</v>
      </c>
      <c r="BA180" s="627" t="str">
        <f t="shared" si="62"/>
        <v/>
      </c>
      <c r="BB180" s="627">
        <f t="shared" si="53"/>
        <v>0</v>
      </c>
      <c r="BC180" s="690" t="str">
        <f t="shared" si="54"/>
        <v/>
      </c>
    </row>
    <row r="181" spans="1:55">
      <c r="A181" s="381">
        <v>125</v>
      </c>
      <c r="B181" s="117"/>
      <c r="C181" s="288"/>
      <c r="D181" s="289"/>
      <c r="E181" s="289"/>
      <c r="F181" s="290"/>
      <c r="G181" s="292"/>
      <c r="H181" s="116"/>
      <c r="I181" s="292"/>
      <c r="J181" s="116"/>
      <c r="K181" s="370" t="str">
        <f t="shared" si="32"/>
        <v/>
      </c>
      <c r="L181" s="370">
        <f t="shared" si="55"/>
        <v>0</v>
      </c>
      <c r="M181" s="370">
        <f t="shared" si="56"/>
        <v>0</v>
      </c>
      <c r="N181" s="371" t="str">
        <f t="shared" si="33"/>
        <v/>
      </c>
      <c r="O181" s="371" t="str">
        <f t="shared" si="34"/>
        <v/>
      </c>
      <c r="P181" s="371" t="str">
        <f t="shared" si="35"/>
        <v/>
      </c>
      <c r="Q181" s="371" t="str">
        <f t="shared" si="36"/>
        <v/>
      </c>
      <c r="R181" s="371" t="str">
        <f t="shared" si="37"/>
        <v/>
      </c>
      <c r="S181" s="371" t="str">
        <f t="shared" si="38"/>
        <v/>
      </c>
      <c r="T181" s="443" t="str">
        <f t="shared" si="57"/>
        <v/>
      </c>
      <c r="U181" s="539"/>
      <c r="V181" s="117"/>
      <c r="W181" s="118"/>
      <c r="X181" s="119"/>
      <c r="Y181" s="120"/>
      <c r="Z181" s="122"/>
      <c r="AA181" s="121"/>
      <c r="AB181" s="443" t="str">
        <f t="shared" si="39"/>
        <v/>
      </c>
      <c r="AC181" s="734" t="str">
        <f t="shared" si="58"/>
        <v/>
      </c>
      <c r="AD181" s="372"/>
      <c r="AE181" s="485"/>
      <c r="AF181" s="373" t="str">
        <f t="shared" si="40"/>
        <v/>
      </c>
      <c r="AG181" s="373" t="str">
        <f t="shared" si="41"/>
        <v/>
      </c>
      <c r="AH181" s="374" t="str">
        <f t="shared" si="42"/>
        <v/>
      </c>
      <c r="AI181" s="375" t="str">
        <f t="shared" si="43"/>
        <v/>
      </c>
      <c r="AJ181" s="375" t="str">
        <f t="shared" si="44"/>
        <v/>
      </c>
      <c r="AK181" s="375" t="str">
        <f t="shared" si="45"/>
        <v/>
      </c>
      <c r="AL181" s="375" t="str">
        <f t="shared" si="46"/>
        <v/>
      </c>
      <c r="AM181" s="375" t="str">
        <f t="shared" si="47"/>
        <v/>
      </c>
      <c r="AN181" s="376"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376"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375" t="str">
        <f t="shared" si="48"/>
        <v/>
      </c>
      <c r="AQ181" s="444" t="str">
        <f t="shared" si="49"/>
        <v/>
      </c>
      <c r="AR181" s="375" t="str">
        <f t="shared" si="59"/>
        <v/>
      </c>
      <c r="AS181" s="377" t="str">
        <f t="shared" si="50"/>
        <v/>
      </c>
      <c r="AT181" s="378" t="str">
        <f t="shared" si="51"/>
        <v/>
      </c>
      <c r="AX181" s="625" t="b">
        <f t="shared" si="60"/>
        <v>0</v>
      </c>
      <c r="AY181" s="7" t="str">
        <f t="shared" si="61"/>
        <v>FALSEFALSEFALSE</v>
      </c>
      <c r="AZ181" s="626">
        <f t="shared" si="52"/>
        <v>0</v>
      </c>
      <c r="BA181" s="627" t="str">
        <f t="shared" si="62"/>
        <v/>
      </c>
      <c r="BB181" s="627">
        <f t="shared" si="53"/>
        <v>0</v>
      </c>
      <c r="BC181" s="690" t="str">
        <f t="shared" si="54"/>
        <v/>
      </c>
    </row>
    <row r="182" spans="1:55">
      <c r="A182" s="381">
        <v>126</v>
      </c>
      <c r="B182" s="117"/>
      <c r="C182" s="288"/>
      <c r="D182" s="289"/>
      <c r="E182" s="289"/>
      <c r="F182" s="290"/>
      <c r="G182" s="292"/>
      <c r="H182" s="116"/>
      <c r="I182" s="292"/>
      <c r="J182" s="116"/>
      <c r="K182" s="370" t="str">
        <f t="shared" si="32"/>
        <v/>
      </c>
      <c r="L182" s="370">
        <f t="shared" si="55"/>
        <v>0</v>
      </c>
      <c r="M182" s="370">
        <f t="shared" si="56"/>
        <v>0</v>
      </c>
      <c r="N182" s="371" t="str">
        <f t="shared" si="33"/>
        <v/>
      </c>
      <c r="O182" s="371" t="str">
        <f t="shared" si="34"/>
        <v/>
      </c>
      <c r="P182" s="371" t="str">
        <f t="shared" si="35"/>
        <v/>
      </c>
      <c r="Q182" s="371" t="str">
        <f t="shared" si="36"/>
        <v/>
      </c>
      <c r="R182" s="371" t="str">
        <f t="shared" si="37"/>
        <v/>
      </c>
      <c r="S182" s="371" t="str">
        <f t="shared" si="38"/>
        <v/>
      </c>
      <c r="T182" s="443" t="str">
        <f t="shared" si="57"/>
        <v/>
      </c>
      <c r="U182" s="539"/>
      <c r="V182" s="117"/>
      <c r="W182" s="118"/>
      <c r="X182" s="119"/>
      <c r="Y182" s="120"/>
      <c r="Z182" s="122"/>
      <c r="AA182" s="121"/>
      <c r="AB182" s="443" t="str">
        <f t="shared" si="39"/>
        <v/>
      </c>
      <c r="AC182" s="734" t="str">
        <f t="shared" si="58"/>
        <v/>
      </c>
      <c r="AD182" s="372"/>
      <c r="AE182" s="485"/>
      <c r="AF182" s="373" t="str">
        <f t="shared" si="40"/>
        <v/>
      </c>
      <c r="AG182" s="373" t="str">
        <f t="shared" si="41"/>
        <v/>
      </c>
      <c r="AH182" s="374" t="str">
        <f t="shared" si="42"/>
        <v/>
      </c>
      <c r="AI182" s="375" t="str">
        <f t="shared" si="43"/>
        <v/>
      </c>
      <c r="AJ182" s="375" t="str">
        <f t="shared" si="44"/>
        <v/>
      </c>
      <c r="AK182" s="375" t="str">
        <f t="shared" si="45"/>
        <v/>
      </c>
      <c r="AL182" s="375" t="str">
        <f t="shared" si="46"/>
        <v/>
      </c>
      <c r="AM182" s="375" t="str">
        <f t="shared" si="47"/>
        <v/>
      </c>
      <c r="AN182" s="376"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376"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375" t="str">
        <f t="shared" si="48"/>
        <v/>
      </c>
      <c r="AQ182" s="444" t="str">
        <f t="shared" si="49"/>
        <v/>
      </c>
      <c r="AR182" s="375" t="str">
        <f t="shared" si="59"/>
        <v/>
      </c>
      <c r="AS182" s="377" t="str">
        <f t="shared" si="50"/>
        <v/>
      </c>
      <c r="AT182" s="378" t="str">
        <f t="shared" si="51"/>
        <v/>
      </c>
      <c r="AX182" s="625" t="b">
        <f t="shared" si="60"/>
        <v>0</v>
      </c>
      <c r="AY182" s="7" t="str">
        <f t="shared" si="61"/>
        <v>FALSEFALSEFALSE</v>
      </c>
      <c r="AZ182" s="626">
        <f t="shared" si="52"/>
        <v>0</v>
      </c>
      <c r="BA182" s="627" t="str">
        <f t="shared" si="62"/>
        <v/>
      </c>
      <c r="BB182" s="627">
        <f t="shared" si="53"/>
        <v>0</v>
      </c>
      <c r="BC182" s="690" t="str">
        <f t="shared" si="54"/>
        <v/>
      </c>
    </row>
    <row r="183" spans="1:55">
      <c r="A183" s="381">
        <v>127</v>
      </c>
      <c r="B183" s="117"/>
      <c r="C183" s="288"/>
      <c r="D183" s="289"/>
      <c r="E183" s="289"/>
      <c r="F183" s="290"/>
      <c r="G183" s="292"/>
      <c r="H183" s="116"/>
      <c r="I183" s="292"/>
      <c r="J183" s="116"/>
      <c r="K183" s="370" t="str">
        <f t="shared" si="32"/>
        <v/>
      </c>
      <c r="L183" s="370">
        <f t="shared" si="55"/>
        <v>0</v>
      </c>
      <c r="M183" s="370">
        <f t="shared" si="56"/>
        <v>0</v>
      </c>
      <c r="N183" s="371" t="str">
        <f t="shared" si="33"/>
        <v/>
      </c>
      <c r="O183" s="371" t="str">
        <f t="shared" si="34"/>
        <v/>
      </c>
      <c r="P183" s="371" t="str">
        <f t="shared" si="35"/>
        <v/>
      </c>
      <c r="Q183" s="371" t="str">
        <f t="shared" si="36"/>
        <v/>
      </c>
      <c r="R183" s="371" t="str">
        <f t="shared" si="37"/>
        <v/>
      </c>
      <c r="S183" s="371" t="str">
        <f t="shared" si="38"/>
        <v/>
      </c>
      <c r="T183" s="443" t="str">
        <f t="shared" si="57"/>
        <v/>
      </c>
      <c r="U183" s="539"/>
      <c r="V183" s="117"/>
      <c r="W183" s="118"/>
      <c r="X183" s="119"/>
      <c r="Y183" s="120"/>
      <c r="Z183" s="122"/>
      <c r="AA183" s="121"/>
      <c r="AB183" s="443" t="str">
        <f t="shared" si="39"/>
        <v/>
      </c>
      <c r="AC183" s="734" t="str">
        <f t="shared" si="58"/>
        <v/>
      </c>
      <c r="AD183" s="372"/>
      <c r="AE183" s="485"/>
      <c r="AF183" s="373" t="str">
        <f t="shared" si="40"/>
        <v/>
      </c>
      <c r="AG183" s="373" t="str">
        <f t="shared" si="41"/>
        <v/>
      </c>
      <c r="AH183" s="374" t="str">
        <f t="shared" si="42"/>
        <v/>
      </c>
      <c r="AI183" s="375" t="str">
        <f t="shared" si="43"/>
        <v/>
      </c>
      <c r="AJ183" s="375" t="str">
        <f t="shared" si="44"/>
        <v/>
      </c>
      <c r="AK183" s="375" t="str">
        <f t="shared" si="45"/>
        <v/>
      </c>
      <c r="AL183" s="375" t="str">
        <f t="shared" si="46"/>
        <v/>
      </c>
      <c r="AM183" s="375" t="str">
        <f t="shared" si="47"/>
        <v/>
      </c>
      <c r="AN183" s="376"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376"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375" t="str">
        <f t="shared" si="48"/>
        <v/>
      </c>
      <c r="AQ183" s="444" t="str">
        <f t="shared" si="49"/>
        <v/>
      </c>
      <c r="AR183" s="375" t="str">
        <f t="shared" si="59"/>
        <v/>
      </c>
      <c r="AS183" s="377" t="str">
        <f t="shared" si="50"/>
        <v/>
      </c>
      <c r="AT183" s="378" t="str">
        <f t="shared" si="51"/>
        <v/>
      </c>
      <c r="AX183" s="625" t="b">
        <f t="shared" si="60"/>
        <v>0</v>
      </c>
      <c r="AY183" s="7" t="str">
        <f t="shared" si="61"/>
        <v>FALSEFALSEFALSE</v>
      </c>
      <c r="AZ183" s="626">
        <f t="shared" si="52"/>
        <v>0</v>
      </c>
      <c r="BA183" s="627" t="str">
        <f t="shared" si="62"/>
        <v/>
      </c>
      <c r="BB183" s="627">
        <f t="shared" si="53"/>
        <v>0</v>
      </c>
      <c r="BC183" s="690" t="str">
        <f t="shared" si="54"/>
        <v/>
      </c>
    </row>
    <row r="184" spans="1:55">
      <c r="A184" s="381">
        <v>128</v>
      </c>
      <c r="B184" s="117"/>
      <c r="C184" s="288"/>
      <c r="D184" s="289"/>
      <c r="E184" s="289"/>
      <c r="F184" s="290"/>
      <c r="G184" s="292"/>
      <c r="H184" s="116"/>
      <c r="I184" s="292"/>
      <c r="J184" s="116"/>
      <c r="K184" s="370" t="str">
        <f t="shared" si="32"/>
        <v/>
      </c>
      <c r="L184" s="370">
        <f t="shared" si="55"/>
        <v>0</v>
      </c>
      <c r="M184" s="370">
        <f t="shared" si="56"/>
        <v>0</v>
      </c>
      <c r="N184" s="371" t="str">
        <f t="shared" si="33"/>
        <v/>
      </c>
      <c r="O184" s="371" t="str">
        <f t="shared" si="34"/>
        <v/>
      </c>
      <c r="P184" s="371" t="str">
        <f t="shared" si="35"/>
        <v/>
      </c>
      <c r="Q184" s="371" t="str">
        <f t="shared" si="36"/>
        <v/>
      </c>
      <c r="R184" s="371" t="str">
        <f t="shared" si="37"/>
        <v/>
      </c>
      <c r="S184" s="371" t="str">
        <f t="shared" si="38"/>
        <v/>
      </c>
      <c r="T184" s="443" t="str">
        <f t="shared" si="57"/>
        <v/>
      </c>
      <c r="U184" s="539"/>
      <c r="V184" s="117"/>
      <c r="W184" s="118"/>
      <c r="X184" s="119"/>
      <c r="Y184" s="120"/>
      <c r="Z184" s="122"/>
      <c r="AA184" s="121"/>
      <c r="AB184" s="443" t="str">
        <f t="shared" si="39"/>
        <v/>
      </c>
      <c r="AC184" s="734" t="str">
        <f t="shared" si="58"/>
        <v/>
      </c>
      <c r="AD184" s="372"/>
      <c r="AE184" s="485"/>
      <c r="AF184" s="373" t="str">
        <f t="shared" si="40"/>
        <v/>
      </c>
      <c r="AG184" s="373" t="str">
        <f t="shared" si="41"/>
        <v/>
      </c>
      <c r="AH184" s="374" t="str">
        <f t="shared" si="42"/>
        <v/>
      </c>
      <c r="AI184" s="375" t="str">
        <f t="shared" si="43"/>
        <v/>
      </c>
      <c r="AJ184" s="375" t="str">
        <f t="shared" si="44"/>
        <v/>
      </c>
      <c r="AK184" s="375" t="str">
        <f t="shared" si="45"/>
        <v/>
      </c>
      <c r="AL184" s="375" t="str">
        <f t="shared" si="46"/>
        <v/>
      </c>
      <c r="AM184" s="375" t="str">
        <f t="shared" si="47"/>
        <v/>
      </c>
      <c r="AN184" s="376"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376"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375" t="str">
        <f t="shared" si="48"/>
        <v/>
      </c>
      <c r="AQ184" s="444" t="str">
        <f t="shared" si="49"/>
        <v/>
      </c>
      <c r="AR184" s="375" t="str">
        <f t="shared" si="59"/>
        <v/>
      </c>
      <c r="AS184" s="377" t="str">
        <f t="shared" si="50"/>
        <v/>
      </c>
      <c r="AT184" s="378" t="str">
        <f t="shared" si="51"/>
        <v/>
      </c>
      <c r="AX184" s="625" t="b">
        <f t="shared" si="60"/>
        <v>0</v>
      </c>
      <c r="AY184" s="7" t="str">
        <f t="shared" si="61"/>
        <v>FALSEFALSEFALSE</v>
      </c>
      <c r="AZ184" s="626">
        <f t="shared" si="52"/>
        <v>0</v>
      </c>
      <c r="BA184" s="627" t="str">
        <f t="shared" si="62"/>
        <v/>
      </c>
      <c r="BB184" s="627">
        <f t="shared" si="53"/>
        <v>0</v>
      </c>
      <c r="BC184" s="690" t="str">
        <f t="shared" si="54"/>
        <v/>
      </c>
    </row>
    <row r="185" spans="1:55">
      <c r="A185" s="381">
        <v>129</v>
      </c>
      <c r="B185" s="117"/>
      <c r="C185" s="288"/>
      <c r="D185" s="289"/>
      <c r="E185" s="289"/>
      <c r="F185" s="290"/>
      <c r="G185" s="292"/>
      <c r="H185" s="116"/>
      <c r="I185" s="292"/>
      <c r="J185" s="116"/>
      <c r="K185" s="370" t="str">
        <f t="shared" ref="K185:K248" si="63">C185&amp;D185&amp;E185&amp;F185</f>
        <v/>
      </c>
      <c r="L185" s="370">
        <f t="shared" si="55"/>
        <v>0</v>
      </c>
      <c r="M185" s="370">
        <f t="shared" si="56"/>
        <v>0</v>
      </c>
      <c r="N185" s="371" t="str">
        <f t="shared" ref="N185:N248" si="64">IF(OR($L185&gt;$U$48,$M185&gt;$U$48,AND($L185&gt;$M185,$M185&lt;&gt;0),AND($L185=0,$M185&lt;&gt;0)),"ERROR","")</f>
        <v/>
      </c>
      <c r="O185" s="371" t="str">
        <f t="shared" ref="O185:O248" si="65">IF(AND($N185&lt;&gt;"ERROR",$L185&lt;=$U$49,$M185&lt;=$U$49,$M185&lt;&gt;0),"(減車済)","")</f>
        <v/>
      </c>
      <c r="P185" s="371" t="str">
        <f t="shared" ref="P185:P248" si="66">IF(AND($N185&lt;&gt;"ERROR",$L185&lt;$U$49,AND($M185&gt;$U$49,$M185&lt;=$W$49),$M185&lt;&gt;0),"減車","")</f>
        <v/>
      </c>
      <c r="Q185" s="371" t="str">
        <f t="shared" ref="Q185:Q248" si="67">IF(AND($N185&lt;&gt;"ERROR",$L185&gt;$U$49,$M185&lt;=$W$49,$M185&lt;&gt;0),"一時使用","")</f>
        <v/>
      </c>
      <c r="R185" s="371" t="str">
        <f t="shared" ref="R185:R248" si="68">IF(AND($N185&lt;&gt;"ERROR",AND($L185&gt;0,$L185&lt;=$U$49),$M185=0),"継続","")</f>
        <v/>
      </c>
      <c r="S185" s="371" t="str">
        <f t="shared" ref="S185:S248" si="69">IF(AND($N185&lt;&gt;"ERROR",AND($L185&gt;$U$49),$M185=0),"新規","")</f>
        <v/>
      </c>
      <c r="T185" s="443" t="str">
        <f t="shared" si="57"/>
        <v/>
      </c>
      <c r="U185" s="539"/>
      <c r="V185" s="117"/>
      <c r="W185" s="118"/>
      <c r="X185" s="119"/>
      <c r="Y185" s="120"/>
      <c r="Z185" s="122"/>
      <c r="AA185" s="121"/>
      <c r="AB185" s="443" t="str">
        <f t="shared" ref="AB185:AB248" si="70">IF(AF185="","",IF(AM185=1,VLOOKUP(AN185,低公害車判別,2,FALSE),IF(AM185=3,VLOOKUP(AN185,低公害車判別,2,FALSE),IF(AM185=4,VLOOKUP(AO185,低公害車判別,2,FALSE),"低公害車"))))</f>
        <v/>
      </c>
      <c r="AC185" s="734" t="str">
        <f t="shared" si="58"/>
        <v/>
      </c>
      <c r="AD185" s="372"/>
      <c r="AE185" s="485"/>
      <c r="AF185" s="373" t="str">
        <f t="shared" ref="AF185:AF248" si="71">IF(OR(T185="(減車済)",T185=""),"",1)</f>
        <v/>
      </c>
      <c r="AG185" s="373" t="str">
        <f t="shared" ref="AG185:AG248" si="72">IF(OR(T185="継続",T185="新規"),1,"")</f>
        <v/>
      </c>
      <c r="AH185" s="374" t="str">
        <f t="shared" ref="AH185:AH248" si="73">IF(AF185="","",UPPER(ASC(X185)))</f>
        <v/>
      </c>
      <c r="AI185" s="375" t="str">
        <f t="shared" ref="AI185:AI248" si="74">IF(AF185="","",IF(V185="","",IF(V185="普通",1,IF(V185="小型",2,0))))</f>
        <v/>
      </c>
      <c r="AJ185" s="375" t="str">
        <f t="shared" ref="AJ185:AJ248" si="75">IF(AF185="","",IF(W185="","",VLOOKUP(W185,用途,2,FALSE)))</f>
        <v/>
      </c>
      <c r="AK185" s="375" t="str">
        <f t="shared" ref="AK185:AK248" si="76">IF(AF185="","",IF(Y185="","",IF(Y185&lt;=10,1,IF(Y185&lt;30,2,IF(Y185&gt;=30,3,0)))))</f>
        <v/>
      </c>
      <c r="AL185" s="375" t="str">
        <f t="shared" ref="AL185:AL248" si="77">IF(AF185="","",IF(Z185="","",IF(Z185&lt;=1.7*1000,1,IF(Z185&lt;=2.5*1000,2,IF(Z185&lt;=3.5*1000,3,IF(Z185&lt;8*1000,4,IF(Z185&gt;=8*1000,5,"")))))))</f>
        <v/>
      </c>
      <c r="AM185" s="375" t="str">
        <f t="shared" ref="AM185:AM248" si="78">IF(AF185="","",IF(AA185="","",VLOOKUP(AA185,燃料の種類,2,FALSE)))</f>
        <v/>
      </c>
      <c r="AN185" s="376"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376"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375" t="str">
        <f t="shared" ref="AP185:AP248" si="79">IF((AF185="")+(AC185=""),"",IF(燃料区分1=4,VLOOKUP(AO185,排ガス低減レベル,2,FALSE),VLOOKUP(AC185,排ガス低減レベル,2,FALSE)))</f>
        <v/>
      </c>
      <c r="AQ185" s="444" t="str">
        <f t="shared" ref="AQ185:AQ248" si="80">IF(AG185="","",IF(AJ185=3,B185&amp;"-"&amp;SUM(AJ185*100,AK185*10,AL185)&amp;"A",IF(OR(AJ185=2,AJ185=4,AJ185=6),B185&amp;"-"&amp;AL185*10&amp;"A",IF(AJ185=1,B185&amp;"-"&amp;AJ185&amp;"A",IF(AJ185=5,B185&amp;"-"&amp;SUM(AJ185*100,AI185*10,AL185)&amp;"A","")))))</f>
        <v/>
      </c>
      <c r="AR185" s="375" t="str">
        <f t="shared" si="59"/>
        <v/>
      </c>
      <c r="AS185" s="377" t="str">
        <f t="shared" ref="AS185:AS248" si="81">IF(AG185="","",B185&amp;"-"&amp;AM185)</f>
        <v/>
      </c>
      <c r="AT185" s="378" t="str">
        <f t="shared" ref="AT185:AT248" si="82">IF(AF185="","",VLOOKUP(T185,車両の増減,2,FALSE))</f>
        <v/>
      </c>
      <c r="AX185" s="625" t="b">
        <f t="shared" si="60"/>
        <v>0</v>
      </c>
      <c r="AY185" s="7" t="str">
        <f t="shared" si="61"/>
        <v>FALSEFALSEFALSE</v>
      </c>
      <c r="AZ185" s="626">
        <f t="shared" ref="AZ185:AZ248" si="83">AA185</f>
        <v>0</v>
      </c>
      <c r="BA185" s="627" t="str">
        <f t="shared" si="62"/>
        <v/>
      </c>
      <c r="BB185" s="627">
        <f t="shared" ref="BB185:BB248" si="84">LEN(X185)</f>
        <v>0</v>
      </c>
      <c r="BC185" s="690" t="str">
        <f t="shared" ref="BC185:BC248" si="85">MID(X185,2,1)</f>
        <v/>
      </c>
    </row>
    <row r="186" spans="1:55">
      <c r="A186" s="381">
        <v>130</v>
      </c>
      <c r="B186" s="117"/>
      <c r="C186" s="288"/>
      <c r="D186" s="289"/>
      <c r="E186" s="289"/>
      <c r="F186" s="290"/>
      <c r="G186" s="292"/>
      <c r="H186" s="116"/>
      <c r="I186" s="292"/>
      <c r="J186" s="116"/>
      <c r="K186" s="370" t="str">
        <f t="shared" si="63"/>
        <v/>
      </c>
      <c r="L186" s="370">
        <f t="shared" ref="L186:L249" si="86">IF(G186&gt;0,DATE((G186),(H186+1),0),0)</f>
        <v>0</v>
      </c>
      <c r="M186" s="370">
        <f t="shared" ref="M186:M249" si="87">IF(I186&gt;0,DATE((I186),(J186+1),0),0)</f>
        <v>0</v>
      </c>
      <c r="N186" s="371" t="str">
        <f t="shared" si="64"/>
        <v/>
      </c>
      <c r="O186" s="371" t="str">
        <f t="shared" si="65"/>
        <v/>
      </c>
      <c r="P186" s="371" t="str">
        <f t="shared" si="66"/>
        <v/>
      </c>
      <c r="Q186" s="371" t="str">
        <f t="shared" si="67"/>
        <v/>
      </c>
      <c r="R186" s="371" t="str">
        <f t="shared" si="68"/>
        <v/>
      </c>
      <c r="S186" s="371" t="str">
        <f t="shared" si="69"/>
        <v/>
      </c>
      <c r="T186" s="443" t="str">
        <f t="shared" ref="T186:T249" si="88">N186&amp;O186&amp;P186&amp;Q186&amp;R186&amp;S186</f>
        <v/>
      </c>
      <c r="U186" s="539"/>
      <c r="V186" s="117"/>
      <c r="W186" s="118"/>
      <c r="X186" s="119"/>
      <c r="Y186" s="120"/>
      <c r="Z186" s="122"/>
      <c r="AA186" s="121"/>
      <c r="AB186" s="443" t="str">
        <f t="shared" si="70"/>
        <v/>
      </c>
      <c r="AC186" s="734" t="str">
        <f t="shared" ref="AC186:AC249" si="89">IF(AF186="","",IF((AN186="")+(AN186="－"),IF((AO186="")+(AO186=0),"－",AO186),IF((AN186="PM☆☆☆")+(AN186="☆及びPM☆☆☆")+(AN186="☆☆及びPM☆☆☆")+(AN186="☆☆☆及びPM☆☆☆"),"PM☆☆☆",IF((AN186="PM☆☆☆☆")+(AN186="☆及びPM☆☆☆☆")+(AN186="☆☆及びPM☆☆☆☆")+(AN186="☆☆☆及びPM☆☆☆☆"),"PM☆☆☆☆",IF((AN186="新☆")+(AN186="新NOx☆")+(AN186="新PM☆"),"新☆（新長期）",AN186)))))</f>
        <v/>
      </c>
      <c r="AD186" s="372"/>
      <c r="AE186" s="485"/>
      <c r="AF186" s="373" t="str">
        <f t="shared" si="71"/>
        <v/>
      </c>
      <c r="AG186" s="373" t="str">
        <f t="shared" si="72"/>
        <v/>
      </c>
      <c r="AH186" s="374" t="str">
        <f t="shared" si="73"/>
        <v/>
      </c>
      <c r="AI186" s="375" t="str">
        <f t="shared" si="74"/>
        <v/>
      </c>
      <c r="AJ186" s="375" t="str">
        <f t="shared" si="75"/>
        <v/>
      </c>
      <c r="AK186" s="375" t="str">
        <f t="shared" si="76"/>
        <v/>
      </c>
      <c r="AL186" s="375" t="str">
        <f t="shared" si="77"/>
        <v/>
      </c>
      <c r="AM186" s="375" t="str">
        <f t="shared" si="78"/>
        <v/>
      </c>
      <c r="AN186" s="376"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376"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375" t="str">
        <f t="shared" si="79"/>
        <v/>
      </c>
      <c r="AQ186" s="444" t="str">
        <f t="shared" si="80"/>
        <v/>
      </c>
      <c r="AR186" s="375" t="str">
        <f t="shared" ref="AR186:AR249" si="90">IF(OR(AM186=1,AM186=2,AM186=11),1,IF(AM186=6,2,IF(OR(AM186=4,AM186=5,AM186=10),3,IF(AM186=7,4,IF(AM186=3,5, IF(OR(AM186=8,AM186=9),6,""))))))</f>
        <v/>
      </c>
      <c r="AS186" s="377" t="str">
        <f t="shared" si="81"/>
        <v/>
      </c>
      <c r="AT186" s="378" t="str">
        <f t="shared" si="82"/>
        <v/>
      </c>
      <c r="AX186" s="625" t="b">
        <f t="shared" ref="AX186:AX249" si="91">IF(AY186="FALSEFALSEFALSEFALSE","ハイブリッド")</f>
        <v>0</v>
      </c>
      <c r="AY186" s="7" t="str">
        <f t="shared" ref="AY186:AY249" si="92">EXACT(AZ186,BA186)&amp;IF(BA186="","")&amp;IF(AZ186="電気",TRUE)&amp;IF(AZ186="LPG",TRUE)</f>
        <v>FALSEFALSEFALSE</v>
      </c>
      <c r="AZ186" s="626">
        <f t="shared" si="83"/>
        <v>0</v>
      </c>
      <c r="BA186" s="627" t="str">
        <f t="shared" ref="BA186:BA249" si="93">IF(COUNTIFS(BC186,"*A*",BB186,"3"),"ハイブリッド(ガソリン)","")</f>
        <v/>
      </c>
      <c r="BB186" s="627">
        <f t="shared" si="84"/>
        <v>0</v>
      </c>
      <c r="BC186" s="690" t="str">
        <f t="shared" si="85"/>
        <v/>
      </c>
    </row>
    <row r="187" spans="1:55">
      <c r="A187" s="381">
        <v>131</v>
      </c>
      <c r="B187" s="117"/>
      <c r="C187" s="288"/>
      <c r="D187" s="289"/>
      <c r="E187" s="289"/>
      <c r="F187" s="290"/>
      <c r="G187" s="292"/>
      <c r="H187" s="116"/>
      <c r="I187" s="292"/>
      <c r="J187" s="116"/>
      <c r="K187" s="370" t="str">
        <f t="shared" si="63"/>
        <v/>
      </c>
      <c r="L187" s="370">
        <f t="shared" si="86"/>
        <v>0</v>
      </c>
      <c r="M187" s="370">
        <f t="shared" si="87"/>
        <v>0</v>
      </c>
      <c r="N187" s="371" t="str">
        <f t="shared" si="64"/>
        <v/>
      </c>
      <c r="O187" s="371" t="str">
        <f t="shared" si="65"/>
        <v/>
      </c>
      <c r="P187" s="371" t="str">
        <f t="shared" si="66"/>
        <v/>
      </c>
      <c r="Q187" s="371" t="str">
        <f t="shared" si="67"/>
        <v/>
      </c>
      <c r="R187" s="371" t="str">
        <f t="shared" si="68"/>
        <v/>
      </c>
      <c r="S187" s="371" t="str">
        <f t="shared" si="69"/>
        <v/>
      </c>
      <c r="T187" s="443" t="str">
        <f t="shared" si="88"/>
        <v/>
      </c>
      <c r="U187" s="539"/>
      <c r="V187" s="117"/>
      <c r="W187" s="118"/>
      <c r="X187" s="119"/>
      <c r="Y187" s="120"/>
      <c r="Z187" s="122"/>
      <c r="AA187" s="121"/>
      <c r="AB187" s="443" t="str">
        <f t="shared" si="70"/>
        <v/>
      </c>
      <c r="AC187" s="734" t="str">
        <f t="shared" si="89"/>
        <v/>
      </c>
      <c r="AD187" s="372"/>
      <c r="AE187" s="485"/>
      <c r="AF187" s="373" t="str">
        <f t="shared" si="71"/>
        <v/>
      </c>
      <c r="AG187" s="373" t="str">
        <f t="shared" si="72"/>
        <v/>
      </c>
      <c r="AH187" s="374" t="str">
        <f t="shared" si="73"/>
        <v/>
      </c>
      <c r="AI187" s="375" t="str">
        <f t="shared" si="74"/>
        <v/>
      </c>
      <c r="AJ187" s="375" t="str">
        <f t="shared" si="75"/>
        <v/>
      </c>
      <c r="AK187" s="375" t="str">
        <f t="shared" si="76"/>
        <v/>
      </c>
      <c r="AL187" s="375" t="str">
        <f t="shared" si="77"/>
        <v/>
      </c>
      <c r="AM187" s="375" t="str">
        <f t="shared" si="78"/>
        <v/>
      </c>
      <c r="AN187" s="376"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376"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375" t="str">
        <f t="shared" si="79"/>
        <v/>
      </c>
      <c r="AQ187" s="444" t="str">
        <f t="shared" si="80"/>
        <v/>
      </c>
      <c r="AR187" s="375" t="str">
        <f t="shared" si="90"/>
        <v/>
      </c>
      <c r="AS187" s="377" t="str">
        <f t="shared" si="81"/>
        <v/>
      </c>
      <c r="AT187" s="378" t="str">
        <f t="shared" si="82"/>
        <v/>
      </c>
      <c r="AX187" s="625" t="b">
        <f t="shared" si="91"/>
        <v>0</v>
      </c>
      <c r="AY187" s="7" t="str">
        <f t="shared" si="92"/>
        <v>FALSEFALSEFALSE</v>
      </c>
      <c r="AZ187" s="626">
        <f t="shared" si="83"/>
        <v>0</v>
      </c>
      <c r="BA187" s="627" t="str">
        <f t="shared" si="93"/>
        <v/>
      </c>
      <c r="BB187" s="627">
        <f t="shared" si="84"/>
        <v>0</v>
      </c>
      <c r="BC187" s="690" t="str">
        <f t="shared" si="85"/>
        <v/>
      </c>
    </row>
    <row r="188" spans="1:55">
      <c r="A188" s="381">
        <v>132</v>
      </c>
      <c r="B188" s="117"/>
      <c r="C188" s="288"/>
      <c r="D188" s="289"/>
      <c r="E188" s="289"/>
      <c r="F188" s="290"/>
      <c r="G188" s="292"/>
      <c r="H188" s="116"/>
      <c r="I188" s="292"/>
      <c r="J188" s="116"/>
      <c r="K188" s="370" t="str">
        <f t="shared" si="63"/>
        <v/>
      </c>
      <c r="L188" s="370">
        <f t="shared" si="86"/>
        <v>0</v>
      </c>
      <c r="M188" s="370">
        <f t="shared" si="87"/>
        <v>0</v>
      </c>
      <c r="N188" s="371" t="str">
        <f t="shared" si="64"/>
        <v/>
      </c>
      <c r="O188" s="371" t="str">
        <f t="shared" si="65"/>
        <v/>
      </c>
      <c r="P188" s="371" t="str">
        <f t="shared" si="66"/>
        <v/>
      </c>
      <c r="Q188" s="371" t="str">
        <f t="shared" si="67"/>
        <v/>
      </c>
      <c r="R188" s="371" t="str">
        <f t="shared" si="68"/>
        <v/>
      </c>
      <c r="S188" s="371" t="str">
        <f t="shared" si="69"/>
        <v/>
      </c>
      <c r="T188" s="443" t="str">
        <f t="shared" si="88"/>
        <v/>
      </c>
      <c r="U188" s="539"/>
      <c r="V188" s="117"/>
      <c r="W188" s="118"/>
      <c r="X188" s="119"/>
      <c r="Y188" s="120"/>
      <c r="Z188" s="122"/>
      <c r="AA188" s="121"/>
      <c r="AB188" s="443" t="str">
        <f t="shared" si="70"/>
        <v/>
      </c>
      <c r="AC188" s="734" t="str">
        <f t="shared" si="89"/>
        <v/>
      </c>
      <c r="AD188" s="372"/>
      <c r="AE188" s="485"/>
      <c r="AF188" s="373" t="str">
        <f t="shared" si="71"/>
        <v/>
      </c>
      <c r="AG188" s="373" t="str">
        <f t="shared" si="72"/>
        <v/>
      </c>
      <c r="AH188" s="374" t="str">
        <f t="shared" si="73"/>
        <v/>
      </c>
      <c r="AI188" s="375" t="str">
        <f t="shared" si="74"/>
        <v/>
      </c>
      <c r="AJ188" s="375" t="str">
        <f t="shared" si="75"/>
        <v/>
      </c>
      <c r="AK188" s="375" t="str">
        <f t="shared" si="76"/>
        <v/>
      </c>
      <c r="AL188" s="375" t="str">
        <f t="shared" si="77"/>
        <v/>
      </c>
      <c r="AM188" s="375" t="str">
        <f t="shared" si="78"/>
        <v/>
      </c>
      <c r="AN188" s="376"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376"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375" t="str">
        <f t="shared" si="79"/>
        <v/>
      </c>
      <c r="AQ188" s="444" t="str">
        <f t="shared" si="80"/>
        <v/>
      </c>
      <c r="AR188" s="375" t="str">
        <f t="shared" si="90"/>
        <v/>
      </c>
      <c r="AS188" s="377" t="str">
        <f t="shared" si="81"/>
        <v/>
      </c>
      <c r="AT188" s="378" t="str">
        <f t="shared" si="82"/>
        <v/>
      </c>
      <c r="AX188" s="625" t="b">
        <f t="shared" si="91"/>
        <v>0</v>
      </c>
      <c r="AY188" s="7" t="str">
        <f t="shared" si="92"/>
        <v>FALSEFALSEFALSE</v>
      </c>
      <c r="AZ188" s="626">
        <f t="shared" si="83"/>
        <v>0</v>
      </c>
      <c r="BA188" s="627" t="str">
        <f t="shared" si="93"/>
        <v/>
      </c>
      <c r="BB188" s="627">
        <f t="shared" si="84"/>
        <v>0</v>
      </c>
      <c r="BC188" s="690" t="str">
        <f t="shared" si="85"/>
        <v/>
      </c>
    </row>
    <row r="189" spans="1:55">
      <c r="A189" s="381">
        <v>133</v>
      </c>
      <c r="B189" s="117"/>
      <c r="C189" s="288"/>
      <c r="D189" s="289"/>
      <c r="E189" s="289"/>
      <c r="F189" s="290"/>
      <c r="G189" s="292"/>
      <c r="H189" s="116"/>
      <c r="I189" s="292"/>
      <c r="J189" s="116"/>
      <c r="K189" s="370" t="str">
        <f t="shared" si="63"/>
        <v/>
      </c>
      <c r="L189" s="370">
        <f t="shared" si="86"/>
        <v>0</v>
      </c>
      <c r="M189" s="370">
        <f t="shared" si="87"/>
        <v>0</v>
      </c>
      <c r="N189" s="371" t="str">
        <f t="shared" si="64"/>
        <v/>
      </c>
      <c r="O189" s="371" t="str">
        <f t="shared" si="65"/>
        <v/>
      </c>
      <c r="P189" s="371" t="str">
        <f t="shared" si="66"/>
        <v/>
      </c>
      <c r="Q189" s="371" t="str">
        <f t="shared" si="67"/>
        <v/>
      </c>
      <c r="R189" s="371" t="str">
        <f t="shared" si="68"/>
        <v/>
      </c>
      <c r="S189" s="371" t="str">
        <f t="shared" si="69"/>
        <v/>
      </c>
      <c r="T189" s="443" t="str">
        <f t="shared" si="88"/>
        <v/>
      </c>
      <c r="U189" s="539"/>
      <c r="V189" s="117"/>
      <c r="W189" s="118"/>
      <c r="X189" s="119"/>
      <c r="Y189" s="120"/>
      <c r="Z189" s="122"/>
      <c r="AA189" s="121"/>
      <c r="AB189" s="443" t="str">
        <f t="shared" si="70"/>
        <v/>
      </c>
      <c r="AC189" s="734" t="str">
        <f t="shared" si="89"/>
        <v/>
      </c>
      <c r="AD189" s="372"/>
      <c r="AE189" s="485"/>
      <c r="AF189" s="373" t="str">
        <f t="shared" si="71"/>
        <v/>
      </c>
      <c r="AG189" s="373" t="str">
        <f t="shared" si="72"/>
        <v/>
      </c>
      <c r="AH189" s="374" t="str">
        <f t="shared" si="73"/>
        <v/>
      </c>
      <c r="AI189" s="375" t="str">
        <f t="shared" si="74"/>
        <v/>
      </c>
      <c r="AJ189" s="375" t="str">
        <f t="shared" si="75"/>
        <v/>
      </c>
      <c r="AK189" s="375" t="str">
        <f t="shared" si="76"/>
        <v/>
      </c>
      <c r="AL189" s="375" t="str">
        <f t="shared" si="77"/>
        <v/>
      </c>
      <c r="AM189" s="375" t="str">
        <f t="shared" si="78"/>
        <v/>
      </c>
      <c r="AN189" s="376"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376"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375" t="str">
        <f t="shared" si="79"/>
        <v/>
      </c>
      <c r="AQ189" s="444" t="str">
        <f t="shared" si="80"/>
        <v/>
      </c>
      <c r="AR189" s="375" t="str">
        <f t="shared" si="90"/>
        <v/>
      </c>
      <c r="AS189" s="377" t="str">
        <f t="shared" si="81"/>
        <v/>
      </c>
      <c r="AT189" s="378" t="str">
        <f t="shared" si="82"/>
        <v/>
      </c>
      <c r="AX189" s="625" t="b">
        <f t="shared" si="91"/>
        <v>0</v>
      </c>
      <c r="AY189" s="7" t="str">
        <f t="shared" si="92"/>
        <v>FALSEFALSEFALSE</v>
      </c>
      <c r="AZ189" s="626">
        <f t="shared" si="83"/>
        <v>0</v>
      </c>
      <c r="BA189" s="627" t="str">
        <f t="shared" si="93"/>
        <v/>
      </c>
      <c r="BB189" s="627">
        <f t="shared" si="84"/>
        <v>0</v>
      </c>
      <c r="BC189" s="690" t="str">
        <f t="shared" si="85"/>
        <v/>
      </c>
    </row>
    <row r="190" spans="1:55">
      <c r="A190" s="381">
        <v>134</v>
      </c>
      <c r="B190" s="117"/>
      <c r="C190" s="288"/>
      <c r="D190" s="289"/>
      <c r="E190" s="289"/>
      <c r="F190" s="290"/>
      <c r="G190" s="292"/>
      <c r="H190" s="116"/>
      <c r="I190" s="292"/>
      <c r="J190" s="116"/>
      <c r="K190" s="370" t="str">
        <f t="shared" si="63"/>
        <v/>
      </c>
      <c r="L190" s="370">
        <f t="shared" si="86"/>
        <v>0</v>
      </c>
      <c r="M190" s="370">
        <f t="shared" si="87"/>
        <v>0</v>
      </c>
      <c r="N190" s="371" t="str">
        <f t="shared" si="64"/>
        <v/>
      </c>
      <c r="O190" s="371" t="str">
        <f t="shared" si="65"/>
        <v/>
      </c>
      <c r="P190" s="371" t="str">
        <f t="shared" si="66"/>
        <v/>
      </c>
      <c r="Q190" s="371" t="str">
        <f t="shared" si="67"/>
        <v/>
      </c>
      <c r="R190" s="371" t="str">
        <f t="shared" si="68"/>
        <v/>
      </c>
      <c r="S190" s="371" t="str">
        <f t="shared" si="69"/>
        <v/>
      </c>
      <c r="T190" s="443" t="str">
        <f t="shared" si="88"/>
        <v/>
      </c>
      <c r="U190" s="539"/>
      <c r="V190" s="117"/>
      <c r="W190" s="118"/>
      <c r="X190" s="119"/>
      <c r="Y190" s="120"/>
      <c r="Z190" s="122"/>
      <c r="AA190" s="121"/>
      <c r="AB190" s="443" t="str">
        <f t="shared" si="70"/>
        <v/>
      </c>
      <c r="AC190" s="734" t="str">
        <f t="shared" si="89"/>
        <v/>
      </c>
      <c r="AD190" s="372"/>
      <c r="AE190" s="485"/>
      <c r="AF190" s="373" t="str">
        <f t="shared" si="71"/>
        <v/>
      </c>
      <c r="AG190" s="373" t="str">
        <f t="shared" si="72"/>
        <v/>
      </c>
      <c r="AH190" s="374" t="str">
        <f t="shared" si="73"/>
        <v/>
      </c>
      <c r="AI190" s="375" t="str">
        <f t="shared" si="74"/>
        <v/>
      </c>
      <c r="AJ190" s="375" t="str">
        <f t="shared" si="75"/>
        <v/>
      </c>
      <c r="AK190" s="375" t="str">
        <f t="shared" si="76"/>
        <v/>
      </c>
      <c r="AL190" s="375" t="str">
        <f t="shared" si="77"/>
        <v/>
      </c>
      <c r="AM190" s="375" t="str">
        <f t="shared" si="78"/>
        <v/>
      </c>
      <c r="AN190" s="376"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376"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375" t="str">
        <f t="shared" si="79"/>
        <v/>
      </c>
      <c r="AQ190" s="444" t="str">
        <f t="shared" si="80"/>
        <v/>
      </c>
      <c r="AR190" s="375" t="str">
        <f t="shared" si="90"/>
        <v/>
      </c>
      <c r="AS190" s="377" t="str">
        <f t="shared" si="81"/>
        <v/>
      </c>
      <c r="AT190" s="378" t="str">
        <f t="shared" si="82"/>
        <v/>
      </c>
      <c r="AX190" s="625" t="b">
        <f t="shared" si="91"/>
        <v>0</v>
      </c>
      <c r="AY190" s="7" t="str">
        <f t="shared" si="92"/>
        <v>FALSEFALSEFALSE</v>
      </c>
      <c r="AZ190" s="626">
        <f t="shared" si="83"/>
        <v>0</v>
      </c>
      <c r="BA190" s="627" t="str">
        <f t="shared" si="93"/>
        <v/>
      </c>
      <c r="BB190" s="627">
        <f t="shared" si="84"/>
        <v>0</v>
      </c>
      <c r="BC190" s="690" t="str">
        <f t="shared" si="85"/>
        <v/>
      </c>
    </row>
    <row r="191" spans="1:55">
      <c r="A191" s="381">
        <v>135</v>
      </c>
      <c r="B191" s="117"/>
      <c r="C191" s="288"/>
      <c r="D191" s="289"/>
      <c r="E191" s="289"/>
      <c r="F191" s="290"/>
      <c r="G191" s="292"/>
      <c r="H191" s="116"/>
      <c r="I191" s="292"/>
      <c r="J191" s="116"/>
      <c r="K191" s="370" t="str">
        <f t="shared" si="63"/>
        <v/>
      </c>
      <c r="L191" s="370">
        <f t="shared" si="86"/>
        <v>0</v>
      </c>
      <c r="M191" s="370">
        <f t="shared" si="87"/>
        <v>0</v>
      </c>
      <c r="N191" s="371" t="str">
        <f t="shared" si="64"/>
        <v/>
      </c>
      <c r="O191" s="371" t="str">
        <f t="shared" si="65"/>
        <v/>
      </c>
      <c r="P191" s="371" t="str">
        <f t="shared" si="66"/>
        <v/>
      </c>
      <c r="Q191" s="371" t="str">
        <f t="shared" si="67"/>
        <v/>
      </c>
      <c r="R191" s="371" t="str">
        <f t="shared" si="68"/>
        <v/>
      </c>
      <c r="S191" s="371" t="str">
        <f t="shared" si="69"/>
        <v/>
      </c>
      <c r="T191" s="443" t="str">
        <f t="shared" si="88"/>
        <v/>
      </c>
      <c r="U191" s="539"/>
      <c r="V191" s="117"/>
      <c r="W191" s="118"/>
      <c r="X191" s="119"/>
      <c r="Y191" s="120"/>
      <c r="Z191" s="122"/>
      <c r="AA191" s="121"/>
      <c r="AB191" s="443" t="str">
        <f t="shared" si="70"/>
        <v/>
      </c>
      <c r="AC191" s="734" t="str">
        <f t="shared" si="89"/>
        <v/>
      </c>
      <c r="AD191" s="372"/>
      <c r="AE191" s="485"/>
      <c r="AF191" s="373" t="str">
        <f t="shared" si="71"/>
        <v/>
      </c>
      <c r="AG191" s="373" t="str">
        <f t="shared" si="72"/>
        <v/>
      </c>
      <c r="AH191" s="374" t="str">
        <f t="shared" si="73"/>
        <v/>
      </c>
      <c r="AI191" s="375" t="str">
        <f t="shared" si="74"/>
        <v/>
      </c>
      <c r="AJ191" s="375" t="str">
        <f t="shared" si="75"/>
        <v/>
      </c>
      <c r="AK191" s="375" t="str">
        <f t="shared" si="76"/>
        <v/>
      </c>
      <c r="AL191" s="375" t="str">
        <f t="shared" si="77"/>
        <v/>
      </c>
      <c r="AM191" s="375" t="str">
        <f t="shared" si="78"/>
        <v/>
      </c>
      <c r="AN191" s="376"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376"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375" t="str">
        <f t="shared" si="79"/>
        <v/>
      </c>
      <c r="AQ191" s="444" t="str">
        <f t="shared" si="80"/>
        <v/>
      </c>
      <c r="AR191" s="375" t="str">
        <f t="shared" si="90"/>
        <v/>
      </c>
      <c r="AS191" s="377" t="str">
        <f t="shared" si="81"/>
        <v/>
      </c>
      <c r="AT191" s="378" t="str">
        <f t="shared" si="82"/>
        <v/>
      </c>
      <c r="AX191" s="625" t="b">
        <f t="shared" si="91"/>
        <v>0</v>
      </c>
      <c r="AY191" s="7" t="str">
        <f t="shared" si="92"/>
        <v>FALSEFALSEFALSE</v>
      </c>
      <c r="AZ191" s="626">
        <f t="shared" si="83"/>
        <v>0</v>
      </c>
      <c r="BA191" s="627" t="str">
        <f t="shared" si="93"/>
        <v/>
      </c>
      <c r="BB191" s="627">
        <f t="shared" si="84"/>
        <v>0</v>
      </c>
      <c r="BC191" s="690" t="str">
        <f t="shared" si="85"/>
        <v/>
      </c>
    </row>
    <row r="192" spans="1:55">
      <c r="A192" s="381">
        <v>136</v>
      </c>
      <c r="B192" s="117"/>
      <c r="C192" s="288"/>
      <c r="D192" s="289"/>
      <c r="E192" s="289"/>
      <c r="F192" s="290"/>
      <c r="G192" s="292"/>
      <c r="H192" s="116"/>
      <c r="I192" s="292"/>
      <c r="J192" s="116"/>
      <c r="K192" s="370" t="str">
        <f t="shared" si="63"/>
        <v/>
      </c>
      <c r="L192" s="370">
        <f t="shared" si="86"/>
        <v>0</v>
      </c>
      <c r="M192" s="370">
        <f t="shared" si="87"/>
        <v>0</v>
      </c>
      <c r="N192" s="371" t="str">
        <f t="shared" si="64"/>
        <v/>
      </c>
      <c r="O192" s="371" t="str">
        <f t="shared" si="65"/>
        <v/>
      </c>
      <c r="P192" s="371" t="str">
        <f t="shared" si="66"/>
        <v/>
      </c>
      <c r="Q192" s="371" t="str">
        <f t="shared" si="67"/>
        <v/>
      </c>
      <c r="R192" s="371" t="str">
        <f t="shared" si="68"/>
        <v/>
      </c>
      <c r="S192" s="371" t="str">
        <f t="shared" si="69"/>
        <v/>
      </c>
      <c r="T192" s="443" t="str">
        <f t="shared" si="88"/>
        <v/>
      </c>
      <c r="U192" s="539"/>
      <c r="V192" s="117"/>
      <c r="W192" s="118"/>
      <c r="X192" s="119"/>
      <c r="Y192" s="120"/>
      <c r="Z192" s="122"/>
      <c r="AA192" s="121"/>
      <c r="AB192" s="443" t="str">
        <f t="shared" si="70"/>
        <v/>
      </c>
      <c r="AC192" s="734" t="str">
        <f t="shared" si="89"/>
        <v/>
      </c>
      <c r="AD192" s="372"/>
      <c r="AE192" s="485"/>
      <c r="AF192" s="373" t="str">
        <f t="shared" si="71"/>
        <v/>
      </c>
      <c r="AG192" s="373" t="str">
        <f t="shared" si="72"/>
        <v/>
      </c>
      <c r="AH192" s="374" t="str">
        <f t="shared" si="73"/>
        <v/>
      </c>
      <c r="AI192" s="375" t="str">
        <f t="shared" si="74"/>
        <v/>
      </c>
      <c r="AJ192" s="375" t="str">
        <f t="shared" si="75"/>
        <v/>
      </c>
      <c r="AK192" s="375" t="str">
        <f t="shared" si="76"/>
        <v/>
      </c>
      <c r="AL192" s="375" t="str">
        <f t="shared" si="77"/>
        <v/>
      </c>
      <c r="AM192" s="375" t="str">
        <f t="shared" si="78"/>
        <v/>
      </c>
      <c r="AN192" s="376"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376"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375" t="str">
        <f t="shared" si="79"/>
        <v/>
      </c>
      <c r="AQ192" s="444" t="str">
        <f t="shared" si="80"/>
        <v/>
      </c>
      <c r="AR192" s="375" t="str">
        <f t="shared" si="90"/>
        <v/>
      </c>
      <c r="AS192" s="377" t="str">
        <f t="shared" si="81"/>
        <v/>
      </c>
      <c r="AT192" s="378" t="str">
        <f t="shared" si="82"/>
        <v/>
      </c>
      <c r="AX192" s="625" t="b">
        <f t="shared" si="91"/>
        <v>0</v>
      </c>
      <c r="AY192" s="7" t="str">
        <f t="shared" si="92"/>
        <v>FALSEFALSEFALSE</v>
      </c>
      <c r="AZ192" s="626">
        <f t="shared" si="83"/>
        <v>0</v>
      </c>
      <c r="BA192" s="627" t="str">
        <f t="shared" si="93"/>
        <v/>
      </c>
      <c r="BB192" s="627">
        <f t="shared" si="84"/>
        <v>0</v>
      </c>
      <c r="BC192" s="690" t="str">
        <f t="shared" si="85"/>
        <v/>
      </c>
    </row>
    <row r="193" spans="1:55">
      <c r="A193" s="381">
        <v>137</v>
      </c>
      <c r="B193" s="117"/>
      <c r="C193" s="288"/>
      <c r="D193" s="289"/>
      <c r="E193" s="289"/>
      <c r="F193" s="290"/>
      <c r="G193" s="292"/>
      <c r="H193" s="116"/>
      <c r="I193" s="292"/>
      <c r="J193" s="116"/>
      <c r="K193" s="370" t="str">
        <f t="shared" si="63"/>
        <v/>
      </c>
      <c r="L193" s="370">
        <f t="shared" si="86"/>
        <v>0</v>
      </c>
      <c r="M193" s="370">
        <f t="shared" si="87"/>
        <v>0</v>
      </c>
      <c r="N193" s="371" t="str">
        <f t="shared" si="64"/>
        <v/>
      </c>
      <c r="O193" s="371" t="str">
        <f t="shared" si="65"/>
        <v/>
      </c>
      <c r="P193" s="371" t="str">
        <f t="shared" si="66"/>
        <v/>
      </c>
      <c r="Q193" s="371" t="str">
        <f t="shared" si="67"/>
        <v/>
      </c>
      <c r="R193" s="371" t="str">
        <f t="shared" si="68"/>
        <v/>
      </c>
      <c r="S193" s="371" t="str">
        <f t="shared" si="69"/>
        <v/>
      </c>
      <c r="T193" s="443" t="str">
        <f t="shared" si="88"/>
        <v/>
      </c>
      <c r="U193" s="539"/>
      <c r="V193" s="117"/>
      <c r="W193" s="118"/>
      <c r="X193" s="119"/>
      <c r="Y193" s="120"/>
      <c r="Z193" s="122"/>
      <c r="AA193" s="121"/>
      <c r="AB193" s="443" t="str">
        <f t="shared" si="70"/>
        <v/>
      </c>
      <c r="AC193" s="734" t="str">
        <f t="shared" si="89"/>
        <v/>
      </c>
      <c r="AD193" s="372"/>
      <c r="AE193" s="485"/>
      <c r="AF193" s="373" t="str">
        <f t="shared" si="71"/>
        <v/>
      </c>
      <c r="AG193" s="373" t="str">
        <f t="shared" si="72"/>
        <v/>
      </c>
      <c r="AH193" s="374" t="str">
        <f t="shared" si="73"/>
        <v/>
      </c>
      <c r="AI193" s="375" t="str">
        <f t="shared" si="74"/>
        <v/>
      </c>
      <c r="AJ193" s="375" t="str">
        <f t="shared" si="75"/>
        <v/>
      </c>
      <c r="AK193" s="375" t="str">
        <f t="shared" si="76"/>
        <v/>
      </c>
      <c r="AL193" s="375" t="str">
        <f t="shared" si="77"/>
        <v/>
      </c>
      <c r="AM193" s="375" t="str">
        <f t="shared" si="78"/>
        <v/>
      </c>
      <c r="AN193" s="376"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376"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375" t="str">
        <f t="shared" si="79"/>
        <v/>
      </c>
      <c r="AQ193" s="444" t="str">
        <f t="shared" si="80"/>
        <v/>
      </c>
      <c r="AR193" s="375" t="str">
        <f t="shared" si="90"/>
        <v/>
      </c>
      <c r="AS193" s="377" t="str">
        <f t="shared" si="81"/>
        <v/>
      </c>
      <c r="AT193" s="378" t="str">
        <f t="shared" si="82"/>
        <v/>
      </c>
      <c r="AX193" s="625" t="b">
        <f t="shared" si="91"/>
        <v>0</v>
      </c>
      <c r="AY193" s="7" t="str">
        <f t="shared" si="92"/>
        <v>FALSEFALSEFALSE</v>
      </c>
      <c r="AZ193" s="626">
        <f t="shared" si="83"/>
        <v>0</v>
      </c>
      <c r="BA193" s="627" t="str">
        <f t="shared" si="93"/>
        <v/>
      </c>
      <c r="BB193" s="627">
        <f t="shared" si="84"/>
        <v>0</v>
      </c>
      <c r="BC193" s="690" t="str">
        <f t="shared" si="85"/>
        <v/>
      </c>
    </row>
    <row r="194" spans="1:55">
      <c r="A194" s="381">
        <v>138</v>
      </c>
      <c r="B194" s="117"/>
      <c r="C194" s="288"/>
      <c r="D194" s="289"/>
      <c r="E194" s="289"/>
      <c r="F194" s="290"/>
      <c r="G194" s="292"/>
      <c r="H194" s="116"/>
      <c r="I194" s="292"/>
      <c r="J194" s="116"/>
      <c r="K194" s="370" t="str">
        <f t="shared" si="63"/>
        <v/>
      </c>
      <c r="L194" s="370">
        <f t="shared" si="86"/>
        <v>0</v>
      </c>
      <c r="M194" s="370">
        <f t="shared" si="87"/>
        <v>0</v>
      </c>
      <c r="N194" s="371" t="str">
        <f t="shared" si="64"/>
        <v/>
      </c>
      <c r="O194" s="371" t="str">
        <f t="shared" si="65"/>
        <v/>
      </c>
      <c r="P194" s="371" t="str">
        <f t="shared" si="66"/>
        <v/>
      </c>
      <c r="Q194" s="371" t="str">
        <f t="shared" si="67"/>
        <v/>
      </c>
      <c r="R194" s="371" t="str">
        <f t="shared" si="68"/>
        <v/>
      </c>
      <c r="S194" s="371" t="str">
        <f t="shared" si="69"/>
        <v/>
      </c>
      <c r="T194" s="443" t="str">
        <f t="shared" si="88"/>
        <v/>
      </c>
      <c r="U194" s="539"/>
      <c r="V194" s="117"/>
      <c r="W194" s="118"/>
      <c r="X194" s="119"/>
      <c r="Y194" s="120"/>
      <c r="Z194" s="122"/>
      <c r="AA194" s="121"/>
      <c r="AB194" s="443" t="str">
        <f t="shared" si="70"/>
        <v/>
      </c>
      <c r="AC194" s="734" t="str">
        <f t="shared" si="89"/>
        <v/>
      </c>
      <c r="AD194" s="372"/>
      <c r="AE194" s="485"/>
      <c r="AF194" s="373" t="str">
        <f t="shared" si="71"/>
        <v/>
      </c>
      <c r="AG194" s="373" t="str">
        <f t="shared" si="72"/>
        <v/>
      </c>
      <c r="AH194" s="374" t="str">
        <f t="shared" si="73"/>
        <v/>
      </c>
      <c r="AI194" s="375" t="str">
        <f t="shared" si="74"/>
        <v/>
      </c>
      <c r="AJ194" s="375" t="str">
        <f t="shared" si="75"/>
        <v/>
      </c>
      <c r="AK194" s="375" t="str">
        <f t="shared" si="76"/>
        <v/>
      </c>
      <c r="AL194" s="375" t="str">
        <f t="shared" si="77"/>
        <v/>
      </c>
      <c r="AM194" s="375" t="str">
        <f t="shared" si="78"/>
        <v/>
      </c>
      <c r="AN194" s="376"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376"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375" t="str">
        <f t="shared" si="79"/>
        <v/>
      </c>
      <c r="AQ194" s="444" t="str">
        <f t="shared" si="80"/>
        <v/>
      </c>
      <c r="AR194" s="375" t="str">
        <f t="shared" si="90"/>
        <v/>
      </c>
      <c r="AS194" s="377" t="str">
        <f t="shared" si="81"/>
        <v/>
      </c>
      <c r="AT194" s="378" t="str">
        <f t="shared" si="82"/>
        <v/>
      </c>
      <c r="AX194" s="625" t="b">
        <f t="shared" si="91"/>
        <v>0</v>
      </c>
      <c r="AY194" s="7" t="str">
        <f t="shared" si="92"/>
        <v>FALSEFALSEFALSE</v>
      </c>
      <c r="AZ194" s="626">
        <f t="shared" si="83"/>
        <v>0</v>
      </c>
      <c r="BA194" s="627" t="str">
        <f t="shared" si="93"/>
        <v/>
      </c>
      <c r="BB194" s="627">
        <f t="shared" si="84"/>
        <v>0</v>
      </c>
      <c r="BC194" s="690" t="str">
        <f t="shared" si="85"/>
        <v/>
      </c>
    </row>
    <row r="195" spans="1:55">
      <c r="A195" s="381">
        <v>139</v>
      </c>
      <c r="B195" s="117"/>
      <c r="C195" s="288"/>
      <c r="D195" s="289"/>
      <c r="E195" s="289"/>
      <c r="F195" s="290"/>
      <c r="G195" s="292"/>
      <c r="H195" s="116"/>
      <c r="I195" s="292"/>
      <c r="J195" s="116"/>
      <c r="K195" s="370" t="str">
        <f t="shared" si="63"/>
        <v/>
      </c>
      <c r="L195" s="370">
        <f t="shared" si="86"/>
        <v>0</v>
      </c>
      <c r="M195" s="370">
        <f t="shared" si="87"/>
        <v>0</v>
      </c>
      <c r="N195" s="371" t="str">
        <f t="shared" si="64"/>
        <v/>
      </c>
      <c r="O195" s="371" t="str">
        <f t="shared" si="65"/>
        <v/>
      </c>
      <c r="P195" s="371" t="str">
        <f t="shared" si="66"/>
        <v/>
      </c>
      <c r="Q195" s="371" t="str">
        <f t="shared" si="67"/>
        <v/>
      </c>
      <c r="R195" s="371" t="str">
        <f t="shared" si="68"/>
        <v/>
      </c>
      <c r="S195" s="371" t="str">
        <f t="shared" si="69"/>
        <v/>
      </c>
      <c r="T195" s="443" t="str">
        <f t="shared" si="88"/>
        <v/>
      </c>
      <c r="U195" s="539"/>
      <c r="V195" s="117"/>
      <c r="W195" s="118"/>
      <c r="X195" s="119"/>
      <c r="Y195" s="120"/>
      <c r="Z195" s="122"/>
      <c r="AA195" s="121"/>
      <c r="AB195" s="443" t="str">
        <f t="shared" si="70"/>
        <v/>
      </c>
      <c r="AC195" s="734" t="str">
        <f t="shared" si="89"/>
        <v/>
      </c>
      <c r="AD195" s="372"/>
      <c r="AE195" s="485"/>
      <c r="AF195" s="373" t="str">
        <f t="shared" si="71"/>
        <v/>
      </c>
      <c r="AG195" s="373" t="str">
        <f t="shared" si="72"/>
        <v/>
      </c>
      <c r="AH195" s="374" t="str">
        <f t="shared" si="73"/>
        <v/>
      </c>
      <c r="AI195" s="375" t="str">
        <f t="shared" si="74"/>
        <v/>
      </c>
      <c r="AJ195" s="375" t="str">
        <f t="shared" si="75"/>
        <v/>
      </c>
      <c r="AK195" s="375" t="str">
        <f t="shared" si="76"/>
        <v/>
      </c>
      <c r="AL195" s="375" t="str">
        <f t="shared" si="77"/>
        <v/>
      </c>
      <c r="AM195" s="375" t="str">
        <f t="shared" si="78"/>
        <v/>
      </c>
      <c r="AN195" s="376"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376"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375" t="str">
        <f t="shared" si="79"/>
        <v/>
      </c>
      <c r="AQ195" s="444" t="str">
        <f t="shared" si="80"/>
        <v/>
      </c>
      <c r="AR195" s="375" t="str">
        <f t="shared" si="90"/>
        <v/>
      </c>
      <c r="AS195" s="377" t="str">
        <f t="shared" si="81"/>
        <v/>
      </c>
      <c r="AT195" s="378" t="str">
        <f t="shared" si="82"/>
        <v/>
      </c>
      <c r="AX195" s="625" t="b">
        <f t="shared" si="91"/>
        <v>0</v>
      </c>
      <c r="AY195" s="7" t="str">
        <f t="shared" si="92"/>
        <v>FALSEFALSEFALSE</v>
      </c>
      <c r="AZ195" s="626">
        <f t="shared" si="83"/>
        <v>0</v>
      </c>
      <c r="BA195" s="627" t="str">
        <f t="shared" si="93"/>
        <v/>
      </c>
      <c r="BB195" s="627">
        <f t="shared" si="84"/>
        <v>0</v>
      </c>
      <c r="BC195" s="690" t="str">
        <f t="shared" si="85"/>
        <v/>
      </c>
    </row>
    <row r="196" spans="1:55">
      <c r="A196" s="381">
        <v>140</v>
      </c>
      <c r="B196" s="117"/>
      <c r="C196" s="288"/>
      <c r="D196" s="289"/>
      <c r="E196" s="289"/>
      <c r="F196" s="290"/>
      <c r="G196" s="292"/>
      <c r="H196" s="116"/>
      <c r="I196" s="292"/>
      <c r="J196" s="116"/>
      <c r="K196" s="370" t="str">
        <f t="shared" si="63"/>
        <v/>
      </c>
      <c r="L196" s="370">
        <f t="shared" si="86"/>
        <v>0</v>
      </c>
      <c r="M196" s="370">
        <f t="shared" si="87"/>
        <v>0</v>
      </c>
      <c r="N196" s="371" t="str">
        <f t="shared" si="64"/>
        <v/>
      </c>
      <c r="O196" s="371" t="str">
        <f t="shared" si="65"/>
        <v/>
      </c>
      <c r="P196" s="371" t="str">
        <f t="shared" si="66"/>
        <v/>
      </c>
      <c r="Q196" s="371" t="str">
        <f t="shared" si="67"/>
        <v/>
      </c>
      <c r="R196" s="371" t="str">
        <f t="shared" si="68"/>
        <v/>
      </c>
      <c r="S196" s="371" t="str">
        <f t="shared" si="69"/>
        <v/>
      </c>
      <c r="T196" s="443" t="str">
        <f t="shared" si="88"/>
        <v/>
      </c>
      <c r="U196" s="539"/>
      <c r="V196" s="117"/>
      <c r="W196" s="118"/>
      <c r="X196" s="119"/>
      <c r="Y196" s="120"/>
      <c r="Z196" s="122"/>
      <c r="AA196" s="121"/>
      <c r="AB196" s="443" t="str">
        <f t="shared" si="70"/>
        <v/>
      </c>
      <c r="AC196" s="734" t="str">
        <f t="shared" si="89"/>
        <v/>
      </c>
      <c r="AD196" s="372"/>
      <c r="AE196" s="485"/>
      <c r="AF196" s="373" t="str">
        <f t="shared" si="71"/>
        <v/>
      </c>
      <c r="AG196" s="373" t="str">
        <f t="shared" si="72"/>
        <v/>
      </c>
      <c r="AH196" s="374" t="str">
        <f t="shared" si="73"/>
        <v/>
      </c>
      <c r="AI196" s="375" t="str">
        <f t="shared" si="74"/>
        <v/>
      </c>
      <c r="AJ196" s="375" t="str">
        <f t="shared" si="75"/>
        <v/>
      </c>
      <c r="AK196" s="375" t="str">
        <f t="shared" si="76"/>
        <v/>
      </c>
      <c r="AL196" s="375" t="str">
        <f t="shared" si="77"/>
        <v/>
      </c>
      <c r="AM196" s="375" t="str">
        <f t="shared" si="78"/>
        <v/>
      </c>
      <c r="AN196" s="376"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376"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375" t="str">
        <f t="shared" si="79"/>
        <v/>
      </c>
      <c r="AQ196" s="444" t="str">
        <f t="shared" si="80"/>
        <v/>
      </c>
      <c r="AR196" s="375" t="str">
        <f t="shared" si="90"/>
        <v/>
      </c>
      <c r="AS196" s="377" t="str">
        <f t="shared" si="81"/>
        <v/>
      </c>
      <c r="AT196" s="378" t="str">
        <f t="shared" si="82"/>
        <v/>
      </c>
      <c r="AX196" s="625" t="b">
        <f t="shared" si="91"/>
        <v>0</v>
      </c>
      <c r="AY196" s="7" t="str">
        <f t="shared" si="92"/>
        <v>FALSEFALSEFALSE</v>
      </c>
      <c r="AZ196" s="626">
        <f t="shared" si="83"/>
        <v>0</v>
      </c>
      <c r="BA196" s="627" t="str">
        <f t="shared" si="93"/>
        <v/>
      </c>
      <c r="BB196" s="627">
        <f t="shared" si="84"/>
        <v>0</v>
      </c>
      <c r="BC196" s="690" t="str">
        <f t="shared" si="85"/>
        <v/>
      </c>
    </row>
    <row r="197" spans="1:55">
      <c r="A197" s="381">
        <v>141</v>
      </c>
      <c r="B197" s="117"/>
      <c r="C197" s="288"/>
      <c r="D197" s="289"/>
      <c r="E197" s="289"/>
      <c r="F197" s="290"/>
      <c r="G197" s="292"/>
      <c r="H197" s="116"/>
      <c r="I197" s="292"/>
      <c r="J197" s="116"/>
      <c r="K197" s="370" t="str">
        <f t="shared" si="63"/>
        <v/>
      </c>
      <c r="L197" s="370">
        <f t="shared" si="86"/>
        <v>0</v>
      </c>
      <c r="M197" s="370">
        <f t="shared" si="87"/>
        <v>0</v>
      </c>
      <c r="N197" s="371" t="str">
        <f t="shared" si="64"/>
        <v/>
      </c>
      <c r="O197" s="371" t="str">
        <f t="shared" si="65"/>
        <v/>
      </c>
      <c r="P197" s="371" t="str">
        <f t="shared" si="66"/>
        <v/>
      </c>
      <c r="Q197" s="371" t="str">
        <f t="shared" si="67"/>
        <v/>
      </c>
      <c r="R197" s="371" t="str">
        <f t="shared" si="68"/>
        <v/>
      </c>
      <c r="S197" s="371" t="str">
        <f t="shared" si="69"/>
        <v/>
      </c>
      <c r="T197" s="443" t="str">
        <f t="shared" si="88"/>
        <v/>
      </c>
      <c r="U197" s="539"/>
      <c r="V197" s="117"/>
      <c r="W197" s="118"/>
      <c r="X197" s="119"/>
      <c r="Y197" s="120"/>
      <c r="Z197" s="122"/>
      <c r="AA197" s="121"/>
      <c r="AB197" s="443" t="str">
        <f t="shared" si="70"/>
        <v/>
      </c>
      <c r="AC197" s="734" t="str">
        <f t="shared" si="89"/>
        <v/>
      </c>
      <c r="AD197" s="372"/>
      <c r="AE197" s="485"/>
      <c r="AF197" s="373" t="str">
        <f t="shared" si="71"/>
        <v/>
      </c>
      <c r="AG197" s="373" t="str">
        <f t="shared" si="72"/>
        <v/>
      </c>
      <c r="AH197" s="374" t="str">
        <f t="shared" si="73"/>
        <v/>
      </c>
      <c r="AI197" s="375" t="str">
        <f t="shared" si="74"/>
        <v/>
      </c>
      <c r="AJ197" s="375" t="str">
        <f t="shared" si="75"/>
        <v/>
      </c>
      <c r="AK197" s="375" t="str">
        <f t="shared" si="76"/>
        <v/>
      </c>
      <c r="AL197" s="375" t="str">
        <f t="shared" si="77"/>
        <v/>
      </c>
      <c r="AM197" s="375" t="str">
        <f t="shared" si="78"/>
        <v/>
      </c>
      <c r="AN197" s="376"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376"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375" t="str">
        <f t="shared" si="79"/>
        <v/>
      </c>
      <c r="AQ197" s="444" t="str">
        <f t="shared" si="80"/>
        <v/>
      </c>
      <c r="AR197" s="375" t="str">
        <f t="shared" si="90"/>
        <v/>
      </c>
      <c r="AS197" s="377" t="str">
        <f t="shared" si="81"/>
        <v/>
      </c>
      <c r="AT197" s="378" t="str">
        <f t="shared" si="82"/>
        <v/>
      </c>
      <c r="AX197" s="625" t="b">
        <f t="shared" si="91"/>
        <v>0</v>
      </c>
      <c r="AY197" s="7" t="str">
        <f t="shared" si="92"/>
        <v>FALSEFALSEFALSE</v>
      </c>
      <c r="AZ197" s="626">
        <f t="shared" si="83"/>
        <v>0</v>
      </c>
      <c r="BA197" s="627" t="str">
        <f t="shared" si="93"/>
        <v/>
      </c>
      <c r="BB197" s="627">
        <f t="shared" si="84"/>
        <v>0</v>
      </c>
      <c r="BC197" s="690" t="str">
        <f t="shared" si="85"/>
        <v/>
      </c>
    </row>
    <row r="198" spans="1:55">
      <c r="A198" s="381">
        <v>142</v>
      </c>
      <c r="B198" s="117"/>
      <c r="C198" s="288"/>
      <c r="D198" s="289"/>
      <c r="E198" s="289"/>
      <c r="F198" s="290"/>
      <c r="G198" s="292"/>
      <c r="H198" s="116"/>
      <c r="I198" s="292"/>
      <c r="J198" s="116"/>
      <c r="K198" s="370" t="str">
        <f t="shared" si="63"/>
        <v/>
      </c>
      <c r="L198" s="370">
        <f t="shared" si="86"/>
        <v>0</v>
      </c>
      <c r="M198" s="370">
        <f t="shared" si="87"/>
        <v>0</v>
      </c>
      <c r="N198" s="371" t="str">
        <f t="shared" si="64"/>
        <v/>
      </c>
      <c r="O198" s="371" t="str">
        <f t="shared" si="65"/>
        <v/>
      </c>
      <c r="P198" s="371" t="str">
        <f t="shared" si="66"/>
        <v/>
      </c>
      <c r="Q198" s="371" t="str">
        <f t="shared" si="67"/>
        <v/>
      </c>
      <c r="R198" s="371" t="str">
        <f t="shared" si="68"/>
        <v/>
      </c>
      <c r="S198" s="371" t="str">
        <f t="shared" si="69"/>
        <v/>
      </c>
      <c r="T198" s="443" t="str">
        <f t="shared" si="88"/>
        <v/>
      </c>
      <c r="U198" s="539"/>
      <c r="V198" s="117"/>
      <c r="W198" s="118"/>
      <c r="X198" s="119"/>
      <c r="Y198" s="120"/>
      <c r="Z198" s="122"/>
      <c r="AA198" s="121"/>
      <c r="AB198" s="443" t="str">
        <f t="shared" si="70"/>
        <v/>
      </c>
      <c r="AC198" s="734" t="str">
        <f t="shared" si="89"/>
        <v/>
      </c>
      <c r="AD198" s="372"/>
      <c r="AE198" s="485"/>
      <c r="AF198" s="373" t="str">
        <f t="shared" si="71"/>
        <v/>
      </c>
      <c r="AG198" s="373" t="str">
        <f t="shared" si="72"/>
        <v/>
      </c>
      <c r="AH198" s="374" t="str">
        <f t="shared" si="73"/>
        <v/>
      </c>
      <c r="AI198" s="375" t="str">
        <f t="shared" si="74"/>
        <v/>
      </c>
      <c r="AJ198" s="375" t="str">
        <f t="shared" si="75"/>
        <v/>
      </c>
      <c r="AK198" s="375" t="str">
        <f t="shared" si="76"/>
        <v/>
      </c>
      <c r="AL198" s="375" t="str">
        <f t="shared" si="77"/>
        <v/>
      </c>
      <c r="AM198" s="375" t="str">
        <f t="shared" si="78"/>
        <v/>
      </c>
      <c r="AN198" s="376"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376"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375" t="str">
        <f t="shared" si="79"/>
        <v/>
      </c>
      <c r="AQ198" s="444" t="str">
        <f t="shared" si="80"/>
        <v/>
      </c>
      <c r="AR198" s="375" t="str">
        <f t="shared" si="90"/>
        <v/>
      </c>
      <c r="AS198" s="377" t="str">
        <f t="shared" si="81"/>
        <v/>
      </c>
      <c r="AT198" s="378" t="str">
        <f t="shared" si="82"/>
        <v/>
      </c>
      <c r="AX198" s="625" t="b">
        <f t="shared" si="91"/>
        <v>0</v>
      </c>
      <c r="AY198" s="7" t="str">
        <f t="shared" si="92"/>
        <v>FALSEFALSEFALSE</v>
      </c>
      <c r="AZ198" s="626">
        <f t="shared" si="83"/>
        <v>0</v>
      </c>
      <c r="BA198" s="627" t="str">
        <f t="shared" si="93"/>
        <v/>
      </c>
      <c r="BB198" s="627">
        <f t="shared" si="84"/>
        <v>0</v>
      </c>
      <c r="BC198" s="690" t="str">
        <f t="shared" si="85"/>
        <v/>
      </c>
    </row>
    <row r="199" spans="1:55">
      <c r="A199" s="381">
        <v>143</v>
      </c>
      <c r="B199" s="117"/>
      <c r="C199" s="288"/>
      <c r="D199" s="289"/>
      <c r="E199" s="289"/>
      <c r="F199" s="290"/>
      <c r="G199" s="292"/>
      <c r="H199" s="116"/>
      <c r="I199" s="292"/>
      <c r="J199" s="116"/>
      <c r="K199" s="370" t="str">
        <f t="shared" si="63"/>
        <v/>
      </c>
      <c r="L199" s="370">
        <f t="shared" si="86"/>
        <v>0</v>
      </c>
      <c r="M199" s="370">
        <f t="shared" si="87"/>
        <v>0</v>
      </c>
      <c r="N199" s="371" t="str">
        <f t="shared" si="64"/>
        <v/>
      </c>
      <c r="O199" s="371" t="str">
        <f t="shared" si="65"/>
        <v/>
      </c>
      <c r="P199" s="371" t="str">
        <f t="shared" si="66"/>
        <v/>
      </c>
      <c r="Q199" s="371" t="str">
        <f t="shared" si="67"/>
        <v/>
      </c>
      <c r="R199" s="371" t="str">
        <f t="shared" si="68"/>
        <v/>
      </c>
      <c r="S199" s="371" t="str">
        <f t="shared" si="69"/>
        <v/>
      </c>
      <c r="T199" s="443" t="str">
        <f t="shared" si="88"/>
        <v/>
      </c>
      <c r="U199" s="539"/>
      <c r="V199" s="117"/>
      <c r="W199" s="118"/>
      <c r="X199" s="119"/>
      <c r="Y199" s="120"/>
      <c r="Z199" s="122"/>
      <c r="AA199" s="121"/>
      <c r="AB199" s="443" t="str">
        <f t="shared" si="70"/>
        <v/>
      </c>
      <c r="AC199" s="734" t="str">
        <f t="shared" si="89"/>
        <v/>
      </c>
      <c r="AD199" s="372"/>
      <c r="AE199" s="485"/>
      <c r="AF199" s="373" t="str">
        <f t="shared" si="71"/>
        <v/>
      </c>
      <c r="AG199" s="373" t="str">
        <f t="shared" si="72"/>
        <v/>
      </c>
      <c r="AH199" s="374" t="str">
        <f t="shared" si="73"/>
        <v/>
      </c>
      <c r="AI199" s="375" t="str">
        <f t="shared" si="74"/>
        <v/>
      </c>
      <c r="AJ199" s="375" t="str">
        <f t="shared" si="75"/>
        <v/>
      </c>
      <c r="AK199" s="375" t="str">
        <f t="shared" si="76"/>
        <v/>
      </c>
      <c r="AL199" s="375" t="str">
        <f t="shared" si="77"/>
        <v/>
      </c>
      <c r="AM199" s="375" t="str">
        <f t="shared" si="78"/>
        <v/>
      </c>
      <c r="AN199" s="376"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376"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375" t="str">
        <f t="shared" si="79"/>
        <v/>
      </c>
      <c r="AQ199" s="444" t="str">
        <f t="shared" si="80"/>
        <v/>
      </c>
      <c r="AR199" s="375" t="str">
        <f t="shared" si="90"/>
        <v/>
      </c>
      <c r="AS199" s="377" t="str">
        <f t="shared" si="81"/>
        <v/>
      </c>
      <c r="AT199" s="378" t="str">
        <f t="shared" si="82"/>
        <v/>
      </c>
      <c r="AX199" s="625" t="b">
        <f t="shared" si="91"/>
        <v>0</v>
      </c>
      <c r="AY199" s="7" t="str">
        <f t="shared" si="92"/>
        <v>FALSEFALSEFALSE</v>
      </c>
      <c r="AZ199" s="626">
        <f t="shared" si="83"/>
        <v>0</v>
      </c>
      <c r="BA199" s="627" t="str">
        <f t="shared" si="93"/>
        <v/>
      </c>
      <c r="BB199" s="627">
        <f t="shared" si="84"/>
        <v>0</v>
      </c>
      <c r="BC199" s="690" t="str">
        <f t="shared" si="85"/>
        <v/>
      </c>
    </row>
    <row r="200" spans="1:55">
      <c r="A200" s="381">
        <v>144</v>
      </c>
      <c r="B200" s="117"/>
      <c r="C200" s="288"/>
      <c r="D200" s="289"/>
      <c r="E200" s="289"/>
      <c r="F200" s="290"/>
      <c r="G200" s="292"/>
      <c r="H200" s="116"/>
      <c r="I200" s="292"/>
      <c r="J200" s="116"/>
      <c r="K200" s="370" t="str">
        <f t="shared" si="63"/>
        <v/>
      </c>
      <c r="L200" s="370">
        <f t="shared" si="86"/>
        <v>0</v>
      </c>
      <c r="M200" s="370">
        <f t="shared" si="87"/>
        <v>0</v>
      </c>
      <c r="N200" s="371" t="str">
        <f t="shared" si="64"/>
        <v/>
      </c>
      <c r="O200" s="371" t="str">
        <f t="shared" si="65"/>
        <v/>
      </c>
      <c r="P200" s="371" t="str">
        <f t="shared" si="66"/>
        <v/>
      </c>
      <c r="Q200" s="371" t="str">
        <f t="shared" si="67"/>
        <v/>
      </c>
      <c r="R200" s="371" t="str">
        <f t="shared" si="68"/>
        <v/>
      </c>
      <c r="S200" s="371" t="str">
        <f t="shared" si="69"/>
        <v/>
      </c>
      <c r="T200" s="443" t="str">
        <f t="shared" si="88"/>
        <v/>
      </c>
      <c r="U200" s="539"/>
      <c r="V200" s="117"/>
      <c r="W200" s="118"/>
      <c r="X200" s="119"/>
      <c r="Y200" s="120"/>
      <c r="Z200" s="122"/>
      <c r="AA200" s="121"/>
      <c r="AB200" s="443" t="str">
        <f t="shared" si="70"/>
        <v/>
      </c>
      <c r="AC200" s="734" t="str">
        <f t="shared" si="89"/>
        <v/>
      </c>
      <c r="AD200" s="372"/>
      <c r="AE200" s="485"/>
      <c r="AF200" s="373" t="str">
        <f t="shared" si="71"/>
        <v/>
      </c>
      <c r="AG200" s="373" t="str">
        <f t="shared" si="72"/>
        <v/>
      </c>
      <c r="AH200" s="374" t="str">
        <f t="shared" si="73"/>
        <v/>
      </c>
      <c r="AI200" s="375" t="str">
        <f t="shared" si="74"/>
        <v/>
      </c>
      <c r="AJ200" s="375" t="str">
        <f t="shared" si="75"/>
        <v/>
      </c>
      <c r="AK200" s="375" t="str">
        <f t="shared" si="76"/>
        <v/>
      </c>
      <c r="AL200" s="375" t="str">
        <f t="shared" si="77"/>
        <v/>
      </c>
      <c r="AM200" s="375" t="str">
        <f t="shared" si="78"/>
        <v/>
      </c>
      <c r="AN200" s="376"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376"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375" t="str">
        <f t="shared" si="79"/>
        <v/>
      </c>
      <c r="AQ200" s="444" t="str">
        <f t="shared" si="80"/>
        <v/>
      </c>
      <c r="AR200" s="375" t="str">
        <f t="shared" si="90"/>
        <v/>
      </c>
      <c r="AS200" s="377" t="str">
        <f t="shared" si="81"/>
        <v/>
      </c>
      <c r="AT200" s="378" t="str">
        <f t="shared" si="82"/>
        <v/>
      </c>
      <c r="AX200" s="625" t="b">
        <f t="shared" si="91"/>
        <v>0</v>
      </c>
      <c r="AY200" s="7" t="str">
        <f t="shared" si="92"/>
        <v>FALSEFALSEFALSE</v>
      </c>
      <c r="AZ200" s="626">
        <f t="shared" si="83"/>
        <v>0</v>
      </c>
      <c r="BA200" s="627" t="str">
        <f t="shared" si="93"/>
        <v/>
      </c>
      <c r="BB200" s="627">
        <f t="shared" si="84"/>
        <v>0</v>
      </c>
      <c r="BC200" s="690" t="str">
        <f t="shared" si="85"/>
        <v/>
      </c>
    </row>
    <row r="201" spans="1:55">
      <c r="A201" s="381">
        <v>145</v>
      </c>
      <c r="B201" s="117"/>
      <c r="C201" s="288"/>
      <c r="D201" s="289"/>
      <c r="E201" s="289"/>
      <c r="F201" s="290"/>
      <c r="G201" s="292"/>
      <c r="H201" s="116"/>
      <c r="I201" s="292"/>
      <c r="J201" s="116"/>
      <c r="K201" s="370" t="str">
        <f t="shared" si="63"/>
        <v/>
      </c>
      <c r="L201" s="370">
        <f t="shared" si="86"/>
        <v>0</v>
      </c>
      <c r="M201" s="370">
        <f t="shared" si="87"/>
        <v>0</v>
      </c>
      <c r="N201" s="371" t="str">
        <f t="shared" si="64"/>
        <v/>
      </c>
      <c r="O201" s="371" t="str">
        <f t="shared" si="65"/>
        <v/>
      </c>
      <c r="P201" s="371" t="str">
        <f t="shared" si="66"/>
        <v/>
      </c>
      <c r="Q201" s="371" t="str">
        <f t="shared" si="67"/>
        <v/>
      </c>
      <c r="R201" s="371" t="str">
        <f t="shared" si="68"/>
        <v/>
      </c>
      <c r="S201" s="371" t="str">
        <f t="shared" si="69"/>
        <v/>
      </c>
      <c r="T201" s="443" t="str">
        <f t="shared" si="88"/>
        <v/>
      </c>
      <c r="U201" s="539"/>
      <c r="V201" s="117"/>
      <c r="W201" s="118"/>
      <c r="X201" s="119"/>
      <c r="Y201" s="120"/>
      <c r="Z201" s="122"/>
      <c r="AA201" s="121"/>
      <c r="AB201" s="443" t="str">
        <f t="shared" si="70"/>
        <v/>
      </c>
      <c r="AC201" s="734" t="str">
        <f t="shared" si="89"/>
        <v/>
      </c>
      <c r="AD201" s="372"/>
      <c r="AE201" s="485"/>
      <c r="AF201" s="373" t="str">
        <f t="shared" si="71"/>
        <v/>
      </c>
      <c r="AG201" s="373" t="str">
        <f t="shared" si="72"/>
        <v/>
      </c>
      <c r="AH201" s="374" t="str">
        <f t="shared" si="73"/>
        <v/>
      </c>
      <c r="AI201" s="375" t="str">
        <f t="shared" si="74"/>
        <v/>
      </c>
      <c r="AJ201" s="375" t="str">
        <f t="shared" si="75"/>
        <v/>
      </c>
      <c r="AK201" s="375" t="str">
        <f t="shared" si="76"/>
        <v/>
      </c>
      <c r="AL201" s="375" t="str">
        <f t="shared" si="77"/>
        <v/>
      </c>
      <c r="AM201" s="375" t="str">
        <f t="shared" si="78"/>
        <v/>
      </c>
      <c r="AN201" s="376"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376"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375" t="str">
        <f t="shared" si="79"/>
        <v/>
      </c>
      <c r="AQ201" s="444" t="str">
        <f t="shared" si="80"/>
        <v/>
      </c>
      <c r="AR201" s="375" t="str">
        <f t="shared" si="90"/>
        <v/>
      </c>
      <c r="AS201" s="377" t="str">
        <f t="shared" si="81"/>
        <v/>
      </c>
      <c r="AT201" s="378" t="str">
        <f t="shared" si="82"/>
        <v/>
      </c>
      <c r="AX201" s="625" t="b">
        <f t="shared" si="91"/>
        <v>0</v>
      </c>
      <c r="AY201" s="7" t="str">
        <f t="shared" si="92"/>
        <v>FALSEFALSEFALSE</v>
      </c>
      <c r="AZ201" s="626">
        <f t="shared" si="83"/>
        <v>0</v>
      </c>
      <c r="BA201" s="627" t="str">
        <f t="shared" si="93"/>
        <v/>
      </c>
      <c r="BB201" s="627">
        <f t="shared" si="84"/>
        <v>0</v>
      </c>
      <c r="BC201" s="690" t="str">
        <f t="shared" si="85"/>
        <v/>
      </c>
    </row>
    <row r="202" spans="1:55">
      <c r="A202" s="381">
        <v>146</v>
      </c>
      <c r="B202" s="117"/>
      <c r="C202" s="288"/>
      <c r="D202" s="289"/>
      <c r="E202" s="289"/>
      <c r="F202" s="290"/>
      <c r="G202" s="292"/>
      <c r="H202" s="116"/>
      <c r="I202" s="292"/>
      <c r="J202" s="116"/>
      <c r="K202" s="370" t="str">
        <f t="shared" si="63"/>
        <v/>
      </c>
      <c r="L202" s="370">
        <f t="shared" si="86"/>
        <v>0</v>
      </c>
      <c r="M202" s="370">
        <f t="shared" si="87"/>
        <v>0</v>
      </c>
      <c r="N202" s="371" t="str">
        <f t="shared" si="64"/>
        <v/>
      </c>
      <c r="O202" s="371" t="str">
        <f t="shared" si="65"/>
        <v/>
      </c>
      <c r="P202" s="371" t="str">
        <f t="shared" si="66"/>
        <v/>
      </c>
      <c r="Q202" s="371" t="str">
        <f t="shared" si="67"/>
        <v/>
      </c>
      <c r="R202" s="371" t="str">
        <f t="shared" si="68"/>
        <v/>
      </c>
      <c r="S202" s="371" t="str">
        <f t="shared" si="69"/>
        <v/>
      </c>
      <c r="T202" s="443" t="str">
        <f t="shared" si="88"/>
        <v/>
      </c>
      <c r="U202" s="539"/>
      <c r="V202" s="117"/>
      <c r="W202" s="118"/>
      <c r="X202" s="119"/>
      <c r="Y202" s="120"/>
      <c r="Z202" s="122"/>
      <c r="AA202" s="121"/>
      <c r="AB202" s="443" t="str">
        <f t="shared" si="70"/>
        <v/>
      </c>
      <c r="AC202" s="734" t="str">
        <f t="shared" si="89"/>
        <v/>
      </c>
      <c r="AD202" s="372"/>
      <c r="AE202" s="485"/>
      <c r="AF202" s="373" t="str">
        <f t="shared" si="71"/>
        <v/>
      </c>
      <c r="AG202" s="373" t="str">
        <f t="shared" si="72"/>
        <v/>
      </c>
      <c r="AH202" s="374" t="str">
        <f t="shared" si="73"/>
        <v/>
      </c>
      <c r="AI202" s="375" t="str">
        <f t="shared" si="74"/>
        <v/>
      </c>
      <c r="AJ202" s="375" t="str">
        <f t="shared" si="75"/>
        <v/>
      </c>
      <c r="AK202" s="375" t="str">
        <f t="shared" si="76"/>
        <v/>
      </c>
      <c r="AL202" s="375" t="str">
        <f t="shared" si="77"/>
        <v/>
      </c>
      <c r="AM202" s="375" t="str">
        <f t="shared" si="78"/>
        <v/>
      </c>
      <c r="AN202" s="376"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376"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375" t="str">
        <f t="shared" si="79"/>
        <v/>
      </c>
      <c r="AQ202" s="444" t="str">
        <f t="shared" si="80"/>
        <v/>
      </c>
      <c r="AR202" s="375" t="str">
        <f t="shared" si="90"/>
        <v/>
      </c>
      <c r="AS202" s="377" t="str">
        <f t="shared" si="81"/>
        <v/>
      </c>
      <c r="AT202" s="378" t="str">
        <f t="shared" si="82"/>
        <v/>
      </c>
      <c r="AX202" s="625" t="b">
        <f t="shared" si="91"/>
        <v>0</v>
      </c>
      <c r="AY202" s="7" t="str">
        <f t="shared" si="92"/>
        <v>FALSEFALSEFALSE</v>
      </c>
      <c r="AZ202" s="626">
        <f t="shared" si="83"/>
        <v>0</v>
      </c>
      <c r="BA202" s="627" t="str">
        <f t="shared" si="93"/>
        <v/>
      </c>
      <c r="BB202" s="627">
        <f t="shared" si="84"/>
        <v>0</v>
      </c>
      <c r="BC202" s="690" t="str">
        <f t="shared" si="85"/>
        <v/>
      </c>
    </row>
    <row r="203" spans="1:55">
      <c r="A203" s="381">
        <v>147</v>
      </c>
      <c r="B203" s="117"/>
      <c r="C203" s="288"/>
      <c r="D203" s="289"/>
      <c r="E203" s="289"/>
      <c r="F203" s="290"/>
      <c r="G203" s="292"/>
      <c r="H203" s="116"/>
      <c r="I203" s="292"/>
      <c r="J203" s="116"/>
      <c r="K203" s="370" t="str">
        <f t="shared" si="63"/>
        <v/>
      </c>
      <c r="L203" s="370">
        <f t="shared" si="86"/>
        <v>0</v>
      </c>
      <c r="M203" s="370">
        <f t="shared" si="87"/>
        <v>0</v>
      </c>
      <c r="N203" s="371" t="str">
        <f t="shared" si="64"/>
        <v/>
      </c>
      <c r="O203" s="371" t="str">
        <f t="shared" si="65"/>
        <v/>
      </c>
      <c r="P203" s="371" t="str">
        <f t="shared" si="66"/>
        <v/>
      </c>
      <c r="Q203" s="371" t="str">
        <f t="shared" si="67"/>
        <v/>
      </c>
      <c r="R203" s="371" t="str">
        <f t="shared" si="68"/>
        <v/>
      </c>
      <c r="S203" s="371" t="str">
        <f t="shared" si="69"/>
        <v/>
      </c>
      <c r="T203" s="443" t="str">
        <f t="shared" si="88"/>
        <v/>
      </c>
      <c r="U203" s="539"/>
      <c r="V203" s="117"/>
      <c r="W203" s="118"/>
      <c r="X203" s="119"/>
      <c r="Y203" s="120"/>
      <c r="Z203" s="122"/>
      <c r="AA203" s="121"/>
      <c r="AB203" s="443" t="str">
        <f t="shared" si="70"/>
        <v/>
      </c>
      <c r="AC203" s="734" t="str">
        <f t="shared" si="89"/>
        <v/>
      </c>
      <c r="AD203" s="372"/>
      <c r="AE203" s="485"/>
      <c r="AF203" s="373" t="str">
        <f t="shared" si="71"/>
        <v/>
      </c>
      <c r="AG203" s="373" t="str">
        <f t="shared" si="72"/>
        <v/>
      </c>
      <c r="AH203" s="374" t="str">
        <f t="shared" si="73"/>
        <v/>
      </c>
      <c r="AI203" s="375" t="str">
        <f t="shared" si="74"/>
        <v/>
      </c>
      <c r="AJ203" s="375" t="str">
        <f t="shared" si="75"/>
        <v/>
      </c>
      <c r="AK203" s="375" t="str">
        <f t="shared" si="76"/>
        <v/>
      </c>
      <c r="AL203" s="375" t="str">
        <f t="shared" si="77"/>
        <v/>
      </c>
      <c r="AM203" s="375" t="str">
        <f t="shared" si="78"/>
        <v/>
      </c>
      <c r="AN203" s="376"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376"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375" t="str">
        <f t="shared" si="79"/>
        <v/>
      </c>
      <c r="AQ203" s="444" t="str">
        <f t="shared" si="80"/>
        <v/>
      </c>
      <c r="AR203" s="375" t="str">
        <f t="shared" si="90"/>
        <v/>
      </c>
      <c r="AS203" s="377" t="str">
        <f t="shared" si="81"/>
        <v/>
      </c>
      <c r="AT203" s="378" t="str">
        <f t="shared" si="82"/>
        <v/>
      </c>
      <c r="AX203" s="625" t="b">
        <f t="shared" si="91"/>
        <v>0</v>
      </c>
      <c r="AY203" s="7" t="str">
        <f t="shared" si="92"/>
        <v>FALSEFALSEFALSE</v>
      </c>
      <c r="AZ203" s="626">
        <f t="shared" si="83"/>
        <v>0</v>
      </c>
      <c r="BA203" s="627" t="str">
        <f t="shared" si="93"/>
        <v/>
      </c>
      <c r="BB203" s="627">
        <f t="shared" si="84"/>
        <v>0</v>
      </c>
      <c r="BC203" s="690" t="str">
        <f t="shared" si="85"/>
        <v/>
      </c>
    </row>
    <row r="204" spans="1:55">
      <c r="A204" s="381">
        <v>148</v>
      </c>
      <c r="B204" s="117"/>
      <c r="C204" s="288"/>
      <c r="D204" s="289"/>
      <c r="E204" s="289"/>
      <c r="F204" s="290"/>
      <c r="G204" s="292"/>
      <c r="H204" s="116"/>
      <c r="I204" s="292"/>
      <c r="J204" s="116"/>
      <c r="K204" s="370" t="str">
        <f t="shared" si="63"/>
        <v/>
      </c>
      <c r="L204" s="370">
        <f t="shared" si="86"/>
        <v>0</v>
      </c>
      <c r="M204" s="370">
        <f t="shared" si="87"/>
        <v>0</v>
      </c>
      <c r="N204" s="371" t="str">
        <f t="shared" si="64"/>
        <v/>
      </c>
      <c r="O204" s="371" t="str">
        <f t="shared" si="65"/>
        <v/>
      </c>
      <c r="P204" s="371" t="str">
        <f t="shared" si="66"/>
        <v/>
      </c>
      <c r="Q204" s="371" t="str">
        <f t="shared" si="67"/>
        <v/>
      </c>
      <c r="R204" s="371" t="str">
        <f t="shared" si="68"/>
        <v/>
      </c>
      <c r="S204" s="371" t="str">
        <f t="shared" si="69"/>
        <v/>
      </c>
      <c r="T204" s="443" t="str">
        <f t="shared" si="88"/>
        <v/>
      </c>
      <c r="U204" s="539"/>
      <c r="V204" s="117"/>
      <c r="W204" s="118"/>
      <c r="X204" s="119"/>
      <c r="Y204" s="120"/>
      <c r="Z204" s="122"/>
      <c r="AA204" s="121"/>
      <c r="AB204" s="443" t="str">
        <f t="shared" si="70"/>
        <v/>
      </c>
      <c r="AC204" s="734" t="str">
        <f t="shared" si="89"/>
        <v/>
      </c>
      <c r="AD204" s="372"/>
      <c r="AE204" s="485"/>
      <c r="AF204" s="373" t="str">
        <f t="shared" si="71"/>
        <v/>
      </c>
      <c r="AG204" s="373" t="str">
        <f t="shared" si="72"/>
        <v/>
      </c>
      <c r="AH204" s="374" t="str">
        <f t="shared" si="73"/>
        <v/>
      </c>
      <c r="AI204" s="375" t="str">
        <f t="shared" si="74"/>
        <v/>
      </c>
      <c r="AJ204" s="375" t="str">
        <f t="shared" si="75"/>
        <v/>
      </c>
      <c r="AK204" s="375" t="str">
        <f t="shared" si="76"/>
        <v/>
      </c>
      <c r="AL204" s="375" t="str">
        <f t="shared" si="77"/>
        <v/>
      </c>
      <c r="AM204" s="375" t="str">
        <f t="shared" si="78"/>
        <v/>
      </c>
      <c r="AN204" s="376"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376"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375" t="str">
        <f t="shared" si="79"/>
        <v/>
      </c>
      <c r="AQ204" s="444" t="str">
        <f t="shared" si="80"/>
        <v/>
      </c>
      <c r="AR204" s="375" t="str">
        <f t="shared" si="90"/>
        <v/>
      </c>
      <c r="AS204" s="377" t="str">
        <f t="shared" si="81"/>
        <v/>
      </c>
      <c r="AT204" s="378" t="str">
        <f t="shared" si="82"/>
        <v/>
      </c>
      <c r="AX204" s="625" t="b">
        <f t="shared" si="91"/>
        <v>0</v>
      </c>
      <c r="AY204" s="7" t="str">
        <f t="shared" si="92"/>
        <v>FALSEFALSEFALSE</v>
      </c>
      <c r="AZ204" s="626">
        <f t="shared" si="83"/>
        <v>0</v>
      </c>
      <c r="BA204" s="627" t="str">
        <f t="shared" si="93"/>
        <v/>
      </c>
      <c r="BB204" s="627">
        <f t="shared" si="84"/>
        <v>0</v>
      </c>
      <c r="BC204" s="690" t="str">
        <f t="shared" si="85"/>
        <v/>
      </c>
    </row>
    <row r="205" spans="1:55">
      <c r="A205" s="381">
        <v>149</v>
      </c>
      <c r="B205" s="117"/>
      <c r="C205" s="288"/>
      <c r="D205" s="289"/>
      <c r="E205" s="289"/>
      <c r="F205" s="290"/>
      <c r="G205" s="292"/>
      <c r="H205" s="116"/>
      <c r="I205" s="292"/>
      <c r="J205" s="116"/>
      <c r="K205" s="370" t="str">
        <f t="shared" si="63"/>
        <v/>
      </c>
      <c r="L205" s="370">
        <f t="shared" si="86"/>
        <v>0</v>
      </c>
      <c r="M205" s="370">
        <f t="shared" si="87"/>
        <v>0</v>
      </c>
      <c r="N205" s="371" t="str">
        <f t="shared" si="64"/>
        <v/>
      </c>
      <c r="O205" s="371" t="str">
        <f t="shared" si="65"/>
        <v/>
      </c>
      <c r="P205" s="371" t="str">
        <f t="shared" si="66"/>
        <v/>
      </c>
      <c r="Q205" s="371" t="str">
        <f t="shared" si="67"/>
        <v/>
      </c>
      <c r="R205" s="371" t="str">
        <f t="shared" si="68"/>
        <v/>
      </c>
      <c r="S205" s="371" t="str">
        <f t="shared" si="69"/>
        <v/>
      </c>
      <c r="T205" s="443" t="str">
        <f t="shared" si="88"/>
        <v/>
      </c>
      <c r="U205" s="539"/>
      <c r="V205" s="117"/>
      <c r="W205" s="118"/>
      <c r="X205" s="119"/>
      <c r="Y205" s="120"/>
      <c r="Z205" s="122"/>
      <c r="AA205" s="121"/>
      <c r="AB205" s="443" t="str">
        <f t="shared" si="70"/>
        <v/>
      </c>
      <c r="AC205" s="734" t="str">
        <f t="shared" si="89"/>
        <v/>
      </c>
      <c r="AD205" s="372"/>
      <c r="AE205" s="485"/>
      <c r="AF205" s="373" t="str">
        <f t="shared" si="71"/>
        <v/>
      </c>
      <c r="AG205" s="373" t="str">
        <f t="shared" si="72"/>
        <v/>
      </c>
      <c r="AH205" s="374" t="str">
        <f t="shared" si="73"/>
        <v/>
      </c>
      <c r="AI205" s="375" t="str">
        <f t="shared" si="74"/>
        <v/>
      </c>
      <c r="AJ205" s="375" t="str">
        <f t="shared" si="75"/>
        <v/>
      </c>
      <c r="AK205" s="375" t="str">
        <f t="shared" si="76"/>
        <v/>
      </c>
      <c r="AL205" s="375" t="str">
        <f t="shared" si="77"/>
        <v/>
      </c>
      <c r="AM205" s="375" t="str">
        <f t="shared" si="78"/>
        <v/>
      </c>
      <c r="AN205" s="376"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376"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375" t="str">
        <f t="shared" si="79"/>
        <v/>
      </c>
      <c r="AQ205" s="444" t="str">
        <f t="shared" si="80"/>
        <v/>
      </c>
      <c r="AR205" s="375" t="str">
        <f t="shared" si="90"/>
        <v/>
      </c>
      <c r="AS205" s="377" t="str">
        <f t="shared" si="81"/>
        <v/>
      </c>
      <c r="AT205" s="378" t="str">
        <f t="shared" si="82"/>
        <v/>
      </c>
      <c r="AX205" s="625" t="b">
        <f t="shared" si="91"/>
        <v>0</v>
      </c>
      <c r="AY205" s="7" t="str">
        <f t="shared" si="92"/>
        <v>FALSEFALSEFALSE</v>
      </c>
      <c r="AZ205" s="626">
        <f t="shared" si="83"/>
        <v>0</v>
      </c>
      <c r="BA205" s="627" t="str">
        <f t="shared" si="93"/>
        <v/>
      </c>
      <c r="BB205" s="627">
        <f t="shared" si="84"/>
        <v>0</v>
      </c>
      <c r="BC205" s="690" t="str">
        <f t="shared" si="85"/>
        <v/>
      </c>
    </row>
    <row r="206" spans="1:55">
      <c r="A206" s="381">
        <v>150</v>
      </c>
      <c r="B206" s="117"/>
      <c r="C206" s="288"/>
      <c r="D206" s="289"/>
      <c r="E206" s="289"/>
      <c r="F206" s="290"/>
      <c r="G206" s="292"/>
      <c r="H206" s="116"/>
      <c r="I206" s="292"/>
      <c r="J206" s="116"/>
      <c r="K206" s="370" t="str">
        <f t="shared" si="63"/>
        <v/>
      </c>
      <c r="L206" s="370">
        <f t="shared" si="86"/>
        <v>0</v>
      </c>
      <c r="M206" s="370">
        <f t="shared" si="87"/>
        <v>0</v>
      </c>
      <c r="N206" s="371" t="str">
        <f t="shared" si="64"/>
        <v/>
      </c>
      <c r="O206" s="371" t="str">
        <f t="shared" si="65"/>
        <v/>
      </c>
      <c r="P206" s="371" t="str">
        <f t="shared" si="66"/>
        <v/>
      </c>
      <c r="Q206" s="371" t="str">
        <f t="shared" si="67"/>
        <v/>
      </c>
      <c r="R206" s="371" t="str">
        <f t="shared" si="68"/>
        <v/>
      </c>
      <c r="S206" s="371" t="str">
        <f t="shared" si="69"/>
        <v/>
      </c>
      <c r="T206" s="443" t="str">
        <f t="shared" si="88"/>
        <v/>
      </c>
      <c r="U206" s="539"/>
      <c r="V206" s="117"/>
      <c r="W206" s="118"/>
      <c r="X206" s="119"/>
      <c r="Y206" s="120"/>
      <c r="Z206" s="122"/>
      <c r="AA206" s="121"/>
      <c r="AB206" s="443" t="str">
        <f t="shared" si="70"/>
        <v/>
      </c>
      <c r="AC206" s="734" t="str">
        <f t="shared" si="89"/>
        <v/>
      </c>
      <c r="AD206" s="372"/>
      <c r="AE206" s="485"/>
      <c r="AF206" s="373" t="str">
        <f t="shared" si="71"/>
        <v/>
      </c>
      <c r="AG206" s="373" t="str">
        <f t="shared" si="72"/>
        <v/>
      </c>
      <c r="AH206" s="374" t="str">
        <f t="shared" si="73"/>
        <v/>
      </c>
      <c r="AI206" s="375" t="str">
        <f t="shared" si="74"/>
        <v/>
      </c>
      <c r="AJ206" s="375" t="str">
        <f t="shared" si="75"/>
        <v/>
      </c>
      <c r="AK206" s="375" t="str">
        <f t="shared" si="76"/>
        <v/>
      </c>
      <c r="AL206" s="375" t="str">
        <f t="shared" si="77"/>
        <v/>
      </c>
      <c r="AM206" s="375" t="str">
        <f t="shared" si="78"/>
        <v/>
      </c>
      <c r="AN206" s="376"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376"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375" t="str">
        <f t="shared" si="79"/>
        <v/>
      </c>
      <c r="AQ206" s="444" t="str">
        <f t="shared" si="80"/>
        <v/>
      </c>
      <c r="AR206" s="375" t="str">
        <f t="shared" si="90"/>
        <v/>
      </c>
      <c r="AS206" s="377" t="str">
        <f t="shared" si="81"/>
        <v/>
      </c>
      <c r="AT206" s="378" t="str">
        <f t="shared" si="82"/>
        <v/>
      </c>
      <c r="AX206" s="625" t="b">
        <f t="shared" si="91"/>
        <v>0</v>
      </c>
      <c r="AY206" s="7" t="str">
        <f t="shared" si="92"/>
        <v>FALSEFALSEFALSE</v>
      </c>
      <c r="AZ206" s="626">
        <f t="shared" si="83"/>
        <v>0</v>
      </c>
      <c r="BA206" s="627" t="str">
        <f t="shared" si="93"/>
        <v/>
      </c>
      <c r="BB206" s="627">
        <f t="shared" si="84"/>
        <v>0</v>
      </c>
      <c r="BC206" s="690" t="str">
        <f t="shared" si="85"/>
        <v/>
      </c>
    </row>
    <row r="207" spans="1:55">
      <c r="A207" s="381">
        <v>151</v>
      </c>
      <c r="B207" s="117"/>
      <c r="C207" s="288"/>
      <c r="D207" s="289"/>
      <c r="E207" s="289"/>
      <c r="F207" s="290"/>
      <c r="G207" s="292"/>
      <c r="H207" s="116"/>
      <c r="I207" s="292"/>
      <c r="J207" s="116"/>
      <c r="K207" s="370" t="str">
        <f t="shared" si="63"/>
        <v/>
      </c>
      <c r="L207" s="370">
        <f t="shared" si="86"/>
        <v>0</v>
      </c>
      <c r="M207" s="370">
        <f t="shared" si="87"/>
        <v>0</v>
      </c>
      <c r="N207" s="371" t="str">
        <f t="shared" si="64"/>
        <v/>
      </c>
      <c r="O207" s="371" t="str">
        <f t="shared" si="65"/>
        <v/>
      </c>
      <c r="P207" s="371" t="str">
        <f t="shared" si="66"/>
        <v/>
      </c>
      <c r="Q207" s="371" t="str">
        <f t="shared" si="67"/>
        <v/>
      </c>
      <c r="R207" s="371" t="str">
        <f t="shared" si="68"/>
        <v/>
      </c>
      <c r="S207" s="371" t="str">
        <f t="shared" si="69"/>
        <v/>
      </c>
      <c r="T207" s="443" t="str">
        <f t="shared" si="88"/>
        <v/>
      </c>
      <c r="U207" s="539"/>
      <c r="V207" s="117"/>
      <c r="W207" s="118"/>
      <c r="X207" s="119"/>
      <c r="Y207" s="120"/>
      <c r="Z207" s="122"/>
      <c r="AA207" s="121"/>
      <c r="AB207" s="443" t="str">
        <f t="shared" si="70"/>
        <v/>
      </c>
      <c r="AC207" s="734" t="str">
        <f t="shared" si="89"/>
        <v/>
      </c>
      <c r="AD207" s="372"/>
      <c r="AE207" s="485"/>
      <c r="AF207" s="373" t="str">
        <f t="shared" si="71"/>
        <v/>
      </c>
      <c r="AG207" s="373" t="str">
        <f t="shared" si="72"/>
        <v/>
      </c>
      <c r="AH207" s="374" t="str">
        <f t="shared" si="73"/>
        <v/>
      </c>
      <c r="AI207" s="375" t="str">
        <f t="shared" si="74"/>
        <v/>
      </c>
      <c r="AJ207" s="375" t="str">
        <f t="shared" si="75"/>
        <v/>
      </c>
      <c r="AK207" s="375" t="str">
        <f t="shared" si="76"/>
        <v/>
      </c>
      <c r="AL207" s="375" t="str">
        <f t="shared" si="77"/>
        <v/>
      </c>
      <c r="AM207" s="375" t="str">
        <f t="shared" si="78"/>
        <v/>
      </c>
      <c r="AN207" s="376"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376"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375" t="str">
        <f t="shared" si="79"/>
        <v/>
      </c>
      <c r="AQ207" s="444" t="str">
        <f t="shared" si="80"/>
        <v/>
      </c>
      <c r="AR207" s="375" t="str">
        <f t="shared" si="90"/>
        <v/>
      </c>
      <c r="AS207" s="377" t="str">
        <f t="shared" si="81"/>
        <v/>
      </c>
      <c r="AT207" s="378" t="str">
        <f t="shared" si="82"/>
        <v/>
      </c>
      <c r="AX207" s="625" t="b">
        <f t="shared" si="91"/>
        <v>0</v>
      </c>
      <c r="AY207" s="7" t="str">
        <f t="shared" si="92"/>
        <v>FALSEFALSEFALSE</v>
      </c>
      <c r="AZ207" s="626">
        <f t="shared" si="83"/>
        <v>0</v>
      </c>
      <c r="BA207" s="627" t="str">
        <f t="shared" si="93"/>
        <v/>
      </c>
      <c r="BB207" s="627">
        <f t="shared" si="84"/>
        <v>0</v>
      </c>
      <c r="BC207" s="690" t="str">
        <f t="shared" si="85"/>
        <v/>
      </c>
    </row>
    <row r="208" spans="1:55">
      <c r="A208" s="381">
        <v>152</v>
      </c>
      <c r="B208" s="117"/>
      <c r="C208" s="288"/>
      <c r="D208" s="289"/>
      <c r="E208" s="289"/>
      <c r="F208" s="290"/>
      <c r="G208" s="292"/>
      <c r="H208" s="116"/>
      <c r="I208" s="292"/>
      <c r="J208" s="116"/>
      <c r="K208" s="370" t="str">
        <f t="shared" si="63"/>
        <v/>
      </c>
      <c r="L208" s="370">
        <f t="shared" si="86"/>
        <v>0</v>
      </c>
      <c r="M208" s="370">
        <f t="shared" si="87"/>
        <v>0</v>
      </c>
      <c r="N208" s="371" t="str">
        <f t="shared" si="64"/>
        <v/>
      </c>
      <c r="O208" s="371" t="str">
        <f t="shared" si="65"/>
        <v/>
      </c>
      <c r="P208" s="371" t="str">
        <f t="shared" si="66"/>
        <v/>
      </c>
      <c r="Q208" s="371" t="str">
        <f t="shared" si="67"/>
        <v/>
      </c>
      <c r="R208" s="371" t="str">
        <f t="shared" si="68"/>
        <v/>
      </c>
      <c r="S208" s="371" t="str">
        <f t="shared" si="69"/>
        <v/>
      </c>
      <c r="T208" s="443" t="str">
        <f t="shared" si="88"/>
        <v/>
      </c>
      <c r="U208" s="539"/>
      <c r="V208" s="117"/>
      <c r="W208" s="118"/>
      <c r="X208" s="119"/>
      <c r="Y208" s="120"/>
      <c r="Z208" s="122"/>
      <c r="AA208" s="121"/>
      <c r="AB208" s="443" t="str">
        <f t="shared" si="70"/>
        <v/>
      </c>
      <c r="AC208" s="734" t="str">
        <f t="shared" si="89"/>
        <v/>
      </c>
      <c r="AD208" s="372"/>
      <c r="AE208" s="485"/>
      <c r="AF208" s="373" t="str">
        <f t="shared" si="71"/>
        <v/>
      </c>
      <c r="AG208" s="373" t="str">
        <f t="shared" si="72"/>
        <v/>
      </c>
      <c r="AH208" s="374" t="str">
        <f t="shared" si="73"/>
        <v/>
      </c>
      <c r="AI208" s="375" t="str">
        <f t="shared" si="74"/>
        <v/>
      </c>
      <c r="AJ208" s="375" t="str">
        <f t="shared" si="75"/>
        <v/>
      </c>
      <c r="AK208" s="375" t="str">
        <f t="shared" si="76"/>
        <v/>
      </c>
      <c r="AL208" s="375" t="str">
        <f t="shared" si="77"/>
        <v/>
      </c>
      <c r="AM208" s="375" t="str">
        <f t="shared" si="78"/>
        <v/>
      </c>
      <c r="AN208" s="376"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376"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375" t="str">
        <f t="shared" si="79"/>
        <v/>
      </c>
      <c r="AQ208" s="444" t="str">
        <f t="shared" si="80"/>
        <v/>
      </c>
      <c r="AR208" s="375" t="str">
        <f t="shared" si="90"/>
        <v/>
      </c>
      <c r="AS208" s="377" t="str">
        <f t="shared" si="81"/>
        <v/>
      </c>
      <c r="AT208" s="378" t="str">
        <f t="shared" si="82"/>
        <v/>
      </c>
      <c r="AX208" s="625" t="b">
        <f t="shared" si="91"/>
        <v>0</v>
      </c>
      <c r="AY208" s="7" t="str">
        <f t="shared" si="92"/>
        <v>FALSEFALSEFALSE</v>
      </c>
      <c r="AZ208" s="626">
        <f t="shared" si="83"/>
        <v>0</v>
      </c>
      <c r="BA208" s="627" t="str">
        <f t="shared" si="93"/>
        <v/>
      </c>
      <c r="BB208" s="627">
        <f t="shared" si="84"/>
        <v>0</v>
      </c>
      <c r="BC208" s="690" t="str">
        <f t="shared" si="85"/>
        <v/>
      </c>
    </row>
    <row r="209" spans="1:55">
      <c r="A209" s="381">
        <v>153</v>
      </c>
      <c r="B209" s="117"/>
      <c r="C209" s="288"/>
      <c r="D209" s="289"/>
      <c r="E209" s="289"/>
      <c r="F209" s="290"/>
      <c r="G209" s="292"/>
      <c r="H209" s="116"/>
      <c r="I209" s="292"/>
      <c r="J209" s="116"/>
      <c r="K209" s="370" t="str">
        <f t="shared" si="63"/>
        <v/>
      </c>
      <c r="L209" s="370">
        <f t="shared" si="86"/>
        <v>0</v>
      </c>
      <c r="M209" s="370">
        <f t="shared" si="87"/>
        <v>0</v>
      </c>
      <c r="N209" s="371" t="str">
        <f t="shared" si="64"/>
        <v/>
      </c>
      <c r="O209" s="371" t="str">
        <f t="shared" si="65"/>
        <v/>
      </c>
      <c r="P209" s="371" t="str">
        <f t="shared" si="66"/>
        <v/>
      </c>
      <c r="Q209" s="371" t="str">
        <f t="shared" si="67"/>
        <v/>
      </c>
      <c r="R209" s="371" t="str">
        <f t="shared" si="68"/>
        <v/>
      </c>
      <c r="S209" s="371" t="str">
        <f t="shared" si="69"/>
        <v/>
      </c>
      <c r="T209" s="443" t="str">
        <f t="shared" si="88"/>
        <v/>
      </c>
      <c r="U209" s="539"/>
      <c r="V209" s="117"/>
      <c r="W209" s="118"/>
      <c r="X209" s="119"/>
      <c r="Y209" s="120"/>
      <c r="Z209" s="122"/>
      <c r="AA209" s="121"/>
      <c r="AB209" s="443" t="str">
        <f t="shared" si="70"/>
        <v/>
      </c>
      <c r="AC209" s="734" t="str">
        <f t="shared" si="89"/>
        <v/>
      </c>
      <c r="AD209" s="372"/>
      <c r="AE209" s="485"/>
      <c r="AF209" s="373" t="str">
        <f t="shared" si="71"/>
        <v/>
      </c>
      <c r="AG209" s="373" t="str">
        <f t="shared" si="72"/>
        <v/>
      </c>
      <c r="AH209" s="374" t="str">
        <f t="shared" si="73"/>
        <v/>
      </c>
      <c r="AI209" s="375" t="str">
        <f t="shared" si="74"/>
        <v/>
      </c>
      <c r="AJ209" s="375" t="str">
        <f t="shared" si="75"/>
        <v/>
      </c>
      <c r="AK209" s="375" t="str">
        <f t="shared" si="76"/>
        <v/>
      </c>
      <c r="AL209" s="375" t="str">
        <f t="shared" si="77"/>
        <v/>
      </c>
      <c r="AM209" s="375" t="str">
        <f t="shared" si="78"/>
        <v/>
      </c>
      <c r="AN209" s="376"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376"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375" t="str">
        <f t="shared" si="79"/>
        <v/>
      </c>
      <c r="AQ209" s="444" t="str">
        <f t="shared" si="80"/>
        <v/>
      </c>
      <c r="AR209" s="375" t="str">
        <f t="shared" si="90"/>
        <v/>
      </c>
      <c r="AS209" s="377" t="str">
        <f t="shared" si="81"/>
        <v/>
      </c>
      <c r="AT209" s="378" t="str">
        <f t="shared" si="82"/>
        <v/>
      </c>
      <c r="AX209" s="625" t="b">
        <f t="shared" si="91"/>
        <v>0</v>
      </c>
      <c r="AY209" s="7" t="str">
        <f t="shared" si="92"/>
        <v>FALSEFALSEFALSE</v>
      </c>
      <c r="AZ209" s="626">
        <f t="shared" si="83"/>
        <v>0</v>
      </c>
      <c r="BA209" s="627" t="str">
        <f t="shared" si="93"/>
        <v/>
      </c>
      <c r="BB209" s="627">
        <f t="shared" si="84"/>
        <v>0</v>
      </c>
      <c r="BC209" s="690" t="str">
        <f t="shared" si="85"/>
        <v/>
      </c>
    </row>
    <row r="210" spans="1:55">
      <c r="A210" s="381">
        <v>154</v>
      </c>
      <c r="B210" s="117"/>
      <c r="C210" s="288"/>
      <c r="D210" s="289"/>
      <c r="E210" s="289"/>
      <c r="F210" s="290"/>
      <c r="G210" s="292"/>
      <c r="H210" s="116"/>
      <c r="I210" s="292"/>
      <c r="J210" s="116"/>
      <c r="K210" s="370" t="str">
        <f t="shared" si="63"/>
        <v/>
      </c>
      <c r="L210" s="370">
        <f t="shared" si="86"/>
        <v>0</v>
      </c>
      <c r="M210" s="370">
        <f t="shared" si="87"/>
        <v>0</v>
      </c>
      <c r="N210" s="371" t="str">
        <f t="shared" si="64"/>
        <v/>
      </c>
      <c r="O210" s="371" t="str">
        <f t="shared" si="65"/>
        <v/>
      </c>
      <c r="P210" s="371" t="str">
        <f t="shared" si="66"/>
        <v/>
      </c>
      <c r="Q210" s="371" t="str">
        <f t="shared" si="67"/>
        <v/>
      </c>
      <c r="R210" s="371" t="str">
        <f t="shared" si="68"/>
        <v/>
      </c>
      <c r="S210" s="371" t="str">
        <f t="shared" si="69"/>
        <v/>
      </c>
      <c r="T210" s="443" t="str">
        <f t="shared" si="88"/>
        <v/>
      </c>
      <c r="U210" s="539"/>
      <c r="V210" s="117"/>
      <c r="W210" s="118"/>
      <c r="X210" s="119"/>
      <c r="Y210" s="120"/>
      <c r="Z210" s="122"/>
      <c r="AA210" s="121"/>
      <c r="AB210" s="443" t="str">
        <f t="shared" si="70"/>
        <v/>
      </c>
      <c r="AC210" s="734" t="str">
        <f t="shared" si="89"/>
        <v/>
      </c>
      <c r="AD210" s="372"/>
      <c r="AE210" s="485"/>
      <c r="AF210" s="373" t="str">
        <f t="shared" si="71"/>
        <v/>
      </c>
      <c r="AG210" s="373" t="str">
        <f t="shared" si="72"/>
        <v/>
      </c>
      <c r="AH210" s="374" t="str">
        <f t="shared" si="73"/>
        <v/>
      </c>
      <c r="AI210" s="375" t="str">
        <f t="shared" si="74"/>
        <v/>
      </c>
      <c r="AJ210" s="375" t="str">
        <f t="shared" si="75"/>
        <v/>
      </c>
      <c r="AK210" s="375" t="str">
        <f t="shared" si="76"/>
        <v/>
      </c>
      <c r="AL210" s="375" t="str">
        <f t="shared" si="77"/>
        <v/>
      </c>
      <c r="AM210" s="375" t="str">
        <f t="shared" si="78"/>
        <v/>
      </c>
      <c r="AN210" s="376"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376"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375" t="str">
        <f t="shared" si="79"/>
        <v/>
      </c>
      <c r="AQ210" s="444" t="str">
        <f t="shared" si="80"/>
        <v/>
      </c>
      <c r="AR210" s="375" t="str">
        <f t="shared" si="90"/>
        <v/>
      </c>
      <c r="AS210" s="377" t="str">
        <f t="shared" si="81"/>
        <v/>
      </c>
      <c r="AT210" s="378" t="str">
        <f t="shared" si="82"/>
        <v/>
      </c>
      <c r="AX210" s="625" t="b">
        <f t="shared" si="91"/>
        <v>0</v>
      </c>
      <c r="AY210" s="7" t="str">
        <f t="shared" si="92"/>
        <v>FALSEFALSEFALSE</v>
      </c>
      <c r="AZ210" s="626">
        <f t="shared" si="83"/>
        <v>0</v>
      </c>
      <c r="BA210" s="627" t="str">
        <f t="shared" si="93"/>
        <v/>
      </c>
      <c r="BB210" s="627">
        <f t="shared" si="84"/>
        <v>0</v>
      </c>
      <c r="BC210" s="690" t="str">
        <f t="shared" si="85"/>
        <v/>
      </c>
    </row>
    <row r="211" spans="1:55">
      <c r="A211" s="381">
        <v>155</v>
      </c>
      <c r="B211" s="117"/>
      <c r="C211" s="288"/>
      <c r="D211" s="289"/>
      <c r="E211" s="289"/>
      <c r="F211" s="290"/>
      <c r="G211" s="292"/>
      <c r="H211" s="116"/>
      <c r="I211" s="292"/>
      <c r="J211" s="116"/>
      <c r="K211" s="370" t="str">
        <f t="shared" si="63"/>
        <v/>
      </c>
      <c r="L211" s="370">
        <f t="shared" si="86"/>
        <v>0</v>
      </c>
      <c r="M211" s="370">
        <f t="shared" si="87"/>
        <v>0</v>
      </c>
      <c r="N211" s="371" t="str">
        <f t="shared" si="64"/>
        <v/>
      </c>
      <c r="O211" s="371" t="str">
        <f t="shared" si="65"/>
        <v/>
      </c>
      <c r="P211" s="371" t="str">
        <f t="shared" si="66"/>
        <v/>
      </c>
      <c r="Q211" s="371" t="str">
        <f t="shared" si="67"/>
        <v/>
      </c>
      <c r="R211" s="371" t="str">
        <f t="shared" si="68"/>
        <v/>
      </c>
      <c r="S211" s="371" t="str">
        <f t="shared" si="69"/>
        <v/>
      </c>
      <c r="T211" s="443" t="str">
        <f t="shared" si="88"/>
        <v/>
      </c>
      <c r="U211" s="539"/>
      <c r="V211" s="117"/>
      <c r="W211" s="118"/>
      <c r="X211" s="119"/>
      <c r="Y211" s="120"/>
      <c r="Z211" s="122"/>
      <c r="AA211" s="121"/>
      <c r="AB211" s="443" t="str">
        <f t="shared" si="70"/>
        <v/>
      </c>
      <c r="AC211" s="734" t="str">
        <f t="shared" si="89"/>
        <v/>
      </c>
      <c r="AD211" s="372"/>
      <c r="AE211" s="485"/>
      <c r="AF211" s="373" t="str">
        <f t="shared" si="71"/>
        <v/>
      </c>
      <c r="AG211" s="373" t="str">
        <f t="shared" si="72"/>
        <v/>
      </c>
      <c r="AH211" s="374" t="str">
        <f t="shared" si="73"/>
        <v/>
      </c>
      <c r="AI211" s="375" t="str">
        <f t="shared" si="74"/>
        <v/>
      </c>
      <c r="AJ211" s="375" t="str">
        <f t="shared" si="75"/>
        <v/>
      </c>
      <c r="AK211" s="375" t="str">
        <f t="shared" si="76"/>
        <v/>
      </c>
      <c r="AL211" s="375" t="str">
        <f t="shared" si="77"/>
        <v/>
      </c>
      <c r="AM211" s="375" t="str">
        <f t="shared" si="78"/>
        <v/>
      </c>
      <c r="AN211" s="376"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376"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375" t="str">
        <f t="shared" si="79"/>
        <v/>
      </c>
      <c r="AQ211" s="444" t="str">
        <f t="shared" si="80"/>
        <v/>
      </c>
      <c r="AR211" s="375" t="str">
        <f t="shared" si="90"/>
        <v/>
      </c>
      <c r="AS211" s="377" t="str">
        <f t="shared" si="81"/>
        <v/>
      </c>
      <c r="AT211" s="378" t="str">
        <f t="shared" si="82"/>
        <v/>
      </c>
      <c r="AX211" s="625" t="b">
        <f t="shared" si="91"/>
        <v>0</v>
      </c>
      <c r="AY211" s="7" t="str">
        <f t="shared" si="92"/>
        <v>FALSEFALSEFALSE</v>
      </c>
      <c r="AZ211" s="626">
        <f t="shared" si="83"/>
        <v>0</v>
      </c>
      <c r="BA211" s="627" t="str">
        <f t="shared" si="93"/>
        <v/>
      </c>
      <c r="BB211" s="627">
        <f t="shared" si="84"/>
        <v>0</v>
      </c>
      <c r="BC211" s="690" t="str">
        <f t="shared" si="85"/>
        <v/>
      </c>
    </row>
    <row r="212" spans="1:55">
      <c r="A212" s="381">
        <v>156</v>
      </c>
      <c r="B212" s="117"/>
      <c r="C212" s="288"/>
      <c r="D212" s="289"/>
      <c r="E212" s="289"/>
      <c r="F212" s="290"/>
      <c r="G212" s="292"/>
      <c r="H212" s="116"/>
      <c r="I212" s="292"/>
      <c r="J212" s="116"/>
      <c r="K212" s="370" t="str">
        <f t="shared" si="63"/>
        <v/>
      </c>
      <c r="L212" s="370">
        <f t="shared" si="86"/>
        <v>0</v>
      </c>
      <c r="M212" s="370">
        <f t="shared" si="87"/>
        <v>0</v>
      </c>
      <c r="N212" s="371" t="str">
        <f t="shared" si="64"/>
        <v/>
      </c>
      <c r="O212" s="371" t="str">
        <f t="shared" si="65"/>
        <v/>
      </c>
      <c r="P212" s="371" t="str">
        <f t="shared" si="66"/>
        <v/>
      </c>
      <c r="Q212" s="371" t="str">
        <f t="shared" si="67"/>
        <v/>
      </c>
      <c r="R212" s="371" t="str">
        <f t="shared" si="68"/>
        <v/>
      </c>
      <c r="S212" s="371" t="str">
        <f t="shared" si="69"/>
        <v/>
      </c>
      <c r="T212" s="443" t="str">
        <f t="shared" si="88"/>
        <v/>
      </c>
      <c r="U212" s="539"/>
      <c r="V212" s="117"/>
      <c r="W212" s="118"/>
      <c r="X212" s="119"/>
      <c r="Y212" s="120"/>
      <c r="Z212" s="122"/>
      <c r="AA212" s="121"/>
      <c r="AB212" s="443" t="str">
        <f t="shared" si="70"/>
        <v/>
      </c>
      <c r="AC212" s="734" t="str">
        <f t="shared" si="89"/>
        <v/>
      </c>
      <c r="AD212" s="372"/>
      <c r="AE212" s="485"/>
      <c r="AF212" s="373" t="str">
        <f t="shared" si="71"/>
        <v/>
      </c>
      <c r="AG212" s="373" t="str">
        <f t="shared" si="72"/>
        <v/>
      </c>
      <c r="AH212" s="374" t="str">
        <f t="shared" si="73"/>
        <v/>
      </c>
      <c r="AI212" s="375" t="str">
        <f t="shared" si="74"/>
        <v/>
      </c>
      <c r="AJ212" s="375" t="str">
        <f t="shared" si="75"/>
        <v/>
      </c>
      <c r="AK212" s="375" t="str">
        <f t="shared" si="76"/>
        <v/>
      </c>
      <c r="AL212" s="375" t="str">
        <f t="shared" si="77"/>
        <v/>
      </c>
      <c r="AM212" s="375" t="str">
        <f t="shared" si="78"/>
        <v/>
      </c>
      <c r="AN212" s="376"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376"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375" t="str">
        <f t="shared" si="79"/>
        <v/>
      </c>
      <c r="AQ212" s="444" t="str">
        <f t="shared" si="80"/>
        <v/>
      </c>
      <c r="AR212" s="375" t="str">
        <f t="shared" si="90"/>
        <v/>
      </c>
      <c r="AS212" s="377" t="str">
        <f t="shared" si="81"/>
        <v/>
      </c>
      <c r="AT212" s="378" t="str">
        <f t="shared" si="82"/>
        <v/>
      </c>
      <c r="AX212" s="625" t="b">
        <f t="shared" si="91"/>
        <v>0</v>
      </c>
      <c r="AY212" s="7" t="str">
        <f t="shared" si="92"/>
        <v>FALSEFALSEFALSE</v>
      </c>
      <c r="AZ212" s="626">
        <f t="shared" si="83"/>
        <v>0</v>
      </c>
      <c r="BA212" s="627" t="str">
        <f t="shared" si="93"/>
        <v/>
      </c>
      <c r="BB212" s="627">
        <f t="shared" si="84"/>
        <v>0</v>
      </c>
      <c r="BC212" s="690" t="str">
        <f t="shared" si="85"/>
        <v/>
      </c>
    </row>
    <row r="213" spans="1:55">
      <c r="A213" s="381">
        <v>157</v>
      </c>
      <c r="B213" s="117"/>
      <c r="C213" s="288"/>
      <c r="D213" s="289"/>
      <c r="E213" s="289"/>
      <c r="F213" s="290"/>
      <c r="G213" s="292"/>
      <c r="H213" s="116"/>
      <c r="I213" s="292"/>
      <c r="J213" s="116"/>
      <c r="K213" s="370" t="str">
        <f t="shared" si="63"/>
        <v/>
      </c>
      <c r="L213" s="370">
        <f t="shared" si="86"/>
        <v>0</v>
      </c>
      <c r="M213" s="370">
        <f t="shared" si="87"/>
        <v>0</v>
      </c>
      <c r="N213" s="371" t="str">
        <f t="shared" si="64"/>
        <v/>
      </c>
      <c r="O213" s="371" t="str">
        <f t="shared" si="65"/>
        <v/>
      </c>
      <c r="P213" s="371" t="str">
        <f t="shared" si="66"/>
        <v/>
      </c>
      <c r="Q213" s="371" t="str">
        <f t="shared" si="67"/>
        <v/>
      </c>
      <c r="R213" s="371" t="str">
        <f t="shared" si="68"/>
        <v/>
      </c>
      <c r="S213" s="371" t="str">
        <f t="shared" si="69"/>
        <v/>
      </c>
      <c r="T213" s="443" t="str">
        <f t="shared" si="88"/>
        <v/>
      </c>
      <c r="U213" s="539"/>
      <c r="V213" s="117"/>
      <c r="W213" s="118"/>
      <c r="X213" s="119"/>
      <c r="Y213" s="120"/>
      <c r="Z213" s="122"/>
      <c r="AA213" s="121"/>
      <c r="AB213" s="443" t="str">
        <f t="shared" si="70"/>
        <v/>
      </c>
      <c r="AC213" s="734" t="str">
        <f t="shared" si="89"/>
        <v/>
      </c>
      <c r="AD213" s="372"/>
      <c r="AE213" s="485"/>
      <c r="AF213" s="373" t="str">
        <f t="shared" si="71"/>
        <v/>
      </c>
      <c r="AG213" s="373" t="str">
        <f t="shared" si="72"/>
        <v/>
      </c>
      <c r="AH213" s="374" t="str">
        <f t="shared" si="73"/>
        <v/>
      </c>
      <c r="AI213" s="375" t="str">
        <f t="shared" si="74"/>
        <v/>
      </c>
      <c r="AJ213" s="375" t="str">
        <f t="shared" si="75"/>
        <v/>
      </c>
      <c r="AK213" s="375" t="str">
        <f t="shared" si="76"/>
        <v/>
      </c>
      <c r="AL213" s="375" t="str">
        <f t="shared" si="77"/>
        <v/>
      </c>
      <c r="AM213" s="375" t="str">
        <f t="shared" si="78"/>
        <v/>
      </c>
      <c r="AN213" s="376"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376"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375" t="str">
        <f t="shared" si="79"/>
        <v/>
      </c>
      <c r="AQ213" s="444" t="str">
        <f t="shared" si="80"/>
        <v/>
      </c>
      <c r="AR213" s="375" t="str">
        <f t="shared" si="90"/>
        <v/>
      </c>
      <c r="AS213" s="377" t="str">
        <f t="shared" si="81"/>
        <v/>
      </c>
      <c r="AT213" s="378" t="str">
        <f t="shared" si="82"/>
        <v/>
      </c>
      <c r="AX213" s="625" t="b">
        <f t="shared" si="91"/>
        <v>0</v>
      </c>
      <c r="AY213" s="7" t="str">
        <f t="shared" si="92"/>
        <v>FALSEFALSEFALSE</v>
      </c>
      <c r="AZ213" s="626">
        <f t="shared" si="83"/>
        <v>0</v>
      </c>
      <c r="BA213" s="627" t="str">
        <f t="shared" si="93"/>
        <v/>
      </c>
      <c r="BB213" s="627">
        <f t="shared" si="84"/>
        <v>0</v>
      </c>
      <c r="BC213" s="690" t="str">
        <f t="shared" si="85"/>
        <v/>
      </c>
    </row>
    <row r="214" spans="1:55">
      <c r="A214" s="381">
        <v>158</v>
      </c>
      <c r="B214" s="117"/>
      <c r="C214" s="288"/>
      <c r="D214" s="289"/>
      <c r="E214" s="289"/>
      <c r="F214" s="290"/>
      <c r="G214" s="292"/>
      <c r="H214" s="116"/>
      <c r="I214" s="292"/>
      <c r="J214" s="116"/>
      <c r="K214" s="370" t="str">
        <f t="shared" si="63"/>
        <v/>
      </c>
      <c r="L214" s="370">
        <f t="shared" si="86"/>
        <v>0</v>
      </c>
      <c r="M214" s="370">
        <f t="shared" si="87"/>
        <v>0</v>
      </c>
      <c r="N214" s="371" t="str">
        <f t="shared" si="64"/>
        <v/>
      </c>
      <c r="O214" s="371" t="str">
        <f t="shared" si="65"/>
        <v/>
      </c>
      <c r="P214" s="371" t="str">
        <f t="shared" si="66"/>
        <v/>
      </c>
      <c r="Q214" s="371" t="str">
        <f t="shared" si="67"/>
        <v/>
      </c>
      <c r="R214" s="371" t="str">
        <f t="shared" si="68"/>
        <v/>
      </c>
      <c r="S214" s="371" t="str">
        <f t="shared" si="69"/>
        <v/>
      </c>
      <c r="T214" s="443" t="str">
        <f t="shared" si="88"/>
        <v/>
      </c>
      <c r="U214" s="539"/>
      <c r="V214" s="117"/>
      <c r="W214" s="118"/>
      <c r="X214" s="119"/>
      <c r="Y214" s="120"/>
      <c r="Z214" s="122"/>
      <c r="AA214" s="121"/>
      <c r="AB214" s="443" t="str">
        <f t="shared" si="70"/>
        <v/>
      </c>
      <c r="AC214" s="734" t="str">
        <f t="shared" si="89"/>
        <v/>
      </c>
      <c r="AD214" s="372"/>
      <c r="AE214" s="485"/>
      <c r="AF214" s="373" t="str">
        <f t="shared" si="71"/>
        <v/>
      </c>
      <c r="AG214" s="373" t="str">
        <f t="shared" si="72"/>
        <v/>
      </c>
      <c r="AH214" s="374" t="str">
        <f t="shared" si="73"/>
        <v/>
      </c>
      <c r="AI214" s="375" t="str">
        <f t="shared" si="74"/>
        <v/>
      </c>
      <c r="AJ214" s="375" t="str">
        <f t="shared" si="75"/>
        <v/>
      </c>
      <c r="AK214" s="375" t="str">
        <f t="shared" si="76"/>
        <v/>
      </c>
      <c r="AL214" s="375" t="str">
        <f t="shared" si="77"/>
        <v/>
      </c>
      <c r="AM214" s="375" t="str">
        <f t="shared" si="78"/>
        <v/>
      </c>
      <c r="AN214" s="376"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376"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375" t="str">
        <f t="shared" si="79"/>
        <v/>
      </c>
      <c r="AQ214" s="444" t="str">
        <f t="shared" si="80"/>
        <v/>
      </c>
      <c r="AR214" s="375" t="str">
        <f t="shared" si="90"/>
        <v/>
      </c>
      <c r="AS214" s="377" t="str">
        <f t="shared" si="81"/>
        <v/>
      </c>
      <c r="AT214" s="378" t="str">
        <f t="shared" si="82"/>
        <v/>
      </c>
      <c r="AX214" s="625" t="b">
        <f t="shared" si="91"/>
        <v>0</v>
      </c>
      <c r="AY214" s="7" t="str">
        <f t="shared" si="92"/>
        <v>FALSEFALSEFALSE</v>
      </c>
      <c r="AZ214" s="626">
        <f t="shared" si="83"/>
        <v>0</v>
      </c>
      <c r="BA214" s="627" t="str">
        <f t="shared" si="93"/>
        <v/>
      </c>
      <c r="BB214" s="627">
        <f t="shared" si="84"/>
        <v>0</v>
      </c>
      <c r="BC214" s="690" t="str">
        <f t="shared" si="85"/>
        <v/>
      </c>
    </row>
    <row r="215" spans="1:55">
      <c r="A215" s="381">
        <v>159</v>
      </c>
      <c r="B215" s="117"/>
      <c r="C215" s="288"/>
      <c r="D215" s="289"/>
      <c r="E215" s="289"/>
      <c r="F215" s="290"/>
      <c r="G215" s="292"/>
      <c r="H215" s="116"/>
      <c r="I215" s="292"/>
      <c r="J215" s="116"/>
      <c r="K215" s="370" t="str">
        <f t="shared" si="63"/>
        <v/>
      </c>
      <c r="L215" s="370">
        <f t="shared" si="86"/>
        <v>0</v>
      </c>
      <c r="M215" s="370">
        <f t="shared" si="87"/>
        <v>0</v>
      </c>
      <c r="N215" s="371" t="str">
        <f t="shared" si="64"/>
        <v/>
      </c>
      <c r="O215" s="371" t="str">
        <f t="shared" si="65"/>
        <v/>
      </c>
      <c r="P215" s="371" t="str">
        <f t="shared" si="66"/>
        <v/>
      </c>
      <c r="Q215" s="371" t="str">
        <f t="shared" si="67"/>
        <v/>
      </c>
      <c r="R215" s="371" t="str">
        <f t="shared" si="68"/>
        <v/>
      </c>
      <c r="S215" s="371" t="str">
        <f t="shared" si="69"/>
        <v/>
      </c>
      <c r="T215" s="443" t="str">
        <f t="shared" si="88"/>
        <v/>
      </c>
      <c r="U215" s="539"/>
      <c r="V215" s="117"/>
      <c r="W215" s="118"/>
      <c r="X215" s="119"/>
      <c r="Y215" s="120"/>
      <c r="Z215" s="122"/>
      <c r="AA215" s="121"/>
      <c r="AB215" s="443" t="str">
        <f t="shared" si="70"/>
        <v/>
      </c>
      <c r="AC215" s="734" t="str">
        <f t="shared" si="89"/>
        <v/>
      </c>
      <c r="AD215" s="372"/>
      <c r="AE215" s="485"/>
      <c r="AF215" s="373" t="str">
        <f t="shared" si="71"/>
        <v/>
      </c>
      <c r="AG215" s="373" t="str">
        <f t="shared" si="72"/>
        <v/>
      </c>
      <c r="AH215" s="374" t="str">
        <f t="shared" si="73"/>
        <v/>
      </c>
      <c r="AI215" s="375" t="str">
        <f t="shared" si="74"/>
        <v/>
      </c>
      <c r="AJ215" s="375" t="str">
        <f t="shared" si="75"/>
        <v/>
      </c>
      <c r="AK215" s="375" t="str">
        <f t="shared" si="76"/>
        <v/>
      </c>
      <c r="AL215" s="375" t="str">
        <f t="shared" si="77"/>
        <v/>
      </c>
      <c r="AM215" s="375" t="str">
        <f t="shared" si="78"/>
        <v/>
      </c>
      <c r="AN215" s="376"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376"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375" t="str">
        <f t="shared" si="79"/>
        <v/>
      </c>
      <c r="AQ215" s="444" t="str">
        <f t="shared" si="80"/>
        <v/>
      </c>
      <c r="AR215" s="375" t="str">
        <f t="shared" si="90"/>
        <v/>
      </c>
      <c r="AS215" s="377" t="str">
        <f t="shared" si="81"/>
        <v/>
      </c>
      <c r="AT215" s="378" t="str">
        <f t="shared" si="82"/>
        <v/>
      </c>
      <c r="AX215" s="625" t="b">
        <f t="shared" si="91"/>
        <v>0</v>
      </c>
      <c r="AY215" s="7" t="str">
        <f t="shared" si="92"/>
        <v>FALSEFALSEFALSE</v>
      </c>
      <c r="AZ215" s="626">
        <f t="shared" si="83"/>
        <v>0</v>
      </c>
      <c r="BA215" s="627" t="str">
        <f t="shared" si="93"/>
        <v/>
      </c>
      <c r="BB215" s="627">
        <f t="shared" si="84"/>
        <v>0</v>
      </c>
      <c r="BC215" s="690" t="str">
        <f t="shared" si="85"/>
        <v/>
      </c>
    </row>
    <row r="216" spans="1:55">
      <c r="A216" s="381">
        <v>160</v>
      </c>
      <c r="B216" s="117"/>
      <c r="C216" s="288"/>
      <c r="D216" s="289"/>
      <c r="E216" s="289"/>
      <c r="F216" s="290"/>
      <c r="G216" s="292"/>
      <c r="H216" s="116"/>
      <c r="I216" s="292"/>
      <c r="J216" s="116"/>
      <c r="K216" s="370" t="str">
        <f t="shared" si="63"/>
        <v/>
      </c>
      <c r="L216" s="370">
        <f t="shared" si="86"/>
        <v>0</v>
      </c>
      <c r="M216" s="370">
        <f t="shared" si="87"/>
        <v>0</v>
      </c>
      <c r="N216" s="371" t="str">
        <f t="shared" si="64"/>
        <v/>
      </c>
      <c r="O216" s="371" t="str">
        <f t="shared" si="65"/>
        <v/>
      </c>
      <c r="P216" s="371" t="str">
        <f t="shared" si="66"/>
        <v/>
      </c>
      <c r="Q216" s="371" t="str">
        <f t="shared" si="67"/>
        <v/>
      </c>
      <c r="R216" s="371" t="str">
        <f t="shared" si="68"/>
        <v/>
      </c>
      <c r="S216" s="371" t="str">
        <f t="shared" si="69"/>
        <v/>
      </c>
      <c r="T216" s="443" t="str">
        <f t="shared" si="88"/>
        <v/>
      </c>
      <c r="U216" s="539"/>
      <c r="V216" s="117"/>
      <c r="W216" s="118"/>
      <c r="X216" s="119"/>
      <c r="Y216" s="120"/>
      <c r="Z216" s="122"/>
      <c r="AA216" s="121"/>
      <c r="AB216" s="443" t="str">
        <f t="shared" si="70"/>
        <v/>
      </c>
      <c r="AC216" s="734" t="str">
        <f t="shared" si="89"/>
        <v/>
      </c>
      <c r="AD216" s="372"/>
      <c r="AE216" s="485"/>
      <c r="AF216" s="373" t="str">
        <f t="shared" si="71"/>
        <v/>
      </c>
      <c r="AG216" s="373" t="str">
        <f t="shared" si="72"/>
        <v/>
      </c>
      <c r="AH216" s="374" t="str">
        <f t="shared" si="73"/>
        <v/>
      </c>
      <c r="AI216" s="375" t="str">
        <f t="shared" si="74"/>
        <v/>
      </c>
      <c r="AJ216" s="375" t="str">
        <f t="shared" si="75"/>
        <v/>
      </c>
      <c r="AK216" s="375" t="str">
        <f t="shared" si="76"/>
        <v/>
      </c>
      <c r="AL216" s="375" t="str">
        <f t="shared" si="77"/>
        <v/>
      </c>
      <c r="AM216" s="375" t="str">
        <f t="shared" si="78"/>
        <v/>
      </c>
      <c r="AN216" s="376"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376"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375" t="str">
        <f t="shared" si="79"/>
        <v/>
      </c>
      <c r="AQ216" s="444" t="str">
        <f t="shared" si="80"/>
        <v/>
      </c>
      <c r="AR216" s="375" t="str">
        <f t="shared" si="90"/>
        <v/>
      </c>
      <c r="AS216" s="377" t="str">
        <f t="shared" si="81"/>
        <v/>
      </c>
      <c r="AT216" s="378" t="str">
        <f t="shared" si="82"/>
        <v/>
      </c>
      <c r="AX216" s="625" t="b">
        <f t="shared" si="91"/>
        <v>0</v>
      </c>
      <c r="AY216" s="7" t="str">
        <f t="shared" si="92"/>
        <v>FALSEFALSEFALSE</v>
      </c>
      <c r="AZ216" s="626">
        <f t="shared" si="83"/>
        <v>0</v>
      </c>
      <c r="BA216" s="627" t="str">
        <f t="shared" si="93"/>
        <v/>
      </c>
      <c r="BB216" s="627">
        <f t="shared" si="84"/>
        <v>0</v>
      </c>
      <c r="BC216" s="690" t="str">
        <f t="shared" si="85"/>
        <v/>
      </c>
    </row>
    <row r="217" spans="1:55">
      <c r="A217" s="381">
        <v>161</v>
      </c>
      <c r="B217" s="117"/>
      <c r="C217" s="288"/>
      <c r="D217" s="289"/>
      <c r="E217" s="289"/>
      <c r="F217" s="290"/>
      <c r="G217" s="292"/>
      <c r="H217" s="116"/>
      <c r="I217" s="292"/>
      <c r="J217" s="116"/>
      <c r="K217" s="370" t="str">
        <f t="shared" si="63"/>
        <v/>
      </c>
      <c r="L217" s="370">
        <f t="shared" si="86"/>
        <v>0</v>
      </c>
      <c r="M217" s="370">
        <f t="shared" si="87"/>
        <v>0</v>
      </c>
      <c r="N217" s="371" t="str">
        <f t="shared" si="64"/>
        <v/>
      </c>
      <c r="O217" s="371" t="str">
        <f t="shared" si="65"/>
        <v/>
      </c>
      <c r="P217" s="371" t="str">
        <f t="shared" si="66"/>
        <v/>
      </c>
      <c r="Q217" s="371" t="str">
        <f t="shared" si="67"/>
        <v/>
      </c>
      <c r="R217" s="371" t="str">
        <f t="shared" si="68"/>
        <v/>
      </c>
      <c r="S217" s="371" t="str">
        <f t="shared" si="69"/>
        <v/>
      </c>
      <c r="T217" s="443" t="str">
        <f t="shared" si="88"/>
        <v/>
      </c>
      <c r="U217" s="539"/>
      <c r="V217" s="117"/>
      <c r="W217" s="118"/>
      <c r="X217" s="119"/>
      <c r="Y217" s="120"/>
      <c r="Z217" s="122"/>
      <c r="AA217" s="121"/>
      <c r="AB217" s="443" t="str">
        <f t="shared" si="70"/>
        <v/>
      </c>
      <c r="AC217" s="734" t="str">
        <f t="shared" si="89"/>
        <v/>
      </c>
      <c r="AD217" s="372"/>
      <c r="AE217" s="485"/>
      <c r="AF217" s="373" t="str">
        <f t="shared" si="71"/>
        <v/>
      </c>
      <c r="AG217" s="373" t="str">
        <f t="shared" si="72"/>
        <v/>
      </c>
      <c r="AH217" s="374" t="str">
        <f t="shared" si="73"/>
        <v/>
      </c>
      <c r="AI217" s="375" t="str">
        <f t="shared" si="74"/>
        <v/>
      </c>
      <c r="AJ217" s="375" t="str">
        <f t="shared" si="75"/>
        <v/>
      </c>
      <c r="AK217" s="375" t="str">
        <f t="shared" si="76"/>
        <v/>
      </c>
      <c r="AL217" s="375" t="str">
        <f t="shared" si="77"/>
        <v/>
      </c>
      <c r="AM217" s="375" t="str">
        <f t="shared" si="78"/>
        <v/>
      </c>
      <c r="AN217" s="376"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376"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375" t="str">
        <f t="shared" si="79"/>
        <v/>
      </c>
      <c r="AQ217" s="444" t="str">
        <f t="shared" si="80"/>
        <v/>
      </c>
      <c r="AR217" s="375" t="str">
        <f t="shared" si="90"/>
        <v/>
      </c>
      <c r="AS217" s="377" t="str">
        <f t="shared" si="81"/>
        <v/>
      </c>
      <c r="AT217" s="378" t="str">
        <f t="shared" si="82"/>
        <v/>
      </c>
      <c r="AX217" s="625" t="b">
        <f t="shared" si="91"/>
        <v>0</v>
      </c>
      <c r="AY217" s="7" t="str">
        <f t="shared" si="92"/>
        <v>FALSEFALSEFALSE</v>
      </c>
      <c r="AZ217" s="626">
        <f t="shared" si="83"/>
        <v>0</v>
      </c>
      <c r="BA217" s="627" t="str">
        <f t="shared" si="93"/>
        <v/>
      </c>
      <c r="BB217" s="627">
        <f t="shared" si="84"/>
        <v>0</v>
      </c>
      <c r="BC217" s="690" t="str">
        <f t="shared" si="85"/>
        <v/>
      </c>
    </row>
    <row r="218" spans="1:55">
      <c r="A218" s="381">
        <v>162</v>
      </c>
      <c r="B218" s="117"/>
      <c r="C218" s="288"/>
      <c r="D218" s="289"/>
      <c r="E218" s="289"/>
      <c r="F218" s="290"/>
      <c r="G218" s="292"/>
      <c r="H218" s="116"/>
      <c r="I218" s="292"/>
      <c r="J218" s="116"/>
      <c r="K218" s="370" t="str">
        <f t="shared" si="63"/>
        <v/>
      </c>
      <c r="L218" s="370">
        <f t="shared" si="86"/>
        <v>0</v>
      </c>
      <c r="M218" s="370">
        <f t="shared" si="87"/>
        <v>0</v>
      </c>
      <c r="N218" s="371" t="str">
        <f t="shared" si="64"/>
        <v/>
      </c>
      <c r="O218" s="371" t="str">
        <f t="shared" si="65"/>
        <v/>
      </c>
      <c r="P218" s="371" t="str">
        <f t="shared" si="66"/>
        <v/>
      </c>
      <c r="Q218" s="371" t="str">
        <f t="shared" si="67"/>
        <v/>
      </c>
      <c r="R218" s="371" t="str">
        <f t="shared" si="68"/>
        <v/>
      </c>
      <c r="S218" s="371" t="str">
        <f t="shared" si="69"/>
        <v/>
      </c>
      <c r="T218" s="443" t="str">
        <f t="shared" si="88"/>
        <v/>
      </c>
      <c r="U218" s="539"/>
      <c r="V218" s="117"/>
      <c r="W218" s="118"/>
      <c r="X218" s="119"/>
      <c r="Y218" s="120"/>
      <c r="Z218" s="122"/>
      <c r="AA218" s="121"/>
      <c r="AB218" s="443" t="str">
        <f t="shared" si="70"/>
        <v/>
      </c>
      <c r="AC218" s="734" t="str">
        <f t="shared" si="89"/>
        <v/>
      </c>
      <c r="AD218" s="372"/>
      <c r="AE218" s="485"/>
      <c r="AF218" s="373" t="str">
        <f t="shared" si="71"/>
        <v/>
      </c>
      <c r="AG218" s="373" t="str">
        <f t="shared" si="72"/>
        <v/>
      </c>
      <c r="AH218" s="374" t="str">
        <f t="shared" si="73"/>
        <v/>
      </c>
      <c r="AI218" s="375" t="str">
        <f t="shared" si="74"/>
        <v/>
      </c>
      <c r="AJ218" s="375" t="str">
        <f t="shared" si="75"/>
        <v/>
      </c>
      <c r="AK218" s="375" t="str">
        <f t="shared" si="76"/>
        <v/>
      </c>
      <c r="AL218" s="375" t="str">
        <f t="shared" si="77"/>
        <v/>
      </c>
      <c r="AM218" s="375" t="str">
        <f t="shared" si="78"/>
        <v/>
      </c>
      <c r="AN218" s="376"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376"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375" t="str">
        <f t="shared" si="79"/>
        <v/>
      </c>
      <c r="AQ218" s="444" t="str">
        <f t="shared" si="80"/>
        <v/>
      </c>
      <c r="AR218" s="375" t="str">
        <f t="shared" si="90"/>
        <v/>
      </c>
      <c r="AS218" s="377" t="str">
        <f t="shared" si="81"/>
        <v/>
      </c>
      <c r="AT218" s="378" t="str">
        <f t="shared" si="82"/>
        <v/>
      </c>
      <c r="AX218" s="625" t="b">
        <f t="shared" si="91"/>
        <v>0</v>
      </c>
      <c r="AY218" s="7" t="str">
        <f t="shared" si="92"/>
        <v>FALSEFALSEFALSE</v>
      </c>
      <c r="AZ218" s="626">
        <f t="shared" si="83"/>
        <v>0</v>
      </c>
      <c r="BA218" s="627" t="str">
        <f t="shared" si="93"/>
        <v/>
      </c>
      <c r="BB218" s="627">
        <f t="shared" si="84"/>
        <v>0</v>
      </c>
      <c r="BC218" s="690" t="str">
        <f t="shared" si="85"/>
        <v/>
      </c>
    </row>
    <row r="219" spans="1:55">
      <c r="A219" s="381">
        <v>163</v>
      </c>
      <c r="B219" s="117"/>
      <c r="C219" s="288"/>
      <c r="D219" s="289"/>
      <c r="E219" s="289"/>
      <c r="F219" s="290"/>
      <c r="G219" s="292"/>
      <c r="H219" s="116"/>
      <c r="I219" s="292"/>
      <c r="J219" s="116"/>
      <c r="K219" s="370" t="str">
        <f t="shared" si="63"/>
        <v/>
      </c>
      <c r="L219" s="370">
        <f t="shared" si="86"/>
        <v>0</v>
      </c>
      <c r="M219" s="370">
        <f t="shared" si="87"/>
        <v>0</v>
      </c>
      <c r="N219" s="371" t="str">
        <f t="shared" si="64"/>
        <v/>
      </c>
      <c r="O219" s="371" t="str">
        <f t="shared" si="65"/>
        <v/>
      </c>
      <c r="P219" s="371" t="str">
        <f t="shared" si="66"/>
        <v/>
      </c>
      <c r="Q219" s="371" t="str">
        <f t="shared" si="67"/>
        <v/>
      </c>
      <c r="R219" s="371" t="str">
        <f t="shared" si="68"/>
        <v/>
      </c>
      <c r="S219" s="371" t="str">
        <f t="shared" si="69"/>
        <v/>
      </c>
      <c r="T219" s="443" t="str">
        <f t="shared" si="88"/>
        <v/>
      </c>
      <c r="U219" s="539"/>
      <c r="V219" s="117"/>
      <c r="W219" s="118"/>
      <c r="X219" s="119"/>
      <c r="Y219" s="120"/>
      <c r="Z219" s="122"/>
      <c r="AA219" s="121"/>
      <c r="AB219" s="443" t="str">
        <f t="shared" si="70"/>
        <v/>
      </c>
      <c r="AC219" s="734" t="str">
        <f t="shared" si="89"/>
        <v/>
      </c>
      <c r="AD219" s="372"/>
      <c r="AE219" s="485"/>
      <c r="AF219" s="373" t="str">
        <f t="shared" si="71"/>
        <v/>
      </c>
      <c r="AG219" s="373" t="str">
        <f t="shared" si="72"/>
        <v/>
      </c>
      <c r="AH219" s="374" t="str">
        <f t="shared" si="73"/>
        <v/>
      </c>
      <c r="AI219" s="375" t="str">
        <f t="shared" si="74"/>
        <v/>
      </c>
      <c r="AJ219" s="375" t="str">
        <f t="shared" si="75"/>
        <v/>
      </c>
      <c r="AK219" s="375" t="str">
        <f t="shared" si="76"/>
        <v/>
      </c>
      <c r="AL219" s="375" t="str">
        <f t="shared" si="77"/>
        <v/>
      </c>
      <c r="AM219" s="375" t="str">
        <f t="shared" si="78"/>
        <v/>
      </c>
      <c r="AN219" s="376"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376"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375" t="str">
        <f t="shared" si="79"/>
        <v/>
      </c>
      <c r="AQ219" s="444" t="str">
        <f t="shared" si="80"/>
        <v/>
      </c>
      <c r="AR219" s="375" t="str">
        <f t="shared" si="90"/>
        <v/>
      </c>
      <c r="AS219" s="377" t="str">
        <f t="shared" si="81"/>
        <v/>
      </c>
      <c r="AT219" s="378" t="str">
        <f t="shared" si="82"/>
        <v/>
      </c>
      <c r="AX219" s="625" t="b">
        <f t="shared" si="91"/>
        <v>0</v>
      </c>
      <c r="AY219" s="7" t="str">
        <f t="shared" si="92"/>
        <v>FALSEFALSEFALSE</v>
      </c>
      <c r="AZ219" s="626">
        <f t="shared" si="83"/>
        <v>0</v>
      </c>
      <c r="BA219" s="627" t="str">
        <f t="shared" si="93"/>
        <v/>
      </c>
      <c r="BB219" s="627">
        <f t="shared" si="84"/>
        <v>0</v>
      </c>
      <c r="BC219" s="690" t="str">
        <f t="shared" si="85"/>
        <v/>
      </c>
    </row>
    <row r="220" spans="1:55">
      <c r="A220" s="381">
        <v>164</v>
      </c>
      <c r="B220" s="117"/>
      <c r="C220" s="288"/>
      <c r="D220" s="289"/>
      <c r="E220" s="289"/>
      <c r="F220" s="290"/>
      <c r="G220" s="292"/>
      <c r="H220" s="116"/>
      <c r="I220" s="292"/>
      <c r="J220" s="116"/>
      <c r="K220" s="370" t="str">
        <f t="shared" si="63"/>
        <v/>
      </c>
      <c r="L220" s="370">
        <f t="shared" si="86"/>
        <v>0</v>
      </c>
      <c r="M220" s="370">
        <f t="shared" si="87"/>
        <v>0</v>
      </c>
      <c r="N220" s="371" t="str">
        <f t="shared" si="64"/>
        <v/>
      </c>
      <c r="O220" s="371" t="str">
        <f t="shared" si="65"/>
        <v/>
      </c>
      <c r="P220" s="371" t="str">
        <f t="shared" si="66"/>
        <v/>
      </c>
      <c r="Q220" s="371" t="str">
        <f t="shared" si="67"/>
        <v/>
      </c>
      <c r="R220" s="371" t="str">
        <f t="shared" si="68"/>
        <v/>
      </c>
      <c r="S220" s="371" t="str">
        <f t="shared" si="69"/>
        <v/>
      </c>
      <c r="T220" s="443" t="str">
        <f t="shared" si="88"/>
        <v/>
      </c>
      <c r="U220" s="539"/>
      <c r="V220" s="117"/>
      <c r="W220" s="118"/>
      <c r="X220" s="119"/>
      <c r="Y220" s="120"/>
      <c r="Z220" s="122"/>
      <c r="AA220" s="121"/>
      <c r="AB220" s="443" t="str">
        <f t="shared" si="70"/>
        <v/>
      </c>
      <c r="AC220" s="734" t="str">
        <f t="shared" si="89"/>
        <v/>
      </c>
      <c r="AD220" s="372"/>
      <c r="AE220" s="485"/>
      <c r="AF220" s="373" t="str">
        <f t="shared" si="71"/>
        <v/>
      </c>
      <c r="AG220" s="373" t="str">
        <f t="shared" si="72"/>
        <v/>
      </c>
      <c r="AH220" s="374" t="str">
        <f t="shared" si="73"/>
        <v/>
      </c>
      <c r="AI220" s="375" t="str">
        <f t="shared" si="74"/>
        <v/>
      </c>
      <c r="AJ220" s="375" t="str">
        <f t="shared" si="75"/>
        <v/>
      </c>
      <c r="AK220" s="375" t="str">
        <f t="shared" si="76"/>
        <v/>
      </c>
      <c r="AL220" s="375" t="str">
        <f t="shared" si="77"/>
        <v/>
      </c>
      <c r="AM220" s="375" t="str">
        <f t="shared" si="78"/>
        <v/>
      </c>
      <c r="AN220" s="376"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376"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375" t="str">
        <f t="shared" si="79"/>
        <v/>
      </c>
      <c r="AQ220" s="444" t="str">
        <f t="shared" si="80"/>
        <v/>
      </c>
      <c r="AR220" s="375" t="str">
        <f t="shared" si="90"/>
        <v/>
      </c>
      <c r="AS220" s="377" t="str">
        <f t="shared" si="81"/>
        <v/>
      </c>
      <c r="AT220" s="378" t="str">
        <f t="shared" si="82"/>
        <v/>
      </c>
      <c r="AX220" s="625" t="b">
        <f t="shared" si="91"/>
        <v>0</v>
      </c>
      <c r="AY220" s="7" t="str">
        <f t="shared" si="92"/>
        <v>FALSEFALSEFALSE</v>
      </c>
      <c r="AZ220" s="626">
        <f t="shared" si="83"/>
        <v>0</v>
      </c>
      <c r="BA220" s="627" t="str">
        <f t="shared" si="93"/>
        <v/>
      </c>
      <c r="BB220" s="627">
        <f t="shared" si="84"/>
        <v>0</v>
      </c>
      <c r="BC220" s="690" t="str">
        <f t="shared" si="85"/>
        <v/>
      </c>
    </row>
    <row r="221" spans="1:55">
      <c r="A221" s="381">
        <v>165</v>
      </c>
      <c r="B221" s="117"/>
      <c r="C221" s="288"/>
      <c r="D221" s="289"/>
      <c r="E221" s="289"/>
      <c r="F221" s="290"/>
      <c r="G221" s="292"/>
      <c r="H221" s="116"/>
      <c r="I221" s="292"/>
      <c r="J221" s="116"/>
      <c r="K221" s="370" t="str">
        <f t="shared" si="63"/>
        <v/>
      </c>
      <c r="L221" s="370">
        <f t="shared" si="86"/>
        <v>0</v>
      </c>
      <c r="M221" s="370">
        <f t="shared" si="87"/>
        <v>0</v>
      </c>
      <c r="N221" s="371" t="str">
        <f t="shared" si="64"/>
        <v/>
      </c>
      <c r="O221" s="371" t="str">
        <f t="shared" si="65"/>
        <v/>
      </c>
      <c r="P221" s="371" t="str">
        <f t="shared" si="66"/>
        <v/>
      </c>
      <c r="Q221" s="371" t="str">
        <f t="shared" si="67"/>
        <v/>
      </c>
      <c r="R221" s="371" t="str">
        <f t="shared" si="68"/>
        <v/>
      </c>
      <c r="S221" s="371" t="str">
        <f t="shared" si="69"/>
        <v/>
      </c>
      <c r="T221" s="443" t="str">
        <f t="shared" si="88"/>
        <v/>
      </c>
      <c r="U221" s="539"/>
      <c r="V221" s="117"/>
      <c r="W221" s="118"/>
      <c r="X221" s="119"/>
      <c r="Y221" s="120"/>
      <c r="Z221" s="122"/>
      <c r="AA221" s="121"/>
      <c r="AB221" s="443" t="str">
        <f t="shared" si="70"/>
        <v/>
      </c>
      <c r="AC221" s="734" t="str">
        <f t="shared" si="89"/>
        <v/>
      </c>
      <c r="AD221" s="372"/>
      <c r="AE221" s="485"/>
      <c r="AF221" s="373" t="str">
        <f t="shared" si="71"/>
        <v/>
      </c>
      <c r="AG221" s="373" t="str">
        <f t="shared" si="72"/>
        <v/>
      </c>
      <c r="AH221" s="374" t="str">
        <f t="shared" si="73"/>
        <v/>
      </c>
      <c r="AI221" s="375" t="str">
        <f t="shared" si="74"/>
        <v/>
      </c>
      <c r="AJ221" s="375" t="str">
        <f t="shared" si="75"/>
        <v/>
      </c>
      <c r="AK221" s="375" t="str">
        <f t="shared" si="76"/>
        <v/>
      </c>
      <c r="AL221" s="375" t="str">
        <f t="shared" si="77"/>
        <v/>
      </c>
      <c r="AM221" s="375" t="str">
        <f t="shared" si="78"/>
        <v/>
      </c>
      <c r="AN221" s="376"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376"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375" t="str">
        <f t="shared" si="79"/>
        <v/>
      </c>
      <c r="AQ221" s="444" t="str">
        <f t="shared" si="80"/>
        <v/>
      </c>
      <c r="AR221" s="375" t="str">
        <f t="shared" si="90"/>
        <v/>
      </c>
      <c r="AS221" s="377" t="str">
        <f t="shared" si="81"/>
        <v/>
      </c>
      <c r="AT221" s="378" t="str">
        <f t="shared" si="82"/>
        <v/>
      </c>
      <c r="AX221" s="625" t="b">
        <f t="shared" si="91"/>
        <v>0</v>
      </c>
      <c r="AY221" s="7" t="str">
        <f t="shared" si="92"/>
        <v>FALSEFALSEFALSE</v>
      </c>
      <c r="AZ221" s="626">
        <f t="shared" si="83"/>
        <v>0</v>
      </c>
      <c r="BA221" s="627" t="str">
        <f t="shared" si="93"/>
        <v/>
      </c>
      <c r="BB221" s="627">
        <f t="shared" si="84"/>
        <v>0</v>
      </c>
      <c r="BC221" s="690" t="str">
        <f t="shared" si="85"/>
        <v/>
      </c>
    </row>
    <row r="222" spans="1:55">
      <c r="A222" s="381">
        <v>166</v>
      </c>
      <c r="B222" s="117"/>
      <c r="C222" s="288"/>
      <c r="D222" s="289"/>
      <c r="E222" s="289"/>
      <c r="F222" s="290"/>
      <c r="G222" s="292"/>
      <c r="H222" s="116"/>
      <c r="I222" s="292"/>
      <c r="J222" s="116"/>
      <c r="K222" s="370" t="str">
        <f t="shared" si="63"/>
        <v/>
      </c>
      <c r="L222" s="370">
        <f t="shared" si="86"/>
        <v>0</v>
      </c>
      <c r="M222" s="370">
        <f t="shared" si="87"/>
        <v>0</v>
      </c>
      <c r="N222" s="371" t="str">
        <f t="shared" si="64"/>
        <v/>
      </c>
      <c r="O222" s="371" t="str">
        <f t="shared" si="65"/>
        <v/>
      </c>
      <c r="P222" s="371" t="str">
        <f t="shared" si="66"/>
        <v/>
      </c>
      <c r="Q222" s="371" t="str">
        <f t="shared" si="67"/>
        <v/>
      </c>
      <c r="R222" s="371" t="str">
        <f t="shared" si="68"/>
        <v/>
      </c>
      <c r="S222" s="371" t="str">
        <f t="shared" si="69"/>
        <v/>
      </c>
      <c r="T222" s="443" t="str">
        <f t="shared" si="88"/>
        <v/>
      </c>
      <c r="U222" s="539"/>
      <c r="V222" s="117"/>
      <c r="W222" s="118"/>
      <c r="X222" s="119"/>
      <c r="Y222" s="120"/>
      <c r="Z222" s="122"/>
      <c r="AA222" s="121"/>
      <c r="AB222" s="443" t="str">
        <f t="shared" si="70"/>
        <v/>
      </c>
      <c r="AC222" s="734" t="str">
        <f t="shared" si="89"/>
        <v/>
      </c>
      <c r="AD222" s="372"/>
      <c r="AE222" s="485"/>
      <c r="AF222" s="373" t="str">
        <f t="shared" si="71"/>
        <v/>
      </c>
      <c r="AG222" s="373" t="str">
        <f t="shared" si="72"/>
        <v/>
      </c>
      <c r="AH222" s="374" t="str">
        <f t="shared" si="73"/>
        <v/>
      </c>
      <c r="AI222" s="375" t="str">
        <f t="shared" si="74"/>
        <v/>
      </c>
      <c r="AJ222" s="375" t="str">
        <f t="shared" si="75"/>
        <v/>
      </c>
      <c r="AK222" s="375" t="str">
        <f t="shared" si="76"/>
        <v/>
      </c>
      <c r="AL222" s="375" t="str">
        <f t="shared" si="77"/>
        <v/>
      </c>
      <c r="AM222" s="375" t="str">
        <f t="shared" si="78"/>
        <v/>
      </c>
      <c r="AN222" s="376"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376"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375" t="str">
        <f t="shared" si="79"/>
        <v/>
      </c>
      <c r="AQ222" s="444" t="str">
        <f t="shared" si="80"/>
        <v/>
      </c>
      <c r="AR222" s="375" t="str">
        <f t="shared" si="90"/>
        <v/>
      </c>
      <c r="AS222" s="377" t="str">
        <f t="shared" si="81"/>
        <v/>
      </c>
      <c r="AT222" s="378" t="str">
        <f t="shared" si="82"/>
        <v/>
      </c>
      <c r="AX222" s="625" t="b">
        <f t="shared" si="91"/>
        <v>0</v>
      </c>
      <c r="AY222" s="7" t="str">
        <f t="shared" si="92"/>
        <v>FALSEFALSEFALSE</v>
      </c>
      <c r="AZ222" s="626">
        <f t="shared" si="83"/>
        <v>0</v>
      </c>
      <c r="BA222" s="627" t="str">
        <f t="shared" si="93"/>
        <v/>
      </c>
      <c r="BB222" s="627">
        <f t="shared" si="84"/>
        <v>0</v>
      </c>
      <c r="BC222" s="690" t="str">
        <f t="shared" si="85"/>
        <v/>
      </c>
    </row>
    <row r="223" spans="1:55">
      <c r="A223" s="381">
        <v>167</v>
      </c>
      <c r="B223" s="117"/>
      <c r="C223" s="288"/>
      <c r="D223" s="289"/>
      <c r="E223" s="289"/>
      <c r="F223" s="290"/>
      <c r="G223" s="292"/>
      <c r="H223" s="116"/>
      <c r="I223" s="292"/>
      <c r="J223" s="116"/>
      <c r="K223" s="370" t="str">
        <f t="shared" si="63"/>
        <v/>
      </c>
      <c r="L223" s="370">
        <f t="shared" si="86"/>
        <v>0</v>
      </c>
      <c r="M223" s="370">
        <f t="shared" si="87"/>
        <v>0</v>
      </c>
      <c r="N223" s="371" t="str">
        <f t="shared" si="64"/>
        <v/>
      </c>
      <c r="O223" s="371" t="str">
        <f t="shared" si="65"/>
        <v/>
      </c>
      <c r="P223" s="371" t="str">
        <f t="shared" si="66"/>
        <v/>
      </c>
      <c r="Q223" s="371" t="str">
        <f t="shared" si="67"/>
        <v/>
      </c>
      <c r="R223" s="371" t="str">
        <f t="shared" si="68"/>
        <v/>
      </c>
      <c r="S223" s="371" t="str">
        <f t="shared" si="69"/>
        <v/>
      </c>
      <c r="T223" s="443" t="str">
        <f t="shared" si="88"/>
        <v/>
      </c>
      <c r="U223" s="539"/>
      <c r="V223" s="117"/>
      <c r="W223" s="118"/>
      <c r="X223" s="119"/>
      <c r="Y223" s="120"/>
      <c r="Z223" s="122"/>
      <c r="AA223" s="121"/>
      <c r="AB223" s="443" t="str">
        <f t="shared" si="70"/>
        <v/>
      </c>
      <c r="AC223" s="734" t="str">
        <f t="shared" si="89"/>
        <v/>
      </c>
      <c r="AD223" s="372"/>
      <c r="AE223" s="485"/>
      <c r="AF223" s="373" t="str">
        <f t="shared" si="71"/>
        <v/>
      </c>
      <c r="AG223" s="373" t="str">
        <f t="shared" si="72"/>
        <v/>
      </c>
      <c r="AH223" s="374" t="str">
        <f t="shared" si="73"/>
        <v/>
      </c>
      <c r="AI223" s="375" t="str">
        <f t="shared" si="74"/>
        <v/>
      </c>
      <c r="AJ223" s="375" t="str">
        <f t="shared" si="75"/>
        <v/>
      </c>
      <c r="AK223" s="375" t="str">
        <f t="shared" si="76"/>
        <v/>
      </c>
      <c r="AL223" s="375" t="str">
        <f t="shared" si="77"/>
        <v/>
      </c>
      <c r="AM223" s="375" t="str">
        <f t="shared" si="78"/>
        <v/>
      </c>
      <c r="AN223" s="376"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376"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375" t="str">
        <f t="shared" si="79"/>
        <v/>
      </c>
      <c r="AQ223" s="444" t="str">
        <f t="shared" si="80"/>
        <v/>
      </c>
      <c r="AR223" s="375" t="str">
        <f t="shared" si="90"/>
        <v/>
      </c>
      <c r="AS223" s="377" t="str">
        <f t="shared" si="81"/>
        <v/>
      </c>
      <c r="AT223" s="378" t="str">
        <f t="shared" si="82"/>
        <v/>
      </c>
      <c r="AX223" s="625" t="b">
        <f t="shared" si="91"/>
        <v>0</v>
      </c>
      <c r="AY223" s="7" t="str">
        <f t="shared" si="92"/>
        <v>FALSEFALSEFALSE</v>
      </c>
      <c r="AZ223" s="626">
        <f t="shared" si="83"/>
        <v>0</v>
      </c>
      <c r="BA223" s="627" t="str">
        <f t="shared" si="93"/>
        <v/>
      </c>
      <c r="BB223" s="627">
        <f t="shared" si="84"/>
        <v>0</v>
      </c>
      <c r="BC223" s="690" t="str">
        <f t="shared" si="85"/>
        <v/>
      </c>
    </row>
    <row r="224" spans="1:55">
      <c r="A224" s="381">
        <v>168</v>
      </c>
      <c r="B224" s="117"/>
      <c r="C224" s="288"/>
      <c r="D224" s="289"/>
      <c r="E224" s="289"/>
      <c r="F224" s="290"/>
      <c r="G224" s="292"/>
      <c r="H224" s="116"/>
      <c r="I224" s="292"/>
      <c r="J224" s="116"/>
      <c r="K224" s="370" t="str">
        <f t="shared" si="63"/>
        <v/>
      </c>
      <c r="L224" s="370">
        <f t="shared" si="86"/>
        <v>0</v>
      </c>
      <c r="M224" s="370">
        <f t="shared" si="87"/>
        <v>0</v>
      </c>
      <c r="N224" s="371" t="str">
        <f t="shared" si="64"/>
        <v/>
      </c>
      <c r="O224" s="371" t="str">
        <f t="shared" si="65"/>
        <v/>
      </c>
      <c r="P224" s="371" t="str">
        <f t="shared" si="66"/>
        <v/>
      </c>
      <c r="Q224" s="371" t="str">
        <f t="shared" si="67"/>
        <v/>
      </c>
      <c r="R224" s="371" t="str">
        <f t="shared" si="68"/>
        <v/>
      </c>
      <c r="S224" s="371" t="str">
        <f t="shared" si="69"/>
        <v/>
      </c>
      <c r="T224" s="443" t="str">
        <f t="shared" si="88"/>
        <v/>
      </c>
      <c r="U224" s="539"/>
      <c r="V224" s="117"/>
      <c r="W224" s="118"/>
      <c r="X224" s="119"/>
      <c r="Y224" s="120"/>
      <c r="Z224" s="122"/>
      <c r="AA224" s="121"/>
      <c r="AB224" s="443" t="str">
        <f t="shared" si="70"/>
        <v/>
      </c>
      <c r="AC224" s="734" t="str">
        <f t="shared" si="89"/>
        <v/>
      </c>
      <c r="AD224" s="372"/>
      <c r="AE224" s="485"/>
      <c r="AF224" s="373" t="str">
        <f t="shared" si="71"/>
        <v/>
      </c>
      <c r="AG224" s="373" t="str">
        <f t="shared" si="72"/>
        <v/>
      </c>
      <c r="AH224" s="374" t="str">
        <f t="shared" si="73"/>
        <v/>
      </c>
      <c r="AI224" s="375" t="str">
        <f t="shared" si="74"/>
        <v/>
      </c>
      <c r="AJ224" s="375" t="str">
        <f t="shared" si="75"/>
        <v/>
      </c>
      <c r="AK224" s="375" t="str">
        <f t="shared" si="76"/>
        <v/>
      </c>
      <c r="AL224" s="375" t="str">
        <f t="shared" si="77"/>
        <v/>
      </c>
      <c r="AM224" s="375" t="str">
        <f t="shared" si="78"/>
        <v/>
      </c>
      <c r="AN224" s="376"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376"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375" t="str">
        <f t="shared" si="79"/>
        <v/>
      </c>
      <c r="AQ224" s="444" t="str">
        <f t="shared" si="80"/>
        <v/>
      </c>
      <c r="AR224" s="375" t="str">
        <f t="shared" si="90"/>
        <v/>
      </c>
      <c r="AS224" s="377" t="str">
        <f t="shared" si="81"/>
        <v/>
      </c>
      <c r="AT224" s="378" t="str">
        <f t="shared" si="82"/>
        <v/>
      </c>
      <c r="AX224" s="625" t="b">
        <f t="shared" si="91"/>
        <v>0</v>
      </c>
      <c r="AY224" s="7" t="str">
        <f t="shared" si="92"/>
        <v>FALSEFALSEFALSE</v>
      </c>
      <c r="AZ224" s="626">
        <f t="shared" si="83"/>
        <v>0</v>
      </c>
      <c r="BA224" s="627" t="str">
        <f t="shared" si="93"/>
        <v/>
      </c>
      <c r="BB224" s="627">
        <f t="shared" si="84"/>
        <v>0</v>
      </c>
      <c r="BC224" s="690" t="str">
        <f t="shared" si="85"/>
        <v/>
      </c>
    </row>
    <row r="225" spans="1:55">
      <c r="A225" s="381">
        <v>169</v>
      </c>
      <c r="B225" s="117"/>
      <c r="C225" s="288"/>
      <c r="D225" s="289"/>
      <c r="E225" s="289"/>
      <c r="F225" s="290"/>
      <c r="G225" s="292"/>
      <c r="H225" s="116"/>
      <c r="I225" s="292"/>
      <c r="J225" s="116"/>
      <c r="K225" s="370" t="str">
        <f t="shared" si="63"/>
        <v/>
      </c>
      <c r="L225" s="370">
        <f t="shared" si="86"/>
        <v>0</v>
      </c>
      <c r="M225" s="370">
        <f t="shared" si="87"/>
        <v>0</v>
      </c>
      <c r="N225" s="371" t="str">
        <f t="shared" si="64"/>
        <v/>
      </c>
      <c r="O225" s="371" t="str">
        <f t="shared" si="65"/>
        <v/>
      </c>
      <c r="P225" s="371" t="str">
        <f t="shared" si="66"/>
        <v/>
      </c>
      <c r="Q225" s="371" t="str">
        <f t="shared" si="67"/>
        <v/>
      </c>
      <c r="R225" s="371" t="str">
        <f t="shared" si="68"/>
        <v/>
      </c>
      <c r="S225" s="371" t="str">
        <f t="shared" si="69"/>
        <v/>
      </c>
      <c r="T225" s="443" t="str">
        <f t="shared" si="88"/>
        <v/>
      </c>
      <c r="U225" s="539"/>
      <c r="V225" s="117"/>
      <c r="W225" s="118"/>
      <c r="X225" s="119"/>
      <c r="Y225" s="120"/>
      <c r="Z225" s="122"/>
      <c r="AA225" s="121"/>
      <c r="AB225" s="443" t="str">
        <f t="shared" si="70"/>
        <v/>
      </c>
      <c r="AC225" s="734" t="str">
        <f t="shared" si="89"/>
        <v/>
      </c>
      <c r="AD225" s="372"/>
      <c r="AE225" s="485"/>
      <c r="AF225" s="373" t="str">
        <f t="shared" si="71"/>
        <v/>
      </c>
      <c r="AG225" s="373" t="str">
        <f t="shared" si="72"/>
        <v/>
      </c>
      <c r="AH225" s="374" t="str">
        <f t="shared" si="73"/>
        <v/>
      </c>
      <c r="AI225" s="375" t="str">
        <f t="shared" si="74"/>
        <v/>
      </c>
      <c r="AJ225" s="375" t="str">
        <f t="shared" si="75"/>
        <v/>
      </c>
      <c r="AK225" s="375" t="str">
        <f t="shared" si="76"/>
        <v/>
      </c>
      <c r="AL225" s="375" t="str">
        <f t="shared" si="77"/>
        <v/>
      </c>
      <c r="AM225" s="375" t="str">
        <f t="shared" si="78"/>
        <v/>
      </c>
      <c r="AN225" s="376"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376"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375" t="str">
        <f t="shared" si="79"/>
        <v/>
      </c>
      <c r="AQ225" s="444" t="str">
        <f t="shared" si="80"/>
        <v/>
      </c>
      <c r="AR225" s="375" t="str">
        <f t="shared" si="90"/>
        <v/>
      </c>
      <c r="AS225" s="377" t="str">
        <f t="shared" si="81"/>
        <v/>
      </c>
      <c r="AT225" s="378" t="str">
        <f t="shared" si="82"/>
        <v/>
      </c>
      <c r="AX225" s="625" t="b">
        <f t="shared" si="91"/>
        <v>0</v>
      </c>
      <c r="AY225" s="7" t="str">
        <f t="shared" si="92"/>
        <v>FALSEFALSEFALSE</v>
      </c>
      <c r="AZ225" s="626">
        <f t="shared" si="83"/>
        <v>0</v>
      </c>
      <c r="BA225" s="627" t="str">
        <f t="shared" si="93"/>
        <v/>
      </c>
      <c r="BB225" s="627">
        <f t="shared" si="84"/>
        <v>0</v>
      </c>
      <c r="BC225" s="690" t="str">
        <f t="shared" si="85"/>
        <v/>
      </c>
    </row>
    <row r="226" spans="1:55">
      <c r="A226" s="381">
        <v>170</v>
      </c>
      <c r="B226" s="117"/>
      <c r="C226" s="288"/>
      <c r="D226" s="289"/>
      <c r="E226" s="289"/>
      <c r="F226" s="290"/>
      <c r="G226" s="292"/>
      <c r="H226" s="116"/>
      <c r="I226" s="292"/>
      <c r="J226" s="116"/>
      <c r="K226" s="370" t="str">
        <f t="shared" si="63"/>
        <v/>
      </c>
      <c r="L226" s="370">
        <f t="shared" si="86"/>
        <v>0</v>
      </c>
      <c r="M226" s="370">
        <f t="shared" si="87"/>
        <v>0</v>
      </c>
      <c r="N226" s="371" t="str">
        <f t="shared" si="64"/>
        <v/>
      </c>
      <c r="O226" s="371" t="str">
        <f t="shared" si="65"/>
        <v/>
      </c>
      <c r="P226" s="371" t="str">
        <f t="shared" si="66"/>
        <v/>
      </c>
      <c r="Q226" s="371" t="str">
        <f t="shared" si="67"/>
        <v/>
      </c>
      <c r="R226" s="371" t="str">
        <f t="shared" si="68"/>
        <v/>
      </c>
      <c r="S226" s="371" t="str">
        <f t="shared" si="69"/>
        <v/>
      </c>
      <c r="T226" s="443" t="str">
        <f t="shared" si="88"/>
        <v/>
      </c>
      <c r="U226" s="539"/>
      <c r="V226" s="117"/>
      <c r="W226" s="118"/>
      <c r="X226" s="119"/>
      <c r="Y226" s="120"/>
      <c r="Z226" s="122"/>
      <c r="AA226" s="121"/>
      <c r="AB226" s="443" t="str">
        <f t="shared" si="70"/>
        <v/>
      </c>
      <c r="AC226" s="734" t="str">
        <f t="shared" si="89"/>
        <v/>
      </c>
      <c r="AD226" s="372"/>
      <c r="AE226" s="485"/>
      <c r="AF226" s="373" t="str">
        <f t="shared" si="71"/>
        <v/>
      </c>
      <c r="AG226" s="373" t="str">
        <f t="shared" si="72"/>
        <v/>
      </c>
      <c r="AH226" s="374" t="str">
        <f t="shared" si="73"/>
        <v/>
      </c>
      <c r="AI226" s="375" t="str">
        <f t="shared" si="74"/>
        <v/>
      </c>
      <c r="AJ226" s="375" t="str">
        <f t="shared" si="75"/>
        <v/>
      </c>
      <c r="AK226" s="375" t="str">
        <f t="shared" si="76"/>
        <v/>
      </c>
      <c r="AL226" s="375" t="str">
        <f t="shared" si="77"/>
        <v/>
      </c>
      <c r="AM226" s="375" t="str">
        <f t="shared" si="78"/>
        <v/>
      </c>
      <c r="AN226" s="376"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376"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375" t="str">
        <f t="shared" si="79"/>
        <v/>
      </c>
      <c r="AQ226" s="444" t="str">
        <f t="shared" si="80"/>
        <v/>
      </c>
      <c r="AR226" s="375" t="str">
        <f t="shared" si="90"/>
        <v/>
      </c>
      <c r="AS226" s="377" t="str">
        <f t="shared" si="81"/>
        <v/>
      </c>
      <c r="AT226" s="378" t="str">
        <f t="shared" si="82"/>
        <v/>
      </c>
      <c r="AX226" s="625" t="b">
        <f t="shared" si="91"/>
        <v>0</v>
      </c>
      <c r="AY226" s="7" t="str">
        <f t="shared" si="92"/>
        <v>FALSEFALSEFALSE</v>
      </c>
      <c r="AZ226" s="626">
        <f t="shared" si="83"/>
        <v>0</v>
      </c>
      <c r="BA226" s="627" t="str">
        <f t="shared" si="93"/>
        <v/>
      </c>
      <c r="BB226" s="627">
        <f t="shared" si="84"/>
        <v>0</v>
      </c>
      <c r="BC226" s="690" t="str">
        <f t="shared" si="85"/>
        <v/>
      </c>
    </row>
    <row r="227" spans="1:55">
      <c r="A227" s="381">
        <v>171</v>
      </c>
      <c r="B227" s="117"/>
      <c r="C227" s="288"/>
      <c r="D227" s="289"/>
      <c r="E227" s="289"/>
      <c r="F227" s="290"/>
      <c r="G227" s="292"/>
      <c r="H227" s="116"/>
      <c r="I227" s="292"/>
      <c r="J227" s="116"/>
      <c r="K227" s="370" t="str">
        <f t="shared" si="63"/>
        <v/>
      </c>
      <c r="L227" s="370">
        <f t="shared" si="86"/>
        <v>0</v>
      </c>
      <c r="M227" s="370">
        <f t="shared" si="87"/>
        <v>0</v>
      </c>
      <c r="N227" s="371" t="str">
        <f t="shared" si="64"/>
        <v/>
      </c>
      <c r="O227" s="371" t="str">
        <f t="shared" si="65"/>
        <v/>
      </c>
      <c r="P227" s="371" t="str">
        <f t="shared" si="66"/>
        <v/>
      </c>
      <c r="Q227" s="371" t="str">
        <f t="shared" si="67"/>
        <v/>
      </c>
      <c r="R227" s="371" t="str">
        <f t="shared" si="68"/>
        <v/>
      </c>
      <c r="S227" s="371" t="str">
        <f t="shared" si="69"/>
        <v/>
      </c>
      <c r="T227" s="443" t="str">
        <f t="shared" si="88"/>
        <v/>
      </c>
      <c r="U227" s="539"/>
      <c r="V227" s="117"/>
      <c r="W227" s="118"/>
      <c r="X227" s="119"/>
      <c r="Y227" s="120"/>
      <c r="Z227" s="122"/>
      <c r="AA227" s="121"/>
      <c r="AB227" s="443" t="str">
        <f t="shared" si="70"/>
        <v/>
      </c>
      <c r="AC227" s="734" t="str">
        <f t="shared" si="89"/>
        <v/>
      </c>
      <c r="AD227" s="372"/>
      <c r="AE227" s="485"/>
      <c r="AF227" s="373" t="str">
        <f t="shared" si="71"/>
        <v/>
      </c>
      <c r="AG227" s="373" t="str">
        <f t="shared" si="72"/>
        <v/>
      </c>
      <c r="AH227" s="374" t="str">
        <f t="shared" si="73"/>
        <v/>
      </c>
      <c r="AI227" s="375" t="str">
        <f t="shared" si="74"/>
        <v/>
      </c>
      <c r="AJ227" s="375" t="str">
        <f t="shared" si="75"/>
        <v/>
      </c>
      <c r="AK227" s="375" t="str">
        <f t="shared" si="76"/>
        <v/>
      </c>
      <c r="AL227" s="375" t="str">
        <f t="shared" si="77"/>
        <v/>
      </c>
      <c r="AM227" s="375" t="str">
        <f t="shared" si="78"/>
        <v/>
      </c>
      <c r="AN227" s="376"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376"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375" t="str">
        <f t="shared" si="79"/>
        <v/>
      </c>
      <c r="AQ227" s="444" t="str">
        <f t="shared" si="80"/>
        <v/>
      </c>
      <c r="AR227" s="375" t="str">
        <f t="shared" si="90"/>
        <v/>
      </c>
      <c r="AS227" s="377" t="str">
        <f t="shared" si="81"/>
        <v/>
      </c>
      <c r="AT227" s="378" t="str">
        <f t="shared" si="82"/>
        <v/>
      </c>
      <c r="AX227" s="625" t="b">
        <f t="shared" si="91"/>
        <v>0</v>
      </c>
      <c r="AY227" s="7" t="str">
        <f t="shared" si="92"/>
        <v>FALSEFALSEFALSE</v>
      </c>
      <c r="AZ227" s="626">
        <f t="shared" si="83"/>
        <v>0</v>
      </c>
      <c r="BA227" s="627" t="str">
        <f t="shared" si="93"/>
        <v/>
      </c>
      <c r="BB227" s="627">
        <f t="shared" si="84"/>
        <v>0</v>
      </c>
      <c r="BC227" s="690" t="str">
        <f t="shared" si="85"/>
        <v/>
      </c>
    </row>
    <row r="228" spans="1:55">
      <c r="A228" s="381">
        <v>172</v>
      </c>
      <c r="B228" s="117"/>
      <c r="C228" s="288"/>
      <c r="D228" s="289"/>
      <c r="E228" s="289"/>
      <c r="F228" s="290"/>
      <c r="G228" s="292"/>
      <c r="H228" s="116"/>
      <c r="I228" s="292"/>
      <c r="J228" s="116"/>
      <c r="K228" s="370" t="str">
        <f t="shared" si="63"/>
        <v/>
      </c>
      <c r="L228" s="370">
        <f t="shared" si="86"/>
        <v>0</v>
      </c>
      <c r="M228" s="370">
        <f t="shared" si="87"/>
        <v>0</v>
      </c>
      <c r="N228" s="371" t="str">
        <f t="shared" si="64"/>
        <v/>
      </c>
      <c r="O228" s="371" t="str">
        <f t="shared" si="65"/>
        <v/>
      </c>
      <c r="P228" s="371" t="str">
        <f t="shared" si="66"/>
        <v/>
      </c>
      <c r="Q228" s="371" t="str">
        <f t="shared" si="67"/>
        <v/>
      </c>
      <c r="R228" s="371" t="str">
        <f t="shared" si="68"/>
        <v/>
      </c>
      <c r="S228" s="371" t="str">
        <f t="shared" si="69"/>
        <v/>
      </c>
      <c r="T228" s="443" t="str">
        <f t="shared" si="88"/>
        <v/>
      </c>
      <c r="U228" s="539"/>
      <c r="V228" s="117"/>
      <c r="W228" s="118"/>
      <c r="X228" s="119"/>
      <c r="Y228" s="120"/>
      <c r="Z228" s="122"/>
      <c r="AA228" s="121"/>
      <c r="AB228" s="443" t="str">
        <f t="shared" si="70"/>
        <v/>
      </c>
      <c r="AC228" s="734" t="str">
        <f t="shared" si="89"/>
        <v/>
      </c>
      <c r="AD228" s="372"/>
      <c r="AE228" s="485"/>
      <c r="AF228" s="373" t="str">
        <f t="shared" si="71"/>
        <v/>
      </c>
      <c r="AG228" s="373" t="str">
        <f t="shared" si="72"/>
        <v/>
      </c>
      <c r="AH228" s="374" t="str">
        <f t="shared" si="73"/>
        <v/>
      </c>
      <c r="AI228" s="375" t="str">
        <f t="shared" si="74"/>
        <v/>
      </c>
      <c r="AJ228" s="375" t="str">
        <f t="shared" si="75"/>
        <v/>
      </c>
      <c r="AK228" s="375" t="str">
        <f t="shared" si="76"/>
        <v/>
      </c>
      <c r="AL228" s="375" t="str">
        <f t="shared" si="77"/>
        <v/>
      </c>
      <c r="AM228" s="375" t="str">
        <f t="shared" si="78"/>
        <v/>
      </c>
      <c r="AN228" s="376"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376"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375" t="str">
        <f t="shared" si="79"/>
        <v/>
      </c>
      <c r="AQ228" s="444" t="str">
        <f t="shared" si="80"/>
        <v/>
      </c>
      <c r="AR228" s="375" t="str">
        <f t="shared" si="90"/>
        <v/>
      </c>
      <c r="AS228" s="377" t="str">
        <f t="shared" si="81"/>
        <v/>
      </c>
      <c r="AT228" s="378" t="str">
        <f t="shared" si="82"/>
        <v/>
      </c>
      <c r="AX228" s="625" t="b">
        <f t="shared" si="91"/>
        <v>0</v>
      </c>
      <c r="AY228" s="7" t="str">
        <f t="shared" si="92"/>
        <v>FALSEFALSEFALSE</v>
      </c>
      <c r="AZ228" s="626">
        <f t="shared" si="83"/>
        <v>0</v>
      </c>
      <c r="BA228" s="627" t="str">
        <f t="shared" si="93"/>
        <v/>
      </c>
      <c r="BB228" s="627">
        <f t="shared" si="84"/>
        <v>0</v>
      </c>
      <c r="BC228" s="690" t="str">
        <f t="shared" si="85"/>
        <v/>
      </c>
    </row>
    <row r="229" spans="1:55">
      <c r="A229" s="381">
        <v>173</v>
      </c>
      <c r="B229" s="117"/>
      <c r="C229" s="288"/>
      <c r="D229" s="289"/>
      <c r="E229" s="289"/>
      <c r="F229" s="290"/>
      <c r="G229" s="292"/>
      <c r="H229" s="116"/>
      <c r="I229" s="292"/>
      <c r="J229" s="116"/>
      <c r="K229" s="370" t="str">
        <f t="shared" si="63"/>
        <v/>
      </c>
      <c r="L229" s="370">
        <f t="shared" si="86"/>
        <v>0</v>
      </c>
      <c r="M229" s="370">
        <f t="shared" si="87"/>
        <v>0</v>
      </c>
      <c r="N229" s="371" t="str">
        <f t="shared" si="64"/>
        <v/>
      </c>
      <c r="O229" s="371" t="str">
        <f t="shared" si="65"/>
        <v/>
      </c>
      <c r="P229" s="371" t="str">
        <f t="shared" si="66"/>
        <v/>
      </c>
      <c r="Q229" s="371" t="str">
        <f t="shared" si="67"/>
        <v/>
      </c>
      <c r="R229" s="371" t="str">
        <f t="shared" si="68"/>
        <v/>
      </c>
      <c r="S229" s="371" t="str">
        <f t="shared" si="69"/>
        <v/>
      </c>
      <c r="T229" s="443" t="str">
        <f t="shared" si="88"/>
        <v/>
      </c>
      <c r="U229" s="539"/>
      <c r="V229" s="117"/>
      <c r="W229" s="118"/>
      <c r="X229" s="119"/>
      <c r="Y229" s="120"/>
      <c r="Z229" s="122"/>
      <c r="AA229" s="121"/>
      <c r="AB229" s="443" t="str">
        <f t="shared" si="70"/>
        <v/>
      </c>
      <c r="AC229" s="734" t="str">
        <f t="shared" si="89"/>
        <v/>
      </c>
      <c r="AD229" s="372"/>
      <c r="AE229" s="485"/>
      <c r="AF229" s="373" t="str">
        <f t="shared" si="71"/>
        <v/>
      </c>
      <c r="AG229" s="373" t="str">
        <f t="shared" si="72"/>
        <v/>
      </c>
      <c r="AH229" s="374" t="str">
        <f t="shared" si="73"/>
        <v/>
      </c>
      <c r="AI229" s="375" t="str">
        <f t="shared" si="74"/>
        <v/>
      </c>
      <c r="AJ229" s="375" t="str">
        <f t="shared" si="75"/>
        <v/>
      </c>
      <c r="AK229" s="375" t="str">
        <f t="shared" si="76"/>
        <v/>
      </c>
      <c r="AL229" s="375" t="str">
        <f t="shared" si="77"/>
        <v/>
      </c>
      <c r="AM229" s="375" t="str">
        <f t="shared" si="78"/>
        <v/>
      </c>
      <c r="AN229" s="376"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376"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375" t="str">
        <f t="shared" si="79"/>
        <v/>
      </c>
      <c r="AQ229" s="444" t="str">
        <f t="shared" si="80"/>
        <v/>
      </c>
      <c r="AR229" s="375" t="str">
        <f t="shared" si="90"/>
        <v/>
      </c>
      <c r="AS229" s="377" t="str">
        <f t="shared" si="81"/>
        <v/>
      </c>
      <c r="AT229" s="378" t="str">
        <f t="shared" si="82"/>
        <v/>
      </c>
      <c r="AX229" s="625" t="b">
        <f t="shared" si="91"/>
        <v>0</v>
      </c>
      <c r="AY229" s="7" t="str">
        <f t="shared" si="92"/>
        <v>FALSEFALSEFALSE</v>
      </c>
      <c r="AZ229" s="626">
        <f t="shared" si="83"/>
        <v>0</v>
      </c>
      <c r="BA229" s="627" t="str">
        <f t="shared" si="93"/>
        <v/>
      </c>
      <c r="BB229" s="627">
        <f t="shared" si="84"/>
        <v>0</v>
      </c>
      <c r="BC229" s="690" t="str">
        <f t="shared" si="85"/>
        <v/>
      </c>
    </row>
    <row r="230" spans="1:55">
      <c r="A230" s="381">
        <v>174</v>
      </c>
      <c r="B230" s="117"/>
      <c r="C230" s="288"/>
      <c r="D230" s="289"/>
      <c r="E230" s="289"/>
      <c r="F230" s="290"/>
      <c r="G230" s="292"/>
      <c r="H230" s="116"/>
      <c r="I230" s="292"/>
      <c r="J230" s="116"/>
      <c r="K230" s="370" t="str">
        <f t="shared" si="63"/>
        <v/>
      </c>
      <c r="L230" s="370">
        <f t="shared" si="86"/>
        <v>0</v>
      </c>
      <c r="M230" s="370">
        <f t="shared" si="87"/>
        <v>0</v>
      </c>
      <c r="N230" s="371" t="str">
        <f t="shared" si="64"/>
        <v/>
      </c>
      <c r="O230" s="371" t="str">
        <f t="shared" si="65"/>
        <v/>
      </c>
      <c r="P230" s="371" t="str">
        <f t="shared" si="66"/>
        <v/>
      </c>
      <c r="Q230" s="371" t="str">
        <f t="shared" si="67"/>
        <v/>
      </c>
      <c r="R230" s="371" t="str">
        <f t="shared" si="68"/>
        <v/>
      </c>
      <c r="S230" s="371" t="str">
        <f t="shared" si="69"/>
        <v/>
      </c>
      <c r="T230" s="443" t="str">
        <f t="shared" si="88"/>
        <v/>
      </c>
      <c r="U230" s="539"/>
      <c r="V230" s="117"/>
      <c r="W230" s="118"/>
      <c r="X230" s="119"/>
      <c r="Y230" s="120"/>
      <c r="Z230" s="122"/>
      <c r="AA230" s="121"/>
      <c r="AB230" s="443" t="str">
        <f t="shared" si="70"/>
        <v/>
      </c>
      <c r="AC230" s="734" t="str">
        <f t="shared" si="89"/>
        <v/>
      </c>
      <c r="AD230" s="372"/>
      <c r="AE230" s="485"/>
      <c r="AF230" s="373" t="str">
        <f t="shared" si="71"/>
        <v/>
      </c>
      <c r="AG230" s="373" t="str">
        <f t="shared" si="72"/>
        <v/>
      </c>
      <c r="AH230" s="374" t="str">
        <f t="shared" si="73"/>
        <v/>
      </c>
      <c r="AI230" s="375" t="str">
        <f t="shared" si="74"/>
        <v/>
      </c>
      <c r="AJ230" s="375" t="str">
        <f t="shared" si="75"/>
        <v/>
      </c>
      <c r="AK230" s="375" t="str">
        <f t="shared" si="76"/>
        <v/>
      </c>
      <c r="AL230" s="375" t="str">
        <f t="shared" si="77"/>
        <v/>
      </c>
      <c r="AM230" s="375" t="str">
        <f t="shared" si="78"/>
        <v/>
      </c>
      <c r="AN230" s="376"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376"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375" t="str">
        <f t="shared" si="79"/>
        <v/>
      </c>
      <c r="AQ230" s="444" t="str">
        <f t="shared" si="80"/>
        <v/>
      </c>
      <c r="AR230" s="375" t="str">
        <f t="shared" si="90"/>
        <v/>
      </c>
      <c r="AS230" s="377" t="str">
        <f t="shared" si="81"/>
        <v/>
      </c>
      <c r="AT230" s="378" t="str">
        <f t="shared" si="82"/>
        <v/>
      </c>
      <c r="AX230" s="625" t="b">
        <f t="shared" si="91"/>
        <v>0</v>
      </c>
      <c r="AY230" s="7" t="str">
        <f t="shared" si="92"/>
        <v>FALSEFALSEFALSE</v>
      </c>
      <c r="AZ230" s="626">
        <f t="shared" si="83"/>
        <v>0</v>
      </c>
      <c r="BA230" s="627" t="str">
        <f t="shared" si="93"/>
        <v/>
      </c>
      <c r="BB230" s="627">
        <f t="shared" si="84"/>
        <v>0</v>
      </c>
      <c r="BC230" s="690" t="str">
        <f t="shared" si="85"/>
        <v/>
      </c>
    </row>
    <row r="231" spans="1:55">
      <c r="A231" s="381">
        <v>175</v>
      </c>
      <c r="B231" s="117"/>
      <c r="C231" s="288"/>
      <c r="D231" s="289"/>
      <c r="E231" s="289"/>
      <c r="F231" s="290"/>
      <c r="G231" s="292"/>
      <c r="H231" s="116"/>
      <c r="I231" s="292"/>
      <c r="J231" s="116"/>
      <c r="K231" s="370" t="str">
        <f t="shared" si="63"/>
        <v/>
      </c>
      <c r="L231" s="370">
        <f t="shared" si="86"/>
        <v>0</v>
      </c>
      <c r="M231" s="370">
        <f t="shared" si="87"/>
        <v>0</v>
      </c>
      <c r="N231" s="371" t="str">
        <f t="shared" si="64"/>
        <v/>
      </c>
      <c r="O231" s="371" t="str">
        <f t="shared" si="65"/>
        <v/>
      </c>
      <c r="P231" s="371" t="str">
        <f t="shared" si="66"/>
        <v/>
      </c>
      <c r="Q231" s="371" t="str">
        <f t="shared" si="67"/>
        <v/>
      </c>
      <c r="R231" s="371" t="str">
        <f t="shared" si="68"/>
        <v/>
      </c>
      <c r="S231" s="371" t="str">
        <f t="shared" si="69"/>
        <v/>
      </c>
      <c r="T231" s="443" t="str">
        <f t="shared" si="88"/>
        <v/>
      </c>
      <c r="U231" s="539"/>
      <c r="V231" s="117"/>
      <c r="W231" s="118"/>
      <c r="X231" s="119"/>
      <c r="Y231" s="120"/>
      <c r="Z231" s="122"/>
      <c r="AA231" s="121"/>
      <c r="AB231" s="443" t="str">
        <f t="shared" si="70"/>
        <v/>
      </c>
      <c r="AC231" s="734" t="str">
        <f t="shared" si="89"/>
        <v/>
      </c>
      <c r="AD231" s="372"/>
      <c r="AE231" s="485"/>
      <c r="AF231" s="373" t="str">
        <f t="shared" si="71"/>
        <v/>
      </c>
      <c r="AG231" s="373" t="str">
        <f t="shared" si="72"/>
        <v/>
      </c>
      <c r="AH231" s="374" t="str">
        <f t="shared" si="73"/>
        <v/>
      </c>
      <c r="AI231" s="375" t="str">
        <f t="shared" si="74"/>
        <v/>
      </c>
      <c r="AJ231" s="375" t="str">
        <f t="shared" si="75"/>
        <v/>
      </c>
      <c r="AK231" s="375" t="str">
        <f t="shared" si="76"/>
        <v/>
      </c>
      <c r="AL231" s="375" t="str">
        <f t="shared" si="77"/>
        <v/>
      </c>
      <c r="AM231" s="375" t="str">
        <f t="shared" si="78"/>
        <v/>
      </c>
      <c r="AN231" s="376"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376"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375" t="str">
        <f t="shared" si="79"/>
        <v/>
      </c>
      <c r="AQ231" s="444" t="str">
        <f t="shared" si="80"/>
        <v/>
      </c>
      <c r="AR231" s="375" t="str">
        <f t="shared" si="90"/>
        <v/>
      </c>
      <c r="AS231" s="377" t="str">
        <f t="shared" si="81"/>
        <v/>
      </c>
      <c r="AT231" s="378" t="str">
        <f t="shared" si="82"/>
        <v/>
      </c>
      <c r="AX231" s="625" t="b">
        <f t="shared" si="91"/>
        <v>0</v>
      </c>
      <c r="AY231" s="7" t="str">
        <f t="shared" si="92"/>
        <v>FALSEFALSEFALSE</v>
      </c>
      <c r="AZ231" s="626">
        <f t="shared" si="83"/>
        <v>0</v>
      </c>
      <c r="BA231" s="627" t="str">
        <f t="shared" si="93"/>
        <v/>
      </c>
      <c r="BB231" s="627">
        <f t="shared" si="84"/>
        <v>0</v>
      </c>
      <c r="BC231" s="690" t="str">
        <f t="shared" si="85"/>
        <v/>
      </c>
    </row>
    <row r="232" spans="1:55">
      <c r="A232" s="381">
        <v>176</v>
      </c>
      <c r="B232" s="117"/>
      <c r="C232" s="288"/>
      <c r="D232" s="289"/>
      <c r="E232" s="289"/>
      <c r="F232" s="290"/>
      <c r="G232" s="292"/>
      <c r="H232" s="116"/>
      <c r="I232" s="292"/>
      <c r="J232" s="116"/>
      <c r="K232" s="370" t="str">
        <f t="shared" si="63"/>
        <v/>
      </c>
      <c r="L232" s="370">
        <f t="shared" si="86"/>
        <v>0</v>
      </c>
      <c r="M232" s="370">
        <f t="shared" si="87"/>
        <v>0</v>
      </c>
      <c r="N232" s="371" t="str">
        <f t="shared" si="64"/>
        <v/>
      </c>
      <c r="O232" s="371" t="str">
        <f t="shared" si="65"/>
        <v/>
      </c>
      <c r="P232" s="371" t="str">
        <f t="shared" si="66"/>
        <v/>
      </c>
      <c r="Q232" s="371" t="str">
        <f t="shared" si="67"/>
        <v/>
      </c>
      <c r="R232" s="371" t="str">
        <f t="shared" si="68"/>
        <v/>
      </c>
      <c r="S232" s="371" t="str">
        <f t="shared" si="69"/>
        <v/>
      </c>
      <c r="T232" s="443" t="str">
        <f t="shared" si="88"/>
        <v/>
      </c>
      <c r="U232" s="539"/>
      <c r="V232" s="117"/>
      <c r="W232" s="118"/>
      <c r="X232" s="119"/>
      <c r="Y232" s="120"/>
      <c r="Z232" s="122"/>
      <c r="AA232" s="121"/>
      <c r="AB232" s="443" t="str">
        <f t="shared" si="70"/>
        <v/>
      </c>
      <c r="AC232" s="734" t="str">
        <f t="shared" si="89"/>
        <v/>
      </c>
      <c r="AD232" s="372"/>
      <c r="AE232" s="485"/>
      <c r="AF232" s="373" t="str">
        <f t="shared" si="71"/>
        <v/>
      </c>
      <c r="AG232" s="373" t="str">
        <f t="shared" si="72"/>
        <v/>
      </c>
      <c r="AH232" s="374" t="str">
        <f t="shared" si="73"/>
        <v/>
      </c>
      <c r="AI232" s="375" t="str">
        <f t="shared" si="74"/>
        <v/>
      </c>
      <c r="AJ232" s="375" t="str">
        <f t="shared" si="75"/>
        <v/>
      </c>
      <c r="AK232" s="375" t="str">
        <f t="shared" si="76"/>
        <v/>
      </c>
      <c r="AL232" s="375" t="str">
        <f t="shared" si="77"/>
        <v/>
      </c>
      <c r="AM232" s="375" t="str">
        <f t="shared" si="78"/>
        <v/>
      </c>
      <c r="AN232" s="376"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376"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375" t="str">
        <f t="shared" si="79"/>
        <v/>
      </c>
      <c r="AQ232" s="444" t="str">
        <f t="shared" si="80"/>
        <v/>
      </c>
      <c r="AR232" s="375" t="str">
        <f t="shared" si="90"/>
        <v/>
      </c>
      <c r="AS232" s="377" t="str">
        <f t="shared" si="81"/>
        <v/>
      </c>
      <c r="AT232" s="378" t="str">
        <f t="shared" si="82"/>
        <v/>
      </c>
      <c r="AX232" s="625" t="b">
        <f t="shared" si="91"/>
        <v>0</v>
      </c>
      <c r="AY232" s="7" t="str">
        <f t="shared" si="92"/>
        <v>FALSEFALSEFALSE</v>
      </c>
      <c r="AZ232" s="626">
        <f t="shared" si="83"/>
        <v>0</v>
      </c>
      <c r="BA232" s="627" t="str">
        <f t="shared" si="93"/>
        <v/>
      </c>
      <c r="BB232" s="627">
        <f t="shared" si="84"/>
        <v>0</v>
      </c>
      <c r="BC232" s="690" t="str">
        <f t="shared" si="85"/>
        <v/>
      </c>
    </row>
    <row r="233" spans="1:55">
      <c r="A233" s="381">
        <v>177</v>
      </c>
      <c r="B233" s="117"/>
      <c r="C233" s="288"/>
      <c r="D233" s="289"/>
      <c r="E233" s="289"/>
      <c r="F233" s="290"/>
      <c r="G233" s="292"/>
      <c r="H233" s="116"/>
      <c r="I233" s="292"/>
      <c r="J233" s="116"/>
      <c r="K233" s="370" t="str">
        <f t="shared" si="63"/>
        <v/>
      </c>
      <c r="L233" s="370">
        <f t="shared" si="86"/>
        <v>0</v>
      </c>
      <c r="M233" s="370">
        <f t="shared" si="87"/>
        <v>0</v>
      </c>
      <c r="N233" s="371" t="str">
        <f t="shared" si="64"/>
        <v/>
      </c>
      <c r="O233" s="371" t="str">
        <f t="shared" si="65"/>
        <v/>
      </c>
      <c r="P233" s="371" t="str">
        <f t="shared" si="66"/>
        <v/>
      </c>
      <c r="Q233" s="371" t="str">
        <f t="shared" si="67"/>
        <v/>
      </c>
      <c r="R233" s="371" t="str">
        <f t="shared" si="68"/>
        <v/>
      </c>
      <c r="S233" s="371" t="str">
        <f t="shared" si="69"/>
        <v/>
      </c>
      <c r="T233" s="443" t="str">
        <f t="shared" si="88"/>
        <v/>
      </c>
      <c r="U233" s="539"/>
      <c r="V233" s="117"/>
      <c r="W233" s="118"/>
      <c r="X233" s="119"/>
      <c r="Y233" s="120"/>
      <c r="Z233" s="122"/>
      <c r="AA233" s="121"/>
      <c r="AB233" s="443" t="str">
        <f t="shared" si="70"/>
        <v/>
      </c>
      <c r="AC233" s="734" t="str">
        <f t="shared" si="89"/>
        <v/>
      </c>
      <c r="AD233" s="372"/>
      <c r="AE233" s="485"/>
      <c r="AF233" s="373" t="str">
        <f t="shared" si="71"/>
        <v/>
      </c>
      <c r="AG233" s="373" t="str">
        <f t="shared" si="72"/>
        <v/>
      </c>
      <c r="AH233" s="374" t="str">
        <f t="shared" si="73"/>
        <v/>
      </c>
      <c r="AI233" s="375" t="str">
        <f t="shared" si="74"/>
        <v/>
      </c>
      <c r="AJ233" s="375" t="str">
        <f t="shared" si="75"/>
        <v/>
      </c>
      <c r="AK233" s="375" t="str">
        <f t="shared" si="76"/>
        <v/>
      </c>
      <c r="AL233" s="375" t="str">
        <f t="shared" si="77"/>
        <v/>
      </c>
      <c r="AM233" s="375" t="str">
        <f t="shared" si="78"/>
        <v/>
      </c>
      <c r="AN233" s="376"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376"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375" t="str">
        <f t="shared" si="79"/>
        <v/>
      </c>
      <c r="AQ233" s="444" t="str">
        <f t="shared" si="80"/>
        <v/>
      </c>
      <c r="AR233" s="375" t="str">
        <f t="shared" si="90"/>
        <v/>
      </c>
      <c r="AS233" s="377" t="str">
        <f t="shared" si="81"/>
        <v/>
      </c>
      <c r="AT233" s="378" t="str">
        <f t="shared" si="82"/>
        <v/>
      </c>
      <c r="AX233" s="625" t="b">
        <f t="shared" si="91"/>
        <v>0</v>
      </c>
      <c r="AY233" s="7" t="str">
        <f t="shared" si="92"/>
        <v>FALSEFALSEFALSE</v>
      </c>
      <c r="AZ233" s="626">
        <f t="shared" si="83"/>
        <v>0</v>
      </c>
      <c r="BA233" s="627" t="str">
        <f t="shared" si="93"/>
        <v/>
      </c>
      <c r="BB233" s="627">
        <f t="shared" si="84"/>
        <v>0</v>
      </c>
      <c r="BC233" s="690" t="str">
        <f t="shared" si="85"/>
        <v/>
      </c>
    </row>
    <row r="234" spans="1:55">
      <c r="A234" s="381">
        <v>178</v>
      </c>
      <c r="B234" s="117"/>
      <c r="C234" s="288"/>
      <c r="D234" s="289"/>
      <c r="E234" s="289"/>
      <c r="F234" s="290"/>
      <c r="G234" s="292"/>
      <c r="H234" s="116"/>
      <c r="I234" s="292"/>
      <c r="J234" s="116"/>
      <c r="K234" s="370" t="str">
        <f t="shared" si="63"/>
        <v/>
      </c>
      <c r="L234" s="370">
        <f t="shared" si="86"/>
        <v>0</v>
      </c>
      <c r="M234" s="370">
        <f t="shared" si="87"/>
        <v>0</v>
      </c>
      <c r="N234" s="371" t="str">
        <f t="shared" si="64"/>
        <v/>
      </c>
      <c r="O234" s="371" t="str">
        <f t="shared" si="65"/>
        <v/>
      </c>
      <c r="P234" s="371" t="str">
        <f t="shared" si="66"/>
        <v/>
      </c>
      <c r="Q234" s="371" t="str">
        <f t="shared" si="67"/>
        <v/>
      </c>
      <c r="R234" s="371" t="str">
        <f t="shared" si="68"/>
        <v/>
      </c>
      <c r="S234" s="371" t="str">
        <f t="shared" si="69"/>
        <v/>
      </c>
      <c r="T234" s="443" t="str">
        <f t="shared" si="88"/>
        <v/>
      </c>
      <c r="U234" s="539"/>
      <c r="V234" s="117"/>
      <c r="W234" s="118"/>
      <c r="X234" s="119"/>
      <c r="Y234" s="120"/>
      <c r="Z234" s="122"/>
      <c r="AA234" s="121"/>
      <c r="AB234" s="443" t="str">
        <f t="shared" si="70"/>
        <v/>
      </c>
      <c r="AC234" s="734" t="str">
        <f t="shared" si="89"/>
        <v/>
      </c>
      <c r="AD234" s="372"/>
      <c r="AE234" s="485"/>
      <c r="AF234" s="373" t="str">
        <f t="shared" si="71"/>
        <v/>
      </c>
      <c r="AG234" s="373" t="str">
        <f t="shared" si="72"/>
        <v/>
      </c>
      <c r="AH234" s="374" t="str">
        <f t="shared" si="73"/>
        <v/>
      </c>
      <c r="AI234" s="375" t="str">
        <f t="shared" si="74"/>
        <v/>
      </c>
      <c r="AJ234" s="375" t="str">
        <f t="shared" si="75"/>
        <v/>
      </c>
      <c r="AK234" s="375" t="str">
        <f t="shared" si="76"/>
        <v/>
      </c>
      <c r="AL234" s="375" t="str">
        <f t="shared" si="77"/>
        <v/>
      </c>
      <c r="AM234" s="375" t="str">
        <f t="shared" si="78"/>
        <v/>
      </c>
      <c r="AN234" s="376"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376"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375" t="str">
        <f t="shared" si="79"/>
        <v/>
      </c>
      <c r="AQ234" s="444" t="str">
        <f t="shared" si="80"/>
        <v/>
      </c>
      <c r="AR234" s="375" t="str">
        <f t="shared" si="90"/>
        <v/>
      </c>
      <c r="AS234" s="377" t="str">
        <f t="shared" si="81"/>
        <v/>
      </c>
      <c r="AT234" s="378" t="str">
        <f t="shared" si="82"/>
        <v/>
      </c>
      <c r="AX234" s="625" t="b">
        <f t="shared" si="91"/>
        <v>0</v>
      </c>
      <c r="AY234" s="7" t="str">
        <f t="shared" si="92"/>
        <v>FALSEFALSEFALSE</v>
      </c>
      <c r="AZ234" s="626">
        <f t="shared" si="83"/>
        <v>0</v>
      </c>
      <c r="BA234" s="627" t="str">
        <f t="shared" si="93"/>
        <v/>
      </c>
      <c r="BB234" s="627">
        <f t="shared" si="84"/>
        <v>0</v>
      </c>
      <c r="BC234" s="690" t="str">
        <f t="shared" si="85"/>
        <v/>
      </c>
    </row>
    <row r="235" spans="1:55">
      <c r="A235" s="381">
        <v>179</v>
      </c>
      <c r="B235" s="117"/>
      <c r="C235" s="288"/>
      <c r="D235" s="289"/>
      <c r="E235" s="289"/>
      <c r="F235" s="290"/>
      <c r="G235" s="292"/>
      <c r="H235" s="116"/>
      <c r="I235" s="292"/>
      <c r="J235" s="116"/>
      <c r="K235" s="370" t="str">
        <f t="shared" si="63"/>
        <v/>
      </c>
      <c r="L235" s="370">
        <f t="shared" si="86"/>
        <v>0</v>
      </c>
      <c r="M235" s="370">
        <f t="shared" si="87"/>
        <v>0</v>
      </c>
      <c r="N235" s="371" t="str">
        <f t="shared" si="64"/>
        <v/>
      </c>
      <c r="O235" s="371" t="str">
        <f t="shared" si="65"/>
        <v/>
      </c>
      <c r="P235" s="371" t="str">
        <f t="shared" si="66"/>
        <v/>
      </c>
      <c r="Q235" s="371" t="str">
        <f t="shared" si="67"/>
        <v/>
      </c>
      <c r="R235" s="371" t="str">
        <f t="shared" si="68"/>
        <v/>
      </c>
      <c r="S235" s="371" t="str">
        <f t="shared" si="69"/>
        <v/>
      </c>
      <c r="T235" s="443" t="str">
        <f t="shared" si="88"/>
        <v/>
      </c>
      <c r="U235" s="539"/>
      <c r="V235" s="117"/>
      <c r="W235" s="118"/>
      <c r="X235" s="119"/>
      <c r="Y235" s="120"/>
      <c r="Z235" s="122"/>
      <c r="AA235" s="121"/>
      <c r="AB235" s="443" t="str">
        <f t="shared" si="70"/>
        <v/>
      </c>
      <c r="AC235" s="734" t="str">
        <f t="shared" si="89"/>
        <v/>
      </c>
      <c r="AD235" s="372"/>
      <c r="AE235" s="485"/>
      <c r="AF235" s="373" t="str">
        <f t="shared" si="71"/>
        <v/>
      </c>
      <c r="AG235" s="373" t="str">
        <f t="shared" si="72"/>
        <v/>
      </c>
      <c r="AH235" s="374" t="str">
        <f t="shared" si="73"/>
        <v/>
      </c>
      <c r="AI235" s="375" t="str">
        <f t="shared" si="74"/>
        <v/>
      </c>
      <c r="AJ235" s="375" t="str">
        <f t="shared" si="75"/>
        <v/>
      </c>
      <c r="AK235" s="375" t="str">
        <f t="shared" si="76"/>
        <v/>
      </c>
      <c r="AL235" s="375" t="str">
        <f t="shared" si="77"/>
        <v/>
      </c>
      <c r="AM235" s="375" t="str">
        <f t="shared" si="78"/>
        <v/>
      </c>
      <c r="AN235" s="376"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376"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375" t="str">
        <f t="shared" si="79"/>
        <v/>
      </c>
      <c r="AQ235" s="444" t="str">
        <f t="shared" si="80"/>
        <v/>
      </c>
      <c r="AR235" s="375" t="str">
        <f t="shared" si="90"/>
        <v/>
      </c>
      <c r="AS235" s="377" t="str">
        <f t="shared" si="81"/>
        <v/>
      </c>
      <c r="AT235" s="378" t="str">
        <f t="shared" si="82"/>
        <v/>
      </c>
      <c r="AX235" s="625" t="b">
        <f t="shared" si="91"/>
        <v>0</v>
      </c>
      <c r="AY235" s="7" t="str">
        <f t="shared" si="92"/>
        <v>FALSEFALSEFALSE</v>
      </c>
      <c r="AZ235" s="626">
        <f t="shared" si="83"/>
        <v>0</v>
      </c>
      <c r="BA235" s="627" t="str">
        <f t="shared" si="93"/>
        <v/>
      </c>
      <c r="BB235" s="627">
        <f t="shared" si="84"/>
        <v>0</v>
      </c>
      <c r="BC235" s="690" t="str">
        <f t="shared" si="85"/>
        <v/>
      </c>
    </row>
    <row r="236" spans="1:55">
      <c r="A236" s="381">
        <v>180</v>
      </c>
      <c r="B236" s="117"/>
      <c r="C236" s="288"/>
      <c r="D236" s="289"/>
      <c r="E236" s="289"/>
      <c r="F236" s="290"/>
      <c r="G236" s="292"/>
      <c r="H236" s="116"/>
      <c r="I236" s="292"/>
      <c r="J236" s="116"/>
      <c r="K236" s="370" t="str">
        <f t="shared" si="63"/>
        <v/>
      </c>
      <c r="L236" s="370">
        <f t="shared" si="86"/>
        <v>0</v>
      </c>
      <c r="M236" s="370">
        <f t="shared" si="87"/>
        <v>0</v>
      </c>
      <c r="N236" s="371" t="str">
        <f t="shared" si="64"/>
        <v/>
      </c>
      <c r="O236" s="371" t="str">
        <f t="shared" si="65"/>
        <v/>
      </c>
      <c r="P236" s="371" t="str">
        <f t="shared" si="66"/>
        <v/>
      </c>
      <c r="Q236" s="371" t="str">
        <f t="shared" si="67"/>
        <v/>
      </c>
      <c r="R236" s="371" t="str">
        <f t="shared" si="68"/>
        <v/>
      </c>
      <c r="S236" s="371" t="str">
        <f t="shared" si="69"/>
        <v/>
      </c>
      <c r="T236" s="443" t="str">
        <f t="shared" si="88"/>
        <v/>
      </c>
      <c r="U236" s="539"/>
      <c r="V236" s="117"/>
      <c r="W236" s="118"/>
      <c r="X236" s="119"/>
      <c r="Y236" s="120"/>
      <c r="Z236" s="122"/>
      <c r="AA236" s="121"/>
      <c r="AB236" s="443" t="str">
        <f t="shared" si="70"/>
        <v/>
      </c>
      <c r="AC236" s="734" t="str">
        <f t="shared" si="89"/>
        <v/>
      </c>
      <c r="AD236" s="372"/>
      <c r="AE236" s="485"/>
      <c r="AF236" s="373" t="str">
        <f t="shared" si="71"/>
        <v/>
      </c>
      <c r="AG236" s="373" t="str">
        <f t="shared" si="72"/>
        <v/>
      </c>
      <c r="AH236" s="374" t="str">
        <f t="shared" si="73"/>
        <v/>
      </c>
      <c r="AI236" s="375" t="str">
        <f t="shared" si="74"/>
        <v/>
      </c>
      <c r="AJ236" s="375" t="str">
        <f t="shared" si="75"/>
        <v/>
      </c>
      <c r="AK236" s="375" t="str">
        <f t="shared" si="76"/>
        <v/>
      </c>
      <c r="AL236" s="375" t="str">
        <f t="shared" si="77"/>
        <v/>
      </c>
      <c r="AM236" s="375" t="str">
        <f t="shared" si="78"/>
        <v/>
      </c>
      <c r="AN236" s="376"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376"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375" t="str">
        <f t="shared" si="79"/>
        <v/>
      </c>
      <c r="AQ236" s="444" t="str">
        <f t="shared" si="80"/>
        <v/>
      </c>
      <c r="AR236" s="375" t="str">
        <f t="shared" si="90"/>
        <v/>
      </c>
      <c r="AS236" s="377" t="str">
        <f t="shared" si="81"/>
        <v/>
      </c>
      <c r="AT236" s="378" t="str">
        <f t="shared" si="82"/>
        <v/>
      </c>
      <c r="AX236" s="625" t="b">
        <f t="shared" si="91"/>
        <v>0</v>
      </c>
      <c r="AY236" s="7" t="str">
        <f t="shared" si="92"/>
        <v>FALSEFALSEFALSE</v>
      </c>
      <c r="AZ236" s="626">
        <f t="shared" si="83"/>
        <v>0</v>
      </c>
      <c r="BA236" s="627" t="str">
        <f t="shared" si="93"/>
        <v/>
      </c>
      <c r="BB236" s="627">
        <f t="shared" si="84"/>
        <v>0</v>
      </c>
      <c r="BC236" s="690" t="str">
        <f t="shared" si="85"/>
        <v/>
      </c>
    </row>
    <row r="237" spans="1:55">
      <c r="A237" s="381">
        <v>181</v>
      </c>
      <c r="B237" s="117"/>
      <c r="C237" s="288"/>
      <c r="D237" s="289"/>
      <c r="E237" s="289"/>
      <c r="F237" s="290"/>
      <c r="G237" s="292"/>
      <c r="H237" s="116"/>
      <c r="I237" s="292"/>
      <c r="J237" s="116"/>
      <c r="K237" s="370" t="str">
        <f t="shared" si="63"/>
        <v/>
      </c>
      <c r="L237" s="370">
        <f t="shared" si="86"/>
        <v>0</v>
      </c>
      <c r="M237" s="370">
        <f t="shared" si="87"/>
        <v>0</v>
      </c>
      <c r="N237" s="371" t="str">
        <f t="shared" si="64"/>
        <v/>
      </c>
      <c r="O237" s="371" t="str">
        <f t="shared" si="65"/>
        <v/>
      </c>
      <c r="P237" s="371" t="str">
        <f t="shared" si="66"/>
        <v/>
      </c>
      <c r="Q237" s="371" t="str">
        <f t="shared" si="67"/>
        <v/>
      </c>
      <c r="R237" s="371" t="str">
        <f t="shared" si="68"/>
        <v/>
      </c>
      <c r="S237" s="371" t="str">
        <f t="shared" si="69"/>
        <v/>
      </c>
      <c r="T237" s="443" t="str">
        <f t="shared" si="88"/>
        <v/>
      </c>
      <c r="U237" s="539"/>
      <c r="V237" s="117"/>
      <c r="W237" s="118"/>
      <c r="X237" s="119"/>
      <c r="Y237" s="120"/>
      <c r="Z237" s="122"/>
      <c r="AA237" s="121"/>
      <c r="AB237" s="443" t="str">
        <f t="shared" si="70"/>
        <v/>
      </c>
      <c r="AC237" s="734" t="str">
        <f t="shared" si="89"/>
        <v/>
      </c>
      <c r="AD237" s="372"/>
      <c r="AE237" s="485"/>
      <c r="AF237" s="373" t="str">
        <f t="shared" si="71"/>
        <v/>
      </c>
      <c r="AG237" s="373" t="str">
        <f t="shared" si="72"/>
        <v/>
      </c>
      <c r="AH237" s="374" t="str">
        <f t="shared" si="73"/>
        <v/>
      </c>
      <c r="AI237" s="375" t="str">
        <f t="shared" si="74"/>
        <v/>
      </c>
      <c r="AJ237" s="375" t="str">
        <f t="shared" si="75"/>
        <v/>
      </c>
      <c r="AK237" s="375" t="str">
        <f t="shared" si="76"/>
        <v/>
      </c>
      <c r="AL237" s="375" t="str">
        <f t="shared" si="77"/>
        <v/>
      </c>
      <c r="AM237" s="375" t="str">
        <f t="shared" si="78"/>
        <v/>
      </c>
      <c r="AN237" s="376"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376"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375" t="str">
        <f t="shared" si="79"/>
        <v/>
      </c>
      <c r="AQ237" s="444" t="str">
        <f t="shared" si="80"/>
        <v/>
      </c>
      <c r="AR237" s="375" t="str">
        <f t="shared" si="90"/>
        <v/>
      </c>
      <c r="AS237" s="377" t="str">
        <f t="shared" si="81"/>
        <v/>
      </c>
      <c r="AT237" s="378" t="str">
        <f t="shared" si="82"/>
        <v/>
      </c>
      <c r="AX237" s="625" t="b">
        <f t="shared" si="91"/>
        <v>0</v>
      </c>
      <c r="AY237" s="7" t="str">
        <f t="shared" si="92"/>
        <v>FALSEFALSEFALSE</v>
      </c>
      <c r="AZ237" s="626">
        <f t="shared" si="83"/>
        <v>0</v>
      </c>
      <c r="BA237" s="627" t="str">
        <f t="shared" si="93"/>
        <v/>
      </c>
      <c r="BB237" s="627">
        <f t="shared" si="84"/>
        <v>0</v>
      </c>
      <c r="BC237" s="690" t="str">
        <f t="shared" si="85"/>
        <v/>
      </c>
    </row>
    <row r="238" spans="1:55">
      <c r="A238" s="381">
        <v>182</v>
      </c>
      <c r="B238" s="117"/>
      <c r="C238" s="288"/>
      <c r="D238" s="289"/>
      <c r="E238" s="289"/>
      <c r="F238" s="290"/>
      <c r="G238" s="292"/>
      <c r="H238" s="116"/>
      <c r="I238" s="292"/>
      <c r="J238" s="116"/>
      <c r="K238" s="370" t="str">
        <f t="shared" si="63"/>
        <v/>
      </c>
      <c r="L238" s="370">
        <f t="shared" si="86"/>
        <v>0</v>
      </c>
      <c r="M238" s="370">
        <f t="shared" si="87"/>
        <v>0</v>
      </c>
      <c r="N238" s="371" t="str">
        <f t="shared" si="64"/>
        <v/>
      </c>
      <c r="O238" s="371" t="str">
        <f t="shared" si="65"/>
        <v/>
      </c>
      <c r="P238" s="371" t="str">
        <f t="shared" si="66"/>
        <v/>
      </c>
      <c r="Q238" s="371" t="str">
        <f t="shared" si="67"/>
        <v/>
      </c>
      <c r="R238" s="371" t="str">
        <f t="shared" si="68"/>
        <v/>
      </c>
      <c r="S238" s="371" t="str">
        <f t="shared" si="69"/>
        <v/>
      </c>
      <c r="T238" s="443" t="str">
        <f t="shared" si="88"/>
        <v/>
      </c>
      <c r="U238" s="539"/>
      <c r="V238" s="117"/>
      <c r="W238" s="118"/>
      <c r="X238" s="119"/>
      <c r="Y238" s="120"/>
      <c r="Z238" s="122"/>
      <c r="AA238" s="121"/>
      <c r="AB238" s="443" t="str">
        <f t="shared" si="70"/>
        <v/>
      </c>
      <c r="AC238" s="734" t="str">
        <f t="shared" si="89"/>
        <v/>
      </c>
      <c r="AD238" s="372"/>
      <c r="AE238" s="485"/>
      <c r="AF238" s="373" t="str">
        <f t="shared" si="71"/>
        <v/>
      </c>
      <c r="AG238" s="373" t="str">
        <f t="shared" si="72"/>
        <v/>
      </c>
      <c r="AH238" s="374" t="str">
        <f t="shared" si="73"/>
        <v/>
      </c>
      <c r="AI238" s="375" t="str">
        <f t="shared" si="74"/>
        <v/>
      </c>
      <c r="AJ238" s="375" t="str">
        <f t="shared" si="75"/>
        <v/>
      </c>
      <c r="AK238" s="375" t="str">
        <f t="shared" si="76"/>
        <v/>
      </c>
      <c r="AL238" s="375" t="str">
        <f t="shared" si="77"/>
        <v/>
      </c>
      <c r="AM238" s="375" t="str">
        <f t="shared" si="78"/>
        <v/>
      </c>
      <c r="AN238" s="376"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376"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375" t="str">
        <f t="shared" si="79"/>
        <v/>
      </c>
      <c r="AQ238" s="444" t="str">
        <f t="shared" si="80"/>
        <v/>
      </c>
      <c r="AR238" s="375" t="str">
        <f t="shared" si="90"/>
        <v/>
      </c>
      <c r="AS238" s="377" t="str">
        <f t="shared" si="81"/>
        <v/>
      </c>
      <c r="AT238" s="378" t="str">
        <f t="shared" si="82"/>
        <v/>
      </c>
      <c r="AX238" s="625" t="b">
        <f t="shared" si="91"/>
        <v>0</v>
      </c>
      <c r="AY238" s="7" t="str">
        <f t="shared" si="92"/>
        <v>FALSEFALSEFALSE</v>
      </c>
      <c r="AZ238" s="626">
        <f t="shared" si="83"/>
        <v>0</v>
      </c>
      <c r="BA238" s="627" t="str">
        <f t="shared" si="93"/>
        <v/>
      </c>
      <c r="BB238" s="627">
        <f t="shared" si="84"/>
        <v>0</v>
      </c>
      <c r="BC238" s="690" t="str">
        <f t="shared" si="85"/>
        <v/>
      </c>
    </row>
    <row r="239" spans="1:55">
      <c r="A239" s="381">
        <v>183</v>
      </c>
      <c r="B239" s="117"/>
      <c r="C239" s="288"/>
      <c r="D239" s="289"/>
      <c r="E239" s="289"/>
      <c r="F239" s="290"/>
      <c r="G239" s="292"/>
      <c r="H239" s="116"/>
      <c r="I239" s="292"/>
      <c r="J239" s="116"/>
      <c r="K239" s="370" t="str">
        <f t="shared" si="63"/>
        <v/>
      </c>
      <c r="L239" s="370">
        <f t="shared" si="86"/>
        <v>0</v>
      </c>
      <c r="M239" s="370">
        <f t="shared" si="87"/>
        <v>0</v>
      </c>
      <c r="N239" s="371" t="str">
        <f t="shared" si="64"/>
        <v/>
      </c>
      <c r="O239" s="371" t="str">
        <f t="shared" si="65"/>
        <v/>
      </c>
      <c r="P239" s="371" t="str">
        <f t="shared" si="66"/>
        <v/>
      </c>
      <c r="Q239" s="371" t="str">
        <f t="shared" si="67"/>
        <v/>
      </c>
      <c r="R239" s="371" t="str">
        <f t="shared" si="68"/>
        <v/>
      </c>
      <c r="S239" s="371" t="str">
        <f t="shared" si="69"/>
        <v/>
      </c>
      <c r="T239" s="443" t="str">
        <f t="shared" si="88"/>
        <v/>
      </c>
      <c r="U239" s="539"/>
      <c r="V239" s="117"/>
      <c r="W239" s="118"/>
      <c r="X239" s="119"/>
      <c r="Y239" s="120"/>
      <c r="Z239" s="122"/>
      <c r="AA239" s="121"/>
      <c r="AB239" s="443" t="str">
        <f t="shared" si="70"/>
        <v/>
      </c>
      <c r="AC239" s="734" t="str">
        <f t="shared" si="89"/>
        <v/>
      </c>
      <c r="AD239" s="372"/>
      <c r="AE239" s="485"/>
      <c r="AF239" s="373" t="str">
        <f t="shared" si="71"/>
        <v/>
      </c>
      <c r="AG239" s="373" t="str">
        <f t="shared" si="72"/>
        <v/>
      </c>
      <c r="AH239" s="374" t="str">
        <f t="shared" si="73"/>
        <v/>
      </c>
      <c r="AI239" s="375" t="str">
        <f t="shared" si="74"/>
        <v/>
      </c>
      <c r="AJ239" s="375" t="str">
        <f t="shared" si="75"/>
        <v/>
      </c>
      <c r="AK239" s="375" t="str">
        <f t="shared" si="76"/>
        <v/>
      </c>
      <c r="AL239" s="375" t="str">
        <f t="shared" si="77"/>
        <v/>
      </c>
      <c r="AM239" s="375" t="str">
        <f t="shared" si="78"/>
        <v/>
      </c>
      <c r="AN239" s="376"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376"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375" t="str">
        <f t="shared" si="79"/>
        <v/>
      </c>
      <c r="AQ239" s="444" t="str">
        <f t="shared" si="80"/>
        <v/>
      </c>
      <c r="AR239" s="375" t="str">
        <f t="shared" si="90"/>
        <v/>
      </c>
      <c r="AS239" s="377" t="str">
        <f t="shared" si="81"/>
        <v/>
      </c>
      <c r="AT239" s="378" t="str">
        <f t="shared" si="82"/>
        <v/>
      </c>
      <c r="AX239" s="625" t="b">
        <f t="shared" si="91"/>
        <v>0</v>
      </c>
      <c r="AY239" s="7" t="str">
        <f t="shared" si="92"/>
        <v>FALSEFALSEFALSE</v>
      </c>
      <c r="AZ239" s="626">
        <f t="shared" si="83"/>
        <v>0</v>
      </c>
      <c r="BA239" s="627" t="str">
        <f t="shared" si="93"/>
        <v/>
      </c>
      <c r="BB239" s="627">
        <f t="shared" si="84"/>
        <v>0</v>
      </c>
      <c r="BC239" s="690" t="str">
        <f t="shared" si="85"/>
        <v/>
      </c>
    </row>
    <row r="240" spans="1:55">
      <c r="A240" s="381">
        <v>184</v>
      </c>
      <c r="B240" s="117"/>
      <c r="C240" s="288"/>
      <c r="D240" s="289"/>
      <c r="E240" s="289"/>
      <c r="F240" s="290"/>
      <c r="G240" s="292"/>
      <c r="H240" s="116"/>
      <c r="I240" s="292"/>
      <c r="J240" s="116"/>
      <c r="K240" s="370" t="str">
        <f t="shared" si="63"/>
        <v/>
      </c>
      <c r="L240" s="370">
        <f t="shared" si="86"/>
        <v>0</v>
      </c>
      <c r="M240" s="370">
        <f t="shared" si="87"/>
        <v>0</v>
      </c>
      <c r="N240" s="371" t="str">
        <f t="shared" si="64"/>
        <v/>
      </c>
      <c r="O240" s="371" t="str">
        <f t="shared" si="65"/>
        <v/>
      </c>
      <c r="P240" s="371" t="str">
        <f t="shared" si="66"/>
        <v/>
      </c>
      <c r="Q240" s="371" t="str">
        <f t="shared" si="67"/>
        <v/>
      </c>
      <c r="R240" s="371" t="str">
        <f t="shared" si="68"/>
        <v/>
      </c>
      <c r="S240" s="371" t="str">
        <f t="shared" si="69"/>
        <v/>
      </c>
      <c r="T240" s="443" t="str">
        <f t="shared" si="88"/>
        <v/>
      </c>
      <c r="U240" s="539"/>
      <c r="V240" s="117"/>
      <c r="W240" s="118"/>
      <c r="X240" s="119"/>
      <c r="Y240" s="120"/>
      <c r="Z240" s="122"/>
      <c r="AA240" s="121"/>
      <c r="AB240" s="443" t="str">
        <f t="shared" si="70"/>
        <v/>
      </c>
      <c r="AC240" s="734" t="str">
        <f t="shared" si="89"/>
        <v/>
      </c>
      <c r="AD240" s="372"/>
      <c r="AE240" s="485"/>
      <c r="AF240" s="373" t="str">
        <f t="shared" si="71"/>
        <v/>
      </c>
      <c r="AG240" s="373" t="str">
        <f t="shared" si="72"/>
        <v/>
      </c>
      <c r="AH240" s="374" t="str">
        <f t="shared" si="73"/>
        <v/>
      </c>
      <c r="AI240" s="375" t="str">
        <f t="shared" si="74"/>
        <v/>
      </c>
      <c r="AJ240" s="375" t="str">
        <f t="shared" si="75"/>
        <v/>
      </c>
      <c r="AK240" s="375" t="str">
        <f t="shared" si="76"/>
        <v/>
      </c>
      <c r="AL240" s="375" t="str">
        <f t="shared" si="77"/>
        <v/>
      </c>
      <c r="AM240" s="375" t="str">
        <f t="shared" si="78"/>
        <v/>
      </c>
      <c r="AN240" s="376"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376"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375" t="str">
        <f t="shared" si="79"/>
        <v/>
      </c>
      <c r="AQ240" s="444" t="str">
        <f t="shared" si="80"/>
        <v/>
      </c>
      <c r="AR240" s="375" t="str">
        <f t="shared" si="90"/>
        <v/>
      </c>
      <c r="AS240" s="377" t="str">
        <f t="shared" si="81"/>
        <v/>
      </c>
      <c r="AT240" s="378" t="str">
        <f t="shared" si="82"/>
        <v/>
      </c>
      <c r="AX240" s="625" t="b">
        <f t="shared" si="91"/>
        <v>0</v>
      </c>
      <c r="AY240" s="7" t="str">
        <f t="shared" si="92"/>
        <v>FALSEFALSEFALSE</v>
      </c>
      <c r="AZ240" s="626">
        <f t="shared" si="83"/>
        <v>0</v>
      </c>
      <c r="BA240" s="627" t="str">
        <f t="shared" si="93"/>
        <v/>
      </c>
      <c r="BB240" s="627">
        <f t="shared" si="84"/>
        <v>0</v>
      </c>
      <c r="BC240" s="690" t="str">
        <f t="shared" si="85"/>
        <v/>
      </c>
    </row>
    <row r="241" spans="1:55">
      <c r="A241" s="381">
        <v>185</v>
      </c>
      <c r="B241" s="117"/>
      <c r="C241" s="288"/>
      <c r="D241" s="289"/>
      <c r="E241" s="289"/>
      <c r="F241" s="290"/>
      <c r="G241" s="292"/>
      <c r="H241" s="116"/>
      <c r="I241" s="292"/>
      <c r="J241" s="116"/>
      <c r="K241" s="370" t="str">
        <f t="shared" si="63"/>
        <v/>
      </c>
      <c r="L241" s="370">
        <f t="shared" si="86"/>
        <v>0</v>
      </c>
      <c r="M241" s="370">
        <f t="shared" si="87"/>
        <v>0</v>
      </c>
      <c r="N241" s="371" t="str">
        <f t="shared" si="64"/>
        <v/>
      </c>
      <c r="O241" s="371" t="str">
        <f t="shared" si="65"/>
        <v/>
      </c>
      <c r="P241" s="371" t="str">
        <f t="shared" si="66"/>
        <v/>
      </c>
      <c r="Q241" s="371" t="str">
        <f t="shared" si="67"/>
        <v/>
      </c>
      <c r="R241" s="371" t="str">
        <f t="shared" si="68"/>
        <v/>
      </c>
      <c r="S241" s="371" t="str">
        <f t="shared" si="69"/>
        <v/>
      </c>
      <c r="T241" s="443" t="str">
        <f t="shared" si="88"/>
        <v/>
      </c>
      <c r="U241" s="539"/>
      <c r="V241" s="117"/>
      <c r="W241" s="118"/>
      <c r="X241" s="119"/>
      <c r="Y241" s="120"/>
      <c r="Z241" s="122"/>
      <c r="AA241" s="121"/>
      <c r="AB241" s="443" t="str">
        <f t="shared" si="70"/>
        <v/>
      </c>
      <c r="AC241" s="734" t="str">
        <f t="shared" si="89"/>
        <v/>
      </c>
      <c r="AD241" s="372"/>
      <c r="AE241" s="485"/>
      <c r="AF241" s="373" t="str">
        <f t="shared" si="71"/>
        <v/>
      </c>
      <c r="AG241" s="373" t="str">
        <f t="shared" si="72"/>
        <v/>
      </c>
      <c r="AH241" s="374" t="str">
        <f t="shared" si="73"/>
        <v/>
      </c>
      <c r="AI241" s="375" t="str">
        <f t="shared" si="74"/>
        <v/>
      </c>
      <c r="AJ241" s="375" t="str">
        <f t="shared" si="75"/>
        <v/>
      </c>
      <c r="AK241" s="375" t="str">
        <f t="shared" si="76"/>
        <v/>
      </c>
      <c r="AL241" s="375" t="str">
        <f t="shared" si="77"/>
        <v/>
      </c>
      <c r="AM241" s="375" t="str">
        <f t="shared" si="78"/>
        <v/>
      </c>
      <c r="AN241" s="376"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376"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375" t="str">
        <f t="shared" si="79"/>
        <v/>
      </c>
      <c r="AQ241" s="444" t="str">
        <f t="shared" si="80"/>
        <v/>
      </c>
      <c r="AR241" s="375" t="str">
        <f t="shared" si="90"/>
        <v/>
      </c>
      <c r="AS241" s="377" t="str">
        <f t="shared" si="81"/>
        <v/>
      </c>
      <c r="AT241" s="378" t="str">
        <f t="shared" si="82"/>
        <v/>
      </c>
      <c r="AX241" s="625" t="b">
        <f t="shared" si="91"/>
        <v>0</v>
      </c>
      <c r="AY241" s="7" t="str">
        <f t="shared" si="92"/>
        <v>FALSEFALSEFALSE</v>
      </c>
      <c r="AZ241" s="626">
        <f t="shared" si="83"/>
        <v>0</v>
      </c>
      <c r="BA241" s="627" t="str">
        <f t="shared" si="93"/>
        <v/>
      </c>
      <c r="BB241" s="627">
        <f t="shared" si="84"/>
        <v>0</v>
      </c>
      <c r="BC241" s="690" t="str">
        <f t="shared" si="85"/>
        <v/>
      </c>
    </row>
    <row r="242" spans="1:55">
      <c r="A242" s="381">
        <v>186</v>
      </c>
      <c r="B242" s="117"/>
      <c r="C242" s="288"/>
      <c r="D242" s="289"/>
      <c r="E242" s="289"/>
      <c r="F242" s="290"/>
      <c r="G242" s="292"/>
      <c r="H242" s="116"/>
      <c r="I242" s="292"/>
      <c r="J242" s="116"/>
      <c r="K242" s="370" t="str">
        <f t="shared" si="63"/>
        <v/>
      </c>
      <c r="L242" s="370">
        <f t="shared" si="86"/>
        <v>0</v>
      </c>
      <c r="M242" s="370">
        <f t="shared" si="87"/>
        <v>0</v>
      </c>
      <c r="N242" s="371" t="str">
        <f t="shared" si="64"/>
        <v/>
      </c>
      <c r="O242" s="371" t="str">
        <f t="shared" si="65"/>
        <v/>
      </c>
      <c r="P242" s="371" t="str">
        <f t="shared" si="66"/>
        <v/>
      </c>
      <c r="Q242" s="371" t="str">
        <f t="shared" si="67"/>
        <v/>
      </c>
      <c r="R242" s="371" t="str">
        <f t="shared" si="68"/>
        <v/>
      </c>
      <c r="S242" s="371" t="str">
        <f t="shared" si="69"/>
        <v/>
      </c>
      <c r="T242" s="443" t="str">
        <f t="shared" si="88"/>
        <v/>
      </c>
      <c r="U242" s="539"/>
      <c r="V242" s="117"/>
      <c r="W242" s="118"/>
      <c r="X242" s="119"/>
      <c r="Y242" s="120"/>
      <c r="Z242" s="122"/>
      <c r="AA242" s="121"/>
      <c r="AB242" s="443" t="str">
        <f t="shared" si="70"/>
        <v/>
      </c>
      <c r="AC242" s="734" t="str">
        <f t="shared" si="89"/>
        <v/>
      </c>
      <c r="AD242" s="372"/>
      <c r="AE242" s="485"/>
      <c r="AF242" s="373" t="str">
        <f t="shared" si="71"/>
        <v/>
      </c>
      <c r="AG242" s="373" t="str">
        <f t="shared" si="72"/>
        <v/>
      </c>
      <c r="AH242" s="374" t="str">
        <f t="shared" si="73"/>
        <v/>
      </c>
      <c r="AI242" s="375" t="str">
        <f t="shared" si="74"/>
        <v/>
      </c>
      <c r="AJ242" s="375" t="str">
        <f t="shared" si="75"/>
        <v/>
      </c>
      <c r="AK242" s="375" t="str">
        <f t="shared" si="76"/>
        <v/>
      </c>
      <c r="AL242" s="375" t="str">
        <f t="shared" si="77"/>
        <v/>
      </c>
      <c r="AM242" s="375" t="str">
        <f t="shared" si="78"/>
        <v/>
      </c>
      <c r="AN242" s="376"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376"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375" t="str">
        <f t="shared" si="79"/>
        <v/>
      </c>
      <c r="AQ242" s="444" t="str">
        <f t="shared" si="80"/>
        <v/>
      </c>
      <c r="AR242" s="375" t="str">
        <f t="shared" si="90"/>
        <v/>
      </c>
      <c r="AS242" s="377" t="str">
        <f t="shared" si="81"/>
        <v/>
      </c>
      <c r="AT242" s="378" t="str">
        <f t="shared" si="82"/>
        <v/>
      </c>
      <c r="AX242" s="625" t="b">
        <f t="shared" si="91"/>
        <v>0</v>
      </c>
      <c r="AY242" s="7" t="str">
        <f t="shared" si="92"/>
        <v>FALSEFALSEFALSE</v>
      </c>
      <c r="AZ242" s="626">
        <f t="shared" si="83"/>
        <v>0</v>
      </c>
      <c r="BA242" s="627" t="str">
        <f t="shared" si="93"/>
        <v/>
      </c>
      <c r="BB242" s="627">
        <f t="shared" si="84"/>
        <v>0</v>
      </c>
      <c r="BC242" s="690" t="str">
        <f t="shared" si="85"/>
        <v/>
      </c>
    </row>
    <row r="243" spans="1:55">
      <c r="A243" s="381">
        <v>187</v>
      </c>
      <c r="B243" s="117"/>
      <c r="C243" s="288"/>
      <c r="D243" s="289"/>
      <c r="E243" s="289"/>
      <c r="F243" s="290"/>
      <c r="G243" s="292"/>
      <c r="H243" s="116"/>
      <c r="I243" s="292"/>
      <c r="J243" s="116"/>
      <c r="K243" s="370" t="str">
        <f t="shared" si="63"/>
        <v/>
      </c>
      <c r="L243" s="370">
        <f t="shared" si="86"/>
        <v>0</v>
      </c>
      <c r="M243" s="370">
        <f t="shared" si="87"/>
        <v>0</v>
      </c>
      <c r="N243" s="371" t="str">
        <f t="shared" si="64"/>
        <v/>
      </c>
      <c r="O243" s="371" t="str">
        <f t="shared" si="65"/>
        <v/>
      </c>
      <c r="P243" s="371" t="str">
        <f t="shared" si="66"/>
        <v/>
      </c>
      <c r="Q243" s="371" t="str">
        <f t="shared" si="67"/>
        <v/>
      </c>
      <c r="R243" s="371" t="str">
        <f t="shared" si="68"/>
        <v/>
      </c>
      <c r="S243" s="371" t="str">
        <f t="shared" si="69"/>
        <v/>
      </c>
      <c r="T243" s="443" t="str">
        <f t="shared" si="88"/>
        <v/>
      </c>
      <c r="U243" s="539"/>
      <c r="V243" s="117"/>
      <c r="W243" s="118"/>
      <c r="X243" s="119"/>
      <c r="Y243" s="120"/>
      <c r="Z243" s="122"/>
      <c r="AA243" s="121"/>
      <c r="AB243" s="443" t="str">
        <f t="shared" si="70"/>
        <v/>
      </c>
      <c r="AC243" s="734" t="str">
        <f t="shared" si="89"/>
        <v/>
      </c>
      <c r="AD243" s="372"/>
      <c r="AE243" s="485"/>
      <c r="AF243" s="373" t="str">
        <f t="shared" si="71"/>
        <v/>
      </c>
      <c r="AG243" s="373" t="str">
        <f t="shared" si="72"/>
        <v/>
      </c>
      <c r="AH243" s="374" t="str">
        <f t="shared" si="73"/>
        <v/>
      </c>
      <c r="AI243" s="375" t="str">
        <f t="shared" si="74"/>
        <v/>
      </c>
      <c r="AJ243" s="375" t="str">
        <f t="shared" si="75"/>
        <v/>
      </c>
      <c r="AK243" s="375" t="str">
        <f t="shared" si="76"/>
        <v/>
      </c>
      <c r="AL243" s="375" t="str">
        <f t="shared" si="77"/>
        <v/>
      </c>
      <c r="AM243" s="375" t="str">
        <f t="shared" si="78"/>
        <v/>
      </c>
      <c r="AN243" s="376"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376"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375" t="str">
        <f t="shared" si="79"/>
        <v/>
      </c>
      <c r="AQ243" s="444" t="str">
        <f t="shared" si="80"/>
        <v/>
      </c>
      <c r="AR243" s="375" t="str">
        <f t="shared" si="90"/>
        <v/>
      </c>
      <c r="AS243" s="377" t="str">
        <f t="shared" si="81"/>
        <v/>
      </c>
      <c r="AT243" s="378" t="str">
        <f t="shared" si="82"/>
        <v/>
      </c>
      <c r="AX243" s="625" t="b">
        <f t="shared" si="91"/>
        <v>0</v>
      </c>
      <c r="AY243" s="7" t="str">
        <f t="shared" si="92"/>
        <v>FALSEFALSEFALSE</v>
      </c>
      <c r="AZ243" s="626">
        <f t="shared" si="83"/>
        <v>0</v>
      </c>
      <c r="BA243" s="627" t="str">
        <f t="shared" si="93"/>
        <v/>
      </c>
      <c r="BB243" s="627">
        <f t="shared" si="84"/>
        <v>0</v>
      </c>
      <c r="BC243" s="690" t="str">
        <f t="shared" si="85"/>
        <v/>
      </c>
    </row>
    <row r="244" spans="1:55">
      <c r="A244" s="381">
        <v>188</v>
      </c>
      <c r="B244" s="117"/>
      <c r="C244" s="288"/>
      <c r="D244" s="289"/>
      <c r="E244" s="289"/>
      <c r="F244" s="290"/>
      <c r="G244" s="292"/>
      <c r="H244" s="116"/>
      <c r="I244" s="292"/>
      <c r="J244" s="116"/>
      <c r="K244" s="370" t="str">
        <f t="shared" si="63"/>
        <v/>
      </c>
      <c r="L244" s="370">
        <f t="shared" si="86"/>
        <v>0</v>
      </c>
      <c r="M244" s="370">
        <f t="shared" si="87"/>
        <v>0</v>
      </c>
      <c r="N244" s="371" t="str">
        <f t="shared" si="64"/>
        <v/>
      </c>
      <c r="O244" s="371" t="str">
        <f t="shared" si="65"/>
        <v/>
      </c>
      <c r="P244" s="371" t="str">
        <f t="shared" si="66"/>
        <v/>
      </c>
      <c r="Q244" s="371" t="str">
        <f t="shared" si="67"/>
        <v/>
      </c>
      <c r="R244" s="371" t="str">
        <f t="shared" si="68"/>
        <v/>
      </c>
      <c r="S244" s="371" t="str">
        <f t="shared" si="69"/>
        <v/>
      </c>
      <c r="T244" s="443" t="str">
        <f t="shared" si="88"/>
        <v/>
      </c>
      <c r="U244" s="539"/>
      <c r="V244" s="117"/>
      <c r="W244" s="118"/>
      <c r="X244" s="119"/>
      <c r="Y244" s="120"/>
      <c r="Z244" s="122"/>
      <c r="AA244" s="121"/>
      <c r="AB244" s="443" t="str">
        <f t="shared" si="70"/>
        <v/>
      </c>
      <c r="AC244" s="734" t="str">
        <f t="shared" si="89"/>
        <v/>
      </c>
      <c r="AD244" s="372"/>
      <c r="AE244" s="485"/>
      <c r="AF244" s="373" t="str">
        <f t="shared" si="71"/>
        <v/>
      </c>
      <c r="AG244" s="373" t="str">
        <f t="shared" si="72"/>
        <v/>
      </c>
      <c r="AH244" s="374" t="str">
        <f t="shared" si="73"/>
        <v/>
      </c>
      <c r="AI244" s="375" t="str">
        <f t="shared" si="74"/>
        <v/>
      </c>
      <c r="AJ244" s="375" t="str">
        <f t="shared" si="75"/>
        <v/>
      </c>
      <c r="AK244" s="375" t="str">
        <f t="shared" si="76"/>
        <v/>
      </c>
      <c r="AL244" s="375" t="str">
        <f t="shared" si="77"/>
        <v/>
      </c>
      <c r="AM244" s="375" t="str">
        <f t="shared" si="78"/>
        <v/>
      </c>
      <c r="AN244" s="376"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376"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375" t="str">
        <f t="shared" si="79"/>
        <v/>
      </c>
      <c r="AQ244" s="444" t="str">
        <f t="shared" si="80"/>
        <v/>
      </c>
      <c r="AR244" s="375" t="str">
        <f t="shared" si="90"/>
        <v/>
      </c>
      <c r="AS244" s="377" t="str">
        <f t="shared" si="81"/>
        <v/>
      </c>
      <c r="AT244" s="378" t="str">
        <f t="shared" si="82"/>
        <v/>
      </c>
      <c r="AX244" s="625" t="b">
        <f t="shared" si="91"/>
        <v>0</v>
      </c>
      <c r="AY244" s="7" t="str">
        <f t="shared" si="92"/>
        <v>FALSEFALSEFALSE</v>
      </c>
      <c r="AZ244" s="626">
        <f t="shared" si="83"/>
        <v>0</v>
      </c>
      <c r="BA244" s="627" t="str">
        <f t="shared" si="93"/>
        <v/>
      </c>
      <c r="BB244" s="627">
        <f t="shared" si="84"/>
        <v>0</v>
      </c>
      <c r="BC244" s="690" t="str">
        <f t="shared" si="85"/>
        <v/>
      </c>
    </row>
    <row r="245" spans="1:55">
      <c r="A245" s="381">
        <v>189</v>
      </c>
      <c r="B245" s="117"/>
      <c r="C245" s="288"/>
      <c r="D245" s="289"/>
      <c r="E245" s="289"/>
      <c r="F245" s="290"/>
      <c r="G245" s="292"/>
      <c r="H245" s="116"/>
      <c r="I245" s="292"/>
      <c r="J245" s="116"/>
      <c r="K245" s="370" t="str">
        <f t="shared" si="63"/>
        <v/>
      </c>
      <c r="L245" s="370">
        <f t="shared" si="86"/>
        <v>0</v>
      </c>
      <c r="M245" s="370">
        <f t="shared" si="87"/>
        <v>0</v>
      </c>
      <c r="N245" s="371" t="str">
        <f t="shared" si="64"/>
        <v/>
      </c>
      <c r="O245" s="371" t="str">
        <f t="shared" si="65"/>
        <v/>
      </c>
      <c r="P245" s="371" t="str">
        <f t="shared" si="66"/>
        <v/>
      </c>
      <c r="Q245" s="371" t="str">
        <f t="shared" si="67"/>
        <v/>
      </c>
      <c r="R245" s="371" t="str">
        <f t="shared" si="68"/>
        <v/>
      </c>
      <c r="S245" s="371" t="str">
        <f t="shared" si="69"/>
        <v/>
      </c>
      <c r="T245" s="443" t="str">
        <f t="shared" si="88"/>
        <v/>
      </c>
      <c r="U245" s="539"/>
      <c r="V245" s="117"/>
      <c r="W245" s="118"/>
      <c r="X245" s="119"/>
      <c r="Y245" s="120"/>
      <c r="Z245" s="122"/>
      <c r="AA245" s="121"/>
      <c r="AB245" s="443" t="str">
        <f t="shared" si="70"/>
        <v/>
      </c>
      <c r="AC245" s="734" t="str">
        <f t="shared" si="89"/>
        <v/>
      </c>
      <c r="AD245" s="372"/>
      <c r="AE245" s="485"/>
      <c r="AF245" s="373" t="str">
        <f t="shared" si="71"/>
        <v/>
      </c>
      <c r="AG245" s="373" t="str">
        <f t="shared" si="72"/>
        <v/>
      </c>
      <c r="AH245" s="374" t="str">
        <f t="shared" si="73"/>
        <v/>
      </c>
      <c r="AI245" s="375" t="str">
        <f t="shared" si="74"/>
        <v/>
      </c>
      <c r="AJ245" s="375" t="str">
        <f t="shared" si="75"/>
        <v/>
      </c>
      <c r="AK245" s="375" t="str">
        <f t="shared" si="76"/>
        <v/>
      </c>
      <c r="AL245" s="375" t="str">
        <f t="shared" si="77"/>
        <v/>
      </c>
      <c r="AM245" s="375" t="str">
        <f t="shared" si="78"/>
        <v/>
      </c>
      <c r="AN245" s="376"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376"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375" t="str">
        <f t="shared" si="79"/>
        <v/>
      </c>
      <c r="AQ245" s="444" t="str">
        <f t="shared" si="80"/>
        <v/>
      </c>
      <c r="AR245" s="375" t="str">
        <f t="shared" si="90"/>
        <v/>
      </c>
      <c r="AS245" s="377" t="str">
        <f t="shared" si="81"/>
        <v/>
      </c>
      <c r="AT245" s="378" t="str">
        <f t="shared" si="82"/>
        <v/>
      </c>
      <c r="AX245" s="625" t="b">
        <f t="shared" si="91"/>
        <v>0</v>
      </c>
      <c r="AY245" s="7" t="str">
        <f t="shared" si="92"/>
        <v>FALSEFALSEFALSE</v>
      </c>
      <c r="AZ245" s="626">
        <f t="shared" si="83"/>
        <v>0</v>
      </c>
      <c r="BA245" s="627" t="str">
        <f t="shared" si="93"/>
        <v/>
      </c>
      <c r="BB245" s="627">
        <f t="shared" si="84"/>
        <v>0</v>
      </c>
      <c r="BC245" s="690" t="str">
        <f t="shared" si="85"/>
        <v/>
      </c>
    </row>
    <row r="246" spans="1:55">
      <c r="A246" s="381">
        <v>190</v>
      </c>
      <c r="B246" s="117"/>
      <c r="C246" s="288"/>
      <c r="D246" s="289"/>
      <c r="E246" s="289"/>
      <c r="F246" s="290"/>
      <c r="G246" s="292"/>
      <c r="H246" s="116"/>
      <c r="I246" s="292"/>
      <c r="J246" s="116"/>
      <c r="K246" s="370" t="str">
        <f t="shared" si="63"/>
        <v/>
      </c>
      <c r="L246" s="370">
        <f t="shared" si="86"/>
        <v>0</v>
      </c>
      <c r="M246" s="370">
        <f t="shared" si="87"/>
        <v>0</v>
      </c>
      <c r="N246" s="371" t="str">
        <f t="shared" si="64"/>
        <v/>
      </c>
      <c r="O246" s="371" t="str">
        <f t="shared" si="65"/>
        <v/>
      </c>
      <c r="P246" s="371" t="str">
        <f t="shared" si="66"/>
        <v/>
      </c>
      <c r="Q246" s="371" t="str">
        <f t="shared" si="67"/>
        <v/>
      </c>
      <c r="R246" s="371" t="str">
        <f t="shared" si="68"/>
        <v/>
      </c>
      <c r="S246" s="371" t="str">
        <f t="shared" si="69"/>
        <v/>
      </c>
      <c r="T246" s="443" t="str">
        <f t="shared" si="88"/>
        <v/>
      </c>
      <c r="U246" s="539"/>
      <c r="V246" s="117"/>
      <c r="W246" s="118"/>
      <c r="X246" s="119"/>
      <c r="Y246" s="120"/>
      <c r="Z246" s="122"/>
      <c r="AA246" s="121"/>
      <c r="AB246" s="443" t="str">
        <f t="shared" si="70"/>
        <v/>
      </c>
      <c r="AC246" s="734" t="str">
        <f t="shared" si="89"/>
        <v/>
      </c>
      <c r="AD246" s="372"/>
      <c r="AE246" s="485"/>
      <c r="AF246" s="373" t="str">
        <f t="shared" si="71"/>
        <v/>
      </c>
      <c r="AG246" s="373" t="str">
        <f t="shared" si="72"/>
        <v/>
      </c>
      <c r="AH246" s="374" t="str">
        <f t="shared" si="73"/>
        <v/>
      </c>
      <c r="AI246" s="375" t="str">
        <f t="shared" si="74"/>
        <v/>
      </c>
      <c r="AJ246" s="375" t="str">
        <f t="shared" si="75"/>
        <v/>
      </c>
      <c r="AK246" s="375" t="str">
        <f t="shared" si="76"/>
        <v/>
      </c>
      <c r="AL246" s="375" t="str">
        <f t="shared" si="77"/>
        <v/>
      </c>
      <c r="AM246" s="375" t="str">
        <f t="shared" si="78"/>
        <v/>
      </c>
      <c r="AN246" s="376"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376"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375" t="str">
        <f t="shared" si="79"/>
        <v/>
      </c>
      <c r="AQ246" s="444" t="str">
        <f t="shared" si="80"/>
        <v/>
      </c>
      <c r="AR246" s="375" t="str">
        <f t="shared" si="90"/>
        <v/>
      </c>
      <c r="AS246" s="377" t="str">
        <f t="shared" si="81"/>
        <v/>
      </c>
      <c r="AT246" s="378" t="str">
        <f t="shared" si="82"/>
        <v/>
      </c>
      <c r="AX246" s="625" t="b">
        <f t="shared" si="91"/>
        <v>0</v>
      </c>
      <c r="AY246" s="7" t="str">
        <f t="shared" si="92"/>
        <v>FALSEFALSEFALSE</v>
      </c>
      <c r="AZ246" s="626">
        <f t="shared" si="83"/>
        <v>0</v>
      </c>
      <c r="BA246" s="627" t="str">
        <f t="shared" si="93"/>
        <v/>
      </c>
      <c r="BB246" s="627">
        <f t="shared" si="84"/>
        <v>0</v>
      </c>
      <c r="BC246" s="690" t="str">
        <f t="shared" si="85"/>
        <v/>
      </c>
    </row>
    <row r="247" spans="1:55">
      <c r="A247" s="381">
        <v>191</v>
      </c>
      <c r="B247" s="117"/>
      <c r="C247" s="288"/>
      <c r="D247" s="289"/>
      <c r="E247" s="289"/>
      <c r="F247" s="290"/>
      <c r="G247" s="292"/>
      <c r="H247" s="116"/>
      <c r="I247" s="292"/>
      <c r="J247" s="116"/>
      <c r="K247" s="370" t="str">
        <f t="shared" si="63"/>
        <v/>
      </c>
      <c r="L247" s="370">
        <f t="shared" si="86"/>
        <v>0</v>
      </c>
      <c r="M247" s="370">
        <f t="shared" si="87"/>
        <v>0</v>
      </c>
      <c r="N247" s="371" t="str">
        <f t="shared" si="64"/>
        <v/>
      </c>
      <c r="O247" s="371" t="str">
        <f t="shared" si="65"/>
        <v/>
      </c>
      <c r="P247" s="371" t="str">
        <f t="shared" si="66"/>
        <v/>
      </c>
      <c r="Q247" s="371" t="str">
        <f t="shared" si="67"/>
        <v/>
      </c>
      <c r="R247" s="371" t="str">
        <f t="shared" si="68"/>
        <v/>
      </c>
      <c r="S247" s="371" t="str">
        <f t="shared" si="69"/>
        <v/>
      </c>
      <c r="T247" s="443" t="str">
        <f t="shared" si="88"/>
        <v/>
      </c>
      <c r="U247" s="539"/>
      <c r="V247" s="117"/>
      <c r="W247" s="118"/>
      <c r="X247" s="119"/>
      <c r="Y247" s="120"/>
      <c r="Z247" s="122"/>
      <c r="AA247" s="121"/>
      <c r="AB247" s="443" t="str">
        <f t="shared" si="70"/>
        <v/>
      </c>
      <c r="AC247" s="734" t="str">
        <f t="shared" si="89"/>
        <v/>
      </c>
      <c r="AD247" s="372"/>
      <c r="AE247" s="485"/>
      <c r="AF247" s="373" t="str">
        <f t="shared" si="71"/>
        <v/>
      </c>
      <c r="AG247" s="373" t="str">
        <f t="shared" si="72"/>
        <v/>
      </c>
      <c r="AH247" s="374" t="str">
        <f t="shared" si="73"/>
        <v/>
      </c>
      <c r="AI247" s="375" t="str">
        <f t="shared" si="74"/>
        <v/>
      </c>
      <c r="AJ247" s="375" t="str">
        <f t="shared" si="75"/>
        <v/>
      </c>
      <c r="AK247" s="375" t="str">
        <f t="shared" si="76"/>
        <v/>
      </c>
      <c r="AL247" s="375" t="str">
        <f t="shared" si="77"/>
        <v/>
      </c>
      <c r="AM247" s="375" t="str">
        <f t="shared" si="78"/>
        <v/>
      </c>
      <c r="AN247" s="376"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376"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375" t="str">
        <f t="shared" si="79"/>
        <v/>
      </c>
      <c r="AQ247" s="444" t="str">
        <f t="shared" si="80"/>
        <v/>
      </c>
      <c r="AR247" s="375" t="str">
        <f t="shared" si="90"/>
        <v/>
      </c>
      <c r="AS247" s="377" t="str">
        <f t="shared" si="81"/>
        <v/>
      </c>
      <c r="AT247" s="378" t="str">
        <f t="shared" si="82"/>
        <v/>
      </c>
      <c r="AX247" s="625" t="b">
        <f t="shared" si="91"/>
        <v>0</v>
      </c>
      <c r="AY247" s="7" t="str">
        <f t="shared" si="92"/>
        <v>FALSEFALSEFALSE</v>
      </c>
      <c r="AZ247" s="626">
        <f t="shared" si="83"/>
        <v>0</v>
      </c>
      <c r="BA247" s="627" t="str">
        <f t="shared" si="93"/>
        <v/>
      </c>
      <c r="BB247" s="627">
        <f t="shared" si="84"/>
        <v>0</v>
      </c>
      <c r="BC247" s="690" t="str">
        <f t="shared" si="85"/>
        <v/>
      </c>
    </row>
    <row r="248" spans="1:55">
      <c r="A248" s="381">
        <v>192</v>
      </c>
      <c r="B248" s="117"/>
      <c r="C248" s="288"/>
      <c r="D248" s="289"/>
      <c r="E248" s="289"/>
      <c r="F248" s="290"/>
      <c r="G248" s="292"/>
      <c r="H248" s="116"/>
      <c r="I248" s="292"/>
      <c r="J248" s="116"/>
      <c r="K248" s="370" t="str">
        <f t="shared" si="63"/>
        <v/>
      </c>
      <c r="L248" s="370">
        <f t="shared" si="86"/>
        <v>0</v>
      </c>
      <c r="M248" s="370">
        <f t="shared" si="87"/>
        <v>0</v>
      </c>
      <c r="N248" s="371" t="str">
        <f t="shared" si="64"/>
        <v/>
      </c>
      <c r="O248" s="371" t="str">
        <f t="shared" si="65"/>
        <v/>
      </c>
      <c r="P248" s="371" t="str">
        <f t="shared" si="66"/>
        <v/>
      </c>
      <c r="Q248" s="371" t="str">
        <f t="shared" si="67"/>
        <v/>
      </c>
      <c r="R248" s="371" t="str">
        <f t="shared" si="68"/>
        <v/>
      </c>
      <c r="S248" s="371" t="str">
        <f t="shared" si="69"/>
        <v/>
      </c>
      <c r="T248" s="443" t="str">
        <f t="shared" si="88"/>
        <v/>
      </c>
      <c r="U248" s="539"/>
      <c r="V248" s="117"/>
      <c r="W248" s="118"/>
      <c r="X248" s="119"/>
      <c r="Y248" s="120"/>
      <c r="Z248" s="122"/>
      <c r="AA248" s="121"/>
      <c r="AB248" s="443" t="str">
        <f t="shared" si="70"/>
        <v/>
      </c>
      <c r="AC248" s="734" t="str">
        <f t="shared" si="89"/>
        <v/>
      </c>
      <c r="AD248" s="372"/>
      <c r="AE248" s="485"/>
      <c r="AF248" s="373" t="str">
        <f t="shared" si="71"/>
        <v/>
      </c>
      <c r="AG248" s="373" t="str">
        <f t="shared" si="72"/>
        <v/>
      </c>
      <c r="AH248" s="374" t="str">
        <f t="shared" si="73"/>
        <v/>
      </c>
      <c r="AI248" s="375" t="str">
        <f t="shared" si="74"/>
        <v/>
      </c>
      <c r="AJ248" s="375" t="str">
        <f t="shared" si="75"/>
        <v/>
      </c>
      <c r="AK248" s="375" t="str">
        <f t="shared" si="76"/>
        <v/>
      </c>
      <c r="AL248" s="375" t="str">
        <f t="shared" si="77"/>
        <v/>
      </c>
      <c r="AM248" s="375" t="str">
        <f t="shared" si="78"/>
        <v/>
      </c>
      <c r="AN248" s="376"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376"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375" t="str">
        <f t="shared" si="79"/>
        <v/>
      </c>
      <c r="AQ248" s="444" t="str">
        <f t="shared" si="80"/>
        <v/>
      </c>
      <c r="AR248" s="375" t="str">
        <f t="shared" si="90"/>
        <v/>
      </c>
      <c r="AS248" s="377" t="str">
        <f t="shared" si="81"/>
        <v/>
      </c>
      <c r="AT248" s="378" t="str">
        <f t="shared" si="82"/>
        <v/>
      </c>
      <c r="AX248" s="625" t="b">
        <f t="shared" si="91"/>
        <v>0</v>
      </c>
      <c r="AY248" s="7" t="str">
        <f t="shared" si="92"/>
        <v>FALSEFALSEFALSE</v>
      </c>
      <c r="AZ248" s="626">
        <f t="shared" si="83"/>
        <v>0</v>
      </c>
      <c r="BA248" s="627" t="str">
        <f t="shared" si="93"/>
        <v/>
      </c>
      <c r="BB248" s="627">
        <f t="shared" si="84"/>
        <v>0</v>
      </c>
      <c r="BC248" s="690" t="str">
        <f t="shared" si="85"/>
        <v/>
      </c>
    </row>
    <row r="249" spans="1:55">
      <c r="A249" s="381">
        <v>193</v>
      </c>
      <c r="B249" s="117"/>
      <c r="C249" s="288"/>
      <c r="D249" s="289"/>
      <c r="E249" s="289"/>
      <c r="F249" s="290"/>
      <c r="G249" s="292"/>
      <c r="H249" s="116"/>
      <c r="I249" s="292"/>
      <c r="J249" s="116"/>
      <c r="K249" s="370" t="str">
        <f t="shared" ref="K249:K312" si="94">C249&amp;D249&amp;E249&amp;F249</f>
        <v/>
      </c>
      <c r="L249" s="370">
        <f t="shared" si="86"/>
        <v>0</v>
      </c>
      <c r="M249" s="370">
        <f t="shared" si="87"/>
        <v>0</v>
      </c>
      <c r="N249" s="371" t="str">
        <f t="shared" ref="N249:N312" si="95">IF(OR($L249&gt;$U$48,$M249&gt;$U$48,AND($L249&gt;$M249,$M249&lt;&gt;0),AND($L249=0,$M249&lt;&gt;0)),"ERROR","")</f>
        <v/>
      </c>
      <c r="O249" s="371" t="str">
        <f t="shared" ref="O249:O312" si="96">IF(AND($N249&lt;&gt;"ERROR",$L249&lt;=$U$49,$M249&lt;=$U$49,$M249&lt;&gt;0),"(減車済)","")</f>
        <v/>
      </c>
      <c r="P249" s="371" t="str">
        <f t="shared" ref="P249:P312" si="97">IF(AND($N249&lt;&gt;"ERROR",$L249&lt;$U$49,AND($M249&gt;$U$49,$M249&lt;=$W$49),$M249&lt;&gt;0),"減車","")</f>
        <v/>
      </c>
      <c r="Q249" s="371" t="str">
        <f t="shared" ref="Q249:Q312" si="98">IF(AND($N249&lt;&gt;"ERROR",$L249&gt;$U$49,$M249&lt;=$W$49,$M249&lt;&gt;0),"一時使用","")</f>
        <v/>
      </c>
      <c r="R249" s="371" t="str">
        <f t="shared" ref="R249:R312" si="99">IF(AND($N249&lt;&gt;"ERROR",AND($L249&gt;0,$L249&lt;=$U$49),$M249=0),"継続","")</f>
        <v/>
      </c>
      <c r="S249" s="371" t="str">
        <f t="shared" ref="S249:S312" si="100">IF(AND($N249&lt;&gt;"ERROR",AND($L249&gt;$U$49),$M249=0),"新規","")</f>
        <v/>
      </c>
      <c r="T249" s="443" t="str">
        <f t="shared" si="88"/>
        <v/>
      </c>
      <c r="U249" s="539"/>
      <c r="V249" s="117"/>
      <c r="W249" s="118"/>
      <c r="X249" s="119"/>
      <c r="Y249" s="120"/>
      <c r="Z249" s="122"/>
      <c r="AA249" s="121"/>
      <c r="AB249" s="443" t="str">
        <f t="shared" ref="AB249:AB312" si="101">IF(AF249="","",IF(AM249=1,VLOOKUP(AN249,低公害車判別,2,FALSE),IF(AM249=3,VLOOKUP(AN249,低公害車判別,2,FALSE),IF(AM249=4,VLOOKUP(AO249,低公害車判別,2,FALSE),"低公害車"))))</f>
        <v/>
      </c>
      <c r="AC249" s="734" t="str">
        <f t="shared" si="89"/>
        <v/>
      </c>
      <c r="AD249" s="372"/>
      <c r="AE249" s="485"/>
      <c r="AF249" s="373" t="str">
        <f t="shared" ref="AF249:AF312" si="102">IF(OR(T249="(減車済)",T249=""),"",1)</f>
        <v/>
      </c>
      <c r="AG249" s="373" t="str">
        <f t="shared" ref="AG249:AG312" si="103">IF(OR(T249="継続",T249="新規"),1,"")</f>
        <v/>
      </c>
      <c r="AH249" s="374" t="str">
        <f t="shared" ref="AH249:AH312" si="104">IF(AF249="","",UPPER(ASC(X249)))</f>
        <v/>
      </c>
      <c r="AI249" s="375" t="str">
        <f t="shared" ref="AI249:AI312" si="105">IF(AF249="","",IF(V249="","",IF(V249="普通",1,IF(V249="小型",2,0))))</f>
        <v/>
      </c>
      <c r="AJ249" s="375" t="str">
        <f t="shared" ref="AJ249:AJ312" si="106">IF(AF249="","",IF(W249="","",VLOOKUP(W249,用途,2,FALSE)))</f>
        <v/>
      </c>
      <c r="AK249" s="375" t="str">
        <f t="shared" ref="AK249:AK312" si="107">IF(AF249="","",IF(Y249="","",IF(Y249&lt;=10,1,IF(Y249&lt;30,2,IF(Y249&gt;=30,3,0)))))</f>
        <v/>
      </c>
      <c r="AL249" s="375" t="str">
        <f t="shared" ref="AL249:AL312" si="108">IF(AF249="","",IF(Z249="","",IF(Z249&lt;=1.7*1000,1,IF(Z249&lt;=2.5*1000,2,IF(Z249&lt;=3.5*1000,3,IF(Z249&lt;8*1000,4,IF(Z249&gt;=8*1000,5,"")))))))</f>
        <v/>
      </c>
      <c r="AM249" s="375" t="str">
        <f t="shared" ref="AM249:AM312" si="109">IF(AF249="","",IF(AA249="","",VLOOKUP(AA249,燃料の種類,2,FALSE)))</f>
        <v/>
      </c>
      <c r="AN249" s="376"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376"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375" t="str">
        <f t="shared" ref="AP249:AP312" si="110">IF((AF249="")+(AC249=""),"",IF(燃料区分1=4,VLOOKUP(AO249,排ガス低減レベル,2,FALSE),VLOOKUP(AC249,排ガス低減レベル,2,FALSE)))</f>
        <v/>
      </c>
      <c r="AQ249" s="444" t="str">
        <f t="shared" ref="AQ249:AQ312" si="111">IF(AG249="","",IF(AJ249=3,B249&amp;"-"&amp;SUM(AJ249*100,AK249*10,AL249)&amp;"A",IF(OR(AJ249=2,AJ249=4,AJ249=6),B249&amp;"-"&amp;AL249*10&amp;"A",IF(AJ249=1,B249&amp;"-"&amp;AJ249&amp;"A",IF(AJ249=5,B249&amp;"-"&amp;SUM(AJ249*100,AI249*10,AL249)&amp;"A","")))))</f>
        <v/>
      </c>
      <c r="AR249" s="375" t="str">
        <f t="shared" si="90"/>
        <v/>
      </c>
      <c r="AS249" s="377" t="str">
        <f t="shared" ref="AS249:AS312" si="112">IF(AG249="","",B249&amp;"-"&amp;AM249)</f>
        <v/>
      </c>
      <c r="AT249" s="378" t="str">
        <f t="shared" ref="AT249:AT312" si="113">IF(AF249="","",VLOOKUP(T249,車両の増減,2,FALSE))</f>
        <v/>
      </c>
      <c r="AX249" s="625" t="b">
        <f t="shared" si="91"/>
        <v>0</v>
      </c>
      <c r="AY249" s="7" t="str">
        <f t="shared" si="92"/>
        <v>FALSEFALSEFALSE</v>
      </c>
      <c r="AZ249" s="626">
        <f t="shared" ref="AZ249:AZ312" si="114">AA249</f>
        <v>0</v>
      </c>
      <c r="BA249" s="627" t="str">
        <f t="shared" si="93"/>
        <v/>
      </c>
      <c r="BB249" s="627">
        <f t="shared" ref="BB249:BB312" si="115">LEN(X249)</f>
        <v>0</v>
      </c>
      <c r="BC249" s="690" t="str">
        <f t="shared" ref="BC249:BC312" si="116">MID(X249,2,1)</f>
        <v/>
      </c>
    </row>
    <row r="250" spans="1:55">
      <c r="A250" s="381">
        <v>194</v>
      </c>
      <c r="B250" s="117"/>
      <c r="C250" s="288"/>
      <c r="D250" s="289"/>
      <c r="E250" s="289"/>
      <c r="F250" s="290"/>
      <c r="G250" s="292"/>
      <c r="H250" s="116"/>
      <c r="I250" s="292"/>
      <c r="J250" s="116"/>
      <c r="K250" s="370" t="str">
        <f t="shared" si="94"/>
        <v/>
      </c>
      <c r="L250" s="370">
        <f t="shared" ref="L250:L313" si="117">IF(G250&gt;0,DATE((G250),(H250+1),0),0)</f>
        <v>0</v>
      </c>
      <c r="M250" s="370">
        <f t="shared" ref="M250:M313" si="118">IF(I250&gt;0,DATE((I250),(J250+1),0),0)</f>
        <v>0</v>
      </c>
      <c r="N250" s="371" t="str">
        <f t="shared" si="95"/>
        <v/>
      </c>
      <c r="O250" s="371" t="str">
        <f t="shared" si="96"/>
        <v/>
      </c>
      <c r="P250" s="371" t="str">
        <f t="shared" si="97"/>
        <v/>
      </c>
      <c r="Q250" s="371" t="str">
        <f t="shared" si="98"/>
        <v/>
      </c>
      <c r="R250" s="371" t="str">
        <f t="shared" si="99"/>
        <v/>
      </c>
      <c r="S250" s="371" t="str">
        <f t="shared" si="100"/>
        <v/>
      </c>
      <c r="T250" s="443" t="str">
        <f t="shared" ref="T250:T313" si="119">N250&amp;O250&amp;P250&amp;Q250&amp;R250&amp;S250</f>
        <v/>
      </c>
      <c r="U250" s="539"/>
      <c r="V250" s="117"/>
      <c r="W250" s="118"/>
      <c r="X250" s="119"/>
      <c r="Y250" s="120"/>
      <c r="Z250" s="122"/>
      <c r="AA250" s="121"/>
      <c r="AB250" s="443" t="str">
        <f t="shared" si="101"/>
        <v/>
      </c>
      <c r="AC250" s="734" t="str">
        <f t="shared" ref="AC250:AC313" si="120">IF(AF250="","",IF((AN250="")+(AN250="－"),IF((AO250="")+(AO250=0),"－",AO250),IF((AN250="PM☆☆☆")+(AN250="☆及びPM☆☆☆")+(AN250="☆☆及びPM☆☆☆")+(AN250="☆☆☆及びPM☆☆☆"),"PM☆☆☆",IF((AN250="PM☆☆☆☆")+(AN250="☆及びPM☆☆☆☆")+(AN250="☆☆及びPM☆☆☆☆")+(AN250="☆☆☆及びPM☆☆☆☆"),"PM☆☆☆☆",IF((AN250="新☆")+(AN250="新NOx☆")+(AN250="新PM☆"),"新☆（新長期）",AN250)))))</f>
        <v/>
      </c>
      <c r="AD250" s="372"/>
      <c r="AE250" s="485"/>
      <c r="AF250" s="373" t="str">
        <f t="shared" si="102"/>
        <v/>
      </c>
      <c r="AG250" s="373" t="str">
        <f t="shared" si="103"/>
        <v/>
      </c>
      <c r="AH250" s="374" t="str">
        <f t="shared" si="104"/>
        <v/>
      </c>
      <c r="AI250" s="375" t="str">
        <f t="shared" si="105"/>
        <v/>
      </c>
      <c r="AJ250" s="375" t="str">
        <f t="shared" si="106"/>
        <v/>
      </c>
      <c r="AK250" s="375" t="str">
        <f t="shared" si="107"/>
        <v/>
      </c>
      <c r="AL250" s="375" t="str">
        <f t="shared" si="108"/>
        <v/>
      </c>
      <c r="AM250" s="375" t="str">
        <f t="shared" si="109"/>
        <v/>
      </c>
      <c r="AN250" s="376"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376"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375" t="str">
        <f t="shared" si="110"/>
        <v/>
      </c>
      <c r="AQ250" s="444" t="str">
        <f t="shared" si="111"/>
        <v/>
      </c>
      <c r="AR250" s="375" t="str">
        <f t="shared" ref="AR250:AR313" si="121">IF(OR(AM250=1,AM250=2,AM250=11),1,IF(AM250=6,2,IF(OR(AM250=4,AM250=5,AM250=10),3,IF(AM250=7,4,IF(AM250=3,5, IF(OR(AM250=8,AM250=9),6,""))))))</f>
        <v/>
      </c>
      <c r="AS250" s="377" t="str">
        <f t="shared" si="112"/>
        <v/>
      </c>
      <c r="AT250" s="378" t="str">
        <f t="shared" si="113"/>
        <v/>
      </c>
      <c r="AX250" s="625" t="b">
        <f t="shared" ref="AX250:AX313" si="122">IF(AY250="FALSEFALSEFALSEFALSE","ハイブリッド")</f>
        <v>0</v>
      </c>
      <c r="AY250" s="7" t="str">
        <f t="shared" ref="AY250:AY313" si="123">EXACT(AZ250,BA250)&amp;IF(BA250="","")&amp;IF(AZ250="電気",TRUE)&amp;IF(AZ250="LPG",TRUE)</f>
        <v>FALSEFALSEFALSE</v>
      </c>
      <c r="AZ250" s="626">
        <f t="shared" si="114"/>
        <v>0</v>
      </c>
      <c r="BA250" s="627" t="str">
        <f t="shared" ref="BA250:BA313" si="124">IF(COUNTIFS(BC250,"*A*",BB250,"3"),"ハイブリッド(ガソリン)","")</f>
        <v/>
      </c>
      <c r="BB250" s="627">
        <f t="shared" si="115"/>
        <v>0</v>
      </c>
      <c r="BC250" s="690" t="str">
        <f t="shared" si="116"/>
        <v/>
      </c>
    </row>
    <row r="251" spans="1:55">
      <c r="A251" s="381">
        <v>195</v>
      </c>
      <c r="B251" s="117"/>
      <c r="C251" s="288"/>
      <c r="D251" s="289"/>
      <c r="E251" s="289"/>
      <c r="F251" s="290"/>
      <c r="G251" s="292"/>
      <c r="H251" s="116"/>
      <c r="I251" s="292"/>
      <c r="J251" s="116"/>
      <c r="K251" s="370" t="str">
        <f t="shared" si="94"/>
        <v/>
      </c>
      <c r="L251" s="370">
        <f t="shared" si="117"/>
        <v>0</v>
      </c>
      <c r="M251" s="370">
        <f t="shared" si="118"/>
        <v>0</v>
      </c>
      <c r="N251" s="371" t="str">
        <f t="shared" si="95"/>
        <v/>
      </c>
      <c r="O251" s="371" t="str">
        <f t="shared" si="96"/>
        <v/>
      </c>
      <c r="P251" s="371" t="str">
        <f t="shared" si="97"/>
        <v/>
      </c>
      <c r="Q251" s="371" t="str">
        <f t="shared" si="98"/>
        <v/>
      </c>
      <c r="R251" s="371" t="str">
        <f t="shared" si="99"/>
        <v/>
      </c>
      <c r="S251" s="371" t="str">
        <f t="shared" si="100"/>
        <v/>
      </c>
      <c r="T251" s="443" t="str">
        <f t="shared" si="119"/>
        <v/>
      </c>
      <c r="U251" s="539"/>
      <c r="V251" s="117"/>
      <c r="W251" s="118"/>
      <c r="X251" s="119"/>
      <c r="Y251" s="120"/>
      <c r="Z251" s="122"/>
      <c r="AA251" s="121"/>
      <c r="AB251" s="443" t="str">
        <f t="shared" si="101"/>
        <v/>
      </c>
      <c r="AC251" s="734" t="str">
        <f t="shared" si="120"/>
        <v/>
      </c>
      <c r="AD251" s="372"/>
      <c r="AE251" s="485"/>
      <c r="AF251" s="373" t="str">
        <f t="shared" si="102"/>
        <v/>
      </c>
      <c r="AG251" s="373" t="str">
        <f t="shared" si="103"/>
        <v/>
      </c>
      <c r="AH251" s="374" t="str">
        <f t="shared" si="104"/>
        <v/>
      </c>
      <c r="AI251" s="375" t="str">
        <f t="shared" si="105"/>
        <v/>
      </c>
      <c r="AJ251" s="375" t="str">
        <f t="shared" si="106"/>
        <v/>
      </c>
      <c r="AK251" s="375" t="str">
        <f t="shared" si="107"/>
        <v/>
      </c>
      <c r="AL251" s="375" t="str">
        <f t="shared" si="108"/>
        <v/>
      </c>
      <c r="AM251" s="375" t="str">
        <f t="shared" si="109"/>
        <v/>
      </c>
      <c r="AN251" s="376"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376"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375" t="str">
        <f t="shared" si="110"/>
        <v/>
      </c>
      <c r="AQ251" s="444" t="str">
        <f t="shared" si="111"/>
        <v/>
      </c>
      <c r="AR251" s="375" t="str">
        <f t="shared" si="121"/>
        <v/>
      </c>
      <c r="AS251" s="377" t="str">
        <f t="shared" si="112"/>
        <v/>
      </c>
      <c r="AT251" s="378" t="str">
        <f t="shared" si="113"/>
        <v/>
      </c>
      <c r="AX251" s="625" t="b">
        <f t="shared" si="122"/>
        <v>0</v>
      </c>
      <c r="AY251" s="7" t="str">
        <f t="shared" si="123"/>
        <v>FALSEFALSEFALSE</v>
      </c>
      <c r="AZ251" s="626">
        <f t="shared" si="114"/>
        <v>0</v>
      </c>
      <c r="BA251" s="627" t="str">
        <f t="shared" si="124"/>
        <v/>
      </c>
      <c r="BB251" s="627">
        <f t="shared" si="115"/>
        <v>0</v>
      </c>
      <c r="BC251" s="690" t="str">
        <f t="shared" si="116"/>
        <v/>
      </c>
    </row>
    <row r="252" spans="1:55">
      <c r="A252" s="381">
        <v>196</v>
      </c>
      <c r="B252" s="117"/>
      <c r="C252" s="288"/>
      <c r="D252" s="289"/>
      <c r="E252" s="289"/>
      <c r="F252" s="290"/>
      <c r="G252" s="292"/>
      <c r="H252" s="116"/>
      <c r="I252" s="292"/>
      <c r="J252" s="116"/>
      <c r="K252" s="370" t="str">
        <f t="shared" si="94"/>
        <v/>
      </c>
      <c r="L252" s="370">
        <f t="shared" si="117"/>
        <v>0</v>
      </c>
      <c r="M252" s="370">
        <f t="shared" si="118"/>
        <v>0</v>
      </c>
      <c r="N252" s="371" t="str">
        <f t="shared" si="95"/>
        <v/>
      </c>
      <c r="O252" s="371" t="str">
        <f t="shared" si="96"/>
        <v/>
      </c>
      <c r="P252" s="371" t="str">
        <f t="shared" si="97"/>
        <v/>
      </c>
      <c r="Q252" s="371" t="str">
        <f t="shared" si="98"/>
        <v/>
      </c>
      <c r="R252" s="371" t="str">
        <f t="shared" si="99"/>
        <v/>
      </c>
      <c r="S252" s="371" t="str">
        <f t="shared" si="100"/>
        <v/>
      </c>
      <c r="T252" s="443" t="str">
        <f t="shared" si="119"/>
        <v/>
      </c>
      <c r="U252" s="539"/>
      <c r="V252" s="117"/>
      <c r="W252" s="118"/>
      <c r="X252" s="119"/>
      <c r="Y252" s="120"/>
      <c r="Z252" s="122"/>
      <c r="AA252" s="121"/>
      <c r="AB252" s="443" t="str">
        <f t="shared" si="101"/>
        <v/>
      </c>
      <c r="AC252" s="734" t="str">
        <f t="shared" si="120"/>
        <v/>
      </c>
      <c r="AD252" s="372"/>
      <c r="AE252" s="485"/>
      <c r="AF252" s="373" t="str">
        <f t="shared" si="102"/>
        <v/>
      </c>
      <c r="AG252" s="373" t="str">
        <f t="shared" si="103"/>
        <v/>
      </c>
      <c r="AH252" s="374" t="str">
        <f t="shared" si="104"/>
        <v/>
      </c>
      <c r="AI252" s="375" t="str">
        <f t="shared" si="105"/>
        <v/>
      </c>
      <c r="AJ252" s="375" t="str">
        <f t="shared" si="106"/>
        <v/>
      </c>
      <c r="AK252" s="375" t="str">
        <f t="shared" si="107"/>
        <v/>
      </c>
      <c r="AL252" s="375" t="str">
        <f t="shared" si="108"/>
        <v/>
      </c>
      <c r="AM252" s="375" t="str">
        <f t="shared" si="109"/>
        <v/>
      </c>
      <c r="AN252" s="376"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376"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375" t="str">
        <f t="shared" si="110"/>
        <v/>
      </c>
      <c r="AQ252" s="444" t="str">
        <f t="shared" si="111"/>
        <v/>
      </c>
      <c r="AR252" s="375" t="str">
        <f t="shared" si="121"/>
        <v/>
      </c>
      <c r="AS252" s="377" t="str">
        <f t="shared" si="112"/>
        <v/>
      </c>
      <c r="AT252" s="378" t="str">
        <f t="shared" si="113"/>
        <v/>
      </c>
      <c r="AX252" s="625" t="b">
        <f t="shared" si="122"/>
        <v>0</v>
      </c>
      <c r="AY252" s="7" t="str">
        <f t="shared" si="123"/>
        <v>FALSEFALSEFALSE</v>
      </c>
      <c r="AZ252" s="626">
        <f t="shared" si="114"/>
        <v>0</v>
      </c>
      <c r="BA252" s="627" t="str">
        <f t="shared" si="124"/>
        <v/>
      </c>
      <c r="BB252" s="627">
        <f t="shared" si="115"/>
        <v>0</v>
      </c>
      <c r="BC252" s="690" t="str">
        <f t="shared" si="116"/>
        <v/>
      </c>
    </row>
    <row r="253" spans="1:55">
      <c r="A253" s="381">
        <v>197</v>
      </c>
      <c r="B253" s="117"/>
      <c r="C253" s="288"/>
      <c r="D253" s="289"/>
      <c r="E253" s="289"/>
      <c r="F253" s="290"/>
      <c r="G253" s="292"/>
      <c r="H253" s="116"/>
      <c r="I253" s="292"/>
      <c r="J253" s="116"/>
      <c r="K253" s="370" t="str">
        <f t="shared" si="94"/>
        <v/>
      </c>
      <c r="L253" s="370">
        <f t="shared" si="117"/>
        <v>0</v>
      </c>
      <c r="M253" s="370">
        <f t="shared" si="118"/>
        <v>0</v>
      </c>
      <c r="N253" s="371" t="str">
        <f t="shared" si="95"/>
        <v/>
      </c>
      <c r="O253" s="371" t="str">
        <f t="shared" si="96"/>
        <v/>
      </c>
      <c r="P253" s="371" t="str">
        <f t="shared" si="97"/>
        <v/>
      </c>
      <c r="Q253" s="371" t="str">
        <f t="shared" si="98"/>
        <v/>
      </c>
      <c r="R253" s="371" t="str">
        <f t="shared" si="99"/>
        <v/>
      </c>
      <c r="S253" s="371" t="str">
        <f t="shared" si="100"/>
        <v/>
      </c>
      <c r="T253" s="443" t="str">
        <f t="shared" si="119"/>
        <v/>
      </c>
      <c r="U253" s="539"/>
      <c r="V253" s="117"/>
      <c r="W253" s="118"/>
      <c r="X253" s="119"/>
      <c r="Y253" s="120"/>
      <c r="Z253" s="122"/>
      <c r="AA253" s="121"/>
      <c r="AB253" s="443" t="str">
        <f t="shared" si="101"/>
        <v/>
      </c>
      <c r="AC253" s="734" t="str">
        <f t="shared" si="120"/>
        <v/>
      </c>
      <c r="AD253" s="372"/>
      <c r="AE253" s="485"/>
      <c r="AF253" s="373" t="str">
        <f t="shared" si="102"/>
        <v/>
      </c>
      <c r="AG253" s="373" t="str">
        <f t="shared" si="103"/>
        <v/>
      </c>
      <c r="AH253" s="374" t="str">
        <f t="shared" si="104"/>
        <v/>
      </c>
      <c r="AI253" s="375" t="str">
        <f t="shared" si="105"/>
        <v/>
      </c>
      <c r="AJ253" s="375" t="str">
        <f t="shared" si="106"/>
        <v/>
      </c>
      <c r="AK253" s="375" t="str">
        <f t="shared" si="107"/>
        <v/>
      </c>
      <c r="AL253" s="375" t="str">
        <f t="shared" si="108"/>
        <v/>
      </c>
      <c r="AM253" s="375" t="str">
        <f t="shared" si="109"/>
        <v/>
      </c>
      <c r="AN253" s="376"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376"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375" t="str">
        <f t="shared" si="110"/>
        <v/>
      </c>
      <c r="AQ253" s="444" t="str">
        <f t="shared" si="111"/>
        <v/>
      </c>
      <c r="AR253" s="375" t="str">
        <f t="shared" si="121"/>
        <v/>
      </c>
      <c r="AS253" s="377" t="str">
        <f t="shared" si="112"/>
        <v/>
      </c>
      <c r="AT253" s="378" t="str">
        <f t="shared" si="113"/>
        <v/>
      </c>
      <c r="AX253" s="625" t="b">
        <f t="shared" si="122"/>
        <v>0</v>
      </c>
      <c r="AY253" s="7" t="str">
        <f t="shared" si="123"/>
        <v>FALSEFALSEFALSE</v>
      </c>
      <c r="AZ253" s="626">
        <f t="shared" si="114"/>
        <v>0</v>
      </c>
      <c r="BA253" s="627" t="str">
        <f t="shared" si="124"/>
        <v/>
      </c>
      <c r="BB253" s="627">
        <f t="shared" si="115"/>
        <v>0</v>
      </c>
      <c r="BC253" s="690" t="str">
        <f t="shared" si="116"/>
        <v/>
      </c>
    </row>
    <row r="254" spans="1:55">
      <c r="A254" s="381">
        <v>198</v>
      </c>
      <c r="B254" s="117"/>
      <c r="C254" s="288"/>
      <c r="D254" s="289"/>
      <c r="E254" s="289"/>
      <c r="F254" s="290"/>
      <c r="G254" s="292"/>
      <c r="H254" s="116"/>
      <c r="I254" s="292"/>
      <c r="J254" s="116"/>
      <c r="K254" s="370" t="str">
        <f t="shared" si="94"/>
        <v/>
      </c>
      <c r="L254" s="370">
        <f t="shared" si="117"/>
        <v>0</v>
      </c>
      <c r="M254" s="370">
        <f t="shared" si="118"/>
        <v>0</v>
      </c>
      <c r="N254" s="371" t="str">
        <f t="shared" si="95"/>
        <v/>
      </c>
      <c r="O254" s="371" t="str">
        <f t="shared" si="96"/>
        <v/>
      </c>
      <c r="P254" s="371" t="str">
        <f t="shared" si="97"/>
        <v/>
      </c>
      <c r="Q254" s="371" t="str">
        <f t="shared" si="98"/>
        <v/>
      </c>
      <c r="R254" s="371" t="str">
        <f t="shared" si="99"/>
        <v/>
      </c>
      <c r="S254" s="371" t="str">
        <f t="shared" si="100"/>
        <v/>
      </c>
      <c r="T254" s="443" t="str">
        <f t="shared" si="119"/>
        <v/>
      </c>
      <c r="U254" s="539"/>
      <c r="V254" s="117"/>
      <c r="W254" s="118"/>
      <c r="X254" s="119"/>
      <c r="Y254" s="120"/>
      <c r="Z254" s="122"/>
      <c r="AA254" s="121"/>
      <c r="AB254" s="443" t="str">
        <f t="shared" si="101"/>
        <v/>
      </c>
      <c r="AC254" s="734" t="str">
        <f t="shared" si="120"/>
        <v/>
      </c>
      <c r="AD254" s="372"/>
      <c r="AE254" s="485"/>
      <c r="AF254" s="373" t="str">
        <f t="shared" si="102"/>
        <v/>
      </c>
      <c r="AG254" s="373" t="str">
        <f t="shared" si="103"/>
        <v/>
      </c>
      <c r="AH254" s="374" t="str">
        <f t="shared" si="104"/>
        <v/>
      </c>
      <c r="AI254" s="375" t="str">
        <f t="shared" si="105"/>
        <v/>
      </c>
      <c r="AJ254" s="375" t="str">
        <f t="shared" si="106"/>
        <v/>
      </c>
      <c r="AK254" s="375" t="str">
        <f t="shared" si="107"/>
        <v/>
      </c>
      <c r="AL254" s="375" t="str">
        <f t="shared" si="108"/>
        <v/>
      </c>
      <c r="AM254" s="375" t="str">
        <f t="shared" si="109"/>
        <v/>
      </c>
      <c r="AN254" s="376"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376"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375" t="str">
        <f t="shared" si="110"/>
        <v/>
      </c>
      <c r="AQ254" s="444" t="str">
        <f t="shared" si="111"/>
        <v/>
      </c>
      <c r="AR254" s="375" t="str">
        <f t="shared" si="121"/>
        <v/>
      </c>
      <c r="AS254" s="377" t="str">
        <f t="shared" si="112"/>
        <v/>
      </c>
      <c r="AT254" s="378" t="str">
        <f t="shared" si="113"/>
        <v/>
      </c>
      <c r="AX254" s="625" t="b">
        <f t="shared" si="122"/>
        <v>0</v>
      </c>
      <c r="AY254" s="7" t="str">
        <f t="shared" si="123"/>
        <v>FALSEFALSEFALSE</v>
      </c>
      <c r="AZ254" s="626">
        <f t="shared" si="114"/>
        <v>0</v>
      </c>
      <c r="BA254" s="627" t="str">
        <f t="shared" si="124"/>
        <v/>
      </c>
      <c r="BB254" s="627">
        <f t="shared" si="115"/>
        <v>0</v>
      </c>
      <c r="BC254" s="690" t="str">
        <f t="shared" si="116"/>
        <v/>
      </c>
    </row>
    <row r="255" spans="1:55">
      <c r="A255" s="381">
        <v>199</v>
      </c>
      <c r="B255" s="117"/>
      <c r="C255" s="288"/>
      <c r="D255" s="289"/>
      <c r="E255" s="289"/>
      <c r="F255" s="290"/>
      <c r="G255" s="292"/>
      <c r="H255" s="116"/>
      <c r="I255" s="292"/>
      <c r="J255" s="116"/>
      <c r="K255" s="370" t="str">
        <f t="shared" si="94"/>
        <v/>
      </c>
      <c r="L255" s="370">
        <f t="shared" si="117"/>
        <v>0</v>
      </c>
      <c r="M255" s="370">
        <f t="shared" si="118"/>
        <v>0</v>
      </c>
      <c r="N255" s="371" t="str">
        <f t="shared" si="95"/>
        <v/>
      </c>
      <c r="O255" s="371" t="str">
        <f t="shared" si="96"/>
        <v/>
      </c>
      <c r="P255" s="371" t="str">
        <f t="shared" si="97"/>
        <v/>
      </c>
      <c r="Q255" s="371" t="str">
        <f t="shared" si="98"/>
        <v/>
      </c>
      <c r="R255" s="371" t="str">
        <f t="shared" si="99"/>
        <v/>
      </c>
      <c r="S255" s="371" t="str">
        <f t="shared" si="100"/>
        <v/>
      </c>
      <c r="T255" s="443" t="str">
        <f t="shared" si="119"/>
        <v/>
      </c>
      <c r="U255" s="539"/>
      <c r="V255" s="117"/>
      <c r="W255" s="118"/>
      <c r="X255" s="119"/>
      <c r="Y255" s="120"/>
      <c r="Z255" s="122"/>
      <c r="AA255" s="121"/>
      <c r="AB255" s="443" t="str">
        <f t="shared" si="101"/>
        <v/>
      </c>
      <c r="AC255" s="734" t="str">
        <f t="shared" si="120"/>
        <v/>
      </c>
      <c r="AD255" s="372"/>
      <c r="AE255" s="485"/>
      <c r="AF255" s="373" t="str">
        <f t="shared" si="102"/>
        <v/>
      </c>
      <c r="AG255" s="373" t="str">
        <f t="shared" si="103"/>
        <v/>
      </c>
      <c r="AH255" s="374" t="str">
        <f t="shared" si="104"/>
        <v/>
      </c>
      <c r="AI255" s="375" t="str">
        <f t="shared" si="105"/>
        <v/>
      </c>
      <c r="AJ255" s="375" t="str">
        <f t="shared" si="106"/>
        <v/>
      </c>
      <c r="AK255" s="375" t="str">
        <f t="shared" si="107"/>
        <v/>
      </c>
      <c r="AL255" s="375" t="str">
        <f t="shared" si="108"/>
        <v/>
      </c>
      <c r="AM255" s="375" t="str">
        <f t="shared" si="109"/>
        <v/>
      </c>
      <c r="AN255" s="376"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376"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375" t="str">
        <f t="shared" si="110"/>
        <v/>
      </c>
      <c r="AQ255" s="444" t="str">
        <f t="shared" si="111"/>
        <v/>
      </c>
      <c r="AR255" s="375" t="str">
        <f t="shared" si="121"/>
        <v/>
      </c>
      <c r="AS255" s="377" t="str">
        <f t="shared" si="112"/>
        <v/>
      </c>
      <c r="AT255" s="378" t="str">
        <f t="shared" si="113"/>
        <v/>
      </c>
      <c r="AX255" s="625" t="b">
        <f t="shared" si="122"/>
        <v>0</v>
      </c>
      <c r="AY255" s="7" t="str">
        <f t="shared" si="123"/>
        <v>FALSEFALSEFALSE</v>
      </c>
      <c r="AZ255" s="626">
        <f t="shared" si="114"/>
        <v>0</v>
      </c>
      <c r="BA255" s="627" t="str">
        <f t="shared" si="124"/>
        <v/>
      </c>
      <c r="BB255" s="627">
        <f t="shared" si="115"/>
        <v>0</v>
      </c>
      <c r="BC255" s="690" t="str">
        <f t="shared" si="116"/>
        <v/>
      </c>
    </row>
    <row r="256" spans="1:55">
      <c r="A256" s="381">
        <v>200</v>
      </c>
      <c r="B256" s="117"/>
      <c r="C256" s="288"/>
      <c r="D256" s="289"/>
      <c r="E256" s="289"/>
      <c r="F256" s="290"/>
      <c r="G256" s="292"/>
      <c r="H256" s="116"/>
      <c r="I256" s="292"/>
      <c r="J256" s="116"/>
      <c r="K256" s="370" t="str">
        <f t="shared" si="94"/>
        <v/>
      </c>
      <c r="L256" s="370">
        <f t="shared" si="117"/>
        <v>0</v>
      </c>
      <c r="M256" s="370">
        <f t="shared" si="118"/>
        <v>0</v>
      </c>
      <c r="N256" s="371" t="str">
        <f t="shared" si="95"/>
        <v/>
      </c>
      <c r="O256" s="371" t="str">
        <f t="shared" si="96"/>
        <v/>
      </c>
      <c r="P256" s="371" t="str">
        <f t="shared" si="97"/>
        <v/>
      </c>
      <c r="Q256" s="371" t="str">
        <f t="shared" si="98"/>
        <v/>
      </c>
      <c r="R256" s="371" t="str">
        <f t="shared" si="99"/>
        <v/>
      </c>
      <c r="S256" s="371" t="str">
        <f t="shared" si="100"/>
        <v/>
      </c>
      <c r="T256" s="443" t="str">
        <f t="shared" si="119"/>
        <v/>
      </c>
      <c r="U256" s="539"/>
      <c r="V256" s="117"/>
      <c r="W256" s="118"/>
      <c r="X256" s="119"/>
      <c r="Y256" s="120"/>
      <c r="Z256" s="122"/>
      <c r="AA256" s="121"/>
      <c r="AB256" s="443" t="str">
        <f t="shared" si="101"/>
        <v/>
      </c>
      <c r="AC256" s="734" t="str">
        <f t="shared" si="120"/>
        <v/>
      </c>
      <c r="AD256" s="372"/>
      <c r="AE256" s="485"/>
      <c r="AF256" s="373" t="str">
        <f t="shared" si="102"/>
        <v/>
      </c>
      <c r="AG256" s="373" t="str">
        <f t="shared" si="103"/>
        <v/>
      </c>
      <c r="AH256" s="374" t="str">
        <f t="shared" si="104"/>
        <v/>
      </c>
      <c r="AI256" s="375" t="str">
        <f t="shared" si="105"/>
        <v/>
      </c>
      <c r="AJ256" s="375" t="str">
        <f t="shared" si="106"/>
        <v/>
      </c>
      <c r="AK256" s="375" t="str">
        <f t="shared" si="107"/>
        <v/>
      </c>
      <c r="AL256" s="375" t="str">
        <f t="shared" si="108"/>
        <v/>
      </c>
      <c r="AM256" s="375" t="str">
        <f t="shared" si="109"/>
        <v/>
      </c>
      <c r="AN256" s="376"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376"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375" t="str">
        <f t="shared" si="110"/>
        <v/>
      </c>
      <c r="AQ256" s="444" t="str">
        <f t="shared" si="111"/>
        <v/>
      </c>
      <c r="AR256" s="375" t="str">
        <f t="shared" si="121"/>
        <v/>
      </c>
      <c r="AS256" s="377" t="str">
        <f t="shared" si="112"/>
        <v/>
      </c>
      <c r="AT256" s="378" t="str">
        <f t="shared" si="113"/>
        <v/>
      </c>
      <c r="AX256" s="625" t="b">
        <f t="shared" si="122"/>
        <v>0</v>
      </c>
      <c r="AY256" s="7" t="str">
        <f t="shared" si="123"/>
        <v>FALSEFALSEFALSE</v>
      </c>
      <c r="AZ256" s="626">
        <f t="shared" si="114"/>
        <v>0</v>
      </c>
      <c r="BA256" s="627" t="str">
        <f t="shared" si="124"/>
        <v/>
      </c>
      <c r="BB256" s="627">
        <f t="shared" si="115"/>
        <v>0</v>
      </c>
      <c r="BC256" s="690" t="str">
        <f t="shared" si="116"/>
        <v/>
      </c>
    </row>
    <row r="257" spans="1:55">
      <c r="A257" s="381">
        <v>201</v>
      </c>
      <c r="B257" s="117"/>
      <c r="C257" s="288"/>
      <c r="D257" s="289"/>
      <c r="E257" s="289"/>
      <c r="F257" s="290"/>
      <c r="G257" s="292"/>
      <c r="H257" s="116"/>
      <c r="I257" s="292"/>
      <c r="J257" s="116"/>
      <c r="K257" s="370" t="str">
        <f t="shared" si="94"/>
        <v/>
      </c>
      <c r="L257" s="370">
        <f t="shared" si="117"/>
        <v>0</v>
      </c>
      <c r="M257" s="370">
        <f t="shared" si="118"/>
        <v>0</v>
      </c>
      <c r="N257" s="371" t="str">
        <f t="shared" si="95"/>
        <v/>
      </c>
      <c r="O257" s="371" t="str">
        <f t="shared" si="96"/>
        <v/>
      </c>
      <c r="P257" s="371" t="str">
        <f t="shared" si="97"/>
        <v/>
      </c>
      <c r="Q257" s="371" t="str">
        <f t="shared" si="98"/>
        <v/>
      </c>
      <c r="R257" s="371" t="str">
        <f t="shared" si="99"/>
        <v/>
      </c>
      <c r="S257" s="371" t="str">
        <f t="shared" si="100"/>
        <v/>
      </c>
      <c r="T257" s="443" t="str">
        <f t="shared" si="119"/>
        <v/>
      </c>
      <c r="U257" s="539"/>
      <c r="V257" s="117"/>
      <c r="W257" s="118"/>
      <c r="X257" s="119"/>
      <c r="Y257" s="120"/>
      <c r="Z257" s="122"/>
      <c r="AA257" s="121"/>
      <c r="AB257" s="443" t="str">
        <f t="shared" si="101"/>
        <v/>
      </c>
      <c r="AC257" s="734" t="str">
        <f t="shared" si="120"/>
        <v/>
      </c>
      <c r="AD257" s="372"/>
      <c r="AE257" s="485"/>
      <c r="AF257" s="373" t="str">
        <f t="shared" si="102"/>
        <v/>
      </c>
      <c r="AG257" s="373" t="str">
        <f t="shared" si="103"/>
        <v/>
      </c>
      <c r="AH257" s="374" t="str">
        <f t="shared" si="104"/>
        <v/>
      </c>
      <c r="AI257" s="375" t="str">
        <f t="shared" si="105"/>
        <v/>
      </c>
      <c r="AJ257" s="375" t="str">
        <f t="shared" si="106"/>
        <v/>
      </c>
      <c r="AK257" s="375" t="str">
        <f t="shared" si="107"/>
        <v/>
      </c>
      <c r="AL257" s="375" t="str">
        <f t="shared" si="108"/>
        <v/>
      </c>
      <c r="AM257" s="375" t="str">
        <f t="shared" si="109"/>
        <v/>
      </c>
      <c r="AN257" s="376"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376"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375" t="str">
        <f t="shared" si="110"/>
        <v/>
      </c>
      <c r="AQ257" s="444" t="str">
        <f t="shared" si="111"/>
        <v/>
      </c>
      <c r="AR257" s="375" t="str">
        <f t="shared" si="121"/>
        <v/>
      </c>
      <c r="AS257" s="377" t="str">
        <f t="shared" si="112"/>
        <v/>
      </c>
      <c r="AT257" s="378" t="str">
        <f t="shared" si="113"/>
        <v/>
      </c>
      <c r="AX257" s="625" t="b">
        <f t="shared" si="122"/>
        <v>0</v>
      </c>
      <c r="AY257" s="7" t="str">
        <f t="shared" si="123"/>
        <v>FALSEFALSEFALSE</v>
      </c>
      <c r="AZ257" s="626">
        <f t="shared" si="114"/>
        <v>0</v>
      </c>
      <c r="BA257" s="627" t="str">
        <f t="shared" si="124"/>
        <v/>
      </c>
      <c r="BB257" s="627">
        <f t="shared" si="115"/>
        <v>0</v>
      </c>
      <c r="BC257" s="690" t="str">
        <f t="shared" si="116"/>
        <v/>
      </c>
    </row>
    <row r="258" spans="1:55">
      <c r="A258" s="381">
        <v>202</v>
      </c>
      <c r="B258" s="117"/>
      <c r="C258" s="288"/>
      <c r="D258" s="289"/>
      <c r="E258" s="289"/>
      <c r="F258" s="290"/>
      <c r="G258" s="292"/>
      <c r="H258" s="116"/>
      <c r="I258" s="292"/>
      <c r="J258" s="116"/>
      <c r="K258" s="370" t="str">
        <f t="shared" si="94"/>
        <v/>
      </c>
      <c r="L258" s="370">
        <f t="shared" si="117"/>
        <v>0</v>
      </c>
      <c r="M258" s="370">
        <f t="shared" si="118"/>
        <v>0</v>
      </c>
      <c r="N258" s="371" t="str">
        <f t="shared" si="95"/>
        <v/>
      </c>
      <c r="O258" s="371" t="str">
        <f t="shared" si="96"/>
        <v/>
      </c>
      <c r="P258" s="371" t="str">
        <f t="shared" si="97"/>
        <v/>
      </c>
      <c r="Q258" s="371" t="str">
        <f t="shared" si="98"/>
        <v/>
      </c>
      <c r="R258" s="371" t="str">
        <f t="shared" si="99"/>
        <v/>
      </c>
      <c r="S258" s="371" t="str">
        <f t="shared" si="100"/>
        <v/>
      </c>
      <c r="T258" s="443" t="str">
        <f t="shared" si="119"/>
        <v/>
      </c>
      <c r="U258" s="539"/>
      <c r="V258" s="117"/>
      <c r="W258" s="118"/>
      <c r="X258" s="119"/>
      <c r="Y258" s="120"/>
      <c r="Z258" s="122"/>
      <c r="AA258" s="121"/>
      <c r="AB258" s="443" t="str">
        <f t="shared" si="101"/>
        <v/>
      </c>
      <c r="AC258" s="734" t="str">
        <f t="shared" si="120"/>
        <v/>
      </c>
      <c r="AD258" s="372"/>
      <c r="AE258" s="485"/>
      <c r="AF258" s="373" t="str">
        <f t="shared" si="102"/>
        <v/>
      </c>
      <c r="AG258" s="373" t="str">
        <f t="shared" si="103"/>
        <v/>
      </c>
      <c r="AH258" s="374" t="str">
        <f t="shared" si="104"/>
        <v/>
      </c>
      <c r="AI258" s="375" t="str">
        <f t="shared" si="105"/>
        <v/>
      </c>
      <c r="AJ258" s="375" t="str">
        <f t="shared" si="106"/>
        <v/>
      </c>
      <c r="AK258" s="375" t="str">
        <f t="shared" si="107"/>
        <v/>
      </c>
      <c r="AL258" s="375" t="str">
        <f t="shared" si="108"/>
        <v/>
      </c>
      <c r="AM258" s="375" t="str">
        <f t="shared" si="109"/>
        <v/>
      </c>
      <c r="AN258" s="376"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376"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375" t="str">
        <f t="shared" si="110"/>
        <v/>
      </c>
      <c r="AQ258" s="444" t="str">
        <f t="shared" si="111"/>
        <v/>
      </c>
      <c r="AR258" s="375" t="str">
        <f t="shared" si="121"/>
        <v/>
      </c>
      <c r="AS258" s="377" t="str">
        <f t="shared" si="112"/>
        <v/>
      </c>
      <c r="AT258" s="378" t="str">
        <f t="shared" si="113"/>
        <v/>
      </c>
      <c r="AX258" s="625" t="b">
        <f t="shared" si="122"/>
        <v>0</v>
      </c>
      <c r="AY258" s="7" t="str">
        <f t="shared" si="123"/>
        <v>FALSEFALSEFALSE</v>
      </c>
      <c r="AZ258" s="626">
        <f t="shared" si="114"/>
        <v>0</v>
      </c>
      <c r="BA258" s="627" t="str">
        <f t="shared" si="124"/>
        <v/>
      </c>
      <c r="BB258" s="627">
        <f t="shared" si="115"/>
        <v>0</v>
      </c>
      <c r="BC258" s="690" t="str">
        <f t="shared" si="116"/>
        <v/>
      </c>
    </row>
    <row r="259" spans="1:55">
      <c r="A259" s="381">
        <v>203</v>
      </c>
      <c r="B259" s="117"/>
      <c r="C259" s="288"/>
      <c r="D259" s="289"/>
      <c r="E259" s="289"/>
      <c r="F259" s="290"/>
      <c r="G259" s="292"/>
      <c r="H259" s="116"/>
      <c r="I259" s="292"/>
      <c r="J259" s="116"/>
      <c r="K259" s="370" t="str">
        <f t="shared" si="94"/>
        <v/>
      </c>
      <c r="L259" s="370">
        <f t="shared" si="117"/>
        <v>0</v>
      </c>
      <c r="M259" s="370">
        <f t="shared" si="118"/>
        <v>0</v>
      </c>
      <c r="N259" s="371" t="str">
        <f t="shared" si="95"/>
        <v/>
      </c>
      <c r="O259" s="371" t="str">
        <f t="shared" si="96"/>
        <v/>
      </c>
      <c r="P259" s="371" t="str">
        <f t="shared" si="97"/>
        <v/>
      </c>
      <c r="Q259" s="371" t="str">
        <f t="shared" si="98"/>
        <v/>
      </c>
      <c r="R259" s="371" t="str">
        <f t="shared" si="99"/>
        <v/>
      </c>
      <c r="S259" s="371" t="str">
        <f t="shared" si="100"/>
        <v/>
      </c>
      <c r="T259" s="443" t="str">
        <f t="shared" si="119"/>
        <v/>
      </c>
      <c r="U259" s="539"/>
      <c r="V259" s="117"/>
      <c r="W259" s="118"/>
      <c r="X259" s="119"/>
      <c r="Y259" s="120"/>
      <c r="Z259" s="122"/>
      <c r="AA259" s="121"/>
      <c r="AB259" s="443" t="str">
        <f t="shared" si="101"/>
        <v/>
      </c>
      <c r="AC259" s="734" t="str">
        <f t="shared" si="120"/>
        <v/>
      </c>
      <c r="AD259" s="372"/>
      <c r="AE259" s="485"/>
      <c r="AF259" s="373" t="str">
        <f t="shared" si="102"/>
        <v/>
      </c>
      <c r="AG259" s="373" t="str">
        <f t="shared" si="103"/>
        <v/>
      </c>
      <c r="AH259" s="374" t="str">
        <f t="shared" si="104"/>
        <v/>
      </c>
      <c r="AI259" s="375" t="str">
        <f t="shared" si="105"/>
        <v/>
      </c>
      <c r="AJ259" s="375" t="str">
        <f t="shared" si="106"/>
        <v/>
      </c>
      <c r="AK259" s="375" t="str">
        <f t="shared" si="107"/>
        <v/>
      </c>
      <c r="AL259" s="375" t="str">
        <f t="shared" si="108"/>
        <v/>
      </c>
      <c r="AM259" s="375" t="str">
        <f t="shared" si="109"/>
        <v/>
      </c>
      <c r="AN259" s="376"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376"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375" t="str">
        <f t="shared" si="110"/>
        <v/>
      </c>
      <c r="AQ259" s="444" t="str">
        <f t="shared" si="111"/>
        <v/>
      </c>
      <c r="AR259" s="375" t="str">
        <f t="shared" si="121"/>
        <v/>
      </c>
      <c r="AS259" s="377" t="str">
        <f t="shared" si="112"/>
        <v/>
      </c>
      <c r="AT259" s="378" t="str">
        <f t="shared" si="113"/>
        <v/>
      </c>
      <c r="AX259" s="625" t="b">
        <f t="shared" si="122"/>
        <v>0</v>
      </c>
      <c r="AY259" s="7" t="str">
        <f t="shared" si="123"/>
        <v>FALSEFALSEFALSE</v>
      </c>
      <c r="AZ259" s="626">
        <f t="shared" si="114"/>
        <v>0</v>
      </c>
      <c r="BA259" s="627" t="str">
        <f t="shared" si="124"/>
        <v/>
      </c>
      <c r="BB259" s="627">
        <f t="shared" si="115"/>
        <v>0</v>
      </c>
      <c r="BC259" s="690" t="str">
        <f t="shared" si="116"/>
        <v/>
      </c>
    </row>
    <row r="260" spans="1:55">
      <c r="A260" s="381">
        <v>204</v>
      </c>
      <c r="B260" s="117"/>
      <c r="C260" s="288"/>
      <c r="D260" s="289"/>
      <c r="E260" s="289"/>
      <c r="F260" s="290"/>
      <c r="G260" s="292"/>
      <c r="H260" s="116"/>
      <c r="I260" s="292"/>
      <c r="J260" s="116"/>
      <c r="K260" s="370" t="str">
        <f t="shared" si="94"/>
        <v/>
      </c>
      <c r="L260" s="370">
        <f t="shared" si="117"/>
        <v>0</v>
      </c>
      <c r="M260" s="370">
        <f t="shared" si="118"/>
        <v>0</v>
      </c>
      <c r="N260" s="371" t="str">
        <f t="shared" si="95"/>
        <v/>
      </c>
      <c r="O260" s="371" t="str">
        <f t="shared" si="96"/>
        <v/>
      </c>
      <c r="P260" s="371" t="str">
        <f t="shared" si="97"/>
        <v/>
      </c>
      <c r="Q260" s="371" t="str">
        <f t="shared" si="98"/>
        <v/>
      </c>
      <c r="R260" s="371" t="str">
        <f t="shared" si="99"/>
        <v/>
      </c>
      <c r="S260" s="371" t="str">
        <f t="shared" si="100"/>
        <v/>
      </c>
      <c r="T260" s="443" t="str">
        <f t="shared" si="119"/>
        <v/>
      </c>
      <c r="U260" s="539"/>
      <c r="V260" s="117"/>
      <c r="W260" s="118"/>
      <c r="X260" s="119"/>
      <c r="Y260" s="120"/>
      <c r="Z260" s="122"/>
      <c r="AA260" s="121"/>
      <c r="AB260" s="443" t="str">
        <f t="shared" si="101"/>
        <v/>
      </c>
      <c r="AC260" s="734" t="str">
        <f t="shared" si="120"/>
        <v/>
      </c>
      <c r="AD260" s="372"/>
      <c r="AE260" s="485"/>
      <c r="AF260" s="373" t="str">
        <f t="shared" si="102"/>
        <v/>
      </c>
      <c r="AG260" s="373" t="str">
        <f t="shared" si="103"/>
        <v/>
      </c>
      <c r="AH260" s="374" t="str">
        <f t="shared" si="104"/>
        <v/>
      </c>
      <c r="AI260" s="375" t="str">
        <f t="shared" si="105"/>
        <v/>
      </c>
      <c r="AJ260" s="375" t="str">
        <f t="shared" si="106"/>
        <v/>
      </c>
      <c r="AK260" s="375" t="str">
        <f t="shared" si="107"/>
        <v/>
      </c>
      <c r="AL260" s="375" t="str">
        <f t="shared" si="108"/>
        <v/>
      </c>
      <c r="AM260" s="375" t="str">
        <f t="shared" si="109"/>
        <v/>
      </c>
      <c r="AN260" s="376"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376"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375" t="str">
        <f t="shared" si="110"/>
        <v/>
      </c>
      <c r="AQ260" s="444" t="str">
        <f t="shared" si="111"/>
        <v/>
      </c>
      <c r="AR260" s="375" t="str">
        <f t="shared" si="121"/>
        <v/>
      </c>
      <c r="AS260" s="377" t="str">
        <f t="shared" si="112"/>
        <v/>
      </c>
      <c r="AT260" s="378" t="str">
        <f t="shared" si="113"/>
        <v/>
      </c>
      <c r="AX260" s="625" t="b">
        <f t="shared" si="122"/>
        <v>0</v>
      </c>
      <c r="AY260" s="7" t="str">
        <f t="shared" si="123"/>
        <v>FALSEFALSEFALSE</v>
      </c>
      <c r="AZ260" s="626">
        <f t="shared" si="114"/>
        <v>0</v>
      </c>
      <c r="BA260" s="627" t="str">
        <f t="shared" si="124"/>
        <v/>
      </c>
      <c r="BB260" s="627">
        <f t="shared" si="115"/>
        <v>0</v>
      </c>
      <c r="BC260" s="690" t="str">
        <f t="shared" si="116"/>
        <v/>
      </c>
    </row>
    <row r="261" spans="1:55">
      <c r="A261" s="381">
        <v>205</v>
      </c>
      <c r="B261" s="117"/>
      <c r="C261" s="288"/>
      <c r="D261" s="289"/>
      <c r="E261" s="289"/>
      <c r="F261" s="290"/>
      <c r="G261" s="292"/>
      <c r="H261" s="116"/>
      <c r="I261" s="292"/>
      <c r="J261" s="116"/>
      <c r="K261" s="370" t="str">
        <f t="shared" si="94"/>
        <v/>
      </c>
      <c r="L261" s="370">
        <f t="shared" si="117"/>
        <v>0</v>
      </c>
      <c r="M261" s="370">
        <f t="shared" si="118"/>
        <v>0</v>
      </c>
      <c r="N261" s="371" t="str">
        <f t="shared" si="95"/>
        <v/>
      </c>
      <c r="O261" s="371" t="str">
        <f t="shared" si="96"/>
        <v/>
      </c>
      <c r="P261" s="371" t="str">
        <f t="shared" si="97"/>
        <v/>
      </c>
      <c r="Q261" s="371" t="str">
        <f t="shared" si="98"/>
        <v/>
      </c>
      <c r="R261" s="371" t="str">
        <f t="shared" si="99"/>
        <v/>
      </c>
      <c r="S261" s="371" t="str">
        <f t="shared" si="100"/>
        <v/>
      </c>
      <c r="T261" s="443" t="str">
        <f t="shared" si="119"/>
        <v/>
      </c>
      <c r="U261" s="539"/>
      <c r="V261" s="117"/>
      <c r="W261" s="118"/>
      <c r="X261" s="119"/>
      <c r="Y261" s="120"/>
      <c r="Z261" s="122"/>
      <c r="AA261" s="121"/>
      <c r="AB261" s="443" t="str">
        <f t="shared" si="101"/>
        <v/>
      </c>
      <c r="AC261" s="734" t="str">
        <f t="shared" si="120"/>
        <v/>
      </c>
      <c r="AD261" s="372"/>
      <c r="AE261" s="485"/>
      <c r="AF261" s="373" t="str">
        <f t="shared" si="102"/>
        <v/>
      </c>
      <c r="AG261" s="373" t="str">
        <f t="shared" si="103"/>
        <v/>
      </c>
      <c r="AH261" s="374" t="str">
        <f t="shared" si="104"/>
        <v/>
      </c>
      <c r="AI261" s="375" t="str">
        <f t="shared" si="105"/>
        <v/>
      </c>
      <c r="AJ261" s="375" t="str">
        <f t="shared" si="106"/>
        <v/>
      </c>
      <c r="AK261" s="375" t="str">
        <f t="shared" si="107"/>
        <v/>
      </c>
      <c r="AL261" s="375" t="str">
        <f t="shared" si="108"/>
        <v/>
      </c>
      <c r="AM261" s="375" t="str">
        <f t="shared" si="109"/>
        <v/>
      </c>
      <c r="AN261" s="376"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376"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375" t="str">
        <f t="shared" si="110"/>
        <v/>
      </c>
      <c r="AQ261" s="444" t="str">
        <f t="shared" si="111"/>
        <v/>
      </c>
      <c r="AR261" s="375" t="str">
        <f t="shared" si="121"/>
        <v/>
      </c>
      <c r="AS261" s="377" t="str">
        <f t="shared" si="112"/>
        <v/>
      </c>
      <c r="AT261" s="378" t="str">
        <f t="shared" si="113"/>
        <v/>
      </c>
      <c r="AX261" s="625" t="b">
        <f t="shared" si="122"/>
        <v>0</v>
      </c>
      <c r="AY261" s="7" t="str">
        <f t="shared" si="123"/>
        <v>FALSEFALSEFALSE</v>
      </c>
      <c r="AZ261" s="626">
        <f t="shared" si="114"/>
        <v>0</v>
      </c>
      <c r="BA261" s="627" t="str">
        <f t="shared" si="124"/>
        <v/>
      </c>
      <c r="BB261" s="627">
        <f t="shared" si="115"/>
        <v>0</v>
      </c>
      <c r="BC261" s="690" t="str">
        <f t="shared" si="116"/>
        <v/>
      </c>
    </row>
    <row r="262" spans="1:55">
      <c r="A262" s="381">
        <v>206</v>
      </c>
      <c r="B262" s="117"/>
      <c r="C262" s="288"/>
      <c r="D262" s="289"/>
      <c r="E262" s="289"/>
      <c r="F262" s="290"/>
      <c r="G262" s="292"/>
      <c r="H262" s="116"/>
      <c r="I262" s="292"/>
      <c r="J262" s="116"/>
      <c r="K262" s="370" t="str">
        <f t="shared" si="94"/>
        <v/>
      </c>
      <c r="L262" s="370">
        <f t="shared" si="117"/>
        <v>0</v>
      </c>
      <c r="M262" s="370">
        <f t="shared" si="118"/>
        <v>0</v>
      </c>
      <c r="N262" s="371" t="str">
        <f t="shared" si="95"/>
        <v/>
      </c>
      <c r="O262" s="371" t="str">
        <f t="shared" si="96"/>
        <v/>
      </c>
      <c r="P262" s="371" t="str">
        <f t="shared" si="97"/>
        <v/>
      </c>
      <c r="Q262" s="371" t="str">
        <f t="shared" si="98"/>
        <v/>
      </c>
      <c r="R262" s="371" t="str">
        <f t="shared" si="99"/>
        <v/>
      </c>
      <c r="S262" s="371" t="str">
        <f t="shared" si="100"/>
        <v/>
      </c>
      <c r="T262" s="443" t="str">
        <f t="shared" si="119"/>
        <v/>
      </c>
      <c r="U262" s="539"/>
      <c r="V262" s="117"/>
      <c r="W262" s="118"/>
      <c r="X262" s="119"/>
      <c r="Y262" s="120"/>
      <c r="Z262" s="122"/>
      <c r="AA262" s="121"/>
      <c r="AB262" s="443" t="str">
        <f t="shared" si="101"/>
        <v/>
      </c>
      <c r="AC262" s="734" t="str">
        <f t="shared" si="120"/>
        <v/>
      </c>
      <c r="AD262" s="372"/>
      <c r="AE262" s="485"/>
      <c r="AF262" s="373" t="str">
        <f t="shared" si="102"/>
        <v/>
      </c>
      <c r="AG262" s="373" t="str">
        <f t="shared" si="103"/>
        <v/>
      </c>
      <c r="AH262" s="374" t="str">
        <f t="shared" si="104"/>
        <v/>
      </c>
      <c r="AI262" s="375" t="str">
        <f t="shared" si="105"/>
        <v/>
      </c>
      <c r="AJ262" s="375" t="str">
        <f t="shared" si="106"/>
        <v/>
      </c>
      <c r="AK262" s="375" t="str">
        <f t="shared" si="107"/>
        <v/>
      </c>
      <c r="AL262" s="375" t="str">
        <f t="shared" si="108"/>
        <v/>
      </c>
      <c r="AM262" s="375" t="str">
        <f t="shared" si="109"/>
        <v/>
      </c>
      <c r="AN262" s="376"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376"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375" t="str">
        <f t="shared" si="110"/>
        <v/>
      </c>
      <c r="AQ262" s="444" t="str">
        <f t="shared" si="111"/>
        <v/>
      </c>
      <c r="AR262" s="375" t="str">
        <f t="shared" si="121"/>
        <v/>
      </c>
      <c r="AS262" s="377" t="str">
        <f t="shared" si="112"/>
        <v/>
      </c>
      <c r="AT262" s="378" t="str">
        <f t="shared" si="113"/>
        <v/>
      </c>
      <c r="AX262" s="625" t="b">
        <f t="shared" si="122"/>
        <v>0</v>
      </c>
      <c r="AY262" s="7" t="str">
        <f t="shared" si="123"/>
        <v>FALSEFALSEFALSE</v>
      </c>
      <c r="AZ262" s="626">
        <f t="shared" si="114"/>
        <v>0</v>
      </c>
      <c r="BA262" s="627" t="str">
        <f t="shared" si="124"/>
        <v/>
      </c>
      <c r="BB262" s="627">
        <f t="shared" si="115"/>
        <v>0</v>
      </c>
      <c r="BC262" s="690" t="str">
        <f t="shared" si="116"/>
        <v/>
      </c>
    </row>
    <row r="263" spans="1:55">
      <c r="A263" s="381">
        <v>207</v>
      </c>
      <c r="B263" s="117"/>
      <c r="C263" s="288"/>
      <c r="D263" s="289"/>
      <c r="E263" s="289"/>
      <c r="F263" s="290"/>
      <c r="G263" s="292"/>
      <c r="H263" s="116"/>
      <c r="I263" s="292"/>
      <c r="J263" s="116"/>
      <c r="K263" s="370" t="str">
        <f t="shared" si="94"/>
        <v/>
      </c>
      <c r="L263" s="370">
        <f t="shared" si="117"/>
        <v>0</v>
      </c>
      <c r="M263" s="370">
        <f t="shared" si="118"/>
        <v>0</v>
      </c>
      <c r="N263" s="371" t="str">
        <f t="shared" si="95"/>
        <v/>
      </c>
      <c r="O263" s="371" t="str">
        <f t="shared" si="96"/>
        <v/>
      </c>
      <c r="P263" s="371" t="str">
        <f t="shared" si="97"/>
        <v/>
      </c>
      <c r="Q263" s="371" t="str">
        <f t="shared" si="98"/>
        <v/>
      </c>
      <c r="R263" s="371" t="str">
        <f t="shared" si="99"/>
        <v/>
      </c>
      <c r="S263" s="371" t="str">
        <f t="shared" si="100"/>
        <v/>
      </c>
      <c r="T263" s="443" t="str">
        <f t="shared" si="119"/>
        <v/>
      </c>
      <c r="U263" s="539"/>
      <c r="V263" s="117"/>
      <c r="W263" s="118"/>
      <c r="X263" s="119"/>
      <c r="Y263" s="120"/>
      <c r="Z263" s="122"/>
      <c r="AA263" s="121"/>
      <c r="AB263" s="443" t="str">
        <f t="shared" si="101"/>
        <v/>
      </c>
      <c r="AC263" s="734" t="str">
        <f t="shared" si="120"/>
        <v/>
      </c>
      <c r="AD263" s="372"/>
      <c r="AE263" s="485"/>
      <c r="AF263" s="373" t="str">
        <f t="shared" si="102"/>
        <v/>
      </c>
      <c r="AG263" s="373" t="str">
        <f t="shared" si="103"/>
        <v/>
      </c>
      <c r="AH263" s="374" t="str">
        <f t="shared" si="104"/>
        <v/>
      </c>
      <c r="AI263" s="375" t="str">
        <f t="shared" si="105"/>
        <v/>
      </c>
      <c r="AJ263" s="375" t="str">
        <f t="shared" si="106"/>
        <v/>
      </c>
      <c r="AK263" s="375" t="str">
        <f t="shared" si="107"/>
        <v/>
      </c>
      <c r="AL263" s="375" t="str">
        <f t="shared" si="108"/>
        <v/>
      </c>
      <c r="AM263" s="375" t="str">
        <f t="shared" si="109"/>
        <v/>
      </c>
      <c r="AN263" s="376"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376"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375" t="str">
        <f t="shared" si="110"/>
        <v/>
      </c>
      <c r="AQ263" s="444" t="str">
        <f t="shared" si="111"/>
        <v/>
      </c>
      <c r="AR263" s="375" t="str">
        <f t="shared" si="121"/>
        <v/>
      </c>
      <c r="AS263" s="377" t="str">
        <f t="shared" si="112"/>
        <v/>
      </c>
      <c r="AT263" s="378" t="str">
        <f t="shared" si="113"/>
        <v/>
      </c>
      <c r="AX263" s="625" t="b">
        <f t="shared" si="122"/>
        <v>0</v>
      </c>
      <c r="AY263" s="7" t="str">
        <f t="shared" si="123"/>
        <v>FALSEFALSEFALSE</v>
      </c>
      <c r="AZ263" s="626">
        <f t="shared" si="114"/>
        <v>0</v>
      </c>
      <c r="BA263" s="627" t="str">
        <f t="shared" si="124"/>
        <v/>
      </c>
      <c r="BB263" s="627">
        <f t="shared" si="115"/>
        <v>0</v>
      </c>
      <c r="BC263" s="690" t="str">
        <f t="shared" si="116"/>
        <v/>
      </c>
    </row>
    <row r="264" spans="1:55">
      <c r="A264" s="381">
        <v>208</v>
      </c>
      <c r="B264" s="117"/>
      <c r="C264" s="288"/>
      <c r="D264" s="289"/>
      <c r="E264" s="289"/>
      <c r="F264" s="290"/>
      <c r="G264" s="292"/>
      <c r="H264" s="116"/>
      <c r="I264" s="292"/>
      <c r="J264" s="116"/>
      <c r="K264" s="370" t="str">
        <f t="shared" si="94"/>
        <v/>
      </c>
      <c r="L264" s="370">
        <f t="shared" si="117"/>
        <v>0</v>
      </c>
      <c r="M264" s="370">
        <f t="shared" si="118"/>
        <v>0</v>
      </c>
      <c r="N264" s="371" t="str">
        <f t="shared" si="95"/>
        <v/>
      </c>
      <c r="O264" s="371" t="str">
        <f t="shared" si="96"/>
        <v/>
      </c>
      <c r="P264" s="371" t="str">
        <f t="shared" si="97"/>
        <v/>
      </c>
      <c r="Q264" s="371" t="str">
        <f t="shared" si="98"/>
        <v/>
      </c>
      <c r="R264" s="371" t="str">
        <f t="shared" si="99"/>
        <v/>
      </c>
      <c r="S264" s="371" t="str">
        <f t="shared" si="100"/>
        <v/>
      </c>
      <c r="T264" s="443" t="str">
        <f t="shared" si="119"/>
        <v/>
      </c>
      <c r="U264" s="539"/>
      <c r="V264" s="117"/>
      <c r="W264" s="118"/>
      <c r="X264" s="119"/>
      <c r="Y264" s="120"/>
      <c r="Z264" s="122"/>
      <c r="AA264" s="121"/>
      <c r="AB264" s="443" t="str">
        <f t="shared" si="101"/>
        <v/>
      </c>
      <c r="AC264" s="734" t="str">
        <f t="shared" si="120"/>
        <v/>
      </c>
      <c r="AD264" s="372"/>
      <c r="AE264" s="485"/>
      <c r="AF264" s="373" t="str">
        <f t="shared" si="102"/>
        <v/>
      </c>
      <c r="AG264" s="373" t="str">
        <f t="shared" si="103"/>
        <v/>
      </c>
      <c r="AH264" s="374" t="str">
        <f t="shared" si="104"/>
        <v/>
      </c>
      <c r="AI264" s="375" t="str">
        <f t="shared" si="105"/>
        <v/>
      </c>
      <c r="AJ264" s="375" t="str">
        <f t="shared" si="106"/>
        <v/>
      </c>
      <c r="AK264" s="375" t="str">
        <f t="shared" si="107"/>
        <v/>
      </c>
      <c r="AL264" s="375" t="str">
        <f t="shared" si="108"/>
        <v/>
      </c>
      <c r="AM264" s="375" t="str">
        <f t="shared" si="109"/>
        <v/>
      </c>
      <c r="AN264" s="376"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376"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375" t="str">
        <f t="shared" si="110"/>
        <v/>
      </c>
      <c r="AQ264" s="444" t="str">
        <f t="shared" si="111"/>
        <v/>
      </c>
      <c r="AR264" s="375" t="str">
        <f t="shared" si="121"/>
        <v/>
      </c>
      <c r="AS264" s="377" t="str">
        <f t="shared" si="112"/>
        <v/>
      </c>
      <c r="AT264" s="378" t="str">
        <f t="shared" si="113"/>
        <v/>
      </c>
      <c r="AX264" s="625" t="b">
        <f t="shared" si="122"/>
        <v>0</v>
      </c>
      <c r="AY264" s="7" t="str">
        <f t="shared" si="123"/>
        <v>FALSEFALSEFALSE</v>
      </c>
      <c r="AZ264" s="626">
        <f t="shared" si="114"/>
        <v>0</v>
      </c>
      <c r="BA264" s="627" t="str">
        <f t="shared" si="124"/>
        <v/>
      </c>
      <c r="BB264" s="627">
        <f t="shared" si="115"/>
        <v>0</v>
      </c>
      <c r="BC264" s="690" t="str">
        <f t="shared" si="116"/>
        <v/>
      </c>
    </row>
    <row r="265" spans="1:55">
      <c r="A265" s="381">
        <v>209</v>
      </c>
      <c r="B265" s="117"/>
      <c r="C265" s="288"/>
      <c r="D265" s="289"/>
      <c r="E265" s="289"/>
      <c r="F265" s="290"/>
      <c r="G265" s="292"/>
      <c r="H265" s="116"/>
      <c r="I265" s="292"/>
      <c r="J265" s="116"/>
      <c r="K265" s="370" t="str">
        <f t="shared" si="94"/>
        <v/>
      </c>
      <c r="L265" s="370">
        <f t="shared" si="117"/>
        <v>0</v>
      </c>
      <c r="M265" s="370">
        <f t="shared" si="118"/>
        <v>0</v>
      </c>
      <c r="N265" s="371" t="str">
        <f t="shared" si="95"/>
        <v/>
      </c>
      <c r="O265" s="371" t="str">
        <f t="shared" si="96"/>
        <v/>
      </c>
      <c r="P265" s="371" t="str">
        <f t="shared" si="97"/>
        <v/>
      </c>
      <c r="Q265" s="371" t="str">
        <f t="shared" si="98"/>
        <v/>
      </c>
      <c r="R265" s="371" t="str">
        <f t="shared" si="99"/>
        <v/>
      </c>
      <c r="S265" s="371" t="str">
        <f t="shared" si="100"/>
        <v/>
      </c>
      <c r="T265" s="443" t="str">
        <f t="shared" si="119"/>
        <v/>
      </c>
      <c r="U265" s="539"/>
      <c r="V265" s="117"/>
      <c r="W265" s="118"/>
      <c r="X265" s="119"/>
      <c r="Y265" s="120"/>
      <c r="Z265" s="122"/>
      <c r="AA265" s="121"/>
      <c r="AB265" s="443" t="str">
        <f t="shared" si="101"/>
        <v/>
      </c>
      <c r="AC265" s="734" t="str">
        <f t="shared" si="120"/>
        <v/>
      </c>
      <c r="AD265" s="372"/>
      <c r="AE265" s="485"/>
      <c r="AF265" s="373" t="str">
        <f t="shared" si="102"/>
        <v/>
      </c>
      <c r="AG265" s="373" t="str">
        <f t="shared" si="103"/>
        <v/>
      </c>
      <c r="AH265" s="374" t="str">
        <f t="shared" si="104"/>
        <v/>
      </c>
      <c r="AI265" s="375" t="str">
        <f t="shared" si="105"/>
        <v/>
      </c>
      <c r="AJ265" s="375" t="str">
        <f t="shared" si="106"/>
        <v/>
      </c>
      <c r="AK265" s="375" t="str">
        <f t="shared" si="107"/>
        <v/>
      </c>
      <c r="AL265" s="375" t="str">
        <f t="shared" si="108"/>
        <v/>
      </c>
      <c r="AM265" s="375" t="str">
        <f t="shared" si="109"/>
        <v/>
      </c>
      <c r="AN265" s="376"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376"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375" t="str">
        <f t="shared" si="110"/>
        <v/>
      </c>
      <c r="AQ265" s="444" t="str">
        <f t="shared" si="111"/>
        <v/>
      </c>
      <c r="AR265" s="375" t="str">
        <f t="shared" si="121"/>
        <v/>
      </c>
      <c r="AS265" s="377" t="str">
        <f t="shared" si="112"/>
        <v/>
      </c>
      <c r="AT265" s="378" t="str">
        <f t="shared" si="113"/>
        <v/>
      </c>
      <c r="AX265" s="625" t="b">
        <f t="shared" si="122"/>
        <v>0</v>
      </c>
      <c r="AY265" s="7" t="str">
        <f t="shared" si="123"/>
        <v>FALSEFALSEFALSE</v>
      </c>
      <c r="AZ265" s="626">
        <f t="shared" si="114"/>
        <v>0</v>
      </c>
      <c r="BA265" s="627" t="str">
        <f t="shared" si="124"/>
        <v/>
      </c>
      <c r="BB265" s="627">
        <f t="shared" si="115"/>
        <v>0</v>
      </c>
      <c r="BC265" s="690" t="str">
        <f t="shared" si="116"/>
        <v/>
      </c>
    </row>
    <row r="266" spans="1:55">
      <c r="A266" s="381">
        <v>210</v>
      </c>
      <c r="B266" s="117"/>
      <c r="C266" s="288"/>
      <c r="D266" s="289"/>
      <c r="E266" s="289"/>
      <c r="F266" s="290"/>
      <c r="G266" s="292"/>
      <c r="H266" s="116"/>
      <c r="I266" s="292"/>
      <c r="J266" s="116"/>
      <c r="K266" s="370" t="str">
        <f t="shared" si="94"/>
        <v/>
      </c>
      <c r="L266" s="370">
        <f t="shared" si="117"/>
        <v>0</v>
      </c>
      <c r="M266" s="370">
        <f t="shared" si="118"/>
        <v>0</v>
      </c>
      <c r="N266" s="371" t="str">
        <f t="shared" si="95"/>
        <v/>
      </c>
      <c r="O266" s="371" t="str">
        <f t="shared" si="96"/>
        <v/>
      </c>
      <c r="P266" s="371" t="str">
        <f t="shared" si="97"/>
        <v/>
      </c>
      <c r="Q266" s="371" t="str">
        <f t="shared" si="98"/>
        <v/>
      </c>
      <c r="R266" s="371" t="str">
        <f t="shared" si="99"/>
        <v/>
      </c>
      <c r="S266" s="371" t="str">
        <f t="shared" si="100"/>
        <v/>
      </c>
      <c r="T266" s="443" t="str">
        <f t="shared" si="119"/>
        <v/>
      </c>
      <c r="U266" s="539"/>
      <c r="V266" s="117"/>
      <c r="W266" s="118"/>
      <c r="X266" s="119"/>
      <c r="Y266" s="120"/>
      <c r="Z266" s="122"/>
      <c r="AA266" s="121"/>
      <c r="AB266" s="443" t="str">
        <f t="shared" si="101"/>
        <v/>
      </c>
      <c r="AC266" s="734" t="str">
        <f t="shared" si="120"/>
        <v/>
      </c>
      <c r="AD266" s="372"/>
      <c r="AE266" s="485"/>
      <c r="AF266" s="373" t="str">
        <f t="shared" si="102"/>
        <v/>
      </c>
      <c r="AG266" s="373" t="str">
        <f t="shared" si="103"/>
        <v/>
      </c>
      <c r="AH266" s="374" t="str">
        <f t="shared" si="104"/>
        <v/>
      </c>
      <c r="AI266" s="375" t="str">
        <f t="shared" si="105"/>
        <v/>
      </c>
      <c r="AJ266" s="375" t="str">
        <f t="shared" si="106"/>
        <v/>
      </c>
      <c r="AK266" s="375" t="str">
        <f t="shared" si="107"/>
        <v/>
      </c>
      <c r="AL266" s="375" t="str">
        <f t="shared" si="108"/>
        <v/>
      </c>
      <c r="AM266" s="375" t="str">
        <f t="shared" si="109"/>
        <v/>
      </c>
      <c r="AN266" s="376"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376"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375" t="str">
        <f t="shared" si="110"/>
        <v/>
      </c>
      <c r="AQ266" s="444" t="str">
        <f t="shared" si="111"/>
        <v/>
      </c>
      <c r="AR266" s="375" t="str">
        <f t="shared" si="121"/>
        <v/>
      </c>
      <c r="AS266" s="377" t="str">
        <f t="shared" si="112"/>
        <v/>
      </c>
      <c r="AT266" s="378" t="str">
        <f t="shared" si="113"/>
        <v/>
      </c>
      <c r="AX266" s="625" t="b">
        <f t="shared" si="122"/>
        <v>0</v>
      </c>
      <c r="AY266" s="7" t="str">
        <f t="shared" si="123"/>
        <v>FALSEFALSEFALSE</v>
      </c>
      <c r="AZ266" s="626">
        <f t="shared" si="114"/>
        <v>0</v>
      </c>
      <c r="BA266" s="627" t="str">
        <f t="shared" si="124"/>
        <v/>
      </c>
      <c r="BB266" s="627">
        <f t="shared" si="115"/>
        <v>0</v>
      </c>
      <c r="BC266" s="690" t="str">
        <f t="shared" si="116"/>
        <v/>
      </c>
    </row>
    <row r="267" spans="1:55">
      <c r="A267" s="381">
        <v>211</v>
      </c>
      <c r="B267" s="117"/>
      <c r="C267" s="288"/>
      <c r="D267" s="289"/>
      <c r="E267" s="289"/>
      <c r="F267" s="290"/>
      <c r="G267" s="292"/>
      <c r="H267" s="116"/>
      <c r="I267" s="292"/>
      <c r="J267" s="116"/>
      <c r="K267" s="370" t="str">
        <f t="shared" si="94"/>
        <v/>
      </c>
      <c r="L267" s="370">
        <f t="shared" si="117"/>
        <v>0</v>
      </c>
      <c r="M267" s="370">
        <f t="shared" si="118"/>
        <v>0</v>
      </c>
      <c r="N267" s="371" t="str">
        <f t="shared" si="95"/>
        <v/>
      </c>
      <c r="O267" s="371" t="str">
        <f t="shared" si="96"/>
        <v/>
      </c>
      <c r="P267" s="371" t="str">
        <f t="shared" si="97"/>
        <v/>
      </c>
      <c r="Q267" s="371" t="str">
        <f t="shared" si="98"/>
        <v/>
      </c>
      <c r="R267" s="371" t="str">
        <f t="shared" si="99"/>
        <v/>
      </c>
      <c r="S267" s="371" t="str">
        <f t="shared" si="100"/>
        <v/>
      </c>
      <c r="T267" s="443" t="str">
        <f t="shared" si="119"/>
        <v/>
      </c>
      <c r="U267" s="539"/>
      <c r="V267" s="117"/>
      <c r="W267" s="118"/>
      <c r="X267" s="119"/>
      <c r="Y267" s="120"/>
      <c r="Z267" s="122"/>
      <c r="AA267" s="121"/>
      <c r="AB267" s="443" t="str">
        <f t="shared" si="101"/>
        <v/>
      </c>
      <c r="AC267" s="734" t="str">
        <f t="shared" si="120"/>
        <v/>
      </c>
      <c r="AD267" s="372"/>
      <c r="AE267" s="485"/>
      <c r="AF267" s="373" t="str">
        <f t="shared" si="102"/>
        <v/>
      </c>
      <c r="AG267" s="373" t="str">
        <f t="shared" si="103"/>
        <v/>
      </c>
      <c r="AH267" s="374" t="str">
        <f t="shared" si="104"/>
        <v/>
      </c>
      <c r="AI267" s="375" t="str">
        <f t="shared" si="105"/>
        <v/>
      </c>
      <c r="AJ267" s="375" t="str">
        <f t="shared" si="106"/>
        <v/>
      </c>
      <c r="AK267" s="375" t="str">
        <f t="shared" si="107"/>
        <v/>
      </c>
      <c r="AL267" s="375" t="str">
        <f t="shared" si="108"/>
        <v/>
      </c>
      <c r="AM267" s="375" t="str">
        <f t="shared" si="109"/>
        <v/>
      </c>
      <c r="AN267" s="376"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376"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375" t="str">
        <f t="shared" si="110"/>
        <v/>
      </c>
      <c r="AQ267" s="444" t="str">
        <f t="shared" si="111"/>
        <v/>
      </c>
      <c r="AR267" s="375" t="str">
        <f t="shared" si="121"/>
        <v/>
      </c>
      <c r="AS267" s="377" t="str">
        <f t="shared" si="112"/>
        <v/>
      </c>
      <c r="AT267" s="378" t="str">
        <f t="shared" si="113"/>
        <v/>
      </c>
      <c r="AX267" s="625" t="b">
        <f t="shared" si="122"/>
        <v>0</v>
      </c>
      <c r="AY267" s="7" t="str">
        <f t="shared" si="123"/>
        <v>FALSEFALSEFALSE</v>
      </c>
      <c r="AZ267" s="626">
        <f t="shared" si="114"/>
        <v>0</v>
      </c>
      <c r="BA267" s="627" t="str">
        <f t="shared" si="124"/>
        <v/>
      </c>
      <c r="BB267" s="627">
        <f t="shared" si="115"/>
        <v>0</v>
      </c>
      <c r="BC267" s="690" t="str">
        <f t="shared" si="116"/>
        <v/>
      </c>
    </row>
    <row r="268" spans="1:55">
      <c r="A268" s="381">
        <v>212</v>
      </c>
      <c r="B268" s="117"/>
      <c r="C268" s="288"/>
      <c r="D268" s="289"/>
      <c r="E268" s="289"/>
      <c r="F268" s="290"/>
      <c r="G268" s="292"/>
      <c r="H268" s="116"/>
      <c r="I268" s="292"/>
      <c r="J268" s="116"/>
      <c r="K268" s="370" t="str">
        <f t="shared" si="94"/>
        <v/>
      </c>
      <c r="L268" s="370">
        <f t="shared" si="117"/>
        <v>0</v>
      </c>
      <c r="M268" s="370">
        <f t="shared" si="118"/>
        <v>0</v>
      </c>
      <c r="N268" s="371" t="str">
        <f t="shared" si="95"/>
        <v/>
      </c>
      <c r="O268" s="371" t="str">
        <f t="shared" si="96"/>
        <v/>
      </c>
      <c r="P268" s="371" t="str">
        <f t="shared" si="97"/>
        <v/>
      </c>
      <c r="Q268" s="371" t="str">
        <f t="shared" si="98"/>
        <v/>
      </c>
      <c r="R268" s="371" t="str">
        <f t="shared" si="99"/>
        <v/>
      </c>
      <c r="S268" s="371" t="str">
        <f t="shared" si="100"/>
        <v/>
      </c>
      <c r="T268" s="443" t="str">
        <f t="shared" si="119"/>
        <v/>
      </c>
      <c r="U268" s="539"/>
      <c r="V268" s="117"/>
      <c r="W268" s="118"/>
      <c r="X268" s="119"/>
      <c r="Y268" s="120"/>
      <c r="Z268" s="122"/>
      <c r="AA268" s="121"/>
      <c r="AB268" s="443" t="str">
        <f t="shared" si="101"/>
        <v/>
      </c>
      <c r="AC268" s="734" t="str">
        <f t="shared" si="120"/>
        <v/>
      </c>
      <c r="AD268" s="372"/>
      <c r="AE268" s="485"/>
      <c r="AF268" s="373" t="str">
        <f t="shared" si="102"/>
        <v/>
      </c>
      <c r="AG268" s="373" t="str">
        <f t="shared" si="103"/>
        <v/>
      </c>
      <c r="AH268" s="374" t="str">
        <f t="shared" si="104"/>
        <v/>
      </c>
      <c r="AI268" s="375" t="str">
        <f t="shared" si="105"/>
        <v/>
      </c>
      <c r="AJ268" s="375" t="str">
        <f t="shared" si="106"/>
        <v/>
      </c>
      <c r="AK268" s="375" t="str">
        <f t="shared" si="107"/>
        <v/>
      </c>
      <c r="AL268" s="375" t="str">
        <f t="shared" si="108"/>
        <v/>
      </c>
      <c r="AM268" s="375" t="str">
        <f t="shared" si="109"/>
        <v/>
      </c>
      <c r="AN268" s="376"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376"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375" t="str">
        <f t="shared" si="110"/>
        <v/>
      </c>
      <c r="AQ268" s="444" t="str">
        <f t="shared" si="111"/>
        <v/>
      </c>
      <c r="AR268" s="375" t="str">
        <f t="shared" si="121"/>
        <v/>
      </c>
      <c r="AS268" s="377" t="str">
        <f t="shared" si="112"/>
        <v/>
      </c>
      <c r="AT268" s="378" t="str">
        <f t="shared" si="113"/>
        <v/>
      </c>
      <c r="AX268" s="625" t="b">
        <f t="shared" si="122"/>
        <v>0</v>
      </c>
      <c r="AY268" s="7" t="str">
        <f t="shared" si="123"/>
        <v>FALSEFALSEFALSE</v>
      </c>
      <c r="AZ268" s="626">
        <f t="shared" si="114"/>
        <v>0</v>
      </c>
      <c r="BA268" s="627" t="str">
        <f t="shared" si="124"/>
        <v/>
      </c>
      <c r="BB268" s="627">
        <f t="shared" si="115"/>
        <v>0</v>
      </c>
      <c r="BC268" s="690" t="str">
        <f t="shared" si="116"/>
        <v/>
      </c>
    </row>
    <row r="269" spans="1:55">
      <c r="A269" s="381">
        <v>213</v>
      </c>
      <c r="B269" s="117"/>
      <c r="C269" s="288"/>
      <c r="D269" s="289"/>
      <c r="E269" s="289"/>
      <c r="F269" s="290"/>
      <c r="G269" s="292"/>
      <c r="H269" s="116"/>
      <c r="I269" s="292"/>
      <c r="J269" s="116"/>
      <c r="K269" s="370" t="str">
        <f t="shared" si="94"/>
        <v/>
      </c>
      <c r="L269" s="370">
        <f t="shared" si="117"/>
        <v>0</v>
      </c>
      <c r="M269" s="370">
        <f t="shared" si="118"/>
        <v>0</v>
      </c>
      <c r="N269" s="371" t="str">
        <f t="shared" si="95"/>
        <v/>
      </c>
      <c r="O269" s="371" t="str">
        <f t="shared" si="96"/>
        <v/>
      </c>
      <c r="P269" s="371" t="str">
        <f t="shared" si="97"/>
        <v/>
      </c>
      <c r="Q269" s="371" t="str">
        <f t="shared" si="98"/>
        <v/>
      </c>
      <c r="R269" s="371" t="str">
        <f t="shared" si="99"/>
        <v/>
      </c>
      <c r="S269" s="371" t="str">
        <f t="shared" si="100"/>
        <v/>
      </c>
      <c r="T269" s="443" t="str">
        <f t="shared" si="119"/>
        <v/>
      </c>
      <c r="U269" s="539"/>
      <c r="V269" s="117"/>
      <c r="W269" s="118"/>
      <c r="X269" s="119"/>
      <c r="Y269" s="120"/>
      <c r="Z269" s="122"/>
      <c r="AA269" s="121"/>
      <c r="AB269" s="443" t="str">
        <f t="shared" si="101"/>
        <v/>
      </c>
      <c r="AC269" s="734" t="str">
        <f t="shared" si="120"/>
        <v/>
      </c>
      <c r="AD269" s="372"/>
      <c r="AE269" s="485"/>
      <c r="AF269" s="373" t="str">
        <f t="shared" si="102"/>
        <v/>
      </c>
      <c r="AG269" s="373" t="str">
        <f t="shared" si="103"/>
        <v/>
      </c>
      <c r="AH269" s="374" t="str">
        <f t="shared" si="104"/>
        <v/>
      </c>
      <c r="AI269" s="375" t="str">
        <f t="shared" si="105"/>
        <v/>
      </c>
      <c r="AJ269" s="375" t="str">
        <f t="shared" si="106"/>
        <v/>
      </c>
      <c r="AK269" s="375" t="str">
        <f t="shared" si="107"/>
        <v/>
      </c>
      <c r="AL269" s="375" t="str">
        <f t="shared" si="108"/>
        <v/>
      </c>
      <c r="AM269" s="375" t="str">
        <f t="shared" si="109"/>
        <v/>
      </c>
      <c r="AN269" s="376"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376"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375" t="str">
        <f t="shared" si="110"/>
        <v/>
      </c>
      <c r="AQ269" s="444" t="str">
        <f t="shared" si="111"/>
        <v/>
      </c>
      <c r="AR269" s="375" t="str">
        <f t="shared" si="121"/>
        <v/>
      </c>
      <c r="AS269" s="377" t="str">
        <f t="shared" si="112"/>
        <v/>
      </c>
      <c r="AT269" s="378" t="str">
        <f t="shared" si="113"/>
        <v/>
      </c>
      <c r="AX269" s="625" t="b">
        <f t="shared" si="122"/>
        <v>0</v>
      </c>
      <c r="AY269" s="7" t="str">
        <f t="shared" si="123"/>
        <v>FALSEFALSEFALSE</v>
      </c>
      <c r="AZ269" s="626">
        <f t="shared" si="114"/>
        <v>0</v>
      </c>
      <c r="BA269" s="627" t="str">
        <f t="shared" si="124"/>
        <v/>
      </c>
      <c r="BB269" s="627">
        <f t="shared" si="115"/>
        <v>0</v>
      </c>
      <c r="BC269" s="690" t="str">
        <f t="shared" si="116"/>
        <v/>
      </c>
    </row>
    <row r="270" spans="1:55">
      <c r="A270" s="381">
        <v>214</v>
      </c>
      <c r="B270" s="117"/>
      <c r="C270" s="288"/>
      <c r="D270" s="289"/>
      <c r="E270" s="289"/>
      <c r="F270" s="290"/>
      <c r="G270" s="292"/>
      <c r="H270" s="116"/>
      <c r="I270" s="292"/>
      <c r="J270" s="116"/>
      <c r="K270" s="370" t="str">
        <f t="shared" si="94"/>
        <v/>
      </c>
      <c r="L270" s="370">
        <f t="shared" si="117"/>
        <v>0</v>
      </c>
      <c r="M270" s="370">
        <f t="shared" si="118"/>
        <v>0</v>
      </c>
      <c r="N270" s="371" t="str">
        <f t="shared" si="95"/>
        <v/>
      </c>
      <c r="O270" s="371" t="str">
        <f t="shared" si="96"/>
        <v/>
      </c>
      <c r="P270" s="371" t="str">
        <f t="shared" si="97"/>
        <v/>
      </c>
      <c r="Q270" s="371" t="str">
        <f t="shared" si="98"/>
        <v/>
      </c>
      <c r="R270" s="371" t="str">
        <f t="shared" si="99"/>
        <v/>
      </c>
      <c r="S270" s="371" t="str">
        <f t="shared" si="100"/>
        <v/>
      </c>
      <c r="T270" s="443" t="str">
        <f t="shared" si="119"/>
        <v/>
      </c>
      <c r="U270" s="539"/>
      <c r="V270" s="117"/>
      <c r="W270" s="118"/>
      <c r="X270" s="119"/>
      <c r="Y270" s="120"/>
      <c r="Z270" s="122"/>
      <c r="AA270" s="121"/>
      <c r="AB270" s="443" t="str">
        <f t="shared" si="101"/>
        <v/>
      </c>
      <c r="AC270" s="734" t="str">
        <f t="shared" si="120"/>
        <v/>
      </c>
      <c r="AD270" s="372"/>
      <c r="AE270" s="485"/>
      <c r="AF270" s="373" t="str">
        <f t="shared" si="102"/>
        <v/>
      </c>
      <c r="AG270" s="373" t="str">
        <f t="shared" si="103"/>
        <v/>
      </c>
      <c r="AH270" s="374" t="str">
        <f t="shared" si="104"/>
        <v/>
      </c>
      <c r="AI270" s="375" t="str">
        <f t="shared" si="105"/>
        <v/>
      </c>
      <c r="AJ270" s="375" t="str">
        <f t="shared" si="106"/>
        <v/>
      </c>
      <c r="AK270" s="375" t="str">
        <f t="shared" si="107"/>
        <v/>
      </c>
      <c r="AL270" s="375" t="str">
        <f t="shared" si="108"/>
        <v/>
      </c>
      <c r="AM270" s="375" t="str">
        <f t="shared" si="109"/>
        <v/>
      </c>
      <c r="AN270" s="376"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376"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375" t="str">
        <f t="shared" si="110"/>
        <v/>
      </c>
      <c r="AQ270" s="444" t="str">
        <f t="shared" si="111"/>
        <v/>
      </c>
      <c r="AR270" s="375" t="str">
        <f t="shared" si="121"/>
        <v/>
      </c>
      <c r="AS270" s="377" t="str">
        <f t="shared" si="112"/>
        <v/>
      </c>
      <c r="AT270" s="378" t="str">
        <f t="shared" si="113"/>
        <v/>
      </c>
      <c r="AX270" s="625" t="b">
        <f t="shared" si="122"/>
        <v>0</v>
      </c>
      <c r="AY270" s="7" t="str">
        <f t="shared" si="123"/>
        <v>FALSEFALSEFALSE</v>
      </c>
      <c r="AZ270" s="626">
        <f t="shared" si="114"/>
        <v>0</v>
      </c>
      <c r="BA270" s="627" t="str">
        <f t="shared" si="124"/>
        <v/>
      </c>
      <c r="BB270" s="627">
        <f t="shared" si="115"/>
        <v>0</v>
      </c>
      <c r="BC270" s="690" t="str">
        <f t="shared" si="116"/>
        <v/>
      </c>
    </row>
    <row r="271" spans="1:55">
      <c r="A271" s="381">
        <v>215</v>
      </c>
      <c r="B271" s="117"/>
      <c r="C271" s="288"/>
      <c r="D271" s="289"/>
      <c r="E271" s="289"/>
      <c r="F271" s="290"/>
      <c r="G271" s="292"/>
      <c r="H271" s="116"/>
      <c r="I271" s="292"/>
      <c r="J271" s="116"/>
      <c r="K271" s="370" t="str">
        <f t="shared" si="94"/>
        <v/>
      </c>
      <c r="L271" s="370">
        <f t="shared" si="117"/>
        <v>0</v>
      </c>
      <c r="M271" s="370">
        <f t="shared" si="118"/>
        <v>0</v>
      </c>
      <c r="N271" s="371" t="str">
        <f t="shared" si="95"/>
        <v/>
      </c>
      <c r="O271" s="371" t="str">
        <f t="shared" si="96"/>
        <v/>
      </c>
      <c r="P271" s="371" t="str">
        <f t="shared" si="97"/>
        <v/>
      </c>
      <c r="Q271" s="371" t="str">
        <f t="shared" si="98"/>
        <v/>
      </c>
      <c r="R271" s="371" t="str">
        <f t="shared" si="99"/>
        <v/>
      </c>
      <c r="S271" s="371" t="str">
        <f t="shared" si="100"/>
        <v/>
      </c>
      <c r="T271" s="443" t="str">
        <f t="shared" si="119"/>
        <v/>
      </c>
      <c r="U271" s="539"/>
      <c r="V271" s="117"/>
      <c r="W271" s="118"/>
      <c r="X271" s="119"/>
      <c r="Y271" s="120"/>
      <c r="Z271" s="122"/>
      <c r="AA271" s="121"/>
      <c r="AB271" s="443" t="str">
        <f t="shared" si="101"/>
        <v/>
      </c>
      <c r="AC271" s="734" t="str">
        <f t="shared" si="120"/>
        <v/>
      </c>
      <c r="AD271" s="372"/>
      <c r="AE271" s="485"/>
      <c r="AF271" s="373" t="str">
        <f t="shared" si="102"/>
        <v/>
      </c>
      <c r="AG271" s="373" t="str">
        <f t="shared" si="103"/>
        <v/>
      </c>
      <c r="AH271" s="374" t="str">
        <f t="shared" si="104"/>
        <v/>
      </c>
      <c r="AI271" s="375" t="str">
        <f t="shared" si="105"/>
        <v/>
      </c>
      <c r="AJ271" s="375" t="str">
        <f t="shared" si="106"/>
        <v/>
      </c>
      <c r="AK271" s="375" t="str">
        <f t="shared" si="107"/>
        <v/>
      </c>
      <c r="AL271" s="375" t="str">
        <f t="shared" si="108"/>
        <v/>
      </c>
      <c r="AM271" s="375" t="str">
        <f t="shared" si="109"/>
        <v/>
      </c>
      <c r="AN271" s="376"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376"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375" t="str">
        <f t="shared" si="110"/>
        <v/>
      </c>
      <c r="AQ271" s="444" t="str">
        <f t="shared" si="111"/>
        <v/>
      </c>
      <c r="AR271" s="375" t="str">
        <f t="shared" si="121"/>
        <v/>
      </c>
      <c r="AS271" s="377" t="str">
        <f t="shared" si="112"/>
        <v/>
      </c>
      <c r="AT271" s="378" t="str">
        <f t="shared" si="113"/>
        <v/>
      </c>
      <c r="AX271" s="625" t="b">
        <f t="shared" si="122"/>
        <v>0</v>
      </c>
      <c r="AY271" s="7" t="str">
        <f t="shared" si="123"/>
        <v>FALSEFALSEFALSE</v>
      </c>
      <c r="AZ271" s="626">
        <f t="shared" si="114"/>
        <v>0</v>
      </c>
      <c r="BA271" s="627" t="str">
        <f t="shared" si="124"/>
        <v/>
      </c>
      <c r="BB271" s="627">
        <f t="shared" si="115"/>
        <v>0</v>
      </c>
      <c r="BC271" s="690" t="str">
        <f t="shared" si="116"/>
        <v/>
      </c>
    </row>
    <row r="272" spans="1:55">
      <c r="A272" s="381">
        <v>216</v>
      </c>
      <c r="B272" s="117"/>
      <c r="C272" s="288"/>
      <c r="D272" s="289"/>
      <c r="E272" s="289"/>
      <c r="F272" s="290"/>
      <c r="G272" s="292"/>
      <c r="H272" s="116"/>
      <c r="I272" s="292"/>
      <c r="J272" s="116"/>
      <c r="K272" s="370" t="str">
        <f t="shared" si="94"/>
        <v/>
      </c>
      <c r="L272" s="370">
        <f t="shared" si="117"/>
        <v>0</v>
      </c>
      <c r="M272" s="370">
        <f t="shared" si="118"/>
        <v>0</v>
      </c>
      <c r="N272" s="371" t="str">
        <f t="shared" si="95"/>
        <v/>
      </c>
      <c r="O272" s="371" t="str">
        <f t="shared" si="96"/>
        <v/>
      </c>
      <c r="P272" s="371" t="str">
        <f t="shared" si="97"/>
        <v/>
      </c>
      <c r="Q272" s="371" t="str">
        <f t="shared" si="98"/>
        <v/>
      </c>
      <c r="R272" s="371" t="str">
        <f t="shared" si="99"/>
        <v/>
      </c>
      <c r="S272" s="371" t="str">
        <f t="shared" si="100"/>
        <v/>
      </c>
      <c r="T272" s="443" t="str">
        <f t="shared" si="119"/>
        <v/>
      </c>
      <c r="U272" s="539"/>
      <c r="V272" s="117"/>
      <c r="W272" s="118"/>
      <c r="X272" s="119"/>
      <c r="Y272" s="120"/>
      <c r="Z272" s="122"/>
      <c r="AA272" s="121"/>
      <c r="AB272" s="443" t="str">
        <f t="shared" si="101"/>
        <v/>
      </c>
      <c r="AC272" s="734" t="str">
        <f t="shared" si="120"/>
        <v/>
      </c>
      <c r="AD272" s="372"/>
      <c r="AE272" s="485"/>
      <c r="AF272" s="373" t="str">
        <f t="shared" si="102"/>
        <v/>
      </c>
      <c r="AG272" s="373" t="str">
        <f t="shared" si="103"/>
        <v/>
      </c>
      <c r="AH272" s="374" t="str">
        <f t="shared" si="104"/>
        <v/>
      </c>
      <c r="AI272" s="375" t="str">
        <f t="shared" si="105"/>
        <v/>
      </c>
      <c r="AJ272" s="375" t="str">
        <f t="shared" si="106"/>
        <v/>
      </c>
      <c r="AK272" s="375" t="str">
        <f t="shared" si="107"/>
        <v/>
      </c>
      <c r="AL272" s="375" t="str">
        <f t="shared" si="108"/>
        <v/>
      </c>
      <c r="AM272" s="375" t="str">
        <f t="shared" si="109"/>
        <v/>
      </c>
      <c r="AN272" s="376"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376"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375" t="str">
        <f t="shared" si="110"/>
        <v/>
      </c>
      <c r="AQ272" s="444" t="str">
        <f t="shared" si="111"/>
        <v/>
      </c>
      <c r="AR272" s="375" t="str">
        <f t="shared" si="121"/>
        <v/>
      </c>
      <c r="AS272" s="377" t="str">
        <f t="shared" si="112"/>
        <v/>
      </c>
      <c r="AT272" s="378" t="str">
        <f t="shared" si="113"/>
        <v/>
      </c>
      <c r="AX272" s="625" t="b">
        <f t="shared" si="122"/>
        <v>0</v>
      </c>
      <c r="AY272" s="7" t="str">
        <f t="shared" si="123"/>
        <v>FALSEFALSEFALSE</v>
      </c>
      <c r="AZ272" s="626">
        <f t="shared" si="114"/>
        <v>0</v>
      </c>
      <c r="BA272" s="627" t="str">
        <f t="shared" si="124"/>
        <v/>
      </c>
      <c r="BB272" s="627">
        <f t="shared" si="115"/>
        <v>0</v>
      </c>
      <c r="BC272" s="690" t="str">
        <f t="shared" si="116"/>
        <v/>
      </c>
    </row>
    <row r="273" spans="1:55">
      <c r="A273" s="381">
        <v>217</v>
      </c>
      <c r="B273" s="117"/>
      <c r="C273" s="288"/>
      <c r="D273" s="289"/>
      <c r="E273" s="289"/>
      <c r="F273" s="290"/>
      <c r="G273" s="292"/>
      <c r="H273" s="116"/>
      <c r="I273" s="292"/>
      <c r="J273" s="116"/>
      <c r="K273" s="370" t="str">
        <f t="shared" si="94"/>
        <v/>
      </c>
      <c r="L273" s="370">
        <f t="shared" si="117"/>
        <v>0</v>
      </c>
      <c r="M273" s="370">
        <f t="shared" si="118"/>
        <v>0</v>
      </c>
      <c r="N273" s="371" t="str">
        <f t="shared" si="95"/>
        <v/>
      </c>
      <c r="O273" s="371" t="str">
        <f t="shared" si="96"/>
        <v/>
      </c>
      <c r="P273" s="371" t="str">
        <f t="shared" si="97"/>
        <v/>
      </c>
      <c r="Q273" s="371" t="str">
        <f t="shared" si="98"/>
        <v/>
      </c>
      <c r="R273" s="371" t="str">
        <f t="shared" si="99"/>
        <v/>
      </c>
      <c r="S273" s="371" t="str">
        <f t="shared" si="100"/>
        <v/>
      </c>
      <c r="T273" s="443" t="str">
        <f t="shared" si="119"/>
        <v/>
      </c>
      <c r="U273" s="539"/>
      <c r="V273" s="117"/>
      <c r="W273" s="118"/>
      <c r="X273" s="119"/>
      <c r="Y273" s="120"/>
      <c r="Z273" s="122"/>
      <c r="AA273" s="121"/>
      <c r="AB273" s="443" t="str">
        <f t="shared" si="101"/>
        <v/>
      </c>
      <c r="AC273" s="734" t="str">
        <f t="shared" si="120"/>
        <v/>
      </c>
      <c r="AD273" s="372"/>
      <c r="AE273" s="485"/>
      <c r="AF273" s="373" t="str">
        <f t="shared" si="102"/>
        <v/>
      </c>
      <c r="AG273" s="373" t="str">
        <f t="shared" si="103"/>
        <v/>
      </c>
      <c r="AH273" s="374" t="str">
        <f t="shared" si="104"/>
        <v/>
      </c>
      <c r="AI273" s="375" t="str">
        <f t="shared" si="105"/>
        <v/>
      </c>
      <c r="AJ273" s="375" t="str">
        <f t="shared" si="106"/>
        <v/>
      </c>
      <c r="AK273" s="375" t="str">
        <f t="shared" si="107"/>
        <v/>
      </c>
      <c r="AL273" s="375" t="str">
        <f t="shared" si="108"/>
        <v/>
      </c>
      <c r="AM273" s="375" t="str">
        <f t="shared" si="109"/>
        <v/>
      </c>
      <c r="AN273" s="376"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376"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375" t="str">
        <f t="shared" si="110"/>
        <v/>
      </c>
      <c r="AQ273" s="444" t="str">
        <f t="shared" si="111"/>
        <v/>
      </c>
      <c r="AR273" s="375" t="str">
        <f t="shared" si="121"/>
        <v/>
      </c>
      <c r="AS273" s="377" t="str">
        <f t="shared" si="112"/>
        <v/>
      </c>
      <c r="AT273" s="378" t="str">
        <f t="shared" si="113"/>
        <v/>
      </c>
      <c r="AX273" s="625" t="b">
        <f t="shared" si="122"/>
        <v>0</v>
      </c>
      <c r="AY273" s="7" t="str">
        <f t="shared" si="123"/>
        <v>FALSEFALSEFALSE</v>
      </c>
      <c r="AZ273" s="626">
        <f t="shared" si="114"/>
        <v>0</v>
      </c>
      <c r="BA273" s="627" t="str">
        <f t="shared" si="124"/>
        <v/>
      </c>
      <c r="BB273" s="627">
        <f t="shared" si="115"/>
        <v>0</v>
      </c>
      <c r="BC273" s="690" t="str">
        <f t="shared" si="116"/>
        <v/>
      </c>
    </row>
    <row r="274" spans="1:55">
      <c r="A274" s="381">
        <v>218</v>
      </c>
      <c r="B274" s="117"/>
      <c r="C274" s="288"/>
      <c r="D274" s="289"/>
      <c r="E274" s="289"/>
      <c r="F274" s="290"/>
      <c r="G274" s="292"/>
      <c r="H274" s="116"/>
      <c r="I274" s="292"/>
      <c r="J274" s="116"/>
      <c r="K274" s="370" t="str">
        <f t="shared" si="94"/>
        <v/>
      </c>
      <c r="L274" s="370">
        <f t="shared" si="117"/>
        <v>0</v>
      </c>
      <c r="M274" s="370">
        <f t="shared" si="118"/>
        <v>0</v>
      </c>
      <c r="N274" s="371" t="str">
        <f t="shared" si="95"/>
        <v/>
      </c>
      <c r="O274" s="371" t="str">
        <f t="shared" si="96"/>
        <v/>
      </c>
      <c r="P274" s="371" t="str">
        <f t="shared" si="97"/>
        <v/>
      </c>
      <c r="Q274" s="371" t="str">
        <f t="shared" si="98"/>
        <v/>
      </c>
      <c r="R274" s="371" t="str">
        <f t="shared" si="99"/>
        <v/>
      </c>
      <c r="S274" s="371" t="str">
        <f t="shared" si="100"/>
        <v/>
      </c>
      <c r="T274" s="443" t="str">
        <f t="shared" si="119"/>
        <v/>
      </c>
      <c r="U274" s="539"/>
      <c r="V274" s="117"/>
      <c r="W274" s="118"/>
      <c r="X274" s="119"/>
      <c r="Y274" s="120"/>
      <c r="Z274" s="122"/>
      <c r="AA274" s="121"/>
      <c r="AB274" s="443" t="str">
        <f t="shared" si="101"/>
        <v/>
      </c>
      <c r="AC274" s="734" t="str">
        <f t="shared" si="120"/>
        <v/>
      </c>
      <c r="AD274" s="372"/>
      <c r="AE274" s="485"/>
      <c r="AF274" s="373" t="str">
        <f t="shared" si="102"/>
        <v/>
      </c>
      <c r="AG274" s="373" t="str">
        <f t="shared" si="103"/>
        <v/>
      </c>
      <c r="AH274" s="374" t="str">
        <f t="shared" si="104"/>
        <v/>
      </c>
      <c r="AI274" s="375" t="str">
        <f t="shared" si="105"/>
        <v/>
      </c>
      <c r="AJ274" s="375" t="str">
        <f t="shared" si="106"/>
        <v/>
      </c>
      <c r="AK274" s="375" t="str">
        <f t="shared" si="107"/>
        <v/>
      </c>
      <c r="AL274" s="375" t="str">
        <f t="shared" si="108"/>
        <v/>
      </c>
      <c r="AM274" s="375" t="str">
        <f t="shared" si="109"/>
        <v/>
      </c>
      <c r="AN274" s="376"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376"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375" t="str">
        <f t="shared" si="110"/>
        <v/>
      </c>
      <c r="AQ274" s="444" t="str">
        <f t="shared" si="111"/>
        <v/>
      </c>
      <c r="AR274" s="375" t="str">
        <f t="shared" si="121"/>
        <v/>
      </c>
      <c r="AS274" s="377" t="str">
        <f t="shared" si="112"/>
        <v/>
      </c>
      <c r="AT274" s="378" t="str">
        <f t="shared" si="113"/>
        <v/>
      </c>
      <c r="AX274" s="625" t="b">
        <f t="shared" si="122"/>
        <v>0</v>
      </c>
      <c r="AY274" s="7" t="str">
        <f t="shared" si="123"/>
        <v>FALSEFALSEFALSE</v>
      </c>
      <c r="AZ274" s="626">
        <f t="shared" si="114"/>
        <v>0</v>
      </c>
      <c r="BA274" s="627" t="str">
        <f t="shared" si="124"/>
        <v/>
      </c>
      <c r="BB274" s="627">
        <f t="shared" si="115"/>
        <v>0</v>
      </c>
      <c r="BC274" s="690" t="str">
        <f t="shared" si="116"/>
        <v/>
      </c>
    </row>
    <row r="275" spans="1:55">
      <c r="A275" s="381">
        <v>219</v>
      </c>
      <c r="B275" s="117"/>
      <c r="C275" s="288"/>
      <c r="D275" s="289"/>
      <c r="E275" s="289"/>
      <c r="F275" s="290"/>
      <c r="G275" s="292"/>
      <c r="H275" s="116"/>
      <c r="I275" s="292"/>
      <c r="J275" s="116"/>
      <c r="K275" s="370" t="str">
        <f t="shared" si="94"/>
        <v/>
      </c>
      <c r="L275" s="370">
        <f t="shared" si="117"/>
        <v>0</v>
      </c>
      <c r="M275" s="370">
        <f t="shared" si="118"/>
        <v>0</v>
      </c>
      <c r="N275" s="371" t="str">
        <f t="shared" si="95"/>
        <v/>
      </c>
      <c r="O275" s="371" t="str">
        <f t="shared" si="96"/>
        <v/>
      </c>
      <c r="P275" s="371" t="str">
        <f t="shared" si="97"/>
        <v/>
      </c>
      <c r="Q275" s="371" t="str">
        <f t="shared" si="98"/>
        <v/>
      </c>
      <c r="R275" s="371" t="str">
        <f t="shared" si="99"/>
        <v/>
      </c>
      <c r="S275" s="371" t="str">
        <f t="shared" si="100"/>
        <v/>
      </c>
      <c r="T275" s="443" t="str">
        <f t="shared" si="119"/>
        <v/>
      </c>
      <c r="U275" s="539"/>
      <c r="V275" s="117"/>
      <c r="W275" s="118"/>
      <c r="X275" s="119"/>
      <c r="Y275" s="120"/>
      <c r="Z275" s="122"/>
      <c r="AA275" s="121"/>
      <c r="AB275" s="443" t="str">
        <f t="shared" si="101"/>
        <v/>
      </c>
      <c r="AC275" s="734" t="str">
        <f t="shared" si="120"/>
        <v/>
      </c>
      <c r="AD275" s="372"/>
      <c r="AE275" s="485"/>
      <c r="AF275" s="373" t="str">
        <f t="shared" si="102"/>
        <v/>
      </c>
      <c r="AG275" s="373" t="str">
        <f t="shared" si="103"/>
        <v/>
      </c>
      <c r="AH275" s="374" t="str">
        <f t="shared" si="104"/>
        <v/>
      </c>
      <c r="AI275" s="375" t="str">
        <f t="shared" si="105"/>
        <v/>
      </c>
      <c r="AJ275" s="375" t="str">
        <f t="shared" si="106"/>
        <v/>
      </c>
      <c r="AK275" s="375" t="str">
        <f t="shared" si="107"/>
        <v/>
      </c>
      <c r="AL275" s="375" t="str">
        <f t="shared" si="108"/>
        <v/>
      </c>
      <c r="AM275" s="375" t="str">
        <f t="shared" si="109"/>
        <v/>
      </c>
      <c r="AN275" s="376"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376"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375" t="str">
        <f t="shared" si="110"/>
        <v/>
      </c>
      <c r="AQ275" s="444" t="str">
        <f t="shared" si="111"/>
        <v/>
      </c>
      <c r="AR275" s="375" t="str">
        <f t="shared" si="121"/>
        <v/>
      </c>
      <c r="AS275" s="377" t="str">
        <f t="shared" si="112"/>
        <v/>
      </c>
      <c r="AT275" s="378" t="str">
        <f t="shared" si="113"/>
        <v/>
      </c>
      <c r="AX275" s="625" t="b">
        <f t="shared" si="122"/>
        <v>0</v>
      </c>
      <c r="AY275" s="7" t="str">
        <f t="shared" si="123"/>
        <v>FALSEFALSEFALSE</v>
      </c>
      <c r="AZ275" s="626">
        <f t="shared" si="114"/>
        <v>0</v>
      </c>
      <c r="BA275" s="627" t="str">
        <f t="shared" si="124"/>
        <v/>
      </c>
      <c r="BB275" s="627">
        <f t="shared" si="115"/>
        <v>0</v>
      </c>
      <c r="BC275" s="690" t="str">
        <f t="shared" si="116"/>
        <v/>
      </c>
    </row>
    <row r="276" spans="1:55">
      <c r="A276" s="381">
        <v>220</v>
      </c>
      <c r="B276" s="117"/>
      <c r="C276" s="288"/>
      <c r="D276" s="289"/>
      <c r="E276" s="289"/>
      <c r="F276" s="290"/>
      <c r="G276" s="292"/>
      <c r="H276" s="116"/>
      <c r="I276" s="292"/>
      <c r="J276" s="116"/>
      <c r="K276" s="370" t="str">
        <f t="shared" si="94"/>
        <v/>
      </c>
      <c r="L276" s="370">
        <f t="shared" si="117"/>
        <v>0</v>
      </c>
      <c r="M276" s="370">
        <f t="shared" si="118"/>
        <v>0</v>
      </c>
      <c r="N276" s="371" t="str">
        <f t="shared" si="95"/>
        <v/>
      </c>
      <c r="O276" s="371" t="str">
        <f t="shared" si="96"/>
        <v/>
      </c>
      <c r="P276" s="371" t="str">
        <f t="shared" si="97"/>
        <v/>
      </c>
      <c r="Q276" s="371" t="str">
        <f t="shared" si="98"/>
        <v/>
      </c>
      <c r="R276" s="371" t="str">
        <f t="shared" si="99"/>
        <v/>
      </c>
      <c r="S276" s="371" t="str">
        <f t="shared" si="100"/>
        <v/>
      </c>
      <c r="T276" s="443" t="str">
        <f t="shared" si="119"/>
        <v/>
      </c>
      <c r="U276" s="539"/>
      <c r="V276" s="117"/>
      <c r="W276" s="118"/>
      <c r="X276" s="119"/>
      <c r="Y276" s="120"/>
      <c r="Z276" s="122"/>
      <c r="AA276" s="121"/>
      <c r="AB276" s="443" t="str">
        <f t="shared" si="101"/>
        <v/>
      </c>
      <c r="AC276" s="734" t="str">
        <f t="shared" si="120"/>
        <v/>
      </c>
      <c r="AD276" s="372"/>
      <c r="AE276" s="485"/>
      <c r="AF276" s="373" t="str">
        <f t="shared" si="102"/>
        <v/>
      </c>
      <c r="AG276" s="373" t="str">
        <f t="shared" si="103"/>
        <v/>
      </c>
      <c r="AH276" s="374" t="str">
        <f t="shared" si="104"/>
        <v/>
      </c>
      <c r="AI276" s="375" t="str">
        <f t="shared" si="105"/>
        <v/>
      </c>
      <c r="AJ276" s="375" t="str">
        <f t="shared" si="106"/>
        <v/>
      </c>
      <c r="AK276" s="375" t="str">
        <f t="shared" si="107"/>
        <v/>
      </c>
      <c r="AL276" s="375" t="str">
        <f t="shared" si="108"/>
        <v/>
      </c>
      <c r="AM276" s="375" t="str">
        <f t="shared" si="109"/>
        <v/>
      </c>
      <c r="AN276" s="376"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376"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375" t="str">
        <f t="shared" si="110"/>
        <v/>
      </c>
      <c r="AQ276" s="444" t="str">
        <f t="shared" si="111"/>
        <v/>
      </c>
      <c r="AR276" s="375" t="str">
        <f t="shared" si="121"/>
        <v/>
      </c>
      <c r="AS276" s="377" t="str">
        <f t="shared" si="112"/>
        <v/>
      </c>
      <c r="AT276" s="378" t="str">
        <f t="shared" si="113"/>
        <v/>
      </c>
      <c r="AX276" s="625" t="b">
        <f t="shared" si="122"/>
        <v>0</v>
      </c>
      <c r="AY276" s="7" t="str">
        <f t="shared" si="123"/>
        <v>FALSEFALSEFALSE</v>
      </c>
      <c r="AZ276" s="626">
        <f t="shared" si="114"/>
        <v>0</v>
      </c>
      <c r="BA276" s="627" t="str">
        <f t="shared" si="124"/>
        <v/>
      </c>
      <c r="BB276" s="627">
        <f t="shared" si="115"/>
        <v>0</v>
      </c>
      <c r="BC276" s="690" t="str">
        <f t="shared" si="116"/>
        <v/>
      </c>
    </row>
    <row r="277" spans="1:55">
      <c r="A277" s="381">
        <v>221</v>
      </c>
      <c r="B277" s="117"/>
      <c r="C277" s="288"/>
      <c r="D277" s="289"/>
      <c r="E277" s="289"/>
      <c r="F277" s="290"/>
      <c r="G277" s="292"/>
      <c r="H277" s="116"/>
      <c r="I277" s="292"/>
      <c r="J277" s="116"/>
      <c r="K277" s="370" t="str">
        <f t="shared" si="94"/>
        <v/>
      </c>
      <c r="L277" s="370">
        <f t="shared" si="117"/>
        <v>0</v>
      </c>
      <c r="M277" s="370">
        <f t="shared" si="118"/>
        <v>0</v>
      </c>
      <c r="N277" s="371" t="str">
        <f t="shared" si="95"/>
        <v/>
      </c>
      <c r="O277" s="371" t="str">
        <f t="shared" si="96"/>
        <v/>
      </c>
      <c r="P277" s="371" t="str">
        <f t="shared" si="97"/>
        <v/>
      </c>
      <c r="Q277" s="371" t="str">
        <f t="shared" si="98"/>
        <v/>
      </c>
      <c r="R277" s="371" t="str">
        <f t="shared" si="99"/>
        <v/>
      </c>
      <c r="S277" s="371" t="str">
        <f t="shared" si="100"/>
        <v/>
      </c>
      <c r="T277" s="443" t="str">
        <f t="shared" si="119"/>
        <v/>
      </c>
      <c r="U277" s="539"/>
      <c r="V277" s="117"/>
      <c r="W277" s="118"/>
      <c r="X277" s="119"/>
      <c r="Y277" s="120"/>
      <c r="Z277" s="122"/>
      <c r="AA277" s="121"/>
      <c r="AB277" s="443" t="str">
        <f t="shared" si="101"/>
        <v/>
      </c>
      <c r="AC277" s="734" t="str">
        <f t="shared" si="120"/>
        <v/>
      </c>
      <c r="AD277" s="372"/>
      <c r="AE277" s="485"/>
      <c r="AF277" s="373" t="str">
        <f t="shared" si="102"/>
        <v/>
      </c>
      <c r="AG277" s="373" t="str">
        <f t="shared" si="103"/>
        <v/>
      </c>
      <c r="AH277" s="374" t="str">
        <f t="shared" si="104"/>
        <v/>
      </c>
      <c r="AI277" s="375" t="str">
        <f t="shared" si="105"/>
        <v/>
      </c>
      <c r="AJ277" s="375" t="str">
        <f t="shared" si="106"/>
        <v/>
      </c>
      <c r="AK277" s="375" t="str">
        <f t="shared" si="107"/>
        <v/>
      </c>
      <c r="AL277" s="375" t="str">
        <f t="shared" si="108"/>
        <v/>
      </c>
      <c r="AM277" s="375" t="str">
        <f t="shared" si="109"/>
        <v/>
      </c>
      <c r="AN277" s="376"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376"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375" t="str">
        <f t="shared" si="110"/>
        <v/>
      </c>
      <c r="AQ277" s="444" t="str">
        <f t="shared" si="111"/>
        <v/>
      </c>
      <c r="AR277" s="375" t="str">
        <f t="shared" si="121"/>
        <v/>
      </c>
      <c r="AS277" s="377" t="str">
        <f t="shared" si="112"/>
        <v/>
      </c>
      <c r="AT277" s="378" t="str">
        <f t="shared" si="113"/>
        <v/>
      </c>
      <c r="AX277" s="625" t="b">
        <f t="shared" si="122"/>
        <v>0</v>
      </c>
      <c r="AY277" s="7" t="str">
        <f t="shared" si="123"/>
        <v>FALSEFALSEFALSE</v>
      </c>
      <c r="AZ277" s="626">
        <f t="shared" si="114"/>
        <v>0</v>
      </c>
      <c r="BA277" s="627" t="str">
        <f t="shared" si="124"/>
        <v/>
      </c>
      <c r="BB277" s="627">
        <f t="shared" si="115"/>
        <v>0</v>
      </c>
      <c r="BC277" s="690" t="str">
        <f t="shared" si="116"/>
        <v/>
      </c>
    </row>
    <row r="278" spans="1:55">
      <c r="A278" s="381">
        <v>222</v>
      </c>
      <c r="B278" s="117"/>
      <c r="C278" s="288"/>
      <c r="D278" s="289"/>
      <c r="E278" s="289"/>
      <c r="F278" s="290"/>
      <c r="G278" s="292"/>
      <c r="H278" s="116"/>
      <c r="I278" s="292"/>
      <c r="J278" s="116"/>
      <c r="K278" s="370" t="str">
        <f t="shared" si="94"/>
        <v/>
      </c>
      <c r="L278" s="370">
        <f t="shared" si="117"/>
        <v>0</v>
      </c>
      <c r="M278" s="370">
        <f t="shared" si="118"/>
        <v>0</v>
      </c>
      <c r="N278" s="371" t="str">
        <f t="shared" si="95"/>
        <v/>
      </c>
      <c r="O278" s="371" t="str">
        <f t="shared" si="96"/>
        <v/>
      </c>
      <c r="P278" s="371" t="str">
        <f t="shared" si="97"/>
        <v/>
      </c>
      <c r="Q278" s="371" t="str">
        <f t="shared" si="98"/>
        <v/>
      </c>
      <c r="R278" s="371" t="str">
        <f t="shared" si="99"/>
        <v/>
      </c>
      <c r="S278" s="371" t="str">
        <f t="shared" si="100"/>
        <v/>
      </c>
      <c r="T278" s="443" t="str">
        <f t="shared" si="119"/>
        <v/>
      </c>
      <c r="U278" s="539"/>
      <c r="V278" s="117"/>
      <c r="W278" s="118"/>
      <c r="X278" s="119"/>
      <c r="Y278" s="120"/>
      <c r="Z278" s="122"/>
      <c r="AA278" s="121"/>
      <c r="AB278" s="443" t="str">
        <f t="shared" si="101"/>
        <v/>
      </c>
      <c r="AC278" s="734" t="str">
        <f t="shared" si="120"/>
        <v/>
      </c>
      <c r="AD278" s="372"/>
      <c r="AE278" s="485"/>
      <c r="AF278" s="373" t="str">
        <f t="shared" si="102"/>
        <v/>
      </c>
      <c r="AG278" s="373" t="str">
        <f t="shared" si="103"/>
        <v/>
      </c>
      <c r="AH278" s="374" t="str">
        <f t="shared" si="104"/>
        <v/>
      </c>
      <c r="AI278" s="375" t="str">
        <f t="shared" si="105"/>
        <v/>
      </c>
      <c r="AJ278" s="375" t="str">
        <f t="shared" si="106"/>
        <v/>
      </c>
      <c r="AK278" s="375" t="str">
        <f t="shared" si="107"/>
        <v/>
      </c>
      <c r="AL278" s="375" t="str">
        <f t="shared" si="108"/>
        <v/>
      </c>
      <c r="AM278" s="375" t="str">
        <f t="shared" si="109"/>
        <v/>
      </c>
      <c r="AN278" s="376"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376"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375" t="str">
        <f t="shared" si="110"/>
        <v/>
      </c>
      <c r="AQ278" s="444" t="str">
        <f t="shared" si="111"/>
        <v/>
      </c>
      <c r="AR278" s="375" t="str">
        <f t="shared" si="121"/>
        <v/>
      </c>
      <c r="AS278" s="377" t="str">
        <f t="shared" si="112"/>
        <v/>
      </c>
      <c r="AT278" s="378" t="str">
        <f t="shared" si="113"/>
        <v/>
      </c>
      <c r="AX278" s="625" t="b">
        <f t="shared" si="122"/>
        <v>0</v>
      </c>
      <c r="AY278" s="7" t="str">
        <f t="shared" si="123"/>
        <v>FALSEFALSEFALSE</v>
      </c>
      <c r="AZ278" s="626">
        <f t="shared" si="114"/>
        <v>0</v>
      </c>
      <c r="BA278" s="627" t="str">
        <f t="shared" si="124"/>
        <v/>
      </c>
      <c r="BB278" s="627">
        <f t="shared" si="115"/>
        <v>0</v>
      </c>
      <c r="BC278" s="690" t="str">
        <f t="shared" si="116"/>
        <v/>
      </c>
    </row>
    <row r="279" spans="1:55">
      <c r="A279" s="381">
        <v>223</v>
      </c>
      <c r="B279" s="117"/>
      <c r="C279" s="288"/>
      <c r="D279" s="289"/>
      <c r="E279" s="289"/>
      <c r="F279" s="290"/>
      <c r="G279" s="292"/>
      <c r="H279" s="116"/>
      <c r="I279" s="292"/>
      <c r="J279" s="116"/>
      <c r="K279" s="370" t="str">
        <f t="shared" si="94"/>
        <v/>
      </c>
      <c r="L279" s="370">
        <f t="shared" si="117"/>
        <v>0</v>
      </c>
      <c r="M279" s="370">
        <f t="shared" si="118"/>
        <v>0</v>
      </c>
      <c r="N279" s="371" t="str">
        <f t="shared" si="95"/>
        <v/>
      </c>
      <c r="O279" s="371" t="str">
        <f t="shared" si="96"/>
        <v/>
      </c>
      <c r="P279" s="371" t="str">
        <f t="shared" si="97"/>
        <v/>
      </c>
      <c r="Q279" s="371" t="str">
        <f t="shared" si="98"/>
        <v/>
      </c>
      <c r="R279" s="371" t="str">
        <f t="shared" si="99"/>
        <v/>
      </c>
      <c r="S279" s="371" t="str">
        <f t="shared" si="100"/>
        <v/>
      </c>
      <c r="T279" s="443" t="str">
        <f t="shared" si="119"/>
        <v/>
      </c>
      <c r="U279" s="539"/>
      <c r="V279" s="117"/>
      <c r="W279" s="118"/>
      <c r="X279" s="119"/>
      <c r="Y279" s="120"/>
      <c r="Z279" s="122"/>
      <c r="AA279" s="121"/>
      <c r="AB279" s="443" t="str">
        <f t="shared" si="101"/>
        <v/>
      </c>
      <c r="AC279" s="734" t="str">
        <f t="shared" si="120"/>
        <v/>
      </c>
      <c r="AD279" s="372"/>
      <c r="AE279" s="485"/>
      <c r="AF279" s="373" t="str">
        <f t="shared" si="102"/>
        <v/>
      </c>
      <c r="AG279" s="373" t="str">
        <f t="shared" si="103"/>
        <v/>
      </c>
      <c r="AH279" s="374" t="str">
        <f t="shared" si="104"/>
        <v/>
      </c>
      <c r="AI279" s="375" t="str">
        <f t="shared" si="105"/>
        <v/>
      </c>
      <c r="AJ279" s="375" t="str">
        <f t="shared" si="106"/>
        <v/>
      </c>
      <c r="AK279" s="375" t="str">
        <f t="shared" si="107"/>
        <v/>
      </c>
      <c r="AL279" s="375" t="str">
        <f t="shared" si="108"/>
        <v/>
      </c>
      <c r="AM279" s="375" t="str">
        <f t="shared" si="109"/>
        <v/>
      </c>
      <c r="AN279" s="376"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376"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375" t="str">
        <f t="shared" si="110"/>
        <v/>
      </c>
      <c r="AQ279" s="444" t="str">
        <f t="shared" si="111"/>
        <v/>
      </c>
      <c r="AR279" s="375" t="str">
        <f t="shared" si="121"/>
        <v/>
      </c>
      <c r="AS279" s="377" t="str">
        <f t="shared" si="112"/>
        <v/>
      </c>
      <c r="AT279" s="378" t="str">
        <f t="shared" si="113"/>
        <v/>
      </c>
      <c r="AX279" s="625" t="b">
        <f t="shared" si="122"/>
        <v>0</v>
      </c>
      <c r="AY279" s="7" t="str">
        <f t="shared" si="123"/>
        <v>FALSEFALSEFALSE</v>
      </c>
      <c r="AZ279" s="626">
        <f t="shared" si="114"/>
        <v>0</v>
      </c>
      <c r="BA279" s="627" t="str">
        <f t="shared" si="124"/>
        <v/>
      </c>
      <c r="BB279" s="627">
        <f t="shared" si="115"/>
        <v>0</v>
      </c>
      <c r="BC279" s="690" t="str">
        <f t="shared" si="116"/>
        <v/>
      </c>
    </row>
    <row r="280" spans="1:55">
      <c r="A280" s="381">
        <v>224</v>
      </c>
      <c r="B280" s="117"/>
      <c r="C280" s="288"/>
      <c r="D280" s="289"/>
      <c r="E280" s="289"/>
      <c r="F280" s="290"/>
      <c r="G280" s="292"/>
      <c r="H280" s="116"/>
      <c r="I280" s="292"/>
      <c r="J280" s="116"/>
      <c r="K280" s="370" t="str">
        <f t="shared" si="94"/>
        <v/>
      </c>
      <c r="L280" s="370">
        <f t="shared" si="117"/>
        <v>0</v>
      </c>
      <c r="M280" s="370">
        <f t="shared" si="118"/>
        <v>0</v>
      </c>
      <c r="N280" s="371" t="str">
        <f t="shared" si="95"/>
        <v/>
      </c>
      <c r="O280" s="371" t="str">
        <f t="shared" si="96"/>
        <v/>
      </c>
      <c r="P280" s="371" t="str">
        <f t="shared" si="97"/>
        <v/>
      </c>
      <c r="Q280" s="371" t="str">
        <f t="shared" si="98"/>
        <v/>
      </c>
      <c r="R280" s="371" t="str">
        <f t="shared" si="99"/>
        <v/>
      </c>
      <c r="S280" s="371" t="str">
        <f t="shared" si="100"/>
        <v/>
      </c>
      <c r="T280" s="443" t="str">
        <f t="shared" si="119"/>
        <v/>
      </c>
      <c r="U280" s="539"/>
      <c r="V280" s="117"/>
      <c r="W280" s="118"/>
      <c r="X280" s="119"/>
      <c r="Y280" s="120"/>
      <c r="Z280" s="122"/>
      <c r="AA280" s="121"/>
      <c r="AB280" s="443" t="str">
        <f t="shared" si="101"/>
        <v/>
      </c>
      <c r="AC280" s="734" t="str">
        <f t="shared" si="120"/>
        <v/>
      </c>
      <c r="AD280" s="372"/>
      <c r="AE280" s="485"/>
      <c r="AF280" s="373" t="str">
        <f t="shared" si="102"/>
        <v/>
      </c>
      <c r="AG280" s="373" t="str">
        <f t="shared" si="103"/>
        <v/>
      </c>
      <c r="AH280" s="374" t="str">
        <f t="shared" si="104"/>
        <v/>
      </c>
      <c r="AI280" s="375" t="str">
        <f t="shared" si="105"/>
        <v/>
      </c>
      <c r="AJ280" s="375" t="str">
        <f t="shared" si="106"/>
        <v/>
      </c>
      <c r="AK280" s="375" t="str">
        <f t="shared" si="107"/>
        <v/>
      </c>
      <c r="AL280" s="375" t="str">
        <f t="shared" si="108"/>
        <v/>
      </c>
      <c r="AM280" s="375" t="str">
        <f t="shared" si="109"/>
        <v/>
      </c>
      <c r="AN280" s="376"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376"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375" t="str">
        <f t="shared" si="110"/>
        <v/>
      </c>
      <c r="AQ280" s="444" t="str">
        <f t="shared" si="111"/>
        <v/>
      </c>
      <c r="AR280" s="375" t="str">
        <f t="shared" si="121"/>
        <v/>
      </c>
      <c r="AS280" s="377" t="str">
        <f t="shared" si="112"/>
        <v/>
      </c>
      <c r="AT280" s="378" t="str">
        <f t="shared" si="113"/>
        <v/>
      </c>
      <c r="AX280" s="625" t="b">
        <f t="shared" si="122"/>
        <v>0</v>
      </c>
      <c r="AY280" s="7" t="str">
        <f t="shared" si="123"/>
        <v>FALSEFALSEFALSE</v>
      </c>
      <c r="AZ280" s="626">
        <f t="shared" si="114"/>
        <v>0</v>
      </c>
      <c r="BA280" s="627" t="str">
        <f t="shared" si="124"/>
        <v/>
      </c>
      <c r="BB280" s="627">
        <f t="shared" si="115"/>
        <v>0</v>
      </c>
      <c r="BC280" s="690" t="str">
        <f t="shared" si="116"/>
        <v/>
      </c>
    </row>
    <row r="281" spans="1:55">
      <c r="A281" s="381">
        <v>225</v>
      </c>
      <c r="B281" s="117"/>
      <c r="C281" s="288"/>
      <c r="D281" s="289"/>
      <c r="E281" s="289"/>
      <c r="F281" s="290"/>
      <c r="G281" s="292"/>
      <c r="H281" s="116"/>
      <c r="I281" s="292"/>
      <c r="J281" s="116"/>
      <c r="K281" s="370" t="str">
        <f t="shared" si="94"/>
        <v/>
      </c>
      <c r="L281" s="370">
        <f t="shared" si="117"/>
        <v>0</v>
      </c>
      <c r="M281" s="370">
        <f t="shared" si="118"/>
        <v>0</v>
      </c>
      <c r="N281" s="371" t="str">
        <f t="shared" si="95"/>
        <v/>
      </c>
      <c r="O281" s="371" t="str">
        <f t="shared" si="96"/>
        <v/>
      </c>
      <c r="P281" s="371" t="str">
        <f t="shared" si="97"/>
        <v/>
      </c>
      <c r="Q281" s="371" t="str">
        <f t="shared" si="98"/>
        <v/>
      </c>
      <c r="R281" s="371" t="str">
        <f t="shared" si="99"/>
        <v/>
      </c>
      <c r="S281" s="371" t="str">
        <f t="shared" si="100"/>
        <v/>
      </c>
      <c r="T281" s="443" t="str">
        <f t="shared" si="119"/>
        <v/>
      </c>
      <c r="U281" s="539"/>
      <c r="V281" s="117"/>
      <c r="W281" s="118"/>
      <c r="X281" s="119"/>
      <c r="Y281" s="120"/>
      <c r="Z281" s="122"/>
      <c r="AA281" s="121"/>
      <c r="AB281" s="443" t="str">
        <f t="shared" si="101"/>
        <v/>
      </c>
      <c r="AC281" s="734" t="str">
        <f t="shared" si="120"/>
        <v/>
      </c>
      <c r="AD281" s="372"/>
      <c r="AE281" s="485"/>
      <c r="AF281" s="373" t="str">
        <f t="shared" si="102"/>
        <v/>
      </c>
      <c r="AG281" s="373" t="str">
        <f t="shared" si="103"/>
        <v/>
      </c>
      <c r="AH281" s="374" t="str">
        <f t="shared" si="104"/>
        <v/>
      </c>
      <c r="AI281" s="375" t="str">
        <f t="shared" si="105"/>
        <v/>
      </c>
      <c r="AJ281" s="375" t="str">
        <f t="shared" si="106"/>
        <v/>
      </c>
      <c r="AK281" s="375" t="str">
        <f t="shared" si="107"/>
        <v/>
      </c>
      <c r="AL281" s="375" t="str">
        <f t="shared" si="108"/>
        <v/>
      </c>
      <c r="AM281" s="375" t="str">
        <f t="shared" si="109"/>
        <v/>
      </c>
      <c r="AN281" s="376"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376"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375" t="str">
        <f t="shared" si="110"/>
        <v/>
      </c>
      <c r="AQ281" s="444" t="str">
        <f t="shared" si="111"/>
        <v/>
      </c>
      <c r="AR281" s="375" t="str">
        <f t="shared" si="121"/>
        <v/>
      </c>
      <c r="AS281" s="377" t="str">
        <f t="shared" si="112"/>
        <v/>
      </c>
      <c r="AT281" s="378" t="str">
        <f t="shared" si="113"/>
        <v/>
      </c>
      <c r="AX281" s="625" t="b">
        <f t="shared" si="122"/>
        <v>0</v>
      </c>
      <c r="AY281" s="7" t="str">
        <f t="shared" si="123"/>
        <v>FALSEFALSEFALSE</v>
      </c>
      <c r="AZ281" s="626">
        <f t="shared" si="114"/>
        <v>0</v>
      </c>
      <c r="BA281" s="627" t="str">
        <f t="shared" si="124"/>
        <v/>
      </c>
      <c r="BB281" s="627">
        <f t="shared" si="115"/>
        <v>0</v>
      </c>
      <c r="BC281" s="690" t="str">
        <f t="shared" si="116"/>
        <v/>
      </c>
    </row>
    <row r="282" spans="1:55">
      <c r="A282" s="381">
        <v>226</v>
      </c>
      <c r="B282" s="117"/>
      <c r="C282" s="288"/>
      <c r="D282" s="289"/>
      <c r="E282" s="289"/>
      <c r="F282" s="290"/>
      <c r="G282" s="292"/>
      <c r="H282" s="116"/>
      <c r="I282" s="292"/>
      <c r="J282" s="116"/>
      <c r="K282" s="370" t="str">
        <f t="shared" si="94"/>
        <v/>
      </c>
      <c r="L282" s="370">
        <f t="shared" si="117"/>
        <v>0</v>
      </c>
      <c r="M282" s="370">
        <f t="shared" si="118"/>
        <v>0</v>
      </c>
      <c r="N282" s="371" t="str">
        <f t="shared" si="95"/>
        <v/>
      </c>
      <c r="O282" s="371" t="str">
        <f t="shared" si="96"/>
        <v/>
      </c>
      <c r="P282" s="371" t="str">
        <f t="shared" si="97"/>
        <v/>
      </c>
      <c r="Q282" s="371" t="str">
        <f t="shared" si="98"/>
        <v/>
      </c>
      <c r="R282" s="371" t="str">
        <f t="shared" si="99"/>
        <v/>
      </c>
      <c r="S282" s="371" t="str">
        <f t="shared" si="100"/>
        <v/>
      </c>
      <c r="T282" s="443" t="str">
        <f t="shared" si="119"/>
        <v/>
      </c>
      <c r="U282" s="539"/>
      <c r="V282" s="117"/>
      <c r="W282" s="118"/>
      <c r="X282" s="119"/>
      <c r="Y282" s="120"/>
      <c r="Z282" s="122"/>
      <c r="AA282" s="121"/>
      <c r="AB282" s="443" t="str">
        <f t="shared" si="101"/>
        <v/>
      </c>
      <c r="AC282" s="734" t="str">
        <f t="shared" si="120"/>
        <v/>
      </c>
      <c r="AD282" s="372"/>
      <c r="AE282" s="485"/>
      <c r="AF282" s="373" t="str">
        <f t="shared" si="102"/>
        <v/>
      </c>
      <c r="AG282" s="373" t="str">
        <f t="shared" si="103"/>
        <v/>
      </c>
      <c r="AH282" s="374" t="str">
        <f t="shared" si="104"/>
        <v/>
      </c>
      <c r="AI282" s="375" t="str">
        <f t="shared" si="105"/>
        <v/>
      </c>
      <c r="AJ282" s="375" t="str">
        <f t="shared" si="106"/>
        <v/>
      </c>
      <c r="AK282" s="375" t="str">
        <f t="shared" si="107"/>
        <v/>
      </c>
      <c r="AL282" s="375" t="str">
        <f t="shared" si="108"/>
        <v/>
      </c>
      <c r="AM282" s="375" t="str">
        <f t="shared" si="109"/>
        <v/>
      </c>
      <c r="AN282" s="376"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376"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375" t="str">
        <f t="shared" si="110"/>
        <v/>
      </c>
      <c r="AQ282" s="444" t="str">
        <f t="shared" si="111"/>
        <v/>
      </c>
      <c r="AR282" s="375" t="str">
        <f t="shared" si="121"/>
        <v/>
      </c>
      <c r="AS282" s="377" t="str">
        <f t="shared" si="112"/>
        <v/>
      </c>
      <c r="AT282" s="378" t="str">
        <f t="shared" si="113"/>
        <v/>
      </c>
      <c r="AX282" s="625" t="b">
        <f t="shared" si="122"/>
        <v>0</v>
      </c>
      <c r="AY282" s="7" t="str">
        <f t="shared" si="123"/>
        <v>FALSEFALSEFALSE</v>
      </c>
      <c r="AZ282" s="626">
        <f t="shared" si="114"/>
        <v>0</v>
      </c>
      <c r="BA282" s="627" t="str">
        <f t="shared" si="124"/>
        <v/>
      </c>
      <c r="BB282" s="627">
        <f t="shared" si="115"/>
        <v>0</v>
      </c>
      <c r="BC282" s="690" t="str">
        <f t="shared" si="116"/>
        <v/>
      </c>
    </row>
    <row r="283" spans="1:55">
      <c r="A283" s="381">
        <v>227</v>
      </c>
      <c r="B283" s="117"/>
      <c r="C283" s="288"/>
      <c r="D283" s="289"/>
      <c r="E283" s="289"/>
      <c r="F283" s="290"/>
      <c r="G283" s="292"/>
      <c r="H283" s="116"/>
      <c r="I283" s="292"/>
      <c r="J283" s="116"/>
      <c r="K283" s="370" t="str">
        <f t="shared" si="94"/>
        <v/>
      </c>
      <c r="L283" s="370">
        <f t="shared" si="117"/>
        <v>0</v>
      </c>
      <c r="M283" s="370">
        <f t="shared" si="118"/>
        <v>0</v>
      </c>
      <c r="N283" s="371" t="str">
        <f t="shared" si="95"/>
        <v/>
      </c>
      <c r="O283" s="371" t="str">
        <f t="shared" si="96"/>
        <v/>
      </c>
      <c r="P283" s="371" t="str">
        <f t="shared" si="97"/>
        <v/>
      </c>
      <c r="Q283" s="371" t="str">
        <f t="shared" si="98"/>
        <v/>
      </c>
      <c r="R283" s="371" t="str">
        <f t="shared" si="99"/>
        <v/>
      </c>
      <c r="S283" s="371" t="str">
        <f t="shared" si="100"/>
        <v/>
      </c>
      <c r="T283" s="443" t="str">
        <f t="shared" si="119"/>
        <v/>
      </c>
      <c r="U283" s="539"/>
      <c r="V283" s="117"/>
      <c r="W283" s="118"/>
      <c r="X283" s="119"/>
      <c r="Y283" s="120"/>
      <c r="Z283" s="122"/>
      <c r="AA283" s="121"/>
      <c r="AB283" s="443" t="str">
        <f t="shared" si="101"/>
        <v/>
      </c>
      <c r="AC283" s="734" t="str">
        <f t="shared" si="120"/>
        <v/>
      </c>
      <c r="AD283" s="372"/>
      <c r="AE283" s="485"/>
      <c r="AF283" s="373" t="str">
        <f t="shared" si="102"/>
        <v/>
      </c>
      <c r="AG283" s="373" t="str">
        <f t="shared" si="103"/>
        <v/>
      </c>
      <c r="AH283" s="374" t="str">
        <f t="shared" si="104"/>
        <v/>
      </c>
      <c r="AI283" s="375" t="str">
        <f t="shared" si="105"/>
        <v/>
      </c>
      <c r="AJ283" s="375" t="str">
        <f t="shared" si="106"/>
        <v/>
      </c>
      <c r="AK283" s="375" t="str">
        <f t="shared" si="107"/>
        <v/>
      </c>
      <c r="AL283" s="375" t="str">
        <f t="shared" si="108"/>
        <v/>
      </c>
      <c r="AM283" s="375" t="str">
        <f t="shared" si="109"/>
        <v/>
      </c>
      <c r="AN283" s="376"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376"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375" t="str">
        <f t="shared" si="110"/>
        <v/>
      </c>
      <c r="AQ283" s="444" t="str">
        <f t="shared" si="111"/>
        <v/>
      </c>
      <c r="AR283" s="375" t="str">
        <f t="shared" si="121"/>
        <v/>
      </c>
      <c r="AS283" s="377" t="str">
        <f t="shared" si="112"/>
        <v/>
      </c>
      <c r="AT283" s="378" t="str">
        <f t="shared" si="113"/>
        <v/>
      </c>
      <c r="AX283" s="625" t="b">
        <f t="shared" si="122"/>
        <v>0</v>
      </c>
      <c r="AY283" s="7" t="str">
        <f t="shared" si="123"/>
        <v>FALSEFALSEFALSE</v>
      </c>
      <c r="AZ283" s="626">
        <f t="shared" si="114"/>
        <v>0</v>
      </c>
      <c r="BA283" s="627" t="str">
        <f t="shared" si="124"/>
        <v/>
      </c>
      <c r="BB283" s="627">
        <f t="shared" si="115"/>
        <v>0</v>
      </c>
      <c r="BC283" s="690" t="str">
        <f t="shared" si="116"/>
        <v/>
      </c>
    </row>
    <row r="284" spans="1:55">
      <c r="A284" s="381">
        <v>228</v>
      </c>
      <c r="B284" s="117"/>
      <c r="C284" s="288"/>
      <c r="D284" s="289"/>
      <c r="E284" s="289"/>
      <c r="F284" s="290"/>
      <c r="G284" s="292"/>
      <c r="H284" s="116"/>
      <c r="I284" s="292"/>
      <c r="J284" s="116"/>
      <c r="K284" s="370" t="str">
        <f t="shared" si="94"/>
        <v/>
      </c>
      <c r="L284" s="370">
        <f t="shared" si="117"/>
        <v>0</v>
      </c>
      <c r="M284" s="370">
        <f t="shared" si="118"/>
        <v>0</v>
      </c>
      <c r="N284" s="371" t="str">
        <f t="shared" si="95"/>
        <v/>
      </c>
      <c r="O284" s="371" t="str">
        <f t="shared" si="96"/>
        <v/>
      </c>
      <c r="P284" s="371" t="str">
        <f t="shared" si="97"/>
        <v/>
      </c>
      <c r="Q284" s="371" t="str">
        <f t="shared" si="98"/>
        <v/>
      </c>
      <c r="R284" s="371" t="str">
        <f t="shared" si="99"/>
        <v/>
      </c>
      <c r="S284" s="371" t="str">
        <f t="shared" si="100"/>
        <v/>
      </c>
      <c r="T284" s="443" t="str">
        <f t="shared" si="119"/>
        <v/>
      </c>
      <c r="U284" s="539"/>
      <c r="V284" s="117"/>
      <c r="W284" s="118"/>
      <c r="X284" s="119"/>
      <c r="Y284" s="120"/>
      <c r="Z284" s="122"/>
      <c r="AA284" s="121"/>
      <c r="AB284" s="443" t="str">
        <f t="shared" si="101"/>
        <v/>
      </c>
      <c r="AC284" s="734" t="str">
        <f t="shared" si="120"/>
        <v/>
      </c>
      <c r="AD284" s="372"/>
      <c r="AE284" s="485"/>
      <c r="AF284" s="373" t="str">
        <f t="shared" si="102"/>
        <v/>
      </c>
      <c r="AG284" s="373" t="str">
        <f t="shared" si="103"/>
        <v/>
      </c>
      <c r="AH284" s="374" t="str">
        <f t="shared" si="104"/>
        <v/>
      </c>
      <c r="AI284" s="375" t="str">
        <f t="shared" si="105"/>
        <v/>
      </c>
      <c r="AJ284" s="375" t="str">
        <f t="shared" si="106"/>
        <v/>
      </c>
      <c r="AK284" s="375" t="str">
        <f t="shared" si="107"/>
        <v/>
      </c>
      <c r="AL284" s="375" t="str">
        <f t="shared" si="108"/>
        <v/>
      </c>
      <c r="AM284" s="375" t="str">
        <f t="shared" si="109"/>
        <v/>
      </c>
      <c r="AN284" s="376"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376"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375" t="str">
        <f t="shared" si="110"/>
        <v/>
      </c>
      <c r="AQ284" s="444" t="str">
        <f t="shared" si="111"/>
        <v/>
      </c>
      <c r="AR284" s="375" t="str">
        <f t="shared" si="121"/>
        <v/>
      </c>
      <c r="AS284" s="377" t="str">
        <f t="shared" si="112"/>
        <v/>
      </c>
      <c r="AT284" s="378" t="str">
        <f t="shared" si="113"/>
        <v/>
      </c>
      <c r="AX284" s="625" t="b">
        <f t="shared" si="122"/>
        <v>0</v>
      </c>
      <c r="AY284" s="7" t="str">
        <f t="shared" si="123"/>
        <v>FALSEFALSEFALSE</v>
      </c>
      <c r="AZ284" s="626">
        <f t="shared" si="114"/>
        <v>0</v>
      </c>
      <c r="BA284" s="627" t="str">
        <f t="shared" si="124"/>
        <v/>
      </c>
      <c r="BB284" s="627">
        <f t="shared" si="115"/>
        <v>0</v>
      </c>
      <c r="BC284" s="690" t="str">
        <f t="shared" si="116"/>
        <v/>
      </c>
    </row>
    <row r="285" spans="1:55">
      <c r="A285" s="381">
        <v>229</v>
      </c>
      <c r="B285" s="117"/>
      <c r="C285" s="288"/>
      <c r="D285" s="289"/>
      <c r="E285" s="289"/>
      <c r="F285" s="290"/>
      <c r="G285" s="292"/>
      <c r="H285" s="116"/>
      <c r="I285" s="292"/>
      <c r="J285" s="116"/>
      <c r="K285" s="370" t="str">
        <f t="shared" si="94"/>
        <v/>
      </c>
      <c r="L285" s="370">
        <f t="shared" si="117"/>
        <v>0</v>
      </c>
      <c r="M285" s="370">
        <f t="shared" si="118"/>
        <v>0</v>
      </c>
      <c r="N285" s="371" t="str">
        <f t="shared" si="95"/>
        <v/>
      </c>
      <c r="O285" s="371" t="str">
        <f t="shared" si="96"/>
        <v/>
      </c>
      <c r="P285" s="371" t="str">
        <f t="shared" si="97"/>
        <v/>
      </c>
      <c r="Q285" s="371" t="str">
        <f t="shared" si="98"/>
        <v/>
      </c>
      <c r="R285" s="371" t="str">
        <f t="shared" si="99"/>
        <v/>
      </c>
      <c r="S285" s="371" t="str">
        <f t="shared" si="100"/>
        <v/>
      </c>
      <c r="T285" s="443" t="str">
        <f t="shared" si="119"/>
        <v/>
      </c>
      <c r="U285" s="539"/>
      <c r="V285" s="117"/>
      <c r="W285" s="118"/>
      <c r="X285" s="119"/>
      <c r="Y285" s="120"/>
      <c r="Z285" s="122"/>
      <c r="AA285" s="121"/>
      <c r="AB285" s="443" t="str">
        <f t="shared" si="101"/>
        <v/>
      </c>
      <c r="AC285" s="734" t="str">
        <f t="shared" si="120"/>
        <v/>
      </c>
      <c r="AD285" s="372"/>
      <c r="AE285" s="485"/>
      <c r="AF285" s="373" t="str">
        <f t="shared" si="102"/>
        <v/>
      </c>
      <c r="AG285" s="373" t="str">
        <f t="shared" si="103"/>
        <v/>
      </c>
      <c r="AH285" s="374" t="str">
        <f t="shared" si="104"/>
        <v/>
      </c>
      <c r="AI285" s="375" t="str">
        <f t="shared" si="105"/>
        <v/>
      </c>
      <c r="AJ285" s="375" t="str">
        <f t="shared" si="106"/>
        <v/>
      </c>
      <c r="AK285" s="375" t="str">
        <f t="shared" si="107"/>
        <v/>
      </c>
      <c r="AL285" s="375" t="str">
        <f t="shared" si="108"/>
        <v/>
      </c>
      <c r="AM285" s="375" t="str">
        <f t="shared" si="109"/>
        <v/>
      </c>
      <c r="AN285" s="376"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376"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375" t="str">
        <f t="shared" si="110"/>
        <v/>
      </c>
      <c r="AQ285" s="444" t="str">
        <f t="shared" si="111"/>
        <v/>
      </c>
      <c r="AR285" s="375" t="str">
        <f t="shared" si="121"/>
        <v/>
      </c>
      <c r="AS285" s="377" t="str">
        <f t="shared" si="112"/>
        <v/>
      </c>
      <c r="AT285" s="378" t="str">
        <f t="shared" si="113"/>
        <v/>
      </c>
      <c r="AX285" s="625" t="b">
        <f t="shared" si="122"/>
        <v>0</v>
      </c>
      <c r="AY285" s="7" t="str">
        <f t="shared" si="123"/>
        <v>FALSEFALSEFALSE</v>
      </c>
      <c r="AZ285" s="626">
        <f t="shared" si="114"/>
        <v>0</v>
      </c>
      <c r="BA285" s="627" t="str">
        <f t="shared" si="124"/>
        <v/>
      </c>
      <c r="BB285" s="627">
        <f t="shared" si="115"/>
        <v>0</v>
      </c>
      <c r="BC285" s="690" t="str">
        <f t="shared" si="116"/>
        <v/>
      </c>
    </row>
    <row r="286" spans="1:55">
      <c r="A286" s="381">
        <v>230</v>
      </c>
      <c r="B286" s="117"/>
      <c r="C286" s="288"/>
      <c r="D286" s="289"/>
      <c r="E286" s="289"/>
      <c r="F286" s="290"/>
      <c r="G286" s="292"/>
      <c r="H286" s="116"/>
      <c r="I286" s="292"/>
      <c r="J286" s="116"/>
      <c r="K286" s="370" t="str">
        <f t="shared" si="94"/>
        <v/>
      </c>
      <c r="L286" s="370">
        <f t="shared" si="117"/>
        <v>0</v>
      </c>
      <c r="M286" s="370">
        <f t="shared" si="118"/>
        <v>0</v>
      </c>
      <c r="N286" s="371" t="str">
        <f t="shared" si="95"/>
        <v/>
      </c>
      <c r="O286" s="371" t="str">
        <f t="shared" si="96"/>
        <v/>
      </c>
      <c r="P286" s="371" t="str">
        <f t="shared" si="97"/>
        <v/>
      </c>
      <c r="Q286" s="371" t="str">
        <f t="shared" si="98"/>
        <v/>
      </c>
      <c r="R286" s="371" t="str">
        <f t="shared" si="99"/>
        <v/>
      </c>
      <c r="S286" s="371" t="str">
        <f t="shared" si="100"/>
        <v/>
      </c>
      <c r="T286" s="443" t="str">
        <f t="shared" si="119"/>
        <v/>
      </c>
      <c r="U286" s="539"/>
      <c r="V286" s="117"/>
      <c r="W286" s="118"/>
      <c r="X286" s="119"/>
      <c r="Y286" s="120"/>
      <c r="Z286" s="122"/>
      <c r="AA286" s="121"/>
      <c r="AB286" s="443" t="str">
        <f t="shared" si="101"/>
        <v/>
      </c>
      <c r="AC286" s="734" t="str">
        <f t="shared" si="120"/>
        <v/>
      </c>
      <c r="AD286" s="372"/>
      <c r="AE286" s="485"/>
      <c r="AF286" s="373" t="str">
        <f t="shared" si="102"/>
        <v/>
      </c>
      <c r="AG286" s="373" t="str">
        <f t="shared" si="103"/>
        <v/>
      </c>
      <c r="AH286" s="374" t="str">
        <f t="shared" si="104"/>
        <v/>
      </c>
      <c r="AI286" s="375" t="str">
        <f t="shared" si="105"/>
        <v/>
      </c>
      <c r="AJ286" s="375" t="str">
        <f t="shared" si="106"/>
        <v/>
      </c>
      <c r="AK286" s="375" t="str">
        <f t="shared" si="107"/>
        <v/>
      </c>
      <c r="AL286" s="375" t="str">
        <f t="shared" si="108"/>
        <v/>
      </c>
      <c r="AM286" s="375" t="str">
        <f t="shared" si="109"/>
        <v/>
      </c>
      <c r="AN286" s="376"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376"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375" t="str">
        <f t="shared" si="110"/>
        <v/>
      </c>
      <c r="AQ286" s="444" t="str">
        <f t="shared" si="111"/>
        <v/>
      </c>
      <c r="AR286" s="375" t="str">
        <f t="shared" si="121"/>
        <v/>
      </c>
      <c r="AS286" s="377" t="str">
        <f t="shared" si="112"/>
        <v/>
      </c>
      <c r="AT286" s="378" t="str">
        <f t="shared" si="113"/>
        <v/>
      </c>
      <c r="AX286" s="625" t="b">
        <f t="shared" si="122"/>
        <v>0</v>
      </c>
      <c r="AY286" s="7" t="str">
        <f t="shared" si="123"/>
        <v>FALSEFALSEFALSE</v>
      </c>
      <c r="AZ286" s="626">
        <f t="shared" si="114"/>
        <v>0</v>
      </c>
      <c r="BA286" s="627" t="str">
        <f t="shared" si="124"/>
        <v/>
      </c>
      <c r="BB286" s="627">
        <f t="shared" si="115"/>
        <v>0</v>
      </c>
      <c r="BC286" s="690" t="str">
        <f t="shared" si="116"/>
        <v/>
      </c>
    </row>
    <row r="287" spans="1:55">
      <c r="A287" s="381">
        <v>231</v>
      </c>
      <c r="B287" s="117"/>
      <c r="C287" s="288"/>
      <c r="D287" s="289"/>
      <c r="E287" s="289"/>
      <c r="F287" s="290"/>
      <c r="G287" s="292"/>
      <c r="H287" s="116"/>
      <c r="I287" s="292"/>
      <c r="J287" s="116"/>
      <c r="K287" s="370" t="str">
        <f t="shared" si="94"/>
        <v/>
      </c>
      <c r="L287" s="370">
        <f t="shared" si="117"/>
        <v>0</v>
      </c>
      <c r="M287" s="370">
        <f t="shared" si="118"/>
        <v>0</v>
      </c>
      <c r="N287" s="371" t="str">
        <f t="shared" si="95"/>
        <v/>
      </c>
      <c r="O287" s="371" t="str">
        <f t="shared" si="96"/>
        <v/>
      </c>
      <c r="P287" s="371" t="str">
        <f t="shared" si="97"/>
        <v/>
      </c>
      <c r="Q287" s="371" t="str">
        <f t="shared" si="98"/>
        <v/>
      </c>
      <c r="R287" s="371" t="str">
        <f t="shared" si="99"/>
        <v/>
      </c>
      <c r="S287" s="371" t="str">
        <f t="shared" si="100"/>
        <v/>
      </c>
      <c r="T287" s="443" t="str">
        <f t="shared" si="119"/>
        <v/>
      </c>
      <c r="U287" s="539"/>
      <c r="V287" s="117"/>
      <c r="W287" s="118"/>
      <c r="X287" s="119"/>
      <c r="Y287" s="120"/>
      <c r="Z287" s="122"/>
      <c r="AA287" s="121"/>
      <c r="AB287" s="443" t="str">
        <f t="shared" si="101"/>
        <v/>
      </c>
      <c r="AC287" s="734" t="str">
        <f t="shared" si="120"/>
        <v/>
      </c>
      <c r="AD287" s="372"/>
      <c r="AE287" s="485"/>
      <c r="AF287" s="373" t="str">
        <f t="shared" si="102"/>
        <v/>
      </c>
      <c r="AG287" s="373" t="str">
        <f t="shared" si="103"/>
        <v/>
      </c>
      <c r="AH287" s="374" t="str">
        <f t="shared" si="104"/>
        <v/>
      </c>
      <c r="AI287" s="375" t="str">
        <f t="shared" si="105"/>
        <v/>
      </c>
      <c r="AJ287" s="375" t="str">
        <f t="shared" si="106"/>
        <v/>
      </c>
      <c r="AK287" s="375" t="str">
        <f t="shared" si="107"/>
        <v/>
      </c>
      <c r="AL287" s="375" t="str">
        <f t="shared" si="108"/>
        <v/>
      </c>
      <c r="AM287" s="375" t="str">
        <f t="shared" si="109"/>
        <v/>
      </c>
      <c r="AN287" s="376"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376"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375" t="str">
        <f t="shared" si="110"/>
        <v/>
      </c>
      <c r="AQ287" s="444" t="str">
        <f t="shared" si="111"/>
        <v/>
      </c>
      <c r="AR287" s="375" t="str">
        <f t="shared" si="121"/>
        <v/>
      </c>
      <c r="AS287" s="377" t="str">
        <f t="shared" si="112"/>
        <v/>
      </c>
      <c r="AT287" s="378" t="str">
        <f t="shared" si="113"/>
        <v/>
      </c>
      <c r="AX287" s="625" t="b">
        <f t="shared" si="122"/>
        <v>0</v>
      </c>
      <c r="AY287" s="7" t="str">
        <f t="shared" si="123"/>
        <v>FALSEFALSEFALSE</v>
      </c>
      <c r="AZ287" s="626">
        <f t="shared" si="114"/>
        <v>0</v>
      </c>
      <c r="BA287" s="627" t="str">
        <f t="shared" si="124"/>
        <v/>
      </c>
      <c r="BB287" s="627">
        <f t="shared" si="115"/>
        <v>0</v>
      </c>
      <c r="BC287" s="690" t="str">
        <f t="shared" si="116"/>
        <v/>
      </c>
    </row>
    <row r="288" spans="1:55">
      <c r="A288" s="381">
        <v>232</v>
      </c>
      <c r="B288" s="117"/>
      <c r="C288" s="288"/>
      <c r="D288" s="289"/>
      <c r="E288" s="289"/>
      <c r="F288" s="290"/>
      <c r="G288" s="292"/>
      <c r="H288" s="116"/>
      <c r="I288" s="292"/>
      <c r="J288" s="116"/>
      <c r="K288" s="370" t="str">
        <f t="shared" si="94"/>
        <v/>
      </c>
      <c r="L288" s="370">
        <f t="shared" si="117"/>
        <v>0</v>
      </c>
      <c r="M288" s="370">
        <f t="shared" si="118"/>
        <v>0</v>
      </c>
      <c r="N288" s="371" t="str">
        <f t="shared" si="95"/>
        <v/>
      </c>
      <c r="O288" s="371" t="str">
        <f t="shared" si="96"/>
        <v/>
      </c>
      <c r="P288" s="371" t="str">
        <f t="shared" si="97"/>
        <v/>
      </c>
      <c r="Q288" s="371" t="str">
        <f t="shared" si="98"/>
        <v/>
      </c>
      <c r="R288" s="371" t="str">
        <f t="shared" si="99"/>
        <v/>
      </c>
      <c r="S288" s="371" t="str">
        <f t="shared" si="100"/>
        <v/>
      </c>
      <c r="T288" s="443" t="str">
        <f t="shared" si="119"/>
        <v/>
      </c>
      <c r="U288" s="539"/>
      <c r="V288" s="117"/>
      <c r="W288" s="118"/>
      <c r="X288" s="119"/>
      <c r="Y288" s="120"/>
      <c r="Z288" s="122"/>
      <c r="AA288" s="121"/>
      <c r="AB288" s="443" t="str">
        <f t="shared" si="101"/>
        <v/>
      </c>
      <c r="AC288" s="734" t="str">
        <f t="shared" si="120"/>
        <v/>
      </c>
      <c r="AD288" s="372"/>
      <c r="AE288" s="485"/>
      <c r="AF288" s="373" t="str">
        <f t="shared" si="102"/>
        <v/>
      </c>
      <c r="AG288" s="373" t="str">
        <f t="shared" si="103"/>
        <v/>
      </c>
      <c r="AH288" s="374" t="str">
        <f t="shared" si="104"/>
        <v/>
      </c>
      <c r="AI288" s="375" t="str">
        <f t="shared" si="105"/>
        <v/>
      </c>
      <c r="AJ288" s="375" t="str">
        <f t="shared" si="106"/>
        <v/>
      </c>
      <c r="AK288" s="375" t="str">
        <f t="shared" si="107"/>
        <v/>
      </c>
      <c r="AL288" s="375" t="str">
        <f t="shared" si="108"/>
        <v/>
      </c>
      <c r="AM288" s="375" t="str">
        <f t="shared" si="109"/>
        <v/>
      </c>
      <c r="AN288" s="376"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376"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375" t="str">
        <f t="shared" si="110"/>
        <v/>
      </c>
      <c r="AQ288" s="444" t="str">
        <f t="shared" si="111"/>
        <v/>
      </c>
      <c r="AR288" s="375" t="str">
        <f t="shared" si="121"/>
        <v/>
      </c>
      <c r="AS288" s="377" t="str">
        <f t="shared" si="112"/>
        <v/>
      </c>
      <c r="AT288" s="378" t="str">
        <f t="shared" si="113"/>
        <v/>
      </c>
      <c r="AX288" s="625" t="b">
        <f t="shared" si="122"/>
        <v>0</v>
      </c>
      <c r="AY288" s="7" t="str">
        <f t="shared" si="123"/>
        <v>FALSEFALSEFALSE</v>
      </c>
      <c r="AZ288" s="626">
        <f t="shared" si="114"/>
        <v>0</v>
      </c>
      <c r="BA288" s="627" t="str">
        <f t="shared" si="124"/>
        <v/>
      </c>
      <c r="BB288" s="627">
        <f t="shared" si="115"/>
        <v>0</v>
      </c>
      <c r="BC288" s="690" t="str">
        <f t="shared" si="116"/>
        <v/>
      </c>
    </row>
    <row r="289" spans="1:55">
      <c r="A289" s="381">
        <v>233</v>
      </c>
      <c r="B289" s="117"/>
      <c r="C289" s="288"/>
      <c r="D289" s="289"/>
      <c r="E289" s="289"/>
      <c r="F289" s="290"/>
      <c r="G289" s="292"/>
      <c r="H289" s="116"/>
      <c r="I289" s="292"/>
      <c r="J289" s="116"/>
      <c r="K289" s="370" t="str">
        <f t="shared" si="94"/>
        <v/>
      </c>
      <c r="L289" s="370">
        <f t="shared" si="117"/>
        <v>0</v>
      </c>
      <c r="M289" s="370">
        <f t="shared" si="118"/>
        <v>0</v>
      </c>
      <c r="N289" s="371" t="str">
        <f t="shared" si="95"/>
        <v/>
      </c>
      <c r="O289" s="371" t="str">
        <f t="shared" si="96"/>
        <v/>
      </c>
      <c r="P289" s="371" t="str">
        <f t="shared" si="97"/>
        <v/>
      </c>
      <c r="Q289" s="371" t="str">
        <f t="shared" si="98"/>
        <v/>
      </c>
      <c r="R289" s="371" t="str">
        <f t="shared" si="99"/>
        <v/>
      </c>
      <c r="S289" s="371" t="str">
        <f t="shared" si="100"/>
        <v/>
      </c>
      <c r="T289" s="443" t="str">
        <f t="shared" si="119"/>
        <v/>
      </c>
      <c r="U289" s="539"/>
      <c r="V289" s="117"/>
      <c r="W289" s="118"/>
      <c r="X289" s="119"/>
      <c r="Y289" s="120"/>
      <c r="Z289" s="122"/>
      <c r="AA289" s="121"/>
      <c r="AB289" s="443" t="str">
        <f t="shared" si="101"/>
        <v/>
      </c>
      <c r="AC289" s="734" t="str">
        <f t="shared" si="120"/>
        <v/>
      </c>
      <c r="AD289" s="372"/>
      <c r="AE289" s="485"/>
      <c r="AF289" s="373" t="str">
        <f t="shared" si="102"/>
        <v/>
      </c>
      <c r="AG289" s="373" t="str">
        <f t="shared" si="103"/>
        <v/>
      </c>
      <c r="AH289" s="374" t="str">
        <f t="shared" si="104"/>
        <v/>
      </c>
      <c r="AI289" s="375" t="str">
        <f t="shared" si="105"/>
        <v/>
      </c>
      <c r="AJ289" s="375" t="str">
        <f t="shared" si="106"/>
        <v/>
      </c>
      <c r="AK289" s="375" t="str">
        <f t="shared" si="107"/>
        <v/>
      </c>
      <c r="AL289" s="375" t="str">
        <f t="shared" si="108"/>
        <v/>
      </c>
      <c r="AM289" s="375" t="str">
        <f t="shared" si="109"/>
        <v/>
      </c>
      <c r="AN289" s="376"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376"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375" t="str">
        <f t="shared" si="110"/>
        <v/>
      </c>
      <c r="AQ289" s="444" t="str">
        <f t="shared" si="111"/>
        <v/>
      </c>
      <c r="AR289" s="375" t="str">
        <f t="shared" si="121"/>
        <v/>
      </c>
      <c r="AS289" s="377" t="str">
        <f t="shared" si="112"/>
        <v/>
      </c>
      <c r="AT289" s="378" t="str">
        <f t="shared" si="113"/>
        <v/>
      </c>
      <c r="AX289" s="625" t="b">
        <f t="shared" si="122"/>
        <v>0</v>
      </c>
      <c r="AY289" s="7" t="str">
        <f t="shared" si="123"/>
        <v>FALSEFALSEFALSE</v>
      </c>
      <c r="AZ289" s="626">
        <f t="shared" si="114"/>
        <v>0</v>
      </c>
      <c r="BA289" s="627" t="str">
        <f t="shared" si="124"/>
        <v/>
      </c>
      <c r="BB289" s="627">
        <f t="shared" si="115"/>
        <v>0</v>
      </c>
      <c r="BC289" s="690" t="str">
        <f t="shared" si="116"/>
        <v/>
      </c>
    </row>
    <row r="290" spans="1:55">
      <c r="A290" s="381">
        <v>234</v>
      </c>
      <c r="B290" s="117"/>
      <c r="C290" s="288"/>
      <c r="D290" s="289"/>
      <c r="E290" s="289"/>
      <c r="F290" s="290"/>
      <c r="G290" s="292"/>
      <c r="H290" s="116"/>
      <c r="I290" s="292"/>
      <c r="J290" s="116"/>
      <c r="K290" s="370" t="str">
        <f t="shared" si="94"/>
        <v/>
      </c>
      <c r="L290" s="370">
        <f t="shared" si="117"/>
        <v>0</v>
      </c>
      <c r="M290" s="370">
        <f t="shared" si="118"/>
        <v>0</v>
      </c>
      <c r="N290" s="371" t="str">
        <f t="shared" si="95"/>
        <v/>
      </c>
      <c r="O290" s="371" t="str">
        <f t="shared" si="96"/>
        <v/>
      </c>
      <c r="P290" s="371" t="str">
        <f t="shared" si="97"/>
        <v/>
      </c>
      <c r="Q290" s="371" t="str">
        <f t="shared" si="98"/>
        <v/>
      </c>
      <c r="R290" s="371" t="str">
        <f t="shared" si="99"/>
        <v/>
      </c>
      <c r="S290" s="371" t="str">
        <f t="shared" si="100"/>
        <v/>
      </c>
      <c r="T290" s="443" t="str">
        <f t="shared" si="119"/>
        <v/>
      </c>
      <c r="U290" s="539"/>
      <c r="V290" s="117"/>
      <c r="W290" s="118"/>
      <c r="X290" s="119"/>
      <c r="Y290" s="120"/>
      <c r="Z290" s="122"/>
      <c r="AA290" s="121"/>
      <c r="AB290" s="443" t="str">
        <f t="shared" si="101"/>
        <v/>
      </c>
      <c r="AC290" s="734" t="str">
        <f t="shared" si="120"/>
        <v/>
      </c>
      <c r="AD290" s="372"/>
      <c r="AE290" s="485"/>
      <c r="AF290" s="373" t="str">
        <f t="shared" si="102"/>
        <v/>
      </c>
      <c r="AG290" s="373" t="str">
        <f t="shared" si="103"/>
        <v/>
      </c>
      <c r="AH290" s="374" t="str">
        <f t="shared" si="104"/>
        <v/>
      </c>
      <c r="AI290" s="375" t="str">
        <f t="shared" si="105"/>
        <v/>
      </c>
      <c r="AJ290" s="375" t="str">
        <f t="shared" si="106"/>
        <v/>
      </c>
      <c r="AK290" s="375" t="str">
        <f t="shared" si="107"/>
        <v/>
      </c>
      <c r="AL290" s="375" t="str">
        <f t="shared" si="108"/>
        <v/>
      </c>
      <c r="AM290" s="375" t="str">
        <f t="shared" si="109"/>
        <v/>
      </c>
      <c r="AN290" s="376"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376"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375" t="str">
        <f t="shared" si="110"/>
        <v/>
      </c>
      <c r="AQ290" s="444" t="str">
        <f t="shared" si="111"/>
        <v/>
      </c>
      <c r="AR290" s="375" t="str">
        <f t="shared" si="121"/>
        <v/>
      </c>
      <c r="AS290" s="377" t="str">
        <f t="shared" si="112"/>
        <v/>
      </c>
      <c r="AT290" s="378" t="str">
        <f t="shared" si="113"/>
        <v/>
      </c>
      <c r="AX290" s="625" t="b">
        <f t="shared" si="122"/>
        <v>0</v>
      </c>
      <c r="AY290" s="7" t="str">
        <f t="shared" si="123"/>
        <v>FALSEFALSEFALSE</v>
      </c>
      <c r="AZ290" s="626">
        <f t="shared" si="114"/>
        <v>0</v>
      </c>
      <c r="BA290" s="627" t="str">
        <f t="shared" si="124"/>
        <v/>
      </c>
      <c r="BB290" s="627">
        <f t="shared" si="115"/>
        <v>0</v>
      </c>
      <c r="BC290" s="690" t="str">
        <f t="shared" si="116"/>
        <v/>
      </c>
    </row>
    <row r="291" spans="1:55">
      <c r="A291" s="381">
        <v>235</v>
      </c>
      <c r="B291" s="117"/>
      <c r="C291" s="288"/>
      <c r="D291" s="289"/>
      <c r="E291" s="289"/>
      <c r="F291" s="290"/>
      <c r="G291" s="292"/>
      <c r="H291" s="116"/>
      <c r="I291" s="292"/>
      <c r="J291" s="116"/>
      <c r="K291" s="370" t="str">
        <f t="shared" si="94"/>
        <v/>
      </c>
      <c r="L291" s="370">
        <f t="shared" si="117"/>
        <v>0</v>
      </c>
      <c r="M291" s="370">
        <f t="shared" si="118"/>
        <v>0</v>
      </c>
      <c r="N291" s="371" t="str">
        <f t="shared" si="95"/>
        <v/>
      </c>
      <c r="O291" s="371" t="str">
        <f t="shared" si="96"/>
        <v/>
      </c>
      <c r="P291" s="371" t="str">
        <f t="shared" si="97"/>
        <v/>
      </c>
      <c r="Q291" s="371" t="str">
        <f t="shared" si="98"/>
        <v/>
      </c>
      <c r="R291" s="371" t="str">
        <f t="shared" si="99"/>
        <v/>
      </c>
      <c r="S291" s="371" t="str">
        <f t="shared" si="100"/>
        <v/>
      </c>
      <c r="T291" s="443" t="str">
        <f t="shared" si="119"/>
        <v/>
      </c>
      <c r="U291" s="539"/>
      <c r="V291" s="117"/>
      <c r="W291" s="118"/>
      <c r="X291" s="119"/>
      <c r="Y291" s="120"/>
      <c r="Z291" s="122"/>
      <c r="AA291" s="121"/>
      <c r="AB291" s="443" t="str">
        <f t="shared" si="101"/>
        <v/>
      </c>
      <c r="AC291" s="734" t="str">
        <f t="shared" si="120"/>
        <v/>
      </c>
      <c r="AD291" s="372"/>
      <c r="AE291" s="485"/>
      <c r="AF291" s="373" t="str">
        <f t="shared" si="102"/>
        <v/>
      </c>
      <c r="AG291" s="373" t="str">
        <f t="shared" si="103"/>
        <v/>
      </c>
      <c r="AH291" s="374" t="str">
        <f t="shared" si="104"/>
        <v/>
      </c>
      <c r="AI291" s="375" t="str">
        <f t="shared" si="105"/>
        <v/>
      </c>
      <c r="AJ291" s="375" t="str">
        <f t="shared" si="106"/>
        <v/>
      </c>
      <c r="AK291" s="375" t="str">
        <f t="shared" si="107"/>
        <v/>
      </c>
      <c r="AL291" s="375" t="str">
        <f t="shared" si="108"/>
        <v/>
      </c>
      <c r="AM291" s="375" t="str">
        <f t="shared" si="109"/>
        <v/>
      </c>
      <c r="AN291" s="376"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376"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375" t="str">
        <f t="shared" si="110"/>
        <v/>
      </c>
      <c r="AQ291" s="444" t="str">
        <f t="shared" si="111"/>
        <v/>
      </c>
      <c r="AR291" s="375" t="str">
        <f t="shared" si="121"/>
        <v/>
      </c>
      <c r="AS291" s="377" t="str">
        <f t="shared" si="112"/>
        <v/>
      </c>
      <c r="AT291" s="378" t="str">
        <f t="shared" si="113"/>
        <v/>
      </c>
      <c r="AX291" s="625" t="b">
        <f t="shared" si="122"/>
        <v>0</v>
      </c>
      <c r="AY291" s="7" t="str">
        <f t="shared" si="123"/>
        <v>FALSEFALSEFALSE</v>
      </c>
      <c r="AZ291" s="626">
        <f t="shared" si="114"/>
        <v>0</v>
      </c>
      <c r="BA291" s="627" t="str">
        <f t="shared" si="124"/>
        <v/>
      </c>
      <c r="BB291" s="627">
        <f t="shared" si="115"/>
        <v>0</v>
      </c>
      <c r="BC291" s="690" t="str">
        <f t="shared" si="116"/>
        <v/>
      </c>
    </row>
    <row r="292" spans="1:55">
      <c r="A292" s="381">
        <v>236</v>
      </c>
      <c r="B292" s="117"/>
      <c r="C292" s="288"/>
      <c r="D292" s="289"/>
      <c r="E292" s="289"/>
      <c r="F292" s="290"/>
      <c r="G292" s="292"/>
      <c r="H292" s="116"/>
      <c r="I292" s="292"/>
      <c r="J292" s="116"/>
      <c r="K292" s="370" t="str">
        <f t="shared" si="94"/>
        <v/>
      </c>
      <c r="L292" s="370">
        <f t="shared" si="117"/>
        <v>0</v>
      </c>
      <c r="M292" s="370">
        <f t="shared" si="118"/>
        <v>0</v>
      </c>
      <c r="N292" s="371" t="str">
        <f t="shared" si="95"/>
        <v/>
      </c>
      <c r="O292" s="371" t="str">
        <f t="shared" si="96"/>
        <v/>
      </c>
      <c r="P292" s="371" t="str">
        <f t="shared" si="97"/>
        <v/>
      </c>
      <c r="Q292" s="371" t="str">
        <f t="shared" si="98"/>
        <v/>
      </c>
      <c r="R292" s="371" t="str">
        <f t="shared" si="99"/>
        <v/>
      </c>
      <c r="S292" s="371" t="str">
        <f t="shared" si="100"/>
        <v/>
      </c>
      <c r="T292" s="443" t="str">
        <f t="shared" si="119"/>
        <v/>
      </c>
      <c r="U292" s="539"/>
      <c r="V292" s="117"/>
      <c r="W292" s="118"/>
      <c r="X292" s="119"/>
      <c r="Y292" s="120"/>
      <c r="Z292" s="122"/>
      <c r="AA292" s="121"/>
      <c r="AB292" s="443" t="str">
        <f t="shared" si="101"/>
        <v/>
      </c>
      <c r="AC292" s="734" t="str">
        <f t="shared" si="120"/>
        <v/>
      </c>
      <c r="AD292" s="372"/>
      <c r="AE292" s="485"/>
      <c r="AF292" s="373" t="str">
        <f t="shared" si="102"/>
        <v/>
      </c>
      <c r="AG292" s="373" t="str">
        <f t="shared" si="103"/>
        <v/>
      </c>
      <c r="AH292" s="374" t="str">
        <f t="shared" si="104"/>
        <v/>
      </c>
      <c r="AI292" s="375" t="str">
        <f t="shared" si="105"/>
        <v/>
      </c>
      <c r="AJ292" s="375" t="str">
        <f t="shared" si="106"/>
        <v/>
      </c>
      <c r="AK292" s="375" t="str">
        <f t="shared" si="107"/>
        <v/>
      </c>
      <c r="AL292" s="375" t="str">
        <f t="shared" si="108"/>
        <v/>
      </c>
      <c r="AM292" s="375" t="str">
        <f t="shared" si="109"/>
        <v/>
      </c>
      <c r="AN292" s="376"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376"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375" t="str">
        <f t="shared" si="110"/>
        <v/>
      </c>
      <c r="AQ292" s="444" t="str">
        <f t="shared" si="111"/>
        <v/>
      </c>
      <c r="AR292" s="375" t="str">
        <f t="shared" si="121"/>
        <v/>
      </c>
      <c r="AS292" s="377" t="str">
        <f t="shared" si="112"/>
        <v/>
      </c>
      <c r="AT292" s="378" t="str">
        <f t="shared" si="113"/>
        <v/>
      </c>
      <c r="AX292" s="625" t="b">
        <f t="shared" si="122"/>
        <v>0</v>
      </c>
      <c r="AY292" s="7" t="str">
        <f t="shared" si="123"/>
        <v>FALSEFALSEFALSE</v>
      </c>
      <c r="AZ292" s="626">
        <f t="shared" si="114"/>
        <v>0</v>
      </c>
      <c r="BA292" s="627" t="str">
        <f t="shared" si="124"/>
        <v/>
      </c>
      <c r="BB292" s="627">
        <f t="shared" si="115"/>
        <v>0</v>
      </c>
      <c r="BC292" s="690" t="str">
        <f t="shared" si="116"/>
        <v/>
      </c>
    </row>
    <row r="293" spans="1:55">
      <c r="A293" s="381">
        <v>237</v>
      </c>
      <c r="B293" s="117"/>
      <c r="C293" s="288"/>
      <c r="D293" s="289"/>
      <c r="E293" s="289"/>
      <c r="F293" s="290"/>
      <c r="G293" s="292"/>
      <c r="H293" s="116"/>
      <c r="I293" s="292"/>
      <c r="J293" s="116"/>
      <c r="K293" s="370" t="str">
        <f t="shared" si="94"/>
        <v/>
      </c>
      <c r="L293" s="370">
        <f t="shared" si="117"/>
        <v>0</v>
      </c>
      <c r="M293" s="370">
        <f t="shared" si="118"/>
        <v>0</v>
      </c>
      <c r="N293" s="371" t="str">
        <f t="shared" si="95"/>
        <v/>
      </c>
      <c r="O293" s="371" t="str">
        <f t="shared" si="96"/>
        <v/>
      </c>
      <c r="P293" s="371" t="str">
        <f t="shared" si="97"/>
        <v/>
      </c>
      <c r="Q293" s="371" t="str">
        <f t="shared" si="98"/>
        <v/>
      </c>
      <c r="R293" s="371" t="str">
        <f t="shared" si="99"/>
        <v/>
      </c>
      <c r="S293" s="371" t="str">
        <f t="shared" si="100"/>
        <v/>
      </c>
      <c r="T293" s="443" t="str">
        <f t="shared" si="119"/>
        <v/>
      </c>
      <c r="U293" s="539"/>
      <c r="V293" s="117"/>
      <c r="W293" s="118"/>
      <c r="X293" s="119"/>
      <c r="Y293" s="120"/>
      <c r="Z293" s="122"/>
      <c r="AA293" s="121"/>
      <c r="AB293" s="443" t="str">
        <f t="shared" si="101"/>
        <v/>
      </c>
      <c r="AC293" s="734" t="str">
        <f t="shared" si="120"/>
        <v/>
      </c>
      <c r="AD293" s="372"/>
      <c r="AE293" s="485"/>
      <c r="AF293" s="373" t="str">
        <f t="shared" si="102"/>
        <v/>
      </c>
      <c r="AG293" s="373" t="str">
        <f t="shared" si="103"/>
        <v/>
      </c>
      <c r="AH293" s="374" t="str">
        <f t="shared" si="104"/>
        <v/>
      </c>
      <c r="AI293" s="375" t="str">
        <f t="shared" si="105"/>
        <v/>
      </c>
      <c r="AJ293" s="375" t="str">
        <f t="shared" si="106"/>
        <v/>
      </c>
      <c r="AK293" s="375" t="str">
        <f t="shared" si="107"/>
        <v/>
      </c>
      <c r="AL293" s="375" t="str">
        <f t="shared" si="108"/>
        <v/>
      </c>
      <c r="AM293" s="375" t="str">
        <f t="shared" si="109"/>
        <v/>
      </c>
      <c r="AN293" s="376"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376"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375" t="str">
        <f t="shared" si="110"/>
        <v/>
      </c>
      <c r="AQ293" s="444" t="str">
        <f t="shared" si="111"/>
        <v/>
      </c>
      <c r="AR293" s="375" t="str">
        <f t="shared" si="121"/>
        <v/>
      </c>
      <c r="AS293" s="377" t="str">
        <f t="shared" si="112"/>
        <v/>
      </c>
      <c r="AT293" s="378" t="str">
        <f t="shared" si="113"/>
        <v/>
      </c>
      <c r="AX293" s="625" t="b">
        <f t="shared" si="122"/>
        <v>0</v>
      </c>
      <c r="AY293" s="7" t="str">
        <f t="shared" si="123"/>
        <v>FALSEFALSEFALSE</v>
      </c>
      <c r="AZ293" s="626">
        <f t="shared" si="114"/>
        <v>0</v>
      </c>
      <c r="BA293" s="627" t="str">
        <f t="shared" si="124"/>
        <v/>
      </c>
      <c r="BB293" s="627">
        <f t="shared" si="115"/>
        <v>0</v>
      </c>
      <c r="BC293" s="690" t="str">
        <f t="shared" si="116"/>
        <v/>
      </c>
    </row>
    <row r="294" spans="1:55">
      <c r="A294" s="381">
        <v>238</v>
      </c>
      <c r="B294" s="117"/>
      <c r="C294" s="288"/>
      <c r="D294" s="289"/>
      <c r="E294" s="289"/>
      <c r="F294" s="290"/>
      <c r="G294" s="292"/>
      <c r="H294" s="116"/>
      <c r="I294" s="292"/>
      <c r="J294" s="116"/>
      <c r="K294" s="370" t="str">
        <f t="shared" si="94"/>
        <v/>
      </c>
      <c r="L294" s="370">
        <f t="shared" si="117"/>
        <v>0</v>
      </c>
      <c r="M294" s="370">
        <f t="shared" si="118"/>
        <v>0</v>
      </c>
      <c r="N294" s="371" t="str">
        <f t="shared" si="95"/>
        <v/>
      </c>
      <c r="O294" s="371" t="str">
        <f t="shared" si="96"/>
        <v/>
      </c>
      <c r="P294" s="371" t="str">
        <f t="shared" si="97"/>
        <v/>
      </c>
      <c r="Q294" s="371" t="str">
        <f t="shared" si="98"/>
        <v/>
      </c>
      <c r="R294" s="371" t="str">
        <f t="shared" si="99"/>
        <v/>
      </c>
      <c r="S294" s="371" t="str">
        <f t="shared" si="100"/>
        <v/>
      </c>
      <c r="T294" s="443" t="str">
        <f t="shared" si="119"/>
        <v/>
      </c>
      <c r="U294" s="539"/>
      <c r="V294" s="117"/>
      <c r="W294" s="118"/>
      <c r="X294" s="119"/>
      <c r="Y294" s="120"/>
      <c r="Z294" s="122"/>
      <c r="AA294" s="121"/>
      <c r="AB294" s="443" t="str">
        <f t="shared" si="101"/>
        <v/>
      </c>
      <c r="AC294" s="734" t="str">
        <f t="shared" si="120"/>
        <v/>
      </c>
      <c r="AD294" s="372"/>
      <c r="AE294" s="485"/>
      <c r="AF294" s="373" t="str">
        <f t="shared" si="102"/>
        <v/>
      </c>
      <c r="AG294" s="373" t="str">
        <f t="shared" si="103"/>
        <v/>
      </c>
      <c r="AH294" s="374" t="str">
        <f t="shared" si="104"/>
        <v/>
      </c>
      <c r="AI294" s="375" t="str">
        <f t="shared" si="105"/>
        <v/>
      </c>
      <c r="AJ294" s="375" t="str">
        <f t="shared" si="106"/>
        <v/>
      </c>
      <c r="AK294" s="375" t="str">
        <f t="shared" si="107"/>
        <v/>
      </c>
      <c r="AL294" s="375" t="str">
        <f t="shared" si="108"/>
        <v/>
      </c>
      <c r="AM294" s="375" t="str">
        <f t="shared" si="109"/>
        <v/>
      </c>
      <c r="AN294" s="376"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376"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375" t="str">
        <f t="shared" si="110"/>
        <v/>
      </c>
      <c r="AQ294" s="444" t="str">
        <f t="shared" si="111"/>
        <v/>
      </c>
      <c r="AR294" s="375" t="str">
        <f t="shared" si="121"/>
        <v/>
      </c>
      <c r="AS294" s="377" t="str">
        <f t="shared" si="112"/>
        <v/>
      </c>
      <c r="AT294" s="378" t="str">
        <f t="shared" si="113"/>
        <v/>
      </c>
      <c r="AX294" s="625" t="b">
        <f t="shared" si="122"/>
        <v>0</v>
      </c>
      <c r="AY294" s="7" t="str">
        <f t="shared" si="123"/>
        <v>FALSEFALSEFALSE</v>
      </c>
      <c r="AZ294" s="626">
        <f t="shared" si="114"/>
        <v>0</v>
      </c>
      <c r="BA294" s="627" t="str">
        <f t="shared" si="124"/>
        <v/>
      </c>
      <c r="BB294" s="627">
        <f t="shared" si="115"/>
        <v>0</v>
      </c>
      <c r="BC294" s="690" t="str">
        <f t="shared" si="116"/>
        <v/>
      </c>
    </row>
    <row r="295" spans="1:55">
      <c r="A295" s="381">
        <v>239</v>
      </c>
      <c r="B295" s="117"/>
      <c r="C295" s="288"/>
      <c r="D295" s="289"/>
      <c r="E295" s="289"/>
      <c r="F295" s="290"/>
      <c r="G295" s="292"/>
      <c r="H295" s="116"/>
      <c r="I295" s="292"/>
      <c r="J295" s="116"/>
      <c r="K295" s="370" t="str">
        <f t="shared" si="94"/>
        <v/>
      </c>
      <c r="L295" s="370">
        <f t="shared" si="117"/>
        <v>0</v>
      </c>
      <c r="M295" s="370">
        <f t="shared" si="118"/>
        <v>0</v>
      </c>
      <c r="N295" s="371" t="str">
        <f t="shared" si="95"/>
        <v/>
      </c>
      <c r="O295" s="371" t="str">
        <f t="shared" si="96"/>
        <v/>
      </c>
      <c r="P295" s="371" t="str">
        <f t="shared" si="97"/>
        <v/>
      </c>
      <c r="Q295" s="371" t="str">
        <f t="shared" si="98"/>
        <v/>
      </c>
      <c r="R295" s="371" t="str">
        <f t="shared" si="99"/>
        <v/>
      </c>
      <c r="S295" s="371" t="str">
        <f t="shared" si="100"/>
        <v/>
      </c>
      <c r="T295" s="443" t="str">
        <f t="shared" si="119"/>
        <v/>
      </c>
      <c r="U295" s="539"/>
      <c r="V295" s="117"/>
      <c r="W295" s="118"/>
      <c r="X295" s="119"/>
      <c r="Y295" s="120"/>
      <c r="Z295" s="122"/>
      <c r="AA295" s="121"/>
      <c r="AB295" s="443" t="str">
        <f t="shared" si="101"/>
        <v/>
      </c>
      <c r="AC295" s="734" t="str">
        <f t="shared" si="120"/>
        <v/>
      </c>
      <c r="AD295" s="372"/>
      <c r="AE295" s="485"/>
      <c r="AF295" s="373" t="str">
        <f t="shared" si="102"/>
        <v/>
      </c>
      <c r="AG295" s="373" t="str">
        <f t="shared" si="103"/>
        <v/>
      </c>
      <c r="AH295" s="374" t="str">
        <f t="shared" si="104"/>
        <v/>
      </c>
      <c r="AI295" s="375" t="str">
        <f t="shared" si="105"/>
        <v/>
      </c>
      <c r="AJ295" s="375" t="str">
        <f t="shared" si="106"/>
        <v/>
      </c>
      <c r="AK295" s="375" t="str">
        <f t="shared" si="107"/>
        <v/>
      </c>
      <c r="AL295" s="375" t="str">
        <f t="shared" si="108"/>
        <v/>
      </c>
      <c r="AM295" s="375" t="str">
        <f t="shared" si="109"/>
        <v/>
      </c>
      <c r="AN295" s="376"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376"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375" t="str">
        <f t="shared" si="110"/>
        <v/>
      </c>
      <c r="AQ295" s="444" t="str">
        <f t="shared" si="111"/>
        <v/>
      </c>
      <c r="AR295" s="375" t="str">
        <f t="shared" si="121"/>
        <v/>
      </c>
      <c r="AS295" s="377" t="str">
        <f t="shared" si="112"/>
        <v/>
      </c>
      <c r="AT295" s="378" t="str">
        <f t="shared" si="113"/>
        <v/>
      </c>
      <c r="AX295" s="625" t="b">
        <f t="shared" si="122"/>
        <v>0</v>
      </c>
      <c r="AY295" s="7" t="str">
        <f t="shared" si="123"/>
        <v>FALSEFALSEFALSE</v>
      </c>
      <c r="AZ295" s="626">
        <f t="shared" si="114"/>
        <v>0</v>
      </c>
      <c r="BA295" s="627" t="str">
        <f t="shared" si="124"/>
        <v/>
      </c>
      <c r="BB295" s="627">
        <f t="shared" si="115"/>
        <v>0</v>
      </c>
      <c r="BC295" s="690" t="str">
        <f t="shared" si="116"/>
        <v/>
      </c>
    </row>
    <row r="296" spans="1:55">
      <c r="A296" s="381">
        <v>240</v>
      </c>
      <c r="B296" s="117"/>
      <c r="C296" s="288"/>
      <c r="D296" s="289"/>
      <c r="E296" s="289"/>
      <c r="F296" s="290"/>
      <c r="G296" s="292"/>
      <c r="H296" s="116"/>
      <c r="I296" s="292"/>
      <c r="J296" s="116"/>
      <c r="K296" s="370" t="str">
        <f t="shared" si="94"/>
        <v/>
      </c>
      <c r="L296" s="370">
        <f t="shared" si="117"/>
        <v>0</v>
      </c>
      <c r="M296" s="370">
        <f t="shared" si="118"/>
        <v>0</v>
      </c>
      <c r="N296" s="371" t="str">
        <f t="shared" si="95"/>
        <v/>
      </c>
      <c r="O296" s="371" t="str">
        <f t="shared" si="96"/>
        <v/>
      </c>
      <c r="P296" s="371" t="str">
        <f t="shared" si="97"/>
        <v/>
      </c>
      <c r="Q296" s="371" t="str">
        <f t="shared" si="98"/>
        <v/>
      </c>
      <c r="R296" s="371" t="str">
        <f t="shared" si="99"/>
        <v/>
      </c>
      <c r="S296" s="371" t="str">
        <f t="shared" si="100"/>
        <v/>
      </c>
      <c r="T296" s="443" t="str">
        <f t="shared" si="119"/>
        <v/>
      </c>
      <c r="U296" s="539"/>
      <c r="V296" s="117"/>
      <c r="W296" s="118"/>
      <c r="X296" s="119"/>
      <c r="Y296" s="120"/>
      <c r="Z296" s="122"/>
      <c r="AA296" s="121"/>
      <c r="AB296" s="443" t="str">
        <f t="shared" si="101"/>
        <v/>
      </c>
      <c r="AC296" s="734" t="str">
        <f t="shared" si="120"/>
        <v/>
      </c>
      <c r="AD296" s="372"/>
      <c r="AE296" s="485"/>
      <c r="AF296" s="373" t="str">
        <f t="shared" si="102"/>
        <v/>
      </c>
      <c r="AG296" s="373" t="str">
        <f t="shared" si="103"/>
        <v/>
      </c>
      <c r="AH296" s="374" t="str">
        <f t="shared" si="104"/>
        <v/>
      </c>
      <c r="AI296" s="375" t="str">
        <f t="shared" si="105"/>
        <v/>
      </c>
      <c r="AJ296" s="375" t="str">
        <f t="shared" si="106"/>
        <v/>
      </c>
      <c r="AK296" s="375" t="str">
        <f t="shared" si="107"/>
        <v/>
      </c>
      <c r="AL296" s="375" t="str">
        <f t="shared" si="108"/>
        <v/>
      </c>
      <c r="AM296" s="375" t="str">
        <f t="shared" si="109"/>
        <v/>
      </c>
      <c r="AN296" s="376"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376"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375" t="str">
        <f t="shared" si="110"/>
        <v/>
      </c>
      <c r="AQ296" s="444" t="str">
        <f t="shared" si="111"/>
        <v/>
      </c>
      <c r="AR296" s="375" t="str">
        <f t="shared" si="121"/>
        <v/>
      </c>
      <c r="AS296" s="377" t="str">
        <f t="shared" si="112"/>
        <v/>
      </c>
      <c r="AT296" s="378" t="str">
        <f t="shared" si="113"/>
        <v/>
      </c>
      <c r="AX296" s="625" t="b">
        <f t="shared" si="122"/>
        <v>0</v>
      </c>
      <c r="AY296" s="7" t="str">
        <f t="shared" si="123"/>
        <v>FALSEFALSEFALSE</v>
      </c>
      <c r="AZ296" s="626">
        <f t="shared" si="114"/>
        <v>0</v>
      </c>
      <c r="BA296" s="627" t="str">
        <f t="shared" si="124"/>
        <v/>
      </c>
      <c r="BB296" s="627">
        <f t="shared" si="115"/>
        <v>0</v>
      </c>
      <c r="BC296" s="690" t="str">
        <f t="shared" si="116"/>
        <v/>
      </c>
    </row>
    <row r="297" spans="1:55">
      <c r="A297" s="381">
        <v>241</v>
      </c>
      <c r="B297" s="117"/>
      <c r="C297" s="288"/>
      <c r="D297" s="289"/>
      <c r="E297" s="289"/>
      <c r="F297" s="290"/>
      <c r="G297" s="292"/>
      <c r="H297" s="116"/>
      <c r="I297" s="292"/>
      <c r="J297" s="116"/>
      <c r="K297" s="370" t="str">
        <f t="shared" si="94"/>
        <v/>
      </c>
      <c r="L297" s="370">
        <f t="shared" si="117"/>
        <v>0</v>
      </c>
      <c r="M297" s="370">
        <f t="shared" si="118"/>
        <v>0</v>
      </c>
      <c r="N297" s="371" t="str">
        <f t="shared" si="95"/>
        <v/>
      </c>
      <c r="O297" s="371" t="str">
        <f t="shared" si="96"/>
        <v/>
      </c>
      <c r="P297" s="371" t="str">
        <f t="shared" si="97"/>
        <v/>
      </c>
      <c r="Q297" s="371" t="str">
        <f t="shared" si="98"/>
        <v/>
      </c>
      <c r="R297" s="371" t="str">
        <f t="shared" si="99"/>
        <v/>
      </c>
      <c r="S297" s="371" t="str">
        <f t="shared" si="100"/>
        <v/>
      </c>
      <c r="T297" s="443" t="str">
        <f t="shared" si="119"/>
        <v/>
      </c>
      <c r="U297" s="539"/>
      <c r="V297" s="117"/>
      <c r="W297" s="118"/>
      <c r="X297" s="119"/>
      <c r="Y297" s="120"/>
      <c r="Z297" s="122"/>
      <c r="AA297" s="121"/>
      <c r="AB297" s="443" t="str">
        <f>IF(AF297="","",IF(AM297=1,VLOOKUP(AN297,低公害車判別,2,FALSE),IF(AM297=3,VLOOKUP(AN297,低公害車判別,2,FALSE),IF(AM297=4,VLOOKUP(AO297,低公害車判別,2,FALSE),"低公害車"))))</f>
        <v/>
      </c>
      <c r="AC297" s="734" t="str">
        <f t="shared" si="120"/>
        <v/>
      </c>
      <c r="AD297" s="372"/>
      <c r="AE297" s="485"/>
      <c r="AF297" s="373" t="str">
        <f t="shared" si="102"/>
        <v/>
      </c>
      <c r="AG297" s="373" t="str">
        <f t="shared" si="103"/>
        <v/>
      </c>
      <c r="AH297" s="374" t="str">
        <f t="shared" si="104"/>
        <v/>
      </c>
      <c r="AI297" s="375" t="str">
        <f t="shared" si="105"/>
        <v/>
      </c>
      <c r="AJ297" s="375" t="str">
        <f t="shared" si="106"/>
        <v/>
      </c>
      <c r="AK297" s="375" t="str">
        <f t="shared" si="107"/>
        <v/>
      </c>
      <c r="AL297" s="375" t="str">
        <f t="shared" si="108"/>
        <v/>
      </c>
      <c r="AM297" s="375" t="str">
        <f t="shared" si="109"/>
        <v/>
      </c>
      <c r="AN297" s="376"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376"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375" t="str">
        <f t="shared" si="110"/>
        <v/>
      </c>
      <c r="AQ297" s="444" t="str">
        <f t="shared" si="111"/>
        <v/>
      </c>
      <c r="AR297" s="375" t="str">
        <f t="shared" si="121"/>
        <v/>
      </c>
      <c r="AS297" s="377" t="str">
        <f t="shared" si="112"/>
        <v/>
      </c>
      <c r="AT297" s="378" t="str">
        <f t="shared" si="113"/>
        <v/>
      </c>
      <c r="AX297" s="625" t="b">
        <f t="shared" si="122"/>
        <v>0</v>
      </c>
      <c r="AY297" s="7" t="str">
        <f t="shared" si="123"/>
        <v>FALSEFALSEFALSE</v>
      </c>
      <c r="AZ297" s="626">
        <f t="shared" si="114"/>
        <v>0</v>
      </c>
      <c r="BA297" s="627" t="str">
        <f t="shared" si="124"/>
        <v/>
      </c>
      <c r="BB297" s="627">
        <f t="shared" si="115"/>
        <v>0</v>
      </c>
      <c r="BC297" s="690" t="str">
        <f t="shared" si="116"/>
        <v/>
      </c>
    </row>
    <row r="298" spans="1:55">
      <c r="A298" s="381">
        <v>242</v>
      </c>
      <c r="B298" s="117"/>
      <c r="C298" s="288"/>
      <c r="D298" s="289"/>
      <c r="E298" s="289"/>
      <c r="F298" s="290"/>
      <c r="G298" s="292"/>
      <c r="H298" s="116"/>
      <c r="I298" s="292"/>
      <c r="J298" s="116"/>
      <c r="K298" s="370" t="str">
        <f t="shared" si="94"/>
        <v/>
      </c>
      <c r="L298" s="370">
        <f t="shared" si="117"/>
        <v>0</v>
      </c>
      <c r="M298" s="370">
        <f t="shared" si="118"/>
        <v>0</v>
      </c>
      <c r="N298" s="371" t="str">
        <f t="shared" si="95"/>
        <v/>
      </c>
      <c r="O298" s="371" t="str">
        <f t="shared" si="96"/>
        <v/>
      </c>
      <c r="P298" s="371" t="str">
        <f t="shared" si="97"/>
        <v/>
      </c>
      <c r="Q298" s="371" t="str">
        <f t="shared" si="98"/>
        <v/>
      </c>
      <c r="R298" s="371" t="str">
        <f t="shared" si="99"/>
        <v/>
      </c>
      <c r="S298" s="371" t="str">
        <f t="shared" si="100"/>
        <v/>
      </c>
      <c r="T298" s="443" t="str">
        <f t="shared" si="119"/>
        <v/>
      </c>
      <c r="U298" s="539"/>
      <c r="V298" s="117"/>
      <c r="W298" s="118"/>
      <c r="X298" s="119"/>
      <c r="Y298" s="120"/>
      <c r="Z298" s="122"/>
      <c r="AA298" s="121"/>
      <c r="AB298" s="443" t="str">
        <f t="shared" si="101"/>
        <v/>
      </c>
      <c r="AC298" s="734" t="str">
        <f t="shared" si="120"/>
        <v/>
      </c>
      <c r="AD298" s="372"/>
      <c r="AE298" s="485"/>
      <c r="AF298" s="373" t="str">
        <f t="shared" si="102"/>
        <v/>
      </c>
      <c r="AG298" s="373" t="str">
        <f t="shared" si="103"/>
        <v/>
      </c>
      <c r="AH298" s="374" t="str">
        <f t="shared" si="104"/>
        <v/>
      </c>
      <c r="AI298" s="375" t="str">
        <f t="shared" si="105"/>
        <v/>
      </c>
      <c r="AJ298" s="375" t="str">
        <f t="shared" si="106"/>
        <v/>
      </c>
      <c r="AK298" s="375" t="str">
        <f t="shared" si="107"/>
        <v/>
      </c>
      <c r="AL298" s="375" t="str">
        <f t="shared" si="108"/>
        <v/>
      </c>
      <c r="AM298" s="375" t="str">
        <f t="shared" si="109"/>
        <v/>
      </c>
      <c r="AN298" s="376"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376"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375" t="str">
        <f t="shared" si="110"/>
        <v/>
      </c>
      <c r="AQ298" s="444" t="str">
        <f t="shared" si="111"/>
        <v/>
      </c>
      <c r="AR298" s="375" t="str">
        <f t="shared" si="121"/>
        <v/>
      </c>
      <c r="AS298" s="377" t="str">
        <f t="shared" si="112"/>
        <v/>
      </c>
      <c r="AT298" s="378" t="str">
        <f t="shared" si="113"/>
        <v/>
      </c>
      <c r="AX298" s="625" t="b">
        <f t="shared" si="122"/>
        <v>0</v>
      </c>
      <c r="AY298" s="7" t="str">
        <f t="shared" si="123"/>
        <v>FALSEFALSEFALSE</v>
      </c>
      <c r="AZ298" s="626">
        <f t="shared" si="114"/>
        <v>0</v>
      </c>
      <c r="BA298" s="627" t="str">
        <f t="shared" si="124"/>
        <v/>
      </c>
      <c r="BB298" s="627">
        <f t="shared" si="115"/>
        <v>0</v>
      </c>
      <c r="BC298" s="690" t="str">
        <f t="shared" si="116"/>
        <v/>
      </c>
    </row>
    <row r="299" spans="1:55">
      <c r="A299" s="381">
        <v>243</v>
      </c>
      <c r="B299" s="117"/>
      <c r="C299" s="288"/>
      <c r="D299" s="289"/>
      <c r="E299" s="289"/>
      <c r="F299" s="290"/>
      <c r="G299" s="292"/>
      <c r="H299" s="116"/>
      <c r="I299" s="292"/>
      <c r="J299" s="116"/>
      <c r="K299" s="370" t="str">
        <f t="shared" si="94"/>
        <v/>
      </c>
      <c r="L299" s="370">
        <f t="shared" si="117"/>
        <v>0</v>
      </c>
      <c r="M299" s="370">
        <f t="shared" si="118"/>
        <v>0</v>
      </c>
      <c r="N299" s="371" t="str">
        <f t="shared" si="95"/>
        <v/>
      </c>
      <c r="O299" s="371" t="str">
        <f t="shared" si="96"/>
        <v/>
      </c>
      <c r="P299" s="371" t="str">
        <f t="shared" si="97"/>
        <v/>
      </c>
      <c r="Q299" s="371" t="str">
        <f t="shared" si="98"/>
        <v/>
      </c>
      <c r="R299" s="371" t="str">
        <f t="shared" si="99"/>
        <v/>
      </c>
      <c r="S299" s="371" t="str">
        <f t="shared" si="100"/>
        <v/>
      </c>
      <c r="T299" s="443" t="str">
        <f t="shared" si="119"/>
        <v/>
      </c>
      <c r="U299" s="539"/>
      <c r="V299" s="117"/>
      <c r="W299" s="118"/>
      <c r="X299" s="119"/>
      <c r="Y299" s="120"/>
      <c r="Z299" s="122"/>
      <c r="AA299" s="121"/>
      <c r="AB299" s="443" t="str">
        <f t="shared" si="101"/>
        <v/>
      </c>
      <c r="AC299" s="734" t="str">
        <f>IF(AF299="","",IF((AN299="")+(AN299="－"),IF((AO299="")+(AO299=0),"－",AO299),IF((AN299="PM☆☆☆")+(AN299="☆及びPM☆☆☆")+(AN299="☆☆及びPM☆☆☆")+(AN299="☆☆☆及びPM☆☆☆"),"PM☆☆☆",IF((AN299="PM☆☆☆☆")+(AN299="☆及びPM☆☆☆☆")+(AN299="☆☆及びPM☆☆☆☆")+(AN299="☆☆☆及びPM☆☆☆☆"),"PM☆☆☆☆",IF((AN299="新☆")+(AN299="新NOx☆")+(AN299="新PM☆"),"新☆（新長期）",AN299)))))</f>
        <v/>
      </c>
      <c r="AD299" s="372"/>
      <c r="AE299" s="485"/>
      <c r="AF299" s="373" t="str">
        <f t="shared" si="102"/>
        <v/>
      </c>
      <c r="AG299" s="373" t="str">
        <f t="shared" si="103"/>
        <v/>
      </c>
      <c r="AH299" s="374" t="str">
        <f t="shared" si="104"/>
        <v/>
      </c>
      <c r="AI299" s="375" t="str">
        <f t="shared" si="105"/>
        <v/>
      </c>
      <c r="AJ299" s="375" t="str">
        <f t="shared" si="106"/>
        <v/>
      </c>
      <c r="AK299" s="375" t="str">
        <f t="shared" si="107"/>
        <v/>
      </c>
      <c r="AL299" s="375" t="str">
        <f t="shared" si="108"/>
        <v/>
      </c>
      <c r="AM299" s="375" t="str">
        <f t="shared" si="109"/>
        <v/>
      </c>
      <c r="AN299" s="376"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376"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375" t="str">
        <f t="shared" si="110"/>
        <v/>
      </c>
      <c r="AQ299" s="444" t="str">
        <f t="shared" si="111"/>
        <v/>
      </c>
      <c r="AR299" s="375" t="str">
        <f t="shared" si="121"/>
        <v/>
      </c>
      <c r="AS299" s="377" t="str">
        <f t="shared" si="112"/>
        <v/>
      </c>
      <c r="AT299" s="378" t="str">
        <f t="shared" si="113"/>
        <v/>
      </c>
      <c r="AX299" s="625" t="b">
        <f t="shared" si="122"/>
        <v>0</v>
      </c>
      <c r="AY299" s="7" t="str">
        <f t="shared" si="123"/>
        <v>FALSEFALSEFALSE</v>
      </c>
      <c r="AZ299" s="626">
        <f t="shared" si="114"/>
        <v>0</v>
      </c>
      <c r="BA299" s="627" t="str">
        <f t="shared" si="124"/>
        <v/>
      </c>
      <c r="BB299" s="627">
        <f t="shared" si="115"/>
        <v>0</v>
      </c>
      <c r="BC299" s="690" t="str">
        <f t="shared" si="116"/>
        <v/>
      </c>
    </row>
    <row r="300" spans="1:55">
      <c r="A300" s="381">
        <v>244</v>
      </c>
      <c r="B300" s="117"/>
      <c r="C300" s="288"/>
      <c r="D300" s="289"/>
      <c r="E300" s="289"/>
      <c r="F300" s="290"/>
      <c r="G300" s="292"/>
      <c r="H300" s="116"/>
      <c r="I300" s="292"/>
      <c r="J300" s="116"/>
      <c r="K300" s="370" t="str">
        <f t="shared" si="94"/>
        <v/>
      </c>
      <c r="L300" s="370">
        <f t="shared" si="117"/>
        <v>0</v>
      </c>
      <c r="M300" s="370">
        <f t="shared" si="118"/>
        <v>0</v>
      </c>
      <c r="N300" s="371" t="str">
        <f t="shared" si="95"/>
        <v/>
      </c>
      <c r="O300" s="371" t="str">
        <f t="shared" si="96"/>
        <v/>
      </c>
      <c r="P300" s="371" t="str">
        <f t="shared" si="97"/>
        <v/>
      </c>
      <c r="Q300" s="371" t="str">
        <f t="shared" si="98"/>
        <v/>
      </c>
      <c r="R300" s="371" t="str">
        <f t="shared" si="99"/>
        <v/>
      </c>
      <c r="S300" s="371" t="str">
        <f t="shared" si="100"/>
        <v/>
      </c>
      <c r="T300" s="443" t="str">
        <f t="shared" si="119"/>
        <v/>
      </c>
      <c r="U300" s="539"/>
      <c r="V300" s="117"/>
      <c r="W300" s="118"/>
      <c r="X300" s="119"/>
      <c r="Y300" s="120"/>
      <c r="Z300" s="122"/>
      <c r="AA300" s="121"/>
      <c r="AB300" s="443" t="str">
        <f t="shared" si="101"/>
        <v/>
      </c>
      <c r="AC300" s="734" t="str">
        <f>IF(AF300="","",IF((AN300="")+(AN300="－"),IF((AO300="")+(AO300=0),"－",AO300),IF((AN300="PM☆☆☆")+(AN300="☆及びPM☆☆☆")+(AN300="☆☆及びPM☆☆☆")+(AN300="☆☆☆及びPM☆☆☆"),"PM☆☆☆",IF((AN300="PM☆☆☆☆")+(AN300="☆及びPM☆☆☆☆")+(AN300="☆☆及びPM☆☆☆☆")+(AN300="☆☆☆及びPM☆☆☆☆"),"PM☆☆☆☆",IF((AN300="新☆")+(AN300="新NOx☆")+(AN300="新PM☆"),"新☆（新長期）",AN300)))))</f>
        <v/>
      </c>
      <c r="AD300" s="372"/>
      <c r="AE300" s="485"/>
      <c r="AF300" s="373" t="str">
        <f t="shared" si="102"/>
        <v/>
      </c>
      <c r="AG300" s="373" t="str">
        <f t="shared" si="103"/>
        <v/>
      </c>
      <c r="AH300" s="374" t="str">
        <f t="shared" si="104"/>
        <v/>
      </c>
      <c r="AI300" s="375" t="str">
        <f t="shared" si="105"/>
        <v/>
      </c>
      <c r="AJ300" s="375" t="str">
        <f t="shared" si="106"/>
        <v/>
      </c>
      <c r="AK300" s="375" t="str">
        <f t="shared" si="107"/>
        <v/>
      </c>
      <c r="AL300" s="375" t="str">
        <f t="shared" si="108"/>
        <v/>
      </c>
      <c r="AM300" s="375" t="str">
        <f t="shared" si="109"/>
        <v/>
      </c>
      <c r="AN300" s="376"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376"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375" t="str">
        <f t="shared" si="110"/>
        <v/>
      </c>
      <c r="AQ300" s="444" t="str">
        <f t="shared" si="111"/>
        <v/>
      </c>
      <c r="AR300" s="375" t="str">
        <f t="shared" si="121"/>
        <v/>
      </c>
      <c r="AS300" s="377" t="str">
        <f t="shared" si="112"/>
        <v/>
      </c>
      <c r="AT300" s="378" t="str">
        <f t="shared" si="113"/>
        <v/>
      </c>
      <c r="AX300" s="625" t="b">
        <f t="shared" si="122"/>
        <v>0</v>
      </c>
      <c r="AY300" s="7" t="str">
        <f t="shared" si="123"/>
        <v>FALSEFALSEFALSE</v>
      </c>
      <c r="AZ300" s="626">
        <f t="shared" si="114"/>
        <v>0</v>
      </c>
      <c r="BA300" s="627" t="str">
        <f t="shared" si="124"/>
        <v/>
      </c>
      <c r="BB300" s="627">
        <f t="shared" si="115"/>
        <v>0</v>
      </c>
      <c r="BC300" s="690" t="str">
        <f t="shared" si="116"/>
        <v/>
      </c>
    </row>
    <row r="301" spans="1:55">
      <c r="A301" s="381">
        <v>245</v>
      </c>
      <c r="B301" s="117"/>
      <c r="C301" s="288"/>
      <c r="D301" s="289"/>
      <c r="E301" s="289"/>
      <c r="F301" s="290"/>
      <c r="G301" s="292"/>
      <c r="H301" s="116"/>
      <c r="I301" s="292"/>
      <c r="J301" s="116"/>
      <c r="K301" s="370" t="str">
        <f t="shared" si="94"/>
        <v/>
      </c>
      <c r="L301" s="370">
        <f t="shared" si="117"/>
        <v>0</v>
      </c>
      <c r="M301" s="370">
        <f t="shared" si="118"/>
        <v>0</v>
      </c>
      <c r="N301" s="371" t="str">
        <f t="shared" si="95"/>
        <v/>
      </c>
      <c r="O301" s="371" t="str">
        <f t="shared" si="96"/>
        <v/>
      </c>
      <c r="P301" s="371" t="str">
        <f t="shared" si="97"/>
        <v/>
      </c>
      <c r="Q301" s="371" t="str">
        <f t="shared" si="98"/>
        <v/>
      </c>
      <c r="R301" s="371" t="str">
        <f t="shared" si="99"/>
        <v/>
      </c>
      <c r="S301" s="371" t="str">
        <f t="shared" si="100"/>
        <v/>
      </c>
      <c r="T301" s="443" t="str">
        <f t="shared" si="119"/>
        <v/>
      </c>
      <c r="U301" s="539"/>
      <c r="V301" s="117"/>
      <c r="W301" s="118"/>
      <c r="X301" s="119"/>
      <c r="Y301" s="120"/>
      <c r="Z301" s="122"/>
      <c r="AA301" s="121"/>
      <c r="AB301" s="443" t="str">
        <f t="shared" si="101"/>
        <v/>
      </c>
      <c r="AC301" s="734" t="str">
        <f t="shared" si="120"/>
        <v/>
      </c>
      <c r="AD301" s="372"/>
      <c r="AE301" s="485"/>
      <c r="AF301" s="373" t="str">
        <f t="shared" si="102"/>
        <v/>
      </c>
      <c r="AG301" s="373" t="str">
        <f t="shared" si="103"/>
        <v/>
      </c>
      <c r="AH301" s="374" t="str">
        <f t="shared" si="104"/>
        <v/>
      </c>
      <c r="AI301" s="375" t="str">
        <f t="shared" si="105"/>
        <v/>
      </c>
      <c r="AJ301" s="375" t="str">
        <f t="shared" si="106"/>
        <v/>
      </c>
      <c r="AK301" s="375" t="str">
        <f t="shared" si="107"/>
        <v/>
      </c>
      <c r="AL301" s="375" t="str">
        <f t="shared" si="108"/>
        <v/>
      </c>
      <c r="AM301" s="375" t="str">
        <f t="shared" si="109"/>
        <v/>
      </c>
      <c r="AN301" s="376"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376"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375" t="str">
        <f t="shared" si="110"/>
        <v/>
      </c>
      <c r="AQ301" s="444" t="str">
        <f t="shared" si="111"/>
        <v/>
      </c>
      <c r="AR301" s="375" t="str">
        <f t="shared" si="121"/>
        <v/>
      </c>
      <c r="AS301" s="377" t="str">
        <f t="shared" si="112"/>
        <v/>
      </c>
      <c r="AT301" s="378" t="str">
        <f t="shared" si="113"/>
        <v/>
      </c>
      <c r="AX301" s="625" t="b">
        <f t="shared" si="122"/>
        <v>0</v>
      </c>
      <c r="AY301" s="7" t="str">
        <f t="shared" si="123"/>
        <v>FALSEFALSEFALSE</v>
      </c>
      <c r="AZ301" s="626">
        <f t="shared" si="114"/>
        <v>0</v>
      </c>
      <c r="BA301" s="627" t="str">
        <f t="shared" si="124"/>
        <v/>
      </c>
      <c r="BB301" s="627">
        <f t="shared" si="115"/>
        <v>0</v>
      </c>
      <c r="BC301" s="690" t="str">
        <f t="shared" si="116"/>
        <v/>
      </c>
    </row>
    <row r="302" spans="1:55">
      <c r="A302" s="381">
        <v>246</v>
      </c>
      <c r="B302" s="117"/>
      <c r="C302" s="288"/>
      <c r="D302" s="289"/>
      <c r="E302" s="289"/>
      <c r="F302" s="290"/>
      <c r="G302" s="292"/>
      <c r="H302" s="116"/>
      <c r="I302" s="292"/>
      <c r="J302" s="116"/>
      <c r="K302" s="370" t="str">
        <f t="shared" si="94"/>
        <v/>
      </c>
      <c r="L302" s="370">
        <f t="shared" si="117"/>
        <v>0</v>
      </c>
      <c r="M302" s="370">
        <f t="shared" si="118"/>
        <v>0</v>
      </c>
      <c r="N302" s="371" t="str">
        <f t="shared" si="95"/>
        <v/>
      </c>
      <c r="O302" s="371" t="str">
        <f t="shared" si="96"/>
        <v/>
      </c>
      <c r="P302" s="371" t="str">
        <f t="shared" si="97"/>
        <v/>
      </c>
      <c r="Q302" s="371" t="str">
        <f t="shared" si="98"/>
        <v/>
      </c>
      <c r="R302" s="371" t="str">
        <f t="shared" si="99"/>
        <v/>
      </c>
      <c r="S302" s="371" t="str">
        <f t="shared" si="100"/>
        <v/>
      </c>
      <c r="T302" s="443" t="str">
        <f t="shared" si="119"/>
        <v/>
      </c>
      <c r="U302" s="539"/>
      <c r="V302" s="117"/>
      <c r="W302" s="118"/>
      <c r="X302" s="119"/>
      <c r="Y302" s="120"/>
      <c r="Z302" s="122"/>
      <c r="AA302" s="121"/>
      <c r="AB302" s="443" t="str">
        <f t="shared" si="101"/>
        <v/>
      </c>
      <c r="AC302" s="734" t="str">
        <f t="shared" si="120"/>
        <v/>
      </c>
      <c r="AD302" s="372"/>
      <c r="AE302" s="485"/>
      <c r="AF302" s="373" t="str">
        <f t="shared" si="102"/>
        <v/>
      </c>
      <c r="AG302" s="373" t="str">
        <f t="shared" si="103"/>
        <v/>
      </c>
      <c r="AH302" s="374" t="str">
        <f t="shared" si="104"/>
        <v/>
      </c>
      <c r="AI302" s="375" t="str">
        <f t="shared" si="105"/>
        <v/>
      </c>
      <c r="AJ302" s="375" t="str">
        <f t="shared" si="106"/>
        <v/>
      </c>
      <c r="AK302" s="375" t="str">
        <f t="shared" si="107"/>
        <v/>
      </c>
      <c r="AL302" s="375" t="str">
        <f t="shared" si="108"/>
        <v/>
      </c>
      <c r="AM302" s="375" t="str">
        <f t="shared" si="109"/>
        <v/>
      </c>
      <c r="AN302" s="376"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376"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375" t="str">
        <f t="shared" si="110"/>
        <v/>
      </c>
      <c r="AQ302" s="444" t="str">
        <f t="shared" si="111"/>
        <v/>
      </c>
      <c r="AR302" s="375" t="str">
        <f t="shared" si="121"/>
        <v/>
      </c>
      <c r="AS302" s="377" t="str">
        <f t="shared" si="112"/>
        <v/>
      </c>
      <c r="AT302" s="378" t="str">
        <f t="shared" si="113"/>
        <v/>
      </c>
      <c r="AX302" s="625" t="b">
        <f t="shared" si="122"/>
        <v>0</v>
      </c>
      <c r="AY302" s="7" t="str">
        <f t="shared" si="123"/>
        <v>FALSEFALSEFALSE</v>
      </c>
      <c r="AZ302" s="626">
        <f t="shared" si="114"/>
        <v>0</v>
      </c>
      <c r="BA302" s="627" t="str">
        <f t="shared" si="124"/>
        <v/>
      </c>
      <c r="BB302" s="627">
        <f t="shared" si="115"/>
        <v>0</v>
      </c>
      <c r="BC302" s="690" t="str">
        <f t="shared" si="116"/>
        <v/>
      </c>
    </row>
    <row r="303" spans="1:55">
      <c r="A303" s="381">
        <v>247</v>
      </c>
      <c r="B303" s="117"/>
      <c r="C303" s="288"/>
      <c r="D303" s="289"/>
      <c r="E303" s="289"/>
      <c r="F303" s="290"/>
      <c r="G303" s="292"/>
      <c r="H303" s="116"/>
      <c r="I303" s="292"/>
      <c r="J303" s="116"/>
      <c r="K303" s="370" t="str">
        <f t="shared" si="94"/>
        <v/>
      </c>
      <c r="L303" s="370">
        <f t="shared" si="117"/>
        <v>0</v>
      </c>
      <c r="M303" s="370">
        <f t="shared" si="118"/>
        <v>0</v>
      </c>
      <c r="N303" s="371" t="str">
        <f t="shared" si="95"/>
        <v/>
      </c>
      <c r="O303" s="371" t="str">
        <f t="shared" si="96"/>
        <v/>
      </c>
      <c r="P303" s="371" t="str">
        <f t="shared" si="97"/>
        <v/>
      </c>
      <c r="Q303" s="371" t="str">
        <f t="shared" si="98"/>
        <v/>
      </c>
      <c r="R303" s="371" t="str">
        <f t="shared" si="99"/>
        <v/>
      </c>
      <c r="S303" s="371" t="str">
        <f t="shared" si="100"/>
        <v/>
      </c>
      <c r="T303" s="443" t="str">
        <f t="shared" si="119"/>
        <v/>
      </c>
      <c r="U303" s="539"/>
      <c r="V303" s="117"/>
      <c r="W303" s="118"/>
      <c r="X303" s="119"/>
      <c r="Y303" s="120"/>
      <c r="Z303" s="122"/>
      <c r="AA303" s="121"/>
      <c r="AB303" s="443" t="str">
        <f t="shared" si="101"/>
        <v/>
      </c>
      <c r="AC303" s="734" t="str">
        <f t="shared" si="120"/>
        <v/>
      </c>
      <c r="AD303" s="372"/>
      <c r="AE303" s="485"/>
      <c r="AF303" s="373" t="str">
        <f t="shared" si="102"/>
        <v/>
      </c>
      <c r="AG303" s="373" t="str">
        <f t="shared" si="103"/>
        <v/>
      </c>
      <c r="AH303" s="374" t="str">
        <f t="shared" si="104"/>
        <v/>
      </c>
      <c r="AI303" s="375" t="str">
        <f t="shared" si="105"/>
        <v/>
      </c>
      <c r="AJ303" s="375" t="str">
        <f t="shared" si="106"/>
        <v/>
      </c>
      <c r="AK303" s="375" t="str">
        <f t="shared" si="107"/>
        <v/>
      </c>
      <c r="AL303" s="375" t="str">
        <f t="shared" si="108"/>
        <v/>
      </c>
      <c r="AM303" s="375" t="str">
        <f t="shared" si="109"/>
        <v/>
      </c>
      <c r="AN303" s="376"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376"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375" t="str">
        <f t="shared" si="110"/>
        <v/>
      </c>
      <c r="AQ303" s="444" t="str">
        <f t="shared" si="111"/>
        <v/>
      </c>
      <c r="AR303" s="375" t="str">
        <f t="shared" si="121"/>
        <v/>
      </c>
      <c r="AS303" s="377" t="str">
        <f t="shared" si="112"/>
        <v/>
      </c>
      <c r="AT303" s="378" t="str">
        <f t="shared" si="113"/>
        <v/>
      </c>
      <c r="AX303" s="625" t="b">
        <f t="shared" si="122"/>
        <v>0</v>
      </c>
      <c r="AY303" s="7" t="str">
        <f t="shared" si="123"/>
        <v>FALSEFALSEFALSE</v>
      </c>
      <c r="AZ303" s="626">
        <f t="shared" si="114"/>
        <v>0</v>
      </c>
      <c r="BA303" s="627" t="str">
        <f t="shared" si="124"/>
        <v/>
      </c>
      <c r="BB303" s="627">
        <f t="shared" si="115"/>
        <v>0</v>
      </c>
      <c r="BC303" s="690" t="str">
        <f t="shared" si="116"/>
        <v/>
      </c>
    </row>
    <row r="304" spans="1:55">
      <c r="A304" s="381">
        <v>248</v>
      </c>
      <c r="B304" s="117"/>
      <c r="C304" s="288"/>
      <c r="D304" s="289"/>
      <c r="E304" s="289"/>
      <c r="F304" s="290"/>
      <c r="G304" s="292"/>
      <c r="H304" s="116"/>
      <c r="I304" s="292"/>
      <c r="J304" s="116"/>
      <c r="K304" s="370" t="str">
        <f t="shared" si="94"/>
        <v/>
      </c>
      <c r="L304" s="370">
        <f t="shared" si="117"/>
        <v>0</v>
      </c>
      <c r="M304" s="370">
        <f t="shared" si="118"/>
        <v>0</v>
      </c>
      <c r="N304" s="371" t="str">
        <f t="shared" si="95"/>
        <v/>
      </c>
      <c r="O304" s="371" t="str">
        <f t="shared" si="96"/>
        <v/>
      </c>
      <c r="P304" s="371" t="str">
        <f t="shared" si="97"/>
        <v/>
      </c>
      <c r="Q304" s="371" t="str">
        <f t="shared" si="98"/>
        <v/>
      </c>
      <c r="R304" s="371" t="str">
        <f t="shared" si="99"/>
        <v/>
      </c>
      <c r="S304" s="371" t="str">
        <f t="shared" si="100"/>
        <v/>
      </c>
      <c r="T304" s="443" t="str">
        <f t="shared" si="119"/>
        <v/>
      </c>
      <c r="U304" s="539"/>
      <c r="V304" s="117"/>
      <c r="W304" s="118"/>
      <c r="X304" s="119"/>
      <c r="Y304" s="120"/>
      <c r="Z304" s="122"/>
      <c r="AA304" s="121"/>
      <c r="AB304" s="443" t="str">
        <f t="shared" si="101"/>
        <v/>
      </c>
      <c r="AC304" s="734" t="str">
        <f t="shared" si="120"/>
        <v/>
      </c>
      <c r="AD304" s="372"/>
      <c r="AE304" s="485"/>
      <c r="AF304" s="373" t="str">
        <f t="shared" si="102"/>
        <v/>
      </c>
      <c r="AG304" s="373" t="str">
        <f t="shared" si="103"/>
        <v/>
      </c>
      <c r="AH304" s="374" t="str">
        <f t="shared" si="104"/>
        <v/>
      </c>
      <c r="AI304" s="375" t="str">
        <f t="shared" si="105"/>
        <v/>
      </c>
      <c r="AJ304" s="375" t="str">
        <f t="shared" si="106"/>
        <v/>
      </c>
      <c r="AK304" s="375" t="str">
        <f t="shared" si="107"/>
        <v/>
      </c>
      <c r="AL304" s="375" t="str">
        <f t="shared" si="108"/>
        <v/>
      </c>
      <c r="AM304" s="375" t="str">
        <f t="shared" si="109"/>
        <v/>
      </c>
      <c r="AN304" s="376"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376"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375" t="str">
        <f t="shared" si="110"/>
        <v/>
      </c>
      <c r="AQ304" s="444" t="str">
        <f t="shared" si="111"/>
        <v/>
      </c>
      <c r="AR304" s="375" t="str">
        <f t="shared" si="121"/>
        <v/>
      </c>
      <c r="AS304" s="377" t="str">
        <f t="shared" si="112"/>
        <v/>
      </c>
      <c r="AT304" s="378" t="str">
        <f t="shared" si="113"/>
        <v/>
      </c>
      <c r="AX304" s="625" t="b">
        <f t="shared" si="122"/>
        <v>0</v>
      </c>
      <c r="AY304" s="7" t="str">
        <f t="shared" si="123"/>
        <v>FALSEFALSEFALSE</v>
      </c>
      <c r="AZ304" s="626">
        <f t="shared" si="114"/>
        <v>0</v>
      </c>
      <c r="BA304" s="627" t="str">
        <f t="shared" si="124"/>
        <v/>
      </c>
      <c r="BB304" s="627">
        <f t="shared" si="115"/>
        <v>0</v>
      </c>
      <c r="BC304" s="690" t="str">
        <f t="shared" si="116"/>
        <v/>
      </c>
    </row>
    <row r="305" spans="1:55">
      <c r="A305" s="381">
        <v>249</v>
      </c>
      <c r="B305" s="117"/>
      <c r="C305" s="288"/>
      <c r="D305" s="289"/>
      <c r="E305" s="289"/>
      <c r="F305" s="290"/>
      <c r="G305" s="292"/>
      <c r="H305" s="116"/>
      <c r="I305" s="292"/>
      <c r="J305" s="116"/>
      <c r="K305" s="370" t="str">
        <f t="shared" si="94"/>
        <v/>
      </c>
      <c r="L305" s="370">
        <f t="shared" si="117"/>
        <v>0</v>
      </c>
      <c r="M305" s="370">
        <f t="shared" si="118"/>
        <v>0</v>
      </c>
      <c r="N305" s="371" t="str">
        <f t="shared" si="95"/>
        <v/>
      </c>
      <c r="O305" s="371" t="str">
        <f t="shared" si="96"/>
        <v/>
      </c>
      <c r="P305" s="371" t="str">
        <f t="shared" si="97"/>
        <v/>
      </c>
      <c r="Q305" s="371" t="str">
        <f t="shared" si="98"/>
        <v/>
      </c>
      <c r="R305" s="371" t="str">
        <f t="shared" si="99"/>
        <v/>
      </c>
      <c r="S305" s="371" t="str">
        <f t="shared" si="100"/>
        <v/>
      </c>
      <c r="T305" s="443" t="str">
        <f t="shared" si="119"/>
        <v/>
      </c>
      <c r="U305" s="539"/>
      <c r="V305" s="117"/>
      <c r="W305" s="118"/>
      <c r="X305" s="119"/>
      <c r="Y305" s="120"/>
      <c r="Z305" s="122"/>
      <c r="AA305" s="121"/>
      <c r="AB305" s="443" t="str">
        <f t="shared" si="101"/>
        <v/>
      </c>
      <c r="AC305" s="734" t="str">
        <f t="shared" si="120"/>
        <v/>
      </c>
      <c r="AD305" s="372"/>
      <c r="AE305" s="485"/>
      <c r="AF305" s="373" t="str">
        <f t="shared" si="102"/>
        <v/>
      </c>
      <c r="AG305" s="373" t="str">
        <f t="shared" si="103"/>
        <v/>
      </c>
      <c r="AH305" s="374" t="str">
        <f t="shared" si="104"/>
        <v/>
      </c>
      <c r="AI305" s="375" t="str">
        <f t="shared" si="105"/>
        <v/>
      </c>
      <c r="AJ305" s="375" t="str">
        <f t="shared" si="106"/>
        <v/>
      </c>
      <c r="AK305" s="375" t="str">
        <f t="shared" si="107"/>
        <v/>
      </c>
      <c r="AL305" s="375" t="str">
        <f t="shared" si="108"/>
        <v/>
      </c>
      <c r="AM305" s="375" t="str">
        <f t="shared" si="109"/>
        <v/>
      </c>
      <c r="AN305" s="376"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376"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375" t="str">
        <f t="shared" si="110"/>
        <v/>
      </c>
      <c r="AQ305" s="444" t="str">
        <f t="shared" si="111"/>
        <v/>
      </c>
      <c r="AR305" s="375" t="str">
        <f t="shared" si="121"/>
        <v/>
      </c>
      <c r="AS305" s="377" t="str">
        <f t="shared" si="112"/>
        <v/>
      </c>
      <c r="AT305" s="378" t="str">
        <f t="shared" si="113"/>
        <v/>
      </c>
      <c r="AX305" s="625" t="b">
        <f t="shared" si="122"/>
        <v>0</v>
      </c>
      <c r="AY305" s="7" t="str">
        <f t="shared" si="123"/>
        <v>FALSEFALSEFALSE</v>
      </c>
      <c r="AZ305" s="626">
        <f t="shared" si="114"/>
        <v>0</v>
      </c>
      <c r="BA305" s="627" t="str">
        <f t="shared" si="124"/>
        <v/>
      </c>
      <c r="BB305" s="627">
        <f t="shared" si="115"/>
        <v>0</v>
      </c>
      <c r="BC305" s="690" t="str">
        <f t="shared" si="116"/>
        <v/>
      </c>
    </row>
    <row r="306" spans="1:55">
      <c r="A306" s="381">
        <v>250</v>
      </c>
      <c r="B306" s="117"/>
      <c r="C306" s="288"/>
      <c r="D306" s="289"/>
      <c r="E306" s="289"/>
      <c r="F306" s="290"/>
      <c r="G306" s="292"/>
      <c r="H306" s="116"/>
      <c r="I306" s="292"/>
      <c r="J306" s="116"/>
      <c r="K306" s="370" t="str">
        <f t="shared" si="94"/>
        <v/>
      </c>
      <c r="L306" s="370">
        <f t="shared" si="117"/>
        <v>0</v>
      </c>
      <c r="M306" s="370">
        <f t="shared" si="118"/>
        <v>0</v>
      </c>
      <c r="N306" s="371" t="str">
        <f t="shared" si="95"/>
        <v/>
      </c>
      <c r="O306" s="371" t="str">
        <f t="shared" si="96"/>
        <v/>
      </c>
      <c r="P306" s="371" t="str">
        <f t="shared" si="97"/>
        <v/>
      </c>
      <c r="Q306" s="371" t="str">
        <f t="shared" si="98"/>
        <v/>
      </c>
      <c r="R306" s="371" t="str">
        <f t="shared" si="99"/>
        <v/>
      </c>
      <c r="S306" s="371" t="str">
        <f t="shared" si="100"/>
        <v/>
      </c>
      <c r="T306" s="443" t="str">
        <f t="shared" si="119"/>
        <v/>
      </c>
      <c r="U306" s="539"/>
      <c r="V306" s="117"/>
      <c r="W306" s="118"/>
      <c r="X306" s="119"/>
      <c r="Y306" s="120"/>
      <c r="Z306" s="122"/>
      <c r="AA306" s="121"/>
      <c r="AB306" s="443" t="str">
        <f t="shared" si="101"/>
        <v/>
      </c>
      <c r="AC306" s="734" t="str">
        <f t="shared" si="120"/>
        <v/>
      </c>
      <c r="AD306" s="372"/>
      <c r="AE306" s="485"/>
      <c r="AF306" s="373" t="str">
        <f t="shared" si="102"/>
        <v/>
      </c>
      <c r="AG306" s="373" t="str">
        <f t="shared" si="103"/>
        <v/>
      </c>
      <c r="AH306" s="374" t="str">
        <f t="shared" si="104"/>
        <v/>
      </c>
      <c r="AI306" s="375" t="str">
        <f t="shared" si="105"/>
        <v/>
      </c>
      <c r="AJ306" s="375" t="str">
        <f t="shared" si="106"/>
        <v/>
      </c>
      <c r="AK306" s="375" t="str">
        <f t="shared" si="107"/>
        <v/>
      </c>
      <c r="AL306" s="375" t="str">
        <f t="shared" si="108"/>
        <v/>
      </c>
      <c r="AM306" s="375" t="str">
        <f t="shared" si="109"/>
        <v/>
      </c>
      <c r="AN306" s="376"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376"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375" t="str">
        <f t="shared" si="110"/>
        <v/>
      </c>
      <c r="AQ306" s="444" t="str">
        <f t="shared" si="111"/>
        <v/>
      </c>
      <c r="AR306" s="375" t="str">
        <f t="shared" si="121"/>
        <v/>
      </c>
      <c r="AS306" s="377" t="str">
        <f t="shared" si="112"/>
        <v/>
      </c>
      <c r="AT306" s="378" t="str">
        <f t="shared" si="113"/>
        <v/>
      </c>
      <c r="AX306" s="625" t="b">
        <f t="shared" si="122"/>
        <v>0</v>
      </c>
      <c r="AY306" s="7" t="str">
        <f t="shared" si="123"/>
        <v>FALSEFALSEFALSE</v>
      </c>
      <c r="AZ306" s="626">
        <f t="shared" si="114"/>
        <v>0</v>
      </c>
      <c r="BA306" s="627" t="str">
        <f t="shared" si="124"/>
        <v/>
      </c>
      <c r="BB306" s="627">
        <f t="shared" si="115"/>
        <v>0</v>
      </c>
      <c r="BC306" s="690" t="str">
        <f t="shared" si="116"/>
        <v/>
      </c>
    </row>
    <row r="307" spans="1:55">
      <c r="A307" s="381">
        <v>251</v>
      </c>
      <c r="B307" s="117"/>
      <c r="C307" s="288"/>
      <c r="D307" s="289"/>
      <c r="E307" s="289"/>
      <c r="F307" s="290"/>
      <c r="G307" s="292"/>
      <c r="H307" s="116"/>
      <c r="I307" s="292"/>
      <c r="J307" s="116"/>
      <c r="K307" s="370" t="str">
        <f t="shared" si="94"/>
        <v/>
      </c>
      <c r="L307" s="370">
        <f t="shared" si="117"/>
        <v>0</v>
      </c>
      <c r="M307" s="370">
        <f t="shared" si="118"/>
        <v>0</v>
      </c>
      <c r="N307" s="371" t="str">
        <f t="shared" si="95"/>
        <v/>
      </c>
      <c r="O307" s="371" t="str">
        <f t="shared" si="96"/>
        <v/>
      </c>
      <c r="P307" s="371" t="str">
        <f t="shared" si="97"/>
        <v/>
      </c>
      <c r="Q307" s="371" t="str">
        <f t="shared" si="98"/>
        <v/>
      </c>
      <c r="R307" s="371" t="str">
        <f t="shared" si="99"/>
        <v/>
      </c>
      <c r="S307" s="371" t="str">
        <f t="shared" si="100"/>
        <v/>
      </c>
      <c r="T307" s="443" t="str">
        <f t="shared" si="119"/>
        <v/>
      </c>
      <c r="U307" s="539"/>
      <c r="V307" s="117"/>
      <c r="W307" s="118"/>
      <c r="X307" s="119"/>
      <c r="Y307" s="120"/>
      <c r="Z307" s="122"/>
      <c r="AA307" s="121"/>
      <c r="AB307" s="443" t="str">
        <f t="shared" si="101"/>
        <v/>
      </c>
      <c r="AC307" s="734" t="str">
        <f t="shared" si="120"/>
        <v/>
      </c>
      <c r="AD307" s="372"/>
      <c r="AE307" s="485"/>
      <c r="AF307" s="373" t="str">
        <f t="shared" si="102"/>
        <v/>
      </c>
      <c r="AG307" s="373" t="str">
        <f t="shared" si="103"/>
        <v/>
      </c>
      <c r="AH307" s="374" t="str">
        <f t="shared" si="104"/>
        <v/>
      </c>
      <c r="AI307" s="375" t="str">
        <f t="shared" si="105"/>
        <v/>
      </c>
      <c r="AJ307" s="375" t="str">
        <f t="shared" si="106"/>
        <v/>
      </c>
      <c r="AK307" s="375" t="str">
        <f t="shared" si="107"/>
        <v/>
      </c>
      <c r="AL307" s="375" t="str">
        <f t="shared" si="108"/>
        <v/>
      </c>
      <c r="AM307" s="375" t="str">
        <f t="shared" si="109"/>
        <v/>
      </c>
      <c r="AN307" s="376"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376"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375" t="str">
        <f t="shared" si="110"/>
        <v/>
      </c>
      <c r="AQ307" s="444" t="str">
        <f t="shared" si="111"/>
        <v/>
      </c>
      <c r="AR307" s="375" t="str">
        <f t="shared" si="121"/>
        <v/>
      </c>
      <c r="AS307" s="377" t="str">
        <f t="shared" si="112"/>
        <v/>
      </c>
      <c r="AT307" s="378" t="str">
        <f t="shared" si="113"/>
        <v/>
      </c>
      <c r="AX307" s="625" t="b">
        <f t="shared" si="122"/>
        <v>0</v>
      </c>
      <c r="AY307" s="7" t="str">
        <f t="shared" si="123"/>
        <v>FALSEFALSEFALSE</v>
      </c>
      <c r="AZ307" s="626">
        <f t="shared" si="114"/>
        <v>0</v>
      </c>
      <c r="BA307" s="627" t="str">
        <f t="shared" si="124"/>
        <v/>
      </c>
      <c r="BB307" s="627">
        <f t="shared" si="115"/>
        <v>0</v>
      </c>
      <c r="BC307" s="690" t="str">
        <f t="shared" si="116"/>
        <v/>
      </c>
    </row>
    <row r="308" spans="1:55">
      <c r="A308" s="381">
        <v>252</v>
      </c>
      <c r="B308" s="117"/>
      <c r="C308" s="288"/>
      <c r="D308" s="289"/>
      <c r="E308" s="289"/>
      <c r="F308" s="290"/>
      <c r="G308" s="292"/>
      <c r="H308" s="116"/>
      <c r="I308" s="292"/>
      <c r="J308" s="116"/>
      <c r="K308" s="370" t="str">
        <f t="shared" si="94"/>
        <v/>
      </c>
      <c r="L308" s="370">
        <f t="shared" si="117"/>
        <v>0</v>
      </c>
      <c r="M308" s="370">
        <f t="shared" si="118"/>
        <v>0</v>
      </c>
      <c r="N308" s="371" t="str">
        <f t="shared" si="95"/>
        <v/>
      </c>
      <c r="O308" s="371" t="str">
        <f t="shared" si="96"/>
        <v/>
      </c>
      <c r="P308" s="371" t="str">
        <f t="shared" si="97"/>
        <v/>
      </c>
      <c r="Q308" s="371" t="str">
        <f t="shared" si="98"/>
        <v/>
      </c>
      <c r="R308" s="371" t="str">
        <f t="shared" si="99"/>
        <v/>
      </c>
      <c r="S308" s="371" t="str">
        <f t="shared" si="100"/>
        <v/>
      </c>
      <c r="T308" s="443" t="str">
        <f t="shared" si="119"/>
        <v/>
      </c>
      <c r="U308" s="539"/>
      <c r="V308" s="117"/>
      <c r="W308" s="118"/>
      <c r="X308" s="119"/>
      <c r="Y308" s="120"/>
      <c r="Z308" s="122"/>
      <c r="AA308" s="121"/>
      <c r="AB308" s="443" t="str">
        <f t="shared" si="101"/>
        <v/>
      </c>
      <c r="AC308" s="734" t="str">
        <f t="shared" si="120"/>
        <v/>
      </c>
      <c r="AD308" s="372"/>
      <c r="AE308" s="485"/>
      <c r="AF308" s="373" t="str">
        <f t="shared" si="102"/>
        <v/>
      </c>
      <c r="AG308" s="373" t="str">
        <f t="shared" si="103"/>
        <v/>
      </c>
      <c r="AH308" s="374" t="str">
        <f t="shared" si="104"/>
        <v/>
      </c>
      <c r="AI308" s="375" t="str">
        <f t="shared" si="105"/>
        <v/>
      </c>
      <c r="AJ308" s="375" t="str">
        <f t="shared" si="106"/>
        <v/>
      </c>
      <c r="AK308" s="375" t="str">
        <f t="shared" si="107"/>
        <v/>
      </c>
      <c r="AL308" s="375" t="str">
        <f t="shared" si="108"/>
        <v/>
      </c>
      <c r="AM308" s="375" t="str">
        <f t="shared" si="109"/>
        <v/>
      </c>
      <c r="AN308" s="376"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376"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375" t="str">
        <f t="shared" si="110"/>
        <v/>
      </c>
      <c r="AQ308" s="444" t="str">
        <f t="shared" si="111"/>
        <v/>
      </c>
      <c r="AR308" s="375" t="str">
        <f t="shared" si="121"/>
        <v/>
      </c>
      <c r="AS308" s="377" t="str">
        <f t="shared" si="112"/>
        <v/>
      </c>
      <c r="AT308" s="378" t="str">
        <f t="shared" si="113"/>
        <v/>
      </c>
      <c r="AX308" s="625" t="b">
        <f t="shared" si="122"/>
        <v>0</v>
      </c>
      <c r="AY308" s="7" t="str">
        <f t="shared" si="123"/>
        <v>FALSEFALSEFALSE</v>
      </c>
      <c r="AZ308" s="626">
        <f t="shared" si="114"/>
        <v>0</v>
      </c>
      <c r="BA308" s="627" t="str">
        <f t="shared" si="124"/>
        <v/>
      </c>
      <c r="BB308" s="627">
        <f t="shared" si="115"/>
        <v>0</v>
      </c>
      <c r="BC308" s="690" t="str">
        <f t="shared" si="116"/>
        <v/>
      </c>
    </row>
    <row r="309" spans="1:55">
      <c r="A309" s="381">
        <v>253</v>
      </c>
      <c r="B309" s="117"/>
      <c r="C309" s="288"/>
      <c r="D309" s="289"/>
      <c r="E309" s="289"/>
      <c r="F309" s="290"/>
      <c r="G309" s="292"/>
      <c r="H309" s="116"/>
      <c r="I309" s="292"/>
      <c r="J309" s="116"/>
      <c r="K309" s="370" t="str">
        <f t="shared" si="94"/>
        <v/>
      </c>
      <c r="L309" s="370">
        <f t="shared" si="117"/>
        <v>0</v>
      </c>
      <c r="M309" s="370">
        <f t="shared" si="118"/>
        <v>0</v>
      </c>
      <c r="N309" s="371" t="str">
        <f t="shared" si="95"/>
        <v/>
      </c>
      <c r="O309" s="371" t="str">
        <f t="shared" si="96"/>
        <v/>
      </c>
      <c r="P309" s="371" t="str">
        <f t="shared" si="97"/>
        <v/>
      </c>
      <c r="Q309" s="371" t="str">
        <f t="shared" si="98"/>
        <v/>
      </c>
      <c r="R309" s="371" t="str">
        <f t="shared" si="99"/>
        <v/>
      </c>
      <c r="S309" s="371" t="str">
        <f t="shared" si="100"/>
        <v/>
      </c>
      <c r="T309" s="443" t="str">
        <f t="shared" si="119"/>
        <v/>
      </c>
      <c r="U309" s="539"/>
      <c r="V309" s="117"/>
      <c r="W309" s="118"/>
      <c r="X309" s="119"/>
      <c r="Y309" s="120"/>
      <c r="Z309" s="122"/>
      <c r="AA309" s="121"/>
      <c r="AB309" s="443" t="str">
        <f t="shared" si="101"/>
        <v/>
      </c>
      <c r="AC309" s="734" t="str">
        <f t="shared" si="120"/>
        <v/>
      </c>
      <c r="AD309" s="372"/>
      <c r="AE309" s="485"/>
      <c r="AF309" s="373" t="str">
        <f t="shared" si="102"/>
        <v/>
      </c>
      <c r="AG309" s="373" t="str">
        <f t="shared" si="103"/>
        <v/>
      </c>
      <c r="AH309" s="374" t="str">
        <f t="shared" si="104"/>
        <v/>
      </c>
      <c r="AI309" s="375" t="str">
        <f t="shared" si="105"/>
        <v/>
      </c>
      <c r="AJ309" s="375" t="str">
        <f t="shared" si="106"/>
        <v/>
      </c>
      <c r="AK309" s="375" t="str">
        <f t="shared" si="107"/>
        <v/>
      </c>
      <c r="AL309" s="375" t="str">
        <f t="shared" si="108"/>
        <v/>
      </c>
      <c r="AM309" s="375" t="str">
        <f t="shared" si="109"/>
        <v/>
      </c>
      <c r="AN309" s="376"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376"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375" t="str">
        <f t="shared" si="110"/>
        <v/>
      </c>
      <c r="AQ309" s="444" t="str">
        <f t="shared" si="111"/>
        <v/>
      </c>
      <c r="AR309" s="375" t="str">
        <f t="shared" si="121"/>
        <v/>
      </c>
      <c r="AS309" s="377" t="str">
        <f t="shared" si="112"/>
        <v/>
      </c>
      <c r="AT309" s="378" t="str">
        <f t="shared" si="113"/>
        <v/>
      </c>
      <c r="AX309" s="625" t="b">
        <f t="shared" si="122"/>
        <v>0</v>
      </c>
      <c r="AY309" s="7" t="str">
        <f t="shared" si="123"/>
        <v>FALSEFALSEFALSE</v>
      </c>
      <c r="AZ309" s="626">
        <f t="shared" si="114"/>
        <v>0</v>
      </c>
      <c r="BA309" s="627" t="str">
        <f t="shared" si="124"/>
        <v/>
      </c>
      <c r="BB309" s="627">
        <f t="shared" si="115"/>
        <v>0</v>
      </c>
      <c r="BC309" s="690" t="str">
        <f t="shared" si="116"/>
        <v/>
      </c>
    </row>
    <row r="310" spans="1:55">
      <c r="A310" s="381">
        <v>254</v>
      </c>
      <c r="B310" s="117"/>
      <c r="C310" s="288"/>
      <c r="D310" s="289"/>
      <c r="E310" s="289"/>
      <c r="F310" s="290"/>
      <c r="G310" s="292"/>
      <c r="H310" s="116"/>
      <c r="I310" s="292"/>
      <c r="J310" s="116"/>
      <c r="K310" s="370" t="str">
        <f t="shared" si="94"/>
        <v/>
      </c>
      <c r="L310" s="370">
        <f t="shared" si="117"/>
        <v>0</v>
      </c>
      <c r="M310" s="370">
        <f t="shared" si="118"/>
        <v>0</v>
      </c>
      <c r="N310" s="371" t="str">
        <f t="shared" si="95"/>
        <v/>
      </c>
      <c r="O310" s="371" t="str">
        <f t="shared" si="96"/>
        <v/>
      </c>
      <c r="P310" s="371" t="str">
        <f t="shared" si="97"/>
        <v/>
      </c>
      <c r="Q310" s="371" t="str">
        <f t="shared" si="98"/>
        <v/>
      </c>
      <c r="R310" s="371" t="str">
        <f t="shared" si="99"/>
        <v/>
      </c>
      <c r="S310" s="371" t="str">
        <f t="shared" si="100"/>
        <v/>
      </c>
      <c r="T310" s="443" t="str">
        <f t="shared" si="119"/>
        <v/>
      </c>
      <c r="U310" s="539"/>
      <c r="V310" s="117"/>
      <c r="W310" s="118"/>
      <c r="X310" s="119"/>
      <c r="Y310" s="120"/>
      <c r="Z310" s="122"/>
      <c r="AA310" s="121"/>
      <c r="AB310" s="443" t="str">
        <f t="shared" si="101"/>
        <v/>
      </c>
      <c r="AC310" s="734" t="str">
        <f t="shared" si="120"/>
        <v/>
      </c>
      <c r="AD310" s="372"/>
      <c r="AE310" s="485"/>
      <c r="AF310" s="373" t="str">
        <f t="shared" si="102"/>
        <v/>
      </c>
      <c r="AG310" s="373" t="str">
        <f t="shared" si="103"/>
        <v/>
      </c>
      <c r="AH310" s="374" t="str">
        <f t="shared" si="104"/>
        <v/>
      </c>
      <c r="AI310" s="375" t="str">
        <f t="shared" si="105"/>
        <v/>
      </c>
      <c r="AJ310" s="375" t="str">
        <f t="shared" si="106"/>
        <v/>
      </c>
      <c r="AK310" s="375" t="str">
        <f t="shared" si="107"/>
        <v/>
      </c>
      <c r="AL310" s="375" t="str">
        <f t="shared" si="108"/>
        <v/>
      </c>
      <c r="AM310" s="375" t="str">
        <f t="shared" si="109"/>
        <v/>
      </c>
      <c r="AN310" s="376"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376"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375" t="str">
        <f t="shared" si="110"/>
        <v/>
      </c>
      <c r="AQ310" s="444" t="str">
        <f t="shared" si="111"/>
        <v/>
      </c>
      <c r="AR310" s="375" t="str">
        <f t="shared" si="121"/>
        <v/>
      </c>
      <c r="AS310" s="377" t="str">
        <f t="shared" si="112"/>
        <v/>
      </c>
      <c r="AT310" s="378" t="str">
        <f t="shared" si="113"/>
        <v/>
      </c>
      <c r="AX310" s="625" t="b">
        <f t="shared" si="122"/>
        <v>0</v>
      </c>
      <c r="AY310" s="7" t="str">
        <f t="shared" si="123"/>
        <v>FALSEFALSEFALSE</v>
      </c>
      <c r="AZ310" s="626">
        <f t="shared" si="114"/>
        <v>0</v>
      </c>
      <c r="BA310" s="627" t="str">
        <f t="shared" si="124"/>
        <v/>
      </c>
      <c r="BB310" s="627">
        <f t="shared" si="115"/>
        <v>0</v>
      </c>
      <c r="BC310" s="690" t="str">
        <f t="shared" si="116"/>
        <v/>
      </c>
    </row>
    <row r="311" spans="1:55">
      <c r="A311" s="381">
        <v>255</v>
      </c>
      <c r="B311" s="117"/>
      <c r="C311" s="288"/>
      <c r="D311" s="289"/>
      <c r="E311" s="289"/>
      <c r="F311" s="290"/>
      <c r="G311" s="292"/>
      <c r="H311" s="116"/>
      <c r="I311" s="292"/>
      <c r="J311" s="116"/>
      <c r="K311" s="370" t="str">
        <f t="shared" si="94"/>
        <v/>
      </c>
      <c r="L311" s="370">
        <f t="shared" si="117"/>
        <v>0</v>
      </c>
      <c r="M311" s="370">
        <f t="shared" si="118"/>
        <v>0</v>
      </c>
      <c r="N311" s="371" t="str">
        <f t="shared" si="95"/>
        <v/>
      </c>
      <c r="O311" s="371" t="str">
        <f t="shared" si="96"/>
        <v/>
      </c>
      <c r="P311" s="371" t="str">
        <f t="shared" si="97"/>
        <v/>
      </c>
      <c r="Q311" s="371" t="str">
        <f t="shared" si="98"/>
        <v/>
      </c>
      <c r="R311" s="371" t="str">
        <f t="shared" si="99"/>
        <v/>
      </c>
      <c r="S311" s="371" t="str">
        <f t="shared" si="100"/>
        <v/>
      </c>
      <c r="T311" s="443" t="str">
        <f t="shared" si="119"/>
        <v/>
      </c>
      <c r="U311" s="539"/>
      <c r="V311" s="117"/>
      <c r="W311" s="118"/>
      <c r="X311" s="119"/>
      <c r="Y311" s="120"/>
      <c r="Z311" s="122"/>
      <c r="AA311" s="121"/>
      <c r="AB311" s="443" t="str">
        <f t="shared" si="101"/>
        <v/>
      </c>
      <c r="AC311" s="734" t="str">
        <f t="shared" si="120"/>
        <v/>
      </c>
      <c r="AD311" s="372"/>
      <c r="AE311" s="485"/>
      <c r="AF311" s="373" t="str">
        <f t="shared" si="102"/>
        <v/>
      </c>
      <c r="AG311" s="373" t="str">
        <f t="shared" si="103"/>
        <v/>
      </c>
      <c r="AH311" s="374" t="str">
        <f t="shared" si="104"/>
        <v/>
      </c>
      <c r="AI311" s="375" t="str">
        <f t="shared" si="105"/>
        <v/>
      </c>
      <c r="AJ311" s="375" t="str">
        <f t="shared" si="106"/>
        <v/>
      </c>
      <c r="AK311" s="375" t="str">
        <f t="shared" si="107"/>
        <v/>
      </c>
      <c r="AL311" s="375" t="str">
        <f t="shared" si="108"/>
        <v/>
      </c>
      <c r="AM311" s="375" t="str">
        <f t="shared" si="109"/>
        <v/>
      </c>
      <c r="AN311" s="376"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376"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375" t="str">
        <f t="shared" si="110"/>
        <v/>
      </c>
      <c r="AQ311" s="444" t="str">
        <f t="shared" si="111"/>
        <v/>
      </c>
      <c r="AR311" s="375" t="str">
        <f t="shared" si="121"/>
        <v/>
      </c>
      <c r="AS311" s="377" t="str">
        <f t="shared" si="112"/>
        <v/>
      </c>
      <c r="AT311" s="378" t="str">
        <f t="shared" si="113"/>
        <v/>
      </c>
      <c r="AX311" s="625" t="b">
        <f t="shared" si="122"/>
        <v>0</v>
      </c>
      <c r="AY311" s="7" t="str">
        <f t="shared" si="123"/>
        <v>FALSEFALSEFALSE</v>
      </c>
      <c r="AZ311" s="626">
        <f t="shared" si="114"/>
        <v>0</v>
      </c>
      <c r="BA311" s="627" t="str">
        <f t="shared" si="124"/>
        <v/>
      </c>
      <c r="BB311" s="627">
        <f t="shared" si="115"/>
        <v>0</v>
      </c>
      <c r="BC311" s="690" t="str">
        <f t="shared" si="116"/>
        <v/>
      </c>
    </row>
    <row r="312" spans="1:55">
      <c r="A312" s="381">
        <v>256</v>
      </c>
      <c r="B312" s="117"/>
      <c r="C312" s="288"/>
      <c r="D312" s="289"/>
      <c r="E312" s="289"/>
      <c r="F312" s="290"/>
      <c r="G312" s="292"/>
      <c r="H312" s="116"/>
      <c r="I312" s="292"/>
      <c r="J312" s="116"/>
      <c r="K312" s="370" t="str">
        <f t="shared" si="94"/>
        <v/>
      </c>
      <c r="L312" s="370">
        <f t="shared" si="117"/>
        <v>0</v>
      </c>
      <c r="M312" s="370">
        <f t="shared" si="118"/>
        <v>0</v>
      </c>
      <c r="N312" s="371" t="str">
        <f t="shared" si="95"/>
        <v/>
      </c>
      <c r="O312" s="371" t="str">
        <f t="shared" si="96"/>
        <v/>
      </c>
      <c r="P312" s="371" t="str">
        <f t="shared" si="97"/>
        <v/>
      </c>
      <c r="Q312" s="371" t="str">
        <f t="shared" si="98"/>
        <v/>
      </c>
      <c r="R312" s="371" t="str">
        <f t="shared" si="99"/>
        <v/>
      </c>
      <c r="S312" s="371" t="str">
        <f t="shared" si="100"/>
        <v/>
      </c>
      <c r="T312" s="443" t="str">
        <f t="shared" si="119"/>
        <v/>
      </c>
      <c r="U312" s="539"/>
      <c r="V312" s="117"/>
      <c r="W312" s="118"/>
      <c r="X312" s="119"/>
      <c r="Y312" s="120"/>
      <c r="Z312" s="122"/>
      <c r="AA312" s="121"/>
      <c r="AB312" s="443" t="str">
        <f t="shared" si="101"/>
        <v/>
      </c>
      <c r="AC312" s="734" t="str">
        <f t="shared" si="120"/>
        <v/>
      </c>
      <c r="AD312" s="372"/>
      <c r="AE312" s="485"/>
      <c r="AF312" s="373" t="str">
        <f t="shared" si="102"/>
        <v/>
      </c>
      <c r="AG312" s="373" t="str">
        <f t="shared" si="103"/>
        <v/>
      </c>
      <c r="AH312" s="374" t="str">
        <f t="shared" si="104"/>
        <v/>
      </c>
      <c r="AI312" s="375" t="str">
        <f t="shared" si="105"/>
        <v/>
      </c>
      <c r="AJ312" s="375" t="str">
        <f t="shared" si="106"/>
        <v/>
      </c>
      <c r="AK312" s="375" t="str">
        <f t="shared" si="107"/>
        <v/>
      </c>
      <c r="AL312" s="375" t="str">
        <f t="shared" si="108"/>
        <v/>
      </c>
      <c r="AM312" s="375" t="str">
        <f t="shared" si="109"/>
        <v/>
      </c>
      <c r="AN312" s="376"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376"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375" t="str">
        <f t="shared" si="110"/>
        <v/>
      </c>
      <c r="AQ312" s="444" t="str">
        <f t="shared" si="111"/>
        <v/>
      </c>
      <c r="AR312" s="375" t="str">
        <f t="shared" si="121"/>
        <v/>
      </c>
      <c r="AS312" s="377" t="str">
        <f t="shared" si="112"/>
        <v/>
      </c>
      <c r="AT312" s="378" t="str">
        <f t="shared" si="113"/>
        <v/>
      </c>
      <c r="AX312" s="625" t="b">
        <f t="shared" si="122"/>
        <v>0</v>
      </c>
      <c r="AY312" s="7" t="str">
        <f t="shared" si="123"/>
        <v>FALSEFALSEFALSE</v>
      </c>
      <c r="AZ312" s="626">
        <f t="shared" si="114"/>
        <v>0</v>
      </c>
      <c r="BA312" s="627" t="str">
        <f t="shared" si="124"/>
        <v/>
      </c>
      <c r="BB312" s="627">
        <f t="shared" si="115"/>
        <v>0</v>
      </c>
      <c r="BC312" s="690" t="str">
        <f t="shared" si="116"/>
        <v/>
      </c>
    </row>
    <row r="313" spans="1:55">
      <c r="A313" s="381">
        <v>257</v>
      </c>
      <c r="B313" s="117"/>
      <c r="C313" s="288"/>
      <c r="D313" s="289"/>
      <c r="E313" s="289"/>
      <c r="F313" s="290"/>
      <c r="G313" s="292"/>
      <c r="H313" s="116"/>
      <c r="I313" s="292"/>
      <c r="J313" s="116"/>
      <c r="K313" s="370" t="str">
        <f t="shared" ref="K313:K376" si="125">C313&amp;D313&amp;E313&amp;F313</f>
        <v/>
      </c>
      <c r="L313" s="370">
        <f t="shared" si="117"/>
        <v>0</v>
      </c>
      <c r="M313" s="370">
        <f t="shared" si="118"/>
        <v>0</v>
      </c>
      <c r="N313" s="371" t="str">
        <f t="shared" ref="N313:N376" si="126">IF(OR($L313&gt;$U$48,$M313&gt;$U$48,AND($L313&gt;$M313,$M313&lt;&gt;0),AND($L313=0,$M313&lt;&gt;0)),"ERROR","")</f>
        <v/>
      </c>
      <c r="O313" s="371" t="str">
        <f t="shared" ref="O313:O376" si="127">IF(AND($N313&lt;&gt;"ERROR",$L313&lt;=$U$49,$M313&lt;=$U$49,$M313&lt;&gt;0),"(減車済)","")</f>
        <v/>
      </c>
      <c r="P313" s="371" t="str">
        <f t="shared" ref="P313:P376" si="128">IF(AND($N313&lt;&gt;"ERROR",$L313&lt;$U$49,AND($M313&gt;$U$49,$M313&lt;=$W$49),$M313&lt;&gt;0),"減車","")</f>
        <v/>
      </c>
      <c r="Q313" s="371" t="str">
        <f t="shared" ref="Q313:Q376" si="129">IF(AND($N313&lt;&gt;"ERROR",$L313&gt;$U$49,$M313&lt;=$W$49,$M313&lt;&gt;0),"一時使用","")</f>
        <v/>
      </c>
      <c r="R313" s="371" t="str">
        <f t="shared" ref="R313:R376" si="130">IF(AND($N313&lt;&gt;"ERROR",AND($L313&gt;0,$L313&lt;=$U$49),$M313=0),"継続","")</f>
        <v/>
      </c>
      <c r="S313" s="371" t="str">
        <f t="shared" ref="S313:S376" si="131">IF(AND($N313&lt;&gt;"ERROR",AND($L313&gt;$U$49),$M313=0),"新規","")</f>
        <v/>
      </c>
      <c r="T313" s="443" t="str">
        <f t="shared" si="119"/>
        <v/>
      </c>
      <c r="U313" s="539"/>
      <c r="V313" s="117"/>
      <c r="W313" s="118"/>
      <c r="X313" s="119"/>
      <c r="Y313" s="120"/>
      <c r="Z313" s="122"/>
      <c r="AA313" s="121"/>
      <c r="AB313" s="443" t="str">
        <f t="shared" ref="AB313:AB376" si="132">IF(AF313="","",IF(AM313=1,VLOOKUP(AN313,低公害車判別,2,FALSE),IF(AM313=3,VLOOKUP(AN313,低公害車判別,2,FALSE),IF(AM313=4,VLOOKUP(AO313,低公害車判別,2,FALSE),"低公害車"))))</f>
        <v/>
      </c>
      <c r="AC313" s="734" t="str">
        <f t="shared" si="120"/>
        <v/>
      </c>
      <c r="AD313" s="372"/>
      <c r="AE313" s="485"/>
      <c r="AF313" s="373" t="str">
        <f t="shared" ref="AF313:AF376" si="133">IF(OR(T313="(減車済)",T313=""),"",1)</f>
        <v/>
      </c>
      <c r="AG313" s="373" t="str">
        <f t="shared" ref="AG313:AG376" si="134">IF(OR(T313="継続",T313="新規"),1,"")</f>
        <v/>
      </c>
      <c r="AH313" s="374" t="str">
        <f t="shared" ref="AH313:AH376" si="135">IF(AF313="","",UPPER(ASC(X313)))</f>
        <v/>
      </c>
      <c r="AI313" s="375" t="str">
        <f t="shared" ref="AI313:AI376" si="136">IF(AF313="","",IF(V313="","",IF(V313="普通",1,IF(V313="小型",2,0))))</f>
        <v/>
      </c>
      <c r="AJ313" s="375" t="str">
        <f t="shared" ref="AJ313:AJ376" si="137">IF(AF313="","",IF(W313="","",VLOOKUP(W313,用途,2,FALSE)))</f>
        <v/>
      </c>
      <c r="AK313" s="375" t="str">
        <f t="shared" ref="AK313:AK376" si="138">IF(AF313="","",IF(Y313="","",IF(Y313&lt;=10,1,IF(Y313&lt;30,2,IF(Y313&gt;=30,3,0)))))</f>
        <v/>
      </c>
      <c r="AL313" s="375" t="str">
        <f t="shared" ref="AL313:AL376" si="139">IF(AF313="","",IF(Z313="","",IF(Z313&lt;=1.7*1000,1,IF(Z313&lt;=2.5*1000,2,IF(Z313&lt;=3.5*1000,3,IF(Z313&lt;8*1000,4,IF(Z313&gt;=8*1000,5,"")))))))</f>
        <v/>
      </c>
      <c r="AM313" s="375" t="str">
        <f t="shared" ref="AM313:AM376" si="140">IF(AF313="","",IF(AA313="","",VLOOKUP(AA313,燃料の種類,2,FALSE)))</f>
        <v/>
      </c>
      <c r="AN313" s="376"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376"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375" t="str">
        <f t="shared" ref="AP313:AP376" si="141">IF((AF313="")+(AC313=""),"",IF(燃料区分1=4,VLOOKUP(AO313,排ガス低減レベル,2,FALSE),VLOOKUP(AC313,排ガス低減レベル,2,FALSE)))</f>
        <v/>
      </c>
      <c r="AQ313" s="444" t="str">
        <f t="shared" ref="AQ313:AQ376" si="142">IF(AG313="","",IF(AJ313=3,B313&amp;"-"&amp;SUM(AJ313*100,AK313*10,AL313)&amp;"A",IF(OR(AJ313=2,AJ313=4,AJ313=6),B313&amp;"-"&amp;AL313*10&amp;"A",IF(AJ313=1,B313&amp;"-"&amp;AJ313&amp;"A",IF(AJ313=5,B313&amp;"-"&amp;SUM(AJ313*100,AI313*10,AL313)&amp;"A","")))))</f>
        <v/>
      </c>
      <c r="AR313" s="375" t="str">
        <f t="shared" si="121"/>
        <v/>
      </c>
      <c r="AS313" s="377" t="str">
        <f t="shared" ref="AS313:AS376" si="143">IF(AG313="","",B313&amp;"-"&amp;AM313)</f>
        <v/>
      </c>
      <c r="AT313" s="378" t="str">
        <f t="shared" ref="AT313:AT376" si="144">IF(AF313="","",VLOOKUP(T313,車両の増減,2,FALSE))</f>
        <v/>
      </c>
      <c r="AX313" s="625" t="b">
        <f t="shared" si="122"/>
        <v>0</v>
      </c>
      <c r="AY313" s="7" t="str">
        <f t="shared" si="123"/>
        <v>FALSEFALSEFALSE</v>
      </c>
      <c r="AZ313" s="626">
        <f t="shared" ref="AZ313:AZ376" si="145">AA313</f>
        <v>0</v>
      </c>
      <c r="BA313" s="627" t="str">
        <f t="shared" si="124"/>
        <v/>
      </c>
      <c r="BB313" s="627">
        <f t="shared" ref="BB313:BB376" si="146">LEN(X313)</f>
        <v>0</v>
      </c>
      <c r="BC313" s="690" t="str">
        <f t="shared" ref="BC313:BC376" si="147">MID(X313,2,1)</f>
        <v/>
      </c>
    </row>
    <row r="314" spans="1:55">
      <c r="A314" s="381">
        <v>258</v>
      </c>
      <c r="B314" s="117"/>
      <c r="C314" s="288"/>
      <c r="D314" s="289"/>
      <c r="E314" s="289"/>
      <c r="F314" s="290"/>
      <c r="G314" s="292"/>
      <c r="H314" s="116"/>
      <c r="I314" s="292"/>
      <c r="J314" s="116"/>
      <c r="K314" s="370" t="str">
        <f t="shared" si="125"/>
        <v/>
      </c>
      <c r="L314" s="370">
        <f t="shared" ref="L314:L377" si="148">IF(G314&gt;0,DATE((G314),(H314+1),0),0)</f>
        <v>0</v>
      </c>
      <c r="M314" s="370">
        <f t="shared" ref="M314:M377" si="149">IF(I314&gt;0,DATE((I314),(J314+1),0),0)</f>
        <v>0</v>
      </c>
      <c r="N314" s="371" t="str">
        <f t="shared" si="126"/>
        <v/>
      </c>
      <c r="O314" s="371" t="str">
        <f t="shared" si="127"/>
        <v/>
      </c>
      <c r="P314" s="371" t="str">
        <f t="shared" si="128"/>
        <v/>
      </c>
      <c r="Q314" s="371" t="str">
        <f t="shared" si="129"/>
        <v/>
      </c>
      <c r="R314" s="371" t="str">
        <f t="shared" si="130"/>
        <v/>
      </c>
      <c r="S314" s="371" t="str">
        <f t="shared" si="131"/>
        <v/>
      </c>
      <c r="T314" s="443" t="str">
        <f t="shared" ref="T314:T377" si="150">N314&amp;O314&amp;P314&amp;Q314&amp;R314&amp;S314</f>
        <v/>
      </c>
      <c r="U314" s="539"/>
      <c r="V314" s="117"/>
      <c r="W314" s="118"/>
      <c r="X314" s="119"/>
      <c r="Y314" s="120"/>
      <c r="Z314" s="122"/>
      <c r="AA314" s="121"/>
      <c r="AB314" s="443" t="str">
        <f t="shared" si="132"/>
        <v/>
      </c>
      <c r="AC314" s="734" t="str">
        <f t="shared" ref="AC314:AC377" si="151">IF(AF314="","",IF((AN314="")+(AN314="－"),IF((AO314="")+(AO314=0),"－",AO314),IF((AN314="PM☆☆☆")+(AN314="☆及びPM☆☆☆")+(AN314="☆☆及びPM☆☆☆")+(AN314="☆☆☆及びPM☆☆☆"),"PM☆☆☆",IF((AN314="PM☆☆☆☆")+(AN314="☆及びPM☆☆☆☆")+(AN314="☆☆及びPM☆☆☆☆")+(AN314="☆☆☆及びPM☆☆☆☆"),"PM☆☆☆☆",IF((AN314="新☆")+(AN314="新NOx☆")+(AN314="新PM☆"),"新☆（新長期）",AN314)))))</f>
        <v/>
      </c>
      <c r="AD314" s="372"/>
      <c r="AE314" s="485"/>
      <c r="AF314" s="373" t="str">
        <f t="shared" si="133"/>
        <v/>
      </c>
      <c r="AG314" s="373" t="str">
        <f t="shared" si="134"/>
        <v/>
      </c>
      <c r="AH314" s="374" t="str">
        <f t="shared" si="135"/>
        <v/>
      </c>
      <c r="AI314" s="375" t="str">
        <f t="shared" si="136"/>
        <v/>
      </c>
      <c r="AJ314" s="375" t="str">
        <f t="shared" si="137"/>
        <v/>
      </c>
      <c r="AK314" s="375" t="str">
        <f t="shared" si="138"/>
        <v/>
      </c>
      <c r="AL314" s="375" t="str">
        <f t="shared" si="139"/>
        <v/>
      </c>
      <c r="AM314" s="375" t="str">
        <f t="shared" si="140"/>
        <v/>
      </c>
      <c r="AN314" s="376"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376"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375" t="str">
        <f t="shared" si="141"/>
        <v/>
      </c>
      <c r="AQ314" s="444" t="str">
        <f t="shared" si="142"/>
        <v/>
      </c>
      <c r="AR314" s="375" t="str">
        <f t="shared" ref="AR314:AR377" si="152">IF(OR(AM314=1,AM314=2,AM314=11),1,IF(AM314=6,2,IF(OR(AM314=4,AM314=5,AM314=10),3,IF(AM314=7,4,IF(AM314=3,5, IF(OR(AM314=8,AM314=9),6,""))))))</f>
        <v/>
      </c>
      <c r="AS314" s="377" t="str">
        <f t="shared" si="143"/>
        <v/>
      </c>
      <c r="AT314" s="378" t="str">
        <f t="shared" si="144"/>
        <v/>
      </c>
      <c r="AX314" s="625" t="b">
        <f t="shared" ref="AX314:AX377" si="153">IF(AY314="FALSEFALSEFALSEFALSE","ハイブリッド")</f>
        <v>0</v>
      </c>
      <c r="AY314" s="7" t="str">
        <f t="shared" ref="AY314:AY377" si="154">EXACT(AZ314,BA314)&amp;IF(BA314="","")&amp;IF(AZ314="電気",TRUE)&amp;IF(AZ314="LPG",TRUE)</f>
        <v>FALSEFALSEFALSE</v>
      </c>
      <c r="AZ314" s="626">
        <f t="shared" si="145"/>
        <v>0</v>
      </c>
      <c r="BA314" s="627" t="str">
        <f t="shared" ref="BA314:BA377" si="155">IF(COUNTIFS(BC314,"*A*",BB314,"3"),"ハイブリッド(ガソリン)","")</f>
        <v/>
      </c>
      <c r="BB314" s="627">
        <f t="shared" si="146"/>
        <v>0</v>
      </c>
      <c r="BC314" s="690" t="str">
        <f t="shared" si="147"/>
        <v/>
      </c>
    </row>
    <row r="315" spans="1:55">
      <c r="A315" s="381">
        <v>259</v>
      </c>
      <c r="B315" s="117"/>
      <c r="C315" s="288"/>
      <c r="D315" s="289"/>
      <c r="E315" s="289"/>
      <c r="F315" s="290"/>
      <c r="G315" s="292"/>
      <c r="H315" s="116"/>
      <c r="I315" s="292"/>
      <c r="J315" s="116"/>
      <c r="K315" s="370" t="str">
        <f t="shared" si="125"/>
        <v/>
      </c>
      <c r="L315" s="370">
        <f t="shared" si="148"/>
        <v>0</v>
      </c>
      <c r="M315" s="370">
        <f t="shared" si="149"/>
        <v>0</v>
      </c>
      <c r="N315" s="371" t="str">
        <f t="shared" si="126"/>
        <v/>
      </c>
      <c r="O315" s="371" t="str">
        <f t="shared" si="127"/>
        <v/>
      </c>
      <c r="P315" s="371" t="str">
        <f t="shared" si="128"/>
        <v/>
      </c>
      <c r="Q315" s="371" t="str">
        <f t="shared" si="129"/>
        <v/>
      </c>
      <c r="R315" s="371" t="str">
        <f t="shared" si="130"/>
        <v/>
      </c>
      <c r="S315" s="371" t="str">
        <f t="shared" si="131"/>
        <v/>
      </c>
      <c r="T315" s="443" t="str">
        <f t="shared" si="150"/>
        <v/>
      </c>
      <c r="U315" s="539"/>
      <c r="V315" s="117"/>
      <c r="W315" s="118"/>
      <c r="X315" s="119"/>
      <c r="Y315" s="120"/>
      <c r="Z315" s="122"/>
      <c r="AA315" s="121"/>
      <c r="AB315" s="443" t="str">
        <f t="shared" si="132"/>
        <v/>
      </c>
      <c r="AC315" s="734" t="str">
        <f t="shared" si="151"/>
        <v/>
      </c>
      <c r="AD315" s="372"/>
      <c r="AE315" s="485"/>
      <c r="AF315" s="373" t="str">
        <f t="shared" si="133"/>
        <v/>
      </c>
      <c r="AG315" s="373" t="str">
        <f t="shared" si="134"/>
        <v/>
      </c>
      <c r="AH315" s="374" t="str">
        <f t="shared" si="135"/>
        <v/>
      </c>
      <c r="AI315" s="375" t="str">
        <f t="shared" si="136"/>
        <v/>
      </c>
      <c r="AJ315" s="375" t="str">
        <f t="shared" si="137"/>
        <v/>
      </c>
      <c r="AK315" s="375" t="str">
        <f t="shared" si="138"/>
        <v/>
      </c>
      <c r="AL315" s="375" t="str">
        <f t="shared" si="139"/>
        <v/>
      </c>
      <c r="AM315" s="375" t="str">
        <f t="shared" si="140"/>
        <v/>
      </c>
      <c r="AN315" s="376"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376"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375" t="str">
        <f t="shared" si="141"/>
        <v/>
      </c>
      <c r="AQ315" s="444" t="str">
        <f t="shared" si="142"/>
        <v/>
      </c>
      <c r="AR315" s="375" t="str">
        <f t="shared" si="152"/>
        <v/>
      </c>
      <c r="AS315" s="377" t="str">
        <f t="shared" si="143"/>
        <v/>
      </c>
      <c r="AT315" s="378" t="str">
        <f t="shared" si="144"/>
        <v/>
      </c>
      <c r="AX315" s="625" t="b">
        <f t="shared" si="153"/>
        <v>0</v>
      </c>
      <c r="AY315" s="7" t="str">
        <f t="shared" si="154"/>
        <v>FALSEFALSEFALSE</v>
      </c>
      <c r="AZ315" s="626">
        <f t="shared" si="145"/>
        <v>0</v>
      </c>
      <c r="BA315" s="627" t="str">
        <f t="shared" si="155"/>
        <v/>
      </c>
      <c r="BB315" s="627">
        <f t="shared" si="146"/>
        <v>0</v>
      </c>
      <c r="BC315" s="690" t="str">
        <f t="shared" si="147"/>
        <v/>
      </c>
    </row>
    <row r="316" spans="1:55">
      <c r="A316" s="381">
        <v>260</v>
      </c>
      <c r="B316" s="117"/>
      <c r="C316" s="288"/>
      <c r="D316" s="289"/>
      <c r="E316" s="289"/>
      <c r="F316" s="290"/>
      <c r="G316" s="292"/>
      <c r="H316" s="116"/>
      <c r="I316" s="292"/>
      <c r="J316" s="116"/>
      <c r="K316" s="370" t="str">
        <f t="shared" si="125"/>
        <v/>
      </c>
      <c r="L316" s="370">
        <f t="shared" si="148"/>
        <v>0</v>
      </c>
      <c r="M316" s="370">
        <f t="shared" si="149"/>
        <v>0</v>
      </c>
      <c r="N316" s="371" t="str">
        <f t="shared" si="126"/>
        <v/>
      </c>
      <c r="O316" s="371" t="str">
        <f t="shared" si="127"/>
        <v/>
      </c>
      <c r="P316" s="371" t="str">
        <f t="shared" si="128"/>
        <v/>
      </c>
      <c r="Q316" s="371" t="str">
        <f t="shared" si="129"/>
        <v/>
      </c>
      <c r="R316" s="371" t="str">
        <f t="shared" si="130"/>
        <v/>
      </c>
      <c r="S316" s="371" t="str">
        <f t="shared" si="131"/>
        <v/>
      </c>
      <c r="T316" s="443" t="str">
        <f t="shared" si="150"/>
        <v/>
      </c>
      <c r="U316" s="539"/>
      <c r="V316" s="117"/>
      <c r="W316" s="118"/>
      <c r="X316" s="119"/>
      <c r="Y316" s="120"/>
      <c r="Z316" s="122"/>
      <c r="AA316" s="121"/>
      <c r="AB316" s="443" t="str">
        <f t="shared" si="132"/>
        <v/>
      </c>
      <c r="AC316" s="734" t="str">
        <f t="shared" si="151"/>
        <v/>
      </c>
      <c r="AD316" s="372"/>
      <c r="AE316" s="485"/>
      <c r="AF316" s="373" t="str">
        <f t="shared" si="133"/>
        <v/>
      </c>
      <c r="AG316" s="373" t="str">
        <f t="shared" si="134"/>
        <v/>
      </c>
      <c r="AH316" s="374" t="str">
        <f t="shared" si="135"/>
        <v/>
      </c>
      <c r="AI316" s="375" t="str">
        <f t="shared" si="136"/>
        <v/>
      </c>
      <c r="AJ316" s="375" t="str">
        <f t="shared" si="137"/>
        <v/>
      </c>
      <c r="AK316" s="375" t="str">
        <f t="shared" si="138"/>
        <v/>
      </c>
      <c r="AL316" s="375" t="str">
        <f t="shared" si="139"/>
        <v/>
      </c>
      <c r="AM316" s="375" t="str">
        <f t="shared" si="140"/>
        <v/>
      </c>
      <c r="AN316" s="376"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376"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375" t="str">
        <f t="shared" si="141"/>
        <v/>
      </c>
      <c r="AQ316" s="444" t="str">
        <f t="shared" si="142"/>
        <v/>
      </c>
      <c r="AR316" s="375" t="str">
        <f t="shared" si="152"/>
        <v/>
      </c>
      <c r="AS316" s="377" t="str">
        <f t="shared" si="143"/>
        <v/>
      </c>
      <c r="AT316" s="378" t="str">
        <f t="shared" si="144"/>
        <v/>
      </c>
      <c r="AX316" s="625" t="b">
        <f t="shared" si="153"/>
        <v>0</v>
      </c>
      <c r="AY316" s="7" t="str">
        <f t="shared" si="154"/>
        <v>FALSEFALSEFALSE</v>
      </c>
      <c r="AZ316" s="626">
        <f t="shared" si="145"/>
        <v>0</v>
      </c>
      <c r="BA316" s="627" t="str">
        <f t="shared" si="155"/>
        <v/>
      </c>
      <c r="BB316" s="627">
        <f t="shared" si="146"/>
        <v>0</v>
      </c>
      <c r="BC316" s="690" t="str">
        <f t="shared" si="147"/>
        <v/>
      </c>
    </row>
    <row r="317" spans="1:55">
      <c r="A317" s="381">
        <v>261</v>
      </c>
      <c r="B317" s="117"/>
      <c r="C317" s="288"/>
      <c r="D317" s="289"/>
      <c r="E317" s="289"/>
      <c r="F317" s="290"/>
      <c r="G317" s="292"/>
      <c r="H317" s="116"/>
      <c r="I317" s="292"/>
      <c r="J317" s="116"/>
      <c r="K317" s="370" t="str">
        <f t="shared" si="125"/>
        <v/>
      </c>
      <c r="L317" s="370">
        <f t="shared" si="148"/>
        <v>0</v>
      </c>
      <c r="M317" s="370">
        <f t="shared" si="149"/>
        <v>0</v>
      </c>
      <c r="N317" s="371" t="str">
        <f t="shared" si="126"/>
        <v/>
      </c>
      <c r="O317" s="371" t="str">
        <f t="shared" si="127"/>
        <v/>
      </c>
      <c r="P317" s="371" t="str">
        <f t="shared" si="128"/>
        <v/>
      </c>
      <c r="Q317" s="371" t="str">
        <f t="shared" si="129"/>
        <v/>
      </c>
      <c r="R317" s="371" t="str">
        <f t="shared" si="130"/>
        <v/>
      </c>
      <c r="S317" s="371" t="str">
        <f t="shared" si="131"/>
        <v/>
      </c>
      <c r="T317" s="443" t="str">
        <f t="shared" si="150"/>
        <v/>
      </c>
      <c r="U317" s="539"/>
      <c r="V317" s="117"/>
      <c r="W317" s="118"/>
      <c r="X317" s="119"/>
      <c r="Y317" s="120"/>
      <c r="Z317" s="122"/>
      <c r="AA317" s="121"/>
      <c r="AB317" s="443" t="str">
        <f t="shared" si="132"/>
        <v/>
      </c>
      <c r="AC317" s="734" t="str">
        <f t="shared" si="151"/>
        <v/>
      </c>
      <c r="AD317" s="372"/>
      <c r="AE317" s="485"/>
      <c r="AF317" s="373" t="str">
        <f t="shared" si="133"/>
        <v/>
      </c>
      <c r="AG317" s="373" t="str">
        <f t="shared" si="134"/>
        <v/>
      </c>
      <c r="AH317" s="374" t="str">
        <f t="shared" si="135"/>
        <v/>
      </c>
      <c r="AI317" s="375" t="str">
        <f t="shared" si="136"/>
        <v/>
      </c>
      <c r="AJ317" s="375" t="str">
        <f t="shared" si="137"/>
        <v/>
      </c>
      <c r="AK317" s="375" t="str">
        <f t="shared" si="138"/>
        <v/>
      </c>
      <c r="AL317" s="375" t="str">
        <f t="shared" si="139"/>
        <v/>
      </c>
      <c r="AM317" s="375" t="str">
        <f t="shared" si="140"/>
        <v/>
      </c>
      <c r="AN317" s="376"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376"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375" t="str">
        <f t="shared" si="141"/>
        <v/>
      </c>
      <c r="AQ317" s="444" t="str">
        <f t="shared" si="142"/>
        <v/>
      </c>
      <c r="AR317" s="375" t="str">
        <f t="shared" si="152"/>
        <v/>
      </c>
      <c r="AS317" s="377" t="str">
        <f t="shared" si="143"/>
        <v/>
      </c>
      <c r="AT317" s="378" t="str">
        <f t="shared" si="144"/>
        <v/>
      </c>
      <c r="AX317" s="625" t="b">
        <f t="shared" si="153"/>
        <v>0</v>
      </c>
      <c r="AY317" s="7" t="str">
        <f t="shared" si="154"/>
        <v>FALSEFALSEFALSE</v>
      </c>
      <c r="AZ317" s="626">
        <f t="shared" si="145"/>
        <v>0</v>
      </c>
      <c r="BA317" s="627" t="str">
        <f t="shared" si="155"/>
        <v/>
      </c>
      <c r="BB317" s="627">
        <f t="shared" si="146"/>
        <v>0</v>
      </c>
      <c r="BC317" s="690" t="str">
        <f t="shared" si="147"/>
        <v/>
      </c>
    </row>
    <row r="318" spans="1:55">
      <c r="A318" s="381">
        <v>262</v>
      </c>
      <c r="B318" s="117"/>
      <c r="C318" s="288"/>
      <c r="D318" s="289"/>
      <c r="E318" s="289"/>
      <c r="F318" s="290"/>
      <c r="G318" s="292"/>
      <c r="H318" s="116"/>
      <c r="I318" s="292"/>
      <c r="J318" s="116"/>
      <c r="K318" s="370" t="str">
        <f t="shared" si="125"/>
        <v/>
      </c>
      <c r="L318" s="370">
        <f t="shared" si="148"/>
        <v>0</v>
      </c>
      <c r="M318" s="370">
        <f t="shared" si="149"/>
        <v>0</v>
      </c>
      <c r="N318" s="371" t="str">
        <f t="shared" si="126"/>
        <v/>
      </c>
      <c r="O318" s="371" t="str">
        <f t="shared" si="127"/>
        <v/>
      </c>
      <c r="P318" s="371" t="str">
        <f t="shared" si="128"/>
        <v/>
      </c>
      <c r="Q318" s="371" t="str">
        <f t="shared" si="129"/>
        <v/>
      </c>
      <c r="R318" s="371" t="str">
        <f t="shared" si="130"/>
        <v/>
      </c>
      <c r="S318" s="371" t="str">
        <f t="shared" si="131"/>
        <v/>
      </c>
      <c r="T318" s="443" t="str">
        <f t="shared" si="150"/>
        <v/>
      </c>
      <c r="U318" s="539"/>
      <c r="V318" s="117"/>
      <c r="W318" s="118"/>
      <c r="X318" s="119"/>
      <c r="Y318" s="120"/>
      <c r="Z318" s="122"/>
      <c r="AA318" s="121"/>
      <c r="AB318" s="443" t="str">
        <f t="shared" si="132"/>
        <v/>
      </c>
      <c r="AC318" s="734" t="str">
        <f t="shared" si="151"/>
        <v/>
      </c>
      <c r="AD318" s="372"/>
      <c r="AE318" s="485"/>
      <c r="AF318" s="373" t="str">
        <f t="shared" si="133"/>
        <v/>
      </c>
      <c r="AG318" s="373" t="str">
        <f t="shared" si="134"/>
        <v/>
      </c>
      <c r="AH318" s="374" t="str">
        <f t="shared" si="135"/>
        <v/>
      </c>
      <c r="AI318" s="375" t="str">
        <f t="shared" si="136"/>
        <v/>
      </c>
      <c r="AJ318" s="375" t="str">
        <f t="shared" si="137"/>
        <v/>
      </c>
      <c r="AK318" s="375" t="str">
        <f t="shared" si="138"/>
        <v/>
      </c>
      <c r="AL318" s="375" t="str">
        <f t="shared" si="139"/>
        <v/>
      </c>
      <c r="AM318" s="375" t="str">
        <f t="shared" si="140"/>
        <v/>
      </c>
      <c r="AN318" s="376"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376"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375" t="str">
        <f t="shared" si="141"/>
        <v/>
      </c>
      <c r="AQ318" s="444" t="str">
        <f t="shared" si="142"/>
        <v/>
      </c>
      <c r="AR318" s="375" t="str">
        <f t="shared" si="152"/>
        <v/>
      </c>
      <c r="AS318" s="377" t="str">
        <f t="shared" si="143"/>
        <v/>
      </c>
      <c r="AT318" s="378" t="str">
        <f t="shared" si="144"/>
        <v/>
      </c>
      <c r="AX318" s="625" t="b">
        <f t="shared" si="153"/>
        <v>0</v>
      </c>
      <c r="AY318" s="7" t="str">
        <f t="shared" si="154"/>
        <v>FALSEFALSEFALSE</v>
      </c>
      <c r="AZ318" s="626">
        <f t="shared" si="145"/>
        <v>0</v>
      </c>
      <c r="BA318" s="627" t="str">
        <f t="shared" si="155"/>
        <v/>
      </c>
      <c r="BB318" s="627">
        <f t="shared" si="146"/>
        <v>0</v>
      </c>
      <c r="BC318" s="690" t="str">
        <f t="shared" si="147"/>
        <v/>
      </c>
    </row>
    <row r="319" spans="1:55">
      <c r="A319" s="381">
        <v>263</v>
      </c>
      <c r="B319" s="117"/>
      <c r="C319" s="288"/>
      <c r="D319" s="289"/>
      <c r="E319" s="289"/>
      <c r="F319" s="290"/>
      <c r="G319" s="292"/>
      <c r="H319" s="116"/>
      <c r="I319" s="292"/>
      <c r="J319" s="116"/>
      <c r="K319" s="370" t="str">
        <f t="shared" si="125"/>
        <v/>
      </c>
      <c r="L319" s="370">
        <f t="shared" si="148"/>
        <v>0</v>
      </c>
      <c r="M319" s="370">
        <f t="shared" si="149"/>
        <v>0</v>
      </c>
      <c r="N319" s="371" t="str">
        <f t="shared" si="126"/>
        <v/>
      </c>
      <c r="O319" s="371" t="str">
        <f t="shared" si="127"/>
        <v/>
      </c>
      <c r="P319" s="371" t="str">
        <f t="shared" si="128"/>
        <v/>
      </c>
      <c r="Q319" s="371" t="str">
        <f t="shared" si="129"/>
        <v/>
      </c>
      <c r="R319" s="371" t="str">
        <f t="shared" si="130"/>
        <v/>
      </c>
      <c r="S319" s="371" t="str">
        <f t="shared" si="131"/>
        <v/>
      </c>
      <c r="T319" s="443" t="str">
        <f t="shared" si="150"/>
        <v/>
      </c>
      <c r="U319" s="539"/>
      <c r="V319" s="117"/>
      <c r="W319" s="118"/>
      <c r="X319" s="119"/>
      <c r="Y319" s="120"/>
      <c r="Z319" s="122"/>
      <c r="AA319" s="121"/>
      <c r="AB319" s="443" t="str">
        <f t="shared" si="132"/>
        <v/>
      </c>
      <c r="AC319" s="734" t="str">
        <f t="shared" si="151"/>
        <v/>
      </c>
      <c r="AD319" s="372"/>
      <c r="AE319" s="485"/>
      <c r="AF319" s="373" t="str">
        <f t="shared" si="133"/>
        <v/>
      </c>
      <c r="AG319" s="373" t="str">
        <f t="shared" si="134"/>
        <v/>
      </c>
      <c r="AH319" s="374" t="str">
        <f t="shared" si="135"/>
        <v/>
      </c>
      <c r="AI319" s="375" t="str">
        <f t="shared" si="136"/>
        <v/>
      </c>
      <c r="AJ319" s="375" t="str">
        <f t="shared" si="137"/>
        <v/>
      </c>
      <c r="AK319" s="375" t="str">
        <f t="shared" si="138"/>
        <v/>
      </c>
      <c r="AL319" s="375" t="str">
        <f t="shared" si="139"/>
        <v/>
      </c>
      <c r="AM319" s="375" t="str">
        <f t="shared" si="140"/>
        <v/>
      </c>
      <c r="AN319" s="376"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376"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375" t="str">
        <f t="shared" si="141"/>
        <v/>
      </c>
      <c r="AQ319" s="444" t="str">
        <f t="shared" si="142"/>
        <v/>
      </c>
      <c r="AR319" s="375" t="str">
        <f t="shared" si="152"/>
        <v/>
      </c>
      <c r="AS319" s="377" t="str">
        <f t="shared" si="143"/>
        <v/>
      </c>
      <c r="AT319" s="378" t="str">
        <f t="shared" si="144"/>
        <v/>
      </c>
      <c r="AX319" s="625" t="b">
        <f t="shared" si="153"/>
        <v>0</v>
      </c>
      <c r="AY319" s="7" t="str">
        <f t="shared" si="154"/>
        <v>FALSEFALSEFALSE</v>
      </c>
      <c r="AZ319" s="626">
        <f t="shared" si="145"/>
        <v>0</v>
      </c>
      <c r="BA319" s="627" t="str">
        <f t="shared" si="155"/>
        <v/>
      </c>
      <c r="BB319" s="627">
        <f t="shared" si="146"/>
        <v>0</v>
      </c>
      <c r="BC319" s="690" t="str">
        <f t="shared" si="147"/>
        <v/>
      </c>
    </row>
    <row r="320" spans="1:55">
      <c r="A320" s="381">
        <v>264</v>
      </c>
      <c r="B320" s="117"/>
      <c r="C320" s="288"/>
      <c r="D320" s="289"/>
      <c r="E320" s="289"/>
      <c r="F320" s="290"/>
      <c r="G320" s="292"/>
      <c r="H320" s="116"/>
      <c r="I320" s="292"/>
      <c r="J320" s="116"/>
      <c r="K320" s="370" t="str">
        <f t="shared" si="125"/>
        <v/>
      </c>
      <c r="L320" s="370">
        <f t="shared" si="148"/>
        <v>0</v>
      </c>
      <c r="M320" s="370">
        <f t="shared" si="149"/>
        <v>0</v>
      </c>
      <c r="N320" s="371" t="str">
        <f t="shared" si="126"/>
        <v/>
      </c>
      <c r="O320" s="371" t="str">
        <f t="shared" si="127"/>
        <v/>
      </c>
      <c r="P320" s="371" t="str">
        <f t="shared" si="128"/>
        <v/>
      </c>
      <c r="Q320" s="371" t="str">
        <f t="shared" si="129"/>
        <v/>
      </c>
      <c r="R320" s="371" t="str">
        <f t="shared" si="130"/>
        <v/>
      </c>
      <c r="S320" s="371" t="str">
        <f t="shared" si="131"/>
        <v/>
      </c>
      <c r="T320" s="443" t="str">
        <f t="shared" si="150"/>
        <v/>
      </c>
      <c r="U320" s="539"/>
      <c r="V320" s="117"/>
      <c r="W320" s="118"/>
      <c r="X320" s="119"/>
      <c r="Y320" s="120"/>
      <c r="Z320" s="122"/>
      <c r="AA320" s="121"/>
      <c r="AB320" s="443" t="str">
        <f t="shared" si="132"/>
        <v/>
      </c>
      <c r="AC320" s="734" t="str">
        <f t="shared" si="151"/>
        <v/>
      </c>
      <c r="AD320" s="372"/>
      <c r="AE320" s="485"/>
      <c r="AF320" s="373" t="str">
        <f t="shared" si="133"/>
        <v/>
      </c>
      <c r="AG320" s="373" t="str">
        <f t="shared" si="134"/>
        <v/>
      </c>
      <c r="AH320" s="374" t="str">
        <f t="shared" si="135"/>
        <v/>
      </c>
      <c r="AI320" s="375" t="str">
        <f t="shared" si="136"/>
        <v/>
      </c>
      <c r="AJ320" s="375" t="str">
        <f t="shared" si="137"/>
        <v/>
      </c>
      <c r="AK320" s="375" t="str">
        <f t="shared" si="138"/>
        <v/>
      </c>
      <c r="AL320" s="375" t="str">
        <f t="shared" si="139"/>
        <v/>
      </c>
      <c r="AM320" s="375" t="str">
        <f t="shared" si="140"/>
        <v/>
      </c>
      <c r="AN320" s="376"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376"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375" t="str">
        <f t="shared" si="141"/>
        <v/>
      </c>
      <c r="AQ320" s="444" t="str">
        <f t="shared" si="142"/>
        <v/>
      </c>
      <c r="AR320" s="375" t="str">
        <f t="shared" si="152"/>
        <v/>
      </c>
      <c r="AS320" s="377" t="str">
        <f t="shared" si="143"/>
        <v/>
      </c>
      <c r="AT320" s="378" t="str">
        <f t="shared" si="144"/>
        <v/>
      </c>
      <c r="AX320" s="625" t="b">
        <f t="shared" si="153"/>
        <v>0</v>
      </c>
      <c r="AY320" s="7" t="str">
        <f t="shared" si="154"/>
        <v>FALSEFALSEFALSE</v>
      </c>
      <c r="AZ320" s="626">
        <f t="shared" si="145"/>
        <v>0</v>
      </c>
      <c r="BA320" s="627" t="str">
        <f t="shared" si="155"/>
        <v/>
      </c>
      <c r="BB320" s="627">
        <f t="shared" si="146"/>
        <v>0</v>
      </c>
      <c r="BC320" s="690" t="str">
        <f t="shared" si="147"/>
        <v/>
      </c>
    </row>
    <row r="321" spans="1:55">
      <c r="A321" s="381">
        <v>265</v>
      </c>
      <c r="B321" s="117"/>
      <c r="C321" s="288"/>
      <c r="D321" s="289"/>
      <c r="E321" s="289"/>
      <c r="F321" s="290"/>
      <c r="G321" s="292"/>
      <c r="H321" s="116"/>
      <c r="I321" s="292"/>
      <c r="J321" s="116"/>
      <c r="K321" s="370" t="str">
        <f t="shared" si="125"/>
        <v/>
      </c>
      <c r="L321" s="370">
        <f t="shared" si="148"/>
        <v>0</v>
      </c>
      <c r="M321" s="370">
        <f t="shared" si="149"/>
        <v>0</v>
      </c>
      <c r="N321" s="371" t="str">
        <f t="shared" si="126"/>
        <v/>
      </c>
      <c r="O321" s="371" t="str">
        <f t="shared" si="127"/>
        <v/>
      </c>
      <c r="P321" s="371" t="str">
        <f t="shared" si="128"/>
        <v/>
      </c>
      <c r="Q321" s="371" t="str">
        <f t="shared" si="129"/>
        <v/>
      </c>
      <c r="R321" s="371" t="str">
        <f t="shared" si="130"/>
        <v/>
      </c>
      <c r="S321" s="371" t="str">
        <f t="shared" si="131"/>
        <v/>
      </c>
      <c r="T321" s="443" t="str">
        <f t="shared" si="150"/>
        <v/>
      </c>
      <c r="U321" s="539"/>
      <c r="V321" s="117"/>
      <c r="W321" s="118"/>
      <c r="X321" s="119"/>
      <c r="Y321" s="120"/>
      <c r="Z321" s="122"/>
      <c r="AA321" s="121"/>
      <c r="AB321" s="443" t="str">
        <f t="shared" si="132"/>
        <v/>
      </c>
      <c r="AC321" s="734" t="str">
        <f t="shared" si="151"/>
        <v/>
      </c>
      <c r="AD321" s="372"/>
      <c r="AE321" s="485"/>
      <c r="AF321" s="373" t="str">
        <f t="shared" si="133"/>
        <v/>
      </c>
      <c r="AG321" s="373" t="str">
        <f t="shared" si="134"/>
        <v/>
      </c>
      <c r="AH321" s="374" t="str">
        <f t="shared" si="135"/>
        <v/>
      </c>
      <c r="AI321" s="375" t="str">
        <f t="shared" si="136"/>
        <v/>
      </c>
      <c r="AJ321" s="375" t="str">
        <f t="shared" si="137"/>
        <v/>
      </c>
      <c r="AK321" s="375" t="str">
        <f t="shared" si="138"/>
        <v/>
      </c>
      <c r="AL321" s="375" t="str">
        <f t="shared" si="139"/>
        <v/>
      </c>
      <c r="AM321" s="375" t="str">
        <f t="shared" si="140"/>
        <v/>
      </c>
      <c r="AN321" s="376"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376"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375" t="str">
        <f t="shared" si="141"/>
        <v/>
      </c>
      <c r="AQ321" s="444" t="str">
        <f t="shared" si="142"/>
        <v/>
      </c>
      <c r="AR321" s="375" t="str">
        <f t="shared" si="152"/>
        <v/>
      </c>
      <c r="AS321" s="377" t="str">
        <f t="shared" si="143"/>
        <v/>
      </c>
      <c r="AT321" s="378" t="str">
        <f t="shared" si="144"/>
        <v/>
      </c>
      <c r="AX321" s="625" t="b">
        <f t="shared" si="153"/>
        <v>0</v>
      </c>
      <c r="AY321" s="7" t="str">
        <f t="shared" si="154"/>
        <v>FALSEFALSEFALSE</v>
      </c>
      <c r="AZ321" s="626">
        <f t="shared" si="145"/>
        <v>0</v>
      </c>
      <c r="BA321" s="627" t="str">
        <f t="shared" si="155"/>
        <v/>
      </c>
      <c r="BB321" s="627">
        <f t="shared" si="146"/>
        <v>0</v>
      </c>
      <c r="BC321" s="690" t="str">
        <f t="shared" si="147"/>
        <v/>
      </c>
    </row>
    <row r="322" spans="1:55">
      <c r="A322" s="381">
        <v>266</v>
      </c>
      <c r="B322" s="117"/>
      <c r="C322" s="288"/>
      <c r="D322" s="289"/>
      <c r="E322" s="289"/>
      <c r="F322" s="290"/>
      <c r="G322" s="292"/>
      <c r="H322" s="116"/>
      <c r="I322" s="292"/>
      <c r="J322" s="116"/>
      <c r="K322" s="370" t="str">
        <f t="shared" si="125"/>
        <v/>
      </c>
      <c r="L322" s="370">
        <f t="shared" si="148"/>
        <v>0</v>
      </c>
      <c r="M322" s="370">
        <f t="shared" si="149"/>
        <v>0</v>
      </c>
      <c r="N322" s="371" t="str">
        <f t="shared" si="126"/>
        <v/>
      </c>
      <c r="O322" s="371" t="str">
        <f t="shared" si="127"/>
        <v/>
      </c>
      <c r="P322" s="371" t="str">
        <f t="shared" si="128"/>
        <v/>
      </c>
      <c r="Q322" s="371" t="str">
        <f t="shared" si="129"/>
        <v/>
      </c>
      <c r="R322" s="371" t="str">
        <f t="shared" si="130"/>
        <v/>
      </c>
      <c r="S322" s="371" t="str">
        <f t="shared" si="131"/>
        <v/>
      </c>
      <c r="T322" s="443" t="str">
        <f t="shared" si="150"/>
        <v/>
      </c>
      <c r="U322" s="539"/>
      <c r="V322" s="117"/>
      <c r="W322" s="118"/>
      <c r="X322" s="119"/>
      <c r="Y322" s="120"/>
      <c r="Z322" s="122"/>
      <c r="AA322" s="121"/>
      <c r="AB322" s="443" t="str">
        <f t="shared" si="132"/>
        <v/>
      </c>
      <c r="AC322" s="734" t="str">
        <f t="shared" si="151"/>
        <v/>
      </c>
      <c r="AD322" s="372"/>
      <c r="AE322" s="485"/>
      <c r="AF322" s="373" t="str">
        <f t="shared" si="133"/>
        <v/>
      </c>
      <c r="AG322" s="373" t="str">
        <f t="shared" si="134"/>
        <v/>
      </c>
      <c r="AH322" s="374" t="str">
        <f t="shared" si="135"/>
        <v/>
      </c>
      <c r="AI322" s="375" t="str">
        <f t="shared" si="136"/>
        <v/>
      </c>
      <c r="AJ322" s="375" t="str">
        <f t="shared" si="137"/>
        <v/>
      </c>
      <c r="AK322" s="375" t="str">
        <f t="shared" si="138"/>
        <v/>
      </c>
      <c r="AL322" s="375" t="str">
        <f t="shared" si="139"/>
        <v/>
      </c>
      <c r="AM322" s="375" t="str">
        <f t="shared" si="140"/>
        <v/>
      </c>
      <c r="AN322" s="376"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376"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375" t="str">
        <f t="shared" si="141"/>
        <v/>
      </c>
      <c r="AQ322" s="444" t="str">
        <f t="shared" si="142"/>
        <v/>
      </c>
      <c r="AR322" s="375" t="str">
        <f t="shared" si="152"/>
        <v/>
      </c>
      <c r="AS322" s="377" t="str">
        <f t="shared" si="143"/>
        <v/>
      </c>
      <c r="AT322" s="378" t="str">
        <f t="shared" si="144"/>
        <v/>
      </c>
      <c r="AX322" s="625" t="b">
        <f t="shared" si="153"/>
        <v>0</v>
      </c>
      <c r="AY322" s="7" t="str">
        <f t="shared" si="154"/>
        <v>FALSEFALSEFALSE</v>
      </c>
      <c r="AZ322" s="626">
        <f t="shared" si="145"/>
        <v>0</v>
      </c>
      <c r="BA322" s="627" t="str">
        <f t="shared" si="155"/>
        <v/>
      </c>
      <c r="BB322" s="627">
        <f t="shared" si="146"/>
        <v>0</v>
      </c>
      <c r="BC322" s="690" t="str">
        <f t="shared" si="147"/>
        <v/>
      </c>
    </row>
    <row r="323" spans="1:55">
      <c r="A323" s="381">
        <v>267</v>
      </c>
      <c r="B323" s="117"/>
      <c r="C323" s="288"/>
      <c r="D323" s="289"/>
      <c r="E323" s="289"/>
      <c r="F323" s="290"/>
      <c r="G323" s="292"/>
      <c r="H323" s="116"/>
      <c r="I323" s="292"/>
      <c r="J323" s="116"/>
      <c r="K323" s="370" t="str">
        <f t="shared" si="125"/>
        <v/>
      </c>
      <c r="L323" s="370">
        <f t="shared" si="148"/>
        <v>0</v>
      </c>
      <c r="M323" s="370">
        <f t="shared" si="149"/>
        <v>0</v>
      </c>
      <c r="N323" s="371" t="str">
        <f t="shared" si="126"/>
        <v/>
      </c>
      <c r="O323" s="371" t="str">
        <f t="shared" si="127"/>
        <v/>
      </c>
      <c r="P323" s="371" t="str">
        <f t="shared" si="128"/>
        <v/>
      </c>
      <c r="Q323" s="371" t="str">
        <f t="shared" si="129"/>
        <v/>
      </c>
      <c r="R323" s="371" t="str">
        <f t="shared" si="130"/>
        <v/>
      </c>
      <c r="S323" s="371" t="str">
        <f t="shared" si="131"/>
        <v/>
      </c>
      <c r="T323" s="443" t="str">
        <f t="shared" si="150"/>
        <v/>
      </c>
      <c r="U323" s="539"/>
      <c r="V323" s="117"/>
      <c r="W323" s="118"/>
      <c r="X323" s="119"/>
      <c r="Y323" s="120"/>
      <c r="Z323" s="122"/>
      <c r="AA323" s="121"/>
      <c r="AB323" s="443" t="str">
        <f t="shared" si="132"/>
        <v/>
      </c>
      <c r="AC323" s="734" t="str">
        <f t="shared" si="151"/>
        <v/>
      </c>
      <c r="AD323" s="372"/>
      <c r="AE323" s="485"/>
      <c r="AF323" s="373" t="str">
        <f t="shared" si="133"/>
        <v/>
      </c>
      <c r="AG323" s="373" t="str">
        <f t="shared" si="134"/>
        <v/>
      </c>
      <c r="AH323" s="374" t="str">
        <f t="shared" si="135"/>
        <v/>
      </c>
      <c r="AI323" s="375" t="str">
        <f t="shared" si="136"/>
        <v/>
      </c>
      <c r="AJ323" s="375" t="str">
        <f t="shared" si="137"/>
        <v/>
      </c>
      <c r="AK323" s="375" t="str">
        <f t="shared" si="138"/>
        <v/>
      </c>
      <c r="AL323" s="375" t="str">
        <f t="shared" si="139"/>
        <v/>
      </c>
      <c r="AM323" s="375" t="str">
        <f t="shared" si="140"/>
        <v/>
      </c>
      <c r="AN323" s="376"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376"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375" t="str">
        <f t="shared" si="141"/>
        <v/>
      </c>
      <c r="AQ323" s="444" t="str">
        <f t="shared" si="142"/>
        <v/>
      </c>
      <c r="AR323" s="375" t="str">
        <f t="shared" si="152"/>
        <v/>
      </c>
      <c r="AS323" s="377" t="str">
        <f t="shared" si="143"/>
        <v/>
      </c>
      <c r="AT323" s="378" t="str">
        <f t="shared" si="144"/>
        <v/>
      </c>
      <c r="AX323" s="625" t="b">
        <f t="shared" si="153"/>
        <v>0</v>
      </c>
      <c r="AY323" s="7" t="str">
        <f t="shared" si="154"/>
        <v>FALSEFALSEFALSE</v>
      </c>
      <c r="AZ323" s="626">
        <f t="shared" si="145"/>
        <v>0</v>
      </c>
      <c r="BA323" s="627" t="str">
        <f t="shared" si="155"/>
        <v/>
      </c>
      <c r="BB323" s="627">
        <f t="shared" si="146"/>
        <v>0</v>
      </c>
      <c r="BC323" s="690" t="str">
        <f t="shared" si="147"/>
        <v/>
      </c>
    </row>
    <row r="324" spans="1:55">
      <c r="A324" s="381">
        <v>268</v>
      </c>
      <c r="B324" s="117"/>
      <c r="C324" s="288"/>
      <c r="D324" s="289"/>
      <c r="E324" s="289"/>
      <c r="F324" s="290"/>
      <c r="G324" s="292"/>
      <c r="H324" s="116"/>
      <c r="I324" s="292"/>
      <c r="J324" s="116"/>
      <c r="K324" s="370" t="str">
        <f t="shared" si="125"/>
        <v/>
      </c>
      <c r="L324" s="370">
        <f t="shared" si="148"/>
        <v>0</v>
      </c>
      <c r="M324" s="370">
        <f t="shared" si="149"/>
        <v>0</v>
      </c>
      <c r="N324" s="371" t="str">
        <f t="shared" si="126"/>
        <v/>
      </c>
      <c r="O324" s="371" t="str">
        <f t="shared" si="127"/>
        <v/>
      </c>
      <c r="P324" s="371" t="str">
        <f t="shared" si="128"/>
        <v/>
      </c>
      <c r="Q324" s="371" t="str">
        <f t="shared" si="129"/>
        <v/>
      </c>
      <c r="R324" s="371" t="str">
        <f t="shared" si="130"/>
        <v/>
      </c>
      <c r="S324" s="371" t="str">
        <f t="shared" si="131"/>
        <v/>
      </c>
      <c r="T324" s="443" t="str">
        <f t="shared" si="150"/>
        <v/>
      </c>
      <c r="U324" s="539"/>
      <c r="V324" s="117"/>
      <c r="W324" s="118"/>
      <c r="X324" s="119"/>
      <c r="Y324" s="120"/>
      <c r="Z324" s="122"/>
      <c r="AA324" s="121"/>
      <c r="AB324" s="443" t="str">
        <f t="shared" si="132"/>
        <v/>
      </c>
      <c r="AC324" s="734" t="str">
        <f t="shared" si="151"/>
        <v/>
      </c>
      <c r="AD324" s="372"/>
      <c r="AE324" s="485"/>
      <c r="AF324" s="373" t="str">
        <f t="shared" si="133"/>
        <v/>
      </c>
      <c r="AG324" s="373" t="str">
        <f t="shared" si="134"/>
        <v/>
      </c>
      <c r="AH324" s="374" t="str">
        <f t="shared" si="135"/>
        <v/>
      </c>
      <c r="AI324" s="375" t="str">
        <f t="shared" si="136"/>
        <v/>
      </c>
      <c r="AJ324" s="375" t="str">
        <f t="shared" si="137"/>
        <v/>
      </c>
      <c r="AK324" s="375" t="str">
        <f t="shared" si="138"/>
        <v/>
      </c>
      <c r="AL324" s="375" t="str">
        <f t="shared" si="139"/>
        <v/>
      </c>
      <c r="AM324" s="375" t="str">
        <f t="shared" si="140"/>
        <v/>
      </c>
      <c r="AN324" s="376"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376"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375" t="str">
        <f t="shared" si="141"/>
        <v/>
      </c>
      <c r="AQ324" s="444" t="str">
        <f t="shared" si="142"/>
        <v/>
      </c>
      <c r="AR324" s="375" t="str">
        <f t="shared" si="152"/>
        <v/>
      </c>
      <c r="AS324" s="377" t="str">
        <f t="shared" si="143"/>
        <v/>
      </c>
      <c r="AT324" s="378" t="str">
        <f t="shared" si="144"/>
        <v/>
      </c>
      <c r="AX324" s="625" t="b">
        <f t="shared" si="153"/>
        <v>0</v>
      </c>
      <c r="AY324" s="7" t="str">
        <f t="shared" si="154"/>
        <v>FALSEFALSEFALSE</v>
      </c>
      <c r="AZ324" s="626">
        <f t="shared" si="145"/>
        <v>0</v>
      </c>
      <c r="BA324" s="627" t="str">
        <f t="shared" si="155"/>
        <v/>
      </c>
      <c r="BB324" s="627">
        <f t="shared" si="146"/>
        <v>0</v>
      </c>
      <c r="BC324" s="690" t="str">
        <f t="shared" si="147"/>
        <v/>
      </c>
    </row>
    <row r="325" spans="1:55">
      <c r="A325" s="381">
        <v>269</v>
      </c>
      <c r="B325" s="117"/>
      <c r="C325" s="288"/>
      <c r="D325" s="289"/>
      <c r="E325" s="289"/>
      <c r="F325" s="290"/>
      <c r="G325" s="292"/>
      <c r="H325" s="116"/>
      <c r="I325" s="292"/>
      <c r="J325" s="116"/>
      <c r="K325" s="370" t="str">
        <f t="shared" si="125"/>
        <v/>
      </c>
      <c r="L325" s="370">
        <f t="shared" si="148"/>
        <v>0</v>
      </c>
      <c r="M325" s="370">
        <f t="shared" si="149"/>
        <v>0</v>
      </c>
      <c r="N325" s="371" t="str">
        <f t="shared" si="126"/>
        <v/>
      </c>
      <c r="O325" s="371" t="str">
        <f t="shared" si="127"/>
        <v/>
      </c>
      <c r="P325" s="371" t="str">
        <f t="shared" si="128"/>
        <v/>
      </c>
      <c r="Q325" s="371" t="str">
        <f t="shared" si="129"/>
        <v/>
      </c>
      <c r="R325" s="371" t="str">
        <f t="shared" si="130"/>
        <v/>
      </c>
      <c r="S325" s="371" t="str">
        <f t="shared" si="131"/>
        <v/>
      </c>
      <c r="T325" s="443" t="str">
        <f t="shared" si="150"/>
        <v/>
      </c>
      <c r="U325" s="539"/>
      <c r="V325" s="117"/>
      <c r="W325" s="118"/>
      <c r="X325" s="119"/>
      <c r="Y325" s="120"/>
      <c r="Z325" s="122"/>
      <c r="AA325" s="121"/>
      <c r="AB325" s="443" t="str">
        <f t="shared" si="132"/>
        <v/>
      </c>
      <c r="AC325" s="734" t="str">
        <f t="shared" si="151"/>
        <v/>
      </c>
      <c r="AD325" s="372"/>
      <c r="AE325" s="485"/>
      <c r="AF325" s="373" t="str">
        <f t="shared" si="133"/>
        <v/>
      </c>
      <c r="AG325" s="373" t="str">
        <f t="shared" si="134"/>
        <v/>
      </c>
      <c r="AH325" s="374" t="str">
        <f t="shared" si="135"/>
        <v/>
      </c>
      <c r="AI325" s="375" t="str">
        <f t="shared" si="136"/>
        <v/>
      </c>
      <c r="AJ325" s="375" t="str">
        <f t="shared" si="137"/>
        <v/>
      </c>
      <c r="AK325" s="375" t="str">
        <f t="shared" si="138"/>
        <v/>
      </c>
      <c r="AL325" s="375" t="str">
        <f t="shared" si="139"/>
        <v/>
      </c>
      <c r="AM325" s="375" t="str">
        <f t="shared" si="140"/>
        <v/>
      </c>
      <c r="AN325" s="376"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376"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375" t="str">
        <f t="shared" si="141"/>
        <v/>
      </c>
      <c r="AQ325" s="444" t="str">
        <f t="shared" si="142"/>
        <v/>
      </c>
      <c r="AR325" s="375" t="str">
        <f t="shared" si="152"/>
        <v/>
      </c>
      <c r="AS325" s="377" t="str">
        <f t="shared" si="143"/>
        <v/>
      </c>
      <c r="AT325" s="378" t="str">
        <f t="shared" si="144"/>
        <v/>
      </c>
      <c r="AX325" s="625" t="b">
        <f t="shared" si="153"/>
        <v>0</v>
      </c>
      <c r="AY325" s="7" t="str">
        <f t="shared" si="154"/>
        <v>FALSEFALSEFALSE</v>
      </c>
      <c r="AZ325" s="626">
        <f t="shared" si="145"/>
        <v>0</v>
      </c>
      <c r="BA325" s="627" t="str">
        <f t="shared" si="155"/>
        <v/>
      </c>
      <c r="BB325" s="627">
        <f t="shared" si="146"/>
        <v>0</v>
      </c>
      <c r="BC325" s="690" t="str">
        <f t="shared" si="147"/>
        <v/>
      </c>
    </row>
    <row r="326" spans="1:55">
      <c r="A326" s="381">
        <v>270</v>
      </c>
      <c r="B326" s="117"/>
      <c r="C326" s="288"/>
      <c r="D326" s="289"/>
      <c r="E326" s="289"/>
      <c r="F326" s="290"/>
      <c r="G326" s="292"/>
      <c r="H326" s="116"/>
      <c r="I326" s="292"/>
      <c r="J326" s="116"/>
      <c r="K326" s="370" t="str">
        <f t="shared" si="125"/>
        <v/>
      </c>
      <c r="L326" s="370">
        <f t="shared" si="148"/>
        <v>0</v>
      </c>
      <c r="M326" s="370">
        <f t="shared" si="149"/>
        <v>0</v>
      </c>
      <c r="N326" s="371" t="str">
        <f t="shared" si="126"/>
        <v/>
      </c>
      <c r="O326" s="371" t="str">
        <f t="shared" si="127"/>
        <v/>
      </c>
      <c r="P326" s="371" t="str">
        <f t="shared" si="128"/>
        <v/>
      </c>
      <c r="Q326" s="371" t="str">
        <f t="shared" si="129"/>
        <v/>
      </c>
      <c r="R326" s="371" t="str">
        <f t="shared" si="130"/>
        <v/>
      </c>
      <c r="S326" s="371" t="str">
        <f t="shared" si="131"/>
        <v/>
      </c>
      <c r="T326" s="443" t="str">
        <f t="shared" si="150"/>
        <v/>
      </c>
      <c r="U326" s="539"/>
      <c r="V326" s="117"/>
      <c r="W326" s="118"/>
      <c r="X326" s="119"/>
      <c r="Y326" s="120"/>
      <c r="Z326" s="122"/>
      <c r="AA326" s="121"/>
      <c r="AB326" s="443" t="str">
        <f t="shared" si="132"/>
        <v/>
      </c>
      <c r="AC326" s="734" t="str">
        <f t="shared" si="151"/>
        <v/>
      </c>
      <c r="AD326" s="372"/>
      <c r="AE326" s="485"/>
      <c r="AF326" s="373" t="str">
        <f t="shared" si="133"/>
        <v/>
      </c>
      <c r="AG326" s="373" t="str">
        <f t="shared" si="134"/>
        <v/>
      </c>
      <c r="AH326" s="374" t="str">
        <f t="shared" si="135"/>
        <v/>
      </c>
      <c r="AI326" s="375" t="str">
        <f t="shared" si="136"/>
        <v/>
      </c>
      <c r="AJ326" s="375" t="str">
        <f t="shared" si="137"/>
        <v/>
      </c>
      <c r="AK326" s="375" t="str">
        <f t="shared" si="138"/>
        <v/>
      </c>
      <c r="AL326" s="375" t="str">
        <f t="shared" si="139"/>
        <v/>
      </c>
      <c r="AM326" s="375" t="str">
        <f t="shared" si="140"/>
        <v/>
      </c>
      <c r="AN326" s="376"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376"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375" t="str">
        <f t="shared" si="141"/>
        <v/>
      </c>
      <c r="AQ326" s="444" t="str">
        <f t="shared" si="142"/>
        <v/>
      </c>
      <c r="AR326" s="375" t="str">
        <f t="shared" si="152"/>
        <v/>
      </c>
      <c r="AS326" s="377" t="str">
        <f t="shared" si="143"/>
        <v/>
      </c>
      <c r="AT326" s="378" t="str">
        <f t="shared" si="144"/>
        <v/>
      </c>
      <c r="AX326" s="625" t="b">
        <f t="shared" si="153"/>
        <v>0</v>
      </c>
      <c r="AY326" s="7" t="str">
        <f t="shared" si="154"/>
        <v>FALSEFALSEFALSE</v>
      </c>
      <c r="AZ326" s="626">
        <f t="shared" si="145"/>
        <v>0</v>
      </c>
      <c r="BA326" s="627" t="str">
        <f t="shared" si="155"/>
        <v/>
      </c>
      <c r="BB326" s="627">
        <f t="shared" si="146"/>
        <v>0</v>
      </c>
      <c r="BC326" s="690" t="str">
        <f t="shared" si="147"/>
        <v/>
      </c>
    </row>
    <row r="327" spans="1:55">
      <c r="A327" s="381">
        <v>271</v>
      </c>
      <c r="B327" s="117"/>
      <c r="C327" s="288"/>
      <c r="D327" s="289"/>
      <c r="E327" s="289"/>
      <c r="F327" s="290"/>
      <c r="G327" s="292"/>
      <c r="H327" s="116"/>
      <c r="I327" s="292"/>
      <c r="J327" s="116"/>
      <c r="K327" s="370" t="str">
        <f t="shared" si="125"/>
        <v/>
      </c>
      <c r="L327" s="370">
        <f t="shared" si="148"/>
        <v>0</v>
      </c>
      <c r="M327" s="370">
        <f t="shared" si="149"/>
        <v>0</v>
      </c>
      <c r="N327" s="371" t="str">
        <f t="shared" si="126"/>
        <v/>
      </c>
      <c r="O327" s="371" t="str">
        <f t="shared" si="127"/>
        <v/>
      </c>
      <c r="P327" s="371" t="str">
        <f t="shared" si="128"/>
        <v/>
      </c>
      <c r="Q327" s="371" t="str">
        <f t="shared" si="129"/>
        <v/>
      </c>
      <c r="R327" s="371" t="str">
        <f t="shared" si="130"/>
        <v/>
      </c>
      <c r="S327" s="371" t="str">
        <f t="shared" si="131"/>
        <v/>
      </c>
      <c r="T327" s="443" t="str">
        <f t="shared" si="150"/>
        <v/>
      </c>
      <c r="U327" s="539"/>
      <c r="V327" s="117"/>
      <c r="W327" s="118"/>
      <c r="X327" s="119"/>
      <c r="Y327" s="120"/>
      <c r="Z327" s="122"/>
      <c r="AA327" s="121"/>
      <c r="AB327" s="443" t="str">
        <f t="shared" si="132"/>
        <v/>
      </c>
      <c r="AC327" s="734" t="str">
        <f t="shared" si="151"/>
        <v/>
      </c>
      <c r="AD327" s="372"/>
      <c r="AE327" s="485"/>
      <c r="AF327" s="373" t="str">
        <f t="shared" si="133"/>
        <v/>
      </c>
      <c r="AG327" s="373" t="str">
        <f t="shared" si="134"/>
        <v/>
      </c>
      <c r="AH327" s="374" t="str">
        <f t="shared" si="135"/>
        <v/>
      </c>
      <c r="AI327" s="375" t="str">
        <f t="shared" si="136"/>
        <v/>
      </c>
      <c r="AJ327" s="375" t="str">
        <f t="shared" si="137"/>
        <v/>
      </c>
      <c r="AK327" s="375" t="str">
        <f t="shared" si="138"/>
        <v/>
      </c>
      <c r="AL327" s="375" t="str">
        <f t="shared" si="139"/>
        <v/>
      </c>
      <c r="AM327" s="375" t="str">
        <f t="shared" si="140"/>
        <v/>
      </c>
      <c r="AN327" s="376"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376"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375" t="str">
        <f t="shared" si="141"/>
        <v/>
      </c>
      <c r="AQ327" s="444" t="str">
        <f t="shared" si="142"/>
        <v/>
      </c>
      <c r="AR327" s="375" t="str">
        <f t="shared" si="152"/>
        <v/>
      </c>
      <c r="AS327" s="377" t="str">
        <f t="shared" si="143"/>
        <v/>
      </c>
      <c r="AT327" s="378" t="str">
        <f t="shared" si="144"/>
        <v/>
      </c>
      <c r="AX327" s="625" t="b">
        <f t="shared" si="153"/>
        <v>0</v>
      </c>
      <c r="AY327" s="7" t="str">
        <f t="shared" si="154"/>
        <v>FALSEFALSEFALSE</v>
      </c>
      <c r="AZ327" s="626">
        <f t="shared" si="145"/>
        <v>0</v>
      </c>
      <c r="BA327" s="627" t="str">
        <f t="shared" si="155"/>
        <v/>
      </c>
      <c r="BB327" s="627">
        <f t="shared" si="146"/>
        <v>0</v>
      </c>
      <c r="BC327" s="690" t="str">
        <f t="shared" si="147"/>
        <v/>
      </c>
    </row>
    <row r="328" spans="1:55">
      <c r="A328" s="381">
        <v>272</v>
      </c>
      <c r="B328" s="117"/>
      <c r="C328" s="288"/>
      <c r="D328" s="289"/>
      <c r="E328" s="289"/>
      <c r="F328" s="290"/>
      <c r="G328" s="292"/>
      <c r="H328" s="116"/>
      <c r="I328" s="292"/>
      <c r="J328" s="116"/>
      <c r="K328" s="370" t="str">
        <f t="shared" si="125"/>
        <v/>
      </c>
      <c r="L328" s="370">
        <f t="shared" si="148"/>
        <v>0</v>
      </c>
      <c r="M328" s="370">
        <f t="shared" si="149"/>
        <v>0</v>
      </c>
      <c r="N328" s="371" t="str">
        <f t="shared" si="126"/>
        <v/>
      </c>
      <c r="O328" s="371" t="str">
        <f t="shared" si="127"/>
        <v/>
      </c>
      <c r="P328" s="371" t="str">
        <f t="shared" si="128"/>
        <v/>
      </c>
      <c r="Q328" s="371" t="str">
        <f t="shared" si="129"/>
        <v/>
      </c>
      <c r="R328" s="371" t="str">
        <f t="shared" si="130"/>
        <v/>
      </c>
      <c r="S328" s="371" t="str">
        <f t="shared" si="131"/>
        <v/>
      </c>
      <c r="T328" s="443" t="str">
        <f t="shared" si="150"/>
        <v/>
      </c>
      <c r="U328" s="539"/>
      <c r="V328" s="117"/>
      <c r="W328" s="118"/>
      <c r="X328" s="119"/>
      <c r="Y328" s="120"/>
      <c r="Z328" s="122"/>
      <c r="AA328" s="121"/>
      <c r="AB328" s="443" t="str">
        <f t="shared" si="132"/>
        <v/>
      </c>
      <c r="AC328" s="734" t="str">
        <f t="shared" si="151"/>
        <v/>
      </c>
      <c r="AD328" s="372"/>
      <c r="AE328" s="485"/>
      <c r="AF328" s="373" t="str">
        <f t="shared" si="133"/>
        <v/>
      </c>
      <c r="AG328" s="373" t="str">
        <f t="shared" si="134"/>
        <v/>
      </c>
      <c r="AH328" s="374" t="str">
        <f t="shared" si="135"/>
        <v/>
      </c>
      <c r="AI328" s="375" t="str">
        <f t="shared" si="136"/>
        <v/>
      </c>
      <c r="AJ328" s="375" t="str">
        <f t="shared" si="137"/>
        <v/>
      </c>
      <c r="AK328" s="375" t="str">
        <f t="shared" si="138"/>
        <v/>
      </c>
      <c r="AL328" s="375" t="str">
        <f t="shared" si="139"/>
        <v/>
      </c>
      <c r="AM328" s="375" t="str">
        <f t="shared" si="140"/>
        <v/>
      </c>
      <c r="AN328" s="376"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376"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375" t="str">
        <f t="shared" si="141"/>
        <v/>
      </c>
      <c r="AQ328" s="444" t="str">
        <f t="shared" si="142"/>
        <v/>
      </c>
      <c r="AR328" s="375" t="str">
        <f t="shared" si="152"/>
        <v/>
      </c>
      <c r="AS328" s="377" t="str">
        <f t="shared" si="143"/>
        <v/>
      </c>
      <c r="AT328" s="378" t="str">
        <f t="shared" si="144"/>
        <v/>
      </c>
      <c r="AX328" s="625" t="b">
        <f t="shared" si="153"/>
        <v>0</v>
      </c>
      <c r="AY328" s="7" t="str">
        <f t="shared" si="154"/>
        <v>FALSEFALSEFALSE</v>
      </c>
      <c r="AZ328" s="626">
        <f t="shared" si="145"/>
        <v>0</v>
      </c>
      <c r="BA328" s="627" t="str">
        <f t="shared" si="155"/>
        <v/>
      </c>
      <c r="BB328" s="627">
        <f t="shared" si="146"/>
        <v>0</v>
      </c>
      <c r="BC328" s="690" t="str">
        <f t="shared" si="147"/>
        <v/>
      </c>
    </row>
    <row r="329" spans="1:55">
      <c r="A329" s="381">
        <v>273</v>
      </c>
      <c r="B329" s="117"/>
      <c r="C329" s="288"/>
      <c r="D329" s="289"/>
      <c r="E329" s="289"/>
      <c r="F329" s="290"/>
      <c r="G329" s="292"/>
      <c r="H329" s="116"/>
      <c r="I329" s="292"/>
      <c r="J329" s="116"/>
      <c r="K329" s="370" t="str">
        <f t="shared" si="125"/>
        <v/>
      </c>
      <c r="L329" s="370">
        <f t="shared" si="148"/>
        <v>0</v>
      </c>
      <c r="M329" s="370">
        <f t="shared" si="149"/>
        <v>0</v>
      </c>
      <c r="N329" s="371" t="str">
        <f t="shared" si="126"/>
        <v/>
      </c>
      <c r="O329" s="371" t="str">
        <f t="shared" si="127"/>
        <v/>
      </c>
      <c r="P329" s="371" t="str">
        <f t="shared" si="128"/>
        <v/>
      </c>
      <c r="Q329" s="371" t="str">
        <f t="shared" si="129"/>
        <v/>
      </c>
      <c r="R329" s="371" t="str">
        <f t="shared" si="130"/>
        <v/>
      </c>
      <c r="S329" s="371" t="str">
        <f t="shared" si="131"/>
        <v/>
      </c>
      <c r="T329" s="443" t="str">
        <f t="shared" si="150"/>
        <v/>
      </c>
      <c r="U329" s="539"/>
      <c r="V329" s="117"/>
      <c r="W329" s="118"/>
      <c r="X329" s="119"/>
      <c r="Y329" s="120"/>
      <c r="Z329" s="122"/>
      <c r="AA329" s="121"/>
      <c r="AB329" s="443" t="str">
        <f t="shared" si="132"/>
        <v/>
      </c>
      <c r="AC329" s="734" t="str">
        <f t="shared" si="151"/>
        <v/>
      </c>
      <c r="AD329" s="372"/>
      <c r="AE329" s="485"/>
      <c r="AF329" s="373" t="str">
        <f t="shared" si="133"/>
        <v/>
      </c>
      <c r="AG329" s="373" t="str">
        <f t="shared" si="134"/>
        <v/>
      </c>
      <c r="AH329" s="374" t="str">
        <f t="shared" si="135"/>
        <v/>
      </c>
      <c r="AI329" s="375" t="str">
        <f t="shared" si="136"/>
        <v/>
      </c>
      <c r="AJ329" s="375" t="str">
        <f t="shared" si="137"/>
        <v/>
      </c>
      <c r="AK329" s="375" t="str">
        <f t="shared" si="138"/>
        <v/>
      </c>
      <c r="AL329" s="375" t="str">
        <f t="shared" si="139"/>
        <v/>
      </c>
      <c r="AM329" s="375" t="str">
        <f t="shared" si="140"/>
        <v/>
      </c>
      <c r="AN329" s="376"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376"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375" t="str">
        <f t="shared" si="141"/>
        <v/>
      </c>
      <c r="AQ329" s="444" t="str">
        <f t="shared" si="142"/>
        <v/>
      </c>
      <c r="AR329" s="375" t="str">
        <f t="shared" si="152"/>
        <v/>
      </c>
      <c r="AS329" s="377" t="str">
        <f t="shared" si="143"/>
        <v/>
      </c>
      <c r="AT329" s="378" t="str">
        <f t="shared" si="144"/>
        <v/>
      </c>
      <c r="AX329" s="625" t="b">
        <f t="shared" si="153"/>
        <v>0</v>
      </c>
      <c r="AY329" s="7" t="str">
        <f t="shared" si="154"/>
        <v>FALSEFALSEFALSE</v>
      </c>
      <c r="AZ329" s="626">
        <f t="shared" si="145"/>
        <v>0</v>
      </c>
      <c r="BA329" s="627" t="str">
        <f t="shared" si="155"/>
        <v/>
      </c>
      <c r="BB329" s="627">
        <f t="shared" si="146"/>
        <v>0</v>
      </c>
      <c r="BC329" s="690" t="str">
        <f t="shared" si="147"/>
        <v/>
      </c>
    </row>
    <row r="330" spans="1:55">
      <c r="A330" s="381">
        <v>274</v>
      </c>
      <c r="B330" s="117"/>
      <c r="C330" s="288"/>
      <c r="D330" s="289"/>
      <c r="E330" s="289"/>
      <c r="F330" s="290"/>
      <c r="G330" s="292"/>
      <c r="H330" s="116"/>
      <c r="I330" s="292"/>
      <c r="J330" s="116"/>
      <c r="K330" s="370" t="str">
        <f t="shared" si="125"/>
        <v/>
      </c>
      <c r="L330" s="370">
        <f t="shared" si="148"/>
        <v>0</v>
      </c>
      <c r="M330" s="370">
        <f t="shared" si="149"/>
        <v>0</v>
      </c>
      <c r="N330" s="371" t="str">
        <f t="shared" si="126"/>
        <v/>
      </c>
      <c r="O330" s="371" t="str">
        <f t="shared" si="127"/>
        <v/>
      </c>
      <c r="P330" s="371" t="str">
        <f t="shared" si="128"/>
        <v/>
      </c>
      <c r="Q330" s="371" t="str">
        <f t="shared" si="129"/>
        <v/>
      </c>
      <c r="R330" s="371" t="str">
        <f t="shared" si="130"/>
        <v/>
      </c>
      <c r="S330" s="371" t="str">
        <f t="shared" si="131"/>
        <v/>
      </c>
      <c r="T330" s="443" t="str">
        <f t="shared" si="150"/>
        <v/>
      </c>
      <c r="U330" s="539"/>
      <c r="V330" s="117"/>
      <c r="W330" s="118"/>
      <c r="X330" s="119"/>
      <c r="Y330" s="120"/>
      <c r="Z330" s="122"/>
      <c r="AA330" s="121"/>
      <c r="AB330" s="443" t="str">
        <f t="shared" si="132"/>
        <v/>
      </c>
      <c r="AC330" s="734" t="str">
        <f t="shared" si="151"/>
        <v/>
      </c>
      <c r="AD330" s="372"/>
      <c r="AE330" s="485"/>
      <c r="AF330" s="373" t="str">
        <f t="shared" si="133"/>
        <v/>
      </c>
      <c r="AG330" s="373" t="str">
        <f t="shared" si="134"/>
        <v/>
      </c>
      <c r="AH330" s="374" t="str">
        <f t="shared" si="135"/>
        <v/>
      </c>
      <c r="AI330" s="375" t="str">
        <f t="shared" si="136"/>
        <v/>
      </c>
      <c r="AJ330" s="375" t="str">
        <f t="shared" si="137"/>
        <v/>
      </c>
      <c r="AK330" s="375" t="str">
        <f t="shared" si="138"/>
        <v/>
      </c>
      <c r="AL330" s="375" t="str">
        <f t="shared" si="139"/>
        <v/>
      </c>
      <c r="AM330" s="375" t="str">
        <f t="shared" si="140"/>
        <v/>
      </c>
      <c r="AN330" s="376"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376"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375" t="str">
        <f t="shared" si="141"/>
        <v/>
      </c>
      <c r="AQ330" s="444" t="str">
        <f t="shared" si="142"/>
        <v/>
      </c>
      <c r="AR330" s="375" t="str">
        <f t="shared" si="152"/>
        <v/>
      </c>
      <c r="AS330" s="377" t="str">
        <f t="shared" si="143"/>
        <v/>
      </c>
      <c r="AT330" s="378" t="str">
        <f t="shared" si="144"/>
        <v/>
      </c>
      <c r="AX330" s="625" t="b">
        <f t="shared" si="153"/>
        <v>0</v>
      </c>
      <c r="AY330" s="7" t="str">
        <f t="shared" si="154"/>
        <v>FALSEFALSEFALSE</v>
      </c>
      <c r="AZ330" s="626">
        <f t="shared" si="145"/>
        <v>0</v>
      </c>
      <c r="BA330" s="627" t="str">
        <f t="shared" si="155"/>
        <v/>
      </c>
      <c r="BB330" s="627">
        <f t="shared" si="146"/>
        <v>0</v>
      </c>
      <c r="BC330" s="690" t="str">
        <f t="shared" si="147"/>
        <v/>
      </c>
    </row>
    <row r="331" spans="1:55">
      <c r="A331" s="381">
        <v>275</v>
      </c>
      <c r="B331" s="117"/>
      <c r="C331" s="288"/>
      <c r="D331" s="289"/>
      <c r="E331" s="289"/>
      <c r="F331" s="290"/>
      <c r="G331" s="292"/>
      <c r="H331" s="116"/>
      <c r="I331" s="292"/>
      <c r="J331" s="116"/>
      <c r="K331" s="370" t="str">
        <f t="shared" si="125"/>
        <v/>
      </c>
      <c r="L331" s="370">
        <f t="shared" si="148"/>
        <v>0</v>
      </c>
      <c r="M331" s="370">
        <f t="shared" si="149"/>
        <v>0</v>
      </c>
      <c r="N331" s="371" t="str">
        <f t="shared" si="126"/>
        <v/>
      </c>
      <c r="O331" s="371" t="str">
        <f t="shared" si="127"/>
        <v/>
      </c>
      <c r="P331" s="371" t="str">
        <f t="shared" si="128"/>
        <v/>
      </c>
      <c r="Q331" s="371" t="str">
        <f t="shared" si="129"/>
        <v/>
      </c>
      <c r="R331" s="371" t="str">
        <f t="shared" si="130"/>
        <v/>
      </c>
      <c r="S331" s="371" t="str">
        <f t="shared" si="131"/>
        <v/>
      </c>
      <c r="T331" s="443" t="str">
        <f t="shared" si="150"/>
        <v/>
      </c>
      <c r="U331" s="539"/>
      <c r="V331" s="117"/>
      <c r="W331" s="118"/>
      <c r="X331" s="119"/>
      <c r="Y331" s="120"/>
      <c r="Z331" s="122"/>
      <c r="AA331" s="121"/>
      <c r="AB331" s="443" t="str">
        <f t="shared" si="132"/>
        <v/>
      </c>
      <c r="AC331" s="734" t="str">
        <f t="shared" si="151"/>
        <v/>
      </c>
      <c r="AD331" s="372"/>
      <c r="AE331" s="485"/>
      <c r="AF331" s="373" t="str">
        <f t="shared" si="133"/>
        <v/>
      </c>
      <c r="AG331" s="373" t="str">
        <f t="shared" si="134"/>
        <v/>
      </c>
      <c r="AH331" s="374" t="str">
        <f t="shared" si="135"/>
        <v/>
      </c>
      <c r="AI331" s="375" t="str">
        <f t="shared" si="136"/>
        <v/>
      </c>
      <c r="AJ331" s="375" t="str">
        <f t="shared" si="137"/>
        <v/>
      </c>
      <c r="AK331" s="375" t="str">
        <f t="shared" si="138"/>
        <v/>
      </c>
      <c r="AL331" s="375" t="str">
        <f t="shared" si="139"/>
        <v/>
      </c>
      <c r="AM331" s="375" t="str">
        <f t="shared" si="140"/>
        <v/>
      </c>
      <c r="AN331" s="376"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376"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375" t="str">
        <f t="shared" si="141"/>
        <v/>
      </c>
      <c r="AQ331" s="444" t="str">
        <f t="shared" si="142"/>
        <v/>
      </c>
      <c r="AR331" s="375" t="str">
        <f t="shared" si="152"/>
        <v/>
      </c>
      <c r="AS331" s="377" t="str">
        <f t="shared" si="143"/>
        <v/>
      </c>
      <c r="AT331" s="378" t="str">
        <f t="shared" si="144"/>
        <v/>
      </c>
      <c r="AX331" s="625" t="b">
        <f t="shared" si="153"/>
        <v>0</v>
      </c>
      <c r="AY331" s="7" t="str">
        <f t="shared" si="154"/>
        <v>FALSEFALSEFALSE</v>
      </c>
      <c r="AZ331" s="626">
        <f t="shared" si="145"/>
        <v>0</v>
      </c>
      <c r="BA331" s="627" t="str">
        <f t="shared" si="155"/>
        <v/>
      </c>
      <c r="BB331" s="627">
        <f t="shared" si="146"/>
        <v>0</v>
      </c>
      <c r="BC331" s="690" t="str">
        <f t="shared" si="147"/>
        <v/>
      </c>
    </row>
    <row r="332" spans="1:55">
      <c r="A332" s="381">
        <v>276</v>
      </c>
      <c r="B332" s="117"/>
      <c r="C332" s="288"/>
      <c r="D332" s="289"/>
      <c r="E332" s="289"/>
      <c r="F332" s="290"/>
      <c r="G332" s="292"/>
      <c r="H332" s="116"/>
      <c r="I332" s="292"/>
      <c r="J332" s="116"/>
      <c r="K332" s="370" t="str">
        <f t="shared" si="125"/>
        <v/>
      </c>
      <c r="L332" s="370">
        <f t="shared" si="148"/>
        <v>0</v>
      </c>
      <c r="M332" s="370">
        <f t="shared" si="149"/>
        <v>0</v>
      </c>
      <c r="N332" s="371" t="str">
        <f t="shared" si="126"/>
        <v/>
      </c>
      <c r="O332" s="371" t="str">
        <f t="shared" si="127"/>
        <v/>
      </c>
      <c r="P332" s="371" t="str">
        <f t="shared" si="128"/>
        <v/>
      </c>
      <c r="Q332" s="371" t="str">
        <f t="shared" si="129"/>
        <v/>
      </c>
      <c r="R332" s="371" t="str">
        <f t="shared" si="130"/>
        <v/>
      </c>
      <c r="S332" s="371" t="str">
        <f t="shared" si="131"/>
        <v/>
      </c>
      <c r="T332" s="443" t="str">
        <f t="shared" si="150"/>
        <v/>
      </c>
      <c r="U332" s="539"/>
      <c r="V332" s="117"/>
      <c r="W332" s="118"/>
      <c r="X332" s="119"/>
      <c r="Y332" s="120"/>
      <c r="Z332" s="122"/>
      <c r="AA332" s="121"/>
      <c r="AB332" s="443" t="str">
        <f t="shared" si="132"/>
        <v/>
      </c>
      <c r="AC332" s="734" t="str">
        <f t="shared" si="151"/>
        <v/>
      </c>
      <c r="AD332" s="372"/>
      <c r="AE332" s="485"/>
      <c r="AF332" s="373" t="str">
        <f t="shared" si="133"/>
        <v/>
      </c>
      <c r="AG332" s="373" t="str">
        <f t="shared" si="134"/>
        <v/>
      </c>
      <c r="AH332" s="374" t="str">
        <f t="shared" si="135"/>
        <v/>
      </c>
      <c r="AI332" s="375" t="str">
        <f t="shared" si="136"/>
        <v/>
      </c>
      <c r="AJ332" s="375" t="str">
        <f t="shared" si="137"/>
        <v/>
      </c>
      <c r="AK332" s="375" t="str">
        <f t="shared" si="138"/>
        <v/>
      </c>
      <c r="AL332" s="375" t="str">
        <f t="shared" si="139"/>
        <v/>
      </c>
      <c r="AM332" s="375" t="str">
        <f t="shared" si="140"/>
        <v/>
      </c>
      <c r="AN332" s="376"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376"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375" t="str">
        <f t="shared" si="141"/>
        <v/>
      </c>
      <c r="AQ332" s="444" t="str">
        <f t="shared" si="142"/>
        <v/>
      </c>
      <c r="AR332" s="375" t="str">
        <f t="shared" si="152"/>
        <v/>
      </c>
      <c r="AS332" s="377" t="str">
        <f t="shared" si="143"/>
        <v/>
      </c>
      <c r="AT332" s="378" t="str">
        <f t="shared" si="144"/>
        <v/>
      </c>
      <c r="AX332" s="625" t="b">
        <f t="shared" si="153"/>
        <v>0</v>
      </c>
      <c r="AY332" s="7" t="str">
        <f t="shared" si="154"/>
        <v>FALSEFALSEFALSE</v>
      </c>
      <c r="AZ332" s="626">
        <f t="shared" si="145"/>
        <v>0</v>
      </c>
      <c r="BA332" s="627" t="str">
        <f t="shared" si="155"/>
        <v/>
      </c>
      <c r="BB332" s="627">
        <f t="shared" si="146"/>
        <v>0</v>
      </c>
      <c r="BC332" s="690" t="str">
        <f t="shared" si="147"/>
        <v/>
      </c>
    </row>
    <row r="333" spans="1:55">
      <c r="A333" s="381">
        <v>277</v>
      </c>
      <c r="B333" s="117"/>
      <c r="C333" s="288"/>
      <c r="D333" s="289"/>
      <c r="E333" s="289"/>
      <c r="F333" s="290"/>
      <c r="G333" s="292"/>
      <c r="H333" s="116"/>
      <c r="I333" s="292"/>
      <c r="J333" s="116"/>
      <c r="K333" s="370" t="str">
        <f t="shared" si="125"/>
        <v/>
      </c>
      <c r="L333" s="370">
        <f t="shared" si="148"/>
        <v>0</v>
      </c>
      <c r="M333" s="370">
        <f t="shared" si="149"/>
        <v>0</v>
      </c>
      <c r="N333" s="371" t="str">
        <f t="shared" si="126"/>
        <v/>
      </c>
      <c r="O333" s="371" t="str">
        <f t="shared" si="127"/>
        <v/>
      </c>
      <c r="P333" s="371" t="str">
        <f t="shared" si="128"/>
        <v/>
      </c>
      <c r="Q333" s="371" t="str">
        <f t="shared" si="129"/>
        <v/>
      </c>
      <c r="R333" s="371" t="str">
        <f t="shared" si="130"/>
        <v/>
      </c>
      <c r="S333" s="371" t="str">
        <f t="shared" si="131"/>
        <v/>
      </c>
      <c r="T333" s="443" t="str">
        <f t="shared" si="150"/>
        <v/>
      </c>
      <c r="U333" s="539"/>
      <c r="V333" s="117"/>
      <c r="W333" s="118"/>
      <c r="X333" s="119"/>
      <c r="Y333" s="120"/>
      <c r="Z333" s="122"/>
      <c r="AA333" s="121"/>
      <c r="AB333" s="443" t="str">
        <f t="shared" si="132"/>
        <v/>
      </c>
      <c r="AC333" s="734" t="str">
        <f t="shared" si="151"/>
        <v/>
      </c>
      <c r="AD333" s="372"/>
      <c r="AE333" s="485"/>
      <c r="AF333" s="373" t="str">
        <f t="shared" si="133"/>
        <v/>
      </c>
      <c r="AG333" s="373" t="str">
        <f t="shared" si="134"/>
        <v/>
      </c>
      <c r="AH333" s="374" t="str">
        <f t="shared" si="135"/>
        <v/>
      </c>
      <c r="AI333" s="375" t="str">
        <f t="shared" si="136"/>
        <v/>
      </c>
      <c r="AJ333" s="375" t="str">
        <f t="shared" si="137"/>
        <v/>
      </c>
      <c r="AK333" s="375" t="str">
        <f t="shared" si="138"/>
        <v/>
      </c>
      <c r="AL333" s="375" t="str">
        <f t="shared" si="139"/>
        <v/>
      </c>
      <c r="AM333" s="375" t="str">
        <f t="shared" si="140"/>
        <v/>
      </c>
      <c r="AN333" s="376"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376"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375" t="str">
        <f t="shared" si="141"/>
        <v/>
      </c>
      <c r="AQ333" s="444" t="str">
        <f t="shared" si="142"/>
        <v/>
      </c>
      <c r="AR333" s="375" t="str">
        <f t="shared" si="152"/>
        <v/>
      </c>
      <c r="AS333" s="377" t="str">
        <f t="shared" si="143"/>
        <v/>
      </c>
      <c r="AT333" s="378" t="str">
        <f t="shared" si="144"/>
        <v/>
      </c>
      <c r="AX333" s="625" t="b">
        <f t="shared" si="153"/>
        <v>0</v>
      </c>
      <c r="AY333" s="7" t="str">
        <f t="shared" si="154"/>
        <v>FALSEFALSEFALSE</v>
      </c>
      <c r="AZ333" s="626">
        <f t="shared" si="145"/>
        <v>0</v>
      </c>
      <c r="BA333" s="627" t="str">
        <f t="shared" si="155"/>
        <v/>
      </c>
      <c r="BB333" s="627">
        <f t="shared" si="146"/>
        <v>0</v>
      </c>
      <c r="BC333" s="690" t="str">
        <f t="shared" si="147"/>
        <v/>
      </c>
    </row>
    <row r="334" spans="1:55">
      <c r="A334" s="381">
        <v>278</v>
      </c>
      <c r="B334" s="117"/>
      <c r="C334" s="288"/>
      <c r="D334" s="289"/>
      <c r="E334" s="289"/>
      <c r="F334" s="290"/>
      <c r="G334" s="292"/>
      <c r="H334" s="116"/>
      <c r="I334" s="292"/>
      <c r="J334" s="116"/>
      <c r="K334" s="370" t="str">
        <f t="shared" si="125"/>
        <v/>
      </c>
      <c r="L334" s="370">
        <f t="shared" si="148"/>
        <v>0</v>
      </c>
      <c r="M334" s="370">
        <f t="shared" si="149"/>
        <v>0</v>
      </c>
      <c r="N334" s="371" t="str">
        <f t="shared" si="126"/>
        <v/>
      </c>
      <c r="O334" s="371" t="str">
        <f t="shared" si="127"/>
        <v/>
      </c>
      <c r="P334" s="371" t="str">
        <f t="shared" si="128"/>
        <v/>
      </c>
      <c r="Q334" s="371" t="str">
        <f t="shared" si="129"/>
        <v/>
      </c>
      <c r="R334" s="371" t="str">
        <f t="shared" si="130"/>
        <v/>
      </c>
      <c r="S334" s="371" t="str">
        <f t="shared" si="131"/>
        <v/>
      </c>
      <c r="T334" s="443" t="str">
        <f t="shared" si="150"/>
        <v/>
      </c>
      <c r="U334" s="539"/>
      <c r="V334" s="117"/>
      <c r="W334" s="118"/>
      <c r="X334" s="119"/>
      <c r="Y334" s="120"/>
      <c r="Z334" s="122"/>
      <c r="AA334" s="121"/>
      <c r="AB334" s="443" t="str">
        <f t="shared" si="132"/>
        <v/>
      </c>
      <c r="AC334" s="734" t="str">
        <f t="shared" si="151"/>
        <v/>
      </c>
      <c r="AD334" s="372"/>
      <c r="AE334" s="485"/>
      <c r="AF334" s="373" t="str">
        <f t="shared" si="133"/>
        <v/>
      </c>
      <c r="AG334" s="373" t="str">
        <f t="shared" si="134"/>
        <v/>
      </c>
      <c r="AH334" s="374" t="str">
        <f t="shared" si="135"/>
        <v/>
      </c>
      <c r="AI334" s="375" t="str">
        <f t="shared" si="136"/>
        <v/>
      </c>
      <c r="AJ334" s="375" t="str">
        <f t="shared" si="137"/>
        <v/>
      </c>
      <c r="AK334" s="375" t="str">
        <f t="shared" si="138"/>
        <v/>
      </c>
      <c r="AL334" s="375" t="str">
        <f t="shared" si="139"/>
        <v/>
      </c>
      <c r="AM334" s="375" t="str">
        <f t="shared" si="140"/>
        <v/>
      </c>
      <c r="AN334" s="376"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376"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375" t="str">
        <f t="shared" si="141"/>
        <v/>
      </c>
      <c r="AQ334" s="444" t="str">
        <f t="shared" si="142"/>
        <v/>
      </c>
      <c r="AR334" s="375" t="str">
        <f t="shared" si="152"/>
        <v/>
      </c>
      <c r="AS334" s="377" t="str">
        <f t="shared" si="143"/>
        <v/>
      </c>
      <c r="AT334" s="378" t="str">
        <f t="shared" si="144"/>
        <v/>
      </c>
      <c r="AX334" s="625" t="b">
        <f t="shared" si="153"/>
        <v>0</v>
      </c>
      <c r="AY334" s="7" t="str">
        <f t="shared" si="154"/>
        <v>FALSEFALSEFALSE</v>
      </c>
      <c r="AZ334" s="626">
        <f t="shared" si="145"/>
        <v>0</v>
      </c>
      <c r="BA334" s="627" t="str">
        <f t="shared" si="155"/>
        <v/>
      </c>
      <c r="BB334" s="627">
        <f t="shared" si="146"/>
        <v>0</v>
      </c>
      <c r="BC334" s="690" t="str">
        <f t="shared" si="147"/>
        <v/>
      </c>
    </row>
    <row r="335" spans="1:55">
      <c r="A335" s="381">
        <v>279</v>
      </c>
      <c r="B335" s="117"/>
      <c r="C335" s="288"/>
      <c r="D335" s="289"/>
      <c r="E335" s="289"/>
      <c r="F335" s="290"/>
      <c r="G335" s="292"/>
      <c r="H335" s="116"/>
      <c r="I335" s="292"/>
      <c r="J335" s="116"/>
      <c r="K335" s="370" t="str">
        <f t="shared" si="125"/>
        <v/>
      </c>
      <c r="L335" s="370">
        <f t="shared" si="148"/>
        <v>0</v>
      </c>
      <c r="M335" s="370">
        <f t="shared" si="149"/>
        <v>0</v>
      </c>
      <c r="N335" s="371" t="str">
        <f t="shared" si="126"/>
        <v/>
      </c>
      <c r="O335" s="371" t="str">
        <f t="shared" si="127"/>
        <v/>
      </c>
      <c r="P335" s="371" t="str">
        <f t="shared" si="128"/>
        <v/>
      </c>
      <c r="Q335" s="371" t="str">
        <f t="shared" si="129"/>
        <v/>
      </c>
      <c r="R335" s="371" t="str">
        <f t="shared" si="130"/>
        <v/>
      </c>
      <c r="S335" s="371" t="str">
        <f t="shared" si="131"/>
        <v/>
      </c>
      <c r="T335" s="443" t="str">
        <f t="shared" si="150"/>
        <v/>
      </c>
      <c r="U335" s="539"/>
      <c r="V335" s="117"/>
      <c r="W335" s="118"/>
      <c r="X335" s="119"/>
      <c r="Y335" s="120"/>
      <c r="Z335" s="122"/>
      <c r="AA335" s="121"/>
      <c r="AB335" s="443" t="str">
        <f t="shared" si="132"/>
        <v/>
      </c>
      <c r="AC335" s="734" t="str">
        <f t="shared" si="151"/>
        <v/>
      </c>
      <c r="AD335" s="372"/>
      <c r="AE335" s="485"/>
      <c r="AF335" s="373" t="str">
        <f t="shared" si="133"/>
        <v/>
      </c>
      <c r="AG335" s="373" t="str">
        <f t="shared" si="134"/>
        <v/>
      </c>
      <c r="AH335" s="374" t="str">
        <f t="shared" si="135"/>
        <v/>
      </c>
      <c r="AI335" s="375" t="str">
        <f t="shared" si="136"/>
        <v/>
      </c>
      <c r="AJ335" s="375" t="str">
        <f t="shared" si="137"/>
        <v/>
      </c>
      <c r="AK335" s="375" t="str">
        <f t="shared" si="138"/>
        <v/>
      </c>
      <c r="AL335" s="375" t="str">
        <f t="shared" si="139"/>
        <v/>
      </c>
      <c r="AM335" s="375" t="str">
        <f t="shared" si="140"/>
        <v/>
      </c>
      <c r="AN335" s="376"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376"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375" t="str">
        <f t="shared" si="141"/>
        <v/>
      </c>
      <c r="AQ335" s="444" t="str">
        <f t="shared" si="142"/>
        <v/>
      </c>
      <c r="AR335" s="375" t="str">
        <f t="shared" si="152"/>
        <v/>
      </c>
      <c r="AS335" s="377" t="str">
        <f t="shared" si="143"/>
        <v/>
      </c>
      <c r="AT335" s="378" t="str">
        <f t="shared" si="144"/>
        <v/>
      </c>
      <c r="AX335" s="625" t="b">
        <f t="shared" si="153"/>
        <v>0</v>
      </c>
      <c r="AY335" s="7" t="str">
        <f t="shared" si="154"/>
        <v>FALSEFALSEFALSE</v>
      </c>
      <c r="AZ335" s="626">
        <f t="shared" si="145"/>
        <v>0</v>
      </c>
      <c r="BA335" s="627" t="str">
        <f t="shared" si="155"/>
        <v/>
      </c>
      <c r="BB335" s="627">
        <f t="shared" si="146"/>
        <v>0</v>
      </c>
      <c r="BC335" s="690" t="str">
        <f t="shared" si="147"/>
        <v/>
      </c>
    </row>
    <row r="336" spans="1:55">
      <c r="A336" s="381">
        <v>280</v>
      </c>
      <c r="B336" s="117"/>
      <c r="C336" s="288"/>
      <c r="D336" s="289"/>
      <c r="E336" s="289"/>
      <c r="F336" s="290"/>
      <c r="G336" s="292"/>
      <c r="H336" s="116"/>
      <c r="I336" s="292"/>
      <c r="J336" s="116"/>
      <c r="K336" s="370" t="str">
        <f t="shared" si="125"/>
        <v/>
      </c>
      <c r="L336" s="370">
        <f t="shared" si="148"/>
        <v>0</v>
      </c>
      <c r="M336" s="370">
        <f t="shared" si="149"/>
        <v>0</v>
      </c>
      <c r="N336" s="371" t="str">
        <f t="shared" si="126"/>
        <v/>
      </c>
      <c r="O336" s="371" t="str">
        <f t="shared" si="127"/>
        <v/>
      </c>
      <c r="P336" s="371" t="str">
        <f t="shared" si="128"/>
        <v/>
      </c>
      <c r="Q336" s="371" t="str">
        <f t="shared" si="129"/>
        <v/>
      </c>
      <c r="R336" s="371" t="str">
        <f t="shared" si="130"/>
        <v/>
      </c>
      <c r="S336" s="371" t="str">
        <f t="shared" si="131"/>
        <v/>
      </c>
      <c r="T336" s="443" t="str">
        <f t="shared" si="150"/>
        <v/>
      </c>
      <c r="U336" s="539"/>
      <c r="V336" s="117"/>
      <c r="W336" s="118"/>
      <c r="X336" s="119"/>
      <c r="Y336" s="120"/>
      <c r="Z336" s="122"/>
      <c r="AA336" s="121"/>
      <c r="AB336" s="443" t="str">
        <f t="shared" si="132"/>
        <v/>
      </c>
      <c r="AC336" s="734" t="str">
        <f t="shared" si="151"/>
        <v/>
      </c>
      <c r="AD336" s="372"/>
      <c r="AE336" s="485"/>
      <c r="AF336" s="373" t="str">
        <f t="shared" si="133"/>
        <v/>
      </c>
      <c r="AG336" s="373" t="str">
        <f t="shared" si="134"/>
        <v/>
      </c>
      <c r="AH336" s="374" t="str">
        <f t="shared" si="135"/>
        <v/>
      </c>
      <c r="AI336" s="375" t="str">
        <f t="shared" si="136"/>
        <v/>
      </c>
      <c r="AJ336" s="375" t="str">
        <f t="shared" si="137"/>
        <v/>
      </c>
      <c r="AK336" s="375" t="str">
        <f t="shared" si="138"/>
        <v/>
      </c>
      <c r="AL336" s="375" t="str">
        <f t="shared" si="139"/>
        <v/>
      </c>
      <c r="AM336" s="375" t="str">
        <f t="shared" si="140"/>
        <v/>
      </c>
      <c r="AN336" s="376"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376"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375" t="str">
        <f t="shared" si="141"/>
        <v/>
      </c>
      <c r="AQ336" s="444" t="str">
        <f t="shared" si="142"/>
        <v/>
      </c>
      <c r="AR336" s="375" t="str">
        <f t="shared" si="152"/>
        <v/>
      </c>
      <c r="AS336" s="377" t="str">
        <f t="shared" si="143"/>
        <v/>
      </c>
      <c r="AT336" s="378" t="str">
        <f t="shared" si="144"/>
        <v/>
      </c>
      <c r="AX336" s="625" t="b">
        <f t="shared" si="153"/>
        <v>0</v>
      </c>
      <c r="AY336" s="7" t="str">
        <f t="shared" si="154"/>
        <v>FALSEFALSEFALSE</v>
      </c>
      <c r="AZ336" s="626">
        <f t="shared" si="145"/>
        <v>0</v>
      </c>
      <c r="BA336" s="627" t="str">
        <f t="shared" si="155"/>
        <v/>
      </c>
      <c r="BB336" s="627">
        <f t="shared" si="146"/>
        <v>0</v>
      </c>
      <c r="BC336" s="690" t="str">
        <f t="shared" si="147"/>
        <v/>
      </c>
    </row>
    <row r="337" spans="1:55">
      <c r="A337" s="381">
        <v>281</v>
      </c>
      <c r="B337" s="117"/>
      <c r="C337" s="288"/>
      <c r="D337" s="289"/>
      <c r="E337" s="289"/>
      <c r="F337" s="290"/>
      <c r="G337" s="292"/>
      <c r="H337" s="116"/>
      <c r="I337" s="292"/>
      <c r="J337" s="116"/>
      <c r="K337" s="370" t="str">
        <f t="shared" si="125"/>
        <v/>
      </c>
      <c r="L337" s="370">
        <f t="shared" si="148"/>
        <v>0</v>
      </c>
      <c r="M337" s="370">
        <f t="shared" si="149"/>
        <v>0</v>
      </c>
      <c r="N337" s="371" t="str">
        <f t="shared" si="126"/>
        <v/>
      </c>
      <c r="O337" s="371" t="str">
        <f t="shared" si="127"/>
        <v/>
      </c>
      <c r="P337" s="371" t="str">
        <f t="shared" si="128"/>
        <v/>
      </c>
      <c r="Q337" s="371" t="str">
        <f t="shared" si="129"/>
        <v/>
      </c>
      <c r="R337" s="371" t="str">
        <f t="shared" si="130"/>
        <v/>
      </c>
      <c r="S337" s="371" t="str">
        <f t="shared" si="131"/>
        <v/>
      </c>
      <c r="T337" s="443" t="str">
        <f t="shared" si="150"/>
        <v/>
      </c>
      <c r="U337" s="539"/>
      <c r="V337" s="117"/>
      <c r="W337" s="118"/>
      <c r="X337" s="119"/>
      <c r="Y337" s="120"/>
      <c r="Z337" s="122"/>
      <c r="AA337" s="121"/>
      <c r="AB337" s="443" t="str">
        <f t="shared" si="132"/>
        <v/>
      </c>
      <c r="AC337" s="734" t="str">
        <f t="shared" si="151"/>
        <v/>
      </c>
      <c r="AD337" s="372"/>
      <c r="AE337" s="485"/>
      <c r="AF337" s="373" t="str">
        <f t="shared" si="133"/>
        <v/>
      </c>
      <c r="AG337" s="373" t="str">
        <f t="shared" si="134"/>
        <v/>
      </c>
      <c r="AH337" s="374" t="str">
        <f t="shared" si="135"/>
        <v/>
      </c>
      <c r="AI337" s="375" t="str">
        <f t="shared" si="136"/>
        <v/>
      </c>
      <c r="AJ337" s="375" t="str">
        <f t="shared" si="137"/>
        <v/>
      </c>
      <c r="AK337" s="375" t="str">
        <f t="shared" si="138"/>
        <v/>
      </c>
      <c r="AL337" s="375" t="str">
        <f t="shared" si="139"/>
        <v/>
      </c>
      <c r="AM337" s="375" t="str">
        <f t="shared" si="140"/>
        <v/>
      </c>
      <c r="AN337" s="376"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376"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375" t="str">
        <f t="shared" si="141"/>
        <v/>
      </c>
      <c r="AQ337" s="444" t="str">
        <f t="shared" si="142"/>
        <v/>
      </c>
      <c r="AR337" s="375" t="str">
        <f t="shared" si="152"/>
        <v/>
      </c>
      <c r="AS337" s="377" t="str">
        <f t="shared" si="143"/>
        <v/>
      </c>
      <c r="AT337" s="378" t="str">
        <f t="shared" si="144"/>
        <v/>
      </c>
      <c r="AX337" s="625" t="b">
        <f t="shared" si="153"/>
        <v>0</v>
      </c>
      <c r="AY337" s="7" t="str">
        <f t="shared" si="154"/>
        <v>FALSEFALSEFALSE</v>
      </c>
      <c r="AZ337" s="626">
        <f t="shared" si="145"/>
        <v>0</v>
      </c>
      <c r="BA337" s="627" t="str">
        <f t="shared" si="155"/>
        <v/>
      </c>
      <c r="BB337" s="627">
        <f t="shared" si="146"/>
        <v>0</v>
      </c>
      <c r="BC337" s="690" t="str">
        <f t="shared" si="147"/>
        <v/>
      </c>
    </row>
    <row r="338" spans="1:55">
      <c r="A338" s="381">
        <v>282</v>
      </c>
      <c r="B338" s="117"/>
      <c r="C338" s="288"/>
      <c r="D338" s="289"/>
      <c r="E338" s="289"/>
      <c r="F338" s="290"/>
      <c r="G338" s="292"/>
      <c r="H338" s="116"/>
      <c r="I338" s="292"/>
      <c r="J338" s="116"/>
      <c r="K338" s="370" t="str">
        <f t="shared" si="125"/>
        <v/>
      </c>
      <c r="L338" s="370">
        <f t="shared" si="148"/>
        <v>0</v>
      </c>
      <c r="M338" s="370">
        <f t="shared" si="149"/>
        <v>0</v>
      </c>
      <c r="N338" s="371" t="str">
        <f t="shared" si="126"/>
        <v/>
      </c>
      <c r="O338" s="371" t="str">
        <f t="shared" si="127"/>
        <v/>
      </c>
      <c r="P338" s="371" t="str">
        <f t="shared" si="128"/>
        <v/>
      </c>
      <c r="Q338" s="371" t="str">
        <f t="shared" si="129"/>
        <v/>
      </c>
      <c r="R338" s="371" t="str">
        <f t="shared" si="130"/>
        <v/>
      </c>
      <c r="S338" s="371" t="str">
        <f t="shared" si="131"/>
        <v/>
      </c>
      <c r="T338" s="443" t="str">
        <f t="shared" si="150"/>
        <v/>
      </c>
      <c r="U338" s="539"/>
      <c r="V338" s="117"/>
      <c r="W338" s="118"/>
      <c r="X338" s="119"/>
      <c r="Y338" s="120"/>
      <c r="Z338" s="122"/>
      <c r="AA338" s="121"/>
      <c r="AB338" s="443" t="str">
        <f t="shared" si="132"/>
        <v/>
      </c>
      <c r="AC338" s="734" t="str">
        <f t="shared" si="151"/>
        <v/>
      </c>
      <c r="AD338" s="372"/>
      <c r="AE338" s="485"/>
      <c r="AF338" s="373" t="str">
        <f t="shared" si="133"/>
        <v/>
      </c>
      <c r="AG338" s="373" t="str">
        <f t="shared" si="134"/>
        <v/>
      </c>
      <c r="AH338" s="374" t="str">
        <f t="shared" si="135"/>
        <v/>
      </c>
      <c r="AI338" s="375" t="str">
        <f t="shared" si="136"/>
        <v/>
      </c>
      <c r="AJ338" s="375" t="str">
        <f t="shared" si="137"/>
        <v/>
      </c>
      <c r="AK338" s="375" t="str">
        <f t="shared" si="138"/>
        <v/>
      </c>
      <c r="AL338" s="375" t="str">
        <f t="shared" si="139"/>
        <v/>
      </c>
      <c r="AM338" s="375" t="str">
        <f t="shared" si="140"/>
        <v/>
      </c>
      <c r="AN338" s="376"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376"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375" t="str">
        <f t="shared" si="141"/>
        <v/>
      </c>
      <c r="AQ338" s="444" t="str">
        <f t="shared" si="142"/>
        <v/>
      </c>
      <c r="AR338" s="375" t="str">
        <f t="shared" si="152"/>
        <v/>
      </c>
      <c r="AS338" s="377" t="str">
        <f t="shared" si="143"/>
        <v/>
      </c>
      <c r="AT338" s="378" t="str">
        <f t="shared" si="144"/>
        <v/>
      </c>
      <c r="AX338" s="625" t="b">
        <f t="shared" si="153"/>
        <v>0</v>
      </c>
      <c r="AY338" s="7" t="str">
        <f t="shared" si="154"/>
        <v>FALSEFALSEFALSE</v>
      </c>
      <c r="AZ338" s="626">
        <f t="shared" si="145"/>
        <v>0</v>
      </c>
      <c r="BA338" s="627" t="str">
        <f t="shared" si="155"/>
        <v/>
      </c>
      <c r="BB338" s="627">
        <f t="shared" si="146"/>
        <v>0</v>
      </c>
      <c r="BC338" s="690" t="str">
        <f t="shared" si="147"/>
        <v/>
      </c>
    </row>
    <row r="339" spans="1:55">
      <c r="A339" s="381">
        <v>283</v>
      </c>
      <c r="B339" s="117"/>
      <c r="C339" s="288"/>
      <c r="D339" s="289"/>
      <c r="E339" s="289"/>
      <c r="F339" s="290"/>
      <c r="G339" s="292"/>
      <c r="H339" s="116"/>
      <c r="I339" s="292"/>
      <c r="J339" s="116"/>
      <c r="K339" s="370" t="str">
        <f t="shared" si="125"/>
        <v/>
      </c>
      <c r="L339" s="370">
        <f t="shared" si="148"/>
        <v>0</v>
      </c>
      <c r="M339" s="370">
        <f t="shared" si="149"/>
        <v>0</v>
      </c>
      <c r="N339" s="371" t="str">
        <f t="shared" si="126"/>
        <v/>
      </c>
      <c r="O339" s="371" t="str">
        <f t="shared" si="127"/>
        <v/>
      </c>
      <c r="P339" s="371" t="str">
        <f t="shared" si="128"/>
        <v/>
      </c>
      <c r="Q339" s="371" t="str">
        <f t="shared" si="129"/>
        <v/>
      </c>
      <c r="R339" s="371" t="str">
        <f t="shared" si="130"/>
        <v/>
      </c>
      <c r="S339" s="371" t="str">
        <f t="shared" si="131"/>
        <v/>
      </c>
      <c r="T339" s="443" t="str">
        <f t="shared" si="150"/>
        <v/>
      </c>
      <c r="U339" s="539"/>
      <c r="V339" s="117"/>
      <c r="W339" s="118"/>
      <c r="X339" s="119"/>
      <c r="Y339" s="120"/>
      <c r="Z339" s="122"/>
      <c r="AA339" s="121"/>
      <c r="AB339" s="443" t="str">
        <f t="shared" si="132"/>
        <v/>
      </c>
      <c r="AC339" s="734" t="str">
        <f t="shared" si="151"/>
        <v/>
      </c>
      <c r="AD339" s="372"/>
      <c r="AE339" s="485"/>
      <c r="AF339" s="373" t="str">
        <f t="shared" si="133"/>
        <v/>
      </c>
      <c r="AG339" s="373" t="str">
        <f t="shared" si="134"/>
        <v/>
      </c>
      <c r="AH339" s="374" t="str">
        <f t="shared" si="135"/>
        <v/>
      </c>
      <c r="AI339" s="375" t="str">
        <f t="shared" si="136"/>
        <v/>
      </c>
      <c r="AJ339" s="375" t="str">
        <f t="shared" si="137"/>
        <v/>
      </c>
      <c r="AK339" s="375" t="str">
        <f t="shared" si="138"/>
        <v/>
      </c>
      <c r="AL339" s="375" t="str">
        <f t="shared" si="139"/>
        <v/>
      </c>
      <c r="AM339" s="375" t="str">
        <f t="shared" si="140"/>
        <v/>
      </c>
      <c r="AN339" s="376"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376"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375" t="str">
        <f t="shared" si="141"/>
        <v/>
      </c>
      <c r="AQ339" s="444" t="str">
        <f t="shared" si="142"/>
        <v/>
      </c>
      <c r="AR339" s="375" t="str">
        <f t="shared" si="152"/>
        <v/>
      </c>
      <c r="AS339" s="377" t="str">
        <f t="shared" si="143"/>
        <v/>
      </c>
      <c r="AT339" s="378" t="str">
        <f t="shared" si="144"/>
        <v/>
      </c>
      <c r="AX339" s="625" t="b">
        <f t="shared" si="153"/>
        <v>0</v>
      </c>
      <c r="AY339" s="7" t="str">
        <f t="shared" si="154"/>
        <v>FALSEFALSEFALSE</v>
      </c>
      <c r="AZ339" s="626">
        <f t="shared" si="145"/>
        <v>0</v>
      </c>
      <c r="BA339" s="627" t="str">
        <f t="shared" si="155"/>
        <v/>
      </c>
      <c r="BB339" s="627">
        <f t="shared" si="146"/>
        <v>0</v>
      </c>
      <c r="BC339" s="690" t="str">
        <f t="shared" si="147"/>
        <v/>
      </c>
    </row>
    <row r="340" spans="1:55">
      <c r="A340" s="381">
        <v>284</v>
      </c>
      <c r="B340" s="117"/>
      <c r="C340" s="288"/>
      <c r="D340" s="289"/>
      <c r="E340" s="289"/>
      <c r="F340" s="290"/>
      <c r="G340" s="292"/>
      <c r="H340" s="116"/>
      <c r="I340" s="292"/>
      <c r="J340" s="116"/>
      <c r="K340" s="370" t="str">
        <f t="shared" si="125"/>
        <v/>
      </c>
      <c r="L340" s="370">
        <f t="shared" si="148"/>
        <v>0</v>
      </c>
      <c r="M340" s="370">
        <f t="shared" si="149"/>
        <v>0</v>
      </c>
      <c r="N340" s="371" t="str">
        <f t="shared" si="126"/>
        <v/>
      </c>
      <c r="O340" s="371" t="str">
        <f t="shared" si="127"/>
        <v/>
      </c>
      <c r="P340" s="371" t="str">
        <f t="shared" si="128"/>
        <v/>
      </c>
      <c r="Q340" s="371" t="str">
        <f t="shared" si="129"/>
        <v/>
      </c>
      <c r="R340" s="371" t="str">
        <f t="shared" si="130"/>
        <v/>
      </c>
      <c r="S340" s="371" t="str">
        <f t="shared" si="131"/>
        <v/>
      </c>
      <c r="T340" s="443" t="str">
        <f t="shared" si="150"/>
        <v/>
      </c>
      <c r="U340" s="539"/>
      <c r="V340" s="117"/>
      <c r="W340" s="118"/>
      <c r="X340" s="119"/>
      <c r="Y340" s="120"/>
      <c r="Z340" s="122"/>
      <c r="AA340" s="121"/>
      <c r="AB340" s="443" t="str">
        <f t="shared" si="132"/>
        <v/>
      </c>
      <c r="AC340" s="734" t="str">
        <f t="shared" si="151"/>
        <v/>
      </c>
      <c r="AD340" s="372"/>
      <c r="AE340" s="485"/>
      <c r="AF340" s="373" t="str">
        <f t="shared" si="133"/>
        <v/>
      </c>
      <c r="AG340" s="373" t="str">
        <f t="shared" si="134"/>
        <v/>
      </c>
      <c r="AH340" s="374" t="str">
        <f t="shared" si="135"/>
        <v/>
      </c>
      <c r="AI340" s="375" t="str">
        <f t="shared" si="136"/>
        <v/>
      </c>
      <c r="AJ340" s="375" t="str">
        <f t="shared" si="137"/>
        <v/>
      </c>
      <c r="AK340" s="375" t="str">
        <f t="shared" si="138"/>
        <v/>
      </c>
      <c r="AL340" s="375" t="str">
        <f t="shared" si="139"/>
        <v/>
      </c>
      <c r="AM340" s="375" t="str">
        <f t="shared" si="140"/>
        <v/>
      </c>
      <c r="AN340" s="376"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376"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375" t="str">
        <f t="shared" si="141"/>
        <v/>
      </c>
      <c r="AQ340" s="444" t="str">
        <f t="shared" si="142"/>
        <v/>
      </c>
      <c r="AR340" s="375" t="str">
        <f t="shared" si="152"/>
        <v/>
      </c>
      <c r="AS340" s="377" t="str">
        <f t="shared" si="143"/>
        <v/>
      </c>
      <c r="AT340" s="378" t="str">
        <f t="shared" si="144"/>
        <v/>
      </c>
      <c r="AX340" s="625" t="b">
        <f t="shared" si="153"/>
        <v>0</v>
      </c>
      <c r="AY340" s="7" t="str">
        <f t="shared" si="154"/>
        <v>FALSEFALSEFALSE</v>
      </c>
      <c r="AZ340" s="626">
        <f t="shared" si="145"/>
        <v>0</v>
      </c>
      <c r="BA340" s="627" t="str">
        <f t="shared" si="155"/>
        <v/>
      </c>
      <c r="BB340" s="627">
        <f t="shared" si="146"/>
        <v>0</v>
      </c>
      <c r="BC340" s="690" t="str">
        <f t="shared" si="147"/>
        <v/>
      </c>
    </row>
    <row r="341" spans="1:55">
      <c r="A341" s="381">
        <v>285</v>
      </c>
      <c r="B341" s="117"/>
      <c r="C341" s="288"/>
      <c r="D341" s="289"/>
      <c r="E341" s="289"/>
      <c r="F341" s="290"/>
      <c r="G341" s="292"/>
      <c r="H341" s="116"/>
      <c r="I341" s="292"/>
      <c r="J341" s="116"/>
      <c r="K341" s="370" t="str">
        <f t="shared" si="125"/>
        <v/>
      </c>
      <c r="L341" s="370">
        <f t="shared" si="148"/>
        <v>0</v>
      </c>
      <c r="M341" s="370">
        <f t="shared" si="149"/>
        <v>0</v>
      </c>
      <c r="N341" s="371" t="str">
        <f t="shared" si="126"/>
        <v/>
      </c>
      <c r="O341" s="371" t="str">
        <f t="shared" si="127"/>
        <v/>
      </c>
      <c r="P341" s="371" t="str">
        <f t="shared" si="128"/>
        <v/>
      </c>
      <c r="Q341" s="371" t="str">
        <f t="shared" si="129"/>
        <v/>
      </c>
      <c r="R341" s="371" t="str">
        <f t="shared" si="130"/>
        <v/>
      </c>
      <c r="S341" s="371" t="str">
        <f t="shared" si="131"/>
        <v/>
      </c>
      <c r="T341" s="443" t="str">
        <f t="shared" si="150"/>
        <v/>
      </c>
      <c r="U341" s="539"/>
      <c r="V341" s="117"/>
      <c r="W341" s="118"/>
      <c r="X341" s="119"/>
      <c r="Y341" s="120"/>
      <c r="Z341" s="122"/>
      <c r="AA341" s="121"/>
      <c r="AB341" s="443" t="str">
        <f t="shared" si="132"/>
        <v/>
      </c>
      <c r="AC341" s="734" t="str">
        <f t="shared" si="151"/>
        <v/>
      </c>
      <c r="AD341" s="372"/>
      <c r="AE341" s="485"/>
      <c r="AF341" s="373" t="str">
        <f t="shared" si="133"/>
        <v/>
      </c>
      <c r="AG341" s="373" t="str">
        <f t="shared" si="134"/>
        <v/>
      </c>
      <c r="AH341" s="374" t="str">
        <f t="shared" si="135"/>
        <v/>
      </c>
      <c r="AI341" s="375" t="str">
        <f t="shared" si="136"/>
        <v/>
      </c>
      <c r="AJ341" s="375" t="str">
        <f t="shared" si="137"/>
        <v/>
      </c>
      <c r="AK341" s="375" t="str">
        <f t="shared" si="138"/>
        <v/>
      </c>
      <c r="AL341" s="375" t="str">
        <f t="shared" si="139"/>
        <v/>
      </c>
      <c r="AM341" s="375" t="str">
        <f t="shared" si="140"/>
        <v/>
      </c>
      <c r="AN341" s="376"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376"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375" t="str">
        <f t="shared" si="141"/>
        <v/>
      </c>
      <c r="AQ341" s="444" t="str">
        <f t="shared" si="142"/>
        <v/>
      </c>
      <c r="AR341" s="375" t="str">
        <f t="shared" si="152"/>
        <v/>
      </c>
      <c r="AS341" s="377" t="str">
        <f t="shared" si="143"/>
        <v/>
      </c>
      <c r="AT341" s="378" t="str">
        <f t="shared" si="144"/>
        <v/>
      </c>
      <c r="AX341" s="625" t="b">
        <f t="shared" si="153"/>
        <v>0</v>
      </c>
      <c r="AY341" s="7" t="str">
        <f t="shared" si="154"/>
        <v>FALSEFALSEFALSE</v>
      </c>
      <c r="AZ341" s="626">
        <f t="shared" si="145"/>
        <v>0</v>
      </c>
      <c r="BA341" s="627" t="str">
        <f t="shared" si="155"/>
        <v/>
      </c>
      <c r="BB341" s="627">
        <f t="shared" si="146"/>
        <v>0</v>
      </c>
      <c r="BC341" s="690" t="str">
        <f t="shared" si="147"/>
        <v/>
      </c>
    </row>
    <row r="342" spans="1:55">
      <c r="A342" s="381">
        <v>286</v>
      </c>
      <c r="B342" s="117"/>
      <c r="C342" s="288"/>
      <c r="D342" s="289"/>
      <c r="E342" s="289"/>
      <c r="F342" s="290"/>
      <c r="G342" s="292"/>
      <c r="H342" s="116"/>
      <c r="I342" s="292"/>
      <c r="J342" s="116"/>
      <c r="K342" s="370" t="str">
        <f t="shared" si="125"/>
        <v/>
      </c>
      <c r="L342" s="370">
        <f t="shared" si="148"/>
        <v>0</v>
      </c>
      <c r="M342" s="370">
        <f t="shared" si="149"/>
        <v>0</v>
      </c>
      <c r="N342" s="371" t="str">
        <f t="shared" si="126"/>
        <v/>
      </c>
      <c r="O342" s="371" t="str">
        <f t="shared" si="127"/>
        <v/>
      </c>
      <c r="P342" s="371" t="str">
        <f t="shared" si="128"/>
        <v/>
      </c>
      <c r="Q342" s="371" t="str">
        <f t="shared" si="129"/>
        <v/>
      </c>
      <c r="R342" s="371" t="str">
        <f t="shared" si="130"/>
        <v/>
      </c>
      <c r="S342" s="371" t="str">
        <f t="shared" si="131"/>
        <v/>
      </c>
      <c r="T342" s="443" t="str">
        <f t="shared" si="150"/>
        <v/>
      </c>
      <c r="U342" s="539"/>
      <c r="V342" s="117"/>
      <c r="W342" s="118"/>
      <c r="X342" s="119"/>
      <c r="Y342" s="120"/>
      <c r="Z342" s="122"/>
      <c r="AA342" s="121"/>
      <c r="AB342" s="443" t="str">
        <f t="shared" si="132"/>
        <v/>
      </c>
      <c r="AC342" s="734" t="str">
        <f t="shared" si="151"/>
        <v/>
      </c>
      <c r="AD342" s="372"/>
      <c r="AE342" s="485"/>
      <c r="AF342" s="373" t="str">
        <f t="shared" si="133"/>
        <v/>
      </c>
      <c r="AG342" s="373" t="str">
        <f t="shared" si="134"/>
        <v/>
      </c>
      <c r="AH342" s="374" t="str">
        <f t="shared" si="135"/>
        <v/>
      </c>
      <c r="AI342" s="375" t="str">
        <f t="shared" si="136"/>
        <v/>
      </c>
      <c r="AJ342" s="375" t="str">
        <f t="shared" si="137"/>
        <v/>
      </c>
      <c r="AK342" s="375" t="str">
        <f t="shared" si="138"/>
        <v/>
      </c>
      <c r="AL342" s="375" t="str">
        <f t="shared" si="139"/>
        <v/>
      </c>
      <c r="AM342" s="375" t="str">
        <f t="shared" si="140"/>
        <v/>
      </c>
      <c r="AN342" s="376"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376"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375" t="str">
        <f t="shared" si="141"/>
        <v/>
      </c>
      <c r="AQ342" s="444" t="str">
        <f t="shared" si="142"/>
        <v/>
      </c>
      <c r="AR342" s="375" t="str">
        <f t="shared" si="152"/>
        <v/>
      </c>
      <c r="AS342" s="377" t="str">
        <f t="shared" si="143"/>
        <v/>
      </c>
      <c r="AT342" s="378" t="str">
        <f t="shared" si="144"/>
        <v/>
      </c>
      <c r="AX342" s="625" t="b">
        <f t="shared" si="153"/>
        <v>0</v>
      </c>
      <c r="AY342" s="7" t="str">
        <f t="shared" si="154"/>
        <v>FALSEFALSEFALSE</v>
      </c>
      <c r="AZ342" s="626">
        <f t="shared" si="145"/>
        <v>0</v>
      </c>
      <c r="BA342" s="627" t="str">
        <f t="shared" si="155"/>
        <v/>
      </c>
      <c r="BB342" s="627">
        <f t="shared" si="146"/>
        <v>0</v>
      </c>
      <c r="BC342" s="690" t="str">
        <f t="shared" si="147"/>
        <v/>
      </c>
    </row>
    <row r="343" spans="1:55">
      <c r="A343" s="381">
        <v>287</v>
      </c>
      <c r="B343" s="117"/>
      <c r="C343" s="288"/>
      <c r="D343" s="289"/>
      <c r="E343" s="289"/>
      <c r="F343" s="290"/>
      <c r="G343" s="292"/>
      <c r="H343" s="116"/>
      <c r="I343" s="292"/>
      <c r="J343" s="116"/>
      <c r="K343" s="370" t="str">
        <f t="shared" si="125"/>
        <v/>
      </c>
      <c r="L343" s="370">
        <f t="shared" si="148"/>
        <v>0</v>
      </c>
      <c r="M343" s="370">
        <f t="shared" si="149"/>
        <v>0</v>
      </c>
      <c r="N343" s="371" t="str">
        <f t="shared" si="126"/>
        <v/>
      </c>
      <c r="O343" s="371" t="str">
        <f t="shared" si="127"/>
        <v/>
      </c>
      <c r="P343" s="371" t="str">
        <f t="shared" si="128"/>
        <v/>
      </c>
      <c r="Q343" s="371" t="str">
        <f t="shared" si="129"/>
        <v/>
      </c>
      <c r="R343" s="371" t="str">
        <f t="shared" si="130"/>
        <v/>
      </c>
      <c r="S343" s="371" t="str">
        <f t="shared" si="131"/>
        <v/>
      </c>
      <c r="T343" s="443" t="str">
        <f t="shared" si="150"/>
        <v/>
      </c>
      <c r="U343" s="539"/>
      <c r="V343" s="117"/>
      <c r="W343" s="118"/>
      <c r="X343" s="119"/>
      <c r="Y343" s="120"/>
      <c r="Z343" s="122"/>
      <c r="AA343" s="121"/>
      <c r="AB343" s="443" t="str">
        <f t="shared" si="132"/>
        <v/>
      </c>
      <c r="AC343" s="734" t="str">
        <f t="shared" si="151"/>
        <v/>
      </c>
      <c r="AD343" s="372"/>
      <c r="AE343" s="485"/>
      <c r="AF343" s="373" t="str">
        <f t="shared" si="133"/>
        <v/>
      </c>
      <c r="AG343" s="373" t="str">
        <f t="shared" si="134"/>
        <v/>
      </c>
      <c r="AH343" s="374" t="str">
        <f t="shared" si="135"/>
        <v/>
      </c>
      <c r="AI343" s="375" t="str">
        <f t="shared" si="136"/>
        <v/>
      </c>
      <c r="AJ343" s="375" t="str">
        <f t="shared" si="137"/>
        <v/>
      </c>
      <c r="AK343" s="375" t="str">
        <f t="shared" si="138"/>
        <v/>
      </c>
      <c r="AL343" s="375" t="str">
        <f t="shared" si="139"/>
        <v/>
      </c>
      <c r="AM343" s="375" t="str">
        <f t="shared" si="140"/>
        <v/>
      </c>
      <c r="AN343" s="376"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376"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375" t="str">
        <f t="shared" si="141"/>
        <v/>
      </c>
      <c r="AQ343" s="444" t="str">
        <f t="shared" si="142"/>
        <v/>
      </c>
      <c r="AR343" s="375" t="str">
        <f t="shared" si="152"/>
        <v/>
      </c>
      <c r="AS343" s="377" t="str">
        <f t="shared" si="143"/>
        <v/>
      </c>
      <c r="AT343" s="378" t="str">
        <f t="shared" si="144"/>
        <v/>
      </c>
      <c r="AX343" s="625" t="b">
        <f t="shared" si="153"/>
        <v>0</v>
      </c>
      <c r="AY343" s="7" t="str">
        <f t="shared" si="154"/>
        <v>FALSEFALSEFALSE</v>
      </c>
      <c r="AZ343" s="626">
        <f t="shared" si="145"/>
        <v>0</v>
      </c>
      <c r="BA343" s="627" t="str">
        <f t="shared" si="155"/>
        <v/>
      </c>
      <c r="BB343" s="627">
        <f t="shared" si="146"/>
        <v>0</v>
      </c>
      <c r="BC343" s="690" t="str">
        <f t="shared" si="147"/>
        <v/>
      </c>
    </row>
    <row r="344" spans="1:55">
      <c r="A344" s="381">
        <v>288</v>
      </c>
      <c r="B344" s="117"/>
      <c r="C344" s="288"/>
      <c r="D344" s="289"/>
      <c r="E344" s="289"/>
      <c r="F344" s="290"/>
      <c r="G344" s="292"/>
      <c r="H344" s="116"/>
      <c r="I344" s="292"/>
      <c r="J344" s="116"/>
      <c r="K344" s="370" t="str">
        <f t="shared" si="125"/>
        <v/>
      </c>
      <c r="L344" s="370">
        <f t="shared" si="148"/>
        <v>0</v>
      </c>
      <c r="M344" s="370">
        <f t="shared" si="149"/>
        <v>0</v>
      </c>
      <c r="N344" s="371" t="str">
        <f t="shared" si="126"/>
        <v/>
      </c>
      <c r="O344" s="371" t="str">
        <f t="shared" si="127"/>
        <v/>
      </c>
      <c r="P344" s="371" t="str">
        <f t="shared" si="128"/>
        <v/>
      </c>
      <c r="Q344" s="371" t="str">
        <f t="shared" si="129"/>
        <v/>
      </c>
      <c r="R344" s="371" t="str">
        <f t="shared" si="130"/>
        <v/>
      </c>
      <c r="S344" s="371" t="str">
        <f t="shared" si="131"/>
        <v/>
      </c>
      <c r="T344" s="443" t="str">
        <f t="shared" si="150"/>
        <v/>
      </c>
      <c r="U344" s="539"/>
      <c r="V344" s="117"/>
      <c r="W344" s="118"/>
      <c r="X344" s="119"/>
      <c r="Y344" s="120"/>
      <c r="Z344" s="122"/>
      <c r="AA344" s="121"/>
      <c r="AB344" s="443" t="str">
        <f t="shared" si="132"/>
        <v/>
      </c>
      <c r="AC344" s="734" t="str">
        <f t="shared" si="151"/>
        <v/>
      </c>
      <c r="AD344" s="372"/>
      <c r="AE344" s="485"/>
      <c r="AF344" s="373" t="str">
        <f t="shared" si="133"/>
        <v/>
      </c>
      <c r="AG344" s="373" t="str">
        <f t="shared" si="134"/>
        <v/>
      </c>
      <c r="AH344" s="374" t="str">
        <f t="shared" si="135"/>
        <v/>
      </c>
      <c r="AI344" s="375" t="str">
        <f t="shared" si="136"/>
        <v/>
      </c>
      <c r="AJ344" s="375" t="str">
        <f t="shared" si="137"/>
        <v/>
      </c>
      <c r="AK344" s="375" t="str">
        <f t="shared" si="138"/>
        <v/>
      </c>
      <c r="AL344" s="375" t="str">
        <f t="shared" si="139"/>
        <v/>
      </c>
      <c r="AM344" s="375" t="str">
        <f t="shared" si="140"/>
        <v/>
      </c>
      <c r="AN344" s="376"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376"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375" t="str">
        <f t="shared" si="141"/>
        <v/>
      </c>
      <c r="AQ344" s="444" t="str">
        <f t="shared" si="142"/>
        <v/>
      </c>
      <c r="AR344" s="375" t="str">
        <f t="shared" si="152"/>
        <v/>
      </c>
      <c r="AS344" s="377" t="str">
        <f t="shared" si="143"/>
        <v/>
      </c>
      <c r="AT344" s="378" t="str">
        <f t="shared" si="144"/>
        <v/>
      </c>
      <c r="AX344" s="625" t="b">
        <f t="shared" si="153"/>
        <v>0</v>
      </c>
      <c r="AY344" s="7" t="str">
        <f t="shared" si="154"/>
        <v>FALSEFALSEFALSE</v>
      </c>
      <c r="AZ344" s="626">
        <f t="shared" si="145"/>
        <v>0</v>
      </c>
      <c r="BA344" s="627" t="str">
        <f t="shared" si="155"/>
        <v/>
      </c>
      <c r="BB344" s="627">
        <f t="shared" si="146"/>
        <v>0</v>
      </c>
      <c r="BC344" s="690" t="str">
        <f t="shared" si="147"/>
        <v/>
      </c>
    </row>
    <row r="345" spans="1:55">
      <c r="A345" s="381">
        <v>289</v>
      </c>
      <c r="B345" s="117"/>
      <c r="C345" s="288"/>
      <c r="D345" s="289"/>
      <c r="E345" s="289"/>
      <c r="F345" s="290"/>
      <c r="G345" s="292"/>
      <c r="H345" s="116"/>
      <c r="I345" s="292"/>
      <c r="J345" s="116"/>
      <c r="K345" s="370" t="str">
        <f t="shared" si="125"/>
        <v/>
      </c>
      <c r="L345" s="370">
        <f t="shared" si="148"/>
        <v>0</v>
      </c>
      <c r="M345" s="370">
        <f t="shared" si="149"/>
        <v>0</v>
      </c>
      <c r="N345" s="371" t="str">
        <f t="shared" si="126"/>
        <v/>
      </c>
      <c r="O345" s="371" t="str">
        <f t="shared" si="127"/>
        <v/>
      </c>
      <c r="P345" s="371" t="str">
        <f t="shared" si="128"/>
        <v/>
      </c>
      <c r="Q345" s="371" t="str">
        <f t="shared" si="129"/>
        <v/>
      </c>
      <c r="R345" s="371" t="str">
        <f t="shared" si="130"/>
        <v/>
      </c>
      <c r="S345" s="371" t="str">
        <f t="shared" si="131"/>
        <v/>
      </c>
      <c r="T345" s="443" t="str">
        <f t="shared" si="150"/>
        <v/>
      </c>
      <c r="U345" s="539"/>
      <c r="V345" s="117"/>
      <c r="W345" s="118"/>
      <c r="X345" s="119"/>
      <c r="Y345" s="120"/>
      <c r="Z345" s="122"/>
      <c r="AA345" s="121"/>
      <c r="AB345" s="443" t="str">
        <f t="shared" si="132"/>
        <v/>
      </c>
      <c r="AC345" s="734" t="str">
        <f t="shared" si="151"/>
        <v/>
      </c>
      <c r="AD345" s="372"/>
      <c r="AE345" s="485"/>
      <c r="AF345" s="373" t="str">
        <f t="shared" si="133"/>
        <v/>
      </c>
      <c r="AG345" s="373" t="str">
        <f t="shared" si="134"/>
        <v/>
      </c>
      <c r="AH345" s="374" t="str">
        <f t="shared" si="135"/>
        <v/>
      </c>
      <c r="AI345" s="375" t="str">
        <f t="shared" si="136"/>
        <v/>
      </c>
      <c r="AJ345" s="375" t="str">
        <f t="shared" si="137"/>
        <v/>
      </c>
      <c r="AK345" s="375" t="str">
        <f t="shared" si="138"/>
        <v/>
      </c>
      <c r="AL345" s="375" t="str">
        <f t="shared" si="139"/>
        <v/>
      </c>
      <c r="AM345" s="375" t="str">
        <f t="shared" si="140"/>
        <v/>
      </c>
      <c r="AN345" s="376"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376"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375" t="str">
        <f t="shared" si="141"/>
        <v/>
      </c>
      <c r="AQ345" s="444" t="str">
        <f t="shared" si="142"/>
        <v/>
      </c>
      <c r="AR345" s="375" t="str">
        <f t="shared" si="152"/>
        <v/>
      </c>
      <c r="AS345" s="377" t="str">
        <f t="shared" si="143"/>
        <v/>
      </c>
      <c r="AT345" s="378" t="str">
        <f t="shared" si="144"/>
        <v/>
      </c>
      <c r="AX345" s="625" t="b">
        <f t="shared" si="153"/>
        <v>0</v>
      </c>
      <c r="AY345" s="7" t="str">
        <f t="shared" si="154"/>
        <v>FALSEFALSEFALSE</v>
      </c>
      <c r="AZ345" s="626">
        <f t="shared" si="145"/>
        <v>0</v>
      </c>
      <c r="BA345" s="627" t="str">
        <f t="shared" si="155"/>
        <v/>
      </c>
      <c r="BB345" s="627">
        <f t="shared" si="146"/>
        <v>0</v>
      </c>
      <c r="BC345" s="690" t="str">
        <f t="shared" si="147"/>
        <v/>
      </c>
    </row>
    <row r="346" spans="1:55">
      <c r="A346" s="381">
        <v>290</v>
      </c>
      <c r="B346" s="117"/>
      <c r="C346" s="288"/>
      <c r="D346" s="289"/>
      <c r="E346" s="289"/>
      <c r="F346" s="290"/>
      <c r="G346" s="292"/>
      <c r="H346" s="116"/>
      <c r="I346" s="292"/>
      <c r="J346" s="116"/>
      <c r="K346" s="370" t="str">
        <f t="shared" si="125"/>
        <v/>
      </c>
      <c r="L346" s="370">
        <f t="shared" si="148"/>
        <v>0</v>
      </c>
      <c r="M346" s="370">
        <f t="shared" si="149"/>
        <v>0</v>
      </c>
      <c r="N346" s="371" t="str">
        <f t="shared" si="126"/>
        <v/>
      </c>
      <c r="O346" s="371" t="str">
        <f t="shared" si="127"/>
        <v/>
      </c>
      <c r="P346" s="371" t="str">
        <f t="shared" si="128"/>
        <v/>
      </c>
      <c r="Q346" s="371" t="str">
        <f t="shared" si="129"/>
        <v/>
      </c>
      <c r="R346" s="371" t="str">
        <f t="shared" si="130"/>
        <v/>
      </c>
      <c r="S346" s="371" t="str">
        <f t="shared" si="131"/>
        <v/>
      </c>
      <c r="T346" s="443" t="str">
        <f t="shared" si="150"/>
        <v/>
      </c>
      <c r="U346" s="539"/>
      <c r="V346" s="117"/>
      <c r="W346" s="118"/>
      <c r="X346" s="119"/>
      <c r="Y346" s="120"/>
      <c r="Z346" s="122"/>
      <c r="AA346" s="121"/>
      <c r="AB346" s="443" t="str">
        <f t="shared" si="132"/>
        <v/>
      </c>
      <c r="AC346" s="734" t="str">
        <f t="shared" si="151"/>
        <v/>
      </c>
      <c r="AD346" s="372"/>
      <c r="AE346" s="485"/>
      <c r="AF346" s="373" t="str">
        <f t="shared" si="133"/>
        <v/>
      </c>
      <c r="AG346" s="373" t="str">
        <f t="shared" si="134"/>
        <v/>
      </c>
      <c r="AH346" s="374" t="str">
        <f t="shared" si="135"/>
        <v/>
      </c>
      <c r="AI346" s="375" t="str">
        <f t="shared" si="136"/>
        <v/>
      </c>
      <c r="AJ346" s="375" t="str">
        <f t="shared" si="137"/>
        <v/>
      </c>
      <c r="AK346" s="375" t="str">
        <f t="shared" si="138"/>
        <v/>
      </c>
      <c r="AL346" s="375" t="str">
        <f t="shared" si="139"/>
        <v/>
      </c>
      <c r="AM346" s="375" t="str">
        <f t="shared" si="140"/>
        <v/>
      </c>
      <c r="AN346" s="376"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376"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375" t="str">
        <f t="shared" si="141"/>
        <v/>
      </c>
      <c r="AQ346" s="444" t="str">
        <f t="shared" si="142"/>
        <v/>
      </c>
      <c r="AR346" s="375" t="str">
        <f t="shared" si="152"/>
        <v/>
      </c>
      <c r="AS346" s="377" t="str">
        <f t="shared" si="143"/>
        <v/>
      </c>
      <c r="AT346" s="378" t="str">
        <f t="shared" si="144"/>
        <v/>
      </c>
      <c r="AX346" s="625" t="b">
        <f t="shared" si="153"/>
        <v>0</v>
      </c>
      <c r="AY346" s="7" t="str">
        <f t="shared" si="154"/>
        <v>FALSEFALSEFALSE</v>
      </c>
      <c r="AZ346" s="626">
        <f t="shared" si="145"/>
        <v>0</v>
      </c>
      <c r="BA346" s="627" t="str">
        <f t="shared" si="155"/>
        <v/>
      </c>
      <c r="BB346" s="627">
        <f t="shared" si="146"/>
        <v>0</v>
      </c>
      <c r="BC346" s="690" t="str">
        <f t="shared" si="147"/>
        <v/>
      </c>
    </row>
    <row r="347" spans="1:55">
      <c r="A347" s="381">
        <v>291</v>
      </c>
      <c r="B347" s="117"/>
      <c r="C347" s="288"/>
      <c r="D347" s="289"/>
      <c r="E347" s="289"/>
      <c r="F347" s="290"/>
      <c r="G347" s="292"/>
      <c r="H347" s="116"/>
      <c r="I347" s="292"/>
      <c r="J347" s="116"/>
      <c r="K347" s="370" t="str">
        <f t="shared" si="125"/>
        <v/>
      </c>
      <c r="L347" s="370">
        <f t="shared" si="148"/>
        <v>0</v>
      </c>
      <c r="M347" s="370">
        <f t="shared" si="149"/>
        <v>0</v>
      </c>
      <c r="N347" s="371" t="str">
        <f t="shared" si="126"/>
        <v/>
      </c>
      <c r="O347" s="371" t="str">
        <f t="shared" si="127"/>
        <v/>
      </c>
      <c r="P347" s="371" t="str">
        <f t="shared" si="128"/>
        <v/>
      </c>
      <c r="Q347" s="371" t="str">
        <f t="shared" si="129"/>
        <v/>
      </c>
      <c r="R347" s="371" t="str">
        <f t="shared" si="130"/>
        <v/>
      </c>
      <c r="S347" s="371" t="str">
        <f t="shared" si="131"/>
        <v/>
      </c>
      <c r="T347" s="443" t="str">
        <f t="shared" si="150"/>
        <v/>
      </c>
      <c r="U347" s="539"/>
      <c r="V347" s="117"/>
      <c r="W347" s="118"/>
      <c r="X347" s="119"/>
      <c r="Y347" s="120"/>
      <c r="Z347" s="122"/>
      <c r="AA347" s="121"/>
      <c r="AB347" s="443" t="str">
        <f t="shared" si="132"/>
        <v/>
      </c>
      <c r="AC347" s="734" t="str">
        <f t="shared" si="151"/>
        <v/>
      </c>
      <c r="AD347" s="372"/>
      <c r="AE347" s="485"/>
      <c r="AF347" s="373" t="str">
        <f t="shared" si="133"/>
        <v/>
      </c>
      <c r="AG347" s="373" t="str">
        <f t="shared" si="134"/>
        <v/>
      </c>
      <c r="AH347" s="374" t="str">
        <f t="shared" si="135"/>
        <v/>
      </c>
      <c r="AI347" s="375" t="str">
        <f t="shared" si="136"/>
        <v/>
      </c>
      <c r="AJ347" s="375" t="str">
        <f t="shared" si="137"/>
        <v/>
      </c>
      <c r="AK347" s="375" t="str">
        <f t="shared" si="138"/>
        <v/>
      </c>
      <c r="AL347" s="375" t="str">
        <f t="shared" si="139"/>
        <v/>
      </c>
      <c r="AM347" s="375" t="str">
        <f t="shared" si="140"/>
        <v/>
      </c>
      <c r="AN347" s="376"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376"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375" t="str">
        <f t="shared" si="141"/>
        <v/>
      </c>
      <c r="AQ347" s="444" t="str">
        <f t="shared" si="142"/>
        <v/>
      </c>
      <c r="AR347" s="375" t="str">
        <f t="shared" si="152"/>
        <v/>
      </c>
      <c r="AS347" s="377" t="str">
        <f t="shared" si="143"/>
        <v/>
      </c>
      <c r="AT347" s="378" t="str">
        <f t="shared" si="144"/>
        <v/>
      </c>
      <c r="AX347" s="625" t="b">
        <f t="shared" si="153"/>
        <v>0</v>
      </c>
      <c r="AY347" s="7" t="str">
        <f t="shared" si="154"/>
        <v>FALSEFALSEFALSE</v>
      </c>
      <c r="AZ347" s="626">
        <f t="shared" si="145"/>
        <v>0</v>
      </c>
      <c r="BA347" s="627" t="str">
        <f t="shared" si="155"/>
        <v/>
      </c>
      <c r="BB347" s="627">
        <f t="shared" si="146"/>
        <v>0</v>
      </c>
      <c r="BC347" s="690" t="str">
        <f t="shared" si="147"/>
        <v/>
      </c>
    </row>
    <row r="348" spans="1:55">
      <c r="A348" s="381">
        <v>292</v>
      </c>
      <c r="B348" s="117"/>
      <c r="C348" s="288"/>
      <c r="D348" s="289"/>
      <c r="E348" s="289"/>
      <c r="F348" s="290"/>
      <c r="G348" s="292"/>
      <c r="H348" s="116"/>
      <c r="I348" s="292"/>
      <c r="J348" s="116"/>
      <c r="K348" s="370" t="str">
        <f t="shared" si="125"/>
        <v/>
      </c>
      <c r="L348" s="370">
        <f t="shared" si="148"/>
        <v>0</v>
      </c>
      <c r="M348" s="370">
        <f t="shared" si="149"/>
        <v>0</v>
      </c>
      <c r="N348" s="371" t="str">
        <f t="shared" si="126"/>
        <v/>
      </c>
      <c r="O348" s="371" t="str">
        <f t="shared" si="127"/>
        <v/>
      </c>
      <c r="P348" s="371" t="str">
        <f t="shared" si="128"/>
        <v/>
      </c>
      <c r="Q348" s="371" t="str">
        <f t="shared" si="129"/>
        <v/>
      </c>
      <c r="R348" s="371" t="str">
        <f t="shared" si="130"/>
        <v/>
      </c>
      <c r="S348" s="371" t="str">
        <f t="shared" si="131"/>
        <v/>
      </c>
      <c r="T348" s="443" t="str">
        <f t="shared" si="150"/>
        <v/>
      </c>
      <c r="U348" s="539"/>
      <c r="V348" s="117"/>
      <c r="W348" s="118"/>
      <c r="X348" s="119"/>
      <c r="Y348" s="120"/>
      <c r="Z348" s="122"/>
      <c r="AA348" s="121"/>
      <c r="AB348" s="443" t="str">
        <f t="shared" si="132"/>
        <v/>
      </c>
      <c r="AC348" s="734" t="str">
        <f t="shared" si="151"/>
        <v/>
      </c>
      <c r="AD348" s="372"/>
      <c r="AE348" s="485"/>
      <c r="AF348" s="373" t="str">
        <f t="shared" si="133"/>
        <v/>
      </c>
      <c r="AG348" s="373" t="str">
        <f t="shared" si="134"/>
        <v/>
      </c>
      <c r="AH348" s="374" t="str">
        <f t="shared" si="135"/>
        <v/>
      </c>
      <c r="AI348" s="375" t="str">
        <f t="shared" si="136"/>
        <v/>
      </c>
      <c r="AJ348" s="375" t="str">
        <f t="shared" si="137"/>
        <v/>
      </c>
      <c r="AK348" s="375" t="str">
        <f t="shared" si="138"/>
        <v/>
      </c>
      <c r="AL348" s="375" t="str">
        <f t="shared" si="139"/>
        <v/>
      </c>
      <c r="AM348" s="375" t="str">
        <f t="shared" si="140"/>
        <v/>
      </c>
      <c r="AN348" s="376"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376"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375" t="str">
        <f t="shared" si="141"/>
        <v/>
      </c>
      <c r="AQ348" s="444" t="str">
        <f t="shared" si="142"/>
        <v/>
      </c>
      <c r="AR348" s="375" t="str">
        <f t="shared" si="152"/>
        <v/>
      </c>
      <c r="AS348" s="377" t="str">
        <f t="shared" si="143"/>
        <v/>
      </c>
      <c r="AT348" s="378" t="str">
        <f t="shared" si="144"/>
        <v/>
      </c>
      <c r="AX348" s="625" t="b">
        <f t="shared" si="153"/>
        <v>0</v>
      </c>
      <c r="AY348" s="7" t="str">
        <f t="shared" si="154"/>
        <v>FALSEFALSEFALSE</v>
      </c>
      <c r="AZ348" s="626">
        <f t="shared" si="145"/>
        <v>0</v>
      </c>
      <c r="BA348" s="627" t="str">
        <f t="shared" si="155"/>
        <v/>
      </c>
      <c r="BB348" s="627">
        <f t="shared" si="146"/>
        <v>0</v>
      </c>
      <c r="BC348" s="690" t="str">
        <f t="shared" si="147"/>
        <v/>
      </c>
    </row>
    <row r="349" spans="1:55">
      <c r="A349" s="381">
        <v>293</v>
      </c>
      <c r="B349" s="117"/>
      <c r="C349" s="288"/>
      <c r="D349" s="289"/>
      <c r="E349" s="289"/>
      <c r="F349" s="290"/>
      <c r="G349" s="292"/>
      <c r="H349" s="116"/>
      <c r="I349" s="292"/>
      <c r="J349" s="116"/>
      <c r="K349" s="370" t="str">
        <f t="shared" si="125"/>
        <v/>
      </c>
      <c r="L349" s="370">
        <f t="shared" si="148"/>
        <v>0</v>
      </c>
      <c r="M349" s="370">
        <f t="shared" si="149"/>
        <v>0</v>
      </c>
      <c r="N349" s="371" t="str">
        <f t="shared" si="126"/>
        <v/>
      </c>
      <c r="O349" s="371" t="str">
        <f t="shared" si="127"/>
        <v/>
      </c>
      <c r="P349" s="371" t="str">
        <f t="shared" si="128"/>
        <v/>
      </c>
      <c r="Q349" s="371" t="str">
        <f t="shared" si="129"/>
        <v/>
      </c>
      <c r="R349" s="371" t="str">
        <f t="shared" si="130"/>
        <v/>
      </c>
      <c r="S349" s="371" t="str">
        <f t="shared" si="131"/>
        <v/>
      </c>
      <c r="T349" s="443" t="str">
        <f t="shared" si="150"/>
        <v/>
      </c>
      <c r="U349" s="539"/>
      <c r="V349" s="117"/>
      <c r="W349" s="118"/>
      <c r="X349" s="119"/>
      <c r="Y349" s="120"/>
      <c r="Z349" s="122"/>
      <c r="AA349" s="121"/>
      <c r="AB349" s="443" t="str">
        <f t="shared" si="132"/>
        <v/>
      </c>
      <c r="AC349" s="734" t="str">
        <f t="shared" si="151"/>
        <v/>
      </c>
      <c r="AD349" s="372"/>
      <c r="AE349" s="485"/>
      <c r="AF349" s="373" t="str">
        <f t="shared" si="133"/>
        <v/>
      </c>
      <c r="AG349" s="373" t="str">
        <f t="shared" si="134"/>
        <v/>
      </c>
      <c r="AH349" s="374" t="str">
        <f t="shared" si="135"/>
        <v/>
      </c>
      <c r="AI349" s="375" t="str">
        <f t="shared" si="136"/>
        <v/>
      </c>
      <c r="AJ349" s="375" t="str">
        <f t="shared" si="137"/>
        <v/>
      </c>
      <c r="AK349" s="375" t="str">
        <f t="shared" si="138"/>
        <v/>
      </c>
      <c r="AL349" s="375" t="str">
        <f t="shared" si="139"/>
        <v/>
      </c>
      <c r="AM349" s="375" t="str">
        <f t="shared" si="140"/>
        <v/>
      </c>
      <c r="AN349" s="376"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376"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375" t="str">
        <f t="shared" si="141"/>
        <v/>
      </c>
      <c r="AQ349" s="444" t="str">
        <f t="shared" si="142"/>
        <v/>
      </c>
      <c r="AR349" s="375" t="str">
        <f t="shared" si="152"/>
        <v/>
      </c>
      <c r="AS349" s="377" t="str">
        <f t="shared" si="143"/>
        <v/>
      </c>
      <c r="AT349" s="378" t="str">
        <f t="shared" si="144"/>
        <v/>
      </c>
      <c r="AX349" s="625" t="b">
        <f t="shared" si="153"/>
        <v>0</v>
      </c>
      <c r="AY349" s="7" t="str">
        <f t="shared" si="154"/>
        <v>FALSEFALSEFALSE</v>
      </c>
      <c r="AZ349" s="626">
        <f t="shared" si="145"/>
        <v>0</v>
      </c>
      <c r="BA349" s="627" t="str">
        <f t="shared" si="155"/>
        <v/>
      </c>
      <c r="BB349" s="627">
        <f t="shared" si="146"/>
        <v>0</v>
      </c>
      <c r="BC349" s="690" t="str">
        <f t="shared" si="147"/>
        <v/>
      </c>
    </row>
    <row r="350" spans="1:55">
      <c r="A350" s="381">
        <v>294</v>
      </c>
      <c r="B350" s="117"/>
      <c r="C350" s="288"/>
      <c r="D350" s="289"/>
      <c r="E350" s="289"/>
      <c r="F350" s="290"/>
      <c r="G350" s="292"/>
      <c r="H350" s="116"/>
      <c r="I350" s="292"/>
      <c r="J350" s="116"/>
      <c r="K350" s="370" t="str">
        <f t="shared" si="125"/>
        <v/>
      </c>
      <c r="L350" s="370">
        <f t="shared" si="148"/>
        <v>0</v>
      </c>
      <c r="M350" s="370">
        <f t="shared" si="149"/>
        <v>0</v>
      </c>
      <c r="N350" s="371" t="str">
        <f t="shared" si="126"/>
        <v/>
      </c>
      <c r="O350" s="371" t="str">
        <f t="shared" si="127"/>
        <v/>
      </c>
      <c r="P350" s="371" t="str">
        <f t="shared" si="128"/>
        <v/>
      </c>
      <c r="Q350" s="371" t="str">
        <f t="shared" si="129"/>
        <v/>
      </c>
      <c r="R350" s="371" t="str">
        <f t="shared" si="130"/>
        <v/>
      </c>
      <c r="S350" s="371" t="str">
        <f t="shared" si="131"/>
        <v/>
      </c>
      <c r="T350" s="443" t="str">
        <f t="shared" si="150"/>
        <v/>
      </c>
      <c r="U350" s="539"/>
      <c r="V350" s="117"/>
      <c r="W350" s="118"/>
      <c r="X350" s="119"/>
      <c r="Y350" s="120"/>
      <c r="Z350" s="122"/>
      <c r="AA350" s="121"/>
      <c r="AB350" s="443" t="str">
        <f t="shared" si="132"/>
        <v/>
      </c>
      <c r="AC350" s="734" t="str">
        <f t="shared" si="151"/>
        <v/>
      </c>
      <c r="AD350" s="372"/>
      <c r="AE350" s="485"/>
      <c r="AF350" s="373" t="str">
        <f t="shared" si="133"/>
        <v/>
      </c>
      <c r="AG350" s="373" t="str">
        <f t="shared" si="134"/>
        <v/>
      </c>
      <c r="AH350" s="374" t="str">
        <f t="shared" si="135"/>
        <v/>
      </c>
      <c r="AI350" s="375" t="str">
        <f t="shared" si="136"/>
        <v/>
      </c>
      <c r="AJ350" s="375" t="str">
        <f t="shared" si="137"/>
        <v/>
      </c>
      <c r="AK350" s="375" t="str">
        <f t="shared" si="138"/>
        <v/>
      </c>
      <c r="AL350" s="375" t="str">
        <f t="shared" si="139"/>
        <v/>
      </c>
      <c r="AM350" s="375" t="str">
        <f t="shared" si="140"/>
        <v/>
      </c>
      <c r="AN350" s="376"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376"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375" t="str">
        <f t="shared" si="141"/>
        <v/>
      </c>
      <c r="AQ350" s="444" t="str">
        <f t="shared" si="142"/>
        <v/>
      </c>
      <c r="AR350" s="375" t="str">
        <f t="shared" si="152"/>
        <v/>
      </c>
      <c r="AS350" s="377" t="str">
        <f t="shared" si="143"/>
        <v/>
      </c>
      <c r="AT350" s="378" t="str">
        <f t="shared" si="144"/>
        <v/>
      </c>
      <c r="AX350" s="625" t="b">
        <f t="shared" si="153"/>
        <v>0</v>
      </c>
      <c r="AY350" s="7" t="str">
        <f t="shared" si="154"/>
        <v>FALSEFALSEFALSE</v>
      </c>
      <c r="AZ350" s="626">
        <f t="shared" si="145"/>
        <v>0</v>
      </c>
      <c r="BA350" s="627" t="str">
        <f t="shared" si="155"/>
        <v/>
      </c>
      <c r="BB350" s="627">
        <f t="shared" si="146"/>
        <v>0</v>
      </c>
      <c r="BC350" s="690" t="str">
        <f t="shared" si="147"/>
        <v/>
      </c>
    </row>
    <row r="351" spans="1:55">
      <c r="A351" s="381">
        <v>295</v>
      </c>
      <c r="B351" s="117"/>
      <c r="C351" s="288"/>
      <c r="D351" s="289"/>
      <c r="E351" s="289"/>
      <c r="F351" s="290"/>
      <c r="G351" s="292"/>
      <c r="H351" s="116"/>
      <c r="I351" s="292"/>
      <c r="J351" s="116"/>
      <c r="K351" s="370" t="str">
        <f t="shared" si="125"/>
        <v/>
      </c>
      <c r="L351" s="370">
        <f t="shared" si="148"/>
        <v>0</v>
      </c>
      <c r="M351" s="370">
        <f t="shared" si="149"/>
        <v>0</v>
      </c>
      <c r="N351" s="371" t="str">
        <f t="shared" si="126"/>
        <v/>
      </c>
      <c r="O351" s="371" t="str">
        <f t="shared" si="127"/>
        <v/>
      </c>
      <c r="P351" s="371" t="str">
        <f t="shared" si="128"/>
        <v/>
      </c>
      <c r="Q351" s="371" t="str">
        <f t="shared" si="129"/>
        <v/>
      </c>
      <c r="R351" s="371" t="str">
        <f t="shared" si="130"/>
        <v/>
      </c>
      <c r="S351" s="371" t="str">
        <f t="shared" si="131"/>
        <v/>
      </c>
      <c r="T351" s="443" t="str">
        <f t="shared" si="150"/>
        <v/>
      </c>
      <c r="U351" s="539"/>
      <c r="V351" s="117"/>
      <c r="W351" s="118"/>
      <c r="X351" s="119"/>
      <c r="Y351" s="120"/>
      <c r="Z351" s="122"/>
      <c r="AA351" s="121"/>
      <c r="AB351" s="443" t="str">
        <f t="shared" si="132"/>
        <v/>
      </c>
      <c r="AC351" s="734" t="str">
        <f t="shared" si="151"/>
        <v/>
      </c>
      <c r="AD351" s="372"/>
      <c r="AE351" s="485"/>
      <c r="AF351" s="373" t="str">
        <f t="shared" si="133"/>
        <v/>
      </c>
      <c r="AG351" s="373" t="str">
        <f t="shared" si="134"/>
        <v/>
      </c>
      <c r="AH351" s="374" t="str">
        <f t="shared" si="135"/>
        <v/>
      </c>
      <c r="AI351" s="375" t="str">
        <f t="shared" si="136"/>
        <v/>
      </c>
      <c r="AJ351" s="375" t="str">
        <f t="shared" si="137"/>
        <v/>
      </c>
      <c r="AK351" s="375" t="str">
        <f t="shared" si="138"/>
        <v/>
      </c>
      <c r="AL351" s="375" t="str">
        <f t="shared" si="139"/>
        <v/>
      </c>
      <c r="AM351" s="375" t="str">
        <f t="shared" si="140"/>
        <v/>
      </c>
      <c r="AN351" s="376"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376"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375" t="str">
        <f t="shared" si="141"/>
        <v/>
      </c>
      <c r="AQ351" s="444" t="str">
        <f t="shared" si="142"/>
        <v/>
      </c>
      <c r="AR351" s="375" t="str">
        <f t="shared" si="152"/>
        <v/>
      </c>
      <c r="AS351" s="377" t="str">
        <f t="shared" si="143"/>
        <v/>
      </c>
      <c r="AT351" s="378" t="str">
        <f t="shared" si="144"/>
        <v/>
      </c>
      <c r="AX351" s="625" t="b">
        <f t="shared" si="153"/>
        <v>0</v>
      </c>
      <c r="AY351" s="7" t="str">
        <f t="shared" si="154"/>
        <v>FALSEFALSEFALSE</v>
      </c>
      <c r="AZ351" s="626">
        <f t="shared" si="145"/>
        <v>0</v>
      </c>
      <c r="BA351" s="627" t="str">
        <f t="shared" si="155"/>
        <v/>
      </c>
      <c r="BB351" s="627">
        <f t="shared" si="146"/>
        <v>0</v>
      </c>
      <c r="BC351" s="690" t="str">
        <f t="shared" si="147"/>
        <v/>
      </c>
    </row>
    <row r="352" spans="1:55">
      <c r="A352" s="381">
        <v>296</v>
      </c>
      <c r="B352" s="117"/>
      <c r="C352" s="288"/>
      <c r="D352" s="289"/>
      <c r="E352" s="289"/>
      <c r="F352" s="290"/>
      <c r="G352" s="292"/>
      <c r="H352" s="116"/>
      <c r="I352" s="292"/>
      <c r="J352" s="116"/>
      <c r="K352" s="370" t="str">
        <f t="shared" si="125"/>
        <v/>
      </c>
      <c r="L352" s="370">
        <f t="shared" si="148"/>
        <v>0</v>
      </c>
      <c r="M352" s="370">
        <f t="shared" si="149"/>
        <v>0</v>
      </c>
      <c r="N352" s="371" t="str">
        <f t="shared" si="126"/>
        <v/>
      </c>
      <c r="O352" s="371" t="str">
        <f t="shared" si="127"/>
        <v/>
      </c>
      <c r="P352" s="371" t="str">
        <f t="shared" si="128"/>
        <v/>
      </c>
      <c r="Q352" s="371" t="str">
        <f t="shared" si="129"/>
        <v/>
      </c>
      <c r="R352" s="371" t="str">
        <f t="shared" si="130"/>
        <v/>
      </c>
      <c r="S352" s="371" t="str">
        <f t="shared" si="131"/>
        <v/>
      </c>
      <c r="T352" s="443" t="str">
        <f t="shared" si="150"/>
        <v/>
      </c>
      <c r="U352" s="539"/>
      <c r="V352" s="117"/>
      <c r="W352" s="118"/>
      <c r="X352" s="119"/>
      <c r="Y352" s="120"/>
      <c r="Z352" s="122"/>
      <c r="AA352" s="121"/>
      <c r="AB352" s="443" t="str">
        <f t="shared" si="132"/>
        <v/>
      </c>
      <c r="AC352" s="734" t="str">
        <f t="shared" si="151"/>
        <v/>
      </c>
      <c r="AD352" s="372"/>
      <c r="AE352" s="485"/>
      <c r="AF352" s="373" t="str">
        <f t="shared" si="133"/>
        <v/>
      </c>
      <c r="AG352" s="373" t="str">
        <f t="shared" si="134"/>
        <v/>
      </c>
      <c r="AH352" s="374" t="str">
        <f t="shared" si="135"/>
        <v/>
      </c>
      <c r="AI352" s="375" t="str">
        <f t="shared" si="136"/>
        <v/>
      </c>
      <c r="AJ352" s="375" t="str">
        <f t="shared" si="137"/>
        <v/>
      </c>
      <c r="AK352" s="375" t="str">
        <f t="shared" si="138"/>
        <v/>
      </c>
      <c r="AL352" s="375" t="str">
        <f t="shared" si="139"/>
        <v/>
      </c>
      <c r="AM352" s="375" t="str">
        <f t="shared" si="140"/>
        <v/>
      </c>
      <c r="AN352" s="376"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376"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375" t="str">
        <f t="shared" si="141"/>
        <v/>
      </c>
      <c r="AQ352" s="444" t="str">
        <f t="shared" si="142"/>
        <v/>
      </c>
      <c r="AR352" s="375" t="str">
        <f t="shared" si="152"/>
        <v/>
      </c>
      <c r="AS352" s="377" t="str">
        <f t="shared" si="143"/>
        <v/>
      </c>
      <c r="AT352" s="378" t="str">
        <f t="shared" si="144"/>
        <v/>
      </c>
      <c r="AX352" s="625" t="b">
        <f t="shared" si="153"/>
        <v>0</v>
      </c>
      <c r="AY352" s="7" t="str">
        <f t="shared" si="154"/>
        <v>FALSEFALSEFALSE</v>
      </c>
      <c r="AZ352" s="626">
        <f t="shared" si="145"/>
        <v>0</v>
      </c>
      <c r="BA352" s="627" t="str">
        <f t="shared" si="155"/>
        <v/>
      </c>
      <c r="BB352" s="627">
        <f t="shared" si="146"/>
        <v>0</v>
      </c>
      <c r="BC352" s="690" t="str">
        <f t="shared" si="147"/>
        <v/>
      </c>
    </row>
    <row r="353" spans="1:55">
      <c r="A353" s="381">
        <v>297</v>
      </c>
      <c r="B353" s="117"/>
      <c r="C353" s="288"/>
      <c r="D353" s="289"/>
      <c r="E353" s="289"/>
      <c r="F353" s="290"/>
      <c r="G353" s="292"/>
      <c r="H353" s="116"/>
      <c r="I353" s="292"/>
      <c r="J353" s="116"/>
      <c r="K353" s="370" t="str">
        <f t="shared" si="125"/>
        <v/>
      </c>
      <c r="L353" s="370">
        <f t="shared" si="148"/>
        <v>0</v>
      </c>
      <c r="M353" s="370">
        <f t="shared" si="149"/>
        <v>0</v>
      </c>
      <c r="N353" s="371" t="str">
        <f t="shared" si="126"/>
        <v/>
      </c>
      <c r="O353" s="371" t="str">
        <f t="shared" si="127"/>
        <v/>
      </c>
      <c r="P353" s="371" t="str">
        <f t="shared" si="128"/>
        <v/>
      </c>
      <c r="Q353" s="371" t="str">
        <f t="shared" si="129"/>
        <v/>
      </c>
      <c r="R353" s="371" t="str">
        <f t="shared" si="130"/>
        <v/>
      </c>
      <c r="S353" s="371" t="str">
        <f t="shared" si="131"/>
        <v/>
      </c>
      <c r="T353" s="443" t="str">
        <f t="shared" si="150"/>
        <v/>
      </c>
      <c r="U353" s="539"/>
      <c r="V353" s="117"/>
      <c r="W353" s="118"/>
      <c r="X353" s="119"/>
      <c r="Y353" s="120"/>
      <c r="Z353" s="122"/>
      <c r="AA353" s="121"/>
      <c r="AB353" s="443" t="str">
        <f t="shared" si="132"/>
        <v/>
      </c>
      <c r="AC353" s="734" t="str">
        <f t="shared" si="151"/>
        <v/>
      </c>
      <c r="AD353" s="372"/>
      <c r="AE353" s="485"/>
      <c r="AF353" s="373" t="str">
        <f t="shared" si="133"/>
        <v/>
      </c>
      <c r="AG353" s="373" t="str">
        <f t="shared" si="134"/>
        <v/>
      </c>
      <c r="AH353" s="374" t="str">
        <f t="shared" si="135"/>
        <v/>
      </c>
      <c r="AI353" s="375" t="str">
        <f t="shared" si="136"/>
        <v/>
      </c>
      <c r="AJ353" s="375" t="str">
        <f t="shared" si="137"/>
        <v/>
      </c>
      <c r="AK353" s="375" t="str">
        <f t="shared" si="138"/>
        <v/>
      </c>
      <c r="AL353" s="375" t="str">
        <f t="shared" si="139"/>
        <v/>
      </c>
      <c r="AM353" s="375" t="str">
        <f t="shared" si="140"/>
        <v/>
      </c>
      <c r="AN353" s="376"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376"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375" t="str">
        <f t="shared" si="141"/>
        <v/>
      </c>
      <c r="AQ353" s="444" t="str">
        <f t="shared" si="142"/>
        <v/>
      </c>
      <c r="AR353" s="375" t="str">
        <f t="shared" si="152"/>
        <v/>
      </c>
      <c r="AS353" s="377" t="str">
        <f t="shared" si="143"/>
        <v/>
      </c>
      <c r="AT353" s="378" t="str">
        <f t="shared" si="144"/>
        <v/>
      </c>
      <c r="AX353" s="625" t="b">
        <f t="shared" si="153"/>
        <v>0</v>
      </c>
      <c r="AY353" s="7" t="str">
        <f t="shared" si="154"/>
        <v>FALSEFALSEFALSE</v>
      </c>
      <c r="AZ353" s="626">
        <f t="shared" si="145"/>
        <v>0</v>
      </c>
      <c r="BA353" s="627" t="str">
        <f t="shared" si="155"/>
        <v/>
      </c>
      <c r="BB353" s="627">
        <f t="shared" si="146"/>
        <v>0</v>
      </c>
      <c r="BC353" s="690" t="str">
        <f t="shared" si="147"/>
        <v/>
      </c>
    </row>
    <row r="354" spans="1:55">
      <c r="A354" s="381">
        <v>298</v>
      </c>
      <c r="B354" s="117"/>
      <c r="C354" s="288"/>
      <c r="D354" s="289"/>
      <c r="E354" s="289"/>
      <c r="F354" s="290"/>
      <c r="G354" s="292"/>
      <c r="H354" s="116"/>
      <c r="I354" s="292"/>
      <c r="J354" s="116"/>
      <c r="K354" s="370" t="str">
        <f t="shared" si="125"/>
        <v/>
      </c>
      <c r="L354" s="370">
        <f t="shared" si="148"/>
        <v>0</v>
      </c>
      <c r="M354" s="370">
        <f t="shared" si="149"/>
        <v>0</v>
      </c>
      <c r="N354" s="371" t="str">
        <f t="shared" si="126"/>
        <v/>
      </c>
      <c r="O354" s="371" t="str">
        <f t="shared" si="127"/>
        <v/>
      </c>
      <c r="P354" s="371" t="str">
        <f t="shared" si="128"/>
        <v/>
      </c>
      <c r="Q354" s="371" t="str">
        <f t="shared" si="129"/>
        <v/>
      </c>
      <c r="R354" s="371" t="str">
        <f t="shared" si="130"/>
        <v/>
      </c>
      <c r="S354" s="371" t="str">
        <f t="shared" si="131"/>
        <v/>
      </c>
      <c r="T354" s="443" t="str">
        <f t="shared" si="150"/>
        <v/>
      </c>
      <c r="U354" s="539"/>
      <c r="V354" s="117"/>
      <c r="W354" s="118"/>
      <c r="X354" s="119"/>
      <c r="Y354" s="120"/>
      <c r="Z354" s="122"/>
      <c r="AA354" s="121"/>
      <c r="AB354" s="443" t="str">
        <f t="shared" si="132"/>
        <v/>
      </c>
      <c r="AC354" s="734" t="str">
        <f t="shared" si="151"/>
        <v/>
      </c>
      <c r="AD354" s="372"/>
      <c r="AE354" s="485"/>
      <c r="AF354" s="373" t="str">
        <f t="shared" si="133"/>
        <v/>
      </c>
      <c r="AG354" s="373" t="str">
        <f t="shared" si="134"/>
        <v/>
      </c>
      <c r="AH354" s="374" t="str">
        <f t="shared" si="135"/>
        <v/>
      </c>
      <c r="AI354" s="375" t="str">
        <f t="shared" si="136"/>
        <v/>
      </c>
      <c r="AJ354" s="375" t="str">
        <f t="shared" si="137"/>
        <v/>
      </c>
      <c r="AK354" s="375" t="str">
        <f t="shared" si="138"/>
        <v/>
      </c>
      <c r="AL354" s="375" t="str">
        <f t="shared" si="139"/>
        <v/>
      </c>
      <c r="AM354" s="375" t="str">
        <f t="shared" si="140"/>
        <v/>
      </c>
      <c r="AN354" s="376"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376"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375" t="str">
        <f t="shared" si="141"/>
        <v/>
      </c>
      <c r="AQ354" s="444" t="str">
        <f t="shared" si="142"/>
        <v/>
      </c>
      <c r="AR354" s="375" t="str">
        <f t="shared" si="152"/>
        <v/>
      </c>
      <c r="AS354" s="377" t="str">
        <f t="shared" si="143"/>
        <v/>
      </c>
      <c r="AT354" s="378" t="str">
        <f t="shared" si="144"/>
        <v/>
      </c>
      <c r="AX354" s="625" t="b">
        <f t="shared" si="153"/>
        <v>0</v>
      </c>
      <c r="AY354" s="7" t="str">
        <f t="shared" si="154"/>
        <v>FALSEFALSEFALSE</v>
      </c>
      <c r="AZ354" s="626">
        <f t="shared" si="145"/>
        <v>0</v>
      </c>
      <c r="BA354" s="627" t="str">
        <f t="shared" si="155"/>
        <v/>
      </c>
      <c r="BB354" s="627">
        <f t="shared" si="146"/>
        <v>0</v>
      </c>
      <c r="BC354" s="690" t="str">
        <f t="shared" si="147"/>
        <v/>
      </c>
    </row>
    <row r="355" spans="1:55">
      <c r="A355" s="381">
        <v>299</v>
      </c>
      <c r="B355" s="117"/>
      <c r="C355" s="288"/>
      <c r="D355" s="289"/>
      <c r="E355" s="289"/>
      <c r="F355" s="290"/>
      <c r="G355" s="292"/>
      <c r="H355" s="116"/>
      <c r="I355" s="292"/>
      <c r="J355" s="116"/>
      <c r="K355" s="370" t="str">
        <f t="shared" si="125"/>
        <v/>
      </c>
      <c r="L355" s="370">
        <f t="shared" si="148"/>
        <v>0</v>
      </c>
      <c r="M355" s="370">
        <f t="shared" si="149"/>
        <v>0</v>
      </c>
      <c r="N355" s="371" t="str">
        <f t="shared" si="126"/>
        <v/>
      </c>
      <c r="O355" s="371" t="str">
        <f t="shared" si="127"/>
        <v/>
      </c>
      <c r="P355" s="371" t="str">
        <f t="shared" si="128"/>
        <v/>
      </c>
      <c r="Q355" s="371" t="str">
        <f t="shared" si="129"/>
        <v/>
      </c>
      <c r="R355" s="371" t="str">
        <f t="shared" si="130"/>
        <v/>
      </c>
      <c r="S355" s="371" t="str">
        <f t="shared" si="131"/>
        <v/>
      </c>
      <c r="T355" s="443" t="str">
        <f t="shared" si="150"/>
        <v/>
      </c>
      <c r="U355" s="539"/>
      <c r="V355" s="117"/>
      <c r="W355" s="118"/>
      <c r="X355" s="119"/>
      <c r="Y355" s="120"/>
      <c r="Z355" s="122"/>
      <c r="AA355" s="121"/>
      <c r="AB355" s="443" t="str">
        <f t="shared" si="132"/>
        <v/>
      </c>
      <c r="AC355" s="734" t="str">
        <f t="shared" si="151"/>
        <v/>
      </c>
      <c r="AD355" s="372"/>
      <c r="AE355" s="485"/>
      <c r="AF355" s="373" t="str">
        <f t="shared" si="133"/>
        <v/>
      </c>
      <c r="AG355" s="373" t="str">
        <f t="shared" si="134"/>
        <v/>
      </c>
      <c r="AH355" s="374" t="str">
        <f t="shared" si="135"/>
        <v/>
      </c>
      <c r="AI355" s="375" t="str">
        <f t="shared" si="136"/>
        <v/>
      </c>
      <c r="AJ355" s="375" t="str">
        <f t="shared" si="137"/>
        <v/>
      </c>
      <c r="AK355" s="375" t="str">
        <f t="shared" si="138"/>
        <v/>
      </c>
      <c r="AL355" s="375" t="str">
        <f t="shared" si="139"/>
        <v/>
      </c>
      <c r="AM355" s="375" t="str">
        <f t="shared" si="140"/>
        <v/>
      </c>
      <c r="AN355" s="376"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376"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375" t="str">
        <f t="shared" si="141"/>
        <v/>
      </c>
      <c r="AQ355" s="444" t="str">
        <f t="shared" si="142"/>
        <v/>
      </c>
      <c r="AR355" s="375" t="str">
        <f t="shared" si="152"/>
        <v/>
      </c>
      <c r="AS355" s="377" t="str">
        <f t="shared" si="143"/>
        <v/>
      </c>
      <c r="AT355" s="378" t="str">
        <f t="shared" si="144"/>
        <v/>
      </c>
      <c r="AX355" s="625" t="b">
        <f t="shared" si="153"/>
        <v>0</v>
      </c>
      <c r="AY355" s="7" t="str">
        <f t="shared" si="154"/>
        <v>FALSEFALSEFALSE</v>
      </c>
      <c r="AZ355" s="626">
        <f t="shared" si="145"/>
        <v>0</v>
      </c>
      <c r="BA355" s="627" t="str">
        <f t="shared" si="155"/>
        <v/>
      </c>
      <c r="BB355" s="627">
        <f t="shared" si="146"/>
        <v>0</v>
      </c>
      <c r="BC355" s="690" t="str">
        <f t="shared" si="147"/>
        <v/>
      </c>
    </row>
    <row r="356" spans="1:55">
      <c r="A356" s="381">
        <v>300</v>
      </c>
      <c r="B356" s="117"/>
      <c r="C356" s="288"/>
      <c r="D356" s="289"/>
      <c r="E356" s="289"/>
      <c r="F356" s="290"/>
      <c r="G356" s="292"/>
      <c r="H356" s="116"/>
      <c r="I356" s="292"/>
      <c r="J356" s="116"/>
      <c r="K356" s="370" t="str">
        <f t="shared" si="125"/>
        <v/>
      </c>
      <c r="L356" s="370">
        <f t="shared" si="148"/>
        <v>0</v>
      </c>
      <c r="M356" s="370">
        <f t="shared" si="149"/>
        <v>0</v>
      </c>
      <c r="N356" s="371" t="str">
        <f t="shared" si="126"/>
        <v/>
      </c>
      <c r="O356" s="371" t="str">
        <f t="shared" si="127"/>
        <v/>
      </c>
      <c r="P356" s="371" t="str">
        <f t="shared" si="128"/>
        <v/>
      </c>
      <c r="Q356" s="371" t="str">
        <f t="shared" si="129"/>
        <v/>
      </c>
      <c r="R356" s="371" t="str">
        <f t="shared" si="130"/>
        <v/>
      </c>
      <c r="S356" s="371" t="str">
        <f t="shared" si="131"/>
        <v/>
      </c>
      <c r="T356" s="443" t="str">
        <f t="shared" si="150"/>
        <v/>
      </c>
      <c r="U356" s="539"/>
      <c r="V356" s="117"/>
      <c r="W356" s="118"/>
      <c r="X356" s="119"/>
      <c r="Y356" s="120"/>
      <c r="Z356" s="122"/>
      <c r="AA356" s="121"/>
      <c r="AB356" s="443" t="str">
        <f t="shared" si="132"/>
        <v/>
      </c>
      <c r="AC356" s="734" t="str">
        <f t="shared" si="151"/>
        <v/>
      </c>
      <c r="AD356" s="372"/>
      <c r="AE356" s="485"/>
      <c r="AF356" s="373" t="str">
        <f t="shared" si="133"/>
        <v/>
      </c>
      <c r="AG356" s="373" t="str">
        <f t="shared" si="134"/>
        <v/>
      </c>
      <c r="AH356" s="374" t="str">
        <f t="shared" si="135"/>
        <v/>
      </c>
      <c r="AI356" s="375" t="str">
        <f t="shared" si="136"/>
        <v/>
      </c>
      <c r="AJ356" s="375" t="str">
        <f t="shared" si="137"/>
        <v/>
      </c>
      <c r="AK356" s="375" t="str">
        <f t="shared" si="138"/>
        <v/>
      </c>
      <c r="AL356" s="375" t="str">
        <f t="shared" si="139"/>
        <v/>
      </c>
      <c r="AM356" s="375" t="str">
        <f t="shared" si="140"/>
        <v/>
      </c>
      <c r="AN356" s="376"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376"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375" t="str">
        <f t="shared" si="141"/>
        <v/>
      </c>
      <c r="AQ356" s="444" t="str">
        <f t="shared" si="142"/>
        <v/>
      </c>
      <c r="AR356" s="375" t="str">
        <f t="shared" si="152"/>
        <v/>
      </c>
      <c r="AS356" s="377" t="str">
        <f t="shared" si="143"/>
        <v/>
      </c>
      <c r="AT356" s="378" t="str">
        <f t="shared" si="144"/>
        <v/>
      </c>
      <c r="AX356" s="625" t="b">
        <f t="shared" si="153"/>
        <v>0</v>
      </c>
      <c r="AY356" s="7" t="str">
        <f t="shared" si="154"/>
        <v>FALSEFALSEFALSE</v>
      </c>
      <c r="AZ356" s="626">
        <f t="shared" si="145"/>
        <v>0</v>
      </c>
      <c r="BA356" s="627" t="str">
        <f t="shared" si="155"/>
        <v/>
      </c>
      <c r="BB356" s="627">
        <f t="shared" si="146"/>
        <v>0</v>
      </c>
      <c r="BC356" s="690" t="str">
        <f t="shared" si="147"/>
        <v/>
      </c>
    </row>
    <row r="357" spans="1:55">
      <c r="A357" s="381">
        <v>301</v>
      </c>
      <c r="B357" s="117"/>
      <c r="C357" s="288"/>
      <c r="D357" s="289"/>
      <c r="E357" s="289"/>
      <c r="F357" s="290"/>
      <c r="G357" s="292"/>
      <c r="H357" s="116"/>
      <c r="I357" s="292"/>
      <c r="J357" s="116"/>
      <c r="K357" s="370" t="str">
        <f t="shared" si="125"/>
        <v/>
      </c>
      <c r="L357" s="370">
        <f t="shared" si="148"/>
        <v>0</v>
      </c>
      <c r="M357" s="370">
        <f t="shared" si="149"/>
        <v>0</v>
      </c>
      <c r="N357" s="371" t="str">
        <f t="shared" si="126"/>
        <v/>
      </c>
      <c r="O357" s="371" t="str">
        <f t="shared" si="127"/>
        <v/>
      </c>
      <c r="P357" s="371" t="str">
        <f t="shared" si="128"/>
        <v/>
      </c>
      <c r="Q357" s="371" t="str">
        <f t="shared" si="129"/>
        <v/>
      </c>
      <c r="R357" s="371" t="str">
        <f t="shared" si="130"/>
        <v/>
      </c>
      <c r="S357" s="371" t="str">
        <f t="shared" si="131"/>
        <v/>
      </c>
      <c r="T357" s="443" t="str">
        <f t="shared" si="150"/>
        <v/>
      </c>
      <c r="U357" s="539"/>
      <c r="V357" s="117"/>
      <c r="W357" s="118"/>
      <c r="X357" s="119"/>
      <c r="Y357" s="120"/>
      <c r="Z357" s="122"/>
      <c r="AA357" s="121"/>
      <c r="AB357" s="443" t="str">
        <f t="shared" si="132"/>
        <v/>
      </c>
      <c r="AC357" s="734" t="str">
        <f t="shared" si="151"/>
        <v/>
      </c>
      <c r="AD357" s="372"/>
      <c r="AE357" s="485"/>
      <c r="AF357" s="373" t="str">
        <f t="shared" si="133"/>
        <v/>
      </c>
      <c r="AG357" s="373" t="str">
        <f t="shared" si="134"/>
        <v/>
      </c>
      <c r="AH357" s="374" t="str">
        <f t="shared" si="135"/>
        <v/>
      </c>
      <c r="AI357" s="375" t="str">
        <f t="shared" si="136"/>
        <v/>
      </c>
      <c r="AJ357" s="375" t="str">
        <f t="shared" si="137"/>
        <v/>
      </c>
      <c r="AK357" s="375" t="str">
        <f t="shared" si="138"/>
        <v/>
      </c>
      <c r="AL357" s="375" t="str">
        <f t="shared" si="139"/>
        <v/>
      </c>
      <c r="AM357" s="375" t="str">
        <f t="shared" si="140"/>
        <v/>
      </c>
      <c r="AN357" s="376"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376"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375" t="str">
        <f t="shared" si="141"/>
        <v/>
      </c>
      <c r="AQ357" s="444" t="str">
        <f t="shared" si="142"/>
        <v/>
      </c>
      <c r="AR357" s="375" t="str">
        <f t="shared" si="152"/>
        <v/>
      </c>
      <c r="AS357" s="377" t="str">
        <f t="shared" si="143"/>
        <v/>
      </c>
      <c r="AT357" s="378" t="str">
        <f t="shared" si="144"/>
        <v/>
      </c>
      <c r="AX357" s="625" t="b">
        <f t="shared" si="153"/>
        <v>0</v>
      </c>
      <c r="AY357" s="7" t="str">
        <f t="shared" si="154"/>
        <v>FALSEFALSEFALSE</v>
      </c>
      <c r="AZ357" s="626">
        <f t="shared" si="145"/>
        <v>0</v>
      </c>
      <c r="BA357" s="627" t="str">
        <f t="shared" si="155"/>
        <v/>
      </c>
      <c r="BB357" s="627">
        <f t="shared" si="146"/>
        <v>0</v>
      </c>
      <c r="BC357" s="690" t="str">
        <f t="shared" si="147"/>
        <v/>
      </c>
    </row>
    <row r="358" spans="1:55">
      <c r="A358" s="381">
        <v>302</v>
      </c>
      <c r="B358" s="117"/>
      <c r="C358" s="288"/>
      <c r="D358" s="289"/>
      <c r="E358" s="289"/>
      <c r="F358" s="290"/>
      <c r="G358" s="292"/>
      <c r="H358" s="116"/>
      <c r="I358" s="292"/>
      <c r="J358" s="116"/>
      <c r="K358" s="370" t="str">
        <f t="shared" si="125"/>
        <v/>
      </c>
      <c r="L358" s="370">
        <f t="shared" si="148"/>
        <v>0</v>
      </c>
      <c r="M358" s="370">
        <f t="shared" si="149"/>
        <v>0</v>
      </c>
      <c r="N358" s="371" t="str">
        <f t="shared" si="126"/>
        <v/>
      </c>
      <c r="O358" s="371" t="str">
        <f t="shared" si="127"/>
        <v/>
      </c>
      <c r="P358" s="371" t="str">
        <f t="shared" si="128"/>
        <v/>
      </c>
      <c r="Q358" s="371" t="str">
        <f t="shared" si="129"/>
        <v/>
      </c>
      <c r="R358" s="371" t="str">
        <f t="shared" si="130"/>
        <v/>
      </c>
      <c r="S358" s="371" t="str">
        <f t="shared" si="131"/>
        <v/>
      </c>
      <c r="T358" s="443" t="str">
        <f t="shared" si="150"/>
        <v/>
      </c>
      <c r="U358" s="539"/>
      <c r="V358" s="117"/>
      <c r="W358" s="118"/>
      <c r="X358" s="119"/>
      <c r="Y358" s="120"/>
      <c r="Z358" s="122"/>
      <c r="AA358" s="121"/>
      <c r="AB358" s="443" t="str">
        <f t="shared" si="132"/>
        <v/>
      </c>
      <c r="AC358" s="734" t="str">
        <f t="shared" si="151"/>
        <v/>
      </c>
      <c r="AD358" s="372"/>
      <c r="AE358" s="485"/>
      <c r="AF358" s="373" t="str">
        <f t="shared" si="133"/>
        <v/>
      </c>
      <c r="AG358" s="373" t="str">
        <f t="shared" si="134"/>
        <v/>
      </c>
      <c r="AH358" s="374" t="str">
        <f t="shared" si="135"/>
        <v/>
      </c>
      <c r="AI358" s="375" t="str">
        <f t="shared" si="136"/>
        <v/>
      </c>
      <c r="AJ358" s="375" t="str">
        <f t="shared" si="137"/>
        <v/>
      </c>
      <c r="AK358" s="375" t="str">
        <f t="shared" si="138"/>
        <v/>
      </c>
      <c r="AL358" s="375" t="str">
        <f t="shared" si="139"/>
        <v/>
      </c>
      <c r="AM358" s="375" t="str">
        <f t="shared" si="140"/>
        <v/>
      </c>
      <c r="AN358" s="376"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376"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375" t="str">
        <f t="shared" si="141"/>
        <v/>
      </c>
      <c r="AQ358" s="444" t="str">
        <f t="shared" si="142"/>
        <v/>
      </c>
      <c r="AR358" s="375" t="str">
        <f t="shared" si="152"/>
        <v/>
      </c>
      <c r="AS358" s="377" t="str">
        <f t="shared" si="143"/>
        <v/>
      </c>
      <c r="AT358" s="378" t="str">
        <f t="shared" si="144"/>
        <v/>
      </c>
      <c r="AX358" s="625" t="b">
        <f t="shared" si="153"/>
        <v>0</v>
      </c>
      <c r="AY358" s="7" t="str">
        <f t="shared" si="154"/>
        <v>FALSEFALSEFALSE</v>
      </c>
      <c r="AZ358" s="626">
        <f t="shared" si="145"/>
        <v>0</v>
      </c>
      <c r="BA358" s="627" t="str">
        <f t="shared" si="155"/>
        <v/>
      </c>
      <c r="BB358" s="627">
        <f t="shared" si="146"/>
        <v>0</v>
      </c>
      <c r="BC358" s="690" t="str">
        <f t="shared" si="147"/>
        <v/>
      </c>
    </row>
    <row r="359" spans="1:55">
      <c r="A359" s="381">
        <v>303</v>
      </c>
      <c r="B359" s="117"/>
      <c r="C359" s="288"/>
      <c r="D359" s="289"/>
      <c r="E359" s="289"/>
      <c r="F359" s="290"/>
      <c r="G359" s="292"/>
      <c r="H359" s="116"/>
      <c r="I359" s="292"/>
      <c r="J359" s="116"/>
      <c r="K359" s="370" t="str">
        <f t="shared" si="125"/>
        <v/>
      </c>
      <c r="L359" s="370">
        <f t="shared" si="148"/>
        <v>0</v>
      </c>
      <c r="M359" s="370">
        <f t="shared" si="149"/>
        <v>0</v>
      </c>
      <c r="N359" s="371" t="str">
        <f t="shared" si="126"/>
        <v/>
      </c>
      <c r="O359" s="371" t="str">
        <f t="shared" si="127"/>
        <v/>
      </c>
      <c r="P359" s="371" t="str">
        <f t="shared" si="128"/>
        <v/>
      </c>
      <c r="Q359" s="371" t="str">
        <f t="shared" si="129"/>
        <v/>
      </c>
      <c r="R359" s="371" t="str">
        <f t="shared" si="130"/>
        <v/>
      </c>
      <c r="S359" s="371" t="str">
        <f t="shared" si="131"/>
        <v/>
      </c>
      <c r="T359" s="443" t="str">
        <f t="shared" si="150"/>
        <v/>
      </c>
      <c r="U359" s="539"/>
      <c r="V359" s="117"/>
      <c r="W359" s="118"/>
      <c r="X359" s="119"/>
      <c r="Y359" s="120"/>
      <c r="Z359" s="122"/>
      <c r="AA359" s="121"/>
      <c r="AB359" s="443" t="str">
        <f t="shared" si="132"/>
        <v/>
      </c>
      <c r="AC359" s="734" t="str">
        <f t="shared" si="151"/>
        <v/>
      </c>
      <c r="AD359" s="372"/>
      <c r="AE359" s="485"/>
      <c r="AF359" s="373" t="str">
        <f t="shared" si="133"/>
        <v/>
      </c>
      <c r="AG359" s="373" t="str">
        <f t="shared" si="134"/>
        <v/>
      </c>
      <c r="AH359" s="374" t="str">
        <f t="shared" si="135"/>
        <v/>
      </c>
      <c r="AI359" s="375" t="str">
        <f t="shared" si="136"/>
        <v/>
      </c>
      <c r="AJ359" s="375" t="str">
        <f t="shared" si="137"/>
        <v/>
      </c>
      <c r="AK359" s="375" t="str">
        <f t="shared" si="138"/>
        <v/>
      </c>
      <c r="AL359" s="375" t="str">
        <f t="shared" si="139"/>
        <v/>
      </c>
      <c r="AM359" s="375" t="str">
        <f t="shared" si="140"/>
        <v/>
      </c>
      <c r="AN359" s="376"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376"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375" t="str">
        <f t="shared" si="141"/>
        <v/>
      </c>
      <c r="AQ359" s="444" t="str">
        <f t="shared" si="142"/>
        <v/>
      </c>
      <c r="AR359" s="375" t="str">
        <f t="shared" si="152"/>
        <v/>
      </c>
      <c r="AS359" s="377" t="str">
        <f t="shared" si="143"/>
        <v/>
      </c>
      <c r="AT359" s="378" t="str">
        <f t="shared" si="144"/>
        <v/>
      </c>
      <c r="AX359" s="625" t="b">
        <f t="shared" si="153"/>
        <v>0</v>
      </c>
      <c r="AY359" s="7" t="str">
        <f t="shared" si="154"/>
        <v>FALSEFALSEFALSE</v>
      </c>
      <c r="AZ359" s="626">
        <f t="shared" si="145"/>
        <v>0</v>
      </c>
      <c r="BA359" s="627" t="str">
        <f t="shared" si="155"/>
        <v/>
      </c>
      <c r="BB359" s="627">
        <f t="shared" si="146"/>
        <v>0</v>
      </c>
      <c r="BC359" s="690" t="str">
        <f t="shared" si="147"/>
        <v/>
      </c>
    </row>
    <row r="360" spans="1:55">
      <c r="A360" s="381">
        <v>304</v>
      </c>
      <c r="B360" s="117"/>
      <c r="C360" s="288"/>
      <c r="D360" s="289"/>
      <c r="E360" s="289"/>
      <c r="F360" s="290"/>
      <c r="G360" s="292"/>
      <c r="H360" s="116"/>
      <c r="I360" s="292"/>
      <c r="J360" s="116"/>
      <c r="K360" s="370" t="str">
        <f t="shared" si="125"/>
        <v/>
      </c>
      <c r="L360" s="370">
        <f t="shared" si="148"/>
        <v>0</v>
      </c>
      <c r="M360" s="370">
        <f t="shared" si="149"/>
        <v>0</v>
      </c>
      <c r="N360" s="371" t="str">
        <f t="shared" si="126"/>
        <v/>
      </c>
      <c r="O360" s="371" t="str">
        <f t="shared" si="127"/>
        <v/>
      </c>
      <c r="P360" s="371" t="str">
        <f t="shared" si="128"/>
        <v/>
      </c>
      <c r="Q360" s="371" t="str">
        <f t="shared" si="129"/>
        <v/>
      </c>
      <c r="R360" s="371" t="str">
        <f t="shared" si="130"/>
        <v/>
      </c>
      <c r="S360" s="371" t="str">
        <f t="shared" si="131"/>
        <v/>
      </c>
      <c r="T360" s="443" t="str">
        <f t="shared" si="150"/>
        <v/>
      </c>
      <c r="U360" s="539"/>
      <c r="V360" s="117"/>
      <c r="W360" s="118"/>
      <c r="X360" s="119"/>
      <c r="Y360" s="120"/>
      <c r="Z360" s="122"/>
      <c r="AA360" s="121"/>
      <c r="AB360" s="443" t="str">
        <f t="shared" si="132"/>
        <v/>
      </c>
      <c r="AC360" s="734" t="str">
        <f t="shared" si="151"/>
        <v/>
      </c>
      <c r="AD360" s="372"/>
      <c r="AE360" s="485"/>
      <c r="AF360" s="373" t="str">
        <f t="shared" si="133"/>
        <v/>
      </c>
      <c r="AG360" s="373" t="str">
        <f t="shared" si="134"/>
        <v/>
      </c>
      <c r="AH360" s="374" t="str">
        <f t="shared" si="135"/>
        <v/>
      </c>
      <c r="AI360" s="375" t="str">
        <f t="shared" si="136"/>
        <v/>
      </c>
      <c r="AJ360" s="375" t="str">
        <f t="shared" si="137"/>
        <v/>
      </c>
      <c r="AK360" s="375" t="str">
        <f t="shared" si="138"/>
        <v/>
      </c>
      <c r="AL360" s="375" t="str">
        <f t="shared" si="139"/>
        <v/>
      </c>
      <c r="AM360" s="375" t="str">
        <f t="shared" si="140"/>
        <v/>
      </c>
      <c r="AN360" s="376"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376"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375" t="str">
        <f t="shared" si="141"/>
        <v/>
      </c>
      <c r="AQ360" s="444" t="str">
        <f t="shared" si="142"/>
        <v/>
      </c>
      <c r="AR360" s="375" t="str">
        <f t="shared" si="152"/>
        <v/>
      </c>
      <c r="AS360" s="377" t="str">
        <f t="shared" si="143"/>
        <v/>
      </c>
      <c r="AT360" s="378" t="str">
        <f t="shared" si="144"/>
        <v/>
      </c>
      <c r="AX360" s="625" t="b">
        <f t="shared" si="153"/>
        <v>0</v>
      </c>
      <c r="AY360" s="7" t="str">
        <f t="shared" si="154"/>
        <v>FALSEFALSEFALSE</v>
      </c>
      <c r="AZ360" s="626">
        <f t="shared" si="145"/>
        <v>0</v>
      </c>
      <c r="BA360" s="627" t="str">
        <f t="shared" si="155"/>
        <v/>
      </c>
      <c r="BB360" s="627">
        <f t="shared" si="146"/>
        <v>0</v>
      </c>
      <c r="BC360" s="690" t="str">
        <f t="shared" si="147"/>
        <v/>
      </c>
    </row>
    <row r="361" spans="1:55">
      <c r="A361" s="381">
        <v>305</v>
      </c>
      <c r="B361" s="117"/>
      <c r="C361" s="288"/>
      <c r="D361" s="289"/>
      <c r="E361" s="289"/>
      <c r="F361" s="290"/>
      <c r="G361" s="292"/>
      <c r="H361" s="116"/>
      <c r="I361" s="292"/>
      <c r="J361" s="116"/>
      <c r="K361" s="370" t="str">
        <f t="shared" si="125"/>
        <v/>
      </c>
      <c r="L361" s="370">
        <f t="shared" si="148"/>
        <v>0</v>
      </c>
      <c r="M361" s="370">
        <f t="shared" si="149"/>
        <v>0</v>
      </c>
      <c r="N361" s="371" t="str">
        <f t="shared" si="126"/>
        <v/>
      </c>
      <c r="O361" s="371" t="str">
        <f t="shared" si="127"/>
        <v/>
      </c>
      <c r="P361" s="371" t="str">
        <f t="shared" si="128"/>
        <v/>
      </c>
      <c r="Q361" s="371" t="str">
        <f t="shared" si="129"/>
        <v/>
      </c>
      <c r="R361" s="371" t="str">
        <f t="shared" si="130"/>
        <v/>
      </c>
      <c r="S361" s="371" t="str">
        <f t="shared" si="131"/>
        <v/>
      </c>
      <c r="T361" s="443" t="str">
        <f t="shared" si="150"/>
        <v/>
      </c>
      <c r="U361" s="539"/>
      <c r="V361" s="117"/>
      <c r="W361" s="118"/>
      <c r="X361" s="119"/>
      <c r="Y361" s="120"/>
      <c r="Z361" s="122"/>
      <c r="AA361" s="121"/>
      <c r="AB361" s="443" t="str">
        <f t="shared" si="132"/>
        <v/>
      </c>
      <c r="AC361" s="734" t="str">
        <f t="shared" si="151"/>
        <v/>
      </c>
      <c r="AD361" s="372"/>
      <c r="AE361" s="485"/>
      <c r="AF361" s="373" t="str">
        <f t="shared" si="133"/>
        <v/>
      </c>
      <c r="AG361" s="373" t="str">
        <f t="shared" si="134"/>
        <v/>
      </c>
      <c r="AH361" s="374" t="str">
        <f t="shared" si="135"/>
        <v/>
      </c>
      <c r="AI361" s="375" t="str">
        <f t="shared" si="136"/>
        <v/>
      </c>
      <c r="AJ361" s="375" t="str">
        <f t="shared" si="137"/>
        <v/>
      </c>
      <c r="AK361" s="375" t="str">
        <f t="shared" si="138"/>
        <v/>
      </c>
      <c r="AL361" s="375" t="str">
        <f t="shared" si="139"/>
        <v/>
      </c>
      <c r="AM361" s="375" t="str">
        <f t="shared" si="140"/>
        <v/>
      </c>
      <c r="AN361" s="376"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376"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375" t="str">
        <f t="shared" si="141"/>
        <v/>
      </c>
      <c r="AQ361" s="444" t="str">
        <f t="shared" si="142"/>
        <v/>
      </c>
      <c r="AR361" s="375" t="str">
        <f t="shared" si="152"/>
        <v/>
      </c>
      <c r="AS361" s="377" t="str">
        <f t="shared" si="143"/>
        <v/>
      </c>
      <c r="AT361" s="378" t="str">
        <f t="shared" si="144"/>
        <v/>
      </c>
      <c r="AX361" s="625" t="b">
        <f t="shared" si="153"/>
        <v>0</v>
      </c>
      <c r="AY361" s="7" t="str">
        <f t="shared" si="154"/>
        <v>FALSEFALSEFALSE</v>
      </c>
      <c r="AZ361" s="626">
        <f t="shared" si="145"/>
        <v>0</v>
      </c>
      <c r="BA361" s="627" t="str">
        <f t="shared" si="155"/>
        <v/>
      </c>
      <c r="BB361" s="627">
        <f t="shared" si="146"/>
        <v>0</v>
      </c>
      <c r="BC361" s="690" t="str">
        <f t="shared" si="147"/>
        <v/>
      </c>
    </row>
    <row r="362" spans="1:55">
      <c r="A362" s="381">
        <v>306</v>
      </c>
      <c r="B362" s="117"/>
      <c r="C362" s="288"/>
      <c r="D362" s="289"/>
      <c r="E362" s="289"/>
      <c r="F362" s="290"/>
      <c r="G362" s="292"/>
      <c r="H362" s="116"/>
      <c r="I362" s="292"/>
      <c r="J362" s="116"/>
      <c r="K362" s="370" t="str">
        <f t="shared" si="125"/>
        <v/>
      </c>
      <c r="L362" s="370">
        <f t="shared" si="148"/>
        <v>0</v>
      </c>
      <c r="M362" s="370">
        <f t="shared" si="149"/>
        <v>0</v>
      </c>
      <c r="N362" s="371" t="str">
        <f t="shared" si="126"/>
        <v/>
      </c>
      <c r="O362" s="371" t="str">
        <f t="shared" si="127"/>
        <v/>
      </c>
      <c r="P362" s="371" t="str">
        <f t="shared" si="128"/>
        <v/>
      </c>
      <c r="Q362" s="371" t="str">
        <f t="shared" si="129"/>
        <v/>
      </c>
      <c r="R362" s="371" t="str">
        <f t="shared" si="130"/>
        <v/>
      </c>
      <c r="S362" s="371" t="str">
        <f t="shared" si="131"/>
        <v/>
      </c>
      <c r="T362" s="443" t="str">
        <f t="shared" si="150"/>
        <v/>
      </c>
      <c r="U362" s="539"/>
      <c r="V362" s="117"/>
      <c r="W362" s="118"/>
      <c r="X362" s="119"/>
      <c r="Y362" s="120"/>
      <c r="Z362" s="122"/>
      <c r="AA362" s="121"/>
      <c r="AB362" s="443" t="str">
        <f t="shared" si="132"/>
        <v/>
      </c>
      <c r="AC362" s="734" t="str">
        <f t="shared" si="151"/>
        <v/>
      </c>
      <c r="AD362" s="372"/>
      <c r="AE362" s="485"/>
      <c r="AF362" s="373" t="str">
        <f t="shared" si="133"/>
        <v/>
      </c>
      <c r="AG362" s="373" t="str">
        <f t="shared" si="134"/>
        <v/>
      </c>
      <c r="AH362" s="374" t="str">
        <f t="shared" si="135"/>
        <v/>
      </c>
      <c r="AI362" s="375" t="str">
        <f t="shared" si="136"/>
        <v/>
      </c>
      <c r="AJ362" s="375" t="str">
        <f t="shared" si="137"/>
        <v/>
      </c>
      <c r="AK362" s="375" t="str">
        <f t="shared" si="138"/>
        <v/>
      </c>
      <c r="AL362" s="375" t="str">
        <f t="shared" si="139"/>
        <v/>
      </c>
      <c r="AM362" s="375" t="str">
        <f t="shared" si="140"/>
        <v/>
      </c>
      <c r="AN362" s="376"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376"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375" t="str">
        <f t="shared" si="141"/>
        <v/>
      </c>
      <c r="AQ362" s="444" t="str">
        <f t="shared" si="142"/>
        <v/>
      </c>
      <c r="AR362" s="375" t="str">
        <f t="shared" si="152"/>
        <v/>
      </c>
      <c r="AS362" s="377" t="str">
        <f t="shared" si="143"/>
        <v/>
      </c>
      <c r="AT362" s="378" t="str">
        <f t="shared" si="144"/>
        <v/>
      </c>
      <c r="AX362" s="625" t="b">
        <f t="shared" si="153"/>
        <v>0</v>
      </c>
      <c r="AY362" s="7" t="str">
        <f t="shared" si="154"/>
        <v>FALSEFALSEFALSE</v>
      </c>
      <c r="AZ362" s="626">
        <f t="shared" si="145"/>
        <v>0</v>
      </c>
      <c r="BA362" s="627" t="str">
        <f t="shared" si="155"/>
        <v/>
      </c>
      <c r="BB362" s="627">
        <f t="shared" si="146"/>
        <v>0</v>
      </c>
      <c r="BC362" s="690" t="str">
        <f t="shared" si="147"/>
        <v/>
      </c>
    </row>
    <row r="363" spans="1:55">
      <c r="A363" s="381">
        <v>307</v>
      </c>
      <c r="B363" s="117"/>
      <c r="C363" s="288"/>
      <c r="D363" s="289"/>
      <c r="E363" s="289"/>
      <c r="F363" s="290"/>
      <c r="G363" s="292"/>
      <c r="H363" s="116"/>
      <c r="I363" s="292"/>
      <c r="J363" s="116"/>
      <c r="K363" s="370" t="str">
        <f t="shared" si="125"/>
        <v/>
      </c>
      <c r="L363" s="370">
        <f t="shared" si="148"/>
        <v>0</v>
      </c>
      <c r="M363" s="370">
        <f t="shared" si="149"/>
        <v>0</v>
      </c>
      <c r="N363" s="371" t="str">
        <f t="shared" si="126"/>
        <v/>
      </c>
      <c r="O363" s="371" t="str">
        <f t="shared" si="127"/>
        <v/>
      </c>
      <c r="P363" s="371" t="str">
        <f t="shared" si="128"/>
        <v/>
      </c>
      <c r="Q363" s="371" t="str">
        <f t="shared" si="129"/>
        <v/>
      </c>
      <c r="R363" s="371" t="str">
        <f t="shared" si="130"/>
        <v/>
      </c>
      <c r="S363" s="371" t="str">
        <f t="shared" si="131"/>
        <v/>
      </c>
      <c r="T363" s="443" t="str">
        <f t="shared" si="150"/>
        <v/>
      </c>
      <c r="U363" s="539"/>
      <c r="V363" s="117"/>
      <c r="W363" s="118"/>
      <c r="X363" s="119"/>
      <c r="Y363" s="120"/>
      <c r="Z363" s="122"/>
      <c r="AA363" s="121"/>
      <c r="AB363" s="443" t="str">
        <f t="shared" si="132"/>
        <v/>
      </c>
      <c r="AC363" s="734" t="str">
        <f t="shared" si="151"/>
        <v/>
      </c>
      <c r="AD363" s="372"/>
      <c r="AE363" s="485"/>
      <c r="AF363" s="373" t="str">
        <f t="shared" si="133"/>
        <v/>
      </c>
      <c r="AG363" s="373" t="str">
        <f t="shared" si="134"/>
        <v/>
      </c>
      <c r="AH363" s="374" t="str">
        <f t="shared" si="135"/>
        <v/>
      </c>
      <c r="AI363" s="375" t="str">
        <f t="shared" si="136"/>
        <v/>
      </c>
      <c r="AJ363" s="375" t="str">
        <f t="shared" si="137"/>
        <v/>
      </c>
      <c r="AK363" s="375" t="str">
        <f t="shared" si="138"/>
        <v/>
      </c>
      <c r="AL363" s="375" t="str">
        <f t="shared" si="139"/>
        <v/>
      </c>
      <c r="AM363" s="375" t="str">
        <f t="shared" si="140"/>
        <v/>
      </c>
      <c r="AN363" s="376"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376"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375" t="str">
        <f t="shared" si="141"/>
        <v/>
      </c>
      <c r="AQ363" s="444" t="str">
        <f t="shared" si="142"/>
        <v/>
      </c>
      <c r="AR363" s="375" t="str">
        <f t="shared" si="152"/>
        <v/>
      </c>
      <c r="AS363" s="377" t="str">
        <f t="shared" si="143"/>
        <v/>
      </c>
      <c r="AT363" s="378" t="str">
        <f t="shared" si="144"/>
        <v/>
      </c>
      <c r="AX363" s="625" t="b">
        <f t="shared" si="153"/>
        <v>0</v>
      </c>
      <c r="AY363" s="7" t="str">
        <f t="shared" si="154"/>
        <v>FALSEFALSEFALSE</v>
      </c>
      <c r="AZ363" s="626">
        <f t="shared" si="145"/>
        <v>0</v>
      </c>
      <c r="BA363" s="627" t="str">
        <f t="shared" si="155"/>
        <v/>
      </c>
      <c r="BB363" s="627">
        <f t="shared" si="146"/>
        <v>0</v>
      </c>
      <c r="BC363" s="690" t="str">
        <f t="shared" si="147"/>
        <v/>
      </c>
    </row>
    <row r="364" spans="1:55">
      <c r="A364" s="381">
        <v>308</v>
      </c>
      <c r="B364" s="117"/>
      <c r="C364" s="288"/>
      <c r="D364" s="289"/>
      <c r="E364" s="289"/>
      <c r="F364" s="290"/>
      <c r="G364" s="292"/>
      <c r="H364" s="116"/>
      <c r="I364" s="292"/>
      <c r="J364" s="116"/>
      <c r="K364" s="370" t="str">
        <f t="shared" si="125"/>
        <v/>
      </c>
      <c r="L364" s="370">
        <f t="shared" si="148"/>
        <v>0</v>
      </c>
      <c r="M364" s="370">
        <f t="shared" si="149"/>
        <v>0</v>
      </c>
      <c r="N364" s="371" t="str">
        <f t="shared" si="126"/>
        <v/>
      </c>
      <c r="O364" s="371" t="str">
        <f t="shared" si="127"/>
        <v/>
      </c>
      <c r="P364" s="371" t="str">
        <f t="shared" si="128"/>
        <v/>
      </c>
      <c r="Q364" s="371" t="str">
        <f t="shared" si="129"/>
        <v/>
      </c>
      <c r="R364" s="371" t="str">
        <f t="shared" si="130"/>
        <v/>
      </c>
      <c r="S364" s="371" t="str">
        <f t="shared" si="131"/>
        <v/>
      </c>
      <c r="T364" s="443" t="str">
        <f t="shared" si="150"/>
        <v/>
      </c>
      <c r="U364" s="539"/>
      <c r="V364" s="117"/>
      <c r="W364" s="118"/>
      <c r="X364" s="119"/>
      <c r="Y364" s="120"/>
      <c r="Z364" s="122"/>
      <c r="AA364" s="121"/>
      <c r="AB364" s="443" t="str">
        <f t="shared" si="132"/>
        <v/>
      </c>
      <c r="AC364" s="734" t="str">
        <f t="shared" si="151"/>
        <v/>
      </c>
      <c r="AD364" s="372"/>
      <c r="AE364" s="485"/>
      <c r="AF364" s="373" t="str">
        <f t="shared" si="133"/>
        <v/>
      </c>
      <c r="AG364" s="373" t="str">
        <f t="shared" si="134"/>
        <v/>
      </c>
      <c r="AH364" s="374" t="str">
        <f t="shared" si="135"/>
        <v/>
      </c>
      <c r="AI364" s="375" t="str">
        <f t="shared" si="136"/>
        <v/>
      </c>
      <c r="AJ364" s="375" t="str">
        <f t="shared" si="137"/>
        <v/>
      </c>
      <c r="AK364" s="375" t="str">
        <f t="shared" si="138"/>
        <v/>
      </c>
      <c r="AL364" s="375" t="str">
        <f t="shared" si="139"/>
        <v/>
      </c>
      <c r="AM364" s="375" t="str">
        <f t="shared" si="140"/>
        <v/>
      </c>
      <c r="AN364" s="376"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376"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375" t="str">
        <f t="shared" si="141"/>
        <v/>
      </c>
      <c r="AQ364" s="444" t="str">
        <f t="shared" si="142"/>
        <v/>
      </c>
      <c r="AR364" s="375" t="str">
        <f t="shared" si="152"/>
        <v/>
      </c>
      <c r="AS364" s="377" t="str">
        <f t="shared" si="143"/>
        <v/>
      </c>
      <c r="AT364" s="378" t="str">
        <f t="shared" si="144"/>
        <v/>
      </c>
      <c r="AX364" s="625" t="b">
        <f t="shared" si="153"/>
        <v>0</v>
      </c>
      <c r="AY364" s="7" t="str">
        <f t="shared" si="154"/>
        <v>FALSEFALSEFALSE</v>
      </c>
      <c r="AZ364" s="626">
        <f t="shared" si="145"/>
        <v>0</v>
      </c>
      <c r="BA364" s="627" t="str">
        <f t="shared" si="155"/>
        <v/>
      </c>
      <c r="BB364" s="627">
        <f t="shared" si="146"/>
        <v>0</v>
      </c>
      <c r="BC364" s="690" t="str">
        <f t="shared" si="147"/>
        <v/>
      </c>
    </row>
    <row r="365" spans="1:55">
      <c r="A365" s="381">
        <v>309</v>
      </c>
      <c r="B365" s="117"/>
      <c r="C365" s="288"/>
      <c r="D365" s="289"/>
      <c r="E365" s="289"/>
      <c r="F365" s="290"/>
      <c r="G365" s="292"/>
      <c r="H365" s="116"/>
      <c r="I365" s="292"/>
      <c r="J365" s="116"/>
      <c r="K365" s="370" t="str">
        <f t="shared" si="125"/>
        <v/>
      </c>
      <c r="L365" s="370">
        <f t="shared" si="148"/>
        <v>0</v>
      </c>
      <c r="M365" s="370">
        <f t="shared" si="149"/>
        <v>0</v>
      </c>
      <c r="N365" s="371" t="str">
        <f t="shared" si="126"/>
        <v/>
      </c>
      <c r="O365" s="371" t="str">
        <f t="shared" si="127"/>
        <v/>
      </c>
      <c r="P365" s="371" t="str">
        <f t="shared" si="128"/>
        <v/>
      </c>
      <c r="Q365" s="371" t="str">
        <f t="shared" si="129"/>
        <v/>
      </c>
      <c r="R365" s="371" t="str">
        <f t="shared" si="130"/>
        <v/>
      </c>
      <c r="S365" s="371" t="str">
        <f t="shared" si="131"/>
        <v/>
      </c>
      <c r="T365" s="443" t="str">
        <f t="shared" si="150"/>
        <v/>
      </c>
      <c r="U365" s="539"/>
      <c r="V365" s="117"/>
      <c r="W365" s="118"/>
      <c r="X365" s="119"/>
      <c r="Y365" s="120"/>
      <c r="Z365" s="122"/>
      <c r="AA365" s="121"/>
      <c r="AB365" s="443" t="str">
        <f t="shared" si="132"/>
        <v/>
      </c>
      <c r="AC365" s="734" t="str">
        <f t="shared" si="151"/>
        <v/>
      </c>
      <c r="AD365" s="372"/>
      <c r="AE365" s="485"/>
      <c r="AF365" s="373" t="str">
        <f t="shared" si="133"/>
        <v/>
      </c>
      <c r="AG365" s="373" t="str">
        <f t="shared" si="134"/>
        <v/>
      </c>
      <c r="AH365" s="374" t="str">
        <f t="shared" si="135"/>
        <v/>
      </c>
      <c r="AI365" s="375" t="str">
        <f t="shared" si="136"/>
        <v/>
      </c>
      <c r="AJ365" s="375" t="str">
        <f t="shared" si="137"/>
        <v/>
      </c>
      <c r="AK365" s="375" t="str">
        <f t="shared" si="138"/>
        <v/>
      </c>
      <c r="AL365" s="375" t="str">
        <f t="shared" si="139"/>
        <v/>
      </c>
      <c r="AM365" s="375" t="str">
        <f t="shared" si="140"/>
        <v/>
      </c>
      <c r="AN365" s="376"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376"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375" t="str">
        <f t="shared" si="141"/>
        <v/>
      </c>
      <c r="AQ365" s="444" t="str">
        <f t="shared" si="142"/>
        <v/>
      </c>
      <c r="AR365" s="375" t="str">
        <f t="shared" si="152"/>
        <v/>
      </c>
      <c r="AS365" s="377" t="str">
        <f t="shared" si="143"/>
        <v/>
      </c>
      <c r="AT365" s="378" t="str">
        <f t="shared" si="144"/>
        <v/>
      </c>
      <c r="AX365" s="625" t="b">
        <f t="shared" si="153"/>
        <v>0</v>
      </c>
      <c r="AY365" s="7" t="str">
        <f t="shared" si="154"/>
        <v>FALSEFALSEFALSE</v>
      </c>
      <c r="AZ365" s="626">
        <f t="shared" si="145"/>
        <v>0</v>
      </c>
      <c r="BA365" s="627" t="str">
        <f t="shared" si="155"/>
        <v/>
      </c>
      <c r="BB365" s="627">
        <f t="shared" si="146"/>
        <v>0</v>
      </c>
      <c r="BC365" s="690" t="str">
        <f t="shared" si="147"/>
        <v/>
      </c>
    </row>
    <row r="366" spans="1:55">
      <c r="A366" s="381">
        <v>310</v>
      </c>
      <c r="B366" s="117"/>
      <c r="C366" s="288"/>
      <c r="D366" s="289"/>
      <c r="E366" s="289"/>
      <c r="F366" s="290"/>
      <c r="G366" s="292"/>
      <c r="H366" s="116"/>
      <c r="I366" s="292"/>
      <c r="J366" s="116"/>
      <c r="K366" s="370" t="str">
        <f t="shared" si="125"/>
        <v/>
      </c>
      <c r="L366" s="370">
        <f t="shared" si="148"/>
        <v>0</v>
      </c>
      <c r="M366" s="370">
        <f t="shared" si="149"/>
        <v>0</v>
      </c>
      <c r="N366" s="371" t="str">
        <f t="shared" si="126"/>
        <v/>
      </c>
      <c r="O366" s="371" t="str">
        <f t="shared" si="127"/>
        <v/>
      </c>
      <c r="P366" s="371" t="str">
        <f t="shared" si="128"/>
        <v/>
      </c>
      <c r="Q366" s="371" t="str">
        <f t="shared" si="129"/>
        <v/>
      </c>
      <c r="R366" s="371" t="str">
        <f t="shared" si="130"/>
        <v/>
      </c>
      <c r="S366" s="371" t="str">
        <f t="shared" si="131"/>
        <v/>
      </c>
      <c r="T366" s="443" t="str">
        <f t="shared" si="150"/>
        <v/>
      </c>
      <c r="U366" s="539"/>
      <c r="V366" s="117"/>
      <c r="W366" s="118"/>
      <c r="X366" s="119"/>
      <c r="Y366" s="120"/>
      <c r="Z366" s="122"/>
      <c r="AA366" s="121"/>
      <c r="AB366" s="443" t="str">
        <f t="shared" si="132"/>
        <v/>
      </c>
      <c r="AC366" s="734" t="str">
        <f t="shared" si="151"/>
        <v/>
      </c>
      <c r="AD366" s="372"/>
      <c r="AE366" s="485"/>
      <c r="AF366" s="373" t="str">
        <f t="shared" si="133"/>
        <v/>
      </c>
      <c r="AG366" s="373" t="str">
        <f t="shared" si="134"/>
        <v/>
      </c>
      <c r="AH366" s="374" t="str">
        <f t="shared" si="135"/>
        <v/>
      </c>
      <c r="AI366" s="375" t="str">
        <f t="shared" si="136"/>
        <v/>
      </c>
      <c r="AJ366" s="375" t="str">
        <f t="shared" si="137"/>
        <v/>
      </c>
      <c r="AK366" s="375" t="str">
        <f t="shared" si="138"/>
        <v/>
      </c>
      <c r="AL366" s="375" t="str">
        <f t="shared" si="139"/>
        <v/>
      </c>
      <c r="AM366" s="375" t="str">
        <f t="shared" si="140"/>
        <v/>
      </c>
      <c r="AN366" s="376"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376"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375" t="str">
        <f t="shared" si="141"/>
        <v/>
      </c>
      <c r="AQ366" s="444" t="str">
        <f t="shared" si="142"/>
        <v/>
      </c>
      <c r="AR366" s="375" t="str">
        <f t="shared" si="152"/>
        <v/>
      </c>
      <c r="AS366" s="377" t="str">
        <f t="shared" si="143"/>
        <v/>
      </c>
      <c r="AT366" s="378" t="str">
        <f t="shared" si="144"/>
        <v/>
      </c>
      <c r="AX366" s="625" t="b">
        <f t="shared" si="153"/>
        <v>0</v>
      </c>
      <c r="AY366" s="7" t="str">
        <f t="shared" si="154"/>
        <v>FALSEFALSEFALSE</v>
      </c>
      <c r="AZ366" s="626">
        <f t="shared" si="145"/>
        <v>0</v>
      </c>
      <c r="BA366" s="627" t="str">
        <f t="shared" si="155"/>
        <v/>
      </c>
      <c r="BB366" s="627">
        <f t="shared" si="146"/>
        <v>0</v>
      </c>
      <c r="BC366" s="690" t="str">
        <f t="shared" si="147"/>
        <v/>
      </c>
    </row>
    <row r="367" spans="1:55">
      <c r="A367" s="381">
        <v>311</v>
      </c>
      <c r="B367" s="117"/>
      <c r="C367" s="288"/>
      <c r="D367" s="289"/>
      <c r="E367" s="289"/>
      <c r="F367" s="290"/>
      <c r="G367" s="292"/>
      <c r="H367" s="116"/>
      <c r="I367" s="292"/>
      <c r="J367" s="116"/>
      <c r="K367" s="370" t="str">
        <f t="shared" si="125"/>
        <v/>
      </c>
      <c r="L367" s="370">
        <f t="shared" si="148"/>
        <v>0</v>
      </c>
      <c r="M367" s="370">
        <f t="shared" si="149"/>
        <v>0</v>
      </c>
      <c r="N367" s="371" t="str">
        <f t="shared" si="126"/>
        <v/>
      </c>
      <c r="O367" s="371" t="str">
        <f t="shared" si="127"/>
        <v/>
      </c>
      <c r="P367" s="371" t="str">
        <f t="shared" si="128"/>
        <v/>
      </c>
      <c r="Q367" s="371" t="str">
        <f t="shared" si="129"/>
        <v/>
      </c>
      <c r="R367" s="371" t="str">
        <f t="shared" si="130"/>
        <v/>
      </c>
      <c r="S367" s="371" t="str">
        <f t="shared" si="131"/>
        <v/>
      </c>
      <c r="T367" s="443" t="str">
        <f t="shared" si="150"/>
        <v/>
      </c>
      <c r="U367" s="539"/>
      <c r="V367" s="117"/>
      <c r="W367" s="118"/>
      <c r="X367" s="119"/>
      <c r="Y367" s="120"/>
      <c r="Z367" s="122"/>
      <c r="AA367" s="121"/>
      <c r="AB367" s="443" t="str">
        <f t="shared" si="132"/>
        <v/>
      </c>
      <c r="AC367" s="734" t="str">
        <f t="shared" si="151"/>
        <v/>
      </c>
      <c r="AD367" s="372"/>
      <c r="AE367" s="485"/>
      <c r="AF367" s="373" t="str">
        <f t="shared" si="133"/>
        <v/>
      </c>
      <c r="AG367" s="373" t="str">
        <f t="shared" si="134"/>
        <v/>
      </c>
      <c r="AH367" s="374" t="str">
        <f t="shared" si="135"/>
        <v/>
      </c>
      <c r="AI367" s="375" t="str">
        <f t="shared" si="136"/>
        <v/>
      </c>
      <c r="AJ367" s="375" t="str">
        <f t="shared" si="137"/>
        <v/>
      </c>
      <c r="AK367" s="375" t="str">
        <f t="shared" si="138"/>
        <v/>
      </c>
      <c r="AL367" s="375" t="str">
        <f t="shared" si="139"/>
        <v/>
      </c>
      <c r="AM367" s="375" t="str">
        <f t="shared" si="140"/>
        <v/>
      </c>
      <c r="AN367" s="376"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376"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375" t="str">
        <f t="shared" si="141"/>
        <v/>
      </c>
      <c r="AQ367" s="444" t="str">
        <f t="shared" si="142"/>
        <v/>
      </c>
      <c r="AR367" s="375" t="str">
        <f t="shared" si="152"/>
        <v/>
      </c>
      <c r="AS367" s="377" t="str">
        <f t="shared" si="143"/>
        <v/>
      </c>
      <c r="AT367" s="378" t="str">
        <f t="shared" si="144"/>
        <v/>
      </c>
      <c r="AX367" s="625" t="b">
        <f t="shared" si="153"/>
        <v>0</v>
      </c>
      <c r="AY367" s="7" t="str">
        <f t="shared" si="154"/>
        <v>FALSEFALSEFALSE</v>
      </c>
      <c r="AZ367" s="626">
        <f t="shared" si="145"/>
        <v>0</v>
      </c>
      <c r="BA367" s="627" t="str">
        <f t="shared" si="155"/>
        <v/>
      </c>
      <c r="BB367" s="627">
        <f t="shared" si="146"/>
        <v>0</v>
      </c>
      <c r="BC367" s="690" t="str">
        <f t="shared" si="147"/>
        <v/>
      </c>
    </row>
    <row r="368" spans="1:55">
      <c r="A368" s="381">
        <v>312</v>
      </c>
      <c r="B368" s="117"/>
      <c r="C368" s="288"/>
      <c r="D368" s="289"/>
      <c r="E368" s="289"/>
      <c r="F368" s="290"/>
      <c r="G368" s="292"/>
      <c r="H368" s="116"/>
      <c r="I368" s="292"/>
      <c r="J368" s="116"/>
      <c r="K368" s="370" t="str">
        <f t="shared" si="125"/>
        <v/>
      </c>
      <c r="L368" s="370">
        <f t="shared" si="148"/>
        <v>0</v>
      </c>
      <c r="M368" s="370">
        <f t="shared" si="149"/>
        <v>0</v>
      </c>
      <c r="N368" s="371" t="str">
        <f t="shared" si="126"/>
        <v/>
      </c>
      <c r="O368" s="371" t="str">
        <f t="shared" si="127"/>
        <v/>
      </c>
      <c r="P368" s="371" t="str">
        <f t="shared" si="128"/>
        <v/>
      </c>
      <c r="Q368" s="371" t="str">
        <f t="shared" si="129"/>
        <v/>
      </c>
      <c r="R368" s="371" t="str">
        <f t="shared" si="130"/>
        <v/>
      </c>
      <c r="S368" s="371" t="str">
        <f t="shared" si="131"/>
        <v/>
      </c>
      <c r="T368" s="443" t="str">
        <f t="shared" si="150"/>
        <v/>
      </c>
      <c r="U368" s="539"/>
      <c r="V368" s="117"/>
      <c r="W368" s="118"/>
      <c r="X368" s="119"/>
      <c r="Y368" s="120"/>
      <c r="Z368" s="122"/>
      <c r="AA368" s="121"/>
      <c r="AB368" s="443" t="str">
        <f t="shared" si="132"/>
        <v/>
      </c>
      <c r="AC368" s="734" t="str">
        <f t="shared" si="151"/>
        <v/>
      </c>
      <c r="AD368" s="372"/>
      <c r="AE368" s="485"/>
      <c r="AF368" s="373" t="str">
        <f t="shared" si="133"/>
        <v/>
      </c>
      <c r="AG368" s="373" t="str">
        <f t="shared" si="134"/>
        <v/>
      </c>
      <c r="AH368" s="374" t="str">
        <f t="shared" si="135"/>
        <v/>
      </c>
      <c r="AI368" s="375" t="str">
        <f t="shared" si="136"/>
        <v/>
      </c>
      <c r="AJ368" s="375" t="str">
        <f t="shared" si="137"/>
        <v/>
      </c>
      <c r="AK368" s="375" t="str">
        <f t="shared" si="138"/>
        <v/>
      </c>
      <c r="AL368" s="375" t="str">
        <f t="shared" si="139"/>
        <v/>
      </c>
      <c r="AM368" s="375" t="str">
        <f t="shared" si="140"/>
        <v/>
      </c>
      <c r="AN368" s="376"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376"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375" t="str">
        <f t="shared" si="141"/>
        <v/>
      </c>
      <c r="AQ368" s="444" t="str">
        <f t="shared" si="142"/>
        <v/>
      </c>
      <c r="AR368" s="375" t="str">
        <f t="shared" si="152"/>
        <v/>
      </c>
      <c r="AS368" s="377" t="str">
        <f t="shared" si="143"/>
        <v/>
      </c>
      <c r="AT368" s="378" t="str">
        <f t="shared" si="144"/>
        <v/>
      </c>
      <c r="AX368" s="625" t="b">
        <f t="shared" si="153"/>
        <v>0</v>
      </c>
      <c r="AY368" s="7" t="str">
        <f t="shared" si="154"/>
        <v>FALSEFALSEFALSE</v>
      </c>
      <c r="AZ368" s="626">
        <f t="shared" si="145"/>
        <v>0</v>
      </c>
      <c r="BA368" s="627" t="str">
        <f t="shared" si="155"/>
        <v/>
      </c>
      <c r="BB368" s="627">
        <f t="shared" si="146"/>
        <v>0</v>
      </c>
      <c r="BC368" s="690" t="str">
        <f t="shared" si="147"/>
        <v/>
      </c>
    </row>
    <row r="369" spans="1:55">
      <c r="A369" s="381">
        <v>313</v>
      </c>
      <c r="B369" s="117"/>
      <c r="C369" s="288"/>
      <c r="D369" s="289"/>
      <c r="E369" s="289"/>
      <c r="F369" s="290"/>
      <c r="G369" s="292"/>
      <c r="H369" s="116"/>
      <c r="I369" s="292"/>
      <c r="J369" s="116"/>
      <c r="K369" s="370" t="str">
        <f t="shared" si="125"/>
        <v/>
      </c>
      <c r="L369" s="370">
        <f t="shared" si="148"/>
        <v>0</v>
      </c>
      <c r="M369" s="370">
        <f t="shared" si="149"/>
        <v>0</v>
      </c>
      <c r="N369" s="371" t="str">
        <f t="shared" si="126"/>
        <v/>
      </c>
      <c r="O369" s="371" t="str">
        <f t="shared" si="127"/>
        <v/>
      </c>
      <c r="P369" s="371" t="str">
        <f t="shared" si="128"/>
        <v/>
      </c>
      <c r="Q369" s="371" t="str">
        <f t="shared" si="129"/>
        <v/>
      </c>
      <c r="R369" s="371" t="str">
        <f t="shared" si="130"/>
        <v/>
      </c>
      <c r="S369" s="371" t="str">
        <f t="shared" si="131"/>
        <v/>
      </c>
      <c r="T369" s="443" t="str">
        <f t="shared" si="150"/>
        <v/>
      </c>
      <c r="U369" s="539"/>
      <c r="V369" s="117"/>
      <c r="W369" s="118"/>
      <c r="X369" s="119"/>
      <c r="Y369" s="120"/>
      <c r="Z369" s="122"/>
      <c r="AA369" s="121"/>
      <c r="AB369" s="443" t="str">
        <f t="shared" si="132"/>
        <v/>
      </c>
      <c r="AC369" s="734" t="str">
        <f t="shared" si="151"/>
        <v/>
      </c>
      <c r="AD369" s="372"/>
      <c r="AE369" s="485"/>
      <c r="AF369" s="373" t="str">
        <f t="shared" si="133"/>
        <v/>
      </c>
      <c r="AG369" s="373" t="str">
        <f t="shared" si="134"/>
        <v/>
      </c>
      <c r="AH369" s="374" t="str">
        <f t="shared" si="135"/>
        <v/>
      </c>
      <c r="AI369" s="375" t="str">
        <f t="shared" si="136"/>
        <v/>
      </c>
      <c r="AJ369" s="375" t="str">
        <f t="shared" si="137"/>
        <v/>
      </c>
      <c r="AK369" s="375" t="str">
        <f t="shared" si="138"/>
        <v/>
      </c>
      <c r="AL369" s="375" t="str">
        <f t="shared" si="139"/>
        <v/>
      </c>
      <c r="AM369" s="375" t="str">
        <f t="shared" si="140"/>
        <v/>
      </c>
      <c r="AN369" s="376"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376"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375" t="str">
        <f t="shared" si="141"/>
        <v/>
      </c>
      <c r="AQ369" s="444" t="str">
        <f t="shared" si="142"/>
        <v/>
      </c>
      <c r="AR369" s="375" t="str">
        <f t="shared" si="152"/>
        <v/>
      </c>
      <c r="AS369" s="377" t="str">
        <f t="shared" si="143"/>
        <v/>
      </c>
      <c r="AT369" s="378" t="str">
        <f t="shared" si="144"/>
        <v/>
      </c>
      <c r="AX369" s="625" t="b">
        <f t="shared" si="153"/>
        <v>0</v>
      </c>
      <c r="AY369" s="7" t="str">
        <f t="shared" si="154"/>
        <v>FALSEFALSEFALSE</v>
      </c>
      <c r="AZ369" s="626">
        <f t="shared" si="145"/>
        <v>0</v>
      </c>
      <c r="BA369" s="627" t="str">
        <f t="shared" si="155"/>
        <v/>
      </c>
      <c r="BB369" s="627">
        <f t="shared" si="146"/>
        <v>0</v>
      </c>
      <c r="BC369" s="690" t="str">
        <f t="shared" si="147"/>
        <v/>
      </c>
    </row>
    <row r="370" spans="1:55">
      <c r="A370" s="381">
        <v>314</v>
      </c>
      <c r="B370" s="117"/>
      <c r="C370" s="288"/>
      <c r="D370" s="289"/>
      <c r="E370" s="289"/>
      <c r="F370" s="290"/>
      <c r="G370" s="292"/>
      <c r="H370" s="116"/>
      <c r="I370" s="292"/>
      <c r="J370" s="116"/>
      <c r="K370" s="370" t="str">
        <f t="shared" si="125"/>
        <v/>
      </c>
      <c r="L370" s="370">
        <f t="shared" si="148"/>
        <v>0</v>
      </c>
      <c r="M370" s="370">
        <f t="shared" si="149"/>
        <v>0</v>
      </c>
      <c r="N370" s="371" t="str">
        <f t="shared" si="126"/>
        <v/>
      </c>
      <c r="O370" s="371" t="str">
        <f t="shared" si="127"/>
        <v/>
      </c>
      <c r="P370" s="371" t="str">
        <f t="shared" si="128"/>
        <v/>
      </c>
      <c r="Q370" s="371" t="str">
        <f t="shared" si="129"/>
        <v/>
      </c>
      <c r="R370" s="371" t="str">
        <f t="shared" si="130"/>
        <v/>
      </c>
      <c r="S370" s="371" t="str">
        <f t="shared" si="131"/>
        <v/>
      </c>
      <c r="T370" s="443" t="str">
        <f t="shared" si="150"/>
        <v/>
      </c>
      <c r="U370" s="539"/>
      <c r="V370" s="117"/>
      <c r="W370" s="118"/>
      <c r="X370" s="119"/>
      <c r="Y370" s="120"/>
      <c r="Z370" s="122"/>
      <c r="AA370" s="121"/>
      <c r="AB370" s="443" t="str">
        <f t="shared" si="132"/>
        <v/>
      </c>
      <c r="AC370" s="734" t="str">
        <f t="shared" si="151"/>
        <v/>
      </c>
      <c r="AD370" s="372"/>
      <c r="AE370" s="485"/>
      <c r="AF370" s="373" t="str">
        <f t="shared" si="133"/>
        <v/>
      </c>
      <c r="AG370" s="373" t="str">
        <f t="shared" si="134"/>
        <v/>
      </c>
      <c r="AH370" s="374" t="str">
        <f t="shared" si="135"/>
        <v/>
      </c>
      <c r="AI370" s="375" t="str">
        <f t="shared" si="136"/>
        <v/>
      </c>
      <c r="AJ370" s="375" t="str">
        <f t="shared" si="137"/>
        <v/>
      </c>
      <c r="AK370" s="375" t="str">
        <f t="shared" si="138"/>
        <v/>
      </c>
      <c r="AL370" s="375" t="str">
        <f t="shared" si="139"/>
        <v/>
      </c>
      <c r="AM370" s="375" t="str">
        <f t="shared" si="140"/>
        <v/>
      </c>
      <c r="AN370" s="376"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376"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375" t="str">
        <f t="shared" si="141"/>
        <v/>
      </c>
      <c r="AQ370" s="444" t="str">
        <f t="shared" si="142"/>
        <v/>
      </c>
      <c r="AR370" s="375" t="str">
        <f t="shared" si="152"/>
        <v/>
      </c>
      <c r="AS370" s="377" t="str">
        <f t="shared" si="143"/>
        <v/>
      </c>
      <c r="AT370" s="378" t="str">
        <f t="shared" si="144"/>
        <v/>
      </c>
      <c r="AX370" s="625" t="b">
        <f t="shared" si="153"/>
        <v>0</v>
      </c>
      <c r="AY370" s="7" t="str">
        <f t="shared" si="154"/>
        <v>FALSEFALSEFALSE</v>
      </c>
      <c r="AZ370" s="626">
        <f t="shared" si="145"/>
        <v>0</v>
      </c>
      <c r="BA370" s="627" t="str">
        <f t="shared" si="155"/>
        <v/>
      </c>
      <c r="BB370" s="627">
        <f t="shared" si="146"/>
        <v>0</v>
      </c>
      <c r="BC370" s="690" t="str">
        <f t="shared" si="147"/>
        <v/>
      </c>
    </row>
    <row r="371" spans="1:55">
      <c r="A371" s="381">
        <v>315</v>
      </c>
      <c r="B371" s="117"/>
      <c r="C371" s="288"/>
      <c r="D371" s="289"/>
      <c r="E371" s="289"/>
      <c r="F371" s="290"/>
      <c r="G371" s="292"/>
      <c r="H371" s="116"/>
      <c r="I371" s="292"/>
      <c r="J371" s="116"/>
      <c r="K371" s="370" t="str">
        <f t="shared" si="125"/>
        <v/>
      </c>
      <c r="L371" s="370">
        <f t="shared" si="148"/>
        <v>0</v>
      </c>
      <c r="M371" s="370">
        <f t="shared" si="149"/>
        <v>0</v>
      </c>
      <c r="N371" s="371" t="str">
        <f t="shared" si="126"/>
        <v/>
      </c>
      <c r="O371" s="371" t="str">
        <f t="shared" si="127"/>
        <v/>
      </c>
      <c r="P371" s="371" t="str">
        <f t="shared" si="128"/>
        <v/>
      </c>
      <c r="Q371" s="371" t="str">
        <f t="shared" si="129"/>
        <v/>
      </c>
      <c r="R371" s="371" t="str">
        <f t="shared" si="130"/>
        <v/>
      </c>
      <c r="S371" s="371" t="str">
        <f t="shared" si="131"/>
        <v/>
      </c>
      <c r="T371" s="443" t="str">
        <f t="shared" si="150"/>
        <v/>
      </c>
      <c r="U371" s="539"/>
      <c r="V371" s="117"/>
      <c r="W371" s="118"/>
      <c r="X371" s="119"/>
      <c r="Y371" s="120"/>
      <c r="Z371" s="122"/>
      <c r="AA371" s="121"/>
      <c r="AB371" s="443" t="str">
        <f t="shared" si="132"/>
        <v/>
      </c>
      <c r="AC371" s="734" t="str">
        <f t="shared" si="151"/>
        <v/>
      </c>
      <c r="AD371" s="372"/>
      <c r="AE371" s="485"/>
      <c r="AF371" s="373" t="str">
        <f t="shared" si="133"/>
        <v/>
      </c>
      <c r="AG371" s="373" t="str">
        <f t="shared" si="134"/>
        <v/>
      </c>
      <c r="AH371" s="374" t="str">
        <f t="shared" si="135"/>
        <v/>
      </c>
      <c r="AI371" s="375" t="str">
        <f t="shared" si="136"/>
        <v/>
      </c>
      <c r="AJ371" s="375" t="str">
        <f t="shared" si="137"/>
        <v/>
      </c>
      <c r="AK371" s="375" t="str">
        <f t="shared" si="138"/>
        <v/>
      </c>
      <c r="AL371" s="375" t="str">
        <f t="shared" si="139"/>
        <v/>
      </c>
      <c r="AM371" s="375" t="str">
        <f t="shared" si="140"/>
        <v/>
      </c>
      <c r="AN371" s="376"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376"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375" t="str">
        <f t="shared" si="141"/>
        <v/>
      </c>
      <c r="AQ371" s="444" t="str">
        <f t="shared" si="142"/>
        <v/>
      </c>
      <c r="AR371" s="375" t="str">
        <f t="shared" si="152"/>
        <v/>
      </c>
      <c r="AS371" s="377" t="str">
        <f t="shared" si="143"/>
        <v/>
      </c>
      <c r="AT371" s="378" t="str">
        <f t="shared" si="144"/>
        <v/>
      </c>
      <c r="AX371" s="625" t="b">
        <f t="shared" si="153"/>
        <v>0</v>
      </c>
      <c r="AY371" s="7" t="str">
        <f t="shared" si="154"/>
        <v>FALSEFALSEFALSE</v>
      </c>
      <c r="AZ371" s="626">
        <f t="shared" si="145"/>
        <v>0</v>
      </c>
      <c r="BA371" s="627" t="str">
        <f t="shared" si="155"/>
        <v/>
      </c>
      <c r="BB371" s="627">
        <f t="shared" si="146"/>
        <v>0</v>
      </c>
      <c r="BC371" s="690" t="str">
        <f t="shared" si="147"/>
        <v/>
      </c>
    </row>
    <row r="372" spans="1:55">
      <c r="A372" s="381">
        <v>316</v>
      </c>
      <c r="B372" s="117"/>
      <c r="C372" s="288"/>
      <c r="D372" s="289"/>
      <c r="E372" s="289"/>
      <c r="F372" s="290"/>
      <c r="G372" s="292"/>
      <c r="H372" s="116"/>
      <c r="I372" s="292"/>
      <c r="J372" s="116"/>
      <c r="K372" s="370" t="str">
        <f t="shared" si="125"/>
        <v/>
      </c>
      <c r="L372" s="370">
        <f t="shared" si="148"/>
        <v>0</v>
      </c>
      <c r="M372" s="370">
        <f t="shared" si="149"/>
        <v>0</v>
      </c>
      <c r="N372" s="371" t="str">
        <f t="shared" si="126"/>
        <v/>
      </c>
      <c r="O372" s="371" t="str">
        <f t="shared" si="127"/>
        <v/>
      </c>
      <c r="P372" s="371" t="str">
        <f t="shared" si="128"/>
        <v/>
      </c>
      <c r="Q372" s="371" t="str">
        <f t="shared" si="129"/>
        <v/>
      </c>
      <c r="R372" s="371" t="str">
        <f t="shared" si="130"/>
        <v/>
      </c>
      <c r="S372" s="371" t="str">
        <f t="shared" si="131"/>
        <v/>
      </c>
      <c r="T372" s="443" t="str">
        <f t="shared" si="150"/>
        <v/>
      </c>
      <c r="U372" s="539"/>
      <c r="V372" s="117"/>
      <c r="W372" s="118"/>
      <c r="X372" s="119"/>
      <c r="Y372" s="120"/>
      <c r="Z372" s="122"/>
      <c r="AA372" s="121"/>
      <c r="AB372" s="443" t="str">
        <f t="shared" si="132"/>
        <v/>
      </c>
      <c r="AC372" s="734" t="str">
        <f t="shared" si="151"/>
        <v/>
      </c>
      <c r="AD372" s="372"/>
      <c r="AE372" s="485"/>
      <c r="AF372" s="373" t="str">
        <f t="shared" si="133"/>
        <v/>
      </c>
      <c r="AG372" s="373" t="str">
        <f t="shared" si="134"/>
        <v/>
      </c>
      <c r="AH372" s="374" t="str">
        <f t="shared" si="135"/>
        <v/>
      </c>
      <c r="AI372" s="375" t="str">
        <f t="shared" si="136"/>
        <v/>
      </c>
      <c r="AJ372" s="375" t="str">
        <f t="shared" si="137"/>
        <v/>
      </c>
      <c r="AK372" s="375" t="str">
        <f t="shared" si="138"/>
        <v/>
      </c>
      <c r="AL372" s="375" t="str">
        <f t="shared" si="139"/>
        <v/>
      </c>
      <c r="AM372" s="375" t="str">
        <f t="shared" si="140"/>
        <v/>
      </c>
      <c r="AN372" s="376"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376"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375" t="str">
        <f t="shared" si="141"/>
        <v/>
      </c>
      <c r="AQ372" s="444" t="str">
        <f t="shared" si="142"/>
        <v/>
      </c>
      <c r="AR372" s="375" t="str">
        <f t="shared" si="152"/>
        <v/>
      </c>
      <c r="AS372" s="377" t="str">
        <f t="shared" si="143"/>
        <v/>
      </c>
      <c r="AT372" s="378" t="str">
        <f t="shared" si="144"/>
        <v/>
      </c>
      <c r="AX372" s="625" t="b">
        <f t="shared" si="153"/>
        <v>0</v>
      </c>
      <c r="AY372" s="7" t="str">
        <f t="shared" si="154"/>
        <v>FALSEFALSEFALSE</v>
      </c>
      <c r="AZ372" s="626">
        <f t="shared" si="145"/>
        <v>0</v>
      </c>
      <c r="BA372" s="627" t="str">
        <f t="shared" si="155"/>
        <v/>
      </c>
      <c r="BB372" s="627">
        <f t="shared" si="146"/>
        <v>0</v>
      </c>
      <c r="BC372" s="690" t="str">
        <f t="shared" si="147"/>
        <v/>
      </c>
    </row>
    <row r="373" spans="1:55">
      <c r="A373" s="381">
        <v>317</v>
      </c>
      <c r="B373" s="117"/>
      <c r="C373" s="288"/>
      <c r="D373" s="289"/>
      <c r="E373" s="289"/>
      <c r="F373" s="290"/>
      <c r="G373" s="292"/>
      <c r="H373" s="116"/>
      <c r="I373" s="292"/>
      <c r="J373" s="116"/>
      <c r="K373" s="370" t="str">
        <f t="shared" si="125"/>
        <v/>
      </c>
      <c r="L373" s="370">
        <f t="shared" si="148"/>
        <v>0</v>
      </c>
      <c r="M373" s="370">
        <f t="shared" si="149"/>
        <v>0</v>
      </c>
      <c r="N373" s="371" t="str">
        <f t="shared" si="126"/>
        <v/>
      </c>
      <c r="O373" s="371" t="str">
        <f t="shared" si="127"/>
        <v/>
      </c>
      <c r="P373" s="371" t="str">
        <f t="shared" si="128"/>
        <v/>
      </c>
      <c r="Q373" s="371" t="str">
        <f t="shared" si="129"/>
        <v/>
      </c>
      <c r="R373" s="371" t="str">
        <f t="shared" si="130"/>
        <v/>
      </c>
      <c r="S373" s="371" t="str">
        <f t="shared" si="131"/>
        <v/>
      </c>
      <c r="T373" s="443" t="str">
        <f t="shared" si="150"/>
        <v/>
      </c>
      <c r="U373" s="539"/>
      <c r="V373" s="117"/>
      <c r="W373" s="118"/>
      <c r="X373" s="119"/>
      <c r="Y373" s="120"/>
      <c r="Z373" s="122"/>
      <c r="AA373" s="121"/>
      <c r="AB373" s="443" t="str">
        <f t="shared" si="132"/>
        <v/>
      </c>
      <c r="AC373" s="734" t="str">
        <f t="shared" si="151"/>
        <v/>
      </c>
      <c r="AD373" s="372"/>
      <c r="AE373" s="485"/>
      <c r="AF373" s="373" t="str">
        <f t="shared" si="133"/>
        <v/>
      </c>
      <c r="AG373" s="373" t="str">
        <f t="shared" si="134"/>
        <v/>
      </c>
      <c r="AH373" s="374" t="str">
        <f t="shared" si="135"/>
        <v/>
      </c>
      <c r="AI373" s="375" t="str">
        <f t="shared" si="136"/>
        <v/>
      </c>
      <c r="AJ373" s="375" t="str">
        <f t="shared" si="137"/>
        <v/>
      </c>
      <c r="AK373" s="375" t="str">
        <f t="shared" si="138"/>
        <v/>
      </c>
      <c r="AL373" s="375" t="str">
        <f t="shared" si="139"/>
        <v/>
      </c>
      <c r="AM373" s="375" t="str">
        <f t="shared" si="140"/>
        <v/>
      </c>
      <c r="AN373" s="376"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376"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375" t="str">
        <f t="shared" si="141"/>
        <v/>
      </c>
      <c r="AQ373" s="444" t="str">
        <f t="shared" si="142"/>
        <v/>
      </c>
      <c r="AR373" s="375" t="str">
        <f t="shared" si="152"/>
        <v/>
      </c>
      <c r="AS373" s="377" t="str">
        <f t="shared" si="143"/>
        <v/>
      </c>
      <c r="AT373" s="378" t="str">
        <f t="shared" si="144"/>
        <v/>
      </c>
      <c r="AX373" s="625" t="b">
        <f t="shared" si="153"/>
        <v>0</v>
      </c>
      <c r="AY373" s="7" t="str">
        <f t="shared" si="154"/>
        <v>FALSEFALSEFALSE</v>
      </c>
      <c r="AZ373" s="626">
        <f t="shared" si="145"/>
        <v>0</v>
      </c>
      <c r="BA373" s="627" t="str">
        <f t="shared" si="155"/>
        <v/>
      </c>
      <c r="BB373" s="627">
        <f t="shared" si="146"/>
        <v>0</v>
      </c>
      <c r="BC373" s="690" t="str">
        <f t="shared" si="147"/>
        <v/>
      </c>
    </row>
    <row r="374" spans="1:55">
      <c r="A374" s="381">
        <v>318</v>
      </c>
      <c r="B374" s="117"/>
      <c r="C374" s="288"/>
      <c r="D374" s="289"/>
      <c r="E374" s="289"/>
      <c r="F374" s="290"/>
      <c r="G374" s="292"/>
      <c r="H374" s="116"/>
      <c r="I374" s="292"/>
      <c r="J374" s="116"/>
      <c r="K374" s="370" t="str">
        <f t="shared" si="125"/>
        <v/>
      </c>
      <c r="L374" s="370">
        <f t="shared" si="148"/>
        <v>0</v>
      </c>
      <c r="M374" s="370">
        <f t="shared" si="149"/>
        <v>0</v>
      </c>
      <c r="N374" s="371" t="str">
        <f t="shared" si="126"/>
        <v/>
      </c>
      <c r="O374" s="371" t="str">
        <f t="shared" si="127"/>
        <v/>
      </c>
      <c r="P374" s="371" t="str">
        <f t="shared" si="128"/>
        <v/>
      </c>
      <c r="Q374" s="371" t="str">
        <f t="shared" si="129"/>
        <v/>
      </c>
      <c r="R374" s="371" t="str">
        <f t="shared" si="130"/>
        <v/>
      </c>
      <c r="S374" s="371" t="str">
        <f t="shared" si="131"/>
        <v/>
      </c>
      <c r="T374" s="443" t="str">
        <f t="shared" si="150"/>
        <v/>
      </c>
      <c r="U374" s="539"/>
      <c r="V374" s="117"/>
      <c r="W374" s="118"/>
      <c r="X374" s="119"/>
      <c r="Y374" s="120"/>
      <c r="Z374" s="122"/>
      <c r="AA374" s="121"/>
      <c r="AB374" s="443" t="str">
        <f t="shared" si="132"/>
        <v/>
      </c>
      <c r="AC374" s="734" t="str">
        <f t="shared" si="151"/>
        <v/>
      </c>
      <c r="AD374" s="372"/>
      <c r="AE374" s="485"/>
      <c r="AF374" s="373" t="str">
        <f t="shared" si="133"/>
        <v/>
      </c>
      <c r="AG374" s="373" t="str">
        <f t="shared" si="134"/>
        <v/>
      </c>
      <c r="AH374" s="374" t="str">
        <f t="shared" si="135"/>
        <v/>
      </c>
      <c r="AI374" s="375" t="str">
        <f t="shared" si="136"/>
        <v/>
      </c>
      <c r="AJ374" s="375" t="str">
        <f t="shared" si="137"/>
        <v/>
      </c>
      <c r="AK374" s="375" t="str">
        <f t="shared" si="138"/>
        <v/>
      </c>
      <c r="AL374" s="375" t="str">
        <f t="shared" si="139"/>
        <v/>
      </c>
      <c r="AM374" s="375" t="str">
        <f t="shared" si="140"/>
        <v/>
      </c>
      <c r="AN374" s="376"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376"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375" t="str">
        <f t="shared" si="141"/>
        <v/>
      </c>
      <c r="AQ374" s="444" t="str">
        <f t="shared" si="142"/>
        <v/>
      </c>
      <c r="AR374" s="375" t="str">
        <f t="shared" si="152"/>
        <v/>
      </c>
      <c r="AS374" s="377" t="str">
        <f t="shared" si="143"/>
        <v/>
      </c>
      <c r="AT374" s="378" t="str">
        <f t="shared" si="144"/>
        <v/>
      </c>
      <c r="AX374" s="625" t="b">
        <f t="shared" si="153"/>
        <v>0</v>
      </c>
      <c r="AY374" s="7" t="str">
        <f t="shared" si="154"/>
        <v>FALSEFALSEFALSE</v>
      </c>
      <c r="AZ374" s="626">
        <f t="shared" si="145"/>
        <v>0</v>
      </c>
      <c r="BA374" s="627" t="str">
        <f t="shared" si="155"/>
        <v/>
      </c>
      <c r="BB374" s="627">
        <f t="shared" si="146"/>
        <v>0</v>
      </c>
      <c r="BC374" s="690" t="str">
        <f t="shared" si="147"/>
        <v/>
      </c>
    </row>
    <row r="375" spans="1:55">
      <c r="A375" s="381">
        <v>319</v>
      </c>
      <c r="B375" s="117"/>
      <c r="C375" s="288"/>
      <c r="D375" s="289"/>
      <c r="E375" s="289"/>
      <c r="F375" s="290"/>
      <c r="G375" s="292"/>
      <c r="H375" s="116"/>
      <c r="I375" s="292"/>
      <c r="J375" s="116"/>
      <c r="K375" s="370" t="str">
        <f t="shared" si="125"/>
        <v/>
      </c>
      <c r="L375" s="370">
        <f t="shared" si="148"/>
        <v>0</v>
      </c>
      <c r="M375" s="370">
        <f t="shared" si="149"/>
        <v>0</v>
      </c>
      <c r="N375" s="371" t="str">
        <f t="shared" si="126"/>
        <v/>
      </c>
      <c r="O375" s="371" t="str">
        <f t="shared" si="127"/>
        <v/>
      </c>
      <c r="P375" s="371" t="str">
        <f t="shared" si="128"/>
        <v/>
      </c>
      <c r="Q375" s="371" t="str">
        <f t="shared" si="129"/>
        <v/>
      </c>
      <c r="R375" s="371" t="str">
        <f t="shared" si="130"/>
        <v/>
      </c>
      <c r="S375" s="371" t="str">
        <f t="shared" si="131"/>
        <v/>
      </c>
      <c r="T375" s="443" t="str">
        <f t="shared" si="150"/>
        <v/>
      </c>
      <c r="U375" s="539"/>
      <c r="V375" s="117"/>
      <c r="W375" s="118"/>
      <c r="X375" s="119"/>
      <c r="Y375" s="120"/>
      <c r="Z375" s="122"/>
      <c r="AA375" s="121"/>
      <c r="AB375" s="443" t="str">
        <f t="shared" si="132"/>
        <v/>
      </c>
      <c r="AC375" s="734" t="str">
        <f t="shared" si="151"/>
        <v/>
      </c>
      <c r="AD375" s="372"/>
      <c r="AE375" s="485"/>
      <c r="AF375" s="373" t="str">
        <f t="shared" si="133"/>
        <v/>
      </c>
      <c r="AG375" s="373" t="str">
        <f t="shared" si="134"/>
        <v/>
      </c>
      <c r="AH375" s="374" t="str">
        <f t="shared" si="135"/>
        <v/>
      </c>
      <c r="AI375" s="375" t="str">
        <f t="shared" si="136"/>
        <v/>
      </c>
      <c r="AJ375" s="375" t="str">
        <f t="shared" si="137"/>
        <v/>
      </c>
      <c r="AK375" s="375" t="str">
        <f t="shared" si="138"/>
        <v/>
      </c>
      <c r="AL375" s="375" t="str">
        <f t="shared" si="139"/>
        <v/>
      </c>
      <c r="AM375" s="375" t="str">
        <f t="shared" si="140"/>
        <v/>
      </c>
      <c r="AN375" s="376"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376"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375" t="str">
        <f t="shared" si="141"/>
        <v/>
      </c>
      <c r="AQ375" s="444" t="str">
        <f t="shared" si="142"/>
        <v/>
      </c>
      <c r="AR375" s="375" t="str">
        <f t="shared" si="152"/>
        <v/>
      </c>
      <c r="AS375" s="377" t="str">
        <f t="shared" si="143"/>
        <v/>
      </c>
      <c r="AT375" s="378" t="str">
        <f t="shared" si="144"/>
        <v/>
      </c>
      <c r="AX375" s="625" t="b">
        <f t="shared" si="153"/>
        <v>0</v>
      </c>
      <c r="AY375" s="7" t="str">
        <f t="shared" si="154"/>
        <v>FALSEFALSEFALSE</v>
      </c>
      <c r="AZ375" s="626">
        <f t="shared" si="145"/>
        <v>0</v>
      </c>
      <c r="BA375" s="627" t="str">
        <f t="shared" si="155"/>
        <v/>
      </c>
      <c r="BB375" s="627">
        <f t="shared" si="146"/>
        <v>0</v>
      </c>
      <c r="BC375" s="690" t="str">
        <f t="shared" si="147"/>
        <v/>
      </c>
    </row>
    <row r="376" spans="1:55">
      <c r="A376" s="381">
        <v>320</v>
      </c>
      <c r="B376" s="117"/>
      <c r="C376" s="288"/>
      <c r="D376" s="289"/>
      <c r="E376" s="289"/>
      <c r="F376" s="290"/>
      <c r="G376" s="292"/>
      <c r="H376" s="116"/>
      <c r="I376" s="292"/>
      <c r="J376" s="116"/>
      <c r="K376" s="370" t="str">
        <f t="shared" si="125"/>
        <v/>
      </c>
      <c r="L376" s="370">
        <f t="shared" si="148"/>
        <v>0</v>
      </c>
      <c r="M376" s="370">
        <f t="shared" si="149"/>
        <v>0</v>
      </c>
      <c r="N376" s="371" t="str">
        <f t="shared" si="126"/>
        <v/>
      </c>
      <c r="O376" s="371" t="str">
        <f t="shared" si="127"/>
        <v/>
      </c>
      <c r="P376" s="371" t="str">
        <f t="shared" si="128"/>
        <v/>
      </c>
      <c r="Q376" s="371" t="str">
        <f t="shared" si="129"/>
        <v/>
      </c>
      <c r="R376" s="371" t="str">
        <f t="shared" si="130"/>
        <v/>
      </c>
      <c r="S376" s="371" t="str">
        <f t="shared" si="131"/>
        <v/>
      </c>
      <c r="T376" s="443" t="str">
        <f t="shared" si="150"/>
        <v/>
      </c>
      <c r="U376" s="539"/>
      <c r="V376" s="117"/>
      <c r="W376" s="118"/>
      <c r="X376" s="119"/>
      <c r="Y376" s="120"/>
      <c r="Z376" s="122"/>
      <c r="AA376" s="121"/>
      <c r="AB376" s="443" t="str">
        <f t="shared" si="132"/>
        <v/>
      </c>
      <c r="AC376" s="734" t="str">
        <f t="shared" si="151"/>
        <v/>
      </c>
      <c r="AD376" s="372"/>
      <c r="AE376" s="485"/>
      <c r="AF376" s="373" t="str">
        <f t="shared" si="133"/>
        <v/>
      </c>
      <c r="AG376" s="373" t="str">
        <f t="shared" si="134"/>
        <v/>
      </c>
      <c r="AH376" s="374" t="str">
        <f t="shared" si="135"/>
        <v/>
      </c>
      <c r="AI376" s="375" t="str">
        <f t="shared" si="136"/>
        <v/>
      </c>
      <c r="AJ376" s="375" t="str">
        <f t="shared" si="137"/>
        <v/>
      </c>
      <c r="AK376" s="375" t="str">
        <f t="shared" si="138"/>
        <v/>
      </c>
      <c r="AL376" s="375" t="str">
        <f t="shared" si="139"/>
        <v/>
      </c>
      <c r="AM376" s="375" t="str">
        <f t="shared" si="140"/>
        <v/>
      </c>
      <c r="AN376" s="376"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376"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375" t="str">
        <f t="shared" si="141"/>
        <v/>
      </c>
      <c r="AQ376" s="444" t="str">
        <f t="shared" si="142"/>
        <v/>
      </c>
      <c r="AR376" s="375" t="str">
        <f t="shared" si="152"/>
        <v/>
      </c>
      <c r="AS376" s="377" t="str">
        <f t="shared" si="143"/>
        <v/>
      </c>
      <c r="AT376" s="378" t="str">
        <f t="shared" si="144"/>
        <v/>
      </c>
      <c r="AX376" s="625" t="b">
        <f t="shared" si="153"/>
        <v>0</v>
      </c>
      <c r="AY376" s="7" t="str">
        <f t="shared" si="154"/>
        <v>FALSEFALSEFALSE</v>
      </c>
      <c r="AZ376" s="626">
        <f t="shared" si="145"/>
        <v>0</v>
      </c>
      <c r="BA376" s="627" t="str">
        <f t="shared" si="155"/>
        <v/>
      </c>
      <c r="BB376" s="627">
        <f t="shared" si="146"/>
        <v>0</v>
      </c>
      <c r="BC376" s="690" t="str">
        <f t="shared" si="147"/>
        <v/>
      </c>
    </row>
    <row r="377" spans="1:55">
      <c r="A377" s="381">
        <v>321</v>
      </c>
      <c r="B377" s="117"/>
      <c r="C377" s="288"/>
      <c r="D377" s="289"/>
      <c r="E377" s="289"/>
      <c r="F377" s="290"/>
      <c r="G377" s="292"/>
      <c r="H377" s="116"/>
      <c r="I377" s="292"/>
      <c r="J377" s="116"/>
      <c r="K377" s="370" t="str">
        <f t="shared" ref="K377:K440" si="156">C377&amp;D377&amp;E377&amp;F377</f>
        <v/>
      </c>
      <c r="L377" s="370">
        <f t="shared" si="148"/>
        <v>0</v>
      </c>
      <c r="M377" s="370">
        <f t="shared" si="149"/>
        <v>0</v>
      </c>
      <c r="N377" s="371" t="str">
        <f t="shared" ref="N377:N440" si="157">IF(OR($L377&gt;$U$48,$M377&gt;$U$48,AND($L377&gt;$M377,$M377&lt;&gt;0),AND($L377=0,$M377&lt;&gt;0)),"ERROR","")</f>
        <v/>
      </c>
      <c r="O377" s="371" t="str">
        <f t="shared" ref="O377:O440" si="158">IF(AND($N377&lt;&gt;"ERROR",$L377&lt;=$U$49,$M377&lt;=$U$49,$M377&lt;&gt;0),"(減車済)","")</f>
        <v/>
      </c>
      <c r="P377" s="371" t="str">
        <f t="shared" ref="P377:P440" si="159">IF(AND($N377&lt;&gt;"ERROR",$L377&lt;$U$49,AND($M377&gt;$U$49,$M377&lt;=$W$49),$M377&lt;&gt;0),"減車","")</f>
        <v/>
      </c>
      <c r="Q377" s="371" t="str">
        <f t="shared" ref="Q377:Q440" si="160">IF(AND($N377&lt;&gt;"ERROR",$L377&gt;$U$49,$M377&lt;=$W$49,$M377&lt;&gt;0),"一時使用","")</f>
        <v/>
      </c>
      <c r="R377" s="371" t="str">
        <f t="shared" ref="R377:R440" si="161">IF(AND($N377&lt;&gt;"ERROR",AND($L377&gt;0,$L377&lt;=$U$49),$M377=0),"継続","")</f>
        <v/>
      </c>
      <c r="S377" s="371" t="str">
        <f t="shared" ref="S377:S440" si="162">IF(AND($N377&lt;&gt;"ERROR",AND($L377&gt;$U$49),$M377=0),"新規","")</f>
        <v/>
      </c>
      <c r="T377" s="443" t="str">
        <f t="shared" si="150"/>
        <v/>
      </c>
      <c r="U377" s="539"/>
      <c r="V377" s="117"/>
      <c r="W377" s="118"/>
      <c r="X377" s="119"/>
      <c r="Y377" s="120"/>
      <c r="Z377" s="122"/>
      <c r="AA377" s="121"/>
      <c r="AB377" s="443" t="str">
        <f t="shared" ref="AB377:AB440" si="163">IF(AF377="","",IF(AM377=1,VLOOKUP(AN377,低公害車判別,2,FALSE),IF(AM377=3,VLOOKUP(AN377,低公害車判別,2,FALSE),IF(AM377=4,VLOOKUP(AO377,低公害車判別,2,FALSE),"低公害車"))))</f>
        <v/>
      </c>
      <c r="AC377" s="734" t="str">
        <f t="shared" si="151"/>
        <v/>
      </c>
      <c r="AD377" s="372"/>
      <c r="AE377" s="485"/>
      <c r="AF377" s="373" t="str">
        <f t="shared" ref="AF377:AF440" si="164">IF(OR(T377="(減車済)",T377=""),"",1)</f>
        <v/>
      </c>
      <c r="AG377" s="373" t="str">
        <f t="shared" ref="AG377:AG440" si="165">IF(OR(T377="継続",T377="新規"),1,"")</f>
        <v/>
      </c>
      <c r="AH377" s="374" t="str">
        <f t="shared" ref="AH377:AH440" si="166">IF(AF377="","",UPPER(ASC(X377)))</f>
        <v/>
      </c>
      <c r="AI377" s="375" t="str">
        <f t="shared" ref="AI377:AI440" si="167">IF(AF377="","",IF(V377="","",IF(V377="普通",1,IF(V377="小型",2,0))))</f>
        <v/>
      </c>
      <c r="AJ377" s="375" t="str">
        <f t="shared" ref="AJ377:AJ440" si="168">IF(AF377="","",IF(W377="","",VLOOKUP(W377,用途,2,FALSE)))</f>
        <v/>
      </c>
      <c r="AK377" s="375" t="str">
        <f t="shared" ref="AK377:AK440" si="169">IF(AF377="","",IF(Y377="","",IF(Y377&lt;=10,1,IF(Y377&lt;30,2,IF(Y377&gt;=30,3,0)))))</f>
        <v/>
      </c>
      <c r="AL377" s="375" t="str">
        <f t="shared" ref="AL377:AL440" si="170">IF(AF377="","",IF(Z377="","",IF(Z377&lt;=1.7*1000,1,IF(Z377&lt;=2.5*1000,2,IF(Z377&lt;=3.5*1000,3,IF(Z377&lt;8*1000,4,IF(Z377&gt;=8*1000,5,"")))))))</f>
        <v/>
      </c>
      <c r="AM377" s="375" t="str">
        <f t="shared" ref="AM377:AM440" si="171">IF(AF377="","",IF(AA377="","",VLOOKUP(AA377,燃料の種類,2,FALSE)))</f>
        <v/>
      </c>
      <c r="AN377" s="376"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376"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375" t="str">
        <f t="shared" ref="AP377:AP440" si="172">IF((AF377="")+(AC377=""),"",IF(燃料区分1=4,VLOOKUP(AO377,排ガス低減レベル,2,FALSE),VLOOKUP(AC377,排ガス低減レベル,2,FALSE)))</f>
        <v/>
      </c>
      <c r="AQ377" s="444" t="str">
        <f t="shared" ref="AQ377:AQ440" si="173">IF(AG377="","",IF(AJ377=3,B377&amp;"-"&amp;SUM(AJ377*100,AK377*10,AL377)&amp;"A",IF(OR(AJ377=2,AJ377=4,AJ377=6),B377&amp;"-"&amp;AL377*10&amp;"A",IF(AJ377=1,B377&amp;"-"&amp;AJ377&amp;"A",IF(AJ377=5,B377&amp;"-"&amp;SUM(AJ377*100,AI377*10,AL377)&amp;"A","")))))</f>
        <v/>
      </c>
      <c r="AR377" s="375" t="str">
        <f t="shared" si="152"/>
        <v/>
      </c>
      <c r="AS377" s="377" t="str">
        <f t="shared" ref="AS377:AS440" si="174">IF(AG377="","",B377&amp;"-"&amp;AM377)</f>
        <v/>
      </c>
      <c r="AT377" s="378" t="str">
        <f t="shared" ref="AT377:AT440" si="175">IF(AF377="","",VLOOKUP(T377,車両の増減,2,FALSE))</f>
        <v/>
      </c>
      <c r="AX377" s="625" t="b">
        <f t="shared" si="153"/>
        <v>0</v>
      </c>
      <c r="AY377" s="7" t="str">
        <f t="shared" si="154"/>
        <v>FALSEFALSEFALSE</v>
      </c>
      <c r="AZ377" s="626">
        <f t="shared" ref="AZ377:AZ440" si="176">AA377</f>
        <v>0</v>
      </c>
      <c r="BA377" s="627" t="str">
        <f t="shared" si="155"/>
        <v/>
      </c>
      <c r="BB377" s="627">
        <f t="shared" ref="BB377:BB440" si="177">LEN(X377)</f>
        <v>0</v>
      </c>
      <c r="BC377" s="690" t="str">
        <f t="shared" ref="BC377:BC440" si="178">MID(X377,2,1)</f>
        <v/>
      </c>
    </row>
    <row r="378" spans="1:55">
      <c r="A378" s="381">
        <v>322</v>
      </c>
      <c r="B378" s="117"/>
      <c r="C378" s="288"/>
      <c r="D378" s="289"/>
      <c r="E378" s="289"/>
      <c r="F378" s="290"/>
      <c r="G378" s="292"/>
      <c r="H378" s="116"/>
      <c r="I378" s="292"/>
      <c r="J378" s="116"/>
      <c r="K378" s="370" t="str">
        <f t="shared" si="156"/>
        <v/>
      </c>
      <c r="L378" s="370">
        <f t="shared" ref="L378:L441" si="179">IF(G378&gt;0,DATE((G378),(H378+1),0),0)</f>
        <v>0</v>
      </c>
      <c r="M378" s="370">
        <f t="shared" ref="M378:M441" si="180">IF(I378&gt;0,DATE((I378),(J378+1),0),0)</f>
        <v>0</v>
      </c>
      <c r="N378" s="371" t="str">
        <f t="shared" si="157"/>
        <v/>
      </c>
      <c r="O378" s="371" t="str">
        <f t="shared" si="158"/>
        <v/>
      </c>
      <c r="P378" s="371" t="str">
        <f t="shared" si="159"/>
        <v/>
      </c>
      <c r="Q378" s="371" t="str">
        <f t="shared" si="160"/>
        <v/>
      </c>
      <c r="R378" s="371" t="str">
        <f t="shared" si="161"/>
        <v/>
      </c>
      <c r="S378" s="371" t="str">
        <f t="shared" si="162"/>
        <v/>
      </c>
      <c r="T378" s="443" t="str">
        <f t="shared" ref="T378:T441" si="181">N378&amp;O378&amp;P378&amp;Q378&amp;R378&amp;S378</f>
        <v/>
      </c>
      <c r="U378" s="539"/>
      <c r="V378" s="117"/>
      <c r="W378" s="118"/>
      <c r="X378" s="119"/>
      <c r="Y378" s="120"/>
      <c r="Z378" s="122"/>
      <c r="AA378" s="121"/>
      <c r="AB378" s="443" t="str">
        <f t="shared" si="163"/>
        <v/>
      </c>
      <c r="AC378" s="734" t="str">
        <f t="shared" ref="AC378:AC441" si="182">IF(AF378="","",IF((AN378="")+(AN378="－"),IF((AO378="")+(AO378=0),"－",AO378),IF((AN378="PM☆☆☆")+(AN378="☆及びPM☆☆☆")+(AN378="☆☆及びPM☆☆☆")+(AN378="☆☆☆及びPM☆☆☆"),"PM☆☆☆",IF((AN378="PM☆☆☆☆")+(AN378="☆及びPM☆☆☆☆")+(AN378="☆☆及びPM☆☆☆☆")+(AN378="☆☆☆及びPM☆☆☆☆"),"PM☆☆☆☆",IF((AN378="新☆")+(AN378="新NOx☆")+(AN378="新PM☆"),"新☆（新長期）",AN378)))))</f>
        <v/>
      </c>
      <c r="AD378" s="372"/>
      <c r="AE378" s="485"/>
      <c r="AF378" s="373" t="str">
        <f t="shared" si="164"/>
        <v/>
      </c>
      <c r="AG378" s="373" t="str">
        <f t="shared" si="165"/>
        <v/>
      </c>
      <c r="AH378" s="374" t="str">
        <f t="shared" si="166"/>
        <v/>
      </c>
      <c r="AI378" s="375" t="str">
        <f t="shared" si="167"/>
        <v/>
      </c>
      <c r="AJ378" s="375" t="str">
        <f t="shared" si="168"/>
        <v/>
      </c>
      <c r="AK378" s="375" t="str">
        <f t="shared" si="169"/>
        <v/>
      </c>
      <c r="AL378" s="375" t="str">
        <f t="shared" si="170"/>
        <v/>
      </c>
      <c r="AM378" s="375" t="str">
        <f t="shared" si="171"/>
        <v/>
      </c>
      <c r="AN378" s="376"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376"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375" t="str">
        <f t="shared" si="172"/>
        <v/>
      </c>
      <c r="AQ378" s="444" t="str">
        <f t="shared" si="173"/>
        <v/>
      </c>
      <c r="AR378" s="375" t="str">
        <f t="shared" ref="AR378:AR441" si="183">IF(OR(AM378=1,AM378=2,AM378=11),1,IF(AM378=6,2,IF(OR(AM378=4,AM378=5,AM378=10),3,IF(AM378=7,4,IF(AM378=3,5, IF(OR(AM378=8,AM378=9),6,""))))))</f>
        <v/>
      </c>
      <c r="AS378" s="377" t="str">
        <f t="shared" si="174"/>
        <v/>
      </c>
      <c r="AT378" s="378" t="str">
        <f t="shared" si="175"/>
        <v/>
      </c>
      <c r="AX378" s="625" t="b">
        <f t="shared" ref="AX378:AX441" si="184">IF(AY378="FALSEFALSEFALSEFALSE","ハイブリッド")</f>
        <v>0</v>
      </c>
      <c r="AY378" s="7" t="str">
        <f t="shared" ref="AY378:AY441" si="185">EXACT(AZ378,BA378)&amp;IF(BA378="","")&amp;IF(AZ378="電気",TRUE)&amp;IF(AZ378="LPG",TRUE)</f>
        <v>FALSEFALSEFALSE</v>
      </c>
      <c r="AZ378" s="626">
        <f t="shared" si="176"/>
        <v>0</v>
      </c>
      <c r="BA378" s="627" t="str">
        <f t="shared" ref="BA378:BA441" si="186">IF(COUNTIFS(BC378,"*A*",BB378,"3"),"ハイブリッド(ガソリン)","")</f>
        <v/>
      </c>
      <c r="BB378" s="627">
        <f t="shared" si="177"/>
        <v>0</v>
      </c>
      <c r="BC378" s="690" t="str">
        <f t="shared" si="178"/>
        <v/>
      </c>
    </row>
    <row r="379" spans="1:55">
      <c r="A379" s="381">
        <v>323</v>
      </c>
      <c r="B379" s="117"/>
      <c r="C379" s="288"/>
      <c r="D379" s="289"/>
      <c r="E379" s="289"/>
      <c r="F379" s="290"/>
      <c r="G379" s="292"/>
      <c r="H379" s="116"/>
      <c r="I379" s="292"/>
      <c r="J379" s="116"/>
      <c r="K379" s="370" t="str">
        <f t="shared" si="156"/>
        <v/>
      </c>
      <c r="L379" s="370">
        <f t="shared" si="179"/>
        <v>0</v>
      </c>
      <c r="M379" s="370">
        <f t="shared" si="180"/>
        <v>0</v>
      </c>
      <c r="N379" s="371" t="str">
        <f t="shared" si="157"/>
        <v/>
      </c>
      <c r="O379" s="371" t="str">
        <f t="shared" si="158"/>
        <v/>
      </c>
      <c r="P379" s="371" t="str">
        <f t="shared" si="159"/>
        <v/>
      </c>
      <c r="Q379" s="371" t="str">
        <f t="shared" si="160"/>
        <v/>
      </c>
      <c r="R379" s="371" t="str">
        <f t="shared" si="161"/>
        <v/>
      </c>
      <c r="S379" s="371" t="str">
        <f t="shared" si="162"/>
        <v/>
      </c>
      <c r="T379" s="443" t="str">
        <f t="shared" si="181"/>
        <v/>
      </c>
      <c r="U379" s="539"/>
      <c r="V379" s="117"/>
      <c r="W379" s="118"/>
      <c r="X379" s="119"/>
      <c r="Y379" s="120"/>
      <c r="Z379" s="122"/>
      <c r="AA379" s="121"/>
      <c r="AB379" s="443" t="str">
        <f t="shared" si="163"/>
        <v/>
      </c>
      <c r="AC379" s="734" t="str">
        <f t="shared" si="182"/>
        <v/>
      </c>
      <c r="AD379" s="372"/>
      <c r="AE379" s="485"/>
      <c r="AF379" s="373" t="str">
        <f t="shared" si="164"/>
        <v/>
      </c>
      <c r="AG379" s="373" t="str">
        <f t="shared" si="165"/>
        <v/>
      </c>
      <c r="AH379" s="374" t="str">
        <f t="shared" si="166"/>
        <v/>
      </c>
      <c r="AI379" s="375" t="str">
        <f t="shared" si="167"/>
        <v/>
      </c>
      <c r="AJ379" s="375" t="str">
        <f t="shared" si="168"/>
        <v/>
      </c>
      <c r="AK379" s="375" t="str">
        <f t="shared" si="169"/>
        <v/>
      </c>
      <c r="AL379" s="375" t="str">
        <f t="shared" si="170"/>
        <v/>
      </c>
      <c r="AM379" s="375" t="str">
        <f t="shared" si="171"/>
        <v/>
      </c>
      <c r="AN379" s="376"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376"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375" t="str">
        <f t="shared" si="172"/>
        <v/>
      </c>
      <c r="AQ379" s="444" t="str">
        <f t="shared" si="173"/>
        <v/>
      </c>
      <c r="AR379" s="375" t="str">
        <f t="shared" si="183"/>
        <v/>
      </c>
      <c r="AS379" s="377" t="str">
        <f t="shared" si="174"/>
        <v/>
      </c>
      <c r="AT379" s="378" t="str">
        <f t="shared" si="175"/>
        <v/>
      </c>
      <c r="AX379" s="625" t="b">
        <f t="shared" si="184"/>
        <v>0</v>
      </c>
      <c r="AY379" s="7" t="str">
        <f t="shared" si="185"/>
        <v>FALSEFALSEFALSE</v>
      </c>
      <c r="AZ379" s="626">
        <f t="shared" si="176"/>
        <v>0</v>
      </c>
      <c r="BA379" s="627" t="str">
        <f t="shared" si="186"/>
        <v/>
      </c>
      <c r="BB379" s="627">
        <f t="shared" si="177"/>
        <v>0</v>
      </c>
      <c r="BC379" s="690" t="str">
        <f t="shared" si="178"/>
        <v/>
      </c>
    </row>
    <row r="380" spans="1:55">
      <c r="A380" s="381">
        <v>324</v>
      </c>
      <c r="B380" s="117"/>
      <c r="C380" s="288"/>
      <c r="D380" s="289"/>
      <c r="E380" s="289"/>
      <c r="F380" s="290"/>
      <c r="G380" s="292"/>
      <c r="H380" s="116"/>
      <c r="I380" s="292"/>
      <c r="J380" s="116"/>
      <c r="K380" s="370" t="str">
        <f t="shared" si="156"/>
        <v/>
      </c>
      <c r="L380" s="370">
        <f t="shared" si="179"/>
        <v>0</v>
      </c>
      <c r="M380" s="370">
        <f t="shared" si="180"/>
        <v>0</v>
      </c>
      <c r="N380" s="371" t="str">
        <f t="shared" si="157"/>
        <v/>
      </c>
      <c r="O380" s="371" t="str">
        <f t="shared" si="158"/>
        <v/>
      </c>
      <c r="P380" s="371" t="str">
        <f t="shared" si="159"/>
        <v/>
      </c>
      <c r="Q380" s="371" t="str">
        <f t="shared" si="160"/>
        <v/>
      </c>
      <c r="R380" s="371" t="str">
        <f t="shared" si="161"/>
        <v/>
      </c>
      <c r="S380" s="371" t="str">
        <f t="shared" si="162"/>
        <v/>
      </c>
      <c r="T380" s="443" t="str">
        <f t="shared" si="181"/>
        <v/>
      </c>
      <c r="U380" s="539"/>
      <c r="V380" s="117"/>
      <c r="W380" s="118"/>
      <c r="X380" s="119"/>
      <c r="Y380" s="120"/>
      <c r="Z380" s="122"/>
      <c r="AA380" s="121"/>
      <c r="AB380" s="443" t="str">
        <f t="shared" si="163"/>
        <v/>
      </c>
      <c r="AC380" s="734" t="str">
        <f t="shared" si="182"/>
        <v/>
      </c>
      <c r="AD380" s="372"/>
      <c r="AE380" s="485"/>
      <c r="AF380" s="373" t="str">
        <f t="shared" si="164"/>
        <v/>
      </c>
      <c r="AG380" s="373" t="str">
        <f t="shared" si="165"/>
        <v/>
      </c>
      <c r="AH380" s="374" t="str">
        <f t="shared" si="166"/>
        <v/>
      </c>
      <c r="AI380" s="375" t="str">
        <f t="shared" si="167"/>
        <v/>
      </c>
      <c r="AJ380" s="375" t="str">
        <f t="shared" si="168"/>
        <v/>
      </c>
      <c r="AK380" s="375" t="str">
        <f t="shared" si="169"/>
        <v/>
      </c>
      <c r="AL380" s="375" t="str">
        <f t="shared" si="170"/>
        <v/>
      </c>
      <c r="AM380" s="375" t="str">
        <f t="shared" si="171"/>
        <v/>
      </c>
      <c r="AN380" s="376"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376"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375" t="str">
        <f t="shared" si="172"/>
        <v/>
      </c>
      <c r="AQ380" s="444" t="str">
        <f t="shared" si="173"/>
        <v/>
      </c>
      <c r="AR380" s="375" t="str">
        <f t="shared" si="183"/>
        <v/>
      </c>
      <c r="AS380" s="377" t="str">
        <f t="shared" si="174"/>
        <v/>
      </c>
      <c r="AT380" s="378" t="str">
        <f t="shared" si="175"/>
        <v/>
      </c>
      <c r="AX380" s="625" t="b">
        <f t="shared" si="184"/>
        <v>0</v>
      </c>
      <c r="AY380" s="7" t="str">
        <f t="shared" si="185"/>
        <v>FALSEFALSEFALSE</v>
      </c>
      <c r="AZ380" s="626">
        <f t="shared" si="176"/>
        <v>0</v>
      </c>
      <c r="BA380" s="627" t="str">
        <f t="shared" si="186"/>
        <v/>
      </c>
      <c r="BB380" s="627">
        <f t="shared" si="177"/>
        <v>0</v>
      </c>
      <c r="BC380" s="690" t="str">
        <f t="shared" si="178"/>
        <v/>
      </c>
    </row>
    <row r="381" spans="1:55">
      <c r="A381" s="381">
        <v>325</v>
      </c>
      <c r="B381" s="117"/>
      <c r="C381" s="288"/>
      <c r="D381" s="289"/>
      <c r="E381" s="289"/>
      <c r="F381" s="290"/>
      <c r="G381" s="292"/>
      <c r="H381" s="116"/>
      <c r="I381" s="292"/>
      <c r="J381" s="116"/>
      <c r="K381" s="370" t="str">
        <f t="shared" si="156"/>
        <v/>
      </c>
      <c r="L381" s="370">
        <f t="shared" si="179"/>
        <v>0</v>
      </c>
      <c r="M381" s="370">
        <f t="shared" si="180"/>
        <v>0</v>
      </c>
      <c r="N381" s="371" t="str">
        <f t="shared" si="157"/>
        <v/>
      </c>
      <c r="O381" s="371" t="str">
        <f t="shared" si="158"/>
        <v/>
      </c>
      <c r="P381" s="371" t="str">
        <f t="shared" si="159"/>
        <v/>
      </c>
      <c r="Q381" s="371" t="str">
        <f t="shared" si="160"/>
        <v/>
      </c>
      <c r="R381" s="371" t="str">
        <f t="shared" si="161"/>
        <v/>
      </c>
      <c r="S381" s="371" t="str">
        <f t="shared" si="162"/>
        <v/>
      </c>
      <c r="T381" s="443" t="str">
        <f t="shared" si="181"/>
        <v/>
      </c>
      <c r="U381" s="539"/>
      <c r="V381" s="117"/>
      <c r="W381" s="118"/>
      <c r="X381" s="119"/>
      <c r="Y381" s="120"/>
      <c r="Z381" s="122"/>
      <c r="AA381" s="121"/>
      <c r="AB381" s="443" t="str">
        <f t="shared" si="163"/>
        <v/>
      </c>
      <c r="AC381" s="734" t="str">
        <f t="shared" si="182"/>
        <v/>
      </c>
      <c r="AD381" s="372"/>
      <c r="AE381" s="485"/>
      <c r="AF381" s="373" t="str">
        <f t="shared" si="164"/>
        <v/>
      </c>
      <c r="AG381" s="373" t="str">
        <f t="shared" si="165"/>
        <v/>
      </c>
      <c r="AH381" s="374" t="str">
        <f t="shared" si="166"/>
        <v/>
      </c>
      <c r="AI381" s="375" t="str">
        <f t="shared" si="167"/>
        <v/>
      </c>
      <c r="AJ381" s="375" t="str">
        <f t="shared" si="168"/>
        <v/>
      </c>
      <c r="AK381" s="375" t="str">
        <f t="shared" si="169"/>
        <v/>
      </c>
      <c r="AL381" s="375" t="str">
        <f t="shared" si="170"/>
        <v/>
      </c>
      <c r="AM381" s="375" t="str">
        <f t="shared" si="171"/>
        <v/>
      </c>
      <c r="AN381" s="376"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376"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375" t="str">
        <f t="shared" si="172"/>
        <v/>
      </c>
      <c r="AQ381" s="444" t="str">
        <f t="shared" si="173"/>
        <v/>
      </c>
      <c r="AR381" s="375" t="str">
        <f t="shared" si="183"/>
        <v/>
      </c>
      <c r="AS381" s="377" t="str">
        <f t="shared" si="174"/>
        <v/>
      </c>
      <c r="AT381" s="378" t="str">
        <f t="shared" si="175"/>
        <v/>
      </c>
      <c r="AX381" s="625" t="b">
        <f t="shared" si="184"/>
        <v>0</v>
      </c>
      <c r="AY381" s="7" t="str">
        <f t="shared" si="185"/>
        <v>FALSEFALSEFALSE</v>
      </c>
      <c r="AZ381" s="626">
        <f t="shared" si="176"/>
        <v>0</v>
      </c>
      <c r="BA381" s="627" t="str">
        <f t="shared" si="186"/>
        <v/>
      </c>
      <c r="BB381" s="627">
        <f t="shared" si="177"/>
        <v>0</v>
      </c>
      <c r="BC381" s="690" t="str">
        <f t="shared" si="178"/>
        <v/>
      </c>
    </row>
    <row r="382" spans="1:55">
      <c r="A382" s="381">
        <v>326</v>
      </c>
      <c r="B382" s="117"/>
      <c r="C382" s="288"/>
      <c r="D382" s="289"/>
      <c r="E382" s="289"/>
      <c r="F382" s="290"/>
      <c r="G382" s="292"/>
      <c r="H382" s="116"/>
      <c r="I382" s="292"/>
      <c r="J382" s="116"/>
      <c r="K382" s="370" t="str">
        <f t="shared" si="156"/>
        <v/>
      </c>
      <c r="L382" s="370">
        <f t="shared" si="179"/>
        <v>0</v>
      </c>
      <c r="M382" s="370">
        <f t="shared" si="180"/>
        <v>0</v>
      </c>
      <c r="N382" s="371" t="str">
        <f t="shared" si="157"/>
        <v/>
      </c>
      <c r="O382" s="371" t="str">
        <f t="shared" si="158"/>
        <v/>
      </c>
      <c r="P382" s="371" t="str">
        <f t="shared" si="159"/>
        <v/>
      </c>
      <c r="Q382" s="371" t="str">
        <f t="shared" si="160"/>
        <v/>
      </c>
      <c r="R382" s="371" t="str">
        <f t="shared" si="161"/>
        <v/>
      </c>
      <c r="S382" s="371" t="str">
        <f t="shared" si="162"/>
        <v/>
      </c>
      <c r="T382" s="443" t="str">
        <f t="shared" si="181"/>
        <v/>
      </c>
      <c r="U382" s="539"/>
      <c r="V382" s="117"/>
      <c r="W382" s="118"/>
      <c r="X382" s="119"/>
      <c r="Y382" s="120"/>
      <c r="Z382" s="122"/>
      <c r="AA382" s="121"/>
      <c r="AB382" s="443" t="str">
        <f t="shared" si="163"/>
        <v/>
      </c>
      <c r="AC382" s="734" t="str">
        <f t="shared" si="182"/>
        <v/>
      </c>
      <c r="AD382" s="372"/>
      <c r="AE382" s="485"/>
      <c r="AF382" s="373" t="str">
        <f t="shared" si="164"/>
        <v/>
      </c>
      <c r="AG382" s="373" t="str">
        <f t="shared" si="165"/>
        <v/>
      </c>
      <c r="AH382" s="374" t="str">
        <f t="shared" si="166"/>
        <v/>
      </c>
      <c r="AI382" s="375" t="str">
        <f t="shared" si="167"/>
        <v/>
      </c>
      <c r="AJ382" s="375" t="str">
        <f t="shared" si="168"/>
        <v/>
      </c>
      <c r="AK382" s="375" t="str">
        <f t="shared" si="169"/>
        <v/>
      </c>
      <c r="AL382" s="375" t="str">
        <f t="shared" si="170"/>
        <v/>
      </c>
      <c r="AM382" s="375" t="str">
        <f t="shared" si="171"/>
        <v/>
      </c>
      <c r="AN382" s="376"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376"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375" t="str">
        <f t="shared" si="172"/>
        <v/>
      </c>
      <c r="AQ382" s="444" t="str">
        <f t="shared" si="173"/>
        <v/>
      </c>
      <c r="AR382" s="375" t="str">
        <f t="shared" si="183"/>
        <v/>
      </c>
      <c r="AS382" s="377" t="str">
        <f t="shared" si="174"/>
        <v/>
      </c>
      <c r="AT382" s="378" t="str">
        <f t="shared" si="175"/>
        <v/>
      </c>
      <c r="AX382" s="625" t="b">
        <f t="shared" si="184"/>
        <v>0</v>
      </c>
      <c r="AY382" s="7" t="str">
        <f t="shared" si="185"/>
        <v>FALSEFALSEFALSE</v>
      </c>
      <c r="AZ382" s="626">
        <f t="shared" si="176"/>
        <v>0</v>
      </c>
      <c r="BA382" s="627" t="str">
        <f t="shared" si="186"/>
        <v/>
      </c>
      <c r="BB382" s="627">
        <f t="shared" si="177"/>
        <v>0</v>
      </c>
      <c r="BC382" s="690" t="str">
        <f t="shared" si="178"/>
        <v/>
      </c>
    </row>
    <row r="383" spans="1:55">
      <c r="A383" s="381">
        <v>327</v>
      </c>
      <c r="B383" s="117"/>
      <c r="C383" s="288"/>
      <c r="D383" s="289"/>
      <c r="E383" s="289"/>
      <c r="F383" s="290"/>
      <c r="G383" s="292"/>
      <c r="H383" s="116"/>
      <c r="I383" s="292"/>
      <c r="J383" s="116"/>
      <c r="K383" s="370" t="str">
        <f t="shared" si="156"/>
        <v/>
      </c>
      <c r="L383" s="370">
        <f t="shared" si="179"/>
        <v>0</v>
      </c>
      <c r="M383" s="370">
        <f t="shared" si="180"/>
        <v>0</v>
      </c>
      <c r="N383" s="371" t="str">
        <f t="shared" si="157"/>
        <v/>
      </c>
      <c r="O383" s="371" t="str">
        <f t="shared" si="158"/>
        <v/>
      </c>
      <c r="P383" s="371" t="str">
        <f t="shared" si="159"/>
        <v/>
      </c>
      <c r="Q383" s="371" t="str">
        <f t="shared" si="160"/>
        <v/>
      </c>
      <c r="R383" s="371" t="str">
        <f t="shared" si="161"/>
        <v/>
      </c>
      <c r="S383" s="371" t="str">
        <f t="shared" si="162"/>
        <v/>
      </c>
      <c r="T383" s="443" t="str">
        <f t="shared" si="181"/>
        <v/>
      </c>
      <c r="U383" s="539"/>
      <c r="V383" s="117"/>
      <c r="W383" s="118"/>
      <c r="X383" s="119"/>
      <c r="Y383" s="120"/>
      <c r="Z383" s="122"/>
      <c r="AA383" s="121"/>
      <c r="AB383" s="443" t="str">
        <f t="shared" si="163"/>
        <v/>
      </c>
      <c r="AC383" s="734" t="str">
        <f t="shared" si="182"/>
        <v/>
      </c>
      <c r="AD383" s="372"/>
      <c r="AE383" s="485"/>
      <c r="AF383" s="373" t="str">
        <f t="shared" si="164"/>
        <v/>
      </c>
      <c r="AG383" s="373" t="str">
        <f t="shared" si="165"/>
        <v/>
      </c>
      <c r="AH383" s="374" t="str">
        <f t="shared" si="166"/>
        <v/>
      </c>
      <c r="AI383" s="375" t="str">
        <f t="shared" si="167"/>
        <v/>
      </c>
      <c r="AJ383" s="375" t="str">
        <f t="shared" si="168"/>
        <v/>
      </c>
      <c r="AK383" s="375" t="str">
        <f t="shared" si="169"/>
        <v/>
      </c>
      <c r="AL383" s="375" t="str">
        <f t="shared" si="170"/>
        <v/>
      </c>
      <c r="AM383" s="375" t="str">
        <f t="shared" si="171"/>
        <v/>
      </c>
      <c r="AN383" s="376"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376"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375" t="str">
        <f t="shared" si="172"/>
        <v/>
      </c>
      <c r="AQ383" s="444" t="str">
        <f t="shared" si="173"/>
        <v/>
      </c>
      <c r="AR383" s="375" t="str">
        <f t="shared" si="183"/>
        <v/>
      </c>
      <c r="AS383" s="377" t="str">
        <f t="shared" si="174"/>
        <v/>
      </c>
      <c r="AT383" s="378" t="str">
        <f t="shared" si="175"/>
        <v/>
      </c>
      <c r="AX383" s="625" t="b">
        <f t="shared" si="184"/>
        <v>0</v>
      </c>
      <c r="AY383" s="7" t="str">
        <f t="shared" si="185"/>
        <v>FALSEFALSEFALSE</v>
      </c>
      <c r="AZ383" s="626">
        <f t="shared" si="176"/>
        <v>0</v>
      </c>
      <c r="BA383" s="627" t="str">
        <f t="shared" si="186"/>
        <v/>
      </c>
      <c r="BB383" s="627">
        <f t="shared" si="177"/>
        <v>0</v>
      </c>
      <c r="BC383" s="690" t="str">
        <f t="shared" si="178"/>
        <v/>
      </c>
    </row>
    <row r="384" spans="1:55">
      <c r="A384" s="381">
        <v>328</v>
      </c>
      <c r="B384" s="117"/>
      <c r="C384" s="288"/>
      <c r="D384" s="289"/>
      <c r="E384" s="289"/>
      <c r="F384" s="290"/>
      <c r="G384" s="292"/>
      <c r="H384" s="116"/>
      <c r="I384" s="292"/>
      <c r="J384" s="116"/>
      <c r="K384" s="370" t="str">
        <f t="shared" si="156"/>
        <v/>
      </c>
      <c r="L384" s="370">
        <f t="shared" si="179"/>
        <v>0</v>
      </c>
      <c r="M384" s="370">
        <f t="shared" si="180"/>
        <v>0</v>
      </c>
      <c r="N384" s="371" t="str">
        <f t="shared" si="157"/>
        <v/>
      </c>
      <c r="O384" s="371" t="str">
        <f t="shared" si="158"/>
        <v/>
      </c>
      <c r="P384" s="371" t="str">
        <f t="shared" si="159"/>
        <v/>
      </c>
      <c r="Q384" s="371" t="str">
        <f t="shared" si="160"/>
        <v/>
      </c>
      <c r="R384" s="371" t="str">
        <f t="shared" si="161"/>
        <v/>
      </c>
      <c r="S384" s="371" t="str">
        <f t="shared" si="162"/>
        <v/>
      </c>
      <c r="T384" s="443" t="str">
        <f t="shared" si="181"/>
        <v/>
      </c>
      <c r="U384" s="539"/>
      <c r="V384" s="117"/>
      <c r="W384" s="118"/>
      <c r="X384" s="119"/>
      <c r="Y384" s="120"/>
      <c r="Z384" s="122"/>
      <c r="AA384" s="121"/>
      <c r="AB384" s="443" t="str">
        <f t="shared" si="163"/>
        <v/>
      </c>
      <c r="AC384" s="734" t="str">
        <f t="shared" si="182"/>
        <v/>
      </c>
      <c r="AD384" s="372"/>
      <c r="AE384" s="485"/>
      <c r="AF384" s="373" t="str">
        <f t="shared" si="164"/>
        <v/>
      </c>
      <c r="AG384" s="373" t="str">
        <f t="shared" si="165"/>
        <v/>
      </c>
      <c r="AH384" s="374" t="str">
        <f t="shared" si="166"/>
        <v/>
      </c>
      <c r="AI384" s="375" t="str">
        <f t="shared" si="167"/>
        <v/>
      </c>
      <c r="AJ384" s="375" t="str">
        <f t="shared" si="168"/>
        <v/>
      </c>
      <c r="AK384" s="375" t="str">
        <f t="shared" si="169"/>
        <v/>
      </c>
      <c r="AL384" s="375" t="str">
        <f t="shared" si="170"/>
        <v/>
      </c>
      <c r="AM384" s="375" t="str">
        <f t="shared" si="171"/>
        <v/>
      </c>
      <c r="AN384" s="376"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376"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375" t="str">
        <f t="shared" si="172"/>
        <v/>
      </c>
      <c r="AQ384" s="444" t="str">
        <f t="shared" si="173"/>
        <v/>
      </c>
      <c r="AR384" s="375" t="str">
        <f t="shared" si="183"/>
        <v/>
      </c>
      <c r="AS384" s="377" t="str">
        <f t="shared" si="174"/>
        <v/>
      </c>
      <c r="AT384" s="378" t="str">
        <f t="shared" si="175"/>
        <v/>
      </c>
      <c r="AX384" s="625" t="b">
        <f t="shared" si="184"/>
        <v>0</v>
      </c>
      <c r="AY384" s="7" t="str">
        <f t="shared" si="185"/>
        <v>FALSEFALSEFALSE</v>
      </c>
      <c r="AZ384" s="626">
        <f t="shared" si="176"/>
        <v>0</v>
      </c>
      <c r="BA384" s="627" t="str">
        <f t="shared" si="186"/>
        <v/>
      </c>
      <c r="BB384" s="627">
        <f t="shared" si="177"/>
        <v>0</v>
      </c>
      <c r="BC384" s="690" t="str">
        <f t="shared" si="178"/>
        <v/>
      </c>
    </row>
    <row r="385" spans="1:55">
      <c r="A385" s="381">
        <v>329</v>
      </c>
      <c r="B385" s="117"/>
      <c r="C385" s="288"/>
      <c r="D385" s="289"/>
      <c r="E385" s="289"/>
      <c r="F385" s="290"/>
      <c r="G385" s="292"/>
      <c r="H385" s="116"/>
      <c r="I385" s="292"/>
      <c r="J385" s="116"/>
      <c r="K385" s="370" t="str">
        <f t="shared" si="156"/>
        <v/>
      </c>
      <c r="L385" s="370">
        <f t="shared" si="179"/>
        <v>0</v>
      </c>
      <c r="M385" s="370">
        <f t="shared" si="180"/>
        <v>0</v>
      </c>
      <c r="N385" s="371" t="str">
        <f t="shared" si="157"/>
        <v/>
      </c>
      <c r="O385" s="371" t="str">
        <f t="shared" si="158"/>
        <v/>
      </c>
      <c r="P385" s="371" t="str">
        <f t="shared" si="159"/>
        <v/>
      </c>
      <c r="Q385" s="371" t="str">
        <f t="shared" si="160"/>
        <v/>
      </c>
      <c r="R385" s="371" t="str">
        <f t="shared" si="161"/>
        <v/>
      </c>
      <c r="S385" s="371" t="str">
        <f t="shared" si="162"/>
        <v/>
      </c>
      <c r="T385" s="443" t="str">
        <f t="shared" si="181"/>
        <v/>
      </c>
      <c r="U385" s="539"/>
      <c r="V385" s="117"/>
      <c r="W385" s="118"/>
      <c r="X385" s="119"/>
      <c r="Y385" s="120"/>
      <c r="Z385" s="122"/>
      <c r="AA385" s="121"/>
      <c r="AB385" s="443" t="str">
        <f t="shared" si="163"/>
        <v/>
      </c>
      <c r="AC385" s="734" t="str">
        <f t="shared" si="182"/>
        <v/>
      </c>
      <c r="AD385" s="372"/>
      <c r="AE385" s="485"/>
      <c r="AF385" s="373" t="str">
        <f t="shared" si="164"/>
        <v/>
      </c>
      <c r="AG385" s="373" t="str">
        <f t="shared" si="165"/>
        <v/>
      </c>
      <c r="AH385" s="374" t="str">
        <f t="shared" si="166"/>
        <v/>
      </c>
      <c r="AI385" s="375" t="str">
        <f t="shared" si="167"/>
        <v/>
      </c>
      <c r="AJ385" s="375" t="str">
        <f t="shared" si="168"/>
        <v/>
      </c>
      <c r="AK385" s="375" t="str">
        <f t="shared" si="169"/>
        <v/>
      </c>
      <c r="AL385" s="375" t="str">
        <f t="shared" si="170"/>
        <v/>
      </c>
      <c r="AM385" s="375" t="str">
        <f t="shared" si="171"/>
        <v/>
      </c>
      <c r="AN385" s="376"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376"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375" t="str">
        <f t="shared" si="172"/>
        <v/>
      </c>
      <c r="AQ385" s="444" t="str">
        <f t="shared" si="173"/>
        <v/>
      </c>
      <c r="AR385" s="375" t="str">
        <f t="shared" si="183"/>
        <v/>
      </c>
      <c r="AS385" s="377" t="str">
        <f t="shared" si="174"/>
        <v/>
      </c>
      <c r="AT385" s="378" t="str">
        <f t="shared" si="175"/>
        <v/>
      </c>
      <c r="AX385" s="625" t="b">
        <f t="shared" si="184"/>
        <v>0</v>
      </c>
      <c r="AY385" s="7" t="str">
        <f t="shared" si="185"/>
        <v>FALSEFALSEFALSE</v>
      </c>
      <c r="AZ385" s="626">
        <f t="shared" si="176"/>
        <v>0</v>
      </c>
      <c r="BA385" s="627" t="str">
        <f t="shared" si="186"/>
        <v/>
      </c>
      <c r="BB385" s="627">
        <f t="shared" si="177"/>
        <v>0</v>
      </c>
      <c r="BC385" s="690" t="str">
        <f t="shared" si="178"/>
        <v/>
      </c>
    </row>
    <row r="386" spans="1:55">
      <c r="A386" s="381">
        <v>330</v>
      </c>
      <c r="B386" s="117"/>
      <c r="C386" s="288"/>
      <c r="D386" s="289"/>
      <c r="E386" s="289"/>
      <c r="F386" s="290"/>
      <c r="G386" s="292"/>
      <c r="H386" s="116"/>
      <c r="I386" s="292"/>
      <c r="J386" s="116"/>
      <c r="K386" s="370" t="str">
        <f t="shared" si="156"/>
        <v/>
      </c>
      <c r="L386" s="370">
        <f t="shared" si="179"/>
        <v>0</v>
      </c>
      <c r="M386" s="370">
        <f t="shared" si="180"/>
        <v>0</v>
      </c>
      <c r="N386" s="371" t="str">
        <f t="shared" si="157"/>
        <v/>
      </c>
      <c r="O386" s="371" t="str">
        <f t="shared" si="158"/>
        <v/>
      </c>
      <c r="P386" s="371" t="str">
        <f t="shared" si="159"/>
        <v/>
      </c>
      <c r="Q386" s="371" t="str">
        <f t="shared" si="160"/>
        <v/>
      </c>
      <c r="R386" s="371" t="str">
        <f t="shared" si="161"/>
        <v/>
      </c>
      <c r="S386" s="371" t="str">
        <f t="shared" si="162"/>
        <v/>
      </c>
      <c r="T386" s="443" t="str">
        <f t="shared" si="181"/>
        <v/>
      </c>
      <c r="U386" s="539"/>
      <c r="V386" s="117"/>
      <c r="W386" s="118"/>
      <c r="X386" s="119"/>
      <c r="Y386" s="120"/>
      <c r="Z386" s="122"/>
      <c r="AA386" s="121"/>
      <c r="AB386" s="443" t="str">
        <f t="shared" si="163"/>
        <v/>
      </c>
      <c r="AC386" s="734" t="str">
        <f t="shared" si="182"/>
        <v/>
      </c>
      <c r="AD386" s="372"/>
      <c r="AE386" s="485"/>
      <c r="AF386" s="373" t="str">
        <f t="shared" si="164"/>
        <v/>
      </c>
      <c r="AG386" s="373" t="str">
        <f t="shared" si="165"/>
        <v/>
      </c>
      <c r="AH386" s="374" t="str">
        <f t="shared" si="166"/>
        <v/>
      </c>
      <c r="AI386" s="375" t="str">
        <f t="shared" si="167"/>
        <v/>
      </c>
      <c r="AJ386" s="375" t="str">
        <f t="shared" si="168"/>
        <v/>
      </c>
      <c r="AK386" s="375" t="str">
        <f t="shared" si="169"/>
        <v/>
      </c>
      <c r="AL386" s="375" t="str">
        <f t="shared" si="170"/>
        <v/>
      </c>
      <c r="AM386" s="375" t="str">
        <f t="shared" si="171"/>
        <v/>
      </c>
      <c r="AN386" s="376"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376"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375" t="str">
        <f t="shared" si="172"/>
        <v/>
      </c>
      <c r="AQ386" s="444" t="str">
        <f t="shared" si="173"/>
        <v/>
      </c>
      <c r="AR386" s="375" t="str">
        <f t="shared" si="183"/>
        <v/>
      </c>
      <c r="AS386" s="377" t="str">
        <f t="shared" si="174"/>
        <v/>
      </c>
      <c r="AT386" s="378" t="str">
        <f t="shared" si="175"/>
        <v/>
      </c>
      <c r="AX386" s="625" t="b">
        <f t="shared" si="184"/>
        <v>0</v>
      </c>
      <c r="AY386" s="7" t="str">
        <f t="shared" si="185"/>
        <v>FALSEFALSEFALSE</v>
      </c>
      <c r="AZ386" s="626">
        <f t="shared" si="176"/>
        <v>0</v>
      </c>
      <c r="BA386" s="627" t="str">
        <f t="shared" si="186"/>
        <v/>
      </c>
      <c r="BB386" s="627">
        <f t="shared" si="177"/>
        <v>0</v>
      </c>
      <c r="BC386" s="690" t="str">
        <f t="shared" si="178"/>
        <v/>
      </c>
    </row>
    <row r="387" spans="1:55">
      <c r="A387" s="381">
        <v>331</v>
      </c>
      <c r="B387" s="117"/>
      <c r="C387" s="288"/>
      <c r="D387" s="289"/>
      <c r="E387" s="289"/>
      <c r="F387" s="290"/>
      <c r="G387" s="292"/>
      <c r="H387" s="116"/>
      <c r="I387" s="292"/>
      <c r="J387" s="116"/>
      <c r="K387" s="370" t="str">
        <f t="shared" si="156"/>
        <v/>
      </c>
      <c r="L387" s="370">
        <f t="shared" si="179"/>
        <v>0</v>
      </c>
      <c r="M387" s="370">
        <f t="shared" si="180"/>
        <v>0</v>
      </c>
      <c r="N387" s="371" t="str">
        <f t="shared" si="157"/>
        <v/>
      </c>
      <c r="O387" s="371" t="str">
        <f t="shared" si="158"/>
        <v/>
      </c>
      <c r="P387" s="371" t="str">
        <f t="shared" si="159"/>
        <v/>
      </c>
      <c r="Q387" s="371" t="str">
        <f t="shared" si="160"/>
        <v/>
      </c>
      <c r="R387" s="371" t="str">
        <f t="shared" si="161"/>
        <v/>
      </c>
      <c r="S387" s="371" t="str">
        <f t="shared" si="162"/>
        <v/>
      </c>
      <c r="T387" s="443" t="str">
        <f t="shared" si="181"/>
        <v/>
      </c>
      <c r="U387" s="539"/>
      <c r="V387" s="117"/>
      <c r="W387" s="118"/>
      <c r="X387" s="119"/>
      <c r="Y387" s="120"/>
      <c r="Z387" s="122"/>
      <c r="AA387" s="121"/>
      <c r="AB387" s="443" t="str">
        <f t="shared" si="163"/>
        <v/>
      </c>
      <c r="AC387" s="734" t="str">
        <f t="shared" si="182"/>
        <v/>
      </c>
      <c r="AD387" s="372"/>
      <c r="AE387" s="485"/>
      <c r="AF387" s="373" t="str">
        <f t="shared" si="164"/>
        <v/>
      </c>
      <c r="AG387" s="373" t="str">
        <f t="shared" si="165"/>
        <v/>
      </c>
      <c r="AH387" s="374" t="str">
        <f t="shared" si="166"/>
        <v/>
      </c>
      <c r="AI387" s="375" t="str">
        <f t="shared" si="167"/>
        <v/>
      </c>
      <c r="AJ387" s="375" t="str">
        <f t="shared" si="168"/>
        <v/>
      </c>
      <c r="AK387" s="375" t="str">
        <f t="shared" si="169"/>
        <v/>
      </c>
      <c r="AL387" s="375" t="str">
        <f t="shared" si="170"/>
        <v/>
      </c>
      <c r="AM387" s="375" t="str">
        <f t="shared" si="171"/>
        <v/>
      </c>
      <c r="AN387" s="376"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376"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375" t="str">
        <f t="shared" si="172"/>
        <v/>
      </c>
      <c r="AQ387" s="444" t="str">
        <f t="shared" si="173"/>
        <v/>
      </c>
      <c r="AR387" s="375" t="str">
        <f t="shared" si="183"/>
        <v/>
      </c>
      <c r="AS387" s="377" t="str">
        <f t="shared" si="174"/>
        <v/>
      </c>
      <c r="AT387" s="378" t="str">
        <f t="shared" si="175"/>
        <v/>
      </c>
      <c r="AX387" s="625" t="b">
        <f t="shared" si="184"/>
        <v>0</v>
      </c>
      <c r="AY387" s="7" t="str">
        <f t="shared" si="185"/>
        <v>FALSEFALSEFALSE</v>
      </c>
      <c r="AZ387" s="626">
        <f t="shared" si="176"/>
        <v>0</v>
      </c>
      <c r="BA387" s="627" t="str">
        <f t="shared" si="186"/>
        <v/>
      </c>
      <c r="BB387" s="627">
        <f t="shared" si="177"/>
        <v>0</v>
      </c>
      <c r="BC387" s="690" t="str">
        <f t="shared" si="178"/>
        <v/>
      </c>
    </row>
    <row r="388" spans="1:55">
      <c r="A388" s="381">
        <v>332</v>
      </c>
      <c r="B388" s="117"/>
      <c r="C388" s="288"/>
      <c r="D388" s="289"/>
      <c r="E388" s="289"/>
      <c r="F388" s="290"/>
      <c r="G388" s="292"/>
      <c r="H388" s="116"/>
      <c r="I388" s="292"/>
      <c r="J388" s="116"/>
      <c r="K388" s="370" t="str">
        <f t="shared" si="156"/>
        <v/>
      </c>
      <c r="L388" s="370">
        <f t="shared" si="179"/>
        <v>0</v>
      </c>
      <c r="M388" s="370">
        <f t="shared" si="180"/>
        <v>0</v>
      </c>
      <c r="N388" s="371" t="str">
        <f t="shared" si="157"/>
        <v/>
      </c>
      <c r="O388" s="371" t="str">
        <f t="shared" si="158"/>
        <v/>
      </c>
      <c r="P388" s="371" t="str">
        <f t="shared" si="159"/>
        <v/>
      </c>
      <c r="Q388" s="371" t="str">
        <f t="shared" si="160"/>
        <v/>
      </c>
      <c r="R388" s="371" t="str">
        <f t="shared" si="161"/>
        <v/>
      </c>
      <c r="S388" s="371" t="str">
        <f t="shared" si="162"/>
        <v/>
      </c>
      <c r="T388" s="443" t="str">
        <f t="shared" si="181"/>
        <v/>
      </c>
      <c r="U388" s="539"/>
      <c r="V388" s="117"/>
      <c r="W388" s="118"/>
      <c r="X388" s="119"/>
      <c r="Y388" s="120"/>
      <c r="Z388" s="122"/>
      <c r="AA388" s="121"/>
      <c r="AB388" s="443" t="str">
        <f t="shared" si="163"/>
        <v/>
      </c>
      <c r="AC388" s="734" t="str">
        <f t="shared" si="182"/>
        <v/>
      </c>
      <c r="AD388" s="372"/>
      <c r="AE388" s="485"/>
      <c r="AF388" s="373" t="str">
        <f t="shared" si="164"/>
        <v/>
      </c>
      <c r="AG388" s="373" t="str">
        <f t="shared" si="165"/>
        <v/>
      </c>
      <c r="AH388" s="374" t="str">
        <f t="shared" si="166"/>
        <v/>
      </c>
      <c r="AI388" s="375" t="str">
        <f t="shared" si="167"/>
        <v/>
      </c>
      <c r="AJ388" s="375" t="str">
        <f t="shared" si="168"/>
        <v/>
      </c>
      <c r="AK388" s="375" t="str">
        <f t="shared" si="169"/>
        <v/>
      </c>
      <c r="AL388" s="375" t="str">
        <f t="shared" si="170"/>
        <v/>
      </c>
      <c r="AM388" s="375" t="str">
        <f t="shared" si="171"/>
        <v/>
      </c>
      <c r="AN388" s="376"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376"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375" t="str">
        <f t="shared" si="172"/>
        <v/>
      </c>
      <c r="AQ388" s="444" t="str">
        <f t="shared" si="173"/>
        <v/>
      </c>
      <c r="AR388" s="375" t="str">
        <f t="shared" si="183"/>
        <v/>
      </c>
      <c r="AS388" s="377" t="str">
        <f t="shared" si="174"/>
        <v/>
      </c>
      <c r="AT388" s="378" t="str">
        <f t="shared" si="175"/>
        <v/>
      </c>
      <c r="AX388" s="625" t="b">
        <f t="shared" si="184"/>
        <v>0</v>
      </c>
      <c r="AY388" s="7" t="str">
        <f t="shared" si="185"/>
        <v>FALSEFALSEFALSE</v>
      </c>
      <c r="AZ388" s="626">
        <f t="shared" si="176"/>
        <v>0</v>
      </c>
      <c r="BA388" s="627" t="str">
        <f t="shared" si="186"/>
        <v/>
      </c>
      <c r="BB388" s="627">
        <f t="shared" si="177"/>
        <v>0</v>
      </c>
      <c r="BC388" s="690" t="str">
        <f t="shared" si="178"/>
        <v/>
      </c>
    </row>
    <row r="389" spans="1:55">
      <c r="A389" s="381">
        <v>333</v>
      </c>
      <c r="B389" s="117"/>
      <c r="C389" s="288"/>
      <c r="D389" s="289"/>
      <c r="E389" s="289"/>
      <c r="F389" s="290"/>
      <c r="G389" s="292"/>
      <c r="H389" s="116"/>
      <c r="I389" s="292"/>
      <c r="J389" s="116"/>
      <c r="K389" s="370" t="str">
        <f t="shared" si="156"/>
        <v/>
      </c>
      <c r="L389" s="370">
        <f t="shared" si="179"/>
        <v>0</v>
      </c>
      <c r="M389" s="370">
        <f t="shared" si="180"/>
        <v>0</v>
      </c>
      <c r="N389" s="371" t="str">
        <f t="shared" si="157"/>
        <v/>
      </c>
      <c r="O389" s="371" t="str">
        <f t="shared" si="158"/>
        <v/>
      </c>
      <c r="P389" s="371" t="str">
        <f t="shared" si="159"/>
        <v/>
      </c>
      <c r="Q389" s="371" t="str">
        <f t="shared" si="160"/>
        <v/>
      </c>
      <c r="R389" s="371" t="str">
        <f t="shared" si="161"/>
        <v/>
      </c>
      <c r="S389" s="371" t="str">
        <f t="shared" si="162"/>
        <v/>
      </c>
      <c r="T389" s="443" t="str">
        <f t="shared" si="181"/>
        <v/>
      </c>
      <c r="U389" s="539"/>
      <c r="V389" s="117"/>
      <c r="W389" s="118"/>
      <c r="X389" s="119"/>
      <c r="Y389" s="120"/>
      <c r="Z389" s="122"/>
      <c r="AA389" s="121"/>
      <c r="AB389" s="443" t="str">
        <f t="shared" si="163"/>
        <v/>
      </c>
      <c r="AC389" s="734" t="str">
        <f t="shared" si="182"/>
        <v/>
      </c>
      <c r="AD389" s="372"/>
      <c r="AE389" s="485"/>
      <c r="AF389" s="373" t="str">
        <f t="shared" si="164"/>
        <v/>
      </c>
      <c r="AG389" s="373" t="str">
        <f t="shared" si="165"/>
        <v/>
      </c>
      <c r="AH389" s="374" t="str">
        <f t="shared" si="166"/>
        <v/>
      </c>
      <c r="AI389" s="375" t="str">
        <f t="shared" si="167"/>
        <v/>
      </c>
      <c r="AJ389" s="375" t="str">
        <f t="shared" si="168"/>
        <v/>
      </c>
      <c r="AK389" s="375" t="str">
        <f t="shared" si="169"/>
        <v/>
      </c>
      <c r="AL389" s="375" t="str">
        <f t="shared" si="170"/>
        <v/>
      </c>
      <c r="AM389" s="375" t="str">
        <f t="shared" si="171"/>
        <v/>
      </c>
      <c r="AN389" s="376"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376"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375" t="str">
        <f t="shared" si="172"/>
        <v/>
      </c>
      <c r="AQ389" s="444" t="str">
        <f t="shared" si="173"/>
        <v/>
      </c>
      <c r="AR389" s="375" t="str">
        <f t="shared" si="183"/>
        <v/>
      </c>
      <c r="AS389" s="377" t="str">
        <f t="shared" si="174"/>
        <v/>
      </c>
      <c r="AT389" s="378" t="str">
        <f t="shared" si="175"/>
        <v/>
      </c>
      <c r="AX389" s="625" t="b">
        <f t="shared" si="184"/>
        <v>0</v>
      </c>
      <c r="AY389" s="7" t="str">
        <f t="shared" si="185"/>
        <v>FALSEFALSEFALSE</v>
      </c>
      <c r="AZ389" s="626">
        <f t="shared" si="176"/>
        <v>0</v>
      </c>
      <c r="BA389" s="627" t="str">
        <f t="shared" si="186"/>
        <v/>
      </c>
      <c r="BB389" s="627">
        <f t="shared" si="177"/>
        <v>0</v>
      </c>
      <c r="BC389" s="690" t="str">
        <f t="shared" si="178"/>
        <v/>
      </c>
    </row>
    <row r="390" spans="1:55">
      <c r="A390" s="381">
        <v>334</v>
      </c>
      <c r="B390" s="117"/>
      <c r="C390" s="288"/>
      <c r="D390" s="289"/>
      <c r="E390" s="289"/>
      <c r="F390" s="290"/>
      <c r="G390" s="292"/>
      <c r="H390" s="116"/>
      <c r="I390" s="292"/>
      <c r="J390" s="116"/>
      <c r="K390" s="370" t="str">
        <f t="shared" si="156"/>
        <v/>
      </c>
      <c r="L390" s="370">
        <f t="shared" si="179"/>
        <v>0</v>
      </c>
      <c r="M390" s="370">
        <f t="shared" si="180"/>
        <v>0</v>
      </c>
      <c r="N390" s="371" t="str">
        <f t="shared" si="157"/>
        <v/>
      </c>
      <c r="O390" s="371" t="str">
        <f t="shared" si="158"/>
        <v/>
      </c>
      <c r="P390" s="371" t="str">
        <f t="shared" si="159"/>
        <v/>
      </c>
      <c r="Q390" s="371" t="str">
        <f t="shared" si="160"/>
        <v/>
      </c>
      <c r="R390" s="371" t="str">
        <f t="shared" si="161"/>
        <v/>
      </c>
      <c r="S390" s="371" t="str">
        <f t="shared" si="162"/>
        <v/>
      </c>
      <c r="T390" s="443" t="str">
        <f t="shared" si="181"/>
        <v/>
      </c>
      <c r="U390" s="539"/>
      <c r="V390" s="117"/>
      <c r="W390" s="118"/>
      <c r="X390" s="119"/>
      <c r="Y390" s="120"/>
      <c r="Z390" s="122"/>
      <c r="AA390" s="121"/>
      <c r="AB390" s="443" t="str">
        <f t="shared" si="163"/>
        <v/>
      </c>
      <c r="AC390" s="734" t="str">
        <f t="shared" si="182"/>
        <v/>
      </c>
      <c r="AD390" s="372"/>
      <c r="AE390" s="485"/>
      <c r="AF390" s="373" t="str">
        <f t="shared" si="164"/>
        <v/>
      </c>
      <c r="AG390" s="373" t="str">
        <f t="shared" si="165"/>
        <v/>
      </c>
      <c r="AH390" s="374" t="str">
        <f t="shared" si="166"/>
        <v/>
      </c>
      <c r="AI390" s="375" t="str">
        <f t="shared" si="167"/>
        <v/>
      </c>
      <c r="AJ390" s="375" t="str">
        <f t="shared" si="168"/>
        <v/>
      </c>
      <c r="AK390" s="375" t="str">
        <f t="shared" si="169"/>
        <v/>
      </c>
      <c r="AL390" s="375" t="str">
        <f t="shared" si="170"/>
        <v/>
      </c>
      <c r="AM390" s="375" t="str">
        <f t="shared" si="171"/>
        <v/>
      </c>
      <c r="AN390" s="376"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376"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375" t="str">
        <f t="shared" si="172"/>
        <v/>
      </c>
      <c r="AQ390" s="444" t="str">
        <f t="shared" si="173"/>
        <v/>
      </c>
      <c r="AR390" s="375" t="str">
        <f t="shared" si="183"/>
        <v/>
      </c>
      <c r="AS390" s="377" t="str">
        <f t="shared" si="174"/>
        <v/>
      </c>
      <c r="AT390" s="378" t="str">
        <f t="shared" si="175"/>
        <v/>
      </c>
      <c r="AX390" s="625" t="b">
        <f t="shared" si="184"/>
        <v>0</v>
      </c>
      <c r="AY390" s="7" t="str">
        <f t="shared" si="185"/>
        <v>FALSEFALSEFALSE</v>
      </c>
      <c r="AZ390" s="626">
        <f t="shared" si="176"/>
        <v>0</v>
      </c>
      <c r="BA390" s="627" t="str">
        <f t="shared" si="186"/>
        <v/>
      </c>
      <c r="BB390" s="627">
        <f t="shared" si="177"/>
        <v>0</v>
      </c>
      <c r="BC390" s="690" t="str">
        <f t="shared" si="178"/>
        <v/>
      </c>
    </row>
    <row r="391" spans="1:55">
      <c r="A391" s="381">
        <v>335</v>
      </c>
      <c r="B391" s="117"/>
      <c r="C391" s="288"/>
      <c r="D391" s="289"/>
      <c r="E391" s="289"/>
      <c r="F391" s="290"/>
      <c r="G391" s="292"/>
      <c r="H391" s="116"/>
      <c r="I391" s="292"/>
      <c r="J391" s="116"/>
      <c r="K391" s="370" t="str">
        <f t="shared" si="156"/>
        <v/>
      </c>
      <c r="L391" s="370">
        <f t="shared" si="179"/>
        <v>0</v>
      </c>
      <c r="M391" s="370">
        <f t="shared" si="180"/>
        <v>0</v>
      </c>
      <c r="N391" s="371" t="str">
        <f t="shared" si="157"/>
        <v/>
      </c>
      <c r="O391" s="371" t="str">
        <f t="shared" si="158"/>
        <v/>
      </c>
      <c r="P391" s="371" t="str">
        <f t="shared" si="159"/>
        <v/>
      </c>
      <c r="Q391" s="371" t="str">
        <f t="shared" si="160"/>
        <v/>
      </c>
      <c r="R391" s="371" t="str">
        <f t="shared" si="161"/>
        <v/>
      </c>
      <c r="S391" s="371" t="str">
        <f t="shared" si="162"/>
        <v/>
      </c>
      <c r="T391" s="443" t="str">
        <f t="shared" si="181"/>
        <v/>
      </c>
      <c r="U391" s="539"/>
      <c r="V391" s="117"/>
      <c r="W391" s="118"/>
      <c r="X391" s="119"/>
      <c r="Y391" s="120"/>
      <c r="Z391" s="122"/>
      <c r="AA391" s="121"/>
      <c r="AB391" s="443" t="str">
        <f t="shared" si="163"/>
        <v/>
      </c>
      <c r="AC391" s="734" t="str">
        <f t="shared" si="182"/>
        <v/>
      </c>
      <c r="AD391" s="372"/>
      <c r="AE391" s="485"/>
      <c r="AF391" s="373" t="str">
        <f t="shared" si="164"/>
        <v/>
      </c>
      <c r="AG391" s="373" t="str">
        <f t="shared" si="165"/>
        <v/>
      </c>
      <c r="AH391" s="374" t="str">
        <f t="shared" si="166"/>
        <v/>
      </c>
      <c r="AI391" s="375" t="str">
        <f t="shared" si="167"/>
        <v/>
      </c>
      <c r="AJ391" s="375" t="str">
        <f t="shared" si="168"/>
        <v/>
      </c>
      <c r="AK391" s="375" t="str">
        <f t="shared" si="169"/>
        <v/>
      </c>
      <c r="AL391" s="375" t="str">
        <f t="shared" si="170"/>
        <v/>
      </c>
      <c r="AM391" s="375" t="str">
        <f t="shared" si="171"/>
        <v/>
      </c>
      <c r="AN391" s="376"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376"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375" t="str">
        <f t="shared" si="172"/>
        <v/>
      </c>
      <c r="AQ391" s="444" t="str">
        <f t="shared" si="173"/>
        <v/>
      </c>
      <c r="AR391" s="375" t="str">
        <f t="shared" si="183"/>
        <v/>
      </c>
      <c r="AS391" s="377" t="str">
        <f t="shared" si="174"/>
        <v/>
      </c>
      <c r="AT391" s="378" t="str">
        <f t="shared" si="175"/>
        <v/>
      </c>
      <c r="AX391" s="625" t="b">
        <f t="shared" si="184"/>
        <v>0</v>
      </c>
      <c r="AY391" s="7" t="str">
        <f t="shared" si="185"/>
        <v>FALSEFALSEFALSE</v>
      </c>
      <c r="AZ391" s="626">
        <f t="shared" si="176"/>
        <v>0</v>
      </c>
      <c r="BA391" s="627" t="str">
        <f t="shared" si="186"/>
        <v/>
      </c>
      <c r="BB391" s="627">
        <f t="shared" si="177"/>
        <v>0</v>
      </c>
      <c r="BC391" s="690" t="str">
        <f t="shared" si="178"/>
        <v/>
      </c>
    </row>
    <row r="392" spans="1:55">
      <c r="A392" s="381">
        <v>336</v>
      </c>
      <c r="B392" s="117"/>
      <c r="C392" s="288"/>
      <c r="D392" s="289"/>
      <c r="E392" s="289"/>
      <c r="F392" s="290"/>
      <c r="G392" s="292"/>
      <c r="H392" s="116"/>
      <c r="I392" s="292"/>
      <c r="J392" s="116"/>
      <c r="K392" s="370" t="str">
        <f t="shared" si="156"/>
        <v/>
      </c>
      <c r="L392" s="370">
        <f t="shared" si="179"/>
        <v>0</v>
      </c>
      <c r="M392" s="370">
        <f t="shared" si="180"/>
        <v>0</v>
      </c>
      <c r="N392" s="371" t="str">
        <f t="shared" si="157"/>
        <v/>
      </c>
      <c r="O392" s="371" t="str">
        <f t="shared" si="158"/>
        <v/>
      </c>
      <c r="P392" s="371" t="str">
        <f t="shared" si="159"/>
        <v/>
      </c>
      <c r="Q392" s="371" t="str">
        <f t="shared" si="160"/>
        <v/>
      </c>
      <c r="R392" s="371" t="str">
        <f t="shared" si="161"/>
        <v/>
      </c>
      <c r="S392" s="371" t="str">
        <f t="shared" si="162"/>
        <v/>
      </c>
      <c r="T392" s="443" t="str">
        <f t="shared" si="181"/>
        <v/>
      </c>
      <c r="U392" s="539"/>
      <c r="V392" s="117"/>
      <c r="W392" s="118"/>
      <c r="X392" s="119"/>
      <c r="Y392" s="120"/>
      <c r="Z392" s="122"/>
      <c r="AA392" s="121"/>
      <c r="AB392" s="443" t="str">
        <f t="shared" si="163"/>
        <v/>
      </c>
      <c r="AC392" s="734" t="str">
        <f t="shared" si="182"/>
        <v/>
      </c>
      <c r="AD392" s="372"/>
      <c r="AE392" s="485"/>
      <c r="AF392" s="373" t="str">
        <f t="shared" si="164"/>
        <v/>
      </c>
      <c r="AG392" s="373" t="str">
        <f t="shared" si="165"/>
        <v/>
      </c>
      <c r="AH392" s="374" t="str">
        <f t="shared" si="166"/>
        <v/>
      </c>
      <c r="AI392" s="375" t="str">
        <f t="shared" si="167"/>
        <v/>
      </c>
      <c r="AJ392" s="375" t="str">
        <f t="shared" si="168"/>
        <v/>
      </c>
      <c r="AK392" s="375" t="str">
        <f t="shared" si="169"/>
        <v/>
      </c>
      <c r="AL392" s="375" t="str">
        <f t="shared" si="170"/>
        <v/>
      </c>
      <c r="AM392" s="375" t="str">
        <f t="shared" si="171"/>
        <v/>
      </c>
      <c r="AN392" s="376"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376"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375" t="str">
        <f t="shared" si="172"/>
        <v/>
      </c>
      <c r="AQ392" s="444" t="str">
        <f t="shared" si="173"/>
        <v/>
      </c>
      <c r="AR392" s="375" t="str">
        <f t="shared" si="183"/>
        <v/>
      </c>
      <c r="AS392" s="377" t="str">
        <f t="shared" si="174"/>
        <v/>
      </c>
      <c r="AT392" s="378" t="str">
        <f t="shared" si="175"/>
        <v/>
      </c>
      <c r="AX392" s="625" t="b">
        <f t="shared" si="184"/>
        <v>0</v>
      </c>
      <c r="AY392" s="7" t="str">
        <f t="shared" si="185"/>
        <v>FALSEFALSEFALSE</v>
      </c>
      <c r="AZ392" s="626">
        <f t="shared" si="176"/>
        <v>0</v>
      </c>
      <c r="BA392" s="627" t="str">
        <f t="shared" si="186"/>
        <v/>
      </c>
      <c r="BB392" s="627">
        <f t="shared" si="177"/>
        <v>0</v>
      </c>
      <c r="BC392" s="690" t="str">
        <f t="shared" si="178"/>
        <v/>
      </c>
    </row>
    <row r="393" spans="1:55">
      <c r="A393" s="381">
        <v>337</v>
      </c>
      <c r="B393" s="117"/>
      <c r="C393" s="288"/>
      <c r="D393" s="289"/>
      <c r="E393" s="289"/>
      <c r="F393" s="290"/>
      <c r="G393" s="292"/>
      <c r="H393" s="116"/>
      <c r="I393" s="292"/>
      <c r="J393" s="116"/>
      <c r="K393" s="370" t="str">
        <f t="shared" si="156"/>
        <v/>
      </c>
      <c r="L393" s="370">
        <f t="shared" si="179"/>
        <v>0</v>
      </c>
      <c r="M393" s="370">
        <f t="shared" si="180"/>
        <v>0</v>
      </c>
      <c r="N393" s="371" t="str">
        <f t="shared" si="157"/>
        <v/>
      </c>
      <c r="O393" s="371" t="str">
        <f t="shared" si="158"/>
        <v/>
      </c>
      <c r="P393" s="371" t="str">
        <f t="shared" si="159"/>
        <v/>
      </c>
      <c r="Q393" s="371" t="str">
        <f t="shared" si="160"/>
        <v/>
      </c>
      <c r="R393" s="371" t="str">
        <f t="shared" si="161"/>
        <v/>
      </c>
      <c r="S393" s="371" t="str">
        <f t="shared" si="162"/>
        <v/>
      </c>
      <c r="T393" s="443" t="str">
        <f t="shared" si="181"/>
        <v/>
      </c>
      <c r="U393" s="539"/>
      <c r="V393" s="117"/>
      <c r="W393" s="118"/>
      <c r="X393" s="119"/>
      <c r="Y393" s="120"/>
      <c r="Z393" s="122"/>
      <c r="AA393" s="121"/>
      <c r="AB393" s="443" t="str">
        <f t="shared" si="163"/>
        <v/>
      </c>
      <c r="AC393" s="734" t="str">
        <f t="shared" si="182"/>
        <v/>
      </c>
      <c r="AD393" s="372"/>
      <c r="AE393" s="485"/>
      <c r="AF393" s="373" t="str">
        <f t="shared" si="164"/>
        <v/>
      </c>
      <c r="AG393" s="373" t="str">
        <f t="shared" si="165"/>
        <v/>
      </c>
      <c r="AH393" s="374" t="str">
        <f t="shared" si="166"/>
        <v/>
      </c>
      <c r="AI393" s="375" t="str">
        <f t="shared" si="167"/>
        <v/>
      </c>
      <c r="AJ393" s="375" t="str">
        <f t="shared" si="168"/>
        <v/>
      </c>
      <c r="AK393" s="375" t="str">
        <f t="shared" si="169"/>
        <v/>
      </c>
      <c r="AL393" s="375" t="str">
        <f t="shared" si="170"/>
        <v/>
      </c>
      <c r="AM393" s="375" t="str">
        <f t="shared" si="171"/>
        <v/>
      </c>
      <c r="AN393" s="376"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376"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375" t="str">
        <f t="shared" si="172"/>
        <v/>
      </c>
      <c r="AQ393" s="444" t="str">
        <f t="shared" si="173"/>
        <v/>
      </c>
      <c r="AR393" s="375" t="str">
        <f t="shared" si="183"/>
        <v/>
      </c>
      <c r="AS393" s="377" t="str">
        <f t="shared" si="174"/>
        <v/>
      </c>
      <c r="AT393" s="378" t="str">
        <f t="shared" si="175"/>
        <v/>
      </c>
      <c r="AX393" s="625" t="b">
        <f t="shared" si="184"/>
        <v>0</v>
      </c>
      <c r="AY393" s="7" t="str">
        <f t="shared" si="185"/>
        <v>FALSEFALSEFALSE</v>
      </c>
      <c r="AZ393" s="626">
        <f t="shared" si="176"/>
        <v>0</v>
      </c>
      <c r="BA393" s="627" t="str">
        <f t="shared" si="186"/>
        <v/>
      </c>
      <c r="BB393" s="627">
        <f t="shared" si="177"/>
        <v>0</v>
      </c>
      <c r="BC393" s="690" t="str">
        <f t="shared" si="178"/>
        <v/>
      </c>
    </row>
    <row r="394" spans="1:55">
      <c r="A394" s="381">
        <v>338</v>
      </c>
      <c r="B394" s="117"/>
      <c r="C394" s="288"/>
      <c r="D394" s="289"/>
      <c r="E394" s="289"/>
      <c r="F394" s="290"/>
      <c r="G394" s="292"/>
      <c r="H394" s="116"/>
      <c r="I394" s="292"/>
      <c r="J394" s="116"/>
      <c r="K394" s="370" t="str">
        <f t="shared" si="156"/>
        <v/>
      </c>
      <c r="L394" s="370">
        <f t="shared" si="179"/>
        <v>0</v>
      </c>
      <c r="M394" s="370">
        <f t="shared" si="180"/>
        <v>0</v>
      </c>
      <c r="N394" s="371" t="str">
        <f t="shared" si="157"/>
        <v/>
      </c>
      <c r="O394" s="371" t="str">
        <f t="shared" si="158"/>
        <v/>
      </c>
      <c r="P394" s="371" t="str">
        <f t="shared" si="159"/>
        <v/>
      </c>
      <c r="Q394" s="371" t="str">
        <f t="shared" si="160"/>
        <v/>
      </c>
      <c r="R394" s="371" t="str">
        <f t="shared" si="161"/>
        <v/>
      </c>
      <c r="S394" s="371" t="str">
        <f t="shared" si="162"/>
        <v/>
      </c>
      <c r="T394" s="443" t="str">
        <f t="shared" si="181"/>
        <v/>
      </c>
      <c r="U394" s="539"/>
      <c r="V394" s="117"/>
      <c r="W394" s="118"/>
      <c r="X394" s="119"/>
      <c r="Y394" s="120"/>
      <c r="Z394" s="122"/>
      <c r="AA394" s="121"/>
      <c r="AB394" s="443" t="str">
        <f t="shared" si="163"/>
        <v/>
      </c>
      <c r="AC394" s="734" t="str">
        <f t="shared" si="182"/>
        <v/>
      </c>
      <c r="AD394" s="372"/>
      <c r="AE394" s="485"/>
      <c r="AF394" s="373" t="str">
        <f t="shared" si="164"/>
        <v/>
      </c>
      <c r="AG394" s="373" t="str">
        <f t="shared" si="165"/>
        <v/>
      </c>
      <c r="AH394" s="374" t="str">
        <f t="shared" si="166"/>
        <v/>
      </c>
      <c r="AI394" s="375" t="str">
        <f t="shared" si="167"/>
        <v/>
      </c>
      <c r="AJ394" s="375" t="str">
        <f t="shared" si="168"/>
        <v/>
      </c>
      <c r="AK394" s="375" t="str">
        <f t="shared" si="169"/>
        <v/>
      </c>
      <c r="AL394" s="375" t="str">
        <f t="shared" si="170"/>
        <v/>
      </c>
      <c r="AM394" s="375" t="str">
        <f t="shared" si="171"/>
        <v/>
      </c>
      <c r="AN394" s="376"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376"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375" t="str">
        <f t="shared" si="172"/>
        <v/>
      </c>
      <c r="AQ394" s="444" t="str">
        <f t="shared" si="173"/>
        <v/>
      </c>
      <c r="AR394" s="375" t="str">
        <f t="shared" si="183"/>
        <v/>
      </c>
      <c r="AS394" s="377" t="str">
        <f t="shared" si="174"/>
        <v/>
      </c>
      <c r="AT394" s="378" t="str">
        <f t="shared" si="175"/>
        <v/>
      </c>
      <c r="AX394" s="625" t="b">
        <f t="shared" si="184"/>
        <v>0</v>
      </c>
      <c r="AY394" s="7" t="str">
        <f t="shared" si="185"/>
        <v>FALSEFALSEFALSE</v>
      </c>
      <c r="AZ394" s="626">
        <f t="shared" si="176"/>
        <v>0</v>
      </c>
      <c r="BA394" s="627" t="str">
        <f t="shared" si="186"/>
        <v/>
      </c>
      <c r="BB394" s="627">
        <f t="shared" si="177"/>
        <v>0</v>
      </c>
      <c r="BC394" s="690" t="str">
        <f t="shared" si="178"/>
        <v/>
      </c>
    </row>
    <row r="395" spans="1:55">
      <c r="A395" s="381">
        <v>339</v>
      </c>
      <c r="B395" s="117"/>
      <c r="C395" s="288"/>
      <c r="D395" s="289"/>
      <c r="E395" s="289"/>
      <c r="F395" s="290"/>
      <c r="G395" s="292"/>
      <c r="H395" s="116"/>
      <c r="I395" s="292"/>
      <c r="J395" s="116"/>
      <c r="K395" s="370" t="str">
        <f t="shared" si="156"/>
        <v/>
      </c>
      <c r="L395" s="370">
        <f t="shared" si="179"/>
        <v>0</v>
      </c>
      <c r="M395" s="370">
        <f t="shared" si="180"/>
        <v>0</v>
      </c>
      <c r="N395" s="371" t="str">
        <f t="shared" si="157"/>
        <v/>
      </c>
      <c r="O395" s="371" t="str">
        <f t="shared" si="158"/>
        <v/>
      </c>
      <c r="P395" s="371" t="str">
        <f t="shared" si="159"/>
        <v/>
      </c>
      <c r="Q395" s="371" t="str">
        <f t="shared" si="160"/>
        <v/>
      </c>
      <c r="R395" s="371" t="str">
        <f t="shared" si="161"/>
        <v/>
      </c>
      <c r="S395" s="371" t="str">
        <f t="shared" si="162"/>
        <v/>
      </c>
      <c r="T395" s="443" t="str">
        <f t="shared" si="181"/>
        <v/>
      </c>
      <c r="U395" s="539"/>
      <c r="V395" s="117"/>
      <c r="W395" s="118"/>
      <c r="X395" s="119"/>
      <c r="Y395" s="120"/>
      <c r="Z395" s="122"/>
      <c r="AA395" s="121"/>
      <c r="AB395" s="443" t="str">
        <f t="shared" si="163"/>
        <v/>
      </c>
      <c r="AC395" s="734" t="str">
        <f t="shared" si="182"/>
        <v/>
      </c>
      <c r="AD395" s="372"/>
      <c r="AE395" s="485"/>
      <c r="AF395" s="373" t="str">
        <f t="shared" si="164"/>
        <v/>
      </c>
      <c r="AG395" s="373" t="str">
        <f t="shared" si="165"/>
        <v/>
      </c>
      <c r="AH395" s="374" t="str">
        <f t="shared" si="166"/>
        <v/>
      </c>
      <c r="AI395" s="375" t="str">
        <f t="shared" si="167"/>
        <v/>
      </c>
      <c r="AJ395" s="375" t="str">
        <f t="shared" si="168"/>
        <v/>
      </c>
      <c r="AK395" s="375" t="str">
        <f t="shared" si="169"/>
        <v/>
      </c>
      <c r="AL395" s="375" t="str">
        <f t="shared" si="170"/>
        <v/>
      </c>
      <c r="AM395" s="375" t="str">
        <f t="shared" si="171"/>
        <v/>
      </c>
      <c r="AN395" s="376"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376"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375" t="str">
        <f t="shared" si="172"/>
        <v/>
      </c>
      <c r="AQ395" s="444" t="str">
        <f t="shared" si="173"/>
        <v/>
      </c>
      <c r="AR395" s="375" t="str">
        <f t="shared" si="183"/>
        <v/>
      </c>
      <c r="AS395" s="377" t="str">
        <f t="shared" si="174"/>
        <v/>
      </c>
      <c r="AT395" s="378" t="str">
        <f t="shared" si="175"/>
        <v/>
      </c>
      <c r="AX395" s="625" t="b">
        <f t="shared" si="184"/>
        <v>0</v>
      </c>
      <c r="AY395" s="7" t="str">
        <f t="shared" si="185"/>
        <v>FALSEFALSEFALSE</v>
      </c>
      <c r="AZ395" s="626">
        <f t="shared" si="176"/>
        <v>0</v>
      </c>
      <c r="BA395" s="627" t="str">
        <f t="shared" si="186"/>
        <v/>
      </c>
      <c r="BB395" s="627">
        <f t="shared" si="177"/>
        <v>0</v>
      </c>
      <c r="BC395" s="690" t="str">
        <f t="shared" si="178"/>
        <v/>
      </c>
    </row>
    <row r="396" spans="1:55">
      <c r="A396" s="381">
        <v>340</v>
      </c>
      <c r="B396" s="117"/>
      <c r="C396" s="288"/>
      <c r="D396" s="289"/>
      <c r="E396" s="289"/>
      <c r="F396" s="290"/>
      <c r="G396" s="292"/>
      <c r="H396" s="116"/>
      <c r="I396" s="292"/>
      <c r="J396" s="116"/>
      <c r="K396" s="370" t="str">
        <f t="shared" si="156"/>
        <v/>
      </c>
      <c r="L396" s="370">
        <f t="shared" si="179"/>
        <v>0</v>
      </c>
      <c r="M396" s="370">
        <f t="shared" si="180"/>
        <v>0</v>
      </c>
      <c r="N396" s="371" t="str">
        <f t="shared" si="157"/>
        <v/>
      </c>
      <c r="O396" s="371" t="str">
        <f t="shared" si="158"/>
        <v/>
      </c>
      <c r="P396" s="371" t="str">
        <f t="shared" si="159"/>
        <v/>
      </c>
      <c r="Q396" s="371" t="str">
        <f t="shared" si="160"/>
        <v/>
      </c>
      <c r="R396" s="371" t="str">
        <f t="shared" si="161"/>
        <v/>
      </c>
      <c r="S396" s="371" t="str">
        <f t="shared" si="162"/>
        <v/>
      </c>
      <c r="T396" s="443" t="str">
        <f t="shared" si="181"/>
        <v/>
      </c>
      <c r="U396" s="539"/>
      <c r="V396" s="117"/>
      <c r="W396" s="118"/>
      <c r="X396" s="119"/>
      <c r="Y396" s="120"/>
      <c r="Z396" s="122"/>
      <c r="AA396" s="121"/>
      <c r="AB396" s="443" t="str">
        <f t="shared" si="163"/>
        <v/>
      </c>
      <c r="AC396" s="734" t="str">
        <f t="shared" si="182"/>
        <v/>
      </c>
      <c r="AD396" s="372"/>
      <c r="AE396" s="485"/>
      <c r="AF396" s="373" t="str">
        <f t="shared" si="164"/>
        <v/>
      </c>
      <c r="AG396" s="373" t="str">
        <f t="shared" si="165"/>
        <v/>
      </c>
      <c r="AH396" s="374" t="str">
        <f t="shared" si="166"/>
        <v/>
      </c>
      <c r="AI396" s="375" t="str">
        <f t="shared" si="167"/>
        <v/>
      </c>
      <c r="AJ396" s="375" t="str">
        <f t="shared" si="168"/>
        <v/>
      </c>
      <c r="AK396" s="375" t="str">
        <f t="shared" si="169"/>
        <v/>
      </c>
      <c r="AL396" s="375" t="str">
        <f t="shared" si="170"/>
        <v/>
      </c>
      <c r="AM396" s="375" t="str">
        <f t="shared" si="171"/>
        <v/>
      </c>
      <c r="AN396" s="376"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376"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375" t="str">
        <f t="shared" si="172"/>
        <v/>
      </c>
      <c r="AQ396" s="444" t="str">
        <f t="shared" si="173"/>
        <v/>
      </c>
      <c r="AR396" s="375" t="str">
        <f t="shared" si="183"/>
        <v/>
      </c>
      <c r="AS396" s="377" t="str">
        <f t="shared" si="174"/>
        <v/>
      </c>
      <c r="AT396" s="378" t="str">
        <f t="shared" si="175"/>
        <v/>
      </c>
      <c r="AX396" s="625" t="b">
        <f t="shared" si="184"/>
        <v>0</v>
      </c>
      <c r="AY396" s="7" t="str">
        <f t="shared" si="185"/>
        <v>FALSEFALSEFALSE</v>
      </c>
      <c r="AZ396" s="626">
        <f t="shared" si="176"/>
        <v>0</v>
      </c>
      <c r="BA396" s="627" t="str">
        <f t="shared" si="186"/>
        <v/>
      </c>
      <c r="BB396" s="627">
        <f t="shared" si="177"/>
        <v>0</v>
      </c>
      <c r="BC396" s="690" t="str">
        <f t="shared" si="178"/>
        <v/>
      </c>
    </row>
    <row r="397" spans="1:55">
      <c r="A397" s="381">
        <v>341</v>
      </c>
      <c r="B397" s="117"/>
      <c r="C397" s="288"/>
      <c r="D397" s="289"/>
      <c r="E397" s="289"/>
      <c r="F397" s="290"/>
      <c r="G397" s="292"/>
      <c r="H397" s="116"/>
      <c r="I397" s="292"/>
      <c r="J397" s="116"/>
      <c r="K397" s="370" t="str">
        <f t="shared" si="156"/>
        <v/>
      </c>
      <c r="L397" s="370">
        <f t="shared" si="179"/>
        <v>0</v>
      </c>
      <c r="M397" s="370">
        <f t="shared" si="180"/>
        <v>0</v>
      </c>
      <c r="N397" s="371" t="str">
        <f t="shared" si="157"/>
        <v/>
      </c>
      <c r="O397" s="371" t="str">
        <f t="shared" si="158"/>
        <v/>
      </c>
      <c r="P397" s="371" t="str">
        <f t="shared" si="159"/>
        <v/>
      </c>
      <c r="Q397" s="371" t="str">
        <f t="shared" si="160"/>
        <v/>
      </c>
      <c r="R397" s="371" t="str">
        <f t="shared" si="161"/>
        <v/>
      </c>
      <c r="S397" s="371" t="str">
        <f t="shared" si="162"/>
        <v/>
      </c>
      <c r="T397" s="443" t="str">
        <f t="shared" si="181"/>
        <v/>
      </c>
      <c r="U397" s="539"/>
      <c r="V397" s="117"/>
      <c r="W397" s="118"/>
      <c r="X397" s="119"/>
      <c r="Y397" s="120"/>
      <c r="Z397" s="122"/>
      <c r="AA397" s="121"/>
      <c r="AB397" s="443" t="str">
        <f t="shared" si="163"/>
        <v/>
      </c>
      <c r="AC397" s="734" t="str">
        <f t="shared" si="182"/>
        <v/>
      </c>
      <c r="AD397" s="372"/>
      <c r="AE397" s="485"/>
      <c r="AF397" s="373" t="str">
        <f t="shared" si="164"/>
        <v/>
      </c>
      <c r="AG397" s="373" t="str">
        <f t="shared" si="165"/>
        <v/>
      </c>
      <c r="AH397" s="374" t="str">
        <f t="shared" si="166"/>
        <v/>
      </c>
      <c r="AI397" s="375" t="str">
        <f t="shared" si="167"/>
        <v/>
      </c>
      <c r="AJ397" s="375" t="str">
        <f t="shared" si="168"/>
        <v/>
      </c>
      <c r="AK397" s="375" t="str">
        <f t="shared" si="169"/>
        <v/>
      </c>
      <c r="AL397" s="375" t="str">
        <f t="shared" si="170"/>
        <v/>
      </c>
      <c r="AM397" s="375" t="str">
        <f t="shared" si="171"/>
        <v/>
      </c>
      <c r="AN397" s="376"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376"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375" t="str">
        <f t="shared" si="172"/>
        <v/>
      </c>
      <c r="AQ397" s="444" t="str">
        <f t="shared" si="173"/>
        <v/>
      </c>
      <c r="AR397" s="375" t="str">
        <f t="shared" si="183"/>
        <v/>
      </c>
      <c r="AS397" s="377" t="str">
        <f t="shared" si="174"/>
        <v/>
      </c>
      <c r="AT397" s="378" t="str">
        <f t="shared" si="175"/>
        <v/>
      </c>
      <c r="AX397" s="625" t="b">
        <f t="shared" si="184"/>
        <v>0</v>
      </c>
      <c r="AY397" s="7" t="str">
        <f t="shared" si="185"/>
        <v>FALSEFALSEFALSE</v>
      </c>
      <c r="AZ397" s="626">
        <f t="shared" si="176"/>
        <v>0</v>
      </c>
      <c r="BA397" s="627" t="str">
        <f t="shared" si="186"/>
        <v/>
      </c>
      <c r="BB397" s="627">
        <f t="shared" si="177"/>
        <v>0</v>
      </c>
      <c r="BC397" s="690" t="str">
        <f t="shared" si="178"/>
        <v/>
      </c>
    </row>
    <row r="398" spans="1:55">
      <c r="A398" s="381">
        <v>342</v>
      </c>
      <c r="B398" s="117"/>
      <c r="C398" s="288"/>
      <c r="D398" s="289"/>
      <c r="E398" s="289"/>
      <c r="F398" s="290"/>
      <c r="G398" s="292"/>
      <c r="H398" s="116"/>
      <c r="I398" s="292"/>
      <c r="J398" s="116"/>
      <c r="K398" s="370" t="str">
        <f t="shared" si="156"/>
        <v/>
      </c>
      <c r="L398" s="370">
        <f t="shared" si="179"/>
        <v>0</v>
      </c>
      <c r="M398" s="370">
        <f t="shared" si="180"/>
        <v>0</v>
      </c>
      <c r="N398" s="371" t="str">
        <f t="shared" si="157"/>
        <v/>
      </c>
      <c r="O398" s="371" t="str">
        <f t="shared" si="158"/>
        <v/>
      </c>
      <c r="P398" s="371" t="str">
        <f t="shared" si="159"/>
        <v/>
      </c>
      <c r="Q398" s="371" t="str">
        <f t="shared" si="160"/>
        <v/>
      </c>
      <c r="R398" s="371" t="str">
        <f t="shared" si="161"/>
        <v/>
      </c>
      <c r="S398" s="371" t="str">
        <f t="shared" si="162"/>
        <v/>
      </c>
      <c r="T398" s="443" t="str">
        <f t="shared" si="181"/>
        <v/>
      </c>
      <c r="U398" s="539"/>
      <c r="V398" s="117"/>
      <c r="W398" s="118"/>
      <c r="X398" s="119"/>
      <c r="Y398" s="120"/>
      <c r="Z398" s="122"/>
      <c r="AA398" s="121"/>
      <c r="AB398" s="443" t="str">
        <f t="shared" si="163"/>
        <v/>
      </c>
      <c r="AC398" s="734" t="str">
        <f t="shared" si="182"/>
        <v/>
      </c>
      <c r="AD398" s="372"/>
      <c r="AE398" s="485"/>
      <c r="AF398" s="373" t="str">
        <f t="shared" si="164"/>
        <v/>
      </c>
      <c r="AG398" s="373" t="str">
        <f t="shared" si="165"/>
        <v/>
      </c>
      <c r="AH398" s="374" t="str">
        <f t="shared" si="166"/>
        <v/>
      </c>
      <c r="AI398" s="375" t="str">
        <f t="shared" si="167"/>
        <v/>
      </c>
      <c r="AJ398" s="375" t="str">
        <f t="shared" si="168"/>
        <v/>
      </c>
      <c r="AK398" s="375" t="str">
        <f t="shared" si="169"/>
        <v/>
      </c>
      <c r="AL398" s="375" t="str">
        <f t="shared" si="170"/>
        <v/>
      </c>
      <c r="AM398" s="375" t="str">
        <f t="shared" si="171"/>
        <v/>
      </c>
      <c r="AN398" s="376"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376"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375" t="str">
        <f t="shared" si="172"/>
        <v/>
      </c>
      <c r="AQ398" s="444" t="str">
        <f t="shared" si="173"/>
        <v/>
      </c>
      <c r="AR398" s="375" t="str">
        <f t="shared" si="183"/>
        <v/>
      </c>
      <c r="AS398" s="377" t="str">
        <f t="shared" si="174"/>
        <v/>
      </c>
      <c r="AT398" s="378" t="str">
        <f t="shared" si="175"/>
        <v/>
      </c>
      <c r="AX398" s="625" t="b">
        <f t="shared" si="184"/>
        <v>0</v>
      </c>
      <c r="AY398" s="7" t="str">
        <f t="shared" si="185"/>
        <v>FALSEFALSEFALSE</v>
      </c>
      <c r="AZ398" s="626">
        <f t="shared" si="176"/>
        <v>0</v>
      </c>
      <c r="BA398" s="627" t="str">
        <f t="shared" si="186"/>
        <v/>
      </c>
      <c r="BB398" s="627">
        <f t="shared" si="177"/>
        <v>0</v>
      </c>
      <c r="BC398" s="690" t="str">
        <f t="shared" si="178"/>
        <v/>
      </c>
    </row>
    <row r="399" spans="1:55">
      <c r="A399" s="381">
        <v>343</v>
      </c>
      <c r="B399" s="117"/>
      <c r="C399" s="288"/>
      <c r="D399" s="289"/>
      <c r="E399" s="289"/>
      <c r="F399" s="290"/>
      <c r="G399" s="292"/>
      <c r="H399" s="116"/>
      <c r="I399" s="292"/>
      <c r="J399" s="116"/>
      <c r="K399" s="370" t="str">
        <f t="shared" si="156"/>
        <v/>
      </c>
      <c r="L399" s="370">
        <f t="shared" si="179"/>
        <v>0</v>
      </c>
      <c r="M399" s="370">
        <f t="shared" si="180"/>
        <v>0</v>
      </c>
      <c r="N399" s="371" t="str">
        <f t="shared" si="157"/>
        <v/>
      </c>
      <c r="O399" s="371" t="str">
        <f t="shared" si="158"/>
        <v/>
      </c>
      <c r="P399" s="371" t="str">
        <f t="shared" si="159"/>
        <v/>
      </c>
      <c r="Q399" s="371" t="str">
        <f t="shared" si="160"/>
        <v/>
      </c>
      <c r="R399" s="371" t="str">
        <f t="shared" si="161"/>
        <v/>
      </c>
      <c r="S399" s="371" t="str">
        <f t="shared" si="162"/>
        <v/>
      </c>
      <c r="T399" s="443" t="str">
        <f t="shared" si="181"/>
        <v/>
      </c>
      <c r="U399" s="539"/>
      <c r="V399" s="117"/>
      <c r="W399" s="118"/>
      <c r="X399" s="119"/>
      <c r="Y399" s="120"/>
      <c r="Z399" s="122"/>
      <c r="AA399" s="121"/>
      <c r="AB399" s="443" t="str">
        <f t="shared" si="163"/>
        <v/>
      </c>
      <c r="AC399" s="734" t="str">
        <f t="shared" si="182"/>
        <v/>
      </c>
      <c r="AD399" s="372"/>
      <c r="AE399" s="485"/>
      <c r="AF399" s="373" t="str">
        <f t="shared" si="164"/>
        <v/>
      </c>
      <c r="AG399" s="373" t="str">
        <f t="shared" si="165"/>
        <v/>
      </c>
      <c r="AH399" s="374" t="str">
        <f t="shared" si="166"/>
        <v/>
      </c>
      <c r="AI399" s="375" t="str">
        <f t="shared" si="167"/>
        <v/>
      </c>
      <c r="AJ399" s="375" t="str">
        <f t="shared" si="168"/>
        <v/>
      </c>
      <c r="AK399" s="375" t="str">
        <f t="shared" si="169"/>
        <v/>
      </c>
      <c r="AL399" s="375" t="str">
        <f t="shared" si="170"/>
        <v/>
      </c>
      <c r="AM399" s="375" t="str">
        <f t="shared" si="171"/>
        <v/>
      </c>
      <c r="AN399" s="376"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376"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375" t="str">
        <f t="shared" si="172"/>
        <v/>
      </c>
      <c r="AQ399" s="444" t="str">
        <f t="shared" si="173"/>
        <v/>
      </c>
      <c r="AR399" s="375" t="str">
        <f t="shared" si="183"/>
        <v/>
      </c>
      <c r="AS399" s="377" t="str">
        <f t="shared" si="174"/>
        <v/>
      </c>
      <c r="AT399" s="378" t="str">
        <f t="shared" si="175"/>
        <v/>
      </c>
      <c r="AX399" s="625" t="b">
        <f t="shared" si="184"/>
        <v>0</v>
      </c>
      <c r="AY399" s="7" t="str">
        <f t="shared" si="185"/>
        <v>FALSEFALSEFALSE</v>
      </c>
      <c r="AZ399" s="626">
        <f t="shared" si="176"/>
        <v>0</v>
      </c>
      <c r="BA399" s="627" t="str">
        <f t="shared" si="186"/>
        <v/>
      </c>
      <c r="BB399" s="627">
        <f t="shared" si="177"/>
        <v>0</v>
      </c>
      <c r="BC399" s="690" t="str">
        <f t="shared" si="178"/>
        <v/>
      </c>
    </row>
    <row r="400" spans="1:55">
      <c r="A400" s="381">
        <v>344</v>
      </c>
      <c r="B400" s="117"/>
      <c r="C400" s="288"/>
      <c r="D400" s="289"/>
      <c r="E400" s="289"/>
      <c r="F400" s="290"/>
      <c r="G400" s="292"/>
      <c r="H400" s="116"/>
      <c r="I400" s="292"/>
      <c r="J400" s="116"/>
      <c r="K400" s="370" t="str">
        <f t="shared" si="156"/>
        <v/>
      </c>
      <c r="L400" s="370">
        <f t="shared" si="179"/>
        <v>0</v>
      </c>
      <c r="M400" s="370">
        <f t="shared" si="180"/>
        <v>0</v>
      </c>
      <c r="N400" s="371" t="str">
        <f t="shared" si="157"/>
        <v/>
      </c>
      <c r="O400" s="371" t="str">
        <f t="shared" si="158"/>
        <v/>
      </c>
      <c r="P400" s="371" t="str">
        <f t="shared" si="159"/>
        <v/>
      </c>
      <c r="Q400" s="371" t="str">
        <f t="shared" si="160"/>
        <v/>
      </c>
      <c r="R400" s="371" t="str">
        <f t="shared" si="161"/>
        <v/>
      </c>
      <c r="S400" s="371" t="str">
        <f t="shared" si="162"/>
        <v/>
      </c>
      <c r="T400" s="443" t="str">
        <f t="shared" si="181"/>
        <v/>
      </c>
      <c r="U400" s="539"/>
      <c r="V400" s="117"/>
      <c r="W400" s="118"/>
      <c r="X400" s="119"/>
      <c r="Y400" s="120"/>
      <c r="Z400" s="122"/>
      <c r="AA400" s="121"/>
      <c r="AB400" s="443" t="str">
        <f t="shared" si="163"/>
        <v/>
      </c>
      <c r="AC400" s="734" t="str">
        <f t="shared" si="182"/>
        <v/>
      </c>
      <c r="AD400" s="372"/>
      <c r="AE400" s="485"/>
      <c r="AF400" s="373" t="str">
        <f t="shared" si="164"/>
        <v/>
      </c>
      <c r="AG400" s="373" t="str">
        <f t="shared" si="165"/>
        <v/>
      </c>
      <c r="AH400" s="374" t="str">
        <f t="shared" si="166"/>
        <v/>
      </c>
      <c r="AI400" s="375" t="str">
        <f t="shared" si="167"/>
        <v/>
      </c>
      <c r="AJ400" s="375" t="str">
        <f t="shared" si="168"/>
        <v/>
      </c>
      <c r="AK400" s="375" t="str">
        <f t="shared" si="169"/>
        <v/>
      </c>
      <c r="AL400" s="375" t="str">
        <f t="shared" si="170"/>
        <v/>
      </c>
      <c r="AM400" s="375" t="str">
        <f t="shared" si="171"/>
        <v/>
      </c>
      <c r="AN400" s="376"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376"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375" t="str">
        <f t="shared" si="172"/>
        <v/>
      </c>
      <c r="AQ400" s="444" t="str">
        <f t="shared" si="173"/>
        <v/>
      </c>
      <c r="AR400" s="375" t="str">
        <f t="shared" si="183"/>
        <v/>
      </c>
      <c r="AS400" s="377" t="str">
        <f t="shared" si="174"/>
        <v/>
      </c>
      <c r="AT400" s="378" t="str">
        <f t="shared" si="175"/>
        <v/>
      </c>
      <c r="AX400" s="625" t="b">
        <f t="shared" si="184"/>
        <v>0</v>
      </c>
      <c r="AY400" s="7" t="str">
        <f t="shared" si="185"/>
        <v>FALSEFALSEFALSE</v>
      </c>
      <c r="AZ400" s="626">
        <f t="shared" si="176"/>
        <v>0</v>
      </c>
      <c r="BA400" s="627" t="str">
        <f t="shared" si="186"/>
        <v/>
      </c>
      <c r="BB400" s="627">
        <f t="shared" si="177"/>
        <v>0</v>
      </c>
      <c r="BC400" s="690" t="str">
        <f t="shared" si="178"/>
        <v/>
      </c>
    </row>
    <row r="401" spans="1:55">
      <c r="A401" s="381">
        <v>345</v>
      </c>
      <c r="B401" s="117"/>
      <c r="C401" s="288"/>
      <c r="D401" s="289"/>
      <c r="E401" s="289"/>
      <c r="F401" s="290"/>
      <c r="G401" s="292"/>
      <c r="H401" s="116"/>
      <c r="I401" s="292"/>
      <c r="J401" s="116"/>
      <c r="K401" s="370" t="str">
        <f t="shared" si="156"/>
        <v/>
      </c>
      <c r="L401" s="370">
        <f t="shared" si="179"/>
        <v>0</v>
      </c>
      <c r="M401" s="370">
        <f t="shared" si="180"/>
        <v>0</v>
      </c>
      <c r="N401" s="371" t="str">
        <f t="shared" si="157"/>
        <v/>
      </c>
      <c r="O401" s="371" t="str">
        <f t="shared" si="158"/>
        <v/>
      </c>
      <c r="P401" s="371" t="str">
        <f t="shared" si="159"/>
        <v/>
      </c>
      <c r="Q401" s="371" t="str">
        <f t="shared" si="160"/>
        <v/>
      </c>
      <c r="R401" s="371" t="str">
        <f t="shared" si="161"/>
        <v/>
      </c>
      <c r="S401" s="371" t="str">
        <f t="shared" si="162"/>
        <v/>
      </c>
      <c r="T401" s="443" t="str">
        <f t="shared" si="181"/>
        <v/>
      </c>
      <c r="U401" s="539"/>
      <c r="V401" s="117"/>
      <c r="W401" s="118"/>
      <c r="X401" s="119"/>
      <c r="Y401" s="120"/>
      <c r="Z401" s="122"/>
      <c r="AA401" s="121"/>
      <c r="AB401" s="443" t="str">
        <f t="shared" si="163"/>
        <v/>
      </c>
      <c r="AC401" s="734" t="str">
        <f t="shared" si="182"/>
        <v/>
      </c>
      <c r="AD401" s="372"/>
      <c r="AE401" s="485"/>
      <c r="AF401" s="373" t="str">
        <f t="shared" si="164"/>
        <v/>
      </c>
      <c r="AG401" s="373" t="str">
        <f t="shared" si="165"/>
        <v/>
      </c>
      <c r="AH401" s="374" t="str">
        <f t="shared" si="166"/>
        <v/>
      </c>
      <c r="AI401" s="375" t="str">
        <f t="shared" si="167"/>
        <v/>
      </c>
      <c r="AJ401" s="375" t="str">
        <f t="shared" si="168"/>
        <v/>
      </c>
      <c r="AK401" s="375" t="str">
        <f t="shared" si="169"/>
        <v/>
      </c>
      <c r="AL401" s="375" t="str">
        <f t="shared" si="170"/>
        <v/>
      </c>
      <c r="AM401" s="375" t="str">
        <f t="shared" si="171"/>
        <v/>
      </c>
      <c r="AN401" s="376"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376"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375" t="str">
        <f t="shared" si="172"/>
        <v/>
      </c>
      <c r="AQ401" s="444" t="str">
        <f t="shared" si="173"/>
        <v/>
      </c>
      <c r="AR401" s="375" t="str">
        <f t="shared" si="183"/>
        <v/>
      </c>
      <c r="AS401" s="377" t="str">
        <f t="shared" si="174"/>
        <v/>
      </c>
      <c r="AT401" s="378" t="str">
        <f t="shared" si="175"/>
        <v/>
      </c>
      <c r="AX401" s="625" t="b">
        <f t="shared" si="184"/>
        <v>0</v>
      </c>
      <c r="AY401" s="7" t="str">
        <f t="shared" si="185"/>
        <v>FALSEFALSEFALSE</v>
      </c>
      <c r="AZ401" s="626">
        <f t="shared" si="176"/>
        <v>0</v>
      </c>
      <c r="BA401" s="627" t="str">
        <f t="shared" si="186"/>
        <v/>
      </c>
      <c r="BB401" s="627">
        <f t="shared" si="177"/>
        <v>0</v>
      </c>
      <c r="BC401" s="690" t="str">
        <f t="shared" si="178"/>
        <v/>
      </c>
    </row>
    <row r="402" spans="1:55">
      <c r="A402" s="381">
        <v>346</v>
      </c>
      <c r="B402" s="117"/>
      <c r="C402" s="288"/>
      <c r="D402" s="289"/>
      <c r="E402" s="289"/>
      <c r="F402" s="290"/>
      <c r="G402" s="292"/>
      <c r="H402" s="116"/>
      <c r="I402" s="292"/>
      <c r="J402" s="116"/>
      <c r="K402" s="370" t="str">
        <f t="shared" si="156"/>
        <v/>
      </c>
      <c r="L402" s="370">
        <f t="shared" si="179"/>
        <v>0</v>
      </c>
      <c r="M402" s="370">
        <f t="shared" si="180"/>
        <v>0</v>
      </c>
      <c r="N402" s="371" t="str">
        <f t="shared" si="157"/>
        <v/>
      </c>
      <c r="O402" s="371" t="str">
        <f t="shared" si="158"/>
        <v/>
      </c>
      <c r="P402" s="371" t="str">
        <f t="shared" si="159"/>
        <v/>
      </c>
      <c r="Q402" s="371" t="str">
        <f t="shared" si="160"/>
        <v/>
      </c>
      <c r="R402" s="371" t="str">
        <f t="shared" si="161"/>
        <v/>
      </c>
      <c r="S402" s="371" t="str">
        <f t="shared" si="162"/>
        <v/>
      </c>
      <c r="T402" s="443" t="str">
        <f t="shared" si="181"/>
        <v/>
      </c>
      <c r="U402" s="539"/>
      <c r="V402" s="117"/>
      <c r="W402" s="118"/>
      <c r="X402" s="119"/>
      <c r="Y402" s="120"/>
      <c r="Z402" s="122"/>
      <c r="AA402" s="121"/>
      <c r="AB402" s="443" t="str">
        <f t="shared" si="163"/>
        <v/>
      </c>
      <c r="AC402" s="734" t="str">
        <f t="shared" si="182"/>
        <v/>
      </c>
      <c r="AD402" s="372"/>
      <c r="AE402" s="485"/>
      <c r="AF402" s="373" t="str">
        <f t="shared" si="164"/>
        <v/>
      </c>
      <c r="AG402" s="373" t="str">
        <f t="shared" si="165"/>
        <v/>
      </c>
      <c r="AH402" s="374" t="str">
        <f t="shared" si="166"/>
        <v/>
      </c>
      <c r="AI402" s="375" t="str">
        <f t="shared" si="167"/>
        <v/>
      </c>
      <c r="AJ402" s="375" t="str">
        <f t="shared" si="168"/>
        <v/>
      </c>
      <c r="AK402" s="375" t="str">
        <f t="shared" si="169"/>
        <v/>
      </c>
      <c r="AL402" s="375" t="str">
        <f t="shared" si="170"/>
        <v/>
      </c>
      <c r="AM402" s="375" t="str">
        <f t="shared" si="171"/>
        <v/>
      </c>
      <c r="AN402" s="376"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376"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375" t="str">
        <f t="shared" si="172"/>
        <v/>
      </c>
      <c r="AQ402" s="444" t="str">
        <f t="shared" si="173"/>
        <v/>
      </c>
      <c r="AR402" s="375" t="str">
        <f t="shared" si="183"/>
        <v/>
      </c>
      <c r="AS402" s="377" t="str">
        <f t="shared" si="174"/>
        <v/>
      </c>
      <c r="AT402" s="378" t="str">
        <f t="shared" si="175"/>
        <v/>
      </c>
      <c r="AX402" s="625" t="b">
        <f t="shared" si="184"/>
        <v>0</v>
      </c>
      <c r="AY402" s="7" t="str">
        <f t="shared" si="185"/>
        <v>FALSEFALSEFALSE</v>
      </c>
      <c r="AZ402" s="626">
        <f t="shared" si="176"/>
        <v>0</v>
      </c>
      <c r="BA402" s="627" t="str">
        <f t="shared" si="186"/>
        <v/>
      </c>
      <c r="BB402" s="627">
        <f t="shared" si="177"/>
        <v>0</v>
      </c>
      <c r="BC402" s="690" t="str">
        <f t="shared" si="178"/>
        <v/>
      </c>
    </row>
    <row r="403" spans="1:55">
      <c r="A403" s="381">
        <v>347</v>
      </c>
      <c r="B403" s="117"/>
      <c r="C403" s="288"/>
      <c r="D403" s="289"/>
      <c r="E403" s="289"/>
      <c r="F403" s="290"/>
      <c r="G403" s="292"/>
      <c r="H403" s="116"/>
      <c r="I403" s="292"/>
      <c r="J403" s="116"/>
      <c r="K403" s="370" t="str">
        <f t="shared" si="156"/>
        <v/>
      </c>
      <c r="L403" s="370">
        <f t="shared" si="179"/>
        <v>0</v>
      </c>
      <c r="M403" s="370">
        <f t="shared" si="180"/>
        <v>0</v>
      </c>
      <c r="N403" s="371" t="str">
        <f t="shared" si="157"/>
        <v/>
      </c>
      <c r="O403" s="371" t="str">
        <f t="shared" si="158"/>
        <v/>
      </c>
      <c r="P403" s="371" t="str">
        <f t="shared" si="159"/>
        <v/>
      </c>
      <c r="Q403" s="371" t="str">
        <f t="shared" si="160"/>
        <v/>
      </c>
      <c r="R403" s="371" t="str">
        <f t="shared" si="161"/>
        <v/>
      </c>
      <c r="S403" s="371" t="str">
        <f t="shared" si="162"/>
        <v/>
      </c>
      <c r="T403" s="443" t="str">
        <f t="shared" si="181"/>
        <v/>
      </c>
      <c r="U403" s="539"/>
      <c r="V403" s="117"/>
      <c r="W403" s="118"/>
      <c r="X403" s="119"/>
      <c r="Y403" s="120"/>
      <c r="Z403" s="122"/>
      <c r="AA403" s="121"/>
      <c r="AB403" s="443" t="str">
        <f t="shared" si="163"/>
        <v/>
      </c>
      <c r="AC403" s="734" t="str">
        <f t="shared" si="182"/>
        <v/>
      </c>
      <c r="AD403" s="372"/>
      <c r="AE403" s="485"/>
      <c r="AF403" s="373" t="str">
        <f t="shared" si="164"/>
        <v/>
      </c>
      <c r="AG403" s="373" t="str">
        <f t="shared" si="165"/>
        <v/>
      </c>
      <c r="AH403" s="374" t="str">
        <f t="shared" si="166"/>
        <v/>
      </c>
      <c r="AI403" s="375" t="str">
        <f t="shared" si="167"/>
        <v/>
      </c>
      <c r="AJ403" s="375" t="str">
        <f t="shared" si="168"/>
        <v/>
      </c>
      <c r="AK403" s="375" t="str">
        <f t="shared" si="169"/>
        <v/>
      </c>
      <c r="AL403" s="375" t="str">
        <f t="shared" si="170"/>
        <v/>
      </c>
      <c r="AM403" s="375" t="str">
        <f t="shared" si="171"/>
        <v/>
      </c>
      <c r="AN403" s="376"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376"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375" t="str">
        <f t="shared" si="172"/>
        <v/>
      </c>
      <c r="AQ403" s="444" t="str">
        <f t="shared" si="173"/>
        <v/>
      </c>
      <c r="AR403" s="375" t="str">
        <f t="shared" si="183"/>
        <v/>
      </c>
      <c r="AS403" s="377" t="str">
        <f t="shared" si="174"/>
        <v/>
      </c>
      <c r="AT403" s="378" t="str">
        <f t="shared" si="175"/>
        <v/>
      </c>
      <c r="AX403" s="625" t="b">
        <f t="shared" si="184"/>
        <v>0</v>
      </c>
      <c r="AY403" s="7" t="str">
        <f t="shared" si="185"/>
        <v>FALSEFALSEFALSE</v>
      </c>
      <c r="AZ403" s="626">
        <f t="shared" si="176"/>
        <v>0</v>
      </c>
      <c r="BA403" s="627" t="str">
        <f t="shared" si="186"/>
        <v/>
      </c>
      <c r="BB403" s="627">
        <f t="shared" si="177"/>
        <v>0</v>
      </c>
      <c r="BC403" s="690" t="str">
        <f t="shared" si="178"/>
        <v/>
      </c>
    </row>
    <row r="404" spans="1:55">
      <c r="A404" s="381">
        <v>348</v>
      </c>
      <c r="B404" s="117"/>
      <c r="C404" s="288"/>
      <c r="D404" s="289"/>
      <c r="E404" s="289"/>
      <c r="F404" s="290"/>
      <c r="G404" s="292"/>
      <c r="H404" s="116"/>
      <c r="I404" s="292"/>
      <c r="J404" s="116"/>
      <c r="K404" s="370" t="str">
        <f t="shared" si="156"/>
        <v/>
      </c>
      <c r="L404" s="370">
        <f t="shared" si="179"/>
        <v>0</v>
      </c>
      <c r="M404" s="370">
        <f t="shared" si="180"/>
        <v>0</v>
      </c>
      <c r="N404" s="371" t="str">
        <f t="shared" si="157"/>
        <v/>
      </c>
      <c r="O404" s="371" t="str">
        <f t="shared" si="158"/>
        <v/>
      </c>
      <c r="P404" s="371" t="str">
        <f t="shared" si="159"/>
        <v/>
      </c>
      <c r="Q404" s="371" t="str">
        <f t="shared" si="160"/>
        <v/>
      </c>
      <c r="R404" s="371" t="str">
        <f t="shared" si="161"/>
        <v/>
      </c>
      <c r="S404" s="371" t="str">
        <f t="shared" si="162"/>
        <v/>
      </c>
      <c r="T404" s="443" t="str">
        <f t="shared" si="181"/>
        <v/>
      </c>
      <c r="U404" s="539"/>
      <c r="V404" s="117"/>
      <c r="W404" s="118"/>
      <c r="X404" s="119"/>
      <c r="Y404" s="120"/>
      <c r="Z404" s="122"/>
      <c r="AA404" s="121"/>
      <c r="AB404" s="443" t="str">
        <f t="shared" si="163"/>
        <v/>
      </c>
      <c r="AC404" s="734" t="str">
        <f t="shared" si="182"/>
        <v/>
      </c>
      <c r="AD404" s="372"/>
      <c r="AE404" s="485"/>
      <c r="AF404" s="373" t="str">
        <f t="shared" si="164"/>
        <v/>
      </c>
      <c r="AG404" s="373" t="str">
        <f t="shared" si="165"/>
        <v/>
      </c>
      <c r="AH404" s="374" t="str">
        <f t="shared" si="166"/>
        <v/>
      </c>
      <c r="AI404" s="375" t="str">
        <f t="shared" si="167"/>
        <v/>
      </c>
      <c r="AJ404" s="375" t="str">
        <f t="shared" si="168"/>
        <v/>
      </c>
      <c r="AK404" s="375" t="str">
        <f t="shared" si="169"/>
        <v/>
      </c>
      <c r="AL404" s="375" t="str">
        <f t="shared" si="170"/>
        <v/>
      </c>
      <c r="AM404" s="375" t="str">
        <f t="shared" si="171"/>
        <v/>
      </c>
      <c r="AN404" s="376"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376"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375" t="str">
        <f t="shared" si="172"/>
        <v/>
      </c>
      <c r="AQ404" s="444" t="str">
        <f t="shared" si="173"/>
        <v/>
      </c>
      <c r="AR404" s="375" t="str">
        <f t="shared" si="183"/>
        <v/>
      </c>
      <c r="AS404" s="377" t="str">
        <f t="shared" si="174"/>
        <v/>
      </c>
      <c r="AT404" s="378" t="str">
        <f t="shared" si="175"/>
        <v/>
      </c>
      <c r="AX404" s="625" t="b">
        <f t="shared" si="184"/>
        <v>0</v>
      </c>
      <c r="AY404" s="7" t="str">
        <f t="shared" si="185"/>
        <v>FALSEFALSEFALSE</v>
      </c>
      <c r="AZ404" s="626">
        <f t="shared" si="176"/>
        <v>0</v>
      </c>
      <c r="BA404" s="627" t="str">
        <f t="shared" si="186"/>
        <v/>
      </c>
      <c r="BB404" s="627">
        <f t="shared" si="177"/>
        <v>0</v>
      </c>
      <c r="BC404" s="690" t="str">
        <f t="shared" si="178"/>
        <v/>
      </c>
    </row>
    <row r="405" spans="1:55">
      <c r="A405" s="381">
        <v>349</v>
      </c>
      <c r="B405" s="117"/>
      <c r="C405" s="288"/>
      <c r="D405" s="289"/>
      <c r="E405" s="289"/>
      <c r="F405" s="290"/>
      <c r="G405" s="292"/>
      <c r="H405" s="116"/>
      <c r="I405" s="292"/>
      <c r="J405" s="116"/>
      <c r="K405" s="370" t="str">
        <f t="shared" si="156"/>
        <v/>
      </c>
      <c r="L405" s="370">
        <f t="shared" si="179"/>
        <v>0</v>
      </c>
      <c r="M405" s="370">
        <f t="shared" si="180"/>
        <v>0</v>
      </c>
      <c r="N405" s="371" t="str">
        <f t="shared" si="157"/>
        <v/>
      </c>
      <c r="O405" s="371" t="str">
        <f t="shared" si="158"/>
        <v/>
      </c>
      <c r="P405" s="371" t="str">
        <f t="shared" si="159"/>
        <v/>
      </c>
      <c r="Q405" s="371" t="str">
        <f t="shared" si="160"/>
        <v/>
      </c>
      <c r="R405" s="371" t="str">
        <f t="shared" si="161"/>
        <v/>
      </c>
      <c r="S405" s="371" t="str">
        <f t="shared" si="162"/>
        <v/>
      </c>
      <c r="T405" s="443" t="str">
        <f t="shared" si="181"/>
        <v/>
      </c>
      <c r="U405" s="539"/>
      <c r="V405" s="117"/>
      <c r="W405" s="118"/>
      <c r="X405" s="119"/>
      <c r="Y405" s="120"/>
      <c r="Z405" s="122"/>
      <c r="AA405" s="121"/>
      <c r="AB405" s="443" t="str">
        <f t="shared" si="163"/>
        <v/>
      </c>
      <c r="AC405" s="734" t="str">
        <f t="shared" si="182"/>
        <v/>
      </c>
      <c r="AD405" s="372"/>
      <c r="AE405" s="485"/>
      <c r="AF405" s="373" t="str">
        <f t="shared" si="164"/>
        <v/>
      </c>
      <c r="AG405" s="373" t="str">
        <f t="shared" si="165"/>
        <v/>
      </c>
      <c r="AH405" s="374" t="str">
        <f t="shared" si="166"/>
        <v/>
      </c>
      <c r="AI405" s="375" t="str">
        <f t="shared" si="167"/>
        <v/>
      </c>
      <c r="AJ405" s="375" t="str">
        <f t="shared" si="168"/>
        <v/>
      </c>
      <c r="AK405" s="375" t="str">
        <f t="shared" si="169"/>
        <v/>
      </c>
      <c r="AL405" s="375" t="str">
        <f t="shared" si="170"/>
        <v/>
      </c>
      <c r="AM405" s="375" t="str">
        <f t="shared" si="171"/>
        <v/>
      </c>
      <c r="AN405" s="376"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376"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375" t="str">
        <f t="shared" si="172"/>
        <v/>
      </c>
      <c r="AQ405" s="444" t="str">
        <f t="shared" si="173"/>
        <v/>
      </c>
      <c r="AR405" s="375" t="str">
        <f t="shared" si="183"/>
        <v/>
      </c>
      <c r="AS405" s="377" t="str">
        <f t="shared" si="174"/>
        <v/>
      </c>
      <c r="AT405" s="378" t="str">
        <f t="shared" si="175"/>
        <v/>
      </c>
      <c r="AX405" s="625" t="b">
        <f t="shared" si="184"/>
        <v>0</v>
      </c>
      <c r="AY405" s="7" t="str">
        <f t="shared" si="185"/>
        <v>FALSEFALSEFALSE</v>
      </c>
      <c r="AZ405" s="626">
        <f t="shared" si="176"/>
        <v>0</v>
      </c>
      <c r="BA405" s="627" t="str">
        <f t="shared" si="186"/>
        <v/>
      </c>
      <c r="BB405" s="627">
        <f t="shared" si="177"/>
        <v>0</v>
      </c>
      <c r="BC405" s="690" t="str">
        <f t="shared" si="178"/>
        <v/>
      </c>
    </row>
    <row r="406" spans="1:55">
      <c r="A406" s="381">
        <v>350</v>
      </c>
      <c r="B406" s="117"/>
      <c r="C406" s="288"/>
      <c r="D406" s="289"/>
      <c r="E406" s="289"/>
      <c r="F406" s="290"/>
      <c r="G406" s="292"/>
      <c r="H406" s="116"/>
      <c r="I406" s="292"/>
      <c r="J406" s="116"/>
      <c r="K406" s="370" t="str">
        <f t="shared" si="156"/>
        <v/>
      </c>
      <c r="L406" s="370">
        <f t="shared" si="179"/>
        <v>0</v>
      </c>
      <c r="M406" s="370">
        <f t="shared" si="180"/>
        <v>0</v>
      </c>
      <c r="N406" s="371" t="str">
        <f t="shared" si="157"/>
        <v/>
      </c>
      <c r="O406" s="371" t="str">
        <f t="shared" si="158"/>
        <v/>
      </c>
      <c r="P406" s="371" t="str">
        <f t="shared" si="159"/>
        <v/>
      </c>
      <c r="Q406" s="371" t="str">
        <f t="shared" si="160"/>
        <v/>
      </c>
      <c r="R406" s="371" t="str">
        <f t="shared" si="161"/>
        <v/>
      </c>
      <c r="S406" s="371" t="str">
        <f t="shared" si="162"/>
        <v/>
      </c>
      <c r="T406" s="443" t="str">
        <f t="shared" si="181"/>
        <v/>
      </c>
      <c r="U406" s="539"/>
      <c r="V406" s="117"/>
      <c r="W406" s="118"/>
      <c r="X406" s="119"/>
      <c r="Y406" s="120"/>
      <c r="Z406" s="122"/>
      <c r="AA406" s="121"/>
      <c r="AB406" s="443" t="str">
        <f t="shared" si="163"/>
        <v/>
      </c>
      <c r="AC406" s="734" t="str">
        <f t="shared" si="182"/>
        <v/>
      </c>
      <c r="AD406" s="372"/>
      <c r="AE406" s="485"/>
      <c r="AF406" s="373" t="str">
        <f t="shared" si="164"/>
        <v/>
      </c>
      <c r="AG406" s="373" t="str">
        <f t="shared" si="165"/>
        <v/>
      </c>
      <c r="AH406" s="374" t="str">
        <f t="shared" si="166"/>
        <v/>
      </c>
      <c r="AI406" s="375" t="str">
        <f t="shared" si="167"/>
        <v/>
      </c>
      <c r="AJ406" s="375" t="str">
        <f t="shared" si="168"/>
        <v/>
      </c>
      <c r="AK406" s="375" t="str">
        <f t="shared" si="169"/>
        <v/>
      </c>
      <c r="AL406" s="375" t="str">
        <f t="shared" si="170"/>
        <v/>
      </c>
      <c r="AM406" s="375" t="str">
        <f t="shared" si="171"/>
        <v/>
      </c>
      <c r="AN406" s="376"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376"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375" t="str">
        <f t="shared" si="172"/>
        <v/>
      </c>
      <c r="AQ406" s="444" t="str">
        <f t="shared" si="173"/>
        <v/>
      </c>
      <c r="AR406" s="375" t="str">
        <f t="shared" si="183"/>
        <v/>
      </c>
      <c r="AS406" s="377" t="str">
        <f t="shared" si="174"/>
        <v/>
      </c>
      <c r="AT406" s="378" t="str">
        <f t="shared" si="175"/>
        <v/>
      </c>
      <c r="AX406" s="625" t="b">
        <f t="shared" si="184"/>
        <v>0</v>
      </c>
      <c r="AY406" s="7" t="str">
        <f t="shared" si="185"/>
        <v>FALSEFALSEFALSE</v>
      </c>
      <c r="AZ406" s="626">
        <f t="shared" si="176"/>
        <v>0</v>
      </c>
      <c r="BA406" s="627" t="str">
        <f t="shared" si="186"/>
        <v/>
      </c>
      <c r="BB406" s="627">
        <f t="shared" si="177"/>
        <v>0</v>
      </c>
      <c r="BC406" s="690" t="str">
        <f t="shared" si="178"/>
        <v/>
      </c>
    </row>
    <row r="407" spans="1:55">
      <c r="A407" s="381">
        <v>351</v>
      </c>
      <c r="B407" s="117"/>
      <c r="C407" s="288"/>
      <c r="D407" s="289"/>
      <c r="E407" s="289"/>
      <c r="F407" s="290"/>
      <c r="G407" s="292"/>
      <c r="H407" s="116"/>
      <c r="I407" s="292"/>
      <c r="J407" s="116"/>
      <c r="K407" s="370" t="str">
        <f t="shared" si="156"/>
        <v/>
      </c>
      <c r="L407" s="370">
        <f t="shared" si="179"/>
        <v>0</v>
      </c>
      <c r="M407" s="370">
        <f t="shared" si="180"/>
        <v>0</v>
      </c>
      <c r="N407" s="371" t="str">
        <f t="shared" si="157"/>
        <v/>
      </c>
      <c r="O407" s="371" t="str">
        <f t="shared" si="158"/>
        <v/>
      </c>
      <c r="P407" s="371" t="str">
        <f t="shared" si="159"/>
        <v/>
      </c>
      <c r="Q407" s="371" t="str">
        <f t="shared" si="160"/>
        <v/>
      </c>
      <c r="R407" s="371" t="str">
        <f t="shared" si="161"/>
        <v/>
      </c>
      <c r="S407" s="371" t="str">
        <f t="shared" si="162"/>
        <v/>
      </c>
      <c r="T407" s="443" t="str">
        <f t="shared" si="181"/>
        <v/>
      </c>
      <c r="U407" s="539"/>
      <c r="V407" s="117"/>
      <c r="W407" s="118"/>
      <c r="X407" s="119"/>
      <c r="Y407" s="120"/>
      <c r="Z407" s="122"/>
      <c r="AA407" s="121"/>
      <c r="AB407" s="443" t="str">
        <f t="shared" si="163"/>
        <v/>
      </c>
      <c r="AC407" s="734" t="str">
        <f t="shared" si="182"/>
        <v/>
      </c>
      <c r="AD407" s="372"/>
      <c r="AE407" s="485"/>
      <c r="AF407" s="373" t="str">
        <f t="shared" si="164"/>
        <v/>
      </c>
      <c r="AG407" s="373" t="str">
        <f t="shared" si="165"/>
        <v/>
      </c>
      <c r="AH407" s="374" t="str">
        <f t="shared" si="166"/>
        <v/>
      </c>
      <c r="AI407" s="375" t="str">
        <f t="shared" si="167"/>
        <v/>
      </c>
      <c r="AJ407" s="375" t="str">
        <f t="shared" si="168"/>
        <v/>
      </c>
      <c r="AK407" s="375" t="str">
        <f t="shared" si="169"/>
        <v/>
      </c>
      <c r="AL407" s="375" t="str">
        <f t="shared" si="170"/>
        <v/>
      </c>
      <c r="AM407" s="375" t="str">
        <f t="shared" si="171"/>
        <v/>
      </c>
      <c r="AN407" s="376"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376"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375" t="str">
        <f t="shared" si="172"/>
        <v/>
      </c>
      <c r="AQ407" s="444" t="str">
        <f t="shared" si="173"/>
        <v/>
      </c>
      <c r="AR407" s="375" t="str">
        <f t="shared" si="183"/>
        <v/>
      </c>
      <c r="AS407" s="377" t="str">
        <f t="shared" si="174"/>
        <v/>
      </c>
      <c r="AT407" s="378" t="str">
        <f t="shared" si="175"/>
        <v/>
      </c>
      <c r="AX407" s="625" t="b">
        <f t="shared" si="184"/>
        <v>0</v>
      </c>
      <c r="AY407" s="7" t="str">
        <f t="shared" si="185"/>
        <v>FALSEFALSEFALSE</v>
      </c>
      <c r="AZ407" s="626">
        <f t="shared" si="176"/>
        <v>0</v>
      </c>
      <c r="BA407" s="627" t="str">
        <f t="shared" si="186"/>
        <v/>
      </c>
      <c r="BB407" s="627">
        <f t="shared" si="177"/>
        <v>0</v>
      </c>
      <c r="BC407" s="690" t="str">
        <f t="shared" si="178"/>
        <v/>
      </c>
    </row>
    <row r="408" spans="1:55">
      <c r="A408" s="381">
        <v>352</v>
      </c>
      <c r="B408" s="117"/>
      <c r="C408" s="288"/>
      <c r="D408" s="289"/>
      <c r="E408" s="289"/>
      <c r="F408" s="290"/>
      <c r="G408" s="292"/>
      <c r="H408" s="116"/>
      <c r="I408" s="292"/>
      <c r="J408" s="116"/>
      <c r="K408" s="370" t="str">
        <f t="shared" si="156"/>
        <v/>
      </c>
      <c r="L408" s="370">
        <f t="shared" si="179"/>
        <v>0</v>
      </c>
      <c r="M408" s="370">
        <f t="shared" si="180"/>
        <v>0</v>
      </c>
      <c r="N408" s="371" t="str">
        <f t="shared" si="157"/>
        <v/>
      </c>
      <c r="O408" s="371" t="str">
        <f t="shared" si="158"/>
        <v/>
      </c>
      <c r="P408" s="371" t="str">
        <f t="shared" si="159"/>
        <v/>
      </c>
      <c r="Q408" s="371" t="str">
        <f t="shared" si="160"/>
        <v/>
      </c>
      <c r="R408" s="371" t="str">
        <f t="shared" si="161"/>
        <v/>
      </c>
      <c r="S408" s="371" t="str">
        <f t="shared" si="162"/>
        <v/>
      </c>
      <c r="T408" s="443" t="str">
        <f t="shared" si="181"/>
        <v/>
      </c>
      <c r="U408" s="539"/>
      <c r="V408" s="117"/>
      <c r="W408" s="118"/>
      <c r="X408" s="119"/>
      <c r="Y408" s="120"/>
      <c r="Z408" s="122"/>
      <c r="AA408" s="121"/>
      <c r="AB408" s="443" t="str">
        <f t="shared" si="163"/>
        <v/>
      </c>
      <c r="AC408" s="734" t="str">
        <f t="shared" si="182"/>
        <v/>
      </c>
      <c r="AD408" s="372"/>
      <c r="AE408" s="485"/>
      <c r="AF408" s="373" t="str">
        <f t="shared" si="164"/>
        <v/>
      </c>
      <c r="AG408" s="373" t="str">
        <f t="shared" si="165"/>
        <v/>
      </c>
      <c r="AH408" s="374" t="str">
        <f t="shared" si="166"/>
        <v/>
      </c>
      <c r="AI408" s="375" t="str">
        <f t="shared" si="167"/>
        <v/>
      </c>
      <c r="AJ408" s="375" t="str">
        <f t="shared" si="168"/>
        <v/>
      </c>
      <c r="AK408" s="375" t="str">
        <f t="shared" si="169"/>
        <v/>
      </c>
      <c r="AL408" s="375" t="str">
        <f t="shared" si="170"/>
        <v/>
      </c>
      <c r="AM408" s="375" t="str">
        <f t="shared" si="171"/>
        <v/>
      </c>
      <c r="AN408" s="376"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376"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375" t="str">
        <f t="shared" si="172"/>
        <v/>
      </c>
      <c r="AQ408" s="444" t="str">
        <f t="shared" si="173"/>
        <v/>
      </c>
      <c r="AR408" s="375" t="str">
        <f t="shared" si="183"/>
        <v/>
      </c>
      <c r="AS408" s="377" t="str">
        <f t="shared" si="174"/>
        <v/>
      </c>
      <c r="AT408" s="378" t="str">
        <f t="shared" si="175"/>
        <v/>
      </c>
      <c r="AX408" s="625" t="b">
        <f t="shared" si="184"/>
        <v>0</v>
      </c>
      <c r="AY408" s="7" t="str">
        <f t="shared" si="185"/>
        <v>FALSEFALSEFALSE</v>
      </c>
      <c r="AZ408" s="626">
        <f t="shared" si="176"/>
        <v>0</v>
      </c>
      <c r="BA408" s="627" t="str">
        <f t="shared" si="186"/>
        <v/>
      </c>
      <c r="BB408" s="627">
        <f t="shared" si="177"/>
        <v>0</v>
      </c>
      <c r="BC408" s="690" t="str">
        <f t="shared" si="178"/>
        <v/>
      </c>
    </row>
    <row r="409" spans="1:55">
      <c r="A409" s="381">
        <v>353</v>
      </c>
      <c r="B409" s="117"/>
      <c r="C409" s="288"/>
      <c r="D409" s="289"/>
      <c r="E409" s="289"/>
      <c r="F409" s="290"/>
      <c r="G409" s="292"/>
      <c r="H409" s="116"/>
      <c r="I409" s="292"/>
      <c r="J409" s="116"/>
      <c r="K409" s="370" t="str">
        <f t="shared" si="156"/>
        <v/>
      </c>
      <c r="L409" s="370">
        <f t="shared" si="179"/>
        <v>0</v>
      </c>
      <c r="M409" s="370">
        <f t="shared" si="180"/>
        <v>0</v>
      </c>
      <c r="N409" s="371" t="str">
        <f t="shared" si="157"/>
        <v/>
      </c>
      <c r="O409" s="371" t="str">
        <f t="shared" si="158"/>
        <v/>
      </c>
      <c r="P409" s="371" t="str">
        <f t="shared" si="159"/>
        <v/>
      </c>
      <c r="Q409" s="371" t="str">
        <f t="shared" si="160"/>
        <v/>
      </c>
      <c r="R409" s="371" t="str">
        <f t="shared" si="161"/>
        <v/>
      </c>
      <c r="S409" s="371" t="str">
        <f t="shared" si="162"/>
        <v/>
      </c>
      <c r="T409" s="443" t="str">
        <f t="shared" si="181"/>
        <v/>
      </c>
      <c r="U409" s="539"/>
      <c r="V409" s="117"/>
      <c r="W409" s="118"/>
      <c r="X409" s="119"/>
      <c r="Y409" s="120"/>
      <c r="Z409" s="122"/>
      <c r="AA409" s="121"/>
      <c r="AB409" s="443" t="str">
        <f t="shared" si="163"/>
        <v/>
      </c>
      <c r="AC409" s="734" t="str">
        <f t="shared" si="182"/>
        <v/>
      </c>
      <c r="AD409" s="372"/>
      <c r="AE409" s="485"/>
      <c r="AF409" s="373" t="str">
        <f t="shared" si="164"/>
        <v/>
      </c>
      <c r="AG409" s="373" t="str">
        <f t="shared" si="165"/>
        <v/>
      </c>
      <c r="AH409" s="374" t="str">
        <f t="shared" si="166"/>
        <v/>
      </c>
      <c r="AI409" s="375" t="str">
        <f t="shared" si="167"/>
        <v/>
      </c>
      <c r="AJ409" s="375" t="str">
        <f t="shared" si="168"/>
        <v/>
      </c>
      <c r="AK409" s="375" t="str">
        <f t="shared" si="169"/>
        <v/>
      </c>
      <c r="AL409" s="375" t="str">
        <f t="shared" si="170"/>
        <v/>
      </c>
      <c r="AM409" s="375" t="str">
        <f t="shared" si="171"/>
        <v/>
      </c>
      <c r="AN409" s="376"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376"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375" t="str">
        <f t="shared" si="172"/>
        <v/>
      </c>
      <c r="AQ409" s="444" t="str">
        <f t="shared" si="173"/>
        <v/>
      </c>
      <c r="AR409" s="375" t="str">
        <f t="shared" si="183"/>
        <v/>
      </c>
      <c r="AS409" s="377" t="str">
        <f t="shared" si="174"/>
        <v/>
      </c>
      <c r="AT409" s="378" t="str">
        <f t="shared" si="175"/>
        <v/>
      </c>
      <c r="AX409" s="625" t="b">
        <f t="shared" si="184"/>
        <v>0</v>
      </c>
      <c r="AY409" s="7" t="str">
        <f t="shared" si="185"/>
        <v>FALSEFALSEFALSE</v>
      </c>
      <c r="AZ409" s="626">
        <f t="shared" si="176"/>
        <v>0</v>
      </c>
      <c r="BA409" s="627" t="str">
        <f t="shared" si="186"/>
        <v/>
      </c>
      <c r="BB409" s="627">
        <f t="shared" si="177"/>
        <v>0</v>
      </c>
      <c r="BC409" s="690" t="str">
        <f t="shared" si="178"/>
        <v/>
      </c>
    </row>
    <row r="410" spans="1:55">
      <c r="A410" s="381">
        <v>354</v>
      </c>
      <c r="B410" s="117"/>
      <c r="C410" s="288"/>
      <c r="D410" s="289"/>
      <c r="E410" s="289"/>
      <c r="F410" s="290"/>
      <c r="G410" s="292"/>
      <c r="H410" s="116"/>
      <c r="I410" s="292"/>
      <c r="J410" s="116"/>
      <c r="K410" s="370" t="str">
        <f t="shared" si="156"/>
        <v/>
      </c>
      <c r="L410" s="370">
        <f t="shared" si="179"/>
        <v>0</v>
      </c>
      <c r="M410" s="370">
        <f t="shared" si="180"/>
        <v>0</v>
      </c>
      <c r="N410" s="371" t="str">
        <f t="shared" si="157"/>
        <v/>
      </c>
      <c r="O410" s="371" t="str">
        <f t="shared" si="158"/>
        <v/>
      </c>
      <c r="P410" s="371" t="str">
        <f t="shared" si="159"/>
        <v/>
      </c>
      <c r="Q410" s="371" t="str">
        <f t="shared" si="160"/>
        <v/>
      </c>
      <c r="R410" s="371" t="str">
        <f t="shared" si="161"/>
        <v/>
      </c>
      <c r="S410" s="371" t="str">
        <f t="shared" si="162"/>
        <v/>
      </c>
      <c r="T410" s="443" t="str">
        <f t="shared" si="181"/>
        <v/>
      </c>
      <c r="U410" s="539"/>
      <c r="V410" s="117"/>
      <c r="W410" s="118"/>
      <c r="X410" s="119"/>
      <c r="Y410" s="120"/>
      <c r="Z410" s="122"/>
      <c r="AA410" s="121"/>
      <c r="AB410" s="443" t="str">
        <f t="shared" si="163"/>
        <v/>
      </c>
      <c r="AC410" s="734" t="str">
        <f t="shared" si="182"/>
        <v/>
      </c>
      <c r="AD410" s="372"/>
      <c r="AE410" s="485"/>
      <c r="AF410" s="373" t="str">
        <f t="shared" si="164"/>
        <v/>
      </c>
      <c r="AG410" s="373" t="str">
        <f t="shared" si="165"/>
        <v/>
      </c>
      <c r="AH410" s="374" t="str">
        <f t="shared" si="166"/>
        <v/>
      </c>
      <c r="AI410" s="375" t="str">
        <f t="shared" si="167"/>
        <v/>
      </c>
      <c r="AJ410" s="375" t="str">
        <f t="shared" si="168"/>
        <v/>
      </c>
      <c r="AK410" s="375" t="str">
        <f t="shared" si="169"/>
        <v/>
      </c>
      <c r="AL410" s="375" t="str">
        <f t="shared" si="170"/>
        <v/>
      </c>
      <c r="AM410" s="375" t="str">
        <f t="shared" si="171"/>
        <v/>
      </c>
      <c r="AN410" s="376"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376"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375" t="str">
        <f t="shared" si="172"/>
        <v/>
      </c>
      <c r="AQ410" s="444" t="str">
        <f t="shared" si="173"/>
        <v/>
      </c>
      <c r="AR410" s="375" t="str">
        <f t="shared" si="183"/>
        <v/>
      </c>
      <c r="AS410" s="377" t="str">
        <f t="shared" si="174"/>
        <v/>
      </c>
      <c r="AT410" s="378" t="str">
        <f t="shared" si="175"/>
        <v/>
      </c>
      <c r="AX410" s="625" t="b">
        <f t="shared" si="184"/>
        <v>0</v>
      </c>
      <c r="AY410" s="7" t="str">
        <f t="shared" si="185"/>
        <v>FALSEFALSEFALSE</v>
      </c>
      <c r="AZ410" s="626">
        <f t="shared" si="176"/>
        <v>0</v>
      </c>
      <c r="BA410" s="627" t="str">
        <f t="shared" si="186"/>
        <v/>
      </c>
      <c r="BB410" s="627">
        <f t="shared" si="177"/>
        <v>0</v>
      </c>
      <c r="BC410" s="690" t="str">
        <f t="shared" si="178"/>
        <v/>
      </c>
    </row>
    <row r="411" spans="1:55">
      <c r="A411" s="381">
        <v>355</v>
      </c>
      <c r="B411" s="117"/>
      <c r="C411" s="288"/>
      <c r="D411" s="289"/>
      <c r="E411" s="289"/>
      <c r="F411" s="290"/>
      <c r="G411" s="292"/>
      <c r="H411" s="116"/>
      <c r="I411" s="292"/>
      <c r="J411" s="116"/>
      <c r="K411" s="370" t="str">
        <f t="shared" si="156"/>
        <v/>
      </c>
      <c r="L411" s="370">
        <f t="shared" si="179"/>
        <v>0</v>
      </c>
      <c r="M411" s="370">
        <f t="shared" si="180"/>
        <v>0</v>
      </c>
      <c r="N411" s="371" t="str">
        <f t="shared" si="157"/>
        <v/>
      </c>
      <c r="O411" s="371" t="str">
        <f t="shared" si="158"/>
        <v/>
      </c>
      <c r="P411" s="371" t="str">
        <f t="shared" si="159"/>
        <v/>
      </c>
      <c r="Q411" s="371" t="str">
        <f t="shared" si="160"/>
        <v/>
      </c>
      <c r="R411" s="371" t="str">
        <f t="shared" si="161"/>
        <v/>
      </c>
      <c r="S411" s="371" t="str">
        <f t="shared" si="162"/>
        <v/>
      </c>
      <c r="T411" s="443" t="str">
        <f t="shared" si="181"/>
        <v/>
      </c>
      <c r="U411" s="539"/>
      <c r="V411" s="117"/>
      <c r="W411" s="118"/>
      <c r="X411" s="119"/>
      <c r="Y411" s="120"/>
      <c r="Z411" s="122"/>
      <c r="AA411" s="121"/>
      <c r="AB411" s="443" t="str">
        <f t="shared" si="163"/>
        <v/>
      </c>
      <c r="AC411" s="734" t="str">
        <f t="shared" si="182"/>
        <v/>
      </c>
      <c r="AD411" s="372"/>
      <c r="AE411" s="485"/>
      <c r="AF411" s="373" t="str">
        <f t="shared" si="164"/>
        <v/>
      </c>
      <c r="AG411" s="373" t="str">
        <f t="shared" si="165"/>
        <v/>
      </c>
      <c r="AH411" s="374" t="str">
        <f t="shared" si="166"/>
        <v/>
      </c>
      <c r="AI411" s="375" t="str">
        <f t="shared" si="167"/>
        <v/>
      </c>
      <c r="AJ411" s="375" t="str">
        <f t="shared" si="168"/>
        <v/>
      </c>
      <c r="AK411" s="375" t="str">
        <f t="shared" si="169"/>
        <v/>
      </c>
      <c r="AL411" s="375" t="str">
        <f t="shared" si="170"/>
        <v/>
      </c>
      <c r="AM411" s="375" t="str">
        <f t="shared" si="171"/>
        <v/>
      </c>
      <c r="AN411" s="376"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376"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375" t="str">
        <f t="shared" si="172"/>
        <v/>
      </c>
      <c r="AQ411" s="444" t="str">
        <f t="shared" si="173"/>
        <v/>
      </c>
      <c r="AR411" s="375" t="str">
        <f t="shared" si="183"/>
        <v/>
      </c>
      <c r="AS411" s="377" t="str">
        <f t="shared" si="174"/>
        <v/>
      </c>
      <c r="AT411" s="378" t="str">
        <f t="shared" si="175"/>
        <v/>
      </c>
      <c r="AX411" s="625" t="b">
        <f t="shared" si="184"/>
        <v>0</v>
      </c>
      <c r="AY411" s="7" t="str">
        <f t="shared" si="185"/>
        <v>FALSEFALSEFALSE</v>
      </c>
      <c r="AZ411" s="626">
        <f t="shared" si="176"/>
        <v>0</v>
      </c>
      <c r="BA411" s="627" t="str">
        <f t="shared" si="186"/>
        <v/>
      </c>
      <c r="BB411" s="627">
        <f t="shared" si="177"/>
        <v>0</v>
      </c>
      <c r="BC411" s="690" t="str">
        <f t="shared" si="178"/>
        <v/>
      </c>
    </row>
    <row r="412" spans="1:55">
      <c r="A412" s="381">
        <v>356</v>
      </c>
      <c r="B412" s="117"/>
      <c r="C412" s="288"/>
      <c r="D412" s="289"/>
      <c r="E412" s="289"/>
      <c r="F412" s="290"/>
      <c r="G412" s="292"/>
      <c r="H412" s="116"/>
      <c r="I412" s="292"/>
      <c r="J412" s="116"/>
      <c r="K412" s="370" t="str">
        <f t="shared" si="156"/>
        <v/>
      </c>
      <c r="L412" s="370">
        <f t="shared" si="179"/>
        <v>0</v>
      </c>
      <c r="M412" s="370">
        <f t="shared" si="180"/>
        <v>0</v>
      </c>
      <c r="N412" s="371" t="str">
        <f t="shared" si="157"/>
        <v/>
      </c>
      <c r="O412" s="371" t="str">
        <f t="shared" si="158"/>
        <v/>
      </c>
      <c r="P412" s="371" t="str">
        <f t="shared" si="159"/>
        <v/>
      </c>
      <c r="Q412" s="371" t="str">
        <f t="shared" si="160"/>
        <v/>
      </c>
      <c r="R412" s="371" t="str">
        <f t="shared" si="161"/>
        <v/>
      </c>
      <c r="S412" s="371" t="str">
        <f t="shared" si="162"/>
        <v/>
      </c>
      <c r="T412" s="443" t="str">
        <f t="shared" si="181"/>
        <v/>
      </c>
      <c r="U412" s="539"/>
      <c r="V412" s="117"/>
      <c r="W412" s="118"/>
      <c r="X412" s="119"/>
      <c r="Y412" s="120"/>
      <c r="Z412" s="122"/>
      <c r="AA412" s="121"/>
      <c r="AB412" s="443" t="str">
        <f t="shared" si="163"/>
        <v/>
      </c>
      <c r="AC412" s="734" t="str">
        <f t="shared" si="182"/>
        <v/>
      </c>
      <c r="AD412" s="372"/>
      <c r="AE412" s="485"/>
      <c r="AF412" s="373" t="str">
        <f t="shared" si="164"/>
        <v/>
      </c>
      <c r="AG412" s="373" t="str">
        <f t="shared" si="165"/>
        <v/>
      </c>
      <c r="AH412" s="374" t="str">
        <f t="shared" si="166"/>
        <v/>
      </c>
      <c r="AI412" s="375" t="str">
        <f t="shared" si="167"/>
        <v/>
      </c>
      <c r="AJ412" s="375" t="str">
        <f t="shared" si="168"/>
        <v/>
      </c>
      <c r="AK412" s="375" t="str">
        <f t="shared" si="169"/>
        <v/>
      </c>
      <c r="AL412" s="375" t="str">
        <f t="shared" si="170"/>
        <v/>
      </c>
      <c r="AM412" s="375" t="str">
        <f t="shared" si="171"/>
        <v/>
      </c>
      <c r="AN412" s="376"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376"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375" t="str">
        <f t="shared" si="172"/>
        <v/>
      </c>
      <c r="AQ412" s="444" t="str">
        <f t="shared" si="173"/>
        <v/>
      </c>
      <c r="AR412" s="375" t="str">
        <f t="shared" si="183"/>
        <v/>
      </c>
      <c r="AS412" s="377" t="str">
        <f t="shared" si="174"/>
        <v/>
      </c>
      <c r="AT412" s="378" t="str">
        <f t="shared" si="175"/>
        <v/>
      </c>
      <c r="AX412" s="625" t="b">
        <f t="shared" si="184"/>
        <v>0</v>
      </c>
      <c r="AY412" s="7" t="str">
        <f t="shared" si="185"/>
        <v>FALSEFALSEFALSE</v>
      </c>
      <c r="AZ412" s="626">
        <f t="shared" si="176"/>
        <v>0</v>
      </c>
      <c r="BA412" s="627" t="str">
        <f t="shared" si="186"/>
        <v/>
      </c>
      <c r="BB412" s="627">
        <f t="shared" si="177"/>
        <v>0</v>
      </c>
      <c r="BC412" s="690" t="str">
        <f t="shared" si="178"/>
        <v/>
      </c>
    </row>
    <row r="413" spans="1:55">
      <c r="A413" s="381">
        <v>357</v>
      </c>
      <c r="B413" s="117"/>
      <c r="C413" s="288"/>
      <c r="D413" s="289"/>
      <c r="E413" s="289"/>
      <c r="F413" s="290"/>
      <c r="G413" s="292"/>
      <c r="H413" s="116"/>
      <c r="I413" s="292"/>
      <c r="J413" s="116"/>
      <c r="K413" s="370" t="str">
        <f t="shared" si="156"/>
        <v/>
      </c>
      <c r="L413" s="370">
        <f t="shared" si="179"/>
        <v>0</v>
      </c>
      <c r="M413" s="370">
        <f t="shared" si="180"/>
        <v>0</v>
      </c>
      <c r="N413" s="371" t="str">
        <f t="shared" si="157"/>
        <v/>
      </c>
      <c r="O413" s="371" t="str">
        <f t="shared" si="158"/>
        <v/>
      </c>
      <c r="P413" s="371" t="str">
        <f t="shared" si="159"/>
        <v/>
      </c>
      <c r="Q413" s="371" t="str">
        <f t="shared" si="160"/>
        <v/>
      </c>
      <c r="R413" s="371" t="str">
        <f t="shared" si="161"/>
        <v/>
      </c>
      <c r="S413" s="371" t="str">
        <f t="shared" si="162"/>
        <v/>
      </c>
      <c r="T413" s="443" t="str">
        <f t="shared" si="181"/>
        <v/>
      </c>
      <c r="U413" s="539"/>
      <c r="V413" s="117"/>
      <c r="W413" s="118"/>
      <c r="X413" s="119"/>
      <c r="Y413" s="120"/>
      <c r="Z413" s="122"/>
      <c r="AA413" s="121"/>
      <c r="AB413" s="443" t="str">
        <f t="shared" si="163"/>
        <v/>
      </c>
      <c r="AC413" s="734" t="str">
        <f t="shared" si="182"/>
        <v/>
      </c>
      <c r="AD413" s="372"/>
      <c r="AE413" s="485"/>
      <c r="AF413" s="373" t="str">
        <f t="shared" si="164"/>
        <v/>
      </c>
      <c r="AG413" s="373" t="str">
        <f t="shared" si="165"/>
        <v/>
      </c>
      <c r="AH413" s="374" t="str">
        <f t="shared" si="166"/>
        <v/>
      </c>
      <c r="AI413" s="375" t="str">
        <f t="shared" si="167"/>
        <v/>
      </c>
      <c r="AJ413" s="375" t="str">
        <f t="shared" si="168"/>
        <v/>
      </c>
      <c r="AK413" s="375" t="str">
        <f t="shared" si="169"/>
        <v/>
      </c>
      <c r="AL413" s="375" t="str">
        <f t="shared" si="170"/>
        <v/>
      </c>
      <c r="AM413" s="375" t="str">
        <f t="shared" si="171"/>
        <v/>
      </c>
      <c r="AN413" s="376"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376"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375" t="str">
        <f t="shared" si="172"/>
        <v/>
      </c>
      <c r="AQ413" s="444" t="str">
        <f t="shared" si="173"/>
        <v/>
      </c>
      <c r="AR413" s="375" t="str">
        <f t="shared" si="183"/>
        <v/>
      </c>
      <c r="AS413" s="377" t="str">
        <f t="shared" si="174"/>
        <v/>
      </c>
      <c r="AT413" s="378" t="str">
        <f t="shared" si="175"/>
        <v/>
      </c>
      <c r="AX413" s="625" t="b">
        <f t="shared" si="184"/>
        <v>0</v>
      </c>
      <c r="AY413" s="7" t="str">
        <f t="shared" si="185"/>
        <v>FALSEFALSEFALSE</v>
      </c>
      <c r="AZ413" s="626">
        <f t="shared" si="176"/>
        <v>0</v>
      </c>
      <c r="BA413" s="627" t="str">
        <f t="shared" si="186"/>
        <v/>
      </c>
      <c r="BB413" s="627">
        <f t="shared" si="177"/>
        <v>0</v>
      </c>
      <c r="BC413" s="690" t="str">
        <f t="shared" si="178"/>
        <v/>
      </c>
    </row>
    <row r="414" spans="1:55">
      <c r="A414" s="381">
        <v>358</v>
      </c>
      <c r="B414" s="117"/>
      <c r="C414" s="288"/>
      <c r="D414" s="289"/>
      <c r="E414" s="289"/>
      <c r="F414" s="290"/>
      <c r="G414" s="292"/>
      <c r="H414" s="116"/>
      <c r="I414" s="292"/>
      <c r="J414" s="116"/>
      <c r="K414" s="370" t="str">
        <f t="shared" si="156"/>
        <v/>
      </c>
      <c r="L414" s="370">
        <f t="shared" si="179"/>
        <v>0</v>
      </c>
      <c r="M414" s="370">
        <f t="shared" si="180"/>
        <v>0</v>
      </c>
      <c r="N414" s="371" t="str">
        <f t="shared" si="157"/>
        <v/>
      </c>
      <c r="O414" s="371" t="str">
        <f t="shared" si="158"/>
        <v/>
      </c>
      <c r="P414" s="371" t="str">
        <f t="shared" si="159"/>
        <v/>
      </c>
      <c r="Q414" s="371" t="str">
        <f t="shared" si="160"/>
        <v/>
      </c>
      <c r="R414" s="371" t="str">
        <f t="shared" si="161"/>
        <v/>
      </c>
      <c r="S414" s="371" t="str">
        <f t="shared" si="162"/>
        <v/>
      </c>
      <c r="T414" s="443" t="str">
        <f t="shared" si="181"/>
        <v/>
      </c>
      <c r="U414" s="539"/>
      <c r="V414" s="117"/>
      <c r="W414" s="118"/>
      <c r="X414" s="119"/>
      <c r="Y414" s="120"/>
      <c r="Z414" s="122"/>
      <c r="AA414" s="121"/>
      <c r="AB414" s="443" t="str">
        <f t="shared" si="163"/>
        <v/>
      </c>
      <c r="AC414" s="734" t="str">
        <f t="shared" si="182"/>
        <v/>
      </c>
      <c r="AD414" s="372"/>
      <c r="AE414" s="485"/>
      <c r="AF414" s="373" t="str">
        <f t="shared" si="164"/>
        <v/>
      </c>
      <c r="AG414" s="373" t="str">
        <f t="shared" si="165"/>
        <v/>
      </c>
      <c r="AH414" s="374" t="str">
        <f t="shared" si="166"/>
        <v/>
      </c>
      <c r="AI414" s="375" t="str">
        <f t="shared" si="167"/>
        <v/>
      </c>
      <c r="AJ414" s="375" t="str">
        <f t="shared" si="168"/>
        <v/>
      </c>
      <c r="AK414" s="375" t="str">
        <f t="shared" si="169"/>
        <v/>
      </c>
      <c r="AL414" s="375" t="str">
        <f t="shared" si="170"/>
        <v/>
      </c>
      <c r="AM414" s="375" t="str">
        <f t="shared" si="171"/>
        <v/>
      </c>
      <c r="AN414" s="376"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376"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375" t="str">
        <f t="shared" si="172"/>
        <v/>
      </c>
      <c r="AQ414" s="444" t="str">
        <f t="shared" si="173"/>
        <v/>
      </c>
      <c r="AR414" s="375" t="str">
        <f t="shared" si="183"/>
        <v/>
      </c>
      <c r="AS414" s="377" t="str">
        <f t="shared" si="174"/>
        <v/>
      </c>
      <c r="AT414" s="378" t="str">
        <f t="shared" si="175"/>
        <v/>
      </c>
      <c r="AX414" s="625" t="b">
        <f t="shared" si="184"/>
        <v>0</v>
      </c>
      <c r="AY414" s="7" t="str">
        <f t="shared" si="185"/>
        <v>FALSEFALSEFALSE</v>
      </c>
      <c r="AZ414" s="626">
        <f t="shared" si="176"/>
        <v>0</v>
      </c>
      <c r="BA414" s="627" t="str">
        <f t="shared" si="186"/>
        <v/>
      </c>
      <c r="BB414" s="627">
        <f t="shared" si="177"/>
        <v>0</v>
      </c>
      <c r="BC414" s="690" t="str">
        <f t="shared" si="178"/>
        <v/>
      </c>
    </row>
    <row r="415" spans="1:55">
      <c r="A415" s="381">
        <v>359</v>
      </c>
      <c r="B415" s="117"/>
      <c r="C415" s="288"/>
      <c r="D415" s="289"/>
      <c r="E415" s="289"/>
      <c r="F415" s="290"/>
      <c r="G415" s="292"/>
      <c r="H415" s="116"/>
      <c r="I415" s="292"/>
      <c r="J415" s="116"/>
      <c r="K415" s="370" t="str">
        <f t="shared" si="156"/>
        <v/>
      </c>
      <c r="L415" s="370">
        <f t="shared" si="179"/>
        <v>0</v>
      </c>
      <c r="M415" s="370">
        <f t="shared" si="180"/>
        <v>0</v>
      </c>
      <c r="N415" s="371" t="str">
        <f t="shared" si="157"/>
        <v/>
      </c>
      <c r="O415" s="371" t="str">
        <f t="shared" si="158"/>
        <v/>
      </c>
      <c r="P415" s="371" t="str">
        <f t="shared" si="159"/>
        <v/>
      </c>
      <c r="Q415" s="371" t="str">
        <f t="shared" si="160"/>
        <v/>
      </c>
      <c r="R415" s="371" t="str">
        <f t="shared" si="161"/>
        <v/>
      </c>
      <c r="S415" s="371" t="str">
        <f t="shared" si="162"/>
        <v/>
      </c>
      <c r="T415" s="443" t="str">
        <f t="shared" si="181"/>
        <v/>
      </c>
      <c r="U415" s="539"/>
      <c r="V415" s="117"/>
      <c r="W415" s="118"/>
      <c r="X415" s="119"/>
      <c r="Y415" s="120"/>
      <c r="Z415" s="122"/>
      <c r="AA415" s="121"/>
      <c r="AB415" s="443" t="str">
        <f t="shared" si="163"/>
        <v/>
      </c>
      <c r="AC415" s="734" t="str">
        <f t="shared" si="182"/>
        <v/>
      </c>
      <c r="AD415" s="372"/>
      <c r="AE415" s="485"/>
      <c r="AF415" s="373" t="str">
        <f t="shared" si="164"/>
        <v/>
      </c>
      <c r="AG415" s="373" t="str">
        <f t="shared" si="165"/>
        <v/>
      </c>
      <c r="AH415" s="374" t="str">
        <f t="shared" si="166"/>
        <v/>
      </c>
      <c r="AI415" s="375" t="str">
        <f t="shared" si="167"/>
        <v/>
      </c>
      <c r="AJ415" s="375" t="str">
        <f t="shared" si="168"/>
        <v/>
      </c>
      <c r="AK415" s="375" t="str">
        <f t="shared" si="169"/>
        <v/>
      </c>
      <c r="AL415" s="375" t="str">
        <f t="shared" si="170"/>
        <v/>
      </c>
      <c r="AM415" s="375" t="str">
        <f t="shared" si="171"/>
        <v/>
      </c>
      <c r="AN415" s="376"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376"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375" t="str">
        <f t="shared" si="172"/>
        <v/>
      </c>
      <c r="AQ415" s="444" t="str">
        <f t="shared" si="173"/>
        <v/>
      </c>
      <c r="AR415" s="375" t="str">
        <f t="shared" si="183"/>
        <v/>
      </c>
      <c r="AS415" s="377" t="str">
        <f t="shared" si="174"/>
        <v/>
      </c>
      <c r="AT415" s="378" t="str">
        <f t="shared" si="175"/>
        <v/>
      </c>
      <c r="AX415" s="625" t="b">
        <f t="shared" si="184"/>
        <v>0</v>
      </c>
      <c r="AY415" s="7" t="str">
        <f t="shared" si="185"/>
        <v>FALSEFALSEFALSE</v>
      </c>
      <c r="AZ415" s="626">
        <f t="shared" si="176"/>
        <v>0</v>
      </c>
      <c r="BA415" s="627" t="str">
        <f t="shared" si="186"/>
        <v/>
      </c>
      <c r="BB415" s="627">
        <f t="shared" si="177"/>
        <v>0</v>
      </c>
      <c r="BC415" s="690" t="str">
        <f t="shared" si="178"/>
        <v/>
      </c>
    </row>
    <row r="416" spans="1:55">
      <c r="A416" s="381">
        <v>360</v>
      </c>
      <c r="B416" s="117"/>
      <c r="C416" s="288"/>
      <c r="D416" s="289"/>
      <c r="E416" s="289"/>
      <c r="F416" s="290"/>
      <c r="G416" s="292"/>
      <c r="H416" s="116"/>
      <c r="I416" s="292"/>
      <c r="J416" s="116"/>
      <c r="K416" s="370" t="str">
        <f t="shared" si="156"/>
        <v/>
      </c>
      <c r="L416" s="370">
        <f t="shared" si="179"/>
        <v>0</v>
      </c>
      <c r="M416" s="370">
        <f t="shared" si="180"/>
        <v>0</v>
      </c>
      <c r="N416" s="371" t="str">
        <f t="shared" si="157"/>
        <v/>
      </c>
      <c r="O416" s="371" t="str">
        <f t="shared" si="158"/>
        <v/>
      </c>
      <c r="P416" s="371" t="str">
        <f t="shared" si="159"/>
        <v/>
      </c>
      <c r="Q416" s="371" t="str">
        <f t="shared" si="160"/>
        <v/>
      </c>
      <c r="R416" s="371" t="str">
        <f t="shared" si="161"/>
        <v/>
      </c>
      <c r="S416" s="371" t="str">
        <f t="shared" si="162"/>
        <v/>
      </c>
      <c r="T416" s="443" t="str">
        <f t="shared" si="181"/>
        <v/>
      </c>
      <c r="U416" s="539"/>
      <c r="V416" s="117"/>
      <c r="W416" s="118"/>
      <c r="X416" s="119"/>
      <c r="Y416" s="120"/>
      <c r="Z416" s="122"/>
      <c r="AA416" s="121"/>
      <c r="AB416" s="443" t="str">
        <f t="shared" si="163"/>
        <v/>
      </c>
      <c r="AC416" s="734" t="str">
        <f t="shared" si="182"/>
        <v/>
      </c>
      <c r="AD416" s="372"/>
      <c r="AE416" s="485"/>
      <c r="AF416" s="373" t="str">
        <f t="shared" si="164"/>
        <v/>
      </c>
      <c r="AG416" s="373" t="str">
        <f t="shared" si="165"/>
        <v/>
      </c>
      <c r="AH416" s="374" t="str">
        <f t="shared" si="166"/>
        <v/>
      </c>
      <c r="AI416" s="375" t="str">
        <f t="shared" si="167"/>
        <v/>
      </c>
      <c r="AJ416" s="375" t="str">
        <f t="shared" si="168"/>
        <v/>
      </c>
      <c r="AK416" s="375" t="str">
        <f t="shared" si="169"/>
        <v/>
      </c>
      <c r="AL416" s="375" t="str">
        <f t="shared" si="170"/>
        <v/>
      </c>
      <c r="AM416" s="375" t="str">
        <f t="shared" si="171"/>
        <v/>
      </c>
      <c r="AN416" s="376"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376"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375" t="str">
        <f t="shared" si="172"/>
        <v/>
      </c>
      <c r="AQ416" s="444" t="str">
        <f t="shared" si="173"/>
        <v/>
      </c>
      <c r="AR416" s="375" t="str">
        <f t="shared" si="183"/>
        <v/>
      </c>
      <c r="AS416" s="377" t="str">
        <f t="shared" si="174"/>
        <v/>
      </c>
      <c r="AT416" s="378" t="str">
        <f t="shared" si="175"/>
        <v/>
      </c>
      <c r="AX416" s="625" t="b">
        <f t="shared" si="184"/>
        <v>0</v>
      </c>
      <c r="AY416" s="7" t="str">
        <f t="shared" si="185"/>
        <v>FALSEFALSEFALSE</v>
      </c>
      <c r="AZ416" s="626">
        <f t="shared" si="176"/>
        <v>0</v>
      </c>
      <c r="BA416" s="627" t="str">
        <f t="shared" si="186"/>
        <v/>
      </c>
      <c r="BB416" s="627">
        <f t="shared" si="177"/>
        <v>0</v>
      </c>
      <c r="BC416" s="690" t="str">
        <f t="shared" si="178"/>
        <v/>
      </c>
    </row>
    <row r="417" spans="1:55">
      <c r="A417" s="381">
        <v>361</v>
      </c>
      <c r="B417" s="117"/>
      <c r="C417" s="288"/>
      <c r="D417" s="289"/>
      <c r="E417" s="289"/>
      <c r="F417" s="290"/>
      <c r="G417" s="292"/>
      <c r="H417" s="116"/>
      <c r="I417" s="292"/>
      <c r="J417" s="116"/>
      <c r="K417" s="370" t="str">
        <f t="shared" si="156"/>
        <v/>
      </c>
      <c r="L417" s="370">
        <f t="shared" si="179"/>
        <v>0</v>
      </c>
      <c r="M417" s="370">
        <f t="shared" si="180"/>
        <v>0</v>
      </c>
      <c r="N417" s="371" t="str">
        <f t="shared" si="157"/>
        <v/>
      </c>
      <c r="O417" s="371" t="str">
        <f t="shared" si="158"/>
        <v/>
      </c>
      <c r="P417" s="371" t="str">
        <f t="shared" si="159"/>
        <v/>
      </c>
      <c r="Q417" s="371" t="str">
        <f t="shared" si="160"/>
        <v/>
      </c>
      <c r="R417" s="371" t="str">
        <f t="shared" si="161"/>
        <v/>
      </c>
      <c r="S417" s="371" t="str">
        <f t="shared" si="162"/>
        <v/>
      </c>
      <c r="T417" s="443" t="str">
        <f t="shared" si="181"/>
        <v/>
      </c>
      <c r="U417" s="539"/>
      <c r="V417" s="117"/>
      <c r="W417" s="118"/>
      <c r="X417" s="119"/>
      <c r="Y417" s="120"/>
      <c r="Z417" s="122"/>
      <c r="AA417" s="121"/>
      <c r="AB417" s="443" t="str">
        <f t="shared" si="163"/>
        <v/>
      </c>
      <c r="AC417" s="734" t="str">
        <f t="shared" si="182"/>
        <v/>
      </c>
      <c r="AD417" s="372"/>
      <c r="AE417" s="485"/>
      <c r="AF417" s="373" t="str">
        <f t="shared" si="164"/>
        <v/>
      </c>
      <c r="AG417" s="373" t="str">
        <f t="shared" si="165"/>
        <v/>
      </c>
      <c r="AH417" s="374" t="str">
        <f t="shared" si="166"/>
        <v/>
      </c>
      <c r="AI417" s="375" t="str">
        <f t="shared" si="167"/>
        <v/>
      </c>
      <c r="AJ417" s="375" t="str">
        <f t="shared" si="168"/>
        <v/>
      </c>
      <c r="AK417" s="375" t="str">
        <f t="shared" si="169"/>
        <v/>
      </c>
      <c r="AL417" s="375" t="str">
        <f t="shared" si="170"/>
        <v/>
      </c>
      <c r="AM417" s="375" t="str">
        <f t="shared" si="171"/>
        <v/>
      </c>
      <c r="AN417" s="376"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376"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375" t="str">
        <f t="shared" si="172"/>
        <v/>
      </c>
      <c r="AQ417" s="444" t="str">
        <f t="shared" si="173"/>
        <v/>
      </c>
      <c r="AR417" s="375" t="str">
        <f t="shared" si="183"/>
        <v/>
      </c>
      <c r="AS417" s="377" t="str">
        <f t="shared" si="174"/>
        <v/>
      </c>
      <c r="AT417" s="378" t="str">
        <f t="shared" si="175"/>
        <v/>
      </c>
      <c r="AX417" s="625" t="b">
        <f t="shared" si="184"/>
        <v>0</v>
      </c>
      <c r="AY417" s="7" t="str">
        <f t="shared" si="185"/>
        <v>FALSEFALSEFALSE</v>
      </c>
      <c r="AZ417" s="626">
        <f t="shared" si="176"/>
        <v>0</v>
      </c>
      <c r="BA417" s="627" t="str">
        <f t="shared" si="186"/>
        <v/>
      </c>
      <c r="BB417" s="627">
        <f t="shared" si="177"/>
        <v>0</v>
      </c>
      <c r="BC417" s="690" t="str">
        <f t="shared" si="178"/>
        <v/>
      </c>
    </row>
    <row r="418" spans="1:55">
      <c r="A418" s="381">
        <v>362</v>
      </c>
      <c r="B418" s="117"/>
      <c r="C418" s="288"/>
      <c r="D418" s="289"/>
      <c r="E418" s="289"/>
      <c r="F418" s="290"/>
      <c r="G418" s="292"/>
      <c r="H418" s="116"/>
      <c r="I418" s="292"/>
      <c r="J418" s="116"/>
      <c r="K418" s="370" t="str">
        <f t="shared" si="156"/>
        <v/>
      </c>
      <c r="L418" s="370">
        <f t="shared" si="179"/>
        <v>0</v>
      </c>
      <c r="M418" s="370">
        <f t="shared" si="180"/>
        <v>0</v>
      </c>
      <c r="N418" s="371" t="str">
        <f t="shared" si="157"/>
        <v/>
      </c>
      <c r="O418" s="371" t="str">
        <f t="shared" si="158"/>
        <v/>
      </c>
      <c r="P418" s="371" t="str">
        <f t="shared" si="159"/>
        <v/>
      </c>
      <c r="Q418" s="371" t="str">
        <f t="shared" si="160"/>
        <v/>
      </c>
      <c r="R418" s="371" t="str">
        <f t="shared" si="161"/>
        <v/>
      </c>
      <c r="S418" s="371" t="str">
        <f t="shared" si="162"/>
        <v/>
      </c>
      <c r="T418" s="443" t="str">
        <f t="shared" si="181"/>
        <v/>
      </c>
      <c r="U418" s="539"/>
      <c r="V418" s="117"/>
      <c r="W418" s="118"/>
      <c r="X418" s="119"/>
      <c r="Y418" s="120"/>
      <c r="Z418" s="122"/>
      <c r="AA418" s="121"/>
      <c r="AB418" s="443" t="str">
        <f t="shared" si="163"/>
        <v/>
      </c>
      <c r="AC418" s="734" t="str">
        <f t="shared" si="182"/>
        <v/>
      </c>
      <c r="AD418" s="372"/>
      <c r="AE418" s="485"/>
      <c r="AF418" s="373" t="str">
        <f t="shared" si="164"/>
        <v/>
      </c>
      <c r="AG418" s="373" t="str">
        <f t="shared" si="165"/>
        <v/>
      </c>
      <c r="AH418" s="374" t="str">
        <f t="shared" si="166"/>
        <v/>
      </c>
      <c r="AI418" s="375" t="str">
        <f t="shared" si="167"/>
        <v/>
      </c>
      <c r="AJ418" s="375" t="str">
        <f t="shared" si="168"/>
        <v/>
      </c>
      <c r="AK418" s="375" t="str">
        <f t="shared" si="169"/>
        <v/>
      </c>
      <c r="AL418" s="375" t="str">
        <f t="shared" si="170"/>
        <v/>
      </c>
      <c r="AM418" s="375" t="str">
        <f t="shared" si="171"/>
        <v/>
      </c>
      <c r="AN418" s="376"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376"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375" t="str">
        <f t="shared" si="172"/>
        <v/>
      </c>
      <c r="AQ418" s="444" t="str">
        <f t="shared" si="173"/>
        <v/>
      </c>
      <c r="AR418" s="375" t="str">
        <f t="shared" si="183"/>
        <v/>
      </c>
      <c r="AS418" s="377" t="str">
        <f t="shared" si="174"/>
        <v/>
      </c>
      <c r="AT418" s="378" t="str">
        <f t="shared" si="175"/>
        <v/>
      </c>
      <c r="AX418" s="625" t="b">
        <f t="shared" si="184"/>
        <v>0</v>
      </c>
      <c r="AY418" s="7" t="str">
        <f t="shared" si="185"/>
        <v>FALSEFALSEFALSE</v>
      </c>
      <c r="AZ418" s="626">
        <f t="shared" si="176"/>
        <v>0</v>
      </c>
      <c r="BA418" s="627" t="str">
        <f t="shared" si="186"/>
        <v/>
      </c>
      <c r="BB418" s="627">
        <f t="shared" si="177"/>
        <v>0</v>
      </c>
      <c r="BC418" s="690" t="str">
        <f t="shared" si="178"/>
        <v/>
      </c>
    </row>
    <row r="419" spans="1:55">
      <c r="A419" s="381">
        <v>363</v>
      </c>
      <c r="B419" s="117"/>
      <c r="C419" s="288"/>
      <c r="D419" s="289"/>
      <c r="E419" s="289"/>
      <c r="F419" s="290"/>
      <c r="G419" s="292"/>
      <c r="H419" s="116"/>
      <c r="I419" s="292"/>
      <c r="J419" s="116"/>
      <c r="K419" s="370" t="str">
        <f t="shared" si="156"/>
        <v/>
      </c>
      <c r="L419" s="370">
        <f t="shared" si="179"/>
        <v>0</v>
      </c>
      <c r="M419" s="370">
        <f t="shared" si="180"/>
        <v>0</v>
      </c>
      <c r="N419" s="371" t="str">
        <f t="shared" si="157"/>
        <v/>
      </c>
      <c r="O419" s="371" t="str">
        <f t="shared" si="158"/>
        <v/>
      </c>
      <c r="P419" s="371" t="str">
        <f t="shared" si="159"/>
        <v/>
      </c>
      <c r="Q419" s="371" t="str">
        <f t="shared" si="160"/>
        <v/>
      </c>
      <c r="R419" s="371" t="str">
        <f t="shared" si="161"/>
        <v/>
      </c>
      <c r="S419" s="371" t="str">
        <f t="shared" si="162"/>
        <v/>
      </c>
      <c r="T419" s="443" t="str">
        <f t="shared" si="181"/>
        <v/>
      </c>
      <c r="U419" s="539"/>
      <c r="V419" s="117"/>
      <c r="W419" s="118"/>
      <c r="X419" s="119"/>
      <c r="Y419" s="120"/>
      <c r="Z419" s="122"/>
      <c r="AA419" s="121"/>
      <c r="AB419" s="443" t="str">
        <f t="shared" si="163"/>
        <v/>
      </c>
      <c r="AC419" s="734" t="str">
        <f t="shared" si="182"/>
        <v/>
      </c>
      <c r="AD419" s="372"/>
      <c r="AE419" s="485"/>
      <c r="AF419" s="373" t="str">
        <f t="shared" si="164"/>
        <v/>
      </c>
      <c r="AG419" s="373" t="str">
        <f t="shared" si="165"/>
        <v/>
      </c>
      <c r="AH419" s="374" t="str">
        <f t="shared" si="166"/>
        <v/>
      </c>
      <c r="AI419" s="375" t="str">
        <f t="shared" si="167"/>
        <v/>
      </c>
      <c r="AJ419" s="375" t="str">
        <f t="shared" si="168"/>
        <v/>
      </c>
      <c r="AK419" s="375" t="str">
        <f t="shared" si="169"/>
        <v/>
      </c>
      <c r="AL419" s="375" t="str">
        <f t="shared" si="170"/>
        <v/>
      </c>
      <c r="AM419" s="375" t="str">
        <f t="shared" si="171"/>
        <v/>
      </c>
      <c r="AN419" s="376"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376"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375" t="str">
        <f t="shared" si="172"/>
        <v/>
      </c>
      <c r="AQ419" s="444" t="str">
        <f t="shared" si="173"/>
        <v/>
      </c>
      <c r="AR419" s="375" t="str">
        <f t="shared" si="183"/>
        <v/>
      </c>
      <c r="AS419" s="377" t="str">
        <f t="shared" si="174"/>
        <v/>
      </c>
      <c r="AT419" s="378" t="str">
        <f t="shared" si="175"/>
        <v/>
      </c>
      <c r="AX419" s="625" t="b">
        <f t="shared" si="184"/>
        <v>0</v>
      </c>
      <c r="AY419" s="7" t="str">
        <f t="shared" si="185"/>
        <v>FALSEFALSEFALSE</v>
      </c>
      <c r="AZ419" s="626">
        <f t="shared" si="176"/>
        <v>0</v>
      </c>
      <c r="BA419" s="627" t="str">
        <f t="shared" si="186"/>
        <v/>
      </c>
      <c r="BB419" s="627">
        <f t="shared" si="177"/>
        <v>0</v>
      </c>
      <c r="BC419" s="690" t="str">
        <f t="shared" si="178"/>
        <v/>
      </c>
    </row>
    <row r="420" spans="1:55">
      <c r="A420" s="381">
        <v>364</v>
      </c>
      <c r="B420" s="117"/>
      <c r="C420" s="288"/>
      <c r="D420" s="289"/>
      <c r="E420" s="289"/>
      <c r="F420" s="290"/>
      <c r="G420" s="292"/>
      <c r="H420" s="116"/>
      <c r="I420" s="292"/>
      <c r="J420" s="116"/>
      <c r="K420" s="370" t="str">
        <f t="shared" si="156"/>
        <v/>
      </c>
      <c r="L420" s="370">
        <f t="shared" si="179"/>
        <v>0</v>
      </c>
      <c r="M420" s="370">
        <f t="shared" si="180"/>
        <v>0</v>
      </c>
      <c r="N420" s="371" t="str">
        <f t="shared" si="157"/>
        <v/>
      </c>
      <c r="O420" s="371" t="str">
        <f t="shared" si="158"/>
        <v/>
      </c>
      <c r="P420" s="371" t="str">
        <f t="shared" si="159"/>
        <v/>
      </c>
      <c r="Q420" s="371" t="str">
        <f t="shared" si="160"/>
        <v/>
      </c>
      <c r="R420" s="371" t="str">
        <f t="shared" si="161"/>
        <v/>
      </c>
      <c r="S420" s="371" t="str">
        <f t="shared" si="162"/>
        <v/>
      </c>
      <c r="T420" s="443" t="str">
        <f t="shared" si="181"/>
        <v/>
      </c>
      <c r="U420" s="539"/>
      <c r="V420" s="117"/>
      <c r="W420" s="118"/>
      <c r="X420" s="119"/>
      <c r="Y420" s="120"/>
      <c r="Z420" s="122"/>
      <c r="AA420" s="121"/>
      <c r="AB420" s="443" t="str">
        <f t="shared" si="163"/>
        <v/>
      </c>
      <c r="AC420" s="734" t="str">
        <f t="shared" si="182"/>
        <v/>
      </c>
      <c r="AD420" s="372"/>
      <c r="AE420" s="485"/>
      <c r="AF420" s="373" t="str">
        <f t="shared" si="164"/>
        <v/>
      </c>
      <c r="AG420" s="373" t="str">
        <f t="shared" si="165"/>
        <v/>
      </c>
      <c r="AH420" s="374" t="str">
        <f t="shared" si="166"/>
        <v/>
      </c>
      <c r="AI420" s="375" t="str">
        <f t="shared" si="167"/>
        <v/>
      </c>
      <c r="AJ420" s="375" t="str">
        <f t="shared" si="168"/>
        <v/>
      </c>
      <c r="AK420" s="375" t="str">
        <f t="shared" si="169"/>
        <v/>
      </c>
      <c r="AL420" s="375" t="str">
        <f t="shared" si="170"/>
        <v/>
      </c>
      <c r="AM420" s="375" t="str">
        <f t="shared" si="171"/>
        <v/>
      </c>
      <c r="AN420" s="376"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376"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375" t="str">
        <f t="shared" si="172"/>
        <v/>
      </c>
      <c r="AQ420" s="444" t="str">
        <f t="shared" si="173"/>
        <v/>
      </c>
      <c r="AR420" s="375" t="str">
        <f t="shared" si="183"/>
        <v/>
      </c>
      <c r="AS420" s="377" t="str">
        <f t="shared" si="174"/>
        <v/>
      </c>
      <c r="AT420" s="378" t="str">
        <f t="shared" si="175"/>
        <v/>
      </c>
      <c r="AX420" s="625" t="b">
        <f t="shared" si="184"/>
        <v>0</v>
      </c>
      <c r="AY420" s="7" t="str">
        <f t="shared" si="185"/>
        <v>FALSEFALSEFALSE</v>
      </c>
      <c r="AZ420" s="626">
        <f t="shared" si="176"/>
        <v>0</v>
      </c>
      <c r="BA420" s="627" t="str">
        <f t="shared" si="186"/>
        <v/>
      </c>
      <c r="BB420" s="627">
        <f t="shared" si="177"/>
        <v>0</v>
      </c>
      <c r="BC420" s="690" t="str">
        <f t="shared" si="178"/>
        <v/>
      </c>
    </row>
    <row r="421" spans="1:55">
      <c r="A421" s="381">
        <v>365</v>
      </c>
      <c r="B421" s="117"/>
      <c r="C421" s="288"/>
      <c r="D421" s="289"/>
      <c r="E421" s="289"/>
      <c r="F421" s="290"/>
      <c r="G421" s="292"/>
      <c r="H421" s="116"/>
      <c r="I421" s="292"/>
      <c r="J421" s="116"/>
      <c r="K421" s="370" t="str">
        <f t="shared" si="156"/>
        <v/>
      </c>
      <c r="L421" s="370">
        <f t="shared" si="179"/>
        <v>0</v>
      </c>
      <c r="M421" s="370">
        <f t="shared" si="180"/>
        <v>0</v>
      </c>
      <c r="N421" s="371" t="str">
        <f t="shared" si="157"/>
        <v/>
      </c>
      <c r="O421" s="371" t="str">
        <f t="shared" si="158"/>
        <v/>
      </c>
      <c r="P421" s="371" t="str">
        <f t="shared" si="159"/>
        <v/>
      </c>
      <c r="Q421" s="371" t="str">
        <f t="shared" si="160"/>
        <v/>
      </c>
      <c r="R421" s="371" t="str">
        <f t="shared" si="161"/>
        <v/>
      </c>
      <c r="S421" s="371" t="str">
        <f t="shared" si="162"/>
        <v/>
      </c>
      <c r="T421" s="443" t="str">
        <f t="shared" si="181"/>
        <v/>
      </c>
      <c r="U421" s="539"/>
      <c r="V421" s="117"/>
      <c r="W421" s="118"/>
      <c r="X421" s="119"/>
      <c r="Y421" s="120"/>
      <c r="Z421" s="122"/>
      <c r="AA421" s="121"/>
      <c r="AB421" s="443" t="str">
        <f t="shared" si="163"/>
        <v/>
      </c>
      <c r="AC421" s="734" t="str">
        <f t="shared" si="182"/>
        <v/>
      </c>
      <c r="AD421" s="372"/>
      <c r="AE421" s="485"/>
      <c r="AF421" s="373" t="str">
        <f t="shared" si="164"/>
        <v/>
      </c>
      <c r="AG421" s="373" t="str">
        <f t="shared" si="165"/>
        <v/>
      </c>
      <c r="AH421" s="374" t="str">
        <f t="shared" si="166"/>
        <v/>
      </c>
      <c r="AI421" s="375" t="str">
        <f t="shared" si="167"/>
        <v/>
      </c>
      <c r="AJ421" s="375" t="str">
        <f t="shared" si="168"/>
        <v/>
      </c>
      <c r="AK421" s="375" t="str">
        <f t="shared" si="169"/>
        <v/>
      </c>
      <c r="AL421" s="375" t="str">
        <f t="shared" si="170"/>
        <v/>
      </c>
      <c r="AM421" s="375" t="str">
        <f t="shared" si="171"/>
        <v/>
      </c>
      <c r="AN421" s="376"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376"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375" t="str">
        <f t="shared" si="172"/>
        <v/>
      </c>
      <c r="AQ421" s="444" t="str">
        <f t="shared" si="173"/>
        <v/>
      </c>
      <c r="AR421" s="375" t="str">
        <f t="shared" si="183"/>
        <v/>
      </c>
      <c r="AS421" s="377" t="str">
        <f t="shared" si="174"/>
        <v/>
      </c>
      <c r="AT421" s="378" t="str">
        <f t="shared" si="175"/>
        <v/>
      </c>
      <c r="AX421" s="625" t="b">
        <f t="shared" si="184"/>
        <v>0</v>
      </c>
      <c r="AY421" s="7" t="str">
        <f t="shared" si="185"/>
        <v>FALSEFALSEFALSE</v>
      </c>
      <c r="AZ421" s="626">
        <f t="shared" si="176"/>
        <v>0</v>
      </c>
      <c r="BA421" s="627" t="str">
        <f t="shared" si="186"/>
        <v/>
      </c>
      <c r="BB421" s="627">
        <f t="shared" si="177"/>
        <v>0</v>
      </c>
      <c r="BC421" s="690" t="str">
        <f t="shared" si="178"/>
        <v/>
      </c>
    </row>
    <row r="422" spans="1:55">
      <c r="A422" s="381">
        <v>366</v>
      </c>
      <c r="B422" s="117"/>
      <c r="C422" s="288"/>
      <c r="D422" s="289"/>
      <c r="E422" s="289"/>
      <c r="F422" s="290"/>
      <c r="G422" s="292"/>
      <c r="H422" s="116"/>
      <c r="I422" s="292"/>
      <c r="J422" s="116"/>
      <c r="K422" s="370" t="str">
        <f t="shared" si="156"/>
        <v/>
      </c>
      <c r="L422" s="370">
        <f t="shared" si="179"/>
        <v>0</v>
      </c>
      <c r="M422" s="370">
        <f t="shared" si="180"/>
        <v>0</v>
      </c>
      <c r="N422" s="371" t="str">
        <f t="shared" si="157"/>
        <v/>
      </c>
      <c r="O422" s="371" t="str">
        <f t="shared" si="158"/>
        <v/>
      </c>
      <c r="P422" s="371" t="str">
        <f t="shared" si="159"/>
        <v/>
      </c>
      <c r="Q422" s="371" t="str">
        <f t="shared" si="160"/>
        <v/>
      </c>
      <c r="R422" s="371" t="str">
        <f t="shared" si="161"/>
        <v/>
      </c>
      <c r="S422" s="371" t="str">
        <f t="shared" si="162"/>
        <v/>
      </c>
      <c r="T422" s="443" t="str">
        <f t="shared" si="181"/>
        <v/>
      </c>
      <c r="U422" s="539"/>
      <c r="V422" s="117"/>
      <c r="W422" s="118"/>
      <c r="X422" s="119"/>
      <c r="Y422" s="120"/>
      <c r="Z422" s="122"/>
      <c r="AA422" s="121"/>
      <c r="AB422" s="443" t="str">
        <f t="shared" si="163"/>
        <v/>
      </c>
      <c r="AC422" s="734" t="str">
        <f t="shared" si="182"/>
        <v/>
      </c>
      <c r="AD422" s="372"/>
      <c r="AE422" s="485"/>
      <c r="AF422" s="373" t="str">
        <f t="shared" si="164"/>
        <v/>
      </c>
      <c r="AG422" s="373" t="str">
        <f t="shared" si="165"/>
        <v/>
      </c>
      <c r="AH422" s="374" t="str">
        <f t="shared" si="166"/>
        <v/>
      </c>
      <c r="AI422" s="375" t="str">
        <f t="shared" si="167"/>
        <v/>
      </c>
      <c r="AJ422" s="375" t="str">
        <f t="shared" si="168"/>
        <v/>
      </c>
      <c r="AK422" s="375" t="str">
        <f t="shared" si="169"/>
        <v/>
      </c>
      <c r="AL422" s="375" t="str">
        <f t="shared" si="170"/>
        <v/>
      </c>
      <c r="AM422" s="375" t="str">
        <f t="shared" si="171"/>
        <v/>
      </c>
      <c r="AN422" s="376"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376"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375" t="str">
        <f t="shared" si="172"/>
        <v/>
      </c>
      <c r="AQ422" s="444" t="str">
        <f t="shared" si="173"/>
        <v/>
      </c>
      <c r="AR422" s="375" t="str">
        <f t="shared" si="183"/>
        <v/>
      </c>
      <c r="AS422" s="377" t="str">
        <f t="shared" si="174"/>
        <v/>
      </c>
      <c r="AT422" s="378" t="str">
        <f t="shared" si="175"/>
        <v/>
      </c>
      <c r="AX422" s="625" t="b">
        <f t="shared" si="184"/>
        <v>0</v>
      </c>
      <c r="AY422" s="7" t="str">
        <f t="shared" si="185"/>
        <v>FALSEFALSEFALSE</v>
      </c>
      <c r="AZ422" s="626">
        <f t="shared" si="176"/>
        <v>0</v>
      </c>
      <c r="BA422" s="627" t="str">
        <f t="shared" si="186"/>
        <v/>
      </c>
      <c r="BB422" s="627">
        <f t="shared" si="177"/>
        <v>0</v>
      </c>
      <c r="BC422" s="690" t="str">
        <f t="shared" si="178"/>
        <v/>
      </c>
    </row>
    <row r="423" spans="1:55">
      <c r="A423" s="381">
        <v>367</v>
      </c>
      <c r="B423" s="117"/>
      <c r="C423" s="288"/>
      <c r="D423" s="289"/>
      <c r="E423" s="289"/>
      <c r="F423" s="290"/>
      <c r="G423" s="292"/>
      <c r="H423" s="116"/>
      <c r="I423" s="292"/>
      <c r="J423" s="116"/>
      <c r="K423" s="370" t="str">
        <f t="shared" si="156"/>
        <v/>
      </c>
      <c r="L423" s="370">
        <f t="shared" si="179"/>
        <v>0</v>
      </c>
      <c r="M423" s="370">
        <f t="shared" si="180"/>
        <v>0</v>
      </c>
      <c r="N423" s="371" t="str">
        <f t="shared" si="157"/>
        <v/>
      </c>
      <c r="O423" s="371" t="str">
        <f t="shared" si="158"/>
        <v/>
      </c>
      <c r="P423" s="371" t="str">
        <f t="shared" si="159"/>
        <v/>
      </c>
      <c r="Q423" s="371" t="str">
        <f t="shared" si="160"/>
        <v/>
      </c>
      <c r="R423" s="371" t="str">
        <f t="shared" si="161"/>
        <v/>
      </c>
      <c r="S423" s="371" t="str">
        <f t="shared" si="162"/>
        <v/>
      </c>
      <c r="T423" s="443" t="str">
        <f t="shared" si="181"/>
        <v/>
      </c>
      <c r="U423" s="539"/>
      <c r="V423" s="117"/>
      <c r="W423" s="118"/>
      <c r="X423" s="119"/>
      <c r="Y423" s="120"/>
      <c r="Z423" s="122"/>
      <c r="AA423" s="121"/>
      <c r="AB423" s="443" t="str">
        <f t="shared" si="163"/>
        <v/>
      </c>
      <c r="AC423" s="734" t="str">
        <f t="shared" si="182"/>
        <v/>
      </c>
      <c r="AD423" s="372"/>
      <c r="AE423" s="485"/>
      <c r="AF423" s="373" t="str">
        <f t="shared" si="164"/>
        <v/>
      </c>
      <c r="AG423" s="373" t="str">
        <f t="shared" si="165"/>
        <v/>
      </c>
      <c r="AH423" s="374" t="str">
        <f t="shared" si="166"/>
        <v/>
      </c>
      <c r="AI423" s="375" t="str">
        <f t="shared" si="167"/>
        <v/>
      </c>
      <c r="AJ423" s="375" t="str">
        <f t="shared" si="168"/>
        <v/>
      </c>
      <c r="AK423" s="375" t="str">
        <f t="shared" si="169"/>
        <v/>
      </c>
      <c r="AL423" s="375" t="str">
        <f t="shared" si="170"/>
        <v/>
      </c>
      <c r="AM423" s="375" t="str">
        <f t="shared" si="171"/>
        <v/>
      </c>
      <c r="AN423" s="376"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376"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375" t="str">
        <f t="shared" si="172"/>
        <v/>
      </c>
      <c r="AQ423" s="444" t="str">
        <f t="shared" si="173"/>
        <v/>
      </c>
      <c r="AR423" s="375" t="str">
        <f t="shared" si="183"/>
        <v/>
      </c>
      <c r="AS423" s="377" t="str">
        <f t="shared" si="174"/>
        <v/>
      </c>
      <c r="AT423" s="378" t="str">
        <f t="shared" si="175"/>
        <v/>
      </c>
      <c r="AX423" s="625" t="b">
        <f t="shared" si="184"/>
        <v>0</v>
      </c>
      <c r="AY423" s="7" t="str">
        <f t="shared" si="185"/>
        <v>FALSEFALSEFALSE</v>
      </c>
      <c r="AZ423" s="626">
        <f t="shared" si="176"/>
        <v>0</v>
      </c>
      <c r="BA423" s="627" t="str">
        <f t="shared" si="186"/>
        <v/>
      </c>
      <c r="BB423" s="627">
        <f t="shared" si="177"/>
        <v>0</v>
      </c>
      <c r="BC423" s="690" t="str">
        <f t="shared" si="178"/>
        <v/>
      </c>
    </row>
    <row r="424" spans="1:55">
      <c r="A424" s="381">
        <v>368</v>
      </c>
      <c r="B424" s="117"/>
      <c r="C424" s="288"/>
      <c r="D424" s="289"/>
      <c r="E424" s="289"/>
      <c r="F424" s="290"/>
      <c r="G424" s="292"/>
      <c r="H424" s="116"/>
      <c r="I424" s="292"/>
      <c r="J424" s="116"/>
      <c r="K424" s="370" t="str">
        <f t="shared" si="156"/>
        <v/>
      </c>
      <c r="L424" s="370">
        <f t="shared" si="179"/>
        <v>0</v>
      </c>
      <c r="M424" s="370">
        <f t="shared" si="180"/>
        <v>0</v>
      </c>
      <c r="N424" s="371" t="str">
        <f t="shared" si="157"/>
        <v/>
      </c>
      <c r="O424" s="371" t="str">
        <f t="shared" si="158"/>
        <v/>
      </c>
      <c r="P424" s="371" t="str">
        <f t="shared" si="159"/>
        <v/>
      </c>
      <c r="Q424" s="371" t="str">
        <f t="shared" si="160"/>
        <v/>
      </c>
      <c r="R424" s="371" t="str">
        <f t="shared" si="161"/>
        <v/>
      </c>
      <c r="S424" s="371" t="str">
        <f t="shared" si="162"/>
        <v/>
      </c>
      <c r="T424" s="443" t="str">
        <f t="shared" si="181"/>
        <v/>
      </c>
      <c r="U424" s="539"/>
      <c r="V424" s="117"/>
      <c r="W424" s="118"/>
      <c r="X424" s="119"/>
      <c r="Y424" s="120"/>
      <c r="Z424" s="122"/>
      <c r="AA424" s="121"/>
      <c r="AB424" s="443" t="str">
        <f t="shared" si="163"/>
        <v/>
      </c>
      <c r="AC424" s="734" t="str">
        <f t="shared" si="182"/>
        <v/>
      </c>
      <c r="AD424" s="372"/>
      <c r="AE424" s="485"/>
      <c r="AF424" s="373" t="str">
        <f t="shared" si="164"/>
        <v/>
      </c>
      <c r="AG424" s="373" t="str">
        <f t="shared" si="165"/>
        <v/>
      </c>
      <c r="AH424" s="374" t="str">
        <f t="shared" si="166"/>
        <v/>
      </c>
      <c r="AI424" s="375" t="str">
        <f t="shared" si="167"/>
        <v/>
      </c>
      <c r="AJ424" s="375" t="str">
        <f t="shared" si="168"/>
        <v/>
      </c>
      <c r="AK424" s="375" t="str">
        <f t="shared" si="169"/>
        <v/>
      </c>
      <c r="AL424" s="375" t="str">
        <f t="shared" si="170"/>
        <v/>
      </c>
      <c r="AM424" s="375" t="str">
        <f t="shared" si="171"/>
        <v/>
      </c>
      <c r="AN424" s="376"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376"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375" t="str">
        <f t="shared" si="172"/>
        <v/>
      </c>
      <c r="AQ424" s="444" t="str">
        <f t="shared" si="173"/>
        <v/>
      </c>
      <c r="AR424" s="375" t="str">
        <f t="shared" si="183"/>
        <v/>
      </c>
      <c r="AS424" s="377" t="str">
        <f t="shared" si="174"/>
        <v/>
      </c>
      <c r="AT424" s="378" t="str">
        <f t="shared" si="175"/>
        <v/>
      </c>
      <c r="AX424" s="625" t="b">
        <f t="shared" si="184"/>
        <v>0</v>
      </c>
      <c r="AY424" s="7" t="str">
        <f t="shared" si="185"/>
        <v>FALSEFALSEFALSE</v>
      </c>
      <c r="AZ424" s="626">
        <f t="shared" si="176"/>
        <v>0</v>
      </c>
      <c r="BA424" s="627" t="str">
        <f t="shared" si="186"/>
        <v/>
      </c>
      <c r="BB424" s="627">
        <f t="shared" si="177"/>
        <v>0</v>
      </c>
      <c r="BC424" s="690" t="str">
        <f t="shared" si="178"/>
        <v/>
      </c>
    </row>
    <row r="425" spans="1:55">
      <c r="A425" s="381">
        <v>369</v>
      </c>
      <c r="B425" s="117"/>
      <c r="C425" s="288"/>
      <c r="D425" s="289"/>
      <c r="E425" s="289"/>
      <c r="F425" s="290"/>
      <c r="G425" s="292"/>
      <c r="H425" s="116"/>
      <c r="I425" s="292"/>
      <c r="J425" s="116"/>
      <c r="K425" s="370" t="str">
        <f t="shared" si="156"/>
        <v/>
      </c>
      <c r="L425" s="370">
        <f t="shared" si="179"/>
        <v>0</v>
      </c>
      <c r="M425" s="370">
        <f t="shared" si="180"/>
        <v>0</v>
      </c>
      <c r="N425" s="371" t="str">
        <f t="shared" si="157"/>
        <v/>
      </c>
      <c r="O425" s="371" t="str">
        <f t="shared" si="158"/>
        <v/>
      </c>
      <c r="P425" s="371" t="str">
        <f t="shared" si="159"/>
        <v/>
      </c>
      <c r="Q425" s="371" t="str">
        <f t="shared" si="160"/>
        <v/>
      </c>
      <c r="R425" s="371" t="str">
        <f t="shared" si="161"/>
        <v/>
      </c>
      <c r="S425" s="371" t="str">
        <f t="shared" si="162"/>
        <v/>
      </c>
      <c r="T425" s="443" t="str">
        <f t="shared" si="181"/>
        <v/>
      </c>
      <c r="U425" s="539"/>
      <c r="V425" s="117"/>
      <c r="W425" s="118"/>
      <c r="X425" s="119"/>
      <c r="Y425" s="120"/>
      <c r="Z425" s="122"/>
      <c r="AA425" s="121"/>
      <c r="AB425" s="443" t="str">
        <f t="shared" si="163"/>
        <v/>
      </c>
      <c r="AC425" s="734" t="str">
        <f t="shared" si="182"/>
        <v/>
      </c>
      <c r="AD425" s="372"/>
      <c r="AE425" s="485"/>
      <c r="AF425" s="373" t="str">
        <f t="shared" si="164"/>
        <v/>
      </c>
      <c r="AG425" s="373" t="str">
        <f t="shared" si="165"/>
        <v/>
      </c>
      <c r="AH425" s="374" t="str">
        <f t="shared" si="166"/>
        <v/>
      </c>
      <c r="AI425" s="375" t="str">
        <f t="shared" si="167"/>
        <v/>
      </c>
      <c r="AJ425" s="375" t="str">
        <f t="shared" si="168"/>
        <v/>
      </c>
      <c r="AK425" s="375" t="str">
        <f t="shared" si="169"/>
        <v/>
      </c>
      <c r="AL425" s="375" t="str">
        <f t="shared" si="170"/>
        <v/>
      </c>
      <c r="AM425" s="375" t="str">
        <f t="shared" si="171"/>
        <v/>
      </c>
      <c r="AN425" s="376"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376"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375" t="str">
        <f t="shared" si="172"/>
        <v/>
      </c>
      <c r="AQ425" s="444" t="str">
        <f t="shared" si="173"/>
        <v/>
      </c>
      <c r="AR425" s="375" t="str">
        <f t="shared" si="183"/>
        <v/>
      </c>
      <c r="AS425" s="377" t="str">
        <f t="shared" si="174"/>
        <v/>
      </c>
      <c r="AT425" s="378" t="str">
        <f t="shared" si="175"/>
        <v/>
      </c>
      <c r="AX425" s="625" t="b">
        <f t="shared" si="184"/>
        <v>0</v>
      </c>
      <c r="AY425" s="7" t="str">
        <f t="shared" si="185"/>
        <v>FALSEFALSEFALSE</v>
      </c>
      <c r="AZ425" s="626">
        <f t="shared" si="176"/>
        <v>0</v>
      </c>
      <c r="BA425" s="627" t="str">
        <f t="shared" si="186"/>
        <v/>
      </c>
      <c r="BB425" s="627">
        <f t="shared" si="177"/>
        <v>0</v>
      </c>
      <c r="BC425" s="690" t="str">
        <f t="shared" si="178"/>
        <v/>
      </c>
    </row>
    <row r="426" spans="1:55">
      <c r="A426" s="381">
        <v>370</v>
      </c>
      <c r="B426" s="117"/>
      <c r="C426" s="288"/>
      <c r="D426" s="289"/>
      <c r="E426" s="289"/>
      <c r="F426" s="290"/>
      <c r="G426" s="292"/>
      <c r="H426" s="116"/>
      <c r="I426" s="292"/>
      <c r="J426" s="116"/>
      <c r="K426" s="370" t="str">
        <f t="shared" si="156"/>
        <v/>
      </c>
      <c r="L426" s="370">
        <f t="shared" si="179"/>
        <v>0</v>
      </c>
      <c r="M426" s="370">
        <f t="shared" si="180"/>
        <v>0</v>
      </c>
      <c r="N426" s="371" t="str">
        <f t="shared" si="157"/>
        <v/>
      </c>
      <c r="O426" s="371" t="str">
        <f t="shared" si="158"/>
        <v/>
      </c>
      <c r="P426" s="371" t="str">
        <f t="shared" si="159"/>
        <v/>
      </c>
      <c r="Q426" s="371" t="str">
        <f t="shared" si="160"/>
        <v/>
      </c>
      <c r="R426" s="371" t="str">
        <f t="shared" si="161"/>
        <v/>
      </c>
      <c r="S426" s="371" t="str">
        <f t="shared" si="162"/>
        <v/>
      </c>
      <c r="T426" s="443" t="str">
        <f t="shared" si="181"/>
        <v/>
      </c>
      <c r="U426" s="539"/>
      <c r="V426" s="117"/>
      <c r="W426" s="118"/>
      <c r="X426" s="119"/>
      <c r="Y426" s="120"/>
      <c r="Z426" s="122"/>
      <c r="AA426" s="121"/>
      <c r="AB426" s="443" t="str">
        <f t="shared" si="163"/>
        <v/>
      </c>
      <c r="AC426" s="734" t="str">
        <f t="shared" si="182"/>
        <v/>
      </c>
      <c r="AD426" s="372"/>
      <c r="AE426" s="485"/>
      <c r="AF426" s="373" t="str">
        <f t="shared" si="164"/>
        <v/>
      </c>
      <c r="AG426" s="373" t="str">
        <f t="shared" si="165"/>
        <v/>
      </c>
      <c r="AH426" s="374" t="str">
        <f t="shared" si="166"/>
        <v/>
      </c>
      <c r="AI426" s="375" t="str">
        <f t="shared" si="167"/>
        <v/>
      </c>
      <c r="AJ426" s="375" t="str">
        <f t="shared" si="168"/>
        <v/>
      </c>
      <c r="AK426" s="375" t="str">
        <f t="shared" si="169"/>
        <v/>
      </c>
      <c r="AL426" s="375" t="str">
        <f t="shared" si="170"/>
        <v/>
      </c>
      <c r="AM426" s="375" t="str">
        <f t="shared" si="171"/>
        <v/>
      </c>
      <c r="AN426" s="376"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376"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375" t="str">
        <f t="shared" si="172"/>
        <v/>
      </c>
      <c r="AQ426" s="444" t="str">
        <f t="shared" si="173"/>
        <v/>
      </c>
      <c r="AR426" s="375" t="str">
        <f t="shared" si="183"/>
        <v/>
      </c>
      <c r="AS426" s="377" t="str">
        <f t="shared" si="174"/>
        <v/>
      </c>
      <c r="AT426" s="378" t="str">
        <f t="shared" si="175"/>
        <v/>
      </c>
      <c r="AX426" s="625" t="b">
        <f t="shared" si="184"/>
        <v>0</v>
      </c>
      <c r="AY426" s="7" t="str">
        <f t="shared" si="185"/>
        <v>FALSEFALSEFALSE</v>
      </c>
      <c r="AZ426" s="626">
        <f t="shared" si="176"/>
        <v>0</v>
      </c>
      <c r="BA426" s="627" t="str">
        <f t="shared" si="186"/>
        <v/>
      </c>
      <c r="BB426" s="627">
        <f t="shared" si="177"/>
        <v>0</v>
      </c>
      <c r="BC426" s="690" t="str">
        <f t="shared" si="178"/>
        <v/>
      </c>
    </row>
    <row r="427" spans="1:55">
      <c r="A427" s="381">
        <v>371</v>
      </c>
      <c r="B427" s="117"/>
      <c r="C427" s="288"/>
      <c r="D427" s="289"/>
      <c r="E427" s="289"/>
      <c r="F427" s="290"/>
      <c r="G427" s="292"/>
      <c r="H427" s="116"/>
      <c r="I427" s="292"/>
      <c r="J427" s="116"/>
      <c r="K427" s="370" t="str">
        <f t="shared" si="156"/>
        <v/>
      </c>
      <c r="L427" s="370">
        <f t="shared" si="179"/>
        <v>0</v>
      </c>
      <c r="M427" s="370">
        <f t="shared" si="180"/>
        <v>0</v>
      </c>
      <c r="N427" s="371" t="str">
        <f t="shared" si="157"/>
        <v/>
      </c>
      <c r="O427" s="371" t="str">
        <f t="shared" si="158"/>
        <v/>
      </c>
      <c r="P427" s="371" t="str">
        <f t="shared" si="159"/>
        <v/>
      </c>
      <c r="Q427" s="371" t="str">
        <f t="shared" si="160"/>
        <v/>
      </c>
      <c r="R427" s="371" t="str">
        <f t="shared" si="161"/>
        <v/>
      </c>
      <c r="S427" s="371" t="str">
        <f t="shared" si="162"/>
        <v/>
      </c>
      <c r="T427" s="443" t="str">
        <f t="shared" si="181"/>
        <v/>
      </c>
      <c r="U427" s="539"/>
      <c r="V427" s="117"/>
      <c r="W427" s="118"/>
      <c r="X427" s="119"/>
      <c r="Y427" s="120"/>
      <c r="Z427" s="122"/>
      <c r="AA427" s="121"/>
      <c r="AB427" s="443" t="str">
        <f t="shared" si="163"/>
        <v/>
      </c>
      <c r="AC427" s="734" t="str">
        <f t="shared" si="182"/>
        <v/>
      </c>
      <c r="AD427" s="372"/>
      <c r="AE427" s="485"/>
      <c r="AF427" s="373" t="str">
        <f t="shared" si="164"/>
        <v/>
      </c>
      <c r="AG427" s="373" t="str">
        <f t="shared" si="165"/>
        <v/>
      </c>
      <c r="AH427" s="374" t="str">
        <f t="shared" si="166"/>
        <v/>
      </c>
      <c r="AI427" s="375" t="str">
        <f t="shared" si="167"/>
        <v/>
      </c>
      <c r="AJ427" s="375" t="str">
        <f t="shared" si="168"/>
        <v/>
      </c>
      <c r="AK427" s="375" t="str">
        <f t="shared" si="169"/>
        <v/>
      </c>
      <c r="AL427" s="375" t="str">
        <f t="shared" si="170"/>
        <v/>
      </c>
      <c r="AM427" s="375" t="str">
        <f t="shared" si="171"/>
        <v/>
      </c>
      <c r="AN427" s="376"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376"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375" t="str">
        <f t="shared" si="172"/>
        <v/>
      </c>
      <c r="AQ427" s="444" t="str">
        <f t="shared" si="173"/>
        <v/>
      </c>
      <c r="AR427" s="375" t="str">
        <f t="shared" si="183"/>
        <v/>
      </c>
      <c r="AS427" s="377" t="str">
        <f t="shared" si="174"/>
        <v/>
      </c>
      <c r="AT427" s="378" t="str">
        <f t="shared" si="175"/>
        <v/>
      </c>
      <c r="AX427" s="625" t="b">
        <f t="shared" si="184"/>
        <v>0</v>
      </c>
      <c r="AY427" s="7" t="str">
        <f t="shared" si="185"/>
        <v>FALSEFALSEFALSE</v>
      </c>
      <c r="AZ427" s="626">
        <f t="shared" si="176"/>
        <v>0</v>
      </c>
      <c r="BA427" s="627" t="str">
        <f t="shared" si="186"/>
        <v/>
      </c>
      <c r="BB427" s="627">
        <f t="shared" si="177"/>
        <v>0</v>
      </c>
      <c r="BC427" s="690" t="str">
        <f t="shared" si="178"/>
        <v/>
      </c>
    </row>
    <row r="428" spans="1:55">
      <c r="A428" s="381">
        <v>372</v>
      </c>
      <c r="B428" s="117"/>
      <c r="C428" s="288"/>
      <c r="D428" s="289"/>
      <c r="E428" s="289"/>
      <c r="F428" s="290"/>
      <c r="G428" s="292"/>
      <c r="H428" s="116"/>
      <c r="I428" s="292"/>
      <c r="J428" s="116"/>
      <c r="K428" s="370" t="str">
        <f t="shared" si="156"/>
        <v/>
      </c>
      <c r="L428" s="370">
        <f t="shared" si="179"/>
        <v>0</v>
      </c>
      <c r="M428" s="370">
        <f t="shared" si="180"/>
        <v>0</v>
      </c>
      <c r="N428" s="371" t="str">
        <f t="shared" si="157"/>
        <v/>
      </c>
      <c r="O428" s="371" t="str">
        <f t="shared" si="158"/>
        <v/>
      </c>
      <c r="P428" s="371" t="str">
        <f t="shared" si="159"/>
        <v/>
      </c>
      <c r="Q428" s="371" t="str">
        <f t="shared" si="160"/>
        <v/>
      </c>
      <c r="R428" s="371" t="str">
        <f t="shared" si="161"/>
        <v/>
      </c>
      <c r="S428" s="371" t="str">
        <f t="shared" si="162"/>
        <v/>
      </c>
      <c r="T428" s="443" t="str">
        <f t="shared" si="181"/>
        <v/>
      </c>
      <c r="U428" s="539"/>
      <c r="V428" s="117"/>
      <c r="W428" s="118"/>
      <c r="X428" s="119"/>
      <c r="Y428" s="120"/>
      <c r="Z428" s="122"/>
      <c r="AA428" s="121"/>
      <c r="AB428" s="443" t="str">
        <f t="shared" si="163"/>
        <v/>
      </c>
      <c r="AC428" s="734" t="str">
        <f t="shared" si="182"/>
        <v/>
      </c>
      <c r="AD428" s="372"/>
      <c r="AE428" s="485"/>
      <c r="AF428" s="373" t="str">
        <f t="shared" si="164"/>
        <v/>
      </c>
      <c r="AG428" s="373" t="str">
        <f t="shared" si="165"/>
        <v/>
      </c>
      <c r="AH428" s="374" t="str">
        <f t="shared" si="166"/>
        <v/>
      </c>
      <c r="AI428" s="375" t="str">
        <f t="shared" si="167"/>
        <v/>
      </c>
      <c r="AJ428" s="375" t="str">
        <f t="shared" si="168"/>
        <v/>
      </c>
      <c r="AK428" s="375" t="str">
        <f t="shared" si="169"/>
        <v/>
      </c>
      <c r="AL428" s="375" t="str">
        <f t="shared" si="170"/>
        <v/>
      </c>
      <c r="AM428" s="375" t="str">
        <f t="shared" si="171"/>
        <v/>
      </c>
      <c r="AN428" s="376"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376"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375" t="str">
        <f t="shared" si="172"/>
        <v/>
      </c>
      <c r="AQ428" s="444" t="str">
        <f t="shared" si="173"/>
        <v/>
      </c>
      <c r="AR428" s="375" t="str">
        <f t="shared" si="183"/>
        <v/>
      </c>
      <c r="AS428" s="377" t="str">
        <f t="shared" si="174"/>
        <v/>
      </c>
      <c r="AT428" s="378" t="str">
        <f t="shared" si="175"/>
        <v/>
      </c>
      <c r="AX428" s="625" t="b">
        <f t="shared" si="184"/>
        <v>0</v>
      </c>
      <c r="AY428" s="7" t="str">
        <f t="shared" si="185"/>
        <v>FALSEFALSEFALSE</v>
      </c>
      <c r="AZ428" s="626">
        <f t="shared" si="176"/>
        <v>0</v>
      </c>
      <c r="BA428" s="627" t="str">
        <f t="shared" si="186"/>
        <v/>
      </c>
      <c r="BB428" s="627">
        <f t="shared" si="177"/>
        <v>0</v>
      </c>
      <c r="BC428" s="690" t="str">
        <f t="shared" si="178"/>
        <v/>
      </c>
    </row>
    <row r="429" spans="1:55">
      <c r="A429" s="381">
        <v>373</v>
      </c>
      <c r="B429" s="117"/>
      <c r="C429" s="288"/>
      <c r="D429" s="289"/>
      <c r="E429" s="289"/>
      <c r="F429" s="290"/>
      <c r="G429" s="292"/>
      <c r="H429" s="116"/>
      <c r="I429" s="292"/>
      <c r="J429" s="116"/>
      <c r="K429" s="370" t="str">
        <f t="shared" si="156"/>
        <v/>
      </c>
      <c r="L429" s="370">
        <f t="shared" si="179"/>
        <v>0</v>
      </c>
      <c r="M429" s="370">
        <f t="shared" si="180"/>
        <v>0</v>
      </c>
      <c r="N429" s="371" t="str">
        <f t="shared" si="157"/>
        <v/>
      </c>
      <c r="O429" s="371" t="str">
        <f t="shared" si="158"/>
        <v/>
      </c>
      <c r="P429" s="371" t="str">
        <f t="shared" si="159"/>
        <v/>
      </c>
      <c r="Q429" s="371" t="str">
        <f t="shared" si="160"/>
        <v/>
      </c>
      <c r="R429" s="371" t="str">
        <f t="shared" si="161"/>
        <v/>
      </c>
      <c r="S429" s="371" t="str">
        <f t="shared" si="162"/>
        <v/>
      </c>
      <c r="T429" s="443" t="str">
        <f t="shared" si="181"/>
        <v/>
      </c>
      <c r="U429" s="539"/>
      <c r="V429" s="117"/>
      <c r="W429" s="118"/>
      <c r="X429" s="119"/>
      <c r="Y429" s="120"/>
      <c r="Z429" s="122"/>
      <c r="AA429" s="121"/>
      <c r="AB429" s="443" t="str">
        <f t="shared" si="163"/>
        <v/>
      </c>
      <c r="AC429" s="734" t="str">
        <f t="shared" si="182"/>
        <v/>
      </c>
      <c r="AD429" s="372"/>
      <c r="AE429" s="485"/>
      <c r="AF429" s="373" t="str">
        <f t="shared" si="164"/>
        <v/>
      </c>
      <c r="AG429" s="373" t="str">
        <f t="shared" si="165"/>
        <v/>
      </c>
      <c r="AH429" s="374" t="str">
        <f t="shared" si="166"/>
        <v/>
      </c>
      <c r="AI429" s="375" t="str">
        <f t="shared" si="167"/>
        <v/>
      </c>
      <c r="AJ429" s="375" t="str">
        <f t="shared" si="168"/>
        <v/>
      </c>
      <c r="AK429" s="375" t="str">
        <f t="shared" si="169"/>
        <v/>
      </c>
      <c r="AL429" s="375" t="str">
        <f t="shared" si="170"/>
        <v/>
      </c>
      <c r="AM429" s="375" t="str">
        <f t="shared" si="171"/>
        <v/>
      </c>
      <c r="AN429" s="376"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376"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375" t="str">
        <f t="shared" si="172"/>
        <v/>
      </c>
      <c r="AQ429" s="444" t="str">
        <f t="shared" si="173"/>
        <v/>
      </c>
      <c r="AR429" s="375" t="str">
        <f t="shared" si="183"/>
        <v/>
      </c>
      <c r="AS429" s="377" t="str">
        <f t="shared" si="174"/>
        <v/>
      </c>
      <c r="AT429" s="378" t="str">
        <f t="shared" si="175"/>
        <v/>
      </c>
      <c r="AX429" s="625" t="b">
        <f t="shared" si="184"/>
        <v>0</v>
      </c>
      <c r="AY429" s="7" t="str">
        <f t="shared" si="185"/>
        <v>FALSEFALSEFALSE</v>
      </c>
      <c r="AZ429" s="626">
        <f t="shared" si="176"/>
        <v>0</v>
      </c>
      <c r="BA429" s="627" t="str">
        <f t="shared" si="186"/>
        <v/>
      </c>
      <c r="BB429" s="627">
        <f t="shared" si="177"/>
        <v>0</v>
      </c>
      <c r="BC429" s="690" t="str">
        <f t="shared" si="178"/>
        <v/>
      </c>
    </row>
    <row r="430" spans="1:55">
      <c r="A430" s="381">
        <v>374</v>
      </c>
      <c r="B430" s="117"/>
      <c r="C430" s="288"/>
      <c r="D430" s="289"/>
      <c r="E430" s="289"/>
      <c r="F430" s="290"/>
      <c r="G430" s="292"/>
      <c r="H430" s="116"/>
      <c r="I430" s="292"/>
      <c r="J430" s="116"/>
      <c r="K430" s="370" t="str">
        <f t="shared" si="156"/>
        <v/>
      </c>
      <c r="L430" s="370">
        <f t="shared" si="179"/>
        <v>0</v>
      </c>
      <c r="M430" s="370">
        <f t="shared" si="180"/>
        <v>0</v>
      </c>
      <c r="N430" s="371" t="str">
        <f t="shared" si="157"/>
        <v/>
      </c>
      <c r="O430" s="371" t="str">
        <f t="shared" si="158"/>
        <v/>
      </c>
      <c r="P430" s="371" t="str">
        <f t="shared" si="159"/>
        <v/>
      </c>
      <c r="Q430" s="371" t="str">
        <f t="shared" si="160"/>
        <v/>
      </c>
      <c r="R430" s="371" t="str">
        <f t="shared" si="161"/>
        <v/>
      </c>
      <c r="S430" s="371" t="str">
        <f t="shared" si="162"/>
        <v/>
      </c>
      <c r="T430" s="443" t="str">
        <f t="shared" si="181"/>
        <v/>
      </c>
      <c r="U430" s="539"/>
      <c r="V430" s="117"/>
      <c r="W430" s="118"/>
      <c r="X430" s="119"/>
      <c r="Y430" s="120"/>
      <c r="Z430" s="122"/>
      <c r="AA430" s="121"/>
      <c r="AB430" s="443" t="str">
        <f t="shared" si="163"/>
        <v/>
      </c>
      <c r="AC430" s="734" t="str">
        <f t="shared" si="182"/>
        <v/>
      </c>
      <c r="AD430" s="372"/>
      <c r="AE430" s="485"/>
      <c r="AF430" s="373" t="str">
        <f t="shared" si="164"/>
        <v/>
      </c>
      <c r="AG430" s="373" t="str">
        <f t="shared" si="165"/>
        <v/>
      </c>
      <c r="AH430" s="374" t="str">
        <f t="shared" si="166"/>
        <v/>
      </c>
      <c r="AI430" s="375" t="str">
        <f t="shared" si="167"/>
        <v/>
      </c>
      <c r="AJ430" s="375" t="str">
        <f t="shared" si="168"/>
        <v/>
      </c>
      <c r="AK430" s="375" t="str">
        <f t="shared" si="169"/>
        <v/>
      </c>
      <c r="AL430" s="375" t="str">
        <f t="shared" si="170"/>
        <v/>
      </c>
      <c r="AM430" s="375" t="str">
        <f t="shared" si="171"/>
        <v/>
      </c>
      <c r="AN430" s="376"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376"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375" t="str">
        <f t="shared" si="172"/>
        <v/>
      </c>
      <c r="AQ430" s="444" t="str">
        <f t="shared" si="173"/>
        <v/>
      </c>
      <c r="AR430" s="375" t="str">
        <f t="shared" si="183"/>
        <v/>
      </c>
      <c r="AS430" s="377" t="str">
        <f t="shared" si="174"/>
        <v/>
      </c>
      <c r="AT430" s="378" t="str">
        <f t="shared" si="175"/>
        <v/>
      </c>
      <c r="AX430" s="625" t="b">
        <f t="shared" si="184"/>
        <v>0</v>
      </c>
      <c r="AY430" s="7" t="str">
        <f t="shared" si="185"/>
        <v>FALSEFALSEFALSE</v>
      </c>
      <c r="AZ430" s="626">
        <f t="shared" si="176"/>
        <v>0</v>
      </c>
      <c r="BA430" s="627" t="str">
        <f t="shared" si="186"/>
        <v/>
      </c>
      <c r="BB430" s="627">
        <f t="shared" si="177"/>
        <v>0</v>
      </c>
      <c r="BC430" s="690" t="str">
        <f t="shared" si="178"/>
        <v/>
      </c>
    </row>
    <row r="431" spans="1:55">
      <c r="A431" s="381">
        <v>375</v>
      </c>
      <c r="B431" s="117"/>
      <c r="C431" s="288"/>
      <c r="D431" s="289"/>
      <c r="E431" s="289"/>
      <c r="F431" s="290"/>
      <c r="G431" s="292"/>
      <c r="H431" s="116"/>
      <c r="I431" s="292"/>
      <c r="J431" s="116"/>
      <c r="K431" s="370" t="str">
        <f t="shared" si="156"/>
        <v/>
      </c>
      <c r="L431" s="370">
        <f t="shared" si="179"/>
        <v>0</v>
      </c>
      <c r="M431" s="370">
        <f t="shared" si="180"/>
        <v>0</v>
      </c>
      <c r="N431" s="371" t="str">
        <f t="shared" si="157"/>
        <v/>
      </c>
      <c r="O431" s="371" t="str">
        <f t="shared" si="158"/>
        <v/>
      </c>
      <c r="P431" s="371" t="str">
        <f t="shared" si="159"/>
        <v/>
      </c>
      <c r="Q431" s="371" t="str">
        <f t="shared" si="160"/>
        <v/>
      </c>
      <c r="R431" s="371" t="str">
        <f t="shared" si="161"/>
        <v/>
      </c>
      <c r="S431" s="371" t="str">
        <f t="shared" si="162"/>
        <v/>
      </c>
      <c r="T431" s="443" t="str">
        <f t="shared" si="181"/>
        <v/>
      </c>
      <c r="U431" s="539"/>
      <c r="V431" s="117"/>
      <c r="W431" s="118"/>
      <c r="X431" s="119"/>
      <c r="Y431" s="120"/>
      <c r="Z431" s="122"/>
      <c r="AA431" s="121"/>
      <c r="AB431" s="443" t="str">
        <f t="shared" si="163"/>
        <v/>
      </c>
      <c r="AC431" s="734" t="str">
        <f t="shared" si="182"/>
        <v/>
      </c>
      <c r="AD431" s="372"/>
      <c r="AE431" s="485"/>
      <c r="AF431" s="373" t="str">
        <f t="shared" si="164"/>
        <v/>
      </c>
      <c r="AG431" s="373" t="str">
        <f t="shared" si="165"/>
        <v/>
      </c>
      <c r="AH431" s="374" t="str">
        <f t="shared" si="166"/>
        <v/>
      </c>
      <c r="AI431" s="375" t="str">
        <f t="shared" si="167"/>
        <v/>
      </c>
      <c r="AJ431" s="375" t="str">
        <f t="shared" si="168"/>
        <v/>
      </c>
      <c r="AK431" s="375" t="str">
        <f t="shared" si="169"/>
        <v/>
      </c>
      <c r="AL431" s="375" t="str">
        <f t="shared" si="170"/>
        <v/>
      </c>
      <c r="AM431" s="375" t="str">
        <f t="shared" si="171"/>
        <v/>
      </c>
      <c r="AN431" s="376"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376"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375" t="str">
        <f t="shared" si="172"/>
        <v/>
      </c>
      <c r="AQ431" s="444" t="str">
        <f t="shared" si="173"/>
        <v/>
      </c>
      <c r="AR431" s="375" t="str">
        <f t="shared" si="183"/>
        <v/>
      </c>
      <c r="AS431" s="377" t="str">
        <f t="shared" si="174"/>
        <v/>
      </c>
      <c r="AT431" s="378" t="str">
        <f t="shared" si="175"/>
        <v/>
      </c>
      <c r="AX431" s="625" t="b">
        <f t="shared" si="184"/>
        <v>0</v>
      </c>
      <c r="AY431" s="7" t="str">
        <f t="shared" si="185"/>
        <v>FALSEFALSEFALSE</v>
      </c>
      <c r="AZ431" s="626">
        <f t="shared" si="176"/>
        <v>0</v>
      </c>
      <c r="BA431" s="627" t="str">
        <f t="shared" si="186"/>
        <v/>
      </c>
      <c r="BB431" s="627">
        <f t="shared" si="177"/>
        <v>0</v>
      </c>
      <c r="BC431" s="690" t="str">
        <f t="shared" si="178"/>
        <v/>
      </c>
    </row>
    <row r="432" spans="1:55">
      <c r="A432" s="381">
        <v>376</v>
      </c>
      <c r="B432" s="117"/>
      <c r="C432" s="288"/>
      <c r="D432" s="289"/>
      <c r="E432" s="289"/>
      <c r="F432" s="290"/>
      <c r="G432" s="292"/>
      <c r="H432" s="116"/>
      <c r="I432" s="292"/>
      <c r="J432" s="116"/>
      <c r="K432" s="370" t="str">
        <f t="shared" si="156"/>
        <v/>
      </c>
      <c r="L432" s="370">
        <f t="shared" si="179"/>
        <v>0</v>
      </c>
      <c r="M432" s="370">
        <f t="shared" si="180"/>
        <v>0</v>
      </c>
      <c r="N432" s="371" t="str">
        <f t="shared" si="157"/>
        <v/>
      </c>
      <c r="O432" s="371" t="str">
        <f t="shared" si="158"/>
        <v/>
      </c>
      <c r="P432" s="371" t="str">
        <f t="shared" si="159"/>
        <v/>
      </c>
      <c r="Q432" s="371" t="str">
        <f t="shared" si="160"/>
        <v/>
      </c>
      <c r="R432" s="371" t="str">
        <f t="shared" si="161"/>
        <v/>
      </c>
      <c r="S432" s="371" t="str">
        <f t="shared" si="162"/>
        <v/>
      </c>
      <c r="T432" s="443" t="str">
        <f t="shared" si="181"/>
        <v/>
      </c>
      <c r="U432" s="539"/>
      <c r="V432" s="117"/>
      <c r="W432" s="118"/>
      <c r="X432" s="119"/>
      <c r="Y432" s="120"/>
      <c r="Z432" s="122"/>
      <c r="AA432" s="121"/>
      <c r="AB432" s="443" t="str">
        <f t="shared" si="163"/>
        <v/>
      </c>
      <c r="AC432" s="734" t="str">
        <f t="shared" si="182"/>
        <v/>
      </c>
      <c r="AD432" s="372"/>
      <c r="AE432" s="485"/>
      <c r="AF432" s="373" t="str">
        <f t="shared" si="164"/>
        <v/>
      </c>
      <c r="AG432" s="373" t="str">
        <f t="shared" si="165"/>
        <v/>
      </c>
      <c r="AH432" s="374" t="str">
        <f t="shared" si="166"/>
        <v/>
      </c>
      <c r="AI432" s="375" t="str">
        <f t="shared" si="167"/>
        <v/>
      </c>
      <c r="AJ432" s="375" t="str">
        <f t="shared" si="168"/>
        <v/>
      </c>
      <c r="AK432" s="375" t="str">
        <f t="shared" si="169"/>
        <v/>
      </c>
      <c r="AL432" s="375" t="str">
        <f t="shared" si="170"/>
        <v/>
      </c>
      <c r="AM432" s="375" t="str">
        <f t="shared" si="171"/>
        <v/>
      </c>
      <c r="AN432" s="376"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376"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375" t="str">
        <f t="shared" si="172"/>
        <v/>
      </c>
      <c r="AQ432" s="444" t="str">
        <f t="shared" si="173"/>
        <v/>
      </c>
      <c r="AR432" s="375" t="str">
        <f t="shared" si="183"/>
        <v/>
      </c>
      <c r="AS432" s="377" t="str">
        <f t="shared" si="174"/>
        <v/>
      </c>
      <c r="AT432" s="378" t="str">
        <f t="shared" si="175"/>
        <v/>
      </c>
      <c r="AX432" s="625" t="b">
        <f t="shared" si="184"/>
        <v>0</v>
      </c>
      <c r="AY432" s="7" t="str">
        <f t="shared" si="185"/>
        <v>FALSEFALSEFALSE</v>
      </c>
      <c r="AZ432" s="626">
        <f t="shared" si="176"/>
        <v>0</v>
      </c>
      <c r="BA432" s="627" t="str">
        <f t="shared" si="186"/>
        <v/>
      </c>
      <c r="BB432" s="627">
        <f t="shared" si="177"/>
        <v>0</v>
      </c>
      <c r="BC432" s="690" t="str">
        <f t="shared" si="178"/>
        <v/>
      </c>
    </row>
    <row r="433" spans="1:55">
      <c r="A433" s="381">
        <v>377</v>
      </c>
      <c r="B433" s="117"/>
      <c r="C433" s="288"/>
      <c r="D433" s="289"/>
      <c r="E433" s="289"/>
      <c r="F433" s="290"/>
      <c r="G433" s="292"/>
      <c r="H433" s="116"/>
      <c r="I433" s="292"/>
      <c r="J433" s="116"/>
      <c r="K433" s="370" t="str">
        <f t="shared" si="156"/>
        <v/>
      </c>
      <c r="L433" s="370">
        <f t="shared" si="179"/>
        <v>0</v>
      </c>
      <c r="M433" s="370">
        <f t="shared" si="180"/>
        <v>0</v>
      </c>
      <c r="N433" s="371" t="str">
        <f t="shared" si="157"/>
        <v/>
      </c>
      <c r="O433" s="371" t="str">
        <f t="shared" si="158"/>
        <v/>
      </c>
      <c r="P433" s="371" t="str">
        <f t="shared" si="159"/>
        <v/>
      </c>
      <c r="Q433" s="371" t="str">
        <f t="shared" si="160"/>
        <v/>
      </c>
      <c r="R433" s="371" t="str">
        <f t="shared" si="161"/>
        <v/>
      </c>
      <c r="S433" s="371" t="str">
        <f t="shared" si="162"/>
        <v/>
      </c>
      <c r="T433" s="443" t="str">
        <f t="shared" si="181"/>
        <v/>
      </c>
      <c r="U433" s="539"/>
      <c r="V433" s="117"/>
      <c r="W433" s="118"/>
      <c r="X433" s="119"/>
      <c r="Y433" s="120"/>
      <c r="Z433" s="122"/>
      <c r="AA433" s="121"/>
      <c r="AB433" s="443" t="str">
        <f t="shared" si="163"/>
        <v/>
      </c>
      <c r="AC433" s="734" t="str">
        <f t="shared" si="182"/>
        <v/>
      </c>
      <c r="AD433" s="372"/>
      <c r="AE433" s="485"/>
      <c r="AF433" s="373" t="str">
        <f t="shared" si="164"/>
        <v/>
      </c>
      <c r="AG433" s="373" t="str">
        <f t="shared" si="165"/>
        <v/>
      </c>
      <c r="AH433" s="374" t="str">
        <f t="shared" si="166"/>
        <v/>
      </c>
      <c r="AI433" s="375" t="str">
        <f t="shared" si="167"/>
        <v/>
      </c>
      <c r="AJ433" s="375" t="str">
        <f t="shared" si="168"/>
        <v/>
      </c>
      <c r="AK433" s="375" t="str">
        <f t="shared" si="169"/>
        <v/>
      </c>
      <c r="AL433" s="375" t="str">
        <f t="shared" si="170"/>
        <v/>
      </c>
      <c r="AM433" s="375" t="str">
        <f t="shared" si="171"/>
        <v/>
      </c>
      <c r="AN433" s="376"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376"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375" t="str">
        <f t="shared" si="172"/>
        <v/>
      </c>
      <c r="AQ433" s="444" t="str">
        <f t="shared" si="173"/>
        <v/>
      </c>
      <c r="AR433" s="375" t="str">
        <f t="shared" si="183"/>
        <v/>
      </c>
      <c r="AS433" s="377" t="str">
        <f t="shared" si="174"/>
        <v/>
      </c>
      <c r="AT433" s="378" t="str">
        <f t="shared" si="175"/>
        <v/>
      </c>
      <c r="AX433" s="625" t="b">
        <f t="shared" si="184"/>
        <v>0</v>
      </c>
      <c r="AY433" s="7" t="str">
        <f t="shared" si="185"/>
        <v>FALSEFALSEFALSE</v>
      </c>
      <c r="AZ433" s="626">
        <f t="shared" si="176"/>
        <v>0</v>
      </c>
      <c r="BA433" s="627" t="str">
        <f t="shared" si="186"/>
        <v/>
      </c>
      <c r="BB433" s="627">
        <f t="shared" si="177"/>
        <v>0</v>
      </c>
      <c r="BC433" s="690" t="str">
        <f t="shared" si="178"/>
        <v/>
      </c>
    </row>
    <row r="434" spans="1:55">
      <c r="A434" s="381">
        <v>378</v>
      </c>
      <c r="B434" s="117"/>
      <c r="C434" s="288"/>
      <c r="D434" s="289"/>
      <c r="E434" s="289"/>
      <c r="F434" s="290"/>
      <c r="G434" s="292"/>
      <c r="H434" s="116"/>
      <c r="I434" s="292"/>
      <c r="J434" s="116"/>
      <c r="K434" s="370" t="str">
        <f t="shared" si="156"/>
        <v/>
      </c>
      <c r="L434" s="370">
        <f t="shared" si="179"/>
        <v>0</v>
      </c>
      <c r="M434" s="370">
        <f t="shared" si="180"/>
        <v>0</v>
      </c>
      <c r="N434" s="371" t="str">
        <f t="shared" si="157"/>
        <v/>
      </c>
      <c r="O434" s="371" t="str">
        <f t="shared" si="158"/>
        <v/>
      </c>
      <c r="P434" s="371" t="str">
        <f t="shared" si="159"/>
        <v/>
      </c>
      <c r="Q434" s="371" t="str">
        <f t="shared" si="160"/>
        <v/>
      </c>
      <c r="R434" s="371" t="str">
        <f t="shared" si="161"/>
        <v/>
      </c>
      <c r="S434" s="371" t="str">
        <f t="shared" si="162"/>
        <v/>
      </c>
      <c r="T434" s="443" t="str">
        <f t="shared" si="181"/>
        <v/>
      </c>
      <c r="U434" s="539"/>
      <c r="V434" s="117"/>
      <c r="W434" s="118"/>
      <c r="X434" s="119"/>
      <c r="Y434" s="120"/>
      <c r="Z434" s="122"/>
      <c r="AA434" s="121"/>
      <c r="AB434" s="443" t="str">
        <f t="shared" si="163"/>
        <v/>
      </c>
      <c r="AC434" s="734" t="str">
        <f t="shared" si="182"/>
        <v/>
      </c>
      <c r="AD434" s="372"/>
      <c r="AE434" s="485"/>
      <c r="AF434" s="373" t="str">
        <f t="shared" si="164"/>
        <v/>
      </c>
      <c r="AG434" s="373" t="str">
        <f t="shared" si="165"/>
        <v/>
      </c>
      <c r="AH434" s="374" t="str">
        <f t="shared" si="166"/>
        <v/>
      </c>
      <c r="AI434" s="375" t="str">
        <f t="shared" si="167"/>
        <v/>
      </c>
      <c r="AJ434" s="375" t="str">
        <f t="shared" si="168"/>
        <v/>
      </c>
      <c r="AK434" s="375" t="str">
        <f t="shared" si="169"/>
        <v/>
      </c>
      <c r="AL434" s="375" t="str">
        <f t="shared" si="170"/>
        <v/>
      </c>
      <c r="AM434" s="375" t="str">
        <f t="shared" si="171"/>
        <v/>
      </c>
      <c r="AN434" s="376"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376"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375" t="str">
        <f t="shared" si="172"/>
        <v/>
      </c>
      <c r="AQ434" s="444" t="str">
        <f t="shared" si="173"/>
        <v/>
      </c>
      <c r="AR434" s="375" t="str">
        <f t="shared" si="183"/>
        <v/>
      </c>
      <c r="AS434" s="377" t="str">
        <f t="shared" si="174"/>
        <v/>
      </c>
      <c r="AT434" s="378" t="str">
        <f t="shared" si="175"/>
        <v/>
      </c>
      <c r="AX434" s="625" t="b">
        <f t="shared" si="184"/>
        <v>0</v>
      </c>
      <c r="AY434" s="7" t="str">
        <f t="shared" si="185"/>
        <v>FALSEFALSEFALSE</v>
      </c>
      <c r="AZ434" s="626">
        <f t="shared" si="176"/>
        <v>0</v>
      </c>
      <c r="BA434" s="627" t="str">
        <f t="shared" si="186"/>
        <v/>
      </c>
      <c r="BB434" s="627">
        <f t="shared" si="177"/>
        <v>0</v>
      </c>
      <c r="BC434" s="690" t="str">
        <f t="shared" si="178"/>
        <v/>
      </c>
    </row>
    <row r="435" spans="1:55">
      <c r="A435" s="381">
        <v>379</v>
      </c>
      <c r="B435" s="117"/>
      <c r="C435" s="288"/>
      <c r="D435" s="289"/>
      <c r="E435" s="289"/>
      <c r="F435" s="290"/>
      <c r="G435" s="292"/>
      <c r="H435" s="116"/>
      <c r="I435" s="292"/>
      <c r="J435" s="116"/>
      <c r="K435" s="370" t="str">
        <f t="shared" si="156"/>
        <v/>
      </c>
      <c r="L435" s="370">
        <f t="shared" si="179"/>
        <v>0</v>
      </c>
      <c r="M435" s="370">
        <f t="shared" si="180"/>
        <v>0</v>
      </c>
      <c r="N435" s="371" t="str">
        <f t="shared" si="157"/>
        <v/>
      </c>
      <c r="O435" s="371" t="str">
        <f t="shared" si="158"/>
        <v/>
      </c>
      <c r="P435" s="371" t="str">
        <f t="shared" si="159"/>
        <v/>
      </c>
      <c r="Q435" s="371" t="str">
        <f t="shared" si="160"/>
        <v/>
      </c>
      <c r="R435" s="371" t="str">
        <f t="shared" si="161"/>
        <v/>
      </c>
      <c r="S435" s="371" t="str">
        <f t="shared" si="162"/>
        <v/>
      </c>
      <c r="T435" s="443" t="str">
        <f t="shared" si="181"/>
        <v/>
      </c>
      <c r="U435" s="539"/>
      <c r="V435" s="117"/>
      <c r="W435" s="118"/>
      <c r="X435" s="119"/>
      <c r="Y435" s="120"/>
      <c r="Z435" s="122"/>
      <c r="AA435" s="121"/>
      <c r="AB435" s="443" t="str">
        <f t="shared" si="163"/>
        <v/>
      </c>
      <c r="AC435" s="734" t="str">
        <f t="shared" si="182"/>
        <v/>
      </c>
      <c r="AD435" s="372"/>
      <c r="AE435" s="485"/>
      <c r="AF435" s="373" t="str">
        <f t="shared" si="164"/>
        <v/>
      </c>
      <c r="AG435" s="373" t="str">
        <f t="shared" si="165"/>
        <v/>
      </c>
      <c r="AH435" s="374" t="str">
        <f t="shared" si="166"/>
        <v/>
      </c>
      <c r="AI435" s="375" t="str">
        <f t="shared" si="167"/>
        <v/>
      </c>
      <c r="AJ435" s="375" t="str">
        <f t="shared" si="168"/>
        <v/>
      </c>
      <c r="AK435" s="375" t="str">
        <f t="shared" si="169"/>
        <v/>
      </c>
      <c r="AL435" s="375" t="str">
        <f t="shared" si="170"/>
        <v/>
      </c>
      <c r="AM435" s="375" t="str">
        <f t="shared" si="171"/>
        <v/>
      </c>
      <c r="AN435" s="376"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376"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375" t="str">
        <f t="shared" si="172"/>
        <v/>
      </c>
      <c r="AQ435" s="444" t="str">
        <f t="shared" si="173"/>
        <v/>
      </c>
      <c r="AR435" s="375" t="str">
        <f t="shared" si="183"/>
        <v/>
      </c>
      <c r="AS435" s="377" t="str">
        <f t="shared" si="174"/>
        <v/>
      </c>
      <c r="AT435" s="378" t="str">
        <f t="shared" si="175"/>
        <v/>
      </c>
      <c r="AX435" s="625" t="b">
        <f t="shared" si="184"/>
        <v>0</v>
      </c>
      <c r="AY435" s="7" t="str">
        <f t="shared" si="185"/>
        <v>FALSEFALSEFALSE</v>
      </c>
      <c r="AZ435" s="626">
        <f t="shared" si="176"/>
        <v>0</v>
      </c>
      <c r="BA435" s="627" t="str">
        <f t="shared" si="186"/>
        <v/>
      </c>
      <c r="BB435" s="627">
        <f t="shared" si="177"/>
        <v>0</v>
      </c>
      <c r="BC435" s="690" t="str">
        <f t="shared" si="178"/>
        <v/>
      </c>
    </row>
    <row r="436" spans="1:55">
      <c r="A436" s="381">
        <v>380</v>
      </c>
      <c r="B436" s="117"/>
      <c r="C436" s="288"/>
      <c r="D436" s="289"/>
      <c r="E436" s="289"/>
      <c r="F436" s="290"/>
      <c r="G436" s="292"/>
      <c r="H436" s="116"/>
      <c r="I436" s="292"/>
      <c r="J436" s="116"/>
      <c r="K436" s="370" t="str">
        <f t="shared" si="156"/>
        <v/>
      </c>
      <c r="L436" s="370">
        <f t="shared" si="179"/>
        <v>0</v>
      </c>
      <c r="M436" s="370">
        <f t="shared" si="180"/>
        <v>0</v>
      </c>
      <c r="N436" s="371" t="str">
        <f t="shared" si="157"/>
        <v/>
      </c>
      <c r="O436" s="371" t="str">
        <f t="shared" si="158"/>
        <v/>
      </c>
      <c r="P436" s="371" t="str">
        <f t="shared" si="159"/>
        <v/>
      </c>
      <c r="Q436" s="371" t="str">
        <f t="shared" si="160"/>
        <v/>
      </c>
      <c r="R436" s="371" t="str">
        <f t="shared" si="161"/>
        <v/>
      </c>
      <c r="S436" s="371" t="str">
        <f t="shared" si="162"/>
        <v/>
      </c>
      <c r="T436" s="443" t="str">
        <f t="shared" si="181"/>
        <v/>
      </c>
      <c r="U436" s="539"/>
      <c r="V436" s="117"/>
      <c r="W436" s="118"/>
      <c r="X436" s="119"/>
      <c r="Y436" s="120"/>
      <c r="Z436" s="122"/>
      <c r="AA436" s="121"/>
      <c r="AB436" s="443" t="str">
        <f t="shared" si="163"/>
        <v/>
      </c>
      <c r="AC436" s="734" t="str">
        <f t="shared" si="182"/>
        <v/>
      </c>
      <c r="AD436" s="372"/>
      <c r="AE436" s="485"/>
      <c r="AF436" s="373" t="str">
        <f t="shared" si="164"/>
        <v/>
      </c>
      <c r="AG436" s="373" t="str">
        <f t="shared" si="165"/>
        <v/>
      </c>
      <c r="AH436" s="374" t="str">
        <f t="shared" si="166"/>
        <v/>
      </c>
      <c r="AI436" s="375" t="str">
        <f t="shared" si="167"/>
        <v/>
      </c>
      <c r="AJ436" s="375" t="str">
        <f t="shared" si="168"/>
        <v/>
      </c>
      <c r="AK436" s="375" t="str">
        <f t="shared" si="169"/>
        <v/>
      </c>
      <c r="AL436" s="375" t="str">
        <f t="shared" si="170"/>
        <v/>
      </c>
      <c r="AM436" s="375" t="str">
        <f t="shared" si="171"/>
        <v/>
      </c>
      <c r="AN436" s="376"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376"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375" t="str">
        <f t="shared" si="172"/>
        <v/>
      </c>
      <c r="AQ436" s="444" t="str">
        <f t="shared" si="173"/>
        <v/>
      </c>
      <c r="AR436" s="375" t="str">
        <f t="shared" si="183"/>
        <v/>
      </c>
      <c r="AS436" s="377" t="str">
        <f t="shared" si="174"/>
        <v/>
      </c>
      <c r="AT436" s="378" t="str">
        <f t="shared" si="175"/>
        <v/>
      </c>
      <c r="AX436" s="625" t="b">
        <f t="shared" si="184"/>
        <v>0</v>
      </c>
      <c r="AY436" s="7" t="str">
        <f t="shared" si="185"/>
        <v>FALSEFALSEFALSE</v>
      </c>
      <c r="AZ436" s="626">
        <f t="shared" si="176"/>
        <v>0</v>
      </c>
      <c r="BA436" s="627" t="str">
        <f t="shared" si="186"/>
        <v/>
      </c>
      <c r="BB436" s="627">
        <f t="shared" si="177"/>
        <v>0</v>
      </c>
      <c r="BC436" s="690" t="str">
        <f t="shared" si="178"/>
        <v/>
      </c>
    </row>
    <row r="437" spans="1:55">
      <c r="A437" s="381">
        <v>381</v>
      </c>
      <c r="B437" s="117"/>
      <c r="C437" s="288"/>
      <c r="D437" s="289"/>
      <c r="E437" s="289"/>
      <c r="F437" s="290"/>
      <c r="G437" s="292"/>
      <c r="H437" s="116"/>
      <c r="I437" s="292"/>
      <c r="J437" s="116"/>
      <c r="K437" s="370" t="str">
        <f t="shared" si="156"/>
        <v/>
      </c>
      <c r="L437" s="370">
        <f t="shared" si="179"/>
        <v>0</v>
      </c>
      <c r="M437" s="370">
        <f t="shared" si="180"/>
        <v>0</v>
      </c>
      <c r="N437" s="371" t="str">
        <f t="shared" si="157"/>
        <v/>
      </c>
      <c r="O437" s="371" t="str">
        <f t="shared" si="158"/>
        <v/>
      </c>
      <c r="P437" s="371" t="str">
        <f t="shared" si="159"/>
        <v/>
      </c>
      <c r="Q437" s="371" t="str">
        <f t="shared" si="160"/>
        <v/>
      </c>
      <c r="R437" s="371" t="str">
        <f t="shared" si="161"/>
        <v/>
      </c>
      <c r="S437" s="371" t="str">
        <f t="shared" si="162"/>
        <v/>
      </c>
      <c r="T437" s="443" t="str">
        <f t="shared" si="181"/>
        <v/>
      </c>
      <c r="U437" s="539"/>
      <c r="V437" s="117"/>
      <c r="W437" s="118"/>
      <c r="X437" s="119"/>
      <c r="Y437" s="120"/>
      <c r="Z437" s="122"/>
      <c r="AA437" s="121"/>
      <c r="AB437" s="443" t="str">
        <f t="shared" si="163"/>
        <v/>
      </c>
      <c r="AC437" s="734" t="str">
        <f t="shared" si="182"/>
        <v/>
      </c>
      <c r="AD437" s="372"/>
      <c r="AE437" s="485"/>
      <c r="AF437" s="373" t="str">
        <f t="shared" si="164"/>
        <v/>
      </c>
      <c r="AG437" s="373" t="str">
        <f t="shared" si="165"/>
        <v/>
      </c>
      <c r="AH437" s="374" t="str">
        <f t="shared" si="166"/>
        <v/>
      </c>
      <c r="AI437" s="375" t="str">
        <f t="shared" si="167"/>
        <v/>
      </c>
      <c r="AJ437" s="375" t="str">
        <f t="shared" si="168"/>
        <v/>
      </c>
      <c r="AK437" s="375" t="str">
        <f t="shared" si="169"/>
        <v/>
      </c>
      <c r="AL437" s="375" t="str">
        <f t="shared" si="170"/>
        <v/>
      </c>
      <c r="AM437" s="375" t="str">
        <f t="shared" si="171"/>
        <v/>
      </c>
      <c r="AN437" s="376"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376"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375" t="str">
        <f t="shared" si="172"/>
        <v/>
      </c>
      <c r="AQ437" s="444" t="str">
        <f t="shared" si="173"/>
        <v/>
      </c>
      <c r="AR437" s="375" t="str">
        <f t="shared" si="183"/>
        <v/>
      </c>
      <c r="AS437" s="377" t="str">
        <f t="shared" si="174"/>
        <v/>
      </c>
      <c r="AT437" s="378" t="str">
        <f t="shared" si="175"/>
        <v/>
      </c>
      <c r="AX437" s="625" t="b">
        <f t="shared" si="184"/>
        <v>0</v>
      </c>
      <c r="AY437" s="7" t="str">
        <f t="shared" si="185"/>
        <v>FALSEFALSEFALSE</v>
      </c>
      <c r="AZ437" s="626">
        <f t="shared" si="176"/>
        <v>0</v>
      </c>
      <c r="BA437" s="627" t="str">
        <f t="shared" si="186"/>
        <v/>
      </c>
      <c r="BB437" s="627">
        <f t="shared" si="177"/>
        <v>0</v>
      </c>
      <c r="BC437" s="690" t="str">
        <f t="shared" si="178"/>
        <v/>
      </c>
    </row>
    <row r="438" spans="1:55">
      <c r="A438" s="381">
        <v>382</v>
      </c>
      <c r="B438" s="117"/>
      <c r="C438" s="288"/>
      <c r="D438" s="289"/>
      <c r="E438" s="289"/>
      <c r="F438" s="290"/>
      <c r="G438" s="292"/>
      <c r="H438" s="116"/>
      <c r="I438" s="292"/>
      <c r="J438" s="116"/>
      <c r="K438" s="370" t="str">
        <f t="shared" si="156"/>
        <v/>
      </c>
      <c r="L438" s="370">
        <f t="shared" si="179"/>
        <v>0</v>
      </c>
      <c r="M438" s="370">
        <f t="shared" si="180"/>
        <v>0</v>
      </c>
      <c r="N438" s="371" t="str">
        <f t="shared" si="157"/>
        <v/>
      </c>
      <c r="O438" s="371" t="str">
        <f t="shared" si="158"/>
        <v/>
      </c>
      <c r="P438" s="371" t="str">
        <f t="shared" si="159"/>
        <v/>
      </c>
      <c r="Q438" s="371" t="str">
        <f t="shared" si="160"/>
        <v/>
      </c>
      <c r="R438" s="371" t="str">
        <f t="shared" si="161"/>
        <v/>
      </c>
      <c r="S438" s="371" t="str">
        <f t="shared" si="162"/>
        <v/>
      </c>
      <c r="T438" s="443" t="str">
        <f t="shared" si="181"/>
        <v/>
      </c>
      <c r="U438" s="539"/>
      <c r="V438" s="117"/>
      <c r="W438" s="118"/>
      <c r="X438" s="119"/>
      <c r="Y438" s="120"/>
      <c r="Z438" s="122"/>
      <c r="AA438" s="121"/>
      <c r="AB438" s="443" t="str">
        <f t="shared" si="163"/>
        <v/>
      </c>
      <c r="AC438" s="734" t="str">
        <f t="shared" si="182"/>
        <v/>
      </c>
      <c r="AD438" s="372"/>
      <c r="AE438" s="485"/>
      <c r="AF438" s="373" t="str">
        <f t="shared" si="164"/>
        <v/>
      </c>
      <c r="AG438" s="373" t="str">
        <f t="shared" si="165"/>
        <v/>
      </c>
      <c r="AH438" s="374" t="str">
        <f t="shared" si="166"/>
        <v/>
      </c>
      <c r="AI438" s="375" t="str">
        <f t="shared" si="167"/>
        <v/>
      </c>
      <c r="AJ438" s="375" t="str">
        <f t="shared" si="168"/>
        <v/>
      </c>
      <c r="AK438" s="375" t="str">
        <f t="shared" si="169"/>
        <v/>
      </c>
      <c r="AL438" s="375" t="str">
        <f t="shared" si="170"/>
        <v/>
      </c>
      <c r="AM438" s="375" t="str">
        <f t="shared" si="171"/>
        <v/>
      </c>
      <c r="AN438" s="376"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376"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375" t="str">
        <f t="shared" si="172"/>
        <v/>
      </c>
      <c r="AQ438" s="444" t="str">
        <f t="shared" si="173"/>
        <v/>
      </c>
      <c r="AR438" s="375" t="str">
        <f t="shared" si="183"/>
        <v/>
      </c>
      <c r="AS438" s="377" t="str">
        <f t="shared" si="174"/>
        <v/>
      </c>
      <c r="AT438" s="378" t="str">
        <f t="shared" si="175"/>
        <v/>
      </c>
      <c r="AX438" s="625" t="b">
        <f t="shared" si="184"/>
        <v>0</v>
      </c>
      <c r="AY438" s="7" t="str">
        <f t="shared" si="185"/>
        <v>FALSEFALSEFALSE</v>
      </c>
      <c r="AZ438" s="626">
        <f t="shared" si="176"/>
        <v>0</v>
      </c>
      <c r="BA438" s="627" t="str">
        <f t="shared" si="186"/>
        <v/>
      </c>
      <c r="BB438" s="627">
        <f t="shared" si="177"/>
        <v>0</v>
      </c>
      <c r="BC438" s="690" t="str">
        <f t="shared" si="178"/>
        <v/>
      </c>
    </row>
    <row r="439" spans="1:55">
      <c r="A439" s="381">
        <v>383</v>
      </c>
      <c r="B439" s="117"/>
      <c r="C439" s="288"/>
      <c r="D439" s="289"/>
      <c r="E439" s="289"/>
      <c r="F439" s="290"/>
      <c r="G439" s="292"/>
      <c r="H439" s="116"/>
      <c r="I439" s="292"/>
      <c r="J439" s="116"/>
      <c r="K439" s="370" t="str">
        <f t="shared" si="156"/>
        <v/>
      </c>
      <c r="L439" s="370">
        <f t="shared" si="179"/>
        <v>0</v>
      </c>
      <c r="M439" s="370">
        <f t="shared" si="180"/>
        <v>0</v>
      </c>
      <c r="N439" s="371" t="str">
        <f t="shared" si="157"/>
        <v/>
      </c>
      <c r="O439" s="371" t="str">
        <f t="shared" si="158"/>
        <v/>
      </c>
      <c r="P439" s="371" t="str">
        <f t="shared" si="159"/>
        <v/>
      </c>
      <c r="Q439" s="371" t="str">
        <f t="shared" si="160"/>
        <v/>
      </c>
      <c r="R439" s="371" t="str">
        <f t="shared" si="161"/>
        <v/>
      </c>
      <c r="S439" s="371" t="str">
        <f t="shared" si="162"/>
        <v/>
      </c>
      <c r="T439" s="443" t="str">
        <f t="shared" si="181"/>
        <v/>
      </c>
      <c r="U439" s="539"/>
      <c r="V439" s="117"/>
      <c r="W439" s="118"/>
      <c r="X439" s="119"/>
      <c r="Y439" s="120"/>
      <c r="Z439" s="122"/>
      <c r="AA439" s="121"/>
      <c r="AB439" s="443" t="str">
        <f t="shared" si="163"/>
        <v/>
      </c>
      <c r="AC439" s="734" t="str">
        <f t="shared" si="182"/>
        <v/>
      </c>
      <c r="AD439" s="372"/>
      <c r="AE439" s="485"/>
      <c r="AF439" s="373" t="str">
        <f t="shared" si="164"/>
        <v/>
      </c>
      <c r="AG439" s="373" t="str">
        <f t="shared" si="165"/>
        <v/>
      </c>
      <c r="AH439" s="374" t="str">
        <f t="shared" si="166"/>
        <v/>
      </c>
      <c r="AI439" s="375" t="str">
        <f t="shared" si="167"/>
        <v/>
      </c>
      <c r="AJ439" s="375" t="str">
        <f t="shared" si="168"/>
        <v/>
      </c>
      <c r="AK439" s="375" t="str">
        <f t="shared" si="169"/>
        <v/>
      </c>
      <c r="AL439" s="375" t="str">
        <f t="shared" si="170"/>
        <v/>
      </c>
      <c r="AM439" s="375" t="str">
        <f t="shared" si="171"/>
        <v/>
      </c>
      <c r="AN439" s="376"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376"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375" t="str">
        <f t="shared" si="172"/>
        <v/>
      </c>
      <c r="AQ439" s="444" t="str">
        <f t="shared" si="173"/>
        <v/>
      </c>
      <c r="AR439" s="375" t="str">
        <f t="shared" si="183"/>
        <v/>
      </c>
      <c r="AS439" s="377" t="str">
        <f t="shared" si="174"/>
        <v/>
      </c>
      <c r="AT439" s="378" t="str">
        <f t="shared" si="175"/>
        <v/>
      </c>
      <c r="AX439" s="625" t="b">
        <f t="shared" si="184"/>
        <v>0</v>
      </c>
      <c r="AY439" s="7" t="str">
        <f t="shared" si="185"/>
        <v>FALSEFALSEFALSE</v>
      </c>
      <c r="AZ439" s="626">
        <f t="shared" si="176"/>
        <v>0</v>
      </c>
      <c r="BA439" s="627" t="str">
        <f t="shared" si="186"/>
        <v/>
      </c>
      <c r="BB439" s="627">
        <f t="shared" si="177"/>
        <v>0</v>
      </c>
      <c r="BC439" s="690" t="str">
        <f t="shared" si="178"/>
        <v/>
      </c>
    </row>
    <row r="440" spans="1:55">
      <c r="A440" s="381">
        <v>384</v>
      </c>
      <c r="B440" s="117"/>
      <c r="C440" s="288"/>
      <c r="D440" s="289"/>
      <c r="E440" s="289"/>
      <c r="F440" s="290"/>
      <c r="G440" s="292"/>
      <c r="H440" s="116"/>
      <c r="I440" s="292"/>
      <c r="J440" s="116"/>
      <c r="K440" s="370" t="str">
        <f t="shared" si="156"/>
        <v/>
      </c>
      <c r="L440" s="370">
        <f t="shared" si="179"/>
        <v>0</v>
      </c>
      <c r="M440" s="370">
        <f t="shared" si="180"/>
        <v>0</v>
      </c>
      <c r="N440" s="371" t="str">
        <f t="shared" si="157"/>
        <v/>
      </c>
      <c r="O440" s="371" t="str">
        <f t="shared" si="158"/>
        <v/>
      </c>
      <c r="P440" s="371" t="str">
        <f t="shared" si="159"/>
        <v/>
      </c>
      <c r="Q440" s="371" t="str">
        <f t="shared" si="160"/>
        <v/>
      </c>
      <c r="R440" s="371" t="str">
        <f t="shared" si="161"/>
        <v/>
      </c>
      <c r="S440" s="371" t="str">
        <f t="shared" si="162"/>
        <v/>
      </c>
      <c r="T440" s="443" t="str">
        <f t="shared" si="181"/>
        <v/>
      </c>
      <c r="U440" s="539"/>
      <c r="V440" s="117"/>
      <c r="W440" s="118"/>
      <c r="X440" s="119"/>
      <c r="Y440" s="120"/>
      <c r="Z440" s="122"/>
      <c r="AA440" s="121"/>
      <c r="AB440" s="443" t="str">
        <f t="shared" si="163"/>
        <v/>
      </c>
      <c r="AC440" s="734" t="str">
        <f t="shared" si="182"/>
        <v/>
      </c>
      <c r="AD440" s="372"/>
      <c r="AE440" s="485"/>
      <c r="AF440" s="373" t="str">
        <f t="shared" si="164"/>
        <v/>
      </c>
      <c r="AG440" s="373" t="str">
        <f t="shared" si="165"/>
        <v/>
      </c>
      <c r="AH440" s="374" t="str">
        <f t="shared" si="166"/>
        <v/>
      </c>
      <c r="AI440" s="375" t="str">
        <f t="shared" si="167"/>
        <v/>
      </c>
      <c r="AJ440" s="375" t="str">
        <f t="shared" si="168"/>
        <v/>
      </c>
      <c r="AK440" s="375" t="str">
        <f t="shared" si="169"/>
        <v/>
      </c>
      <c r="AL440" s="375" t="str">
        <f t="shared" si="170"/>
        <v/>
      </c>
      <c r="AM440" s="375" t="str">
        <f t="shared" si="171"/>
        <v/>
      </c>
      <c r="AN440" s="376"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376"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375" t="str">
        <f t="shared" si="172"/>
        <v/>
      </c>
      <c r="AQ440" s="444" t="str">
        <f t="shared" si="173"/>
        <v/>
      </c>
      <c r="AR440" s="375" t="str">
        <f t="shared" si="183"/>
        <v/>
      </c>
      <c r="AS440" s="377" t="str">
        <f t="shared" si="174"/>
        <v/>
      </c>
      <c r="AT440" s="378" t="str">
        <f t="shared" si="175"/>
        <v/>
      </c>
      <c r="AX440" s="625" t="b">
        <f t="shared" si="184"/>
        <v>0</v>
      </c>
      <c r="AY440" s="7" t="str">
        <f t="shared" si="185"/>
        <v>FALSEFALSEFALSE</v>
      </c>
      <c r="AZ440" s="626">
        <f t="shared" si="176"/>
        <v>0</v>
      </c>
      <c r="BA440" s="627" t="str">
        <f t="shared" si="186"/>
        <v/>
      </c>
      <c r="BB440" s="627">
        <f t="shared" si="177"/>
        <v>0</v>
      </c>
      <c r="BC440" s="690" t="str">
        <f t="shared" si="178"/>
        <v/>
      </c>
    </row>
    <row r="441" spans="1:55">
      <c r="A441" s="381">
        <v>385</v>
      </c>
      <c r="B441" s="117"/>
      <c r="C441" s="288"/>
      <c r="D441" s="289"/>
      <c r="E441" s="289"/>
      <c r="F441" s="290"/>
      <c r="G441" s="292"/>
      <c r="H441" s="116"/>
      <c r="I441" s="292"/>
      <c r="J441" s="116"/>
      <c r="K441" s="370" t="str">
        <f t="shared" ref="K441:K504" si="187">C441&amp;D441&amp;E441&amp;F441</f>
        <v/>
      </c>
      <c r="L441" s="370">
        <f t="shared" si="179"/>
        <v>0</v>
      </c>
      <c r="M441" s="370">
        <f t="shared" si="180"/>
        <v>0</v>
      </c>
      <c r="N441" s="371" t="str">
        <f t="shared" ref="N441:N504" si="188">IF(OR($L441&gt;$U$48,$M441&gt;$U$48,AND($L441&gt;$M441,$M441&lt;&gt;0),AND($L441=0,$M441&lt;&gt;0)),"ERROR","")</f>
        <v/>
      </c>
      <c r="O441" s="371" t="str">
        <f t="shared" ref="O441:O504" si="189">IF(AND($N441&lt;&gt;"ERROR",$L441&lt;=$U$49,$M441&lt;=$U$49,$M441&lt;&gt;0),"(減車済)","")</f>
        <v/>
      </c>
      <c r="P441" s="371" t="str">
        <f t="shared" ref="P441:P504" si="190">IF(AND($N441&lt;&gt;"ERROR",$L441&lt;$U$49,AND($M441&gt;$U$49,$M441&lt;=$W$49),$M441&lt;&gt;0),"減車","")</f>
        <v/>
      </c>
      <c r="Q441" s="371" t="str">
        <f t="shared" ref="Q441:Q504" si="191">IF(AND($N441&lt;&gt;"ERROR",$L441&gt;$U$49,$M441&lt;=$W$49,$M441&lt;&gt;0),"一時使用","")</f>
        <v/>
      </c>
      <c r="R441" s="371" t="str">
        <f t="shared" ref="R441:R504" si="192">IF(AND($N441&lt;&gt;"ERROR",AND($L441&gt;0,$L441&lt;=$U$49),$M441=0),"継続","")</f>
        <v/>
      </c>
      <c r="S441" s="371" t="str">
        <f t="shared" ref="S441:S504" si="193">IF(AND($N441&lt;&gt;"ERROR",AND($L441&gt;$U$49),$M441=0),"新規","")</f>
        <v/>
      </c>
      <c r="T441" s="443" t="str">
        <f t="shared" si="181"/>
        <v/>
      </c>
      <c r="U441" s="539"/>
      <c r="V441" s="117"/>
      <c r="W441" s="118"/>
      <c r="X441" s="119"/>
      <c r="Y441" s="120"/>
      <c r="Z441" s="122"/>
      <c r="AA441" s="121"/>
      <c r="AB441" s="443" t="str">
        <f t="shared" ref="AB441:AB504" si="194">IF(AF441="","",IF(AM441=1,VLOOKUP(AN441,低公害車判別,2,FALSE),IF(AM441=3,VLOOKUP(AN441,低公害車判別,2,FALSE),IF(AM441=4,VLOOKUP(AO441,低公害車判別,2,FALSE),"低公害車"))))</f>
        <v/>
      </c>
      <c r="AC441" s="734" t="str">
        <f t="shared" si="182"/>
        <v/>
      </c>
      <c r="AD441" s="372"/>
      <c r="AE441" s="485"/>
      <c r="AF441" s="373" t="str">
        <f t="shared" ref="AF441:AF504" si="195">IF(OR(T441="(減車済)",T441=""),"",1)</f>
        <v/>
      </c>
      <c r="AG441" s="373" t="str">
        <f t="shared" ref="AG441:AG504" si="196">IF(OR(T441="継続",T441="新規"),1,"")</f>
        <v/>
      </c>
      <c r="AH441" s="374" t="str">
        <f t="shared" ref="AH441:AH504" si="197">IF(AF441="","",UPPER(ASC(X441)))</f>
        <v/>
      </c>
      <c r="AI441" s="375" t="str">
        <f t="shared" ref="AI441:AI504" si="198">IF(AF441="","",IF(V441="","",IF(V441="普通",1,IF(V441="小型",2,0))))</f>
        <v/>
      </c>
      <c r="AJ441" s="375" t="str">
        <f t="shared" ref="AJ441:AJ504" si="199">IF(AF441="","",IF(W441="","",VLOOKUP(W441,用途,2,FALSE)))</f>
        <v/>
      </c>
      <c r="AK441" s="375" t="str">
        <f t="shared" ref="AK441:AK504" si="200">IF(AF441="","",IF(Y441="","",IF(Y441&lt;=10,1,IF(Y441&lt;30,2,IF(Y441&gt;=30,3,0)))))</f>
        <v/>
      </c>
      <c r="AL441" s="375" t="str">
        <f t="shared" ref="AL441:AL504" si="201">IF(AF441="","",IF(Z441="","",IF(Z441&lt;=1.7*1000,1,IF(Z441&lt;=2.5*1000,2,IF(Z441&lt;=3.5*1000,3,IF(Z441&lt;8*1000,4,IF(Z441&gt;=8*1000,5,"")))))))</f>
        <v/>
      </c>
      <c r="AM441" s="375" t="str">
        <f t="shared" ref="AM441:AM504" si="202">IF(AF441="","",IF(AA441="","",VLOOKUP(AA441,燃料の種類,2,FALSE)))</f>
        <v/>
      </c>
      <c r="AN441" s="376"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376"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375" t="str">
        <f t="shared" ref="AP441:AP504" si="203">IF((AF441="")+(AC441=""),"",IF(燃料区分1=4,VLOOKUP(AO441,排ガス低減レベル,2,FALSE),VLOOKUP(AC441,排ガス低減レベル,2,FALSE)))</f>
        <v/>
      </c>
      <c r="AQ441" s="444" t="str">
        <f t="shared" ref="AQ441:AQ504" si="204">IF(AG441="","",IF(AJ441=3,B441&amp;"-"&amp;SUM(AJ441*100,AK441*10,AL441)&amp;"A",IF(OR(AJ441=2,AJ441=4,AJ441=6),B441&amp;"-"&amp;AL441*10&amp;"A",IF(AJ441=1,B441&amp;"-"&amp;AJ441&amp;"A",IF(AJ441=5,B441&amp;"-"&amp;SUM(AJ441*100,AI441*10,AL441)&amp;"A","")))))</f>
        <v/>
      </c>
      <c r="AR441" s="375" t="str">
        <f t="shared" si="183"/>
        <v/>
      </c>
      <c r="AS441" s="377" t="str">
        <f t="shared" ref="AS441:AS504" si="205">IF(AG441="","",B441&amp;"-"&amp;AM441)</f>
        <v/>
      </c>
      <c r="AT441" s="378" t="str">
        <f t="shared" ref="AT441:AT504" si="206">IF(AF441="","",VLOOKUP(T441,車両の増減,2,FALSE))</f>
        <v/>
      </c>
      <c r="AX441" s="625" t="b">
        <f t="shared" si="184"/>
        <v>0</v>
      </c>
      <c r="AY441" s="7" t="str">
        <f t="shared" si="185"/>
        <v>FALSEFALSEFALSE</v>
      </c>
      <c r="AZ441" s="626">
        <f t="shared" ref="AZ441:AZ504" si="207">AA441</f>
        <v>0</v>
      </c>
      <c r="BA441" s="627" t="str">
        <f t="shared" si="186"/>
        <v/>
      </c>
      <c r="BB441" s="627">
        <f t="shared" ref="BB441:BB504" si="208">LEN(X441)</f>
        <v>0</v>
      </c>
      <c r="BC441" s="690" t="str">
        <f t="shared" ref="BC441:BC504" si="209">MID(X441,2,1)</f>
        <v/>
      </c>
    </row>
    <row r="442" spans="1:55">
      <c r="A442" s="381">
        <v>386</v>
      </c>
      <c r="B442" s="117"/>
      <c r="C442" s="288"/>
      <c r="D442" s="289"/>
      <c r="E442" s="289"/>
      <c r="F442" s="290"/>
      <c r="G442" s="292"/>
      <c r="H442" s="116"/>
      <c r="I442" s="292"/>
      <c r="J442" s="116"/>
      <c r="K442" s="370" t="str">
        <f t="shared" si="187"/>
        <v/>
      </c>
      <c r="L442" s="370">
        <f t="shared" ref="L442:L505" si="210">IF(G442&gt;0,DATE((G442),(H442+1),0),0)</f>
        <v>0</v>
      </c>
      <c r="M442" s="370">
        <f t="shared" ref="M442:M505" si="211">IF(I442&gt;0,DATE((I442),(J442+1),0),0)</f>
        <v>0</v>
      </c>
      <c r="N442" s="371" t="str">
        <f t="shared" si="188"/>
        <v/>
      </c>
      <c r="O442" s="371" t="str">
        <f t="shared" si="189"/>
        <v/>
      </c>
      <c r="P442" s="371" t="str">
        <f t="shared" si="190"/>
        <v/>
      </c>
      <c r="Q442" s="371" t="str">
        <f t="shared" si="191"/>
        <v/>
      </c>
      <c r="R442" s="371" t="str">
        <f t="shared" si="192"/>
        <v/>
      </c>
      <c r="S442" s="371" t="str">
        <f t="shared" si="193"/>
        <v/>
      </c>
      <c r="T442" s="443" t="str">
        <f t="shared" ref="T442:T505" si="212">N442&amp;O442&amp;P442&amp;Q442&amp;R442&amp;S442</f>
        <v/>
      </c>
      <c r="U442" s="539"/>
      <c r="V442" s="117"/>
      <c r="W442" s="118"/>
      <c r="X442" s="119"/>
      <c r="Y442" s="120"/>
      <c r="Z442" s="122"/>
      <c r="AA442" s="121"/>
      <c r="AB442" s="443" t="str">
        <f t="shared" si="194"/>
        <v/>
      </c>
      <c r="AC442" s="734" t="str">
        <f t="shared" ref="AC442:AC505" si="213">IF(AF442="","",IF((AN442="")+(AN442="－"),IF((AO442="")+(AO442=0),"－",AO442),IF((AN442="PM☆☆☆")+(AN442="☆及びPM☆☆☆")+(AN442="☆☆及びPM☆☆☆")+(AN442="☆☆☆及びPM☆☆☆"),"PM☆☆☆",IF((AN442="PM☆☆☆☆")+(AN442="☆及びPM☆☆☆☆")+(AN442="☆☆及びPM☆☆☆☆")+(AN442="☆☆☆及びPM☆☆☆☆"),"PM☆☆☆☆",IF((AN442="新☆")+(AN442="新NOx☆")+(AN442="新PM☆"),"新☆（新長期）",AN442)))))</f>
        <v/>
      </c>
      <c r="AD442" s="372"/>
      <c r="AE442" s="485"/>
      <c r="AF442" s="373" t="str">
        <f t="shared" si="195"/>
        <v/>
      </c>
      <c r="AG442" s="373" t="str">
        <f t="shared" si="196"/>
        <v/>
      </c>
      <c r="AH442" s="374" t="str">
        <f t="shared" si="197"/>
        <v/>
      </c>
      <c r="AI442" s="375" t="str">
        <f t="shared" si="198"/>
        <v/>
      </c>
      <c r="AJ442" s="375" t="str">
        <f t="shared" si="199"/>
        <v/>
      </c>
      <c r="AK442" s="375" t="str">
        <f t="shared" si="200"/>
        <v/>
      </c>
      <c r="AL442" s="375" t="str">
        <f t="shared" si="201"/>
        <v/>
      </c>
      <c r="AM442" s="375" t="str">
        <f t="shared" si="202"/>
        <v/>
      </c>
      <c r="AN442" s="376"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376"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375" t="str">
        <f t="shared" si="203"/>
        <v/>
      </c>
      <c r="AQ442" s="444" t="str">
        <f t="shared" si="204"/>
        <v/>
      </c>
      <c r="AR442" s="375" t="str">
        <f t="shared" ref="AR442:AR505" si="214">IF(OR(AM442=1,AM442=2,AM442=11),1,IF(AM442=6,2,IF(OR(AM442=4,AM442=5,AM442=10),3,IF(AM442=7,4,IF(AM442=3,5, IF(OR(AM442=8,AM442=9),6,""))))))</f>
        <v/>
      </c>
      <c r="AS442" s="377" t="str">
        <f t="shared" si="205"/>
        <v/>
      </c>
      <c r="AT442" s="378" t="str">
        <f t="shared" si="206"/>
        <v/>
      </c>
      <c r="AX442" s="625" t="b">
        <f t="shared" ref="AX442:AX505" si="215">IF(AY442="FALSEFALSEFALSEFALSE","ハイブリッド")</f>
        <v>0</v>
      </c>
      <c r="AY442" s="7" t="str">
        <f t="shared" ref="AY442:AY505" si="216">EXACT(AZ442,BA442)&amp;IF(BA442="","")&amp;IF(AZ442="電気",TRUE)&amp;IF(AZ442="LPG",TRUE)</f>
        <v>FALSEFALSEFALSE</v>
      </c>
      <c r="AZ442" s="626">
        <f t="shared" si="207"/>
        <v>0</v>
      </c>
      <c r="BA442" s="627" t="str">
        <f t="shared" ref="BA442:BA505" si="217">IF(COUNTIFS(BC442,"*A*",BB442,"3"),"ハイブリッド(ガソリン)","")</f>
        <v/>
      </c>
      <c r="BB442" s="627">
        <f t="shared" si="208"/>
        <v>0</v>
      </c>
      <c r="BC442" s="690" t="str">
        <f t="shared" si="209"/>
        <v/>
      </c>
    </row>
    <row r="443" spans="1:55">
      <c r="A443" s="381">
        <v>387</v>
      </c>
      <c r="B443" s="117"/>
      <c r="C443" s="288"/>
      <c r="D443" s="289"/>
      <c r="E443" s="289"/>
      <c r="F443" s="290"/>
      <c r="G443" s="292"/>
      <c r="H443" s="116"/>
      <c r="I443" s="292"/>
      <c r="J443" s="116"/>
      <c r="K443" s="370" t="str">
        <f t="shared" si="187"/>
        <v/>
      </c>
      <c r="L443" s="370">
        <f t="shared" si="210"/>
        <v>0</v>
      </c>
      <c r="M443" s="370">
        <f t="shared" si="211"/>
        <v>0</v>
      </c>
      <c r="N443" s="371" t="str">
        <f t="shared" si="188"/>
        <v/>
      </c>
      <c r="O443" s="371" t="str">
        <f t="shared" si="189"/>
        <v/>
      </c>
      <c r="P443" s="371" t="str">
        <f t="shared" si="190"/>
        <v/>
      </c>
      <c r="Q443" s="371" t="str">
        <f t="shared" si="191"/>
        <v/>
      </c>
      <c r="R443" s="371" t="str">
        <f t="shared" si="192"/>
        <v/>
      </c>
      <c r="S443" s="371" t="str">
        <f t="shared" si="193"/>
        <v/>
      </c>
      <c r="T443" s="443" t="str">
        <f t="shared" si="212"/>
        <v/>
      </c>
      <c r="U443" s="539"/>
      <c r="V443" s="117"/>
      <c r="W443" s="118"/>
      <c r="X443" s="119"/>
      <c r="Y443" s="120"/>
      <c r="Z443" s="122"/>
      <c r="AA443" s="121"/>
      <c r="AB443" s="443" t="str">
        <f t="shared" si="194"/>
        <v/>
      </c>
      <c r="AC443" s="734" t="str">
        <f t="shared" si="213"/>
        <v/>
      </c>
      <c r="AD443" s="372"/>
      <c r="AE443" s="485"/>
      <c r="AF443" s="373" t="str">
        <f t="shared" si="195"/>
        <v/>
      </c>
      <c r="AG443" s="373" t="str">
        <f t="shared" si="196"/>
        <v/>
      </c>
      <c r="AH443" s="374" t="str">
        <f t="shared" si="197"/>
        <v/>
      </c>
      <c r="AI443" s="375" t="str">
        <f t="shared" si="198"/>
        <v/>
      </c>
      <c r="AJ443" s="375" t="str">
        <f t="shared" si="199"/>
        <v/>
      </c>
      <c r="AK443" s="375" t="str">
        <f t="shared" si="200"/>
        <v/>
      </c>
      <c r="AL443" s="375" t="str">
        <f t="shared" si="201"/>
        <v/>
      </c>
      <c r="AM443" s="375" t="str">
        <f t="shared" si="202"/>
        <v/>
      </c>
      <c r="AN443" s="376"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376"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375" t="str">
        <f t="shared" si="203"/>
        <v/>
      </c>
      <c r="AQ443" s="444" t="str">
        <f t="shared" si="204"/>
        <v/>
      </c>
      <c r="AR443" s="375" t="str">
        <f t="shared" si="214"/>
        <v/>
      </c>
      <c r="AS443" s="377" t="str">
        <f t="shared" si="205"/>
        <v/>
      </c>
      <c r="AT443" s="378" t="str">
        <f t="shared" si="206"/>
        <v/>
      </c>
      <c r="AX443" s="625" t="b">
        <f t="shared" si="215"/>
        <v>0</v>
      </c>
      <c r="AY443" s="7" t="str">
        <f t="shared" si="216"/>
        <v>FALSEFALSEFALSE</v>
      </c>
      <c r="AZ443" s="626">
        <f t="shared" si="207"/>
        <v>0</v>
      </c>
      <c r="BA443" s="627" t="str">
        <f t="shared" si="217"/>
        <v/>
      </c>
      <c r="BB443" s="627">
        <f t="shared" si="208"/>
        <v>0</v>
      </c>
      <c r="BC443" s="690" t="str">
        <f t="shared" si="209"/>
        <v/>
      </c>
    </row>
    <row r="444" spans="1:55">
      <c r="A444" s="381">
        <v>388</v>
      </c>
      <c r="B444" s="117"/>
      <c r="C444" s="288"/>
      <c r="D444" s="289"/>
      <c r="E444" s="289"/>
      <c r="F444" s="290"/>
      <c r="G444" s="292"/>
      <c r="H444" s="116"/>
      <c r="I444" s="292"/>
      <c r="J444" s="116"/>
      <c r="K444" s="370" t="str">
        <f t="shared" si="187"/>
        <v/>
      </c>
      <c r="L444" s="370">
        <f t="shared" si="210"/>
        <v>0</v>
      </c>
      <c r="M444" s="370">
        <f t="shared" si="211"/>
        <v>0</v>
      </c>
      <c r="N444" s="371" t="str">
        <f t="shared" si="188"/>
        <v/>
      </c>
      <c r="O444" s="371" t="str">
        <f t="shared" si="189"/>
        <v/>
      </c>
      <c r="P444" s="371" t="str">
        <f t="shared" si="190"/>
        <v/>
      </c>
      <c r="Q444" s="371" t="str">
        <f t="shared" si="191"/>
        <v/>
      </c>
      <c r="R444" s="371" t="str">
        <f t="shared" si="192"/>
        <v/>
      </c>
      <c r="S444" s="371" t="str">
        <f t="shared" si="193"/>
        <v/>
      </c>
      <c r="T444" s="443" t="str">
        <f t="shared" si="212"/>
        <v/>
      </c>
      <c r="U444" s="539"/>
      <c r="V444" s="117"/>
      <c r="W444" s="118"/>
      <c r="X444" s="119"/>
      <c r="Y444" s="120"/>
      <c r="Z444" s="122"/>
      <c r="AA444" s="121"/>
      <c r="AB444" s="443" t="str">
        <f t="shared" si="194"/>
        <v/>
      </c>
      <c r="AC444" s="734" t="str">
        <f t="shared" si="213"/>
        <v/>
      </c>
      <c r="AD444" s="372"/>
      <c r="AE444" s="485"/>
      <c r="AF444" s="373" t="str">
        <f t="shared" si="195"/>
        <v/>
      </c>
      <c r="AG444" s="373" t="str">
        <f t="shared" si="196"/>
        <v/>
      </c>
      <c r="AH444" s="374" t="str">
        <f t="shared" si="197"/>
        <v/>
      </c>
      <c r="AI444" s="375" t="str">
        <f t="shared" si="198"/>
        <v/>
      </c>
      <c r="AJ444" s="375" t="str">
        <f t="shared" si="199"/>
        <v/>
      </c>
      <c r="AK444" s="375" t="str">
        <f t="shared" si="200"/>
        <v/>
      </c>
      <c r="AL444" s="375" t="str">
        <f t="shared" si="201"/>
        <v/>
      </c>
      <c r="AM444" s="375" t="str">
        <f t="shared" si="202"/>
        <v/>
      </c>
      <c r="AN444" s="376"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376"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375" t="str">
        <f t="shared" si="203"/>
        <v/>
      </c>
      <c r="AQ444" s="444" t="str">
        <f t="shared" si="204"/>
        <v/>
      </c>
      <c r="AR444" s="375" t="str">
        <f t="shared" si="214"/>
        <v/>
      </c>
      <c r="AS444" s="377" t="str">
        <f t="shared" si="205"/>
        <v/>
      </c>
      <c r="AT444" s="378" t="str">
        <f t="shared" si="206"/>
        <v/>
      </c>
      <c r="AX444" s="625" t="b">
        <f t="shared" si="215"/>
        <v>0</v>
      </c>
      <c r="AY444" s="7" t="str">
        <f t="shared" si="216"/>
        <v>FALSEFALSEFALSE</v>
      </c>
      <c r="AZ444" s="626">
        <f t="shared" si="207"/>
        <v>0</v>
      </c>
      <c r="BA444" s="627" t="str">
        <f t="shared" si="217"/>
        <v/>
      </c>
      <c r="BB444" s="627">
        <f t="shared" si="208"/>
        <v>0</v>
      </c>
      <c r="BC444" s="690" t="str">
        <f t="shared" si="209"/>
        <v/>
      </c>
    </row>
    <row r="445" spans="1:55">
      <c r="A445" s="381">
        <v>389</v>
      </c>
      <c r="B445" s="117"/>
      <c r="C445" s="288"/>
      <c r="D445" s="289"/>
      <c r="E445" s="289"/>
      <c r="F445" s="290"/>
      <c r="G445" s="292"/>
      <c r="H445" s="116"/>
      <c r="I445" s="292"/>
      <c r="J445" s="116"/>
      <c r="K445" s="370" t="str">
        <f t="shared" si="187"/>
        <v/>
      </c>
      <c r="L445" s="370">
        <f t="shared" si="210"/>
        <v>0</v>
      </c>
      <c r="M445" s="370">
        <f t="shared" si="211"/>
        <v>0</v>
      </c>
      <c r="N445" s="371" t="str">
        <f t="shared" si="188"/>
        <v/>
      </c>
      <c r="O445" s="371" t="str">
        <f t="shared" si="189"/>
        <v/>
      </c>
      <c r="P445" s="371" t="str">
        <f t="shared" si="190"/>
        <v/>
      </c>
      <c r="Q445" s="371" t="str">
        <f t="shared" si="191"/>
        <v/>
      </c>
      <c r="R445" s="371" t="str">
        <f t="shared" si="192"/>
        <v/>
      </c>
      <c r="S445" s="371" t="str">
        <f t="shared" si="193"/>
        <v/>
      </c>
      <c r="T445" s="443" t="str">
        <f t="shared" si="212"/>
        <v/>
      </c>
      <c r="U445" s="539"/>
      <c r="V445" s="117"/>
      <c r="W445" s="118"/>
      <c r="X445" s="119"/>
      <c r="Y445" s="120"/>
      <c r="Z445" s="122"/>
      <c r="AA445" s="121"/>
      <c r="AB445" s="443" t="str">
        <f t="shared" si="194"/>
        <v/>
      </c>
      <c r="AC445" s="734" t="str">
        <f t="shared" si="213"/>
        <v/>
      </c>
      <c r="AD445" s="372"/>
      <c r="AE445" s="485"/>
      <c r="AF445" s="373" t="str">
        <f t="shared" si="195"/>
        <v/>
      </c>
      <c r="AG445" s="373" t="str">
        <f t="shared" si="196"/>
        <v/>
      </c>
      <c r="AH445" s="374" t="str">
        <f t="shared" si="197"/>
        <v/>
      </c>
      <c r="AI445" s="375" t="str">
        <f t="shared" si="198"/>
        <v/>
      </c>
      <c r="AJ445" s="375" t="str">
        <f t="shared" si="199"/>
        <v/>
      </c>
      <c r="AK445" s="375" t="str">
        <f t="shared" si="200"/>
        <v/>
      </c>
      <c r="AL445" s="375" t="str">
        <f t="shared" si="201"/>
        <v/>
      </c>
      <c r="AM445" s="375" t="str">
        <f t="shared" si="202"/>
        <v/>
      </c>
      <c r="AN445" s="376"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376"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375" t="str">
        <f t="shared" si="203"/>
        <v/>
      </c>
      <c r="AQ445" s="444" t="str">
        <f t="shared" si="204"/>
        <v/>
      </c>
      <c r="AR445" s="375" t="str">
        <f t="shared" si="214"/>
        <v/>
      </c>
      <c r="AS445" s="377" t="str">
        <f t="shared" si="205"/>
        <v/>
      </c>
      <c r="AT445" s="378" t="str">
        <f t="shared" si="206"/>
        <v/>
      </c>
      <c r="AX445" s="625" t="b">
        <f t="shared" si="215"/>
        <v>0</v>
      </c>
      <c r="AY445" s="7" t="str">
        <f t="shared" si="216"/>
        <v>FALSEFALSEFALSE</v>
      </c>
      <c r="AZ445" s="626">
        <f t="shared" si="207"/>
        <v>0</v>
      </c>
      <c r="BA445" s="627" t="str">
        <f t="shared" si="217"/>
        <v/>
      </c>
      <c r="BB445" s="627">
        <f t="shared" si="208"/>
        <v>0</v>
      </c>
      <c r="BC445" s="690" t="str">
        <f t="shared" si="209"/>
        <v/>
      </c>
    </row>
    <row r="446" spans="1:55">
      <c r="A446" s="381">
        <v>390</v>
      </c>
      <c r="B446" s="117"/>
      <c r="C446" s="288"/>
      <c r="D446" s="289"/>
      <c r="E446" s="289"/>
      <c r="F446" s="290"/>
      <c r="G446" s="292"/>
      <c r="H446" s="116"/>
      <c r="I446" s="292"/>
      <c r="J446" s="116"/>
      <c r="K446" s="370" t="str">
        <f t="shared" si="187"/>
        <v/>
      </c>
      <c r="L446" s="370">
        <f t="shared" si="210"/>
        <v>0</v>
      </c>
      <c r="M446" s="370">
        <f t="shared" si="211"/>
        <v>0</v>
      </c>
      <c r="N446" s="371" t="str">
        <f t="shared" si="188"/>
        <v/>
      </c>
      <c r="O446" s="371" t="str">
        <f t="shared" si="189"/>
        <v/>
      </c>
      <c r="P446" s="371" t="str">
        <f t="shared" si="190"/>
        <v/>
      </c>
      <c r="Q446" s="371" t="str">
        <f t="shared" si="191"/>
        <v/>
      </c>
      <c r="R446" s="371" t="str">
        <f t="shared" si="192"/>
        <v/>
      </c>
      <c r="S446" s="371" t="str">
        <f t="shared" si="193"/>
        <v/>
      </c>
      <c r="T446" s="443" t="str">
        <f t="shared" si="212"/>
        <v/>
      </c>
      <c r="U446" s="539"/>
      <c r="V446" s="117"/>
      <c r="W446" s="118"/>
      <c r="X446" s="119"/>
      <c r="Y446" s="120"/>
      <c r="Z446" s="122"/>
      <c r="AA446" s="121"/>
      <c r="AB446" s="443" t="str">
        <f t="shared" si="194"/>
        <v/>
      </c>
      <c r="AC446" s="734" t="str">
        <f t="shared" si="213"/>
        <v/>
      </c>
      <c r="AD446" s="372"/>
      <c r="AE446" s="485"/>
      <c r="AF446" s="373" t="str">
        <f t="shared" si="195"/>
        <v/>
      </c>
      <c r="AG446" s="373" t="str">
        <f t="shared" si="196"/>
        <v/>
      </c>
      <c r="AH446" s="374" t="str">
        <f t="shared" si="197"/>
        <v/>
      </c>
      <c r="AI446" s="375" t="str">
        <f t="shared" si="198"/>
        <v/>
      </c>
      <c r="AJ446" s="375" t="str">
        <f t="shared" si="199"/>
        <v/>
      </c>
      <c r="AK446" s="375" t="str">
        <f t="shared" si="200"/>
        <v/>
      </c>
      <c r="AL446" s="375" t="str">
        <f t="shared" si="201"/>
        <v/>
      </c>
      <c r="AM446" s="375" t="str">
        <f t="shared" si="202"/>
        <v/>
      </c>
      <c r="AN446" s="376"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376"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375" t="str">
        <f t="shared" si="203"/>
        <v/>
      </c>
      <c r="AQ446" s="444" t="str">
        <f t="shared" si="204"/>
        <v/>
      </c>
      <c r="AR446" s="375" t="str">
        <f t="shared" si="214"/>
        <v/>
      </c>
      <c r="AS446" s="377" t="str">
        <f t="shared" si="205"/>
        <v/>
      </c>
      <c r="AT446" s="378" t="str">
        <f t="shared" si="206"/>
        <v/>
      </c>
      <c r="AX446" s="625" t="b">
        <f t="shared" si="215"/>
        <v>0</v>
      </c>
      <c r="AY446" s="7" t="str">
        <f t="shared" si="216"/>
        <v>FALSEFALSEFALSE</v>
      </c>
      <c r="AZ446" s="626">
        <f t="shared" si="207"/>
        <v>0</v>
      </c>
      <c r="BA446" s="627" t="str">
        <f t="shared" si="217"/>
        <v/>
      </c>
      <c r="BB446" s="627">
        <f t="shared" si="208"/>
        <v>0</v>
      </c>
      <c r="BC446" s="690" t="str">
        <f t="shared" si="209"/>
        <v/>
      </c>
    </row>
    <row r="447" spans="1:55">
      <c r="A447" s="381">
        <v>391</v>
      </c>
      <c r="B447" s="117"/>
      <c r="C447" s="288"/>
      <c r="D447" s="289"/>
      <c r="E447" s="289"/>
      <c r="F447" s="290"/>
      <c r="G447" s="292"/>
      <c r="H447" s="116"/>
      <c r="I447" s="292"/>
      <c r="J447" s="116"/>
      <c r="K447" s="370" t="str">
        <f t="shared" si="187"/>
        <v/>
      </c>
      <c r="L447" s="370">
        <f t="shared" si="210"/>
        <v>0</v>
      </c>
      <c r="M447" s="370">
        <f t="shared" si="211"/>
        <v>0</v>
      </c>
      <c r="N447" s="371" t="str">
        <f t="shared" si="188"/>
        <v/>
      </c>
      <c r="O447" s="371" t="str">
        <f t="shared" si="189"/>
        <v/>
      </c>
      <c r="P447" s="371" t="str">
        <f t="shared" si="190"/>
        <v/>
      </c>
      <c r="Q447" s="371" t="str">
        <f t="shared" si="191"/>
        <v/>
      </c>
      <c r="R447" s="371" t="str">
        <f t="shared" si="192"/>
        <v/>
      </c>
      <c r="S447" s="371" t="str">
        <f t="shared" si="193"/>
        <v/>
      </c>
      <c r="T447" s="443" t="str">
        <f t="shared" si="212"/>
        <v/>
      </c>
      <c r="U447" s="539"/>
      <c r="V447" s="117"/>
      <c r="W447" s="118"/>
      <c r="X447" s="119"/>
      <c r="Y447" s="120"/>
      <c r="Z447" s="122"/>
      <c r="AA447" s="121"/>
      <c r="AB447" s="443" t="str">
        <f t="shared" si="194"/>
        <v/>
      </c>
      <c r="AC447" s="734" t="str">
        <f t="shared" si="213"/>
        <v/>
      </c>
      <c r="AD447" s="372"/>
      <c r="AE447" s="485"/>
      <c r="AF447" s="373" t="str">
        <f t="shared" si="195"/>
        <v/>
      </c>
      <c r="AG447" s="373" t="str">
        <f t="shared" si="196"/>
        <v/>
      </c>
      <c r="AH447" s="374" t="str">
        <f t="shared" si="197"/>
        <v/>
      </c>
      <c r="AI447" s="375" t="str">
        <f t="shared" si="198"/>
        <v/>
      </c>
      <c r="AJ447" s="375" t="str">
        <f t="shared" si="199"/>
        <v/>
      </c>
      <c r="AK447" s="375" t="str">
        <f t="shared" si="200"/>
        <v/>
      </c>
      <c r="AL447" s="375" t="str">
        <f t="shared" si="201"/>
        <v/>
      </c>
      <c r="AM447" s="375" t="str">
        <f t="shared" si="202"/>
        <v/>
      </c>
      <c r="AN447" s="376"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376"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375" t="str">
        <f t="shared" si="203"/>
        <v/>
      </c>
      <c r="AQ447" s="444" t="str">
        <f t="shared" si="204"/>
        <v/>
      </c>
      <c r="AR447" s="375" t="str">
        <f t="shared" si="214"/>
        <v/>
      </c>
      <c r="AS447" s="377" t="str">
        <f t="shared" si="205"/>
        <v/>
      </c>
      <c r="AT447" s="378" t="str">
        <f t="shared" si="206"/>
        <v/>
      </c>
      <c r="AX447" s="625" t="b">
        <f t="shared" si="215"/>
        <v>0</v>
      </c>
      <c r="AY447" s="7" t="str">
        <f t="shared" si="216"/>
        <v>FALSEFALSEFALSE</v>
      </c>
      <c r="AZ447" s="626">
        <f t="shared" si="207"/>
        <v>0</v>
      </c>
      <c r="BA447" s="627" t="str">
        <f t="shared" si="217"/>
        <v/>
      </c>
      <c r="BB447" s="627">
        <f t="shared" si="208"/>
        <v>0</v>
      </c>
      <c r="BC447" s="690" t="str">
        <f t="shared" si="209"/>
        <v/>
      </c>
    </row>
    <row r="448" spans="1:55">
      <c r="A448" s="381">
        <v>392</v>
      </c>
      <c r="B448" s="117"/>
      <c r="C448" s="288"/>
      <c r="D448" s="289"/>
      <c r="E448" s="289"/>
      <c r="F448" s="290"/>
      <c r="G448" s="292"/>
      <c r="H448" s="116"/>
      <c r="I448" s="292"/>
      <c r="J448" s="116"/>
      <c r="K448" s="370" t="str">
        <f t="shared" si="187"/>
        <v/>
      </c>
      <c r="L448" s="370">
        <f t="shared" si="210"/>
        <v>0</v>
      </c>
      <c r="M448" s="370">
        <f t="shared" si="211"/>
        <v>0</v>
      </c>
      <c r="N448" s="371" t="str">
        <f t="shared" si="188"/>
        <v/>
      </c>
      <c r="O448" s="371" t="str">
        <f t="shared" si="189"/>
        <v/>
      </c>
      <c r="P448" s="371" t="str">
        <f t="shared" si="190"/>
        <v/>
      </c>
      <c r="Q448" s="371" t="str">
        <f t="shared" si="191"/>
        <v/>
      </c>
      <c r="R448" s="371" t="str">
        <f t="shared" si="192"/>
        <v/>
      </c>
      <c r="S448" s="371" t="str">
        <f t="shared" si="193"/>
        <v/>
      </c>
      <c r="T448" s="443" t="str">
        <f t="shared" si="212"/>
        <v/>
      </c>
      <c r="U448" s="539"/>
      <c r="V448" s="117"/>
      <c r="W448" s="118"/>
      <c r="X448" s="119"/>
      <c r="Y448" s="120"/>
      <c r="Z448" s="122"/>
      <c r="AA448" s="121"/>
      <c r="AB448" s="443" t="str">
        <f t="shared" si="194"/>
        <v/>
      </c>
      <c r="AC448" s="734" t="str">
        <f t="shared" si="213"/>
        <v/>
      </c>
      <c r="AD448" s="372"/>
      <c r="AE448" s="485"/>
      <c r="AF448" s="373" t="str">
        <f t="shared" si="195"/>
        <v/>
      </c>
      <c r="AG448" s="373" t="str">
        <f t="shared" si="196"/>
        <v/>
      </c>
      <c r="AH448" s="374" t="str">
        <f t="shared" si="197"/>
        <v/>
      </c>
      <c r="AI448" s="375" t="str">
        <f t="shared" si="198"/>
        <v/>
      </c>
      <c r="AJ448" s="375" t="str">
        <f t="shared" si="199"/>
        <v/>
      </c>
      <c r="AK448" s="375" t="str">
        <f t="shared" si="200"/>
        <v/>
      </c>
      <c r="AL448" s="375" t="str">
        <f t="shared" si="201"/>
        <v/>
      </c>
      <c r="AM448" s="375" t="str">
        <f t="shared" si="202"/>
        <v/>
      </c>
      <c r="AN448" s="376"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376"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375" t="str">
        <f t="shared" si="203"/>
        <v/>
      </c>
      <c r="AQ448" s="444" t="str">
        <f t="shared" si="204"/>
        <v/>
      </c>
      <c r="AR448" s="375" t="str">
        <f t="shared" si="214"/>
        <v/>
      </c>
      <c r="AS448" s="377" t="str">
        <f t="shared" si="205"/>
        <v/>
      </c>
      <c r="AT448" s="378" t="str">
        <f t="shared" si="206"/>
        <v/>
      </c>
      <c r="AX448" s="625" t="b">
        <f t="shared" si="215"/>
        <v>0</v>
      </c>
      <c r="AY448" s="7" t="str">
        <f t="shared" si="216"/>
        <v>FALSEFALSEFALSE</v>
      </c>
      <c r="AZ448" s="626">
        <f t="shared" si="207"/>
        <v>0</v>
      </c>
      <c r="BA448" s="627" t="str">
        <f t="shared" si="217"/>
        <v/>
      </c>
      <c r="BB448" s="627">
        <f t="shared" si="208"/>
        <v>0</v>
      </c>
      <c r="BC448" s="690" t="str">
        <f t="shared" si="209"/>
        <v/>
      </c>
    </row>
    <row r="449" spans="1:55">
      <c r="A449" s="381">
        <v>393</v>
      </c>
      <c r="B449" s="117"/>
      <c r="C449" s="288"/>
      <c r="D449" s="289"/>
      <c r="E449" s="289"/>
      <c r="F449" s="290"/>
      <c r="G449" s="292"/>
      <c r="H449" s="116"/>
      <c r="I449" s="292"/>
      <c r="J449" s="116"/>
      <c r="K449" s="370" t="str">
        <f t="shared" si="187"/>
        <v/>
      </c>
      <c r="L449" s="370">
        <f t="shared" si="210"/>
        <v>0</v>
      </c>
      <c r="M449" s="370">
        <f t="shared" si="211"/>
        <v>0</v>
      </c>
      <c r="N449" s="371" t="str">
        <f t="shared" si="188"/>
        <v/>
      </c>
      <c r="O449" s="371" t="str">
        <f t="shared" si="189"/>
        <v/>
      </c>
      <c r="P449" s="371" t="str">
        <f t="shared" si="190"/>
        <v/>
      </c>
      <c r="Q449" s="371" t="str">
        <f t="shared" si="191"/>
        <v/>
      </c>
      <c r="R449" s="371" t="str">
        <f t="shared" si="192"/>
        <v/>
      </c>
      <c r="S449" s="371" t="str">
        <f t="shared" si="193"/>
        <v/>
      </c>
      <c r="T449" s="443" t="str">
        <f t="shared" si="212"/>
        <v/>
      </c>
      <c r="U449" s="539"/>
      <c r="V449" s="117"/>
      <c r="W449" s="118"/>
      <c r="X449" s="119"/>
      <c r="Y449" s="120"/>
      <c r="Z449" s="122"/>
      <c r="AA449" s="121"/>
      <c r="AB449" s="443" t="str">
        <f t="shared" si="194"/>
        <v/>
      </c>
      <c r="AC449" s="734" t="str">
        <f t="shared" si="213"/>
        <v/>
      </c>
      <c r="AD449" s="372"/>
      <c r="AE449" s="485"/>
      <c r="AF449" s="373" t="str">
        <f t="shared" si="195"/>
        <v/>
      </c>
      <c r="AG449" s="373" t="str">
        <f t="shared" si="196"/>
        <v/>
      </c>
      <c r="AH449" s="374" t="str">
        <f t="shared" si="197"/>
        <v/>
      </c>
      <c r="AI449" s="375" t="str">
        <f t="shared" si="198"/>
        <v/>
      </c>
      <c r="AJ449" s="375" t="str">
        <f t="shared" si="199"/>
        <v/>
      </c>
      <c r="AK449" s="375" t="str">
        <f t="shared" si="200"/>
        <v/>
      </c>
      <c r="AL449" s="375" t="str">
        <f t="shared" si="201"/>
        <v/>
      </c>
      <c r="AM449" s="375" t="str">
        <f t="shared" si="202"/>
        <v/>
      </c>
      <c r="AN449" s="376"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376"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375" t="str">
        <f t="shared" si="203"/>
        <v/>
      </c>
      <c r="AQ449" s="444" t="str">
        <f t="shared" si="204"/>
        <v/>
      </c>
      <c r="AR449" s="375" t="str">
        <f t="shared" si="214"/>
        <v/>
      </c>
      <c r="AS449" s="377" t="str">
        <f t="shared" si="205"/>
        <v/>
      </c>
      <c r="AT449" s="378" t="str">
        <f t="shared" si="206"/>
        <v/>
      </c>
      <c r="AX449" s="625" t="b">
        <f t="shared" si="215"/>
        <v>0</v>
      </c>
      <c r="AY449" s="7" t="str">
        <f t="shared" si="216"/>
        <v>FALSEFALSEFALSE</v>
      </c>
      <c r="AZ449" s="626">
        <f t="shared" si="207"/>
        <v>0</v>
      </c>
      <c r="BA449" s="627" t="str">
        <f t="shared" si="217"/>
        <v/>
      </c>
      <c r="BB449" s="627">
        <f t="shared" si="208"/>
        <v>0</v>
      </c>
      <c r="BC449" s="690" t="str">
        <f t="shared" si="209"/>
        <v/>
      </c>
    </row>
    <row r="450" spans="1:55">
      <c r="A450" s="381">
        <v>394</v>
      </c>
      <c r="B450" s="117"/>
      <c r="C450" s="288"/>
      <c r="D450" s="289"/>
      <c r="E450" s="289"/>
      <c r="F450" s="290"/>
      <c r="G450" s="292"/>
      <c r="H450" s="116"/>
      <c r="I450" s="292"/>
      <c r="J450" s="116"/>
      <c r="K450" s="370" t="str">
        <f t="shared" si="187"/>
        <v/>
      </c>
      <c r="L450" s="370">
        <f t="shared" si="210"/>
        <v>0</v>
      </c>
      <c r="M450" s="370">
        <f t="shared" si="211"/>
        <v>0</v>
      </c>
      <c r="N450" s="371" t="str">
        <f t="shared" si="188"/>
        <v/>
      </c>
      <c r="O450" s="371" t="str">
        <f t="shared" si="189"/>
        <v/>
      </c>
      <c r="P450" s="371" t="str">
        <f t="shared" si="190"/>
        <v/>
      </c>
      <c r="Q450" s="371" t="str">
        <f t="shared" si="191"/>
        <v/>
      </c>
      <c r="R450" s="371" t="str">
        <f t="shared" si="192"/>
        <v/>
      </c>
      <c r="S450" s="371" t="str">
        <f t="shared" si="193"/>
        <v/>
      </c>
      <c r="T450" s="443" t="str">
        <f t="shared" si="212"/>
        <v/>
      </c>
      <c r="U450" s="539"/>
      <c r="V450" s="117"/>
      <c r="W450" s="118"/>
      <c r="X450" s="119"/>
      <c r="Y450" s="120"/>
      <c r="Z450" s="122"/>
      <c r="AA450" s="121"/>
      <c r="AB450" s="443" t="str">
        <f t="shared" si="194"/>
        <v/>
      </c>
      <c r="AC450" s="734" t="str">
        <f t="shared" si="213"/>
        <v/>
      </c>
      <c r="AD450" s="372"/>
      <c r="AE450" s="485"/>
      <c r="AF450" s="373" t="str">
        <f t="shared" si="195"/>
        <v/>
      </c>
      <c r="AG450" s="373" t="str">
        <f t="shared" si="196"/>
        <v/>
      </c>
      <c r="AH450" s="374" t="str">
        <f t="shared" si="197"/>
        <v/>
      </c>
      <c r="AI450" s="375" t="str">
        <f t="shared" si="198"/>
        <v/>
      </c>
      <c r="AJ450" s="375" t="str">
        <f t="shared" si="199"/>
        <v/>
      </c>
      <c r="AK450" s="375" t="str">
        <f t="shared" si="200"/>
        <v/>
      </c>
      <c r="AL450" s="375" t="str">
        <f t="shared" si="201"/>
        <v/>
      </c>
      <c r="AM450" s="375" t="str">
        <f t="shared" si="202"/>
        <v/>
      </c>
      <c r="AN450" s="376"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376"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375" t="str">
        <f t="shared" si="203"/>
        <v/>
      </c>
      <c r="AQ450" s="444" t="str">
        <f t="shared" si="204"/>
        <v/>
      </c>
      <c r="AR450" s="375" t="str">
        <f t="shared" si="214"/>
        <v/>
      </c>
      <c r="AS450" s="377" t="str">
        <f t="shared" si="205"/>
        <v/>
      </c>
      <c r="AT450" s="378" t="str">
        <f t="shared" si="206"/>
        <v/>
      </c>
      <c r="AX450" s="625" t="b">
        <f t="shared" si="215"/>
        <v>0</v>
      </c>
      <c r="AY450" s="7" t="str">
        <f t="shared" si="216"/>
        <v>FALSEFALSEFALSE</v>
      </c>
      <c r="AZ450" s="626">
        <f t="shared" si="207"/>
        <v>0</v>
      </c>
      <c r="BA450" s="627" t="str">
        <f t="shared" si="217"/>
        <v/>
      </c>
      <c r="BB450" s="627">
        <f t="shared" si="208"/>
        <v>0</v>
      </c>
      <c r="BC450" s="690" t="str">
        <f t="shared" si="209"/>
        <v/>
      </c>
    </row>
    <row r="451" spans="1:55">
      <c r="A451" s="381">
        <v>395</v>
      </c>
      <c r="B451" s="117"/>
      <c r="C451" s="288"/>
      <c r="D451" s="289"/>
      <c r="E451" s="289"/>
      <c r="F451" s="290"/>
      <c r="G451" s="292"/>
      <c r="H451" s="116"/>
      <c r="I451" s="292"/>
      <c r="J451" s="116"/>
      <c r="K451" s="370" t="str">
        <f t="shared" si="187"/>
        <v/>
      </c>
      <c r="L451" s="370">
        <f t="shared" si="210"/>
        <v>0</v>
      </c>
      <c r="M451" s="370">
        <f t="shared" si="211"/>
        <v>0</v>
      </c>
      <c r="N451" s="371" t="str">
        <f t="shared" si="188"/>
        <v/>
      </c>
      <c r="O451" s="371" t="str">
        <f t="shared" si="189"/>
        <v/>
      </c>
      <c r="P451" s="371" t="str">
        <f t="shared" si="190"/>
        <v/>
      </c>
      <c r="Q451" s="371" t="str">
        <f t="shared" si="191"/>
        <v/>
      </c>
      <c r="R451" s="371" t="str">
        <f t="shared" si="192"/>
        <v/>
      </c>
      <c r="S451" s="371" t="str">
        <f t="shared" si="193"/>
        <v/>
      </c>
      <c r="T451" s="443" t="str">
        <f t="shared" si="212"/>
        <v/>
      </c>
      <c r="U451" s="539"/>
      <c r="V451" s="117"/>
      <c r="W451" s="118"/>
      <c r="X451" s="119"/>
      <c r="Y451" s="120"/>
      <c r="Z451" s="122"/>
      <c r="AA451" s="121"/>
      <c r="AB451" s="443" t="str">
        <f t="shared" si="194"/>
        <v/>
      </c>
      <c r="AC451" s="734" t="str">
        <f t="shared" si="213"/>
        <v/>
      </c>
      <c r="AD451" s="372"/>
      <c r="AE451" s="485"/>
      <c r="AF451" s="373" t="str">
        <f t="shared" si="195"/>
        <v/>
      </c>
      <c r="AG451" s="373" t="str">
        <f t="shared" si="196"/>
        <v/>
      </c>
      <c r="AH451" s="374" t="str">
        <f t="shared" si="197"/>
        <v/>
      </c>
      <c r="AI451" s="375" t="str">
        <f t="shared" si="198"/>
        <v/>
      </c>
      <c r="AJ451" s="375" t="str">
        <f t="shared" si="199"/>
        <v/>
      </c>
      <c r="AK451" s="375" t="str">
        <f t="shared" si="200"/>
        <v/>
      </c>
      <c r="AL451" s="375" t="str">
        <f t="shared" si="201"/>
        <v/>
      </c>
      <c r="AM451" s="375" t="str">
        <f t="shared" si="202"/>
        <v/>
      </c>
      <c r="AN451" s="376"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376"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375" t="str">
        <f t="shared" si="203"/>
        <v/>
      </c>
      <c r="AQ451" s="444" t="str">
        <f t="shared" si="204"/>
        <v/>
      </c>
      <c r="AR451" s="375" t="str">
        <f t="shared" si="214"/>
        <v/>
      </c>
      <c r="AS451" s="377" t="str">
        <f t="shared" si="205"/>
        <v/>
      </c>
      <c r="AT451" s="378" t="str">
        <f t="shared" si="206"/>
        <v/>
      </c>
      <c r="AX451" s="625" t="b">
        <f t="shared" si="215"/>
        <v>0</v>
      </c>
      <c r="AY451" s="7" t="str">
        <f t="shared" si="216"/>
        <v>FALSEFALSEFALSE</v>
      </c>
      <c r="AZ451" s="626">
        <f t="shared" si="207"/>
        <v>0</v>
      </c>
      <c r="BA451" s="627" t="str">
        <f t="shared" si="217"/>
        <v/>
      </c>
      <c r="BB451" s="627">
        <f t="shared" si="208"/>
        <v>0</v>
      </c>
      <c r="BC451" s="690" t="str">
        <f t="shared" si="209"/>
        <v/>
      </c>
    </row>
    <row r="452" spans="1:55">
      <c r="A452" s="381">
        <v>396</v>
      </c>
      <c r="B452" s="117"/>
      <c r="C452" s="288"/>
      <c r="D452" s="289"/>
      <c r="E452" s="289"/>
      <c r="F452" s="290"/>
      <c r="G452" s="292"/>
      <c r="H452" s="116"/>
      <c r="I452" s="292"/>
      <c r="J452" s="116"/>
      <c r="K452" s="370" t="str">
        <f t="shared" si="187"/>
        <v/>
      </c>
      <c r="L452" s="370">
        <f t="shared" si="210"/>
        <v>0</v>
      </c>
      <c r="M452" s="370">
        <f t="shared" si="211"/>
        <v>0</v>
      </c>
      <c r="N452" s="371" t="str">
        <f t="shared" si="188"/>
        <v/>
      </c>
      <c r="O452" s="371" t="str">
        <f t="shared" si="189"/>
        <v/>
      </c>
      <c r="P452" s="371" t="str">
        <f t="shared" si="190"/>
        <v/>
      </c>
      <c r="Q452" s="371" t="str">
        <f t="shared" si="191"/>
        <v/>
      </c>
      <c r="R452" s="371" t="str">
        <f t="shared" si="192"/>
        <v/>
      </c>
      <c r="S452" s="371" t="str">
        <f t="shared" si="193"/>
        <v/>
      </c>
      <c r="T452" s="443" t="str">
        <f t="shared" si="212"/>
        <v/>
      </c>
      <c r="U452" s="539"/>
      <c r="V452" s="117"/>
      <c r="W452" s="118"/>
      <c r="X452" s="119"/>
      <c r="Y452" s="120"/>
      <c r="Z452" s="122"/>
      <c r="AA452" s="121"/>
      <c r="AB452" s="443" t="str">
        <f t="shared" si="194"/>
        <v/>
      </c>
      <c r="AC452" s="734" t="str">
        <f t="shared" si="213"/>
        <v/>
      </c>
      <c r="AD452" s="372"/>
      <c r="AE452" s="485"/>
      <c r="AF452" s="373" t="str">
        <f t="shared" si="195"/>
        <v/>
      </c>
      <c r="AG452" s="373" t="str">
        <f t="shared" si="196"/>
        <v/>
      </c>
      <c r="AH452" s="374" t="str">
        <f t="shared" si="197"/>
        <v/>
      </c>
      <c r="AI452" s="375" t="str">
        <f t="shared" si="198"/>
        <v/>
      </c>
      <c r="AJ452" s="375" t="str">
        <f t="shared" si="199"/>
        <v/>
      </c>
      <c r="AK452" s="375" t="str">
        <f t="shared" si="200"/>
        <v/>
      </c>
      <c r="AL452" s="375" t="str">
        <f t="shared" si="201"/>
        <v/>
      </c>
      <c r="AM452" s="375" t="str">
        <f t="shared" si="202"/>
        <v/>
      </c>
      <c r="AN452" s="376"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376"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375" t="str">
        <f t="shared" si="203"/>
        <v/>
      </c>
      <c r="AQ452" s="444" t="str">
        <f t="shared" si="204"/>
        <v/>
      </c>
      <c r="AR452" s="375" t="str">
        <f t="shared" si="214"/>
        <v/>
      </c>
      <c r="AS452" s="377" t="str">
        <f t="shared" si="205"/>
        <v/>
      </c>
      <c r="AT452" s="378" t="str">
        <f t="shared" si="206"/>
        <v/>
      </c>
      <c r="AX452" s="625" t="b">
        <f t="shared" si="215"/>
        <v>0</v>
      </c>
      <c r="AY452" s="7" t="str">
        <f t="shared" si="216"/>
        <v>FALSEFALSEFALSE</v>
      </c>
      <c r="AZ452" s="626">
        <f t="shared" si="207"/>
        <v>0</v>
      </c>
      <c r="BA452" s="627" t="str">
        <f t="shared" si="217"/>
        <v/>
      </c>
      <c r="BB452" s="627">
        <f t="shared" si="208"/>
        <v>0</v>
      </c>
      <c r="BC452" s="690" t="str">
        <f t="shared" si="209"/>
        <v/>
      </c>
    </row>
    <row r="453" spans="1:55">
      <c r="A453" s="381">
        <v>397</v>
      </c>
      <c r="B453" s="117"/>
      <c r="C453" s="288"/>
      <c r="D453" s="289"/>
      <c r="E453" s="289"/>
      <c r="F453" s="290"/>
      <c r="G453" s="292"/>
      <c r="H453" s="116"/>
      <c r="I453" s="292"/>
      <c r="J453" s="116"/>
      <c r="K453" s="370" t="str">
        <f t="shared" si="187"/>
        <v/>
      </c>
      <c r="L453" s="370">
        <f t="shared" si="210"/>
        <v>0</v>
      </c>
      <c r="M453" s="370">
        <f t="shared" si="211"/>
        <v>0</v>
      </c>
      <c r="N453" s="371" t="str">
        <f t="shared" si="188"/>
        <v/>
      </c>
      <c r="O453" s="371" t="str">
        <f t="shared" si="189"/>
        <v/>
      </c>
      <c r="P453" s="371" t="str">
        <f t="shared" si="190"/>
        <v/>
      </c>
      <c r="Q453" s="371" t="str">
        <f t="shared" si="191"/>
        <v/>
      </c>
      <c r="R453" s="371" t="str">
        <f t="shared" si="192"/>
        <v/>
      </c>
      <c r="S453" s="371" t="str">
        <f t="shared" si="193"/>
        <v/>
      </c>
      <c r="T453" s="443" t="str">
        <f t="shared" si="212"/>
        <v/>
      </c>
      <c r="U453" s="539"/>
      <c r="V453" s="117"/>
      <c r="W453" s="118"/>
      <c r="X453" s="119"/>
      <c r="Y453" s="120"/>
      <c r="Z453" s="122"/>
      <c r="AA453" s="121"/>
      <c r="AB453" s="443" t="str">
        <f t="shared" si="194"/>
        <v/>
      </c>
      <c r="AC453" s="734" t="str">
        <f t="shared" si="213"/>
        <v/>
      </c>
      <c r="AD453" s="372"/>
      <c r="AE453" s="485"/>
      <c r="AF453" s="373" t="str">
        <f t="shared" si="195"/>
        <v/>
      </c>
      <c r="AG453" s="373" t="str">
        <f t="shared" si="196"/>
        <v/>
      </c>
      <c r="AH453" s="374" t="str">
        <f t="shared" si="197"/>
        <v/>
      </c>
      <c r="AI453" s="375" t="str">
        <f t="shared" si="198"/>
        <v/>
      </c>
      <c r="AJ453" s="375" t="str">
        <f t="shared" si="199"/>
        <v/>
      </c>
      <c r="AK453" s="375" t="str">
        <f t="shared" si="200"/>
        <v/>
      </c>
      <c r="AL453" s="375" t="str">
        <f t="shared" si="201"/>
        <v/>
      </c>
      <c r="AM453" s="375" t="str">
        <f t="shared" si="202"/>
        <v/>
      </c>
      <c r="AN453" s="376"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376"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375" t="str">
        <f t="shared" si="203"/>
        <v/>
      </c>
      <c r="AQ453" s="444" t="str">
        <f t="shared" si="204"/>
        <v/>
      </c>
      <c r="AR453" s="375" t="str">
        <f t="shared" si="214"/>
        <v/>
      </c>
      <c r="AS453" s="377" t="str">
        <f t="shared" si="205"/>
        <v/>
      </c>
      <c r="AT453" s="378" t="str">
        <f t="shared" si="206"/>
        <v/>
      </c>
      <c r="AX453" s="625" t="b">
        <f t="shared" si="215"/>
        <v>0</v>
      </c>
      <c r="AY453" s="7" t="str">
        <f t="shared" si="216"/>
        <v>FALSEFALSEFALSE</v>
      </c>
      <c r="AZ453" s="626">
        <f t="shared" si="207"/>
        <v>0</v>
      </c>
      <c r="BA453" s="627" t="str">
        <f t="shared" si="217"/>
        <v/>
      </c>
      <c r="BB453" s="627">
        <f t="shared" si="208"/>
        <v>0</v>
      </c>
      <c r="BC453" s="690" t="str">
        <f t="shared" si="209"/>
        <v/>
      </c>
    </row>
    <row r="454" spans="1:55">
      <c r="A454" s="381">
        <v>398</v>
      </c>
      <c r="B454" s="117"/>
      <c r="C454" s="288"/>
      <c r="D454" s="289"/>
      <c r="E454" s="289"/>
      <c r="F454" s="290"/>
      <c r="G454" s="292"/>
      <c r="H454" s="116"/>
      <c r="I454" s="292"/>
      <c r="J454" s="116"/>
      <c r="K454" s="370" t="str">
        <f t="shared" si="187"/>
        <v/>
      </c>
      <c r="L454" s="370">
        <f t="shared" si="210"/>
        <v>0</v>
      </c>
      <c r="M454" s="370">
        <f t="shared" si="211"/>
        <v>0</v>
      </c>
      <c r="N454" s="371" t="str">
        <f t="shared" si="188"/>
        <v/>
      </c>
      <c r="O454" s="371" t="str">
        <f t="shared" si="189"/>
        <v/>
      </c>
      <c r="P454" s="371" t="str">
        <f t="shared" si="190"/>
        <v/>
      </c>
      <c r="Q454" s="371" t="str">
        <f t="shared" si="191"/>
        <v/>
      </c>
      <c r="R454" s="371" t="str">
        <f t="shared" si="192"/>
        <v/>
      </c>
      <c r="S454" s="371" t="str">
        <f t="shared" si="193"/>
        <v/>
      </c>
      <c r="T454" s="443" t="str">
        <f t="shared" si="212"/>
        <v/>
      </c>
      <c r="U454" s="539"/>
      <c r="V454" s="117"/>
      <c r="W454" s="118"/>
      <c r="X454" s="119"/>
      <c r="Y454" s="120"/>
      <c r="Z454" s="122"/>
      <c r="AA454" s="121"/>
      <c r="AB454" s="443" t="str">
        <f t="shared" si="194"/>
        <v/>
      </c>
      <c r="AC454" s="734" t="str">
        <f t="shared" si="213"/>
        <v/>
      </c>
      <c r="AD454" s="372"/>
      <c r="AE454" s="485"/>
      <c r="AF454" s="373" t="str">
        <f t="shared" si="195"/>
        <v/>
      </c>
      <c r="AG454" s="373" t="str">
        <f t="shared" si="196"/>
        <v/>
      </c>
      <c r="AH454" s="374" t="str">
        <f t="shared" si="197"/>
        <v/>
      </c>
      <c r="AI454" s="375" t="str">
        <f t="shared" si="198"/>
        <v/>
      </c>
      <c r="AJ454" s="375" t="str">
        <f t="shared" si="199"/>
        <v/>
      </c>
      <c r="AK454" s="375" t="str">
        <f t="shared" si="200"/>
        <v/>
      </c>
      <c r="AL454" s="375" t="str">
        <f t="shared" si="201"/>
        <v/>
      </c>
      <c r="AM454" s="375" t="str">
        <f t="shared" si="202"/>
        <v/>
      </c>
      <c r="AN454" s="376"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376"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375" t="str">
        <f t="shared" si="203"/>
        <v/>
      </c>
      <c r="AQ454" s="444" t="str">
        <f t="shared" si="204"/>
        <v/>
      </c>
      <c r="AR454" s="375" t="str">
        <f t="shared" si="214"/>
        <v/>
      </c>
      <c r="AS454" s="377" t="str">
        <f t="shared" si="205"/>
        <v/>
      </c>
      <c r="AT454" s="378" t="str">
        <f t="shared" si="206"/>
        <v/>
      </c>
      <c r="AX454" s="625" t="b">
        <f t="shared" si="215"/>
        <v>0</v>
      </c>
      <c r="AY454" s="7" t="str">
        <f t="shared" si="216"/>
        <v>FALSEFALSEFALSE</v>
      </c>
      <c r="AZ454" s="626">
        <f t="shared" si="207"/>
        <v>0</v>
      </c>
      <c r="BA454" s="627" t="str">
        <f t="shared" si="217"/>
        <v/>
      </c>
      <c r="BB454" s="627">
        <f t="shared" si="208"/>
        <v>0</v>
      </c>
      <c r="BC454" s="690" t="str">
        <f t="shared" si="209"/>
        <v/>
      </c>
    </row>
    <row r="455" spans="1:55">
      <c r="A455" s="381">
        <v>399</v>
      </c>
      <c r="B455" s="117"/>
      <c r="C455" s="288"/>
      <c r="D455" s="289"/>
      <c r="E455" s="289"/>
      <c r="F455" s="290"/>
      <c r="G455" s="292"/>
      <c r="H455" s="116"/>
      <c r="I455" s="292"/>
      <c r="J455" s="116"/>
      <c r="K455" s="370" t="str">
        <f t="shared" si="187"/>
        <v/>
      </c>
      <c r="L455" s="370">
        <f t="shared" si="210"/>
        <v>0</v>
      </c>
      <c r="M455" s="370">
        <f t="shared" si="211"/>
        <v>0</v>
      </c>
      <c r="N455" s="371" t="str">
        <f t="shared" si="188"/>
        <v/>
      </c>
      <c r="O455" s="371" t="str">
        <f t="shared" si="189"/>
        <v/>
      </c>
      <c r="P455" s="371" t="str">
        <f t="shared" si="190"/>
        <v/>
      </c>
      <c r="Q455" s="371" t="str">
        <f t="shared" si="191"/>
        <v/>
      </c>
      <c r="R455" s="371" t="str">
        <f t="shared" si="192"/>
        <v/>
      </c>
      <c r="S455" s="371" t="str">
        <f t="shared" si="193"/>
        <v/>
      </c>
      <c r="T455" s="443" t="str">
        <f t="shared" si="212"/>
        <v/>
      </c>
      <c r="U455" s="539"/>
      <c r="V455" s="117"/>
      <c r="W455" s="118"/>
      <c r="X455" s="119"/>
      <c r="Y455" s="120"/>
      <c r="Z455" s="122"/>
      <c r="AA455" s="121"/>
      <c r="AB455" s="443" t="str">
        <f t="shared" si="194"/>
        <v/>
      </c>
      <c r="AC455" s="734" t="str">
        <f t="shared" si="213"/>
        <v/>
      </c>
      <c r="AD455" s="372"/>
      <c r="AE455" s="485"/>
      <c r="AF455" s="373" t="str">
        <f t="shared" si="195"/>
        <v/>
      </c>
      <c r="AG455" s="373" t="str">
        <f t="shared" si="196"/>
        <v/>
      </c>
      <c r="AH455" s="374" t="str">
        <f t="shared" si="197"/>
        <v/>
      </c>
      <c r="AI455" s="375" t="str">
        <f t="shared" si="198"/>
        <v/>
      </c>
      <c r="AJ455" s="375" t="str">
        <f t="shared" si="199"/>
        <v/>
      </c>
      <c r="AK455" s="375" t="str">
        <f t="shared" si="200"/>
        <v/>
      </c>
      <c r="AL455" s="375" t="str">
        <f t="shared" si="201"/>
        <v/>
      </c>
      <c r="AM455" s="375" t="str">
        <f t="shared" si="202"/>
        <v/>
      </c>
      <c r="AN455" s="376"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376"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375" t="str">
        <f t="shared" si="203"/>
        <v/>
      </c>
      <c r="AQ455" s="444" t="str">
        <f t="shared" si="204"/>
        <v/>
      </c>
      <c r="AR455" s="375" t="str">
        <f t="shared" si="214"/>
        <v/>
      </c>
      <c r="AS455" s="377" t="str">
        <f t="shared" si="205"/>
        <v/>
      </c>
      <c r="AT455" s="378" t="str">
        <f t="shared" si="206"/>
        <v/>
      </c>
      <c r="AX455" s="625" t="b">
        <f t="shared" si="215"/>
        <v>0</v>
      </c>
      <c r="AY455" s="7" t="str">
        <f t="shared" si="216"/>
        <v>FALSEFALSEFALSE</v>
      </c>
      <c r="AZ455" s="626">
        <f t="shared" si="207"/>
        <v>0</v>
      </c>
      <c r="BA455" s="627" t="str">
        <f t="shared" si="217"/>
        <v/>
      </c>
      <c r="BB455" s="627">
        <f t="shared" si="208"/>
        <v>0</v>
      </c>
      <c r="BC455" s="690" t="str">
        <f t="shared" si="209"/>
        <v/>
      </c>
    </row>
    <row r="456" spans="1:55">
      <c r="A456" s="381">
        <v>400</v>
      </c>
      <c r="B456" s="117"/>
      <c r="C456" s="288"/>
      <c r="D456" s="289"/>
      <c r="E456" s="289"/>
      <c r="F456" s="290"/>
      <c r="G456" s="292"/>
      <c r="H456" s="116"/>
      <c r="I456" s="292"/>
      <c r="J456" s="116"/>
      <c r="K456" s="370" t="str">
        <f t="shared" si="187"/>
        <v/>
      </c>
      <c r="L456" s="370">
        <f t="shared" si="210"/>
        <v>0</v>
      </c>
      <c r="M456" s="370">
        <f t="shared" si="211"/>
        <v>0</v>
      </c>
      <c r="N456" s="371" t="str">
        <f t="shared" si="188"/>
        <v/>
      </c>
      <c r="O456" s="371" t="str">
        <f t="shared" si="189"/>
        <v/>
      </c>
      <c r="P456" s="371" t="str">
        <f t="shared" si="190"/>
        <v/>
      </c>
      <c r="Q456" s="371" t="str">
        <f t="shared" si="191"/>
        <v/>
      </c>
      <c r="R456" s="371" t="str">
        <f t="shared" si="192"/>
        <v/>
      </c>
      <c r="S456" s="371" t="str">
        <f t="shared" si="193"/>
        <v/>
      </c>
      <c r="T456" s="443" t="str">
        <f t="shared" si="212"/>
        <v/>
      </c>
      <c r="U456" s="539"/>
      <c r="V456" s="117"/>
      <c r="W456" s="118"/>
      <c r="X456" s="119"/>
      <c r="Y456" s="120"/>
      <c r="Z456" s="122"/>
      <c r="AA456" s="121"/>
      <c r="AB456" s="443" t="str">
        <f t="shared" si="194"/>
        <v/>
      </c>
      <c r="AC456" s="734" t="str">
        <f t="shared" si="213"/>
        <v/>
      </c>
      <c r="AD456" s="372"/>
      <c r="AE456" s="485"/>
      <c r="AF456" s="373" t="str">
        <f t="shared" si="195"/>
        <v/>
      </c>
      <c r="AG456" s="373" t="str">
        <f t="shared" si="196"/>
        <v/>
      </c>
      <c r="AH456" s="374" t="str">
        <f t="shared" si="197"/>
        <v/>
      </c>
      <c r="AI456" s="375" t="str">
        <f t="shared" si="198"/>
        <v/>
      </c>
      <c r="AJ456" s="375" t="str">
        <f t="shared" si="199"/>
        <v/>
      </c>
      <c r="AK456" s="375" t="str">
        <f t="shared" si="200"/>
        <v/>
      </c>
      <c r="AL456" s="375" t="str">
        <f t="shared" si="201"/>
        <v/>
      </c>
      <c r="AM456" s="375" t="str">
        <f t="shared" si="202"/>
        <v/>
      </c>
      <c r="AN456" s="376"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376"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375" t="str">
        <f t="shared" si="203"/>
        <v/>
      </c>
      <c r="AQ456" s="444" t="str">
        <f t="shared" si="204"/>
        <v/>
      </c>
      <c r="AR456" s="375" t="str">
        <f t="shared" si="214"/>
        <v/>
      </c>
      <c r="AS456" s="377" t="str">
        <f t="shared" si="205"/>
        <v/>
      </c>
      <c r="AT456" s="378" t="str">
        <f t="shared" si="206"/>
        <v/>
      </c>
      <c r="AX456" s="625" t="b">
        <f t="shared" si="215"/>
        <v>0</v>
      </c>
      <c r="AY456" s="7" t="str">
        <f t="shared" si="216"/>
        <v>FALSEFALSEFALSE</v>
      </c>
      <c r="AZ456" s="626">
        <f t="shared" si="207"/>
        <v>0</v>
      </c>
      <c r="BA456" s="627" t="str">
        <f t="shared" si="217"/>
        <v/>
      </c>
      <c r="BB456" s="627">
        <f t="shared" si="208"/>
        <v>0</v>
      </c>
      <c r="BC456" s="690" t="str">
        <f t="shared" si="209"/>
        <v/>
      </c>
    </row>
    <row r="457" spans="1:55">
      <c r="A457" s="381">
        <v>401</v>
      </c>
      <c r="B457" s="117"/>
      <c r="C457" s="288"/>
      <c r="D457" s="289"/>
      <c r="E457" s="289"/>
      <c r="F457" s="290"/>
      <c r="G457" s="292"/>
      <c r="H457" s="116"/>
      <c r="I457" s="292"/>
      <c r="J457" s="116"/>
      <c r="K457" s="370" t="str">
        <f t="shared" si="187"/>
        <v/>
      </c>
      <c r="L457" s="370">
        <f t="shared" si="210"/>
        <v>0</v>
      </c>
      <c r="M457" s="370">
        <f t="shared" si="211"/>
        <v>0</v>
      </c>
      <c r="N457" s="371" t="str">
        <f t="shared" si="188"/>
        <v/>
      </c>
      <c r="O457" s="371" t="str">
        <f t="shared" si="189"/>
        <v/>
      </c>
      <c r="P457" s="371" t="str">
        <f t="shared" si="190"/>
        <v/>
      </c>
      <c r="Q457" s="371" t="str">
        <f t="shared" si="191"/>
        <v/>
      </c>
      <c r="R457" s="371" t="str">
        <f t="shared" si="192"/>
        <v/>
      </c>
      <c r="S457" s="371" t="str">
        <f t="shared" si="193"/>
        <v/>
      </c>
      <c r="T457" s="443" t="str">
        <f t="shared" si="212"/>
        <v/>
      </c>
      <c r="U457" s="539"/>
      <c r="V457" s="117"/>
      <c r="W457" s="118"/>
      <c r="X457" s="119"/>
      <c r="Y457" s="120"/>
      <c r="Z457" s="122"/>
      <c r="AA457" s="121"/>
      <c r="AB457" s="443" t="str">
        <f t="shared" si="194"/>
        <v/>
      </c>
      <c r="AC457" s="734" t="str">
        <f t="shared" si="213"/>
        <v/>
      </c>
      <c r="AD457" s="372"/>
      <c r="AE457" s="485"/>
      <c r="AF457" s="373" t="str">
        <f t="shared" si="195"/>
        <v/>
      </c>
      <c r="AG457" s="373" t="str">
        <f t="shared" si="196"/>
        <v/>
      </c>
      <c r="AH457" s="374" t="str">
        <f t="shared" si="197"/>
        <v/>
      </c>
      <c r="AI457" s="375" t="str">
        <f t="shared" si="198"/>
        <v/>
      </c>
      <c r="AJ457" s="375" t="str">
        <f t="shared" si="199"/>
        <v/>
      </c>
      <c r="AK457" s="375" t="str">
        <f t="shared" si="200"/>
        <v/>
      </c>
      <c r="AL457" s="375" t="str">
        <f t="shared" si="201"/>
        <v/>
      </c>
      <c r="AM457" s="375" t="str">
        <f t="shared" si="202"/>
        <v/>
      </c>
      <c r="AN457" s="376"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376"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375" t="str">
        <f t="shared" si="203"/>
        <v/>
      </c>
      <c r="AQ457" s="444" t="str">
        <f t="shared" si="204"/>
        <v/>
      </c>
      <c r="AR457" s="375" t="str">
        <f t="shared" si="214"/>
        <v/>
      </c>
      <c r="AS457" s="377" t="str">
        <f t="shared" si="205"/>
        <v/>
      </c>
      <c r="AT457" s="378" t="str">
        <f t="shared" si="206"/>
        <v/>
      </c>
      <c r="AX457" s="625" t="b">
        <f t="shared" si="215"/>
        <v>0</v>
      </c>
      <c r="AY457" s="7" t="str">
        <f t="shared" si="216"/>
        <v>FALSEFALSEFALSE</v>
      </c>
      <c r="AZ457" s="626">
        <f t="shared" si="207"/>
        <v>0</v>
      </c>
      <c r="BA457" s="627" t="str">
        <f t="shared" si="217"/>
        <v/>
      </c>
      <c r="BB457" s="627">
        <f t="shared" si="208"/>
        <v>0</v>
      </c>
      <c r="BC457" s="690" t="str">
        <f t="shared" si="209"/>
        <v/>
      </c>
    </row>
    <row r="458" spans="1:55">
      <c r="A458" s="381">
        <v>402</v>
      </c>
      <c r="B458" s="117"/>
      <c r="C458" s="288"/>
      <c r="D458" s="289"/>
      <c r="E458" s="289"/>
      <c r="F458" s="290"/>
      <c r="G458" s="292"/>
      <c r="H458" s="116"/>
      <c r="I458" s="292"/>
      <c r="J458" s="116"/>
      <c r="K458" s="370" t="str">
        <f t="shared" si="187"/>
        <v/>
      </c>
      <c r="L458" s="370">
        <f t="shared" si="210"/>
        <v>0</v>
      </c>
      <c r="M458" s="370">
        <f t="shared" si="211"/>
        <v>0</v>
      </c>
      <c r="N458" s="371" t="str">
        <f t="shared" si="188"/>
        <v/>
      </c>
      <c r="O458" s="371" t="str">
        <f t="shared" si="189"/>
        <v/>
      </c>
      <c r="P458" s="371" t="str">
        <f t="shared" si="190"/>
        <v/>
      </c>
      <c r="Q458" s="371" t="str">
        <f t="shared" si="191"/>
        <v/>
      </c>
      <c r="R458" s="371" t="str">
        <f t="shared" si="192"/>
        <v/>
      </c>
      <c r="S458" s="371" t="str">
        <f t="shared" si="193"/>
        <v/>
      </c>
      <c r="T458" s="443" t="str">
        <f t="shared" si="212"/>
        <v/>
      </c>
      <c r="U458" s="539"/>
      <c r="V458" s="117"/>
      <c r="W458" s="118"/>
      <c r="X458" s="119"/>
      <c r="Y458" s="120"/>
      <c r="Z458" s="122"/>
      <c r="AA458" s="121"/>
      <c r="AB458" s="443" t="str">
        <f t="shared" si="194"/>
        <v/>
      </c>
      <c r="AC458" s="734" t="str">
        <f t="shared" si="213"/>
        <v/>
      </c>
      <c r="AD458" s="372"/>
      <c r="AE458" s="485"/>
      <c r="AF458" s="373" t="str">
        <f t="shared" si="195"/>
        <v/>
      </c>
      <c r="AG458" s="373" t="str">
        <f t="shared" si="196"/>
        <v/>
      </c>
      <c r="AH458" s="374" t="str">
        <f t="shared" si="197"/>
        <v/>
      </c>
      <c r="AI458" s="375" t="str">
        <f t="shared" si="198"/>
        <v/>
      </c>
      <c r="AJ458" s="375" t="str">
        <f t="shared" si="199"/>
        <v/>
      </c>
      <c r="AK458" s="375" t="str">
        <f t="shared" si="200"/>
        <v/>
      </c>
      <c r="AL458" s="375" t="str">
        <f t="shared" si="201"/>
        <v/>
      </c>
      <c r="AM458" s="375" t="str">
        <f t="shared" si="202"/>
        <v/>
      </c>
      <c r="AN458" s="376"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376"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375" t="str">
        <f t="shared" si="203"/>
        <v/>
      </c>
      <c r="AQ458" s="444" t="str">
        <f t="shared" si="204"/>
        <v/>
      </c>
      <c r="AR458" s="375" t="str">
        <f t="shared" si="214"/>
        <v/>
      </c>
      <c r="AS458" s="377" t="str">
        <f t="shared" si="205"/>
        <v/>
      </c>
      <c r="AT458" s="378" t="str">
        <f t="shared" si="206"/>
        <v/>
      </c>
      <c r="AX458" s="625" t="b">
        <f t="shared" si="215"/>
        <v>0</v>
      </c>
      <c r="AY458" s="7" t="str">
        <f t="shared" si="216"/>
        <v>FALSEFALSEFALSE</v>
      </c>
      <c r="AZ458" s="626">
        <f t="shared" si="207"/>
        <v>0</v>
      </c>
      <c r="BA458" s="627" t="str">
        <f t="shared" si="217"/>
        <v/>
      </c>
      <c r="BB458" s="627">
        <f t="shared" si="208"/>
        <v>0</v>
      </c>
      <c r="BC458" s="690" t="str">
        <f t="shared" si="209"/>
        <v/>
      </c>
    </row>
    <row r="459" spans="1:55">
      <c r="A459" s="381">
        <v>403</v>
      </c>
      <c r="B459" s="117"/>
      <c r="C459" s="288"/>
      <c r="D459" s="289"/>
      <c r="E459" s="289"/>
      <c r="F459" s="290"/>
      <c r="G459" s="292"/>
      <c r="H459" s="116"/>
      <c r="I459" s="292"/>
      <c r="J459" s="116"/>
      <c r="K459" s="370" t="str">
        <f t="shared" si="187"/>
        <v/>
      </c>
      <c r="L459" s="370">
        <f t="shared" si="210"/>
        <v>0</v>
      </c>
      <c r="M459" s="370">
        <f t="shared" si="211"/>
        <v>0</v>
      </c>
      <c r="N459" s="371" t="str">
        <f t="shared" si="188"/>
        <v/>
      </c>
      <c r="O459" s="371" t="str">
        <f t="shared" si="189"/>
        <v/>
      </c>
      <c r="P459" s="371" t="str">
        <f t="shared" si="190"/>
        <v/>
      </c>
      <c r="Q459" s="371" t="str">
        <f t="shared" si="191"/>
        <v/>
      </c>
      <c r="R459" s="371" t="str">
        <f t="shared" si="192"/>
        <v/>
      </c>
      <c r="S459" s="371" t="str">
        <f t="shared" si="193"/>
        <v/>
      </c>
      <c r="T459" s="443" t="str">
        <f t="shared" si="212"/>
        <v/>
      </c>
      <c r="U459" s="539"/>
      <c r="V459" s="117"/>
      <c r="W459" s="118"/>
      <c r="X459" s="119"/>
      <c r="Y459" s="120"/>
      <c r="Z459" s="122"/>
      <c r="AA459" s="121"/>
      <c r="AB459" s="443" t="str">
        <f t="shared" si="194"/>
        <v/>
      </c>
      <c r="AC459" s="734" t="str">
        <f t="shared" si="213"/>
        <v/>
      </c>
      <c r="AD459" s="372"/>
      <c r="AE459" s="485"/>
      <c r="AF459" s="373" t="str">
        <f t="shared" si="195"/>
        <v/>
      </c>
      <c r="AG459" s="373" t="str">
        <f t="shared" si="196"/>
        <v/>
      </c>
      <c r="AH459" s="374" t="str">
        <f t="shared" si="197"/>
        <v/>
      </c>
      <c r="AI459" s="375" t="str">
        <f t="shared" si="198"/>
        <v/>
      </c>
      <c r="AJ459" s="375" t="str">
        <f t="shared" si="199"/>
        <v/>
      </c>
      <c r="AK459" s="375" t="str">
        <f t="shared" si="200"/>
        <v/>
      </c>
      <c r="AL459" s="375" t="str">
        <f t="shared" si="201"/>
        <v/>
      </c>
      <c r="AM459" s="375" t="str">
        <f t="shared" si="202"/>
        <v/>
      </c>
      <c r="AN459" s="376"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376"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375" t="str">
        <f t="shared" si="203"/>
        <v/>
      </c>
      <c r="AQ459" s="444" t="str">
        <f t="shared" si="204"/>
        <v/>
      </c>
      <c r="AR459" s="375" t="str">
        <f t="shared" si="214"/>
        <v/>
      </c>
      <c r="AS459" s="377" t="str">
        <f t="shared" si="205"/>
        <v/>
      </c>
      <c r="AT459" s="378" t="str">
        <f t="shared" si="206"/>
        <v/>
      </c>
      <c r="AX459" s="625" t="b">
        <f t="shared" si="215"/>
        <v>0</v>
      </c>
      <c r="AY459" s="7" t="str">
        <f t="shared" si="216"/>
        <v>FALSEFALSEFALSE</v>
      </c>
      <c r="AZ459" s="626">
        <f t="shared" si="207"/>
        <v>0</v>
      </c>
      <c r="BA459" s="627" t="str">
        <f t="shared" si="217"/>
        <v/>
      </c>
      <c r="BB459" s="627">
        <f t="shared" si="208"/>
        <v>0</v>
      </c>
      <c r="BC459" s="690" t="str">
        <f t="shared" si="209"/>
        <v/>
      </c>
    </row>
    <row r="460" spans="1:55">
      <c r="A460" s="381">
        <v>404</v>
      </c>
      <c r="B460" s="117"/>
      <c r="C460" s="288"/>
      <c r="D460" s="289"/>
      <c r="E460" s="289"/>
      <c r="F460" s="290"/>
      <c r="G460" s="292"/>
      <c r="H460" s="116"/>
      <c r="I460" s="292"/>
      <c r="J460" s="116"/>
      <c r="K460" s="370" t="str">
        <f t="shared" si="187"/>
        <v/>
      </c>
      <c r="L460" s="370">
        <f t="shared" si="210"/>
        <v>0</v>
      </c>
      <c r="M460" s="370">
        <f t="shared" si="211"/>
        <v>0</v>
      </c>
      <c r="N460" s="371" t="str">
        <f t="shared" si="188"/>
        <v/>
      </c>
      <c r="O460" s="371" t="str">
        <f t="shared" si="189"/>
        <v/>
      </c>
      <c r="P460" s="371" t="str">
        <f t="shared" si="190"/>
        <v/>
      </c>
      <c r="Q460" s="371" t="str">
        <f t="shared" si="191"/>
        <v/>
      </c>
      <c r="R460" s="371" t="str">
        <f t="shared" si="192"/>
        <v/>
      </c>
      <c r="S460" s="371" t="str">
        <f t="shared" si="193"/>
        <v/>
      </c>
      <c r="T460" s="443" t="str">
        <f t="shared" si="212"/>
        <v/>
      </c>
      <c r="U460" s="539"/>
      <c r="V460" s="117"/>
      <c r="W460" s="118"/>
      <c r="X460" s="119"/>
      <c r="Y460" s="120"/>
      <c r="Z460" s="122"/>
      <c r="AA460" s="121"/>
      <c r="AB460" s="443" t="str">
        <f t="shared" si="194"/>
        <v/>
      </c>
      <c r="AC460" s="734" t="str">
        <f t="shared" si="213"/>
        <v/>
      </c>
      <c r="AD460" s="372"/>
      <c r="AE460" s="485"/>
      <c r="AF460" s="373" t="str">
        <f t="shared" si="195"/>
        <v/>
      </c>
      <c r="AG460" s="373" t="str">
        <f t="shared" si="196"/>
        <v/>
      </c>
      <c r="AH460" s="374" t="str">
        <f t="shared" si="197"/>
        <v/>
      </c>
      <c r="AI460" s="375" t="str">
        <f t="shared" si="198"/>
        <v/>
      </c>
      <c r="AJ460" s="375" t="str">
        <f t="shared" si="199"/>
        <v/>
      </c>
      <c r="AK460" s="375" t="str">
        <f t="shared" si="200"/>
        <v/>
      </c>
      <c r="AL460" s="375" t="str">
        <f t="shared" si="201"/>
        <v/>
      </c>
      <c r="AM460" s="375" t="str">
        <f t="shared" si="202"/>
        <v/>
      </c>
      <c r="AN460" s="376"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376"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375" t="str">
        <f t="shared" si="203"/>
        <v/>
      </c>
      <c r="AQ460" s="444" t="str">
        <f t="shared" si="204"/>
        <v/>
      </c>
      <c r="AR460" s="375" t="str">
        <f t="shared" si="214"/>
        <v/>
      </c>
      <c r="AS460" s="377" t="str">
        <f t="shared" si="205"/>
        <v/>
      </c>
      <c r="AT460" s="378" t="str">
        <f t="shared" si="206"/>
        <v/>
      </c>
      <c r="AX460" s="625" t="b">
        <f t="shared" si="215"/>
        <v>0</v>
      </c>
      <c r="AY460" s="7" t="str">
        <f t="shared" si="216"/>
        <v>FALSEFALSEFALSE</v>
      </c>
      <c r="AZ460" s="626">
        <f t="shared" si="207"/>
        <v>0</v>
      </c>
      <c r="BA460" s="627" t="str">
        <f t="shared" si="217"/>
        <v/>
      </c>
      <c r="BB460" s="627">
        <f t="shared" si="208"/>
        <v>0</v>
      </c>
      <c r="BC460" s="690" t="str">
        <f t="shared" si="209"/>
        <v/>
      </c>
    </row>
    <row r="461" spans="1:55">
      <c r="A461" s="381">
        <v>405</v>
      </c>
      <c r="B461" s="117"/>
      <c r="C461" s="288"/>
      <c r="D461" s="289"/>
      <c r="E461" s="289"/>
      <c r="F461" s="290"/>
      <c r="G461" s="292"/>
      <c r="H461" s="116"/>
      <c r="I461" s="292"/>
      <c r="J461" s="116"/>
      <c r="K461" s="370" t="str">
        <f t="shared" si="187"/>
        <v/>
      </c>
      <c r="L461" s="370">
        <f t="shared" si="210"/>
        <v>0</v>
      </c>
      <c r="M461" s="370">
        <f t="shared" si="211"/>
        <v>0</v>
      </c>
      <c r="N461" s="371" t="str">
        <f t="shared" si="188"/>
        <v/>
      </c>
      <c r="O461" s="371" t="str">
        <f t="shared" si="189"/>
        <v/>
      </c>
      <c r="P461" s="371" t="str">
        <f t="shared" si="190"/>
        <v/>
      </c>
      <c r="Q461" s="371" t="str">
        <f t="shared" si="191"/>
        <v/>
      </c>
      <c r="R461" s="371" t="str">
        <f t="shared" si="192"/>
        <v/>
      </c>
      <c r="S461" s="371" t="str">
        <f t="shared" si="193"/>
        <v/>
      </c>
      <c r="T461" s="443" t="str">
        <f t="shared" si="212"/>
        <v/>
      </c>
      <c r="U461" s="539"/>
      <c r="V461" s="117"/>
      <c r="W461" s="118"/>
      <c r="X461" s="119"/>
      <c r="Y461" s="120"/>
      <c r="Z461" s="122"/>
      <c r="AA461" s="121"/>
      <c r="AB461" s="443" t="str">
        <f t="shared" si="194"/>
        <v/>
      </c>
      <c r="AC461" s="734" t="str">
        <f t="shared" si="213"/>
        <v/>
      </c>
      <c r="AD461" s="372"/>
      <c r="AE461" s="485"/>
      <c r="AF461" s="373" t="str">
        <f t="shared" si="195"/>
        <v/>
      </c>
      <c r="AG461" s="373" t="str">
        <f t="shared" si="196"/>
        <v/>
      </c>
      <c r="AH461" s="374" t="str">
        <f t="shared" si="197"/>
        <v/>
      </c>
      <c r="AI461" s="375" t="str">
        <f t="shared" si="198"/>
        <v/>
      </c>
      <c r="AJ461" s="375" t="str">
        <f t="shared" si="199"/>
        <v/>
      </c>
      <c r="AK461" s="375" t="str">
        <f t="shared" si="200"/>
        <v/>
      </c>
      <c r="AL461" s="375" t="str">
        <f t="shared" si="201"/>
        <v/>
      </c>
      <c r="AM461" s="375" t="str">
        <f t="shared" si="202"/>
        <v/>
      </c>
      <c r="AN461" s="376"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376"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375" t="str">
        <f t="shared" si="203"/>
        <v/>
      </c>
      <c r="AQ461" s="444" t="str">
        <f t="shared" si="204"/>
        <v/>
      </c>
      <c r="AR461" s="375" t="str">
        <f t="shared" si="214"/>
        <v/>
      </c>
      <c r="AS461" s="377" t="str">
        <f t="shared" si="205"/>
        <v/>
      </c>
      <c r="AT461" s="378" t="str">
        <f t="shared" si="206"/>
        <v/>
      </c>
      <c r="AX461" s="625" t="b">
        <f t="shared" si="215"/>
        <v>0</v>
      </c>
      <c r="AY461" s="7" t="str">
        <f t="shared" si="216"/>
        <v>FALSEFALSEFALSE</v>
      </c>
      <c r="AZ461" s="626">
        <f t="shared" si="207"/>
        <v>0</v>
      </c>
      <c r="BA461" s="627" t="str">
        <f t="shared" si="217"/>
        <v/>
      </c>
      <c r="BB461" s="627">
        <f t="shared" si="208"/>
        <v>0</v>
      </c>
      <c r="BC461" s="690" t="str">
        <f t="shared" si="209"/>
        <v/>
      </c>
    </row>
    <row r="462" spans="1:55">
      <c r="A462" s="381">
        <v>406</v>
      </c>
      <c r="B462" s="117"/>
      <c r="C462" s="288"/>
      <c r="D462" s="289"/>
      <c r="E462" s="289"/>
      <c r="F462" s="290"/>
      <c r="G462" s="292"/>
      <c r="H462" s="116"/>
      <c r="I462" s="292"/>
      <c r="J462" s="116"/>
      <c r="K462" s="370" t="str">
        <f t="shared" si="187"/>
        <v/>
      </c>
      <c r="L462" s="370">
        <f t="shared" si="210"/>
        <v>0</v>
      </c>
      <c r="M462" s="370">
        <f t="shared" si="211"/>
        <v>0</v>
      </c>
      <c r="N462" s="371" t="str">
        <f t="shared" si="188"/>
        <v/>
      </c>
      <c r="O462" s="371" t="str">
        <f t="shared" si="189"/>
        <v/>
      </c>
      <c r="P462" s="371" t="str">
        <f t="shared" si="190"/>
        <v/>
      </c>
      <c r="Q462" s="371" t="str">
        <f t="shared" si="191"/>
        <v/>
      </c>
      <c r="R462" s="371" t="str">
        <f t="shared" si="192"/>
        <v/>
      </c>
      <c r="S462" s="371" t="str">
        <f t="shared" si="193"/>
        <v/>
      </c>
      <c r="T462" s="443" t="str">
        <f t="shared" si="212"/>
        <v/>
      </c>
      <c r="U462" s="539"/>
      <c r="V462" s="117"/>
      <c r="W462" s="118"/>
      <c r="X462" s="119"/>
      <c r="Y462" s="120"/>
      <c r="Z462" s="122"/>
      <c r="AA462" s="121"/>
      <c r="AB462" s="443" t="str">
        <f t="shared" si="194"/>
        <v/>
      </c>
      <c r="AC462" s="734" t="str">
        <f t="shared" si="213"/>
        <v/>
      </c>
      <c r="AD462" s="372"/>
      <c r="AE462" s="485"/>
      <c r="AF462" s="373" t="str">
        <f t="shared" si="195"/>
        <v/>
      </c>
      <c r="AG462" s="373" t="str">
        <f t="shared" si="196"/>
        <v/>
      </c>
      <c r="AH462" s="374" t="str">
        <f t="shared" si="197"/>
        <v/>
      </c>
      <c r="AI462" s="375" t="str">
        <f t="shared" si="198"/>
        <v/>
      </c>
      <c r="AJ462" s="375" t="str">
        <f t="shared" si="199"/>
        <v/>
      </c>
      <c r="AK462" s="375" t="str">
        <f t="shared" si="200"/>
        <v/>
      </c>
      <c r="AL462" s="375" t="str">
        <f t="shared" si="201"/>
        <v/>
      </c>
      <c r="AM462" s="375" t="str">
        <f t="shared" si="202"/>
        <v/>
      </c>
      <c r="AN462" s="376"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376"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375" t="str">
        <f t="shared" si="203"/>
        <v/>
      </c>
      <c r="AQ462" s="444" t="str">
        <f t="shared" si="204"/>
        <v/>
      </c>
      <c r="AR462" s="375" t="str">
        <f t="shared" si="214"/>
        <v/>
      </c>
      <c r="AS462" s="377" t="str">
        <f t="shared" si="205"/>
        <v/>
      </c>
      <c r="AT462" s="378" t="str">
        <f t="shared" si="206"/>
        <v/>
      </c>
      <c r="AX462" s="625" t="b">
        <f t="shared" si="215"/>
        <v>0</v>
      </c>
      <c r="AY462" s="7" t="str">
        <f t="shared" si="216"/>
        <v>FALSEFALSEFALSE</v>
      </c>
      <c r="AZ462" s="626">
        <f t="shared" si="207"/>
        <v>0</v>
      </c>
      <c r="BA462" s="627" t="str">
        <f t="shared" si="217"/>
        <v/>
      </c>
      <c r="BB462" s="627">
        <f t="shared" si="208"/>
        <v>0</v>
      </c>
      <c r="BC462" s="690" t="str">
        <f t="shared" si="209"/>
        <v/>
      </c>
    </row>
    <row r="463" spans="1:55">
      <c r="A463" s="381">
        <v>407</v>
      </c>
      <c r="B463" s="117"/>
      <c r="C463" s="288"/>
      <c r="D463" s="289"/>
      <c r="E463" s="289"/>
      <c r="F463" s="290"/>
      <c r="G463" s="292"/>
      <c r="H463" s="116"/>
      <c r="I463" s="292"/>
      <c r="J463" s="116"/>
      <c r="K463" s="370" t="str">
        <f t="shared" si="187"/>
        <v/>
      </c>
      <c r="L463" s="370">
        <f t="shared" si="210"/>
        <v>0</v>
      </c>
      <c r="M463" s="370">
        <f t="shared" si="211"/>
        <v>0</v>
      </c>
      <c r="N463" s="371" t="str">
        <f t="shared" si="188"/>
        <v/>
      </c>
      <c r="O463" s="371" t="str">
        <f t="shared" si="189"/>
        <v/>
      </c>
      <c r="P463" s="371" t="str">
        <f t="shared" si="190"/>
        <v/>
      </c>
      <c r="Q463" s="371" t="str">
        <f t="shared" si="191"/>
        <v/>
      </c>
      <c r="R463" s="371" t="str">
        <f t="shared" si="192"/>
        <v/>
      </c>
      <c r="S463" s="371" t="str">
        <f t="shared" si="193"/>
        <v/>
      </c>
      <c r="T463" s="443" t="str">
        <f t="shared" si="212"/>
        <v/>
      </c>
      <c r="U463" s="539"/>
      <c r="V463" s="117"/>
      <c r="W463" s="118"/>
      <c r="X463" s="119"/>
      <c r="Y463" s="120"/>
      <c r="Z463" s="122"/>
      <c r="AA463" s="121"/>
      <c r="AB463" s="443" t="str">
        <f t="shared" si="194"/>
        <v/>
      </c>
      <c r="AC463" s="734" t="str">
        <f t="shared" si="213"/>
        <v/>
      </c>
      <c r="AD463" s="372"/>
      <c r="AE463" s="485"/>
      <c r="AF463" s="373" t="str">
        <f t="shared" si="195"/>
        <v/>
      </c>
      <c r="AG463" s="373" t="str">
        <f t="shared" si="196"/>
        <v/>
      </c>
      <c r="AH463" s="374" t="str">
        <f t="shared" si="197"/>
        <v/>
      </c>
      <c r="AI463" s="375" t="str">
        <f t="shared" si="198"/>
        <v/>
      </c>
      <c r="AJ463" s="375" t="str">
        <f t="shared" si="199"/>
        <v/>
      </c>
      <c r="AK463" s="375" t="str">
        <f t="shared" si="200"/>
        <v/>
      </c>
      <c r="AL463" s="375" t="str">
        <f t="shared" si="201"/>
        <v/>
      </c>
      <c r="AM463" s="375" t="str">
        <f t="shared" si="202"/>
        <v/>
      </c>
      <c r="AN463" s="376"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376"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375" t="str">
        <f t="shared" si="203"/>
        <v/>
      </c>
      <c r="AQ463" s="444" t="str">
        <f t="shared" si="204"/>
        <v/>
      </c>
      <c r="AR463" s="375" t="str">
        <f t="shared" si="214"/>
        <v/>
      </c>
      <c r="AS463" s="377" t="str">
        <f t="shared" si="205"/>
        <v/>
      </c>
      <c r="AT463" s="378" t="str">
        <f t="shared" si="206"/>
        <v/>
      </c>
      <c r="AX463" s="625" t="b">
        <f t="shared" si="215"/>
        <v>0</v>
      </c>
      <c r="AY463" s="7" t="str">
        <f t="shared" si="216"/>
        <v>FALSEFALSEFALSE</v>
      </c>
      <c r="AZ463" s="626">
        <f t="shared" si="207"/>
        <v>0</v>
      </c>
      <c r="BA463" s="627" t="str">
        <f t="shared" si="217"/>
        <v/>
      </c>
      <c r="BB463" s="627">
        <f t="shared" si="208"/>
        <v>0</v>
      </c>
      <c r="BC463" s="690" t="str">
        <f t="shared" si="209"/>
        <v/>
      </c>
    </row>
    <row r="464" spans="1:55">
      <c r="A464" s="381">
        <v>408</v>
      </c>
      <c r="B464" s="117"/>
      <c r="C464" s="288"/>
      <c r="D464" s="289"/>
      <c r="E464" s="289"/>
      <c r="F464" s="290"/>
      <c r="G464" s="292"/>
      <c r="H464" s="116"/>
      <c r="I464" s="292"/>
      <c r="J464" s="116"/>
      <c r="K464" s="370" t="str">
        <f t="shared" si="187"/>
        <v/>
      </c>
      <c r="L464" s="370">
        <f t="shared" si="210"/>
        <v>0</v>
      </c>
      <c r="M464" s="370">
        <f t="shared" si="211"/>
        <v>0</v>
      </c>
      <c r="N464" s="371" t="str">
        <f t="shared" si="188"/>
        <v/>
      </c>
      <c r="O464" s="371" t="str">
        <f t="shared" si="189"/>
        <v/>
      </c>
      <c r="P464" s="371" t="str">
        <f t="shared" si="190"/>
        <v/>
      </c>
      <c r="Q464" s="371" t="str">
        <f t="shared" si="191"/>
        <v/>
      </c>
      <c r="R464" s="371" t="str">
        <f t="shared" si="192"/>
        <v/>
      </c>
      <c r="S464" s="371" t="str">
        <f t="shared" si="193"/>
        <v/>
      </c>
      <c r="T464" s="443" t="str">
        <f t="shared" si="212"/>
        <v/>
      </c>
      <c r="U464" s="539"/>
      <c r="V464" s="117"/>
      <c r="W464" s="118"/>
      <c r="X464" s="119"/>
      <c r="Y464" s="120"/>
      <c r="Z464" s="122"/>
      <c r="AA464" s="121"/>
      <c r="AB464" s="443" t="str">
        <f t="shared" si="194"/>
        <v/>
      </c>
      <c r="AC464" s="734" t="str">
        <f t="shared" si="213"/>
        <v/>
      </c>
      <c r="AD464" s="372"/>
      <c r="AE464" s="485"/>
      <c r="AF464" s="373" t="str">
        <f t="shared" si="195"/>
        <v/>
      </c>
      <c r="AG464" s="373" t="str">
        <f t="shared" si="196"/>
        <v/>
      </c>
      <c r="AH464" s="374" t="str">
        <f t="shared" si="197"/>
        <v/>
      </c>
      <c r="AI464" s="375" t="str">
        <f t="shared" si="198"/>
        <v/>
      </c>
      <c r="AJ464" s="375" t="str">
        <f t="shared" si="199"/>
        <v/>
      </c>
      <c r="AK464" s="375" t="str">
        <f t="shared" si="200"/>
        <v/>
      </c>
      <c r="AL464" s="375" t="str">
        <f t="shared" si="201"/>
        <v/>
      </c>
      <c r="AM464" s="375" t="str">
        <f t="shared" si="202"/>
        <v/>
      </c>
      <c r="AN464" s="376"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376"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375" t="str">
        <f t="shared" si="203"/>
        <v/>
      </c>
      <c r="AQ464" s="444" t="str">
        <f t="shared" si="204"/>
        <v/>
      </c>
      <c r="AR464" s="375" t="str">
        <f t="shared" si="214"/>
        <v/>
      </c>
      <c r="AS464" s="377" t="str">
        <f t="shared" si="205"/>
        <v/>
      </c>
      <c r="AT464" s="378" t="str">
        <f t="shared" si="206"/>
        <v/>
      </c>
      <c r="AX464" s="625" t="b">
        <f t="shared" si="215"/>
        <v>0</v>
      </c>
      <c r="AY464" s="7" t="str">
        <f t="shared" si="216"/>
        <v>FALSEFALSEFALSE</v>
      </c>
      <c r="AZ464" s="626">
        <f t="shared" si="207"/>
        <v>0</v>
      </c>
      <c r="BA464" s="627" t="str">
        <f t="shared" si="217"/>
        <v/>
      </c>
      <c r="BB464" s="627">
        <f t="shared" si="208"/>
        <v>0</v>
      </c>
      <c r="BC464" s="690" t="str">
        <f t="shared" si="209"/>
        <v/>
      </c>
    </row>
    <row r="465" spans="1:55">
      <c r="A465" s="381">
        <v>409</v>
      </c>
      <c r="B465" s="117"/>
      <c r="C465" s="288"/>
      <c r="D465" s="289"/>
      <c r="E465" s="289"/>
      <c r="F465" s="290"/>
      <c r="G465" s="292"/>
      <c r="H465" s="116"/>
      <c r="I465" s="292"/>
      <c r="J465" s="116"/>
      <c r="K465" s="370" t="str">
        <f t="shared" si="187"/>
        <v/>
      </c>
      <c r="L465" s="370">
        <f t="shared" si="210"/>
        <v>0</v>
      </c>
      <c r="M465" s="370">
        <f t="shared" si="211"/>
        <v>0</v>
      </c>
      <c r="N465" s="371" t="str">
        <f t="shared" si="188"/>
        <v/>
      </c>
      <c r="O465" s="371" t="str">
        <f t="shared" si="189"/>
        <v/>
      </c>
      <c r="P465" s="371" t="str">
        <f t="shared" si="190"/>
        <v/>
      </c>
      <c r="Q465" s="371" t="str">
        <f t="shared" si="191"/>
        <v/>
      </c>
      <c r="R465" s="371" t="str">
        <f t="shared" si="192"/>
        <v/>
      </c>
      <c r="S465" s="371" t="str">
        <f t="shared" si="193"/>
        <v/>
      </c>
      <c r="T465" s="443" t="str">
        <f t="shared" si="212"/>
        <v/>
      </c>
      <c r="U465" s="539"/>
      <c r="V465" s="117"/>
      <c r="W465" s="118"/>
      <c r="X465" s="119"/>
      <c r="Y465" s="120"/>
      <c r="Z465" s="122"/>
      <c r="AA465" s="121"/>
      <c r="AB465" s="443" t="str">
        <f t="shared" si="194"/>
        <v/>
      </c>
      <c r="AC465" s="734" t="str">
        <f t="shared" si="213"/>
        <v/>
      </c>
      <c r="AD465" s="372"/>
      <c r="AE465" s="485"/>
      <c r="AF465" s="373" t="str">
        <f t="shared" si="195"/>
        <v/>
      </c>
      <c r="AG465" s="373" t="str">
        <f t="shared" si="196"/>
        <v/>
      </c>
      <c r="AH465" s="374" t="str">
        <f t="shared" si="197"/>
        <v/>
      </c>
      <c r="AI465" s="375" t="str">
        <f t="shared" si="198"/>
        <v/>
      </c>
      <c r="AJ465" s="375" t="str">
        <f t="shared" si="199"/>
        <v/>
      </c>
      <c r="AK465" s="375" t="str">
        <f t="shared" si="200"/>
        <v/>
      </c>
      <c r="AL465" s="375" t="str">
        <f t="shared" si="201"/>
        <v/>
      </c>
      <c r="AM465" s="375" t="str">
        <f t="shared" si="202"/>
        <v/>
      </c>
      <c r="AN465" s="376"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376"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375" t="str">
        <f t="shared" si="203"/>
        <v/>
      </c>
      <c r="AQ465" s="444" t="str">
        <f t="shared" si="204"/>
        <v/>
      </c>
      <c r="AR465" s="375" t="str">
        <f t="shared" si="214"/>
        <v/>
      </c>
      <c r="AS465" s="377" t="str">
        <f t="shared" si="205"/>
        <v/>
      </c>
      <c r="AT465" s="378" t="str">
        <f t="shared" si="206"/>
        <v/>
      </c>
      <c r="AX465" s="625" t="b">
        <f t="shared" si="215"/>
        <v>0</v>
      </c>
      <c r="AY465" s="7" t="str">
        <f t="shared" si="216"/>
        <v>FALSEFALSEFALSE</v>
      </c>
      <c r="AZ465" s="626">
        <f t="shared" si="207"/>
        <v>0</v>
      </c>
      <c r="BA465" s="627" t="str">
        <f t="shared" si="217"/>
        <v/>
      </c>
      <c r="BB465" s="627">
        <f t="shared" si="208"/>
        <v>0</v>
      </c>
      <c r="BC465" s="690" t="str">
        <f t="shared" si="209"/>
        <v/>
      </c>
    </row>
    <row r="466" spans="1:55">
      <c r="A466" s="381">
        <v>410</v>
      </c>
      <c r="B466" s="117"/>
      <c r="C466" s="288"/>
      <c r="D466" s="289"/>
      <c r="E466" s="289"/>
      <c r="F466" s="290"/>
      <c r="G466" s="292"/>
      <c r="H466" s="116"/>
      <c r="I466" s="292"/>
      <c r="J466" s="116"/>
      <c r="K466" s="370" t="str">
        <f t="shared" si="187"/>
        <v/>
      </c>
      <c r="L466" s="370">
        <f t="shared" si="210"/>
        <v>0</v>
      </c>
      <c r="M466" s="370">
        <f t="shared" si="211"/>
        <v>0</v>
      </c>
      <c r="N466" s="371" t="str">
        <f t="shared" si="188"/>
        <v/>
      </c>
      <c r="O466" s="371" t="str">
        <f t="shared" si="189"/>
        <v/>
      </c>
      <c r="P466" s="371" t="str">
        <f t="shared" si="190"/>
        <v/>
      </c>
      <c r="Q466" s="371" t="str">
        <f t="shared" si="191"/>
        <v/>
      </c>
      <c r="R466" s="371" t="str">
        <f t="shared" si="192"/>
        <v/>
      </c>
      <c r="S466" s="371" t="str">
        <f t="shared" si="193"/>
        <v/>
      </c>
      <c r="T466" s="443" t="str">
        <f t="shared" si="212"/>
        <v/>
      </c>
      <c r="U466" s="539"/>
      <c r="V466" s="117"/>
      <c r="W466" s="118"/>
      <c r="X466" s="119"/>
      <c r="Y466" s="120"/>
      <c r="Z466" s="122"/>
      <c r="AA466" s="121"/>
      <c r="AB466" s="443" t="str">
        <f t="shared" si="194"/>
        <v/>
      </c>
      <c r="AC466" s="734" t="str">
        <f t="shared" si="213"/>
        <v/>
      </c>
      <c r="AD466" s="372"/>
      <c r="AE466" s="485"/>
      <c r="AF466" s="373" t="str">
        <f t="shared" si="195"/>
        <v/>
      </c>
      <c r="AG466" s="373" t="str">
        <f t="shared" si="196"/>
        <v/>
      </c>
      <c r="AH466" s="374" t="str">
        <f t="shared" si="197"/>
        <v/>
      </c>
      <c r="AI466" s="375" t="str">
        <f t="shared" si="198"/>
        <v/>
      </c>
      <c r="AJ466" s="375" t="str">
        <f t="shared" si="199"/>
        <v/>
      </c>
      <c r="AK466" s="375" t="str">
        <f t="shared" si="200"/>
        <v/>
      </c>
      <c r="AL466" s="375" t="str">
        <f t="shared" si="201"/>
        <v/>
      </c>
      <c r="AM466" s="375" t="str">
        <f t="shared" si="202"/>
        <v/>
      </c>
      <c r="AN466" s="376"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376"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375" t="str">
        <f t="shared" si="203"/>
        <v/>
      </c>
      <c r="AQ466" s="444" t="str">
        <f t="shared" si="204"/>
        <v/>
      </c>
      <c r="AR466" s="375" t="str">
        <f t="shared" si="214"/>
        <v/>
      </c>
      <c r="AS466" s="377" t="str">
        <f t="shared" si="205"/>
        <v/>
      </c>
      <c r="AT466" s="378" t="str">
        <f t="shared" si="206"/>
        <v/>
      </c>
      <c r="AX466" s="625" t="b">
        <f t="shared" si="215"/>
        <v>0</v>
      </c>
      <c r="AY466" s="7" t="str">
        <f t="shared" si="216"/>
        <v>FALSEFALSEFALSE</v>
      </c>
      <c r="AZ466" s="626">
        <f t="shared" si="207"/>
        <v>0</v>
      </c>
      <c r="BA466" s="627" t="str">
        <f t="shared" si="217"/>
        <v/>
      </c>
      <c r="BB466" s="627">
        <f t="shared" si="208"/>
        <v>0</v>
      </c>
      <c r="BC466" s="690" t="str">
        <f t="shared" si="209"/>
        <v/>
      </c>
    </row>
    <row r="467" spans="1:55">
      <c r="A467" s="381">
        <v>411</v>
      </c>
      <c r="B467" s="117"/>
      <c r="C467" s="288"/>
      <c r="D467" s="289"/>
      <c r="E467" s="289"/>
      <c r="F467" s="290"/>
      <c r="G467" s="292"/>
      <c r="H467" s="116"/>
      <c r="I467" s="292"/>
      <c r="J467" s="116"/>
      <c r="K467" s="370" t="str">
        <f t="shared" si="187"/>
        <v/>
      </c>
      <c r="L467" s="370">
        <f t="shared" si="210"/>
        <v>0</v>
      </c>
      <c r="M467" s="370">
        <f t="shared" si="211"/>
        <v>0</v>
      </c>
      <c r="N467" s="371" t="str">
        <f t="shared" si="188"/>
        <v/>
      </c>
      <c r="O467" s="371" t="str">
        <f t="shared" si="189"/>
        <v/>
      </c>
      <c r="P467" s="371" t="str">
        <f t="shared" si="190"/>
        <v/>
      </c>
      <c r="Q467" s="371" t="str">
        <f t="shared" si="191"/>
        <v/>
      </c>
      <c r="R467" s="371" t="str">
        <f t="shared" si="192"/>
        <v/>
      </c>
      <c r="S467" s="371" t="str">
        <f t="shared" si="193"/>
        <v/>
      </c>
      <c r="T467" s="443" t="str">
        <f t="shared" si="212"/>
        <v/>
      </c>
      <c r="U467" s="539"/>
      <c r="V467" s="117"/>
      <c r="W467" s="118"/>
      <c r="X467" s="119"/>
      <c r="Y467" s="120"/>
      <c r="Z467" s="122"/>
      <c r="AA467" s="121"/>
      <c r="AB467" s="443" t="str">
        <f t="shared" si="194"/>
        <v/>
      </c>
      <c r="AC467" s="734" t="str">
        <f t="shared" si="213"/>
        <v/>
      </c>
      <c r="AD467" s="372"/>
      <c r="AE467" s="485"/>
      <c r="AF467" s="373" t="str">
        <f t="shared" si="195"/>
        <v/>
      </c>
      <c r="AG467" s="373" t="str">
        <f t="shared" si="196"/>
        <v/>
      </c>
      <c r="AH467" s="374" t="str">
        <f t="shared" si="197"/>
        <v/>
      </c>
      <c r="AI467" s="375" t="str">
        <f t="shared" si="198"/>
        <v/>
      </c>
      <c r="AJ467" s="375" t="str">
        <f t="shared" si="199"/>
        <v/>
      </c>
      <c r="AK467" s="375" t="str">
        <f t="shared" si="200"/>
        <v/>
      </c>
      <c r="AL467" s="375" t="str">
        <f t="shared" si="201"/>
        <v/>
      </c>
      <c r="AM467" s="375" t="str">
        <f t="shared" si="202"/>
        <v/>
      </c>
      <c r="AN467" s="376"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376"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375" t="str">
        <f t="shared" si="203"/>
        <v/>
      </c>
      <c r="AQ467" s="444" t="str">
        <f t="shared" si="204"/>
        <v/>
      </c>
      <c r="AR467" s="375" t="str">
        <f t="shared" si="214"/>
        <v/>
      </c>
      <c r="AS467" s="377" t="str">
        <f t="shared" si="205"/>
        <v/>
      </c>
      <c r="AT467" s="378" t="str">
        <f t="shared" si="206"/>
        <v/>
      </c>
      <c r="AX467" s="625" t="b">
        <f t="shared" si="215"/>
        <v>0</v>
      </c>
      <c r="AY467" s="7" t="str">
        <f t="shared" si="216"/>
        <v>FALSEFALSEFALSE</v>
      </c>
      <c r="AZ467" s="626">
        <f t="shared" si="207"/>
        <v>0</v>
      </c>
      <c r="BA467" s="627" t="str">
        <f t="shared" si="217"/>
        <v/>
      </c>
      <c r="BB467" s="627">
        <f t="shared" si="208"/>
        <v>0</v>
      </c>
      <c r="BC467" s="690" t="str">
        <f t="shared" si="209"/>
        <v/>
      </c>
    </row>
    <row r="468" spans="1:55">
      <c r="A468" s="381">
        <v>412</v>
      </c>
      <c r="B468" s="117"/>
      <c r="C468" s="288"/>
      <c r="D468" s="289"/>
      <c r="E468" s="289"/>
      <c r="F468" s="290"/>
      <c r="G468" s="292"/>
      <c r="H468" s="116"/>
      <c r="I468" s="292"/>
      <c r="J468" s="116"/>
      <c r="K468" s="370" t="str">
        <f t="shared" si="187"/>
        <v/>
      </c>
      <c r="L468" s="370">
        <f t="shared" si="210"/>
        <v>0</v>
      </c>
      <c r="M468" s="370">
        <f t="shared" si="211"/>
        <v>0</v>
      </c>
      <c r="N468" s="371" t="str">
        <f t="shared" si="188"/>
        <v/>
      </c>
      <c r="O468" s="371" t="str">
        <f t="shared" si="189"/>
        <v/>
      </c>
      <c r="P468" s="371" t="str">
        <f t="shared" si="190"/>
        <v/>
      </c>
      <c r="Q468" s="371" t="str">
        <f t="shared" si="191"/>
        <v/>
      </c>
      <c r="R468" s="371" t="str">
        <f t="shared" si="192"/>
        <v/>
      </c>
      <c r="S468" s="371" t="str">
        <f t="shared" si="193"/>
        <v/>
      </c>
      <c r="T468" s="443" t="str">
        <f t="shared" si="212"/>
        <v/>
      </c>
      <c r="U468" s="539"/>
      <c r="V468" s="117"/>
      <c r="W468" s="118"/>
      <c r="X468" s="119"/>
      <c r="Y468" s="120"/>
      <c r="Z468" s="122"/>
      <c r="AA468" s="121"/>
      <c r="AB468" s="443" t="str">
        <f t="shared" si="194"/>
        <v/>
      </c>
      <c r="AC468" s="734" t="str">
        <f t="shared" si="213"/>
        <v/>
      </c>
      <c r="AD468" s="372"/>
      <c r="AE468" s="485"/>
      <c r="AF468" s="373" t="str">
        <f t="shared" si="195"/>
        <v/>
      </c>
      <c r="AG468" s="373" t="str">
        <f t="shared" si="196"/>
        <v/>
      </c>
      <c r="AH468" s="374" t="str">
        <f t="shared" si="197"/>
        <v/>
      </c>
      <c r="AI468" s="375" t="str">
        <f t="shared" si="198"/>
        <v/>
      </c>
      <c r="AJ468" s="375" t="str">
        <f t="shared" si="199"/>
        <v/>
      </c>
      <c r="AK468" s="375" t="str">
        <f t="shared" si="200"/>
        <v/>
      </c>
      <c r="AL468" s="375" t="str">
        <f t="shared" si="201"/>
        <v/>
      </c>
      <c r="AM468" s="375" t="str">
        <f t="shared" si="202"/>
        <v/>
      </c>
      <c r="AN468" s="376"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376"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375" t="str">
        <f t="shared" si="203"/>
        <v/>
      </c>
      <c r="AQ468" s="444" t="str">
        <f t="shared" si="204"/>
        <v/>
      </c>
      <c r="AR468" s="375" t="str">
        <f t="shared" si="214"/>
        <v/>
      </c>
      <c r="AS468" s="377" t="str">
        <f t="shared" si="205"/>
        <v/>
      </c>
      <c r="AT468" s="378" t="str">
        <f t="shared" si="206"/>
        <v/>
      </c>
      <c r="AX468" s="625" t="b">
        <f t="shared" si="215"/>
        <v>0</v>
      </c>
      <c r="AY468" s="7" t="str">
        <f t="shared" si="216"/>
        <v>FALSEFALSEFALSE</v>
      </c>
      <c r="AZ468" s="626">
        <f t="shared" si="207"/>
        <v>0</v>
      </c>
      <c r="BA468" s="627" t="str">
        <f t="shared" si="217"/>
        <v/>
      </c>
      <c r="BB468" s="627">
        <f t="shared" si="208"/>
        <v>0</v>
      </c>
      <c r="BC468" s="690" t="str">
        <f t="shared" si="209"/>
        <v/>
      </c>
    </row>
    <row r="469" spans="1:55">
      <c r="A469" s="381">
        <v>413</v>
      </c>
      <c r="B469" s="117"/>
      <c r="C469" s="288"/>
      <c r="D469" s="289"/>
      <c r="E469" s="289"/>
      <c r="F469" s="290"/>
      <c r="G469" s="292"/>
      <c r="H469" s="116"/>
      <c r="I469" s="292"/>
      <c r="J469" s="116"/>
      <c r="K469" s="370" t="str">
        <f t="shared" si="187"/>
        <v/>
      </c>
      <c r="L469" s="370">
        <f t="shared" si="210"/>
        <v>0</v>
      </c>
      <c r="M469" s="370">
        <f t="shared" si="211"/>
        <v>0</v>
      </c>
      <c r="N469" s="371" t="str">
        <f t="shared" si="188"/>
        <v/>
      </c>
      <c r="O469" s="371" t="str">
        <f t="shared" si="189"/>
        <v/>
      </c>
      <c r="P469" s="371" t="str">
        <f t="shared" si="190"/>
        <v/>
      </c>
      <c r="Q469" s="371" t="str">
        <f t="shared" si="191"/>
        <v/>
      </c>
      <c r="R469" s="371" t="str">
        <f t="shared" si="192"/>
        <v/>
      </c>
      <c r="S469" s="371" t="str">
        <f t="shared" si="193"/>
        <v/>
      </c>
      <c r="T469" s="443" t="str">
        <f t="shared" si="212"/>
        <v/>
      </c>
      <c r="U469" s="539"/>
      <c r="V469" s="117"/>
      <c r="W469" s="118"/>
      <c r="X469" s="119"/>
      <c r="Y469" s="120"/>
      <c r="Z469" s="122"/>
      <c r="AA469" s="121"/>
      <c r="AB469" s="443" t="str">
        <f t="shared" si="194"/>
        <v/>
      </c>
      <c r="AC469" s="734" t="str">
        <f t="shared" si="213"/>
        <v/>
      </c>
      <c r="AD469" s="372"/>
      <c r="AE469" s="485"/>
      <c r="AF469" s="373" t="str">
        <f t="shared" si="195"/>
        <v/>
      </c>
      <c r="AG469" s="373" t="str">
        <f t="shared" si="196"/>
        <v/>
      </c>
      <c r="AH469" s="374" t="str">
        <f t="shared" si="197"/>
        <v/>
      </c>
      <c r="AI469" s="375" t="str">
        <f t="shared" si="198"/>
        <v/>
      </c>
      <c r="AJ469" s="375" t="str">
        <f t="shared" si="199"/>
        <v/>
      </c>
      <c r="AK469" s="375" t="str">
        <f t="shared" si="200"/>
        <v/>
      </c>
      <c r="AL469" s="375" t="str">
        <f t="shared" si="201"/>
        <v/>
      </c>
      <c r="AM469" s="375" t="str">
        <f t="shared" si="202"/>
        <v/>
      </c>
      <c r="AN469" s="376"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376"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375" t="str">
        <f t="shared" si="203"/>
        <v/>
      </c>
      <c r="AQ469" s="444" t="str">
        <f t="shared" si="204"/>
        <v/>
      </c>
      <c r="AR469" s="375" t="str">
        <f t="shared" si="214"/>
        <v/>
      </c>
      <c r="AS469" s="377" t="str">
        <f t="shared" si="205"/>
        <v/>
      </c>
      <c r="AT469" s="378" t="str">
        <f t="shared" si="206"/>
        <v/>
      </c>
      <c r="AX469" s="625" t="b">
        <f t="shared" si="215"/>
        <v>0</v>
      </c>
      <c r="AY469" s="7" t="str">
        <f t="shared" si="216"/>
        <v>FALSEFALSEFALSE</v>
      </c>
      <c r="AZ469" s="626">
        <f t="shared" si="207"/>
        <v>0</v>
      </c>
      <c r="BA469" s="627" t="str">
        <f t="shared" si="217"/>
        <v/>
      </c>
      <c r="BB469" s="627">
        <f t="shared" si="208"/>
        <v>0</v>
      </c>
      <c r="BC469" s="690" t="str">
        <f t="shared" si="209"/>
        <v/>
      </c>
    </row>
    <row r="470" spans="1:55">
      <c r="A470" s="381">
        <v>414</v>
      </c>
      <c r="B470" s="117"/>
      <c r="C470" s="288"/>
      <c r="D470" s="289"/>
      <c r="E470" s="289"/>
      <c r="F470" s="290"/>
      <c r="G470" s="292"/>
      <c r="H470" s="116"/>
      <c r="I470" s="292"/>
      <c r="J470" s="116"/>
      <c r="K470" s="370" t="str">
        <f t="shared" si="187"/>
        <v/>
      </c>
      <c r="L470" s="370">
        <f t="shared" si="210"/>
        <v>0</v>
      </c>
      <c r="M470" s="370">
        <f t="shared" si="211"/>
        <v>0</v>
      </c>
      <c r="N470" s="371" t="str">
        <f t="shared" si="188"/>
        <v/>
      </c>
      <c r="O470" s="371" t="str">
        <f t="shared" si="189"/>
        <v/>
      </c>
      <c r="P470" s="371" t="str">
        <f t="shared" si="190"/>
        <v/>
      </c>
      <c r="Q470" s="371" t="str">
        <f t="shared" si="191"/>
        <v/>
      </c>
      <c r="R470" s="371" t="str">
        <f t="shared" si="192"/>
        <v/>
      </c>
      <c r="S470" s="371" t="str">
        <f t="shared" si="193"/>
        <v/>
      </c>
      <c r="T470" s="443" t="str">
        <f t="shared" si="212"/>
        <v/>
      </c>
      <c r="U470" s="539"/>
      <c r="V470" s="117"/>
      <c r="W470" s="118"/>
      <c r="X470" s="119"/>
      <c r="Y470" s="120"/>
      <c r="Z470" s="122"/>
      <c r="AA470" s="121"/>
      <c r="AB470" s="443" t="str">
        <f t="shared" si="194"/>
        <v/>
      </c>
      <c r="AC470" s="734" t="str">
        <f t="shared" si="213"/>
        <v/>
      </c>
      <c r="AD470" s="372"/>
      <c r="AE470" s="485"/>
      <c r="AF470" s="373" t="str">
        <f t="shared" si="195"/>
        <v/>
      </c>
      <c r="AG470" s="373" t="str">
        <f t="shared" si="196"/>
        <v/>
      </c>
      <c r="AH470" s="374" t="str">
        <f t="shared" si="197"/>
        <v/>
      </c>
      <c r="AI470" s="375" t="str">
        <f t="shared" si="198"/>
        <v/>
      </c>
      <c r="AJ470" s="375" t="str">
        <f t="shared" si="199"/>
        <v/>
      </c>
      <c r="AK470" s="375" t="str">
        <f t="shared" si="200"/>
        <v/>
      </c>
      <c r="AL470" s="375" t="str">
        <f t="shared" si="201"/>
        <v/>
      </c>
      <c r="AM470" s="375" t="str">
        <f t="shared" si="202"/>
        <v/>
      </c>
      <c r="AN470" s="376"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376"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375" t="str">
        <f t="shared" si="203"/>
        <v/>
      </c>
      <c r="AQ470" s="444" t="str">
        <f t="shared" si="204"/>
        <v/>
      </c>
      <c r="AR470" s="375" t="str">
        <f t="shared" si="214"/>
        <v/>
      </c>
      <c r="AS470" s="377" t="str">
        <f t="shared" si="205"/>
        <v/>
      </c>
      <c r="AT470" s="378" t="str">
        <f t="shared" si="206"/>
        <v/>
      </c>
      <c r="AX470" s="625" t="b">
        <f t="shared" si="215"/>
        <v>0</v>
      </c>
      <c r="AY470" s="7" t="str">
        <f t="shared" si="216"/>
        <v>FALSEFALSEFALSE</v>
      </c>
      <c r="AZ470" s="626">
        <f t="shared" si="207"/>
        <v>0</v>
      </c>
      <c r="BA470" s="627" t="str">
        <f t="shared" si="217"/>
        <v/>
      </c>
      <c r="BB470" s="627">
        <f t="shared" si="208"/>
        <v>0</v>
      </c>
      <c r="BC470" s="690" t="str">
        <f t="shared" si="209"/>
        <v/>
      </c>
    </row>
    <row r="471" spans="1:55">
      <c r="A471" s="381">
        <v>415</v>
      </c>
      <c r="B471" s="117"/>
      <c r="C471" s="288"/>
      <c r="D471" s="289"/>
      <c r="E471" s="289"/>
      <c r="F471" s="290"/>
      <c r="G471" s="292"/>
      <c r="H471" s="116"/>
      <c r="I471" s="292"/>
      <c r="J471" s="116"/>
      <c r="K471" s="370" t="str">
        <f t="shared" si="187"/>
        <v/>
      </c>
      <c r="L471" s="370">
        <f t="shared" si="210"/>
        <v>0</v>
      </c>
      <c r="M471" s="370">
        <f t="shared" si="211"/>
        <v>0</v>
      </c>
      <c r="N471" s="371" t="str">
        <f t="shared" si="188"/>
        <v/>
      </c>
      <c r="O471" s="371" t="str">
        <f t="shared" si="189"/>
        <v/>
      </c>
      <c r="P471" s="371" t="str">
        <f t="shared" si="190"/>
        <v/>
      </c>
      <c r="Q471" s="371" t="str">
        <f t="shared" si="191"/>
        <v/>
      </c>
      <c r="R471" s="371" t="str">
        <f t="shared" si="192"/>
        <v/>
      </c>
      <c r="S471" s="371" t="str">
        <f t="shared" si="193"/>
        <v/>
      </c>
      <c r="T471" s="443" t="str">
        <f t="shared" si="212"/>
        <v/>
      </c>
      <c r="U471" s="539"/>
      <c r="V471" s="117"/>
      <c r="W471" s="118"/>
      <c r="X471" s="119"/>
      <c r="Y471" s="120"/>
      <c r="Z471" s="122"/>
      <c r="AA471" s="121"/>
      <c r="AB471" s="443" t="str">
        <f t="shared" si="194"/>
        <v/>
      </c>
      <c r="AC471" s="734" t="str">
        <f t="shared" si="213"/>
        <v/>
      </c>
      <c r="AD471" s="372"/>
      <c r="AE471" s="485"/>
      <c r="AF471" s="373" t="str">
        <f t="shared" si="195"/>
        <v/>
      </c>
      <c r="AG471" s="373" t="str">
        <f t="shared" si="196"/>
        <v/>
      </c>
      <c r="AH471" s="374" t="str">
        <f t="shared" si="197"/>
        <v/>
      </c>
      <c r="AI471" s="375" t="str">
        <f t="shared" si="198"/>
        <v/>
      </c>
      <c r="AJ471" s="375" t="str">
        <f t="shared" si="199"/>
        <v/>
      </c>
      <c r="AK471" s="375" t="str">
        <f t="shared" si="200"/>
        <v/>
      </c>
      <c r="AL471" s="375" t="str">
        <f t="shared" si="201"/>
        <v/>
      </c>
      <c r="AM471" s="375" t="str">
        <f t="shared" si="202"/>
        <v/>
      </c>
      <c r="AN471" s="376"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376"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375" t="str">
        <f t="shared" si="203"/>
        <v/>
      </c>
      <c r="AQ471" s="444" t="str">
        <f t="shared" si="204"/>
        <v/>
      </c>
      <c r="AR471" s="375" t="str">
        <f t="shared" si="214"/>
        <v/>
      </c>
      <c r="AS471" s="377" t="str">
        <f t="shared" si="205"/>
        <v/>
      </c>
      <c r="AT471" s="378" t="str">
        <f t="shared" si="206"/>
        <v/>
      </c>
      <c r="AX471" s="625" t="b">
        <f t="shared" si="215"/>
        <v>0</v>
      </c>
      <c r="AY471" s="7" t="str">
        <f t="shared" si="216"/>
        <v>FALSEFALSEFALSE</v>
      </c>
      <c r="AZ471" s="626">
        <f t="shared" si="207"/>
        <v>0</v>
      </c>
      <c r="BA471" s="627" t="str">
        <f t="shared" si="217"/>
        <v/>
      </c>
      <c r="BB471" s="627">
        <f t="shared" si="208"/>
        <v>0</v>
      </c>
      <c r="BC471" s="690" t="str">
        <f t="shared" si="209"/>
        <v/>
      </c>
    </row>
    <row r="472" spans="1:55">
      <c r="A472" s="381">
        <v>416</v>
      </c>
      <c r="B472" s="117"/>
      <c r="C472" s="288"/>
      <c r="D472" s="289"/>
      <c r="E472" s="289"/>
      <c r="F472" s="290"/>
      <c r="G472" s="292"/>
      <c r="H472" s="116"/>
      <c r="I472" s="292"/>
      <c r="J472" s="116"/>
      <c r="K472" s="370" t="str">
        <f t="shared" si="187"/>
        <v/>
      </c>
      <c r="L472" s="370">
        <f t="shared" si="210"/>
        <v>0</v>
      </c>
      <c r="M472" s="370">
        <f t="shared" si="211"/>
        <v>0</v>
      </c>
      <c r="N472" s="371" t="str">
        <f t="shared" si="188"/>
        <v/>
      </c>
      <c r="O472" s="371" t="str">
        <f t="shared" si="189"/>
        <v/>
      </c>
      <c r="P472" s="371" t="str">
        <f t="shared" si="190"/>
        <v/>
      </c>
      <c r="Q472" s="371" t="str">
        <f t="shared" si="191"/>
        <v/>
      </c>
      <c r="R472" s="371" t="str">
        <f t="shared" si="192"/>
        <v/>
      </c>
      <c r="S472" s="371" t="str">
        <f t="shared" si="193"/>
        <v/>
      </c>
      <c r="T472" s="443" t="str">
        <f t="shared" si="212"/>
        <v/>
      </c>
      <c r="U472" s="539"/>
      <c r="V472" s="117"/>
      <c r="W472" s="118"/>
      <c r="X472" s="119"/>
      <c r="Y472" s="120"/>
      <c r="Z472" s="122"/>
      <c r="AA472" s="121"/>
      <c r="AB472" s="443" t="str">
        <f t="shared" si="194"/>
        <v/>
      </c>
      <c r="AC472" s="734" t="str">
        <f t="shared" si="213"/>
        <v/>
      </c>
      <c r="AD472" s="372"/>
      <c r="AE472" s="485"/>
      <c r="AF472" s="373" t="str">
        <f t="shared" si="195"/>
        <v/>
      </c>
      <c r="AG472" s="373" t="str">
        <f t="shared" si="196"/>
        <v/>
      </c>
      <c r="AH472" s="374" t="str">
        <f t="shared" si="197"/>
        <v/>
      </c>
      <c r="AI472" s="375" t="str">
        <f t="shared" si="198"/>
        <v/>
      </c>
      <c r="AJ472" s="375" t="str">
        <f t="shared" si="199"/>
        <v/>
      </c>
      <c r="AK472" s="375" t="str">
        <f t="shared" si="200"/>
        <v/>
      </c>
      <c r="AL472" s="375" t="str">
        <f t="shared" si="201"/>
        <v/>
      </c>
      <c r="AM472" s="375" t="str">
        <f t="shared" si="202"/>
        <v/>
      </c>
      <c r="AN472" s="376"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376"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375" t="str">
        <f t="shared" si="203"/>
        <v/>
      </c>
      <c r="AQ472" s="444" t="str">
        <f t="shared" si="204"/>
        <v/>
      </c>
      <c r="AR472" s="375" t="str">
        <f t="shared" si="214"/>
        <v/>
      </c>
      <c r="AS472" s="377" t="str">
        <f t="shared" si="205"/>
        <v/>
      </c>
      <c r="AT472" s="378" t="str">
        <f t="shared" si="206"/>
        <v/>
      </c>
      <c r="AX472" s="625" t="b">
        <f t="shared" si="215"/>
        <v>0</v>
      </c>
      <c r="AY472" s="7" t="str">
        <f t="shared" si="216"/>
        <v>FALSEFALSEFALSE</v>
      </c>
      <c r="AZ472" s="626">
        <f t="shared" si="207"/>
        <v>0</v>
      </c>
      <c r="BA472" s="627" t="str">
        <f t="shared" si="217"/>
        <v/>
      </c>
      <c r="BB472" s="627">
        <f t="shared" si="208"/>
        <v>0</v>
      </c>
      <c r="BC472" s="690" t="str">
        <f t="shared" si="209"/>
        <v/>
      </c>
    </row>
    <row r="473" spans="1:55">
      <c r="A473" s="381">
        <v>417</v>
      </c>
      <c r="B473" s="117"/>
      <c r="C473" s="288"/>
      <c r="D473" s="289"/>
      <c r="E473" s="289"/>
      <c r="F473" s="290"/>
      <c r="G473" s="292"/>
      <c r="H473" s="116"/>
      <c r="I473" s="292"/>
      <c r="J473" s="116"/>
      <c r="K473" s="370" t="str">
        <f t="shared" si="187"/>
        <v/>
      </c>
      <c r="L473" s="370">
        <f t="shared" si="210"/>
        <v>0</v>
      </c>
      <c r="M473" s="370">
        <f t="shared" si="211"/>
        <v>0</v>
      </c>
      <c r="N473" s="371" t="str">
        <f t="shared" si="188"/>
        <v/>
      </c>
      <c r="O473" s="371" t="str">
        <f t="shared" si="189"/>
        <v/>
      </c>
      <c r="P473" s="371" t="str">
        <f t="shared" si="190"/>
        <v/>
      </c>
      <c r="Q473" s="371" t="str">
        <f t="shared" si="191"/>
        <v/>
      </c>
      <c r="R473" s="371" t="str">
        <f t="shared" si="192"/>
        <v/>
      </c>
      <c r="S473" s="371" t="str">
        <f t="shared" si="193"/>
        <v/>
      </c>
      <c r="T473" s="443" t="str">
        <f t="shared" si="212"/>
        <v/>
      </c>
      <c r="U473" s="539"/>
      <c r="V473" s="117"/>
      <c r="W473" s="118"/>
      <c r="X473" s="119"/>
      <c r="Y473" s="120"/>
      <c r="Z473" s="122"/>
      <c r="AA473" s="121"/>
      <c r="AB473" s="443" t="str">
        <f t="shared" si="194"/>
        <v/>
      </c>
      <c r="AC473" s="734" t="str">
        <f t="shared" si="213"/>
        <v/>
      </c>
      <c r="AD473" s="372"/>
      <c r="AE473" s="485"/>
      <c r="AF473" s="373" t="str">
        <f t="shared" si="195"/>
        <v/>
      </c>
      <c r="AG473" s="373" t="str">
        <f t="shared" si="196"/>
        <v/>
      </c>
      <c r="AH473" s="374" t="str">
        <f t="shared" si="197"/>
        <v/>
      </c>
      <c r="AI473" s="375" t="str">
        <f t="shared" si="198"/>
        <v/>
      </c>
      <c r="AJ473" s="375" t="str">
        <f t="shared" si="199"/>
        <v/>
      </c>
      <c r="AK473" s="375" t="str">
        <f t="shared" si="200"/>
        <v/>
      </c>
      <c r="AL473" s="375" t="str">
        <f t="shared" si="201"/>
        <v/>
      </c>
      <c r="AM473" s="375" t="str">
        <f t="shared" si="202"/>
        <v/>
      </c>
      <c r="AN473" s="376"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376"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375" t="str">
        <f t="shared" si="203"/>
        <v/>
      </c>
      <c r="AQ473" s="444" t="str">
        <f t="shared" si="204"/>
        <v/>
      </c>
      <c r="AR473" s="375" t="str">
        <f t="shared" si="214"/>
        <v/>
      </c>
      <c r="AS473" s="377" t="str">
        <f t="shared" si="205"/>
        <v/>
      </c>
      <c r="AT473" s="378" t="str">
        <f t="shared" si="206"/>
        <v/>
      </c>
      <c r="AX473" s="625" t="b">
        <f t="shared" si="215"/>
        <v>0</v>
      </c>
      <c r="AY473" s="7" t="str">
        <f t="shared" si="216"/>
        <v>FALSEFALSEFALSE</v>
      </c>
      <c r="AZ473" s="626">
        <f t="shared" si="207"/>
        <v>0</v>
      </c>
      <c r="BA473" s="627" t="str">
        <f t="shared" si="217"/>
        <v/>
      </c>
      <c r="BB473" s="627">
        <f t="shared" si="208"/>
        <v>0</v>
      </c>
      <c r="BC473" s="690" t="str">
        <f t="shared" si="209"/>
        <v/>
      </c>
    </row>
    <row r="474" spans="1:55">
      <c r="A474" s="381">
        <v>418</v>
      </c>
      <c r="B474" s="117"/>
      <c r="C474" s="288"/>
      <c r="D474" s="289"/>
      <c r="E474" s="289"/>
      <c r="F474" s="290"/>
      <c r="G474" s="292"/>
      <c r="H474" s="116"/>
      <c r="I474" s="292"/>
      <c r="J474" s="116"/>
      <c r="K474" s="370" t="str">
        <f t="shared" si="187"/>
        <v/>
      </c>
      <c r="L474" s="370">
        <f t="shared" si="210"/>
        <v>0</v>
      </c>
      <c r="M474" s="370">
        <f t="shared" si="211"/>
        <v>0</v>
      </c>
      <c r="N474" s="371" t="str">
        <f t="shared" si="188"/>
        <v/>
      </c>
      <c r="O474" s="371" t="str">
        <f t="shared" si="189"/>
        <v/>
      </c>
      <c r="P474" s="371" t="str">
        <f t="shared" si="190"/>
        <v/>
      </c>
      <c r="Q474" s="371" t="str">
        <f t="shared" si="191"/>
        <v/>
      </c>
      <c r="R474" s="371" t="str">
        <f t="shared" si="192"/>
        <v/>
      </c>
      <c r="S474" s="371" t="str">
        <f t="shared" si="193"/>
        <v/>
      </c>
      <c r="T474" s="443" t="str">
        <f t="shared" si="212"/>
        <v/>
      </c>
      <c r="U474" s="539"/>
      <c r="V474" s="117"/>
      <c r="W474" s="118"/>
      <c r="X474" s="119"/>
      <c r="Y474" s="120"/>
      <c r="Z474" s="122"/>
      <c r="AA474" s="121"/>
      <c r="AB474" s="443" t="str">
        <f t="shared" si="194"/>
        <v/>
      </c>
      <c r="AC474" s="734" t="str">
        <f t="shared" si="213"/>
        <v/>
      </c>
      <c r="AD474" s="372"/>
      <c r="AE474" s="485"/>
      <c r="AF474" s="373" t="str">
        <f t="shared" si="195"/>
        <v/>
      </c>
      <c r="AG474" s="373" t="str">
        <f t="shared" si="196"/>
        <v/>
      </c>
      <c r="AH474" s="374" t="str">
        <f t="shared" si="197"/>
        <v/>
      </c>
      <c r="AI474" s="375" t="str">
        <f t="shared" si="198"/>
        <v/>
      </c>
      <c r="AJ474" s="375" t="str">
        <f t="shared" si="199"/>
        <v/>
      </c>
      <c r="AK474" s="375" t="str">
        <f t="shared" si="200"/>
        <v/>
      </c>
      <c r="AL474" s="375" t="str">
        <f t="shared" si="201"/>
        <v/>
      </c>
      <c r="AM474" s="375" t="str">
        <f t="shared" si="202"/>
        <v/>
      </c>
      <c r="AN474" s="376"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376"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375" t="str">
        <f t="shared" si="203"/>
        <v/>
      </c>
      <c r="AQ474" s="444" t="str">
        <f t="shared" si="204"/>
        <v/>
      </c>
      <c r="AR474" s="375" t="str">
        <f t="shared" si="214"/>
        <v/>
      </c>
      <c r="AS474" s="377" t="str">
        <f t="shared" si="205"/>
        <v/>
      </c>
      <c r="AT474" s="378" t="str">
        <f t="shared" si="206"/>
        <v/>
      </c>
      <c r="AX474" s="625" t="b">
        <f t="shared" si="215"/>
        <v>0</v>
      </c>
      <c r="AY474" s="7" t="str">
        <f t="shared" si="216"/>
        <v>FALSEFALSEFALSE</v>
      </c>
      <c r="AZ474" s="626">
        <f t="shared" si="207"/>
        <v>0</v>
      </c>
      <c r="BA474" s="627" t="str">
        <f t="shared" si="217"/>
        <v/>
      </c>
      <c r="BB474" s="627">
        <f t="shared" si="208"/>
        <v>0</v>
      </c>
      <c r="BC474" s="690" t="str">
        <f t="shared" si="209"/>
        <v/>
      </c>
    </row>
    <row r="475" spans="1:55">
      <c r="A475" s="381">
        <v>419</v>
      </c>
      <c r="B475" s="117"/>
      <c r="C475" s="288"/>
      <c r="D475" s="289"/>
      <c r="E475" s="289"/>
      <c r="F475" s="290"/>
      <c r="G475" s="292"/>
      <c r="H475" s="116"/>
      <c r="I475" s="292"/>
      <c r="J475" s="116"/>
      <c r="K475" s="370" t="str">
        <f t="shared" si="187"/>
        <v/>
      </c>
      <c r="L475" s="370">
        <f t="shared" si="210"/>
        <v>0</v>
      </c>
      <c r="M475" s="370">
        <f t="shared" si="211"/>
        <v>0</v>
      </c>
      <c r="N475" s="371" t="str">
        <f t="shared" si="188"/>
        <v/>
      </c>
      <c r="O475" s="371" t="str">
        <f t="shared" si="189"/>
        <v/>
      </c>
      <c r="P475" s="371" t="str">
        <f t="shared" si="190"/>
        <v/>
      </c>
      <c r="Q475" s="371" t="str">
        <f t="shared" si="191"/>
        <v/>
      </c>
      <c r="R475" s="371" t="str">
        <f t="shared" si="192"/>
        <v/>
      </c>
      <c r="S475" s="371" t="str">
        <f t="shared" si="193"/>
        <v/>
      </c>
      <c r="T475" s="443" t="str">
        <f t="shared" si="212"/>
        <v/>
      </c>
      <c r="U475" s="539"/>
      <c r="V475" s="117"/>
      <c r="W475" s="118"/>
      <c r="X475" s="119"/>
      <c r="Y475" s="120"/>
      <c r="Z475" s="122"/>
      <c r="AA475" s="121"/>
      <c r="AB475" s="443" t="str">
        <f t="shared" si="194"/>
        <v/>
      </c>
      <c r="AC475" s="734" t="str">
        <f t="shared" si="213"/>
        <v/>
      </c>
      <c r="AD475" s="372"/>
      <c r="AE475" s="485"/>
      <c r="AF475" s="373" t="str">
        <f t="shared" si="195"/>
        <v/>
      </c>
      <c r="AG475" s="373" t="str">
        <f t="shared" si="196"/>
        <v/>
      </c>
      <c r="AH475" s="374" t="str">
        <f t="shared" si="197"/>
        <v/>
      </c>
      <c r="AI475" s="375" t="str">
        <f t="shared" si="198"/>
        <v/>
      </c>
      <c r="AJ475" s="375" t="str">
        <f t="shared" si="199"/>
        <v/>
      </c>
      <c r="AK475" s="375" t="str">
        <f t="shared" si="200"/>
        <v/>
      </c>
      <c r="AL475" s="375" t="str">
        <f t="shared" si="201"/>
        <v/>
      </c>
      <c r="AM475" s="375" t="str">
        <f t="shared" si="202"/>
        <v/>
      </c>
      <c r="AN475" s="376"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376"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375" t="str">
        <f t="shared" si="203"/>
        <v/>
      </c>
      <c r="AQ475" s="444" t="str">
        <f t="shared" si="204"/>
        <v/>
      </c>
      <c r="AR475" s="375" t="str">
        <f t="shared" si="214"/>
        <v/>
      </c>
      <c r="AS475" s="377" t="str">
        <f t="shared" si="205"/>
        <v/>
      </c>
      <c r="AT475" s="378" t="str">
        <f t="shared" si="206"/>
        <v/>
      </c>
      <c r="AX475" s="625" t="b">
        <f t="shared" si="215"/>
        <v>0</v>
      </c>
      <c r="AY475" s="7" t="str">
        <f t="shared" si="216"/>
        <v>FALSEFALSEFALSE</v>
      </c>
      <c r="AZ475" s="626">
        <f t="shared" si="207"/>
        <v>0</v>
      </c>
      <c r="BA475" s="627" t="str">
        <f t="shared" si="217"/>
        <v/>
      </c>
      <c r="BB475" s="627">
        <f t="shared" si="208"/>
        <v>0</v>
      </c>
      <c r="BC475" s="690" t="str">
        <f t="shared" si="209"/>
        <v/>
      </c>
    </row>
    <row r="476" spans="1:55">
      <c r="A476" s="381">
        <v>420</v>
      </c>
      <c r="B476" s="117"/>
      <c r="C476" s="288"/>
      <c r="D476" s="289"/>
      <c r="E476" s="289"/>
      <c r="F476" s="290"/>
      <c r="G476" s="292"/>
      <c r="H476" s="116"/>
      <c r="I476" s="292"/>
      <c r="J476" s="116"/>
      <c r="K476" s="370" t="str">
        <f t="shared" si="187"/>
        <v/>
      </c>
      <c r="L476" s="370">
        <f t="shared" si="210"/>
        <v>0</v>
      </c>
      <c r="M476" s="370">
        <f t="shared" si="211"/>
        <v>0</v>
      </c>
      <c r="N476" s="371" t="str">
        <f t="shared" si="188"/>
        <v/>
      </c>
      <c r="O476" s="371" t="str">
        <f t="shared" si="189"/>
        <v/>
      </c>
      <c r="P476" s="371" t="str">
        <f t="shared" si="190"/>
        <v/>
      </c>
      <c r="Q476" s="371" t="str">
        <f t="shared" si="191"/>
        <v/>
      </c>
      <c r="R476" s="371" t="str">
        <f t="shared" si="192"/>
        <v/>
      </c>
      <c r="S476" s="371" t="str">
        <f t="shared" si="193"/>
        <v/>
      </c>
      <c r="T476" s="443" t="str">
        <f t="shared" si="212"/>
        <v/>
      </c>
      <c r="U476" s="539"/>
      <c r="V476" s="117"/>
      <c r="W476" s="118"/>
      <c r="X476" s="119"/>
      <c r="Y476" s="120"/>
      <c r="Z476" s="122"/>
      <c r="AA476" s="121"/>
      <c r="AB476" s="443" t="str">
        <f t="shared" si="194"/>
        <v/>
      </c>
      <c r="AC476" s="734" t="str">
        <f t="shared" si="213"/>
        <v/>
      </c>
      <c r="AD476" s="372"/>
      <c r="AE476" s="485"/>
      <c r="AF476" s="373" t="str">
        <f t="shared" si="195"/>
        <v/>
      </c>
      <c r="AG476" s="373" t="str">
        <f t="shared" si="196"/>
        <v/>
      </c>
      <c r="AH476" s="374" t="str">
        <f t="shared" si="197"/>
        <v/>
      </c>
      <c r="AI476" s="375" t="str">
        <f t="shared" si="198"/>
        <v/>
      </c>
      <c r="AJ476" s="375" t="str">
        <f t="shared" si="199"/>
        <v/>
      </c>
      <c r="AK476" s="375" t="str">
        <f t="shared" si="200"/>
        <v/>
      </c>
      <c r="AL476" s="375" t="str">
        <f t="shared" si="201"/>
        <v/>
      </c>
      <c r="AM476" s="375" t="str">
        <f t="shared" si="202"/>
        <v/>
      </c>
      <c r="AN476" s="376"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376"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375" t="str">
        <f t="shared" si="203"/>
        <v/>
      </c>
      <c r="AQ476" s="444" t="str">
        <f t="shared" si="204"/>
        <v/>
      </c>
      <c r="AR476" s="375" t="str">
        <f t="shared" si="214"/>
        <v/>
      </c>
      <c r="AS476" s="377" t="str">
        <f t="shared" si="205"/>
        <v/>
      </c>
      <c r="AT476" s="378" t="str">
        <f t="shared" si="206"/>
        <v/>
      </c>
      <c r="AX476" s="625" t="b">
        <f t="shared" si="215"/>
        <v>0</v>
      </c>
      <c r="AY476" s="7" t="str">
        <f t="shared" si="216"/>
        <v>FALSEFALSEFALSE</v>
      </c>
      <c r="AZ476" s="626">
        <f t="shared" si="207"/>
        <v>0</v>
      </c>
      <c r="BA476" s="627" t="str">
        <f t="shared" si="217"/>
        <v/>
      </c>
      <c r="BB476" s="627">
        <f t="shared" si="208"/>
        <v>0</v>
      </c>
      <c r="BC476" s="690" t="str">
        <f t="shared" si="209"/>
        <v/>
      </c>
    </row>
    <row r="477" spans="1:55">
      <c r="A477" s="381">
        <v>421</v>
      </c>
      <c r="B477" s="117"/>
      <c r="C477" s="288"/>
      <c r="D477" s="289"/>
      <c r="E477" s="289"/>
      <c r="F477" s="290"/>
      <c r="G477" s="292"/>
      <c r="H477" s="116"/>
      <c r="I477" s="292"/>
      <c r="J477" s="116"/>
      <c r="K477" s="370" t="str">
        <f t="shared" si="187"/>
        <v/>
      </c>
      <c r="L477" s="370">
        <f t="shared" si="210"/>
        <v>0</v>
      </c>
      <c r="M477" s="370">
        <f t="shared" si="211"/>
        <v>0</v>
      </c>
      <c r="N477" s="371" t="str">
        <f t="shared" si="188"/>
        <v/>
      </c>
      <c r="O477" s="371" t="str">
        <f t="shared" si="189"/>
        <v/>
      </c>
      <c r="P477" s="371" t="str">
        <f t="shared" si="190"/>
        <v/>
      </c>
      <c r="Q477" s="371" t="str">
        <f t="shared" si="191"/>
        <v/>
      </c>
      <c r="R477" s="371" t="str">
        <f t="shared" si="192"/>
        <v/>
      </c>
      <c r="S477" s="371" t="str">
        <f t="shared" si="193"/>
        <v/>
      </c>
      <c r="T477" s="443" t="str">
        <f t="shared" si="212"/>
        <v/>
      </c>
      <c r="U477" s="539"/>
      <c r="V477" s="117"/>
      <c r="W477" s="118"/>
      <c r="X477" s="119"/>
      <c r="Y477" s="120"/>
      <c r="Z477" s="122"/>
      <c r="AA477" s="121"/>
      <c r="AB477" s="443" t="str">
        <f t="shared" si="194"/>
        <v/>
      </c>
      <c r="AC477" s="734" t="str">
        <f t="shared" si="213"/>
        <v/>
      </c>
      <c r="AD477" s="372"/>
      <c r="AE477" s="485"/>
      <c r="AF477" s="373" t="str">
        <f t="shared" si="195"/>
        <v/>
      </c>
      <c r="AG477" s="373" t="str">
        <f t="shared" si="196"/>
        <v/>
      </c>
      <c r="AH477" s="374" t="str">
        <f t="shared" si="197"/>
        <v/>
      </c>
      <c r="AI477" s="375" t="str">
        <f t="shared" si="198"/>
        <v/>
      </c>
      <c r="AJ477" s="375" t="str">
        <f t="shared" si="199"/>
        <v/>
      </c>
      <c r="AK477" s="375" t="str">
        <f t="shared" si="200"/>
        <v/>
      </c>
      <c r="AL477" s="375" t="str">
        <f t="shared" si="201"/>
        <v/>
      </c>
      <c r="AM477" s="375" t="str">
        <f t="shared" si="202"/>
        <v/>
      </c>
      <c r="AN477" s="376"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376"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375" t="str">
        <f t="shared" si="203"/>
        <v/>
      </c>
      <c r="AQ477" s="444" t="str">
        <f t="shared" si="204"/>
        <v/>
      </c>
      <c r="AR477" s="375" t="str">
        <f t="shared" si="214"/>
        <v/>
      </c>
      <c r="AS477" s="377" t="str">
        <f t="shared" si="205"/>
        <v/>
      </c>
      <c r="AT477" s="378" t="str">
        <f t="shared" si="206"/>
        <v/>
      </c>
      <c r="AX477" s="625" t="b">
        <f t="shared" si="215"/>
        <v>0</v>
      </c>
      <c r="AY477" s="7" t="str">
        <f t="shared" si="216"/>
        <v>FALSEFALSEFALSE</v>
      </c>
      <c r="AZ477" s="626">
        <f t="shared" si="207"/>
        <v>0</v>
      </c>
      <c r="BA477" s="627" t="str">
        <f t="shared" si="217"/>
        <v/>
      </c>
      <c r="BB477" s="627">
        <f t="shared" si="208"/>
        <v>0</v>
      </c>
      <c r="BC477" s="690" t="str">
        <f t="shared" si="209"/>
        <v/>
      </c>
    </row>
    <row r="478" spans="1:55">
      <c r="A478" s="381">
        <v>422</v>
      </c>
      <c r="B478" s="117"/>
      <c r="C478" s="288"/>
      <c r="D478" s="289"/>
      <c r="E478" s="289"/>
      <c r="F478" s="290"/>
      <c r="G478" s="292"/>
      <c r="H478" s="116"/>
      <c r="I478" s="292"/>
      <c r="J478" s="116"/>
      <c r="K478" s="370" t="str">
        <f t="shared" si="187"/>
        <v/>
      </c>
      <c r="L478" s="370">
        <f t="shared" si="210"/>
        <v>0</v>
      </c>
      <c r="M478" s="370">
        <f t="shared" si="211"/>
        <v>0</v>
      </c>
      <c r="N478" s="371" t="str">
        <f t="shared" si="188"/>
        <v/>
      </c>
      <c r="O478" s="371" t="str">
        <f t="shared" si="189"/>
        <v/>
      </c>
      <c r="P478" s="371" t="str">
        <f t="shared" si="190"/>
        <v/>
      </c>
      <c r="Q478" s="371" t="str">
        <f t="shared" si="191"/>
        <v/>
      </c>
      <c r="R478" s="371" t="str">
        <f t="shared" si="192"/>
        <v/>
      </c>
      <c r="S478" s="371" t="str">
        <f t="shared" si="193"/>
        <v/>
      </c>
      <c r="T478" s="443" t="str">
        <f t="shared" si="212"/>
        <v/>
      </c>
      <c r="U478" s="539"/>
      <c r="V478" s="117"/>
      <c r="W478" s="118"/>
      <c r="X478" s="119"/>
      <c r="Y478" s="120"/>
      <c r="Z478" s="122"/>
      <c r="AA478" s="121"/>
      <c r="AB478" s="443" t="str">
        <f t="shared" si="194"/>
        <v/>
      </c>
      <c r="AC478" s="734" t="str">
        <f t="shared" si="213"/>
        <v/>
      </c>
      <c r="AD478" s="372"/>
      <c r="AE478" s="485"/>
      <c r="AF478" s="373" t="str">
        <f t="shared" si="195"/>
        <v/>
      </c>
      <c r="AG478" s="373" t="str">
        <f t="shared" si="196"/>
        <v/>
      </c>
      <c r="AH478" s="374" t="str">
        <f t="shared" si="197"/>
        <v/>
      </c>
      <c r="AI478" s="375" t="str">
        <f t="shared" si="198"/>
        <v/>
      </c>
      <c r="AJ478" s="375" t="str">
        <f t="shared" si="199"/>
        <v/>
      </c>
      <c r="AK478" s="375" t="str">
        <f t="shared" si="200"/>
        <v/>
      </c>
      <c r="AL478" s="375" t="str">
        <f t="shared" si="201"/>
        <v/>
      </c>
      <c r="AM478" s="375" t="str">
        <f t="shared" si="202"/>
        <v/>
      </c>
      <c r="AN478" s="376"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376"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375" t="str">
        <f t="shared" si="203"/>
        <v/>
      </c>
      <c r="AQ478" s="444" t="str">
        <f t="shared" si="204"/>
        <v/>
      </c>
      <c r="AR478" s="375" t="str">
        <f t="shared" si="214"/>
        <v/>
      </c>
      <c r="AS478" s="377" t="str">
        <f t="shared" si="205"/>
        <v/>
      </c>
      <c r="AT478" s="378" t="str">
        <f t="shared" si="206"/>
        <v/>
      </c>
      <c r="AX478" s="625" t="b">
        <f t="shared" si="215"/>
        <v>0</v>
      </c>
      <c r="AY478" s="7" t="str">
        <f t="shared" si="216"/>
        <v>FALSEFALSEFALSE</v>
      </c>
      <c r="AZ478" s="626">
        <f t="shared" si="207"/>
        <v>0</v>
      </c>
      <c r="BA478" s="627" t="str">
        <f t="shared" si="217"/>
        <v/>
      </c>
      <c r="BB478" s="627">
        <f t="shared" si="208"/>
        <v>0</v>
      </c>
      <c r="BC478" s="690" t="str">
        <f t="shared" si="209"/>
        <v/>
      </c>
    </row>
    <row r="479" spans="1:55">
      <c r="A479" s="381">
        <v>423</v>
      </c>
      <c r="B479" s="117"/>
      <c r="C479" s="288"/>
      <c r="D479" s="289"/>
      <c r="E479" s="289"/>
      <c r="F479" s="290"/>
      <c r="G479" s="292"/>
      <c r="H479" s="116"/>
      <c r="I479" s="292"/>
      <c r="J479" s="116"/>
      <c r="K479" s="370" t="str">
        <f t="shared" si="187"/>
        <v/>
      </c>
      <c r="L479" s="370">
        <f t="shared" si="210"/>
        <v>0</v>
      </c>
      <c r="M479" s="370">
        <f t="shared" si="211"/>
        <v>0</v>
      </c>
      <c r="N479" s="371" t="str">
        <f t="shared" si="188"/>
        <v/>
      </c>
      <c r="O479" s="371" t="str">
        <f t="shared" si="189"/>
        <v/>
      </c>
      <c r="P479" s="371" t="str">
        <f t="shared" si="190"/>
        <v/>
      </c>
      <c r="Q479" s="371" t="str">
        <f t="shared" si="191"/>
        <v/>
      </c>
      <c r="R479" s="371" t="str">
        <f t="shared" si="192"/>
        <v/>
      </c>
      <c r="S479" s="371" t="str">
        <f t="shared" si="193"/>
        <v/>
      </c>
      <c r="T479" s="443" t="str">
        <f t="shared" si="212"/>
        <v/>
      </c>
      <c r="U479" s="539"/>
      <c r="V479" s="117"/>
      <c r="W479" s="118"/>
      <c r="X479" s="119"/>
      <c r="Y479" s="120"/>
      <c r="Z479" s="122"/>
      <c r="AA479" s="121"/>
      <c r="AB479" s="443" t="str">
        <f t="shared" si="194"/>
        <v/>
      </c>
      <c r="AC479" s="734" t="str">
        <f t="shared" si="213"/>
        <v/>
      </c>
      <c r="AD479" s="372"/>
      <c r="AE479" s="485"/>
      <c r="AF479" s="373" t="str">
        <f t="shared" si="195"/>
        <v/>
      </c>
      <c r="AG479" s="373" t="str">
        <f t="shared" si="196"/>
        <v/>
      </c>
      <c r="AH479" s="374" t="str">
        <f t="shared" si="197"/>
        <v/>
      </c>
      <c r="AI479" s="375" t="str">
        <f t="shared" si="198"/>
        <v/>
      </c>
      <c r="AJ479" s="375" t="str">
        <f t="shared" si="199"/>
        <v/>
      </c>
      <c r="AK479" s="375" t="str">
        <f t="shared" si="200"/>
        <v/>
      </c>
      <c r="AL479" s="375" t="str">
        <f t="shared" si="201"/>
        <v/>
      </c>
      <c r="AM479" s="375" t="str">
        <f t="shared" si="202"/>
        <v/>
      </c>
      <c r="AN479" s="376"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376"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375" t="str">
        <f t="shared" si="203"/>
        <v/>
      </c>
      <c r="AQ479" s="444" t="str">
        <f t="shared" si="204"/>
        <v/>
      </c>
      <c r="AR479" s="375" t="str">
        <f t="shared" si="214"/>
        <v/>
      </c>
      <c r="AS479" s="377" t="str">
        <f t="shared" si="205"/>
        <v/>
      </c>
      <c r="AT479" s="378" t="str">
        <f t="shared" si="206"/>
        <v/>
      </c>
      <c r="AX479" s="625" t="b">
        <f t="shared" si="215"/>
        <v>0</v>
      </c>
      <c r="AY479" s="7" t="str">
        <f t="shared" si="216"/>
        <v>FALSEFALSEFALSE</v>
      </c>
      <c r="AZ479" s="626">
        <f t="shared" si="207"/>
        <v>0</v>
      </c>
      <c r="BA479" s="627" t="str">
        <f t="shared" si="217"/>
        <v/>
      </c>
      <c r="BB479" s="627">
        <f t="shared" si="208"/>
        <v>0</v>
      </c>
      <c r="BC479" s="690" t="str">
        <f t="shared" si="209"/>
        <v/>
      </c>
    </row>
    <row r="480" spans="1:55">
      <c r="A480" s="381">
        <v>424</v>
      </c>
      <c r="B480" s="117"/>
      <c r="C480" s="288"/>
      <c r="D480" s="289"/>
      <c r="E480" s="289"/>
      <c r="F480" s="290"/>
      <c r="G480" s="292"/>
      <c r="H480" s="116"/>
      <c r="I480" s="292"/>
      <c r="J480" s="116"/>
      <c r="K480" s="370" t="str">
        <f t="shared" si="187"/>
        <v/>
      </c>
      <c r="L480" s="370">
        <f t="shared" si="210"/>
        <v>0</v>
      </c>
      <c r="M480" s="370">
        <f t="shared" si="211"/>
        <v>0</v>
      </c>
      <c r="N480" s="371" t="str">
        <f t="shared" si="188"/>
        <v/>
      </c>
      <c r="O480" s="371" t="str">
        <f t="shared" si="189"/>
        <v/>
      </c>
      <c r="P480" s="371" t="str">
        <f t="shared" si="190"/>
        <v/>
      </c>
      <c r="Q480" s="371" t="str">
        <f t="shared" si="191"/>
        <v/>
      </c>
      <c r="R480" s="371" t="str">
        <f t="shared" si="192"/>
        <v/>
      </c>
      <c r="S480" s="371" t="str">
        <f t="shared" si="193"/>
        <v/>
      </c>
      <c r="T480" s="443" t="str">
        <f t="shared" si="212"/>
        <v/>
      </c>
      <c r="U480" s="539"/>
      <c r="V480" s="117"/>
      <c r="W480" s="118"/>
      <c r="X480" s="119"/>
      <c r="Y480" s="120"/>
      <c r="Z480" s="122"/>
      <c r="AA480" s="121"/>
      <c r="AB480" s="443" t="str">
        <f t="shared" si="194"/>
        <v/>
      </c>
      <c r="AC480" s="734" t="str">
        <f t="shared" si="213"/>
        <v/>
      </c>
      <c r="AD480" s="372"/>
      <c r="AE480" s="485"/>
      <c r="AF480" s="373" t="str">
        <f t="shared" si="195"/>
        <v/>
      </c>
      <c r="AG480" s="373" t="str">
        <f t="shared" si="196"/>
        <v/>
      </c>
      <c r="AH480" s="374" t="str">
        <f t="shared" si="197"/>
        <v/>
      </c>
      <c r="AI480" s="375" t="str">
        <f t="shared" si="198"/>
        <v/>
      </c>
      <c r="AJ480" s="375" t="str">
        <f t="shared" si="199"/>
        <v/>
      </c>
      <c r="AK480" s="375" t="str">
        <f t="shared" si="200"/>
        <v/>
      </c>
      <c r="AL480" s="375" t="str">
        <f t="shared" si="201"/>
        <v/>
      </c>
      <c r="AM480" s="375" t="str">
        <f t="shared" si="202"/>
        <v/>
      </c>
      <c r="AN480" s="376"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376"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375" t="str">
        <f t="shared" si="203"/>
        <v/>
      </c>
      <c r="AQ480" s="444" t="str">
        <f t="shared" si="204"/>
        <v/>
      </c>
      <c r="AR480" s="375" t="str">
        <f t="shared" si="214"/>
        <v/>
      </c>
      <c r="AS480" s="377" t="str">
        <f t="shared" si="205"/>
        <v/>
      </c>
      <c r="AT480" s="378" t="str">
        <f t="shared" si="206"/>
        <v/>
      </c>
      <c r="AX480" s="625" t="b">
        <f t="shared" si="215"/>
        <v>0</v>
      </c>
      <c r="AY480" s="7" t="str">
        <f t="shared" si="216"/>
        <v>FALSEFALSEFALSE</v>
      </c>
      <c r="AZ480" s="626">
        <f t="shared" si="207"/>
        <v>0</v>
      </c>
      <c r="BA480" s="627" t="str">
        <f t="shared" si="217"/>
        <v/>
      </c>
      <c r="BB480" s="627">
        <f t="shared" si="208"/>
        <v>0</v>
      </c>
      <c r="BC480" s="690" t="str">
        <f t="shared" si="209"/>
        <v/>
      </c>
    </row>
    <row r="481" spans="1:55">
      <c r="A481" s="381">
        <v>425</v>
      </c>
      <c r="B481" s="117"/>
      <c r="C481" s="288"/>
      <c r="D481" s="289"/>
      <c r="E481" s="289"/>
      <c r="F481" s="290"/>
      <c r="G481" s="292"/>
      <c r="H481" s="116"/>
      <c r="I481" s="292"/>
      <c r="J481" s="116"/>
      <c r="K481" s="370" t="str">
        <f t="shared" si="187"/>
        <v/>
      </c>
      <c r="L481" s="370">
        <f t="shared" si="210"/>
        <v>0</v>
      </c>
      <c r="M481" s="370">
        <f t="shared" si="211"/>
        <v>0</v>
      </c>
      <c r="N481" s="371" t="str">
        <f t="shared" si="188"/>
        <v/>
      </c>
      <c r="O481" s="371" t="str">
        <f t="shared" si="189"/>
        <v/>
      </c>
      <c r="P481" s="371" t="str">
        <f t="shared" si="190"/>
        <v/>
      </c>
      <c r="Q481" s="371" t="str">
        <f t="shared" si="191"/>
        <v/>
      </c>
      <c r="R481" s="371" t="str">
        <f t="shared" si="192"/>
        <v/>
      </c>
      <c r="S481" s="371" t="str">
        <f t="shared" si="193"/>
        <v/>
      </c>
      <c r="T481" s="443" t="str">
        <f t="shared" si="212"/>
        <v/>
      </c>
      <c r="U481" s="539"/>
      <c r="V481" s="117"/>
      <c r="W481" s="118"/>
      <c r="X481" s="119"/>
      <c r="Y481" s="120"/>
      <c r="Z481" s="122"/>
      <c r="AA481" s="121"/>
      <c r="AB481" s="443" t="str">
        <f t="shared" si="194"/>
        <v/>
      </c>
      <c r="AC481" s="734" t="str">
        <f t="shared" si="213"/>
        <v/>
      </c>
      <c r="AD481" s="372"/>
      <c r="AE481" s="485"/>
      <c r="AF481" s="373" t="str">
        <f t="shared" si="195"/>
        <v/>
      </c>
      <c r="AG481" s="373" t="str">
        <f t="shared" si="196"/>
        <v/>
      </c>
      <c r="AH481" s="374" t="str">
        <f t="shared" si="197"/>
        <v/>
      </c>
      <c r="AI481" s="375" t="str">
        <f t="shared" si="198"/>
        <v/>
      </c>
      <c r="AJ481" s="375" t="str">
        <f t="shared" si="199"/>
        <v/>
      </c>
      <c r="AK481" s="375" t="str">
        <f t="shared" si="200"/>
        <v/>
      </c>
      <c r="AL481" s="375" t="str">
        <f t="shared" si="201"/>
        <v/>
      </c>
      <c r="AM481" s="375" t="str">
        <f t="shared" si="202"/>
        <v/>
      </c>
      <c r="AN481" s="376"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376"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375" t="str">
        <f t="shared" si="203"/>
        <v/>
      </c>
      <c r="AQ481" s="444" t="str">
        <f t="shared" si="204"/>
        <v/>
      </c>
      <c r="AR481" s="375" t="str">
        <f t="shared" si="214"/>
        <v/>
      </c>
      <c r="AS481" s="377" t="str">
        <f t="shared" si="205"/>
        <v/>
      </c>
      <c r="AT481" s="378" t="str">
        <f t="shared" si="206"/>
        <v/>
      </c>
      <c r="AX481" s="625" t="b">
        <f t="shared" si="215"/>
        <v>0</v>
      </c>
      <c r="AY481" s="7" t="str">
        <f t="shared" si="216"/>
        <v>FALSEFALSEFALSE</v>
      </c>
      <c r="AZ481" s="626">
        <f t="shared" si="207"/>
        <v>0</v>
      </c>
      <c r="BA481" s="627" t="str">
        <f t="shared" si="217"/>
        <v/>
      </c>
      <c r="BB481" s="627">
        <f t="shared" si="208"/>
        <v>0</v>
      </c>
      <c r="BC481" s="690" t="str">
        <f t="shared" si="209"/>
        <v/>
      </c>
    </row>
    <row r="482" spans="1:55">
      <c r="A482" s="381">
        <v>426</v>
      </c>
      <c r="B482" s="117"/>
      <c r="C482" s="288"/>
      <c r="D482" s="289"/>
      <c r="E482" s="289"/>
      <c r="F482" s="290"/>
      <c r="G482" s="292"/>
      <c r="H482" s="116"/>
      <c r="I482" s="292"/>
      <c r="J482" s="116"/>
      <c r="K482" s="370" t="str">
        <f t="shared" si="187"/>
        <v/>
      </c>
      <c r="L482" s="370">
        <f t="shared" si="210"/>
        <v>0</v>
      </c>
      <c r="M482" s="370">
        <f t="shared" si="211"/>
        <v>0</v>
      </c>
      <c r="N482" s="371" t="str">
        <f t="shared" si="188"/>
        <v/>
      </c>
      <c r="O482" s="371" t="str">
        <f t="shared" si="189"/>
        <v/>
      </c>
      <c r="P482" s="371" t="str">
        <f t="shared" si="190"/>
        <v/>
      </c>
      <c r="Q482" s="371" t="str">
        <f t="shared" si="191"/>
        <v/>
      </c>
      <c r="R482" s="371" t="str">
        <f t="shared" si="192"/>
        <v/>
      </c>
      <c r="S482" s="371" t="str">
        <f t="shared" si="193"/>
        <v/>
      </c>
      <c r="T482" s="443" t="str">
        <f t="shared" si="212"/>
        <v/>
      </c>
      <c r="U482" s="539"/>
      <c r="V482" s="117"/>
      <c r="W482" s="118"/>
      <c r="X482" s="119"/>
      <c r="Y482" s="120"/>
      <c r="Z482" s="122"/>
      <c r="AA482" s="121"/>
      <c r="AB482" s="443" t="str">
        <f t="shared" si="194"/>
        <v/>
      </c>
      <c r="AC482" s="734" t="str">
        <f t="shared" si="213"/>
        <v/>
      </c>
      <c r="AD482" s="372"/>
      <c r="AE482" s="485"/>
      <c r="AF482" s="373" t="str">
        <f t="shared" si="195"/>
        <v/>
      </c>
      <c r="AG482" s="373" t="str">
        <f t="shared" si="196"/>
        <v/>
      </c>
      <c r="AH482" s="374" t="str">
        <f t="shared" si="197"/>
        <v/>
      </c>
      <c r="AI482" s="375" t="str">
        <f t="shared" si="198"/>
        <v/>
      </c>
      <c r="AJ482" s="375" t="str">
        <f t="shared" si="199"/>
        <v/>
      </c>
      <c r="AK482" s="375" t="str">
        <f t="shared" si="200"/>
        <v/>
      </c>
      <c r="AL482" s="375" t="str">
        <f t="shared" si="201"/>
        <v/>
      </c>
      <c r="AM482" s="375" t="str">
        <f t="shared" si="202"/>
        <v/>
      </c>
      <c r="AN482" s="376"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376"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375" t="str">
        <f t="shared" si="203"/>
        <v/>
      </c>
      <c r="AQ482" s="444" t="str">
        <f t="shared" si="204"/>
        <v/>
      </c>
      <c r="AR482" s="375" t="str">
        <f t="shared" si="214"/>
        <v/>
      </c>
      <c r="AS482" s="377" t="str">
        <f t="shared" si="205"/>
        <v/>
      </c>
      <c r="AT482" s="378" t="str">
        <f t="shared" si="206"/>
        <v/>
      </c>
      <c r="AX482" s="625" t="b">
        <f t="shared" si="215"/>
        <v>0</v>
      </c>
      <c r="AY482" s="7" t="str">
        <f t="shared" si="216"/>
        <v>FALSEFALSEFALSE</v>
      </c>
      <c r="AZ482" s="626">
        <f t="shared" si="207"/>
        <v>0</v>
      </c>
      <c r="BA482" s="627" t="str">
        <f t="shared" si="217"/>
        <v/>
      </c>
      <c r="BB482" s="627">
        <f t="shared" si="208"/>
        <v>0</v>
      </c>
      <c r="BC482" s="690" t="str">
        <f t="shared" si="209"/>
        <v/>
      </c>
    </row>
    <row r="483" spans="1:55">
      <c r="A483" s="381">
        <v>427</v>
      </c>
      <c r="B483" s="117"/>
      <c r="C483" s="288"/>
      <c r="D483" s="289"/>
      <c r="E483" s="289"/>
      <c r="F483" s="290"/>
      <c r="G483" s="292"/>
      <c r="H483" s="116"/>
      <c r="I483" s="292"/>
      <c r="J483" s="116"/>
      <c r="K483" s="370" t="str">
        <f t="shared" si="187"/>
        <v/>
      </c>
      <c r="L483" s="370">
        <f t="shared" si="210"/>
        <v>0</v>
      </c>
      <c r="M483" s="370">
        <f t="shared" si="211"/>
        <v>0</v>
      </c>
      <c r="N483" s="371" t="str">
        <f t="shared" si="188"/>
        <v/>
      </c>
      <c r="O483" s="371" t="str">
        <f t="shared" si="189"/>
        <v/>
      </c>
      <c r="P483" s="371" t="str">
        <f t="shared" si="190"/>
        <v/>
      </c>
      <c r="Q483" s="371" t="str">
        <f t="shared" si="191"/>
        <v/>
      </c>
      <c r="R483" s="371" t="str">
        <f t="shared" si="192"/>
        <v/>
      </c>
      <c r="S483" s="371" t="str">
        <f t="shared" si="193"/>
        <v/>
      </c>
      <c r="T483" s="443" t="str">
        <f t="shared" si="212"/>
        <v/>
      </c>
      <c r="U483" s="539"/>
      <c r="V483" s="117"/>
      <c r="W483" s="118"/>
      <c r="X483" s="119"/>
      <c r="Y483" s="120"/>
      <c r="Z483" s="122"/>
      <c r="AA483" s="121"/>
      <c r="AB483" s="443" t="str">
        <f t="shared" si="194"/>
        <v/>
      </c>
      <c r="AC483" s="734" t="str">
        <f t="shared" si="213"/>
        <v/>
      </c>
      <c r="AD483" s="372"/>
      <c r="AE483" s="485"/>
      <c r="AF483" s="373" t="str">
        <f t="shared" si="195"/>
        <v/>
      </c>
      <c r="AG483" s="373" t="str">
        <f t="shared" si="196"/>
        <v/>
      </c>
      <c r="AH483" s="374" t="str">
        <f t="shared" si="197"/>
        <v/>
      </c>
      <c r="AI483" s="375" t="str">
        <f t="shared" si="198"/>
        <v/>
      </c>
      <c r="AJ483" s="375" t="str">
        <f t="shared" si="199"/>
        <v/>
      </c>
      <c r="AK483" s="375" t="str">
        <f t="shared" si="200"/>
        <v/>
      </c>
      <c r="AL483" s="375" t="str">
        <f t="shared" si="201"/>
        <v/>
      </c>
      <c r="AM483" s="375" t="str">
        <f t="shared" si="202"/>
        <v/>
      </c>
      <c r="AN483" s="376"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376"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375" t="str">
        <f t="shared" si="203"/>
        <v/>
      </c>
      <c r="AQ483" s="444" t="str">
        <f t="shared" si="204"/>
        <v/>
      </c>
      <c r="AR483" s="375" t="str">
        <f t="shared" si="214"/>
        <v/>
      </c>
      <c r="AS483" s="377" t="str">
        <f t="shared" si="205"/>
        <v/>
      </c>
      <c r="AT483" s="378" t="str">
        <f t="shared" si="206"/>
        <v/>
      </c>
      <c r="AX483" s="625" t="b">
        <f t="shared" si="215"/>
        <v>0</v>
      </c>
      <c r="AY483" s="7" t="str">
        <f t="shared" si="216"/>
        <v>FALSEFALSEFALSE</v>
      </c>
      <c r="AZ483" s="626">
        <f t="shared" si="207"/>
        <v>0</v>
      </c>
      <c r="BA483" s="627" t="str">
        <f t="shared" si="217"/>
        <v/>
      </c>
      <c r="BB483" s="627">
        <f t="shared" si="208"/>
        <v>0</v>
      </c>
      <c r="BC483" s="690" t="str">
        <f t="shared" si="209"/>
        <v/>
      </c>
    </row>
    <row r="484" spans="1:55">
      <c r="A484" s="381">
        <v>428</v>
      </c>
      <c r="B484" s="117"/>
      <c r="C484" s="288"/>
      <c r="D484" s="289"/>
      <c r="E484" s="289"/>
      <c r="F484" s="290"/>
      <c r="G484" s="292"/>
      <c r="H484" s="116"/>
      <c r="I484" s="292"/>
      <c r="J484" s="116"/>
      <c r="K484" s="370" t="str">
        <f t="shared" si="187"/>
        <v/>
      </c>
      <c r="L484" s="370">
        <f t="shared" si="210"/>
        <v>0</v>
      </c>
      <c r="M484" s="370">
        <f t="shared" si="211"/>
        <v>0</v>
      </c>
      <c r="N484" s="371" t="str">
        <f t="shared" si="188"/>
        <v/>
      </c>
      <c r="O484" s="371" t="str">
        <f t="shared" si="189"/>
        <v/>
      </c>
      <c r="P484" s="371" t="str">
        <f t="shared" si="190"/>
        <v/>
      </c>
      <c r="Q484" s="371" t="str">
        <f t="shared" si="191"/>
        <v/>
      </c>
      <c r="R484" s="371" t="str">
        <f t="shared" si="192"/>
        <v/>
      </c>
      <c r="S484" s="371" t="str">
        <f t="shared" si="193"/>
        <v/>
      </c>
      <c r="T484" s="443" t="str">
        <f t="shared" si="212"/>
        <v/>
      </c>
      <c r="U484" s="539"/>
      <c r="V484" s="117"/>
      <c r="W484" s="118"/>
      <c r="X484" s="119"/>
      <c r="Y484" s="120"/>
      <c r="Z484" s="122"/>
      <c r="AA484" s="121"/>
      <c r="AB484" s="443" t="str">
        <f t="shared" si="194"/>
        <v/>
      </c>
      <c r="AC484" s="734" t="str">
        <f t="shared" si="213"/>
        <v/>
      </c>
      <c r="AD484" s="372"/>
      <c r="AE484" s="485"/>
      <c r="AF484" s="373" t="str">
        <f t="shared" si="195"/>
        <v/>
      </c>
      <c r="AG484" s="373" t="str">
        <f t="shared" si="196"/>
        <v/>
      </c>
      <c r="AH484" s="374" t="str">
        <f t="shared" si="197"/>
        <v/>
      </c>
      <c r="AI484" s="375" t="str">
        <f t="shared" si="198"/>
        <v/>
      </c>
      <c r="AJ484" s="375" t="str">
        <f t="shared" si="199"/>
        <v/>
      </c>
      <c r="AK484" s="375" t="str">
        <f t="shared" si="200"/>
        <v/>
      </c>
      <c r="AL484" s="375" t="str">
        <f t="shared" si="201"/>
        <v/>
      </c>
      <c r="AM484" s="375" t="str">
        <f t="shared" si="202"/>
        <v/>
      </c>
      <c r="AN484" s="376"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376"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375" t="str">
        <f t="shared" si="203"/>
        <v/>
      </c>
      <c r="AQ484" s="444" t="str">
        <f t="shared" si="204"/>
        <v/>
      </c>
      <c r="AR484" s="375" t="str">
        <f t="shared" si="214"/>
        <v/>
      </c>
      <c r="AS484" s="377" t="str">
        <f t="shared" si="205"/>
        <v/>
      </c>
      <c r="AT484" s="378" t="str">
        <f t="shared" si="206"/>
        <v/>
      </c>
      <c r="AX484" s="625" t="b">
        <f t="shared" si="215"/>
        <v>0</v>
      </c>
      <c r="AY484" s="7" t="str">
        <f t="shared" si="216"/>
        <v>FALSEFALSEFALSE</v>
      </c>
      <c r="AZ484" s="626">
        <f t="shared" si="207"/>
        <v>0</v>
      </c>
      <c r="BA484" s="627" t="str">
        <f t="shared" si="217"/>
        <v/>
      </c>
      <c r="BB484" s="627">
        <f t="shared" si="208"/>
        <v>0</v>
      </c>
      <c r="BC484" s="690" t="str">
        <f t="shared" si="209"/>
        <v/>
      </c>
    </row>
    <row r="485" spans="1:55">
      <c r="A485" s="381">
        <v>429</v>
      </c>
      <c r="B485" s="117"/>
      <c r="C485" s="288"/>
      <c r="D485" s="289"/>
      <c r="E485" s="289"/>
      <c r="F485" s="290"/>
      <c r="G485" s="292"/>
      <c r="H485" s="116"/>
      <c r="I485" s="292"/>
      <c r="J485" s="116"/>
      <c r="K485" s="370" t="str">
        <f t="shared" si="187"/>
        <v/>
      </c>
      <c r="L485" s="370">
        <f t="shared" si="210"/>
        <v>0</v>
      </c>
      <c r="M485" s="370">
        <f t="shared" si="211"/>
        <v>0</v>
      </c>
      <c r="N485" s="371" t="str">
        <f t="shared" si="188"/>
        <v/>
      </c>
      <c r="O485" s="371" t="str">
        <f t="shared" si="189"/>
        <v/>
      </c>
      <c r="P485" s="371" t="str">
        <f t="shared" si="190"/>
        <v/>
      </c>
      <c r="Q485" s="371" t="str">
        <f t="shared" si="191"/>
        <v/>
      </c>
      <c r="R485" s="371" t="str">
        <f t="shared" si="192"/>
        <v/>
      </c>
      <c r="S485" s="371" t="str">
        <f t="shared" si="193"/>
        <v/>
      </c>
      <c r="T485" s="443" t="str">
        <f t="shared" si="212"/>
        <v/>
      </c>
      <c r="U485" s="539"/>
      <c r="V485" s="117"/>
      <c r="W485" s="118"/>
      <c r="X485" s="119"/>
      <c r="Y485" s="120"/>
      <c r="Z485" s="122"/>
      <c r="AA485" s="121"/>
      <c r="AB485" s="443" t="str">
        <f t="shared" si="194"/>
        <v/>
      </c>
      <c r="AC485" s="734" t="str">
        <f t="shared" si="213"/>
        <v/>
      </c>
      <c r="AD485" s="372"/>
      <c r="AE485" s="485"/>
      <c r="AF485" s="373" t="str">
        <f t="shared" si="195"/>
        <v/>
      </c>
      <c r="AG485" s="373" t="str">
        <f t="shared" si="196"/>
        <v/>
      </c>
      <c r="AH485" s="374" t="str">
        <f t="shared" si="197"/>
        <v/>
      </c>
      <c r="AI485" s="375" t="str">
        <f t="shared" si="198"/>
        <v/>
      </c>
      <c r="AJ485" s="375" t="str">
        <f t="shared" si="199"/>
        <v/>
      </c>
      <c r="AK485" s="375" t="str">
        <f t="shared" si="200"/>
        <v/>
      </c>
      <c r="AL485" s="375" t="str">
        <f t="shared" si="201"/>
        <v/>
      </c>
      <c r="AM485" s="375" t="str">
        <f t="shared" si="202"/>
        <v/>
      </c>
      <c r="AN485" s="376"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376"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375" t="str">
        <f t="shared" si="203"/>
        <v/>
      </c>
      <c r="AQ485" s="444" t="str">
        <f t="shared" si="204"/>
        <v/>
      </c>
      <c r="AR485" s="375" t="str">
        <f t="shared" si="214"/>
        <v/>
      </c>
      <c r="AS485" s="377" t="str">
        <f t="shared" si="205"/>
        <v/>
      </c>
      <c r="AT485" s="378" t="str">
        <f t="shared" si="206"/>
        <v/>
      </c>
      <c r="AX485" s="625" t="b">
        <f t="shared" si="215"/>
        <v>0</v>
      </c>
      <c r="AY485" s="7" t="str">
        <f t="shared" si="216"/>
        <v>FALSEFALSEFALSE</v>
      </c>
      <c r="AZ485" s="626">
        <f t="shared" si="207"/>
        <v>0</v>
      </c>
      <c r="BA485" s="627" t="str">
        <f t="shared" si="217"/>
        <v/>
      </c>
      <c r="BB485" s="627">
        <f t="shared" si="208"/>
        <v>0</v>
      </c>
      <c r="BC485" s="690" t="str">
        <f t="shared" si="209"/>
        <v/>
      </c>
    </row>
    <row r="486" spans="1:55">
      <c r="A486" s="381">
        <v>430</v>
      </c>
      <c r="B486" s="117"/>
      <c r="C486" s="288"/>
      <c r="D486" s="289"/>
      <c r="E486" s="289"/>
      <c r="F486" s="290"/>
      <c r="G486" s="292"/>
      <c r="H486" s="116"/>
      <c r="I486" s="292"/>
      <c r="J486" s="116"/>
      <c r="K486" s="370" t="str">
        <f t="shared" si="187"/>
        <v/>
      </c>
      <c r="L486" s="370">
        <f t="shared" si="210"/>
        <v>0</v>
      </c>
      <c r="M486" s="370">
        <f t="shared" si="211"/>
        <v>0</v>
      </c>
      <c r="N486" s="371" t="str">
        <f t="shared" si="188"/>
        <v/>
      </c>
      <c r="O486" s="371" t="str">
        <f t="shared" si="189"/>
        <v/>
      </c>
      <c r="P486" s="371" t="str">
        <f t="shared" si="190"/>
        <v/>
      </c>
      <c r="Q486" s="371" t="str">
        <f t="shared" si="191"/>
        <v/>
      </c>
      <c r="R486" s="371" t="str">
        <f t="shared" si="192"/>
        <v/>
      </c>
      <c r="S486" s="371" t="str">
        <f t="shared" si="193"/>
        <v/>
      </c>
      <c r="T486" s="443" t="str">
        <f t="shared" si="212"/>
        <v/>
      </c>
      <c r="U486" s="539"/>
      <c r="V486" s="117"/>
      <c r="W486" s="118"/>
      <c r="X486" s="119"/>
      <c r="Y486" s="120"/>
      <c r="Z486" s="122"/>
      <c r="AA486" s="121"/>
      <c r="AB486" s="443" t="str">
        <f t="shared" si="194"/>
        <v/>
      </c>
      <c r="AC486" s="734" t="str">
        <f t="shared" si="213"/>
        <v/>
      </c>
      <c r="AD486" s="372"/>
      <c r="AE486" s="485"/>
      <c r="AF486" s="373" t="str">
        <f t="shared" si="195"/>
        <v/>
      </c>
      <c r="AG486" s="373" t="str">
        <f t="shared" si="196"/>
        <v/>
      </c>
      <c r="AH486" s="374" t="str">
        <f t="shared" si="197"/>
        <v/>
      </c>
      <c r="AI486" s="375" t="str">
        <f t="shared" si="198"/>
        <v/>
      </c>
      <c r="AJ486" s="375" t="str">
        <f t="shared" si="199"/>
        <v/>
      </c>
      <c r="AK486" s="375" t="str">
        <f t="shared" si="200"/>
        <v/>
      </c>
      <c r="AL486" s="375" t="str">
        <f t="shared" si="201"/>
        <v/>
      </c>
      <c r="AM486" s="375" t="str">
        <f t="shared" si="202"/>
        <v/>
      </c>
      <c r="AN486" s="376"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376"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375" t="str">
        <f t="shared" si="203"/>
        <v/>
      </c>
      <c r="AQ486" s="444" t="str">
        <f t="shared" si="204"/>
        <v/>
      </c>
      <c r="AR486" s="375" t="str">
        <f t="shared" si="214"/>
        <v/>
      </c>
      <c r="AS486" s="377" t="str">
        <f t="shared" si="205"/>
        <v/>
      </c>
      <c r="AT486" s="378" t="str">
        <f t="shared" si="206"/>
        <v/>
      </c>
      <c r="AX486" s="625" t="b">
        <f t="shared" si="215"/>
        <v>0</v>
      </c>
      <c r="AY486" s="7" t="str">
        <f t="shared" si="216"/>
        <v>FALSEFALSEFALSE</v>
      </c>
      <c r="AZ486" s="626">
        <f t="shared" si="207"/>
        <v>0</v>
      </c>
      <c r="BA486" s="627" t="str">
        <f t="shared" si="217"/>
        <v/>
      </c>
      <c r="BB486" s="627">
        <f t="shared" si="208"/>
        <v>0</v>
      </c>
      <c r="BC486" s="690" t="str">
        <f t="shared" si="209"/>
        <v/>
      </c>
    </row>
    <row r="487" spans="1:55">
      <c r="A487" s="381">
        <v>431</v>
      </c>
      <c r="B487" s="117"/>
      <c r="C487" s="288"/>
      <c r="D487" s="289"/>
      <c r="E487" s="289"/>
      <c r="F487" s="290"/>
      <c r="G487" s="292"/>
      <c r="H487" s="116"/>
      <c r="I487" s="292"/>
      <c r="J487" s="116"/>
      <c r="K487" s="370" t="str">
        <f t="shared" si="187"/>
        <v/>
      </c>
      <c r="L487" s="370">
        <f t="shared" si="210"/>
        <v>0</v>
      </c>
      <c r="M487" s="370">
        <f t="shared" si="211"/>
        <v>0</v>
      </c>
      <c r="N487" s="371" t="str">
        <f t="shared" si="188"/>
        <v/>
      </c>
      <c r="O487" s="371" t="str">
        <f t="shared" si="189"/>
        <v/>
      </c>
      <c r="P487" s="371" t="str">
        <f t="shared" si="190"/>
        <v/>
      </c>
      <c r="Q487" s="371" t="str">
        <f t="shared" si="191"/>
        <v/>
      </c>
      <c r="R487" s="371" t="str">
        <f t="shared" si="192"/>
        <v/>
      </c>
      <c r="S487" s="371" t="str">
        <f t="shared" si="193"/>
        <v/>
      </c>
      <c r="T487" s="443" t="str">
        <f t="shared" si="212"/>
        <v/>
      </c>
      <c r="U487" s="539"/>
      <c r="V487" s="117"/>
      <c r="W487" s="118"/>
      <c r="X487" s="119"/>
      <c r="Y487" s="120"/>
      <c r="Z487" s="122"/>
      <c r="AA487" s="121"/>
      <c r="AB487" s="443" t="str">
        <f t="shared" si="194"/>
        <v/>
      </c>
      <c r="AC487" s="734" t="str">
        <f t="shared" si="213"/>
        <v/>
      </c>
      <c r="AD487" s="372"/>
      <c r="AE487" s="485"/>
      <c r="AF487" s="373" t="str">
        <f t="shared" si="195"/>
        <v/>
      </c>
      <c r="AG487" s="373" t="str">
        <f t="shared" si="196"/>
        <v/>
      </c>
      <c r="AH487" s="374" t="str">
        <f t="shared" si="197"/>
        <v/>
      </c>
      <c r="AI487" s="375" t="str">
        <f t="shared" si="198"/>
        <v/>
      </c>
      <c r="AJ487" s="375" t="str">
        <f t="shared" si="199"/>
        <v/>
      </c>
      <c r="AK487" s="375" t="str">
        <f t="shared" si="200"/>
        <v/>
      </c>
      <c r="AL487" s="375" t="str">
        <f t="shared" si="201"/>
        <v/>
      </c>
      <c r="AM487" s="375" t="str">
        <f t="shared" si="202"/>
        <v/>
      </c>
      <c r="AN487" s="376"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376"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375" t="str">
        <f t="shared" si="203"/>
        <v/>
      </c>
      <c r="AQ487" s="444" t="str">
        <f t="shared" si="204"/>
        <v/>
      </c>
      <c r="AR487" s="375" t="str">
        <f t="shared" si="214"/>
        <v/>
      </c>
      <c r="AS487" s="377" t="str">
        <f t="shared" si="205"/>
        <v/>
      </c>
      <c r="AT487" s="378" t="str">
        <f t="shared" si="206"/>
        <v/>
      </c>
      <c r="AX487" s="625" t="b">
        <f t="shared" si="215"/>
        <v>0</v>
      </c>
      <c r="AY487" s="7" t="str">
        <f t="shared" si="216"/>
        <v>FALSEFALSEFALSE</v>
      </c>
      <c r="AZ487" s="626">
        <f t="shared" si="207"/>
        <v>0</v>
      </c>
      <c r="BA487" s="627" t="str">
        <f t="shared" si="217"/>
        <v/>
      </c>
      <c r="BB487" s="627">
        <f t="shared" si="208"/>
        <v>0</v>
      </c>
      <c r="BC487" s="690" t="str">
        <f t="shared" si="209"/>
        <v/>
      </c>
    </row>
    <row r="488" spans="1:55">
      <c r="A488" s="381">
        <v>432</v>
      </c>
      <c r="B488" s="117"/>
      <c r="C488" s="288"/>
      <c r="D488" s="289"/>
      <c r="E488" s="289"/>
      <c r="F488" s="290"/>
      <c r="G488" s="292"/>
      <c r="H488" s="116"/>
      <c r="I488" s="292"/>
      <c r="J488" s="116"/>
      <c r="K488" s="370" t="str">
        <f t="shared" si="187"/>
        <v/>
      </c>
      <c r="L488" s="370">
        <f t="shared" si="210"/>
        <v>0</v>
      </c>
      <c r="M488" s="370">
        <f t="shared" si="211"/>
        <v>0</v>
      </c>
      <c r="N488" s="371" t="str">
        <f t="shared" si="188"/>
        <v/>
      </c>
      <c r="O488" s="371" t="str">
        <f t="shared" si="189"/>
        <v/>
      </c>
      <c r="P488" s="371" t="str">
        <f t="shared" si="190"/>
        <v/>
      </c>
      <c r="Q488" s="371" t="str">
        <f t="shared" si="191"/>
        <v/>
      </c>
      <c r="R488" s="371" t="str">
        <f t="shared" si="192"/>
        <v/>
      </c>
      <c r="S488" s="371" t="str">
        <f t="shared" si="193"/>
        <v/>
      </c>
      <c r="T488" s="443" t="str">
        <f t="shared" si="212"/>
        <v/>
      </c>
      <c r="U488" s="539"/>
      <c r="V488" s="117"/>
      <c r="W488" s="118"/>
      <c r="X488" s="119"/>
      <c r="Y488" s="120"/>
      <c r="Z488" s="122"/>
      <c r="AA488" s="121"/>
      <c r="AB488" s="443" t="str">
        <f t="shared" si="194"/>
        <v/>
      </c>
      <c r="AC488" s="734" t="str">
        <f t="shared" si="213"/>
        <v/>
      </c>
      <c r="AD488" s="372"/>
      <c r="AE488" s="485"/>
      <c r="AF488" s="373" t="str">
        <f t="shared" si="195"/>
        <v/>
      </c>
      <c r="AG488" s="373" t="str">
        <f t="shared" si="196"/>
        <v/>
      </c>
      <c r="AH488" s="374" t="str">
        <f t="shared" si="197"/>
        <v/>
      </c>
      <c r="AI488" s="375" t="str">
        <f t="shared" si="198"/>
        <v/>
      </c>
      <c r="AJ488" s="375" t="str">
        <f t="shared" si="199"/>
        <v/>
      </c>
      <c r="AK488" s="375" t="str">
        <f t="shared" si="200"/>
        <v/>
      </c>
      <c r="AL488" s="375" t="str">
        <f t="shared" si="201"/>
        <v/>
      </c>
      <c r="AM488" s="375" t="str">
        <f t="shared" si="202"/>
        <v/>
      </c>
      <c r="AN488" s="376"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376"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375" t="str">
        <f t="shared" si="203"/>
        <v/>
      </c>
      <c r="AQ488" s="444" t="str">
        <f t="shared" si="204"/>
        <v/>
      </c>
      <c r="AR488" s="375" t="str">
        <f t="shared" si="214"/>
        <v/>
      </c>
      <c r="AS488" s="377" t="str">
        <f t="shared" si="205"/>
        <v/>
      </c>
      <c r="AT488" s="378" t="str">
        <f t="shared" si="206"/>
        <v/>
      </c>
      <c r="AX488" s="625" t="b">
        <f t="shared" si="215"/>
        <v>0</v>
      </c>
      <c r="AY488" s="7" t="str">
        <f t="shared" si="216"/>
        <v>FALSEFALSEFALSE</v>
      </c>
      <c r="AZ488" s="626">
        <f t="shared" si="207"/>
        <v>0</v>
      </c>
      <c r="BA488" s="627" t="str">
        <f t="shared" si="217"/>
        <v/>
      </c>
      <c r="BB488" s="627">
        <f t="shared" si="208"/>
        <v>0</v>
      </c>
      <c r="BC488" s="690" t="str">
        <f t="shared" si="209"/>
        <v/>
      </c>
    </row>
    <row r="489" spans="1:55">
      <c r="A489" s="381">
        <v>433</v>
      </c>
      <c r="B489" s="117"/>
      <c r="C489" s="288"/>
      <c r="D489" s="289"/>
      <c r="E489" s="289"/>
      <c r="F489" s="290"/>
      <c r="G489" s="292"/>
      <c r="H489" s="116"/>
      <c r="I489" s="292"/>
      <c r="J489" s="116"/>
      <c r="K489" s="370" t="str">
        <f t="shared" si="187"/>
        <v/>
      </c>
      <c r="L489" s="370">
        <f t="shared" si="210"/>
        <v>0</v>
      </c>
      <c r="M489" s="370">
        <f t="shared" si="211"/>
        <v>0</v>
      </c>
      <c r="N489" s="371" t="str">
        <f t="shared" si="188"/>
        <v/>
      </c>
      <c r="O489" s="371" t="str">
        <f t="shared" si="189"/>
        <v/>
      </c>
      <c r="P489" s="371" t="str">
        <f t="shared" si="190"/>
        <v/>
      </c>
      <c r="Q489" s="371" t="str">
        <f t="shared" si="191"/>
        <v/>
      </c>
      <c r="R489" s="371" t="str">
        <f t="shared" si="192"/>
        <v/>
      </c>
      <c r="S489" s="371" t="str">
        <f t="shared" si="193"/>
        <v/>
      </c>
      <c r="T489" s="443" t="str">
        <f t="shared" si="212"/>
        <v/>
      </c>
      <c r="U489" s="539"/>
      <c r="V489" s="117"/>
      <c r="W489" s="118"/>
      <c r="X489" s="119"/>
      <c r="Y489" s="120"/>
      <c r="Z489" s="122"/>
      <c r="AA489" s="121"/>
      <c r="AB489" s="443" t="str">
        <f t="shared" si="194"/>
        <v/>
      </c>
      <c r="AC489" s="734" t="str">
        <f t="shared" si="213"/>
        <v/>
      </c>
      <c r="AD489" s="372"/>
      <c r="AE489" s="485"/>
      <c r="AF489" s="373" t="str">
        <f t="shared" si="195"/>
        <v/>
      </c>
      <c r="AG489" s="373" t="str">
        <f t="shared" si="196"/>
        <v/>
      </c>
      <c r="AH489" s="374" t="str">
        <f t="shared" si="197"/>
        <v/>
      </c>
      <c r="AI489" s="375" t="str">
        <f t="shared" si="198"/>
        <v/>
      </c>
      <c r="AJ489" s="375" t="str">
        <f t="shared" si="199"/>
        <v/>
      </c>
      <c r="AK489" s="375" t="str">
        <f t="shared" si="200"/>
        <v/>
      </c>
      <c r="AL489" s="375" t="str">
        <f t="shared" si="201"/>
        <v/>
      </c>
      <c r="AM489" s="375" t="str">
        <f t="shared" si="202"/>
        <v/>
      </c>
      <c r="AN489" s="376"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376"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375" t="str">
        <f t="shared" si="203"/>
        <v/>
      </c>
      <c r="AQ489" s="444" t="str">
        <f t="shared" si="204"/>
        <v/>
      </c>
      <c r="AR489" s="375" t="str">
        <f t="shared" si="214"/>
        <v/>
      </c>
      <c r="AS489" s="377" t="str">
        <f t="shared" si="205"/>
        <v/>
      </c>
      <c r="AT489" s="378" t="str">
        <f t="shared" si="206"/>
        <v/>
      </c>
      <c r="AX489" s="625" t="b">
        <f t="shared" si="215"/>
        <v>0</v>
      </c>
      <c r="AY489" s="7" t="str">
        <f t="shared" si="216"/>
        <v>FALSEFALSEFALSE</v>
      </c>
      <c r="AZ489" s="626">
        <f t="shared" si="207"/>
        <v>0</v>
      </c>
      <c r="BA489" s="627" t="str">
        <f t="shared" si="217"/>
        <v/>
      </c>
      <c r="BB489" s="627">
        <f t="shared" si="208"/>
        <v>0</v>
      </c>
      <c r="BC489" s="690" t="str">
        <f t="shared" si="209"/>
        <v/>
      </c>
    </row>
    <row r="490" spans="1:55">
      <c r="A490" s="381">
        <v>434</v>
      </c>
      <c r="B490" s="117"/>
      <c r="C490" s="288"/>
      <c r="D490" s="289"/>
      <c r="E490" s="289"/>
      <c r="F490" s="290"/>
      <c r="G490" s="292"/>
      <c r="H490" s="116"/>
      <c r="I490" s="292"/>
      <c r="J490" s="116"/>
      <c r="K490" s="370" t="str">
        <f t="shared" si="187"/>
        <v/>
      </c>
      <c r="L490" s="370">
        <f t="shared" si="210"/>
        <v>0</v>
      </c>
      <c r="M490" s="370">
        <f t="shared" si="211"/>
        <v>0</v>
      </c>
      <c r="N490" s="371" t="str">
        <f t="shared" si="188"/>
        <v/>
      </c>
      <c r="O490" s="371" t="str">
        <f t="shared" si="189"/>
        <v/>
      </c>
      <c r="P490" s="371" t="str">
        <f t="shared" si="190"/>
        <v/>
      </c>
      <c r="Q490" s="371" t="str">
        <f t="shared" si="191"/>
        <v/>
      </c>
      <c r="R490" s="371" t="str">
        <f t="shared" si="192"/>
        <v/>
      </c>
      <c r="S490" s="371" t="str">
        <f t="shared" si="193"/>
        <v/>
      </c>
      <c r="T490" s="443" t="str">
        <f t="shared" si="212"/>
        <v/>
      </c>
      <c r="U490" s="539"/>
      <c r="V490" s="117"/>
      <c r="W490" s="118"/>
      <c r="X490" s="119"/>
      <c r="Y490" s="120"/>
      <c r="Z490" s="122"/>
      <c r="AA490" s="121"/>
      <c r="AB490" s="443" t="str">
        <f t="shared" si="194"/>
        <v/>
      </c>
      <c r="AC490" s="734" t="str">
        <f t="shared" si="213"/>
        <v/>
      </c>
      <c r="AD490" s="372"/>
      <c r="AE490" s="485"/>
      <c r="AF490" s="373" t="str">
        <f t="shared" si="195"/>
        <v/>
      </c>
      <c r="AG490" s="373" t="str">
        <f t="shared" si="196"/>
        <v/>
      </c>
      <c r="AH490" s="374" t="str">
        <f t="shared" si="197"/>
        <v/>
      </c>
      <c r="AI490" s="375" t="str">
        <f t="shared" si="198"/>
        <v/>
      </c>
      <c r="AJ490" s="375" t="str">
        <f t="shared" si="199"/>
        <v/>
      </c>
      <c r="AK490" s="375" t="str">
        <f t="shared" si="200"/>
        <v/>
      </c>
      <c r="AL490" s="375" t="str">
        <f t="shared" si="201"/>
        <v/>
      </c>
      <c r="AM490" s="375" t="str">
        <f t="shared" si="202"/>
        <v/>
      </c>
      <c r="AN490" s="376"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376"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375" t="str">
        <f t="shared" si="203"/>
        <v/>
      </c>
      <c r="AQ490" s="444" t="str">
        <f t="shared" si="204"/>
        <v/>
      </c>
      <c r="AR490" s="375" t="str">
        <f t="shared" si="214"/>
        <v/>
      </c>
      <c r="AS490" s="377" t="str">
        <f t="shared" si="205"/>
        <v/>
      </c>
      <c r="AT490" s="378" t="str">
        <f t="shared" si="206"/>
        <v/>
      </c>
      <c r="AX490" s="625" t="b">
        <f t="shared" si="215"/>
        <v>0</v>
      </c>
      <c r="AY490" s="7" t="str">
        <f t="shared" si="216"/>
        <v>FALSEFALSEFALSE</v>
      </c>
      <c r="AZ490" s="626">
        <f t="shared" si="207"/>
        <v>0</v>
      </c>
      <c r="BA490" s="627" t="str">
        <f t="shared" si="217"/>
        <v/>
      </c>
      <c r="BB490" s="627">
        <f t="shared" si="208"/>
        <v>0</v>
      </c>
      <c r="BC490" s="690" t="str">
        <f t="shared" si="209"/>
        <v/>
      </c>
    </row>
    <row r="491" spans="1:55">
      <c r="A491" s="381">
        <v>435</v>
      </c>
      <c r="B491" s="117"/>
      <c r="C491" s="288"/>
      <c r="D491" s="289"/>
      <c r="E491" s="289"/>
      <c r="F491" s="290"/>
      <c r="G491" s="292"/>
      <c r="H491" s="116"/>
      <c r="I491" s="292"/>
      <c r="J491" s="116"/>
      <c r="K491" s="370" t="str">
        <f t="shared" si="187"/>
        <v/>
      </c>
      <c r="L491" s="370">
        <f t="shared" si="210"/>
        <v>0</v>
      </c>
      <c r="M491" s="370">
        <f t="shared" si="211"/>
        <v>0</v>
      </c>
      <c r="N491" s="371" t="str">
        <f t="shared" si="188"/>
        <v/>
      </c>
      <c r="O491" s="371" t="str">
        <f t="shared" si="189"/>
        <v/>
      </c>
      <c r="P491" s="371" t="str">
        <f t="shared" si="190"/>
        <v/>
      </c>
      <c r="Q491" s="371" t="str">
        <f t="shared" si="191"/>
        <v/>
      </c>
      <c r="R491" s="371" t="str">
        <f t="shared" si="192"/>
        <v/>
      </c>
      <c r="S491" s="371" t="str">
        <f t="shared" si="193"/>
        <v/>
      </c>
      <c r="T491" s="443" t="str">
        <f t="shared" si="212"/>
        <v/>
      </c>
      <c r="U491" s="539"/>
      <c r="V491" s="117"/>
      <c r="W491" s="118"/>
      <c r="X491" s="119"/>
      <c r="Y491" s="120"/>
      <c r="Z491" s="122"/>
      <c r="AA491" s="121"/>
      <c r="AB491" s="443" t="str">
        <f t="shared" si="194"/>
        <v/>
      </c>
      <c r="AC491" s="734" t="str">
        <f t="shared" si="213"/>
        <v/>
      </c>
      <c r="AD491" s="372"/>
      <c r="AE491" s="485"/>
      <c r="AF491" s="373" t="str">
        <f t="shared" si="195"/>
        <v/>
      </c>
      <c r="AG491" s="373" t="str">
        <f t="shared" si="196"/>
        <v/>
      </c>
      <c r="AH491" s="374" t="str">
        <f t="shared" si="197"/>
        <v/>
      </c>
      <c r="AI491" s="375" t="str">
        <f t="shared" si="198"/>
        <v/>
      </c>
      <c r="AJ491" s="375" t="str">
        <f t="shared" si="199"/>
        <v/>
      </c>
      <c r="AK491" s="375" t="str">
        <f t="shared" si="200"/>
        <v/>
      </c>
      <c r="AL491" s="375" t="str">
        <f t="shared" si="201"/>
        <v/>
      </c>
      <c r="AM491" s="375" t="str">
        <f t="shared" si="202"/>
        <v/>
      </c>
      <c r="AN491" s="376"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376"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375" t="str">
        <f t="shared" si="203"/>
        <v/>
      </c>
      <c r="AQ491" s="444" t="str">
        <f t="shared" si="204"/>
        <v/>
      </c>
      <c r="AR491" s="375" t="str">
        <f t="shared" si="214"/>
        <v/>
      </c>
      <c r="AS491" s="377" t="str">
        <f t="shared" si="205"/>
        <v/>
      </c>
      <c r="AT491" s="378" t="str">
        <f t="shared" si="206"/>
        <v/>
      </c>
      <c r="AX491" s="625" t="b">
        <f t="shared" si="215"/>
        <v>0</v>
      </c>
      <c r="AY491" s="7" t="str">
        <f t="shared" si="216"/>
        <v>FALSEFALSEFALSE</v>
      </c>
      <c r="AZ491" s="626">
        <f t="shared" si="207"/>
        <v>0</v>
      </c>
      <c r="BA491" s="627" t="str">
        <f t="shared" si="217"/>
        <v/>
      </c>
      <c r="BB491" s="627">
        <f t="shared" si="208"/>
        <v>0</v>
      </c>
      <c r="BC491" s="690" t="str">
        <f t="shared" si="209"/>
        <v/>
      </c>
    </row>
    <row r="492" spans="1:55">
      <c r="A492" s="381">
        <v>436</v>
      </c>
      <c r="B492" s="117"/>
      <c r="C492" s="288"/>
      <c r="D492" s="289"/>
      <c r="E492" s="289"/>
      <c r="F492" s="290"/>
      <c r="G492" s="292"/>
      <c r="H492" s="116"/>
      <c r="I492" s="292"/>
      <c r="J492" s="116"/>
      <c r="K492" s="370" t="str">
        <f t="shared" si="187"/>
        <v/>
      </c>
      <c r="L492" s="370">
        <f t="shared" si="210"/>
        <v>0</v>
      </c>
      <c r="M492" s="370">
        <f t="shared" si="211"/>
        <v>0</v>
      </c>
      <c r="N492" s="371" t="str">
        <f t="shared" si="188"/>
        <v/>
      </c>
      <c r="O492" s="371" t="str">
        <f t="shared" si="189"/>
        <v/>
      </c>
      <c r="P492" s="371" t="str">
        <f t="shared" si="190"/>
        <v/>
      </c>
      <c r="Q492" s="371" t="str">
        <f t="shared" si="191"/>
        <v/>
      </c>
      <c r="R492" s="371" t="str">
        <f t="shared" si="192"/>
        <v/>
      </c>
      <c r="S492" s="371" t="str">
        <f t="shared" si="193"/>
        <v/>
      </c>
      <c r="T492" s="443" t="str">
        <f t="shared" si="212"/>
        <v/>
      </c>
      <c r="U492" s="539"/>
      <c r="V492" s="117"/>
      <c r="W492" s="118"/>
      <c r="X492" s="119"/>
      <c r="Y492" s="120"/>
      <c r="Z492" s="122"/>
      <c r="AA492" s="121"/>
      <c r="AB492" s="443" t="str">
        <f t="shared" si="194"/>
        <v/>
      </c>
      <c r="AC492" s="734" t="str">
        <f t="shared" si="213"/>
        <v/>
      </c>
      <c r="AD492" s="372"/>
      <c r="AE492" s="485"/>
      <c r="AF492" s="373" t="str">
        <f t="shared" si="195"/>
        <v/>
      </c>
      <c r="AG492" s="373" t="str">
        <f t="shared" si="196"/>
        <v/>
      </c>
      <c r="AH492" s="374" t="str">
        <f t="shared" si="197"/>
        <v/>
      </c>
      <c r="AI492" s="375" t="str">
        <f t="shared" si="198"/>
        <v/>
      </c>
      <c r="AJ492" s="375" t="str">
        <f t="shared" si="199"/>
        <v/>
      </c>
      <c r="AK492" s="375" t="str">
        <f t="shared" si="200"/>
        <v/>
      </c>
      <c r="AL492" s="375" t="str">
        <f t="shared" si="201"/>
        <v/>
      </c>
      <c r="AM492" s="375" t="str">
        <f t="shared" si="202"/>
        <v/>
      </c>
      <c r="AN492" s="376"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376"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375" t="str">
        <f t="shared" si="203"/>
        <v/>
      </c>
      <c r="AQ492" s="444" t="str">
        <f t="shared" si="204"/>
        <v/>
      </c>
      <c r="AR492" s="375" t="str">
        <f t="shared" si="214"/>
        <v/>
      </c>
      <c r="AS492" s="377" t="str">
        <f t="shared" si="205"/>
        <v/>
      </c>
      <c r="AT492" s="378" t="str">
        <f t="shared" si="206"/>
        <v/>
      </c>
      <c r="AX492" s="625" t="b">
        <f t="shared" si="215"/>
        <v>0</v>
      </c>
      <c r="AY492" s="7" t="str">
        <f t="shared" si="216"/>
        <v>FALSEFALSEFALSE</v>
      </c>
      <c r="AZ492" s="626">
        <f t="shared" si="207"/>
        <v>0</v>
      </c>
      <c r="BA492" s="627" t="str">
        <f t="shared" si="217"/>
        <v/>
      </c>
      <c r="BB492" s="627">
        <f t="shared" si="208"/>
        <v>0</v>
      </c>
      <c r="BC492" s="690" t="str">
        <f t="shared" si="209"/>
        <v/>
      </c>
    </row>
    <row r="493" spans="1:55">
      <c r="A493" s="381">
        <v>437</v>
      </c>
      <c r="B493" s="117"/>
      <c r="C493" s="288"/>
      <c r="D493" s="289"/>
      <c r="E493" s="289"/>
      <c r="F493" s="290"/>
      <c r="G493" s="292"/>
      <c r="H493" s="116"/>
      <c r="I493" s="292"/>
      <c r="J493" s="116"/>
      <c r="K493" s="370" t="str">
        <f t="shared" si="187"/>
        <v/>
      </c>
      <c r="L493" s="370">
        <f t="shared" si="210"/>
        <v>0</v>
      </c>
      <c r="M493" s="370">
        <f t="shared" si="211"/>
        <v>0</v>
      </c>
      <c r="N493" s="371" t="str">
        <f t="shared" si="188"/>
        <v/>
      </c>
      <c r="O493" s="371" t="str">
        <f t="shared" si="189"/>
        <v/>
      </c>
      <c r="P493" s="371" t="str">
        <f t="shared" si="190"/>
        <v/>
      </c>
      <c r="Q493" s="371" t="str">
        <f t="shared" si="191"/>
        <v/>
      </c>
      <c r="R493" s="371" t="str">
        <f t="shared" si="192"/>
        <v/>
      </c>
      <c r="S493" s="371" t="str">
        <f t="shared" si="193"/>
        <v/>
      </c>
      <c r="T493" s="443" t="str">
        <f t="shared" si="212"/>
        <v/>
      </c>
      <c r="U493" s="539"/>
      <c r="V493" s="117"/>
      <c r="W493" s="118"/>
      <c r="X493" s="119"/>
      <c r="Y493" s="120"/>
      <c r="Z493" s="122"/>
      <c r="AA493" s="121"/>
      <c r="AB493" s="443" t="str">
        <f t="shared" si="194"/>
        <v/>
      </c>
      <c r="AC493" s="734" t="str">
        <f t="shared" si="213"/>
        <v/>
      </c>
      <c r="AD493" s="372"/>
      <c r="AE493" s="485"/>
      <c r="AF493" s="373" t="str">
        <f t="shared" si="195"/>
        <v/>
      </c>
      <c r="AG493" s="373" t="str">
        <f t="shared" si="196"/>
        <v/>
      </c>
      <c r="AH493" s="374" t="str">
        <f t="shared" si="197"/>
        <v/>
      </c>
      <c r="AI493" s="375" t="str">
        <f t="shared" si="198"/>
        <v/>
      </c>
      <c r="AJ493" s="375" t="str">
        <f t="shared" si="199"/>
        <v/>
      </c>
      <c r="AK493" s="375" t="str">
        <f t="shared" si="200"/>
        <v/>
      </c>
      <c r="AL493" s="375" t="str">
        <f t="shared" si="201"/>
        <v/>
      </c>
      <c r="AM493" s="375" t="str">
        <f t="shared" si="202"/>
        <v/>
      </c>
      <c r="AN493" s="376"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376"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375" t="str">
        <f t="shared" si="203"/>
        <v/>
      </c>
      <c r="AQ493" s="444" t="str">
        <f t="shared" si="204"/>
        <v/>
      </c>
      <c r="AR493" s="375" t="str">
        <f t="shared" si="214"/>
        <v/>
      </c>
      <c r="AS493" s="377" t="str">
        <f t="shared" si="205"/>
        <v/>
      </c>
      <c r="AT493" s="378" t="str">
        <f t="shared" si="206"/>
        <v/>
      </c>
      <c r="AX493" s="625" t="b">
        <f t="shared" si="215"/>
        <v>0</v>
      </c>
      <c r="AY493" s="7" t="str">
        <f t="shared" si="216"/>
        <v>FALSEFALSEFALSE</v>
      </c>
      <c r="AZ493" s="626">
        <f t="shared" si="207"/>
        <v>0</v>
      </c>
      <c r="BA493" s="627" t="str">
        <f t="shared" si="217"/>
        <v/>
      </c>
      <c r="BB493" s="627">
        <f t="shared" si="208"/>
        <v>0</v>
      </c>
      <c r="BC493" s="690" t="str">
        <f t="shared" si="209"/>
        <v/>
      </c>
    </row>
    <row r="494" spans="1:55">
      <c r="A494" s="381">
        <v>438</v>
      </c>
      <c r="B494" s="117"/>
      <c r="C494" s="288"/>
      <c r="D494" s="289"/>
      <c r="E494" s="289"/>
      <c r="F494" s="290"/>
      <c r="G494" s="292"/>
      <c r="H494" s="116"/>
      <c r="I494" s="292"/>
      <c r="J494" s="116"/>
      <c r="K494" s="370" t="str">
        <f t="shared" si="187"/>
        <v/>
      </c>
      <c r="L494" s="370">
        <f t="shared" si="210"/>
        <v>0</v>
      </c>
      <c r="M494" s="370">
        <f t="shared" si="211"/>
        <v>0</v>
      </c>
      <c r="N494" s="371" t="str">
        <f t="shared" si="188"/>
        <v/>
      </c>
      <c r="O494" s="371" t="str">
        <f t="shared" si="189"/>
        <v/>
      </c>
      <c r="P494" s="371" t="str">
        <f t="shared" si="190"/>
        <v/>
      </c>
      <c r="Q494" s="371" t="str">
        <f t="shared" si="191"/>
        <v/>
      </c>
      <c r="R494" s="371" t="str">
        <f t="shared" si="192"/>
        <v/>
      </c>
      <c r="S494" s="371" t="str">
        <f t="shared" si="193"/>
        <v/>
      </c>
      <c r="T494" s="443" t="str">
        <f t="shared" si="212"/>
        <v/>
      </c>
      <c r="U494" s="539"/>
      <c r="V494" s="117"/>
      <c r="W494" s="118"/>
      <c r="X494" s="119"/>
      <c r="Y494" s="120"/>
      <c r="Z494" s="122"/>
      <c r="AA494" s="121"/>
      <c r="AB494" s="443" t="str">
        <f t="shared" si="194"/>
        <v/>
      </c>
      <c r="AC494" s="734" t="str">
        <f t="shared" si="213"/>
        <v/>
      </c>
      <c r="AD494" s="372"/>
      <c r="AE494" s="485"/>
      <c r="AF494" s="373" t="str">
        <f t="shared" si="195"/>
        <v/>
      </c>
      <c r="AG494" s="373" t="str">
        <f t="shared" si="196"/>
        <v/>
      </c>
      <c r="AH494" s="374" t="str">
        <f t="shared" si="197"/>
        <v/>
      </c>
      <c r="AI494" s="375" t="str">
        <f t="shared" si="198"/>
        <v/>
      </c>
      <c r="AJ494" s="375" t="str">
        <f t="shared" si="199"/>
        <v/>
      </c>
      <c r="AK494" s="375" t="str">
        <f t="shared" si="200"/>
        <v/>
      </c>
      <c r="AL494" s="375" t="str">
        <f t="shared" si="201"/>
        <v/>
      </c>
      <c r="AM494" s="375" t="str">
        <f t="shared" si="202"/>
        <v/>
      </c>
      <c r="AN494" s="376"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376"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375" t="str">
        <f t="shared" si="203"/>
        <v/>
      </c>
      <c r="AQ494" s="444" t="str">
        <f t="shared" si="204"/>
        <v/>
      </c>
      <c r="AR494" s="375" t="str">
        <f t="shared" si="214"/>
        <v/>
      </c>
      <c r="AS494" s="377" t="str">
        <f t="shared" si="205"/>
        <v/>
      </c>
      <c r="AT494" s="378" t="str">
        <f t="shared" si="206"/>
        <v/>
      </c>
      <c r="AX494" s="625" t="b">
        <f t="shared" si="215"/>
        <v>0</v>
      </c>
      <c r="AY494" s="7" t="str">
        <f t="shared" si="216"/>
        <v>FALSEFALSEFALSE</v>
      </c>
      <c r="AZ494" s="626">
        <f t="shared" si="207"/>
        <v>0</v>
      </c>
      <c r="BA494" s="627" t="str">
        <f t="shared" si="217"/>
        <v/>
      </c>
      <c r="BB494" s="627">
        <f t="shared" si="208"/>
        <v>0</v>
      </c>
      <c r="BC494" s="690" t="str">
        <f t="shared" si="209"/>
        <v/>
      </c>
    </row>
    <row r="495" spans="1:55">
      <c r="A495" s="381">
        <v>439</v>
      </c>
      <c r="B495" s="117"/>
      <c r="C495" s="288"/>
      <c r="D495" s="289"/>
      <c r="E495" s="289"/>
      <c r="F495" s="290"/>
      <c r="G495" s="292"/>
      <c r="H495" s="116"/>
      <c r="I495" s="292"/>
      <c r="J495" s="116"/>
      <c r="K495" s="370" t="str">
        <f t="shared" si="187"/>
        <v/>
      </c>
      <c r="L495" s="370">
        <f t="shared" si="210"/>
        <v>0</v>
      </c>
      <c r="M495" s="370">
        <f t="shared" si="211"/>
        <v>0</v>
      </c>
      <c r="N495" s="371" t="str">
        <f t="shared" si="188"/>
        <v/>
      </c>
      <c r="O495" s="371" t="str">
        <f t="shared" si="189"/>
        <v/>
      </c>
      <c r="P495" s="371" t="str">
        <f t="shared" si="190"/>
        <v/>
      </c>
      <c r="Q495" s="371" t="str">
        <f t="shared" si="191"/>
        <v/>
      </c>
      <c r="R495" s="371" t="str">
        <f t="shared" si="192"/>
        <v/>
      </c>
      <c r="S495" s="371" t="str">
        <f t="shared" si="193"/>
        <v/>
      </c>
      <c r="T495" s="443" t="str">
        <f t="shared" si="212"/>
        <v/>
      </c>
      <c r="U495" s="539"/>
      <c r="V495" s="117"/>
      <c r="W495" s="118"/>
      <c r="X495" s="119"/>
      <c r="Y495" s="120"/>
      <c r="Z495" s="122"/>
      <c r="AA495" s="121"/>
      <c r="AB495" s="443" t="str">
        <f t="shared" si="194"/>
        <v/>
      </c>
      <c r="AC495" s="734" t="str">
        <f t="shared" si="213"/>
        <v/>
      </c>
      <c r="AD495" s="372"/>
      <c r="AE495" s="485"/>
      <c r="AF495" s="373" t="str">
        <f t="shared" si="195"/>
        <v/>
      </c>
      <c r="AG495" s="373" t="str">
        <f t="shared" si="196"/>
        <v/>
      </c>
      <c r="AH495" s="374" t="str">
        <f t="shared" si="197"/>
        <v/>
      </c>
      <c r="AI495" s="375" t="str">
        <f t="shared" si="198"/>
        <v/>
      </c>
      <c r="AJ495" s="375" t="str">
        <f t="shared" si="199"/>
        <v/>
      </c>
      <c r="AK495" s="375" t="str">
        <f t="shared" si="200"/>
        <v/>
      </c>
      <c r="AL495" s="375" t="str">
        <f t="shared" si="201"/>
        <v/>
      </c>
      <c r="AM495" s="375" t="str">
        <f t="shared" si="202"/>
        <v/>
      </c>
      <c r="AN495" s="376"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376"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375" t="str">
        <f t="shared" si="203"/>
        <v/>
      </c>
      <c r="AQ495" s="444" t="str">
        <f t="shared" si="204"/>
        <v/>
      </c>
      <c r="AR495" s="375" t="str">
        <f t="shared" si="214"/>
        <v/>
      </c>
      <c r="AS495" s="377" t="str">
        <f t="shared" si="205"/>
        <v/>
      </c>
      <c r="AT495" s="378" t="str">
        <f t="shared" si="206"/>
        <v/>
      </c>
      <c r="AX495" s="625" t="b">
        <f t="shared" si="215"/>
        <v>0</v>
      </c>
      <c r="AY495" s="7" t="str">
        <f t="shared" si="216"/>
        <v>FALSEFALSEFALSE</v>
      </c>
      <c r="AZ495" s="626">
        <f t="shared" si="207"/>
        <v>0</v>
      </c>
      <c r="BA495" s="627" t="str">
        <f t="shared" si="217"/>
        <v/>
      </c>
      <c r="BB495" s="627">
        <f t="shared" si="208"/>
        <v>0</v>
      </c>
      <c r="BC495" s="690" t="str">
        <f t="shared" si="209"/>
        <v/>
      </c>
    </row>
    <row r="496" spans="1:55">
      <c r="A496" s="381">
        <v>440</v>
      </c>
      <c r="B496" s="117"/>
      <c r="C496" s="288"/>
      <c r="D496" s="289"/>
      <c r="E496" s="289"/>
      <c r="F496" s="290"/>
      <c r="G496" s="292"/>
      <c r="H496" s="116"/>
      <c r="I496" s="292"/>
      <c r="J496" s="116"/>
      <c r="K496" s="370" t="str">
        <f t="shared" si="187"/>
        <v/>
      </c>
      <c r="L496" s="370">
        <f t="shared" si="210"/>
        <v>0</v>
      </c>
      <c r="M496" s="370">
        <f t="shared" si="211"/>
        <v>0</v>
      </c>
      <c r="N496" s="371" t="str">
        <f t="shared" si="188"/>
        <v/>
      </c>
      <c r="O496" s="371" t="str">
        <f t="shared" si="189"/>
        <v/>
      </c>
      <c r="P496" s="371" t="str">
        <f t="shared" si="190"/>
        <v/>
      </c>
      <c r="Q496" s="371" t="str">
        <f t="shared" si="191"/>
        <v/>
      </c>
      <c r="R496" s="371" t="str">
        <f t="shared" si="192"/>
        <v/>
      </c>
      <c r="S496" s="371" t="str">
        <f t="shared" si="193"/>
        <v/>
      </c>
      <c r="T496" s="443" t="str">
        <f t="shared" si="212"/>
        <v/>
      </c>
      <c r="U496" s="539"/>
      <c r="V496" s="117"/>
      <c r="W496" s="118"/>
      <c r="X496" s="119"/>
      <c r="Y496" s="120"/>
      <c r="Z496" s="122"/>
      <c r="AA496" s="121"/>
      <c r="AB496" s="443" t="str">
        <f t="shared" si="194"/>
        <v/>
      </c>
      <c r="AC496" s="734" t="str">
        <f t="shared" si="213"/>
        <v/>
      </c>
      <c r="AD496" s="372"/>
      <c r="AE496" s="485"/>
      <c r="AF496" s="373" t="str">
        <f t="shared" si="195"/>
        <v/>
      </c>
      <c r="AG496" s="373" t="str">
        <f t="shared" si="196"/>
        <v/>
      </c>
      <c r="AH496" s="374" t="str">
        <f t="shared" si="197"/>
        <v/>
      </c>
      <c r="AI496" s="375" t="str">
        <f t="shared" si="198"/>
        <v/>
      </c>
      <c r="AJ496" s="375" t="str">
        <f t="shared" si="199"/>
        <v/>
      </c>
      <c r="AK496" s="375" t="str">
        <f t="shared" si="200"/>
        <v/>
      </c>
      <c r="AL496" s="375" t="str">
        <f t="shared" si="201"/>
        <v/>
      </c>
      <c r="AM496" s="375" t="str">
        <f t="shared" si="202"/>
        <v/>
      </c>
      <c r="AN496" s="376"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376"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375" t="str">
        <f t="shared" si="203"/>
        <v/>
      </c>
      <c r="AQ496" s="444" t="str">
        <f t="shared" si="204"/>
        <v/>
      </c>
      <c r="AR496" s="375" t="str">
        <f t="shared" si="214"/>
        <v/>
      </c>
      <c r="AS496" s="377" t="str">
        <f t="shared" si="205"/>
        <v/>
      </c>
      <c r="AT496" s="378" t="str">
        <f t="shared" si="206"/>
        <v/>
      </c>
      <c r="AX496" s="625" t="b">
        <f t="shared" si="215"/>
        <v>0</v>
      </c>
      <c r="AY496" s="7" t="str">
        <f t="shared" si="216"/>
        <v>FALSEFALSEFALSE</v>
      </c>
      <c r="AZ496" s="626">
        <f t="shared" si="207"/>
        <v>0</v>
      </c>
      <c r="BA496" s="627" t="str">
        <f t="shared" si="217"/>
        <v/>
      </c>
      <c r="BB496" s="627">
        <f t="shared" si="208"/>
        <v>0</v>
      </c>
      <c r="BC496" s="690" t="str">
        <f t="shared" si="209"/>
        <v/>
      </c>
    </row>
    <row r="497" spans="1:55">
      <c r="A497" s="381">
        <v>441</v>
      </c>
      <c r="B497" s="117"/>
      <c r="C497" s="288"/>
      <c r="D497" s="289"/>
      <c r="E497" s="289"/>
      <c r="F497" s="290"/>
      <c r="G497" s="292"/>
      <c r="H497" s="116"/>
      <c r="I497" s="292"/>
      <c r="J497" s="116"/>
      <c r="K497" s="370" t="str">
        <f t="shared" si="187"/>
        <v/>
      </c>
      <c r="L497" s="370">
        <f t="shared" si="210"/>
        <v>0</v>
      </c>
      <c r="M497" s="370">
        <f t="shared" si="211"/>
        <v>0</v>
      </c>
      <c r="N497" s="371" t="str">
        <f t="shared" si="188"/>
        <v/>
      </c>
      <c r="O497" s="371" t="str">
        <f t="shared" si="189"/>
        <v/>
      </c>
      <c r="P497" s="371" t="str">
        <f t="shared" si="190"/>
        <v/>
      </c>
      <c r="Q497" s="371" t="str">
        <f t="shared" si="191"/>
        <v/>
      </c>
      <c r="R497" s="371" t="str">
        <f t="shared" si="192"/>
        <v/>
      </c>
      <c r="S497" s="371" t="str">
        <f t="shared" si="193"/>
        <v/>
      </c>
      <c r="T497" s="443" t="str">
        <f t="shared" si="212"/>
        <v/>
      </c>
      <c r="U497" s="539"/>
      <c r="V497" s="117"/>
      <c r="W497" s="118"/>
      <c r="X497" s="119"/>
      <c r="Y497" s="120"/>
      <c r="Z497" s="122"/>
      <c r="AA497" s="121"/>
      <c r="AB497" s="443" t="str">
        <f t="shared" si="194"/>
        <v/>
      </c>
      <c r="AC497" s="734" t="str">
        <f t="shared" si="213"/>
        <v/>
      </c>
      <c r="AD497" s="372"/>
      <c r="AE497" s="485"/>
      <c r="AF497" s="373" t="str">
        <f t="shared" si="195"/>
        <v/>
      </c>
      <c r="AG497" s="373" t="str">
        <f t="shared" si="196"/>
        <v/>
      </c>
      <c r="AH497" s="374" t="str">
        <f t="shared" si="197"/>
        <v/>
      </c>
      <c r="AI497" s="375" t="str">
        <f t="shared" si="198"/>
        <v/>
      </c>
      <c r="AJ497" s="375" t="str">
        <f t="shared" si="199"/>
        <v/>
      </c>
      <c r="AK497" s="375" t="str">
        <f t="shared" si="200"/>
        <v/>
      </c>
      <c r="AL497" s="375" t="str">
        <f t="shared" si="201"/>
        <v/>
      </c>
      <c r="AM497" s="375" t="str">
        <f t="shared" si="202"/>
        <v/>
      </c>
      <c r="AN497" s="376"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376"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375" t="str">
        <f t="shared" si="203"/>
        <v/>
      </c>
      <c r="AQ497" s="444" t="str">
        <f t="shared" si="204"/>
        <v/>
      </c>
      <c r="AR497" s="375" t="str">
        <f t="shared" si="214"/>
        <v/>
      </c>
      <c r="AS497" s="377" t="str">
        <f t="shared" si="205"/>
        <v/>
      </c>
      <c r="AT497" s="378" t="str">
        <f t="shared" si="206"/>
        <v/>
      </c>
      <c r="AX497" s="625" t="b">
        <f t="shared" si="215"/>
        <v>0</v>
      </c>
      <c r="AY497" s="7" t="str">
        <f t="shared" si="216"/>
        <v>FALSEFALSEFALSE</v>
      </c>
      <c r="AZ497" s="626">
        <f t="shared" si="207"/>
        <v>0</v>
      </c>
      <c r="BA497" s="627" t="str">
        <f t="shared" si="217"/>
        <v/>
      </c>
      <c r="BB497" s="627">
        <f t="shared" si="208"/>
        <v>0</v>
      </c>
      <c r="BC497" s="690" t="str">
        <f t="shared" si="209"/>
        <v/>
      </c>
    </row>
    <row r="498" spans="1:55">
      <c r="A498" s="381">
        <v>442</v>
      </c>
      <c r="B498" s="117"/>
      <c r="C498" s="288"/>
      <c r="D498" s="289"/>
      <c r="E498" s="289"/>
      <c r="F498" s="290"/>
      <c r="G498" s="292"/>
      <c r="H498" s="116"/>
      <c r="I498" s="292"/>
      <c r="J498" s="116"/>
      <c r="K498" s="370" t="str">
        <f t="shared" si="187"/>
        <v/>
      </c>
      <c r="L498" s="370">
        <f t="shared" si="210"/>
        <v>0</v>
      </c>
      <c r="M498" s="370">
        <f t="shared" si="211"/>
        <v>0</v>
      </c>
      <c r="N498" s="371" t="str">
        <f t="shared" si="188"/>
        <v/>
      </c>
      <c r="O498" s="371" t="str">
        <f t="shared" si="189"/>
        <v/>
      </c>
      <c r="P498" s="371" t="str">
        <f t="shared" si="190"/>
        <v/>
      </c>
      <c r="Q498" s="371" t="str">
        <f t="shared" si="191"/>
        <v/>
      </c>
      <c r="R498" s="371" t="str">
        <f t="shared" si="192"/>
        <v/>
      </c>
      <c r="S498" s="371" t="str">
        <f t="shared" si="193"/>
        <v/>
      </c>
      <c r="T498" s="443" t="str">
        <f t="shared" si="212"/>
        <v/>
      </c>
      <c r="U498" s="539"/>
      <c r="V498" s="117"/>
      <c r="W498" s="118"/>
      <c r="X498" s="119"/>
      <c r="Y498" s="120"/>
      <c r="Z498" s="122"/>
      <c r="AA498" s="121"/>
      <c r="AB498" s="443" t="str">
        <f t="shared" si="194"/>
        <v/>
      </c>
      <c r="AC498" s="734" t="str">
        <f t="shared" si="213"/>
        <v/>
      </c>
      <c r="AD498" s="372"/>
      <c r="AE498" s="485"/>
      <c r="AF498" s="373" t="str">
        <f t="shared" si="195"/>
        <v/>
      </c>
      <c r="AG498" s="373" t="str">
        <f t="shared" si="196"/>
        <v/>
      </c>
      <c r="AH498" s="374" t="str">
        <f t="shared" si="197"/>
        <v/>
      </c>
      <c r="AI498" s="375" t="str">
        <f t="shared" si="198"/>
        <v/>
      </c>
      <c r="AJ498" s="375" t="str">
        <f t="shared" si="199"/>
        <v/>
      </c>
      <c r="AK498" s="375" t="str">
        <f t="shared" si="200"/>
        <v/>
      </c>
      <c r="AL498" s="375" t="str">
        <f t="shared" si="201"/>
        <v/>
      </c>
      <c r="AM498" s="375" t="str">
        <f t="shared" si="202"/>
        <v/>
      </c>
      <c r="AN498" s="376"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376"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375" t="str">
        <f t="shared" si="203"/>
        <v/>
      </c>
      <c r="AQ498" s="444" t="str">
        <f t="shared" si="204"/>
        <v/>
      </c>
      <c r="AR498" s="375" t="str">
        <f t="shared" si="214"/>
        <v/>
      </c>
      <c r="AS498" s="377" t="str">
        <f t="shared" si="205"/>
        <v/>
      </c>
      <c r="AT498" s="378" t="str">
        <f t="shared" si="206"/>
        <v/>
      </c>
      <c r="AX498" s="625" t="b">
        <f t="shared" si="215"/>
        <v>0</v>
      </c>
      <c r="AY498" s="7" t="str">
        <f t="shared" si="216"/>
        <v>FALSEFALSEFALSE</v>
      </c>
      <c r="AZ498" s="626">
        <f t="shared" si="207"/>
        <v>0</v>
      </c>
      <c r="BA498" s="627" t="str">
        <f t="shared" si="217"/>
        <v/>
      </c>
      <c r="BB498" s="627">
        <f t="shared" si="208"/>
        <v>0</v>
      </c>
      <c r="BC498" s="690" t="str">
        <f t="shared" si="209"/>
        <v/>
      </c>
    </row>
    <row r="499" spans="1:55">
      <c r="A499" s="381">
        <v>443</v>
      </c>
      <c r="B499" s="117"/>
      <c r="C499" s="288"/>
      <c r="D499" s="289"/>
      <c r="E499" s="289"/>
      <c r="F499" s="290"/>
      <c r="G499" s="292"/>
      <c r="H499" s="116"/>
      <c r="I499" s="292"/>
      <c r="J499" s="116"/>
      <c r="K499" s="370" t="str">
        <f t="shared" si="187"/>
        <v/>
      </c>
      <c r="L499" s="370">
        <f t="shared" si="210"/>
        <v>0</v>
      </c>
      <c r="M499" s="370">
        <f t="shared" si="211"/>
        <v>0</v>
      </c>
      <c r="N499" s="371" t="str">
        <f t="shared" si="188"/>
        <v/>
      </c>
      <c r="O499" s="371" t="str">
        <f t="shared" si="189"/>
        <v/>
      </c>
      <c r="P499" s="371" t="str">
        <f t="shared" si="190"/>
        <v/>
      </c>
      <c r="Q499" s="371" t="str">
        <f t="shared" si="191"/>
        <v/>
      </c>
      <c r="R499" s="371" t="str">
        <f t="shared" si="192"/>
        <v/>
      </c>
      <c r="S499" s="371" t="str">
        <f t="shared" si="193"/>
        <v/>
      </c>
      <c r="T499" s="443" t="str">
        <f t="shared" si="212"/>
        <v/>
      </c>
      <c r="U499" s="539"/>
      <c r="V499" s="117"/>
      <c r="W499" s="118"/>
      <c r="X499" s="119"/>
      <c r="Y499" s="120"/>
      <c r="Z499" s="122"/>
      <c r="AA499" s="121"/>
      <c r="AB499" s="443" t="str">
        <f t="shared" si="194"/>
        <v/>
      </c>
      <c r="AC499" s="734" t="str">
        <f t="shared" si="213"/>
        <v/>
      </c>
      <c r="AD499" s="372"/>
      <c r="AE499" s="485"/>
      <c r="AF499" s="373" t="str">
        <f t="shared" si="195"/>
        <v/>
      </c>
      <c r="AG499" s="373" t="str">
        <f t="shared" si="196"/>
        <v/>
      </c>
      <c r="AH499" s="374" t="str">
        <f t="shared" si="197"/>
        <v/>
      </c>
      <c r="AI499" s="375" t="str">
        <f t="shared" si="198"/>
        <v/>
      </c>
      <c r="AJ499" s="375" t="str">
        <f t="shared" si="199"/>
        <v/>
      </c>
      <c r="AK499" s="375" t="str">
        <f t="shared" si="200"/>
        <v/>
      </c>
      <c r="AL499" s="375" t="str">
        <f t="shared" si="201"/>
        <v/>
      </c>
      <c r="AM499" s="375" t="str">
        <f t="shared" si="202"/>
        <v/>
      </c>
      <c r="AN499" s="376"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376"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375" t="str">
        <f t="shared" si="203"/>
        <v/>
      </c>
      <c r="AQ499" s="444" t="str">
        <f t="shared" si="204"/>
        <v/>
      </c>
      <c r="AR499" s="375" t="str">
        <f t="shared" si="214"/>
        <v/>
      </c>
      <c r="AS499" s="377" t="str">
        <f t="shared" si="205"/>
        <v/>
      </c>
      <c r="AT499" s="378" t="str">
        <f t="shared" si="206"/>
        <v/>
      </c>
      <c r="AX499" s="625" t="b">
        <f t="shared" si="215"/>
        <v>0</v>
      </c>
      <c r="AY499" s="7" t="str">
        <f t="shared" si="216"/>
        <v>FALSEFALSEFALSE</v>
      </c>
      <c r="AZ499" s="626">
        <f t="shared" si="207"/>
        <v>0</v>
      </c>
      <c r="BA499" s="627" t="str">
        <f t="shared" si="217"/>
        <v/>
      </c>
      <c r="BB499" s="627">
        <f t="shared" si="208"/>
        <v>0</v>
      </c>
      <c r="BC499" s="690" t="str">
        <f t="shared" si="209"/>
        <v/>
      </c>
    </row>
    <row r="500" spans="1:55">
      <c r="A500" s="381">
        <v>444</v>
      </c>
      <c r="B500" s="117"/>
      <c r="C500" s="288"/>
      <c r="D500" s="289"/>
      <c r="E500" s="289"/>
      <c r="F500" s="290"/>
      <c r="G500" s="292"/>
      <c r="H500" s="116"/>
      <c r="I500" s="292"/>
      <c r="J500" s="116"/>
      <c r="K500" s="370" t="str">
        <f t="shared" si="187"/>
        <v/>
      </c>
      <c r="L500" s="370">
        <f t="shared" si="210"/>
        <v>0</v>
      </c>
      <c r="M500" s="370">
        <f t="shared" si="211"/>
        <v>0</v>
      </c>
      <c r="N500" s="371" t="str">
        <f t="shared" si="188"/>
        <v/>
      </c>
      <c r="O500" s="371" t="str">
        <f t="shared" si="189"/>
        <v/>
      </c>
      <c r="P500" s="371" t="str">
        <f t="shared" si="190"/>
        <v/>
      </c>
      <c r="Q500" s="371" t="str">
        <f t="shared" si="191"/>
        <v/>
      </c>
      <c r="R500" s="371" t="str">
        <f t="shared" si="192"/>
        <v/>
      </c>
      <c r="S500" s="371" t="str">
        <f t="shared" si="193"/>
        <v/>
      </c>
      <c r="T500" s="443" t="str">
        <f t="shared" si="212"/>
        <v/>
      </c>
      <c r="U500" s="539"/>
      <c r="V500" s="117"/>
      <c r="W500" s="118"/>
      <c r="X500" s="119"/>
      <c r="Y500" s="120"/>
      <c r="Z500" s="122"/>
      <c r="AA500" s="121"/>
      <c r="AB500" s="443" t="str">
        <f t="shared" si="194"/>
        <v/>
      </c>
      <c r="AC500" s="734" t="str">
        <f t="shared" si="213"/>
        <v/>
      </c>
      <c r="AD500" s="372"/>
      <c r="AE500" s="485"/>
      <c r="AF500" s="373" t="str">
        <f t="shared" si="195"/>
        <v/>
      </c>
      <c r="AG500" s="373" t="str">
        <f t="shared" si="196"/>
        <v/>
      </c>
      <c r="AH500" s="374" t="str">
        <f t="shared" si="197"/>
        <v/>
      </c>
      <c r="AI500" s="375" t="str">
        <f t="shared" si="198"/>
        <v/>
      </c>
      <c r="AJ500" s="375" t="str">
        <f t="shared" si="199"/>
        <v/>
      </c>
      <c r="AK500" s="375" t="str">
        <f t="shared" si="200"/>
        <v/>
      </c>
      <c r="AL500" s="375" t="str">
        <f t="shared" si="201"/>
        <v/>
      </c>
      <c r="AM500" s="375" t="str">
        <f t="shared" si="202"/>
        <v/>
      </c>
      <c r="AN500" s="376"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376"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375" t="str">
        <f t="shared" si="203"/>
        <v/>
      </c>
      <c r="AQ500" s="444" t="str">
        <f t="shared" si="204"/>
        <v/>
      </c>
      <c r="AR500" s="375" t="str">
        <f t="shared" si="214"/>
        <v/>
      </c>
      <c r="AS500" s="377" t="str">
        <f t="shared" si="205"/>
        <v/>
      </c>
      <c r="AT500" s="378" t="str">
        <f t="shared" si="206"/>
        <v/>
      </c>
      <c r="AX500" s="625" t="b">
        <f t="shared" si="215"/>
        <v>0</v>
      </c>
      <c r="AY500" s="7" t="str">
        <f t="shared" si="216"/>
        <v>FALSEFALSEFALSE</v>
      </c>
      <c r="AZ500" s="626">
        <f t="shared" si="207"/>
        <v>0</v>
      </c>
      <c r="BA500" s="627" t="str">
        <f t="shared" si="217"/>
        <v/>
      </c>
      <c r="BB500" s="627">
        <f t="shared" si="208"/>
        <v>0</v>
      </c>
      <c r="BC500" s="690" t="str">
        <f t="shared" si="209"/>
        <v/>
      </c>
    </row>
    <row r="501" spans="1:55">
      <c r="A501" s="381">
        <v>445</v>
      </c>
      <c r="B501" s="117"/>
      <c r="C501" s="288"/>
      <c r="D501" s="289"/>
      <c r="E501" s="289"/>
      <c r="F501" s="290"/>
      <c r="G501" s="292"/>
      <c r="H501" s="116"/>
      <c r="I501" s="292"/>
      <c r="J501" s="116"/>
      <c r="K501" s="370" t="str">
        <f t="shared" si="187"/>
        <v/>
      </c>
      <c r="L501" s="370">
        <f t="shared" si="210"/>
        <v>0</v>
      </c>
      <c r="M501" s="370">
        <f t="shared" si="211"/>
        <v>0</v>
      </c>
      <c r="N501" s="371" t="str">
        <f t="shared" si="188"/>
        <v/>
      </c>
      <c r="O501" s="371" t="str">
        <f t="shared" si="189"/>
        <v/>
      </c>
      <c r="P501" s="371" t="str">
        <f t="shared" si="190"/>
        <v/>
      </c>
      <c r="Q501" s="371" t="str">
        <f t="shared" si="191"/>
        <v/>
      </c>
      <c r="R501" s="371" t="str">
        <f t="shared" si="192"/>
        <v/>
      </c>
      <c r="S501" s="371" t="str">
        <f t="shared" si="193"/>
        <v/>
      </c>
      <c r="T501" s="443" t="str">
        <f t="shared" si="212"/>
        <v/>
      </c>
      <c r="U501" s="539"/>
      <c r="V501" s="117"/>
      <c r="W501" s="118"/>
      <c r="X501" s="119"/>
      <c r="Y501" s="120"/>
      <c r="Z501" s="122"/>
      <c r="AA501" s="121"/>
      <c r="AB501" s="443" t="str">
        <f t="shared" si="194"/>
        <v/>
      </c>
      <c r="AC501" s="734" t="str">
        <f t="shared" si="213"/>
        <v/>
      </c>
      <c r="AD501" s="372"/>
      <c r="AE501" s="485"/>
      <c r="AF501" s="373" t="str">
        <f t="shared" si="195"/>
        <v/>
      </c>
      <c r="AG501" s="373" t="str">
        <f t="shared" si="196"/>
        <v/>
      </c>
      <c r="AH501" s="374" t="str">
        <f t="shared" si="197"/>
        <v/>
      </c>
      <c r="AI501" s="375" t="str">
        <f t="shared" si="198"/>
        <v/>
      </c>
      <c r="AJ501" s="375" t="str">
        <f t="shared" si="199"/>
        <v/>
      </c>
      <c r="AK501" s="375" t="str">
        <f t="shared" si="200"/>
        <v/>
      </c>
      <c r="AL501" s="375" t="str">
        <f t="shared" si="201"/>
        <v/>
      </c>
      <c r="AM501" s="375" t="str">
        <f t="shared" si="202"/>
        <v/>
      </c>
      <c r="AN501" s="376"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376"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375" t="str">
        <f t="shared" si="203"/>
        <v/>
      </c>
      <c r="AQ501" s="444" t="str">
        <f t="shared" si="204"/>
        <v/>
      </c>
      <c r="AR501" s="375" t="str">
        <f t="shared" si="214"/>
        <v/>
      </c>
      <c r="AS501" s="377" t="str">
        <f t="shared" si="205"/>
        <v/>
      </c>
      <c r="AT501" s="378" t="str">
        <f t="shared" si="206"/>
        <v/>
      </c>
      <c r="AX501" s="625" t="b">
        <f t="shared" si="215"/>
        <v>0</v>
      </c>
      <c r="AY501" s="7" t="str">
        <f t="shared" si="216"/>
        <v>FALSEFALSEFALSE</v>
      </c>
      <c r="AZ501" s="626">
        <f t="shared" si="207"/>
        <v>0</v>
      </c>
      <c r="BA501" s="627" t="str">
        <f t="shared" si="217"/>
        <v/>
      </c>
      <c r="BB501" s="627">
        <f t="shared" si="208"/>
        <v>0</v>
      </c>
      <c r="BC501" s="690" t="str">
        <f t="shared" si="209"/>
        <v/>
      </c>
    </row>
    <row r="502" spans="1:55">
      <c r="A502" s="381">
        <v>446</v>
      </c>
      <c r="B502" s="117"/>
      <c r="C502" s="288"/>
      <c r="D502" s="289"/>
      <c r="E502" s="289"/>
      <c r="F502" s="290"/>
      <c r="G502" s="292"/>
      <c r="H502" s="116"/>
      <c r="I502" s="292"/>
      <c r="J502" s="116"/>
      <c r="K502" s="370" t="str">
        <f t="shared" si="187"/>
        <v/>
      </c>
      <c r="L502" s="370">
        <f t="shared" si="210"/>
        <v>0</v>
      </c>
      <c r="M502" s="370">
        <f t="shared" si="211"/>
        <v>0</v>
      </c>
      <c r="N502" s="371" t="str">
        <f t="shared" si="188"/>
        <v/>
      </c>
      <c r="O502" s="371" t="str">
        <f t="shared" si="189"/>
        <v/>
      </c>
      <c r="P502" s="371" t="str">
        <f t="shared" si="190"/>
        <v/>
      </c>
      <c r="Q502" s="371" t="str">
        <f t="shared" si="191"/>
        <v/>
      </c>
      <c r="R502" s="371" t="str">
        <f t="shared" si="192"/>
        <v/>
      </c>
      <c r="S502" s="371" t="str">
        <f t="shared" si="193"/>
        <v/>
      </c>
      <c r="T502" s="443" t="str">
        <f t="shared" si="212"/>
        <v/>
      </c>
      <c r="U502" s="539"/>
      <c r="V502" s="117"/>
      <c r="W502" s="118"/>
      <c r="X502" s="119"/>
      <c r="Y502" s="120"/>
      <c r="Z502" s="122"/>
      <c r="AA502" s="121"/>
      <c r="AB502" s="443" t="str">
        <f t="shared" si="194"/>
        <v/>
      </c>
      <c r="AC502" s="734" t="str">
        <f t="shared" si="213"/>
        <v/>
      </c>
      <c r="AD502" s="372"/>
      <c r="AE502" s="485"/>
      <c r="AF502" s="373" t="str">
        <f t="shared" si="195"/>
        <v/>
      </c>
      <c r="AG502" s="373" t="str">
        <f t="shared" si="196"/>
        <v/>
      </c>
      <c r="AH502" s="374" t="str">
        <f t="shared" si="197"/>
        <v/>
      </c>
      <c r="AI502" s="375" t="str">
        <f t="shared" si="198"/>
        <v/>
      </c>
      <c r="AJ502" s="375" t="str">
        <f t="shared" si="199"/>
        <v/>
      </c>
      <c r="AK502" s="375" t="str">
        <f t="shared" si="200"/>
        <v/>
      </c>
      <c r="AL502" s="375" t="str">
        <f t="shared" si="201"/>
        <v/>
      </c>
      <c r="AM502" s="375" t="str">
        <f t="shared" si="202"/>
        <v/>
      </c>
      <c r="AN502" s="376"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376"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375" t="str">
        <f t="shared" si="203"/>
        <v/>
      </c>
      <c r="AQ502" s="444" t="str">
        <f t="shared" si="204"/>
        <v/>
      </c>
      <c r="AR502" s="375" t="str">
        <f t="shared" si="214"/>
        <v/>
      </c>
      <c r="AS502" s="377" t="str">
        <f t="shared" si="205"/>
        <v/>
      </c>
      <c r="AT502" s="378" t="str">
        <f t="shared" si="206"/>
        <v/>
      </c>
      <c r="AX502" s="625" t="b">
        <f t="shared" si="215"/>
        <v>0</v>
      </c>
      <c r="AY502" s="7" t="str">
        <f t="shared" si="216"/>
        <v>FALSEFALSEFALSE</v>
      </c>
      <c r="AZ502" s="626">
        <f t="shared" si="207"/>
        <v>0</v>
      </c>
      <c r="BA502" s="627" t="str">
        <f t="shared" si="217"/>
        <v/>
      </c>
      <c r="BB502" s="627">
        <f t="shared" si="208"/>
        <v>0</v>
      </c>
      <c r="BC502" s="690" t="str">
        <f t="shared" si="209"/>
        <v/>
      </c>
    </row>
    <row r="503" spans="1:55">
      <c r="A503" s="381">
        <v>447</v>
      </c>
      <c r="B503" s="117"/>
      <c r="C503" s="288"/>
      <c r="D503" s="289"/>
      <c r="E503" s="289"/>
      <c r="F503" s="290"/>
      <c r="G503" s="292"/>
      <c r="H503" s="116"/>
      <c r="I503" s="292"/>
      <c r="J503" s="116"/>
      <c r="K503" s="370" t="str">
        <f t="shared" si="187"/>
        <v/>
      </c>
      <c r="L503" s="370">
        <f t="shared" si="210"/>
        <v>0</v>
      </c>
      <c r="M503" s="370">
        <f t="shared" si="211"/>
        <v>0</v>
      </c>
      <c r="N503" s="371" t="str">
        <f t="shared" si="188"/>
        <v/>
      </c>
      <c r="O503" s="371" t="str">
        <f t="shared" si="189"/>
        <v/>
      </c>
      <c r="P503" s="371" t="str">
        <f t="shared" si="190"/>
        <v/>
      </c>
      <c r="Q503" s="371" t="str">
        <f t="shared" si="191"/>
        <v/>
      </c>
      <c r="R503" s="371" t="str">
        <f t="shared" si="192"/>
        <v/>
      </c>
      <c r="S503" s="371" t="str">
        <f t="shared" si="193"/>
        <v/>
      </c>
      <c r="T503" s="443" t="str">
        <f t="shared" si="212"/>
        <v/>
      </c>
      <c r="U503" s="539"/>
      <c r="V503" s="117"/>
      <c r="W503" s="118"/>
      <c r="X503" s="119"/>
      <c r="Y503" s="120"/>
      <c r="Z503" s="122"/>
      <c r="AA503" s="121"/>
      <c r="AB503" s="443" t="str">
        <f t="shared" si="194"/>
        <v/>
      </c>
      <c r="AC503" s="734" t="str">
        <f t="shared" si="213"/>
        <v/>
      </c>
      <c r="AD503" s="372"/>
      <c r="AE503" s="485"/>
      <c r="AF503" s="373" t="str">
        <f t="shared" si="195"/>
        <v/>
      </c>
      <c r="AG503" s="373" t="str">
        <f t="shared" si="196"/>
        <v/>
      </c>
      <c r="AH503" s="374" t="str">
        <f t="shared" si="197"/>
        <v/>
      </c>
      <c r="AI503" s="375" t="str">
        <f t="shared" si="198"/>
        <v/>
      </c>
      <c r="AJ503" s="375" t="str">
        <f t="shared" si="199"/>
        <v/>
      </c>
      <c r="AK503" s="375" t="str">
        <f t="shared" si="200"/>
        <v/>
      </c>
      <c r="AL503" s="375" t="str">
        <f t="shared" si="201"/>
        <v/>
      </c>
      <c r="AM503" s="375" t="str">
        <f t="shared" si="202"/>
        <v/>
      </c>
      <c r="AN503" s="376"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376"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375" t="str">
        <f t="shared" si="203"/>
        <v/>
      </c>
      <c r="AQ503" s="444" t="str">
        <f t="shared" si="204"/>
        <v/>
      </c>
      <c r="AR503" s="375" t="str">
        <f t="shared" si="214"/>
        <v/>
      </c>
      <c r="AS503" s="377" t="str">
        <f t="shared" si="205"/>
        <v/>
      </c>
      <c r="AT503" s="378" t="str">
        <f t="shared" si="206"/>
        <v/>
      </c>
      <c r="AX503" s="625" t="b">
        <f t="shared" si="215"/>
        <v>0</v>
      </c>
      <c r="AY503" s="7" t="str">
        <f t="shared" si="216"/>
        <v>FALSEFALSEFALSE</v>
      </c>
      <c r="AZ503" s="626">
        <f t="shared" si="207"/>
        <v>0</v>
      </c>
      <c r="BA503" s="627" t="str">
        <f t="shared" si="217"/>
        <v/>
      </c>
      <c r="BB503" s="627">
        <f t="shared" si="208"/>
        <v>0</v>
      </c>
      <c r="BC503" s="690" t="str">
        <f t="shared" si="209"/>
        <v/>
      </c>
    </row>
    <row r="504" spans="1:55">
      <c r="A504" s="381">
        <v>448</v>
      </c>
      <c r="B504" s="117"/>
      <c r="C504" s="288"/>
      <c r="D504" s="289"/>
      <c r="E504" s="289"/>
      <c r="F504" s="290"/>
      <c r="G504" s="292"/>
      <c r="H504" s="116"/>
      <c r="I504" s="292"/>
      <c r="J504" s="116"/>
      <c r="K504" s="370" t="str">
        <f t="shared" si="187"/>
        <v/>
      </c>
      <c r="L504" s="370">
        <f t="shared" si="210"/>
        <v>0</v>
      </c>
      <c r="M504" s="370">
        <f t="shared" si="211"/>
        <v>0</v>
      </c>
      <c r="N504" s="371" t="str">
        <f t="shared" si="188"/>
        <v/>
      </c>
      <c r="O504" s="371" t="str">
        <f t="shared" si="189"/>
        <v/>
      </c>
      <c r="P504" s="371" t="str">
        <f t="shared" si="190"/>
        <v/>
      </c>
      <c r="Q504" s="371" t="str">
        <f t="shared" si="191"/>
        <v/>
      </c>
      <c r="R504" s="371" t="str">
        <f t="shared" si="192"/>
        <v/>
      </c>
      <c r="S504" s="371" t="str">
        <f t="shared" si="193"/>
        <v/>
      </c>
      <c r="T504" s="443" t="str">
        <f t="shared" si="212"/>
        <v/>
      </c>
      <c r="U504" s="539"/>
      <c r="V504" s="117"/>
      <c r="W504" s="118"/>
      <c r="X504" s="119"/>
      <c r="Y504" s="120"/>
      <c r="Z504" s="122"/>
      <c r="AA504" s="121"/>
      <c r="AB504" s="443" t="str">
        <f t="shared" si="194"/>
        <v/>
      </c>
      <c r="AC504" s="734" t="str">
        <f t="shared" si="213"/>
        <v/>
      </c>
      <c r="AD504" s="372"/>
      <c r="AE504" s="485"/>
      <c r="AF504" s="373" t="str">
        <f t="shared" si="195"/>
        <v/>
      </c>
      <c r="AG504" s="373" t="str">
        <f t="shared" si="196"/>
        <v/>
      </c>
      <c r="AH504" s="374" t="str">
        <f t="shared" si="197"/>
        <v/>
      </c>
      <c r="AI504" s="375" t="str">
        <f t="shared" si="198"/>
        <v/>
      </c>
      <c r="AJ504" s="375" t="str">
        <f t="shared" si="199"/>
        <v/>
      </c>
      <c r="AK504" s="375" t="str">
        <f t="shared" si="200"/>
        <v/>
      </c>
      <c r="AL504" s="375" t="str">
        <f t="shared" si="201"/>
        <v/>
      </c>
      <c r="AM504" s="375" t="str">
        <f t="shared" si="202"/>
        <v/>
      </c>
      <c r="AN504" s="376"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376"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375" t="str">
        <f t="shared" si="203"/>
        <v/>
      </c>
      <c r="AQ504" s="444" t="str">
        <f t="shared" si="204"/>
        <v/>
      </c>
      <c r="AR504" s="375" t="str">
        <f t="shared" si="214"/>
        <v/>
      </c>
      <c r="AS504" s="377" t="str">
        <f t="shared" si="205"/>
        <v/>
      </c>
      <c r="AT504" s="378" t="str">
        <f t="shared" si="206"/>
        <v/>
      </c>
      <c r="AX504" s="625" t="b">
        <f t="shared" si="215"/>
        <v>0</v>
      </c>
      <c r="AY504" s="7" t="str">
        <f t="shared" si="216"/>
        <v>FALSEFALSEFALSE</v>
      </c>
      <c r="AZ504" s="626">
        <f t="shared" si="207"/>
        <v>0</v>
      </c>
      <c r="BA504" s="627" t="str">
        <f t="shared" si="217"/>
        <v/>
      </c>
      <c r="BB504" s="627">
        <f t="shared" si="208"/>
        <v>0</v>
      </c>
      <c r="BC504" s="690" t="str">
        <f t="shared" si="209"/>
        <v/>
      </c>
    </row>
    <row r="505" spans="1:55">
      <c r="A505" s="381">
        <v>449</v>
      </c>
      <c r="B505" s="117"/>
      <c r="C505" s="288"/>
      <c r="D505" s="289"/>
      <c r="E505" s="289"/>
      <c r="F505" s="290"/>
      <c r="G505" s="292"/>
      <c r="H505" s="116"/>
      <c r="I505" s="292"/>
      <c r="J505" s="116"/>
      <c r="K505" s="370" t="str">
        <f t="shared" ref="K505:K2056" si="218">C505&amp;D505&amp;E505&amp;F505</f>
        <v/>
      </c>
      <c r="L505" s="370">
        <f t="shared" si="210"/>
        <v>0</v>
      </c>
      <c r="M505" s="370">
        <f t="shared" si="211"/>
        <v>0</v>
      </c>
      <c r="N505" s="371" t="str">
        <f t="shared" ref="N505:N2056" si="219">IF(OR($L505&gt;$U$48,$M505&gt;$U$48,AND($L505&gt;$M505,$M505&lt;&gt;0),AND($L505=0,$M505&lt;&gt;0)),"ERROR","")</f>
        <v/>
      </c>
      <c r="O505" s="371" t="str">
        <f t="shared" ref="O505:O2056" si="220">IF(AND($N505&lt;&gt;"ERROR",$L505&lt;=$U$49,$M505&lt;=$U$49,$M505&lt;&gt;0),"(減車済)","")</f>
        <v/>
      </c>
      <c r="P505" s="371" t="str">
        <f t="shared" ref="P505:P2056" si="221">IF(AND($N505&lt;&gt;"ERROR",$L505&lt;$U$49,AND($M505&gt;$U$49,$M505&lt;=$W$49),$M505&lt;&gt;0),"減車","")</f>
        <v/>
      </c>
      <c r="Q505" s="371" t="str">
        <f t="shared" ref="Q505:Q2056" si="222">IF(AND($N505&lt;&gt;"ERROR",$L505&gt;$U$49,$M505&lt;=$W$49,$M505&lt;&gt;0),"一時使用","")</f>
        <v/>
      </c>
      <c r="R505" s="371" t="str">
        <f t="shared" ref="R505:R2056" si="223">IF(AND($N505&lt;&gt;"ERROR",AND($L505&gt;0,$L505&lt;=$U$49),$M505=0),"継続","")</f>
        <v/>
      </c>
      <c r="S505" s="371" t="str">
        <f t="shared" ref="S505:S2056" si="224">IF(AND($N505&lt;&gt;"ERROR",AND($L505&gt;$U$49),$M505=0),"新規","")</f>
        <v/>
      </c>
      <c r="T505" s="443" t="str">
        <f t="shared" si="212"/>
        <v/>
      </c>
      <c r="U505" s="539"/>
      <c r="V505" s="117"/>
      <c r="W505" s="118"/>
      <c r="X505" s="119"/>
      <c r="Y505" s="120"/>
      <c r="Z505" s="122"/>
      <c r="AA505" s="121"/>
      <c r="AB505" s="443" t="str">
        <f t="shared" ref="AB505:AB2056" si="225">IF(AF505="","",IF(AM505=1,VLOOKUP(AN505,低公害車判別,2,FALSE),IF(AM505=3,VLOOKUP(AN505,低公害車判別,2,FALSE),IF(AM505=4,VLOOKUP(AO505,低公害車判別,2,FALSE),"低公害車"))))</f>
        <v/>
      </c>
      <c r="AC505" s="734" t="str">
        <f t="shared" si="213"/>
        <v/>
      </c>
      <c r="AD505" s="372"/>
      <c r="AE505" s="485"/>
      <c r="AF505" s="373" t="str">
        <f t="shared" ref="AF505:AF568" si="226">IF(OR(T505="(減車済)",T505=""),"",1)</f>
        <v/>
      </c>
      <c r="AG505" s="373" t="str">
        <f t="shared" ref="AG505:AG568" si="227">IF(OR(T505="継続",T505="新規"),1,"")</f>
        <v/>
      </c>
      <c r="AH505" s="374" t="str">
        <f t="shared" ref="AH505:AH568" si="228">IF(AF505="","",UPPER(ASC(X505)))</f>
        <v/>
      </c>
      <c r="AI505" s="375" t="str">
        <f t="shared" ref="AI505:AI568" si="229">IF(AF505="","",IF(V505="","",IF(V505="普通",1,IF(V505="小型",2,0))))</f>
        <v/>
      </c>
      <c r="AJ505" s="375" t="str">
        <f t="shared" ref="AJ505:AJ568" si="230">IF(AF505="","",IF(W505="","",VLOOKUP(W505,用途,2,FALSE)))</f>
        <v/>
      </c>
      <c r="AK505" s="375" t="str">
        <f t="shared" ref="AK505:AK568" si="231">IF(AF505="","",IF(Y505="","",IF(Y505&lt;=10,1,IF(Y505&lt;30,2,IF(Y505&gt;=30,3,0)))))</f>
        <v/>
      </c>
      <c r="AL505" s="375" t="str">
        <f t="shared" ref="AL505:AL568" si="232">IF(AF505="","",IF(Z505="","",IF(Z505&lt;=1.7*1000,1,IF(Z505&lt;=2.5*1000,2,IF(Z505&lt;=3.5*1000,3,IF(Z505&lt;8*1000,4,IF(Z505&gt;=8*1000,5,"")))))))</f>
        <v/>
      </c>
      <c r="AM505" s="375" t="str">
        <f t="shared" ref="AM505:AM568" si="233">IF(AF505="","",IF(AA505="","",VLOOKUP(AA505,燃料の種類,2,FALSE)))</f>
        <v/>
      </c>
      <c r="AN505" s="376"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376"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375" t="str">
        <f t="shared" ref="AP505:AP568" si="234">IF((AF505="")+(AC505=""),"",IF(燃料区分1=4,VLOOKUP(AO505,排ガス低減レベル,2,FALSE),VLOOKUP(AC505,排ガス低減レベル,2,FALSE)))</f>
        <v/>
      </c>
      <c r="AQ505" s="444" t="str">
        <f t="shared" ref="AQ505:AQ568" si="235">IF(AG505="","",IF(AJ505=3,B505&amp;"-"&amp;SUM(AJ505*100,AK505*10,AL505)&amp;"A",IF(OR(AJ505=2,AJ505=4,AJ505=6),B505&amp;"-"&amp;AL505*10&amp;"A",IF(AJ505=1,B505&amp;"-"&amp;AJ505&amp;"A",IF(AJ505=5,B505&amp;"-"&amp;SUM(AJ505*100,AI505*10,AL505)&amp;"A","")))))</f>
        <v/>
      </c>
      <c r="AR505" s="375" t="str">
        <f t="shared" si="214"/>
        <v/>
      </c>
      <c r="AS505" s="377" t="str">
        <f t="shared" ref="AS505:AS568" si="236">IF(AG505="","",B505&amp;"-"&amp;AM505)</f>
        <v/>
      </c>
      <c r="AT505" s="378" t="str">
        <f t="shared" ref="AT505:AT568" si="237">IF(AF505="","",VLOOKUP(T505,車両の増減,2,FALSE))</f>
        <v/>
      </c>
      <c r="AX505" s="625" t="b">
        <f t="shared" si="215"/>
        <v>0</v>
      </c>
      <c r="AY505" s="7" t="str">
        <f t="shared" si="216"/>
        <v>FALSEFALSEFALSE</v>
      </c>
      <c r="AZ505" s="626">
        <f t="shared" ref="AZ505:AZ556" si="238">AA505</f>
        <v>0</v>
      </c>
      <c r="BA505" s="627" t="str">
        <f t="shared" si="217"/>
        <v/>
      </c>
      <c r="BB505" s="627">
        <f t="shared" ref="BB505:BB556" si="239">LEN(X505)</f>
        <v>0</v>
      </c>
      <c r="BC505" s="690" t="str">
        <f t="shared" ref="BC505:BC556" si="240">MID(X505,2,1)</f>
        <v/>
      </c>
    </row>
    <row r="506" spans="1:55">
      <c r="A506" s="381">
        <v>450</v>
      </c>
      <c r="B506" s="117"/>
      <c r="C506" s="288"/>
      <c r="D506" s="289"/>
      <c r="E506" s="289"/>
      <c r="F506" s="290"/>
      <c r="G506" s="292"/>
      <c r="H506" s="116"/>
      <c r="I506" s="292"/>
      <c r="J506" s="116"/>
      <c r="K506" s="370" t="str">
        <f t="shared" si="218"/>
        <v/>
      </c>
      <c r="L506" s="370">
        <f t="shared" ref="L506:L2056" si="241">IF(G506&gt;0,DATE((G506),(H506+1),0),0)</f>
        <v>0</v>
      </c>
      <c r="M506" s="370">
        <f t="shared" ref="M506:M2056" si="242">IF(I506&gt;0,DATE((I506),(J506+1),0),0)</f>
        <v>0</v>
      </c>
      <c r="N506" s="371" t="str">
        <f t="shared" si="219"/>
        <v/>
      </c>
      <c r="O506" s="371" t="str">
        <f t="shared" si="220"/>
        <v/>
      </c>
      <c r="P506" s="371" t="str">
        <f t="shared" si="221"/>
        <v/>
      </c>
      <c r="Q506" s="371" t="str">
        <f t="shared" si="222"/>
        <v/>
      </c>
      <c r="R506" s="371" t="str">
        <f t="shared" si="223"/>
        <v/>
      </c>
      <c r="S506" s="371" t="str">
        <f t="shared" si="224"/>
        <v/>
      </c>
      <c r="T506" s="443" t="str">
        <f t="shared" ref="T506:T2056" si="243">N506&amp;O506&amp;P506&amp;Q506&amp;R506&amp;S506</f>
        <v/>
      </c>
      <c r="U506" s="539"/>
      <c r="V506" s="117"/>
      <c r="W506" s="118"/>
      <c r="X506" s="119"/>
      <c r="Y506" s="120"/>
      <c r="Z506" s="122"/>
      <c r="AA506" s="121"/>
      <c r="AB506" s="443" t="str">
        <f t="shared" si="225"/>
        <v/>
      </c>
      <c r="AC506" s="734" t="str">
        <f t="shared" ref="AC506:AC2056" si="244">IF(AF506="","",IF((AN506="")+(AN506="－"),IF((AO506="")+(AO506=0),"－",AO506),IF((AN506="PM☆☆☆")+(AN506="☆及びPM☆☆☆")+(AN506="☆☆及びPM☆☆☆")+(AN506="☆☆☆及びPM☆☆☆"),"PM☆☆☆",IF((AN506="PM☆☆☆☆")+(AN506="☆及びPM☆☆☆☆")+(AN506="☆☆及びPM☆☆☆☆")+(AN506="☆☆☆及びPM☆☆☆☆"),"PM☆☆☆☆",IF((AN506="新☆")+(AN506="新NOx☆")+(AN506="新PM☆"),"新☆（新長期）",AN506)))))</f>
        <v/>
      </c>
      <c r="AD506" s="372"/>
      <c r="AE506" s="485"/>
      <c r="AF506" s="373" t="str">
        <f t="shared" si="226"/>
        <v/>
      </c>
      <c r="AG506" s="373" t="str">
        <f t="shared" si="227"/>
        <v/>
      </c>
      <c r="AH506" s="374" t="str">
        <f t="shared" si="228"/>
        <v/>
      </c>
      <c r="AI506" s="375" t="str">
        <f t="shared" si="229"/>
        <v/>
      </c>
      <c r="AJ506" s="375" t="str">
        <f t="shared" si="230"/>
        <v/>
      </c>
      <c r="AK506" s="375" t="str">
        <f t="shared" si="231"/>
        <v/>
      </c>
      <c r="AL506" s="375" t="str">
        <f t="shared" si="232"/>
        <v/>
      </c>
      <c r="AM506" s="375" t="str">
        <f t="shared" si="233"/>
        <v/>
      </c>
      <c r="AN506" s="376"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376"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375" t="str">
        <f t="shared" si="234"/>
        <v/>
      </c>
      <c r="AQ506" s="444" t="str">
        <f t="shared" si="235"/>
        <v/>
      </c>
      <c r="AR506" s="375" t="str">
        <f t="shared" ref="AR506:AR569" si="245">IF(OR(AM506=1,AM506=2,AM506=11),1,IF(AM506=6,2,IF(OR(AM506=4,AM506=5,AM506=10),3,IF(AM506=7,4,IF(AM506=3,5, IF(OR(AM506=8,AM506=9),6,""))))))</f>
        <v/>
      </c>
      <c r="AS506" s="377" t="str">
        <f t="shared" si="236"/>
        <v/>
      </c>
      <c r="AT506" s="378" t="str">
        <f t="shared" si="237"/>
        <v/>
      </c>
      <c r="AX506" s="625" t="b">
        <f t="shared" ref="AX506:AX556" si="246">IF(AY506="FALSEFALSEFALSEFALSE","ハイブリッド")</f>
        <v>0</v>
      </c>
      <c r="AY506" s="7" t="str">
        <f t="shared" ref="AY506:AY556" si="247">EXACT(AZ506,BA506)&amp;IF(BA506="","")&amp;IF(AZ506="電気",TRUE)&amp;IF(AZ506="LPG",TRUE)</f>
        <v>FALSEFALSEFALSE</v>
      </c>
      <c r="AZ506" s="626">
        <f t="shared" si="238"/>
        <v>0</v>
      </c>
      <c r="BA506" s="627" t="str">
        <f t="shared" ref="BA506:BA556" si="248">IF(COUNTIFS(BC506,"*A*",BB506,"3"),"ハイブリッド(ガソリン)","")</f>
        <v/>
      </c>
      <c r="BB506" s="627">
        <f t="shared" si="239"/>
        <v>0</v>
      </c>
      <c r="BC506" s="690" t="str">
        <f t="shared" si="240"/>
        <v/>
      </c>
    </row>
    <row r="507" spans="1:55">
      <c r="A507" s="381">
        <v>451</v>
      </c>
      <c r="B507" s="117"/>
      <c r="C507" s="288"/>
      <c r="D507" s="289"/>
      <c r="E507" s="289"/>
      <c r="F507" s="290"/>
      <c r="G507" s="292"/>
      <c r="H507" s="116"/>
      <c r="I507" s="292"/>
      <c r="J507" s="116"/>
      <c r="K507" s="370" t="str">
        <f t="shared" si="218"/>
        <v/>
      </c>
      <c r="L507" s="370">
        <f t="shared" si="241"/>
        <v>0</v>
      </c>
      <c r="M507" s="370">
        <f t="shared" si="242"/>
        <v>0</v>
      </c>
      <c r="N507" s="371" t="str">
        <f t="shared" si="219"/>
        <v/>
      </c>
      <c r="O507" s="371" t="str">
        <f t="shared" si="220"/>
        <v/>
      </c>
      <c r="P507" s="371" t="str">
        <f t="shared" si="221"/>
        <v/>
      </c>
      <c r="Q507" s="371" t="str">
        <f t="shared" si="222"/>
        <v/>
      </c>
      <c r="R507" s="371" t="str">
        <f t="shared" si="223"/>
        <v/>
      </c>
      <c r="S507" s="371" t="str">
        <f t="shared" si="224"/>
        <v/>
      </c>
      <c r="T507" s="443" t="str">
        <f t="shared" si="243"/>
        <v/>
      </c>
      <c r="U507" s="539"/>
      <c r="V507" s="117"/>
      <c r="W507" s="118"/>
      <c r="X507" s="119"/>
      <c r="Y507" s="120"/>
      <c r="Z507" s="122"/>
      <c r="AA507" s="121"/>
      <c r="AB507" s="443" t="str">
        <f t="shared" si="225"/>
        <v/>
      </c>
      <c r="AC507" s="734" t="str">
        <f t="shared" si="244"/>
        <v/>
      </c>
      <c r="AD507" s="372"/>
      <c r="AE507" s="485"/>
      <c r="AF507" s="373" t="str">
        <f t="shared" si="226"/>
        <v/>
      </c>
      <c r="AG507" s="373" t="str">
        <f t="shared" si="227"/>
        <v/>
      </c>
      <c r="AH507" s="374" t="str">
        <f t="shared" si="228"/>
        <v/>
      </c>
      <c r="AI507" s="375" t="str">
        <f t="shared" si="229"/>
        <v/>
      </c>
      <c r="AJ507" s="375" t="str">
        <f t="shared" si="230"/>
        <v/>
      </c>
      <c r="AK507" s="375" t="str">
        <f t="shared" si="231"/>
        <v/>
      </c>
      <c r="AL507" s="375" t="str">
        <f t="shared" si="232"/>
        <v/>
      </c>
      <c r="AM507" s="375" t="str">
        <f t="shared" si="233"/>
        <v/>
      </c>
      <c r="AN507" s="376"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376"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375" t="str">
        <f t="shared" si="234"/>
        <v/>
      </c>
      <c r="AQ507" s="444" t="str">
        <f t="shared" si="235"/>
        <v/>
      </c>
      <c r="AR507" s="375" t="str">
        <f t="shared" si="245"/>
        <v/>
      </c>
      <c r="AS507" s="377" t="str">
        <f t="shared" si="236"/>
        <v/>
      </c>
      <c r="AT507" s="378" t="str">
        <f t="shared" si="237"/>
        <v/>
      </c>
      <c r="AX507" s="625" t="b">
        <f t="shared" si="246"/>
        <v>0</v>
      </c>
      <c r="AY507" s="7" t="str">
        <f t="shared" si="247"/>
        <v>FALSEFALSEFALSE</v>
      </c>
      <c r="AZ507" s="626">
        <f t="shared" si="238"/>
        <v>0</v>
      </c>
      <c r="BA507" s="627" t="str">
        <f t="shared" si="248"/>
        <v/>
      </c>
      <c r="BB507" s="627">
        <f t="shared" si="239"/>
        <v>0</v>
      </c>
      <c r="BC507" s="690" t="str">
        <f t="shared" si="240"/>
        <v/>
      </c>
    </row>
    <row r="508" spans="1:55">
      <c r="A508" s="381">
        <v>452</v>
      </c>
      <c r="B508" s="117"/>
      <c r="C508" s="288"/>
      <c r="D508" s="289"/>
      <c r="E508" s="289"/>
      <c r="F508" s="290"/>
      <c r="G508" s="292"/>
      <c r="H508" s="116"/>
      <c r="I508" s="292"/>
      <c r="J508" s="116"/>
      <c r="K508" s="370" t="str">
        <f t="shared" si="218"/>
        <v/>
      </c>
      <c r="L508" s="370">
        <f t="shared" si="241"/>
        <v>0</v>
      </c>
      <c r="M508" s="370">
        <f t="shared" si="242"/>
        <v>0</v>
      </c>
      <c r="N508" s="371" t="str">
        <f t="shared" si="219"/>
        <v/>
      </c>
      <c r="O508" s="371" t="str">
        <f t="shared" si="220"/>
        <v/>
      </c>
      <c r="P508" s="371" t="str">
        <f t="shared" si="221"/>
        <v/>
      </c>
      <c r="Q508" s="371" t="str">
        <f t="shared" si="222"/>
        <v/>
      </c>
      <c r="R508" s="371" t="str">
        <f t="shared" si="223"/>
        <v/>
      </c>
      <c r="S508" s="371" t="str">
        <f t="shared" si="224"/>
        <v/>
      </c>
      <c r="T508" s="443" t="str">
        <f t="shared" si="243"/>
        <v/>
      </c>
      <c r="U508" s="539"/>
      <c r="V508" s="117"/>
      <c r="W508" s="118"/>
      <c r="X508" s="119"/>
      <c r="Y508" s="120"/>
      <c r="Z508" s="122"/>
      <c r="AA508" s="121"/>
      <c r="AB508" s="443" t="str">
        <f t="shared" si="225"/>
        <v/>
      </c>
      <c r="AC508" s="734" t="str">
        <f t="shared" si="244"/>
        <v/>
      </c>
      <c r="AD508" s="372"/>
      <c r="AE508" s="485"/>
      <c r="AF508" s="373" t="str">
        <f t="shared" si="226"/>
        <v/>
      </c>
      <c r="AG508" s="373" t="str">
        <f t="shared" si="227"/>
        <v/>
      </c>
      <c r="AH508" s="374" t="str">
        <f t="shared" si="228"/>
        <v/>
      </c>
      <c r="AI508" s="375" t="str">
        <f t="shared" si="229"/>
        <v/>
      </c>
      <c r="AJ508" s="375" t="str">
        <f t="shared" si="230"/>
        <v/>
      </c>
      <c r="AK508" s="375" t="str">
        <f t="shared" si="231"/>
        <v/>
      </c>
      <c r="AL508" s="375" t="str">
        <f t="shared" si="232"/>
        <v/>
      </c>
      <c r="AM508" s="375" t="str">
        <f t="shared" si="233"/>
        <v/>
      </c>
      <c r="AN508" s="376"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376"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375" t="str">
        <f t="shared" si="234"/>
        <v/>
      </c>
      <c r="AQ508" s="444" t="str">
        <f t="shared" si="235"/>
        <v/>
      </c>
      <c r="AR508" s="375" t="str">
        <f t="shared" si="245"/>
        <v/>
      </c>
      <c r="AS508" s="377" t="str">
        <f t="shared" si="236"/>
        <v/>
      </c>
      <c r="AT508" s="378" t="str">
        <f t="shared" si="237"/>
        <v/>
      </c>
      <c r="AX508" s="625" t="b">
        <f t="shared" si="246"/>
        <v>0</v>
      </c>
      <c r="AY508" s="7" t="str">
        <f t="shared" si="247"/>
        <v>FALSEFALSEFALSE</v>
      </c>
      <c r="AZ508" s="626">
        <f t="shared" si="238"/>
        <v>0</v>
      </c>
      <c r="BA508" s="627" t="str">
        <f t="shared" si="248"/>
        <v/>
      </c>
      <c r="BB508" s="627">
        <f t="shared" si="239"/>
        <v>0</v>
      </c>
      <c r="BC508" s="690" t="str">
        <f t="shared" si="240"/>
        <v/>
      </c>
    </row>
    <row r="509" spans="1:55">
      <c r="A509" s="381">
        <v>453</v>
      </c>
      <c r="B509" s="117"/>
      <c r="C509" s="288"/>
      <c r="D509" s="289"/>
      <c r="E509" s="289"/>
      <c r="F509" s="290"/>
      <c r="G509" s="292"/>
      <c r="H509" s="116"/>
      <c r="I509" s="292"/>
      <c r="J509" s="116"/>
      <c r="K509" s="370" t="str">
        <f t="shared" si="218"/>
        <v/>
      </c>
      <c r="L509" s="370">
        <f t="shared" si="241"/>
        <v>0</v>
      </c>
      <c r="M509" s="370">
        <f t="shared" si="242"/>
        <v>0</v>
      </c>
      <c r="N509" s="371" t="str">
        <f t="shared" si="219"/>
        <v/>
      </c>
      <c r="O509" s="371" t="str">
        <f t="shared" si="220"/>
        <v/>
      </c>
      <c r="P509" s="371" t="str">
        <f t="shared" si="221"/>
        <v/>
      </c>
      <c r="Q509" s="371" t="str">
        <f t="shared" si="222"/>
        <v/>
      </c>
      <c r="R509" s="371" t="str">
        <f t="shared" si="223"/>
        <v/>
      </c>
      <c r="S509" s="371" t="str">
        <f t="shared" si="224"/>
        <v/>
      </c>
      <c r="T509" s="443" t="str">
        <f t="shared" si="243"/>
        <v/>
      </c>
      <c r="U509" s="539"/>
      <c r="V509" s="117"/>
      <c r="W509" s="118"/>
      <c r="X509" s="119"/>
      <c r="Y509" s="120"/>
      <c r="Z509" s="122"/>
      <c r="AA509" s="121"/>
      <c r="AB509" s="443" t="str">
        <f t="shared" si="225"/>
        <v/>
      </c>
      <c r="AC509" s="734" t="str">
        <f t="shared" si="244"/>
        <v/>
      </c>
      <c r="AD509" s="372"/>
      <c r="AE509" s="485"/>
      <c r="AF509" s="373" t="str">
        <f t="shared" si="226"/>
        <v/>
      </c>
      <c r="AG509" s="373" t="str">
        <f t="shared" si="227"/>
        <v/>
      </c>
      <c r="AH509" s="374" t="str">
        <f t="shared" si="228"/>
        <v/>
      </c>
      <c r="AI509" s="375" t="str">
        <f t="shared" si="229"/>
        <v/>
      </c>
      <c r="AJ509" s="375" t="str">
        <f t="shared" si="230"/>
        <v/>
      </c>
      <c r="AK509" s="375" t="str">
        <f t="shared" si="231"/>
        <v/>
      </c>
      <c r="AL509" s="375" t="str">
        <f t="shared" si="232"/>
        <v/>
      </c>
      <c r="AM509" s="375" t="str">
        <f t="shared" si="233"/>
        <v/>
      </c>
      <c r="AN509" s="376"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376"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375" t="str">
        <f t="shared" si="234"/>
        <v/>
      </c>
      <c r="AQ509" s="444" t="str">
        <f t="shared" si="235"/>
        <v/>
      </c>
      <c r="AR509" s="375" t="str">
        <f t="shared" si="245"/>
        <v/>
      </c>
      <c r="AS509" s="377" t="str">
        <f t="shared" si="236"/>
        <v/>
      </c>
      <c r="AT509" s="378" t="str">
        <f t="shared" si="237"/>
        <v/>
      </c>
      <c r="AX509" s="625" t="b">
        <f t="shared" si="246"/>
        <v>0</v>
      </c>
      <c r="AY509" s="7" t="str">
        <f t="shared" si="247"/>
        <v>FALSEFALSEFALSE</v>
      </c>
      <c r="AZ509" s="626">
        <f t="shared" si="238"/>
        <v>0</v>
      </c>
      <c r="BA509" s="627" t="str">
        <f t="shared" si="248"/>
        <v/>
      </c>
      <c r="BB509" s="627">
        <f t="shared" si="239"/>
        <v>0</v>
      </c>
      <c r="BC509" s="690" t="str">
        <f t="shared" si="240"/>
        <v/>
      </c>
    </row>
    <row r="510" spans="1:55">
      <c r="A510" s="381">
        <v>454</v>
      </c>
      <c r="B510" s="117"/>
      <c r="C510" s="288"/>
      <c r="D510" s="289"/>
      <c r="E510" s="289"/>
      <c r="F510" s="290"/>
      <c r="G510" s="292"/>
      <c r="H510" s="116"/>
      <c r="I510" s="292"/>
      <c r="J510" s="116"/>
      <c r="K510" s="370" t="str">
        <f t="shared" si="218"/>
        <v/>
      </c>
      <c r="L510" s="370">
        <f t="shared" si="241"/>
        <v>0</v>
      </c>
      <c r="M510" s="370">
        <f t="shared" si="242"/>
        <v>0</v>
      </c>
      <c r="N510" s="371" t="str">
        <f t="shared" si="219"/>
        <v/>
      </c>
      <c r="O510" s="371" t="str">
        <f t="shared" si="220"/>
        <v/>
      </c>
      <c r="P510" s="371" t="str">
        <f t="shared" si="221"/>
        <v/>
      </c>
      <c r="Q510" s="371" t="str">
        <f t="shared" si="222"/>
        <v/>
      </c>
      <c r="R510" s="371" t="str">
        <f t="shared" si="223"/>
        <v/>
      </c>
      <c r="S510" s="371" t="str">
        <f t="shared" si="224"/>
        <v/>
      </c>
      <c r="T510" s="443" t="str">
        <f t="shared" si="243"/>
        <v/>
      </c>
      <c r="U510" s="539"/>
      <c r="V510" s="117"/>
      <c r="W510" s="118"/>
      <c r="X510" s="119"/>
      <c r="Y510" s="120"/>
      <c r="Z510" s="122"/>
      <c r="AA510" s="121"/>
      <c r="AB510" s="443" t="str">
        <f t="shared" si="225"/>
        <v/>
      </c>
      <c r="AC510" s="734" t="str">
        <f t="shared" si="244"/>
        <v/>
      </c>
      <c r="AD510" s="372"/>
      <c r="AE510" s="485"/>
      <c r="AF510" s="373" t="str">
        <f t="shared" si="226"/>
        <v/>
      </c>
      <c r="AG510" s="373" t="str">
        <f t="shared" si="227"/>
        <v/>
      </c>
      <c r="AH510" s="374" t="str">
        <f t="shared" si="228"/>
        <v/>
      </c>
      <c r="AI510" s="375" t="str">
        <f t="shared" si="229"/>
        <v/>
      </c>
      <c r="AJ510" s="375" t="str">
        <f t="shared" si="230"/>
        <v/>
      </c>
      <c r="AK510" s="375" t="str">
        <f t="shared" si="231"/>
        <v/>
      </c>
      <c r="AL510" s="375" t="str">
        <f t="shared" si="232"/>
        <v/>
      </c>
      <c r="AM510" s="375" t="str">
        <f t="shared" si="233"/>
        <v/>
      </c>
      <c r="AN510" s="376"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376"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375" t="str">
        <f t="shared" si="234"/>
        <v/>
      </c>
      <c r="AQ510" s="444" t="str">
        <f t="shared" si="235"/>
        <v/>
      </c>
      <c r="AR510" s="375" t="str">
        <f t="shared" si="245"/>
        <v/>
      </c>
      <c r="AS510" s="377" t="str">
        <f t="shared" si="236"/>
        <v/>
      </c>
      <c r="AT510" s="378" t="str">
        <f t="shared" si="237"/>
        <v/>
      </c>
      <c r="AX510" s="625" t="b">
        <f t="shared" si="246"/>
        <v>0</v>
      </c>
      <c r="AY510" s="7" t="str">
        <f t="shared" si="247"/>
        <v>FALSEFALSEFALSE</v>
      </c>
      <c r="AZ510" s="626">
        <f t="shared" si="238"/>
        <v>0</v>
      </c>
      <c r="BA510" s="627" t="str">
        <f t="shared" si="248"/>
        <v/>
      </c>
      <c r="BB510" s="627">
        <f t="shared" si="239"/>
        <v>0</v>
      </c>
      <c r="BC510" s="690" t="str">
        <f t="shared" si="240"/>
        <v/>
      </c>
    </row>
    <row r="511" spans="1:55">
      <c r="A511" s="381">
        <v>455</v>
      </c>
      <c r="B511" s="117"/>
      <c r="C511" s="288"/>
      <c r="D511" s="289"/>
      <c r="E511" s="289"/>
      <c r="F511" s="290"/>
      <c r="G511" s="292"/>
      <c r="H511" s="116"/>
      <c r="I511" s="292"/>
      <c r="J511" s="116"/>
      <c r="K511" s="370" t="str">
        <f t="shared" si="218"/>
        <v/>
      </c>
      <c r="L511" s="370">
        <f t="shared" si="241"/>
        <v>0</v>
      </c>
      <c r="M511" s="370">
        <f t="shared" si="242"/>
        <v>0</v>
      </c>
      <c r="N511" s="371" t="str">
        <f t="shared" si="219"/>
        <v/>
      </c>
      <c r="O511" s="371" t="str">
        <f t="shared" si="220"/>
        <v/>
      </c>
      <c r="P511" s="371" t="str">
        <f t="shared" si="221"/>
        <v/>
      </c>
      <c r="Q511" s="371" t="str">
        <f t="shared" si="222"/>
        <v/>
      </c>
      <c r="R511" s="371" t="str">
        <f t="shared" si="223"/>
        <v/>
      </c>
      <c r="S511" s="371" t="str">
        <f t="shared" si="224"/>
        <v/>
      </c>
      <c r="T511" s="443" t="str">
        <f t="shared" si="243"/>
        <v/>
      </c>
      <c r="U511" s="539"/>
      <c r="V511" s="117"/>
      <c r="W511" s="118"/>
      <c r="X511" s="119"/>
      <c r="Y511" s="120"/>
      <c r="Z511" s="122"/>
      <c r="AA511" s="121"/>
      <c r="AB511" s="443" t="str">
        <f t="shared" si="225"/>
        <v/>
      </c>
      <c r="AC511" s="734" t="str">
        <f t="shared" si="244"/>
        <v/>
      </c>
      <c r="AD511" s="372"/>
      <c r="AE511" s="485"/>
      <c r="AF511" s="373" t="str">
        <f t="shared" si="226"/>
        <v/>
      </c>
      <c r="AG511" s="373" t="str">
        <f t="shared" si="227"/>
        <v/>
      </c>
      <c r="AH511" s="374" t="str">
        <f t="shared" si="228"/>
        <v/>
      </c>
      <c r="AI511" s="375" t="str">
        <f t="shared" si="229"/>
        <v/>
      </c>
      <c r="AJ511" s="375" t="str">
        <f t="shared" si="230"/>
        <v/>
      </c>
      <c r="AK511" s="375" t="str">
        <f t="shared" si="231"/>
        <v/>
      </c>
      <c r="AL511" s="375" t="str">
        <f t="shared" si="232"/>
        <v/>
      </c>
      <c r="AM511" s="375" t="str">
        <f t="shared" si="233"/>
        <v/>
      </c>
      <c r="AN511" s="376"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376"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375" t="str">
        <f t="shared" si="234"/>
        <v/>
      </c>
      <c r="AQ511" s="444" t="str">
        <f t="shared" si="235"/>
        <v/>
      </c>
      <c r="AR511" s="375" t="str">
        <f t="shared" si="245"/>
        <v/>
      </c>
      <c r="AS511" s="377" t="str">
        <f t="shared" si="236"/>
        <v/>
      </c>
      <c r="AT511" s="378" t="str">
        <f t="shared" si="237"/>
        <v/>
      </c>
      <c r="AX511" s="625" t="b">
        <f t="shared" si="246"/>
        <v>0</v>
      </c>
      <c r="AY511" s="7" t="str">
        <f t="shared" si="247"/>
        <v>FALSEFALSEFALSE</v>
      </c>
      <c r="AZ511" s="626">
        <f t="shared" si="238"/>
        <v>0</v>
      </c>
      <c r="BA511" s="627" t="str">
        <f t="shared" si="248"/>
        <v/>
      </c>
      <c r="BB511" s="627">
        <f t="shared" si="239"/>
        <v>0</v>
      </c>
      <c r="BC511" s="690" t="str">
        <f t="shared" si="240"/>
        <v/>
      </c>
    </row>
    <row r="512" spans="1:55">
      <c r="A512" s="381">
        <v>456</v>
      </c>
      <c r="B512" s="117"/>
      <c r="C512" s="288"/>
      <c r="D512" s="289"/>
      <c r="E512" s="289"/>
      <c r="F512" s="290"/>
      <c r="G512" s="292"/>
      <c r="H512" s="116"/>
      <c r="I512" s="292"/>
      <c r="J512" s="116"/>
      <c r="K512" s="370" t="str">
        <f t="shared" si="218"/>
        <v/>
      </c>
      <c r="L512" s="370">
        <f t="shared" si="241"/>
        <v>0</v>
      </c>
      <c r="M512" s="370">
        <f t="shared" si="242"/>
        <v>0</v>
      </c>
      <c r="N512" s="371" t="str">
        <f t="shared" si="219"/>
        <v/>
      </c>
      <c r="O512" s="371" t="str">
        <f t="shared" si="220"/>
        <v/>
      </c>
      <c r="P512" s="371" t="str">
        <f t="shared" si="221"/>
        <v/>
      </c>
      <c r="Q512" s="371" t="str">
        <f t="shared" si="222"/>
        <v/>
      </c>
      <c r="R512" s="371" t="str">
        <f t="shared" si="223"/>
        <v/>
      </c>
      <c r="S512" s="371" t="str">
        <f t="shared" si="224"/>
        <v/>
      </c>
      <c r="T512" s="443" t="str">
        <f t="shared" si="243"/>
        <v/>
      </c>
      <c r="U512" s="539"/>
      <c r="V512" s="117"/>
      <c r="W512" s="118"/>
      <c r="X512" s="119"/>
      <c r="Y512" s="120"/>
      <c r="Z512" s="122"/>
      <c r="AA512" s="121"/>
      <c r="AB512" s="443" t="str">
        <f t="shared" si="225"/>
        <v/>
      </c>
      <c r="AC512" s="734" t="str">
        <f t="shared" si="244"/>
        <v/>
      </c>
      <c r="AD512" s="372"/>
      <c r="AE512" s="485"/>
      <c r="AF512" s="373" t="str">
        <f t="shared" si="226"/>
        <v/>
      </c>
      <c r="AG512" s="373" t="str">
        <f t="shared" si="227"/>
        <v/>
      </c>
      <c r="AH512" s="374" t="str">
        <f t="shared" si="228"/>
        <v/>
      </c>
      <c r="AI512" s="375" t="str">
        <f t="shared" si="229"/>
        <v/>
      </c>
      <c r="AJ512" s="375" t="str">
        <f t="shared" si="230"/>
        <v/>
      </c>
      <c r="AK512" s="375" t="str">
        <f t="shared" si="231"/>
        <v/>
      </c>
      <c r="AL512" s="375" t="str">
        <f t="shared" si="232"/>
        <v/>
      </c>
      <c r="AM512" s="375" t="str">
        <f t="shared" si="233"/>
        <v/>
      </c>
      <c r="AN512" s="376"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376"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375" t="str">
        <f t="shared" si="234"/>
        <v/>
      </c>
      <c r="AQ512" s="444" t="str">
        <f t="shared" si="235"/>
        <v/>
      </c>
      <c r="AR512" s="375" t="str">
        <f t="shared" si="245"/>
        <v/>
      </c>
      <c r="AS512" s="377" t="str">
        <f t="shared" si="236"/>
        <v/>
      </c>
      <c r="AT512" s="378" t="str">
        <f t="shared" si="237"/>
        <v/>
      </c>
      <c r="AX512" s="625" t="b">
        <f t="shared" si="246"/>
        <v>0</v>
      </c>
      <c r="AY512" s="7" t="str">
        <f t="shared" si="247"/>
        <v>FALSEFALSEFALSE</v>
      </c>
      <c r="AZ512" s="626">
        <f t="shared" si="238"/>
        <v>0</v>
      </c>
      <c r="BA512" s="627" t="str">
        <f t="shared" si="248"/>
        <v/>
      </c>
      <c r="BB512" s="627">
        <f t="shared" si="239"/>
        <v>0</v>
      </c>
      <c r="BC512" s="690" t="str">
        <f t="shared" si="240"/>
        <v/>
      </c>
    </row>
    <row r="513" spans="1:55">
      <c r="A513" s="381">
        <v>457</v>
      </c>
      <c r="B513" s="117"/>
      <c r="C513" s="288"/>
      <c r="D513" s="289"/>
      <c r="E513" s="289"/>
      <c r="F513" s="290"/>
      <c r="G513" s="292"/>
      <c r="H513" s="116"/>
      <c r="I513" s="292"/>
      <c r="J513" s="116"/>
      <c r="K513" s="370" t="str">
        <f t="shared" si="218"/>
        <v/>
      </c>
      <c r="L513" s="370">
        <f t="shared" si="241"/>
        <v>0</v>
      </c>
      <c r="M513" s="370">
        <f t="shared" si="242"/>
        <v>0</v>
      </c>
      <c r="N513" s="371" t="str">
        <f t="shared" si="219"/>
        <v/>
      </c>
      <c r="O513" s="371" t="str">
        <f t="shared" si="220"/>
        <v/>
      </c>
      <c r="P513" s="371" t="str">
        <f t="shared" si="221"/>
        <v/>
      </c>
      <c r="Q513" s="371" t="str">
        <f t="shared" si="222"/>
        <v/>
      </c>
      <c r="R513" s="371" t="str">
        <f t="shared" si="223"/>
        <v/>
      </c>
      <c r="S513" s="371" t="str">
        <f t="shared" si="224"/>
        <v/>
      </c>
      <c r="T513" s="443" t="str">
        <f t="shared" si="243"/>
        <v/>
      </c>
      <c r="U513" s="539"/>
      <c r="V513" s="117"/>
      <c r="W513" s="118"/>
      <c r="X513" s="119"/>
      <c r="Y513" s="120"/>
      <c r="Z513" s="122"/>
      <c r="AA513" s="121"/>
      <c r="AB513" s="443" t="str">
        <f t="shared" si="225"/>
        <v/>
      </c>
      <c r="AC513" s="734" t="str">
        <f t="shared" si="244"/>
        <v/>
      </c>
      <c r="AD513" s="372"/>
      <c r="AE513" s="485"/>
      <c r="AF513" s="373" t="str">
        <f t="shared" si="226"/>
        <v/>
      </c>
      <c r="AG513" s="373" t="str">
        <f t="shared" si="227"/>
        <v/>
      </c>
      <c r="AH513" s="374" t="str">
        <f t="shared" si="228"/>
        <v/>
      </c>
      <c r="AI513" s="375" t="str">
        <f t="shared" si="229"/>
        <v/>
      </c>
      <c r="AJ513" s="375" t="str">
        <f t="shared" si="230"/>
        <v/>
      </c>
      <c r="AK513" s="375" t="str">
        <f t="shared" si="231"/>
        <v/>
      </c>
      <c r="AL513" s="375" t="str">
        <f t="shared" si="232"/>
        <v/>
      </c>
      <c r="AM513" s="375" t="str">
        <f t="shared" si="233"/>
        <v/>
      </c>
      <c r="AN513" s="376"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376"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375" t="str">
        <f t="shared" si="234"/>
        <v/>
      </c>
      <c r="AQ513" s="444" t="str">
        <f t="shared" si="235"/>
        <v/>
      </c>
      <c r="AR513" s="375" t="str">
        <f t="shared" si="245"/>
        <v/>
      </c>
      <c r="AS513" s="377" t="str">
        <f t="shared" si="236"/>
        <v/>
      </c>
      <c r="AT513" s="378" t="str">
        <f t="shared" si="237"/>
        <v/>
      </c>
      <c r="AX513" s="625" t="b">
        <f t="shared" si="246"/>
        <v>0</v>
      </c>
      <c r="AY513" s="7" t="str">
        <f t="shared" si="247"/>
        <v>FALSEFALSEFALSE</v>
      </c>
      <c r="AZ513" s="626">
        <f t="shared" si="238"/>
        <v>0</v>
      </c>
      <c r="BA513" s="627" t="str">
        <f t="shared" si="248"/>
        <v/>
      </c>
      <c r="BB513" s="627">
        <f t="shared" si="239"/>
        <v>0</v>
      </c>
      <c r="BC513" s="690" t="str">
        <f t="shared" si="240"/>
        <v/>
      </c>
    </row>
    <row r="514" spans="1:55">
      <c r="A514" s="381">
        <v>458</v>
      </c>
      <c r="B514" s="117"/>
      <c r="C514" s="288"/>
      <c r="D514" s="289"/>
      <c r="E514" s="289"/>
      <c r="F514" s="290"/>
      <c r="G514" s="292"/>
      <c r="H514" s="116"/>
      <c r="I514" s="292"/>
      <c r="J514" s="116"/>
      <c r="K514" s="370" t="str">
        <f t="shared" si="218"/>
        <v/>
      </c>
      <c r="L514" s="370">
        <f t="shared" si="241"/>
        <v>0</v>
      </c>
      <c r="M514" s="370">
        <f t="shared" si="242"/>
        <v>0</v>
      </c>
      <c r="N514" s="371" t="str">
        <f t="shared" si="219"/>
        <v/>
      </c>
      <c r="O514" s="371" t="str">
        <f t="shared" si="220"/>
        <v/>
      </c>
      <c r="P514" s="371" t="str">
        <f t="shared" si="221"/>
        <v/>
      </c>
      <c r="Q514" s="371" t="str">
        <f t="shared" si="222"/>
        <v/>
      </c>
      <c r="R514" s="371" t="str">
        <f t="shared" si="223"/>
        <v/>
      </c>
      <c r="S514" s="371" t="str">
        <f t="shared" si="224"/>
        <v/>
      </c>
      <c r="T514" s="443" t="str">
        <f t="shared" si="243"/>
        <v/>
      </c>
      <c r="U514" s="539"/>
      <c r="V514" s="117"/>
      <c r="W514" s="118"/>
      <c r="X514" s="119"/>
      <c r="Y514" s="120"/>
      <c r="Z514" s="122"/>
      <c r="AA514" s="121"/>
      <c r="AB514" s="443" t="str">
        <f t="shared" si="225"/>
        <v/>
      </c>
      <c r="AC514" s="734" t="str">
        <f t="shared" si="244"/>
        <v/>
      </c>
      <c r="AD514" s="372"/>
      <c r="AE514" s="485"/>
      <c r="AF514" s="373" t="str">
        <f t="shared" si="226"/>
        <v/>
      </c>
      <c r="AG514" s="373" t="str">
        <f t="shared" si="227"/>
        <v/>
      </c>
      <c r="AH514" s="374" t="str">
        <f t="shared" si="228"/>
        <v/>
      </c>
      <c r="AI514" s="375" t="str">
        <f t="shared" si="229"/>
        <v/>
      </c>
      <c r="AJ514" s="375" t="str">
        <f t="shared" si="230"/>
        <v/>
      </c>
      <c r="AK514" s="375" t="str">
        <f t="shared" si="231"/>
        <v/>
      </c>
      <c r="AL514" s="375" t="str">
        <f t="shared" si="232"/>
        <v/>
      </c>
      <c r="AM514" s="375" t="str">
        <f t="shared" si="233"/>
        <v/>
      </c>
      <c r="AN514" s="376"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376"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375" t="str">
        <f t="shared" si="234"/>
        <v/>
      </c>
      <c r="AQ514" s="444" t="str">
        <f t="shared" si="235"/>
        <v/>
      </c>
      <c r="AR514" s="375" t="str">
        <f t="shared" si="245"/>
        <v/>
      </c>
      <c r="AS514" s="377" t="str">
        <f t="shared" si="236"/>
        <v/>
      </c>
      <c r="AT514" s="378" t="str">
        <f t="shared" si="237"/>
        <v/>
      </c>
      <c r="AX514" s="625" t="b">
        <f t="shared" si="246"/>
        <v>0</v>
      </c>
      <c r="AY514" s="7" t="str">
        <f t="shared" si="247"/>
        <v>FALSEFALSEFALSE</v>
      </c>
      <c r="AZ514" s="626">
        <f t="shared" si="238"/>
        <v>0</v>
      </c>
      <c r="BA514" s="627" t="str">
        <f t="shared" si="248"/>
        <v/>
      </c>
      <c r="BB514" s="627">
        <f t="shared" si="239"/>
        <v>0</v>
      </c>
      <c r="BC514" s="690" t="str">
        <f t="shared" si="240"/>
        <v/>
      </c>
    </row>
    <row r="515" spans="1:55">
      <c r="A515" s="381">
        <v>459</v>
      </c>
      <c r="B515" s="117"/>
      <c r="C515" s="288"/>
      <c r="D515" s="289"/>
      <c r="E515" s="289"/>
      <c r="F515" s="290"/>
      <c r="G515" s="292"/>
      <c r="H515" s="116"/>
      <c r="I515" s="292"/>
      <c r="J515" s="116"/>
      <c r="K515" s="370" t="str">
        <f t="shared" si="218"/>
        <v/>
      </c>
      <c r="L515" s="370">
        <f t="shared" si="241"/>
        <v>0</v>
      </c>
      <c r="M515" s="370">
        <f t="shared" si="242"/>
        <v>0</v>
      </c>
      <c r="N515" s="371" t="str">
        <f t="shared" si="219"/>
        <v/>
      </c>
      <c r="O515" s="371" t="str">
        <f t="shared" si="220"/>
        <v/>
      </c>
      <c r="P515" s="371" t="str">
        <f t="shared" si="221"/>
        <v/>
      </c>
      <c r="Q515" s="371" t="str">
        <f t="shared" si="222"/>
        <v/>
      </c>
      <c r="R515" s="371" t="str">
        <f t="shared" si="223"/>
        <v/>
      </c>
      <c r="S515" s="371" t="str">
        <f t="shared" si="224"/>
        <v/>
      </c>
      <c r="T515" s="443" t="str">
        <f t="shared" si="243"/>
        <v/>
      </c>
      <c r="U515" s="539"/>
      <c r="V515" s="117"/>
      <c r="W515" s="118"/>
      <c r="X515" s="119"/>
      <c r="Y515" s="120"/>
      <c r="Z515" s="122"/>
      <c r="AA515" s="121"/>
      <c r="AB515" s="443" t="str">
        <f t="shared" si="225"/>
        <v/>
      </c>
      <c r="AC515" s="734" t="str">
        <f t="shared" si="244"/>
        <v/>
      </c>
      <c r="AD515" s="372"/>
      <c r="AE515" s="485"/>
      <c r="AF515" s="373" t="str">
        <f t="shared" si="226"/>
        <v/>
      </c>
      <c r="AG515" s="373" t="str">
        <f t="shared" si="227"/>
        <v/>
      </c>
      <c r="AH515" s="374" t="str">
        <f t="shared" si="228"/>
        <v/>
      </c>
      <c r="AI515" s="375" t="str">
        <f t="shared" si="229"/>
        <v/>
      </c>
      <c r="AJ515" s="375" t="str">
        <f t="shared" si="230"/>
        <v/>
      </c>
      <c r="AK515" s="375" t="str">
        <f t="shared" si="231"/>
        <v/>
      </c>
      <c r="AL515" s="375" t="str">
        <f t="shared" si="232"/>
        <v/>
      </c>
      <c r="AM515" s="375" t="str">
        <f t="shared" si="233"/>
        <v/>
      </c>
      <c r="AN515" s="376"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376"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375" t="str">
        <f t="shared" si="234"/>
        <v/>
      </c>
      <c r="AQ515" s="444" t="str">
        <f t="shared" si="235"/>
        <v/>
      </c>
      <c r="AR515" s="375" t="str">
        <f t="shared" si="245"/>
        <v/>
      </c>
      <c r="AS515" s="377" t="str">
        <f t="shared" si="236"/>
        <v/>
      </c>
      <c r="AT515" s="378" t="str">
        <f t="shared" si="237"/>
        <v/>
      </c>
      <c r="AX515" s="625" t="b">
        <f t="shared" si="246"/>
        <v>0</v>
      </c>
      <c r="AY515" s="7" t="str">
        <f t="shared" si="247"/>
        <v>FALSEFALSEFALSE</v>
      </c>
      <c r="AZ515" s="626">
        <f t="shared" si="238"/>
        <v>0</v>
      </c>
      <c r="BA515" s="627" t="str">
        <f t="shared" si="248"/>
        <v/>
      </c>
      <c r="BB515" s="627">
        <f t="shared" si="239"/>
        <v>0</v>
      </c>
      <c r="BC515" s="690" t="str">
        <f t="shared" si="240"/>
        <v/>
      </c>
    </row>
    <row r="516" spans="1:55">
      <c r="A516" s="381">
        <v>460</v>
      </c>
      <c r="B516" s="117"/>
      <c r="C516" s="288"/>
      <c r="D516" s="289"/>
      <c r="E516" s="289"/>
      <c r="F516" s="290"/>
      <c r="G516" s="292"/>
      <c r="H516" s="116"/>
      <c r="I516" s="292"/>
      <c r="J516" s="116"/>
      <c r="K516" s="370" t="str">
        <f t="shared" si="218"/>
        <v/>
      </c>
      <c r="L516" s="370">
        <f t="shared" si="241"/>
        <v>0</v>
      </c>
      <c r="M516" s="370">
        <f t="shared" si="242"/>
        <v>0</v>
      </c>
      <c r="N516" s="371" t="str">
        <f t="shared" si="219"/>
        <v/>
      </c>
      <c r="O516" s="371" t="str">
        <f t="shared" si="220"/>
        <v/>
      </c>
      <c r="P516" s="371" t="str">
        <f t="shared" si="221"/>
        <v/>
      </c>
      <c r="Q516" s="371" t="str">
        <f t="shared" si="222"/>
        <v/>
      </c>
      <c r="R516" s="371" t="str">
        <f t="shared" si="223"/>
        <v/>
      </c>
      <c r="S516" s="371" t="str">
        <f t="shared" si="224"/>
        <v/>
      </c>
      <c r="T516" s="443" t="str">
        <f t="shared" si="243"/>
        <v/>
      </c>
      <c r="U516" s="539"/>
      <c r="V516" s="117"/>
      <c r="W516" s="118"/>
      <c r="X516" s="119"/>
      <c r="Y516" s="120"/>
      <c r="Z516" s="122"/>
      <c r="AA516" s="121"/>
      <c r="AB516" s="443" t="str">
        <f t="shared" si="225"/>
        <v/>
      </c>
      <c r="AC516" s="734" t="str">
        <f t="shared" si="244"/>
        <v/>
      </c>
      <c r="AD516" s="372"/>
      <c r="AE516" s="485"/>
      <c r="AF516" s="373" t="str">
        <f t="shared" si="226"/>
        <v/>
      </c>
      <c r="AG516" s="373" t="str">
        <f t="shared" si="227"/>
        <v/>
      </c>
      <c r="AH516" s="374" t="str">
        <f t="shared" si="228"/>
        <v/>
      </c>
      <c r="AI516" s="375" t="str">
        <f t="shared" si="229"/>
        <v/>
      </c>
      <c r="AJ516" s="375" t="str">
        <f t="shared" si="230"/>
        <v/>
      </c>
      <c r="AK516" s="375" t="str">
        <f t="shared" si="231"/>
        <v/>
      </c>
      <c r="AL516" s="375" t="str">
        <f t="shared" si="232"/>
        <v/>
      </c>
      <c r="AM516" s="375" t="str">
        <f t="shared" si="233"/>
        <v/>
      </c>
      <c r="AN516" s="376"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376"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375" t="str">
        <f t="shared" si="234"/>
        <v/>
      </c>
      <c r="AQ516" s="444" t="str">
        <f t="shared" si="235"/>
        <v/>
      </c>
      <c r="AR516" s="375" t="str">
        <f t="shared" si="245"/>
        <v/>
      </c>
      <c r="AS516" s="377" t="str">
        <f t="shared" si="236"/>
        <v/>
      </c>
      <c r="AT516" s="378" t="str">
        <f t="shared" si="237"/>
        <v/>
      </c>
      <c r="AX516" s="625" t="b">
        <f t="shared" si="246"/>
        <v>0</v>
      </c>
      <c r="AY516" s="7" t="str">
        <f t="shared" si="247"/>
        <v>FALSEFALSEFALSE</v>
      </c>
      <c r="AZ516" s="626">
        <f t="shared" si="238"/>
        <v>0</v>
      </c>
      <c r="BA516" s="627" t="str">
        <f t="shared" si="248"/>
        <v/>
      </c>
      <c r="BB516" s="627">
        <f t="shared" si="239"/>
        <v>0</v>
      </c>
      <c r="BC516" s="690" t="str">
        <f t="shared" si="240"/>
        <v/>
      </c>
    </row>
    <row r="517" spans="1:55">
      <c r="A517" s="381">
        <v>461</v>
      </c>
      <c r="B517" s="117"/>
      <c r="C517" s="288"/>
      <c r="D517" s="289"/>
      <c r="E517" s="289"/>
      <c r="F517" s="290"/>
      <c r="G517" s="292"/>
      <c r="H517" s="116"/>
      <c r="I517" s="292"/>
      <c r="J517" s="116"/>
      <c r="K517" s="370" t="str">
        <f t="shared" si="218"/>
        <v/>
      </c>
      <c r="L517" s="370">
        <f t="shared" si="241"/>
        <v>0</v>
      </c>
      <c r="M517" s="370">
        <f t="shared" si="242"/>
        <v>0</v>
      </c>
      <c r="N517" s="371" t="str">
        <f t="shared" si="219"/>
        <v/>
      </c>
      <c r="O517" s="371" t="str">
        <f t="shared" si="220"/>
        <v/>
      </c>
      <c r="P517" s="371" t="str">
        <f t="shared" si="221"/>
        <v/>
      </c>
      <c r="Q517" s="371" t="str">
        <f t="shared" si="222"/>
        <v/>
      </c>
      <c r="R517" s="371" t="str">
        <f t="shared" si="223"/>
        <v/>
      </c>
      <c r="S517" s="371" t="str">
        <f t="shared" si="224"/>
        <v/>
      </c>
      <c r="T517" s="443" t="str">
        <f t="shared" si="243"/>
        <v/>
      </c>
      <c r="U517" s="539"/>
      <c r="V517" s="117"/>
      <c r="W517" s="118"/>
      <c r="X517" s="119"/>
      <c r="Y517" s="120"/>
      <c r="Z517" s="122"/>
      <c r="AA517" s="121"/>
      <c r="AB517" s="443" t="str">
        <f t="shared" si="225"/>
        <v/>
      </c>
      <c r="AC517" s="734" t="str">
        <f t="shared" si="244"/>
        <v/>
      </c>
      <c r="AD517" s="372"/>
      <c r="AE517" s="485"/>
      <c r="AF517" s="373" t="str">
        <f t="shared" si="226"/>
        <v/>
      </c>
      <c r="AG517" s="373" t="str">
        <f t="shared" si="227"/>
        <v/>
      </c>
      <c r="AH517" s="374" t="str">
        <f t="shared" si="228"/>
        <v/>
      </c>
      <c r="AI517" s="375" t="str">
        <f t="shared" si="229"/>
        <v/>
      </c>
      <c r="AJ517" s="375" t="str">
        <f t="shared" si="230"/>
        <v/>
      </c>
      <c r="AK517" s="375" t="str">
        <f t="shared" si="231"/>
        <v/>
      </c>
      <c r="AL517" s="375" t="str">
        <f t="shared" si="232"/>
        <v/>
      </c>
      <c r="AM517" s="375" t="str">
        <f t="shared" si="233"/>
        <v/>
      </c>
      <c r="AN517" s="376"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376"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375" t="str">
        <f t="shared" si="234"/>
        <v/>
      </c>
      <c r="AQ517" s="444" t="str">
        <f t="shared" si="235"/>
        <v/>
      </c>
      <c r="AR517" s="375" t="str">
        <f t="shared" si="245"/>
        <v/>
      </c>
      <c r="AS517" s="377" t="str">
        <f t="shared" si="236"/>
        <v/>
      </c>
      <c r="AT517" s="378" t="str">
        <f t="shared" si="237"/>
        <v/>
      </c>
      <c r="AX517" s="625" t="b">
        <f t="shared" si="246"/>
        <v>0</v>
      </c>
      <c r="AY517" s="7" t="str">
        <f t="shared" si="247"/>
        <v>FALSEFALSEFALSE</v>
      </c>
      <c r="AZ517" s="626">
        <f t="shared" si="238"/>
        <v>0</v>
      </c>
      <c r="BA517" s="627" t="str">
        <f t="shared" si="248"/>
        <v/>
      </c>
      <c r="BB517" s="627">
        <f t="shared" si="239"/>
        <v>0</v>
      </c>
      <c r="BC517" s="690" t="str">
        <f t="shared" si="240"/>
        <v/>
      </c>
    </row>
    <row r="518" spans="1:55">
      <c r="A518" s="381">
        <v>462</v>
      </c>
      <c r="B518" s="117"/>
      <c r="C518" s="288"/>
      <c r="D518" s="289"/>
      <c r="E518" s="289"/>
      <c r="F518" s="290"/>
      <c r="G518" s="292"/>
      <c r="H518" s="116"/>
      <c r="I518" s="292"/>
      <c r="J518" s="116"/>
      <c r="K518" s="370" t="str">
        <f t="shared" si="218"/>
        <v/>
      </c>
      <c r="L518" s="370">
        <f t="shared" si="241"/>
        <v>0</v>
      </c>
      <c r="M518" s="370">
        <f t="shared" si="242"/>
        <v>0</v>
      </c>
      <c r="N518" s="371" t="str">
        <f t="shared" si="219"/>
        <v/>
      </c>
      <c r="O518" s="371" t="str">
        <f t="shared" si="220"/>
        <v/>
      </c>
      <c r="P518" s="371" t="str">
        <f t="shared" si="221"/>
        <v/>
      </c>
      <c r="Q518" s="371" t="str">
        <f t="shared" si="222"/>
        <v/>
      </c>
      <c r="R518" s="371" t="str">
        <f t="shared" si="223"/>
        <v/>
      </c>
      <c r="S518" s="371" t="str">
        <f t="shared" si="224"/>
        <v/>
      </c>
      <c r="T518" s="443" t="str">
        <f t="shared" si="243"/>
        <v/>
      </c>
      <c r="U518" s="539"/>
      <c r="V518" s="117"/>
      <c r="W518" s="118"/>
      <c r="X518" s="119"/>
      <c r="Y518" s="120"/>
      <c r="Z518" s="122"/>
      <c r="AA518" s="121"/>
      <c r="AB518" s="443" t="str">
        <f t="shared" si="225"/>
        <v/>
      </c>
      <c r="AC518" s="734" t="str">
        <f t="shared" si="244"/>
        <v/>
      </c>
      <c r="AD518" s="372"/>
      <c r="AE518" s="485"/>
      <c r="AF518" s="373" t="str">
        <f t="shared" si="226"/>
        <v/>
      </c>
      <c r="AG518" s="373" t="str">
        <f t="shared" si="227"/>
        <v/>
      </c>
      <c r="AH518" s="374" t="str">
        <f t="shared" si="228"/>
        <v/>
      </c>
      <c r="AI518" s="375" t="str">
        <f t="shared" si="229"/>
        <v/>
      </c>
      <c r="AJ518" s="375" t="str">
        <f t="shared" si="230"/>
        <v/>
      </c>
      <c r="AK518" s="375" t="str">
        <f t="shared" si="231"/>
        <v/>
      </c>
      <c r="AL518" s="375" t="str">
        <f t="shared" si="232"/>
        <v/>
      </c>
      <c r="AM518" s="375" t="str">
        <f t="shared" si="233"/>
        <v/>
      </c>
      <c r="AN518" s="376"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376"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375" t="str">
        <f t="shared" si="234"/>
        <v/>
      </c>
      <c r="AQ518" s="444" t="str">
        <f t="shared" si="235"/>
        <v/>
      </c>
      <c r="AR518" s="375" t="str">
        <f t="shared" si="245"/>
        <v/>
      </c>
      <c r="AS518" s="377" t="str">
        <f t="shared" si="236"/>
        <v/>
      </c>
      <c r="AT518" s="378" t="str">
        <f t="shared" si="237"/>
        <v/>
      </c>
      <c r="AX518" s="625" t="b">
        <f t="shared" si="246"/>
        <v>0</v>
      </c>
      <c r="AY518" s="7" t="str">
        <f t="shared" si="247"/>
        <v>FALSEFALSEFALSE</v>
      </c>
      <c r="AZ518" s="626">
        <f t="shared" si="238"/>
        <v>0</v>
      </c>
      <c r="BA518" s="627" t="str">
        <f t="shared" si="248"/>
        <v/>
      </c>
      <c r="BB518" s="627">
        <f t="shared" si="239"/>
        <v>0</v>
      </c>
      <c r="BC518" s="690" t="str">
        <f t="shared" si="240"/>
        <v/>
      </c>
    </row>
    <row r="519" spans="1:55">
      <c r="A519" s="381">
        <v>463</v>
      </c>
      <c r="B519" s="117"/>
      <c r="C519" s="288"/>
      <c r="D519" s="289"/>
      <c r="E519" s="289"/>
      <c r="F519" s="290"/>
      <c r="G519" s="292"/>
      <c r="H519" s="116"/>
      <c r="I519" s="292"/>
      <c r="J519" s="116"/>
      <c r="K519" s="370" t="str">
        <f t="shared" si="218"/>
        <v/>
      </c>
      <c r="L519" s="370">
        <f t="shared" si="241"/>
        <v>0</v>
      </c>
      <c r="M519" s="370">
        <f t="shared" si="242"/>
        <v>0</v>
      </c>
      <c r="N519" s="371" t="str">
        <f t="shared" si="219"/>
        <v/>
      </c>
      <c r="O519" s="371" t="str">
        <f t="shared" si="220"/>
        <v/>
      </c>
      <c r="P519" s="371" t="str">
        <f t="shared" si="221"/>
        <v/>
      </c>
      <c r="Q519" s="371" t="str">
        <f t="shared" si="222"/>
        <v/>
      </c>
      <c r="R519" s="371" t="str">
        <f t="shared" si="223"/>
        <v/>
      </c>
      <c r="S519" s="371" t="str">
        <f t="shared" si="224"/>
        <v/>
      </c>
      <c r="T519" s="443" t="str">
        <f t="shared" si="243"/>
        <v/>
      </c>
      <c r="U519" s="539"/>
      <c r="V519" s="117"/>
      <c r="W519" s="118"/>
      <c r="X519" s="119"/>
      <c r="Y519" s="120"/>
      <c r="Z519" s="122"/>
      <c r="AA519" s="121"/>
      <c r="AB519" s="443" t="str">
        <f t="shared" si="225"/>
        <v/>
      </c>
      <c r="AC519" s="734" t="str">
        <f t="shared" si="244"/>
        <v/>
      </c>
      <c r="AD519" s="372"/>
      <c r="AE519" s="485"/>
      <c r="AF519" s="373" t="str">
        <f t="shared" si="226"/>
        <v/>
      </c>
      <c r="AG519" s="373" t="str">
        <f t="shared" si="227"/>
        <v/>
      </c>
      <c r="AH519" s="374" t="str">
        <f t="shared" si="228"/>
        <v/>
      </c>
      <c r="AI519" s="375" t="str">
        <f t="shared" si="229"/>
        <v/>
      </c>
      <c r="AJ519" s="375" t="str">
        <f t="shared" si="230"/>
        <v/>
      </c>
      <c r="AK519" s="375" t="str">
        <f t="shared" si="231"/>
        <v/>
      </c>
      <c r="AL519" s="375" t="str">
        <f t="shared" si="232"/>
        <v/>
      </c>
      <c r="AM519" s="375" t="str">
        <f t="shared" si="233"/>
        <v/>
      </c>
      <c r="AN519" s="376"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376"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375" t="str">
        <f t="shared" si="234"/>
        <v/>
      </c>
      <c r="AQ519" s="444" t="str">
        <f t="shared" si="235"/>
        <v/>
      </c>
      <c r="AR519" s="375" t="str">
        <f t="shared" si="245"/>
        <v/>
      </c>
      <c r="AS519" s="377" t="str">
        <f t="shared" si="236"/>
        <v/>
      </c>
      <c r="AT519" s="378" t="str">
        <f t="shared" si="237"/>
        <v/>
      </c>
      <c r="AX519" s="625" t="b">
        <f t="shared" si="246"/>
        <v>0</v>
      </c>
      <c r="AY519" s="7" t="str">
        <f t="shared" si="247"/>
        <v>FALSEFALSEFALSE</v>
      </c>
      <c r="AZ519" s="626">
        <f t="shared" si="238"/>
        <v>0</v>
      </c>
      <c r="BA519" s="627" t="str">
        <f t="shared" si="248"/>
        <v/>
      </c>
      <c r="BB519" s="627">
        <f t="shared" si="239"/>
        <v>0</v>
      </c>
      <c r="BC519" s="690" t="str">
        <f t="shared" si="240"/>
        <v/>
      </c>
    </row>
    <row r="520" spans="1:55">
      <c r="A520" s="381">
        <v>464</v>
      </c>
      <c r="B520" s="117"/>
      <c r="C520" s="288"/>
      <c r="D520" s="289"/>
      <c r="E520" s="289"/>
      <c r="F520" s="290"/>
      <c r="G520" s="292"/>
      <c r="H520" s="116"/>
      <c r="I520" s="292"/>
      <c r="J520" s="116"/>
      <c r="K520" s="370" t="str">
        <f t="shared" si="218"/>
        <v/>
      </c>
      <c r="L520" s="370">
        <f t="shared" si="241"/>
        <v>0</v>
      </c>
      <c r="M520" s="370">
        <f t="shared" si="242"/>
        <v>0</v>
      </c>
      <c r="N520" s="371" t="str">
        <f t="shared" si="219"/>
        <v/>
      </c>
      <c r="O520" s="371" t="str">
        <f t="shared" si="220"/>
        <v/>
      </c>
      <c r="P520" s="371" t="str">
        <f t="shared" si="221"/>
        <v/>
      </c>
      <c r="Q520" s="371" t="str">
        <f t="shared" si="222"/>
        <v/>
      </c>
      <c r="R520" s="371" t="str">
        <f t="shared" si="223"/>
        <v/>
      </c>
      <c r="S520" s="371" t="str">
        <f t="shared" si="224"/>
        <v/>
      </c>
      <c r="T520" s="443" t="str">
        <f t="shared" si="243"/>
        <v/>
      </c>
      <c r="U520" s="539"/>
      <c r="V520" s="117"/>
      <c r="W520" s="118"/>
      <c r="X520" s="119"/>
      <c r="Y520" s="120"/>
      <c r="Z520" s="122"/>
      <c r="AA520" s="121"/>
      <c r="AB520" s="443" t="str">
        <f t="shared" si="225"/>
        <v/>
      </c>
      <c r="AC520" s="734" t="str">
        <f t="shared" si="244"/>
        <v/>
      </c>
      <c r="AD520" s="372"/>
      <c r="AE520" s="485"/>
      <c r="AF520" s="373" t="str">
        <f t="shared" si="226"/>
        <v/>
      </c>
      <c r="AG520" s="373" t="str">
        <f t="shared" si="227"/>
        <v/>
      </c>
      <c r="AH520" s="374" t="str">
        <f t="shared" si="228"/>
        <v/>
      </c>
      <c r="AI520" s="375" t="str">
        <f t="shared" si="229"/>
        <v/>
      </c>
      <c r="AJ520" s="375" t="str">
        <f t="shared" si="230"/>
        <v/>
      </c>
      <c r="AK520" s="375" t="str">
        <f t="shared" si="231"/>
        <v/>
      </c>
      <c r="AL520" s="375" t="str">
        <f t="shared" si="232"/>
        <v/>
      </c>
      <c r="AM520" s="375" t="str">
        <f t="shared" si="233"/>
        <v/>
      </c>
      <c r="AN520" s="376"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376"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375" t="str">
        <f t="shared" si="234"/>
        <v/>
      </c>
      <c r="AQ520" s="444" t="str">
        <f t="shared" si="235"/>
        <v/>
      </c>
      <c r="AR520" s="375" t="str">
        <f t="shared" si="245"/>
        <v/>
      </c>
      <c r="AS520" s="377" t="str">
        <f t="shared" si="236"/>
        <v/>
      </c>
      <c r="AT520" s="378" t="str">
        <f t="shared" si="237"/>
        <v/>
      </c>
      <c r="AX520" s="625" t="b">
        <f t="shared" si="246"/>
        <v>0</v>
      </c>
      <c r="AY520" s="7" t="str">
        <f t="shared" si="247"/>
        <v>FALSEFALSEFALSE</v>
      </c>
      <c r="AZ520" s="626">
        <f t="shared" si="238"/>
        <v>0</v>
      </c>
      <c r="BA520" s="627" t="str">
        <f t="shared" si="248"/>
        <v/>
      </c>
      <c r="BB520" s="627">
        <f t="shared" si="239"/>
        <v>0</v>
      </c>
      <c r="BC520" s="690" t="str">
        <f t="shared" si="240"/>
        <v/>
      </c>
    </row>
    <row r="521" spans="1:55">
      <c r="A521" s="381">
        <v>465</v>
      </c>
      <c r="B521" s="117"/>
      <c r="C521" s="288"/>
      <c r="D521" s="289"/>
      <c r="E521" s="289"/>
      <c r="F521" s="290"/>
      <c r="G521" s="292"/>
      <c r="H521" s="116"/>
      <c r="I521" s="292"/>
      <c r="J521" s="116"/>
      <c r="K521" s="370" t="str">
        <f t="shared" si="218"/>
        <v/>
      </c>
      <c r="L521" s="370">
        <f t="shared" si="241"/>
        <v>0</v>
      </c>
      <c r="M521" s="370">
        <f t="shared" si="242"/>
        <v>0</v>
      </c>
      <c r="N521" s="371" t="str">
        <f t="shared" si="219"/>
        <v/>
      </c>
      <c r="O521" s="371" t="str">
        <f t="shared" si="220"/>
        <v/>
      </c>
      <c r="P521" s="371" t="str">
        <f t="shared" si="221"/>
        <v/>
      </c>
      <c r="Q521" s="371" t="str">
        <f t="shared" si="222"/>
        <v/>
      </c>
      <c r="R521" s="371" t="str">
        <f t="shared" si="223"/>
        <v/>
      </c>
      <c r="S521" s="371" t="str">
        <f t="shared" si="224"/>
        <v/>
      </c>
      <c r="T521" s="443" t="str">
        <f t="shared" si="243"/>
        <v/>
      </c>
      <c r="U521" s="539"/>
      <c r="V521" s="117"/>
      <c r="W521" s="118"/>
      <c r="X521" s="119"/>
      <c r="Y521" s="120"/>
      <c r="Z521" s="122"/>
      <c r="AA521" s="121"/>
      <c r="AB521" s="443" t="str">
        <f t="shared" si="225"/>
        <v/>
      </c>
      <c r="AC521" s="734" t="str">
        <f t="shared" si="244"/>
        <v/>
      </c>
      <c r="AD521" s="372"/>
      <c r="AE521" s="485"/>
      <c r="AF521" s="373" t="str">
        <f t="shared" si="226"/>
        <v/>
      </c>
      <c r="AG521" s="373" t="str">
        <f t="shared" si="227"/>
        <v/>
      </c>
      <c r="AH521" s="374" t="str">
        <f t="shared" si="228"/>
        <v/>
      </c>
      <c r="AI521" s="375" t="str">
        <f t="shared" si="229"/>
        <v/>
      </c>
      <c r="AJ521" s="375" t="str">
        <f t="shared" si="230"/>
        <v/>
      </c>
      <c r="AK521" s="375" t="str">
        <f t="shared" si="231"/>
        <v/>
      </c>
      <c r="AL521" s="375" t="str">
        <f t="shared" si="232"/>
        <v/>
      </c>
      <c r="AM521" s="375" t="str">
        <f t="shared" si="233"/>
        <v/>
      </c>
      <c r="AN521" s="376"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376"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375" t="str">
        <f t="shared" si="234"/>
        <v/>
      </c>
      <c r="AQ521" s="444" t="str">
        <f t="shared" si="235"/>
        <v/>
      </c>
      <c r="AR521" s="375" t="str">
        <f t="shared" si="245"/>
        <v/>
      </c>
      <c r="AS521" s="377" t="str">
        <f t="shared" si="236"/>
        <v/>
      </c>
      <c r="AT521" s="378" t="str">
        <f t="shared" si="237"/>
        <v/>
      </c>
      <c r="AX521" s="625" t="b">
        <f t="shared" si="246"/>
        <v>0</v>
      </c>
      <c r="AY521" s="7" t="str">
        <f t="shared" si="247"/>
        <v>FALSEFALSEFALSE</v>
      </c>
      <c r="AZ521" s="626">
        <f t="shared" si="238"/>
        <v>0</v>
      </c>
      <c r="BA521" s="627" t="str">
        <f t="shared" si="248"/>
        <v/>
      </c>
      <c r="BB521" s="627">
        <f t="shared" si="239"/>
        <v>0</v>
      </c>
      <c r="BC521" s="690" t="str">
        <f t="shared" si="240"/>
        <v/>
      </c>
    </row>
    <row r="522" spans="1:55">
      <c r="A522" s="381">
        <v>466</v>
      </c>
      <c r="B522" s="117"/>
      <c r="C522" s="288"/>
      <c r="D522" s="289"/>
      <c r="E522" s="289"/>
      <c r="F522" s="290"/>
      <c r="G522" s="292"/>
      <c r="H522" s="116"/>
      <c r="I522" s="292"/>
      <c r="J522" s="116"/>
      <c r="K522" s="370" t="str">
        <f t="shared" si="218"/>
        <v/>
      </c>
      <c r="L522" s="370">
        <f t="shared" si="241"/>
        <v>0</v>
      </c>
      <c r="M522" s="370">
        <f t="shared" si="242"/>
        <v>0</v>
      </c>
      <c r="N522" s="371" t="str">
        <f t="shared" si="219"/>
        <v/>
      </c>
      <c r="O522" s="371" t="str">
        <f t="shared" si="220"/>
        <v/>
      </c>
      <c r="P522" s="371" t="str">
        <f t="shared" si="221"/>
        <v/>
      </c>
      <c r="Q522" s="371" t="str">
        <f t="shared" si="222"/>
        <v/>
      </c>
      <c r="R522" s="371" t="str">
        <f t="shared" si="223"/>
        <v/>
      </c>
      <c r="S522" s="371" t="str">
        <f t="shared" si="224"/>
        <v/>
      </c>
      <c r="T522" s="443" t="str">
        <f t="shared" si="243"/>
        <v/>
      </c>
      <c r="U522" s="539"/>
      <c r="V522" s="117"/>
      <c r="W522" s="118"/>
      <c r="X522" s="119"/>
      <c r="Y522" s="120"/>
      <c r="Z522" s="122"/>
      <c r="AA522" s="121"/>
      <c r="AB522" s="443" t="str">
        <f t="shared" si="225"/>
        <v/>
      </c>
      <c r="AC522" s="734" t="str">
        <f t="shared" si="244"/>
        <v/>
      </c>
      <c r="AD522" s="372"/>
      <c r="AE522" s="485"/>
      <c r="AF522" s="373" t="str">
        <f t="shared" si="226"/>
        <v/>
      </c>
      <c r="AG522" s="373" t="str">
        <f t="shared" si="227"/>
        <v/>
      </c>
      <c r="AH522" s="374" t="str">
        <f t="shared" si="228"/>
        <v/>
      </c>
      <c r="AI522" s="375" t="str">
        <f t="shared" si="229"/>
        <v/>
      </c>
      <c r="AJ522" s="375" t="str">
        <f t="shared" si="230"/>
        <v/>
      </c>
      <c r="AK522" s="375" t="str">
        <f t="shared" si="231"/>
        <v/>
      </c>
      <c r="AL522" s="375" t="str">
        <f t="shared" si="232"/>
        <v/>
      </c>
      <c r="AM522" s="375" t="str">
        <f t="shared" si="233"/>
        <v/>
      </c>
      <c r="AN522" s="376"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376"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375" t="str">
        <f t="shared" si="234"/>
        <v/>
      </c>
      <c r="AQ522" s="444" t="str">
        <f t="shared" si="235"/>
        <v/>
      </c>
      <c r="AR522" s="375" t="str">
        <f t="shared" si="245"/>
        <v/>
      </c>
      <c r="AS522" s="377" t="str">
        <f t="shared" si="236"/>
        <v/>
      </c>
      <c r="AT522" s="378" t="str">
        <f t="shared" si="237"/>
        <v/>
      </c>
      <c r="AX522" s="625" t="b">
        <f t="shared" si="246"/>
        <v>0</v>
      </c>
      <c r="AY522" s="7" t="str">
        <f t="shared" si="247"/>
        <v>FALSEFALSEFALSE</v>
      </c>
      <c r="AZ522" s="626">
        <f t="shared" si="238"/>
        <v>0</v>
      </c>
      <c r="BA522" s="627" t="str">
        <f t="shared" si="248"/>
        <v/>
      </c>
      <c r="BB522" s="627">
        <f t="shared" si="239"/>
        <v>0</v>
      </c>
      <c r="BC522" s="690" t="str">
        <f t="shared" si="240"/>
        <v/>
      </c>
    </row>
    <row r="523" spans="1:55">
      <c r="A523" s="381">
        <v>467</v>
      </c>
      <c r="B523" s="117"/>
      <c r="C523" s="288"/>
      <c r="D523" s="289"/>
      <c r="E523" s="289"/>
      <c r="F523" s="290"/>
      <c r="G523" s="292"/>
      <c r="H523" s="116"/>
      <c r="I523" s="292"/>
      <c r="J523" s="116"/>
      <c r="K523" s="370" t="str">
        <f t="shared" si="218"/>
        <v/>
      </c>
      <c r="L523" s="370">
        <f t="shared" si="241"/>
        <v>0</v>
      </c>
      <c r="M523" s="370">
        <f t="shared" si="242"/>
        <v>0</v>
      </c>
      <c r="N523" s="371" t="str">
        <f t="shared" si="219"/>
        <v/>
      </c>
      <c r="O523" s="371" t="str">
        <f t="shared" si="220"/>
        <v/>
      </c>
      <c r="P523" s="371" t="str">
        <f t="shared" si="221"/>
        <v/>
      </c>
      <c r="Q523" s="371" t="str">
        <f t="shared" si="222"/>
        <v/>
      </c>
      <c r="R523" s="371" t="str">
        <f t="shared" si="223"/>
        <v/>
      </c>
      <c r="S523" s="371" t="str">
        <f t="shared" si="224"/>
        <v/>
      </c>
      <c r="T523" s="443" t="str">
        <f t="shared" si="243"/>
        <v/>
      </c>
      <c r="U523" s="539"/>
      <c r="V523" s="117"/>
      <c r="W523" s="118"/>
      <c r="X523" s="119"/>
      <c r="Y523" s="120"/>
      <c r="Z523" s="122"/>
      <c r="AA523" s="121"/>
      <c r="AB523" s="443" t="str">
        <f t="shared" si="225"/>
        <v/>
      </c>
      <c r="AC523" s="734" t="str">
        <f t="shared" si="244"/>
        <v/>
      </c>
      <c r="AD523" s="372"/>
      <c r="AE523" s="485"/>
      <c r="AF523" s="373" t="str">
        <f t="shared" si="226"/>
        <v/>
      </c>
      <c r="AG523" s="373" t="str">
        <f t="shared" si="227"/>
        <v/>
      </c>
      <c r="AH523" s="374" t="str">
        <f t="shared" si="228"/>
        <v/>
      </c>
      <c r="AI523" s="375" t="str">
        <f t="shared" si="229"/>
        <v/>
      </c>
      <c r="AJ523" s="375" t="str">
        <f t="shared" si="230"/>
        <v/>
      </c>
      <c r="AK523" s="375" t="str">
        <f t="shared" si="231"/>
        <v/>
      </c>
      <c r="AL523" s="375" t="str">
        <f t="shared" si="232"/>
        <v/>
      </c>
      <c r="AM523" s="375" t="str">
        <f t="shared" si="233"/>
        <v/>
      </c>
      <c r="AN523" s="376"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376"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375" t="str">
        <f t="shared" si="234"/>
        <v/>
      </c>
      <c r="AQ523" s="444" t="str">
        <f t="shared" si="235"/>
        <v/>
      </c>
      <c r="AR523" s="375" t="str">
        <f t="shared" si="245"/>
        <v/>
      </c>
      <c r="AS523" s="377" t="str">
        <f t="shared" si="236"/>
        <v/>
      </c>
      <c r="AT523" s="378" t="str">
        <f t="shared" si="237"/>
        <v/>
      </c>
      <c r="AX523" s="625" t="b">
        <f t="shared" si="246"/>
        <v>0</v>
      </c>
      <c r="AY523" s="7" t="str">
        <f t="shared" si="247"/>
        <v>FALSEFALSEFALSE</v>
      </c>
      <c r="AZ523" s="626">
        <f t="shared" si="238"/>
        <v>0</v>
      </c>
      <c r="BA523" s="627" t="str">
        <f t="shared" si="248"/>
        <v/>
      </c>
      <c r="BB523" s="627">
        <f t="shared" si="239"/>
        <v>0</v>
      </c>
      <c r="BC523" s="690" t="str">
        <f t="shared" si="240"/>
        <v/>
      </c>
    </row>
    <row r="524" spans="1:55">
      <c r="A524" s="381">
        <v>468</v>
      </c>
      <c r="B524" s="117"/>
      <c r="C524" s="288"/>
      <c r="D524" s="289"/>
      <c r="E524" s="289"/>
      <c r="F524" s="290"/>
      <c r="G524" s="292"/>
      <c r="H524" s="116"/>
      <c r="I524" s="292"/>
      <c r="J524" s="116"/>
      <c r="K524" s="370" t="str">
        <f t="shared" si="218"/>
        <v/>
      </c>
      <c r="L524" s="370">
        <f t="shared" si="241"/>
        <v>0</v>
      </c>
      <c r="M524" s="370">
        <f t="shared" si="242"/>
        <v>0</v>
      </c>
      <c r="N524" s="371" t="str">
        <f t="shared" si="219"/>
        <v/>
      </c>
      <c r="O524" s="371" t="str">
        <f t="shared" si="220"/>
        <v/>
      </c>
      <c r="P524" s="371" t="str">
        <f t="shared" si="221"/>
        <v/>
      </c>
      <c r="Q524" s="371" t="str">
        <f t="shared" si="222"/>
        <v/>
      </c>
      <c r="R524" s="371" t="str">
        <f t="shared" si="223"/>
        <v/>
      </c>
      <c r="S524" s="371" t="str">
        <f t="shared" si="224"/>
        <v/>
      </c>
      <c r="T524" s="443" t="str">
        <f t="shared" si="243"/>
        <v/>
      </c>
      <c r="U524" s="539"/>
      <c r="V524" s="117"/>
      <c r="W524" s="118"/>
      <c r="X524" s="119"/>
      <c r="Y524" s="120"/>
      <c r="Z524" s="122"/>
      <c r="AA524" s="121"/>
      <c r="AB524" s="443" t="str">
        <f t="shared" si="225"/>
        <v/>
      </c>
      <c r="AC524" s="734" t="str">
        <f t="shared" si="244"/>
        <v/>
      </c>
      <c r="AD524" s="372"/>
      <c r="AE524" s="485"/>
      <c r="AF524" s="373" t="str">
        <f t="shared" si="226"/>
        <v/>
      </c>
      <c r="AG524" s="373" t="str">
        <f t="shared" si="227"/>
        <v/>
      </c>
      <c r="AH524" s="374" t="str">
        <f t="shared" si="228"/>
        <v/>
      </c>
      <c r="AI524" s="375" t="str">
        <f t="shared" si="229"/>
        <v/>
      </c>
      <c r="AJ524" s="375" t="str">
        <f t="shared" si="230"/>
        <v/>
      </c>
      <c r="AK524" s="375" t="str">
        <f t="shared" si="231"/>
        <v/>
      </c>
      <c r="AL524" s="375" t="str">
        <f t="shared" si="232"/>
        <v/>
      </c>
      <c r="AM524" s="375" t="str">
        <f t="shared" si="233"/>
        <v/>
      </c>
      <c r="AN524" s="376"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376"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375" t="str">
        <f t="shared" si="234"/>
        <v/>
      </c>
      <c r="AQ524" s="444" t="str">
        <f t="shared" si="235"/>
        <v/>
      </c>
      <c r="AR524" s="375" t="str">
        <f t="shared" si="245"/>
        <v/>
      </c>
      <c r="AS524" s="377" t="str">
        <f t="shared" si="236"/>
        <v/>
      </c>
      <c r="AT524" s="378" t="str">
        <f t="shared" si="237"/>
        <v/>
      </c>
      <c r="AX524" s="625" t="b">
        <f t="shared" si="246"/>
        <v>0</v>
      </c>
      <c r="AY524" s="7" t="str">
        <f t="shared" si="247"/>
        <v>FALSEFALSEFALSE</v>
      </c>
      <c r="AZ524" s="626">
        <f t="shared" si="238"/>
        <v>0</v>
      </c>
      <c r="BA524" s="627" t="str">
        <f t="shared" si="248"/>
        <v/>
      </c>
      <c r="BB524" s="627">
        <f t="shared" si="239"/>
        <v>0</v>
      </c>
      <c r="BC524" s="690" t="str">
        <f t="shared" si="240"/>
        <v/>
      </c>
    </row>
    <row r="525" spans="1:55">
      <c r="A525" s="381">
        <v>469</v>
      </c>
      <c r="B525" s="117"/>
      <c r="C525" s="288"/>
      <c r="D525" s="289"/>
      <c r="E525" s="289"/>
      <c r="F525" s="290"/>
      <c r="G525" s="292"/>
      <c r="H525" s="116"/>
      <c r="I525" s="292"/>
      <c r="J525" s="116"/>
      <c r="K525" s="370" t="str">
        <f t="shared" si="218"/>
        <v/>
      </c>
      <c r="L525" s="370">
        <f t="shared" si="241"/>
        <v>0</v>
      </c>
      <c r="M525" s="370">
        <f t="shared" si="242"/>
        <v>0</v>
      </c>
      <c r="N525" s="371" t="str">
        <f t="shared" si="219"/>
        <v/>
      </c>
      <c r="O525" s="371" t="str">
        <f t="shared" si="220"/>
        <v/>
      </c>
      <c r="P525" s="371" t="str">
        <f t="shared" si="221"/>
        <v/>
      </c>
      <c r="Q525" s="371" t="str">
        <f t="shared" si="222"/>
        <v/>
      </c>
      <c r="R525" s="371" t="str">
        <f t="shared" si="223"/>
        <v/>
      </c>
      <c r="S525" s="371" t="str">
        <f t="shared" si="224"/>
        <v/>
      </c>
      <c r="T525" s="443" t="str">
        <f t="shared" si="243"/>
        <v/>
      </c>
      <c r="U525" s="539"/>
      <c r="V525" s="117"/>
      <c r="W525" s="118"/>
      <c r="X525" s="119"/>
      <c r="Y525" s="120"/>
      <c r="Z525" s="122"/>
      <c r="AA525" s="121"/>
      <c r="AB525" s="443" t="str">
        <f t="shared" si="225"/>
        <v/>
      </c>
      <c r="AC525" s="734" t="str">
        <f t="shared" si="244"/>
        <v/>
      </c>
      <c r="AD525" s="372"/>
      <c r="AE525" s="485"/>
      <c r="AF525" s="373" t="str">
        <f t="shared" si="226"/>
        <v/>
      </c>
      <c r="AG525" s="373" t="str">
        <f t="shared" si="227"/>
        <v/>
      </c>
      <c r="AH525" s="374" t="str">
        <f t="shared" si="228"/>
        <v/>
      </c>
      <c r="AI525" s="375" t="str">
        <f t="shared" si="229"/>
        <v/>
      </c>
      <c r="AJ525" s="375" t="str">
        <f t="shared" si="230"/>
        <v/>
      </c>
      <c r="AK525" s="375" t="str">
        <f t="shared" si="231"/>
        <v/>
      </c>
      <c r="AL525" s="375" t="str">
        <f t="shared" si="232"/>
        <v/>
      </c>
      <c r="AM525" s="375" t="str">
        <f t="shared" si="233"/>
        <v/>
      </c>
      <c r="AN525" s="376"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376"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375" t="str">
        <f t="shared" si="234"/>
        <v/>
      </c>
      <c r="AQ525" s="444" t="str">
        <f t="shared" si="235"/>
        <v/>
      </c>
      <c r="AR525" s="375" t="str">
        <f t="shared" si="245"/>
        <v/>
      </c>
      <c r="AS525" s="377" t="str">
        <f t="shared" si="236"/>
        <v/>
      </c>
      <c r="AT525" s="378" t="str">
        <f t="shared" si="237"/>
        <v/>
      </c>
      <c r="AX525" s="625" t="b">
        <f t="shared" si="246"/>
        <v>0</v>
      </c>
      <c r="AY525" s="7" t="str">
        <f t="shared" si="247"/>
        <v>FALSEFALSEFALSE</v>
      </c>
      <c r="AZ525" s="626">
        <f t="shared" si="238"/>
        <v>0</v>
      </c>
      <c r="BA525" s="627" t="str">
        <f t="shared" si="248"/>
        <v/>
      </c>
      <c r="BB525" s="627">
        <f t="shared" si="239"/>
        <v>0</v>
      </c>
      <c r="BC525" s="690" t="str">
        <f t="shared" si="240"/>
        <v/>
      </c>
    </row>
    <row r="526" spans="1:55">
      <c r="A526" s="381">
        <v>470</v>
      </c>
      <c r="B526" s="117"/>
      <c r="C526" s="288"/>
      <c r="D526" s="289"/>
      <c r="E526" s="289"/>
      <c r="F526" s="290"/>
      <c r="G526" s="292"/>
      <c r="H526" s="116"/>
      <c r="I526" s="292"/>
      <c r="J526" s="116"/>
      <c r="K526" s="370" t="str">
        <f t="shared" si="218"/>
        <v/>
      </c>
      <c r="L526" s="370">
        <f t="shared" si="241"/>
        <v>0</v>
      </c>
      <c r="M526" s="370">
        <f t="shared" si="242"/>
        <v>0</v>
      </c>
      <c r="N526" s="371" t="str">
        <f t="shared" si="219"/>
        <v/>
      </c>
      <c r="O526" s="371" t="str">
        <f t="shared" si="220"/>
        <v/>
      </c>
      <c r="P526" s="371" t="str">
        <f t="shared" si="221"/>
        <v/>
      </c>
      <c r="Q526" s="371" t="str">
        <f t="shared" si="222"/>
        <v/>
      </c>
      <c r="R526" s="371" t="str">
        <f t="shared" si="223"/>
        <v/>
      </c>
      <c r="S526" s="371" t="str">
        <f t="shared" si="224"/>
        <v/>
      </c>
      <c r="T526" s="443" t="str">
        <f t="shared" si="243"/>
        <v/>
      </c>
      <c r="U526" s="539"/>
      <c r="V526" s="117"/>
      <c r="W526" s="118"/>
      <c r="X526" s="119"/>
      <c r="Y526" s="120"/>
      <c r="Z526" s="122"/>
      <c r="AA526" s="121"/>
      <c r="AB526" s="443" t="str">
        <f t="shared" si="225"/>
        <v/>
      </c>
      <c r="AC526" s="734" t="str">
        <f t="shared" si="244"/>
        <v/>
      </c>
      <c r="AD526" s="372"/>
      <c r="AE526" s="485"/>
      <c r="AF526" s="373" t="str">
        <f t="shared" si="226"/>
        <v/>
      </c>
      <c r="AG526" s="373" t="str">
        <f t="shared" si="227"/>
        <v/>
      </c>
      <c r="AH526" s="374" t="str">
        <f t="shared" si="228"/>
        <v/>
      </c>
      <c r="AI526" s="375" t="str">
        <f t="shared" si="229"/>
        <v/>
      </c>
      <c r="AJ526" s="375" t="str">
        <f t="shared" si="230"/>
        <v/>
      </c>
      <c r="AK526" s="375" t="str">
        <f t="shared" si="231"/>
        <v/>
      </c>
      <c r="AL526" s="375" t="str">
        <f t="shared" si="232"/>
        <v/>
      </c>
      <c r="AM526" s="375" t="str">
        <f t="shared" si="233"/>
        <v/>
      </c>
      <c r="AN526" s="376"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376"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375" t="str">
        <f t="shared" si="234"/>
        <v/>
      </c>
      <c r="AQ526" s="444" t="str">
        <f t="shared" si="235"/>
        <v/>
      </c>
      <c r="AR526" s="375" t="str">
        <f t="shared" si="245"/>
        <v/>
      </c>
      <c r="AS526" s="377" t="str">
        <f t="shared" si="236"/>
        <v/>
      </c>
      <c r="AT526" s="378" t="str">
        <f t="shared" si="237"/>
        <v/>
      </c>
      <c r="AX526" s="625" t="b">
        <f t="shared" si="246"/>
        <v>0</v>
      </c>
      <c r="AY526" s="7" t="str">
        <f t="shared" si="247"/>
        <v>FALSEFALSEFALSE</v>
      </c>
      <c r="AZ526" s="626">
        <f t="shared" si="238"/>
        <v>0</v>
      </c>
      <c r="BA526" s="627" t="str">
        <f t="shared" si="248"/>
        <v/>
      </c>
      <c r="BB526" s="627">
        <f t="shared" si="239"/>
        <v>0</v>
      </c>
      <c r="BC526" s="690" t="str">
        <f t="shared" si="240"/>
        <v/>
      </c>
    </row>
    <row r="527" spans="1:55">
      <c r="A527" s="381">
        <v>471</v>
      </c>
      <c r="B527" s="117"/>
      <c r="C527" s="288"/>
      <c r="D527" s="289"/>
      <c r="E527" s="289"/>
      <c r="F527" s="290"/>
      <c r="G527" s="292"/>
      <c r="H527" s="116"/>
      <c r="I527" s="292"/>
      <c r="J527" s="116"/>
      <c r="K527" s="370" t="str">
        <f t="shared" si="218"/>
        <v/>
      </c>
      <c r="L527" s="370">
        <f t="shared" si="241"/>
        <v>0</v>
      </c>
      <c r="M527" s="370">
        <f t="shared" si="242"/>
        <v>0</v>
      </c>
      <c r="N527" s="371" t="str">
        <f t="shared" si="219"/>
        <v/>
      </c>
      <c r="O527" s="371" t="str">
        <f t="shared" si="220"/>
        <v/>
      </c>
      <c r="P527" s="371" t="str">
        <f t="shared" si="221"/>
        <v/>
      </c>
      <c r="Q527" s="371" t="str">
        <f t="shared" si="222"/>
        <v/>
      </c>
      <c r="R527" s="371" t="str">
        <f t="shared" si="223"/>
        <v/>
      </c>
      <c r="S527" s="371" t="str">
        <f t="shared" si="224"/>
        <v/>
      </c>
      <c r="T527" s="443" t="str">
        <f t="shared" si="243"/>
        <v/>
      </c>
      <c r="U527" s="539"/>
      <c r="V527" s="117"/>
      <c r="W527" s="118"/>
      <c r="X527" s="119"/>
      <c r="Y527" s="120"/>
      <c r="Z527" s="122"/>
      <c r="AA527" s="121"/>
      <c r="AB527" s="443" t="str">
        <f t="shared" si="225"/>
        <v/>
      </c>
      <c r="AC527" s="734" t="str">
        <f t="shared" si="244"/>
        <v/>
      </c>
      <c r="AD527" s="372"/>
      <c r="AE527" s="485"/>
      <c r="AF527" s="373" t="str">
        <f t="shared" si="226"/>
        <v/>
      </c>
      <c r="AG527" s="373" t="str">
        <f t="shared" si="227"/>
        <v/>
      </c>
      <c r="AH527" s="374" t="str">
        <f t="shared" si="228"/>
        <v/>
      </c>
      <c r="AI527" s="375" t="str">
        <f t="shared" si="229"/>
        <v/>
      </c>
      <c r="AJ527" s="375" t="str">
        <f t="shared" si="230"/>
        <v/>
      </c>
      <c r="AK527" s="375" t="str">
        <f t="shared" si="231"/>
        <v/>
      </c>
      <c r="AL527" s="375" t="str">
        <f t="shared" si="232"/>
        <v/>
      </c>
      <c r="AM527" s="375" t="str">
        <f t="shared" si="233"/>
        <v/>
      </c>
      <c r="AN527" s="376"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376"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375" t="str">
        <f t="shared" si="234"/>
        <v/>
      </c>
      <c r="AQ527" s="444" t="str">
        <f t="shared" si="235"/>
        <v/>
      </c>
      <c r="AR527" s="375" t="str">
        <f t="shared" si="245"/>
        <v/>
      </c>
      <c r="AS527" s="377" t="str">
        <f t="shared" si="236"/>
        <v/>
      </c>
      <c r="AT527" s="378" t="str">
        <f t="shared" si="237"/>
        <v/>
      </c>
      <c r="AX527" s="625" t="b">
        <f t="shared" si="246"/>
        <v>0</v>
      </c>
      <c r="AY527" s="7" t="str">
        <f t="shared" si="247"/>
        <v>FALSEFALSEFALSE</v>
      </c>
      <c r="AZ527" s="626">
        <f t="shared" si="238"/>
        <v>0</v>
      </c>
      <c r="BA527" s="627" t="str">
        <f t="shared" si="248"/>
        <v/>
      </c>
      <c r="BB527" s="627">
        <f t="shared" si="239"/>
        <v>0</v>
      </c>
      <c r="BC527" s="690" t="str">
        <f t="shared" si="240"/>
        <v/>
      </c>
    </row>
    <row r="528" spans="1:55">
      <c r="A528" s="381">
        <v>472</v>
      </c>
      <c r="B528" s="117"/>
      <c r="C528" s="288"/>
      <c r="D528" s="289"/>
      <c r="E528" s="289"/>
      <c r="F528" s="290"/>
      <c r="G528" s="292"/>
      <c r="H528" s="116"/>
      <c r="I528" s="292"/>
      <c r="J528" s="116"/>
      <c r="K528" s="370" t="str">
        <f t="shared" si="218"/>
        <v/>
      </c>
      <c r="L528" s="370">
        <f t="shared" si="241"/>
        <v>0</v>
      </c>
      <c r="M528" s="370">
        <f t="shared" si="242"/>
        <v>0</v>
      </c>
      <c r="N528" s="371" t="str">
        <f t="shared" si="219"/>
        <v/>
      </c>
      <c r="O528" s="371" t="str">
        <f t="shared" si="220"/>
        <v/>
      </c>
      <c r="P528" s="371" t="str">
        <f t="shared" si="221"/>
        <v/>
      </c>
      <c r="Q528" s="371" t="str">
        <f t="shared" si="222"/>
        <v/>
      </c>
      <c r="R528" s="371" t="str">
        <f t="shared" si="223"/>
        <v/>
      </c>
      <c r="S528" s="371" t="str">
        <f t="shared" si="224"/>
        <v/>
      </c>
      <c r="T528" s="443" t="str">
        <f t="shared" si="243"/>
        <v/>
      </c>
      <c r="U528" s="539"/>
      <c r="V528" s="117"/>
      <c r="W528" s="118"/>
      <c r="X528" s="119"/>
      <c r="Y528" s="120"/>
      <c r="Z528" s="122"/>
      <c r="AA528" s="121"/>
      <c r="AB528" s="443" t="str">
        <f t="shared" si="225"/>
        <v/>
      </c>
      <c r="AC528" s="734" t="str">
        <f t="shared" si="244"/>
        <v/>
      </c>
      <c r="AD528" s="372"/>
      <c r="AE528" s="485"/>
      <c r="AF528" s="373" t="str">
        <f t="shared" si="226"/>
        <v/>
      </c>
      <c r="AG528" s="373" t="str">
        <f t="shared" si="227"/>
        <v/>
      </c>
      <c r="AH528" s="374" t="str">
        <f t="shared" si="228"/>
        <v/>
      </c>
      <c r="AI528" s="375" t="str">
        <f t="shared" si="229"/>
        <v/>
      </c>
      <c r="AJ528" s="375" t="str">
        <f t="shared" si="230"/>
        <v/>
      </c>
      <c r="AK528" s="375" t="str">
        <f t="shared" si="231"/>
        <v/>
      </c>
      <c r="AL528" s="375" t="str">
        <f t="shared" si="232"/>
        <v/>
      </c>
      <c r="AM528" s="375" t="str">
        <f t="shared" si="233"/>
        <v/>
      </c>
      <c r="AN528" s="376"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376"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375" t="str">
        <f t="shared" si="234"/>
        <v/>
      </c>
      <c r="AQ528" s="444" t="str">
        <f t="shared" si="235"/>
        <v/>
      </c>
      <c r="AR528" s="375" t="str">
        <f t="shared" si="245"/>
        <v/>
      </c>
      <c r="AS528" s="377" t="str">
        <f t="shared" si="236"/>
        <v/>
      </c>
      <c r="AT528" s="378" t="str">
        <f t="shared" si="237"/>
        <v/>
      </c>
      <c r="AX528" s="625" t="b">
        <f t="shared" si="246"/>
        <v>0</v>
      </c>
      <c r="AY528" s="7" t="str">
        <f t="shared" si="247"/>
        <v>FALSEFALSEFALSE</v>
      </c>
      <c r="AZ528" s="626">
        <f t="shared" si="238"/>
        <v>0</v>
      </c>
      <c r="BA528" s="627" t="str">
        <f t="shared" si="248"/>
        <v/>
      </c>
      <c r="BB528" s="627">
        <f t="shared" si="239"/>
        <v>0</v>
      </c>
      <c r="BC528" s="690" t="str">
        <f t="shared" si="240"/>
        <v/>
      </c>
    </row>
    <row r="529" spans="1:55">
      <c r="A529" s="381">
        <v>473</v>
      </c>
      <c r="B529" s="117"/>
      <c r="C529" s="288"/>
      <c r="D529" s="289"/>
      <c r="E529" s="289"/>
      <c r="F529" s="290"/>
      <c r="G529" s="292"/>
      <c r="H529" s="116"/>
      <c r="I529" s="292"/>
      <c r="J529" s="116"/>
      <c r="K529" s="370" t="str">
        <f t="shared" si="218"/>
        <v/>
      </c>
      <c r="L529" s="370">
        <f t="shared" si="241"/>
        <v>0</v>
      </c>
      <c r="M529" s="370">
        <f t="shared" si="242"/>
        <v>0</v>
      </c>
      <c r="N529" s="371" t="str">
        <f t="shared" si="219"/>
        <v/>
      </c>
      <c r="O529" s="371" t="str">
        <f t="shared" si="220"/>
        <v/>
      </c>
      <c r="P529" s="371" t="str">
        <f t="shared" si="221"/>
        <v/>
      </c>
      <c r="Q529" s="371" t="str">
        <f t="shared" si="222"/>
        <v/>
      </c>
      <c r="R529" s="371" t="str">
        <f t="shared" si="223"/>
        <v/>
      </c>
      <c r="S529" s="371" t="str">
        <f t="shared" si="224"/>
        <v/>
      </c>
      <c r="T529" s="443" t="str">
        <f t="shared" si="243"/>
        <v/>
      </c>
      <c r="U529" s="539"/>
      <c r="V529" s="117"/>
      <c r="W529" s="118"/>
      <c r="X529" s="119"/>
      <c r="Y529" s="120"/>
      <c r="Z529" s="122"/>
      <c r="AA529" s="121"/>
      <c r="AB529" s="443" t="str">
        <f t="shared" si="225"/>
        <v/>
      </c>
      <c r="AC529" s="734" t="str">
        <f t="shared" si="244"/>
        <v/>
      </c>
      <c r="AD529" s="372"/>
      <c r="AE529" s="485"/>
      <c r="AF529" s="373" t="str">
        <f t="shared" si="226"/>
        <v/>
      </c>
      <c r="AG529" s="373" t="str">
        <f t="shared" si="227"/>
        <v/>
      </c>
      <c r="AH529" s="374" t="str">
        <f t="shared" si="228"/>
        <v/>
      </c>
      <c r="AI529" s="375" t="str">
        <f t="shared" si="229"/>
        <v/>
      </c>
      <c r="AJ529" s="375" t="str">
        <f t="shared" si="230"/>
        <v/>
      </c>
      <c r="AK529" s="375" t="str">
        <f t="shared" si="231"/>
        <v/>
      </c>
      <c r="AL529" s="375" t="str">
        <f t="shared" si="232"/>
        <v/>
      </c>
      <c r="AM529" s="375" t="str">
        <f t="shared" si="233"/>
        <v/>
      </c>
      <c r="AN529" s="376"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376"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375" t="str">
        <f t="shared" si="234"/>
        <v/>
      </c>
      <c r="AQ529" s="444" t="str">
        <f t="shared" si="235"/>
        <v/>
      </c>
      <c r="AR529" s="375" t="str">
        <f t="shared" si="245"/>
        <v/>
      </c>
      <c r="AS529" s="377" t="str">
        <f t="shared" si="236"/>
        <v/>
      </c>
      <c r="AT529" s="378" t="str">
        <f t="shared" si="237"/>
        <v/>
      </c>
      <c r="AX529" s="625" t="b">
        <f t="shared" si="246"/>
        <v>0</v>
      </c>
      <c r="AY529" s="7" t="str">
        <f t="shared" si="247"/>
        <v>FALSEFALSEFALSE</v>
      </c>
      <c r="AZ529" s="626">
        <f t="shared" si="238"/>
        <v>0</v>
      </c>
      <c r="BA529" s="627" t="str">
        <f t="shared" si="248"/>
        <v/>
      </c>
      <c r="BB529" s="627">
        <f t="shared" si="239"/>
        <v>0</v>
      </c>
      <c r="BC529" s="690" t="str">
        <f t="shared" si="240"/>
        <v/>
      </c>
    </row>
    <row r="530" spans="1:55">
      <c r="A530" s="381">
        <v>474</v>
      </c>
      <c r="B530" s="117"/>
      <c r="C530" s="288"/>
      <c r="D530" s="289"/>
      <c r="E530" s="289"/>
      <c r="F530" s="290"/>
      <c r="G530" s="292"/>
      <c r="H530" s="116"/>
      <c r="I530" s="292"/>
      <c r="J530" s="116"/>
      <c r="K530" s="370" t="str">
        <f t="shared" si="218"/>
        <v/>
      </c>
      <c r="L530" s="370">
        <f t="shared" si="241"/>
        <v>0</v>
      </c>
      <c r="M530" s="370">
        <f t="shared" si="242"/>
        <v>0</v>
      </c>
      <c r="N530" s="371" t="str">
        <f t="shared" si="219"/>
        <v/>
      </c>
      <c r="O530" s="371" t="str">
        <f t="shared" si="220"/>
        <v/>
      </c>
      <c r="P530" s="371" t="str">
        <f t="shared" si="221"/>
        <v/>
      </c>
      <c r="Q530" s="371" t="str">
        <f t="shared" si="222"/>
        <v/>
      </c>
      <c r="R530" s="371" t="str">
        <f t="shared" si="223"/>
        <v/>
      </c>
      <c r="S530" s="371" t="str">
        <f t="shared" si="224"/>
        <v/>
      </c>
      <c r="T530" s="443" t="str">
        <f t="shared" si="243"/>
        <v/>
      </c>
      <c r="U530" s="539"/>
      <c r="V530" s="117"/>
      <c r="W530" s="118"/>
      <c r="X530" s="119"/>
      <c r="Y530" s="120"/>
      <c r="Z530" s="122"/>
      <c r="AA530" s="121"/>
      <c r="AB530" s="443" t="str">
        <f t="shared" si="225"/>
        <v/>
      </c>
      <c r="AC530" s="734" t="str">
        <f t="shared" si="244"/>
        <v/>
      </c>
      <c r="AD530" s="372"/>
      <c r="AE530" s="485"/>
      <c r="AF530" s="373" t="str">
        <f t="shared" si="226"/>
        <v/>
      </c>
      <c r="AG530" s="373" t="str">
        <f t="shared" si="227"/>
        <v/>
      </c>
      <c r="AH530" s="374" t="str">
        <f t="shared" si="228"/>
        <v/>
      </c>
      <c r="AI530" s="375" t="str">
        <f t="shared" si="229"/>
        <v/>
      </c>
      <c r="AJ530" s="375" t="str">
        <f t="shared" si="230"/>
        <v/>
      </c>
      <c r="AK530" s="375" t="str">
        <f t="shared" si="231"/>
        <v/>
      </c>
      <c r="AL530" s="375" t="str">
        <f t="shared" si="232"/>
        <v/>
      </c>
      <c r="AM530" s="375" t="str">
        <f t="shared" si="233"/>
        <v/>
      </c>
      <c r="AN530" s="376"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376"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375" t="str">
        <f t="shared" si="234"/>
        <v/>
      </c>
      <c r="AQ530" s="444" t="str">
        <f t="shared" si="235"/>
        <v/>
      </c>
      <c r="AR530" s="375" t="str">
        <f t="shared" si="245"/>
        <v/>
      </c>
      <c r="AS530" s="377" t="str">
        <f t="shared" si="236"/>
        <v/>
      </c>
      <c r="AT530" s="378" t="str">
        <f t="shared" si="237"/>
        <v/>
      </c>
      <c r="AX530" s="625" t="b">
        <f t="shared" si="246"/>
        <v>0</v>
      </c>
      <c r="AY530" s="7" t="str">
        <f t="shared" si="247"/>
        <v>FALSEFALSEFALSE</v>
      </c>
      <c r="AZ530" s="626">
        <f t="shared" si="238"/>
        <v>0</v>
      </c>
      <c r="BA530" s="627" t="str">
        <f t="shared" si="248"/>
        <v/>
      </c>
      <c r="BB530" s="627">
        <f t="shared" si="239"/>
        <v>0</v>
      </c>
      <c r="BC530" s="690" t="str">
        <f t="shared" si="240"/>
        <v/>
      </c>
    </row>
    <row r="531" spans="1:55">
      <c r="A531" s="381">
        <v>475</v>
      </c>
      <c r="B531" s="117"/>
      <c r="C531" s="288"/>
      <c r="D531" s="289"/>
      <c r="E531" s="289"/>
      <c r="F531" s="290"/>
      <c r="G531" s="292"/>
      <c r="H531" s="116"/>
      <c r="I531" s="292"/>
      <c r="J531" s="116"/>
      <c r="K531" s="370" t="str">
        <f t="shared" si="218"/>
        <v/>
      </c>
      <c r="L531" s="370">
        <f t="shared" si="241"/>
        <v>0</v>
      </c>
      <c r="M531" s="370">
        <f t="shared" si="242"/>
        <v>0</v>
      </c>
      <c r="N531" s="371" t="str">
        <f t="shared" si="219"/>
        <v/>
      </c>
      <c r="O531" s="371" t="str">
        <f t="shared" si="220"/>
        <v/>
      </c>
      <c r="P531" s="371" t="str">
        <f t="shared" si="221"/>
        <v/>
      </c>
      <c r="Q531" s="371" t="str">
        <f t="shared" si="222"/>
        <v/>
      </c>
      <c r="R531" s="371" t="str">
        <f t="shared" si="223"/>
        <v/>
      </c>
      <c r="S531" s="371" t="str">
        <f t="shared" si="224"/>
        <v/>
      </c>
      <c r="T531" s="443" t="str">
        <f t="shared" si="243"/>
        <v/>
      </c>
      <c r="U531" s="539"/>
      <c r="V531" s="117"/>
      <c r="W531" s="118"/>
      <c r="X531" s="119"/>
      <c r="Y531" s="120"/>
      <c r="Z531" s="122"/>
      <c r="AA531" s="121"/>
      <c r="AB531" s="443" t="str">
        <f t="shared" si="225"/>
        <v/>
      </c>
      <c r="AC531" s="734" t="str">
        <f t="shared" si="244"/>
        <v/>
      </c>
      <c r="AD531" s="372"/>
      <c r="AE531" s="485"/>
      <c r="AF531" s="373" t="str">
        <f t="shared" si="226"/>
        <v/>
      </c>
      <c r="AG531" s="373" t="str">
        <f t="shared" si="227"/>
        <v/>
      </c>
      <c r="AH531" s="374" t="str">
        <f t="shared" si="228"/>
        <v/>
      </c>
      <c r="AI531" s="375" t="str">
        <f t="shared" si="229"/>
        <v/>
      </c>
      <c r="AJ531" s="375" t="str">
        <f t="shared" si="230"/>
        <v/>
      </c>
      <c r="AK531" s="375" t="str">
        <f t="shared" si="231"/>
        <v/>
      </c>
      <c r="AL531" s="375" t="str">
        <f t="shared" si="232"/>
        <v/>
      </c>
      <c r="AM531" s="375" t="str">
        <f t="shared" si="233"/>
        <v/>
      </c>
      <c r="AN531" s="376"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376"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375" t="str">
        <f t="shared" si="234"/>
        <v/>
      </c>
      <c r="AQ531" s="444" t="str">
        <f t="shared" si="235"/>
        <v/>
      </c>
      <c r="AR531" s="375" t="str">
        <f t="shared" si="245"/>
        <v/>
      </c>
      <c r="AS531" s="377" t="str">
        <f t="shared" si="236"/>
        <v/>
      </c>
      <c r="AT531" s="378" t="str">
        <f t="shared" si="237"/>
        <v/>
      </c>
      <c r="AX531" s="625" t="b">
        <f t="shared" si="246"/>
        <v>0</v>
      </c>
      <c r="AY531" s="7" t="str">
        <f t="shared" si="247"/>
        <v>FALSEFALSEFALSE</v>
      </c>
      <c r="AZ531" s="626">
        <f t="shared" si="238"/>
        <v>0</v>
      </c>
      <c r="BA531" s="627" t="str">
        <f t="shared" si="248"/>
        <v/>
      </c>
      <c r="BB531" s="627">
        <f t="shared" si="239"/>
        <v>0</v>
      </c>
      <c r="BC531" s="690" t="str">
        <f t="shared" si="240"/>
        <v/>
      </c>
    </row>
    <row r="532" spans="1:55">
      <c r="A532" s="381">
        <v>476</v>
      </c>
      <c r="B532" s="117"/>
      <c r="C532" s="288"/>
      <c r="D532" s="289"/>
      <c r="E532" s="289"/>
      <c r="F532" s="290"/>
      <c r="G532" s="292"/>
      <c r="H532" s="116"/>
      <c r="I532" s="292"/>
      <c r="J532" s="116"/>
      <c r="K532" s="370" t="str">
        <f t="shared" si="218"/>
        <v/>
      </c>
      <c r="L532" s="370">
        <f t="shared" si="241"/>
        <v>0</v>
      </c>
      <c r="M532" s="370">
        <f t="shared" si="242"/>
        <v>0</v>
      </c>
      <c r="N532" s="371" t="str">
        <f t="shared" si="219"/>
        <v/>
      </c>
      <c r="O532" s="371" t="str">
        <f t="shared" si="220"/>
        <v/>
      </c>
      <c r="P532" s="371" t="str">
        <f t="shared" si="221"/>
        <v/>
      </c>
      <c r="Q532" s="371" t="str">
        <f t="shared" si="222"/>
        <v/>
      </c>
      <c r="R532" s="371" t="str">
        <f t="shared" si="223"/>
        <v/>
      </c>
      <c r="S532" s="371" t="str">
        <f t="shared" si="224"/>
        <v/>
      </c>
      <c r="T532" s="443" t="str">
        <f t="shared" si="243"/>
        <v/>
      </c>
      <c r="U532" s="539"/>
      <c r="V532" s="117"/>
      <c r="W532" s="118"/>
      <c r="X532" s="119"/>
      <c r="Y532" s="120"/>
      <c r="Z532" s="122"/>
      <c r="AA532" s="121"/>
      <c r="AB532" s="443" t="str">
        <f t="shared" si="225"/>
        <v/>
      </c>
      <c r="AC532" s="734" t="str">
        <f t="shared" si="244"/>
        <v/>
      </c>
      <c r="AD532" s="372"/>
      <c r="AE532" s="485"/>
      <c r="AF532" s="373" t="str">
        <f t="shared" si="226"/>
        <v/>
      </c>
      <c r="AG532" s="373" t="str">
        <f t="shared" si="227"/>
        <v/>
      </c>
      <c r="AH532" s="374" t="str">
        <f t="shared" si="228"/>
        <v/>
      </c>
      <c r="AI532" s="375" t="str">
        <f t="shared" si="229"/>
        <v/>
      </c>
      <c r="AJ532" s="375" t="str">
        <f t="shared" si="230"/>
        <v/>
      </c>
      <c r="AK532" s="375" t="str">
        <f t="shared" si="231"/>
        <v/>
      </c>
      <c r="AL532" s="375" t="str">
        <f t="shared" si="232"/>
        <v/>
      </c>
      <c r="AM532" s="375" t="str">
        <f t="shared" si="233"/>
        <v/>
      </c>
      <c r="AN532" s="376"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376"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375" t="str">
        <f t="shared" si="234"/>
        <v/>
      </c>
      <c r="AQ532" s="444" t="str">
        <f t="shared" si="235"/>
        <v/>
      </c>
      <c r="AR532" s="375" t="str">
        <f t="shared" si="245"/>
        <v/>
      </c>
      <c r="AS532" s="377" t="str">
        <f t="shared" si="236"/>
        <v/>
      </c>
      <c r="AT532" s="378" t="str">
        <f t="shared" si="237"/>
        <v/>
      </c>
      <c r="AX532" s="625" t="b">
        <f t="shared" si="246"/>
        <v>0</v>
      </c>
      <c r="AY532" s="7" t="str">
        <f t="shared" si="247"/>
        <v>FALSEFALSEFALSE</v>
      </c>
      <c r="AZ532" s="626">
        <f t="shared" si="238"/>
        <v>0</v>
      </c>
      <c r="BA532" s="627" t="str">
        <f t="shared" si="248"/>
        <v/>
      </c>
      <c r="BB532" s="627">
        <f t="shared" si="239"/>
        <v>0</v>
      </c>
      <c r="BC532" s="690" t="str">
        <f t="shared" si="240"/>
        <v/>
      </c>
    </row>
    <row r="533" spans="1:55">
      <c r="A533" s="381">
        <v>477</v>
      </c>
      <c r="B533" s="117"/>
      <c r="C533" s="288"/>
      <c r="D533" s="289"/>
      <c r="E533" s="289"/>
      <c r="F533" s="290"/>
      <c r="G533" s="292"/>
      <c r="H533" s="116"/>
      <c r="I533" s="292"/>
      <c r="J533" s="116"/>
      <c r="K533" s="370" t="str">
        <f t="shared" si="218"/>
        <v/>
      </c>
      <c r="L533" s="370">
        <f t="shared" si="241"/>
        <v>0</v>
      </c>
      <c r="M533" s="370">
        <f t="shared" si="242"/>
        <v>0</v>
      </c>
      <c r="N533" s="371" t="str">
        <f t="shared" si="219"/>
        <v/>
      </c>
      <c r="O533" s="371" t="str">
        <f t="shared" si="220"/>
        <v/>
      </c>
      <c r="P533" s="371" t="str">
        <f t="shared" si="221"/>
        <v/>
      </c>
      <c r="Q533" s="371" t="str">
        <f t="shared" si="222"/>
        <v/>
      </c>
      <c r="R533" s="371" t="str">
        <f t="shared" si="223"/>
        <v/>
      </c>
      <c r="S533" s="371" t="str">
        <f t="shared" si="224"/>
        <v/>
      </c>
      <c r="T533" s="443" t="str">
        <f t="shared" si="243"/>
        <v/>
      </c>
      <c r="U533" s="539"/>
      <c r="V533" s="117"/>
      <c r="W533" s="118"/>
      <c r="X533" s="119"/>
      <c r="Y533" s="120"/>
      <c r="Z533" s="122"/>
      <c r="AA533" s="121"/>
      <c r="AB533" s="443" t="str">
        <f t="shared" si="225"/>
        <v/>
      </c>
      <c r="AC533" s="734" t="str">
        <f t="shared" si="244"/>
        <v/>
      </c>
      <c r="AD533" s="372"/>
      <c r="AE533" s="485"/>
      <c r="AF533" s="373" t="str">
        <f t="shared" si="226"/>
        <v/>
      </c>
      <c r="AG533" s="373" t="str">
        <f t="shared" si="227"/>
        <v/>
      </c>
      <c r="AH533" s="374" t="str">
        <f t="shared" si="228"/>
        <v/>
      </c>
      <c r="AI533" s="375" t="str">
        <f t="shared" si="229"/>
        <v/>
      </c>
      <c r="AJ533" s="375" t="str">
        <f t="shared" si="230"/>
        <v/>
      </c>
      <c r="AK533" s="375" t="str">
        <f t="shared" si="231"/>
        <v/>
      </c>
      <c r="AL533" s="375" t="str">
        <f t="shared" si="232"/>
        <v/>
      </c>
      <c r="AM533" s="375" t="str">
        <f t="shared" si="233"/>
        <v/>
      </c>
      <c r="AN533" s="376"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376"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375" t="str">
        <f t="shared" si="234"/>
        <v/>
      </c>
      <c r="AQ533" s="444" t="str">
        <f t="shared" si="235"/>
        <v/>
      </c>
      <c r="AR533" s="375" t="str">
        <f t="shared" si="245"/>
        <v/>
      </c>
      <c r="AS533" s="377" t="str">
        <f t="shared" si="236"/>
        <v/>
      </c>
      <c r="AT533" s="378" t="str">
        <f t="shared" si="237"/>
        <v/>
      </c>
      <c r="AX533" s="625" t="b">
        <f t="shared" si="246"/>
        <v>0</v>
      </c>
      <c r="AY533" s="7" t="str">
        <f t="shared" si="247"/>
        <v>FALSEFALSEFALSE</v>
      </c>
      <c r="AZ533" s="626">
        <f t="shared" si="238"/>
        <v>0</v>
      </c>
      <c r="BA533" s="627" t="str">
        <f t="shared" si="248"/>
        <v/>
      </c>
      <c r="BB533" s="627">
        <f t="shared" si="239"/>
        <v>0</v>
      </c>
      <c r="BC533" s="690" t="str">
        <f t="shared" si="240"/>
        <v/>
      </c>
    </row>
    <row r="534" spans="1:55">
      <c r="A534" s="381">
        <v>478</v>
      </c>
      <c r="B534" s="117"/>
      <c r="C534" s="288"/>
      <c r="D534" s="289"/>
      <c r="E534" s="289"/>
      <c r="F534" s="290"/>
      <c r="G534" s="292"/>
      <c r="H534" s="116"/>
      <c r="I534" s="292"/>
      <c r="J534" s="116"/>
      <c r="K534" s="370" t="str">
        <f t="shared" si="218"/>
        <v/>
      </c>
      <c r="L534" s="370">
        <f t="shared" si="241"/>
        <v>0</v>
      </c>
      <c r="M534" s="370">
        <f t="shared" si="242"/>
        <v>0</v>
      </c>
      <c r="N534" s="371" t="str">
        <f t="shared" si="219"/>
        <v/>
      </c>
      <c r="O534" s="371" t="str">
        <f t="shared" si="220"/>
        <v/>
      </c>
      <c r="P534" s="371" t="str">
        <f t="shared" si="221"/>
        <v/>
      </c>
      <c r="Q534" s="371" t="str">
        <f t="shared" si="222"/>
        <v/>
      </c>
      <c r="R534" s="371" t="str">
        <f t="shared" si="223"/>
        <v/>
      </c>
      <c r="S534" s="371" t="str">
        <f t="shared" si="224"/>
        <v/>
      </c>
      <c r="T534" s="443" t="str">
        <f t="shared" si="243"/>
        <v/>
      </c>
      <c r="U534" s="539"/>
      <c r="V534" s="117"/>
      <c r="W534" s="118"/>
      <c r="X534" s="119"/>
      <c r="Y534" s="120"/>
      <c r="Z534" s="122"/>
      <c r="AA534" s="121"/>
      <c r="AB534" s="443" t="str">
        <f t="shared" si="225"/>
        <v/>
      </c>
      <c r="AC534" s="734" t="str">
        <f t="shared" si="244"/>
        <v/>
      </c>
      <c r="AD534" s="372"/>
      <c r="AE534" s="485"/>
      <c r="AF534" s="373" t="str">
        <f t="shared" si="226"/>
        <v/>
      </c>
      <c r="AG534" s="373" t="str">
        <f t="shared" si="227"/>
        <v/>
      </c>
      <c r="AH534" s="374" t="str">
        <f t="shared" si="228"/>
        <v/>
      </c>
      <c r="AI534" s="375" t="str">
        <f t="shared" si="229"/>
        <v/>
      </c>
      <c r="AJ534" s="375" t="str">
        <f t="shared" si="230"/>
        <v/>
      </c>
      <c r="AK534" s="375" t="str">
        <f t="shared" si="231"/>
        <v/>
      </c>
      <c r="AL534" s="375" t="str">
        <f t="shared" si="232"/>
        <v/>
      </c>
      <c r="AM534" s="375" t="str">
        <f t="shared" si="233"/>
        <v/>
      </c>
      <c r="AN534" s="376"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376"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375" t="str">
        <f t="shared" si="234"/>
        <v/>
      </c>
      <c r="AQ534" s="444" t="str">
        <f t="shared" si="235"/>
        <v/>
      </c>
      <c r="AR534" s="375" t="str">
        <f t="shared" si="245"/>
        <v/>
      </c>
      <c r="AS534" s="377" t="str">
        <f t="shared" si="236"/>
        <v/>
      </c>
      <c r="AT534" s="378" t="str">
        <f t="shared" si="237"/>
        <v/>
      </c>
      <c r="AX534" s="625" t="b">
        <f t="shared" si="246"/>
        <v>0</v>
      </c>
      <c r="AY534" s="7" t="str">
        <f t="shared" si="247"/>
        <v>FALSEFALSEFALSE</v>
      </c>
      <c r="AZ534" s="626">
        <f t="shared" si="238"/>
        <v>0</v>
      </c>
      <c r="BA534" s="627" t="str">
        <f t="shared" si="248"/>
        <v/>
      </c>
      <c r="BB534" s="627">
        <f t="shared" si="239"/>
        <v>0</v>
      </c>
      <c r="BC534" s="690" t="str">
        <f t="shared" si="240"/>
        <v/>
      </c>
    </row>
    <row r="535" spans="1:55">
      <c r="A535" s="381">
        <v>479</v>
      </c>
      <c r="B535" s="117"/>
      <c r="C535" s="288"/>
      <c r="D535" s="289"/>
      <c r="E535" s="289"/>
      <c r="F535" s="290"/>
      <c r="G535" s="292"/>
      <c r="H535" s="116"/>
      <c r="I535" s="292"/>
      <c r="J535" s="116"/>
      <c r="K535" s="370" t="str">
        <f t="shared" si="218"/>
        <v/>
      </c>
      <c r="L535" s="370">
        <f t="shared" si="241"/>
        <v>0</v>
      </c>
      <c r="M535" s="370">
        <f t="shared" si="242"/>
        <v>0</v>
      </c>
      <c r="N535" s="371" t="str">
        <f t="shared" si="219"/>
        <v/>
      </c>
      <c r="O535" s="371" t="str">
        <f t="shared" si="220"/>
        <v/>
      </c>
      <c r="P535" s="371" t="str">
        <f t="shared" si="221"/>
        <v/>
      </c>
      <c r="Q535" s="371" t="str">
        <f t="shared" si="222"/>
        <v/>
      </c>
      <c r="R535" s="371" t="str">
        <f t="shared" si="223"/>
        <v/>
      </c>
      <c r="S535" s="371" t="str">
        <f t="shared" si="224"/>
        <v/>
      </c>
      <c r="T535" s="443" t="str">
        <f t="shared" si="243"/>
        <v/>
      </c>
      <c r="U535" s="539"/>
      <c r="V535" s="117"/>
      <c r="W535" s="118"/>
      <c r="X535" s="119"/>
      <c r="Y535" s="120"/>
      <c r="Z535" s="122"/>
      <c r="AA535" s="121"/>
      <c r="AB535" s="443" t="str">
        <f t="shared" si="225"/>
        <v/>
      </c>
      <c r="AC535" s="734" t="str">
        <f t="shared" si="244"/>
        <v/>
      </c>
      <c r="AD535" s="372"/>
      <c r="AE535" s="485"/>
      <c r="AF535" s="373" t="str">
        <f t="shared" si="226"/>
        <v/>
      </c>
      <c r="AG535" s="373" t="str">
        <f t="shared" si="227"/>
        <v/>
      </c>
      <c r="AH535" s="374" t="str">
        <f t="shared" si="228"/>
        <v/>
      </c>
      <c r="AI535" s="375" t="str">
        <f t="shared" si="229"/>
        <v/>
      </c>
      <c r="AJ535" s="375" t="str">
        <f t="shared" si="230"/>
        <v/>
      </c>
      <c r="AK535" s="375" t="str">
        <f t="shared" si="231"/>
        <v/>
      </c>
      <c r="AL535" s="375" t="str">
        <f t="shared" si="232"/>
        <v/>
      </c>
      <c r="AM535" s="375" t="str">
        <f t="shared" si="233"/>
        <v/>
      </c>
      <c r="AN535" s="376"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376"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375" t="str">
        <f t="shared" si="234"/>
        <v/>
      </c>
      <c r="AQ535" s="444" t="str">
        <f t="shared" si="235"/>
        <v/>
      </c>
      <c r="AR535" s="375" t="str">
        <f t="shared" si="245"/>
        <v/>
      </c>
      <c r="AS535" s="377" t="str">
        <f t="shared" si="236"/>
        <v/>
      </c>
      <c r="AT535" s="378" t="str">
        <f t="shared" si="237"/>
        <v/>
      </c>
      <c r="AX535" s="625" t="b">
        <f t="shared" si="246"/>
        <v>0</v>
      </c>
      <c r="AY535" s="7" t="str">
        <f t="shared" si="247"/>
        <v>FALSEFALSEFALSE</v>
      </c>
      <c r="AZ535" s="626">
        <f t="shared" si="238"/>
        <v>0</v>
      </c>
      <c r="BA535" s="627" t="str">
        <f t="shared" si="248"/>
        <v/>
      </c>
      <c r="BB535" s="627">
        <f t="shared" si="239"/>
        <v>0</v>
      </c>
      <c r="BC535" s="690" t="str">
        <f t="shared" si="240"/>
        <v/>
      </c>
    </row>
    <row r="536" spans="1:55">
      <c r="A536" s="381">
        <v>480</v>
      </c>
      <c r="B536" s="117"/>
      <c r="C536" s="288"/>
      <c r="D536" s="289"/>
      <c r="E536" s="289"/>
      <c r="F536" s="290"/>
      <c r="G536" s="292"/>
      <c r="H536" s="116"/>
      <c r="I536" s="292"/>
      <c r="J536" s="116"/>
      <c r="K536" s="370" t="str">
        <f t="shared" si="218"/>
        <v/>
      </c>
      <c r="L536" s="370">
        <f t="shared" si="241"/>
        <v>0</v>
      </c>
      <c r="M536" s="370">
        <f t="shared" si="242"/>
        <v>0</v>
      </c>
      <c r="N536" s="371" t="str">
        <f t="shared" si="219"/>
        <v/>
      </c>
      <c r="O536" s="371" t="str">
        <f t="shared" si="220"/>
        <v/>
      </c>
      <c r="P536" s="371" t="str">
        <f t="shared" si="221"/>
        <v/>
      </c>
      <c r="Q536" s="371" t="str">
        <f t="shared" si="222"/>
        <v/>
      </c>
      <c r="R536" s="371" t="str">
        <f t="shared" si="223"/>
        <v/>
      </c>
      <c r="S536" s="371" t="str">
        <f t="shared" si="224"/>
        <v/>
      </c>
      <c r="T536" s="443" t="str">
        <f t="shared" si="243"/>
        <v/>
      </c>
      <c r="U536" s="539"/>
      <c r="V536" s="117"/>
      <c r="W536" s="118"/>
      <c r="X536" s="119"/>
      <c r="Y536" s="120"/>
      <c r="Z536" s="122"/>
      <c r="AA536" s="121"/>
      <c r="AB536" s="443" t="str">
        <f t="shared" si="225"/>
        <v/>
      </c>
      <c r="AC536" s="734" t="str">
        <f t="shared" si="244"/>
        <v/>
      </c>
      <c r="AD536" s="372"/>
      <c r="AE536" s="485"/>
      <c r="AF536" s="373" t="str">
        <f t="shared" si="226"/>
        <v/>
      </c>
      <c r="AG536" s="373" t="str">
        <f t="shared" si="227"/>
        <v/>
      </c>
      <c r="AH536" s="374" t="str">
        <f t="shared" si="228"/>
        <v/>
      </c>
      <c r="AI536" s="375" t="str">
        <f t="shared" si="229"/>
        <v/>
      </c>
      <c r="AJ536" s="375" t="str">
        <f t="shared" si="230"/>
        <v/>
      </c>
      <c r="AK536" s="375" t="str">
        <f t="shared" si="231"/>
        <v/>
      </c>
      <c r="AL536" s="375" t="str">
        <f t="shared" si="232"/>
        <v/>
      </c>
      <c r="AM536" s="375" t="str">
        <f t="shared" si="233"/>
        <v/>
      </c>
      <c r="AN536" s="376"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376"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375" t="str">
        <f t="shared" si="234"/>
        <v/>
      </c>
      <c r="AQ536" s="444" t="str">
        <f t="shared" si="235"/>
        <v/>
      </c>
      <c r="AR536" s="375" t="str">
        <f t="shared" si="245"/>
        <v/>
      </c>
      <c r="AS536" s="377" t="str">
        <f t="shared" si="236"/>
        <v/>
      </c>
      <c r="AT536" s="378" t="str">
        <f t="shared" si="237"/>
        <v/>
      </c>
      <c r="AX536" s="625" t="b">
        <f t="shared" si="246"/>
        <v>0</v>
      </c>
      <c r="AY536" s="7" t="str">
        <f t="shared" si="247"/>
        <v>FALSEFALSEFALSE</v>
      </c>
      <c r="AZ536" s="626">
        <f t="shared" si="238"/>
        <v>0</v>
      </c>
      <c r="BA536" s="627" t="str">
        <f t="shared" si="248"/>
        <v/>
      </c>
      <c r="BB536" s="627">
        <f t="shared" si="239"/>
        <v>0</v>
      </c>
      <c r="BC536" s="690" t="str">
        <f t="shared" si="240"/>
        <v/>
      </c>
    </row>
    <row r="537" spans="1:55">
      <c r="A537" s="381">
        <v>481</v>
      </c>
      <c r="B537" s="117"/>
      <c r="C537" s="288"/>
      <c r="D537" s="289"/>
      <c r="E537" s="289"/>
      <c r="F537" s="290"/>
      <c r="G537" s="292"/>
      <c r="H537" s="116"/>
      <c r="I537" s="292"/>
      <c r="J537" s="116"/>
      <c r="K537" s="370" t="str">
        <f t="shared" si="218"/>
        <v/>
      </c>
      <c r="L537" s="370">
        <f t="shared" si="241"/>
        <v>0</v>
      </c>
      <c r="M537" s="370">
        <f t="shared" si="242"/>
        <v>0</v>
      </c>
      <c r="N537" s="371" t="str">
        <f t="shared" si="219"/>
        <v/>
      </c>
      <c r="O537" s="371" t="str">
        <f t="shared" si="220"/>
        <v/>
      </c>
      <c r="P537" s="371" t="str">
        <f t="shared" si="221"/>
        <v/>
      </c>
      <c r="Q537" s="371" t="str">
        <f t="shared" si="222"/>
        <v/>
      </c>
      <c r="R537" s="371" t="str">
        <f t="shared" si="223"/>
        <v/>
      </c>
      <c r="S537" s="371" t="str">
        <f t="shared" si="224"/>
        <v/>
      </c>
      <c r="T537" s="443" t="str">
        <f t="shared" si="243"/>
        <v/>
      </c>
      <c r="U537" s="539"/>
      <c r="V537" s="117"/>
      <c r="W537" s="118"/>
      <c r="X537" s="119"/>
      <c r="Y537" s="120"/>
      <c r="Z537" s="122"/>
      <c r="AA537" s="121"/>
      <c r="AB537" s="443" t="str">
        <f t="shared" si="225"/>
        <v/>
      </c>
      <c r="AC537" s="734" t="str">
        <f t="shared" si="244"/>
        <v/>
      </c>
      <c r="AD537" s="372"/>
      <c r="AE537" s="485"/>
      <c r="AF537" s="373" t="str">
        <f t="shared" si="226"/>
        <v/>
      </c>
      <c r="AG537" s="373" t="str">
        <f t="shared" si="227"/>
        <v/>
      </c>
      <c r="AH537" s="374" t="str">
        <f t="shared" si="228"/>
        <v/>
      </c>
      <c r="AI537" s="375" t="str">
        <f t="shared" si="229"/>
        <v/>
      </c>
      <c r="AJ537" s="375" t="str">
        <f t="shared" si="230"/>
        <v/>
      </c>
      <c r="AK537" s="375" t="str">
        <f t="shared" si="231"/>
        <v/>
      </c>
      <c r="AL537" s="375" t="str">
        <f t="shared" si="232"/>
        <v/>
      </c>
      <c r="AM537" s="375" t="str">
        <f t="shared" si="233"/>
        <v/>
      </c>
      <c r="AN537" s="376"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376"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375" t="str">
        <f t="shared" si="234"/>
        <v/>
      </c>
      <c r="AQ537" s="444" t="str">
        <f t="shared" si="235"/>
        <v/>
      </c>
      <c r="AR537" s="375" t="str">
        <f t="shared" si="245"/>
        <v/>
      </c>
      <c r="AS537" s="377" t="str">
        <f t="shared" si="236"/>
        <v/>
      </c>
      <c r="AT537" s="378" t="str">
        <f t="shared" si="237"/>
        <v/>
      </c>
      <c r="AX537" s="625" t="b">
        <f t="shared" si="246"/>
        <v>0</v>
      </c>
      <c r="AY537" s="7" t="str">
        <f t="shared" si="247"/>
        <v>FALSEFALSEFALSE</v>
      </c>
      <c r="AZ537" s="626">
        <f t="shared" si="238"/>
        <v>0</v>
      </c>
      <c r="BA537" s="627" t="str">
        <f t="shared" si="248"/>
        <v/>
      </c>
      <c r="BB537" s="627">
        <f t="shared" si="239"/>
        <v>0</v>
      </c>
      <c r="BC537" s="690" t="str">
        <f t="shared" si="240"/>
        <v/>
      </c>
    </row>
    <row r="538" spans="1:55">
      <c r="A538" s="381">
        <v>482</v>
      </c>
      <c r="B538" s="117"/>
      <c r="C538" s="288"/>
      <c r="D538" s="289"/>
      <c r="E538" s="289"/>
      <c r="F538" s="290"/>
      <c r="G538" s="292"/>
      <c r="H538" s="116"/>
      <c r="I538" s="292"/>
      <c r="J538" s="116"/>
      <c r="K538" s="370" t="str">
        <f t="shared" si="218"/>
        <v/>
      </c>
      <c r="L538" s="370">
        <f t="shared" si="241"/>
        <v>0</v>
      </c>
      <c r="M538" s="370">
        <f t="shared" si="242"/>
        <v>0</v>
      </c>
      <c r="N538" s="371" t="str">
        <f t="shared" si="219"/>
        <v/>
      </c>
      <c r="O538" s="371" t="str">
        <f t="shared" si="220"/>
        <v/>
      </c>
      <c r="P538" s="371" t="str">
        <f t="shared" si="221"/>
        <v/>
      </c>
      <c r="Q538" s="371" t="str">
        <f t="shared" si="222"/>
        <v/>
      </c>
      <c r="R538" s="371" t="str">
        <f t="shared" si="223"/>
        <v/>
      </c>
      <c r="S538" s="371" t="str">
        <f t="shared" si="224"/>
        <v/>
      </c>
      <c r="T538" s="443" t="str">
        <f t="shared" si="243"/>
        <v/>
      </c>
      <c r="U538" s="539"/>
      <c r="V538" s="117"/>
      <c r="W538" s="118"/>
      <c r="X538" s="119"/>
      <c r="Y538" s="120"/>
      <c r="Z538" s="122"/>
      <c r="AA538" s="121"/>
      <c r="AB538" s="443" t="str">
        <f t="shared" si="225"/>
        <v/>
      </c>
      <c r="AC538" s="734" t="str">
        <f t="shared" si="244"/>
        <v/>
      </c>
      <c r="AD538" s="372"/>
      <c r="AE538" s="485"/>
      <c r="AF538" s="373" t="str">
        <f t="shared" si="226"/>
        <v/>
      </c>
      <c r="AG538" s="373" t="str">
        <f t="shared" si="227"/>
        <v/>
      </c>
      <c r="AH538" s="374" t="str">
        <f t="shared" si="228"/>
        <v/>
      </c>
      <c r="AI538" s="375" t="str">
        <f t="shared" si="229"/>
        <v/>
      </c>
      <c r="AJ538" s="375" t="str">
        <f t="shared" si="230"/>
        <v/>
      </c>
      <c r="AK538" s="375" t="str">
        <f t="shared" si="231"/>
        <v/>
      </c>
      <c r="AL538" s="375" t="str">
        <f t="shared" si="232"/>
        <v/>
      </c>
      <c r="AM538" s="375" t="str">
        <f t="shared" si="233"/>
        <v/>
      </c>
      <c r="AN538" s="376"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376"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375" t="str">
        <f t="shared" si="234"/>
        <v/>
      </c>
      <c r="AQ538" s="444" t="str">
        <f t="shared" si="235"/>
        <v/>
      </c>
      <c r="AR538" s="375" t="str">
        <f t="shared" si="245"/>
        <v/>
      </c>
      <c r="AS538" s="377" t="str">
        <f t="shared" si="236"/>
        <v/>
      </c>
      <c r="AT538" s="378" t="str">
        <f t="shared" si="237"/>
        <v/>
      </c>
      <c r="AX538" s="625" t="b">
        <f t="shared" si="246"/>
        <v>0</v>
      </c>
      <c r="AY538" s="7" t="str">
        <f t="shared" si="247"/>
        <v>FALSEFALSEFALSE</v>
      </c>
      <c r="AZ538" s="626">
        <f t="shared" si="238"/>
        <v>0</v>
      </c>
      <c r="BA538" s="627" t="str">
        <f t="shared" si="248"/>
        <v/>
      </c>
      <c r="BB538" s="627">
        <f t="shared" si="239"/>
        <v>0</v>
      </c>
      <c r="BC538" s="690" t="str">
        <f t="shared" si="240"/>
        <v/>
      </c>
    </row>
    <row r="539" spans="1:55">
      <c r="A539" s="381">
        <v>483</v>
      </c>
      <c r="B539" s="117"/>
      <c r="C539" s="288"/>
      <c r="D539" s="289"/>
      <c r="E539" s="289"/>
      <c r="F539" s="290"/>
      <c r="G539" s="292"/>
      <c r="H539" s="116"/>
      <c r="I539" s="292"/>
      <c r="J539" s="116"/>
      <c r="K539" s="370" t="str">
        <f t="shared" si="218"/>
        <v/>
      </c>
      <c r="L539" s="370">
        <f t="shared" si="241"/>
        <v>0</v>
      </c>
      <c r="M539" s="370">
        <f t="shared" si="242"/>
        <v>0</v>
      </c>
      <c r="N539" s="371" t="str">
        <f t="shared" si="219"/>
        <v/>
      </c>
      <c r="O539" s="371" t="str">
        <f t="shared" si="220"/>
        <v/>
      </c>
      <c r="P539" s="371" t="str">
        <f t="shared" si="221"/>
        <v/>
      </c>
      <c r="Q539" s="371" t="str">
        <f t="shared" si="222"/>
        <v/>
      </c>
      <c r="R539" s="371" t="str">
        <f t="shared" si="223"/>
        <v/>
      </c>
      <c r="S539" s="371" t="str">
        <f t="shared" si="224"/>
        <v/>
      </c>
      <c r="T539" s="443" t="str">
        <f t="shared" si="243"/>
        <v/>
      </c>
      <c r="U539" s="539"/>
      <c r="V539" s="117"/>
      <c r="W539" s="118"/>
      <c r="X539" s="119"/>
      <c r="Y539" s="120"/>
      <c r="Z539" s="122"/>
      <c r="AA539" s="121"/>
      <c r="AB539" s="443" t="str">
        <f t="shared" si="225"/>
        <v/>
      </c>
      <c r="AC539" s="734" t="str">
        <f t="shared" si="244"/>
        <v/>
      </c>
      <c r="AD539" s="372"/>
      <c r="AE539" s="485"/>
      <c r="AF539" s="373" t="str">
        <f t="shared" si="226"/>
        <v/>
      </c>
      <c r="AG539" s="373" t="str">
        <f t="shared" si="227"/>
        <v/>
      </c>
      <c r="AH539" s="374" t="str">
        <f t="shared" si="228"/>
        <v/>
      </c>
      <c r="AI539" s="375" t="str">
        <f t="shared" si="229"/>
        <v/>
      </c>
      <c r="AJ539" s="375" t="str">
        <f t="shared" si="230"/>
        <v/>
      </c>
      <c r="AK539" s="375" t="str">
        <f t="shared" si="231"/>
        <v/>
      </c>
      <c r="AL539" s="375" t="str">
        <f t="shared" si="232"/>
        <v/>
      </c>
      <c r="AM539" s="375" t="str">
        <f t="shared" si="233"/>
        <v/>
      </c>
      <c r="AN539" s="376"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376"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375" t="str">
        <f t="shared" si="234"/>
        <v/>
      </c>
      <c r="AQ539" s="444" t="str">
        <f t="shared" si="235"/>
        <v/>
      </c>
      <c r="AR539" s="375" t="str">
        <f t="shared" si="245"/>
        <v/>
      </c>
      <c r="AS539" s="377" t="str">
        <f t="shared" si="236"/>
        <v/>
      </c>
      <c r="AT539" s="378" t="str">
        <f t="shared" si="237"/>
        <v/>
      </c>
      <c r="AX539" s="625" t="b">
        <f t="shared" si="246"/>
        <v>0</v>
      </c>
      <c r="AY539" s="7" t="str">
        <f t="shared" si="247"/>
        <v>FALSEFALSEFALSE</v>
      </c>
      <c r="AZ539" s="626">
        <f t="shared" si="238"/>
        <v>0</v>
      </c>
      <c r="BA539" s="627" t="str">
        <f t="shared" si="248"/>
        <v/>
      </c>
      <c r="BB539" s="627">
        <f t="shared" si="239"/>
        <v>0</v>
      </c>
      <c r="BC539" s="690" t="str">
        <f t="shared" si="240"/>
        <v/>
      </c>
    </row>
    <row r="540" spans="1:55">
      <c r="A540" s="381">
        <v>484</v>
      </c>
      <c r="B540" s="117"/>
      <c r="C540" s="288"/>
      <c r="D540" s="289"/>
      <c r="E540" s="289"/>
      <c r="F540" s="290"/>
      <c r="G540" s="292"/>
      <c r="H540" s="116"/>
      <c r="I540" s="292"/>
      <c r="J540" s="116"/>
      <c r="K540" s="370" t="str">
        <f t="shared" si="218"/>
        <v/>
      </c>
      <c r="L540" s="370">
        <f t="shared" si="241"/>
        <v>0</v>
      </c>
      <c r="M540" s="370">
        <f t="shared" si="242"/>
        <v>0</v>
      </c>
      <c r="N540" s="371" t="str">
        <f t="shared" si="219"/>
        <v/>
      </c>
      <c r="O540" s="371" t="str">
        <f t="shared" si="220"/>
        <v/>
      </c>
      <c r="P540" s="371" t="str">
        <f t="shared" si="221"/>
        <v/>
      </c>
      <c r="Q540" s="371" t="str">
        <f t="shared" si="222"/>
        <v/>
      </c>
      <c r="R540" s="371" t="str">
        <f t="shared" si="223"/>
        <v/>
      </c>
      <c r="S540" s="371" t="str">
        <f t="shared" si="224"/>
        <v/>
      </c>
      <c r="T540" s="443" t="str">
        <f t="shared" si="243"/>
        <v/>
      </c>
      <c r="U540" s="539"/>
      <c r="V540" s="117"/>
      <c r="W540" s="118"/>
      <c r="X540" s="119"/>
      <c r="Y540" s="120"/>
      <c r="Z540" s="122"/>
      <c r="AA540" s="121"/>
      <c r="AB540" s="443" t="str">
        <f t="shared" si="225"/>
        <v/>
      </c>
      <c r="AC540" s="734" t="str">
        <f t="shared" si="244"/>
        <v/>
      </c>
      <c r="AD540" s="372"/>
      <c r="AE540" s="485"/>
      <c r="AF540" s="373" t="str">
        <f t="shared" si="226"/>
        <v/>
      </c>
      <c r="AG540" s="373" t="str">
        <f t="shared" si="227"/>
        <v/>
      </c>
      <c r="AH540" s="374" t="str">
        <f t="shared" si="228"/>
        <v/>
      </c>
      <c r="AI540" s="375" t="str">
        <f t="shared" si="229"/>
        <v/>
      </c>
      <c r="AJ540" s="375" t="str">
        <f t="shared" si="230"/>
        <v/>
      </c>
      <c r="AK540" s="375" t="str">
        <f t="shared" si="231"/>
        <v/>
      </c>
      <c r="AL540" s="375" t="str">
        <f t="shared" si="232"/>
        <v/>
      </c>
      <c r="AM540" s="375" t="str">
        <f t="shared" si="233"/>
        <v/>
      </c>
      <c r="AN540" s="376"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376"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375" t="str">
        <f t="shared" si="234"/>
        <v/>
      </c>
      <c r="AQ540" s="444" t="str">
        <f t="shared" si="235"/>
        <v/>
      </c>
      <c r="AR540" s="375" t="str">
        <f t="shared" si="245"/>
        <v/>
      </c>
      <c r="AS540" s="377" t="str">
        <f t="shared" si="236"/>
        <v/>
      </c>
      <c r="AT540" s="378" t="str">
        <f t="shared" si="237"/>
        <v/>
      </c>
      <c r="AX540" s="625" t="b">
        <f t="shared" si="246"/>
        <v>0</v>
      </c>
      <c r="AY540" s="7" t="str">
        <f t="shared" si="247"/>
        <v>FALSEFALSEFALSE</v>
      </c>
      <c r="AZ540" s="626">
        <f t="shared" si="238"/>
        <v>0</v>
      </c>
      <c r="BA540" s="627" t="str">
        <f t="shared" si="248"/>
        <v/>
      </c>
      <c r="BB540" s="627">
        <f t="shared" si="239"/>
        <v>0</v>
      </c>
      <c r="BC540" s="690" t="str">
        <f t="shared" si="240"/>
        <v/>
      </c>
    </row>
    <row r="541" spans="1:55">
      <c r="A541" s="381">
        <v>485</v>
      </c>
      <c r="B541" s="117"/>
      <c r="C541" s="288"/>
      <c r="D541" s="289"/>
      <c r="E541" s="289"/>
      <c r="F541" s="290"/>
      <c r="G541" s="292"/>
      <c r="H541" s="116"/>
      <c r="I541" s="292"/>
      <c r="J541" s="116"/>
      <c r="K541" s="370" t="str">
        <f t="shared" si="218"/>
        <v/>
      </c>
      <c r="L541" s="370">
        <f t="shared" si="241"/>
        <v>0</v>
      </c>
      <c r="M541" s="370">
        <f t="shared" si="242"/>
        <v>0</v>
      </c>
      <c r="N541" s="371" t="str">
        <f t="shared" si="219"/>
        <v/>
      </c>
      <c r="O541" s="371" t="str">
        <f t="shared" si="220"/>
        <v/>
      </c>
      <c r="P541" s="371" t="str">
        <f t="shared" si="221"/>
        <v/>
      </c>
      <c r="Q541" s="371" t="str">
        <f t="shared" si="222"/>
        <v/>
      </c>
      <c r="R541" s="371" t="str">
        <f t="shared" si="223"/>
        <v/>
      </c>
      <c r="S541" s="371" t="str">
        <f t="shared" si="224"/>
        <v/>
      </c>
      <c r="T541" s="443" t="str">
        <f t="shared" si="243"/>
        <v/>
      </c>
      <c r="U541" s="539"/>
      <c r="V541" s="117"/>
      <c r="W541" s="118"/>
      <c r="X541" s="119"/>
      <c r="Y541" s="120"/>
      <c r="Z541" s="122"/>
      <c r="AA541" s="121"/>
      <c r="AB541" s="443" t="str">
        <f t="shared" si="225"/>
        <v/>
      </c>
      <c r="AC541" s="734" t="str">
        <f t="shared" si="244"/>
        <v/>
      </c>
      <c r="AD541" s="372"/>
      <c r="AE541" s="485"/>
      <c r="AF541" s="373" t="str">
        <f t="shared" si="226"/>
        <v/>
      </c>
      <c r="AG541" s="373" t="str">
        <f t="shared" si="227"/>
        <v/>
      </c>
      <c r="AH541" s="374" t="str">
        <f t="shared" si="228"/>
        <v/>
      </c>
      <c r="AI541" s="375" t="str">
        <f t="shared" si="229"/>
        <v/>
      </c>
      <c r="AJ541" s="375" t="str">
        <f t="shared" si="230"/>
        <v/>
      </c>
      <c r="AK541" s="375" t="str">
        <f t="shared" si="231"/>
        <v/>
      </c>
      <c r="AL541" s="375" t="str">
        <f t="shared" si="232"/>
        <v/>
      </c>
      <c r="AM541" s="375" t="str">
        <f t="shared" si="233"/>
        <v/>
      </c>
      <c r="AN541" s="376"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376"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375" t="str">
        <f t="shared" si="234"/>
        <v/>
      </c>
      <c r="AQ541" s="444" t="str">
        <f t="shared" si="235"/>
        <v/>
      </c>
      <c r="AR541" s="375" t="str">
        <f t="shared" si="245"/>
        <v/>
      </c>
      <c r="AS541" s="377" t="str">
        <f t="shared" si="236"/>
        <v/>
      </c>
      <c r="AT541" s="378" t="str">
        <f t="shared" si="237"/>
        <v/>
      </c>
      <c r="AX541" s="625" t="b">
        <f t="shared" si="246"/>
        <v>0</v>
      </c>
      <c r="AY541" s="7" t="str">
        <f t="shared" si="247"/>
        <v>FALSEFALSEFALSE</v>
      </c>
      <c r="AZ541" s="626">
        <f t="shared" si="238"/>
        <v>0</v>
      </c>
      <c r="BA541" s="627" t="str">
        <f t="shared" si="248"/>
        <v/>
      </c>
      <c r="BB541" s="627">
        <f t="shared" si="239"/>
        <v>0</v>
      </c>
      <c r="BC541" s="690" t="str">
        <f t="shared" si="240"/>
        <v/>
      </c>
    </row>
    <row r="542" spans="1:55">
      <c r="A542" s="381">
        <v>486</v>
      </c>
      <c r="B542" s="117"/>
      <c r="C542" s="288"/>
      <c r="D542" s="289"/>
      <c r="E542" s="289"/>
      <c r="F542" s="290"/>
      <c r="G542" s="292"/>
      <c r="H542" s="116"/>
      <c r="I542" s="292"/>
      <c r="J542" s="116"/>
      <c r="K542" s="370" t="str">
        <f t="shared" si="218"/>
        <v/>
      </c>
      <c r="L542" s="370">
        <f t="shared" si="241"/>
        <v>0</v>
      </c>
      <c r="M542" s="370">
        <f t="shared" si="242"/>
        <v>0</v>
      </c>
      <c r="N542" s="371" t="str">
        <f t="shared" si="219"/>
        <v/>
      </c>
      <c r="O542" s="371" t="str">
        <f t="shared" si="220"/>
        <v/>
      </c>
      <c r="P542" s="371" t="str">
        <f t="shared" si="221"/>
        <v/>
      </c>
      <c r="Q542" s="371" t="str">
        <f t="shared" si="222"/>
        <v/>
      </c>
      <c r="R542" s="371" t="str">
        <f t="shared" si="223"/>
        <v/>
      </c>
      <c r="S542" s="371" t="str">
        <f t="shared" si="224"/>
        <v/>
      </c>
      <c r="T542" s="443" t="str">
        <f t="shared" si="243"/>
        <v/>
      </c>
      <c r="U542" s="539"/>
      <c r="V542" s="117"/>
      <c r="W542" s="118"/>
      <c r="X542" s="119"/>
      <c r="Y542" s="120"/>
      <c r="Z542" s="122"/>
      <c r="AA542" s="121"/>
      <c r="AB542" s="443" t="str">
        <f t="shared" si="225"/>
        <v/>
      </c>
      <c r="AC542" s="734" t="str">
        <f t="shared" si="244"/>
        <v/>
      </c>
      <c r="AD542" s="372"/>
      <c r="AE542" s="485"/>
      <c r="AF542" s="373" t="str">
        <f t="shared" si="226"/>
        <v/>
      </c>
      <c r="AG542" s="373" t="str">
        <f t="shared" si="227"/>
        <v/>
      </c>
      <c r="AH542" s="374" t="str">
        <f t="shared" si="228"/>
        <v/>
      </c>
      <c r="AI542" s="375" t="str">
        <f t="shared" si="229"/>
        <v/>
      </c>
      <c r="AJ542" s="375" t="str">
        <f t="shared" si="230"/>
        <v/>
      </c>
      <c r="AK542" s="375" t="str">
        <f t="shared" si="231"/>
        <v/>
      </c>
      <c r="AL542" s="375" t="str">
        <f t="shared" si="232"/>
        <v/>
      </c>
      <c r="AM542" s="375" t="str">
        <f t="shared" si="233"/>
        <v/>
      </c>
      <c r="AN542" s="376"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376"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375" t="str">
        <f t="shared" si="234"/>
        <v/>
      </c>
      <c r="AQ542" s="444" t="str">
        <f t="shared" si="235"/>
        <v/>
      </c>
      <c r="AR542" s="375" t="str">
        <f t="shared" si="245"/>
        <v/>
      </c>
      <c r="AS542" s="377" t="str">
        <f t="shared" si="236"/>
        <v/>
      </c>
      <c r="AT542" s="378" t="str">
        <f t="shared" si="237"/>
        <v/>
      </c>
      <c r="AX542" s="625" t="b">
        <f t="shared" si="246"/>
        <v>0</v>
      </c>
      <c r="AY542" s="7" t="str">
        <f t="shared" si="247"/>
        <v>FALSEFALSEFALSE</v>
      </c>
      <c r="AZ542" s="626">
        <f t="shared" si="238"/>
        <v>0</v>
      </c>
      <c r="BA542" s="627" t="str">
        <f t="shared" si="248"/>
        <v/>
      </c>
      <c r="BB542" s="627">
        <f t="shared" si="239"/>
        <v>0</v>
      </c>
      <c r="BC542" s="690" t="str">
        <f t="shared" si="240"/>
        <v/>
      </c>
    </row>
    <row r="543" spans="1:55">
      <c r="A543" s="381">
        <v>487</v>
      </c>
      <c r="B543" s="117"/>
      <c r="C543" s="288"/>
      <c r="D543" s="289"/>
      <c r="E543" s="289"/>
      <c r="F543" s="290"/>
      <c r="G543" s="292"/>
      <c r="H543" s="116"/>
      <c r="I543" s="292"/>
      <c r="J543" s="116"/>
      <c r="K543" s="370" t="str">
        <f t="shared" si="218"/>
        <v/>
      </c>
      <c r="L543" s="370">
        <f t="shared" si="241"/>
        <v>0</v>
      </c>
      <c r="M543" s="370">
        <f t="shared" si="242"/>
        <v>0</v>
      </c>
      <c r="N543" s="371" t="str">
        <f t="shared" si="219"/>
        <v/>
      </c>
      <c r="O543" s="371" t="str">
        <f t="shared" si="220"/>
        <v/>
      </c>
      <c r="P543" s="371" t="str">
        <f t="shared" si="221"/>
        <v/>
      </c>
      <c r="Q543" s="371" t="str">
        <f t="shared" si="222"/>
        <v/>
      </c>
      <c r="R543" s="371" t="str">
        <f t="shared" si="223"/>
        <v/>
      </c>
      <c r="S543" s="371" t="str">
        <f t="shared" si="224"/>
        <v/>
      </c>
      <c r="T543" s="443" t="str">
        <f t="shared" si="243"/>
        <v/>
      </c>
      <c r="U543" s="539"/>
      <c r="V543" s="117"/>
      <c r="W543" s="118"/>
      <c r="X543" s="119"/>
      <c r="Y543" s="120"/>
      <c r="Z543" s="122"/>
      <c r="AA543" s="121"/>
      <c r="AB543" s="443" t="str">
        <f t="shared" si="225"/>
        <v/>
      </c>
      <c r="AC543" s="734" t="str">
        <f t="shared" si="244"/>
        <v/>
      </c>
      <c r="AD543" s="372"/>
      <c r="AE543" s="485"/>
      <c r="AF543" s="373" t="str">
        <f t="shared" si="226"/>
        <v/>
      </c>
      <c r="AG543" s="373" t="str">
        <f t="shared" si="227"/>
        <v/>
      </c>
      <c r="AH543" s="374" t="str">
        <f t="shared" si="228"/>
        <v/>
      </c>
      <c r="AI543" s="375" t="str">
        <f t="shared" si="229"/>
        <v/>
      </c>
      <c r="AJ543" s="375" t="str">
        <f t="shared" si="230"/>
        <v/>
      </c>
      <c r="AK543" s="375" t="str">
        <f t="shared" si="231"/>
        <v/>
      </c>
      <c r="AL543" s="375" t="str">
        <f t="shared" si="232"/>
        <v/>
      </c>
      <c r="AM543" s="375" t="str">
        <f t="shared" si="233"/>
        <v/>
      </c>
      <c r="AN543" s="376"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376"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375" t="str">
        <f t="shared" si="234"/>
        <v/>
      </c>
      <c r="AQ543" s="444" t="str">
        <f t="shared" si="235"/>
        <v/>
      </c>
      <c r="AR543" s="375" t="str">
        <f t="shared" si="245"/>
        <v/>
      </c>
      <c r="AS543" s="377" t="str">
        <f t="shared" si="236"/>
        <v/>
      </c>
      <c r="AT543" s="378" t="str">
        <f t="shared" si="237"/>
        <v/>
      </c>
      <c r="AX543" s="625" t="b">
        <f t="shared" si="246"/>
        <v>0</v>
      </c>
      <c r="AY543" s="7" t="str">
        <f t="shared" si="247"/>
        <v>FALSEFALSEFALSE</v>
      </c>
      <c r="AZ543" s="626">
        <f t="shared" si="238"/>
        <v>0</v>
      </c>
      <c r="BA543" s="627" t="str">
        <f t="shared" si="248"/>
        <v/>
      </c>
      <c r="BB543" s="627">
        <f t="shared" si="239"/>
        <v>0</v>
      </c>
      <c r="BC543" s="690" t="str">
        <f t="shared" si="240"/>
        <v/>
      </c>
    </row>
    <row r="544" spans="1:55">
      <c r="A544" s="381">
        <v>488</v>
      </c>
      <c r="B544" s="117"/>
      <c r="C544" s="288"/>
      <c r="D544" s="289"/>
      <c r="E544" s="289"/>
      <c r="F544" s="290"/>
      <c r="G544" s="292"/>
      <c r="H544" s="116"/>
      <c r="I544" s="292"/>
      <c r="J544" s="116"/>
      <c r="K544" s="370" t="str">
        <f t="shared" si="218"/>
        <v/>
      </c>
      <c r="L544" s="370">
        <f t="shared" si="241"/>
        <v>0</v>
      </c>
      <c r="M544" s="370">
        <f t="shared" si="242"/>
        <v>0</v>
      </c>
      <c r="N544" s="371" t="str">
        <f t="shared" si="219"/>
        <v/>
      </c>
      <c r="O544" s="371" t="str">
        <f t="shared" si="220"/>
        <v/>
      </c>
      <c r="P544" s="371" t="str">
        <f t="shared" si="221"/>
        <v/>
      </c>
      <c r="Q544" s="371" t="str">
        <f t="shared" si="222"/>
        <v/>
      </c>
      <c r="R544" s="371" t="str">
        <f t="shared" si="223"/>
        <v/>
      </c>
      <c r="S544" s="371" t="str">
        <f t="shared" si="224"/>
        <v/>
      </c>
      <c r="T544" s="443" t="str">
        <f t="shared" si="243"/>
        <v/>
      </c>
      <c r="U544" s="539"/>
      <c r="V544" s="117"/>
      <c r="W544" s="118"/>
      <c r="X544" s="119"/>
      <c r="Y544" s="120"/>
      <c r="Z544" s="122"/>
      <c r="AA544" s="121"/>
      <c r="AB544" s="443" t="str">
        <f t="shared" si="225"/>
        <v/>
      </c>
      <c r="AC544" s="734" t="str">
        <f t="shared" si="244"/>
        <v/>
      </c>
      <c r="AD544" s="372"/>
      <c r="AE544" s="485"/>
      <c r="AF544" s="373" t="str">
        <f t="shared" si="226"/>
        <v/>
      </c>
      <c r="AG544" s="373" t="str">
        <f t="shared" si="227"/>
        <v/>
      </c>
      <c r="AH544" s="374" t="str">
        <f t="shared" si="228"/>
        <v/>
      </c>
      <c r="AI544" s="375" t="str">
        <f t="shared" si="229"/>
        <v/>
      </c>
      <c r="AJ544" s="375" t="str">
        <f t="shared" si="230"/>
        <v/>
      </c>
      <c r="AK544" s="375" t="str">
        <f t="shared" si="231"/>
        <v/>
      </c>
      <c r="AL544" s="375" t="str">
        <f t="shared" si="232"/>
        <v/>
      </c>
      <c r="AM544" s="375" t="str">
        <f t="shared" si="233"/>
        <v/>
      </c>
      <c r="AN544" s="376"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376"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375" t="str">
        <f t="shared" si="234"/>
        <v/>
      </c>
      <c r="AQ544" s="444" t="str">
        <f t="shared" si="235"/>
        <v/>
      </c>
      <c r="AR544" s="375" t="str">
        <f t="shared" si="245"/>
        <v/>
      </c>
      <c r="AS544" s="377" t="str">
        <f t="shared" si="236"/>
        <v/>
      </c>
      <c r="AT544" s="378" t="str">
        <f t="shared" si="237"/>
        <v/>
      </c>
      <c r="AX544" s="625" t="b">
        <f t="shared" si="246"/>
        <v>0</v>
      </c>
      <c r="AY544" s="7" t="str">
        <f t="shared" si="247"/>
        <v>FALSEFALSEFALSE</v>
      </c>
      <c r="AZ544" s="626">
        <f t="shared" si="238"/>
        <v>0</v>
      </c>
      <c r="BA544" s="627" t="str">
        <f t="shared" si="248"/>
        <v/>
      </c>
      <c r="BB544" s="627">
        <f t="shared" si="239"/>
        <v>0</v>
      </c>
      <c r="BC544" s="690" t="str">
        <f t="shared" si="240"/>
        <v/>
      </c>
    </row>
    <row r="545" spans="1:55">
      <c r="A545" s="381">
        <v>489</v>
      </c>
      <c r="B545" s="117"/>
      <c r="C545" s="288"/>
      <c r="D545" s="289"/>
      <c r="E545" s="289"/>
      <c r="F545" s="290"/>
      <c r="G545" s="292"/>
      <c r="H545" s="116"/>
      <c r="I545" s="292"/>
      <c r="J545" s="116"/>
      <c r="K545" s="370" t="str">
        <f t="shared" si="218"/>
        <v/>
      </c>
      <c r="L545" s="370">
        <f t="shared" si="241"/>
        <v>0</v>
      </c>
      <c r="M545" s="370">
        <f t="shared" si="242"/>
        <v>0</v>
      </c>
      <c r="N545" s="371" t="str">
        <f t="shared" si="219"/>
        <v/>
      </c>
      <c r="O545" s="371" t="str">
        <f t="shared" si="220"/>
        <v/>
      </c>
      <c r="P545" s="371" t="str">
        <f t="shared" si="221"/>
        <v/>
      </c>
      <c r="Q545" s="371" t="str">
        <f t="shared" si="222"/>
        <v/>
      </c>
      <c r="R545" s="371" t="str">
        <f t="shared" si="223"/>
        <v/>
      </c>
      <c r="S545" s="371" t="str">
        <f t="shared" si="224"/>
        <v/>
      </c>
      <c r="T545" s="443" t="str">
        <f t="shared" si="243"/>
        <v/>
      </c>
      <c r="U545" s="539"/>
      <c r="V545" s="117"/>
      <c r="W545" s="118"/>
      <c r="X545" s="119"/>
      <c r="Y545" s="120"/>
      <c r="Z545" s="122"/>
      <c r="AA545" s="121"/>
      <c r="AB545" s="443" t="str">
        <f t="shared" si="225"/>
        <v/>
      </c>
      <c r="AC545" s="734" t="str">
        <f t="shared" si="244"/>
        <v/>
      </c>
      <c r="AD545" s="372"/>
      <c r="AE545" s="485"/>
      <c r="AF545" s="373" t="str">
        <f t="shared" si="226"/>
        <v/>
      </c>
      <c r="AG545" s="373" t="str">
        <f t="shared" si="227"/>
        <v/>
      </c>
      <c r="AH545" s="374" t="str">
        <f t="shared" si="228"/>
        <v/>
      </c>
      <c r="AI545" s="375" t="str">
        <f t="shared" si="229"/>
        <v/>
      </c>
      <c r="AJ545" s="375" t="str">
        <f t="shared" si="230"/>
        <v/>
      </c>
      <c r="AK545" s="375" t="str">
        <f t="shared" si="231"/>
        <v/>
      </c>
      <c r="AL545" s="375" t="str">
        <f t="shared" si="232"/>
        <v/>
      </c>
      <c r="AM545" s="375" t="str">
        <f t="shared" si="233"/>
        <v/>
      </c>
      <c r="AN545" s="376"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376"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375" t="str">
        <f t="shared" si="234"/>
        <v/>
      </c>
      <c r="AQ545" s="444" t="str">
        <f t="shared" si="235"/>
        <v/>
      </c>
      <c r="AR545" s="375" t="str">
        <f t="shared" si="245"/>
        <v/>
      </c>
      <c r="AS545" s="377" t="str">
        <f t="shared" si="236"/>
        <v/>
      </c>
      <c r="AT545" s="378" t="str">
        <f t="shared" si="237"/>
        <v/>
      </c>
      <c r="AX545" s="625" t="b">
        <f t="shared" si="246"/>
        <v>0</v>
      </c>
      <c r="AY545" s="7" t="str">
        <f t="shared" si="247"/>
        <v>FALSEFALSEFALSE</v>
      </c>
      <c r="AZ545" s="626">
        <f t="shared" si="238"/>
        <v>0</v>
      </c>
      <c r="BA545" s="627" t="str">
        <f t="shared" si="248"/>
        <v/>
      </c>
      <c r="BB545" s="627">
        <f t="shared" si="239"/>
        <v>0</v>
      </c>
      <c r="BC545" s="690" t="str">
        <f t="shared" si="240"/>
        <v/>
      </c>
    </row>
    <row r="546" spans="1:55">
      <c r="A546" s="381">
        <v>490</v>
      </c>
      <c r="B546" s="117"/>
      <c r="C546" s="288"/>
      <c r="D546" s="289"/>
      <c r="E546" s="289"/>
      <c r="F546" s="290"/>
      <c r="G546" s="292"/>
      <c r="H546" s="116"/>
      <c r="I546" s="292"/>
      <c r="J546" s="116"/>
      <c r="K546" s="370" t="str">
        <f t="shared" si="218"/>
        <v/>
      </c>
      <c r="L546" s="370">
        <f t="shared" si="241"/>
        <v>0</v>
      </c>
      <c r="M546" s="370">
        <f t="shared" si="242"/>
        <v>0</v>
      </c>
      <c r="N546" s="371" t="str">
        <f t="shared" si="219"/>
        <v/>
      </c>
      <c r="O546" s="371" t="str">
        <f t="shared" si="220"/>
        <v/>
      </c>
      <c r="P546" s="371" t="str">
        <f t="shared" si="221"/>
        <v/>
      </c>
      <c r="Q546" s="371" t="str">
        <f t="shared" si="222"/>
        <v/>
      </c>
      <c r="R546" s="371" t="str">
        <f t="shared" si="223"/>
        <v/>
      </c>
      <c r="S546" s="371" t="str">
        <f t="shared" si="224"/>
        <v/>
      </c>
      <c r="T546" s="443" t="str">
        <f t="shared" si="243"/>
        <v/>
      </c>
      <c r="U546" s="539"/>
      <c r="V546" s="117"/>
      <c r="W546" s="118"/>
      <c r="X546" s="119"/>
      <c r="Y546" s="120"/>
      <c r="Z546" s="122"/>
      <c r="AA546" s="121"/>
      <c r="AB546" s="443" t="str">
        <f t="shared" si="225"/>
        <v/>
      </c>
      <c r="AC546" s="734" t="str">
        <f t="shared" si="244"/>
        <v/>
      </c>
      <c r="AD546" s="372"/>
      <c r="AE546" s="485"/>
      <c r="AF546" s="373" t="str">
        <f t="shared" si="226"/>
        <v/>
      </c>
      <c r="AG546" s="373" t="str">
        <f t="shared" si="227"/>
        <v/>
      </c>
      <c r="AH546" s="374" t="str">
        <f t="shared" si="228"/>
        <v/>
      </c>
      <c r="AI546" s="375" t="str">
        <f t="shared" si="229"/>
        <v/>
      </c>
      <c r="AJ546" s="375" t="str">
        <f t="shared" si="230"/>
        <v/>
      </c>
      <c r="AK546" s="375" t="str">
        <f t="shared" si="231"/>
        <v/>
      </c>
      <c r="AL546" s="375" t="str">
        <f t="shared" si="232"/>
        <v/>
      </c>
      <c r="AM546" s="375" t="str">
        <f t="shared" si="233"/>
        <v/>
      </c>
      <c r="AN546" s="376"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376"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375" t="str">
        <f t="shared" si="234"/>
        <v/>
      </c>
      <c r="AQ546" s="444" t="str">
        <f t="shared" si="235"/>
        <v/>
      </c>
      <c r="AR546" s="375" t="str">
        <f t="shared" si="245"/>
        <v/>
      </c>
      <c r="AS546" s="377" t="str">
        <f t="shared" si="236"/>
        <v/>
      </c>
      <c r="AT546" s="378" t="str">
        <f t="shared" si="237"/>
        <v/>
      </c>
      <c r="AX546" s="625" t="b">
        <f t="shared" si="246"/>
        <v>0</v>
      </c>
      <c r="AY546" s="7" t="str">
        <f t="shared" si="247"/>
        <v>FALSEFALSEFALSE</v>
      </c>
      <c r="AZ546" s="626">
        <f t="shared" si="238"/>
        <v>0</v>
      </c>
      <c r="BA546" s="627" t="str">
        <f t="shared" si="248"/>
        <v/>
      </c>
      <c r="BB546" s="627">
        <f t="shared" si="239"/>
        <v>0</v>
      </c>
      <c r="BC546" s="690" t="str">
        <f t="shared" si="240"/>
        <v/>
      </c>
    </row>
    <row r="547" spans="1:55">
      <c r="A547" s="381">
        <v>491</v>
      </c>
      <c r="B547" s="117"/>
      <c r="C547" s="288"/>
      <c r="D547" s="289"/>
      <c r="E547" s="289"/>
      <c r="F547" s="290"/>
      <c r="G547" s="292"/>
      <c r="H547" s="116"/>
      <c r="I547" s="292"/>
      <c r="J547" s="116"/>
      <c r="K547" s="370" t="str">
        <f t="shared" si="218"/>
        <v/>
      </c>
      <c r="L547" s="370">
        <f t="shared" si="241"/>
        <v>0</v>
      </c>
      <c r="M547" s="370">
        <f t="shared" si="242"/>
        <v>0</v>
      </c>
      <c r="N547" s="371" t="str">
        <f t="shared" si="219"/>
        <v/>
      </c>
      <c r="O547" s="371" t="str">
        <f t="shared" si="220"/>
        <v/>
      </c>
      <c r="P547" s="371" t="str">
        <f t="shared" si="221"/>
        <v/>
      </c>
      <c r="Q547" s="371" t="str">
        <f t="shared" si="222"/>
        <v/>
      </c>
      <c r="R547" s="371" t="str">
        <f t="shared" si="223"/>
        <v/>
      </c>
      <c r="S547" s="371" t="str">
        <f t="shared" si="224"/>
        <v/>
      </c>
      <c r="T547" s="443" t="str">
        <f t="shared" si="243"/>
        <v/>
      </c>
      <c r="U547" s="539"/>
      <c r="V547" s="117"/>
      <c r="W547" s="118"/>
      <c r="X547" s="119"/>
      <c r="Y547" s="120"/>
      <c r="Z547" s="122"/>
      <c r="AA547" s="121"/>
      <c r="AB547" s="443" t="str">
        <f t="shared" si="225"/>
        <v/>
      </c>
      <c r="AC547" s="734" t="str">
        <f t="shared" si="244"/>
        <v/>
      </c>
      <c r="AD547" s="372"/>
      <c r="AE547" s="485"/>
      <c r="AF547" s="373" t="str">
        <f t="shared" si="226"/>
        <v/>
      </c>
      <c r="AG547" s="373" t="str">
        <f t="shared" si="227"/>
        <v/>
      </c>
      <c r="AH547" s="374" t="str">
        <f t="shared" si="228"/>
        <v/>
      </c>
      <c r="AI547" s="375" t="str">
        <f t="shared" si="229"/>
        <v/>
      </c>
      <c r="AJ547" s="375" t="str">
        <f t="shared" si="230"/>
        <v/>
      </c>
      <c r="AK547" s="375" t="str">
        <f t="shared" si="231"/>
        <v/>
      </c>
      <c r="AL547" s="375" t="str">
        <f t="shared" si="232"/>
        <v/>
      </c>
      <c r="AM547" s="375" t="str">
        <f t="shared" si="233"/>
        <v/>
      </c>
      <c r="AN547" s="376"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376"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375" t="str">
        <f t="shared" si="234"/>
        <v/>
      </c>
      <c r="AQ547" s="444" t="str">
        <f t="shared" si="235"/>
        <v/>
      </c>
      <c r="AR547" s="375" t="str">
        <f t="shared" si="245"/>
        <v/>
      </c>
      <c r="AS547" s="377" t="str">
        <f t="shared" si="236"/>
        <v/>
      </c>
      <c r="AT547" s="378" t="str">
        <f t="shared" si="237"/>
        <v/>
      </c>
      <c r="AX547" s="625" t="b">
        <f t="shared" si="246"/>
        <v>0</v>
      </c>
      <c r="AY547" s="7" t="str">
        <f t="shared" si="247"/>
        <v>FALSEFALSEFALSE</v>
      </c>
      <c r="AZ547" s="626">
        <f t="shared" si="238"/>
        <v>0</v>
      </c>
      <c r="BA547" s="627" t="str">
        <f t="shared" si="248"/>
        <v/>
      </c>
      <c r="BB547" s="627">
        <f t="shared" si="239"/>
        <v>0</v>
      </c>
      <c r="BC547" s="690" t="str">
        <f t="shared" si="240"/>
        <v/>
      </c>
    </row>
    <row r="548" spans="1:55">
      <c r="A548" s="381">
        <v>492</v>
      </c>
      <c r="B548" s="117"/>
      <c r="C548" s="288"/>
      <c r="D548" s="289"/>
      <c r="E548" s="289"/>
      <c r="F548" s="290"/>
      <c r="G548" s="292"/>
      <c r="H548" s="116"/>
      <c r="I548" s="292"/>
      <c r="J548" s="116"/>
      <c r="K548" s="370" t="str">
        <f t="shared" si="218"/>
        <v/>
      </c>
      <c r="L548" s="370">
        <f t="shared" si="241"/>
        <v>0</v>
      </c>
      <c r="M548" s="370">
        <f t="shared" si="242"/>
        <v>0</v>
      </c>
      <c r="N548" s="371" t="str">
        <f t="shared" si="219"/>
        <v/>
      </c>
      <c r="O548" s="371" t="str">
        <f t="shared" si="220"/>
        <v/>
      </c>
      <c r="P548" s="371" t="str">
        <f t="shared" si="221"/>
        <v/>
      </c>
      <c r="Q548" s="371" t="str">
        <f t="shared" si="222"/>
        <v/>
      </c>
      <c r="R548" s="371" t="str">
        <f t="shared" si="223"/>
        <v/>
      </c>
      <c r="S548" s="371" t="str">
        <f t="shared" si="224"/>
        <v/>
      </c>
      <c r="T548" s="443" t="str">
        <f t="shared" si="243"/>
        <v/>
      </c>
      <c r="U548" s="539"/>
      <c r="V548" s="117"/>
      <c r="W548" s="118"/>
      <c r="X548" s="119"/>
      <c r="Y548" s="120"/>
      <c r="Z548" s="122"/>
      <c r="AA548" s="121"/>
      <c r="AB548" s="443" t="str">
        <f t="shared" si="225"/>
        <v/>
      </c>
      <c r="AC548" s="734" t="str">
        <f t="shared" si="244"/>
        <v/>
      </c>
      <c r="AD548" s="372"/>
      <c r="AE548" s="485"/>
      <c r="AF548" s="373" t="str">
        <f t="shared" si="226"/>
        <v/>
      </c>
      <c r="AG548" s="373" t="str">
        <f t="shared" si="227"/>
        <v/>
      </c>
      <c r="AH548" s="374" t="str">
        <f t="shared" si="228"/>
        <v/>
      </c>
      <c r="AI548" s="375" t="str">
        <f t="shared" si="229"/>
        <v/>
      </c>
      <c r="AJ548" s="375" t="str">
        <f t="shared" si="230"/>
        <v/>
      </c>
      <c r="AK548" s="375" t="str">
        <f t="shared" si="231"/>
        <v/>
      </c>
      <c r="AL548" s="375" t="str">
        <f t="shared" si="232"/>
        <v/>
      </c>
      <c r="AM548" s="375" t="str">
        <f t="shared" si="233"/>
        <v/>
      </c>
      <c r="AN548" s="376"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376"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375" t="str">
        <f t="shared" si="234"/>
        <v/>
      </c>
      <c r="AQ548" s="444" t="str">
        <f t="shared" si="235"/>
        <v/>
      </c>
      <c r="AR548" s="375" t="str">
        <f t="shared" si="245"/>
        <v/>
      </c>
      <c r="AS548" s="377" t="str">
        <f t="shared" si="236"/>
        <v/>
      </c>
      <c r="AT548" s="378" t="str">
        <f t="shared" si="237"/>
        <v/>
      </c>
      <c r="AX548" s="625" t="b">
        <f t="shared" si="246"/>
        <v>0</v>
      </c>
      <c r="AY548" s="7" t="str">
        <f t="shared" si="247"/>
        <v>FALSEFALSEFALSE</v>
      </c>
      <c r="AZ548" s="626">
        <f t="shared" si="238"/>
        <v>0</v>
      </c>
      <c r="BA548" s="627" t="str">
        <f t="shared" si="248"/>
        <v/>
      </c>
      <c r="BB548" s="627">
        <f t="shared" si="239"/>
        <v>0</v>
      </c>
      <c r="BC548" s="690" t="str">
        <f t="shared" si="240"/>
        <v/>
      </c>
    </row>
    <row r="549" spans="1:55">
      <c r="A549" s="381">
        <v>493</v>
      </c>
      <c r="B549" s="117"/>
      <c r="C549" s="288"/>
      <c r="D549" s="289"/>
      <c r="E549" s="289"/>
      <c r="F549" s="290"/>
      <c r="G549" s="292"/>
      <c r="H549" s="116"/>
      <c r="I549" s="292"/>
      <c r="J549" s="116"/>
      <c r="K549" s="370" t="str">
        <f t="shared" si="218"/>
        <v/>
      </c>
      <c r="L549" s="370">
        <f t="shared" si="241"/>
        <v>0</v>
      </c>
      <c r="M549" s="370">
        <f t="shared" si="242"/>
        <v>0</v>
      </c>
      <c r="N549" s="371" t="str">
        <f t="shared" si="219"/>
        <v/>
      </c>
      <c r="O549" s="371" t="str">
        <f t="shared" si="220"/>
        <v/>
      </c>
      <c r="P549" s="371" t="str">
        <f t="shared" si="221"/>
        <v/>
      </c>
      <c r="Q549" s="371" t="str">
        <f t="shared" si="222"/>
        <v/>
      </c>
      <c r="R549" s="371" t="str">
        <f t="shared" si="223"/>
        <v/>
      </c>
      <c r="S549" s="371" t="str">
        <f t="shared" si="224"/>
        <v/>
      </c>
      <c r="T549" s="443" t="str">
        <f t="shared" si="243"/>
        <v/>
      </c>
      <c r="U549" s="539"/>
      <c r="V549" s="117"/>
      <c r="W549" s="118"/>
      <c r="X549" s="119"/>
      <c r="Y549" s="120"/>
      <c r="Z549" s="122"/>
      <c r="AA549" s="121"/>
      <c r="AB549" s="443" t="str">
        <f t="shared" si="225"/>
        <v/>
      </c>
      <c r="AC549" s="734" t="str">
        <f t="shared" si="244"/>
        <v/>
      </c>
      <c r="AD549" s="372"/>
      <c r="AE549" s="485"/>
      <c r="AF549" s="373" t="str">
        <f t="shared" si="226"/>
        <v/>
      </c>
      <c r="AG549" s="373" t="str">
        <f t="shared" si="227"/>
        <v/>
      </c>
      <c r="AH549" s="374" t="str">
        <f t="shared" si="228"/>
        <v/>
      </c>
      <c r="AI549" s="375" t="str">
        <f t="shared" si="229"/>
        <v/>
      </c>
      <c r="AJ549" s="375" t="str">
        <f t="shared" si="230"/>
        <v/>
      </c>
      <c r="AK549" s="375" t="str">
        <f t="shared" si="231"/>
        <v/>
      </c>
      <c r="AL549" s="375" t="str">
        <f t="shared" si="232"/>
        <v/>
      </c>
      <c r="AM549" s="375" t="str">
        <f t="shared" si="233"/>
        <v/>
      </c>
      <c r="AN549" s="376"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376"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375" t="str">
        <f t="shared" si="234"/>
        <v/>
      </c>
      <c r="AQ549" s="444" t="str">
        <f t="shared" si="235"/>
        <v/>
      </c>
      <c r="AR549" s="375" t="str">
        <f t="shared" si="245"/>
        <v/>
      </c>
      <c r="AS549" s="377" t="str">
        <f t="shared" si="236"/>
        <v/>
      </c>
      <c r="AT549" s="378" t="str">
        <f t="shared" si="237"/>
        <v/>
      </c>
      <c r="AX549" s="625" t="b">
        <f t="shared" si="246"/>
        <v>0</v>
      </c>
      <c r="AY549" s="7" t="str">
        <f t="shared" si="247"/>
        <v>FALSEFALSEFALSE</v>
      </c>
      <c r="AZ549" s="626">
        <f t="shared" si="238"/>
        <v>0</v>
      </c>
      <c r="BA549" s="627" t="str">
        <f t="shared" si="248"/>
        <v/>
      </c>
      <c r="BB549" s="627">
        <f t="shared" si="239"/>
        <v>0</v>
      </c>
      <c r="BC549" s="690" t="str">
        <f t="shared" si="240"/>
        <v/>
      </c>
    </row>
    <row r="550" spans="1:55">
      <c r="A550" s="381">
        <v>494</v>
      </c>
      <c r="B550" s="117"/>
      <c r="C550" s="288"/>
      <c r="D550" s="289"/>
      <c r="E550" s="289"/>
      <c r="F550" s="290"/>
      <c r="G550" s="292"/>
      <c r="H550" s="116"/>
      <c r="I550" s="292"/>
      <c r="J550" s="116"/>
      <c r="K550" s="370" t="str">
        <f t="shared" si="218"/>
        <v/>
      </c>
      <c r="L550" s="370">
        <f t="shared" si="241"/>
        <v>0</v>
      </c>
      <c r="M550" s="370">
        <f t="shared" si="242"/>
        <v>0</v>
      </c>
      <c r="N550" s="371" t="str">
        <f t="shared" si="219"/>
        <v/>
      </c>
      <c r="O550" s="371" t="str">
        <f t="shared" si="220"/>
        <v/>
      </c>
      <c r="P550" s="371" t="str">
        <f t="shared" si="221"/>
        <v/>
      </c>
      <c r="Q550" s="371" t="str">
        <f t="shared" si="222"/>
        <v/>
      </c>
      <c r="R550" s="371" t="str">
        <f t="shared" si="223"/>
        <v/>
      </c>
      <c r="S550" s="371" t="str">
        <f t="shared" si="224"/>
        <v/>
      </c>
      <c r="T550" s="443" t="str">
        <f t="shared" si="243"/>
        <v/>
      </c>
      <c r="U550" s="539"/>
      <c r="V550" s="117"/>
      <c r="W550" s="118"/>
      <c r="X550" s="119"/>
      <c r="Y550" s="120"/>
      <c r="Z550" s="122"/>
      <c r="AA550" s="121"/>
      <c r="AB550" s="443" t="str">
        <f t="shared" si="225"/>
        <v/>
      </c>
      <c r="AC550" s="734" t="str">
        <f t="shared" si="244"/>
        <v/>
      </c>
      <c r="AD550" s="372"/>
      <c r="AE550" s="485"/>
      <c r="AF550" s="373" t="str">
        <f t="shared" si="226"/>
        <v/>
      </c>
      <c r="AG550" s="373" t="str">
        <f t="shared" si="227"/>
        <v/>
      </c>
      <c r="AH550" s="374" t="str">
        <f t="shared" si="228"/>
        <v/>
      </c>
      <c r="AI550" s="375" t="str">
        <f t="shared" si="229"/>
        <v/>
      </c>
      <c r="AJ550" s="375" t="str">
        <f t="shared" si="230"/>
        <v/>
      </c>
      <c r="AK550" s="375" t="str">
        <f t="shared" si="231"/>
        <v/>
      </c>
      <c r="AL550" s="375" t="str">
        <f t="shared" si="232"/>
        <v/>
      </c>
      <c r="AM550" s="375" t="str">
        <f t="shared" si="233"/>
        <v/>
      </c>
      <c r="AN550" s="376"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376"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375" t="str">
        <f t="shared" si="234"/>
        <v/>
      </c>
      <c r="AQ550" s="444" t="str">
        <f t="shared" si="235"/>
        <v/>
      </c>
      <c r="AR550" s="375" t="str">
        <f t="shared" si="245"/>
        <v/>
      </c>
      <c r="AS550" s="377" t="str">
        <f t="shared" si="236"/>
        <v/>
      </c>
      <c r="AT550" s="378" t="str">
        <f t="shared" si="237"/>
        <v/>
      </c>
      <c r="AX550" s="625" t="b">
        <f t="shared" si="246"/>
        <v>0</v>
      </c>
      <c r="AY550" s="7" t="str">
        <f t="shared" si="247"/>
        <v>FALSEFALSEFALSE</v>
      </c>
      <c r="AZ550" s="626">
        <f t="shared" si="238"/>
        <v>0</v>
      </c>
      <c r="BA550" s="627" t="str">
        <f t="shared" si="248"/>
        <v/>
      </c>
      <c r="BB550" s="627">
        <f t="shared" si="239"/>
        <v>0</v>
      </c>
      <c r="BC550" s="690" t="str">
        <f t="shared" si="240"/>
        <v/>
      </c>
    </row>
    <row r="551" spans="1:55">
      <c r="A551" s="381">
        <v>495</v>
      </c>
      <c r="B551" s="117"/>
      <c r="C551" s="288"/>
      <c r="D551" s="289"/>
      <c r="E551" s="289"/>
      <c r="F551" s="290"/>
      <c r="G551" s="292"/>
      <c r="H551" s="116"/>
      <c r="I551" s="292"/>
      <c r="J551" s="116"/>
      <c r="K551" s="370" t="str">
        <f t="shared" si="218"/>
        <v/>
      </c>
      <c r="L551" s="370">
        <f t="shared" si="241"/>
        <v>0</v>
      </c>
      <c r="M551" s="370">
        <f t="shared" si="242"/>
        <v>0</v>
      </c>
      <c r="N551" s="371" t="str">
        <f t="shared" si="219"/>
        <v/>
      </c>
      <c r="O551" s="371" t="str">
        <f t="shared" si="220"/>
        <v/>
      </c>
      <c r="P551" s="371" t="str">
        <f t="shared" si="221"/>
        <v/>
      </c>
      <c r="Q551" s="371" t="str">
        <f t="shared" si="222"/>
        <v/>
      </c>
      <c r="R551" s="371" t="str">
        <f t="shared" si="223"/>
        <v/>
      </c>
      <c r="S551" s="371" t="str">
        <f t="shared" si="224"/>
        <v/>
      </c>
      <c r="T551" s="443" t="str">
        <f t="shared" si="243"/>
        <v/>
      </c>
      <c r="U551" s="539"/>
      <c r="V551" s="117"/>
      <c r="W551" s="118"/>
      <c r="X551" s="119"/>
      <c r="Y551" s="120"/>
      <c r="Z551" s="122"/>
      <c r="AA551" s="121"/>
      <c r="AB551" s="443" t="str">
        <f t="shared" si="225"/>
        <v/>
      </c>
      <c r="AC551" s="734" t="str">
        <f t="shared" si="244"/>
        <v/>
      </c>
      <c r="AD551" s="372"/>
      <c r="AE551" s="485"/>
      <c r="AF551" s="373" t="str">
        <f t="shared" si="226"/>
        <v/>
      </c>
      <c r="AG551" s="373" t="str">
        <f t="shared" si="227"/>
        <v/>
      </c>
      <c r="AH551" s="374" t="str">
        <f t="shared" si="228"/>
        <v/>
      </c>
      <c r="AI551" s="375" t="str">
        <f t="shared" si="229"/>
        <v/>
      </c>
      <c r="AJ551" s="375" t="str">
        <f t="shared" si="230"/>
        <v/>
      </c>
      <c r="AK551" s="375" t="str">
        <f t="shared" si="231"/>
        <v/>
      </c>
      <c r="AL551" s="375" t="str">
        <f t="shared" si="232"/>
        <v/>
      </c>
      <c r="AM551" s="375" t="str">
        <f t="shared" si="233"/>
        <v/>
      </c>
      <c r="AN551" s="376"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376"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375" t="str">
        <f t="shared" si="234"/>
        <v/>
      </c>
      <c r="AQ551" s="444" t="str">
        <f t="shared" si="235"/>
        <v/>
      </c>
      <c r="AR551" s="375" t="str">
        <f t="shared" si="245"/>
        <v/>
      </c>
      <c r="AS551" s="377" t="str">
        <f t="shared" si="236"/>
        <v/>
      </c>
      <c r="AT551" s="378" t="str">
        <f t="shared" si="237"/>
        <v/>
      </c>
      <c r="AX551" s="625" t="b">
        <f t="shared" si="246"/>
        <v>0</v>
      </c>
      <c r="AY551" s="7" t="str">
        <f t="shared" si="247"/>
        <v>FALSEFALSEFALSE</v>
      </c>
      <c r="AZ551" s="626">
        <f t="shared" si="238"/>
        <v>0</v>
      </c>
      <c r="BA551" s="627" t="str">
        <f t="shared" si="248"/>
        <v/>
      </c>
      <c r="BB551" s="627">
        <f t="shared" si="239"/>
        <v>0</v>
      </c>
      <c r="BC551" s="690" t="str">
        <f t="shared" si="240"/>
        <v/>
      </c>
    </row>
    <row r="552" spans="1:55">
      <c r="A552" s="381">
        <v>496</v>
      </c>
      <c r="B552" s="117"/>
      <c r="C552" s="288"/>
      <c r="D552" s="289"/>
      <c r="E552" s="289"/>
      <c r="F552" s="290"/>
      <c r="G552" s="292"/>
      <c r="H552" s="116"/>
      <c r="I552" s="292"/>
      <c r="J552" s="116"/>
      <c r="K552" s="370" t="str">
        <f t="shared" si="218"/>
        <v/>
      </c>
      <c r="L552" s="370">
        <f t="shared" si="241"/>
        <v>0</v>
      </c>
      <c r="M552" s="370">
        <f t="shared" si="242"/>
        <v>0</v>
      </c>
      <c r="N552" s="371" t="str">
        <f t="shared" si="219"/>
        <v/>
      </c>
      <c r="O552" s="371" t="str">
        <f t="shared" si="220"/>
        <v/>
      </c>
      <c r="P552" s="371" t="str">
        <f t="shared" si="221"/>
        <v/>
      </c>
      <c r="Q552" s="371" t="str">
        <f t="shared" si="222"/>
        <v/>
      </c>
      <c r="R552" s="371" t="str">
        <f t="shared" si="223"/>
        <v/>
      </c>
      <c r="S552" s="371" t="str">
        <f t="shared" si="224"/>
        <v/>
      </c>
      <c r="T552" s="443" t="str">
        <f t="shared" si="243"/>
        <v/>
      </c>
      <c r="U552" s="539"/>
      <c r="V552" s="117"/>
      <c r="W552" s="118"/>
      <c r="X552" s="119"/>
      <c r="Y552" s="120"/>
      <c r="Z552" s="122"/>
      <c r="AA552" s="121"/>
      <c r="AB552" s="443" t="str">
        <f t="shared" si="225"/>
        <v/>
      </c>
      <c r="AC552" s="734" t="str">
        <f t="shared" si="244"/>
        <v/>
      </c>
      <c r="AD552" s="372"/>
      <c r="AE552" s="485"/>
      <c r="AF552" s="373" t="str">
        <f t="shared" si="226"/>
        <v/>
      </c>
      <c r="AG552" s="373" t="str">
        <f t="shared" si="227"/>
        <v/>
      </c>
      <c r="AH552" s="374" t="str">
        <f t="shared" si="228"/>
        <v/>
      </c>
      <c r="AI552" s="375" t="str">
        <f t="shared" si="229"/>
        <v/>
      </c>
      <c r="AJ552" s="375" t="str">
        <f t="shared" si="230"/>
        <v/>
      </c>
      <c r="AK552" s="375" t="str">
        <f t="shared" si="231"/>
        <v/>
      </c>
      <c r="AL552" s="375" t="str">
        <f t="shared" si="232"/>
        <v/>
      </c>
      <c r="AM552" s="375" t="str">
        <f t="shared" si="233"/>
        <v/>
      </c>
      <c r="AN552" s="376"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376"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375" t="str">
        <f t="shared" si="234"/>
        <v/>
      </c>
      <c r="AQ552" s="444" t="str">
        <f t="shared" si="235"/>
        <v/>
      </c>
      <c r="AR552" s="375" t="str">
        <f t="shared" si="245"/>
        <v/>
      </c>
      <c r="AS552" s="377" t="str">
        <f t="shared" si="236"/>
        <v/>
      </c>
      <c r="AT552" s="378" t="str">
        <f t="shared" si="237"/>
        <v/>
      </c>
      <c r="AX552" s="625" t="b">
        <f t="shared" si="246"/>
        <v>0</v>
      </c>
      <c r="AY552" s="7" t="str">
        <f t="shared" si="247"/>
        <v>FALSEFALSEFALSE</v>
      </c>
      <c r="AZ552" s="626">
        <f t="shared" si="238"/>
        <v>0</v>
      </c>
      <c r="BA552" s="627" t="str">
        <f t="shared" si="248"/>
        <v/>
      </c>
      <c r="BB552" s="627">
        <f t="shared" si="239"/>
        <v>0</v>
      </c>
      <c r="BC552" s="690" t="str">
        <f t="shared" si="240"/>
        <v/>
      </c>
    </row>
    <row r="553" spans="1:55">
      <c r="A553" s="381">
        <v>497</v>
      </c>
      <c r="B553" s="117"/>
      <c r="C553" s="288"/>
      <c r="D553" s="289"/>
      <c r="E553" s="289"/>
      <c r="F553" s="290"/>
      <c r="G553" s="292"/>
      <c r="H553" s="116"/>
      <c r="I553" s="292"/>
      <c r="J553" s="116"/>
      <c r="K553" s="370" t="str">
        <f t="shared" si="218"/>
        <v/>
      </c>
      <c r="L553" s="370">
        <f t="shared" si="241"/>
        <v>0</v>
      </c>
      <c r="M553" s="370">
        <f t="shared" si="242"/>
        <v>0</v>
      </c>
      <c r="N553" s="371" t="str">
        <f t="shared" si="219"/>
        <v/>
      </c>
      <c r="O553" s="371" t="str">
        <f t="shared" si="220"/>
        <v/>
      </c>
      <c r="P553" s="371" t="str">
        <f t="shared" si="221"/>
        <v/>
      </c>
      <c r="Q553" s="371" t="str">
        <f t="shared" si="222"/>
        <v/>
      </c>
      <c r="R553" s="371" t="str">
        <f t="shared" si="223"/>
        <v/>
      </c>
      <c r="S553" s="371" t="str">
        <f t="shared" si="224"/>
        <v/>
      </c>
      <c r="T553" s="443" t="str">
        <f t="shared" si="243"/>
        <v/>
      </c>
      <c r="U553" s="539"/>
      <c r="V553" s="117"/>
      <c r="W553" s="118"/>
      <c r="X553" s="119"/>
      <c r="Y553" s="120"/>
      <c r="Z553" s="122"/>
      <c r="AA553" s="121"/>
      <c r="AB553" s="443" t="str">
        <f t="shared" si="225"/>
        <v/>
      </c>
      <c r="AC553" s="734" t="str">
        <f t="shared" si="244"/>
        <v/>
      </c>
      <c r="AD553" s="372"/>
      <c r="AE553" s="485"/>
      <c r="AF553" s="373" t="str">
        <f t="shared" si="226"/>
        <v/>
      </c>
      <c r="AG553" s="373" t="str">
        <f t="shared" si="227"/>
        <v/>
      </c>
      <c r="AH553" s="374" t="str">
        <f t="shared" si="228"/>
        <v/>
      </c>
      <c r="AI553" s="375" t="str">
        <f t="shared" si="229"/>
        <v/>
      </c>
      <c r="AJ553" s="375" t="str">
        <f t="shared" si="230"/>
        <v/>
      </c>
      <c r="AK553" s="375" t="str">
        <f t="shared" si="231"/>
        <v/>
      </c>
      <c r="AL553" s="375" t="str">
        <f t="shared" si="232"/>
        <v/>
      </c>
      <c r="AM553" s="375" t="str">
        <f t="shared" si="233"/>
        <v/>
      </c>
      <c r="AN553" s="376"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376"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375" t="str">
        <f t="shared" si="234"/>
        <v/>
      </c>
      <c r="AQ553" s="444" t="str">
        <f t="shared" si="235"/>
        <v/>
      </c>
      <c r="AR553" s="375" t="str">
        <f t="shared" si="245"/>
        <v/>
      </c>
      <c r="AS553" s="377" t="str">
        <f t="shared" si="236"/>
        <v/>
      </c>
      <c r="AT553" s="378" t="str">
        <f t="shared" si="237"/>
        <v/>
      </c>
      <c r="AX553" s="625" t="b">
        <f t="shared" si="246"/>
        <v>0</v>
      </c>
      <c r="AY553" s="7" t="str">
        <f t="shared" si="247"/>
        <v>FALSEFALSEFALSE</v>
      </c>
      <c r="AZ553" s="626">
        <f t="shared" si="238"/>
        <v>0</v>
      </c>
      <c r="BA553" s="627" t="str">
        <f t="shared" si="248"/>
        <v/>
      </c>
      <c r="BB553" s="627">
        <f t="shared" si="239"/>
        <v>0</v>
      </c>
      <c r="BC553" s="690" t="str">
        <f t="shared" si="240"/>
        <v/>
      </c>
    </row>
    <row r="554" spans="1:55">
      <c r="A554" s="381">
        <v>498</v>
      </c>
      <c r="B554" s="117"/>
      <c r="C554" s="288"/>
      <c r="D554" s="289"/>
      <c r="E554" s="289"/>
      <c r="F554" s="290"/>
      <c r="G554" s="292"/>
      <c r="H554" s="116"/>
      <c r="I554" s="292"/>
      <c r="J554" s="116"/>
      <c r="K554" s="370" t="str">
        <f t="shared" si="218"/>
        <v/>
      </c>
      <c r="L554" s="370">
        <f t="shared" si="241"/>
        <v>0</v>
      </c>
      <c r="M554" s="370">
        <f t="shared" si="242"/>
        <v>0</v>
      </c>
      <c r="N554" s="371" t="str">
        <f t="shared" si="219"/>
        <v/>
      </c>
      <c r="O554" s="371" t="str">
        <f t="shared" si="220"/>
        <v/>
      </c>
      <c r="P554" s="371" t="str">
        <f t="shared" si="221"/>
        <v/>
      </c>
      <c r="Q554" s="371" t="str">
        <f t="shared" si="222"/>
        <v/>
      </c>
      <c r="R554" s="371" t="str">
        <f t="shared" si="223"/>
        <v/>
      </c>
      <c r="S554" s="371" t="str">
        <f t="shared" si="224"/>
        <v/>
      </c>
      <c r="T554" s="443" t="str">
        <f t="shared" si="243"/>
        <v/>
      </c>
      <c r="U554" s="539"/>
      <c r="V554" s="117"/>
      <c r="W554" s="118"/>
      <c r="X554" s="119"/>
      <c r="Y554" s="120"/>
      <c r="Z554" s="122"/>
      <c r="AA554" s="121"/>
      <c r="AB554" s="443" t="str">
        <f t="shared" si="225"/>
        <v/>
      </c>
      <c r="AC554" s="734" t="str">
        <f t="shared" si="244"/>
        <v/>
      </c>
      <c r="AD554" s="372"/>
      <c r="AE554" s="485"/>
      <c r="AF554" s="373" t="str">
        <f t="shared" si="226"/>
        <v/>
      </c>
      <c r="AG554" s="373" t="str">
        <f t="shared" si="227"/>
        <v/>
      </c>
      <c r="AH554" s="374" t="str">
        <f t="shared" si="228"/>
        <v/>
      </c>
      <c r="AI554" s="375" t="str">
        <f t="shared" si="229"/>
        <v/>
      </c>
      <c r="AJ554" s="375" t="str">
        <f t="shared" si="230"/>
        <v/>
      </c>
      <c r="AK554" s="375" t="str">
        <f t="shared" si="231"/>
        <v/>
      </c>
      <c r="AL554" s="375" t="str">
        <f t="shared" si="232"/>
        <v/>
      </c>
      <c r="AM554" s="375" t="str">
        <f t="shared" si="233"/>
        <v/>
      </c>
      <c r="AN554" s="376"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376"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375" t="str">
        <f t="shared" si="234"/>
        <v/>
      </c>
      <c r="AQ554" s="444" t="str">
        <f t="shared" si="235"/>
        <v/>
      </c>
      <c r="AR554" s="375" t="str">
        <f t="shared" si="245"/>
        <v/>
      </c>
      <c r="AS554" s="377" t="str">
        <f t="shared" si="236"/>
        <v/>
      </c>
      <c r="AT554" s="378" t="str">
        <f t="shared" si="237"/>
        <v/>
      </c>
      <c r="AX554" s="625" t="b">
        <f t="shared" si="246"/>
        <v>0</v>
      </c>
      <c r="AY554" s="7" t="str">
        <f t="shared" si="247"/>
        <v>FALSEFALSEFALSE</v>
      </c>
      <c r="AZ554" s="626">
        <f t="shared" si="238"/>
        <v>0</v>
      </c>
      <c r="BA554" s="627" t="str">
        <f t="shared" si="248"/>
        <v/>
      </c>
      <c r="BB554" s="627">
        <f t="shared" si="239"/>
        <v>0</v>
      </c>
      <c r="BC554" s="690" t="str">
        <f t="shared" si="240"/>
        <v/>
      </c>
    </row>
    <row r="555" spans="1:55">
      <c r="A555" s="381">
        <v>499</v>
      </c>
      <c r="B555" s="117"/>
      <c r="C555" s="288"/>
      <c r="D555" s="289"/>
      <c r="E555" s="289"/>
      <c r="F555" s="290"/>
      <c r="G555" s="292"/>
      <c r="H555" s="116"/>
      <c r="I555" s="292"/>
      <c r="J555" s="116"/>
      <c r="K555" s="370" t="str">
        <f t="shared" si="218"/>
        <v/>
      </c>
      <c r="L555" s="370">
        <f t="shared" si="241"/>
        <v>0</v>
      </c>
      <c r="M555" s="370">
        <f t="shared" si="242"/>
        <v>0</v>
      </c>
      <c r="N555" s="371" t="str">
        <f t="shared" si="219"/>
        <v/>
      </c>
      <c r="O555" s="371" t="str">
        <f t="shared" si="220"/>
        <v/>
      </c>
      <c r="P555" s="371" t="str">
        <f t="shared" si="221"/>
        <v/>
      </c>
      <c r="Q555" s="371" t="str">
        <f t="shared" si="222"/>
        <v/>
      </c>
      <c r="R555" s="371" t="str">
        <f t="shared" si="223"/>
        <v/>
      </c>
      <c r="S555" s="371" t="str">
        <f t="shared" si="224"/>
        <v/>
      </c>
      <c r="T555" s="443" t="str">
        <f t="shared" si="243"/>
        <v/>
      </c>
      <c r="U555" s="539"/>
      <c r="V555" s="117"/>
      <c r="W555" s="118"/>
      <c r="X555" s="119"/>
      <c r="Y555" s="120"/>
      <c r="Z555" s="122"/>
      <c r="AA555" s="121"/>
      <c r="AB555" s="443" t="str">
        <f t="shared" si="225"/>
        <v/>
      </c>
      <c r="AC555" s="734" t="str">
        <f t="shared" si="244"/>
        <v/>
      </c>
      <c r="AD555" s="372"/>
      <c r="AE555" s="485"/>
      <c r="AF555" s="373" t="str">
        <f t="shared" si="226"/>
        <v/>
      </c>
      <c r="AG555" s="373" t="str">
        <f t="shared" si="227"/>
        <v/>
      </c>
      <c r="AH555" s="374" t="str">
        <f t="shared" si="228"/>
        <v/>
      </c>
      <c r="AI555" s="375" t="str">
        <f t="shared" si="229"/>
        <v/>
      </c>
      <c r="AJ555" s="375" t="str">
        <f t="shared" si="230"/>
        <v/>
      </c>
      <c r="AK555" s="375" t="str">
        <f t="shared" si="231"/>
        <v/>
      </c>
      <c r="AL555" s="375" t="str">
        <f t="shared" si="232"/>
        <v/>
      </c>
      <c r="AM555" s="375" t="str">
        <f t="shared" si="233"/>
        <v/>
      </c>
      <c r="AN555" s="376"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376"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375" t="str">
        <f t="shared" si="234"/>
        <v/>
      </c>
      <c r="AQ555" s="444" t="str">
        <f t="shared" si="235"/>
        <v/>
      </c>
      <c r="AR555" s="375" t="str">
        <f t="shared" si="245"/>
        <v/>
      </c>
      <c r="AS555" s="377" t="str">
        <f t="shared" si="236"/>
        <v/>
      </c>
      <c r="AT555" s="378" t="str">
        <f t="shared" si="237"/>
        <v/>
      </c>
      <c r="AX555" s="625" t="b">
        <f t="shared" si="246"/>
        <v>0</v>
      </c>
      <c r="AY555" s="7" t="str">
        <f t="shared" si="247"/>
        <v>FALSEFALSEFALSE</v>
      </c>
      <c r="AZ555" s="626">
        <f t="shared" si="238"/>
        <v>0</v>
      </c>
      <c r="BA555" s="627" t="str">
        <f t="shared" si="248"/>
        <v/>
      </c>
      <c r="BB555" s="627">
        <f t="shared" si="239"/>
        <v>0</v>
      </c>
      <c r="BC555" s="690" t="str">
        <f t="shared" si="240"/>
        <v/>
      </c>
    </row>
    <row r="556" spans="1:55">
      <c r="A556" s="381">
        <v>500</v>
      </c>
      <c r="B556" s="117"/>
      <c r="C556" s="288"/>
      <c r="D556" s="289"/>
      <c r="E556" s="289"/>
      <c r="F556" s="290"/>
      <c r="G556" s="292"/>
      <c r="H556" s="116"/>
      <c r="I556" s="292"/>
      <c r="J556" s="116"/>
      <c r="K556" s="370" t="str">
        <f t="shared" ref="K556:K619" si="249">C556&amp;D556&amp;E556&amp;F556</f>
        <v/>
      </c>
      <c r="L556" s="370">
        <f t="shared" ref="L556:L619" si="250">IF(G556&gt;0,DATE((G556),(H556+1),0),0)</f>
        <v>0</v>
      </c>
      <c r="M556" s="370">
        <f t="shared" ref="M556:M619" si="251">IF(I556&gt;0,DATE((I556),(J556+1),0),0)</f>
        <v>0</v>
      </c>
      <c r="N556" s="371" t="str">
        <f t="shared" si="219"/>
        <v/>
      </c>
      <c r="O556" s="371" t="str">
        <f t="shared" si="220"/>
        <v/>
      </c>
      <c r="P556" s="371" t="str">
        <f t="shared" si="221"/>
        <v/>
      </c>
      <c r="Q556" s="371" t="str">
        <f t="shared" si="222"/>
        <v/>
      </c>
      <c r="R556" s="371" t="str">
        <f t="shared" si="223"/>
        <v/>
      </c>
      <c r="S556" s="371" t="str">
        <f t="shared" si="224"/>
        <v/>
      </c>
      <c r="T556" s="443" t="str">
        <f t="shared" ref="T556:T619" si="252">N556&amp;O556&amp;P556&amp;Q556&amp;R556&amp;S556</f>
        <v/>
      </c>
      <c r="U556" s="539"/>
      <c r="V556" s="117"/>
      <c r="W556" s="118"/>
      <c r="X556" s="119"/>
      <c r="Y556" s="120"/>
      <c r="Z556" s="122"/>
      <c r="AA556" s="121"/>
      <c r="AB556" s="443" t="str">
        <f t="shared" ref="AB556:AB619" si="253">IF(AF556="","",IF(AM556=1,VLOOKUP(AN556,低公害車判別,2,FALSE),IF(AM556=3,VLOOKUP(AN556,低公害車判別,2,FALSE),IF(AM556=4,VLOOKUP(AO556,低公害車判別,2,FALSE),"低公害車"))))</f>
        <v/>
      </c>
      <c r="AC556" s="734" t="str">
        <f t="shared" ref="AC556:AC619" si="254">IF(AF556="","",IF((AN556="")+(AN556="－"),IF((AO556="")+(AO556=0),"－",AO556),IF((AN556="PM☆☆☆")+(AN556="☆及びPM☆☆☆")+(AN556="☆☆及びPM☆☆☆")+(AN556="☆☆☆及びPM☆☆☆"),"PM☆☆☆",IF((AN556="PM☆☆☆☆")+(AN556="☆及びPM☆☆☆☆")+(AN556="☆☆及びPM☆☆☆☆")+(AN556="☆☆☆及びPM☆☆☆☆"),"PM☆☆☆☆",IF((AN556="新☆")+(AN556="新NOx☆")+(AN556="新PM☆"),"新☆（新長期）",AN556)))))</f>
        <v/>
      </c>
      <c r="AD556" s="372"/>
      <c r="AE556" s="485"/>
      <c r="AF556" s="373" t="str">
        <f t="shared" si="226"/>
        <v/>
      </c>
      <c r="AG556" s="373" t="str">
        <f t="shared" si="227"/>
        <v/>
      </c>
      <c r="AH556" s="374" t="str">
        <f t="shared" si="228"/>
        <v/>
      </c>
      <c r="AI556" s="375" t="str">
        <f t="shared" si="229"/>
        <v/>
      </c>
      <c r="AJ556" s="375" t="str">
        <f t="shared" si="230"/>
        <v/>
      </c>
      <c r="AK556" s="375" t="str">
        <f t="shared" si="231"/>
        <v/>
      </c>
      <c r="AL556" s="375" t="str">
        <f t="shared" si="232"/>
        <v/>
      </c>
      <c r="AM556" s="375" t="str">
        <f t="shared" si="233"/>
        <v/>
      </c>
      <c r="AN556" s="376"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376"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375" t="str">
        <f t="shared" si="234"/>
        <v/>
      </c>
      <c r="AQ556" s="444" t="str">
        <f t="shared" si="235"/>
        <v/>
      </c>
      <c r="AR556" s="375" t="str">
        <f t="shared" si="245"/>
        <v/>
      </c>
      <c r="AS556" s="377" t="str">
        <f t="shared" si="236"/>
        <v/>
      </c>
      <c r="AT556" s="378" t="str">
        <f t="shared" si="237"/>
        <v/>
      </c>
      <c r="AX556" s="625" t="b">
        <f t="shared" si="246"/>
        <v>0</v>
      </c>
      <c r="AY556" s="7" t="str">
        <f t="shared" si="247"/>
        <v>FALSEFALSEFALSE</v>
      </c>
      <c r="AZ556" s="626">
        <f t="shared" si="238"/>
        <v>0</v>
      </c>
      <c r="BA556" s="627" t="str">
        <f t="shared" si="248"/>
        <v/>
      </c>
      <c r="BB556" s="627">
        <f t="shared" si="239"/>
        <v>0</v>
      </c>
      <c r="BC556" s="690" t="str">
        <f t="shared" si="240"/>
        <v/>
      </c>
    </row>
    <row r="557" spans="1:55">
      <c r="A557" s="381">
        <v>501</v>
      </c>
      <c r="B557" s="117"/>
      <c r="C557" s="288"/>
      <c r="D557" s="289"/>
      <c r="E557" s="289"/>
      <c r="F557" s="290"/>
      <c r="G557" s="292"/>
      <c r="H557" s="116"/>
      <c r="I557" s="292"/>
      <c r="J557" s="116"/>
      <c r="K557" s="370" t="str">
        <f t="shared" si="249"/>
        <v/>
      </c>
      <c r="L557" s="370">
        <f t="shared" si="250"/>
        <v>0</v>
      </c>
      <c r="M557" s="370">
        <f t="shared" si="251"/>
        <v>0</v>
      </c>
      <c r="N557" s="371" t="str">
        <f t="shared" si="219"/>
        <v/>
      </c>
      <c r="O557" s="371" t="str">
        <f t="shared" si="220"/>
        <v/>
      </c>
      <c r="P557" s="371" t="str">
        <f t="shared" si="221"/>
        <v/>
      </c>
      <c r="Q557" s="371" t="str">
        <f t="shared" si="222"/>
        <v/>
      </c>
      <c r="R557" s="371" t="str">
        <f t="shared" si="223"/>
        <v/>
      </c>
      <c r="S557" s="371" t="str">
        <f t="shared" si="224"/>
        <v/>
      </c>
      <c r="T557" s="443" t="str">
        <f t="shared" si="252"/>
        <v/>
      </c>
      <c r="U557" s="539"/>
      <c r="V557" s="117"/>
      <c r="W557" s="118"/>
      <c r="X557" s="119"/>
      <c r="Y557" s="120"/>
      <c r="Z557" s="122"/>
      <c r="AA557" s="121"/>
      <c r="AB557" s="443" t="str">
        <f t="shared" si="253"/>
        <v/>
      </c>
      <c r="AC557" s="734" t="str">
        <f t="shared" si="254"/>
        <v/>
      </c>
      <c r="AD557" s="372"/>
      <c r="AE557" s="485"/>
      <c r="AF557" s="373" t="str">
        <f t="shared" si="226"/>
        <v/>
      </c>
      <c r="AG557" s="373" t="str">
        <f t="shared" si="227"/>
        <v/>
      </c>
      <c r="AH557" s="374" t="str">
        <f t="shared" si="228"/>
        <v/>
      </c>
      <c r="AI557" s="375" t="str">
        <f t="shared" si="229"/>
        <v/>
      </c>
      <c r="AJ557" s="375" t="str">
        <f t="shared" si="230"/>
        <v/>
      </c>
      <c r="AK557" s="375" t="str">
        <f t="shared" si="231"/>
        <v/>
      </c>
      <c r="AL557" s="375" t="str">
        <f t="shared" si="232"/>
        <v/>
      </c>
      <c r="AM557" s="375" t="str">
        <f t="shared" si="233"/>
        <v/>
      </c>
      <c r="AN557" s="376"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376"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375" t="str">
        <f t="shared" si="234"/>
        <v/>
      </c>
      <c r="AQ557" s="444" t="str">
        <f t="shared" si="235"/>
        <v/>
      </c>
      <c r="AR557" s="375" t="str">
        <f t="shared" si="245"/>
        <v/>
      </c>
      <c r="AS557" s="377" t="str">
        <f t="shared" si="236"/>
        <v/>
      </c>
      <c r="AT557" s="378" t="str">
        <f t="shared" si="237"/>
        <v/>
      </c>
      <c r="AX557" s="625" t="b">
        <f t="shared" ref="AX557:AX569" si="255">IF(AY557="FALSEFALSEFALSEFALSE","ハイブリッド")</f>
        <v>0</v>
      </c>
      <c r="AY557" s="7" t="str">
        <f t="shared" ref="AY557:AY569" si="256">EXACT(AZ557,BA557)&amp;IF(BA557="","")&amp;IF(AZ557="電気",TRUE)&amp;IF(AZ557="LPG",TRUE)</f>
        <v>FALSEFALSEFALSE</v>
      </c>
      <c r="AZ557" s="626">
        <f t="shared" ref="AZ557:AZ620" si="257">AA557</f>
        <v>0</v>
      </c>
      <c r="BA557" s="627" t="str">
        <f t="shared" ref="BA557:BA620" si="258">IF(COUNTIFS(BC557,"*A*",BB557,"3"),"ハイブリッド(ガソリン)","")</f>
        <v/>
      </c>
      <c r="BB557" s="627">
        <f t="shared" ref="BB557:BB620" si="259">LEN(X557)</f>
        <v>0</v>
      </c>
      <c r="BC557" s="690" t="str">
        <f t="shared" ref="BC557:BC620" si="260">MID(X557,2,1)</f>
        <v/>
      </c>
    </row>
    <row r="558" spans="1:55">
      <c r="A558" s="381">
        <v>502</v>
      </c>
      <c r="B558" s="117"/>
      <c r="C558" s="288"/>
      <c r="D558" s="289"/>
      <c r="E558" s="289"/>
      <c r="F558" s="290"/>
      <c r="G558" s="292"/>
      <c r="H558" s="116"/>
      <c r="I558" s="292"/>
      <c r="J558" s="116"/>
      <c r="K558" s="370" t="str">
        <f t="shared" si="249"/>
        <v/>
      </c>
      <c r="L558" s="370">
        <f t="shared" si="250"/>
        <v>0</v>
      </c>
      <c r="M558" s="370">
        <f t="shared" si="251"/>
        <v>0</v>
      </c>
      <c r="N558" s="371" t="str">
        <f t="shared" si="219"/>
        <v/>
      </c>
      <c r="O558" s="371" t="str">
        <f t="shared" si="220"/>
        <v/>
      </c>
      <c r="P558" s="371" t="str">
        <f t="shared" si="221"/>
        <v/>
      </c>
      <c r="Q558" s="371" t="str">
        <f t="shared" si="222"/>
        <v/>
      </c>
      <c r="R558" s="371" t="str">
        <f t="shared" si="223"/>
        <v/>
      </c>
      <c r="S558" s="371" t="str">
        <f t="shared" si="224"/>
        <v/>
      </c>
      <c r="T558" s="443" t="str">
        <f t="shared" si="252"/>
        <v/>
      </c>
      <c r="U558" s="539"/>
      <c r="V558" s="117"/>
      <c r="W558" s="118"/>
      <c r="X558" s="119"/>
      <c r="Y558" s="120"/>
      <c r="Z558" s="122"/>
      <c r="AA558" s="121"/>
      <c r="AB558" s="443" t="str">
        <f t="shared" si="253"/>
        <v/>
      </c>
      <c r="AC558" s="734" t="str">
        <f t="shared" si="254"/>
        <v/>
      </c>
      <c r="AD558" s="372"/>
      <c r="AE558" s="485"/>
      <c r="AF558" s="373" t="str">
        <f t="shared" si="226"/>
        <v/>
      </c>
      <c r="AG558" s="373" t="str">
        <f t="shared" si="227"/>
        <v/>
      </c>
      <c r="AH558" s="374" t="str">
        <f t="shared" si="228"/>
        <v/>
      </c>
      <c r="AI558" s="375" t="str">
        <f t="shared" si="229"/>
        <v/>
      </c>
      <c r="AJ558" s="375" t="str">
        <f t="shared" si="230"/>
        <v/>
      </c>
      <c r="AK558" s="375" t="str">
        <f t="shared" si="231"/>
        <v/>
      </c>
      <c r="AL558" s="375" t="str">
        <f t="shared" si="232"/>
        <v/>
      </c>
      <c r="AM558" s="375" t="str">
        <f t="shared" si="233"/>
        <v/>
      </c>
      <c r="AN558" s="376" t="str">
        <f>IF(AF558="","",IF(OR(AH558="",AH558="-"),"－",IF(OR(AM558=8,AM558=9),"",IF(OR(AJ558=3,AJ558=4,AJ558=5,AJ558=6),VLOOKUP(AH558,INDEX((係数_バス貨物_ガソリン,係数_バス貨物_CNG,係数_バス貨物_軽油,係数_バス貨物_メタノール,係数_バス貨物_LPG),MATCH(AL558,【参考】排出ガスレベル!$AI$4:$AI$671,1),1,AR558):INDEX((係数_バス貨物_ガソリン,係数_バス貨物_CNG,係数_バス貨物_軽油,係数_バス貨物_メタノール,係数_バス貨物_LPG),MATCH(AL558+1,【参考】排出ガスレベル!$AI$4:$AI$671,1)-1,5,AR558),2,FALSE),IF(OR(AJ558=1,AJ558=2),VLOOKUP(AH558,INDEX((係数_乗用_ガソリン,係数_乗用_CNG,係数_乗用_軽油,係数_乗用_メタノール,係数_乗用_LPG),1,1,AR558):INDEX((係数_乗用_ガソリン,係数_乗用_CNG,係数_乗用_軽油,係数_乗用_メタノール,係数_乗用_LPG),125,5,AR558),2,FALSE))))))</f>
        <v/>
      </c>
      <c r="AO558" s="376" t="str">
        <f>IF(T558="","",IF(OR(AH558="",AH558="-"),"－",IF(OR(AM558=8,AM558=9),"",IF(OR(AJ558=3,AJ558=4,AJ558=5,AJ558=6),VLOOKUP(AH558,INDEX((係数_バス貨物_ガソリン,係数_バス貨物_CNG,係数_バス貨物_軽油,係数_バス貨物_メタノール,係数_バス貨物_LPG),MATCH(AL558,【参考】排出ガスレベル!$AI$4:$AI$671,1),1,AR558):INDEX((係数_バス貨物_ガソリン,係数_バス貨物_CNG,係数_バス貨物_軽油,係数_バス貨物_メタノール,係数_バス貨物_LPG),MATCH(AL558+1,【参考】排出ガスレベル!$AI$4:$AI$671,1)-1,5,AR558),3,FALSE),IF(OR(AJ558=1,AJ558=2),VLOOKUP(AH558,INDEX((係数_乗用_ガソリン,係数_乗用_CNG,係数_乗用_軽油,係数_乗用_メタノール,係数_乗用_LPG),1,1,AR558):INDEX((係数_乗用_ガソリン,係数_乗用_CNG,係数_乗用_軽油,係数_乗用_メタノール,係数_乗用_LPG),125,5,AR558),3,FALSE))))))</f>
        <v/>
      </c>
      <c r="AP558" s="375" t="str">
        <f t="shared" si="234"/>
        <v/>
      </c>
      <c r="AQ558" s="444" t="str">
        <f t="shared" si="235"/>
        <v/>
      </c>
      <c r="AR558" s="375" t="str">
        <f t="shared" si="245"/>
        <v/>
      </c>
      <c r="AS558" s="377" t="str">
        <f t="shared" si="236"/>
        <v/>
      </c>
      <c r="AT558" s="378" t="str">
        <f t="shared" si="237"/>
        <v/>
      </c>
      <c r="AX558" s="625" t="b">
        <f t="shared" si="255"/>
        <v>0</v>
      </c>
      <c r="AY558" s="7" t="str">
        <f t="shared" si="256"/>
        <v>FALSEFALSEFALSE</v>
      </c>
      <c r="AZ558" s="626">
        <f t="shared" si="257"/>
        <v>0</v>
      </c>
      <c r="BA558" s="627" t="str">
        <f t="shared" si="258"/>
        <v/>
      </c>
      <c r="BB558" s="627">
        <f t="shared" si="259"/>
        <v>0</v>
      </c>
      <c r="BC558" s="690" t="str">
        <f t="shared" si="260"/>
        <v/>
      </c>
    </row>
    <row r="559" spans="1:55">
      <c r="A559" s="381">
        <v>503</v>
      </c>
      <c r="B559" s="117"/>
      <c r="C559" s="288"/>
      <c r="D559" s="289"/>
      <c r="E559" s="289"/>
      <c r="F559" s="290"/>
      <c r="G559" s="292"/>
      <c r="H559" s="116"/>
      <c r="I559" s="292"/>
      <c r="J559" s="116"/>
      <c r="K559" s="370" t="str">
        <f t="shared" si="249"/>
        <v/>
      </c>
      <c r="L559" s="370">
        <f t="shared" si="250"/>
        <v>0</v>
      </c>
      <c r="M559" s="370">
        <f t="shared" si="251"/>
        <v>0</v>
      </c>
      <c r="N559" s="371" t="str">
        <f t="shared" si="219"/>
        <v/>
      </c>
      <c r="O559" s="371" t="str">
        <f t="shared" si="220"/>
        <v/>
      </c>
      <c r="P559" s="371" t="str">
        <f t="shared" si="221"/>
        <v/>
      </c>
      <c r="Q559" s="371" t="str">
        <f t="shared" si="222"/>
        <v/>
      </c>
      <c r="R559" s="371" t="str">
        <f t="shared" si="223"/>
        <v/>
      </c>
      <c r="S559" s="371" t="str">
        <f t="shared" si="224"/>
        <v/>
      </c>
      <c r="T559" s="443" t="str">
        <f t="shared" si="252"/>
        <v/>
      </c>
      <c r="U559" s="539"/>
      <c r="V559" s="117"/>
      <c r="W559" s="118"/>
      <c r="X559" s="119"/>
      <c r="Y559" s="120"/>
      <c r="Z559" s="122"/>
      <c r="AA559" s="121"/>
      <c r="AB559" s="443" t="str">
        <f t="shared" si="253"/>
        <v/>
      </c>
      <c r="AC559" s="734" t="str">
        <f t="shared" si="254"/>
        <v/>
      </c>
      <c r="AD559" s="372"/>
      <c r="AE559" s="485"/>
      <c r="AF559" s="373" t="str">
        <f t="shared" si="226"/>
        <v/>
      </c>
      <c r="AG559" s="373" t="str">
        <f t="shared" si="227"/>
        <v/>
      </c>
      <c r="AH559" s="374" t="str">
        <f t="shared" si="228"/>
        <v/>
      </c>
      <c r="AI559" s="375" t="str">
        <f t="shared" si="229"/>
        <v/>
      </c>
      <c r="AJ559" s="375" t="str">
        <f t="shared" si="230"/>
        <v/>
      </c>
      <c r="AK559" s="375" t="str">
        <f t="shared" si="231"/>
        <v/>
      </c>
      <c r="AL559" s="375" t="str">
        <f t="shared" si="232"/>
        <v/>
      </c>
      <c r="AM559" s="375" t="str">
        <f t="shared" si="233"/>
        <v/>
      </c>
      <c r="AN559" s="376" t="str">
        <f>IF(AF559="","",IF(OR(AH559="",AH559="-"),"－",IF(OR(AM559=8,AM559=9),"",IF(OR(AJ559=3,AJ559=4,AJ559=5,AJ559=6),VLOOKUP(AH559,INDEX((係数_バス貨物_ガソリン,係数_バス貨物_CNG,係数_バス貨物_軽油,係数_バス貨物_メタノール,係数_バス貨物_LPG),MATCH(AL559,【参考】排出ガスレベル!$AI$4:$AI$671,1),1,AR559):INDEX((係数_バス貨物_ガソリン,係数_バス貨物_CNG,係数_バス貨物_軽油,係数_バス貨物_メタノール,係数_バス貨物_LPG),MATCH(AL559+1,【参考】排出ガスレベル!$AI$4:$AI$671,1)-1,5,AR559),2,FALSE),IF(OR(AJ559=1,AJ559=2),VLOOKUP(AH559,INDEX((係数_乗用_ガソリン,係数_乗用_CNG,係数_乗用_軽油,係数_乗用_メタノール,係数_乗用_LPG),1,1,AR559):INDEX((係数_乗用_ガソリン,係数_乗用_CNG,係数_乗用_軽油,係数_乗用_メタノール,係数_乗用_LPG),125,5,AR559),2,FALSE))))))</f>
        <v/>
      </c>
      <c r="AO559" s="376" t="str">
        <f>IF(T559="","",IF(OR(AH559="",AH559="-"),"－",IF(OR(AM559=8,AM559=9),"",IF(OR(AJ559=3,AJ559=4,AJ559=5,AJ559=6),VLOOKUP(AH559,INDEX((係数_バス貨物_ガソリン,係数_バス貨物_CNG,係数_バス貨物_軽油,係数_バス貨物_メタノール,係数_バス貨物_LPG),MATCH(AL559,【参考】排出ガスレベル!$AI$4:$AI$671,1),1,AR559):INDEX((係数_バス貨物_ガソリン,係数_バス貨物_CNG,係数_バス貨物_軽油,係数_バス貨物_メタノール,係数_バス貨物_LPG),MATCH(AL559+1,【参考】排出ガスレベル!$AI$4:$AI$671,1)-1,5,AR559),3,FALSE),IF(OR(AJ559=1,AJ559=2),VLOOKUP(AH559,INDEX((係数_乗用_ガソリン,係数_乗用_CNG,係数_乗用_軽油,係数_乗用_メタノール,係数_乗用_LPG),1,1,AR559):INDEX((係数_乗用_ガソリン,係数_乗用_CNG,係数_乗用_軽油,係数_乗用_メタノール,係数_乗用_LPG),125,5,AR559),3,FALSE))))))</f>
        <v/>
      </c>
      <c r="AP559" s="375" t="str">
        <f t="shared" si="234"/>
        <v/>
      </c>
      <c r="AQ559" s="444" t="str">
        <f t="shared" si="235"/>
        <v/>
      </c>
      <c r="AR559" s="375" t="str">
        <f t="shared" si="245"/>
        <v/>
      </c>
      <c r="AS559" s="377" t="str">
        <f t="shared" si="236"/>
        <v/>
      </c>
      <c r="AT559" s="378" t="str">
        <f t="shared" si="237"/>
        <v/>
      </c>
      <c r="AX559" s="625" t="b">
        <f t="shared" si="255"/>
        <v>0</v>
      </c>
      <c r="AY559" s="7" t="str">
        <f t="shared" si="256"/>
        <v>FALSEFALSEFALSE</v>
      </c>
      <c r="AZ559" s="626">
        <f t="shared" si="257"/>
        <v>0</v>
      </c>
      <c r="BA559" s="627" t="str">
        <f t="shared" si="258"/>
        <v/>
      </c>
      <c r="BB559" s="627">
        <f t="shared" si="259"/>
        <v>0</v>
      </c>
      <c r="BC559" s="690" t="str">
        <f t="shared" si="260"/>
        <v/>
      </c>
    </row>
    <row r="560" spans="1:55">
      <c r="A560" s="381">
        <v>504</v>
      </c>
      <c r="B560" s="117"/>
      <c r="C560" s="288"/>
      <c r="D560" s="289"/>
      <c r="E560" s="289"/>
      <c r="F560" s="290"/>
      <c r="G560" s="292"/>
      <c r="H560" s="116"/>
      <c r="I560" s="292"/>
      <c r="J560" s="116"/>
      <c r="K560" s="370" t="str">
        <f t="shared" si="249"/>
        <v/>
      </c>
      <c r="L560" s="370">
        <f t="shared" si="250"/>
        <v>0</v>
      </c>
      <c r="M560" s="370">
        <f t="shared" si="251"/>
        <v>0</v>
      </c>
      <c r="N560" s="371" t="str">
        <f t="shared" si="219"/>
        <v/>
      </c>
      <c r="O560" s="371" t="str">
        <f t="shared" si="220"/>
        <v/>
      </c>
      <c r="P560" s="371" t="str">
        <f t="shared" si="221"/>
        <v/>
      </c>
      <c r="Q560" s="371" t="str">
        <f t="shared" si="222"/>
        <v/>
      </c>
      <c r="R560" s="371" t="str">
        <f t="shared" si="223"/>
        <v/>
      </c>
      <c r="S560" s="371" t="str">
        <f t="shared" si="224"/>
        <v/>
      </c>
      <c r="T560" s="443" t="str">
        <f t="shared" si="252"/>
        <v/>
      </c>
      <c r="U560" s="539"/>
      <c r="V560" s="117"/>
      <c r="W560" s="118"/>
      <c r="X560" s="119"/>
      <c r="Y560" s="120"/>
      <c r="Z560" s="122"/>
      <c r="AA560" s="121"/>
      <c r="AB560" s="443" t="str">
        <f t="shared" si="253"/>
        <v/>
      </c>
      <c r="AC560" s="734" t="str">
        <f t="shared" si="254"/>
        <v/>
      </c>
      <c r="AD560" s="372"/>
      <c r="AE560" s="485"/>
      <c r="AF560" s="373" t="str">
        <f t="shared" si="226"/>
        <v/>
      </c>
      <c r="AG560" s="373" t="str">
        <f t="shared" si="227"/>
        <v/>
      </c>
      <c r="AH560" s="374" t="str">
        <f t="shared" si="228"/>
        <v/>
      </c>
      <c r="AI560" s="375" t="str">
        <f t="shared" si="229"/>
        <v/>
      </c>
      <c r="AJ560" s="375" t="str">
        <f t="shared" si="230"/>
        <v/>
      </c>
      <c r="AK560" s="375" t="str">
        <f t="shared" si="231"/>
        <v/>
      </c>
      <c r="AL560" s="375" t="str">
        <f t="shared" si="232"/>
        <v/>
      </c>
      <c r="AM560" s="375" t="str">
        <f t="shared" si="233"/>
        <v/>
      </c>
      <c r="AN560" s="376" t="str">
        <f>IF(AF560="","",IF(OR(AH560="",AH560="-"),"－",IF(OR(AM560=8,AM560=9),"",IF(OR(AJ560=3,AJ560=4,AJ560=5,AJ560=6),VLOOKUP(AH560,INDEX((係数_バス貨物_ガソリン,係数_バス貨物_CNG,係数_バス貨物_軽油,係数_バス貨物_メタノール,係数_バス貨物_LPG),MATCH(AL560,【参考】排出ガスレベル!$AI$4:$AI$671,1),1,AR560):INDEX((係数_バス貨物_ガソリン,係数_バス貨物_CNG,係数_バス貨物_軽油,係数_バス貨物_メタノール,係数_バス貨物_LPG),MATCH(AL560+1,【参考】排出ガスレベル!$AI$4:$AI$671,1)-1,5,AR560),2,FALSE),IF(OR(AJ560=1,AJ560=2),VLOOKUP(AH560,INDEX((係数_乗用_ガソリン,係数_乗用_CNG,係数_乗用_軽油,係数_乗用_メタノール,係数_乗用_LPG),1,1,AR560):INDEX((係数_乗用_ガソリン,係数_乗用_CNG,係数_乗用_軽油,係数_乗用_メタノール,係数_乗用_LPG),125,5,AR560),2,FALSE))))))</f>
        <v/>
      </c>
      <c r="AO560" s="376" t="str">
        <f>IF(T560="","",IF(OR(AH560="",AH560="-"),"－",IF(OR(AM560=8,AM560=9),"",IF(OR(AJ560=3,AJ560=4,AJ560=5,AJ560=6),VLOOKUP(AH560,INDEX((係数_バス貨物_ガソリン,係数_バス貨物_CNG,係数_バス貨物_軽油,係数_バス貨物_メタノール,係数_バス貨物_LPG),MATCH(AL560,【参考】排出ガスレベル!$AI$4:$AI$671,1),1,AR560):INDEX((係数_バス貨物_ガソリン,係数_バス貨物_CNG,係数_バス貨物_軽油,係数_バス貨物_メタノール,係数_バス貨物_LPG),MATCH(AL560+1,【参考】排出ガスレベル!$AI$4:$AI$671,1)-1,5,AR560),3,FALSE),IF(OR(AJ560=1,AJ560=2),VLOOKUP(AH560,INDEX((係数_乗用_ガソリン,係数_乗用_CNG,係数_乗用_軽油,係数_乗用_メタノール,係数_乗用_LPG),1,1,AR560):INDEX((係数_乗用_ガソリン,係数_乗用_CNG,係数_乗用_軽油,係数_乗用_メタノール,係数_乗用_LPG),125,5,AR560),3,FALSE))))))</f>
        <v/>
      </c>
      <c r="AP560" s="375" t="str">
        <f t="shared" si="234"/>
        <v/>
      </c>
      <c r="AQ560" s="444" t="str">
        <f t="shared" si="235"/>
        <v/>
      </c>
      <c r="AR560" s="375" t="str">
        <f t="shared" si="245"/>
        <v/>
      </c>
      <c r="AS560" s="377" t="str">
        <f t="shared" si="236"/>
        <v/>
      </c>
      <c r="AT560" s="378" t="str">
        <f t="shared" si="237"/>
        <v/>
      </c>
      <c r="AX560" s="625" t="b">
        <f t="shared" si="255"/>
        <v>0</v>
      </c>
      <c r="AY560" s="7" t="str">
        <f t="shared" si="256"/>
        <v>FALSEFALSEFALSE</v>
      </c>
      <c r="AZ560" s="626">
        <f t="shared" si="257"/>
        <v>0</v>
      </c>
      <c r="BA560" s="627" t="str">
        <f t="shared" si="258"/>
        <v/>
      </c>
      <c r="BB560" s="627">
        <f t="shared" si="259"/>
        <v>0</v>
      </c>
      <c r="BC560" s="690" t="str">
        <f t="shared" si="260"/>
        <v/>
      </c>
    </row>
    <row r="561" spans="1:55">
      <c r="A561" s="381">
        <v>505</v>
      </c>
      <c r="B561" s="117"/>
      <c r="C561" s="288"/>
      <c r="D561" s="289"/>
      <c r="E561" s="289"/>
      <c r="F561" s="290"/>
      <c r="G561" s="292"/>
      <c r="H561" s="116"/>
      <c r="I561" s="292"/>
      <c r="J561" s="116"/>
      <c r="K561" s="370" t="str">
        <f t="shared" si="249"/>
        <v/>
      </c>
      <c r="L561" s="370">
        <f t="shared" si="250"/>
        <v>0</v>
      </c>
      <c r="M561" s="370">
        <f t="shared" si="251"/>
        <v>0</v>
      </c>
      <c r="N561" s="371" t="str">
        <f t="shared" si="219"/>
        <v/>
      </c>
      <c r="O561" s="371" t="str">
        <f t="shared" si="220"/>
        <v/>
      </c>
      <c r="P561" s="371" t="str">
        <f t="shared" si="221"/>
        <v/>
      </c>
      <c r="Q561" s="371" t="str">
        <f t="shared" si="222"/>
        <v/>
      </c>
      <c r="R561" s="371" t="str">
        <f t="shared" si="223"/>
        <v/>
      </c>
      <c r="S561" s="371" t="str">
        <f t="shared" si="224"/>
        <v/>
      </c>
      <c r="T561" s="443" t="str">
        <f t="shared" si="252"/>
        <v/>
      </c>
      <c r="U561" s="539"/>
      <c r="V561" s="117"/>
      <c r="W561" s="118"/>
      <c r="X561" s="119"/>
      <c r="Y561" s="120"/>
      <c r="Z561" s="122"/>
      <c r="AA561" s="121"/>
      <c r="AB561" s="443" t="str">
        <f t="shared" si="253"/>
        <v/>
      </c>
      <c r="AC561" s="734" t="str">
        <f t="shared" si="254"/>
        <v/>
      </c>
      <c r="AD561" s="372"/>
      <c r="AE561" s="485"/>
      <c r="AF561" s="373" t="str">
        <f t="shared" si="226"/>
        <v/>
      </c>
      <c r="AG561" s="373" t="str">
        <f t="shared" si="227"/>
        <v/>
      </c>
      <c r="AH561" s="374" t="str">
        <f t="shared" si="228"/>
        <v/>
      </c>
      <c r="AI561" s="375" t="str">
        <f t="shared" si="229"/>
        <v/>
      </c>
      <c r="AJ561" s="375" t="str">
        <f t="shared" si="230"/>
        <v/>
      </c>
      <c r="AK561" s="375" t="str">
        <f t="shared" si="231"/>
        <v/>
      </c>
      <c r="AL561" s="375" t="str">
        <f t="shared" si="232"/>
        <v/>
      </c>
      <c r="AM561" s="375" t="str">
        <f t="shared" si="233"/>
        <v/>
      </c>
      <c r="AN561" s="376" t="str">
        <f>IF(AF561="","",IF(OR(AH561="",AH561="-"),"－",IF(OR(AM561=8,AM561=9),"",IF(OR(AJ561=3,AJ561=4,AJ561=5,AJ561=6),VLOOKUP(AH561,INDEX((係数_バス貨物_ガソリン,係数_バス貨物_CNG,係数_バス貨物_軽油,係数_バス貨物_メタノール,係数_バス貨物_LPG),MATCH(AL561,【参考】排出ガスレベル!$AI$4:$AI$671,1),1,AR561):INDEX((係数_バス貨物_ガソリン,係数_バス貨物_CNG,係数_バス貨物_軽油,係数_バス貨物_メタノール,係数_バス貨物_LPG),MATCH(AL561+1,【参考】排出ガスレベル!$AI$4:$AI$671,1)-1,5,AR561),2,FALSE),IF(OR(AJ561=1,AJ561=2),VLOOKUP(AH561,INDEX((係数_乗用_ガソリン,係数_乗用_CNG,係数_乗用_軽油,係数_乗用_メタノール,係数_乗用_LPG),1,1,AR561):INDEX((係数_乗用_ガソリン,係数_乗用_CNG,係数_乗用_軽油,係数_乗用_メタノール,係数_乗用_LPG),125,5,AR561),2,FALSE))))))</f>
        <v/>
      </c>
      <c r="AO561" s="376" t="str">
        <f>IF(T561="","",IF(OR(AH561="",AH561="-"),"－",IF(OR(AM561=8,AM561=9),"",IF(OR(AJ561=3,AJ561=4,AJ561=5,AJ561=6),VLOOKUP(AH561,INDEX((係数_バス貨物_ガソリン,係数_バス貨物_CNG,係数_バス貨物_軽油,係数_バス貨物_メタノール,係数_バス貨物_LPG),MATCH(AL561,【参考】排出ガスレベル!$AI$4:$AI$671,1),1,AR561):INDEX((係数_バス貨物_ガソリン,係数_バス貨物_CNG,係数_バス貨物_軽油,係数_バス貨物_メタノール,係数_バス貨物_LPG),MATCH(AL561+1,【参考】排出ガスレベル!$AI$4:$AI$671,1)-1,5,AR561),3,FALSE),IF(OR(AJ561=1,AJ561=2),VLOOKUP(AH561,INDEX((係数_乗用_ガソリン,係数_乗用_CNG,係数_乗用_軽油,係数_乗用_メタノール,係数_乗用_LPG),1,1,AR561):INDEX((係数_乗用_ガソリン,係数_乗用_CNG,係数_乗用_軽油,係数_乗用_メタノール,係数_乗用_LPG),125,5,AR561),3,FALSE))))))</f>
        <v/>
      </c>
      <c r="AP561" s="375" t="str">
        <f t="shared" si="234"/>
        <v/>
      </c>
      <c r="AQ561" s="444" t="str">
        <f t="shared" si="235"/>
        <v/>
      </c>
      <c r="AR561" s="375" t="str">
        <f t="shared" si="245"/>
        <v/>
      </c>
      <c r="AS561" s="377" t="str">
        <f t="shared" si="236"/>
        <v/>
      </c>
      <c r="AT561" s="378" t="str">
        <f t="shared" si="237"/>
        <v/>
      </c>
      <c r="AX561" s="625" t="b">
        <f t="shared" si="255"/>
        <v>0</v>
      </c>
      <c r="AY561" s="7" t="str">
        <f t="shared" si="256"/>
        <v>FALSEFALSEFALSE</v>
      </c>
      <c r="AZ561" s="626">
        <f t="shared" si="257"/>
        <v>0</v>
      </c>
      <c r="BA561" s="627" t="str">
        <f t="shared" si="258"/>
        <v/>
      </c>
      <c r="BB561" s="627">
        <f t="shared" si="259"/>
        <v>0</v>
      </c>
      <c r="BC561" s="690" t="str">
        <f t="shared" si="260"/>
        <v/>
      </c>
    </row>
    <row r="562" spans="1:55">
      <c r="A562" s="381">
        <v>506</v>
      </c>
      <c r="B562" s="117"/>
      <c r="C562" s="288"/>
      <c r="D562" s="289"/>
      <c r="E562" s="289"/>
      <c r="F562" s="290"/>
      <c r="G562" s="292"/>
      <c r="H562" s="116"/>
      <c r="I562" s="292"/>
      <c r="J562" s="116"/>
      <c r="K562" s="370" t="str">
        <f t="shared" si="249"/>
        <v/>
      </c>
      <c r="L562" s="370">
        <f t="shared" si="250"/>
        <v>0</v>
      </c>
      <c r="M562" s="370">
        <f t="shared" si="251"/>
        <v>0</v>
      </c>
      <c r="N562" s="371" t="str">
        <f t="shared" si="219"/>
        <v/>
      </c>
      <c r="O562" s="371" t="str">
        <f t="shared" si="220"/>
        <v/>
      </c>
      <c r="P562" s="371" t="str">
        <f t="shared" si="221"/>
        <v/>
      </c>
      <c r="Q562" s="371" t="str">
        <f t="shared" si="222"/>
        <v/>
      </c>
      <c r="R562" s="371" t="str">
        <f t="shared" si="223"/>
        <v/>
      </c>
      <c r="S562" s="371" t="str">
        <f t="shared" si="224"/>
        <v/>
      </c>
      <c r="T562" s="443" t="str">
        <f t="shared" si="252"/>
        <v/>
      </c>
      <c r="U562" s="539"/>
      <c r="V562" s="117"/>
      <c r="W562" s="118"/>
      <c r="X562" s="119"/>
      <c r="Y562" s="120"/>
      <c r="Z562" s="122"/>
      <c r="AA562" s="121"/>
      <c r="AB562" s="443" t="str">
        <f t="shared" si="253"/>
        <v/>
      </c>
      <c r="AC562" s="734" t="str">
        <f t="shared" si="254"/>
        <v/>
      </c>
      <c r="AD562" s="372"/>
      <c r="AE562" s="485"/>
      <c r="AF562" s="373" t="str">
        <f t="shared" si="226"/>
        <v/>
      </c>
      <c r="AG562" s="373" t="str">
        <f t="shared" si="227"/>
        <v/>
      </c>
      <c r="AH562" s="374" t="str">
        <f t="shared" si="228"/>
        <v/>
      </c>
      <c r="AI562" s="375" t="str">
        <f t="shared" si="229"/>
        <v/>
      </c>
      <c r="AJ562" s="375" t="str">
        <f t="shared" si="230"/>
        <v/>
      </c>
      <c r="AK562" s="375" t="str">
        <f t="shared" si="231"/>
        <v/>
      </c>
      <c r="AL562" s="375" t="str">
        <f t="shared" si="232"/>
        <v/>
      </c>
      <c r="AM562" s="375" t="str">
        <f t="shared" si="233"/>
        <v/>
      </c>
      <c r="AN562" s="376" t="str">
        <f>IF(AF562="","",IF(OR(AH562="",AH562="-"),"－",IF(OR(AM562=8,AM562=9),"",IF(OR(AJ562=3,AJ562=4,AJ562=5,AJ562=6),VLOOKUP(AH562,INDEX((係数_バス貨物_ガソリン,係数_バス貨物_CNG,係数_バス貨物_軽油,係数_バス貨物_メタノール,係数_バス貨物_LPG),MATCH(AL562,【参考】排出ガスレベル!$AI$4:$AI$671,1),1,AR562):INDEX((係数_バス貨物_ガソリン,係数_バス貨物_CNG,係数_バス貨物_軽油,係数_バス貨物_メタノール,係数_バス貨物_LPG),MATCH(AL562+1,【参考】排出ガスレベル!$AI$4:$AI$671,1)-1,5,AR562),2,FALSE),IF(OR(AJ562=1,AJ562=2),VLOOKUP(AH562,INDEX((係数_乗用_ガソリン,係数_乗用_CNG,係数_乗用_軽油,係数_乗用_メタノール,係数_乗用_LPG),1,1,AR562):INDEX((係数_乗用_ガソリン,係数_乗用_CNG,係数_乗用_軽油,係数_乗用_メタノール,係数_乗用_LPG),125,5,AR562),2,FALSE))))))</f>
        <v/>
      </c>
      <c r="AO562" s="376" t="str">
        <f>IF(T562="","",IF(OR(AH562="",AH562="-"),"－",IF(OR(AM562=8,AM562=9),"",IF(OR(AJ562=3,AJ562=4,AJ562=5,AJ562=6),VLOOKUP(AH562,INDEX((係数_バス貨物_ガソリン,係数_バス貨物_CNG,係数_バス貨物_軽油,係数_バス貨物_メタノール,係数_バス貨物_LPG),MATCH(AL562,【参考】排出ガスレベル!$AI$4:$AI$671,1),1,AR562):INDEX((係数_バス貨物_ガソリン,係数_バス貨物_CNG,係数_バス貨物_軽油,係数_バス貨物_メタノール,係数_バス貨物_LPG),MATCH(AL562+1,【参考】排出ガスレベル!$AI$4:$AI$671,1)-1,5,AR562),3,FALSE),IF(OR(AJ562=1,AJ562=2),VLOOKUP(AH562,INDEX((係数_乗用_ガソリン,係数_乗用_CNG,係数_乗用_軽油,係数_乗用_メタノール,係数_乗用_LPG),1,1,AR562):INDEX((係数_乗用_ガソリン,係数_乗用_CNG,係数_乗用_軽油,係数_乗用_メタノール,係数_乗用_LPG),125,5,AR562),3,FALSE))))))</f>
        <v/>
      </c>
      <c r="AP562" s="375" t="str">
        <f t="shared" si="234"/>
        <v/>
      </c>
      <c r="AQ562" s="444" t="str">
        <f t="shared" si="235"/>
        <v/>
      </c>
      <c r="AR562" s="375" t="str">
        <f t="shared" si="245"/>
        <v/>
      </c>
      <c r="AS562" s="377" t="str">
        <f t="shared" si="236"/>
        <v/>
      </c>
      <c r="AT562" s="378" t="str">
        <f t="shared" si="237"/>
        <v/>
      </c>
      <c r="AX562" s="625" t="b">
        <f t="shared" si="255"/>
        <v>0</v>
      </c>
      <c r="AY562" s="7" t="str">
        <f t="shared" si="256"/>
        <v>FALSEFALSEFALSE</v>
      </c>
      <c r="AZ562" s="626">
        <f t="shared" si="257"/>
        <v>0</v>
      </c>
      <c r="BA562" s="627" t="str">
        <f t="shared" si="258"/>
        <v/>
      </c>
      <c r="BB562" s="627">
        <f t="shared" si="259"/>
        <v>0</v>
      </c>
      <c r="BC562" s="690" t="str">
        <f t="shared" si="260"/>
        <v/>
      </c>
    </row>
    <row r="563" spans="1:55">
      <c r="A563" s="381">
        <v>507</v>
      </c>
      <c r="B563" s="117"/>
      <c r="C563" s="288"/>
      <c r="D563" s="289"/>
      <c r="E563" s="289"/>
      <c r="F563" s="290"/>
      <c r="G563" s="292"/>
      <c r="H563" s="116"/>
      <c r="I563" s="292"/>
      <c r="J563" s="116"/>
      <c r="K563" s="370" t="str">
        <f t="shared" si="249"/>
        <v/>
      </c>
      <c r="L563" s="370">
        <f t="shared" si="250"/>
        <v>0</v>
      </c>
      <c r="M563" s="370">
        <f t="shared" si="251"/>
        <v>0</v>
      </c>
      <c r="N563" s="371" t="str">
        <f t="shared" si="219"/>
        <v/>
      </c>
      <c r="O563" s="371" t="str">
        <f t="shared" si="220"/>
        <v/>
      </c>
      <c r="P563" s="371" t="str">
        <f t="shared" si="221"/>
        <v/>
      </c>
      <c r="Q563" s="371" t="str">
        <f t="shared" si="222"/>
        <v/>
      </c>
      <c r="R563" s="371" t="str">
        <f t="shared" si="223"/>
        <v/>
      </c>
      <c r="S563" s="371" t="str">
        <f t="shared" si="224"/>
        <v/>
      </c>
      <c r="T563" s="443" t="str">
        <f t="shared" si="252"/>
        <v/>
      </c>
      <c r="U563" s="539"/>
      <c r="V563" s="117"/>
      <c r="W563" s="118"/>
      <c r="X563" s="119"/>
      <c r="Y563" s="120"/>
      <c r="Z563" s="122"/>
      <c r="AA563" s="121"/>
      <c r="AB563" s="443" t="str">
        <f t="shared" si="253"/>
        <v/>
      </c>
      <c r="AC563" s="734" t="str">
        <f t="shared" si="254"/>
        <v/>
      </c>
      <c r="AD563" s="372"/>
      <c r="AE563" s="485"/>
      <c r="AF563" s="373" t="str">
        <f t="shared" si="226"/>
        <v/>
      </c>
      <c r="AG563" s="373" t="str">
        <f t="shared" si="227"/>
        <v/>
      </c>
      <c r="AH563" s="374" t="str">
        <f t="shared" si="228"/>
        <v/>
      </c>
      <c r="AI563" s="375" t="str">
        <f t="shared" si="229"/>
        <v/>
      </c>
      <c r="AJ563" s="375" t="str">
        <f t="shared" si="230"/>
        <v/>
      </c>
      <c r="AK563" s="375" t="str">
        <f t="shared" si="231"/>
        <v/>
      </c>
      <c r="AL563" s="375" t="str">
        <f t="shared" si="232"/>
        <v/>
      </c>
      <c r="AM563" s="375" t="str">
        <f t="shared" si="233"/>
        <v/>
      </c>
      <c r="AN563" s="376" t="str">
        <f>IF(AF563="","",IF(OR(AH563="",AH563="-"),"－",IF(OR(AM563=8,AM563=9),"",IF(OR(AJ563=3,AJ563=4,AJ563=5,AJ563=6),VLOOKUP(AH563,INDEX((係数_バス貨物_ガソリン,係数_バス貨物_CNG,係数_バス貨物_軽油,係数_バス貨物_メタノール,係数_バス貨物_LPG),MATCH(AL563,【参考】排出ガスレベル!$AI$4:$AI$671,1),1,AR563):INDEX((係数_バス貨物_ガソリン,係数_バス貨物_CNG,係数_バス貨物_軽油,係数_バス貨物_メタノール,係数_バス貨物_LPG),MATCH(AL563+1,【参考】排出ガスレベル!$AI$4:$AI$671,1)-1,5,AR563),2,FALSE),IF(OR(AJ563=1,AJ563=2),VLOOKUP(AH563,INDEX((係数_乗用_ガソリン,係数_乗用_CNG,係数_乗用_軽油,係数_乗用_メタノール,係数_乗用_LPG),1,1,AR563):INDEX((係数_乗用_ガソリン,係数_乗用_CNG,係数_乗用_軽油,係数_乗用_メタノール,係数_乗用_LPG),125,5,AR563),2,FALSE))))))</f>
        <v/>
      </c>
      <c r="AO563" s="376" t="str">
        <f>IF(T563="","",IF(OR(AH563="",AH563="-"),"－",IF(OR(AM563=8,AM563=9),"",IF(OR(AJ563=3,AJ563=4,AJ563=5,AJ563=6),VLOOKUP(AH563,INDEX((係数_バス貨物_ガソリン,係数_バス貨物_CNG,係数_バス貨物_軽油,係数_バス貨物_メタノール,係数_バス貨物_LPG),MATCH(AL563,【参考】排出ガスレベル!$AI$4:$AI$671,1),1,AR563):INDEX((係数_バス貨物_ガソリン,係数_バス貨物_CNG,係数_バス貨物_軽油,係数_バス貨物_メタノール,係数_バス貨物_LPG),MATCH(AL563+1,【参考】排出ガスレベル!$AI$4:$AI$671,1)-1,5,AR563),3,FALSE),IF(OR(AJ563=1,AJ563=2),VLOOKUP(AH563,INDEX((係数_乗用_ガソリン,係数_乗用_CNG,係数_乗用_軽油,係数_乗用_メタノール,係数_乗用_LPG),1,1,AR563):INDEX((係数_乗用_ガソリン,係数_乗用_CNG,係数_乗用_軽油,係数_乗用_メタノール,係数_乗用_LPG),125,5,AR563),3,FALSE))))))</f>
        <v/>
      </c>
      <c r="AP563" s="375" t="str">
        <f t="shared" si="234"/>
        <v/>
      </c>
      <c r="AQ563" s="444" t="str">
        <f t="shared" si="235"/>
        <v/>
      </c>
      <c r="AR563" s="375" t="str">
        <f t="shared" si="245"/>
        <v/>
      </c>
      <c r="AS563" s="377" t="str">
        <f t="shared" si="236"/>
        <v/>
      </c>
      <c r="AT563" s="378" t="str">
        <f t="shared" si="237"/>
        <v/>
      </c>
      <c r="AX563" s="625" t="b">
        <f t="shared" si="255"/>
        <v>0</v>
      </c>
      <c r="AY563" s="7" t="str">
        <f t="shared" si="256"/>
        <v>FALSEFALSEFALSE</v>
      </c>
      <c r="AZ563" s="626">
        <f t="shared" si="257"/>
        <v>0</v>
      </c>
      <c r="BA563" s="627" t="str">
        <f t="shared" si="258"/>
        <v/>
      </c>
      <c r="BB563" s="627">
        <f t="shared" si="259"/>
        <v>0</v>
      </c>
      <c r="BC563" s="690" t="str">
        <f t="shared" si="260"/>
        <v/>
      </c>
    </row>
    <row r="564" spans="1:55">
      <c r="A564" s="381">
        <v>508</v>
      </c>
      <c r="B564" s="117"/>
      <c r="C564" s="288"/>
      <c r="D564" s="289"/>
      <c r="E564" s="289"/>
      <c r="F564" s="290"/>
      <c r="G564" s="292"/>
      <c r="H564" s="116"/>
      <c r="I564" s="292"/>
      <c r="J564" s="116"/>
      <c r="K564" s="370" t="str">
        <f t="shared" si="249"/>
        <v/>
      </c>
      <c r="L564" s="370">
        <f t="shared" si="250"/>
        <v>0</v>
      </c>
      <c r="M564" s="370">
        <f t="shared" si="251"/>
        <v>0</v>
      </c>
      <c r="N564" s="371" t="str">
        <f t="shared" si="219"/>
        <v/>
      </c>
      <c r="O564" s="371" t="str">
        <f t="shared" si="220"/>
        <v/>
      </c>
      <c r="P564" s="371" t="str">
        <f t="shared" si="221"/>
        <v/>
      </c>
      <c r="Q564" s="371" t="str">
        <f t="shared" si="222"/>
        <v/>
      </c>
      <c r="R564" s="371" t="str">
        <f t="shared" si="223"/>
        <v/>
      </c>
      <c r="S564" s="371" t="str">
        <f t="shared" si="224"/>
        <v/>
      </c>
      <c r="T564" s="443" t="str">
        <f t="shared" si="252"/>
        <v/>
      </c>
      <c r="U564" s="539"/>
      <c r="V564" s="117"/>
      <c r="W564" s="118"/>
      <c r="X564" s="119"/>
      <c r="Y564" s="120"/>
      <c r="Z564" s="122"/>
      <c r="AA564" s="121"/>
      <c r="AB564" s="443" t="str">
        <f t="shared" si="253"/>
        <v/>
      </c>
      <c r="AC564" s="734" t="str">
        <f t="shared" si="254"/>
        <v/>
      </c>
      <c r="AD564" s="372"/>
      <c r="AE564" s="485"/>
      <c r="AF564" s="373" t="str">
        <f t="shared" si="226"/>
        <v/>
      </c>
      <c r="AG564" s="373" t="str">
        <f t="shared" si="227"/>
        <v/>
      </c>
      <c r="AH564" s="374" t="str">
        <f t="shared" si="228"/>
        <v/>
      </c>
      <c r="AI564" s="375" t="str">
        <f t="shared" si="229"/>
        <v/>
      </c>
      <c r="AJ564" s="375" t="str">
        <f t="shared" si="230"/>
        <v/>
      </c>
      <c r="AK564" s="375" t="str">
        <f t="shared" si="231"/>
        <v/>
      </c>
      <c r="AL564" s="375" t="str">
        <f t="shared" si="232"/>
        <v/>
      </c>
      <c r="AM564" s="375" t="str">
        <f t="shared" si="233"/>
        <v/>
      </c>
      <c r="AN564" s="376" t="str">
        <f>IF(AF564="","",IF(OR(AH564="",AH564="-"),"－",IF(OR(AM564=8,AM564=9),"",IF(OR(AJ564=3,AJ564=4,AJ564=5,AJ564=6),VLOOKUP(AH564,INDEX((係数_バス貨物_ガソリン,係数_バス貨物_CNG,係数_バス貨物_軽油,係数_バス貨物_メタノール,係数_バス貨物_LPG),MATCH(AL564,【参考】排出ガスレベル!$AI$4:$AI$671,1),1,AR564):INDEX((係数_バス貨物_ガソリン,係数_バス貨物_CNG,係数_バス貨物_軽油,係数_バス貨物_メタノール,係数_バス貨物_LPG),MATCH(AL564+1,【参考】排出ガスレベル!$AI$4:$AI$671,1)-1,5,AR564),2,FALSE),IF(OR(AJ564=1,AJ564=2),VLOOKUP(AH564,INDEX((係数_乗用_ガソリン,係数_乗用_CNG,係数_乗用_軽油,係数_乗用_メタノール,係数_乗用_LPG),1,1,AR564):INDEX((係数_乗用_ガソリン,係数_乗用_CNG,係数_乗用_軽油,係数_乗用_メタノール,係数_乗用_LPG),125,5,AR564),2,FALSE))))))</f>
        <v/>
      </c>
      <c r="AO564" s="376" t="str">
        <f>IF(T564="","",IF(OR(AH564="",AH564="-"),"－",IF(OR(AM564=8,AM564=9),"",IF(OR(AJ564=3,AJ564=4,AJ564=5,AJ564=6),VLOOKUP(AH564,INDEX((係数_バス貨物_ガソリン,係数_バス貨物_CNG,係数_バス貨物_軽油,係数_バス貨物_メタノール,係数_バス貨物_LPG),MATCH(AL564,【参考】排出ガスレベル!$AI$4:$AI$671,1),1,AR564):INDEX((係数_バス貨物_ガソリン,係数_バス貨物_CNG,係数_バス貨物_軽油,係数_バス貨物_メタノール,係数_バス貨物_LPG),MATCH(AL564+1,【参考】排出ガスレベル!$AI$4:$AI$671,1)-1,5,AR564),3,FALSE),IF(OR(AJ564=1,AJ564=2),VLOOKUP(AH564,INDEX((係数_乗用_ガソリン,係数_乗用_CNG,係数_乗用_軽油,係数_乗用_メタノール,係数_乗用_LPG),1,1,AR564):INDEX((係数_乗用_ガソリン,係数_乗用_CNG,係数_乗用_軽油,係数_乗用_メタノール,係数_乗用_LPG),125,5,AR564),3,FALSE))))))</f>
        <v/>
      </c>
      <c r="AP564" s="375" t="str">
        <f t="shared" si="234"/>
        <v/>
      </c>
      <c r="AQ564" s="444" t="str">
        <f t="shared" si="235"/>
        <v/>
      </c>
      <c r="AR564" s="375" t="str">
        <f t="shared" si="245"/>
        <v/>
      </c>
      <c r="AS564" s="377" t="str">
        <f t="shared" si="236"/>
        <v/>
      </c>
      <c r="AT564" s="378" t="str">
        <f t="shared" si="237"/>
        <v/>
      </c>
      <c r="AX564" s="625" t="b">
        <f t="shared" si="255"/>
        <v>0</v>
      </c>
      <c r="AY564" s="7" t="str">
        <f t="shared" si="256"/>
        <v>FALSEFALSEFALSE</v>
      </c>
      <c r="AZ564" s="626">
        <f t="shared" si="257"/>
        <v>0</v>
      </c>
      <c r="BA564" s="627" t="str">
        <f t="shared" si="258"/>
        <v/>
      </c>
      <c r="BB564" s="627">
        <f t="shared" si="259"/>
        <v>0</v>
      </c>
      <c r="BC564" s="690" t="str">
        <f t="shared" si="260"/>
        <v/>
      </c>
    </row>
    <row r="565" spans="1:55">
      <c r="A565" s="381">
        <v>509</v>
      </c>
      <c r="B565" s="117"/>
      <c r="C565" s="288"/>
      <c r="D565" s="289"/>
      <c r="E565" s="289"/>
      <c r="F565" s="290"/>
      <c r="G565" s="292"/>
      <c r="H565" s="116"/>
      <c r="I565" s="292"/>
      <c r="J565" s="116"/>
      <c r="K565" s="370" t="str">
        <f t="shared" si="249"/>
        <v/>
      </c>
      <c r="L565" s="370">
        <f t="shared" si="250"/>
        <v>0</v>
      </c>
      <c r="M565" s="370">
        <f t="shared" si="251"/>
        <v>0</v>
      </c>
      <c r="N565" s="371" t="str">
        <f t="shared" si="219"/>
        <v/>
      </c>
      <c r="O565" s="371" t="str">
        <f t="shared" si="220"/>
        <v/>
      </c>
      <c r="P565" s="371" t="str">
        <f t="shared" si="221"/>
        <v/>
      </c>
      <c r="Q565" s="371" t="str">
        <f t="shared" si="222"/>
        <v/>
      </c>
      <c r="R565" s="371" t="str">
        <f t="shared" si="223"/>
        <v/>
      </c>
      <c r="S565" s="371" t="str">
        <f t="shared" si="224"/>
        <v/>
      </c>
      <c r="T565" s="443" t="str">
        <f t="shared" si="252"/>
        <v/>
      </c>
      <c r="U565" s="539"/>
      <c r="V565" s="117"/>
      <c r="W565" s="118"/>
      <c r="X565" s="119"/>
      <c r="Y565" s="120"/>
      <c r="Z565" s="122"/>
      <c r="AA565" s="121"/>
      <c r="AB565" s="443" t="str">
        <f t="shared" si="253"/>
        <v/>
      </c>
      <c r="AC565" s="734" t="str">
        <f t="shared" si="254"/>
        <v/>
      </c>
      <c r="AD565" s="372"/>
      <c r="AE565" s="485"/>
      <c r="AF565" s="373" t="str">
        <f t="shared" si="226"/>
        <v/>
      </c>
      <c r="AG565" s="373" t="str">
        <f t="shared" si="227"/>
        <v/>
      </c>
      <c r="AH565" s="374" t="str">
        <f t="shared" si="228"/>
        <v/>
      </c>
      <c r="AI565" s="375" t="str">
        <f t="shared" si="229"/>
        <v/>
      </c>
      <c r="AJ565" s="375" t="str">
        <f t="shared" si="230"/>
        <v/>
      </c>
      <c r="AK565" s="375" t="str">
        <f t="shared" si="231"/>
        <v/>
      </c>
      <c r="AL565" s="375" t="str">
        <f t="shared" si="232"/>
        <v/>
      </c>
      <c r="AM565" s="375" t="str">
        <f t="shared" si="233"/>
        <v/>
      </c>
      <c r="AN565" s="376" t="str">
        <f>IF(AF565="","",IF(OR(AH565="",AH565="-"),"－",IF(OR(AM565=8,AM565=9),"",IF(OR(AJ565=3,AJ565=4,AJ565=5,AJ565=6),VLOOKUP(AH565,INDEX((係数_バス貨物_ガソリン,係数_バス貨物_CNG,係数_バス貨物_軽油,係数_バス貨物_メタノール,係数_バス貨物_LPG),MATCH(AL565,【参考】排出ガスレベル!$AI$4:$AI$671,1),1,AR565):INDEX((係数_バス貨物_ガソリン,係数_バス貨物_CNG,係数_バス貨物_軽油,係数_バス貨物_メタノール,係数_バス貨物_LPG),MATCH(AL565+1,【参考】排出ガスレベル!$AI$4:$AI$671,1)-1,5,AR565),2,FALSE),IF(OR(AJ565=1,AJ565=2),VLOOKUP(AH565,INDEX((係数_乗用_ガソリン,係数_乗用_CNG,係数_乗用_軽油,係数_乗用_メタノール,係数_乗用_LPG),1,1,AR565):INDEX((係数_乗用_ガソリン,係数_乗用_CNG,係数_乗用_軽油,係数_乗用_メタノール,係数_乗用_LPG),125,5,AR565),2,FALSE))))))</f>
        <v/>
      </c>
      <c r="AO565" s="376" t="str">
        <f>IF(T565="","",IF(OR(AH565="",AH565="-"),"－",IF(OR(AM565=8,AM565=9),"",IF(OR(AJ565=3,AJ565=4,AJ565=5,AJ565=6),VLOOKUP(AH565,INDEX((係数_バス貨物_ガソリン,係数_バス貨物_CNG,係数_バス貨物_軽油,係数_バス貨物_メタノール,係数_バス貨物_LPG),MATCH(AL565,【参考】排出ガスレベル!$AI$4:$AI$671,1),1,AR565):INDEX((係数_バス貨物_ガソリン,係数_バス貨物_CNG,係数_バス貨物_軽油,係数_バス貨物_メタノール,係数_バス貨物_LPG),MATCH(AL565+1,【参考】排出ガスレベル!$AI$4:$AI$671,1)-1,5,AR565),3,FALSE),IF(OR(AJ565=1,AJ565=2),VLOOKUP(AH565,INDEX((係数_乗用_ガソリン,係数_乗用_CNG,係数_乗用_軽油,係数_乗用_メタノール,係数_乗用_LPG),1,1,AR565):INDEX((係数_乗用_ガソリン,係数_乗用_CNG,係数_乗用_軽油,係数_乗用_メタノール,係数_乗用_LPG),125,5,AR565),3,FALSE))))))</f>
        <v/>
      </c>
      <c r="AP565" s="375" t="str">
        <f t="shared" si="234"/>
        <v/>
      </c>
      <c r="AQ565" s="444" t="str">
        <f t="shared" si="235"/>
        <v/>
      </c>
      <c r="AR565" s="375" t="str">
        <f t="shared" si="245"/>
        <v/>
      </c>
      <c r="AS565" s="377" t="str">
        <f t="shared" si="236"/>
        <v/>
      </c>
      <c r="AT565" s="378" t="str">
        <f t="shared" si="237"/>
        <v/>
      </c>
      <c r="AX565" s="625" t="b">
        <f t="shared" si="255"/>
        <v>0</v>
      </c>
      <c r="AY565" s="7" t="str">
        <f t="shared" si="256"/>
        <v>FALSEFALSEFALSE</v>
      </c>
      <c r="AZ565" s="626">
        <f t="shared" si="257"/>
        <v>0</v>
      </c>
      <c r="BA565" s="627" t="str">
        <f t="shared" si="258"/>
        <v/>
      </c>
      <c r="BB565" s="627">
        <f t="shared" si="259"/>
        <v>0</v>
      </c>
      <c r="BC565" s="690" t="str">
        <f t="shared" si="260"/>
        <v/>
      </c>
    </row>
    <row r="566" spans="1:55">
      <c r="A566" s="381">
        <v>510</v>
      </c>
      <c r="B566" s="117"/>
      <c r="C566" s="288"/>
      <c r="D566" s="289"/>
      <c r="E566" s="289"/>
      <c r="F566" s="290"/>
      <c r="G566" s="292"/>
      <c r="H566" s="116"/>
      <c r="I566" s="292"/>
      <c r="J566" s="116"/>
      <c r="K566" s="370" t="str">
        <f t="shared" si="249"/>
        <v/>
      </c>
      <c r="L566" s="370">
        <f t="shared" si="250"/>
        <v>0</v>
      </c>
      <c r="M566" s="370">
        <f t="shared" si="251"/>
        <v>0</v>
      </c>
      <c r="N566" s="371" t="str">
        <f t="shared" si="219"/>
        <v/>
      </c>
      <c r="O566" s="371" t="str">
        <f t="shared" si="220"/>
        <v/>
      </c>
      <c r="P566" s="371" t="str">
        <f t="shared" si="221"/>
        <v/>
      </c>
      <c r="Q566" s="371" t="str">
        <f t="shared" si="222"/>
        <v/>
      </c>
      <c r="R566" s="371" t="str">
        <f t="shared" si="223"/>
        <v/>
      </c>
      <c r="S566" s="371" t="str">
        <f t="shared" si="224"/>
        <v/>
      </c>
      <c r="T566" s="443" t="str">
        <f t="shared" si="252"/>
        <v/>
      </c>
      <c r="U566" s="539"/>
      <c r="V566" s="117"/>
      <c r="W566" s="118"/>
      <c r="X566" s="119"/>
      <c r="Y566" s="120"/>
      <c r="Z566" s="122"/>
      <c r="AA566" s="121"/>
      <c r="AB566" s="443" t="str">
        <f t="shared" si="253"/>
        <v/>
      </c>
      <c r="AC566" s="734" t="str">
        <f t="shared" si="254"/>
        <v/>
      </c>
      <c r="AD566" s="372"/>
      <c r="AE566" s="485"/>
      <c r="AF566" s="373" t="str">
        <f t="shared" si="226"/>
        <v/>
      </c>
      <c r="AG566" s="373" t="str">
        <f t="shared" si="227"/>
        <v/>
      </c>
      <c r="AH566" s="374" t="str">
        <f t="shared" si="228"/>
        <v/>
      </c>
      <c r="AI566" s="375" t="str">
        <f t="shared" si="229"/>
        <v/>
      </c>
      <c r="AJ566" s="375" t="str">
        <f t="shared" si="230"/>
        <v/>
      </c>
      <c r="AK566" s="375" t="str">
        <f t="shared" si="231"/>
        <v/>
      </c>
      <c r="AL566" s="375" t="str">
        <f t="shared" si="232"/>
        <v/>
      </c>
      <c r="AM566" s="375" t="str">
        <f t="shared" si="233"/>
        <v/>
      </c>
      <c r="AN566" s="376" t="str">
        <f>IF(AF566="","",IF(OR(AH566="",AH566="-"),"－",IF(OR(AM566=8,AM566=9),"",IF(OR(AJ566=3,AJ566=4,AJ566=5,AJ566=6),VLOOKUP(AH566,INDEX((係数_バス貨物_ガソリン,係数_バス貨物_CNG,係数_バス貨物_軽油,係数_バス貨物_メタノール,係数_バス貨物_LPG),MATCH(AL566,【参考】排出ガスレベル!$AI$4:$AI$671,1),1,AR566):INDEX((係数_バス貨物_ガソリン,係数_バス貨物_CNG,係数_バス貨物_軽油,係数_バス貨物_メタノール,係数_バス貨物_LPG),MATCH(AL566+1,【参考】排出ガスレベル!$AI$4:$AI$671,1)-1,5,AR566),2,FALSE),IF(OR(AJ566=1,AJ566=2),VLOOKUP(AH566,INDEX((係数_乗用_ガソリン,係数_乗用_CNG,係数_乗用_軽油,係数_乗用_メタノール,係数_乗用_LPG),1,1,AR566):INDEX((係数_乗用_ガソリン,係数_乗用_CNG,係数_乗用_軽油,係数_乗用_メタノール,係数_乗用_LPG),125,5,AR566),2,FALSE))))))</f>
        <v/>
      </c>
      <c r="AO566" s="376" t="str">
        <f>IF(T566="","",IF(OR(AH566="",AH566="-"),"－",IF(OR(AM566=8,AM566=9),"",IF(OR(AJ566=3,AJ566=4,AJ566=5,AJ566=6),VLOOKUP(AH566,INDEX((係数_バス貨物_ガソリン,係数_バス貨物_CNG,係数_バス貨物_軽油,係数_バス貨物_メタノール,係数_バス貨物_LPG),MATCH(AL566,【参考】排出ガスレベル!$AI$4:$AI$671,1),1,AR566):INDEX((係数_バス貨物_ガソリン,係数_バス貨物_CNG,係数_バス貨物_軽油,係数_バス貨物_メタノール,係数_バス貨物_LPG),MATCH(AL566+1,【参考】排出ガスレベル!$AI$4:$AI$671,1)-1,5,AR566),3,FALSE),IF(OR(AJ566=1,AJ566=2),VLOOKUP(AH566,INDEX((係数_乗用_ガソリン,係数_乗用_CNG,係数_乗用_軽油,係数_乗用_メタノール,係数_乗用_LPG),1,1,AR566):INDEX((係数_乗用_ガソリン,係数_乗用_CNG,係数_乗用_軽油,係数_乗用_メタノール,係数_乗用_LPG),125,5,AR566),3,FALSE))))))</f>
        <v/>
      </c>
      <c r="AP566" s="375" t="str">
        <f t="shared" si="234"/>
        <v/>
      </c>
      <c r="AQ566" s="444" t="str">
        <f t="shared" si="235"/>
        <v/>
      </c>
      <c r="AR566" s="375" t="str">
        <f t="shared" si="245"/>
        <v/>
      </c>
      <c r="AS566" s="377" t="str">
        <f t="shared" si="236"/>
        <v/>
      </c>
      <c r="AT566" s="378" t="str">
        <f t="shared" si="237"/>
        <v/>
      </c>
      <c r="AX566" s="625" t="b">
        <f t="shared" si="255"/>
        <v>0</v>
      </c>
      <c r="AY566" s="7" t="str">
        <f t="shared" si="256"/>
        <v>FALSEFALSEFALSE</v>
      </c>
      <c r="AZ566" s="626">
        <f t="shared" si="257"/>
        <v>0</v>
      </c>
      <c r="BA566" s="627" t="str">
        <f t="shared" si="258"/>
        <v/>
      </c>
      <c r="BB566" s="627">
        <f t="shared" si="259"/>
        <v>0</v>
      </c>
      <c r="BC566" s="690" t="str">
        <f t="shared" si="260"/>
        <v/>
      </c>
    </row>
    <row r="567" spans="1:55">
      <c r="A567" s="381">
        <v>511</v>
      </c>
      <c r="B567" s="117"/>
      <c r="C567" s="288"/>
      <c r="D567" s="289"/>
      <c r="E567" s="289"/>
      <c r="F567" s="290"/>
      <c r="G567" s="292"/>
      <c r="H567" s="116"/>
      <c r="I567" s="292"/>
      <c r="J567" s="116"/>
      <c r="K567" s="370" t="str">
        <f t="shared" si="249"/>
        <v/>
      </c>
      <c r="L567" s="370">
        <f t="shared" si="250"/>
        <v>0</v>
      </c>
      <c r="M567" s="370">
        <f t="shared" si="251"/>
        <v>0</v>
      </c>
      <c r="N567" s="371" t="str">
        <f t="shared" si="219"/>
        <v/>
      </c>
      <c r="O567" s="371" t="str">
        <f t="shared" si="220"/>
        <v/>
      </c>
      <c r="P567" s="371" t="str">
        <f t="shared" si="221"/>
        <v/>
      </c>
      <c r="Q567" s="371" t="str">
        <f t="shared" si="222"/>
        <v/>
      </c>
      <c r="R567" s="371" t="str">
        <f t="shared" si="223"/>
        <v/>
      </c>
      <c r="S567" s="371" t="str">
        <f t="shared" si="224"/>
        <v/>
      </c>
      <c r="T567" s="443" t="str">
        <f t="shared" si="252"/>
        <v/>
      </c>
      <c r="U567" s="539"/>
      <c r="V567" s="117"/>
      <c r="W567" s="118"/>
      <c r="X567" s="119"/>
      <c r="Y567" s="120"/>
      <c r="Z567" s="122"/>
      <c r="AA567" s="121"/>
      <c r="AB567" s="443" t="str">
        <f t="shared" si="253"/>
        <v/>
      </c>
      <c r="AC567" s="734" t="str">
        <f t="shared" si="254"/>
        <v/>
      </c>
      <c r="AD567" s="372"/>
      <c r="AE567" s="485"/>
      <c r="AF567" s="373" t="str">
        <f t="shared" si="226"/>
        <v/>
      </c>
      <c r="AG567" s="373" t="str">
        <f t="shared" si="227"/>
        <v/>
      </c>
      <c r="AH567" s="374" t="str">
        <f t="shared" si="228"/>
        <v/>
      </c>
      <c r="AI567" s="375" t="str">
        <f t="shared" si="229"/>
        <v/>
      </c>
      <c r="AJ567" s="375" t="str">
        <f t="shared" si="230"/>
        <v/>
      </c>
      <c r="AK567" s="375" t="str">
        <f t="shared" si="231"/>
        <v/>
      </c>
      <c r="AL567" s="375" t="str">
        <f t="shared" si="232"/>
        <v/>
      </c>
      <c r="AM567" s="375" t="str">
        <f t="shared" si="233"/>
        <v/>
      </c>
      <c r="AN567" s="376" t="str">
        <f>IF(AF567="","",IF(OR(AH567="",AH567="-"),"－",IF(OR(AM567=8,AM567=9),"",IF(OR(AJ567=3,AJ567=4,AJ567=5,AJ567=6),VLOOKUP(AH567,INDEX((係数_バス貨物_ガソリン,係数_バス貨物_CNG,係数_バス貨物_軽油,係数_バス貨物_メタノール,係数_バス貨物_LPG),MATCH(AL567,【参考】排出ガスレベル!$AI$4:$AI$671,1),1,AR567):INDEX((係数_バス貨物_ガソリン,係数_バス貨物_CNG,係数_バス貨物_軽油,係数_バス貨物_メタノール,係数_バス貨物_LPG),MATCH(AL567+1,【参考】排出ガスレベル!$AI$4:$AI$671,1)-1,5,AR567),2,FALSE),IF(OR(AJ567=1,AJ567=2),VLOOKUP(AH567,INDEX((係数_乗用_ガソリン,係数_乗用_CNG,係数_乗用_軽油,係数_乗用_メタノール,係数_乗用_LPG),1,1,AR567):INDEX((係数_乗用_ガソリン,係数_乗用_CNG,係数_乗用_軽油,係数_乗用_メタノール,係数_乗用_LPG),125,5,AR567),2,FALSE))))))</f>
        <v/>
      </c>
      <c r="AO567" s="376" t="str">
        <f>IF(T567="","",IF(OR(AH567="",AH567="-"),"－",IF(OR(AM567=8,AM567=9),"",IF(OR(AJ567=3,AJ567=4,AJ567=5,AJ567=6),VLOOKUP(AH567,INDEX((係数_バス貨物_ガソリン,係数_バス貨物_CNG,係数_バス貨物_軽油,係数_バス貨物_メタノール,係数_バス貨物_LPG),MATCH(AL567,【参考】排出ガスレベル!$AI$4:$AI$671,1),1,AR567):INDEX((係数_バス貨物_ガソリン,係数_バス貨物_CNG,係数_バス貨物_軽油,係数_バス貨物_メタノール,係数_バス貨物_LPG),MATCH(AL567+1,【参考】排出ガスレベル!$AI$4:$AI$671,1)-1,5,AR567),3,FALSE),IF(OR(AJ567=1,AJ567=2),VLOOKUP(AH567,INDEX((係数_乗用_ガソリン,係数_乗用_CNG,係数_乗用_軽油,係数_乗用_メタノール,係数_乗用_LPG),1,1,AR567):INDEX((係数_乗用_ガソリン,係数_乗用_CNG,係数_乗用_軽油,係数_乗用_メタノール,係数_乗用_LPG),125,5,AR567),3,FALSE))))))</f>
        <v/>
      </c>
      <c r="AP567" s="375" t="str">
        <f t="shared" si="234"/>
        <v/>
      </c>
      <c r="AQ567" s="444" t="str">
        <f t="shared" si="235"/>
        <v/>
      </c>
      <c r="AR567" s="375" t="str">
        <f t="shared" si="245"/>
        <v/>
      </c>
      <c r="AS567" s="377" t="str">
        <f t="shared" si="236"/>
        <v/>
      </c>
      <c r="AT567" s="378" t="str">
        <f t="shared" si="237"/>
        <v/>
      </c>
      <c r="AX567" s="625" t="b">
        <f t="shared" si="255"/>
        <v>0</v>
      </c>
      <c r="AY567" s="7" t="str">
        <f t="shared" si="256"/>
        <v>FALSEFALSEFALSE</v>
      </c>
      <c r="AZ567" s="626">
        <f t="shared" si="257"/>
        <v>0</v>
      </c>
      <c r="BA567" s="627" t="str">
        <f t="shared" si="258"/>
        <v/>
      </c>
      <c r="BB567" s="627">
        <f t="shared" si="259"/>
        <v>0</v>
      </c>
      <c r="BC567" s="690" t="str">
        <f t="shared" si="260"/>
        <v/>
      </c>
    </row>
    <row r="568" spans="1:55">
      <c r="A568" s="381">
        <v>512</v>
      </c>
      <c r="B568" s="117"/>
      <c r="C568" s="288"/>
      <c r="D568" s="289"/>
      <c r="E568" s="289"/>
      <c r="F568" s="290"/>
      <c r="G568" s="292"/>
      <c r="H568" s="116"/>
      <c r="I568" s="292"/>
      <c r="J568" s="116"/>
      <c r="K568" s="370" t="str">
        <f t="shared" si="249"/>
        <v/>
      </c>
      <c r="L568" s="370">
        <f t="shared" si="250"/>
        <v>0</v>
      </c>
      <c r="M568" s="370">
        <f t="shared" si="251"/>
        <v>0</v>
      </c>
      <c r="N568" s="371" t="str">
        <f t="shared" si="219"/>
        <v/>
      </c>
      <c r="O568" s="371" t="str">
        <f t="shared" si="220"/>
        <v/>
      </c>
      <c r="P568" s="371" t="str">
        <f t="shared" si="221"/>
        <v/>
      </c>
      <c r="Q568" s="371" t="str">
        <f t="shared" si="222"/>
        <v/>
      </c>
      <c r="R568" s="371" t="str">
        <f t="shared" si="223"/>
        <v/>
      </c>
      <c r="S568" s="371" t="str">
        <f t="shared" si="224"/>
        <v/>
      </c>
      <c r="T568" s="443" t="str">
        <f t="shared" si="252"/>
        <v/>
      </c>
      <c r="U568" s="539"/>
      <c r="V568" s="117"/>
      <c r="W568" s="118"/>
      <c r="X568" s="119"/>
      <c r="Y568" s="120"/>
      <c r="Z568" s="122"/>
      <c r="AA568" s="121"/>
      <c r="AB568" s="443" t="str">
        <f t="shared" si="253"/>
        <v/>
      </c>
      <c r="AC568" s="734" t="str">
        <f t="shared" si="254"/>
        <v/>
      </c>
      <c r="AD568" s="372"/>
      <c r="AE568" s="485"/>
      <c r="AF568" s="373" t="str">
        <f t="shared" si="226"/>
        <v/>
      </c>
      <c r="AG568" s="373" t="str">
        <f t="shared" si="227"/>
        <v/>
      </c>
      <c r="AH568" s="374" t="str">
        <f t="shared" si="228"/>
        <v/>
      </c>
      <c r="AI568" s="375" t="str">
        <f t="shared" si="229"/>
        <v/>
      </c>
      <c r="AJ568" s="375" t="str">
        <f t="shared" si="230"/>
        <v/>
      </c>
      <c r="AK568" s="375" t="str">
        <f t="shared" si="231"/>
        <v/>
      </c>
      <c r="AL568" s="375" t="str">
        <f t="shared" si="232"/>
        <v/>
      </c>
      <c r="AM568" s="375" t="str">
        <f t="shared" si="233"/>
        <v/>
      </c>
      <c r="AN568" s="376" t="str">
        <f>IF(AF568="","",IF(OR(AH568="",AH568="-"),"－",IF(OR(AM568=8,AM568=9),"",IF(OR(AJ568=3,AJ568=4,AJ568=5,AJ568=6),VLOOKUP(AH568,INDEX((係数_バス貨物_ガソリン,係数_バス貨物_CNG,係数_バス貨物_軽油,係数_バス貨物_メタノール,係数_バス貨物_LPG),MATCH(AL568,【参考】排出ガスレベル!$AI$4:$AI$671,1),1,AR568):INDEX((係数_バス貨物_ガソリン,係数_バス貨物_CNG,係数_バス貨物_軽油,係数_バス貨物_メタノール,係数_バス貨物_LPG),MATCH(AL568+1,【参考】排出ガスレベル!$AI$4:$AI$671,1)-1,5,AR568),2,FALSE),IF(OR(AJ568=1,AJ568=2),VLOOKUP(AH568,INDEX((係数_乗用_ガソリン,係数_乗用_CNG,係数_乗用_軽油,係数_乗用_メタノール,係数_乗用_LPG),1,1,AR568):INDEX((係数_乗用_ガソリン,係数_乗用_CNG,係数_乗用_軽油,係数_乗用_メタノール,係数_乗用_LPG),125,5,AR568),2,FALSE))))))</f>
        <v/>
      </c>
      <c r="AO568" s="376" t="str">
        <f>IF(T568="","",IF(OR(AH568="",AH568="-"),"－",IF(OR(AM568=8,AM568=9),"",IF(OR(AJ568=3,AJ568=4,AJ568=5,AJ568=6),VLOOKUP(AH568,INDEX((係数_バス貨物_ガソリン,係数_バス貨物_CNG,係数_バス貨物_軽油,係数_バス貨物_メタノール,係数_バス貨物_LPG),MATCH(AL568,【参考】排出ガスレベル!$AI$4:$AI$671,1),1,AR568):INDEX((係数_バス貨物_ガソリン,係数_バス貨物_CNG,係数_バス貨物_軽油,係数_バス貨物_メタノール,係数_バス貨物_LPG),MATCH(AL568+1,【参考】排出ガスレベル!$AI$4:$AI$671,1)-1,5,AR568),3,FALSE),IF(OR(AJ568=1,AJ568=2),VLOOKUP(AH568,INDEX((係数_乗用_ガソリン,係数_乗用_CNG,係数_乗用_軽油,係数_乗用_メタノール,係数_乗用_LPG),1,1,AR568):INDEX((係数_乗用_ガソリン,係数_乗用_CNG,係数_乗用_軽油,係数_乗用_メタノール,係数_乗用_LPG),125,5,AR568),3,FALSE))))))</f>
        <v/>
      </c>
      <c r="AP568" s="375" t="str">
        <f t="shared" si="234"/>
        <v/>
      </c>
      <c r="AQ568" s="444" t="str">
        <f t="shared" si="235"/>
        <v/>
      </c>
      <c r="AR568" s="375" t="str">
        <f t="shared" si="245"/>
        <v/>
      </c>
      <c r="AS568" s="377" t="str">
        <f t="shared" si="236"/>
        <v/>
      </c>
      <c r="AT568" s="378" t="str">
        <f t="shared" si="237"/>
        <v/>
      </c>
      <c r="AX568" s="625" t="b">
        <f t="shared" si="255"/>
        <v>0</v>
      </c>
      <c r="AY568" s="7" t="str">
        <f t="shared" si="256"/>
        <v>FALSEFALSEFALSE</v>
      </c>
      <c r="AZ568" s="626">
        <f t="shared" si="257"/>
        <v>0</v>
      </c>
      <c r="BA568" s="627" t="str">
        <f t="shared" si="258"/>
        <v/>
      </c>
      <c r="BB568" s="627">
        <f t="shared" si="259"/>
        <v>0</v>
      </c>
      <c r="BC568" s="690" t="str">
        <f t="shared" si="260"/>
        <v/>
      </c>
    </row>
    <row r="569" spans="1:55">
      <c r="A569" s="381">
        <v>513</v>
      </c>
      <c r="B569" s="117"/>
      <c r="C569" s="288"/>
      <c r="D569" s="289"/>
      <c r="E569" s="289"/>
      <c r="F569" s="290"/>
      <c r="G569" s="292"/>
      <c r="H569" s="116"/>
      <c r="I569" s="292"/>
      <c r="J569" s="116"/>
      <c r="K569" s="370" t="str">
        <f t="shared" si="249"/>
        <v/>
      </c>
      <c r="L569" s="370">
        <f t="shared" si="250"/>
        <v>0</v>
      </c>
      <c r="M569" s="370">
        <f t="shared" si="251"/>
        <v>0</v>
      </c>
      <c r="N569" s="371" t="str">
        <f t="shared" si="219"/>
        <v/>
      </c>
      <c r="O569" s="371" t="str">
        <f t="shared" si="220"/>
        <v/>
      </c>
      <c r="P569" s="371" t="str">
        <f t="shared" si="221"/>
        <v/>
      </c>
      <c r="Q569" s="371" t="str">
        <f t="shared" si="222"/>
        <v/>
      </c>
      <c r="R569" s="371" t="str">
        <f t="shared" si="223"/>
        <v/>
      </c>
      <c r="S569" s="371" t="str">
        <f t="shared" si="224"/>
        <v/>
      </c>
      <c r="T569" s="443" t="str">
        <f t="shared" si="252"/>
        <v/>
      </c>
      <c r="U569" s="539"/>
      <c r="V569" s="117"/>
      <c r="W569" s="118"/>
      <c r="X569" s="119"/>
      <c r="Y569" s="120"/>
      <c r="Z569" s="122"/>
      <c r="AA569" s="121"/>
      <c r="AB569" s="443" t="str">
        <f t="shared" si="253"/>
        <v/>
      </c>
      <c r="AC569" s="734" t="str">
        <f t="shared" si="254"/>
        <v/>
      </c>
      <c r="AD569" s="372"/>
      <c r="AE569" s="485"/>
      <c r="AF569" s="373" t="str">
        <f t="shared" ref="AF569:AF632" si="261">IF(OR(T569="(減車済)",T569=""),"",1)</f>
        <v/>
      </c>
      <c r="AG569" s="373" t="str">
        <f t="shared" ref="AG569:AG632" si="262">IF(OR(T569="継続",T569="新規"),1,"")</f>
        <v/>
      </c>
      <c r="AH569" s="374" t="str">
        <f t="shared" ref="AH569:AH632" si="263">IF(AF569="","",UPPER(ASC(X569)))</f>
        <v/>
      </c>
      <c r="AI569" s="375" t="str">
        <f t="shared" ref="AI569:AI632" si="264">IF(AF569="","",IF(V569="","",IF(V569="普通",1,IF(V569="小型",2,0))))</f>
        <v/>
      </c>
      <c r="AJ569" s="375" t="str">
        <f t="shared" ref="AJ569:AJ632" si="265">IF(AF569="","",IF(W569="","",VLOOKUP(W569,用途,2,FALSE)))</f>
        <v/>
      </c>
      <c r="AK569" s="375" t="str">
        <f t="shared" ref="AK569:AK632" si="266">IF(AF569="","",IF(Y569="","",IF(Y569&lt;=10,1,IF(Y569&lt;30,2,IF(Y569&gt;=30,3,0)))))</f>
        <v/>
      </c>
      <c r="AL569" s="375" t="str">
        <f t="shared" ref="AL569:AL632" si="267">IF(AF569="","",IF(Z569="","",IF(Z569&lt;=1.7*1000,1,IF(Z569&lt;=2.5*1000,2,IF(Z569&lt;=3.5*1000,3,IF(Z569&lt;8*1000,4,IF(Z569&gt;=8*1000,5,"")))))))</f>
        <v/>
      </c>
      <c r="AM569" s="375" t="str">
        <f t="shared" ref="AM569:AM632" si="268">IF(AF569="","",IF(AA569="","",VLOOKUP(AA569,燃料の種類,2,FALSE)))</f>
        <v/>
      </c>
      <c r="AN569" s="376" t="str">
        <f>IF(AF569="","",IF(OR(AH569="",AH569="-"),"－",IF(OR(AM569=8,AM569=9),"",IF(OR(AJ569=3,AJ569=4,AJ569=5,AJ569=6),VLOOKUP(AH569,INDEX((係数_バス貨物_ガソリン,係数_バス貨物_CNG,係数_バス貨物_軽油,係数_バス貨物_メタノール,係数_バス貨物_LPG),MATCH(AL569,【参考】排出ガスレベル!$AI$4:$AI$671,1),1,AR569):INDEX((係数_バス貨物_ガソリン,係数_バス貨物_CNG,係数_バス貨物_軽油,係数_バス貨物_メタノール,係数_バス貨物_LPG),MATCH(AL569+1,【参考】排出ガスレベル!$AI$4:$AI$671,1)-1,5,AR569),2,FALSE),IF(OR(AJ569=1,AJ569=2),VLOOKUP(AH569,INDEX((係数_乗用_ガソリン,係数_乗用_CNG,係数_乗用_軽油,係数_乗用_メタノール,係数_乗用_LPG),1,1,AR569):INDEX((係数_乗用_ガソリン,係数_乗用_CNG,係数_乗用_軽油,係数_乗用_メタノール,係数_乗用_LPG),125,5,AR569),2,FALSE))))))</f>
        <v/>
      </c>
      <c r="AO569" s="376" t="str">
        <f>IF(T569="","",IF(OR(AH569="",AH569="-"),"－",IF(OR(AM569=8,AM569=9),"",IF(OR(AJ569=3,AJ569=4,AJ569=5,AJ569=6),VLOOKUP(AH569,INDEX((係数_バス貨物_ガソリン,係数_バス貨物_CNG,係数_バス貨物_軽油,係数_バス貨物_メタノール,係数_バス貨物_LPG),MATCH(AL569,【参考】排出ガスレベル!$AI$4:$AI$671,1),1,AR569):INDEX((係数_バス貨物_ガソリン,係数_バス貨物_CNG,係数_バス貨物_軽油,係数_バス貨物_メタノール,係数_バス貨物_LPG),MATCH(AL569+1,【参考】排出ガスレベル!$AI$4:$AI$671,1)-1,5,AR569),3,FALSE),IF(OR(AJ569=1,AJ569=2),VLOOKUP(AH569,INDEX((係数_乗用_ガソリン,係数_乗用_CNG,係数_乗用_軽油,係数_乗用_メタノール,係数_乗用_LPG),1,1,AR569):INDEX((係数_乗用_ガソリン,係数_乗用_CNG,係数_乗用_軽油,係数_乗用_メタノール,係数_乗用_LPG),125,5,AR569),3,FALSE))))))</f>
        <v/>
      </c>
      <c r="AP569" s="375" t="str">
        <f t="shared" ref="AP569:AP632" si="269">IF((AF569="")+(AC569=""),"",IF(燃料区分1=4,VLOOKUP(AO569,排ガス低減レベル,2,FALSE),VLOOKUP(AC569,排ガス低減レベル,2,FALSE)))</f>
        <v/>
      </c>
      <c r="AQ569" s="444" t="str">
        <f t="shared" ref="AQ569:AQ632" si="270">IF(AG569="","",IF(AJ569=3,B569&amp;"-"&amp;SUM(AJ569*100,AK569*10,AL569)&amp;"A",IF(OR(AJ569=2,AJ569=4,AJ569=6),B569&amp;"-"&amp;AL569*10&amp;"A",IF(AJ569=1,B569&amp;"-"&amp;AJ569&amp;"A",IF(AJ569=5,B569&amp;"-"&amp;SUM(AJ569*100,AI569*10,AL569)&amp;"A","")))))</f>
        <v/>
      </c>
      <c r="AR569" s="375" t="str">
        <f t="shared" si="245"/>
        <v/>
      </c>
      <c r="AS569" s="377" t="str">
        <f t="shared" ref="AS569:AS632" si="271">IF(AG569="","",B569&amp;"-"&amp;AM569)</f>
        <v/>
      </c>
      <c r="AT569" s="378" t="str">
        <f t="shared" ref="AT569:AT632" si="272">IF(AF569="","",VLOOKUP(T569,車両の増減,2,FALSE))</f>
        <v/>
      </c>
      <c r="AX569" s="625" t="b">
        <f t="shared" si="255"/>
        <v>0</v>
      </c>
      <c r="AY569" s="7" t="str">
        <f t="shared" si="256"/>
        <v>FALSEFALSEFALSE</v>
      </c>
      <c r="AZ569" s="626">
        <f t="shared" si="257"/>
        <v>0</v>
      </c>
      <c r="BA569" s="627" t="str">
        <f t="shared" si="258"/>
        <v/>
      </c>
      <c r="BB569" s="627">
        <f t="shared" si="259"/>
        <v>0</v>
      </c>
      <c r="BC569" s="690" t="str">
        <f t="shared" si="260"/>
        <v/>
      </c>
    </row>
    <row r="570" spans="1:55">
      <c r="A570" s="381">
        <v>514</v>
      </c>
      <c r="B570" s="117"/>
      <c r="C570" s="288"/>
      <c r="D570" s="289"/>
      <c r="E570" s="289"/>
      <c r="F570" s="290"/>
      <c r="G570" s="292"/>
      <c r="H570" s="116"/>
      <c r="I570" s="292"/>
      <c r="J570" s="116"/>
      <c r="K570" s="370" t="str">
        <f t="shared" si="249"/>
        <v/>
      </c>
      <c r="L570" s="370">
        <f t="shared" si="250"/>
        <v>0</v>
      </c>
      <c r="M570" s="370">
        <f t="shared" si="251"/>
        <v>0</v>
      </c>
      <c r="N570" s="371" t="str">
        <f t="shared" si="219"/>
        <v/>
      </c>
      <c r="O570" s="371" t="str">
        <f t="shared" si="220"/>
        <v/>
      </c>
      <c r="P570" s="371" t="str">
        <f t="shared" si="221"/>
        <v/>
      </c>
      <c r="Q570" s="371" t="str">
        <f t="shared" si="222"/>
        <v/>
      </c>
      <c r="R570" s="371" t="str">
        <f t="shared" si="223"/>
        <v/>
      </c>
      <c r="S570" s="371" t="str">
        <f t="shared" si="224"/>
        <v/>
      </c>
      <c r="T570" s="443" t="str">
        <f t="shared" si="252"/>
        <v/>
      </c>
      <c r="U570" s="539"/>
      <c r="V570" s="117"/>
      <c r="W570" s="118"/>
      <c r="X570" s="119"/>
      <c r="Y570" s="120"/>
      <c r="Z570" s="122"/>
      <c r="AA570" s="121"/>
      <c r="AB570" s="443" t="str">
        <f t="shared" si="253"/>
        <v/>
      </c>
      <c r="AC570" s="734" t="str">
        <f t="shared" si="254"/>
        <v/>
      </c>
      <c r="AD570" s="372"/>
      <c r="AE570" s="485"/>
      <c r="AF570" s="373" t="str">
        <f t="shared" si="261"/>
        <v/>
      </c>
      <c r="AG570" s="373" t="str">
        <f t="shared" si="262"/>
        <v/>
      </c>
      <c r="AH570" s="374" t="str">
        <f t="shared" si="263"/>
        <v/>
      </c>
      <c r="AI570" s="375" t="str">
        <f t="shared" si="264"/>
        <v/>
      </c>
      <c r="AJ570" s="375" t="str">
        <f t="shared" si="265"/>
        <v/>
      </c>
      <c r="AK570" s="375" t="str">
        <f t="shared" si="266"/>
        <v/>
      </c>
      <c r="AL570" s="375" t="str">
        <f t="shared" si="267"/>
        <v/>
      </c>
      <c r="AM570" s="375" t="str">
        <f t="shared" si="268"/>
        <v/>
      </c>
      <c r="AN570" s="376" t="str">
        <f>IF(AF570="","",IF(OR(AH570="",AH570="-"),"－",IF(OR(AM570=8,AM570=9),"",IF(OR(AJ570=3,AJ570=4,AJ570=5,AJ570=6),VLOOKUP(AH570,INDEX((係数_バス貨物_ガソリン,係数_バス貨物_CNG,係数_バス貨物_軽油,係数_バス貨物_メタノール,係数_バス貨物_LPG),MATCH(AL570,【参考】排出ガスレベル!$AI$4:$AI$671,1),1,AR570):INDEX((係数_バス貨物_ガソリン,係数_バス貨物_CNG,係数_バス貨物_軽油,係数_バス貨物_メタノール,係数_バス貨物_LPG),MATCH(AL570+1,【参考】排出ガスレベル!$AI$4:$AI$671,1)-1,5,AR570),2,FALSE),IF(OR(AJ570=1,AJ570=2),VLOOKUP(AH570,INDEX((係数_乗用_ガソリン,係数_乗用_CNG,係数_乗用_軽油,係数_乗用_メタノール,係数_乗用_LPG),1,1,AR570):INDEX((係数_乗用_ガソリン,係数_乗用_CNG,係数_乗用_軽油,係数_乗用_メタノール,係数_乗用_LPG),125,5,AR570),2,FALSE))))))</f>
        <v/>
      </c>
      <c r="AO570" s="376" t="str">
        <f>IF(T570="","",IF(OR(AH570="",AH570="-"),"－",IF(OR(AM570=8,AM570=9),"",IF(OR(AJ570=3,AJ570=4,AJ570=5,AJ570=6),VLOOKUP(AH570,INDEX((係数_バス貨物_ガソリン,係数_バス貨物_CNG,係数_バス貨物_軽油,係数_バス貨物_メタノール,係数_バス貨物_LPG),MATCH(AL570,【参考】排出ガスレベル!$AI$4:$AI$671,1),1,AR570):INDEX((係数_バス貨物_ガソリン,係数_バス貨物_CNG,係数_バス貨物_軽油,係数_バス貨物_メタノール,係数_バス貨物_LPG),MATCH(AL570+1,【参考】排出ガスレベル!$AI$4:$AI$671,1)-1,5,AR570),3,FALSE),IF(OR(AJ570=1,AJ570=2),VLOOKUP(AH570,INDEX((係数_乗用_ガソリン,係数_乗用_CNG,係数_乗用_軽油,係数_乗用_メタノール,係数_乗用_LPG),1,1,AR570):INDEX((係数_乗用_ガソリン,係数_乗用_CNG,係数_乗用_軽油,係数_乗用_メタノール,係数_乗用_LPG),125,5,AR570),3,FALSE))))))</f>
        <v/>
      </c>
      <c r="AP570" s="375" t="str">
        <f t="shared" si="269"/>
        <v/>
      </c>
      <c r="AQ570" s="444" t="str">
        <f t="shared" si="270"/>
        <v/>
      </c>
      <c r="AR570" s="375" t="str">
        <f t="shared" ref="AR570:AR633" si="273">IF(OR(AM570=1,AM570=2,AM570=11),1,IF(AM570=6,2,IF(OR(AM570=4,AM570=5,AM570=10),3,IF(AM570=7,4,IF(AM570=3,5, IF(OR(AM570=8,AM570=9),6,""))))))</f>
        <v/>
      </c>
      <c r="AS570" s="377" t="str">
        <f t="shared" si="271"/>
        <v/>
      </c>
      <c r="AT570" s="378" t="str">
        <f t="shared" si="272"/>
        <v/>
      </c>
      <c r="AX570" s="625" t="b">
        <f t="shared" ref="AX570:AX633" si="274">IF(AY570="FALSEFALSEFALSEFALSE","ハイブリッド")</f>
        <v>0</v>
      </c>
      <c r="AY570" s="7" t="str">
        <f t="shared" ref="AY570:AY633" si="275">EXACT(AZ570,BA570)&amp;IF(BA570="","")&amp;IF(AZ570="電気",TRUE)&amp;IF(AZ570="LPG",TRUE)</f>
        <v>FALSEFALSEFALSE</v>
      </c>
      <c r="AZ570" s="626">
        <f t="shared" si="257"/>
        <v>0</v>
      </c>
      <c r="BA570" s="627" t="str">
        <f t="shared" si="258"/>
        <v/>
      </c>
      <c r="BB570" s="627">
        <f t="shared" si="259"/>
        <v>0</v>
      </c>
      <c r="BC570" s="690" t="str">
        <f t="shared" si="260"/>
        <v/>
      </c>
    </row>
    <row r="571" spans="1:55">
      <c r="A571" s="381">
        <v>515</v>
      </c>
      <c r="B571" s="117"/>
      <c r="C571" s="288"/>
      <c r="D571" s="289"/>
      <c r="E571" s="289"/>
      <c r="F571" s="290"/>
      <c r="G571" s="292"/>
      <c r="H571" s="116"/>
      <c r="I571" s="292"/>
      <c r="J571" s="116"/>
      <c r="K571" s="370" t="str">
        <f t="shared" si="249"/>
        <v/>
      </c>
      <c r="L571" s="370">
        <f t="shared" si="250"/>
        <v>0</v>
      </c>
      <c r="M571" s="370">
        <f t="shared" si="251"/>
        <v>0</v>
      </c>
      <c r="N571" s="371" t="str">
        <f t="shared" si="219"/>
        <v/>
      </c>
      <c r="O571" s="371" t="str">
        <f t="shared" si="220"/>
        <v/>
      </c>
      <c r="P571" s="371" t="str">
        <f t="shared" si="221"/>
        <v/>
      </c>
      <c r="Q571" s="371" t="str">
        <f t="shared" si="222"/>
        <v/>
      </c>
      <c r="R571" s="371" t="str">
        <f t="shared" si="223"/>
        <v/>
      </c>
      <c r="S571" s="371" t="str">
        <f t="shared" si="224"/>
        <v/>
      </c>
      <c r="T571" s="443" t="str">
        <f t="shared" si="252"/>
        <v/>
      </c>
      <c r="U571" s="539"/>
      <c r="V571" s="117"/>
      <c r="W571" s="118"/>
      <c r="X571" s="119"/>
      <c r="Y571" s="120"/>
      <c r="Z571" s="122"/>
      <c r="AA571" s="121"/>
      <c r="AB571" s="443" t="str">
        <f t="shared" si="253"/>
        <v/>
      </c>
      <c r="AC571" s="734" t="str">
        <f t="shared" si="254"/>
        <v/>
      </c>
      <c r="AD571" s="372"/>
      <c r="AE571" s="485"/>
      <c r="AF571" s="373" t="str">
        <f t="shared" si="261"/>
        <v/>
      </c>
      <c r="AG571" s="373" t="str">
        <f t="shared" si="262"/>
        <v/>
      </c>
      <c r="AH571" s="374" t="str">
        <f t="shared" si="263"/>
        <v/>
      </c>
      <c r="AI571" s="375" t="str">
        <f t="shared" si="264"/>
        <v/>
      </c>
      <c r="AJ571" s="375" t="str">
        <f t="shared" si="265"/>
        <v/>
      </c>
      <c r="AK571" s="375" t="str">
        <f t="shared" si="266"/>
        <v/>
      </c>
      <c r="AL571" s="375" t="str">
        <f t="shared" si="267"/>
        <v/>
      </c>
      <c r="AM571" s="375" t="str">
        <f t="shared" si="268"/>
        <v/>
      </c>
      <c r="AN571" s="376" t="str">
        <f>IF(AF571="","",IF(OR(AH571="",AH571="-"),"－",IF(OR(AM571=8,AM571=9),"",IF(OR(AJ571=3,AJ571=4,AJ571=5,AJ571=6),VLOOKUP(AH571,INDEX((係数_バス貨物_ガソリン,係数_バス貨物_CNG,係数_バス貨物_軽油,係数_バス貨物_メタノール,係数_バス貨物_LPG),MATCH(AL571,【参考】排出ガスレベル!$AI$4:$AI$671,1),1,AR571):INDEX((係数_バス貨物_ガソリン,係数_バス貨物_CNG,係数_バス貨物_軽油,係数_バス貨物_メタノール,係数_バス貨物_LPG),MATCH(AL571+1,【参考】排出ガスレベル!$AI$4:$AI$671,1)-1,5,AR571),2,FALSE),IF(OR(AJ571=1,AJ571=2),VLOOKUP(AH571,INDEX((係数_乗用_ガソリン,係数_乗用_CNG,係数_乗用_軽油,係数_乗用_メタノール,係数_乗用_LPG),1,1,AR571):INDEX((係数_乗用_ガソリン,係数_乗用_CNG,係数_乗用_軽油,係数_乗用_メタノール,係数_乗用_LPG),125,5,AR571),2,FALSE))))))</f>
        <v/>
      </c>
      <c r="AO571" s="376" t="str">
        <f>IF(T571="","",IF(OR(AH571="",AH571="-"),"－",IF(OR(AM571=8,AM571=9),"",IF(OR(AJ571=3,AJ571=4,AJ571=5,AJ571=6),VLOOKUP(AH571,INDEX((係数_バス貨物_ガソリン,係数_バス貨物_CNG,係数_バス貨物_軽油,係数_バス貨物_メタノール,係数_バス貨物_LPG),MATCH(AL571,【参考】排出ガスレベル!$AI$4:$AI$671,1),1,AR571):INDEX((係数_バス貨物_ガソリン,係数_バス貨物_CNG,係数_バス貨物_軽油,係数_バス貨物_メタノール,係数_バス貨物_LPG),MATCH(AL571+1,【参考】排出ガスレベル!$AI$4:$AI$671,1)-1,5,AR571),3,FALSE),IF(OR(AJ571=1,AJ571=2),VLOOKUP(AH571,INDEX((係数_乗用_ガソリン,係数_乗用_CNG,係数_乗用_軽油,係数_乗用_メタノール,係数_乗用_LPG),1,1,AR571):INDEX((係数_乗用_ガソリン,係数_乗用_CNG,係数_乗用_軽油,係数_乗用_メタノール,係数_乗用_LPG),125,5,AR571),3,FALSE))))))</f>
        <v/>
      </c>
      <c r="AP571" s="375" t="str">
        <f t="shared" si="269"/>
        <v/>
      </c>
      <c r="AQ571" s="444" t="str">
        <f t="shared" si="270"/>
        <v/>
      </c>
      <c r="AR571" s="375" t="str">
        <f t="shared" si="273"/>
        <v/>
      </c>
      <c r="AS571" s="377" t="str">
        <f t="shared" si="271"/>
        <v/>
      </c>
      <c r="AT571" s="378" t="str">
        <f t="shared" si="272"/>
        <v/>
      </c>
      <c r="AX571" s="625" t="b">
        <f t="shared" si="274"/>
        <v>0</v>
      </c>
      <c r="AY571" s="7" t="str">
        <f t="shared" si="275"/>
        <v>FALSEFALSEFALSE</v>
      </c>
      <c r="AZ571" s="626">
        <f t="shared" si="257"/>
        <v>0</v>
      </c>
      <c r="BA571" s="627" t="str">
        <f t="shared" si="258"/>
        <v/>
      </c>
      <c r="BB571" s="627">
        <f t="shared" si="259"/>
        <v>0</v>
      </c>
      <c r="BC571" s="690" t="str">
        <f t="shared" si="260"/>
        <v/>
      </c>
    </row>
    <row r="572" spans="1:55">
      <c r="A572" s="381">
        <v>516</v>
      </c>
      <c r="B572" s="117"/>
      <c r="C572" s="288"/>
      <c r="D572" s="289"/>
      <c r="E572" s="289"/>
      <c r="F572" s="290"/>
      <c r="G572" s="292"/>
      <c r="H572" s="116"/>
      <c r="I572" s="292"/>
      <c r="J572" s="116"/>
      <c r="K572" s="370" t="str">
        <f t="shared" si="249"/>
        <v/>
      </c>
      <c r="L572" s="370">
        <f t="shared" si="250"/>
        <v>0</v>
      </c>
      <c r="M572" s="370">
        <f t="shared" si="251"/>
        <v>0</v>
      </c>
      <c r="N572" s="371" t="str">
        <f t="shared" si="219"/>
        <v/>
      </c>
      <c r="O572" s="371" t="str">
        <f t="shared" si="220"/>
        <v/>
      </c>
      <c r="P572" s="371" t="str">
        <f t="shared" si="221"/>
        <v/>
      </c>
      <c r="Q572" s="371" t="str">
        <f t="shared" si="222"/>
        <v/>
      </c>
      <c r="R572" s="371" t="str">
        <f t="shared" si="223"/>
        <v/>
      </c>
      <c r="S572" s="371" t="str">
        <f t="shared" si="224"/>
        <v/>
      </c>
      <c r="T572" s="443" t="str">
        <f t="shared" si="252"/>
        <v/>
      </c>
      <c r="U572" s="539"/>
      <c r="V572" s="117"/>
      <c r="W572" s="118"/>
      <c r="X572" s="119"/>
      <c r="Y572" s="120"/>
      <c r="Z572" s="122"/>
      <c r="AA572" s="121"/>
      <c r="AB572" s="443" t="str">
        <f t="shared" si="253"/>
        <v/>
      </c>
      <c r="AC572" s="734" t="str">
        <f t="shared" si="254"/>
        <v/>
      </c>
      <c r="AD572" s="372"/>
      <c r="AE572" s="485"/>
      <c r="AF572" s="373" t="str">
        <f t="shared" si="261"/>
        <v/>
      </c>
      <c r="AG572" s="373" t="str">
        <f t="shared" si="262"/>
        <v/>
      </c>
      <c r="AH572" s="374" t="str">
        <f t="shared" si="263"/>
        <v/>
      </c>
      <c r="AI572" s="375" t="str">
        <f t="shared" si="264"/>
        <v/>
      </c>
      <c r="AJ572" s="375" t="str">
        <f t="shared" si="265"/>
        <v/>
      </c>
      <c r="AK572" s="375" t="str">
        <f t="shared" si="266"/>
        <v/>
      </c>
      <c r="AL572" s="375" t="str">
        <f t="shared" si="267"/>
        <v/>
      </c>
      <c r="AM572" s="375" t="str">
        <f t="shared" si="268"/>
        <v/>
      </c>
      <c r="AN572" s="376" t="str">
        <f>IF(AF572="","",IF(OR(AH572="",AH572="-"),"－",IF(OR(AM572=8,AM572=9),"",IF(OR(AJ572=3,AJ572=4,AJ572=5,AJ572=6),VLOOKUP(AH572,INDEX((係数_バス貨物_ガソリン,係数_バス貨物_CNG,係数_バス貨物_軽油,係数_バス貨物_メタノール,係数_バス貨物_LPG),MATCH(AL572,【参考】排出ガスレベル!$AI$4:$AI$671,1),1,AR572):INDEX((係数_バス貨物_ガソリン,係数_バス貨物_CNG,係数_バス貨物_軽油,係数_バス貨物_メタノール,係数_バス貨物_LPG),MATCH(AL572+1,【参考】排出ガスレベル!$AI$4:$AI$671,1)-1,5,AR572),2,FALSE),IF(OR(AJ572=1,AJ572=2),VLOOKUP(AH572,INDEX((係数_乗用_ガソリン,係数_乗用_CNG,係数_乗用_軽油,係数_乗用_メタノール,係数_乗用_LPG),1,1,AR572):INDEX((係数_乗用_ガソリン,係数_乗用_CNG,係数_乗用_軽油,係数_乗用_メタノール,係数_乗用_LPG),125,5,AR572),2,FALSE))))))</f>
        <v/>
      </c>
      <c r="AO572" s="376" t="str">
        <f>IF(T572="","",IF(OR(AH572="",AH572="-"),"－",IF(OR(AM572=8,AM572=9),"",IF(OR(AJ572=3,AJ572=4,AJ572=5,AJ572=6),VLOOKUP(AH572,INDEX((係数_バス貨物_ガソリン,係数_バス貨物_CNG,係数_バス貨物_軽油,係数_バス貨物_メタノール,係数_バス貨物_LPG),MATCH(AL572,【参考】排出ガスレベル!$AI$4:$AI$671,1),1,AR572):INDEX((係数_バス貨物_ガソリン,係数_バス貨物_CNG,係数_バス貨物_軽油,係数_バス貨物_メタノール,係数_バス貨物_LPG),MATCH(AL572+1,【参考】排出ガスレベル!$AI$4:$AI$671,1)-1,5,AR572),3,FALSE),IF(OR(AJ572=1,AJ572=2),VLOOKUP(AH572,INDEX((係数_乗用_ガソリン,係数_乗用_CNG,係数_乗用_軽油,係数_乗用_メタノール,係数_乗用_LPG),1,1,AR572):INDEX((係数_乗用_ガソリン,係数_乗用_CNG,係数_乗用_軽油,係数_乗用_メタノール,係数_乗用_LPG),125,5,AR572),3,FALSE))))))</f>
        <v/>
      </c>
      <c r="AP572" s="375" t="str">
        <f t="shared" si="269"/>
        <v/>
      </c>
      <c r="AQ572" s="444" t="str">
        <f t="shared" si="270"/>
        <v/>
      </c>
      <c r="AR572" s="375" t="str">
        <f t="shared" si="273"/>
        <v/>
      </c>
      <c r="AS572" s="377" t="str">
        <f t="shared" si="271"/>
        <v/>
      </c>
      <c r="AT572" s="378" t="str">
        <f t="shared" si="272"/>
        <v/>
      </c>
      <c r="AX572" s="625" t="b">
        <f t="shared" si="274"/>
        <v>0</v>
      </c>
      <c r="AY572" s="7" t="str">
        <f t="shared" si="275"/>
        <v>FALSEFALSEFALSE</v>
      </c>
      <c r="AZ572" s="626">
        <f t="shared" si="257"/>
        <v>0</v>
      </c>
      <c r="BA572" s="627" t="str">
        <f t="shared" si="258"/>
        <v/>
      </c>
      <c r="BB572" s="627">
        <f t="shared" si="259"/>
        <v>0</v>
      </c>
      <c r="BC572" s="690" t="str">
        <f t="shared" si="260"/>
        <v/>
      </c>
    </row>
    <row r="573" spans="1:55">
      <c r="A573" s="381">
        <v>517</v>
      </c>
      <c r="B573" s="117"/>
      <c r="C573" s="288"/>
      <c r="D573" s="289"/>
      <c r="E573" s="289"/>
      <c r="F573" s="290"/>
      <c r="G573" s="292"/>
      <c r="H573" s="116"/>
      <c r="I573" s="292"/>
      <c r="J573" s="116"/>
      <c r="K573" s="370" t="str">
        <f t="shared" si="249"/>
        <v/>
      </c>
      <c r="L573" s="370">
        <f t="shared" si="250"/>
        <v>0</v>
      </c>
      <c r="M573" s="370">
        <f t="shared" si="251"/>
        <v>0</v>
      </c>
      <c r="N573" s="371" t="str">
        <f t="shared" si="219"/>
        <v/>
      </c>
      <c r="O573" s="371" t="str">
        <f t="shared" si="220"/>
        <v/>
      </c>
      <c r="P573" s="371" t="str">
        <f t="shared" si="221"/>
        <v/>
      </c>
      <c r="Q573" s="371" t="str">
        <f t="shared" si="222"/>
        <v/>
      </c>
      <c r="R573" s="371" t="str">
        <f t="shared" si="223"/>
        <v/>
      </c>
      <c r="S573" s="371" t="str">
        <f t="shared" si="224"/>
        <v/>
      </c>
      <c r="T573" s="443" t="str">
        <f t="shared" si="252"/>
        <v/>
      </c>
      <c r="U573" s="539"/>
      <c r="V573" s="117"/>
      <c r="W573" s="118"/>
      <c r="X573" s="119"/>
      <c r="Y573" s="120"/>
      <c r="Z573" s="122"/>
      <c r="AA573" s="121"/>
      <c r="AB573" s="443" t="str">
        <f t="shared" si="253"/>
        <v/>
      </c>
      <c r="AC573" s="734" t="str">
        <f t="shared" si="254"/>
        <v/>
      </c>
      <c r="AD573" s="372"/>
      <c r="AE573" s="485"/>
      <c r="AF573" s="373" t="str">
        <f t="shared" si="261"/>
        <v/>
      </c>
      <c r="AG573" s="373" t="str">
        <f t="shared" si="262"/>
        <v/>
      </c>
      <c r="AH573" s="374" t="str">
        <f t="shared" si="263"/>
        <v/>
      </c>
      <c r="AI573" s="375" t="str">
        <f t="shared" si="264"/>
        <v/>
      </c>
      <c r="AJ573" s="375" t="str">
        <f t="shared" si="265"/>
        <v/>
      </c>
      <c r="AK573" s="375" t="str">
        <f t="shared" si="266"/>
        <v/>
      </c>
      <c r="AL573" s="375" t="str">
        <f t="shared" si="267"/>
        <v/>
      </c>
      <c r="AM573" s="375" t="str">
        <f t="shared" si="268"/>
        <v/>
      </c>
      <c r="AN573" s="376" t="str">
        <f>IF(AF573="","",IF(OR(AH573="",AH573="-"),"－",IF(OR(AM573=8,AM573=9),"",IF(OR(AJ573=3,AJ573=4,AJ573=5,AJ573=6),VLOOKUP(AH573,INDEX((係数_バス貨物_ガソリン,係数_バス貨物_CNG,係数_バス貨物_軽油,係数_バス貨物_メタノール,係数_バス貨物_LPG),MATCH(AL573,【参考】排出ガスレベル!$AI$4:$AI$671,1),1,AR573):INDEX((係数_バス貨物_ガソリン,係数_バス貨物_CNG,係数_バス貨物_軽油,係数_バス貨物_メタノール,係数_バス貨物_LPG),MATCH(AL573+1,【参考】排出ガスレベル!$AI$4:$AI$671,1)-1,5,AR573),2,FALSE),IF(OR(AJ573=1,AJ573=2),VLOOKUP(AH573,INDEX((係数_乗用_ガソリン,係数_乗用_CNG,係数_乗用_軽油,係数_乗用_メタノール,係数_乗用_LPG),1,1,AR573):INDEX((係数_乗用_ガソリン,係数_乗用_CNG,係数_乗用_軽油,係数_乗用_メタノール,係数_乗用_LPG),125,5,AR573),2,FALSE))))))</f>
        <v/>
      </c>
      <c r="AO573" s="376" t="str">
        <f>IF(T573="","",IF(OR(AH573="",AH573="-"),"－",IF(OR(AM573=8,AM573=9),"",IF(OR(AJ573=3,AJ573=4,AJ573=5,AJ573=6),VLOOKUP(AH573,INDEX((係数_バス貨物_ガソリン,係数_バス貨物_CNG,係数_バス貨物_軽油,係数_バス貨物_メタノール,係数_バス貨物_LPG),MATCH(AL573,【参考】排出ガスレベル!$AI$4:$AI$671,1),1,AR573):INDEX((係数_バス貨物_ガソリン,係数_バス貨物_CNG,係数_バス貨物_軽油,係数_バス貨物_メタノール,係数_バス貨物_LPG),MATCH(AL573+1,【参考】排出ガスレベル!$AI$4:$AI$671,1)-1,5,AR573),3,FALSE),IF(OR(AJ573=1,AJ573=2),VLOOKUP(AH573,INDEX((係数_乗用_ガソリン,係数_乗用_CNG,係数_乗用_軽油,係数_乗用_メタノール,係数_乗用_LPG),1,1,AR573):INDEX((係数_乗用_ガソリン,係数_乗用_CNG,係数_乗用_軽油,係数_乗用_メタノール,係数_乗用_LPG),125,5,AR573),3,FALSE))))))</f>
        <v/>
      </c>
      <c r="AP573" s="375" t="str">
        <f t="shared" si="269"/>
        <v/>
      </c>
      <c r="AQ573" s="444" t="str">
        <f t="shared" si="270"/>
        <v/>
      </c>
      <c r="AR573" s="375" t="str">
        <f t="shared" si="273"/>
        <v/>
      </c>
      <c r="AS573" s="377" t="str">
        <f t="shared" si="271"/>
        <v/>
      </c>
      <c r="AT573" s="378" t="str">
        <f t="shared" si="272"/>
        <v/>
      </c>
      <c r="AX573" s="625" t="b">
        <f t="shared" si="274"/>
        <v>0</v>
      </c>
      <c r="AY573" s="7" t="str">
        <f t="shared" si="275"/>
        <v>FALSEFALSEFALSE</v>
      </c>
      <c r="AZ573" s="626">
        <f t="shared" si="257"/>
        <v>0</v>
      </c>
      <c r="BA573" s="627" t="str">
        <f t="shared" si="258"/>
        <v/>
      </c>
      <c r="BB573" s="627">
        <f t="shared" si="259"/>
        <v>0</v>
      </c>
      <c r="BC573" s="690" t="str">
        <f t="shared" si="260"/>
        <v/>
      </c>
    </row>
    <row r="574" spans="1:55">
      <c r="A574" s="381">
        <v>518</v>
      </c>
      <c r="B574" s="117"/>
      <c r="C574" s="288"/>
      <c r="D574" s="289"/>
      <c r="E574" s="289"/>
      <c r="F574" s="290"/>
      <c r="G574" s="292"/>
      <c r="H574" s="116"/>
      <c r="I574" s="292"/>
      <c r="J574" s="116"/>
      <c r="K574" s="370" t="str">
        <f t="shared" si="249"/>
        <v/>
      </c>
      <c r="L574" s="370">
        <f t="shared" si="250"/>
        <v>0</v>
      </c>
      <c r="M574" s="370">
        <f t="shared" si="251"/>
        <v>0</v>
      </c>
      <c r="N574" s="371" t="str">
        <f t="shared" si="219"/>
        <v/>
      </c>
      <c r="O574" s="371" t="str">
        <f t="shared" si="220"/>
        <v/>
      </c>
      <c r="P574" s="371" t="str">
        <f t="shared" si="221"/>
        <v/>
      </c>
      <c r="Q574" s="371" t="str">
        <f t="shared" si="222"/>
        <v/>
      </c>
      <c r="R574" s="371" t="str">
        <f t="shared" si="223"/>
        <v/>
      </c>
      <c r="S574" s="371" t="str">
        <f t="shared" si="224"/>
        <v/>
      </c>
      <c r="T574" s="443" t="str">
        <f t="shared" si="252"/>
        <v/>
      </c>
      <c r="U574" s="539"/>
      <c r="V574" s="117"/>
      <c r="W574" s="118"/>
      <c r="X574" s="119"/>
      <c r="Y574" s="120"/>
      <c r="Z574" s="122"/>
      <c r="AA574" s="121"/>
      <c r="AB574" s="443" t="str">
        <f t="shared" si="253"/>
        <v/>
      </c>
      <c r="AC574" s="734" t="str">
        <f t="shared" si="254"/>
        <v/>
      </c>
      <c r="AD574" s="372"/>
      <c r="AE574" s="485"/>
      <c r="AF574" s="373" t="str">
        <f t="shared" si="261"/>
        <v/>
      </c>
      <c r="AG574" s="373" t="str">
        <f t="shared" si="262"/>
        <v/>
      </c>
      <c r="AH574" s="374" t="str">
        <f t="shared" si="263"/>
        <v/>
      </c>
      <c r="AI574" s="375" t="str">
        <f t="shared" si="264"/>
        <v/>
      </c>
      <c r="AJ574" s="375" t="str">
        <f t="shared" si="265"/>
        <v/>
      </c>
      <c r="AK574" s="375" t="str">
        <f t="shared" si="266"/>
        <v/>
      </c>
      <c r="AL574" s="375" t="str">
        <f t="shared" si="267"/>
        <v/>
      </c>
      <c r="AM574" s="375" t="str">
        <f t="shared" si="268"/>
        <v/>
      </c>
      <c r="AN574" s="376" t="str">
        <f>IF(AF574="","",IF(OR(AH574="",AH574="-"),"－",IF(OR(AM574=8,AM574=9),"",IF(OR(AJ574=3,AJ574=4,AJ574=5,AJ574=6),VLOOKUP(AH574,INDEX((係数_バス貨物_ガソリン,係数_バス貨物_CNG,係数_バス貨物_軽油,係数_バス貨物_メタノール,係数_バス貨物_LPG),MATCH(AL574,【参考】排出ガスレベル!$AI$4:$AI$671,1),1,AR574):INDEX((係数_バス貨物_ガソリン,係数_バス貨物_CNG,係数_バス貨物_軽油,係数_バス貨物_メタノール,係数_バス貨物_LPG),MATCH(AL574+1,【参考】排出ガスレベル!$AI$4:$AI$671,1)-1,5,AR574),2,FALSE),IF(OR(AJ574=1,AJ574=2),VLOOKUP(AH574,INDEX((係数_乗用_ガソリン,係数_乗用_CNG,係数_乗用_軽油,係数_乗用_メタノール,係数_乗用_LPG),1,1,AR574):INDEX((係数_乗用_ガソリン,係数_乗用_CNG,係数_乗用_軽油,係数_乗用_メタノール,係数_乗用_LPG),125,5,AR574),2,FALSE))))))</f>
        <v/>
      </c>
      <c r="AO574" s="376" t="str">
        <f>IF(T574="","",IF(OR(AH574="",AH574="-"),"－",IF(OR(AM574=8,AM574=9),"",IF(OR(AJ574=3,AJ574=4,AJ574=5,AJ574=6),VLOOKUP(AH574,INDEX((係数_バス貨物_ガソリン,係数_バス貨物_CNG,係数_バス貨物_軽油,係数_バス貨物_メタノール,係数_バス貨物_LPG),MATCH(AL574,【参考】排出ガスレベル!$AI$4:$AI$671,1),1,AR574):INDEX((係数_バス貨物_ガソリン,係数_バス貨物_CNG,係数_バス貨物_軽油,係数_バス貨物_メタノール,係数_バス貨物_LPG),MATCH(AL574+1,【参考】排出ガスレベル!$AI$4:$AI$671,1)-1,5,AR574),3,FALSE),IF(OR(AJ574=1,AJ574=2),VLOOKUP(AH574,INDEX((係数_乗用_ガソリン,係数_乗用_CNG,係数_乗用_軽油,係数_乗用_メタノール,係数_乗用_LPG),1,1,AR574):INDEX((係数_乗用_ガソリン,係数_乗用_CNG,係数_乗用_軽油,係数_乗用_メタノール,係数_乗用_LPG),125,5,AR574),3,FALSE))))))</f>
        <v/>
      </c>
      <c r="AP574" s="375" t="str">
        <f t="shared" si="269"/>
        <v/>
      </c>
      <c r="AQ574" s="444" t="str">
        <f t="shared" si="270"/>
        <v/>
      </c>
      <c r="AR574" s="375" t="str">
        <f t="shared" si="273"/>
        <v/>
      </c>
      <c r="AS574" s="377" t="str">
        <f t="shared" si="271"/>
        <v/>
      </c>
      <c r="AT574" s="378" t="str">
        <f t="shared" si="272"/>
        <v/>
      </c>
      <c r="AX574" s="625" t="b">
        <f t="shared" si="274"/>
        <v>0</v>
      </c>
      <c r="AY574" s="7" t="str">
        <f t="shared" si="275"/>
        <v>FALSEFALSEFALSE</v>
      </c>
      <c r="AZ574" s="626">
        <f t="shared" si="257"/>
        <v>0</v>
      </c>
      <c r="BA574" s="627" t="str">
        <f t="shared" si="258"/>
        <v/>
      </c>
      <c r="BB574" s="627">
        <f t="shared" si="259"/>
        <v>0</v>
      </c>
      <c r="BC574" s="690" t="str">
        <f t="shared" si="260"/>
        <v/>
      </c>
    </row>
    <row r="575" spans="1:55">
      <c r="A575" s="381">
        <v>519</v>
      </c>
      <c r="B575" s="117"/>
      <c r="C575" s="288"/>
      <c r="D575" s="289"/>
      <c r="E575" s="289"/>
      <c r="F575" s="290"/>
      <c r="G575" s="292"/>
      <c r="H575" s="116"/>
      <c r="I575" s="292"/>
      <c r="J575" s="116"/>
      <c r="K575" s="370" t="str">
        <f t="shared" si="249"/>
        <v/>
      </c>
      <c r="L575" s="370">
        <f t="shared" si="250"/>
        <v>0</v>
      </c>
      <c r="M575" s="370">
        <f t="shared" si="251"/>
        <v>0</v>
      </c>
      <c r="N575" s="371" t="str">
        <f t="shared" si="219"/>
        <v/>
      </c>
      <c r="O575" s="371" t="str">
        <f t="shared" si="220"/>
        <v/>
      </c>
      <c r="P575" s="371" t="str">
        <f t="shared" si="221"/>
        <v/>
      </c>
      <c r="Q575" s="371" t="str">
        <f t="shared" si="222"/>
        <v/>
      </c>
      <c r="R575" s="371" t="str">
        <f t="shared" si="223"/>
        <v/>
      </c>
      <c r="S575" s="371" t="str">
        <f t="shared" si="224"/>
        <v/>
      </c>
      <c r="T575" s="443" t="str">
        <f t="shared" si="252"/>
        <v/>
      </c>
      <c r="U575" s="539"/>
      <c r="V575" s="117"/>
      <c r="W575" s="118"/>
      <c r="X575" s="119"/>
      <c r="Y575" s="120"/>
      <c r="Z575" s="122"/>
      <c r="AA575" s="121"/>
      <c r="AB575" s="443" t="str">
        <f t="shared" si="253"/>
        <v/>
      </c>
      <c r="AC575" s="734" t="str">
        <f t="shared" si="254"/>
        <v/>
      </c>
      <c r="AD575" s="372"/>
      <c r="AE575" s="485"/>
      <c r="AF575" s="373" t="str">
        <f t="shared" si="261"/>
        <v/>
      </c>
      <c r="AG575" s="373" t="str">
        <f t="shared" si="262"/>
        <v/>
      </c>
      <c r="AH575" s="374" t="str">
        <f t="shared" si="263"/>
        <v/>
      </c>
      <c r="AI575" s="375" t="str">
        <f t="shared" si="264"/>
        <v/>
      </c>
      <c r="AJ575" s="375" t="str">
        <f t="shared" si="265"/>
        <v/>
      </c>
      <c r="AK575" s="375" t="str">
        <f t="shared" si="266"/>
        <v/>
      </c>
      <c r="AL575" s="375" t="str">
        <f t="shared" si="267"/>
        <v/>
      </c>
      <c r="AM575" s="375" t="str">
        <f t="shared" si="268"/>
        <v/>
      </c>
      <c r="AN575" s="376" t="str">
        <f>IF(AF575="","",IF(OR(AH575="",AH575="-"),"－",IF(OR(AM575=8,AM575=9),"",IF(OR(AJ575=3,AJ575=4,AJ575=5,AJ575=6),VLOOKUP(AH575,INDEX((係数_バス貨物_ガソリン,係数_バス貨物_CNG,係数_バス貨物_軽油,係数_バス貨物_メタノール,係数_バス貨物_LPG),MATCH(AL575,【参考】排出ガスレベル!$AI$4:$AI$671,1),1,AR575):INDEX((係数_バス貨物_ガソリン,係数_バス貨物_CNG,係数_バス貨物_軽油,係数_バス貨物_メタノール,係数_バス貨物_LPG),MATCH(AL575+1,【参考】排出ガスレベル!$AI$4:$AI$671,1)-1,5,AR575),2,FALSE),IF(OR(AJ575=1,AJ575=2),VLOOKUP(AH575,INDEX((係数_乗用_ガソリン,係数_乗用_CNG,係数_乗用_軽油,係数_乗用_メタノール,係数_乗用_LPG),1,1,AR575):INDEX((係数_乗用_ガソリン,係数_乗用_CNG,係数_乗用_軽油,係数_乗用_メタノール,係数_乗用_LPG),125,5,AR575),2,FALSE))))))</f>
        <v/>
      </c>
      <c r="AO575" s="376" t="str">
        <f>IF(T575="","",IF(OR(AH575="",AH575="-"),"－",IF(OR(AM575=8,AM575=9),"",IF(OR(AJ575=3,AJ575=4,AJ575=5,AJ575=6),VLOOKUP(AH575,INDEX((係数_バス貨物_ガソリン,係数_バス貨物_CNG,係数_バス貨物_軽油,係数_バス貨物_メタノール,係数_バス貨物_LPG),MATCH(AL575,【参考】排出ガスレベル!$AI$4:$AI$671,1),1,AR575):INDEX((係数_バス貨物_ガソリン,係数_バス貨物_CNG,係数_バス貨物_軽油,係数_バス貨物_メタノール,係数_バス貨物_LPG),MATCH(AL575+1,【参考】排出ガスレベル!$AI$4:$AI$671,1)-1,5,AR575),3,FALSE),IF(OR(AJ575=1,AJ575=2),VLOOKUP(AH575,INDEX((係数_乗用_ガソリン,係数_乗用_CNG,係数_乗用_軽油,係数_乗用_メタノール,係数_乗用_LPG),1,1,AR575):INDEX((係数_乗用_ガソリン,係数_乗用_CNG,係数_乗用_軽油,係数_乗用_メタノール,係数_乗用_LPG),125,5,AR575),3,FALSE))))))</f>
        <v/>
      </c>
      <c r="AP575" s="375" t="str">
        <f t="shared" si="269"/>
        <v/>
      </c>
      <c r="AQ575" s="444" t="str">
        <f t="shared" si="270"/>
        <v/>
      </c>
      <c r="AR575" s="375" t="str">
        <f t="shared" si="273"/>
        <v/>
      </c>
      <c r="AS575" s="377" t="str">
        <f t="shared" si="271"/>
        <v/>
      </c>
      <c r="AT575" s="378" t="str">
        <f t="shared" si="272"/>
        <v/>
      </c>
      <c r="AX575" s="625" t="b">
        <f t="shared" si="274"/>
        <v>0</v>
      </c>
      <c r="AY575" s="7" t="str">
        <f t="shared" si="275"/>
        <v>FALSEFALSEFALSE</v>
      </c>
      <c r="AZ575" s="626">
        <f t="shared" si="257"/>
        <v>0</v>
      </c>
      <c r="BA575" s="627" t="str">
        <f t="shared" si="258"/>
        <v/>
      </c>
      <c r="BB575" s="627">
        <f t="shared" si="259"/>
        <v>0</v>
      </c>
      <c r="BC575" s="690" t="str">
        <f t="shared" si="260"/>
        <v/>
      </c>
    </row>
    <row r="576" spans="1:55">
      <c r="A576" s="381">
        <v>520</v>
      </c>
      <c r="B576" s="117"/>
      <c r="C576" s="288"/>
      <c r="D576" s="289"/>
      <c r="E576" s="289"/>
      <c r="F576" s="290"/>
      <c r="G576" s="292"/>
      <c r="H576" s="116"/>
      <c r="I576" s="292"/>
      <c r="J576" s="116"/>
      <c r="K576" s="370" t="str">
        <f t="shared" si="249"/>
        <v/>
      </c>
      <c r="L576" s="370">
        <f t="shared" si="250"/>
        <v>0</v>
      </c>
      <c r="M576" s="370">
        <f t="shared" si="251"/>
        <v>0</v>
      </c>
      <c r="N576" s="371" t="str">
        <f t="shared" si="219"/>
        <v/>
      </c>
      <c r="O576" s="371" t="str">
        <f t="shared" si="220"/>
        <v/>
      </c>
      <c r="P576" s="371" t="str">
        <f t="shared" si="221"/>
        <v/>
      </c>
      <c r="Q576" s="371" t="str">
        <f t="shared" si="222"/>
        <v/>
      </c>
      <c r="R576" s="371" t="str">
        <f t="shared" si="223"/>
        <v/>
      </c>
      <c r="S576" s="371" t="str">
        <f t="shared" si="224"/>
        <v/>
      </c>
      <c r="T576" s="443" t="str">
        <f t="shared" si="252"/>
        <v/>
      </c>
      <c r="U576" s="539"/>
      <c r="V576" s="117"/>
      <c r="W576" s="118"/>
      <c r="X576" s="119"/>
      <c r="Y576" s="120"/>
      <c r="Z576" s="122"/>
      <c r="AA576" s="121"/>
      <c r="AB576" s="443" t="str">
        <f t="shared" si="253"/>
        <v/>
      </c>
      <c r="AC576" s="734" t="str">
        <f t="shared" si="254"/>
        <v/>
      </c>
      <c r="AD576" s="372"/>
      <c r="AE576" s="485"/>
      <c r="AF576" s="373" t="str">
        <f t="shared" si="261"/>
        <v/>
      </c>
      <c r="AG576" s="373" t="str">
        <f t="shared" si="262"/>
        <v/>
      </c>
      <c r="AH576" s="374" t="str">
        <f t="shared" si="263"/>
        <v/>
      </c>
      <c r="AI576" s="375" t="str">
        <f t="shared" si="264"/>
        <v/>
      </c>
      <c r="AJ576" s="375" t="str">
        <f t="shared" si="265"/>
        <v/>
      </c>
      <c r="AK576" s="375" t="str">
        <f t="shared" si="266"/>
        <v/>
      </c>
      <c r="AL576" s="375" t="str">
        <f t="shared" si="267"/>
        <v/>
      </c>
      <c r="AM576" s="375" t="str">
        <f t="shared" si="268"/>
        <v/>
      </c>
      <c r="AN576" s="376" t="str">
        <f>IF(AF576="","",IF(OR(AH576="",AH576="-"),"－",IF(OR(AM576=8,AM576=9),"",IF(OR(AJ576=3,AJ576=4,AJ576=5,AJ576=6),VLOOKUP(AH576,INDEX((係数_バス貨物_ガソリン,係数_バス貨物_CNG,係数_バス貨物_軽油,係数_バス貨物_メタノール,係数_バス貨物_LPG),MATCH(AL576,【参考】排出ガスレベル!$AI$4:$AI$671,1),1,AR576):INDEX((係数_バス貨物_ガソリン,係数_バス貨物_CNG,係数_バス貨物_軽油,係数_バス貨物_メタノール,係数_バス貨物_LPG),MATCH(AL576+1,【参考】排出ガスレベル!$AI$4:$AI$671,1)-1,5,AR576),2,FALSE),IF(OR(AJ576=1,AJ576=2),VLOOKUP(AH576,INDEX((係数_乗用_ガソリン,係数_乗用_CNG,係数_乗用_軽油,係数_乗用_メタノール,係数_乗用_LPG),1,1,AR576):INDEX((係数_乗用_ガソリン,係数_乗用_CNG,係数_乗用_軽油,係数_乗用_メタノール,係数_乗用_LPG),125,5,AR576),2,FALSE))))))</f>
        <v/>
      </c>
      <c r="AO576" s="376" t="str">
        <f>IF(T576="","",IF(OR(AH576="",AH576="-"),"－",IF(OR(AM576=8,AM576=9),"",IF(OR(AJ576=3,AJ576=4,AJ576=5,AJ576=6),VLOOKUP(AH576,INDEX((係数_バス貨物_ガソリン,係数_バス貨物_CNG,係数_バス貨物_軽油,係数_バス貨物_メタノール,係数_バス貨物_LPG),MATCH(AL576,【参考】排出ガスレベル!$AI$4:$AI$671,1),1,AR576):INDEX((係数_バス貨物_ガソリン,係数_バス貨物_CNG,係数_バス貨物_軽油,係数_バス貨物_メタノール,係数_バス貨物_LPG),MATCH(AL576+1,【参考】排出ガスレベル!$AI$4:$AI$671,1)-1,5,AR576),3,FALSE),IF(OR(AJ576=1,AJ576=2),VLOOKUP(AH576,INDEX((係数_乗用_ガソリン,係数_乗用_CNG,係数_乗用_軽油,係数_乗用_メタノール,係数_乗用_LPG),1,1,AR576):INDEX((係数_乗用_ガソリン,係数_乗用_CNG,係数_乗用_軽油,係数_乗用_メタノール,係数_乗用_LPG),125,5,AR576),3,FALSE))))))</f>
        <v/>
      </c>
      <c r="AP576" s="375" t="str">
        <f t="shared" si="269"/>
        <v/>
      </c>
      <c r="AQ576" s="444" t="str">
        <f t="shared" si="270"/>
        <v/>
      </c>
      <c r="AR576" s="375" t="str">
        <f t="shared" si="273"/>
        <v/>
      </c>
      <c r="AS576" s="377" t="str">
        <f t="shared" si="271"/>
        <v/>
      </c>
      <c r="AT576" s="378" t="str">
        <f t="shared" si="272"/>
        <v/>
      </c>
      <c r="AX576" s="625" t="b">
        <f t="shared" si="274"/>
        <v>0</v>
      </c>
      <c r="AY576" s="7" t="str">
        <f t="shared" si="275"/>
        <v>FALSEFALSEFALSE</v>
      </c>
      <c r="AZ576" s="626">
        <f t="shared" si="257"/>
        <v>0</v>
      </c>
      <c r="BA576" s="627" t="str">
        <f t="shared" si="258"/>
        <v/>
      </c>
      <c r="BB576" s="627">
        <f t="shared" si="259"/>
        <v>0</v>
      </c>
      <c r="BC576" s="690" t="str">
        <f t="shared" si="260"/>
        <v/>
      </c>
    </row>
    <row r="577" spans="1:55">
      <c r="A577" s="381">
        <v>521</v>
      </c>
      <c r="B577" s="117"/>
      <c r="C577" s="288"/>
      <c r="D577" s="289"/>
      <c r="E577" s="289"/>
      <c r="F577" s="290"/>
      <c r="G577" s="292"/>
      <c r="H577" s="116"/>
      <c r="I577" s="292"/>
      <c r="J577" s="116"/>
      <c r="K577" s="370" t="str">
        <f t="shared" si="249"/>
        <v/>
      </c>
      <c r="L577" s="370">
        <f t="shared" si="250"/>
        <v>0</v>
      </c>
      <c r="M577" s="370">
        <f t="shared" si="251"/>
        <v>0</v>
      </c>
      <c r="N577" s="371" t="str">
        <f t="shared" si="219"/>
        <v/>
      </c>
      <c r="O577" s="371" t="str">
        <f t="shared" si="220"/>
        <v/>
      </c>
      <c r="P577" s="371" t="str">
        <f t="shared" si="221"/>
        <v/>
      </c>
      <c r="Q577" s="371" t="str">
        <f t="shared" si="222"/>
        <v/>
      </c>
      <c r="R577" s="371" t="str">
        <f t="shared" si="223"/>
        <v/>
      </c>
      <c r="S577" s="371" t="str">
        <f t="shared" si="224"/>
        <v/>
      </c>
      <c r="T577" s="443" t="str">
        <f t="shared" si="252"/>
        <v/>
      </c>
      <c r="U577" s="539"/>
      <c r="V577" s="117"/>
      <c r="W577" s="118"/>
      <c r="X577" s="119"/>
      <c r="Y577" s="120"/>
      <c r="Z577" s="122"/>
      <c r="AA577" s="121"/>
      <c r="AB577" s="443" t="str">
        <f t="shared" si="253"/>
        <v/>
      </c>
      <c r="AC577" s="734" t="str">
        <f t="shared" si="254"/>
        <v/>
      </c>
      <c r="AD577" s="372"/>
      <c r="AE577" s="485"/>
      <c r="AF577" s="373" t="str">
        <f t="shared" si="261"/>
        <v/>
      </c>
      <c r="AG577" s="373" t="str">
        <f t="shared" si="262"/>
        <v/>
      </c>
      <c r="AH577" s="374" t="str">
        <f t="shared" si="263"/>
        <v/>
      </c>
      <c r="AI577" s="375" t="str">
        <f t="shared" si="264"/>
        <v/>
      </c>
      <c r="AJ577" s="375" t="str">
        <f t="shared" si="265"/>
        <v/>
      </c>
      <c r="AK577" s="375" t="str">
        <f t="shared" si="266"/>
        <v/>
      </c>
      <c r="AL577" s="375" t="str">
        <f t="shared" si="267"/>
        <v/>
      </c>
      <c r="AM577" s="375" t="str">
        <f t="shared" si="268"/>
        <v/>
      </c>
      <c r="AN577" s="376" t="str">
        <f>IF(AF577="","",IF(OR(AH577="",AH577="-"),"－",IF(OR(AM577=8,AM577=9),"",IF(OR(AJ577=3,AJ577=4,AJ577=5,AJ577=6),VLOOKUP(AH577,INDEX((係数_バス貨物_ガソリン,係数_バス貨物_CNG,係数_バス貨物_軽油,係数_バス貨物_メタノール,係数_バス貨物_LPG),MATCH(AL577,【参考】排出ガスレベル!$AI$4:$AI$671,1),1,AR577):INDEX((係数_バス貨物_ガソリン,係数_バス貨物_CNG,係数_バス貨物_軽油,係数_バス貨物_メタノール,係数_バス貨物_LPG),MATCH(AL577+1,【参考】排出ガスレベル!$AI$4:$AI$671,1)-1,5,AR577),2,FALSE),IF(OR(AJ577=1,AJ577=2),VLOOKUP(AH577,INDEX((係数_乗用_ガソリン,係数_乗用_CNG,係数_乗用_軽油,係数_乗用_メタノール,係数_乗用_LPG),1,1,AR577):INDEX((係数_乗用_ガソリン,係数_乗用_CNG,係数_乗用_軽油,係数_乗用_メタノール,係数_乗用_LPG),125,5,AR577),2,FALSE))))))</f>
        <v/>
      </c>
      <c r="AO577" s="376" t="str">
        <f>IF(T577="","",IF(OR(AH577="",AH577="-"),"－",IF(OR(AM577=8,AM577=9),"",IF(OR(AJ577=3,AJ577=4,AJ577=5,AJ577=6),VLOOKUP(AH577,INDEX((係数_バス貨物_ガソリン,係数_バス貨物_CNG,係数_バス貨物_軽油,係数_バス貨物_メタノール,係数_バス貨物_LPG),MATCH(AL577,【参考】排出ガスレベル!$AI$4:$AI$671,1),1,AR577):INDEX((係数_バス貨物_ガソリン,係数_バス貨物_CNG,係数_バス貨物_軽油,係数_バス貨物_メタノール,係数_バス貨物_LPG),MATCH(AL577+1,【参考】排出ガスレベル!$AI$4:$AI$671,1)-1,5,AR577),3,FALSE),IF(OR(AJ577=1,AJ577=2),VLOOKUP(AH577,INDEX((係数_乗用_ガソリン,係数_乗用_CNG,係数_乗用_軽油,係数_乗用_メタノール,係数_乗用_LPG),1,1,AR577):INDEX((係数_乗用_ガソリン,係数_乗用_CNG,係数_乗用_軽油,係数_乗用_メタノール,係数_乗用_LPG),125,5,AR577),3,FALSE))))))</f>
        <v/>
      </c>
      <c r="AP577" s="375" t="str">
        <f t="shared" si="269"/>
        <v/>
      </c>
      <c r="AQ577" s="444" t="str">
        <f t="shared" si="270"/>
        <v/>
      </c>
      <c r="AR577" s="375" t="str">
        <f t="shared" si="273"/>
        <v/>
      </c>
      <c r="AS577" s="377" t="str">
        <f t="shared" si="271"/>
        <v/>
      </c>
      <c r="AT577" s="378" t="str">
        <f t="shared" si="272"/>
        <v/>
      </c>
      <c r="AX577" s="625" t="b">
        <f t="shared" si="274"/>
        <v>0</v>
      </c>
      <c r="AY577" s="7" t="str">
        <f t="shared" si="275"/>
        <v>FALSEFALSEFALSE</v>
      </c>
      <c r="AZ577" s="626">
        <f t="shared" si="257"/>
        <v>0</v>
      </c>
      <c r="BA577" s="627" t="str">
        <f t="shared" si="258"/>
        <v/>
      </c>
      <c r="BB577" s="627">
        <f t="shared" si="259"/>
        <v>0</v>
      </c>
      <c r="BC577" s="690" t="str">
        <f t="shared" si="260"/>
        <v/>
      </c>
    </row>
    <row r="578" spans="1:55">
      <c r="A578" s="381">
        <v>522</v>
      </c>
      <c r="B578" s="117"/>
      <c r="C578" s="288"/>
      <c r="D578" s="289"/>
      <c r="E578" s="289"/>
      <c r="F578" s="290"/>
      <c r="G578" s="292"/>
      <c r="H578" s="116"/>
      <c r="I578" s="292"/>
      <c r="J578" s="116"/>
      <c r="K578" s="370" t="str">
        <f t="shared" si="249"/>
        <v/>
      </c>
      <c r="L578" s="370">
        <f t="shared" si="250"/>
        <v>0</v>
      </c>
      <c r="M578" s="370">
        <f t="shared" si="251"/>
        <v>0</v>
      </c>
      <c r="N578" s="371" t="str">
        <f t="shared" si="219"/>
        <v/>
      </c>
      <c r="O578" s="371" t="str">
        <f t="shared" si="220"/>
        <v/>
      </c>
      <c r="P578" s="371" t="str">
        <f t="shared" si="221"/>
        <v/>
      </c>
      <c r="Q578" s="371" t="str">
        <f t="shared" si="222"/>
        <v/>
      </c>
      <c r="R578" s="371" t="str">
        <f t="shared" si="223"/>
        <v/>
      </c>
      <c r="S578" s="371" t="str">
        <f t="shared" si="224"/>
        <v/>
      </c>
      <c r="T578" s="443" t="str">
        <f t="shared" si="252"/>
        <v/>
      </c>
      <c r="U578" s="539"/>
      <c r="V578" s="117"/>
      <c r="W578" s="118"/>
      <c r="X578" s="119"/>
      <c r="Y578" s="120"/>
      <c r="Z578" s="122"/>
      <c r="AA578" s="121"/>
      <c r="AB578" s="443" t="str">
        <f t="shared" si="253"/>
        <v/>
      </c>
      <c r="AC578" s="734" t="str">
        <f t="shared" si="254"/>
        <v/>
      </c>
      <c r="AD578" s="372"/>
      <c r="AE578" s="485"/>
      <c r="AF578" s="373" t="str">
        <f t="shared" si="261"/>
        <v/>
      </c>
      <c r="AG578" s="373" t="str">
        <f t="shared" si="262"/>
        <v/>
      </c>
      <c r="AH578" s="374" t="str">
        <f t="shared" si="263"/>
        <v/>
      </c>
      <c r="AI578" s="375" t="str">
        <f t="shared" si="264"/>
        <v/>
      </c>
      <c r="AJ578" s="375" t="str">
        <f t="shared" si="265"/>
        <v/>
      </c>
      <c r="AK578" s="375" t="str">
        <f t="shared" si="266"/>
        <v/>
      </c>
      <c r="AL578" s="375" t="str">
        <f t="shared" si="267"/>
        <v/>
      </c>
      <c r="AM578" s="375" t="str">
        <f t="shared" si="268"/>
        <v/>
      </c>
      <c r="AN578" s="376" t="str">
        <f>IF(AF578="","",IF(OR(AH578="",AH578="-"),"－",IF(OR(AM578=8,AM578=9),"",IF(OR(AJ578=3,AJ578=4,AJ578=5,AJ578=6),VLOOKUP(AH578,INDEX((係数_バス貨物_ガソリン,係数_バス貨物_CNG,係数_バス貨物_軽油,係数_バス貨物_メタノール,係数_バス貨物_LPG),MATCH(AL578,【参考】排出ガスレベル!$AI$4:$AI$671,1),1,AR578):INDEX((係数_バス貨物_ガソリン,係数_バス貨物_CNG,係数_バス貨物_軽油,係数_バス貨物_メタノール,係数_バス貨物_LPG),MATCH(AL578+1,【参考】排出ガスレベル!$AI$4:$AI$671,1)-1,5,AR578),2,FALSE),IF(OR(AJ578=1,AJ578=2),VLOOKUP(AH578,INDEX((係数_乗用_ガソリン,係数_乗用_CNG,係数_乗用_軽油,係数_乗用_メタノール,係数_乗用_LPG),1,1,AR578):INDEX((係数_乗用_ガソリン,係数_乗用_CNG,係数_乗用_軽油,係数_乗用_メタノール,係数_乗用_LPG),125,5,AR578),2,FALSE))))))</f>
        <v/>
      </c>
      <c r="AO578" s="376" t="str">
        <f>IF(T578="","",IF(OR(AH578="",AH578="-"),"－",IF(OR(AM578=8,AM578=9),"",IF(OR(AJ578=3,AJ578=4,AJ578=5,AJ578=6),VLOOKUP(AH578,INDEX((係数_バス貨物_ガソリン,係数_バス貨物_CNG,係数_バス貨物_軽油,係数_バス貨物_メタノール,係数_バス貨物_LPG),MATCH(AL578,【参考】排出ガスレベル!$AI$4:$AI$671,1),1,AR578):INDEX((係数_バス貨物_ガソリン,係数_バス貨物_CNG,係数_バス貨物_軽油,係数_バス貨物_メタノール,係数_バス貨物_LPG),MATCH(AL578+1,【参考】排出ガスレベル!$AI$4:$AI$671,1)-1,5,AR578),3,FALSE),IF(OR(AJ578=1,AJ578=2),VLOOKUP(AH578,INDEX((係数_乗用_ガソリン,係数_乗用_CNG,係数_乗用_軽油,係数_乗用_メタノール,係数_乗用_LPG),1,1,AR578):INDEX((係数_乗用_ガソリン,係数_乗用_CNG,係数_乗用_軽油,係数_乗用_メタノール,係数_乗用_LPG),125,5,AR578),3,FALSE))))))</f>
        <v/>
      </c>
      <c r="AP578" s="375" t="str">
        <f t="shared" si="269"/>
        <v/>
      </c>
      <c r="AQ578" s="444" t="str">
        <f t="shared" si="270"/>
        <v/>
      </c>
      <c r="AR578" s="375" t="str">
        <f t="shared" si="273"/>
        <v/>
      </c>
      <c r="AS578" s="377" t="str">
        <f t="shared" si="271"/>
        <v/>
      </c>
      <c r="AT578" s="378" t="str">
        <f t="shared" si="272"/>
        <v/>
      </c>
      <c r="AX578" s="625" t="b">
        <f t="shared" si="274"/>
        <v>0</v>
      </c>
      <c r="AY578" s="7" t="str">
        <f t="shared" si="275"/>
        <v>FALSEFALSEFALSE</v>
      </c>
      <c r="AZ578" s="626">
        <f t="shared" si="257"/>
        <v>0</v>
      </c>
      <c r="BA578" s="627" t="str">
        <f t="shared" si="258"/>
        <v/>
      </c>
      <c r="BB578" s="627">
        <f t="shared" si="259"/>
        <v>0</v>
      </c>
      <c r="BC578" s="690" t="str">
        <f t="shared" si="260"/>
        <v/>
      </c>
    </row>
    <row r="579" spans="1:55">
      <c r="A579" s="381">
        <v>523</v>
      </c>
      <c r="B579" s="117"/>
      <c r="C579" s="288"/>
      <c r="D579" s="289"/>
      <c r="E579" s="289"/>
      <c r="F579" s="290"/>
      <c r="G579" s="292"/>
      <c r="H579" s="116"/>
      <c r="I579" s="292"/>
      <c r="J579" s="116"/>
      <c r="K579" s="370" t="str">
        <f t="shared" si="249"/>
        <v/>
      </c>
      <c r="L579" s="370">
        <f t="shared" si="250"/>
        <v>0</v>
      </c>
      <c r="M579" s="370">
        <f t="shared" si="251"/>
        <v>0</v>
      </c>
      <c r="N579" s="371" t="str">
        <f t="shared" si="219"/>
        <v/>
      </c>
      <c r="O579" s="371" t="str">
        <f t="shared" si="220"/>
        <v/>
      </c>
      <c r="P579" s="371" t="str">
        <f t="shared" si="221"/>
        <v/>
      </c>
      <c r="Q579" s="371" t="str">
        <f t="shared" si="222"/>
        <v/>
      </c>
      <c r="R579" s="371" t="str">
        <f t="shared" si="223"/>
        <v/>
      </c>
      <c r="S579" s="371" t="str">
        <f t="shared" si="224"/>
        <v/>
      </c>
      <c r="T579" s="443" t="str">
        <f t="shared" si="252"/>
        <v/>
      </c>
      <c r="U579" s="539"/>
      <c r="V579" s="117"/>
      <c r="W579" s="118"/>
      <c r="X579" s="119"/>
      <c r="Y579" s="120"/>
      <c r="Z579" s="122"/>
      <c r="AA579" s="121"/>
      <c r="AB579" s="443" t="str">
        <f t="shared" si="253"/>
        <v/>
      </c>
      <c r="AC579" s="734" t="str">
        <f t="shared" si="254"/>
        <v/>
      </c>
      <c r="AD579" s="372"/>
      <c r="AE579" s="485"/>
      <c r="AF579" s="373" t="str">
        <f t="shared" si="261"/>
        <v/>
      </c>
      <c r="AG579" s="373" t="str">
        <f t="shared" si="262"/>
        <v/>
      </c>
      <c r="AH579" s="374" t="str">
        <f t="shared" si="263"/>
        <v/>
      </c>
      <c r="AI579" s="375" t="str">
        <f t="shared" si="264"/>
        <v/>
      </c>
      <c r="AJ579" s="375" t="str">
        <f t="shared" si="265"/>
        <v/>
      </c>
      <c r="AK579" s="375" t="str">
        <f t="shared" si="266"/>
        <v/>
      </c>
      <c r="AL579" s="375" t="str">
        <f t="shared" si="267"/>
        <v/>
      </c>
      <c r="AM579" s="375" t="str">
        <f t="shared" si="268"/>
        <v/>
      </c>
      <c r="AN579" s="376" t="str">
        <f>IF(AF579="","",IF(OR(AH579="",AH579="-"),"－",IF(OR(AM579=8,AM579=9),"",IF(OR(AJ579=3,AJ579=4,AJ579=5,AJ579=6),VLOOKUP(AH579,INDEX((係数_バス貨物_ガソリン,係数_バス貨物_CNG,係数_バス貨物_軽油,係数_バス貨物_メタノール,係数_バス貨物_LPG),MATCH(AL579,【参考】排出ガスレベル!$AI$4:$AI$671,1),1,AR579):INDEX((係数_バス貨物_ガソリン,係数_バス貨物_CNG,係数_バス貨物_軽油,係数_バス貨物_メタノール,係数_バス貨物_LPG),MATCH(AL579+1,【参考】排出ガスレベル!$AI$4:$AI$671,1)-1,5,AR579),2,FALSE),IF(OR(AJ579=1,AJ579=2),VLOOKUP(AH579,INDEX((係数_乗用_ガソリン,係数_乗用_CNG,係数_乗用_軽油,係数_乗用_メタノール,係数_乗用_LPG),1,1,AR579):INDEX((係数_乗用_ガソリン,係数_乗用_CNG,係数_乗用_軽油,係数_乗用_メタノール,係数_乗用_LPG),125,5,AR579),2,FALSE))))))</f>
        <v/>
      </c>
      <c r="AO579" s="376" t="str">
        <f>IF(T579="","",IF(OR(AH579="",AH579="-"),"－",IF(OR(AM579=8,AM579=9),"",IF(OR(AJ579=3,AJ579=4,AJ579=5,AJ579=6),VLOOKUP(AH579,INDEX((係数_バス貨物_ガソリン,係数_バス貨物_CNG,係数_バス貨物_軽油,係数_バス貨物_メタノール,係数_バス貨物_LPG),MATCH(AL579,【参考】排出ガスレベル!$AI$4:$AI$671,1),1,AR579):INDEX((係数_バス貨物_ガソリン,係数_バス貨物_CNG,係数_バス貨物_軽油,係数_バス貨物_メタノール,係数_バス貨物_LPG),MATCH(AL579+1,【参考】排出ガスレベル!$AI$4:$AI$671,1)-1,5,AR579),3,FALSE),IF(OR(AJ579=1,AJ579=2),VLOOKUP(AH579,INDEX((係数_乗用_ガソリン,係数_乗用_CNG,係数_乗用_軽油,係数_乗用_メタノール,係数_乗用_LPG),1,1,AR579):INDEX((係数_乗用_ガソリン,係数_乗用_CNG,係数_乗用_軽油,係数_乗用_メタノール,係数_乗用_LPG),125,5,AR579),3,FALSE))))))</f>
        <v/>
      </c>
      <c r="AP579" s="375" t="str">
        <f t="shared" si="269"/>
        <v/>
      </c>
      <c r="AQ579" s="444" t="str">
        <f t="shared" si="270"/>
        <v/>
      </c>
      <c r="AR579" s="375" t="str">
        <f t="shared" si="273"/>
        <v/>
      </c>
      <c r="AS579" s="377" t="str">
        <f t="shared" si="271"/>
        <v/>
      </c>
      <c r="AT579" s="378" t="str">
        <f t="shared" si="272"/>
        <v/>
      </c>
      <c r="AX579" s="625" t="b">
        <f t="shared" si="274"/>
        <v>0</v>
      </c>
      <c r="AY579" s="7" t="str">
        <f t="shared" si="275"/>
        <v>FALSEFALSEFALSE</v>
      </c>
      <c r="AZ579" s="626">
        <f t="shared" si="257"/>
        <v>0</v>
      </c>
      <c r="BA579" s="627" t="str">
        <f t="shared" si="258"/>
        <v/>
      </c>
      <c r="BB579" s="627">
        <f t="shared" si="259"/>
        <v>0</v>
      </c>
      <c r="BC579" s="690" t="str">
        <f t="shared" si="260"/>
        <v/>
      </c>
    </row>
    <row r="580" spans="1:55">
      <c r="A580" s="381">
        <v>524</v>
      </c>
      <c r="B580" s="117"/>
      <c r="C580" s="288"/>
      <c r="D580" s="289"/>
      <c r="E580" s="289"/>
      <c r="F580" s="290"/>
      <c r="G580" s="292"/>
      <c r="H580" s="116"/>
      <c r="I580" s="292"/>
      <c r="J580" s="116"/>
      <c r="K580" s="370" t="str">
        <f t="shared" si="249"/>
        <v/>
      </c>
      <c r="L580" s="370">
        <f t="shared" si="250"/>
        <v>0</v>
      </c>
      <c r="M580" s="370">
        <f t="shared" si="251"/>
        <v>0</v>
      </c>
      <c r="N580" s="371" t="str">
        <f t="shared" si="219"/>
        <v/>
      </c>
      <c r="O580" s="371" t="str">
        <f t="shared" si="220"/>
        <v/>
      </c>
      <c r="P580" s="371" t="str">
        <f t="shared" si="221"/>
        <v/>
      </c>
      <c r="Q580" s="371" t="str">
        <f t="shared" si="222"/>
        <v/>
      </c>
      <c r="R580" s="371" t="str">
        <f t="shared" si="223"/>
        <v/>
      </c>
      <c r="S580" s="371" t="str">
        <f t="shared" si="224"/>
        <v/>
      </c>
      <c r="T580" s="443" t="str">
        <f t="shared" si="252"/>
        <v/>
      </c>
      <c r="U580" s="539"/>
      <c r="V580" s="117"/>
      <c r="W580" s="118"/>
      <c r="X580" s="119"/>
      <c r="Y580" s="120"/>
      <c r="Z580" s="122"/>
      <c r="AA580" s="121"/>
      <c r="AB580" s="443" t="str">
        <f t="shared" si="253"/>
        <v/>
      </c>
      <c r="AC580" s="734" t="str">
        <f t="shared" si="254"/>
        <v/>
      </c>
      <c r="AD580" s="372"/>
      <c r="AE580" s="485"/>
      <c r="AF580" s="373" t="str">
        <f t="shared" si="261"/>
        <v/>
      </c>
      <c r="AG580" s="373" t="str">
        <f t="shared" si="262"/>
        <v/>
      </c>
      <c r="AH580" s="374" t="str">
        <f t="shared" si="263"/>
        <v/>
      </c>
      <c r="AI580" s="375" t="str">
        <f t="shared" si="264"/>
        <v/>
      </c>
      <c r="AJ580" s="375" t="str">
        <f t="shared" si="265"/>
        <v/>
      </c>
      <c r="AK580" s="375" t="str">
        <f t="shared" si="266"/>
        <v/>
      </c>
      <c r="AL580" s="375" t="str">
        <f t="shared" si="267"/>
        <v/>
      </c>
      <c r="AM580" s="375" t="str">
        <f t="shared" si="268"/>
        <v/>
      </c>
      <c r="AN580" s="376" t="str">
        <f>IF(AF580="","",IF(OR(AH580="",AH580="-"),"－",IF(OR(AM580=8,AM580=9),"",IF(OR(AJ580=3,AJ580=4,AJ580=5,AJ580=6),VLOOKUP(AH580,INDEX((係数_バス貨物_ガソリン,係数_バス貨物_CNG,係数_バス貨物_軽油,係数_バス貨物_メタノール,係数_バス貨物_LPG),MATCH(AL580,【参考】排出ガスレベル!$AI$4:$AI$671,1),1,AR580):INDEX((係数_バス貨物_ガソリン,係数_バス貨物_CNG,係数_バス貨物_軽油,係数_バス貨物_メタノール,係数_バス貨物_LPG),MATCH(AL580+1,【参考】排出ガスレベル!$AI$4:$AI$671,1)-1,5,AR580),2,FALSE),IF(OR(AJ580=1,AJ580=2),VLOOKUP(AH580,INDEX((係数_乗用_ガソリン,係数_乗用_CNG,係数_乗用_軽油,係数_乗用_メタノール,係数_乗用_LPG),1,1,AR580):INDEX((係数_乗用_ガソリン,係数_乗用_CNG,係数_乗用_軽油,係数_乗用_メタノール,係数_乗用_LPG),125,5,AR580),2,FALSE))))))</f>
        <v/>
      </c>
      <c r="AO580" s="376" t="str">
        <f>IF(T580="","",IF(OR(AH580="",AH580="-"),"－",IF(OR(AM580=8,AM580=9),"",IF(OR(AJ580=3,AJ580=4,AJ580=5,AJ580=6),VLOOKUP(AH580,INDEX((係数_バス貨物_ガソリン,係数_バス貨物_CNG,係数_バス貨物_軽油,係数_バス貨物_メタノール,係数_バス貨物_LPG),MATCH(AL580,【参考】排出ガスレベル!$AI$4:$AI$671,1),1,AR580):INDEX((係数_バス貨物_ガソリン,係数_バス貨物_CNG,係数_バス貨物_軽油,係数_バス貨物_メタノール,係数_バス貨物_LPG),MATCH(AL580+1,【参考】排出ガスレベル!$AI$4:$AI$671,1)-1,5,AR580),3,FALSE),IF(OR(AJ580=1,AJ580=2),VLOOKUP(AH580,INDEX((係数_乗用_ガソリン,係数_乗用_CNG,係数_乗用_軽油,係数_乗用_メタノール,係数_乗用_LPG),1,1,AR580):INDEX((係数_乗用_ガソリン,係数_乗用_CNG,係数_乗用_軽油,係数_乗用_メタノール,係数_乗用_LPG),125,5,AR580),3,FALSE))))))</f>
        <v/>
      </c>
      <c r="AP580" s="375" t="str">
        <f t="shared" si="269"/>
        <v/>
      </c>
      <c r="AQ580" s="444" t="str">
        <f t="shared" si="270"/>
        <v/>
      </c>
      <c r="AR580" s="375" t="str">
        <f t="shared" si="273"/>
        <v/>
      </c>
      <c r="AS580" s="377" t="str">
        <f t="shared" si="271"/>
        <v/>
      </c>
      <c r="AT580" s="378" t="str">
        <f t="shared" si="272"/>
        <v/>
      </c>
      <c r="AX580" s="625" t="b">
        <f t="shared" si="274"/>
        <v>0</v>
      </c>
      <c r="AY580" s="7" t="str">
        <f t="shared" si="275"/>
        <v>FALSEFALSEFALSE</v>
      </c>
      <c r="AZ580" s="626">
        <f t="shared" si="257"/>
        <v>0</v>
      </c>
      <c r="BA580" s="627" t="str">
        <f t="shared" si="258"/>
        <v/>
      </c>
      <c r="BB580" s="627">
        <f t="shared" si="259"/>
        <v>0</v>
      </c>
      <c r="BC580" s="690" t="str">
        <f t="shared" si="260"/>
        <v/>
      </c>
    </row>
    <row r="581" spans="1:55">
      <c r="A581" s="381">
        <v>525</v>
      </c>
      <c r="B581" s="117"/>
      <c r="C581" s="288"/>
      <c r="D581" s="289"/>
      <c r="E581" s="289"/>
      <c r="F581" s="290"/>
      <c r="G581" s="292"/>
      <c r="H581" s="116"/>
      <c r="I581" s="292"/>
      <c r="J581" s="116"/>
      <c r="K581" s="370" t="str">
        <f t="shared" si="249"/>
        <v/>
      </c>
      <c r="L581" s="370">
        <f t="shared" si="250"/>
        <v>0</v>
      </c>
      <c r="M581" s="370">
        <f t="shared" si="251"/>
        <v>0</v>
      </c>
      <c r="N581" s="371" t="str">
        <f t="shared" si="219"/>
        <v/>
      </c>
      <c r="O581" s="371" t="str">
        <f t="shared" si="220"/>
        <v/>
      </c>
      <c r="P581" s="371" t="str">
        <f t="shared" si="221"/>
        <v/>
      </c>
      <c r="Q581" s="371" t="str">
        <f t="shared" si="222"/>
        <v/>
      </c>
      <c r="R581" s="371" t="str">
        <f t="shared" si="223"/>
        <v/>
      </c>
      <c r="S581" s="371" t="str">
        <f t="shared" si="224"/>
        <v/>
      </c>
      <c r="T581" s="443" t="str">
        <f t="shared" si="252"/>
        <v/>
      </c>
      <c r="U581" s="539"/>
      <c r="V581" s="117"/>
      <c r="W581" s="118"/>
      <c r="X581" s="119"/>
      <c r="Y581" s="120"/>
      <c r="Z581" s="122"/>
      <c r="AA581" s="121"/>
      <c r="AB581" s="443" t="str">
        <f t="shared" si="253"/>
        <v/>
      </c>
      <c r="AC581" s="734" t="str">
        <f t="shared" si="254"/>
        <v/>
      </c>
      <c r="AD581" s="372"/>
      <c r="AE581" s="485"/>
      <c r="AF581" s="373" t="str">
        <f t="shared" si="261"/>
        <v/>
      </c>
      <c r="AG581" s="373" t="str">
        <f t="shared" si="262"/>
        <v/>
      </c>
      <c r="AH581" s="374" t="str">
        <f t="shared" si="263"/>
        <v/>
      </c>
      <c r="AI581" s="375" t="str">
        <f t="shared" si="264"/>
        <v/>
      </c>
      <c r="AJ581" s="375" t="str">
        <f t="shared" si="265"/>
        <v/>
      </c>
      <c r="AK581" s="375" t="str">
        <f t="shared" si="266"/>
        <v/>
      </c>
      <c r="AL581" s="375" t="str">
        <f t="shared" si="267"/>
        <v/>
      </c>
      <c r="AM581" s="375" t="str">
        <f t="shared" si="268"/>
        <v/>
      </c>
      <c r="AN581" s="376" t="str">
        <f>IF(AF581="","",IF(OR(AH581="",AH581="-"),"－",IF(OR(AM581=8,AM581=9),"",IF(OR(AJ581=3,AJ581=4,AJ581=5,AJ581=6),VLOOKUP(AH581,INDEX((係数_バス貨物_ガソリン,係数_バス貨物_CNG,係数_バス貨物_軽油,係数_バス貨物_メタノール,係数_バス貨物_LPG),MATCH(AL581,【参考】排出ガスレベル!$AI$4:$AI$671,1),1,AR581):INDEX((係数_バス貨物_ガソリン,係数_バス貨物_CNG,係数_バス貨物_軽油,係数_バス貨物_メタノール,係数_バス貨物_LPG),MATCH(AL581+1,【参考】排出ガスレベル!$AI$4:$AI$671,1)-1,5,AR581),2,FALSE),IF(OR(AJ581=1,AJ581=2),VLOOKUP(AH581,INDEX((係数_乗用_ガソリン,係数_乗用_CNG,係数_乗用_軽油,係数_乗用_メタノール,係数_乗用_LPG),1,1,AR581):INDEX((係数_乗用_ガソリン,係数_乗用_CNG,係数_乗用_軽油,係数_乗用_メタノール,係数_乗用_LPG),125,5,AR581),2,FALSE))))))</f>
        <v/>
      </c>
      <c r="AO581" s="376" t="str">
        <f>IF(T581="","",IF(OR(AH581="",AH581="-"),"－",IF(OR(AM581=8,AM581=9),"",IF(OR(AJ581=3,AJ581=4,AJ581=5,AJ581=6),VLOOKUP(AH581,INDEX((係数_バス貨物_ガソリン,係数_バス貨物_CNG,係数_バス貨物_軽油,係数_バス貨物_メタノール,係数_バス貨物_LPG),MATCH(AL581,【参考】排出ガスレベル!$AI$4:$AI$671,1),1,AR581):INDEX((係数_バス貨物_ガソリン,係数_バス貨物_CNG,係数_バス貨物_軽油,係数_バス貨物_メタノール,係数_バス貨物_LPG),MATCH(AL581+1,【参考】排出ガスレベル!$AI$4:$AI$671,1)-1,5,AR581),3,FALSE),IF(OR(AJ581=1,AJ581=2),VLOOKUP(AH581,INDEX((係数_乗用_ガソリン,係数_乗用_CNG,係数_乗用_軽油,係数_乗用_メタノール,係数_乗用_LPG),1,1,AR581):INDEX((係数_乗用_ガソリン,係数_乗用_CNG,係数_乗用_軽油,係数_乗用_メタノール,係数_乗用_LPG),125,5,AR581),3,FALSE))))))</f>
        <v/>
      </c>
      <c r="AP581" s="375" t="str">
        <f t="shared" si="269"/>
        <v/>
      </c>
      <c r="AQ581" s="444" t="str">
        <f t="shared" si="270"/>
        <v/>
      </c>
      <c r="AR581" s="375" t="str">
        <f t="shared" si="273"/>
        <v/>
      </c>
      <c r="AS581" s="377" t="str">
        <f t="shared" si="271"/>
        <v/>
      </c>
      <c r="AT581" s="378" t="str">
        <f t="shared" si="272"/>
        <v/>
      </c>
      <c r="AX581" s="625" t="b">
        <f t="shared" si="274"/>
        <v>0</v>
      </c>
      <c r="AY581" s="7" t="str">
        <f t="shared" si="275"/>
        <v>FALSEFALSEFALSE</v>
      </c>
      <c r="AZ581" s="626">
        <f t="shared" si="257"/>
        <v>0</v>
      </c>
      <c r="BA581" s="627" t="str">
        <f t="shared" si="258"/>
        <v/>
      </c>
      <c r="BB581" s="627">
        <f t="shared" si="259"/>
        <v>0</v>
      </c>
      <c r="BC581" s="690" t="str">
        <f t="shared" si="260"/>
        <v/>
      </c>
    </row>
    <row r="582" spans="1:55">
      <c r="A582" s="381">
        <v>526</v>
      </c>
      <c r="B582" s="117"/>
      <c r="C582" s="288"/>
      <c r="D582" s="289"/>
      <c r="E582" s="289"/>
      <c r="F582" s="290"/>
      <c r="G582" s="292"/>
      <c r="H582" s="116"/>
      <c r="I582" s="292"/>
      <c r="J582" s="116"/>
      <c r="K582" s="370" t="str">
        <f t="shared" si="249"/>
        <v/>
      </c>
      <c r="L582" s="370">
        <f t="shared" si="250"/>
        <v>0</v>
      </c>
      <c r="M582" s="370">
        <f t="shared" si="251"/>
        <v>0</v>
      </c>
      <c r="N582" s="371" t="str">
        <f t="shared" si="219"/>
        <v/>
      </c>
      <c r="O582" s="371" t="str">
        <f t="shared" si="220"/>
        <v/>
      </c>
      <c r="P582" s="371" t="str">
        <f t="shared" si="221"/>
        <v/>
      </c>
      <c r="Q582" s="371" t="str">
        <f t="shared" si="222"/>
        <v/>
      </c>
      <c r="R582" s="371" t="str">
        <f t="shared" si="223"/>
        <v/>
      </c>
      <c r="S582" s="371" t="str">
        <f t="shared" si="224"/>
        <v/>
      </c>
      <c r="T582" s="443" t="str">
        <f t="shared" si="252"/>
        <v/>
      </c>
      <c r="U582" s="539"/>
      <c r="V582" s="117"/>
      <c r="W582" s="118"/>
      <c r="X582" s="119"/>
      <c r="Y582" s="120"/>
      <c r="Z582" s="122"/>
      <c r="AA582" s="121"/>
      <c r="AB582" s="443" t="str">
        <f t="shared" si="253"/>
        <v/>
      </c>
      <c r="AC582" s="734" t="str">
        <f t="shared" si="254"/>
        <v/>
      </c>
      <c r="AD582" s="372"/>
      <c r="AE582" s="485"/>
      <c r="AF582" s="373" t="str">
        <f t="shared" si="261"/>
        <v/>
      </c>
      <c r="AG582" s="373" t="str">
        <f t="shared" si="262"/>
        <v/>
      </c>
      <c r="AH582" s="374" t="str">
        <f t="shared" si="263"/>
        <v/>
      </c>
      <c r="AI582" s="375" t="str">
        <f t="shared" si="264"/>
        <v/>
      </c>
      <c r="AJ582" s="375" t="str">
        <f t="shared" si="265"/>
        <v/>
      </c>
      <c r="AK582" s="375" t="str">
        <f t="shared" si="266"/>
        <v/>
      </c>
      <c r="AL582" s="375" t="str">
        <f t="shared" si="267"/>
        <v/>
      </c>
      <c r="AM582" s="375" t="str">
        <f t="shared" si="268"/>
        <v/>
      </c>
      <c r="AN582" s="376" t="str">
        <f>IF(AF582="","",IF(OR(AH582="",AH582="-"),"－",IF(OR(AM582=8,AM582=9),"",IF(OR(AJ582=3,AJ582=4,AJ582=5,AJ582=6),VLOOKUP(AH582,INDEX((係数_バス貨物_ガソリン,係数_バス貨物_CNG,係数_バス貨物_軽油,係数_バス貨物_メタノール,係数_バス貨物_LPG),MATCH(AL582,【参考】排出ガスレベル!$AI$4:$AI$671,1),1,AR582):INDEX((係数_バス貨物_ガソリン,係数_バス貨物_CNG,係数_バス貨物_軽油,係数_バス貨物_メタノール,係数_バス貨物_LPG),MATCH(AL582+1,【参考】排出ガスレベル!$AI$4:$AI$671,1)-1,5,AR582),2,FALSE),IF(OR(AJ582=1,AJ582=2),VLOOKUP(AH582,INDEX((係数_乗用_ガソリン,係数_乗用_CNG,係数_乗用_軽油,係数_乗用_メタノール,係数_乗用_LPG),1,1,AR582):INDEX((係数_乗用_ガソリン,係数_乗用_CNG,係数_乗用_軽油,係数_乗用_メタノール,係数_乗用_LPG),125,5,AR582),2,FALSE))))))</f>
        <v/>
      </c>
      <c r="AO582" s="376" t="str">
        <f>IF(T582="","",IF(OR(AH582="",AH582="-"),"－",IF(OR(AM582=8,AM582=9),"",IF(OR(AJ582=3,AJ582=4,AJ582=5,AJ582=6),VLOOKUP(AH582,INDEX((係数_バス貨物_ガソリン,係数_バス貨物_CNG,係数_バス貨物_軽油,係数_バス貨物_メタノール,係数_バス貨物_LPG),MATCH(AL582,【参考】排出ガスレベル!$AI$4:$AI$671,1),1,AR582):INDEX((係数_バス貨物_ガソリン,係数_バス貨物_CNG,係数_バス貨物_軽油,係数_バス貨物_メタノール,係数_バス貨物_LPG),MATCH(AL582+1,【参考】排出ガスレベル!$AI$4:$AI$671,1)-1,5,AR582),3,FALSE),IF(OR(AJ582=1,AJ582=2),VLOOKUP(AH582,INDEX((係数_乗用_ガソリン,係数_乗用_CNG,係数_乗用_軽油,係数_乗用_メタノール,係数_乗用_LPG),1,1,AR582):INDEX((係数_乗用_ガソリン,係数_乗用_CNG,係数_乗用_軽油,係数_乗用_メタノール,係数_乗用_LPG),125,5,AR582),3,FALSE))))))</f>
        <v/>
      </c>
      <c r="AP582" s="375" t="str">
        <f t="shared" si="269"/>
        <v/>
      </c>
      <c r="AQ582" s="444" t="str">
        <f t="shared" si="270"/>
        <v/>
      </c>
      <c r="AR582" s="375" t="str">
        <f t="shared" si="273"/>
        <v/>
      </c>
      <c r="AS582" s="377" t="str">
        <f t="shared" si="271"/>
        <v/>
      </c>
      <c r="AT582" s="378" t="str">
        <f t="shared" si="272"/>
        <v/>
      </c>
      <c r="AX582" s="625" t="b">
        <f t="shared" si="274"/>
        <v>0</v>
      </c>
      <c r="AY582" s="7" t="str">
        <f t="shared" si="275"/>
        <v>FALSEFALSEFALSE</v>
      </c>
      <c r="AZ582" s="626">
        <f t="shared" si="257"/>
        <v>0</v>
      </c>
      <c r="BA582" s="627" t="str">
        <f t="shared" si="258"/>
        <v/>
      </c>
      <c r="BB582" s="627">
        <f t="shared" si="259"/>
        <v>0</v>
      </c>
      <c r="BC582" s="690" t="str">
        <f t="shared" si="260"/>
        <v/>
      </c>
    </row>
    <row r="583" spans="1:55">
      <c r="A583" s="381">
        <v>527</v>
      </c>
      <c r="B583" s="117"/>
      <c r="C583" s="288"/>
      <c r="D583" s="289"/>
      <c r="E583" s="289"/>
      <c r="F583" s="290"/>
      <c r="G583" s="292"/>
      <c r="H583" s="116"/>
      <c r="I583" s="292"/>
      <c r="J583" s="116"/>
      <c r="K583" s="370" t="str">
        <f t="shared" si="249"/>
        <v/>
      </c>
      <c r="L583" s="370">
        <f t="shared" si="250"/>
        <v>0</v>
      </c>
      <c r="M583" s="370">
        <f t="shared" si="251"/>
        <v>0</v>
      </c>
      <c r="N583" s="371" t="str">
        <f t="shared" si="219"/>
        <v/>
      </c>
      <c r="O583" s="371" t="str">
        <f t="shared" si="220"/>
        <v/>
      </c>
      <c r="P583" s="371" t="str">
        <f t="shared" si="221"/>
        <v/>
      </c>
      <c r="Q583" s="371" t="str">
        <f t="shared" si="222"/>
        <v/>
      </c>
      <c r="R583" s="371" t="str">
        <f t="shared" si="223"/>
        <v/>
      </c>
      <c r="S583" s="371" t="str">
        <f t="shared" si="224"/>
        <v/>
      </c>
      <c r="T583" s="443" t="str">
        <f t="shared" si="252"/>
        <v/>
      </c>
      <c r="U583" s="539"/>
      <c r="V583" s="117"/>
      <c r="W583" s="118"/>
      <c r="X583" s="119"/>
      <c r="Y583" s="120"/>
      <c r="Z583" s="122"/>
      <c r="AA583" s="121"/>
      <c r="AB583" s="443" t="str">
        <f t="shared" si="253"/>
        <v/>
      </c>
      <c r="AC583" s="734" t="str">
        <f t="shared" si="254"/>
        <v/>
      </c>
      <c r="AD583" s="372"/>
      <c r="AE583" s="485"/>
      <c r="AF583" s="373" t="str">
        <f t="shared" si="261"/>
        <v/>
      </c>
      <c r="AG583" s="373" t="str">
        <f t="shared" si="262"/>
        <v/>
      </c>
      <c r="AH583" s="374" t="str">
        <f t="shared" si="263"/>
        <v/>
      </c>
      <c r="AI583" s="375" t="str">
        <f t="shared" si="264"/>
        <v/>
      </c>
      <c r="AJ583" s="375" t="str">
        <f t="shared" si="265"/>
        <v/>
      </c>
      <c r="AK583" s="375" t="str">
        <f t="shared" si="266"/>
        <v/>
      </c>
      <c r="AL583" s="375" t="str">
        <f t="shared" si="267"/>
        <v/>
      </c>
      <c r="AM583" s="375" t="str">
        <f t="shared" si="268"/>
        <v/>
      </c>
      <c r="AN583" s="376" t="str">
        <f>IF(AF583="","",IF(OR(AH583="",AH583="-"),"－",IF(OR(AM583=8,AM583=9),"",IF(OR(AJ583=3,AJ583=4,AJ583=5,AJ583=6),VLOOKUP(AH583,INDEX((係数_バス貨物_ガソリン,係数_バス貨物_CNG,係数_バス貨物_軽油,係数_バス貨物_メタノール,係数_バス貨物_LPG),MATCH(AL583,【参考】排出ガスレベル!$AI$4:$AI$671,1),1,AR583):INDEX((係数_バス貨物_ガソリン,係数_バス貨物_CNG,係数_バス貨物_軽油,係数_バス貨物_メタノール,係数_バス貨物_LPG),MATCH(AL583+1,【参考】排出ガスレベル!$AI$4:$AI$671,1)-1,5,AR583),2,FALSE),IF(OR(AJ583=1,AJ583=2),VLOOKUP(AH583,INDEX((係数_乗用_ガソリン,係数_乗用_CNG,係数_乗用_軽油,係数_乗用_メタノール,係数_乗用_LPG),1,1,AR583):INDEX((係数_乗用_ガソリン,係数_乗用_CNG,係数_乗用_軽油,係数_乗用_メタノール,係数_乗用_LPG),125,5,AR583),2,FALSE))))))</f>
        <v/>
      </c>
      <c r="AO583" s="376" t="str">
        <f>IF(T583="","",IF(OR(AH583="",AH583="-"),"－",IF(OR(AM583=8,AM583=9),"",IF(OR(AJ583=3,AJ583=4,AJ583=5,AJ583=6),VLOOKUP(AH583,INDEX((係数_バス貨物_ガソリン,係数_バス貨物_CNG,係数_バス貨物_軽油,係数_バス貨物_メタノール,係数_バス貨物_LPG),MATCH(AL583,【参考】排出ガスレベル!$AI$4:$AI$671,1),1,AR583):INDEX((係数_バス貨物_ガソリン,係数_バス貨物_CNG,係数_バス貨物_軽油,係数_バス貨物_メタノール,係数_バス貨物_LPG),MATCH(AL583+1,【参考】排出ガスレベル!$AI$4:$AI$671,1)-1,5,AR583),3,FALSE),IF(OR(AJ583=1,AJ583=2),VLOOKUP(AH583,INDEX((係数_乗用_ガソリン,係数_乗用_CNG,係数_乗用_軽油,係数_乗用_メタノール,係数_乗用_LPG),1,1,AR583):INDEX((係数_乗用_ガソリン,係数_乗用_CNG,係数_乗用_軽油,係数_乗用_メタノール,係数_乗用_LPG),125,5,AR583),3,FALSE))))))</f>
        <v/>
      </c>
      <c r="AP583" s="375" t="str">
        <f t="shared" si="269"/>
        <v/>
      </c>
      <c r="AQ583" s="444" t="str">
        <f t="shared" si="270"/>
        <v/>
      </c>
      <c r="AR583" s="375" t="str">
        <f t="shared" si="273"/>
        <v/>
      </c>
      <c r="AS583" s="377" t="str">
        <f t="shared" si="271"/>
        <v/>
      </c>
      <c r="AT583" s="378" t="str">
        <f t="shared" si="272"/>
        <v/>
      </c>
      <c r="AX583" s="625" t="b">
        <f t="shared" si="274"/>
        <v>0</v>
      </c>
      <c r="AY583" s="7" t="str">
        <f t="shared" si="275"/>
        <v>FALSEFALSEFALSE</v>
      </c>
      <c r="AZ583" s="626">
        <f t="shared" si="257"/>
        <v>0</v>
      </c>
      <c r="BA583" s="627" t="str">
        <f t="shared" si="258"/>
        <v/>
      </c>
      <c r="BB583" s="627">
        <f t="shared" si="259"/>
        <v>0</v>
      </c>
      <c r="BC583" s="690" t="str">
        <f t="shared" si="260"/>
        <v/>
      </c>
    </row>
    <row r="584" spans="1:55">
      <c r="A584" s="381">
        <v>528</v>
      </c>
      <c r="B584" s="117"/>
      <c r="C584" s="288"/>
      <c r="D584" s="289"/>
      <c r="E584" s="289"/>
      <c r="F584" s="290"/>
      <c r="G584" s="292"/>
      <c r="H584" s="116"/>
      <c r="I584" s="292"/>
      <c r="J584" s="116"/>
      <c r="K584" s="370" t="str">
        <f t="shared" si="249"/>
        <v/>
      </c>
      <c r="L584" s="370">
        <f t="shared" si="250"/>
        <v>0</v>
      </c>
      <c r="M584" s="370">
        <f t="shared" si="251"/>
        <v>0</v>
      </c>
      <c r="N584" s="371" t="str">
        <f t="shared" si="219"/>
        <v/>
      </c>
      <c r="O584" s="371" t="str">
        <f t="shared" si="220"/>
        <v/>
      </c>
      <c r="P584" s="371" t="str">
        <f t="shared" si="221"/>
        <v/>
      </c>
      <c r="Q584" s="371" t="str">
        <f t="shared" si="222"/>
        <v/>
      </c>
      <c r="R584" s="371" t="str">
        <f t="shared" si="223"/>
        <v/>
      </c>
      <c r="S584" s="371" t="str">
        <f t="shared" si="224"/>
        <v/>
      </c>
      <c r="T584" s="443" t="str">
        <f t="shared" si="252"/>
        <v/>
      </c>
      <c r="U584" s="539"/>
      <c r="V584" s="117"/>
      <c r="W584" s="118"/>
      <c r="X584" s="119"/>
      <c r="Y584" s="120"/>
      <c r="Z584" s="122"/>
      <c r="AA584" s="121"/>
      <c r="AB584" s="443" t="str">
        <f t="shared" si="253"/>
        <v/>
      </c>
      <c r="AC584" s="734" t="str">
        <f t="shared" si="254"/>
        <v/>
      </c>
      <c r="AD584" s="372"/>
      <c r="AE584" s="485"/>
      <c r="AF584" s="373" t="str">
        <f t="shared" si="261"/>
        <v/>
      </c>
      <c r="AG584" s="373" t="str">
        <f t="shared" si="262"/>
        <v/>
      </c>
      <c r="AH584" s="374" t="str">
        <f t="shared" si="263"/>
        <v/>
      </c>
      <c r="AI584" s="375" t="str">
        <f t="shared" si="264"/>
        <v/>
      </c>
      <c r="AJ584" s="375" t="str">
        <f t="shared" si="265"/>
        <v/>
      </c>
      <c r="AK584" s="375" t="str">
        <f t="shared" si="266"/>
        <v/>
      </c>
      <c r="AL584" s="375" t="str">
        <f t="shared" si="267"/>
        <v/>
      </c>
      <c r="AM584" s="375" t="str">
        <f t="shared" si="268"/>
        <v/>
      </c>
      <c r="AN584" s="376" t="str">
        <f>IF(AF584="","",IF(OR(AH584="",AH584="-"),"－",IF(OR(AM584=8,AM584=9),"",IF(OR(AJ584=3,AJ584=4,AJ584=5,AJ584=6),VLOOKUP(AH584,INDEX((係数_バス貨物_ガソリン,係数_バス貨物_CNG,係数_バス貨物_軽油,係数_バス貨物_メタノール,係数_バス貨物_LPG),MATCH(AL584,【参考】排出ガスレベル!$AI$4:$AI$671,1),1,AR584):INDEX((係数_バス貨物_ガソリン,係数_バス貨物_CNG,係数_バス貨物_軽油,係数_バス貨物_メタノール,係数_バス貨物_LPG),MATCH(AL584+1,【参考】排出ガスレベル!$AI$4:$AI$671,1)-1,5,AR584),2,FALSE),IF(OR(AJ584=1,AJ584=2),VLOOKUP(AH584,INDEX((係数_乗用_ガソリン,係数_乗用_CNG,係数_乗用_軽油,係数_乗用_メタノール,係数_乗用_LPG),1,1,AR584):INDEX((係数_乗用_ガソリン,係数_乗用_CNG,係数_乗用_軽油,係数_乗用_メタノール,係数_乗用_LPG),125,5,AR584),2,FALSE))))))</f>
        <v/>
      </c>
      <c r="AO584" s="376" t="str">
        <f>IF(T584="","",IF(OR(AH584="",AH584="-"),"－",IF(OR(AM584=8,AM584=9),"",IF(OR(AJ584=3,AJ584=4,AJ584=5,AJ584=6),VLOOKUP(AH584,INDEX((係数_バス貨物_ガソリン,係数_バス貨物_CNG,係数_バス貨物_軽油,係数_バス貨物_メタノール,係数_バス貨物_LPG),MATCH(AL584,【参考】排出ガスレベル!$AI$4:$AI$671,1),1,AR584):INDEX((係数_バス貨物_ガソリン,係数_バス貨物_CNG,係数_バス貨物_軽油,係数_バス貨物_メタノール,係数_バス貨物_LPG),MATCH(AL584+1,【参考】排出ガスレベル!$AI$4:$AI$671,1)-1,5,AR584),3,FALSE),IF(OR(AJ584=1,AJ584=2),VLOOKUP(AH584,INDEX((係数_乗用_ガソリン,係数_乗用_CNG,係数_乗用_軽油,係数_乗用_メタノール,係数_乗用_LPG),1,1,AR584):INDEX((係数_乗用_ガソリン,係数_乗用_CNG,係数_乗用_軽油,係数_乗用_メタノール,係数_乗用_LPG),125,5,AR584),3,FALSE))))))</f>
        <v/>
      </c>
      <c r="AP584" s="375" t="str">
        <f t="shared" si="269"/>
        <v/>
      </c>
      <c r="AQ584" s="444" t="str">
        <f t="shared" si="270"/>
        <v/>
      </c>
      <c r="AR584" s="375" t="str">
        <f t="shared" si="273"/>
        <v/>
      </c>
      <c r="AS584" s="377" t="str">
        <f t="shared" si="271"/>
        <v/>
      </c>
      <c r="AT584" s="378" t="str">
        <f t="shared" si="272"/>
        <v/>
      </c>
      <c r="AX584" s="625" t="b">
        <f t="shared" si="274"/>
        <v>0</v>
      </c>
      <c r="AY584" s="7" t="str">
        <f t="shared" si="275"/>
        <v>FALSEFALSEFALSE</v>
      </c>
      <c r="AZ584" s="626">
        <f t="shared" si="257"/>
        <v>0</v>
      </c>
      <c r="BA584" s="627" t="str">
        <f t="shared" si="258"/>
        <v/>
      </c>
      <c r="BB584" s="627">
        <f t="shared" si="259"/>
        <v>0</v>
      </c>
      <c r="BC584" s="690" t="str">
        <f t="shared" si="260"/>
        <v/>
      </c>
    </row>
    <row r="585" spans="1:55">
      <c r="A585" s="381">
        <v>529</v>
      </c>
      <c r="B585" s="117"/>
      <c r="C585" s="288"/>
      <c r="D585" s="289"/>
      <c r="E585" s="289"/>
      <c r="F585" s="290"/>
      <c r="G585" s="292"/>
      <c r="H585" s="116"/>
      <c r="I585" s="292"/>
      <c r="J585" s="116"/>
      <c r="K585" s="370" t="str">
        <f t="shared" si="249"/>
        <v/>
      </c>
      <c r="L585" s="370">
        <f t="shared" si="250"/>
        <v>0</v>
      </c>
      <c r="M585" s="370">
        <f t="shared" si="251"/>
        <v>0</v>
      </c>
      <c r="N585" s="371" t="str">
        <f t="shared" si="219"/>
        <v/>
      </c>
      <c r="O585" s="371" t="str">
        <f t="shared" si="220"/>
        <v/>
      </c>
      <c r="P585" s="371" t="str">
        <f t="shared" si="221"/>
        <v/>
      </c>
      <c r="Q585" s="371" t="str">
        <f t="shared" si="222"/>
        <v/>
      </c>
      <c r="R585" s="371" t="str">
        <f t="shared" si="223"/>
        <v/>
      </c>
      <c r="S585" s="371" t="str">
        <f t="shared" si="224"/>
        <v/>
      </c>
      <c r="T585" s="443" t="str">
        <f t="shared" si="252"/>
        <v/>
      </c>
      <c r="U585" s="539"/>
      <c r="V585" s="117"/>
      <c r="W585" s="118"/>
      <c r="X585" s="119"/>
      <c r="Y585" s="120"/>
      <c r="Z585" s="122"/>
      <c r="AA585" s="121"/>
      <c r="AB585" s="443" t="str">
        <f t="shared" si="253"/>
        <v/>
      </c>
      <c r="AC585" s="734" t="str">
        <f t="shared" si="254"/>
        <v/>
      </c>
      <c r="AD585" s="372"/>
      <c r="AE585" s="485"/>
      <c r="AF585" s="373" t="str">
        <f t="shared" si="261"/>
        <v/>
      </c>
      <c r="AG585" s="373" t="str">
        <f t="shared" si="262"/>
        <v/>
      </c>
      <c r="AH585" s="374" t="str">
        <f t="shared" si="263"/>
        <v/>
      </c>
      <c r="AI585" s="375" t="str">
        <f t="shared" si="264"/>
        <v/>
      </c>
      <c r="AJ585" s="375" t="str">
        <f t="shared" si="265"/>
        <v/>
      </c>
      <c r="AK585" s="375" t="str">
        <f t="shared" si="266"/>
        <v/>
      </c>
      <c r="AL585" s="375" t="str">
        <f t="shared" si="267"/>
        <v/>
      </c>
      <c r="AM585" s="375" t="str">
        <f t="shared" si="268"/>
        <v/>
      </c>
      <c r="AN585" s="376" t="str">
        <f>IF(AF585="","",IF(OR(AH585="",AH585="-"),"－",IF(OR(AM585=8,AM585=9),"",IF(OR(AJ585=3,AJ585=4,AJ585=5,AJ585=6),VLOOKUP(AH585,INDEX((係数_バス貨物_ガソリン,係数_バス貨物_CNG,係数_バス貨物_軽油,係数_バス貨物_メタノール,係数_バス貨物_LPG),MATCH(AL585,【参考】排出ガスレベル!$AI$4:$AI$671,1),1,AR585):INDEX((係数_バス貨物_ガソリン,係数_バス貨物_CNG,係数_バス貨物_軽油,係数_バス貨物_メタノール,係数_バス貨物_LPG),MATCH(AL585+1,【参考】排出ガスレベル!$AI$4:$AI$671,1)-1,5,AR585),2,FALSE),IF(OR(AJ585=1,AJ585=2),VLOOKUP(AH585,INDEX((係数_乗用_ガソリン,係数_乗用_CNG,係数_乗用_軽油,係数_乗用_メタノール,係数_乗用_LPG),1,1,AR585):INDEX((係数_乗用_ガソリン,係数_乗用_CNG,係数_乗用_軽油,係数_乗用_メタノール,係数_乗用_LPG),125,5,AR585),2,FALSE))))))</f>
        <v/>
      </c>
      <c r="AO585" s="376" t="str">
        <f>IF(T585="","",IF(OR(AH585="",AH585="-"),"－",IF(OR(AM585=8,AM585=9),"",IF(OR(AJ585=3,AJ585=4,AJ585=5,AJ585=6),VLOOKUP(AH585,INDEX((係数_バス貨物_ガソリン,係数_バス貨物_CNG,係数_バス貨物_軽油,係数_バス貨物_メタノール,係数_バス貨物_LPG),MATCH(AL585,【参考】排出ガスレベル!$AI$4:$AI$671,1),1,AR585):INDEX((係数_バス貨物_ガソリン,係数_バス貨物_CNG,係数_バス貨物_軽油,係数_バス貨物_メタノール,係数_バス貨物_LPG),MATCH(AL585+1,【参考】排出ガスレベル!$AI$4:$AI$671,1)-1,5,AR585),3,FALSE),IF(OR(AJ585=1,AJ585=2),VLOOKUP(AH585,INDEX((係数_乗用_ガソリン,係数_乗用_CNG,係数_乗用_軽油,係数_乗用_メタノール,係数_乗用_LPG),1,1,AR585):INDEX((係数_乗用_ガソリン,係数_乗用_CNG,係数_乗用_軽油,係数_乗用_メタノール,係数_乗用_LPG),125,5,AR585),3,FALSE))))))</f>
        <v/>
      </c>
      <c r="AP585" s="375" t="str">
        <f t="shared" si="269"/>
        <v/>
      </c>
      <c r="AQ585" s="444" t="str">
        <f t="shared" si="270"/>
        <v/>
      </c>
      <c r="AR585" s="375" t="str">
        <f t="shared" si="273"/>
        <v/>
      </c>
      <c r="AS585" s="377" t="str">
        <f t="shared" si="271"/>
        <v/>
      </c>
      <c r="AT585" s="378" t="str">
        <f t="shared" si="272"/>
        <v/>
      </c>
      <c r="AX585" s="625" t="b">
        <f t="shared" si="274"/>
        <v>0</v>
      </c>
      <c r="AY585" s="7" t="str">
        <f t="shared" si="275"/>
        <v>FALSEFALSEFALSE</v>
      </c>
      <c r="AZ585" s="626">
        <f t="shared" si="257"/>
        <v>0</v>
      </c>
      <c r="BA585" s="627" t="str">
        <f t="shared" si="258"/>
        <v/>
      </c>
      <c r="BB585" s="627">
        <f t="shared" si="259"/>
        <v>0</v>
      </c>
      <c r="BC585" s="690" t="str">
        <f t="shared" si="260"/>
        <v/>
      </c>
    </row>
    <row r="586" spans="1:55">
      <c r="A586" s="381">
        <v>530</v>
      </c>
      <c r="B586" s="117"/>
      <c r="C586" s="288"/>
      <c r="D586" s="289"/>
      <c r="E586" s="289"/>
      <c r="F586" s="290"/>
      <c r="G586" s="292"/>
      <c r="H586" s="116"/>
      <c r="I586" s="292"/>
      <c r="J586" s="116"/>
      <c r="K586" s="370" t="str">
        <f t="shared" si="249"/>
        <v/>
      </c>
      <c r="L586" s="370">
        <f t="shared" si="250"/>
        <v>0</v>
      </c>
      <c r="M586" s="370">
        <f t="shared" si="251"/>
        <v>0</v>
      </c>
      <c r="N586" s="371" t="str">
        <f t="shared" si="219"/>
        <v/>
      </c>
      <c r="O586" s="371" t="str">
        <f t="shared" si="220"/>
        <v/>
      </c>
      <c r="P586" s="371" t="str">
        <f t="shared" si="221"/>
        <v/>
      </c>
      <c r="Q586" s="371" t="str">
        <f t="shared" si="222"/>
        <v/>
      </c>
      <c r="R586" s="371" t="str">
        <f t="shared" si="223"/>
        <v/>
      </c>
      <c r="S586" s="371" t="str">
        <f t="shared" si="224"/>
        <v/>
      </c>
      <c r="T586" s="443" t="str">
        <f t="shared" si="252"/>
        <v/>
      </c>
      <c r="U586" s="539"/>
      <c r="V586" s="117"/>
      <c r="W586" s="118"/>
      <c r="X586" s="119"/>
      <c r="Y586" s="120"/>
      <c r="Z586" s="122"/>
      <c r="AA586" s="121"/>
      <c r="AB586" s="443" t="str">
        <f t="shared" si="253"/>
        <v/>
      </c>
      <c r="AC586" s="734" t="str">
        <f t="shared" si="254"/>
        <v/>
      </c>
      <c r="AD586" s="372"/>
      <c r="AE586" s="485"/>
      <c r="AF586" s="373" t="str">
        <f t="shared" si="261"/>
        <v/>
      </c>
      <c r="AG586" s="373" t="str">
        <f t="shared" si="262"/>
        <v/>
      </c>
      <c r="AH586" s="374" t="str">
        <f t="shared" si="263"/>
        <v/>
      </c>
      <c r="AI586" s="375" t="str">
        <f t="shared" si="264"/>
        <v/>
      </c>
      <c r="AJ586" s="375" t="str">
        <f t="shared" si="265"/>
        <v/>
      </c>
      <c r="AK586" s="375" t="str">
        <f t="shared" si="266"/>
        <v/>
      </c>
      <c r="AL586" s="375" t="str">
        <f t="shared" si="267"/>
        <v/>
      </c>
      <c r="AM586" s="375" t="str">
        <f t="shared" si="268"/>
        <v/>
      </c>
      <c r="AN586" s="376" t="str">
        <f>IF(AF586="","",IF(OR(AH586="",AH586="-"),"－",IF(OR(AM586=8,AM586=9),"",IF(OR(AJ586=3,AJ586=4,AJ586=5,AJ586=6),VLOOKUP(AH586,INDEX((係数_バス貨物_ガソリン,係数_バス貨物_CNG,係数_バス貨物_軽油,係数_バス貨物_メタノール,係数_バス貨物_LPG),MATCH(AL586,【参考】排出ガスレベル!$AI$4:$AI$671,1),1,AR586):INDEX((係数_バス貨物_ガソリン,係数_バス貨物_CNG,係数_バス貨物_軽油,係数_バス貨物_メタノール,係数_バス貨物_LPG),MATCH(AL586+1,【参考】排出ガスレベル!$AI$4:$AI$671,1)-1,5,AR586),2,FALSE),IF(OR(AJ586=1,AJ586=2),VLOOKUP(AH586,INDEX((係数_乗用_ガソリン,係数_乗用_CNG,係数_乗用_軽油,係数_乗用_メタノール,係数_乗用_LPG),1,1,AR586):INDEX((係数_乗用_ガソリン,係数_乗用_CNG,係数_乗用_軽油,係数_乗用_メタノール,係数_乗用_LPG),125,5,AR586),2,FALSE))))))</f>
        <v/>
      </c>
      <c r="AO586" s="376" t="str">
        <f>IF(T586="","",IF(OR(AH586="",AH586="-"),"－",IF(OR(AM586=8,AM586=9),"",IF(OR(AJ586=3,AJ586=4,AJ586=5,AJ586=6),VLOOKUP(AH586,INDEX((係数_バス貨物_ガソリン,係数_バス貨物_CNG,係数_バス貨物_軽油,係数_バス貨物_メタノール,係数_バス貨物_LPG),MATCH(AL586,【参考】排出ガスレベル!$AI$4:$AI$671,1),1,AR586):INDEX((係数_バス貨物_ガソリン,係数_バス貨物_CNG,係数_バス貨物_軽油,係数_バス貨物_メタノール,係数_バス貨物_LPG),MATCH(AL586+1,【参考】排出ガスレベル!$AI$4:$AI$671,1)-1,5,AR586),3,FALSE),IF(OR(AJ586=1,AJ586=2),VLOOKUP(AH586,INDEX((係数_乗用_ガソリン,係数_乗用_CNG,係数_乗用_軽油,係数_乗用_メタノール,係数_乗用_LPG),1,1,AR586):INDEX((係数_乗用_ガソリン,係数_乗用_CNG,係数_乗用_軽油,係数_乗用_メタノール,係数_乗用_LPG),125,5,AR586),3,FALSE))))))</f>
        <v/>
      </c>
      <c r="AP586" s="375" t="str">
        <f t="shared" si="269"/>
        <v/>
      </c>
      <c r="AQ586" s="444" t="str">
        <f t="shared" si="270"/>
        <v/>
      </c>
      <c r="AR586" s="375" t="str">
        <f t="shared" si="273"/>
        <v/>
      </c>
      <c r="AS586" s="377" t="str">
        <f t="shared" si="271"/>
        <v/>
      </c>
      <c r="AT586" s="378" t="str">
        <f t="shared" si="272"/>
        <v/>
      </c>
      <c r="AX586" s="625" t="b">
        <f t="shared" si="274"/>
        <v>0</v>
      </c>
      <c r="AY586" s="7" t="str">
        <f t="shared" si="275"/>
        <v>FALSEFALSEFALSE</v>
      </c>
      <c r="AZ586" s="626">
        <f t="shared" si="257"/>
        <v>0</v>
      </c>
      <c r="BA586" s="627" t="str">
        <f t="shared" si="258"/>
        <v/>
      </c>
      <c r="BB586" s="627">
        <f t="shared" si="259"/>
        <v>0</v>
      </c>
      <c r="BC586" s="690" t="str">
        <f t="shared" si="260"/>
        <v/>
      </c>
    </row>
    <row r="587" spans="1:55">
      <c r="A587" s="381">
        <v>531</v>
      </c>
      <c r="B587" s="117"/>
      <c r="C587" s="288"/>
      <c r="D587" s="289"/>
      <c r="E587" s="289"/>
      <c r="F587" s="290"/>
      <c r="G587" s="292"/>
      <c r="H587" s="116"/>
      <c r="I587" s="292"/>
      <c r="J587" s="116"/>
      <c r="K587" s="370" t="str">
        <f t="shared" si="249"/>
        <v/>
      </c>
      <c r="L587" s="370">
        <f t="shared" si="250"/>
        <v>0</v>
      </c>
      <c r="M587" s="370">
        <f t="shared" si="251"/>
        <v>0</v>
      </c>
      <c r="N587" s="371" t="str">
        <f t="shared" si="219"/>
        <v/>
      </c>
      <c r="O587" s="371" t="str">
        <f t="shared" si="220"/>
        <v/>
      </c>
      <c r="P587" s="371" t="str">
        <f t="shared" si="221"/>
        <v/>
      </c>
      <c r="Q587" s="371" t="str">
        <f t="shared" si="222"/>
        <v/>
      </c>
      <c r="R587" s="371" t="str">
        <f t="shared" si="223"/>
        <v/>
      </c>
      <c r="S587" s="371" t="str">
        <f t="shared" si="224"/>
        <v/>
      </c>
      <c r="T587" s="443" t="str">
        <f t="shared" si="252"/>
        <v/>
      </c>
      <c r="U587" s="539"/>
      <c r="V587" s="117"/>
      <c r="W587" s="118"/>
      <c r="X587" s="119"/>
      <c r="Y587" s="120"/>
      <c r="Z587" s="122"/>
      <c r="AA587" s="121"/>
      <c r="AB587" s="443" t="str">
        <f t="shared" si="253"/>
        <v/>
      </c>
      <c r="AC587" s="734" t="str">
        <f t="shared" si="254"/>
        <v/>
      </c>
      <c r="AD587" s="372"/>
      <c r="AE587" s="485"/>
      <c r="AF587" s="373" t="str">
        <f t="shared" si="261"/>
        <v/>
      </c>
      <c r="AG587" s="373" t="str">
        <f t="shared" si="262"/>
        <v/>
      </c>
      <c r="AH587" s="374" t="str">
        <f t="shared" si="263"/>
        <v/>
      </c>
      <c r="AI587" s="375" t="str">
        <f t="shared" si="264"/>
        <v/>
      </c>
      <c r="AJ587" s="375" t="str">
        <f t="shared" si="265"/>
        <v/>
      </c>
      <c r="AK587" s="375" t="str">
        <f t="shared" si="266"/>
        <v/>
      </c>
      <c r="AL587" s="375" t="str">
        <f t="shared" si="267"/>
        <v/>
      </c>
      <c r="AM587" s="375" t="str">
        <f t="shared" si="268"/>
        <v/>
      </c>
      <c r="AN587" s="376" t="str">
        <f>IF(AF587="","",IF(OR(AH587="",AH587="-"),"－",IF(OR(AM587=8,AM587=9),"",IF(OR(AJ587=3,AJ587=4,AJ587=5,AJ587=6),VLOOKUP(AH587,INDEX((係数_バス貨物_ガソリン,係数_バス貨物_CNG,係数_バス貨物_軽油,係数_バス貨物_メタノール,係数_バス貨物_LPG),MATCH(AL587,【参考】排出ガスレベル!$AI$4:$AI$671,1),1,AR587):INDEX((係数_バス貨物_ガソリン,係数_バス貨物_CNG,係数_バス貨物_軽油,係数_バス貨物_メタノール,係数_バス貨物_LPG),MATCH(AL587+1,【参考】排出ガスレベル!$AI$4:$AI$671,1)-1,5,AR587),2,FALSE),IF(OR(AJ587=1,AJ587=2),VLOOKUP(AH587,INDEX((係数_乗用_ガソリン,係数_乗用_CNG,係数_乗用_軽油,係数_乗用_メタノール,係数_乗用_LPG),1,1,AR587):INDEX((係数_乗用_ガソリン,係数_乗用_CNG,係数_乗用_軽油,係数_乗用_メタノール,係数_乗用_LPG),125,5,AR587),2,FALSE))))))</f>
        <v/>
      </c>
      <c r="AO587" s="376" t="str">
        <f>IF(T587="","",IF(OR(AH587="",AH587="-"),"－",IF(OR(AM587=8,AM587=9),"",IF(OR(AJ587=3,AJ587=4,AJ587=5,AJ587=6),VLOOKUP(AH587,INDEX((係数_バス貨物_ガソリン,係数_バス貨物_CNG,係数_バス貨物_軽油,係数_バス貨物_メタノール,係数_バス貨物_LPG),MATCH(AL587,【参考】排出ガスレベル!$AI$4:$AI$671,1),1,AR587):INDEX((係数_バス貨物_ガソリン,係数_バス貨物_CNG,係数_バス貨物_軽油,係数_バス貨物_メタノール,係数_バス貨物_LPG),MATCH(AL587+1,【参考】排出ガスレベル!$AI$4:$AI$671,1)-1,5,AR587),3,FALSE),IF(OR(AJ587=1,AJ587=2),VLOOKUP(AH587,INDEX((係数_乗用_ガソリン,係数_乗用_CNG,係数_乗用_軽油,係数_乗用_メタノール,係数_乗用_LPG),1,1,AR587):INDEX((係数_乗用_ガソリン,係数_乗用_CNG,係数_乗用_軽油,係数_乗用_メタノール,係数_乗用_LPG),125,5,AR587),3,FALSE))))))</f>
        <v/>
      </c>
      <c r="AP587" s="375" t="str">
        <f t="shared" si="269"/>
        <v/>
      </c>
      <c r="AQ587" s="444" t="str">
        <f t="shared" si="270"/>
        <v/>
      </c>
      <c r="AR587" s="375" t="str">
        <f t="shared" si="273"/>
        <v/>
      </c>
      <c r="AS587" s="377" t="str">
        <f t="shared" si="271"/>
        <v/>
      </c>
      <c r="AT587" s="378" t="str">
        <f t="shared" si="272"/>
        <v/>
      </c>
      <c r="AX587" s="625" t="b">
        <f t="shared" si="274"/>
        <v>0</v>
      </c>
      <c r="AY587" s="7" t="str">
        <f t="shared" si="275"/>
        <v>FALSEFALSEFALSE</v>
      </c>
      <c r="AZ587" s="626">
        <f t="shared" si="257"/>
        <v>0</v>
      </c>
      <c r="BA587" s="627" t="str">
        <f t="shared" si="258"/>
        <v/>
      </c>
      <c r="BB587" s="627">
        <f t="shared" si="259"/>
        <v>0</v>
      </c>
      <c r="BC587" s="690" t="str">
        <f t="shared" si="260"/>
        <v/>
      </c>
    </row>
    <row r="588" spans="1:55">
      <c r="A588" s="381">
        <v>532</v>
      </c>
      <c r="B588" s="117"/>
      <c r="C588" s="288"/>
      <c r="D588" s="289"/>
      <c r="E588" s="289"/>
      <c r="F588" s="290"/>
      <c r="G588" s="292"/>
      <c r="H588" s="116"/>
      <c r="I588" s="292"/>
      <c r="J588" s="116"/>
      <c r="K588" s="370" t="str">
        <f t="shared" si="249"/>
        <v/>
      </c>
      <c r="L588" s="370">
        <f t="shared" si="250"/>
        <v>0</v>
      </c>
      <c r="M588" s="370">
        <f t="shared" si="251"/>
        <v>0</v>
      </c>
      <c r="N588" s="371" t="str">
        <f t="shared" si="219"/>
        <v/>
      </c>
      <c r="O588" s="371" t="str">
        <f t="shared" si="220"/>
        <v/>
      </c>
      <c r="P588" s="371" t="str">
        <f t="shared" si="221"/>
        <v/>
      </c>
      <c r="Q588" s="371" t="str">
        <f t="shared" si="222"/>
        <v/>
      </c>
      <c r="R588" s="371" t="str">
        <f t="shared" si="223"/>
        <v/>
      </c>
      <c r="S588" s="371" t="str">
        <f t="shared" si="224"/>
        <v/>
      </c>
      <c r="T588" s="443" t="str">
        <f t="shared" si="252"/>
        <v/>
      </c>
      <c r="U588" s="539"/>
      <c r="V588" s="117"/>
      <c r="W588" s="118"/>
      <c r="X588" s="119"/>
      <c r="Y588" s="120"/>
      <c r="Z588" s="122"/>
      <c r="AA588" s="121"/>
      <c r="AB588" s="443" t="str">
        <f t="shared" si="253"/>
        <v/>
      </c>
      <c r="AC588" s="734" t="str">
        <f t="shared" si="254"/>
        <v/>
      </c>
      <c r="AD588" s="372"/>
      <c r="AE588" s="485"/>
      <c r="AF588" s="373" t="str">
        <f t="shared" si="261"/>
        <v/>
      </c>
      <c r="AG588" s="373" t="str">
        <f t="shared" si="262"/>
        <v/>
      </c>
      <c r="AH588" s="374" t="str">
        <f t="shared" si="263"/>
        <v/>
      </c>
      <c r="AI588" s="375" t="str">
        <f t="shared" si="264"/>
        <v/>
      </c>
      <c r="AJ588" s="375" t="str">
        <f t="shared" si="265"/>
        <v/>
      </c>
      <c r="AK588" s="375" t="str">
        <f t="shared" si="266"/>
        <v/>
      </c>
      <c r="AL588" s="375" t="str">
        <f t="shared" si="267"/>
        <v/>
      </c>
      <c r="AM588" s="375" t="str">
        <f t="shared" si="268"/>
        <v/>
      </c>
      <c r="AN588" s="376" t="str">
        <f>IF(AF588="","",IF(OR(AH588="",AH588="-"),"－",IF(OR(AM588=8,AM588=9),"",IF(OR(AJ588=3,AJ588=4,AJ588=5,AJ588=6),VLOOKUP(AH588,INDEX((係数_バス貨物_ガソリン,係数_バス貨物_CNG,係数_バス貨物_軽油,係数_バス貨物_メタノール,係数_バス貨物_LPG),MATCH(AL588,【参考】排出ガスレベル!$AI$4:$AI$671,1),1,AR588):INDEX((係数_バス貨物_ガソリン,係数_バス貨物_CNG,係数_バス貨物_軽油,係数_バス貨物_メタノール,係数_バス貨物_LPG),MATCH(AL588+1,【参考】排出ガスレベル!$AI$4:$AI$671,1)-1,5,AR588),2,FALSE),IF(OR(AJ588=1,AJ588=2),VLOOKUP(AH588,INDEX((係数_乗用_ガソリン,係数_乗用_CNG,係数_乗用_軽油,係数_乗用_メタノール,係数_乗用_LPG),1,1,AR588):INDEX((係数_乗用_ガソリン,係数_乗用_CNG,係数_乗用_軽油,係数_乗用_メタノール,係数_乗用_LPG),125,5,AR588),2,FALSE))))))</f>
        <v/>
      </c>
      <c r="AO588" s="376" t="str">
        <f>IF(T588="","",IF(OR(AH588="",AH588="-"),"－",IF(OR(AM588=8,AM588=9),"",IF(OR(AJ588=3,AJ588=4,AJ588=5,AJ588=6),VLOOKUP(AH588,INDEX((係数_バス貨物_ガソリン,係数_バス貨物_CNG,係数_バス貨物_軽油,係数_バス貨物_メタノール,係数_バス貨物_LPG),MATCH(AL588,【参考】排出ガスレベル!$AI$4:$AI$671,1),1,AR588):INDEX((係数_バス貨物_ガソリン,係数_バス貨物_CNG,係数_バス貨物_軽油,係数_バス貨物_メタノール,係数_バス貨物_LPG),MATCH(AL588+1,【参考】排出ガスレベル!$AI$4:$AI$671,1)-1,5,AR588),3,FALSE),IF(OR(AJ588=1,AJ588=2),VLOOKUP(AH588,INDEX((係数_乗用_ガソリン,係数_乗用_CNG,係数_乗用_軽油,係数_乗用_メタノール,係数_乗用_LPG),1,1,AR588):INDEX((係数_乗用_ガソリン,係数_乗用_CNG,係数_乗用_軽油,係数_乗用_メタノール,係数_乗用_LPG),125,5,AR588),3,FALSE))))))</f>
        <v/>
      </c>
      <c r="AP588" s="375" t="str">
        <f t="shared" si="269"/>
        <v/>
      </c>
      <c r="AQ588" s="444" t="str">
        <f t="shared" si="270"/>
        <v/>
      </c>
      <c r="AR588" s="375" t="str">
        <f t="shared" si="273"/>
        <v/>
      </c>
      <c r="AS588" s="377" t="str">
        <f t="shared" si="271"/>
        <v/>
      </c>
      <c r="AT588" s="378" t="str">
        <f t="shared" si="272"/>
        <v/>
      </c>
      <c r="AX588" s="625" t="b">
        <f t="shared" si="274"/>
        <v>0</v>
      </c>
      <c r="AY588" s="7" t="str">
        <f t="shared" si="275"/>
        <v>FALSEFALSEFALSE</v>
      </c>
      <c r="AZ588" s="626">
        <f t="shared" si="257"/>
        <v>0</v>
      </c>
      <c r="BA588" s="627" t="str">
        <f t="shared" si="258"/>
        <v/>
      </c>
      <c r="BB588" s="627">
        <f t="shared" si="259"/>
        <v>0</v>
      </c>
      <c r="BC588" s="690" t="str">
        <f t="shared" si="260"/>
        <v/>
      </c>
    </row>
    <row r="589" spans="1:55">
      <c r="A589" s="381">
        <v>533</v>
      </c>
      <c r="B589" s="117"/>
      <c r="C589" s="288"/>
      <c r="D589" s="289"/>
      <c r="E589" s="289"/>
      <c r="F589" s="290"/>
      <c r="G589" s="292"/>
      <c r="H589" s="116"/>
      <c r="I589" s="292"/>
      <c r="J589" s="116"/>
      <c r="K589" s="370" t="str">
        <f t="shared" si="249"/>
        <v/>
      </c>
      <c r="L589" s="370">
        <f t="shared" si="250"/>
        <v>0</v>
      </c>
      <c r="M589" s="370">
        <f t="shared" si="251"/>
        <v>0</v>
      </c>
      <c r="N589" s="371" t="str">
        <f t="shared" si="219"/>
        <v/>
      </c>
      <c r="O589" s="371" t="str">
        <f t="shared" si="220"/>
        <v/>
      </c>
      <c r="P589" s="371" t="str">
        <f t="shared" si="221"/>
        <v/>
      </c>
      <c r="Q589" s="371" t="str">
        <f t="shared" si="222"/>
        <v/>
      </c>
      <c r="R589" s="371" t="str">
        <f t="shared" si="223"/>
        <v/>
      </c>
      <c r="S589" s="371" t="str">
        <f t="shared" si="224"/>
        <v/>
      </c>
      <c r="T589" s="443" t="str">
        <f t="shared" si="252"/>
        <v/>
      </c>
      <c r="U589" s="539"/>
      <c r="V589" s="117"/>
      <c r="W589" s="118"/>
      <c r="X589" s="119"/>
      <c r="Y589" s="120"/>
      <c r="Z589" s="122"/>
      <c r="AA589" s="121"/>
      <c r="AB589" s="443" t="str">
        <f t="shared" si="253"/>
        <v/>
      </c>
      <c r="AC589" s="734" t="str">
        <f t="shared" si="254"/>
        <v/>
      </c>
      <c r="AD589" s="372"/>
      <c r="AE589" s="485"/>
      <c r="AF589" s="373" t="str">
        <f t="shared" si="261"/>
        <v/>
      </c>
      <c r="AG589" s="373" t="str">
        <f t="shared" si="262"/>
        <v/>
      </c>
      <c r="AH589" s="374" t="str">
        <f t="shared" si="263"/>
        <v/>
      </c>
      <c r="AI589" s="375" t="str">
        <f t="shared" si="264"/>
        <v/>
      </c>
      <c r="AJ589" s="375" t="str">
        <f t="shared" si="265"/>
        <v/>
      </c>
      <c r="AK589" s="375" t="str">
        <f t="shared" si="266"/>
        <v/>
      </c>
      <c r="AL589" s="375" t="str">
        <f t="shared" si="267"/>
        <v/>
      </c>
      <c r="AM589" s="375" t="str">
        <f t="shared" si="268"/>
        <v/>
      </c>
      <c r="AN589" s="376" t="str">
        <f>IF(AF589="","",IF(OR(AH589="",AH589="-"),"－",IF(OR(AM589=8,AM589=9),"",IF(OR(AJ589=3,AJ589=4,AJ589=5,AJ589=6),VLOOKUP(AH589,INDEX((係数_バス貨物_ガソリン,係数_バス貨物_CNG,係数_バス貨物_軽油,係数_バス貨物_メタノール,係数_バス貨物_LPG),MATCH(AL589,【参考】排出ガスレベル!$AI$4:$AI$671,1),1,AR589):INDEX((係数_バス貨物_ガソリン,係数_バス貨物_CNG,係数_バス貨物_軽油,係数_バス貨物_メタノール,係数_バス貨物_LPG),MATCH(AL589+1,【参考】排出ガスレベル!$AI$4:$AI$671,1)-1,5,AR589),2,FALSE),IF(OR(AJ589=1,AJ589=2),VLOOKUP(AH589,INDEX((係数_乗用_ガソリン,係数_乗用_CNG,係数_乗用_軽油,係数_乗用_メタノール,係数_乗用_LPG),1,1,AR589):INDEX((係数_乗用_ガソリン,係数_乗用_CNG,係数_乗用_軽油,係数_乗用_メタノール,係数_乗用_LPG),125,5,AR589),2,FALSE))))))</f>
        <v/>
      </c>
      <c r="AO589" s="376" t="str">
        <f>IF(T589="","",IF(OR(AH589="",AH589="-"),"－",IF(OR(AM589=8,AM589=9),"",IF(OR(AJ589=3,AJ589=4,AJ589=5,AJ589=6),VLOOKUP(AH589,INDEX((係数_バス貨物_ガソリン,係数_バス貨物_CNG,係数_バス貨物_軽油,係数_バス貨物_メタノール,係数_バス貨物_LPG),MATCH(AL589,【参考】排出ガスレベル!$AI$4:$AI$671,1),1,AR589):INDEX((係数_バス貨物_ガソリン,係数_バス貨物_CNG,係数_バス貨物_軽油,係数_バス貨物_メタノール,係数_バス貨物_LPG),MATCH(AL589+1,【参考】排出ガスレベル!$AI$4:$AI$671,1)-1,5,AR589),3,FALSE),IF(OR(AJ589=1,AJ589=2),VLOOKUP(AH589,INDEX((係数_乗用_ガソリン,係数_乗用_CNG,係数_乗用_軽油,係数_乗用_メタノール,係数_乗用_LPG),1,1,AR589):INDEX((係数_乗用_ガソリン,係数_乗用_CNG,係数_乗用_軽油,係数_乗用_メタノール,係数_乗用_LPG),125,5,AR589),3,FALSE))))))</f>
        <v/>
      </c>
      <c r="AP589" s="375" t="str">
        <f t="shared" si="269"/>
        <v/>
      </c>
      <c r="AQ589" s="444" t="str">
        <f t="shared" si="270"/>
        <v/>
      </c>
      <c r="AR589" s="375" t="str">
        <f t="shared" si="273"/>
        <v/>
      </c>
      <c r="AS589" s="377" t="str">
        <f t="shared" si="271"/>
        <v/>
      </c>
      <c r="AT589" s="378" t="str">
        <f t="shared" si="272"/>
        <v/>
      </c>
      <c r="AX589" s="625" t="b">
        <f t="shared" si="274"/>
        <v>0</v>
      </c>
      <c r="AY589" s="7" t="str">
        <f t="shared" si="275"/>
        <v>FALSEFALSEFALSE</v>
      </c>
      <c r="AZ589" s="626">
        <f t="shared" si="257"/>
        <v>0</v>
      </c>
      <c r="BA589" s="627" t="str">
        <f t="shared" si="258"/>
        <v/>
      </c>
      <c r="BB589" s="627">
        <f t="shared" si="259"/>
        <v>0</v>
      </c>
      <c r="BC589" s="690" t="str">
        <f t="shared" si="260"/>
        <v/>
      </c>
    </row>
    <row r="590" spans="1:55">
      <c r="A590" s="381">
        <v>534</v>
      </c>
      <c r="B590" s="117"/>
      <c r="C590" s="288"/>
      <c r="D590" s="289"/>
      <c r="E590" s="289"/>
      <c r="F590" s="290"/>
      <c r="G590" s="292"/>
      <c r="H590" s="116"/>
      <c r="I590" s="292"/>
      <c r="J590" s="116"/>
      <c r="K590" s="370" t="str">
        <f t="shared" si="249"/>
        <v/>
      </c>
      <c r="L590" s="370">
        <f t="shared" si="250"/>
        <v>0</v>
      </c>
      <c r="M590" s="370">
        <f t="shared" si="251"/>
        <v>0</v>
      </c>
      <c r="N590" s="371" t="str">
        <f t="shared" si="219"/>
        <v/>
      </c>
      <c r="O590" s="371" t="str">
        <f t="shared" si="220"/>
        <v/>
      </c>
      <c r="P590" s="371" t="str">
        <f t="shared" si="221"/>
        <v/>
      </c>
      <c r="Q590" s="371" t="str">
        <f t="shared" si="222"/>
        <v/>
      </c>
      <c r="R590" s="371" t="str">
        <f t="shared" si="223"/>
        <v/>
      </c>
      <c r="S590" s="371" t="str">
        <f t="shared" si="224"/>
        <v/>
      </c>
      <c r="T590" s="443" t="str">
        <f t="shared" si="252"/>
        <v/>
      </c>
      <c r="U590" s="539"/>
      <c r="V590" s="117"/>
      <c r="W590" s="118"/>
      <c r="X590" s="119"/>
      <c r="Y590" s="120"/>
      <c r="Z590" s="122"/>
      <c r="AA590" s="121"/>
      <c r="AB590" s="443" t="str">
        <f t="shared" si="253"/>
        <v/>
      </c>
      <c r="AC590" s="734" t="str">
        <f t="shared" si="254"/>
        <v/>
      </c>
      <c r="AD590" s="372"/>
      <c r="AE590" s="485"/>
      <c r="AF590" s="373" t="str">
        <f t="shared" si="261"/>
        <v/>
      </c>
      <c r="AG590" s="373" t="str">
        <f t="shared" si="262"/>
        <v/>
      </c>
      <c r="AH590" s="374" t="str">
        <f t="shared" si="263"/>
        <v/>
      </c>
      <c r="AI590" s="375" t="str">
        <f t="shared" si="264"/>
        <v/>
      </c>
      <c r="AJ590" s="375" t="str">
        <f t="shared" si="265"/>
        <v/>
      </c>
      <c r="AK590" s="375" t="str">
        <f t="shared" si="266"/>
        <v/>
      </c>
      <c r="AL590" s="375" t="str">
        <f t="shared" si="267"/>
        <v/>
      </c>
      <c r="AM590" s="375" t="str">
        <f t="shared" si="268"/>
        <v/>
      </c>
      <c r="AN590" s="376" t="str">
        <f>IF(AF590="","",IF(OR(AH590="",AH590="-"),"－",IF(OR(AM590=8,AM590=9),"",IF(OR(AJ590=3,AJ590=4,AJ590=5,AJ590=6),VLOOKUP(AH590,INDEX((係数_バス貨物_ガソリン,係数_バス貨物_CNG,係数_バス貨物_軽油,係数_バス貨物_メタノール,係数_バス貨物_LPG),MATCH(AL590,【参考】排出ガスレベル!$AI$4:$AI$671,1),1,AR590):INDEX((係数_バス貨物_ガソリン,係数_バス貨物_CNG,係数_バス貨物_軽油,係数_バス貨物_メタノール,係数_バス貨物_LPG),MATCH(AL590+1,【参考】排出ガスレベル!$AI$4:$AI$671,1)-1,5,AR590),2,FALSE),IF(OR(AJ590=1,AJ590=2),VLOOKUP(AH590,INDEX((係数_乗用_ガソリン,係数_乗用_CNG,係数_乗用_軽油,係数_乗用_メタノール,係数_乗用_LPG),1,1,AR590):INDEX((係数_乗用_ガソリン,係数_乗用_CNG,係数_乗用_軽油,係数_乗用_メタノール,係数_乗用_LPG),125,5,AR590),2,FALSE))))))</f>
        <v/>
      </c>
      <c r="AO590" s="376" t="str">
        <f>IF(T590="","",IF(OR(AH590="",AH590="-"),"－",IF(OR(AM590=8,AM590=9),"",IF(OR(AJ590=3,AJ590=4,AJ590=5,AJ590=6),VLOOKUP(AH590,INDEX((係数_バス貨物_ガソリン,係数_バス貨物_CNG,係数_バス貨物_軽油,係数_バス貨物_メタノール,係数_バス貨物_LPG),MATCH(AL590,【参考】排出ガスレベル!$AI$4:$AI$671,1),1,AR590):INDEX((係数_バス貨物_ガソリン,係数_バス貨物_CNG,係数_バス貨物_軽油,係数_バス貨物_メタノール,係数_バス貨物_LPG),MATCH(AL590+1,【参考】排出ガスレベル!$AI$4:$AI$671,1)-1,5,AR590),3,FALSE),IF(OR(AJ590=1,AJ590=2),VLOOKUP(AH590,INDEX((係数_乗用_ガソリン,係数_乗用_CNG,係数_乗用_軽油,係数_乗用_メタノール,係数_乗用_LPG),1,1,AR590):INDEX((係数_乗用_ガソリン,係数_乗用_CNG,係数_乗用_軽油,係数_乗用_メタノール,係数_乗用_LPG),125,5,AR590),3,FALSE))))))</f>
        <v/>
      </c>
      <c r="AP590" s="375" t="str">
        <f t="shared" si="269"/>
        <v/>
      </c>
      <c r="AQ590" s="444" t="str">
        <f t="shared" si="270"/>
        <v/>
      </c>
      <c r="AR590" s="375" t="str">
        <f t="shared" si="273"/>
        <v/>
      </c>
      <c r="AS590" s="377" t="str">
        <f t="shared" si="271"/>
        <v/>
      </c>
      <c r="AT590" s="378" t="str">
        <f t="shared" si="272"/>
        <v/>
      </c>
      <c r="AX590" s="625" t="b">
        <f t="shared" si="274"/>
        <v>0</v>
      </c>
      <c r="AY590" s="7" t="str">
        <f t="shared" si="275"/>
        <v>FALSEFALSEFALSE</v>
      </c>
      <c r="AZ590" s="626">
        <f t="shared" si="257"/>
        <v>0</v>
      </c>
      <c r="BA590" s="627" t="str">
        <f t="shared" si="258"/>
        <v/>
      </c>
      <c r="BB590" s="627">
        <f t="shared" si="259"/>
        <v>0</v>
      </c>
      <c r="BC590" s="690" t="str">
        <f t="shared" si="260"/>
        <v/>
      </c>
    </row>
    <row r="591" spans="1:55">
      <c r="A591" s="381">
        <v>535</v>
      </c>
      <c r="B591" s="117"/>
      <c r="C591" s="288"/>
      <c r="D591" s="289"/>
      <c r="E591" s="289"/>
      <c r="F591" s="290"/>
      <c r="G591" s="292"/>
      <c r="H591" s="116"/>
      <c r="I591" s="292"/>
      <c r="J591" s="116"/>
      <c r="K591" s="370" t="str">
        <f t="shared" si="249"/>
        <v/>
      </c>
      <c r="L591" s="370">
        <f t="shared" si="250"/>
        <v>0</v>
      </c>
      <c r="M591" s="370">
        <f t="shared" si="251"/>
        <v>0</v>
      </c>
      <c r="N591" s="371" t="str">
        <f t="shared" si="219"/>
        <v/>
      </c>
      <c r="O591" s="371" t="str">
        <f t="shared" si="220"/>
        <v/>
      </c>
      <c r="P591" s="371" t="str">
        <f t="shared" si="221"/>
        <v/>
      </c>
      <c r="Q591" s="371" t="str">
        <f t="shared" si="222"/>
        <v/>
      </c>
      <c r="R591" s="371" t="str">
        <f t="shared" si="223"/>
        <v/>
      </c>
      <c r="S591" s="371" t="str">
        <f t="shared" si="224"/>
        <v/>
      </c>
      <c r="T591" s="443" t="str">
        <f t="shared" si="252"/>
        <v/>
      </c>
      <c r="U591" s="539"/>
      <c r="V591" s="117"/>
      <c r="W591" s="118"/>
      <c r="X591" s="119"/>
      <c r="Y591" s="120"/>
      <c r="Z591" s="122"/>
      <c r="AA591" s="121"/>
      <c r="AB591" s="443" t="str">
        <f t="shared" si="253"/>
        <v/>
      </c>
      <c r="AC591" s="734" t="str">
        <f t="shared" si="254"/>
        <v/>
      </c>
      <c r="AD591" s="372"/>
      <c r="AE591" s="485"/>
      <c r="AF591" s="373" t="str">
        <f t="shared" si="261"/>
        <v/>
      </c>
      <c r="AG591" s="373" t="str">
        <f t="shared" si="262"/>
        <v/>
      </c>
      <c r="AH591" s="374" t="str">
        <f t="shared" si="263"/>
        <v/>
      </c>
      <c r="AI591" s="375" t="str">
        <f t="shared" si="264"/>
        <v/>
      </c>
      <c r="AJ591" s="375" t="str">
        <f t="shared" si="265"/>
        <v/>
      </c>
      <c r="AK591" s="375" t="str">
        <f t="shared" si="266"/>
        <v/>
      </c>
      <c r="AL591" s="375" t="str">
        <f t="shared" si="267"/>
        <v/>
      </c>
      <c r="AM591" s="375" t="str">
        <f t="shared" si="268"/>
        <v/>
      </c>
      <c r="AN591" s="376" t="str">
        <f>IF(AF591="","",IF(OR(AH591="",AH591="-"),"－",IF(OR(AM591=8,AM591=9),"",IF(OR(AJ591=3,AJ591=4,AJ591=5,AJ591=6),VLOOKUP(AH591,INDEX((係数_バス貨物_ガソリン,係数_バス貨物_CNG,係数_バス貨物_軽油,係数_バス貨物_メタノール,係数_バス貨物_LPG),MATCH(AL591,【参考】排出ガスレベル!$AI$4:$AI$671,1),1,AR591):INDEX((係数_バス貨物_ガソリン,係数_バス貨物_CNG,係数_バス貨物_軽油,係数_バス貨物_メタノール,係数_バス貨物_LPG),MATCH(AL591+1,【参考】排出ガスレベル!$AI$4:$AI$671,1)-1,5,AR591),2,FALSE),IF(OR(AJ591=1,AJ591=2),VLOOKUP(AH591,INDEX((係数_乗用_ガソリン,係数_乗用_CNG,係数_乗用_軽油,係数_乗用_メタノール,係数_乗用_LPG),1,1,AR591):INDEX((係数_乗用_ガソリン,係数_乗用_CNG,係数_乗用_軽油,係数_乗用_メタノール,係数_乗用_LPG),125,5,AR591),2,FALSE))))))</f>
        <v/>
      </c>
      <c r="AO591" s="376" t="str">
        <f>IF(T591="","",IF(OR(AH591="",AH591="-"),"－",IF(OR(AM591=8,AM591=9),"",IF(OR(AJ591=3,AJ591=4,AJ591=5,AJ591=6),VLOOKUP(AH591,INDEX((係数_バス貨物_ガソリン,係数_バス貨物_CNG,係数_バス貨物_軽油,係数_バス貨物_メタノール,係数_バス貨物_LPG),MATCH(AL591,【参考】排出ガスレベル!$AI$4:$AI$671,1),1,AR591):INDEX((係数_バス貨物_ガソリン,係数_バス貨物_CNG,係数_バス貨物_軽油,係数_バス貨物_メタノール,係数_バス貨物_LPG),MATCH(AL591+1,【参考】排出ガスレベル!$AI$4:$AI$671,1)-1,5,AR591),3,FALSE),IF(OR(AJ591=1,AJ591=2),VLOOKUP(AH591,INDEX((係数_乗用_ガソリン,係数_乗用_CNG,係数_乗用_軽油,係数_乗用_メタノール,係数_乗用_LPG),1,1,AR591):INDEX((係数_乗用_ガソリン,係数_乗用_CNG,係数_乗用_軽油,係数_乗用_メタノール,係数_乗用_LPG),125,5,AR591),3,FALSE))))))</f>
        <v/>
      </c>
      <c r="AP591" s="375" t="str">
        <f t="shared" si="269"/>
        <v/>
      </c>
      <c r="AQ591" s="444" t="str">
        <f t="shared" si="270"/>
        <v/>
      </c>
      <c r="AR591" s="375" t="str">
        <f t="shared" si="273"/>
        <v/>
      </c>
      <c r="AS591" s="377" t="str">
        <f t="shared" si="271"/>
        <v/>
      </c>
      <c r="AT591" s="378" t="str">
        <f t="shared" si="272"/>
        <v/>
      </c>
      <c r="AX591" s="625" t="b">
        <f t="shared" si="274"/>
        <v>0</v>
      </c>
      <c r="AY591" s="7" t="str">
        <f t="shared" si="275"/>
        <v>FALSEFALSEFALSE</v>
      </c>
      <c r="AZ591" s="626">
        <f t="shared" si="257"/>
        <v>0</v>
      </c>
      <c r="BA591" s="627" t="str">
        <f t="shared" si="258"/>
        <v/>
      </c>
      <c r="BB591" s="627">
        <f t="shared" si="259"/>
        <v>0</v>
      </c>
      <c r="BC591" s="690" t="str">
        <f t="shared" si="260"/>
        <v/>
      </c>
    </row>
    <row r="592" spans="1:55">
      <c r="A592" s="381">
        <v>536</v>
      </c>
      <c r="B592" s="117"/>
      <c r="C592" s="288"/>
      <c r="D592" s="289"/>
      <c r="E592" s="289"/>
      <c r="F592" s="290"/>
      <c r="G592" s="292"/>
      <c r="H592" s="116"/>
      <c r="I592" s="292"/>
      <c r="J592" s="116"/>
      <c r="K592" s="370" t="str">
        <f t="shared" si="249"/>
        <v/>
      </c>
      <c r="L592" s="370">
        <f t="shared" si="250"/>
        <v>0</v>
      </c>
      <c r="M592" s="370">
        <f t="shared" si="251"/>
        <v>0</v>
      </c>
      <c r="N592" s="371" t="str">
        <f t="shared" si="219"/>
        <v/>
      </c>
      <c r="O592" s="371" t="str">
        <f t="shared" si="220"/>
        <v/>
      </c>
      <c r="P592" s="371" t="str">
        <f t="shared" si="221"/>
        <v/>
      </c>
      <c r="Q592" s="371" t="str">
        <f t="shared" si="222"/>
        <v/>
      </c>
      <c r="R592" s="371" t="str">
        <f t="shared" si="223"/>
        <v/>
      </c>
      <c r="S592" s="371" t="str">
        <f t="shared" si="224"/>
        <v/>
      </c>
      <c r="T592" s="443" t="str">
        <f t="shared" si="252"/>
        <v/>
      </c>
      <c r="U592" s="539"/>
      <c r="V592" s="117"/>
      <c r="W592" s="118"/>
      <c r="X592" s="119"/>
      <c r="Y592" s="120"/>
      <c r="Z592" s="122"/>
      <c r="AA592" s="121"/>
      <c r="AB592" s="443" t="str">
        <f t="shared" si="253"/>
        <v/>
      </c>
      <c r="AC592" s="734" t="str">
        <f t="shared" si="254"/>
        <v/>
      </c>
      <c r="AD592" s="372"/>
      <c r="AE592" s="485"/>
      <c r="AF592" s="373" t="str">
        <f t="shared" si="261"/>
        <v/>
      </c>
      <c r="AG592" s="373" t="str">
        <f t="shared" si="262"/>
        <v/>
      </c>
      <c r="AH592" s="374" t="str">
        <f t="shared" si="263"/>
        <v/>
      </c>
      <c r="AI592" s="375" t="str">
        <f t="shared" si="264"/>
        <v/>
      </c>
      <c r="AJ592" s="375" t="str">
        <f t="shared" si="265"/>
        <v/>
      </c>
      <c r="AK592" s="375" t="str">
        <f t="shared" si="266"/>
        <v/>
      </c>
      <c r="AL592" s="375" t="str">
        <f t="shared" si="267"/>
        <v/>
      </c>
      <c r="AM592" s="375" t="str">
        <f t="shared" si="268"/>
        <v/>
      </c>
      <c r="AN592" s="376" t="str">
        <f>IF(AF592="","",IF(OR(AH592="",AH592="-"),"－",IF(OR(AM592=8,AM592=9),"",IF(OR(AJ592=3,AJ592=4,AJ592=5,AJ592=6),VLOOKUP(AH592,INDEX((係数_バス貨物_ガソリン,係数_バス貨物_CNG,係数_バス貨物_軽油,係数_バス貨物_メタノール,係数_バス貨物_LPG),MATCH(AL592,【参考】排出ガスレベル!$AI$4:$AI$671,1),1,AR592):INDEX((係数_バス貨物_ガソリン,係数_バス貨物_CNG,係数_バス貨物_軽油,係数_バス貨物_メタノール,係数_バス貨物_LPG),MATCH(AL592+1,【参考】排出ガスレベル!$AI$4:$AI$671,1)-1,5,AR592),2,FALSE),IF(OR(AJ592=1,AJ592=2),VLOOKUP(AH592,INDEX((係数_乗用_ガソリン,係数_乗用_CNG,係数_乗用_軽油,係数_乗用_メタノール,係数_乗用_LPG),1,1,AR592):INDEX((係数_乗用_ガソリン,係数_乗用_CNG,係数_乗用_軽油,係数_乗用_メタノール,係数_乗用_LPG),125,5,AR592),2,FALSE))))))</f>
        <v/>
      </c>
      <c r="AO592" s="376" t="str">
        <f>IF(T592="","",IF(OR(AH592="",AH592="-"),"－",IF(OR(AM592=8,AM592=9),"",IF(OR(AJ592=3,AJ592=4,AJ592=5,AJ592=6),VLOOKUP(AH592,INDEX((係数_バス貨物_ガソリン,係数_バス貨物_CNG,係数_バス貨物_軽油,係数_バス貨物_メタノール,係数_バス貨物_LPG),MATCH(AL592,【参考】排出ガスレベル!$AI$4:$AI$671,1),1,AR592):INDEX((係数_バス貨物_ガソリン,係数_バス貨物_CNG,係数_バス貨物_軽油,係数_バス貨物_メタノール,係数_バス貨物_LPG),MATCH(AL592+1,【参考】排出ガスレベル!$AI$4:$AI$671,1)-1,5,AR592),3,FALSE),IF(OR(AJ592=1,AJ592=2),VLOOKUP(AH592,INDEX((係数_乗用_ガソリン,係数_乗用_CNG,係数_乗用_軽油,係数_乗用_メタノール,係数_乗用_LPG),1,1,AR592):INDEX((係数_乗用_ガソリン,係数_乗用_CNG,係数_乗用_軽油,係数_乗用_メタノール,係数_乗用_LPG),125,5,AR592),3,FALSE))))))</f>
        <v/>
      </c>
      <c r="AP592" s="375" t="str">
        <f t="shared" si="269"/>
        <v/>
      </c>
      <c r="AQ592" s="444" t="str">
        <f t="shared" si="270"/>
        <v/>
      </c>
      <c r="AR592" s="375" t="str">
        <f t="shared" si="273"/>
        <v/>
      </c>
      <c r="AS592" s="377" t="str">
        <f t="shared" si="271"/>
        <v/>
      </c>
      <c r="AT592" s="378" t="str">
        <f t="shared" si="272"/>
        <v/>
      </c>
      <c r="AX592" s="625" t="b">
        <f t="shared" si="274"/>
        <v>0</v>
      </c>
      <c r="AY592" s="7" t="str">
        <f t="shared" si="275"/>
        <v>FALSEFALSEFALSE</v>
      </c>
      <c r="AZ592" s="626">
        <f t="shared" si="257"/>
        <v>0</v>
      </c>
      <c r="BA592" s="627" t="str">
        <f t="shared" si="258"/>
        <v/>
      </c>
      <c r="BB592" s="627">
        <f t="shared" si="259"/>
        <v>0</v>
      </c>
      <c r="BC592" s="690" t="str">
        <f t="shared" si="260"/>
        <v/>
      </c>
    </row>
    <row r="593" spans="1:55">
      <c r="A593" s="381">
        <v>537</v>
      </c>
      <c r="B593" s="117"/>
      <c r="C593" s="288"/>
      <c r="D593" s="289"/>
      <c r="E593" s="289"/>
      <c r="F593" s="290"/>
      <c r="G593" s="292"/>
      <c r="H593" s="116"/>
      <c r="I593" s="292"/>
      <c r="J593" s="116"/>
      <c r="K593" s="370" t="str">
        <f t="shared" si="249"/>
        <v/>
      </c>
      <c r="L593" s="370">
        <f t="shared" si="250"/>
        <v>0</v>
      </c>
      <c r="M593" s="370">
        <f t="shared" si="251"/>
        <v>0</v>
      </c>
      <c r="N593" s="371" t="str">
        <f t="shared" si="219"/>
        <v/>
      </c>
      <c r="O593" s="371" t="str">
        <f t="shared" si="220"/>
        <v/>
      </c>
      <c r="P593" s="371" t="str">
        <f t="shared" si="221"/>
        <v/>
      </c>
      <c r="Q593" s="371" t="str">
        <f t="shared" si="222"/>
        <v/>
      </c>
      <c r="R593" s="371" t="str">
        <f t="shared" si="223"/>
        <v/>
      </c>
      <c r="S593" s="371" t="str">
        <f t="shared" si="224"/>
        <v/>
      </c>
      <c r="T593" s="443" t="str">
        <f t="shared" si="252"/>
        <v/>
      </c>
      <c r="U593" s="539"/>
      <c r="V593" s="117"/>
      <c r="W593" s="118"/>
      <c r="X593" s="119"/>
      <c r="Y593" s="120"/>
      <c r="Z593" s="122"/>
      <c r="AA593" s="121"/>
      <c r="AB593" s="443" t="str">
        <f t="shared" si="253"/>
        <v/>
      </c>
      <c r="AC593" s="734" t="str">
        <f t="shared" si="254"/>
        <v/>
      </c>
      <c r="AD593" s="372"/>
      <c r="AE593" s="485"/>
      <c r="AF593" s="373" t="str">
        <f t="shared" si="261"/>
        <v/>
      </c>
      <c r="AG593" s="373" t="str">
        <f t="shared" si="262"/>
        <v/>
      </c>
      <c r="AH593" s="374" t="str">
        <f t="shared" si="263"/>
        <v/>
      </c>
      <c r="AI593" s="375" t="str">
        <f t="shared" si="264"/>
        <v/>
      </c>
      <c r="AJ593" s="375" t="str">
        <f t="shared" si="265"/>
        <v/>
      </c>
      <c r="AK593" s="375" t="str">
        <f t="shared" si="266"/>
        <v/>
      </c>
      <c r="AL593" s="375" t="str">
        <f t="shared" si="267"/>
        <v/>
      </c>
      <c r="AM593" s="375" t="str">
        <f t="shared" si="268"/>
        <v/>
      </c>
      <c r="AN593" s="376" t="str">
        <f>IF(AF593="","",IF(OR(AH593="",AH593="-"),"－",IF(OR(AM593=8,AM593=9),"",IF(OR(AJ593=3,AJ593=4,AJ593=5,AJ593=6),VLOOKUP(AH593,INDEX((係数_バス貨物_ガソリン,係数_バス貨物_CNG,係数_バス貨物_軽油,係数_バス貨物_メタノール,係数_バス貨物_LPG),MATCH(AL593,【参考】排出ガスレベル!$AI$4:$AI$671,1),1,AR593):INDEX((係数_バス貨物_ガソリン,係数_バス貨物_CNG,係数_バス貨物_軽油,係数_バス貨物_メタノール,係数_バス貨物_LPG),MATCH(AL593+1,【参考】排出ガスレベル!$AI$4:$AI$671,1)-1,5,AR593),2,FALSE),IF(OR(AJ593=1,AJ593=2),VLOOKUP(AH593,INDEX((係数_乗用_ガソリン,係数_乗用_CNG,係数_乗用_軽油,係数_乗用_メタノール,係数_乗用_LPG),1,1,AR593):INDEX((係数_乗用_ガソリン,係数_乗用_CNG,係数_乗用_軽油,係数_乗用_メタノール,係数_乗用_LPG),125,5,AR593),2,FALSE))))))</f>
        <v/>
      </c>
      <c r="AO593" s="376" t="str">
        <f>IF(T593="","",IF(OR(AH593="",AH593="-"),"－",IF(OR(AM593=8,AM593=9),"",IF(OR(AJ593=3,AJ593=4,AJ593=5,AJ593=6),VLOOKUP(AH593,INDEX((係数_バス貨物_ガソリン,係数_バス貨物_CNG,係数_バス貨物_軽油,係数_バス貨物_メタノール,係数_バス貨物_LPG),MATCH(AL593,【参考】排出ガスレベル!$AI$4:$AI$671,1),1,AR593):INDEX((係数_バス貨物_ガソリン,係数_バス貨物_CNG,係数_バス貨物_軽油,係数_バス貨物_メタノール,係数_バス貨物_LPG),MATCH(AL593+1,【参考】排出ガスレベル!$AI$4:$AI$671,1)-1,5,AR593),3,FALSE),IF(OR(AJ593=1,AJ593=2),VLOOKUP(AH593,INDEX((係数_乗用_ガソリン,係数_乗用_CNG,係数_乗用_軽油,係数_乗用_メタノール,係数_乗用_LPG),1,1,AR593):INDEX((係数_乗用_ガソリン,係数_乗用_CNG,係数_乗用_軽油,係数_乗用_メタノール,係数_乗用_LPG),125,5,AR593),3,FALSE))))))</f>
        <v/>
      </c>
      <c r="AP593" s="375" t="str">
        <f t="shared" si="269"/>
        <v/>
      </c>
      <c r="AQ593" s="444" t="str">
        <f t="shared" si="270"/>
        <v/>
      </c>
      <c r="AR593" s="375" t="str">
        <f t="shared" si="273"/>
        <v/>
      </c>
      <c r="AS593" s="377" t="str">
        <f t="shared" si="271"/>
        <v/>
      </c>
      <c r="AT593" s="378" t="str">
        <f t="shared" si="272"/>
        <v/>
      </c>
      <c r="AX593" s="625" t="b">
        <f t="shared" si="274"/>
        <v>0</v>
      </c>
      <c r="AY593" s="7" t="str">
        <f t="shared" si="275"/>
        <v>FALSEFALSEFALSE</v>
      </c>
      <c r="AZ593" s="626">
        <f t="shared" si="257"/>
        <v>0</v>
      </c>
      <c r="BA593" s="627" t="str">
        <f t="shared" si="258"/>
        <v/>
      </c>
      <c r="BB593" s="627">
        <f t="shared" si="259"/>
        <v>0</v>
      </c>
      <c r="BC593" s="690" t="str">
        <f t="shared" si="260"/>
        <v/>
      </c>
    </row>
    <row r="594" spans="1:55">
      <c r="A594" s="381">
        <v>538</v>
      </c>
      <c r="B594" s="117"/>
      <c r="C594" s="288"/>
      <c r="D594" s="289"/>
      <c r="E594" s="289"/>
      <c r="F594" s="290"/>
      <c r="G594" s="292"/>
      <c r="H594" s="116"/>
      <c r="I594" s="292"/>
      <c r="J594" s="116"/>
      <c r="K594" s="370" t="str">
        <f t="shared" si="249"/>
        <v/>
      </c>
      <c r="L594" s="370">
        <f t="shared" si="250"/>
        <v>0</v>
      </c>
      <c r="M594" s="370">
        <f t="shared" si="251"/>
        <v>0</v>
      </c>
      <c r="N594" s="371" t="str">
        <f t="shared" si="219"/>
        <v/>
      </c>
      <c r="O594" s="371" t="str">
        <f t="shared" si="220"/>
        <v/>
      </c>
      <c r="P594" s="371" t="str">
        <f t="shared" si="221"/>
        <v/>
      </c>
      <c r="Q594" s="371" t="str">
        <f t="shared" si="222"/>
        <v/>
      </c>
      <c r="R594" s="371" t="str">
        <f t="shared" si="223"/>
        <v/>
      </c>
      <c r="S594" s="371" t="str">
        <f t="shared" si="224"/>
        <v/>
      </c>
      <c r="T594" s="443" t="str">
        <f t="shared" si="252"/>
        <v/>
      </c>
      <c r="U594" s="539"/>
      <c r="V594" s="117"/>
      <c r="W594" s="118"/>
      <c r="X594" s="119"/>
      <c r="Y594" s="120"/>
      <c r="Z594" s="122"/>
      <c r="AA594" s="121"/>
      <c r="AB594" s="443" t="str">
        <f t="shared" si="253"/>
        <v/>
      </c>
      <c r="AC594" s="734" t="str">
        <f t="shared" si="254"/>
        <v/>
      </c>
      <c r="AD594" s="372"/>
      <c r="AE594" s="485"/>
      <c r="AF594" s="373" t="str">
        <f t="shared" si="261"/>
        <v/>
      </c>
      <c r="AG594" s="373" t="str">
        <f t="shared" si="262"/>
        <v/>
      </c>
      <c r="AH594" s="374" t="str">
        <f t="shared" si="263"/>
        <v/>
      </c>
      <c r="AI594" s="375" t="str">
        <f t="shared" si="264"/>
        <v/>
      </c>
      <c r="AJ594" s="375" t="str">
        <f t="shared" si="265"/>
        <v/>
      </c>
      <c r="AK594" s="375" t="str">
        <f t="shared" si="266"/>
        <v/>
      </c>
      <c r="AL594" s="375" t="str">
        <f t="shared" si="267"/>
        <v/>
      </c>
      <c r="AM594" s="375" t="str">
        <f t="shared" si="268"/>
        <v/>
      </c>
      <c r="AN594" s="376" t="str">
        <f>IF(AF594="","",IF(OR(AH594="",AH594="-"),"－",IF(OR(AM594=8,AM594=9),"",IF(OR(AJ594=3,AJ594=4,AJ594=5,AJ594=6),VLOOKUP(AH594,INDEX((係数_バス貨物_ガソリン,係数_バス貨物_CNG,係数_バス貨物_軽油,係数_バス貨物_メタノール,係数_バス貨物_LPG),MATCH(AL594,【参考】排出ガスレベル!$AI$4:$AI$671,1),1,AR594):INDEX((係数_バス貨物_ガソリン,係数_バス貨物_CNG,係数_バス貨物_軽油,係数_バス貨物_メタノール,係数_バス貨物_LPG),MATCH(AL594+1,【参考】排出ガスレベル!$AI$4:$AI$671,1)-1,5,AR594),2,FALSE),IF(OR(AJ594=1,AJ594=2),VLOOKUP(AH594,INDEX((係数_乗用_ガソリン,係数_乗用_CNG,係数_乗用_軽油,係数_乗用_メタノール,係数_乗用_LPG),1,1,AR594):INDEX((係数_乗用_ガソリン,係数_乗用_CNG,係数_乗用_軽油,係数_乗用_メタノール,係数_乗用_LPG),125,5,AR594),2,FALSE))))))</f>
        <v/>
      </c>
      <c r="AO594" s="376" t="str">
        <f>IF(T594="","",IF(OR(AH594="",AH594="-"),"－",IF(OR(AM594=8,AM594=9),"",IF(OR(AJ594=3,AJ594=4,AJ594=5,AJ594=6),VLOOKUP(AH594,INDEX((係数_バス貨物_ガソリン,係数_バス貨物_CNG,係数_バス貨物_軽油,係数_バス貨物_メタノール,係数_バス貨物_LPG),MATCH(AL594,【参考】排出ガスレベル!$AI$4:$AI$671,1),1,AR594):INDEX((係数_バス貨物_ガソリン,係数_バス貨物_CNG,係数_バス貨物_軽油,係数_バス貨物_メタノール,係数_バス貨物_LPG),MATCH(AL594+1,【参考】排出ガスレベル!$AI$4:$AI$671,1)-1,5,AR594),3,FALSE),IF(OR(AJ594=1,AJ594=2),VLOOKUP(AH594,INDEX((係数_乗用_ガソリン,係数_乗用_CNG,係数_乗用_軽油,係数_乗用_メタノール,係数_乗用_LPG),1,1,AR594):INDEX((係数_乗用_ガソリン,係数_乗用_CNG,係数_乗用_軽油,係数_乗用_メタノール,係数_乗用_LPG),125,5,AR594),3,FALSE))))))</f>
        <v/>
      </c>
      <c r="AP594" s="375" t="str">
        <f t="shared" si="269"/>
        <v/>
      </c>
      <c r="AQ594" s="444" t="str">
        <f t="shared" si="270"/>
        <v/>
      </c>
      <c r="AR594" s="375" t="str">
        <f t="shared" si="273"/>
        <v/>
      </c>
      <c r="AS594" s="377" t="str">
        <f t="shared" si="271"/>
        <v/>
      </c>
      <c r="AT594" s="378" t="str">
        <f t="shared" si="272"/>
        <v/>
      </c>
      <c r="AX594" s="625" t="b">
        <f t="shared" si="274"/>
        <v>0</v>
      </c>
      <c r="AY594" s="7" t="str">
        <f t="shared" si="275"/>
        <v>FALSEFALSEFALSE</v>
      </c>
      <c r="AZ594" s="626">
        <f t="shared" si="257"/>
        <v>0</v>
      </c>
      <c r="BA594" s="627" t="str">
        <f t="shared" si="258"/>
        <v/>
      </c>
      <c r="BB594" s="627">
        <f t="shared" si="259"/>
        <v>0</v>
      </c>
      <c r="BC594" s="690" t="str">
        <f t="shared" si="260"/>
        <v/>
      </c>
    </row>
    <row r="595" spans="1:55">
      <c r="A595" s="381">
        <v>539</v>
      </c>
      <c r="B595" s="117"/>
      <c r="C595" s="288"/>
      <c r="D595" s="289"/>
      <c r="E595" s="289"/>
      <c r="F595" s="290"/>
      <c r="G595" s="292"/>
      <c r="H595" s="116"/>
      <c r="I595" s="292"/>
      <c r="J595" s="116"/>
      <c r="K595" s="370" t="str">
        <f t="shared" si="249"/>
        <v/>
      </c>
      <c r="L595" s="370">
        <f t="shared" si="250"/>
        <v>0</v>
      </c>
      <c r="M595" s="370">
        <f t="shared" si="251"/>
        <v>0</v>
      </c>
      <c r="N595" s="371" t="str">
        <f t="shared" si="219"/>
        <v/>
      </c>
      <c r="O595" s="371" t="str">
        <f t="shared" si="220"/>
        <v/>
      </c>
      <c r="P595" s="371" t="str">
        <f t="shared" si="221"/>
        <v/>
      </c>
      <c r="Q595" s="371" t="str">
        <f t="shared" si="222"/>
        <v/>
      </c>
      <c r="R595" s="371" t="str">
        <f t="shared" si="223"/>
        <v/>
      </c>
      <c r="S595" s="371" t="str">
        <f t="shared" si="224"/>
        <v/>
      </c>
      <c r="T595" s="443" t="str">
        <f t="shared" si="252"/>
        <v/>
      </c>
      <c r="U595" s="539"/>
      <c r="V595" s="117"/>
      <c r="W595" s="118"/>
      <c r="X595" s="119"/>
      <c r="Y595" s="120"/>
      <c r="Z595" s="122"/>
      <c r="AA595" s="121"/>
      <c r="AB595" s="443" t="str">
        <f t="shared" si="253"/>
        <v/>
      </c>
      <c r="AC595" s="734" t="str">
        <f t="shared" si="254"/>
        <v/>
      </c>
      <c r="AD595" s="372"/>
      <c r="AE595" s="485"/>
      <c r="AF595" s="373" t="str">
        <f t="shared" si="261"/>
        <v/>
      </c>
      <c r="AG595" s="373" t="str">
        <f t="shared" si="262"/>
        <v/>
      </c>
      <c r="AH595" s="374" t="str">
        <f t="shared" si="263"/>
        <v/>
      </c>
      <c r="AI595" s="375" t="str">
        <f t="shared" si="264"/>
        <v/>
      </c>
      <c r="AJ595" s="375" t="str">
        <f t="shared" si="265"/>
        <v/>
      </c>
      <c r="AK595" s="375" t="str">
        <f t="shared" si="266"/>
        <v/>
      </c>
      <c r="AL595" s="375" t="str">
        <f t="shared" si="267"/>
        <v/>
      </c>
      <c r="AM595" s="375" t="str">
        <f t="shared" si="268"/>
        <v/>
      </c>
      <c r="AN595" s="376" t="str">
        <f>IF(AF595="","",IF(OR(AH595="",AH595="-"),"－",IF(OR(AM595=8,AM595=9),"",IF(OR(AJ595=3,AJ595=4,AJ595=5,AJ595=6),VLOOKUP(AH595,INDEX((係数_バス貨物_ガソリン,係数_バス貨物_CNG,係数_バス貨物_軽油,係数_バス貨物_メタノール,係数_バス貨物_LPG),MATCH(AL595,【参考】排出ガスレベル!$AI$4:$AI$671,1),1,AR595):INDEX((係数_バス貨物_ガソリン,係数_バス貨物_CNG,係数_バス貨物_軽油,係数_バス貨物_メタノール,係数_バス貨物_LPG),MATCH(AL595+1,【参考】排出ガスレベル!$AI$4:$AI$671,1)-1,5,AR595),2,FALSE),IF(OR(AJ595=1,AJ595=2),VLOOKUP(AH595,INDEX((係数_乗用_ガソリン,係数_乗用_CNG,係数_乗用_軽油,係数_乗用_メタノール,係数_乗用_LPG),1,1,AR595):INDEX((係数_乗用_ガソリン,係数_乗用_CNG,係数_乗用_軽油,係数_乗用_メタノール,係数_乗用_LPG),125,5,AR595),2,FALSE))))))</f>
        <v/>
      </c>
      <c r="AO595" s="376" t="str">
        <f>IF(T595="","",IF(OR(AH595="",AH595="-"),"－",IF(OR(AM595=8,AM595=9),"",IF(OR(AJ595=3,AJ595=4,AJ595=5,AJ595=6),VLOOKUP(AH595,INDEX((係数_バス貨物_ガソリン,係数_バス貨物_CNG,係数_バス貨物_軽油,係数_バス貨物_メタノール,係数_バス貨物_LPG),MATCH(AL595,【参考】排出ガスレベル!$AI$4:$AI$671,1),1,AR595):INDEX((係数_バス貨物_ガソリン,係数_バス貨物_CNG,係数_バス貨物_軽油,係数_バス貨物_メタノール,係数_バス貨物_LPG),MATCH(AL595+1,【参考】排出ガスレベル!$AI$4:$AI$671,1)-1,5,AR595),3,FALSE),IF(OR(AJ595=1,AJ595=2),VLOOKUP(AH595,INDEX((係数_乗用_ガソリン,係数_乗用_CNG,係数_乗用_軽油,係数_乗用_メタノール,係数_乗用_LPG),1,1,AR595):INDEX((係数_乗用_ガソリン,係数_乗用_CNG,係数_乗用_軽油,係数_乗用_メタノール,係数_乗用_LPG),125,5,AR595),3,FALSE))))))</f>
        <v/>
      </c>
      <c r="AP595" s="375" t="str">
        <f t="shared" si="269"/>
        <v/>
      </c>
      <c r="AQ595" s="444" t="str">
        <f t="shared" si="270"/>
        <v/>
      </c>
      <c r="AR595" s="375" t="str">
        <f t="shared" si="273"/>
        <v/>
      </c>
      <c r="AS595" s="377" t="str">
        <f t="shared" si="271"/>
        <v/>
      </c>
      <c r="AT595" s="378" t="str">
        <f t="shared" si="272"/>
        <v/>
      </c>
      <c r="AX595" s="625" t="b">
        <f t="shared" si="274"/>
        <v>0</v>
      </c>
      <c r="AY595" s="7" t="str">
        <f t="shared" si="275"/>
        <v>FALSEFALSEFALSE</v>
      </c>
      <c r="AZ595" s="626">
        <f t="shared" si="257"/>
        <v>0</v>
      </c>
      <c r="BA595" s="627" t="str">
        <f t="shared" si="258"/>
        <v/>
      </c>
      <c r="BB595" s="627">
        <f t="shared" si="259"/>
        <v>0</v>
      </c>
      <c r="BC595" s="690" t="str">
        <f t="shared" si="260"/>
        <v/>
      </c>
    </row>
    <row r="596" spans="1:55">
      <c r="A596" s="381">
        <v>540</v>
      </c>
      <c r="B596" s="117"/>
      <c r="C596" s="288"/>
      <c r="D596" s="289"/>
      <c r="E596" s="289"/>
      <c r="F596" s="290"/>
      <c r="G596" s="292"/>
      <c r="H596" s="116"/>
      <c r="I596" s="292"/>
      <c r="J596" s="116"/>
      <c r="K596" s="370" t="str">
        <f t="shared" si="249"/>
        <v/>
      </c>
      <c r="L596" s="370">
        <f t="shared" si="250"/>
        <v>0</v>
      </c>
      <c r="M596" s="370">
        <f t="shared" si="251"/>
        <v>0</v>
      </c>
      <c r="N596" s="371" t="str">
        <f t="shared" si="219"/>
        <v/>
      </c>
      <c r="O596" s="371" t="str">
        <f t="shared" si="220"/>
        <v/>
      </c>
      <c r="P596" s="371" t="str">
        <f t="shared" si="221"/>
        <v/>
      </c>
      <c r="Q596" s="371" t="str">
        <f t="shared" si="222"/>
        <v/>
      </c>
      <c r="R596" s="371" t="str">
        <f t="shared" si="223"/>
        <v/>
      </c>
      <c r="S596" s="371" t="str">
        <f t="shared" si="224"/>
        <v/>
      </c>
      <c r="T596" s="443" t="str">
        <f t="shared" si="252"/>
        <v/>
      </c>
      <c r="U596" s="539"/>
      <c r="V596" s="117"/>
      <c r="W596" s="118"/>
      <c r="X596" s="119"/>
      <c r="Y596" s="120"/>
      <c r="Z596" s="122"/>
      <c r="AA596" s="121"/>
      <c r="AB596" s="443" t="str">
        <f t="shared" si="253"/>
        <v/>
      </c>
      <c r="AC596" s="734" t="str">
        <f t="shared" si="254"/>
        <v/>
      </c>
      <c r="AD596" s="372"/>
      <c r="AE596" s="485"/>
      <c r="AF596" s="373" t="str">
        <f t="shared" si="261"/>
        <v/>
      </c>
      <c r="AG596" s="373" t="str">
        <f t="shared" si="262"/>
        <v/>
      </c>
      <c r="AH596" s="374" t="str">
        <f t="shared" si="263"/>
        <v/>
      </c>
      <c r="AI596" s="375" t="str">
        <f t="shared" si="264"/>
        <v/>
      </c>
      <c r="AJ596" s="375" t="str">
        <f t="shared" si="265"/>
        <v/>
      </c>
      <c r="AK596" s="375" t="str">
        <f t="shared" si="266"/>
        <v/>
      </c>
      <c r="AL596" s="375" t="str">
        <f t="shared" si="267"/>
        <v/>
      </c>
      <c r="AM596" s="375" t="str">
        <f t="shared" si="268"/>
        <v/>
      </c>
      <c r="AN596" s="376" t="str">
        <f>IF(AF596="","",IF(OR(AH596="",AH596="-"),"－",IF(OR(AM596=8,AM596=9),"",IF(OR(AJ596=3,AJ596=4,AJ596=5,AJ596=6),VLOOKUP(AH596,INDEX((係数_バス貨物_ガソリン,係数_バス貨物_CNG,係数_バス貨物_軽油,係数_バス貨物_メタノール,係数_バス貨物_LPG),MATCH(AL596,【参考】排出ガスレベル!$AI$4:$AI$671,1),1,AR596):INDEX((係数_バス貨物_ガソリン,係数_バス貨物_CNG,係数_バス貨物_軽油,係数_バス貨物_メタノール,係数_バス貨物_LPG),MATCH(AL596+1,【参考】排出ガスレベル!$AI$4:$AI$671,1)-1,5,AR596),2,FALSE),IF(OR(AJ596=1,AJ596=2),VLOOKUP(AH596,INDEX((係数_乗用_ガソリン,係数_乗用_CNG,係数_乗用_軽油,係数_乗用_メタノール,係数_乗用_LPG),1,1,AR596):INDEX((係数_乗用_ガソリン,係数_乗用_CNG,係数_乗用_軽油,係数_乗用_メタノール,係数_乗用_LPG),125,5,AR596),2,FALSE))))))</f>
        <v/>
      </c>
      <c r="AO596" s="376" t="str">
        <f>IF(T596="","",IF(OR(AH596="",AH596="-"),"－",IF(OR(AM596=8,AM596=9),"",IF(OR(AJ596=3,AJ596=4,AJ596=5,AJ596=6),VLOOKUP(AH596,INDEX((係数_バス貨物_ガソリン,係数_バス貨物_CNG,係数_バス貨物_軽油,係数_バス貨物_メタノール,係数_バス貨物_LPG),MATCH(AL596,【参考】排出ガスレベル!$AI$4:$AI$671,1),1,AR596):INDEX((係数_バス貨物_ガソリン,係数_バス貨物_CNG,係数_バス貨物_軽油,係数_バス貨物_メタノール,係数_バス貨物_LPG),MATCH(AL596+1,【参考】排出ガスレベル!$AI$4:$AI$671,1)-1,5,AR596),3,FALSE),IF(OR(AJ596=1,AJ596=2),VLOOKUP(AH596,INDEX((係数_乗用_ガソリン,係数_乗用_CNG,係数_乗用_軽油,係数_乗用_メタノール,係数_乗用_LPG),1,1,AR596):INDEX((係数_乗用_ガソリン,係数_乗用_CNG,係数_乗用_軽油,係数_乗用_メタノール,係数_乗用_LPG),125,5,AR596),3,FALSE))))))</f>
        <v/>
      </c>
      <c r="AP596" s="375" t="str">
        <f t="shared" si="269"/>
        <v/>
      </c>
      <c r="AQ596" s="444" t="str">
        <f t="shared" si="270"/>
        <v/>
      </c>
      <c r="AR596" s="375" t="str">
        <f t="shared" si="273"/>
        <v/>
      </c>
      <c r="AS596" s="377" t="str">
        <f t="shared" si="271"/>
        <v/>
      </c>
      <c r="AT596" s="378" t="str">
        <f t="shared" si="272"/>
        <v/>
      </c>
      <c r="AX596" s="625" t="b">
        <f t="shared" si="274"/>
        <v>0</v>
      </c>
      <c r="AY596" s="7" t="str">
        <f t="shared" si="275"/>
        <v>FALSEFALSEFALSE</v>
      </c>
      <c r="AZ596" s="626">
        <f t="shared" si="257"/>
        <v>0</v>
      </c>
      <c r="BA596" s="627" t="str">
        <f t="shared" si="258"/>
        <v/>
      </c>
      <c r="BB596" s="627">
        <f t="shared" si="259"/>
        <v>0</v>
      </c>
      <c r="BC596" s="690" t="str">
        <f t="shared" si="260"/>
        <v/>
      </c>
    </row>
    <row r="597" spans="1:55">
      <c r="A597" s="381">
        <v>541</v>
      </c>
      <c r="B597" s="117"/>
      <c r="C597" s="288"/>
      <c r="D597" s="289"/>
      <c r="E597" s="289"/>
      <c r="F597" s="290"/>
      <c r="G597" s="292"/>
      <c r="H597" s="116"/>
      <c r="I597" s="292"/>
      <c r="J597" s="116"/>
      <c r="K597" s="370" t="str">
        <f t="shared" si="249"/>
        <v/>
      </c>
      <c r="L597" s="370">
        <f t="shared" si="250"/>
        <v>0</v>
      </c>
      <c r="M597" s="370">
        <f t="shared" si="251"/>
        <v>0</v>
      </c>
      <c r="N597" s="371" t="str">
        <f t="shared" si="219"/>
        <v/>
      </c>
      <c r="O597" s="371" t="str">
        <f t="shared" si="220"/>
        <v/>
      </c>
      <c r="P597" s="371" t="str">
        <f t="shared" si="221"/>
        <v/>
      </c>
      <c r="Q597" s="371" t="str">
        <f t="shared" si="222"/>
        <v/>
      </c>
      <c r="R597" s="371" t="str">
        <f t="shared" si="223"/>
        <v/>
      </c>
      <c r="S597" s="371" t="str">
        <f t="shared" si="224"/>
        <v/>
      </c>
      <c r="T597" s="443" t="str">
        <f t="shared" si="252"/>
        <v/>
      </c>
      <c r="U597" s="539"/>
      <c r="V597" s="117"/>
      <c r="W597" s="118"/>
      <c r="X597" s="119"/>
      <c r="Y597" s="120"/>
      <c r="Z597" s="122"/>
      <c r="AA597" s="121"/>
      <c r="AB597" s="443" t="str">
        <f t="shared" si="253"/>
        <v/>
      </c>
      <c r="AC597" s="734" t="str">
        <f t="shared" si="254"/>
        <v/>
      </c>
      <c r="AD597" s="372"/>
      <c r="AE597" s="485"/>
      <c r="AF597" s="373" t="str">
        <f t="shared" si="261"/>
        <v/>
      </c>
      <c r="AG597" s="373" t="str">
        <f t="shared" si="262"/>
        <v/>
      </c>
      <c r="AH597" s="374" t="str">
        <f t="shared" si="263"/>
        <v/>
      </c>
      <c r="AI597" s="375" t="str">
        <f t="shared" si="264"/>
        <v/>
      </c>
      <c r="AJ597" s="375" t="str">
        <f t="shared" si="265"/>
        <v/>
      </c>
      <c r="AK597" s="375" t="str">
        <f t="shared" si="266"/>
        <v/>
      </c>
      <c r="AL597" s="375" t="str">
        <f t="shared" si="267"/>
        <v/>
      </c>
      <c r="AM597" s="375" t="str">
        <f t="shared" si="268"/>
        <v/>
      </c>
      <c r="AN597" s="376" t="str">
        <f>IF(AF597="","",IF(OR(AH597="",AH597="-"),"－",IF(OR(AM597=8,AM597=9),"",IF(OR(AJ597=3,AJ597=4,AJ597=5,AJ597=6),VLOOKUP(AH597,INDEX((係数_バス貨物_ガソリン,係数_バス貨物_CNG,係数_バス貨物_軽油,係数_バス貨物_メタノール,係数_バス貨物_LPG),MATCH(AL597,【参考】排出ガスレベル!$AI$4:$AI$671,1),1,AR597):INDEX((係数_バス貨物_ガソリン,係数_バス貨物_CNG,係数_バス貨物_軽油,係数_バス貨物_メタノール,係数_バス貨物_LPG),MATCH(AL597+1,【参考】排出ガスレベル!$AI$4:$AI$671,1)-1,5,AR597),2,FALSE),IF(OR(AJ597=1,AJ597=2),VLOOKUP(AH597,INDEX((係数_乗用_ガソリン,係数_乗用_CNG,係数_乗用_軽油,係数_乗用_メタノール,係数_乗用_LPG),1,1,AR597):INDEX((係数_乗用_ガソリン,係数_乗用_CNG,係数_乗用_軽油,係数_乗用_メタノール,係数_乗用_LPG),125,5,AR597),2,FALSE))))))</f>
        <v/>
      </c>
      <c r="AO597" s="376" t="str">
        <f>IF(T597="","",IF(OR(AH597="",AH597="-"),"－",IF(OR(AM597=8,AM597=9),"",IF(OR(AJ597=3,AJ597=4,AJ597=5,AJ597=6),VLOOKUP(AH597,INDEX((係数_バス貨物_ガソリン,係数_バス貨物_CNG,係数_バス貨物_軽油,係数_バス貨物_メタノール,係数_バス貨物_LPG),MATCH(AL597,【参考】排出ガスレベル!$AI$4:$AI$671,1),1,AR597):INDEX((係数_バス貨物_ガソリン,係数_バス貨物_CNG,係数_バス貨物_軽油,係数_バス貨物_メタノール,係数_バス貨物_LPG),MATCH(AL597+1,【参考】排出ガスレベル!$AI$4:$AI$671,1)-1,5,AR597),3,FALSE),IF(OR(AJ597=1,AJ597=2),VLOOKUP(AH597,INDEX((係数_乗用_ガソリン,係数_乗用_CNG,係数_乗用_軽油,係数_乗用_メタノール,係数_乗用_LPG),1,1,AR597):INDEX((係数_乗用_ガソリン,係数_乗用_CNG,係数_乗用_軽油,係数_乗用_メタノール,係数_乗用_LPG),125,5,AR597),3,FALSE))))))</f>
        <v/>
      </c>
      <c r="AP597" s="375" t="str">
        <f t="shared" si="269"/>
        <v/>
      </c>
      <c r="AQ597" s="444" t="str">
        <f t="shared" si="270"/>
        <v/>
      </c>
      <c r="AR597" s="375" t="str">
        <f t="shared" si="273"/>
        <v/>
      </c>
      <c r="AS597" s="377" t="str">
        <f t="shared" si="271"/>
        <v/>
      </c>
      <c r="AT597" s="378" t="str">
        <f t="shared" si="272"/>
        <v/>
      </c>
      <c r="AX597" s="625" t="b">
        <f t="shared" si="274"/>
        <v>0</v>
      </c>
      <c r="AY597" s="7" t="str">
        <f t="shared" si="275"/>
        <v>FALSEFALSEFALSE</v>
      </c>
      <c r="AZ597" s="626">
        <f t="shared" si="257"/>
        <v>0</v>
      </c>
      <c r="BA597" s="627" t="str">
        <f t="shared" si="258"/>
        <v/>
      </c>
      <c r="BB597" s="627">
        <f t="shared" si="259"/>
        <v>0</v>
      </c>
      <c r="BC597" s="690" t="str">
        <f t="shared" si="260"/>
        <v/>
      </c>
    </row>
    <row r="598" spans="1:55">
      <c r="A598" s="381">
        <v>542</v>
      </c>
      <c r="B598" s="117"/>
      <c r="C598" s="288"/>
      <c r="D598" s="289"/>
      <c r="E598" s="289"/>
      <c r="F598" s="290"/>
      <c r="G598" s="292"/>
      <c r="H598" s="116"/>
      <c r="I598" s="292"/>
      <c r="J598" s="116"/>
      <c r="K598" s="370" t="str">
        <f t="shared" si="249"/>
        <v/>
      </c>
      <c r="L598" s="370">
        <f t="shared" si="250"/>
        <v>0</v>
      </c>
      <c r="M598" s="370">
        <f t="shared" si="251"/>
        <v>0</v>
      </c>
      <c r="N598" s="371" t="str">
        <f t="shared" si="219"/>
        <v/>
      </c>
      <c r="O598" s="371" t="str">
        <f t="shared" si="220"/>
        <v/>
      </c>
      <c r="P598" s="371" t="str">
        <f t="shared" si="221"/>
        <v/>
      </c>
      <c r="Q598" s="371" t="str">
        <f t="shared" si="222"/>
        <v/>
      </c>
      <c r="R598" s="371" t="str">
        <f t="shared" si="223"/>
        <v/>
      </c>
      <c r="S598" s="371" t="str">
        <f t="shared" si="224"/>
        <v/>
      </c>
      <c r="T598" s="443" t="str">
        <f t="shared" si="252"/>
        <v/>
      </c>
      <c r="U598" s="539"/>
      <c r="V598" s="117"/>
      <c r="W598" s="118"/>
      <c r="X598" s="119"/>
      <c r="Y598" s="120"/>
      <c r="Z598" s="122"/>
      <c r="AA598" s="121"/>
      <c r="AB598" s="443" t="str">
        <f t="shared" si="253"/>
        <v/>
      </c>
      <c r="AC598" s="734" t="str">
        <f t="shared" si="254"/>
        <v/>
      </c>
      <c r="AD598" s="372"/>
      <c r="AE598" s="485"/>
      <c r="AF598" s="373" t="str">
        <f t="shared" si="261"/>
        <v/>
      </c>
      <c r="AG598" s="373" t="str">
        <f t="shared" si="262"/>
        <v/>
      </c>
      <c r="AH598" s="374" t="str">
        <f t="shared" si="263"/>
        <v/>
      </c>
      <c r="AI598" s="375" t="str">
        <f t="shared" si="264"/>
        <v/>
      </c>
      <c r="AJ598" s="375" t="str">
        <f t="shared" si="265"/>
        <v/>
      </c>
      <c r="AK598" s="375" t="str">
        <f t="shared" si="266"/>
        <v/>
      </c>
      <c r="AL598" s="375" t="str">
        <f t="shared" si="267"/>
        <v/>
      </c>
      <c r="AM598" s="375" t="str">
        <f t="shared" si="268"/>
        <v/>
      </c>
      <c r="AN598" s="376" t="str">
        <f>IF(AF598="","",IF(OR(AH598="",AH598="-"),"－",IF(OR(AM598=8,AM598=9),"",IF(OR(AJ598=3,AJ598=4,AJ598=5,AJ598=6),VLOOKUP(AH598,INDEX((係数_バス貨物_ガソリン,係数_バス貨物_CNG,係数_バス貨物_軽油,係数_バス貨物_メタノール,係数_バス貨物_LPG),MATCH(AL598,【参考】排出ガスレベル!$AI$4:$AI$671,1),1,AR598):INDEX((係数_バス貨物_ガソリン,係数_バス貨物_CNG,係数_バス貨物_軽油,係数_バス貨物_メタノール,係数_バス貨物_LPG),MATCH(AL598+1,【参考】排出ガスレベル!$AI$4:$AI$671,1)-1,5,AR598),2,FALSE),IF(OR(AJ598=1,AJ598=2),VLOOKUP(AH598,INDEX((係数_乗用_ガソリン,係数_乗用_CNG,係数_乗用_軽油,係数_乗用_メタノール,係数_乗用_LPG),1,1,AR598):INDEX((係数_乗用_ガソリン,係数_乗用_CNG,係数_乗用_軽油,係数_乗用_メタノール,係数_乗用_LPG),125,5,AR598),2,FALSE))))))</f>
        <v/>
      </c>
      <c r="AO598" s="376" t="str">
        <f>IF(T598="","",IF(OR(AH598="",AH598="-"),"－",IF(OR(AM598=8,AM598=9),"",IF(OR(AJ598=3,AJ598=4,AJ598=5,AJ598=6),VLOOKUP(AH598,INDEX((係数_バス貨物_ガソリン,係数_バス貨物_CNG,係数_バス貨物_軽油,係数_バス貨物_メタノール,係数_バス貨物_LPG),MATCH(AL598,【参考】排出ガスレベル!$AI$4:$AI$671,1),1,AR598):INDEX((係数_バス貨物_ガソリン,係数_バス貨物_CNG,係数_バス貨物_軽油,係数_バス貨物_メタノール,係数_バス貨物_LPG),MATCH(AL598+1,【参考】排出ガスレベル!$AI$4:$AI$671,1)-1,5,AR598),3,FALSE),IF(OR(AJ598=1,AJ598=2),VLOOKUP(AH598,INDEX((係数_乗用_ガソリン,係数_乗用_CNG,係数_乗用_軽油,係数_乗用_メタノール,係数_乗用_LPG),1,1,AR598):INDEX((係数_乗用_ガソリン,係数_乗用_CNG,係数_乗用_軽油,係数_乗用_メタノール,係数_乗用_LPG),125,5,AR598),3,FALSE))))))</f>
        <v/>
      </c>
      <c r="AP598" s="375" t="str">
        <f t="shared" si="269"/>
        <v/>
      </c>
      <c r="AQ598" s="444" t="str">
        <f t="shared" si="270"/>
        <v/>
      </c>
      <c r="AR598" s="375" t="str">
        <f t="shared" si="273"/>
        <v/>
      </c>
      <c r="AS598" s="377" t="str">
        <f t="shared" si="271"/>
        <v/>
      </c>
      <c r="AT598" s="378" t="str">
        <f t="shared" si="272"/>
        <v/>
      </c>
      <c r="AX598" s="625" t="b">
        <f t="shared" si="274"/>
        <v>0</v>
      </c>
      <c r="AY598" s="7" t="str">
        <f t="shared" si="275"/>
        <v>FALSEFALSEFALSE</v>
      </c>
      <c r="AZ598" s="626">
        <f t="shared" si="257"/>
        <v>0</v>
      </c>
      <c r="BA598" s="627" t="str">
        <f t="shared" si="258"/>
        <v/>
      </c>
      <c r="BB598" s="627">
        <f t="shared" si="259"/>
        <v>0</v>
      </c>
      <c r="BC598" s="690" t="str">
        <f t="shared" si="260"/>
        <v/>
      </c>
    </row>
    <row r="599" spans="1:55">
      <c r="A599" s="381">
        <v>543</v>
      </c>
      <c r="B599" s="117"/>
      <c r="C599" s="288"/>
      <c r="D599" s="289"/>
      <c r="E599" s="289"/>
      <c r="F599" s="290"/>
      <c r="G599" s="292"/>
      <c r="H599" s="116"/>
      <c r="I599" s="292"/>
      <c r="J599" s="116"/>
      <c r="K599" s="370" t="str">
        <f t="shared" si="249"/>
        <v/>
      </c>
      <c r="L599" s="370">
        <f t="shared" si="250"/>
        <v>0</v>
      </c>
      <c r="M599" s="370">
        <f t="shared" si="251"/>
        <v>0</v>
      </c>
      <c r="N599" s="371" t="str">
        <f t="shared" si="219"/>
        <v/>
      </c>
      <c r="O599" s="371" t="str">
        <f t="shared" si="220"/>
        <v/>
      </c>
      <c r="P599" s="371" t="str">
        <f t="shared" si="221"/>
        <v/>
      </c>
      <c r="Q599" s="371" t="str">
        <f t="shared" si="222"/>
        <v/>
      </c>
      <c r="R599" s="371" t="str">
        <f t="shared" si="223"/>
        <v/>
      </c>
      <c r="S599" s="371" t="str">
        <f t="shared" si="224"/>
        <v/>
      </c>
      <c r="T599" s="443" t="str">
        <f t="shared" si="252"/>
        <v/>
      </c>
      <c r="U599" s="539"/>
      <c r="V599" s="117"/>
      <c r="W599" s="118"/>
      <c r="X599" s="119"/>
      <c r="Y599" s="120"/>
      <c r="Z599" s="122"/>
      <c r="AA599" s="121"/>
      <c r="AB599" s="443" t="str">
        <f t="shared" si="253"/>
        <v/>
      </c>
      <c r="AC599" s="734" t="str">
        <f t="shared" si="254"/>
        <v/>
      </c>
      <c r="AD599" s="372"/>
      <c r="AE599" s="485"/>
      <c r="AF599" s="373" t="str">
        <f t="shared" si="261"/>
        <v/>
      </c>
      <c r="AG599" s="373" t="str">
        <f t="shared" si="262"/>
        <v/>
      </c>
      <c r="AH599" s="374" t="str">
        <f t="shared" si="263"/>
        <v/>
      </c>
      <c r="AI599" s="375" t="str">
        <f t="shared" si="264"/>
        <v/>
      </c>
      <c r="AJ599" s="375" t="str">
        <f t="shared" si="265"/>
        <v/>
      </c>
      <c r="AK599" s="375" t="str">
        <f t="shared" si="266"/>
        <v/>
      </c>
      <c r="AL599" s="375" t="str">
        <f t="shared" si="267"/>
        <v/>
      </c>
      <c r="AM599" s="375" t="str">
        <f t="shared" si="268"/>
        <v/>
      </c>
      <c r="AN599" s="376" t="str">
        <f>IF(AF599="","",IF(OR(AH599="",AH599="-"),"－",IF(OR(AM599=8,AM599=9),"",IF(OR(AJ599=3,AJ599=4,AJ599=5,AJ599=6),VLOOKUP(AH599,INDEX((係数_バス貨物_ガソリン,係数_バス貨物_CNG,係数_バス貨物_軽油,係数_バス貨物_メタノール,係数_バス貨物_LPG),MATCH(AL599,【参考】排出ガスレベル!$AI$4:$AI$671,1),1,AR599):INDEX((係数_バス貨物_ガソリン,係数_バス貨物_CNG,係数_バス貨物_軽油,係数_バス貨物_メタノール,係数_バス貨物_LPG),MATCH(AL599+1,【参考】排出ガスレベル!$AI$4:$AI$671,1)-1,5,AR599),2,FALSE),IF(OR(AJ599=1,AJ599=2),VLOOKUP(AH599,INDEX((係数_乗用_ガソリン,係数_乗用_CNG,係数_乗用_軽油,係数_乗用_メタノール,係数_乗用_LPG),1,1,AR599):INDEX((係数_乗用_ガソリン,係数_乗用_CNG,係数_乗用_軽油,係数_乗用_メタノール,係数_乗用_LPG),125,5,AR599),2,FALSE))))))</f>
        <v/>
      </c>
      <c r="AO599" s="376" t="str">
        <f>IF(T599="","",IF(OR(AH599="",AH599="-"),"－",IF(OR(AM599=8,AM599=9),"",IF(OR(AJ599=3,AJ599=4,AJ599=5,AJ599=6),VLOOKUP(AH599,INDEX((係数_バス貨物_ガソリン,係数_バス貨物_CNG,係数_バス貨物_軽油,係数_バス貨物_メタノール,係数_バス貨物_LPG),MATCH(AL599,【参考】排出ガスレベル!$AI$4:$AI$671,1),1,AR599):INDEX((係数_バス貨物_ガソリン,係数_バス貨物_CNG,係数_バス貨物_軽油,係数_バス貨物_メタノール,係数_バス貨物_LPG),MATCH(AL599+1,【参考】排出ガスレベル!$AI$4:$AI$671,1)-1,5,AR599),3,FALSE),IF(OR(AJ599=1,AJ599=2),VLOOKUP(AH599,INDEX((係数_乗用_ガソリン,係数_乗用_CNG,係数_乗用_軽油,係数_乗用_メタノール,係数_乗用_LPG),1,1,AR599):INDEX((係数_乗用_ガソリン,係数_乗用_CNG,係数_乗用_軽油,係数_乗用_メタノール,係数_乗用_LPG),125,5,AR599),3,FALSE))))))</f>
        <v/>
      </c>
      <c r="AP599" s="375" t="str">
        <f t="shared" si="269"/>
        <v/>
      </c>
      <c r="AQ599" s="444" t="str">
        <f t="shared" si="270"/>
        <v/>
      </c>
      <c r="AR599" s="375" t="str">
        <f t="shared" si="273"/>
        <v/>
      </c>
      <c r="AS599" s="377" t="str">
        <f t="shared" si="271"/>
        <v/>
      </c>
      <c r="AT599" s="378" t="str">
        <f t="shared" si="272"/>
        <v/>
      </c>
      <c r="AX599" s="625" t="b">
        <f t="shared" si="274"/>
        <v>0</v>
      </c>
      <c r="AY599" s="7" t="str">
        <f t="shared" si="275"/>
        <v>FALSEFALSEFALSE</v>
      </c>
      <c r="AZ599" s="626">
        <f t="shared" si="257"/>
        <v>0</v>
      </c>
      <c r="BA599" s="627" t="str">
        <f t="shared" si="258"/>
        <v/>
      </c>
      <c r="BB599" s="627">
        <f t="shared" si="259"/>
        <v>0</v>
      </c>
      <c r="BC599" s="690" t="str">
        <f t="shared" si="260"/>
        <v/>
      </c>
    </row>
    <row r="600" spans="1:55">
      <c r="A600" s="381">
        <v>544</v>
      </c>
      <c r="B600" s="117"/>
      <c r="C600" s="288"/>
      <c r="D600" s="289"/>
      <c r="E600" s="289"/>
      <c r="F600" s="290"/>
      <c r="G600" s="292"/>
      <c r="H600" s="116"/>
      <c r="I600" s="292"/>
      <c r="J600" s="116"/>
      <c r="K600" s="370" t="str">
        <f t="shared" si="249"/>
        <v/>
      </c>
      <c r="L600" s="370">
        <f t="shared" si="250"/>
        <v>0</v>
      </c>
      <c r="M600" s="370">
        <f t="shared" si="251"/>
        <v>0</v>
      </c>
      <c r="N600" s="371" t="str">
        <f t="shared" si="219"/>
        <v/>
      </c>
      <c r="O600" s="371" t="str">
        <f t="shared" si="220"/>
        <v/>
      </c>
      <c r="P600" s="371" t="str">
        <f t="shared" si="221"/>
        <v/>
      </c>
      <c r="Q600" s="371" t="str">
        <f t="shared" si="222"/>
        <v/>
      </c>
      <c r="R600" s="371" t="str">
        <f t="shared" si="223"/>
        <v/>
      </c>
      <c r="S600" s="371" t="str">
        <f t="shared" si="224"/>
        <v/>
      </c>
      <c r="T600" s="443" t="str">
        <f t="shared" si="252"/>
        <v/>
      </c>
      <c r="U600" s="539"/>
      <c r="V600" s="117"/>
      <c r="W600" s="118"/>
      <c r="X600" s="119"/>
      <c r="Y600" s="120"/>
      <c r="Z600" s="122"/>
      <c r="AA600" s="121"/>
      <c r="AB600" s="443" t="str">
        <f t="shared" si="253"/>
        <v/>
      </c>
      <c r="AC600" s="734" t="str">
        <f t="shared" si="254"/>
        <v/>
      </c>
      <c r="AD600" s="372"/>
      <c r="AE600" s="485"/>
      <c r="AF600" s="373" t="str">
        <f t="shared" si="261"/>
        <v/>
      </c>
      <c r="AG600" s="373" t="str">
        <f t="shared" si="262"/>
        <v/>
      </c>
      <c r="AH600" s="374" t="str">
        <f t="shared" si="263"/>
        <v/>
      </c>
      <c r="AI600" s="375" t="str">
        <f t="shared" si="264"/>
        <v/>
      </c>
      <c r="AJ600" s="375" t="str">
        <f t="shared" si="265"/>
        <v/>
      </c>
      <c r="AK600" s="375" t="str">
        <f t="shared" si="266"/>
        <v/>
      </c>
      <c r="AL600" s="375" t="str">
        <f t="shared" si="267"/>
        <v/>
      </c>
      <c r="AM600" s="375" t="str">
        <f t="shared" si="268"/>
        <v/>
      </c>
      <c r="AN600" s="376" t="str">
        <f>IF(AF600="","",IF(OR(AH600="",AH600="-"),"－",IF(OR(AM600=8,AM600=9),"",IF(OR(AJ600=3,AJ600=4,AJ600=5,AJ600=6),VLOOKUP(AH600,INDEX((係数_バス貨物_ガソリン,係数_バス貨物_CNG,係数_バス貨物_軽油,係数_バス貨物_メタノール,係数_バス貨物_LPG),MATCH(AL600,【参考】排出ガスレベル!$AI$4:$AI$671,1),1,AR600):INDEX((係数_バス貨物_ガソリン,係数_バス貨物_CNG,係数_バス貨物_軽油,係数_バス貨物_メタノール,係数_バス貨物_LPG),MATCH(AL600+1,【参考】排出ガスレベル!$AI$4:$AI$671,1)-1,5,AR600),2,FALSE),IF(OR(AJ600=1,AJ600=2),VLOOKUP(AH600,INDEX((係数_乗用_ガソリン,係数_乗用_CNG,係数_乗用_軽油,係数_乗用_メタノール,係数_乗用_LPG),1,1,AR600):INDEX((係数_乗用_ガソリン,係数_乗用_CNG,係数_乗用_軽油,係数_乗用_メタノール,係数_乗用_LPG),125,5,AR600),2,FALSE))))))</f>
        <v/>
      </c>
      <c r="AO600" s="376" t="str">
        <f>IF(T600="","",IF(OR(AH600="",AH600="-"),"－",IF(OR(AM600=8,AM600=9),"",IF(OR(AJ600=3,AJ600=4,AJ600=5,AJ600=6),VLOOKUP(AH600,INDEX((係数_バス貨物_ガソリン,係数_バス貨物_CNG,係数_バス貨物_軽油,係数_バス貨物_メタノール,係数_バス貨物_LPG),MATCH(AL600,【参考】排出ガスレベル!$AI$4:$AI$671,1),1,AR600):INDEX((係数_バス貨物_ガソリン,係数_バス貨物_CNG,係数_バス貨物_軽油,係数_バス貨物_メタノール,係数_バス貨物_LPG),MATCH(AL600+1,【参考】排出ガスレベル!$AI$4:$AI$671,1)-1,5,AR600),3,FALSE),IF(OR(AJ600=1,AJ600=2),VLOOKUP(AH600,INDEX((係数_乗用_ガソリン,係数_乗用_CNG,係数_乗用_軽油,係数_乗用_メタノール,係数_乗用_LPG),1,1,AR600):INDEX((係数_乗用_ガソリン,係数_乗用_CNG,係数_乗用_軽油,係数_乗用_メタノール,係数_乗用_LPG),125,5,AR600),3,FALSE))))))</f>
        <v/>
      </c>
      <c r="AP600" s="375" t="str">
        <f t="shared" si="269"/>
        <v/>
      </c>
      <c r="AQ600" s="444" t="str">
        <f t="shared" si="270"/>
        <v/>
      </c>
      <c r="AR600" s="375" t="str">
        <f t="shared" si="273"/>
        <v/>
      </c>
      <c r="AS600" s="377" t="str">
        <f t="shared" si="271"/>
        <v/>
      </c>
      <c r="AT600" s="378" t="str">
        <f t="shared" si="272"/>
        <v/>
      </c>
      <c r="AX600" s="625" t="b">
        <f t="shared" si="274"/>
        <v>0</v>
      </c>
      <c r="AY600" s="7" t="str">
        <f t="shared" si="275"/>
        <v>FALSEFALSEFALSE</v>
      </c>
      <c r="AZ600" s="626">
        <f t="shared" si="257"/>
        <v>0</v>
      </c>
      <c r="BA600" s="627" t="str">
        <f t="shared" si="258"/>
        <v/>
      </c>
      <c r="BB600" s="627">
        <f t="shared" si="259"/>
        <v>0</v>
      </c>
      <c r="BC600" s="690" t="str">
        <f t="shared" si="260"/>
        <v/>
      </c>
    </row>
    <row r="601" spans="1:55">
      <c r="A601" s="381">
        <v>545</v>
      </c>
      <c r="B601" s="117"/>
      <c r="C601" s="288"/>
      <c r="D601" s="289"/>
      <c r="E601" s="289"/>
      <c r="F601" s="290"/>
      <c r="G601" s="292"/>
      <c r="H601" s="116"/>
      <c r="I601" s="292"/>
      <c r="J601" s="116"/>
      <c r="K601" s="370" t="str">
        <f t="shared" si="249"/>
        <v/>
      </c>
      <c r="L601" s="370">
        <f t="shared" si="250"/>
        <v>0</v>
      </c>
      <c r="M601" s="370">
        <f t="shared" si="251"/>
        <v>0</v>
      </c>
      <c r="N601" s="371" t="str">
        <f t="shared" si="219"/>
        <v/>
      </c>
      <c r="O601" s="371" t="str">
        <f t="shared" si="220"/>
        <v/>
      </c>
      <c r="P601" s="371" t="str">
        <f t="shared" si="221"/>
        <v/>
      </c>
      <c r="Q601" s="371" t="str">
        <f t="shared" si="222"/>
        <v/>
      </c>
      <c r="R601" s="371" t="str">
        <f t="shared" si="223"/>
        <v/>
      </c>
      <c r="S601" s="371" t="str">
        <f t="shared" si="224"/>
        <v/>
      </c>
      <c r="T601" s="443" t="str">
        <f t="shared" si="252"/>
        <v/>
      </c>
      <c r="U601" s="539"/>
      <c r="V601" s="117"/>
      <c r="W601" s="118"/>
      <c r="X601" s="119"/>
      <c r="Y601" s="120"/>
      <c r="Z601" s="122"/>
      <c r="AA601" s="121"/>
      <c r="AB601" s="443" t="str">
        <f t="shared" si="253"/>
        <v/>
      </c>
      <c r="AC601" s="734" t="str">
        <f t="shared" si="254"/>
        <v/>
      </c>
      <c r="AD601" s="372"/>
      <c r="AE601" s="485"/>
      <c r="AF601" s="373" t="str">
        <f t="shared" si="261"/>
        <v/>
      </c>
      <c r="AG601" s="373" t="str">
        <f t="shared" si="262"/>
        <v/>
      </c>
      <c r="AH601" s="374" t="str">
        <f t="shared" si="263"/>
        <v/>
      </c>
      <c r="AI601" s="375" t="str">
        <f t="shared" si="264"/>
        <v/>
      </c>
      <c r="AJ601" s="375" t="str">
        <f t="shared" si="265"/>
        <v/>
      </c>
      <c r="AK601" s="375" t="str">
        <f t="shared" si="266"/>
        <v/>
      </c>
      <c r="AL601" s="375" t="str">
        <f t="shared" si="267"/>
        <v/>
      </c>
      <c r="AM601" s="375" t="str">
        <f t="shared" si="268"/>
        <v/>
      </c>
      <c r="AN601" s="376" t="str">
        <f>IF(AF601="","",IF(OR(AH601="",AH601="-"),"－",IF(OR(AM601=8,AM601=9),"",IF(OR(AJ601=3,AJ601=4,AJ601=5,AJ601=6),VLOOKUP(AH601,INDEX((係数_バス貨物_ガソリン,係数_バス貨物_CNG,係数_バス貨物_軽油,係数_バス貨物_メタノール,係数_バス貨物_LPG),MATCH(AL601,【参考】排出ガスレベル!$AI$4:$AI$671,1),1,AR601):INDEX((係数_バス貨物_ガソリン,係数_バス貨物_CNG,係数_バス貨物_軽油,係数_バス貨物_メタノール,係数_バス貨物_LPG),MATCH(AL601+1,【参考】排出ガスレベル!$AI$4:$AI$671,1)-1,5,AR601),2,FALSE),IF(OR(AJ601=1,AJ601=2),VLOOKUP(AH601,INDEX((係数_乗用_ガソリン,係数_乗用_CNG,係数_乗用_軽油,係数_乗用_メタノール,係数_乗用_LPG),1,1,AR601):INDEX((係数_乗用_ガソリン,係数_乗用_CNG,係数_乗用_軽油,係数_乗用_メタノール,係数_乗用_LPG),125,5,AR601),2,FALSE))))))</f>
        <v/>
      </c>
      <c r="AO601" s="376" t="str">
        <f>IF(T601="","",IF(OR(AH601="",AH601="-"),"－",IF(OR(AM601=8,AM601=9),"",IF(OR(AJ601=3,AJ601=4,AJ601=5,AJ601=6),VLOOKUP(AH601,INDEX((係数_バス貨物_ガソリン,係数_バス貨物_CNG,係数_バス貨物_軽油,係数_バス貨物_メタノール,係数_バス貨物_LPG),MATCH(AL601,【参考】排出ガスレベル!$AI$4:$AI$671,1),1,AR601):INDEX((係数_バス貨物_ガソリン,係数_バス貨物_CNG,係数_バス貨物_軽油,係数_バス貨物_メタノール,係数_バス貨物_LPG),MATCH(AL601+1,【参考】排出ガスレベル!$AI$4:$AI$671,1)-1,5,AR601),3,FALSE),IF(OR(AJ601=1,AJ601=2),VLOOKUP(AH601,INDEX((係数_乗用_ガソリン,係数_乗用_CNG,係数_乗用_軽油,係数_乗用_メタノール,係数_乗用_LPG),1,1,AR601):INDEX((係数_乗用_ガソリン,係数_乗用_CNG,係数_乗用_軽油,係数_乗用_メタノール,係数_乗用_LPG),125,5,AR601),3,FALSE))))))</f>
        <v/>
      </c>
      <c r="AP601" s="375" t="str">
        <f t="shared" si="269"/>
        <v/>
      </c>
      <c r="AQ601" s="444" t="str">
        <f t="shared" si="270"/>
        <v/>
      </c>
      <c r="AR601" s="375" t="str">
        <f t="shared" si="273"/>
        <v/>
      </c>
      <c r="AS601" s="377" t="str">
        <f t="shared" si="271"/>
        <v/>
      </c>
      <c r="AT601" s="378" t="str">
        <f t="shared" si="272"/>
        <v/>
      </c>
      <c r="AX601" s="625" t="b">
        <f t="shared" si="274"/>
        <v>0</v>
      </c>
      <c r="AY601" s="7" t="str">
        <f t="shared" si="275"/>
        <v>FALSEFALSEFALSE</v>
      </c>
      <c r="AZ601" s="626">
        <f t="shared" si="257"/>
        <v>0</v>
      </c>
      <c r="BA601" s="627" t="str">
        <f t="shared" si="258"/>
        <v/>
      </c>
      <c r="BB601" s="627">
        <f t="shared" si="259"/>
        <v>0</v>
      </c>
      <c r="BC601" s="690" t="str">
        <f t="shared" si="260"/>
        <v/>
      </c>
    </row>
    <row r="602" spans="1:55">
      <c r="A602" s="381">
        <v>546</v>
      </c>
      <c r="B602" s="117"/>
      <c r="C602" s="288"/>
      <c r="D602" s="289"/>
      <c r="E602" s="289"/>
      <c r="F602" s="290"/>
      <c r="G602" s="292"/>
      <c r="H602" s="116"/>
      <c r="I602" s="292"/>
      <c r="J602" s="116"/>
      <c r="K602" s="370" t="str">
        <f t="shared" si="249"/>
        <v/>
      </c>
      <c r="L602" s="370">
        <f t="shared" si="250"/>
        <v>0</v>
      </c>
      <c r="M602" s="370">
        <f t="shared" si="251"/>
        <v>0</v>
      </c>
      <c r="N602" s="371" t="str">
        <f t="shared" si="219"/>
        <v/>
      </c>
      <c r="O602" s="371" t="str">
        <f t="shared" si="220"/>
        <v/>
      </c>
      <c r="P602" s="371" t="str">
        <f t="shared" si="221"/>
        <v/>
      </c>
      <c r="Q602" s="371" t="str">
        <f t="shared" si="222"/>
        <v/>
      </c>
      <c r="R602" s="371" t="str">
        <f t="shared" si="223"/>
        <v/>
      </c>
      <c r="S602" s="371" t="str">
        <f t="shared" si="224"/>
        <v/>
      </c>
      <c r="T602" s="443" t="str">
        <f t="shared" si="252"/>
        <v/>
      </c>
      <c r="U602" s="539"/>
      <c r="V602" s="117"/>
      <c r="W602" s="118"/>
      <c r="X602" s="119"/>
      <c r="Y602" s="120"/>
      <c r="Z602" s="122"/>
      <c r="AA602" s="121"/>
      <c r="AB602" s="443" t="str">
        <f t="shared" si="253"/>
        <v/>
      </c>
      <c r="AC602" s="734" t="str">
        <f t="shared" si="254"/>
        <v/>
      </c>
      <c r="AD602" s="372"/>
      <c r="AE602" s="485"/>
      <c r="AF602" s="373" t="str">
        <f t="shared" si="261"/>
        <v/>
      </c>
      <c r="AG602" s="373" t="str">
        <f t="shared" si="262"/>
        <v/>
      </c>
      <c r="AH602" s="374" t="str">
        <f t="shared" si="263"/>
        <v/>
      </c>
      <c r="AI602" s="375" t="str">
        <f t="shared" si="264"/>
        <v/>
      </c>
      <c r="AJ602" s="375" t="str">
        <f t="shared" si="265"/>
        <v/>
      </c>
      <c r="AK602" s="375" t="str">
        <f t="shared" si="266"/>
        <v/>
      </c>
      <c r="AL602" s="375" t="str">
        <f t="shared" si="267"/>
        <v/>
      </c>
      <c r="AM602" s="375" t="str">
        <f t="shared" si="268"/>
        <v/>
      </c>
      <c r="AN602" s="376" t="str">
        <f>IF(AF602="","",IF(OR(AH602="",AH602="-"),"－",IF(OR(AM602=8,AM602=9),"",IF(OR(AJ602=3,AJ602=4,AJ602=5,AJ602=6),VLOOKUP(AH602,INDEX((係数_バス貨物_ガソリン,係数_バス貨物_CNG,係数_バス貨物_軽油,係数_バス貨物_メタノール,係数_バス貨物_LPG),MATCH(AL602,【参考】排出ガスレベル!$AI$4:$AI$671,1),1,AR602):INDEX((係数_バス貨物_ガソリン,係数_バス貨物_CNG,係数_バス貨物_軽油,係数_バス貨物_メタノール,係数_バス貨物_LPG),MATCH(AL602+1,【参考】排出ガスレベル!$AI$4:$AI$671,1)-1,5,AR602),2,FALSE),IF(OR(AJ602=1,AJ602=2),VLOOKUP(AH602,INDEX((係数_乗用_ガソリン,係数_乗用_CNG,係数_乗用_軽油,係数_乗用_メタノール,係数_乗用_LPG),1,1,AR602):INDEX((係数_乗用_ガソリン,係数_乗用_CNG,係数_乗用_軽油,係数_乗用_メタノール,係数_乗用_LPG),125,5,AR602),2,FALSE))))))</f>
        <v/>
      </c>
      <c r="AO602" s="376" t="str">
        <f>IF(T602="","",IF(OR(AH602="",AH602="-"),"－",IF(OR(AM602=8,AM602=9),"",IF(OR(AJ602=3,AJ602=4,AJ602=5,AJ602=6),VLOOKUP(AH602,INDEX((係数_バス貨物_ガソリン,係数_バス貨物_CNG,係数_バス貨物_軽油,係数_バス貨物_メタノール,係数_バス貨物_LPG),MATCH(AL602,【参考】排出ガスレベル!$AI$4:$AI$671,1),1,AR602):INDEX((係数_バス貨物_ガソリン,係数_バス貨物_CNG,係数_バス貨物_軽油,係数_バス貨物_メタノール,係数_バス貨物_LPG),MATCH(AL602+1,【参考】排出ガスレベル!$AI$4:$AI$671,1)-1,5,AR602),3,FALSE),IF(OR(AJ602=1,AJ602=2),VLOOKUP(AH602,INDEX((係数_乗用_ガソリン,係数_乗用_CNG,係数_乗用_軽油,係数_乗用_メタノール,係数_乗用_LPG),1,1,AR602):INDEX((係数_乗用_ガソリン,係数_乗用_CNG,係数_乗用_軽油,係数_乗用_メタノール,係数_乗用_LPG),125,5,AR602),3,FALSE))))))</f>
        <v/>
      </c>
      <c r="AP602" s="375" t="str">
        <f t="shared" si="269"/>
        <v/>
      </c>
      <c r="AQ602" s="444" t="str">
        <f t="shared" si="270"/>
        <v/>
      </c>
      <c r="AR602" s="375" t="str">
        <f t="shared" si="273"/>
        <v/>
      </c>
      <c r="AS602" s="377" t="str">
        <f t="shared" si="271"/>
        <v/>
      </c>
      <c r="AT602" s="378" t="str">
        <f t="shared" si="272"/>
        <v/>
      </c>
      <c r="AX602" s="625" t="b">
        <f t="shared" si="274"/>
        <v>0</v>
      </c>
      <c r="AY602" s="7" t="str">
        <f t="shared" si="275"/>
        <v>FALSEFALSEFALSE</v>
      </c>
      <c r="AZ602" s="626">
        <f t="shared" si="257"/>
        <v>0</v>
      </c>
      <c r="BA602" s="627" t="str">
        <f t="shared" si="258"/>
        <v/>
      </c>
      <c r="BB602" s="627">
        <f t="shared" si="259"/>
        <v>0</v>
      </c>
      <c r="BC602" s="690" t="str">
        <f t="shared" si="260"/>
        <v/>
      </c>
    </row>
    <row r="603" spans="1:55">
      <c r="A603" s="381">
        <v>547</v>
      </c>
      <c r="B603" s="117"/>
      <c r="C603" s="288"/>
      <c r="D603" s="289"/>
      <c r="E603" s="289"/>
      <c r="F603" s="290"/>
      <c r="G603" s="292"/>
      <c r="H603" s="116"/>
      <c r="I603" s="292"/>
      <c r="J603" s="116"/>
      <c r="K603" s="370" t="str">
        <f t="shared" si="249"/>
        <v/>
      </c>
      <c r="L603" s="370">
        <f t="shared" si="250"/>
        <v>0</v>
      </c>
      <c r="M603" s="370">
        <f t="shared" si="251"/>
        <v>0</v>
      </c>
      <c r="N603" s="371" t="str">
        <f t="shared" si="219"/>
        <v/>
      </c>
      <c r="O603" s="371" t="str">
        <f t="shared" si="220"/>
        <v/>
      </c>
      <c r="P603" s="371" t="str">
        <f t="shared" si="221"/>
        <v/>
      </c>
      <c r="Q603" s="371" t="str">
        <f t="shared" si="222"/>
        <v/>
      </c>
      <c r="R603" s="371" t="str">
        <f t="shared" si="223"/>
        <v/>
      </c>
      <c r="S603" s="371" t="str">
        <f t="shared" si="224"/>
        <v/>
      </c>
      <c r="T603" s="443" t="str">
        <f t="shared" si="252"/>
        <v/>
      </c>
      <c r="U603" s="539"/>
      <c r="V603" s="117"/>
      <c r="W603" s="118"/>
      <c r="X603" s="119"/>
      <c r="Y603" s="120"/>
      <c r="Z603" s="122"/>
      <c r="AA603" s="121"/>
      <c r="AB603" s="443" t="str">
        <f t="shared" si="253"/>
        <v/>
      </c>
      <c r="AC603" s="734" t="str">
        <f t="shared" si="254"/>
        <v/>
      </c>
      <c r="AD603" s="372"/>
      <c r="AE603" s="485"/>
      <c r="AF603" s="373" t="str">
        <f t="shared" si="261"/>
        <v/>
      </c>
      <c r="AG603" s="373" t="str">
        <f t="shared" si="262"/>
        <v/>
      </c>
      <c r="AH603" s="374" t="str">
        <f t="shared" si="263"/>
        <v/>
      </c>
      <c r="AI603" s="375" t="str">
        <f t="shared" si="264"/>
        <v/>
      </c>
      <c r="AJ603" s="375" t="str">
        <f t="shared" si="265"/>
        <v/>
      </c>
      <c r="AK603" s="375" t="str">
        <f t="shared" si="266"/>
        <v/>
      </c>
      <c r="AL603" s="375" t="str">
        <f t="shared" si="267"/>
        <v/>
      </c>
      <c r="AM603" s="375" t="str">
        <f t="shared" si="268"/>
        <v/>
      </c>
      <c r="AN603" s="376" t="str">
        <f>IF(AF603="","",IF(OR(AH603="",AH603="-"),"－",IF(OR(AM603=8,AM603=9),"",IF(OR(AJ603=3,AJ603=4,AJ603=5,AJ603=6),VLOOKUP(AH603,INDEX((係数_バス貨物_ガソリン,係数_バス貨物_CNG,係数_バス貨物_軽油,係数_バス貨物_メタノール,係数_バス貨物_LPG),MATCH(AL603,【参考】排出ガスレベル!$AI$4:$AI$671,1),1,AR603):INDEX((係数_バス貨物_ガソリン,係数_バス貨物_CNG,係数_バス貨物_軽油,係数_バス貨物_メタノール,係数_バス貨物_LPG),MATCH(AL603+1,【参考】排出ガスレベル!$AI$4:$AI$671,1)-1,5,AR603),2,FALSE),IF(OR(AJ603=1,AJ603=2),VLOOKUP(AH603,INDEX((係数_乗用_ガソリン,係数_乗用_CNG,係数_乗用_軽油,係数_乗用_メタノール,係数_乗用_LPG),1,1,AR603):INDEX((係数_乗用_ガソリン,係数_乗用_CNG,係数_乗用_軽油,係数_乗用_メタノール,係数_乗用_LPG),125,5,AR603),2,FALSE))))))</f>
        <v/>
      </c>
      <c r="AO603" s="376" t="str">
        <f>IF(T603="","",IF(OR(AH603="",AH603="-"),"－",IF(OR(AM603=8,AM603=9),"",IF(OR(AJ603=3,AJ603=4,AJ603=5,AJ603=6),VLOOKUP(AH603,INDEX((係数_バス貨物_ガソリン,係数_バス貨物_CNG,係数_バス貨物_軽油,係数_バス貨物_メタノール,係数_バス貨物_LPG),MATCH(AL603,【参考】排出ガスレベル!$AI$4:$AI$671,1),1,AR603):INDEX((係数_バス貨物_ガソリン,係数_バス貨物_CNG,係数_バス貨物_軽油,係数_バス貨物_メタノール,係数_バス貨物_LPG),MATCH(AL603+1,【参考】排出ガスレベル!$AI$4:$AI$671,1)-1,5,AR603),3,FALSE),IF(OR(AJ603=1,AJ603=2),VLOOKUP(AH603,INDEX((係数_乗用_ガソリン,係数_乗用_CNG,係数_乗用_軽油,係数_乗用_メタノール,係数_乗用_LPG),1,1,AR603):INDEX((係数_乗用_ガソリン,係数_乗用_CNG,係数_乗用_軽油,係数_乗用_メタノール,係数_乗用_LPG),125,5,AR603),3,FALSE))))))</f>
        <v/>
      </c>
      <c r="AP603" s="375" t="str">
        <f t="shared" si="269"/>
        <v/>
      </c>
      <c r="AQ603" s="444" t="str">
        <f t="shared" si="270"/>
        <v/>
      </c>
      <c r="AR603" s="375" t="str">
        <f t="shared" si="273"/>
        <v/>
      </c>
      <c r="AS603" s="377" t="str">
        <f t="shared" si="271"/>
        <v/>
      </c>
      <c r="AT603" s="378" t="str">
        <f t="shared" si="272"/>
        <v/>
      </c>
      <c r="AX603" s="625" t="b">
        <f t="shared" si="274"/>
        <v>0</v>
      </c>
      <c r="AY603" s="7" t="str">
        <f t="shared" si="275"/>
        <v>FALSEFALSEFALSE</v>
      </c>
      <c r="AZ603" s="626">
        <f t="shared" si="257"/>
        <v>0</v>
      </c>
      <c r="BA603" s="627" t="str">
        <f t="shared" si="258"/>
        <v/>
      </c>
      <c r="BB603" s="627">
        <f t="shared" si="259"/>
        <v>0</v>
      </c>
      <c r="BC603" s="690" t="str">
        <f t="shared" si="260"/>
        <v/>
      </c>
    </row>
    <row r="604" spans="1:55">
      <c r="A604" s="381">
        <v>548</v>
      </c>
      <c r="B604" s="117"/>
      <c r="C604" s="288"/>
      <c r="D604" s="289"/>
      <c r="E604" s="289"/>
      <c r="F604" s="290"/>
      <c r="G604" s="292"/>
      <c r="H604" s="116"/>
      <c r="I604" s="292"/>
      <c r="J604" s="116"/>
      <c r="K604" s="370" t="str">
        <f t="shared" si="249"/>
        <v/>
      </c>
      <c r="L604" s="370">
        <f t="shared" si="250"/>
        <v>0</v>
      </c>
      <c r="M604" s="370">
        <f t="shared" si="251"/>
        <v>0</v>
      </c>
      <c r="N604" s="371" t="str">
        <f t="shared" si="219"/>
        <v/>
      </c>
      <c r="O604" s="371" t="str">
        <f t="shared" si="220"/>
        <v/>
      </c>
      <c r="P604" s="371" t="str">
        <f t="shared" si="221"/>
        <v/>
      </c>
      <c r="Q604" s="371" t="str">
        <f t="shared" si="222"/>
        <v/>
      </c>
      <c r="R604" s="371" t="str">
        <f t="shared" si="223"/>
        <v/>
      </c>
      <c r="S604" s="371" t="str">
        <f t="shared" si="224"/>
        <v/>
      </c>
      <c r="T604" s="443" t="str">
        <f t="shared" si="252"/>
        <v/>
      </c>
      <c r="U604" s="539"/>
      <c r="V604" s="117"/>
      <c r="W604" s="118"/>
      <c r="X604" s="119"/>
      <c r="Y604" s="120"/>
      <c r="Z604" s="122"/>
      <c r="AA604" s="121"/>
      <c r="AB604" s="443" t="str">
        <f t="shared" si="253"/>
        <v/>
      </c>
      <c r="AC604" s="734" t="str">
        <f t="shared" si="254"/>
        <v/>
      </c>
      <c r="AD604" s="372"/>
      <c r="AE604" s="485"/>
      <c r="AF604" s="373" t="str">
        <f t="shared" si="261"/>
        <v/>
      </c>
      <c r="AG604" s="373" t="str">
        <f t="shared" si="262"/>
        <v/>
      </c>
      <c r="AH604" s="374" t="str">
        <f t="shared" si="263"/>
        <v/>
      </c>
      <c r="AI604" s="375" t="str">
        <f t="shared" si="264"/>
        <v/>
      </c>
      <c r="AJ604" s="375" t="str">
        <f t="shared" si="265"/>
        <v/>
      </c>
      <c r="AK604" s="375" t="str">
        <f t="shared" si="266"/>
        <v/>
      </c>
      <c r="AL604" s="375" t="str">
        <f t="shared" si="267"/>
        <v/>
      </c>
      <c r="AM604" s="375" t="str">
        <f t="shared" si="268"/>
        <v/>
      </c>
      <c r="AN604" s="376" t="str">
        <f>IF(AF604="","",IF(OR(AH604="",AH604="-"),"－",IF(OR(AM604=8,AM604=9),"",IF(OR(AJ604=3,AJ604=4,AJ604=5,AJ604=6),VLOOKUP(AH604,INDEX((係数_バス貨物_ガソリン,係数_バス貨物_CNG,係数_バス貨物_軽油,係数_バス貨物_メタノール,係数_バス貨物_LPG),MATCH(AL604,【参考】排出ガスレベル!$AI$4:$AI$671,1),1,AR604):INDEX((係数_バス貨物_ガソリン,係数_バス貨物_CNG,係数_バス貨物_軽油,係数_バス貨物_メタノール,係数_バス貨物_LPG),MATCH(AL604+1,【参考】排出ガスレベル!$AI$4:$AI$671,1)-1,5,AR604),2,FALSE),IF(OR(AJ604=1,AJ604=2),VLOOKUP(AH604,INDEX((係数_乗用_ガソリン,係数_乗用_CNG,係数_乗用_軽油,係数_乗用_メタノール,係数_乗用_LPG),1,1,AR604):INDEX((係数_乗用_ガソリン,係数_乗用_CNG,係数_乗用_軽油,係数_乗用_メタノール,係数_乗用_LPG),125,5,AR604),2,FALSE))))))</f>
        <v/>
      </c>
      <c r="AO604" s="376" t="str">
        <f>IF(T604="","",IF(OR(AH604="",AH604="-"),"－",IF(OR(AM604=8,AM604=9),"",IF(OR(AJ604=3,AJ604=4,AJ604=5,AJ604=6),VLOOKUP(AH604,INDEX((係数_バス貨物_ガソリン,係数_バス貨物_CNG,係数_バス貨物_軽油,係数_バス貨物_メタノール,係数_バス貨物_LPG),MATCH(AL604,【参考】排出ガスレベル!$AI$4:$AI$671,1),1,AR604):INDEX((係数_バス貨物_ガソリン,係数_バス貨物_CNG,係数_バス貨物_軽油,係数_バス貨物_メタノール,係数_バス貨物_LPG),MATCH(AL604+1,【参考】排出ガスレベル!$AI$4:$AI$671,1)-1,5,AR604),3,FALSE),IF(OR(AJ604=1,AJ604=2),VLOOKUP(AH604,INDEX((係数_乗用_ガソリン,係数_乗用_CNG,係数_乗用_軽油,係数_乗用_メタノール,係数_乗用_LPG),1,1,AR604):INDEX((係数_乗用_ガソリン,係数_乗用_CNG,係数_乗用_軽油,係数_乗用_メタノール,係数_乗用_LPG),125,5,AR604),3,FALSE))))))</f>
        <v/>
      </c>
      <c r="AP604" s="375" t="str">
        <f t="shared" si="269"/>
        <v/>
      </c>
      <c r="AQ604" s="444" t="str">
        <f t="shared" si="270"/>
        <v/>
      </c>
      <c r="AR604" s="375" t="str">
        <f t="shared" si="273"/>
        <v/>
      </c>
      <c r="AS604" s="377" t="str">
        <f t="shared" si="271"/>
        <v/>
      </c>
      <c r="AT604" s="378" t="str">
        <f t="shared" si="272"/>
        <v/>
      </c>
      <c r="AX604" s="625" t="b">
        <f t="shared" si="274"/>
        <v>0</v>
      </c>
      <c r="AY604" s="7" t="str">
        <f t="shared" si="275"/>
        <v>FALSEFALSEFALSE</v>
      </c>
      <c r="AZ604" s="626">
        <f t="shared" si="257"/>
        <v>0</v>
      </c>
      <c r="BA604" s="627" t="str">
        <f t="shared" si="258"/>
        <v/>
      </c>
      <c r="BB604" s="627">
        <f t="shared" si="259"/>
        <v>0</v>
      </c>
      <c r="BC604" s="690" t="str">
        <f t="shared" si="260"/>
        <v/>
      </c>
    </row>
    <row r="605" spans="1:55">
      <c r="A605" s="381">
        <v>549</v>
      </c>
      <c r="B605" s="117"/>
      <c r="C605" s="288"/>
      <c r="D605" s="289"/>
      <c r="E605" s="289"/>
      <c r="F605" s="290"/>
      <c r="G605" s="292"/>
      <c r="H605" s="116"/>
      <c r="I605" s="292"/>
      <c r="J605" s="116"/>
      <c r="K605" s="370" t="str">
        <f t="shared" si="249"/>
        <v/>
      </c>
      <c r="L605" s="370">
        <f t="shared" si="250"/>
        <v>0</v>
      </c>
      <c r="M605" s="370">
        <f t="shared" si="251"/>
        <v>0</v>
      </c>
      <c r="N605" s="371" t="str">
        <f t="shared" si="219"/>
        <v/>
      </c>
      <c r="O605" s="371" t="str">
        <f t="shared" si="220"/>
        <v/>
      </c>
      <c r="P605" s="371" t="str">
        <f t="shared" si="221"/>
        <v/>
      </c>
      <c r="Q605" s="371" t="str">
        <f t="shared" si="222"/>
        <v/>
      </c>
      <c r="R605" s="371" t="str">
        <f t="shared" si="223"/>
        <v/>
      </c>
      <c r="S605" s="371" t="str">
        <f t="shared" si="224"/>
        <v/>
      </c>
      <c r="T605" s="443" t="str">
        <f t="shared" si="252"/>
        <v/>
      </c>
      <c r="U605" s="539"/>
      <c r="V605" s="117"/>
      <c r="W605" s="118"/>
      <c r="X605" s="119"/>
      <c r="Y605" s="120"/>
      <c r="Z605" s="122"/>
      <c r="AA605" s="121"/>
      <c r="AB605" s="443" t="str">
        <f t="shared" si="253"/>
        <v/>
      </c>
      <c r="AC605" s="734" t="str">
        <f t="shared" si="254"/>
        <v/>
      </c>
      <c r="AD605" s="372"/>
      <c r="AE605" s="485"/>
      <c r="AF605" s="373" t="str">
        <f t="shared" si="261"/>
        <v/>
      </c>
      <c r="AG605" s="373" t="str">
        <f t="shared" si="262"/>
        <v/>
      </c>
      <c r="AH605" s="374" t="str">
        <f t="shared" si="263"/>
        <v/>
      </c>
      <c r="AI605" s="375" t="str">
        <f t="shared" si="264"/>
        <v/>
      </c>
      <c r="AJ605" s="375" t="str">
        <f t="shared" si="265"/>
        <v/>
      </c>
      <c r="AK605" s="375" t="str">
        <f t="shared" si="266"/>
        <v/>
      </c>
      <c r="AL605" s="375" t="str">
        <f t="shared" si="267"/>
        <v/>
      </c>
      <c r="AM605" s="375" t="str">
        <f t="shared" si="268"/>
        <v/>
      </c>
      <c r="AN605" s="376" t="str">
        <f>IF(AF605="","",IF(OR(AH605="",AH605="-"),"－",IF(OR(AM605=8,AM605=9),"",IF(OR(AJ605=3,AJ605=4,AJ605=5,AJ605=6),VLOOKUP(AH605,INDEX((係数_バス貨物_ガソリン,係数_バス貨物_CNG,係数_バス貨物_軽油,係数_バス貨物_メタノール,係数_バス貨物_LPG),MATCH(AL605,【参考】排出ガスレベル!$AI$4:$AI$671,1),1,AR605):INDEX((係数_バス貨物_ガソリン,係数_バス貨物_CNG,係数_バス貨物_軽油,係数_バス貨物_メタノール,係数_バス貨物_LPG),MATCH(AL605+1,【参考】排出ガスレベル!$AI$4:$AI$671,1)-1,5,AR605),2,FALSE),IF(OR(AJ605=1,AJ605=2),VLOOKUP(AH605,INDEX((係数_乗用_ガソリン,係数_乗用_CNG,係数_乗用_軽油,係数_乗用_メタノール,係数_乗用_LPG),1,1,AR605):INDEX((係数_乗用_ガソリン,係数_乗用_CNG,係数_乗用_軽油,係数_乗用_メタノール,係数_乗用_LPG),125,5,AR605),2,FALSE))))))</f>
        <v/>
      </c>
      <c r="AO605" s="376" t="str">
        <f>IF(T605="","",IF(OR(AH605="",AH605="-"),"－",IF(OR(AM605=8,AM605=9),"",IF(OR(AJ605=3,AJ605=4,AJ605=5,AJ605=6),VLOOKUP(AH605,INDEX((係数_バス貨物_ガソリン,係数_バス貨物_CNG,係数_バス貨物_軽油,係数_バス貨物_メタノール,係数_バス貨物_LPG),MATCH(AL605,【参考】排出ガスレベル!$AI$4:$AI$671,1),1,AR605):INDEX((係数_バス貨物_ガソリン,係数_バス貨物_CNG,係数_バス貨物_軽油,係数_バス貨物_メタノール,係数_バス貨物_LPG),MATCH(AL605+1,【参考】排出ガスレベル!$AI$4:$AI$671,1)-1,5,AR605),3,FALSE),IF(OR(AJ605=1,AJ605=2),VLOOKUP(AH605,INDEX((係数_乗用_ガソリン,係数_乗用_CNG,係数_乗用_軽油,係数_乗用_メタノール,係数_乗用_LPG),1,1,AR605):INDEX((係数_乗用_ガソリン,係数_乗用_CNG,係数_乗用_軽油,係数_乗用_メタノール,係数_乗用_LPG),125,5,AR605),3,FALSE))))))</f>
        <v/>
      </c>
      <c r="AP605" s="375" t="str">
        <f t="shared" si="269"/>
        <v/>
      </c>
      <c r="AQ605" s="444" t="str">
        <f t="shared" si="270"/>
        <v/>
      </c>
      <c r="AR605" s="375" t="str">
        <f t="shared" si="273"/>
        <v/>
      </c>
      <c r="AS605" s="377" t="str">
        <f t="shared" si="271"/>
        <v/>
      </c>
      <c r="AT605" s="378" t="str">
        <f t="shared" si="272"/>
        <v/>
      </c>
      <c r="AX605" s="625" t="b">
        <f t="shared" si="274"/>
        <v>0</v>
      </c>
      <c r="AY605" s="7" t="str">
        <f t="shared" si="275"/>
        <v>FALSEFALSEFALSE</v>
      </c>
      <c r="AZ605" s="626">
        <f t="shared" si="257"/>
        <v>0</v>
      </c>
      <c r="BA605" s="627" t="str">
        <f t="shared" si="258"/>
        <v/>
      </c>
      <c r="BB605" s="627">
        <f t="shared" si="259"/>
        <v>0</v>
      </c>
      <c r="BC605" s="690" t="str">
        <f t="shared" si="260"/>
        <v/>
      </c>
    </row>
    <row r="606" spans="1:55">
      <c r="A606" s="381">
        <v>550</v>
      </c>
      <c r="B606" s="117"/>
      <c r="C606" s="288"/>
      <c r="D606" s="289"/>
      <c r="E606" s="289"/>
      <c r="F606" s="290"/>
      <c r="G606" s="292"/>
      <c r="H606" s="116"/>
      <c r="I606" s="292"/>
      <c r="J606" s="116"/>
      <c r="K606" s="370" t="str">
        <f t="shared" si="249"/>
        <v/>
      </c>
      <c r="L606" s="370">
        <f t="shared" si="250"/>
        <v>0</v>
      </c>
      <c r="M606" s="370">
        <f t="shared" si="251"/>
        <v>0</v>
      </c>
      <c r="N606" s="371" t="str">
        <f t="shared" si="219"/>
        <v/>
      </c>
      <c r="O606" s="371" t="str">
        <f t="shared" si="220"/>
        <v/>
      </c>
      <c r="P606" s="371" t="str">
        <f t="shared" si="221"/>
        <v/>
      </c>
      <c r="Q606" s="371" t="str">
        <f t="shared" si="222"/>
        <v/>
      </c>
      <c r="R606" s="371" t="str">
        <f t="shared" si="223"/>
        <v/>
      </c>
      <c r="S606" s="371" t="str">
        <f t="shared" si="224"/>
        <v/>
      </c>
      <c r="T606" s="443" t="str">
        <f t="shared" si="252"/>
        <v/>
      </c>
      <c r="U606" s="539"/>
      <c r="V606" s="117"/>
      <c r="W606" s="118"/>
      <c r="X606" s="119"/>
      <c r="Y606" s="120"/>
      <c r="Z606" s="122"/>
      <c r="AA606" s="121"/>
      <c r="AB606" s="443" t="str">
        <f t="shared" si="253"/>
        <v/>
      </c>
      <c r="AC606" s="734" t="str">
        <f t="shared" si="254"/>
        <v/>
      </c>
      <c r="AD606" s="372"/>
      <c r="AE606" s="485"/>
      <c r="AF606" s="373" t="str">
        <f t="shared" si="261"/>
        <v/>
      </c>
      <c r="AG606" s="373" t="str">
        <f t="shared" si="262"/>
        <v/>
      </c>
      <c r="AH606" s="374" t="str">
        <f t="shared" si="263"/>
        <v/>
      </c>
      <c r="AI606" s="375" t="str">
        <f t="shared" si="264"/>
        <v/>
      </c>
      <c r="AJ606" s="375" t="str">
        <f t="shared" si="265"/>
        <v/>
      </c>
      <c r="AK606" s="375" t="str">
        <f t="shared" si="266"/>
        <v/>
      </c>
      <c r="AL606" s="375" t="str">
        <f t="shared" si="267"/>
        <v/>
      </c>
      <c r="AM606" s="375" t="str">
        <f t="shared" si="268"/>
        <v/>
      </c>
      <c r="AN606" s="376" t="str">
        <f>IF(AF606="","",IF(OR(AH606="",AH606="-"),"－",IF(OR(AM606=8,AM606=9),"",IF(OR(AJ606=3,AJ606=4,AJ606=5,AJ606=6),VLOOKUP(AH606,INDEX((係数_バス貨物_ガソリン,係数_バス貨物_CNG,係数_バス貨物_軽油,係数_バス貨物_メタノール,係数_バス貨物_LPG),MATCH(AL606,【参考】排出ガスレベル!$AI$4:$AI$671,1),1,AR606):INDEX((係数_バス貨物_ガソリン,係数_バス貨物_CNG,係数_バス貨物_軽油,係数_バス貨物_メタノール,係数_バス貨物_LPG),MATCH(AL606+1,【参考】排出ガスレベル!$AI$4:$AI$671,1)-1,5,AR606),2,FALSE),IF(OR(AJ606=1,AJ606=2),VLOOKUP(AH606,INDEX((係数_乗用_ガソリン,係数_乗用_CNG,係数_乗用_軽油,係数_乗用_メタノール,係数_乗用_LPG),1,1,AR606):INDEX((係数_乗用_ガソリン,係数_乗用_CNG,係数_乗用_軽油,係数_乗用_メタノール,係数_乗用_LPG),125,5,AR606),2,FALSE))))))</f>
        <v/>
      </c>
      <c r="AO606" s="376" t="str">
        <f>IF(T606="","",IF(OR(AH606="",AH606="-"),"－",IF(OR(AM606=8,AM606=9),"",IF(OR(AJ606=3,AJ606=4,AJ606=5,AJ606=6),VLOOKUP(AH606,INDEX((係数_バス貨物_ガソリン,係数_バス貨物_CNG,係数_バス貨物_軽油,係数_バス貨物_メタノール,係数_バス貨物_LPG),MATCH(AL606,【参考】排出ガスレベル!$AI$4:$AI$671,1),1,AR606):INDEX((係数_バス貨物_ガソリン,係数_バス貨物_CNG,係数_バス貨物_軽油,係数_バス貨物_メタノール,係数_バス貨物_LPG),MATCH(AL606+1,【参考】排出ガスレベル!$AI$4:$AI$671,1)-1,5,AR606),3,FALSE),IF(OR(AJ606=1,AJ606=2),VLOOKUP(AH606,INDEX((係数_乗用_ガソリン,係数_乗用_CNG,係数_乗用_軽油,係数_乗用_メタノール,係数_乗用_LPG),1,1,AR606):INDEX((係数_乗用_ガソリン,係数_乗用_CNG,係数_乗用_軽油,係数_乗用_メタノール,係数_乗用_LPG),125,5,AR606),3,FALSE))))))</f>
        <v/>
      </c>
      <c r="AP606" s="375" t="str">
        <f t="shared" si="269"/>
        <v/>
      </c>
      <c r="AQ606" s="444" t="str">
        <f t="shared" si="270"/>
        <v/>
      </c>
      <c r="AR606" s="375" t="str">
        <f t="shared" si="273"/>
        <v/>
      </c>
      <c r="AS606" s="377" t="str">
        <f t="shared" si="271"/>
        <v/>
      </c>
      <c r="AT606" s="378" t="str">
        <f t="shared" si="272"/>
        <v/>
      </c>
      <c r="AX606" s="625" t="b">
        <f t="shared" si="274"/>
        <v>0</v>
      </c>
      <c r="AY606" s="7" t="str">
        <f t="shared" si="275"/>
        <v>FALSEFALSEFALSE</v>
      </c>
      <c r="AZ606" s="626">
        <f t="shared" si="257"/>
        <v>0</v>
      </c>
      <c r="BA606" s="627" t="str">
        <f t="shared" si="258"/>
        <v/>
      </c>
      <c r="BB606" s="627">
        <f t="shared" si="259"/>
        <v>0</v>
      </c>
      <c r="BC606" s="690" t="str">
        <f t="shared" si="260"/>
        <v/>
      </c>
    </row>
    <row r="607" spans="1:55">
      <c r="A607" s="381">
        <v>551</v>
      </c>
      <c r="B607" s="117"/>
      <c r="C607" s="288"/>
      <c r="D607" s="289"/>
      <c r="E607" s="289"/>
      <c r="F607" s="290"/>
      <c r="G607" s="292"/>
      <c r="H607" s="116"/>
      <c r="I607" s="292"/>
      <c r="J607" s="116"/>
      <c r="K607" s="370" t="str">
        <f t="shared" si="249"/>
        <v/>
      </c>
      <c r="L607" s="370">
        <f t="shared" si="250"/>
        <v>0</v>
      </c>
      <c r="M607" s="370">
        <f t="shared" si="251"/>
        <v>0</v>
      </c>
      <c r="N607" s="371" t="str">
        <f t="shared" si="219"/>
        <v/>
      </c>
      <c r="O607" s="371" t="str">
        <f t="shared" si="220"/>
        <v/>
      </c>
      <c r="P607" s="371" t="str">
        <f t="shared" si="221"/>
        <v/>
      </c>
      <c r="Q607" s="371" t="str">
        <f t="shared" si="222"/>
        <v/>
      </c>
      <c r="R607" s="371" t="str">
        <f t="shared" si="223"/>
        <v/>
      </c>
      <c r="S607" s="371" t="str">
        <f t="shared" si="224"/>
        <v/>
      </c>
      <c r="T607" s="443" t="str">
        <f t="shared" si="252"/>
        <v/>
      </c>
      <c r="U607" s="539"/>
      <c r="V607" s="117"/>
      <c r="W607" s="118"/>
      <c r="X607" s="119"/>
      <c r="Y607" s="120"/>
      <c r="Z607" s="122"/>
      <c r="AA607" s="121"/>
      <c r="AB607" s="443" t="str">
        <f t="shared" si="253"/>
        <v/>
      </c>
      <c r="AC607" s="734" t="str">
        <f t="shared" si="254"/>
        <v/>
      </c>
      <c r="AD607" s="372"/>
      <c r="AE607" s="485"/>
      <c r="AF607" s="373" t="str">
        <f t="shared" si="261"/>
        <v/>
      </c>
      <c r="AG607" s="373" t="str">
        <f t="shared" si="262"/>
        <v/>
      </c>
      <c r="AH607" s="374" t="str">
        <f t="shared" si="263"/>
        <v/>
      </c>
      <c r="AI607" s="375" t="str">
        <f t="shared" si="264"/>
        <v/>
      </c>
      <c r="AJ607" s="375" t="str">
        <f t="shared" si="265"/>
        <v/>
      </c>
      <c r="AK607" s="375" t="str">
        <f t="shared" si="266"/>
        <v/>
      </c>
      <c r="AL607" s="375" t="str">
        <f t="shared" si="267"/>
        <v/>
      </c>
      <c r="AM607" s="375" t="str">
        <f t="shared" si="268"/>
        <v/>
      </c>
      <c r="AN607" s="376" t="str">
        <f>IF(AF607="","",IF(OR(AH607="",AH607="-"),"－",IF(OR(AM607=8,AM607=9),"",IF(OR(AJ607=3,AJ607=4,AJ607=5,AJ607=6),VLOOKUP(AH607,INDEX((係数_バス貨物_ガソリン,係数_バス貨物_CNG,係数_バス貨物_軽油,係数_バス貨物_メタノール,係数_バス貨物_LPG),MATCH(AL607,【参考】排出ガスレベル!$AI$4:$AI$671,1),1,AR607):INDEX((係数_バス貨物_ガソリン,係数_バス貨物_CNG,係数_バス貨物_軽油,係数_バス貨物_メタノール,係数_バス貨物_LPG),MATCH(AL607+1,【参考】排出ガスレベル!$AI$4:$AI$671,1)-1,5,AR607),2,FALSE),IF(OR(AJ607=1,AJ607=2),VLOOKUP(AH607,INDEX((係数_乗用_ガソリン,係数_乗用_CNG,係数_乗用_軽油,係数_乗用_メタノール,係数_乗用_LPG),1,1,AR607):INDEX((係数_乗用_ガソリン,係数_乗用_CNG,係数_乗用_軽油,係数_乗用_メタノール,係数_乗用_LPG),125,5,AR607),2,FALSE))))))</f>
        <v/>
      </c>
      <c r="AO607" s="376" t="str">
        <f>IF(T607="","",IF(OR(AH607="",AH607="-"),"－",IF(OR(AM607=8,AM607=9),"",IF(OR(AJ607=3,AJ607=4,AJ607=5,AJ607=6),VLOOKUP(AH607,INDEX((係数_バス貨物_ガソリン,係数_バス貨物_CNG,係数_バス貨物_軽油,係数_バス貨物_メタノール,係数_バス貨物_LPG),MATCH(AL607,【参考】排出ガスレベル!$AI$4:$AI$671,1),1,AR607):INDEX((係数_バス貨物_ガソリン,係数_バス貨物_CNG,係数_バス貨物_軽油,係数_バス貨物_メタノール,係数_バス貨物_LPG),MATCH(AL607+1,【参考】排出ガスレベル!$AI$4:$AI$671,1)-1,5,AR607),3,FALSE),IF(OR(AJ607=1,AJ607=2),VLOOKUP(AH607,INDEX((係数_乗用_ガソリン,係数_乗用_CNG,係数_乗用_軽油,係数_乗用_メタノール,係数_乗用_LPG),1,1,AR607):INDEX((係数_乗用_ガソリン,係数_乗用_CNG,係数_乗用_軽油,係数_乗用_メタノール,係数_乗用_LPG),125,5,AR607),3,FALSE))))))</f>
        <v/>
      </c>
      <c r="AP607" s="375" t="str">
        <f t="shared" si="269"/>
        <v/>
      </c>
      <c r="AQ607" s="444" t="str">
        <f t="shared" si="270"/>
        <v/>
      </c>
      <c r="AR607" s="375" t="str">
        <f t="shared" si="273"/>
        <v/>
      </c>
      <c r="AS607" s="377" t="str">
        <f t="shared" si="271"/>
        <v/>
      </c>
      <c r="AT607" s="378" t="str">
        <f t="shared" si="272"/>
        <v/>
      </c>
      <c r="AX607" s="625" t="b">
        <f t="shared" si="274"/>
        <v>0</v>
      </c>
      <c r="AY607" s="7" t="str">
        <f t="shared" si="275"/>
        <v>FALSEFALSEFALSE</v>
      </c>
      <c r="AZ607" s="626">
        <f t="shared" si="257"/>
        <v>0</v>
      </c>
      <c r="BA607" s="627" t="str">
        <f t="shared" si="258"/>
        <v/>
      </c>
      <c r="BB607" s="627">
        <f t="shared" si="259"/>
        <v>0</v>
      </c>
      <c r="BC607" s="690" t="str">
        <f t="shared" si="260"/>
        <v/>
      </c>
    </row>
    <row r="608" spans="1:55">
      <c r="A608" s="381">
        <v>552</v>
      </c>
      <c r="B608" s="117"/>
      <c r="C608" s="288"/>
      <c r="D608" s="289"/>
      <c r="E608" s="289"/>
      <c r="F608" s="290"/>
      <c r="G608" s="292"/>
      <c r="H608" s="116"/>
      <c r="I608" s="292"/>
      <c r="J608" s="116"/>
      <c r="K608" s="370" t="str">
        <f t="shared" si="249"/>
        <v/>
      </c>
      <c r="L608" s="370">
        <f t="shared" si="250"/>
        <v>0</v>
      </c>
      <c r="M608" s="370">
        <f t="shared" si="251"/>
        <v>0</v>
      </c>
      <c r="N608" s="371" t="str">
        <f t="shared" si="219"/>
        <v/>
      </c>
      <c r="O608" s="371" t="str">
        <f t="shared" si="220"/>
        <v/>
      </c>
      <c r="P608" s="371" t="str">
        <f t="shared" si="221"/>
        <v/>
      </c>
      <c r="Q608" s="371" t="str">
        <f t="shared" si="222"/>
        <v/>
      </c>
      <c r="R608" s="371" t="str">
        <f t="shared" si="223"/>
        <v/>
      </c>
      <c r="S608" s="371" t="str">
        <f t="shared" si="224"/>
        <v/>
      </c>
      <c r="T608" s="443" t="str">
        <f t="shared" si="252"/>
        <v/>
      </c>
      <c r="U608" s="539"/>
      <c r="V608" s="117"/>
      <c r="W608" s="118"/>
      <c r="X608" s="119"/>
      <c r="Y608" s="120"/>
      <c r="Z608" s="122"/>
      <c r="AA608" s="121"/>
      <c r="AB608" s="443" t="str">
        <f t="shared" si="253"/>
        <v/>
      </c>
      <c r="AC608" s="734" t="str">
        <f t="shared" si="254"/>
        <v/>
      </c>
      <c r="AD608" s="372"/>
      <c r="AE608" s="485"/>
      <c r="AF608" s="373" t="str">
        <f t="shared" si="261"/>
        <v/>
      </c>
      <c r="AG608" s="373" t="str">
        <f t="shared" si="262"/>
        <v/>
      </c>
      <c r="AH608" s="374" t="str">
        <f t="shared" si="263"/>
        <v/>
      </c>
      <c r="AI608" s="375" t="str">
        <f t="shared" si="264"/>
        <v/>
      </c>
      <c r="AJ608" s="375" t="str">
        <f t="shared" si="265"/>
        <v/>
      </c>
      <c r="AK608" s="375" t="str">
        <f t="shared" si="266"/>
        <v/>
      </c>
      <c r="AL608" s="375" t="str">
        <f t="shared" si="267"/>
        <v/>
      </c>
      <c r="AM608" s="375" t="str">
        <f t="shared" si="268"/>
        <v/>
      </c>
      <c r="AN608" s="376" t="str">
        <f>IF(AF608="","",IF(OR(AH608="",AH608="-"),"－",IF(OR(AM608=8,AM608=9),"",IF(OR(AJ608=3,AJ608=4,AJ608=5,AJ608=6),VLOOKUP(AH608,INDEX((係数_バス貨物_ガソリン,係数_バス貨物_CNG,係数_バス貨物_軽油,係数_バス貨物_メタノール,係数_バス貨物_LPG),MATCH(AL608,【参考】排出ガスレベル!$AI$4:$AI$671,1),1,AR608):INDEX((係数_バス貨物_ガソリン,係数_バス貨物_CNG,係数_バス貨物_軽油,係数_バス貨物_メタノール,係数_バス貨物_LPG),MATCH(AL608+1,【参考】排出ガスレベル!$AI$4:$AI$671,1)-1,5,AR608),2,FALSE),IF(OR(AJ608=1,AJ608=2),VLOOKUP(AH608,INDEX((係数_乗用_ガソリン,係数_乗用_CNG,係数_乗用_軽油,係数_乗用_メタノール,係数_乗用_LPG),1,1,AR608):INDEX((係数_乗用_ガソリン,係数_乗用_CNG,係数_乗用_軽油,係数_乗用_メタノール,係数_乗用_LPG),125,5,AR608),2,FALSE))))))</f>
        <v/>
      </c>
      <c r="AO608" s="376" t="str">
        <f>IF(T608="","",IF(OR(AH608="",AH608="-"),"－",IF(OR(AM608=8,AM608=9),"",IF(OR(AJ608=3,AJ608=4,AJ608=5,AJ608=6),VLOOKUP(AH608,INDEX((係数_バス貨物_ガソリン,係数_バス貨物_CNG,係数_バス貨物_軽油,係数_バス貨物_メタノール,係数_バス貨物_LPG),MATCH(AL608,【参考】排出ガスレベル!$AI$4:$AI$671,1),1,AR608):INDEX((係数_バス貨物_ガソリン,係数_バス貨物_CNG,係数_バス貨物_軽油,係数_バス貨物_メタノール,係数_バス貨物_LPG),MATCH(AL608+1,【参考】排出ガスレベル!$AI$4:$AI$671,1)-1,5,AR608),3,FALSE),IF(OR(AJ608=1,AJ608=2),VLOOKUP(AH608,INDEX((係数_乗用_ガソリン,係数_乗用_CNG,係数_乗用_軽油,係数_乗用_メタノール,係数_乗用_LPG),1,1,AR608):INDEX((係数_乗用_ガソリン,係数_乗用_CNG,係数_乗用_軽油,係数_乗用_メタノール,係数_乗用_LPG),125,5,AR608),3,FALSE))))))</f>
        <v/>
      </c>
      <c r="AP608" s="375" t="str">
        <f t="shared" si="269"/>
        <v/>
      </c>
      <c r="AQ608" s="444" t="str">
        <f t="shared" si="270"/>
        <v/>
      </c>
      <c r="AR608" s="375" t="str">
        <f t="shared" si="273"/>
        <v/>
      </c>
      <c r="AS608" s="377" t="str">
        <f t="shared" si="271"/>
        <v/>
      </c>
      <c r="AT608" s="378" t="str">
        <f t="shared" si="272"/>
        <v/>
      </c>
      <c r="AX608" s="625" t="b">
        <f t="shared" si="274"/>
        <v>0</v>
      </c>
      <c r="AY608" s="7" t="str">
        <f t="shared" si="275"/>
        <v>FALSEFALSEFALSE</v>
      </c>
      <c r="AZ608" s="626">
        <f t="shared" si="257"/>
        <v>0</v>
      </c>
      <c r="BA608" s="627" t="str">
        <f t="shared" si="258"/>
        <v/>
      </c>
      <c r="BB608" s="627">
        <f t="shared" si="259"/>
        <v>0</v>
      </c>
      <c r="BC608" s="690" t="str">
        <f t="shared" si="260"/>
        <v/>
      </c>
    </row>
    <row r="609" spans="1:55">
      <c r="A609" s="381">
        <v>553</v>
      </c>
      <c r="B609" s="117"/>
      <c r="C609" s="288"/>
      <c r="D609" s="289"/>
      <c r="E609" s="289"/>
      <c r="F609" s="290"/>
      <c r="G609" s="292"/>
      <c r="H609" s="116"/>
      <c r="I609" s="292"/>
      <c r="J609" s="116"/>
      <c r="K609" s="370" t="str">
        <f t="shared" si="249"/>
        <v/>
      </c>
      <c r="L609" s="370">
        <f t="shared" si="250"/>
        <v>0</v>
      </c>
      <c r="M609" s="370">
        <f t="shared" si="251"/>
        <v>0</v>
      </c>
      <c r="N609" s="371" t="str">
        <f t="shared" si="219"/>
        <v/>
      </c>
      <c r="O609" s="371" t="str">
        <f t="shared" si="220"/>
        <v/>
      </c>
      <c r="P609" s="371" t="str">
        <f t="shared" si="221"/>
        <v/>
      </c>
      <c r="Q609" s="371" t="str">
        <f t="shared" si="222"/>
        <v/>
      </c>
      <c r="R609" s="371" t="str">
        <f t="shared" si="223"/>
        <v/>
      </c>
      <c r="S609" s="371" t="str">
        <f t="shared" si="224"/>
        <v/>
      </c>
      <c r="T609" s="443" t="str">
        <f t="shared" si="252"/>
        <v/>
      </c>
      <c r="U609" s="539"/>
      <c r="V609" s="117"/>
      <c r="W609" s="118"/>
      <c r="X609" s="119"/>
      <c r="Y609" s="120"/>
      <c r="Z609" s="122"/>
      <c r="AA609" s="121"/>
      <c r="AB609" s="443" t="str">
        <f t="shared" si="253"/>
        <v/>
      </c>
      <c r="AC609" s="734" t="str">
        <f t="shared" si="254"/>
        <v/>
      </c>
      <c r="AD609" s="372"/>
      <c r="AE609" s="485"/>
      <c r="AF609" s="373" t="str">
        <f t="shared" si="261"/>
        <v/>
      </c>
      <c r="AG609" s="373" t="str">
        <f t="shared" si="262"/>
        <v/>
      </c>
      <c r="AH609" s="374" t="str">
        <f t="shared" si="263"/>
        <v/>
      </c>
      <c r="AI609" s="375" t="str">
        <f t="shared" si="264"/>
        <v/>
      </c>
      <c r="AJ609" s="375" t="str">
        <f t="shared" si="265"/>
        <v/>
      </c>
      <c r="AK609" s="375" t="str">
        <f t="shared" si="266"/>
        <v/>
      </c>
      <c r="AL609" s="375" t="str">
        <f t="shared" si="267"/>
        <v/>
      </c>
      <c r="AM609" s="375" t="str">
        <f t="shared" si="268"/>
        <v/>
      </c>
      <c r="AN609" s="376" t="str">
        <f>IF(AF609="","",IF(OR(AH609="",AH609="-"),"－",IF(OR(AM609=8,AM609=9),"",IF(OR(AJ609=3,AJ609=4,AJ609=5,AJ609=6),VLOOKUP(AH609,INDEX((係数_バス貨物_ガソリン,係数_バス貨物_CNG,係数_バス貨物_軽油,係数_バス貨物_メタノール,係数_バス貨物_LPG),MATCH(AL609,【参考】排出ガスレベル!$AI$4:$AI$671,1),1,AR609):INDEX((係数_バス貨物_ガソリン,係数_バス貨物_CNG,係数_バス貨物_軽油,係数_バス貨物_メタノール,係数_バス貨物_LPG),MATCH(AL609+1,【参考】排出ガスレベル!$AI$4:$AI$671,1)-1,5,AR609),2,FALSE),IF(OR(AJ609=1,AJ609=2),VLOOKUP(AH609,INDEX((係数_乗用_ガソリン,係数_乗用_CNG,係数_乗用_軽油,係数_乗用_メタノール,係数_乗用_LPG),1,1,AR609):INDEX((係数_乗用_ガソリン,係数_乗用_CNG,係数_乗用_軽油,係数_乗用_メタノール,係数_乗用_LPG),125,5,AR609),2,FALSE))))))</f>
        <v/>
      </c>
      <c r="AO609" s="376" t="str">
        <f>IF(T609="","",IF(OR(AH609="",AH609="-"),"－",IF(OR(AM609=8,AM609=9),"",IF(OR(AJ609=3,AJ609=4,AJ609=5,AJ609=6),VLOOKUP(AH609,INDEX((係数_バス貨物_ガソリン,係数_バス貨物_CNG,係数_バス貨物_軽油,係数_バス貨物_メタノール,係数_バス貨物_LPG),MATCH(AL609,【参考】排出ガスレベル!$AI$4:$AI$671,1),1,AR609):INDEX((係数_バス貨物_ガソリン,係数_バス貨物_CNG,係数_バス貨物_軽油,係数_バス貨物_メタノール,係数_バス貨物_LPG),MATCH(AL609+1,【参考】排出ガスレベル!$AI$4:$AI$671,1)-1,5,AR609),3,FALSE),IF(OR(AJ609=1,AJ609=2),VLOOKUP(AH609,INDEX((係数_乗用_ガソリン,係数_乗用_CNG,係数_乗用_軽油,係数_乗用_メタノール,係数_乗用_LPG),1,1,AR609):INDEX((係数_乗用_ガソリン,係数_乗用_CNG,係数_乗用_軽油,係数_乗用_メタノール,係数_乗用_LPG),125,5,AR609),3,FALSE))))))</f>
        <v/>
      </c>
      <c r="AP609" s="375" t="str">
        <f t="shared" si="269"/>
        <v/>
      </c>
      <c r="AQ609" s="444" t="str">
        <f t="shared" si="270"/>
        <v/>
      </c>
      <c r="AR609" s="375" t="str">
        <f t="shared" si="273"/>
        <v/>
      </c>
      <c r="AS609" s="377" t="str">
        <f t="shared" si="271"/>
        <v/>
      </c>
      <c r="AT609" s="378" t="str">
        <f t="shared" si="272"/>
        <v/>
      </c>
      <c r="AX609" s="625" t="b">
        <f t="shared" si="274"/>
        <v>0</v>
      </c>
      <c r="AY609" s="7" t="str">
        <f t="shared" si="275"/>
        <v>FALSEFALSEFALSE</v>
      </c>
      <c r="AZ609" s="626">
        <f t="shared" si="257"/>
        <v>0</v>
      </c>
      <c r="BA609" s="627" t="str">
        <f t="shared" si="258"/>
        <v/>
      </c>
      <c r="BB609" s="627">
        <f t="shared" si="259"/>
        <v>0</v>
      </c>
      <c r="BC609" s="690" t="str">
        <f t="shared" si="260"/>
        <v/>
      </c>
    </row>
    <row r="610" spans="1:55">
      <c r="A610" s="381">
        <v>554</v>
      </c>
      <c r="B610" s="117"/>
      <c r="C610" s="288"/>
      <c r="D610" s="289"/>
      <c r="E610" s="289"/>
      <c r="F610" s="290"/>
      <c r="G610" s="292"/>
      <c r="H610" s="116"/>
      <c r="I610" s="292"/>
      <c r="J610" s="116"/>
      <c r="K610" s="370" t="str">
        <f t="shared" si="249"/>
        <v/>
      </c>
      <c r="L610" s="370">
        <f t="shared" si="250"/>
        <v>0</v>
      </c>
      <c r="M610" s="370">
        <f t="shared" si="251"/>
        <v>0</v>
      </c>
      <c r="N610" s="371" t="str">
        <f t="shared" si="219"/>
        <v/>
      </c>
      <c r="O610" s="371" t="str">
        <f t="shared" si="220"/>
        <v/>
      </c>
      <c r="P610" s="371" t="str">
        <f t="shared" si="221"/>
        <v/>
      </c>
      <c r="Q610" s="371" t="str">
        <f t="shared" si="222"/>
        <v/>
      </c>
      <c r="R610" s="371" t="str">
        <f t="shared" si="223"/>
        <v/>
      </c>
      <c r="S610" s="371" t="str">
        <f t="shared" si="224"/>
        <v/>
      </c>
      <c r="T610" s="443" t="str">
        <f t="shared" si="252"/>
        <v/>
      </c>
      <c r="U610" s="539"/>
      <c r="V610" s="117"/>
      <c r="W610" s="118"/>
      <c r="X610" s="119"/>
      <c r="Y610" s="120"/>
      <c r="Z610" s="122"/>
      <c r="AA610" s="121"/>
      <c r="AB610" s="443" t="str">
        <f t="shared" si="253"/>
        <v/>
      </c>
      <c r="AC610" s="734" t="str">
        <f t="shared" si="254"/>
        <v/>
      </c>
      <c r="AD610" s="372"/>
      <c r="AE610" s="485"/>
      <c r="AF610" s="373" t="str">
        <f t="shared" si="261"/>
        <v/>
      </c>
      <c r="AG610" s="373" t="str">
        <f t="shared" si="262"/>
        <v/>
      </c>
      <c r="AH610" s="374" t="str">
        <f t="shared" si="263"/>
        <v/>
      </c>
      <c r="AI610" s="375" t="str">
        <f t="shared" si="264"/>
        <v/>
      </c>
      <c r="AJ610" s="375" t="str">
        <f t="shared" si="265"/>
        <v/>
      </c>
      <c r="AK610" s="375" t="str">
        <f t="shared" si="266"/>
        <v/>
      </c>
      <c r="AL610" s="375" t="str">
        <f t="shared" si="267"/>
        <v/>
      </c>
      <c r="AM610" s="375" t="str">
        <f t="shared" si="268"/>
        <v/>
      </c>
      <c r="AN610" s="376" t="str">
        <f>IF(AF610="","",IF(OR(AH610="",AH610="-"),"－",IF(OR(AM610=8,AM610=9),"",IF(OR(AJ610=3,AJ610=4,AJ610=5,AJ610=6),VLOOKUP(AH610,INDEX((係数_バス貨物_ガソリン,係数_バス貨物_CNG,係数_バス貨物_軽油,係数_バス貨物_メタノール,係数_バス貨物_LPG),MATCH(AL610,【参考】排出ガスレベル!$AI$4:$AI$671,1),1,AR610):INDEX((係数_バス貨物_ガソリン,係数_バス貨物_CNG,係数_バス貨物_軽油,係数_バス貨物_メタノール,係数_バス貨物_LPG),MATCH(AL610+1,【参考】排出ガスレベル!$AI$4:$AI$671,1)-1,5,AR610),2,FALSE),IF(OR(AJ610=1,AJ610=2),VLOOKUP(AH610,INDEX((係数_乗用_ガソリン,係数_乗用_CNG,係数_乗用_軽油,係数_乗用_メタノール,係数_乗用_LPG),1,1,AR610):INDEX((係数_乗用_ガソリン,係数_乗用_CNG,係数_乗用_軽油,係数_乗用_メタノール,係数_乗用_LPG),125,5,AR610),2,FALSE))))))</f>
        <v/>
      </c>
      <c r="AO610" s="376" t="str">
        <f>IF(T610="","",IF(OR(AH610="",AH610="-"),"－",IF(OR(AM610=8,AM610=9),"",IF(OR(AJ610=3,AJ610=4,AJ610=5,AJ610=6),VLOOKUP(AH610,INDEX((係数_バス貨物_ガソリン,係数_バス貨物_CNG,係数_バス貨物_軽油,係数_バス貨物_メタノール,係数_バス貨物_LPG),MATCH(AL610,【参考】排出ガスレベル!$AI$4:$AI$671,1),1,AR610):INDEX((係数_バス貨物_ガソリン,係数_バス貨物_CNG,係数_バス貨物_軽油,係数_バス貨物_メタノール,係数_バス貨物_LPG),MATCH(AL610+1,【参考】排出ガスレベル!$AI$4:$AI$671,1)-1,5,AR610),3,FALSE),IF(OR(AJ610=1,AJ610=2),VLOOKUP(AH610,INDEX((係数_乗用_ガソリン,係数_乗用_CNG,係数_乗用_軽油,係数_乗用_メタノール,係数_乗用_LPG),1,1,AR610):INDEX((係数_乗用_ガソリン,係数_乗用_CNG,係数_乗用_軽油,係数_乗用_メタノール,係数_乗用_LPG),125,5,AR610),3,FALSE))))))</f>
        <v/>
      </c>
      <c r="AP610" s="375" t="str">
        <f t="shared" si="269"/>
        <v/>
      </c>
      <c r="AQ610" s="444" t="str">
        <f t="shared" si="270"/>
        <v/>
      </c>
      <c r="AR610" s="375" t="str">
        <f t="shared" si="273"/>
        <v/>
      </c>
      <c r="AS610" s="377" t="str">
        <f t="shared" si="271"/>
        <v/>
      </c>
      <c r="AT610" s="378" t="str">
        <f t="shared" si="272"/>
        <v/>
      </c>
      <c r="AX610" s="625" t="b">
        <f t="shared" si="274"/>
        <v>0</v>
      </c>
      <c r="AY610" s="7" t="str">
        <f t="shared" si="275"/>
        <v>FALSEFALSEFALSE</v>
      </c>
      <c r="AZ610" s="626">
        <f t="shared" si="257"/>
        <v>0</v>
      </c>
      <c r="BA610" s="627" t="str">
        <f t="shared" si="258"/>
        <v/>
      </c>
      <c r="BB610" s="627">
        <f t="shared" si="259"/>
        <v>0</v>
      </c>
      <c r="BC610" s="690" t="str">
        <f t="shared" si="260"/>
        <v/>
      </c>
    </row>
    <row r="611" spans="1:55">
      <c r="A611" s="381">
        <v>555</v>
      </c>
      <c r="B611" s="117"/>
      <c r="C611" s="288"/>
      <c r="D611" s="289"/>
      <c r="E611" s="289"/>
      <c r="F611" s="290"/>
      <c r="G611" s="292"/>
      <c r="H611" s="116"/>
      <c r="I611" s="292"/>
      <c r="J611" s="116"/>
      <c r="K611" s="370" t="str">
        <f t="shared" si="249"/>
        <v/>
      </c>
      <c r="L611" s="370">
        <f t="shared" si="250"/>
        <v>0</v>
      </c>
      <c r="M611" s="370">
        <f t="shared" si="251"/>
        <v>0</v>
      </c>
      <c r="N611" s="371" t="str">
        <f t="shared" si="219"/>
        <v/>
      </c>
      <c r="O611" s="371" t="str">
        <f t="shared" si="220"/>
        <v/>
      </c>
      <c r="P611" s="371" t="str">
        <f t="shared" si="221"/>
        <v/>
      </c>
      <c r="Q611" s="371" t="str">
        <f t="shared" si="222"/>
        <v/>
      </c>
      <c r="R611" s="371" t="str">
        <f t="shared" si="223"/>
        <v/>
      </c>
      <c r="S611" s="371" t="str">
        <f t="shared" si="224"/>
        <v/>
      </c>
      <c r="T611" s="443" t="str">
        <f t="shared" si="252"/>
        <v/>
      </c>
      <c r="U611" s="539"/>
      <c r="V611" s="117"/>
      <c r="W611" s="118"/>
      <c r="X611" s="119"/>
      <c r="Y611" s="120"/>
      <c r="Z611" s="122"/>
      <c r="AA611" s="121"/>
      <c r="AB611" s="443" t="str">
        <f t="shared" si="253"/>
        <v/>
      </c>
      <c r="AC611" s="734" t="str">
        <f t="shared" si="254"/>
        <v/>
      </c>
      <c r="AD611" s="372"/>
      <c r="AE611" s="485"/>
      <c r="AF611" s="373" t="str">
        <f t="shared" si="261"/>
        <v/>
      </c>
      <c r="AG611" s="373" t="str">
        <f t="shared" si="262"/>
        <v/>
      </c>
      <c r="AH611" s="374" t="str">
        <f t="shared" si="263"/>
        <v/>
      </c>
      <c r="AI611" s="375" t="str">
        <f t="shared" si="264"/>
        <v/>
      </c>
      <c r="AJ611" s="375" t="str">
        <f t="shared" si="265"/>
        <v/>
      </c>
      <c r="AK611" s="375" t="str">
        <f t="shared" si="266"/>
        <v/>
      </c>
      <c r="AL611" s="375" t="str">
        <f t="shared" si="267"/>
        <v/>
      </c>
      <c r="AM611" s="375" t="str">
        <f t="shared" si="268"/>
        <v/>
      </c>
      <c r="AN611" s="376" t="str">
        <f>IF(AF611="","",IF(OR(AH611="",AH611="-"),"－",IF(OR(AM611=8,AM611=9),"",IF(OR(AJ611=3,AJ611=4,AJ611=5,AJ611=6),VLOOKUP(AH611,INDEX((係数_バス貨物_ガソリン,係数_バス貨物_CNG,係数_バス貨物_軽油,係数_バス貨物_メタノール,係数_バス貨物_LPG),MATCH(AL611,【参考】排出ガスレベル!$AI$4:$AI$671,1),1,AR611):INDEX((係数_バス貨物_ガソリン,係数_バス貨物_CNG,係数_バス貨物_軽油,係数_バス貨物_メタノール,係数_バス貨物_LPG),MATCH(AL611+1,【参考】排出ガスレベル!$AI$4:$AI$671,1)-1,5,AR611),2,FALSE),IF(OR(AJ611=1,AJ611=2),VLOOKUP(AH611,INDEX((係数_乗用_ガソリン,係数_乗用_CNG,係数_乗用_軽油,係数_乗用_メタノール,係数_乗用_LPG),1,1,AR611):INDEX((係数_乗用_ガソリン,係数_乗用_CNG,係数_乗用_軽油,係数_乗用_メタノール,係数_乗用_LPG),125,5,AR611),2,FALSE))))))</f>
        <v/>
      </c>
      <c r="AO611" s="376" t="str">
        <f>IF(T611="","",IF(OR(AH611="",AH611="-"),"－",IF(OR(AM611=8,AM611=9),"",IF(OR(AJ611=3,AJ611=4,AJ611=5,AJ611=6),VLOOKUP(AH611,INDEX((係数_バス貨物_ガソリン,係数_バス貨物_CNG,係数_バス貨物_軽油,係数_バス貨物_メタノール,係数_バス貨物_LPG),MATCH(AL611,【参考】排出ガスレベル!$AI$4:$AI$671,1),1,AR611):INDEX((係数_バス貨物_ガソリン,係数_バス貨物_CNG,係数_バス貨物_軽油,係数_バス貨物_メタノール,係数_バス貨物_LPG),MATCH(AL611+1,【参考】排出ガスレベル!$AI$4:$AI$671,1)-1,5,AR611),3,FALSE),IF(OR(AJ611=1,AJ611=2),VLOOKUP(AH611,INDEX((係数_乗用_ガソリン,係数_乗用_CNG,係数_乗用_軽油,係数_乗用_メタノール,係数_乗用_LPG),1,1,AR611):INDEX((係数_乗用_ガソリン,係数_乗用_CNG,係数_乗用_軽油,係数_乗用_メタノール,係数_乗用_LPG),125,5,AR611),3,FALSE))))))</f>
        <v/>
      </c>
      <c r="AP611" s="375" t="str">
        <f t="shared" si="269"/>
        <v/>
      </c>
      <c r="AQ611" s="444" t="str">
        <f t="shared" si="270"/>
        <v/>
      </c>
      <c r="AR611" s="375" t="str">
        <f t="shared" si="273"/>
        <v/>
      </c>
      <c r="AS611" s="377" t="str">
        <f t="shared" si="271"/>
        <v/>
      </c>
      <c r="AT611" s="378" t="str">
        <f t="shared" si="272"/>
        <v/>
      </c>
      <c r="AX611" s="625" t="b">
        <f t="shared" si="274"/>
        <v>0</v>
      </c>
      <c r="AY611" s="7" t="str">
        <f t="shared" si="275"/>
        <v>FALSEFALSEFALSE</v>
      </c>
      <c r="AZ611" s="626">
        <f t="shared" si="257"/>
        <v>0</v>
      </c>
      <c r="BA611" s="627" t="str">
        <f t="shared" si="258"/>
        <v/>
      </c>
      <c r="BB611" s="627">
        <f t="shared" si="259"/>
        <v>0</v>
      </c>
      <c r="BC611" s="690" t="str">
        <f t="shared" si="260"/>
        <v/>
      </c>
    </row>
    <row r="612" spans="1:55">
      <c r="A612" s="381">
        <v>556</v>
      </c>
      <c r="B612" s="117"/>
      <c r="C612" s="288"/>
      <c r="D612" s="289"/>
      <c r="E612" s="289"/>
      <c r="F612" s="290"/>
      <c r="G612" s="292"/>
      <c r="H612" s="116"/>
      <c r="I612" s="292"/>
      <c r="J612" s="116"/>
      <c r="K612" s="370" t="str">
        <f t="shared" si="249"/>
        <v/>
      </c>
      <c r="L612" s="370">
        <f t="shared" si="250"/>
        <v>0</v>
      </c>
      <c r="M612" s="370">
        <f t="shared" si="251"/>
        <v>0</v>
      </c>
      <c r="N612" s="371" t="str">
        <f t="shared" si="219"/>
        <v/>
      </c>
      <c r="O612" s="371" t="str">
        <f t="shared" si="220"/>
        <v/>
      </c>
      <c r="P612" s="371" t="str">
        <f t="shared" si="221"/>
        <v/>
      </c>
      <c r="Q612" s="371" t="str">
        <f t="shared" si="222"/>
        <v/>
      </c>
      <c r="R612" s="371" t="str">
        <f t="shared" si="223"/>
        <v/>
      </c>
      <c r="S612" s="371" t="str">
        <f t="shared" si="224"/>
        <v/>
      </c>
      <c r="T612" s="443" t="str">
        <f t="shared" si="252"/>
        <v/>
      </c>
      <c r="U612" s="539"/>
      <c r="V612" s="117"/>
      <c r="W612" s="118"/>
      <c r="X612" s="119"/>
      <c r="Y612" s="120"/>
      <c r="Z612" s="122"/>
      <c r="AA612" s="121"/>
      <c r="AB612" s="443" t="str">
        <f t="shared" si="253"/>
        <v/>
      </c>
      <c r="AC612" s="734" t="str">
        <f t="shared" si="254"/>
        <v/>
      </c>
      <c r="AD612" s="372"/>
      <c r="AE612" s="485"/>
      <c r="AF612" s="373" t="str">
        <f t="shared" si="261"/>
        <v/>
      </c>
      <c r="AG612" s="373" t="str">
        <f t="shared" si="262"/>
        <v/>
      </c>
      <c r="AH612" s="374" t="str">
        <f t="shared" si="263"/>
        <v/>
      </c>
      <c r="AI612" s="375" t="str">
        <f t="shared" si="264"/>
        <v/>
      </c>
      <c r="AJ612" s="375" t="str">
        <f t="shared" si="265"/>
        <v/>
      </c>
      <c r="AK612" s="375" t="str">
        <f t="shared" si="266"/>
        <v/>
      </c>
      <c r="AL612" s="375" t="str">
        <f t="shared" si="267"/>
        <v/>
      </c>
      <c r="AM612" s="375" t="str">
        <f t="shared" si="268"/>
        <v/>
      </c>
      <c r="AN612" s="376" t="str">
        <f>IF(AF612="","",IF(OR(AH612="",AH612="-"),"－",IF(OR(AM612=8,AM612=9),"",IF(OR(AJ612=3,AJ612=4,AJ612=5,AJ612=6),VLOOKUP(AH612,INDEX((係数_バス貨物_ガソリン,係数_バス貨物_CNG,係数_バス貨物_軽油,係数_バス貨物_メタノール,係数_バス貨物_LPG),MATCH(AL612,【参考】排出ガスレベル!$AI$4:$AI$671,1),1,AR612):INDEX((係数_バス貨物_ガソリン,係数_バス貨物_CNG,係数_バス貨物_軽油,係数_バス貨物_メタノール,係数_バス貨物_LPG),MATCH(AL612+1,【参考】排出ガスレベル!$AI$4:$AI$671,1)-1,5,AR612),2,FALSE),IF(OR(AJ612=1,AJ612=2),VLOOKUP(AH612,INDEX((係数_乗用_ガソリン,係数_乗用_CNG,係数_乗用_軽油,係数_乗用_メタノール,係数_乗用_LPG),1,1,AR612):INDEX((係数_乗用_ガソリン,係数_乗用_CNG,係数_乗用_軽油,係数_乗用_メタノール,係数_乗用_LPG),125,5,AR612),2,FALSE))))))</f>
        <v/>
      </c>
      <c r="AO612" s="376" t="str">
        <f>IF(T612="","",IF(OR(AH612="",AH612="-"),"－",IF(OR(AM612=8,AM612=9),"",IF(OR(AJ612=3,AJ612=4,AJ612=5,AJ612=6),VLOOKUP(AH612,INDEX((係数_バス貨物_ガソリン,係数_バス貨物_CNG,係数_バス貨物_軽油,係数_バス貨物_メタノール,係数_バス貨物_LPG),MATCH(AL612,【参考】排出ガスレベル!$AI$4:$AI$671,1),1,AR612):INDEX((係数_バス貨物_ガソリン,係数_バス貨物_CNG,係数_バス貨物_軽油,係数_バス貨物_メタノール,係数_バス貨物_LPG),MATCH(AL612+1,【参考】排出ガスレベル!$AI$4:$AI$671,1)-1,5,AR612),3,FALSE),IF(OR(AJ612=1,AJ612=2),VLOOKUP(AH612,INDEX((係数_乗用_ガソリン,係数_乗用_CNG,係数_乗用_軽油,係数_乗用_メタノール,係数_乗用_LPG),1,1,AR612):INDEX((係数_乗用_ガソリン,係数_乗用_CNG,係数_乗用_軽油,係数_乗用_メタノール,係数_乗用_LPG),125,5,AR612),3,FALSE))))))</f>
        <v/>
      </c>
      <c r="AP612" s="375" t="str">
        <f t="shared" si="269"/>
        <v/>
      </c>
      <c r="AQ612" s="444" t="str">
        <f t="shared" si="270"/>
        <v/>
      </c>
      <c r="AR612" s="375" t="str">
        <f t="shared" si="273"/>
        <v/>
      </c>
      <c r="AS612" s="377" t="str">
        <f t="shared" si="271"/>
        <v/>
      </c>
      <c r="AT612" s="378" t="str">
        <f t="shared" si="272"/>
        <v/>
      </c>
      <c r="AX612" s="625" t="b">
        <f t="shared" si="274"/>
        <v>0</v>
      </c>
      <c r="AY612" s="7" t="str">
        <f t="shared" si="275"/>
        <v>FALSEFALSEFALSE</v>
      </c>
      <c r="AZ612" s="626">
        <f t="shared" si="257"/>
        <v>0</v>
      </c>
      <c r="BA612" s="627" t="str">
        <f t="shared" si="258"/>
        <v/>
      </c>
      <c r="BB612" s="627">
        <f t="shared" si="259"/>
        <v>0</v>
      </c>
      <c r="BC612" s="690" t="str">
        <f t="shared" si="260"/>
        <v/>
      </c>
    </row>
    <row r="613" spans="1:55">
      <c r="A613" s="381">
        <v>557</v>
      </c>
      <c r="B613" s="117"/>
      <c r="C613" s="288"/>
      <c r="D613" s="289"/>
      <c r="E613" s="289"/>
      <c r="F613" s="290"/>
      <c r="G613" s="292"/>
      <c r="H613" s="116"/>
      <c r="I613" s="292"/>
      <c r="J613" s="116"/>
      <c r="K613" s="370" t="str">
        <f t="shared" si="249"/>
        <v/>
      </c>
      <c r="L613" s="370">
        <f t="shared" si="250"/>
        <v>0</v>
      </c>
      <c r="M613" s="370">
        <f t="shared" si="251"/>
        <v>0</v>
      </c>
      <c r="N613" s="371" t="str">
        <f t="shared" si="219"/>
        <v/>
      </c>
      <c r="O613" s="371" t="str">
        <f t="shared" si="220"/>
        <v/>
      </c>
      <c r="P613" s="371" t="str">
        <f t="shared" si="221"/>
        <v/>
      </c>
      <c r="Q613" s="371" t="str">
        <f t="shared" si="222"/>
        <v/>
      </c>
      <c r="R613" s="371" t="str">
        <f t="shared" si="223"/>
        <v/>
      </c>
      <c r="S613" s="371" t="str">
        <f t="shared" si="224"/>
        <v/>
      </c>
      <c r="T613" s="443" t="str">
        <f t="shared" si="252"/>
        <v/>
      </c>
      <c r="U613" s="539"/>
      <c r="V613" s="117"/>
      <c r="W613" s="118"/>
      <c r="X613" s="119"/>
      <c r="Y613" s="120"/>
      <c r="Z613" s="122"/>
      <c r="AA613" s="121"/>
      <c r="AB613" s="443" t="str">
        <f t="shared" si="253"/>
        <v/>
      </c>
      <c r="AC613" s="734" t="str">
        <f t="shared" si="254"/>
        <v/>
      </c>
      <c r="AD613" s="372"/>
      <c r="AE613" s="485"/>
      <c r="AF613" s="373" t="str">
        <f t="shared" si="261"/>
        <v/>
      </c>
      <c r="AG613" s="373" t="str">
        <f t="shared" si="262"/>
        <v/>
      </c>
      <c r="AH613" s="374" t="str">
        <f t="shared" si="263"/>
        <v/>
      </c>
      <c r="AI613" s="375" t="str">
        <f t="shared" si="264"/>
        <v/>
      </c>
      <c r="AJ613" s="375" t="str">
        <f t="shared" si="265"/>
        <v/>
      </c>
      <c r="AK613" s="375" t="str">
        <f t="shared" si="266"/>
        <v/>
      </c>
      <c r="AL613" s="375" t="str">
        <f t="shared" si="267"/>
        <v/>
      </c>
      <c r="AM613" s="375" t="str">
        <f t="shared" si="268"/>
        <v/>
      </c>
      <c r="AN613" s="376" t="str">
        <f>IF(AF613="","",IF(OR(AH613="",AH613="-"),"－",IF(OR(AM613=8,AM613=9),"",IF(OR(AJ613=3,AJ613=4,AJ613=5,AJ613=6),VLOOKUP(AH613,INDEX((係数_バス貨物_ガソリン,係数_バス貨物_CNG,係数_バス貨物_軽油,係数_バス貨物_メタノール,係数_バス貨物_LPG),MATCH(AL613,【参考】排出ガスレベル!$AI$4:$AI$671,1),1,AR613):INDEX((係数_バス貨物_ガソリン,係数_バス貨物_CNG,係数_バス貨物_軽油,係数_バス貨物_メタノール,係数_バス貨物_LPG),MATCH(AL613+1,【参考】排出ガスレベル!$AI$4:$AI$671,1)-1,5,AR613),2,FALSE),IF(OR(AJ613=1,AJ613=2),VLOOKUP(AH613,INDEX((係数_乗用_ガソリン,係数_乗用_CNG,係数_乗用_軽油,係数_乗用_メタノール,係数_乗用_LPG),1,1,AR613):INDEX((係数_乗用_ガソリン,係数_乗用_CNG,係数_乗用_軽油,係数_乗用_メタノール,係数_乗用_LPG),125,5,AR613),2,FALSE))))))</f>
        <v/>
      </c>
      <c r="AO613" s="376" t="str">
        <f>IF(T613="","",IF(OR(AH613="",AH613="-"),"－",IF(OR(AM613=8,AM613=9),"",IF(OR(AJ613=3,AJ613=4,AJ613=5,AJ613=6),VLOOKUP(AH613,INDEX((係数_バス貨物_ガソリン,係数_バス貨物_CNG,係数_バス貨物_軽油,係数_バス貨物_メタノール,係数_バス貨物_LPG),MATCH(AL613,【参考】排出ガスレベル!$AI$4:$AI$671,1),1,AR613):INDEX((係数_バス貨物_ガソリン,係数_バス貨物_CNG,係数_バス貨物_軽油,係数_バス貨物_メタノール,係数_バス貨物_LPG),MATCH(AL613+1,【参考】排出ガスレベル!$AI$4:$AI$671,1)-1,5,AR613),3,FALSE),IF(OR(AJ613=1,AJ613=2),VLOOKUP(AH613,INDEX((係数_乗用_ガソリン,係数_乗用_CNG,係数_乗用_軽油,係数_乗用_メタノール,係数_乗用_LPG),1,1,AR613):INDEX((係数_乗用_ガソリン,係数_乗用_CNG,係数_乗用_軽油,係数_乗用_メタノール,係数_乗用_LPG),125,5,AR613),3,FALSE))))))</f>
        <v/>
      </c>
      <c r="AP613" s="375" t="str">
        <f t="shared" si="269"/>
        <v/>
      </c>
      <c r="AQ613" s="444" t="str">
        <f t="shared" si="270"/>
        <v/>
      </c>
      <c r="AR613" s="375" t="str">
        <f t="shared" si="273"/>
        <v/>
      </c>
      <c r="AS613" s="377" t="str">
        <f t="shared" si="271"/>
        <v/>
      </c>
      <c r="AT613" s="378" t="str">
        <f t="shared" si="272"/>
        <v/>
      </c>
      <c r="AX613" s="625" t="b">
        <f t="shared" si="274"/>
        <v>0</v>
      </c>
      <c r="AY613" s="7" t="str">
        <f t="shared" si="275"/>
        <v>FALSEFALSEFALSE</v>
      </c>
      <c r="AZ613" s="626">
        <f t="shared" si="257"/>
        <v>0</v>
      </c>
      <c r="BA613" s="627" t="str">
        <f t="shared" si="258"/>
        <v/>
      </c>
      <c r="BB613" s="627">
        <f t="shared" si="259"/>
        <v>0</v>
      </c>
      <c r="BC613" s="690" t="str">
        <f t="shared" si="260"/>
        <v/>
      </c>
    </row>
    <row r="614" spans="1:55">
      <c r="A614" s="381">
        <v>558</v>
      </c>
      <c r="B614" s="117"/>
      <c r="C614" s="288"/>
      <c r="D614" s="289"/>
      <c r="E614" s="289"/>
      <c r="F614" s="290"/>
      <c r="G614" s="292"/>
      <c r="H614" s="116"/>
      <c r="I614" s="292"/>
      <c r="J614" s="116"/>
      <c r="K614" s="370" t="str">
        <f t="shared" si="249"/>
        <v/>
      </c>
      <c r="L614" s="370">
        <f t="shared" si="250"/>
        <v>0</v>
      </c>
      <c r="M614" s="370">
        <f t="shared" si="251"/>
        <v>0</v>
      </c>
      <c r="N614" s="371" t="str">
        <f t="shared" si="219"/>
        <v/>
      </c>
      <c r="O614" s="371" t="str">
        <f t="shared" si="220"/>
        <v/>
      </c>
      <c r="P614" s="371" t="str">
        <f t="shared" si="221"/>
        <v/>
      </c>
      <c r="Q614" s="371" t="str">
        <f t="shared" si="222"/>
        <v/>
      </c>
      <c r="R614" s="371" t="str">
        <f t="shared" si="223"/>
        <v/>
      </c>
      <c r="S614" s="371" t="str">
        <f t="shared" si="224"/>
        <v/>
      </c>
      <c r="T614" s="443" t="str">
        <f t="shared" si="252"/>
        <v/>
      </c>
      <c r="U614" s="539"/>
      <c r="V614" s="117"/>
      <c r="W614" s="118"/>
      <c r="X614" s="119"/>
      <c r="Y614" s="120"/>
      <c r="Z614" s="122"/>
      <c r="AA614" s="121"/>
      <c r="AB614" s="443" t="str">
        <f t="shared" si="253"/>
        <v/>
      </c>
      <c r="AC614" s="734" t="str">
        <f t="shared" si="254"/>
        <v/>
      </c>
      <c r="AD614" s="372"/>
      <c r="AE614" s="485"/>
      <c r="AF614" s="373" t="str">
        <f t="shared" si="261"/>
        <v/>
      </c>
      <c r="AG614" s="373" t="str">
        <f t="shared" si="262"/>
        <v/>
      </c>
      <c r="AH614" s="374" t="str">
        <f t="shared" si="263"/>
        <v/>
      </c>
      <c r="AI614" s="375" t="str">
        <f t="shared" si="264"/>
        <v/>
      </c>
      <c r="AJ614" s="375" t="str">
        <f t="shared" si="265"/>
        <v/>
      </c>
      <c r="AK614" s="375" t="str">
        <f t="shared" si="266"/>
        <v/>
      </c>
      <c r="AL614" s="375" t="str">
        <f t="shared" si="267"/>
        <v/>
      </c>
      <c r="AM614" s="375" t="str">
        <f t="shared" si="268"/>
        <v/>
      </c>
      <c r="AN614" s="376" t="str">
        <f>IF(AF614="","",IF(OR(AH614="",AH614="-"),"－",IF(OR(AM614=8,AM614=9),"",IF(OR(AJ614=3,AJ614=4,AJ614=5,AJ614=6),VLOOKUP(AH614,INDEX((係数_バス貨物_ガソリン,係数_バス貨物_CNG,係数_バス貨物_軽油,係数_バス貨物_メタノール,係数_バス貨物_LPG),MATCH(AL614,【参考】排出ガスレベル!$AI$4:$AI$671,1),1,AR614):INDEX((係数_バス貨物_ガソリン,係数_バス貨物_CNG,係数_バス貨物_軽油,係数_バス貨物_メタノール,係数_バス貨物_LPG),MATCH(AL614+1,【参考】排出ガスレベル!$AI$4:$AI$671,1)-1,5,AR614),2,FALSE),IF(OR(AJ614=1,AJ614=2),VLOOKUP(AH614,INDEX((係数_乗用_ガソリン,係数_乗用_CNG,係数_乗用_軽油,係数_乗用_メタノール,係数_乗用_LPG),1,1,AR614):INDEX((係数_乗用_ガソリン,係数_乗用_CNG,係数_乗用_軽油,係数_乗用_メタノール,係数_乗用_LPG),125,5,AR614),2,FALSE))))))</f>
        <v/>
      </c>
      <c r="AO614" s="376" t="str">
        <f>IF(T614="","",IF(OR(AH614="",AH614="-"),"－",IF(OR(AM614=8,AM614=9),"",IF(OR(AJ614=3,AJ614=4,AJ614=5,AJ614=6),VLOOKUP(AH614,INDEX((係数_バス貨物_ガソリン,係数_バス貨物_CNG,係数_バス貨物_軽油,係数_バス貨物_メタノール,係数_バス貨物_LPG),MATCH(AL614,【参考】排出ガスレベル!$AI$4:$AI$671,1),1,AR614):INDEX((係数_バス貨物_ガソリン,係数_バス貨物_CNG,係数_バス貨物_軽油,係数_バス貨物_メタノール,係数_バス貨物_LPG),MATCH(AL614+1,【参考】排出ガスレベル!$AI$4:$AI$671,1)-1,5,AR614),3,FALSE),IF(OR(AJ614=1,AJ614=2),VLOOKUP(AH614,INDEX((係数_乗用_ガソリン,係数_乗用_CNG,係数_乗用_軽油,係数_乗用_メタノール,係数_乗用_LPG),1,1,AR614):INDEX((係数_乗用_ガソリン,係数_乗用_CNG,係数_乗用_軽油,係数_乗用_メタノール,係数_乗用_LPG),125,5,AR614),3,FALSE))))))</f>
        <v/>
      </c>
      <c r="AP614" s="375" t="str">
        <f t="shared" si="269"/>
        <v/>
      </c>
      <c r="AQ614" s="444" t="str">
        <f t="shared" si="270"/>
        <v/>
      </c>
      <c r="AR614" s="375" t="str">
        <f t="shared" si="273"/>
        <v/>
      </c>
      <c r="AS614" s="377" t="str">
        <f t="shared" si="271"/>
        <v/>
      </c>
      <c r="AT614" s="378" t="str">
        <f t="shared" si="272"/>
        <v/>
      </c>
      <c r="AX614" s="625" t="b">
        <f t="shared" si="274"/>
        <v>0</v>
      </c>
      <c r="AY614" s="7" t="str">
        <f t="shared" si="275"/>
        <v>FALSEFALSEFALSE</v>
      </c>
      <c r="AZ614" s="626">
        <f t="shared" si="257"/>
        <v>0</v>
      </c>
      <c r="BA614" s="627" t="str">
        <f t="shared" si="258"/>
        <v/>
      </c>
      <c r="BB614" s="627">
        <f t="shared" si="259"/>
        <v>0</v>
      </c>
      <c r="BC614" s="690" t="str">
        <f t="shared" si="260"/>
        <v/>
      </c>
    </row>
    <row r="615" spans="1:55">
      <c r="A615" s="381">
        <v>559</v>
      </c>
      <c r="B615" s="117"/>
      <c r="C615" s="288"/>
      <c r="D615" s="289"/>
      <c r="E615" s="289"/>
      <c r="F615" s="290"/>
      <c r="G615" s="292"/>
      <c r="H615" s="116"/>
      <c r="I615" s="292"/>
      <c r="J615" s="116"/>
      <c r="K615" s="370" t="str">
        <f t="shared" si="249"/>
        <v/>
      </c>
      <c r="L615" s="370">
        <f t="shared" si="250"/>
        <v>0</v>
      </c>
      <c r="M615" s="370">
        <f t="shared" si="251"/>
        <v>0</v>
      </c>
      <c r="N615" s="371" t="str">
        <f t="shared" si="219"/>
        <v/>
      </c>
      <c r="O615" s="371" t="str">
        <f t="shared" si="220"/>
        <v/>
      </c>
      <c r="P615" s="371" t="str">
        <f t="shared" si="221"/>
        <v/>
      </c>
      <c r="Q615" s="371" t="str">
        <f t="shared" si="222"/>
        <v/>
      </c>
      <c r="R615" s="371" t="str">
        <f t="shared" si="223"/>
        <v/>
      </c>
      <c r="S615" s="371" t="str">
        <f t="shared" si="224"/>
        <v/>
      </c>
      <c r="T615" s="443" t="str">
        <f t="shared" si="252"/>
        <v/>
      </c>
      <c r="U615" s="539"/>
      <c r="V615" s="117"/>
      <c r="W615" s="118"/>
      <c r="X615" s="119"/>
      <c r="Y615" s="120"/>
      <c r="Z615" s="122"/>
      <c r="AA615" s="121"/>
      <c r="AB615" s="443" t="str">
        <f t="shared" si="253"/>
        <v/>
      </c>
      <c r="AC615" s="734" t="str">
        <f t="shared" si="254"/>
        <v/>
      </c>
      <c r="AD615" s="372"/>
      <c r="AE615" s="485"/>
      <c r="AF615" s="373" t="str">
        <f t="shared" si="261"/>
        <v/>
      </c>
      <c r="AG615" s="373" t="str">
        <f t="shared" si="262"/>
        <v/>
      </c>
      <c r="AH615" s="374" t="str">
        <f t="shared" si="263"/>
        <v/>
      </c>
      <c r="AI615" s="375" t="str">
        <f t="shared" si="264"/>
        <v/>
      </c>
      <c r="AJ615" s="375" t="str">
        <f t="shared" si="265"/>
        <v/>
      </c>
      <c r="AK615" s="375" t="str">
        <f t="shared" si="266"/>
        <v/>
      </c>
      <c r="AL615" s="375" t="str">
        <f t="shared" si="267"/>
        <v/>
      </c>
      <c r="AM615" s="375" t="str">
        <f t="shared" si="268"/>
        <v/>
      </c>
      <c r="AN615" s="376" t="str">
        <f>IF(AF615="","",IF(OR(AH615="",AH615="-"),"－",IF(OR(AM615=8,AM615=9),"",IF(OR(AJ615=3,AJ615=4,AJ615=5,AJ615=6),VLOOKUP(AH615,INDEX((係数_バス貨物_ガソリン,係数_バス貨物_CNG,係数_バス貨物_軽油,係数_バス貨物_メタノール,係数_バス貨物_LPG),MATCH(AL615,【参考】排出ガスレベル!$AI$4:$AI$671,1),1,AR615):INDEX((係数_バス貨物_ガソリン,係数_バス貨物_CNG,係数_バス貨物_軽油,係数_バス貨物_メタノール,係数_バス貨物_LPG),MATCH(AL615+1,【参考】排出ガスレベル!$AI$4:$AI$671,1)-1,5,AR615),2,FALSE),IF(OR(AJ615=1,AJ615=2),VLOOKUP(AH615,INDEX((係数_乗用_ガソリン,係数_乗用_CNG,係数_乗用_軽油,係数_乗用_メタノール,係数_乗用_LPG),1,1,AR615):INDEX((係数_乗用_ガソリン,係数_乗用_CNG,係数_乗用_軽油,係数_乗用_メタノール,係数_乗用_LPG),125,5,AR615),2,FALSE))))))</f>
        <v/>
      </c>
      <c r="AO615" s="376" t="str">
        <f>IF(T615="","",IF(OR(AH615="",AH615="-"),"－",IF(OR(AM615=8,AM615=9),"",IF(OR(AJ615=3,AJ615=4,AJ615=5,AJ615=6),VLOOKUP(AH615,INDEX((係数_バス貨物_ガソリン,係数_バス貨物_CNG,係数_バス貨物_軽油,係数_バス貨物_メタノール,係数_バス貨物_LPG),MATCH(AL615,【参考】排出ガスレベル!$AI$4:$AI$671,1),1,AR615):INDEX((係数_バス貨物_ガソリン,係数_バス貨物_CNG,係数_バス貨物_軽油,係数_バス貨物_メタノール,係数_バス貨物_LPG),MATCH(AL615+1,【参考】排出ガスレベル!$AI$4:$AI$671,1)-1,5,AR615),3,FALSE),IF(OR(AJ615=1,AJ615=2),VLOOKUP(AH615,INDEX((係数_乗用_ガソリン,係数_乗用_CNG,係数_乗用_軽油,係数_乗用_メタノール,係数_乗用_LPG),1,1,AR615):INDEX((係数_乗用_ガソリン,係数_乗用_CNG,係数_乗用_軽油,係数_乗用_メタノール,係数_乗用_LPG),125,5,AR615),3,FALSE))))))</f>
        <v/>
      </c>
      <c r="AP615" s="375" t="str">
        <f t="shared" si="269"/>
        <v/>
      </c>
      <c r="AQ615" s="444" t="str">
        <f t="shared" si="270"/>
        <v/>
      </c>
      <c r="AR615" s="375" t="str">
        <f t="shared" si="273"/>
        <v/>
      </c>
      <c r="AS615" s="377" t="str">
        <f t="shared" si="271"/>
        <v/>
      </c>
      <c r="AT615" s="378" t="str">
        <f t="shared" si="272"/>
        <v/>
      </c>
      <c r="AX615" s="625" t="b">
        <f t="shared" si="274"/>
        <v>0</v>
      </c>
      <c r="AY615" s="7" t="str">
        <f t="shared" si="275"/>
        <v>FALSEFALSEFALSE</v>
      </c>
      <c r="AZ615" s="626">
        <f t="shared" si="257"/>
        <v>0</v>
      </c>
      <c r="BA615" s="627" t="str">
        <f t="shared" si="258"/>
        <v/>
      </c>
      <c r="BB615" s="627">
        <f t="shared" si="259"/>
        <v>0</v>
      </c>
      <c r="BC615" s="690" t="str">
        <f t="shared" si="260"/>
        <v/>
      </c>
    </row>
    <row r="616" spans="1:55">
      <c r="A616" s="381">
        <v>560</v>
      </c>
      <c r="B616" s="117"/>
      <c r="C616" s="288"/>
      <c r="D616" s="289"/>
      <c r="E616" s="289"/>
      <c r="F616" s="290"/>
      <c r="G616" s="292"/>
      <c r="H616" s="116"/>
      <c r="I616" s="292"/>
      <c r="J616" s="116"/>
      <c r="K616" s="370" t="str">
        <f t="shared" si="249"/>
        <v/>
      </c>
      <c r="L616" s="370">
        <f t="shared" si="250"/>
        <v>0</v>
      </c>
      <c r="M616" s="370">
        <f t="shared" si="251"/>
        <v>0</v>
      </c>
      <c r="N616" s="371" t="str">
        <f t="shared" si="219"/>
        <v/>
      </c>
      <c r="O616" s="371" t="str">
        <f t="shared" si="220"/>
        <v/>
      </c>
      <c r="P616" s="371" t="str">
        <f t="shared" si="221"/>
        <v/>
      </c>
      <c r="Q616" s="371" t="str">
        <f t="shared" si="222"/>
        <v/>
      </c>
      <c r="R616" s="371" t="str">
        <f t="shared" si="223"/>
        <v/>
      </c>
      <c r="S616" s="371" t="str">
        <f t="shared" si="224"/>
        <v/>
      </c>
      <c r="T616" s="443" t="str">
        <f t="shared" si="252"/>
        <v/>
      </c>
      <c r="U616" s="539"/>
      <c r="V616" s="117"/>
      <c r="W616" s="118"/>
      <c r="X616" s="119"/>
      <c r="Y616" s="120"/>
      <c r="Z616" s="122"/>
      <c r="AA616" s="121"/>
      <c r="AB616" s="443" t="str">
        <f t="shared" si="253"/>
        <v/>
      </c>
      <c r="AC616" s="734" t="str">
        <f t="shared" si="254"/>
        <v/>
      </c>
      <c r="AD616" s="372"/>
      <c r="AE616" s="485"/>
      <c r="AF616" s="373" t="str">
        <f t="shared" si="261"/>
        <v/>
      </c>
      <c r="AG616" s="373" t="str">
        <f t="shared" si="262"/>
        <v/>
      </c>
      <c r="AH616" s="374" t="str">
        <f t="shared" si="263"/>
        <v/>
      </c>
      <c r="AI616" s="375" t="str">
        <f t="shared" si="264"/>
        <v/>
      </c>
      <c r="AJ616" s="375" t="str">
        <f t="shared" si="265"/>
        <v/>
      </c>
      <c r="AK616" s="375" t="str">
        <f t="shared" si="266"/>
        <v/>
      </c>
      <c r="AL616" s="375" t="str">
        <f t="shared" si="267"/>
        <v/>
      </c>
      <c r="AM616" s="375" t="str">
        <f t="shared" si="268"/>
        <v/>
      </c>
      <c r="AN616" s="376" t="str">
        <f>IF(AF616="","",IF(OR(AH616="",AH616="-"),"－",IF(OR(AM616=8,AM616=9),"",IF(OR(AJ616=3,AJ616=4,AJ616=5,AJ616=6),VLOOKUP(AH616,INDEX((係数_バス貨物_ガソリン,係数_バス貨物_CNG,係数_バス貨物_軽油,係数_バス貨物_メタノール,係数_バス貨物_LPG),MATCH(AL616,【参考】排出ガスレベル!$AI$4:$AI$671,1),1,AR616):INDEX((係数_バス貨物_ガソリン,係数_バス貨物_CNG,係数_バス貨物_軽油,係数_バス貨物_メタノール,係数_バス貨物_LPG),MATCH(AL616+1,【参考】排出ガスレベル!$AI$4:$AI$671,1)-1,5,AR616),2,FALSE),IF(OR(AJ616=1,AJ616=2),VLOOKUP(AH616,INDEX((係数_乗用_ガソリン,係数_乗用_CNG,係数_乗用_軽油,係数_乗用_メタノール,係数_乗用_LPG),1,1,AR616):INDEX((係数_乗用_ガソリン,係数_乗用_CNG,係数_乗用_軽油,係数_乗用_メタノール,係数_乗用_LPG),125,5,AR616),2,FALSE))))))</f>
        <v/>
      </c>
      <c r="AO616" s="376" t="str">
        <f>IF(T616="","",IF(OR(AH616="",AH616="-"),"－",IF(OR(AM616=8,AM616=9),"",IF(OR(AJ616=3,AJ616=4,AJ616=5,AJ616=6),VLOOKUP(AH616,INDEX((係数_バス貨物_ガソリン,係数_バス貨物_CNG,係数_バス貨物_軽油,係数_バス貨物_メタノール,係数_バス貨物_LPG),MATCH(AL616,【参考】排出ガスレベル!$AI$4:$AI$671,1),1,AR616):INDEX((係数_バス貨物_ガソリン,係数_バス貨物_CNG,係数_バス貨物_軽油,係数_バス貨物_メタノール,係数_バス貨物_LPG),MATCH(AL616+1,【参考】排出ガスレベル!$AI$4:$AI$671,1)-1,5,AR616),3,FALSE),IF(OR(AJ616=1,AJ616=2),VLOOKUP(AH616,INDEX((係数_乗用_ガソリン,係数_乗用_CNG,係数_乗用_軽油,係数_乗用_メタノール,係数_乗用_LPG),1,1,AR616):INDEX((係数_乗用_ガソリン,係数_乗用_CNG,係数_乗用_軽油,係数_乗用_メタノール,係数_乗用_LPG),125,5,AR616),3,FALSE))))))</f>
        <v/>
      </c>
      <c r="AP616" s="375" t="str">
        <f t="shared" si="269"/>
        <v/>
      </c>
      <c r="AQ616" s="444" t="str">
        <f t="shared" si="270"/>
        <v/>
      </c>
      <c r="AR616" s="375" t="str">
        <f t="shared" si="273"/>
        <v/>
      </c>
      <c r="AS616" s="377" t="str">
        <f t="shared" si="271"/>
        <v/>
      </c>
      <c r="AT616" s="378" t="str">
        <f t="shared" si="272"/>
        <v/>
      </c>
      <c r="AX616" s="625" t="b">
        <f t="shared" si="274"/>
        <v>0</v>
      </c>
      <c r="AY616" s="7" t="str">
        <f t="shared" si="275"/>
        <v>FALSEFALSEFALSE</v>
      </c>
      <c r="AZ616" s="626">
        <f t="shared" si="257"/>
        <v>0</v>
      </c>
      <c r="BA616" s="627" t="str">
        <f t="shared" si="258"/>
        <v/>
      </c>
      <c r="BB616" s="627">
        <f t="shared" si="259"/>
        <v>0</v>
      </c>
      <c r="BC616" s="690" t="str">
        <f t="shared" si="260"/>
        <v/>
      </c>
    </row>
    <row r="617" spans="1:55">
      <c r="A617" s="381">
        <v>561</v>
      </c>
      <c r="B617" s="117"/>
      <c r="C617" s="288"/>
      <c r="D617" s="289"/>
      <c r="E617" s="289"/>
      <c r="F617" s="290"/>
      <c r="G617" s="292"/>
      <c r="H617" s="116"/>
      <c r="I617" s="292"/>
      <c r="J617" s="116"/>
      <c r="K617" s="370" t="str">
        <f t="shared" si="249"/>
        <v/>
      </c>
      <c r="L617" s="370">
        <f t="shared" si="250"/>
        <v>0</v>
      </c>
      <c r="M617" s="370">
        <f t="shared" si="251"/>
        <v>0</v>
      </c>
      <c r="N617" s="371" t="str">
        <f t="shared" si="219"/>
        <v/>
      </c>
      <c r="O617" s="371" t="str">
        <f t="shared" si="220"/>
        <v/>
      </c>
      <c r="P617" s="371" t="str">
        <f t="shared" si="221"/>
        <v/>
      </c>
      <c r="Q617" s="371" t="str">
        <f t="shared" si="222"/>
        <v/>
      </c>
      <c r="R617" s="371" t="str">
        <f t="shared" si="223"/>
        <v/>
      </c>
      <c r="S617" s="371" t="str">
        <f t="shared" si="224"/>
        <v/>
      </c>
      <c r="T617" s="443" t="str">
        <f t="shared" si="252"/>
        <v/>
      </c>
      <c r="U617" s="539"/>
      <c r="V617" s="117"/>
      <c r="W617" s="118"/>
      <c r="X617" s="119"/>
      <c r="Y617" s="120"/>
      <c r="Z617" s="122"/>
      <c r="AA617" s="121"/>
      <c r="AB617" s="443" t="str">
        <f t="shared" si="253"/>
        <v/>
      </c>
      <c r="AC617" s="734" t="str">
        <f t="shared" si="254"/>
        <v/>
      </c>
      <c r="AD617" s="372"/>
      <c r="AE617" s="485"/>
      <c r="AF617" s="373" t="str">
        <f t="shared" si="261"/>
        <v/>
      </c>
      <c r="AG617" s="373" t="str">
        <f t="shared" si="262"/>
        <v/>
      </c>
      <c r="AH617" s="374" t="str">
        <f t="shared" si="263"/>
        <v/>
      </c>
      <c r="AI617" s="375" t="str">
        <f t="shared" si="264"/>
        <v/>
      </c>
      <c r="AJ617" s="375" t="str">
        <f t="shared" si="265"/>
        <v/>
      </c>
      <c r="AK617" s="375" t="str">
        <f t="shared" si="266"/>
        <v/>
      </c>
      <c r="AL617" s="375" t="str">
        <f t="shared" si="267"/>
        <v/>
      </c>
      <c r="AM617" s="375" t="str">
        <f t="shared" si="268"/>
        <v/>
      </c>
      <c r="AN617" s="376" t="str">
        <f>IF(AF617="","",IF(OR(AH617="",AH617="-"),"－",IF(OR(AM617=8,AM617=9),"",IF(OR(AJ617=3,AJ617=4,AJ617=5,AJ617=6),VLOOKUP(AH617,INDEX((係数_バス貨物_ガソリン,係数_バス貨物_CNG,係数_バス貨物_軽油,係数_バス貨物_メタノール,係数_バス貨物_LPG),MATCH(AL617,【参考】排出ガスレベル!$AI$4:$AI$671,1),1,AR617):INDEX((係数_バス貨物_ガソリン,係数_バス貨物_CNG,係数_バス貨物_軽油,係数_バス貨物_メタノール,係数_バス貨物_LPG),MATCH(AL617+1,【参考】排出ガスレベル!$AI$4:$AI$671,1)-1,5,AR617),2,FALSE),IF(OR(AJ617=1,AJ617=2),VLOOKUP(AH617,INDEX((係数_乗用_ガソリン,係数_乗用_CNG,係数_乗用_軽油,係数_乗用_メタノール,係数_乗用_LPG),1,1,AR617):INDEX((係数_乗用_ガソリン,係数_乗用_CNG,係数_乗用_軽油,係数_乗用_メタノール,係数_乗用_LPG),125,5,AR617),2,FALSE))))))</f>
        <v/>
      </c>
      <c r="AO617" s="376" t="str">
        <f>IF(T617="","",IF(OR(AH617="",AH617="-"),"－",IF(OR(AM617=8,AM617=9),"",IF(OR(AJ617=3,AJ617=4,AJ617=5,AJ617=6),VLOOKUP(AH617,INDEX((係数_バス貨物_ガソリン,係数_バス貨物_CNG,係数_バス貨物_軽油,係数_バス貨物_メタノール,係数_バス貨物_LPG),MATCH(AL617,【参考】排出ガスレベル!$AI$4:$AI$671,1),1,AR617):INDEX((係数_バス貨物_ガソリン,係数_バス貨物_CNG,係数_バス貨物_軽油,係数_バス貨物_メタノール,係数_バス貨物_LPG),MATCH(AL617+1,【参考】排出ガスレベル!$AI$4:$AI$671,1)-1,5,AR617),3,FALSE),IF(OR(AJ617=1,AJ617=2),VLOOKUP(AH617,INDEX((係数_乗用_ガソリン,係数_乗用_CNG,係数_乗用_軽油,係数_乗用_メタノール,係数_乗用_LPG),1,1,AR617):INDEX((係数_乗用_ガソリン,係数_乗用_CNG,係数_乗用_軽油,係数_乗用_メタノール,係数_乗用_LPG),125,5,AR617),3,FALSE))))))</f>
        <v/>
      </c>
      <c r="AP617" s="375" t="str">
        <f t="shared" si="269"/>
        <v/>
      </c>
      <c r="AQ617" s="444" t="str">
        <f t="shared" si="270"/>
        <v/>
      </c>
      <c r="AR617" s="375" t="str">
        <f t="shared" si="273"/>
        <v/>
      </c>
      <c r="AS617" s="377" t="str">
        <f t="shared" si="271"/>
        <v/>
      </c>
      <c r="AT617" s="378" t="str">
        <f t="shared" si="272"/>
        <v/>
      </c>
      <c r="AX617" s="625" t="b">
        <f t="shared" si="274"/>
        <v>0</v>
      </c>
      <c r="AY617" s="7" t="str">
        <f t="shared" si="275"/>
        <v>FALSEFALSEFALSE</v>
      </c>
      <c r="AZ617" s="626">
        <f t="shared" si="257"/>
        <v>0</v>
      </c>
      <c r="BA617" s="627" t="str">
        <f t="shared" si="258"/>
        <v/>
      </c>
      <c r="BB617" s="627">
        <f t="shared" si="259"/>
        <v>0</v>
      </c>
      <c r="BC617" s="690" t="str">
        <f t="shared" si="260"/>
        <v/>
      </c>
    </row>
    <row r="618" spans="1:55">
      <c r="A618" s="381">
        <v>562</v>
      </c>
      <c r="B618" s="117"/>
      <c r="C618" s="288"/>
      <c r="D618" s="289"/>
      <c r="E618" s="289"/>
      <c r="F618" s="290"/>
      <c r="G618" s="292"/>
      <c r="H618" s="116"/>
      <c r="I618" s="292"/>
      <c r="J618" s="116"/>
      <c r="K618" s="370" t="str">
        <f t="shared" si="249"/>
        <v/>
      </c>
      <c r="L618" s="370">
        <f t="shared" si="250"/>
        <v>0</v>
      </c>
      <c r="M618" s="370">
        <f t="shared" si="251"/>
        <v>0</v>
      </c>
      <c r="N618" s="371" t="str">
        <f t="shared" si="219"/>
        <v/>
      </c>
      <c r="O618" s="371" t="str">
        <f t="shared" si="220"/>
        <v/>
      </c>
      <c r="P618" s="371" t="str">
        <f t="shared" si="221"/>
        <v/>
      </c>
      <c r="Q618" s="371" t="str">
        <f t="shared" si="222"/>
        <v/>
      </c>
      <c r="R618" s="371" t="str">
        <f t="shared" si="223"/>
        <v/>
      </c>
      <c r="S618" s="371" t="str">
        <f t="shared" si="224"/>
        <v/>
      </c>
      <c r="T618" s="443" t="str">
        <f t="shared" si="252"/>
        <v/>
      </c>
      <c r="U618" s="539"/>
      <c r="V618" s="117"/>
      <c r="W618" s="118"/>
      <c r="X618" s="119"/>
      <c r="Y618" s="120"/>
      <c r="Z618" s="122"/>
      <c r="AA618" s="121"/>
      <c r="AB618" s="443" t="str">
        <f t="shared" si="253"/>
        <v/>
      </c>
      <c r="AC618" s="734" t="str">
        <f t="shared" si="254"/>
        <v/>
      </c>
      <c r="AD618" s="372"/>
      <c r="AE618" s="485"/>
      <c r="AF618" s="373" t="str">
        <f t="shared" si="261"/>
        <v/>
      </c>
      <c r="AG618" s="373" t="str">
        <f t="shared" si="262"/>
        <v/>
      </c>
      <c r="AH618" s="374" t="str">
        <f t="shared" si="263"/>
        <v/>
      </c>
      <c r="AI618" s="375" t="str">
        <f t="shared" si="264"/>
        <v/>
      </c>
      <c r="AJ618" s="375" t="str">
        <f t="shared" si="265"/>
        <v/>
      </c>
      <c r="AK618" s="375" t="str">
        <f t="shared" si="266"/>
        <v/>
      </c>
      <c r="AL618" s="375" t="str">
        <f t="shared" si="267"/>
        <v/>
      </c>
      <c r="AM618" s="375" t="str">
        <f t="shared" si="268"/>
        <v/>
      </c>
      <c r="AN618" s="376" t="str">
        <f>IF(AF618="","",IF(OR(AH618="",AH618="-"),"－",IF(OR(AM618=8,AM618=9),"",IF(OR(AJ618=3,AJ618=4,AJ618=5,AJ618=6),VLOOKUP(AH618,INDEX((係数_バス貨物_ガソリン,係数_バス貨物_CNG,係数_バス貨物_軽油,係数_バス貨物_メタノール,係数_バス貨物_LPG),MATCH(AL618,【参考】排出ガスレベル!$AI$4:$AI$671,1),1,AR618):INDEX((係数_バス貨物_ガソリン,係数_バス貨物_CNG,係数_バス貨物_軽油,係数_バス貨物_メタノール,係数_バス貨物_LPG),MATCH(AL618+1,【参考】排出ガスレベル!$AI$4:$AI$671,1)-1,5,AR618),2,FALSE),IF(OR(AJ618=1,AJ618=2),VLOOKUP(AH618,INDEX((係数_乗用_ガソリン,係数_乗用_CNG,係数_乗用_軽油,係数_乗用_メタノール,係数_乗用_LPG),1,1,AR618):INDEX((係数_乗用_ガソリン,係数_乗用_CNG,係数_乗用_軽油,係数_乗用_メタノール,係数_乗用_LPG),125,5,AR618),2,FALSE))))))</f>
        <v/>
      </c>
      <c r="AO618" s="376" t="str">
        <f>IF(T618="","",IF(OR(AH618="",AH618="-"),"－",IF(OR(AM618=8,AM618=9),"",IF(OR(AJ618=3,AJ618=4,AJ618=5,AJ618=6),VLOOKUP(AH618,INDEX((係数_バス貨物_ガソリン,係数_バス貨物_CNG,係数_バス貨物_軽油,係数_バス貨物_メタノール,係数_バス貨物_LPG),MATCH(AL618,【参考】排出ガスレベル!$AI$4:$AI$671,1),1,AR618):INDEX((係数_バス貨物_ガソリン,係数_バス貨物_CNG,係数_バス貨物_軽油,係数_バス貨物_メタノール,係数_バス貨物_LPG),MATCH(AL618+1,【参考】排出ガスレベル!$AI$4:$AI$671,1)-1,5,AR618),3,FALSE),IF(OR(AJ618=1,AJ618=2),VLOOKUP(AH618,INDEX((係数_乗用_ガソリン,係数_乗用_CNG,係数_乗用_軽油,係数_乗用_メタノール,係数_乗用_LPG),1,1,AR618):INDEX((係数_乗用_ガソリン,係数_乗用_CNG,係数_乗用_軽油,係数_乗用_メタノール,係数_乗用_LPG),125,5,AR618),3,FALSE))))))</f>
        <v/>
      </c>
      <c r="AP618" s="375" t="str">
        <f t="shared" si="269"/>
        <v/>
      </c>
      <c r="AQ618" s="444" t="str">
        <f t="shared" si="270"/>
        <v/>
      </c>
      <c r="AR618" s="375" t="str">
        <f t="shared" si="273"/>
        <v/>
      </c>
      <c r="AS618" s="377" t="str">
        <f t="shared" si="271"/>
        <v/>
      </c>
      <c r="AT618" s="378" t="str">
        <f t="shared" si="272"/>
        <v/>
      </c>
      <c r="AX618" s="625" t="b">
        <f t="shared" si="274"/>
        <v>0</v>
      </c>
      <c r="AY618" s="7" t="str">
        <f t="shared" si="275"/>
        <v>FALSEFALSEFALSE</v>
      </c>
      <c r="AZ618" s="626">
        <f t="shared" si="257"/>
        <v>0</v>
      </c>
      <c r="BA618" s="627" t="str">
        <f t="shared" si="258"/>
        <v/>
      </c>
      <c r="BB618" s="627">
        <f t="shared" si="259"/>
        <v>0</v>
      </c>
      <c r="BC618" s="690" t="str">
        <f t="shared" si="260"/>
        <v/>
      </c>
    </row>
    <row r="619" spans="1:55">
      <c r="A619" s="381">
        <v>563</v>
      </c>
      <c r="B619" s="117"/>
      <c r="C619" s="288"/>
      <c r="D619" s="289"/>
      <c r="E619" s="289"/>
      <c r="F619" s="290"/>
      <c r="G619" s="292"/>
      <c r="H619" s="116"/>
      <c r="I619" s="292"/>
      <c r="J619" s="116"/>
      <c r="K619" s="370" t="str">
        <f t="shared" si="249"/>
        <v/>
      </c>
      <c r="L619" s="370">
        <f t="shared" si="250"/>
        <v>0</v>
      </c>
      <c r="M619" s="370">
        <f t="shared" si="251"/>
        <v>0</v>
      </c>
      <c r="N619" s="371" t="str">
        <f t="shared" si="219"/>
        <v/>
      </c>
      <c r="O619" s="371" t="str">
        <f t="shared" si="220"/>
        <v/>
      </c>
      <c r="P619" s="371" t="str">
        <f t="shared" si="221"/>
        <v/>
      </c>
      <c r="Q619" s="371" t="str">
        <f t="shared" si="222"/>
        <v/>
      </c>
      <c r="R619" s="371" t="str">
        <f t="shared" si="223"/>
        <v/>
      </c>
      <c r="S619" s="371" t="str">
        <f t="shared" si="224"/>
        <v/>
      </c>
      <c r="T619" s="443" t="str">
        <f t="shared" si="252"/>
        <v/>
      </c>
      <c r="U619" s="539"/>
      <c r="V619" s="117"/>
      <c r="W619" s="118"/>
      <c r="X619" s="119"/>
      <c r="Y619" s="120"/>
      <c r="Z619" s="122"/>
      <c r="AA619" s="121"/>
      <c r="AB619" s="443" t="str">
        <f t="shared" si="253"/>
        <v/>
      </c>
      <c r="AC619" s="734" t="str">
        <f t="shared" si="254"/>
        <v/>
      </c>
      <c r="AD619" s="372"/>
      <c r="AE619" s="485"/>
      <c r="AF619" s="373" t="str">
        <f t="shared" si="261"/>
        <v/>
      </c>
      <c r="AG619" s="373" t="str">
        <f t="shared" si="262"/>
        <v/>
      </c>
      <c r="AH619" s="374" t="str">
        <f t="shared" si="263"/>
        <v/>
      </c>
      <c r="AI619" s="375" t="str">
        <f t="shared" si="264"/>
        <v/>
      </c>
      <c r="AJ619" s="375" t="str">
        <f t="shared" si="265"/>
        <v/>
      </c>
      <c r="AK619" s="375" t="str">
        <f t="shared" si="266"/>
        <v/>
      </c>
      <c r="AL619" s="375" t="str">
        <f t="shared" si="267"/>
        <v/>
      </c>
      <c r="AM619" s="375" t="str">
        <f t="shared" si="268"/>
        <v/>
      </c>
      <c r="AN619" s="376" t="str">
        <f>IF(AF619="","",IF(OR(AH619="",AH619="-"),"－",IF(OR(AM619=8,AM619=9),"",IF(OR(AJ619=3,AJ619=4,AJ619=5,AJ619=6),VLOOKUP(AH619,INDEX((係数_バス貨物_ガソリン,係数_バス貨物_CNG,係数_バス貨物_軽油,係数_バス貨物_メタノール,係数_バス貨物_LPG),MATCH(AL619,【参考】排出ガスレベル!$AI$4:$AI$671,1),1,AR619):INDEX((係数_バス貨物_ガソリン,係数_バス貨物_CNG,係数_バス貨物_軽油,係数_バス貨物_メタノール,係数_バス貨物_LPG),MATCH(AL619+1,【参考】排出ガスレベル!$AI$4:$AI$671,1)-1,5,AR619),2,FALSE),IF(OR(AJ619=1,AJ619=2),VLOOKUP(AH619,INDEX((係数_乗用_ガソリン,係数_乗用_CNG,係数_乗用_軽油,係数_乗用_メタノール,係数_乗用_LPG),1,1,AR619):INDEX((係数_乗用_ガソリン,係数_乗用_CNG,係数_乗用_軽油,係数_乗用_メタノール,係数_乗用_LPG),125,5,AR619),2,FALSE))))))</f>
        <v/>
      </c>
      <c r="AO619" s="376" t="str">
        <f>IF(T619="","",IF(OR(AH619="",AH619="-"),"－",IF(OR(AM619=8,AM619=9),"",IF(OR(AJ619=3,AJ619=4,AJ619=5,AJ619=6),VLOOKUP(AH619,INDEX((係数_バス貨物_ガソリン,係数_バス貨物_CNG,係数_バス貨物_軽油,係数_バス貨物_メタノール,係数_バス貨物_LPG),MATCH(AL619,【参考】排出ガスレベル!$AI$4:$AI$671,1),1,AR619):INDEX((係数_バス貨物_ガソリン,係数_バス貨物_CNG,係数_バス貨物_軽油,係数_バス貨物_メタノール,係数_バス貨物_LPG),MATCH(AL619+1,【参考】排出ガスレベル!$AI$4:$AI$671,1)-1,5,AR619),3,FALSE),IF(OR(AJ619=1,AJ619=2),VLOOKUP(AH619,INDEX((係数_乗用_ガソリン,係数_乗用_CNG,係数_乗用_軽油,係数_乗用_メタノール,係数_乗用_LPG),1,1,AR619):INDEX((係数_乗用_ガソリン,係数_乗用_CNG,係数_乗用_軽油,係数_乗用_メタノール,係数_乗用_LPG),125,5,AR619),3,FALSE))))))</f>
        <v/>
      </c>
      <c r="AP619" s="375" t="str">
        <f t="shared" si="269"/>
        <v/>
      </c>
      <c r="AQ619" s="444" t="str">
        <f t="shared" si="270"/>
        <v/>
      </c>
      <c r="AR619" s="375" t="str">
        <f t="shared" si="273"/>
        <v/>
      </c>
      <c r="AS619" s="377" t="str">
        <f t="shared" si="271"/>
        <v/>
      </c>
      <c r="AT619" s="378" t="str">
        <f t="shared" si="272"/>
        <v/>
      </c>
      <c r="AX619" s="625" t="b">
        <f t="shared" si="274"/>
        <v>0</v>
      </c>
      <c r="AY619" s="7" t="str">
        <f t="shared" si="275"/>
        <v>FALSEFALSEFALSE</v>
      </c>
      <c r="AZ619" s="626">
        <f t="shared" si="257"/>
        <v>0</v>
      </c>
      <c r="BA619" s="627" t="str">
        <f t="shared" si="258"/>
        <v/>
      </c>
      <c r="BB619" s="627">
        <f t="shared" si="259"/>
        <v>0</v>
      </c>
      <c r="BC619" s="690" t="str">
        <f t="shared" si="260"/>
        <v/>
      </c>
    </row>
    <row r="620" spans="1:55">
      <c r="A620" s="381">
        <v>564</v>
      </c>
      <c r="B620" s="117"/>
      <c r="C620" s="288"/>
      <c r="D620" s="289"/>
      <c r="E620" s="289"/>
      <c r="F620" s="290"/>
      <c r="G620" s="292"/>
      <c r="H620" s="116"/>
      <c r="I620" s="292"/>
      <c r="J620" s="116"/>
      <c r="K620" s="370" t="str">
        <f t="shared" ref="K620:K683" si="276">C620&amp;D620&amp;E620&amp;F620</f>
        <v/>
      </c>
      <c r="L620" s="370">
        <f t="shared" ref="L620:L683" si="277">IF(G620&gt;0,DATE((G620),(H620+1),0),0)</f>
        <v>0</v>
      </c>
      <c r="M620" s="370">
        <f t="shared" ref="M620:M683" si="278">IF(I620&gt;0,DATE((I620),(J620+1),0),0)</f>
        <v>0</v>
      </c>
      <c r="N620" s="371" t="str">
        <f t="shared" si="219"/>
        <v/>
      </c>
      <c r="O620" s="371" t="str">
        <f t="shared" si="220"/>
        <v/>
      </c>
      <c r="P620" s="371" t="str">
        <f t="shared" si="221"/>
        <v/>
      </c>
      <c r="Q620" s="371" t="str">
        <f t="shared" si="222"/>
        <v/>
      </c>
      <c r="R620" s="371" t="str">
        <f t="shared" si="223"/>
        <v/>
      </c>
      <c r="S620" s="371" t="str">
        <f t="shared" si="224"/>
        <v/>
      </c>
      <c r="T620" s="443" t="str">
        <f t="shared" ref="T620:T683" si="279">N620&amp;O620&amp;P620&amp;Q620&amp;R620&amp;S620</f>
        <v/>
      </c>
      <c r="U620" s="539"/>
      <c r="V620" s="117"/>
      <c r="W620" s="118"/>
      <c r="X620" s="119"/>
      <c r="Y620" s="120"/>
      <c r="Z620" s="122"/>
      <c r="AA620" s="121"/>
      <c r="AB620" s="443" t="str">
        <f t="shared" ref="AB620:AB683" si="280">IF(AF620="","",IF(AM620=1,VLOOKUP(AN620,低公害車判別,2,FALSE),IF(AM620=3,VLOOKUP(AN620,低公害車判別,2,FALSE),IF(AM620=4,VLOOKUP(AO620,低公害車判別,2,FALSE),"低公害車"))))</f>
        <v/>
      </c>
      <c r="AC620" s="734" t="str">
        <f t="shared" ref="AC620:AC683" si="281">IF(AF620="","",IF((AN620="")+(AN620="－"),IF((AO620="")+(AO620=0),"－",AO620),IF((AN620="PM☆☆☆")+(AN620="☆及びPM☆☆☆")+(AN620="☆☆及びPM☆☆☆")+(AN620="☆☆☆及びPM☆☆☆"),"PM☆☆☆",IF((AN620="PM☆☆☆☆")+(AN620="☆及びPM☆☆☆☆")+(AN620="☆☆及びPM☆☆☆☆")+(AN620="☆☆☆及びPM☆☆☆☆"),"PM☆☆☆☆",IF((AN620="新☆")+(AN620="新NOx☆")+(AN620="新PM☆"),"新☆（新長期）",AN620)))))</f>
        <v/>
      </c>
      <c r="AD620" s="372"/>
      <c r="AE620" s="485"/>
      <c r="AF620" s="373" t="str">
        <f t="shared" si="261"/>
        <v/>
      </c>
      <c r="AG620" s="373" t="str">
        <f t="shared" si="262"/>
        <v/>
      </c>
      <c r="AH620" s="374" t="str">
        <f t="shared" si="263"/>
        <v/>
      </c>
      <c r="AI620" s="375" t="str">
        <f t="shared" si="264"/>
        <v/>
      </c>
      <c r="AJ620" s="375" t="str">
        <f t="shared" si="265"/>
        <v/>
      </c>
      <c r="AK620" s="375" t="str">
        <f t="shared" si="266"/>
        <v/>
      </c>
      <c r="AL620" s="375" t="str">
        <f t="shared" si="267"/>
        <v/>
      </c>
      <c r="AM620" s="375" t="str">
        <f t="shared" si="268"/>
        <v/>
      </c>
      <c r="AN620" s="376" t="str">
        <f>IF(AF620="","",IF(OR(AH620="",AH620="-"),"－",IF(OR(AM620=8,AM620=9),"",IF(OR(AJ620=3,AJ620=4,AJ620=5,AJ620=6),VLOOKUP(AH620,INDEX((係数_バス貨物_ガソリン,係数_バス貨物_CNG,係数_バス貨物_軽油,係数_バス貨物_メタノール,係数_バス貨物_LPG),MATCH(AL620,【参考】排出ガスレベル!$AI$4:$AI$671,1),1,AR620):INDEX((係数_バス貨物_ガソリン,係数_バス貨物_CNG,係数_バス貨物_軽油,係数_バス貨物_メタノール,係数_バス貨物_LPG),MATCH(AL620+1,【参考】排出ガスレベル!$AI$4:$AI$671,1)-1,5,AR620),2,FALSE),IF(OR(AJ620=1,AJ620=2),VLOOKUP(AH620,INDEX((係数_乗用_ガソリン,係数_乗用_CNG,係数_乗用_軽油,係数_乗用_メタノール,係数_乗用_LPG),1,1,AR620):INDEX((係数_乗用_ガソリン,係数_乗用_CNG,係数_乗用_軽油,係数_乗用_メタノール,係数_乗用_LPG),125,5,AR620),2,FALSE))))))</f>
        <v/>
      </c>
      <c r="AO620" s="376" t="str">
        <f>IF(T620="","",IF(OR(AH620="",AH620="-"),"－",IF(OR(AM620=8,AM620=9),"",IF(OR(AJ620=3,AJ620=4,AJ620=5,AJ620=6),VLOOKUP(AH620,INDEX((係数_バス貨物_ガソリン,係数_バス貨物_CNG,係数_バス貨物_軽油,係数_バス貨物_メタノール,係数_バス貨物_LPG),MATCH(AL620,【参考】排出ガスレベル!$AI$4:$AI$671,1),1,AR620):INDEX((係数_バス貨物_ガソリン,係数_バス貨物_CNG,係数_バス貨物_軽油,係数_バス貨物_メタノール,係数_バス貨物_LPG),MATCH(AL620+1,【参考】排出ガスレベル!$AI$4:$AI$671,1)-1,5,AR620),3,FALSE),IF(OR(AJ620=1,AJ620=2),VLOOKUP(AH620,INDEX((係数_乗用_ガソリン,係数_乗用_CNG,係数_乗用_軽油,係数_乗用_メタノール,係数_乗用_LPG),1,1,AR620):INDEX((係数_乗用_ガソリン,係数_乗用_CNG,係数_乗用_軽油,係数_乗用_メタノール,係数_乗用_LPG),125,5,AR620),3,FALSE))))))</f>
        <v/>
      </c>
      <c r="AP620" s="375" t="str">
        <f t="shared" si="269"/>
        <v/>
      </c>
      <c r="AQ620" s="444" t="str">
        <f t="shared" si="270"/>
        <v/>
      </c>
      <c r="AR620" s="375" t="str">
        <f t="shared" si="273"/>
        <v/>
      </c>
      <c r="AS620" s="377" t="str">
        <f t="shared" si="271"/>
        <v/>
      </c>
      <c r="AT620" s="378" t="str">
        <f t="shared" si="272"/>
        <v/>
      </c>
      <c r="AX620" s="625" t="b">
        <f t="shared" si="274"/>
        <v>0</v>
      </c>
      <c r="AY620" s="7" t="str">
        <f t="shared" si="275"/>
        <v>FALSEFALSEFALSE</v>
      </c>
      <c r="AZ620" s="626">
        <f t="shared" si="257"/>
        <v>0</v>
      </c>
      <c r="BA620" s="627" t="str">
        <f t="shared" si="258"/>
        <v/>
      </c>
      <c r="BB620" s="627">
        <f t="shared" si="259"/>
        <v>0</v>
      </c>
      <c r="BC620" s="690" t="str">
        <f t="shared" si="260"/>
        <v/>
      </c>
    </row>
    <row r="621" spans="1:55">
      <c r="A621" s="381">
        <v>565</v>
      </c>
      <c r="B621" s="117"/>
      <c r="C621" s="288"/>
      <c r="D621" s="289"/>
      <c r="E621" s="289"/>
      <c r="F621" s="290"/>
      <c r="G621" s="292"/>
      <c r="H621" s="116"/>
      <c r="I621" s="292"/>
      <c r="J621" s="116"/>
      <c r="K621" s="370" t="str">
        <f t="shared" si="276"/>
        <v/>
      </c>
      <c r="L621" s="370">
        <f t="shared" si="277"/>
        <v>0</v>
      </c>
      <c r="M621" s="370">
        <f t="shared" si="278"/>
        <v>0</v>
      </c>
      <c r="N621" s="371" t="str">
        <f t="shared" si="219"/>
        <v/>
      </c>
      <c r="O621" s="371" t="str">
        <f t="shared" si="220"/>
        <v/>
      </c>
      <c r="P621" s="371" t="str">
        <f t="shared" si="221"/>
        <v/>
      </c>
      <c r="Q621" s="371" t="str">
        <f t="shared" si="222"/>
        <v/>
      </c>
      <c r="R621" s="371" t="str">
        <f t="shared" si="223"/>
        <v/>
      </c>
      <c r="S621" s="371" t="str">
        <f t="shared" si="224"/>
        <v/>
      </c>
      <c r="T621" s="443" t="str">
        <f t="shared" si="279"/>
        <v/>
      </c>
      <c r="U621" s="539"/>
      <c r="V621" s="117"/>
      <c r="W621" s="118"/>
      <c r="X621" s="119"/>
      <c r="Y621" s="120"/>
      <c r="Z621" s="122"/>
      <c r="AA621" s="121"/>
      <c r="AB621" s="443" t="str">
        <f t="shared" si="280"/>
        <v/>
      </c>
      <c r="AC621" s="734" t="str">
        <f t="shared" si="281"/>
        <v/>
      </c>
      <c r="AD621" s="372"/>
      <c r="AE621" s="485"/>
      <c r="AF621" s="373" t="str">
        <f t="shared" si="261"/>
        <v/>
      </c>
      <c r="AG621" s="373" t="str">
        <f t="shared" si="262"/>
        <v/>
      </c>
      <c r="AH621" s="374" t="str">
        <f t="shared" si="263"/>
        <v/>
      </c>
      <c r="AI621" s="375" t="str">
        <f t="shared" si="264"/>
        <v/>
      </c>
      <c r="AJ621" s="375" t="str">
        <f t="shared" si="265"/>
        <v/>
      </c>
      <c r="AK621" s="375" t="str">
        <f t="shared" si="266"/>
        <v/>
      </c>
      <c r="AL621" s="375" t="str">
        <f t="shared" si="267"/>
        <v/>
      </c>
      <c r="AM621" s="375" t="str">
        <f t="shared" si="268"/>
        <v/>
      </c>
      <c r="AN621" s="376" t="str">
        <f>IF(AF621="","",IF(OR(AH621="",AH621="-"),"－",IF(OR(AM621=8,AM621=9),"",IF(OR(AJ621=3,AJ621=4,AJ621=5,AJ621=6),VLOOKUP(AH621,INDEX((係数_バス貨物_ガソリン,係数_バス貨物_CNG,係数_バス貨物_軽油,係数_バス貨物_メタノール,係数_バス貨物_LPG),MATCH(AL621,【参考】排出ガスレベル!$AI$4:$AI$671,1),1,AR621):INDEX((係数_バス貨物_ガソリン,係数_バス貨物_CNG,係数_バス貨物_軽油,係数_バス貨物_メタノール,係数_バス貨物_LPG),MATCH(AL621+1,【参考】排出ガスレベル!$AI$4:$AI$671,1)-1,5,AR621),2,FALSE),IF(OR(AJ621=1,AJ621=2),VLOOKUP(AH621,INDEX((係数_乗用_ガソリン,係数_乗用_CNG,係数_乗用_軽油,係数_乗用_メタノール,係数_乗用_LPG),1,1,AR621):INDEX((係数_乗用_ガソリン,係数_乗用_CNG,係数_乗用_軽油,係数_乗用_メタノール,係数_乗用_LPG),125,5,AR621),2,FALSE))))))</f>
        <v/>
      </c>
      <c r="AO621" s="376" t="str">
        <f>IF(T621="","",IF(OR(AH621="",AH621="-"),"－",IF(OR(AM621=8,AM621=9),"",IF(OR(AJ621=3,AJ621=4,AJ621=5,AJ621=6),VLOOKUP(AH621,INDEX((係数_バス貨物_ガソリン,係数_バス貨物_CNG,係数_バス貨物_軽油,係数_バス貨物_メタノール,係数_バス貨物_LPG),MATCH(AL621,【参考】排出ガスレベル!$AI$4:$AI$671,1),1,AR621):INDEX((係数_バス貨物_ガソリン,係数_バス貨物_CNG,係数_バス貨物_軽油,係数_バス貨物_メタノール,係数_バス貨物_LPG),MATCH(AL621+1,【参考】排出ガスレベル!$AI$4:$AI$671,1)-1,5,AR621),3,FALSE),IF(OR(AJ621=1,AJ621=2),VLOOKUP(AH621,INDEX((係数_乗用_ガソリン,係数_乗用_CNG,係数_乗用_軽油,係数_乗用_メタノール,係数_乗用_LPG),1,1,AR621):INDEX((係数_乗用_ガソリン,係数_乗用_CNG,係数_乗用_軽油,係数_乗用_メタノール,係数_乗用_LPG),125,5,AR621),3,FALSE))))))</f>
        <v/>
      </c>
      <c r="AP621" s="375" t="str">
        <f t="shared" si="269"/>
        <v/>
      </c>
      <c r="AQ621" s="444" t="str">
        <f t="shared" si="270"/>
        <v/>
      </c>
      <c r="AR621" s="375" t="str">
        <f t="shared" si="273"/>
        <v/>
      </c>
      <c r="AS621" s="377" t="str">
        <f t="shared" si="271"/>
        <v/>
      </c>
      <c r="AT621" s="378" t="str">
        <f t="shared" si="272"/>
        <v/>
      </c>
      <c r="AX621" s="625" t="b">
        <f t="shared" si="274"/>
        <v>0</v>
      </c>
      <c r="AY621" s="7" t="str">
        <f t="shared" si="275"/>
        <v>FALSEFALSEFALSE</v>
      </c>
      <c r="AZ621" s="626">
        <f t="shared" ref="AZ621:AZ684" si="282">AA621</f>
        <v>0</v>
      </c>
      <c r="BA621" s="627" t="str">
        <f t="shared" ref="BA621:BA684" si="283">IF(COUNTIFS(BC621,"*A*",BB621,"3"),"ハイブリッド(ガソリン)","")</f>
        <v/>
      </c>
      <c r="BB621" s="627">
        <f t="shared" ref="BB621:BB684" si="284">LEN(X621)</f>
        <v>0</v>
      </c>
      <c r="BC621" s="690" t="str">
        <f t="shared" ref="BC621:BC684" si="285">MID(X621,2,1)</f>
        <v/>
      </c>
    </row>
    <row r="622" spans="1:55">
      <c r="A622" s="381">
        <v>566</v>
      </c>
      <c r="B622" s="117"/>
      <c r="C622" s="288"/>
      <c r="D622" s="289"/>
      <c r="E622" s="289"/>
      <c r="F622" s="290"/>
      <c r="G622" s="292"/>
      <c r="H622" s="116"/>
      <c r="I622" s="292"/>
      <c r="J622" s="116"/>
      <c r="K622" s="370" t="str">
        <f t="shared" si="276"/>
        <v/>
      </c>
      <c r="L622" s="370">
        <f t="shared" si="277"/>
        <v>0</v>
      </c>
      <c r="M622" s="370">
        <f t="shared" si="278"/>
        <v>0</v>
      </c>
      <c r="N622" s="371" t="str">
        <f t="shared" si="219"/>
        <v/>
      </c>
      <c r="O622" s="371" t="str">
        <f t="shared" si="220"/>
        <v/>
      </c>
      <c r="P622" s="371" t="str">
        <f t="shared" si="221"/>
        <v/>
      </c>
      <c r="Q622" s="371" t="str">
        <f t="shared" si="222"/>
        <v/>
      </c>
      <c r="R622" s="371" t="str">
        <f t="shared" si="223"/>
        <v/>
      </c>
      <c r="S622" s="371" t="str">
        <f t="shared" si="224"/>
        <v/>
      </c>
      <c r="T622" s="443" t="str">
        <f t="shared" si="279"/>
        <v/>
      </c>
      <c r="U622" s="539"/>
      <c r="V622" s="117"/>
      <c r="W622" s="118"/>
      <c r="X622" s="119"/>
      <c r="Y622" s="120"/>
      <c r="Z622" s="122"/>
      <c r="AA622" s="121"/>
      <c r="AB622" s="443" t="str">
        <f t="shared" si="280"/>
        <v/>
      </c>
      <c r="AC622" s="734" t="str">
        <f t="shared" si="281"/>
        <v/>
      </c>
      <c r="AD622" s="372"/>
      <c r="AE622" s="485"/>
      <c r="AF622" s="373" t="str">
        <f t="shared" si="261"/>
        <v/>
      </c>
      <c r="AG622" s="373" t="str">
        <f t="shared" si="262"/>
        <v/>
      </c>
      <c r="AH622" s="374" t="str">
        <f t="shared" si="263"/>
        <v/>
      </c>
      <c r="AI622" s="375" t="str">
        <f t="shared" si="264"/>
        <v/>
      </c>
      <c r="AJ622" s="375" t="str">
        <f t="shared" si="265"/>
        <v/>
      </c>
      <c r="AK622" s="375" t="str">
        <f t="shared" si="266"/>
        <v/>
      </c>
      <c r="AL622" s="375" t="str">
        <f t="shared" si="267"/>
        <v/>
      </c>
      <c r="AM622" s="375" t="str">
        <f t="shared" si="268"/>
        <v/>
      </c>
      <c r="AN622" s="376" t="str">
        <f>IF(AF622="","",IF(OR(AH622="",AH622="-"),"－",IF(OR(AM622=8,AM622=9),"",IF(OR(AJ622=3,AJ622=4,AJ622=5,AJ622=6),VLOOKUP(AH622,INDEX((係数_バス貨物_ガソリン,係数_バス貨物_CNG,係数_バス貨物_軽油,係数_バス貨物_メタノール,係数_バス貨物_LPG),MATCH(AL622,【参考】排出ガスレベル!$AI$4:$AI$671,1),1,AR622):INDEX((係数_バス貨物_ガソリン,係数_バス貨物_CNG,係数_バス貨物_軽油,係数_バス貨物_メタノール,係数_バス貨物_LPG),MATCH(AL622+1,【参考】排出ガスレベル!$AI$4:$AI$671,1)-1,5,AR622),2,FALSE),IF(OR(AJ622=1,AJ622=2),VLOOKUP(AH622,INDEX((係数_乗用_ガソリン,係数_乗用_CNG,係数_乗用_軽油,係数_乗用_メタノール,係数_乗用_LPG),1,1,AR622):INDEX((係数_乗用_ガソリン,係数_乗用_CNG,係数_乗用_軽油,係数_乗用_メタノール,係数_乗用_LPG),125,5,AR622),2,FALSE))))))</f>
        <v/>
      </c>
      <c r="AO622" s="376" t="str">
        <f>IF(T622="","",IF(OR(AH622="",AH622="-"),"－",IF(OR(AM622=8,AM622=9),"",IF(OR(AJ622=3,AJ622=4,AJ622=5,AJ622=6),VLOOKUP(AH622,INDEX((係数_バス貨物_ガソリン,係数_バス貨物_CNG,係数_バス貨物_軽油,係数_バス貨物_メタノール,係数_バス貨物_LPG),MATCH(AL622,【参考】排出ガスレベル!$AI$4:$AI$671,1),1,AR622):INDEX((係数_バス貨物_ガソリン,係数_バス貨物_CNG,係数_バス貨物_軽油,係数_バス貨物_メタノール,係数_バス貨物_LPG),MATCH(AL622+1,【参考】排出ガスレベル!$AI$4:$AI$671,1)-1,5,AR622),3,FALSE),IF(OR(AJ622=1,AJ622=2),VLOOKUP(AH622,INDEX((係数_乗用_ガソリン,係数_乗用_CNG,係数_乗用_軽油,係数_乗用_メタノール,係数_乗用_LPG),1,1,AR622):INDEX((係数_乗用_ガソリン,係数_乗用_CNG,係数_乗用_軽油,係数_乗用_メタノール,係数_乗用_LPG),125,5,AR622),3,FALSE))))))</f>
        <v/>
      </c>
      <c r="AP622" s="375" t="str">
        <f t="shared" si="269"/>
        <v/>
      </c>
      <c r="AQ622" s="444" t="str">
        <f t="shared" si="270"/>
        <v/>
      </c>
      <c r="AR622" s="375" t="str">
        <f t="shared" si="273"/>
        <v/>
      </c>
      <c r="AS622" s="377" t="str">
        <f t="shared" si="271"/>
        <v/>
      </c>
      <c r="AT622" s="378" t="str">
        <f t="shared" si="272"/>
        <v/>
      </c>
      <c r="AX622" s="625" t="b">
        <f t="shared" si="274"/>
        <v>0</v>
      </c>
      <c r="AY622" s="7" t="str">
        <f t="shared" si="275"/>
        <v>FALSEFALSEFALSE</v>
      </c>
      <c r="AZ622" s="626">
        <f t="shared" si="282"/>
        <v>0</v>
      </c>
      <c r="BA622" s="627" t="str">
        <f t="shared" si="283"/>
        <v/>
      </c>
      <c r="BB622" s="627">
        <f t="shared" si="284"/>
        <v>0</v>
      </c>
      <c r="BC622" s="690" t="str">
        <f t="shared" si="285"/>
        <v/>
      </c>
    </row>
    <row r="623" spans="1:55">
      <c r="A623" s="381">
        <v>567</v>
      </c>
      <c r="B623" s="117"/>
      <c r="C623" s="288"/>
      <c r="D623" s="289"/>
      <c r="E623" s="289"/>
      <c r="F623" s="290"/>
      <c r="G623" s="292"/>
      <c r="H623" s="116"/>
      <c r="I623" s="292"/>
      <c r="J623" s="116"/>
      <c r="K623" s="370" t="str">
        <f t="shared" si="276"/>
        <v/>
      </c>
      <c r="L623" s="370">
        <f t="shared" si="277"/>
        <v>0</v>
      </c>
      <c r="M623" s="370">
        <f t="shared" si="278"/>
        <v>0</v>
      </c>
      <c r="N623" s="371" t="str">
        <f t="shared" si="219"/>
        <v/>
      </c>
      <c r="O623" s="371" t="str">
        <f t="shared" si="220"/>
        <v/>
      </c>
      <c r="P623" s="371" t="str">
        <f t="shared" si="221"/>
        <v/>
      </c>
      <c r="Q623" s="371" t="str">
        <f t="shared" si="222"/>
        <v/>
      </c>
      <c r="R623" s="371" t="str">
        <f t="shared" si="223"/>
        <v/>
      </c>
      <c r="S623" s="371" t="str">
        <f t="shared" si="224"/>
        <v/>
      </c>
      <c r="T623" s="443" t="str">
        <f t="shared" si="279"/>
        <v/>
      </c>
      <c r="U623" s="539"/>
      <c r="V623" s="117"/>
      <c r="W623" s="118"/>
      <c r="X623" s="119"/>
      <c r="Y623" s="120"/>
      <c r="Z623" s="122"/>
      <c r="AA623" s="121"/>
      <c r="AB623" s="443" t="str">
        <f t="shared" si="280"/>
        <v/>
      </c>
      <c r="AC623" s="734" t="str">
        <f t="shared" si="281"/>
        <v/>
      </c>
      <c r="AD623" s="372"/>
      <c r="AE623" s="485"/>
      <c r="AF623" s="373" t="str">
        <f t="shared" si="261"/>
        <v/>
      </c>
      <c r="AG623" s="373" t="str">
        <f t="shared" si="262"/>
        <v/>
      </c>
      <c r="AH623" s="374" t="str">
        <f t="shared" si="263"/>
        <v/>
      </c>
      <c r="AI623" s="375" t="str">
        <f t="shared" si="264"/>
        <v/>
      </c>
      <c r="AJ623" s="375" t="str">
        <f t="shared" si="265"/>
        <v/>
      </c>
      <c r="AK623" s="375" t="str">
        <f t="shared" si="266"/>
        <v/>
      </c>
      <c r="AL623" s="375" t="str">
        <f t="shared" si="267"/>
        <v/>
      </c>
      <c r="AM623" s="375" t="str">
        <f t="shared" si="268"/>
        <v/>
      </c>
      <c r="AN623" s="376" t="str">
        <f>IF(AF623="","",IF(OR(AH623="",AH623="-"),"－",IF(OR(AM623=8,AM623=9),"",IF(OR(AJ623=3,AJ623=4,AJ623=5,AJ623=6),VLOOKUP(AH623,INDEX((係数_バス貨物_ガソリン,係数_バス貨物_CNG,係数_バス貨物_軽油,係数_バス貨物_メタノール,係数_バス貨物_LPG),MATCH(AL623,【参考】排出ガスレベル!$AI$4:$AI$671,1),1,AR623):INDEX((係数_バス貨物_ガソリン,係数_バス貨物_CNG,係数_バス貨物_軽油,係数_バス貨物_メタノール,係数_バス貨物_LPG),MATCH(AL623+1,【参考】排出ガスレベル!$AI$4:$AI$671,1)-1,5,AR623),2,FALSE),IF(OR(AJ623=1,AJ623=2),VLOOKUP(AH623,INDEX((係数_乗用_ガソリン,係数_乗用_CNG,係数_乗用_軽油,係数_乗用_メタノール,係数_乗用_LPG),1,1,AR623):INDEX((係数_乗用_ガソリン,係数_乗用_CNG,係数_乗用_軽油,係数_乗用_メタノール,係数_乗用_LPG),125,5,AR623),2,FALSE))))))</f>
        <v/>
      </c>
      <c r="AO623" s="376" t="str">
        <f>IF(T623="","",IF(OR(AH623="",AH623="-"),"－",IF(OR(AM623=8,AM623=9),"",IF(OR(AJ623=3,AJ623=4,AJ623=5,AJ623=6),VLOOKUP(AH623,INDEX((係数_バス貨物_ガソリン,係数_バス貨物_CNG,係数_バス貨物_軽油,係数_バス貨物_メタノール,係数_バス貨物_LPG),MATCH(AL623,【参考】排出ガスレベル!$AI$4:$AI$671,1),1,AR623):INDEX((係数_バス貨物_ガソリン,係数_バス貨物_CNG,係数_バス貨物_軽油,係数_バス貨物_メタノール,係数_バス貨物_LPG),MATCH(AL623+1,【参考】排出ガスレベル!$AI$4:$AI$671,1)-1,5,AR623),3,FALSE),IF(OR(AJ623=1,AJ623=2),VLOOKUP(AH623,INDEX((係数_乗用_ガソリン,係数_乗用_CNG,係数_乗用_軽油,係数_乗用_メタノール,係数_乗用_LPG),1,1,AR623):INDEX((係数_乗用_ガソリン,係数_乗用_CNG,係数_乗用_軽油,係数_乗用_メタノール,係数_乗用_LPG),125,5,AR623),3,FALSE))))))</f>
        <v/>
      </c>
      <c r="AP623" s="375" t="str">
        <f t="shared" si="269"/>
        <v/>
      </c>
      <c r="AQ623" s="444" t="str">
        <f t="shared" si="270"/>
        <v/>
      </c>
      <c r="AR623" s="375" t="str">
        <f t="shared" si="273"/>
        <v/>
      </c>
      <c r="AS623" s="377" t="str">
        <f t="shared" si="271"/>
        <v/>
      </c>
      <c r="AT623" s="378" t="str">
        <f t="shared" si="272"/>
        <v/>
      </c>
      <c r="AX623" s="625" t="b">
        <f t="shared" si="274"/>
        <v>0</v>
      </c>
      <c r="AY623" s="7" t="str">
        <f t="shared" si="275"/>
        <v>FALSEFALSEFALSE</v>
      </c>
      <c r="AZ623" s="626">
        <f t="shared" si="282"/>
        <v>0</v>
      </c>
      <c r="BA623" s="627" t="str">
        <f t="shared" si="283"/>
        <v/>
      </c>
      <c r="BB623" s="627">
        <f t="shared" si="284"/>
        <v>0</v>
      </c>
      <c r="BC623" s="690" t="str">
        <f t="shared" si="285"/>
        <v/>
      </c>
    </row>
    <row r="624" spans="1:55">
      <c r="A624" s="381">
        <v>568</v>
      </c>
      <c r="B624" s="117"/>
      <c r="C624" s="288"/>
      <c r="D624" s="289"/>
      <c r="E624" s="289"/>
      <c r="F624" s="290"/>
      <c r="G624" s="292"/>
      <c r="H624" s="116"/>
      <c r="I624" s="292"/>
      <c r="J624" s="116"/>
      <c r="K624" s="370" t="str">
        <f t="shared" si="276"/>
        <v/>
      </c>
      <c r="L624" s="370">
        <f t="shared" si="277"/>
        <v>0</v>
      </c>
      <c r="M624" s="370">
        <f t="shared" si="278"/>
        <v>0</v>
      </c>
      <c r="N624" s="371" t="str">
        <f t="shared" si="219"/>
        <v/>
      </c>
      <c r="O624" s="371" t="str">
        <f t="shared" si="220"/>
        <v/>
      </c>
      <c r="P624" s="371" t="str">
        <f t="shared" si="221"/>
        <v/>
      </c>
      <c r="Q624" s="371" t="str">
        <f t="shared" si="222"/>
        <v/>
      </c>
      <c r="R624" s="371" t="str">
        <f t="shared" si="223"/>
        <v/>
      </c>
      <c r="S624" s="371" t="str">
        <f t="shared" si="224"/>
        <v/>
      </c>
      <c r="T624" s="443" t="str">
        <f t="shared" si="279"/>
        <v/>
      </c>
      <c r="U624" s="539"/>
      <c r="V624" s="117"/>
      <c r="W624" s="118"/>
      <c r="X624" s="119"/>
      <c r="Y624" s="120"/>
      <c r="Z624" s="122"/>
      <c r="AA624" s="121"/>
      <c r="AB624" s="443" t="str">
        <f t="shared" si="280"/>
        <v/>
      </c>
      <c r="AC624" s="734" t="str">
        <f t="shared" si="281"/>
        <v/>
      </c>
      <c r="AD624" s="372"/>
      <c r="AE624" s="485"/>
      <c r="AF624" s="373" t="str">
        <f t="shared" si="261"/>
        <v/>
      </c>
      <c r="AG624" s="373" t="str">
        <f t="shared" si="262"/>
        <v/>
      </c>
      <c r="AH624" s="374" t="str">
        <f t="shared" si="263"/>
        <v/>
      </c>
      <c r="AI624" s="375" t="str">
        <f t="shared" si="264"/>
        <v/>
      </c>
      <c r="AJ624" s="375" t="str">
        <f t="shared" si="265"/>
        <v/>
      </c>
      <c r="AK624" s="375" t="str">
        <f t="shared" si="266"/>
        <v/>
      </c>
      <c r="AL624" s="375" t="str">
        <f t="shared" si="267"/>
        <v/>
      </c>
      <c r="AM624" s="375" t="str">
        <f t="shared" si="268"/>
        <v/>
      </c>
      <c r="AN624" s="376" t="str">
        <f>IF(AF624="","",IF(OR(AH624="",AH624="-"),"－",IF(OR(AM624=8,AM624=9),"",IF(OR(AJ624=3,AJ624=4,AJ624=5,AJ624=6),VLOOKUP(AH624,INDEX((係数_バス貨物_ガソリン,係数_バス貨物_CNG,係数_バス貨物_軽油,係数_バス貨物_メタノール,係数_バス貨物_LPG),MATCH(AL624,【参考】排出ガスレベル!$AI$4:$AI$671,1),1,AR624):INDEX((係数_バス貨物_ガソリン,係数_バス貨物_CNG,係数_バス貨物_軽油,係数_バス貨物_メタノール,係数_バス貨物_LPG),MATCH(AL624+1,【参考】排出ガスレベル!$AI$4:$AI$671,1)-1,5,AR624),2,FALSE),IF(OR(AJ624=1,AJ624=2),VLOOKUP(AH624,INDEX((係数_乗用_ガソリン,係数_乗用_CNG,係数_乗用_軽油,係数_乗用_メタノール,係数_乗用_LPG),1,1,AR624):INDEX((係数_乗用_ガソリン,係数_乗用_CNG,係数_乗用_軽油,係数_乗用_メタノール,係数_乗用_LPG),125,5,AR624),2,FALSE))))))</f>
        <v/>
      </c>
      <c r="AO624" s="376" t="str">
        <f>IF(T624="","",IF(OR(AH624="",AH624="-"),"－",IF(OR(AM624=8,AM624=9),"",IF(OR(AJ624=3,AJ624=4,AJ624=5,AJ624=6),VLOOKUP(AH624,INDEX((係数_バス貨物_ガソリン,係数_バス貨物_CNG,係数_バス貨物_軽油,係数_バス貨物_メタノール,係数_バス貨物_LPG),MATCH(AL624,【参考】排出ガスレベル!$AI$4:$AI$671,1),1,AR624):INDEX((係数_バス貨物_ガソリン,係数_バス貨物_CNG,係数_バス貨物_軽油,係数_バス貨物_メタノール,係数_バス貨物_LPG),MATCH(AL624+1,【参考】排出ガスレベル!$AI$4:$AI$671,1)-1,5,AR624),3,FALSE),IF(OR(AJ624=1,AJ624=2),VLOOKUP(AH624,INDEX((係数_乗用_ガソリン,係数_乗用_CNG,係数_乗用_軽油,係数_乗用_メタノール,係数_乗用_LPG),1,1,AR624):INDEX((係数_乗用_ガソリン,係数_乗用_CNG,係数_乗用_軽油,係数_乗用_メタノール,係数_乗用_LPG),125,5,AR624),3,FALSE))))))</f>
        <v/>
      </c>
      <c r="AP624" s="375" t="str">
        <f t="shared" si="269"/>
        <v/>
      </c>
      <c r="AQ624" s="444" t="str">
        <f t="shared" si="270"/>
        <v/>
      </c>
      <c r="AR624" s="375" t="str">
        <f t="shared" si="273"/>
        <v/>
      </c>
      <c r="AS624" s="377" t="str">
        <f t="shared" si="271"/>
        <v/>
      </c>
      <c r="AT624" s="378" t="str">
        <f t="shared" si="272"/>
        <v/>
      </c>
      <c r="AX624" s="625" t="b">
        <f t="shared" si="274"/>
        <v>0</v>
      </c>
      <c r="AY624" s="7" t="str">
        <f t="shared" si="275"/>
        <v>FALSEFALSEFALSE</v>
      </c>
      <c r="AZ624" s="626">
        <f t="shared" si="282"/>
        <v>0</v>
      </c>
      <c r="BA624" s="627" t="str">
        <f t="shared" si="283"/>
        <v/>
      </c>
      <c r="BB624" s="627">
        <f t="shared" si="284"/>
        <v>0</v>
      </c>
      <c r="BC624" s="690" t="str">
        <f t="shared" si="285"/>
        <v/>
      </c>
    </row>
    <row r="625" spans="1:55">
      <c r="A625" s="381">
        <v>569</v>
      </c>
      <c r="B625" s="117"/>
      <c r="C625" s="288"/>
      <c r="D625" s="289"/>
      <c r="E625" s="289"/>
      <c r="F625" s="290"/>
      <c r="G625" s="292"/>
      <c r="H625" s="116"/>
      <c r="I625" s="292"/>
      <c r="J625" s="116"/>
      <c r="K625" s="370" t="str">
        <f t="shared" si="276"/>
        <v/>
      </c>
      <c r="L625" s="370">
        <f t="shared" si="277"/>
        <v>0</v>
      </c>
      <c r="M625" s="370">
        <f t="shared" si="278"/>
        <v>0</v>
      </c>
      <c r="N625" s="371" t="str">
        <f t="shared" si="219"/>
        <v/>
      </c>
      <c r="O625" s="371" t="str">
        <f t="shared" si="220"/>
        <v/>
      </c>
      <c r="P625" s="371" t="str">
        <f t="shared" si="221"/>
        <v/>
      </c>
      <c r="Q625" s="371" t="str">
        <f t="shared" si="222"/>
        <v/>
      </c>
      <c r="R625" s="371" t="str">
        <f t="shared" si="223"/>
        <v/>
      </c>
      <c r="S625" s="371" t="str">
        <f t="shared" si="224"/>
        <v/>
      </c>
      <c r="T625" s="443" t="str">
        <f t="shared" si="279"/>
        <v/>
      </c>
      <c r="U625" s="539"/>
      <c r="V625" s="117"/>
      <c r="W625" s="118"/>
      <c r="X625" s="119"/>
      <c r="Y625" s="120"/>
      <c r="Z625" s="122"/>
      <c r="AA625" s="121"/>
      <c r="AB625" s="443" t="str">
        <f t="shared" si="280"/>
        <v/>
      </c>
      <c r="AC625" s="734" t="str">
        <f t="shared" si="281"/>
        <v/>
      </c>
      <c r="AD625" s="372"/>
      <c r="AE625" s="485"/>
      <c r="AF625" s="373" t="str">
        <f t="shared" si="261"/>
        <v/>
      </c>
      <c r="AG625" s="373" t="str">
        <f t="shared" si="262"/>
        <v/>
      </c>
      <c r="AH625" s="374" t="str">
        <f t="shared" si="263"/>
        <v/>
      </c>
      <c r="AI625" s="375" t="str">
        <f t="shared" si="264"/>
        <v/>
      </c>
      <c r="AJ625" s="375" t="str">
        <f t="shared" si="265"/>
        <v/>
      </c>
      <c r="AK625" s="375" t="str">
        <f t="shared" si="266"/>
        <v/>
      </c>
      <c r="AL625" s="375" t="str">
        <f t="shared" si="267"/>
        <v/>
      </c>
      <c r="AM625" s="375" t="str">
        <f t="shared" si="268"/>
        <v/>
      </c>
      <c r="AN625" s="376" t="str">
        <f>IF(AF625="","",IF(OR(AH625="",AH625="-"),"－",IF(OR(AM625=8,AM625=9),"",IF(OR(AJ625=3,AJ625=4,AJ625=5,AJ625=6),VLOOKUP(AH625,INDEX((係数_バス貨物_ガソリン,係数_バス貨物_CNG,係数_バス貨物_軽油,係数_バス貨物_メタノール,係数_バス貨物_LPG),MATCH(AL625,【参考】排出ガスレベル!$AI$4:$AI$671,1),1,AR625):INDEX((係数_バス貨物_ガソリン,係数_バス貨物_CNG,係数_バス貨物_軽油,係数_バス貨物_メタノール,係数_バス貨物_LPG),MATCH(AL625+1,【参考】排出ガスレベル!$AI$4:$AI$671,1)-1,5,AR625),2,FALSE),IF(OR(AJ625=1,AJ625=2),VLOOKUP(AH625,INDEX((係数_乗用_ガソリン,係数_乗用_CNG,係数_乗用_軽油,係数_乗用_メタノール,係数_乗用_LPG),1,1,AR625):INDEX((係数_乗用_ガソリン,係数_乗用_CNG,係数_乗用_軽油,係数_乗用_メタノール,係数_乗用_LPG),125,5,AR625),2,FALSE))))))</f>
        <v/>
      </c>
      <c r="AO625" s="376" t="str">
        <f>IF(T625="","",IF(OR(AH625="",AH625="-"),"－",IF(OR(AM625=8,AM625=9),"",IF(OR(AJ625=3,AJ625=4,AJ625=5,AJ625=6),VLOOKUP(AH625,INDEX((係数_バス貨物_ガソリン,係数_バス貨物_CNG,係数_バス貨物_軽油,係数_バス貨物_メタノール,係数_バス貨物_LPG),MATCH(AL625,【参考】排出ガスレベル!$AI$4:$AI$671,1),1,AR625):INDEX((係数_バス貨物_ガソリン,係数_バス貨物_CNG,係数_バス貨物_軽油,係数_バス貨物_メタノール,係数_バス貨物_LPG),MATCH(AL625+1,【参考】排出ガスレベル!$AI$4:$AI$671,1)-1,5,AR625),3,FALSE),IF(OR(AJ625=1,AJ625=2),VLOOKUP(AH625,INDEX((係数_乗用_ガソリン,係数_乗用_CNG,係数_乗用_軽油,係数_乗用_メタノール,係数_乗用_LPG),1,1,AR625):INDEX((係数_乗用_ガソリン,係数_乗用_CNG,係数_乗用_軽油,係数_乗用_メタノール,係数_乗用_LPG),125,5,AR625),3,FALSE))))))</f>
        <v/>
      </c>
      <c r="AP625" s="375" t="str">
        <f t="shared" si="269"/>
        <v/>
      </c>
      <c r="AQ625" s="444" t="str">
        <f t="shared" si="270"/>
        <v/>
      </c>
      <c r="AR625" s="375" t="str">
        <f t="shared" si="273"/>
        <v/>
      </c>
      <c r="AS625" s="377" t="str">
        <f t="shared" si="271"/>
        <v/>
      </c>
      <c r="AT625" s="378" t="str">
        <f t="shared" si="272"/>
        <v/>
      </c>
      <c r="AX625" s="625" t="b">
        <f t="shared" si="274"/>
        <v>0</v>
      </c>
      <c r="AY625" s="7" t="str">
        <f t="shared" si="275"/>
        <v>FALSEFALSEFALSE</v>
      </c>
      <c r="AZ625" s="626">
        <f t="shared" si="282"/>
        <v>0</v>
      </c>
      <c r="BA625" s="627" t="str">
        <f t="shared" si="283"/>
        <v/>
      </c>
      <c r="BB625" s="627">
        <f t="shared" si="284"/>
        <v>0</v>
      </c>
      <c r="BC625" s="690" t="str">
        <f t="shared" si="285"/>
        <v/>
      </c>
    </row>
    <row r="626" spans="1:55">
      <c r="A626" s="381">
        <v>570</v>
      </c>
      <c r="B626" s="117"/>
      <c r="C626" s="288"/>
      <c r="D626" s="289"/>
      <c r="E626" s="289"/>
      <c r="F626" s="290"/>
      <c r="G626" s="292"/>
      <c r="H626" s="116"/>
      <c r="I626" s="292"/>
      <c r="J626" s="116"/>
      <c r="K626" s="370" t="str">
        <f t="shared" si="276"/>
        <v/>
      </c>
      <c r="L626" s="370">
        <f t="shared" si="277"/>
        <v>0</v>
      </c>
      <c r="M626" s="370">
        <f t="shared" si="278"/>
        <v>0</v>
      </c>
      <c r="N626" s="371" t="str">
        <f t="shared" si="219"/>
        <v/>
      </c>
      <c r="O626" s="371" t="str">
        <f t="shared" si="220"/>
        <v/>
      </c>
      <c r="P626" s="371" t="str">
        <f t="shared" si="221"/>
        <v/>
      </c>
      <c r="Q626" s="371" t="str">
        <f t="shared" si="222"/>
        <v/>
      </c>
      <c r="R626" s="371" t="str">
        <f t="shared" si="223"/>
        <v/>
      </c>
      <c r="S626" s="371" t="str">
        <f t="shared" si="224"/>
        <v/>
      </c>
      <c r="T626" s="443" t="str">
        <f t="shared" si="279"/>
        <v/>
      </c>
      <c r="U626" s="539"/>
      <c r="V626" s="117"/>
      <c r="W626" s="118"/>
      <c r="X626" s="119"/>
      <c r="Y626" s="120"/>
      <c r="Z626" s="122"/>
      <c r="AA626" s="121"/>
      <c r="AB626" s="443" t="str">
        <f t="shared" si="280"/>
        <v/>
      </c>
      <c r="AC626" s="734" t="str">
        <f t="shared" si="281"/>
        <v/>
      </c>
      <c r="AD626" s="372"/>
      <c r="AE626" s="485"/>
      <c r="AF626" s="373" t="str">
        <f t="shared" si="261"/>
        <v/>
      </c>
      <c r="AG626" s="373" t="str">
        <f t="shared" si="262"/>
        <v/>
      </c>
      <c r="AH626" s="374" t="str">
        <f t="shared" si="263"/>
        <v/>
      </c>
      <c r="AI626" s="375" t="str">
        <f t="shared" si="264"/>
        <v/>
      </c>
      <c r="AJ626" s="375" t="str">
        <f t="shared" si="265"/>
        <v/>
      </c>
      <c r="AK626" s="375" t="str">
        <f t="shared" si="266"/>
        <v/>
      </c>
      <c r="AL626" s="375" t="str">
        <f t="shared" si="267"/>
        <v/>
      </c>
      <c r="AM626" s="375" t="str">
        <f t="shared" si="268"/>
        <v/>
      </c>
      <c r="AN626" s="376" t="str">
        <f>IF(AF626="","",IF(OR(AH626="",AH626="-"),"－",IF(OR(AM626=8,AM626=9),"",IF(OR(AJ626=3,AJ626=4,AJ626=5,AJ626=6),VLOOKUP(AH626,INDEX((係数_バス貨物_ガソリン,係数_バス貨物_CNG,係数_バス貨物_軽油,係数_バス貨物_メタノール,係数_バス貨物_LPG),MATCH(AL626,【参考】排出ガスレベル!$AI$4:$AI$671,1),1,AR626):INDEX((係数_バス貨物_ガソリン,係数_バス貨物_CNG,係数_バス貨物_軽油,係数_バス貨物_メタノール,係数_バス貨物_LPG),MATCH(AL626+1,【参考】排出ガスレベル!$AI$4:$AI$671,1)-1,5,AR626),2,FALSE),IF(OR(AJ626=1,AJ626=2),VLOOKUP(AH626,INDEX((係数_乗用_ガソリン,係数_乗用_CNG,係数_乗用_軽油,係数_乗用_メタノール,係数_乗用_LPG),1,1,AR626):INDEX((係数_乗用_ガソリン,係数_乗用_CNG,係数_乗用_軽油,係数_乗用_メタノール,係数_乗用_LPG),125,5,AR626),2,FALSE))))))</f>
        <v/>
      </c>
      <c r="AO626" s="376" t="str">
        <f>IF(T626="","",IF(OR(AH626="",AH626="-"),"－",IF(OR(AM626=8,AM626=9),"",IF(OR(AJ626=3,AJ626=4,AJ626=5,AJ626=6),VLOOKUP(AH626,INDEX((係数_バス貨物_ガソリン,係数_バス貨物_CNG,係数_バス貨物_軽油,係数_バス貨物_メタノール,係数_バス貨物_LPG),MATCH(AL626,【参考】排出ガスレベル!$AI$4:$AI$671,1),1,AR626):INDEX((係数_バス貨物_ガソリン,係数_バス貨物_CNG,係数_バス貨物_軽油,係数_バス貨物_メタノール,係数_バス貨物_LPG),MATCH(AL626+1,【参考】排出ガスレベル!$AI$4:$AI$671,1)-1,5,AR626),3,FALSE),IF(OR(AJ626=1,AJ626=2),VLOOKUP(AH626,INDEX((係数_乗用_ガソリン,係数_乗用_CNG,係数_乗用_軽油,係数_乗用_メタノール,係数_乗用_LPG),1,1,AR626):INDEX((係数_乗用_ガソリン,係数_乗用_CNG,係数_乗用_軽油,係数_乗用_メタノール,係数_乗用_LPG),125,5,AR626),3,FALSE))))))</f>
        <v/>
      </c>
      <c r="AP626" s="375" t="str">
        <f t="shared" si="269"/>
        <v/>
      </c>
      <c r="AQ626" s="444" t="str">
        <f t="shared" si="270"/>
        <v/>
      </c>
      <c r="AR626" s="375" t="str">
        <f t="shared" si="273"/>
        <v/>
      </c>
      <c r="AS626" s="377" t="str">
        <f t="shared" si="271"/>
        <v/>
      </c>
      <c r="AT626" s="378" t="str">
        <f t="shared" si="272"/>
        <v/>
      </c>
      <c r="AX626" s="625" t="b">
        <f t="shared" si="274"/>
        <v>0</v>
      </c>
      <c r="AY626" s="7" t="str">
        <f t="shared" si="275"/>
        <v>FALSEFALSEFALSE</v>
      </c>
      <c r="AZ626" s="626">
        <f t="shared" si="282"/>
        <v>0</v>
      </c>
      <c r="BA626" s="627" t="str">
        <f t="shared" si="283"/>
        <v/>
      </c>
      <c r="BB626" s="627">
        <f t="shared" si="284"/>
        <v>0</v>
      </c>
      <c r="BC626" s="690" t="str">
        <f t="shared" si="285"/>
        <v/>
      </c>
    </row>
    <row r="627" spans="1:55">
      <c r="A627" s="381">
        <v>571</v>
      </c>
      <c r="B627" s="117"/>
      <c r="C627" s="288"/>
      <c r="D627" s="289"/>
      <c r="E627" s="289"/>
      <c r="F627" s="290"/>
      <c r="G627" s="292"/>
      <c r="H627" s="116"/>
      <c r="I627" s="292"/>
      <c r="J627" s="116"/>
      <c r="K627" s="370" t="str">
        <f t="shared" si="276"/>
        <v/>
      </c>
      <c r="L627" s="370">
        <f t="shared" si="277"/>
        <v>0</v>
      </c>
      <c r="M627" s="370">
        <f t="shared" si="278"/>
        <v>0</v>
      </c>
      <c r="N627" s="371" t="str">
        <f t="shared" si="219"/>
        <v/>
      </c>
      <c r="O627" s="371" t="str">
        <f t="shared" si="220"/>
        <v/>
      </c>
      <c r="P627" s="371" t="str">
        <f t="shared" si="221"/>
        <v/>
      </c>
      <c r="Q627" s="371" t="str">
        <f t="shared" si="222"/>
        <v/>
      </c>
      <c r="R627" s="371" t="str">
        <f t="shared" si="223"/>
        <v/>
      </c>
      <c r="S627" s="371" t="str">
        <f t="shared" si="224"/>
        <v/>
      </c>
      <c r="T627" s="443" t="str">
        <f t="shared" si="279"/>
        <v/>
      </c>
      <c r="U627" s="539"/>
      <c r="V627" s="117"/>
      <c r="W627" s="118"/>
      <c r="X627" s="119"/>
      <c r="Y627" s="120"/>
      <c r="Z627" s="122"/>
      <c r="AA627" s="121"/>
      <c r="AB627" s="443" t="str">
        <f t="shared" si="280"/>
        <v/>
      </c>
      <c r="AC627" s="734" t="str">
        <f t="shared" si="281"/>
        <v/>
      </c>
      <c r="AD627" s="372"/>
      <c r="AE627" s="485"/>
      <c r="AF627" s="373" t="str">
        <f t="shared" si="261"/>
        <v/>
      </c>
      <c r="AG627" s="373" t="str">
        <f t="shared" si="262"/>
        <v/>
      </c>
      <c r="AH627" s="374" t="str">
        <f t="shared" si="263"/>
        <v/>
      </c>
      <c r="AI627" s="375" t="str">
        <f t="shared" si="264"/>
        <v/>
      </c>
      <c r="AJ627" s="375" t="str">
        <f t="shared" si="265"/>
        <v/>
      </c>
      <c r="AK627" s="375" t="str">
        <f t="shared" si="266"/>
        <v/>
      </c>
      <c r="AL627" s="375" t="str">
        <f t="shared" si="267"/>
        <v/>
      </c>
      <c r="AM627" s="375" t="str">
        <f t="shared" si="268"/>
        <v/>
      </c>
      <c r="AN627" s="376" t="str">
        <f>IF(AF627="","",IF(OR(AH627="",AH627="-"),"－",IF(OR(AM627=8,AM627=9),"",IF(OR(AJ627=3,AJ627=4,AJ627=5,AJ627=6),VLOOKUP(AH627,INDEX((係数_バス貨物_ガソリン,係数_バス貨物_CNG,係数_バス貨物_軽油,係数_バス貨物_メタノール,係数_バス貨物_LPG),MATCH(AL627,【参考】排出ガスレベル!$AI$4:$AI$671,1),1,AR627):INDEX((係数_バス貨物_ガソリン,係数_バス貨物_CNG,係数_バス貨物_軽油,係数_バス貨物_メタノール,係数_バス貨物_LPG),MATCH(AL627+1,【参考】排出ガスレベル!$AI$4:$AI$671,1)-1,5,AR627),2,FALSE),IF(OR(AJ627=1,AJ627=2),VLOOKUP(AH627,INDEX((係数_乗用_ガソリン,係数_乗用_CNG,係数_乗用_軽油,係数_乗用_メタノール,係数_乗用_LPG),1,1,AR627):INDEX((係数_乗用_ガソリン,係数_乗用_CNG,係数_乗用_軽油,係数_乗用_メタノール,係数_乗用_LPG),125,5,AR627),2,FALSE))))))</f>
        <v/>
      </c>
      <c r="AO627" s="376" t="str">
        <f>IF(T627="","",IF(OR(AH627="",AH627="-"),"－",IF(OR(AM627=8,AM627=9),"",IF(OR(AJ627=3,AJ627=4,AJ627=5,AJ627=6),VLOOKUP(AH627,INDEX((係数_バス貨物_ガソリン,係数_バス貨物_CNG,係数_バス貨物_軽油,係数_バス貨物_メタノール,係数_バス貨物_LPG),MATCH(AL627,【参考】排出ガスレベル!$AI$4:$AI$671,1),1,AR627):INDEX((係数_バス貨物_ガソリン,係数_バス貨物_CNG,係数_バス貨物_軽油,係数_バス貨物_メタノール,係数_バス貨物_LPG),MATCH(AL627+1,【参考】排出ガスレベル!$AI$4:$AI$671,1)-1,5,AR627),3,FALSE),IF(OR(AJ627=1,AJ627=2),VLOOKUP(AH627,INDEX((係数_乗用_ガソリン,係数_乗用_CNG,係数_乗用_軽油,係数_乗用_メタノール,係数_乗用_LPG),1,1,AR627):INDEX((係数_乗用_ガソリン,係数_乗用_CNG,係数_乗用_軽油,係数_乗用_メタノール,係数_乗用_LPG),125,5,AR627),3,FALSE))))))</f>
        <v/>
      </c>
      <c r="AP627" s="375" t="str">
        <f t="shared" si="269"/>
        <v/>
      </c>
      <c r="AQ627" s="444" t="str">
        <f t="shared" si="270"/>
        <v/>
      </c>
      <c r="AR627" s="375" t="str">
        <f t="shared" si="273"/>
        <v/>
      </c>
      <c r="AS627" s="377" t="str">
        <f t="shared" si="271"/>
        <v/>
      </c>
      <c r="AT627" s="378" t="str">
        <f t="shared" si="272"/>
        <v/>
      </c>
      <c r="AX627" s="625" t="b">
        <f t="shared" si="274"/>
        <v>0</v>
      </c>
      <c r="AY627" s="7" t="str">
        <f t="shared" si="275"/>
        <v>FALSEFALSEFALSE</v>
      </c>
      <c r="AZ627" s="626">
        <f t="shared" si="282"/>
        <v>0</v>
      </c>
      <c r="BA627" s="627" t="str">
        <f t="shared" si="283"/>
        <v/>
      </c>
      <c r="BB627" s="627">
        <f t="shared" si="284"/>
        <v>0</v>
      </c>
      <c r="BC627" s="690" t="str">
        <f t="shared" si="285"/>
        <v/>
      </c>
    </row>
    <row r="628" spans="1:55">
      <c r="A628" s="381">
        <v>572</v>
      </c>
      <c r="B628" s="117"/>
      <c r="C628" s="288"/>
      <c r="D628" s="289"/>
      <c r="E628" s="289"/>
      <c r="F628" s="290"/>
      <c r="G628" s="292"/>
      <c r="H628" s="116"/>
      <c r="I628" s="292"/>
      <c r="J628" s="116"/>
      <c r="K628" s="370" t="str">
        <f t="shared" si="276"/>
        <v/>
      </c>
      <c r="L628" s="370">
        <f t="shared" si="277"/>
        <v>0</v>
      </c>
      <c r="M628" s="370">
        <f t="shared" si="278"/>
        <v>0</v>
      </c>
      <c r="N628" s="371" t="str">
        <f t="shared" si="219"/>
        <v/>
      </c>
      <c r="O628" s="371" t="str">
        <f t="shared" si="220"/>
        <v/>
      </c>
      <c r="P628" s="371" t="str">
        <f t="shared" si="221"/>
        <v/>
      </c>
      <c r="Q628" s="371" t="str">
        <f t="shared" si="222"/>
        <v/>
      </c>
      <c r="R628" s="371" t="str">
        <f t="shared" si="223"/>
        <v/>
      </c>
      <c r="S628" s="371" t="str">
        <f t="shared" si="224"/>
        <v/>
      </c>
      <c r="T628" s="443" t="str">
        <f t="shared" si="279"/>
        <v/>
      </c>
      <c r="U628" s="539"/>
      <c r="V628" s="117"/>
      <c r="W628" s="118"/>
      <c r="X628" s="119"/>
      <c r="Y628" s="120"/>
      <c r="Z628" s="122"/>
      <c r="AA628" s="121"/>
      <c r="AB628" s="443" t="str">
        <f t="shared" si="280"/>
        <v/>
      </c>
      <c r="AC628" s="734" t="str">
        <f t="shared" si="281"/>
        <v/>
      </c>
      <c r="AD628" s="372"/>
      <c r="AE628" s="485"/>
      <c r="AF628" s="373" t="str">
        <f t="shared" si="261"/>
        <v/>
      </c>
      <c r="AG628" s="373" t="str">
        <f t="shared" si="262"/>
        <v/>
      </c>
      <c r="AH628" s="374" t="str">
        <f t="shared" si="263"/>
        <v/>
      </c>
      <c r="AI628" s="375" t="str">
        <f t="shared" si="264"/>
        <v/>
      </c>
      <c r="AJ628" s="375" t="str">
        <f t="shared" si="265"/>
        <v/>
      </c>
      <c r="AK628" s="375" t="str">
        <f t="shared" si="266"/>
        <v/>
      </c>
      <c r="AL628" s="375" t="str">
        <f t="shared" si="267"/>
        <v/>
      </c>
      <c r="AM628" s="375" t="str">
        <f t="shared" si="268"/>
        <v/>
      </c>
      <c r="AN628" s="376" t="str">
        <f>IF(AF628="","",IF(OR(AH628="",AH628="-"),"－",IF(OR(AM628=8,AM628=9),"",IF(OR(AJ628=3,AJ628=4,AJ628=5,AJ628=6),VLOOKUP(AH628,INDEX((係数_バス貨物_ガソリン,係数_バス貨物_CNG,係数_バス貨物_軽油,係数_バス貨物_メタノール,係数_バス貨物_LPG),MATCH(AL628,【参考】排出ガスレベル!$AI$4:$AI$671,1),1,AR628):INDEX((係数_バス貨物_ガソリン,係数_バス貨物_CNG,係数_バス貨物_軽油,係数_バス貨物_メタノール,係数_バス貨物_LPG),MATCH(AL628+1,【参考】排出ガスレベル!$AI$4:$AI$671,1)-1,5,AR628),2,FALSE),IF(OR(AJ628=1,AJ628=2),VLOOKUP(AH628,INDEX((係数_乗用_ガソリン,係数_乗用_CNG,係数_乗用_軽油,係数_乗用_メタノール,係数_乗用_LPG),1,1,AR628):INDEX((係数_乗用_ガソリン,係数_乗用_CNG,係数_乗用_軽油,係数_乗用_メタノール,係数_乗用_LPG),125,5,AR628),2,FALSE))))))</f>
        <v/>
      </c>
      <c r="AO628" s="376" t="str">
        <f>IF(T628="","",IF(OR(AH628="",AH628="-"),"－",IF(OR(AM628=8,AM628=9),"",IF(OR(AJ628=3,AJ628=4,AJ628=5,AJ628=6),VLOOKUP(AH628,INDEX((係数_バス貨物_ガソリン,係数_バス貨物_CNG,係数_バス貨物_軽油,係数_バス貨物_メタノール,係数_バス貨物_LPG),MATCH(AL628,【参考】排出ガスレベル!$AI$4:$AI$671,1),1,AR628):INDEX((係数_バス貨物_ガソリン,係数_バス貨物_CNG,係数_バス貨物_軽油,係数_バス貨物_メタノール,係数_バス貨物_LPG),MATCH(AL628+1,【参考】排出ガスレベル!$AI$4:$AI$671,1)-1,5,AR628),3,FALSE),IF(OR(AJ628=1,AJ628=2),VLOOKUP(AH628,INDEX((係数_乗用_ガソリン,係数_乗用_CNG,係数_乗用_軽油,係数_乗用_メタノール,係数_乗用_LPG),1,1,AR628):INDEX((係数_乗用_ガソリン,係数_乗用_CNG,係数_乗用_軽油,係数_乗用_メタノール,係数_乗用_LPG),125,5,AR628),3,FALSE))))))</f>
        <v/>
      </c>
      <c r="AP628" s="375" t="str">
        <f t="shared" si="269"/>
        <v/>
      </c>
      <c r="AQ628" s="444" t="str">
        <f t="shared" si="270"/>
        <v/>
      </c>
      <c r="AR628" s="375" t="str">
        <f t="shared" si="273"/>
        <v/>
      </c>
      <c r="AS628" s="377" t="str">
        <f t="shared" si="271"/>
        <v/>
      </c>
      <c r="AT628" s="378" t="str">
        <f t="shared" si="272"/>
        <v/>
      </c>
      <c r="AX628" s="625" t="b">
        <f t="shared" si="274"/>
        <v>0</v>
      </c>
      <c r="AY628" s="7" t="str">
        <f t="shared" si="275"/>
        <v>FALSEFALSEFALSE</v>
      </c>
      <c r="AZ628" s="626">
        <f t="shared" si="282"/>
        <v>0</v>
      </c>
      <c r="BA628" s="627" t="str">
        <f t="shared" si="283"/>
        <v/>
      </c>
      <c r="BB628" s="627">
        <f t="shared" si="284"/>
        <v>0</v>
      </c>
      <c r="BC628" s="690" t="str">
        <f t="shared" si="285"/>
        <v/>
      </c>
    </row>
    <row r="629" spans="1:55">
      <c r="A629" s="381">
        <v>573</v>
      </c>
      <c r="B629" s="117"/>
      <c r="C629" s="288"/>
      <c r="D629" s="289"/>
      <c r="E629" s="289"/>
      <c r="F629" s="290"/>
      <c r="G629" s="292"/>
      <c r="H629" s="116"/>
      <c r="I629" s="292"/>
      <c r="J629" s="116"/>
      <c r="K629" s="370" t="str">
        <f t="shared" si="276"/>
        <v/>
      </c>
      <c r="L629" s="370">
        <f t="shared" si="277"/>
        <v>0</v>
      </c>
      <c r="M629" s="370">
        <f t="shared" si="278"/>
        <v>0</v>
      </c>
      <c r="N629" s="371" t="str">
        <f t="shared" si="219"/>
        <v/>
      </c>
      <c r="O629" s="371" t="str">
        <f t="shared" si="220"/>
        <v/>
      </c>
      <c r="P629" s="371" t="str">
        <f t="shared" si="221"/>
        <v/>
      </c>
      <c r="Q629" s="371" t="str">
        <f t="shared" si="222"/>
        <v/>
      </c>
      <c r="R629" s="371" t="str">
        <f t="shared" si="223"/>
        <v/>
      </c>
      <c r="S629" s="371" t="str">
        <f t="shared" si="224"/>
        <v/>
      </c>
      <c r="T629" s="443" t="str">
        <f t="shared" si="279"/>
        <v/>
      </c>
      <c r="U629" s="539"/>
      <c r="V629" s="117"/>
      <c r="W629" s="118"/>
      <c r="X629" s="119"/>
      <c r="Y629" s="120"/>
      <c r="Z629" s="122"/>
      <c r="AA629" s="121"/>
      <c r="AB629" s="443" t="str">
        <f t="shared" si="280"/>
        <v/>
      </c>
      <c r="AC629" s="734" t="str">
        <f t="shared" si="281"/>
        <v/>
      </c>
      <c r="AD629" s="372"/>
      <c r="AE629" s="485"/>
      <c r="AF629" s="373" t="str">
        <f t="shared" si="261"/>
        <v/>
      </c>
      <c r="AG629" s="373" t="str">
        <f t="shared" si="262"/>
        <v/>
      </c>
      <c r="AH629" s="374" t="str">
        <f t="shared" si="263"/>
        <v/>
      </c>
      <c r="AI629" s="375" t="str">
        <f t="shared" si="264"/>
        <v/>
      </c>
      <c r="AJ629" s="375" t="str">
        <f t="shared" si="265"/>
        <v/>
      </c>
      <c r="AK629" s="375" t="str">
        <f t="shared" si="266"/>
        <v/>
      </c>
      <c r="AL629" s="375" t="str">
        <f t="shared" si="267"/>
        <v/>
      </c>
      <c r="AM629" s="375" t="str">
        <f t="shared" si="268"/>
        <v/>
      </c>
      <c r="AN629" s="376" t="str">
        <f>IF(AF629="","",IF(OR(AH629="",AH629="-"),"－",IF(OR(AM629=8,AM629=9),"",IF(OR(AJ629=3,AJ629=4,AJ629=5,AJ629=6),VLOOKUP(AH629,INDEX((係数_バス貨物_ガソリン,係数_バス貨物_CNG,係数_バス貨物_軽油,係数_バス貨物_メタノール,係数_バス貨物_LPG),MATCH(AL629,【参考】排出ガスレベル!$AI$4:$AI$671,1),1,AR629):INDEX((係数_バス貨物_ガソリン,係数_バス貨物_CNG,係数_バス貨物_軽油,係数_バス貨物_メタノール,係数_バス貨物_LPG),MATCH(AL629+1,【参考】排出ガスレベル!$AI$4:$AI$671,1)-1,5,AR629),2,FALSE),IF(OR(AJ629=1,AJ629=2),VLOOKUP(AH629,INDEX((係数_乗用_ガソリン,係数_乗用_CNG,係数_乗用_軽油,係数_乗用_メタノール,係数_乗用_LPG),1,1,AR629):INDEX((係数_乗用_ガソリン,係数_乗用_CNG,係数_乗用_軽油,係数_乗用_メタノール,係数_乗用_LPG),125,5,AR629),2,FALSE))))))</f>
        <v/>
      </c>
      <c r="AO629" s="376" t="str">
        <f>IF(T629="","",IF(OR(AH629="",AH629="-"),"－",IF(OR(AM629=8,AM629=9),"",IF(OR(AJ629=3,AJ629=4,AJ629=5,AJ629=6),VLOOKUP(AH629,INDEX((係数_バス貨物_ガソリン,係数_バス貨物_CNG,係数_バス貨物_軽油,係数_バス貨物_メタノール,係数_バス貨物_LPG),MATCH(AL629,【参考】排出ガスレベル!$AI$4:$AI$671,1),1,AR629):INDEX((係数_バス貨物_ガソリン,係数_バス貨物_CNG,係数_バス貨物_軽油,係数_バス貨物_メタノール,係数_バス貨物_LPG),MATCH(AL629+1,【参考】排出ガスレベル!$AI$4:$AI$671,1)-1,5,AR629),3,FALSE),IF(OR(AJ629=1,AJ629=2),VLOOKUP(AH629,INDEX((係数_乗用_ガソリン,係数_乗用_CNG,係数_乗用_軽油,係数_乗用_メタノール,係数_乗用_LPG),1,1,AR629):INDEX((係数_乗用_ガソリン,係数_乗用_CNG,係数_乗用_軽油,係数_乗用_メタノール,係数_乗用_LPG),125,5,AR629),3,FALSE))))))</f>
        <v/>
      </c>
      <c r="AP629" s="375" t="str">
        <f t="shared" si="269"/>
        <v/>
      </c>
      <c r="AQ629" s="444" t="str">
        <f t="shared" si="270"/>
        <v/>
      </c>
      <c r="AR629" s="375" t="str">
        <f t="shared" si="273"/>
        <v/>
      </c>
      <c r="AS629" s="377" t="str">
        <f t="shared" si="271"/>
        <v/>
      </c>
      <c r="AT629" s="378" t="str">
        <f t="shared" si="272"/>
        <v/>
      </c>
      <c r="AX629" s="625" t="b">
        <f t="shared" si="274"/>
        <v>0</v>
      </c>
      <c r="AY629" s="7" t="str">
        <f t="shared" si="275"/>
        <v>FALSEFALSEFALSE</v>
      </c>
      <c r="AZ629" s="626">
        <f t="shared" si="282"/>
        <v>0</v>
      </c>
      <c r="BA629" s="627" t="str">
        <f t="shared" si="283"/>
        <v/>
      </c>
      <c r="BB629" s="627">
        <f t="shared" si="284"/>
        <v>0</v>
      </c>
      <c r="BC629" s="690" t="str">
        <f t="shared" si="285"/>
        <v/>
      </c>
    </row>
    <row r="630" spans="1:55">
      <c r="A630" s="381">
        <v>574</v>
      </c>
      <c r="B630" s="117"/>
      <c r="C630" s="288"/>
      <c r="D630" s="289"/>
      <c r="E630" s="289"/>
      <c r="F630" s="290"/>
      <c r="G630" s="292"/>
      <c r="H630" s="116"/>
      <c r="I630" s="292"/>
      <c r="J630" s="116"/>
      <c r="K630" s="370" t="str">
        <f t="shared" si="276"/>
        <v/>
      </c>
      <c r="L630" s="370">
        <f t="shared" si="277"/>
        <v>0</v>
      </c>
      <c r="M630" s="370">
        <f t="shared" si="278"/>
        <v>0</v>
      </c>
      <c r="N630" s="371" t="str">
        <f t="shared" si="219"/>
        <v/>
      </c>
      <c r="O630" s="371" t="str">
        <f t="shared" si="220"/>
        <v/>
      </c>
      <c r="P630" s="371" t="str">
        <f t="shared" si="221"/>
        <v/>
      </c>
      <c r="Q630" s="371" t="str">
        <f t="shared" si="222"/>
        <v/>
      </c>
      <c r="R630" s="371" t="str">
        <f t="shared" si="223"/>
        <v/>
      </c>
      <c r="S630" s="371" t="str">
        <f t="shared" si="224"/>
        <v/>
      </c>
      <c r="T630" s="443" t="str">
        <f t="shared" si="279"/>
        <v/>
      </c>
      <c r="U630" s="539"/>
      <c r="V630" s="117"/>
      <c r="W630" s="118"/>
      <c r="X630" s="119"/>
      <c r="Y630" s="120"/>
      <c r="Z630" s="122"/>
      <c r="AA630" s="121"/>
      <c r="AB630" s="443" t="str">
        <f t="shared" si="280"/>
        <v/>
      </c>
      <c r="AC630" s="734" t="str">
        <f t="shared" si="281"/>
        <v/>
      </c>
      <c r="AD630" s="372"/>
      <c r="AE630" s="485"/>
      <c r="AF630" s="373" t="str">
        <f t="shared" si="261"/>
        <v/>
      </c>
      <c r="AG630" s="373" t="str">
        <f t="shared" si="262"/>
        <v/>
      </c>
      <c r="AH630" s="374" t="str">
        <f t="shared" si="263"/>
        <v/>
      </c>
      <c r="AI630" s="375" t="str">
        <f t="shared" si="264"/>
        <v/>
      </c>
      <c r="AJ630" s="375" t="str">
        <f t="shared" si="265"/>
        <v/>
      </c>
      <c r="AK630" s="375" t="str">
        <f t="shared" si="266"/>
        <v/>
      </c>
      <c r="AL630" s="375" t="str">
        <f t="shared" si="267"/>
        <v/>
      </c>
      <c r="AM630" s="375" t="str">
        <f t="shared" si="268"/>
        <v/>
      </c>
      <c r="AN630" s="376" t="str">
        <f>IF(AF630="","",IF(OR(AH630="",AH630="-"),"－",IF(OR(AM630=8,AM630=9),"",IF(OR(AJ630=3,AJ630=4,AJ630=5,AJ630=6),VLOOKUP(AH630,INDEX((係数_バス貨物_ガソリン,係数_バス貨物_CNG,係数_バス貨物_軽油,係数_バス貨物_メタノール,係数_バス貨物_LPG),MATCH(AL630,【参考】排出ガスレベル!$AI$4:$AI$671,1),1,AR630):INDEX((係数_バス貨物_ガソリン,係数_バス貨物_CNG,係数_バス貨物_軽油,係数_バス貨物_メタノール,係数_バス貨物_LPG),MATCH(AL630+1,【参考】排出ガスレベル!$AI$4:$AI$671,1)-1,5,AR630),2,FALSE),IF(OR(AJ630=1,AJ630=2),VLOOKUP(AH630,INDEX((係数_乗用_ガソリン,係数_乗用_CNG,係数_乗用_軽油,係数_乗用_メタノール,係数_乗用_LPG),1,1,AR630):INDEX((係数_乗用_ガソリン,係数_乗用_CNG,係数_乗用_軽油,係数_乗用_メタノール,係数_乗用_LPG),125,5,AR630),2,FALSE))))))</f>
        <v/>
      </c>
      <c r="AO630" s="376" t="str">
        <f>IF(T630="","",IF(OR(AH630="",AH630="-"),"－",IF(OR(AM630=8,AM630=9),"",IF(OR(AJ630=3,AJ630=4,AJ630=5,AJ630=6),VLOOKUP(AH630,INDEX((係数_バス貨物_ガソリン,係数_バス貨物_CNG,係数_バス貨物_軽油,係数_バス貨物_メタノール,係数_バス貨物_LPG),MATCH(AL630,【参考】排出ガスレベル!$AI$4:$AI$671,1),1,AR630):INDEX((係数_バス貨物_ガソリン,係数_バス貨物_CNG,係数_バス貨物_軽油,係数_バス貨物_メタノール,係数_バス貨物_LPG),MATCH(AL630+1,【参考】排出ガスレベル!$AI$4:$AI$671,1)-1,5,AR630),3,FALSE),IF(OR(AJ630=1,AJ630=2),VLOOKUP(AH630,INDEX((係数_乗用_ガソリン,係数_乗用_CNG,係数_乗用_軽油,係数_乗用_メタノール,係数_乗用_LPG),1,1,AR630):INDEX((係数_乗用_ガソリン,係数_乗用_CNG,係数_乗用_軽油,係数_乗用_メタノール,係数_乗用_LPG),125,5,AR630),3,FALSE))))))</f>
        <v/>
      </c>
      <c r="AP630" s="375" t="str">
        <f t="shared" si="269"/>
        <v/>
      </c>
      <c r="AQ630" s="444" t="str">
        <f t="shared" si="270"/>
        <v/>
      </c>
      <c r="AR630" s="375" t="str">
        <f t="shared" si="273"/>
        <v/>
      </c>
      <c r="AS630" s="377" t="str">
        <f t="shared" si="271"/>
        <v/>
      </c>
      <c r="AT630" s="378" t="str">
        <f t="shared" si="272"/>
        <v/>
      </c>
      <c r="AX630" s="625" t="b">
        <f t="shared" si="274"/>
        <v>0</v>
      </c>
      <c r="AY630" s="7" t="str">
        <f t="shared" si="275"/>
        <v>FALSEFALSEFALSE</v>
      </c>
      <c r="AZ630" s="626">
        <f t="shared" si="282"/>
        <v>0</v>
      </c>
      <c r="BA630" s="627" t="str">
        <f t="shared" si="283"/>
        <v/>
      </c>
      <c r="BB630" s="627">
        <f t="shared" si="284"/>
        <v>0</v>
      </c>
      <c r="BC630" s="690" t="str">
        <f t="shared" si="285"/>
        <v/>
      </c>
    </row>
    <row r="631" spans="1:55">
      <c r="A631" s="381">
        <v>575</v>
      </c>
      <c r="B631" s="117"/>
      <c r="C631" s="288"/>
      <c r="D631" s="289"/>
      <c r="E631" s="289"/>
      <c r="F631" s="290"/>
      <c r="G631" s="292"/>
      <c r="H631" s="116"/>
      <c r="I631" s="292"/>
      <c r="J631" s="116"/>
      <c r="K631" s="370" t="str">
        <f t="shared" si="276"/>
        <v/>
      </c>
      <c r="L631" s="370">
        <f t="shared" si="277"/>
        <v>0</v>
      </c>
      <c r="M631" s="370">
        <f t="shared" si="278"/>
        <v>0</v>
      </c>
      <c r="N631" s="371" t="str">
        <f t="shared" si="219"/>
        <v/>
      </c>
      <c r="O631" s="371" t="str">
        <f t="shared" si="220"/>
        <v/>
      </c>
      <c r="P631" s="371" t="str">
        <f t="shared" si="221"/>
        <v/>
      </c>
      <c r="Q631" s="371" t="str">
        <f t="shared" si="222"/>
        <v/>
      </c>
      <c r="R631" s="371" t="str">
        <f t="shared" si="223"/>
        <v/>
      </c>
      <c r="S631" s="371" t="str">
        <f t="shared" si="224"/>
        <v/>
      </c>
      <c r="T631" s="443" t="str">
        <f t="shared" si="279"/>
        <v/>
      </c>
      <c r="U631" s="539"/>
      <c r="V631" s="117"/>
      <c r="W631" s="118"/>
      <c r="X631" s="119"/>
      <c r="Y631" s="120"/>
      <c r="Z631" s="122"/>
      <c r="AA631" s="121"/>
      <c r="AB631" s="443" t="str">
        <f t="shared" si="280"/>
        <v/>
      </c>
      <c r="AC631" s="734" t="str">
        <f t="shared" si="281"/>
        <v/>
      </c>
      <c r="AD631" s="372"/>
      <c r="AE631" s="485"/>
      <c r="AF631" s="373" t="str">
        <f t="shared" si="261"/>
        <v/>
      </c>
      <c r="AG631" s="373" t="str">
        <f t="shared" si="262"/>
        <v/>
      </c>
      <c r="AH631" s="374" t="str">
        <f t="shared" si="263"/>
        <v/>
      </c>
      <c r="AI631" s="375" t="str">
        <f t="shared" si="264"/>
        <v/>
      </c>
      <c r="AJ631" s="375" t="str">
        <f t="shared" si="265"/>
        <v/>
      </c>
      <c r="AK631" s="375" t="str">
        <f t="shared" si="266"/>
        <v/>
      </c>
      <c r="AL631" s="375" t="str">
        <f t="shared" si="267"/>
        <v/>
      </c>
      <c r="AM631" s="375" t="str">
        <f t="shared" si="268"/>
        <v/>
      </c>
      <c r="AN631" s="376" t="str">
        <f>IF(AF631="","",IF(OR(AH631="",AH631="-"),"－",IF(OR(AM631=8,AM631=9),"",IF(OR(AJ631=3,AJ631=4,AJ631=5,AJ631=6),VLOOKUP(AH631,INDEX((係数_バス貨物_ガソリン,係数_バス貨物_CNG,係数_バス貨物_軽油,係数_バス貨物_メタノール,係数_バス貨物_LPG),MATCH(AL631,【参考】排出ガスレベル!$AI$4:$AI$671,1),1,AR631):INDEX((係数_バス貨物_ガソリン,係数_バス貨物_CNG,係数_バス貨物_軽油,係数_バス貨物_メタノール,係数_バス貨物_LPG),MATCH(AL631+1,【参考】排出ガスレベル!$AI$4:$AI$671,1)-1,5,AR631),2,FALSE),IF(OR(AJ631=1,AJ631=2),VLOOKUP(AH631,INDEX((係数_乗用_ガソリン,係数_乗用_CNG,係数_乗用_軽油,係数_乗用_メタノール,係数_乗用_LPG),1,1,AR631):INDEX((係数_乗用_ガソリン,係数_乗用_CNG,係数_乗用_軽油,係数_乗用_メタノール,係数_乗用_LPG),125,5,AR631),2,FALSE))))))</f>
        <v/>
      </c>
      <c r="AO631" s="376" t="str">
        <f>IF(T631="","",IF(OR(AH631="",AH631="-"),"－",IF(OR(AM631=8,AM631=9),"",IF(OR(AJ631=3,AJ631=4,AJ631=5,AJ631=6),VLOOKUP(AH631,INDEX((係数_バス貨物_ガソリン,係数_バス貨物_CNG,係数_バス貨物_軽油,係数_バス貨物_メタノール,係数_バス貨物_LPG),MATCH(AL631,【参考】排出ガスレベル!$AI$4:$AI$671,1),1,AR631):INDEX((係数_バス貨物_ガソリン,係数_バス貨物_CNG,係数_バス貨物_軽油,係数_バス貨物_メタノール,係数_バス貨物_LPG),MATCH(AL631+1,【参考】排出ガスレベル!$AI$4:$AI$671,1)-1,5,AR631),3,FALSE),IF(OR(AJ631=1,AJ631=2),VLOOKUP(AH631,INDEX((係数_乗用_ガソリン,係数_乗用_CNG,係数_乗用_軽油,係数_乗用_メタノール,係数_乗用_LPG),1,1,AR631):INDEX((係数_乗用_ガソリン,係数_乗用_CNG,係数_乗用_軽油,係数_乗用_メタノール,係数_乗用_LPG),125,5,AR631),3,FALSE))))))</f>
        <v/>
      </c>
      <c r="AP631" s="375" t="str">
        <f t="shared" si="269"/>
        <v/>
      </c>
      <c r="AQ631" s="444" t="str">
        <f t="shared" si="270"/>
        <v/>
      </c>
      <c r="AR631" s="375" t="str">
        <f t="shared" si="273"/>
        <v/>
      </c>
      <c r="AS631" s="377" t="str">
        <f t="shared" si="271"/>
        <v/>
      </c>
      <c r="AT631" s="378" t="str">
        <f t="shared" si="272"/>
        <v/>
      </c>
      <c r="AX631" s="625" t="b">
        <f t="shared" si="274"/>
        <v>0</v>
      </c>
      <c r="AY631" s="7" t="str">
        <f t="shared" si="275"/>
        <v>FALSEFALSEFALSE</v>
      </c>
      <c r="AZ631" s="626">
        <f t="shared" si="282"/>
        <v>0</v>
      </c>
      <c r="BA631" s="627" t="str">
        <f t="shared" si="283"/>
        <v/>
      </c>
      <c r="BB631" s="627">
        <f t="shared" si="284"/>
        <v>0</v>
      </c>
      <c r="BC631" s="690" t="str">
        <f t="shared" si="285"/>
        <v/>
      </c>
    </row>
    <row r="632" spans="1:55">
      <c r="A632" s="381">
        <v>576</v>
      </c>
      <c r="B632" s="117"/>
      <c r="C632" s="288"/>
      <c r="D632" s="289"/>
      <c r="E632" s="289"/>
      <c r="F632" s="290"/>
      <c r="G632" s="292"/>
      <c r="H632" s="116"/>
      <c r="I632" s="292"/>
      <c r="J632" s="116"/>
      <c r="K632" s="370" t="str">
        <f t="shared" si="276"/>
        <v/>
      </c>
      <c r="L632" s="370">
        <f t="shared" si="277"/>
        <v>0</v>
      </c>
      <c r="M632" s="370">
        <f t="shared" si="278"/>
        <v>0</v>
      </c>
      <c r="N632" s="371" t="str">
        <f t="shared" si="219"/>
        <v/>
      </c>
      <c r="O632" s="371" t="str">
        <f t="shared" si="220"/>
        <v/>
      </c>
      <c r="P632" s="371" t="str">
        <f t="shared" si="221"/>
        <v/>
      </c>
      <c r="Q632" s="371" t="str">
        <f t="shared" si="222"/>
        <v/>
      </c>
      <c r="R632" s="371" t="str">
        <f t="shared" si="223"/>
        <v/>
      </c>
      <c r="S632" s="371" t="str">
        <f t="shared" si="224"/>
        <v/>
      </c>
      <c r="T632" s="443" t="str">
        <f t="shared" si="279"/>
        <v/>
      </c>
      <c r="U632" s="539"/>
      <c r="V632" s="117"/>
      <c r="W632" s="118"/>
      <c r="X632" s="119"/>
      <c r="Y632" s="120"/>
      <c r="Z632" s="122"/>
      <c r="AA632" s="121"/>
      <c r="AB632" s="443" t="str">
        <f t="shared" si="280"/>
        <v/>
      </c>
      <c r="AC632" s="734" t="str">
        <f t="shared" si="281"/>
        <v/>
      </c>
      <c r="AD632" s="372"/>
      <c r="AE632" s="485"/>
      <c r="AF632" s="373" t="str">
        <f t="shared" si="261"/>
        <v/>
      </c>
      <c r="AG632" s="373" t="str">
        <f t="shared" si="262"/>
        <v/>
      </c>
      <c r="AH632" s="374" t="str">
        <f t="shared" si="263"/>
        <v/>
      </c>
      <c r="AI632" s="375" t="str">
        <f t="shared" si="264"/>
        <v/>
      </c>
      <c r="AJ632" s="375" t="str">
        <f t="shared" si="265"/>
        <v/>
      </c>
      <c r="AK632" s="375" t="str">
        <f t="shared" si="266"/>
        <v/>
      </c>
      <c r="AL632" s="375" t="str">
        <f t="shared" si="267"/>
        <v/>
      </c>
      <c r="AM632" s="375" t="str">
        <f t="shared" si="268"/>
        <v/>
      </c>
      <c r="AN632" s="376" t="str">
        <f>IF(AF632="","",IF(OR(AH632="",AH632="-"),"－",IF(OR(AM632=8,AM632=9),"",IF(OR(AJ632=3,AJ632=4,AJ632=5,AJ632=6),VLOOKUP(AH632,INDEX((係数_バス貨物_ガソリン,係数_バス貨物_CNG,係数_バス貨物_軽油,係数_バス貨物_メタノール,係数_バス貨物_LPG),MATCH(AL632,【参考】排出ガスレベル!$AI$4:$AI$671,1),1,AR632):INDEX((係数_バス貨物_ガソリン,係数_バス貨物_CNG,係数_バス貨物_軽油,係数_バス貨物_メタノール,係数_バス貨物_LPG),MATCH(AL632+1,【参考】排出ガスレベル!$AI$4:$AI$671,1)-1,5,AR632),2,FALSE),IF(OR(AJ632=1,AJ632=2),VLOOKUP(AH632,INDEX((係数_乗用_ガソリン,係数_乗用_CNG,係数_乗用_軽油,係数_乗用_メタノール,係数_乗用_LPG),1,1,AR632):INDEX((係数_乗用_ガソリン,係数_乗用_CNG,係数_乗用_軽油,係数_乗用_メタノール,係数_乗用_LPG),125,5,AR632),2,FALSE))))))</f>
        <v/>
      </c>
      <c r="AO632" s="376" t="str">
        <f>IF(T632="","",IF(OR(AH632="",AH632="-"),"－",IF(OR(AM632=8,AM632=9),"",IF(OR(AJ632=3,AJ632=4,AJ632=5,AJ632=6),VLOOKUP(AH632,INDEX((係数_バス貨物_ガソリン,係数_バス貨物_CNG,係数_バス貨物_軽油,係数_バス貨物_メタノール,係数_バス貨物_LPG),MATCH(AL632,【参考】排出ガスレベル!$AI$4:$AI$671,1),1,AR632):INDEX((係数_バス貨物_ガソリン,係数_バス貨物_CNG,係数_バス貨物_軽油,係数_バス貨物_メタノール,係数_バス貨物_LPG),MATCH(AL632+1,【参考】排出ガスレベル!$AI$4:$AI$671,1)-1,5,AR632),3,FALSE),IF(OR(AJ632=1,AJ632=2),VLOOKUP(AH632,INDEX((係数_乗用_ガソリン,係数_乗用_CNG,係数_乗用_軽油,係数_乗用_メタノール,係数_乗用_LPG),1,1,AR632):INDEX((係数_乗用_ガソリン,係数_乗用_CNG,係数_乗用_軽油,係数_乗用_メタノール,係数_乗用_LPG),125,5,AR632),3,FALSE))))))</f>
        <v/>
      </c>
      <c r="AP632" s="375" t="str">
        <f t="shared" si="269"/>
        <v/>
      </c>
      <c r="AQ632" s="444" t="str">
        <f t="shared" si="270"/>
        <v/>
      </c>
      <c r="AR632" s="375" t="str">
        <f t="shared" si="273"/>
        <v/>
      </c>
      <c r="AS632" s="377" t="str">
        <f t="shared" si="271"/>
        <v/>
      </c>
      <c r="AT632" s="378" t="str">
        <f t="shared" si="272"/>
        <v/>
      </c>
      <c r="AX632" s="625" t="b">
        <f t="shared" si="274"/>
        <v>0</v>
      </c>
      <c r="AY632" s="7" t="str">
        <f t="shared" si="275"/>
        <v>FALSEFALSEFALSE</v>
      </c>
      <c r="AZ632" s="626">
        <f t="shared" si="282"/>
        <v>0</v>
      </c>
      <c r="BA632" s="627" t="str">
        <f t="shared" si="283"/>
        <v/>
      </c>
      <c r="BB632" s="627">
        <f t="shared" si="284"/>
        <v>0</v>
      </c>
      <c r="BC632" s="690" t="str">
        <f t="shared" si="285"/>
        <v/>
      </c>
    </row>
    <row r="633" spans="1:55">
      <c r="A633" s="381">
        <v>577</v>
      </c>
      <c r="B633" s="117"/>
      <c r="C633" s="288"/>
      <c r="D633" s="289"/>
      <c r="E633" s="289"/>
      <c r="F633" s="290"/>
      <c r="G633" s="292"/>
      <c r="H633" s="116"/>
      <c r="I633" s="292"/>
      <c r="J633" s="116"/>
      <c r="K633" s="370" t="str">
        <f t="shared" si="276"/>
        <v/>
      </c>
      <c r="L633" s="370">
        <f t="shared" si="277"/>
        <v>0</v>
      </c>
      <c r="M633" s="370">
        <f t="shared" si="278"/>
        <v>0</v>
      </c>
      <c r="N633" s="371" t="str">
        <f t="shared" si="219"/>
        <v/>
      </c>
      <c r="O633" s="371" t="str">
        <f t="shared" si="220"/>
        <v/>
      </c>
      <c r="P633" s="371" t="str">
        <f t="shared" si="221"/>
        <v/>
      </c>
      <c r="Q633" s="371" t="str">
        <f t="shared" si="222"/>
        <v/>
      </c>
      <c r="R633" s="371" t="str">
        <f t="shared" si="223"/>
        <v/>
      </c>
      <c r="S633" s="371" t="str">
        <f t="shared" si="224"/>
        <v/>
      </c>
      <c r="T633" s="443" t="str">
        <f t="shared" si="279"/>
        <v/>
      </c>
      <c r="U633" s="539"/>
      <c r="V633" s="117"/>
      <c r="W633" s="118"/>
      <c r="X633" s="119"/>
      <c r="Y633" s="120"/>
      <c r="Z633" s="122"/>
      <c r="AA633" s="121"/>
      <c r="AB633" s="443" t="str">
        <f t="shared" si="280"/>
        <v/>
      </c>
      <c r="AC633" s="734" t="str">
        <f t="shared" si="281"/>
        <v/>
      </c>
      <c r="AD633" s="372"/>
      <c r="AE633" s="485"/>
      <c r="AF633" s="373" t="str">
        <f t="shared" ref="AF633:AF696" si="286">IF(OR(T633="(減車済)",T633=""),"",1)</f>
        <v/>
      </c>
      <c r="AG633" s="373" t="str">
        <f t="shared" ref="AG633:AG696" si="287">IF(OR(T633="継続",T633="新規"),1,"")</f>
        <v/>
      </c>
      <c r="AH633" s="374" t="str">
        <f t="shared" ref="AH633:AH696" si="288">IF(AF633="","",UPPER(ASC(X633)))</f>
        <v/>
      </c>
      <c r="AI633" s="375" t="str">
        <f t="shared" ref="AI633:AI696" si="289">IF(AF633="","",IF(V633="","",IF(V633="普通",1,IF(V633="小型",2,0))))</f>
        <v/>
      </c>
      <c r="AJ633" s="375" t="str">
        <f t="shared" ref="AJ633:AJ696" si="290">IF(AF633="","",IF(W633="","",VLOOKUP(W633,用途,2,FALSE)))</f>
        <v/>
      </c>
      <c r="AK633" s="375" t="str">
        <f t="shared" ref="AK633:AK696" si="291">IF(AF633="","",IF(Y633="","",IF(Y633&lt;=10,1,IF(Y633&lt;30,2,IF(Y633&gt;=30,3,0)))))</f>
        <v/>
      </c>
      <c r="AL633" s="375" t="str">
        <f t="shared" ref="AL633:AL696" si="292">IF(AF633="","",IF(Z633="","",IF(Z633&lt;=1.7*1000,1,IF(Z633&lt;=2.5*1000,2,IF(Z633&lt;=3.5*1000,3,IF(Z633&lt;8*1000,4,IF(Z633&gt;=8*1000,5,"")))))))</f>
        <v/>
      </c>
      <c r="AM633" s="375" t="str">
        <f t="shared" ref="AM633:AM696" si="293">IF(AF633="","",IF(AA633="","",VLOOKUP(AA633,燃料の種類,2,FALSE)))</f>
        <v/>
      </c>
      <c r="AN633" s="376" t="str">
        <f>IF(AF633="","",IF(OR(AH633="",AH633="-"),"－",IF(OR(AM633=8,AM633=9),"",IF(OR(AJ633=3,AJ633=4,AJ633=5,AJ633=6),VLOOKUP(AH633,INDEX((係数_バス貨物_ガソリン,係数_バス貨物_CNG,係数_バス貨物_軽油,係数_バス貨物_メタノール,係数_バス貨物_LPG),MATCH(AL633,【参考】排出ガスレベル!$AI$4:$AI$671,1),1,AR633):INDEX((係数_バス貨物_ガソリン,係数_バス貨物_CNG,係数_バス貨物_軽油,係数_バス貨物_メタノール,係数_バス貨物_LPG),MATCH(AL633+1,【参考】排出ガスレベル!$AI$4:$AI$671,1)-1,5,AR633),2,FALSE),IF(OR(AJ633=1,AJ633=2),VLOOKUP(AH633,INDEX((係数_乗用_ガソリン,係数_乗用_CNG,係数_乗用_軽油,係数_乗用_メタノール,係数_乗用_LPG),1,1,AR633):INDEX((係数_乗用_ガソリン,係数_乗用_CNG,係数_乗用_軽油,係数_乗用_メタノール,係数_乗用_LPG),125,5,AR633),2,FALSE))))))</f>
        <v/>
      </c>
      <c r="AO633" s="376" t="str">
        <f>IF(T633="","",IF(OR(AH633="",AH633="-"),"－",IF(OR(AM633=8,AM633=9),"",IF(OR(AJ633=3,AJ633=4,AJ633=5,AJ633=6),VLOOKUP(AH633,INDEX((係数_バス貨物_ガソリン,係数_バス貨物_CNG,係数_バス貨物_軽油,係数_バス貨物_メタノール,係数_バス貨物_LPG),MATCH(AL633,【参考】排出ガスレベル!$AI$4:$AI$671,1),1,AR633):INDEX((係数_バス貨物_ガソリン,係数_バス貨物_CNG,係数_バス貨物_軽油,係数_バス貨物_メタノール,係数_バス貨物_LPG),MATCH(AL633+1,【参考】排出ガスレベル!$AI$4:$AI$671,1)-1,5,AR633),3,FALSE),IF(OR(AJ633=1,AJ633=2),VLOOKUP(AH633,INDEX((係数_乗用_ガソリン,係数_乗用_CNG,係数_乗用_軽油,係数_乗用_メタノール,係数_乗用_LPG),1,1,AR633):INDEX((係数_乗用_ガソリン,係数_乗用_CNG,係数_乗用_軽油,係数_乗用_メタノール,係数_乗用_LPG),125,5,AR633),3,FALSE))))))</f>
        <v/>
      </c>
      <c r="AP633" s="375" t="str">
        <f t="shared" ref="AP633:AP696" si="294">IF((AF633="")+(AC633=""),"",IF(燃料区分1=4,VLOOKUP(AO633,排ガス低減レベル,2,FALSE),VLOOKUP(AC633,排ガス低減レベル,2,FALSE)))</f>
        <v/>
      </c>
      <c r="AQ633" s="444" t="str">
        <f t="shared" ref="AQ633:AQ696" si="295">IF(AG633="","",IF(AJ633=3,B633&amp;"-"&amp;SUM(AJ633*100,AK633*10,AL633)&amp;"A",IF(OR(AJ633=2,AJ633=4,AJ633=6),B633&amp;"-"&amp;AL633*10&amp;"A",IF(AJ633=1,B633&amp;"-"&amp;AJ633&amp;"A",IF(AJ633=5,B633&amp;"-"&amp;SUM(AJ633*100,AI633*10,AL633)&amp;"A","")))))</f>
        <v/>
      </c>
      <c r="AR633" s="375" t="str">
        <f t="shared" si="273"/>
        <v/>
      </c>
      <c r="AS633" s="377" t="str">
        <f t="shared" ref="AS633:AS696" si="296">IF(AG633="","",B633&amp;"-"&amp;AM633)</f>
        <v/>
      </c>
      <c r="AT633" s="378" t="str">
        <f t="shared" ref="AT633:AT696" si="297">IF(AF633="","",VLOOKUP(T633,車両の増減,2,FALSE))</f>
        <v/>
      </c>
      <c r="AX633" s="625" t="b">
        <f t="shared" si="274"/>
        <v>0</v>
      </c>
      <c r="AY633" s="7" t="str">
        <f t="shared" si="275"/>
        <v>FALSEFALSEFALSE</v>
      </c>
      <c r="AZ633" s="626">
        <f t="shared" si="282"/>
        <v>0</v>
      </c>
      <c r="BA633" s="627" t="str">
        <f t="shared" si="283"/>
        <v/>
      </c>
      <c r="BB633" s="627">
        <f t="shared" si="284"/>
        <v>0</v>
      </c>
      <c r="BC633" s="690" t="str">
        <f t="shared" si="285"/>
        <v/>
      </c>
    </row>
    <row r="634" spans="1:55">
      <c r="A634" s="381">
        <v>578</v>
      </c>
      <c r="B634" s="117"/>
      <c r="C634" s="288"/>
      <c r="D634" s="289"/>
      <c r="E634" s="289"/>
      <c r="F634" s="290"/>
      <c r="G634" s="292"/>
      <c r="H634" s="116"/>
      <c r="I634" s="292"/>
      <c r="J634" s="116"/>
      <c r="K634" s="370" t="str">
        <f t="shared" si="276"/>
        <v/>
      </c>
      <c r="L634" s="370">
        <f t="shared" si="277"/>
        <v>0</v>
      </c>
      <c r="M634" s="370">
        <f t="shared" si="278"/>
        <v>0</v>
      </c>
      <c r="N634" s="371" t="str">
        <f t="shared" si="219"/>
        <v/>
      </c>
      <c r="O634" s="371" t="str">
        <f t="shared" si="220"/>
        <v/>
      </c>
      <c r="P634" s="371" t="str">
        <f t="shared" si="221"/>
        <v/>
      </c>
      <c r="Q634" s="371" t="str">
        <f t="shared" si="222"/>
        <v/>
      </c>
      <c r="R634" s="371" t="str">
        <f t="shared" si="223"/>
        <v/>
      </c>
      <c r="S634" s="371" t="str">
        <f t="shared" si="224"/>
        <v/>
      </c>
      <c r="T634" s="443" t="str">
        <f t="shared" si="279"/>
        <v/>
      </c>
      <c r="U634" s="539"/>
      <c r="V634" s="117"/>
      <c r="W634" s="118"/>
      <c r="X634" s="119"/>
      <c r="Y634" s="120"/>
      <c r="Z634" s="122"/>
      <c r="AA634" s="121"/>
      <c r="AB634" s="443" t="str">
        <f t="shared" si="280"/>
        <v/>
      </c>
      <c r="AC634" s="734" t="str">
        <f t="shared" si="281"/>
        <v/>
      </c>
      <c r="AD634" s="372"/>
      <c r="AE634" s="485"/>
      <c r="AF634" s="373" t="str">
        <f t="shared" si="286"/>
        <v/>
      </c>
      <c r="AG634" s="373" t="str">
        <f t="shared" si="287"/>
        <v/>
      </c>
      <c r="AH634" s="374" t="str">
        <f t="shared" si="288"/>
        <v/>
      </c>
      <c r="AI634" s="375" t="str">
        <f t="shared" si="289"/>
        <v/>
      </c>
      <c r="AJ634" s="375" t="str">
        <f t="shared" si="290"/>
        <v/>
      </c>
      <c r="AK634" s="375" t="str">
        <f t="shared" si="291"/>
        <v/>
      </c>
      <c r="AL634" s="375" t="str">
        <f t="shared" si="292"/>
        <v/>
      </c>
      <c r="AM634" s="375" t="str">
        <f t="shared" si="293"/>
        <v/>
      </c>
      <c r="AN634" s="376" t="str">
        <f>IF(AF634="","",IF(OR(AH634="",AH634="-"),"－",IF(OR(AM634=8,AM634=9),"",IF(OR(AJ634=3,AJ634=4,AJ634=5,AJ634=6),VLOOKUP(AH634,INDEX((係数_バス貨物_ガソリン,係数_バス貨物_CNG,係数_バス貨物_軽油,係数_バス貨物_メタノール,係数_バス貨物_LPG),MATCH(AL634,【参考】排出ガスレベル!$AI$4:$AI$671,1),1,AR634):INDEX((係数_バス貨物_ガソリン,係数_バス貨物_CNG,係数_バス貨物_軽油,係数_バス貨物_メタノール,係数_バス貨物_LPG),MATCH(AL634+1,【参考】排出ガスレベル!$AI$4:$AI$671,1)-1,5,AR634),2,FALSE),IF(OR(AJ634=1,AJ634=2),VLOOKUP(AH634,INDEX((係数_乗用_ガソリン,係数_乗用_CNG,係数_乗用_軽油,係数_乗用_メタノール,係数_乗用_LPG),1,1,AR634):INDEX((係数_乗用_ガソリン,係数_乗用_CNG,係数_乗用_軽油,係数_乗用_メタノール,係数_乗用_LPG),125,5,AR634),2,FALSE))))))</f>
        <v/>
      </c>
      <c r="AO634" s="376" t="str">
        <f>IF(T634="","",IF(OR(AH634="",AH634="-"),"－",IF(OR(AM634=8,AM634=9),"",IF(OR(AJ634=3,AJ634=4,AJ634=5,AJ634=6),VLOOKUP(AH634,INDEX((係数_バス貨物_ガソリン,係数_バス貨物_CNG,係数_バス貨物_軽油,係数_バス貨物_メタノール,係数_バス貨物_LPG),MATCH(AL634,【参考】排出ガスレベル!$AI$4:$AI$671,1),1,AR634):INDEX((係数_バス貨物_ガソリン,係数_バス貨物_CNG,係数_バス貨物_軽油,係数_バス貨物_メタノール,係数_バス貨物_LPG),MATCH(AL634+1,【参考】排出ガスレベル!$AI$4:$AI$671,1)-1,5,AR634),3,FALSE),IF(OR(AJ634=1,AJ634=2),VLOOKUP(AH634,INDEX((係数_乗用_ガソリン,係数_乗用_CNG,係数_乗用_軽油,係数_乗用_メタノール,係数_乗用_LPG),1,1,AR634):INDEX((係数_乗用_ガソリン,係数_乗用_CNG,係数_乗用_軽油,係数_乗用_メタノール,係数_乗用_LPG),125,5,AR634),3,FALSE))))))</f>
        <v/>
      </c>
      <c r="AP634" s="375" t="str">
        <f t="shared" si="294"/>
        <v/>
      </c>
      <c r="AQ634" s="444" t="str">
        <f t="shared" si="295"/>
        <v/>
      </c>
      <c r="AR634" s="375" t="str">
        <f t="shared" ref="AR634:AR697" si="298">IF(OR(AM634=1,AM634=2,AM634=11),1,IF(AM634=6,2,IF(OR(AM634=4,AM634=5,AM634=10),3,IF(AM634=7,4,IF(AM634=3,5, IF(OR(AM634=8,AM634=9),6,""))))))</f>
        <v/>
      </c>
      <c r="AS634" s="377" t="str">
        <f t="shared" si="296"/>
        <v/>
      </c>
      <c r="AT634" s="378" t="str">
        <f t="shared" si="297"/>
        <v/>
      </c>
      <c r="AX634" s="625" t="b">
        <f t="shared" ref="AX634:AX697" si="299">IF(AY634="FALSEFALSEFALSEFALSE","ハイブリッド")</f>
        <v>0</v>
      </c>
      <c r="AY634" s="7" t="str">
        <f t="shared" ref="AY634:AY697" si="300">EXACT(AZ634,BA634)&amp;IF(BA634="","")&amp;IF(AZ634="電気",TRUE)&amp;IF(AZ634="LPG",TRUE)</f>
        <v>FALSEFALSEFALSE</v>
      </c>
      <c r="AZ634" s="626">
        <f t="shared" si="282"/>
        <v>0</v>
      </c>
      <c r="BA634" s="627" t="str">
        <f t="shared" si="283"/>
        <v/>
      </c>
      <c r="BB634" s="627">
        <f t="shared" si="284"/>
        <v>0</v>
      </c>
      <c r="BC634" s="690" t="str">
        <f t="shared" si="285"/>
        <v/>
      </c>
    </row>
    <row r="635" spans="1:55">
      <c r="A635" s="381">
        <v>579</v>
      </c>
      <c r="B635" s="117"/>
      <c r="C635" s="288"/>
      <c r="D635" s="289"/>
      <c r="E635" s="289"/>
      <c r="F635" s="290"/>
      <c r="G635" s="292"/>
      <c r="H635" s="116"/>
      <c r="I635" s="292"/>
      <c r="J635" s="116"/>
      <c r="K635" s="370" t="str">
        <f t="shared" si="276"/>
        <v/>
      </c>
      <c r="L635" s="370">
        <f t="shared" si="277"/>
        <v>0</v>
      </c>
      <c r="M635" s="370">
        <f t="shared" si="278"/>
        <v>0</v>
      </c>
      <c r="N635" s="371" t="str">
        <f t="shared" si="219"/>
        <v/>
      </c>
      <c r="O635" s="371" t="str">
        <f t="shared" si="220"/>
        <v/>
      </c>
      <c r="P635" s="371" t="str">
        <f t="shared" si="221"/>
        <v/>
      </c>
      <c r="Q635" s="371" t="str">
        <f t="shared" si="222"/>
        <v/>
      </c>
      <c r="R635" s="371" t="str">
        <f t="shared" si="223"/>
        <v/>
      </c>
      <c r="S635" s="371" t="str">
        <f t="shared" si="224"/>
        <v/>
      </c>
      <c r="T635" s="443" t="str">
        <f t="shared" si="279"/>
        <v/>
      </c>
      <c r="U635" s="539"/>
      <c r="V635" s="117"/>
      <c r="W635" s="118"/>
      <c r="X635" s="119"/>
      <c r="Y635" s="120"/>
      <c r="Z635" s="122"/>
      <c r="AA635" s="121"/>
      <c r="AB635" s="443" t="str">
        <f t="shared" si="280"/>
        <v/>
      </c>
      <c r="AC635" s="734" t="str">
        <f t="shared" si="281"/>
        <v/>
      </c>
      <c r="AD635" s="372"/>
      <c r="AE635" s="485"/>
      <c r="AF635" s="373" t="str">
        <f t="shared" si="286"/>
        <v/>
      </c>
      <c r="AG635" s="373" t="str">
        <f t="shared" si="287"/>
        <v/>
      </c>
      <c r="AH635" s="374" t="str">
        <f t="shared" si="288"/>
        <v/>
      </c>
      <c r="AI635" s="375" t="str">
        <f t="shared" si="289"/>
        <v/>
      </c>
      <c r="AJ635" s="375" t="str">
        <f t="shared" si="290"/>
        <v/>
      </c>
      <c r="AK635" s="375" t="str">
        <f t="shared" si="291"/>
        <v/>
      </c>
      <c r="AL635" s="375" t="str">
        <f t="shared" si="292"/>
        <v/>
      </c>
      <c r="AM635" s="375" t="str">
        <f t="shared" si="293"/>
        <v/>
      </c>
      <c r="AN635" s="376" t="str">
        <f>IF(AF635="","",IF(OR(AH635="",AH635="-"),"－",IF(OR(AM635=8,AM635=9),"",IF(OR(AJ635=3,AJ635=4,AJ635=5,AJ635=6),VLOOKUP(AH635,INDEX((係数_バス貨物_ガソリン,係数_バス貨物_CNG,係数_バス貨物_軽油,係数_バス貨物_メタノール,係数_バス貨物_LPG),MATCH(AL635,【参考】排出ガスレベル!$AI$4:$AI$671,1),1,AR635):INDEX((係数_バス貨物_ガソリン,係数_バス貨物_CNG,係数_バス貨物_軽油,係数_バス貨物_メタノール,係数_バス貨物_LPG),MATCH(AL635+1,【参考】排出ガスレベル!$AI$4:$AI$671,1)-1,5,AR635),2,FALSE),IF(OR(AJ635=1,AJ635=2),VLOOKUP(AH635,INDEX((係数_乗用_ガソリン,係数_乗用_CNG,係数_乗用_軽油,係数_乗用_メタノール,係数_乗用_LPG),1,1,AR635):INDEX((係数_乗用_ガソリン,係数_乗用_CNG,係数_乗用_軽油,係数_乗用_メタノール,係数_乗用_LPG),125,5,AR635),2,FALSE))))))</f>
        <v/>
      </c>
      <c r="AO635" s="376" t="str">
        <f>IF(T635="","",IF(OR(AH635="",AH635="-"),"－",IF(OR(AM635=8,AM635=9),"",IF(OR(AJ635=3,AJ635=4,AJ635=5,AJ635=6),VLOOKUP(AH635,INDEX((係数_バス貨物_ガソリン,係数_バス貨物_CNG,係数_バス貨物_軽油,係数_バス貨物_メタノール,係数_バス貨物_LPG),MATCH(AL635,【参考】排出ガスレベル!$AI$4:$AI$671,1),1,AR635):INDEX((係数_バス貨物_ガソリン,係数_バス貨物_CNG,係数_バス貨物_軽油,係数_バス貨物_メタノール,係数_バス貨物_LPG),MATCH(AL635+1,【参考】排出ガスレベル!$AI$4:$AI$671,1)-1,5,AR635),3,FALSE),IF(OR(AJ635=1,AJ635=2),VLOOKUP(AH635,INDEX((係数_乗用_ガソリン,係数_乗用_CNG,係数_乗用_軽油,係数_乗用_メタノール,係数_乗用_LPG),1,1,AR635):INDEX((係数_乗用_ガソリン,係数_乗用_CNG,係数_乗用_軽油,係数_乗用_メタノール,係数_乗用_LPG),125,5,AR635),3,FALSE))))))</f>
        <v/>
      </c>
      <c r="AP635" s="375" t="str">
        <f t="shared" si="294"/>
        <v/>
      </c>
      <c r="AQ635" s="444" t="str">
        <f t="shared" si="295"/>
        <v/>
      </c>
      <c r="AR635" s="375" t="str">
        <f t="shared" si="298"/>
        <v/>
      </c>
      <c r="AS635" s="377" t="str">
        <f t="shared" si="296"/>
        <v/>
      </c>
      <c r="AT635" s="378" t="str">
        <f t="shared" si="297"/>
        <v/>
      </c>
      <c r="AX635" s="625" t="b">
        <f t="shared" si="299"/>
        <v>0</v>
      </c>
      <c r="AY635" s="7" t="str">
        <f t="shared" si="300"/>
        <v>FALSEFALSEFALSE</v>
      </c>
      <c r="AZ635" s="626">
        <f t="shared" si="282"/>
        <v>0</v>
      </c>
      <c r="BA635" s="627" t="str">
        <f t="shared" si="283"/>
        <v/>
      </c>
      <c r="BB635" s="627">
        <f t="shared" si="284"/>
        <v>0</v>
      </c>
      <c r="BC635" s="690" t="str">
        <f t="shared" si="285"/>
        <v/>
      </c>
    </row>
    <row r="636" spans="1:55">
      <c r="A636" s="381">
        <v>580</v>
      </c>
      <c r="B636" s="117"/>
      <c r="C636" s="288"/>
      <c r="D636" s="289"/>
      <c r="E636" s="289"/>
      <c r="F636" s="290"/>
      <c r="G636" s="292"/>
      <c r="H636" s="116"/>
      <c r="I636" s="292"/>
      <c r="J636" s="116"/>
      <c r="K636" s="370" t="str">
        <f t="shared" si="276"/>
        <v/>
      </c>
      <c r="L636" s="370">
        <f t="shared" si="277"/>
        <v>0</v>
      </c>
      <c r="M636" s="370">
        <f t="shared" si="278"/>
        <v>0</v>
      </c>
      <c r="N636" s="371" t="str">
        <f t="shared" si="219"/>
        <v/>
      </c>
      <c r="O636" s="371" t="str">
        <f t="shared" si="220"/>
        <v/>
      </c>
      <c r="P636" s="371" t="str">
        <f t="shared" si="221"/>
        <v/>
      </c>
      <c r="Q636" s="371" t="str">
        <f t="shared" si="222"/>
        <v/>
      </c>
      <c r="R636" s="371" t="str">
        <f t="shared" si="223"/>
        <v/>
      </c>
      <c r="S636" s="371" t="str">
        <f t="shared" si="224"/>
        <v/>
      </c>
      <c r="T636" s="443" t="str">
        <f t="shared" si="279"/>
        <v/>
      </c>
      <c r="U636" s="539"/>
      <c r="V636" s="117"/>
      <c r="W636" s="118"/>
      <c r="X636" s="119"/>
      <c r="Y636" s="120"/>
      <c r="Z636" s="122"/>
      <c r="AA636" s="121"/>
      <c r="AB636" s="443" t="str">
        <f t="shared" si="280"/>
        <v/>
      </c>
      <c r="AC636" s="734" t="str">
        <f t="shared" si="281"/>
        <v/>
      </c>
      <c r="AD636" s="372"/>
      <c r="AE636" s="485"/>
      <c r="AF636" s="373" t="str">
        <f t="shared" si="286"/>
        <v/>
      </c>
      <c r="AG636" s="373" t="str">
        <f t="shared" si="287"/>
        <v/>
      </c>
      <c r="AH636" s="374" t="str">
        <f t="shared" si="288"/>
        <v/>
      </c>
      <c r="AI636" s="375" t="str">
        <f t="shared" si="289"/>
        <v/>
      </c>
      <c r="AJ636" s="375" t="str">
        <f t="shared" si="290"/>
        <v/>
      </c>
      <c r="AK636" s="375" t="str">
        <f t="shared" si="291"/>
        <v/>
      </c>
      <c r="AL636" s="375" t="str">
        <f t="shared" si="292"/>
        <v/>
      </c>
      <c r="AM636" s="375" t="str">
        <f t="shared" si="293"/>
        <v/>
      </c>
      <c r="AN636" s="376" t="str">
        <f>IF(AF636="","",IF(OR(AH636="",AH636="-"),"－",IF(OR(AM636=8,AM636=9),"",IF(OR(AJ636=3,AJ636=4,AJ636=5,AJ636=6),VLOOKUP(AH636,INDEX((係数_バス貨物_ガソリン,係数_バス貨物_CNG,係数_バス貨物_軽油,係数_バス貨物_メタノール,係数_バス貨物_LPG),MATCH(AL636,【参考】排出ガスレベル!$AI$4:$AI$671,1),1,AR636):INDEX((係数_バス貨物_ガソリン,係数_バス貨物_CNG,係数_バス貨物_軽油,係数_バス貨物_メタノール,係数_バス貨物_LPG),MATCH(AL636+1,【参考】排出ガスレベル!$AI$4:$AI$671,1)-1,5,AR636),2,FALSE),IF(OR(AJ636=1,AJ636=2),VLOOKUP(AH636,INDEX((係数_乗用_ガソリン,係数_乗用_CNG,係数_乗用_軽油,係数_乗用_メタノール,係数_乗用_LPG),1,1,AR636):INDEX((係数_乗用_ガソリン,係数_乗用_CNG,係数_乗用_軽油,係数_乗用_メタノール,係数_乗用_LPG),125,5,AR636),2,FALSE))))))</f>
        <v/>
      </c>
      <c r="AO636" s="376" t="str">
        <f>IF(T636="","",IF(OR(AH636="",AH636="-"),"－",IF(OR(AM636=8,AM636=9),"",IF(OR(AJ636=3,AJ636=4,AJ636=5,AJ636=6),VLOOKUP(AH636,INDEX((係数_バス貨物_ガソリン,係数_バス貨物_CNG,係数_バス貨物_軽油,係数_バス貨物_メタノール,係数_バス貨物_LPG),MATCH(AL636,【参考】排出ガスレベル!$AI$4:$AI$671,1),1,AR636):INDEX((係数_バス貨物_ガソリン,係数_バス貨物_CNG,係数_バス貨物_軽油,係数_バス貨物_メタノール,係数_バス貨物_LPG),MATCH(AL636+1,【参考】排出ガスレベル!$AI$4:$AI$671,1)-1,5,AR636),3,FALSE),IF(OR(AJ636=1,AJ636=2),VLOOKUP(AH636,INDEX((係数_乗用_ガソリン,係数_乗用_CNG,係数_乗用_軽油,係数_乗用_メタノール,係数_乗用_LPG),1,1,AR636):INDEX((係数_乗用_ガソリン,係数_乗用_CNG,係数_乗用_軽油,係数_乗用_メタノール,係数_乗用_LPG),125,5,AR636),3,FALSE))))))</f>
        <v/>
      </c>
      <c r="AP636" s="375" t="str">
        <f t="shared" si="294"/>
        <v/>
      </c>
      <c r="AQ636" s="444" t="str">
        <f t="shared" si="295"/>
        <v/>
      </c>
      <c r="AR636" s="375" t="str">
        <f t="shared" si="298"/>
        <v/>
      </c>
      <c r="AS636" s="377" t="str">
        <f t="shared" si="296"/>
        <v/>
      </c>
      <c r="AT636" s="378" t="str">
        <f t="shared" si="297"/>
        <v/>
      </c>
      <c r="AX636" s="625" t="b">
        <f t="shared" si="299"/>
        <v>0</v>
      </c>
      <c r="AY636" s="7" t="str">
        <f t="shared" si="300"/>
        <v>FALSEFALSEFALSE</v>
      </c>
      <c r="AZ636" s="626">
        <f t="shared" si="282"/>
        <v>0</v>
      </c>
      <c r="BA636" s="627" t="str">
        <f t="shared" si="283"/>
        <v/>
      </c>
      <c r="BB636" s="627">
        <f t="shared" si="284"/>
        <v>0</v>
      </c>
      <c r="BC636" s="690" t="str">
        <f t="shared" si="285"/>
        <v/>
      </c>
    </row>
    <row r="637" spans="1:55">
      <c r="A637" s="381">
        <v>581</v>
      </c>
      <c r="B637" s="117"/>
      <c r="C637" s="288"/>
      <c r="D637" s="289"/>
      <c r="E637" s="289"/>
      <c r="F637" s="290"/>
      <c r="G637" s="292"/>
      <c r="H637" s="116"/>
      <c r="I637" s="292"/>
      <c r="J637" s="116"/>
      <c r="K637" s="370" t="str">
        <f t="shared" si="276"/>
        <v/>
      </c>
      <c r="L637" s="370">
        <f t="shared" si="277"/>
        <v>0</v>
      </c>
      <c r="M637" s="370">
        <f t="shared" si="278"/>
        <v>0</v>
      </c>
      <c r="N637" s="371" t="str">
        <f t="shared" si="219"/>
        <v/>
      </c>
      <c r="O637" s="371" t="str">
        <f t="shared" si="220"/>
        <v/>
      </c>
      <c r="P637" s="371" t="str">
        <f t="shared" si="221"/>
        <v/>
      </c>
      <c r="Q637" s="371" t="str">
        <f t="shared" si="222"/>
        <v/>
      </c>
      <c r="R637" s="371" t="str">
        <f t="shared" si="223"/>
        <v/>
      </c>
      <c r="S637" s="371" t="str">
        <f t="shared" si="224"/>
        <v/>
      </c>
      <c r="T637" s="443" t="str">
        <f t="shared" si="279"/>
        <v/>
      </c>
      <c r="U637" s="539"/>
      <c r="V637" s="117"/>
      <c r="W637" s="118"/>
      <c r="X637" s="119"/>
      <c r="Y637" s="120"/>
      <c r="Z637" s="122"/>
      <c r="AA637" s="121"/>
      <c r="AB637" s="443" t="str">
        <f t="shared" si="280"/>
        <v/>
      </c>
      <c r="AC637" s="734" t="str">
        <f t="shared" si="281"/>
        <v/>
      </c>
      <c r="AD637" s="372"/>
      <c r="AE637" s="485"/>
      <c r="AF637" s="373" t="str">
        <f t="shared" si="286"/>
        <v/>
      </c>
      <c r="AG637" s="373" t="str">
        <f t="shared" si="287"/>
        <v/>
      </c>
      <c r="AH637" s="374" t="str">
        <f t="shared" si="288"/>
        <v/>
      </c>
      <c r="AI637" s="375" t="str">
        <f t="shared" si="289"/>
        <v/>
      </c>
      <c r="AJ637" s="375" t="str">
        <f t="shared" si="290"/>
        <v/>
      </c>
      <c r="AK637" s="375" t="str">
        <f t="shared" si="291"/>
        <v/>
      </c>
      <c r="AL637" s="375" t="str">
        <f t="shared" si="292"/>
        <v/>
      </c>
      <c r="AM637" s="375" t="str">
        <f t="shared" si="293"/>
        <v/>
      </c>
      <c r="AN637" s="376" t="str">
        <f>IF(AF637="","",IF(OR(AH637="",AH637="-"),"－",IF(OR(AM637=8,AM637=9),"",IF(OR(AJ637=3,AJ637=4,AJ637=5,AJ637=6),VLOOKUP(AH637,INDEX((係数_バス貨物_ガソリン,係数_バス貨物_CNG,係数_バス貨物_軽油,係数_バス貨物_メタノール,係数_バス貨物_LPG),MATCH(AL637,【参考】排出ガスレベル!$AI$4:$AI$671,1),1,AR637):INDEX((係数_バス貨物_ガソリン,係数_バス貨物_CNG,係数_バス貨物_軽油,係数_バス貨物_メタノール,係数_バス貨物_LPG),MATCH(AL637+1,【参考】排出ガスレベル!$AI$4:$AI$671,1)-1,5,AR637),2,FALSE),IF(OR(AJ637=1,AJ637=2),VLOOKUP(AH637,INDEX((係数_乗用_ガソリン,係数_乗用_CNG,係数_乗用_軽油,係数_乗用_メタノール,係数_乗用_LPG),1,1,AR637):INDEX((係数_乗用_ガソリン,係数_乗用_CNG,係数_乗用_軽油,係数_乗用_メタノール,係数_乗用_LPG),125,5,AR637),2,FALSE))))))</f>
        <v/>
      </c>
      <c r="AO637" s="376" t="str">
        <f>IF(T637="","",IF(OR(AH637="",AH637="-"),"－",IF(OR(AM637=8,AM637=9),"",IF(OR(AJ637=3,AJ637=4,AJ637=5,AJ637=6),VLOOKUP(AH637,INDEX((係数_バス貨物_ガソリン,係数_バス貨物_CNG,係数_バス貨物_軽油,係数_バス貨物_メタノール,係数_バス貨物_LPG),MATCH(AL637,【参考】排出ガスレベル!$AI$4:$AI$671,1),1,AR637):INDEX((係数_バス貨物_ガソリン,係数_バス貨物_CNG,係数_バス貨物_軽油,係数_バス貨物_メタノール,係数_バス貨物_LPG),MATCH(AL637+1,【参考】排出ガスレベル!$AI$4:$AI$671,1)-1,5,AR637),3,FALSE),IF(OR(AJ637=1,AJ637=2),VLOOKUP(AH637,INDEX((係数_乗用_ガソリン,係数_乗用_CNG,係数_乗用_軽油,係数_乗用_メタノール,係数_乗用_LPG),1,1,AR637):INDEX((係数_乗用_ガソリン,係数_乗用_CNG,係数_乗用_軽油,係数_乗用_メタノール,係数_乗用_LPG),125,5,AR637),3,FALSE))))))</f>
        <v/>
      </c>
      <c r="AP637" s="375" t="str">
        <f t="shared" si="294"/>
        <v/>
      </c>
      <c r="AQ637" s="444" t="str">
        <f t="shared" si="295"/>
        <v/>
      </c>
      <c r="AR637" s="375" t="str">
        <f t="shared" si="298"/>
        <v/>
      </c>
      <c r="AS637" s="377" t="str">
        <f t="shared" si="296"/>
        <v/>
      </c>
      <c r="AT637" s="378" t="str">
        <f t="shared" si="297"/>
        <v/>
      </c>
      <c r="AX637" s="625" t="b">
        <f t="shared" si="299"/>
        <v>0</v>
      </c>
      <c r="AY637" s="7" t="str">
        <f t="shared" si="300"/>
        <v>FALSEFALSEFALSE</v>
      </c>
      <c r="AZ637" s="626">
        <f t="shared" si="282"/>
        <v>0</v>
      </c>
      <c r="BA637" s="627" t="str">
        <f t="shared" si="283"/>
        <v/>
      </c>
      <c r="BB637" s="627">
        <f t="shared" si="284"/>
        <v>0</v>
      </c>
      <c r="BC637" s="690" t="str">
        <f t="shared" si="285"/>
        <v/>
      </c>
    </row>
    <row r="638" spans="1:55">
      <c r="A638" s="381">
        <v>582</v>
      </c>
      <c r="B638" s="117"/>
      <c r="C638" s="288"/>
      <c r="D638" s="289"/>
      <c r="E638" s="289"/>
      <c r="F638" s="290"/>
      <c r="G638" s="292"/>
      <c r="H638" s="116"/>
      <c r="I638" s="292"/>
      <c r="J638" s="116"/>
      <c r="K638" s="370" t="str">
        <f t="shared" si="276"/>
        <v/>
      </c>
      <c r="L638" s="370">
        <f t="shared" si="277"/>
        <v>0</v>
      </c>
      <c r="M638" s="370">
        <f t="shared" si="278"/>
        <v>0</v>
      </c>
      <c r="N638" s="371" t="str">
        <f t="shared" si="219"/>
        <v/>
      </c>
      <c r="O638" s="371" t="str">
        <f t="shared" si="220"/>
        <v/>
      </c>
      <c r="P638" s="371" t="str">
        <f t="shared" si="221"/>
        <v/>
      </c>
      <c r="Q638" s="371" t="str">
        <f t="shared" si="222"/>
        <v/>
      </c>
      <c r="R638" s="371" t="str">
        <f t="shared" si="223"/>
        <v/>
      </c>
      <c r="S638" s="371" t="str">
        <f t="shared" si="224"/>
        <v/>
      </c>
      <c r="T638" s="443" t="str">
        <f t="shared" si="279"/>
        <v/>
      </c>
      <c r="U638" s="539"/>
      <c r="V638" s="117"/>
      <c r="W638" s="118"/>
      <c r="X638" s="119"/>
      <c r="Y638" s="120"/>
      <c r="Z638" s="122"/>
      <c r="AA638" s="121"/>
      <c r="AB638" s="443" t="str">
        <f t="shared" si="280"/>
        <v/>
      </c>
      <c r="AC638" s="734" t="str">
        <f t="shared" si="281"/>
        <v/>
      </c>
      <c r="AD638" s="372"/>
      <c r="AE638" s="485"/>
      <c r="AF638" s="373" t="str">
        <f t="shared" si="286"/>
        <v/>
      </c>
      <c r="AG638" s="373" t="str">
        <f t="shared" si="287"/>
        <v/>
      </c>
      <c r="AH638" s="374" t="str">
        <f t="shared" si="288"/>
        <v/>
      </c>
      <c r="AI638" s="375" t="str">
        <f t="shared" si="289"/>
        <v/>
      </c>
      <c r="AJ638" s="375" t="str">
        <f t="shared" si="290"/>
        <v/>
      </c>
      <c r="AK638" s="375" t="str">
        <f t="shared" si="291"/>
        <v/>
      </c>
      <c r="AL638" s="375" t="str">
        <f t="shared" si="292"/>
        <v/>
      </c>
      <c r="AM638" s="375" t="str">
        <f t="shared" si="293"/>
        <v/>
      </c>
      <c r="AN638" s="376" t="str">
        <f>IF(AF638="","",IF(OR(AH638="",AH638="-"),"－",IF(OR(AM638=8,AM638=9),"",IF(OR(AJ638=3,AJ638=4,AJ638=5,AJ638=6),VLOOKUP(AH638,INDEX((係数_バス貨物_ガソリン,係数_バス貨物_CNG,係数_バス貨物_軽油,係数_バス貨物_メタノール,係数_バス貨物_LPG),MATCH(AL638,【参考】排出ガスレベル!$AI$4:$AI$671,1),1,AR638):INDEX((係数_バス貨物_ガソリン,係数_バス貨物_CNG,係数_バス貨物_軽油,係数_バス貨物_メタノール,係数_バス貨物_LPG),MATCH(AL638+1,【参考】排出ガスレベル!$AI$4:$AI$671,1)-1,5,AR638),2,FALSE),IF(OR(AJ638=1,AJ638=2),VLOOKUP(AH638,INDEX((係数_乗用_ガソリン,係数_乗用_CNG,係数_乗用_軽油,係数_乗用_メタノール,係数_乗用_LPG),1,1,AR638):INDEX((係数_乗用_ガソリン,係数_乗用_CNG,係数_乗用_軽油,係数_乗用_メタノール,係数_乗用_LPG),125,5,AR638),2,FALSE))))))</f>
        <v/>
      </c>
      <c r="AO638" s="376" t="str">
        <f>IF(T638="","",IF(OR(AH638="",AH638="-"),"－",IF(OR(AM638=8,AM638=9),"",IF(OR(AJ638=3,AJ638=4,AJ638=5,AJ638=6),VLOOKUP(AH638,INDEX((係数_バス貨物_ガソリン,係数_バス貨物_CNG,係数_バス貨物_軽油,係数_バス貨物_メタノール,係数_バス貨物_LPG),MATCH(AL638,【参考】排出ガスレベル!$AI$4:$AI$671,1),1,AR638):INDEX((係数_バス貨物_ガソリン,係数_バス貨物_CNG,係数_バス貨物_軽油,係数_バス貨物_メタノール,係数_バス貨物_LPG),MATCH(AL638+1,【参考】排出ガスレベル!$AI$4:$AI$671,1)-1,5,AR638),3,FALSE),IF(OR(AJ638=1,AJ638=2),VLOOKUP(AH638,INDEX((係数_乗用_ガソリン,係数_乗用_CNG,係数_乗用_軽油,係数_乗用_メタノール,係数_乗用_LPG),1,1,AR638):INDEX((係数_乗用_ガソリン,係数_乗用_CNG,係数_乗用_軽油,係数_乗用_メタノール,係数_乗用_LPG),125,5,AR638),3,FALSE))))))</f>
        <v/>
      </c>
      <c r="AP638" s="375" t="str">
        <f t="shared" si="294"/>
        <v/>
      </c>
      <c r="AQ638" s="444" t="str">
        <f t="shared" si="295"/>
        <v/>
      </c>
      <c r="AR638" s="375" t="str">
        <f t="shared" si="298"/>
        <v/>
      </c>
      <c r="AS638" s="377" t="str">
        <f t="shared" si="296"/>
        <v/>
      </c>
      <c r="AT638" s="378" t="str">
        <f t="shared" si="297"/>
        <v/>
      </c>
      <c r="AX638" s="625" t="b">
        <f t="shared" si="299"/>
        <v>0</v>
      </c>
      <c r="AY638" s="7" t="str">
        <f t="shared" si="300"/>
        <v>FALSEFALSEFALSE</v>
      </c>
      <c r="AZ638" s="626">
        <f t="shared" si="282"/>
        <v>0</v>
      </c>
      <c r="BA638" s="627" t="str">
        <f t="shared" si="283"/>
        <v/>
      </c>
      <c r="BB638" s="627">
        <f t="shared" si="284"/>
        <v>0</v>
      </c>
      <c r="BC638" s="690" t="str">
        <f t="shared" si="285"/>
        <v/>
      </c>
    </row>
    <row r="639" spans="1:55">
      <c r="A639" s="381">
        <v>583</v>
      </c>
      <c r="B639" s="117"/>
      <c r="C639" s="288"/>
      <c r="D639" s="289"/>
      <c r="E639" s="289"/>
      <c r="F639" s="290"/>
      <c r="G639" s="292"/>
      <c r="H639" s="116"/>
      <c r="I639" s="292"/>
      <c r="J639" s="116"/>
      <c r="K639" s="370" t="str">
        <f t="shared" si="276"/>
        <v/>
      </c>
      <c r="L639" s="370">
        <f t="shared" si="277"/>
        <v>0</v>
      </c>
      <c r="M639" s="370">
        <f t="shared" si="278"/>
        <v>0</v>
      </c>
      <c r="N639" s="371" t="str">
        <f t="shared" si="219"/>
        <v/>
      </c>
      <c r="O639" s="371" t="str">
        <f t="shared" si="220"/>
        <v/>
      </c>
      <c r="P639" s="371" t="str">
        <f t="shared" si="221"/>
        <v/>
      </c>
      <c r="Q639" s="371" t="str">
        <f t="shared" si="222"/>
        <v/>
      </c>
      <c r="R639" s="371" t="str">
        <f t="shared" si="223"/>
        <v/>
      </c>
      <c r="S639" s="371" t="str">
        <f t="shared" si="224"/>
        <v/>
      </c>
      <c r="T639" s="443" t="str">
        <f t="shared" si="279"/>
        <v/>
      </c>
      <c r="U639" s="539"/>
      <c r="V639" s="117"/>
      <c r="W639" s="118"/>
      <c r="X639" s="119"/>
      <c r="Y639" s="120"/>
      <c r="Z639" s="122"/>
      <c r="AA639" s="121"/>
      <c r="AB639" s="443" t="str">
        <f t="shared" si="280"/>
        <v/>
      </c>
      <c r="AC639" s="734" t="str">
        <f t="shared" si="281"/>
        <v/>
      </c>
      <c r="AD639" s="372"/>
      <c r="AE639" s="485"/>
      <c r="AF639" s="373" t="str">
        <f t="shared" si="286"/>
        <v/>
      </c>
      <c r="AG639" s="373" t="str">
        <f t="shared" si="287"/>
        <v/>
      </c>
      <c r="AH639" s="374" t="str">
        <f t="shared" si="288"/>
        <v/>
      </c>
      <c r="AI639" s="375" t="str">
        <f t="shared" si="289"/>
        <v/>
      </c>
      <c r="AJ639" s="375" t="str">
        <f t="shared" si="290"/>
        <v/>
      </c>
      <c r="AK639" s="375" t="str">
        <f t="shared" si="291"/>
        <v/>
      </c>
      <c r="AL639" s="375" t="str">
        <f t="shared" si="292"/>
        <v/>
      </c>
      <c r="AM639" s="375" t="str">
        <f t="shared" si="293"/>
        <v/>
      </c>
      <c r="AN639" s="376" t="str">
        <f>IF(AF639="","",IF(OR(AH639="",AH639="-"),"－",IF(OR(AM639=8,AM639=9),"",IF(OR(AJ639=3,AJ639=4,AJ639=5,AJ639=6),VLOOKUP(AH639,INDEX((係数_バス貨物_ガソリン,係数_バス貨物_CNG,係数_バス貨物_軽油,係数_バス貨物_メタノール,係数_バス貨物_LPG),MATCH(AL639,【参考】排出ガスレベル!$AI$4:$AI$671,1),1,AR639):INDEX((係数_バス貨物_ガソリン,係数_バス貨物_CNG,係数_バス貨物_軽油,係数_バス貨物_メタノール,係数_バス貨物_LPG),MATCH(AL639+1,【参考】排出ガスレベル!$AI$4:$AI$671,1)-1,5,AR639),2,FALSE),IF(OR(AJ639=1,AJ639=2),VLOOKUP(AH639,INDEX((係数_乗用_ガソリン,係数_乗用_CNG,係数_乗用_軽油,係数_乗用_メタノール,係数_乗用_LPG),1,1,AR639):INDEX((係数_乗用_ガソリン,係数_乗用_CNG,係数_乗用_軽油,係数_乗用_メタノール,係数_乗用_LPG),125,5,AR639),2,FALSE))))))</f>
        <v/>
      </c>
      <c r="AO639" s="376" t="str">
        <f>IF(T639="","",IF(OR(AH639="",AH639="-"),"－",IF(OR(AM639=8,AM639=9),"",IF(OR(AJ639=3,AJ639=4,AJ639=5,AJ639=6),VLOOKUP(AH639,INDEX((係数_バス貨物_ガソリン,係数_バス貨物_CNG,係数_バス貨物_軽油,係数_バス貨物_メタノール,係数_バス貨物_LPG),MATCH(AL639,【参考】排出ガスレベル!$AI$4:$AI$671,1),1,AR639):INDEX((係数_バス貨物_ガソリン,係数_バス貨物_CNG,係数_バス貨物_軽油,係数_バス貨物_メタノール,係数_バス貨物_LPG),MATCH(AL639+1,【参考】排出ガスレベル!$AI$4:$AI$671,1)-1,5,AR639),3,FALSE),IF(OR(AJ639=1,AJ639=2),VLOOKUP(AH639,INDEX((係数_乗用_ガソリン,係数_乗用_CNG,係数_乗用_軽油,係数_乗用_メタノール,係数_乗用_LPG),1,1,AR639):INDEX((係数_乗用_ガソリン,係数_乗用_CNG,係数_乗用_軽油,係数_乗用_メタノール,係数_乗用_LPG),125,5,AR639),3,FALSE))))))</f>
        <v/>
      </c>
      <c r="AP639" s="375" t="str">
        <f t="shared" si="294"/>
        <v/>
      </c>
      <c r="AQ639" s="444" t="str">
        <f t="shared" si="295"/>
        <v/>
      </c>
      <c r="AR639" s="375" t="str">
        <f t="shared" si="298"/>
        <v/>
      </c>
      <c r="AS639" s="377" t="str">
        <f t="shared" si="296"/>
        <v/>
      </c>
      <c r="AT639" s="378" t="str">
        <f t="shared" si="297"/>
        <v/>
      </c>
      <c r="AX639" s="625" t="b">
        <f t="shared" si="299"/>
        <v>0</v>
      </c>
      <c r="AY639" s="7" t="str">
        <f t="shared" si="300"/>
        <v>FALSEFALSEFALSE</v>
      </c>
      <c r="AZ639" s="626">
        <f t="shared" si="282"/>
        <v>0</v>
      </c>
      <c r="BA639" s="627" t="str">
        <f t="shared" si="283"/>
        <v/>
      </c>
      <c r="BB639" s="627">
        <f t="shared" si="284"/>
        <v>0</v>
      </c>
      <c r="BC639" s="690" t="str">
        <f t="shared" si="285"/>
        <v/>
      </c>
    </row>
    <row r="640" spans="1:55">
      <c r="A640" s="381">
        <v>584</v>
      </c>
      <c r="B640" s="117"/>
      <c r="C640" s="288"/>
      <c r="D640" s="289"/>
      <c r="E640" s="289"/>
      <c r="F640" s="290"/>
      <c r="G640" s="292"/>
      <c r="H640" s="116"/>
      <c r="I640" s="292"/>
      <c r="J640" s="116"/>
      <c r="K640" s="370" t="str">
        <f t="shared" si="276"/>
        <v/>
      </c>
      <c r="L640" s="370">
        <f t="shared" si="277"/>
        <v>0</v>
      </c>
      <c r="M640" s="370">
        <f t="shared" si="278"/>
        <v>0</v>
      </c>
      <c r="N640" s="371" t="str">
        <f t="shared" si="219"/>
        <v/>
      </c>
      <c r="O640" s="371" t="str">
        <f t="shared" si="220"/>
        <v/>
      </c>
      <c r="P640" s="371" t="str">
        <f t="shared" si="221"/>
        <v/>
      </c>
      <c r="Q640" s="371" t="str">
        <f t="shared" si="222"/>
        <v/>
      </c>
      <c r="R640" s="371" t="str">
        <f t="shared" si="223"/>
        <v/>
      </c>
      <c r="S640" s="371" t="str">
        <f t="shared" si="224"/>
        <v/>
      </c>
      <c r="T640" s="443" t="str">
        <f t="shared" si="279"/>
        <v/>
      </c>
      <c r="U640" s="539"/>
      <c r="V640" s="117"/>
      <c r="W640" s="118"/>
      <c r="X640" s="119"/>
      <c r="Y640" s="120"/>
      <c r="Z640" s="122"/>
      <c r="AA640" s="121"/>
      <c r="AB640" s="443" t="str">
        <f t="shared" si="280"/>
        <v/>
      </c>
      <c r="AC640" s="734" t="str">
        <f t="shared" si="281"/>
        <v/>
      </c>
      <c r="AD640" s="372"/>
      <c r="AE640" s="485"/>
      <c r="AF640" s="373" t="str">
        <f t="shared" si="286"/>
        <v/>
      </c>
      <c r="AG640" s="373" t="str">
        <f t="shared" si="287"/>
        <v/>
      </c>
      <c r="AH640" s="374" t="str">
        <f t="shared" si="288"/>
        <v/>
      </c>
      <c r="AI640" s="375" t="str">
        <f t="shared" si="289"/>
        <v/>
      </c>
      <c r="AJ640" s="375" t="str">
        <f t="shared" si="290"/>
        <v/>
      </c>
      <c r="AK640" s="375" t="str">
        <f t="shared" si="291"/>
        <v/>
      </c>
      <c r="AL640" s="375" t="str">
        <f t="shared" si="292"/>
        <v/>
      </c>
      <c r="AM640" s="375" t="str">
        <f t="shared" si="293"/>
        <v/>
      </c>
      <c r="AN640" s="376" t="str">
        <f>IF(AF640="","",IF(OR(AH640="",AH640="-"),"－",IF(OR(AM640=8,AM640=9),"",IF(OR(AJ640=3,AJ640=4,AJ640=5,AJ640=6),VLOOKUP(AH640,INDEX((係数_バス貨物_ガソリン,係数_バス貨物_CNG,係数_バス貨物_軽油,係数_バス貨物_メタノール,係数_バス貨物_LPG),MATCH(AL640,【参考】排出ガスレベル!$AI$4:$AI$671,1),1,AR640):INDEX((係数_バス貨物_ガソリン,係数_バス貨物_CNG,係数_バス貨物_軽油,係数_バス貨物_メタノール,係数_バス貨物_LPG),MATCH(AL640+1,【参考】排出ガスレベル!$AI$4:$AI$671,1)-1,5,AR640),2,FALSE),IF(OR(AJ640=1,AJ640=2),VLOOKUP(AH640,INDEX((係数_乗用_ガソリン,係数_乗用_CNG,係数_乗用_軽油,係数_乗用_メタノール,係数_乗用_LPG),1,1,AR640):INDEX((係数_乗用_ガソリン,係数_乗用_CNG,係数_乗用_軽油,係数_乗用_メタノール,係数_乗用_LPG),125,5,AR640),2,FALSE))))))</f>
        <v/>
      </c>
      <c r="AO640" s="376" t="str">
        <f>IF(T640="","",IF(OR(AH640="",AH640="-"),"－",IF(OR(AM640=8,AM640=9),"",IF(OR(AJ640=3,AJ640=4,AJ640=5,AJ640=6),VLOOKUP(AH640,INDEX((係数_バス貨物_ガソリン,係数_バス貨物_CNG,係数_バス貨物_軽油,係数_バス貨物_メタノール,係数_バス貨物_LPG),MATCH(AL640,【参考】排出ガスレベル!$AI$4:$AI$671,1),1,AR640):INDEX((係数_バス貨物_ガソリン,係数_バス貨物_CNG,係数_バス貨物_軽油,係数_バス貨物_メタノール,係数_バス貨物_LPG),MATCH(AL640+1,【参考】排出ガスレベル!$AI$4:$AI$671,1)-1,5,AR640),3,FALSE),IF(OR(AJ640=1,AJ640=2),VLOOKUP(AH640,INDEX((係数_乗用_ガソリン,係数_乗用_CNG,係数_乗用_軽油,係数_乗用_メタノール,係数_乗用_LPG),1,1,AR640):INDEX((係数_乗用_ガソリン,係数_乗用_CNG,係数_乗用_軽油,係数_乗用_メタノール,係数_乗用_LPG),125,5,AR640),3,FALSE))))))</f>
        <v/>
      </c>
      <c r="AP640" s="375" t="str">
        <f t="shared" si="294"/>
        <v/>
      </c>
      <c r="AQ640" s="444" t="str">
        <f t="shared" si="295"/>
        <v/>
      </c>
      <c r="AR640" s="375" t="str">
        <f t="shared" si="298"/>
        <v/>
      </c>
      <c r="AS640" s="377" t="str">
        <f t="shared" si="296"/>
        <v/>
      </c>
      <c r="AT640" s="378" t="str">
        <f t="shared" si="297"/>
        <v/>
      </c>
      <c r="AX640" s="625" t="b">
        <f t="shared" si="299"/>
        <v>0</v>
      </c>
      <c r="AY640" s="7" t="str">
        <f t="shared" si="300"/>
        <v>FALSEFALSEFALSE</v>
      </c>
      <c r="AZ640" s="626">
        <f t="shared" si="282"/>
        <v>0</v>
      </c>
      <c r="BA640" s="627" t="str">
        <f t="shared" si="283"/>
        <v/>
      </c>
      <c r="BB640" s="627">
        <f t="shared" si="284"/>
        <v>0</v>
      </c>
      <c r="BC640" s="690" t="str">
        <f t="shared" si="285"/>
        <v/>
      </c>
    </row>
    <row r="641" spans="1:55">
      <c r="A641" s="381">
        <v>585</v>
      </c>
      <c r="B641" s="117"/>
      <c r="C641" s="288"/>
      <c r="D641" s="289"/>
      <c r="E641" s="289"/>
      <c r="F641" s="290"/>
      <c r="G641" s="292"/>
      <c r="H641" s="116"/>
      <c r="I641" s="292"/>
      <c r="J641" s="116"/>
      <c r="K641" s="370" t="str">
        <f t="shared" si="276"/>
        <v/>
      </c>
      <c r="L641" s="370">
        <f t="shared" si="277"/>
        <v>0</v>
      </c>
      <c r="M641" s="370">
        <f t="shared" si="278"/>
        <v>0</v>
      </c>
      <c r="N641" s="371" t="str">
        <f t="shared" si="219"/>
        <v/>
      </c>
      <c r="O641" s="371" t="str">
        <f t="shared" si="220"/>
        <v/>
      </c>
      <c r="P641" s="371" t="str">
        <f t="shared" si="221"/>
        <v/>
      </c>
      <c r="Q641" s="371" t="str">
        <f t="shared" si="222"/>
        <v/>
      </c>
      <c r="R641" s="371" t="str">
        <f t="shared" si="223"/>
        <v/>
      </c>
      <c r="S641" s="371" t="str">
        <f t="shared" si="224"/>
        <v/>
      </c>
      <c r="T641" s="443" t="str">
        <f t="shared" si="279"/>
        <v/>
      </c>
      <c r="U641" s="539"/>
      <c r="V641" s="117"/>
      <c r="W641" s="118"/>
      <c r="X641" s="119"/>
      <c r="Y641" s="120"/>
      <c r="Z641" s="122"/>
      <c r="AA641" s="121"/>
      <c r="AB641" s="443" t="str">
        <f t="shared" si="280"/>
        <v/>
      </c>
      <c r="AC641" s="734" t="str">
        <f t="shared" si="281"/>
        <v/>
      </c>
      <c r="AD641" s="372"/>
      <c r="AE641" s="485"/>
      <c r="AF641" s="373" t="str">
        <f t="shared" si="286"/>
        <v/>
      </c>
      <c r="AG641" s="373" t="str">
        <f t="shared" si="287"/>
        <v/>
      </c>
      <c r="AH641" s="374" t="str">
        <f t="shared" si="288"/>
        <v/>
      </c>
      <c r="AI641" s="375" t="str">
        <f t="shared" si="289"/>
        <v/>
      </c>
      <c r="AJ641" s="375" t="str">
        <f t="shared" si="290"/>
        <v/>
      </c>
      <c r="AK641" s="375" t="str">
        <f t="shared" si="291"/>
        <v/>
      </c>
      <c r="AL641" s="375" t="str">
        <f t="shared" si="292"/>
        <v/>
      </c>
      <c r="AM641" s="375" t="str">
        <f t="shared" si="293"/>
        <v/>
      </c>
      <c r="AN641" s="376" t="str">
        <f>IF(AF641="","",IF(OR(AH641="",AH641="-"),"－",IF(OR(AM641=8,AM641=9),"",IF(OR(AJ641=3,AJ641=4,AJ641=5,AJ641=6),VLOOKUP(AH641,INDEX((係数_バス貨物_ガソリン,係数_バス貨物_CNG,係数_バス貨物_軽油,係数_バス貨物_メタノール,係数_バス貨物_LPG),MATCH(AL641,【参考】排出ガスレベル!$AI$4:$AI$671,1),1,AR641):INDEX((係数_バス貨物_ガソリン,係数_バス貨物_CNG,係数_バス貨物_軽油,係数_バス貨物_メタノール,係数_バス貨物_LPG),MATCH(AL641+1,【参考】排出ガスレベル!$AI$4:$AI$671,1)-1,5,AR641),2,FALSE),IF(OR(AJ641=1,AJ641=2),VLOOKUP(AH641,INDEX((係数_乗用_ガソリン,係数_乗用_CNG,係数_乗用_軽油,係数_乗用_メタノール,係数_乗用_LPG),1,1,AR641):INDEX((係数_乗用_ガソリン,係数_乗用_CNG,係数_乗用_軽油,係数_乗用_メタノール,係数_乗用_LPG),125,5,AR641),2,FALSE))))))</f>
        <v/>
      </c>
      <c r="AO641" s="376" t="str">
        <f>IF(T641="","",IF(OR(AH641="",AH641="-"),"－",IF(OR(AM641=8,AM641=9),"",IF(OR(AJ641=3,AJ641=4,AJ641=5,AJ641=6),VLOOKUP(AH641,INDEX((係数_バス貨物_ガソリン,係数_バス貨物_CNG,係数_バス貨物_軽油,係数_バス貨物_メタノール,係数_バス貨物_LPG),MATCH(AL641,【参考】排出ガスレベル!$AI$4:$AI$671,1),1,AR641):INDEX((係数_バス貨物_ガソリン,係数_バス貨物_CNG,係数_バス貨物_軽油,係数_バス貨物_メタノール,係数_バス貨物_LPG),MATCH(AL641+1,【参考】排出ガスレベル!$AI$4:$AI$671,1)-1,5,AR641),3,FALSE),IF(OR(AJ641=1,AJ641=2),VLOOKUP(AH641,INDEX((係数_乗用_ガソリン,係数_乗用_CNG,係数_乗用_軽油,係数_乗用_メタノール,係数_乗用_LPG),1,1,AR641):INDEX((係数_乗用_ガソリン,係数_乗用_CNG,係数_乗用_軽油,係数_乗用_メタノール,係数_乗用_LPG),125,5,AR641),3,FALSE))))))</f>
        <v/>
      </c>
      <c r="AP641" s="375" t="str">
        <f t="shared" si="294"/>
        <v/>
      </c>
      <c r="AQ641" s="444" t="str">
        <f t="shared" si="295"/>
        <v/>
      </c>
      <c r="AR641" s="375" t="str">
        <f t="shared" si="298"/>
        <v/>
      </c>
      <c r="AS641" s="377" t="str">
        <f t="shared" si="296"/>
        <v/>
      </c>
      <c r="AT641" s="378" t="str">
        <f t="shared" si="297"/>
        <v/>
      </c>
      <c r="AX641" s="625" t="b">
        <f t="shared" si="299"/>
        <v>0</v>
      </c>
      <c r="AY641" s="7" t="str">
        <f t="shared" si="300"/>
        <v>FALSEFALSEFALSE</v>
      </c>
      <c r="AZ641" s="626">
        <f t="shared" si="282"/>
        <v>0</v>
      </c>
      <c r="BA641" s="627" t="str">
        <f t="shared" si="283"/>
        <v/>
      </c>
      <c r="BB641" s="627">
        <f t="shared" si="284"/>
        <v>0</v>
      </c>
      <c r="BC641" s="690" t="str">
        <f t="shared" si="285"/>
        <v/>
      </c>
    </row>
    <row r="642" spans="1:55">
      <c r="A642" s="381">
        <v>586</v>
      </c>
      <c r="B642" s="117"/>
      <c r="C642" s="288"/>
      <c r="D642" s="289"/>
      <c r="E642" s="289"/>
      <c r="F642" s="290"/>
      <c r="G642" s="292"/>
      <c r="H642" s="116"/>
      <c r="I642" s="292"/>
      <c r="J642" s="116"/>
      <c r="K642" s="370" t="str">
        <f t="shared" si="276"/>
        <v/>
      </c>
      <c r="L642" s="370">
        <f t="shared" si="277"/>
        <v>0</v>
      </c>
      <c r="M642" s="370">
        <f t="shared" si="278"/>
        <v>0</v>
      </c>
      <c r="N642" s="371" t="str">
        <f t="shared" si="219"/>
        <v/>
      </c>
      <c r="O642" s="371" t="str">
        <f t="shared" si="220"/>
        <v/>
      </c>
      <c r="P642" s="371" t="str">
        <f t="shared" si="221"/>
        <v/>
      </c>
      <c r="Q642" s="371" t="str">
        <f t="shared" si="222"/>
        <v/>
      </c>
      <c r="R642" s="371" t="str">
        <f t="shared" si="223"/>
        <v/>
      </c>
      <c r="S642" s="371" t="str">
        <f t="shared" si="224"/>
        <v/>
      </c>
      <c r="T642" s="443" t="str">
        <f t="shared" si="279"/>
        <v/>
      </c>
      <c r="U642" s="539"/>
      <c r="V642" s="117"/>
      <c r="W642" s="118"/>
      <c r="X642" s="119"/>
      <c r="Y642" s="120"/>
      <c r="Z642" s="122"/>
      <c r="AA642" s="121"/>
      <c r="AB642" s="443" t="str">
        <f t="shared" si="280"/>
        <v/>
      </c>
      <c r="AC642" s="734" t="str">
        <f t="shared" si="281"/>
        <v/>
      </c>
      <c r="AD642" s="372"/>
      <c r="AE642" s="485"/>
      <c r="AF642" s="373" t="str">
        <f t="shared" si="286"/>
        <v/>
      </c>
      <c r="AG642" s="373" t="str">
        <f t="shared" si="287"/>
        <v/>
      </c>
      <c r="AH642" s="374" t="str">
        <f t="shared" si="288"/>
        <v/>
      </c>
      <c r="AI642" s="375" t="str">
        <f t="shared" si="289"/>
        <v/>
      </c>
      <c r="AJ642" s="375" t="str">
        <f t="shared" si="290"/>
        <v/>
      </c>
      <c r="AK642" s="375" t="str">
        <f t="shared" si="291"/>
        <v/>
      </c>
      <c r="AL642" s="375" t="str">
        <f t="shared" si="292"/>
        <v/>
      </c>
      <c r="AM642" s="375" t="str">
        <f t="shared" si="293"/>
        <v/>
      </c>
      <c r="AN642" s="376" t="str">
        <f>IF(AF642="","",IF(OR(AH642="",AH642="-"),"－",IF(OR(AM642=8,AM642=9),"",IF(OR(AJ642=3,AJ642=4,AJ642=5,AJ642=6),VLOOKUP(AH642,INDEX((係数_バス貨物_ガソリン,係数_バス貨物_CNG,係数_バス貨物_軽油,係数_バス貨物_メタノール,係数_バス貨物_LPG),MATCH(AL642,【参考】排出ガスレベル!$AI$4:$AI$671,1),1,AR642):INDEX((係数_バス貨物_ガソリン,係数_バス貨物_CNG,係数_バス貨物_軽油,係数_バス貨物_メタノール,係数_バス貨物_LPG),MATCH(AL642+1,【参考】排出ガスレベル!$AI$4:$AI$671,1)-1,5,AR642),2,FALSE),IF(OR(AJ642=1,AJ642=2),VLOOKUP(AH642,INDEX((係数_乗用_ガソリン,係数_乗用_CNG,係数_乗用_軽油,係数_乗用_メタノール,係数_乗用_LPG),1,1,AR642):INDEX((係数_乗用_ガソリン,係数_乗用_CNG,係数_乗用_軽油,係数_乗用_メタノール,係数_乗用_LPG),125,5,AR642),2,FALSE))))))</f>
        <v/>
      </c>
      <c r="AO642" s="376" t="str">
        <f>IF(T642="","",IF(OR(AH642="",AH642="-"),"－",IF(OR(AM642=8,AM642=9),"",IF(OR(AJ642=3,AJ642=4,AJ642=5,AJ642=6),VLOOKUP(AH642,INDEX((係数_バス貨物_ガソリン,係数_バス貨物_CNG,係数_バス貨物_軽油,係数_バス貨物_メタノール,係数_バス貨物_LPG),MATCH(AL642,【参考】排出ガスレベル!$AI$4:$AI$671,1),1,AR642):INDEX((係数_バス貨物_ガソリン,係数_バス貨物_CNG,係数_バス貨物_軽油,係数_バス貨物_メタノール,係数_バス貨物_LPG),MATCH(AL642+1,【参考】排出ガスレベル!$AI$4:$AI$671,1)-1,5,AR642),3,FALSE),IF(OR(AJ642=1,AJ642=2),VLOOKUP(AH642,INDEX((係数_乗用_ガソリン,係数_乗用_CNG,係数_乗用_軽油,係数_乗用_メタノール,係数_乗用_LPG),1,1,AR642):INDEX((係数_乗用_ガソリン,係数_乗用_CNG,係数_乗用_軽油,係数_乗用_メタノール,係数_乗用_LPG),125,5,AR642),3,FALSE))))))</f>
        <v/>
      </c>
      <c r="AP642" s="375" t="str">
        <f t="shared" si="294"/>
        <v/>
      </c>
      <c r="AQ642" s="444" t="str">
        <f t="shared" si="295"/>
        <v/>
      </c>
      <c r="AR642" s="375" t="str">
        <f t="shared" si="298"/>
        <v/>
      </c>
      <c r="AS642" s="377" t="str">
        <f t="shared" si="296"/>
        <v/>
      </c>
      <c r="AT642" s="378" t="str">
        <f t="shared" si="297"/>
        <v/>
      </c>
      <c r="AX642" s="625" t="b">
        <f t="shared" si="299"/>
        <v>0</v>
      </c>
      <c r="AY642" s="7" t="str">
        <f t="shared" si="300"/>
        <v>FALSEFALSEFALSE</v>
      </c>
      <c r="AZ642" s="626">
        <f t="shared" si="282"/>
        <v>0</v>
      </c>
      <c r="BA642" s="627" t="str">
        <f t="shared" si="283"/>
        <v/>
      </c>
      <c r="BB642" s="627">
        <f t="shared" si="284"/>
        <v>0</v>
      </c>
      <c r="BC642" s="690" t="str">
        <f t="shared" si="285"/>
        <v/>
      </c>
    </row>
    <row r="643" spans="1:55">
      <c r="A643" s="381">
        <v>587</v>
      </c>
      <c r="B643" s="117"/>
      <c r="C643" s="288"/>
      <c r="D643" s="289"/>
      <c r="E643" s="289"/>
      <c r="F643" s="290"/>
      <c r="G643" s="292"/>
      <c r="H643" s="116"/>
      <c r="I643" s="292"/>
      <c r="J643" s="116"/>
      <c r="K643" s="370" t="str">
        <f t="shared" si="276"/>
        <v/>
      </c>
      <c r="L643" s="370">
        <f t="shared" si="277"/>
        <v>0</v>
      </c>
      <c r="M643" s="370">
        <f t="shared" si="278"/>
        <v>0</v>
      </c>
      <c r="N643" s="371" t="str">
        <f t="shared" si="219"/>
        <v/>
      </c>
      <c r="O643" s="371" t="str">
        <f t="shared" si="220"/>
        <v/>
      </c>
      <c r="P643" s="371" t="str">
        <f t="shared" si="221"/>
        <v/>
      </c>
      <c r="Q643" s="371" t="str">
        <f t="shared" si="222"/>
        <v/>
      </c>
      <c r="R643" s="371" t="str">
        <f t="shared" si="223"/>
        <v/>
      </c>
      <c r="S643" s="371" t="str">
        <f t="shared" si="224"/>
        <v/>
      </c>
      <c r="T643" s="443" t="str">
        <f t="shared" si="279"/>
        <v/>
      </c>
      <c r="U643" s="539"/>
      <c r="V643" s="117"/>
      <c r="W643" s="118"/>
      <c r="X643" s="119"/>
      <c r="Y643" s="120"/>
      <c r="Z643" s="122"/>
      <c r="AA643" s="121"/>
      <c r="AB643" s="443" t="str">
        <f t="shared" si="280"/>
        <v/>
      </c>
      <c r="AC643" s="734" t="str">
        <f t="shared" si="281"/>
        <v/>
      </c>
      <c r="AD643" s="372"/>
      <c r="AE643" s="485"/>
      <c r="AF643" s="373" t="str">
        <f t="shared" si="286"/>
        <v/>
      </c>
      <c r="AG643" s="373" t="str">
        <f t="shared" si="287"/>
        <v/>
      </c>
      <c r="AH643" s="374" t="str">
        <f t="shared" si="288"/>
        <v/>
      </c>
      <c r="AI643" s="375" t="str">
        <f t="shared" si="289"/>
        <v/>
      </c>
      <c r="AJ643" s="375" t="str">
        <f t="shared" si="290"/>
        <v/>
      </c>
      <c r="AK643" s="375" t="str">
        <f t="shared" si="291"/>
        <v/>
      </c>
      <c r="AL643" s="375" t="str">
        <f t="shared" si="292"/>
        <v/>
      </c>
      <c r="AM643" s="375" t="str">
        <f t="shared" si="293"/>
        <v/>
      </c>
      <c r="AN643" s="376" t="str">
        <f>IF(AF643="","",IF(OR(AH643="",AH643="-"),"－",IF(OR(AM643=8,AM643=9),"",IF(OR(AJ643=3,AJ643=4,AJ643=5,AJ643=6),VLOOKUP(AH643,INDEX((係数_バス貨物_ガソリン,係数_バス貨物_CNG,係数_バス貨物_軽油,係数_バス貨物_メタノール,係数_バス貨物_LPG),MATCH(AL643,【参考】排出ガスレベル!$AI$4:$AI$671,1),1,AR643):INDEX((係数_バス貨物_ガソリン,係数_バス貨物_CNG,係数_バス貨物_軽油,係数_バス貨物_メタノール,係数_バス貨物_LPG),MATCH(AL643+1,【参考】排出ガスレベル!$AI$4:$AI$671,1)-1,5,AR643),2,FALSE),IF(OR(AJ643=1,AJ643=2),VLOOKUP(AH643,INDEX((係数_乗用_ガソリン,係数_乗用_CNG,係数_乗用_軽油,係数_乗用_メタノール,係数_乗用_LPG),1,1,AR643):INDEX((係数_乗用_ガソリン,係数_乗用_CNG,係数_乗用_軽油,係数_乗用_メタノール,係数_乗用_LPG),125,5,AR643),2,FALSE))))))</f>
        <v/>
      </c>
      <c r="AO643" s="376" t="str">
        <f>IF(T643="","",IF(OR(AH643="",AH643="-"),"－",IF(OR(AM643=8,AM643=9),"",IF(OR(AJ643=3,AJ643=4,AJ643=5,AJ643=6),VLOOKUP(AH643,INDEX((係数_バス貨物_ガソリン,係数_バス貨物_CNG,係数_バス貨物_軽油,係数_バス貨物_メタノール,係数_バス貨物_LPG),MATCH(AL643,【参考】排出ガスレベル!$AI$4:$AI$671,1),1,AR643):INDEX((係数_バス貨物_ガソリン,係数_バス貨物_CNG,係数_バス貨物_軽油,係数_バス貨物_メタノール,係数_バス貨物_LPG),MATCH(AL643+1,【参考】排出ガスレベル!$AI$4:$AI$671,1)-1,5,AR643),3,FALSE),IF(OR(AJ643=1,AJ643=2),VLOOKUP(AH643,INDEX((係数_乗用_ガソリン,係数_乗用_CNG,係数_乗用_軽油,係数_乗用_メタノール,係数_乗用_LPG),1,1,AR643):INDEX((係数_乗用_ガソリン,係数_乗用_CNG,係数_乗用_軽油,係数_乗用_メタノール,係数_乗用_LPG),125,5,AR643),3,FALSE))))))</f>
        <v/>
      </c>
      <c r="AP643" s="375" t="str">
        <f t="shared" si="294"/>
        <v/>
      </c>
      <c r="AQ643" s="444" t="str">
        <f t="shared" si="295"/>
        <v/>
      </c>
      <c r="AR643" s="375" t="str">
        <f t="shared" si="298"/>
        <v/>
      </c>
      <c r="AS643" s="377" t="str">
        <f t="shared" si="296"/>
        <v/>
      </c>
      <c r="AT643" s="378" t="str">
        <f t="shared" si="297"/>
        <v/>
      </c>
      <c r="AX643" s="625" t="b">
        <f t="shared" si="299"/>
        <v>0</v>
      </c>
      <c r="AY643" s="7" t="str">
        <f t="shared" si="300"/>
        <v>FALSEFALSEFALSE</v>
      </c>
      <c r="AZ643" s="626">
        <f t="shared" si="282"/>
        <v>0</v>
      </c>
      <c r="BA643" s="627" t="str">
        <f t="shared" si="283"/>
        <v/>
      </c>
      <c r="BB643" s="627">
        <f t="shared" si="284"/>
        <v>0</v>
      </c>
      <c r="BC643" s="690" t="str">
        <f t="shared" si="285"/>
        <v/>
      </c>
    </row>
    <row r="644" spans="1:55">
      <c r="A644" s="381">
        <v>588</v>
      </c>
      <c r="B644" s="117"/>
      <c r="C644" s="288"/>
      <c r="D644" s="289"/>
      <c r="E644" s="289"/>
      <c r="F644" s="290"/>
      <c r="G644" s="292"/>
      <c r="H644" s="116"/>
      <c r="I644" s="292"/>
      <c r="J644" s="116"/>
      <c r="K644" s="370" t="str">
        <f t="shared" si="276"/>
        <v/>
      </c>
      <c r="L644" s="370">
        <f t="shared" si="277"/>
        <v>0</v>
      </c>
      <c r="M644" s="370">
        <f t="shared" si="278"/>
        <v>0</v>
      </c>
      <c r="N644" s="371" t="str">
        <f t="shared" si="219"/>
        <v/>
      </c>
      <c r="O644" s="371" t="str">
        <f t="shared" si="220"/>
        <v/>
      </c>
      <c r="P644" s="371" t="str">
        <f t="shared" si="221"/>
        <v/>
      </c>
      <c r="Q644" s="371" t="str">
        <f t="shared" si="222"/>
        <v/>
      </c>
      <c r="R644" s="371" t="str">
        <f t="shared" si="223"/>
        <v/>
      </c>
      <c r="S644" s="371" t="str">
        <f t="shared" si="224"/>
        <v/>
      </c>
      <c r="T644" s="443" t="str">
        <f t="shared" si="279"/>
        <v/>
      </c>
      <c r="U644" s="539"/>
      <c r="V644" s="117"/>
      <c r="W644" s="118"/>
      <c r="X644" s="119"/>
      <c r="Y644" s="120"/>
      <c r="Z644" s="122"/>
      <c r="AA644" s="121"/>
      <c r="AB644" s="443" t="str">
        <f t="shared" si="280"/>
        <v/>
      </c>
      <c r="AC644" s="734" t="str">
        <f t="shared" si="281"/>
        <v/>
      </c>
      <c r="AD644" s="372"/>
      <c r="AE644" s="485"/>
      <c r="AF644" s="373" t="str">
        <f t="shared" si="286"/>
        <v/>
      </c>
      <c r="AG644" s="373" t="str">
        <f t="shared" si="287"/>
        <v/>
      </c>
      <c r="AH644" s="374" t="str">
        <f t="shared" si="288"/>
        <v/>
      </c>
      <c r="AI644" s="375" t="str">
        <f t="shared" si="289"/>
        <v/>
      </c>
      <c r="AJ644" s="375" t="str">
        <f t="shared" si="290"/>
        <v/>
      </c>
      <c r="AK644" s="375" t="str">
        <f t="shared" si="291"/>
        <v/>
      </c>
      <c r="AL644" s="375" t="str">
        <f t="shared" si="292"/>
        <v/>
      </c>
      <c r="AM644" s="375" t="str">
        <f t="shared" si="293"/>
        <v/>
      </c>
      <c r="AN644" s="376" t="str">
        <f>IF(AF644="","",IF(OR(AH644="",AH644="-"),"－",IF(OR(AM644=8,AM644=9),"",IF(OR(AJ644=3,AJ644=4,AJ644=5,AJ644=6),VLOOKUP(AH644,INDEX((係数_バス貨物_ガソリン,係数_バス貨物_CNG,係数_バス貨物_軽油,係数_バス貨物_メタノール,係数_バス貨物_LPG),MATCH(AL644,【参考】排出ガスレベル!$AI$4:$AI$671,1),1,AR644):INDEX((係数_バス貨物_ガソリン,係数_バス貨物_CNG,係数_バス貨物_軽油,係数_バス貨物_メタノール,係数_バス貨物_LPG),MATCH(AL644+1,【参考】排出ガスレベル!$AI$4:$AI$671,1)-1,5,AR644),2,FALSE),IF(OR(AJ644=1,AJ644=2),VLOOKUP(AH644,INDEX((係数_乗用_ガソリン,係数_乗用_CNG,係数_乗用_軽油,係数_乗用_メタノール,係数_乗用_LPG),1,1,AR644):INDEX((係数_乗用_ガソリン,係数_乗用_CNG,係数_乗用_軽油,係数_乗用_メタノール,係数_乗用_LPG),125,5,AR644),2,FALSE))))))</f>
        <v/>
      </c>
      <c r="AO644" s="376" t="str">
        <f>IF(T644="","",IF(OR(AH644="",AH644="-"),"－",IF(OR(AM644=8,AM644=9),"",IF(OR(AJ644=3,AJ644=4,AJ644=5,AJ644=6),VLOOKUP(AH644,INDEX((係数_バス貨物_ガソリン,係数_バス貨物_CNG,係数_バス貨物_軽油,係数_バス貨物_メタノール,係数_バス貨物_LPG),MATCH(AL644,【参考】排出ガスレベル!$AI$4:$AI$671,1),1,AR644):INDEX((係数_バス貨物_ガソリン,係数_バス貨物_CNG,係数_バス貨物_軽油,係数_バス貨物_メタノール,係数_バス貨物_LPG),MATCH(AL644+1,【参考】排出ガスレベル!$AI$4:$AI$671,1)-1,5,AR644),3,FALSE),IF(OR(AJ644=1,AJ644=2),VLOOKUP(AH644,INDEX((係数_乗用_ガソリン,係数_乗用_CNG,係数_乗用_軽油,係数_乗用_メタノール,係数_乗用_LPG),1,1,AR644):INDEX((係数_乗用_ガソリン,係数_乗用_CNG,係数_乗用_軽油,係数_乗用_メタノール,係数_乗用_LPG),125,5,AR644),3,FALSE))))))</f>
        <v/>
      </c>
      <c r="AP644" s="375" t="str">
        <f t="shared" si="294"/>
        <v/>
      </c>
      <c r="AQ644" s="444" t="str">
        <f t="shared" si="295"/>
        <v/>
      </c>
      <c r="AR644" s="375" t="str">
        <f t="shared" si="298"/>
        <v/>
      </c>
      <c r="AS644" s="377" t="str">
        <f t="shared" si="296"/>
        <v/>
      </c>
      <c r="AT644" s="378" t="str">
        <f t="shared" si="297"/>
        <v/>
      </c>
      <c r="AX644" s="625" t="b">
        <f t="shared" si="299"/>
        <v>0</v>
      </c>
      <c r="AY644" s="7" t="str">
        <f t="shared" si="300"/>
        <v>FALSEFALSEFALSE</v>
      </c>
      <c r="AZ644" s="626">
        <f t="shared" si="282"/>
        <v>0</v>
      </c>
      <c r="BA644" s="627" t="str">
        <f t="shared" si="283"/>
        <v/>
      </c>
      <c r="BB644" s="627">
        <f t="shared" si="284"/>
        <v>0</v>
      </c>
      <c r="BC644" s="690" t="str">
        <f t="shared" si="285"/>
        <v/>
      </c>
    </row>
    <row r="645" spans="1:55">
      <c r="A645" s="381">
        <v>589</v>
      </c>
      <c r="B645" s="117"/>
      <c r="C645" s="288"/>
      <c r="D645" s="289"/>
      <c r="E645" s="289"/>
      <c r="F645" s="290"/>
      <c r="G645" s="292"/>
      <c r="H645" s="116"/>
      <c r="I645" s="292"/>
      <c r="J645" s="116"/>
      <c r="K645" s="370" t="str">
        <f t="shared" si="276"/>
        <v/>
      </c>
      <c r="L645" s="370">
        <f t="shared" si="277"/>
        <v>0</v>
      </c>
      <c r="M645" s="370">
        <f t="shared" si="278"/>
        <v>0</v>
      </c>
      <c r="N645" s="371" t="str">
        <f t="shared" si="219"/>
        <v/>
      </c>
      <c r="O645" s="371" t="str">
        <f t="shared" si="220"/>
        <v/>
      </c>
      <c r="P645" s="371" t="str">
        <f t="shared" si="221"/>
        <v/>
      </c>
      <c r="Q645" s="371" t="str">
        <f t="shared" si="222"/>
        <v/>
      </c>
      <c r="R645" s="371" t="str">
        <f t="shared" si="223"/>
        <v/>
      </c>
      <c r="S645" s="371" t="str">
        <f t="shared" si="224"/>
        <v/>
      </c>
      <c r="T645" s="443" t="str">
        <f t="shared" si="279"/>
        <v/>
      </c>
      <c r="U645" s="539"/>
      <c r="V645" s="117"/>
      <c r="W645" s="118"/>
      <c r="X645" s="119"/>
      <c r="Y645" s="120"/>
      <c r="Z645" s="122"/>
      <c r="AA645" s="121"/>
      <c r="AB645" s="443" t="str">
        <f t="shared" si="280"/>
        <v/>
      </c>
      <c r="AC645" s="734" t="str">
        <f t="shared" si="281"/>
        <v/>
      </c>
      <c r="AD645" s="372"/>
      <c r="AE645" s="485"/>
      <c r="AF645" s="373" t="str">
        <f t="shared" si="286"/>
        <v/>
      </c>
      <c r="AG645" s="373" t="str">
        <f t="shared" si="287"/>
        <v/>
      </c>
      <c r="AH645" s="374" t="str">
        <f t="shared" si="288"/>
        <v/>
      </c>
      <c r="AI645" s="375" t="str">
        <f t="shared" si="289"/>
        <v/>
      </c>
      <c r="AJ645" s="375" t="str">
        <f t="shared" si="290"/>
        <v/>
      </c>
      <c r="AK645" s="375" t="str">
        <f t="shared" si="291"/>
        <v/>
      </c>
      <c r="AL645" s="375" t="str">
        <f t="shared" si="292"/>
        <v/>
      </c>
      <c r="AM645" s="375" t="str">
        <f t="shared" si="293"/>
        <v/>
      </c>
      <c r="AN645" s="376" t="str">
        <f>IF(AF645="","",IF(OR(AH645="",AH645="-"),"－",IF(OR(AM645=8,AM645=9),"",IF(OR(AJ645=3,AJ645=4,AJ645=5,AJ645=6),VLOOKUP(AH645,INDEX((係数_バス貨物_ガソリン,係数_バス貨物_CNG,係数_バス貨物_軽油,係数_バス貨物_メタノール,係数_バス貨物_LPG),MATCH(AL645,【参考】排出ガスレベル!$AI$4:$AI$671,1),1,AR645):INDEX((係数_バス貨物_ガソリン,係数_バス貨物_CNG,係数_バス貨物_軽油,係数_バス貨物_メタノール,係数_バス貨物_LPG),MATCH(AL645+1,【参考】排出ガスレベル!$AI$4:$AI$671,1)-1,5,AR645),2,FALSE),IF(OR(AJ645=1,AJ645=2),VLOOKUP(AH645,INDEX((係数_乗用_ガソリン,係数_乗用_CNG,係数_乗用_軽油,係数_乗用_メタノール,係数_乗用_LPG),1,1,AR645):INDEX((係数_乗用_ガソリン,係数_乗用_CNG,係数_乗用_軽油,係数_乗用_メタノール,係数_乗用_LPG),125,5,AR645),2,FALSE))))))</f>
        <v/>
      </c>
      <c r="AO645" s="376" t="str">
        <f>IF(T645="","",IF(OR(AH645="",AH645="-"),"－",IF(OR(AM645=8,AM645=9),"",IF(OR(AJ645=3,AJ645=4,AJ645=5,AJ645=6),VLOOKUP(AH645,INDEX((係数_バス貨物_ガソリン,係数_バス貨物_CNG,係数_バス貨物_軽油,係数_バス貨物_メタノール,係数_バス貨物_LPG),MATCH(AL645,【参考】排出ガスレベル!$AI$4:$AI$671,1),1,AR645):INDEX((係数_バス貨物_ガソリン,係数_バス貨物_CNG,係数_バス貨物_軽油,係数_バス貨物_メタノール,係数_バス貨物_LPG),MATCH(AL645+1,【参考】排出ガスレベル!$AI$4:$AI$671,1)-1,5,AR645),3,FALSE),IF(OR(AJ645=1,AJ645=2),VLOOKUP(AH645,INDEX((係数_乗用_ガソリン,係数_乗用_CNG,係数_乗用_軽油,係数_乗用_メタノール,係数_乗用_LPG),1,1,AR645):INDEX((係数_乗用_ガソリン,係数_乗用_CNG,係数_乗用_軽油,係数_乗用_メタノール,係数_乗用_LPG),125,5,AR645),3,FALSE))))))</f>
        <v/>
      </c>
      <c r="AP645" s="375" t="str">
        <f t="shared" si="294"/>
        <v/>
      </c>
      <c r="AQ645" s="444" t="str">
        <f t="shared" si="295"/>
        <v/>
      </c>
      <c r="AR645" s="375" t="str">
        <f t="shared" si="298"/>
        <v/>
      </c>
      <c r="AS645" s="377" t="str">
        <f t="shared" si="296"/>
        <v/>
      </c>
      <c r="AT645" s="378" t="str">
        <f t="shared" si="297"/>
        <v/>
      </c>
      <c r="AX645" s="625" t="b">
        <f t="shared" si="299"/>
        <v>0</v>
      </c>
      <c r="AY645" s="7" t="str">
        <f t="shared" si="300"/>
        <v>FALSEFALSEFALSE</v>
      </c>
      <c r="AZ645" s="626">
        <f t="shared" si="282"/>
        <v>0</v>
      </c>
      <c r="BA645" s="627" t="str">
        <f t="shared" si="283"/>
        <v/>
      </c>
      <c r="BB645" s="627">
        <f t="shared" si="284"/>
        <v>0</v>
      </c>
      <c r="BC645" s="690" t="str">
        <f t="shared" si="285"/>
        <v/>
      </c>
    </row>
    <row r="646" spans="1:55">
      <c r="A646" s="381">
        <v>590</v>
      </c>
      <c r="B646" s="117"/>
      <c r="C646" s="288"/>
      <c r="D646" s="289"/>
      <c r="E646" s="289"/>
      <c r="F646" s="290"/>
      <c r="G646" s="292"/>
      <c r="H646" s="116"/>
      <c r="I646" s="292"/>
      <c r="J646" s="116"/>
      <c r="K646" s="370" t="str">
        <f t="shared" si="276"/>
        <v/>
      </c>
      <c r="L646" s="370">
        <f t="shared" si="277"/>
        <v>0</v>
      </c>
      <c r="M646" s="370">
        <f t="shared" si="278"/>
        <v>0</v>
      </c>
      <c r="N646" s="371" t="str">
        <f t="shared" si="219"/>
        <v/>
      </c>
      <c r="O646" s="371" t="str">
        <f t="shared" si="220"/>
        <v/>
      </c>
      <c r="P646" s="371" t="str">
        <f t="shared" si="221"/>
        <v/>
      </c>
      <c r="Q646" s="371" t="str">
        <f t="shared" si="222"/>
        <v/>
      </c>
      <c r="R646" s="371" t="str">
        <f t="shared" si="223"/>
        <v/>
      </c>
      <c r="S646" s="371" t="str">
        <f t="shared" si="224"/>
        <v/>
      </c>
      <c r="T646" s="443" t="str">
        <f t="shared" si="279"/>
        <v/>
      </c>
      <c r="U646" s="539"/>
      <c r="V646" s="117"/>
      <c r="W646" s="118"/>
      <c r="X646" s="119"/>
      <c r="Y646" s="120"/>
      <c r="Z646" s="122"/>
      <c r="AA646" s="121"/>
      <c r="AB646" s="443" t="str">
        <f t="shared" si="280"/>
        <v/>
      </c>
      <c r="AC646" s="734" t="str">
        <f t="shared" si="281"/>
        <v/>
      </c>
      <c r="AD646" s="372"/>
      <c r="AE646" s="485"/>
      <c r="AF646" s="373" t="str">
        <f t="shared" si="286"/>
        <v/>
      </c>
      <c r="AG646" s="373" t="str">
        <f t="shared" si="287"/>
        <v/>
      </c>
      <c r="AH646" s="374" t="str">
        <f t="shared" si="288"/>
        <v/>
      </c>
      <c r="AI646" s="375" t="str">
        <f t="shared" si="289"/>
        <v/>
      </c>
      <c r="AJ646" s="375" t="str">
        <f t="shared" si="290"/>
        <v/>
      </c>
      <c r="AK646" s="375" t="str">
        <f t="shared" si="291"/>
        <v/>
      </c>
      <c r="AL646" s="375" t="str">
        <f t="shared" si="292"/>
        <v/>
      </c>
      <c r="AM646" s="375" t="str">
        <f t="shared" si="293"/>
        <v/>
      </c>
      <c r="AN646" s="376" t="str">
        <f>IF(AF646="","",IF(OR(AH646="",AH646="-"),"－",IF(OR(AM646=8,AM646=9),"",IF(OR(AJ646=3,AJ646=4,AJ646=5,AJ646=6),VLOOKUP(AH646,INDEX((係数_バス貨物_ガソリン,係数_バス貨物_CNG,係数_バス貨物_軽油,係数_バス貨物_メタノール,係数_バス貨物_LPG),MATCH(AL646,【参考】排出ガスレベル!$AI$4:$AI$671,1),1,AR646):INDEX((係数_バス貨物_ガソリン,係数_バス貨物_CNG,係数_バス貨物_軽油,係数_バス貨物_メタノール,係数_バス貨物_LPG),MATCH(AL646+1,【参考】排出ガスレベル!$AI$4:$AI$671,1)-1,5,AR646),2,FALSE),IF(OR(AJ646=1,AJ646=2),VLOOKUP(AH646,INDEX((係数_乗用_ガソリン,係数_乗用_CNG,係数_乗用_軽油,係数_乗用_メタノール,係数_乗用_LPG),1,1,AR646):INDEX((係数_乗用_ガソリン,係数_乗用_CNG,係数_乗用_軽油,係数_乗用_メタノール,係数_乗用_LPG),125,5,AR646),2,FALSE))))))</f>
        <v/>
      </c>
      <c r="AO646" s="376" t="str">
        <f>IF(T646="","",IF(OR(AH646="",AH646="-"),"－",IF(OR(AM646=8,AM646=9),"",IF(OR(AJ646=3,AJ646=4,AJ646=5,AJ646=6),VLOOKUP(AH646,INDEX((係数_バス貨物_ガソリン,係数_バス貨物_CNG,係数_バス貨物_軽油,係数_バス貨物_メタノール,係数_バス貨物_LPG),MATCH(AL646,【参考】排出ガスレベル!$AI$4:$AI$671,1),1,AR646):INDEX((係数_バス貨物_ガソリン,係数_バス貨物_CNG,係数_バス貨物_軽油,係数_バス貨物_メタノール,係数_バス貨物_LPG),MATCH(AL646+1,【参考】排出ガスレベル!$AI$4:$AI$671,1)-1,5,AR646),3,FALSE),IF(OR(AJ646=1,AJ646=2),VLOOKUP(AH646,INDEX((係数_乗用_ガソリン,係数_乗用_CNG,係数_乗用_軽油,係数_乗用_メタノール,係数_乗用_LPG),1,1,AR646):INDEX((係数_乗用_ガソリン,係数_乗用_CNG,係数_乗用_軽油,係数_乗用_メタノール,係数_乗用_LPG),125,5,AR646),3,FALSE))))))</f>
        <v/>
      </c>
      <c r="AP646" s="375" t="str">
        <f t="shared" si="294"/>
        <v/>
      </c>
      <c r="AQ646" s="444" t="str">
        <f t="shared" si="295"/>
        <v/>
      </c>
      <c r="AR646" s="375" t="str">
        <f t="shared" si="298"/>
        <v/>
      </c>
      <c r="AS646" s="377" t="str">
        <f t="shared" si="296"/>
        <v/>
      </c>
      <c r="AT646" s="378" t="str">
        <f t="shared" si="297"/>
        <v/>
      </c>
      <c r="AX646" s="625" t="b">
        <f t="shared" si="299"/>
        <v>0</v>
      </c>
      <c r="AY646" s="7" t="str">
        <f t="shared" si="300"/>
        <v>FALSEFALSEFALSE</v>
      </c>
      <c r="AZ646" s="626">
        <f t="shared" si="282"/>
        <v>0</v>
      </c>
      <c r="BA646" s="627" t="str">
        <f t="shared" si="283"/>
        <v/>
      </c>
      <c r="BB646" s="627">
        <f t="shared" si="284"/>
        <v>0</v>
      </c>
      <c r="BC646" s="690" t="str">
        <f t="shared" si="285"/>
        <v/>
      </c>
    </row>
    <row r="647" spans="1:55">
      <c r="A647" s="381">
        <v>591</v>
      </c>
      <c r="B647" s="117"/>
      <c r="C647" s="288"/>
      <c r="D647" s="289"/>
      <c r="E647" s="289"/>
      <c r="F647" s="290"/>
      <c r="G647" s="292"/>
      <c r="H647" s="116"/>
      <c r="I647" s="292"/>
      <c r="J647" s="116"/>
      <c r="K647" s="370" t="str">
        <f t="shared" si="276"/>
        <v/>
      </c>
      <c r="L647" s="370">
        <f t="shared" si="277"/>
        <v>0</v>
      </c>
      <c r="M647" s="370">
        <f t="shared" si="278"/>
        <v>0</v>
      </c>
      <c r="N647" s="371" t="str">
        <f t="shared" si="219"/>
        <v/>
      </c>
      <c r="O647" s="371" t="str">
        <f t="shared" si="220"/>
        <v/>
      </c>
      <c r="P647" s="371" t="str">
        <f t="shared" si="221"/>
        <v/>
      </c>
      <c r="Q647" s="371" t="str">
        <f t="shared" si="222"/>
        <v/>
      </c>
      <c r="R647" s="371" t="str">
        <f t="shared" si="223"/>
        <v/>
      </c>
      <c r="S647" s="371" t="str">
        <f t="shared" si="224"/>
        <v/>
      </c>
      <c r="T647" s="443" t="str">
        <f t="shared" si="279"/>
        <v/>
      </c>
      <c r="U647" s="539"/>
      <c r="V647" s="117"/>
      <c r="W647" s="118"/>
      <c r="X647" s="119"/>
      <c r="Y647" s="120"/>
      <c r="Z647" s="122"/>
      <c r="AA647" s="121"/>
      <c r="AB647" s="443" t="str">
        <f t="shared" si="280"/>
        <v/>
      </c>
      <c r="AC647" s="734" t="str">
        <f t="shared" si="281"/>
        <v/>
      </c>
      <c r="AD647" s="372"/>
      <c r="AE647" s="485"/>
      <c r="AF647" s="373" t="str">
        <f t="shared" si="286"/>
        <v/>
      </c>
      <c r="AG647" s="373" t="str">
        <f t="shared" si="287"/>
        <v/>
      </c>
      <c r="AH647" s="374" t="str">
        <f t="shared" si="288"/>
        <v/>
      </c>
      <c r="AI647" s="375" t="str">
        <f t="shared" si="289"/>
        <v/>
      </c>
      <c r="AJ647" s="375" t="str">
        <f t="shared" si="290"/>
        <v/>
      </c>
      <c r="AK647" s="375" t="str">
        <f t="shared" si="291"/>
        <v/>
      </c>
      <c r="AL647" s="375" t="str">
        <f t="shared" si="292"/>
        <v/>
      </c>
      <c r="AM647" s="375" t="str">
        <f t="shared" si="293"/>
        <v/>
      </c>
      <c r="AN647" s="376" t="str">
        <f>IF(AF647="","",IF(OR(AH647="",AH647="-"),"－",IF(OR(AM647=8,AM647=9),"",IF(OR(AJ647=3,AJ647=4,AJ647=5,AJ647=6),VLOOKUP(AH647,INDEX((係数_バス貨物_ガソリン,係数_バス貨物_CNG,係数_バス貨物_軽油,係数_バス貨物_メタノール,係数_バス貨物_LPG),MATCH(AL647,【参考】排出ガスレベル!$AI$4:$AI$671,1),1,AR647):INDEX((係数_バス貨物_ガソリン,係数_バス貨物_CNG,係数_バス貨物_軽油,係数_バス貨物_メタノール,係数_バス貨物_LPG),MATCH(AL647+1,【参考】排出ガスレベル!$AI$4:$AI$671,1)-1,5,AR647),2,FALSE),IF(OR(AJ647=1,AJ647=2),VLOOKUP(AH647,INDEX((係数_乗用_ガソリン,係数_乗用_CNG,係数_乗用_軽油,係数_乗用_メタノール,係数_乗用_LPG),1,1,AR647):INDEX((係数_乗用_ガソリン,係数_乗用_CNG,係数_乗用_軽油,係数_乗用_メタノール,係数_乗用_LPG),125,5,AR647),2,FALSE))))))</f>
        <v/>
      </c>
      <c r="AO647" s="376" t="str">
        <f>IF(T647="","",IF(OR(AH647="",AH647="-"),"－",IF(OR(AM647=8,AM647=9),"",IF(OR(AJ647=3,AJ647=4,AJ647=5,AJ647=6),VLOOKUP(AH647,INDEX((係数_バス貨物_ガソリン,係数_バス貨物_CNG,係数_バス貨物_軽油,係数_バス貨物_メタノール,係数_バス貨物_LPG),MATCH(AL647,【参考】排出ガスレベル!$AI$4:$AI$671,1),1,AR647):INDEX((係数_バス貨物_ガソリン,係数_バス貨物_CNG,係数_バス貨物_軽油,係数_バス貨物_メタノール,係数_バス貨物_LPG),MATCH(AL647+1,【参考】排出ガスレベル!$AI$4:$AI$671,1)-1,5,AR647),3,FALSE),IF(OR(AJ647=1,AJ647=2),VLOOKUP(AH647,INDEX((係数_乗用_ガソリン,係数_乗用_CNG,係数_乗用_軽油,係数_乗用_メタノール,係数_乗用_LPG),1,1,AR647):INDEX((係数_乗用_ガソリン,係数_乗用_CNG,係数_乗用_軽油,係数_乗用_メタノール,係数_乗用_LPG),125,5,AR647),3,FALSE))))))</f>
        <v/>
      </c>
      <c r="AP647" s="375" t="str">
        <f t="shared" si="294"/>
        <v/>
      </c>
      <c r="AQ647" s="444" t="str">
        <f t="shared" si="295"/>
        <v/>
      </c>
      <c r="AR647" s="375" t="str">
        <f t="shared" si="298"/>
        <v/>
      </c>
      <c r="AS647" s="377" t="str">
        <f t="shared" si="296"/>
        <v/>
      </c>
      <c r="AT647" s="378" t="str">
        <f t="shared" si="297"/>
        <v/>
      </c>
      <c r="AX647" s="625" t="b">
        <f t="shared" si="299"/>
        <v>0</v>
      </c>
      <c r="AY647" s="7" t="str">
        <f t="shared" si="300"/>
        <v>FALSEFALSEFALSE</v>
      </c>
      <c r="AZ647" s="626">
        <f t="shared" si="282"/>
        <v>0</v>
      </c>
      <c r="BA647" s="627" t="str">
        <f t="shared" si="283"/>
        <v/>
      </c>
      <c r="BB647" s="627">
        <f t="shared" si="284"/>
        <v>0</v>
      </c>
      <c r="BC647" s="690" t="str">
        <f t="shared" si="285"/>
        <v/>
      </c>
    </row>
    <row r="648" spans="1:55">
      <c r="A648" s="381">
        <v>592</v>
      </c>
      <c r="B648" s="117"/>
      <c r="C648" s="288"/>
      <c r="D648" s="289"/>
      <c r="E648" s="289"/>
      <c r="F648" s="290"/>
      <c r="G648" s="292"/>
      <c r="H648" s="116"/>
      <c r="I648" s="292"/>
      <c r="J648" s="116"/>
      <c r="K648" s="370" t="str">
        <f t="shared" si="276"/>
        <v/>
      </c>
      <c r="L648" s="370">
        <f t="shared" si="277"/>
        <v>0</v>
      </c>
      <c r="M648" s="370">
        <f t="shared" si="278"/>
        <v>0</v>
      </c>
      <c r="N648" s="371" t="str">
        <f t="shared" si="219"/>
        <v/>
      </c>
      <c r="O648" s="371" t="str">
        <f t="shared" si="220"/>
        <v/>
      </c>
      <c r="P648" s="371" t="str">
        <f t="shared" si="221"/>
        <v/>
      </c>
      <c r="Q648" s="371" t="str">
        <f t="shared" si="222"/>
        <v/>
      </c>
      <c r="R648" s="371" t="str">
        <f t="shared" si="223"/>
        <v/>
      </c>
      <c r="S648" s="371" t="str">
        <f t="shared" si="224"/>
        <v/>
      </c>
      <c r="T648" s="443" t="str">
        <f t="shared" si="279"/>
        <v/>
      </c>
      <c r="U648" s="539"/>
      <c r="V648" s="117"/>
      <c r="W648" s="118"/>
      <c r="X648" s="119"/>
      <c r="Y648" s="120"/>
      <c r="Z648" s="122"/>
      <c r="AA648" s="121"/>
      <c r="AB648" s="443" t="str">
        <f t="shared" si="280"/>
        <v/>
      </c>
      <c r="AC648" s="734" t="str">
        <f t="shared" si="281"/>
        <v/>
      </c>
      <c r="AD648" s="372"/>
      <c r="AE648" s="485"/>
      <c r="AF648" s="373" t="str">
        <f t="shared" si="286"/>
        <v/>
      </c>
      <c r="AG648" s="373" t="str">
        <f t="shared" si="287"/>
        <v/>
      </c>
      <c r="AH648" s="374" t="str">
        <f t="shared" si="288"/>
        <v/>
      </c>
      <c r="AI648" s="375" t="str">
        <f t="shared" si="289"/>
        <v/>
      </c>
      <c r="AJ648" s="375" t="str">
        <f t="shared" si="290"/>
        <v/>
      </c>
      <c r="AK648" s="375" t="str">
        <f t="shared" si="291"/>
        <v/>
      </c>
      <c r="AL648" s="375" t="str">
        <f t="shared" si="292"/>
        <v/>
      </c>
      <c r="AM648" s="375" t="str">
        <f t="shared" si="293"/>
        <v/>
      </c>
      <c r="AN648" s="376" t="str">
        <f>IF(AF648="","",IF(OR(AH648="",AH648="-"),"－",IF(OR(AM648=8,AM648=9),"",IF(OR(AJ648=3,AJ648=4,AJ648=5,AJ648=6),VLOOKUP(AH648,INDEX((係数_バス貨物_ガソリン,係数_バス貨物_CNG,係数_バス貨物_軽油,係数_バス貨物_メタノール,係数_バス貨物_LPG),MATCH(AL648,【参考】排出ガスレベル!$AI$4:$AI$671,1),1,AR648):INDEX((係数_バス貨物_ガソリン,係数_バス貨物_CNG,係数_バス貨物_軽油,係数_バス貨物_メタノール,係数_バス貨物_LPG),MATCH(AL648+1,【参考】排出ガスレベル!$AI$4:$AI$671,1)-1,5,AR648),2,FALSE),IF(OR(AJ648=1,AJ648=2),VLOOKUP(AH648,INDEX((係数_乗用_ガソリン,係数_乗用_CNG,係数_乗用_軽油,係数_乗用_メタノール,係数_乗用_LPG),1,1,AR648):INDEX((係数_乗用_ガソリン,係数_乗用_CNG,係数_乗用_軽油,係数_乗用_メタノール,係数_乗用_LPG),125,5,AR648),2,FALSE))))))</f>
        <v/>
      </c>
      <c r="AO648" s="376" t="str">
        <f>IF(T648="","",IF(OR(AH648="",AH648="-"),"－",IF(OR(AM648=8,AM648=9),"",IF(OR(AJ648=3,AJ648=4,AJ648=5,AJ648=6),VLOOKUP(AH648,INDEX((係数_バス貨物_ガソリン,係数_バス貨物_CNG,係数_バス貨物_軽油,係数_バス貨物_メタノール,係数_バス貨物_LPG),MATCH(AL648,【参考】排出ガスレベル!$AI$4:$AI$671,1),1,AR648):INDEX((係数_バス貨物_ガソリン,係数_バス貨物_CNG,係数_バス貨物_軽油,係数_バス貨物_メタノール,係数_バス貨物_LPG),MATCH(AL648+1,【参考】排出ガスレベル!$AI$4:$AI$671,1)-1,5,AR648),3,FALSE),IF(OR(AJ648=1,AJ648=2),VLOOKUP(AH648,INDEX((係数_乗用_ガソリン,係数_乗用_CNG,係数_乗用_軽油,係数_乗用_メタノール,係数_乗用_LPG),1,1,AR648):INDEX((係数_乗用_ガソリン,係数_乗用_CNG,係数_乗用_軽油,係数_乗用_メタノール,係数_乗用_LPG),125,5,AR648),3,FALSE))))))</f>
        <v/>
      </c>
      <c r="AP648" s="375" t="str">
        <f t="shared" si="294"/>
        <v/>
      </c>
      <c r="AQ648" s="444" t="str">
        <f t="shared" si="295"/>
        <v/>
      </c>
      <c r="AR648" s="375" t="str">
        <f t="shared" si="298"/>
        <v/>
      </c>
      <c r="AS648" s="377" t="str">
        <f t="shared" si="296"/>
        <v/>
      </c>
      <c r="AT648" s="378" t="str">
        <f t="shared" si="297"/>
        <v/>
      </c>
      <c r="AX648" s="625" t="b">
        <f t="shared" si="299"/>
        <v>0</v>
      </c>
      <c r="AY648" s="7" t="str">
        <f t="shared" si="300"/>
        <v>FALSEFALSEFALSE</v>
      </c>
      <c r="AZ648" s="626">
        <f t="shared" si="282"/>
        <v>0</v>
      </c>
      <c r="BA648" s="627" t="str">
        <f t="shared" si="283"/>
        <v/>
      </c>
      <c r="BB648" s="627">
        <f t="shared" si="284"/>
        <v>0</v>
      </c>
      <c r="BC648" s="690" t="str">
        <f t="shared" si="285"/>
        <v/>
      </c>
    </row>
    <row r="649" spans="1:55">
      <c r="A649" s="381">
        <v>593</v>
      </c>
      <c r="B649" s="117"/>
      <c r="C649" s="288"/>
      <c r="D649" s="289"/>
      <c r="E649" s="289"/>
      <c r="F649" s="290"/>
      <c r="G649" s="292"/>
      <c r="H649" s="116"/>
      <c r="I649" s="292"/>
      <c r="J649" s="116"/>
      <c r="K649" s="370" t="str">
        <f t="shared" si="276"/>
        <v/>
      </c>
      <c r="L649" s="370">
        <f t="shared" si="277"/>
        <v>0</v>
      </c>
      <c r="M649" s="370">
        <f t="shared" si="278"/>
        <v>0</v>
      </c>
      <c r="N649" s="371" t="str">
        <f t="shared" si="219"/>
        <v/>
      </c>
      <c r="O649" s="371" t="str">
        <f t="shared" si="220"/>
        <v/>
      </c>
      <c r="P649" s="371" t="str">
        <f t="shared" si="221"/>
        <v/>
      </c>
      <c r="Q649" s="371" t="str">
        <f t="shared" si="222"/>
        <v/>
      </c>
      <c r="R649" s="371" t="str">
        <f t="shared" si="223"/>
        <v/>
      </c>
      <c r="S649" s="371" t="str">
        <f t="shared" si="224"/>
        <v/>
      </c>
      <c r="T649" s="443" t="str">
        <f t="shared" si="279"/>
        <v/>
      </c>
      <c r="U649" s="539"/>
      <c r="V649" s="117"/>
      <c r="W649" s="118"/>
      <c r="X649" s="119"/>
      <c r="Y649" s="120"/>
      <c r="Z649" s="122"/>
      <c r="AA649" s="121"/>
      <c r="AB649" s="443" t="str">
        <f t="shared" si="280"/>
        <v/>
      </c>
      <c r="AC649" s="734" t="str">
        <f t="shared" si="281"/>
        <v/>
      </c>
      <c r="AD649" s="372"/>
      <c r="AE649" s="485"/>
      <c r="AF649" s="373" t="str">
        <f t="shared" si="286"/>
        <v/>
      </c>
      <c r="AG649" s="373" t="str">
        <f t="shared" si="287"/>
        <v/>
      </c>
      <c r="AH649" s="374" t="str">
        <f t="shared" si="288"/>
        <v/>
      </c>
      <c r="AI649" s="375" t="str">
        <f t="shared" si="289"/>
        <v/>
      </c>
      <c r="AJ649" s="375" t="str">
        <f t="shared" si="290"/>
        <v/>
      </c>
      <c r="AK649" s="375" t="str">
        <f t="shared" si="291"/>
        <v/>
      </c>
      <c r="AL649" s="375" t="str">
        <f t="shared" si="292"/>
        <v/>
      </c>
      <c r="AM649" s="375" t="str">
        <f t="shared" si="293"/>
        <v/>
      </c>
      <c r="AN649" s="376" t="str">
        <f>IF(AF649="","",IF(OR(AH649="",AH649="-"),"－",IF(OR(AM649=8,AM649=9),"",IF(OR(AJ649=3,AJ649=4,AJ649=5,AJ649=6),VLOOKUP(AH649,INDEX((係数_バス貨物_ガソリン,係数_バス貨物_CNG,係数_バス貨物_軽油,係数_バス貨物_メタノール,係数_バス貨物_LPG),MATCH(AL649,【参考】排出ガスレベル!$AI$4:$AI$671,1),1,AR649):INDEX((係数_バス貨物_ガソリン,係数_バス貨物_CNG,係数_バス貨物_軽油,係数_バス貨物_メタノール,係数_バス貨物_LPG),MATCH(AL649+1,【参考】排出ガスレベル!$AI$4:$AI$671,1)-1,5,AR649),2,FALSE),IF(OR(AJ649=1,AJ649=2),VLOOKUP(AH649,INDEX((係数_乗用_ガソリン,係数_乗用_CNG,係数_乗用_軽油,係数_乗用_メタノール,係数_乗用_LPG),1,1,AR649):INDEX((係数_乗用_ガソリン,係数_乗用_CNG,係数_乗用_軽油,係数_乗用_メタノール,係数_乗用_LPG),125,5,AR649),2,FALSE))))))</f>
        <v/>
      </c>
      <c r="AO649" s="376" t="str">
        <f>IF(T649="","",IF(OR(AH649="",AH649="-"),"－",IF(OR(AM649=8,AM649=9),"",IF(OR(AJ649=3,AJ649=4,AJ649=5,AJ649=6),VLOOKUP(AH649,INDEX((係数_バス貨物_ガソリン,係数_バス貨物_CNG,係数_バス貨物_軽油,係数_バス貨物_メタノール,係数_バス貨物_LPG),MATCH(AL649,【参考】排出ガスレベル!$AI$4:$AI$671,1),1,AR649):INDEX((係数_バス貨物_ガソリン,係数_バス貨物_CNG,係数_バス貨物_軽油,係数_バス貨物_メタノール,係数_バス貨物_LPG),MATCH(AL649+1,【参考】排出ガスレベル!$AI$4:$AI$671,1)-1,5,AR649),3,FALSE),IF(OR(AJ649=1,AJ649=2),VLOOKUP(AH649,INDEX((係数_乗用_ガソリン,係数_乗用_CNG,係数_乗用_軽油,係数_乗用_メタノール,係数_乗用_LPG),1,1,AR649):INDEX((係数_乗用_ガソリン,係数_乗用_CNG,係数_乗用_軽油,係数_乗用_メタノール,係数_乗用_LPG),125,5,AR649),3,FALSE))))))</f>
        <v/>
      </c>
      <c r="AP649" s="375" t="str">
        <f t="shared" si="294"/>
        <v/>
      </c>
      <c r="AQ649" s="444" t="str">
        <f t="shared" si="295"/>
        <v/>
      </c>
      <c r="AR649" s="375" t="str">
        <f t="shared" si="298"/>
        <v/>
      </c>
      <c r="AS649" s="377" t="str">
        <f t="shared" si="296"/>
        <v/>
      </c>
      <c r="AT649" s="378" t="str">
        <f t="shared" si="297"/>
        <v/>
      </c>
      <c r="AX649" s="625" t="b">
        <f t="shared" si="299"/>
        <v>0</v>
      </c>
      <c r="AY649" s="7" t="str">
        <f t="shared" si="300"/>
        <v>FALSEFALSEFALSE</v>
      </c>
      <c r="AZ649" s="626">
        <f t="shared" si="282"/>
        <v>0</v>
      </c>
      <c r="BA649" s="627" t="str">
        <f t="shared" si="283"/>
        <v/>
      </c>
      <c r="BB649" s="627">
        <f t="shared" si="284"/>
        <v>0</v>
      </c>
      <c r="BC649" s="690" t="str">
        <f t="shared" si="285"/>
        <v/>
      </c>
    </row>
    <row r="650" spans="1:55">
      <c r="A650" s="381">
        <v>594</v>
      </c>
      <c r="B650" s="117"/>
      <c r="C650" s="288"/>
      <c r="D650" s="289"/>
      <c r="E650" s="289"/>
      <c r="F650" s="290"/>
      <c r="G650" s="292"/>
      <c r="H650" s="116"/>
      <c r="I650" s="292"/>
      <c r="J650" s="116"/>
      <c r="K650" s="370" t="str">
        <f t="shared" si="276"/>
        <v/>
      </c>
      <c r="L650" s="370">
        <f t="shared" si="277"/>
        <v>0</v>
      </c>
      <c r="M650" s="370">
        <f t="shared" si="278"/>
        <v>0</v>
      </c>
      <c r="N650" s="371" t="str">
        <f t="shared" si="219"/>
        <v/>
      </c>
      <c r="O650" s="371" t="str">
        <f t="shared" si="220"/>
        <v/>
      </c>
      <c r="P650" s="371" t="str">
        <f t="shared" si="221"/>
        <v/>
      </c>
      <c r="Q650" s="371" t="str">
        <f t="shared" si="222"/>
        <v/>
      </c>
      <c r="R650" s="371" t="str">
        <f t="shared" si="223"/>
        <v/>
      </c>
      <c r="S650" s="371" t="str">
        <f t="shared" si="224"/>
        <v/>
      </c>
      <c r="T650" s="443" t="str">
        <f t="shared" si="279"/>
        <v/>
      </c>
      <c r="U650" s="539"/>
      <c r="V650" s="117"/>
      <c r="W650" s="118"/>
      <c r="X650" s="119"/>
      <c r="Y650" s="120"/>
      <c r="Z650" s="122"/>
      <c r="AA650" s="121"/>
      <c r="AB650" s="443" t="str">
        <f t="shared" si="280"/>
        <v/>
      </c>
      <c r="AC650" s="734" t="str">
        <f t="shared" si="281"/>
        <v/>
      </c>
      <c r="AD650" s="372"/>
      <c r="AE650" s="485"/>
      <c r="AF650" s="373" t="str">
        <f t="shared" si="286"/>
        <v/>
      </c>
      <c r="AG650" s="373" t="str">
        <f t="shared" si="287"/>
        <v/>
      </c>
      <c r="AH650" s="374" t="str">
        <f t="shared" si="288"/>
        <v/>
      </c>
      <c r="AI650" s="375" t="str">
        <f t="shared" si="289"/>
        <v/>
      </c>
      <c r="AJ650" s="375" t="str">
        <f t="shared" si="290"/>
        <v/>
      </c>
      <c r="AK650" s="375" t="str">
        <f t="shared" si="291"/>
        <v/>
      </c>
      <c r="AL650" s="375" t="str">
        <f t="shared" si="292"/>
        <v/>
      </c>
      <c r="AM650" s="375" t="str">
        <f t="shared" si="293"/>
        <v/>
      </c>
      <c r="AN650" s="376" t="str">
        <f>IF(AF650="","",IF(OR(AH650="",AH650="-"),"－",IF(OR(AM650=8,AM650=9),"",IF(OR(AJ650=3,AJ650=4,AJ650=5,AJ650=6),VLOOKUP(AH650,INDEX((係数_バス貨物_ガソリン,係数_バス貨物_CNG,係数_バス貨物_軽油,係数_バス貨物_メタノール,係数_バス貨物_LPG),MATCH(AL650,【参考】排出ガスレベル!$AI$4:$AI$671,1),1,AR650):INDEX((係数_バス貨物_ガソリン,係数_バス貨物_CNG,係数_バス貨物_軽油,係数_バス貨物_メタノール,係数_バス貨物_LPG),MATCH(AL650+1,【参考】排出ガスレベル!$AI$4:$AI$671,1)-1,5,AR650),2,FALSE),IF(OR(AJ650=1,AJ650=2),VLOOKUP(AH650,INDEX((係数_乗用_ガソリン,係数_乗用_CNG,係数_乗用_軽油,係数_乗用_メタノール,係数_乗用_LPG),1,1,AR650):INDEX((係数_乗用_ガソリン,係数_乗用_CNG,係数_乗用_軽油,係数_乗用_メタノール,係数_乗用_LPG),125,5,AR650),2,FALSE))))))</f>
        <v/>
      </c>
      <c r="AO650" s="376" t="str">
        <f>IF(T650="","",IF(OR(AH650="",AH650="-"),"－",IF(OR(AM650=8,AM650=9),"",IF(OR(AJ650=3,AJ650=4,AJ650=5,AJ650=6),VLOOKUP(AH650,INDEX((係数_バス貨物_ガソリン,係数_バス貨物_CNG,係数_バス貨物_軽油,係数_バス貨物_メタノール,係数_バス貨物_LPG),MATCH(AL650,【参考】排出ガスレベル!$AI$4:$AI$671,1),1,AR650):INDEX((係数_バス貨物_ガソリン,係数_バス貨物_CNG,係数_バス貨物_軽油,係数_バス貨物_メタノール,係数_バス貨物_LPG),MATCH(AL650+1,【参考】排出ガスレベル!$AI$4:$AI$671,1)-1,5,AR650),3,FALSE),IF(OR(AJ650=1,AJ650=2),VLOOKUP(AH650,INDEX((係数_乗用_ガソリン,係数_乗用_CNG,係数_乗用_軽油,係数_乗用_メタノール,係数_乗用_LPG),1,1,AR650):INDEX((係数_乗用_ガソリン,係数_乗用_CNG,係数_乗用_軽油,係数_乗用_メタノール,係数_乗用_LPG),125,5,AR650),3,FALSE))))))</f>
        <v/>
      </c>
      <c r="AP650" s="375" t="str">
        <f t="shared" si="294"/>
        <v/>
      </c>
      <c r="AQ650" s="444" t="str">
        <f t="shared" si="295"/>
        <v/>
      </c>
      <c r="AR650" s="375" t="str">
        <f t="shared" si="298"/>
        <v/>
      </c>
      <c r="AS650" s="377" t="str">
        <f t="shared" si="296"/>
        <v/>
      </c>
      <c r="AT650" s="378" t="str">
        <f t="shared" si="297"/>
        <v/>
      </c>
      <c r="AX650" s="625" t="b">
        <f t="shared" si="299"/>
        <v>0</v>
      </c>
      <c r="AY650" s="7" t="str">
        <f t="shared" si="300"/>
        <v>FALSEFALSEFALSE</v>
      </c>
      <c r="AZ650" s="626">
        <f t="shared" si="282"/>
        <v>0</v>
      </c>
      <c r="BA650" s="627" t="str">
        <f t="shared" si="283"/>
        <v/>
      </c>
      <c r="BB650" s="627">
        <f t="shared" si="284"/>
        <v>0</v>
      </c>
      <c r="BC650" s="690" t="str">
        <f t="shared" si="285"/>
        <v/>
      </c>
    </row>
    <row r="651" spans="1:55">
      <c r="A651" s="381">
        <v>595</v>
      </c>
      <c r="B651" s="117"/>
      <c r="C651" s="288"/>
      <c r="D651" s="289"/>
      <c r="E651" s="289"/>
      <c r="F651" s="290"/>
      <c r="G651" s="292"/>
      <c r="H651" s="116"/>
      <c r="I651" s="292"/>
      <c r="J651" s="116"/>
      <c r="K651" s="370" t="str">
        <f t="shared" si="276"/>
        <v/>
      </c>
      <c r="L651" s="370">
        <f t="shared" si="277"/>
        <v>0</v>
      </c>
      <c r="M651" s="370">
        <f t="shared" si="278"/>
        <v>0</v>
      </c>
      <c r="N651" s="371" t="str">
        <f t="shared" si="219"/>
        <v/>
      </c>
      <c r="O651" s="371" t="str">
        <f t="shared" si="220"/>
        <v/>
      </c>
      <c r="P651" s="371" t="str">
        <f t="shared" si="221"/>
        <v/>
      </c>
      <c r="Q651" s="371" t="str">
        <f t="shared" si="222"/>
        <v/>
      </c>
      <c r="R651" s="371" t="str">
        <f t="shared" si="223"/>
        <v/>
      </c>
      <c r="S651" s="371" t="str">
        <f t="shared" si="224"/>
        <v/>
      </c>
      <c r="T651" s="443" t="str">
        <f t="shared" si="279"/>
        <v/>
      </c>
      <c r="U651" s="539"/>
      <c r="V651" s="117"/>
      <c r="W651" s="118"/>
      <c r="X651" s="119"/>
      <c r="Y651" s="120"/>
      <c r="Z651" s="122"/>
      <c r="AA651" s="121"/>
      <c r="AB651" s="443" t="str">
        <f t="shared" si="280"/>
        <v/>
      </c>
      <c r="AC651" s="734" t="str">
        <f t="shared" si="281"/>
        <v/>
      </c>
      <c r="AD651" s="372"/>
      <c r="AE651" s="485"/>
      <c r="AF651" s="373" t="str">
        <f t="shared" si="286"/>
        <v/>
      </c>
      <c r="AG651" s="373" t="str">
        <f t="shared" si="287"/>
        <v/>
      </c>
      <c r="AH651" s="374" t="str">
        <f t="shared" si="288"/>
        <v/>
      </c>
      <c r="AI651" s="375" t="str">
        <f t="shared" si="289"/>
        <v/>
      </c>
      <c r="AJ651" s="375" t="str">
        <f t="shared" si="290"/>
        <v/>
      </c>
      <c r="AK651" s="375" t="str">
        <f t="shared" si="291"/>
        <v/>
      </c>
      <c r="AL651" s="375" t="str">
        <f t="shared" si="292"/>
        <v/>
      </c>
      <c r="AM651" s="375" t="str">
        <f t="shared" si="293"/>
        <v/>
      </c>
      <c r="AN651" s="376" t="str">
        <f>IF(AF651="","",IF(OR(AH651="",AH651="-"),"－",IF(OR(AM651=8,AM651=9),"",IF(OR(AJ651=3,AJ651=4,AJ651=5,AJ651=6),VLOOKUP(AH651,INDEX((係数_バス貨物_ガソリン,係数_バス貨物_CNG,係数_バス貨物_軽油,係数_バス貨物_メタノール,係数_バス貨物_LPG),MATCH(AL651,【参考】排出ガスレベル!$AI$4:$AI$671,1),1,AR651):INDEX((係数_バス貨物_ガソリン,係数_バス貨物_CNG,係数_バス貨物_軽油,係数_バス貨物_メタノール,係数_バス貨物_LPG),MATCH(AL651+1,【参考】排出ガスレベル!$AI$4:$AI$671,1)-1,5,AR651),2,FALSE),IF(OR(AJ651=1,AJ651=2),VLOOKUP(AH651,INDEX((係数_乗用_ガソリン,係数_乗用_CNG,係数_乗用_軽油,係数_乗用_メタノール,係数_乗用_LPG),1,1,AR651):INDEX((係数_乗用_ガソリン,係数_乗用_CNG,係数_乗用_軽油,係数_乗用_メタノール,係数_乗用_LPG),125,5,AR651),2,FALSE))))))</f>
        <v/>
      </c>
      <c r="AO651" s="376" t="str">
        <f>IF(T651="","",IF(OR(AH651="",AH651="-"),"－",IF(OR(AM651=8,AM651=9),"",IF(OR(AJ651=3,AJ651=4,AJ651=5,AJ651=6),VLOOKUP(AH651,INDEX((係数_バス貨物_ガソリン,係数_バス貨物_CNG,係数_バス貨物_軽油,係数_バス貨物_メタノール,係数_バス貨物_LPG),MATCH(AL651,【参考】排出ガスレベル!$AI$4:$AI$671,1),1,AR651):INDEX((係数_バス貨物_ガソリン,係数_バス貨物_CNG,係数_バス貨物_軽油,係数_バス貨物_メタノール,係数_バス貨物_LPG),MATCH(AL651+1,【参考】排出ガスレベル!$AI$4:$AI$671,1)-1,5,AR651),3,FALSE),IF(OR(AJ651=1,AJ651=2),VLOOKUP(AH651,INDEX((係数_乗用_ガソリン,係数_乗用_CNG,係数_乗用_軽油,係数_乗用_メタノール,係数_乗用_LPG),1,1,AR651):INDEX((係数_乗用_ガソリン,係数_乗用_CNG,係数_乗用_軽油,係数_乗用_メタノール,係数_乗用_LPG),125,5,AR651),3,FALSE))))))</f>
        <v/>
      </c>
      <c r="AP651" s="375" t="str">
        <f t="shared" si="294"/>
        <v/>
      </c>
      <c r="AQ651" s="444" t="str">
        <f t="shared" si="295"/>
        <v/>
      </c>
      <c r="AR651" s="375" t="str">
        <f t="shared" si="298"/>
        <v/>
      </c>
      <c r="AS651" s="377" t="str">
        <f t="shared" si="296"/>
        <v/>
      </c>
      <c r="AT651" s="378" t="str">
        <f t="shared" si="297"/>
        <v/>
      </c>
      <c r="AX651" s="625" t="b">
        <f t="shared" si="299"/>
        <v>0</v>
      </c>
      <c r="AY651" s="7" t="str">
        <f t="shared" si="300"/>
        <v>FALSEFALSEFALSE</v>
      </c>
      <c r="AZ651" s="626">
        <f t="shared" si="282"/>
        <v>0</v>
      </c>
      <c r="BA651" s="627" t="str">
        <f t="shared" si="283"/>
        <v/>
      </c>
      <c r="BB651" s="627">
        <f t="shared" si="284"/>
        <v>0</v>
      </c>
      <c r="BC651" s="690" t="str">
        <f t="shared" si="285"/>
        <v/>
      </c>
    </row>
    <row r="652" spans="1:55">
      <c r="A652" s="381">
        <v>596</v>
      </c>
      <c r="B652" s="117"/>
      <c r="C652" s="288"/>
      <c r="D652" s="289"/>
      <c r="E652" s="289"/>
      <c r="F652" s="290"/>
      <c r="G652" s="292"/>
      <c r="H652" s="116"/>
      <c r="I652" s="292"/>
      <c r="J652" s="116"/>
      <c r="K652" s="370" t="str">
        <f t="shared" si="276"/>
        <v/>
      </c>
      <c r="L652" s="370">
        <f t="shared" si="277"/>
        <v>0</v>
      </c>
      <c r="M652" s="370">
        <f t="shared" si="278"/>
        <v>0</v>
      </c>
      <c r="N652" s="371" t="str">
        <f t="shared" si="219"/>
        <v/>
      </c>
      <c r="O652" s="371" t="str">
        <f t="shared" si="220"/>
        <v/>
      </c>
      <c r="P652" s="371" t="str">
        <f t="shared" si="221"/>
        <v/>
      </c>
      <c r="Q652" s="371" t="str">
        <f t="shared" si="222"/>
        <v/>
      </c>
      <c r="R652" s="371" t="str">
        <f t="shared" si="223"/>
        <v/>
      </c>
      <c r="S652" s="371" t="str">
        <f t="shared" si="224"/>
        <v/>
      </c>
      <c r="T652" s="443" t="str">
        <f t="shared" si="279"/>
        <v/>
      </c>
      <c r="U652" s="539"/>
      <c r="V652" s="117"/>
      <c r="W652" s="118"/>
      <c r="X652" s="119"/>
      <c r="Y652" s="120"/>
      <c r="Z652" s="122"/>
      <c r="AA652" s="121"/>
      <c r="AB652" s="443" t="str">
        <f t="shared" si="280"/>
        <v/>
      </c>
      <c r="AC652" s="734" t="str">
        <f t="shared" si="281"/>
        <v/>
      </c>
      <c r="AD652" s="372"/>
      <c r="AE652" s="485"/>
      <c r="AF652" s="373" t="str">
        <f t="shared" si="286"/>
        <v/>
      </c>
      <c r="AG652" s="373" t="str">
        <f t="shared" si="287"/>
        <v/>
      </c>
      <c r="AH652" s="374" t="str">
        <f t="shared" si="288"/>
        <v/>
      </c>
      <c r="AI652" s="375" t="str">
        <f t="shared" si="289"/>
        <v/>
      </c>
      <c r="AJ652" s="375" t="str">
        <f t="shared" si="290"/>
        <v/>
      </c>
      <c r="AK652" s="375" t="str">
        <f t="shared" si="291"/>
        <v/>
      </c>
      <c r="AL652" s="375" t="str">
        <f t="shared" si="292"/>
        <v/>
      </c>
      <c r="AM652" s="375" t="str">
        <f t="shared" si="293"/>
        <v/>
      </c>
      <c r="AN652" s="376" t="str">
        <f>IF(AF652="","",IF(OR(AH652="",AH652="-"),"－",IF(OR(AM652=8,AM652=9),"",IF(OR(AJ652=3,AJ652=4,AJ652=5,AJ652=6),VLOOKUP(AH652,INDEX((係数_バス貨物_ガソリン,係数_バス貨物_CNG,係数_バス貨物_軽油,係数_バス貨物_メタノール,係数_バス貨物_LPG),MATCH(AL652,【参考】排出ガスレベル!$AI$4:$AI$671,1),1,AR652):INDEX((係数_バス貨物_ガソリン,係数_バス貨物_CNG,係数_バス貨物_軽油,係数_バス貨物_メタノール,係数_バス貨物_LPG),MATCH(AL652+1,【参考】排出ガスレベル!$AI$4:$AI$671,1)-1,5,AR652),2,FALSE),IF(OR(AJ652=1,AJ652=2),VLOOKUP(AH652,INDEX((係数_乗用_ガソリン,係数_乗用_CNG,係数_乗用_軽油,係数_乗用_メタノール,係数_乗用_LPG),1,1,AR652):INDEX((係数_乗用_ガソリン,係数_乗用_CNG,係数_乗用_軽油,係数_乗用_メタノール,係数_乗用_LPG),125,5,AR652),2,FALSE))))))</f>
        <v/>
      </c>
      <c r="AO652" s="376" t="str">
        <f>IF(T652="","",IF(OR(AH652="",AH652="-"),"－",IF(OR(AM652=8,AM652=9),"",IF(OR(AJ652=3,AJ652=4,AJ652=5,AJ652=6),VLOOKUP(AH652,INDEX((係数_バス貨物_ガソリン,係数_バス貨物_CNG,係数_バス貨物_軽油,係数_バス貨物_メタノール,係数_バス貨物_LPG),MATCH(AL652,【参考】排出ガスレベル!$AI$4:$AI$671,1),1,AR652):INDEX((係数_バス貨物_ガソリン,係数_バス貨物_CNG,係数_バス貨物_軽油,係数_バス貨物_メタノール,係数_バス貨物_LPG),MATCH(AL652+1,【参考】排出ガスレベル!$AI$4:$AI$671,1)-1,5,AR652),3,FALSE),IF(OR(AJ652=1,AJ652=2),VLOOKUP(AH652,INDEX((係数_乗用_ガソリン,係数_乗用_CNG,係数_乗用_軽油,係数_乗用_メタノール,係数_乗用_LPG),1,1,AR652):INDEX((係数_乗用_ガソリン,係数_乗用_CNG,係数_乗用_軽油,係数_乗用_メタノール,係数_乗用_LPG),125,5,AR652),3,FALSE))))))</f>
        <v/>
      </c>
      <c r="AP652" s="375" t="str">
        <f t="shared" si="294"/>
        <v/>
      </c>
      <c r="AQ652" s="444" t="str">
        <f t="shared" si="295"/>
        <v/>
      </c>
      <c r="AR652" s="375" t="str">
        <f t="shared" si="298"/>
        <v/>
      </c>
      <c r="AS652" s="377" t="str">
        <f t="shared" si="296"/>
        <v/>
      </c>
      <c r="AT652" s="378" t="str">
        <f t="shared" si="297"/>
        <v/>
      </c>
      <c r="AX652" s="625" t="b">
        <f t="shared" si="299"/>
        <v>0</v>
      </c>
      <c r="AY652" s="7" t="str">
        <f t="shared" si="300"/>
        <v>FALSEFALSEFALSE</v>
      </c>
      <c r="AZ652" s="626">
        <f t="shared" si="282"/>
        <v>0</v>
      </c>
      <c r="BA652" s="627" t="str">
        <f t="shared" si="283"/>
        <v/>
      </c>
      <c r="BB652" s="627">
        <f t="shared" si="284"/>
        <v>0</v>
      </c>
      <c r="BC652" s="690" t="str">
        <f t="shared" si="285"/>
        <v/>
      </c>
    </row>
    <row r="653" spans="1:55">
      <c r="A653" s="381">
        <v>597</v>
      </c>
      <c r="B653" s="117"/>
      <c r="C653" s="288"/>
      <c r="D653" s="289"/>
      <c r="E653" s="289"/>
      <c r="F653" s="290"/>
      <c r="G653" s="292"/>
      <c r="H653" s="116"/>
      <c r="I653" s="292"/>
      <c r="J653" s="116"/>
      <c r="K653" s="370" t="str">
        <f t="shared" si="276"/>
        <v/>
      </c>
      <c r="L653" s="370">
        <f t="shared" si="277"/>
        <v>0</v>
      </c>
      <c r="M653" s="370">
        <f t="shared" si="278"/>
        <v>0</v>
      </c>
      <c r="N653" s="371" t="str">
        <f t="shared" si="219"/>
        <v/>
      </c>
      <c r="O653" s="371" t="str">
        <f t="shared" si="220"/>
        <v/>
      </c>
      <c r="P653" s="371" t="str">
        <f t="shared" si="221"/>
        <v/>
      </c>
      <c r="Q653" s="371" t="str">
        <f t="shared" si="222"/>
        <v/>
      </c>
      <c r="R653" s="371" t="str">
        <f t="shared" si="223"/>
        <v/>
      </c>
      <c r="S653" s="371" t="str">
        <f t="shared" si="224"/>
        <v/>
      </c>
      <c r="T653" s="443" t="str">
        <f t="shared" si="279"/>
        <v/>
      </c>
      <c r="U653" s="539"/>
      <c r="V653" s="117"/>
      <c r="W653" s="118"/>
      <c r="X653" s="119"/>
      <c r="Y653" s="120"/>
      <c r="Z653" s="122"/>
      <c r="AA653" s="121"/>
      <c r="AB653" s="443" t="str">
        <f t="shared" si="280"/>
        <v/>
      </c>
      <c r="AC653" s="734" t="str">
        <f t="shared" si="281"/>
        <v/>
      </c>
      <c r="AD653" s="372"/>
      <c r="AE653" s="485"/>
      <c r="AF653" s="373" t="str">
        <f t="shared" si="286"/>
        <v/>
      </c>
      <c r="AG653" s="373" t="str">
        <f t="shared" si="287"/>
        <v/>
      </c>
      <c r="AH653" s="374" t="str">
        <f t="shared" si="288"/>
        <v/>
      </c>
      <c r="AI653" s="375" t="str">
        <f t="shared" si="289"/>
        <v/>
      </c>
      <c r="AJ653" s="375" t="str">
        <f t="shared" si="290"/>
        <v/>
      </c>
      <c r="AK653" s="375" t="str">
        <f t="shared" si="291"/>
        <v/>
      </c>
      <c r="AL653" s="375" t="str">
        <f t="shared" si="292"/>
        <v/>
      </c>
      <c r="AM653" s="375" t="str">
        <f t="shared" si="293"/>
        <v/>
      </c>
      <c r="AN653" s="376" t="str">
        <f>IF(AF653="","",IF(OR(AH653="",AH653="-"),"－",IF(OR(AM653=8,AM653=9),"",IF(OR(AJ653=3,AJ653=4,AJ653=5,AJ653=6),VLOOKUP(AH653,INDEX((係数_バス貨物_ガソリン,係数_バス貨物_CNG,係数_バス貨物_軽油,係数_バス貨物_メタノール,係数_バス貨物_LPG),MATCH(AL653,【参考】排出ガスレベル!$AI$4:$AI$671,1),1,AR653):INDEX((係数_バス貨物_ガソリン,係数_バス貨物_CNG,係数_バス貨物_軽油,係数_バス貨物_メタノール,係数_バス貨物_LPG),MATCH(AL653+1,【参考】排出ガスレベル!$AI$4:$AI$671,1)-1,5,AR653),2,FALSE),IF(OR(AJ653=1,AJ653=2),VLOOKUP(AH653,INDEX((係数_乗用_ガソリン,係数_乗用_CNG,係数_乗用_軽油,係数_乗用_メタノール,係数_乗用_LPG),1,1,AR653):INDEX((係数_乗用_ガソリン,係数_乗用_CNG,係数_乗用_軽油,係数_乗用_メタノール,係数_乗用_LPG),125,5,AR653),2,FALSE))))))</f>
        <v/>
      </c>
      <c r="AO653" s="376" t="str">
        <f>IF(T653="","",IF(OR(AH653="",AH653="-"),"－",IF(OR(AM653=8,AM653=9),"",IF(OR(AJ653=3,AJ653=4,AJ653=5,AJ653=6),VLOOKUP(AH653,INDEX((係数_バス貨物_ガソリン,係数_バス貨物_CNG,係数_バス貨物_軽油,係数_バス貨物_メタノール,係数_バス貨物_LPG),MATCH(AL653,【参考】排出ガスレベル!$AI$4:$AI$671,1),1,AR653):INDEX((係数_バス貨物_ガソリン,係数_バス貨物_CNG,係数_バス貨物_軽油,係数_バス貨物_メタノール,係数_バス貨物_LPG),MATCH(AL653+1,【参考】排出ガスレベル!$AI$4:$AI$671,1)-1,5,AR653),3,FALSE),IF(OR(AJ653=1,AJ653=2),VLOOKUP(AH653,INDEX((係数_乗用_ガソリン,係数_乗用_CNG,係数_乗用_軽油,係数_乗用_メタノール,係数_乗用_LPG),1,1,AR653):INDEX((係数_乗用_ガソリン,係数_乗用_CNG,係数_乗用_軽油,係数_乗用_メタノール,係数_乗用_LPG),125,5,AR653),3,FALSE))))))</f>
        <v/>
      </c>
      <c r="AP653" s="375" t="str">
        <f t="shared" si="294"/>
        <v/>
      </c>
      <c r="AQ653" s="444" t="str">
        <f t="shared" si="295"/>
        <v/>
      </c>
      <c r="AR653" s="375" t="str">
        <f t="shared" si="298"/>
        <v/>
      </c>
      <c r="AS653" s="377" t="str">
        <f t="shared" si="296"/>
        <v/>
      </c>
      <c r="AT653" s="378" t="str">
        <f t="shared" si="297"/>
        <v/>
      </c>
      <c r="AX653" s="625" t="b">
        <f t="shared" si="299"/>
        <v>0</v>
      </c>
      <c r="AY653" s="7" t="str">
        <f t="shared" si="300"/>
        <v>FALSEFALSEFALSE</v>
      </c>
      <c r="AZ653" s="626">
        <f t="shared" si="282"/>
        <v>0</v>
      </c>
      <c r="BA653" s="627" t="str">
        <f t="shared" si="283"/>
        <v/>
      </c>
      <c r="BB653" s="627">
        <f t="shared" si="284"/>
        <v>0</v>
      </c>
      <c r="BC653" s="690" t="str">
        <f t="shared" si="285"/>
        <v/>
      </c>
    </row>
    <row r="654" spans="1:55">
      <c r="A654" s="381">
        <v>598</v>
      </c>
      <c r="B654" s="117"/>
      <c r="C654" s="288"/>
      <c r="D654" s="289"/>
      <c r="E654" s="289"/>
      <c r="F654" s="290"/>
      <c r="G654" s="292"/>
      <c r="H654" s="116"/>
      <c r="I654" s="292"/>
      <c r="J654" s="116"/>
      <c r="K654" s="370" t="str">
        <f t="shared" si="276"/>
        <v/>
      </c>
      <c r="L654" s="370">
        <f t="shared" si="277"/>
        <v>0</v>
      </c>
      <c r="M654" s="370">
        <f t="shared" si="278"/>
        <v>0</v>
      </c>
      <c r="N654" s="371" t="str">
        <f t="shared" si="219"/>
        <v/>
      </c>
      <c r="O654" s="371" t="str">
        <f t="shared" si="220"/>
        <v/>
      </c>
      <c r="P654" s="371" t="str">
        <f t="shared" si="221"/>
        <v/>
      </c>
      <c r="Q654" s="371" t="str">
        <f t="shared" si="222"/>
        <v/>
      </c>
      <c r="R654" s="371" t="str">
        <f t="shared" si="223"/>
        <v/>
      </c>
      <c r="S654" s="371" t="str">
        <f t="shared" si="224"/>
        <v/>
      </c>
      <c r="T654" s="443" t="str">
        <f t="shared" si="279"/>
        <v/>
      </c>
      <c r="U654" s="539"/>
      <c r="V654" s="117"/>
      <c r="W654" s="118"/>
      <c r="X654" s="119"/>
      <c r="Y654" s="120"/>
      <c r="Z654" s="122"/>
      <c r="AA654" s="121"/>
      <c r="AB654" s="443" t="str">
        <f t="shared" si="280"/>
        <v/>
      </c>
      <c r="AC654" s="734" t="str">
        <f t="shared" si="281"/>
        <v/>
      </c>
      <c r="AD654" s="372"/>
      <c r="AE654" s="485"/>
      <c r="AF654" s="373" t="str">
        <f t="shared" si="286"/>
        <v/>
      </c>
      <c r="AG654" s="373" t="str">
        <f t="shared" si="287"/>
        <v/>
      </c>
      <c r="AH654" s="374" t="str">
        <f t="shared" si="288"/>
        <v/>
      </c>
      <c r="AI654" s="375" t="str">
        <f t="shared" si="289"/>
        <v/>
      </c>
      <c r="AJ654" s="375" t="str">
        <f t="shared" si="290"/>
        <v/>
      </c>
      <c r="AK654" s="375" t="str">
        <f t="shared" si="291"/>
        <v/>
      </c>
      <c r="AL654" s="375" t="str">
        <f t="shared" si="292"/>
        <v/>
      </c>
      <c r="AM654" s="375" t="str">
        <f t="shared" si="293"/>
        <v/>
      </c>
      <c r="AN654" s="376" t="str">
        <f>IF(AF654="","",IF(OR(AH654="",AH654="-"),"－",IF(OR(AM654=8,AM654=9),"",IF(OR(AJ654=3,AJ654=4,AJ654=5,AJ654=6),VLOOKUP(AH654,INDEX((係数_バス貨物_ガソリン,係数_バス貨物_CNG,係数_バス貨物_軽油,係数_バス貨物_メタノール,係数_バス貨物_LPG),MATCH(AL654,【参考】排出ガスレベル!$AI$4:$AI$671,1),1,AR654):INDEX((係数_バス貨物_ガソリン,係数_バス貨物_CNG,係数_バス貨物_軽油,係数_バス貨物_メタノール,係数_バス貨物_LPG),MATCH(AL654+1,【参考】排出ガスレベル!$AI$4:$AI$671,1)-1,5,AR654),2,FALSE),IF(OR(AJ654=1,AJ654=2),VLOOKUP(AH654,INDEX((係数_乗用_ガソリン,係数_乗用_CNG,係数_乗用_軽油,係数_乗用_メタノール,係数_乗用_LPG),1,1,AR654):INDEX((係数_乗用_ガソリン,係数_乗用_CNG,係数_乗用_軽油,係数_乗用_メタノール,係数_乗用_LPG),125,5,AR654),2,FALSE))))))</f>
        <v/>
      </c>
      <c r="AO654" s="376" t="str">
        <f>IF(T654="","",IF(OR(AH654="",AH654="-"),"－",IF(OR(AM654=8,AM654=9),"",IF(OR(AJ654=3,AJ654=4,AJ654=5,AJ654=6),VLOOKUP(AH654,INDEX((係数_バス貨物_ガソリン,係数_バス貨物_CNG,係数_バス貨物_軽油,係数_バス貨物_メタノール,係数_バス貨物_LPG),MATCH(AL654,【参考】排出ガスレベル!$AI$4:$AI$671,1),1,AR654):INDEX((係数_バス貨物_ガソリン,係数_バス貨物_CNG,係数_バス貨物_軽油,係数_バス貨物_メタノール,係数_バス貨物_LPG),MATCH(AL654+1,【参考】排出ガスレベル!$AI$4:$AI$671,1)-1,5,AR654),3,FALSE),IF(OR(AJ654=1,AJ654=2),VLOOKUP(AH654,INDEX((係数_乗用_ガソリン,係数_乗用_CNG,係数_乗用_軽油,係数_乗用_メタノール,係数_乗用_LPG),1,1,AR654):INDEX((係数_乗用_ガソリン,係数_乗用_CNG,係数_乗用_軽油,係数_乗用_メタノール,係数_乗用_LPG),125,5,AR654),3,FALSE))))))</f>
        <v/>
      </c>
      <c r="AP654" s="375" t="str">
        <f t="shared" si="294"/>
        <v/>
      </c>
      <c r="AQ654" s="444" t="str">
        <f t="shared" si="295"/>
        <v/>
      </c>
      <c r="AR654" s="375" t="str">
        <f t="shared" si="298"/>
        <v/>
      </c>
      <c r="AS654" s="377" t="str">
        <f t="shared" si="296"/>
        <v/>
      </c>
      <c r="AT654" s="378" t="str">
        <f t="shared" si="297"/>
        <v/>
      </c>
      <c r="AX654" s="625" t="b">
        <f t="shared" si="299"/>
        <v>0</v>
      </c>
      <c r="AY654" s="7" t="str">
        <f t="shared" si="300"/>
        <v>FALSEFALSEFALSE</v>
      </c>
      <c r="AZ654" s="626">
        <f t="shared" si="282"/>
        <v>0</v>
      </c>
      <c r="BA654" s="627" t="str">
        <f t="shared" si="283"/>
        <v/>
      </c>
      <c r="BB654" s="627">
        <f t="shared" si="284"/>
        <v>0</v>
      </c>
      <c r="BC654" s="690" t="str">
        <f t="shared" si="285"/>
        <v/>
      </c>
    </row>
    <row r="655" spans="1:55">
      <c r="A655" s="381">
        <v>599</v>
      </c>
      <c r="B655" s="117"/>
      <c r="C655" s="288"/>
      <c r="D655" s="289"/>
      <c r="E655" s="289"/>
      <c r="F655" s="290"/>
      <c r="G655" s="292"/>
      <c r="H655" s="116"/>
      <c r="I655" s="292"/>
      <c r="J655" s="116"/>
      <c r="K655" s="370" t="str">
        <f t="shared" si="276"/>
        <v/>
      </c>
      <c r="L655" s="370">
        <f t="shared" si="277"/>
        <v>0</v>
      </c>
      <c r="M655" s="370">
        <f t="shared" si="278"/>
        <v>0</v>
      </c>
      <c r="N655" s="371" t="str">
        <f t="shared" si="219"/>
        <v/>
      </c>
      <c r="O655" s="371" t="str">
        <f t="shared" si="220"/>
        <v/>
      </c>
      <c r="P655" s="371" t="str">
        <f t="shared" si="221"/>
        <v/>
      </c>
      <c r="Q655" s="371" t="str">
        <f t="shared" si="222"/>
        <v/>
      </c>
      <c r="R655" s="371" t="str">
        <f t="shared" si="223"/>
        <v/>
      </c>
      <c r="S655" s="371" t="str">
        <f t="shared" si="224"/>
        <v/>
      </c>
      <c r="T655" s="443" t="str">
        <f t="shared" si="279"/>
        <v/>
      </c>
      <c r="U655" s="539"/>
      <c r="V655" s="117"/>
      <c r="W655" s="118"/>
      <c r="X655" s="119"/>
      <c r="Y655" s="120"/>
      <c r="Z655" s="122"/>
      <c r="AA655" s="121"/>
      <c r="AB655" s="443" t="str">
        <f t="shared" si="280"/>
        <v/>
      </c>
      <c r="AC655" s="734" t="str">
        <f t="shared" si="281"/>
        <v/>
      </c>
      <c r="AD655" s="372"/>
      <c r="AE655" s="485"/>
      <c r="AF655" s="373" t="str">
        <f t="shared" si="286"/>
        <v/>
      </c>
      <c r="AG655" s="373" t="str">
        <f t="shared" si="287"/>
        <v/>
      </c>
      <c r="AH655" s="374" t="str">
        <f t="shared" si="288"/>
        <v/>
      </c>
      <c r="AI655" s="375" t="str">
        <f t="shared" si="289"/>
        <v/>
      </c>
      <c r="AJ655" s="375" t="str">
        <f t="shared" si="290"/>
        <v/>
      </c>
      <c r="AK655" s="375" t="str">
        <f t="shared" si="291"/>
        <v/>
      </c>
      <c r="AL655" s="375" t="str">
        <f t="shared" si="292"/>
        <v/>
      </c>
      <c r="AM655" s="375" t="str">
        <f t="shared" si="293"/>
        <v/>
      </c>
      <c r="AN655" s="376" t="str">
        <f>IF(AF655="","",IF(OR(AH655="",AH655="-"),"－",IF(OR(AM655=8,AM655=9),"",IF(OR(AJ655=3,AJ655=4,AJ655=5,AJ655=6),VLOOKUP(AH655,INDEX((係数_バス貨物_ガソリン,係数_バス貨物_CNG,係数_バス貨物_軽油,係数_バス貨物_メタノール,係数_バス貨物_LPG),MATCH(AL655,【参考】排出ガスレベル!$AI$4:$AI$671,1),1,AR655):INDEX((係数_バス貨物_ガソリン,係数_バス貨物_CNG,係数_バス貨物_軽油,係数_バス貨物_メタノール,係数_バス貨物_LPG),MATCH(AL655+1,【参考】排出ガスレベル!$AI$4:$AI$671,1)-1,5,AR655),2,FALSE),IF(OR(AJ655=1,AJ655=2),VLOOKUP(AH655,INDEX((係数_乗用_ガソリン,係数_乗用_CNG,係数_乗用_軽油,係数_乗用_メタノール,係数_乗用_LPG),1,1,AR655):INDEX((係数_乗用_ガソリン,係数_乗用_CNG,係数_乗用_軽油,係数_乗用_メタノール,係数_乗用_LPG),125,5,AR655),2,FALSE))))))</f>
        <v/>
      </c>
      <c r="AO655" s="376" t="str">
        <f>IF(T655="","",IF(OR(AH655="",AH655="-"),"－",IF(OR(AM655=8,AM655=9),"",IF(OR(AJ655=3,AJ655=4,AJ655=5,AJ655=6),VLOOKUP(AH655,INDEX((係数_バス貨物_ガソリン,係数_バス貨物_CNG,係数_バス貨物_軽油,係数_バス貨物_メタノール,係数_バス貨物_LPG),MATCH(AL655,【参考】排出ガスレベル!$AI$4:$AI$671,1),1,AR655):INDEX((係数_バス貨物_ガソリン,係数_バス貨物_CNG,係数_バス貨物_軽油,係数_バス貨物_メタノール,係数_バス貨物_LPG),MATCH(AL655+1,【参考】排出ガスレベル!$AI$4:$AI$671,1)-1,5,AR655),3,FALSE),IF(OR(AJ655=1,AJ655=2),VLOOKUP(AH655,INDEX((係数_乗用_ガソリン,係数_乗用_CNG,係数_乗用_軽油,係数_乗用_メタノール,係数_乗用_LPG),1,1,AR655):INDEX((係数_乗用_ガソリン,係数_乗用_CNG,係数_乗用_軽油,係数_乗用_メタノール,係数_乗用_LPG),125,5,AR655),3,FALSE))))))</f>
        <v/>
      </c>
      <c r="AP655" s="375" t="str">
        <f t="shared" si="294"/>
        <v/>
      </c>
      <c r="AQ655" s="444" t="str">
        <f t="shared" si="295"/>
        <v/>
      </c>
      <c r="AR655" s="375" t="str">
        <f t="shared" si="298"/>
        <v/>
      </c>
      <c r="AS655" s="377" t="str">
        <f t="shared" si="296"/>
        <v/>
      </c>
      <c r="AT655" s="378" t="str">
        <f t="shared" si="297"/>
        <v/>
      </c>
      <c r="AX655" s="625" t="b">
        <f t="shared" si="299"/>
        <v>0</v>
      </c>
      <c r="AY655" s="7" t="str">
        <f t="shared" si="300"/>
        <v>FALSEFALSEFALSE</v>
      </c>
      <c r="AZ655" s="626">
        <f t="shared" si="282"/>
        <v>0</v>
      </c>
      <c r="BA655" s="627" t="str">
        <f t="shared" si="283"/>
        <v/>
      </c>
      <c r="BB655" s="627">
        <f t="shared" si="284"/>
        <v>0</v>
      </c>
      <c r="BC655" s="690" t="str">
        <f t="shared" si="285"/>
        <v/>
      </c>
    </row>
    <row r="656" spans="1:55">
      <c r="A656" s="381">
        <v>600</v>
      </c>
      <c r="B656" s="117"/>
      <c r="C656" s="288"/>
      <c r="D656" s="289"/>
      <c r="E656" s="289"/>
      <c r="F656" s="290"/>
      <c r="G656" s="292"/>
      <c r="H656" s="116"/>
      <c r="I656" s="292"/>
      <c r="J656" s="116"/>
      <c r="K656" s="370" t="str">
        <f t="shared" si="276"/>
        <v/>
      </c>
      <c r="L656" s="370">
        <f t="shared" si="277"/>
        <v>0</v>
      </c>
      <c r="M656" s="370">
        <f t="shared" si="278"/>
        <v>0</v>
      </c>
      <c r="N656" s="371" t="str">
        <f t="shared" si="219"/>
        <v/>
      </c>
      <c r="O656" s="371" t="str">
        <f t="shared" si="220"/>
        <v/>
      </c>
      <c r="P656" s="371" t="str">
        <f t="shared" si="221"/>
        <v/>
      </c>
      <c r="Q656" s="371" t="str">
        <f t="shared" si="222"/>
        <v/>
      </c>
      <c r="R656" s="371" t="str">
        <f t="shared" si="223"/>
        <v/>
      </c>
      <c r="S656" s="371" t="str">
        <f t="shared" si="224"/>
        <v/>
      </c>
      <c r="T656" s="443" t="str">
        <f t="shared" si="279"/>
        <v/>
      </c>
      <c r="U656" s="539"/>
      <c r="V656" s="117"/>
      <c r="W656" s="118"/>
      <c r="X656" s="119"/>
      <c r="Y656" s="120"/>
      <c r="Z656" s="122"/>
      <c r="AA656" s="121"/>
      <c r="AB656" s="443" t="str">
        <f t="shared" si="280"/>
        <v/>
      </c>
      <c r="AC656" s="734" t="str">
        <f t="shared" si="281"/>
        <v/>
      </c>
      <c r="AD656" s="372"/>
      <c r="AE656" s="485"/>
      <c r="AF656" s="373" t="str">
        <f t="shared" si="286"/>
        <v/>
      </c>
      <c r="AG656" s="373" t="str">
        <f t="shared" si="287"/>
        <v/>
      </c>
      <c r="AH656" s="374" t="str">
        <f t="shared" si="288"/>
        <v/>
      </c>
      <c r="AI656" s="375" t="str">
        <f t="shared" si="289"/>
        <v/>
      </c>
      <c r="AJ656" s="375" t="str">
        <f t="shared" si="290"/>
        <v/>
      </c>
      <c r="AK656" s="375" t="str">
        <f t="shared" si="291"/>
        <v/>
      </c>
      <c r="AL656" s="375" t="str">
        <f t="shared" si="292"/>
        <v/>
      </c>
      <c r="AM656" s="375" t="str">
        <f t="shared" si="293"/>
        <v/>
      </c>
      <c r="AN656" s="376" t="str">
        <f>IF(AF656="","",IF(OR(AH656="",AH656="-"),"－",IF(OR(AM656=8,AM656=9),"",IF(OR(AJ656=3,AJ656=4,AJ656=5,AJ656=6),VLOOKUP(AH656,INDEX((係数_バス貨物_ガソリン,係数_バス貨物_CNG,係数_バス貨物_軽油,係数_バス貨物_メタノール,係数_バス貨物_LPG),MATCH(AL656,【参考】排出ガスレベル!$AI$4:$AI$671,1),1,AR656):INDEX((係数_バス貨物_ガソリン,係数_バス貨物_CNG,係数_バス貨物_軽油,係数_バス貨物_メタノール,係数_バス貨物_LPG),MATCH(AL656+1,【参考】排出ガスレベル!$AI$4:$AI$671,1)-1,5,AR656),2,FALSE),IF(OR(AJ656=1,AJ656=2),VLOOKUP(AH656,INDEX((係数_乗用_ガソリン,係数_乗用_CNG,係数_乗用_軽油,係数_乗用_メタノール,係数_乗用_LPG),1,1,AR656):INDEX((係数_乗用_ガソリン,係数_乗用_CNG,係数_乗用_軽油,係数_乗用_メタノール,係数_乗用_LPG),125,5,AR656),2,FALSE))))))</f>
        <v/>
      </c>
      <c r="AO656" s="376" t="str">
        <f>IF(T656="","",IF(OR(AH656="",AH656="-"),"－",IF(OR(AM656=8,AM656=9),"",IF(OR(AJ656=3,AJ656=4,AJ656=5,AJ656=6),VLOOKUP(AH656,INDEX((係数_バス貨物_ガソリン,係数_バス貨物_CNG,係数_バス貨物_軽油,係数_バス貨物_メタノール,係数_バス貨物_LPG),MATCH(AL656,【参考】排出ガスレベル!$AI$4:$AI$671,1),1,AR656):INDEX((係数_バス貨物_ガソリン,係数_バス貨物_CNG,係数_バス貨物_軽油,係数_バス貨物_メタノール,係数_バス貨物_LPG),MATCH(AL656+1,【参考】排出ガスレベル!$AI$4:$AI$671,1)-1,5,AR656),3,FALSE),IF(OR(AJ656=1,AJ656=2),VLOOKUP(AH656,INDEX((係数_乗用_ガソリン,係数_乗用_CNG,係数_乗用_軽油,係数_乗用_メタノール,係数_乗用_LPG),1,1,AR656):INDEX((係数_乗用_ガソリン,係数_乗用_CNG,係数_乗用_軽油,係数_乗用_メタノール,係数_乗用_LPG),125,5,AR656),3,FALSE))))))</f>
        <v/>
      </c>
      <c r="AP656" s="375" t="str">
        <f t="shared" si="294"/>
        <v/>
      </c>
      <c r="AQ656" s="444" t="str">
        <f t="shared" si="295"/>
        <v/>
      </c>
      <c r="AR656" s="375" t="str">
        <f t="shared" si="298"/>
        <v/>
      </c>
      <c r="AS656" s="377" t="str">
        <f t="shared" si="296"/>
        <v/>
      </c>
      <c r="AT656" s="378" t="str">
        <f t="shared" si="297"/>
        <v/>
      </c>
      <c r="AX656" s="625" t="b">
        <f t="shared" si="299"/>
        <v>0</v>
      </c>
      <c r="AY656" s="7" t="str">
        <f t="shared" si="300"/>
        <v>FALSEFALSEFALSE</v>
      </c>
      <c r="AZ656" s="626">
        <f t="shared" si="282"/>
        <v>0</v>
      </c>
      <c r="BA656" s="627" t="str">
        <f t="shared" si="283"/>
        <v/>
      </c>
      <c r="BB656" s="627">
        <f t="shared" si="284"/>
        <v>0</v>
      </c>
      <c r="BC656" s="690" t="str">
        <f t="shared" si="285"/>
        <v/>
      </c>
    </row>
    <row r="657" spans="1:55">
      <c r="A657" s="381">
        <v>601</v>
      </c>
      <c r="B657" s="117"/>
      <c r="C657" s="288"/>
      <c r="D657" s="289"/>
      <c r="E657" s="289"/>
      <c r="F657" s="290"/>
      <c r="G657" s="292"/>
      <c r="H657" s="116"/>
      <c r="I657" s="292"/>
      <c r="J657" s="116"/>
      <c r="K657" s="370" t="str">
        <f t="shared" si="276"/>
        <v/>
      </c>
      <c r="L657" s="370">
        <f t="shared" si="277"/>
        <v>0</v>
      </c>
      <c r="M657" s="370">
        <f t="shared" si="278"/>
        <v>0</v>
      </c>
      <c r="N657" s="371" t="str">
        <f t="shared" si="219"/>
        <v/>
      </c>
      <c r="O657" s="371" t="str">
        <f t="shared" si="220"/>
        <v/>
      </c>
      <c r="P657" s="371" t="str">
        <f t="shared" si="221"/>
        <v/>
      </c>
      <c r="Q657" s="371" t="str">
        <f t="shared" si="222"/>
        <v/>
      </c>
      <c r="R657" s="371" t="str">
        <f t="shared" si="223"/>
        <v/>
      </c>
      <c r="S657" s="371" t="str">
        <f t="shared" si="224"/>
        <v/>
      </c>
      <c r="T657" s="443" t="str">
        <f t="shared" si="279"/>
        <v/>
      </c>
      <c r="U657" s="539"/>
      <c r="V657" s="117"/>
      <c r="W657" s="118"/>
      <c r="X657" s="119"/>
      <c r="Y657" s="120"/>
      <c r="Z657" s="122"/>
      <c r="AA657" s="121"/>
      <c r="AB657" s="443" t="str">
        <f t="shared" si="280"/>
        <v/>
      </c>
      <c r="AC657" s="734" t="str">
        <f t="shared" si="281"/>
        <v/>
      </c>
      <c r="AD657" s="372"/>
      <c r="AE657" s="485"/>
      <c r="AF657" s="373" t="str">
        <f t="shared" si="286"/>
        <v/>
      </c>
      <c r="AG657" s="373" t="str">
        <f t="shared" si="287"/>
        <v/>
      </c>
      <c r="AH657" s="374" t="str">
        <f t="shared" si="288"/>
        <v/>
      </c>
      <c r="AI657" s="375" t="str">
        <f t="shared" si="289"/>
        <v/>
      </c>
      <c r="AJ657" s="375" t="str">
        <f t="shared" si="290"/>
        <v/>
      </c>
      <c r="AK657" s="375" t="str">
        <f t="shared" si="291"/>
        <v/>
      </c>
      <c r="AL657" s="375" t="str">
        <f t="shared" si="292"/>
        <v/>
      </c>
      <c r="AM657" s="375" t="str">
        <f t="shared" si="293"/>
        <v/>
      </c>
      <c r="AN657" s="376" t="str">
        <f>IF(AF657="","",IF(OR(AH657="",AH657="-"),"－",IF(OR(AM657=8,AM657=9),"",IF(OR(AJ657=3,AJ657=4,AJ657=5,AJ657=6),VLOOKUP(AH657,INDEX((係数_バス貨物_ガソリン,係数_バス貨物_CNG,係数_バス貨物_軽油,係数_バス貨物_メタノール,係数_バス貨物_LPG),MATCH(AL657,【参考】排出ガスレベル!$AI$4:$AI$671,1),1,AR657):INDEX((係数_バス貨物_ガソリン,係数_バス貨物_CNG,係数_バス貨物_軽油,係数_バス貨物_メタノール,係数_バス貨物_LPG),MATCH(AL657+1,【参考】排出ガスレベル!$AI$4:$AI$671,1)-1,5,AR657),2,FALSE),IF(OR(AJ657=1,AJ657=2),VLOOKUP(AH657,INDEX((係数_乗用_ガソリン,係数_乗用_CNG,係数_乗用_軽油,係数_乗用_メタノール,係数_乗用_LPG),1,1,AR657):INDEX((係数_乗用_ガソリン,係数_乗用_CNG,係数_乗用_軽油,係数_乗用_メタノール,係数_乗用_LPG),125,5,AR657),2,FALSE))))))</f>
        <v/>
      </c>
      <c r="AO657" s="376" t="str">
        <f>IF(T657="","",IF(OR(AH657="",AH657="-"),"－",IF(OR(AM657=8,AM657=9),"",IF(OR(AJ657=3,AJ657=4,AJ657=5,AJ657=6),VLOOKUP(AH657,INDEX((係数_バス貨物_ガソリン,係数_バス貨物_CNG,係数_バス貨物_軽油,係数_バス貨物_メタノール,係数_バス貨物_LPG),MATCH(AL657,【参考】排出ガスレベル!$AI$4:$AI$671,1),1,AR657):INDEX((係数_バス貨物_ガソリン,係数_バス貨物_CNG,係数_バス貨物_軽油,係数_バス貨物_メタノール,係数_バス貨物_LPG),MATCH(AL657+1,【参考】排出ガスレベル!$AI$4:$AI$671,1)-1,5,AR657),3,FALSE),IF(OR(AJ657=1,AJ657=2),VLOOKUP(AH657,INDEX((係数_乗用_ガソリン,係数_乗用_CNG,係数_乗用_軽油,係数_乗用_メタノール,係数_乗用_LPG),1,1,AR657):INDEX((係数_乗用_ガソリン,係数_乗用_CNG,係数_乗用_軽油,係数_乗用_メタノール,係数_乗用_LPG),125,5,AR657),3,FALSE))))))</f>
        <v/>
      </c>
      <c r="AP657" s="375" t="str">
        <f t="shared" si="294"/>
        <v/>
      </c>
      <c r="AQ657" s="444" t="str">
        <f t="shared" si="295"/>
        <v/>
      </c>
      <c r="AR657" s="375" t="str">
        <f t="shared" si="298"/>
        <v/>
      </c>
      <c r="AS657" s="377" t="str">
        <f t="shared" si="296"/>
        <v/>
      </c>
      <c r="AT657" s="378" t="str">
        <f t="shared" si="297"/>
        <v/>
      </c>
      <c r="AX657" s="625" t="b">
        <f t="shared" si="299"/>
        <v>0</v>
      </c>
      <c r="AY657" s="7" t="str">
        <f t="shared" si="300"/>
        <v>FALSEFALSEFALSE</v>
      </c>
      <c r="AZ657" s="626">
        <f t="shared" si="282"/>
        <v>0</v>
      </c>
      <c r="BA657" s="627" t="str">
        <f t="shared" si="283"/>
        <v/>
      </c>
      <c r="BB657" s="627">
        <f t="shared" si="284"/>
        <v>0</v>
      </c>
      <c r="BC657" s="690" t="str">
        <f t="shared" si="285"/>
        <v/>
      </c>
    </row>
    <row r="658" spans="1:55">
      <c r="A658" s="381">
        <v>602</v>
      </c>
      <c r="B658" s="117"/>
      <c r="C658" s="288"/>
      <c r="D658" s="289"/>
      <c r="E658" s="289"/>
      <c r="F658" s="290"/>
      <c r="G658" s="292"/>
      <c r="H658" s="116"/>
      <c r="I658" s="292"/>
      <c r="J658" s="116"/>
      <c r="K658" s="370" t="str">
        <f t="shared" si="276"/>
        <v/>
      </c>
      <c r="L658" s="370">
        <f t="shared" si="277"/>
        <v>0</v>
      </c>
      <c r="M658" s="370">
        <f t="shared" si="278"/>
        <v>0</v>
      </c>
      <c r="N658" s="371" t="str">
        <f t="shared" si="219"/>
        <v/>
      </c>
      <c r="O658" s="371" t="str">
        <f t="shared" si="220"/>
        <v/>
      </c>
      <c r="P658" s="371" t="str">
        <f t="shared" si="221"/>
        <v/>
      </c>
      <c r="Q658" s="371" t="str">
        <f t="shared" si="222"/>
        <v/>
      </c>
      <c r="R658" s="371" t="str">
        <f t="shared" si="223"/>
        <v/>
      </c>
      <c r="S658" s="371" t="str">
        <f t="shared" si="224"/>
        <v/>
      </c>
      <c r="T658" s="443" t="str">
        <f t="shared" si="279"/>
        <v/>
      </c>
      <c r="U658" s="539"/>
      <c r="V658" s="117"/>
      <c r="W658" s="118"/>
      <c r="X658" s="119"/>
      <c r="Y658" s="120"/>
      <c r="Z658" s="122"/>
      <c r="AA658" s="121"/>
      <c r="AB658" s="443" t="str">
        <f t="shared" si="280"/>
        <v/>
      </c>
      <c r="AC658" s="734" t="str">
        <f t="shared" si="281"/>
        <v/>
      </c>
      <c r="AD658" s="372"/>
      <c r="AE658" s="485"/>
      <c r="AF658" s="373" t="str">
        <f t="shared" si="286"/>
        <v/>
      </c>
      <c r="AG658" s="373" t="str">
        <f t="shared" si="287"/>
        <v/>
      </c>
      <c r="AH658" s="374" t="str">
        <f t="shared" si="288"/>
        <v/>
      </c>
      <c r="AI658" s="375" t="str">
        <f t="shared" si="289"/>
        <v/>
      </c>
      <c r="AJ658" s="375" t="str">
        <f t="shared" si="290"/>
        <v/>
      </c>
      <c r="AK658" s="375" t="str">
        <f t="shared" si="291"/>
        <v/>
      </c>
      <c r="AL658" s="375" t="str">
        <f t="shared" si="292"/>
        <v/>
      </c>
      <c r="AM658" s="375" t="str">
        <f t="shared" si="293"/>
        <v/>
      </c>
      <c r="AN658" s="376" t="str">
        <f>IF(AF658="","",IF(OR(AH658="",AH658="-"),"－",IF(OR(AM658=8,AM658=9),"",IF(OR(AJ658=3,AJ658=4,AJ658=5,AJ658=6),VLOOKUP(AH658,INDEX((係数_バス貨物_ガソリン,係数_バス貨物_CNG,係数_バス貨物_軽油,係数_バス貨物_メタノール,係数_バス貨物_LPG),MATCH(AL658,【参考】排出ガスレベル!$AI$4:$AI$671,1),1,AR658):INDEX((係数_バス貨物_ガソリン,係数_バス貨物_CNG,係数_バス貨物_軽油,係数_バス貨物_メタノール,係数_バス貨物_LPG),MATCH(AL658+1,【参考】排出ガスレベル!$AI$4:$AI$671,1)-1,5,AR658),2,FALSE),IF(OR(AJ658=1,AJ658=2),VLOOKUP(AH658,INDEX((係数_乗用_ガソリン,係数_乗用_CNG,係数_乗用_軽油,係数_乗用_メタノール,係数_乗用_LPG),1,1,AR658):INDEX((係数_乗用_ガソリン,係数_乗用_CNG,係数_乗用_軽油,係数_乗用_メタノール,係数_乗用_LPG),125,5,AR658),2,FALSE))))))</f>
        <v/>
      </c>
      <c r="AO658" s="376" t="str">
        <f>IF(T658="","",IF(OR(AH658="",AH658="-"),"－",IF(OR(AM658=8,AM658=9),"",IF(OR(AJ658=3,AJ658=4,AJ658=5,AJ658=6),VLOOKUP(AH658,INDEX((係数_バス貨物_ガソリン,係数_バス貨物_CNG,係数_バス貨物_軽油,係数_バス貨物_メタノール,係数_バス貨物_LPG),MATCH(AL658,【参考】排出ガスレベル!$AI$4:$AI$671,1),1,AR658):INDEX((係数_バス貨物_ガソリン,係数_バス貨物_CNG,係数_バス貨物_軽油,係数_バス貨物_メタノール,係数_バス貨物_LPG),MATCH(AL658+1,【参考】排出ガスレベル!$AI$4:$AI$671,1)-1,5,AR658),3,FALSE),IF(OR(AJ658=1,AJ658=2),VLOOKUP(AH658,INDEX((係数_乗用_ガソリン,係数_乗用_CNG,係数_乗用_軽油,係数_乗用_メタノール,係数_乗用_LPG),1,1,AR658):INDEX((係数_乗用_ガソリン,係数_乗用_CNG,係数_乗用_軽油,係数_乗用_メタノール,係数_乗用_LPG),125,5,AR658),3,FALSE))))))</f>
        <v/>
      </c>
      <c r="AP658" s="375" t="str">
        <f t="shared" si="294"/>
        <v/>
      </c>
      <c r="AQ658" s="444" t="str">
        <f t="shared" si="295"/>
        <v/>
      </c>
      <c r="AR658" s="375" t="str">
        <f t="shared" si="298"/>
        <v/>
      </c>
      <c r="AS658" s="377" t="str">
        <f t="shared" si="296"/>
        <v/>
      </c>
      <c r="AT658" s="378" t="str">
        <f t="shared" si="297"/>
        <v/>
      </c>
      <c r="AX658" s="625" t="b">
        <f t="shared" si="299"/>
        <v>0</v>
      </c>
      <c r="AY658" s="7" t="str">
        <f t="shared" si="300"/>
        <v>FALSEFALSEFALSE</v>
      </c>
      <c r="AZ658" s="626">
        <f t="shared" si="282"/>
        <v>0</v>
      </c>
      <c r="BA658" s="627" t="str">
        <f t="shared" si="283"/>
        <v/>
      </c>
      <c r="BB658" s="627">
        <f t="shared" si="284"/>
        <v>0</v>
      </c>
      <c r="BC658" s="690" t="str">
        <f t="shared" si="285"/>
        <v/>
      </c>
    </row>
    <row r="659" spans="1:55">
      <c r="A659" s="381">
        <v>603</v>
      </c>
      <c r="B659" s="117"/>
      <c r="C659" s="288"/>
      <c r="D659" s="289"/>
      <c r="E659" s="289"/>
      <c r="F659" s="290"/>
      <c r="G659" s="292"/>
      <c r="H659" s="116"/>
      <c r="I659" s="292"/>
      <c r="J659" s="116"/>
      <c r="K659" s="370" t="str">
        <f t="shared" si="276"/>
        <v/>
      </c>
      <c r="L659" s="370">
        <f t="shared" si="277"/>
        <v>0</v>
      </c>
      <c r="M659" s="370">
        <f t="shared" si="278"/>
        <v>0</v>
      </c>
      <c r="N659" s="371" t="str">
        <f t="shared" si="219"/>
        <v/>
      </c>
      <c r="O659" s="371" t="str">
        <f t="shared" si="220"/>
        <v/>
      </c>
      <c r="P659" s="371" t="str">
        <f t="shared" si="221"/>
        <v/>
      </c>
      <c r="Q659" s="371" t="str">
        <f t="shared" si="222"/>
        <v/>
      </c>
      <c r="R659" s="371" t="str">
        <f t="shared" si="223"/>
        <v/>
      </c>
      <c r="S659" s="371" t="str">
        <f t="shared" si="224"/>
        <v/>
      </c>
      <c r="T659" s="443" t="str">
        <f t="shared" si="279"/>
        <v/>
      </c>
      <c r="U659" s="539"/>
      <c r="V659" s="117"/>
      <c r="W659" s="118"/>
      <c r="X659" s="119"/>
      <c r="Y659" s="120"/>
      <c r="Z659" s="122"/>
      <c r="AA659" s="121"/>
      <c r="AB659" s="443" t="str">
        <f t="shared" si="280"/>
        <v/>
      </c>
      <c r="AC659" s="734" t="str">
        <f t="shared" si="281"/>
        <v/>
      </c>
      <c r="AD659" s="372"/>
      <c r="AE659" s="485"/>
      <c r="AF659" s="373" t="str">
        <f t="shared" si="286"/>
        <v/>
      </c>
      <c r="AG659" s="373" t="str">
        <f t="shared" si="287"/>
        <v/>
      </c>
      <c r="AH659" s="374" t="str">
        <f t="shared" si="288"/>
        <v/>
      </c>
      <c r="AI659" s="375" t="str">
        <f t="shared" si="289"/>
        <v/>
      </c>
      <c r="AJ659" s="375" t="str">
        <f t="shared" si="290"/>
        <v/>
      </c>
      <c r="AK659" s="375" t="str">
        <f t="shared" si="291"/>
        <v/>
      </c>
      <c r="AL659" s="375" t="str">
        <f t="shared" si="292"/>
        <v/>
      </c>
      <c r="AM659" s="375" t="str">
        <f t="shared" si="293"/>
        <v/>
      </c>
      <c r="AN659" s="376" t="str">
        <f>IF(AF659="","",IF(OR(AH659="",AH659="-"),"－",IF(OR(AM659=8,AM659=9),"",IF(OR(AJ659=3,AJ659=4,AJ659=5,AJ659=6),VLOOKUP(AH659,INDEX((係数_バス貨物_ガソリン,係数_バス貨物_CNG,係数_バス貨物_軽油,係数_バス貨物_メタノール,係数_バス貨物_LPG),MATCH(AL659,【参考】排出ガスレベル!$AI$4:$AI$671,1),1,AR659):INDEX((係数_バス貨物_ガソリン,係数_バス貨物_CNG,係数_バス貨物_軽油,係数_バス貨物_メタノール,係数_バス貨物_LPG),MATCH(AL659+1,【参考】排出ガスレベル!$AI$4:$AI$671,1)-1,5,AR659),2,FALSE),IF(OR(AJ659=1,AJ659=2),VLOOKUP(AH659,INDEX((係数_乗用_ガソリン,係数_乗用_CNG,係数_乗用_軽油,係数_乗用_メタノール,係数_乗用_LPG),1,1,AR659):INDEX((係数_乗用_ガソリン,係数_乗用_CNG,係数_乗用_軽油,係数_乗用_メタノール,係数_乗用_LPG),125,5,AR659),2,FALSE))))))</f>
        <v/>
      </c>
      <c r="AO659" s="376" t="str">
        <f>IF(T659="","",IF(OR(AH659="",AH659="-"),"－",IF(OR(AM659=8,AM659=9),"",IF(OR(AJ659=3,AJ659=4,AJ659=5,AJ659=6),VLOOKUP(AH659,INDEX((係数_バス貨物_ガソリン,係数_バス貨物_CNG,係数_バス貨物_軽油,係数_バス貨物_メタノール,係数_バス貨物_LPG),MATCH(AL659,【参考】排出ガスレベル!$AI$4:$AI$671,1),1,AR659):INDEX((係数_バス貨物_ガソリン,係数_バス貨物_CNG,係数_バス貨物_軽油,係数_バス貨物_メタノール,係数_バス貨物_LPG),MATCH(AL659+1,【参考】排出ガスレベル!$AI$4:$AI$671,1)-1,5,AR659),3,FALSE),IF(OR(AJ659=1,AJ659=2),VLOOKUP(AH659,INDEX((係数_乗用_ガソリン,係数_乗用_CNG,係数_乗用_軽油,係数_乗用_メタノール,係数_乗用_LPG),1,1,AR659):INDEX((係数_乗用_ガソリン,係数_乗用_CNG,係数_乗用_軽油,係数_乗用_メタノール,係数_乗用_LPG),125,5,AR659),3,FALSE))))))</f>
        <v/>
      </c>
      <c r="AP659" s="375" t="str">
        <f t="shared" si="294"/>
        <v/>
      </c>
      <c r="AQ659" s="444" t="str">
        <f t="shared" si="295"/>
        <v/>
      </c>
      <c r="AR659" s="375" t="str">
        <f t="shared" si="298"/>
        <v/>
      </c>
      <c r="AS659" s="377" t="str">
        <f t="shared" si="296"/>
        <v/>
      </c>
      <c r="AT659" s="378" t="str">
        <f t="shared" si="297"/>
        <v/>
      </c>
      <c r="AX659" s="625" t="b">
        <f t="shared" si="299"/>
        <v>0</v>
      </c>
      <c r="AY659" s="7" t="str">
        <f t="shared" si="300"/>
        <v>FALSEFALSEFALSE</v>
      </c>
      <c r="AZ659" s="626">
        <f t="shared" si="282"/>
        <v>0</v>
      </c>
      <c r="BA659" s="627" t="str">
        <f t="shared" si="283"/>
        <v/>
      </c>
      <c r="BB659" s="627">
        <f t="shared" si="284"/>
        <v>0</v>
      </c>
      <c r="BC659" s="690" t="str">
        <f t="shared" si="285"/>
        <v/>
      </c>
    </row>
    <row r="660" spans="1:55">
      <c r="A660" s="381">
        <v>604</v>
      </c>
      <c r="B660" s="117"/>
      <c r="C660" s="288"/>
      <c r="D660" s="289"/>
      <c r="E660" s="289"/>
      <c r="F660" s="290"/>
      <c r="G660" s="292"/>
      <c r="H660" s="116"/>
      <c r="I660" s="292"/>
      <c r="J660" s="116"/>
      <c r="K660" s="370" t="str">
        <f t="shared" si="276"/>
        <v/>
      </c>
      <c r="L660" s="370">
        <f t="shared" si="277"/>
        <v>0</v>
      </c>
      <c r="M660" s="370">
        <f t="shared" si="278"/>
        <v>0</v>
      </c>
      <c r="N660" s="371" t="str">
        <f t="shared" si="219"/>
        <v/>
      </c>
      <c r="O660" s="371" t="str">
        <f t="shared" si="220"/>
        <v/>
      </c>
      <c r="P660" s="371" t="str">
        <f t="shared" si="221"/>
        <v/>
      </c>
      <c r="Q660" s="371" t="str">
        <f t="shared" si="222"/>
        <v/>
      </c>
      <c r="R660" s="371" t="str">
        <f t="shared" si="223"/>
        <v/>
      </c>
      <c r="S660" s="371" t="str">
        <f t="shared" si="224"/>
        <v/>
      </c>
      <c r="T660" s="443" t="str">
        <f t="shared" si="279"/>
        <v/>
      </c>
      <c r="U660" s="539"/>
      <c r="V660" s="117"/>
      <c r="W660" s="118"/>
      <c r="X660" s="119"/>
      <c r="Y660" s="120"/>
      <c r="Z660" s="122"/>
      <c r="AA660" s="121"/>
      <c r="AB660" s="443" t="str">
        <f t="shared" si="280"/>
        <v/>
      </c>
      <c r="AC660" s="734" t="str">
        <f t="shared" si="281"/>
        <v/>
      </c>
      <c r="AD660" s="372"/>
      <c r="AE660" s="485"/>
      <c r="AF660" s="373" t="str">
        <f t="shared" si="286"/>
        <v/>
      </c>
      <c r="AG660" s="373" t="str">
        <f t="shared" si="287"/>
        <v/>
      </c>
      <c r="AH660" s="374" t="str">
        <f t="shared" si="288"/>
        <v/>
      </c>
      <c r="AI660" s="375" t="str">
        <f t="shared" si="289"/>
        <v/>
      </c>
      <c r="AJ660" s="375" t="str">
        <f t="shared" si="290"/>
        <v/>
      </c>
      <c r="AK660" s="375" t="str">
        <f t="shared" si="291"/>
        <v/>
      </c>
      <c r="AL660" s="375" t="str">
        <f t="shared" si="292"/>
        <v/>
      </c>
      <c r="AM660" s="375" t="str">
        <f t="shared" si="293"/>
        <v/>
      </c>
      <c r="AN660" s="376" t="str">
        <f>IF(AF660="","",IF(OR(AH660="",AH660="-"),"－",IF(OR(AM660=8,AM660=9),"",IF(OR(AJ660=3,AJ660=4,AJ660=5,AJ660=6),VLOOKUP(AH660,INDEX((係数_バス貨物_ガソリン,係数_バス貨物_CNG,係数_バス貨物_軽油,係数_バス貨物_メタノール,係数_バス貨物_LPG),MATCH(AL660,【参考】排出ガスレベル!$AI$4:$AI$671,1),1,AR660):INDEX((係数_バス貨物_ガソリン,係数_バス貨物_CNG,係数_バス貨物_軽油,係数_バス貨物_メタノール,係数_バス貨物_LPG),MATCH(AL660+1,【参考】排出ガスレベル!$AI$4:$AI$671,1)-1,5,AR660),2,FALSE),IF(OR(AJ660=1,AJ660=2),VLOOKUP(AH660,INDEX((係数_乗用_ガソリン,係数_乗用_CNG,係数_乗用_軽油,係数_乗用_メタノール,係数_乗用_LPG),1,1,AR660):INDEX((係数_乗用_ガソリン,係数_乗用_CNG,係数_乗用_軽油,係数_乗用_メタノール,係数_乗用_LPG),125,5,AR660),2,FALSE))))))</f>
        <v/>
      </c>
      <c r="AO660" s="376" t="str">
        <f>IF(T660="","",IF(OR(AH660="",AH660="-"),"－",IF(OR(AM660=8,AM660=9),"",IF(OR(AJ660=3,AJ660=4,AJ660=5,AJ660=6),VLOOKUP(AH660,INDEX((係数_バス貨物_ガソリン,係数_バス貨物_CNG,係数_バス貨物_軽油,係数_バス貨物_メタノール,係数_バス貨物_LPG),MATCH(AL660,【参考】排出ガスレベル!$AI$4:$AI$671,1),1,AR660):INDEX((係数_バス貨物_ガソリン,係数_バス貨物_CNG,係数_バス貨物_軽油,係数_バス貨物_メタノール,係数_バス貨物_LPG),MATCH(AL660+1,【参考】排出ガスレベル!$AI$4:$AI$671,1)-1,5,AR660),3,FALSE),IF(OR(AJ660=1,AJ660=2),VLOOKUP(AH660,INDEX((係数_乗用_ガソリン,係数_乗用_CNG,係数_乗用_軽油,係数_乗用_メタノール,係数_乗用_LPG),1,1,AR660):INDEX((係数_乗用_ガソリン,係数_乗用_CNG,係数_乗用_軽油,係数_乗用_メタノール,係数_乗用_LPG),125,5,AR660),3,FALSE))))))</f>
        <v/>
      </c>
      <c r="AP660" s="375" t="str">
        <f t="shared" si="294"/>
        <v/>
      </c>
      <c r="AQ660" s="444" t="str">
        <f t="shared" si="295"/>
        <v/>
      </c>
      <c r="AR660" s="375" t="str">
        <f t="shared" si="298"/>
        <v/>
      </c>
      <c r="AS660" s="377" t="str">
        <f t="shared" si="296"/>
        <v/>
      </c>
      <c r="AT660" s="378" t="str">
        <f t="shared" si="297"/>
        <v/>
      </c>
      <c r="AX660" s="625" t="b">
        <f t="shared" si="299"/>
        <v>0</v>
      </c>
      <c r="AY660" s="7" t="str">
        <f t="shared" si="300"/>
        <v>FALSEFALSEFALSE</v>
      </c>
      <c r="AZ660" s="626">
        <f t="shared" si="282"/>
        <v>0</v>
      </c>
      <c r="BA660" s="627" t="str">
        <f t="shared" si="283"/>
        <v/>
      </c>
      <c r="BB660" s="627">
        <f t="shared" si="284"/>
        <v>0</v>
      </c>
      <c r="BC660" s="690" t="str">
        <f t="shared" si="285"/>
        <v/>
      </c>
    </row>
    <row r="661" spans="1:55">
      <c r="A661" s="381">
        <v>605</v>
      </c>
      <c r="B661" s="117"/>
      <c r="C661" s="288"/>
      <c r="D661" s="289"/>
      <c r="E661" s="289"/>
      <c r="F661" s="290"/>
      <c r="G661" s="292"/>
      <c r="H661" s="116"/>
      <c r="I661" s="292"/>
      <c r="J661" s="116"/>
      <c r="K661" s="370" t="str">
        <f t="shared" si="276"/>
        <v/>
      </c>
      <c r="L661" s="370">
        <f t="shared" si="277"/>
        <v>0</v>
      </c>
      <c r="M661" s="370">
        <f t="shared" si="278"/>
        <v>0</v>
      </c>
      <c r="N661" s="371" t="str">
        <f t="shared" si="219"/>
        <v/>
      </c>
      <c r="O661" s="371" t="str">
        <f t="shared" si="220"/>
        <v/>
      </c>
      <c r="P661" s="371" t="str">
        <f t="shared" si="221"/>
        <v/>
      </c>
      <c r="Q661" s="371" t="str">
        <f t="shared" si="222"/>
        <v/>
      </c>
      <c r="R661" s="371" t="str">
        <f t="shared" si="223"/>
        <v/>
      </c>
      <c r="S661" s="371" t="str">
        <f t="shared" si="224"/>
        <v/>
      </c>
      <c r="T661" s="443" t="str">
        <f t="shared" si="279"/>
        <v/>
      </c>
      <c r="U661" s="539"/>
      <c r="V661" s="117"/>
      <c r="W661" s="118"/>
      <c r="X661" s="119"/>
      <c r="Y661" s="120"/>
      <c r="Z661" s="122"/>
      <c r="AA661" s="121"/>
      <c r="AB661" s="443" t="str">
        <f t="shared" si="280"/>
        <v/>
      </c>
      <c r="AC661" s="734" t="str">
        <f t="shared" si="281"/>
        <v/>
      </c>
      <c r="AD661" s="372"/>
      <c r="AE661" s="485"/>
      <c r="AF661" s="373" t="str">
        <f t="shared" si="286"/>
        <v/>
      </c>
      <c r="AG661" s="373" t="str">
        <f t="shared" si="287"/>
        <v/>
      </c>
      <c r="AH661" s="374" t="str">
        <f t="shared" si="288"/>
        <v/>
      </c>
      <c r="AI661" s="375" t="str">
        <f t="shared" si="289"/>
        <v/>
      </c>
      <c r="AJ661" s="375" t="str">
        <f t="shared" si="290"/>
        <v/>
      </c>
      <c r="AK661" s="375" t="str">
        <f t="shared" si="291"/>
        <v/>
      </c>
      <c r="AL661" s="375" t="str">
        <f t="shared" si="292"/>
        <v/>
      </c>
      <c r="AM661" s="375" t="str">
        <f t="shared" si="293"/>
        <v/>
      </c>
      <c r="AN661" s="376" t="str">
        <f>IF(AF661="","",IF(OR(AH661="",AH661="-"),"－",IF(OR(AM661=8,AM661=9),"",IF(OR(AJ661=3,AJ661=4,AJ661=5,AJ661=6),VLOOKUP(AH661,INDEX((係数_バス貨物_ガソリン,係数_バス貨物_CNG,係数_バス貨物_軽油,係数_バス貨物_メタノール,係数_バス貨物_LPG),MATCH(AL661,【参考】排出ガスレベル!$AI$4:$AI$671,1),1,AR661):INDEX((係数_バス貨物_ガソリン,係数_バス貨物_CNG,係数_バス貨物_軽油,係数_バス貨物_メタノール,係数_バス貨物_LPG),MATCH(AL661+1,【参考】排出ガスレベル!$AI$4:$AI$671,1)-1,5,AR661),2,FALSE),IF(OR(AJ661=1,AJ661=2),VLOOKUP(AH661,INDEX((係数_乗用_ガソリン,係数_乗用_CNG,係数_乗用_軽油,係数_乗用_メタノール,係数_乗用_LPG),1,1,AR661):INDEX((係数_乗用_ガソリン,係数_乗用_CNG,係数_乗用_軽油,係数_乗用_メタノール,係数_乗用_LPG),125,5,AR661),2,FALSE))))))</f>
        <v/>
      </c>
      <c r="AO661" s="376" t="str">
        <f>IF(T661="","",IF(OR(AH661="",AH661="-"),"－",IF(OR(AM661=8,AM661=9),"",IF(OR(AJ661=3,AJ661=4,AJ661=5,AJ661=6),VLOOKUP(AH661,INDEX((係数_バス貨物_ガソリン,係数_バス貨物_CNG,係数_バス貨物_軽油,係数_バス貨物_メタノール,係数_バス貨物_LPG),MATCH(AL661,【参考】排出ガスレベル!$AI$4:$AI$671,1),1,AR661):INDEX((係数_バス貨物_ガソリン,係数_バス貨物_CNG,係数_バス貨物_軽油,係数_バス貨物_メタノール,係数_バス貨物_LPG),MATCH(AL661+1,【参考】排出ガスレベル!$AI$4:$AI$671,1)-1,5,AR661),3,FALSE),IF(OR(AJ661=1,AJ661=2),VLOOKUP(AH661,INDEX((係数_乗用_ガソリン,係数_乗用_CNG,係数_乗用_軽油,係数_乗用_メタノール,係数_乗用_LPG),1,1,AR661):INDEX((係数_乗用_ガソリン,係数_乗用_CNG,係数_乗用_軽油,係数_乗用_メタノール,係数_乗用_LPG),125,5,AR661),3,FALSE))))))</f>
        <v/>
      </c>
      <c r="AP661" s="375" t="str">
        <f t="shared" si="294"/>
        <v/>
      </c>
      <c r="AQ661" s="444" t="str">
        <f t="shared" si="295"/>
        <v/>
      </c>
      <c r="AR661" s="375" t="str">
        <f t="shared" si="298"/>
        <v/>
      </c>
      <c r="AS661" s="377" t="str">
        <f t="shared" si="296"/>
        <v/>
      </c>
      <c r="AT661" s="378" t="str">
        <f t="shared" si="297"/>
        <v/>
      </c>
      <c r="AX661" s="625" t="b">
        <f t="shared" si="299"/>
        <v>0</v>
      </c>
      <c r="AY661" s="7" t="str">
        <f t="shared" si="300"/>
        <v>FALSEFALSEFALSE</v>
      </c>
      <c r="AZ661" s="626">
        <f t="shared" si="282"/>
        <v>0</v>
      </c>
      <c r="BA661" s="627" t="str">
        <f t="shared" si="283"/>
        <v/>
      </c>
      <c r="BB661" s="627">
        <f t="shared" si="284"/>
        <v>0</v>
      </c>
      <c r="BC661" s="690" t="str">
        <f t="shared" si="285"/>
        <v/>
      </c>
    </row>
    <row r="662" spans="1:55">
      <c r="A662" s="381">
        <v>606</v>
      </c>
      <c r="B662" s="117"/>
      <c r="C662" s="288"/>
      <c r="D662" s="289"/>
      <c r="E662" s="289"/>
      <c r="F662" s="290"/>
      <c r="G662" s="292"/>
      <c r="H662" s="116"/>
      <c r="I662" s="292"/>
      <c r="J662" s="116"/>
      <c r="K662" s="370" t="str">
        <f t="shared" si="276"/>
        <v/>
      </c>
      <c r="L662" s="370">
        <f t="shared" si="277"/>
        <v>0</v>
      </c>
      <c r="M662" s="370">
        <f t="shared" si="278"/>
        <v>0</v>
      </c>
      <c r="N662" s="371" t="str">
        <f t="shared" si="219"/>
        <v/>
      </c>
      <c r="O662" s="371" t="str">
        <f t="shared" si="220"/>
        <v/>
      </c>
      <c r="P662" s="371" t="str">
        <f t="shared" si="221"/>
        <v/>
      </c>
      <c r="Q662" s="371" t="str">
        <f t="shared" si="222"/>
        <v/>
      </c>
      <c r="R662" s="371" t="str">
        <f t="shared" si="223"/>
        <v/>
      </c>
      <c r="S662" s="371" t="str">
        <f t="shared" si="224"/>
        <v/>
      </c>
      <c r="T662" s="443" t="str">
        <f t="shared" si="279"/>
        <v/>
      </c>
      <c r="U662" s="539"/>
      <c r="V662" s="117"/>
      <c r="W662" s="118"/>
      <c r="X662" s="119"/>
      <c r="Y662" s="120"/>
      <c r="Z662" s="122"/>
      <c r="AA662" s="121"/>
      <c r="AB662" s="443" t="str">
        <f t="shared" si="280"/>
        <v/>
      </c>
      <c r="AC662" s="734" t="str">
        <f t="shared" si="281"/>
        <v/>
      </c>
      <c r="AD662" s="372"/>
      <c r="AE662" s="485"/>
      <c r="AF662" s="373" t="str">
        <f t="shared" si="286"/>
        <v/>
      </c>
      <c r="AG662" s="373" t="str">
        <f t="shared" si="287"/>
        <v/>
      </c>
      <c r="AH662" s="374" t="str">
        <f t="shared" si="288"/>
        <v/>
      </c>
      <c r="AI662" s="375" t="str">
        <f t="shared" si="289"/>
        <v/>
      </c>
      <c r="AJ662" s="375" t="str">
        <f t="shared" si="290"/>
        <v/>
      </c>
      <c r="AK662" s="375" t="str">
        <f t="shared" si="291"/>
        <v/>
      </c>
      <c r="AL662" s="375" t="str">
        <f t="shared" si="292"/>
        <v/>
      </c>
      <c r="AM662" s="375" t="str">
        <f t="shared" si="293"/>
        <v/>
      </c>
      <c r="AN662" s="376" t="str">
        <f>IF(AF662="","",IF(OR(AH662="",AH662="-"),"－",IF(OR(AM662=8,AM662=9),"",IF(OR(AJ662=3,AJ662=4,AJ662=5,AJ662=6),VLOOKUP(AH662,INDEX((係数_バス貨物_ガソリン,係数_バス貨物_CNG,係数_バス貨物_軽油,係数_バス貨物_メタノール,係数_バス貨物_LPG),MATCH(AL662,【参考】排出ガスレベル!$AI$4:$AI$671,1),1,AR662):INDEX((係数_バス貨物_ガソリン,係数_バス貨物_CNG,係数_バス貨物_軽油,係数_バス貨物_メタノール,係数_バス貨物_LPG),MATCH(AL662+1,【参考】排出ガスレベル!$AI$4:$AI$671,1)-1,5,AR662),2,FALSE),IF(OR(AJ662=1,AJ662=2),VLOOKUP(AH662,INDEX((係数_乗用_ガソリン,係数_乗用_CNG,係数_乗用_軽油,係数_乗用_メタノール,係数_乗用_LPG),1,1,AR662):INDEX((係数_乗用_ガソリン,係数_乗用_CNG,係数_乗用_軽油,係数_乗用_メタノール,係数_乗用_LPG),125,5,AR662),2,FALSE))))))</f>
        <v/>
      </c>
      <c r="AO662" s="376" t="str">
        <f>IF(T662="","",IF(OR(AH662="",AH662="-"),"－",IF(OR(AM662=8,AM662=9),"",IF(OR(AJ662=3,AJ662=4,AJ662=5,AJ662=6),VLOOKUP(AH662,INDEX((係数_バス貨物_ガソリン,係数_バス貨物_CNG,係数_バス貨物_軽油,係数_バス貨物_メタノール,係数_バス貨物_LPG),MATCH(AL662,【参考】排出ガスレベル!$AI$4:$AI$671,1),1,AR662):INDEX((係数_バス貨物_ガソリン,係数_バス貨物_CNG,係数_バス貨物_軽油,係数_バス貨物_メタノール,係数_バス貨物_LPG),MATCH(AL662+1,【参考】排出ガスレベル!$AI$4:$AI$671,1)-1,5,AR662),3,FALSE),IF(OR(AJ662=1,AJ662=2),VLOOKUP(AH662,INDEX((係数_乗用_ガソリン,係数_乗用_CNG,係数_乗用_軽油,係数_乗用_メタノール,係数_乗用_LPG),1,1,AR662):INDEX((係数_乗用_ガソリン,係数_乗用_CNG,係数_乗用_軽油,係数_乗用_メタノール,係数_乗用_LPG),125,5,AR662),3,FALSE))))))</f>
        <v/>
      </c>
      <c r="AP662" s="375" t="str">
        <f t="shared" si="294"/>
        <v/>
      </c>
      <c r="AQ662" s="444" t="str">
        <f t="shared" si="295"/>
        <v/>
      </c>
      <c r="AR662" s="375" t="str">
        <f t="shared" si="298"/>
        <v/>
      </c>
      <c r="AS662" s="377" t="str">
        <f t="shared" si="296"/>
        <v/>
      </c>
      <c r="AT662" s="378" t="str">
        <f t="shared" si="297"/>
        <v/>
      </c>
      <c r="AX662" s="625" t="b">
        <f t="shared" si="299"/>
        <v>0</v>
      </c>
      <c r="AY662" s="7" t="str">
        <f t="shared" si="300"/>
        <v>FALSEFALSEFALSE</v>
      </c>
      <c r="AZ662" s="626">
        <f t="shared" si="282"/>
        <v>0</v>
      </c>
      <c r="BA662" s="627" t="str">
        <f t="shared" si="283"/>
        <v/>
      </c>
      <c r="BB662" s="627">
        <f t="shared" si="284"/>
        <v>0</v>
      </c>
      <c r="BC662" s="690" t="str">
        <f t="shared" si="285"/>
        <v/>
      </c>
    </row>
    <row r="663" spans="1:55">
      <c r="A663" s="381">
        <v>607</v>
      </c>
      <c r="B663" s="117"/>
      <c r="C663" s="288"/>
      <c r="D663" s="289"/>
      <c r="E663" s="289"/>
      <c r="F663" s="290"/>
      <c r="G663" s="292"/>
      <c r="H663" s="116"/>
      <c r="I663" s="292"/>
      <c r="J663" s="116"/>
      <c r="K663" s="370" t="str">
        <f t="shared" si="276"/>
        <v/>
      </c>
      <c r="L663" s="370">
        <f t="shared" si="277"/>
        <v>0</v>
      </c>
      <c r="M663" s="370">
        <f t="shared" si="278"/>
        <v>0</v>
      </c>
      <c r="N663" s="371" t="str">
        <f t="shared" si="219"/>
        <v/>
      </c>
      <c r="O663" s="371" t="str">
        <f t="shared" si="220"/>
        <v/>
      </c>
      <c r="P663" s="371" t="str">
        <f t="shared" si="221"/>
        <v/>
      </c>
      <c r="Q663" s="371" t="str">
        <f t="shared" si="222"/>
        <v/>
      </c>
      <c r="R663" s="371" t="str">
        <f t="shared" si="223"/>
        <v/>
      </c>
      <c r="S663" s="371" t="str">
        <f t="shared" si="224"/>
        <v/>
      </c>
      <c r="T663" s="443" t="str">
        <f t="shared" si="279"/>
        <v/>
      </c>
      <c r="U663" s="539"/>
      <c r="V663" s="117"/>
      <c r="W663" s="118"/>
      <c r="X663" s="119"/>
      <c r="Y663" s="120"/>
      <c r="Z663" s="122"/>
      <c r="AA663" s="121"/>
      <c r="AB663" s="443" t="str">
        <f t="shared" si="280"/>
        <v/>
      </c>
      <c r="AC663" s="734" t="str">
        <f t="shared" si="281"/>
        <v/>
      </c>
      <c r="AD663" s="372"/>
      <c r="AE663" s="485"/>
      <c r="AF663" s="373" t="str">
        <f t="shared" si="286"/>
        <v/>
      </c>
      <c r="AG663" s="373" t="str">
        <f t="shared" si="287"/>
        <v/>
      </c>
      <c r="AH663" s="374" t="str">
        <f t="shared" si="288"/>
        <v/>
      </c>
      <c r="AI663" s="375" t="str">
        <f t="shared" si="289"/>
        <v/>
      </c>
      <c r="AJ663" s="375" t="str">
        <f t="shared" si="290"/>
        <v/>
      </c>
      <c r="AK663" s="375" t="str">
        <f t="shared" si="291"/>
        <v/>
      </c>
      <c r="AL663" s="375" t="str">
        <f t="shared" si="292"/>
        <v/>
      </c>
      <c r="AM663" s="375" t="str">
        <f t="shared" si="293"/>
        <v/>
      </c>
      <c r="AN663" s="376" t="str">
        <f>IF(AF663="","",IF(OR(AH663="",AH663="-"),"－",IF(OR(AM663=8,AM663=9),"",IF(OR(AJ663=3,AJ663=4,AJ663=5,AJ663=6),VLOOKUP(AH663,INDEX((係数_バス貨物_ガソリン,係数_バス貨物_CNG,係数_バス貨物_軽油,係数_バス貨物_メタノール,係数_バス貨物_LPG),MATCH(AL663,【参考】排出ガスレベル!$AI$4:$AI$671,1),1,AR663):INDEX((係数_バス貨物_ガソリン,係数_バス貨物_CNG,係数_バス貨物_軽油,係数_バス貨物_メタノール,係数_バス貨物_LPG),MATCH(AL663+1,【参考】排出ガスレベル!$AI$4:$AI$671,1)-1,5,AR663),2,FALSE),IF(OR(AJ663=1,AJ663=2),VLOOKUP(AH663,INDEX((係数_乗用_ガソリン,係数_乗用_CNG,係数_乗用_軽油,係数_乗用_メタノール,係数_乗用_LPG),1,1,AR663):INDEX((係数_乗用_ガソリン,係数_乗用_CNG,係数_乗用_軽油,係数_乗用_メタノール,係数_乗用_LPG),125,5,AR663),2,FALSE))))))</f>
        <v/>
      </c>
      <c r="AO663" s="376" t="str">
        <f>IF(T663="","",IF(OR(AH663="",AH663="-"),"－",IF(OR(AM663=8,AM663=9),"",IF(OR(AJ663=3,AJ663=4,AJ663=5,AJ663=6),VLOOKUP(AH663,INDEX((係数_バス貨物_ガソリン,係数_バス貨物_CNG,係数_バス貨物_軽油,係数_バス貨物_メタノール,係数_バス貨物_LPG),MATCH(AL663,【参考】排出ガスレベル!$AI$4:$AI$671,1),1,AR663):INDEX((係数_バス貨物_ガソリン,係数_バス貨物_CNG,係数_バス貨物_軽油,係数_バス貨物_メタノール,係数_バス貨物_LPG),MATCH(AL663+1,【参考】排出ガスレベル!$AI$4:$AI$671,1)-1,5,AR663),3,FALSE),IF(OR(AJ663=1,AJ663=2),VLOOKUP(AH663,INDEX((係数_乗用_ガソリン,係数_乗用_CNG,係数_乗用_軽油,係数_乗用_メタノール,係数_乗用_LPG),1,1,AR663):INDEX((係数_乗用_ガソリン,係数_乗用_CNG,係数_乗用_軽油,係数_乗用_メタノール,係数_乗用_LPG),125,5,AR663),3,FALSE))))))</f>
        <v/>
      </c>
      <c r="AP663" s="375" t="str">
        <f t="shared" si="294"/>
        <v/>
      </c>
      <c r="AQ663" s="444" t="str">
        <f t="shared" si="295"/>
        <v/>
      </c>
      <c r="AR663" s="375" t="str">
        <f t="shared" si="298"/>
        <v/>
      </c>
      <c r="AS663" s="377" t="str">
        <f t="shared" si="296"/>
        <v/>
      </c>
      <c r="AT663" s="378" t="str">
        <f t="shared" si="297"/>
        <v/>
      </c>
      <c r="AX663" s="625" t="b">
        <f t="shared" si="299"/>
        <v>0</v>
      </c>
      <c r="AY663" s="7" t="str">
        <f t="shared" si="300"/>
        <v>FALSEFALSEFALSE</v>
      </c>
      <c r="AZ663" s="626">
        <f t="shared" si="282"/>
        <v>0</v>
      </c>
      <c r="BA663" s="627" t="str">
        <f t="shared" si="283"/>
        <v/>
      </c>
      <c r="BB663" s="627">
        <f t="shared" si="284"/>
        <v>0</v>
      </c>
      <c r="BC663" s="690" t="str">
        <f t="shared" si="285"/>
        <v/>
      </c>
    </row>
    <row r="664" spans="1:55">
      <c r="A664" s="381">
        <v>608</v>
      </c>
      <c r="B664" s="117"/>
      <c r="C664" s="288"/>
      <c r="D664" s="289"/>
      <c r="E664" s="289"/>
      <c r="F664" s="290"/>
      <c r="G664" s="292"/>
      <c r="H664" s="116"/>
      <c r="I664" s="292"/>
      <c r="J664" s="116"/>
      <c r="K664" s="370" t="str">
        <f t="shared" si="276"/>
        <v/>
      </c>
      <c r="L664" s="370">
        <f t="shared" si="277"/>
        <v>0</v>
      </c>
      <c r="M664" s="370">
        <f t="shared" si="278"/>
        <v>0</v>
      </c>
      <c r="N664" s="371" t="str">
        <f t="shared" si="219"/>
        <v/>
      </c>
      <c r="O664" s="371" t="str">
        <f t="shared" si="220"/>
        <v/>
      </c>
      <c r="P664" s="371" t="str">
        <f t="shared" si="221"/>
        <v/>
      </c>
      <c r="Q664" s="371" t="str">
        <f t="shared" si="222"/>
        <v/>
      </c>
      <c r="R664" s="371" t="str">
        <f t="shared" si="223"/>
        <v/>
      </c>
      <c r="S664" s="371" t="str">
        <f t="shared" si="224"/>
        <v/>
      </c>
      <c r="T664" s="443" t="str">
        <f t="shared" si="279"/>
        <v/>
      </c>
      <c r="U664" s="539"/>
      <c r="V664" s="117"/>
      <c r="W664" s="118"/>
      <c r="X664" s="119"/>
      <c r="Y664" s="120"/>
      <c r="Z664" s="122"/>
      <c r="AA664" s="121"/>
      <c r="AB664" s="443" t="str">
        <f t="shared" si="280"/>
        <v/>
      </c>
      <c r="AC664" s="734" t="str">
        <f t="shared" si="281"/>
        <v/>
      </c>
      <c r="AD664" s="372"/>
      <c r="AE664" s="485"/>
      <c r="AF664" s="373" t="str">
        <f t="shared" si="286"/>
        <v/>
      </c>
      <c r="AG664" s="373" t="str">
        <f t="shared" si="287"/>
        <v/>
      </c>
      <c r="AH664" s="374" t="str">
        <f t="shared" si="288"/>
        <v/>
      </c>
      <c r="AI664" s="375" t="str">
        <f t="shared" si="289"/>
        <v/>
      </c>
      <c r="AJ664" s="375" t="str">
        <f t="shared" si="290"/>
        <v/>
      </c>
      <c r="AK664" s="375" t="str">
        <f t="shared" si="291"/>
        <v/>
      </c>
      <c r="AL664" s="375" t="str">
        <f t="shared" si="292"/>
        <v/>
      </c>
      <c r="AM664" s="375" t="str">
        <f t="shared" si="293"/>
        <v/>
      </c>
      <c r="AN664" s="376" t="str">
        <f>IF(AF664="","",IF(OR(AH664="",AH664="-"),"－",IF(OR(AM664=8,AM664=9),"",IF(OR(AJ664=3,AJ664=4,AJ664=5,AJ664=6),VLOOKUP(AH664,INDEX((係数_バス貨物_ガソリン,係数_バス貨物_CNG,係数_バス貨物_軽油,係数_バス貨物_メタノール,係数_バス貨物_LPG),MATCH(AL664,【参考】排出ガスレベル!$AI$4:$AI$671,1),1,AR664):INDEX((係数_バス貨物_ガソリン,係数_バス貨物_CNG,係数_バス貨物_軽油,係数_バス貨物_メタノール,係数_バス貨物_LPG),MATCH(AL664+1,【参考】排出ガスレベル!$AI$4:$AI$671,1)-1,5,AR664),2,FALSE),IF(OR(AJ664=1,AJ664=2),VLOOKUP(AH664,INDEX((係数_乗用_ガソリン,係数_乗用_CNG,係数_乗用_軽油,係数_乗用_メタノール,係数_乗用_LPG),1,1,AR664):INDEX((係数_乗用_ガソリン,係数_乗用_CNG,係数_乗用_軽油,係数_乗用_メタノール,係数_乗用_LPG),125,5,AR664),2,FALSE))))))</f>
        <v/>
      </c>
      <c r="AO664" s="376" t="str">
        <f>IF(T664="","",IF(OR(AH664="",AH664="-"),"－",IF(OR(AM664=8,AM664=9),"",IF(OR(AJ664=3,AJ664=4,AJ664=5,AJ664=6),VLOOKUP(AH664,INDEX((係数_バス貨物_ガソリン,係数_バス貨物_CNG,係数_バス貨物_軽油,係数_バス貨物_メタノール,係数_バス貨物_LPG),MATCH(AL664,【参考】排出ガスレベル!$AI$4:$AI$671,1),1,AR664):INDEX((係数_バス貨物_ガソリン,係数_バス貨物_CNG,係数_バス貨物_軽油,係数_バス貨物_メタノール,係数_バス貨物_LPG),MATCH(AL664+1,【参考】排出ガスレベル!$AI$4:$AI$671,1)-1,5,AR664),3,FALSE),IF(OR(AJ664=1,AJ664=2),VLOOKUP(AH664,INDEX((係数_乗用_ガソリン,係数_乗用_CNG,係数_乗用_軽油,係数_乗用_メタノール,係数_乗用_LPG),1,1,AR664):INDEX((係数_乗用_ガソリン,係数_乗用_CNG,係数_乗用_軽油,係数_乗用_メタノール,係数_乗用_LPG),125,5,AR664),3,FALSE))))))</f>
        <v/>
      </c>
      <c r="AP664" s="375" t="str">
        <f t="shared" si="294"/>
        <v/>
      </c>
      <c r="AQ664" s="444" t="str">
        <f t="shared" si="295"/>
        <v/>
      </c>
      <c r="AR664" s="375" t="str">
        <f t="shared" si="298"/>
        <v/>
      </c>
      <c r="AS664" s="377" t="str">
        <f t="shared" si="296"/>
        <v/>
      </c>
      <c r="AT664" s="378" t="str">
        <f t="shared" si="297"/>
        <v/>
      </c>
      <c r="AX664" s="625" t="b">
        <f t="shared" si="299"/>
        <v>0</v>
      </c>
      <c r="AY664" s="7" t="str">
        <f t="shared" si="300"/>
        <v>FALSEFALSEFALSE</v>
      </c>
      <c r="AZ664" s="626">
        <f t="shared" si="282"/>
        <v>0</v>
      </c>
      <c r="BA664" s="627" t="str">
        <f t="shared" si="283"/>
        <v/>
      </c>
      <c r="BB664" s="627">
        <f t="shared" si="284"/>
        <v>0</v>
      </c>
      <c r="BC664" s="690" t="str">
        <f t="shared" si="285"/>
        <v/>
      </c>
    </row>
    <row r="665" spans="1:55">
      <c r="A665" s="381">
        <v>609</v>
      </c>
      <c r="B665" s="117"/>
      <c r="C665" s="288"/>
      <c r="D665" s="289"/>
      <c r="E665" s="289"/>
      <c r="F665" s="290"/>
      <c r="G665" s="292"/>
      <c r="H665" s="116"/>
      <c r="I665" s="292"/>
      <c r="J665" s="116"/>
      <c r="K665" s="370" t="str">
        <f t="shared" si="276"/>
        <v/>
      </c>
      <c r="L665" s="370">
        <f t="shared" si="277"/>
        <v>0</v>
      </c>
      <c r="M665" s="370">
        <f t="shared" si="278"/>
        <v>0</v>
      </c>
      <c r="N665" s="371" t="str">
        <f t="shared" si="219"/>
        <v/>
      </c>
      <c r="O665" s="371" t="str">
        <f t="shared" si="220"/>
        <v/>
      </c>
      <c r="P665" s="371" t="str">
        <f t="shared" si="221"/>
        <v/>
      </c>
      <c r="Q665" s="371" t="str">
        <f t="shared" si="222"/>
        <v/>
      </c>
      <c r="R665" s="371" t="str">
        <f t="shared" si="223"/>
        <v/>
      </c>
      <c r="S665" s="371" t="str">
        <f t="shared" si="224"/>
        <v/>
      </c>
      <c r="T665" s="443" t="str">
        <f t="shared" si="279"/>
        <v/>
      </c>
      <c r="U665" s="539"/>
      <c r="V665" s="117"/>
      <c r="W665" s="118"/>
      <c r="X665" s="119"/>
      <c r="Y665" s="120"/>
      <c r="Z665" s="122"/>
      <c r="AA665" s="121"/>
      <c r="AB665" s="443" t="str">
        <f t="shared" si="280"/>
        <v/>
      </c>
      <c r="AC665" s="734" t="str">
        <f t="shared" si="281"/>
        <v/>
      </c>
      <c r="AD665" s="372"/>
      <c r="AE665" s="485"/>
      <c r="AF665" s="373" t="str">
        <f t="shared" si="286"/>
        <v/>
      </c>
      <c r="AG665" s="373" t="str">
        <f t="shared" si="287"/>
        <v/>
      </c>
      <c r="AH665" s="374" t="str">
        <f t="shared" si="288"/>
        <v/>
      </c>
      <c r="AI665" s="375" t="str">
        <f t="shared" si="289"/>
        <v/>
      </c>
      <c r="AJ665" s="375" t="str">
        <f t="shared" si="290"/>
        <v/>
      </c>
      <c r="AK665" s="375" t="str">
        <f t="shared" si="291"/>
        <v/>
      </c>
      <c r="AL665" s="375" t="str">
        <f t="shared" si="292"/>
        <v/>
      </c>
      <c r="AM665" s="375" t="str">
        <f t="shared" si="293"/>
        <v/>
      </c>
      <c r="AN665" s="376" t="str">
        <f>IF(AF665="","",IF(OR(AH665="",AH665="-"),"－",IF(OR(AM665=8,AM665=9),"",IF(OR(AJ665=3,AJ665=4,AJ665=5,AJ665=6),VLOOKUP(AH665,INDEX((係数_バス貨物_ガソリン,係数_バス貨物_CNG,係数_バス貨物_軽油,係数_バス貨物_メタノール,係数_バス貨物_LPG),MATCH(AL665,【参考】排出ガスレベル!$AI$4:$AI$671,1),1,AR665):INDEX((係数_バス貨物_ガソリン,係数_バス貨物_CNG,係数_バス貨物_軽油,係数_バス貨物_メタノール,係数_バス貨物_LPG),MATCH(AL665+1,【参考】排出ガスレベル!$AI$4:$AI$671,1)-1,5,AR665),2,FALSE),IF(OR(AJ665=1,AJ665=2),VLOOKUP(AH665,INDEX((係数_乗用_ガソリン,係数_乗用_CNG,係数_乗用_軽油,係数_乗用_メタノール,係数_乗用_LPG),1,1,AR665):INDEX((係数_乗用_ガソリン,係数_乗用_CNG,係数_乗用_軽油,係数_乗用_メタノール,係数_乗用_LPG),125,5,AR665),2,FALSE))))))</f>
        <v/>
      </c>
      <c r="AO665" s="376" t="str">
        <f>IF(T665="","",IF(OR(AH665="",AH665="-"),"－",IF(OR(AM665=8,AM665=9),"",IF(OR(AJ665=3,AJ665=4,AJ665=5,AJ665=6),VLOOKUP(AH665,INDEX((係数_バス貨物_ガソリン,係数_バス貨物_CNG,係数_バス貨物_軽油,係数_バス貨物_メタノール,係数_バス貨物_LPG),MATCH(AL665,【参考】排出ガスレベル!$AI$4:$AI$671,1),1,AR665):INDEX((係数_バス貨物_ガソリン,係数_バス貨物_CNG,係数_バス貨物_軽油,係数_バス貨物_メタノール,係数_バス貨物_LPG),MATCH(AL665+1,【参考】排出ガスレベル!$AI$4:$AI$671,1)-1,5,AR665),3,FALSE),IF(OR(AJ665=1,AJ665=2),VLOOKUP(AH665,INDEX((係数_乗用_ガソリン,係数_乗用_CNG,係数_乗用_軽油,係数_乗用_メタノール,係数_乗用_LPG),1,1,AR665):INDEX((係数_乗用_ガソリン,係数_乗用_CNG,係数_乗用_軽油,係数_乗用_メタノール,係数_乗用_LPG),125,5,AR665),3,FALSE))))))</f>
        <v/>
      </c>
      <c r="AP665" s="375" t="str">
        <f t="shared" si="294"/>
        <v/>
      </c>
      <c r="AQ665" s="444" t="str">
        <f t="shared" si="295"/>
        <v/>
      </c>
      <c r="AR665" s="375" t="str">
        <f t="shared" si="298"/>
        <v/>
      </c>
      <c r="AS665" s="377" t="str">
        <f t="shared" si="296"/>
        <v/>
      </c>
      <c r="AT665" s="378" t="str">
        <f t="shared" si="297"/>
        <v/>
      </c>
      <c r="AX665" s="625" t="b">
        <f t="shared" si="299"/>
        <v>0</v>
      </c>
      <c r="AY665" s="7" t="str">
        <f t="shared" si="300"/>
        <v>FALSEFALSEFALSE</v>
      </c>
      <c r="AZ665" s="626">
        <f t="shared" si="282"/>
        <v>0</v>
      </c>
      <c r="BA665" s="627" t="str">
        <f t="shared" si="283"/>
        <v/>
      </c>
      <c r="BB665" s="627">
        <f t="shared" si="284"/>
        <v>0</v>
      </c>
      <c r="BC665" s="690" t="str">
        <f t="shared" si="285"/>
        <v/>
      </c>
    </row>
    <row r="666" spans="1:55">
      <c r="A666" s="381">
        <v>610</v>
      </c>
      <c r="B666" s="117"/>
      <c r="C666" s="288"/>
      <c r="D666" s="289"/>
      <c r="E666" s="289"/>
      <c r="F666" s="290"/>
      <c r="G666" s="292"/>
      <c r="H666" s="116"/>
      <c r="I666" s="292"/>
      <c r="J666" s="116"/>
      <c r="K666" s="370" t="str">
        <f t="shared" si="276"/>
        <v/>
      </c>
      <c r="L666" s="370">
        <f t="shared" si="277"/>
        <v>0</v>
      </c>
      <c r="M666" s="370">
        <f t="shared" si="278"/>
        <v>0</v>
      </c>
      <c r="N666" s="371" t="str">
        <f t="shared" si="219"/>
        <v/>
      </c>
      <c r="O666" s="371" t="str">
        <f t="shared" si="220"/>
        <v/>
      </c>
      <c r="P666" s="371" t="str">
        <f t="shared" si="221"/>
        <v/>
      </c>
      <c r="Q666" s="371" t="str">
        <f t="shared" si="222"/>
        <v/>
      </c>
      <c r="R666" s="371" t="str">
        <f t="shared" si="223"/>
        <v/>
      </c>
      <c r="S666" s="371" t="str">
        <f t="shared" si="224"/>
        <v/>
      </c>
      <c r="T666" s="443" t="str">
        <f t="shared" si="279"/>
        <v/>
      </c>
      <c r="U666" s="539"/>
      <c r="V666" s="117"/>
      <c r="W666" s="118"/>
      <c r="X666" s="119"/>
      <c r="Y666" s="120"/>
      <c r="Z666" s="122"/>
      <c r="AA666" s="121"/>
      <c r="AB666" s="443" t="str">
        <f t="shared" si="280"/>
        <v/>
      </c>
      <c r="AC666" s="734" t="str">
        <f t="shared" si="281"/>
        <v/>
      </c>
      <c r="AD666" s="372"/>
      <c r="AE666" s="485"/>
      <c r="AF666" s="373" t="str">
        <f t="shared" si="286"/>
        <v/>
      </c>
      <c r="AG666" s="373" t="str">
        <f t="shared" si="287"/>
        <v/>
      </c>
      <c r="AH666" s="374" t="str">
        <f t="shared" si="288"/>
        <v/>
      </c>
      <c r="AI666" s="375" t="str">
        <f t="shared" si="289"/>
        <v/>
      </c>
      <c r="AJ666" s="375" t="str">
        <f t="shared" si="290"/>
        <v/>
      </c>
      <c r="AK666" s="375" t="str">
        <f t="shared" si="291"/>
        <v/>
      </c>
      <c r="AL666" s="375" t="str">
        <f t="shared" si="292"/>
        <v/>
      </c>
      <c r="AM666" s="375" t="str">
        <f t="shared" si="293"/>
        <v/>
      </c>
      <c r="AN666" s="376" t="str">
        <f>IF(AF666="","",IF(OR(AH666="",AH666="-"),"－",IF(OR(AM666=8,AM666=9),"",IF(OR(AJ666=3,AJ666=4,AJ666=5,AJ666=6),VLOOKUP(AH666,INDEX((係数_バス貨物_ガソリン,係数_バス貨物_CNG,係数_バス貨物_軽油,係数_バス貨物_メタノール,係数_バス貨物_LPG),MATCH(AL666,【参考】排出ガスレベル!$AI$4:$AI$671,1),1,AR666):INDEX((係数_バス貨物_ガソリン,係数_バス貨物_CNG,係数_バス貨物_軽油,係数_バス貨物_メタノール,係数_バス貨物_LPG),MATCH(AL666+1,【参考】排出ガスレベル!$AI$4:$AI$671,1)-1,5,AR666),2,FALSE),IF(OR(AJ666=1,AJ666=2),VLOOKUP(AH666,INDEX((係数_乗用_ガソリン,係数_乗用_CNG,係数_乗用_軽油,係数_乗用_メタノール,係数_乗用_LPG),1,1,AR666):INDEX((係数_乗用_ガソリン,係数_乗用_CNG,係数_乗用_軽油,係数_乗用_メタノール,係数_乗用_LPG),125,5,AR666),2,FALSE))))))</f>
        <v/>
      </c>
      <c r="AO666" s="376" t="str">
        <f>IF(T666="","",IF(OR(AH666="",AH666="-"),"－",IF(OR(AM666=8,AM666=9),"",IF(OR(AJ666=3,AJ666=4,AJ666=5,AJ666=6),VLOOKUP(AH666,INDEX((係数_バス貨物_ガソリン,係数_バス貨物_CNG,係数_バス貨物_軽油,係数_バス貨物_メタノール,係数_バス貨物_LPG),MATCH(AL666,【参考】排出ガスレベル!$AI$4:$AI$671,1),1,AR666):INDEX((係数_バス貨物_ガソリン,係数_バス貨物_CNG,係数_バス貨物_軽油,係数_バス貨物_メタノール,係数_バス貨物_LPG),MATCH(AL666+1,【参考】排出ガスレベル!$AI$4:$AI$671,1)-1,5,AR666),3,FALSE),IF(OR(AJ666=1,AJ666=2),VLOOKUP(AH666,INDEX((係数_乗用_ガソリン,係数_乗用_CNG,係数_乗用_軽油,係数_乗用_メタノール,係数_乗用_LPG),1,1,AR666):INDEX((係数_乗用_ガソリン,係数_乗用_CNG,係数_乗用_軽油,係数_乗用_メタノール,係数_乗用_LPG),125,5,AR666),3,FALSE))))))</f>
        <v/>
      </c>
      <c r="AP666" s="375" t="str">
        <f t="shared" si="294"/>
        <v/>
      </c>
      <c r="AQ666" s="444" t="str">
        <f t="shared" si="295"/>
        <v/>
      </c>
      <c r="AR666" s="375" t="str">
        <f t="shared" si="298"/>
        <v/>
      </c>
      <c r="AS666" s="377" t="str">
        <f t="shared" si="296"/>
        <v/>
      </c>
      <c r="AT666" s="378" t="str">
        <f t="shared" si="297"/>
        <v/>
      </c>
      <c r="AX666" s="625" t="b">
        <f t="shared" si="299"/>
        <v>0</v>
      </c>
      <c r="AY666" s="7" t="str">
        <f t="shared" si="300"/>
        <v>FALSEFALSEFALSE</v>
      </c>
      <c r="AZ666" s="626">
        <f t="shared" si="282"/>
        <v>0</v>
      </c>
      <c r="BA666" s="627" t="str">
        <f t="shared" si="283"/>
        <v/>
      </c>
      <c r="BB666" s="627">
        <f t="shared" si="284"/>
        <v>0</v>
      </c>
      <c r="BC666" s="690" t="str">
        <f t="shared" si="285"/>
        <v/>
      </c>
    </row>
    <row r="667" spans="1:55">
      <c r="A667" s="381">
        <v>611</v>
      </c>
      <c r="B667" s="117"/>
      <c r="C667" s="288"/>
      <c r="D667" s="289"/>
      <c r="E667" s="289"/>
      <c r="F667" s="290"/>
      <c r="G667" s="292"/>
      <c r="H667" s="116"/>
      <c r="I667" s="292"/>
      <c r="J667" s="116"/>
      <c r="K667" s="370" t="str">
        <f t="shared" si="276"/>
        <v/>
      </c>
      <c r="L667" s="370">
        <f t="shared" si="277"/>
        <v>0</v>
      </c>
      <c r="M667" s="370">
        <f t="shared" si="278"/>
        <v>0</v>
      </c>
      <c r="N667" s="371" t="str">
        <f t="shared" si="219"/>
        <v/>
      </c>
      <c r="O667" s="371" t="str">
        <f t="shared" si="220"/>
        <v/>
      </c>
      <c r="P667" s="371" t="str">
        <f t="shared" si="221"/>
        <v/>
      </c>
      <c r="Q667" s="371" t="str">
        <f t="shared" si="222"/>
        <v/>
      </c>
      <c r="R667" s="371" t="str">
        <f t="shared" si="223"/>
        <v/>
      </c>
      <c r="S667" s="371" t="str">
        <f t="shared" si="224"/>
        <v/>
      </c>
      <c r="T667" s="443" t="str">
        <f t="shared" si="279"/>
        <v/>
      </c>
      <c r="U667" s="539"/>
      <c r="V667" s="117"/>
      <c r="W667" s="118"/>
      <c r="X667" s="119"/>
      <c r="Y667" s="120"/>
      <c r="Z667" s="122"/>
      <c r="AA667" s="121"/>
      <c r="AB667" s="443" t="str">
        <f t="shared" si="280"/>
        <v/>
      </c>
      <c r="AC667" s="734" t="str">
        <f t="shared" si="281"/>
        <v/>
      </c>
      <c r="AD667" s="372"/>
      <c r="AE667" s="485"/>
      <c r="AF667" s="373" t="str">
        <f t="shared" si="286"/>
        <v/>
      </c>
      <c r="AG667" s="373" t="str">
        <f t="shared" si="287"/>
        <v/>
      </c>
      <c r="AH667" s="374" t="str">
        <f t="shared" si="288"/>
        <v/>
      </c>
      <c r="AI667" s="375" t="str">
        <f t="shared" si="289"/>
        <v/>
      </c>
      <c r="AJ667" s="375" t="str">
        <f t="shared" si="290"/>
        <v/>
      </c>
      <c r="AK667" s="375" t="str">
        <f t="shared" si="291"/>
        <v/>
      </c>
      <c r="AL667" s="375" t="str">
        <f t="shared" si="292"/>
        <v/>
      </c>
      <c r="AM667" s="375" t="str">
        <f t="shared" si="293"/>
        <v/>
      </c>
      <c r="AN667" s="376" t="str">
        <f>IF(AF667="","",IF(OR(AH667="",AH667="-"),"－",IF(OR(AM667=8,AM667=9),"",IF(OR(AJ667=3,AJ667=4,AJ667=5,AJ667=6),VLOOKUP(AH667,INDEX((係数_バス貨物_ガソリン,係数_バス貨物_CNG,係数_バス貨物_軽油,係数_バス貨物_メタノール,係数_バス貨物_LPG),MATCH(AL667,【参考】排出ガスレベル!$AI$4:$AI$671,1),1,AR667):INDEX((係数_バス貨物_ガソリン,係数_バス貨物_CNG,係数_バス貨物_軽油,係数_バス貨物_メタノール,係数_バス貨物_LPG),MATCH(AL667+1,【参考】排出ガスレベル!$AI$4:$AI$671,1)-1,5,AR667),2,FALSE),IF(OR(AJ667=1,AJ667=2),VLOOKUP(AH667,INDEX((係数_乗用_ガソリン,係数_乗用_CNG,係数_乗用_軽油,係数_乗用_メタノール,係数_乗用_LPG),1,1,AR667):INDEX((係数_乗用_ガソリン,係数_乗用_CNG,係数_乗用_軽油,係数_乗用_メタノール,係数_乗用_LPG),125,5,AR667),2,FALSE))))))</f>
        <v/>
      </c>
      <c r="AO667" s="376" t="str">
        <f>IF(T667="","",IF(OR(AH667="",AH667="-"),"－",IF(OR(AM667=8,AM667=9),"",IF(OR(AJ667=3,AJ667=4,AJ667=5,AJ667=6),VLOOKUP(AH667,INDEX((係数_バス貨物_ガソリン,係数_バス貨物_CNG,係数_バス貨物_軽油,係数_バス貨物_メタノール,係数_バス貨物_LPG),MATCH(AL667,【参考】排出ガスレベル!$AI$4:$AI$671,1),1,AR667):INDEX((係数_バス貨物_ガソリン,係数_バス貨物_CNG,係数_バス貨物_軽油,係数_バス貨物_メタノール,係数_バス貨物_LPG),MATCH(AL667+1,【参考】排出ガスレベル!$AI$4:$AI$671,1)-1,5,AR667),3,FALSE),IF(OR(AJ667=1,AJ667=2),VLOOKUP(AH667,INDEX((係数_乗用_ガソリン,係数_乗用_CNG,係数_乗用_軽油,係数_乗用_メタノール,係数_乗用_LPG),1,1,AR667):INDEX((係数_乗用_ガソリン,係数_乗用_CNG,係数_乗用_軽油,係数_乗用_メタノール,係数_乗用_LPG),125,5,AR667),3,FALSE))))))</f>
        <v/>
      </c>
      <c r="AP667" s="375" t="str">
        <f t="shared" si="294"/>
        <v/>
      </c>
      <c r="AQ667" s="444" t="str">
        <f t="shared" si="295"/>
        <v/>
      </c>
      <c r="AR667" s="375" t="str">
        <f t="shared" si="298"/>
        <v/>
      </c>
      <c r="AS667" s="377" t="str">
        <f t="shared" si="296"/>
        <v/>
      </c>
      <c r="AT667" s="378" t="str">
        <f t="shared" si="297"/>
        <v/>
      </c>
      <c r="AX667" s="625" t="b">
        <f t="shared" si="299"/>
        <v>0</v>
      </c>
      <c r="AY667" s="7" t="str">
        <f t="shared" si="300"/>
        <v>FALSEFALSEFALSE</v>
      </c>
      <c r="AZ667" s="626">
        <f t="shared" si="282"/>
        <v>0</v>
      </c>
      <c r="BA667" s="627" t="str">
        <f t="shared" si="283"/>
        <v/>
      </c>
      <c r="BB667" s="627">
        <f t="shared" si="284"/>
        <v>0</v>
      </c>
      <c r="BC667" s="690" t="str">
        <f t="shared" si="285"/>
        <v/>
      </c>
    </row>
    <row r="668" spans="1:55">
      <c r="A668" s="381">
        <v>612</v>
      </c>
      <c r="B668" s="117"/>
      <c r="C668" s="288"/>
      <c r="D668" s="289"/>
      <c r="E668" s="289"/>
      <c r="F668" s="290"/>
      <c r="G668" s="292"/>
      <c r="H668" s="116"/>
      <c r="I668" s="292"/>
      <c r="J668" s="116"/>
      <c r="K668" s="370" t="str">
        <f t="shared" si="276"/>
        <v/>
      </c>
      <c r="L668" s="370">
        <f t="shared" si="277"/>
        <v>0</v>
      </c>
      <c r="M668" s="370">
        <f t="shared" si="278"/>
        <v>0</v>
      </c>
      <c r="N668" s="371" t="str">
        <f t="shared" si="219"/>
        <v/>
      </c>
      <c r="O668" s="371" t="str">
        <f t="shared" si="220"/>
        <v/>
      </c>
      <c r="P668" s="371" t="str">
        <f t="shared" si="221"/>
        <v/>
      </c>
      <c r="Q668" s="371" t="str">
        <f t="shared" si="222"/>
        <v/>
      </c>
      <c r="R668" s="371" t="str">
        <f t="shared" si="223"/>
        <v/>
      </c>
      <c r="S668" s="371" t="str">
        <f t="shared" si="224"/>
        <v/>
      </c>
      <c r="T668" s="443" t="str">
        <f t="shared" si="279"/>
        <v/>
      </c>
      <c r="U668" s="539"/>
      <c r="V668" s="117"/>
      <c r="W668" s="118"/>
      <c r="X668" s="119"/>
      <c r="Y668" s="120"/>
      <c r="Z668" s="122"/>
      <c r="AA668" s="121"/>
      <c r="AB668" s="443" t="str">
        <f t="shared" si="280"/>
        <v/>
      </c>
      <c r="AC668" s="734" t="str">
        <f t="shared" si="281"/>
        <v/>
      </c>
      <c r="AD668" s="372"/>
      <c r="AE668" s="485"/>
      <c r="AF668" s="373" t="str">
        <f t="shared" si="286"/>
        <v/>
      </c>
      <c r="AG668" s="373" t="str">
        <f t="shared" si="287"/>
        <v/>
      </c>
      <c r="AH668" s="374" t="str">
        <f t="shared" si="288"/>
        <v/>
      </c>
      <c r="AI668" s="375" t="str">
        <f t="shared" si="289"/>
        <v/>
      </c>
      <c r="AJ668" s="375" t="str">
        <f t="shared" si="290"/>
        <v/>
      </c>
      <c r="AK668" s="375" t="str">
        <f t="shared" si="291"/>
        <v/>
      </c>
      <c r="AL668" s="375" t="str">
        <f t="shared" si="292"/>
        <v/>
      </c>
      <c r="AM668" s="375" t="str">
        <f t="shared" si="293"/>
        <v/>
      </c>
      <c r="AN668" s="376" t="str">
        <f>IF(AF668="","",IF(OR(AH668="",AH668="-"),"－",IF(OR(AM668=8,AM668=9),"",IF(OR(AJ668=3,AJ668=4,AJ668=5,AJ668=6),VLOOKUP(AH668,INDEX((係数_バス貨物_ガソリン,係数_バス貨物_CNG,係数_バス貨物_軽油,係数_バス貨物_メタノール,係数_バス貨物_LPG),MATCH(AL668,【参考】排出ガスレベル!$AI$4:$AI$671,1),1,AR668):INDEX((係数_バス貨物_ガソリン,係数_バス貨物_CNG,係数_バス貨物_軽油,係数_バス貨物_メタノール,係数_バス貨物_LPG),MATCH(AL668+1,【参考】排出ガスレベル!$AI$4:$AI$671,1)-1,5,AR668),2,FALSE),IF(OR(AJ668=1,AJ668=2),VLOOKUP(AH668,INDEX((係数_乗用_ガソリン,係数_乗用_CNG,係数_乗用_軽油,係数_乗用_メタノール,係数_乗用_LPG),1,1,AR668):INDEX((係数_乗用_ガソリン,係数_乗用_CNG,係数_乗用_軽油,係数_乗用_メタノール,係数_乗用_LPG),125,5,AR668),2,FALSE))))))</f>
        <v/>
      </c>
      <c r="AO668" s="376" t="str">
        <f>IF(T668="","",IF(OR(AH668="",AH668="-"),"－",IF(OR(AM668=8,AM668=9),"",IF(OR(AJ668=3,AJ668=4,AJ668=5,AJ668=6),VLOOKUP(AH668,INDEX((係数_バス貨物_ガソリン,係数_バス貨物_CNG,係数_バス貨物_軽油,係数_バス貨物_メタノール,係数_バス貨物_LPG),MATCH(AL668,【参考】排出ガスレベル!$AI$4:$AI$671,1),1,AR668):INDEX((係数_バス貨物_ガソリン,係数_バス貨物_CNG,係数_バス貨物_軽油,係数_バス貨物_メタノール,係数_バス貨物_LPG),MATCH(AL668+1,【参考】排出ガスレベル!$AI$4:$AI$671,1)-1,5,AR668),3,FALSE),IF(OR(AJ668=1,AJ668=2),VLOOKUP(AH668,INDEX((係数_乗用_ガソリン,係数_乗用_CNG,係数_乗用_軽油,係数_乗用_メタノール,係数_乗用_LPG),1,1,AR668):INDEX((係数_乗用_ガソリン,係数_乗用_CNG,係数_乗用_軽油,係数_乗用_メタノール,係数_乗用_LPG),125,5,AR668),3,FALSE))))))</f>
        <v/>
      </c>
      <c r="AP668" s="375" t="str">
        <f t="shared" si="294"/>
        <v/>
      </c>
      <c r="AQ668" s="444" t="str">
        <f t="shared" si="295"/>
        <v/>
      </c>
      <c r="AR668" s="375" t="str">
        <f t="shared" si="298"/>
        <v/>
      </c>
      <c r="AS668" s="377" t="str">
        <f t="shared" si="296"/>
        <v/>
      </c>
      <c r="AT668" s="378" t="str">
        <f t="shared" si="297"/>
        <v/>
      </c>
      <c r="AX668" s="625" t="b">
        <f t="shared" si="299"/>
        <v>0</v>
      </c>
      <c r="AY668" s="7" t="str">
        <f t="shared" si="300"/>
        <v>FALSEFALSEFALSE</v>
      </c>
      <c r="AZ668" s="626">
        <f t="shared" si="282"/>
        <v>0</v>
      </c>
      <c r="BA668" s="627" t="str">
        <f t="shared" si="283"/>
        <v/>
      </c>
      <c r="BB668" s="627">
        <f t="shared" si="284"/>
        <v>0</v>
      </c>
      <c r="BC668" s="690" t="str">
        <f t="shared" si="285"/>
        <v/>
      </c>
    </row>
    <row r="669" spans="1:55">
      <c r="A669" s="381">
        <v>613</v>
      </c>
      <c r="B669" s="117"/>
      <c r="C669" s="288"/>
      <c r="D669" s="289"/>
      <c r="E669" s="289"/>
      <c r="F669" s="290"/>
      <c r="G669" s="292"/>
      <c r="H669" s="116"/>
      <c r="I669" s="292"/>
      <c r="J669" s="116"/>
      <c r="K669" s="370" t="str">
        <f t="shared" si="276"/>
        <v/>
      </c>
      <c r="L669" s="370">
        <f t="shared" si="277"/>
        <v>0</v>
      </c>
      <c r="M669" s="370">
        <f t="shared" si="278"/>
        <v>0</v>
      </c>
      <c r="N669" s="371" t="str">
        <f t="shared" si="219"/>
        <v/>
      </c>
      <c r="O669" s="371" t="str">
        <f t="shared" si="220"/>
        <v/>
      </c>
      <c r="P669" s="371" t="str">
        <f t="shared" si="221"/>
        <v/>
      </c>
      <c r="Q669" s="371" t="str">
        <f t="shared" si="222"/>
        <v/>
      </c>
      <c r="R669" s="371" t="str">
        <f t="shared" si="223"/>
        <v/>
      </c>
      <c r="S669" s="371" t="str">
        <f t="shared" si="224"/>
        <v/>
      </c>
      <c r="T669" s="443" t="str">
        <f t="shared" si="279"/>
        <v/>
      </c>
      <c r="U669" s="539"/>
      <c r="V669" s="117"/>
      <c r="W669" s="118"/>
      <c r="X669" s="119"/>
      <c r="Y669" s="120"/>
      <c r="Z669" s="122"/>
      <c r="AA669" s="121"/>
      <c r="AB669" s="443" t="str">
        <f t="shared" si="280"/>
        <v/>
      </c>
      <c r="AC669" s="734" t="str">
        <f t="shared" si="281"/>
        <v/>
      </c>
      <c r="AD669" s="372"/>
      <c r="AE669" s="485"/>
      <c r="AF669" s="373" t="str">
        <f t="shared" si="286"/>
        <v/>
      </c>
      <c r="AG669" s="373" t="str">
        <f t="shared" si="287"/>
        <v/>
      </c>
      <c r="AH669" s="374" t="str">
        <f t="shared" si="288"/>
        <v/>
      </c>
      <c r="AI669" s="375" t="str">
        <f t="shared" si="289"/>
        <v/>
      </c>
      <c r="AJ669" s="375" t="str">
        <f t="shared" si="290"/>
        <v/>
      </c>
      <c r="AK669" s="375" t="str">
        <f t="shared" si="291"/>
        <v/>
      </c>
      <c r="AL669" s="375" t="str">
        <f t="shared" si="292"/>
        <v/>
      </c>
      <c r="AM669" s="375" t="str">
        <f t="shared" si="293"/>
        <v/>
      </c>
      <c r="AN669" s="376" t="str">
        <f>IF(AF669="","",IF(OR(AH669="",AH669="-"),"－",IF(OR(AM669=8,AM669=9),"",IF(OR(AJ669=3,AJ669=4,AJ669=5,AJ669=6),VLOOKUP(AH669,INDEX((係数_バス貨物_ガソリン,係数_バス貨物_CNG,係数_バス貨物_軽油,係数_バス貨物_メタノール,係数_バス貨物_LPG),MATCH(AL669,【参考】排出ガスレベル!$AI$4:$AI$671,1),1,AR669):INDEX((係数_バス貨物_ガソリン,係数_バス貨物_CNG,係数_バス貨物_軽油,係数_バス貨物_メタノール,係数_バス貨物_LPG),MATCH(AL669+1,【参考】排出ガスレベル!$AI$4:$AI$671,1)-1,5,AR669),2,FALSE),IF(OR(AJ669=1,AJ669=2),VLOOKUP(AH669,INDEX((係数_乗用_ガソリン,係数_乗用_CNG,係数_乗用_軽油,係数_乗用_メタノール,係数_乗用_LPG),1,1,AR669):INDEX((係数_乗用_ガソリン,係数_乗用_CNG,係数_乗用_軽油,係数_乗用_メタノール,係数_乗用_LPG),125,5,AR669),2,FALSE))))))</f>
        <v/>
      </c>
      <c r="AO669" s="376" t="str">
        <f>IF(T669="","",IF(OR(AH669="",AH669="-"),"－",IF(OR(AM669=8,AM669=9),"",IF(OR(AJ669=3,AJ669=4,AJ669=5,AJ669=6),VLOOKUP(AH669,INDEX((係数_バス貨物_ガソリン,係数_バス貨物_CNG,係数_バス貨物_軽油,係数_バス貨物_メタノール,係数_バス貨物_LPG),MATCH(AL669,【参考】排出ガスレベル!$AI$4:$AI$671,1),1,AR669):INDEX((係数_バス貨物_ガソリン,係数_バス貨物_CNG,係数_バス貨物_軽油,係数_バス貨物_メタノール,係数_バス貨物_LPG),MATCH(AL669+1,【参考】排出ガスレベル!$AI$4:$AI$671,1)-1,5,AR669),3,FALSE),IF(OR(AJ669=1,AJ669=2),VLOOKUP(AH669,INDEX((係数_乗用_ガソリン,係数_乗用_CNG,係数_乗用_軽油,係数_乗用_メタノール,係数_乗用_LPG),1,1,AR669):INDEX((係数_乗用_ガソリン,係数_乗用_CNG,係数_乗用_軽油,係数_乗用_メタノール,係数_乗用_LPG),125,5,AR669),3,FALSE))))))</f>
        <v/>
      </c>
      <c r="AP669" s="375" t="str">
        <f t="shared" si="294"/>
        <v/>
      </c>
      <c r="AQ669" s="444" t="str">
        <f t="shared" si="295"/>
        <v/>
      </c>
      <c r="AR669" s="375" t="str">
        <f t="shared" si="298"/>
        <v/>
      </c>
      <c r="AS669" s="377" t="str">
        <f t="shared" si="296"/>
        <v/>
      </c>
      <c r="AT669" s="378" t="str">
        <f t="shared" si="297"/>
        <v/>
      </c>
      <c r="AX669" s="625" t="b">
        <f t="shared" si="299"/>
        <v>0</v>
      </c>
      <c r="AY669" s="7" t="str">
        <f t="shared" si="300"/>
        <v>FALSEFALSEFALSE</v>
      </c>
      <c r="AZ669" s="626">
        <f t="shared" si="282"/>
        <v>0</v>
      </c>
      <c r="BA669" s="627" t="str">
        <f t="shared" si="283"/>
        <v/>
      </c>
      <c r="BB669" s="627">
        <f t="shared" si="284"/>
        <v>0</v>
      </c>
      <c r="BC669" s="690" t="str">
        <f t="shared" si="285"/>
        <v/>
      </c>
    </row>
    <row r="670" spans="1:55">
      <c r="A670" s="381">
        <v>614</v>
      </c>
      <c r="B670" s="117"/>
      <c r="C670" s="288"/>
      <c r="D670" s="289"/>
      <c r="E670" s="289"/>
      <c r="F670" s="290"/>
      <c r="G670" s="292"/>
      <c r="H670" s="116"/>
      <c r="I670" s="292"/>
      <c r="J670" s="116"/>
      <c r="K670" s="370" t="str">
        <f t="shared" si="276"/>
        <v/>
      </c>
      <c r="L670" s="370">
        <f t="shared" si="277"/>
        <v>0</v>
      </c>
      <c r="M670" s="370">
        <f t="shared" si="278"/>
        <v>0</v>
      </c>
      <c r="N670" s="371" t="str">
        <f t="shared" si="219"/>
        <v/>
      </c>
      <c r="O670" s="371" t="str">
        <f t="shared" si="220"/>
        <v/>
      </c>
      <c r="P670" s="371" t="str">
        <f t="shared" si="221"/>
        <v/>
      </c>
      <c r="Q670" s="371" t="str">
        <f t="shared" si="222"/>
        <v/>
      </c>
      <c r="R670" s="371" t="str">
        <f t="shared" si="223"/>
        <v/>
      </c>
      <c r="S670" s="371" t="str">
        <f t="shared" si="224"/>
        <v/>
      </c>
      <c r="T670" s="443" t="str">
        <f t="shared" si="279"/>
        <v/>
      </c>
      <c r="U670" s="539"/>
      <c r="V670" s="117"/>
      <c r="W670" s="118"/>
      <c r="X670" s="119"/>
      <c r="Y670" s="120"/>
      <c r="Z670" s="122"/>
      <c r="AA670" s="121"/>
      <c r="AB670" s="443" t="str">
        <f t="shared" si="280"/>
        <v/>
      </c>
      <c r="AC670" s="734" t="str">
        <f t="shared" si="281"/>
        <v/>
      </c>
      <c r="AD670" s="372"/>
      <c r="AE670" s="485"/>
      <c r="AF670" s="373" t="str">
        <f t="shared" si="286"/>
        <v/>
      </c>
      <c r="AG670" s="373" t="str">
        <f t="shared" si="287"/>
        <v/>
      </c>
      <c r="AH670" s="374" t="str">
        <f t="shared" si="288"/>
        <v/>
      </c>
      <c r="AI670" s="375" t="str">
        <f t="shared" si="289"/>
        <v/>
      </c>
      <c r="AJ670" s="375" t="str">
        <f t="shared" si="290"/>
        <v/>
      </c>
      <c r="AK670" s="375" t="str">
        <f t="shared" si="291"/>
        <v/>
      </c>
      <c r="AL670" s="375" t="str">
        <f t="shared" si="292"/>
        <v/>
      </c>
      <c r="AM670" s="375" t="str">
        <f t="shared" si="293"/>
        <v/>
      </c>
      <c r="AN670" s="376" t="str">
        <f>IF(AF670="","",IF(OR(AH670="",AH670="-"),"－",IF(OR(AM670=8,AM670=9),"",IF(OR(AJ670=3,AJ670=4,AJ670=5,AJ670=6),VLOOKUP(AH670,INDEX((係数_バス貨物_ガソリン,係数_バス貨物_CNG,係数_バス貨物_軽油,係数_バス貨物_メタノール,係数_バス貨物_LPG),MATCH(AL670,【参考】排出ガスレベル!$AI$4:$AI$671,1),1,AR670):INDEX((係数_バス貨物_ガソリン,係数_バス貨物_CNG,係数_バス貨物_軽油,係数_バス貨物_メタノール,係数_バス貨物_LPG),MATCH(AL670+1,【参考】排出ガスレベル!$AI$4:$AI$671,1)-1,5,AR670),2,FALSE),IF(OR(AJ670=1,AJ670=2),VLOOKUP(AH670,INDEX((係数_乗用_ガソリン,係数_乗用_CNG,係数_乗用_軽油,係数_乗用_メタノール,係数_乗用_LPG),1,1,AR670):INDEX((係数_乗用_ガソリン,係数_乗用_CNG,係数_乗用_軽油,係数_乗用_メタノール,係数_乗用_LPG),125,5,AR670),2,FALSE))))))</f>
        <v/>
      </c>
      <c r="AO670" s="376" t="str">
        <f>IF(T670="","",IF(OR(AH670="",AH670="-"),"－",IF(OR(AM670=8,AM670=9),"",IF(OR(AJ670=3,AJ670=4,AJ670=5,AJ670=6),VLOOKUP(AH670,INDEX((係数_バス貨物_ガソリン,係数_バス貨物_CNG,係数_バス貨物_軽油,係数_バス貨物_メタノール,係数_バス貨物_LPG),MATCH(AL670,【参考】排出ガスレベル!$AI$4:$AI$671,1),1,AR670):INDEX((係数_バス貨物_ガソリン,係数_バス貨物_CNG,係数_バス貨物_軽油,係数_バス貨物_メタノール,係数_バス貨物_LPG),MATCH(AL670+1,【参考】排出ガスレベル!$AI$4:$AI$671,1)-1,5,AR670),3,FALSE),IF(OR(AJ670=1,AJ670=2),VLOOKUP(AH670,INDEX((係数_乗用_ガソリン,係数_乗用_CNG,係数_乗用_軽油,係数_乗用_メタノール,係数_乗用_LPG),1,1,AR670):INDEX((係数_乗用_ガソリン,係数_乗用_CNG,係数_乗用_軽油,係数_乗用_メタノール,係数_乗用_LPG),125,5,AR670),3,FALSE))))))</f>
        <v/>
      </c>
      <c r="AP670" s="375" t="str">
        <f t="shared" si="294"/>
        <v/>
      </c>
      <c r="AQ670" s="444" t="str">
        <f t="shared" si="295"/>
        <v/>
      </c>
      <c r="AR670" s="375" t="str">
        <f t="shared" si="298"/>
        <v/>
      </c>
      <c r="AS670" s="377" t="str">
        <f t="shared" si="296"/>
        <v/>
      </c>
      <c r="AT670" s="378" t="str">
        <f t="shared" si="297"/>
        <v/>
      </c>
      <c r="AX670" s="625" t="b">
        <f t="shared" si="299"/>
        <v>0</v>
      </c>
      <c r="AY670" s="7" t="str">
        <f t="shared" si="300"/>
        <v>FALSEFALSEFALSE</v>
      </c>
      <c r="AZ670" s="626">
        <f t="shared" si="282"/>
        <v>0</v>
      </c>
      <c r="BA670" s="627" t="str">
        <f t="shared" si="283"/>
        <v/>
      </c>
      <c r="BB670" s="627">
        <f t="shared" si="284"/>
        <v>0</v>
      </c>
      <c r="BC670" s="690" t="str">
        <f t="shared" si="285"/>
        <v/>
      </c>
    </row>
    <row r="671" spans="1:55">
      <c r="A671" s="381">
        <v>615</v>
      </c>
      <c r="B671" s="117"/>
      <c r="C671" s="288"/>
      <c r="D671" s="289"/>
      <c r="E671" s="289"/>
      <c r="F671" s="290"/>
      <c r="G671" s="292"/>
      <c r="H671" s="116"/>
      <c r="I671" s="292"/>
      <c r="J671" s="116"/>
      <c r="K671" s="370" t="str">
        <f t="shared" si="276"/>
        <v/>
      </c>
      <c r="L671" s="370">
        <f t="shared" si="277"/>
        <v>0</v>
      </c>
      <c r="M671" s="370">
        <f t="shared" si="278"/>
        <v>0</v>
      </c>
      <c r="N671" s="371" t="str">
        <f t="shared" si="219"/>
        <v/>
      </c>
      <c r="O671" s="371" t="str">
        <f t="shared" si="220"/>
        <v/>
      </c>
      <c r="P671" s="371" t="str">
        <f t="shared" si="221"/>
        <v/>
      </c>
      <c r="Q671" s="371" t="str">
        <f t="shared" si="222"/>
        <v/>
      </c>
      <c r="R671" s="371" t="str">
        <f t="shared" si="223"/>
        <v/>
      </c>
      <c r="S671" s="371" t="str">
        <f t="shared" si="224"/>
        <v/>
      </c>
      <c r="T671" s="443" t="str">
        <f t="shared" si="279"/>
        <v/>
      </c>
      <c r="U671" s="539"/>
      <c r="V671" s="117"/>
      <c r="W671" s="118"/>
      <c r="X671" s="119"/>
      <c r="Y671" s="120"/>
      <c r="Z671" s="122"/>
      <c r="AA671" s="121"/>
      <c r="AB671" s="443" t="str">
        <f t="shared" si="280"/>
        <v/>
      </c>
      <c r="AC671" s="734" t="str">
        <f t="shared" si="281"/>
        <v/>
      </c>
      <c r="AD671" s="372"/>
      <c r="AE671" s="485"/>
      <c r="AF671" s="373" t="str">
        <f t="shared" si="286"/>
        <v/>
      </c>
      <c r="AG671" s="373" t="str">
        <f t="shared" si="287"/>
        <v/>
      </c>
      <c r="AH671" s="374" t="str">
        <f t="shared" si="288"/>
        <v/>
      </c>
      <c r="AI671" s="375" t="str">
        <f t="shared" si="289"/>
        <v/>
      </c>
      <c r="AJ671" s="375" t="str">
        <f t="shared" si="290"/>
        <v/>
      </c>
      <c r="AK671" s="375" t="str">
        <f t="shared" si="291"/>
        <v/>
      </c>
      <c r="AL671" s="375" t="str">
        <f t="shared" si="292"/>
        <v/>
      </c>
      <c r="AM671" s="375" t="str">
        <f t="shared" si="293"/>
        <v/>
      </c>
      <c r="AN671" s="376" t="str">
        <f>IF(AF671="","",IF(OR(AH671="",AH671="-"),"－",IF(OR(AM671=8,AM671=9),"",IF(OR(AJ671=3,AJ671=4,AJ671=5,AJ671=6),VLOOKUP(AH671,INDEX((係数_バス貨物_ガソリン,係数_バス貨物_CNG,係数_バス貨物_軽油,係数_バス貨物_メタノール,係数_バス貨物_LPG),MATCH(AL671,【参考】排出ガスレベル!$AI$4:$AI$671,1),1,AR671):INDEX((係数_バス貨物_ガソリン,係数_バス貨物_CNG,係数_バス貨物_軽油,係数_バス貨物_メタノール,係数_バス貨物_LPG),MATCH(AL671+1,【参考】排出ガスレベル!$AI$4:$AI$671,1)-1,5,AR671),2,FALSE),IF(OR(AJ671=1,AJ671=2),VLOOKUP(AH671,INDEX((係数_乗用_ガソリン,係数_乗用_CNG,係数_乗用_軽油,係数_乗用_メタノール,係数_乗用_LPG),1,1,AR671):INDEX((係数_乗用_ガソリン,係数_乗用_CNG,係数_乗用_軽油,係数_乗用_メタノール,係数_乗用_LPG),125,5,AR671),2,FALSE))))))</f>
        <v/>
      </c>
      <c r="AO671" s="376" t="str">
        <f>IF(T671="","",IF(OR(AH671="",AH671="-"),"－",IF(OR(AM671=8,AM671=9),"",IF(OR(AJ671=3,AJ671=4,AJ671=5,AJ671=6),VLOOKUP(AH671,INDEX((係数_バス貨物_ガソリン,係数_バス貨物_CNG,係数_バス貨物_軽油,係数_バス貨物_メタノール,係数_バス貨物_LPG),MATCH(AL671,【参考】排出ガスレベル!$AI$4:$AI$671,1),1,AR671):INDEX((係数_バス貨物_ガソリン,係数_バス貨物_CNG,係数_バス貨物_軽油,係数_バス貨物_メタノール,係数_バス貨物_LPG),MATCH(AL671+1,【参考】排出ガスレベル!$AI$4:$AI$671,1)-1,5,AR671),3,FALSE),IF(OR(AJ671=1,AJ671=2),VLOOKUP(AH671,INDEX((係数_乗用_ガソリン,係数_乗用_CNG,係数_乗用_軽油,係数_乗用_メタノール,係数_乗用_LPG),1,1,AR671):INDEX((係数_乗用_ガソリン,係数_乗用_CNG,係数_乗用_軽油,係数_乗用_メタノール,係数_乗用_LPG),125,5,AR671),3,FALSE))))))</f>
        <v/>
      </c>
      <c r="AP671" s="375" t="str">
        <f t="shared" si="294"/>
        <v/>
      </c>
      <c r="AQ671" s="444" t="str">
        <f t="shared" si="295"/>
        <v/>
      </c>
      <c r="AR671" s="375" t="str">
        <f t="shared" si="298"/>
        <v/>
      </c>
      <c r="AS671" s="377" t="str">
        <f t="shared" si="296"/>
        <v/>
      </c>
      <c r="AT671" s="378" t="str">
        <f t="shared" si="297"/>
        <v/>
      </c>
      <c r="AX671" s="625" t="b">
        <f t="shared" si="299"/>
        <v>0</v>
      </c>
      <c r="AY671" s="7" t="str">
        <f t="shared" si="300"/>
        <v>FALSEFALSEFALSE</v>
      </c>
      <c r="AZ671" s="626">
        <f t="shared" si="282"/>
        <v>0</v>
      </c>
      <c r="BA671" s="627" t="str">
        <f t="shared" si="283"/>
        <v/>
      </c>
      <c r="BB671" s="627">
        <f t="shared" si="284"/>
        <v>0</v>
      </c>
      <c r="BC671" s="690" t="str">
        <f t="shared" si="285"/>
        <v/>
      </c>
    </row>
    <row r="672" spans="1:55">
      <c r="A672" s="381">
        <v>616</v>
      </c>
      <c r="B672" s="117"/>
      <c r="C672" s="288"/>
      <c r="D672" s="289"/>
      <c r="E672" s="289"/>
      <c r="F672" s="290"/>
      <c r="G672" s="292"/>
      <c r="H672" s="116"/>
      <c r="I672" s="292"/>
      <c r="J672" s="116"/>
      <c r="K672" s="370" t="str">
        <f t="shared" si="276"/>
        <v/>
      </c>
      <c r="L672" s="370">
        <f t="shared" si="277"/>
        <v>0</v>
      </c>
      <c r="M672" s="370">
        <f t="shared" si="278"/>
        <v>0</v>
      </c>
      <c r="N672" s="371" t="str">
        <f t="shared" si="219"/>
        <v/>
      </c>
      <c r="O672" s="371" t="str">
        <f t="shared" si="220"/>
        <v/>
      </c>
      <c r="P672" s="371" t="str">
        <f t="shared" si="221"/>
        <v/>
      </c>
      <c r="Q672" s="371" t="str">
        <f t="shared" si="222"/>
        <v/>
      </c>
      <c r="R672" s="371" t="str">
        <f t="shared" si="223"/>
        <v/>
      </c>
      <c r="S672" s="371" t="str">
        <f t="shared" si="224"/>
        <v/>
      </c>
      <c r="T672" s="443" t="str">
        <f t="shared" si="279"/>
        <v/>
      </c>
      <c r="U672" s="539"/>
      <c r="V672" s="117"/>
      <c r="W672" s="118"/>
      <c r="X672" s="119"/>
      <c r="Y672" s="120"/>
      <c r="Z672" s="122"/>
      <c r="AA672" s="121"/>
      <c r="AB672" s="443" t="str">
        <f t="shared" si="280"/>
        <v/>
      </c>
      <c r="AC672" s="734" t="str">
        <f t="shared" si="281"/>
        <v/>
      </c>
      <c r="AD672" s="372"/>
      <c r="AE672" s="485"/>
      <c r="AF672" s="373" t="str">
        <f t="shared" si="286"/>
        <v/>
      </c>
      <c r="AG672" s="373" t="str">
        <f t="shared" si="287"/>
        <v/>
      </c>
      <c r="AH672" s="374" t="str">
        <f t="shared" si="288"/>
        <v/>
      </c>
      <c r="AI672" s="375" t="str">
        <f t="shared" si="289"/>
        <v/>
      </c>
      <c r="AJ672" s="375" t="str">
        <f t="shared" si="290"/>
        <v/>
      </c>
      <c r="AK672" s="375" t="str">
        <f t="shared" si="291"/>
        <v/>
      </c>
      <c r="AL672" s="375" t="str">
        <f t="shared" si="292"/>
        <v/>
      </c>
      <c r="AM672" s="375" t="str">
        <f t="shared" si="293"/>
        <v/>
      </c>
      <c r="AN672" s="376" t="str">
        <f>IF(AF672="","",IF(OR(AH672="",AH672="-"),"－",IF(OR(AM672=8,AM672=9),"",IF(OR(AJ672=3,AJ672=4,AJ672=5,AJ672=6),VLOOKUP(AH672,INDEX((係数_バス貨物_ガソリン,係数_バス貨物_CNG,係数_バス貨物_軽油,係数_バス貨物_メタノール,係数_バス貨物_LPG),MATCH(AL672,【参考】排出ガスレベル!$AI$4:$AI$671,1),1,AR672):INDEX((係数_バス貨物_ガソリン,係数_バス貨物_CNG,係数_バス貨物_軽油,係数_バス貨物_メタノール,係数_バス貨物_LPG),MATCH(AL672+1,【参考】排出ガスレベル!$AI$4:$AI$671,1)-1,5,AR672),2,FALSE),IF(OR(AJ672=1,AJ672=2),VLOOKUP(AH672,INDEX((係数_乗用_ガソリン,係数_乗用_CNG,係数_乗用_軽油,係数_乗用_メタノール,係数_乗用_LPG),1,1,AR672):INDEX((係数_乗用_ガソリン,係数_乗用_CNG,係数_乗用_軽油,係数_乗用_メタノール,係数_乗用_LPG),125,5,AR672),2,FALSE))))))</f>
        <v/>
      </c>
      <c r="AO672" s="376" t="str">
        <f>IF(T672="","",IF(OR(AH672="",AH672="-"),"－",IF(OR(AM672=8,AM672=9),"",IF(OR(AJ672=3,AJ672=4,AJ672=5,AJ672=6),VLOOKUP(AH672,INDEX((係数_バス貨物_ガソリン,係数_バス貨物_CNG,係数_バス貨物_軽油,係数_バス貨物_メタノール,係数_バス貨物_LPG),MATCH(AL672,【参考】排出ガスレベル!$AI$4:$AI$671,1),1,AR672):INDEX((係数_バス貨物_ガソリン,係数_バス貨物_CNG,係数_バス貨物_軽油,係数_バス貨物_メタノール,係数_バス貨物_LPG),MATCH(AL672+1,【参考】排出ガスレベル!$AI$4:$AI$671,1)-1,5,AR672),3,FALSE),IF(OR(AJ672=1,AJ672=2),VLOOKUP(AH672,INDEX((係数_乗用_ガソリン,係数_乗用_CNG,係数_乗用_軽油,係数_乗用_メタノール,係数_乗用_LPG),1,1,AR672):INDEX((係数_乗用_ガソリン,係数_乗用_CNG,係数_乗用_軽油,係数_乗用_メタノール,係数_乗用_LPG),125,5,AR672),3,FALSE))))))</f>
        <v/>
      </c>
      <c r="AP672" s="375" t="str">
        <f t="shared" si="294"/>
        <v/>
      </c>
      <c r="AQ672" s="444" t="str">
        <f t="shared" si="295"/>
        <v/>
      </c>
      <c r="AR672" s="375" t="str">
        <f t="shared" si="298"/>
        <v/>
      </c>
      <c r="AS672" s="377" t="str">
        <f t="shared" si="296"/>
        <v/>
      </c>
      <c r="AT672" s="378" t="str">
        <f t="shared" si="297"/>
        <v/>
      </c>
      <c r="AX672" s="625" t="b">
        <f t="shared" si="299"/>
        <v>0</v>
      </c>
      <c r="AY672" s="7" t="str">
        <f t="shared" si="300"/>
        <v>FALSEFALSEFALSE</v>
      </c>
      <c r="AZ672" s="626">
        <f t="shared" si="282"/>
        <v>0</v>
      </c>
      <c r="BA672" s="627" t="str">
        <f t="shared" si="283"/>
        <v/>
      </c>
      <c r="BB672" s="627">
        <f t="shared" si="284"/>
        <v>0</v>
      </c>
      <c r="BC672" s="690" t="str">
        <f t="shared" si="285"/>
        <v/>
      </c>
    </row>
    <row r="673" spans="1:55">
      <c r="A673" s="381">
        <v>617</v>
      </c>
      <c r="B673" s="117"/>
      <c r="C673" s="288"/>
      <c r="D673" s="289"/>
      <c r="E673" s="289"/>
      <c r="F673" s="290"/>
      <c r="G673" s="292"/>
      <c r="H673" s="116"/>
      <c r="I673" s="292"/>
      <c r="J673" s="116"/>
      <c r="K673" s="370" t="str">
        <f t="shared" si="276"/>
        <v/>
      </c>
      <c r="L673" s="370">
        <f t="shared" si="277"/>
        <v>0</v>
      </c>
      <c r="M673" s="370">
        <f t="shared" si="278"/>
        <v>0</v>
      </c>
      <c r="N673" s="371" t="str">
        <f t="shared" si="219"/>
        <v/>
      </c>
      <c r="O673" s="371" t="str">
        <f t="shared" si="220"/>
        <v/>
      </c>
      <c r="P673" s="371" t="str">
        <f t="shared" si="221"/>
        <v/>
      </c>
      <c r="Q673" s="371" t="str">
        <f t="shared" si="222"/>
        <v/>
      </c>
      <c r="R673" s="371" t="str">
        <f t="shared" si="223"/>
        <v/>
      </c>
      <c r="S673" s="371" t="str">
        <f t="shared" si="224"/>
        <v/>
      </c>
      <c r="T673" s="443" t="str">
        <f t="shared" si="279"/>
        <v/>
      </c>
      <c r="U673" s="539"/>
      <c r="V673" s="117"/>
      <c r="W673" s="118"/>
      <c r="X673" s="119"/>
      <c r="Y673" s="120"/>
      <c r="Z673" s="122"/>
      <c r="AA673" s="121"/>
      <c r="AB673" s="443" t="str">
        <f t="shared" si="280"/>
        <v/>
      </c>
      <c r="AC673" s="734" t="str">
        <f t="shared" si="281"/>
        <v/>
      </c>
      <c r="AD673" s="372"/>
      <c r="AE673" s="485"/>
      <c r="AF673" s="373" t="str">
        <f t="shared" si="286"/>
        <v/>
      </c>
      <c r="AG673" s="373" t="str">
        <f t="shared" si="287"/>
        <v/>
      </c>
      <c r="AH673" s="374" t="str">
        <f t="shared" si="288"/>
        <v/>
      </c>
      <c r="AI673" s="375" t="str">
        <f t="shared" si="289"/>
        <v/>
      </c>
      <c r="AJ673" s="375" t="str">
        <f t="shared" si="290"/>
        <v/>
      </c>
      <c r="AK673" s="375" t="str">
        <f t="shared" si="291"/>
        <v/>
      </c>
      <c r="AL673" s="375" t="str">
        <f t="shared" si="292"/>
        <v/>
      </c>
      <c r="AM673" s="375" t="str">
        <f t="shared" si="293"/>
        <v/>
      </c>
      <c r="AN673" s="376" t="str">
        <f>IF(AF673="","",IF(OR(AH673="",AH673="-"),"－",IF(OR(AM673=8,AM673=9),"",IF(OR(AJ673=3,AJ673=4,AJ673=5,AJ673=6),VLOOKUP(AH673,INDEX((係数_バス貨物_ガソリン,係数_バス貨物_CNG,係数_バス貨物_軽油,係数_バス貨物_メタノール,係数_バス貨物_LPG),MATCH(AL673,【参考】排出ガスレベル!$AI$4:$AI$671,1),1,AR673):INDEX((係数_バス貨物_ガソリン,係数_バス貨物_CNG,係数_バス貨物_軽油,係数_バス貨物_メタノール,係数_バス貨物_LPG),MATCH(AL673+1,【参考】排出ガスレベル!$AI$4:$AI$671,1)-1,5,AR673),2,FALSE),IF(OR(AJ673=1,AJ673=2),VLOOKUP(AH673,INDEX((係数_乗用_ガソリン,係数_乗用_CNG,係数_乗用_軽油,係数_乗用_メタノール,係数_乗用_LPG),1,1,AR673):INDEX((係数_乗用_ガソリン,係数_乗用_CNG,係数_乗用_軽油,係数_乗用_メタノール,係数_乗用_LPG),125,5,AR673),2,FALSE))))))</f>
        <v/>
      </c>
      <c r="AO673" s="376" t="str">
        <f>IF(T673="","",IF(OR(AH673="",AH673="-"),"－",IF(OR(AM673=8,AM673=9),"",IF(OR(AJ673=3,AJ673=4,AJ673=5,AJ673=6),VLOOKUP(AH673,INDEX((係数_バス貨物_ガソリン,係数_バス貨物_CNG,係数_バス貨物_軽油,係数_バス貨物_メタノール,係数_バス貨物_LPG),MATCH(AL673,【参考】排出ガスレベル!$AI$4:$AI$671,1),1,AR673):INDEX((係数_バス貨物_ガソリン,係数_バス貨物_CNG,係数_バス貨物_軽油,係数_バス貨物_メタノール,係数_バス貨物_LPG),MATCH(AL673+1,【参考】排出ガスレベル!$AI$4:$AI$671,1)-1,5,AR673),3,FALSE),IF(OR(AJ673=1,AJ673=2),VLOOKUP(AH673,INDEX((係数_乗用_ガソリン,係数_乗用_CNG,係数_乗用_軽油,係数_乗用_メタノール,係数_乗用_LPG),1,1,AR673):INDEX((係数_乗用_ガソリン,係数_乗用_CNG,係数_乗用_軽油,係数_乗用_メタノール,係数_乗用_LPG),125,5,AR673),3,FALSE))))))</f>
        <v/>
      </c>
      <c r="AP673" s="375" t="str">
        <f t="shared" si="294"/>
        <v/>
      </c>
      <c r="AQ673" s="444" t="str">
        <f t="shared" si="295"/>
        <v/>
      </c>
      <c r="AR673" s="375" t="str">
        <f t="shared" si="298"/>
        <v/>
      </c>
      <c r="AS673" s="377" t="str">
        <f t="shared" si="296"/>
        <v/>
      </c>
      <c r="AT673" s="378" t="str">
        <f t="shared" si="297"/>
        <v/>
      </c>
      <c r="AX673" s="625" t="b">
        <f t="shared" si="299"/>
        <v>0</v>
      </c>
      <c r="AY673" s="7" t="str">
        <f t="shared" si="300"/>
        <v>FALSEFALSEFALSE</v>
      </c>
      <c r="AZ673" s="626">
        <f t="shared" si="282"/>
        <v>0</v>
      </c>
      <c r="BA673" s="627" t="str">
        <f t="shared" si="283"/>
        <v/>
      </c>
      <c r="BB673" s="627">
        <f t="shared" si="284"/>
        <v>0</v>
      </c>
      <c r="BC673" s="690" t="str">
        <f t="shared" si="285"/>
        <v/>
      </c>
    </row>
    <row r="674" spans="1:55">
      <c r="A674" s="381">
        <v>618</v>
      </c>
      <c r="B674" s="117"/>
      <c r="C674" s="288"/>
      <c r="D674" s="289"/>
      <c r="E674" s="289"/>
      <c r="F674" s="290"/>
      <c r="G674" s="292"/>
      <c r="H674" s="116"/>
      <c r="I674" s="292"/>
      <c r="J674" s="116"/>
      <c r="K674" s="370" t="str">
        <f t="shared" si="276"/>
        <v/>
      </c>
      <c r="L674" s="370">
        <f t="shared" si="277"/>
        <v>0</v>
      </c>
      <c r="M674" s="370">
        <f t="shared" si="278"/>
        <v>0</v>
      </c>
      <c r="N674" s="371" t="str">
        <f t="shared" si="219"/>
        <v/>
      </c>
      <c r="O674" s="371" t="str">
        <f t="shared" si="220"/>
        <v/>
      </c>
      <c r="P674" s="371" t="str">
        <f t="shared" si="221"/>
        <v/>
      </c>
      <c r="Q674" s="371" t="str">
        <f t="shared" si="222"/>
        <v/>
      </c>
      <c r="R674" s="371" t="str">
        <f t="shared" si="223"/>
        <v/>
      </c>
      <c r="S674" s="371" t="str">
        <f t="shared" si="224"/>
        <v/>
      </c>
      <c r="T674" s="443" t="str">
        <f t="shared" si="279"/>
        <v/>
      </c>
      <c r="U674" s="539"/>
      <c r="V674" s="117"/>
      <c r="W674" s="118"/>
      <c r="X674" s="119"/>
      <c r="Y674" s="120"/>
      <c r="Z674" s="122"/>
      <c r="AA674" s="121"/>
      <c r="AB674" s="443" t="str">
        <f t="shared" si="280"/>
        <v/>
      </c>
      <c r="AC674" s="734" t="str">
        <f t="shared" si="281"/>
        <v/>
      </c>
      <c r="AD674" s="372"/>
      <c r="AE674" s="485"/>
      <c r="AF674" s="373" t="str">
        <f t="shared" si="286"/>
        <v/>
      </c>
      <c r="AG674" s="373" t="str">
        <f t="shared" si="287"/>
        <v/>
      </c>
      <c r="AH674" s="374" t="str">
        <f t="shared" si="288"/>
        <v/>
      </c>
      <c r="AI674" s="375" t="str">
        <f t="shared" si="289"/>
        <v/>
      </c>
      <c r="AJ674" s="375" t="str">
        <f t="shared" si="290"/>
        <v/>
      </c>
      <c r="AK674" s="375" t="str">
        <f t="shared" si="291"/>
        <v/>
      </c>
      <c r="AL674" s="375" t="str">
        <f t="shared" si="292"/>
        <v/>
      </c>
      <c r="AM674" s="375" t="str">
        <f t="shared" si="293"/>
        <v/>
      </c>
      <c r="AN674" s="376" t="str">
        <f>IF(AF674="","",IF(OR(AH674="",AH674="-"),"－",IF(OR(AM674=8,AM674=9),"",IF(OR(AJ674=3,AJ674=4,AJ674=5,AJ674=6),VLOOKUP(AH674,INDEX((係数_バス貨物_ガソリン,係数_バス貨物_CNG,係数_バス貨物_軽油,係数_バス貨物_メタノール,係数_バス貨物_LPG),MATCH(AL674,【参考】排出ガスレベル!$AI$4:$AI$671,1),1,AR674):INDEX((係数_バス貨物_ガソリン,係数_バス貨物_CNG,係数_バス貨物_軽油,係数_バス貨物_メタノール,係数_バス貨物_LPG),MATCH(AL674+1,【参考】排出ガスレベル!$AI$4:$AI$671,1)-1,5,AR674),2,FALSE),IF(OR(AJ674=1,AJ674=2),VLOOKUP(AH674,INDEX((係数_乗用_ガソリン,係数_乗用_CNG,係数_乗用_軽油,係数_乗用_メタノール,係数_乗用_LPG),1,1,AR674):INDEX((係数_乗用_ガソリン,係数_乗用_CNG,係数_乗用_軽油,係数_乗用_メタノール,係数_乗用_LPG),125,5,AR674),2,FALSE))))))</f>
        <v/>
      </c>
      <c r="AO674" s="376" t="str">
        <f>IF(T674="","",IF(OR(AH674="",AH674="-"),"－",IF(OR(AM674=8,AM674=9),"",IF(OR(AJ674=3,AJ674=4,AJ674=5,AJ674=6),VLOOKUP(AH674,INDEX((係数_バス貨物_ガソリン,係数_バス貨物_CNG,係数_バス貨物_軽油,係数_バス貨物_メタノール,係数_バス貨物_LPG),MATCH(AL674,【参考】排出ガスレベル!$AI$4:$AI$671,1),1,AR674):INDEX((係数_バス貨物_ガソリン,係数_バス貨物_CNG,係数_バス貨物_軽油,係数_バス貨物_メタノール,係数_バス貨物_LPG),MATCH(AL674+1,【参考】排出ガスレベル!$AI$4:$AI$671,1)-1,5,AR674),3,FALSE),IF(OR(AJ674=1,AJ674=2),VLOOKUP(AH674,INDEX((係数_乗用_ガソリン,係数_乗用_CNG,係数_乗用_軽油,係数_乗用_メタノール,係数_乗用_LPG),1,1,AR674):INDEX((係数_乗用_ガソリン,係数_乗用_CNG,係数_乗用_軽油,係数_乗用_メタノール,係数_乗用_LPG),125,5,AR674),3,FALSE))))))</f>
        <v/>
      </c>
      <c r="AP674" s="375" t="str">
        <f t="shared" si="294"/>
        <v/>
      </c>
      <c r="AQ674" s="444" t="str">
        <f t="shared" si="295"/>
        <v/>
      </c>
      <c r="AR674" s="375" t="str">
        <f t="shared" si="298"/>
        <v/>
      </c>
      <c r="AS674" s="377" t="str">
        <f t="shared" si="296"/>
        <v/>
      </c>
      <c r="AT674" s="378" t="str">
        <f t="shared" si="297"/>
        <v/>
      </c>
      <c r="AX674" s="625" t="b">
        <f t="shared" si="299"/>
        <v>0</v>
      </c>
      <c r="AY674" s="7" t="str">
        <f t="shared" si="300"/>
        <v>FALSEFALSEFALSE</v>
      </c>
      <c r="AZ674" s="626">
        <f t="shared" si="282"/>
        <v>0</v>
      </c>
      <c r="BA674" s="627" t="str">
        <f t="shared" si="283"/>
        <v/>
      </c>
      <c r="BB674" s="627">
        <f t="shared" si="284"/>
        <v>0</v>
      </c>
      <c r="BC674" s="690" t="str">
        <f t="shared" si="285"/>
        <v/>
      </c>
    </row>
    <row r="675" spans="1:55">
      <c r="A675" s="381">
        <v>619</v>
      </c>
      <c r="B675" s="117"/>
      <c r="C675" s="288"/>
      <c r="D675" s="289"/>
      <c r="E675" s="289"/>
      <c r="F675" s="290"/>
      <c r="G675" s="292"/>
      <c r="H675" s="116"/>
      <c r="I675" s="292"/>
      <c r="J675" s="116"/>
      <c r="K675" s="370" t="str">
        <f t="shared" si="276"/>
        <v/>
      </c>
      <c r="L675" s="370">
        <f t="shared" si="277"/>
        <v>0</v>
      </c>
      <c r="M675" s="370">
        <f t="shared" si="278"/>
        <v>0</v>
      </c>
      <c r="N675" s="371" t="str">
        <f t="shared" si="219"/>
        <v/>
      </c>
      <c r="O675" s="371" t="str">
        <f t="shared" si="220"/>
        <v/>
      </c>
      <c r="P675" s="371" t="str">
        <f t="shared" si="221"/>
        <v/>
      </c>
      <c r="Q675" s="371" t="str">
        <f t="shared" si="222"/>
        <v/>
      </c>
      <c r="R675" s="371" t="str">
        <f t="shared" si="223"/>
        <v/>
      </c>
      <c r="S675" s="371" t="str">
        <f t="shared" si="224"/>
        <v/>
      </c>
      <c r="T675" s="443" t="str">
        <f t="shared" si="279"/>
        <v/>
      </c>
      <c r="U675" s="539"/>
      <c r="V675" s="117"/>
      <c r="W675" s="118"/>
      <c r="X675" s="119"/>
      <c r="Y675" s="120"/>
      <c r="Z675" s="122"/>
      <c r="AA675" s="121"/>
      <c r="AB675" s="443" t="str">
        <f t="shared" si="280"/>
        <v/>
      </c>
      <c r="AC675" s="734" t="str">
        <f t="shared" si="281"/>
        <v/>
      </c>
      <c r="AD675" s="372"/>
      <c r="AE675" s="485"/>
      <c r="AF675" s="373" t="str">
        <f t="shared" si="286"/>
        <v/>
      </c>
      <c r="AG675" s="373" t="str">
        <f t="shared" si="287"/>
        <v/>
      </c>
      <c r="AH675" s="374" t="str">
        <f t="shared" si="288"/>
        <v/>
      </c>
      <c r="AI675" s="375" t="str">
        <f t="shared" si="289"/>
        <v/>
      </c>
      <c r="AJ675" s="375" t="str">
        <f t="shared" si="290"/>
        <v/>
      </c>
      <c r="AK675" s="375" t="str">
        <f t="shared" si="291"/>
        <v/>
      </c>
      <c r="AL675" s="375" t="str">
        <f t="shared" si="292"/>
        <v/>
      </c>
      <c r="AM675" s="375" t="str">
        <f t="shared" si="293"/>
        <v/>
      </c>
      <c r="AN675" s="376" t="str">
        <f>IF(AF675="","",IF(OR(AH675="",AH675="-"),"－",IF(OR(AM675=8,AM675=9),"",IF(OR(AJ675=3,AJ675=4,AJ675=5,AJ675=6),VLOOKUP(AH675,INDEX((係数_バス貨物_ガソリン,係数_バス貨物_CNG,係数_バス貨物_軽油,係数_バス貨物_メタノール,係数_バス貨物_LPG),MATCH(AL675,【参考】排出ガスレベル!$AI$4:$AI$671,1),1,AR675):INDEX((係数_バス貨物_ガソリン,係数_バス貨物_CNG,係数_バス貨物_軽油,係数_バス貨物_メタノール,係数_バス貨物_LPG),MATCH(AL675+1,【参考】排出ガスレベル!$AI$4:$AI$671,1)-1,5,AR675),2,FALSE),IF(OR(AJ675=1,AJ675=2),VLOOKUP(AH675,INDEX((係数_乗用_ガソリン,係数_乗用_CNG,係数_乗用_軽油,係数_乗用_メタノール,係数_乗用_LPG),1,1,AR675):INDEX((係数_乗用_ガソリン,係数_乗用_CNG,係数_乗用_軽油,係数_乗用_メタノール,係数_乗用_LPG),125,5,AR675),2,FALSE))))))</f>
        <v/>
      </c>
      <c r="AO675" s="376" t="str">
        <f>IF(T675="","",IF(OR(AH675="",AH675="-"),"－",IF(OR(AM675=8,AM675=9),"",IF(OR(AJ675=3,AJ675=4,AJ675=5,AJ675=6),VLOOKUP(AH675,INDEX((係数_バス貨物_ガソリン,係数_バス貨物_CNG,係数_バス貨物_軽油,係数_バス貨物_メタノール,係数_バス貨物_LPG),MATCH(AL675,【参考】排出ガスレベル!$AI$4:$AI$671,1),1,AR675):INDEX((係数_バス貨物_ガソリン,係数_バス貨物_CNG,係数_バス貨物_軽油,係数_バス貨物_メタノール,係数_バス貨物_LPG),MATCH(AL675+1,【参考】排出ガスレベル!$AI$4:$AI$671,1)-1,5,AR675),3,FALSE),IF(OR(AJ675=1,AJ675=2),VLOOKUP(AH675,INDEX((係数_乗用_ガソリン,係数_乗用_CNG,係数_乗用_軽油,係数_乗用_メタノール,係数_乗用_LPG),1,1,AR675):INDEX((係数_乗用_ガソリン,係数_乗用_CNG,係数_乗用_軽油,係数_乗用_メタノール,係数_乗用_LPG),125,5,AR675),3,FALSE))))))</f>
        <v/>
      </c>
      <c r="AP675" s="375" t="str">
        <f t="shared" si="294"/>
        <v/>
      </c>
      <c r="AQ675" s="444" t="str">
        <f t="shared" si="295"/>
        <v/>
      </c>
      <c r="AR675" s="375" t="str">
        <f t="shared" si="298"/>
        <v/>
      </c>
      <c r="AS675" s="377" t="str">
        <f t="shared" si="296"/>
        <v/>
      </c>
      <c r="AT675" s="378" t="str">
        <f t="shared" si="297"/>
        <v/>
      </c>
      <c r="AX675" s="625" t="b">
        <f t="shared" si="299"/>
        <v>0</v>
      </c>
      <c r="AY675" s="7" t="str">
        <f t="shared" si="300"/>
        <v>FALSEFALSEFALSE</v>
      </c>
      <c r="AZ675" s="626">
        <f t="shared" si="282"/>
        <v>0</v>
      </c>
      <c r="BA675" s="627" t="str">
        <f t="shared" si="283"/>
        <v/>
      </c>
      <c r="BB675" s="627">
        <f t="shared" si="284"/>
        <v>0</v>
      </c>
      <c r="BC675" s="690" t="str">
        <f t="shared" si="285"/>
        <v/>
      </c>
    </row>
    <row r="676" spans="1:55">
      <c r="A676" s="381">
        <v>620</v>
      </c>
      <c r="B676" s="117"/>
      <c r="C676" s="288"/>
      <c r="D676" s="289"/>
      <c r="E676" s="289"/>
      <c r="F676" s="290"/>
      <c r="G676" s="292"/>
      <c r="H676" s="116"/>
      <c r="I676" s="292"/>
      <c r="J676" s="116"/>
      <c r="K676" s="370" t="str">
        <f t="shared" si="276"/>
        <v/>
      </c>
      <c r="L676" s="370">
        <f t="shared" si="277"/>
        <v>0</v>
      </c>
      <c r="M676" s="370">
        <f t="shared" si="278"/>
        <v>0</v>
      </c>
      <c r="N676" s="371" t="str">
        <f t="shared" si="219"/>
        <v/>
      </c>
      <c r="O676" s="371" t="str">
        <f t="shared" si="220"/>
        <v/>
      </c>
      <c r="P676" s="371" t="str">
        <f t="shared" si="221"/>
        <v/>
      </c>
      <c r="Q676" s="371" t="str">
        <f t="shared" si="222"/>
        <v/>
      </c>
      <c r="R676" s="371" t="str">
        <f t="shared" si="223"/>
        <v/>
      </c>
      <c r="S676" s="371" t="str">
        <f t="shared" si="224"/>
        <v/>
      </c>
      <c r="T676" s="443" t="str">
        <f t="shared" si="279"/>
        <v/>
      </c>
      <c r="U676" s="539"/>
      <c r="V676" s="117"/>
      <c r="W676" s="118"/>
      <c r="X676" s="119"/>
      <c r="Y676" s="120"/>
      <c r="Z676" s="122"/>
      <c r="AA676" s="121"/>
      <c r="AB676" s="443" t="str">
        <f t="shared" si="280"/>
        <v/>
      </c>
      <c r="AC676" s="734" t="str">
        <f t="shared" si="281"/>
        <v/>
      </c>
      <c r="AD676" s="372"/>
      <c r="AE676" s="485"/>
      <c r="AF676" s="373" t="str">
        <f t="shared" si="286"/>
        <v/>
      </c>
      <c r="AG676" s="373" t="str">
        <f t="shared" si="287"/>
        <v/>
      </c>
      <c r="AH676" s="374" t="str">
        <f t="shared" si="288"/>
        <v/>
      </c>
      <c r="AI676" s="375" t="str">
        <f t="shared" si="289"/>
        <v/>
      </c>
      <c r="AJ676" s="375" t="str">
        <f t="shared" si="290"/>
        <v/>
      </c>
      <c r="AK676" s="375" t="str">
        <f t="shared" si="291"/>
        <v/>
      </c>
      <c r="AL676" s="375" t="str">
        <f t="shared" si="292"/>
        <v/>
      </c>
      <c r="AM676" s="375" t="str">
        <f t="shared" si="293"/>
        <v/>
      </c>
      <c r="AN676" s="376" t="str">
        <f>IF(AF676="","",IF(OR(AH676="",AH676="-"),"－",IF(OR(AM676=8,AM676=9),"",IF(OR(AJ676=3,AJ676=4,AJ676=5,AJ676=6),VLOOKUP(AH676,INDEX((係数_バス貨物_ガソリン,係数_バス貨物_CNG,係数_バス貨物_軽油,係数_バス貨物_メタノール,係数_バス貨物_LPG),MATCH(AL676,【参考】排出ガスレベル!$AI$4:$AI$671,1),1,AR676):INDEX((係数_バス貨物_ガソリン,係数_バス貨物_CNG,係数_バス貨物_軽油,係数_バス貨物_メタノール,係数_バス貨物_LPG),MATCH(AL676+1,【参考】排出ガスレベル!$AI$4:$AI$671,1)-1,5,AR676),2,FALSE),IF(OR(AJ676=1,AJ676=2),VLOOKUP(AH676,INDEX((係数_乗用_ガソリン,係数_乗用_CNG,係数_乗用_軽油,係数_乗用_メタノール,係数_乗用_LPG),1,1,AR676):INDEX((係数_乗用_ガソリン,係数_乗用_CNG,係数_乗用_軽油,係数_乗用_メタノール,係数_乗用_LPG),125,5,AR676),2,FALSE))))))</f>
        <v/>
      </c>
      <c r="AO676" s="376" t="str">
        <f>IF(T676="","",IF(OR(AH676="",AH676="-"),"－",IF(OR(AM676=8,AM676=9),"",IF(OR(AJ676=3,AJ676=4,AJ676=5,AJ676=6),VLOOKUP(AH676,INDEX((係数_バス貨物_ガソリン,係数_バス貨物_CNG,係数_バス貨物_軽油,係数_バス貨物_メタノール,係数_バス貨物_LPG),MATCH(AL676,【参考】排出ガスレベル!$AI$4:$AI$671,1),1,AR676):INDEX((係数_バス貨物_ガソリン,係数_バス貨物_CNG,係数_バス貨物_軽油,係数_バス貨物_メタノール,係数_バス貨物_LPG),MATCH(AL676+1,【参考】排出ガスレベル!$AI$4:$AI$671,1)-1,5,AR676),3,FALSE),IF(OR(AJ676=1,AJ676=2),VLOOKUP(AH676,INDEX((係数_乗用_ガソリン,係数_乗用_CNG,係数_乗用_軽油,係数_乗用_メタノール,係数_乗用_LPG),1,1,AR676):INDEX((係数_乗用_ガソリン,係数_乗用_CNG,係数_乗用_軽油,係数_乗用_メタノール,係数_乗用_LPG),125,5,AR676),3,FALSE))))))</f>
        <v/>
      </c>
      <c r="AP676" s="375" t="str">
        <f t="shared" si="294"/>
        <v/>
      </c>
      <c r="AQ676" s="444" t="str">
        <f t="shared" si="295"/>
        <v/>
      </c>
      <c r="AR676" s="375" t="str">
        <f t="shared" si="298"/>
        <v/>
      </c>
      <c r="AS676" s="377" t="str">
        <f t="shared" si="296"/>
        <v/>
      </c>
      <c r="AT676" s="378" t="str">
        <f t="shared" si="297"/>
        <v/>
      </c>
      <c r="AX676" s="625" t="b">
        <f t="shared" si="299"/>
        <v>0</v>
      </c>
      <c r="AY676" s="7" t="str">
        <f t="shared" si="300"/>
        <v>FALSEFALSEFALSE</v>
      </c>
      <c r="AZ676" s="626">
        <f t="shared" si="282"/>
        <v>0</v>
      </c>
      <c r="BA676" s="627" t="str">
        <f t="shared" si="283"/>
        <v/>
      </c>
      <c r="BB676" s="627">
        <f t="shared" si="284"/>
        <v>0</v>
      </c>
      <c r="BC676" s="690" t="str">
        <f t="shared" si="285"/>
        <v/>
      </c>
    </row>
    <row r="677" spans="1:55">
      <c r="A677" s="381">
        <v>621</v>
      </c>
      <c r="B677" s="117"/>
      <c r="C677" s="288"/>
      <c r="D677" s="289"/>
      <c r="E677" s="289"/>
      <c r="F677" s="290"/>
      <c r="G677" s="292"/>
      <c r="H677" s="116"/>
      <c r="I677" s="292"/>
      <c r="J677" s="116"/>
      <c r="K677" s="370" t="str">
        <f t="shared" si="276"/>
        <v/>
      </c>
      <c r="L677" s="370">
        <f t="shared" si="277"/>
        <v>0</v>
      </c>
      <c r="M677" s="370">
        <f t="shared" si="278"/>
        <v>0</v>
      </c>
      <c r="N677" s="371" t="str">
        <f t="shared" si="219"/>
        <v/>
      </c>
      <c r="O677" s="371" t="str">
        <f t="shared" si="220"/>
        <v/>
      </c>
      <c r="P677" s="371" t="str">
        <f t="shared" si="221"/>
        <v/>
      </c>
      <c r="Q677" s="371" t="str">
        <f t="shared" si="222"/>
        <v/>
      </c>
      <c r="R677" s="371" t="str">
        <f t="shared" si="223"/>
        <v/>
      </c>
      <c r="S677" s="371" t="str">
        <f t="shared" si="224"/>
        <v/>
      </c>
      <c r="T677" s="443" t="str">
        <f t="shared" si="279"/>
        <v/>
      </c>
      <c r="U677" s="539"/>
      <c r="V677" s="117"/>
      <c r="W677" s="118"/>
      <c r="X677" s="119"/>
      <c r="Y677" s="120"/>
      <c r="Z677" s="122"/>
      <c r="AA677" s="121"/>
      <c r="AB677" s="443" t="str">
        <f t="shared" si="280"/>
        <v/>
      </c>
      <c r="AC677" s="734" t="str">
        <f t="shared" si="281"/>
        <v/>
      </c>
      <c r="AD677" s="372"/>
      <c r="AE677" s="485"/>
      <c r="AF677" s="373" t="str">
        <f t="shared" si="286"/>
        <v/>
      </c>
      <c r="AG677" s="373" t="str">
        <f t="shared" si="287"/>
        <v/>
      </c>
      <c r="AH677" s="374" t="str">
        <f t="shared" si="288"/>
        <v/>
      </c>
      <c r="AI677" s="375" t="str">
        <f t="shared" si="289"/>
        <v/>
      </c>
      <c r="AJ677" s="375" t="str">
        <f t="shared" si="290"/>
        <v/>
      </c>
      <c r="AK677" s="375" t="str">
        <f t="shared" si="291"/>
        <v/>
      </c>
      <c r="AL677" s="375" t="str">
        <f t="shared" si="292"/>
        <v/>
      </c>
      <c r="AM677" s="375" t="str">
        <f t="shared" si="293"/>
        <v/>
      </c>
      <c r="AN677" s="376" t="str">
        <f>IF(AF677="","",IF(OR(AH677="",AH677="-"),"－",IF(OR(AM677=8,AM677=9),"",IF(OR(AJ677=3,AJ677=4,AJ677=5,AJ677=6),VLOOKUP(AH677,INDEX((係数_バス貨物_ガソリン,係数_バス貨物_CNG,係数_バス貨物_軽油,係数_バス貨物_メタノール,係数_バス貨物_LPG),MATCH(AL677,【参考】排出ガスレベル!$AI$4:$AI$671,1),1,AR677):INDEX((係数_バス貨物_ガソリン,係数_バス貨物_CNG,係数_バス貨物_軽油,係数_バス貨物_メタノール,係数_バス貨物_LPG),MATCH(AL677+1,【参考】排出ガスレベル!$AI$4:$AI$671,1)-1,5,AR677),2,FALSE),IF(OR(AJ677=1,AJ677=2),VLOOKUP(AH677,INDEX((係数_乗用_ガソリン,係数_乗用_CNG,係数_乗用_軽油,係数_乗用_メタノール,係数_乗用_LPG),1,1,AR677):INDEX((係数_乗用_ガソリン,係数_乗用_CNG,係数_乗用_軽油,係数_乗用_メタノール,係数_乗用_LPG),125,5,AR677),2,FALSE))))))</f>
        <v/>
      </c>
      <c r="AO677" s="376" t="str">
        <f>IF(T677="","",IF(OR(AH677="",AH677="-"),"－",IF(OR(AM677=8,AM677=9),"",IF(OR(AJ677=3,AJ677=4,AJ677=5,AJ677=6),VLOOKUP(AH677,INDEX((係数_バス貨物_ガソリン,係数_バス貨物_CNG,係数_バス貨物_軽油,係数_バス貨物_メタノール,係数_バス貨物_LPG),MATCH(AL677,【参考】排出ガスレベル!$AI$4:$AI$671,1),1,AR677):INDEX((係数_バス貨物_ガソリン,係数_バス貨物_CNG,係数_バス貨物_軽油,係数_バス貨物_メタノール,係数_バス貨物_LPG),MATCH(AL677+1,【参考】排出ガスレベル!$AI$4:$AI$671,1)-1,5,AR677),3,FALSE),IF(OR(AJ677=1,AJ677=2),VLOOKUP(AH677,INDEX((係数_乗用_ガソリン,係数_乗用_CNG,係数_乗用_軽油,係数_乗用_メタノール,係数_乗用_LPG),1,1,AR677):INDEX((係数_乗用_ガソリン,係数_乗用_CNG,係数_乗用_軽油,係数_乗用_メタノール,係数_乗用_LPG),125,5,AR677),3,FALSE))))))</f>
        <v/>
      </c>
      <c r="AP677" s="375" t="str">
        <f t="shared" si="294"/>
        <v/>
      </c>
      <c r="AQ677" s="444" t="str">
        <f t="shared" si="295"/>
        <v/>
      </c>
      <c r="AR677" s="375" t="str">
        <f t="shared" si="298"/>
        <v/>
      </c>
      <c r="AS677" s="377" t="str">
        <f t="shared" si="296"/>
        <v/>
      </c>
      <c r="AT677" s="378" t="str">
        <f t="shared" si="297"/>
        <v/>
      </c>
      <c r="AX677" s="625" t="b">
        <f t="shared" si="299"/>
        <v>0</v>
      </c>
      <c r="AY677" s="7" t="str">
        <f t="shared" si="300"/>
        <v>FALSEFALSEFALSE</v>
      </c>
      <c r="AZ677" s="626">
        <f t="shared" si="282"/>
        <v>0</v>
      </c>
      <c r="BA677" s="627" t="str">
        <f t="shared" si="283"/>
        <v/>
      </c>
      <c r="BB677" s="627">
        <f t="shared" si="284"/>
        <v>0</v>
      </c>
      <c r="BC677" s="690" t="str">
        <f t="shared" si="285"/>
        <v/>
      </c>
    </row>
    <row r="678" spans="1:55">
      <c r="A678" s="381">
        <v>622</v>
      </c>
      <c r="B678" s="117"/>
      <c r="C678" s="288"/>
      <c r="D678" s="289"/>
      <c r="E678" s="289"/>
      <c r="F678" s="290"/>
      <c r="G678" s="292"/>
      <c r="H678" s="116"/>
      <c r="I678" s="292"/>
      <c r="J678" s="116"/>
      <c r="K678" s="370" t="str">
        <f t="shared" si="276"/>
        <v/>
      </c>
      <c r="L678" s="370">
        <f t="shared" si="277"/>
        <v>0</v>
      </c>
      <c r="M678" s="370">
        <f t="shared" si="278"/>
        <v>0</v>
      </c>
      <c r="N678" s="371" t="str">
        <f t="shared" si="219"/>
        <v/>
      </c>
      <c r="O678" s="371" t="str">
        <f t="shared" si="220"/>
        <v/>
      </c>
      <c r="P678" s="371" t="str">
        <f t="shared" si="221"/>
        <v/>
      </c>
      <c r="Q678" s="371" t="str">
        <f t="shared" si="222"/>
        <v/>
      </c>
      <c r="R678" s="371" t="str">
        <f t="shared" si="223"/>
        <v/>
      </c>
      <c r="S678" s="371" t="str">
        <f t="shared" si="224"/>
        <v/>
      </c>
      <c r="T678" s="443" t="str">
        <f t="shared" si="279"/>
        <v/>
      </c>
      <c r="U678" s="539"/>
      <c r="V678" s="117"/>
      <c r="W678" s="118"/>
      <c r="X678" s="119"/>
      <c r="Y678" s="120"/>
      <c r="Z678" s="122"/>
      <c r="AA678" s="121"/>
      <c r="AB678" s="443" t="str">
        <f t="shared" si="280"/>
        <v/>
      </c>
      <c r="AC678" s="734" t="str">
        <f t="shared" si="281"/>
        <v/>
      </c>
      <c r="AD678" s="372"/>
      <c r="AE678" s="485"/>
      <c r="AF678" s="373" t="str">
        <f t="shared" si="286"/>
        <v/>
      </c>
      <c r="AG678" s="373" t="str">
        <f t="shared" si="287"/>
        <v/>
      </c>
      <c r="AH678" s="374" t="str">
        <f t="shared" si="288"/>
        <v/>
      </c>
      <c r="AI678" s="375" t="str">
        <f t="shared" si="289"/>
        <v/>
      </c>
      <c r="AJ678" s="375" t="str">
        <f t="shared" si="290"/>
        <v/>
      </c>
      <c r="AK678" s="375" t="str">
        <f t="shared" si="291"/>
        <v/>
      </c>
      <c r="AL678" s="375" t="str">
        <f t="shared" si="292"/>
        <v/>
      </c>
      <c r="AM678" s="375" t="str">
        <f t="shared" si="293"/>
        <v/>
      </c>
      <c r="AN678" s="376" t="str">
        <f>IF(AF678="","",IF(OR(AH678="",AH678="-"),"－",IF(OR(AM678=8,AM678=9),"",IF(OR(AJ678=3,AJ678=4,AJ678=5,AJ678=6),VLOOKUP(AH678,INDEX((係数_バス貨物_ガソリン,係数_バス貨物_CNG,係数_バス貨物_軽油,係数_バス貨物_メタノール,係数_バス貨物_LPG),MATCH(AL678,【参考】排出ガスレベル!$AI$4:$AI$671,1),1,AR678):INDEX((係数_バス貨物_ガソリン,係数_バス貨物_CNG,係数_バス貨物_軽油,係数_バス貨物_メタノール,係数_バス貨物_LPG),MATCH(AL678+1,【参考】排出ガスレベル!$AI$4:$AI$671,1)-1,5,AR678),2,FALSE),IF(OR(AJ678=1,AJ678=2),VLOOKUP(AH678,INDEX((係数_乗用_ガソリン,係数_乗用_CNG,係数_乗用_軽油,係数_乗用_メタノール,係数_乗用_LPG),1,1,AR678):INDEX((係数_乗用_ガソリン,係数_乗用_CNG,係数_乗用_軽油,係数_乗用_メタノール,係数_乗用_LPG),125,5,AR678),2,FALSE))))))</f>
        <v/>
      </c>
      <c r="AO678" s="376" t="str">
        <f>IF(T678="","",IF(OR(AH678="",AH678="-"),"－",IF(OR(AM678=8,AM678=9),"",IF(OR(AJ678=3,AJ678=4,AJ678=5,AJ678=6),VLOOKUP(AH678,INDEX((係数_バス貨物_ガソリン,係数_バス貨物_CNG,係数_バス貨物_軽油,係数_バス貨物_メタノール,係数_バス貨物_LPG),MATCH(AL678,【参考】排出ガスレベル!$AI$4:$AI$671,1),1,AR678):INDEX((係数_バス貨物_ガソリン,係数_バス貨物_CNG,係数_バス貨物_軽油,係数_バス貨物_メタノール,係数_バス貨物_LPG),MATCH(AL678+1,【参考】排出ガスレベル!$AI$4:$AI$671,1)-1,5,AR678),3,FALSE),IF(OR(AJ678=1,AJ678=2),VLOOKUP(AH678,INDEX((係数_乗用_ガソリン,係数_乗用_CNG,係数_乗用_軽油,係数_乗用_メタノール,係数_乗用_LPG),1,1,AR678):INDEX((係数_乗用_ガソリン,係数_乗用_CNG,係数_乗用_軽油,係数_乗用_メタノール,係数_乗用_LPG),125,5,AR678),3,FALSE))))))</f>
        <v/>
      </c>
      <c r="AP678" s="375" t="str">
        <f t="shared" si="294"/>
        <v/>
      </c>
      <c r="AQ678" s="444" t="str">
        <f t="shared" si="295"/>
        <v/>
      </c>
      <c r="AR678" s="375" t="str">
        <f t="shared" si="298"/>
        <v/>
      </c>
      <c r="AS678" s="377" t="str">
        <f t="shared" si="296"/>
        <v/>
      </c>
      <c r="AT678" s="378" t="str">
        <f t="shared" si="297"/>
        <v/>
      </c>
      <c r="AX678" s="625" t="b">
        <f t="shared" si="299"/>
        <v>0</v>
      </c>
      <c r="AY678" s="7" t="str">
        <f t="shared" si="300"/>
        <v>FALSEFALSEFALSE</v>
      </c>
      <c r="AZ678" s="626">
        <f t="shared" si="282"/>
        <v>0</v>
      </c>
      <c r="BA678" s="627" t="str">
        <f t="shared" si="283"/>
        <v/>
      </c>
      <c r="BB678" s="627">
        <f t="shared" si="284"/>
        <v>0</v>
      </c>
      <c r="BC678" s="690" t="str">
        <f t="shared" si="285"/>
        <v/>
      </c>
    </row>
    <row r="679" spans="1:55">
      <c r="A679" s="381">
        <v>623</v>
      </c>
      <c r="B679" s="117"/>
      <c r="C679" s="288"/>
      <c r="D679" s="289"/>
      <c r="E679" s="289"/>
      <c r="F679" s="290"/>
      <c r="G679" s="292"/>
      <c r="H679" s="116"/>
      <c r="I679" s="292"/>
      <c r="J679" s="116"/>
      <c r="K679" s="370" t="str">
        <f t="shared" si="276"/>
        <v/>
      </c>
      <c r="L679" s="370">
        <f t="shared" si="277"/>
        <v>0</v>
      </c>
      <c r="M679" s="370">
        <f t="shared" si="278"/>
        <v>0</v>
      </c>
      <c r="N679" s="371" t="str">
        <f t="shared" si="219"/>
        <v/>
      </c>
      <c r="O679" s="371" t="str">
        <f t="shared" si="220"/>
        <v/>
      </c>
      <c r="P679" s="371" t="str">
        <f t="shared" si="221"/>
        <v/>
      </c>
      <c r="Q679" s="371" t="str">
        <f t="shared" si="222"/>
        <v/>
      </c>
      <c r="R679" s="371" t="str">
        <f t="shared" si="223"/>
        <v/>
      </c>
      <c r="S679" s="371" t="str">
        <f t="shared" si="224"/>
        <v/>
      </c>
      <c r="T679" s="443" t="str">
        <f t="shared" si="279"/>
        <v/>
      </c>
      <c r="U679" s="539"/>
      <c r="V679" s="117"/>
      <c r="W679" s="118"/>
      <c r="X679" s="119"/>
      <c r="Y679" s="120"/>
      <c r="Z679" s="122"/>
      <c r="AA679" s="121"/>
      <c r="AB679" s="443" t="str">
        <f t="shared" si="280"/>
        <v/>
      </c>
      <c r="AC679" s="734" t="str">
        <f t="shared" si="281"/>
        <v/>
      </c>
      <c r="AD679" s="372"/>
      <c r="AE679" s="485"/>
      <c r="AF679" s="373" t="str">
        <f t="shared" si="286"/>
        <v/>
      </c>
      <c r="AG679" s="373" t="str">
        <f t="shared" si="287"/>
        <v/>
      </c>
      <c r="AH679" s="374" t="str">
        <f t="shared" si="288"/>
        <v/>
      </c>
      <c r="AI679" s="375" t="str">
        <f t="shared" si="289"/>
        <v/>
      </c>
      <c r="AJ679" s="375" t="str">
        <f t="shared" si="290"/>
        <v/>
      </c>
      <c r="AK679" s="375" t="str">
        <f t="shared" si="291"/>
        <v/>
      </c>
      <c r="AL679" s="375" t="str">
        <f t="shared" si="292"/>
        <v/>
      </c>
      <c r="AM679" s="375" t="str">
        <f t="shared" si="293"/>
        <v/>
      </c>
      <c r="AN679" s="376" t="str">
        <f>IF(AF679="","",IF(OR(AH679="",AH679="-"),"－",IF(OR(AM679=8,AM679=9),"",IF(OR(AJ679=3,AJ679=4,AJ679=5,AJ679=6),VLOOKUP(AH679,INDEX((係数_バス貨物_ガソリン,係数_バス貨物_CNG,係数_バス貨物_軽油,係数_バス貨物_メタノール,係数_バス貨物_LPG),MATCH(AL679,【参考】排出ガスレベル!$AI$4:$AI$671,1),1,AR679):INDEX((係数_バス貨物_ガソリン,係数_バス貨物_CNG,係数_バス貨物_軽油,係数_バス貨物_メタノール,係数_バス貨物_LPG),MATCH(AL679+1,【参考】排出ガスレベル!$AI$4:$AI$671,1)-1,5,AR679),2,FALSE),IF(OR(AJ679=1,AJ679=2),VLOOKUP(AH679,INDEX((係数_乗用_ガソリン,係数_乗用_CNG,係数_乗用_軽油,係数_乗用_メタノール,係数_乗用_LPG),1,1,AR679):INDEX((係数_乗用_ガソリン,係数_乗用_CNG,係数_乗用_軽油,係数_乗用_メタノール,係数_乗用_LPG),125,5,AR679),2,FALSE))))))</f>
        <v/>
      </c>
      <c r="AO679" s="376" t="str">
        <f>IF(T679="","",IF(OR(AH679="",AH679="-"),"－",IF(OR(AM679=8,AM679=9),"",IF(OR(AJ679=3,AJ679=4,AJ679=5,AJ679=6),VLOOKUP(AH679,INDEX((係数_バス貨物_ガソリン,係数_バス貨物_CNG,係数_バス貨物_軽油,係数_バス貨物_メタノール,係数_バス貨物_LPG),MATCH(AL679,【参考】排出ガスレベル!$AI$4:$AI$671,1),1,AR679):INDEX((係数_バス貨物_ガソリン,係数_バス貨物_CNG,係数_バス貨物_軽油,係数_バス貨物_メタノール,係数_バス貨物_LPG),MATCH(AL679+1,【参考】排出ガスレベル!$AI$4:$AI$671,1)-1,5,AR679),3,FALSE),IF(OR(AJ679=1,AJ679=2),VLOOKUP(AH679,INDEX((係数_乗用_ガソリン,係数_乗用_CNG,係数_乗用_軽油,係数_乗用_メタノール,係数_乗用_LPG),1,1,AR679):INDEX((係数_乗用_ガソリン,係数_乗用_CNG,係数_乗用_軽油,係数_乗用_メタノール,係数_乗用_LPG),125,5,AR679),3,FALSE))))))</f>
        <v/>
      </c>
      <c r="AP679" s="375" t="str">
        <f t="shared" si="294"/>
        <v/>
      </c>
      <c r="AQ679" s="444" t="str">
        <f t="shared" si="295"/>
        <v/>
      </c>
      <c r="AR679" s="375" t="str">
        <f t="shared" si="298"/>
        <v/>
      </c>
      <c r="AS679" s="377" t="str">
        <f t="shared" si="296"/>
        <v/>
      </c>
      <c r="AT679" s="378" t="str">
        <f t="shared" si="297"/>
        <v/>
      </c>
      <c r="AX679" s="625" t="b">
        <f t="shared" si="299"/>
        <v>0</v>
      </c>
      <c r="AY679" s="7" t="str">
        <f t="shared" si="300"/>
        <v>FALSEFALSEFALSE</v>
      </c>
      <c r="AZ679" s="626">
        <f t="shared" si="282"/>
        <v>0</v>
      </c>
      <c r="BA679" s="627" t="str">
        <f t="shared" si="283"/>
        <v/>
      </c>
      <c r="BB679" s="627">
        <f t="shared" si="284"/>
        <v>0</v>
      </c>
      <c r="BC679" s="690" t="str">
        <f t="shared" si="285"/>
        <v/>
      </c>
    </row>
    <row r="680" spans="1:55">
      <c r="A680" s="381">
        <v>624</v>
      </c>
      <c r="B680" s="117"/>
      <c r="C680" s="288"/>
      <c r="D680" s="289"/>
      <c r="E680" s="289"/>
      <c r="F680" s="290"/>
      <c r="G680" s="292"/>
      <c r="H680" s="116"/>
      <c r="I680" s="292"/>
      <c r="J680" s="116"/>
      <c r="K680" s="370" t="str">
        <f t="shared" si="276"/>
        <v/>
      </c>
      <c r="L680" s="370">
        <f t="shared" si="277"/>
        <v>0</v>
      </c>
      <c r="M680" s="370">
        <f t="shared" si="278"/>
        <v>0</v>
      </c>
      <c r="N680" s="371" t="str">
        <f t="shared" si="219"/>
        <v/>
      </c>
      <c r="O680" s="371" t="str">
        <f t="shared" si="220"/>
        <v/>
      </c>
      <c r="P680" s="371" t="str">
        <f t="shared" si="221"/>
        <v/>
      </c>
      <c r="Q680" s="371" t="str">
        <f t="shared" si="222"/>
        <v/>
      </c>
      <c r="R680" s="371" t="str">
        <f t="shared" si="223"/>
        <v/>
      </c>
      <c r="S680" s="371" t="str">
        <f t="shared" si="224"/>
        <v/>
      </c>
      <c r="T680" s="443" t="str">
        <f t="shared" si="279"/>
        <v/>
      </c>
      <c r="U680" s="539"/>
      <c r="V680" s="117"/>
      <c r="W680" s="118"/>
      <c r="X680" s="119"/>
      <c r="Y680" s="120"/>
      <c r="Z680" s="122"/>
      <c r="AA680" s="121"/>
      <c r="AB680" s="443" t="str">
        <f t="shared" si="280"/>
        <v/>
      </c>
      <c r="AC680" s="734" t="str">
        <f t="shared" si="281"/>
        <v/>
      </c>
      <c r="AD680" s="372"/>
      <c r="AE680" s="485"/>
      <c r="AF680" s="373" t="str">
        <f t="shared" si="286"/>
        <v/>
      </c>
      <c r="AG680" s="373" t="str">
        <f t="shared" si="287"/>
        <v/>
      </c>
      <c r="AH680" s="374" t="str">
        <f t="shared" si="288"/>
        <v/>
      </c>
      <c r="AI680" s="375" t="str">
        <f t="shared" si="289"/>
        <v/>
      </c>
      <c r="AJ680" s="375" t="str">
        <f t="shared" si="290"/>
        <v/>
      </c>
      <c r="AK680" s="375" t="str">
        <f t="shared" si="291"/>
        <v/>
      </c>
      <c r="AL680" s="375" t="str">
        <f t="shared" si="292"/>
        <v/>
      </c>
      <c r="AM680" s="375" t="str">
        <f t="shared" si="293"/>
        <v/>
      </c>
      <c r="AN680" s="376" t="str">
        <f>IF(AF680="","",IF(OR(AH680="",AH680="-"),"－",IF(OR(AM680=8,AM680=9),"",IF(OR(AJ680=3,AJ680=4,AJ680=5,AJ680=6),VLOOKUP(AH680,INDEX((係数_バス貨物_ガソリン,係数_バス貨物_CNG,係数_バス貨物_軽油,係数_バス貨物_メタノール,係数_バス貨物_LPG),MATCH(AL680,【参考】排出ガスレベル!$AI$4:$AI$671,1),1,AR680):INDEX((係数_バス貨物_ガソリン,係数_バス貨物_CNG,係数_バス貨物_軽油,係数_バス貨物_メタノール,係数_バス貨物_LPG),MATCH(AL680+1,【参考】排出ガスレベル!$AI$4:$AI$671,1)-1,5,AR680),2,FALSE),IF(OR(AJ680=1,AJ680=2),VLOOKUP(AH680,INDEX((係数_乗用_ガソリン,係数_乗用_CNG,係数_乗用_軽油,係数_乗用_メタノール,係数_乗用_LPG),1,1,AR680):INDEX((係数_乗用_ガソリン,係数_乗用_CNG,係数_乗用_軽油,係数_乗用_メタノール,係数_乗用_LPG),125,5,AR680),2,FALSE))))))</f>
        <v/>
      </c>
      <c r="AO680" s="376" t="str">
        <f>IF(T680="","",IF(OR(AH680="",AH680="-"),"－",IF(OR(AM680=8,AM680=9),"",IF(OR(AJ680=3,AJ680=4,AJ680=5,AJ680=6),VLOOKUP(AH680,INDEX((係数_バス貨物_ガソリン,係数_バス貨物_CNG,係数_バス貨物_軽油,係数_バス貨物_メタノール,係数_バス貨物_LPG),MATCH(AL680,【参考】排出ガスレベル!$AI$4:$AI$671,1),1,AR680):INDEX((係数_バス貨物_ガソリン,係数_バス貨物_CNG,係数_バス貨物_軽油,係数_バス貨物_メタノール,係数_バス貨物_LPG),MATCH(AL680+1,【参考】排出ガスレベル!$AI$4:$AI$671,1)-1,5,AR680),3,FALSE),IF(OR(AJ680=1,AJ680=2),VLOOKUP(AH680,INDEX((係数_乗用_ガソリン,係数_乗用_CNG,係数_乗用_軽油,係数_乗用_メタノール,係数_乗用_LPG),1,1,AR680):INDEX((係数_乗用_ガソリン,係数_乗用_CNG,係数_乗用_軽油,係数_乗用_メタノール,係数_乗用_LPG),125,5,AR680),3,FALSE))))))</f>
        <v/>
      </c>
      <c r="AP680" s="375" t="str">
        <f t="shared" si="294"/>
        <v/>
      </c>
      <c r="AQ680" s="444" t="str">
        <f t="shared" si="295"/>
        <v/>
      </c>
      <c r="AR680" s="375" t="str">
        <f t="shared" si="298"/>
        <v/>
      </c>
      <c r="AS680" s="377" t="str">
        <f t="shared" si="296"/>
        <v/>
      </c>
      <c r="AT680" s="378" t="str">
        <f t="shared" si="297"/>
        <v/>
      </c>
      <c r="AX680" s="625" t="b">
        <f t="shared" si="299"/>
        <v>0</v>
      </c>
      <c r="AY680" s="7" t="str">
        <f t="shared" si="300"/>
        <v>FALSEFALSEFALSE</v>
      </c>
      <c r="AZ680" s="626">
        <f t="shared" si="282"/>
        <v>0</v>
      </c>
      <c r="BA680" s="627" t="str">
        <f t="shared" si="283"/>
        <v/>
      </c>
      <c r="BB680" s="627">
        <f t="shared" si="284"/>
        <v>0</v>
      </c>
      <c r="BC680" s="690" t="str">
        <f t="shared" si="285"/>
        <v/>
      </c>
    </row>
    <row r="681" spans="1:55">
      <c r="A681" s="381">
        <v>625</v>
      </c>
      <c r="B681" s="117"/>
      <c r="C681" s="288"/>
      <c r="D681" s="289"/>
      <c r="E681" s="289"/>
      <c r="F681" s="290"/>
      <c r="G681" s="292"/>
      <c r="H681" s="116"/>
      <c r="I681" s="292"/>
      <c r="J681" s="116"/>
      <c r="K681" s="370" t="str">
        <f t="shared" si="276"/>
        <v/>
      </c>
      <c r="L681" s="370">
        <f t="shared" si="277"/>
        <v>0</v>
      </c>
      <c r="M681" s="370">
        <f t="shared" si="278"/>
        <v>0</v>
      </c>
      <c r="N681" s="371" t="str">
        <f t="shared" si="219"/>
        <v/>
      </c>
      <c r="O681" s="371" t="str">
        <f t="shared" si="220"/>
        <v/>
      </c>
      <c r="P681" s="371" t="str">
        <f t="shared" si="221"/>
        <v/>
      </c>
      <c r="Q681" s="371" t="str">
        <f t="shared" si="222"/>
        <v/>
      </c>
      <c r="R681" s="371" t="str">
        <f t="shared" si="223"/>
        <v/>
      </c>
      <c r="S681" s="371" t="str">
        <f t="shared" si="224"/>
        <v/>
      </c>
      <c r="T681" s="443" t="str">
        <f t="shared" si="279"/>
        <v/>
      </c>
      <c r="U681" s="539"/>
      <c r="V681" s="117"/>
      <c r="W681" s="118"/>
      <c r="X681" s="119"/>
      <c r="Y681" s="120"/>
      <c r="Z681" s="122"/>
      <c r="AA681" s="121"/>
      <c r="AB681" s="443" t="str">
        <f t="shared" si="280"/>
        <v/>
      </c>
      <c r="AC681" s="734" t="str">
        <f t="shared" si="281"/>
        <v/>
      </c>
      <c r="AD681" s="372"/>
      <c r="AE681" s="485"/>
      <c r="AF681" s="373" t="str">
        <f t="shared" si="286"/>
        <v/>
      </c>
      <c r="AG681" s="373" t="str">
        <f t="shared" si="287"/>
        <v/>
      </c>
      <c r="AH681" s="374" t="str">
        <f t="shared" si="288"/>
        <v/>
      </c>
      <c r="AI681" s="375" t="str">
        <f t="shared" si="289"/>
        <v/>
      </c>
      <c r="AJ681" s="375" t="str">
        <f t="shared" si="290"/>
        <v/>
      </c>
      <c r="AK681" s="375" t="str">
        <f t="shared" si="291"/>
        <v/>
      </c>
      <c r="AL681" s="375" t="str">
        <f t="shared" si="292"/>
        <v/>
      </c>
      <c r="AM681" s="375" t="str">
        <f t="shared" si="293"/>
        <v/>
      </c>
      <c r="AN681" s="376" t="str">
        <f>IF(AF681="","",IF(OR(AH681="",AH681="-"),"－",IF(OR(AM681=8,AM681=9),"",IF(OR(AJ681=3,AJ681=4,AJ681=5,AJ681=6),VLOOKUP(AH681,INDEX((係数_バス貨物_ガソリン,係数_バス貨物_CNG,係数_バス貨物_軽油,係数_バス貨物_メタノール,係数_バス貨物_LPG),MATCH(AL681,【参考】排出ガスレベル!$AI$4:$AI$671,1),1,AR681):INDEX((係数_バス貨物_ガソリン,係数_バス貨物_CNG,係数_バス貨物_軽油,係数_バス貨物_メタノール,係数_バス貨物_LPG),MATCH(AL681+1,【参考】排出ガスレベル!$AI$4:$AI$671,1)-1,5,AR681),2,FALSE),IF(OR(AJ681=1,AJ681=2),VLOOKUP(AH681,INDEX((係数_乗用_ガソリン,係数_乗用_CNG,係数_乗用_軽油,係数_乗用_メタノール,係数_乗用_LPG),1,1,AR681):INDEX((係数_乗用_ガソリン,係数_乗用_CNG,係数_乗用_軽油,係数_乗用_メタノール,係数_乗用_LPG),125,5,AR681),2,FALSE))))))</f>
        <v/>
      </c>
      <c r="AO681" s="376" t="str">
        <f>IF(T681="","",IF(OR(AH681="",AH681="-"),"－",IF(OR(AM681=8,AM681=9),"",IF(OR(AJ681=3,AJ681=4,AJ681=5,AJ681=6),VLOOKUP(AH681,INDEX((係数_バス貨物_ガソリン,係数_バス貨物_CNG,係数_バス貨物_軽油,係数_バス貨物_メタノール,係数_バス貨物_LPG),MATCH(AL681,【参考】排出ガスレベル!$AI$4:$AI$671,1),1,AR681):INDEX((係数_バス貨物_ガソリン,係数_バス貨物_CNG,係数_バス貨物_軽油,係数_バス貨物_メタノール,係数_バス貨物_LPG),MATCH(AL681+1,【参考】排出ガスレベル!$AI$4:$AI$671,1)-1,5,AR681),3,FALSE),IF(OR(AJ681=1,AJ681=2),VLOOKUP(AH681,INDEX((係数_乗用_ガソリン,係数_乗用_CNG,係数_乗用_軽油,係数_乗用_メタノール,係数_乗用_LPG),1,1,AR681):INDEX((係数_乗用_ガソリン,係数_乗用_CNG,係数_乗用_軽油,係数_乗用_メタノール,係数_乗用_LPG),125,5,AR681),3,FALSE))))))</f>
        <v/>
      </c>
      <c r="AP681" s="375" t="str">
        <f t="shared" si="294"/>
        <v/>
      </c>
      <c r="AQ681" s="444" t="str">
        <f t="shared" si="295"/>
        <v/>
      </c>
      <c r="AR681" s="375" t="str">
        <f t="shared" si="298"/>
        <v/>
      </c>
      <c r="AS681" s="377" t="str">
        <f t="shared" si="296"/>
        <v/>
      </c>
      <c r="AT681" s="378" t="str">
        <f t="shared" si="297"/>
        <v/>
      </c>
      <c r="AX681" s="625" t="b">
        <f t="shared" si="299"/>
        <v>0</v>
      </c>
      <c r="AY681" s="7" t="str">
        <f t="shared" si="300"/>
        <v>FALSEFALSEFALSE</v>
      </c>
      <c r="AZ681" s="626">
        <f t="shared" si="282"/>
        <v>0</v>
      </c>
      <c r="BA681" s="627" t="str">
        <f t="shared" si="283"/>
        <v/>
      </c>
      <c r="BB681" s="627">
        <f t="shared" si="284"/>
        <v>0</v>
      </c>
      <c r="BC681" s="690" t="str">
        <f t="shared" si="285"/>
        <v/>
      </c>
    </row>
    <row r="682" spans="1:55">
      <c r="A682" s="381">
        <v>626</v>
      </c>
      <c r="B682" s="117"/>
      <c r="C682" s="288"/>
      <c r="D682" s="289"/>
      <c r="E682" s="289"/>
      <c r="F682" s="290"/>
      <c r="G682" s="292"/>
      <c r="H682" s="116"/>
      <c r="I682" s="292"/>
      <c r="J682" s="116"/>
      <c r="K682" s="370" t="str">
        <f t="shared" si="276"/>
        <v/>
      </c>
      <c r="L682" s="370">
        <f t="shared" si="277"/>
        <v>0</v>
      </c>
      <c r="M682" s="370">
        <f t="shared" si="278"/>
        <v>0</v>
      </c>
      <c r="N682" s="371" t="str">
        <f t="shared" si="219"/>
        <v/>
      </c>
      <c r="O682" s="371" t="str">
        <f t="shared" si="220"/>
        <v/>
      </c>
      <c r="P682" s="371" t="str">
        <f t="shared" si="221"/>
        <v/>
      </c>
      <c r="Q682" s="371" t="str">
        <f t="shared" si="222"/>
        <v/>
      </c>
      <c r="R682" s="371" t="str">
        <f t="shared" si="223"/>
        <v/>
      </c>
      <c r="S682" s="371" t="str">
        <f t="shared" si="224"/>
        <v/>
      </c>
      <c r="T682" s="443" t="str">
        <f t="shared" si="279"/>
        <v/>
      </c>
      <c r="U682" s="539"/>
      <c r="V682" s="117"/>
      <c r="W682" s="118"/>
      <c r="X682" s="119"/>
      <c r="Y682" s="120"/>
      <c r="Z682" s="122"/>
      <c r="AA682" s="121"/>
      <c r="AB682" s="443" t="str">
        <f t="shared" si="280"/>
        <v/>
      </c>
      <c r="AC682" s="734" t="str">
        <f t="shared" si="281"/>
        <v/>
      </c>
      <c r="AD682" s="372"/>
      <c r="AE682" s="485"/>
      <c r="AF682" s="373" t="str">
        <f t="shared" si="286"/>
        <v/>
      </c>
      <c r="AG682" s="373" t="str">
        <f t="shared" si="287"/>
        <v/>
      </c>
      <c r="AH682" s="374" t="str">
        <f t="shared" si="288"/>
        <v/>
      </c>
      <c r="AI682" s="375" t="str">
        <f t="shared" si="289"/>
        <v/>
      </c>
      <c r="AJ682" s="375" t="str">
        <f t="shared" si="290"/>
        <v/>
      </c>
      <c r="AK682" s="375" t="str">
        <f t="shared" si="291"/>
        <v/>
      </c>
      <c r="AL682" s="375" t="str">
        <f t="shared" si="292"/>
        <v/>
      </c>
      <c r="AM682" s="375" t="str">
        <f t="shared" si="293"/>
        <v/>
      </c>
      <c r="AN682" s="376" t="str">
        <f>IF(AF682="","",IF(OR(AH682="",AH682="-"),"－",IF(OR(AM682=8,AM682=9),"",IF(OR(AJ682=3,AJ682=4,AJ682=5,AJ682=6),VLOOKUP(AH682,INDEX((係数_バス貨物_ガソリン,係数_バス貨物_CNG,係数_バス貨物_軽油,係数_バス貨物_メタノール,係数_バス貨物_LPG),MATCH(AL682,【参考】排出ガスレベル!$AI$4:$AI$671,1),1,AR682):INDEX((係数_バス貨物_ガソリン,係数_バス貨物_CNG,係数_バス貨物_軽油,係数_バス貨物_メタノール,係数_バス貨物_LPG),MATCH(AL682+1,【参考】排出ガスレベル!$AI$4:$AI$671,1)-1,5,AR682),2,FALSE),IF(OR(AJ682=1,AJ682=2),VLOOKUP(AH682,INDEX((係数_乗用_ガソリン,係数_乗用_CNG,係数_乗用_軽油,係数_乗用_メタノール,係数_乗用_LPG),1,1,AR682):INDEX((係数_乗用_ガソリン,係数_乗用_CNG,係数_乗用_軽油,係数_乗用_メタノール,係数_乗用_LPG),125,5,AR682),2,FALSE))))))</f>
        <v/>
      </c>
      <c r="AO682" s="376" t="str">
        <f>IF(T682="","",IF(OR(AH682="",AH682="-"),"－",IF(OR(AM682=8,AM682=9),"",IF(OR(AJ682=3,AJ682=4,AJ682=5,AJ682=6),VLOOKUP(AH682,INDEX((係数_バス貨物_ガソリン,係数_バス貨物_CNG,係数_バス貨物_軽油,係数_バス貨物_メタノール,係数_バス貨物_LPG),MATCH(AL682,【参考】排出ガスレベル!$AI$4:$AI$671,1),1,AR682):INDEX((係数_バス貨物_ガソリン,係数_バス貨物_CNG,係数_バス貨物_軽油,係数_バス貨物_メタノール,係数_バス貨物_LPG),MATCH(AL682+1,【参考】排出ガスレベル!$AI$4:$AI$671,1)-1,5,AR682),3,FALSE),IF(OR(AJ682=1,AJ682=2),VLOOKUP(AH682,INDEX((係数_乗用_ガソリン,係数_乗用_CNG,係数_乗用_軽油,係数_乗用_メタノール,係数_乗用_LPG),1,1,AR682):INDEX((係数_乗用_ガソリン,係数_乗用_CNG,係数_乗用_軽油,係数_乗用_メタノール,係数_乗用_LPG),125,5,AR682),3,FALSE))))))</f>
        <v/>
      </c>
      <c r="AP682" s="375" t="str">
        <f t="shared" si="294"/>
        <v/>
      </c>
      <c r="AQ682" s="444" t="str">
        <f t="shared" si="295"/>
        <v/>
      </c>
      <c r="AR682" s="375" t="str">
        <f t="shared" si="298"/>
        <v/>
      </c>
      <c r="AS682" s="377" t="str">
        <f t="shared" si="296"/>
        <v/>
      </c>
      <c r="AT682" s="378" t="str">
        <f t="shared" si="297"/>
        <v/>
      </c>
      <c r="AX682" s="625" t="b">
        <f t="shared" si="299"/>
        <v>0</v>
      </c>
      <c r="AY682" s="7" t="str">
        <f t="shared" si="300"/>
        <v>FALSEFALSEFALSE</v>
      </c>
      <c r="AZ682" s="626">
        <f t="shared" si="282"/>
        <v>0</v>
      </c>
      <c r="BA682" s="627" t="str">
        <f t="shared" si="283"/>
        <v/>
      </c>
      <c r="BB682" s="627">
        <f t="shared" si="284"/>
        <v>0</v>
      </c>
      <c r="BC682" s="690" t="str">
        <f t="shared" si="285"/>
        <v/>
      </c>
    </row>
    <row r="683" spans="1:55">
      <c r="A683" s="381">
        <v>627</v>
      </c>
      <c r="B683" s="117"/>
      <c r="C683" s="288"/>
      <c r="D683" s="289"/>
      <c r="E683" s="289"/>
      <c r="F683" s="290"/>
      <c r="G683" s="292"/>
      <c r="H683" s="116"/>
      <c r="I683" s="292"/>
      <c r="J683" s="116"/>
      <c r="K683" s="370" t="str">
        <f t="shared" si="276"/>
        <v/>
      </c>
      <c r="L683" s="370">
        <f t="shared" si="277"/>
        <v>0</v>
      </c>
      <c r="M683" s="370">
        <f t="shared" si="278"/>
        <v>0</v>
      </c>
      <c r="N683" s="371" t="str">
        <f t="shared" si="219"/>
        <v/>
      </c>
      <c r="O683" s="371" t="str">
        <f t="shared" si="220"/>
        <v/>
      </c>
      <c r="P683" s="371" t="str">
        <f t="shared" si="221"/>
        <v/>
      </c>
      <c r="Q683" s="371" t="str">
        <f t="shared" si="222"/>
        <v/>
      </c>
      <c r="R683" s="371" t="str">
        <f t="shared" si="223"/>
        <v/>
      </c>
      <c r="S683" s="371" t="str">
        <f t="shared" si="224"/>
        <v/>
      </c>
      <c r="T683" s="443" t="str">
        <f t="shared" si="279"/>
        <v/>
      </c>
      <c r="U683" s="539"/>
      <c r="V683" s="117"/>
      <c r="W683" s="118"/>
      <c r="X683" s="119"/>
      <c r="Y683" s="120"/>
      <c r="Z683" s="122"/>
      <c r="AA683" s="121"/>
      <c r="AB683" s="443" t="str">
        <f t="shared" si="280"/>
        <v/>
      </c>
      <c r="AC683" s="734" t="str">
        <f t="shared" si="281"/>
        <v/>
      </c>
      <c r="AD683" s="372"/>
      <c r="AE683" s="485"/>
      <c r="AF683" s="373" t="str">
        <f t="shared" si="286"/>
        <v/>
      </c>
      <c r="AG683" s="373" t="str">
        <f t="shared" si="287"/>
        <v/>
      </c>
      <c r="AH683" s="374" t="str">
        <f t="shared" si="288"/>
        <v/>
      </c>
      <c r="AI683" s="375" t="str">
        <f t="shared" si="289"/>
        <v/>
      </c>
      <c r="AJ683" s="375" t="str">
        <f t="shared" si="290"/>
        <v/>
      </c>
      <c r="AK683" s="375" t="str">
        <f t="shared" si="291"/>
        <v/>
      </c>
      <c r="AL683" s="375" t="str">
        <f t="shared" si="292"/>
        <v/>
      </c>
      <c r="AM683" s="375" t="str">
        <f t="shared" si="293"/>
        <v/>
      </c>
      <c r="AN683" s="376" t="str">
        <f>IF(AF683="","",IF(OR(AH683="",AH683="-"),"－",IF(OR(AM683=8,AM683=9),"",IF(OR(AJ683=3,AJ683=4,AJ683=5,AJ683=6),VLOOKUP(AH683,INDEX((係数_バス貨物_ガソリン,係数_バス貨物_CNG,係数_バス貨物_軽油,係数_バス貨物_メタノール,係数_バス貨物_LPG),MATCH(AL683,【参考】排出ガスレベル!$AI$4:$AI$671,1),1,AR683):INDEX((係数_バス貨物_ガソリン,係数_バス貨物_CNG,係数_バス貨物_軽油,係数_バス貨物_メタノール,係数_バス貨物_LPG),MATCH(AL683+1,【参考】排出ガスレベル!$AI$4:$AI$671,1)-1,5,AR683),2,FALSE),IF(OR(AJ683=1,AJ683=2),VLOOKUP(AH683,INDEX((係数_乗用_ガソリン,係数_乗用_CNG,係数_乗用_軽油,係数_乗用_メタノール,係数_乗用_LPG),1,1,AR683):INDEX((係数_乗用_ガソリン,係数_乗用_CNG,係数_乗用_軽油,係数_乗用_メタノール,係数_乗用_LPG),125,5,AR683),2,FALSE))))))</f>
        <v/>
      </c>
      <c r="AO683" s="376" t="str">
        <f>IF(T683="","",IF(OR(AH683="",AH683="-"),"－",IF(OR(AM683=8,AM683=9),"",IF(OR(AJ683=3,AJ683=4,AJ683=5,AJ683=6),VLOOKUP(AH683,INDEX((係数_バス貨物_ガソリン,係数_バス貨物_CNG,係数_バス貨物_軽油,係数_バス貨物_メタノール,係数_バス貨物_LPG),MATCH(AL683,【参考】排出ガスレベル!$AI$4:$AI$671,1),1,AR683):INDEX((係数_バス貨物_ガソリン,係数_バス貨物_CNG,係数_バス貨物_軽油,係数_バス貨物_メタノール,係数_バス貨物_LPG),MATCH(AL683+1,【参考】排出ガスレベル!$AI$4:$AI$671,1)-1,5,AR683),3,FALSE),IF(OR(AJ683=1,AJ683=2),VLOOKUP(AH683,INDEX((係数_乗用_ガソリン,係数_乗用_CNG,係数_乗用_軽油,係数_乗用_メタノール,係数_乗用_LPG),1,1,AR683):INDEX((係数_乗用_ガソリン,係数_乗用_CNG,係数_乗用_軽油,係数_乗用_メタノール,係数_乗用_LPG),125,5,AR683),3,FALSE))))))</f>
        <v/>
      </c>
      <c r="AP683" s="375" t="str">
        <f t="shared" si="294"/>
        <v/>
      </c>
      <c r="AQ683" s="444" t="str">
        <f t="shared" si="295"/>
        <v/>
      </c>
      <c r="AR683" s="375" t="str">
        <f t="shared" si="298"/>
        <v/>
      </c>
      <c r="AS683" s="377" t="str">
        <f t="shared" si="296"/>
        <v/>
      </c>
      <c r="AT683" s="378" t="str">
        <f t="shared" si="297"/>
        <v/>
      </c>
      <c r="AX683" s="625" t="b">
        <f t="shared" si="299"/>
        <v>0</v>
      </c>
      <c r="AY683" s="7" t="str">
        <f t="shared" si="300"/>
        <v>FALSEFALSEFALSE</v>
      </c>
      <c r="AZ683" s="626">
        <f t="shared" si="282"/>
        <v>0</v>
      </c>
      <c r="BA683" s="627" t="str">
        <f t="shared" si="283"/>
        <v/>
      </c>
      <c r="BB683" s="627">
        <f t="shared" si="284"/>
        <v>0</v>
      </c>
      <c r="BC683" s="690" t="str">
        <f t="shared" si="285"/>
        <v/>
      </c>
    </row>
    <row r="684" spans="1:55">
      <c r="A684" s="381">
        <v>628</v>
      </c>
      <c r="B684" s="117"/>
      <c r="C684" s="288"/>
      <c r="D684" s="289"/>
      <c r="E684" s="289"/>
      <c r="F684" s="290"/>
      <c r="G684" s="292"/>
      <c r="H684" s="116"/>
      <c r="I684" s="292"/>
      <c r="J684" s="116"/>
      <c r="K684" s="370" t="str">
        <f t="shared" ref="K684:K747" si="301">C684&amp;D684&amp;E684&amp;F684</f>
        <v/>
      </c>
      <c r="L684" s="370">
        <f t="shared" ref="L684:L747" si="302">IF(G684&gt;0,DATE((G684),(H684+1),0),0)</f>
        <v>0</v>
      </c>
      <c r="M684" s="370">
        <f t="shared" ref="M684:M747" si="303">IF(I684&gt;0,DATE((I684),(J684+1),0),0)</f>
        <v>0</v>
      </c>
      <c r="N684" s="371" t="str">
        <f t="shared" si="219"/>
        <v/>
      </c>
      <c r="O684" s="371" t="str">
        <f t="shared" si="220"/>
        <v/>
      </c>
      <c r="P684" s="371" t="str">
        <f t="shared" si="221"/>
        <v/>
      </c>
      <c r="Q684" s="371" t="str">
        <f t="shared" si="222"/>
        <v/>
      </c>
      <c r="R684" s="371" t="str">
        <f t="shared" si="223"/>
        <v/>
      </c>
      <c r="S684" s="371" t="str">
        <f t="shared" si="224"/>
        <v/>
      </c>
      <c r="T684" s="443" t="str">
        <f t="shared" ref="T684:T747" si="304">N684&amp;O684&amp;P684&amp;Q684&amp;R684&amp;S684</f>
        <v/>
      </c>
      <c r="U684" s="539"/>
      <c r="V684" s="117"/>
      <c r="W684" s="118"/>
      <c r="X684" s="119"/>
      <c r="Y684" s="120"/>
      <c r="Z684" s="122"/>
      <c r="AA684" s="121"/>
      <c r="AB684" s="443" t="str">
        <f t="shared" ref="AB684:AB747" si="305">IF(AF684="","",IF(AM684=1,VLOOKUP(AN684,低公害車判別,2,FALSE),IF(AM684=3,VLOOKUP(AN684,低公害車判別,2,FALSE),IF(AM684=4,VLOOKUP(AO684,低公害車判別,2,FALSE),"低公害車"))))</f>
        <v/>
      </c>
      <c r="AC684" s="734" t="str">
        <f t="shared" ref="AC684:AC747" si="306">IF(AF684="","",IF((AN684="")+(AN684="－"),IF((AO684="")+(AO684=0),"－",AO684),IF((AN684="PM☆☆☆")+(AN684="☆及びPM☆☆☆")+(AN684="☆☆及びPM☆☆☆")+(AN684="☆☆☆及びPM☆☆☆"),"PM☆☆☆",IF((AN684="PM☆☆☆☆")+(AN684="☆及びPM☆☆☆☆")+(AN684="☆☆及びPM☆☆☆☆")+(AN684="☆☆☆及びPM☆☆☆☆"),"PM☆☆☆☆",IF((AN684="新☆")+(AN684="新NOx☆")+(AN684="新PM☆"),"新☆（新長期）",AN684)))))</f>
        <v/>
      </c>
      <c r="AD684" s="372"/>
      <c r="AE684" s="485"/>
      <c r="AF684" s="373" t="str">
        <f t="shared" si="286"/>
        <v/>
      </c>
      <c r="AG684" s="373" t="str">
        <f t="shared" si="287"/>
        <v/>
      </c>
      <c r="AH684" s="374" t="str">
        <f t="shared" si="288"/>
        <v/>
      </c>
      <c r="AI684" s="375" t="str">
        <f t="shared" si="289"/>
        <v/>
      </c>
      <c r="AJ684" s="375" t="str">
        <f t="shared" si="290"/>
        <v/>
      </c>
      <c r="AK684" s="375" t="str">
        <f t="shared" si="291"/>
        <v/>
      </c>
      <c r="AL684" s="375" t="str">
        <f t="shared" si="292"/>
        <v/>
      </c>
      <c r="AM684" s="375" t="str">
        <f t="shared" si="293"/>
        <v/>
      </c>
      <c r="AN684" s="376" t="str">
        <f>IF(AF684="","",IF(OR(AH684="",AH684="-"),"－",IF(OR(AM684=8,AM684=9),"",IF(OR(AJ684=3,AJ684=4,AJ684=5,AJ684=6),VLOOKUP(AH684,INDEX((係数_バス貨物_ガソリン,係数_バス貨物_CNG,係数_バス貨物_軽油,係数_バス貨物_メタノール,係数_バス貨物_LPG),MATCH(AL684,【参考】排出ガスレベル!$AI$4:$AI$671,1),1,AR684):INDEX((係数_バス貨物_ガソリン,係数_バス貨物_CNG,係数_バス貨物_軽油,係数_バス貨物_メタノール,係数_バス貨物_LPG),MATCH(AL684+1,【参考】排出ガスレベル!$AI$4:$AI$671,1)-1,5,AR684),2,FALSE),IF(OR(AJ684=1,AJ684=2),VLOOKUP(AH684,INDEX((係数_乗用_ガソリン,係数_乗用_CNG,係数_乗用_軽油,係数_乗用_メタノール,係数_乗用_LPG),1,1,AR684):INDEX((係数_乗用_ガソリン,係数_乗用_CNG,係数_乗用_軽油,係数_乗用_メタノール,係数_乗用_LPG),125,5,AR684),2,FALSE))))))</f>
        <v/>
      </c>
      <c r="AO684" s="376" t="str">
        <f>IF(T684="","",IF(OR(AH684="",AH684="-"),"－",IF(OR(AM684=8,AM684=9),"",IF(OR(AJ684=3,AJ684=4,AJ684=5,AJ684=6),VLOOKUP(AH684,INDEX((係数_バス貨物_ガソリン,係数_バス貨物_CNG,係数_バス貨物_軽油,係数_バス貨物_メタノール,係数_バス貨物_LPG),MATCH(AL684,【参考】排出ガスレベル!$AI$4:$AI$671,1),1,AR684):INDEX((係数_バス貨物_ガソリン,係数_バス貨物_CNG,係数_バス貨物_軽油,係数_バス貨物_メタノール,係数_バス貨物_LPG),MATCH(AL684+1,【参考】排出ガスレベル!$AI$4:$AI$671,1)-1,5,AR684),3,FALSE),IF(OR(AJ684=1,AJ684=2),VLOOKUP(AH684,INDEX((係数_乗用_ガソリン,係数_乗用_CNG,係数_乗用_軽油,係数_乗用_メタノール,係数_乗用_LPG),1,1,AR684):INDEX((係数_乗用_ガソリン,係数_乗用_CNG,係数_乗用_軽油,係数_乗用_メタノール,係数_乗用_LPG),125,5,AR684),3,FALSE))))))</f>
        <v/>
      </c>
      <c r="AP684" s="375" t="str">
        <f t="shared" si="294"/>
        <v/>
      </c>
      <c r="AQ684" s="444" t="str">
        <f t="shared" si="295"/>
        <v/>
      </c>
      <c r="AR684" s="375" t="str">
        <f t="shared" si="298"/>
        <v/>
      </c>
      <c r="AS684" s="377" t="str">
        <f t="shared" si="296"/>
        <v/>
      </c>
      <c r="AT684" s="378" t="str">
        <f t="shared" si="297"/>
        <v/>
      </c>
      <c r="AX684" s="625" t="b">
        <f t="shared" si="299"/>
        <v>0</v>
      </c>
      <c r="AY684" s="7" t="str">
        <f t="shared" si="300"/>
        <v>FALSEFALSEFALSE</v>
      </c>
      <c r="AZ684" s="626">
        <f t="shared" si="282"/>
        <v>0</v>
      </c>
      <c r="BA684" s="627" t="str">
        <f t="shared" si="283"/>
        <v/>
      </c>
      <c r="BB684" s="627">
        <f t="shared" si="284"/>
        <v>0</v>
      </c>
      <c r="BC684" s="690" t="str">
        <f t="shared" si="285"/>
        <v/>
      </c>
    </row>
    <row r="685" spans="1:55">
      <c r="A685" s="381">
        <v>629</v>
      </c>
      <c r="B685" s="117"/>
      <c r="C685" s="288"/>
      <c r="D685" s="289"/>
      <c r="E685" s="289"/>
      <c r="F685" s="290"/>
      <c r="G685" s="292"/>
      <c r="H685" s="116"/>
      <c r="I685" s="292"/>
      <c r="J685" s="116"/>
      <c r="K685" s="370" t="str">
        <f t="shared" si="301"/>
        <v/>
      </c>
      <c r="L685" s="370">
        <f t="shared" si="302"/>
        <v>0</v>
      </c>
      <c r="M685" s="370">
        <f t="shared" si="303"/>
        <v>0</v>
      </c>
      <c r="N685" s="371" t="str">
        <f t="shared" si="219"/>
        <v/>
      </c>
      <c r="O685" s="371" t="str">
        <f t="shared" si="220"/>
        <v/>
      </c>
      <c r="P685" s="371" t="str">
        <f t="shared" si="221"/>
        <v/>
      </c>
      <c r="Q685" s="371" t="str">
        <f t="shared" si="222"/>
        <v/>
      </c>
      <c r="R685" s="371" t="str">
        <f t="shared" si="223"/>
        <v/>
      </c>
      <c r="S685" s="371" t="str">
        <f t="shared" si="224"/>
        <v/>
      </c>
      <c r="T685" s="443" t="str">
        <f t="shared" si="304"/>
        <v/>
      </c>
      <c r="U685" s="539"/>
      <c r="V685" s="117"/>
      <c r="W685" s="118"/>
      <c r="X685" s="119"/>
      <c r="Y685" s="120"/>
      <c r="Z685" s="122"/>
      <c r="AA685" s="121"/>
      <c r="AB685" s="443" t="str">
        <f t="shared" si="305"/>
        <v/>
      </c>
      <c r="AC685" s="734" t="str">
        <f t="shared" si="306"/>
        <v/>
      </c>
      <c r="AD685" s="372"/>
      <c r="AE685" s="485"/>
      <c r="AF685" s="373" t="str">
        <f t="shared" si="286"/>
        <v/>
      </c>
      <c r="AG685" s="373" t="str">
        <f t="shared" si="287"/>
        <v/>
      </c>
      <c r="AH685" s="374" t="str">
        <f t="shared" si="288"/>
        <v/>
      </c>
      <c r="AI685" s="375" t="str">
        <f t="shared" si="289"/>
        <v/>
      </c>
      <c r="AJ685" s="375" t="str">
        <f t="shared" si="290"/>
        <v/>
      </c>
      <c r="AK685" s="375" t="str">
        <f t="shared" si="291"/>
        <v/>
      </c>
      <c r="AL685" s="375" t="str">
        <f t="shared" si="292"/>
        <v/>
      </c>
      <c r="AM685" s="375" t="str">
        <f t="shared" si="293"/>
        <v/>
      </c>
      <c r="AN685" s="376" t="str">
        <f>IF(AF685="","",IF(OR(AH685="",AH685="-"),"－",IF(OR(AM685=8,AM685=9),"",IF(OR(AJ685=3,AJ685=4,AJ685=5,AJ685=6),VLOOKUP(AH685,INDEX((係数_バス貨物_ガソリン,係数_バス貨物_CNG,係数_バス貨物_軽油,係数_バス貨物_メタノール,係数_バス貨物_LPG),MATCH(AL685,【参考】排出ガスレベル!$AI$4:$AI$671,1),1,AR685):INDEX((係数_バス貨物_ガソリン,係数_バス貨物_CNG,係数_バス貨物_軽油,係数_バス貨物_メタノール,係数_バス貨物_LPG),MATCH(AL685+1,【参考】排出ガスレベル!$AI$4:$AI$671,1)-1,5,AR685),2,FALSE),IF(OR(AJ685=1,AJ685=2),VLOOKUP(AH685,INDEX((係数_乗用_ガソリン,係数_乗用_CNG,係数_乗用_軽油,係数_乗用_メタノール,係数_乗用_LPG),1,1,AR685):INDEX((係数_乗用_ガソリン,係数_乗用_CNG,係数_乗用_軽油,係数_乗用_メタノール,係数_乗用_LPG),125,5,AR685),2,FALSE))))))</f>
        <v/>
      </c>
      <c r="AO685" s="376" t="str">
        <f>IF(T685="","",IF(OR(AH685="",AH685="-"),"－",IF(OR(AM685=8,AM685=9),"",IF(OR(AJ685=3,AJ685=4,AJ685=5,AJ685=6),VLOOKUP(AH685,INDEX((係数_バス貨物_ガソリン,係数_バス貨物_CNG,係数_バス貨物_軽油,係数_バス貨物_メタノール,係数_バス貨物_LPG),MATCH(AL685,【参考】排出ガスレベル!$AI$4:$AI$671,1),1,AR685):INDEX((係数_バス貨物_ガソリン,係数_バス貨物_CNG,係数_バス貨物_軽油,係数_バス貨物_メタノール,係数_バス貨物_LPG),MATCH(AL685+1,【参考】排出ガスレベル!$AI$4:$AI$671,1)-1,5,AR685),3,FALSE),IF(OR(AJ685=1,AJ685=2),VLOOKUP(AH685,INDEX((係数_乗用_ガソリン,係数_乗用_CNG,係数_乗用_軽油,係数_乗用_メタノール,係数_乗用_LPG),1,1,AR685):INDEX((係数_乗用_ガソリン,係数_乗用_CNG,係数_乗用_軽油,係数_乗用_メタノール,係数_乗用_LPG),125,5,AR685),3,FALSE))))))</f>
        <v/>
      </c>
      <c r="AP685" s="375" t="str">
        <f t="shared" si="294"/>
        <v/>
      </c>
      <c r="AQ685" s="444" t="str">
        <f t="shared" si="295"/>
        <v/>
      </c>
      <c r="AR685" s="375" t="str">
        <f t="shared" si="298"/>
        <v/>
      </c>
      <c r="AS685" s="377" t="str">
        <f t="shared" si="296"/>
        <v/>
      </c>
      <c r="AT685" s="378" t="str">
        <f t="shared" si="297"/>
        <v/>
      </c>
      <c r="AX685" s="625" t="b">
        <f t="shared" si="299"/>
        <v>0</v>
      </c>
      <c r="AY685" s="7" t="str">
        <f t="shared" si="300"/>
        <v>FALSEFALSEFALSE</v>
      </c>
      <c r="AZ685" s="626">
        <f t="shared" ref="AZ685:AZ748" si="307">AA685</f>
        <v>0</v>
      </c>
      <c r="BA685" s="627" t="str">
        <f t="shared" ref="BA685:BA748" si="308">IF(COUNTIFS(BC685,"*A*",BB685,"3"),"ハイブリッド(ガソリン)","")</f>
        <v/>
      </c>
      <c r="BB685" s="627">
        <f t="shared" ref="BB685:BB748" si="309">LEN(X685)</f>
        <v>0</v>
      </c>
      <c r="BC685" s="690" t="str">
        <f t="shared" ref="BC685:BC748" si="310">MID(X685,2,1)</f>
        <v/>
      </c>
    </row>
    <row r="686" spans="1:55">
      <c r="A686" s="381">
        <v>630</v>
      </c>
      <c r="B686" s="117"/>
      <c r="C686" s="288"/>
      <c r="D686" s="289"/>
      <c r="E686" s="289"/>
      <c r="F686" s="290"/>
      <c r="G686" s="292"/>
      <c r="H686" s="116"/>
      <c r="I686" s="292"/>
      <c r="J686" s="116"/>
      <c r="K686" s="370" t="str">
        <f t="shared" si="301"/>
        <v/>
      </c>
      <c r="L686" s="370">
        <f t="shared" si="302"/>
        <v>0</v>
      </c>
      <c r="M686" s="370">
        <f t="shared" si="303"/>
        <v>0</v>
      </c>
      <c r="N686" s="371" t="str">
        <f t="shared" si="219"/>
        <v/>
      </c>
      <c r="O686" s="371" t="str">
        <f t="shared" si="220"/>
        <v/>
      </c>
      <c r="P686" s="371" t="str">
        <f t="shared" si="221"/>
        <v/>
      </c>
      <c r="Q686" s="371" t="str">
        <f t="shared" si="222"/>
        <v/>
      </c>
      <c r="R686" s="371" t="str">
        <f t="shared" si="223"/>
        <v/>
      </c>
      <c r="S686" s="371" t="str">
        <f t="shared" si="224"/>
        <v/>
      </c>
      <c r="T686" s="443" t="str">
        <f t="shared" si="304"/>
        <v/>
      </c>
      <c r="U686" s="539"/>
      <c r="V686" s="117"/>
      <c r="W686" s="118"/>
      <c r="X686" s="119"/>
      <c r="Y686" s="120"/>
      <c r="Z686" s="122"/>
      <c r="AA686" s="121"/>
      <c r="AB686" s="443" t="str">
        <f t="shared" si="305"/>
        <v/>
      </c>
      <c r="AC686" s="734" t="str">
        <f t="shared" si="306"/>
        <v/>
      </c>
      <c r="AD686" s="372"/>
      <c r="AE686" s="485"/>
      <c r="AF686" s="373" t="str">
        <f t="shared" si="286"/>
        <v/>
      </c>
      <c r="AG686" s="373" t="str">
        <f t="shared" si="287"/>
        <v/>
      </c>
      <c r="AH686" s="374" t="str">
        <f t="shared" si="288"/>
        <v/>
      </c>
      <c r="AI686" s="375" t="str">
        <f t="shared" si="289"/>
        <v/>
      </c>
      <c r="AJ686" s="375" t="str">
        <f t="shared" si="290"/>
        <v/>
      </c>
      <c r="AK686" s="375" t="str">
        <f t="shared" si="291"/>
        <v/>
      </c>
      <c r="AL686" s="375" t="str">
        <f t="shared" si="292"/>
        <v/>
      </c>
      <c r="AM686" s="375" t="str">
        <f t="shared" si="293"/>
        <v/>
      </c>
      <c r="AN686" s="376" t="str">
        <f>IF(AF686="","",IF(OR(AH686="",AH686="-"),"－",IF(OR(AM686=8,AM686=9),"",IF(OR(AJ686=3,AJ686=4,AJ686=5,AJ686=6),VLOOKUP(AH686,INDEX((係数_バス貨物_ガソリン,係数_バス貨物_CNG,係数_バス貨物_軽油,係数_バス貨物_メタノール,係数_バス貨物_LPG),MATCH(AL686,【参考】排出ガスレベル!$AI$4:$AI$671,1),1,AR686):INDEX((係数_バス貨物_ガソリン,係数_バス貨物_CNG,係数_バス貨物_軽油,係数_バス貨物_メタノール,係数_バス貨物_LPG),MATCH(AL686+1,【参考】排出ガスレベル!$AI$4:$AI$671,1)-1,5,AR686),2,FALSE),IF(OR(AJ686=1,AJ686=2),VLOOKUP(AH686,INDEX((係数_乗用_ガソリン,係数_乗用_CNG,係数_乗用_軽油,係数_乗用_メタノール,係数_乗用_LPG),1,1,AR686):INDEX((係数_乗用_ガソリン,係数_乗用_CNG,係数_乗用_軽油,係数_乗用_メタノール,係数_乗用_LPG),125,5,AR686),2,FALSE))))))</f>
        <v/>
      </c>
      <c r="AO686" s="376" t="str">
        <f>IF(T686="","",IF(OR(AH686="",AH686="-"),"－",IF(OR(AM686=8,AM686=9),"",IF(OR(AJ686=3,AJ686=4,AJ686=5,AJ686=6),VLOOKUP(AH686,INDEX((係数_バス貨物_ガソリン,係数_バス貨物_CNG,係数_バス貨物_軽油,係数_バス貨物_メタノール,係数_バス貨物_LPG),MATCH(AL686,【参考】排出ガスレベル!$AI$4:$AI$671,1),1,AR686):INDEX((係数_バス貨物_ガソリン,係数_バス貨物_CNG,係数_バス貨物_軽油,係数_バス貨物_メタノール,係数_バス貨物_LPG),MATCH(AL686+1,【参考】排出ガスレベル!$AI$4:$AI$671,1)-1,5,AR686),3,FALSE),IF(OR(AJ686=1,AJ686=2),VLOOKUP(AH686,INDEX((係数_乗用_ガソリン,係数_乗用_CNG,係数_乗用_軽油,係数_乗用_メタノール,係数_乗用_LPG),1,1,AR686):INDEX((係数_乗用_ガソリン,係数_乗用_CNG,係数_乗用_軽油,係数_乗用_メタノール,係数_乗用_LPG),125,5,AR686),3,FALSE))))))</f>
        <v/>
      </c>
      <c r="AP686" s="375" t="str">
        <f t="shared" si="294"/>
        <v/>
      </c>
      <c r="AQ686" s="444" t="str">
        <f t="shared" si="295"/>
        <v/>
      </c>
      <c r="AR686" s="375" t="str">
        <f t="shared" si="298"/>
        <v/>
      </c>
      <c r="AS686" s="377" t="str">
        <f t="shared" si="296"/>
        <v/>
      </c>
      <c r="AT686" s="378" t="str">
        <f t="shared" si="297"/>
        <v/>
      </c>
      <c r="AX686" s="625" t="b">
        <f t="shared" si="299"/>
        <v>0</v>
      </c>
      <c r="AY686" s="7" t="str">
        <f t="shared" si="300"/>
        <v>FALSEFALSEFALSE</v>
      </c>
      <c r="AZ686" s="626">
        <f t="shared" si="307"/>
        <v>0</v>
      </c>
      <c r="BA686" s="627" t="str">
        <f t="shared" si="308"/>
        <v/>
      </c>
      <c r="BB686" s="627">
        <f t="shared" si="309"/>
        <v>0</v>
      </c>
      <c r="BC686" s="690" t="str">
        <f t="shared" si="310"/>
        <v/>
      </c>
    </row>
    <row r="687" spans="1:55">
      <c r="A687" s="381">
        <v>631</v>
      </c>
      <c r="B687" s="117"/>
      <c r="C687" s="288"/>
      <c r="D687" s="289"/>
      <c r="E687" s="289"/>
      <c r="F687" s="290"/>
      <c r="G687" s="292"/>
      <c r="H687" s="116"/>
      <c r="I687" s="292"/>
      <c r="J687" s="116"/>
      <c r="K687" s="370" t="str">
        <f t="shared" si="301"/>
        <v/>
      </c>
      <c r="L687" s="370">
        <f t="shared" si="302"/>
        <v>0</v>
      </c>
      <c r="M687" s="370">
        <f t="shared" si="303"/>
        <v>0</v>
      </c>
      <c r="N687" s="371" t="str">
        <f t="shared" si="219"/>
        <v/>
      </c>
      <c r="O687" s="371" t="str">
        <f t="shared" si="220"/>
        <v/>
      </c>
      <c r="P687" s="371" t="str">
        <f t="shared" si="221"/>
        <v/>
      </c>
      <c r="Q687" s="371" t="str">
        <f t="shared" si="222"/>
        <v/>
      </c>
      <c r="R687" s="371" t="str">
        <f t="shared" si="223"/>
        <v/>
      </c>
      <c r="S687" s="371" t="str">
        <f t="shared" si="224"/>
        <v/>
      </c>
      <c r="T687" s="443" t="str">
        <f t="shared" si="304"/>
        <v/>
      </c>
      <c r="U687" s="539"/>
      <c r="V687" s="117"/>
      <c r="W687" s="118"/>
      <c r="X687" s="119"/>
      <c r="Y687" s="120"/>
      <c r="Z687" s="122"/>
      <c r="AA687" s="121"/>
      <c r="AB687" s="443" t="str">
        <f t="shared" si="305"/>
        <v/>
      </c>
      <c r="AC687" s="734" t="str">
        <f t="shared" si="306"/>
        <v/>
      </c>
      <c r="AD687" s="372"/>
      <c r="AE687" s="485"/>
      <c r="AF687" s="373" t="str">
        <f t="shared" si="286"/>
        <v/>
      </c>
      <c r="AG687" s="373" t="str">
        <f t="shared" si="287"/>
        <v/>
      </c>
      <c r="AH687" s="374" t="str">
        <f t="shared" si="288"/>
        <v/>
      </c>
      <c r="AI687" s="375" t="str">
        <f t="shared" si="289"/>
        <v/>
      </c>
      <c r="AJ687" s="375" t="str">
        <f t="shared" si="290"/>
        <v/>
      </c>
      <c r="AK687" s="375" t="str">
        <f t="shared" si="291"/>
        <v/>
      </c>
      <c r="AL687" s="375" t="str">
        <f t="shared" si="292"/>
        <v/>
      </c>
      <c r="AM687" s="375" t="str">
        <f t="shared" si="293"/>
        <v/>
      </c>
      <c r="AN687" s="376" t="str">
        <f>IF(AF687="","",IF(OR(AH687="",AH687="-"),"－",IF(OR(AM687=8,AM687=9),"",IF(OR(AJ687=3,AJ687=4,AJ687=5,AJ687=6),VLOOKUP(AH687,INDEX((係数_バス貨物_ガソリン,係数_バス貨物_CNG,係数_バス貨物_軽油,係数_バス貨物_メタノール,係数_バス貨物_LPG),MATCH(AL687,【参考】排出ガスレベル!$AI$4:$AI$671,1),1,AR687):INDEX((係数_バス貨物_ガソリン,係数_バス貨物_CNG,係数_バス貨物_軽油,係数_バス貨物_メタノール,係数_バス貨物_LPG),MATCH(AL687+1,【参考】排出ガスレベル!$AI$4:$AI$671,1)-1,5,AR687),2,FALSE),IF(OR(AJ687=1,AJ687=2),VLOOKUP(AH687,INDEX((係数_乗用_ガソリン,係数_乗用_CNG,係数_乗用_軽油,係数_乗用_メタノール,係数_乗用_LPG),1,1,AR687):INDEX((係数_乗用_ガソリン,係数_乗用_CNG,係数_乗用_軽油,係数_乗用_メタノール,係数_乗用_LPG),125,5,AR687),2,FALSE))))))</f>
        <v/>
      </c>
      <c r="AO687" s="376" t="str">
        <f>IF(T687="","",IF(OR(AH687="",AH687="-"),"－",IF(OR(AM687=8,AM687=9),"",IF(OR(AJ687=3,AJ687=4,AJ687=5,AJ687=6),VLOOKUP(AH687,INDEX((係数_バス貨物_ガソリン,係数_バス貨物_CNG,係数_バス貨物_軽油,係数_バス貨物_メタノール,係数_バス貨物_LPG),MATCH(AL687,【参考】排出ガスレベル!$AI$4:$AI$671,1),1,AR687):INDEX((係数_バス貨物_ガソリン,係数_バス貨物_CNG,係数_バス貨物_軽油,係数_バス貨物_メタノール,係数_バス貨物_LPG),MATCH(AL687+1,【参考】排出ガスレベル!$AI$4:$AI$671,1)-1,5,AR687),3,FALSE),IF(OR(AJ687=1,AJ687=2),VLOOKUP(AH687,INDEX((係数_乗用_ガソリン,係数_乗用_CNG,係数_乗用_軽油,係数_乗用_メタノール,係数_乗用_LPG),1,1,AR687):INDEX((係数_乗用_ガソリン,係数_乗用_CNG,係数_乗用_軽油,係数_乗用_メタノール,係数_乗用_LPG),125,5,AR687),3,FALSE))))))</f>
        <v/>
      </c>
      <c r="AP687" s="375" t="str">
        <f t="shared" si="294"/>
        <v/>
      </c>
      <c r="AQ687" s="444" t="str">
        <f t="shared" si="295"/>
        <v/>
      </c>
      <c r="AR687" s="375" t="str">
        <f t="shared" si="298"/>
        <v/>
      </c>
      <c r="AS687" s="377" t="str">
        <f t="shared" si="296"/>
        <v/>
      </c>
      <c r="AT687" s="378" t="str">
        <f t="shared" si="297"/>
        <v/>
      </c>
      <c r="AX687" s="625" t="b">
        <f t="shared" si="299"/>
        <v>0</v>
      </c>
      <c r="AY687" s="7" t="str">
        <f t="shared" si="300"/>
        <v>FALSEFALSEFALSE</v>
      </c>
      <c r="AZ687" s="626">
        <f t="shared" si="307"/>
        <v>0</v>
      </c>
      <c r="BA687" s="627" t="str">
        <f t="shared" si="308"/>
        <v/>
      </c>
      <c r="BB687" s="627">
        <f t="shared" si="309"/>
        <v>0</v>
      </c>
      <c r="BC687" s="690" t="str">
        <f t="shared" si="310"/>
        <v/>
      </c>
    </row>
    <row r="688" spans="1:55">
      <c r="A688" s="381">
        <v>632</v>
      </c>
      <c r="B688" s="117"/>
      <c r="C688" s="288"/>
      <c r="D688" s="289"/>
      <c r="E688" s="289"/>
      <c r="F688" s="290"/>
      <c r="G688" s="292"/>
      <c r="H688" s="116"/>
      <c r="I688" s="292"/>
      <c r="J688" s="116"/>
      <c r="K688" s="370" t="str">
        <f t="shared" si="301"/>
        <v/>
      </c>
      <c r="L688" s="370">
        <f t="shared" si="302"/>
        <v>0</v>
      </c>
      <c r="M688" s="370">
        <f t="shared" si="303"/>
        <v>0</v>
      </c>
      <c r="N688" s="371" t="str">
        <f t="shared" si="219"/>
        <v/>
      </c>
      <c r="O688" s="371" t="str">
        <f t="shared" si="220"/>
        <v/>
      </c>
      <c r="P688" s="371" t="str">
        <f t="shared" si="221"/>
        <v/>
      </c>
      <c r="Q688" s="371" t="str">
        <f t="shared" si="222"/>
        <v/>
      </c>
      <c r="R688" s="371" t="str">
        <f t="shared" si="223"/>
        <v/>
      </c>
      <c r="S688" s="371" t="str">
        <f t="shared" si="224"/>
        <v/>
      </c>
      <c r="T688" s="443" t="str">
        <f t="shared" si="304"/>
        <v/>
      </c>
      <c r="U688" s="539"/>
      <c r="V688" s="117"/>
      <c r="W688" s="118"/>
      <c r="X688" s="119"/>
      <c r="Y688" s="120"/>
      <c r="Z688" s="122"/>
      <c r="AA688" s="121"/>
      <c r="AB688" s="443" t="str">
        <f t="shared" si="305"/>
        <v/>
      </c>
      <c r="AC688" s="734" t="str">
        <f t="shared" si="306"/>
        <v/>
      </c>
      <c r="AD688" s="372"/>
      <c r="AE688" s="485"/>
      <c r="AF688" s="373" t="str">
        <f t="shared" si="286"/>
        <v/>
      </c>
      <c r="AG688" s="373" t="str">
        <f t="shared" si="287"/>
        <v/>
      </c>
      <c r="AH688" s="374" t="str">
        <f t="shared" si="288"/>
        <v/>
      </c>
      <c r="AI688" s="375" t="str">
        <f t="shared" si="289"/>
        <v/>
      </c>
      <c r="AJ688" s="375" t="str">
        <f t="shared" si="290"/>
        <v/>
      </c>
      <c r="AK688" s="375" t="str">
        <f t="shared" si="291"/>
        <v/>
      </c>
      <c r="AL688" s="375" t="str">
        <f t="shared" si="292"/>
        <v/>
      </c>
      <c r="AM688" s="375" t="str">
        <f t="shared" si="293"/>
        <v/>
      </c>
      <c r="AN688" s="376" t="str">
        <f>IF(AF688="","",IF(OR(AH688="",AH688="-"),"－",IF(OR(AM688=8,AM688=9),"",IF(OR(AJ688=3,AJ688=4,AJ688=5,AJ688=6),VLOOKUP(AH688,INDEX((係数_バス貨物_ガソリン,係数_バス貨物_CNG,係数_バス貨物_軽油,係数_バス貨物_メタノール,係数_バス貨物_LPG),MATCH(AL688,【参考】排出ガスレベル!$AI$4:$AI$671,1),1,AR688):INDEX((係数_バス貨物_ガソリン,係数_バス貨物_CNG,係数_バス貨物_軽油,係数_バス貨物_メタノール,係数_バス貨物_LPG),MATCH(AL688+1,【参考】排出ガスレベル!$AI$4:$AI$671,1)-1,5,AR688),2,FALSE),IF(OR(AJ688=1,AJ688=2),VLOOKUP(AH688,INDEX((係数_乗用_ガソリン,係数_乗用_CNG,係数_乗用_軽油,係数_乗用_メタノール,係数_乗用_LPG),1,1,AR688):INDEX((係数_乗用_ガソリン,係数_乗用_CNG,係数_乗用_軽油,係数_乗用_メタノール,係数_乗用_LPG),125,5,AR688),2,FALSE))))))</f>
        <v/>
      </c>
      <c r="AO688" s="376" t="str">
        <f>IF(T688="","",IF(OR(AH688="",AH688="-"),"－",IF(OR(AM688=8,AM688=9),"",IF(OR(AJ688=3,AJ688=4,AJ688=5,AJ688=6),VLOOKUP(AH688,INDEX((係数_バス貨物_ガソリン,係数_バス貨物_CNG,係数_バス貨物_軽油,係数_バス貨物_メタノール,係数_バス貨物_LPG),MATCH(AL688,【参考】排出ガスレベル!$AI$4:$AI$671,1),1,AR688):INDEX((係数_バス貨物_ガソリン,係数_バス貨物_CNG,係数_バス貨物_軽油,係数_バス貨物_メタノール,係数_バス貨物_LPG),MATCH(AL688+1,【参考】排出ガスレベル!$AI$4:$AI$671,1)-1,5,AR688),3,FALSE),IF(OR(AJ688=1,AJ688=2),VLOOKUP(AH688,INDEX((係数_乗用_ガソリン,係数_乗用_CNG,係数_乗用_軽油,係数_乗用_メタノール,係数_乗用_LPG),1,1,AR688):INDEX((係数_乗用_ガソリン,係数_乗用_CNG,係数_乗用_軽油,係数_乗用_メタノール,係数_乗用_LPG),125,5,AR688),3,FALSE))))))</f>
        <v/>
      </c>
      <c r="AP688" s="375" t="str">
        <f t="shared" si="294"/>
        <v/>
      </c>
      <c r="AQ688" s="444" t="str">
        <f t="shared" si="295"/>
        <v/>
      </c>
      <c r="AR688" s="375" t="str">
        <f t="shared" si="298"/>
        <v/>
      </c>
      <c r="AS688" s="377" t="str">
        <f t="shared" si="296"/>
        <v/>
      </c>
      <c r="AT688" s="378" t="str">
        <f t="shared" si="297"/>
        <v/>
      </c>
      <c r="AX688" s="625" t="b">
        <f t="shared" si="299"/>
        <v>0</v>
      </c>
      <c r="AY688" s="7" t="str">
        <f t="shared" si="300"/>
        <v>FALSEFALSEFALSE</v>
      </c>
      <c r="AZ688" s="626">
        <f t="shared" si="307"/>
        <v>0</v>
      </c>
      <c r="BA688" s="627" t="str">
        <f t="shared" si="308"/>
        <v/>
      </c>
      <c r="BB688" s="627">
        <f t="shared" si="309"/>
        <v>0</v>
      </c>
      <c r="BC688" s="690" t="str">
        <f t="shared" si="310"/>
        <v/>
      </c>
    </row>
    <row r="689" spans="1:55">
      <c r="A689" s="381">
        <v>633</v>
      </c>
      <c r="B689" s="117"/>
      <c r="C689" s="288"/>
      <c r="D689" s="289"/>
      <c r="E689" s="289"/>
      <c r="F689" s="290"/>
      <c r="G689" s="292"/>
      <c r="H689" s="116"/>
      <c r="I689" s="292"/>
      <c r="J689" s="116"/>
      <c r="K689" s="370" t="str">
        <f t="shared" si="301"/>
        <v/>
      </c>
      <c r="L689" s="370">
        <f t="shared" si="302"/>
        <v>0</v>
      </c>
      <c r="M689" s="370">
        <f t="shared" si="303"/>
        <v>0</v>
      </c>
      <c r="N689" s="371" t="str">
        <f t="shared" si="219"/>
        <v/>
      </c>
      <c r="O689" s="371" t="str">
        <f t="shared" si="220"/>
        <v/>
      </c>
      <c r="P689" s="371" t="str">
        <f t="shared" si="221"/>
        <v/>
      </c>
      <c r="Q689" s="371" t="str">
        <f t="shared" si="222"/>
        <v/>
      </c>
      <c r="R689" s="371" t="str">
        <f t="shared" si="223"/>
        <v/>
      </c>
      <c r="S689" s="371" t="str">
        <f t="shared" si="224"/>
        <v/>
      </c>
      <c r="T689" s="443" t="str">
        <f t="shared" si="304"/>
        <v/>
      </c>
      <c r="U689" s="539"/>
      <c r="V689" s="117"/>
      <c r="W689" s="118"/>
      <c r="X689" s="119"/>
      <c r="Y689" s="120"/>
      <c r="Z689" s="122"/>
      <c r="AA689" s="121"/>
      <c r="AB689" s="443" t="str">
        <f t="shared" si="305"/>
        <v/>
      </c>
      <c r="AC689" s="734" t="str">
        <f t="shared" si="306"/>
        <v/>
      </c>
      <c r="AD689" s="372"/>
      <c r="AE689" s="485"/>
      <c r="AF689" s="373" t="str">
        <f t="shared" si="286"/>
        <v/>
      </c>
      <c r="AG689" s="373" t="str">
        <f t="shared" si="287"/>
        <v/>
      </c>
      <c r="AH689" s="374" t="str">
        <f t="shared" si="288"/>
        <v/>
      </c>
      <c r="AI689" s="375" t="str">
        <f t="shared" si="289"/>
        <v/>
      </c>
      <c r="AJ689" s="375" t="str">
        <f t="shared" si="290"/>
        <v/>
      </c>
      <c r="AK689" s="375" t="str">
        <f t="shared" si="291"/>
        <v/>
      </c>
      <c r="AL689" s="375" t="str">
        <f t="shared" si="292"/>
        <v/>
      </c>
      <c r="AM689" s="375" t="str">
        <f t="shared" si="293"/>
        <v/>
      </c>
      <c r="AN689" s="376" t="str">
        <f>IF(AF689="","",IF(OR(AH689="",AH689="-"),"－",IF(OR(AM689=8,AM689=9),"",IF(OR(AJ689=3,AJ689=4,AJ689=5,AJ689=6),VLOOKUP(AH689,INDEX((係数_バス貨物_ガソリン,係数_バス貨物_CNG,係数_バス貨物_軽油,係数_バス貨物_メタノール,係数_バス貨物_LPG),MATCH(AL689,【参考】排出ガスレベル!$AI$4:$AI$671,1),1,AR689):INDEX((係数_バス貨物_ガソリン,係数_バス貨物_CNG,係数_バス貨物_軽油,係数_バス貨物_メタノール,係数_バス貨物_LPG),MATCH(AL689+1,【参考】排出ガスレベル!$AI$4:$AI$671,1)-1,5,AR689),2,FALSE),IF(OR(AJ689=1,AJ689=2),VLOOKUP(AH689,INDEX((係数_乗用_ガソリン,係数_乗用_CNG,係数_乗用_軽油,係数_乗用_メタノール,係数_乗用_LPG),1,1,AR689):INDEX((係数_乗用_ガソリン,係数_乗用_CNG,係数_乗用_軽油,係数_乗用_メタノール,係数_乗用_LPG),125,5,AR689),2,FALSE))))))</f>
        <v/>
      </c>
      <c r="AO689" s="376" t="str">
        <f>IF(T689="","",IF(OR(AH689="",AH689="-"),"－",IF(OR(AM689=8,AM689=9),"",IF(OR(AJ689=3,AJ689=4,AJ689=5,AJ689=6),VLOOKUP(AH689,INDEX((係数_バス貨物_ガソリン,係数_バス貨物_CNG,係数_バス貨物_軽油,係数_バス貨物_メタノール,係数_バス貨物_LPG),MATCH(AL689,【参考】排出ガスレベル!$AI$4:$AI$671,1),1,AR689):INDEX((係数_バス貨物_ガソリン,係数_バス貨物_CNG,係数_バス貨物_軽油,係数_バス貨物_メタノール,係数_バス貨物_LPG),MATCH(AL689+1,【参考】排出ガスレベル!$AI$4:$AI$671,1)-1,5,AR689),3,FALSE),IF(OR(AJ689=1,AJ689=2),VLOOKUP(AH689,INDEX((係数_乗用_ガソリン,係数_乗用_CNG,係数_乗用_軽油,係数_乗用_メタノール,係数_乗用_LPG),1,1,AR689):INDEX((係数_乗用_ガソリン,係数_乗用_CNG,係数_乗用_軽油,係数_乗用_メタノール,係数_乗用_LPG),125,5,AR689),3,FALSE))))))</f>
        <v/>
      </c>
      <c r="AP689" s="375" t="str">
        <f t="shared" si="294"/>
        <v/>
      </c>
      <c r="AQ689" s="444" t="str">
        <f t="shared" si="295"/>
        <v/>
      </c>
      <c r="AR689" s="375" t="str">
        <f t="shared" si="298"/>
        <v/>
      </c>
      <c r="AS689" s="377" t="str">
        <f t="shared" si="296"/>
        <v/>
      </c>
      <c r="AT689" s="378" t="str">
        <f t="shared" si="297"/>
        <v/>
      </c>
      <c r="AX689" s="625" t="b">
        <f t="shared" si="299"/>
        <v>0</v>
      </c>
      <c r="AY689" s="7" t="str">
        <f t="shared" si="300"/>
        <v>FALSEFALSEFALSE</v>
      </c>
      <c r="AZ689" s="626">
        <f t="shared" si="307"/>
        <v>0</v>
      </c>
      <c r="BA689" s="627" t="str">
        <f t="shared" si="308"/>
        <v/>
      </c>
      <c r="BB689" s="627">
        <f t="shared" si="309"/>
        <v>0</v>
      </c>
      <c r="BC689" s="690" t="str">
        <f t="shared" si="310"/>
        <v/>
      </c>
    </row>
    <row r="690" spans="1:55">
      <c r="A690" s="381">
        <v>634</v>
      </c>
      <c r="B690" s="117"/>
      <c r="C690" s="288"/>
      <c r="D690" s="289"/>
      <c r="E690" s="289"/>
      <c r="F690" s="290"/>
      <c r="G690" s="292"/>
      <c r="H690" s="116"/>
      <c r="I690" s="292"/>
      <c r="J690" s="116"/>
      <c r="K690" s="370" t="str">
        <f t="shared" si="301"/>
        <v/>
      </c>
      <c r="L690" s="370">
        <f t="shared" si="302"/>
        <v>0</v>
      </c>
      <c r="M690" s="370">
        <f t="shared" si="303"/>
        <v>0</v>
      </c>
      <c r="N690" s="371" t="str">
        <f t="shared" si="219"/>
        <v/>
      </c>
      <c r="O690" s="371" t="str">
        <f t="shared" si="220"/>
        <v/>
      </c>
      <c r="P690" s="371" t="str">
        <f t="shared" si="221"/>
        <v/>
      </c>
      <c r="Q690" s="371" t="str">
        <f t="shared" si="222"/>
        <v/>
      </c>
      <c r="R690" s="371" t="str">
        <f t="shared" si="223"/>
        <v/>
      </c>
      <c r="S690" s="371" t="str">
        <f t="shared" si="224"/>
        <v/>
      </c>
      <c r="T690" s="443" t="str">
        <f t="shared" si="304"/>
        <v/>
      </c>
      <c r="U690" s="539"/>
      <c r="V690" s="117"/>
      <c r="W690" s="118"/>
      <c r="X690" s="119"/>
      <c r="Y690" s="120"/>
      <c r="Z690" s="122"/>
      <c r="AA690" s="121"/>
      <c r="AB690" s="443" t="str">
        <f t="shared" si="305"/>
        <v/>
      </c>
      <c r="AC690" s="734" t="str">
        <f t="shared" si="306"/>
        <v/>
      </c>
      <c r="AD690" s="372"/>
      <c r="AE690" s="485"/>
      <c r="AF690" s="373" t="str">
        <f t="shared" si="286"/>
        <v/>
      </c>
      <c r="AG690" s="373" t="str">
        <f t="shared" si="287"/>
        <v/>
      </c>
      <c r="AH690" s="374" t="str">
        <f t="shared" si="288"/>
        <v/>
      </c>
      <c r="AI690" s="375" t="str">
        <f t="shared" si="289"/>
        <v/>
      </c>
      <c r="AJ690" s="375" t="str">
        <f t="shared" si="290"/>
        <v/>
      </c>
      <c r="AK690" s="375" t="str">
        <f t="shared" si="291"/>
        <v/>
      </c>
      <c r="AL690" s="375" t="str">
        <f t="shared" si="292"/>
        <v/>
      </c>
      <c r="AM690" s="375" t="str">
        <f t="shared" si="293"/>
        <v/>
      </c>
      <c r="AN690" s="376" t="str">
        <f>IF(AF690="","",IF(OR(AH690="",AH690="-"),"－",IF(OR(AM690=8,AM690=9),"",IF(OR(AJ690=3,AJ690=4,AJ690=5,AJ690=6),VLOOKUP(AH690,INDEX((係数_バス貨物_ガソリン,係数_バス貨物_CNG,係数_バス貨物_軽油,係数_バス貨物_メタノール,係数_バス貨物_LPG),MATCH(AL690,【参考】排出ガスレベル!$AI$4:$AI$671,1),1,AR690):INDEX((係数_バス貨物_ガソリン,係数_バス貨物_CNG,係数_バス貨物_軽油,係数_バス貨物_メタノール,係数_バス貨物_LPG),MATCH(AL690+1,【参考】排出ガスレベル!$AI$4:$AI$671,1)-1,5,AR690),2,FALSE),IF(OR(AJ690=1,AJ690=2),VLOOKUP(AH690,INDEX((係数_乗用_ガソリン,係数_乗用_CNG,係数_乗用_軽油,係数_乗用_メタノール,係数_乗用_LPG),1,1,AR690):INDEX((係数_乗用_ガソリン,係数_乗用_CNG,係数_乗用_軽油,係数_乗用_メタノール,係数_乗用_LPG),125,5,AR690),2,FALSE))))))</f>
        <v/>
      </c>
      <c r="AO690" s="376" t="str">
        <f>IF(T690="","",IF(OR(AH690="",AH690="-"),"－",IF(OR(AM690=8,AM690=9),"",IF(OR(AJ690=3,AJ690=4,AJ690=5,AJ690=6),VLOOKUP(AH690,INDEX((係数_バス貨物_ガソリン,係数_バス貨物_CNG,係数_バス貨物_軽油,係数_バス貨物_メタノール,係数_バス貨物_LPG),MATCH(AL690,【参考】排出ガスレベル!$AI$4:$AI$671,1),1,AR690):INDEX((係数_バス貨物_ガソリン,係数_バス貨物_CNG,係数_バス貨物_軽油,係数_バス貨物_メタノール,係数_バス貨物_LPG),MATCH(AL690+1,【参考】排出ガスレベル!$AI$4:$AI$671,1)-1,5,AR690),3,FALSE),IF(OR(AJ690=1,AJ690=2),VLOOKUP(AH690,INDEX((係数_乗用_ガソリン,係数_乗用_CNG,係数_乗用_軽油,係数_乗用_メタノール,係数_乗用_LPG),1,1,AR690):INDEX((係数_乗用_ガソリン,係数_乗用_CNG,係数_乗用_軽油,係数_乗用_メタノール,係数_乗用_LPG),125,5,AR690),3,FALSE))))))</f>
        <v/>
      </c>
      <c r="AP690" s="375" t="str">
        <f t="shared" si="294"/>
        <v/>
      </c>
      <c r="AQ690" s="444" t="str">
        <f t="shared" si="295"/>
        <v/>
      </c>
      <c r="AR690" s="375" t="str">
        <f t="shared" si="298"/>
        <v/>
      </c>
      <c r="AS690" s="377" t="str">
        <f t="shared" si="296"/>
        <v/>
      </c>
      <c r="AT690" s="378" t="str">
        <f t="shared" si="297"/>
        <v/>
      </c>
      <c r="AX690" s="625" t="b">
        <f t="shared" si="299"/>
        <v>0</v>
      </c>
      <c r="AY690" s="7" t="str">
        <f t="shared" si="300"/>
        <v>FALSEFALSEFALSE</v>
      </c>
      <c r="AZ690" s="626">
        <f t="shared" si="307"/>
        <v>0</v>
      </c>
      <c r="BA690" s="627" t="str">
        <f t="shared" si="308"/>
        <v/>
      </c>
      <c r="BB690" s="627">
        <f t="shared" si="309"/>
        <v>0</v>
      </c>
      <c r="BC690" s="690" t="str">
        <f t="shared" si="310"/>
        <v/>
      </c>
    </row>
    <row r="691" spans="1:55">
      <c r="A691" s="381">
        <v>635</v>
      </c>
      <c r="B691" s="117"/>
      <c r="C691" s="288"/>
      <c r="D691" s="289"/>
      <c r="E691" s="289"/>
      <c r="F691" s="290"/>
      <c r="G691" s="292"/>
      <c r="H691" s="116"/>
      <c r="I691" s="292"/>
      <c r="J691" s="116"/>
      <c r="K691" s="370" t="str">
        <f t="shared" si="301"/>
        <v/>
      </c>
      <c r="L691" s="370">
        <f t="shared" si="302"/>
        <v>0</v>
      </c>
      <c r="M691" s="370">
        <f t="shared" si="303"/>
        <v>0</v>
      </c>
      <c r="N691" s="371" t="str">
        <f t="shared" si="219"/>
        <v/>
      </c>
      <c r="O691" s="371" t="str">
        <f t="shared" si="220"/>
        <v/>
      </c>
      <c r="P691" s="371" t="str">
        <f t="shared" si="221"/>
        <v/>
      </c>
      <c r="Q691" s="371" t="str">
        <f t="shared" si="222"/>
        <v/>
      </c>
      <c r="R691" s="371" t="str">
        <f t="shared" si="223"/>
        <v/>
      </c>
      <c r="S691" s="371" t="str">
        <f t="shared" si="224"/>
        <v/>
      </c>
      <c r="T691" s="443" t="str">
        <f t="shared" si="304"/>
        <v/>
      </c>
      <c r="U691" s="539"/>
      <c r="V691" s="117"/>
      <c r="W691" s="118"/>
      <c r="X691" s="119"/>
      <c r="Y691" s="120"/>
      <c r="Z691" s="122"/>
      <c r="AA691" s="121"/>
      <c r="AB691" s="443" t="str">
        <f t="shared" si="305"/>
        <v/>
      </c>
      <c r="AC691" s="734" t="str">
        <f t="shared" si="306"/>
        <v/>
      </c>
      <c r="AD691" s="372"/>
      <c r="AE691" s="485"/>
      <c r="AF691" s="373" t="str">
        <f t="shared" si="286"/>
        <v/>
      </c>
      <c r="AG691" s="373" t="str">
        <f t="shared" si="287"/>
        <v/>
      </c>
      <c r="AH691" s="374" t="str">
        <f t="shared" si="288"/>
        <v/>
      </c>
      <c r="AI691" s="375" t="str">
        <f t="shared" si="289"/>
        <v/>
      </c>
      <c r="AJ691" s="375" t="str">
        <f t="shared" si="290"/>
        <v/>
      </c>
      <c r="AK691" s="375" t="str">
        <f t="shared" si="291"/>
        <v/>
      </c>
      <c r="AL691" s="375" t="str">
        <f t="shared" si="292"/>
        <v/>
      </c>
      <c r="AM691" s="375" t="str">
        <f t="shared" si="293"/>
        <v/>
      </c>
      <c r="AN691" s="376" t="str">
        <f>IF(AF691="","",IF(OR(AH691="",AH691="-"),"－",IF(OR(AM691=8,AM691=9),"",IF(OR(AJ691=3,AJ691=4,AJ691=5,AJ691=6),VLOOKUP(AH691,INDEX((係数_バス貨物_ガソリン,係数_バス貨物_CNG,係数_バス貨物_軽油,係数_バス貨物_メタノール,係数_バス貨物_LPG),MATCH(AL691,【参考】排出ガスレベル!$AI$4:$AI$671,1),1,AR691):INDEX((係数_バス貨物_ガソリン,係数_バス貨物_CNG,係数_バス貨物_軽油,係数_バス貨物_メタノール,係数_バス貨物_LPG),MATCH(AL691+1,【参考】排出ガスレベル!$AI$4:$AI$671,1)-1,5,AR691),2,FALSE),IF(OR(AJ691=1,AJ691=2),VLOOKUP(AH691,INDEX((係数_乗用_ガソリン,係数_乗用_CNG,係数_乗用_軽油,係数_乗用_メタノール,係数_乗用_LPG),1,1,AR691):INDEX((係数_乗用_ガソリン,係数_乗用_CNG,係数_乗用_軽油,係数_乗用_メタノール,係数_乗用_LPG),125,5,AR691),2,FALSE))))))</f>
        <v/>
      </c>
      <c r="AO691" s="376" t="str">
        <f>IF(T691="","",IF(OR(AH691="",AH691="-"),"－",IF(OR(AM691=8,AM691=9),"",IF(OR(AJ691=3,AJ691=4,AJ691=5,AJ691=6),VLOOKUP(AH691,INDEX((係数_バス貨物_ガソリン,係数_バス貨物_CNG,係数_バス貨物_軽油,係数_バス貨物_メタノール,係数_バス貨物_LPG),MATCH(AL691,【参考】排出ガスレベル!$AI$4:$AI$671,1),1,AR691):INDEX((係数_バス貨物_ガソリン,係数_バス貨物_CNG,係数_バス貨物_軽油,係数_バス貨物_メタノール,係数_バス貨物_LPG),MATCH(AL691+1,【参考】排出ガスレベル!$AI$4:$AI$671,1)-1,5,AR691),3,FALSE),IF(OR(AJ691=1,AJ691=2),VLOOKUP(AH691,INDEX((係数_乗用_ガソリン,係数_乗用_CNG,係数_乗用_軽油,係数_乗用_メタノール,係数_乗用_LPG),1,1,AR691):INDEX((係数_乗用_ガソリン,係数_乗用_CNG,係数_乗用_軽油,係数_乗用_メタノール,係数_乗用_LPG),125,5,AR691),3,FALSE))))))</f>
        <v/>
      </c>
      <c r="AP691" s="375" t="str">
        <f t="shared" si="294"/>
        <v/>
      </c>
      <c r="AQ691" s="444" t="str">
        <f t="shared" si="295"/>
        <v/>
      </c>
      <c r="AR691" s="375" t="str">
        <f t="shared" si="298"/>
        <v/>
      </c>
      <c r="AS691" s="377" t="str">
        <f t="shared" si="296"/>
        <v/>
      </c>
      <c r="AT691" s="378" t="str">
        <f t="shared" si="297"/>
        <v/>
      </c>
      <c r="AX691" s="625" t="b">
        <f t="shared" si="299"/>
        <v>0</v>
      </c>
      <c r="AY691" s="7" t="str">
        <f t="shared" si="300"/>
        <v>FALSEFALSEFALSE</v>
      </c>
      <c r="AZ691" s="626">
        <f t="shared" si="307"/>
        <v>0</v>
      </c>
      <c r="BA691" s="627" t="str">
        <f t="shared" si="308"/>
        <v/>
      </c>
      <c r="BB691" s="627">
        <f t="shared" si="309"/>
        <v>0</v>
      </c>
      <c r="BC691" s="690" t="str">
        <f t="shared" si="310"/>
        <v/>
      </c>
    </row>
    <row r="692" spans="1:55">
      <c r="A692" s="381">
        <v>636</v>
      </c>
      <c r="B692" s="117"/>
      <c r="C692" s="288"/>
      <c r="D692" s="289"/>
      <c r="E692" s="289"/>
      <c r="F692" s="290"/>
      <c r="G692" s="292"/>
      <c r="H692" s="116"/>
      <c r="I692" s="292"/>
      <c r="J692" s="116"/>
      <c r="K692" s="370" t="str">
        <f t="shared" si="301"/>
        <v/>
      </c>
      <c r="L692" s="370">
        <f t="shared" si="302"/>
        <v>0</v>
      </c>
      <c r="M692" s="370">
        <f t="shared" si="303"/>
        <v>0</v>
      </c>
      <c r="N692" s="371" t="str">
        <f t="shared" si="219"/>
        <v/>
      </c>
      <c r="O692" s="371" t="str">
        <f t="shared" si="220"/>
        <v/>
      </c>
      <c r="P692" s="371" t="str">
        <f t="shared" si="221"/>
        <v/>
      </c>
      <c r="Q692" s="371" t="str">
        <f t="shared" si="222"/>
        <v/>
      </c>
      <c r="R692" s="371" t="str">
        <f t="shared" si="223"/>
        <v/>
      </c>
      <c r="S692" s="371" t="str">
        <f t="shared" si="224"/>
        <v/>
      </c>
      <c r="T692" s="443" t="str">
        <f t="shared" si="304"/>
        <v/>
      </c>
      <c r="U692" s="539"/>
      <c r="V692" s="117"/>
      <c r="W692" s="118"/>
      <c r="X692" s="119"/>
      <c r="Y692" s="120"/>
      <c r="Z692" s="122"/>
      <c r="AA692" s="121"/>
      <c r="AB692" s="443" t="str">
        <f t="shared" si="305"/>
        <v/>
      </c>
      <c r="AC692" s="734" t="str">
        <f t="shared" si="306"/>
        <v/>
      </c>
      <c r="AD692" s="372"/>
      <c r="AE692" s="485"/>
      <c r="AF692" s="373" t="str">
        <f t="shared" si="286"/>
        <v/>
      </c>
      <c r="AG692" s="373" t="str">
        <f t="shared" si="287"/>
        <v/>
      </c>
      <c r="AH692" s="374" t="str">
        <f t="shared" si="288"/>
        <v/>
      </c>
      <c r="AI692" s="375" t="str">
        <f t="shared" si="289"/>
        <v/>
      </c>
      <c r="AJ692" s="375" t="str">
        <f t="shared" si="290"/>
        <v/>
      </c>
      <c r="AK692" s="375" t="str">
        <f t="shared" si="291"/>
        <v/>
      </c>
      <c r="AL692" s="375" t="str">
        <f t="shared" si="292"/>
        <v/>
      </c>
      <c r="AM692" s="375" t="str">
        <f t="shared" si="293"/>
        <v/>
      </c>
      <c r="AN692" s="376" t="str">
        <f>IF(AF692="","",IF(OR(AH692="",AH692="-"),"－",IF(OR(AM692=8,AM692=9),"",IF(OR(AJ692=3,AJ692=4,AJ692=5,AJ692=6),VLOOKUP(AH692,INDEX((係数_バス貨物_ガソリン,係数_バス貨物_CNG,係数_バス貨物_軽油,係数_バス貨物_メタノール,係数_バス貨物_LPG),MATCH(AL692,【参考】排出ガスレベル!$AI$4:$AI$671,1),1,AR692):INDEX((係数_バス貨物_ガソリン,係数_バス貨物_CNG,係数_バス貨物_軽油,係数_バス貨物_メタノール,係数_バス貨物_LPG),MATCH(AL692+1,【参考】排出ガスレベル!$AI$4:$AI$671,1)-1,5,AR692),2,FALSE),IF(OR(AJ692=1,AJ692=2),VLOOKUP(AH692,INDEX((係数_乗用_ガソリン,係数_乗用_CNG,係数_乗用_軽油,係数_乗用_メタノール,係数_乗用_LPG),1,1,AR692):INDEX((係数_乗用_ガソリン,係数_乗用_CNG,係数_乗用_軽油,係数_乗用_メタノール,係数_乗用_LPG),125,5,AR692),2,FALSE))))))</f>
        <v/>
      </c>
      <c r="AO692" s="376" t="str">
        <f>IF(T692="","",IF(OR(AH692="",AH692="-"),"－",IF(OR(AM692=8,AM692=9),"",IF(OR(AJ692=3,AJ692=4,AJ692=5,AJ692=6),VLOOKUP(AH692,INDEX((係数_バス貨物_ガソリン,係数_バス貨物_CNG,係数_バス貨物_軽油,係数_バス貨物_メタノール,係数_バス貨物_LPG),MATCH(AL692,【参考】排出ガスレベル!$AI$4:$AI$671,1),1,AR692):INDEX((係数_バス貨物_ガソリン,係数_バス貨物_CNG,係数_バス貨物_軽油,係数_バス貨物_メタノール,係数_バス貨物_LPG),MATCH(AL692+1,【参考】排出ガスレベル!$AI$4:$AI$671,1)-1,5,AR692),3,FALSE),IF(OR(AJ692=1,AJ692=2),VLOOKUP(AH692,INDEX((係数_乗用_ガソリン,係数_乗用_CNG,係数_乗用_軽油,係数_乗用_メタノール,係数_乗用_LPG),1,1,AR692):INDEX((係数_乗用_ガソリン,係数_乗用_CNG,係数_乗用_軽油,係数_乗用_メタノール,係数_乗用_LPG),125,5,AR692),3,FALSE))))))</f>
        <v/>
      </c>
      <c r="AP692" s="375" t="str">
        <f t="shared" si="294"/>
        <v/>
      </c>
      <c r="AQ692" s="444" t="str">
        <f t="shared" si="295"/>
        <v/>
      </c>
      <c r="AR692" s="375" t="str">
        <f t="shared" si="298"/>
        <v/>
      </c>
      <c r="AS692" s="377" t="str">
        <f t="shared" si="296"/>
        <v/>
      </c>
      <c r="AT692" s="378" t="str">
        <f t="shared" si="297"/>
        <v/>
      </c>
      <c r="AX692" s="625" t="b">
        <f t="shared" si="299"/>
        <v>0</v>
      </c>
      <c r="AY692" s="7" t="str">
        <f t="shared" si="300"/>
        <v>FALSEFALSEFALSE</v>
      </c>
      <c r="AZ692" s="626">
        <f t="shared" si="307"/>
        <v>0</v>
      </c>
      <c r="BA692" s="627" t="str">
        <f t="shared" si="308"/>
        <v/>
      </c>
      <c r="BB692" s="627">
        <f t="shared" si="309"/>
        <v>0</v>
      </c>
      <c r="BC692" s="690" t="str">
        <f t="shared" si="310"/>
        <v/>
      </c>
    </row>
    <row r="693" spans="1:55">
      <c r="A693" s="381">
        <v>637</v>
      </c>
      <c r="B693" s="117"/>
      <c r="C693" s="288"/>
      <c r="D693" s="289"/>
      <c r="E693" s="289"/>
      <c r="F693" s="290"/>
      <c r="G693" s="292"/>
      <c r="H693" s="116"/>
      <c r="I693" s="292"/>
      <c r="J693" s="116"/>
      <c r="K693" s="370" t="str">
        <f t="shared" si="301"/>
        <v/>
      </c>
      <c r="L693" s="370">
        <f t="shared" si="302"/>
        <v>0</v>
      </c>
      <c r="M693" s="370">
        <f t="shared" si="303"/>
        <v>0</v>
      </c>
      <c r="N693" s="371" t="str">
        <f t="shared" si="219"/>
        <v/>
      </c>
      <c r="O693" s="371" t="str">
        <f t="shared" si="220"/>
        <v/>
      </c>
      <c r="P693" s="371" t="str">
        <f t="shared" si="221"/>
        <v/>
      </c>
      <c r="Q693" s="371" t="str">
        <f t="shared" si="222"/>
        <v/>
      </c>
      <c r="R693" s="371" t="str">
        <f t="shared" si="223"/>
        <v/>
      </c>
      <c r="S693" s="371" t="str">
        <f t="shared" si="224"/>
        <v/>
      </c>
      <c r="T693" s="443" t="str">
        <f t="shared" si="304"/>
        <v/>
      </c>
      <c r="U693" s="539"/>
      <c r="V693" s="117"/>
      <c r="W693" s="118"/>
      <c r="X693" s="119"/>
      <c r="Y693" s="120"/>
      <c r="Z693" s="122"/>
      <c r="AA693" s="121"/>
      <c r="AB693" s="443" t="str">
        <f t="shared" si="305"/>
        <v/>
      </c>
      <c r="AC693" s="734" t="str">
        <f t="shared" si="306"/>
        <v/>
      </c>
      <c r="AD693" s="372"/>
      <c r="AE693" s="485"/>
      <c r="AF693" s="373" t="str">
        <f t="shared" si="286"/>
        <v/>
      </c>
      <c r="AG693" s="373" t="str">
        <f t="shared" si="287"/>
        <v/>
      </c>
      <c r="AH693" s="374" t="str">
        <f t="shared" si="288"/>
        <v/>
      </c>
      <c r="AI693" s="375" t="str">
        <f t="shared" si="289"/>
        <v/>
      </c>
      <c r="AJ693" s="375" t="str">
        <f t="shared" si="290"/>
        <v/>
      </c>
      <c r="AK693" s="375" t="str">
        <f t="shared" si="291"/>
        <v/>
      </c>
      <c r="AL693" s="375" t="str">
        <f t="shared" si="292"/>
        <v/>
      </c>
      <c r="AM693" s="375" t="str">
        <f t="shared" si="293"/>
        <v/>
      </c>
      <c r="AN693" s="376" t="str">
        <f>IF(AF693="","",IF(OR(AH693="",AH693="-"),"－",IF(OR(AM693=8,AM693=9),"",IF(OR(AJ693=3,AJ693=4,AJ693=5,AJ693=6),VLOOKUP(AH693,INDEX((係数_バス貨物_ガソリン,係数_バス貨物_CNG,係数_バス貨物_軽油,係数_バス貨物_メタノール,係数_バス貨物_LPG),MATCH(AL693,【参考】排出ガスレベル!$AI$4:$AI$671,1),1,AR693):INDEX((係数_バス貨物_ガソリン,係数_バス貨物_CNG,係数_バス貨物_軽油,係数_バス貨物_メタノール,係数_バス貨物_LPG),MATCH(AL693+1,【参考】排出ガスレベル!$AI$4:$AI$671,1)-1,5,AR693),2,FALSE),IF(OR(AJ693=1,AJ693=2),VLOOKUP(AH693,INDEX((係数_乗用_ガソリン,係数_乗用_CNG,係数_乗用_軽油,係数_乗用_メタノール,係数_乗用_LPG),1,1,AR693):INDEX((係数_乗用_ガソリン,係数_乗用_CNG,係数_乗用_軽油,係数_乗用_メタノール,係数_乗用_LPG),125,5,AR693),2,FALSE))))))</f>
        <v/>
      </c>
      <c r="AO693" s="376" t="str">
        <f>IF(T693="","",IF(OR(AH693="",AH693="-"),"－",IF(OR(AM693=8,AM693=9),"",IF(OR(AJ693=3,AJ693=4,AJ693=5,AJ693=6),VLOOKUP(AH693,INDEX((係数_バス貨物_ガソリン,係数_バス貨物_CNG,係数_バス貨物_軽油,係数_バス貨物_メタノール,係数_バス貨物_LPG),MATCH(AL693,【参考】排出ガスレベル!$AI$4:$AI$671,1),1,AR693):INDEX((係数_バス貨物_ガソリン,係数_バス貨物_CNG,係数_バス貨物_軽油,係数_バス貨物_メタノール,係数_バス貨物_LPG),MATCH(AL693+1,【参考】排出ガスレベル!$AI$4:$AI$671,1)-1,5,AR693),3,FALSE),IF(OR(AJ693=1,AJ693=2),VLOOKUP(AH693,INDEX((係数_乗用_ガソリン,係数_乗用_CNG,係数_乗用_軽油,係数_乗用_メタノール,係数_乗用_LPG),1,1,AR693):INDEX((係数_乗用_ガソリン,係数_乗用_CNG,係数_乗用_軽油,係数_乗用_メタノール,係数_乗用_LPG),125,5,AR693),3,FALSE))))))</f>
        <v/>
      </c>
      <c r="AP693" s="375" t="str">
        <f t="shared" si="294"/>
        <v/>
      </c>
      <c r="AQ693" s="444" t="str">
        <f t="shared" si="295"/>
        <v/>
      </c>
      <c r="AR693" s="375" t="str">
        <f t="shared" si="298"/>
        <v/>
      </c>
      <c r="AS693" s="377" t="str">
        <f t="shared" si="296"/>
        <v/>
      </c>
      <c r="AT693" s="378" t="str">
        <f t="shared" si="297"/>
        <v/>
      </c>
      <c r="AX693" s="625" t="b">
        <f t="shared" si="299"/>
        <v>0</v>
      </c>
      <c r="AY693" s="7" t="str">
        <f t="shared" si="300"/>
        <v>FALSEFALSEFALSE</v>
      </c>
      <c r="AZ693" s="626">
        <f t="shared" si="307"/>
        <v>0</v>
      </c>
      <c r="BA693" s="627" t="str">
        <f t="shared" si="308"/>
        <v/>
      </c>
      <c r="BB693" s="627">
        <f t="shared" si="309"/>
        <v>0</v>
      </c>
      <c r="BC693" s="690" t="str">
        <f t="shared" si="310"/>
        <v/>
      </c>
    </row>
    <row r="694" spans="1:55">
      <c r="A694" s="381">
        <v>638</v>
      </c>
      <c r="B694" s="117"/>
      <c r="C694" s="288"/>
      <c r="D694" s="289"/>
      <c r="E694" s="289"/>
      <c r="F694" s="290"/>
      <c r="G694" s="292"/>
      <c r="H694" s="116"/>
      <c r="I694" s="292"/>
      <c r="J694" s="116"/>
      <c r="K694" s="370" t="str">
        <f t="shared" si="301"/>
        <v/>
      </c>
      <c r="L694" s="370">
        <f t="shared" si="302"/>
        <v>0</v>
      </c>
      <c r="M694" s="370">
        <f t="shared" si="303"/>
        <v>0</v>
      </c>
      <c r="N694" s="371" t="str">
        <f t="shared" si="219"/>
        <v/>
      </c>
      <c r="O694" s="371" t="str">
        <f t="shared" si="220"/>
        <v/>
      </c>
      <c r="P694" s="371" t="str">
        <f t="shared" si="221"/>
        <v/>
      </c>
      <c r="Q694" s="371" t="str">
        <f t="shared" si="222"/>
        <v/>
      </c>
      <c r="R694" s="371" t="str">
        <f t="shared" si="223"/>
        <v/>
      </c>
      <c r="S694" s="371" t="str">
        <f t="shared" si="224"/>
        <v/>
      </c>
      <c r="T694" s="443" t="str">
        <f t="shared" si="304"/>
        <v/>
      </c>
      <c r="U694" s="539"/>
      <c r="V694" s="117"/>
      <c r="W694" s="118"/>
      <c r="X694" s="119"/>
      <c r="Y694" s="120"/>
      <c r="Z694" s="122"/>
      <c r="AA694" s="121"/>
      <c r="AB694" s="443" t="str">
        <f t="shared" si="305"/>
        <v/>
      </c>
      <c r="AC694" s="734" t="str">
        <f t="shared" si="306"/>
        <v/>
      </c>
      <c r="AD694" s="372"/>
      <c r="AE694" s="485"/>
      <c r="AF694" s="373" t="str">
        <f t="shared" si="286"/>
        <v/>
      </c>
      <c r="AG694" s="373" t="str">
        <f t="shared" si="287"/>
        <v/>
      </c>
      <c r="AH694" s="374" t="str">
        <f t="shared" si="288"/>
        <v/>
      </c>
      <c r="AI694" s="375" t="str">
        <f t="shared" si="289"/>
        <v/>
      </c>
      <c r="AJ694" s="375" t="str">
        <f t="shared" si="290"/>
        <v/>
      </c>
      <c r="AK694" s="375" t="str">
        <f t="shared" si="291"/>
        <v/>
      </c>
      <c r="AL694" s="375" t="str">
        <f t="shared" si="292"/>
        <v/>
      </c>
      <c r="AM694" s="375" t="str">
        <f t="shared" si="293"/>
        <v/>
      </c>
      <c r="AN694" s="376" t="str">
        <f>IF(AF694="","",IF(OR(AH694="",AH694="-"),"－",IF(OR(AM694=8,AM694=9),"",IF(OR(AJ694=3,AJ694=4,AJ694=5,AJ694=6),VLOOKUP(AH694,INDEX((係数_バス貨物_ガソリン,係数_バス貨物_CNG,係数_バス貨物_軽油,係数_バス貨物_メタノール,係数_バス貨物_LPG),MATCH(AL694,【参考】排出ガスレベル!$AI$4:$AI$671,1),1,AR694):INDEX((係数_バス貨物_ガソリン,係数_バス貨物_CNG,係数_バス貨物_軽油,係数_バス貨物_メタノール,係数_バス貨物_LPG),MATCH(AL694+1,【参考】排出ガスレベル!$AI$4:$AI$671,1)-1,5,AR694),2,FALSE),IF(OR(AJ694=1,AJ694=2),VLOOKUP(AH694,INDEX((係数_乗用_ガソリン,係数_乗用_CNG,係数_乗用_軽油,係数_乗用_メタノール,係数_乗用_LPG),1,1,AR694):INDEX((係数_乗用_ガソリン,係数_乗用_CNG,係数_乗用_軽油,係数_乗用_メタノール,係数_乗用_LPG),125,5,AR694),2,FALSE))))))</f>
        <v/>
      </c>
      <c r="AO694" s="376" t="str">
        <f>IF(T694="","",IF(OR(AH694="",AH694="-"),"－",IF(OR(AM694=8,AM694=9),"",IF(OR(AJ694=3,AJ694=4,AJ694=5,AJ694=6),VLOOKUP(AH694,INDEX((係数_バス貨物_ガソリン,係数_バス貨物_CNG,係数_バス貨物_軽油,係数_バス貨物_メタノール,係数_バス貨物_LPG),MATCH(AL694,【参考】排出ガスレベル!$AI$4:$AI$671,1),1,AR694):INDEX((係数_バス貨物_ガソリン,係数_バス貨物_CNG,係数_バス貨物_軽油,係数_バス貨物_メタノール,係数_バス貨物_LPG),MATCH(AL694+1,【参考】排出ガスレベル!$AI$4:$AI$671,1)-1,5,AR694),3,FALSE),IF(OR(AJ694=1,AJ694=2),VLOOKUP(AH694,INDEX((係数_乗用_ガソリン,係数_乗用_CNG,係数_乗用_軽油,係数_乗用_メタノール,係数_乗用_LPG),1,1,AR694):INDEX((係数_乗用_ガソリン,係数_乗用_CNG,係数_乗用_軽油,係数_乗用_メタノール,係数_乗用_LPG),125,5,AR694),3,FALSE))))))</f>
        <v/>
      </c>
      <c r="AP694" s="375" t="str">
        <f t="shared" si="294"/>
        <v/>
      </c>
      <c r="AQ694" s="444" t="str">
        <f t="shared" si="295"/>
        <v/>
      </c>
      <c r="AR694" s="375" t="str">
        <f t="shared" si="298"/>
        <v/>
      </c>
      <c r="AS694" s="377" t="str">
        <f t="shared" si="296"/>
        <v/>
      </c>
      <c r="AT694" s="378" t="str">
        <f t="shared" si="297"/>
        <v/>
      </c>
      <c r="AX694" s="625" t="b">
        <f t="shared" si="299"/>
        <v>0</v>
      </c>
      <c r="AY694" s="7" t="str">
        <f t="shared" si="300"/>
        <v>FALSEFALSEFALSE</v>
      </c>
      <c r="AZ694" s="626">
        <f t="shared" si="307"/>
        <v>0</v>
      </c>
      <c r="BA694" s="627" t="str">
        <f t="shared" si="308"/>
        <v/>
      </c>
      <c r="BB694" s="627">
        <f t="shared" si="309"/>
        <v>0</v>
      </c>
      <c r="BC694" s="690" t="str">
        <f t="shared" si="310"/>
        <v/>
      </c>
    </row>
    <row r="695" spans="1:55">
      <c r="A695" s="381">
        <v>639</v>
      </c>
      <c r="B695" s="117"/>
      <c r="C695" s="288"/>
      <c r="D695" s="289"/>
      <c r="E695" s="289"/>
      <c r="F695" s="290"/>
      <c r="G695" s="292"/>
      <c r="H695" s="116"/>
      <c r="I695" s="292"/>
      <c r="J695" s="116"/>
      <c r="K695" s="370" t="str">
        <f t="shared" si="301"/>
        <v/>
      </c>
      <c r="L695" s="370">
        <f t="shared" si="302"/>
        <v>0</v>
      </c>
      <c r="M695" s="370">
        <f t="shared" si="303"/>
        <v>0</v>
      </c>
      <c r="N695" s="371" t="str">
        <f t="shared" si="219"/>
        <v/>
      </c>
      <c r="O695" s="371" t="str">
        <f t="shared" si="220"/>
        <v/>
      </c>
      <c r="P695" s="371" t="str">
        <f t="shared" si="221"/>
        <v/>
      </c>
      <c r="Q695" s="371" t="str">
        <f t="shared" si="222"/>
        <v/>
      </c>
      <c r="R695" s="371" t="str">
        <f t="shared" si="223"/>
        <v/>
      </c>
      <c r="S695" s="371" t="str">
        <f t="shared" si="224"/>
        <v/>
      </c>
      <c r="T695" s="443" t="str">
        <f t="shared" si="304"/>
        <v/>
      </c>
      <c r="U695" s="539"/>
      <c r="V695" s="117"/>
      <c r="W695" s="118"/>
      <c r="X695" s="119"/>
      <c r="Y695" s="120"/>
      <c r="Z695" s="122"/>
      <c r="AA695" s="121"/>
      <c r="AB695" s="443" t="str">
        <f t="shared" si="305"/>
        <v/>
      </c>
      <c r="AC695" s="734" t="str">
        <f t="shared" si="306"/>
        <v/>
      </c>
      <c r="AD695" s="372"/>
      <c r="AE695" s="485"/>
      <c r="AF695" s="373" t="str">
        <f t="shared" si="286"/>
        <v/>
      </c>
      <c r="AG695" s="373" t="str">
        <f t="shared" si="287"/>
        <v/>
      </c>
      <c r="AH695" s="374" t="str">
        <f t="shared" si="288"/>
        <v/>
      </c>
      <c r="AI695" s="375" t="str">
        <f t="shared" si="289"/>
        <v/>
      </c>
      <c r="AJ695" s="375" t="str">
        <f t="shared" si="290"/>
        <v/>
      </c>
      <c r="AK695" s="375" t="str">
        <f t="shared" si="291"/>
        <v/>
      </c>
      <c r="AL695" s="375" t="str">
        <f t="shared" si="292"/>
        <v/>
      </c>
      <c r="AM695" s="375" t="str">
        <f t="shared" si="293"/>
        <v/>
      </c>
      <c r="AN695" s="376" t="str">
        <f>IF(AF695="","",IF(OR(AH695="",AH695="-"),"－",IF(OR(AM695=8,AM695=9),"",IF(OR(AJ695=3,AJ695=4,AJ695=5,AJ695=6),VLOOKUP(AH695,INDEX((係数_バス貨物_ガソリン,係数_バス貨物_CNG,係数_バス貨物_軽油,係数_バス貨物_メタノール,係数_バス貨物_LPG),MATCH(AL695,【参考】排出ガスレベル!$AI$4:$AI$671,1),1,AR695):INDEX((係数_バス貨物_ガソリン,係数_バス貨物_CNG,係数_バス貨物_軽油,係数_バス貨物_メタノール,係数_バス貨物_LPG),MATCH(AL695+1,【参考】排出ガスレベル!$AI$4:$AI$671,1)-1,5,AR695),2,FALSE),IF(OR(AJ695=1,AJ695=2),VLOOKUP(AH695,INDEX((係数_乗用_ガソリン,係数_乗用_CNG,係数_乗用_軽油,係数_乗用_メタノール,係数_乗用_LPG),1,1,AR695):INDEX((係数_乗用_ガソリン,係数_乗用_CNG,係数_乗用_軽油,係数_乗用_メタノール,係数_乗用_LPG),125,5,AR695),2,FALSE))))))</f>
        <v/>
      </c>
      <c r="AO695" s="376" t="str">
        <f>IF(T695="","",IF(OR(AH695="",AH695="-"),"－",IF(OR(AM695=8,AM695=9),"",IF(OR(AJ695=3,AJ695=4,AJ695=5,AJ695=6),VLOOKUP(AH695,INDEX((係数_バス貨物_ガソリン,係数_バス貨物_CNG,係数_バス貨物_軽油,係数_バス貨物_メタノール,係数_バス貨物_LPG),MATCH(AL695,【参考】排出ガスレベル!$AI$4:$AI$671,1),1,AR695):INDEX((係数_バス貨物_ガソリン,係数_バス貨物_CNG,係数_バス貨物_軽油,係数_バス貨物_メタノール,係数_バス貨物_LPG),MATCH(AL695+1,【参考】排出ガスレベル!$AI$4:$AI$671,1)-1,5,AR695),3,FALSE),IF(OR(AJ695=1,AJ695=2),VLOOKUP(AH695,INDEX((係数_乗用_ガソリン,係数_乗用_CNG,係数_乗用_軽油,係数_乗用_メタノール,係数_乗用_LPG),1,1,AR695):INDEX((係数_乗用_ガソリン,係数_乗用_CNG,係数_乗用_軽油,係数_乗用_メタノール,係数_乗用_LPG),125,5,AR695),3,FALSE))))))</f>
        <v/>
      </c>
      <c r="AP695" s="375" t="str">
        <f t="shared" si="294"/>
        <v/>
      </c>
      <c r="AQ695" s="444" t="str">
        <f t="shared" si="295"/>
        <v/>
      </c>
      <c r="AR695" s="375" t="str">
        <f t="shared" si="298"/>
        <v/>
      </c>
      <c r="AS695" s="377" t="str">
        <f t="shared" si="296"/>
        <v/>
      </c>
      <c r="AT695" s="378" t="str">
        <f t="shared" si="297"/>
        <v/>
      </c>
      <c r="AX695" s="625" t="b">
        <f t="shared" si="299"/>
        <v>0</v>
      </c>
      <c r="AY695" s="7" t="str">
        <f t="shared" si="300"/>
        <v>FALSEFALSEFALSE</v>
      </c>
      <c r="AZ695" s="626">
        <f t="shared" si="307"/>
        <v>0</v>
      </c>
      <c r="BA695" s="627" t="str">
        <f t="shared" si="308"/>
        <v/>
      </c>
      <c r="BB695" s="627">
        <f t="shared" si="309"/>
        <v>0</v>
      </c>
      <c r="BC695" s="690" t="str">
        <f t="shared" si="310"/>
        <v/>
      </c>
    </row>
    <row r="696" spans="1:55">
      <c r="A696" s="381">
        <v>640</v>
      </c>
      <c r="B696" s="117"/>
      <c r="C696" s="288"/>
      <c r="D696" s="289"/>
      <c r="E696" s="289"/>
      <c r="F696" s="290"/>
      <c r="G696" s="292"/>
      <c r="H696" s="116"/>
      <c r="I696" s="292"/>
      <c r="J696" s="116"/>
      <c r="K696" s="370" t="str">
        <f t="shared" si="301"/>
        <v/>
      </c>
      <c r="L696" s="370">
        <f t="shared" si="302"/>
        <v>0</v>
      </c>
      <c r="M696" s="370">
        <f t="shared" si="303"/>
        <v>0</v>
      </c>
      <c r="N696" s="371" t="str">
        <f t="shared" si="219"/>
        <v/>
      </c>
      <c r="O696" s="371" t="str">
        <f t="shared" si="220"/>
        <v/>
      </c>
      <c r="P696" s="371" t="str">
        <f t="shared" si="221"/>
        <v/>
      </c>
      <c r="Q696" s="371" t="str">
        <f t="shared" si="222"/>
        <v/>
      </c>
      <c r="R696" s="371" t="str">
        <f t="shared" si="223"/>
        <v/>
      </c>
      <c r="S696" s="371" t="str">
        <f t="shared" si="224"/>
        <v/>
      </c>
      <c r="T696" s="443" t="str">
        <f t="shared" si="304"/>
        <v/>
      </c>
      <c r="U696" s="539"/>
      <c r="V696" s="117"/>
      <c r="W696" s="118"/>
      <c r="X696" s="119"/>
      <c r="Y696" s="120"/>
      <c r="Z696" s="122"/>
      <c r="AA696" s="121"/>
      <c r="AB696" s="443" t="str">
        <f t="shared" si="305"/>
        <v/>
      </c>
      <c r="AC696" s="734" t="str">
        <f t="shared" si="306"/>
        <v/>
      </c>
      <c r="AD696" s="372"/>
      <c r="AE696" s="485"/>
      <c r="AF696" s="373" t="str">
        <f t="shared" si="286"/>
        <v/>
      </c>
      <c r="AG696" s="373" t="str">
        <f t="shared" si="287"/>
        <v/>
      </c>
      <c r="AH696" s="374" t="str">
        <f t="shared" si="288"/>
        <v/>
      </c>
      <c r="AI696" s="375" t="str">
        <f t="shared" si="289"/>
        <v/>
      </c>
      <c r="AJ696" s="375" t="str">
        <f t="shared" si="290"/>
        <v/>
      </c>
      <c r="AK696" s="375" t="str">
        <f t="shared" si="291"/>
        <v/>
      </c>
      <c r="AL696" s="375" t="str">
        <f t="shared" si="292"/>
        <v/>
      </c>
      <c r="AM696" s="375" t="str">
        <f t="shared" si="293"/>
        <v/>
      </c>
      <c r="AN696" s="376" t="str">
        <f>IF(AF696="","",IF(OR(AH696="",AH696="-"),"－",IF(OR(AM696=8,AM696=9),"",IF(OR(AJ696=3,AJ696=4,AJ696=5,AJ696=6),VLOOKUP(AH696,INDEX((係数_バス貨物_ガソリン,係数_バス貨物_CNG,係数_バス貨物_軽油,係数_バス貨物_メタノール,係数_バス貨物_LPG),MATCH(AL696,【参考】排出ガスレベル!$AI$4:$AI$671,1),1,AR696):INDEX((係数_バス貨物_ガソリン,係数_バス貨物_CNG,係数_バス貨物_軽油,係数_バス貨物_メタノール,係数_バス貨物_LPG),MATCH(AL696+1,【参考】排出ガスレベル!$AI$4:$AI$671,1)-1,5,AR696),2,FALSE),IF(OR(AJ696=1,AJ696=2),VLOOKUP(AH696,INDEX((係数_乗用_ガソリン,係数_乗用_CNG,係数_乗用_軽油,係数_乗用_メタノール,係数_乗用_LPG),1,1,AR696):INDEX((係数_乗用_ガソリン,係数_乗用_CNG,係数_乗用_軽油,係数_乗用_メタノール,係数_乗用_LPG),125,5,AR696),2,FALSE))))))</f>
        <v/>
      </c>
      <c r="AO696" s="376" t="str">
        <f>IF(T696="","",IF(OR(AH696="",AH696="-"),"－",IF(OR(AM696=8,AM696=9),"",IF(OR(AJ696=3,AJ696=4,AJ696=5,AJ696=6),VLOOKUP(AH696,INDEX((係数_バス貨物_ガソリン,係数_バス貨物_CNG,係数_バス貨物_軽油,係数_バス貨物_メタノール,係数_バス貨物_LPG),MATCH(AL696,【参考】排出ガスレベル!$AI$4:$AI$671,1),1,AR696):INDEX((係数_バス貨物_ガソリン,係数_バス貨物_CNG,係数_バス貨物_軽油,係数_バス貨物_メタノール,係数_バス貨物_LPG),MATCH(AL696+1,【参考】排出ガスレベル!$AI$4:$AI$671,1)-1,5,AR696),3,FALSE),IF(OR(AJ696=1,AJ696=2),VLOOKUP(AH696,INDEX((係数_乗用_ガソリン,係数_乗用_CNG,係数_乗用_軽油,係数_乗用_メタノール,係数_乗用_LPG),1,1,AR696):INDEX((係数_乗用_ガソリン,係数_乗用_CNG,係数_乗用_軽油,係数_乗用_メタノール,係数_乗用_LPG),125,5,AR696),3,FALSE))))))</f>
        <v/>
      </c>
      <c r="AP696" s="375" t="str">
        <f t="shared" si="294"/>
        <v/>
      </c>
      <c r="AQ696" s="444" t="str">
        <f t="shared" si="295"/>
        <v/>
      </c>
      <c r="AR696" s="375" t="str">
        <f t="shared" si="298"/>
        <v/>
      </c>
      <c r="AS696" s="377" t="str">
        <f t="shared" si="296"/>
        <v/>
      </c>
      <c r="AT696" s="378" t="str">
        <f t="shared" si="297"/>
        <v/>
      </c>
      <c r="AX696" s="625" t="b">
        <f t="shared" si="299"/>
        <v>0</v>
      </c>
      <c r="AY696" s="7" t="str">
        <f t="shared" si="300"/>
        <v>FALSEFALSEFALSE</v>
      </c>
      <c r="AZ696" s="626">
        <f t="shared" si="307"/>
        <v>0</v>
      </c>
      <c r="BA696" s="627" t="str">
        <f t="shared" si="308"/>
        <v/>
      </c>
      <c r="BB696" s="627">
        <f t="shared" si="309"/>
        <v>0</v>
      </c>
      <c r="BC696" s="690" t="str">
        <f t="shared" si="310"/>
        <v/>
      </c>
    </row>
    <row r="697" spans="1:55">
      <c r="A697" s="381">
        <v>641</v>
      </c>
      <c r="B697" s="117"/>
      <c r="C697" s="288"/>
      <c r="D697" s="289"/>
      <c r="E697" s="289"/>
      <c r="F697" s="290"/>
      <c r="G697" s="292"/>
      <c r="H697" s="116"/>
      <c r="I697" s="292"/>
      <c r="J697" s="116"/>
      <c r="K697" s="370" t="str">
        <f t="shared" si="301"/>
        <v/>
      </c>
      <c r="L697" s="370">
        <f t="shared" si="302"/>
        <v>0</v>
      </c>
      <c r="M697" s="370">
        <f t="shared" si="303"/>
        <v>0</v>
      </c>
      <c r="N697" s="371" t="str">
        <f t="shared" si="219"/>
        <v/>
      </c>
      <c r="O697" s="371" t="str">
        <f t="shared" si="220"/>
        <v/>
      </c>
      <c r="P697" s="371" t="str">
        <f t="shared" si="221"/>
        <v/>
      </c>
      <c r="Q697" s="371" t="str">
        <f t="shared" si="222"/>
        <v/>
      </c>
      <c r="R697" s="371" t="str">
        <f t="shared" si="223"/>
        <v/>
      </c>
      <c r="S697" s="371" t="str">
        <f t="shared" si="224"/>
        <v/>
      </c>
      <c r="T697" s="443" t="str">
        <f t="shared" si="304"/>
        <v/>
      </c>
      <c r="U697" s="539"/>
      <c r="V697" s="117"/>
      <c r="W697" s="118"/>
      <c r="X697" s="119"/>
      <c r="Y697" s="120"/>
      <c r="Z697" s="122"/>
      <c r="AA697" s="121"/>
      <c r="AB697" s="443" t="str">
        <f t="shared" si="305"/>
        <v/>
      </c>
      <c r="AC697" s="734" t="str">
        <f t="shared" si="306"/>
        <v/>
      </c>
      <c r="AD697" s="372"/>
      <c r="AE697" s="485"/>
      <c r="AF697" s="373" t="str">
        <f t="shared" ref="AF697:AF760" si="311">IF(OR(T697="(減車済)",T697=""),"",1)</f>
        <v/>
      </c>
      <c r="AG697" s="373" t="str">
        <f t="shared" ref="AG697:AG760" si="312">IF(OR(T697="継続",T697="新規"),1,"")</f>
        <v/>
      </c>
      <c r="AH697" s="374" t="str">
        <f t="shared" ref="AH697:AH760" si="313">IF(AF697="","",UPPER(ASC(X697)))</f>
        <v/>
      </c>
      <c r="AI697" s="375" t="str">
        <f t="shared" ref="AI697:AI760" si="314">IF(AF697="","",IF(V697="","",IF(V697="普通",1,IF(V697="小型",2,0))))</f>
        <v/>
      </c>
      <c r="AJ697" s="375" t="str">
        <f t="shared" ref="AJ697:AJ760" si="315">IF(AF697="","",IF(W697="","",VLOOKUP(W697,用途,2,FALSE)))</f>
        <v/>
      </c>
      <c r="AK697" s="375" t="str">
        <f t="shared" ref="AK697:AK760" si="316">IF(AF697="","",IF(Y697="","",IF(Y697&lt;=10,1,IF(Y697&lt;30,2,IF(Y697&gt;=30,3,0)))))</f>
        <v/>
      </c>
      <c r="AL697" s="375" t="str">
        <f t="shared" ref="AL697:AL760" si="317">IF(AF697="","",IF(Z697="","",IF(Z697&lt;=1.7*1000,1,IF(Z697&lt;=2.5*1000,2,IF(Z697&lt;=3.5*1000,3,IF(Z697&lt;8*1000,4,IF(Z697&gt;=8*1000,5,"")))))))</f>
        <v/>
      </c>
      <c r="AM697" s="375" t="str">
        <f t="shared" ref="AM697:AM760" si="318">IF(AF697="","",IF(AA697="","",VLOOKUP(AA697,燃料の種類,2,FALSE)))</f>
        <v/>
      </c>
      <c r="AN697" s="376" t="str">
        <f>IF(AF697="","",IF(OR(AH697="",AH697="-"),"－",IF(OR(AM697=8,AM697=9),"",IF(OR(AJ697=3,AJ697=4,AJ697=5,AJ697=6),VLOOKUP(AH697,INDEX((係数_バス貨物_ガソリン,係数_バス貨物_CNG,係数_バス貨物_軽油,係数_バス貨物_メタノール,係数_バス貨物_LPG),MATCH(AL697,【参考】排出ガスレベル!$AI$4:$AI$671,1),1,AR697):INDEX((係数_バス貨物_ガソリン,係数_バス貨物_CNG,係数_バス貨物_軽油,係数_バス貨物_メタノール,係数_バス貨物_LPG),MATCH(AL697+1,【参考】排出ガスレベル!$AI$4:$AI$671,1)-1,5,AR697),2,FALSE),IF(OR(AJ697=1,AJ697=2),VLOOKUP(AH697,INDEX((係数_乗用_ガソリン,係数_乗用_CNG,係数_乗用_軽油,係数_乗用_メタノール,係数_乗用_LPG),1,1,AR697):INDEX((係数_乗用_ガソリン,係数_乗用_CNG,係数_乗用_軽油,係数_乗用_メタノール,係数_乗用_LPG),125,5,AR697),2,FALSE))))))</f>
        <v/>
      </c>
      <c r="AO697" s="376" t="str">
        <f>IF(T697="","",IF(OR(AH697="",AH697="-"),"－",IF(OR(AM697=8,AM697=9),"",IF(OR(AJ697=3,AJ697=4,AJ697=5,AJ697=6),VLOOKUP(AH697,INDEX((係数_バス貨物_ガソリン,係数_バス貨物_CNG,係数_バス貨物_軽油,係数_バス貨物_メタノール,係数_バス貨物_LPG),MATCH(AL697,【参考】排出ガスレベル!$AI$4:$AI$671,1),1,AR697):INDEX((係数_バス貨物_ガソリン,係数_バス貨物_CNG,係数_バス貨物_軽油,係数_バス貨物_メタノール,係数_バス貨物_LPG),MATCH(AL697+1,【参考】排出ガスレベル!$AI$4:$AI$671,1)-1,5,AR697),3,FALSE),IF(OR(AJ697=1,AJ697=2),VLOOKUP(AH697,INDEX((係数_乗用_ガソリン,係数_乗用_CNG,係数_乗用_軽油,係数_乗用_メタノール,係数_乗用_LPG),1,1,AR697):INDEX((係数_乗用_ガソリン,係数_乗用_CNG,係数_乗用_軽油,係数_乗用_メタノール,係数_乗用_LPG),125,5,AR697),3,FALSE))))))</f>
        <v/>
      </c>
      <c r="AP697" s="375" t="str">
        <f t="shared" ref="AP697:AP760" si="319">IF((AF697="")+(AC697=""),"",IF(燃料区分1=4,VLOOKUP(AO697,排ガス低減レベル,2,FALSE),VLOOKUP(AC697,排ガス低減レベル,2,FALSE)))</f>
        <v/>
      </c>
      <c r="AQ697" s="444" t="str">
        <f t="shared" ref="AQ697:AQ760" si="320">IF(AG697="","",IF(AJ697=3,B697&amp;"-"&amp;SUM(AJ697*100,AK697*10,AL697)&amp;"A",IF(OR(AJ697=2,AJ697=4,AJ697=6),B697&amp;"-"&amp;AL697*10&amp;"A",IF(AJ697=1,B697&amp;"-"&amp;AJ697&amp;"A",IF(AJ697=5,B697&amp;"-"&amp;SUM(AJ697*100,AI697*10,AL697)&amp;"A","")))))</f>
        <v/>
      </c>
      <c r="AR697" s="375" t="str">
        <f t="shared" si="298"/>
        <v/>
      </c>
      <c r="AS697" s="377" t="str">
        <f t="shared" ref="AS697:AS760" si="321">IF(AG697="","",B697&amp;"-"&amp;AM697)</f>
        <v/>
      </c>
      <c r="AT697" s="378" t="str">
        <f t="shared" ref="AT697:AT760" si="322">IF(AF697="","",VLOOKUP(T697,車両の増減,2,FALSE))</f>
        <v/>
      </c>
      <c r="AX697" s="625" t="b">
        <f t="shared" si="299"/>
        <v>0</v>
      </c>
      <c r="AY697" s="7" t="str">
        <f t="shared" si="300"/>
        <v>FALSEFALSEFALSE</v>
      </c>
      <c r="AZ697" s="626">
        <f t="shared" si="307"/>
        <v>0</v>
      </c>
      <c r="BA697" s="627" t="str">
        <f t="shared" si="308"/>
        <v/>
      </c>
      <c r="BB697" s="627">
        <f t="shared" si="309"/>
        <v>0</v>
      </c>
      <c r="BC697" s="690" t="str">
        <f t="shared" si="310"/>
        <v/>
      </c>
    </row>
    <row r="698" spans="1:55">
      <c r="A698" s="381">
        <v>642</v>
      </c>
      <c r="B698" s="117"/>
      <c r="C698" s="288"/>
      <c r="D698" s="289"/>
      <c r="E698" s="289"/>
      <c r="F698" s="290"/>
      <c r="G698" s="292"/>
      <c r="H698" s="116"/>
      <c r="I698" s="292"/>
      <c r="J698" s="116"/>
      <c r="K698" s="370" t="str">
        <f t="shared" si="301"/>
        <v/>
      </c>
      <c r="L698" s="370">
        <f t="shared" si="302"/>
        <v>0</v>
      </c>
      <c r="M698" s="370">
        <f t="shared" si="303"/>
        <v>0</v>
      </c>
      <c r="N698" s="371" t="str">
        <f t="shared" si="219"/>
        <v/>
      </c>
      <c r="O698" s="371" t="str">
        <f t="shared" si="220"/>
        <v/>
      </c>
      <c r="P698" s="371" t="str">
        <f t="shared" si="221"/>
        <v/>
      </c>
      <c r="Q698" s="371" t="str">
        <f t="shared" si="222"/>
        <v/>
      </c>
      <c r="R698" s="371" t="str">
        <f t="shared" si="223"/>
        <v/>
      </c>
      <c r="S698" s="371" t="str">
        <f t="shared" si="224"/>
        <v/>
      </c>
      <c r="T698" s="443" t="str">
        <f t="shared" si="304"/>
        <v/>
      </c>
      <c r="U698" s="539"/>
      <c r="V698" s="117"/>
      <c r="W698" s="118"/>
      <c r="X698" s="119"/>
      <c r="Y698" s="120"/>
      <c r="Z698" s="122"/>
      <c r="AA698" s="121"/>
      <c r="AB698" s="443" t="str">
        <f t="shared" si="305"/>
        <v/>
      </c>
      <c r="AC698" s="734" t="str">
        <f t="shared" si="306"/>
        <v/>
      </c>
      <c r="AD698" s="372"/>
      <c r="AE698" s="485"/>
      <c r="AF698" s="373" t="str">
        <f t="shared" si="311"/>
        <v/>
      </c>
      <c r="AG698" s="373" t="str">
        <f t="shared" si="312"/>
        <v/>
      </c>
      <c r="AH698" s="374" t="str">
        <f t="shared" si="313"/>
        <v/>
      </c>
      <c r="AI698" s="375" t="str">
        <f t="shared" si="314"/>
        <v/>
      </c>
      <c r="AJ698" s="375" t="str">
        <f t="shared" si="315"/>
        <v/>
      </c>
      <c r="AK698" s="375" t="str">
        <f t="shared" si="316"/>
        <v/>
      </c>
      <c r="AL698" s="375" t="str">
        <f t="shared" si="317"/>
        <v/>
      </c>
      <c r="AM698" s="375" t="str">
        <f t="shared" si="318"/>
        <v/>
      </c>
      <c r="AN698" s="376" t="str">
        <f>IF(AF698="","",IF(OR(AH698="",AH698="-"),"－",IF(OR(AM698=8,AM698=9),"",IF(OR(AJ698=3,AJ698=4,AJ698=5,AJ698=6),VLOOKUP(AH698,INDEX((係数_バス貨物_ガソリン,係数_バス貨物_CNG,係数_バス貨物_軽油,係数_バス貨物_メタノール,係数_バス貨物_LPG),MATCH(AL698,【参考】排出ガスレベル!$AI$4:$AI$671,1),1,AR698):INDEX((係数_バス貨物_ガソリン,係数_バス貨物_CNG,係数_バス貨物_軽油,係数_バス貨物_メタノール,係数_バス貨物_LPG),MATCH(AL698+1,【参考】排出ガスレベル!$AI$4:$AI$671,1)-1,5,AR698),2,FALSE),IF(OR(AJ698=1,AJ698=2),VLOOKUP(AH698,INDEX((係数_乗用_ガソリン,係数_乗用_CNG,係数_乗用_軽油,係数_乗用_メタノール,係数_乗用_LPG),1,1,AR698):INDEX((係数_乗用_ガソリン,係数_乗用_CNG,係数_乗用_軽油,係数_乗用_メタノール,係数_乗用_LPG),125,5,AR698),2,FALSE))))))</f>
        <v/>
      </c>
      <c r="AO698" s="376" t="str">
        <f>IF(T698="","",IF(OR(AH698="",AH698="-"),"－",IF(OR(AM698=8,AM698=9),"",IF(OR(AJ698=3,AJ698=4,AJ698=5,AJ698=6),VLOOKUP(AH698,INDEX((係数_バス貨物_ガソリン,係数_バス貨物_CNG,係数_バス貨物_軽油,係数_バス貨物_メタノール,係数_バス貨物_LPG),MATCH(AL698,【参考】排出ガスレベル!$AI$4:$AI$671,1),1,AR698):INDEX((係数_バス貨物_ガソリン,係数_バス貨物_CNG,係数_バス貨物_軽油,係数_バス貨物_メタノール,係数_バス貨物_LPG),MATCH(AL698+1,【参考】排出ガスレベル!$AI$4:$AI$671,1)-1,5,AR698),3,FALSE),IF(OR(AJ698=1,AJ698=2),VLOOKUP(AH698,INDEX((係数_乗用_ガソリン,係数_乗用_CNG,係数_乗用_軽油,係数_乗用_メタノール,係数_乗用_LPG),1,1,AR698):INDEX((係数_乗用_ガソリン,係数_乗用_CNG,係数_乗用_軽油,係数_乗用_メタノール,係数_乗用_LPG),125,5,AR698),3,FALSE))))))</f>
        <v/>
      </c>
      <c r="AP698" s="375" t="str">
        <f t="shared" si="319"/>
        <v/>
      </c>
      <c r="AQ698" s="444" t="str">
        <f t="shared" si="320"/>
        <v/>
      </c>
      <c r="AR698" s="375" t="str">
        <f t="shared" ref="AR698:AR761" si="323">IF(OR(AM698=1,AM698=2,AM698=11),1,IF(AM698=6,2,IF(OR(AM698=4,AM698=5,AM698=10),3,IF(AM698=7,4,IF(AM698=3,5, IF(OR(AM698=8,AM698=9),6,""))))))</f>
        <v/>
      </c>
      <c r="AS698" s="377" t="str">
        <f t="shared" si="321"/>
        <v/>
      </c>
      <c r="AT698" s="378" t="str">
        <f t="shared" si="322"/>
        <v/>
      </c>
      <c r="AX698" s="625" t="b">
        <f t="shared" ref="AX698:AX761" si="324">IF(AY698="FALSEFALSEFALSEFALSE","ハイブリッド")</f>
        <v>0</v>
      </c>
      <c r="AY698" s="7" t="str">
        <f t="shared" ref="AY698:AY761" si="325">EXACT(AZ698,BA698)&amp;IF(BA698="","")&amp;IF(AZ698="電気",TRUE)&amp;IF(AZ698="LPG",TRUE)</f>
        <v>FALSEFALSEFALSE</v>
      </c>
      <c r="AZ698" s="626">
        <f t="shared" si="307"/>
        <v>0</v>
      </c>
      <c r="BA698" s="627" t="str">
        <f t="shared" si="308"/>
        <v/>
      </c>
      <c r="BB698" s="627">
        <f t="shared" si="309"/>
        <v>0</v>
      </c>
      <c r="BC698" s="690" t="str">
        <f t="shared" si="310"/>
        <v/>
      </c>
    </row>
    <row r="699" spans="1:55">
      <c r="A699" s="381">
        <v>643</v>
      </c>
      <c r="B699" s="117"/>
      <c r="C699" s="288"/>
      <c r="D699" s="289"/>
      <c r="E699" s="289"/>
      <c r="F699" s="290"/>
      <c r="G699" s="292"/>
      <c r="H699" s="116"/>
      <c r="I699" s="292"/>
      <c r="J699" s="116"/>
      <c r="K699" s="370" t="str">
        <f t="shared" si="301"/>
        <v/>
      </c>
      <c r="L699" s="370">
        <f t="shared" si="302"/>
        <v>0</v>
      </c>
      <c r="M699" s="370">
        <f t="shared" si="303"/>
        <v>0</v>
      </c>
      <c r="N699" s="371" t="str">
        <f t="shared" si="219"/>
        <v/>
      </c>
      <c r="O699" s="371" t="str">
        <f t="shared" si="220"/>
        <v/>
      </c>
      <c r="P699" s="371" t="str">
        <f t="shared" si="221"/>
        <v/>
      </c>
      <c r="Q699" s="371" t="str">
        <f t="shared" si="222"/>
        <v/>
      </c>
      <c r="R699" s="371" t="str">
        <f t="shared" si="223"/>
        <v/>
      </c>
      <c r="S699" s="371" t="str">
        <f t="shared" si="224"/>
        <v/>
      </c>
      <c r="T699" s="443" t="str">
        <f t="shared" si="304"/>
        <v/>
      </c>
      <c r="U699" s="539"/>
      <c r="V699" s="117"/>
      <c r="W699" s="118"/>
      <c r="X699" s="119"/>
      <c r="Y699" s="120"/>
      <c r="Z699" s="122"/>
      <c r="AA699" s="121"/>
      <c r="AB699" s="443" t="str">
        <f t="shared" si="305"/>
        <v/>
      </c>
      <c r="AC699" s="734" t="str">
        <f t="shared" si="306"/>
        <v/>
      </c>
      <c r="AD699" s="372"/>
      <c r="AE699" s="485"/>
      <c r="AF699" s="373" t="str">
        <f t="shared" si="311"/>
        <v/>
      </c>
      <c r="AG699" s="373" t="str">
        <f t="shared" si="312"/>
        <v/>
      </c>
      <c r="AH699" s="374" t="str">
        <f t="shared" si="313"/>
        <v/>
      </c>
      <c r="AI699" s="375" t="str">
        <f t="shared" si="314"/>
        <v/>
      </c>
      <c r="AJ699" s="375" t="str">
        <f t="shared" si="315"/>
        <v/>
      </c>
      <c r="AK699" s="375" t="str">
        <f t="shared" si="316"/>
        <v/>
      </c>
      <c r="AL699" s="375" t="str">
        <f t="shared" si="317"/>
        <v/>
      </c>
      <c r="AM699" s="375" t="str">
        <f t="shared" si="318"/>
        <v/>
      </c>
      <c r="AN699" s="376" t="str">
        <f>IF(AF699="","",IF(OR(AH699="",AH699="-"),"－",IF(OR(AM699=8,AM699=9),"",IF(OR(AJ699=3,AJ699=4,AJ699=5,AJ699=6),VLOOKUP(AH699,INDEX((係数_バス貨物_ガソリン,係数_バス貨物_CNG,係数_バス貨物_軽油,係数_バス貨物_メタノール,係数_バス貨物_LPG),MATCH(AL699,【参考】排出ガスレベル!$AI$4:$AI$671,1),1,AR699):INDEX((係数_バス貨物_ガソリン,係数_バス貨物_CNG,係数_バス貨物_軽油,係数_バス貨物_メタノール,係数_バス貨物_LPG),MATCH(AL699+1,【参考】排出ガスレベル!$AI$4:$AI$671,1)-1,5,AR699),2,FALSE),IF(OR(AJ699=1,AJ699=2),VLOOKUP(AH699,INDEX((係数_乗用_ガソリン,係数_乗用_CNG,係数_乗用_軽油,係数_乗用_メタノール,係数_乗用_LPG),1,1,AR699):INDEX((係数_乗用_ガソリン,係数_乗用_CNG,係数_乗用_軽油,係数_乗用_メタノール,係数_乗用_LPG),125,5,AR699),2,FALSE))))))</f>
        <v/>
      </c>
      <c r="AO699" s="376" t="str">
        <f>IF(T699="","",IF(OR(AH699="",AH699="-"),"－",IF(OR(AM699=8,AM699=9),"",IF(OR(AJ699=3,AJ699=4,AJ699=5,AJ699=6),VLOOKUP(AH699,INDEX((係数_バス貨物_ガソリン,係数_バス貨物_CNG,係数_バス貨物_軽油,係数_バス貨物_メタノール,係数_バス貨物_LPG),MATCH(AL699,【参考】排出ガスレベル!$AI$4:$AI$671,1),1,AR699):INDEX((係数_バス貨物_ガソリン,係数_バス貨物_CNG,係数_バス貨物_軽油,係数_バス貨物_メタノール,係数_バス貨物_LPG),MATCH(AL699+1,【参考】排出ガスレベル!$AI$4:$AI$671,1)-1,5,AR699),3,FALSE),IF(OR(AJ699=1,AJ699=2),VLOOKUP(AH699,INDEX((係数_乗用_ガソリン,係数_乗用_CNG,係数_乗用_軽油,係数_乗用_メタノール,係数_乗用_LPG),1,1,AR699):INDEX((係数_乗用_ガソリン,係数_乗用_CNG,係数_乗用_軽油,係数_乗用_メタノール,係数_乗用_LPG),125,5,AR699),3,FALSE))))))</f>
        <v/>
      </c>
      <c r="AP699" s="375" t="str">
        <f t="shared" si="319"/>
        <v/>
      </c>
      <c r="AQ699" s="444" t="str">
        <f t="shared" si="320"/>
        <v/>
      </c>
      <c r="AR699" s="375" t="str">
        <f t="shared" si="323"/>
        <v/>
      </c>
      <c r="AS699" s="377" t="str">
        <f t="shared" si="321"/>
        <v/>
      </c>
      <c r="AT699" s="378" t="str">
        <f t="shared" si="322"/>
        <v/>
      </c>
      <c r="AX699" s="625" t="b">
        <f t="shared" si="324"/>
        <v>0</v>
      </c>
      <c r="AY699" s="7" t="str">
        <f t="shared" si="325"/>
        <v>FALSEFALSEFALSE</v>
      </c>
      <c r="AZ699" s="626">
        <f t="shared" si="307"/>
        <v>0</v>
      </c>
      <c r="BA699" s="627" t="str">
        <f t="shared" si="308"/>
        <v/>
      </c>
      <c r="BB699" s="627">
        <f t="shared" si="309"/>
        <v>0</v>
      </c>
      <c r="BC699" s="690" t="str">
        <f t="shared" si="310"/>
        <v/>
      </c>
    </row>
    <row r="700" spans="1:55">
      <c r="A700" s="381">
        <v>644</v>
      </c>
      <c r="B700" s="117"/>
      <c r="C700" s="288"/>
      <c r="D700" s="289"/>
      <c r="E700" s="289"/>
      <c r="F700" s="290"/>
      <c r="G700" s="292"/>
      <c r="H700" s="116"/>
      <c r="I700" s="292"/>
      <c r="J700" s="116"/>
      <c r="K700" s="370" t="str">
        <f t="shared" si="301"/>
        <v/>
      </c>
      <c r="L700" s="370">
        <f t="shared" si="302"/>
        <v>0</v>
      </c>
      <c r="M700" s="370">
        <f t="shared" si="303"/>
        <v>0</v>
      </c>
      <c r="N700" s="371" t="str">
        <f t="shared" si="219"/>
        <v/>
      </c>
      <c r="O700" s="371" t="str">
        <f t="shared" si="220"/>
        <v/>
      </c>
      <c r="P700" s="371" t="str">
        <f t="shared" si="221"/>
        <v/>
      </c>
      <c r="Q700" s="371" t="str">
        <f t="shared" si="222"/>
        <v/>
      </c>
      <c r="R700" s="371" t="str">
        <f t="shared" si="223"/>
        <v/>
      </c>
      <c r="S700" s="371" t="str">
        <f t="shared" si="224"/>
        <v/>
      </c>
      <c r="T700" s="443" t="str">
        <f t="shared" si="304"/>
        <v/>
      </c>
      <c r="U700" s="539"/>
      <c r="V700" s="117"/>
      <c r="W700" s="118"/>
      <c r="X700" s="119"/>
      <c r="Y700" s="120"/>
      <c r="Z700" s="122"/>
      <c r="AA700" s="121"/>
      <c r="AB700" s="443" t="str">
        <f t="shared" si="305"/>
        <v/>
      </c>
      <c r="AC700" s="734" t="str">
        <f t="shared" si="306"/>
        <v/>
      </c>
      <c r="AD700" s="372"/>
      <c r="AE700" s="485"/>
      <c r="AF700" s="373" t="str">
        <f t="shared" si="311"/>
        <v/>
      </c>
      <c r="AG700" s="373" t="str">
        <f t="shared" si="312"/>
        <v/>
      </c>
      <c r="AH700" s="374" t="str">
        <f t="shared" si="313"/>
        <v/>
      </c>
      <c r="AI700" s="375" t="str">
        <f t="shared" si="314"/>
        <v/>
      </c>
      <c r="AJ700" s="375" t="str">
        <f t="shared" si="315"/>
        <v/>
      </c>
      <c r="AK700" s="375" t="str">
        <f t="shared" si="316"/>
        <v/>
      </c>
      <c r="AL700" s="375" t="str">
        <f t="shared" si="317"/>
        <v/>
      </c>
      <c r="AM700" s="375" t="str">
        <f t="shared" si="318"/>
        <v/>
      </c>
      <c r="AN700" s="376" t="str">
        <f>IF(AF700="","",IF(OR(AH700="",AH700="-"),"－",IF(OR(AM700=8,AM700=9),"",IF(OR(AJ700=3,AJ700=4,AJ700=5,AJ700=6),VLOOKUP(AH700,INDEX((係数_バス貨物_ガソリン,係数_バス貨物_CNG,係数_バス貨物_軽油,係数_バス貨物_メタノール,係数_バス貨物_LPG),MATCH(AL700,【参考】排出ガスレベル!$AI$4:$AI$671,1),1,AR700):INDEX((係数_バス貨物_ガソリン,係数_バス貨物_CNG,係数_バス貨物_軽油,係数_バス貨物_メタノール,係数_バス貨物_LPG),MATCH(AL700+1,【参考】排出ガスレベル!$AI$4:$AI$671,1)-1,5,AR700),2,FALSE),IF(OR(AJ700=1,AJ700=2),VLOOKUP(AH700,INDEX((係数_乗用_ガソリン,係数_乗用_CNG,係数_乗用_軽油,係数_乗用_メタノール,係数_乗用_LPG),1,1,AR700):INDEX((係数_乗用_ガソリン,係数_乗用_CNG,係数_乗用_軽油,係数_乗用_メタノール,係数_乗用_LPG),125,5,AR700),2,FALSE))))))</f>
        <v/>
      </c>
      <c r="AO700" s="376" t="str">
        <f>IF(T700="","",IF(OR(AH700="",AH700="-"),"－",IF(OR(AM700=8,AM700=9),"",IF(OR(AJ700=3,AJ700=4,AJ700=5,AJ700=6),VLOOKUP(AH700,INDEX((係数_バス貨物_ガソリン,係数_バス貨物_CNG,係数_バス貨物_軽油,係数_バス貨物_メタノール,係数_バス貨物_LPG),MATCH(AL700,【参考】排出ガスレベル!$AI$4:$AI$671,1),1,AR700):INDEX((係数_バス貨物_ガソリン,係数_バス貨物_CNG,係数_バス貨物_軽油,係数_バス貨物_メタノール,係数_バス貨物_LPG),MATCH(AL700+1,【参考】排出ガスレベル!$AI$4:$AI$671,1)-1,5,AR700),3,FALSE),IF(OR(AJ700=1,AJ700=2),VLOOKUP(AH700,INDEX((係数_乗用_ガソリン,係数_乗用_CNG,係数_乗用_軽油,係数_乗用_メタノール,係数_乗用_LPG),1,1,AR700):INDEX((係数_乗用_ガソリン,係数_乗用_CNG,係数_乗用_軽油,係数_乗用_メタノール,係数_乗用_LPG),125,5,AR700),3,FALSE))))))</f>
        <v/>
      </c>
      <c r="AP700" s="375" t="str">
        <f t="shared" si="319"/>
        <v/>
      </c>
      <c r="AQ700" s="444" t="str">
        <f t="shared" si="320"/>
        <v/>
      </c>
      <c r="AR700" s="375" t="str">
        <f t="shared" si="323"/>
        <v/>
      </c>
      <c r="AS700" s="377" t="str">
        <f t="shared" si="321"/>
        <v/>
      </c>
      <c r="AT700" s="378" t="str">
        <f t="shared" si="322"/>
        <v/>
      </c>
      <c r="AX700" s="625" t="b">
        <f t="shared" si="324"/>
        <v>0</v>
      </c>
      <c r="AY700" s="7" t="str">
        <f t="shared" si="325"/>
        <v>FALSEFALSEFALSE</v>
      </c>
      <c r="AZ700" s="626">
        <f t="shared" si="307"/>
        <v>0</v>
      </c>
      <c r="BA700" s="627" t="str">
        <f t="shared" si="308"/>
        <v/>
      </c>
      <c r="BB700" s="627">
        <f t="shared" si="309"/>
        <v>0</v>
      </c>
      <c r="BC700" s="690" t="str">
        <f t="shared" si="310"/>
        <v/>
      </c>
    </row>
    <row r="701" spans="1:55">
      <c r="A701" s="381">
        <v>645</v>
      </c>
      <c r="B701" s="117"/>
      <c r="C701" s="288"/>
      <c r="D701" s="289"/>
      <c r="E701" s="289"/>
      <c r="F701" s="290"/>
      <c r="G701" s="292"/>
      <c r="H701" s="116"/>
      <c r="I701" s="292"/>
      <c r="J701" s="116"/>
      <c r="K701" s="370" t="str">
        <f t="shared" si="301"/>
        <v/>
      </c>
      <c r="L701" s="370">
        <f t="shared" si="302"/>
        <v>0</v>
      </c>
      <c r="M701" s="370">
        <f t="shared" si="303"/>
        <v>0</v>
      </c>
      <c r="N701" s="371" t="str">
        <f t="shared" si="219"/>
        <v/>
      </c>
      <c r="O701" s="371" t="str">
        <f t="shared" si="220"/>
        <v/>
      </c>
      <c r="P701" s="371" t="str">
        <f t="shared" si="221"/>
        <v/>
      </c>
      <c r="Q701" s="371" t="str">
        <f t="shared" si="222"/>
        <v/>
      </c>
      <c r="R701" s="371" t="str">
        <f t="shared" si="223"/>
        <v/>
      </c>
      <c r="S701" s="371" t="str">
        <f t="shared" si="224"/>
        <v/>
      </c>
      <c r="T701" s="443" t="str">
        <f t="shared" si="304"/>
        <v/>
      </c>
      <c r="U701" s="539"/>
      <c r="V701" s="117"/>
      <c r="W701" s="118"/>
      <c r="X701" s="119"/>
      <c r="Y701" s="120"/>
      <c r="Z701" s="122"/>
      <c r="AA701" s="121"/>
      <c r="AB701" s="443" t="str">
        <f t="shared" si="305"/>
        <v/>
      </c>
      <c r="AC701" s="734" t="str">
        <f t="shared" si="306"/>
        <v/>
      </c>
      <c r="AD701" s="372"/>
      <c r="AE701" s="485"/>
      <c r="AF701" s="373" t="str">
        <f t="shared" si="311"/>
        <v/>
      </c>
      <c r="AG701" s="373" t="str">
        <f t="shared" si="312"/>
        <v/>
      </c>
      <c r="AH701" s="374" t="str">
        <f t="shared" si="313"/>
        <v/>
      </c>
      <c r="AI701" s="375" t="str">
        <f t="shared" si="314"/>
        <v/>
      </c>
      <c r="AJ701" s="375" t="str">
        <f t="shared" si="315"/>
        <v/>
      </c>
      <c r="AK701" s="375" t="str">
        <f t="shared" si="316"/>
        <v/>
      </c>
      <c r="AL701" s="375" t="str">
        <f t="shared" si="317"/>
        <v/>
      </c>
      <c r="AM701" s="375" t="str">
        <f t="shared" si="318"/>
        <v/>
      </c>
      <c r="AN701" s="376" t="str">
        <f>IF(AF701="","",IF(OR(AH701="",AH701="-"),"－",IF(OR(AM701=8,AM701=9),"",IF(OR(AJ701=3,AJ701=4,AJ701=5,AJ701=6),VLOOKUP(AH701,INDEX((係数_バス貨物_ガソリン,係数_バス貨物_CNG,係数_バス貨物_軽油,係数_バス貨物_メタノール,係数_バス貨物_LPG),MATCH(AL701,【参考】排出ガスレベル!$AI$4:$AI$671,1),1,AR701):INDEX((係数_バス貨物_ガソリン,係数_バス貨物_CNG,係数_バス貨物_軽油,係数_バス貨物_メタノール,係数_バス貨物_LPG),MATCH(AL701+1,【参考】排出ガスレベル!$AI$4:$AI$671,1)-1,5,AR701),2,FALSE),IF(OR(AJ701=1,AJ701=2),VLOOKUP(AH701,INDEX((係数_乗用_ガソリン,係数_乗用_CNG,係数_乗用_軽油,係数_乗用_メタノール,係数_乗用_LPG),1,1,AR701):INDEX((係数_乗用_ガソリン,係数_乗用_CNG,係数_乗用_軽油,係数_乗用_メタノール,係数_乗用_LPG),125,5,AR701),2,FALSE))))))</f>
        <v/>
      </c>
      <c r="AO701" s="376" t="str">
        <f>IF(T701="","",IF(OR(AH701="",AH701="-"),"－",IF(OR(AM701=8,AM701=9),"",IF(OR(AJ701=3,AJ701=4,AJ701=5,AJ701=6),VLOOKUP(AH701,INDEX((係数_バス貨物_ガソリン,係数_バス貨物_CNG,係数_バス貨物_軽油,係数_バス貨物_メタノール,係数_バス貨物_LPG),MATCH(AL701,【参考】排出ガスレベル!$AI$4:$AI$671,1),1,AR701):INDEX((係数_バス貨物_ガソリン,係数_バス貨物_CNG,係数_バス貨物_軽油,係数_バス貨物_メタノール,係数_バス貨物_LPG),MATCH(AL701+1,【参考】排出ガスレベル!$AI$4:$AI$671,1)-1,5,AR701),3,FALSE),IF(OR(AJ701=1,AJ701=2),VLOOKUP(AH701,INDEX((係数_乗用_ガソリン,係数_乗用_CNG,係数_乗用_軽油,係数_乗用_メタノール,係数_乗用_LPG),1,1,AR701):INDEX((係数_乗用_ガソリン,係数_乗用_CNG,係数_乗用_軽油,係数_乗用_メタノール,係数_乗用_LPG),125,5,AR701),3,FALSE))))))</f>
        <v/>
      </c>
      <c r="AP701" s="375" t="str">
        <f t="shared" si="319"/>
        <v/>
      </c>
      <c r="AQ701" s="444" t="str">
        <f t="shared" si="320"/>
        <v/>
      </c>
      <c r="AR701" s="375" t="str">
        <f t="shared" si="323"/>
        <v/>
      </c>
      <c r="AS701" s="377" t="str">
        <f t="shared" si="321"/>
        <v/>
      </c>
      <c r="AT701" s="378" t="str">
        <f t="shared" si="322"/>
        <v/>
      </c>
      <c r="AX701" s="625" t="b">
        <f t="shared" si="324"/>
        <v>0</v>
      </c>
      <c r="AY701" s="7" t="str">
        <f t="shared" si="325"/>
        <v>FALSEFALSEFALSE</v>
      </c>
      <c r="AZ701" s="626">
        <f t="shared" si="307"/>
        <v>0</v>
      </c>
      <c r="BA701" s="627" t="str">
        <f t="shared" si="308"/>
        <v/>
      </c>
      <c r="BB701" s="627">
        <f t="shared" si="309"/>
        <v>0</v>
      </c>
      <c r="BC701" s="690" t="str">
        <f t="shared" si="310"/>
        <v/>
      </c>
    </row>
    <row r="702" spans="1:55">
      <c r="A702" s="381">
        <v>646</v>
      </c>
      <c r="B702" s="117"/>
      <c r="C702" s="288"/>
      <c r="D702" s="289"/>
      <c r="E702" s="289"/>
      <c r="F702" s="290"/>
      <c r="G702" s="292"/>
      <c r="H702" s="116"/>
      <c r="I702" s="292"/>
      <c r="J702" s="116"/>
      <c r="K702" s="370" t="str">
        <f t="shared" si="301"/>
        <v/>
      </c>
      <c r="L702" s="370">
        <f t="shared" si="302"/>
        <v>0</v>
      </c>
      <c r="M702" s="370">
        <f t="shared" si="303"/>
        <v>0</v>
      </c>
      <c r="N702" s="371" t="str">
        <f t="shared" si="219"/>
        <v/>
      </c>
      <c r="O702" s="371" t="str">
        <f t="shared" si="220"/>
        <v/>
      </c>
      <c r="P702" s="371" t="str">
        <f t="shared" si="221"/>
        <v/>
      </c>
      <c r="Q702" s="371" t="str">
        <f t="shared" si="222"/>
        <v/>
      </c>
      <c r="R702" s="371" t="str">
        <f t="shared" si="223"/>
        <v/>
      </c>
      <c r="S702" s="371" t="str">
        <f t="shared" si="224"/>
        <v/>
      </c>
      <c r="T702" s="443" t="str">
        <f t="shared" si="304"/>
        <v/>
      </c>
      <c r="U702" s="539"/>
      <c r="V702" s="117"/>
      <c r="W702" s="118"/>
      <c r="X702" s="119"/>
      <c r="Y702" s="120"/>
      <c r="Z702" s="122"/>
      <c r="AA702" s="121"/>
      <c r="AB702" s="443" t="str">
        <f t="shared" si="305"/>
        <v/>
      </c>
      <c r="AC702" s="734" t="str">
        <f t="shared" si="306"/>
        <v/>
      </c>
      <c r="AD702" s="372"/>
      <c r="AE702" s="485"/>
      <c r="AF702" s="373" t="str">
        <f t="shared" si="311"/>
        <v/>
      </c>
      <c r="AG702" s="373" t="str">
        <f t="shared" si="312"/>
        <v/>
      </c>
      <c r="AH702" s="374" t="str">
        <f t="shared" si="313"/>
        <v/>
      </c>
      <c r="AI702" s="375" t="str">
        <f t="shared" si="314"/>
        <v/>
      </c>
      <c r="AJ702" s="375" t="str">
        <f t="shared" si="315"/>
        <v/>
      </c>
      <c r="AK702" s="375" t="str">
        <f t="shared" si="316"/>
        <v/>
      </c>
      <c r="AL702" s="375" t="str">
        <f t="shared" si="317"/>
        <v/>
      </c>
      <c r="AM702" s="375" t="str">
        <f t="shared" si="318"/>
        <v/>
      </c>
      <c r="AN702" s="376" t="str">
        <f>IF(AF702="","",IF(OR(AH702="",AH702="-"),"－",IF(OR(AM702=8,AM702=9),"",IF(OR(AJ702=3,AJ702=4,AJ702=5,AJ702=6),VLOOKUP(AH702,INDEX((係数_バス貨物_ガソリン,係数_バス貨物_CNG,係数_バス貨物_軽油,係数_バス貨物_メタノール,係数_バス貨物_LPG),MATCH(AL702,【参考】排出ガスレベル!$AI$4:$AI$671,1),1,AR702):INDEX((係数_バス貨物_ガソリン,係数_バス貨物_CNG,係数_バス貨物_軽油,係数_バス貨物_メタノール,係数_バス貨物_LPG),MATCH(AL702+1,【参考】排出ガスレベル!$AI$4:$AI$671,1)-1,5,AR702),2,FALSE),IF(OR(AJ702=1,AJ702=2),VLOOKUP(AH702,INDEX((係数_乗用_ガソリン,係数_乗用_CNG,係数_乗用_軽油,係数_乗用_メタノール,係数_乗用_LPG),1,1,AR702):INDEX((係数_乗用_ガソリン,係数_乗用_CNG,係数_乗用_軽油,係数_乗用_メタノール,係数_乗用_LPG),125,5,AR702),2,FALSE))))))</f>
        <v/>
      </c>
      <c r="AO702" s="376" t="str">
        <f>IF(T702="","",IF(OR(AH702="",AH702="-"),"－",IF(OR(AM702=8,AM702=9),"",IF(OR(AJ702=3,AJ702=4,AJ702=5,AJ702=6),VLOOKUP(AH702,INDEX((係数_バス貨物_ガソリン,係数_バス貨物_CNG,係数_バス貨物_軽油,係数_バス貨物_メタノール,係数_バス貨物_LPG),MATCH(AL702,【参考】排出ガスレベル!$AI$4:$AI$671,1),1,AR702):INDEX((係数_バス貨物_ガソリン,係数_バス貨物_CNG,係数_バス貨物_軽油,係数_バス貨物_メタノール,係数_バス貨物_LPG),MATCH(AL702+1,【参考】排出ガスレベル!$AI$4:$AI$671,1)-1,5,AR702),3,FALSE),IF(OR(AJ702=1,AJ702=2),VLOOKUP(AH702,INDEX((係数_乗用_ガソリン,係数_乗用_CNG,係数_乗用_軽油,係数_乗用_メタノール,係数_乗用_LPG),1,1,AR702):INDEX((係数_乗用_ガソリン,係数_乗用_CNG,係数_乗用_軽油,係数_乗用_メタノール,係数_乗用_LPG),125,5,AR702),3,FALSE))))))</f>
        <v/>
      </c>
      <c r="AP702" s="375" t="str">
        <f t="shared" si="319"/>
        <v/>
      </c>
      <c r="AQ702" s="444" t="str">
        <f t="shared" si="320"/>
        <v/>
      </c>
      <c r="AR702" s="375" t="str">
        <f t="shared" si="323"/>
        <v/>
      </c>
      <c r="AS702" s="377" t="str">
        <f t="shared" si="321"/>
        <v/>
      </c>
      <c r="AT702" s="378" t="str">
        <f t="shared" si="322"/>
        <v/>
      </c>
      <c r="AX702" s="625" t="b">
        <f t="shared" si="324"/>
        <v>0</v>
      </c>
      <c r="AY702" s="7" t="str">
        <f t="shared" si="325"/>
        <v>FALSEFALSEFALSE</v>
      </c>
      <c r="AZ702" s="626">
        <f t="shared" si="307"/>
        <v>0</v>
      </c>
      <c r="BA702" s="627" t="str">
        <f t="shared" si="308"/>
        <v/>
      </c>
      <c r="BB702" s="627">
        <f t="shared" si="309"/>
        <v>0</v>
      </c>
      <c r="BC702" s="690" t="str">
        <f t="shared" si="310"/>
        <v/>
      </c>
    </row>
    <row r="703" spans="1:55">
      <c r="A703" s="381">
        <v>647</v>
      </c>
      <c r="B703" s="117"/>
      <c r="C703" s="288"/>
      <c r="D703" s="289"/>
      <c r="E703" s="289"/>
      <c r="F703" s="290"/>
      <c r="G703" s="292"/>
      <c r="H703" s="116"/>
      <c r="I703" s="292"/>
      <c r="J703" s="116"/>
      <c r="K703" s="370" t="str">
        <f t="shared" si="301"/>
        <v/>
      </c>
      <c r="L703" s="370">
        <f t="shared" si="302"/>
        <v>0</v>
      </c>
      <c r="M703" s="370">
        <f t="shared" si="303"/>
        <v>0</v>
      </c>
      <c r="N703" s="371" t="str">
        <f t="shared" si="219"/>
        <v/>
      </c>
      <c r="O703" s="371" t="str">
        <f t="shared" si="220"/>
        <v/>
      </c>
      <c r="P703" s="371" t="str">
        <f t="shared" si="221"/>
        <v/>
      </c>
      <c r="Q703" s="371" t="str">
        <f t="shared" si="222"/>
        <v/>
      </c>
      <c r="R703" s="371" t="str">
        <f t="shared" si="223"/>
        <v/>
      </c>
      <c r="S703" s="371" t="str">
        <f t="shared" si="224"/>
        <v/>
      </c>
      <c r="T703" s="443" t="str">
        <f t="shared" si="304"/>
        <v/>
      </c>
      <c r="U703" s="539"/>
      <c r="V703" s="117"/>
      <c r="W703" s="118"/>
      <c r="X703" s="119"/>
      <c r="Y703" s="120"/>
      <c r="Z703" s="122"/>
      <c r="AA703" s="121"/>
      <c r="AB703" s="443" t="str">
        <f t="shared" si="305"/>
        <v/>
      </c>
      <c r="AC703" s="734" t="str">
        <f t="shared" si="306"/>
        <v/>
      </c>
      <c r="AD703" s="372"/>
      <c r="AE703" s="485"/>
      <c r="AF703" s="373" t="str">
        <f t="shared" si="311"/>
        <v/>
      </c>
      <c r="AG703" s="373" t="str">
        <f t="shared" si="312"/>
        <v/>
      </c>
      <c r="AH703" s="374" t="str">
        <f t="shared" si="313"/>
        <v/>
      </c>
      <c r="AI703" s="375" t="str">
        <f t="shared" si="314"/>
        <v/>
      </c>
      <c r="AJ703" s="375" t="str">
        <f t="shared" si="315"/>
        <v/>
      </c>
      <c r="AK703" s="375" t="str">
        <f t="shared" si="316"/>
        <v/>
      </c>
      <c r="AL703" s="375" t="str">
        <f t="shared" si="317"/>
        <v/>
      </c>
      <c r="AM703" s="375" t="str">
        <f t="shared" si="318"/>
        <v/>
      </c>
      <c r="AN703" s="376" t="str">
        <f>IF(AF703="","",IF(OR(AH703="",AH703="-"),"－",IF(OR(AM703=8,AM703=9),"",IF(OR(AJ703=3,AJ703=4,AJ703=5,AJ703=6),VLOOKUP(AH703,INDEX((係数_バス貨物_ガソリン,係数_バス貨物_CNG,係数_バス貨物_軽油,係数_バス貨物_メタノール,係数_バス貨物_LPG),MATCH(AL703,【参考】排出ガスレベル!$AI$4:$AI$671,1),1,AR703):INDEX((係数_バス貨物_ガソリン,係数_バス貨物_CNG,係数_バス貨物_軽油,係数_バス貨物_メタノール,係数_バス貨物_LPG),MATCH(AL703+1,【参考】排出ガスレベル!$AI$4:$AI$671,1)-1,5,AR703),2,FALSE),IF(OR(AJ703=1,AJ703=2),VLOOKUP(AH703,INDEX((係数_乗用_ガソリン,係数_乗用_CNG,係数_乗用_軽油,係数_乗用_メタノール,係数_乗用_LPG),1,1,AR703):INDEX((係数_乗用_ガソリン,係数_乗用_CNG,係数_乗用_軽油,係数_乗用_メタノール,係数_乗用_LPG),125,5,AR703),2,FALSE))))))</f>
        <v/>
      </c>
      <c r="AO703" s="376" t="str">
        <f>IF(T703="","",IF(OR(AH703="",AH703="-"),"－",IF(OR(AM703=8,AM703=9),"",IF(OR(AJ703=3,AJ703=4,AJ703=5,AJ703=6),VLOOKUP(AH703,INDEX((係数_バス貨物_ガソリン,係数_バス貨物_CNG,係数_バス貨物_軽油,係数_バス貨物_メタノール,係数_バス貨物_LPG),MATCH(AL703,【参考】排出ガスレベル!$AI$4:$AI$671,1),1,AR703):INDEX((係数_バス貨物_ガソリン,係数_バス貨物_CNG,係数_バス貨物_軽油,係数_バス貨物_メタノール,係数_バス貨物_LPG),MATCH(AL703+1,【参考】排出ガスレベル!$AI$4:$AI$671,1)-1,5,AR703),3,FALSE),IF(OR(AJ703=1,AJ703=2),VLOOKUP(AH703,INDEX((係数_乗用_ガソリン,係数_乗用_CNG,係数_乗用_軽油,係数_乗用_メタノール,係数_乗用_LPG),1,1,AR703):INDEX((係数_乗用_ガソリン,係数_乗用_CNG,係数_乗用_軽油,係数_乗用_メタノール,係数_乗用_LPG),125,5,AR703),3,FALSE))))))</f>
        <v/>
      </c>
      <c r="AP703" s="375" t="str">
        <f t="shared" si="319"/>
        <v/>
      </c>
      <c r="AQ703" s="444" t="str">
        <f t="shared" si="320"/>
        <v/>
      </c>
      <c r="AR703" s="375" t="str">
        <f t="shared" si="323"/>
        <v/>
      </c>
      <c r="AS703" s="377" t="str">
        <f t="shared" si="321"/>
        <v/>
      </c>
      <c r="AT703" s="378" t="str">
        <f t="shared" si="322"/>
        <v/>
      </c>
      <c r="AX703" s="625" t="b">
        <f t="shared" si="324"/>
        <v>0</v>
      </c>
      <c r="AY703" s="7" t="str">
        <f t="shared" si="325"/>
        <v>FALSEFALSEFALSE</v>
      </c>
      <c r="AZ703" s="626">
        <f t="shared" si="307"/>
        <v>0</v>
      </c>
      <c r="BA703" s="627" t="str">
        <f t="shared" si="308"/>
        <v/>
      </c>
      <c r="BB703" s="627">
        <f t="shared" si="309"/>
        <v>0</v>
      </c>
      <c r="BC703" s="690" t="str">
        <f t="shared" si="310"/>
        <v/>
      </c>
    </row>
    <row r="704" spans="1:55">
      <c r="A704" s="381">
        <v>648</v>
      </c>
      <c r="B704" s="117"/>
      <c r="C704" s="288"/>
      <c r="D704" s="289"/>
      <c r="E704" s="289"/>
      <c r="F704" s="290"/>
      <c r="G704" s="292"/>
      <c r="H704" s="116"/>
      <c r="I704" s="292"/>
      <c r="J704" s="116"/>
      <c r="K704" s="370" t="str">
        <f t="shared" si="301"/>
        <v/>
      </c>
      <c r="L704" s="370">
        <f t="shared" si="302"/>
        <v>0</v>
      </c>
      <c r="M704" s="370">
        <f t="shared" si="303"/>
        <v>0</v>
      </c>
      <c r="N704" s="371" t="str">
        <f t="shared" si="219"/>
        <v/>
      </c>
      <c r="O704" s="371" t="str">
        <f t="shared" si="220"/>
        <v/>
      </c>
      <c r="P704" s="371" t="str">
        <f t="shared" si="221"/>
        <v/>
      </c>
      <c r="Q704" s="371" t="str">
        <f t="shared" si="222"/>
        <v/>
      </c>
      <c r="R704" s="371" t="str">
        <f t="shared" si="223"/>
        <v/>
      </c>
      <c r="S704" s="371" t="str">
        <f t="shared" si="224"/>
        <v/>
      </c>
      <c r="T704" s="443" t="str">
        <f t="shared" si="304"/>
        <v/>
      </c>
      <c r="U704" s="539"/>
      <c r="V704" s="117"/>
      <c r="W704" s="118"/>
      <c r="X704" s="119"/>
      <c r="Y704" s="120"/>
      <c r="Z704" s="122"/>
      <c r="AA704" s="121"/>
      <c r="AB704" s="443" t="str">
        <f t="shared" si="305"/>
        <v/>
      </c>
      <c r="AC704" s="734" t="str">
        <f t="shared" si="306"/>
        <v/>
      </c>
      <c r="AD704" s="372"/>
      <c r="AE704" s="485"/>
      <c r="AF704" s="373" t="str">
        <f t="shared" si="311"/>
        <v/>
      </c>
      <c r="AG704" s="373" t="str">
        <f t="shared" si="312"/>
        <v/>
      </c>
      <c r="AH704" s="374" t="str">
        <f t="shared" si="313"/>
        <v/>
      </c>
      <c r="AI704" s="375" t="str">
        <f t="shared" si="314"/>
        <v/>
      </c>
      <c r="AJ704" s="375" t="str">
        <f t="shared" si="315"/>
        <v/>
      </c>
      <c r="AK704" s="375" t="str">
        <f t="shared" si="316"/>
        <v/>
      </c>
      <c r="AL704" s="375" t="str">
        <f t="shared" si="317"/>
        <v/>
      </c>
      <c r="AM704" s="375" t="str">
        <f t="shared" si="318"/>
        <v/>
      </c>
      <c r="AN704" s="376" t="str">
        <f>IF(AF704="","",IF(OR(AH704="",AH704="-"),"－",IF(OR(AM704=8,AM704=9),"",IF(OR(AJ704=3,AJ704=4,AJ704=5,AJ704=6),VLOOKUP(AH704,INDEX((係数_バス貨物_ガソリン,係数_バス貨物_CNG,係数_バス貨物_軽油,係数_バス貨物_メタノール,係数_バス貨物_LPG),MATCH(AL704,【参考】排出ガスレベル!$AI$4:$AI$671,1),1,AR704):INDEX((係数_バス貨物_ガソリン,係数_バス貨物_CNG,係数_バス貨物_軽油,係数_バス貨物_メタノール,係数_バス貨物_LPG),MATCH(AL704+1,【参考】排出ガスレベル!$AI$4:$AI$671,1)-1,5,AR704),2,FALSE),IF(OR(AJ704=1,AJ704=2),VLOOKUP(AH704,INDEX((係数_乗用_ガソリン,係数_乗用_CNG,係数_乗用_軽油,係数_乗用_メタノール,係数_乗用_LPG),1,1,AR704):INDEX((係数_乗用_ガソリン,係数_乗用_CNG,係数_乗用_軽油,係数_乗用_メタノール,係数_乗用_LPG),125,5,AR704),2,FALSE))))))</f>
        <v/>
      </c>
      <c r="AO704" s="376" t="str">
        <f>IF(T704="","",IF(OR(AH704="",AH704="-"),"－",IF(OR(AM704=8,AM704=9),"",IF(OR(AJ704=3,AJ704=4,AJ704=5,AJ704=6),VLOOKUP(AH704,INDEX((係数_バス貨物_ガソリン,係数_バス貨物_CNG,係数_バス貨物_軽油,係数_バス貨物_メタノール,係数_バス貨物_LPG),MATCH(AL704,【参考】排出ガスレベル!$AI$4:$AI$671,1),1,AR704):INDEX((係数_バス貨物_ガソリン,係数_バス貨物_CNG,係数_バス貨物_軽油,係数_バス貨物_メタノール,係数_バス貨物_LPG),MATCH(AL704+1,【参考】排出ガスレベル!$AI$4:$AI$671,1)-1,5,AR704),3,FALSE),IF(OR(AJ704=1,AJ704=2),VLOOKUP(AH704,INDEX((係数_乗用_ガソリン,係数_乗用_CNG,係数_乗用_軽油,係数_乗用_メタノール,係数_乗用_LPG),1,1,AR704):INDEX((係数_乗用_ガソリン,係数_乗用_CNG,係数_乗用_軽油,係数_乗用_メタノール,係数_乗用_LPG),125,5,AR704),3,FALSE))))))</f>
        <v/>
      </c>
      <c r="AP704" s="375" t="str">
        <f t="shared" si="319"/>
        <v/>
      </c>
      <c r="AQ704" s="444" t="str">
        <f t="shared" si="320"/>
        <v/>
      </c>
      <c r="AR704" s="375" t="str">
        <f t="shared" si="323"/>
        <v/>
      </c>
      <c r="AS704" s="377" t="str">
        <f t="shared" si="321"/>
        <v/>
      </c>
      <c r="AT704" s="378" t="str">
        <f t="shared" si="322"/>
        <v/>
      </c>
      <c r="AX704" s="625" t="b">
        <f t="shared" si="324"/>
        <v>0</v>
      </c>
      <c r="AY704" s="7" t="str">
        <f t="shared" si="325"/>
        <v>FALSEFALSEFALSE</v>
      </c>
      <c r="AZ704" s="626">
        <f t="shared" si="307"/>
        <v>0</v>
      </c>
      <c r="BA704" s="627" t="str">
        <f t="shared" si="308"/>
        <v/>
      </c>
      <c r="BB704" s="627">
        <f t="shared" si="309"/>
        <v>0</v>
      </c>
      <c r="BC704" s="690" t="str">
        <f t="shared" si="310"/>
        <v/>
      </c>
    </row>
    <row r="705" spans="1:55">
      <c r="A705" s="381">
        <v>649</v>
      </c>
      <c r="B705" s="117"/>
      <c r="C705" s="288"/>
      <c r="D705" s="289"/>
      <c r="E705" s="289"/>
      <c r="F705" s="290"/>
      <c r="G705" s="292"/>
      <c r="H705" s="116"/>
      <c r="I705" s="292"/>
      <c r="J705" s="116"/>
      <c r="K705" s="370" t="str">
        <f t="shared" si="301"/>
        <v/>
      </c>
      <c r="L705" s="370">
        <f t="shared" si="302"/>
        <v>0</v>
      </c>
      <c r="M705" s="370">
        <f t="shared" si="303"/>
        <v>0</v>
      </c>
      <c r="N705" s="371" t="str">
        <f t="shared" si="219"/>
        <v/>
      </c>
      <c r="O705" s="371" t="str">
        <f t="shared" si="220"/>
        <v/>
      </c>
      <c r="P705" s="371" t="str">
        <f t="shared" si="221"/>
        <v/>
      </c>
      <c r="Q705" s="371" t="str">
        <f t="shared" si="222"/>
        <v/>
      </c>
      <c r="R705" s="371" t="str">
        <f t="shared" si="223"/>
        <v/>
      </c>
      <c r="S705" s="371" t="str">
        <f t="shared" si="224"/>
        <v/>
      </c>
      <c r="T705" s="443" t="str">
        <f t="shared" si="304"/>
        <v/>
      </c>
      <c r="U705" s="539"/>
      <c r="V705" s="117"/>
      <c r="W705" s="118"/>
      <c r="X705" s="119"/>
      <c r="Y705" s="120"/>
      <c r="Z705" s="122"/>
      <c r="AA705" s="121"/>
      <c r="AB705" s="443" t="str">
        <f t="shared" si="305"/>
        <v/>
      </c>
      <c r="AC705" s="734" t="str">
        <f t="shared" si="306"/>
        <v/>
      </c>
      <c r="AD705" s="372"/>
      <c r="AE705" s="485"/>
      <c r="AF705" s="373" t="str">
        <f t="shared" si="311"/>
        <v/>
      </c>
      <c r="AG705" s="373" t="str">
        <f t="shared" si="312"/>
        <v/>
      </c>
      <c r="AH705" s="374" t="str">
        <f t="shared" si="313"/>
        <v/>
      </c>
      <c r="AI705" s="375" t="str">
        <f t="shared" si="314"/>
        <v/>
      </c>
      <c r="AJ705" s="375" t="str">
        <f t="shared" si="315"/>
        <v/>
      </c>
      <c r="AK705" s="375" t="str">
        <f t="shared" si="316"/>
        <v/>
      </c>
      <c r="AL705" s="375" t="str">
        <f t="shared" si="317"/>
        <v/>
      </c>
      <c r="AM705" s="375" t="str">
        <f t="shared" si="318"/>
        <v/>
      </c>
      <c r="AN705" s="376" t="str">
        <f>IF(AF705="","",IF(OR(AH705="",AH705="-"),"－",IF(OR(AM705=8,AM705=9),"",IF(OR(AJ705=3,AJ705=4,AJ705=5,AJ705=6),VLOOKUP(AH705,INDEX((係数_バス貨物_ガソリン,係数_バス貨物_CNG,係数_バス貨物_軽油,係数_バス貨物_メタノール,係数_バス貨物_LPG),MATCH(AL705,【参考】排出ガスレベル!$AI$4:$AI$671,1),1,AR705):INDEX((係数_バス貨物_ガソリン,係数_バス貨物_CNG,係数_バス貨物_軽油,係数_バス貨物_メタノール,係数_バス貨物_LPG),MATCH(AL705+1,【参考】排出ガスレベル!$AI$4:$AI$671,1)-1,5,AR705),2,FALSE),IF(OR(AJ705=1,AJ705=2),VLOOKUP(AH705,INDEX((係数_乗用_ガソリン,係数_乗用_CNG,係数_乗用_軽油,係数_乗用_メタノール,係数_乗用_LPG),1,1,AR705):INDEX((係数_乗用_ガソリン,係数_乗用_CNG,係数_乗用_軽油,係数_乗用_メタノール,係数_乗用_LPG),125,5,AR705),2,FALSE))))))</f>
        <v/>
      </c>
      <c r="AO705" s="376" t="str">
        <f>IF(T705="","",IF(OR(AH705="",AH705="-"),"－",IF(OR(AM705=8,AM705=9),"",IF(OR(AJ705=3,AJ705=4,AJ705=5,AJ705=6),VLOOKUP(AH705,INDEX((係数_バス貨物_ガソリン,係数_バス貨物_CNG,係数_バス貨物_軽油,係数_バス貨物_メタノール,係数_バス貨物_LPG),MATCH(AL705,【参考】排出ガスレベル!$AI$4:$AI$671,1),1,AR705):INDEX((係数_バス貨物_ガソリン,係数_バス貨物_CNG,係数_バス貨物_軽油,係数_バス貨物_メタノール,係数_バス貨物_LPG),MATCH(AL705+1,【参考】排出ガスレベル!$AI$4:$AI$671,1)-1,5,AR705),3,FALSE),IF(OR(AJ705=1,AJ705=2),VLOOKUP(AH705,INDEX((係数_乗用_ガソリン,係数_乗用_CNG,係数_乗用_軽油,係数_乗用_メタノール,係数_乗用_LPG),1,1,AR705):INDEX((係数_乗用_ガソリン,係数_乗用_CNG,係数_乗用_軽油,係数_乗用_メタノール,係数_乗用_LPG),125,5,AR705),3,FALSE))))))</f>
        <v/>
      </c>
      <c r="AP705" s="375" t="str">
        <f t="shared" si="319"/>
        <v/>
      </c>
      <c r="AQ705" s="444" t="str">
        <f t="shared" si="320"/>
        <v/>
      </c>
      <c r="AR705" s="375" t="str">
        <f t="shared" si="323"/>
        <v/>
      </c>
      <c r="AS705" s="377" t="str">
        <f t="shared" si="321"/>
        <v/>
      </c>
      <c r="AT705" s="378" t="str">
        <f t="shared" si="322"/>
        <v/>
      </c>
      <c r="AX705" s="625" t="b">
        <f t="shared" si="324"/>
        <v>0</v>
      </c>
      <c r="AY705" s="7" t="str">
        <f t="shared" si="325"/>
        <v>FALSEFALSEFALSE</v>
      </c>
      <c r="AZ705" s="626">
        <f t="shared" si="307"/>
        <v>0</v>
      </c>
      <c r="BA705" s="627" t="str">
        <f t="shared" si="308"/>
        <v/>
      </c>
      <c r="BB705" s="627">
        <f t="shared" si="309"/>
        <v>0</v>
      </c>
      <c r="BC705" s="690" t="str">
        <f t="shared" si="310"/>
        <v/>
      </c>
    </row>
    <row r="706" spans="1:55">
      <c r="A706" s="381">
        <v>650</v>
      </c>
      <c r="B706" s="117"/>
      <c r="C706" s="288"/>
      <c r="D706" s="289"/>
      <c r="E706" s="289"/>
      <c r="F706" s="290"/>
      <c r="G706" s="292"/>
      <c r="H706" s="116"/>
      <c r="I706" s="292"/>
      <c r="J706" s="116"/>
      <c r="K706" s="370" t="str">
        <f t="shared" si="301"/>
        <v/>
      </c>
      <c r="L706" s="370">
        <f t="shared" si="302"/>
        <v>0</v>
      </c>
      <c r="M706" s="370">
        <f t="shared" si="303"/>
        <v>0</v>
      </c>
      <c r="N706" s="371" t="str">
        <f t="shared" si="219"/>
        <v/>
      </c>
      <c r="O706" s="371" t="str">
        <f t="shared" si="220"/>
        <v/>
      </c>
      <c r="P706" s="371" t="str">
        <f t="shared" si="221"/>
        <v/>
      </c>
      <c r="Q706" s="371" t="str">
        <f t="shared" si="222"/>
        <v/>
      </c>
      <c r="R706" s="371" t="str">
        <f t="shared" si="223"/>
        <v/>
      </c>
      <c r="S706" s="371" t="str">
        <f t="shared" si="224"/>
        <v/>
      </c>
      <c r="T706" s="443" t="str">
        <f t="shared" si="304"/>
        <v/>
      </c>
      <c r="U706" s="539"/>
      <c r="V706" s="117"/>
      <c r="W706" s="118"/>
      <c r="X706" s="119"/>
      <c r="Y706" s="120"/>
      <c r="Z706" s="122"/>
      <c r="AA706" s="121"/>
      <c r="AB706" s="443" t="str">
        <f t="shared" si="305"/>
        <v/>
      </c>
      <c r="AC706" s="734" t="str">
        <f t="shared" si="306"/>
        <v/>
      </c>
      <c r="AD706" s="372"/>
      <c r="AE706" s="485"/>
      <c r="AF706" s="373" t="str">
        <f t="shared" si="311"/>
        <v/>
      </c>
      <c r="AG706" s="373" t="str">
        <f t="shared" si="312"/>
        <v/>
      </c>
      <c r="AH706" s="374" t="str">
        <f t="shared" si="313"/>
        <v/>
      </c>
      <c r="AI706" s="375" t="str">
        <f t="shared" si="314"/>
        <v/>
      </c>
      <c r="AJ706" s="375" t="str">
        <f t="shared" si="315"/>
        <v/>
      </c>
      <c r="AK706" s="375" t="str">
        <f t="shared" si="316"/>
        <v/>
      </c>
      <c r="AL706" s="375" t="str">
        <f t="shared" si="317"/>
        <v/>
      </c>
      <c r="AM706" s="375" t="str">
        <f t="shared" si="318"/>
        <v/>
      </c>
      <c r="AN706" s="376" t="str">
        <f>IF(AF706="","",IF(OR(AH706="",AH706="-"),"－",IF(OR(AM706=8,AM706=9),"",IF(OR(AJ706=3,AJ706=4,AJ706=5,AJ706=6),VLOOKUP(AH706,INDEX((係数_バス貨物_ガソリン,係数_バス貨物_CNG,係数_バス貨物_軽油,係数_バス貨物_メタノール,係数_バス貨物_LPG),MATCH(AL706,【参考】排出ガスレベル!$AI$4:$AI$671,1),1,AR706):INDEX((係数_バス貨物_ガソリン,係数_バス貨物_CNG,係数_バス貨物_軽油,係数_バス貨物_メタノール,係数_バス貨物_LPG),MATCH(AL706+1,【参考】排出ガスレベル!$AI$4:$AI$671,1)-1,5,AR706),2,FALSE),IF(OR(AJ706=1,AJ706=2),VLOOKUP(AH706,INDEX((係数_乗用_ガソリン,係数_乗用_CNG,係数_乗用_軽油,係数_乗用_メタノール,係数_乗用_LPG),1,1,AR706):INDEX((係数_乗用_ガソリン,係数_乗用_CNG,係数_乗用_軽油,係数_乗用_メタノール,係数_乗用_LPG),125,5,AR706),2,FALSE))))))</f>
        <v/>
      </c>
      <c r="AO706" s="376" t="str">
        <f>IF(T706="","",IF(OR(AH706="",AH706="-"),"－",IF(OR(AM706=8,AM706=9),"",IF(OR(AJ706=3,AJ706=4,AJ706=5,AJ706=6),VLOOKUP(AH706,INDEX((係数_バス貨物_ガソリン,係数_バス貨物_CNG,係数_バス貨物_軽油,係数_バス貨物_メタノール,係数_バス貨物_LPG),MATCH(AL706,【参考】排出ガスレベル!$AI$4:$AI$671,1),1,AR706):INDEX((係数_バス貨物_ガソリン,係数_バス貨物_CNG,係数_バス貨物_軽油,係数_バス貨物_メタノール,係数_バス貨物_LPG),MATCH(AL706+1,【参考】排出ガスレベル!$AI$4:$AI$671,1)-1,5,AR706),3,FALSE),IF(OR(AJ706=1,AJ706=2),VLOOKUP(AH706,INDEX((係数_乗用_ガソリン,係数_乗用_CNG,係数_乗用_軽油,係数_乗用_メタノール,係数_乗用_LPG),1,1,AR706):INDEX((係数_乗用_ガソリン,係数_乗用_CNG,係数_乗用_軽油,係数_乗用_メタノール,係数_乗用_LPG),125,5,AR706),3,FALSE))))))</f>
        <v/>
      </c>
      <c r="AP706" s="375" t="str">
        <f t="shared" si="319"/>
        <v/>
      </c>
      <c r="AQ706" s="444" t="str">
        <f t="shared" si="320"/>
        <v/>
      </c>
      <c r="AR706" s="375" t="str">
        <f t="shared" si="323"/>
        <v/>
      </c>
      <c r="AS706" s="377" t="str">
        <f t="shared" si="321"/>
        <v/>
      </c>
      <c r="AT706" s="378" t="str">
        <f t="shared" si="322"/>
        <v/>
      </c>
      <c r="AX706" s="625" t="b">
        <f t="shared" si="324"/>
        <v>0</v>
      </c>
      <c r="AY706" s="7" t="str">
        <f t="shared" si="325"/>
        <v>FALSEFALSEFALSE</v>
      </c>
      <c r="AZ706" s="626">
        <f t="shared" si="307"/>
        <v>0</v>
      </c>
      <c r="BA706" s="627" t="str">
        <f t="shared" si="308"/>
        <v/>
      </c>
      <c r="BB706" s="627">
        <f t="shared" si="309"/>
        <v>0</v>
      </c>
      <c r="BC706" s="690" t="str">
        <f t="shared" si="310"/>
        <v/>
      </c>
    </row>
    <row r="707" spans="1:55">
      <c r="A707" s="381">
        <v>651</v>
      </c>
      <c r="B707" s="117"/>
      <c r="C707" s="288"/>
      <c r="D707" s="289"/>
      <c r="E707" s="289"/>
      <c r="F707" s="290"/>
      <c r="G707" s="292"/>
      <c r="H707" s="116"/>
      <c r="I707" s="292"/>
      <c r="J707" s="116"/>
      <c r="K707" s="370" t="str">
        <f t="shared" si="301"/>
        <v/>
      </c>
      <c r="L707" s="370">
        <f t="shared" si="302"/>
        <v>0</v>
      </c>
      <c r="M707" s="370">
        <f t="shared" si="303"/>
        <v>0</v>
      </c>
      <c r="N707" s="371" t="str">
        <f t="shared" si="219"/>
        <v/>
      </c>
      <c r="O707" s="371" t="str">
        <f t="shared" si="220"/>
        <v/>
      </c>
      <c r="P707" s="371" t="str">
        <f t="shared" si="221"/>
        <v/>
      </c>
      <c r="Q707" s="371" t="str">
        <f t="shared" si="222"/>
        <v/>
      </c>
      <c r="R707" s="371" t="str">
        <f t="shared" si="223"/>
        <v/>
      </c>
      <c r="S707" s="371" t="str">
        <f t="shared" si="224"/>
        <v/>
      </c>
      <c r="T707" s="443" t="str">
        <f t="shared" si="304"/>
        <v/>
      </c>
      <c r="U707" s="539"/>
      <c r="V707" s="117"/>
      <c r="W707" s="118"/>
      <c r="X707" s="119"/>
      <c r="Y707" s="120"/>
      <c r="Z707" s="122"/>
      <c r="AA707" s="121"/>
      <c r="AB707" s="443" t="str">
        <f t="shared" si="305"/>
        <v/>
      </c>
      <c r="AC707" s="734" t="str">
        <f t="shared" si="306"/>
        <v/>
      </c>
      <c r="AD707" s="372"/>
      <c r="AE707" s="485"/>
      <c r="AF707" s="373" t="str">
        <f t="shared" si="311"/>
        <v/>
      </c>
      <c r="AG707" s="373" t="str">
        <f t="shared" si="312"/>
        <v/>
      </c>
      <c r="AH707" s="374" t="str">
        <f t="shared" si="313"/>
        <v/>
      </c>
      <c r="AI707" s="375" t="str">
        <f t="shared" si="314"/>
        <v/>
      </c>
      <c r="AJ707" s="375" t="str">
        <f t="shared" si="315"/>
        <v/>
      </c>
      <c r="AK707" s="375" t="str">
        <f t="shared" si="316"/>
        <v/>
      </c>
      <c r="AL707" s="375" t="str">
        <f t="shared" si="317"/>
        <v/>
      </c>
      <c r="AM707" s="375" t="str">
        <f t="shared" si="318"/>
        <v/>
      </c>
      <c r="AN707" s="376" t="str">
        <f>IF(AF707="","",IF(OR(AH707="",AH707="-"),"－",IF(OR(AM707=8,AM707=9),"",IF(OR(AJ707=3,AJ707=4,AJ707=5,AJ707=6),VLOOKUP(AH707,INDEX((係数_バス貨物_ガソリン,係数_バス貨物_CNG,係数_バス貨物_軽油,係数_バス貨物_メタノール,係数_バス貨物_LPG),MATCH(AL707,【参考】排出ガスレベル!$AI$4:$AI$671,1),1,AR707):INDEX((係数_バス貨物_ガソリン,係数_バス貨物_CNG,係数_バス貨物_軽油,係数_バス貨物_メタノール,係数_バス貨物_LPG),MATCH(AL707+1,【参考】排出ガスレベル!$AI$4:$AI$671,1)-1,5,AR707),2,FALSE),IF(OR(AJ707=1,AJ707=2),VLOOKUP(AH707,INDEX((係数_乗用_ガソリン,係数_乗用_CNG,係数_乗用_軽油,係数_乗用_メタノール,係数_乗用_LPG),1,1,AR707):INDEX((係数_乗用_ガソリン,係数_乗用_CNG,係数_乗用_軽油,係数_乗用_メタノール,係数_乗用_LPG),125,5,AR707),2,FALSE))))))</f>
        <v/>
      </c>
      <c r="AO707" s="376" t="str">
        <f>IF(T707="","",IF(OR(AH707="",AH707="-"),"－",IF(OR(AM707=8,AM707=9),"",IF(OR(AJ707=3,AJ707=4,AJ707=5,AJ707=6),VLOOKUP(AH707,INDEX((係数_バス貨物_ガソリン,係数_バス貨物_CNG,係数_バス貨物_軽油,係数_バス貨物_メタノール,係数_バス貨物_LPG),MATCH(AL707,【参考】排出ガスレベル!$AI$4:$AI$671,1),1,AR707):INDEX((係数_バス貨物_ガソリン,係数_バス貨物_CNG,係数_バス貨物_軽油,係数_バス貨物_メタノール,係数_バス貨物_LPG),MATCH(AL707+1,【参考】排出ガスレベル!$AI$4:$AI$671,1)-1,5,AR707),3,FALSE),IF(OR(AJ707=1,AJ707=2),VLOOKUP(AH707,INDEX((係数_乗用_ガソリン,係数_乗用_CNG,係数_乗用_軽油,係数_乗用_メタノール,係数_乗用_LPG),1,1,AR707):INDEX((係数_乗用_ガソリン,係数_乗用_CNG,係数_乗用_軽油,係数_乗用_メタノール,係数_乗用_LPG),125,5,AR707),3,FALSE))))))</f>
        <v/>
      </c>
      <c r="AP707" s="375" t="str">
        <f t="shared" si="319"/>
        <v/>
      </c>
      <c r="AQ707" s="444" t="str">
        <f t="shared" si="320"/>
        <v/>
      </c>
      <c r="AR707" s="375" t="str">
        <f t="shared" si="323"/>
        <v/>
      </c>
      <c r="AS707" s="377" t="str">
        <f t="shared" si="321"/>
        <v/>
      </c>
      <c r="AT707" s="378" t="str">
        <f t="shared" si="322"/>
        <v/>
      </c>
      <c r="AX707" s="625" t="b">
        <f t="shared" si="324"/>
        <v>0</v>
      </c>
      <c r="AY707" s="7" t="str">
        <f t="shared" si="325"/>
        <v>FALSEFALSEFALSE</v>
      </c>
      <c r="AZ707" s="626">
        <f t="shared" si="307"/>
        <v>0</v>
      </c>
      <c r="BA707" s="627" t="str">
        <f t="shared" si="308"/>
        <v/>
      </c>
      <c r="BB707" s="627">
        <f t="shared" si="309"/>
        <v>0</v>
      </c>
      <c r="BC707" s="690" t="str">
        <f t="shared" si="310"/>
        <v/>
      </c>
    </row>
    <row r="708" spans="1:55">
      <c r="A708" s="381">
        <v>652</v>
      </c>
      <c r="B708" s="117"/>
      <c r="C708" s="288"/>
      <c r="D708" s="289"/>
      <c r="E708" s="289"/>
      <c r="F708" s="290"/>
      <c r="G708" s="292"/>
      <c r="H708" s="116"/>
      <c r="I708" s="292"/>
      <c r="J708" s="116"/>
      <c r="K708" s="370" t="str">
        <f t="shared" si="301"/>
        <v/>
      </c>
      <c r="L708" s="370">
        <f t="shared" si="302"/>
        <v>0</v>
      </c>
      <c r="M708" s="370">
        <f t="shared" si="303"/>
        <v>0</v>
      </c>
      <c r="N708" s="371" t="str">
        <f t="shared" si="219"/>
        <v/>
      </c>
      <c r="O708" s="371" t="str">
        <f t="shared" si="220"/>
        <v/>
      </c>
      <c r="P708" s="371" t="str">
        <f t="shared" si="221"/>
        <v/>
      </c>
      <c r="Q708" s="371" t="str">
        <f t="shared" si="222"/>
        <v/>
      </c>
      <c r="R708" s="371" t="str">
        <f t="shared" si="223"/>
        <v/>
      </c>
      <c r="S708" s="371" t="str">
        <f t="shared" si="224"/>
        <v/>
      </c>
      <c r="T708" s="443" t="str">
        <f t="shared" si="304"/>
        <v/>
      </c>
      <c r="U708" s="539"/>
      <c r="V708" s="117"/>
      <c r="W708" s="118"/>
      <c r="X708" s="119"/>
      <c r="Y708" s="120"/>
      <c r="Z708" s="122"/>
      <c r="AA708" s="121"/>
      <c r="AB708" s="443" t="str">
        <f t="shared" si="305"/>
        <v/>
      </c>
      <c r="AC708" s="734" t="str">
        <f t="shared" si="306"/>
        <v/>
      </c>
      <c r="AD708" s="372"/>
      <c r="AE708" s="485"/>
      <c r="AF708" s="373" t="str">
        <f t="shared" si="311"/>
        <v/>
      </c>
      <c r="AG708" s="373" t="str">
        <f t="shared" si="312"/>
        <v/>
      </c>
      <c r="AH708" s="374" t="str">
        <f t="shared" si="313"/>
        <v/>
      </c>
      <c r="AI708" s="375" t="str">
        <f t="shared" si="314"/>
        <v/>
      </c>
      <c r="AJ708" s="375" t="str">
        <f t="shared" si="315"/>
        <v/>
      </c>
      <c r="AK708" s="375" t="str">
        <f t="shared" si="316"/>
        <v/>
      </c>
      <c r="AL708" s="375" t="str">
        <f t="shared" si="317"/>
        <v/>
      </c>
      <c r="AM708" s="375" t="str">
        <f t="shared" si="318"/>
        <v/>
      </c>
      <c r="AN708" s="376" t="str">
        <f>IF(AF708="","",IF(OR(AH708="",AH708="-"),"－",IF(OR(AM708=8,AM708=9),"",IF(OR(AJ708=3,AJ708=4,AJ708=5,AJ708=6),VLOOKUP(AH708,INDEX((係数_バス貨物_ガソリン,係数_バス貨物_CNG,係数_バス貨物_軽油,係数_バス貨物_メタノール,係数_バス貨物_LPG),MATCH(AL708,【参考】排出ガスレベル!$AI$4:$AI$671,1),1,AR708):INDEX((係数_バス貨物_ガソリン,係数_バス貨物_CNG,係数_バス貨物_軽油,係数_バス貨物_メタノール,係数_バス貨物_LPG),MATCH(AL708+1,【参考】排出ガスレベル!$AI$4:$AI$671,1)-1,5,AR708),2,FALSE),IF(OR(AJ708=1,AJ708=2),VLOOKUP(AH708,INDEX((係数_乗用_ガソリン,係数_乗用_CNG,係数_乗用_軽油,係数_乗用_メタノール,係数_乗用_LPG),1,1,AR708):INDEX((係数_乗用_ガソリン,係数_乗用_CNG,係数_乗用_軽油,係数_乗用_メタノール,係数_乗用_LPG),125,5,AR708),2,FALSE))))))</f>
        <v/>
      </c>
      <c r="AO708" s="376" t="str">
        <f>IF(T708="","",IF(OR(AH708="",AH708="-"),"－",IF(OR(AM708=8,AM708=9),"",IF(OR(AJ708=3,AJ708=4,AJ708=5,AJ708=6),VLOOKUP(AH708,INDEX((係数_バス貨物_ガソリン,係数_バス貨物_CNG,係数_バス貨物_軽油,係数_バス貨物_メタノール,係数_バス貨物_LPG),MATCH(AL708,【参考】排出ガスレベル!$AI$4:$AI$671,1),1,AR708):INDEX((係数_バス貨物_ガソリン,係数_バス貨物_CNG,係数_バス貨物_軽油,係数_バス貨物_メタノール,係数_バス貨物_LPG),MATCH(AL708+1,【参考】排出ガスレベル!$AI$4:$AI$671,1)-1,5,AR708),3,FALSE),IF(OR(AJ708=1,AJ708=2),VLOOKUP(AH708,INDEX((係数_乗用_ガソリン,係数_乗用_CNG,係数_乗用_軽油,係数_乗用_メタノール,係数_乗用_LPG),1,1,AR708):INDEX((係数_乗用_ガソリン,係数_乗用_CNG,係数_乗用_軽油,係数_乗用_メタノール,係数_乗用_LPG),125,5,AR708),3,FALSE))))))</f>
        <v/>
      </c>
      <c r="AP708" s="375" t="str">
        <f t="shared" si="319"/>
        <v/>
      </c>
      <c r="AQ708" s="444" t="str">
        <f t="shared" si="320"/>
        <v/>
      </c>
      <c r="AR708" s="375" t="str">
        <f t="shared" si="323"/>
        <v/>
      </c>
      <c r="AS708" s="377" t="str">
        <f t="shared" si="321"/>
        <v/>
      </c>
      <c r="AT708" s="378" t="str">
        <f t="shared" si="322"/>
        <v/>
      </c>
      <c r="AX708" s="625" t="b">
        <f t="shared" si="324"/>
        <v>0</v>
      </c>
      <c r="AY708" s="7" t="str">
        <f t="shared" si="325"/>
        <v>FALSEFALSEFALSE</v>
      </c>
      <c r="AZ708" s="626">
        <f t="shared" si="307"/>
        <v>0</v>
      </c>
      <c r="BA708" s="627" t="str">
        <f t="shared" si="308"/>
        <v/>
      </c>
      <c r="BB708" s="627">
        <f t="shared" si="309"/>
        <v>0</v>
      </c>
      <c r="BC708" s="690" t="str">
        <f t="shared" si="310"/>
        <v/>
      </c>
    </row>
    <row r="709" spans="1:55">
      <c r="A709" s="381">
        <v>653</v>
      </c>
      <c r="B709" s="117"/>
      <c r="C709" s="288"/>
      <c r="D709" s="289"/>
      <c r="E709" s="289"/>
      <c r="F709" s="290"/>
      <c r="G709" s="292"/>
      <c r="H709" s="116"/>
      <c r="I709" s="292"/>
      <c r="J709" s="116"/>
      <c r="K709" s="370" t="str">
        <f t="shared" si="301"/>
        <v/>
      </c>
      <c r="L709" s="370">
        <f t="shared" si="302"/>
        <v>0</v>
      </c>
      <c r="M709" s="370">
        <f t="shared" si="303"/>
        <v>0</v>
      </c>
      <c r="N709" s="371" t="str">
        <f t="shared" si="219"/>
        <v/>
      </c>
      <c r="O709" s="371" t="str">
        <f t="shared" si="220"/>
        <v/>
      </c>
      <c r="P709" s="371" t="str">
        <f t="shared" si="221"/>
        <v/>
      </c>
      <c r="Q709" s="371" t="str">
        <f t="shared" si="222"/>
        <v/>
      </c>
      <c r="R709" s="371" t="str">
        <f t="shared" si="223"/>
        <v/>
      </c>
      <c r="S709" s="371" t="str">
        <f t="shared" si="224"/>
        <v/>
      </c>
      <c r="T709" s="443" t="str">
        <f t="shared" si="304"/>
        <v/>
      </c>
      <c r="U709" s="539"/>
      <c r="V709" s="117"/>
      <c r="W709" s="118"/>
      <c r="X709" s="119"/>
      <c r="Y709" s="120"/>
      <c r="Z709" s="122"/>
      <c r="AA709" s="121"/>
      <c r="AB709" s="443" t="str">
        <f t="shared" si="305"/>
        <v/>
      </c>
      <c r="AC709" s="734" t="str">
        <f t="shared" si="306"/>
        <v/>
      </c>
      <c r="AD709" s="372"/>
      <c r="AE709" s="485"/>
      <c r="AF709" s="373" t="str">
        <f t="shared" si="311"/>
        <v/>
      </c>
      <c r="AG709" s="373" t="str">
        <f t="shared" si="312"/>
        <v/>
      </c>
      <c r="AH709" s="374" t="str">
        <f t="shared" si="313"/>
        <v/>
      </c>
      <c r="AI709" s="375" t="str">
        <f t="shared" si="314"/>
        <v/>
      </c>
      <c r="AJ709" s="375" t="str">
        <f t="shared" si="315"/>
        <v/>
      </c>
      <c r="AK709" s="375" t="str">
        <f t="shared" si="316"/>
        <v/>
      </c>
      <c r="AL709" s="375" t="str">
        <f t="shared" si="317"/>
        <v/>
      </c>
      <c r="AM709" s="375" t="str">
        <f t="shared" si="318"/>
        <v/>
      </c>
      <c r="AN709" s="376" t="str">
        <f>IF(AF709="","",IF(OR(AH709="",AH709="-"),"－",IF(OR(AM709=8,AM709=9),"",IF(OR(AJ709=3,AJ709=4,AJ709=5,AJ709=6),VLOOKUP(AH709,INDEX((係数_バス貨物_ガソリン,係数_バス貨物_CNG,係数_バス貨物_軽油,係数_バス貨物_メタノール,係数_バス貨物_LPG),MATCH(AL709,【参考】排出ガスレベル!$AI$4:$AI$671,1),1,AR709):INDEX((係数_バス貨物_ガソリン,係数_バス貨物_CNG,係数_バス貨物_軽油,係数_バス貨物_メタノール,係数_バス貨物_LPG),MATCH(AL709+1,【参考】排出ガスレベル!$AI$4:$AI$671,1)-1,5,AR709),2,FALSE),IF(OR(AJ709=1,AJ709=2),VLOOKUP(AH709,INDEX((係数_乗用_ガソリン,係数_乗用_CNG,係数_乗用_軽油,係数_乗用_メタノール,係数_乗用_LPG),1,1,AR709):INDEX((係数_乗用_ガソリン,係数_乗用_CNG,係数_乗用_軽油,係数_乗用_メタノール,係数_乗用_LPG),125,5,AR709),2,FALSE))))))</f>
        <v/>
      </c>
      <c r="AO709" s="376" t="str">
        <f>IF(T709="","",IF(OR(AH709="",AH709="-"),"－",IF(OR(AM709=8,AM709=9),"",IF(OR(AJ709=3,AJ709=4,AJ709=5,AJ709=6),VLOOKUP(AH709,INDEX((係数_バス貨物_ガソリン,係数_バス貨物_CNG,係数_バス貨物_軽油,係数_バス貨物_メタノール,係数_バス貨物_LPG),MATCH(AL709,【参考】排出ガスレベル!$AI$4:$AI$671,1),1,AR709):INDEX((係数_バス貨物_ガソリン,係数_バス貨物_CNG,係数_バス貨物_軽油,係数_バス貨物_メタノール,係数_バス貨物_LPG),MATCH(AL709+1,【参考】排出ガスレベル!$AI$4:$AI$671,1)-1,5,AR709),3,FALSE),IF(OR(AJ709=1,AJ709=2),VLOOKUP(AH709,INDEX((係数_乗用_ガソリン,係数_乗用_CNG,係数_乗用_軽油,係数_乗用_メタノール,係数_乗用_LPG),1,1,AR709):INDEX((係数_乗用_ガソリン,係数_乗用_CNG,係数_乗用_軽油,係数_乗用_メタノール,係数_乗用_LPG),125,5,AR709),3,FALSE))))))</f>
        <v/>
      </c>
      <c r="AP709" s="375" t="str">
        <f t="shared" si="319"/>
        <v/>
      </c>
      <c r="AQ709" s="444" t="str">
        <f t="shared" si="320"/>
        <v/>
      </c>
      <c r="AR709" s="375" t="str">
        <f t="shared" si="323"/>
        <v/>
      </c>
      <c r="AS709" s="377" t="str">
        <f t="shared" si="321"/>
        <v/>
      </c>
      <c r="AT709" s="378" t="str">
        <f t="shared" si="322"/>
        <v/>
      </c>
      <c r="AX709" s="625" t="b">
        <f t="shared" si="324"/>
        <v>0</v>
      </c>
      <c r="AY709" s="7" t="str">
        <f t="shared" si="325"/>
        <v>FALSEFALSEFALSE</v>
      </c>
      <c r="AZ709" s="626">
        <f t="shared" si="307"/>
        <v>0</v>
      </c>
      <c r="BA709" s="627" t="str">
        <f t="shared" si="308"/>
        <v/>
      </c>
      <c r="BB709" s="627">
        <f t="shared" si="309"/>
        <v>0</v>
      </c>
      <c r="BC709" s="690" t="str">
        <f t="shared" si="310"/>
        <v/>
      </c>
    </row>
    <row r="710" spans="1:55">
      <c r="A710" s="381">
        <v>654</v>
      </c>
      <c r="B710" s="117"/>
      <c r="C710" s="288"/>
      <c r="D710" s="289"/>
      <c r="E710" s="289"/>
      <c r="F710" s="290"/>
      <c r="G710" s="292"/>
      <c r="H710" s="116"/>
      <c r="I710" s="292"/>
      <c r="J710" s="116"/>
      <c r="K710" s="370" t="str">
        <f t="shared" si="301"/>
        <v/>
      </c>
      <c r="L710" s="370">
        <f t="shared" si="302"/>
        <v>0</v>
      </c>
      <c r="M710" s="370">
        <f t="shared" si="303"/>
        <v>0</v>
      </c>
      <c r="N710" s="371" t="str">
        <f t="shared" si="219"/>
        <v/>
      </c>
      <c r="O710" s="371" t="str">
        <f t="shared" si="220"/>
        <v/>
      </c>
      <c r="P710" s="371" t="str">
        <f t="shared" si="221"/>
        <v/>
      </c>
      <c r="Q710" s="371" t="str">
        <f t="shared" si="222"/>
        <v/>
      </c>
      <c r="R710" s="371" t="str">
        <f t="shared" si="223"/>
        <v/>
      </c>
      <c r="S710" s="371" t="str">
        <f t="shared" si="224"/>
        <v/>
      </c>
      <c r="T710" s="443" t="str">
        <f t="shared" si="304"/>
        <v/>
      </c>
      <c r="U710" s="539"/>
      <c r="V710" s="117"/>
      <c r="W710" s="118"/>
      <c r="X710" s="119"/>
      <c r="Y710" s="120"/>
      <c r="Z710" s="122"/>
      <c r="AA710" s="121"/>
      <c r="AB710" s="443" t="str">
        <f t="shared" si="305"/>
        <v/>
      </c>
      <c r="AC710" s="734" t="str">
        <f t="shared" si="306"/>
        <v/>
      </c>
      <c r="AD710" s="372"/>
      <c r="AE710" s="485"/>
      <c r="AF710" s="373" t="str">
        <f t="shared" si="311"/>
        <v/>
      </c>
      <c r="AG710" s="373" t="str">
        <f t="shared" si="312"/>
        <v/>
      </c>
      <c r="AH710" s="374" t="str">
        <f t="shared" si="313"/>
        <v/>
      </c>
      <c r="AI710" s="375" t="str">
        <f t="shared" si="314"/>
        <v/>
      </c>
      <c r="AJ710" s="375" t="str">
        <f t="shared" si="315"/>
        <v/>
      </c>
      <c r="AK710" s="375" t="str">
        <f t="shared" si="316"/>
        <v/>
      </c>
      <c r="AL710" s="375" t="str">
        <f t="shared" si="317"/>
        <v/>
      </c>
      <c r="AM710" s="375" t="str">
        <f t="shared" si="318"/>
        <v/>
      </c>
      <c r="AN710" s="376" t="str">
        <f>IF(AF710="","",IF(OR(AH710="",AH710="-"),"－",IF(OR(AM710=8,AM710=9),"",IF(OR(AJ710=3,AJ710=4,AJ710=5,AJ710=6),VLOOKUP(AH710,INDEX((係数_バス貨物_ガソリン,係数_バス貨物_CNG,係数_バス貨物_軽油,係数_バス貨物_メタノール,係数_バス貨物_LPG),MATCH(AL710,【参考】排出ガスレベル!$AI$4:$AI$671,1),1,AR710):INDEX((係数_バス貨物_ガソリン,係数_バス貨物_CNG,係数_バス貨物_軽油,係数_バス貨物_メタノール,係数_バス貨物_LPG),MATCH(AL710+1,【参考】排出ガスレベル!$AI$4:$AI$671,1)-1,5,AR710),2,FALSE),IF(OR(AJ710=1,AJ710=2),VLOOKUP(AH710,INDEX((係数_乗用_ガソリン,係数_乗用_CNG,係数_乗用_軽油,係数_乗用_メタノール,係数_乗用_LPG),1,1,AR710):INDEX((係数_乗用_ガソリン,係数_乗用_CNG,係数_乗用_軽油,係数_乗用_メタノール,係数_乗用_LPG),125,5,AR710),2,FALSE))))))</f>
        <v/>
      </c>
      <c r="AO710" s="376" t="str">
        <f>IF(T710="","",IF(OR(AH710="",AH710="-"),"－",IF(OR(AM710=8,AM710=9),"",IF(OR(AJ710=3,AJ710=4,AJ710=5,AJ710=6),VLOOKUP(AH710,INDEX((係数_バス貨物_ガソリン,係数_バス貨物_CNG,係数_バス貨物_軽油,係数_バス貨物_メタノール,係数_バス貨物_LPG),MATCH(AL710,【参考】排出ガスレベル!$AI$4:$AI$671,1),1,AR710):INDEX((係数_バス貨物_ガソリン,係数_バス貨物_CNG,係数_バス貨物_軽油,係数_バス貨物_メタノール,係数_バス貨物_LPG),MATCH(AL710+1,【参考】排出ガスレベル!$AI$4:$AI$671,1)-1,5,AR710),3,FALSE),IF(OR(AJ710=1,AJ710=2),VLOOKUP(AH710,INDEX((係数_乗用_ガソリン,係数_乗用_CNG,係数_乗用_軽油,係数_乗用_メタノール,係数_乗用_LPG),1,1,AR710):INDEX((係数_乗用_ガソリン,係数_乗用_CNG,係数_乗用_軽油,係数_乗用_メタノール,係数_乗用_LPG),125,5,AR710),3,FALSE))))))</f>
        <v/>
      </c>
      <c r="AP710" s="375" t="str">
        <f t="shared" si="319"/>
        <v/>
      </c>
      <c r="AQ710" s="444" t="str">
        <f t="shared" si="320"/>
        <v/>
      </c>
      <c r="AR710" s="375" t="str">
        <f t="shared" si="323"/>
        <v/>
      </c>
      <c r="AS710" s="377" t="str">
        <f t="shared" si="321"/>
        <v/>
      </c>
      <c r="AT710" s="378" t="str">
        <f t="shared" si="322"/>
        <v/>
      </c>
      <c r="AX710" s="625" t="b">
        <f t="shared" si="324"/>
        <v>0</v>
      </c>
      <c r="AY710" s="7" t="str">
        <f t="shared" si="325"/>
        <v>FALSEFALSEFALSE</v>
      </c>
      <c r="AZ710" s="626">
        <f t="shared" si="307"/>
        <v>0</v>
      </c>
      <c r="BA710" s="627" t="str">
        <f t="shared" si="308"/>
        <v/>
      </c>
      <c r="BB710" s="627">
        <f t="shared" si="309"/>
        <v>0</v>
      </c>
      <c r="BC710" s="690" t="str">
        <f t="shared" si="310"/>
        <v/>
      </c>
    </row>
    <row r="711" spans="1:55">
      <c r="A711" s="381">
        <v>655</v>
      </c>
      <c r="B711" s="117"/>
      <c r="C711" s="288"/>
      <c r="D711" s="289"/>
      <c r="E711" s="289"/>
      <c r="F711" s="290"/>
      <c r="G711" s="292"/>
      <c r="H711" s="116"/>
      <c r="I711" s="292"/>
      <c r="J711" s="116"/>
      <c r="K711" s="370" t="str">
        <f t="shared" si="301"/>
        <v/>
      </c>
      <c r="L711" s="370">
        <f t="shared" si="302"/>
        <v>0</v>
      </c>
      <c r="M711" s="370">
        <f t="shared" si="303"/>
        <v>0</v>
      </c>
      <c r="N711" s="371" t="str">
        <f t="shared" si="219"/>
        <v/>
      </c>
      <c r="O711" s="371" t="str">
        <f t="shared" si="220"/>
        <v/>
      </c>
      <c r="P711" s="371" t="str">
        <f t="shared" si="221"/>
        <v/>
      </c>
      <c r="Q711" s="371" t="str">
        <f t="shared" si="222"/>
        <v/>
      </c>
      <c r="R711" s="371" t="str">
        <f t="shared" si="223"/>
        <v/>
      </c>
      <c r="S711" s="371" t="str">
        <f t="shared" si="224"/>
        <v/>
      </c>
      <c r="T711" s="443" t="str">
        <f t="shared" si="304"/>
        <v/>
      </c>
      <c r="U711" s="539"/>
      <c r="V711" s="117"/>
      <c r="W711" s="118"/>
      <c r="X711" s="119"/>
      <c r="Y711" s="120"/>
      <c r="Z711" s="122"/>
      <c r="AA711" s="121"/>
      <c r="AB711" s="443" t="str">
        <f t="shared" si="305"/>
        <v/>
      </c>
      <c r="AC711" s="734" t="str">
        <f t="shared" si="306"/>
        <v/>
      </c>
      <c r="AD711" s="372"/>
      <c r="AE711" s="485"/>
      <c r="AF711" s="373" t="str">
        <f t="shared" si="311"/>
        <v/>
      </c>
      <c r="AG711" s="373" t="str">
        <f t="shared" si="312"/>
        <v/>
      </c>
      <c r="AH711" s="374" t="str">
        <f t="shared" si="313"/>
        <v/>
      </c>
      <c r="AI711" s="375" t="str">
        <f t="shared" si="314"/>
        <v/>
      </c>
      <c r="AJ711" s="375" t="str">
        <f t="shared" si="315"/>
        <v/>
      </c>
      <c r="AK711" s="375" t="str">
        <f t="shared" si="316"/>
        <v/>
      </c>
      <c r="AL711" s="375" t="str">
        <f t="shared" si="317"/>
        <v/>
      </c>
      <c r="AM711" s="375" t="str">
        <f t="shared" si="318"/>
        <v/>
      </c>
      <c r="AN711" s="376" t="str">
        <f>IF(AF711="","",IF(OR(AH711="",AH711="-"),"－",IF(OR(AM711=8,AM711=9),"",IF(OR(AJ711=3,AJ711=4,AJ711=5,AJ711=6),VLOOKUP(AH711,INDEX((係数_バス貨物_ガソリン,係数_バス貨物_CNG,係数_バス貨物_軽油,係数_バス貨物_メタノール,係数_バス貨物_LPG),MATCH(AL711,【参考】排出ガスレベル!$AI$4:$AI$671,1),1,AR711):INDEX((係数_バス貨物_ガソリン,係数_バス貨物_CNG,係数_バス貨物_軽油,係数_バス貨物_メタノール,係数_バス貨物_LPG),MATCH(AL711+1,【参考】排出ガスレベル!$AI$4:$AI$671,1)-1,5,AR711),2,FALSE),IF(OR(AJ711=1,AJ711=2),VLOOKUP(AH711,INDEX((係数_乗用_ガソリン,係数_乗用_CNG,係数_乗用_軽油,係数_乗用_メタノール,係数_乗用_LPG),1,1,AR711):INDEX((係数_乗用_ガソリン,係数_乗用_CNG,係数_乗用_軽油,係数_乗用_メタノール,係数_乗用_LPG),125,5,AR711),2,FALSE))))))</f>
        <v/>
      </c>
      <c r="AO711" s="376" t="str">
        <f>IF(T711="","",IF(OR(AH711="",AH711="-"),"－",IF(OR(AM711=8,AM711=9),"",IF(OR(AJ711=3,AJ711=4,AJ711=5,AJ711=6),VLOOKUP(AH711,INDEX((係数_バス貨物_ガソリン,係数_バス貨物_CNG,係数_バス貨物_軽油,係数_バス貨物_メタノール,係数_バス貨物_LPG),MATCH(AL711,【参考】排出ガスレベル!$AI$4:$AI$671,1),1,AR711):INDEX((係数_バス貨物_ガソリン,係数_バス貨物_CNG,係数_バス貨物_軽油,係数_バス貨物_メタノール,係数_バス貨物_LPG),MATCH(AL711+1,【参考】排出ガスレベル!$AI$4:$AI$671,1)-1,5,AR711),3,FALSE),IF(OR(AJ711=1,AJ711=2),VLOOKUP(AH711,INDEX((係数_乗用_ガソリン,係数_乗用_CNG,係数_乗用_軽油,係数_乗用_メタノール,係数_乗用_LPG),1,1,AR711):INDEX((係数_乗用_ガソリン,係数_乗用_CNG,係数_乗用_軽油,係数_乗用_メタノール,係数_乗用_LPG),125,5,AR711),3,FALSE))))))</f>
        <v/>
      </c>
      <c r="AP711" s="375" t="str">
        <f t="shared" si="319"/>
        <v/>
      </c>
      <c r="AQ711" s="444" t="str">
        <f t="shared" si="320"/>
        <v/>
      </c>
      <c r="AR711" s="375" t="str">
        <f t="shared" si="323"/>
        <v/>
      </c>
      <c r="AS711" s="377" t="str">
        <f t="shared" si="321"/>
        <v/>
      </c>
      <c r="AT711" s="378" t="str">
        <f t="shared" si="322"/>
        <v/>
      </c>
      <c r="AX711" s="625" t="b">
        <f t="shared" si="324"/>
        <v>0</v>
      </c>
      <c r="AY711" s="7" t="str">
        <f t="shared" si="325"/>
        <v>FALSEFALSEFALSE</v>
      </c>
      <c r="AZ711" s="626">
        <f t="shared" si="307"/>
        <v>0</v>
      </c>
      <c r="BA711" s="627" t="str">
        <f t="shared" si="308"/>
        <v/>
      </c>
      <c r="BB711" s="627">
        <f t="shared" si="309"/>
        <v>0</v>
      </c>
      <c r="BC711" s="690" t="str">
        <f t="shared" si="310"/>
        <v/>
      </c>
    </row>
    <row r="712" spans="1:55">
      <c r="A712" s="381">
        <v>656</v>
      </c>
      <c r="B712" s="117"/>
      <c r="C712" s="288"/>
      <c r="D712" s="289"/>
      <c r="E712" s="289"/>
      <c r="F712" s="290"/>
      <c r="G712" s="292"/>
      <c r="H712" s="116"/>
      <c r="I712" s="292"/>
      <c r="J712" s="116"/>
      <c r="K712" s="370" t="str">
        <f t="shared" si="301"/>
        <v/>
      </c>
      <c r="L712" s="370">
        <f t="shared" si="302"/>
        <v>0</v>
      </c>
      <c r="M712" s="370">
        <f t="shared" si="303"/>
        <v>0</v>
      </c>
      <c r="N712" s="371" t="str">
        <f t="shared" si="219"/>
        <v/>
      </c>
      <c r="O712" s="371" t="str">
        <f t="shared" si="220"/>
        <v/>
      </c>
      <c r="P712" s="371" t="str">
        <f t="shared" si="221"/>
        <v/>
      </c>
      <c r="Q712" s="371" t="str">
        <f t="shared" si="222"/>
        <v/>
      </c>
      <c r="R712" s="371" t="str">
        <f t="shared" si="223"/>
        <v/>
      </c>
      <c r="S712" s="371" t="str">
        <f t="shared" si="224"/>
        <v/>
      </c>
      <c r="T712" s="443" t="str">
        <f t="shared" si="304"/>
        <v/>
      </c>
      <c r="U712" s="539"/>
      <c r="V712" s="117"/>
      <c r="W712" s="118"/>
      <c r="X712" s="119"/>
      <c r="Y712" s="120"/>
      <c r="Z712" s="122"/>
      <c r="AA712" s="121"/>
      <c r="AB712" s="443" t="str">
        <f t="shared" si="305"/>
        <v/>
      </c>
      <c r="AC712" s="734" t="str">
        <f t="shared" si="306"/>
        <v/>
      </c>
      <c r="AD712" s="372"/>
      <c r="AE712" s="485"/>
      <c r="AF712" s="373" t="str">
        <f t="shared" si="311"/>
        <v/>
      </c>
      <c r="AG712" s="373" t="str">
        <f t="shared" si="312"/>
        <v/>
      </c>
      <c r="AH712" s="374" t="str">
        <f t="shared" si="313"/>
        <v/>
      </c>
      <c r="AI712" s="375" t="str">
        <f t="shared" si="314"/>
        <v/>
      </c>
      <c r="AJ712" s="375" t="str">
        <f t="shared" si="315"/>
        <v/>
      </c>
      <c r="AK712" s="375" t="str">
        <f t="shared" si="316"/>
        <v/>
      </c>
      <c r="AL712" s="375" t="str">
        <f t="shared" si="317"/>
        <v/>
      </c>
      <c r="AM712" s="375" t="str">
        <f t="shared" si="318"/>
        <v/>
      </c>
      <c r="AN712" s="376" t="str">
        <f>IF(AF712="","",IF(OR(AH712="",AH712="-"),"－",IF(OR(AM712=8,AM712=9),"",IF(OR(AJ712=3,AJ712=4,AJ712=5,AJ712=6),VLOOKUP(AH712,INDEX((係数_バス貨物_ガソリン,係数_バス貨物_CNG,係数_バス貨物_軽油,係数_バス貨物_メタノール,係数_バス貨物_LPG),MATCH(AL712,【参考】排出ガスレベル!$AI$4:$AI$671,1),1,AR712):INDEX((係数_バス貨物_ガソリン,係数_バス貨物_CNG,係数_バス貨物_軽油,係数_バス貨物_メタノール,係数_バス貨物_LPG),MATCH(AL712+1,【参考】排出ガスレベル!$AI$4:$AI$671,1)-1,5,AR712),2,FALSE),IF(OR(AJ712=1,AJ712=2),VLOOKUP(AH712,INDEX((係数_乗用_ガソリン,係数_乗用_CNG,係数_乗用_軽油,係数_乗用_メタノール,係数_乗用_LPG),1,1,AR712):INDEX((係数_乗用_ガソリン,係数_乗用_CNG,係数_乗用_軽油,係数_乗用_メタノール,係数_乗用_LPG),125,5,AR712),2,FALSE))))))</f>
        <v/>
      </c>
      <c r="AO712" s="376" t="str">
        <f>IF(T712="","",IF(OR(AH712="",AH712="-"),"－",IF(OR(AM712=8,AM712=9),"",IF(OR(AJ712=3,AJ712=4,AJ712=5,AJ712=6),VLOOKUP(AH712,INDEX((係数_バス貨物_ガソリン,係数_バス貨物_CNG,係数_バス貨物_軽油,係数_バス貨物_メタノール,係数_バス貨物_LPG),MATCH(AL712,【参考】排出ガスレベル!$AI$4:$AI$671,1),1,AR712):INDEX((係数_バス貨物_ガソリン,係数_バス貨物_CNG,係数_バス貨物_軽油,係数_バス貨物_メタノール,係数_バス貨物_LPG),MATCH(AL712+1,【参考】排出ガスレベル!$AI$4:$AI$671,1)-1,5,AR712),3,FALSE),IF(OR(AJ712=1,AJ712=2),VLOOKUP(AH712,INDEX((係数_乗用_ガソリン,係数_乗用_CNG,係数_乗用_軽油,係数_乗用_メタノール,係数_乗用_LPG),1,1,AR712):INDEX((係数_乗用_ガソリン,係数_乗用_CNG,係数_乗用_軽油,係数_乗用_メタノール,係数_乗用_LPG),125,5,AR712),3,FALSE))))))</f>
        <v/>
      </c>
      <c r="AP712" s="375" t="str">
        <f t="shared" si="319"/>
        <v/>
      </c>
      <c r="AQ712" s="444" t="str">
        <f t="shared" si="320"/>
        <v/>
      </c>
      <c r="AR712" s="375" t="str">
        <f t="shared" si="323"/>
        <v/>
      </c>
      <c r="AS712" s="377" t="str">
        <f t="shared" si="321"/>
        <v/>
      </c>
      <c r="AT712" s="378" t="str">
        <f t="shared" si="322"/>
        <v/>
      </c>
      <c r="AX712" s="625" t="b">
        <f t="shared" si="324"/>
        <v>0</v>
      </c>
      <c r="AY712" s="7" t="str">
        <f t="shared" si="325"/>
        <v>FALSEFALSEFALSE</v>
      </c>
      <c r="AZ712" s="626">
        <f t="shared" si="307"/>
        <v>0</v>
      </c>
      <c r="BA712" s="627" t="str">
        <f t="shared" si="308"/>
        <v/>
      </c>
      <c r="BB712" s="627">
        <f t="shared" si="309"/>
        <v>0</v>
      </c>
      <c r="BC712" s="690" t="str">
        <f t="shared" si="310"/>
        <v/>
      </c>
    </row>
    <row r="713" spans="1:55">
      <c r="A713" s="381">
        <v>657</v>
      </c>
      <c r="B713" s="117"/>
      <c r="C713" s="288"/>
      <c r="D713" s="289"/>
      <c r="E713" s="289"/>
      <c r="F713" s="290"/>
      <c r="G713" s="292"/>
      <c r="H713" s="116"/>
      <c r="I713" s="292"/>
      <c r="J713" s="116"/>
      <c r="K713" s="370" t="str">
        <f t="shared" si="301"/>
        <v/>
      </c>
      <c r="L713" s="370">
        <f t="shared" si="302"/>
        <v>0</v>
      </c>
      <c r="M713" s="370">
        <f t="shared" si="303"/>
        <v>0</v>
      </c>
      <c r="N713" s="371" t="str">
        <f t="shared" si="219"/>
        <v/>
      </c>
      <c r="O713" s="371" t="str">
        <f t="shared" si="220"/>
        <v/>
      </c>
      <c r="P713" s="371" t="str">
        <f t="shared" si="221"/>
        <v/>
      </c>
      <c r="Q713" s="371" t="str">
        <f t="shared" si="222"/>
        <v/>
      </c>
      <c r="R713" s="371" t="str">
        <f t="shared" si="223"/>
        <v/>
      </c>
      <c r="S713" s="371" t="str">
        <f t="shared" si="224"/>
        <v/>
      </c>
      <c r="T713" s="443" t="str">
        <f t="shared" si="304"/>
        <v/>
      </c>
      <c r="U713" s="539"/>
      <c r="V713" s="117"/>
      <c r="W713" s="118"/>
      <c r="X713" s="119"/>
      <c r="Y713" s="120"/>
      <c r="Z713" s="122"/>
      <c r="AA713" s="121"/>
      <c r="AB713" s="443" t="str">
        <f t="shared" si="305"/>
        <v/>
      </c>
      <c r="AC713" s="734" t="str">
        <f t="shared" si="306"/>
        <v/>
      </c>
      <c r="AD713" s="372"/>
      <c r="AE713" s="485"/>
      <c r="AF713" s="373" t="str">
        <f t="shared" si="311"/>
        <v/>
      </c>
      <c r="AG713" s="373" t="str">
        <f t="shared" si="312"/>
        <v/>
      </c>
      <c r="AH713" s="374" t="str">
        <f t="shared" si="313"/>
        <v/>
      </c>
      <c r="AI713" s="375" t="str">
        <f t="shared" si="314"/>
        <v/>
      </c>
      <c r="AJ713" s="375" t="str">
        <f t="shared" si="315"/>
        <v/>
      </c>
      <c r="AK713" s="375" t="str">
        <f t="shared" si="316"/>
        <v/>
      </c>
      <c r="AL713" s="375" t="str">
        <f t="shared" si="317"/>
        <v/>
      </c>
      <c r="AM713" s="375" t="str">
        <f t="shared" si="318"/>
        <v/>
      </c>
      <c r="AN713" s="376" t="str">
        <f>IF(AF713="","",IF(OR(AH713="",AH713="-"),"－",IF(OR(AM713=8,AM713=9),"",IF(OR(AJ713=3,AJ713=4,AJ713=5,AJ713=6),VLOOKUP(AH713,INDEX((係数_バス貨物_ガソリン,係数_バス貨物_CNG,係数_バス貨物_軽油,係数_バス貨物_メタノール,係数_バス貨物_LPG),MATCH(AL713,【参考】排出ガスレベル!$AI$4:$AI$671,1),1,AR713):INDEX((係数_バス貨物_ガソリン,係数_バス貨物_CNG,係数_バス貨物_軽油,係数_バス貨物_メタノール,係数_バス貨物_LPG),MATCH(AL713+1,【参考】排出ガスレベル!$AI$4:$AI$671,1)-1,5,AR713),2,FALSE),IF(OR(AJ713=1,AJ713=2),VLOOKUP(AH713,INDEX((係数_乗用_ガソリン,係数_乗用_CNG,係数_乗用_軽油,係数_乗用_メタノール,係数_乗用_LPG),1,1,AR713):INDEX((係数_乗用_ガソリン,係数_乗用_CNG,係数_乗用_軽油,係数_乗用_メタノール,係数_乗用_LPG),125,5,AR713),2,FALSE))))))</f>
        <v/>
      </c>
      <c r="AO713" s="376" t="str">
        <f>IF(T713="","",IF(OR(AH713="",AH713="-"),"－",IF(OR(AM713=8,AM713=9),"",IF(OR(AJ713=3,AJ713=4,AJ713=5,AJ713=6),VLOOKUP(AH713,INDEX((係数_バス貨物_ガソリン,係数_バス貨物_CNG,係数_バス貨物_軽油,係数_バス貨物_メタノール,係数_バス貨物_LPG),MATCH(AL713,【参考】排出ガスレベル!$AI$4:$AI$671,1),1,AR713):INDEX((係数_バス貨物_ガソリン,係数_バス貨物_CNG,係数_バス貨物_軽油,係数_バス貨物_メタノール,係数_バス貨物_LPG),MATCH(AL713+1,【参考】排出ガスレベル!$AI$4:$AI$671,1)-1,5,AR713),3,FALSE),IF(OR(AJ713=1,AJ713=2),VLOOKUP(AH713,INDEX((係数_乗用_ガソリン,係数_乗用_CNG,係数_乗用_軽油,係数_乗用_メタノール,係数_乗用_LPG),1,1,AR713):INDEX((係数_乗用_ガソリン,係数_乗用_CNG,係数_乗用_軽油,係数_乗用_メタノール,係数_乗用_LPG),125,5,AR713),3,FALSE))))))</f>
        <v/>
      </c>
      <c r="AP713" s="375" t="str">
        <f t="shared" si="319"/>
        <v/>
      </c>
      <c r="AQ713" s="444" t="str">
        <f t="shared" si="320"/>
        <v/>
      </c>
      <c r="AR713" s="375" t="str">
        <f t="shared" si="323"/>
        <v/>
      </c>
      <c r="AS713" s="377" t="str">
        <f t="shared" si="321"/>
        <v/>
      </c>
      <c r="AT713" s="378" t="str">
        <f t="shared" si="322"/>
        <v/>
      </c>
      <c r="AX713" s="625" t="b">
        <f t="shared" si="324"/>
        <v>0</v>
      </c>
      <c r="AY713" s="7" t="str">
        <f t="shared" si="325"/>
        <v>FALSEFALSEFALSE</v>
      </c>
      <c r="AZ713" s="626">
        <f t="shared" si="307"/>
        <v>0</v>
      </c>
      <c r="BA713" s="627" t="str">
        <f t="shared" si="308"/>
        <v/>
      </c>
      <c r="BB713" s="627">
        <f t="shared" si="309"/>
        <v>0</v>
      </c>
      <c r="BC713" s="690" t="str">
        <f t="shared" si="310"/>
        <v/>
      </c>
    </row>
    <row r="714" spans="1:55">
      <c r="A714" s="381">
        <v>658</v>
      </c>
      <c r="B714" s="117"/>
      <c r="C714" s="288"/>
      <c r="D714" s="289"/>
      <c r="E714" s="289"/>
      <c r="F714" s="290"/>
      <c r="G714" s="292"/>
      <c r="H714" s="116"/>
      <c r="I714" s="292"/>
      <c r="J714" s="116"/>
      <c r="K714" s="370" t="str">
        <f t="shared" si="301"/>
        <v/>
      </c>
      <c r="L714" s="370">
        <f t="shared" si="302"/>
        <v>0</v>
      </c>
      <c r="M714" s="370">
        <f t="shared" si="303"/>
        <v>0</v>
      </c>
      <c r="N714" s="371" t="str">
        <f t="shared" si="219"/>
        <v/>
      </c>
      <c r="O714" s="371" t="str">
        <f t="shared" si="220"/>
        <v/>
      </c>
      <c r="P714" s="371" t="str">
        <f t="shared" si="221"/>
        <v/>
      </c>
      <c r="Q714" s="371" t="str">
        <f t="shared" si="222"/>
        <v/>
      </c>
      <c r="R714" s="371" t="str">
        <f t="shared" si="223"/>
        <v/>
      </c>
      <c r="S714" s="371" t="str">
        <f t="shared" si="224"/>
        <v/>
      </c>
      <c r="T714" s="443" t="str">
        <f t="shared" si="304"/>
        <v/>
      </c>
      <c r="U714" s="539"/>
      <c r="V714" s="117"/>
      <c r="W714" s="118"/>
      <c r="X714" s="119"/>
      <c r="Y714" s="120"/>
      <c r="Z714" s="122"/>
      <c r="AA714" s="121"/>
      <c r="AB714" s="443" t="str">
        <f t="shared" si="305"/>
        <v/>
      </c>
      <c r="AC714" s="734" t="str">
        <f t="shared" si="306"/>
        <v/>
      </c>
      <c r="AD714" s="372"/>
      <c r="AE714" s="485"/>
      <c r="AF714" s="373" t="str">
        <f t="shared" si="311"/>
        <v/>
      </c>
      <c r="AG714" s="373" t="str">
        <f t="shared" si="312"/>
        <v/>
      </c>
      <c r="AH714" s="374" t="str">
        <f t="shared" si="313"/>
        <v/>
      </c>
      <c r="AI714" s="375" t="str">
        <f t="shared" si="314"/>
        <v/>
      </c>
      <c r="AJ714" s="375" t="str">
        <f t="shared" si="315"/>
        <v/>
      </c>
      <c r="AK714" s="375" t="str">
        <f t="shared" si="316"/>
        <v/>
      </c>
      <c r="AL714" s="375" t="str">
        <f t="shared" si="317"/>
        <v/>
      </c>
      <c r="AM714" s="375" t="str">
        <f t="shared" si="318"/>
        <v/>
      </c>
      <c r="AN714" s="376" t="str">
        <f>IF(AF714="","",IF(OR(AH714="",AH714="-"),"－",IF(OR(AM714=8,AM714=9),"",IF(OR(AJ714=3,AJ714=4,AJ714=5,AJ714=6),VLOOKUP(AH714,INDEX((係数_バス貨物_ガソリン,係数_バス貨物_CNG,係数_バス貨物_軽油,係数_バス貨物_メタノール,係数_バス貨物_LPG),MATCH(AL714,【参考】排出ガスレベル!$AI$4:$AI$671,1),1,AR714):INDEX((係数_バス貨物_ガソリン,係数_バス貨物_CNG,係数_バス貨物_軽油,係数_バス貨物_メタノール,係数_バス貨物_LPG),MATCH(AL714+1,【参考】排出ガスレベル!$AI$4:$AI$671,1)-1,5,AR714),2,FALSE),IF(OR(AJ714=1,AJ714=2),VLOOKUP(AH714,INDEX((係数_乗用_ガソリン,係数_乗用_CNG,係数_乗用_軽油,係数_乗用_メタノール,係数_乗用_LPG),1,1,AR714):INDEX((係数_乗用_ガソリン,係数_乗用_CNG,係数_乗用_軽油,係数_乗用_メタノール,係数_乗用_LPG),125,5,AR714),2,FALSE))))))</f>
        <v/>
      </c>
      <c r="AO714" s="376" t="str">
        <f>IF(T714="","",IF(OR(AH714="",AH714="-"),"－",IF(OR(AM714=8,AM714=9),"",IF(OR(AJ714=3,AJ714=4,AJ714=5,AJ714=6),VLOOKUP(AH714,INDEX((係数_バス貨物_ガソリン,係数_バス貨物_CNG,係数_バス貨物_軽油,係数_バス貨物_メタノール,係数_バス貨物_LPG),MATCH(AL714,【参考】排出ガスレベル!$AI$4:$AI$671,1),1,AR714):INDEX((係数_バス貨物_ガソリン,係数_バス貨物_CNG,係数_バス貨物_軽油,係数_バス貨物_メタノール,係数_バス貨物_LPG),MATCH(AL714+1,【参考】排出ガスレベル!$AI$4:$AI$671,1)-1,5,AR714),3,FALSE),IF(OR(AJ714=1,AJ714=2),VLOOKUP(AH714,INDEX((係数_乗用_ガソリン,係数_乗用_CNG,係数_乗用_軽油,係数_乗用_メタノール,係数_乗用_LPG),1,1,AR714):INDEX((係数_乗用_ガソリン,係数_乗用_CNG,係数_乗用_軽油,係数_乗用_メタノール,係数_乗用_LPG),125,5,AR714),3,FALSE))))))</f>
        <v/>
      </c>
      <c r="AP714" s="375" t="str">
        <f t="shared" si="319"/>
        <v/>
      </c>
      <c r="AQ714" s="444" t="str">
        <f t="shared" si="320"/>
        <v/>
      </c>
      <c r="AR714" s="375" t="str">
        <f t="shared" si="323"/>
        <v/>
      </c>
      <c r="AS714" s="377" t="str">
        <f t="shared" si="321"/>
        <v/>
      </c>
      <c r="AT714" s="378" t="str">
        <f t="shared" si="322"/>
        <v/>
      </c>
      <c r="AX714" s="625" t="b">
        <f t="shared" si="324"/>
        <v>0</v>
      </c>
      <c r="AY714" s="7" t="str">
        <f t="shared" si="325"/>
        <v>FALSEFALSEFALSE</v>
      </c>
      <c r="AZ714" s="626">
        <f t="shared" si="307"/>
        <v>0</v>
      </c>
      <c r="BA714" s="627" t="str">
        <f t="shared" si="308"/>
        <v/>
      </c>
      <c r="BB714" s="627">
        <f t="shared" si="309"/>
        <v>0</v>
      </c>
      <c r="BC714" s="690" t="str">
        <f t="shared" si="310"/>
        <v/>
      </c>
    </row>
    <row r="715" spans="1:55">
      <c r="A715" s="381">
        <v>659</v>
      </c>
      <c r="B715" s="117"/>
      <c r="C715" s="288"/>
      <c r="D715" s="289"/>
      <c r="E715" s="289"/>
      <c r="F715" s="290"/>
      <c r="G715" s="292"/>
      <c r="H715" s="116"/>
      <c r="I715" s="292"/>
      <c r="J715" s="116"/>
      <c r="K715" s="370" t="str">
        <f t="shared" si="301"/>
        <v/>
      </c>
      <c r="L715" s="370">
        <f t="shared" si="302"/>
        <v>0</v>
      </c>
      <c r="M715" s="370">
        <f t="shared" si="303"/>
        <v>0</v>
      </c>
      <c r="N715" s="371" t="str">
        <f t="shared" si="219"/>
        <v/>
      </c>
      <c r="O715" s="371" t="str">
        <f t="shared" si="220"/>
        <v/>
      </c>
      <c r="P715" s="371" t="str">
        <f t="shared" si="221"/>
        <v/>
      </c>
      <c r="Q715" s="371" t="str">
        <f t="shared" si="222"/>
        <v/>
      </c>
      <c r="R715" s="371" t="str">
        <f t="shared" si="223"/>
        <v/>
      </c>
      <c r="S715" s="371" t="str">
        <f t="shared" si="224"/>
        <v/>
      </c>
      <c r="T715" s="443" t="str">
        <f t="shared" si="304"/>
        <v/>
      </c>
      <c r="U715" s="539"/>
      <c r="V715" s="117"/>
      <c r="W715" s="118"/>
      <c r="X715" s="119"/>
      <c r="Y715" s="120"/>
      <c r="Z715" s="122"/>
      <c r="AA715" s="121"/>
      <c r="AB715" s="443" t="str">
        <f t="shared" si="305"/>
        <v/>
      </c>
      <c r="AC715" s="734" t="str">
        <f t="shared" si="306"/>
        <v/>
      </c>
      <c r="AD715" s="372"/>
      <c r="AE715" s="485"/>
      <c r="AF715" s="373" t="str">
        <f t="shared" si="311"/>
        <v/>
      </c>
      <c r="AG715" s="373" t="str">
        <f t="shared" si="312"/>
        <v/>
      </c>
      <c r="AH715" s="374" t="str">
        <f t="shared" si="313"/>
        <v/>
      </c>
      <c r="AI715" s="375" t="str">
        <f t="shared" si="314"/>
        <v/>
      </c>
      <c r="AJ715" s="375" t="str">
        <f t="shared" si="315"/>
        <v/>
      </c>
      <c r="AK715" s="375" t="str">
        <f t="shared" si="316"/>
        <v/>
      </c>
      <c r="AL715" s="375" t="str">
        <f t="shared" si="317"/>
        <v/>
      </c>
      <c r="AM715" s="375" t="str">
        <f t="shared" si="318"/>
        <v/>
      </c>
      <c r="AN715" s="376" t="str">
        <f>IF(AF715="","",IF(OR(AH715="",AH715="-"),"－",IF(OR(AM715=8,AM715=9),"",IF(OR(AJ715=3,AJ715=4,AJ715=5,AJ715=6),VLOOKUP(AH715,INDEX((係数_バス貨物_ガソリン,係数_バス貨物_CNG,係数_バス貨物_軽油,係数_バス貨物_メタノール,係数_バス貨物_LPG),MATCH(AL715,【参考】排出ガスレベル!$AI$4:$AI$671,1),1,AR715):INDEX((係数_バス貨物_ガソリン,係数_バス貨物_CNG,係数_バス貨物_軽油,係数_バス貨物_メタノール,係数_バス貨物_LPG),MATCH(AL715+1,【参考】排出ガスレベル!$AI$4:$AI$671,1)-1,5,AR715),2,FALSE),IF(OR(AJ715=1,AJ715=2),VLOOKUP(AH715,INDEX((係数_乗用_ガソリン,係数_乗用_CNG,係数_乗用_軽油,係数_乗用_メタノール,係数_乗用_LPG),1,1,AR715):INDEX((係数_乗用_ガソリン,係数_乗用_CNG,係数_乗用_軽油,係数_乗用_メタノール,係数_乗用_LPG),125,5,AR715),2,FALSE))))))</f>
        <v/>
      </c>
      <c r="AO715" s="376" t="str">
        <f>IF(T715="","",IF(OR(AH715="",AH715="-"),"－",IF(OR(AM715=8,AM715=9),"",IF(OR(AJ715=3,AJ715=4,AJ715=5,AJ715=6),VLOOKUP(AH715,INDEX((係数_バス貨物_ガソリン,係数_バス貨物_CNG,係数_バス貨物_軽油,係数_バス貨物_メタノール,係数_バス貨物_LPG),MATCH(AL715,【参考】排出ガスレベル!$AI$4:$AI$671,1),1,AR715):INDEX((係数_バス貨物_ガソリン,係数_バス貨物_CNG,係数_バス貨物_軽油,係数_バス貨物_メタノール,係数_バス貨物_LPG),MATCH(AL715+1,【参考】排出ガスレベル!$AI$4:$AI$671,1)-1,5,AR715),3,FALSE),IF(OR(AJ715=1,AJ715=2),VLOOKUP(AH715,INDEX((係数_乗用_ガソリン,係数_乗用_CNG,係数_乗用_軽油,係数_乗用_メタノール,係数_乗用_LPG),1,1,AR715):INDEX((係数_乗用_ガソリン,係数_乗用_CNG,係数_乗用_軽油,係数_乗用_メタノール,係数_乗用_LPG),125,5,AR715),3,FALSE))))))</f>
        <v/>
      </c>
      <c r="AP715" s="375" t="str">
        <f t="shared" si="319"/>
        <v/>
      </c>
      <c r="AQ715" s="444" t="str">
        <f t="shared" si="320"/>
        <v/>
      </c>
      <c r="AR715" s="375" t="str">
        <f t="shared" si="323"/>
        <v/>
      </c>
      <c r="AS715" s="377" t="str">
        <f t="shared" si="321"/>
        <v/>
      </c>
      <c r="AT715" s="378" t="str">
        <f t="shared" si="322"/>
        <v/>
      </c>
      <c r="AX715" s="625" t="b">
        <f t="shared" si="324"/>
        <v>0</v>
      </c>
      <c r="AY715" s="7" t="str">
        <f t="shared" si="325"/>
        <v>FALSEFALSEFALSE</v>
      </c>
      <c r="AZ715" s="626">
        <f t="shared" si="307"/>
        <v>0</v>
      </c>
      <c r="BA715" s="627" t="str">
        <f t="shared" si="308"/>
        <v/>
      </c>
      <c r="BB715" s="627">
        <f t="shared" si="309"/>
        <v>0</v>
      </c>
      <c r="BC715" s="690" t="str">
        <f t="shared" si="310"/>
        <v/>
      </c>
    </row>
    <row r="716" spans="1:55">
      <c r="A716" s="381">
        <v>660</v>
      </c>
      <c r="B716" s="117"/>
      <c r="C716" s="288"/>
      <c r="D716" s="289"/>
      <c r="E716" s="289"/>
      <c r="F716" s="290"/>
      <c r="G716" s="292"/>
      <c r="H716" s="116"/>
      <c r="I716" s="292"/>
      <c r="J716" s="116"/>
      <c r="K716" s="370" t="str">
        <f t="shared" si="301"/>
        <v/>
      </c>
      <c r="L716" s="370">
        <f t="shared" si="302"/>
        <v>0</v>
      </c>
      <c r="M716" s="370">
        <f t="shared" si="303"/>
        <v>0</v>
      </c>
      <c r="N716" s="371" t="str">
        <f t="shared" si="219"/>
        <v/>
      </c>
      <c r="O716" s="371" t="str">
        <f t="shared" si="220"/>
        <v/>
      </c>
      <c r="P716" s="371" t="str">
        <f t="shared" si="221"/>
        <v/>
      </c>
      <c r="Q716" s="371" t="str">
        <f t="shared" si="222"/>
        <v/>
      </c>
      <c r="R716" s="371" t="str">
        <f t="shared" si="223"/>
        <v/>
      </c>
      <c r="S716" s="371" t="str">
        <f t="shared" si="224"/>
        <v/>
      </c>
      <c r="T716" s="443" t="str">
        <f t="shared" si="304"/>
        <v/>
      </c>
      <c r="U716" s="539"/>
      <c r="V716" s="117"/>
      <c r="W716" s="118"/>
      <c r="X716" s="119"/>
      <c r="Y716" s="120"/>
      <c r="Z716" s="122"/>
      <c r="AA716" s="121"/>
      <c r="AB716" s="443" t="str">
        <f t="shared" si="305"/>
        <v/>
      </c>
      <c r="AC716" s="734" t="str">
        <f t="shared" si="306"/>
        <v/>
      </c>
      <c r="AD716" s="372"/>
      <c r="AE716" s="485"/>
      <c r="AF716" s="373" t="str">
        <f t="shared" si="311"/>
        <v/>
      </c>
      <c r="AG716" s="373" t="str">
        <f t="shared" si="312"/>
        <v/>
      </c>
      <c r="AH716" s="374" t="str">
        <f t="shared" si="313"/>
        <v/>
      </c>
      <c r="AI716" s="375" t="str">
        <f t="shared" si="314"/>
        <v/>
      </c>
      <c r="AJ716" s="375" t="str">
        <f t="shared" si="315"/>
        <v/>
      </c>
      <c r="AK716" s="375" t="str">
        <f t="shared" si="316"/>
        <v/>
      </c>
      <c r="AL716" s="375" t="str">
        <f t="shared" si="317"/>
        <v/>
      </c>
      <c r="AM716" s="375" t="str">
        <f t="shared" si="318"/>
        <v/>
      </c>
      <c r="AN716" s="376" t="str">
        <f>IF(AF716="","",IF(OR(AH716="",AH716="-"),"－",IF(OR(AM716=8,AM716=9),"",IF(OR(AJ716=3,AJ716=4,AJ716=5,AJ716=6),VLOOKUP(AH716,INDEX((係数_バス貨物_ガソリン,係数_バス貨物_CNG,係数_バス貨物_軽油,係数_バス貨物_メタノール,係数_バス貨物_LPG),MATCH(AL716,【参考】排出ガスレベル!$AI$4:$AI$671,1),1,AR716):INDEX((係数_バス貨物_ガソリン,係数_バス貨物_CNG,係数_バス貨物_軽油,係数_バス貨物_メタノール,係数_バス貨物_LPG),MATCH(AL716+1,【参考】排出ガスレベル!$AI$4:$AI$671,1)-1,5,AR716),2,FALSE),IF(OR(AJ716=1,AJ716=2),VLOOKUP(AH716,INDEX((係数_乗用_ガソリン,係数_乗用_CNG,係数_乗用_軽油,係数_乗用_メタノール,係数_乗用_LPG),1,1,AR716):INDEX((係数_乗用_ガソリン,係数_乗用_CNG,係数_乗用_軽油,係数_乗用_メタノール,係数_乗用_LPG),125,5,AR716),2,FALSE))))))</f>
        <v/>
      </c>
      <c r="AO716" s="376" t="str">
        <f>IF(T716="","",IF(OR(AH716="",AH716="-"),"－",IF(OR(AM716=8,AM716=9),"",IF(OR(AJ716=3,AJ716=4,AJ716=5,AJ716=6),VLOOKUP(AH716,INDEX((係数_バス貨物_ガソリン,係数_バス貨物_CNG,係数_バス貨物_軽油,係数_バス貨物_メタノール,係数_バス貨物_LPG),MATCH(AL716,【参考】排出ガスレベル!$AI$4:$AI$671,1),1,AR716):INDEX((係数_バス貨物_ガソリン,係数_バス貨物_CNG,係数_バス貨物_軽油,係数_バス貨物_メタノール,係数_バス貨物_LPG),MATCH(AL716+1,【参考】排出ガスレベル!$AI$4:$AI$671,1)-1,5,AR716),3,FALSE),IF(OR(AJ716=1,AJ716=2),VLOOKUP(AH716,INDEX((係数_乗用_ガソリン,係数_乗用_CNG,係数_乗用_軽油,係数_乗用_メタノール,係数_乗用_LPG),1,1,AR716):INDEX((係数_乗用_ガソリン,係数_乗用_CNG,係数_乗用_軽油,係数_乗用_メタノール,係数_乗用_LPG),125,5,AR716),3,FALSE))))))</f>
        <v/>
      </c>
      <c r="AP716" s="375" t="str">
        <f t="shared" si="319"/>
        <v/>
      </c>
      <c r="AQ716" s="444" t="str">
        <f t="shared" si="320"/>
        <v/>
      </c>
      <c r="AR716" s="375" t="str">
        <f t="shared" si="323"/>
        <v/>
      </c>
      <c r="AS716" s="377" t="str">
        <f t="shared" si="321"/>
        <v/>
      </c>
      <c r="AT716" s="378" t="str">
        <f t="shared" si="322"/>
        <v/>
      </c>
      <c r="AX716" s="625" t="b">
        <f t="shared" si="324"/>
        <v>0</v>
      </c>
      <c r="AY716" s="7" t="str">
        <f t="shared" si="325"/>
        <v>FALSEFALSEFALSE</v>
      </c>
      <c r="AZ716" s="626">
        <f t="shared" si="307"/>
        <v>0</v>
      </c>
      <c r="BA716" s="627" t="str">
        <f t="shared" si="308"/>
        <v/>
      </c>
      <c r="BB716" s="627">
        <f t="shared" si="309"/>
        <v>0</v>
      </c>
      <c r="BC716" s="690" t="str">
        <f t="shared" si="310"/>
        <v/>
      </c>
    </row>
    <row r="717" spans="1:55">
      <c r="A717" s="381">
        <v>661</v>
      </c>
      <c r="B717" s="117"/>
      <c r="C717" s="288"/>
      <c r="D717" s="289"/>
      <c r="E717" s="289"/>
      <c r="F717" s="290"/>
      <c r="G717" s="292"/>
      <c r="H717" s="116"/>
      <c r="I717" s="292"/>
      <c r="J717" s="116"/>
      <c r="K717" s="370" t="str">
        <f t="shared" si="301"/>
        <v/>
      </c>
      <c r="L717" s="370">
        <f t="shared" si="302"/>
        <v>0</v>
      </c>
      <c r="M717" s="370">
        <f t="shared" si="303"/>
        <v>0</v>
      </c>
      <c r="N717" s="371" t="str">
        <f t="shared" si="219"/>
        <v/>
      </c>
      <c r="O717" s="371" t="str">
        <f t="shared" si="220"/>
        <v/>
      </c>
      <c r="P717" s="371" t="str">
        <f t="shared" si="221"/>
        <v/>
      </c>
      <c r="Q717" s="371" t="str">
        <f t="shared" si="222"/>
        <v/>
      </c>
      <c r="R717" s="371" t="str">
        <f t="shared" si="223"/>
        <v/>
      </c>
      <c r="S717" s="371" t="str">
        <f t="shared" si="224"/>
        <v/>
      </c>
      <c r="T717" s="443" t="str">
        <f t="shared" si="304"/>
        <v/>
      </c>
      <c r="U717" s="539"/>
      <c r="V717" s="117"/>
      <c r="W717" s="118"/>
      <c r="X717" s="119"/>
      <c r="Y717" s="120"/>
      <c r="Z717" s="122"/>
      <c r="AA717" s="121"/>
      <c r="AB717" s="443" t="str">
        <f t="shared" si="305"/>
        <v/>
      </c>
      <c r="AC717" s="734" t="str">
        <f t="shared" si="306"/>
        <v/>
      </c>
      <c r="AD717" s="372"/>
      <c r="AE717" s="485"/>
      <c r="AF717" s="373" t="str">
        <f t="shared" si="311"/>
        <v/>
      </c>
      <c r="AG717" s="373" t="str">
        <f t="shared" si="312"/>
        <v/>
      </c>
      <c r="AH717" s="374" t="str">
        <f t="shared" si="313"/>
        <v/>
      </c>
      <c r="AI717" s="375" t="str">
        <f t="shared" si="314"/>
        <v/>
      </c>
      <c r="AJ717" s="375" t="str">
        <f t="shared" si="315"/>
        <v/>
      </c>
      <c r="AK717" s="375" t="str">
        <f t="shared" si="316"/>
        <v/>
      </c>
      <c r="AL717" s="375" t="str">
        <f t="shared" si="317"/>
        <v/>
      </c>
      <c r="AM717" s="375" t="str">
        <f t="shared" si="318"/>
        <v/>
      </c>
      <c r="AN717" s="376" t="str">
        <f>IF(AF717="","",IF(OR(AH717="",AH717="-"),"－",IF(OR(AM717=8,AM717=9),"",IF(OR(AJ717=3,AJ717=4,AJ717=5,AJ717=6),VLOOKUP(AH717,INDEX((係数_バス貨物_ガソリン,係数_バス貨物_CNG,係数_バス貨物_軽油,係数_バス貨物_メタノール,係数_バス貨物_LPG),MATCH(AL717,【参考】排出ガスレベル!$AI$4:$AI$671,1),1,AR717):INDEX((係数_バス貨物_ガソリン,係数_バス貨物_CNG,係数_バス貨物_軽油,係数_バス貨物_メタノール,係数_バス貨物_LPG),MATCH(AL717+1,【参考】排出ガスレベル!$AI$4:$AI$671,1)-1,5,AR717),2,FALSE),IF(OR(AJ717=1,AJ717=2),VLOOKUP(AH717,INDEX((係数_乗用_ガソリン,係数_乗用_CNG,係数_乗用_軽油,係数_乗用_メタノール,係数_乗用_LPG),1,1,AR717):INDEX((係数_乗用_ガソリン,係数_乗用_CNG,係数_乗用_軽油,係数_乗用_メタノール,係数_乗用_LPG),125,5,AR717),2,FALSE))))))</f>
        <v/>
      </c>
      <c r="AO717" s="376" t="str">
        <f>IF(T717="","",IF(OR(AH717="",AH717="-"),"－",IF(OR(AM717=8,AM717=9),"",IF(OR(AJ717=3,AJ717=4,AJ717=5,AJ717=6),VLOOKUP(AH717,INDEX((係数_バス貨物_ガソリン,係数_バス貨物_CNG,係数_バス貨物_軽油,係数_バス貨物_メタノール,係数_バス貨物_LPG),MATCH(AL717,【参考】排出ガスレベル!$AI$4:$AI$671,1),1,AR717):INDEX((係数_バス貨物_ガソリン,係数_バス貨物_CNG,係数_バス貨物_軽油,係数_バス貨物_メタノール,係数_バス貨物_LPG),MATCH(AL717+1,【参考】排出ガスレベル!$AI$4:$AI$671,1)-1,5,AR717),3,FALSE),IF(OR(AJ717=1,AJ717=2),VLOOKUP(AH717,INDEX((係数_乗用_ガソリン,係数_乗用_CNG,係数_乗用_軽油,係数_乗用_メタノール,係数_乗用_LPG),1,1,AR717):INDEX((係数_乗用_ガソリン,係数_乗用_CNG,係数_乗用_軽油,係数_乗用_メタノール,係数_乗用_LPG),125,5,AR717),3,FALSE))))))</f>
        <v/>
      </c>
      <c r="AP717" s="375" t="str">
        <f t="shared" si="319"/>
        <v/>
      </c>
      <c r="AQ717" s="444" t="str">
        <f t="shared" si="320"/>
        <v/>
      </c>
      <c r="AR717" s="375" t="str">
        <f t="shared" si="323"/>
        <v/>
      </c>
      <c r="AS717" s="377" t="str">
        <f t="shared" si="321"/>
        <v/>
      </c>
      <c r="AT717" s="378" t="str">
        <f t="shared" si="322"/>
        <v/>
      </c>
      <c r="AX717" s="625" t="b">
        <f t="shared" si="324"/>
        <v>0</v>
      </c>
      <c r="AY717" s="7" t="str">
        <f t="shared" si="325"/>
        <v>FALSEFALSEFALSE</v>
      </c>
      <c r="AZ717" s="626">
        <f t="shared" si="307"/>
        <v>0</v>
      </c>
      <c r="BA717" s="627" t="str">
        <f t="shared" si="308"/>
        <v/>
      </c>
      <c r="BB717" s="627">
        <f t="shared" si="309"/>
        <v>0</v>
      </c>
      <c r="BC717" s="690" t="str">
        <f t="shared" si="310"/>
        <v/>
      </c>
    </row>
    <row r="718" spans="1:55">
      <c r="A718" s="381">
        <v>662</v>
      </c>
      <c r="B718" s="117"/>
      <c r="C718" s="288"/>
      <c r="D718" s="289"/>
      <c r="E718" s="289"/>
      <c r="F718" s="290"/>
      <c r="G718" s="292"/>
      <c r="H718" s="116"/>
      <c r="I718" s="292"/>
      <c r="J718" s="116"/>
      <c r="K718" s="370" t="str">
        <f t="shared" si="301"/>
        <v/>
      </c>
      <c r="L718" s="370">
        <f t="shared" si="302"/>
        <v>0</v>
      </c>
      <c r="M718" s="370">
        <f t="shared" si="303"/>
        <v>0</v>
      </c>
      <c r="N718" s="371" t="str">
        <f t="shared" si="219"/>
        <v/>
      </c>
      <c r="O718" s="371" t="str">
        <f t="shared" si="220"/>
        <v/>
      </c>
      <c r="P718" s="371" t="str">
        <f t="shared" si="221"/>
        <v/>
      </c>
      <c r="Q718" s="371" t="str">
        <f t="shared" si="222"/>
        <v/>
      </c>
      <c r="R718" s="371" t="str">
        <f t="shared" si="223"/>
        <v/>
      </c>
      <c r="S718" s="371" t="str">
        <f t="shared" si="224"/>
        <v/>
      </c>
      <c r="T718" s="443" t="str">
        <f t="shared" si="304"/>
        <v/>
      </c>
      <c r="U718" s="539"/>
      <c r="V718" s="117"/>
      <c r="W718" s="118"/>
      <c r="X718" s="119"/>
      <c r="Y718" s="120"/>
      <c r="Z718" s="122"/>
      <c r="AA718" s="121"/>
      <c r="AB718" s="443" t="str">
        <f t="shared" si="305"/>
        <v/>
      </c>
      <c r="AC718" s="734" t="str">
        <f t="shared" si="306"/>
        <v/>
      </c>
      <c r="AD718" s="372"/>
      <c r="AE718" s="485"/>
      <c r="AF718" s="373" t="str">
        <f t="shared" si="311"/>
        <v/>
      </c>
      <c r="AG718" s="373" t="str">
        <f t="shared" si="312"/>
        <v/>
      </c>
      <c r="AH718" s="374" t="str">
        <f t="shared" si="313"/>
        <v/>
      </c>
      <c r="AI718" s="375" t="str">
        <f t="shared" si="314"/>
        <v/>
      </c>
      <c r="AJ718" s="375" t="str">
        <f t="shared" si="315"/>
        <v/>
      </c>
      <c r="AK718" s="375" t="str">
        <f t="shared" si="316"/>
        <v/>
      </c>
      <c r="AL718" s="375" t="str">
        <f t="shared" si="317"/>
        <v/>
      </c>
      <c r="AM718" s="375" t="str">
        <f t="shared" si="318"/>
        <v/>
      </c>
      <c r="AN718" s="376" t="str">
        <f>IF(AF718="","",IF(OR(AH718="",AH718="-"),"－",IF(OR(AM718=8,AM718=9),"",IF(OR(AJ718=3,AJ718=4,AJ718=5,AJ718=6),VLOOKUP(AH718,INDEX((係数_バス貨物_ガソリン,係数_バス貨物_CNG,係数_バス貨物_軽油,係数_バス貨物_メタノール,係数_バス貨物_LPG),MATCH(AL718,【参考】排出ガスレベル!$AI$4:$AI$671,1),1,AR718):INDEX((係数_バス貨物_ガソリン,係数_バス貨物_CNG,係数_バス貨物_軽油,係数_バス貨物_メタノール,係数_バス貨物_LPG),MATCH(AL718+1,【参考】排出ガスレベル!$AI$4:$AI$671,1)-1,5,AR718),2,FALSE),IF(OR(AJ718=1,AJ718=2),VLOOKUP(AH718,INDEX((係数_乗用_ガソリン,係数_乗用_CNG,係数_乗用_軽油,係数_乗用_メタノール,係数_乗用_LPG),1,1,AR718):INDEX((係数_乗用_ガソリン,係数_乗用_CNG,係数_乗用_軽油,係数_乗用_メタノール,係数_乗用_LPG),125,5,AR718),2,FALSE))))))</f>
        <v/>
      </c>
      <c r="AO718" s="376" t="str">
        <f>IF(T718="","",IF(OR(AH718="",AH718="-"),"－",IF(OR(AM718=8,AM718=9),"",IF(OR(AJ718=3,AJ718=4,AJ718=5,AJ718=6),VLOOKUP(AH718,INDEX((係数_バス貨物_ガソリン,係数_バス貨物_CNG,係数_バス貨物_軽油,係数_バス貨物_メタノール,係数_バス貨物_LPG),MATCH(AL718,【参考】排出ガスレベル!$AI$4:$AI$671,1),1,AR718):INDEX((係数_バス貨物_ガソリン,係数_バス貨物_CNG,係数_バス貨物_軽油,係数_バス貨物_メタノール,係数_バス貨物_LPG),MATCH(AL718+1,【参考】排出ガスレベル!$AI$4:$AI$671,1)-1,5,AR718),3,FALSE),IF(OR(AJ718=1,AJ718=2),VLOOKUP(AH718,INDEX((係数_乗用_ガソリン,係数_乗用_CNG,係数_乗用_軽油,係数_乗用_メタノール,係数_乗用_LPG),1,1,AR718):INDEX((係数_乗用_ガソリン,係数_乗用_CNG,係数_乗用_軽油,係数_乗用_メタノール,係数_乗用_LPG),125,5,AR718),3,FALSE))))))</f>
        <v/>
      </c>
      <c r="AP718" s="375" t="str">
        <f t="shared" si="319"/>
        <v/>
      </c>
      <c r="AQ718" s="444" t="str">
        <f t="shared" si="320"/>
        <v/>
      </c>
      <c r="AR718" s="375" t="str">
        <f t="shared" si="323"/>
        <v/>
      </c>
      <c r="AS718" s="377" t="str">
        <f t="shared" si="321"/>
        <v/>
      </c>
      <c r="AT718" s="378" t="str">
        <f t="shared" si="322"/>
        <v/>
      </c>
      <c r="AX718" s="625" t="b">
        <f t="shared" si="324"/>
        <v>0</v>
      </c>
      <c r="AY718" s="7" t="str">
        <f t="shared" si="325"/>
        <v>FALSEFALSEFALSE</v>
      </c>
      <c r="AZ718" s="626">
        <f t="shared" si="307"/>
        <v>0</v>
      </c>
      <c r="BA718" s="627" t="str">
        <f t="shared" si="308"/>
        <v/>
      </c>
      <c r="BB718" s="627">
        <f t="shared" si="309"/>
        <v>0</v>
      </c>
      <c r="BC718" s="690" t="str">
        <f t="shared" si="310"/>
        <v/>
      </c>
    </row>
    <row r="719" spans="1:55">
      <c r="A719" s="381">
        <v>663</v>
      </c>
      <c r="B719" s="117"/>
      <c r="C719" s="288"/>
      <c r="D719" s="289"/>
      <c r="E719" s="289"/>
      <c r="F719" s="290"/>
      <c r="G719" s="292"/>
      <c r="H719" s="116"/>
      <c r="I719" s="292"/>
      <c r="J719" s="116"/>
      <c r="K719" s="370" t="str">
        <f t="shared" si="301"/>
        <v/>
      </c>
      <c r="L719" s="370">
        <f t="shared" si="302"/>
        <v>0</v>
      </c>
      <c r="M719" s="370">
        <f t="shared" si="303"/>
        <v>0</v>
      </c>
      <c r="N719" s="371" t="str">
        <f t="shared" si="219"/>
        <v/>
      </c>
      <c r="O719" s="371" t="str">
        <f t="shared" si="220"/>
        <v/>
      </c>
      <c r="P719" s="371" t="str">
        <f t="shared" si="221"/>
        <v/>
      </c>
      <c r="Q719" s="371" t="str">
        <f t="shared" si="222"/>
        <v/>
      </c>
      <c r="R719" s="371" t="str">
        <f t="shared" si="223"/>
        <v/>
      </c>
      <c r="S719" s="371" t="str">
        <f t="shared" si="224"/>
        <v/>
      </c>
      <c r="T719" s="443" t="str">
        <f t="shared" si="304"/>
        <v/>
      </c>
      <c r="U719" s="539"/>
      <c r="V719" s="117"/>
      <c r="W719" s="118"/>
      <c r="X719" s="119"/>
      <c r="Y719" s="120"/>
      <c r="Z719" s="122"/>
      <c r="AA719" s="121"/>
      <c r="AB719" s="443" t="str">
        <f t="shared" si="305"/>
        <v/>
      </c>
      <c r="AC719" s="734" t="str">
        <f t="shared" si="306"/>
        <v/>
      </c>
      <c r="AD719" s="372"/>
      <c r="AE719" s="485"/>
      <c r="AF719" s="373" t="str">
        <f t="shared" si="311"/>
        <v/>
      </c>
      <c r="AG719" s="373" t="str">
        <f t="shared" si="312"/>
        <v/>
      </c>
      <c r="AH719" s="374" t="str">
        <f t="shared" si="313"/>
        <v/>
      </c>
      <c r="AI719" s="375" t="str">
        <f t="shared" si="314"/>
        <v/>
      </c>
      <c r="AJ719" s="375" t="str">
        <f t="shared" si="315"/>
        <v/>
      </c>
      <c r="AK719" s="375" t="str">
        <f t="shared" si="316"/>
        <v/>
      </c>
      <c r="AL719" s="375" t="str">
        <f t="shared" si="317"/>
        <v/>
      </c>
      <c r="AM719" s="375" t="str">
        <f t="shared" si="318"/>
        <v/>
      </c>
      <c r="AN719" s="376" t="str">
        <f>IF(AF719="","",IF(OR(AH719="",AH719="-"),"－",IF(OR(AM719=8,AM719=9),"",IF(OR(AJ719=3,AJ719=4,AJ719=5,AJ719=6),VLOOKUP(AH719,INDEX((係数_バス貨物_ガソリン,係数_バス貨物_CNG,係数_バス貨物_軽油,係数_バス貨物_メタノール,係数_バス貨物_LPG),MATCH(AL719,【参考】排出ガスレベル!$AI$4:$AI$671,1),1,AR719):INDEX((係数_バス貨物_ガソリン,係数_バス貨物_CNG,係数_バス貨物_軽油,係数_バス貨物_メタノール,係数_バス貨物_LPG),MATCH(AL719+1,【参考】排出ガスレベル!$AI$4:$AI$671,1)-1,5,AR719),2,FALSE),IF(OR(AJ719=1,AJ719=2),VLOOKUP(AH719,INDEX((係数_乗用_ガソリン,係数_乗用_CNG,係数_乗用_軽油,係数_乗用_メタノール,係数_乗用_LPG),1,1,AR719):INDEX((係数_乗用_ガソリン,係数_乗用_CNG,係数_乗用_軽油,係数_乗用_メタノール,係数_乗用_LPG),125,5,AR719),2,FALSE))))))</f>
        <v/>
      </c>
      <c r="AO719" s="376" t="str">
        <f>IF(T719="","",IF(OR(AH719="",AH719="-"),"－",IF(OR(AM719=8,AM719=9),"",IF(OR(AJ719=3,AJ719=4,AJ719=5,AJ719=6),VLOOKUP(AH719,INDEX((係数_バス貨物_ガソリン,係数_バス貨物_CNG,係数_バス貨物_軽油,係数_バス貨物_メタノール,係数_バス貨物_LPG),MATCH(AL719,【参考】排出ガスレベル!$AI$4:$AI$671,1),1,AR719):INDEX((係数_バス貨物_ガソリン,係数_バス貨物_CNG,係数_バス貨物_軽油,係数_バス貨物_メタノール,係数_バス貨物_LPG),MATCH(AL719+1,【参考】排出ガスレベル!$AI$4:$AI$671,1)-1,5,AR719),3,FALSE),IF(OR(AJ719=1,AJ719=2),VLOOKUP(AH719,INDEX((係数_乗用_ガソリン,係数_乗用_CNG,係数_乗用_軽油,係数_乗用_メタノール,係数_乗用_LPG),1,1,AR719):INDEX((係数_乗用_ガソリン,係数_乗用_CNG,係数_乗用_軽油,係数_乗用_メタノール,係数_乗用_LPG),125,5,AR719),3,FALSE))))))</f>
        <v/>
      </c>
      <c r="AP719" s="375" t="str">
        <f t="shared" si="319"/>
        <v/>
      </c>
      <c r="AQ719" s="444" t="str">
        <f t="shared" si="320"/>
        <v/>
      </c>
      <c r="AR719" s="375" t="str">
        <f t="shared" si="323"/>
        <v/>
      </c>
      <c r="AS719" s="377" t="str">
        <f t="shared" si="321"/>
        <v/>
      </c>
      <c r="AT719" s="378" t="str">
        <f t="shared" si="322"/>
        <v/>
      </c>
      <c r="AX719" s="625" t="b">
        <f t="shared" si="324"/>
        <v>0</v>
      </c>
      <c r="AY719" s="7" t="str">
        <f t="shared" si="325"/>
        <v>FALSEFALSEFALSE</v>
      </c>
      <c r="AZ719" s="626">
        <f t="shared" si="307"/>
        <v>0</v>
      </c>
      <c r="BA719" s="627" t="str">
        <f t="shared" si="308"/>
        <v/>
      </c>
      <c r="BB719" s="627">
        <f t="shared" si="309"/>
        <v>0</v>
      </c>
      <c r="BC719" s="690" t="str">
        <f t="shared" si="310"/>
        <v/>
      </c>
    </row>
    <row r="720" spans="1:55">
      <c r="A720" s="381">
        <v>664</v>
      </c>
      <c r="B720" s="117"/>
      <c r="C720" s="288"/>
      <c r="D720" s="289"/>
      <c r="E720" s="289"/>
      <c r="F720" s="290"/>
      <c r="G720" s="292"/>
      <c r="H720" s="116"/>
      <c r="I720" s="292"/>
      <c r="J720" s="116"/>
      <c r="K720" s="370" t="str">
        <f t="shared" si="301"/>
        <v/>
      </c>
      <c r="L720" s="370">
        <f t="shared" si="302"/>
        <v>0</v>
      </c>
      <c r="M720" s="370">
        <f t="shared" si="303"/>
        <v>0</v>
      </c>
      <c r="N720" s="371" t="str">
        <f t="shared" si="219"/>
        <v/>
      </c>
      <c r="O720" s="371" t="str">
        <f t="shared" si="220"/>
        <v/>
      </c>
      <c r="P720" s="371" t="str">
        <f t="shared" si="221"/>
        <v/>
      </c>
      <c r="Q720" s="371" t="str">
        <f t="shared" si="222"/>
        <v/>
      </c>
      <c r="R720" s="371" t="str">
        <f t="shared" si="223"/>
        <v/>
      </c>
      <c r="S720" s="371" t="str">
        <f t="shared" si="224"/>
        <v/>
      </c>
      <c r="T720" s="443" t="str">
        <f t="shared" si="304"/>
        <v/>
      </c>
      <c r="U720" s="539"/>
      <c r="V720" s="117"/>
      <c r="W720" s="118"/>
      <c r="X720" s="119"/>
      <c r="Y720" s="120"/>
      <c r="Z720" s="122"/>
      <c r="AA720" s="121"/>
      <c r="AB720" s="443" t="str">
        <f t="shared" si="305"/>
        <v/>
      </c>
      <c r="AC720" s="734" t="str">
        <f t="shared" si="306"/>
        <v/>
      </c>
      <c r="AD720" s="372"/>
      <c r="AE720" s="485"/>
      <c r="AF720" s="373" t="str">
        <f t="shared" si="311"/>
        <v/>
      </c>
      <c r="AG720" s="373" t="str">
        <f t="shared" si="312"/>
        <v/>
      </c>
      <c r="AH720" s="374" t="str">
        <f t="shared" si="313"/>
        <v/>
      </c>
      <c r="AI720" s="375" t="str">
        <f t="shared" si="314"/>
        <v/>
      </c>
      <c r="AJ720" s="375" t="str">
        <f t="shared" si="315"/>
        <v/>
      </c>
      <c r="AK720" s="375" t="str">
        <f t="shared" si="316"/>
        <v/>
      </c>
      <c r="AL720" s="375" t="str">
        <f t="shared" si="317"/>
        <v/>
      </c>
      <c r="AM720" s="375" t="str">
        <f t="shared" si="318"/>
        <v/>
      </c>
      <c r="AN720" s="376" t="str">
        <f>IF(AF720="","",IF(OR(AH720="",AH720="-"),"－",IF(OR(AM720=8,AM720=9),"",IF(OR(AJ720=3,AJ720=4,AJ720=5,AJ720=6),VLOOKUP(AH720,INDEX((係数_バス貨物_ガソリン,係数_バス貨物_CNG,係数_バス貨物_軽油,係数_バス貨物_メタノール,係数_バス貨物_LPG),MATCH(AL720,【参考】排出ガスレベル!$AI$4:$AI$671,1),1,AR720):INDEX((係数_バス貨物_ガソリン,係数_バス貨物_CNG,係数_バス貨物_軽油,係数_バス貨物_メタノール,係数_バス貨物_LPG),MATCH(AL720+1,【参考】排出ガスレベル!$AI$4:$AI$671,1)-1,5,AR720),2,FALSE),IF(OR(AJ720=1,AJ720=2),VLOOKUP(AH720,INDEX((係数_乗用_ガソリン,係数_乗用_CNG,係数_乗用_軽油,係数_乗用_メタノール,係数_乗用_LPG),1,1,AR720):INDEX((係数_乗用_ガソリン,係数_乗用_CNG,係数_乗用_軽油,係数_乗用_メタノール,係数_乗用_LPG),125,5,AR720),2,FALSE))))))</f>
        <v/>
      </c>
      <c r="AO720" s="376" t="str">
        <f>IF(T720="","",IF(OR(AH720="",AH720="-"),"－",IF(OR(AM720=8,AM720=9),"",IF(OR(AJ720=3,AJ720=4,AJ720=5,AJ720=6),VLOOKUP(AH720,INDEX((係数_バス貨物_ガソリン,係数_バス貨物_CNG,係数_バス貨物_軽油,係数_バス貨物_メタノール,係数_バス貨物_LPG),MATCH(AL720,【参考】排出ガスレベル!$AI$4:$AI$671,1),1,AR720):INDEX((係数_バス貨物_ガソリン,係数_バス貨物_CNG,係数_バス貨物_軽油,係数_バス貨物_メタノール,係数_バス貨物_LPG),MATCH(AL720+1,【参考】排出ガスレベル!$AI$4:$AI$671,1)-1,5,AR720),3,FALSE),IF(OR(AJ720=1,AJ720=2),VLOOKUP(AH720,INDEX((係数_乗用_ガソリン,係数_乗用_CNG,係数_乗用_軽油,係数_乗用_メタノール,係数_乗用_LPG),1,1,AR720):INDEX((係数_乗用_ガソリン,係数_乗用_CNG,係数_乗用_軽油,係数_乗用_メタノール,係数_乗用_LPG),125,5,AR720),3,FALSE))))))</f>
        <v/>
      </c>
      <c r="AP720" s="375" t="str">
        <f t="shared" si="319"/>
        <v/>
      </c>
      <c r="AQ720" s="444" t="str">
        <f t="shared" si="320"/>
        <v/>
      </c>
      <c r="AR720" s="375" t="str">
        <f t="shared" si="323"/>
        <v/>
      </c>
      <c r="AS720" s="377" t="str">
        <f t="shared" si="321"/>
        <v/>
      </c>
      <c r="AT720" s="378" t="str">
        <f t="shared" si="322"/>
        <v/>
      </c>
      <c r="AX720" s="625" t="b">
        <f t="shared" si="324"/>
        <v>0</v>
      </c>
      <c r="AY720" s="7" t="str">
        <f t="shared" si="325"/>
        <v>FALSEFALSEFALSE</v>
      </c>
      <c r="AZ720" s="626">
        <f t="shared" si="307"/>
        <v>0</v>
      </c>
      <c r="BA720" s="627" t="str">
        <f t="shared" si="308"/>
        <v/>
      </c>
      <c r="BB720" s="627">
        <f t="shared" si="309"/>
        <v>0</v>
      </c>
      <c r="BC720" s="690" t="str">
        <f t="shared" si="310"/>
        <v/>
      </c>
    </row>
    <row r="721" spans="1:55">
      <c r="A721" s="381">
        <v>665</v>
      </c>
      <c r="B721" s="117"/>
      <c r="C721" s="288"/>
      <c r="D721" s="289"/>
      <c r="E721" s="289"/>
      <c r="F721" s="290"/>
      <c r="G721" s="292"/>
      <c r="H721" s="116"/>
      <c r="I721" s="292"/>
      <c r="J721" s="116"/>
      <c r="K721" s="370" t="str">
        <f t="shared" si="301"/>
        <v/>
      </c>
      <c r="L721" s="370">
        <f t="shared" si="302"/>
        <v>0</v>
      </c>
      <c r="M721" s="370">
        <f t="shared" si="303"/>
        <v>0</v>
      </c>
      <c r="N721" s="371" t="str">
        <f t="shared" si="219"/>
        <v/>
      </c>
      <c r="O721" s="371" t="str">
        <f t="shared" si="220"/>
        <v/>
      </c>
      <c r="P721" s="371" t="str">
        <f t="shared" si="221"/>
        <v/>
      </c>
      <c r="Q721" s="371" t="str">
        <f t="shared" si="222"/>
        <v/>
      </c>
      <c r="R721" s="371" t="str">
        <f t="shared" si="223"/>
        <v/>
      </c>
      <c r="S721" s="371" t="str">
        <f t="shared" si="224"/>
        <v/>
      </c>
      <c r="T721" s="443" t="str">
        <f t="shared" si="304"/>
        <v/>
      </c>
      <c r="U721" s="539"/>
      <c r="V721" s="117"/>
      <c r="W721" s="118"/>
      <c r="X721" s="119"/>
      <c r="Y721" s="120"/>
      <c r="Z721" s="122"/>
      <c r="AA721" s="121"/>
      <c r="AB721" s="443" t="str">
        <f t="shared" si="305"/>
        <v/>
      </c>
      <c r="AC721" s="734" t="str">
        <f t="shared" si="306"/>
        <v/>
      </c>
      <c r="AD721" s="372"/>
      <c r="AE721" s="485"/>
      <c r="AF721" s="373" t="str">
        <f t="shared" si="311"/>
        <v/>
      </c>
      <c r="AG721" s="373" t="str">
        <f t="shared" si="312"/>
        <v/>
      </c>
      <c r="AH721" s="374" t="str">
        <f t="shared" si="313"/>
        <v/>
      </c>
      <c r="AI721" s="375" t="str">
        <f t="shared" si="314"/>
        <v/>
      </c>
      <c r="AJ721" s="375" t="str">
        <f t="shared" si="315"/>
        <v/>
      </c>
      <c r="AK721" s="375" t="str">
        <f t="shared" si="316"/>
        <v/>
      </c>
      <c r="AL721" s="375" t="str">
        <f t="shared" si="317"/>
        <v/>
      </c>
      <c r="AM721" s="375" t="str">
        <f t="shared" si="318"/>
        <v/>
      </c>
      <c r="AN721" s="376" t="str">
        <f>IF(AF721="","",IF(OR(AH721="",AH721="-"),"－",IF(OR(AM721=8,AM721=9),"",IF(OR(AJ721=3,AJ721=4,AJ721=5,AJ721=6),VLOOKUP(AH721,INDEX((係数_バス貨物_ガソリン,係数_バス貨物_CNG,係数_バス貨物_軽油,係数_バス貨物_メタノール,係数_バス貨物_LPG),MATCH(AL721,【参考】排出ガスレベル!$AI$4:$AI$671,1),1,AR721):INDEX((係数_バス貨物_ガソリン,係数_バス貨物_CNG,係数_バス貨物_軽油,係数_バス貨物_メタノール,係数_バス貨物_LPG),MATCH(AL721+1,【参考】排出ガスレベル!$AI$4:$AI$671,1)-1,5,AR721),2,FALSE),IF(OR(AJ721=1,AJ721=2),VLOOKUP(AH721,INDEX((係数_乗用_ガソリン,係数_乗用_CNG,係数_乗用_軽油,係数_乗用_メタノール,係数_乗用_LPG),1,1,AR721):INDEX((係数_乗用_ガソリン,係数_乗用_CNG,係数_乗用_軽油,係数_乗用_メタノール,係数_乗用_LPG),125,5,AR721),2,FALSE))))))</f>
        <v/>
      </c>
      <c r="AO721" s="376" t="str">
        <f>IF(T721="","",IF(OR(AH721="",AH721="-"),"－",IF(OR(AM721=8,AM721=9),"",IF(OR(AJ721=3,AJ721=4,AJ721=5,AJ721=6),VLOOKUP(AH721,INDEX((係数_バス貨物_ガソリン,係数_バス貨物_CNG,係数_バス貨物_軽油,係数_バス貨物_メタノール,係数_バス貨物_LPG),MATCH(AL721,【参考】排出ガスレベル!$AI$4:$AI$671,1),1,AR721):INDEX((係数_バス貨物_ガソリン,係数_バス貨物_CNG,係数_バス貨物_軽油,係数_バス貨物_メタノール,係数_バス貨物_LPG),MATCH(AL721+1,【参考】排出ガスレベル!$AI$4:$AI$671,1)-1,5,AR721),3,FALSE),IF(OR(AJ721=1,AJ721=2),VLOOKUP(AH721,INDEX((係数_乗用_ガソリン,係数_乗用_CNG,係数_乗用_軽油,係数_乗用_メタノール,係数_乗用_LPG),1,1,AR721):INDEX((係数_乗用_ガソリン,係数_乗用_CNG,係数_乗用_軽油,係数_乗用_メタノール,係数_乗用_LPG),125,5,AR721),3,FALSE))))))</f>
        <v/>
      </c>
      <c r="AP721" s="375" t="str">
        <f t="shared" si="319"/>
        <v/>
      </c>
      <c r="AQ721" s="444" t="str">
        <f t="shared" si="320"/>
        <v/>
      </c>
      <c r="AR721" s="375" t="str">
        <f t="shared" si="323"/>
        <v/>
      </c>
      <c r="AS721" s="377" t="str">
        <f t="shared" si="321"/>
        <v/>
      </c>
      <c r="AT721" s="378" t="str">
        <f t="shared" si="322"/>
        <v/>
      </c>
      <c r="AX721" s="625" t="b">
        <f t="shared" si="324"/>
        <v>0</v>
      </c>
      <c r="AY721" s="7" t="str">
        <f t="shared" si="325"/>
        <v>FALSEFALSEFALSE</v>
      </c>
      <c r="AZ721" s="626">
        <f t="shared" si="307"/>
        <v>0</v>
      </c>
      <c r="BA721" s="627" t="str">
        <f t="shared" si="308"/>
        <v/>
      </c>
      <c r="BB721" s="627">
        <f t="shared" si="309"/>
        <v>0</v>
      </c>
      <c r="BC721" s="690" t="str">
        <f t="shared" si="310"/>
        <v/>
      </c>
    </row>
    <row r="722" spans="1:55">
      <c r="A722" s="381">
        <v>666</v>
      </c>
      <c r="B722" s="117"/>
      <c r="C722" s="288"/>
      <c r="D722" s="289"/>
      <c r="E722" s="289"/>
      <c r="F722" s="290"/>
      <c r="G722" s="292"/>
      <c r="H722" s="116"/>
      <c r="I722" s="292"/>
      <c r="J722" s="116"/>
      <c r="K722" s="370" t="str">
        <f t="shared" si="301"/>
        <v/>
      </c>
      <c r="L722" s="370">
        <f t="shared" si="302"/>
        <v>0</v>
      </c>
      <c r="M722" s="370">
        <f t="shared" si="303"/>
        <v>0</v>
      </c>
      <c r="N722" s="371" t="str">
        <f t="shared" si="219"/>
        <v/>
      </c>
      <c r="O722" s="371" t="str">
        <f t="shared" si="220"/>
        <v/>
      </c>
      <c r="P722" s="371" t="str">
        <f t="shared" si="221"/>
        <v/>
      </c>
      <c r="Q722" s="371" t="str">
        <f t="shared" si="222"/>
        <v/>
      </c>
      <c r="R722" s="371" t="str">
        <f t="shared" si="223"/>
        <v/>
      </c>
      <c r="S722" s="371" t="str">
        <f t="shared" si="224"/>
        <v/>
      </c>
      <c r="T722" s="443" t="str">
        <f t="shared" si="304"/>
        <v/>
      </c>
      <c r="U722" s="539"/>
      <c r="V722" s="117"/>
      <c r="W722" s="118"/>
      <c r="X722" s="119"/>
      <c r="Y722" s="120"/>
      <c r="Z722" s="122"/>
      <c r="AA722" s="121"/>
      <c r="AB722" s="443" t="str">
        <f t="shared" si="305"/>
        <v/>
      </c>
      <c r="AC722" s="734" t="str">
        <f t="shared" si="306"/>
        <v/>
      </c>
      <c r="AD722" s="372"/>
      <c r="AE722" s="485"/>
      <c r="AF722" s="373" t="str">
        <f t="shared" si="311"/>
        <v/>
      </c>
      <c r="AG722" s="373" t="str">
        <f t="shared" si="312"/>
        <v/>
      </c>
      <c r="AH722" s="374" t="str">
        <f t="shared" si="313"/>
        <v/>
      </c>
      <c r="AI722" s="375" t="str">
        <f t="shared" si="314"/>
        <v/>
      </c>
      <c r="AJ722" s="375" t="str">
        <f t="shared" si="315"/>
        <v/>
      </c>
      <c r="AK722" s="375" t="str">
        <f t="shared" si="316"/>
        <v/>
      </c>
      <c r="AL722" s="375" t="str">
        <f t="shared" si="317"/>
        <v/>
      </c>
      <c r="AM722" s="375" t="str">
        <f t="shared" si="318"/>
        <v/>
      </c>
      <c r="AN722" s="376" t="str">
        <f>IF(AF722="","",IF(OR(AH722="",AH722="-"),"－",IF(OR(AM722=8,AM722=9),"",IF(OR(AJ722=3,AJ722=4,AJ722=5,AJ722=6),VLOOKUP(AH722,INDEX((係数_バス貨物_ガソリン,係数_バス貨物_CNG,係数_バス貨物_軽油,係数_バス貨物_メタノール,係数_バス貨物_LPG),MATCH(AL722,【参考】排出ガスレベル!$AI$4:$AI$671,1),1,AR722):INDEX((係数_バス貨物_ガソリン,係数_バス貨物_CNG,係数_バス貨物_軽油,係数_バス貨物_メタノール,係数_バス貨物_LPG),MATCH(AL722+1,【参考】排出ガスレベル!$AI$4:$AI$671,1)-1,5,AR722),2,FALSE),IF(OR(AJ722=1,AJ722=2),VLOOKUP(AH722,INDEX((係数_乗用_ガソリン,係数_乗用_CNG,係数_乗用_軽油,係数_乗用_メタノール,係数_乗用_LPG),1,1,AR722):INDEX((係数_乗用_ガソリン,係数_乗用_CNG,係数_乗用_軽油,係数_乗用_メタノール,係数_乗用_LPG),125,5,AR722),2,FALSE))))))</f>
        <v/>
      </c>
      <c r="AO722" s="376" t="str">
        <f>IF(T722="","",IF(OR(AH722="",AH722="-"),"－",IF(OR(AM722=8,AM722=9),"",IF(OR(AJ722=3,AJ722=4,AJ722=5,AJ722=6),VLOOKUP(AH722,INDEX((係数_バス貨物_ガソリン,係数_バス貨物_CNG,係数_バス貨物_軽油,係数_バス貨物_メタノール,係数_バス貨物_LPG),MATCH(AL722,【参考】排出ガスレベル!$AI$4:$AI$671,1),1,AR722):INDEX((係数_バス貨物_ガソリン,係数_バス貨物_CNG,係数_バス貨物_軽油,係数_バス貨物_メタノール,係数_バス貨物_LPG),MATCH(AL722+1,【参考】排出ガスレベル!$AI$4:$AI$671,1)-1,5,AR722),3,FALSE),IF(OR(AJ722=1,AJ722=2),VLOOKUP(AH722,INDEX((係数_乗用_ガソリン,係数_乗用_CNG,係数_乗用_軽油,係数_乗用_メタノール,係数_乗用_LPG),1,1,AR722):INDEX((係数_乗用_ガソリン,係数_乗用_CNG,係数_乗用_軽油,係数_乗用_メタノール,係数_乗用_LPG),125,5,AR722),3,FALSE))))))</f>
        <v/>
      </c>
      <c r="AP722" s="375" t="str">
        <f t="shared" si="319"/>
        <v/>
      </c>
      <c r="AQ722" s="444" t="str">
        <f t="shared" si="320"/>
        <v/>
      </c>
      <c r="AR722" s="375" t="str">
        <f t="shared" si="323"/>
        <v/>
      </c>
      <c r="AS722" s="377" t="str">
        <f t="shared" si="321"/>
        <v/>
      </c>
      <c r="AT722" s="378" t="str">
        <f t="shared" si="322"/>
        <v/>
      </c>
      <c r="AX722" s="625" t="b">
        <f t="shared" si="324"/>
        <v>0</v>
      </c>
      <c r="AY722" s="7" t="str">
        <f t="shared" si="325"/>
        <v>FALSEFALSEFALSE</v>
      </c>
      <c r="AZ722" s="626">
        <f t="shared" si="307"/>
        <v>0</v>
      </c>
      <c r="BA722" s="627" t="str">
        <f t="shared" si="308"/>
        <v/>
      </c>
      <c r="BB722" s="627">
        <f t="shared" si="309"/>
        <v>0</v>
      </c>
      <c r="BC722" s="690" t="str">
        <f t="shared" si="310"/>
        <v/>
      </c>
    </row>
    <row r="723" spans="1:55">
      <c r="A723" s="381">
        <v>667</v>
      </c>
      <c r="B723" s="117"/>
      <c r="C723" s="288"/>
      <c r="D723" s="289"/>
      <c r="E723" s="289"/>
      <c r="F723" s="290"/>
      <c r="G723" s="292"/>
      <c r="H723" s="116"/>
      <c r="I723" s="292"/>
      <c r="J723" s="116"/>
      <c r="K723" s="370" t="str">
        <f t="shared" si="301"/>
        <v/>
      </c>
      <c r="L723" s="370">
        <f t="shared" si="302"/>
        <v>0</v>
      </c>
      <c r="M723" s="370">
        <f t="shared" si="303"/>
        <v>0</v>
      </c>
      <c r="N723" s="371" t="str">
        <f t="shared" si="219"/>
        <v/>
      </c>
      <c r="O723" s="371" t="str">
        <f t="shared" si="220"/>
        <v/>
      </c>
      <c r="P723" s="371" t="str">
        <f t="shared" si="221"/>
        <v/>
      </c>
      <c r="Q723" s="371" t="str">
        <f t="shared" si="222"/>
        <v/>
      </c>
      <c r="R723" s="371" t="str">
        <f t="shared" si="223"/>
        <v/>
      </c>
      <c r="S723" s="371" t="str">
        <f t="shared" si="224"/>
        <v/>
      </c>
      <c r="T723" s="443" t="str">
        <f t="shared" si="304"/>
        <v/>
      </c>
      <c r="U723" s="539"/>
      <c r="V723" s="117"/>
      <c r="W723" s="118"/>
      <c r="X723" s="119"/>
      <c r="Y723" s="120"/>
      <c r="Z723" s="122"/>
      <c r="AA723" s="121"/>
      <c r="AB723" s="443" t="str">
        <f t="shared" si="305"/>
        <v/>
      </c>
      <c r="AC723" s="734" t="str">
        <f t="shared" si="306"/>
        <v/>
      </c>
      <c r="AD723" s="372"/>
      <c r="AE723" s="485"/>
      <c r="AF723" s="373" t="str">
        <f t="shared" si="311"/>
        <v/>
      </c>
      <c r="AG723" s="373" t="str">
        <f t="shared" si="312"/>
        <v/>
      </c>
      <c r="AH723" s="374" t="str">
        <f t="shared" si="313"/>
        <v/>
      </c>
      <c r="AI723" s="375" t="str">
        <f t="shared" si="314"/>
        <v/>
      </c>
      <c r="AJ723" s="375" t="str">
        <f t="shared" si="315"/>
        <v/>
      </c>
      <c r="AK723" s="375" t="str">
        <f t="shared" si="316"/>
        <v/>
      </c>
      <c r="AL723" s="375" t="str">
        <f t="shared" si="317"/>
        <v/>
      </c>
      <c r="AM723" s="375" t="str">
        <f t="shared" si="318"/>
        <v/>
      </c>
      <c r="AN723" s="376" t="str">
        <f>IF(AF723="","",IF(OR(AH723="",AH723="-"),"－",IF(OR(AM723=8,AM723=9),"",IF(OR(AJ723=3,AJ723=4,AJ723=5,AJ723=6),VLOOKUP(AH723,INDEX((係数_バス貨物_ガソリン,係数_バス貨物_CNG,係数_バス貨物_軽油,係数_バス貨物_メタノール,係数_バス貨物_LPG),MATCH(AL723,【参考】排出ガスレベル!$AI$4:$AI$671,1),1,AR723):INDEX((係数_バス貨物_ガソリン,係数_バス貨物_CNG,係数_バス貨物_軽油,係数_バス貨物_メタノール,係数_バス貨物_LPG),MATCH(AL723+1,【参考】排出ガスレベル!$AI$4:$AI$671,1)-1,5,AR723),2,FALSE),IF(OR(AJ723=1,AJ723=2),VLOOKUP(AH723,INDEX((係数_乗用_ガソリン,係数_乗用_CNG,係数_乗用_軽油,係数_乗用_メタノール,係数_乗用_LPG),1,1,AR723):INDEX((係数_乗用_ガソリン,係数_乗用_CNG,係数_乗用_軽油,係数_乗用_メタノール,係数_乗用_LPG),125,5,AR723),2,FALSE))))))</f>
        <v/>
      </c>
      <c r="AO723" s="376" t="str">
        <f>IF(T723="","",IF(OR(AH723="",AH723="-"),"－",IF(OR(AM723=8,AM723=9),"",IF(OR(AJ723=3,AJ723=4,AJ723=5,AJ723=6),VLOOKUP(AH723,INDEX((係数_バス貨物_ガソリン,係数_バス貨物_CNG,係数_バス貨物_軽油,係数_バス貨物_メタノール,係数_バス貨物_LPG),MATCH(AL723,【参考】排出ガスレベル!$AI$4:$AI$671,1),1,AR723):INDEX((係数_バス貨物_ガソリン,係数_バス貨物_CNG,係数_バス貨物_軽油,係数_バス貨物_メタノール,係数_バス貨物_LPG),MATCH(AL723+1,【参考】排出ガスレベル!$AI$4:$AI$671,1)-1,5,AR723),3,FALSE),IF(OR(AJ723=1,AJ723=2),VLOOKUP(AH723,INDEX((係数_乗用_ガソリン,係数_乗用_CNG,係数_乗用_軽油,係数_乗用_メタノール,係数_乗用_LPG),1,1,AR723):INDEX((係数_乗用_ガソリン,係数_乗用_CNG,係数_乗用_軽油,係数_乗用_メタノール,係数_乗用_LPG),125,5,AR723),3,FALSE))))))</f>
        <v/>
      </c>
      <c r="AP723" s="375" t="str">
        <f t="shared" si="319"/>
        <v/>
      </c>
      <c r="AQ723" s="444" t="str">
        <f t="shared" si="320"/>
        <v/>
      </c>
      <c r="AR723" s="375" t="str">
        <f t="shared" si="323"/>
        <v/>
      </c>
      <c r="AS723" s="377" t="str">
        <f t="shared" si="321"/>
        <v/>
      </c>
      <c r="AT723" s="378" t="str">
        <f t="shared" si="322"/>
        <v/>
      </c>
      <c r="AX723" s="625" t="b">
        <f t="shared" si="324"/>
        <v>0</v>
      </c>
      <c r="AY723" s="7" t="str">
        <f t="shared" si="325"/>
        <v>FALSEFALSEFALSE</v>
      </c>
      <c r="AZ723" s="626">
        <f t="shared" si="307"/>
        <v>0</v>
      </c>
      <c r="BA723" s="627" t="str">
        <f t="shared" si="308"/>
        <v/>
      </c>
      <c r="BB723" s="627">
        <f t="shared" si="309"/>
        <v>0</v>
      </c>
      <c r="BC723" s="690" t="str">
        <f t="shared" si="310"/>
        <v/>
      </c>
    </row>
    <row r="724" spans="1:55">
      <c r="A724" s="381">
        <v>668</v>
      </c>
      <c r="B724" s="117"/>
      <c r="C724" s="288"/>
      <c r="D724" s="289"/>
      <c r="E724" s="289"/>
      <c r="F724" s="290"/>
      <c r="G724" s="292"/>
      <c r="H724" s="116"/>
      <c r="I724" s="292"/>
      <c r="J724" s="116"/>
      <c r="K724" s="370" t="str">
        <f t="shared" si="301"/>
        <v/>
      </c>
      <c r="L724" s="370">
        <f t="shared" si="302"/>
        <v>0</v>
      </c>
      <c r="M724" s="370">
        <f t="shared" si="303"/>
        <v>0</v>
      </c>
      <c r="N724" s="371" t="str">
        <f t="shared" si="219"/>
        <v/>
      </c>
      <c r="O724" s="371" t="str">
        <f t="shared" si="220"/>
        <v/>
      </c>
      <c r="P724" s="371" t="str">
        <f t="shared" si="221"/>
        <v/>
      </c>
      <c r="Q724" s="371" t="str">
        <f t="shared" si="222"/>
        <v/>
      </c>
      <c r="R724" s="371" t="str">
        <f t="shared" si="223"/>
        <v/>
      </c>
      <c r="S724" s="371" t="str">
        <f t="shared" si="224"/>
        <v/>
      </c>
      <c r="T724" s="443" t="str">
        <f t="shared" si="304"/>
        <v/>
      </c>
      <c r="U724" s="539"/>
      <c r="V724" s="117"/>
      <c r="W724" s="118"/>
      <c r="X724" s="119"/>
      <c r="Y724" s="120"/>
      <c r="Z724" s="122"/>
      <c r="AA724" s="121"/>
      <c r="AB724" s="443" t="str">
        <f t="shared" si="305"/>
        <v/>
      </c>
      <c r="AC724" s="734" t="str">
        <f t="shared" si="306"/>
        <v/>
      </c>
      <c r="AD724" s="372"/>
      <c r="AE724" s="485"/>
      <c r="AF724" s="373" t="str">
        <f t="shared" si="311"/>
        <v/>
      </c>
      <c r="AG724" s="373" t="str">
        <f t="shared" si="312"/>
        <v/>
      </c>
      <c r="AH724" s="374" t="str">
        <f t="shared" si="313"/>
        <v/>
      </c>
      <c r="AI724" s="375" t="str">
        <f t="shared" si="314"/>
        <v/>
      </c>
      <c r="AJ724" s="375" t="str">
        <f t="shared" si="315"/>
        <v/>
      </c>
      <c r="AK724" s="375" t="str">
        <f t="shared" si="316"/>
        <v/>
      </c>
      <c r="AL724" s="375" t="str">
        <f t="shared" si="317"/>
        <v/>
      </c>
      <c r="AM724" s="375" t="str">
        <f t="shared" si="318"/>
        <v/>
      </c>
      <c r="AN724" s="376" t="str">
        <f>IF(AF724="","",IF(OR(AH724="",AH724="-"),"－",IF(OR(AM724=8,AM724=9),"",IF(OR(AJ724=3,AJ724=4,AJ724=5,AJ724=6),VLOOKUP(AH724,INDEX((係数_バス貨物_ガソリン,係数_バス貨物_CNG,係数_バス貨物_軽油,係数_バス貨物_メタノール,係数_バス貨物_LPG),MATCH(AL724,【参考】排出ガスレベル!$AI$4:$AI$671,1),1,AR724):INDEX((係数_バス貨物_ガソリン,係数_バス貨物_CNG,係数_バス貨物_軽油,係数_バス貨物_メタノール,係数_バス貨物_LPG),MATCH(AL724+1,【参考】排出ガスレベル!$AI$4:$AI$671,1)-1,5,AR724),2,FALSE),IF(OR(AJ724=1,AJ724=2),VLOOKUP(AH724,INDEX((係数_乗用_ガソリン,係数_乗用_CNG,係数_乗用_軽油,係数_乗用_メタノール,係数_乗用_LPG),1,1,AR724):INDEX((係数_乗用_ガソリン,係数_乗用_CNG,係数_乗用_軽油,係数_乗用_メタノール,係数_乗用_LPG),125,5,AR724),2,FALSE))))))</f>
        <v/>
      </c>
      <c r="AO724" s="376" t="str">
        <f>IF(T724="","",IF(OR(AH724="",AH724="-"),"－",IF(OR(AM724=8,AM724=9),"",IF(OR(AJ724=3,AJ724=4,AJ724=5,AJ724=6),VLOOKUP(AH724,INDEX((係数_バス貨物_ガソリン,係数_バス貨物_CNG,係数_バス貨物_軽油,係数_バス貨物_メタノール,係数_バス貨物_LPG),MATCH(AL724,【参考】排出ガスレベル!$AI$4:$AI$671,1),1,AR724):INDEX((係数_バス貨物_ガソリン,係数_バス貨物_CNG,係数_バス貨物_軽油,係数_バス貨物_メタノール,係数_バス貨物_LPG),MATCH(AL724+1,【参考】排出ガスレベル!$AI$4:$AI$671,1)-1,5,AR724),3,FALSE),IF(OR(AJ724=1,AJ724=2),VLOOKUP(AH724,INDEX((係数_乗用_ガソリン,係数_乗用_CNG,係数_乗用_軽油,係数_乗用_メタノール,係数_乗用_LPG),1,1,AR724):INDEX((係数_乗用_ガソリン,係数_乗用_CNG,係数_乗用_軽油,係数_乗用_メタノール,係数_乗用_LPG),125,5,AR724),3,FALSE))))))</f>
        <v/>
      </c>
      <c r="AP724" s="375" t="str">
        <f t="shared" si="319"/>
        <v/>
      </c>
      <c r="AQ724" s="444" t="str">
        <f t="shared" si="320"/>
        <v/>
      </c>
      <c r="AR724" s="375" t="str">
        <f t="shared" si="323"/>
        <v/>
      </c>
      <c r="AS724" s="377" t="str">
        <f t="shared" si="321"/>
        <v/>
      </c>
      <c r="AT724" s="378" t="str">
        <f t="shared" si="322"/>
        <v/>
      </c>
      <c r="AX724" s="625" t="b">
        <f t="shared" si="324"/>
        <v>0</v>
      </c>
      <c r="AY724" s="7" t="str">
        <f t="shared" si="325"/>
        <v>FALSEFALSEFALSE</v>
      </c>
      <c r="AZ724" s="626">
        <f t="shared" si="307"/>
        <v>0</v>
      </c>
      <c r="BA724" s="627" t="str">
        <f t="shared" si="308"/>
        <v/>
      </c>
      <c r="BB724" s="627">
        <f t="shared" si="309"/>
        <v>0</v>
      </c>
      <c r="BC724" s="690" t="str">
        <f t="shared" si="310"/>
        <v/>
      </c>
    </row>
    <row r="725" spans="1:55">
      <c r="A725" s="381">
        <v>669</v>
      </c>
      <c r="B725" s="117"/>
      <c r="C725" s="288"/>
      <c r="D725" s="289"/>
      <c r="E725" s="289"/>
      <c r="F725" s="290"/>
      <c r="G725" s="292"/>
      <c r="H725" s="116"/>
      <c r="I725" s="292"/>
      <c r="J725" s="116"/>
      <c r="K725" s="370" t="str">
        <f t="shared" si="301"/>
        <v/>
      </c>
      <c r="L725" s="370">
        <f t="shared" si="302"/>
        <v>0</v>
      </c>
      <c r="M725" s="370">
        <f t="shared" si="303"/>
        <v>0</v>
      </c>
      <c r="N725" s="371" t="str">
        <f t="shared" si="219"/>
        <v/>
      </c>
      <c r="O725" s="371" t="str">
        <f t="shared" si="220"/>
        <v/>
      </c>
      <c r="P725" s="371" t="str">
        <f t="shared" si="221"/>
        <v/>
      </c>
      <c r="Q725" s="371" t="str">
        <f t="shared" si="222"/>
        <v/>
      </c>
      <c r="R725" s="371" t="str">
        <f t="shared" si="223"/>
        <v/>
      </c>
      <c r="S725" s="371" t="str">
        <f t="shared" si="224"/>
        <v/>
      </c>
      <c r="T725" s="443" t="str">
        <f t="shared" si="304"/>
        <v/>
      </c>
      <c r="U725" s="539"/>
      <c r="V725" s="117"/>
      <c r="W725" s="118"/>
      <c r="X725" s="119"/>
      <c r="Y725" s="120"/>
      <c r="Z725" s="122"/>
      <c r="AA725" s="121"/>
      <c r="AB725" s="443" t="str">
        <f t="shared" si="305"/>
        <v/>
      </c>
      <c r="AC725" s="734" t="str">
        <f t="shared" si="306"/>
        <v/>
      </c>
      <c r="AD725" s="372"/>
      <c r="AE725" s="485"/>
      <c r="AF725" s="373" t="str">
        <f t="shared" si="311"/>
        <v/>
      </c>
      <c r="AG725" s="373" t="str">
        <f t="shared" si="312"/>
        <v/>
      </c>
      <c r="AH725" s="374" t="str">
        <f t="shared" si="313"/>
        <v/>
      </c>
      <c r="AI725" s="375" t="str">
        <f t="shared" si="314"/>
        <v/>
      </c>
      <c r="AJ725" s="375" t="str">
        <f t="shared" si="315"/>
        <v/>
      </c>
      <c r="AK725" s="375" t="str">
        <f t="shared" si="316"/>
        <v/>
      </c>
      <c r="AL725" s="375" t="str">
        <f t="shared" si="317"/>
        <v/>
      </c>
      <c r="AM725" s="375" t="str">
        <f t="shared" si="318"/>
        <v/>
      </c>
      <c r="AN725" s="376" t="str">
        <f>IF(AF725="","",IF(OR(AH725="",AH725="-"),"－",IF(OR(AM725=8,AM725=9),"",IF(OR(AJ725=3,AJ725=4,AJ725=5,AJ725=6),VLOOKUP(AH725,INDEX((係数_バス貨物_ガソリン,係数_バス貨物_CNG,係数_バス貨物_軽油,係数_バス貨物_メタノール,係数_バス貨物_LPG),MATCH(AL725,【参考】排出ガスレベル!$AI$4:$AI$671,1),1,AR725):INDEX((係数_バス貨物_ガソリン,係数_バス貨物_CNG,係数_バス貨物_軽油,係数_バス貨物_メタノール,係数_バス貨物_LPG),MATCH(AL725+1,【参考】排出ガスレベル!$AI$4:$AI$671,1)-1,5,AR725),2,FALSE),IF(OR(AJ725=1,AJ725=2),VLOOKUP(AH725,INDEX((係数_乗用_ガソリン,係数_乗用_CNG,係数_乗用_軽油,係数_乗用_メタノール,係数_乗用_LPG),1,1,AR725):INDEX((係数_乗用_ガソリン,係数_乗用_CNG,係数_乗用_軽油,係数_乗用_メタノール,係数_乗用_LPG),125,5,AR725),2,FALSE))))))</f>
        <v/>
      </c>
      <c r="AO725" s="376" t="str">
        <f>IF(T725="","",IF(OR(AH725="",AH725="-"),"－",IF(OR(AM725=8,AM725=9),"",IF(OR(AJ725=3,AJ725=4,AJ725=5,AJ725=6),VLOOKUP(AH725,INDEX((係数_バス貨物_ガソリン,係数_バス貨物_CNG,係数_バス貨物_軽油,係数_バス貨物_メタノール,係数_バス貨物_LPG),MATCH(AL725,【参考】排出ガスレベル!$AI$4:$AI$671,1),1,AR725):INDEX((係数_バス貨物_ガソリン,係数_バス貨物_CNG,係数_バス貨物_軽油,係数_バス貨物_メタノール,係数_バス貨物_LPG),MATCH(AL725+1,【参考】排出ガスレベル!$AI$4:$AI$671,1)-1,5,AR725),3,FALSE),IF(OR(AJ725=1,AJ725=2),VLOOKUP(AH725,INDEX((係数_乗用_ガソリン,係数_乗用_CNG,係数_乗用_軽油,係数_乗用_メタノール,係数_乗用_LPG),1,1,AR725):INDEX((係数_乗用_ガソリン,係数_乗用_CNG,係数_乗用_軽油,係数_乗用_メタノール,係数_乗用_LPG),125,5,AR725),3,FALSE))))))</f>
        <v/>
      </c>
      <c r="AP725" s="375" t="str">
        <f t="shared" si="319"/>
        <v/>
      </c>
      <c r="AQ725" s="444" t="str">
        <f t="shared" si="320"/>
        <v/>
      </c>
      <c r="AR725" s="375" t="str">
        <f t="shared" si="323"/>
        <v/>
      </c>
      <c r="AS725" s="377" t="str">
        <f t="shared" si="321"/>
        <v/>
      </c>
      <c r="AT725" s="378" t="str">
        <f t="shared" si="322"/>
        <v/>
      </c>
      <c r="AX725" s="625" t="b">
        <f t="shared" si="324"/>
        <v>0</v>
      </c>
      <c r="AY725" s="7" t="str">
        <f t="shared" si="325"/>
        <v>FALSEFALSEFALSE</v>
      </c>
      <c r="AZ725" s="626">
        <f t="shared" si="307"/>
        <v>0</v>
      </c>
      <c r="BA725" s="627" t="str">
        <f t="shared" si="308"/>
        <v/>
      </c>
      <c r="BB725" s="627">
        <f t="shared" si="309"/>
        <v>0</v>
      </c>
      <c r="BC725" s="690" t="str">
        <f t="shared" si="310"/>
        <v/>
      </c>
    </row>
    <row r="726" spans="1:55">
      <c r="A726" s="381">
        <v>670</v>
      </c>
      <c r="B726" s="117"/>
      <c r="C726" s="288"/>
      <c r="D726" s="289"/>
      <c r="E726" s="289"/>
      <c r="F726" s="290"/>
      <c r="G726" s="292"/>
      <c r="H726" s="116"/>
      <c r="I726" s="292"/>
      <c r="J726" s="116"/>
      <c r="K726" s="370" t="str">
        <f t="shared" si="301"/>
        <v/>
      </c>
      <c r="L726" s="370">
        <f t="shared" si="302"/>
        <v>0</v>
      </c>
      <c r="M726" s="370">
        <f t="shared" si="303"/>
        <v>0</v>
      </c>
      <c r="N726" s="371" t="str">
        <f t="shared" si="219"/>
        <v/>
      </c>
      <c r="O726" s="371" t="str">
        <f t="shared" si="220"/>
        <v/>
      </c>
      <c r="P726" s="371" t="str">
        <f t="shared" si="221"/>
        <v/>
      </c>
      <c r="Q726" s="371" t="str">
        <f t="shared" si="222"/>
        <v/>
      </c>
      <c r="R726" s="371" t="str">
        <f t="shared" si="223"/>
        <v/>
      </c>
      <c r="S726" s="371" t="str">
        <f t="shared" si="224"/>
        <v/>
      </c>
      <c r="T726" s="443" t="str">
        <f t="shared" si="304"/>
        <v/>
      </c>
      <c r="U726" s="539"/>
      <c r="V726" s="117"/>
      <c r="W726" s="118"/>
      <c r="X726" s="119"/>
      <c r="Y726" s="120"/>
      <c r="Z726" s="122"/>
      <c r="AA726" s="121"/>
      <c r="AB726" s="443" t="str">
        <f t="shared" si="305"/>
        <v/>
      </c>
      <c r="AC726" s="734" t="str">
        <f t="shared" si="306"/>
        <v/>
      </c>
      <c r="AD726" s="372"/>
      <c r="AE726" s="485"/>
      <c r="AF726" s="373" t="str">
        <f t="shared" si="311"/>
        <v/>
      </c>
      <c r="AG726" s="373" t="str">
        <f t="shared" si="312"/>
        <v/>
      </c>
      <c r="AH726" s="374" t="str">
        <f t="shared" si="313"/>
        <v/>
      </c>
      <c r="AI726" s="375" t="str">
        <f t="shared" si="314"/>
        <v/>
      </c>
      <c r="AJ726" s="375" t="str">
        <f t="shared" si="315"/>
        <v/>
      </c>
      <c r="AK726" s="375" t="str">
        <f t="shared" si="316"/>
        <v/>
      </c>
      <c r="AL726" s="375" t="str">
        <f t="shared" si="317"/>
        <v/>
      </c>
      <c r="AM726" s="375" t="str">
        <f t="shared" si="318"/>
        <v/>
      </c>
      <c r="AN726" s="376" t="str">
        <f>IF(AF726="","",IF(OR(AH726="",AH726="-"),"－",IF(OR(AM726=8,AM726=9),"",IF(OR(AJ726=3,AJ726=4,AJ726=5,AJ726=6),VLOOKUP(AH726,INDEX((係数_バス貨物_ガソリン,係数_バス貨物_CNG,係数_バス貨物_軽油,係数_バス貨物_メタノール,係数_バス貨物_LPG),MATCH(AL726,【参考】排出ガスレベル!$AI$4:$AI$671,1),1,AR726):INDEX((係数_バス貨物_ガソリン,係数_バス貨物_CNG,係数_バス貨物_軽油,係数_バス貨物_メタノール,係数_バス貨物_LPG),MATCH(AL726+1,【参考】排出ガスレベル!$AI$4:$AI$671,1)-1,5,AR726),2,FALSE),IF(OR(AJ726=1,AJ726=2),VLOOKUP(AH726,INDEX((係数_乗用_ガソリン,係数_乗用_CNG,係数_乗用_軽油,係数_乗用_メタノール,係数_乗用_LPG),1,1,AR726):INDEX((係数_乗用_ガソリン,係数_乗用_CNG,係数_乗用_軽油,係数_乗用_メタノール,係数_乗用_LPG),125,5,AR726),2,FALSE))))))</f>
        <v/>
      </c>
      <c r="AO726" s="376" t="str">
        <f>IF(T726="","",IF(OR(AH726="",AH726="-"),"－",IF(OR(AM726=8,AM726=9),"",IF(OR(AJ726=3,AJ726=4,AJ726=5,AJ726=6),VLOOKUP(AH726,INDEX((係数_バス貨物_ガソリン,係数_バス貨物_CNG,係数_バス貨物_軽油,係数_バス貨物_メタノール,係数_バス貨物_LPG),MATCH(AL726,【参考】排出ガスレベル!$AI$4:$AI$671,1),1,AR726):INDEX((係数_バス貨物_ガソリン,係数_バス貨物_CNG,係数_バス貨物_軽油,係数_バス貨物_メタノール,係数_バス貨物_LPG),MATCH(AL726+1,【参考】排出ガスレベル!$AI$4:$AI$671,1)-1,5,AR726),3,FALSE),IF(OR(AJ726=1,AJ726=2),VLOOKUP(AH726,INDEX((係数_乗用_ガソリン,係数_乗用_CNG,係数_乗用_軽油,係数_乗用_メタノール,係数_乗用_LPG),1,1,AR726):INDEX((係数_乗用_ガソリン,係数_乗用_CNG,係数_乗用_軽油,係数_乗用_メタノール,係数_乗用_LPG),125,5,AR726),3,FALSE))))))</f>
        <v/>
      </c>
      <c r="AP726" s="375" t="str">
        <f t="shared" si="319"/>
        <v/>
      </c>
      <c r="AQ726" s="444" t="str">
        <f t="shared" si="320"/>
        <v/>
      </c>
      <c r="AR726" s="375" t="str">
        <f t="shared" si="323"/>
        <v/>
      </c>
      <c r="AS726" s="377" t="str">
        <f t="shared" si="321"/>
        <v/>
      </c>
      <c r="AT726" s="378" t="str">
        <f t="shared" si="322"/>
        <v/>
      </c>
      <c r="AX726" s="625" t="b">
        <f t="shared" si="324"/>
        <v>0</v>
      </c>
      <c r="AY726" s="7" t="str">
        <f t="shared" si="325"/>
        <v>FALSEFALSEFALSE</v>
      </c>
      <c r="AZ726" s="626">
        <f t="shared" si="307"/>
        <v>0</v>
      </c>
      <c r="BA726" s="627" t="str">
        <f t="shared" si="308"/>
        <v/>
      </c>
      <c r="BB726" s="627">
        <f t="shared" si="309"/>
        <v>0</v>
      </c>
      <c r="BC726" s="690" t="str">
        <f t="shared" si="310"/>
        <v/>
      </c>
    </row>
    <row r="727" spans="1:55">
      <c r="A727" s="381">
        <v>671</v>
      </c>
      <c r="B727" s="117"/>
      <c r="C727" s="288"/>
      <c r="D727" s="289"/>
      <c r="E727" s="289"/>
      <c r="F727" s="290"/>
      <c r="G727" s="292"/>
      <c r="H727" s="116"/>
      <c r="I727" s="292"/>
      <c r="J727" s="116"/>
      <c r="K727" s="370" t="str">
        <f t="shared" si="301"/>
        <v/>
      </c>
      <c r="L727" s="370">
        <f t="shared" si="302"/>
        <v>0</v>
      </c>
      <c r="M727" s="370">
        <f t="shared" si="303"/>
        <v>0</v>
      </c>
      <c r="N727" s="371" t="str">
        <f t="shared" si="219"/>
        <v/>
      </c>
      <c r="O727" s="371" t="str">
        <f t="shared" si="220"/>
        <v/>
      </c>
      <c r="P727" s="371" t="str">
        <f t="shared" si="221"/>
        <v/>
      </c>
      <c r="Q727" s="371" t="str">
        <f t="shared" si="222"/>
        <v/>
      </c>
      <c r="R727" s="371" t="str">
        <f t="shared" si="223"/>
        <v/>
      </c>
      <c r="S727" s="371" t="str">
        <f t="shared" si="224"/>
        <v/>
      </c>
      <c r="T727" s="443" t="str">
        <f t="shared" si="304"/>
        <v/>
      </c>
      <c r="U727" s="539"/>
      <c r="V727" s="117"/>
      <c r="W727" s="118"/>
      <c r="X727" s="119"/>
      <c r="Y727" s="120"/>
      <c r="Z727" s="122"/>
      <c r="AA727" s="121"/>
      <c r="AB727" s="443" t="str">
        <f t="shared" si="305"/>
        <v/>
      </c>
      <c r="AC727" s="734" t="str">
        <f t="shared" si="306"/>
        <v/>
      </c>
      <c r="AD727" s="372"/>
      <c r="AE727" s="485"/>
      <c r="AF727" s="373" t="str">
        <f t="shared" si="311"/>
        <v/>
      </c>
      <c r="AG727" s="373" t="str">
        <f t="shared" si="312"/>
        <v/>
      </c>
      <c r="AH727" s="374" t="str">
        <f t="shared" si="313"/>
        <v/>
      </c>
      <c r="AI727" s="375" t="str">
        <f t="shared" si="314"/>
        <v/>
      </c>
      <c r="AJ727" s="375" t="str">
        <f t="shared" si="315"/>
        <v/>
      </c>
      <c r="AK727" s="375" t="str">
        <f t="shared" si="316"/>
        <v/>
      </c>
      <c r="AL727" s="375" t="str">
        <f t="shared" si="317"/>
        <v/>
      </c>
      <c r="AM727" s="375" t="str">
        <f t="shared" si="318"/>
        <v/>
      </c>
      <c r="AN727" s="376" t="str">
        <f>IF(AF727="","",IF(OR(AH727="",AH727="-"),"－",IF(OR(AM727=8,AM727=9),"",IF(OR(AJ727=3,AJ727=4,AJ727=5,AJ727=6),VLOOKUP(AH727,INDEX((係数_バス貨物_ガソリン,係数_バス貨物_CNG,係数_バス貨物_軽油,係数_バス貨物_メタノール,係数_バス貨物_LPG),MATCH(AL727,【参考】排出ガスレベル!$AI$4:$AI$671,1),1,AR727):INDEX((係数_バス貨物_ガソリン,係数_バス貨物_CNG,係数_バス貨物_軽油,係数_バス貨物_メタノール,係数_バス貨物_LPG),MATCH(AL727+1,【参考】排出ガスレベル!$AI$4:$AI$671,1)-1,5,AR727),2,FALSE),IF(OR(AJ727=1,AJ727=2),VLOOKUP(AH727,INDEX((係数_乗用_ガソリン,係数_乗用_CNG,係数_乗用_軽油,係数_乗用_メタノール,係数_乗用_LPG),1,1,AR727):INDEX((係数_乗用_ガソリン,係数_乗用_CNG,係数_乗用_軽油,係数_乗用_メタノール,係数_乗用_LPG),125,5,AR727),2,FALSE))))))</f>
        <v/>
      </c>
      <c r="AO727" s="376" t="str">
        <f>IF(T727="","",IF(OR(AH727="",AH727="-"),"－",IF(OR(AM727=8,AM727=9),"",IF(OR(AJ727=3,AJ727=4,AJ727=5,AJ727=6),VLOOKUP(AH727,INDEX((係数_バス貨物_ガソリン,係数_バス貨物_CNG,係数_バス貨物_軽油,係数_バス貨物_メタノール,係数_バス貨物_LPG),MATCH(AL727,【参考】排出ガスレベル!$AI$4:$AI$671,1),1,AR727):INDEX((係数_バス貨物_ガソリン,係数_バス貨物_CNG,係数_バス貨物_軽油,係数_バス貨物_メタノール,係数_バス貨物_LPG),MATCH(AL727+1,【参考】排出ガスレベル!$AI$4:$AI$671,1)-1,5,AR727),3,FALSE),IF(OR(AJ727=1,AJ727=2),VLOOKUP(AH727,INDEX((係数_乗用_ガソリン,係数_乗用_CNG,係数_乗用_軽油,係数_乗用_メタノール,係数_乗用_LPG),1,1,AR727):INDEX((係数_乗用_ガソリン,係数_乗用_CNG,係数_乗用_軽油,係数_乗用_メタノール,係数_乗用_LPG),125,5,AR727),3,FALSE))))))</f>
        <v/>
      </c>
      <c r="AP727" s="375" t="str">
        <f t="shared" si="319"/>
        <v/>
      </c>
      <c r="AQ727" s="444" t="str">
        <f t="shared" si="320"/>
        <v/>
      </c>
      <c r="AR727" s="375" t="str">
        <f t="shared" si="323"/>
        <v/>
      </c>
      <c r="AS727" s="377" t="str">
        <f t="shared" si="321"/>
        <v/>
      </c>
      <c r="AT727" s="378" t="str">
        <f t="shared" si="322"/>
        <v/>
      </c>
      <c r="AX727" s="625" t="b">
        <f t="shared" si="324"/>
        <v>0</v>
      </c>
      <c r="AY727" s="7" t="str">
        <f t="shared" si="325"/>
        <v>FALSEFALSEFALSE</v>
      </c>
      <c r="AZ727" s="626">
        <f t="shared" si="307"/>
        <v>0</v>
      </c>
      <c r="BA727" s="627" t="str">
        <f t="shared" si="308"/>
        <v/>
      </c>
      <c r="BB727" s="627">
        <f t="shared" si="309"/>
        <v>0</v>
      </c>
      <c r="BC727" s="690" t="str">
        <f t="shared" si="310"/>
        <v/>
      </c>
    </row>
    <row r="728" spans="1:55">
      <c r="A728" s="381">
        <v>672</v>
      </c>
      <c r="B728" s="117"/>
      <c r="C728" s="288"/>
      <c r="D728" s="289"/>
      <c r="E728" s="289"/>
      <c r="F728" s="290"/>
      <c r="G728" s="292"/>
      <c r="H728" s="116"/>
      <c r="I728" s="292"/>
      <c r="J728" s="116"/>
      <c r="K728" s="370" t="str">
        <f t="shared" si="301"/>
        <v/>
      </c>
      <c r="L728" s="370">
        <f t="shared" si="302"/>
        <v>0</v>
      </c>
      <c r="M728" s="370">
        <f t="shared" si="303"/>
        <v>0</v>
      </c>
      <c r="N728" s="371" t="str">
        <f t="shared" si="219"/>
        <v/>
      </c>
      <c r="O728" s="371" t="str">
        <f t="shared" si="220"/>
        <v/>
      </c>
      <c r="P728" s="371" t="str">
        <f t="shared" si="221"/>
        <v/>
      </c>
      <c r="Q728" s="371" t="str">
        <f t="shared" si="222"/>
        <v/>
      </c>
      <c r="R728" s="371" t="str">
        <f t="shared" si="223"/>
        <v/>
      </c>
      <c r="S728" s="371" t="str">
        <f t="shared" si="224"/>
        <v/>
      </c>
      <c r="T728" s="443" t="str">
        <f t="shared" si="304"/>
        <v/>
      </c>
      <c r="U728" s="539"/>
      <c r="V728" s="117"/>
      <c r="W728" s="118"/>
      <c r="X728" s="119"/>
      <c r="Y728" s="120"/>
      <c r="Z728" s="122"/>
      <c r="AA728" s="121"/>
      <c r="AB728" s="443" t="str">
        <f t="shared" si="305"/>
        <v/>
      </c>
      <c r="AC728" s="734" t="str">
        <f t="shared" si="306"/>
        <v/>
      </c>
      <c r="AD728" s="372"/>
      <c r="AE728" s="485"/>
      <c r="AF728" s="373" t="str">
        <f t="shared" si="311"/>
        <v/>
      </c>
      <c r="AG728" s="373" t="str">
        <f t="shared" si="312"/>
        <v/>
      </c>
      <c r="AH728" s="374" t="str">
        <f t="shared" si="313"/>
        <v/>
      </c>
      <c r="AI728" s="375" t="str">
        <f t="shared" si="314"/>
        <v/>
      </c>
      <c r="AJ728" s="375" t="str">
        <f t="shared" si="315"/>
        <v/>
      </c>
      <c r="AK728" s="375" t="str">
        <f t="shared" si="316"/>
        <v/>
      </c>
      <c r="AL728" s="375" t="str">
        <f t="shared" si="317"/>
        <v/>
      </c>
      <c r="AM728" s="375" t="str">
        <f t="shared" si="318"/>
        <v/>
      </c>
      <c r="AN728" s="376" t="str">
        <f>IF(AF728="","",IF(OR(AH728="",AH728="-"),"－",IF(OR(AM728=8,AM728=9),"",IF(OR(AJ728=3,AJ728=4,AJ728=5,AJ728=6),VLOOKUP(AH728,INDEX((係数_バス貨物_ガソリン,係数_バス貨物_CNG,係数_バス貨物_軽油,係数_バス貨物_メタノール,係数_バス貨物_LPG),MATCH(AL728,【参考】排出ガスレベル!$AI$4:$AI$671,1),1,AR728):INDEX((係数_バス貨物_ガソリン,係数_バス貨物_CNG,係数_バス貨物_軽油,係数_バス貨物_メタノール,係数_バス貨物_LPG),MATCH(AL728+1,【参考】排出ガスレベル!$AI$4:$AI$671,1)-1,5,AR728),2,FALSE),IF(OR(AJ728=1,AJ728=2),VLOOKUP(AH728,INDEX((係数_乗用_ガソリン,係数_乗用_CNG,係数_乗用_軽油,係数_乗用_メタノール,係数_乗用_LPG),1,1,AR728):INDEX((係数_乗用_ガソリン,係数_乗用_CNG,係数_乗用_軽油,係数_乗用_メタノール,係数_乗用_LPG),125,5,AR728),2,FALSE))))))</f>
        <v/>
      </c>
      <c r="AO728" s="376" t="str">
        <f>IF(T728="","",IF(OR(AH728="",AH728="-"),"－",IF(OR(AM728=8,AM728=9),"",IF(OR(AJ728=3,AJ728=4,AJ728=5,AJ728=6),VLOOKUP(AH728,INDEX((係数_バス貨物_ガソリン,係数_バス貨物_CNG,係数_バス貨物_軽油,係数_バス貨物_メタノール,係数_バス貨物_LPG),MATCH(AL728,【参考】排出ガスレベル!$AI$4:$AI$671,1),1,AR728):INDEX((係数_バス貨物_ガソリン,係数_バス貨物_CNG,係数_バス貨物_軽油,係数_バス貨物_メタノール,係数_バス貨物_LPG),MATCH(AL728+1,【参考】排出ガスレベル!$AI$4:$AI$671,1)-1,5,AR728),3,FALSE),IF(OR(AJ728=1,AJ728=2),VLOOKUP(AH728,INDEX((係数_乗用_ガソリン,係数_乗用_CNG,係数_乗用_軽油,係数_乗用_メタノール,係数_乗用_LPG),1,1,AR728):INDEX((係数_乗用_ガソリン,係数_乗用_CNG,係数_乗用_軽油,係数_乗用_メタノール,係数_乗用_LPG),125,5,AR728),3,FALSE))))))</f>
        <v/>
      </c>
      <c r="AP728" s="375" t="str">
        <f t="shared" si="319"/>
        <v/>
      </c>
      <c r="AQ728" s="444" t="str">
        <f t="shared" si="320"/>
        <v/>
      </c>
      <c r="AR728" s="375" t="str">
        <f t="shared" si="323"/>
        <v/>
      </c>
      <c r="AS728" s="377" t="str">
        <f t="shared" si="321"/>
        <v/>
      </c>
      <c r="AT728" s="378" t="str">
        <f t="shared" si="322"/>
        <v/>
      </c>
      <c r="AX728" s="625" t="b">
        <f t="shared" si="324"/>
        <v>0</v>
      </c>
      <c r="AY728" s="7" t="str">
        <f t="shared" si="325"/>
        <v>FALSEFALSEFALSE</v>
      </c>
      <c r="AZ728" s="626">
        <f t="shared" si="307"/>
        <v>0</v>
      </c>
      <c r="BA728" s="627" t="str">
        <f t="shared" si="308"/>
        <v/>
      </c>
      <c r="BB728" s="627">
        <f t="shared" si="309"/>
        <v>0</v>
      </c>
      <c r="BC728" s="690" t="str">
        <f t="shared" si="310"/>
        <v/>
      </c>
    </row>
    <row r="729" spans="1:55">
      <c r="A729" s="381">
        <v>673</v>
      </c>
      <c r="B729" s="117"/>
      <c r="C729" s="288"/>
      <c r="D729" s="289"/>
      <c r="E729" s="289"/>
      <c r="F729" s="290"/>
      <c r="G729" s="292"/>
      <c r="H729" s="116"/>
      <c r="I729" s="292"/>
      <c r="J729" s="116"/>
      <c r="K729" s="370" t="str">
        <f t="shared" si="301"/>
        <v/>
      </c>
      <c r="L729" s="370">
        <f t="shared" si="302"/>
        <v>0</v>
      </c>
      <c r="M729" s="370">
        <f t="shared" si="303"/>
        <v>0</v>
      </c>
      <c r="N729" s="371" t="str">
        <f t="shared" si="219"/>
        <v/>
      </c>
      <c r="O729" s="371" t="str">
        <f t="shared" si="220"/>
        <v/>
      </c>
      <c r="P729" s="371" t="str">
        <f t="shared" si="221"/>
        <v/>
      </c>
      <c r="Q729" s="371" t="str">
        <f t="shared" si="222"/>
        <v/>
      </c>
      <c r="R729" s="371" t="str">
        <f t="shared" si="223"/>
        <v/>
      </c>
      <c r="S729" s="371" t="str">
        <f t="shared" si="224"/>
        <v/>
      </c>
      <c r="T729" s="443" t="str">
        <f t="shared" si="304"/>
        <v/>
      </c>
      <c r="U729" s="539"/>
      <c r="V729" s="117"/>
      <c r="W729" s="118"/>
      <c r="X729" s="119"/>
      <c r="Y729" s="120"/>
      <c r="Z729" s="122"/>
      <c r="AA729" s="121"/>
      <c r="AB729" s="443" t="str">
        <f t="shared" si="305"/>
        <v/>
      </c>
      <c r="AC729" s="734" t="str">
        <f t="shared" si="306"/>
        <v/>
      </c>
      <c r="AD729" s="372"/>
      <c r="AE729" s="485"/>
      <c r="AF729" s="373" t="str">
        <f t="shared" si="311"/>
        <v/>
      </c>
      <c r="AG729" s="373" t="str">
        <f t="shared" si="312"/>
        <v/>
      </c>
      <c r="AH729" s="374" t="str">
        <f t="shared" si="313"/>
        <v/>
      </c>
      <c r="AI729" s="375" t="str">
        <f t="shared" si="314"/>
        <v/>
      </c>
      <c r="AJ729" s="375" t="str">
        <f t="shared" si="315"/>
        <v/>
      </c>
      <c r="AK729" s="375" t="str">
        <f t="shared" si="316"/>
        <v/>
      </c>
      <c r="AL729" s="375" t="str">
        <f t="shared" si="317"/>
        <v/>
      </c>
      <c r="AM729" s="375" t="str">
        <f t="shared" si="318"/>
        <v/>
      </c>
      <c r="AN729" s="376" t="str">
        <f>IF(AF729="","",IF(OR(AH729="",AH729="-"),"－",IF(OR(AM729=8,AM729=9),"",IF(OR(AJ729=3,AJ729=4,AJ729=5,AJ729=6),VLOOKUP(AH729,INDEX((係数_バス貨物_ガソリン,係数_バス貨物_CNG,係数_バス貨物_軽油,係数_バス貨物_メタノール,係数_バス貨物_LPG),MATCH(AL729,【参考】排出ガスレベル!$AI$4:$AI$671,1),1,AR729):INDEX((係数_バス貨物_ガソリン,係数_バス貨物_CNG,係数_バス貨物_軽油,係数_バス貨物_メタノール,係数_バス貨物_LPG),MATCH(AL729+1,【参考】排出ガスレベル!$AI$4:$AI$671,1)-1,5,AR729),2,FALSE),IF(OR(AJ729=1,AJ729=2),VLOOKUP(AH729,INDEX((係数_乗用_ガソリン,係数_乗用_CNG,係数_乗用_軽油,係数_乗用_メタノール,係数_乗用_LPG),1,1,AR729):INDEX((係数_乗用_ガソリン,係数_乗用_CNG,係数_乗用_軽油,係数_乗用_メタノール,係数_乗用_LPG),125,5,AR729),2,FALSE))))))</f>
        <v/>
      </c>
      <c r="AO729" s="376" t="str">
        <f>IF(T729="","",IF(OR(AH729="",AH729="-"),"－",IF(OR(AM729=8,AM729=9),"",IF(OR(AJ729=3,AJ729=4,AJ729=5,AJ729=6),VLOOKUP(AH729,INDEX((係数_バス貨物_ガソリン,係数_バス貨物_CNG,係数_バス貨物_軽油,係数_バス貨物_メタノール,係数_バス貨物_LPG),MATCH(AL729,【参考】排出ガスレベル!$AI$4:$AI$671,1),1,AR729):INDEX((係数_バス貨物_ガソリン,係数_バス貨物_CNG,係数_バス貨物_軽油,係数_バス貨物_メタノール,係数_バス貨物_LPG),MATCH(AL729+1,【参考】排出ガスレベル!$AI$4:$AI$671,1)-1,5,AR729),3,FALSE),IF(OR(AJ729=1,AJ729=2),VLOOKUP(AH729,INDEX((係数_乗用_ガソリン,係数_乗用_CNG,係数_乗用_軽油,係数_乗用_メタノール,係数_乗用_LPG),1,1,AR729):INDEX((係数_乗用_ガソリン,係数_乗用_CNG,係数_乗用_軽油,係数_乗用_メタノール,係数_乗用_LPG),125,5,AR729),3,FALSE))))))</f>
        <v/>
      </c>
      <c r="AP729" s="375" t="str">
        <f t="shared" si="319"/>
        <v/>
      </c>
      <c r="AQ729" s="444" t="str">
        <f t="shared" si="320"/>
        <v/>
      </c>
      <c r="AR729" s="375" t="str">
        <f t="shared" si="323"/>
        <v/>
      </c>
      <c r="AS729" s="377" t="str">
        <f t="shared" si="321"/>
        <v/>
      </c>
      <c r="AT729" s="378" t="str">
        <f t="shared" si="322"/>
        <v/>
      </c>
      <c r="AX729" s="625" t="b">
        <f t="shared" si="324"/>
        <v>0</v>
      </c>
      <c r="AY729" s="7" t="str">
        <f t="shared" si="325"/>
        <v>FALSEFALSEFALSE</v>
      </c>
      <c r="AZ729" s="626">
        <f t="shared" si="307"/>
        <v>0</v>
      </c>
      <c r="BA729" s="627" t="str">
        <f t="shared" si="308"/>
        <v/>
      </c>
      <c r="BB729" s="627">
        <f t="shared" si="309"/>
        <v>0</v>
      </c>
      <c r="BC729" s="690" t="str">
        <f t="shared" si="310"/>
        <v/>
      </c>
    </row>
    <row r="730" spans="1:55">
      <c r="A730" s="381">
        <v>674</v>
      </c>
      <c r="B730" s="117"/>
      <c r="C730" s="288"/>
      <c r="D730" s="289"/>
      <c r="E730" s="289"/>
      <c r="F730" s="290"/>
      <c r="G730" s="292"/>
      <c r="H730" s="116"/>
      <c r="I730" s="292"/>
      <c r="J730" s="116"/>
      <c r="K730" s="370" t="str">
        <f t="shared" si="301"/>
        <v/>
      </c>
      <c r="L730" s="370">
        <f t="shared" si="302"/>
        <v>0</v>
      </c>
      <c r="M730" s="370">
        <f t="shared" si="303"/>
        <v>0</v>
      </c>
      <c r="N730" s="371" t="str">
        <f t="shared" si="219"/>
        <v/>
      </c>
      <c r="O730" s="371" t="str">
        <f t="shared" si="220"/>
        <v/>
      </c>
      <c r="P730" s="371" t="str">
        <f t="shared" si="221"/>
        <v/>
      </c>
      <c r="Q730" s="371" t="str">
        <f t="shared" si="222"/>
        <v/>
      </c>
      <c r="R730" s="371" t="str">
        <f t="shared" si="223"/>
        <v/>
      </c>
      <c r="S730" s="371" t="str">
        <f t="shared" si="224"/>
        <v/>
      </c>
      <c r="T730" s="443" t="str">
        <f t="shared" si="304"/>
        <v/>
      </c>
      <c r="U730" s="539"/>
      <c r="V730" s="117"/>
      <c r="W730" s="118"/>
      <c r="X730" s="119"/>
      <c r="Y730" s="120"/>
      <c r="Z730" s="122"/>
      <c r="AA730" s="121"/>
      <c r="AB730" s="443" t="str">
        <f t="shared" si="305"/>
        <v/>
      </c>
      <c r="AC730" s="734" t="str">
        <f t="shared" si="306"/>
        <v/>
      </c>
      <c r="AD730" s="372"/>
      <c r="AE730" s="485"/>
      <c r="AF730" s="373" t="str">
        <f t="shared" si="311"/>
        <v/>
      </c>
      <c r="AG730" s="373" t="str">
        <f t="shared" si="312"/>
        <v/>
      </c>
      <c r="AH730" s="374" t="str">
        <f t="shared" si="313"/>
        <v/>
      </c>
      <c r="AI730" s="375" t="str">
        <f t="shared" si="314"/>
        <v/>
      </c>
      <c r="AJ730" s="375" t="str">
        <f t="shared" si="315"/>
        <v/>
      </c>
      <c r="AK730" s="375" t="str">
        <f t="shared" si="316"/>
        <v/>
      </c>
      <c r="AL730" s="375" t="str">
        <f t="shared" si="317"/>
        <v/>
      </c>
      <c r="AM730" s="375" t="str">
        <f t="shared" si="318"/>
        <v/>
      </c>
      <c r="AN730" s="376" t="str">
        <f>IF(AF730="","",IF(OR(AH730="",AH730="-"),"－",IF(OR(AM730=8,AM730=9),"",IF(OR(AJ730=3,AJ730=4,AJ730=5,AJ730=6),VLOOKUP(AH730,INDEX((係数_バス貨物_ガソリン,係数_バス貨物_CNG,係数_バス貨物_軽油,係数_バス貨物_メタノール,係数_バス貨物_LPG),MATCH(AL730,【参考】排出ガスレベル!$AI$4:$AI$671,1),1,AR730):INDEX((係数_バス貨物_ガソリン,係数_バス貨物_CNG,係数_バス貨物_軽油,係数_バス貨物_メタノール,係数_バス貨物_LPG),MATCH(AL730+1,【参考】排出ガスレベル!$AI$4:$AI$671,1)-1,5,AR730),2,FALSE),IF(OR(AJ730=1,AJ730=2),VLOOKUP(AH730,INDEX((係数_乗用_ガソリン,係数_乗用_CNG,係数_乗用_軽油,係数_乗用_メタノール,係数_乗用_LPG),1,1,AR730):INDEX((係数_乗用_ガソリン,係数_乗用_CNG,係数_乗用_軽油,係数_乗用_メタノール,係数_乗用_LPG),125,5,AR730),2,FALSE))))))</f>
        <v/>
      </c>
      <c r="AO730" s="376" t="str">
        <f>IF(T730="","",IF(OR(AH730="",AH730="-"),"－",IF(OR(AM730=8,AM730=9),"",IF(OR(AJ730=3,AJ730=4,AJ730=5,AJ730=6),VLOOKUP(AH730,INDEX((係数_バス貨物_ガソリン,係数_バス貨物_CNG,係数_バス貨物_軽油,係数_バス貨物_メタノール,係数_バス貨物_LPG),MATCH(AL730,【参考】排出ガスレベル!$AI$4:$AI$671,1),1,AR730):INDEX((係数_バス貨物_ガソリン,係数_バス貨物_CNG,係数_バス貨物_軽油,係数_バス貨物_メタノール,係数_バス貨物_LPG),MATCH(AL730+1,【参考】排出ガスレベル!$AI$4:$AI$671,1)-1,5,AR730),3,FALSE),IF(OR(AJ730=1,AJ730=2),VLOOKUP(AH730,INDEX((係数_乗用_ガソリン,係数_乗用_CNG,係数_乗用_軽油,係数_乗用_メタノール,係数_乗用_LPG),1,1,AR730):INDEX((係数_乗用_ガソリン,係数_乗用_CNG,係数_乗用_軽油,係数_乗用_メタノール,係数_乗用_LPG),125,5,AR730),3,FALSE))))))</f>
        <v/>
      </c>
      <c r="AP730" s="375" t="str">
        <f t="shared" si="319"/>
        <v/>
      </c>
      <c r="AQ730" s="444" t="str">
        <f t="shared" si="320"/>
        <v/>
      </c>
      <c r="AR730" s="375" t="str">
        <f t="shared" si="323"/>
        <v/>
      </c>
      <c r="AS730" s="377" t="str">
        <f t="shared" si="321"/>
        <v/>
      </c>
      <c r="AT730" s="378" t="str">
        <f t="shared" si="322"/>
        <v/>
      </c>
      <c r="AX730" s="625" t="b">
        <f t="shared" si="324"/>
        <v>0</v>
      </c>
      <c r="AY730" s="7" t="str">
        <f t="shared" si="325"/>
        <v>FALSEFALSEFALSE</v>
      </c>
      <c r="AZ730" s="626">
        <f t="shared" si="307"/>
        <v>0</v>
      </c>
      <c r="BA730" s="627" t="str">
        <f t="shared" si="308"/>
        <v/>
      </c>
      <c r="BB730" s="627">
        <f t="shared" si="309"/>
        <v>0</v>
      </c>
      <c r="BC730" s="690" t="str">
        <f t="shared" si="310"/>
        <v/>
      </c>
    </row>
    <row r="731" spans="1:55">
      <c r="A731" s="381">
        <v>675</v>
      </c>
      <c r="B731" s="117"/>
      <c r="C731" s="288"/>
      <c r="D731" s="289"/>
      <c r="E731" s="289"/>
      <c r="F731" s="290"/>
      <c r="G731" s="292"/>
      <c r="H731" s="116"/>
      <c r="I731" s="292"/>
      <c r="J731" s="116"/>
      <c r="K731" s="370" t="str">
        <f t="shared" si="301"/>
        <v/>
      </c>
      <c r="L731" s="370">
        <f t="shared" si="302"/>
        <v>0</v>
      </c>
      <c r="M731" s="370">
        <f t="shared" si="303"/>
        <v>0</v>
      </c>
      <c r="N731" s="371" t="str">
        <f t="shared" si="219"/>
        <v/>
      </c>
      <c r="O731" s="371" t="str">
        <f t="shared" si="220"/>
        <v/>
      </c>
      <c r="P731" s="371" t="str">
        <f t="shared" si="221"/>
        <v/>
      </c>
      <c r="Q731" s="371" t="str">
        <f t="shared" si="222"/>
        <v/>
      </c>
      <c r="R731" s="371" t="str">
        <f t="shared" si="223"/>
        <v/>
      </c>
      <c r="S731" s="371" t="str">
        <f t="shared" si="224"/>
        <v/>
      </c>
      <c r="T731" s="443" t="str">
        <f t="shared" si="304"/>
        <v/>
      </c>
      <c r="U731" s="539"/>
      <c r="V731" s="117"/>
      <c r="W731" s="118"/>
      <c r="X731" s="119"/>
      <c r="Y731" s="120"/>
      <c r="Z731" s="122"/>
      <c r="AA731" s="121"/>
      <c r="AB731" s="443" t="str">
        <f t="shared" si="305"/>
        <v/>
      </c>
      <c r="AC731" s="734" t="str">
        <f t="shared" si="306"/>
        <v/>
      </c>
      <c r="AD731" s="372"/>
      <c r="AE731" s="485"/>
      <c r="AF731" s="373" t="str">
        <f t="shared" si="311"/>
        <v/>
      </c>
      <c r="AG731" s="373" t="str">
        <f t="shared" si="312"/>
        <v/>
      </c>
      <c r="AH731" s="374" t="str">
        <f t="shared" si="313"/>
        <v/>
      </c>
      <c r="AI731" s="375" t="str">
        <f t="shared" si="314"/>
        <v/>
      </c>
      <c r="AJ731" s="375" t="str">
        <f t="shared" si="315"/>
        <v/>
      </c>
      <c r="AK731" s="375" t="str">
        <f t="shared" si="316"/>
        <v/>
      </c>
      <c r="AL731" s="375" t="str">
        <f t="shared" si="317"/>
        <v/>
      </c>
      <c r="AM731" s="375" t="str">
        <f t="shared" si="318"/>
        <v/>
      </c>
      <c r="AN731" s="376" t="str">
        <f>IF(AF731="","",IF(OR(AH731="",AH731="-"),"－",IF(OR(AM731=8,AM731=9),"",IF(OR(AJ731=3,AJ731=4,AJ731=5,AJ731=6),VLOOKUP(AH731,INDEX((係数_バス貨物_ガソリン,係数_バス貨物_CNG,係数_バス貨物_軽油,係数_バス貨物_メタノール,係数_バス貨物_LPG),MATCH(AL731,【参考】排出ガスレベル!$AI$4:$AI$671,1),1,AR731):INDEX((係数_バス貨物_ガソリン,係数_バス貨物_CNG,係数_バス貨物_軽油,係数_バス貨物_メタノール,係数_バス貨物_LPG),MATCH(AL731+1,【参考】排出ガスレベル!$AI$4:$AI$671,1)-1,5,AR731),2,FALSE),IF(OR(AJ731=1,AJ731=2),VLOOKUP(AH731,INDEX((係数_乗用_ガソリン,係数_乗用_CNG,係数_乗用_軽油,係数_乗用_メタノール,係数_乗用_LPG),1,1,AR731):INDEX((係数_乗用_ガソリン,係数_乗用_CNG,係数_乗用_軽油,係数_乗用_メタノール,係数_乗用_LPG),125,5,AR731),2,FALSE))))))</f>
        <v/>
      </c>
      <c r="AO731" s="376" t="str">
        <f>IF(T731="","",IF(OR(AH731="",AH731="-"),"－",IF(OR(AM731=8,AM731=9),"",IF(OR(AJ731=3,AJ731=4,AJ731=5,AJ731=6),VLOOKUP(AH731,INDEX((係数_バス貨物_ガソリン,係数_バス貨物_CNG,係数_バス貨物_軽油,係数_バス貨物_メタノール,係数_バス貨物_LPG),MATCH(AL731,【参考】排出ガスレベル!$AI$4:$AI$671,1),1,AR731):INDEX((係数_バス貨物_ガソリン,係数_バス貨物_CNG,係数_バス貨物_軽油,係数_バス貨物_メタノール,係数_バス貨物_LPG),MATCH(AL731+1,【参考】排出ガスレベル!$AI$4:$AI$671,1)-1,5,AR731),3,FALSE),IF(OR(AJ731=1,AJ731=2),VLOOKUP(AH731,INDEX((係数_乗用_ガソリン,係数_乗用_CNG,係数_乗用_軽油,係数_乗用_メタノール,係数_乗用_LPG),1,1,AR731):INDEX((係数_乗用_ガソリン,係数_乗用_CNG,係数_乗用_軽油,係数_乗用_メタノール,係数_乗用_LPG),125,5,AR731),3,FALSE))))))</f>
        <v/>
      </c>
      <c r="AP731" s="375" t="str">
        <f t="shared" si="319"/>
        <v/>
      </c>
      <c r="AQ731" s="444" t="str">
        <f t="shared" si="320"/>
        <v/>
      </c>
      <c r="AR731" s="375" t="str">
        <f t="shared" si="323"/>
        <v/>
      </c>
      <c r="AS731" s="377" t="str">
        <f t="shared" si="321"/>
        <v/>
      </c>
      <c r="AT731" s="378" t="str">
        <f t="shared" si="322"/>
        <v/>
      </c>
      <c r="AX731" s="625" t="b">
        <f t="shared" si="324"/>
        <v>0</v>
      </c>
      <c r="AY731" s="7" t="str">
        <f t="shared" si="325"/>
        <v>FALSEFALSEFALSE</v>
      </c>
      <c r="AZ731" s="626">
        <f t="shared" si="307"/>
        <v>0</v>
      </c>
      <c r="BA731" s="627" t="str">
        <f t="shared" si="308"/>
        <v/>
      </c>
      <c r="BB731" s="627">
        <f t="shared" si="309"/>
        <v>0</v>
      </c>
      <c r="BC731" s="690" t="str">
        <f t="shared" si="310"/>
        <v/>
      </c>
    </row>
    <row r="732" spans="1:55">
      <c r="A732" s="381">
        <v>676</v>
      </c>
      <c r="B732" s="117"/>
      <c r="C732" s="288"/>
      <c r="D732" s="289"/>
      <c r="E732" s="289"/>
      <c r="F732" s="290"/>
      <c r="G732" s="292"/>
      <c r="H732" s="116"/>
      <c r="I732" s="292"/>
      <c r="J732" s="116"/>
      <c r="K732" s="370" t="str">
        <f t="shared" si="301"/>
        <v/>
      </c>
      <c r="L732" s="370">
        <f t="shared" si="302"/>
        <v>0</v>
      </c>
      <c r="M732" s="370">
        <f t="shared" si="303"/>
        <v>0</v>
      </c>
      <c r="N732" s="371" t="str">
        <f t="shared" si="219"/>
        <v/>
      </c>
      <c r="O732" s="371" t="str">
        <f t="shared" si="220"/>
        <v/>
      </c>
      <c r="P732" s="371" t="str">
        <f t="shared" si="221"/>
        <v/>
      </c>
      <c r="Q732" s="371" t="str">
        <f t="shared" si="222"/>
        <v/>
      </c>
      <c r="R732" s="371" t="str">
        <f t="shared" si="223"/>
        <v/>
      </c>
      <c r="S732" s="371" t="str">
        <f t="shared" si="224"/>
        <v/>
      </c>
      <c r="T732" s="443" t="str">
        <f t="shared" si="304"/>
        <v/>
      </c>
      <c r="U732" s="539"/>
      <c r="V732" s="117"/>
      <c r="W732" s="118"/>
      <c r="X732" s="119"/>
      <c r="Y732" s="120"/>
      <c r="Z732" s="122"/>
      <c r="AA732" s="121"/>
      <c r="AB732" s="443" t="str">
        <f t="shared" si="305"/>
        <v/>
      </c>
      <c r="AC732" s="734" t="str">
        <f t="shared" si="306"/>
        <v/>
      </c>
      <c r="AD732" s="372"/>
      <c r="AE732" s="485"/>
      <c r="AF732" s="373" t="str">
        <f t="shared" si="311"/>
        <v/>
      </c>
      <c r="AG732" s="373" t="str">
        <f t="shared" si="312"/>
        <v/>
      </c>
      <c r="AH732" s="374" t="str">
        <f t="shared" si="313"/>
        <v/>
      </c>
      <c r="AI732" s="375" t="str">
        <f t="shared" si="314"/>
        <v/>
      </c>
      <c r="AJ732" s="375" t="str">
        <f t="shared" si="315"/>
        <v/>
      </c>
      <c r="AK732" s="375" t="str">
        <f t="shared" si="316"/>
        <v/>
      </c>
      <c r="AL732" s="375" t="str">
        <f t="shared" si="317"/>
        <v/>
      </c>
      <c r="AM732" s="375" t="str">
        <f t="shared" si="318"/>
        <v/>
      </c>
      <c r="AN732" s="376" t="str">
        <f>IF(AF732="","",IF(OR(AH732="",AH732="-"),"－",IF(OR(AM732=8,AM732=9),"",IF(OR(AJ732=3,AJ732=4,AJ732=5,AJ732=6),VLOOKUP(AH732,INDEX((係数_バス貨物_ガソリン,係数_バス貨物_CNG,係数_バス貨物_軽油,係数_バス貨物_メタノール,係数_バス貨物_LPG),MATCH(AL732,【参考】排出ガスレベル!$AI$4:$AI$671,1),1,AR732):INDEX((係数_バス貨物_ガソリン,係数_バス貨物_CNG,係数_バス貨物_軽油,係数_バス貨物_メタノール,係数_バス貨物_LPG),MATCH(AL732+1,【参考】排出ガスレベル!$AI$4:$AI$671,1)-1,5,AR732),2,FALSE),IF(OR(AJ732=1,AJ732=2),VLOOKUP(AH732,INDEX((係数_乗用_ガソリン,係数_乗用_CNG,係数_乗用_軽油,係数_乗用_メタノール,係数_乗用_LPG),1,1,AR732):INDEX((係数_乗用_ガソリン,係数_乗用_CNG,係数_乗用_軽油,係数_乗用_メタノール,係数_乗用_LPG),125,5,AR732),2,FALSE))))))</f>
        <v/>
      </c>
      <c r="AO732" s="376" t="str">
        <f>IF(T732="","",IF(OR(AH732="",AH732="-"),"－",IF(OR(AM732=8,AM732=9),"",IF(OR(AJ732=3,AJ732=4,AJ732=5,AJ732=6),VLOOKUP(AH732,INDEX((係数_バス貨物_ガソリン,係数_バス貨物_CNG,係数_バス貨物_軽油,係数_バス貨物_メタノール,係数_バス貨物_LPG),MATCH(AL732,【参考】排出ガスレベル!$AI$4:$AI$671,1),1,AR732):INDEX((係数_バス貨物_ガソリン,係数_バス貨物_CNG,係数_バス貨物_軽油,係数_バス貨物_メタノール,係数_バス貨物_LPG),MATCH(AL732+1,【参考】排出ガスレベル!$AI$4:$AI$671,1)-1,5,AR732),3,FALSE),IF(OR(AJ732=1,AJ732=2),VLOOKUP(AH732,INDEX((係数_乗用_ガソリン,係数_乗用_CNG,係数_乗用_軽油,係数_乗用_メタノール,係数_乗用_LPG),1,1,AR732):INDEX((係数_乗用_ガソリン,係数_乗用_CNG,係数_乗用_軽油,係数_乗用_メタノール,係数_乗用_LPG),125,5,AR732),3,FALSE))))))</f>
        <v/>
      </c>
      <c r="AP732" s="375" t="str">
        <f t="shared" si="319"/>
        <v/>
      </c>
      <c r="AQ732" s="444" t="str">
        <f t="shared" si="320"/>
        <v/>
      </c>
      <c r="AR732" s="375" t="str">
        <f t="shared" si="323"/>
        <v/>
      </c>
      <c r="AS732" s="377" t="str">
        <f t="shared" si="321"/>
        <v/>
      </c>
      <c r="AT732" s="378" t="str">
        <f t="shared" si="322"/>
        <v/>
      </c>
      <c r="AX732" s="625" t="b">
        <f t="shared" si="324"/>
        <v>0</v>
      </c>
      <c r="AY732" s="7" t="str">
        <f t="shared" si="325"/>
        <v>FALSEFALSEFALSE</v>
      </c>
      <c r="AZ732" s="626">
        <f t="shared" si="307"/>
        <v>0</v>
      </c>
      <c r="BA732" s="627" t="str">
        <f t="shared" si="308"/>
        <v/>
      </c>
      <c r="BB732" s="627">
        <f t="shared" si="309"/>
        <v>0</v>
      </c>
      <c r="BC732" s="690" t="str">
        <f t="shared" si="310"/>
        <v/>
      </c>
    </row>
    <row r="733" spans="1:55">
      <c r="A733" s="381">
        <v>677</v>
      </c>
      <c r="B733" s="117"/>
      <c r="C733" s="288"/>
      <c r="D733" s="289"/>
      <c r="E733" s="289"/>
      <c r="F733" s="290"/>
      <c r="G733" s="292"/>
      <c r="H733" s="116"/>
      <c r="I733" s="292"/>
      <c r="J733" s="116"/>
      <c r="K733" s="370" t="str">
        <f t="shared" si="301"/>
        <v/>
      </c>
      <c r="L733" s="370">
        <f t="shared" si="302"/>
        <v>0</v>
      </c>
      <c r="M733" s="370">
        <f t="shared" si="303"/>
        <v>0</v>
      </c>
      <c r="N733" s="371" t="str">
        <f t="shared" si="219"/>
        <v/>
      </c>
      <c r="O733" s="371" t="str">
        <f t="shared" si="220"/>
        <v/>
      </c>
      <c r="P733" s="371" t="str">
        <f t="shared" si="221"/>
        <v/>
      </c>
      <c r="Q733" s="371" t="str">
        <f t="shared" si="222"/>
        <v/>
      </c>
      <c r="R733" s="371" t="str">
        <f t="shared" si="223"/>
        <v/>
      </c>
      <c r="S733" s="371" t="str">
        <f t="shared" si="224"/>
        <v/>
      </c>
      <c r="T733" s="443" t="str">
        <f t="shared" si="304"/>
        <v/>
      </c>
      <c r="U733" s="539"/>
      <c r="V733" s="117"/>
      <c r="W733" s="118"/>
      <c r="X733" s="119"/>
      <c r="Y733" s="120"/>
      <c r="Z733" s="122"/>
      <c r="AA733" s="121"/>
      <c r="AB733" s="443" t="str">
        <f t="shared" si="305"/>
        <v/>
      </c>
      <c r="AC733" s="734" t="str">
        <f t="shared" si="306"/>
        <v/>
      </c>
      <c r="AD733" s="372"/>
      <c r="AE733" s="485"/>
      <c r="AF733" s="373" t="str">
        <f t="shared" si="311"/>
        <v/>
      </c>
      <c r="AG733" s="373" t="str">
        <f t="shared" si="312"/>
        <v/>
      </c>
      <c r="AH733" s="374" t="str">
        <f t="shared" si="313"/>
        <v/>
      </c>
      <c r="AI733" s="375" t="str">
        <f t="shared" si="314"/>
        <v/>
      </c>
      <c r="AJ733" s="375" t="str">
        <f t="shared" si="315"/>
        <v/>
      </c>
      <c r="AK733" s="375" t="str">
        <f t="shared" si="316"/>
        <v/>
      </c>
      <c r="AL733" s="375" t="str">
        <f t="shared" si="317"/>
        <v/>
      </c>
      <c r="AM733" s="375" t="str">
        <f t="shared" si="318"/>
        <v/>
      </c>
      <c r="AN733" s="376" t="str">
        <f>IF(AF733="","",IF(OR(AH733="",AH733="-"),"－",IF(OR(AM733=8,AM733=9),"",IF(OR(AJ733=3,AJ733=4,AJ733=5,AJ733=6),VLOOKUP(AH733,INDEX((係数_バス貨物_ガソリン,係数_バス貨物_CNG,係数_バス貨物_軽油,係数_バス貨物_メタノール,係数_バス貨物_LPG),MATCH(AL733,【参考】排出ガスレベル!$AI$4:$AI$671,1),1,AR733):INDEX((係数_バス貨物_ガソリン,係数_バス貨物_CNG,係数_バス貨物_軽油,係数_バス貨物_メタノール,係数_バス貨物_LPG),MATCH(AL733+1,【参考】排出ガスレベル!$AI$4:$AI$671,1)-1,5,AR733),2,FALSE),IF(OR(AJ733=1,AJ733=2),VLOOKUP(AH733,INDEX((係数_乗用_ガソリン,係数_乗用_CNG,係数_乗用_軽油,係数_乗用_メタノール,係数_乗用_LPG),1,1,AR733):INDEX((係数_乗用_ガソリン,係数_乗用_CNG,係数_乗用_軽油,係数_乗用_メタノール,係数_乗用_LPG),125,5,AR733),2,FALSE))))))</f>
        <v/>
      </c>
      <c r="AO733" s="376" t="str">
        <f>IF(T733="","",IF(OR(AH733="",AH733="-"),"－",IF(OR(AM733=8,AM733=9),"",IF(OR(AJ733=3,AJ733=4,AJ733=5,AJ733=6),VLOOKUP(AH733,INDEX((係数_バス貨物_ガソリン,係数_バス貨物_CNG,係数_バス貨物_軽油,係数_バス貨物_メタノール,係数_バス貨物_LPG),MATCH(AL733,【参考】排出ガスレベル!$AI$4:$AI$671,1),1,AR733):INDEX((係数_バス貨物_ガソリン,係数_バス貨物_CNG,係数_バス貨物_軽油,係数_バス貨物_メタノール,係数_バス貨物_LPG),MATCH(AL733+1,【参考】排出ガスレベル!$AI$4:$AI$671,1)-1,5,AR733),3,FALSE),IF(OR(AJ733=1,AJ733=2),VLOOKUP(AH733,INDEX((係数_乗用_ガソリン,係数_乗用_CNG,係数_乗用_軽油,係数_乗用_メタノール,係数_乗用_LPG),1,1,AR733):INDEX((係数_乗用_ガソリン,係数_乗用_CNG,係数_乗用_軽油,係数_乗用_メタノール,係数_乗用_LPG),125,5,AR733),3,FALSE))))))</f>
        <v/>
      </c>
      <c r="AP733" s="375" t="str">
        <f t="shared" si="319"/>
        <v/>
      </c>
      <c r="AQ733" s="444" t="str">
        <f t="shared" si="320"/>
        <v/>
      </c>
      <c r="AR733" s="375" t="str">
        <f t="shared" si="323"/>
        <v/>
      </c>
      <c r="AS733" s="377" t="str">
        <f t="shared" si="321"/>
        <v/>
      </c>
      <c r="AT733" s="378" t="str">
        <f t="shared" si="322"/>
        <v/>
      </c>
      <c r="AX733" s="625" t="b">
        <f t="shared" si="324"/>
        <v>0</v>
      </c>
      <c r="AY733" s="7" t="str">
        <f t="shared" si="325"/>
        <v>FALSEFALSEFALSE</v>
      </c>
      <c r="AZ733" s="626">
        <f t="shared" si="307"/>
        <v>0</v>
      </c>
      <c r="BA733" s="627" t="str">
        <f t="shared" si="308"/>
        <v/>
      </c>
      <c r="BB733" s="627">
        <f t="shared" si="309"/>
        <v>0</v>
      </c>
      <c r="BC733" s="690" t="str">
        <f t="shared" si="310"/>
        <v/>
      </c>
    </row>
    <row r="734" spans="1:55">
      <c r="A734" s="381">
        <v>678</v>
      </c>
      <c r="B734" s="117"/>
      <c r="C734" s="288"/>
      <c r="D734" s="289"/>
      <c r="E734" s="289"/>
      <c r="F734" s="290"/>
      <c r="G734" s="292"/>
      <c r="H734" s="116"/>
      <c r="I734" s="292"/>
      <c r="J734" s="116"/>
      <c r="K734" s="370" t="str">
        <f t="shared" si="301"/>
        <v/>
      </c>
      <c r="L734" s="370">
        <f t="shared" si="302"/>
        <v>0</v>
      </c>
      <c r="M734" s="370">
        <f t="shared" si="303"/>
        <v>0</v>
      </c>
      <c r="N734" s="371" t="str">
        <f t="shared" si="219"/>
        <v/>
      </c>
      <c r="O734" s="371" t="str">
        <f t="shared" si="220"/>
        <v/>
      </c>
      <c r="P734" s="371" t="str">
        <f t="shared" si="221"/>
        <v/>
      </c>
      <c r="Q734" s="371" t="str">
        <f t="shared" si="222"/>
        <v/>
      </c>
      <c r="R734" s="371" t="str">
        <f t="shared" si="223"/>
        <v/>
      </c>
      <c r="S734" s="371" t="str">
        <f t="shared" si="224"/>
        <v/>
      </c>
      <c r="T734" s="443" t="str">
        <f t="shared" si="304"/>
        <v/>
      </c>
      <c r="U734" s="539"/>
      <c r="V734" s="117"/>
      <c r="W734" s="118"/>
      <c r="X734" s="119"/>
      <c r="Y734" s="120"/>
      <c r="Z734" s="122"/>
      <c r="AA734" s="121"/>
      <c r="AB734" s="443" t="str">
        <f t="shared" si="305"/>
        <v/>
      </c>
      <c r="AC734" s="734" t="str">
        <f t="shared" si="306"/>
        <v/>
      </c>
      <c r="AD734" s="372"/>
      <c r="AE734" s="485"/>
      <c r="AF734" s="373" t="str">
        <f t="shared" si="311"/>
        <v/>
      </c>
      <c r="AG734" s="373" t="str">
        <f t="shared" si="312"/>
        <v/>
      </c>
      <c r="AH734" s="374" t="str">
        <f t="shared" si="313"/>
        <v/>
      </c>
      <c r="AI734" s="375" t="str">
        <f t="shared" si="314"/>
        <v/>
      </c>
      <c r="AJ734" s="375" t="str">
        <f t="shared" si="315"/>
        <v/>
      </c>
      <c r="AK734" s="375" t="str">
        <f t="shared" si="316"/>
        <v/>
      </c>
      <c r="AL734" s="375" t="str">
        <f t="shared" si="317"/>
        <v/>
      </c>
      <c r="AM734" s="375" t="str">
        <f t="shared" si="318"/>
        <v/>
      </c>
      <c r="AN734" s="376" t="str">
        <f>IF(AF734="","",IF(OR(AH734="",AH734="-"),"－",IF(OR(AM734=8,AM734=9),"",IF(OR(AJ734=3,AJ734=4,AJ734=5,AJ734=6),VLOOKUP(AH734,INDEX((係数_バス貨物_ガソリン,係数_バス貨物_CNG,係数_バス貨物_軽油,係数_バス貨物_メタノール,係数_バス貨物_LPG),MATCH(AL734,【参考】排出ガスレベル!$AI$4:$AI$671,1),1,AR734):INDEX((係数_バス貨物_ガソリン,係数_バス貨物_CNG,係数_バス貨物_軽油,係数_バス貨物_メタノール,係数_バス貨物_LPG),MATCH(AL734+1,【参考】排出ガスレベル!$AI$4:$AI$671,1)-1,5,AR734),2,FALSE),IF(OR(AJ734=1,AJ734=2),VLOOKUP(AH734,INDEX((係数_乗用_ガソリン,係数_乗用_CNG,係数_乗用_軽油,係数_乗用_メタノール,係数_乗用_LPG),1,1,AR734):INDEX((係数_乗用_ガソリン,係数_乗用_CNG,係数_乗用_軽油,係数_乗用_メタノール,係数_乗用_LPG),125,5,AR734),2,FALSE))))))</f>
        <v/>
      </c>
      <c r="AO734" s="376" t="str">
        <f>IF(T734="","",IF(OR(AH734="",AH734="-"),"－",IF(OR(AM734=8,AM734=9),"",IF(OR(AJ734=3,AJ734=4,AJ734=5,AJ734=6),VLOOKUP(AH734,INDEX((係数_バス貨物_ガソリン,係数_バス貨物_CNG,係数_バス貨物_軽油,係数_バス貨物_メタノール,係数_バス貨物_LPG),MATCH(AL734,【参考】排出ガスレベル!$AI$4:$AI$671,1),1,AR734):INDEX((係数_バス貨物_ガソリン,係数_バス貨物_CNG,係数_バス貨物_軽油,係数_バス貨物_メタノール,係数_バス貨物_LPG),MATCH(AL734+1,【参考】排出ガスレベル!$AI$4:$AI$671,1)-1,5,AR734),3,FALSE),IF(OR(AJ734=1,AJ734=2),VLOOKUP(AH734,INDEX((係数_乗用_ガソリン,係数_乗用_CNG,係数_乗用_軽油,係数_乗用_メタノール,係数_乗用_LPG),1,1,AR734):INDEX((係数_乗用_ガソリン,係数_乗用_CNG,係数_乗用_軽油,係数_乗用_メタノール,係数_乗用_LPG),125,5,AR734),3,FALSE))))))</f>
        <v/>
      </c>
      <c r="AP734" s="375" t="str">
        <f t="shared" si="319"/>
        <v/>
      </c>
      <c r="AQ734" s="444" t="str">
        <f t="shared" si="320"/>
        <v/>
      </c>
      <c r="AR734" s="375" t="str">
        <f t="shared" si="323"/>
        <v/>
      </c>
      <c r="AS734" s="377" t="str">
        <f t="shared" si="321"/>
        <v/>
      </c>
      <c r="AT734" s="378" t="str">
        <f t="shared" si="322"/>
        <v/>
      </c>
      <c r="AX734" s="625" t="b">
        <f t="shared" si="324"/>
        <v>0</v>
      </c>
      <c r="AY734" s="7" t="str">
        <f t="shared" si="325"/>
        <v>FALSEFALSEFALSE</v>
      </c>
      <c r="AZ734" s="626">
        <f t="shared" si="307"/>
        <v>0</v>
      </c>
      <c r="BA734" s="627" t="str">
        <f t="shared" si="308"/>
        <v/>
      </c>
      <c r="BB734" s="627">
        <f t="shared" si="309"/>
        <v>0</v>
      </c>
      <c r="BC734" s="690" t="str">
        <f t="shared" si="310"/>
        <v/>
      </c>
    </row>
    <row r="735" spans="1:55">
      <c r="A735" s="381">
        <v>679</v>
      </c>
      <c r="B735" s="117"/>
      <c r="C735" s="288"/>
      <c r="D735" s="289"/>
      <c r="E735" s="289"/>
      <c r="F735" s="290"/>
      <c r="G735" s="292"/>
      <c r="H735" s="116"/>
      <c r="I735" s="292"/>
      <c r="J735" s="116"/>
      <c r="K735" s="370" t="str">
        <f t="shared" si="301"/>
        <v/>
      </c>
      <c r="L735" s="370">
        <f t="shared" si="302"/>
        <v>0</v>
      </c>
      <c r="M735" s="370">
        <f t="shared" si="303"/>
        <v>0</v>
      </c>
      <c r="N735" s="371" t="str">
        <f t="shared" si="219"/>
        <v/>
      </c>
      <c r="O735" s="371" t="str">
        <f t="shared" si="220"/>
        <v/>
      </c>
      <c r="P735" s="371" t="str">
        <f t="shared" si="221"/>
        <v/>
      </c>
      <c r="Q735" s="371" t="str">
        <f t="shared" si="222"/>
        <v/>
      </c>
      <c r="R735" s="371" t="str">
        <f t="shared" si="223"/>
        <v/>
      </c>
      <c r="S735" s="371" t="str">
        <f t="shared" si="224"/>
        <v/>
      </c>
      <c r="T735" s="443" t="str">
        <f t="shared" si="304"/>
        <v/>
      </c>
      <c r="U735" s="539"/>
      <c r="V735" s="117"/>
      <c r="W735" s="118"/>
      <c r="X735" s="119"/>
      <c r="Y735" s="120"/>
      <c r="Z735" s="122"/>
      <c r="AA735" s="121"/>
      <c r="AB735" s="443" t="str">
        <f t="shared" si="305"/>
        <v/>
      </c>
      <c r="AC735" s="734" t="str">
        <f t="shared" si="306"/>
        <v/>
      </c>
      <c r="AD735" s="372"/>
      <c r="AE735" s="485"/>
      <c r="AF735" s="373" t="str">
        <f t="shared" si="311"/>
        <v/>
      </c>
      <c r="AG735" s="373" t="str">
        <f t="shared" si="312"/>
        <v/>
      </c>
      <c r="AH735" s="374" t="str">
        <f t="shared" si="313"/>
        <v/>
      </c>
      <c r="AI735" s="375" t="str">
        <f t="shared" si="314"/>
        <v/>
      </c>
      <c r="AJ735" s="375" t="str">
        <f t="shared" si="315"/>
        <v/>
      </c>
      <c r="AK735" s="375" t="str">
        <f t="shared" si="316"/>
        <v/>
      </c>
      <c r="AL735" s="375" t="str">
        <f t="shared" si="317"/>
        <v/>
      </c>
      <c r="AM735" s="375" t="str">
        <f t="shared" si="318"/>
        <v/>
      </c>
      <c r="AN735" s="376" t="str">
        <f>IF(AF735="","",IF(OR(AH735="",AH735="-"),"－",IF(OR(AM735=8,AM735=9),"",IF(OR(AJ735=3,AJ735=4,AJ735=5,AJ735=6),VLOOKUP(AH735,INDEX((係数_バス貨物_ガソリン,係数_バス貨物_CNG,係数_バス貨物_軽油,係数_バス貨物_メタノール,係数_バス貨物_LPG),MATCH(AL735,【参考】排出ガスレベル!$AI$4:$AI$671,1),1,AR735):INDEX((係数_バス貨物_ガソリン,係数_バス貨物_CNG,係数_バス貨物_軽油,係数_バス貨物_メタノール,係数_バス貨物_LPG),MATCH(AL735+1,【参考】排出ガスレベル!$AI$4:$AI$671,1)-1,5,AR735),2,FALSE),IF(OR(AJ735=1,AJ735=2),VLOOKUP(AH735,INDEX((係数_乗用_ガソリン,係数_乗用_CNG,係数_乗用_軽油,係数_乗用_メタノール,係数_乗用_LPG),1,1,AR735):INDEX((係数_乗用_ガソリン,係数_乗用_CNG,係数_乗用_軽油,係数_乗用_メタノール,係数_乗用_LPG),125,5,AR735),2,FALSE))))))</f>
        <v/>
      </c>
      <c r="AO735" s="376" t="str">
        <f>IF(T735="","",IF(OR(AH735="",AH735="-"),"－",IF(OR(AM735=8,AM735=9),"",IF(OR(AJ735=3,AJ735=4,AJ735=5,AJ735=6),VLOOKUP(AH735,INDEX((係数_バス貨物_ガソリン,係数_バス貨物_CNG,係数_バス貨物_軽油,係数_バス貨物_メタノール,係数_バス貨物_LPG),MATCH(AL735,【参考】排出ガスレベル!$AI$4:$AI$671,1),1,AR735):INDEX((係数_バス貨物_ガソリン,係数_バス貨物_CNG,係数_バス貨物_軽油,係数_バス貨物_メタノール,係数_バス貨物_LPG),MATCH(AL735+1,【参考】排出ガスレベル!$AI$4:$AI$671,1)-1,5,AR735),3,FALSE),IF(OR(AJ735=1,AJ735=2),VLOOKUP(AH735,INDEX((係数_乗用_ガソリン,係数_乗用_CNG,係数_乗用_軽油,係数_乗用_メタノール,係数_乗用_LPG),1,1,AR735):INDEX((係数_乗用_ガソリン,係数_乗用_CNG,係数_乗用_軽油,係数_乗用_メタノール,係数_乗用_LPG),125,5,AR735),3,FALSE))))))</f>
        <v/>
      </c>
      <c r="AP735" s="375" t="str">
        <f t="shared" si="319"/>
        <v/>
      </c>
      <c r="AQ735" s="444" t="str">
        <f t="shared" si="320"/>
        <v/>
      </c>
      <c r="AR735" s="375" t="str">
        <f t="shared" si="323"/>
        <v/>
      </c>
      <c r="AS735" s="377" t="str">
        <f t="shared" si="321"/>
        <v/>
      </c>
      <c r="AT735" s="378" t="str">
        <f t="shared" si="322"/>
        <v/>
      </c>
      <c r="AX735" s="625" t="b">
        <f t="shared" si="324"/>
        <v>0</v>
      </c>
      <c r="AY735" s="7" t="str">
        <f t="shared" si="325"/>
        <v>FALSEFALSEFALSE</v>
      </c>
      <c r="AZ735" s="626">
        <f t="shared" si="307"/>
        <v>0</v>
      </c>
      <c r="BA735" s="627" t="str">
        <f t="shared" si="308"/>
        <v/>
      </c>
      <c r="BB735" s="627">
        <f t="shared" si="309"/>
        <v>0</v>
      </c>
      <c r="BC735" s="690" t="str">
        <f t="shared" si="310"/>
        <v/>
      </c>
    </row>
    <row r="736" spans="1:55">
      <c r="A736" s="381">
        <v>680</v>
      </c>
      <c r="B736" s="117"/>
      <c r="C736" s="288"/>
      <c r="D736" s="289"/>
      <c r="E736" s="289"/>
      <c r="F736" s="290"/>
      <c r="G736" s="292"/>
      <c r="H736" s="116"/>
      <c r="I736" s="292"/>
      <c r="J736" s="116"/>
      <c r="K736" s="370" t="str">
        <f t="shared" si="301"/>
        <v/>
      </c>
      <c r="L736" s="370">
        <f t="shared" si="302"/>
        <v>0</v>
      </c>
      <c r="M736" s="370">
        <f t="shared" si="303"/>
        <v>0</v>
      </c>
      <c r="N736" s="371" t="str">
        <f t="shared" si="219"/>
        <v/>
      </c>
      <c r="O736" s="371" t="str">
        <f t="shared" si="220"/>
        <v/>
      </c>
      <c r="P736" s="371" t="str">
        <f t="shared" si="221"/>
        <v/>
      </c>
      <c r="Q736" s="371" t="str">
        <f t="shared" si="222"/>
        <v/>
      </c>
      <c r="R736" s="371" t="str">
        <f t="shared" si="223"/>
        <v/>
      </c>
      <c r="S736" s="371" t="str">
        <f t="shared" si="224"/>
        <v/>
      </c>
      <c r="T736" s="443" t="str">
        <f t="shared" si="304"/>
        <v/>
      </c>
      <c r="U736" s="539"/>
      <c r="V736" s="117"/>
      <c r="W736" s="118"/>
      <c r="X736" s="119"/>
      <c r="Y736" s="120"/>
      <c r="Z736" s="122"/>
      <c r="AA736" s="121"/>
      <c r="AB736" s="443" t="str">
        <f t="shared" si="305"/>
        <v/>
      </c>
      <c r="AC736" s="734" t="str">
        <f t="shared" si="306"/>
        <v/>
      </c>
      <c r="AD736" s="372"/>
      <c r="AE736" s="485"/>
      <c r="AF736" s="373" t="str">
        <f t="shared" si="311"/>
        <v/>
      </c>
      <c r="AG736" s="373" t="str">
        <f t="shared" si="312"/>
        <v/>
      </c>
      <c r="AH736" s="374" t="str">
        <f t="shared" si="313"/>
        <v/>
      </c>
      <c r="AI736" s="375" t="str">
        <f t="shared" si="314"/>
        <v/>
      </c>
      <c r="AJ736" s="375" t="str">
        <f t="shared" si="315"/>
        <v/>
      </c>
      <c r="AK736" s="375" t="str">
        <f t="shared" si="316"/>
        <v/>
      </c>
      <c r="AL736" s="375" t="str">
        <f t="shared" si="317"/>
        <v/>
      </c>
      <c r="AM736" s="375" t="str">
        <f t="shared" si="318"/>
        <v/>
      </c>
      <c r="AN736" s="376" t="str">
        <f>IF(AF736="","",IF(OR(AH736="",AH736="-"),"－",IF(OR(AM736=8,AM736=9),"",IF(OR(AJ736=3,AJ736=4,AJ736=5,AJ736=6),VLOOKUP(AH736,INDEX((係数_バス貨物_ガソリン,係数_バス貨物_CNG,係数_バス貨物_軽油,係数_バス貨物_メタノール,係数_バス貨物_LPG),MATCH(AL736,【参考】排出ガスレベル!$AI$4:$AI$671,1),1,AR736):INDEX((係数_バス貨物_ガソリン,係数_バス貨物_CNG,係数_バス貨物_軽油,係数_バス貨物_メタノール,係数_バス貨物_LPG),MATCH(AL736+1,【参考】排出ガスレベル!$AI$4:$AI$671,1)-1,5,AR736),2,FALSE),IF(OR(AJ736=1,AJ736=2),VLOOKUP(AH736,INDEX((係数_乗用_ガソリン,係数_乗用_CNG,係数_乗用_軽油,係数_乗用_メタノール,係数_乗用_LPG),1,1,AR736):INDEX((係数_乗用_ガソリン,係数_乗用_CNG,係数_乗用_軽油,係数_乗用_メタノール,係数_乗用_LPG),125,5,AR736),2,FALSE))))))</f>
        <v/>
      </c>
      <c r="AO736" s="376" t="str">
        <f>IF(T736="","",IF(OR(AH736="",AH736="-"),"－",IF(OR(AM736=8,AM736=9),"",IF(OR(AJ736=3,AJ736=4,AJ736=5,AJ736=6),VLOOKUP(AH736,INDEX((係数_バス貨物_ガソリン,係数_バス貨物_CNG,係数_バス貨物_軽油,係数_バス貨物_メタノール,係数_バス貨物_LPG),MATCH(AL736,【参考】排出ガスレベル!$AI$4:$AI$671,1),1,AR736):INDEX((係数_バス貨物_ガソリン,係数_バス貨物_CNG,係数_バス貨物_軽油,係数_バス貨物_メタノール,係数_バス貨物_LPG),MATCH(AL736+1,【参考】排出ガスレベル!$AI$4:$AI$671,1)-1,5,AR736),3,FALSE),IF(OR(AJ736=1,AJ736=2),VLOOKUP(AH736,INDEX((係数_乗用_ガソリン,係数_乗用_CNG,係数_乗用_軽油,係数_乗用_メタノール,係数_乗用_LPG),1,1,AR736):INDEX((係数_乗用_ガソリン,係数_乗用_CNG,係数_乗用_軽油,係数_乗用_メタノール,係数_乗用_LPG),125,5,AR736),3,FALSE))))))</f>
        <v/>
      </c>
      <c r="AP736" s="375" t="str">
        <f t="shared" si="319"/>
        <v/>
      </c>
      <c r="AQ736" s="444" t="str">
        <f t="shared" si="320"/>
        <v/>
      </c>
      <c r="AR736" s="375" t="str">
        <f t="shared" si="323"/>
        <v/>
      </c>
      <c r="AS736" s="377" t="str">
        <f t="shared" si="321"/>
        <v/>
      </c>
      <c r="AT736" s="378" t="str">
        <f t="shared" si="322"/>
        <v/>
      </c>
      <c r="AX736" s="625" t="b">
        <f t="shared" si="324"/>
        <v>0</v>
      </c>
      <c r="AY736" s="7" t="str">
        <f t="shared" si="325"/>
        <v>FALSEFALSEFALSE</v>
      </c>
      <c r="AZ736" s="626">
        <f t="shared" si="307"/>
        <v>0</v>
      </c>
      <c r="BA736" s="627" t="str">
        <f t="shared" si="308"/>
        <v/>
      </c>
      <c r="BB736" s="627">
        <f t="shared" si="309"/>
        <v>0</v>
      </c>
      <c r="BC736" s="690" t="str">
        <f t="shared" si="310"/>
        <v/>
      </c>
    </row>
    <row r="737" spans="1:55">
      <c r="A737" s="381">
        <v>681</v>
      </c>
      <c r="B737" s="117"/>
      <c r="C737" s="288"/>
      <c r="D737" s="289"/>
      <c r="E737" s="289"/>
      <c r="F737" s="290"/>
      <c r="G737" s="292"/>
      <c r="H737" s="116"/>
      <c r="I737" s="292"/>
      <c r="J737" s="116"/>
      <c r="K737" s="370" t="str">
        <f t="shared" si="301"/>
        <v/>
      </c>
      <c r="L737" s="370">
        <f t="shared" si="302"/>
        <v>0</v>
      </c>
      <c r="M737" s="370">
        <f t="shared" si="303"/>
        <v>0</v>
      </c>
      <c r="N737" s="371" t="str">
        <f t="shared" si="219"/>
        <v/>
      </c>
      <c r="O737" s="371" t="str">
        <f t="shared" si="220"/>
        <v/>
      </c>
      <c r="P737" s="371" t="str">
        <f t="shared" si="221"/>
        <v/>
      </c>
      <c r="Q737" s="371" t="str">
        <f t="shared" si="222"/>
        <v/>
      </c>
      <c r="R737" s="371" t="str">
        <f t="shared" si="223"/>
        <v/>
      </c>
      <c r="S737" s="371" t="str">
        <f t="shared" si="224"/>
        <v/>
      </c>
      <c r="T737" s="443" t="str">
        <f t="shared" si="304"/>
        <v/>
      </c>
      <c r="U737" s="539"/>
      <c r="V737" s="117"/>
      <c r="W737" s="118"/>
      <c r="X737" s="119"/>
      <c r="Y737" s="120"/>
      <c r="Z737" s="122"/>
      <c r="AA737" s="121"/>
      <c r="AB737" s="443" t="str">
        <f t="shared" si="305"/>
        <v/>
      </c>
      <c r="AC737" s="734" t="str">
        <f t="shared" si="306"/>
        <v/>
      </c>
      <c r="AD737" s="372"/>
      <c r="AE737" s="485"/>
      <c r="AF737" s="373" t="str">
        <f t="shared" si="311"/>
        <v/>
      </c>
      <c r="AG737" s="373" t="str">
        <f t="shared" si="312"/>
        <v/>
      </c>
      <c r="AH737" s="374" t="str">
        <f t="shared" si="313"/>
        <v/>
      </c>
      <c r="AI737" s="375" t="str">
        <f t="shared" si="314"/>
        <v/>
      </c>
      <c r="AJ737" s="375" t="str">
        <f t="shared" si="315"/>
        <v/>
      </c>
      <c r="AK737" s="375" t="str">
        <f t="shared" si="316"/>
        <v/>
      </c>
      <c r="AL737" s="375" t="str">
        <f t="shared" si="317"/>
        <v/>
      </c>
      <c r="AM737" s="375" t="str">
        <f t="shared" si="318"/>
        <v/>
      </c>
      <c r="AN737" s="376" t="str">
        <f>IF(AF737="","",IF(OR(AH737="",AH737="-"),"－",IF(OR(AM737=8,AM737=9),"",IF(OR(AJ737=3,AJ737=4,AJ737=5,AJ737=6),VLOOKUP(AH737,INDEX((係数_バス貨物_ガソリン,係数_バス貨物_CNG,係数_バス貨物_軽油,係数_バス貨物_メタノール,係数_バス貨物_LPG),MATCH(AL737,【参考】排出ガスレベル!$AI$4:$AI$671,1),1,AR737):INDEX((係数_バス貨物_ガソリン,係数_バス貨物_CNG,係数_バス貨物_軽油,係数_バス貨物_メタノール,係数_バス貨物_LPG),MATCH(AL737+1,【参考】排出ガスレベル!$AI$4:$AI$671,1)-1,5,AR737),2,FALSE),IF(OR(AJ737=1,AJ737=2),VLOOKUP(AH737,INDEX((係数_乗用_ガソリン,係数_乗用_CNG,係数_乗用_軽油,係数_乗用_メタノール,係数_乗用_LPG),1,1,AR737):INDEX((係数_乗用_ガソリン,係数_乗用_CNG,係数_乗用_軽油,係数_乗用_メタノール,係数_乗用_LPG),125,5,AR737),2,FALSE))))))</f>
        <v/>
      </c>
      <c r="AO737" s="376" t="str">
        <f>IF(T737="","",IF(OR(AH737="",AH737="-"),"－",IF(OR(AM737=8,AM737=9),"",IF(OR(AJ737=3,AJ737=4,AJ737=5,AJ737=6),VLOOKUP(AH737,INDEX((係数_バス貨物_ガソリン,係数_バス貨物_CNG,係数_バス貨物_軽油,係数_バス貨物_メタノール,係数_バス貨物_LPG),MATCH(AL737,【参考】排出ガスレベル!$AI$4:$AI$671,1),1,AR737):INDEX((係数_バス貨物_ガソリン,係数_バス貨物_CNG,係数_バス貨物_軽油,係数_バス貨物_メタノール,係数_バス貨物_LPG),MATCH(AL737+1,【参考】排出ガスレベル!$AI$4:$AI$671,1)-1,5,AR737),3,FALSE),IF(OR(AJ737=1,AJ737=2),VLOOKUP(AH737,INDEX((係数_乗用_ガソリン,係数_乗用_CNG,係数_乗用_軽油,係数_乗用_メタノール,係数_乗用_LPG),1,1,AR737):INDEX((係数_乗用_ガソリン,係数_乗用_CNG,係数_乗用_軽油,係数_乗用_メタノール,係数_乗用_LPG),125,5,AR737),3,FALSE))))))</f>
        <v/>
      </c>
      <c r="AP737" s="375" t="str">
        <f t="shared" si="319"/>
        <v/>
      </c>
      <c r="AQ737" s="444" t="str">
        <f t="shared" si="320"/>
        <v/>
      </c>
      <c r="AR737" s="375" t="str">
        <f t="shared" si="323"/>
        <v/>
      </c>
      <c r="AS737" s="377" t="str">
        <f t="shared" si="321"/>
        <v/>
      </c>
      <c r="AT737" s="378" t="str">
        <f t="shared" si="322"/>
        <v/>
      </c>
      <c r="AX737" s="625" t="b">
        <f t="shared" si="324"/>
        <v>0</v>
      </c>
      <c r="AY737" s="7" t="str">
        <f t="shared" si="325"/>
        <v>FALSEFALSEFALSE</v>
      </c>
      <c r="AZ737" s="626">
        <f t="shared" si="307"/>
        <v>0</v>
      </c>
      <c r="BA737" s="627" t="str">
        <f t="shared" si="308"/>
        <v/>
      </c>
      <c r="BB737" s="627">
        <f t="shared" si="309"/>
        <v>0</v>
      </c>
      <c r="BC737" s="690" t="str">
        <f t="shared" si="310"/>
        <v/>
      </c>
    </row>
    <row r="738" spans="1:55">
      <c r="A738" s="381">
        <v>682</v>
      </c>
      <c r="B738" s="117"/>
      <c r="C738" s="288"/>
      <c r="D738" s="289"/>
      <c r="E738" s="289"/>
      <c r="F738" s="290"/>
      <c r="G738" s="292"/>
      <c r="H738" s="116"/>
      <c r="I738" s="292"/>
      <c r="J738" s="116"/>
      <c r="K738" s="370" t="str">
        <f t="shared" si="301"/>
        <v/>
      </c>
      <c r="L738" s="370">
        <f t="shared" si="302"/>
        <v>0</v>
      </c>
      <c r="M738" s="370">
        <f t="shared" si="303"/>
        <v>0</v>
      </c>
      <c r="N738" s="371" t="str">
        <f t="shared" si="219"/>
        <v/>
      </c>
      <c r="O738" s="371" t="str">
        <f t="shared" si="220"/>
        <v/>
      </c>
      <c r="P738" s="371" t="str">
        <f t="shared" si="221"/>
        <v/>
      </c>
      <c r="Q738" s="371" t="str">
        <f t="shared" si="222"/>
        <v/>
      </c>
      <c r="R738" s="371" t="str">
        <f t="shared" si="223"/>
        <v/>
      </c>
      <c r="S738" s="371" t="str">
        <f t="shared" si="224"/>
        <v/>
      </c>
      <c r="T738" s="443" t="str">
        <f t="shared" si="304"/>
        <v/>
      </c>
      <c r="U738" s="539"/>
      <c r="V738" s="117"/>
      <c r="W738" s="118"/>
      <c r="X738" s="119"/>
      <c r="Y738" s="120"/>
      <c r="Z738" s="122"/>
      <c r="AA738" s="121"/>
      <c r="AB738" s="443" t="str">
        <f t="shared" si="305"/>
        <v/>
      </c>
      <c r="AC738" s="734" t="str">
        <f t="shared" si="306"/>
        <v/>
      </c>
      <c r="AD738" s="372"/>
      <c r="AE738" s="485"/>
      <c r="AF738" s="373" t="str">
        <f t="shared" si="311"/>
        <v/>
      </c>
      <c r="AG738" s="373" t="str">
        <f t="shared" si="312"/>
        <v/>
      </c>
      <c r="AH738" s="374" t="str">
        <f t="shared" si="313"/>
        <v/>
      </c>
      <c r="AI738" s="375" t="str">
        <f t="shared" si="314"/>
        <v/>
      </c>
      <c r="AJ738" s="375" t="str">
        <f t="shared" si="315"/>
        <v/>
      </c>
      <c r="AK738" s="375" t="str">
        <f t="shared" si="316"/>
        <v/>
      </c>
      <c r="AL738" s="375" t="str">
        <f t="shared" si="317"/>
        <v/>
      </c>
      <c r="AM738" s="375" t="str">
        <f t="shared" si="318"/>
        <v/>
      </c>
      <c r="AN738" s="376" t="str">
        <f>IF(AF738="","",IF(OR(AH738="",AH738="-"),"－",IF(OR(AM738=8,AM738=9),"",IF(OR(AJ738=3,AJ738=4,AJ738=5,AJ738=6),VLOOKUP(AH738,INDEX((係数_バス貨物_ガソリン,係数_バス貨物_CNG,係数_バス貨物_軽油,係数_バス貨物_メタノール,係数_バス貨物_LPG),MATCH(AL738,【参考】排出ガスレベル!$AI$4:$AI$671,1),1,AR738):INDEX((係数_バス貨物_ガソリン,係数_バス貨物_CNG,係数_バス貨物_軽油,係数_バス貨物_メタノール,係数_バス貨物_LPG),MATCH(AL738+1,【参考】排出ガスレベル!$AI$4:$AI$671,1)-1,5,AR738),2,FALSE),IF(OR(AJ738=1,AJ738=2),VLOOKUP(AH738,INDEX((係数_乗用_ガソリン,係数_乗用_CNG,係数_乗用_軽油,係数_乗用_メタノール,係数_乗用_LPG),1,1,AR738):INDEX((係数_乗用_ガソリン,係数_乗用_CNG,係数_乗用_軽油,係数_乗用_メタノール,係数_乗用_LPG),125,5,AR738),2,FALSE))))))</f>
        <v/>
      </c>
      <c r="AO738" s="376" t="str">
        <f>IF(T738="","",IF(OR(AH738="",AH738="-"),"－",IF(OR(AM738=8,AM738=9),"",IF(OR(AJ738=3,AJ738=4,AJ738=5,AJ738=6),VLOOKUP(AH738,INDEX((係数_バス貨物_ガソリン,係数_バス貨物_CNG,係数_バス貨物_軽油,係数_バス貨物_メタノール,係数_バス貨物_LPG),MATCH(AL738,【参考】排出ガスレベル!$AI$4:$AI$671,1),1,AR738):INDEX((係数_バス貨物_ガソリン,係数_バス貨物_CNG,係数_バス貨物_軽油,係数_バス貨物_メタノール,係数_バス貨物_LPG),MATCH(AL738+1,【参考】排出ガスレベル!$AI$4:$AI$671,1)-1,5,AR738),3,FALSE),IF(OR(AJ738=1,AJ738=2),VLOOKUP(AH738,INDEX((係数_乗用_ガソリン,係数_乗用_CNG,係数_乗用_軽油,係数_乗用_メタノール,係数_乗用_LPG),1,1,AR738):INDEX((係数_乗用_ガソリン,係数_乗用_CNG,係数_乗用_軽油,係数_乗用_メタノール,係数_乗用_LPG),125,5,AR738),3,FALSE))))))</f>
        <v/>
      </c>
      <c r="AP738" s="375" t="str">
        <f t="shared" si="319"/>
        <v/>
      </c>
      <c r="AQ738" s="444" t="str">
        <f t="shared" si="320"/>
        <v/>
      </c>
      <c r="AR738" s="375" t="str">
        <f t="shared" si="323"/>
        <v/>
      </c>
      <c r="AS738" s="377" t="str">
        <f t="shared" si="321"/>
        <v/>
      </c>
      <c r="AT738" s="378" t="str">
        <f t="shared" si="322"/>
        <v/>
      </c>
      <c r="AX738" s="625" t="b">
        <f t="shared" si="324"/>
        <v>0</v>
      </c>
      <c r="AY738" s="7" t="str">
        <f t="shared" si="325"/>
        <v>FALSEFALSEFALSE</v>
      </c>
      <c r="AZ738" s="626">
        <f t="shared" si="307"/>
        <v>0</v>
      </c>
      <c r="BA738" s="627" t="str">
        <f t="shared" si="308"/>
        <v/>
      </c>
      <c r="BB738" s="627">
        <f t="shared" si="309"/>
        <v>0</v>
      </c>
      <c r="BC738" s="690" t="str">
        <f t="shared" si="310"/>
        <v/>
      </c>
    </row>
    <row r="739" spans="1:55">
      <c r="A739" s="381">
        <v>683</v>
      </c>
      <c r="B739" s="117"/>
      <c r="C739" s="288"/>
      <c r="D739" s="289"/>
      <c r="E739" s="289"/>
      <c r="F739" s="290"/>
      <c r="G739" s="292"/>
      <c r="H739" s="116"/>
      <c r="I739" s="292"/>
      <c r="J739" s="116"/>
      <c r="K739" s="370" t="str">
        <f t="shared" si="301"/>
        <v/>
      </c>
      <c r="L739" s="370">
        <f t="shared" si="302"/>
        <v>0</v>
      </c>
      <c r="M739" s="370">
        <f t="shared" si="303"/>
        <v>0</v>
      </c>
      <c r="N739" s="371" t="str">
        <f t="shared" si="219"/>
        <v/>
      </c>
      <c r="O739" s="371" t="str">
        <f t="shared" si="220"/>
        <v/>
      </c>
      <c r="P739" s="371" t="str">
        <f t="shared" si="221"/>
        <v/>
      </c>
      <c r="Q739" s="371" t="str">
        <f t="shared" si="222"/>
        <v/>
      </c>
      <c r="R739" s="371" t="str">
        <f t="shared" si="223"/>
        <v/>
      </c>
      <c r="S739" s="371" t="str">
        <f t="shared" si="224"/>
        <v/>
      </c>
      <c r="T739" s="443" t="str">
        <f t="shared" si="304"/>
        <v/>
      </c>
      <c r="U739" s="539"/>
      <c r="V739" s="117"/>
      <c r="W739" s="118"/>
      <c r="X739" s="119"/>
      <c r="Y739" s="120"/>
      <c r="Z739" s="122"/>
      <c r="AA739" s="121"/>
      <c r="AB739" s="443" t="str">
        <f t="shared" si="305"/>
        <v/>
      </c>
      <c r="AC739" s="734" t="str">
        <f t="shared" si="306"/>
        <v/>
      </c>
      <c r="AD739" s="372"/>
      <c r="AE739" s="485"/>
      <c r="AF739" s="373" t="str">
        <f t="shared" si="311"/>
        <v/>
      </c>
      <c r="AG739" s="373" t="str">
        <f t="shared" si="312"/>
        <v/>
      </c>
      <c r="AH739" s="374" t="str">
        <f t="shared" si="313"/>
        <v/>
      </c>
      <c r="AI739" s="375" t="str">
        <f t="shared" si="314"/>
        <v/>
      </c>
      <c r="AJ739" s="375" t="str">
        <f t="shared" si="315"/>
        <v/>
      </c>
      <c r="AK739" s="375" t="str">
        <f t="shared" si="316"/>
        <v/>
      </c>
      <c r="AL739" s="375" t="str">
        <f t="shared" si="317"/>
        <v/>
      </c>
      <c r="AM739" s="375" t="str">
        <f t="shared" si="318"/>
        <v/>
      </c>
      <c r="AN739" s="376" t="str">
        <f>IF(AF739="","",IF(OR(AH739="",AH739="-"),"－",IF(OR(AM739=8,AM739=9),"",IF(OR(AJ739=3,AJ739=4,AJ739=5,AJ739=6),VLOOKUP(AH739,INDEX((係数_バス貨物_ガソリン,係数_バス貨物_CNG,係数_バス貨物_軽油,係数_バス貨物_メタノール,係数_バス貨物_LPG),MATCH(AL739,【参考】排出ガスレベル!$AI$4:$AI$671,1),1,AR739):INDEX((係数_バス貨物_ガソリン,係数_バス貨物_CNG,係数_バス貨物_軽油,係数_バス貨物_メタノール,係数_バス貨物_LPG),MATCH(AL739+1,【参考】排出ガスレベル!$AI$4:$AI$671,1)-1,5,AR739),2,FALSE),IF(OR(AJ739=1,AJ739=2),VLOOKUP(AH739,INDEX((係数_乗用_ガソリン,係数_乗用_CNG,係数_乗用_軽油,係数_乗用_メタノール,係数_乗用_LPG),1,1,AR739):INDEX((係数_乗用_ガソリン,係数_乗用_CNG,係数_乗用_軽油,係数_乗用_メタノール,係数_乗用_LPG),125,5,AR739),2,FALSE))))))</f>
        <v/>
      </c>
      <c r="AO739" s="376" t="str">
        <f>IF(T739="","",IF(OR(AH739="",AH739="-"),"－",IF(OR(AM739=8,AM739=9),"",IF(OR(AJ739=3,AJ739=4,AJ739=5,AJ739=6),VLOOKUP(AH739,INDEX((係数_バス貨物_ガソリン,係数_バス貨物_CNG,係数_バス貨物_軽油,係数_バス貨物_メタノール,係数_バス貨物_LPG),MATCH(AL739,【参考】排出ガスレベル!$AI$4:$AI$671,1),1,AR739):INDEX((係数_バス貨物_ガソリン,係数_バス貨物_CNG,係数_バス貨物_軽油,係数_バス貨物_メタノール,係数_バス貨物_LPG),MATCH(AL739+1,【参考】排出ガスレベル!$AI$4:$AI$671,1)-1,5,AR739),3,FALSE),IF(OR(AJ739=1,AJ739=2),VLOOKUP(AH739,INDEX((係数_乗用_ガソリン,係数_乗用_CNG,係数_乗用_軽油,係数_乗用_メタノール,係数_乗用_LPG),1,1,AR739):INDEX((係数_乗用_ガソリン,係数_乗用_CNG,係数_乗用_軽油,係数_乗用_メタノール,係数_乗用_LPG),125,5,AR739),3,FALSE))))))</f>
        <v/>
      </c>
      <c r="AP739" s="375" t="str">
        <f t="shared" si="319"/>
        <v/>
      </c>
      <c r="AQ739" s="444" t="str">
        <f t="shared" si="320"/>
        <v/>
      </c>
      <c r="AR739" s="375" t="str">
        <f t="shared" si="323"/>
        <v/>
      </c>
      <c r="AS739" s="377" t="str">
        <f t="shared" si="321"/>
        <v/>
      </c>
      <c r="AT739" s="378" t="str">
        <f t="shared" si="322"/>
        <v/>
      </c>
      <c r="AX739" s="625" t="b">
        <f t="shared" si="324"/>
        <v>0</v>
      </c>
      <c r="AY739" s="7" t="str">
        <f t="shared" si="325"/>
        <v>FALSEFALSEFALSE</v>
      </c>
      <c r="AZ739" s="626">
        <f t="shared" si="307"/>
        <v>0</v>
      </c>
      <c r="BA739" s="627" t="str">
        <f t="shared" si="308"/>
        <v/>
      </c>
      <c r="BB739" s="627">
        <f t="shared" si="309"/>
        <v>0</v>
      </c>
      <c r="BC739" s="690" t="str">
        <f t="shared" si="310"/>
        <v/>
      </c>
    </row>
    <row r="740" spans="1:55">
      <c r="A740" s="381">
        <v>684</v>
      </c>
      <c r="B740" s="117"/>
      <c r="C740" s="288"/>
      <c r="D740" s="289"/>
      <c r="E740" s="289"/>
      <c r="F740" s="290"/>
      <c r="G740" s="292"/>
      <c r="H740" s="116"/>
      <c r="I740" s="292"/>
      <c r="J740" s="116"/>
      <c r="K740" s="370" t="str">
        <f t="shared" si="301"/>
        <v/>
      </c>
      <c r="L740" s="370">
        <f t="shared" si="302"/>
        <v>0</v>
      </c>
      <c r="M740" s="370">
        <f t="shared" si="303"/>
        <v>0</v>
      </c>
      <c r="N740" s="371" t="str">
        <f t="shared" si="219"/>
        <v/>
      </c>
      <c r="O740" s="371" t="str">
        <f t="shared" si="220"/>
        <v/>
      </c>
      <c r="P740" s="371" t="str">
        <f t="shared" si="221"/>
        <v/>
      </c>
      <c r="Q740" s="371" t="str">
        <f t="shared" si="222"/>
        <v/>
      </c>
      <c r="R740" s="371" t="str">
        <f t="shared" si="223"/>
        <v/>
      </c>
      <c r="S740" s="371" t="str">
        <f t="shared" si="224"/>
        <v/>
      </c>
      <c r="T740" s="443" t="str">
        <f t="shared" si="304"/>
        <v/>
      </c>
      <c r="U740" s="539"/>
      <c r="V740" s="117"/>
      <c r="W740" s="118"/>
      <c r="X740" s="119"/>
      <c r="Y740" s="120"/>
      <c r="Z740" s="122"/>
      <c r="AA740" s="121"/>
      <c r="AB740" s="443" t="str">
        <f t="shared" si="305"/>
        <v/>
      </c>
      <c r="AC740" s="734" t="str">
        <f t="shared" si="306"/>
        <v/>
      </c>
      <c r="AD740" s="372"/>
      <c r="AE740" s="485"/>
      <c r="AF740" s="373" t="str">
        <f t="shared" si="311"/>
        <v/>
      </c>
      <c r="AG740" s="373" t="str">
        <f t="shared" si="312"/>
        <v/>
      </c>
      <c r="AH740" s="374" t="str">
        <f t="shared" si="313"/>
        <v/>
      </c>
      <c r="AI740" s="375" t="str">
        <f t="shared" si="314"/>
        <v/>
      </c>
      <c r="AJ740" s="375" t="str">
        <f t="shared" si="315"/>
        <v/>
      </c>
      <c r="AK740" s="375" t="str">
        <f t="shared" si="316"/>
        <v/>
      </c>
      <c r="AL740" s="375" t="str">
        <f t="shared" si="317"/>
        <v/>
      </c>
      <c r="AM740" s="375" t="str">
        <f t="shared" si="318"/>
        <v/>
      </c>
      <c r="AN740" s="376" t="str">
        <f>IF(AF740="","",IF(OR(AH740="",AH740="-"),"－",IF(OR(AM740=8,AM740=9),"",IF(OR(AJ740=3,AJ740=4,AJ740=5,AJ740=6),VLOOKUP(AH740,INDEX((係数_バス貨物_ガソリン,係数_バス貨物_CNG,係数_バス貨物_軽油,係数_バス貨物_メタノール,係数_バス貨物_LPG),MATCH(AL740,【参考】排出ガスレベル!$AI$4:$AI$671,1),1,AR740):INDEX((係数_バス貨物_ガソリン,係数_バス貨物_CNG,係数_バス貨物_軽油,係数_バス貨物_メタノール,係数_バス貨物_LPG),MATCH(AL740+1,【参考】排出ガスレベル!$AI$4:$AI$671,1)-1,5,AR740),2,FALSE),IF(OR(AJ740=1,AJ740=2),VLOOKUP(AH740,INDEX((係数_乗用_ガソリン,係数_乗用_CNG,係数_乗用_軽油,係数_乗用_メタノール,係数_乗用_LPG),1,1,AR740):INDEX((係数_乗用_ガソリン,係数_乗用_CNG,係数_乗用_軽油,係数_乗用_メタノール,係数_乗用_LPG),125,5,AR740),2,FALSE))))))</f>
        <v/>
      </c>
      <c r="AO740" s="376" t="str">
        <f>IF(T740="","",IF(OR(AH740="",AH740="-"),"－",IF(OR(AM740=8,AM740=9),"",IF(OR(AJ740=3,AJ740=4,AJ740=5,AJ740=6),VLOOKUP(AH740,INDEX((係数_バス貨物_ガソリン,係数_バス貨物_CNG,係数_バス貨物_軽油,係数_バス貨物_メタノール,係数_バス貨物_LPG),MATCH(AL740,【参考】排出ガスレベル!$AI$4:$AI$671,1),1,AR740):INDEX((係数_バス貨物_ガソリン,係数_バス貨物_CNG,係数_バス貨物_軽油,係数_バス貨物_メタノール,係数_バス貨物_LPG),MATCH(AL740+1,【参考】排出ガスレベル!$AI$4:$AI$671,1)-1,5,AR740),3,FALSE),IF(OR(AJ740=1,AJ740=2),VLOOKUP(AH740,INDEX((係数_乗用_ガソリン,係数_乗用_CNG,係数_乗用_軽油,係数_乗用_メタノール,係数_乗用_LPG),1,1,AR740):INDEX((係数_乗用_ガソリン,係数_乗用_CNG,係数_乗用_軽油,係数_乗用_メタノール,係数_乗用_LPG),125,5,AR740),3,FALSE))))))</f>
        <v/>
      </c>
      <c r="AP740" s="375" t="str">
        <f t="shared" si="319"/>
        <v/>
      </c>
      <c r="AQ740" s="444" t="str">
        <f t="shared" si="320"/>
        <v/>
      </c>
      <c r="AR740" s="375" t="str">
        <f t="shared" si="323"/>
        <v/>
      </c>
      <c r="AS740" s="377" t="str">
        <f t="shared" si="321"/>
        <v/>
      </c>
      <c r="AT740" s="378" t="str">
        <f t="shared" si="322"/>
        <v/>
      </c>
      <c r="AX740" s="625" t="b">
        <f t="shared" si="324"/>
        <v>0</v>
      </c>
      <c r="AY740" s="7" t="str">
        <f t="shared" si="325"/>
        <v>FALSEFALSEFALSE</v>
      </c>
      <c r="AZ740" s="626">
        <f t="shared" si="307"/>
        <v>0</v>
      </c>
      <c r="BA740" s="627" t="str">
        <f t="shared" si="308"/>
        <v/>
      </c>
      <c r="BB740" s="627">
        <f t="shared" si="309"/>
        <v>0</v>
      </c>
      <c r="BC740" s="690" t="str">
        <f t="shared" si="310"/>
        <v/>
      </c>
    </row>
    <row r="741" spans="1:55">
      <c r="A741" s="381">
        <v>685</v>
      </c>
      <c r="B741" s="117"/>
      <c r="C741" s="288"/>
      <c r="D741" s="289"/>
      <c r="E741" s="289"/>
      <c r="F741" s="290"/>
      <c r="G741" s="292"/>
      <c r="H741" s="116"/>
      <c r="I741" s="292"/>
      <c r="J741" s="116"/>
      <c r="K741" s="370" t="str">
        <f t="shared" si="301"/>
        <v/>
      </c>
      <c r="L741" s="370">
        <f t="shared" si="302"/>
        <v>0</v>
      </c>
      <c r="M741" s="370">
        <f t="shared" si="303"/>
        <v>0</v>
      </c>
      <c r="N741" s="371" t="str">
        <f t="shared" si="219"/>
        <v/>
      </c>
      <c r="O741" s="371" t="str">
        <f t="shared" si="220"/>
        <v/>
      </c>
      <c r="P741" s="371" t="str">
        <f t="shared" si="221"/>
        <v/>
      </c>
      <c r="Q741" s="371" t="str">
        <f t="shared" si="222"/>
        <v/>
      </c>
      <c r="R741" s="371" t="str">
        <f t="shared" si="223"/>
        <v/>
      </c>
      <c r="S741" s="371" t="str">
        <f t="shared" si="224"/>
        <v/>
      </c>
      <c r="T741" s="443" t="str">
        <f t="shared" si="304"/>
        <v/>
      </c>
      <c r="U741" s="539"/>
      <c r="V741" s="117"/>
      <c r="W741" s="118"/>
      <c r="X741" s="119"/>
      <c r="Y741" s="120"/>
      <c r="Z741" s="122"/>
      <c r="AA741" s="121"/>
      <c r="AB741" s="443" t="str">
        <f t="shared" si="305"/>
        <v/>
      </c>
      <c r="AC741" s="734" t="str">
        <f t="shared" si="306"/>
        <v/>
      </c>
      <c r="AD741" s="372"/>
      <c r="AE741" s="485"/>
      <c r="AF741" s="373" t="str">
        <f t="shared" si="311"/>
        <v/>
      </c>
      <c r="AG741" s="373" t="str">
        <f t="shared" si="312"/>
        <v/>
      </c>
      <c r="AH741" s="374" t="str">
        <f t="shared" si="313"/>
        <v/>
      </c>
      <c r="AI741" s="375" t="str">
        <f t="shared" si="314"/>
        <v/>
      </c>
      <c r="AJ741" s="375" t="str">
        <f t="shared" si="315"/>
        <v/>
      </c>
      <c r="AK741" s="375" t="str">
        <f t="shared" si="316"/>
        <v/>
      </c>
      <c r="AL741" s="375" t="str">
        <f t="shared" si="317"/>
        <v/>
      </c>
      <c r="AM741" s="375" t="str">
        <f t="shared" si="318"/>
        <v/>
      </c>
      <c r="AN741" s="376" t="str">
        <f>IF(AF741="","",IF(OR(AH741="",AH741="-"),"－",IF(OR(AM741=8,AM741=9),"",IF(OR(AJ741=3,AJ741=4,AJ741=5,AJ741=6),VLOOKUP(AH741,INDEX((係数_バス貨物_ガソリン,係数_バス貨物_CNG,係数_バス貨物_軽油,係数_バス貨物_メタノール,係数_バス貨物_LPG),MATCH(AL741,【参考】排出ガスレベル!$AI$4:$AI$671,1),1,AR741):INDEX((係数_バス貨物_ガソリン,係数_バス貨物_CNG,係数_バス貨物_軽油,係数_バス貨物_メタノール,係数_バス貨物_LPG),MATCH(AL741+1,【参考】排出ガスレベル!$AI$4:$AI$671,1)-1,5,AR741),2,FALSE),IF(OR(AJ741=1,AJ741=2),VLOOKUP(AH741,INDEX((係数_乗用_ガソリン,係数_乗用_CNG,係数_乗用_軽油,係数_乗用_メタノール,係数_乗用_LPG),1,1,AR741):INDEX((係数_乗用_ガソリン,係数_乗用_CNG,係数_乗用_軽油,係数_乗用_メタノール,係数_乗用_LPG),125,5,AR741),2,FALSE))))))</f>
        <v/>
      </c>
      <c r="AO741" s="376" t="str">
        <f>IF(T741="","",IF(OR(AH741="",AH741="-"),"－",IF(OR(AM741=8,AM741=9),"",IF(OR(AJ741=3,AJ741=4,AJ741=5,AJ741=6),VLOOKUP(AH741,INDEX((係数_バス貨物_ガソリン,係数_バス貨物_CNG,係数_バス貨物_軽油,係数_バス貨物_メタノール,係数_バス貨物_LPG),MATCH(AL741,【参考】排出ガスレベル!$AI$4:$AI$671,1),1,AR741):INDEX((係数_バス貨物_ガソリン,係数_バス貨物_CNG,係数_バス貨物_軽油,係数_バス貨物_メタノール,係数_バス貨物_LPG),MATCH(AL741+1,【参考】排出ガスレベル!$AI$4:$AI$671,1)-1,5,AR741),3,FALSE),IF(OR(AJ741=1,AJ741=2),VLOOKUP(AH741,INDEX((係数_乗用_ガソリン,係数_乗用_CNG,係数_乗用_軽油,係数_乗用_メタノール,係数_乗用_LPG),1,1,AR741):INDEX((係数_乗用_ガソリン,係数_乗用_CNG,係数_乗用_軽油,係数_乗用_メタノール,係数_乗用_LPG),125,5,AR741),3,FALSE))))))</f>
        <v/>
      </c>
      <c r="AP741" s="375" t="str">
        <f t="shared" si="319"/>
        <v/>
      </c>
      <c r="AQ741" s="444" t="str">
        <f t="shared" si="320"/>
        <v/>
      </c>
      <c r="AR741" s="375" t="str">
        <f t="shared" si="323"/>
        <v/>
      </c>
      <c r="AS741" s="377" t="str">
        <f t="shared" si="321"/>
        <v/>
      </c>
      <c r="AT741" s="378" t="str">
        <f t="shared" si="322"/>
        <v/>
      </c>
      <c r="AX741" s="625" t="b">
        <f t="shared" si="324"/>
        <v>0</v>
      </c>
      <c r="AY741" s="7" t="str">
        <f t="shared" si="325"/>
        <v>FALSEFALSEFALSE</v>
      </c>
      <c r="AZ741" s="626">
        <f t="shared" si="307"/>
        <v>0</v>
      </c>
      <c r="BA741" s="627" t="str">
        <f t="shared" si="308"/>
        <v/>
      </c>
      <c r="BB741" s="627">
        <f t="shared" si="309"/>
        <v>0</v>
      </c>
      <c r="BC741" s="690" t="str">
        <f t="shared" si="310"/>
        <v/>
      </c>
    </row>
    <row r="742" spans="1:55">
      <c r="A742" s="381">
        <v>686</v>
      </c>
      <c r="B742" s="117"/>
      <c r="C742" s="288"/>
      <c r="D742" s="289"/>
      <c r="E742" s="289"/>
      <c r="F742" s="290"/>
      <c r="G742" s="292"/>
      <c r="H742" s="116"/>
      <c r="I742" s="292"/>
      <c r="J742" s="116"/>
      <c r="K742" s="370" t="str">
        <f t="shared" si="301"/>
        <v/>
      </c>
      <c r="L742" s="370">
        <f t="shared" si="302"/>
        <v>0</v>
      </c>
      <c r="M742" s="370">
        <f t="shared" si="303"/>
        <v>0</v>
      </c>
      <c r="N742" s="371" t="str">
        <f t="shared" si="219"/>
        <v/>
      </c>
      <c r="O742" s="371" t="str">
        <f t="shared" si="220"/>
        <v/>
      </c>
      <c r="P742" s="371" t="str">
        <f t="shared" si="221"/>
        <v/>
      </c>
      <c r="Q742" s="371" t="str">
        <f t="shared" si="222"/>
        <v/>
      </c>
      <c r="R742" s="371" t="str">
        <f t="shared" si="223"/>
        <v/>
      </c>
      <c r="S742" s="371" t="str">
        <f t="shared" si="224"/>
        <v/>
      </c>
      <c r="T742" s="443" t="str">
        <f t="shared" si="304"/>
        <v/>
      </c>
      <c r="U742" s="539"/>
      <c r="V742" s="117"/>
      <c r="W742" s="118"/>
      <c r="X742" s="119"/>
      <c r="Y742" s="120"/>
      <c r="Z742" s="122"/>
      <c r="AA742" s="121"/>
      <c r="AB742" s="443" t="str">
        <f t="shared" si="305"/>
        <v/>
      </c>
      <c r="AC742" s="734" t="str">
        <f t="shared" si="306"/>
        <v/>
      </c>
      <c r="AD742" s="372"/>
      <c r="AE742" s="485"/>
      <c r="AF742" s="373" t="str">
        <f t="shared" si="311"/>
        <v/>
      </c>
      <c r="AG742" s="373" t="str">
        <f t="shared" si="312"/>
        <v/>
      </c>
      <c r="AH742" s="374" t="str">
        <f t="shared" si="313"/>
        <v/>
      </c>
      <c r="AI742" s="375" t="str">
        <f t="shared" si="314"/>
        <v/>
      </c>
      <c r="AJ742" s="375" t="str">
        <f t="shared" si="315"/>
        <v/>
      </c>
      <c r="AK742" s="375" t="str">
        <f t="shared" si="316"/>
        <v/>
      </c>
      <c r="AL742" s="375" t="str">
        <f t="shared" si="317"/>
        <v/>
      </c>
      <c r="AM742" s="375" t="str">
        <f t="shared" si="318"/>
        <v/>
      </c>
      <c r="AN742" s="376" t="str">
        <f>IF(AF742="","",IF(OR(AH742="",AH742="-"),"－",IF(OR(AM742=8,AM742=9),"",IF(OR(AJ742=3,AJ742=4,AJ742=5,AJ742=6),VLOOKUP(AH742,INDEX((係数_バス貨物_ガソリン,係数_バス貨物_CNG,係数_バス貨物_軽油,係数_バス貨物_メタノール,係数_バス貨物_LPG),MATCH(AL742,【参考】排出ガスレベル!$AI$4:$AI$671,1),1,AR742):INDEX((係数_バス貨物_ガソリン,係数_バス貨物_CNG,係数_バス貨物_軽油,係数_バス貨物_メタノール,係数_バス貨物_LPG),MATCH(AL742+1,【参考】排出ガスレベル!$AI$4:$AI$671,1)-1,5,AR742),2,FALSE),IF(OR(AJ742=1,AJ742=2),VLOOKUP(AH742,INDEX((係数_乗用_ガソリン,係数_乗用_CNG,係数_乗用_軽油,係数_乗用_メタノール,係数_乗用_LPG),1,1,AR742):INDEX((係数_乗用_ガソリン,係数_乗用_CNG,係数_乗用_軽油,係数_乗用_メタノール,係数_乗用_LPG),125,5,AR742),2,FALSE))))))</f>
        <v/>
      </c>
      <c r="AO742" s="376" t="str">
        <f>IF(T742="","",IF(OR(AH742="",AH742="-"),"－",IF(OR(AM742=8,AM742=9),"",IF(OR(AJ742=3,AJ742=4,AJ742=5,AJ742=6),VLOOKUP(AH742,INDEX((係数_バス貨物_ガソリン,係数_バス貨物_CNG,係数_バス貨物_軽油,係数_バス貨物_メタノール,係数_バス貨物_LPG),MATCH(AL742,【参考】排出ガスレベル!$AI$4:$AI$671,1),1,AR742):INDEX((係数_バス貨物_ガソリン,係数_バス貨物_CNG,係数_バス貨物_軽油,係数_バス貨物_メタノール,係数_バス貨物_LPG),MATCH(AL742+1,【参考】排出ガスレベル!$AI$4:$AI$671,1)-1,5,AR742),3,FALSE),IF(OR(AJ742=1,AJ742=2),VLOOKUP(AH742,INDEX((係数_乗用_ガソリン,係数_乗用_CNG,係数_乗用_軽油,係数_乗用_メタノール,係数_乗用_LPG),1,1,AR742):INDEX((係数_乗用_ガソリン,係数_乗用_CNG,係数_乗用_軽油,係数_乗用_メタノール,係数_乗用_LPG),125,5,AR742),3,FALSE))))))</f>
        <v/>
      </c>
      <c r="AP742" s="375" t="str">
        <f t="shared" si="319"/>
        <v/>
      </c>
      <c r="AQ742" s="444" t="str">
        <f t="shared" si="320"/>
        <v/>
      </c>
      <c r="AR742" s="375" t="str">
        <f t="shared" si="323"/>
        <v/>
      </c>
      <c r="AS742" s="377" t="str">
        <f t="shared" si="321"/>
        <v/>
      </c>
      <c r="AT742" s="378" t="str">
        <f t="shared" si="322"/>
        <v/>
      </c>
      <c r="AX742" s="625" t="b">
        <f t="shared" si="324"/>
        <v>0</v>
      </c>
      <c r="AY742" s="7" t="str">
        <f t="shared" si="325"/>
        <v>FALSEFALSEFALSE</v>
      </c>
      <c r="AZ742" s="626">
        <f t="shared" si="307"/>
        <v>0</v>
      </c>
      <c r="BA742" s="627" t="str">
        <f t="shared" si="308"/>
        <v/>
      </c>
      <c r="BB742" s="627">
        <f t="shared" si="309"/>
        <v>0</v>
      </c>
      <c r="BC742" s="690" t="str">
        <f t="shared" si="310"/>
        <v/>
      </c>
    </row>
    <row r="743" spans="1:55">
      <c r="A743" s="381">
        <v>687</v>
      </c>
      <c r="B743" s="117"/>
      <c r="C743" s="288"/>
      <c r="D743" s="289"/>
      <c r="E743" s="289"/>
      <c r="F743" s="290"/>
      <c r="G743" s="292"/>
      <c r="H743" s="116"/>
      <c r="I743" s="292"/>
      <c r="J743" s="116"/>
      <c r="K743" s="370" t="str">
        <f t="shared" si="301"/>
        <v/>
      </c>
      <c r="L743" s="370">
        <f t="shared" si="302"/>
        <v>0</v>
      </c>
      <c r="M743" s="370">
        <f t="shared" si="303"/>
        <v>0</v>
      </c>
      <c r="N743" s="371" t="str">
        <f t="shared" si="219"/>
        <v/>
      </c>
      <c r="O743" s="371" t="str">
        <f t="shared" si="220"/>
        <v/>
      </c>
      <c r="P743" s="371" t="str">
        <f t="shared" si="221"/>
        <v/>
      </c>
      <c r="Q743" s="371" t="str">
        <f t="shared" si="222"/>
        <v/>
      </c>
      <c r="R743" s="371" t="str">
        <f t="shared" si="223"/>
        <v/>
      </c>
      <c r="S743" s="371" t="str">
        <f t="shared" si="224"/>
        <v/>
      </c>
      <c r="T743" s="443" t="str">
        <f t="shared" si="304"/>
        <v/>
      </c>
      <c r="U743" s="539"/>
      <c r="V743" s="117"/>
      <c r="W743" s="118"/>
      <c r="X743" s="119"/>
      <c r="Y743" s="120"/>
      <c r="Z743" s="122"/>
      <c r="AA743" s="121"/>
      <c r="AB743" s="443" t="str">
        <f t="shared" si="305"/>
        <v/>
      </c>
      <c r="AC743" s="734" t="str">
        <f t="shared" si="306"/>
        <v/>
      </c>
      <c r="AD743" s="372"/>
      <c r="AE743" s="485"/>
      <c r="AF743" s="373" t="str">
        <f t="shared" si="311"/>
        <v/>
      </c>
      <c r="AG743" s="373" t="str">
        <f t="shared" si="312"/>
        <v/>
      </c>
      <c r="AH743" s="374" t="str">
        <f t="shared" si="313"/>
        <v/>
      </c>
      <c r="AI743" s="375" t="str">
        <f t="shared" si="314"/>
        <v/>
      </c>
      <c r="AJ743" s="375" t="str">
        <f t="shared" si="315"/>
        <v/>
      </c>
      <c r="AK743" s="375" t="str">
        <f t="shared" si="316"/>
        <v/>
      </c>
      <c r="AL743" s="375" t="str">
        <f t="shared" si="317"/>
        <v/>
      </c>
      <c r="AM743" s="375" t="str">
        <f t="shared" si="318"/>
        <v/>
      </c>
      <c r="AN743" s="376" t="str">
        <f>IF(AF743="","",IF(OR(AH743="",AH743="-"),"－",IF(OR(AM743=8,AM743=9),"",IF(OR(AJ743=3,AJ743=4,AJ743=5,AJ743=6),VLOOKUP(AH743,INDEX((係数_バス貨物_ガソリン,係数_バス貨物_CNG,係数_バス貨物_軽油,係数_バス貨物_メタノール,係数_バス貨物_LPG),MATCH(AL743,【参考】排出ガスレベル!$AI$4:$AI$671,1),1,AR743):INDEX((係数_バス貨物_ガソリン,係数_バス貨物_CNG,係数_バス貨物_軽油,係数_バス貨物_メタノール,係数_バス貨物_LPG),MATCH(AL743+1,【参考】排出ガスレベル!$AI$4:$AI$671,1)-1,5,AR743),2,FALSE),IF(OR(AJ743=1,AJ743=2),VLOOKUP(AH743,INDEX((係数_乗用_ガソリン,係数_乗用_CNG,係数_乗用_軽油,係数_乗用_メタノール,係数_乗用_LPG),1,1,AR743):INDEX((係数_乗用_ガソリン,係数_乗用_CNG,係数_乗用_軽油,係数_乗用_メタノール,係数_乗用_LPG),125,5,AR743),2,FALSE))))))</f>
        <v/>
      </c>
      <c r="AO743" s="376" t="str">
        <f>IF(T743="","",IF(OR(AH743="",AH743="-"),"－",IF(OR(AM743=8,AM743=9),"",IF(OR(AJ743=3,AJ743=4,AJ743=5,AJ743=6),VLOOKUP(AH743,INDEX((係数_バス貨物_ガソリン,係数_バス貨物_CNG,係数_バス貨物_軽油,係数_バス貨物_メタノール,係数_バス貨物_LPG),MATCH(AL743,【参考】排出ガスレベル!$AI$4:$AI$671,1),1,AR743):INDEX((係数_バス貨物_ガソリン,係数_バス貨物_CNG,係数_バス貨物_軽油,係数_バス貨物_メタノール,係数_バス貨物_LPG),MATCH(AL743+1,【参考】排出ガスレベル!$AI$4:$AI$671,1)-1,5,AR743),3,FALSE),IF(OR(AJ743=1,AJ743=2),VLOOKUP(AH743,INDEX((係数_乗用_ガソリン,係数_乗用_CNG,係数_乗用_軽油,係数_乗用_メタノール,係数_乗用_LPG),1,1,AR743):INDEX((係数_乗用_ガソリン,係数_乗用_CNG,係数_乗用_軽油,係数_乗用_メタノール,係数_乗用_LPG),125,5,AR743),3,FALSE))))))</f>
        <v/>
      </c>
      <c r="AP743" s="375" t="str">
        <f t="shared" si="319"/>
        <v/>
      </c>
      <c r="AQ743" s="444" t="str">
        <f t="shared" si="320"/>
        <v/>
      </c>
      <c r="AR743" s="375" t="str">
        <f t="shared" si="323"/>
        <v/>
      </c>
      <c r="AS743" s="377" t="str">
        <f t="shared" si="321"/>
        <v/>
      </c>
      <c r="AT743" s="378" t="str">
        <f t="shared" si="322"/>
        <v/>
      </c>
      <c r="AX743" s="625" t="b">
        <f t="shared" si="324"/>
        <v>0</v>
      </c>
      <c r="AY743" s="7" t="str">
        <f t="shared" si="325"/>
        <v>FALSEFALSEFALSE</v>
      </c>
      <c r="AZ743" s="626">
        <f t="shared" si="307"/>
        <v>0</v>
      </c>
      <c r="BA743" s="627" t="str">
        <f t="shared" si="308"/>
        <v/>
      </c>
      <c r="BB743" s="627">
        <f t="shared" si="309"/>
        <v>0</v>
      </c>
      <c r="BC743" s="690" t="str">
        <f t="shared" si="310"/>
        <v/>
      </c>
    </row>
    <row r="744" spans="1:55">
      <c r="A744" s="381">
        <v>688</v>
      </c>
      <c r="B744" s="117"/>
      <c r="C744" s="288"/>
      <c r="D744" s="289"/>
      <c r="E744" s="289"/>
      <c r="F744" s="290"/>
      <c r="G744" s="292"/>
      <c r="H744" s="116"/>
      <c r="I744" s="292"/>
      <c r="J744" s="116"/>
      <c r="K744" s="370" t="str">
        <f t="shared" si="301"/>
        <v/>
      </c>
      <c r="L744" s="370">
        <f t="shared" si="302"/>
        <v>0</v>
      </c>
      <c r="M744" s="370">
        <f t="shared" si="303"/>
        <v>0</v>
      </c>
      <c r="N744" s="371" t="str">
        <f t="shared" si="219"/>
        <v/>
      </c>
      <c r="O744" s="371" t="str">
        <f t="shared" si="220"/>
        <v/>
      </c>
      <c r="P744" s="371" t="str">
        <f t="shared" si="221"/>
        <v/>
      </c>
      <c r="Q744" s="371" t="str">
        <f t="shared" si="222"/>
        <v/>
      </c>
      <c r="R744" s="371" t="str">
        <f t="shared" si="223"/>
        <v/>
      </c>
      <c r="S744" s="371" t="str">
        <f t="shared" si="224"/>
        <v/>
      </c>
      <c r="T744" s="443" t="str">
        <f t="shared" si="304"/>
        <v/>
      </c>
      <c r="U744" s="539"/>
      <c r="V744" s="117"/>
      <c r="W744" s="118"/>
      <c r="X744" s="119"/>
      <c r="Y744" s="120"/>
      <c r="Z744" s="122"/>
      <c r="AA744" s="121"/>
      <c r="AB744" s="443" t="str">
        <f t="shared" si="305"/>
        <v/>
      </c>
      <c r="AC744" s="734" t="str">
        <f t="shared" si="306"/>
        <v/>
      </c>
      <c r="AD744" s="372"/>
      <c r="AE744" s="485"/>
      <c r="AF744" s="373" t="str">
        <f t="shared" si="311"/>
        <v/>
      </c>
      <c r="AG744" s="373" t="str">
        <f t="shared" si="312"/>
        <v/>
      </c>
      <c r="AH744" s="374" t="str">
        <f t="shared" si="313"/>
        <v/>
      </c>
      <c r="AI744" s="375" t="str">
        <f t="shared" si="314"/>
        <v/>
      </c>
      <c r="AJ744" s="375" t="str">
        <f t="shared" si="315"/>
        <v/>
      </c>
      <c r="AK744" s="375" t="str">
        <f t="shared" si="316"/>
        <v/>
      </c>
      <c r="AL744" s="375" t="str">
        <f t="shared" si="317"/>
        <v/>
      </c>
      <c r="AM744" s="375" t="str">
        <f t="shared" si="318"/>
        <v/>
      </c>
      <c r="AN744" s="376" t="str">
        <f>IF(AF744="","",IF(OR(AH744="",AH744="-"),"－",IF(OR(AM744=8,AM744=9),"",IF(OR(AJ744=3,AJ744=4,AJ744=5,AJ744=6),VLOOKUP(AH744,INDEX((係数_バス貨物_ガソリン,係数_バス貨物_CNG,係数_バス貨物_軽油,係数_バス貨物_メタノール,係数_バス貨物_LPG),MATCH(AL744,【参考】排出ガスレベル!$AI$4:$AI$671,1),1,AR744):INDEX((係数_バス貨物_ガソリン,係数_バス貨物_CNG,係数_バス貨物_軽油,係数_バス貨物_メタノール,係数_バス貨物_LPG),MATCH(AL744+1,【参考】排出ガスレベル!$AI$4:$AI$671,1)-1,5,AR744),2,FALSE),IF(OR(AJ744=1,AJ744=2),VLOOKUP(AH744,INDEX((係数_乗用_ガソリン,係数_乗用_CNG,係数_乗用_軽油,係数_乗用_メタノール,係数_乗用_LPG),1,1,AR744):INDEX((係数_乗用_ガソリン,係数_乗用_CNG,係数_乗用_軽油,係数_乗用_メタノール,係数_乗用_LPG),125,5,AR744),2,FALSE))))))</f>
        <v/>
      </c>
      <c r="AO744" s="376" t="str">
        <f>IF(T744="","",IF(OR(AH744="",AH744="-"),"－",IF(OR(AM744=8,AM744=9),"",IF(OR(AJ744=3,AJ744=4,AJ744=5,AJ744=6),VLOOKUP(AH744,INDEX((係数_バス貨物_ガソリン,係数_バス貨物_CNG,係数_バス貨物_軽油,係数_バス貨物_メタノール,係数_バス貨物_LPG),MATCH(AL744,【参考】排出ガスレベル!$AI$4:$AI$671,1),1,AR744):INDEX((係数_バス貨物_ガソリン,係数_バス貨物_CNG,係数_バス貨物_軽油,係数_バス貨物_メタノール,係数_バス貨物_LPG),MATCH(AL744+1,【参考】排出ガスレベル!$AI$4:$AI$671,1)-1,5,AR744),3,FALSE),IF(OR(AJ744=1,AJ744=2),VLOOKUP(AH744,INDEX((係数_乗用_ガソリン,係数_乗用_CNG,係数_乗用_軽油,係数_乗用_メタノール,係数_乗用_LPG),1,1,AR744):INDEX((係数_乗用_ガソリン,係数_乗用_CNG,係数_乗用_軽油,係数_乗用_メタノール,係数_乗用_LPG),125,5,AR744),3,FALSE))))))</f>
        <v/>
      </c>
      <c r="AP744" s="375" t="str">
        <f t="shared" si="319"/>
        <v/>
      </c>
      <c r="AQ744" s="444" t="str">
        <f t="shared" si="320"/>
        <v/>
      </c>
      <c r="AR744" s="375" t="str">
        <f t="shared" si="323"/>
        <v/>
      </c>
      <c r="AS744" s="377" t="str">
        <f t="shared" si="321"/>
        <v/>
      </c>
      <c r="AT744" s="378" t="str">
        <f t="shared" si="322"/>
        <v/>
      </c>
      <c r="AX744" s="625" t="b">
        <f t="shared" si="324"/>
        <v>0</v>
      </c>
      <c r="AY744" s="7" t="str">
        <f t="shared" si="325"/>
        <v>FALSEFALSEFALSE</v>
      </c>
      <c r="AZ744" s="626">
        <f t="shared" si="307"/>
        <v>0</v>
      </c>
      <c r="BA744" s="627" t="str">
        <f t="shared" si="308"/>
        <v/>
      </c>
      <c r="BB744" s="627">
        <f t="shared" si="309"/>
        <v>0</v>
      </c>
      <c r="BC744" s="690" t="str">
        <f t="shared" si="310"/>
        <v/>
      </c>
    </row>
    <row r="745" spans="1:55">
      <c r="A745" s="381">
        <v>689</v>
      </c>
      <c r="B745" s="117"/>
      <c r="C745" s="288"/>
      <c r="D745" s="289"/>
      <c r="E745" s="289"/>
      <c r="F745" s="290"/>
      <c r="G745" s="292"/>
      <c r="H745" s="116"/>
      <c r="I745" s="292"/>
      <c r="J745" s="116"/>
      <c r="K745" s="370" t="str">
        <f t="shared" si="301"/>
        <v/>
      </c>
      <c r="L745" s="370">
        <f t="shared" si="302"/>
        <v>0</v>
      </c>
      <c r="M745" s="370">
        <f t="shared" si="303"/>
        <v>0</v>
      </c>
      <c r="N745" s="371" t="str">
        <f t="shared" si="219"/>
        <v/>
      </c>
      <c r="O745" s="371" t="str">
        <f t="shared" si="220"/>
        <v/>
      </c>
      <c r="P745" s="371" t="str">
        <f t="shared" si="221"/>
        <v/>
      </c>
      <c r="Q745" s="371" t="str">
        <f t="shared" si="222"/>
        <v/>
      </c>
      <c r="R745" s="371" t="str">
        <f t="shared" si="223"/>
        <v/>
      </c>
      <c r="S745" s="371" t="str">
        <f t="shared" si="224"/>
        <v/>
      </c>
      <c r="T745" s="443" t="str">
        <f t="shared" si="304"/>
        <v/>
      </c>
      <c r="U745" s="539"/>
      <c r="V745" s="117"/>
      <c r="W745" s="118"/>
      <c r="X745" s="119"/>
      <c r="Y745" s="120"/>
      <c r="Z745" s="122"/>
      <c r="AA745" s="121"/>
      <c r="AB745" s="443" t="str">
        <f t="shared" si="305"/>
        <v/>
      </c>
      <c r="AC745" s="734" t="str">
        <f t="shared" si="306"/>
        <v/>
      </c>
      <c r="AD745" s="372"/>
      <c r="AE745" s="485"/>
      <c r="AF745" s="373" t="str">
        <f t="shared" si="311"/>
        <v/>
      </c>
      <c r="AG745" s="373" t="str">
        <f t="shared" si="312"/>
        <v/>
      </c>
      <c r="AH745" s="374" t="str">
        <f t="shared" si="313"/>
        <v/>
      </c>
      <c r="AI745" s="375" t="str">
        <f t="shared" si="314"/>
        <v/>
      </c>
      <c r="AJ745" s="375" t="str">
        <f t="shared" si="315"/>
        <v/>
      </c>
      <c r="AK745" s="375" t="str">
        <f t="shared" si="316"/>
        <v/>
      </c>
      <c r="AL745" s="375" t="str">
        <f t="shared" si="317"/>
        <v/>
      </c>
      <c r="AM745" s="375" t="str">
        <f t="shared" si="318"/>
        <v/>
      </c>
      <c r="AN745" s="376" t="str">
        <f>IF(AF745="","",IF(OR(AH745="",AH745="-"),"－",IF(OR(AM745=8,AM745=9),"",IF(OR(AJ745=3,AJ745=4,AJ745=5,AJ745=6),VLOOKUP(AH745,INDEX((係数_バス貨物_ガソリン,係数_バス貨物_CNG,係数_バス貨物_軽油,係数_バス貨物_メタノール,係数_バス貨物_LPG),MATCH(AL745,【参考】排出ガスレベル!$AI$4:$AI$671,1),1,AR745):INDEX((係数_バス貨物_ガソリン,係数_バス貨物_CNG,係数_バス貨物_軽油,係数_バス貨物_メタノール,係数_バス貨物_LPG),MATCH(AL745+1,【参考】排出ガスレベル!$AI$4:$AI$671,1)-1,5,AR745),2,FALSE),IF(OR(AJ745=1,AJ745=2),VLOOKUP(AH745,INDEX((係数_乗用_ガソリン,係数_乗用_CNG,係数_乗用_軽油,係数_乗用_メタノール,係数_乗用_LPG),1,1,AR745):INDEX((係数_乗用_ガソリン,係数_乗用_CNG,係数_乗用_軽油,係数_乗用_メタノール,係数_乗用_LPG),125,5,AR745),2,FALSE))))))</f>
        <v/>
      </c>
      <c r="AO745" s="376" t="str">
        <f>IF(T745="","",IF(OR(AH745="",AH745="-"),"－",IF(OR(AM745=8,AM745=9),"",IF(OR(AJ745=3,AJ745=4,AJ745=5,AJ745=6),VLOOKUP(AH745,INDEX((係数_バス貨物_ガソリン,係数_バス貨物_CNG,係数_バス貨物_軽油,係数_バス貨物_メタノール,係数_バス貨物_LPG),MATCH(AL745,【参考】排出ガスレベル!$AI$4:$AI$671,1),1,AR745):INDEX((係数_バス貨物_ガソリン,係数_バス貨物_CNG,係数_バス貨物_軽油,係数_バス貨物_メタノール,係数_バス貨物_LPG),MATCH(AL745+1,【参考】排出ガスレベル!$AI$4:$AI$671,1)-1,5,AR745),3,FALSE),IF(OR(AJ745=1,AJ745=2),VLOOKUP(AH745,INDEX((係数_乗用_ガソリン,係数_乗用_CNG,係数_乗用_軽油,係数_乗用_メタノール,係数_乗用_LPG),1,1,AR745):INDEX((係数_乗用_ガソリン,係数_乗用_CNG,係数_乗用_軽油,係数_乗用_メタノール,係数_乗用_LPG),125,5,AR745),3,FALSE))))))</f>
        <v/>
      </c>
      <c r="AP745" s="375" t="str">
        <f t="shared" si="319"/>
        <v/>
      </c>
      <c r="AQ745" s="444" t="str">
        <f t="shared" si="320"/>
        <v/>
      </c>
      <c r="AR745" s="375" t="str">
        <f t="shared" si="323"/>
        <v/>
      </c>
      <c r="AS745" s="377" t="str">
        <f t="shared" si="321"/>
        <v/>
      </c>
      <c r="AT745" s="378" t="str">
        <f t="shared" si="322"/>
        <v/>
      </c>
      <c r="AX745" s="625" t="b">
        <f t="shared" si="324"/>
        <v>0</v>
      </c>
      <c r="AY745" s="7" t="str">
        <f t="shared" si="325"/>
        <v>FALSEFALSEFALSE</v>
      </c>
      <c r="AZ745" s="626">
        <f t="shared" si="307"/>
        <v>0</v>
      </c>
      <c r="BA745" s="627" t="str">
        <f t="shared" si="308"/>
        <v/>
      </c>
      <c r="BB745" s="627">
        <f t="shared" si="309"/>
        <v>0</v>
      </c>
      <c r="BC745" s="690" t="str">
        <f t="shared" si="310"/>
        <v/>
      </c>
    </row>
    <row r="746" spans="1:55">
      <c r="A746" s="381">
        <v>690</v>
      </c>
      <c r="B746" s="117"/>
      <c r="C746" s="288"/>
      <c r="D746" s="289"/>
      <c r="E746" s="289"/>
      <c r="F746" s="290"/>
      <c r="G746" s="292"/>
      <c r="H746" s="116"/>
      <c r="I746" s="292"/>
      <c r="J746" s="116"/>
      <c r="K746" s="370" t="str">
        <f t="shared" si="301"/>
        <v/>
      </c>
      <c r="L746" s="370">
        <f t="shared" si="302"/>
        <v>0</v>
      </c>
      <c r="M746" s="370">
        <f t="shared" si="303"/>
        <v>0</v>
      </c>
      <c r="N746" s="371" t="str">
        <f t="shared" si="219"/>
        <v/>
      </c>
      <c r="O746" s="371" t="str">
        <f t="shared" si="220"/>
        <v/>
      </c>
      <c r="P746" s="371" t="str">
        <f t="shared" si="221"/>
        <v/>
      </c>
      <c r="Q746" s="371" t="str">
        <f t="shared" si="222"/>
        <v/>
      </c>
      <c r="R746" s="371" t="str">
        <f t="shared" si="223"/>
        <v/>
      </c>
      <c r="S746" s="371" t="str">
        <f t="shared" si="224"/>
        <v/>
      </c>
      <c r="T746" s="443" t="str">
        <f t="shared" si="304"/>
        <v/>
      </c>
      <c r="U746" s="539"/>
      <c r="V746" s="117"/>
      <c r="W746" s="118"/>
      <c r="X746" s="119"/>
      <c r="Y746" s="120"/>
      <c r="Z746" s="122"/>
      <c r="AA746" s="121"/>
      <c r="AB746" s="443" t="str">
        <f t="shared" si="305"/>
        <v/>
      </c>
      <c r="AC746" s="734" t="str">
        <f t="shared" si="306"/>
        <v/>
      </c>
      <c r="AD746" s="372"/>
      <c r="AE746" s="485"/>
      <c r="AF746" s="373" t="str">
        <f t="shared" si="311"/>
        <v/>
      </c>
      <c r="AG746" s="373" t="str">
        <f t="shared" si="312"/>
        <v/>
      </c>
      <c r="AH746" s="374" t="str">
        <f t="shared" si="313"/>
        <v/>
      </c>
      <c r="AI746" s="375" t="str">
        <f t="shared" si="314"/>
        <v/>
      </c>
      <c r="AJ746" s="375" t="str">
        <f t="shared" si="315"/>
        <v/>
      </c>
      <c r="AK746" s="375" t="str">
        <f t="shared" si="316"/>
        <v/>
      </c>
      <c r="AL746" s="375" t="str">
        <f t="shared" si="317"/>
        <v/>
      </c>
      <c r="AM746" s="375" t="str">
        <f t="shared" si="318"/>
        <v/>
      </c>
      <c r="AN746" s="376" t="str">
        <f>IF(AF746="","",IF(OR(AH746="",AH746="-"),"－",IF(OR(AM746=8,AM746=9),"",IF(OR(AJ746=3,AJ746=4,AJ746=5,AJ746=6),VLOOKUP(AH746,INDEX((係数_バス貨物_ガソリン,係数_バス貨物_CNG,係数_バス貨物_軽油,係数_バス貨物_メタノール,係数_バス貨物_LPG),MATCH(AL746,【参考】排出ガスレベル!$AI$4:$AI$671,1),1,AR746):INDEX((係数_バス貨物_ガソリン,係数_バス貨物_CNG,係数_バス貨物_軽油,係数_バス貨物_メタノール,係数_バス貨物_LPG),MATCH(AL746+1,【参考】排出ガスレベル!$AI$4:$AI$671,1)-1,5,AR746),2,FALSE),IF(OR(AJ746=1,AJ746=2),VLOOKUP(AH746,INDEX((係数_乗用_ガソリン,係数_乗用_CNG,係数_乗用_軽油,係数_乗用_メタノール,係数_乗用_LPG),1,1,AR746):INDEX((係数_乗用_ガソリン,係数_乗用_CNG,係数_乗用_軽油,係数_乗用_メタノール,係数_乗用_LPG),125,5,AR746),2,FALSE))))))</f>
        <v/>
      </c>
      <c r="AO746" s="376" t="str">
        <f>IF(T746="","",IF(OR(AH746="",AH746="-"),"－",IF(OR(AM746=8,AM746=9),"",IF(OR(AJ746=3,AJ746=4,AJ746=5,AJ746=6),VLOOKUP(AH746,INDEX((係数_バス貨物_ガソリン,係数_バス貨物_CNG,係数_バス貨物_軽油,係数_バス貨物_メタノール,係数_バス貨物_LPG),MATCH(AL746,【参考】排出ガスレベル!$AI$4:$AI$671,1),1,AR746):INDEX((係数_バス貨物_ガソリン,係数_バス貨物_CNG,係数_バス貨物_軽油,係数_バス貨物_メタノール,係数_バス貨物_LPG),MATCH(AL746+1,【参考】排出ガスレベル!$AI$4:$AI$671,1)-1,5,AR746),3,FALSE),IF(OR(AJ746=1,AJ746=2),VLOOKUP(AH746,INDEX((係数_乗用_ガソリン,係数_乗用_CNG,係数_乗用_軽油,係数_乗用_メタノール,係数_乗用_LPG),1,1,AR746):INDEX((係数_乗用_ガソリン,係数_乗用_CNG,係数_乗用_軽油,係数_乗用_メタノール,係数_乗用_LPG),125,5,AR746),3,FALSE))))))</f>
        <v/>
      </c>
      <c r="AP746" s="375" t="str">
        <f t="shared" si="319"/>
        <v/>
      </c>
      <c r="AQ746" s="444" t="str">
        <f t="shared" si="320"/>
        <v/>
      </c>
      <c r="AR746" s="375" t="str">
        <f t="shared" si="323"/>
        <v/>
      </c>
      <c r="AS746" s="377" t="str">
        <f t="shared" si="321"/>
        <v/>
      </c>
      <c r="AT746" s="378" t="str">
        <f t="shared" si="322"/>
        <v/>
      </c>
      <c r="AX746" s="625" t="b">
        <f t="shared" si="324"/>
        <v>0</v>
      </c>
      <c r="AY746" s="7" t="str">
        <f t="shared" si="325"/>
        <v>FALSEFALSEFALSE</v>
      </c>
      <c r="AZ746" s="626">
        <f t="shared" si="307"/>
        <v>0</v>
      </c>
      <c r="BA746" s="627" t="str">
        <f t="shared" si="308"/>
        <v/>
      </c>
      <c r="BB746" s="627">
        <f t="shared" si="309"/>
        <v>0</v>
      </c>
      <c r="BC746" s="690" t="str">
        <f t="shared" si="310"/>
        <v/>
      </c>
    </row>
    <row r="747" spans="1:55">
      <c r="A747" s="381">
        <v>691</v>
      </c>
      <c r="B747" s="117"/>
      <c r="C747" s="288"/>
      <c r="D747" s="289"/>
      <c r="E747" s="289"/>
      <c r="F747" s="290"/>
      <c r="G747" s="292"/>
      <c r="H747" s="116"/>
      <c r="I747" s="292"/>
      <c r="J747" s="116"/>
      <c r="K747" s="370" t="str">
        <f t="shared" si="301"/>
        <v/>
      </c>
      <c r="L747" s="370">
        <f t="shared" si="302"/>
        <v>0</v>
      </c>
      <c r="M747" s="370">
        <f t="shared" si="303"/>
        <v>0</v>
      </c>
      <c r="N747" s="371" t="str">
        <f t="shared" si="219"/>
        <v/>
      </c>
      <c r="O747" s="371" t="str">
        <f t="shared" si="220"/>
        <v/>
      </c>
      <c r="P747" s="371" t="str">
        <f t="shared" si="221"/>
        <v/>
      </c>
      <c r="Q747" s="371" t="str">
        <f t="shared" si="222"/>
        <v/>
      </c>
      <c r="R747" s="371" t="str">
        <f t="shared" si="223"/>
        <v/>
      </c>
      <c r="S747" s="371" t="str">
        <f t="shared" si="224"/>
        <v/>
      </c>
      <c r="T747" s="443" t="str">
        <f t="shared" si="304"/>
        <v/>
      </c>
      <c r="U747" s="539"/>
      <c r="V747" s="117"/>
      <c r="W747" s="118"/>
      <c r="X747" s="119"/>
      <c r="Y747" s="120"/>
      <c r="Z747" s="122"/>
      <c r="AA747" s="121"/>
      <c r="AB747" s="443" t="str">
        <f t="shared" si="305"/>
        <v/>
      </c>
      <c r="AC747" s="734" t="str">
        <f t="shared" si="306"/>
        <v/>
      </c>
      <c r="AD747" s="372"/>
      <c r="AE747" s="485"/>
      <c r="AF747" s="373" t="str">
        <f t="shared" si="311"/>
        <v/>
      </c>
      <c r="AG747" s="373" t="str">
        <f t="shared" si="312"/>
        <v/>
      </c>
      <c r="AH747" s="374" t="str">
        <f t="shared" si="313"/>
        <v/>
      </c>
      <c r="AI747" s="375" t="str">
        <f t="shared" si="314"/>
        <v/>
      </c>
      <c r="AJ747" s="375" t="str">
        <f t="shared" si="315"/>
        <v/>
      </c>
      <c r="AK747" s="375" t="str">
        <f t="shared" si="316"/>
        <v/>
      </c>
      <c r="AL747" s="375" t="str">
        <f t="shared" si="317"/>
        <v/>
      </c>
      <c r="AM747" s="375" t="str">
        <f t="shared" si="318"/>
        <v/>
      </c>
      <c r="AN747" s="376" t="str">
        <f>IF(AF747="","",IF(OR(AH747="",AH747="-"),"－",IF(OR(AM747=8,AM747=9),"",IF(OR(AJ747=3,AJ747=4,AJ747=5,AJ747=6),VLOOKUP(AH747,INDEX((係数_バス貨物_ガソリン,係数_バス貨物_CNG,係数_バス貨物_軽油,係数_バス貨物_メタノール,係数_バス貨物_LPG),MATCH(AL747,【参考】排出ガスレベル!$AI$4:$AI$671,1),1,AR747):INDEX((係数_バス貨物_ガソリン,係数_バス貨物_CNG,係数_バス貨物_軽油,係数_バス貨物_メタノール,係数_バス貨物_LPG),MATCH(AL747+1,【参考】排出ガスレベル!$AI$4:$AI$671,1)-1,5,AR747),2,FALSE),IF(OR(AJ747=1,AJ747=2),VLOOKUP(AH747,INDEX((係数_乗用_ガソリン,係数_乗用_CNG,係数_乗用_軽油,係数_乗用_メタノール,係数_乗用_LPG),1,1,AR747):INDEX((係数_乗用_ガソリン,係数_乗用_CNG,係数_乗用_軽油,係数_乗用_メタノール,係数_乗用_LPG),125,5,AR747),2,FALSE))))))</f>
        <v/>
      </c>
      <c r="AO747" s="376" t="str">
        <f>IF(T747="","",IF(OR(AH747="",AH747="-"),"－",IF(OR(AM747=8,AM747=9),"",IF(OR(AJ747=3,AJ747=4,AJ747=5,AJ747=6),VLOOKUP(AH747,INDEX((係数_バス貨物_ガソリン,係数_バス貨物_CNG,係数_バス貨物_軽油,係数_バス貨物_メタノール,係数_バス貨物_LPG),MATCH(AL747,【参考】排出ガスレベル!$AI$4:$AI$671,1),1,AR747):INDEX((係数_バス貨物_ガソリン,係数_バス貨物_CNG,係数_バス貨物_軽油,係数_バス貨物_メタノール,係数_バス貨物_LPG),MATCH(AL747+1,【参考】排出ガスレベル!$AI$4:$AI$671,1)-1,5,AR747),3,FALSE),IF(OR(AJ747=1,AJ747=2),VLOOKUP(AH747,INDEX((係数_乗用_ガソリン,係数_乗用_CNG,係数_乗用_軽油,係数_乗用_メタノール,係数_乗用_LPG),1,1,AR747):INDEX((係数_乗用_ガソリン,係数_乗用_CNG,係数_乗用_軽油,係数_乗用_メタノール,係数_乗用_LPG),125,5,AR747),3,FALSE))))))</f>
        <v/>
      </c>
      <c r="AP747" s="375" t="str">
        <f t="shared" si="319"/>
        <v/>
      </c>
      <c r="AQ747" s="444" t="str">
        <f t="shared" si="320"/>
        <v/>
      </c>
      <c r="AR747" s="375" t="str">
        <f t="shared" si="323"/>
        <v/>
      </c>
      <c r="AS747" s="377" t="str">
        <f t="shared" si="321"/>
        <v/>
      </c>
      <c r="AT747" s="378" t="str">
        <f t="shared" si="322"/>
        <v/>
      </c>
      <c r="AX747" s="625" t="b">
        <f t="shared" si="324"/>
        <v>0</v>
      </c>
      <c r="AY747" s="7" t="str">
        <f t="shared" si="325"/>
        <v>FALSEFALSEFALSE</v>
      </c>
      <c r="AZ747" s="626">
        <f t="shared" si="307"/>
        <v>0</v>
      </c>
      <c r="BA747" s="627" t="str">
        <f t="shared" si="308"/>
        <v/>
      </c>
      <c r="BB747" s="627">
        <f t="shared" si="309"/>
        <v>0</v>
      </c>
      <c r="BC747" s="690" t="str">
        <f t="shared" si="310"/>
        <v/>
      </c>
    </row>
    <row r="748" spans="1:55">
      <c r="A748" s="381">
        <v>692</v>
      </c>
      <c r="B748" s="117"/>
      <c r="C748" s="288"/>
      <c r="D748" s="289"/>
      <c r="E748" s="289"/>
      <c r="F748" s="290"/>
      <c r="G748" s="292"/>
      <c r="H748" s="116"/>
      <c r="I748" s="292"/>
      <c r="J748" s="116"/>
      <c r="K748" s="370" t="str">
        <f t="shared" ref="K748:K811" si="326">C748&amp;D748&amp;E748&amp;F748</f>
        <v/>
      </c>
      <c r="L748" s="370">
        <f t="shared" ref="L748:L811" si="327">IF(G748&gt;0,DATE((G748),(H748+1),0),0)</f>
        <v>0</v>
      </c>
      <c r="M748" s="370">
        <f t="shared" ref="M748:M811" si="328">IF(I748&gt;0,DATE((I748),(J748+1),0),0)</f>
        <v>0</v>
      </c>
      <c r="N748" s="371" t="str">
        <f t="shared" si="219"/>
        <v/>
      </c>
      <c r="O748" s="371" t="str">
        <f t="shared" si="220"/>
        <v/>
      </c>
      <c r="P748" s="371" t="str">
        <f t="shared" si="221"/>
        <v/>
      </c>
      <c r="Q748" s="371" t="str">
        <f t="shared" si="222"/>
        <v/>
      </c>
      <c r="R748" s="371" t="str">
        <f t="shared" si="223"/>
        <v/>
      </c>
      <c r="S748" s="371" t="str">
        <f t="shared" si="224"/>
        <v/>
      </c>
      <c r="T748" s="443" t="str">
        <f t="shared" ref="T748:T811" si="329">N748&amp;O748&amp;P748&amp;Q748&amp;R748&amp;S748</f>
        <v/>
      </c>
      <c r="U748" s="539"/>
      <c r="V748" s="117"/>
      <c r="W748" s="118"/>
      <c r="X748" s="119"/>
      <c r="Y748" s="120"/>
      <c r="Z748" s="122"/>
      <c r="AA748" s="121"/>
      <c r="AB748" s="443" t="str">
        <f t="shared" ref="AB748:AB811" si="330">IF(AF748="","",IF(AM748=1,VLOOKUP(AN748,低公害車判別,2,FALSE),IF(AM748=3,VLOOKUP(AN748,低公害車判別,2,FALSE),IF(AM748=4,VLOOKUP(AO748,低公害車判別,2,FALSE),"低公害車"))))</f>
        <v/>
      </c>
      <c r="AC748" s="734" t="str">
        <f t="shared" ref="AC748:AC811" si="331">IF(AF748="","",IF((AN748="")+(AN748="－"),IF((AO748="")+(AO748=0),"－",AO748),IF((AN748="PM☆☆☆")+(AN748="☆及びPM☆☆☆")+(AN748="☆☆及びPM☆☆☆")+(AN748="☆☆☆及びPM☆☆☆"),"PM☆☆☆",IF((AN748="PM☆☆☆☆")+(AN748="☆及びPM☆☆☆☆")+(AN748="☆☆及びPM☆☆☆☆")+(AN748="☆☆☆及びPM☆☆☆☆"),"PM☆☆☆☆",IF((AN748="新☆")+(AN748="新NOx☆")+(AN748="新PM☆"),"新☆（新長期）",AN748)))))</f>
        <v/>
      </c>
      <c r="AD748" s="372"/>
      <c r="AE748" s="485"/>
      <c r="AF748" s="373" t="str">
        <f t="shared" si="311"/>
        <v/>
      </c>
      <c r="AG748" s="373" t="str">
        <f t="shared" si="312"/>
        <v/>
      </c>
      <c r="AH748" s="374" t="str">
        <f t="shared" si="313"/>
        <v/>
      </c>
      <c r="AI748" s="375" t="str">
        <f t="shared" si="314"/>
        <v/>
      </c>
      <c r="AJ748" s="375" t="str">
        <f t="shared" si="315"/>
        <v/>
      </c>
      <c r="AK748" s="375" t="str">
        <f t="shared" si="316"/>
        <v/>
      </c>
      <c r="AL748" s="375" t="str">
        <f t="shared" si="317"/>
        <v/>
      </c>
      <c r="AM748" s="375" t="str">
        <f t="shared" si="318"/>
        <v/>
      </c>
      <c r="AN748" s="376" t="str">
        <f>IF(AF748="","",IF(OR(AH748="",AH748="-"),"－",IF(OR(AM748=8,AM748=9),"",IF(OR(AJ748=3,AJ748=4,AJ748=5,AJ748=6),VLOOKUP(AH748,INDEX((係数_バス貨物_ガソリン,係数_バス貨物_CNG,係数_バス貨物_軽油,係数_バス貨物_メタノール,係数_バス貨物_LPG),MATCH(AL748,【参考】排出ガスレベル!$AI$4:$AI$671,1),1,AR748):INDEX((係数_バス貨物_ガソリン,係数_バス貨物_CNG,係数_バス貨物_軽油,係数_バス貨物_メタノール,係数_バス貨物_LPG),MATCH(AL748+1,【参考】排出ガスレベル!$AI$4:$AI$671,1)-1,5,AR748),2,FALSE),IF(OR(AJ748=1,AJ748=2),VLOOKUP(AH748,INDEX((係数_乗用_ガソリン,係数_乗用_CNG,係数_乗用_軽油,係数_乗用_メタノール,係数_乗用_LPG),1,1,AR748):INDEX((係数_乗用_ガソリン,係数_乗用_CNG,係数_乗用_軽油,係数_乗用_メタノール,係数_乗用_LPG),125,5,AR748),2,FALSE))))))</f>
        <v/>
      </c>
      <c r="AO748" s="376" t="str">
        <f>IF(T748="","",IF(OR(AH748="",AH748="-"),"－",IF(OR(AM748=8,AM748=9),"",IF(OR(AJ748=3,AJ748=4,AJ748=5,AJ748=6),VLOOKUP(AH748,INDEX((係数_バス貨物_ガソリン,係数_バス貨物_CNG,係数_バス貨物_軽油,係数_バス貨物_メタノール,係数_バス貨物_LPG),MATCH(AL748,【参考】排出ガスレベル!$AI$4:$AI$671,1),1,AR748):INDEX((係数_バス貨物_ガソリン,係数_バス貨物_CNG,係数_バス貨物_軽油,係数_バス貨物_メタノール,係数_バス貨物_LPG),MATCH(AL748+1,【参考】排出ガスレベル!$AI$4:$AI$671,1)-1,5,AR748),3,FALSE),IF(OR(AJ748=1,AJ748=2),VLOOKUP(AH748,INDEX((係数_乗用_ガソリン,係数_乗用_CNG,係数_乗用_軽油,係数_乗用_メタノール,係数_乗用_LPG),1,1,AR748):INDEX((係数_乗用_ガソリン,係数_乗用_CNG,係数_乗用_軽油,係数_乗用_メタノール,係数_乗用_LPG),125,5,AR748),3,FALSE))))))</f>
        <v/>
      </c>
      <c r="AP748" s="375" t="str">
        <f t="shared" si="319"/>
        <v/>
      </c>
      <c r="AQ748" s="444" t="str">
        <f t="shared" si="320"/>
        <v/>
      </c>
      <c r="AR748" s="375" t="str">
        <f t="shared" si="323"/>
        <v/>
      </c>
      <c r="AS748" s="377" t="str">
        <f t="shared" si="321"/>
        <v/>
      </c>
      <c r="AT748" s="378" t="str">
        <f t="shared" si="322"/>
        <v/>
      </c>
      <c r="AX748" s="625" t="b">
        <f t="shared" si="324"/>
        <v>0</v>
      </c>
      <c r="AY748" s="7" t="str">
        <f t="shared" si="325"/>
        <v>FALSEFALSEFALSE</v>
      </c>
      <c r="AZ748" s="626">
        <f t="shared" si="307"/>
        <v>0</v>
      </c>
      <c r="BA748" s="627" t="str">
        <f t="shared" si="308"/>
        <v/>
      </c>
      <c r="BB748" s="627">
        <f t="shared" si="309"/>
        <v>0</v>
      </c>
      <c r="BC748" s="690" t="str">
        <f t="shared" si="310"/>
        <v/>
      </c>
    </row>
    <row r="749" spans="1:55">
      <c r="A749" s="381">
        <v>693</v>
      </c>
      <c r="B749" s="117"/>
      <c r="C749" s="288"/>
      <c r="D749" s="289"/>
      <c r="E749" s="289"/>
      <c r="F749" s="290"/>
      <c r="G749" s="292"/>
      <c r="H749" s="116"/>
      <c r="I749" s="292"/>
      <c r="J749" s="116"/>
      <c r="K749" s="370" t="str">
        <f t="shared" si="326"/>
        <v/>
      </c>
      <c r="L749" s="370">
        <f t="shared" si="327"/>
        <v>0</v>
      </c>
      <c r="M749" s="370">
        <f t="shared" si="328"/>
        <v>0</v>
      </c>
      <c r="N749" s="371" t="str">
        <f t="shared" si="219"/>
        <v/>
      </c>
      <c r="O749" s="371" t="str">
        <f t="shared" si="220"/>
        <v/>
      </c>
      <c r="P749" s="371" t="str">
        <f t="shared" si="221"/>
        <v/>
      </c>
      <c r="Q749" s="371" t="str">
        <f t="shared" si="222"/>
        <v/>
      </c>
      <c r="R749" s="371" t="str">
        <f t="shared" si="223"/>
        <v/>
      </c>
      <c r="S749" s="371" t="str">
        <f t="shared" si="224"/>
        <v/>
      </c>
      <c r="T749" s="443" t="str">
        <f t="shared" si="329"/>
        <v/>
      </c>
      <c r="U749" s="539"/>
      <c r="V749" s="117"/>
      <c r="W749" s="118"/>
      <c r="X749" s="119"/>
      <c r="Y749" s="120"/>
      <c r="Z749" s="122"/>
      <c r="AA749" s="121"/>
      <c r="AB749" s="443" t="str">
        <f t="shared" si="330"/>
        <v/>
      </c>
      <c r="AC749" s="734" t="str">
        <f t="shared" si="331"/>
        <v/>
      </c>
      <c r="AD749" s="372"/>
      <c r="AE749" s="485"/>
      <c r="AF749" s="373" t="str">
        <f t="shared" si="311"/>
        <v/>
      </c>
      <c r="AG749" s="373" t="str">
        <f t="shared" si="312"/>
        <v/>
      </c>
      <c r="AH749" s="374" t="str">
        <f t="shared" si="313"/>
        <v/>
      </c>
      <c r="AI749" s="375" t="str">
        <f t="shared" si="314"/>
        <v/>
      </c>
      <c r="AJ749" s="375" t="str">
        <f t="shared" si="315"/>
        <v/>
      </c>
      <c r="AK749" s="375" t="str">
        <f t="shared" si="316"/>
        <v/>
      </c>
      <c r="AL749" s="375" t="str">
        <f t="shared" si="317"/>
        <v/>
      </c>
      <c r="AM749" s="375" t="str">
        <f t="shared" si="318"/>
        <v/>
      </c>
      <c r="AN749" s="376" t="str">
        <f>IF(AF749="","",IF(OR(AH749="",AH749="-"),"－",IF(OR(AM749=8,AM749=9),"",IF(OR(AJ749=3,AJ749=4,AJ749=5,AJ749=6),VLOOKUP(AH749,INDEX((係数_バス貨物_ガソリン,係数_バス貨物_CNG,係数_バス貨物_軽油,係数_バス貨物_メタノール,係数_バス貨物_LPG),MATCH(AL749,【参考】排出ガスレベル!$AI$4:$AI$671,1),1,AR749):INDEX((係数_バス貨物_ガソリン,係数_バス貨物_CNG,係数_バス貨物_軽油,係数_バス貨物_メタノール,係数_バス貨物_LPG),MATCH(AL749+1,【参考】排出ガスレベル!$AI$4:$AI$671,1)-1,5,AR749),2,FALSE),IF(OR(AJ749=1,AJ749=2),VLOOKUP(AH749,INDEX((係数_乗用_ガソリン,係数_乗用_CNG,係数_乗用_軽油,係数_乗用_メタノール,係数_乗用_LPG),1,1,AR749):INDEX((係数_乗用_ガソリン,係数_乗用_CNG,係数_乗用_軽油,係数_乗用_メタノール,係数_乗用_LPG),125,5,AR749),2,FALSE))))))</f>
        <v/>
      </c>
      <c r="AO749" s="376" t="str">
        <f>IF(T749="","",IF(OR(AH749="",AH749="-"),"－",IF(OR(AM749=8,AM749=9),"",IF(OR(AJ749=3,AJ749=4,AJ749=5,AJ749=6),VLOOKUP(AH749,INDEX((係数_バス貨物_ガソリン,係数_バス貨物_CNG,係数_バス貨物_軽油,係数_バス貨物_メタノール,係数_バス貨物_LPG),MATCH(AL749,【参考】排出ガスレベル!$AI$4:$AI$671,1),1,AR749):INDEX((係数_バス貨物_ガソリン,係数_バス貨物_CNG,係数_バス貨物_軽油,係数_バス貨物_メタノール,係数_バス貨物_LPG),MATCH(AL749+1,【参考】排出ガスレベル!$AI$4:$AI$671,1)-1,5,AR749),3,FALSE),IF(OR(AJ749=1,AJ749=2),VLOOKUP(AH749,INDEX((係数_乗用_ガソリン,係数_乗用_CNG,係数_乗用_軽油,係数_乗用_メタノール,係数_乗用_LPG),1,1,AR749):INDEX((係数_乗用_ガソリン,係数_乗用_CNG,係数_乗用_軽油,係数_乗用_メタノール,係数_乗用_LPG),125,5,AR749),3,FALSE))))))</f>
        <v/>
      </c>
      <c r="AP749" s="375" t="str">
        <f t="shared" si="319"/>
        <v/>
      </c>
      <c r="AQ749" s="444" t="str">
        <f t="shared" si="320"/>
        <v/>
      </c>
      <c r="AR749" s="375" t="str">
        <f t="shared" si="323"/>
        <v/>
      </c>
      <c r="AS749" s="377" t="str">
        <f t="shared" si="321"/>
        <v/>
      </c>
      <c r="AT749" s="378" t="str">
        <f t="shared" si="322"/>
        <v/>
      </c>
      <c r="AX749" s="625" t="b">
        <f t="shared" si="324"/>
        <v>0</v>
      </c>
      <c r="AY749" s="7" t="str">
        <f t="shared" si="325"/>
        <v>FALSEFALSEFALSE</v>
      </c>
      <c r="AZ749" s="626">
        <f t="shared" ref="AZ749:AZ812" si="332">AA749</f>
        <v>0</v>
      </c>
      <c r="BA749" s="627" t="str">
        <f t="shared" ref="BA749:BA812" si="333">IF(COUNTIFS(BC749,"*A*",BB749,"3"),"ハイブリッド(ガソリン)","")</f>
        <v/>
      </c>
      <c r="BB749" s="627">
        <f t="shared" ref="BB749:BB812" si="334">LEN(X749)</f>
        <v>0</v>
      </c>
      <c r="BC749" s="690" t="str">
        <f t="shared" ref="BC749:BC812" si="335">MID(X749,2,1)</f>
        <v/>
      </c>
    </row>
    <row r="750" spans="1:55">
      <c r="A750" s="381">
        <v>694</v>
      </c>
      <c r="B750" s="117"/>
      <c r="C750" s="288"/>
      <c r="D750" s="289"/>
      <c r="E750" s="289"/>
      <c r="F750" s="290"/>
      <c r="G750" s="292"/>
      <c r="H750" s="116"/>
      <c r="I750" s="292"/>
      <c r="J750" s="116"/>
      <c r="K750" s="370" t="str">
        <f t="shared" si="326"/>
        <v/>
      </c>
      <c r="L750" s="370">
        <f t="shared" si="327"/>
        <v>0</v>
      </c>
      <c r="M750" s="370">
        <f t="shared" si="328"/>
        <v>0</v>
      </c>
      <c r="N750" s="371" t="str">
        <f t="shared" si="219"/>
        <v/>
      </c>
      <c r="O750" s="371" t="str">
        <f t="shared" si="220"/>
        <v/>
      </c>
      <c r="P750" s="371" t="str">
        <f t="shared" si="221"/>
        <v/>
      </c>
      <c r="Q750" s="371" t="str">
        <f t="shared" si="222"/>
        <v/>
      </c>
      <c r="R750" s="371" t="str">
        <f t="shared" si="223"/>
        <v/>
      </c>
      <c r="S750" s="371" t="str">
        <f t="shared" si="224"/>
        <v/>
      </c>
      <c r="T750" s="443" t="str">
        <f t="shared" si="329"/>
        <v/>
      </c>
      <c r="U750" s="539"/>
      <c r="V750" s="117"/>
      <c r="W750" s="118"/>
      <c r="X750" s="119"/>
      <c r="Y750" s="120"/>
      <c r="Z750" s="122"/>
      <c r="AA750" s="121"/>
      <c r="AB750" s="443" t="str">
        <f t="shared" si="330"/>
        <v/>
      </c>
      <c r="AC750" s="734" t="str">
        <f t="shared" si="331"/>
        <v/>
      </c>
      <c r="AD750" s="372"/>
      <c r="AE750" s="485"/>
      <c r="AF750" s="373" t="str">
        <f t="shared" si="311"/>
        <v/>
      </c>
      <c r="AG750" s="373" t="str">
        <f t="shared" si="312"/>
        <v/>
      </c>
      <c r="AH750" s="374" t="str">
        <f t="shared" si="313"/>
        <v/>
      </c>
      <c r="AI750" s="375" t="str">
        <f t="shared" si="314"/>
        <v/>
      </c>
      <c r="AJ750" s="375" t="str">
        <f t="shared" si="315"/>
        <v/>
      </c>
      <c r="AK750" s="375" t="str">
        <f t="shared" si="316"/>
        <v/>
      </c>
      <c r="AL750" s="375" t="str">
        <f t="shared" si="317"/>
        <v/>
      </c>
      <c r="AM750" s="375" t="str">
        <f t="shared" si="318"/>
        <v/>
      </c>
      <c r="AN750" s="376" t="str">
        <f>IF(AF750="","",IF(OR(AH750="",AH750="-"),"－",IF(OR(AM750=8,AM750=9),"",IF(OR(AJ750=3,AJ750=4,AJ750=5,AJ750=6),VLOOKUP(AH750,INDEX((係数_バス貨物_ガソリン,係数_バス貨物_CNG,係数_バス貨物_軽油,係数_バス貨物_メタノール,係数_バス貨物_LPG),MATCH(AL750,【参考】排出ガスレベル!$AI$4:$AI$671,1),1,AR750):INDEX((係数_バス貨物_ガソリン,係数_バス貨物_CNG,係数_バス貨物_軽油,係数_バス貨物_メタノール,係数_バス貨物_LPG),MATCH(AL750+1,【参考】排出ガスレベル!$AI$4:$AI$671,1)-1,5,AR750),2,FALSE),IF(OR(AJ750=1,AJ750=2),VLOOKUP(AH750,INDEX((係数_乗用_ガソリン,係数_乗用_CNG,係数_乗用_軽油,係数_乗用_メタノール,係数_乗用_LPG),1,1,AR750):INDEX((係数_乗用_ガソリン,係数_乗用_CNG,係数_乗用_軽油,係数_乗用_メタノール,係数_乗用_LPG),125,5,AR750),2,FALSE))))))</f>
        <v/>
      </c>
      <c r="AO750" s="376" t="str">
        <f>IF(T750="","",IF(OR(AH750="",AH750="-"),"－",IF(OR(AM750=8,AM750=9),"",IF(OR(AJ750=3,AJ750=4,AJ750=5,AJ750=6),VLOOKUP(AH750,INDEX((係数_バス貨物_ガソリン,係数_バス貨物_CNG,係数_バス貨物_軽油,係数_バス貨物_メタノール,係数_バス貨物_LPG),MATCH(AL750,【参考】排出ガスレベル!$AI$4:$AI$671,1),1,AR750):INDEX((係数_バス貨物_ガソリン,係数_バス貨物_CNG,係数_バス貨物_軽油,係数_バス貨物_メタノール,係数_バス貨物_LPG),MATCH(AL750+1,【参考】排出ガスレベル!$AI$4:$AI$671,1)-1,5,AR750),3,FALSE),IF(OR(AJ750=1,AJ750=2),VLOOKUP(AH750,INDEX((係数_乗用_ガソリン,係数_乗用_CNG,係数_乗用_軽油,係数_乗用_メタノール,係数_乗用_LPG),1,1,AR750):INDEX((係数_乗用_ガソリン,係数_乗用_CNG,係数_乗用_軽油,係数_乗用_メタノール,係数_乗用_LPG),125,5,AR750),3,FALSE))))))</f>
        <v/>
      </c>
      <c r="AP750" s="375" t="str">
        <f t="shared" si="319"/>
        <v/>
      </c>
      <c r="AQ750" s="444" t="str">
        <f t="shared" si="320"/>
        <v/>
      </c>
      <c r="AR750" s="375" t="str">
        <f t="shared" si="323"/>
        <v/>
      </c>
      <c r="AS750" s="377" t="str">
        <f t="shared" si="321"/>
        <v/>
      </c>
      <c r="AT750" s="378" t="str">
        <f t="shared" si="322"/>
        <v/>
      </c>
      <c r="AX750" s="625" t="b">
        <f t="shared" si="324"/>
        <v>0</v>
      </c>
      <c r="AY750" s="7" t="str">
        <f t="shared" si="325"/>
        <v>FALSEFALSEFALSE</v>
      </c>
      <c r="AZ750" s="626">
        <f t="shared" si="332"/>
        <v>0</v>
      </c>
      <c r="BA750" s="627" t="str">
        <f t="shared" si="333"/>
        <v/>
      </c>
      <c r="BB750" s="627">
        <f t="shared" si="334"/>
        <v>0</v>
      </c>
      <c r="BC750" s="690" t="str">
        <f t="shared" si="335"/>
        <v/>
      </c>
    </row>
    <row r="751" spans="1:55">
      <c r="A751" s="381">
        <v>695</v>
      </c>
      <c r="B751" s="117"/>
      <c r="C751" s="288"/>
      <c r="D751" s="289"/>
      <c r="E751" s="289"/>
      <c r="F751" s="290"/>
      <c r="G751" s="292"/>
      <c r="H751" s="116"/>
      <c r="I751" s="292"/>
      <c r="J751" s="116"/>
      <c r="K751" s="370" t="str">
        <f t="shared" si="326"/>
        <v/>
      </c>
      <c r="L751" s="370">
        <f t="shared" si="327"/>
        <v>0</v>
      </c>
      <c r="M751" s="370">
        <f t="shared" si="328"/>
        <v>0</v>
      </c>
      <c r="N751" s="371" t="str">
        <f t="shared" si="219"/>
        <v/>
      </c>
      <c r="O751" s="371" t="str">
        <f t="shared" si="220"/>
        <v/>
      </c>
      <c r="P751" s="371" t="str">
        <f t="shared" si="221"/>
        <v/>
      </c>
      <c r="Q751" s="371" t="str">
        <f t="shared" si="222"/>
        <v/>
      </c>
      <c r="R751" s="371" t="str">
        <f t="shared" si="223"/>
        <v/>
      </c>
      <c r="S751" s="371" t="str">
        <f t="shared" si="224"/>
        <v/>
      </c>
      <c r="T751" s="443" t="str">
        <f t="shared" si="329"/>
        <v/>
      </c>
      <c r="U751" s="539"/>
      <c r="V751" s="117"/>
      <c r="W751" s="118"/>
      <c r="X751" s="119"/>
      <c r="Y751" s="120"/>
      <c r="Z751" s="122"/>
      <c r="AA751" s="121"/>
      <c r="AB751" s="443" t="str">
        <f t="shared" si="330"/>
        <v/>
      </c>
      <c r="AC751" s="734" t="str">
        <f t="shared" si="331"/>
        <v/>
      </c>
      <c r="AD751" s="372"/>
      <c r="AE751" s="485"/>
      <c r="AF751" s="373" t="str">
        <f t="shared" si="311"/>
        <v/>
      </c>
      <c r="AG751" s="373" t="str">
        <f t="shared" si="312"/>
        <v/>
      </c>
      <c r="AH751" s="374" t="str">
        <f t="shared" si="313"/>
        <v/>
      </c>
      <c r="AI751" s="375" t="str">
        <f t="shared" si="314"/>
        <v/>
      </c>
      <c r="AJ751" s="375" t="str">
        <f t="shared" si="315"/>
        <v/>
      </c>
      <c r="AK751" s="375" t="str">
        <f t="shared" si="316"/>
        <v/>
      </c>
      <c r="AL751" s="375" t="str">
        <f t="shared" si="317"/>
        <v/>
      </c>
      <c r="AM751" s="375" t="str">
        <f t="shared" si="318"/>
        <v/>
      </c>
      <c r="AN751" s="376" t="str">
        <f>IF(AF751="","",IF(OR(AH751="",AH751="-"),"－",IF(OR(AM751=8,AM751=9),"",IF(OR(AJ751=3,AJ751=4,AJ751=5,AJ751=6),VLOOKUP(AH751,INDEX((係数_バス貨物_ガソリン,係数_バス貨物_CNG,係数_バス貨物_軽油,係数_バス貨物_メタノール,係数_バス貨物_LPG),MATCH(AL751,【参考】排出ガスレベル!$AI$4:$AI$671,1),1,AR751):INDEX((係数_バス貨物_ガソリン,係数_バス貨物_CNG,係数_バス貨物_軽油,係数_バス貨物_メタノール,係数_バス貨物_LPG),MATCH(AL751+1,【参考】排出ガスレベル!$AI$4:$AI$671,1)-1,5,AR751),2,FALSE),IF(OR(AJ751=1,AJ751=2),VLOOKUP(AH751,INDEX((係数_乗用_ガソリン,係数_乗用_CNG,係数_乗用_軽油,係数_乗用_メタノール,係数_乗用_LPG),1,1,AR751):INDEX((係数_乗用_ガソリン,係数_乗用_CNG,係数_乗用_軽油,係数_乗用_メタノール,係数_乗用_LPG),125,5,AR751),2,FALSE))))))</f>
        <v/>
      </c>
      <c r="AO751" s="376" t="str">
        <f>IF(T751="","",IF(OR(AH751="",AH751="-"),"－",IF(OR(AM751=8,AM751=9),"",IF(OR(AJ751=3,AJ751=4,AJ751=5,AJ751=6),VLOOKUP(AH751,INDEX((係数_バス貨物_ガソリン,係数_バス貨物_CNG,係数_バス貨物_軽油,係数_バス貨物_メタノール,係数_バス貨物_LPG),MATCH(AL751,【参考】排出ガスレベル!$AI$4:$AI$671,1),1,AR751):INDEX((係数_バス貨物_ガソリン,係数_バス貨物_CNG,係数_バス貨物_軽油,係数_バス貨物_メタノール,係数_バス貨物_LPG),MATCH(AL751+1,【参考】排出ガスレベル!$AI$4:$AI$671,1)-1,5,AR751),3,FALSE),IF(OR(AJ751=1,AJ751=2),VLOOKUP(AH751,INDEX((係数_乗用_ガソリン,係数_乗用_CNG,係数_乗用_軽油,係数_乗用_メタノール,係数_乗用_LPG),1,1,AR751):INDEX((係数_乗用_ガソリン,係数_乗用_CNG,係数_乗用_軽油,係数_乗用_メタノール,係数_乗用_LPG),125,5,AR751),3,FALSE))))))</f>
        <v/>
      </c>
      <c r="AP751" s="375" t="str">
        <f t="shared" si="319"/>
        <v/>
      </c>
      <c r="AQ751" s="444" t="str">
        <f t="shared" si="320"/>
        <v/>
      </c>
      <c r="AR751" s="375" t="str">
        <f t="shared" si="323"/>
        <v/>
      </c>
      <c r="AS751" s="377" t="str">
        <f t="shared" si="321"/>
        <v/>
      </c>
      <c r="AT751" s="378" t="str">
        <f t="shared" si="322"/>
        <v/>
      </c>
      <c r="AX751" s="625" t="b">
        <f t="shared" si="324"/>
        <v>0</v>
      </c>
      <c r="AY751" s="7" t="str">
        <f t="shared" si="325"/>
        <v>FALSEFALSEFALSE</v>
      </c>
      <c r="AZ751" s="626">
        <f t="shared" si="332"/>
        <v>0</v>
      </c>
      <c r="BA751" s="627" t="str">
        <f t="shared" si="333"/>
        <v/>
      </c>
      <c r="BB751" s="627">
        <f t="shared" si="334"/>
        <v>0</v>
      </c>
      <c r="BC751" s="690" t="str">
        <f t="shared" si="335"/>
        <v/>
      </c>
    </row>
    <row r="752" spans="1:55">
      <c r="A752" s="381">
        <v>696</v>
      </c>
      <c r="B752" s="117"/>
      <c r="C752" s="288"/>
      <c r="D752" s="289"/>
      <c r="E752" s="289"/>
      <c r="F752" s="290"/>
      <c r="G752" s="292"/>
      <c r="H752" s="116"/>
      <c r="I752" s="292"/>
      <c r="J752" s="116"/>
      <c r="K752" s="370" t="str">
        <f t="shared" si="326"/>
        <v/>
      </c>
      <c r="L752" s="370">
        <f t="shared" si="327"/>
        <v>0</v>
      </c>
      <c r="M752" s="370">
        <f t="shared" si="328"/>
        <v>0</v>
      </c>
      <c r="N752" s="371" t="str">
        <f t="shared" si="219"/>
        <v/>
      </c>
      <c r="O752" s="371" t="str">
        <f t="shared" si="220"/>
        <v/>
      </c>
      <c r="P752" s="371" t="str">
        <f t="shared" si="221"/>
        <v/>
      </c>
      <c r="Q752" s="371" t="str">
        <f t="shared" si="222"/>
        <v/>
      </c>
      <c r="R752" s="371" t="str">
        <f t="shared" si="223"/>
        <v/>
      </c>
      <c r="S752" s="371" t="str">
        <f t="shared" si="224"/>
        <v/>
      </c>
      <c r="T752" s="443" t="str">
        <f t="shared" si="329"/>
        <v/>
      </c>
      <c r="U752" s="539"/>
      <c r="V752" s="117"/>
      <c r="W752" s="118"/>
      <c r="X752" s="119"/>
      <c r="Y752" s="120"/>
      <c r="Z752" s="122"/>
      <c r="AA752" s="121"/>
      <c r="AB752" s="443" t="str">
        <f t="shared" si="330"/>
        <v/>
      </c>
      <c r="AC752" s="734" t="str">
        <f t="shared" si="331"/>
        <v/>
      </c>
      <c r="AD752" s="372"/>
      <c r="AE752" s="485"/>
      <c r="AF752" s="373" t="str">
        <f t="shared" si="311"/>
        <v/>
      </c>
      <c r="AG752" s="373" t="str">
        <f t="shared" si="312"/>
        <v/>
      </c>
      <c r="AH752" s="374" t="str">
        <f t="shared" si="313"/>
        <v/>
      </c>
      <c r="AI752" s="375" t="str">
        <f t="shared" si="314"/>
        <v/>
      </c>
      <c r="AJ752" s="375" t="str">
        <f t="shared" si="315"/>
        <v/>
      </c>
      <c r="AK752" s="375" t="str">
        <f t="shared" si="316"/>
        <v/>
      </c>
      <c r="AL752" s="375" t="str">
        <f t="shared" si="317"/>
        <v/>
      </c>
      <c r="AM752" s="375" t="str">
        <f t="shared" si="318"/>
        <v/>
      </c>
      <c r="AN752" s="376" t="str">
        <f>IF(AF752="","",IF(OR(AH752="",AH752="-"),"－",IF(OR(AM752=8,AM752=9),"",IF(OR(AJ752=3,AJ752=4,AJ752=5,AJ752=6),VLOOKUP(AH752,INDEX((係数_バス貨物_ガソリン,係数_バス貨物_CNG,係数_バス貨物_軽油,係数_バス貨物_メタノール,係数_バス貨物_LPG),MATCH(AL752,【参考】排出ガスレベル!$AI$4:$AI$671,1),1,AR752):INDEX((係数_バス貨物_ガソリン,係数_バス貨物_CNG,係数_バス貨物_軽油,係数_バス貨物_メタノール,係数_バス貨物_LPG),MATCH(AL752+1,【参考】排出ガスレベル!$AI$4:$AI$671,1)-1,5,AR752),2,FALSE),IF(OR(AJ752=1,AJ752=2),VLOOKUP(AH752,INDEX((係数_乗用_ガソリン,係数_乗用_CNG,係数_乗用_軽油,係数_乗用_メタノール,係数_乗用_LPG),1,1,AR752):INDEX((係数_乗用_ガソリン,係数_乗用_CNG,係数_乗用_軽油,係数_乗用_メタノール,係数_乗用_LPG),125,5,AR752),2,FALSE))))))</f>
        <v/>
      </c>
      <c r="AO752" s="376" t="str">
        <f>IF(T752="","",IF(OR(AH752="",AH752="-"),"－",IF(OR(AM752=8,AM752=9),"",IF(OR(AJ752=3,AJ752=4,AJ752=5,AJ752=6),VLOOKUP(AH752,INDEX((係数_バス貨物_ガソリン,係数_バス貨物_CNG,係数_バス貨物_軽油,係数_バス貨物_メタノール,係数_バス貨物_LPG),MATCH(AL752,【参考】排出ガスレベル!$AI$4:$AI$671,1),1,AR752):INDEX((係数_バス貨物_ガソリン,係数_バス貨物_CNG,係数_バス貨物_軽油,係数_バス貨物_メタノール,係数_バス貨物_LPG),MATCH(AL752+1,【参考】排出ガスレベル!$AI$4:$AI$671,1)-1,5,AR752),3,FALSE),IF(OR(AJ752=1,AJ752=2),VLOOKUP(AH752,INDEX((係数_乗用_ガソリン,係数_乗用_CNG,係数_乗用_軽油,係数_乗用_メタノール,係数_乗用_LPG),1,1,AR752):INDEX((係数_乗用_ガソリン,係数_乗用_CNG,係数_乗用_軽油,係数_乗用_メタノール,係数_乗用_LPG),125,5,AR752),3,FALSE))))))</f>
        <v/>
      </c>
      <c r="AP752" s="375" t="str">
        <f t="shared" si="319"/>
        <v/>
      </c>
      <c r="AQ752" s="444" t="str">
        <f t="shared" si="320"/>
        <v/>
      </c>
      <c r="AR752" s="375" t="str">
        <f t="shared" si="323"/>
        <v/>
      </c>
      <c r="AS752" s="377" t="str">
        <f t="shared" si="321"/>
        <v/>
      </c>
      <c r="AT752" s="378" t="str">
        <f t="shared" si="322"/>
        <v/>
      </c>
      <c r="AX752" s="625" t="b">
        <f t="shared" si="324"/>
        <v>0</v>
      </c>
      <c r="AY752" s="7" t="str">
        <f t="shared" si="325"/>
        <v>FALSEFALSEFALSE</v>
      </c>
      <c r="AZ752" s="626">
        <f t="shared" si="332"/>
        <v>0</v>
      </c>
      <c r="BA752" s="627" t="str">
        <f t="shared" si="333"/>
        <v/>
      </c>
      <c r="BB752" s="627">
        <f t="shared" si="334"/>
        <v>0</v>
      </c>
      <c r="BC752" s="690" t="str">
        <f t="shared" si="335"/>
        <v/>
      </c>
    </row>
    <row r="753" spans="1:55">
      <c r="A753" s="381">
        <v>697</v>
      </c>
      <c r="B753" s="117"/>
      <c r="C753" s="288"/>
      <c r="D753" s="289"/>
      <c r="E753" s="289"/>
      <c r="F753" s="290"/>
      <c r="G753" s="292"/>
      <c r="H753" s="116"/>
      <c r="I753" s="292"/>
      <c r="J753" s="116"/>
      <c r="K753" s="370" t="str">
        <f t="shared" si="326"/>
        <v/>
      </c>
      <c r="L753" s="370">
        <f t="shared" si="327"/>
        <v>0</v>
      </c>
      <c r="M753" s="370">
        <f t="shared" si="328"/>
        <v>0</v>
      </c>
      <c r="N753" s="371" t="str">
        <f t="shared" si="219"/>
        <v/>
      </c>
      <c r="O753" s="371" t="str">
        <f t="shared" si="220"/>
        <v/>
      </c>
      <c r="P753" s="371" t="str">
        <f t="shared" si="221"/>
        <v/>
      </c>
      <c r="Q753" s="371" t="str">
        <f t="shared" si="222"/>
        <v/>
      </c>
      <c r="R753" s="371" t="str">
        <f t="shared" si="223"/>
        <v/>
      </c>
      <c r="S753" s="371" t="str">
        <f t="shared" si="224"/>
        <v/>
      </c>
      <c r="T753" s="443" t="str">
        <f t="shared" si="329"/>
        <v/>
      </c>
      <c r="U753" s="539"/>
      <c r="V753" s="117"/>
      <c r="W753" s="118"/>
      <c r="X753" s="119"/>
      <c r="Y753" s="120"/>
      <c r="Z753" s="122"/>
      <c r="AA753" s="121"/>
      <c r="AB753" s="443" t="str">
        <f t="shared" si="330"/>
        <v/>
      </c>
      <c r="AC753" s="734" t="str">
        <f t="shared" si="331"/>
        <v/>
      </c>
      <c r="AD753" s="372"/>
      <c r="AE753" s="485"/>
      <c r="AF753" s="373" t="str">
        <f t="shared" si="311"/>
        <v/>
      </c>
      <c r="AG753" s="373" t="str">
        <f t="shared" si="312"/>
        <v/>
      </c>
      <c r="AH753" s="374" t="str">
        <f t="shared" si="313"/>
        <v/>
      </c>
      <c r="AI753" s="375" t="str">
        <f t="shared" si="314"/>
        <v/>
      </c>
      <c r="AJ753" s="375" t="str">
        <f t="shared" si="315"/>
        <v/>
      </c>
      <c r="AK753" s="375" t="str">
        <f t="shared" si="316"/>
        <v/>
      </c>
      <c r="AL753" s="375" t="str">
        <f t="shared" si="317"/>
        <v/>
      </c>
      <c r="AM753" s="375" t="str">
        <f t="shared" si="318"/>
        <v/>
      </c>
      <c r="AN753" s="376" t="str">
        <f>IF(AF753="","",IF(OR(AH753="",AH753="-"),"－",IF(OR(AM753=8,AM753=9),"",IF(OR(AJ753=3,AJ753=4,AJ753=5,AJ753=6),VLOOKUP(AH753,INDEX((係数_バス貨物_ガソリン,係数_バス貨物_CNG,係数_バス貨物_軽油,係数_バス貨物_メタノール,係数_バス貨物_LPG),MATCH(AL753,【参考】排出ガスレベル!$AI$4:$AI$671,1),1,AR753):INDEX((係数_バス貨物_ガソリン,係数_バス貨物_CNG,係数_バス貨物_軽油,係数_バス貨物_メタノール,係数_バス貨物_LPG),MATCH(AL753+1,【参考】排出ガスレベル!$AI$4:$AI$671,1)-1,5,AR753),2,FALSE),IF(OR(AJ753=1,AJ753=2),VLOOKUP(AH753,INDEX((係数_乗用_ガソリン,係数_乗用_CNG,係数_乗用_軽油,係数_乗用_メタノール,係数_乗用_LPG),1,1,AR753):INDEX((係数_乗用_ガソリン,係数_乗用_CNG,係数_乗用_軽油,係数_乗用_メタノール,係数_乗用_LPG),125,5,AR753),2,FALSE))))))</f>
        <v/>
      </c>
      <c r="AO753" s="376" t="str">
        <f>IF(T753="","",IF(OR(AH753="",AH753="-"),"－",IF(OR(AM753=8,AM753=9),"",IF(OR(AJ753=3,AJ753=4,AJ753=5,AJ753=6),VLOOKUP(AH753,INDEX((係数_バス貨物_ガソリン,係数_バス貨物_CNG,係数_バス貨物_軽油,係数_バス貨物_メタノール,係数_バス貨物_LPG),MATCH(AL753,【参考】排出ガスレベル!$AI$4:$AI$671,1),1,AR753):INDEX((係数_バス貨物_ガソリン,係数_バス貨物_CNG,係数_バス貨物_軽油,係数_バス貨物_メタノール,係数_バス貨物_LPG),MATCH(AL753+1,【参考】排出ガスレベル!$AI$4:$AI$671,1)-1,5,AR753),3,FALSE),IF(OR(AJ753=1,AJ753=2),VLOOKUP(AH753,INDEX((係数_乗用_ガソリン,係数_乗用_CNG,係数_乗用_軽油,係数_乗用_メタノール,係数_乗用_LPG),1,1,AR753):INDEX((係数_乗用_ガソリン,係数_乗用_CNG,係数_乗用_軽油,係数_乗用_メタノール,係数_乗用_LPG),125,5,AR753),3,FALSE))))))</f>
        <v/>
      </c>
      <c r="AP753" s="375" t="str">
        <f t="shared" si="319"/>
        <v/>
      </c>
      <c r="AQ753" s="444" t="str">
        <f t="shared" si="320"/>
        <v/>
      </c>
      <c r="AR753" s="375" t="str">
        <f t="shared" si="323"/>
        <v/>
      </c>
      <c r="AS753" s="377" t="str">
        <f t="shared" si="321"/>
        <v/>
      </c>
      <c r="AT753" s="378" t="str">
        <f t="shared" si="322"/>
        <v/>
      </c>
      <c r="AX753" s="625" t="b">
        <f t="shared" si="324"/>
        <v>0</v>
      </c>
      <c r="AY753" s="7" t="str">
        <f t="shared" si="325"/>
        <v>FALSEFALSEFALSE</v>
      </c>
      <c r="AZ753" s="626">
        <f t="shared" si="332"/>
        <v>0</v>
      </c>
      <c r="BA753" s="627" t="str">
        <f t="shared" si="333"/>
        <v/>
      </c>
      <c r="BB753" s="627">
        <f t="shared" si="334"/>
        <v>0</v>
      </c>
      <c r="BC753" s="690" t="str">
        <f t="shared" si="335"/>
        <v/>
      </c>
    </row>
    <row r="754" spans="1:55">
      <c r="A754" s="381">
        <v>698</v>
      </c>
      <c r="B754" s="117"/>
      <c r="C754" s="288"/>
      <c r="D754" s="289"/>
      <c r="E754" s="289"/>
      <c r="F754" s="290"/>
      <c r="G754" s="292"/>
      <c r="H754" s="116"/>
      <c r="I754" s="292"/>
      <c r="J754" s="116"/>
      <c r="K754" s="370" t="str">
        <f t="shared" si="326"/>
        <v/>
      </c>
      <c r="L754" s="370">
        <f t="shared" si="327"/>
        <v>0</v>
      </c>
      <c r="M754" s="370">
        <f t="shared" si="328"/>
        <v>0</v>
      </c>
      <c r="N754" s="371" t="str">
        <f t="shared" si="219"/>
        <v/>
      </c>
      <c r="O754" s="371" t="str">
        <f t="shared" si="220"/>
        <v/>
      </c>
      <c r="P754" s="371" t="str">
        <f t="shared" si="221"/>
        <v/>
      </c>
      <c r="Q754" s="371" t="str">
        <f t="shared" si="222"/>
        <v/>
      </c>
      <c r="R754" s="371" t="str">
        <f t="shared" si="223"/>
        <v/>
      </c>
      <c r="S754" s="371" t="str">
        <f t="shared" si="224"/>
        <v/>
      </c>
      <c r="T754" s="443" t="str">
        <f t="shared" si="329"/>
        <v/>
      </c>
      <c r="U754" s="539"/>
      <c r="V754" s="117"/>
      <c r="W754" s="118"/>
      <c r="X754" s="119"/>
      <c r="Y754" s="120"/>
      <c r="Z754" s="122"/>
      <c r="AA754" s="121"/>
      <c r="AB754" s="443" t="str">
        <f t="shared" si="330"/>
        <v/>
      </c>
      <c r="AC754" s="734" t="str">
        <f t="shared" si="331"/>
        <v/>
      </c>
      <c r="AD754" s="372"/>
      <c r="AE754" s="485"/>
      <c r="AF754" s="373" t="str">
        <f t="shared" si="311"/>
        <v/>
      </c>
      <c r="AG754" s="373" t="str">
        <f t="shared" si="312"/>
        <v/>
      </c>
      <c r="AH754" s="374" t="str">
        <f t="shared" si="313"/>
        <v/>
      </c>
      <c r="AI754" s="375" t="str">
        <f t="shared" si="314"/>
        <v/>
      </c>
      <c r="AJ754" s="375" t="str">
        <f t="shared" si="315"/>
        <v/>
      </c>
      <c r="AK754" s="375" t="str">
        <f t="shared" si="316"/>
        <v/>
      </c>
      <c r="AL754" s="375" t="str">
        <f t="shared" si="317"/>
        <v/>
      </c>
      <c r="AM754" s="375" t="str">
        <f t="shared" si="318"/>
        <v/>
      </c>
      <c r="AN754" s="376" t="str">
        <f>IF(AF754="","",IF(OR(AH754="",AH754="-"),"－",IF(OR(AM754=8,AM754=9),"",IF(OR(AJ754=3,AJ754=4,AJ754=5,AJ754=6),VLOOKUP(AH754,INDEX((係数_バス貨物_ガソリン,係数_バス貨物_CNG,係数_バス貨物_軽油,係数_バス貨物_メタノール,係数_バス貨物_LPG),MATCH(AL754,【参考】排出ガスレベル!$AI$4:$AI$671,1),1,AR754):INDEX((係数_バス貨物_ガソリン,係数_バス貨物_CNG,係数_バス貨物_軽油,係数_バス貨物_メタノール,係数_バス貨物_LPG),MATCH(AL754+1,【参考】排出ガスレベル!$AI$4:$AI$671,1)-1,5,AR754),2,FALSE),IF(OR(AJ754=1,AJ754=2),VLOOKUP(AH754,INDEX((係数_乗用_ガソリン,係数_乗用_CNG,係数_乗用_軽油,係数_乗用_メタノール,係数_乗用_LPG),1,1,AR754):INDEX((係数_乗用_ガソリン,係数_乗用_CNG,係数_乗用_軽油,係数_乗用_メタノール,係数_乗用_LPG),125,5,AR754),2,FALSE))))))</f>
        <v/>
      </c>
      <c r="AO754" s="376" t="str">
        <f>IF(T754="","",IF(OR(AH754="",AH754="-"),"－",IF(OR(AM754=8,AM754=9),"",IF(OR(AJ754=3,AJ754=4,AJ754=5,AJ754=6),VLOOKUP(AH754,INDEX((係数_バス貨物_ガソリン,係数_バス貨物_CNG,係数_バス貨物_軽油,係数_バス貨物_メタノール,係数_バス貨物_LPG),MATCH(AL754,【参考】排出ガスレベル!$AI$4:$AI$671,1),1,AR754):INDEX((係数_バス貨物_ガソリン,係数_バス貨物_CNG,係数_バス貨物_軽油,係数_バス貨物_メタノール,係数_バス貨物_LPG),MATCH(AL754+1,【参考】排出ガスレベル!$AI$4:$AI$671,1)-1,5,AR754),3,FALSE),IF(OR(AJ754=1,AJ754=2),VLOOKUP(AH754,INDEX((係数_乗用_ガソリン,係数_乗用_CNG,係数_乗用_軽油,係数_乗用_メタノール,係数_乗用_LPG),1,1,AR754):INDEX((係数_乗用_ガソリン,係数_乗用_CNG,係数_乗用_軽油,係数_乗用_メタノール,係数_乗用_LPG),125,5,AR754),3,FALSE))))))</f>
        <v/>
      </c>
      <c r="AP754" s="375" t="str">
        <f t="shared" si="319"/>
        <v/>
      </c>
      <c r="AQ754" s="444" t="str">
        <f t="shared" si="320"/>
        <v/>
      </c>
      <c r="AR754" s="375" t="str">
        <f t="shared" si="323"/>
        <v/>
      </c>
      <c r="AS754" s="377" t="str">
        <f t="shared" si="321"/>
        <v/>
      </c>
      <c r="AT754" s="378" t="str">
        <f t="shared" si="322"/>
        <v/>
      </c>
      <c r="AX754" s="625" t="b">
        <f t="shared" si="324"/>
        <v>0</v>
      </c>
      <c r="AY754" s="7" t="str">
        <f t="shared" si="325"/>
        <v>FALSEFALSEFALSE</v>
      </c>
      <c r="AZ754" s="626">
        <f t="shared" si="332"/>
        <v>0</v>
      </c>
      <c r="BA754" s="627" t="str">
        <f t="shared" si="333"/>
        <v/>
      </c>
      <c r="BB754" s="627">
        <f t="shared" si="334"/>
        <v>0</v>
      </c>
      <c r="BC754" s="690" t="str">
        <f t="shared" si="335"/>
        <v/>
      </c>
    </row>
    <row r="755" spans="1:55">
      <c r="A755" s="381">
        <v>699</v>
      </c>
      <c r="B755" s="117"/>
      <c r="C755" s="288"/>
      <c r="D755" s="289"/>
      <c r="E755" s="289"/>
      <c r="F755" s="290"/>
      <c r="G755" s="292"/>
      <c r="H755" s="116"/>
      <c r="I755" s="292"/>
      <c r="J755" s="116"/>
      <c r="K755" s="370" t="str">
        <f t="shared" si="326"/>
        <v/>
      </c>
      <c r="L755" s="370">
        <f t="shared" si="327"/>
        <v>0</v>
      </c>
      <c r="M755" s="370">
        <f t="shared" si="328"/>
        <v>0</v>
      </c>
      <c r="N755" s="371" t="str">
        <f t="shared" si="219"/>
        <v/>
      </c>
      <c r="O755" s="371" t="str">
        <f t="shared" si="220"/>
        <v/>
      </c>
      <c r="P755" s="371" t="str">
        <f t="shared" si="221"/>
        <v/>
      </c>
      <c r="Q755" s="371" t="str">
        <f t="shared" si="222"/>
        <v/>
      </c>
      <c r="R755" s="371" t="str">
        <f t="shared" si="223"/>
        <v/>
      </c>
      <c r="S755" s="371" t="str">
        <f t="shared" si="224"/>
        <v/>
      </c>
      <c r="T755" s="443" t="str">
        <f t="shared" si="329"/>
        <v/>
      </c>
      <c r="U755" s="539"/>
      <c r="V755" s="117"/>
      <c r="W755" s="118"/>
      <c r="X755" s="119"/>
      <c r="Y755" s="120"/>
      <c r="Z755" s="122"/>
      <c r="AA755" s="121"/>
      <c r="AB755" s="443" t="str">
        <f t="shared" si="330"/>
        <v/>
      </c>
      <c r="AC755" s="734" t="str">
        <f t="shared" si="331"/>
        <v/>
      </c>
      <c r="AD755" s="372"/>
      <c r="AE755" s="485"/>
      <c r="AF755" s="373" t="str">
        <f t="shared" si="311"/>
        <v/>
      </c>
      <c r="AG755" s="373" t="str">
        <f t="shared" si="312"/>
        <v/>
      </c>
      <c r="AH755" s="374" t="str">
        <f t="shared" si="313"/>
        <v/>
      </c>
      <c r="AI755" s="375" t="str">
        <f t="shared" si="314"/>
        <v/>
      </c>
      <c r="AJ755" s="375" t="str">
        <f t="shared" si="315"/>
        <v/>
      </c>
      <c r="AK755" s="375" t="str">
        <f t="shared" si="316"/>
        <v/>
      </c>
      <c r="AL755" s="375" t="str">
        <f t="shared" si="317"/>
        <v/>
      </c>
      <c r="AM755" s="375" t="str">
        <f t="shared" si="318"/>
        <v/>
      </c>
      <c r="AN755" s="376" t="str">
        <f>IF(AF755="","",IF(OR(AH755="",AH755="-"),"－",IF(OR(AM755=8,AM755=9),"",IF(OR(AJ755=3,AJ755=4,AJ755=5,AJ755=6),VLOOKUP(AH755,INDEX((係数_バス貨物_ガソリン,係数_バス貨物_CNG,係数_バス貨物_軽油,係数_バス貨物_メタノール,係数_バス貨物_LPG),MATCH(AL755,【参考】排出ガスレベル!$AI$4:$AI$671,1),1,AR755):INDEX((係数_バス貨物_ガソリン,係数_バス貨物_CNG,係数_バス貨物_軽油,係数_バス貨物_メタノール,係数_バス貨物_LPG),MATCH(AL755+1,【参考】排出ガスレベル!$AI$4:$AI$671,1)-1,5,AR755),2,FALSE),IF(OR(AJ755=1,AJ755=2),VLOOKUP(AH755,INDEX((係数_乗用_ガソリン,係数_乗用_CNG,係数_乗用_軽油,係数_乗用_メタノール,係数_乗用_LPG),1,1,AR755):INDEX((係数_乗用_ガソリン,係数_乗用_CNG,係数_乗用_軽油,係数_乗用_メタノール,係数_乗用_LPG),125,5,AR755),2,FALSE))))))</f>
        <v/>
      </c>
      <c r="AO755" s="376" t="str">
        <f>IF(T755="","",IF(OR(AH755="",AH755="-"),"－",IF(OR(AM755=8,AM755=9),"",IF(OR(AJ755=3,AJ755=4,AJ755=5,AJ755=6),VLOOKUP(AH755,INDEX((係数_バス貨物_ガソリン,係数_バス貨物_CNG,係数_バス貨物_軽油,係数_バス貨物_メタノール,係数_バス貨物_LPG),MATCH(AL755,【参考】排出ガスレベル!$AI$4:$AI$671,1),1,AR755):INDEX((係数_バス貨物_ガソリン,係数_バス貨物_CNG,係数_バス貨物_軽油,係数_バス貨物_メタノール,係数_バス貨物_LPG),MATCH(AL755+1,【参考】排出ガスレベル!$AI$4:$AI$671,1)-1,5,AR755),3,FALSE),IF(OR(AJ755=1,AJ755=2),VLOOKUP(AH755,INDEX((係数_乗用_ガソリン,係数_乗用_CNG,係数_乗用_軽油,係数_乗用_メタノール,係数_乗用_LPG),1,1,AR755):INDEX((係数_乗用_ガソリン,係数_乗用_CNG,係数_乗用_軽油,係数_乗用_メタノール,係数_乗用_LPG),125,5,AR755),3,FALSE))))))</f>
        <v/>
      </c>
      <c r="AP755" s="375" t="str">
        <f t="shared" si="319"/>
        <v/>
      </c>
      <c r="AQ755" s="444" t="str">
        <f t="shared" si="320"/>
        <v/>
      </c>
      <c r="AR755" s="375" t="str">
        <f t="shared" si="323"/>
        <v/>
      </c>
      <c r="AS755" s="377" t="str">
        <f t="shared" si="321"/>
        <v/>
      </c>
      <c r="AT755" s="378" t="str">
        <f t="shared" si="322"/>
        <v/>
      </c>
      <c r="AX755" s="625" t="b">
        <f t="shared" si="324"/>
        <v>0</v>
      </c>
      <c r="AY755" s="7" t="str">
        <f t="shared" si="325"/>
        <v>FALSEFALSEFALSE</v>
      </c>
      <c r="AZ755" s="626">
        <f t="shared" si="332"/>
        <v>0</v>
      </c>
      <c r="BA755" s="627" t="str">
        <f t="shared" si="333"/>
        <v/>
      </c>
      <c r="BB755" s="627">
        <f t="shared" si="334"/>
        <v>0</v>
      </c>
      <c r="BC755" s="690" t="str">
        <f t="shared" si="335"/>
        <v/>
      </c>
    </row>
    <row r="756" spans="1:55">
      <c r="A756" s="381">
        <v>700</v>
      </c>
      <c r="B756" s="117"/>
      <c r="C756" s="288"/>
      <c r="D756" s="289"/>
      <c r="E756" s="289"/>
      <c r="F756" s="290"/>
      <c r="G756" s="292"/>
      <c r="H756" s="116"/>
      <c r="I756" s="292"/>
      <c r="J756" s="116"/>
      <c r="K756" s="370" t="str">
        <f t="shared" si="326"/>
        <v/>
      </c>
      <c r="L756" s="370">
        <f t="shared" si="327"/>
        <v>0</v>
      </c>
      <c r="M756" s="370">
        <f t="shared" si="328"/>
        <v>0</v>
      </c>
      <c r="N756" s="371" t="str">
        <f t="shared" si="219"/>
        <v/>
      </c>
      <c r="O756" s="371" t="str">
        <f t="shared" si="220"/>
        <v/>
      </c>
      <c r="P756" s="371" t="str">
        <f t="shared" si="221"/>
        <v/>
      </c>
      <c r="Q756" s="371" t="str">
        <f t="shared" si="222"/>
        <v/>
      </c>
      <c r="R756" s="371" t="str">
        <f t="shared" si="223"/>
        <v/>
      </c>
      <c r="S756" s="371" t="str">
        <f t="shared" si="224"/>
        <v/>
      </c>
      <c r="T756" s="443" t="str">
        <f t="shared" si="329"/>
        <v/>
      </c>
      <c r="U756" s="539"/>
      <c r="V756" s="117"/>
      <c r="W756" s="118"/>
      <c r="X756" s="119"/>
      <c r="Y756" s="120"/>
      <c r="Z756" s="122"/>
      <c r="AA756" s="121"/>
      <c r="AB756" s="443" t="str">
        <f t="shared" si="330"/>
        <v/>
      </c>
      <c r="AC756" s="734" t="str">
        <f t="shared" si="331"/>
        <v/>
      </c>
      <c r="AD756" s="372"/>
      <c r="AE756" s="485"/>
      <c r="AF756" s="373" t="str">
        <f t="shared" si="311"/>
        <v/>
      </c>
      <c r="AG756" s="373" t="str">
        <f t="shared" si="312"/>
        <v/>
      </c>
      <c r="AH756" s="374" t="str">
        <f t="shared" si="313"/>
        <v/>
      </c>
      <c r="AI756" s="375" t="str">
        <f t="shared" si="314"/>
        <v/>
      </c>
      <c r="AJ756" s="375" t="str">
        <f t="shared" si="315"/>
        <v/>
      </c>
      <c r="AK756" s="375" t="str">
        <f t="shared" si="316"/>
        <v/>
      </c>
      <c r="AL756" s="375" t="str">
        <f t="shared" si="317"/>
        <v/>
      </c>
      <c r="AM756" s="375" t="str">
        <f t="shared" si="318"/>
        <v/>
      </c>
      <c r="AN756" s="376" t="str">
        <f>IF(AF756="","",IF(OR(AH756="",AH756="-"),"－",IF(OR(AM756=8,AM756=9),"",IF(OR(AJ756=3,AJ756=4,AJ756=5,AJ756=6),VLOOKUP(AH756,INDEX((係数_バス貨物_ガソリン,係数_バス貨物_CNG,係数_バス貨物_軽油,係数_バス貨物_メタノール,係数_バス貨物_LPG),MATCH(AL756,【参考】排出ガスレベル!$AI$4:$AI$671,1),1,AR756):INDEX((係数_バス貨物_ガソリン,係数_バス貨物_CNG,係数_バス貨物_軽油,係数_バス貨物_メタノール,係数_バス貨物_LPG),MATCH(AL756+1,【参考】排出ガスレベル!$AI$4:$AI$671,1)-1,5,AR756),2,FALSE),IF(OR(AJ756=1,AJ756=2),VLOOKUP(AH756,INDEX((係数_乗用_ガソリン,係数_乗用_CNG,係数_乗用_軽油,係数_乗用_メタノール,係数_乗用_LPG),1,1,AR756):INDEX((係数_乗用_ガソリン,係数_乗用_CNG,係数_乗用_軽油,係数_乗用_メタノール,係数_乗用_LPG),125,5,AR756),2,FALSE))))))</f>
        <v/>
      </c>
      <c r="AO756" s="376" t="str">
        <f>IF(T756="","",IF(OR(AH756="",AH756="-"),"－",IF(OR(AM756=8,AM756=9),"",IF(OR(AJ756=3,AJ756=4,AJ756=5,AJ756=6),VLOOKUP(AH756,INDEX((係数_バス貨物_ガソリン,係数_バス貨物_CNG,係数_バス貨物_軽油,係数_バス貨物_メタノール,係数_バス貨物_LPG),MATCH(AL756,【参考】排出ガスレベル!$AI$4:$AI$671,1),1,AR756):INDEX((係数_バス貨物_ガソリン,係数_バス貨物_CNG,係数_バス貨物_軽油,係数_バス貨物_メタノール,係数_バス貨物_LPG),MATCH(AL756+1,【参考】排出ガスレベル!$AI$4:$AI$671,1)-1,5,AR756),3,FALSE),IF(OR(AJ756=1,AJ756=2),VLOOKUP(AH756,INDEX((係数_乗用_ガソリン,係数_乗用_CNG,係数_乗用_軽油,係数_乗用_メタノール,係数_乗用_LPG),1,1,AR756):INDEX((係数_乗用_ガソリン,係数_乗用_CNG,係数_乗用_軽油,係数_乗用_メタノール,係数_乗用_LPG),125,5,AR756),3,FALSE))))))</f>
        <v/>
      </c>
      <c r="AP756" s="375" t="str">
        <f t="shared" si="319"/>
        <v/>
      </c>
      <c r="AQ756" s="444" t="str">
        <f t="shared" si="320"/>
        <v/>
      </c>
      <c r="AR756" s="375" t="str">
        <f t="shared" si="323"/>
        <v/>
      </c>
      <c r="AS756" s="377" t="str">
        <f t="shared" si="321"/>
        <v/>
      </c>
      <c r="AT756" s="378" t="str">
        <f t="shared" si="322"/>
        <v/>
      </c>
      <c r="AX756" s="625" t="b">
        <f t="shared" si="324"/>
        <v>0</v>
      </c>
      <c r="AY756" s="7" t="str">
        <f t="shared" si="325"/>
        <v>FALSEFALSEFALSE</v>
      </c>
      <c r="AZ756" s="626">
        <f t="shared" si="332"/>
        <v>0</v>
      </c>
      <c r="BA756" s="627" t="str">
        <f t="shared" si="333"/>
        <v/>
      </c>
      <c r="BB756" s="627">
        <f t="shared" si="334"/>
        <v>0</v>
      </c>
      <c r="BC756" s="690" t="str">
        <f t="shared" si="335"/>
        <v/>
      </c>
    </row>
    <row r="757" spans="1:55">
      <c r="A757" s="381">
        <v>701</v>
      </c>
      <c r="B757" s="117"/>
      <c r="C757" s="288"/>
      <c r="D757" s="289"/>
      <c r="E757" s="289"/>
      <c r="F757" s="290"/>
      <c r="G757" s="292"/>
      <c r="H757" s="116"/>
      <c r="I757" s="292"/>
      <c r="J757" s="116"/>
      <c r="K757" s="370" t="str">
        <f t="shared" si="326"/>
        <v/>
      </c>
      <c r="L757" s="370">
        <f t="shared" si="327"/>
        <v>0</v>
      </c>
      <c r="M757" s="370">
        <f t="shared" si="328"/>
        <v>0</v>
      </c>
      <c r="N757" s="371" t="str">
        <f t="shared" si="219"/>
        <v/>
      </c>
      <c r="O757" s="371" t="str">
        <f t="shared" si="220"/>
        <v/>
      </c>
      <c r="P757" s="371" t="str">
        <f t="shared" si="221"/>
        <v/>
      </c>
      <c r="Q757" s="371" t="str">
        <f t="shared" si="222"/>
        <v/>
      </c>
      <c r="R757" s="371" t="str">
        <f t="shared" si="223"/>
        <v/>
      </c>
      <c r="S757" s="371" t="str">
        <f t="shared" si="224"/>
        <v/>
      </c>
      <c r="T757" s="443" t="str">
        <f t="shared" si="329"/>
        <v/>
      </c>
      <c r="U757" s="539"/>
      <c r="V757" s="117"/>
      <c r="W757" s="118"/>
      <c r="X757" s="119"/>
      <c r="Y757" s="120"/>
      <c r="Z757" s="122"/>
      <c r="AA757" s="121"/>
      <c r="AB757" s="443" t="str">
        <f t="shared" si="330"/>
        <v/>
      </c>
      <c r="AC757" s="734" t="str">
        <f t="shared" si="331"/>
        <v/>
      </c>
      <c r="AD757" s="372"/>
      <c r="AE757" s="485"/>
      <c r="AF757" s="373" t="str">
        <f t="shared" si="311"/>
        <v/>
      </c>
      <c r="AG757" s="373" t="str">
        <f t="shared" si="312"/>
        <v/>
      </c>
      <c r="AH757" s="374" t="str">
        <f t="shared" si="313"/>
        <v/>
      </c>
      <c r="AI757" s="375" t="str">
        <f t="shared" si="314"/>
        <v/>
      </c>
      <c r="AJ757" s="375" t="str">
        <f t="shared" si="315"/>
        <v/>
      </c>
      <c r="AK757" s="375" t="str">
        <f t="shared" si="316"/>
        <v/>
      </c>
      <c r="AL757" s="375" t="str">
        <f t="shared" si="317"/>
        <v/>
      </c>
      <c r="AM757" s="375" t="str">
        <f t="shared" si="318"/>
        <v/>
      </c>
      <c r="AN757" s="376" t="str">
        <f>IF(AF757="","",IF(OR(AH757="",AH757="-"),"－",IF(OR(AM757=8,AM757=9),"",IF(OR(AJ757=3,AJ757=4,AJ757=5,AJ757=6),VLOOKUP(AH757,INDEX((係数_バス貨物_ガソリン,係数_バス貨物_CNG,係数_バス貨物_軽油,係数_バス貨物_メタノール,係数_バス貨物_LPG),MATCH(AL757,【参考】排出ガスレベル!$AI$4:$AI$671,1),1,AR757):INDEX((係数_バス貨物_ガソリン,係数_バス貨物_CNG,係数_バス貨物_軽油,係数_バス貨物_メタノール,係数_バス貨物_LPG),MATCH(AL757+1,【参考】排出ガスレベル!$AI$4:$AI$671,1)-1,5,AR757),2,FALSE),IF(OR(AJ757=1,AJ757=2),VLOOKUP(AH757,INDEX((係数_乗用_ガソリン,係数_乗用_CNG,係数_乗用_軽油,係数_乗用_メタノール,係数_乗用_LPG),1,1,AR757):INDEX((係数_乗用_ガソリン,係数_乗用_CNG,係数_乗用_軽油,係数_乗用_メタノール,係数_乗用_LPG),125,5,AR757),2,FALSE))))))</f>
        <v/>
      </c>
      <c r="AO757" s="376" t="str">
        <f>IF(T757="","",IF(OR(AH757="",AH757="-"),"－",IF(OR(AM757=8,AM757=9),"",IF(OR(AJ757=3,AJ757=4,AJ757=5,AJ757=6),VLOOKUP(AH757,INDEX((係数_バス貨物_ガソリン,係数_バス貨物_CNG,係数_バス貨物_軽油,係数_バス貨物_メタノール,係数_バス貨物_LPG),MATCH(AL757,【参考】排出ガスレベル!$AI$4:$AI$671,1),1,AR757):INDEX((係数_バス貨物_ガソリン,係数_バス貨物_CNG,係数_バス貨物_軽油,係数_バス貨物_メタノール,係数_バス貨物_LPG),MATCH(AL757+1,【参考】排出ガスレベル!$AI$4:$AI$671,1)-1,5,AR757),3,FALSE),IF(OR(AJ757=1,AJ757=2),VLOOKUP(AH757,INDEX((係数_乗用_ガソリン,係数_乗用_CNG,係数_乗用_軽油,係数_乗用_メタノール,係数_乗用_LPG),1,1,AR757):INDEX((係数_乗用_ガソリン,係数_乗用_CNG,係数_乗用_軽油,係数_乗用_メタノール,係数_乗用_LPG),125,5,AR757),3,FALSE))))))</f>
        <v/>
      </c>
      <c r="AP757" s="375" t="str">
        <f t="shared" si="319"/>
        <v/>
      </c>
      <c r="AQ757" s="444" t="str">
        <f t="shared" si="320"/>
        <v/>
      </c>
      <c r="AR757" s="375" t="str">
        <f t="shared" si="323"/>
        <v/>
      </c>
      <c r="AS757" s="377" t="str">
        <f t="shared" si="321"/>
        <v/>
      </c>
      <c r="AT757" s="378" t="str">
        <f t="shared" si="322"/>
        <v/>
      </c>
      <c r="AX757" s="625" t="b">
        <f t="shared" si="324"/>
        <v>0</v>
      </c>
      <c r="AY757" s="7" t="str">
        <f t="shared" si="325"/>
        <v>FALSEFALSEFALSE</v>
      </c>
      <c r="AZ757" s="626">
        <f t="shared" si="332"/>
        <v>0</v>
      </c>
      <c r="BA757" s="627" t="str">
        <f t="shared" si="333"/>
        <v/>
      </c>
      <c r="BB757" s="627">
        <f t="shared" si="334"/>
        <v>0</v>
      </c>
      <c r="BC757" s="690" t="str">
        <f t="shared" si="335"/>
        <v/>
      </c>
    </row>
    <row r="758" spans="1:55">
      <c r="A758" s="381">
        <v>702</v>
      </c>
      <c r="B758" s="117"/>
      <c r="C758" s="288"/>
      <c r="D758" s="289"/>
      <c r="E758" s="289"/>
      <c r="F758" s="290"/>
      <c r="G758" s="292"/>
      <c r="H758" s="116"/>
      <c r="I758" s="292"/>
      <c r="J758" s="116"/>
      <c r="K758" s="370" t="str">
        <f t="shared" si="326"/>
        <v/>
      </c>
      <c r="L758" s="370">
        <f t="shared" si="327"/>
        <v>0</v>
      </c>
      <c r="M758" s="370">
        <f t="shared" si="328"/>
        <v>0</v>
      </c>
      <c r="N758" s="371" t="str">
        <f t="shared" si="219"/>
        <v/>
      </c>
      <c r="O758" s="371" t="str">
        <f t="shared" si="220"/>
        <v/>
      </c>
      <c r="P758" s="371" t="str">
        <f t="shared" si="221"/>
        <v/>
      </c>
      <c r="Q758" s="371" t="str">
        <f t="shared" si="222"/>
        <v/>
      </c>
      <c r="R758" s="371" t="str">
        <f t="shared" si="223"/>
        <v/>
      </c>
      <c r="S758" s="371" t="str">
        <f t="shared" si="224"/>
        <v/>
      </c>
      <c r="T758" s="443" t="str">
        <f t="shared" si="329"/>
        <v/>
      </c>
      <c r="U758" s="539"/>
      <c r="V758" s="117"/>
      <c r="W758" s="118"/>
      <c r="X758" s="119"/>
      <c r="Y758" s="120"/>
      <c r="Z758" s="122"/>
      <c r="AA758" s="121"/>
      <c r="AB758" s="443" t="str">
        <f t="shared" si="330"/>
        <v/>
      </c>
      <c r="AC758" s="734" t="str">
        <f t="shared" si="331"/>
        <v/>
      </c>
      <c r="AD758" s="372"/>
      <c r="AE758" s="485"/>
      <c r="AF758" s="373" t="str">
        <f t="shared" si="311"/>
        <v/>
      </c>
      <c r="AG758" s="373" t="str">
        <f t="shared" si="312"/>
        <v/>
      </c>
      <c r="AH758" s="374" t="str">
        <f t="shared" si="313"/>
        <v/>
      </c>
      <c r="AI758" s="375" t="str">
        <f t="shared" si="314"/>
        <v/>
      </c>
      <c r="AJ758" s="375" t="str">
        <f t="shared" si="315"/>
        <v/>
      </c>
      <c r="AK758" s="375" t="str">
        <f t="shared" si="316"/>
        <v/>
      </c>
      <c r="AL758" s="375" t="str">
        <f t="shared" si="317"/>
        <v/>
      </c>
      <c r="AM758" s="375" t="str">
        <f t="shared" si="318"/>
        <v/>
      </c>
      <c r="AN758" s="376" t="str">
        <f>IF(AF758="","",IF(OR(AH758="",AH758="-"),"－",IF(OR(AM758=8,AM758=9),"",IF(OR(AJ758=3,AJ758=4,AJ758=5,AJ758=6),VLOOKUP(AH758,INDEX((係数_バス貨物_ガソリン,係数_バス貨物_CNG,係数_バス貨物_軽油,係数_バス貨物_メタノール,係数_バス貨物_LPG),MATCH(AL758,【参考】排出ガスレベル!$AI$4:$AI$671,1),1,AR758):INDEX((係数_バス貨物_ガソリン,係数_バス貨物_CNG,係数_バス貨物_軽油,係数_バス貨物_メタノール,係数_バス貨物_LPG),MATCH(AL758+1,【参考】排出ガスレベル!$AI$4:$AI$671,1)-1,5,AR758),2,FALSE),IF(OR(AJ758=1,AJ758=2),VLOOKUP(AH758,INDEX((係数_乗用_ガソリン,係数_乗用_CNG,係数_乗用_軽油,係数_乗用_メタノール,係数_乗用_LPG),1,1,AR758):INDEX((係数_乗用_ガソリン,係数_乗用_CNG,係数_乗用_軽油,係数_乗用_メタノール,係数_乗用_LPG),125,5,AR758),2,FALSE))))))</f>
        <v/>
      </c>
      <c r="AO758" s="376" t="str">
        <f>IF(T758="","",IF(OR(AH758="",AH758="-"),"－",IF(OR(AM758=8,AM758=9),"",IF(OR(AJ758=3,AJ758=4,AJ758=5,AJ758=6),VLOOKUP(AH758,INDEX((係数_バス貨物_ガソリン,係数_バス貨物_CNG,係数_バス貨物_軽油,係数_バス貨物_メタノール,係数_バス貨物_LPG),MATCH(AL758,【参考】排出ガスレベル!$AI$4:$AI$671,1),1,AR758):INDEX((係数_バス貨物_ガソリン,係数_バス貨物_CNG,係数_バス貨物_軽油,係数_バス貨物_メタノール,係数_バス貨物_LPG),MATCH(AL758+1,【参考】排出ガスレベル!$AI$4:$AI$671,1)-1,5,AR758),3,FALSE),IF(OR(AJ758=1,AJ758=2),VLOOKUP(AH758,INDEX((係数_乗用_ガソリン,係数_乗用_CNG,係数_乗用_軽油,係数_乗用_メタノール,係数_乗用_LPG),1,1,AR758):INDEX((係数_乗用_ガソリン,係数_乗用_CNG,係数_乗用_軽油,係数_乗用_メタノール,係数_乗用_LPG),125,5,AR758),3,FALSE))))))</f>
        <v/>
      </c>
      <c r="AP758" s="375" t="str">
        <f t="shared" si="319"/>
        <v/>
      </c>
      <c r="AQ758" s="444" t="str">
        <f t="shared" si="320"/>
        <v/>
      </c>
      <c r="AR758" s="375" t="str">
        <f t="shared" si="323"/>
        <v/>
      </c>
      <c r="AS758" s="377" t="str">
        <f t="shared" si="321"/>
        <v/>
      </c>
      <c r="AT758" s="378" t="str">
        <f t="shared" si="322"/>
        <v/>
      </c>
      <c r="AX758" s="625" t="b">
        <f t="shared" si="324"/>
        <v>0</v>
      </c>
      <c r="AY758" s="7" t="str">
        <f t="shared" si="325"/>
        <v>FALSEFALSEFALSE</v>
      </c>
      <c r="AZ758" s="626">
        <f t="shared" si="332"/>
        <v>0</v>
      </c>
      <c r="BA758" s="627" t="str">
        <f t="shared" si="333"/>
        <v/>
      </c>
      <c r="BB758" s="627">
        <f t="shared" si="334"/>
        <v>0</v>
      </c>
      <c r="BC758" s="690" t="str">
        <f t="shared" si="335"/>
        <v/>
      </c>
    </row>
    <row r="759" spans="1:55">
      <c r="A759" s="381">
        <v>703</v>
      </c>
      <c r="B759" s="117"/>
      <c r="C759" s="288"/>
      <c r="D759" s="289"/>
      <c r="E759" s="289"/>
      <c r="F759" s="290"/>
      <c r="G759" s="292"/>
      <c r="H759" s="116"/>
      <c r="I759" s="292"/>
      <c r="J759" s="116"/>
      <c r="K759" s="370" t="str">
        <f t="shared" si="326"/>
        <v/>
      </c>
      <c r="L759" s="370">
        <f t="shared" si="327"/>
        <v>0</v>
      </c>
      <c r="M759" s="370">
        <f t="shared" si="328"/>
        <v>0</v>
      </c>
      <c r="N759" s="371" t="str">
        <f t="shared" ref="N759:N822" si="336">IF(OR($L759&gt;$U$48,$M759&gt;$U$48,AND($L759&gt;$M759,$M759&lt;&gt;0),AND($L759=0,$M759&lt;&gt;0)),"ERROR","")</f>
        <v/>
      </c>
      <c r="O759" s="371" t="str">
        <f t="shared" ref="O759:O822" si="337">IF(AND($N759&lt;&gt;"ERROR",$L759&lt;=$U$49,$M759&lt;=$U$49,$M759&lt;&gt;0),"(減車済)","")</f>
        <v/>
      </c>
      <c r="P759" s="371" t="str">
        <f t="shared" ref="P759:P822" si="338">IF(AND($N759&lt;&gt;"ERROR",$L759&lt;$U$49,AND($M759&gt;$U$49,$M759&lt;=$W$49),$M759&lt;&gt;0),"減車","")</f>
        <v/>
      </c>
      <c r="Q759" s="371" t="str">
        <f t="shared" ref="Q759:Q822" si="339">IF(AND($N759&lt;&gt;"ERROR",$L759&gt;$U$49,$M759&lt;=$W$49,$M759&lt;&gt;0),"一時使用","")</f>
        <v/>
      </c>
      <c r="R759" s="371" t="str">
        <f t="shared" ref="R759:R822" si="340">IF(AND($N759&lt;&gt;"ERROR",AND($L759&gt;0,$L759&lt;=$U$49),$M759=0),"継続","")</f>
        <v/>
      </c>
      <c r="S759" s="371" t="str">
        <f t="shared" ref="S759:S822" si="341">IF(AND($N759&lt;&gt;"ERROR",AND($L759&gt;$U$49),$M759=0),"新規","")</f>
        <v/>
      </c>
      <c r="T759" s="443" t="str">
        <f t="shared" si="329"/>
        <v/>
      </c>
      <c r="U759" s="539"/>
      <c r="V759" s="117"/>
      <c r="W759" s="118"/>
      <c r="X759" s="119"/>
      <c r="Y759" s="120"/>
      <c r="Z759" s="122"/>
      <c r="AA759" s="121"/>
      <c r="AB759" s="443" t="str">
        <f t="shared" si="330"/>
        <v/>
      </c>
      <c r="AC759" s="734" t="str">
        <f t="shared" si="331"/>
        <v/>
      </c>
      <c r="AD759" s="372"/>
      <c r="AE759" s="485"/>
      <c r="AF759" s="373" t="str">
        <f t="shared" si="311"/>
        <v/>
      </c>
      <c r="AG759" s="373" t="str">
        <f t="shared" si="312"/>
        <v/>
      </c>
      <c r="AH759" s="374" t="str">
        <f t="shared" si="313"/>
        <v/>
      </c>
      <c r="AI759" s="375" t="str">
        <f t="shared" si="314"/>
        <v/>
      </c>
      <c r="AJ759" s="375" t="str">
        <f t="shared" si="315"/>
        <v/>
      </c>
      <c r="AK759" s="375" t="str">
        <f t="shared" si="316"/>
        <v/>
      </c>
      <c r="AL759" s="375" t="str">
        <f t="shared" si="317"/>
        <v/>
      </c>
      <c r="AM759" s="375" t="str">
        <f t="shared" si="318"/>
        <v/>
      </c>
      <c r="AN759" s="376" t="str">
        <f>IF(AF759="","",IF(OR(AH759="",AH759="-"),"－",IF(OR(AM759=8,AM759=9),"",IF(OR(AJ759=3,AJ759=4,AJ759=5,AJ759=6),VLOOKUP(AH759,INDEX((係数_バス貨物_ガソリン,係数_バス貨物_CNG,係数_バス貨物_軽油,係数_バス貨物_メタノール,係数_バス貨物_LPG),MATCH(AL759,【参考】排出ガスレベル!$AI$4:$AI$671,1),1,AR759):INDEX((係数_バス貨物_ガソリン,係数_バス貨物_CNG,係数_バス貨物_軽油,係数_バス貨物_メタノール,係数_バス貨物_LPG),MATCH(AL759+1,【参考】排出ガスレベル!$AI$4:$AI$671,1)-1,5,AR759),2,FALSE),IF(OR(AJ759=1,AJ759=2),VLOOKUP(AH759,INDEX((係数_乗用_ガソリン,係数_乗用_CNG,係数_乗用_軽油,係数_乗用_メタノール,係数_乗用_LPG),1,1,AR759):INDEX((係数_乗用_ガソリン,係数_乗用_CNG,係数_乗用_軽油,係数_乗用_メタノール,係数_乗用_LPG),125,5,AR759),2,FALSE))))))</f>
        <v/>
      </c>
      <c r="AO759" s="376" t="str">
        <f>IF(T759="","",IF(OR(AH759="",AH759="-"),"－",IF(OR(AM759=8,AM759=9),"",IF(OR(AJ759=3,AJ759=4,AJ759=5,AJ759=6),VLOOKUP(AH759,INDEX((係数_バス貨物_ガソリン,係数_バス貨物_CNG,係数_バス貨物_軽油,係数_バス貨物_メタノール,係数_バス貨物_LPG),MATCH(AL759,【参考】排出ガスレベル!$AI$4:$AI$671,1),1,AR759):INDEX((係数_バス貨物_ガソリン,係数_バス貨物_CNG,係数_バス貨物_軽油,係数_バス貨物_メタノール,係数_バス貨物_LPG),MATCH(AL759+1,【参考】排出ガスレベル!$AI$4:$AI$671,1)-1,5,AR759),3,FALSE),IF(OR(AJ759=1,AJ759=2),VLOOKUP(AH759,INDEX((係数_乗用_ガソリン,係数_乗用_CNG,係数_乗用_軽油,係数_乗用_メタノール,係数_乗用_LPG),1,1,AR759):INDEX((係数_乗用_ガソリン,係数_乗用_CNG,係数_乗用_軽油,係数_乗用_メタノール,係数_乗用_LPG),125,5,AR759),3,FALSE))))))</f>
        <v/>
      </c>
      <c r="AP759" s="375" t="str">
        <f t="shared" si="319"/>
        <v/>
      </c>
      <c r="AQ759" s="444" t="str">
        <f t="shared" si="320"/>
        <v/>
      </c>
      <c r="AR759" s="375" t="str">
        <f t="shared" si="323"/>
        <v/>
      </c>
      <c r="AS759" s="377" t="str">
        <f t="shared" si="321"/>
        <v/>
      </c>
      <c r="AT759" s="378" t="str">
        <f t="shared" si="322"/>
        <v/>
      </c>
      <c r="AX759" s="625" t="b">
        <f t="shared" si="324"/>
        <v>0</v>
      </c>
      <c r="AY759" s="7" t="str">
        <f t="shared" si="325"/>
        <v>FALSEFALSEFALSE</v>
      </c>
      <c r="AZ759" s="626">
        <f t="shared" si="332"/>
        <v>0</v>
      </c>
      <c r="BA759" s="627" t="str">
        <f t="shared" si="333"/>
        <v/>
      </c>
      <c r="BB759" s="627">
        <f t="shared" si="334"/>
        <v>0</v>
      </c>
      <c r="BC759" s="690" t="str">
        <f t="shared" si="335"/>
        <v/>
      </c>
    </row>
    <row r="760" spans="1:55">
      <c r="A760" s="381">
        <v>704</v>
      </c>
      <c r="B760" s="117"/>
      <c r="C760" s="288"/>
      <c r="D760" s="289"/>
      <c r="E760" s="289"/>
      <c r="F760" s="290"/>
      <c r="G760" s="292"/>
      <c r="H760" s="116"/>
      <c r="I760" s="292"/>
      <c r="J760" s="116"/>
      <c r="K760" s="370" t="str">
        <f t="shared" si="326"/>
        <v/>
      </c>
      <c r="L760" s="370">
        <f t="shared" si="327"/>
        <v>0</v>
      </c>
      <c r="M760" s="370">
        <f t="shared" si="328"/>
        <v>0</v>
      </c>
      <c r="N760" s="371" t="str">
        <f t="shared" si="336"/>
        <v/>
      </c>
      <c r="O760" s="371" t="str">
        <f t="shared" si="337"/>
        <v/>
      </c>
      <c r="P760" s="371" t="str">
        <f t="shared" si="338"/>
        <v/>
      </c>
      <c r="Q760" s="371" t="str">
        <f t="shared" si="339"/>
        <v/>
      </c>
      <c r="R760" s="371" t="str">
        <f t="shared" si="340"/>
        <v/>
      </c>
      <c r="S760" s="371" t="str">
        <f t="shared" si="341"/>
        <v/>
      </c>
      <c r="T760" s="443" t="str">
        <f t="shared" si="329"/>
        <v/>
      </c>
      <c r="U760" s="539"/>
      <c r="V760" s="117"/>
      <c r="W760" s="118"/>
      <c r="X760" s="119"/>
      <c r="Y760" s="120"/>
      <c r="Z760" s="122"/>
      <c r="AA760" s="121"/>
      <c r="AB760" s="443" t="str">
        <f t="shared" si="330"/>
        <v/>
      </c>
      <c r="AC760" s="734" t="str">
        <f t="shared" si="331"/>
        <v/>
      </c>
      <c r="AD760" s="372"/>
      <c r="AE760" s="485"/>
      <c r="AF760" s="373" t="str">
        <f t="shared" si="311"/>
        <v/>
      </c>
      <c r="AG760" s="373" t="str">
        <f t="shared" si="312"/>
        <v/>
      </c>
      <c r="AH760" s="374" t="str">
        <f t="shared" si="313"/>
        <v/>
      </c>
      <c r="AI760" s="375" t="str">
        <f t="shared" si="314"/>
        <v/>
      </c>
      <c r="AJ760" s="375" t="str">
        <f t="shared" si="315"/>
        <v/>
      </c>
      <c r="AK760" s="375" t="str">
        <f t="shared" si="316"/>
        <v/>
      </c>
      <c r="AL760" s="375" t="str">
        <f t="shared" si="317"/>
        <v/>
      </c>
      <c r="AM760" s="375" t="str">
        <f t="shared" si="318"/>
        <v/>
      </c>
      <c r="AN760" s="376" t="str">
        <f>IF(AF760="","",IF(OR(AH760="",AH760="-"),"－",IF(OR(AM760=8,AM760=9),"",IF(OR(AJ760=3,AJ760=4,AJ760=5,AJ760=6),VLOOKUP(AH760,INDEX((係数_バス貨物_ガソリン,係数_バス貨物_CNG,係数_バス貨物_軽油,係数_バス貨物_メタノール,係数_バス貨物_LPG),MATCH(AL760,【参考】排出ガスレベル!$AI$4:$AI$671,1),1,AR760):INDEX((係数_バス貨物_ガソリン,係数_バス貨物_CNG,係数_バス貨物_軽油,係数_バス貨物_メタノール,係数_バス貨物_LPG),MATCH(AL760+1,【参考】排出ガスレベル!$AI$4:$AI$671,1)-1,5,AR760),2,FALSE),IF(OR(AJ760=1,AJ760=2),VLOOKUP(AH760,INDEX((係数_乗用_ガソリン,係数_乗用_CNG,係数_乗用_軽油,係数_乗用_メタノール,係数_乗用_LPG),1,1,AR760):INDEX((係数_乗用_ガソリン,係数_乗用_CNG,係数_乗用_軽油,係数_乗用_メタノール,係数_乗用_LPG),125,5,AR760),2,FALSE))))))</f>
        <v/>
      </c>
      <c r="AO760" s="376" t="str">
        <f>IF(T760="","",IF(OR(AH760="",AH760="-"),"－",IF(OR(AM760=8,AM760=9),"",IF(OR(AJ760=3,AJ760=4,AJ760=5,AJ760=6),VLOOKUP(AH760,INDEX((係数_バス貨物_ガソリン,係数_バス貨物_CNG,係数_バス貨物_軽油,係数_バス貨物_メタノール,係数_バス貨物_LPG),MATCH(AL760,【参考】排出ガスレベル!$AI$4:$AI$671,1),1,AR760):INDEX((係数_バス貨物_ガソリン,係数_バス貨物_CNG,係数_バス貨物_軽油,係数_バス貨物_メタノール,係数_バス貨物_LPG),MATCH(AL760+1,【参考】排出ガスレベル!$AI$4:$AI$671,1)-1,5,AR760),3,FALSE),IF(OR(AJ760=1,AJ760=2),VLOOKUP(AH760,INDEX((係数_乗用_ガソリン,係数_乗用_CNG,係数_乗用_軽油,係数_乗用_メタノール,係数_乗用_LPG),1,1,AR760):INDEX((係数_乗用_ガソリン,係数_乗用_CNG,係数_乗用_軽油,係数_乗用_メタノール,係数_乗用_LPG),125,5,AR760),3,FALSE))))))</f>
        <v/>
      </c>
      <c r="AP760" s="375" t="str">
        <f t="shared" si="319"/>
        <v/>
      </c>
      <c r="AQ760" s="444" t="str">
        <f t="shared" si="320"/>
        <v/>
      </c>
      <c r="AR760" s="375" t="str">
        <f t="shared" si="323"/>
        <v/>
      </c>
      <c r="AS760" s="377" t="str">
        <f t="shared" si="321"/>
        <v/>
      </c>
      <c r="AT760" s="378" t="str">
        <f t="shared" si="322"/>
        <v/>
      </c>
      <c r="AX760" s="625" t="b">
        <f t="shared" si="324"/>
        <v>0</v>
      </c>
      <c r="AY760" s="7" t="str">
        <f t="shared" si="325"/>
        <v>FALSEFALSEFALSE</v>
      </c>
      <c r="AZ760" s="626">
        <f t="shared" si="332"/>
        <v>0</v>
      </c>
      <c r="BA760" s="627" t="str">
        <f t="shared" si="333"/>
        <v/>
      </c>
      <c r="BB760" s="627">
        <f t="shared" si="334"/>
        <v>0</v>
      </c>
      <c r="BC760" s="690" t="str">
        <f t="shared" si="335"/>
        <v/>
      </c>
    </row>
    <row r="761" spans="1:55">
      <c r="A761" s="381">
        <v>705</v>
      </c>
      <c r="B761" s="117"/>
      <c r="C761" s="288"/>
      <c r="D761" s="289"/>
      <c r="E761" s="289"/>
      <c r="F761" s="290"/>
      <c r="G761" s="292"/>
      <c r="H761" s="116"/>
      <c r="I761" s="292"/>
      <c r="J761" s="116"/>
      <c r="K761" s="370" t="str">
        <f t="shared" si="326"/>
        <v/>
      </c>
      <c r="L761" s="370">
        <f t="shared" si="327"/>
        <v>0</v>
      </c>
      <c r="M761" s="370">
        <f t="shared" si="328"/>
        <v>0</v>
      </c>
      <c r="N761" s="371" t="str">
        <f t="shared" si="336"/>
        <v/>
      </c>
      <c r="O761" s="371" t="str">
        <f t="shared" si="337"/>
        <v/>
      </c>
      <c r="P761" s="371" t="str">
        <f t="shared" si="338"/>
        <v/>
      </c>
      <c r="Q761" s="371" t="str">
        <f t="shared" si="339"/>
        <v/>
      </c>
      <c r="R761" s="371" t="str">
        <f t="shared" si="340"/>
        <v/>
      </c>
      <c r="S761" s="371" t="str">
        <f t="shared" si="341"/>
        <v/>
      </c>
      <c r="T761" s="443" t="str">
        <f t="shared" si="329"/>
        <v/>
      </c>
      <c r="U761" s="539"/>
      <c r="V761" s="117"/>
      <c r="W761" s="118"/>
      <c r="X761" s="119"/>
      <c r="Y761" s="120"/>
      <c r="Z761" s="122"/>
      <c r="AA761" s="121"/>
      <c r="AB761" s="443" t="str">
        <f t="shared" si="330"/>
        <v/>
      </c>
      <c r="AC761" s="734" t="str">
        <f t="shared" si="331"/>
        <v/>
      </c>
      <c r="AD761" s="372"/>
      <c r="AE761" s="485"/>
      <c r="AF761" s="373" t="str">
        <f t="shared" ref="AF761:AF824" si="342">IF(OR(T761="(減車済)",T761=""),"",1)</f>
        <v/>
      </c>
      <c r="AG761" s="373" t="str">
        <f t="shared" ref="AG761:AG824" si="343">IF(OR(T761="継続",T761="新規"),1,"")</f>
        <v/>
      </c>
      <c r="AH761" s="374" t="str">
        <f t="shared" ref="AH761:AH824" si="344">IF(AF761="","",UPPER(ASC(X761)))</f>
        <v/>
      </c>
      <c r="AI761" s="375" t="str">
        <f t="shared" ref="AI761:AI824" si="345">IF(AF761="","",IF(V761="","",IF(V761="普通",1,IF(V761="小型",2,0))))</f>
        <v/>
      </c>
      <c r="AJ761" s="375" t="str">
        <f t="shared" ref="AJ761:AJ824" si="346">IF(AF761="","",IF(W761="","",VLOOKUP(W761,用途,2,FALSE)))</f>
        <v/>
      </c>
      <c r="AK761" s="375" t="str">
        <f t="shared" ref="AK761:AK824" si="347">IF(AF761="","",IF(Y761="","",IF(Y761&lt;=10,1,IF(Y761&lt;30,2,IF(Y761&gt;=30,3,0)))))</f>
        <v/>
      </c>
      <c r="AL761" s="375" t="str">
        <f t="shared" ref="AL761:AL824" si="348">IF(AF761="","",IF(Z761="","",IF(Z761&lt;=1.7*1000,1,IF(Z761&lt;=2.5*1000,2,IF(Z761&lt;=3.5*1000,3,IF(Z761&lt;8*1000,4,IF(Z761&gt;=8*1000,5,"")))))))</f>
        <v/>
      </c>
      <c r="AM761" s="375" t="str">
        <f t="shared" ref="AM761:AM824" si="349">IF(AF761="","",IF(AA761="","",VLOOKUP(AA761,燃料の種類,2,FALSE)))</f>
        <v/>
      </c>
      <c r="AN761" s="376" t="str">
        <f>IF(AF761="","",IF(OR(AH761="",AH761="-"),"－",IF(OR(AM761=8,AM761=9),"",IF(OR(AJ761=3,AJ761=4,AJ761=5,AJ761=6),VLOOKUP(AH761,INDEX((係数_バス貨物_ガソリン,係数_バス貨物_CNG,係数_バス貨物_軽油,係数_バス貨物_メタノール,係数_バス貨物_LPG),MATCH(AL761,【参考】排出ガスレベル!$AI$4:$AI$671,1),1,AR761):INDEX((係数_バス貨物_ガソリン,係数_バス貨物_CNG,係数_バス貨物_軽油,係数_バス貨物_メタノール,係数_バス貨物_LPG),MATCH(AL761+1,【参考】排出ガスレベル!$AI$4:$AI$671,1)-1,5,AR761),2,FALSE),IF(OR(AJ761=1,AJ761=2),VLOOKUP(AH761,INDEX((係数_乗用_ガソリン,係数_乗用_CNG,係数_乗用_軽油,係数_乗用_メタノール,係数_乗用_LPG),1,1,AR761):INDEX((係数_乗用_ガソリン,係数_乗用_CNG,係数_乗用_軽油,係数_乗用_メタノール,係数_乗用_LPG),125,5,AR761),2,FALSE))))))</f>
        <v/>
      </c>
      <c r="AO761" s="376" t="str">
        <f>IF(T761="","",IF(OR(AH761="",AH761="-"),"－",IF(OR(AM761=8,AM761=9),"",IF(OR(AJ761=3,AJ761=4,AJ761=5,AJ761=6),VLOOKUP(AH761,INDEX((係数_バス貨物_ガソリン,係数_バス貨物_CNG,係数_バス貨物_軽油,係数_バス貨物_メタノール,係数_バス貨物_LPG),MATCH(AL761,【参考】排出ガスレベル!$AI$4:$AI$671,1),1,AR761):INDEX((係数_バス貨物_ガソリン,係数_バス貨物_CNG,係数_バス貨物_軽油,係数_バス貨物_メタノール,係数_バス貨物_LPG),MATCH(AL761+1,【参考】排出ガスレベル!$AI$4:$AI$671,1)-1,5,AR761),3,FALSE),IF(OR(AJ761=1,AJ761=2),VLOOKUP(AH761,INDEX((係数_乗用_ガソリン,係数_乗用_CNG,係数_乗用_軽油,係数_乗用_メタノール,係数_乗用_LPG),1,1,AR761):INDEX((係数_乗用_ガソリン,係数_乗用_CNG,係数_乗用_軽油,係数_乗用_メタノール,係数_乗用_LPG),125,5,AR761),3,FALSE))))))</f>
        <v/>
      </c>
      <c r="AP761" s="375" t="str">
        <f t="shared" ref="AP761:AP824" si="350">IF((AF761="")+(AC761=""),"",IF(燃料区分1=4,VLOOKUP(AO761,排ガス低減レベル,2,FALSE),VLOOKUP(AC761,排ガス低減レベル,2,FALSE)))</f>
        <v/>
      </c>
      <c r="AQ761" s="444" t="str">
        <f t="shared" ref="AQ761:AQ824" si="351">IF(AG761="","",IF(AJ761=3,B761&amp;"-"&amp;SUM(AJ761*100,AK761*10,AL761)&amp;"A",IF(OR(AJ761=2,AJ761=4,AJ761=6),B761&amp;"-"&amp;AL761*10&amp;"A",IF(AJ761=1,B761&amp;"-"&amp;AJ761&amp;"A",IF(AJ761=5,B761&amp;"-"&amp;SUM(AJ761*100,AI761*10,AL761)&amp;"A","")))))</f>
        <v/>
      </c>
      <c r="AR761" s="375" t="str">
        <f t="shared" si="323"/>
        <v/>
      </c>
      <c r="AS761" s="377" t="str">
        <f t="shared" ref="AS761:AS824" si="352">IF(AG761="","",B761&amp;"-"&amp;AM761)</f>
        <v/>
      </c>
      <c r="AT761" s="378" t="str">
        <f t="shared" ref="AT761:AT824" si="353">IF(AF761="","",VLOOKUP(T761,車両の増減,2,FALSE))</f>
        <v/>
      </c>
      <c r="AX761" s="625" t="b">
        <f t="shared" si="324"/>
        <v>0</v>
      </c>
      <c r="AY761" s="7" t="str">
        <f t="shared" si="325"/>
        <v>FALSEFALSEFALSE</v>
      </c>
      <c r="AZ761" s="626">
        <f t="shared" si="332"/>
        <v>0</v>
      </c>
      <c r="BA761" s="627" t="str">
        <f t="shared" si="333"/>
        <v/>
      </c>
      <c r="BB761" s="627">
        <f t="shared" si="334"/>
        <v>0</v>
      </c>
      <c r="BC761" s="690" t="str">
        <f t="shared" si="335"/>
        <v/>
      </c>
    </row>
    <row r="762" spans="1:55">
      <c r="A762" s="381">
        <v>706</v>
      </c>
      <c r="B762" s="117"/>
      <c r="C762" s="288"/>
      <c r="D762" s="289"/>
      <c r="E762" s="289"/>
      <c r="F762" s="290"/>
      <c r="G762" s="292"/>
      <c r="H762" s="116"/>
      <c r="I762" s="292"/>
      <c r="J762" s="116"/>
      <c r="K762" s="370" t="str">
        <f t="shared" si="326"/>
        <v/>
      </c>
      <c r="L762" s="370">
        <f t="shared" si="327"/>
        <v>0</v>
      </c>
      <c r="M762" s="370">
        <f t="shared" si="328"/>
        <v>0</v>
      </c>
      <c r="N762" s="371" t="str">
        <f t="shared" si="336"/>
        <v/>
      </c>
      <c r="O762" s="371" t="str">
        <f t="shared" si="337"/>
        <v/>
      </c>
      <c r="P762" s="371" t="str">
        <f t="shared" si="338"/>
        <v/>
      </c>
      <c r="Q762" s="371" t="str">
        <f t="shared" si="339"/>
        <v/>
      </c>
      <c r="R762" s="371" t="str">
        <f t="shared" si="340"/>
        <v/>
      </c>
      <c r="S762" s="371" t="str">
        <f t="shared" si="341"/>
        <v/>
      </c>
      <c r="T762" s="443" t="str">
        <f t="shared" si="329"/>
        <v/>
      </c>
      <c r="U762" s="539"/>
      <c r="V762" s="117"/>
      <c r="W762" s="118"/>
      <c r="X762" s="119"/>
      <c r="Y762" s="120"/>
      <c r="Z762" s="122"/>
      <c r="AA762" s="121"/>
      <c r="AB762" s="443" t="str">
        <f t="shared" si="330"/>
        <v/>
      </c>
      <c r="AC762" s="734" t="str">
        <f t="shared" si="331"/>
        <v/>
      </c>
      <c r="AD762" s="372"/>
      <c r="AE762" s="485"/>
      <c r="AF762" s="373" t="str">
        <f t="shared" si="342"/>
        <v/>
      </c>
      <c r="AG762" s="373" t="str">
        <f t="shared" si="343"/>
        <v/>
      </c>
      <c r="AH762" s="374" t="str">
        <f t="shared" si="344"/>
        <v/>
      </c>
      <c r="AI762" s="375" t="str">
        <f t="shared" si="345"/>
        <v/>
      </c>
      <c r="AJ762" s="375" t="str">
        <f t="shared" si="346"/>
        <v/>
      </c>
      <c r="AK762" s="375" t="str">
        <f t="shared" si="347"/>
        <v/>
      </c>
      <c r="AL762" s="375" t="str">
        <f t="shared" si="348"/>
        <v/>
      </c>
      <c r="AM762" s="375" t="str">
        <f t="shared" si="349"/>
        <v/>
      </c>
      <c r="AN762" s="376" t="str">
        <f>IF(AF762="","",IF(OR(AH762="",AH762="-"),"－",IF(OR(AM762=8,AM762=9),"",IF(OR(AJ762=3,AJ762=4,AJ762=5,AJ762=6),VLOOKUP(AH762,INDEX((係数_バス貨物_ガソリン,係数_バス貨物_CNG,係数_バス貨物_軽油,係数_バス貨物_メタノール,係数_バス貨物_LPG),MATCH(AL762,【参考】排出ガスレベル!$AI$4:$AI$671,1),1,AR762):INDEX((係数_バス貨物_ガソリン,係数_バス貨物_CNG,係数_バス貨物_軽油,係数_バス貨物_メタノール,係数_バス貨物_LPG),MATCH(AL762+1,【参考】排出ガスレベル!$AI$4:$AI$671,1)-1,5,AR762),2,FALSE),IF(OR(AJ762=1,AJ762=2),VLOOKUP(AH762,INDEX((係数_乗用_ガソリン,係数_乗用_CNG,係数_乗用_軽油,係数_乗用_メタノール,係数_乗用_LPG),1,1,AR762):INDEX((係数_乗用_ガソリン,係数_乗用_CNG,係数_乗用_軽油,係数_乗用_メタノール,係数_乗用_LPG),125,5,AR762),2,FALSE))))))</f>
        <v/>
      </c>
      <c r="AO762" s="376" t="str">
        <f>IF(T762="","",IF(OR(AH762="",AH762="-"),"－",IF(OR(AM762=8,AM762=9),"",IF(OR(AJ762=3,AJ762=4,AJ762=5,AJ762=6),VLOOKUP(AH762,INDEX((係数_バス貨物_ガソリン,係数_バス貨物_CNG,係数_バス貨物_軽油,係数_バス貨物_メタノール,係数_バス貨物_LPG),MATCH(AL762,【参考】排出ガスレベル!$AI$4:$AI$671,1),1,AR762):INDEX((係数_バス貨物_ガソリン,係数_バス貨物_CNG,係数_バス貨物_軽油,係数_バス貨物_メタノール,係数_バス貨物_LPG),MATCH(AL762+1,【参考】排出ガスレベル!$AI$4:$AI$671,1)-1,5,AR762),3,FALSE),IF(OR(AJ762=1,AJ762=2),VLOOKUP(AH762,INDEX((係数_乗用_ガソリン,係数_乗用_CNG,係数_乗用_軽油,係数_乗用_メタノール,係数_乗用_LPG),1,1,AR762):INDEX((係数_乗用_ガソリン,係数_乗用_CNG,係数_乗用_軽油,係数_乗用_メタノール,係数_乗用_LPG),125,5,AR762),3,FALSE))))))</f>
        <v/>
      </c>
      <c r="AP762" s="375" t="str">
        <f t="shared" si="350"/>
        <v/>
      </c>
      <c r="AQ762" s="444" t="str">
        <f t="shared" si="351"/>
        <v/>
      </c>
      <c r="AR762" s="375" t="str">
        <f t="shared" ref="AR762:AR825" si="354">IF(OR(AM762=1,AM762=2,AM762=11),1,IF(AM762=6,2,IF(OR(AM762=4,AM762=5,AM762=10),3,IF(AM762=7,4,IF(AM762=3,5, IF(OR(AM762=8,AM762=9),6,""))))))</f>
        <v/>
      </c>
      <c r="AS762" s="377" t="str">
        <f t="shared" si="352"/>
        <v/>
      </c>
      <c r="AT762" s="378" t="str">
        <f t="shared" si="353"/>
        <v/>
      </c>
      <c r="AX762" s="625" t="b">
        <f t="shared" ref="AX762:AX825" si="355">IF(AY762="FALSEFALSEFALSEFALSE","ハイブリッド")</f>
        <v>0</v>
      </c>
      <c r="AY762" s="7" t="str">
        <f t="shared" ref="AY762:AY825" si="356">EXACT(AZ762,BA762)&amp;IF(BA762="","")&amp;IF(AZ762="電気",TRUE)&amp;IF(AZ762="LPG",TRUE)</f>
        <v>FALSEFALSEFALSE</v>
      </c>
      <c r="AZ762" s="626">
        <f t="shared" si="332"/>
        <v>0</v>
      </c>
      <c r="BA762" s="627" t="str">
        <f t="shared" si="333"/>
        <v/>
      </c>
      <c r="BB762" s="627">
        <f t="shared" si="334"/>
        <v>0</v>
      </c>
      <c r="BC762" s="690" t="str">
        <f t="shared" si="335"/>
        <v/>
      </c>
    </row>
    <row r="763" spans="1:55">
      <c r="A763" s="381">
        <v>707</v>
      </c>
      <c r="B763" s="117"/>
      <c r="C763" s="288"/>
      <c r="D763" s="289"/>
      <c r="E763" s="289"/>
      <c r="F763" s="290"/>
      <c r="G763" s="292"/>
      <c r="H763" s="116"/>
      <c r="I763" s="292"/>
      <c r="J763" s="116"/>
      <c r="K763" s="370" t="str">
        <f t="shared" si="326"/>
        <v/>
      </c>
      <c r="L763" s="370">
        <f t="shared" si="327"/>
        <v>0</v>
      </c>
      <c r="M763" s="370">
        <f t="shared" si="328"/>
        <v>0</v>
      </c>
      <c r="N763" s="371" t="str">
        <f t="shared" si="336"/>
        <v/>
      </c>
      <c r="O763" s="371" t="str">
        <f t="shared" si="337"/>
        <v/>
      </c>
      <c r="P763" s="371" t="str">
        <f t="shared" si="338"/>
        <v/>
      </c>
      <c r="Q763" s="371" t="str">
        <f t="shared" si="339"/>
        <v/>
      </c>
      <c r="R763" s="371" t="str">
        <f t="shared" si="340"/>
        <v/>
      </c>
      <c r="S763" s="371" t="str">
        <f t="shared" si="341"/>
        <v/>
      </c>
      <c r="T763" s="443" t="str">
        <f t="shared" si="329"/>
        <v/>
      </c>
      <c r="U763" s="539"/>
      <c r="V763" s="117"/>
      <c r="W763" s="118"/>
      <c r="X763" s="119"/>
      <c r="Y763" s="120"/>
      <c r="Z763" s="122"/>
      <c r="AA763" s="121"/>
      <c r="AB763" s="443" t="str">
        <f t="shared" si="330"/>
        <v/>
      </c>
      <c r="AC763" s="734" t="str">
        <f t="shared" si="331"/>
        <v/>
      </c>
      <c r="AD763" s="372"/>
      <c r="AE763" s="485"/>
      <c r="AF763" s="373" t="str">
        <f t="shared" si="342"/>
        <v/>
      </c>
      <c r="AG763" s="373" t="str">
        <f t="shared" si="343"/>
        <v/>
      </c>
      <c r="AH763" s="374" t="str">
        <f t="shared" si="344"/>
        <v/>
      </c>
      <c r="AI763" s="375" t="str">
        <f t="shared" si="345"/>
        <v/>
      </c>
      <c r="AJ763" s="375" t="str">
        <f t="shared" si="346"/>
        <v/>
      </c>
      <c r="AK763" s="375" t="str">
        <f t="shared" si="347"/>
        <v/>
      </c>
      <c r="AL763" s="375" t="str">
        <f t="shared" si="348"/>
        <v/>
      </c>
      <c r="AM763" s="375" t="str">
        <f t="shared" si="349"/>
        <v/>
      </c>
      <c r="AN763" s="376" t="str">
        <f>IF(AF763="","",IF(OR(AH763="",AH763="-"),"－",IF(OR(AM763=8,AM763=9),"",IF(OR(AJ763=3,AJ763=4,AJ763=5,AJ763=6),VLOOKUP(AH763,INDEX((係数_バス貨物_ガソリン,係数_バス貨物_CNG,係数_バス貨物_軽油,係数_バス貨物_メタノール,係数_バス貨物_LPG),MATCH(AL763,【参考】排出ガスレベル!$AI$4:$AI$671,1),1,AR763):INDEX((係数_バス貨物_ガソリン,係数_バス貨物_CNG,係数_バス貨物_軽油,係数_バス貨物_メタノール,係数_バス貨物_LPG),MATCH(AL763+1,【参考】排出ガスレベル!$AI$4:$AI$671,1)-1,5,AR763),2,FALSE),IF(OR(AJ763=1,AJ763=2),VLOOKUP(AH763,INDEX((係数_乗用_ガソリン,係数_乗用_CNG,係数_乗用_軽油,係数_乗用_メタノール,係数_乗用_LPG),1,1,AR763):INDEX((係数_乗用_ガソリン,係数_乗用_CNG,係数_乗用_軽油,係数_乗用_メタノール,係数_乗用_LPG),125,5,AR763),2,FALSE))))))</f>
        <v/>
      </c>
      <c r="AO763" s="376" t="str">
        <f>IF(T763="","",IF(OR(AH763="",AH763="-"),"－",IF(OR(AM763=8,AM763=9),"",IF(OR(AJ763=3,AJ763=4,AJ763=5,AJ763=6),VLOOKUP(AH763,INDEX((係数_バス貨物_ガソリン,係数_バス貨物_CNG,係数_バス貨物_軽油,係数_バス貨物_メタノール,係数_バス貨物_LPG),MATCH(AL763,【参考】排出ガスレベル!$AI$4:$AI$671,1),1,AR763):INDEX((係数_バス貨物_ガソリン,係数_バス貨物_CNG,係数_バス貨物_軽油,係数_バス貨物_メタノール,係数_バス貨物_LPG),MATCH(AL763+1,【参考】排出ガスレベル!$AI$4:$AI$671,1)-1,5,AR763),3,FALSE),IF(OR(AJ763=1,AJ763=2),VLOOKUP(AH763,INDEX((係数_乗用_ガソリン,係数_乗用_CNG,係数_乗用_軽油,係数_乗用_メタノール,係数_乗用_LPG),1,1,AR763):INDEX((係数_乗用_ガソリン,係数_乗用_CNG,係数_乗用_軽油,係数_乗用_メタノール,係数_乗用_LPG),125,5,AR763),3,FALSE))))))</f>
        <v/>
      </c>
      <c r="AP763" s="375" t="str">
        <f t="shared" si="350"/>
        <v/>
      </c>
      <c r="AQ763" s="444" t="str">
        <f t="shared" si="351"/>
        <v/>
      </c>
      <c r="AR763" s="375" t="str">
        <f t="shared" si="354"/>
        <v/>
      </c>
      <c r="AS763" s="377" t="str">
        <f t="shared" si="352"/>
        <v/>
      </c>
      <c r="AT763" s="378" t="str">
        <f t="shared" si="353"/>
        <v/>
      </c>
      <c r="AX763" s="625" t="b">
        <f t="shared" si="355"/>
        <v>0</v>
      </c>
      <c r="AY763" s="7" t="str">
        <f t="shared" si="356"/>
        <v>FALSEFALSEFALSE</v>
      </c>
      <c r="AZ763" s="626">
        <f t="shared" si="332"/>
        <v>0</v>
      </c>
      <c r="BA763" s="627" t="str">
        <f t="shared" si="333"/>
        <v/>
      </c>
      <c r="BB763" s="627">
        <f t="shared" si="334"/>
        <v>0</v>
      </c>
      <c r="BC763" s="690" t="str">
        <f t="shared" si="335"/>
        <v/>
      </c>
    </row>
    <row r="764" spans="1:55">
      <c r="A764" s="381">
        <v>708</v>
      </c>
      <c r="B764" s="117"/>
      <c r="C764" s="288"/>
      <c r="D764" s="289"/>
      <c r="E764" s="289"/>
      <c r="F764" s="290"/>
      <c r="G764" s="292"/>
      <c r="H764" s="116"/>
      <c r="I764" s="292"/>
      <c r="J764" s="116"/>
      <c r="K764" s="370" t="str">
        <f t="shared" si="326"/>
        <v/>
      </c>
      <c r="L764" s="370">
        <f t="shared" si="327"/>
        <v>0</v>
      </c>
      <c r="M764" s="370">
        <f t="shared" si="328"/>
        <v>0</v>
      </c>
      <c r="N764" s="371" t="str">
        <f t="shared" si="336"/>
        <v/>
      </c>
      <c r="O764" s="371" t="str">
        <f t="shared" si="337"/>
        <v/>
      </c>
      <c r="P764" s="371" t="str">
        <f t="shared" si="338"/>
        <v/>
      </c>
      <c r="Q764" s="371" t="str">
        <f t="shared" si="339"/>
        <v/>
      </c>
      <c r="R764" s="371" t="str">
        <f t="shared" si="340"/>
        <v/>
      </c>
      <c r="S764" s="371" t="str">
        <f t="shared" si="341"/>
        <v/>
      </c>
      <c r="T764" s="443" t="str">
        <f t="shared" si="329"/>
        <v/>
      </c>
      <c r="U764" s="539"/>
      <c r="V764" s="117"/>
      <c r="W764" s="118"/>
      <c r="X764" s="119"/>
      <c r="Y764" s="120"/>
      <c r="Z764" s="122"/>
      <c r="AA764" s="121"/>
      <c r="AB764" s="443" t="str">
        <f t="shared" si="330"/>
        <v/>
      </c>
      <c r="AC764" s="734" t="str">
        <f t="shared" si="331"/>
        <v/>
      </c>
      <c r="AD764" s="372"/>
      <c r="AE764" s="485"/>
      <c r="AF764" s="373" t="str">
        <f t="shared" si="342"/>
        <v/>
      </c>
      <c r="AG764" s="373" t="str">
        <f t="shared" si="343"/>
        <v/>
      </c>
      <c r="AH764" s="374" t="str">
        <f t="shared" si="344"/>
        <v/>
      </c>
      <c r="AI764" s="375" t="str">
        <f t="shared" si="345"/>
        <v/>
      </c>
      <c r="AJ764" s="375" t="str">
        <f t="shared" si="346"/>
        <v/>
      </c>
      <c r="AK764" s="375" t="str">
        <f t="shared" si="347"/>
        <v/>
      </c>
      <c r="AL764" s="375" t="str">
        <f t="shared" si="348"/>
        <v/>
      </c>
      <c r="AM764" s="375" t="str">
        <f t="shared" si="349"/>
        <v/>
      </c>
      <c r="AN764" s="376" t="str">
        <f>IF(AF764="","",IF(OR(AH764="",AH764="-"),"－",IF(OR(AM764=8,AM764=9),"",IF(OR(AJ764=3,AJ764=4,AJ764=5,AJ764=6),VLOOKUP(AH764,INDEX((係数_バス貨物_ガソリン,係数_バス貨物_CNG,係数_バス貨物_軽油,係数_バス貨物_メタノール,係数_バス貨物_LPG),MATCH(AL764,【参考】排出ガスレベル!$AI$4:$AI$671,1),1,AR764):INDEX((係数_バス貨物_ガソリン,係数_バス貨物_CNG,係数_バス貨物_軽油,係数_バス貨物_メタノール,係数_バス貨物_LPG),MATCH(AL764+1,【参考】排出ガスレベル!$AI$4:$AI$671,1)-1,5,AR764),2,FALSE),IF(OR(AJ764=1,AJ764=2),VLOOKUP(AH764,INDEX((係数_乗用_ガソリン,係数_乗用_CNG,係数_乗用_軽油,係数_乗用_メタノール,係数_乗用_LPG),1,1,AR764):INDEX((係数_乗用_ガソリン,係数_乗用_CNG,係数_乗用_軽油,係数_乗用_メタノール,係数_乗用_LPG),125,5,AR764),2,FALSE))))))</f>
        <v/>
      </c>
      <c r="AO764" s="376" t="str">
        <f>IF(T764="","",IF(OR(AH764="",AH764="-"),"－",IF(OR(AM764=8,AM764=9),"",IF(OR(AJ764=3,AJ764=4,AJ764=5,AJ764=6),VLOOKUP(AH764,INDEX((係数_バス貨物_ガソリン,係数_バス貨物_CNG,係数_バス貨物_軽油,係数_バス貨物_メタノール,係数_バス貨物_LPG),MATCH(AL764,【参考】排出ガスレベル!$AI$4:$AI$671,1),1,AR764):INDEX((係数_バス貨物_ガソリン,係数_バス貨物_CNG,係数_バス貨物_軽油,係数_バス貨物_メタノール,係数_バス貨物_LPG),MATCH(AL764+1,【参考】排出ガスレベル!$AI$4:$AI$671,1)-1,5,AR764),3,FALSE),IF(OR(AJ764=1,AJ764=2),VLOOKUP(AH764,INDEX((係数_乗用_ガソリン,係数_乗用_CNG,係数_乗用_軽油,係数_乗用_メタノール,係数_乗用_LPG),1,1,AR764):INDEX((係数_乗用_ガソリン,係数_乗用_CNG,係数_乗用_軽油,係数_乗用_メタノール,係数_乗用_LPG),125,5,AR764),3,FALSE))))))</f>
        <v/>
      </c>
      <c r="AP764" s="375" t="str">
        <f t="shared" si="350"/>
        <v/>
      </c>
      <c r="AQ764" s="444" t="str">
        <f t="shared" si="351"/>
        <v/>
      </c>
      <c r="AR764" s="375" t="str">
        <f t="shared" si="354"/>
        <v/>
      </c>
      <c r="AS764" s="377" t="str">
        <f t="shared" si="352"/>
        <v/>
      </c>
      <c r="AT764" s="378" t="str">
        <f t="shared" si="353"/>
        <v/>
      </c>
      <c r="AX764" s="625" t="b">
        <f t="shared" si="355"/>
        <v>0</v>
      </c>
      <c r="AY764" s="7" t="str">
        <f t="shared" si="356"/>
        <v>FALSEFALSEFALSE</v>
      </c>
      <c r="AZ764" s="626">
        <f t="shared" si="332"/>
        <v>0</v>
      </c>
      <c r="BA764" s="627" t="str">
        <f t="shared" si="333"/>
        <v/>
      </c>
      <c r="BB764" s="627">
        <f t="shared" si="334"/>
        <v>0</v>
      </c>
      <c r="BC764" s="690" t="str">
        <f t="shared" si="335"/>
        <v/>
      </c>
    </row>
    <row r="765" spans="1:55">
      <c r="A765" s="381">
        <v>709</v>
      </c>
      <c r="B765" s="117"/>
      <c r="C765" s="288"/>
      <c r="D765" s="289"/>
      <c r="E765" s="289"/>
      <c r="F765" s="290"/>
      <c r="G765" s="292"/>
      <c r="H765" s="116"/>
      <c r="I765" s="292"/>
      <c r="J765" s="116"/>
      <c r="K765" s="370" t="str">
        <f t="shared" si="326"/>
        <v/>
      </c>
      <c r="L765" s="370">
        <f t="shared" si="327"/>
        <v>0</v>
      </c>
      <c r="M765" s="370">
        <f t="shared" si="328"/>
        <v>0</v>
      </c>
      <c r="N765" s="371" t="str">
        <f t="shared" si="336"/>
        <v/>
      </c>
      <c r="O765" s="371" t="str">
        <f t="shared" si="337"/>
        <v/>
      </c>
      <c r="P765" s="371" t="str">
        <f t="shared" si="338"/>
        <v/>
      </c>
      <c r="Q765" s="371" t="str">
        <f t="shared" si="339"/>
        <v/>
      </c>
      <c r="R765" s="371" t="str">
        <f t="shared" si="340"/>
        <v/>
      </c>
      <c r="S765" s="371" t="str">
        <f t="shared" si="341"/>
        <v/>
      </c>
      <c r="T765" s="443" t="str">
        <f t="shared" si="329"/>
        <v/>
      </c>
      <c r="U765" s="539"/>
      <c r="V765" s="117"/>
      <c r="W765" s="118"/>
      <c r="X765" s="119"/>
      <c r="Y765" s="120"/>
      <c r="Z765" s="122"/>
      <c r="AA765" s="121"/>
      <c r="AB765" s="443" t="str">
        <f t="shared" si="330"/>
        <v/>
      </c>
      <c r="AC765" s="734" t="str">
        <f t="shared" si="331"/>
        <v/>
      </c>
      <c r="AD765" s="372"/>
      <c r="AE765" s="485"/>
      <c r="AF765" s="373" t="str">
        <f t="shared" si="342"/>
        <v/>
      </c>
      <c r="AG765" s="373" t="str">
        <f t="shared" si="343"/>
        <v/>
      </c>
      <c r="AH765" s="374" t="str">
        <f t="shared" si="344"/>
        <v/>
      </c>
      <c r="AI765" s="375" t="str">
        <f t="shared" si="345"/>
        <v/>
      </c>
      <c r="AJ765" s="375" t="str">
        <f t="shared" si="346"/>
        <v/>
      </c>
      <c r="AK765" s="375" t="str">
        <f t="shared" si="347"/>
        <v/>
      </c>
      <c r="AL765" s="375" t="str">
        <f t="shared" si="348"/>
        <v/>
      </c>
      <c r="AM765" s="375" t="str">
        <f t="shared" si="349"/>
        <v/>
      </c>
      <c r="AN765" s="376" t="str">
        <f>IF(AF765="","",IF(OR(AH765="",AH765="-"),"－",IF(OR(AM765=8,AM765=9),"",IF(OR(AJ765=3,AJ765=4,AJ765=5,AJ765=6),VLOOKUP(AH765,INDEX((係数_バス貨物_ガソリン,係数_バス貨物_CNG,係数_バス貨物_軽油,係数_バス貨物_メタノール,係数_バス貨物_LPG),MATCH(AL765,【参考】排出ガスレベル!$AI$4:$AI$671,1),1,AR765):INDEX((係数_バス貨物_ガソリン,係数_バス貨物_CNG,係数_バス貨物_軽油,係数_バス貨物_メタノール,係数_バス貨物_LPG),MATCH(AL765+1,【参考】排出ガスレベル!$AI$4:$AI$671,1)-1,5,AR765),2,FALSE),IF(OR(AJ765=1,AJ765=2),VLOOKUP(AH765,INDEX((係数_乗用_ガソリン,係数_乗用_CNG,係数_乗用_軽油,係数_乗用_メタノール,係数_乗用_LPG),1,1,AR765):INDEX((係数_乗用_ガソリン,係数_乗用_CNG,係数_乗用_軽油,係数_乗用_メタノール,係数_乗用_LPG),125,5,AR765),2,FALSE))))))</f>
        <v/>
      </c>
      <c r="AO765" s="376" t="str">
        <f>IF(T765="","",IF(OR(AH765="",AH765="-"),"－",IF(OR(AM765=8,AM765=9),"",IF(OR(AJ765=3,AJ765=4,AJ765=5,AJ765=6),VLOOKUP(AH765,INDEX((係数_バス貨物_ガソリン,係数_バス貨物_CNG,係数_バス貨物_軽油,係数_バス貨物_メタノール,係数_バス貨物_LPG),MATCH(AL765,【参考】排出ガスレベル!$AI$4:$AI$671,1),1,AR765):INDEX((係数_バス貨物_ガソリン,係数_バス貨物_CNG,係数_バス貨物_軽油,係数_バス貨物_メタノール,係数_バス貨物_LPG),MATCH(AL765+1,【参考】排出ガスレベル!$AI$4:$AI$671,1)-1,5,AR765),3,FALSE),IF(OR(AJ765=1,AJ765=2),VLOOKUP(AH765,INDEX((係数_乗用_ガソリン,係数_乗用_CNG,係数_乗用_軽油,係数_乗用_メタノール,係数_乗用_LPG),1,1,AR765):INDEX((係数_乗用_ガソリン,係数_乗用_CNG,係数_乗用_軽油,係数_乗用_メタノール,係数_乗用_LPG),125,5,AR765),3,FALSE))))))</f>
        <v/>
      </c>
      <c r="AP765" s="375" t="str">
        <f t="shared" si="350"/>
        <v/>
      </c>
      <c r="AQ765" s="444" t="str">
        <f t="shared" si="351"/>
        <v/>
      </c>
      <c r="AR765" s="375" t="str">
        <f t="shared" si="354"/>
        <v/>
      </c>
      <c r="AS765" s="377" t="str">
        <f t="shared" si="352"/>
        <v/>
      </c>
      <c r="AT765" s="378" t="str">
        <f t="shared" si="353"/>
        <v/>
      </c>
      <c r="AX765" s="625" t="b">
        <f t="shared" si="355"/>
        <v>0</v>
      </c>
      <c r="AY765" s="7" t="str">
        <f t="shared" si="356"/>
        <v>FALSEFALSEFALSE</v>
      </c>
      <c r="AZ765" s="626">
        <f t="shared" si="332"/>
        <v>0</v>
      </c>
      <c r="BA765" s="627" t="str">
        <f t="shared" si="333"/>
        <v/>
      </c>
      <c r="BB765" s="627">
        <f t="shared" si="334"/>
        <v>0</v>
      </c>
      <c r="BC765" s="690" t="str">
        <f t="shared" si="335"/>
        <v/>
      </c>
    </row>
    <row r="766" spans="1:55">
      <c r="A766" s="381">
        <v>710</v>
      </c>
      <c r="B766" s="117"/>
      <c r="C766" s="288"/>
      <c r="D766" s="289"/>
      <c r="E766" s="289"/>
      <c r="F766" s="290"/>
      <c r="G766" s="292"/>
      <c r="H766" s="116"/>
      <c r="I766" s="292"/>
      <c r="J766" s="116"/>
      <c r="K766" s="370" t="str">
        <f t="shared" si="326"/>
        <v/>
      </c>
      <c r="L766" s="370">
        <f t="shared" si="327"/>
        <v>0</v>
      </c>
      <c r="M766" s="370">
        <f t="shared" si="328"/>
        <v>0</v>
      </c>
      <c r="N766" s="371" t="str">
        <f t="shared" si="336"/>
        <v/>
      </c>
      <c r="O766" s="371" t="str">
        <f t="shared" si="337"/>
        <v/>
      </c>
      <c r="P766" s="371" t="str">
        <f t="shared" si="338"/>
        <v/>
      </c>
      <c r="Q766" s="371" t="str">
        <f t="shared" si="339"/>
        <v/>
      </c>
      <c r="R766" s="371" t="str">
        <f t="shared" si="340"/>
        <v/>
      </c>
      <c r="S766" s="371" t="str">
        <f t="shared" si="341"/>
        <v/>
      </c>
      <c r="T766" s="443" t="str">
        <f t="shared" si="329"/>
        <v/>
      </c>
      <c r="U766" s="539"/>
      <c r="V766" s="117"/>
      <c r="W766" s="118"/>
      <c r="X766" s="119"/>
      <c r="Y766" s="120"/>
      <c r="Z766" s="122"/>
      <c r="AA766" s="121"/>
      <c r="AB766" s="443" t="str">
        <f t="shared" si="330"/>
        <v/>
      </c>
      <c r="AC766" s="734" t="str">
        <f t="shared" si="331"/>
        <v/>
      </c>
      <c r="AD766" s="372"/>
      <c r="AE766" s="485"/>
      <c r="AF766" s="373" t="str">
        <f t="shared" si="342"/>
        <v/>
      </c>
      <c r="AG766" s="373" t="str">
        <f t="shared" si="343"/>
        <v/>
      </c>
      <c r="AH766" s="374" t="str">
        <f t="shared" si="344"/>
        <v/>
      </c>
      <c r="AI766" s="375" t="str">
        <f t="shared" si="345"/>
        <v/>
      </c>
      <c r="AJ766" s="375" t="str">
        <f t="shared" si="346"/>
        <v/>
      </c>
      <c r="AK766" s="375" t="str">
        <f t="shared" si="347"/>
        <v/>
      </c>
      <c r="AL766" s="375" t="str">
        <f t="shared" si="348"/>
        <v/>
      </c>
      <c r="AM766" s="375" t="str">
        <f t="shared" si="349"/>
        <v/>
      </c>
      <c r="AN766" s="376" t="str">
        <f>IF(AF766="","",IF(OR(AH766="",AH766="-"),"－",IF(OR(AM766=8,AM766=9),"",IF(OR(AJ766=3,AJ766=4,AJ766=5,AJ766=6),VLOOKUP(AH766,INDEX((係数_バス貨物_ガソリン,係数_バス貨物_CNG,係数_バス貨物_軽油,係数_バス貨物_メタノール,係数_バス貨物_LPG),MATCH(AL766,【参考】排出ガスレベル!$AI$4:$AI$671,1),1,AR766):INDEX((係数_バス貨物_ガソリン,係数_バス貨物_CNG,係数_バス貨物_軽油,係数_バス貨物_メタノール,係数_バス貨物_LPG),MATCH(AL766+1,【参考】排出ガスレベル!$AI$4:$AI$671,1)-1,5,AR766),2,FALSE),IF(OR(AJ766=1,AJ766=2),VLOOKUP(AH766,INDEX((係数_乗用_ガソリン,係数_乗用_CNG,係数_乗用_軽油,係数_乗用_メタノール,係数_乗用_LPG),1,1,AR766):INDEX((係数_乗用_ガソリン,係数_乗用_CNG,係数_乗用_軽油,係数_乗用_メタノール,係数_乗用_LPG),125,5,AR766),2,FALSE))))))</f>
        <v/>
      </c>
      <c r="AO766" s="376" t="str">
        <f>IF(T766="","",IF(OR(AH766="",AH766="-"),"－",IF(OR(AM766=8,AM766=9),"",IF(OR(AJ766=3,AJ766=4,AJ766=5,AJ766=6),VLOOKUP(AH766,INDEX((係数_バス貨物_ガソリン,係数_バス貨物_CNG,係数_バス貨物_軽油,係数_バス貨物_メタノール,係数_バス貨物_LPG),MATCH(AL766,【参考】排出ガスレベル!$AI$4:$AI$671,1),1,AR766):INDEX((係数_バス貨物_ガソリン,係数_バス貨物_CNG,係数_バス貨物_軽油,係数_バス貨物_メタノール,係数_バス貨物_LPG),MATCH(AL766+1,【参考】排出ガスレベル!$AI$4:$AI$671,1)-1,5,AR766),3,FALSE),IF(OR(AJ766=1,AJ766=2),VLOOKUP(AH766,INDEX((係数_乗用_ガソリン,係数_乗用_CNG,係数_乗用_軽油,係数_乗用_メタノール,係数_乗用_LPG),1,1,AR766):INDEX((係数_乗用_ガソリン,係数_乗用_CNG,係数_乗用_軽油,係数_乗用_メタノール,係数_乗用_LPG),125,5,AR766),3,FALSE))))))</f>
        <v/>
      </c>
      <c r="AP766" s="375" t="str">
        <f t="shared" si="350"/>
        <v/>
      </c>
      <c r="AQ766" s="444" t="str">
        <f t="shared" si="351"/>
        <v/>
      </c>
      <c r="AR766" s="375" t="str">
        <f t="shared" si="354"/>
        <v/>
      </c>
      <c r="AS766" s="377" t="str">
        <f t="shared" si="352"/>
        <v/>
      </c>
      <c r="AT766" s="378" t="str">
        <f t="shared" si="353"/>
        <v/>
      </c>
      <c r="AX766" s="625" t="b">
        <f t="shared" si="355"/>
        <v>0</v>
      </c>
      <c r="AY766" s="7" t="str">
        <f t="shared" si="356"/>
        <v>FALSEFALSEFALSE</v>
      </c>
      <c r="AZ766" s="626">
        <f t="shared" si="332"/>
        <v>0</v>
      </c>
      <c r="BA766" s="627" t="str">
        <f t="shared" si="333"/>
        <v/>
      </c>
      <c r="BB766" s="627">
        <f t="shared" si="334"/>
        <v>0</v>
      </c>
      <c r="BC766" s="690" t="str">
        <f t="shared" si="335"/>
        <v/>
      </c>
    </row>
    <row r="767" spans="1:55">
      <c r="A767" s="381">
        <v>711</v>
      </c>
      <c r="B767" s="117"/>
      <c r="C767" s="288"/>
      <c r="D767" s="289"/>
      <c r="E767" s="289"/>
      <c r="F767" s="290"/>
      <c r="G767" s="292"/>
      <c r="H767" s="116"/>
      <c r="I767" s="292"/>
      <c r="J767" s="116"/>
      <c r="K767" s="370" t="str">
        <f t="shared" si="326"/>
        <v/>
      </c>
      <c r="L767" s="370">
        <f t="shared" si="327"/>
        <v>0</v>
      </c>
      <c r="M767" s="370">
        <f t="shared" si="328"/>
        <v>0</v>
      </c>
      <c r="N767" s="371" t="str">
        <f t="shared" si="336"/>
        <v/>
      </c>
      <c r="O767" s="371" t="str">
        <f t="shared" si="337"/>
        <v/>
      </c>
      <c r="P767" s="371" t="str">
        <f t="shared" si="338"/>
        <v/>
      </c>
      <c r="Q767" s="371" t="str">
        <f t="shared" si="339"/>
        <v/>
      </c>
      <c r="R767" s="371" t="str">
        <f t="shared" si="340"/>
        <v/>
      </c>
      <c r="S767" s="371" t="str">
        <f t="shared" si="341"/>
        <v/>
      </c>
      <c r="T767" s="443" t="str">
        <f t="shared" si="329"/>
        <v/>
      </c>
      <c r="U767" s="539"/>
      <c r="V767" s="117"/>
      <c r="W767" s="118"/>
      <c r="X767" s="119"/>
      <c r="Y767" s="120"/>
      <c r="Z767" s="122"/>
      <c r="AA767" s="121"/>
      <c r="AB767" s="443" t="str">
        <f t="shared" si="330"/>
        <v/>
      </c>
      <c r="AC767" s="734" t="str">
        <f t="shared" si="331"/>
        <v/>
      </c>
      <c r="AD767" s="372"/>
      <c r="AE767" s="485"/>
      <c r="AF767" s="373" t="str">
        <f t="shared" si="342"/>
        <v/>
      </c>
      <c r="AG767" s="373" t="str">
        <f t="shared" si="343"/>
        <v/>
      </c>
      <c r="AH767" s="374" t="str">
        <f t="shared" si="344"/>
        <v/>
      </c>
      <c r="AI767" s="375" t="str">
        <f t="shared" si="345"/>
        <v/>
      </c>
      <c r="AJ767" s="375" t="str">
        <f t="shared" si="346"/>
        <v/>
      </c>
      <c r="AK767" s="375" t="str">
        <f t="shared" si="347"/>
        <v/>
      </c>
      <c r="AL767" s="375" t="str">
        <f t="shared" si="348"/>
        <v/>
      </c>
      <c r="AM767" s="375" t="str">
        <f t="shared" si="349"/>
        <v/>
      </c>
      <c r="AN767" s="376" t="str">
        <f>IF(AF767="","",IF(OR(AH767="",AH767="-"),"－",IF(OR(AM767=8,AM767=9),"",IF(OR(AJ767=3,AJ767=4,AJ767=5,AJ767=6),VLOOKUP(AH767,INDEX((係数_バス貨物_ガソリン,係数_バス貨物_CNG,係数_バス貨物_軽油,係数_バス貨物_メタノール,係数_バス貨物_LPG),MATCH(AL767,【参考】排出ガスレベル!$AI$4:$AI$671,1),1,AR767):INDEX((係数_バス貨物_ガソリン,係数_バス貨物_CNG,係数_バス貨物_軽油,係数_バス貨物_メタノール,係数_バス貨物_LPG),MATCH(AL767+1,【参考】排出ガスレベル!$AI$4:$AI$671,1)-1,5,AR767),2,FALSE),IF(OR(AJ767=1,AJ767=2),VLOOKUP(AH767,INDEX((係数_乗用_ガソリン,係数_乗用_CNG,係数_乗用_軽油,係数_乗用_メタノール,係数_乗用_LPG),1,1,AR767):INDEX((係数_乗用_ガソリン,係数_乗用_CNG,係数_乗用_軽油,係数_乗用_メタノール,係数_乗用_LPG),125,5,AR767),2,FALSE))))))</f>
        <v/>
      </c>
      <c r="AO767" s="376" t="str">
        <f>IF(T767="","",IF(OR(AH767="",AH767="-"),"－",IF(OR(AM767=8,AM767=9),"",IF(OR(AJ767=3,AJ767=4,AJ767=5,AJ767=6),VLOOKUP(AH767,INDEX((係数_バス貨物_ガソリン,係数_バス貨物_CNG,係数_バス貨物_軽油,係数_バス貨物_メタノール,係数_バス貨物_LPG),MATCH(AL767,【参考】排出ガスレベル!$AI$4:$AI$671,1),1,AR767):INDEX((係数_バス貨物_ガソリン,係数_バス貨物_CNG,係数_バス貨物_軽油,係数_バス貨物_メタノール,係数_バス貨物_LPG),MATCH(AL767+1,【参考】排出ガスレベル!$AI$4:$AI$671,1)-1,5,AR767),3,FALSE),IF(OR(AJ767=1,AJ767=2),VLOOKUP(AH767,INDEX((係数_乗用_ガソリン,係数_乗用_CNG,係数_乗用_軽油,係数_乗用_メタノール,係数_乗用_LPG),1,1,AR767):INDEX((係数_乗用_ガソリン,係数_乗用_CNG,係数_乗用_軽油,係数_乗用_メタノール,係数_乗用_LPG),125,5,AR767),3,FALSE))))))</f>
        <v/>
      </c>
      <c r="AP767" s="375" t="str">
        <f t="shared" si="350"/>
        <v/>
      </c>
      <c r="AQ767" s="444" t="str">
        <f t="shared" si="351"/>
        <v/>
      </c>
      <c r="AR767" s="375" t="str">
        <f t="shared" si="354"/>
        <v/>
      </c>
      <c r="AS767" s="377" t="str">
        <f t="shared" si="352"/>
        <v/>
      </c>
      <c r="AT767" s="378" t="str">
        <f t="shared" si="353"/>
        <v/>
      </c>
      <c r="AX767" s="625" t="b">
        <f t="shared" si="355"/>
        <v>0</v>
      </c>
      <c r="AY767" s="7" t="str">
        <f t="shared" si="356"/>
        <v>FALSEFALSEFALSE</v>
      </c>
      <c r="AZ767" s="626">
        <f t="shared" si="332"/>
        <v>0</v>
      </c>
      <c r="BA767" s="627" t="str">
        <f t="shared" si="333"/>
        <v/>
      </c>
      <c r="BB767" s="627">
        <f t="shared" si="334"/>
        <v>0</v>
      </c>
      <c r="BC767" s="690" t="str">
        <f t="shared" si="335"/>
        <v/>
      </c>
    </row>
    <row r="768" spans="1:55">
      <c r="A768" s="381">
        <v>712</v>
      </c>
      <c r="B768" s="117"/>
      <c r="C768" s="288"/>
      <c r="D768" s="289"/>
      <c r="E768" s="289"/>
      <c r="F768" s="290"/>
      <c r="G768" s="292"/>
      <c r="H768" s="116"/>
      <c r="I768" s="292"/>
      <c r="J768" s="116"/>
      <c r="K768" s="370" t="str">
        <f t="shared" si="326"/>
        <v/>
      </c>
      <c r="L768" s="370">
        <f t="shared" si="327"/>
        <v>0</v>
      </c>
      <c r="M768" s="370">
        <f t="shared" si="328"/>
        <v>0</v>
      </c>
      <c r="N768" s="371" t="str">
        <f t="shared" si="336"/>
        <v/>
      </c>
      <c r="O768" s="371" t="str">
        <f t="shared" si="337"/>
        <v/>
      </c>
      <c r="P768" s="371" t="str">
        <f t="shared" si="338"/>
        <v/>
      </c>
      <c r="Q768" s="371" t="str">
        <f t="shared" si="339"/>
        <v/>
      </c>
      <c r="R768" s="371" t="str">
        <f t="shared" si="340"/>
        <v/>
      </c>
      <c r="S768" s="371" t="str">
        <f t="shared" si="341"/>
        <v/>
      </c>
      <c r="T768" s="443" t="str">
        <f t="shared" si="329"/>
        <v/>
      </c>
      <c r="U768" s="539"/>
      <c r="V768" s="117"/>
      <c r="W768" s="118"/>
      <c r="X768" s="119"/>
      <c r="Y768" s="120"/>
      <c r="Z768" s="122"/>
      <c r="AA768" s="121"/>
      <c r="AB768" s="443" t="str">
        <f t="shared" si="330"/>
        <v/>
      </c>
      <c r="AC768" s="734" t="str">
        <f t="shared" si="331"/>
        <v/>
      </c>
      <c r="AD768" s="372"/>
      <c r="AE768" s="485"/>
      <c r="AF768" s="373" t="str">
        <f t="shared" si="342"/>
        <v/>
      </c>
      <c r="AG768" s="373" t="str">
        <f t="shared" si="343"/>
        <v/>
      </c>
      <c r="AH768" s="374" t="str">
        <f t="shared" si="344"/>
        <v/>
      </c>
      <c r="AI768" s="375" t="str">
        <f t="shared" si="345"/>
        <v/>
      </c>
      <c r="AJ768" s="375" t="str">
        <f t="shared" si="346"/>
        <v/>
      </c>
      <c r="AK768" s="375" t="str">
        <f t="shared" si="347"/>
        <v/>
      </c>
      <c r="AL768" s="375" t="str">
        <f t="shared" si="348"/>
        <v/>
      </c>
      <c r="AM768" s="375" t="str">
        <f t="shared" si="349"/>
        <v/>
      </c>
      <c r="AN768" s="376" t="str">
        <f>IF(AF768="","",IF(OR(AH768="",AH768="-"),"－",IF(OR(AM768=8,AM768=9),"",IF(OR(AJ768=3,AJ768=4,AJ768=5,AJ768=6),VLOOKUP(AH768,INDEX((係数_バス貨物_ガソリン,係数_バス貨物_CNG,係数_バス貨物_軽油,係数_バス貨物_メタノール,係数_バス貨物_LPG),MATCH(AL768,【参考】排出ガスレベル!$AI$4:$AI$671,1),1,AR768):INDEX((係数_バス貨物_ガソリン,係数_バス貨物_CNG,係数_バス貨物_軽油,係数_バス貨物_メタノール,係数_バス貨物_LPG),MATCH(AL768+1,【参考】排出ガスレベル!$AI$4:$AI$671,1)-1,5,AR768),2,FALSE),IF(OR(AJ768=1,AJ768=2),VLOOKUP(AH768,INDEX((係数_乗用_ガソリン,係数_乗用_CNG,係数_乗用_軽油,係数_乗用_メタノール,係数_乗用_LPG),1,1,AR768):INDEX((係数_乗用_ガソリン,係数_乗用_CNG,係数_乗用_軽油,係数_乗用_メタノール,係数_乗用_LPG),125,5,AR768),2,FALSE))))))</f>
        <v/>
      </c>
      <c r="AO768" s="376" t="str">
        <f>IF(T768="","",IF(OR(AH768="",AH768="-"),"－",IF(OR(AM768=8,AM768=9),"",IF(OR(AJ768=3,AJ768=4,AJ768=5,AJ768=6),VLOOKUP(AH768,INDEX((係数_バス貨物_ガソリン,係数_バス貨物_CNG,係数_バス貨物_軽油,係数_バス貨物_メタノール,係数_バス貨物_LPG),MATCH(AL768,【参考】排出ガスレベル!$AI$4:$AI$671,1),1,AR768):INDEX((係数_バス貨物_ガソリン,係数_バス貨物_CNG,係数_バス貨物_軽油,係数_バス貨物_メタノール,係数_バス貨物_LPG),MATCH(AL768+1,【参考】排出ガスレベル!$AI$4:$AI$671,1)-1,5,AR768),3,FALSE),IF(OR(AJ768=1,AJ768=2),VLOOKUP(AH768,INDEX((係数_乗用_ガソリン,係数_乗用_CNG,係数_乗用_軽油,係数_乗用_メタノール,係数_乗用_LPG),1,1,AR768):INDEX((係数_乗用_ガソリン,係数_乗用_CNG,係数_乗用_軽油,係数_乗用_メタノール,係数_乗用_LPG),125,5,AR768),3,FALSE))))))</f>
        <v/>
      </c>
      <c r="AP768" s="375" t="str">
        <f t="shared" si="350"/>
        <v/>
      </c>
      <c r="AQ768" s="444" t="str">
        <f t="shared" si="351"/>
        <v/>
      </c>
      <c r="AR768" s="375" t="str">
        <f t="shared" si="354"/>
        <v/>
      </c>
      <c r="AS768" s="377" t="str">
        <f t="shared" si="352"/>
        <v/>
      </c>
      <c r="AT768" s="378" t="str">
        <f t="shared" si="353"/>
        <v/>
      </c>
      <c r="AX768" s="625" t="b">
        <f t="shared" si="355"/>
        <v>0</v>
      </c>
      <c r="AY768" s="7" t="str">
        <f t="shared" si="356"/>
        <v>FALSEFALSEFALSE</v>
      </c>
      <c r="AZ768" s="626">
        <f t="shared" si="332"/>
        <v>0</v>
      </c>
      <c r="BA768" s="627" t="str">
        <f t="shared" si="333"/>
        <v/>
      </c>
      <c r="BB768" s="627">
        <f t="shared" si="334"/>
        <v>0</v>
      </c>
      <c r="BC768" s="690" t="str">
        <f t="shared" si="335"/>
        <v/>
      </c>
    </row>
    <row r="769" spans="1:55">
      <c r="A769" s="381">
        <v>713</v>
      </c>
      <c r="B769" s="117"/>
      <c r="C769" s="288"/>
      <c r="D769" s="289"/>
      <c r="E769" s="289"/>
      <c r="F769" s="290"/>
      <c r="G769" s="292"/>
      <c r="H769" s="116"/>
      <c r="I769" s="292"/>
      <c r="J769" s="116"/>
      <c r="K769" s="370" t="str">
        <f t="shared" si="326"/>
        <v/>
      </c>
      <c r="L769" s="370">
        <f t="shared" si="327"/>
        <v>0</v>
      </c>
      <c r="M769" s="370">
        <f t="shared" si="328"/>
        <v>0</v>
      </c>
      <c r="N769" s="371" t="str">
        <f t="shared" si="336"/>
        <v/>
      </c>
      <c r="O769" s="371" t="str">
        <f t="shared" si="337"/>
        <v/>
      </c>
      <c r="P769" s="371" t="str">
        <f t="shared" si="338"/>
        <v/>
      </c>
      <c r="Q769" s="371" t="str">
        <f t="shared" si="339"/>
        <v/>
      </c>
      <c r="R769" s="371" t="str">
        <f t="shared" si="340"/>
        <v/>
      </c>
      <c r="S769" s="371" t="str">
        <f t="shared" si="341"/>
        <v/>
      </c>
      <c r="T769" s="443" t="str">
        <f t="shared" si="329"/>
        <v/>
      </c>
      <c r="U769" s="539"/>
      <c r="V769" s="117"/>
      <c r="W769" s="118"/>
      <c r="X769" s="119"/>
      <c r="Y769" s="120"/>
      <c r="Z769" s="122"/>
      <c r="AA769" s="121"/>
      <c r="AB769" s="443" t="str">
        <f t="shared" si="330"/>
        <v/>
      </c>
      <c r="AC769" s="734" t="str">
        <f t="shared" si="331"/>
        <v/>
      </c>
      <c r="AD769" s="372"/>
      <c r="AE769" s="485"/>
      <c r="AF769" s="373" t="str">
        <f t="shared" si="342"/>
        <v/>
      </c>
      <c r="AG769" s="373" t="str">
        <f t="shared" si="343"/>
        <v/>
      </c>
      <c r="AH769" s="374" t="str">
        <f t="shared" si="344"/>
        <v/>
      </c>
      <c r="AI769" s="375" t="str">
        <f t="shared" si="345"/>
        <v/>
      </c>
      <c r="AJ769" s="375" t="str">
        <f t="shared" si="346"/>
        <v/>
      </c>
      <c r="AK769" s="375" t="str">
        <f t="shared" si="347"/>
        <v/>
      </c>
      <c r="AL769" s="375" t="str">
        <f t="shared" si="348"/>
        <v/>
      </c>
      <c r="AM769" s="375" t="str">
        <f t="shared" si="349"/>
        <v/>
      </c>
      <c r="AN769" s="376" t="str">
        <f>IF(AF769="","",IF(OR(AH769="",AH769="-"),"－",IF(OR(AM769=8,AM769=9),"",IF(OR(AJ769=3,AJ769=4,AJ769=5,AJ769=6),VLOOKUP(AH769,INDEX((係数_バス貨物_ガソリン,係数_バス貨物_CNG,係数_バス貨物_軽油,係数_バス貨物_メタノール,係数_バス貨物_LPG),MATCH(AL769,【参考】排出ガスレベル!$AI$4:$AI$671,1),1,AR769):INDEX((係数_バス貨物_ガソリン,係数_バス貨物_CNG,係数_バス貨物_軽油,係数_バス貨物_メタノール,係数_バス貨物_LPG),MATCH(AL769+1,【参考】排出ガスレベル!$AI$4:$AI$671,1)-1,5,AR769),2,FALSE),IF(OR(AJ769=1,AJ769=2),VLOOKUP(AH769,INDEX((係数_乗用_ガソリン,係数_乗用_CNG,係数_乗用_軽油,係数_乗用_メタノール,係数_乗用_LPG),1,1,AR769):INDEX((係数_乗用_ガソリン,係数_乗用_CNG,係数_乗用_軽油,係数_乗用_メタノール,係数_乗用_LPG),125,5,AR769),2,FALSE))))))</f>
        <v/>
      </c>
      <c r="AO769" s="376" t="str">
        <f>IF(T769="","",IF(OR(AH769="",AH769="-"),"－",IF(OR(AM769=8,AM769=9),"",IF(OR(AJ769=3,AJ769=4,AJ769=5,AJ769=6),VLOOKUP(AH769,INDEX((係数_バス貨物_ガソリン,係数_バス貨物_CNG,係数_バス貨物_軽油,係数_バス貨物_メタノール,係数_バス貨物_LPG),MATCH(AL769,【参考】排出ガスレベル!$AI$4:$AI$671,1),1,AR769):INDEX((係数_バス貨物_ガソリン,係数_バス貨物_CNG,係数_バス貨物_軽油,係数_バス貨物_メタノール,係数_バス貨物_LPG),MATCH(AL769+1,【参考】排出ガスレベル!$AI$4:$AI$671,1)-1,5,AR769),3,FALSE),IF(OR(AJ769=1,AJ769=2),VLOOKUP(AH769,INDEX((係数_乗用_ガソリン,係数_乗用_CNG,係数_乗用_軽油,係数_乗用_メタノール,係数_乗用_LPG),1,1,AR769):INDEX((係数_乗用_ガソリン,係数_乗用_CNG,係数_乗用_軽油,係数_乗用_メタノール,係数_乗用_LPG),125,5,AR769),3,FALSE))))))</f>
        <v/>
      </c>
      <c r="AP769" s="375" t="str">
        <f t="shared" si="350"/>
        <v/>
      </c>
      <c r="AQ769" s="444" t="str">
        <f t="shared" si="351"/>
        <v/>
      </c>
      <c r="AR769" s="375" t="str">
        <f t="shared" si="354"/>
        <v/>
      </c>
      <c r="AS769" s="377" t="str">
        <f t="shared" si="352"/>
        <v/>
      </c>
      <c r="AT769" s="378" t="str">
        <f t="shared" si="353"/>
        <v/>
      </c>
      <c r="AX769" s="625" t="b">
        <f t="shared" si="355"/>
        <v>0</v>
      </c>
      <c r="AY769" s="7" t="str">
        <f t="shared" si="356"/>
        <v>FALSEFALSEFALSE</v>
      </c>
      <c r="AZ769" s="626">
        <f t="shared" si="332"/>
        <v>0</v>
      </c>
      <c r="BA769" s="627" t="str">
        <f t="shared" si="333"/>
        <v/>
      </c>
      <c r="BB769" s="627">
        <f t="shared" si="334"/>
        <v>0</v>
      </c>
      <c r="BC769" s="690" t="str">
        <f t="shared" si="335"/>
        <v/>
      </c>
    </row>
    <row r="770" spans="1:55">
      <c r="A770" s="381">
        <v>714</v>
      </c>
      <c r="B770" s="117"/>
      <c r="C770" s="288"/>
      <c r="D770" s="289"/>
      <c r="E770" s="289"/>
      <c r="F770" s="290"/>
      <c r="G770" s="292"/>
      <c r="H770" s="116"/>
      <c r="I770" s="292"/>
      <c r="J770" s="116"/>
      <c r="K770" s="370" t="str">
        <f t="shared" si="326"/>
        <v/>
      </c>
      <c r="L770" s="370">
        <f t="shared" si="327"/>
        <v>0</v>
      </c>
      <c r="M770" s="370">
        <f t="shared" si="328"/>
        <v>0</v>
      </c>
      <c r="N770" s="371" t="str">
        <f t="shared" si="336"/>
        <v/>
      </c>
      <c r="O770" s="371" t="str">
        <f t="shared" si="337"/>
        <v/>
      </c>
      <c r="P770" s="371" t="str">
        <f t="shared" si="338"/>
        <v/>
      </c>
      <c r="Q770" s="371" t="str">
        <f t="shared" si="339"/>
        <v/>
      </c>
      <c r="R770" s="371" t="str">
        <f t="shared" si="340"/>
        <v/>
      </c>
      <c r="S770" s="371" t="str">
        <f t="shared" si="341"/>
        <v/>
      </c>
      <c r="T770" s="443" t="str">
        <f t="shared" si="329"/>
        <v/>
      </c>
      <c r="U770" s="539"/>
      <c r="V770" s="117"/>
      <c r="W770" s="118"/>
      <c r="X770" s="119"/>
      <c r="Y770" s="120"/>
      <c r="Z770" s="122"/>
      <c r="AA770" s="121"/>
      <c r="AB770" s="443" t="str">
        <f t="shared" si="330"/>
        <v/>
      </c>
      <c r="AC770" s="734" t="str">
        <f t="shared" si="331"/>
        <v/>
      </c>
      <c r="AD770" s="372"/>
      <c r="AE770" s="485"/>
      <c r="AF770" s="373" t="str">
        <f t="shared" si="342"/>
        <v/>
      </c>
      <c r="AG770" s="373" t="str">
        <f t="shared" si="343"/>
        <v/>
      </c>
      <c r="AH770" s="374" t="str">
        <f t="shared" si="344"/>
        <v/>
      </c>
      <c r="AI770" s="375" t="str">
        <f t="shared" si="345"/>
        <v/>
      </c>
      <c r="AJ770" s="375" t="str">
        <f t="shared" si="346"/>
        <v/>
      </c>
      <c r="AK770" s="375" t="str">
        <f t="shared" si="347"/>
        <v/>
      </c>
      <c r="AL770" s="375" t="str">
        <f t="shared" si="348"/>
        <v/>
      </c>
      <c r="AM770" s="375" t="str">
        <f t="shared" si="349"/>
        <v/>
      </c>
      <c r="AN770" s="376" t="str">
        <f>IF(AF770="","",IF(OR(AH770="",AH770="-"),"－",IF(OR(AM770=8,AM770=9),"",IF(OR(AJ770=3,AJ770=4,AJ770=5,AJ770=6),VLOOKUP(AH770,INDEX((係数_バス貨物_ガソリン,係数_バス貨物_CNG,係数_バス貨物_軽油,係数_バス貨物_メタノール,係数_バス貨物_LPG),MATCH(AL770,【参考】排出ガスレベル!$AI$4:$AI$671,1),1,AR770):INDEX((係数_バス貨物_ガソリン,係数_バス貨物_CNG,係数_バス貨物_軽油,係数_バス貨物_メタノール,係数_バス貨物_LPG),MATCH(AL770+1,【参考】排出ガスレベル!$AI$4:$AI$671,1)-1,5,AR770),2,FALSE),IF(OR(AJ770=1,AJ770=2),VLOOKUP(AH770,INDEX((係数_乗用_ガソリン,係数_乗用_CNG,係数_乗用_軽油,係数_乗用_メタノール,係数_乗用_LPG),1,1,AR770):INDEX((係数_乗用_ガソリン,係数_乗用_CNG,係数_乗用_軽油,係数_乗用_メタノール,係数_乗用_LPG),125,5,AR770),2,FALSE))))))</f>
        <v/>
      </c>
      <c r="AO770" s="376" t="str">
        <f>IF(T770="","",IF(OR(AH770="",AH770="-"),"－",IF(OR(AM770=8,AM770=9),"",IF(OR(AJ770=3,AJ770=4,AJ770=5,AJ770=6),VLOOKUP(AH770,INDEX((係数_バス貨物_ガソリン,係数_バス貨物_CNG,係数_バス貨物_軽油,係数_バス貨物_メタノール,係数_バス貨物_LPG),MATCH(AL770,【参考】排出ガスレベル!$AI$4:$AI$671,1),1,AR770):INDEX((係数_バス貨物_ガソリン,係数_バス貨物_CNG,係数_バス貨物_軽油,係数_バス貨物_メタノール,係数_バス貨物_LPG),MATCH(AL770+1,【参考】排出ガスレベル!$AI$4:$AI$671,1)-1,5,AR770),3,FALSE),IF(OR(AJ770=1,AJ770=2),VLOOKUP(AH770,INDEX((係数_乗用_ガソリン,係数_乗用_CNG,係数_乗用_軽油,係数_乗用_メタノール,係数_乗用_LPG),1,1,AR770):INDEX((係数_乗用_ガソリン,係数_乗用_CNG,係数_乗用_軽油,係数_乗用_メタノール,係数_乗用_LPG),125,5,AR770),3,FALSE))))))</f>
        <v/>
      </c>
      <c r="AP770" s="375" t="str">
        <f t="shared" si="350"/>
        <v/>
      </c>
      <c r="AQ770" s="444" t="str">
        <f t="shared" si="351"/>
        <v/>
      </c>
      <c r="AR770" s="375" t="str">
        <f t="shared" si="354"/>
        <v/>
      </c>
      <c r="AS770" s="377" t="str">
        <f t="shared" si="352"/>
        <v/>
      </c>
      <c r="AT770" s="378" t="str">
        <f t="shared" si="353"/>
        <v/>
      </c>
      <c r="AX770" s="625" t="b">
        <f t="shared" si="355"/>
        <v>0</v>
      </c>
      <c r="AY770" s="7" t="str">
        <f t="shared" si="356"/>
        <v>FALSEFALSEFALSE</v>
      </c>
      <c r="AZ770" s="626">
        <f t="shared" si="332"/>
        <v>0</v>
      </c>
      <c r="BA770" s="627" t="str">
        <f t="shared" si="333"/>
        <v/>
      </c>
      <c r="BB770" s="627">
        <f t="shared" si="334"/>
        <v>0</v>
      </c>
      <c r="BC770" s="690" t="str">
        <f t="shared" si="335"/>
        <v/>
      </c>
    </row>
    <row r="771" spans="1:55">
      <c r="A771" s="381">
        <v>715</v>
      </c>
      <c r="B771" s="117"/>
      <c r="C771" s="288"/>
      <c r="D771" s="289"/>
      <c r="E771" s="289"/>
      <c r="F771" s="290"/>
      <c r="G771" s="292"/>
      <c r="H771" s="116"/>
      <c r="I771" s="292"/>
      <c r="J771" s="116"/>
      <c r="K771" s="370" t="str">
        <f t="shared" si="326"/>
        <v/>
      </c>
      <c r="L771" s="370">
        <f t="shared" si="327"/>
        <v>0</v>
      </c>
      <c r="M771" s="370">
        <f t="shared" si="328"/>
        <v>0</v>
      </c>
      <c r="N771" s="371" t="str">
        <f t="shared" si="336"/>
        <v/>
      </c>
      <c r="O771" s="371" t="str">
        <f t="shared" si="337"/>
        <v/>
      </c>
      <c r="P771" s="371" t="str">
        <f t="shared" si="338"/>
        <v/>
      </c>
      <c r="Q771" s="371" t="str">
        <f t="shared" si="339"/>
        <v/>
      </c>
      <c r="R771" s="371" t="str">
        <f t="shared" si="340"/>
        <v/>
      </c>
      <c r="S771" s="371" t="str">
        <f t="shared" si="341"/>
        <v/>
      </c>
      <c r="T771" s="443" t="str">
        <f t="shared" si="329"/>
        <v/>
      </c>
      <c r="U771" s="539"/>
      <c r="V771" s="117"/>
      <c r="W771" s="118"/>
      <c r="X771" s="119"/>
      <c r="Y771" s="120"/>
      <c r="Z771" s="122"/>
      <c r="AA771" s="121"/>
      <c r="AB771" s="443" t="str">
        <f t="shared" si="330"/>
        <v/>
      </c>
      <c r="AC771" s="734" t="str">
        <f t="shared" si="331"/>
        <v/>
      </c>
      <c r="AD771" s="372"/>
      <c r="AE771" s="485"/>
      <c r="AF771" s="373" t="str">
        <f t="shared" si="342"/>
        <v/>
      </c>
      <c r="AG771" s="373" t="str">
        <f t="shared" si="343"/>
        <v/>
      </c>
      <c r="AH771" s="374" t="str">
        <f t="shared" si="344"/>
        <v/>
      </c>
      <c r="AI771" s="375" t="str">
        <f t="shared" si="345"/>
        <v/>
      </c>
      <c r="AJ771" s="375" t="str">
        <f t="shared" si="346"/>
        <v/>
      </c>
      <c r="AK771" s="375" t="str">
        <f t="shared" si="347"/>
        <v/>
      </c>
      <c r="AL771" s="375" t="str">
        <f t="shared" si="348"/>
        <v/>
      </c>
      <c r="AM771" s="375" t="str">
        <f t="shared" si="349"/>
        <v/>
      </c>
      <c r="AN771" s="376" t="str">
        <f>IF(AF771="","",IF(OR(AH771="",AH771="-"),"－",IF(OR(AM771=8,AM771=9),"",IF(OR(AJ771=3,AJ771=4,AJ771=5,AJ771=6),VLOOKUP(AH771,INDEX((係数_バス貨物_ガソリン,係数_バス貨物_CNG,係数_バス貨物_軽油,係数_バス貨物_メタノール,係数_バス貨物_LPG),MATCH(AL771,【参考】排出ガスレベル!$AI$4:$AI$671,1),1,AR771):INDEX((係数_バス貨物_ガソリン,係数_バス貨物_CNG,係数_バス貨物_軽油,係数_バス貨物_メタノール,係数_バス貨物_LPG),MATCH(AL771+1,【参考】排出ガスレベル!$AI$4:$AI$671,1)-1,5,AR771),2,FALSE),IF(OR(AJ771=1,AJ771=2),VLOOKUP(AH771,INDEX((係数_乗用_ガソリン,係数_乗用_CNG,係数_乗用_軽油,係数_乗用_メタノール,係数_乗用_LPG),1,1,AR771):INDEX((係数_乗用_ガソリン,係数_乗用_CNG,係数_乗用_軽油,係数_乗用_メタノール,係数_乗用_LPG),125,5,AR771),2,FALSE))))))</f>
        <v/>
      </c>
      <c r="AO771" s="376" t="str">
        <f>IF(T771="","",IF(OR(AH771="",AH771="-"),"－",IF(OR(AM771=8,AM771=9),"",IF(OR(AJ771=3,AJ771=4,AJ771=5,AJ771=6),VLOOKUP(AH771,INDEX((係数_バス貨物_ガソリン,係数_バス貨物_CNG,係数_バス貨物_軽油,係数_バス貨物_メタノール,係数_バス貨物_LPG),MATCH(AL771,【参考】排出ガスレベル!$AI$4:$AI$671,1),1,AR771):INDEX((係数_バス貨物_ガソリン,係数_バス貨物_CNG,係数_バス貨物_軽油,係数_バス貨物_メタノール,係数_バス貨物_LPG),MATCH(AL771+1,【参考】排出ガスレベル!$AI$4:$AI$671,1)-1,5,AR771),3,FALSE),IF(OR(AJ771=1,AJ771=2),VLOOKUP(AH771,INDEX((係数_乗用_ガソリン,係数_乗用_CNG,係数_乗用_軽油,係数_乗用_メタノール,係数_乗用_LPG),1,1,AR771):INDEX((係数_乗用_ガソリン,係数_乗用_CNG,係数_乗用_軽油,係数_乗用_メタノール,係数_乗用_LPG),125,5,AR771),3,FALSE))))))</f>
        <v/>
      </c>
      <c r="AP771" s="375" t="str">
        <f t="shared" si="350"/>
        <v/>
      </c>
      <c r="AQ771" s="444" t="str">
        <f t="shared" si="351"/>
        <v/>
      </c>
      <c r="AR771" s="375" t="str">
        <f t="shared" si="354"/>
        <v/>
      </c>
      <c r="AS771" s="377" t="str">
        <f t="shared" si="352"/>
        <v/>
      </c>
      <c r="AT771" s="378" t="str">
        <f t="shared" si="353"/>
        <v/>
      </c>
      <c r="AX771" s="625" t="b">
        <f t="shared" si="355"/>
        <v>0</v>
      </c>
      <c r="AY771" s="7" t="str">
        <f t="shared" si="356"/>
        <v>FALSEFALSEFALSE</v>
      </c>
      <c r="AZ771" s="626">
        <f t="shared" si="332"/>
        <v>0</v>
      </c>
      <c r="BA771" s="627" t="str">
        <f t="shared" si="333"/>
        <v/>
      </c>
      <c r="BB771" s="627">
        <f t="shared" si="334"/>
        <v>0</v>
      </c>
      <c r="BC771" s="690" t="str">
        <f t="shared" si="335"/>
        <v/>
      </c>
    </row>
    <row r="772" spans="1:55">
      <c r="A772" s="381">
        <v>716</v>
      </c>
      <c r="B772" s="117"/>
      <c r="C772" s="288"/>
      <c r="D772" s="289"/>
      <c r="E772" s="289"/>
      <c r="F772" s="290"/>
      <c r="G772" s="292"/>
      <c r="H772" s="116"/>
      <c r="I772" s="292"/>
      <c r="J772" s="116"/>
      <c r="K772" s="370" t="str">
        <f t="shared" si="326"/>
        <v/>
      </c>
      <c r="L772" s="370">
        <f t="shared" si="327"/>
        <v>0</v>
      </c>
      <c r="M772" s="370">
        <f t="shared" si="328"/>
        <v>0</v>
      </c>
      <c r="N772" s="371" t="str">
        <f t="shared" si="336"/>
        <v/>
      </c>
      <c r="O772" s="371" t="str">
        <f t="shared" si="337"/>
        <v/>
      </c>
      <c r="P772" s="371" t="str">
        <f t="shared" si="338"/>
        <v/>
      </c>
      <c r="Q772" s="371" t="str">
        <f t="shared" si="339"/>
        <v/>
      </c>
      <c r="R772" s="371" t="str">
        <f t="shared" si="340"/>
        <v/>
      </c>
      <c r="S772" s="371" t="str">
        <f t="shared" si="341"/>
        <v/>
      </c>
      <c r="T772" s="443" t="str">
        <f t="shared" si="329"/>
        <v/>
      </c>
      <c r="U772" s="539"/>
      <c r="V772" s="117"/>
      <c r="W772" s="118"/>
      <c r="X772" s="119"/>
      <c r="Y772" s="120"/>
      <c r="Z772" s="122"/>
      <c r="AA772" s="121"/>
      <c r="AB772" s="443" t="str">
        <f t="shared" si="330"/>
        <v/>
      </c>
      <c r="AC772" s="734" t="str">
        <f t="shared" si="331"/>
        <v/>
      </c>
      <c r="AD772" s="372"/>
      <c r="AE772" s="485"/>
      <c r="AF772" s="373" t="str">
        <f t="shared" si="342"/>
        <v/>
      </c>
      <c r="AG772" s="373" t="str">
        <f t="shared" si="343"/>
        <v/>
      </c>
      <c r="AH772" s="374" t="str">
        <f t="shared" si="344"/>
        <v/>
      </c>
      <c r="AI772" s="375" t="str">
        <f t="shared" si="345"/>
        <v/>
      </c>
      <c r="AJ772" s="375" t="str">
        <f t="shared" si="346"/>
        <v/>
      </c>
      <c r="AK772" s="375" t="str">
        <f t="shared" si="347"/>
        <v/>
      </c>
      <c r="AL772" s="375" t="str">
        <f t="shared" si="348"/>
        <v/>
      </c>
      <c r="AM772" s="375" t="str">
        <f t="shared" si="349"/>
        <v/>
      </c>
      <c r="AN772" s="376" t="str">
        <f>IF(AF772="","",IF(OR(AH772="",AH772="-"),"－",IF(OR(AM772=8,AM772=9),"",IF(OR(AJ772=3,AJ772=4,AJ772=5,AJ772=6),VLOOKUP(AH772,INDEX((係数_バス貨物_ガソリン,係数_バス貨物_CNG,係数_バス貨物_軽油,係数_バス貨物_メタノール,係数_バス貨物_LPG),MATCH(AL772,【参考】排出ガスレベル!$AI$4:$AI$671,1),1,AR772):INDEX((係数_バス貨物_ガソリン,係数_バス貨物_CNG,係数_バス貨物_軽油,係数_バス貨物_メタノール,係数_バス貨物_LPG),MATCH(AL772+1,【参考】排出ガスレベル!$AI$4:$AI$671,1)-1,5,AR772),2,FALSE),IF(OR(AJ772=1,AJ772=2),VLOOKUP(AH772,INDEX((係数_乗用_ガソリン,係数_乗用_CNG,係数_乗用_軽油,係数_乗用_メタノール,係数_乗用_LPG),1,1,AR772):INDEX((係数_乗用_ガソリン,係数_乗用_CNG,係数_乗用_軽油,係数_乗用_メタノール,係数_乗用_LPG),125,5,AR772),2,FALSE))))))</f>
        <v/>
      </c>
      <c r="AO772" s="376" t="str">
        <f>IF(T772="","",IF(OR(AH772="",AH772="-"),"－",IF(OR(AM772=8,AM772=9),"",IF(OR(AJ772=3,AJ772=4,AJ772=5,AJ772=6),VLOOKUP(AH772,INDEX((係数_バス貨物_ガソリン,係数_バス貨物_CNG,係数_バス貨物_軽油,係数_バス貨物_メタノール,係数_バス貨物_LPG),MATCH(AL772,【参考】排出ガスレベル!$AI$4:$AI$671,1),1,AR772):INDEX((係数_バス貨物_ガソリン,係数_バス貨物_CNG,係数_バス貨物_軽油,係数_バス貨物_メタノール,係数_バス貨物_LPG),MATCH(AL772+1,【参考】排出ガスレベル!$AI$4:$AI$671,1)-1,5,AR772),3,FALSE),IF(OR(AJ772=1,AJ772=2),VLOOKUP(AH772,INDEX((係数_乗用_ガソリン,係数_乗用_CNG,係数_乗用_軽油,係数_乗用_メタノール,係数_乗用_LPG),1,1,AR772):INDEX((係数_乗用_ガソリン,係数_乗用_CNG,係数_乗用_軽油,係数_乗用_メタノール,係数_乗用_LPG),125,5,AR772),3,FALSE))))))</f>
        <v/>
      </c>
      <c r="AP772" s="375" t="str">
        <f t="shared" si="350"/>
        <v/>
      </c>
      <c r="AQ772" s="444" t="str">
        <f t="shared" si="351"/>
        <v/>
      </c>
      <c r="AR772" s="375" t="str">
        <f t="shared" si="354"/>
        <v/>
      </c>
      <c r="AS772" s="377" t="str">
        <f t="shared" si="352"/>
        <v/>
      </c>
      <c r="AT772" s="378" t="str">
        <f t="shared" si="353"/>
        <v/>
      </c>
      <c r="AX772" s="625" t="b">
        <f t="shared" si="355"/>
        <v>0</v>
      </c>
      <c r="AY772" s="7" t="str">
        <f t="shared" si="356"/>
        <v>FALSEFALSEFALSE</v>
      </c>
      <c r="AZ772" s="626">
        <f t="shared" si="332"/>
        <v>0</v>
      </c>
      <c r="BA772" s="627" t="str">
        <f t="shared" si="333"/>
        <v/>
      </c>
      <c r="BB772" s="627">
        <f t="shared" si="334"/>
        <v>0</v>
      </c>
      <c r="BC772" s="690" t="str">
        <f t="shared" si="335"/>
        <v/>
      </c>
    </row>
    <row r="773" spans="1:55">
      <c r="A773" s="381">
        <v>717</v>
      </c>
      <c r="B773" s="117"/>
      <c r="C773" s="288"/>
      <c r="D773" s="289"/>
      <c r="E773" s="289"/>
      <c r="F773" s="290"/>
      <c r="G773" s="292"/>
      <c r="H773" s="116"/>
      <c r="I773" s="292"/>
      <c r="J773" s="116"/>
      <c r="K773" s="370" t="str">
        <f t="shared" si="326"/>
        <v/>
      </c>
      <c r="L773" s="370">
        <f t="shared" si="327"/>
        <v>0</v>
      </c>
      <c r="M773" s="370">
        <f t="shared" si="328"/>
        <v>0</v>
      </c>
      <c r="N773" s="371" t="str">
        <f t="shared" si="336"/>
        <v/>
      </c>
      <c r="O773" s="371" t="str">
        <f t="shared" si="337"/>
        <v/>
      </c>
      <c r="P773" s="371" t="str">
        <f t="shared" si="338"/>
        <v/>
      </c>
      <c r="Q773" s="371" t="str">
        <f t="shared" si="339"/>
        <v/>
      </c>
      <c r="R773" s="371" t="str">
        <f t="shared" si="340"/>
        <v/>
      </c>
      <c r="S773" s="371" t="str">
        <f t="shared" si="341"/>
        <v/>
      </c>
      <c r="T773" s="443" t="str">
        <f t="shared" si="329"/>
        <v/>
      </c>
      <c r="U773" s="539"/>
      <c r="V773" s="117"/>
      <c r="W773" s="118"/>
      <c r="X773" s="119"/>
      <c r="Y773" s="120"/>
      <c r="Z773" s="122"/>
      <c r="AA773" s="121"/>
      <c r="AB773" s="443" t="str">
        <f t="shared" si="330"/>
        <v/>
      </c>
      <c r="AC773" s="734" t="str">
        <f t="shared" si="331"/>
        <v/>
      </c>
      <c r="AD773" s="372"/>
      <c r="AE773" s="485"/>
      <c r="AF773" s="373" t="str">
        <f t="shared" si="342"/>
        <v/>
      </c>
      <c r="AG773" s="373" t="str">
        <f t="shared" si="343"/>
        <v/>
      </c>
      <c r="AH773" s="374" t="str">
        <f t="shared" si="344"/>
        <v/>
      </c>
      <c r="AI773" s="375" t="str">
        <f t="shared" si="345"/>
        <v/>
      </c>
      <c r="AJ773" s="375" t="str">
        <f t="shared" si="346"/>
        <v/>
      </c>
      <c r="AK773" s="375" t="str">
        <f t="shared" si="347"/>
        <v/>
      </c>
      <c r="AL773" s="375" t="str">
        <f t="shared" si="348"/>
        <v/>
      </c>
      <c r="AM773" s="375" t="str">
        <f t="shared" si="349"/>
        <v/>
      </c>
      <c r="AN773" s="376" t="str">
        <f>IF(AF773="","",IF(OR(AH773="",AH773="-"),"－",IF(OR(AM773=8,AM773=9),"",IF(OR(AJ773=3,AJ773=4,AJ773=5,AJ773=6),VLOOKUP(AH773,INDEX((係数_バス貨物_ガソリン,係数_バス貨物_CNG,係数_バス貨物_軽油,係数_バス貨物_メタノール,係数_バス貨物_LPG),MATCH(AL773,【参考】排出ガスレベル!$AI$4:$AI$671,1),1,AR773):INDEX((係数_バス貨物_ガソリン,係数_バス貨物_CNG,係数_バス貨物_軽油,係数_バス貨物_メタノール,係数_バス貨物_LPG),MATCH(AL773+1,【参考】排出ガスレベル!$AI$4:$AI$671,1)-1,5,AR773),2,FALSE),IF(OR(AJ773=1,AJ773=2),VLOOKUP(AH773,INDEX((係数_乗用_ガソリン,係数_乗用_CNG,係数_乗用_軽油,係数_乗用_メタノール,係数_乗用_LPG),1,1,AR773):INDEX((係数_乗用_ガソリン,係数_乗用_CNG,係数_乗用_軽油,係数_乗用_メタノール,係数_乗用_LPG),125,5,AR773),2,FALSE))))))</f>
        <v/>
      </c>
      <c r="AO773" s="376" t="str">
        <f>IF(T773="","",IF(OR(AH773="",AH773="-"),"－",IF(OR(AM773=8,AM773=9),"",IF(OR(AJ773=3,AJ773=4,AJ773=5,AJ773=6),VLOOKUP(AH773,INDEX((係数_バス貨物_ガソリン,係数_バス貨物_CNG,係数_バス貨物_軽油,係数_バス貨物_メタノール,係数_バス貨物_LPG),MATCH(AL773,【参考】排出ガスレベル!$AI$4:$AI$671,1),1,AR773):INDEX((係数_バス貨物_ガソリン,係数_バス貨物_CNG,係数_バス貨物_軽油,係数_バス貨物_メタノール,係数_バス貨物_LPG),MATCH(AL773+1,【参考】排出ガスレベル!$AI$4:$AI$671,1)-1,5,AR773),3,FALSE),IF(OR(AJ773=1,AJ773=2),VLOOKUP(AH773,INDEX((係数_乗用_ガソリン,係数_乗用_CNG,係数_乗用_軽油,係数_乗用_メタノール,係数_乗用_LPG),1,1,AR773):INDEX((係数_乗用_ガソリン,係数_乗用_CNG,係数_乗用_軽油,係数_乗用_メタノール,係数_乗用_LPG),125,5,AR773),3,FALSE))))))</f>
        <v/>
      </c>
      <c r="AP773" s="375" t="str">
        <f t="shared" si="350"/>
        <v/>
      </c>
      <c r="AQ773" s="444" t="str">
        <f t="shared" si="351"/>
        <v/>
      </c>
      <c r="AR773" s="375" t="str">
        <f t="shared" si="354"/>
        <v/>
      </c>
      <c r="AS773" s="377" t="str">
        <f t="shared" si="352"/>
        <v/>
      </c>
      <c r="AT773" s="378" t="str">
        <f t="shared" si="353"/>
        <v/>
      </c>
      <c r="AX773" s="625" t="b">
        <f t="shared" si="355"/>
        <v>0</v>
      </c>
      <c r="AY773" s="7" t="str">
        <f t="shared" si="356"/>
        <v>FALSEFALSEFALSE</v>
      </c>
      <c r="AZ773" s="626">
        <f t="shared" si="332"/>
        <v>0</v>
      </c>
      <c r="BA773" s="627" t="str">
        <f t="shared" si="333"/>
        <v/>
      </c>
      <c r="BB773" s="627">
        <f t="shared" si="334"/>
        <v>0</v>
      </c>
      <c r="BC773" s="690" t="str">
        <f t="shared" si="335"/>
        <v/>
      </c>
    </row>
    <row r="774" spans="1:55">
      <c r="A774" s="381">
        <v>718</v>
      </c>
      <c r="B774" s="117"/>
      <c r="C774" s="288"/>
      <c r="D774" s="289"/>
      <c r="E774" s="289"/>
      <c r="F774" s="290"/>
      <c r="G774" s="292"/>
      <c r="H774" s="116"/>
      <c r="I774" s="292"/>
      <c r="J774" s="116"/>
      <c r="K774" s="370" t="str">
        <f t="shared" si="326"/>
        <v/>
      </c>
      <c r="L774" s="370">
        <f t="shared" si="327"/>
        <v>0</v>
      </c>
      <c r="M774" s="370">
        <f t="shared" si="328"/>
        <v>0</v>
      </c>
      <c r="N774" s="371" t="str">
        <f t="shared" si="336"/>
        <v/>
      </c>
      <c r="O774" s="371" t="str">
        <f t="shared" si="337"/>
        <v/>
      </c>
      <c r="P774" s="371" t="str">
        <f t="shared" si="338"/>
        <v/>
      </c>
      <c r="Q774" s="371" t="str">
        <f t="shared" si="339"/>
        <v/>
      </c>
      <c r="R774" s="371" t="str">
        <f t="shared" si="340"/>
        <v/>
      </c>
      <c r="S774" s="371" t="str">
        <f t="shared" si="341"/>
        <v/>
      </c>
      <c r="T774" s="443" t="str">
        <f t="shared" si="329"/>
        <v/>
      </c>
      <c r="U774" s="539"/>
      <c r="V774" s="117"/>
      <c r="W774" s="118"/>
      <c r="X774" s="119"/>
      <c r="Y774" s="120"/>
      <c r="Z774" s="122"/>
      <c r="AA774" s="121"/>
      <c r="AB774" s="443" t="str">
        <f t="shared" si="330"/>
        <v/>
      </c>
      <c r="AC774" s="734" t="str">
        <f t="shared" si="331"/>
        <v/>
      </c>
      <c r="AD774" s="372"/>
      <c r="AE774" s="485"/>
      <c r="AF774" s="373" t="str">
        <f t="shared" si="342"/>
        <v/>
      </c>
      <c r="AG774" s="373" t="str">
        <f t="shared" si="343"/>
        <v/>
      </c>
      <c r="AH774" s="374" t="str">
        <f t="shared" si="344"/>
        <v/>
      </c>
      <c r="AI774" s="375" t="str">
        <f t="shared" si="345"/>
        <v/>
      </c>
      <c r="AJ774" s="375" t="str">
        <f t="shared" si="346"/>
        <v/>
      </c>
      <c r="AK774" s="375" t="str">
        <f t="shared" si="347"/>
        <v/>
      </c>
      <c r="AL774" s="375" t="str">
        <f t="shared" si="348"/>
        <v/>
      </c>
      <c r="AM774" s="375" t="str">
        <f t="shared" si="349"/>
        <v/>
      </c>
      <c r="AN774" s="376" t="str">
        <f>IF(AF774="","",IF(OR(AH774="",AH774="-"),"－",IF(OR(AM774=8,AM774=9),"",IF(OR(AJ774=3,AJ774=4,AJ774=5,AJ774=6),VLOOKUP(AH774,INDEX((係数_バス貨物_ガソリン,係数_バス貨物_CNG,係数_バス貨物_軽油,係数_バス貨物_メタノール,係数_バス貨物_LPG),MATCH(AL774,【参考】排出ガスレベル!$AI$4:$AI$671,1),1,AR774):INDEX((係数_バス貨物_ガソリン,係数_バス貨物_CNG,係数_バス貨物_軽油,係数_バス貨物_メタノール,係数_バス貨物_LPG),MATCH(AL774+1,【参考】排出ガスレベル!$AI$4:$AI$671,1)-1,5,AR774),2,FALSE),IF(OR(AJ774=1,AJ774=2),VLOOKUP(AH774,INDEX((係数_乗用_ガソリン,係数_乗用_CNG,係数_乗用_軽油,係数_乗用_メタノール,係数_乗用_LPG),1,1,AR774):INDEX((係数_乗用_ガソリン,係数_乗用_CNG,係数_乗用_軽油,係数_乗用_メタノール,係数_乗用_LPG),125,5,AR774),2,FALSE))))))</f>
        <v/>
      </c>
      <c r="AO774" s="376" t="str">
        <f>IF(T774="","",IF(OR(AH774="",AH774="-"),"－",IF(OR(AM774=8,AM774=9),"",IF(OR(AJ774=3,AJ774=4,AJ774=5,AJ774=6),VLOOKUP(AH774,INDEX((係数_バス貨物_ガソリン,係数_バス貨物_CNG,係数_バス貨物_軽油,係数_バス貨物_メタノール,係数_バス貨物_LPG),MATCH(AL774,【参考】排出ガスレベル!$AI$4:$AI$671,1),1,AR774):INDEX((係数_バス貨物_ガソリン,係数_バス貨物_CNG,係数_バス貨物_軽油,係数_バス貨物_メタノール,係数_バス貨物_LPG),MATCH(AL774+1,【参考】排出ガスレベル!$AI$4:$AI$671,1)-1,5,AR774),3,FALSE),IF(OR(AJ774=1,AJ774=2),VLOOKUP(AH774,INDEX((係数_乗用_ガソリン,係数_乗用_CNG,係数_乗用_軽油,係数_乗用_メタノール,係数_乗用_LPG),1,1,AR774):INDEX((係数_乗用_ガソリン,係数_乗用_CNG,係数_乗用_軽油,係数_乗用_メタノール,係数_乗用_LPG),125,5,AR774),3,FALSE))))))</f>
        <v/>
      </c>
      <c r="AP774" s="375" t="str">
        <f t="shared" si="350"/>
        <v/>
      </c>
      <c r="AQ774" s="444" t="str">
        <f t="shared" si="351"/>
        <v/>
      </c>
      <c r="AR774" s="375" t="str">
        <f t="shared" si="354"/>
        <v/>
      </c>
      <c r="AS774" s="377" t="str">
        <f t="shared" si="352"/>
        <v/>
      </c>
      <c r="AT774" s="378" t="str">
        <f t="shared" si="353"/>
        <v/>
      </c>
      <c r="AX774" s="625" t="b">
        <f t="shared" si="355"/>
        <v>0</v>
      </c>
      <c r="AY774" s="7" t="str">
        <f t="shared" si="356"/>
        <v>FALSEFALSEFALSE</v>
      </c>
      <c r="AZ774" s="626">
        <f t="shared" si="332"/>
        <v>0</v>
      </c>
      <c r="BA774" s="627" t="str">
        <f t="shared" si="333"/>
        <v/>
      </c>
      <c r="BB774" s="627">
        <f t="shared" si="334"/>
        <v>0</v>
      </c>
      <c r="BC774" s="690" t="str">
        <f t="shared" si="335"/>
        <v/>
      </c>
    </row>
    <row r="775" spans="1:55">
      <c r="A775" s="381">
        <v>719</v>
      </c>
      <c r="B775" s="117"/>
      <c r="C775" s="288"/>
      <c r="D775" s="289"/>
      <c r="E775" s="289"/>
      <c r="F775" s="290"/>
      <c r="G775" s="292"/>
      <c r="H775" s="116"/>
      <c r="I775" s="292"/>
      <c r="J775" s="116"/>
      <c r="K775" s="370" t="str">
        <f t="shared" si="326"/>
        <v/>
      </c>
      <c r="L775" s="370">
        <f t="shared" si="327"/>
        <v>0</v>
      </c>
      <c r="M775" s="370">
        <f t="shared" si="328"/>
        <v>0</v>
      </c>
      <c r="N775" s="371" t="str">
        <f t="shared" si="336"/>
        <v/>
      </c>
      <c r="O775" s="371" t="str">
        <f t="shared" si="337"/>
        <v/>
      </c>
      <c r="P775" s="371" t="str">
        <f t="shared" si="338"/>
        <v/>
      </c>
      <c r="Q775" s="371" t="str">
        <f t="shared" si="339"/>
        <v/>
      </c>
      <c r="R775" s="371" t="str">
        <f t="shared" si="340"/>
        <v/>
      </c>
      <c r="S775" s="371" t="str">
        <f t="shared" si="341"/>
        <v/>
      </c>
      <c r="T775" s="443" t="str">
        <f t="shared" si="329"/>
        <v/>
      </c>
      <c r="U775" s="539"/>
      <c r="V775" s="117"/>
      <c r="W775" s="118"/>
      <c r="X775" s="119"/>
      <c r="Y775" s="120"/>
      <c r="Z775" s="122"/>
      <c r="AA775" s="121"/>
      <c r="AB775" s="443" t="str">
        <f t="shared" si="330"/>
        <v/>
      </c>
      <c r="AC775" s="734" t="str">
        <f t="shared" si="331"/>
        <v/>
      </c>
      <c r="AD775" s="372"/>
      <c r="AE775" s="485"/>
      <c r="AF775" s="373" t="str">
        <f t="shared" si="342"/>
        <v/>
      </c>
      <c r="AG775" s="373" t="str">
        <f t="shared" si="343"/>
        <v/>
      </c>
      <c r="AH775" s="374" t="str">
        <f t="shared" si="344"/>
        <v/>
      </c>
      <c r="AI775" s="375" t="str">
        <f t="shared" si="345"/>
        <v/>
      </c>
      <c r="AJ775" s="375" t="str">
        <f t="shared" si="346"/>
        <v/>
      </c>
      <c r="AK775" s="375" t="str">
        <f t="shared" si="347"/>
        <v/>
      </c>
      <c r="AL775" s="375" t="str">
        <f t="shared" si="348"/>
        <v/>
      </c>
      <c r="AM775" s="375" t="str">
        <f t="shared" si="349"/>
        <v/>
      </c>
      <c r="AN775" s="376" t="str">
        <f>IF(AF775="","",IF(OR(AH775="",AH775="-"),"－",IF(OR(AM775=8,AM775=9),"",IF(OR(AJ775=3,AJ775=4,AJ775=5,AJ775=6),VLOOKUP(AH775,INDEX((係数_バス貨物_ガソリン,係数_バス貨物_CNG,係数_バス貨物_軽油,係数_バス貨物_メタノール,係数_バス貨物_LPG),MATCH(AL775,【参考】排出ガスレベル!$AI$4:$AI$671,1),1,AR775):INDEX((係数_バス貨物_ガソリン,係数_バス貨物_CNG,係数_バス貨物_軽油,係数_バス貨物_メタノール,係数_バス貨物_LPG),MATCH(AL775+1,【参考】排出ガスレベル!$AI$4:$AI$671,1)-1,5,AR775),2,FALSE),IF(OR(AJ775=1,AJ775=2),VLOOKUP(AH775,INDEX((係数_乗用_ガソリン,係数_乗用_CNG,係数_乗用_軽油,係数_乗用_メタノール,係数_乗用_LPG),1,1,AR775):INDEX((係数_乗用_ガソリン,係数_乗用_CNG,係数_乗用_軽油,係数_乗用_メタノール,係数_乗用_LPG),125,5,AR775),2,FALSE))))))</f>
        <v/>
      </c>
      <c r="AO775" s="376" t="str">
        <f>IF(T775="","",IF(OR(AH775="",AH775="-"),"－",IF(OR(AM775=8,AM775=9),"",IF(OR(AJ775=3,AJ775=4,AJ775=5,AJ775=6),VLOOKUP(AH775,INDEX((係数_バス貨物_ガソリン,係数_バス貨物_CNG,係数_バス貨物_軽油,係数_バス貨物_メタノール,係数_バス貨物_LPG),MATCH(AL775,【参考】排出ガスレベル!$AI$4:$AI$671,1),1,AR775):INDEX((係数_バス貨物_ガソリン,係数_バス貨物_CNG,係数_バス貨物_軽油,係数_バス貨物_メタノール,係数_バス貨物_LPG),MATCH(AL775+1,【参考】排出ガスレベル!$AI$4:$AI$671,1)-1,5,AR775),3,FALSE),IF(OR(AJ775=1,AJ775=2),VLOOKUP(AH775,INDEX((係数_乗用_ガソリン,係数_乗用_CNG,係数_乗用_軽油,係数_乗用_メタノール,係数_乗用_LPG),1,1,AR775):INDEX((係数_乗用_ガソリン,係数_乗用_CNG,係数_乗用_軽油,係数_乗用_メタノール,係数_乗用_LPG),125,5,AR775),3,FALSE))))))</f>
        <v/>
      </c>
      <c r="AP775" s="375" t="str">
        <f t="shared" si="350"/>
        <v/>
      </c>
      <c r="AQ775" s="444" t="str">
        <f t="shared" si="351"/>
        <v/>
      </c>
      <c r="AR775" s="375" t="str">
        <f t="shared" si="354"/>
        <v/>
      </c>
      <c r="AS775" s="377" t="str">
        <f t="shared" si="352"/>
        <v/>
      </c>
      <c r="AT775" s="378" t="str">
        <f t="shared" si="353"/>
        <v/>
      </c>
      <c r="AX775" s="625" t="b">
        <f t="shared" si="355"/>
        <v>0</v>
      </c>
      <c r="AY775" s="7" t="str">
        <f t="shared" si="356"/>
        <v>FALSEFALSEFALSE</v>
      </c>
      <c r="AZ775" s="626">
        <f t="shared" si="332"/>
        <v>0</v>
      </c>
      <c r="BA775" s="627" t="str">
        <f t="shared" si="333"/>
        <v/>
      </c>
      <c r="BB775" s="627">
        <f t="shared" si="334"/>
        <v>0</v>
      </c>
      <c r="BC775" s="690" t="str">
        <f t="shared" si="335"/>
        <v/>
      </c>
    </row>
    <row r="776" spans="1:55">
      <c r="A776" s="381">
        <v>720</v>
      </c>
      <c r="B776" s="117"/>
      <c r="C776" s="288"/>
      <c r="D776" s="289"/>
      <c r="E776" s="289"/>
      <c r="F776" s="290"/>
      <c r="G776" s="292"/>
      <c r="H776" s="116"/>
      <c r="I776" s="292"/>
      <c r="J776" s="116"/>
      <c r="K776" s="370" t="str">
        <f t="shared" si="326"/>
        <v/>
      </c>
      <c r="L776" s="370">
        <f t="shared" si="327"/>
        <v>0</v>
      </c>
      <c r="M776" s="370">
        <f t="shared" si="328"/>
        <v>0</v>
      </c>
      <c r="N776" s="371" t="str">
        <f t="shared" si="336"/>
        <v/>
      </c>
      <c r="O776" s="371" t="str">
        <f t="shared" si="337"/>
        <v/>
      </c>
      <c r="P776" s="371" t="str">
        <f t="shared" si="338"/>
        <v/>
      </c>
      <c r="Q776" s="371" t="str">
        <f t="shared" si="339"/>
        <v/>
      </c>
      <c r="R776" s="371" t="str">
        <f t="shared" si="340"/>
        <v/>
      </c>
      <c r="S776" s="371" t="str">
        <f t="shared" si="341"/>
        <v/>
      </c>
      <c r="T776" s="443" t="str">
        <f t="shared" si="329"/>
        <v/>
      </c>
      <c r="U776" s="539"/>
      <c r="V776" s="117"/>
      <c r="W776" s="118"/>
      <c r="X776" s="119"/>
      <c r="Y776" s="120"/>
      <c r="Z776" s="122"/>
      <c r="AA776" s="121"/>
      <c r="AB776" s="443" t="str">
        <f t="shared" si="330"/>
        <v/>
      </c>
      <c r="AC776" s="734" t="str">
        <f t="shared" si="331"/>
        <v/>
      </c>
      <c r="AD776" s="372"/>
      <c r="AE776" s="485"/>
      <c r="AF776" s="373" t="str">
        <f t="shared" si="342"/>
        <v/>
      </c>
      <c r="AG776" s="373" t="str">
        <f t="shared" si="343"/>
        <v/>
      </c>
      <c r="AH776" s="374" t="str">
        <f t="shared" si="344"/>
        <v/>
      </c>
      <c r="AI776" s="375" t="str">
        <f t="shared" si="345"/>
        <v/>
      </c>
      <c r="AJ776" s="375" t="str">
        <f t="shared" si="346"/>
        <v/>
      </c>
      <c r="AK776" s="375" t="str">
        <f t="shared" si="347"/>
        <v/>
      </c>
      <c r="AL776" s="375" t="str">
        <f t="shared" si="348"/>
        <v/>
      </c>
      <c r="AM776" s="375" t="str">
        <f t="shared" si="349"/>
        <v/>
      </c>
      <c r="AN776" s="376" t="str">
        <f>IF(AF776="","",IF(OR(AH776="",AH776="-"),"－",IF(OR(AM776=8,AM776=9),"",IF(OR(AJ776=3,AJ776=4,AJ776=5,AJ776=6),VLOOKUP(AH776,INDEX((係数_バス貨物_ガソリン,係数_バス貨物_CNG,係数_バス貨物_軽油,係数_バス貨物_メタノール,係数_バス貨物_LPG),MATCH(AL776,【参考】排出ガスレベル!$AI$4:$AI$671,1),1,AR776):INDEX((係数_バス貨物_ガソリン,係数_バス貨物_CNG,係数_バス貨物_軽油,係数_バス貨物_メタノール,係数_バス貨物_LPG),MATCH(AL776+1,【参考】排出ガスレベル!$AI$4:$AI$671,1)-1,5,AR776),2,FALSE),IF(OR(AJ776=1,AJ776=2),VLOOKUP(AH776,INDEX((係数_乗用_ガソリン,係数_乗用_CNG,係数_乗用_軽油,係数_乗用_メタノール,係数_乗用_LPG),1,1,AR776):INDEX((係数_乗用_ガソリン,係数_乗用_CNG,係数_乗用_軽油,係数_乗用_メタノール,係数_乗用_LPG),125,5,AR776),2,FALSE))))))</f>
        <v/>
      </c>
      <c r="AO776" s="376" t="str">
        <f>IF(T776="","",IF(OR(AH776="",AH776="-"),"－",IF(OR(AM776=8,AM776=9),"",IF(OR(AJ776=3,AJ776=4,AJ776=5,AJ776=6),VLOOKUP(AH776,INDEX((係数_バス貨物_ガソリン,係数_バス貨物_CNG,係数_バス貨物_軽油,係数_バス貨物_メタノール,係数_バス貨物_LPG),MATCH(AL776,【参考】排出ガスレベル!$AI$4:$AI$671,1),1,AR776):INDEX((係数_バス貨物_ガソリン,係数_バス貨物_CNG,係数_バス貨物_軽油,係数_バス貨物_メタノール,係数_バス貨物_LPG),MATCH(AL776+1,【参考】排出ガスレベル!$AI$4:$AI$671,1)-1,5,AR776),3,FALSE),IF(OR(AJ776=1,AJ776=2),VLOOKUP(AH776,INDEX((係数_乗用_ガソリン,係数_乗用_CNG,係数_乗用_軽油,係数_乗用_メタノール,係数_乗用_LPG),1,1,AR776):INDEX((係数_乗用_ガソリン,係数_乗用_CNG,係数_乗用_軽油,係数_乗用_メタノール,係数_乗用_LPG),125,5,AR776),3,FALSE))))))</f>
        <v/>
      </c>
      <c r="AP776" s="375" t="str">
        <f t="shared" si="350"/>
        <v/>
      </c>
      <c r="AQ776" s="444" t="str">
        <f t="shared" si="351"/>
        <v/>
      </c>
      <c r="AR776" s="375" t="str">
        <f t="shared" si="354"/>
        <v/>
      </c>
      <c r="AS776" s="377" t="str">
        <f t="shared" si="352"/>
        <v/>
      </c>
      <c r="AT776" s="378" t="str">
        <f t="shared" si="353"/>
        <v/>
      </c>
      <c r="AX776" s="625" t="b">
        <f t="shared" si="355"/>
        <v>0</v>
      </c>
      <c r="AY776" s="7" t="str">
        <f t="shared" si="356"/>
        <v>FALSEFALSEFALSE</v>
      </c>
      <c r="AZ776" s="626">
        <f t="shared" si="332"/>
        <v>0</v>
      </c>
      <c r="BA776" s="627" t="str">
        <f t="shared" si="333"/>
        <v/>
      </c>
      <c r="BB776" s="627">
        <f t="shared" si="334"/>
        <v>0</v>
      </c>
      <c r="BC776" s="690" t="str">
        <f t="shared" si="335"/>
        <v/>
      </c>
    </row>
    <row r="777" spans="1:55">
      <c r="A777" s="381">
        <v>721</v>
      </c>
      <c r="B777" s="117"/>
      <c r="C777" s="288"/>
      <c r="D777" s="289"/>
      <c r="E777" s="289"/>
      <c r="F777" s="290"/>
      <c r="G777" s="292"/>
      <c r="H777" s="116"/>
      <c r="I777" s="292"/>
      <c r="J777" s="116"/>
      <c r="K777" s="370" t="str">
        <f t="shared" si="326"/>
        <v/>
      </c>
      <c r="L777" s="370">
        <f t="shared" si="327"/>
        <v>0</v>
      </c>
      <c r="M777" s="370">
        <f t="shared" si="328"/>
        <v>0</v>
      </c>
      <c r="N777" s="371" t="str">
        <f t="shared" si="336"/>
        <v/>
      </c>
      <c r="O777" s="371" t="str">
        <f t="shared" si="337"/>
        <v/>
      </c>
      <c r="P777" s="371" t="str">
        <f t="shared" si="338"/>
        <v/>
      </c>
      <c r="Q777" s="371" t="str">
        <f t="shared" si="339"/>
        <v/>
      </c>
      <c r="R777" s="371" t="str">
        <f t="shared" si="340"/>
        <v/>
      </c>
      <c r="S777" s="371" t="str">
        <f t="shared" si="341"/>
        <v/>
      </c>
      <c r="T777" s="443" t="str">
        <f t="shared" si="329"/>
        <v/>
      </c>
      <c r="U777" s="539"/>
      <c r="V777" s="117"/>
      <c r="W777" s="118"/>
      <c r="X777" s="119"/>
      <c r="Y777" s="120"/>
      <c r="Z777" s="122"/>
      <c r="AA777" s="121"/>
      <c r="AB777" s="443" t="str">
        <f t="shared" si="330"/>
        <v/>
      </c>
      <c r="AC777" s="734" t="str">
        <f t="shared" si="331"/>
        <v/>
      </c>
      <c r="AD777" s="372"/>
      <c r="AE777" s="485"/>
      <c r="AF777" s="373" t="str">
        <f t="shared" si="342"/>
        <v/>
      </c>
      <c r="AG777" s="373" t="str">
        <f t="shared" si="343"/>
        <v/>
      </c>
      <c r="AH777" s="374" t="str">
        <f t="shared" si="344"/>
        <v/>
      </c>
      <c r="AI777" s="375" t="str">
        <f t="shared" si="345"/>
        <v/>
      </c>
      <c r="AJ777" s="375" t="str">
        <f t="shared" si="346"/>
        <v/>
      </c>
      <c r="AK777" s="375" t="str">
        <f t="shared" si="347"/>
        <v/>
      </c>
      <c r="AL777" s="375" t="str">
        <f t="shared" si="348"/>
        <v/>
      </c>
      <c r="AM777" s="375" t="str">
        <f t="shared" si="349"/>
        <v/>
      </c>
      <c r="AN777" s="376" t="str">
        <f>IF(AF777="","",IF(OR(AH777="",AH777="-"),"－",IF(OR(AM777=8,AM777=9),"",IF(OR(AJ777=3,AJ777=4,AJ777=5,AJ777=6),VLOOKUP(AH777,INDEX((係数_バス貨物_ガソリン,係数_バス貨物_CNG,係数_バス貨物_軽油,係数_バス貨物_メタノール,係数_バス貨物_LPG),MATCH(AL777,【参考】排出ガスレベル!$AI$4:$AI$671,1),1,AR777):INDEX((係数_バス貨物_ガソリン,係数_バス貨物_CNG,係数_バス貨物_軽油,係数_バス貨物_メタノール,係数_バス貨物_LPG),MATCH(AL777+1,【参考】排出ガスレベル!$AI$4:$AI$671,1)-1,5,AR777),2,FALSE),IF(OR(AJ777=1,AJ777=2),VLOOKUP(AH777,INDEX((係数_乗用_ガソリン,係数_乗用_CNG,係数_乗用_軽油,係数_乗用_メタノール,係数_乗用_LPG),1,1,AR777):INDEX((係数_乗用_ガソリン,係数_乗用_CNG,係数_乗用_軽油,係数_乗用_メタノール,係数_乗用_LPG),125,5,AR777),2,FALSE))))))</f>
        <v/>
      </c>
      <c r="AO777" s="376" t="str">
        <f>IF(T777="","",IF(OR(AH777="",AH777="-"),"－",IF(OR(AM777=8,AM777=9),"",IF(OR(AJ777=3,AJ777=4,AJ777=5,AJ777=6),VLOOKUP(AH777,INDEX((係数_バス貨物_ガソリン,係数_バス貨物_CNG,係数_バス貨物_軽油,係数_バス貨物_メタノール,係数_バス貨物_LPG),MATCH(AL777,【参考】排出ガスレベル!$AI$4:$AI$671,1),1,AR777):INDEX((係数_バス貨物_ガソリン,係数_バス貨物_CNG,係数_バス貨物_軽油,係数_バス貨物_メタノール,係数_バス貨物_LPG),MATCH(AL777+1,【参考】排出ガスレベル!$AI$4:$AI$671,1)-1,5,AR777),3,FALSE),IF(OR(AJ777=1,AJ777=2),VLOOKUP(AH777,INDEX((係数_乗用_ガソリン,係数_乗用_CNG,係数_乗用_軽油,係数_乗用_メタノール,係数_乗用_LPG),1,1,AR777):INDEX((係数_乗用_ガソリン,係数_乗用_CNG,係数_乗用_軽油,係数_乗用_メタノール,係数_乗用_LPG),125,5,AR777),3,FALSE))))))</f>
        <v/>
      </c>
      <c r="AP777" s="375" t="str">
        <f t="shared" si="350"/>
        <v/>
      </c>
      <c r="AQ777" s="444" t="str">
        <f t="shared" si="351"/>
        <v/>
      </c>
      <c r="AR777" s="375" t="str">
        <f t="shared" si="354"/>
        <v/>
      </c>
      <c r="AS777" s="377" t="str">
        <f t="shared" si="352"/>
        <v/>
      </c>
      <c r="AT777" s="378" t="str">
        <f t="shared" si="353"/>
        <v/>
      </c>
      <c r="AX777" s="625" t="b">
        <f t="shared" si="355"/>
        <v>0</v>
      </c>
      <c r="AY777" s="7" t="str">
        <f t="shared" si="356"/>
        <v>FALSEFALSEFALSE</v>
      </c>
      <c r="AZ777" s="626">
        <f t="shared" si="332"/>
        <v>0</v>
      </c>
      <c r="BA777" s="627" t="str">
        <f t="shared" si="333"/>
        <v/>
      </c>
      <c r="BB777" s="627">
        <f t="shared" si="334"/>
        <v>0</v>
      </c>
      <c r="BC777" s="690" t="str">
        <f t="shared" si="335"/>
        <v/>
      </c>
    </row>
    <row r="778" spans="1:55">
      <c r="A778" s="381">
        <v>722</v>
      </c>
      <c r="B778" s="117"/>
      <c r="C778" s="288"/>
      <c r="D778" s="289"/>
      <c r="E778" s="289"/>
      <c r="F778" s="290"/>
      <c r="G778" s="292"/>
      <c r="H778" s="116"/>
      <c r="I778" s="292"/>
      <c r="J778" s="116"/>
      <c r="K778" s="370" t="str">
        <f t="shared" si="326"/>
        <v/>
      </c>
      <c r="L778" s="370">
        <f t="shared" si="327"/>
        <v>0</v>
      </c>
      <c r="M778" s="370">
        <f t="shared" si="328"/>
        <v>0</v>
      </c>
      <c r="N778" s="371" t="str">
        <f t="shared" si="336"/>
        <v/>
      </c>
      <c r="O778" s="371" t="str">
        <f t="shared" si="337"/>
        <v/>
      </c>
      <c r="P778" s="371" t="str">
        <f t="shared" si="338"/>
        <v/>
      </c>
      <c r="Q778" s="371" t="str">
        <f t="shared" si="339"/>
        <v/>
      </c>
      <c r="R778" s="371" t="str">
        <f t="shared" si="340"/>
        <v/>
      </c>
      <c r="S778" s="371" t="str">
        <f t="shared" si="341"/>
        <v/>
      </c>
      <c r="T778" s="443" t="str">
        <f t="shared" si="329"/>
        <v/>
      </c>
      <c r="U778" s="539"/>
      <c r="V778" s="117"/>
      <c r="W778" s="118"/>
      <c r="X778" s="119"/>
      <c r="Y778" s="120"/>
      <c r="Z778" s="122"/>
      <c r="AA778" s="121"/>
      <c r="AB778" s="443" t="str">
        <f t="shared" si="330"/>
        <v/>
      </c>
      <c r="AC778" s="734" t="str">
        <f t="shared" si="331"/>
        <v/>
      </c>
      <c r="AD778" s="372"/>
      <c r="AE778" s="485"/>
      <c r="AF778" s="373" t="str">
        <f t="shared" si="342"/>
        <v/>
      </c>
      <c r="AG778" s="373" t="str">
        <f t="shared" si="343"/>
        <v/>
      </c>
      <c r="AH778" s="374" t="str">
        <f t="shared" si="344"/>
        <v/>
      </c>
      <c r="AI778" s="375" t="str">
        <f t="shared" si="345"/>
        <v/>
      </c>
      <c r="AJ778" s="375" t="str">
        <f t="shared" si="346"/>
        <v/>
      </c>
      <c r="AK778" s="375" t="str">
        <f t="shared" si="347"/>
        <v/>
      </c>
      <c r="AL778" s="375" t="str">
        <f t="shared" si="348"/>
        <v/>
      </c>
      <c r="AM778" s="375" t="str">
        <f t="shared" si="349"/>
        <v/>
      </c>
      <c r="AN778" s="376" t="str">
        <f>IF(AF778="","",IF(OR(AH778="",AH778="-"),"－",IF(OR(AM778=8,AM778=9),"",IF(OR(AJ778=3,AJ778=4,AJ778=5,AJ778=6),VLOOKUP(AH778,INDEX((係数_バス貨物_ガソリン,係数_バス貨物_CNG,係数_バス貨物_軽油,係数_バス貨物_メタノール,係数_バス貨物_LPG),MATCH(AL778,【参考】排出ガスレベル!$AI$4:$AI$671,1),1,AR778):INDEX((係数_バス貨物_ガソリン,係数_バス貨物_CNG,係数_バス貨物_軽油,係数_バス貨物_メタノール,係数_バス貨物_LPG),MATCH(AL778+1,【参考】排出ガスレベル!$AI$4:$AI$671,1)-1,5,AR778),2,FALSE),IF(OR(AJ778=1,AJ778=2),VLOOKUP(AH778,INDEX((係数_乗用_ガソリン,係数_乗用_CNG,係数_乗用_軽油,係数_乗用_メタノール,係数_乗用_LPG),1,1,AR778):INDEX((係数_乗用_ガソリン,係数_乗用_CNG,係数_乗用_軽油,係数_乗用_メタノール,係数_乗用_LPG),125,5,AR778),2,FALSE))))))</f>
        <v/>
      </c>
      <c r="AO778" s="376" t="str">
        <f>IF(T778="","",IF(OR(AH778="",AH778="-"),"－",IF(OR(AM778=8,AM778=9),"",IF(OR(AJ778=3,AJ778=4,AJ778=5,AJ778=6),VLOOKUP(AH778,INDEX((係数_バス貨物_ガソリン,係数_バス貨物_CNG,係数_バス貨物_軽油,係数_バス貨物_メタノール,係数_バス貨物_LPG),MATCH(AL778,【参考】排出ガスレベル!$AI$4:$AI$671,1),1,AR778):INDEX((係数_バス貨物_ガソリン,係数_バス貨物_CNG,係数_バス貨物_軽油,係数_バス貨物_メタノール,係数_バス貨物_LPG),MATCH(AL778+1,【参考】排出ガスレベル!$AI$4:$AI$671,1)-1,5,AR778),3,FALSE),IF(OR(AJ778=1,AJ778=2),VLOOKUP(AH778,INDEX((係数_乗用_ガソリン,係数_乗用_CNG,係数_乗用_軽油,係数_乗用_メタノール,係数_乗用_LPG),1,1,AR778):INDEX((係数_乗用_ガソリン,係数_乗用_CNG,係数_乗用_軽油,係数_乗用_メタノール,係数_乗用_LPG),125,5,AR778),3,FALSE))))))</f>
        <v/>
      </c>
      <c r="AP778" s="375" t="str">
        <f t="shared" si="350"/>
        <v/>
      </c>
      <c r="AQ778" s="444" t="str">
        <f t="shared" si="351"/>
        <v/>
      </c>
      <c r="AR778" s="375" t="str">
        <f t="shared" si="354"/>
        <v/>
      </c>
      <c r="AS778" s="377" t="str">
        <f t="shared" si="352"/>
        <v/>
      </c>
      <c r="AT778" s="378" t="str">
        <f t="shared" si="353"/>
        <v/>
      </c>
      <c r="AX778" s="625" t="b">
        <f t="shared" si="355"/>
        <v>0</v>
      </c>
      <c r="AY778" s="7" t="str">
        <f t="shared" si="356"/>
        <v>FALSEFALSEFALSE</v>
      </c>
      <c r="AZ778" s="626">
        <f t="shared" si="332"/>
        <v>0</v>
      </c>
      <c r="BA778" s="627" t="str">
        <f t="shared" si="333"/>
        <v/>
      </c>
      <c r="BB778" s="627">
        <f t="shared" si="334"/>
        <v>0</v>
      </c>
      <c r="BC778" s="690" t="str">
        <f t="shared" si="335"/>
        <v/>
      </c>
    </row>
    <row r="779" spans="1:55">
      <c r="A779" s="381">
        <v>723</v>
      </c>
      <c r="B779" s="117"/>
      <c r="C779" s="288"/>
      <c r="D779" s="289"/>
      <c r="E779" s="289"/>
      <c r="F779" s="290"/>
      <c r="G779" s="292"/>
      <c r="H779" s="116"/>
      <c r="I779" s="292"/>
      <c r="J779" s="116"/>
      <c r="K779" s="370" t="str">
        <f t="shared" si="326"/>
        <v/>
      </c>
      <c r="L779" s="370">
        <f t="shared" si="327"/>
        <v>0</v>
      </c>
      <c r="M779" s="370">
        <f t="shared" si="328"/>
        <v>0</v>
      </c>
      <c r="N779" s="371" t="str">
        <f t="shared" si="336"/>
        <v/>
      </c>
      <c r="O779" s="371" t="str">
        <f t="shared" si="337"/>
        <v/>
      </c>
      <c r="P779" s="371" t="str">
        <f t="shared" si="338"/>
        <v/>
      </c>
      <c r="Q779" s="371" t="str">
        <f t="shared" si="339"/>
        <v/>
      </c>
      <c r="R779" s="371" t="str">
        <f t="shared" si="340"/>
        <v/>
      </c>
      <c r="S779" s="371" t="str">
        <f t="shared" si="341"/>
        <v/>
      </c>
      <c r="T779" s="443" t="str">
        <f t="shared" si="329"/>
        <v/>
      </c>
      <c r="U779" s="539"/>
      <c r="V779" s="117"/>
      <c r="W779" s="118"/>
      <c r="X779" s="119"/>
      <c r="Y779" s="120"/>
      <c r="Z779" s="122"/>
      <c r="AA779" s="121"/>
      <c r="AB779" s="443" t="str">
        <f t="shared" si="330"/>
        <v/>
      </c>
      <c r="AC779" s="734" t="str">
        <f t="shared" si="331"/>
        <v/>
      </c>
      <c r="AD779" s="372"/>
      <c r="AE779" s="485"/>
      <c r="AF779" s="373" t="str">
        <f t="shared" si="342"/>
        <v/>
      </c>
      <c r="AG779" s="373" t="str">
        <f t="shared" si="343"/>
        <v/>
      </c>
      <c r="AH779" s="374" t="str">
        <f t="shared" si="344"/>
        <v/>
      </c>
      <c r="AI779" s="375" t="str">
        <f t="shared" si="345"/>
        <v/>
      </c>
      <c r="AJ779" s="375" t="str">
        <f t="shared" si="346"/>
        <v/>
      </c>
      <c r="AK779" s="375" t="str">
        <f t="shared" si="347"/>
        <v/>
      </c>
      <c r="AL779" s="375" t="str">
        <f t="shared" si="348"/>
        <v/>
      </c>
      <c r="AM779" s="375" t="str">
        <f t="shared" si="349"/>
        <v/>
      </c>
      <c r="AN779" s="376" t="str">
        <f>IF(AF779="","",IF(OR(AH779="",AH779="-"),"－",IF(OR(AM779=8,AM779=9),"",IF(OR(AJ779=3,AJ779=4,AJ779=5,AJ779=6),VLOOKUP(AH779,INDEX((係数_バス貨物_ガソリン,係数_バス貨物_CNG,係数_バス貨物_軽油,係数_バス貨物_メタノール,係数_バス貨物_LPG),MATCH(AL779,【参考】排出ガスレベル!$AI$4:$AI$671,1),1,AR779):INDEX((係数_バス貨物_ガソリン,係数_バス貨物_CNG,係数_バス貨物_軽油,係数_バス貨物_メタノール,係数_バス貨物_LPG),MATCH(AL779+1,【参考】排出ガスレベル!$AI$4:$AI$671,1)-1,5,AR779),2,FALSE),IF(OR(AJ779=1,AJ779=2),VLOOKUP(AH779,INDEX((係数_乗用_ガソリン,係数_乗用_CNG,係数_乗用_軽油,係数_乗用_メタノール,係数_乗用_LPG),1,1,AR779):INDEX((係数_乗用_ガソリン,係数_乗用_CNG,係数_乗用_軽油,係数_乗用_メタノール,係数_乗用_LPG),125,5,AR779),2,FALSE))))))</f>
        <v/>
      </c>
      <c r="AO779" s="376" t="str">
        <f>IF(T779="","",IF(OR(AH779="",AH779="-"),"－",IF(OR(AM779=8,AM779=9),"",IF(OR(AJ779=3,AJ779=4,AJ779=5,AJ779=6),VLOOKUP(AH779,INDEX((係数_バス貨物_ガソリン,係数_バス貨物_CNG,係数_バス貨物_軽油,係数_バス貨物_メタノール,係数_バス貨物_LPG),MATCH(AL779,【参考】排出ガスレベル!$AI$4:$AI$671,1),1,AR779):INDEX((係数_バス貨物_ガソリン,係数_バス貨物_CNG,係数_バス貨物_軽油,係数_バス貨物_メタノール,係数_バス貨物_LPG),MATCH(AL779+1,【参考】排出ガスレベル!$AI$4:$AI$671,1)-1,5,AR779),3,FALSE),IF(OR(AJ779=1,AJ779=2),VLOOKUP(AH779,INDEX((係数_乗用_ガソリン,係数_乗用_CNG,係数_乗用_軽油,係数_乗用_メタノール,係数_乗用_LPG),1,1,AR779):INDEX((係数_乗用_ガソリン,係数_乗用_CNG,係数_乗用_軽油,係数_乗用_メタノール,係数_乗用_LPG),125,5,AR779),3,FALSE))))))</f>
        <v/>
      </c>
      <c r="AP779" s="375" t="str">
        <f t="shared" si="350"/>
        <v/>
      </c>
      <c r="AQ779" s="444" t="str">
        <f t="shared" si="351"/>
        <v/>
      </c>
      <c r="AR779" s="375" t="str">
        <f t="shared" si="354"/>
        <v/>
      </c>
      <c r="AS779" s="377" t="str">
        <f t="shared" si="352"/>
        <v/>
      </c>
      <c r="AT779" s="378" t="str">
        <f t="shared" si="353"/>
        <v/>
      </c>
      <c r="AX779" s="625" t="b">
        <f t="shared" si="355"/>
        <v>0</v>
      </c>
      <c r="AY779" s="7" t="str">
        <f t="shared" si="356"/>
        <v>FALSEFALSEFALSE</v>
      </c>
      <c r="AZ779" s="626">
        <f t="shared" si="332"/>
        <v>0</v>
      </c>
      <c r="BA779" s="627" t="str">
        <f t="shared" si="333"/>
        <v/>
      </c>
      <c r="BB779" s="627">
        <f t="shared" si="334"/>
        <v>0</v>
      </c>
      <c r="BC779" s="690" t="str">
        <f t="shared" si="335"/>
        <v/>
      </c>
    </row>
    <row r="780" spans="1:55">
      <c r="A780" s="381">
        <v>724</v>
      </c>
      <c r="B780" s="117"/>
      <c r="C780" s="288"/>
      <c r="D780" s="289"/>
      <c r="E780" s="289"/>
      <c r="F780" s="290"/>
      <c r="G780" s="292"/>
      <c r="H780" s="116"/>
      <c r="I780" s="292"/>
      <c r="J780" s="116"/>
      <c r="K780" s="370" t="str">
        <f t="shared" si="326"/>
        <v/>
      </c>
      <c r="L780" s="370">
        <f t="shared" si="327"/>
        <v>0</v>
      </c>
      <c r="M780" s="370">
        <f t="shared" si="328"/>
        <v>0</v>
      </c>
      <c r="N780" s="371" t="str">
        <f t="shared" si="336"/>
        <v/>
      </c>
      <c r="O780" s="371" t="str">
        <f t="shared" si="337"/>
        <v/>
      </c>
      <c r="P780" s="371" t="str">
        <f t="shared" si="338"/>
        <v/>
      </c>
      <c r="Q780" s="371" t="str">
        <f t="shared" si="339"/>
        <v/>
      </c>
      <c r="R780" s="371" t="str">
        <f t="shared" si="340"/>
        <v/>
      </c>
      <c r="S780" s="371" t="str">
        <f t="shared" si="341"/>
        <v/>
      </c>
      <c r="T780" s="443" t="str">
        <f t="shared" si="329"/>
        <v/>
      </c>
      <c r="U780" s="539"/>
      <c r="V780" s="117"/>
      <c r="W780" s="118"/>
      <c r="X780" s="119"/>
      <c r="Y780" s="120"/>
      <c r="Z780" s="122"/>
      <c r="AA780" s="121"/>
      <c r="AB780" s="443" t="str">
        <f t="shared" si="330"/>
        <v/>
      </c>
      <c r="AC780" s="734" t="str">
        <f t="shared" si="331"/>
        <v/>
      </c>
      <c r="AD780" s="372"/>
      <c r="AE780" s="485"/>
      <c r="AF780" s="373" t="str">
        <f t="shared" si="342"/>
        <v/>
      </c>
      <c r="AG780" s="373" t="str">
        <f t="shared" si="343"/>
        <v/>
      </c>
      <c r="AH780" s="374" t="str">
        <f t="shared" si="344"/>
        <v/>
      </c>
      <c r="AI780" s="375" t="str">
        <f t="shared" si="345"/>
        <v/>
      </c>
      <c r="AJ780" s="375" t="str">
        <f t="shared" si="346"/>
        <v/>
      </c>
      <c r="AK780" s="375" t="str">
        <f t="shared" si="347"/>
        <v/>
      </c>
      <c r="AL780" s="375" t="str">
        <f t="shared" si="348"/>
        <v/>
      </c>
      <c r="AM780" s="375" t="str">
        <f t="shared" si="349"/>
        <v/>
      </c>
      <c r="AN780" s="376" t="str">
        <f>IF(AF780="","",IF(OR(AH780="",AH780="-"),"－",IF(OR(AM780=8,AM780=9),"",IF(OR(AJ780=3,AJ780=4,AJ780=5,AJ780=6),VLOOKUP(AH780,INDEX((係数_バス貨物_ガソリン,係数_バス貨物_CNG,係数_バス貨物_軽油,係数_バス貨物_メタノール,係数_バス貨物_LPG),MATCH(AL780,【参考】排出ガスレベル!$AI$4:$AI$671,1),1,AR780):INDEX((係数_バス貨物_ガソリン,係数_バス貨物_CNG,係数_バス貨物_軽油,係数_バス貨物_メタノール,係数_バス貨物_LPG),MATCH(AL780+1,【参考】排出ガスレベル!$AI$4:$AI$671,1)-1,5,AR780),2,FALSE),IF(OR(AJ780=1,AJ780=2),VLOOKUP(AH780,INDEX((係数_乗用_ガソリン,係数_乗用_CNG,係数_乗用_軽油,係数_乗用_メタノール,係数_乗用_LPG),1,1,AR780):INDEX((係数_乗用_ガソリン,係数_乗用_CNG,係数_乗用_軽油,係数_乗用_メタノール,係数_乗用_LPG),125,5,AR780),2,FALSE))))))</f>
        <v/>
      </c>
      <c r="AO780" s="376" t="str">
        <f>IF(T780="","",IF(OR(AH780="",AH780="-"),"－",IF(OR(AM780=8,AM780=9),"",IF(OR(AJ780=3,AJ780=4,AJ780=5,AJ780=6),VLOOKUP(AH780,INDEX((係数_バス貨物_ガソリン,係数_バス貨物_CNG,係数_バス貨物_軽油,係数_バス貨物_メタノール,係数_バス貨物_LPG),MATCH(AL780,【参考】排出ガスレベル!$AI$4:$AI$671,1),1,AR780):INDEX((係数_バス貨物_ガソリン,係数_バス貨物_CNG,係数_バス貨物_軽油,係数_バス貨物_メタノール,係数_バス貨物_LPG),MATCH(AL780+1,【参考】排出ガスレベル!$AI$4:$AI$671,1)-1,5,AR780),3,FALSE),IF(OR(AJ780=1,AJ780=2),VLOOKUP(AH780,INDEX((係数_乗用_ガソリン,係数_乗用_CNG,係数_乗用_軽油,係数_乗用_メタノール,係数_乗用_LPG),1,1,AR780):INDEX((係数_乗用_ガソリン,係数_乗用_CNG,係数_乗用_軽油,係数_乗用_メタノール,係数_乗用_LPG),125,5,AR780),3,FALSE))))))</f>
        <v/>
      </c>
      <c r="AP780" s="375" t="str">
        <f t="shared" si="350"/>
        <v/>
      </c>
      <c r="AQ780" s="444" t="str">
        <f t="shared" si="351"/>
        <v/>
      </c>
      <c r="AR780" s="375" t="str">
        <f t="shared" si="354"/>
        <v/>
      </c>
      <c r="AS780" s="377" t="str">
        <f t="shared" si="352"/>
        <v/>
      </c>
      <c r="AT780" s="378" t="str">
        <f t="shared" si="353"/>
        <v/>
      </c>
      <c r="AX780" s="625" t="b">
        <f t="shared" si="355"/>
        <v>0</v>
      </c>
      <c r="AY780" s="7" t="str">
        <f t="shared" si="356"/>
        <v>FALSEFALSEFALSE</v>
      </c>
      <c r="AZ780" s="626">
        <f t="shared" si="332"/>
        <v>0</v>
      </c>
      <c r="BA780" s="627" t="str">
        <f t="shared" si="333"/>
        <v/>
      </c>
      <c r="BB780" s="627">
        <f t="shared" si="334"/>
        <v>0</v>
      </c>
      <c r="BC780" s="690" t="str">
        <f t="shared" si="335"/>
        <v/>
      </c>
    </row>
    <row r="781" spans="1:55">
      <c r="A781" s="381">
        <v>725</v>
      </c>
      <c r="B781" s="117"/>
      <c r="C781" s="288"/>
      <c r="D781" s="289"/>
      <c r="E781" s="289"/>
      <c r="F781" s="290"/>
      <c r="G781" s="292"/>
      <c r="H781" s="116"/>
      <c r="I781" s="292"/>
      <c r="J781" s="116"/>
      <c r="K781" s="370" t="str">
        <f t="shared" si="326"/>
        <v/>
      </c>
      <c r="L781" s="370">
        <f t="shared" si="327"/>
        <v>0</v>
      </c>
      <c r="M781" s="370">
        <f t="shared" si="328"/>
        <v>0</v>
      </c>
      <c r="N781" s="371" t="str">
        <f t="shared" si="336"/>
        <v/>
      </c>
      <c r="O781" s="371" t="str">
        <f t="shared" si="337"/>
        <v/>
      </c>
      <c r="P781" s="371" t="str">
        <f t="shared" si="338"/>
        <v/>
      </c>
      <c r="Q781" s="371" t="str">
        <f t="shared" si="339"/>
        <v/>
      </c>
      <c r="R781" s="371" t="str">
        <f t="shared" si="340"/>
        <v/>
      </c>
      <c r="S781" s="371" t="str">
        <f t="shared" si="341"/>
        <v/>
      </c>
      <c r="T781" s="443" t="str">
        <f t="shared" si="329"/>
        <v/>
      </c>
      <c r="U781" s="539"/>
      <c r="V781" s="117"/>
      <c r="W781" s="118"/>
      <c r="X781" s="119"/>
      <c r="Y781" s="120"/>
      <c r="Z781" s="122"/>
      <c r="AA781" s="121"/>
      <c r="AB781" s="443" t="str">
        <f t="shared" si="330"/>
        <v/>
      </c>
      <c r="AC781" s="734" t="str">
        <f t="shared" si="331"/>
        <v/>
      </c>
      <c r="AD781" s="372"/>
      <c r="AE781" s="485"/>
      <c r="AF781" s="373" t="str">
        <f t="shared" si="342"/>
        <v/>
      </c>
      <c r="AG781" s="373" t="str">
        <f t="shared" si="343"/>
        <v/>
      </c>
      <c r="AH781" s="374" t="str">
        <f t="shared" si="344"/>
        <v/>
      </c>
      <c r="AI781" s="375" t="str">
        <f t="shared" si="345"/>
        <v/>
      </c>
      <c r="AJ781" s="375" t="str">
        <f t="shared" si="346"/>
        <v/>
      </c>
      <c r="AK781" s="375" t="str">
        <f t="shared" si="347"/>
        <v/>
      </c>
      <c r="AL781" s="375" t="str">
        <f t="shared" si="348"/>
        <v/>
      </c>
      <c r="AM781" s="375" t="str">
        <f t="shared" si="349"/>
        <v/>
      </c>
      <c r="AN781" s="376" t="str">
        <f>IF(AF781="","",IF(OR(AH781="",AH781="-"),"－",IF(OR(AM781=8,AM781=9),"",IF(OR(AJ781=3,AJ781=4,AJ781=5,AJ781=6),VLOOKUP(AH781,INDEX((係数_バス貨物_ガソリン,係数_バス貨物_CNG,係数_バス貨物_軽油,係数_バス貨物_メタノール,係数_バス貨物_LPG),MATCH(AL781,【参考】排出ガスレベル!$AI$4:$AI$671,1),1,AR781):INDEX((係数_バス貨物_ガソリン,係数_バス貨物_CNG,係数_バス貨物_軽油,係数_バス貨物_メタノール,係数_バス貨物_LPG),MATCH(AL781+1,【参考】排出ガスレベル!$AI$4:$AI$671,1)-1,5,AR781),2,FALSE),IF(OR(AJ781=1,AJ781=2),VLOOKUP(AH781,INDEX((係数_乗用_ガソリン,係数_乗用_CNG,係数_乗用_軽油,係数_乗用_メタノール,係数_乗用_LPG),1,1,AR781):INDEX((係数_乗用_ガソリン,係数_乗用_CNG,係数_乗用_軽油,係数_乗用_メタノール,係数_乗用_LPG),125,5,AR781),2,FALSE))))))</f>
        <v/>
      </c>
      <c r="AO781" s="376" t="str">
        <f>IF(T781="","",IF(OR(AH781="",AH781="-"),"－",IF(OR(AM781=8,AM781=9),"",IF(OR(AJ781=3,AJ781=4,AJ781=5,AJ781=6),VLOOKUP(AH781,INDEX((係数_バス貨物_ガソリン,係数_バス貨物_CNG,係数_バス貨物_軽油,係数_バス貨物_メタノール,係数_バス貨物_LPG),MATCH(AL781,【参考】排出ガスレベル!$AI$4:$AI$671,1),1,AR781):INDEX((係数_バス貨物_ガソリン,係数_バス貨物_CNG,係数_バス貨物_軽油,係数_バス貨物_メタノール,係数_バス貨物_LPG),MATCH(AL781+1,【参考】排出ガスレベル!$AI$4:$AI$671,1)-1,5,AR781),3,FALSE),IF(OR(AJ781=1,AJ781=2),VLOOKUP(AH781,INDEX((係数_乗用_ガソリン,係数_乗用_CNG,係数_乗用_軽油,係数_乗用_メタノール,係数_乗用_LPG),1,1,AR781):INDEX((係数_乗用_ガソリン,係数_乗用_CNG,係数_乗用_軽油,係数_乗用_メタノール,係数_乗用_LPG),125,5,AR781),3,FALSE))))))</f>
        <v/>
      </c>
      <c r="AP781" s="375" t="str">
        <f t="shared" si="350"/>
        <v/>
      </c>
      <c r="AQ781" s="444" t="str">
        <f t="shared" si="351"/>
        <v/>
      </c>
      <c r="AR781" s="375" t="str">
        <f t="shared" si="354"/>
        <v/>
      </c>
      <c r="AS781" s="377" t="str">
        <f t="shared" si="352"/>
        <v/>
      </c>
      <c r="AT781" s="378" t="str">
        <f t="shared" si="353"/>
        <v/>
      </c>
      <c r="AX781" s="625" t="b">
        <f t="shared" si="355"/>
        <v>0</v>
      </c>
      <c r="AY781" s="7" t="str">
        <f t="shared" si="356"/>
        <v>FALSEFALSEFALSE</v>
      </c>
      <c r="AZ781" s="626">
        <f t="shared" si="332"/>
        <v>0</v>
      </c>
      <c r="BA781" s="627" t="str">
        <f t="shared" si="333"/>
        <v/>
      </c>
      <c r="BB781" s="627">
        <f t="shared" si="334"/>
        <v>0</v>
      </c>
      <c r="BC781" s="690" t="str">
        <f t="shared" si="335"/>
        <v/>
      </c>
    </row>
    <row r="782" spans="1:55">
      <c r="A782" s="381">
        <v>726</v>
      </c>
      <c r="B782" s="117"/>
      <c r="C782" s="288"/>
      <c r="D782" s="289"/>
      <c r="E782" s="289"/>
      <c r="F782" s="290"/>
      <c r="G782" s="292"/>
      <c r="H782" s="116"/>
      <c r="I782" s="292"/>
      <c r="J782" s="116"/>
      <c r="K782" s="370" t="str">
        <f t="shared" si="326"/>
        <v/>
      </c>
      <c r="L782" s="370">
        <f t="shared" si="327"/>
        <v>0</v>
      </c>
      <c r="M782" s="370">
        <f t="shared" si="328"/>
        <v>0</v>
      </c>
      <c r="N782" s="371" t="str">
        <f t="shared" si="336"/>
        <v/>
      </c>
      <c r="O782" s="371" t="str">
        <f t="shared" si="337"/>
        <v/>
      </c>
      <c r="P782" s="371" t="str">
        <f t="shared" si="338"/>
        <v/>
      </c>
      <c r="Q782" s="371" t="str">
        <f t="shared" si="339"/>
        <v/>
      </c>
      <c r="R782" s="371" t="str">
        <f t="shared" si="340"/>
        <v/>
      </c>
      <c r="S782" s="371" t="str">
        <f t="shared" si="341"/>
        <v/>
      </c>
      <c r="T782" s="443" t="str">
        <f t="shared" si="329"/>
        <v/>
      </c>
      <c r="U782" s="539"/>
      <c r="V782" s="117"/>
      <c r="W782" s="118"/>
      <c r="X782" s="119"/>
      <c r="Y782" s="120"/>
      <c r="Z782" s="122"/>
      <c r="AA782" s="121"/>
      <c r="AB782" s="443" t="str">
        <f t="shared" si="330"/>
        <v/>
      </c>
      <c r="AC782" s="734" t="str">
        <f t="shared" si="331"/>
        <v/>
      </c>
      <c r="AD782" s="372"/>
      <c r="AE782" s="485"/>
      <c r="AF782" s="373" t="str">
        <f t="shared" si="342"/>
        <v/>
      </c>
      <c r="AG782" s="373" t="str">
        <f t="shared" si="343"/>
        <v/>
      </c>
      <c r="AH782" s="374" t="str">
        <f t="shared" si="344"/>
        <v/>
      </c>
      <c r="AI782" s="375" t="str">
        <f t="shared" si="345"/>
        <v/>
      </c>
      <c r="AJ782" s="375" t="str">
        <f t="shared" si="346"/>
        <v/>
      </c>
      <c r="AK782" s="375" t="str">
        <f t="shared" si="347"/>
        <v/>
      </c>
      <c r="AL782" s="375" t="str">
        <f t="shared" si="348"/>
        <v/>
      </c>
      <c r="AM782" s="375" t="str">
        <f t="shared" si="349"/>
        <v/>
      </c>
      <c r="AN782" s="376" t="str">
        <f>IF(AF782="","",IF(OR(AH782="",AH782="-"),"－",IF(OR(AM782=8,AM782=9),"",IF(OR(AJ782=3,AJ782=4,AJ782=5,AJ782=6),VLOOKUP(AH782,INDEX((係数_バス貨物_ガソリン,係数_バス貨物_CNG,係数_バス貨物_軽油,係数_バス貨物_メタノール,係数_バス貨物_LPG),MATCH(AL782,【参考】排出ガスレベル!$AI$4:$AI$671,1),1,AR782):INDEX((係数_バス貨物_ガソリン,係数_バス貨物_CNG,係数_バス貨物_軽油,係数_バス貨物_メタノール,係数_バス貨物_LPG),MATCH(AL782+1,【参考】排出ガスレベル!$AI$4:$AI$671,1)-1,5,AR782),2,FALSE),IF(OR(AJ782=1,AJ782=2),VLOOKUP(AH782,INDEX((係数_乗用_ガソリン,係数_乗用_CNG,係数_乗用_軽油,係数_乗用_メタノール,係数_乗用_LPG),1,1,AR782):INDEX((係数_乗用_ガソリン,係数_乗用_CNG,係数_乗用_軽油,係数_乗用_メタノール,係数_乗用_LPG),125,5,AR782),2,FALSE))))))</f>
        <v/>
      </c>
      <c r="AO782" s="376" t="str">
        <f>IF(T782="","",IF(OR(AH782="",AH782="-"),"－",IF(OR(AM782=8,AM782=9),"",IF(OR(AJ782=3,AJ782=4,AJ782=5,AJ782=6),VLOOKUP(AH782,INDEX((係数_バス貨物_ガソリン,係数_バス貨物_CNG,係数_バス貨物_軽油,係数_バス貨物_メタノール,係数_バス貨物_LPG),MATCH(AL782,【参考】排出ガスレベル!$AI$4:$AI$671,1),1,AR782):INDEX((係数_バス貨物_ガソリン,係数_バス貨物_CNG,係数_バス貨物_軽油,係数_バス貨物_メタノール,係数_バス貨物_LPG),MATCH(AL782+1,【参考】排出ガスレベル!$AI$4:$AI$671,1)-1,5,AR782),3,FALSE),IF(OR(AJ782=1,AJ782=2),VLOOKUP(AH782,INDEX((係数_乗用_ガソリン,係数_乗用_CNG,係数_乗用_軽油,係数_乗用_メタノール,係数_乗用_LPG),1,1,AR782):INDEX((係数_乗用_ガソリン,係数_乗用_CNG,係数_乗用_軽油,係数_乗用_メタノール,係数_乗用_LPG),125,5,AR782),3,FALSE))))))</f>
        <v/>
      </c>
      <c r="AP782" s="375" t="str">
        <f t="shared" si="350"/>
        <v/>
      </c>
      <c r="AQ782" s="444" t="str">
        <f t="shared" si="351"/>
        <v/>
      </c>
      <c r="AR782" s="375" t="str">
        <f t="shared" si="354"/>
        <v/>
      </c>
      <c r="AS782" s="377" t="str">
        <f t="shared" si="352"/>
        <v/>
      </c>
      <c r="AT782" s="378" t="str">
        <f t="shared" si="353"/>
        <v/>
      </c>
      <c r="AX782" s="625" t="b">
        <f t="shared" si="355"/>
        <v>0</v>
      </c>
      <c r="AY782" s="7" t="str">
        <f t="shared" si="356"/>
        <v>FALSEFALSEFALSE</v>
      </c>
      <c r="AZ782" s="626">
        <f t="shared" si="332"/>
        <v>0</v>
      </c>
      <c r="BA782" s="627" t="str">
        <f t="shared" si="333"/>
        <v/>
      </c>
      <c r="BB782" s="627">
        <f t="shared" si="334"/>
        <v>0</v>
      </c>
      <c r="BC782" s="690" t="str">
        <f t="shared" si="335"/>
        <v/>
      </c>
    </row>
    <row r="783" spans="1:55">
      <c r="A783" s="381">
        <v>727</v>
      </c>
      <c r="B783" s="117"/>
      <c r="C783" s="288"/>
      <c r="D783" s="289"/>
      <c r="E783" s="289"/>
      <c r="F783" s="290"/>
      <c r="G783" s="292"/>
      <c r="H783" s="116"/>
      <c r="I783" s="292"/>
      <c r="J783" s="116"/>
      <c r="K783" s="370" t="str">
        <f t="shared" si="326"/>
        <v/>
      </c>
      <c r="L783" s="370">
        <f t="shared" si="327"/>
        <v>0</v>
      </c>
      <c r="M783" s="370">
        <f t="shared" si="328"/>
        <v>0</v>
      </c>
      <c r="N783" s="371" t="str">
        <f t="shared" si="336"/>
        <v/>
      </c>
      <c r="O783" s="371" t="str">
        <f t="shared" si="337"/>
        <v/>
      </c>
      <c r="P783" s="371" t="str">
        <f t="shared" si="338"/>
        <v/>
      </c>
      <c r="Q783" s="371" t="str">
        <f t="shared" si="339"/>
        <v/>
      </c>
      <c r="R783" s="371" t="str">
        <f t="shared" si="340"/>
        <v/>
      </c>
      <c r="S783" s="371" t="str">
        <f t="shared" si="341"/>
        <v/>
      </c>
      <c r="T783" s="443" t="str">
        <f t="shared" si="329"/>
        <v/>
      </c>
      <c r="U783" s="539"/>
      <c r="V783" s="117"/>
      <c r="W783" s="118"/>
      <c r="X783" s="119"/>
      <c r="Y783" s="120"/>
      <c r="Z783" s="122"/>
      <c r="AA783" s="121"/>
      <c r="AB783" s="443" t="str">
        <f t="shared" si="330"/>
        <v/>
      </c>
      <c r="AC783" s="734" t="str">
        <f t="shared" si="331"/>
        <v/>
      </c>
      <c r="AD783" s="372"/>
      <c r="AE783" s="485"/>
      <c r="AF783" s="373" t="str">
        <f t="shared" si="342"/>
        <v/>
      </c>
      <c r="AG783" s="373" t="str">
        <f t="shared" si="343"/>
        <v/>
      </c>
      <c r="AH783" s="374" t="str">
        <f t="shared" si="344"/>
        <v/>
      </c>
      <c r="AI783" s="375" t="str">
        <f t="shared" si="345"/>
        <v/>
      </c>
      <c r="AJ783" s="375" t="str">
        <f t="shared" si="346"/>
        <v/>
      </c>
      <c r="AK783" s="375" t="str">
        <f t="shared" si="347"/>
        <v/>
      </c>
      <c r="AL783" s="375" t="str">
        <f t="shared" si="348"/>
        <v/>
      </c>
      <c r="AM783" s="375" t="str">
        <f t="shared" si="349"/>
        <v/>
      </c>
      <c r="AN783" s="376" t="str">
        <f>IF(AF783="","",IF(OR(AH783="",AH783="-"),"－",IF(OR(AM783=8,AM783=9),"",IF(OR(AJ783=3,AJ783=4,AJ783=5,AJ783=6),VLOOKUP(AH783,INDEX((係数_バス貨物_ガソリン,係数_バス貨物_CNG,係数_バス貨物_軽油,係数_バス貨物_メタノール,係数_バス貨物_LPG),MATCH(AL783,【参考】排出ガスレベル!$AI$4:$AI$671,1),1,AR783):INDEX((係数_バス貨物_ガソリン,係数_バス貨物_CNG,係数_バス貨物_軽油,係数_バス貨物_メタノール,係数_バス貨物_LPG),MATCH(AL783+1,【参考】排出ガスレベル!$AI$4:$AI$671,1)-1,5,AR783),2,FALSE),IF(OR(AJ783=1,AJ783=2),VLOOKUP(AH783,INDEX((係数_乗用_ガソリン,係数_乗用_CNG,係数_乗用_軽油,係数_乗用_メタノール,係数_乗用_LPG),1,1,AR783):INDEX((係数_乗用_ガソリン,係数_乗用_CNG,係数_乗用_軽油,係数_乗用_メタノール,係数_乗用_LPG),125,5,AR783),2,FALSE))))))</f>
        <v/>
      </c>
      <c r="AO783" s="376" t="str">
        <f>IF(T783="","",IF(OR(AH783="",AH783="-"),"－",IF(OR(AM783=8,AM783=9),"",IF(OR(AJ783=3,AJ783=4,AJ783=5,AJ783=6),VLOOKUP(AH783,INDEX((係数_バス貨物_ガソリン,係数_バス貨物_CNG,係数_バス貨物_軽油,係数_バス貨物_メタノール,係数_バス貨物_LPG),MATCH(AL783,【参考】排出ガスレベル!$AI$4:$AI$671,1),1,AR783):INDEX((係数_バス貨物_ガソリン,係数_バス貨物_CNG,係数_バス貨物_軽油,係数_バス貨物_メタノール,係数_バス貨物_LPG),MATCH(AL783+1,【参考】排出ガスレベル!$AI$4:$AI$671,1)-1,5,AR783),3,FALSE),IF(OR(AJ783=1,AJ783=2),VLOOKUP(AH783,INDEX((係数_乗用_ガソリン,係数_乗用_CNG,係数_乗用_軽油,係数_乗用_メタノール,係数_乗用_LPG),1,1,AR783):INDEX((係数_乗用_ガソリン,係数_乗用_CNG,係数_乗用_軽油,係数_乗用_メタノール,係数_乗用_LPG),125,5,AR783),3,FALSE))))))</f>
        <v/>
      </c>
      <c r="AP783" s="375" t="str">
        <f t="shared" si="350"/>
        <v/>
      </c>
      <c r="AQ783" s="444" t="str">
        <f t="shared" si="351"/>
        <v/>
      </c>
      <c r="AR783" s="375" t="str">
        <f t="shared" si="354"/>
        <v/>
      </c>
      <c r="AS783" s="377" t="str">
        <f t="shared" si="352"/>
        <v/>
      </c>
      <c r="AT783" s="378" t="str">
        <f t="shared" si="353"/>
        <v/>
      </c>
      <c r="AX783" s="625" t="b">
        <f t="shared" si="355"/>
        <v>0</v>
      </c>
      <c r="AY783" s="7" t="str">
        <f t="shared" si="356"/>
        <v>FALSEFALSEFALSE</v>
      </c>
      <c r="AZ783" s="626">
        <f t="shared" si="332"/>
        <v>0</v>
      </c>
      <c r="BA783" s="627" t="str">
        <f t="shared" si="333"/>
        <v/>
      </c>
      <c r="BB783" s="627">
        <f t="shared" si="334"/>
        <v>0</v>
      </c>
      <c r="BC783" s="690" t="str">
        <f t="shared" si="335"/>
        <v/>
      </c>
    </row>
    <row r="784" spans="1:55">
      <c r="A784" s="381">
        <v>728</v>
      </c>
      <c r="B784" s="117"/>
      <c r="C784" s="288"/>
      <c r="D784" s="289"/>
      <c r="E784" s="289"/>
      <c r="F784" s="290"/>
      <c r="G784" s="292"/>
      <c r="H784" s="116"/>
      <c r="I784" s="292"/>
      <c r="J784" s="116"/>
      <c r="K784" s="370" t="str">
        <f t="shared" si="326"/>
        <v/>
      </c>
      <c r="L784" s="370">
        <f t="shared" si="327"/>
        <v>0</v>
      </c>
      <c r="M784" s="370">
        <f t="shared" si="328"/>
        <v>0</v>
      </c>
      <c r="N784" s="371" t="str">
        <f t="shared" si="336"/>
        <v/>
      </c>
      <c r="O784" s="371" t="str">
        <f t="shared" si="337"/>
        <v/>
      </c>
      <c r="P784" s="371" t="str">
        <f t="shared" si="338"/>
        <v/>
      </c>
      <c r="Q784" s="371" t="str">
        <f t="shared" si="339"/>
        <v/>
      </c>
      <c r="R784" s="371" t="str">
        <f t="shared" si="340"/>
        <v/>
      </c>
      <c r="S784" s="371" t="str">
        <f t="shared" si="341"/>
        <v/>
      </c>
      <c r="T784" s="443" t="str">
        <f t="shared" si="329"/>
        <v/>
      </c>
      <c r="U784" s="539"/>
      <c r="V784" s="117"/>
      <c r="W784" s="118"/>
      <c r="X784" s="119"/>
      <c r="Y784" s="120"/>
      <c r="Z784" s="122"/>
      <c r="AA784" s="121"/>
      <c r="AB784" s="443" t="str">
        <f t="shared" si="330"/>
        <v/>
      </c>
      <c r="AC784" s="734" t="str">
        <f t="shared" si="331"/>
        <v/>
      </c>
      <c r="AD784" s="372"/>
      <c r="AE784" s="485"/>
      <c r="AF784" s="373" t="str">
        <f t="shared" si="342"/>
        <v/>
      </c>
      <c r="AG784" s="373" t="str">
        <f t="shared" si="343"/>
        <v/>
      </c>
      <c r="AH784" s="374" t="str">
        <f t="shared" si="344"/>
        <v/>
      </c>
      <c r="AI784" s="375" t="str">
        <f t="shared" si="345"/>
        <v/>
      </c>
      <c r="AJ784" s="375" t="str">
        <f t="shared" si="346"/>
        <v/>
      </c>
      <c r="AK784" s="375" t="str">
        <f t="shared" si="347"/>
        <v/>
      </c>
      <c r="AL784" s="375" t="str">
        <f t="shared" si="348"/>
        <v/>
      </c>
      <c r="AM784" s="375" t="str">
        <f t="shared" si="349"/>
        <v/>
      </c>
      <c r="AN784" s="376" t="str">
        <f>IF(AF784="","",IF(OR(AH784="",AH784="-"),"－",IF(OR(AM784=8,AM784=9),"",IF(OR(AJ784=3,AJ784=4,AJ784=5,AJ784=6),VLOOKUP(AH784,INDEX((係数_バス貨物_ガソリン,係数_バス貨物_CNG,係数_バス貨物_軽油,係数_バス貨物_メタノール,係数_バス貨物_LPG),MATCH(AL784,【参考】排出ガスレベル!$AI$4:$AI$671,1),1,AR784):INDEX((係数_バス貨物_ガソリン,係数_バス貨物_CNG,係数_バス貨物_軽油,係数_バス貨物_メタノール,係数_バス貨物_LPG),MATCH(AL784+1,【参考】排出ガスレベル!$AI$4:$AI$671,1)-1,5,AR784),2,FALSE),IF(OR(AJ784=1,AJ784=2),VLOOKUP(AH784,INDEX((係数_乗用_ガソリン,係数_乗用_CNG,係数_乗用_軽油,係数_乗用_メタノール,係数_乗用_LPG),1,1,AR784):INDEX((係数_乗用_ガソリン,係数_乗用_CNG,係数_乗用_軽油,係数_乗用_メタノール,係数_乗用_LPG),125,5,AR784),2,FALSE))))))</f>
        <v/>
      </c>
      <c r="AO784" s="376" t="str">
        <f>IF(T784="","",IF(OR(AH784="",AH784="-"),"－",IF(OR(AM784=8,AM784=9),"",IF(OR(AJ784=3,AJ784=4,AJ784=5,AJ784=6),VLOOKUP(AH784,INDEX((係数_バス貨物_ガソリン,係数_バス貨物_CNG,係数_バス貨物_軽油,係数_バス貨物_メタノール,係数_バス貨物_LPG),MATCH(AL784,【参考】排出ガスレベル!$AI$4:$AI$671,1),1,AR784):INDEX((係数_バス貨物_ガソリン,係数_バス貨物_CNG,係数_バス貨物_軽油,係数_バス貨物_メタノール,係数_バス貨物_LPG),MATCH(AL784+1,【参考】排出ガスレベル!$AI$4:$AI$671,1)-1,5,AR784),3,FALSE),IF(OR(AJ784=1,AJ784=2),VLOOKUP(AH784,INDEX((係数_乗用_ガソリン,係数_乗用_CNG,係数_乗用_軽油,係数_乗用_メタノール,係数_乗用_LPG),1,1,AR784):INDEX((係数_乗用_ガソリン,係数_乗用_CNG,係数_乗用_軽油,係数_乗用_メタノール,係数_乗用_LPG),125,5,AR784),3,FALSE))))))</f>
        <v/>
      </c>
      <c r="AP784" s="375" t="str">
        <f t="shared" si="350"/>
        <v/>
      </c>
      <c r="AQ784" s="444" t="str">
        <f t="shared" si="351"/>
        <v/>
      </c>
      <c r="AR784" s="375" t="str">
        <f t="shared" si="354"/>
        <v/>
      </c>
      <c r="AS784" s="377" t="str">
        <f t="shared" si="352"/>
        <v/>
      </c>
      <c r="AT784" s="378" t="str">
        <f t="shared" si="353"/>
        <v/>
      </c>
      <c r="AX784" s="625" t="b">
        <f t="shared" si="355"/>
        <v>0</v>
      </c>
      <c r="AY784" s="7" t="str">
        <f t="shared" si="356"/>
        <v>FALSEFALSEFALSE</v>
      </c>
      <c r="AZ784" s="626">
        <f t="shared" si="332"/>
        <v>0</v>
      </c>
      <c r="BA784" s="627" t="str">
        <f t="shared" si="333"/>
        <v/>
      </c>
      <c r="BB784" s="627">
        <f t="shared" si="334"/>
        <v>0</v>
      </c>
      <c r="BC784" s="690" t="str">
        <f t="shared" si="335"/>
        <v/>
      </c>
    </row>
    <row r="785" spans="1:55">
      <c r="A785" s="381">
        <v>729</v>
      </c>
      <c r="B785" s="117"/>
      <c r="C785" s="288"/>
      <c r="D785" s="289"/>
      <c r="E785" s="289"/>
      <c r="F785" s="290"/>
      <c r="G785" s="292"/>
      <c r="H785" s="116"/>
      <c r="I785" s="292"/>
      <c r="J785" s="116"/>
      <c r="K785" s="370" t="str">
        <f t="shared" si="326"/>
        <v/>
      </c>
      <c r="L785" s="370">
        <f t="shared" si="327"/>
        <v>0</v>
      </c>
      <c r="M785" s="370">
        <f t="shared" si="328"/>
        <v>0</v>
      </c>
      <c r="N785" s="371" t="str">
        <f t="shared" si="336"/>
        <v/>
      </c>
      <c r="O785" s="371" t="str">
        <f t="shared" si="337"/>
        <v/>
      </c>
      <c r="P785" s="371" t="str">
        <f t="shared" si="338"/>
        <v/>
      </c>
      <c r="Q785" s="371" t="str">
        <f t="shared" si="339"/>
        <v/>
      </c>
      <c r="R785" s="371" t="str">
        <f t="shared" si="340"/>
        <v/>
      </c>
      <c r="S785" s="371" t="str">
        <f t="shared" si="341"/>
        <v/>
      </c>
      <c r="T785" s="443" t="str">
        <f t="shared" si="329"/>
        <v/>
      </c>
      <c r="U785" s="539"/>
      <c r="V785" s="117"/>
      <c r="W785" s="118"/>
      <c r="X785" s="119"/>
      <c r="Y785" s="120"/>
      <c r="Z785" s="122"/>
      <c r="AA785" s="121"/>
      <c r="AB785" s="443" t="str">
        <f t="shared" si="330"/>
        <v/>
      </c>
      <c r="AC785" s="734" t="str">
        <f t="shared" si="331"/>
        <v/>
      </c>
      <c r="AD785" s="372"/>
      <c r="AE785" s="485"/>
      <c r="AF785" s="373" t="str">
        <f t="shared" si="342"/>
        <v/>
      </c>
      <c r="AG785" s="373" t="str">
        <f t="shared" si="343"/>
        <v/>
      </c>
      <c r="AH785" s="374" t="str">
        <f t="shared" si="344"/>
        <v/>
      </c>
      <c r="AI785" s="375" t="str">
        <f t="shared" si="345"/>
        <v/>
      </c>
      <c r="AJ785" s="375" t="str">
        <f t="shared" si="346"/>
        <v/>
      </c>
      <c r="AK785" s="375" t="str">
        <f t="shared" si="347"/>
        <v/>
      </c>
      <c r="AL785" s="375" t="str">
        <f t="shared" si="348"/>
        <v/>
      </c>
      <c r="AM785" s="375" t="str">
        <f t="shared" si="349"/>
        <v/>
      </c>
      <c r="AN785" s="376" t="str">
        <f>IF(AF785="","",IF(OR(AH785="",AH785="-"),"－",IF(OR(AM785=8,AM785=9),"",IF(OR(AJ785=3,AJ785=4,AJ785=5,AJ785=6),VLOOKUP(AH785,INDEX((係数_バス貨物_ガソリン,係数_バス貨物_CNG,係数_バス貨物_軽油,係数_バス貨物_メタノール,係数_バス貨物_LPG),MATCH(AL785,【参考】排出ガスレベル!$AI$4:$AI$671,1),1,AR785):INDEX((係数_バス貨物_ガソリン,係数_バス貨物_CNG,係数_バス貨物_軽油,係数_バス貨物_メタノール,係数_バス貨物_LPG),MATCH(AL785+1,【参考】排出ガスレベル!$AI$4:$AI$671,1)-1,5,AR785),2,FALSE),IF(OR(AJ785=1,AJ785=2),VLOOKUP(AH785,INDEX((係数_乗用_ガソリン,係数_乗用_CNG,係数_乗用_軽油,係数_乗用_メタノール,係数_乗用_LPG),1,1,AR785):INDEX((係数_乗用_ガソリン,係数_乗用_CNG,係数_乗用_軽油,係数_乗用_メタノール,係数_乗用_LPG),125,5,AR785),2,FALSE))))))</f>
        <v/>
      </c>
      <c r="AO785" s="376" t="str">
        <f>IF(T785="","",IF(OR(AH785="",AH785="-"),"－",IF(OR(AM785=8,AM785=9),"",IF(OR(AJ785=3,AJ785=4,AJ785=5,AJ785=6),VLOOKUP(AH785,INDEX((係数_バス貨物_ガソリン,係数_バス貨物_CNG,係数_バス貨物_軽油,係数_バス貨物_メタノール,係数_バス貨物_LPG),MATCH(AL785,【参考】排出ガスレベル!$AI$4:$AI$671,1),1,AR785):INDEX((係数_バス貨物_ガソリン,係数_バス貨物_CNG,係数_バス貨物_軽油,係数_バス貨物_メタノール,係数_バス貨物_LPG),MATCH(AL785+1,【参考】排出ガスレベル!$AI$4:$AI$671,1)-1,5,AR785),3,FALSE),IF(OR(AJ785=1,AJ785=2),VLOOKUP(AH785,INDEX((係数_乗用_ガソリン,係数_乗用_CNG,係数_乗用_軽油,係数_乗用_メタノール,係数_乗用_LPG),1,1,AR785):INDEX((係数_乗用_ガソリン,係数_乗用_CNG,係数_乗用_軽油,係数_乗用_メタノール,係数_乗用_LPG),125,5,AR785),3,FALSE))))))</f>
        <v/>
      </c>
      <c r="AP785" s="375" t="str">
        <f t="shared" si="350"/>
        <v/>
      </c>
      <c r="AQ785" s="444" t="str">
        <f t="shared" si="351"/>
        <v/>
      </c>
      <c r="AR785" s="375" t="str">
        <f t="shared" si="354"/>
        <v/>
      </c>
      <c r="AS785" s="377" t="str">
        <f t="shared" si="352"/>
        <v/>
      </c>
      <c r="AT785" s="378" t="str">
        <f t="shared" si="353"/>
        <v/>
      </c>
      <c r="AX785" s="625" t="b">
        <f t="shared" si="355"/>
        <v>0</v>
      </c>
      <c r="AY785" s="7" t="str">
        <f t="shared" si="356"/>
        <v>FALSEFALSEFALSE</v>
      </c>
      <c r="AZ785" s="626">
        <f t="shared" si="332"/>
        <v>0</v>
      </c>
      <c r="BA785" s="627" t="str">
        <f t="shared" si="333"/>
        <v/>
      </c>
      <c r="BB785" s="627">
        <f t="shared" si="334"/>
        <v>0</v>
      </c>
      <c r="BC785" s="690" t="str">
        <f t="shared" si="335"/>
        <v/>
      </c>
    </row>
    <row r="786" spans="1:55">
      <c r="A786" s="381">
        <v>730</v>
      </c>
      <c r="B786" s="117"/>
      <c r="C786" s="288"/>
      <c r="D786" s="289"/>
      <c r="E786" s="289"/>
      <c r="F786" s="290"/>
      <c r="G786" s="292"/>
      <c r="H786" s="116"/>
      <c r="I786" s="292"/>
      <c r="J786" s="116"/>
      <c r="K786" s="370" t="str">
        <f t="shared" si="326"/>
        <v/>
      </c>
      <c r="L786" s="370">
        <f t="shared" si="327"/>
        <v>0</v>
      </c>
      <c r="M786" s="370">
        <f t="shared" si="328"/>
        <v>0</v>
      </c>
      <c r="N786" s="371" t="str">
        <f t="shared" si="336"/>
        <v/>
      </c>
      <c r="O786" s="371" t="str">
        <f t="shared" si="337"/>
        <v/>
      </c>
      <c r="P786" s="371" t="str">
        <f t="shared" si="338"/>
        <v/>
      </c>
      <c r="Q786" s="371" t="str">
        <f t="shared" si="339"/>
        <v/>
      </c>
      <c r="R786" s="371" t="str">
        <f t="shared" si="340"/>
        <v/>
      </c>
      <c r="S786" s="371" t="str">
        <f t="shared" si="341"/>
        <v/>
      </c>
      <c r="T786" s="443" t="str">
        <f t="shared" si="329"/>
        <v/>
      </c>
      <c r="U786" s="539"/>
      <c r="V786" s="117"/>
      <c r="W786" s="118"/>
      <c r="X786" s="119"/>
      <c r="Y786" s="120"/>
      <c r="Z786" s="122"/>
      <c r="AA786" s="121"/>
      <c r="AB786" s="443" t="str">
        <f t="shared" si="330"/>
        <v/>
      </c>
      <c r="AC786" s="734" t="str">
        <f t="shared" si="331"/>
        <v/>
      </c>
      <c r="AD786" s="372"/>
      <c r="AE786" s="485"/>
      <c r="AF786" s="373" t="str">
        <f t="shared" si="342"/>
        <v/>
      </c>
      <c r="AG786" s="373" t="str">
        <f t="shared" si="343"/>
        <v/>
      </c>
      <c r="AH786" s="374" t="str">
        <f t="shared" si="344"/>
        <v/>
      </c>
      <c r="AI786" s="375" t="str">
        <f t="shared" si="345"/>
        <v/>
      </c>
      <c r="AJ786" s="375" t="str">
        <f t="shared" si="346"/>
        <v/>
      </c>
      <c r="AK786" s="375" t="str">
        <f t="shared" si="347"/>
        <v/>
      </c>
      <c r="AL786" s="375" t="str">
        <f t="shared" si="348"/>
        <v/>
      </c>
      <c r="AM786" s="375" t="str">
        <f t="shared" si="349"/>
        <v/>
      </c>
      <c r="AN786" s="376" t="str">
        <f>IF(AF786="","",IF(OR(AH786="",AH786="-"),"－",IF(OR(AM786=8,AM786=9),"",IF(OR(AJ786=3,AJ786=4,AJ786=5,AJ786=6),VLOOKUP(AH786,INDEX((係数_バス貨物_ガソリン,係数_バス貨物_CNG,係数_バス貨物_軽油,係数_バス貨物_メタノール,係数_バス貨物_LPG),MATCH(AL786,【参考】排出ガスレベル!$AI$4:$AI$671,1),1,AR786):INDEX((係数_バス貨物_ガソリン,係数_バス貨物_CNG,係数_バス貨物_軽油,係数_バス貨物_メタノール,係数_バス貨物_LPG),MATCH(AL786+1,【参考】排出ガスレベル!$AI$4:$AI$671,1)-1,5,AR786),2,FALSE),IF(OR(AJ786=1,AJ786=2),VLOOKUP(AH786,INDEX((係数_乗用_ガソリン,係数_乗用_CNG,係数_乗用_軽油,係数_乗用_メタノール,係数_乗用_LPG),1,1,AR786):INDEX((係数_乗用_ガソリン,係数_乗用_CNG,係数_乗用_軽油,係数_乗用_メタノール,係数_乗用_LPG),125,5,AR786),2,FALSE))))))</f>
        <v/>
      </c>
      <c r="AO786" s="376" t="str">
        <f>IF(T786="","",IF(OR(AH786="",AH786="-"),"－",IF(OR(AM786=8,AM786=9),"",IF(OR(AJ786=3,AJ786=4,AJ786=5,AJ786=6),VLOOKUP(AH786,INDEX((係数_バス貨物_ガソリン,係数_バス貨物_CNG,係数_バス貨物_軽油,係数_バス貨物_メタノール,係数_バス貨物_LPG),MATCH(AL786,【参考】排出ガスレベル!$AI$4:$AI$671,1),1,AR786):INDEX((係数_バス貨物_ガソリン,係数_バス貨物_CNG,係数_バス貨物_軽油,係数_バス貨物_メタノール,係数_バス貨物_LPG),MATCH(AL786+1,【参考】排出ガスレベル!$AI$4:$AI$671,1)-1,5,AR786),3,FALSE),IF(OR(AJ786=1,AJ786=2),VLOOKUP(AH786,INDEX((係数_乗用_ガソリン,係数_乗用_CNG,係数_乗用_軽油,係数_乗用_メタノール,係数_乗用_LPG),1,1,AR786):INDEX((係数_乗用_ガソリン,係数_乗用_CNG,係数_乗用_軽油,係数_乗用_メタノール,係数_乗用_LPG),125,5,AR786),3,FALSE))))))</f>
        <v/>
      </c>
      <c r="AP786" s="375" t="str">
        <f t="shared" si="350"/>
        <v/>
      </c>
      <c r="AQ786" s="444" t="str">
        <f t="shared" si="351"/>
        <v/>
      </c>
      <c r="AR786" s="375" t="str">
        <f t="shared" si="354"/>
        <v/>
      </c>
      <c r="AS786" s="377" t="str">
        <f t="shared" si="352"/>
        <v/>
      </c>
      <c r="AT786" s="378" t="str">
        <f t="shared" si="353"/>
        <v/>
      </c>
      <c r="AX786" s="625" t="b">
        <f t="shared" si="355"/>
        <v>0</v>
      </c>
      <c r="AY786" s="7" t="str">
        <f t="shared" si="356"/>
        <v>FALSEFALSEFALSE</v>
      </c>
      <c r="AZ786" s="626">
        <f t="shared" si="332"/>
        <v>0</v>
      </c>
      <c r="BA786" s="627" t="str">
        <f t="shared" si="333"/>
        <v/>
      </c>
      <c r="BB786" s="627">
        <f t="shared" si="334"/>
        <v>0</v>
      </c>
      <c r="BC786" s="690" t="str">
        <f t="shared" si="335"/>
        <v/>
      </c>
    </row>
    <row r="787" spans="1:55">
      <c r="A787" s="381">
        <v>731</v>
      </c>
      <c r="B787" s="117"/>
      <c r="C787" s="288"/>
      <c r="D787" s="289"/>
      <c r="E787" s="289"/>
      <c r="F787" s="290"/>
      <c r="G787" s="292"/>
      <c r="H787" s="116"/>
      <c r="I787" s="292"/>
      <c r="J787" s="116"/>
      <c r="K787" s="370" t="str">
        <f t="shared" si="326"/>
        <v/>
      </c>
      <c r="L787" s="370">
        <f t="shared" si="327"/>
        <v>0</v>
      </c>
      <c r="M787" s="370">
        <f t="shared" si="328"/>
        <v>0</v>
      </c>
      <c r="N787" s="371" t="str">
        <f t="shared" si="336"/>
        <v/>
      </c>
      <c r="O787" s="371" t="str">
        <f t="shared" si="337"/>
        <v/>
      </c>
      <c r="P787" s="371" t="str">
        <f t="shared" si="338"/>
        <v/>
      </c>
      <c r="Q787" s="371" t="str">
        <f t="shared" si="339"/>
        <v/>
      </c>
      <c r="R787" s="371" t="str">
        <f t="shared" si="340"/>
        <v/>
      </c>
      <c r="S787" s="371" t="str">
        <f t="shared" si="341"/>
        <v/>
      </c>
      <c r="T787" s="443" t="str">
        <f t="shared" si="329"/>
        <v/>
      </c>
      <c r="U787" s="539"/>
      <c r="V787" s="117"/>
      <c r="W787" s="118"/>
      <c r="X787" s="119"/>
      <c r="Y787" s="120"/>
      <c r="Z787" s="122"/>
      <c r="AA787" s="121"/>
      <c r="AB787" s="443" t="str">
        <f t="shared" si="330"/>
        <v/>
      </c>
      <c r="AC787" s="734" t="str">
        <f t="shared" si="331"/>
        <v/>
      </c>
      <c r="AD787" s="372"/>
      <c r="AE787" s="485"/>
      <c r="AF787" s="373" t="str">
        <f t="shared" si="342"/>
        <v/>
      </c>
      <c r="AG787" s="373" t="str">
        <f t="shared" si="343"/>
        <v/>
      </c>
      <c r="AH787" s="374" t="str">
        <f t="shared" si="344"/>
        <v/>
      </c>
      <c r="AI787" s="375" t="str">
        <f t="shared" si="345"/>
        <v/>
      </c>
      <c r="AJ787" s="375" t="str">
        <f t="shared" si="346"/>
        <v/>
      </c>
      <c r="AK787" s="375" t="str">
        <f t="shared" si="347"/>
        <v/>
      </c>
      <c r="AL787" s="375" t="str">
        <f t="shared" si="348"/>
        <v/>
      </c>
      <c r="AM787" s="375" t="str">
        <f t="shared" si="349"/>
        <v/>
      </c>
      <c r="AN787" s="376" t="str">
        <f>IF(AF787="","",IF(OR(AH787="",AH787="-"),"－",IF(OR(AM787=8,AM787=9),"",IF(OR(AJ787=3,AJ787=4,AJ787=5,AJ787=6),VLOOKUP(AH787,INDEX((係数_バス貨物_ガソリン,係数_バス貨物_CNG,係数_バス貨物_軽油,係数_バス貨物_メタノール,係数_バス貨物_LPG),MATCH(AL787,【参考】排出ガスレベル!$AI$4:$AI$671,1),1,AR787):INDEX((係数_バス貨物_ガソリン,係数_バス貨物_CNG,係数_バス貨物_軽油,係数_バス貨物_メタノール,係数_バス貨物_LPG),MATCH(AL787+1,【参考】排出ガスレベル!$AI$4:$AI$671,1)-1,5,AR787),2,FALSE),IF(OR(AJ787=1,AJ787=2),VLOOKUP(AH787,INDEX((係数_乗用_ガソリン,係数_乗用_CNG,係数_乗用_軽油,係数_乗用_メタノール,係数_乗用_LPG),1,1,AR787):INDEX((係数_乗用_ガソリン,係数_乗用_CNG,係数_乗用_軽油,係数_乗用_メタノール,係数_乗用_LPG),125,5,AR787),2,FALSE))))))</f>
        <v/>
      </c>
      <c r="AO787" s="376" t="str">
        <f>IF(T787="","",IF(OR(AH787="",AH787="-"),"－",IF(OR(AM787=8,AM787=9),"",IF(OR(AJ787=3,AJ787=4,AJ787=5,AJ787=6),VLOOKUP(AH787,INDEX((係数_バス貨物_ガソリン,係数_バス貨物_CNG,係数_バス貨物_軽油,係数_バス貨物_メタノール,係数_バス貨物_LPG),MATCH(AL787,【参考】排出ガスレベル!$AI$4:$AI$671,1),1,AR787):INDEX((係数_バス貨物_ガソリン,係数_バス貨物_CNG,係数_バス貨物_軽油,係数_バス貨物_メタノール,係数_バス貨物_LPG),MATCH(AL787+1,【参考】排出ガスレベル!$AI$4:$AI$671,1)-1,5,AR787),3,FALSE),IF(OR(AJ787=1,AJ787=2),VLOOKUP(AH787,INDEX((係数_乗用_ガソリン,係数_乗用_CNG,係数_乗用_軽油,係数_乗用_メタノール,係数_乗用_LPG),1,1,AR787):INDEX((係数_乗用_ガソリン,係数_乗用_CNG,係数_乗用_軽油,係数_乗用_メタノール,係数_乗用_LPG),125,5,AR787),3,FALSE))))))</f>
        <v/>
      </c>
      <c r="AP787" s="375" t="str">
        <f t="shared" si="350"/>
        <v/>
      </c>
      <c r="AQ787" s="444" t="str">
        <f t="shared" si="351"/>
        <v/>
      </c>
      <c r="AR787" s="375" t="str">
        <f t="shared" si="354"/>
        <v/>
      </c>
      <c r="AS787" s="377" t="str">
        <f t="shared" si="352"/>
        <v/>
      </c>
      <c r="AT787" s="378" t="str">
        <f t="shared" si="353"/>
        <v/>
      </c>
      <c r="AX787" s="625" t="b">
        <f t="shared" si="355"/>
        <v>0</v>
      </c>
      <c r="AY787" s="7" t="str">
        <f t="shared" si="356"/>
        <v>FALSEFALSEFALSE</v>
      </c>
      <c r="AZ787" s="626">
        <f t="shared" si="332"/>
        <v>0</v>
      </c>
      <c r="BA787" s="627" t="str">
        <f t="shared" si="333"/>
        <v/>
      </c>
      <c r="BB787" s="627">
        <f t="shared" si="334"/>
        <v>0</v>
      </c>
      <c r="BC787" s="690" t="str">
        <f t="shared" si="335"/>
        <v/>
      </c>
    </row>
    <row r="788" spans="1:55">
      <c r="A788" s="381">
        <v>732</v>
      </c>
      <c r="B788" s="117"/>
      <c r="C788" s="288"/>
      <c r="D788" s="289"/>
      <c r="E788" s="289"/>
      <c r="F788" s="290"/>
      <c r="G788" s="292"/>
      <c r="H788" s="116"/>
      <c r="I788" s="292"/>
      <c r="J788" s="116"/>
      <c r="K788" s="370" t="str">
        <f t="shared" si="326"/>
        <v/>
      </c>
      <c r="L788" s="370">
        <f t="shared" si="327"/>
        <v>0</v>
      </c>
      <c r="M788" s="370">
        <f t="shared" si="328"/>
        <v>0</v>
      </c>
      <c r="N788" s="371" t="str">
        <f t="shared" si="336"/>
        <v/>
      </c>
      <c r="O788" s="371" t="str">
        <f t="shared" si="337"/>
        <v/>
      </c>
      <c r="P788" s="371" t="str">
        <f t="shared" si="338"/>
        <v/>
      </c>
      <c r="Q788" s="371" t="str">
        <f t="shared" si="339"/>
        <v/>
      </c>
      <c r="R788" s="371" t="str">
        <f t="shared" si="340"/>
        <v/>
      </c>
      <c r="S788" s="371" t="str">
        <f t="shared" si="341"/>
        <v/>
      </c>
      <c r="T788" s="443" t="str">
        <f t="shared" si="329"/>
        <v/>
      </c>
      <c r="U788" s="539"/>
      <c r="V788" s="117"/>
      <c r="W788" s="118"/>
      <c r="X788" s="119"/>
      <c r="Y788" s="120"/>
      <c r="Z788" s="122"/>
      <c r="AA788" s="121"/>
      <c r="AB788" s="443" t="str">
        <f t="shared" si="330"/>
        <v/>
      </c>
      <c r="AC788" s="734" t="str">
        <f t="shared" si="331"/>
        <v/>
      </c>
      <c r="AD788" s="372"/>
      <c r="AE788" s="485"/>
      <c r="AF788" s="373" t="str">
        <f t="shared" si="342"/>
        <v/>
      </c>
      <c r="AG788" s="373" t="str">
        <f t="shared" si="343"/>
        <v/>
      </c>
      <c r="AH788" s="374" t="str">
        <f t="shared" si="344"/>
        <v/>
      </c>
      <c r="AI788" s="375" t="str">
        <f t="shared" si="345"/>
        <v/>
      </c>
      <c r="AJ788" s="375" t="str">
        <f t="shared" si="346"/>
        <v/>
      </c>
      <c r="AK788" s="375" t="str">
        <f t="shared" si="347"/>
        <v/>
      </c>
      <c r="AL788" s="375" t="str">
        <f t="shared" si="348"/>
        <v/>
      </c>
      <c r="AM788" s="375" t="str">
        <f t="shared" si="349"/>
        <v/>
      </c>
      <c r="AN788" s="376" t="str">
        <f>IF(AF788="","",IF(OR(AH788="",AH788="-"),"－",IF(OR(AM788=8,AM788=9),"",IF(OR(AJ788=3,AJ788=4,AJ788=5,AJ788=6),VLOOKUP(AH788,INDEX((係数_バス貨物_ガソリン,係数_バス貨物_CNG,係数_バス貨物_軽油,係数_バス貨物_メタノール,係数_バス貨物_LPG),MATCH(AL788,【参考】排出ガスレベル!$AI$4:$AI$671,1),1,AR788):INDEX((係数_バス貨物_ガソリン,係数_バス貨物_CNG,係数_バス貨物_軽油,係数_バス貨物_メタノール,係数_バス貨物_LPG),MATCH(AL788+1,【参考】排出ガスレベル!$AI$4:$AI$671,1)-1,5,AR788),2,FALSE),IF(OR(AJ788=1,AJ788=2),VLOOKUP(AH788,INDEX((係数_乗用_ガソリン,係数_乗用_CNG,係数_乗用_軽油,係数_乗用_メタノール,係数_乗用_LPG),1,1,AR788):INDEX((係数_乗用_ガソリン,係数_乗用_CNG,係数_乗用_軽油,係数_乗用_メタノール,係数_乗用_LPG),125,5,AR788),2,FALSE))))))</f>
        <v/>
      </c>
      <c r="AO788" s="376" t="str">
        <f>IF(T788="","",IF(OR(AH788="",AH788="-"),"－",IF(OR(AM788=8,AM788=9),"",IF(OR(AJ788=3,AJ788=4,AJ788=5,AJ788=6),VLOOKUP(AH788,INDEX((係数_バス貨物_ガソリン,係数_バス貨物_CNG,係数_バス貨物_軽油,係数_バス貨物_メタノール,係数_バス貨物_LPG),MATCH(AL788,【参考】排出ガスレベル!$AI$4:$AI$671,1),1,AR788):INDEX((係数_バス貨物_ガソリン,係数_バス貨物_CNG,係数_バス貨物_軽油,係数_バス貨物_メタノール,係数_バス貨物_LPG),MATCH(AL788+1,【参考】排出ガスレベル!$AI$4:$AI$671,1)-1,5,AR788),3,FALSE),IF(OR(AJ788=1,AJ788=2),VLOOKUP(AH788,INDEX((係数_乗用_ガソリン,係数_乗用_CNG,係数_乗用_軽油,係数_乗用_メタノール,係数_乗用_LPG),1,1,AR788):INDEX((係数_乗用_ガソリン,係数_乗用_CNG,係数_乗用_軽油,係数_乗用_メタノール,係数_乗用_LPG),125,5,AR788),3,FALSE))))))</f>
        <v/>
      </c>
      <c r="AP788" s="375" t="str">
        <f t="shared" si="350"/>
        <v/>
      </c>
      <c r="AQ788" s="444" t="str">
        <f t="shared" si="351"/>
        <v/>
      </c>
      <c r="AR788" s="375" t="str">
        <f t="shared" si="354"/>
        <v/>
      </c>
      <c r="AS788" s="377" t="str">
        <f t="shared" si="352"/>
        <v/>
      </c>
      <c r="AT788" s="378" t="str">
        <f t="shared" si="353"/>
        <v/>
      </c>
      <c r="AX788" s="625" t="b">
        <f t="shared" si="355"/>
        <v>0</v>
      </c>
      <c r="AY788" s="7" t="str">
        <f t="shared" si="356"/>
        <v>FALSEFALSEFALSE</v>
      </c>
      <c r="AZ788" s="626">
        <f t="shared" si="332"/>
        <v>0</v>
      </c>
      <c r="BA788" s="627" t="str">
        <f t="shared" si="333"/>
        <v/>
      </c>
      <c r="BB788" s="627">
        <f t="shared" si="334"/>
        <v>0</v>
      </c>
      <c r="BC788" s="690" t="str">
        <f t="shared" si="335"/>
        <v/>
      </c>
    </row>
    <row r="789" spans="1:55">
      <c r="A789" s="381">
        <v>733</v>
      </c>
      <c r="B789" s="117"/>
      <c r="C789" s="288"/>
      <c r="D789" s="289"/>
      <c r="E789" s="289"/>
      <c r="F789" s="290"/>
      <c r="G789" s="292"/>
      <c r="H789" s="116"/>
      <c r="I789" s="292"/>
      <c r="J789" s="116"/>
      <c r="K789" s="370" t="str">
        <f t="shared" si="326"/>
        <v/>
      </c>
      <c r="L789" s="370">
        <f t="shared" si="327"/>
        <v>0</v>
      </c>
      <c r="M789" s="370">
        <f t="shared" si="328"/>
        <v>0</v>
      </c>
      <c r="N789" s="371" t="str">
        <f t="shared" si="336"/>
        <v/>
      </c>
      <c r="O789" s="371" t="str">
        <f t="shared" si="337"/>
        <v/>
      </c>
      <c r="P789" s="371" t="str">
        <f t="shared" si="338"/>
        <v/>
      </c>
      <c r="Q789" s="371" t="str">
        <f t="shared" si="339"/>
        <v/>
      </c>
      <c r="R789" s="371" t="str">
        <f t="shared" si="340"/>
        <v/>
      </c>
      <c r="S789" s="371" t="str">
        <f t="shared" si="341"/>
        <v/>
      </c>
      <c r="T789" s="443" t="str">
        <f t="shared" si="329"/>
        <v/>
      </c>
      <c r="U789" s="539"/>
      <c r="V789" s="117"/>
      <c r="W789" s="118"/>
      <c r="X789" s="119"/>
      <c r="Y789" s="120"/>
      <c r="Z789" s="122"/>
      <c r="AA789" s="121"/>
      <c r="AB789" s="443" t="str">
        <f t="shared" si="330"/>
        <v/>
      </c>
      <c r="AC789" s="734" t="str">
        <f t="shared" si="331"/>
        <v/>
      </c>
      <c r="AD789" s="372"/>
      <c r="AE789" s="485"/>
      <c r="AF789" s="373" t="str">
        <f t="shared" si="342"/>
        <v/>
      </c>
      <c r="AG789" s="373" t="str">
        <f t="shared" si="343"/>
        <v/>
      </c>
      <c r="AH789" s="374" t="str">
        <f t="shared" si="344"/>
        <v/>
      </c>
      <c r="AI789" s="375" t="str">
        <f t="shared" si="345"/>
        <v/>
      </c>
      <c r="AJ789" s="375" t="str">
        <f t="shared" si="346"/>
        <v/>
      </c>
      <c r="AK789" s="375" t="str">
        <f t="shared" si="347"/>
        <v/>
      </c>
      <c r="AL789" s="375" t="str">
        <f t="shared" si="348"/>
        <v/>
      </c>
      <c r="AM789" s="375" t="str">
        <f t="shared" si="349"/>
        <v/>
      </c>
      <c r="AN789" s="376" t="str">
        <f>IF(AF789="","",IF(OR(AH789="",AH789="-"),"－",IF(OR(AM789=8,AM789=9),"",IF(OR(AJ789=3,AJ789=4,AJ789=5,AJ789=6),VLOOKUP(AH789,INDEX((係数_バス貨物_ガソリン,係数_バス貨物_CNG,係数_バス貨物_軽油,係数_バス貨物_メタノール,係数_バス貨物_LPG),MATCH(AL789,【参考】排出ガスレベル!$AI$4:$AI$671,1),1,AR789):INDEX((係数_バス貨物_ガソリン,係数_バス貨物_CNG,係数_バス貨物_軽油,係数_バス貨物_メタノール,係数_バス貨物_LPG),MATCH(AL789+1,【参考】排出ガスレベル!$AI$4:$AI$671,1)-1,5,AR789),2,FALSE),IF(OR(AJ789=1,AJ789=2),VLOOKUP(AH789,INDEX((係数_乗用_ガソリン,係数_乗用_CNG,係数_乗用_軽油,係数_乗用_メタノール,係数_乗用_LPG),1,1,AR789):INDEX((係数_乗用_ガソリン,係数_乗用_CNG,係数_乗用_軽油,係数_乗用_メタノール,係数_乗用_LPG),125,5,AR789),2,FALSE))))))</f>
        <v/>
      </c>
      <c r="AO789" s="376" t="str">
        <f>IF(T789="","",IF(OR(AH789="",AH789="-"),"－",IF(OR(AM789=8,AM789=9),"",IF(OR(AJ789=3,AJ789=4,AJ789=5,AJ789=6),VLOOKUP(AH789,INDEX((係数_バス貨物_ガソリン,係数_バス貨物_CNG,係数_バス貨物_軽油,係数_バス貨物_メタノール,係数_バス貨物_LPG),MATCH(AL789,【参考】排出ガスレベル!$AI$4:$AI$671,1),1,AR789):INDEX((係数_バス貨物_ガソリン,係数_バス貨物_CNG,係数_バス貨物_軽油,係数_バス貨物_メタノール,係数_バス貨物_LPG),MATCH(AL789+1,【参考】排出ガスレベル!$AI$4:$AI$671,1)-1,5,AR789),3,FALSE),IF(OR(AJ789=1,AJ789=2),VLOOKUP(AH789,INDEX((係数_乗用_ガソリン,係数_乗用_CNG,係数_乗用_軽油,係数_乗用_メタノール,係数_乗用_LPG),1,1,AR789):INDEX((係数_乗用_ガソリン,係数_乗用_CNG,係数_乗用_軽油,係数_乗用_メタノール,係数_乗用_LPG),125,5,AR789),3,FALSE))))))</f>
        <v/>
      </c>
      <c r="AP789" s="375" t="str">
        <f t="shared" si="350"/>
        <v/>
      </c>
      <c r="AQ789" s="444" t="str">
        <f t="shared" si="351"/>
        <v/>
      </c>
      <c r="AR789" s="375" t="str">
        <f t="shared" si="354"/>
        <v/>
      </c>
      <c r="AS789" s="377" t="str">
        <f t="shared" si="352"/>
        <v/>
      </c>
      <c r="AT789" s="378" t="str">
        <f t="shared" si="353"/>
        <v/>
      </c>
      <c r="AX789" s="625" t="b">
        <f t="shared" si="355"/>
        <v>0</v>
      </c>
      <c r="AY789" s="7" t="str">
        <f t="shared" si="356"/>
        <v>FALSEFALSEFALSE</v>
      </c>
      <c r="AZ789" s="626">
        <f t="shared" si="332"/>
        <v>0</v>
      </c>
      <c r="BA789" s="627" t="str">
        <f t="shared" si="333"/>
        <v/>
      </c>
      <c r="BB789" s="627">
        <f t="shared" si="334"/>
        <v>0</v>
      </c>
      <c r="BC789" s="690" t="str">
        <f t="shared" si="335"/>
        <v/>
      </c>
    </row>
    <row r="790" spans="1:55">
      <c r="A790" s="381">
        <v>734</v>
      </c>
      <c r="B790" s="117"/>
      <c r="C790" s="288"/>
      <c r="D790" s="289"/>
      <c r="E790" s="289"/>
      <c r="F790" s="290"/>
      <c r="G790" s="292"/>
      <c r="H790" s="116"/>
      <c r="I790" s="292"/>
      <c r="J790" s="116"/>
      <c r="K790" s="370" t="str">
        <f t="shared" si="326"/>
        <v/>
      </c>
      <c r="L790" s="370">
        <f t="shared" si="327"/>
        <v>0</v>
      </c>
      <c r="M790" s="370">
        <f t="shared" si="328"/>
        <v>0</v>
      </c>
      <c r="N790" s="371" t="str">
        <f t="shared" si="336"/>
        <v/>
      </c>
      <c r="O790" s="371" t="str">
        <f t="shared" si="337"/>
        <v/>
      </c>
      <c r="P790" s="371" t="str">
        <f t="shared" si="338"/>
        <v/>
      </c>
      <c r="Q790" s="371" t="str">
        <f t="shared" si="339"/>
        <v/>
      </c>
      <c r="R790" s="371" t="str">
        <f t="shared" si="340"/>
        <v/>
      </c>
      <c r="S790" s="371" t="str">
        <f t="shared" si="341"/>
        <v/>
      </c>
      <c r="T790" s="443" t="str">
        <f t="shared" si="329"/>
        <v/>
      </c>
      <c r="U790" s="539"/>
      <c r="V790" s="117"/>
      <c r="W790" s="118"/>
      <c r="X790" s="119"/>
      <c r="Y790" s="120"/>
      <c r="Z790" s="122"/>
      <c r="AA790" s="121"/>
      <c r="AB790" s="443" t="str">
        <f t="shared" si="330"/>
        <v/>
      </c>
      <c r="AC790" s="734" t="str">
        <f t="shared" si="331"/>
        <v/>
      </c>
      <c r="AD790" s="372"/>
      <c r="AE790" s="485"/>
      <c r="AF790" s="373" t="str">
        <f t="shared" si="342"/>
        <v/>
      </c>
      <c r="AG790" s="373" t="str">
        <f t="shared" si="343"/>
        <v/>
      </c>
      <c r="AH790" s="374" t="str">
        <f t="shared" si="344"/>
        <v/>
      </c>
      <c r="AI790" s="375" t="str">
        <f t="shared" si="345"/>
        <v/>
      </c>
      <c r="AJ790" s="375" t="str">
        <f t="shared" si="346"/>
        <v/>
      </c>
      <c r="AK790" s="375" t="str">
        <f t="shared" si="347"/>
        <v/>
      </c>
      <c r="AL790" s="375" t="str">
        <f t="shared" si="348"/>
        <v/>
      </c>
      <c r="AM790" s="375" t="str">
        <f t="shared" si="349"/>
        <v/>
      </c>
      <c r="AN790" s="376" t="str">
        <f>IF(AF790="","",IF(OR(AH790="",AH790="-"),"－",IF(OR(AM790=8,AM790=9),"",IF(OR(AJ790=3,AJ790=4,AJ790=5,AJ790=6),VLOOKUP(AH790,INDEX((係数_バス貨物_ガソリン,係数_バス貨物_CNG,係数_バス貨物_軽油,係数_バス貨物_メタノール,係数_バス貨物_LPG),MATCH(AL790,【参考】排出ガスレベル!$AI$4:$AI$671,1),1,AR790):INDEX((係数_バス貨物_ガソリン,係数_バス貨物_CNG,係数_バス貨物_軽油,係数_バス貨物_メタノール,係数_バス貨物_LPG),MATCH(AL790+1,【参考】排出ガスレベル!$AI$4:$AI$671,1)-1,5,AR790),2,FALSE),IF(OR(AJ790=1,AJ790=2),VLOOKUP(AH790,INDEX((係数_乗用_ガソリン,係数_乗用_CNG,係数_乗用_軽油,係数_乗用_メタノール,係数_乗用_LPG),1,1,AR790):INDEX((係数_乗用_ガソリン,係数_乗用_CNG,係数_乗用_軽油,係数_乗用_メタノール,係数_乗用_LPG),125,5,AR790),2,FALSE))))))</f>
        <v/>
      </c>
      <c r="AO790" s="376" t="str">
        <f>IF(T790="","",IF(OR(AH790="",AH790="-"),"－",IF(OR(AM790=8,AM790=9),"",IF(OR(AJ790=3,AJ790=4,AJ790=5,AJ790=6),VLOOKUP(AH790,INDEX((係数_バス貨物_ガソリン,係数_バス貨物_CNG,係数_バス貨物_軽油,係数_バス貨物_メタノール,係数_バス貨物_LPG),MATCH(AL790,【参考】排出ガスレベル!$AI$4:$AI$671,1),1,AR790):INDEX((係数_バス貨物_ガソリン,係数_バス貨物_CNG,係数_バス貨物_軽油,係数_バス貨物_メタノール,係数_バス貨物_LPG),MATCH(AL790+1,【参考】排出ガスレベル!$AI$4:$AI$671,1)-1,5,AR790),3,FALSE),IF(OR(AJ790=1,AJ790=2),VLOOKUP(AH790,INDEX((係数_乗用_ガソリン,係数_乗用_CNG,係数_乗用_軽油,係数_乗用_メタノール,係数_乗用_LPG),1,1,AR790):INDEX((係数_乗用_ガソリン,係数_乗用_CNG,係数_乗用_軽油,係数_乗用_メタノール,係数_乗用_LPG),125,5,AR790),3,FALSE))))))</f>
        <v/>
      </c>
      <c r="AP790" s="375" t="str">
        <f t="shared" si="350"/>
        <v/>
      </c>
      <c r="AQ790" s="444" t="str">
        <f t="shared" si="351"/>
        <v/>
      </c>
      <c r="AR790" s="375" t="str">
        <f t="shared" si="354"/>
        <v/>
      </c>
      <c r="AS790" s="377" t="str">
        <f t="shared" si="352"/>
        <v/>
      </c>
      <c r="AT790" s="378" t="str">
        <f t="shared" si="353"/>
        <v/>
      </c>
      <c r="AX790" s="625" t="b">
        <f t="shared" si="355"/>
        <v>0</v>
      </c>
      <c r="AY790" s="7" t="str">
        <f t="shared" si="356"/>
        <v>FALSEFALSEFALSE</v>
      </c>
      <c r="AZ790" s="626">
        <f t="shared" si="332"/>
        <v>0</v>
      </c>
      <c r="BA790" s="627" t="str">
        <f t="shared" si="333"/>
        <v/>
      </c>
      <c r="BB790" s="627">
        <f t="shared" si="334"/>
        <v>0</v>
      </c>
      <c r="BC790" s="690" t="str">
        <f t="shared" si="335"/>
        <v/>
      </c>
    </row>
    <row r="791" spans="1:55">
      <c r="A791" s="381">
        <v>735</v>
      </c>
      <c r="B791" s="117"/>
      <c r="C791" s="288"/>
      <c r="D791" s="289"/>
      <c r="E791" s="289"/>
      <c r="F791" s="290"/>
      <c r="G791" s="292"/>
      <c r="H791" s="116"/>
      <c r="I791" s="292"/>
      <c r="J791" s="116"/>
      <c r="K791" s="370" t="str">
        <f t="shared" si="326"/>
        <v/>
      </c>
      <c r="L791" s="370">
        <f t="shared" si="327"/>
        <v>0</v>
      </c>
      <c r="M791" s="370">
        <f t="shared" si="328"/>
        <v>0</v>
      </c>
      <c r="N791" s="371" t="str">
        <f t="shared" si="336"/>
        <v/>
      </c>
      <c r="O791" s="371" t="str">
        <f t="shared" si="337"/>
        <v/>
      </c>
      <c r="P791" s="371" t="str">
        <f t="shared" si="338"/>
        <v/>
      </c>
      <c r="Q791" s="371" t="str">
        <f t="shared" si="339"/>
        <v/>
      </c>
      <c r="R791" s="371" t="str">
        <f t="shared" si="340"/>
        <v/>
      </c>
      <c r="S791" s="371" t="str">
        <f t="shared" si="341"/>
        <v/>
      </c>
      <c r="T791" s="443" t="str">
        <f t="shared" si="329"/>
        <v/>
      </c>
      <c r="U791" s="539"/>
      <c r="V791" s="117"/>
      <c r="W791" s="118"/>
      <c r="X791" s="119"/>
      <c r="Y791" s="120"/>
      <c r="Z791" s="122"/>
      <c r="AA791" s="121"/>
      <c r="AB791" s="443" t="str">
        <f t="shared" si="330"/>
        <v/>
      </c>
      <c r="AC791" s="734" t="str">
        <f t="shared" si="331"/>
        <v/>
      </c>
      <c r="AD791" s="372"/>
      <c r="AE791" s="485"/>
      <c r="AF791" s="373" t="str">
        <f t="shared" si="342"/>
        <v/>
      </c>
      <c r="AG791" s="373" t="str">
        <f t="shared" si="343"/>
        <v/>
      </c>
      <c r="AH791" s="374" t="str">
        <f t="shared" si="344"/>
        <v/>
      </c>
      <c r="AI791" s="375" t="str">
        <f t="shared" si="345"/>
        <v/>
      </c>
      <c r="AJ791" s="375" t="str">
        <f t="shared" si="346"/>
        <v/>
      </c>
      <c r="AK791" s="375" t="str">
        <f t="shared" si="347"/>
        <v/>
      </c>
      <c r="AL791" s="375" t="str">
        <f t="shared" si="348"/>
        <v/>
      </c>
      <c r="AM791" s="375" t="str">
        <f t="shared" si="349"/>
        <v/>
      </c>
      <c r="AN791" s="376" t="str">
        <f>IF(AF791="","",IF(OR(AH791="",AH791="-"),"－",IF(OR(AM791=8,AM791=9),"",IF(OR(AJ791=3,AJ791=4,AJ791=5,AJ791=6),VLOOKUP(AH791,INDEX((係数_バス貨物_ガソリン,係数_バス貨物_CNG,係数_バス貨物_軽油,係数_バス貨物_メタノール,係数_バス貨物_LPG),MATCH(AL791,【参考】排出ガスレベル!$AI$4:$AI$671,1),1,AR791):INDEX((係数_バス貨物_ガソリン,係数_バス貨物_CNG,係数_バス貨物_軽油,係数_バス貨物_メタノール,係数_バス貨物_LPG),MATCH(AL791+1,【参考】排出ガスレベル!$AI$4:$AI$671,1)-1,5,AR791),2,FALSE),IF(OR(AJ791=1,AJ791=2),VLOOKUP(AH791,INDEX((係数_乗用_ガソリン,係数_乗用_CNG,係数_乗用_軽油,係数_乗用_メタノール,係数_乗用_LPG),1,1,AR791):INDEX((係数_乗用_ガソリン,係数_乗用_CNG,係数_乗用_軽油,係数_乗用_メタノール,係数_乗用_LPG),125,5,AR791),2,FALSE))))))</f>
        <v/>
      </c>
      <c r="AO791" s="376" t="str">
        <f>IF(T791="","",IF(OR(AH791="",AH791="-"),"－",IF(OR(AM791=8,AM791=9),"",IF(OR(AJ791=3,AJ791=4,AJ791=5,AJ791=6),VLOOKUP(AH791,INDEX((係数_バス貨物_ガソリン,係数_バス貨物_CNG,係数_バス貨物_軽油,係数_バス貨物_メタノール,係数_バス貨物_LPG),MATCH(AL791,【参考】排出ガスレベル!$AI$4:$AI$671,1),1,AR791):INDEX((係数_バス貨物_ガソリン,係数_バス貨物_CNG,係数_バス貨物_軽油,係数_バス貨物_メタノール,係数_バス貨物_LPG),MATCH(AL791+1,【参考】排出ガスレベル!$AI$4:$AI$671,1)-1,5,AR791),3,FALSE),IF(OR(AJ791=1,AJ791=2),VLOOKUP(AH791,INDEX((係数_乗用_ガソリン,係数_乗用_CNG,係数_乗用_軽油,係数_乗用_メタノール,係数_乗用_LPG),1,1,AR791):INDEX((係数_乗用_ガソリン,係数_乗用_CNG,係数_乗用_軽油,係数_乗用_メタノール,係数_乗用_LPG),125,5,AR791),3,FALSE))))))</f>
        <v/>
      </c>
      <c r="AP791" s="375" t="str">
        <f t="shared" si="350"/>
        <v/>
      </c>
      <c r="AQ791" s="444" t="str">
        <f t="shared" si="351"/>
        <v/>
      </c>
      <c r="AR791" s="375" t="str">
        <f t="shared" si="354"/>
        <v/>
      </c>
      <c r="AS791" s="377" t="str">
        <f t="shared" si="352"/>
        <v/>
      </c>
      <c r="AT791" s="378" t="str">
        <f t="shared" si="353"/>
        <v/>
      </c>
      <c r="AX791" s="625" t="b">
        <f t="shared" si="355"/>
        <v>0</v>
      </c>
      <c r="AY791" s="7" t="str">
        <f t="shared" si="356"/>
        <v>FALSEFALSEFALSE</v>
      </c>
      <c r="AZ791" s="626">
        <f t="shared" si="332"/>
        <v>0</v>
      </c>
      <c r="BA791" s="627" t="str">
        <f t="shared" si="333"/>
        <v/>
      </c>
      <c r="BB791" s="627">
        <f t="shared" si="334"/>
        <v>0</v>
      </c>
      <c r="BC791" s="690" t="str">
        <f t="shared" si="335"/>
        <v/>
      </c>
    </row>
    <row r="792" spans="1:55">
      <c r="A792" s="381">
        <v>736</v>
      </c>
      <c r="B792" s="117"/>
      <c r="C792" s="288"/>
      <c r="D792" s="289"/>
      <c r="E792" s="289"/>
      <c r="F792" s="290"/>
      <c r="G792" s="292"/>
      <c r="H792" s="116"/>
      <c r="I792" s="292"/>
      <c r="J792" s="116"/>
      <c r="K792" s="370" t="str">
        <f t="shared" si="326"/>
        <v/>
      </c>
      <c r="L792" s="370">
        <f t="shared" si="327"/>
        <v>0</v>
      </c>
      <c r="M792" s="370">
        <f t="shared" si="328"/>
        <v>0</v>
      </c>
      <c r="N792" s="371" t="str">
        <f t="shared" si="336"/>
        <v/>
      </c>
      <c r="O792" s="371" t="str">
        <f t="shared" si="337"/>
        <v/>
      </c>
      <c r="P792" s="371" t="str">
        <f t="shared" si="338"/>
        <v/>
      </c>
      <c r="Q792" s="371" t="str">
        <f t="shared" si="339"/>
        <v/>
      </c>
      <c r="R792" s="371" t="str">
        <f t="shared" si="340"/>
        <v/>
      </c>
      <c r="S792" s="371" t="str">
        <f t="shared" si="341"/>
        <v/>
      </c>
      <c r="T792" s="443" t="str">
        <f t="shared" si="329"/>
        <v/>
      </c>
      <c r="U792" s="539"/>
      <c r="V792" s="117"/>
      <c r="W792" s="118"/>
      <c r="X792" s="119"/>
      <c r="Y792" s="120"/>
      <c r="Z792" s="122"/>
      <c r="AA792" s="121"/>
      <c r="AB792" s="443" t="str">
        <f t="shared" si="330"/>
        <v/>
      </c>
      <c r="AC792" s="734" t="str">
        <f t="shared" si="331"/>
        <v/>
      </c>
      <c r="AD792" s="372"/>
      <c r="AE792" s="485"/>
      <c r="AF792" s="373" t="str">
        <f t="shared" si="342"/>
        <v/>
      </c>
      <c r="AG792" s="373" t="str">
        <f t="shared" si="343"/>
        <v/>
      </c>
      <c r="AH792" s="374" t="str">
        <f t="shared" si="344"/>
        <v/>
      </c>
      <c r="AI792" s="375" t="str">
        <f t="shared" si="345"/>
        <v/>
      </c>
      <c r="AJ792" s="375" t="str">
        <f t="shared" si="346"/>
        <v/>
      </c>
      <c r="AK792" s="375" t="str">
        <f t="shared" si="347"/>
        <v/>
      </c>
      <c r="AL792" s="375" t="str">
        <f t="shared" si="348"/>
        <v/>
      </c>
      <c r="AM792" s="375" t="str">
        <f t="shared" si="349"/>
        <v/>
      </c>
      <c r="AN792" s="376" t="str">
        <f>IF(AF792="","",IF(OR(AH792="",AH792="-"),"－",IF(OR(AM792=8,AM792=9),"",IF(OR(AJ792=3,AJ792=4,AJ792=5,AJ792=6),VLOOKUP(AH792,INDEX((係数_バス貨物_ガソリン,係数_バス貨物_CNG,係数_バス貨物_軽油,係数_バス貨物_メタノール,係数_バス貨物_LPG),MATCH(AL792,【参考】排出ガスレベル!$AI$4:$AI$671,1),1,AR792):INDEX((係数_バス貨物_ガソリン,係数_バス貨物_CNG,係数_バス貨物_軽油,係数_バス貨物_メタノール,係数_バス貨物_LPG),MATCH(AL792+1,【参考】排出ガスレベル!$AI$4:$AI$671,1)-1,5,AR792),2,FALSE),IF(OR(AJ792=1,AJ792=2),VLOOKUP(AH792,INDEX((係数_乗用_ガソリン,係数_乗用_CNG,係数_乗用_軽油,係数_乗用_メタノール,係数_乗用_LPG),1,1,AR792):INDEX((係数_乗用_ガソリン,係数_乗用_CNG,係数_乗用_軽油,係数_乗用_メタノール,係数_乗用_LPG),125,5,AR792),2,FALSE))))))</f>
        <v/>
      </c>
      <c r="AO792" s="376" t="str">
        <f>IF(T792="","",IF(OR(AH792="",AH792="-"),"－",IF(OR(AM792=8,AM792=9),"",IF(OR(AJ792=3,AJ792=4,AJ792=5,AJ792=6),VLOOKUP(AH792,INDEX((係数_バス貨物_ガソリン,係数_バス貨物_CNG,係数_バス貨物_軽油,係数_バス貨物_メタノール,係数_バス貨物_LPG),MATCH(AL792,【参考】排出ガスレベル!$AI$4:$AI$671,1),1,AR792):INDEX((係数_バス貨物_ガソリン,係数_バス貨物_CNG,係数_バス貨物_軽油,係数_バス貨物_メタノール,係数_バス貨物_LPG),MATCH(AL792+1,【参考】排出ガスレベル!$AI$4:$AI$671,1)-1,5,AR792),3,FALSE),IF(OR(AJ792=1,AJ792=2),VLOOKUP(AH792,INDEX((係数_乗用_ガソリン,係数_乗用_CNG,係数_乗用_軽油,係数_乗用_メタノール,係数_乗用_LPG),1,1,AR792):INDEX((係数_乗用_ガソリン,係数_乗用_CNG,係数_乗用_軽油,係数_乗用_メタノール,係数_乗用_LPG),125,5,AR792),3,FALSE))))))</f>
        <v/>
      </c>
      <c r="AP792" s="375" t="str">
        <f t="shared" si="350"/>
        <v/>
      </c>
      <c r="AQ792" s="444" t="str">
        <f t="shared" si="351"/>
        <v/>
      </c>
      <c r="AR792" s="375" t="str">
        <f t="shared" si="354"/>
        <v/>
      </c>
      <c r="AS792" s="377" t="str">
        <f t="shared" si="352"/>
        <v/>
      </c>
      <c r="AT792" s="378" t="str">
        <f t="shared" si="353"/>
        <v/>
      </c>
      <c r="AX792" s="625" t="b">
        <f t="shared" si="355"/>
        <v>0</v>
      </c>
      <c r="AY792" s="7" t="str">
        <f t="shared" si="356"/>
        <v>FALSEFALSEFALSE</v>
      </c>
      <c r="AZ792" s="626">
        <f t="shared" si="332"/>
        <v>0</v>
      </c>
      <c r="BA792" s="627" t="str">
        <f t="shared" si="333"/>
        <v/>
      </c>
      <c r="BB792" s="627">
        <f t="shared" si="334"/>
        <v>0</v>
      </c>
      <c r="BC792" s="690" t="str">
        <f t="shared" si="335"/>
        <v/>
      </c>
    </row>
    <row r="793" spans="1:55">
      <c r="A793" s="381">
        <v>737</v>
      </c>
      <c r="B793" s="117"/>
      <c r="C793" s="288"/>
      <c r="D793" s="289"/>
      <c r="E793" s="289"/>
      <c r="F793" s="290"/>
      <c r="G793" s="292"/>
      <c r="H793" s="116"/>
      <c r="I793" s="292"/>
      <c r="J793" s="116"/>
      <c r="K793" s="370" t="str">
        <f t="shared" si="326"/>
        <v/>
      </c>
      <c r="L793" s="370">
        <f t="shared" si="327"/>
        <v>0</v>
      </c>
      <c r="M793" s="370">
        <f t="shared" si="328"/>
        <v>0</v>
      </c>
      <c r="N793" s="371" t="str">
        <f t="shared" si="336"/>
        <v/>
      </c>
      <c r="O793" s="371" t="str">
        <f t="shared" si="337"/>
        <v/>
      </c>
      <c r="P793" s="371" t="str">
        <f t="shared" si="338"/>
        <v/>
      </c>
      <c r="Q793" s="371" t="str">
        <f t="shared" si="339"/>
        <v/>
      </c>
      <c r="R793" s="371" t="str">
        <f t="shared" si="340"/>
        <v/>
      </c>
      <c r="S793" s="371" t="str">
        <f t="shared" si="341"/>
        <v/>
      </c>
      <c r="T793" s="443" t="str">
        <f t="shared" si="329"/>
        <v/>
      </c>
      <c r="U793" s="539"/>
      <c r="V793" s="117"/>
      <c r="W793" s="118"/>
      <c r="X793" s="119"/>
      <c r="Y793" s="120"/>
      <c r="Z793" s="122"/>
      <c r="AA793" s="121"/>
      <c r="AB793" s="443" t="str">
        <f t="shared" si="330"/>
        <v/>
      </c>
      <c r="AC793" s="734" t="str">
        <f t="shared" si="331"/>
        <v/>
      </c>
      <c r="AD793" s="372"/>
      <c r="AE793" s="485"/>
      <c r="AF793" s="373" t="str">
        <f t="shared" si="342"/>
        <v/>
      </c>
      <c r="AG793" s="373" t="str">
        <f t="shared" si="343"/>
        <v/>
      </c>
      <c r="AH793" s="374" t="str">
        <f t="shared" si="344"/>
        <v/>
      </c>
      <c r="AI793" s="375" t="str">
        <f t="shared" si="345"/>
        <v/>
      </c>
      <c r="AJ793" s="375" t="str">
        <f t="shared" si="346"/>
        <v/>
      </c>
      <c r="AK793" s="375" t="str">
        <f t="shared" si="347"/>
        <v/>
      </c>
      <c r="AL793" s="375" t="str">
        <f t="shared" si="348"/>
        <v/>
      </c>
      <c r="AM793" s="375" t="str">
        <f t="shared" si="349"/>
        <v/>
      </c>
      <c r="AN793" s="376" t="str">
        <f>IF(AF793="","",IF(OR(AH793="",AH793="-"),"－",IF(OR(AM793=8,AM793=9),"",IF(OR(AJ793=3,AJ793=4,AJ793=5,AJ793=6),VLOOKUP(AH793,INDEX((係数_バス貨物_ガソリン,係数_バス貨物_CNG,係数_バス貨物_軽油,係数_バス貨物_メタノール,係数_バス貨物_LPG),MATCH(AL793,【参考】排出ガスレベル!$AI$4:$AI$671,1),1,AR793):INDEX((係数_バス貨物_ガソリン,係数_バス貨物_CNG,係数_バス貨物_軽油,係数_バス貨物_メタノール,係数_バス貨物_LPG),MATCH(AL793+1,【参考】排出ガスレベル!$AI$4:$AI$671,1)-1,5,AR793),2,FALSE),IF(OR(AJ793=1,AJ793=2),VLOOKUP(AH793,INDEX((係数_乗用_ガソリン,係数_乗用_CNG,係数_乗用_軽油,係数_乗用_メタノール,係数_乗用_LPG),1,1,AR793):INDEX((係数_乗用_ガソリン,係数_乗用_CNG,係数_乗用_軽油,係数_乗用_メタノール,係数_乗用_LPG),125,5,AR793),2,FALSE))))))</f>
        <v/>
      </c>
      <c r="AO793" s="376" t="str">
        <f>IF(T793="","",IF(OR(AH793="",AH793="-"),"－",IF(OR(AM793=8,AM793=9),"",IF(OR(AJ793=3,AJ793=4,AJ793=5,AJ793=6),VLOOKUP(AH793,INDEX((係数_バス貨物_ガソリン,係数_バス貨物_CNG,係数_バス貨物_軽油,係数_バス貨物_メタノール,係数_バス貨物_LPG),MATCH(AL793,【参考】排出ガスレベル!$AI$4:$AI$671,1),1,AR793):INDEX((係数_バス貨物_ガソリン,係数_バス貨物_CNG,係数_バス貨物_軽油,係数_バス貨物_メタノール,係数_バス貨物_LPG),MATCH(AL793+1,【参考】排出ガスレベル!$AI$4:$AI$671,1)-1,5,AR793),3,FALSE),IF(OR(AJ793=1,AJ793=2),VLOOKUP(AH793,INDEX((係数_乗用_ガソリン,係数_乗用_CNG,係数_乗用_軽油,係数_乗用_メタノール,係数_乗用_LPG),1,1,AR793):INDEX((係数_乗用_ガソリン,係数_乗用_CNG,係数_乗用_軽油,係数_乗用_メタノール,係数_乗用_LPG),125,5,AR793),3,FALSE))))))</f>
        <v/>
      </c>
      <c r="AP793" s="375" t="str">
        <f t="shared" si="350"/>
        <v/>
      </c>
      <c r="AQ793" s="444" t="str">
        <f t="shared" si="351"/>
        <v/>
      </c>
      <c r="AR793" s="375" t="str">
        <f t="shared" si="354"/>
        <v/>
      </c>
      <c r="AS793" s="377" t="str">
        <f t="shared" si="352"/>
        <v/>
      </c>
      <c r="AT793" s="378" t="str">
        <f t="shared" si="353"/>
        <v/>
      </c>
      <c r="AX793" s="625" t="b">
        <f t="shared" si="355"/>
        <v>0</v>
      </c>
      <c r="AY793" s="7" t="str">
        <f t="shared" si="356"/>
        <v>FALSEFALSEFALSE</v>
      </c>
      <c r="AZ793" s="626">
        <f t="shared" si="332"/>
        <v>0</v>
      </c>
      <c r="BA793" s="627" t="str">
        <f t="shared" si="333"/>
        <v/>
      </c>
      <c r="BB793" s="627">
        <f t="shared" si="334"/>
        <v>0</v>
      </c>
      <c r="BC793" s="690" t="str">
        <f t="shared" si="335"/>
        <v/>
      </c>
    </row>
    <row r="794" spans="1:55">
      <c r="A794" s="381">
        <v>738</v>
      </c>
      <c r="B794" s="117"/>
      <c r="C794" s="288"/>
      <c r="D794" s="289"/>
      <c r="E794" s="289"/>
      <c r="F794" s="290"/>
      <c r="G794" s="292"/>
      <c r="H794" s="116"/>
      <c r="I794" s="292"/>
      <c r="J794" s="116"/>
      <c r="K794" s="370" t="str">
        <f t="shared" si="326"/>
        <v/>
      </c>
      <c r="L794" s="370">
        <f t="shared" si="327"/>
        <v>0</v>
      </c>
      <c r="M794" s="370">
        <f t="shared" si="328"/>
        <v>0</v>
      </c>
      <c r="N794" s="371" t="str">
        <f t="shared" si="336"/>
        <v/>
      </c>
      <c r="O794" s="371" t="str">
        <f t="shared" si="337"/>
        <v/>
      </c>
      <c r="P794" s="371" t="str">
        <f t="shared" si="338"/>
        <v/>
      </c>
      <c r="Q794" s="371" t="str">
        <f t="shared" si="339"/>
        <v/>
      </c>
      <c r="R794" s="371" t="str">
        <f t="shared" si="340"/>
        <v/>
      </c>
      <c r="S794" s="371" t="str">
        <f t="shared" si="341"/>
        <v/>
      </c>
      <c r="T794" s="443" t="str">
        <f t="shared" si="329"/>
        <v/>
      </c>
      <c r="U794" s="539"/>
      <c r="V794" s="117"/>
      <c r="W794" s="118"/>
      <c r="X794" s="119"/>
      <c r="Y794" s="120"/>
      <c r="Z794" s="122"/>
      <c r="AA794" s="121"/>
      <c r="AB794" s="443" t="str">
        <f t="shared" si="330"/>
        <v/>
      </c>
      <c r="AC794" s="734" t="str">
        <f t="shared" si="331"/>
        <v/>
      </c>
      <c r="AD794" s="372"/>
      <c r="AE794" s="485"/>
      <c r="AF794" s="373" t="str">
        <f t="shared" si="342"/>
        <v/>
      </c>
      <c r="AG794" s="373" t="str">
        <f t="shared" si="343"/>
        <v/>
      </c>
      <c r="AH794" s="374" t="str">
        <f t="shared" si="344"/>
        <v/>
      </c>
      <c r="AI794" s="375" t="str">
        <f t="shared" si="345"/>
        <v/>
      </c>
      <c r="AJ794" s="375" t="str">
        <f t="shared" si="346"/>
        <v/>
      </c>
      <c r="AK794" s="375" t="str">
        <f t="shared" si="347"/>
        <v/>
      </c>
      <c r="AL794" s="375" t="str">
        <f t="shared" si="348"/>
        <v/>
      </c>
      <c r="AM794" s="375" t="str">
        <f t="shared" si="349"/>
        <v/>
      </c>
      <c r="AN794" s="376" t="str">
        <f>IF(AF794="","",IF(OR(AH794="",AH794="-"),"－",IF(OR(AM794=8,AM794=9),"",IF(OR(AJ794=3,AJ794=4,AJ794=5,AJ794=6),VLOOKUP(AH794,INDEX((係数_バス貨物_ガソリン,係数_バス貨物_CNG,係数_バス貨物_軽油,係数_バス貨物_メタノール,係数_バス貨物_LPG),MATCH(AL794,【参考】排出ガスレベル!$AI$4:$AI$671,1),1,AR794):INDEX((係数_バス貨物_ガソリン,係数_バス貨物_CNG,係数_バス貨物_軽油,係数_バス貨物_メタノール,係数_バス貨物_LPG),MATCH(AL794+1,【参考】排出ガスレベル!$AI$4:$AI$671,1)-1,5,AR794),2,FALSE),IF(OR(AJ794=1,AJ794=2),VLOOKUP(AH794,INDEX((係数_乗用_ガソリン,係数_乗用_CNG,係数_乗用_軽油,係数_乗用_メタノール,係数_乗用_LPG),1,1,AR794):INDEX((係数_乗用_ガソリン,係数_乗用_CNG,係数_乗用_軽油,係数_乗用_メタノール,係数_乗用_LPG),125,5,AR794),2,FALSE))))))</f>
        <v/>
      </c>
      <c r="AO794" s="376" t="str">
        <f>IF(T794="","",IF(OR(AH794="",AH794="-"),"－",IF(OR(AM794=8,AM794=9),"",IF(OR(AJ794=3,AJ794=4,AJ794=5,AJ794=6),VLOOKUP(AH794,INDEX((係数_バス貨物_ガソリン,係数_バス貨物_CNG,係数_バス貨物_軽油,係数_バス貨物_メタノール,係数_バス貨物_LPG),MATCH(AL794,【参考】排出ガスレベル!$AI$4:$AI$671,1),1,AR794):INDEX((係数_バス貨物_ガソリン,係数_バス貨物_CNG,係数_バス貨物_軽油,係数_バス貨物_メタノール,係数_バス貨物_LPG),MATCH(AL794+1,【参考】排出ガスレベル!$AI$4:$AI$671,1)-1,5,AR794),3,FALSE),IF(OR(AJ794=1,AJ794=2),VLOOKUP(AH794,INDEX((係数_乗用_ガソリン,係数_乗用_CNG,係数_乗用_軽油,係数_乗用_メタノール,係数_乗用_LPG),1,1,AR794):INDEX((係数_乗用_ガソリン,係数_乗用_CNG,係数_乗用_軽油,係数_乗用_メタノール,係数_乗用_LPG),125,5,AR794),3,FALSE))))))</f>
        <v/>
      </c>
      <c r="AP794" s="375" t="str">
        <f t="shared" si="350"/>
        <v/>
      </c>
      <c r="AQ794" s="444" t="str">
        <f t="shared" si="351"/>
        <v/>
      </c>
      <c r="AR794" s="375" t="str">
        <f t="shared" si="354"/>
        <v/>
      </c>
      <c r="AS794" s="377" t="str">
        <f t="shared" si="352"/>
        <v/>
      </c>
      <c r="AT794" s="378" t="str">
        <f t="shared" si="353"/>
        <v/>
      </c>
      <c r="AX794" s="625" t="b">
        <f t="shared" si="355"/>
        <v>0</v>
      </c>
      <c r="AY794" s="7" t="str">
        <f t="shared" si="356"/>
        <v>FALSEFALSEFALSE</v>
      </c>
      <c r="AZ794" s="626">
        <f t="shared" si="332"/>
        <v>0</v>
      </c>
      <c r="BA794" s="627" t="str">
        <f t="shared" si="333"/>
        <v/>
      </c>
      <c r="BB794" s="627">
        <f t="shared" si="334"/>
        <v>0</v>
      </c>
      <c r="BC794" s="690" t="str">
        <f t="shared" si="335"/>
        <v/>
      </c>
    </row>
    <row r="795" spans="1:55">
      <c r="A795" s="381">
        <v>739</v>
      </c>
      <c r="B795" s="117"/>
      <c r="C795" s="288"/>
      <c r="D795" s="289"/>
      <c r="E795" s="289"/>
      <c r="F795" s="290"/>
      <c r="G795" s="292"/>
      <c r="H795" s="116"/>
      <c r="I795" s="292"/>
      <c r="J795" s="116"/>
      <c r="K795" s="370" t="str">
        <f t="shared" si="326"/>
        <v/>
      </c>
      <c r="L795" s="370">
        <f t="shared" si="327"/>
        <v>0</v>
      </c>
      <c r="M795" s="370">
        <f t="shared" si="328"/>
        <v>0</v>
      </c>
      <c r="N795" s="371" t="str">
        <f t="shared" si="336"/>
        <v/>
      </c>
      <c r="O795" s="371" t="str">
        <f t="shared" si="337"/>
        <v/>
      </c>
      <c r="P795" s="371" t="str">
        <f t="shared" si="338"/>
        <v/>
      </c>
      <c r="Q795" s="371" t="str">
        <f t="shared" si="339"/>
        <v/>
      </c>
      <c r="R795" s="371" t="str">
        <f t="shared" si="340"/>
        <v/>
      </c>
      <c r="S795" s="371" t="str">
        <f t="shared" si="341"/>
        <v/>
      </c>
      <c r="T795" s="443" t="str">
        <f t="shared" si="329"/>
        <v/>
      </c>
      <c r="U795" s="539"/>
      <c r="V795" s="117"/>
      <c r="W795" s="118"/>
      <c r="X795" s="119"/>
      <c r="Y795" s="120"/>
      <c r="Z795" s="122"/>
      <c r="AA795" s="121"/>
      <c r="AB795" s="443" t="str">
        <f t="shared" si="330"/>
        <v/>
      </c>
      <c r="AC795" s="734" t="str">
        <f t="shared" si="331"/>
        <v/>
      </c>
      <c r="AD795" s="372"/>
      <c r="AE795" s="485"/>
      <c r="AF795" s="373" t="str">
        <f t="shared" si="342"/>
        <v/>
      </c>
      <c r="AG795" s="373" t="str">
        <f t="shared" si="343"/>
        <v/>
      </c>
      <c r="AH795" s="374" t="str">
        <f t="shared" si="344"/>
        <v/>
      </c>
      <c r="AI795" s="375" t="str">
        <f t="shared" si="345"/>
        <v/>
      </c>
      <c r="AJ795" s="375" t="str">
        <f t="shared" si="346"/>
        <v/>
      </c>
      <c r="AK795" s="375" t="str">
        <f t="shared" si="347"/>
        <v/>
      </c>
      <c r="AL795" s="375" t="str">
        <f t="shared" si="348"/>
        <v/>
      </c>
      <c r="AM795" s="375" t="str">
        <f t="shared" si="349"/>
        <v/>
      </c>
      <c r="AN795" s="376" t="str">
        <f>IF(AF795="","",IF(OR(AH795="",AH795="-"),"－",IF(OR(AM795=8,AM795=9),"",IF(OR(AJ795=3,AJ795=4,AJ795=5,AJ795=6),VLOOKUP(AH795,INDEX((係数_バス貨物_ガソリン,係数_バス貨物_CNG,係数_バス貨物_軽油,係数_バス貨物_メタノール,係数_バス貨物_LPG),MATCH(AL795,【参考】排出ガスレベル!$AI$4:$AI$671,1),1,AR795):INDEX((係数_バス貨物_ガソリン,係数_バス貨物_CNG,係数_バス貨物_軽油,係数_バス貨物_メタノール,係数_バス貨物_LPG),MATCH(AL795+1,【参考】排出ガスレベル!$AI$4:$AI$671,1)-1,5,AR795),2,FALSE),IF(OR(AJ795=1,AJ795=2),VLOOKUP(AH795,INDEX((係数_乗用_ガソリン,係数_乗用_CNG,係数_乗用_軽油,係数_乗用_メタノール,係数_乗用_LPG),1,1,AR795):INDEX((係数_乗用_ガソリン,係数_乗用_CNG,係数_乗用_軽油,係数_乗用_メタノール,係数_乗用_LPG),125,5,AR795),2,FALSE))))))</f>
        <v/>
      </c>
      <c r="AO795" s="376" t="str">
        <f>IF(T795="","",IF(OR(AH795="",AH795="-"),"－",IF(OR(AM795=8,AM795=9),"",IF(OR(AJ795=3,AJ795=4,AJ795=5,AJ795=6),VLOOKUP(AH795,INDEX((係数_バス貨物_ガソリン,係数_バス貨物_CNG,係数_バス貨物_軽油,係数_バス貨物_メタノール,係数_バス貨物_LPG),MATCH(AL795,【参考】排出ガスレベル!$AI$4:$AI$671,1),1,AR795):INDEX((係数_バス貨物_ガソリン,係数_バス貨物_CNG,係数_バス貨物_軽油,係数_バス貨物_メタノール,係数_バス貨物_LPG),MATCH(AL795+1,【参考】排出ガスレベル!$AI$4:$AI$671,1)-1,5,AR795),3,FALSE),IF(OR(AJ795=1,AJ795=2),VLOOKUP(AH795,INDEX((係数_乗用_ガソリン,係数_乗用_CNG,係数_乗用_軽油,係数_乗用_メタノール,係数_乗用_LPG),1,1,AR795):INDEX((係数_乗用_ガソリン,係数_乗用_CNG,係数_乗用_軽油,係数_乗用_メタノール,係数_乗用_LPG),125,5,AR795),3,FALSE))))))</f>
        <v/>
      </c>
      <c r="AP795" s="375" t="str">
        <f t="shared" si="350"/>
        <v/>
      </c>
      <c r="AQ795" s="444" t="str">
        <f t="shared" si="351"/>
        <v/>
      </c>
      <c r="AR795" s="375" t="str">
        <f t="shared" si="354"/>
        <v/>
      </c>
      <c r="AS795" s="377" t="str">
        <f t="shared" si="352"/>
        <v/>
      </c>
      <c r="AT795" s="378" t="str">
        <f t="shared" si="353"/>
        <v/>
      </c>
      <c r="AX795" s="625" t="b">
        <f t="shared" si="355"/>
        <v>0</v>
      </c>
      <c r="AY795" s="7" t="str">
        <f t="shared" si="356"/>
        <v>FALSEFALSEFALSE</v>
      </c>
      <c r="AZ795" s="626">
        <f t="shared" si="332"/>
        <v>0</v>
      </c>
      <c r="BA795" s="627" t="str">
        <f t="shared" si="333"/>
        <v/>
      </c>
      <c r="BB795" s="627">
        <f t="shared" si="334"/>
        <v>0</v>
      </c>
      <c r="BC795" s="690" t="str">
        <f t="shared" si="335"/>
        <v/>
      </c>
    </row>
    <row r="796" spans="1:55">
      <c r="A796" s="381">
        <v>740</v>
      </c>
      <c r="B796" s="117"/>
      <c r="C796" s="288"/>
      <c r="D796" s="289"/>
      <c r="E796" s="289"/>
      <c r="F796" s="290"/>
      <c r="G796" s="292"/>
      <c r="H796" s="116"/>
      <c r="I796" s="292"/>
      <c r="J796" s="116"/>
      <c r="K796" s="370" t="str">
        <f t="shared" si="326"/>
        <v/>
      </c>
      <c r="L796" s="370">
        <f t="shared" si="327"/>
        <v>0</v>
      </c>
      <c r="M796" s="370">
        <f t="shared" si="328"/>
        <v>0</v>
      </c>
      <c r="N796" s="371" t="str">
        <f t="shared" si="336"/>
        <v/>
      </c>
      <c r="O796" s="371" t="str">
        <f t="shared" si="337"/>
        <v/>
      </c>
      <c r="P796" s="371" t="str">
        <f t="shared" si="338"/>
        <v/>
      </c>
      <c r="Q796" s="371" t="str">
        <f t="shared" si="339"/>
        <v/>
      </c>
      <c r="R796" s="371" t="str">
        <f t="shared" si="340"/>
        <v/>
      </c>
      <c r="S796" s="371" t="str">
        <f t="shared" si="341"/>
        <v/>
      </c>
      <c r="T796" s="443" t="str">
        <f t="shared" si="329"/>
        <v/>
      </c>
      <c r="U796" s="539"/>
      <c r="V796" s="117"/>
      <c r="W796" s="118"/>
      <c r="X796" s="119"/>
      <c r="Y796" s="120"/>
      <c r="Z796" s="122"/>
      <c r="AA796" s="121"/>
      <c r="AB796" s="443" t="str">
        <f t="shared" si="330"/>
        <v/>
      </c>
      <c r="AC796" s="734" t="str">
        <f t="shared" si="331"/>
        <v/>
      </c>
      <c r="AD796" s="372"/>
      <c r="AE796" s="485"/>
      <c r="AF796" s="373" t="str">
        <f t="shared" si="342"/>
        <v/>
      </c>
      <c r="AG796" s="373" t="str">
        <f t="shared" si="343"/>
        <v/>
      </c>
      <c r="AH796" s="374" t="str">
        <f t="shared" si="344"/>
        <v/>
      </c>
      <c r="AI796" s="375" t="str">
        <f t="shared" si="345"/>
        <v/>
      </c>
      <c r="AJ796" s="375" t="str">
        <f t="shared" si="346"/>
        <v/>
      </c>
      <c r="AK796" s="375" t="str">
        <f t="shared" si="347"/>
        <v/>
      </c>
      <c r="AL796" s="375" t="str">
        <f t="shared" si="348"/>
        <v/>
      </c>
      <c r="AM796" s="375" t="str">
        <f t="shared" si="349"/>
        <v/>
      </c>
      <c r="AN796" s="376" t="str">
        <f>IF(AF796="","",IF(OR(AH796="",AH796="-"),"－",IF(OR(AM796=8,AM796=9),"",IF(OR(AJ796=3,AJ796=4,AJ796=5,AJ796=6),VLOOKUP(AH796,INDEX((係数_バス貨物_ガソリン,係数_バス貨物_CNG,係数_バス貨物_軽油,係数_バス貨物_メタノール,係数_バス貨物_LPG),MATCH(AL796,【参考】排出ガスレベル!$AI$4:$AI$671,1),1,AR796):INDEX((係数_バス貨物_ガソリン,係数_バス貨物_CNG,係数_バス貨物_軽油,係数_バス貨物_メタノール,係数_バス貨物_LPG),MATCH(AL796+1,【参考】排出ガスレベル!$AI$4:$AI$671,1)-1,5,AR796),2,FALSE),IF(OR(AJ796=1,AJ796=2),VLOOKUP(AH796,INDEX((係数_乗用_ガソリン,係数_乗用_CNG,係数_乗用_軽油,係数_乗用_メタノール,係数_乗用_LPG),1,1,AR796):INDEX((係数_乗用_ガソリン,係数_乗用_CNG,係数_乗用_軽油,係数_乗用_メタノール,係数_乗用_LPG),125,5,AR796),2,FALSE))))))</f>
        <v/>
      </c>
      <c r="AO796" s="376" t="str">
        <f>IF(T796="","",IF(OR(AH796="",AH796="-"),"－",IF(OR(AM796=8,AM796=9),"",IF(OR(AJ796=3,AJ796=4,AJ796=5,AJ796=6),VLOOKUP(AH796,INDEX((係数_バス貨物_ガソリン,係数_バス貨物_CNG,係数_バス貨物_軽油,係数_バス貨物_メタノール,係数_バス貨物_LPG),MATCH(AL796,【参考】排出ガスレベル!$AI$4:$AI$671,1),1,AR796):INDEX((係数_バス貨物_ガソリン,係数_バス貨物_CNG,係数_バス貨物_軽油,係数_バス貨物_メタノール,係数_バス貨物_LPG),MATCH(AL796+1,【参考】排出ガスレベル!$AI$4:$AI$671,1)-1,5,AR796),3,FALSE),IF(OR(AJ796=1,AJ796=2),VLOOKUP(AH796,INDEX((係数_乗用_ガソリン,係数_乗用_CNG,係数_乗用_軽油,係数_乗用_メタノール,係数_乗用_LPG),1,1,AR796):INDEX((係数_乗用_ガソリン,係数_乗用_CNG,係数_乗用_軽油,係数_乗用_メタノール,係数_乗用_LPG),125,5,AR796),3,FALSE))))))</f>
        <v/>
      </c>
      <c r="AP796" s="375" t="str">
        <f t="shared" si="350"/>
        <v/>
      </c>
      <c r="AQ796" s="444" t="str">
        <f t="shared" si="351"/>
        <v/>
      </c>
      <c r="AR796" s="375" t="str">
        <f t="shared" si="354"/>
        <v/>
      </c>
      <c r="AS796" s="377" t="str">
        <f t="shared" si="352"/>
        <v/>
      </c>
      <c r="AT796" s="378" t="str">
        <f t="shared" si="353"/>
        <v/>
      </c>
      <c r="AX796" s="625" t="b">
        <f t="shared" si="355"/>
        <v>0</v>
      </c>
      <c r="AY796" s="7" t="str">
        <f t="shared" si="356"/>
        <v>FALSEFALSEFALSE</v>
      </c>
      <c r="AZ796" s="626">
        <f t="shared" si="332"/>
        <v>0</v>
      </c>
      <c r="BA796" s="627" t="str">
        <f t="shared" si="333"/>
        <v/>
      </c>
      <c r="BB796" s="627">
        <f t="shared" si="334"/>
        <v>0</v>
      </c>
      <c r="BC796" s="690" t="str">
        <f t="shared" si="335"/>
        <v/>
      </c>
    </row>
    <row r="797" spans="1:55">
      <c r="A797" s="381">
        <v>741</v>
      </c>
      <c r="B797" s="117"/>
      <c r="C797" s="288"/>
      <c r="D797" s="289"/>
      <c r="E797" s="289"/>
      <c r="F797" s="290"/>
      <c r="G797" s="292"/>
      <c r="H797" s="116"/>
      <c r="I797" s="292"/>
      <c r="J797" s="116"/>
      <c r="K797" s="370" t="str">
        <f t="shared" si="326"/>
        <v/>
      </c>
      <c r="L797" s="370">
        <f t="shared" si="327"/>
        <v>0</v>
      </c>
      <c r="M797" s="370">
        <f t="shared" si="328"/>
        <v>0</v>
      </c>
      <c r="N797" s="371" t="str">
        <f t="shared" si="336"/>
        <v/>
      </c>
      <c r="O797" s="371" t="str">
        <f t="shared" si="337"/>
        <v/>
      </c>
      <c r="P797" s="371" t="str">
        <f t="shared" si="338"/>
        <v/>
      </c>
      <c r="Q797" s="371" t="str">
        <f t="shared" si="339"/>
        <v/>
      </c>
      <c r="R797" s="371" t="str">
        <f t="shared" si="340"/>
        <v/>
      </c>
      <c r="S797" s="371" t="str">
        <f t="shared" si="341"/>
        <v/>
      </c>
      <c r="T797" s="443" t="str">
        <f t="shared" si="329"/>
        <v/>
      </c>
      <c r="U797" s="539"/>
      <c r="V797" s="117"/>
      <c r="W797" s="118"/>
      <c r="X797" s="119"/>
      <c r="Y797" s="120"/>
      <c r="Z797" s="122"/>
      <c r="AA797" s="121"/>
      <c r="AB797" s="443" t="str">
        <f t="shared" si="330"/>
        <v/>
      </c>
      <c r="AC797" s="734" t="str">
        <f t="shared" si="331"/>
        <v/>
      </c>
      <c r="AD797" s="372"/>
      <c r="AE797" s="485"/>
      <c r="AF797" s="373" t="str">
        <f t="shared" si="342"/>
        <v/>
      </c>
      <c r="AG797" s="373" t="str">
        <f t="shared" si="343"/>
        <v/>
      </c>
      <c r="AH797" s="374" t="str">
        <f t="shared" si="344"/>
        <v/>
      </c>
      <c r="AI797" s="375" t="str">
        <f t="shared" si="345"/>
        <v/>
      </c>
      <c r="AJ797" s="375" t="str">
        <f t="shared" si="346"/>
        <v/>
      </c>
      <c r="AK797" s="375" t="str">
        <f t="shared" si="347"/>
        <v/>
      </c>
      <c r="AL797" s="375" t="str">
        <f t="shared" si="348"/>
        <v/>
      </c>
      <c r="AM797" s="375" t="str">
        <f t="shared" si="349"/>
        <v/>
      </c>
      <c r="AN797" s="376" t="str">
        <f>IF(AF797="","",IF(OR(AH797="",AH797="-"),"－",IF(OR(AM797=8,AM797=9),"",IF(OR(AJ797=3,AJ797=4,AJ797=5,AJ797=6),VLOOKUP(AH797,INDEX((係数_バス貨物_ガソリン,係数_バス貨物_CNG,係数_バス貨物_軽油,係数_バス貨物_メタノール,係数_バス貨物_LPG),MATCH(AL797,【参考】排出ガスレベル!$AI$4:$AI$671,1),1,AR797):INDEX((係数_バス貨物_ガソリン,係数_バス貨物_CNG,係数_バス貨物_軽油,係数_バス貨物_メタノール,係数_バス貨物_LPG),MATCH(AL797+1,【参考】排出ガスレベル!$AI$4:$AI$671,1)-1,5,AR797),2,FALSE),IF(OR(AJ797=1,AJ797=2),VLOOKUP(AH797,INDEX((係数_乗用_ガソリン,係数_乗用_CNG,係数_乗用_軽油,係数_乗用_メタノール,係数_乗用_LPG),1,1,AR797):INDEX((係数_乗用_ガソリン,係数_乗用_CNG,係数_乗用_軽油,係数_乗用_メタノール,係数_乗用_LPG),125,5,AR797),2,FALSE))))))</f>
        <v/>
      </c>
      <c r="AO797" s="376" t="str">
        <f>IF(T797="","",IF(OR(AH797="",AH797="-"),"－",IF(OR(AM797=8,AM797=9),"",IF(OR(AJ797=3,AJ797=4,AJ797=5,AJ797=6),VLOOKUP(AH797,INDEX((係数_バス貨物_ガソリン,係数_バス貨物_CNG,係数_バス貨物_軽油,係数_バス貨物_メタノール,係数_バス貨物_LPG),MATCH(AL797,【参考】排出ガスレベル!$AI$4:$AI$671,1),1,AR797):INDEX((係数_バス貨物_ガソリン,係数_バス貨物_CNG,係数_バス貨物_軽油,係数_バス貨物_メタノール,係数_バス貨物_LPG),MATCH(AL797+1,【参考】排出ガスレベル!$AI$4:$AI$671,1)-1,5,AR797),3,FALSE),IF(OR(AJ797=1,AJ797=2),VLOOKUP(AH797,INDEX((係数_乗用_ガソリン,係数_乗用_CNG,係数_乗用_軽油,係数_乗用_メタノール,係数_乗用_LPG),1,1,AR797):INDEX((係数_乗用_ガソリン,係数_乗用_CNG,係数_乗用_軽油,係数_乗用_メタノール,係数_乗用_LPG),125,5,AR797),3,FALSE))))))</f>
        <v/>
      </c>
      <c r="AP797" s="375" t="str">
        <f t="shared" si="350"/>
        <v/>
      </c>
      <c r="AQ797" s="444" t="str">
        <f t="shared" si="351"/>
        <v/>
      </c>
      <c r="AR797" s="375" t="str">
        <f t="shared" si="354"/>
        <v/>
      </c>
      <c r="AS797" s="377" t="str">
        <f t="shared" si="352"/>
        <v/>
      </c>
      <c r="AT797" s="378" t="str">
        <f t="shared" si="353"/>
        <v/>
      </c>
      <c r="AX797" s="625" t="b">
        <f t="shared" si="355"/>
        <v>0</v>
      </c>
      <c r="AY797" s="7" t="str">
        <f t="shared" si="356"/>
        <v>FALSEFALSEFALSE</v>
      </c>
      <c r="AZ797" s="626">
        <f t="shared" si="332"/>
        <v>0</v>
      </c>
      <c r="BA797" s="627" t="str">
        <f t="shared" si="333"/>
        <v/>
      </c>
      <c r="BB797" s="627">
        <f t="shared" si="334"/>
        <v>0</v>
      </c>
      <c r="BC797" s="690" t="str">
        <f t="shared" si="335"/>
        <v/>
      </c>
    </row>
    <row r="798" spans="1:55">
      <c r="A798" s="381">
        <v>742</v>
      </c>
      <c r="B798" s="117"/>
      <c r="C798" s="288"/>
      <c r="D798" s="289"/>
      <c r="E798" s="289"/>
      <c r="F798" s="290"/>
      <c r="G798" s="292"/>
      <c r="H798" s="116"/>
      <c r="I798" s="292"/>
      <c r="J798" s="116"/>
      <c r="K798" s="370" t="str">
        <f t="shared" si="326"/>
        <v/>
      </c>
      <c r="L798" s="370">
        <f t="shared" si="327"/>
        <v>0</v>
      </c>
      <c r="M798" s="370">
        <f t="shared" si="328"/>
        <v>0</v>
      </c>
      <c r="N798" s="371" t="str">
        <f t="shared" si="336"/>
        <v/>
      </c>
      <c r="O798" s="371" t="str">
        <f t="shared" si="337"/>
        <v/>
      </c>
      <c r="P798" s="371" t="str">
        <f t="shared" si="338"/>
        <v/>
      </c>
      <c r="Q798" s="371" t="str">
        <f t="shared" si="339"/>
        <v/>
      </c>
      <c r="R798" s="371" t="str">
        <f t="shared" si="340"/>
        <v/>
      </c>
      <c r="S798" s="371" t="str">
        <f t="shared" si="341"/>
        <v/>
      </c>
      <c r="T798" s="443" t="str">
        <f t="shared" si="329"/>
        <v/>
      </c>
      <c r="U798" s="539"/>
      <c r="V798" s="117"/>
      <c r="W798" s="118"/>
      <c r="X798" s="119"/>
      <c r="Y798" s="120"/>
      <c r="Z798" s="122"/>
      <c r="AA798" s="121"/>
      <c r="AB798" s="443" t="str">
        <f t="shared" si="330"/>
        <v/>
      </c>
      <c r="AC798" s="734" t="str">
        <f t="shared" si="331"/>
        <v/>
      </c>
      <c r="AD798" s="372"/>
      <c r="AE798" s="485"/>
      <c r="AF798" s="373" t="str">
        <f t="shared" si="342"/>
        <v/>
      </c>
      <c r="AG798" s="373" t="str">
        <f t="shared" si="343"/>
        <v/>
      </c>
      <c r="AH798" s="374" t="str">
        <f t="shared" si="344"/>
        <v/>
      </c>
      <c r="AI798" s="375" t="str">
        <f t="shared" si="345"/>
        <v/>
      </c>
      <c r="AJ798" s="375" t="str">
        <f t="shared" si="346"/>
        <v/>
      </c>
      <c r="AK798" s="375" t="str">
        <f t="shared" si="347"/>
        <v/>
      </c>
      <c r="AL798" s="375" t="str">
        <f t="shared" si="348"/>
        <v/>
      </c>
      <c r="AM798" s="375" t="str">
        <f t="shared" si="349"/>
        <v/>
      </c>
      <c r="AN798" s="376" t="str">
        <f>IF(AF798="","",IF(OR(AH798="",AH798="-"),"－",IF(OR(AM798=8,AM798=9),"",IF(OR(AJ798=3,AJ798=4,AJ798=5,AJ798=6),VLOOKUP(AH798,INDEX((係数_バス貨物_ガソリン,係数_バス貨物_CNG,係数_バス貨物_軽油,係数_バス貨物_メタノール,係数_バス貨物_LPG),MATCH(AL798,【参考】排出ガスレベル!$AI$4:$AI$671,1),1,AR798):INDEX((係数_バス貨物_ガソリン,係数_バス貨物_CNG,係数_バス貨物_軽油,係数_バス貨物_メタノール,係数_バス貨物_LPG),MATCH(AL798+1,【参考】排出ガスレベル!$AI$4:$AI$671,1)-1,5,AR798),2,FALSE),IF(OR(AJ798=1,AJ798=2),VLOOKUP(AH798,INDEX((係数_乗用_ガソリン,係数_乗用_CNG,係数_乗用_軽油,係数_乗用_メタノール,係数_乗用_LPG),1,1,AR798):INDEX((係数_乗用_ガソリン,係数_乗用_CNG,係数_乗用_軽油,係数_乗用_メタノール,係数_乗用_LPG),125,5,AR798),2,FALSE))))))</f>
        <v/>
      </c>
      <c r="AO798" s="376" t="str">
        <f>IF(T798="","",IF(OR(AH798="",AH798="-"),"－",IF(OR(AM798=8,AM798=9),"",IF(OR(AJ798=3,AJ798=4,AJ798=5,AJ798=6),VLOOKUP(AH798,INDEX((係数_バス貨物_ガソリン,係数_バス貨物_CNG,係数_バス貨物_軽油,係数_バス貨物_メタノール,係数_バス貨物_LPG),MATCH(AL798,【参考】排出ガスレベル!$AI$4:$AI$671,1),1,AR798):INDEX((係数_バス貨物_ガソリン,係数_バス貨物_CNG,係数_バス貨物_軽油,係数_バス貨物_メタノール,係数_バス貨物_LPG),MATCH(AL798+1,【参考】排出ガスレベル!$AI$4:$AI$671,1)-1,5,AR798),3,FALSE),IF(OR(AJ798=1,AJ798=2),VLOOKUP(AH798,INDEX((係数_乗用_ガソリン,係数_乗用_CNG,係数_乗用_軽油,係数_乗用_メタノール,係数_乗用_LPG),1,1,AR798):INDEX((係数_乗用_ガソリン,係数_乗用_CNG,係数_乗用_軽油,係数_乗用_メタノール,係数_乗用_LPG),125,5,AR798),3,FALSE))))))</f>
        <v/>
      </c>
      <c r="AP798" s="375" t="str">
        <f t="shared" si="350"/>
        <v/>
      </c>
      <c r="AQ798" s="444" t="str">
        <f t="shared" si="351"/>
        <v/>
      </c>
      <c r="AR798" s="375" t="str">
        <f t="shared" si="354"/>
        <v/>
      </c>
      <c r="AS798" s="377" t="str">
        <f t="shared" si="352"/>
        <v/>
      </c>
      <c r="AT798" s="378" t="str">
        <f t="shared" si="353"/>
        <v/>
      </c>
      <c r="AX798" s="625" t="b">
        <f t="shared" si="355"/>
        <v>0</v>
      </c>
      <c r="AY798" s="7" t="str">
        <f t="shared" si="356"/>
        <v>FALSEFALSEFALSE</v>
      </c>
      <c r="AZ798" s="626">
        <f t="shared" si="332"/>
        <v>0</v>
      </c>
      <c r="BA798" s="627" t="str">
        <f t="shared" si="333"/>
        <v/>
      </c>
      <c r="BB798" s="627">
        <f t="shared" si="334"/>
        <v>0</v>
      </c>
      <c r="BC798" s="690" t="str">
        <f t="shared" si="335"/>
        <v/>
      </c>
    </row>
    <row r="799" spans="1:55">
      <c r="A799" s="381">
        <v>743</v>
      </c>
      <c r="B799" s="117"/>
      <c r="C799" s="288"/>
      <c r="D799" s="289"/>
      <c r="E799" s="289"/>
      <c r="F799" s="290"/>
      <c r="G799" s="292"/>
      <c r="H799" s="116"/>
      <c r="I799" s="292"/>
      <c r="J799" s="116"/>
      <c r="K799" s="370" t="str">
        <f t="shared" si="326"/>
        <v/>
      </c>
      <c r="L799" s="370">
        <f t="shared" si="327"/>
        <v>0</v>
      </c>
      <c r="M799" s="370">
        <f t="shared" si="328"/>
        <v>0</v>
      </c>
      <c r="N799" s="371" t="str">
        <f t="shared" si="336"/>
        <v/>
      </c>
      <c r="O799" s="371" t="str">
        <f t="shared" si="337"/>
        <v/>
      </c>
      <c r="P799" s="371" t="str">
        <f t="shared" si="338"/>
        <v/>
      </c>
      <c r="Q799" s="371" t="str">
        <f t="shared" si="339"/>
        <v/>
      </c>
      <c r="R799" s="371" t="str">
        <f t="shared" si="340"/>
        <v/>
      </c>
      <c r="S799" s="371" t="str">
        <f t="shared" si="341"/>
        <v/>
      </c>
      <c r="T799" s="443" t="str">
        <f t="shared" si="329"/>
        <v/>
      </c>
      <c r="U799" s="539"/>
      <c r="V799" s="117"/>
      <c r="W799" s="118"/>
      <c r="X799" s="119"/>
      <c r="Y799" s="120"/>
      <c r="Z799" s="122"/>
      <c r="AA799" s="121"/>
      <c r="AB799" s="443" t="str">
        <f t="shared" si="330"/>
        <v/>
      </c>
      <c r="AC799" s="734" t="str">
        <f t="shared" si="331"/>
        <v/>
      </c>
      <c r="AD799" s="372"/>
      <c r="AE799" s="485"/>
      <c r="AF799" s="373" t="str">
        <f t="shared" si="342"/>
        <v/>
      </c>
      <c r="AG799" s="373" t="str">
        <f t="shared" si="343"/>
        <v/>
      </c>
      <c r="AH799" s="374" t="str">
        <f t="shared" si="344"/>
        <v/>
      </c>
      <c r="AI799" s="375" t="str">
        <f t="shared" si="345"/>
        <v/>
      </c>
      <c r="AJ799" s="375" t="str">
        <f t="shared" si="346"/>
        <v/>
      </c>
      <c r="AK799" s="375" t="str">
        <f t="shared" si="347"/>
        <v/>
      </c>
      <c r="AL799" s="375" t="str">
        <f t="shared" si="348"/>
        <v/>
      </c>
      <c r="AM799" s="375" t="str">
        <f t="shared" si="349"/>
        <v/>
      </c>
      <c r="AN799" s="376" t="str">
        <f>IF(AF799="","",IF(OR(AH799="",AH799="-"),"－",IF(OR(AM799=8,AM799=9),"",IF(OR(AJ799=3,AJ799=4,AJ799=5,AJ799=6),VLOOKUP(AH799,INDEX((係数_バス貨物_ガソリン,係数_バス貨物_CNG,係数_バス貨物_軽油,係数_バス貨物_メタノール,係数_バス貨物_LPG),MATCH(AL799,【参考】排出ガスレベル!$AI$4:$AI$671,1),1,AR799):INDEX((係数_バス貨物_ガソリン,係数_バス貨物_CNG,係数_バス貨物_軽油,係数_バス貨物_メタノール,係数_バス貨物_LPG),MATCH(AL799+1,【参考】排出ガスレベル!$AI$4:$AI$671,1)-1,5,AR799),2,FALSE),IF(OR(AJ799=1,AJ799=2),VLOOKUP(AH799,INDEX((係数_乗用_ガソリン,係数_乗用_CNG,係数_乗用_軽油,係数_乗用_メタノール,係数_乗用_LPG),1,1,AR799):INDEX((係数_乗用_ガソリン,係数_乗用_CNG,係数_乗用_軽油,係数_乗用_メタノール,係数_乗用_LPG),125,5,AR799),2,FALSE))))))</f>
        <v/>
      </c>
      <c r="AO799" s="376" t="str">
        <f>IF(T799="","",IF(OR(AH799="",AH799="-"),"－",IF(OR(AM799=8,AM799=9),"",IF(OR(AJ799=3,AJ799=4,AJ799=5,AJ799=6),VLOOKUP(AH799,INDEX((係数_バス貨物_ガソリン,係数_バス貨物_CNG,係数_バス貨物_軽油,係数_バス貨物_メタノール,係数_バス貨物_LPG),MATCH(AL799,【参考】排出ガスレベル!$AI$4:$AI$671,1),1,AR799):INDEX((係数_バス貨物_ガソリン,係数_バス貨物_CNG,係数_バス貨物_軽油,係数_バス貨物_メタノール,係数_バス貨物_LPG),MATCH(AL799+1,【参考】排出ガスレベル!$AI$4:$AI$671,1)-1,5,AR799),3,FALSE),IF(OR(AJ799=1,AJ799=2),VLOOKUP(AH799,INDEX((係数_乗用_ガソリン,係数_乗用_CNG,係数_乗用_軽油,係数_乗用_メタノール,係数_乗用_LPG),1,1,AR799):INDEX((係数_乗用_ガソリン,係数_乗用_CNG,係数_乗用_軽油,係数_乗用_メタノール,係数_乗用_LPG),125,5,AR799),3,FALSE))))))</f>
        <v/>
      </c>
      <c r="AP799" s="375" t="str">
        <f t="shared" si="350"/>
        <v/>
      </c>
      <c r="AQ799" s="444" t="str">
        <f t="shared" si="351"/>
        <v/>
      </c>
      <c r="AR799" s="375" t="str">
        <f t="shared" si="354"/>
        <v/>
      </c>
      <c r="AS799" s="377" t="str">
        <f t="shared" si="352"/>
        <v/>
      </c>
      <c r="AT799" s="378" t="str">
        <f t="shared" si="353"/>
        <v/>
      </c>
      <c r="AX799" s="625" t="b">
        <f t="shared" si="355"/>
        <v>0</v>
      </c>
      <c r="AY799" s="7" t="str">
        <f t="shared" si="356"/>
        <v>FALSEFALSEFALSE</v>
      </c>
      <c r="AZ799" s="626">
        <f t="shared" si="332"/>
        <v>0</v>
      </c>
      <c r="BA799" s="627" t="str">
        <f t="shared" si="333"/>
        <v/>
      </c>
      <c r="BB799" s="627">
        <f t="shared" si="334"/>
        <v>0</v>
      </c>
      <c r="BC799" s="690" t="str">
        <f t="shared" si="335"/>
        <v/>
      </c>
    </row>
    <row r="800" spans="1:55">
      <c r="A800" s="381">
        <v>744</v>
      </c>
      <c r="B800" s="117"/>
      <c r="C800" s="288"/>
      <c r="D800" s="289"/>
      <c r="E800" s="289"/>
      <c r="F800" s="290"/>
      <c r="G800" s="292"/>
      <c r="H800" s="116"/>
      <c r="I800" s="292"/>
      <c r="J800" s="116"/>
      <c r="K800" s="370" t="str">
        <f t="shared" si="326"/>
        <v/>
      </c>
      <c r="L800" s="370">
        <f t="shared" si="327"/>
        <v>0</v>
      </c>
      <c r="M800" s="370">
        <f t="shared" si="328"/>
        <v>0</v>
      </c>
      <c r="N800" s="371" t="str">
        <f t="shared" si="336"/>
        <v/>
      </c>
      <c r="O800" s="371" t="str">
        <f t="shared" si="337"/>
        <v/>
      </c>
      <c r="P800" s="371" t="str">
        <f t="shared" si="338"/>
        <v/>
      </c>
      <c r="Q800" s="371" t="str">
        <f t="shared" si="339"/>
        <v/>
      </c>
      <c r="R800" s="371" t="str">
        <f t="shared" si="340"/>
        <v/>
      </c>
      <c r="S800" s="371" t="str">
        <f t="shared" si="341"/>
        <v/>
      </c>
      <c r="T800" s="443" t="str">
        <f t="shared" si="329"/>
        <v/>
      </c>
      <c r="U800" s="539"/>
      <c r="V800" s="117"/>
      <c r="W800" s="118"/>
      <c r="X800" s="119"/>
      <c r="Y800" s="120"/>
      <c r="Z800" s="122"/>
      <c r="AA800" s="121"/>
      <c r="AB800" s="443" t="str">
        <f t="shared" si="330"/>
        <v/>
      </c>
      <c r="AC800" s="734" t="str">
        <f t="shared" si="331"/>
        <v/>
      </c>
      <c r="AD800" s="372"/>
      <c r="AE800" s="485"/>
      <c r="AF800" s="373" t="str">
        <f t="shared" si="342"/>
        <v/>
      </c>
      <c r="AG800" s="373" t="str">
        <f t="shared" si="343"/>
        <v/>
      </c>
      <c r="AH800" s="374" t="str">
        <f t="shared" si="344"/>
        <v/>
      </c>
      <c r="AI800" s="375" t="str">
        <f t="shared" si="345"/>
        <v/>
      </c>
      <c r="AJ800" s="375" t="str">
        <f t="shared" si="346"/>
        <v/>
      </c>
      <c r="AK800" s="375" t="str">
        <f t="shared" si="347"/>
        <v/>
      </c>
      <c r="AL800" s="375" t="str">
        <f t="shared" si="348"/>
        <v/>
      </c>
      <c r="AM800" s="375" t="str">
        <f t="shared" si="349"/>
        <v/>
      </c>
      <c r="AN800" s="376" t="str">
        <f>IF(AF800="","",IF(OR(AH800="",AH800="-"),"－",IF(OR(AM800=8,AM800=9),"",IF(OR(AJ800=3,AJ800=4,AJ800=5,AJ800=6),VLOOKUP(AH800,INDEX((係数_バス貨物_ガソリン,係数_バス貨物_CNG,係数_バス貨物_軽油,係数_バス貨物_メタノール,係数_バス貨物_LPG),MATCH(AL800,【参考】排出ガスレベル!$AI$4:$AI$671,1),1,AR800):INDEX((係数_バス貨物_ガソリン,係数_バス貨物_CNG,係数_バス貨物_軽油,係数_バス貨物_メタノール,係数_バス貨物_LPG),MATCH(AL800+1,【参考】排出ガスレベル!$AI$4:$AI$671,1)-1,5,AR800),2,FALSE),IF(OR(AJ800=1,AJ800=2),VLOOKUP(AH800,INDEX((係数_乗用_ガソリン,係数_乗用_CNG,係数_乗用_軽油,係数_乗用_メタノール,係数_乗用_LPG),1,1,AR800):INDEX((係数_乗用_ガソリン,係数_乗用_CNG,係数_乗用_軽油,係数_乗用_メタノール,係数_乗用_LPG),125,5,AR800),2,FALSE))))))</f>
        <v/>
      </c>
      <c r="AO800" s="376" t="str">
        <f>IF(T800="","",IF(OR(AH800="",AH800="-"),"－",IF(OR(AM800=8,AM800=9),"",IF(OR(AJ800=3,AJ800=4,AJ800=5,AJ800=6),VLOOKUP(AH800,INDEX((係数_バス貨物_ガソリン,係数_バス貨物_CNG,係数_バス貨物_軽油,係数_バス貨物_メタノール,係数_バス貨物_LPG),MATCH(AL800,【参考】排出ガスレベル!$AI$4:$AI$671,1),1,AR800):INDEX((係数_バス貨物_ガソリン,係数_バス貨物_CNG,係数_バス貨物_軽油,係数_バス貨物_メタノール,係数_バス貨物_LPG),MATCH(AL800+1,【参考】排出ガスレベル!$AI$4:$AI$671,1)-1,5,AR800),3,FALSE),IF(OR(AJ800=1,AJ800=2),VLOOKUP(AH800,INDEX((係数_乗用_ガソリン,係数_乗用_CNG,係数_乗用_軽油,係数_乗用_メタノール,係数_乗用_LPG),1,1,AR800):INDEX((係数_乗用_ガソリン,係数_乗用_CNG,係数_乗用_軽油,係数_乗用_メタノール,係数_乗用_LPG),125,5,AR800),3,FALSE))))))</f>
        <v/>
      </c>
      <c r="AP800" s="375" t="str">
        <f t="shared" si="350"/>
        <v/>
      </c>
      <c r="AQ800" s="444" t="str">
        <f t="shared" si="351"/>
        <v/>
      </c>
      <c r="AR800" s="375" t="str">
        <f t="shared" si="354"/>
        <v/>
      </c>
      <c r="AS800" s="377" t="str">
        <f t="shared" si="352"/>
        <v/>
      </c>
      <c r="AT800" s="378" t="str">
        <f t="shared" si="353"/>
        <v/>
      </c>
      <c r="AX800" s="625" t="b">
        <f t="shared" si="355"/>
        <v>0</v>
      </c>
      <c r="AY800" s="7" t="str">
        <f t="shared" si="356"/>
        <v>FALSEFALSEFALSE</v>
      </c>
      <c r="AZ800" s="626">
        <f t="shared" si="332"/>
        <v>0</v>
      </c>
      <c r="BA800" s="627" t="str">
        <f t="shared" si="333"/>
        <v/>
      </c>
      <c r="BB800" s="627">
        <f t="shared" si="334"/>
        <v>0</v>
      </c>
      <c r="BC800" s="690" t="str">
        <f t="shared" si="335"/>
        <v/>
      </c>
    </row>
    <row r="801" spans="1:55">
      <c r="A801" s="381">
        <v>745</v>
      </c>
      <c r="B801" s="117"/>
      <c r="C801" s="288"/>
      <c r="D801" s="289"/>
      <c r="E801" s="289"/>
      <c r="F801" s="290"/>
      <c r="G801" s="292"/>
      <c r="H801" s="116"/>
      <c r="I801" s="292"/>
      <c r="J801" s="116"/>
      <c r="K801" s="370" t="str">
        <f t="shared" si="326"/>
        <v/>
      </c>
      <c r="L801" s="370">
        <f t="shared" si="327"/>
        <v>0</v>
      </c>
      <c r="M801" s="370">
        <f t="shared" si="328"/>
        <v>0</v>
      </c>
      <c r="N801" s="371" t="str">
        <f t="shared" si="336"/>
        <v/>
      </c>
      <c r="O801" s="371" t="str">
        <f t="shared" si="337"/>
        <v/>
      </c>
      <c r="P801" s="371" t="str">
        <f t="shared" si="338"/>
        <v/>
      </c>
      <c r="Q801" s="371" t="str">
        <f t="shared" si="339"/>
        <v/>
      </c>
      <c r="R801" s="371" t="str">
        <f t="shared" si="340"/>
        <v/>
      </c>
      <c r="S801" s="371" t="str">
        <f t="shared" si="341"/>
        <v/>
      </c>
      <c r="T801" s="443" t="str">
        <f t="shared" si="329"/>
        <v/>
      </c>
      <c r="U801" s="539"/>
      <c r="V801" s="117"/>
      <c r="W801" s="118"/>
      <c r="X801" s="119"/>
      <c r="Y801" s="120"/>
      <c r="Z801" s="122"/>
      <c r="AA801" s="121"/>
      <c r="AB801" s="443" t="str">
        <f t="shared" si="330"/>
        <v/>
      </c>
      <c r="AC801" s="734" t="str">
        <f t="shared" si="331"/>
        <v/>
      </c>
      <c r="AD801" s="372"/>
      <c r="AE801" s="485"/>
      <c r="AF801" s="373" t="str">
        <f t="shared" si="342"/>
        <v/>
      </c>
      <c r="AG801" s="373" t="str">
        <f t="shared" si="343"/>
        <v/>
      </c>
      <c r="AH801" s="374" t="str">
        <f t="shared" si="344"/>
        <v/>
      </c>
      <c r="AI801" s="375" t="str">
        <f t="shared" si="345"/>
        <v/>
      </c>
      <c r="AJ801" s="375" t="str">
        <f t="shared" si="346"/>
        <v/>
      </c>
      <c r="AK801" s="375" t="str">
        <f t="shared" si="347"/>
        <v/>
      </c>
      <c r="AL801" s="375" t="str">
        <f t="shared" si="348"/>
        <v/>
      </c>
      <c r="AM801" s="375" t="str">
        <f t="shared" si="349"/>
        <v/>
      </c>
      <c r="AN801" s="376" t="str">
        <f>IF(AF801="","",IF(OR(AH801="",AH801="-"),"－",IF(OR(AM801=8,AM801=9),"",IF(OR(AJ801=3,AJ801=4,AJ801=5,AJ801=6),VLOOKUP(AH801,INDEX((係数_バス貨物_ガソリン,係数_バス貨物_CNG,係数_バス貨物_軽油,係数_バス貨物_メタノール,係数_バス貨物_LPG),MATCH(AL801,【参考】排出ガスレベル!$AI$4:$AI$671,1),1,AR801):INDEX((係数_バス貨物_ガソリン,係数_バス貨物_CNG,係数_バス貨物_軽油,係数_バス貨物_メタノール,係数_バス貨物_LPG),MATCH(AL801+1,【参考】排出ガスレベル!$AI$4:$AI$671,1)-1,5,AR801),2,FALSE),IF(OR(AJ801=1,AJ801=2),VLOOKUP(AH801,INDEX((係数_乗用_ガソリン,係数_乗用_CNG,係数_乗用_軽油,係数_乗用_メタノール,係数_乗用_LPG),1,1,AR801):INDEX((係数_乗用_ガソリン,係数_乗用_CNG,係数_乗用_軽油,係数_乗用_メタノール,係数_乗用_LPG),125,5,AR801),2,FALSE))))))</f>
        <v/>
      </c>
      <c r="AO801" s="376" t="str">
        <f>IF(T801="","",IF(OR(AH801="",AH801="-"),"－",IF(OR(AM801=8,AM801=9),"",IF(OR(AJ801=3,AJ801=4,AJ801=5,AJ801=6),VLOOKUP(AH801,INDEX((係数_バス貨物_ガソリン,係数_バス貨物_CNG,係数_バス貨物_軽油,係数_バス貨物_メタノール,係数_バス貨物_LPG),MATCH(AL801,【参考】排出ガスレベル!$AI$4:$AI$671,1),1,AR801):INDEX((係数_バス貨物_ガソリン,係数_バス貨物_CNG,係数_バス貨物_軽油,係数_バス貨物_メタノール,係数_バス貨物_LPG),MATCH(AL801+1,【参考】排出ガスレベル!$AI$4:$AI$671,1)-1,5,AR801),3,FALSE),IF(OR(AJ801=1,AJ801=2),VLOOKUP(AH801,INDEX((係数_乗用_ガソリン,係数_乗用_CNG,係数_乗用_軽油,係数_乗用_メタノール,係数_乗用_LPG),1,1,AR801):INDEX((係数_乗用_ガソリン,係数_乗用_CNG,係数_乗用_軽油,係数_乗用_メタノール,係数_乗用_LPG),125,5,AR801),3,FALSE))))))</f>
        <v/>
      </c>
      <c r="AP801" s="375" t="str">
        <f t="shared" si="350"/>
        <v/>
      </c>
      <c r="AQ801" s="444" t="str">
        <f t="shared" si="351"/>
        <v/>
      </c>
      <c r="AR801" s="375" t="str">
        <f t="shared" si="354"/>
        <v/>
      </c>
      <c r="AS801" s="377" t="str">
        <f t="shared" si="352"/>
        <v/>
      </c>
      <c r="AT801" s="378" t="str">
        <f t="shared" si="353"/>
        <v/>
      </c>
      <c r="AX801" s="625" t="b">
        <f t="shared" si="355"/>
        <v>0</v>
      </c>
      <c r="AY801" s="7" t="str">
        <f t="shared" si="356"/>
        <v>FALSEFALSEFALSE</v>
      </c>
      <c r="AZ801" s="626">
        <f t="shared" si="332"/>
        <v>0</v>
      </c>
      <c r="BA801" s="627" t="str">
        <f t="shared" si="333"/>
        <v/>
      </c>
      <c r="BB801" s="627">
        <f t="shared" si="334"/>
        <v>0</v>
      </c>
      <c r="BC801" s="690" t="str">
        <f t="shared" si="335"/>
        <v/>
      </c>
    </row>
    <row r="802" spans="1:55">
      <c r="A802" s="381">
        <v>746</v>
      </c>
      <c r="B802" s="117"/>
      <c r="C802" s="288"/>
      <c r="D802" s="289"/>
      <c r="E802" s="289"/>
      <c r="F802" s="290"/>
      <c r="G802" s="292"/>
      <c r="H802" s="116"/>
      <c r="I802" s="292"/>
      <c r="J802" s="116"/>
      <c r="K802" s="370" t="str">
        <f t="shared" si="326"/>
        <v/>
      </c>
      <c r="L802" s="370">
        <f t="shared" si="327"/>
        <v>0</v>
      </c>
      <c r="M802" s="370">
        <f t="shared" si="328"/>
        <v>0</v>
      </c>
      <c r="N802" s="371" t="str">
        <f t="shared" si="336"/>
        <v/>
      </c>
      <c r="O802" s="371" t="str">
        <f t="shared" si="337"/>
        <v/>
      </c>
      <c r="P802" s="371" t="str">
        <f t="shared" si="338"/>
        <v/>
      </c>
      <c r="Q802" s="371" t="str">
        <f t="shared" si="339"/>
        <v/>
      </c>
      <c r="R802" s="371" t="str">
        <f t="shared" si="340"/>
        <v/>
      </c>
      <c r="S802" s="371" t="str">
        <f t="shared" si="341"/>
        <v/>
      </c>
      <c r="T802" s="443" t="str">
        <f t="shared" si="329"/>
        <v/>
      </c>
      <c r="U802" s="539"/>
      <c r="V802" s="117"/>
      <c r="W802" s="118"/>
      <c r="X802" s="119"/>
      <c r="Y802" s="120"/>
      <c r="Z802" s="122"/>
      <c r="AA802" s="121"/>
      <c r="AB802" s="443" t="str">
        <f t="shared" si="330"/>
        <v/>
      </c>
      <c r="AC802" s="734" t="str">
        <f t="shared" si="331"/>
        <v/>
      </c>
      <c r="AD802" s="372"/>
      <c r="AE802" s="485"/>
      <c r="AF802" s="373" t="str">
        <f t="shared" si="342"/>
        <v/>
      </c>
      <c r="AG802" s="373" t="str">
        <f t="shared" si="343"/>
        <v/>
      </c>
      <c r="AH802" s="374" t="str">
        <f t="shared" si="344"/>
        <v/>
      </c>
      <c r="AI802" s="375" t="str">
        <f t="shared" si="345"/>
        <v/>
      </c>
      <c r="AJ802" s="375" t="str">
        <f t="shared" si="346"/>
        <v/>
      </c>
      <c r="AK802" s="375" t="str">
        <f t="shared" si="347"/>
        <v/>
      </c>
      <c r="AL802" s="375" t="str">
        <f t="shared" si="348"/>
        <v/>
      </c>
      <c r="AM802" s="375" t="str">
        <f t="shared" si="349"/>
        <v/>
      </c>
      <c r="AN802" s="376" t="str">
        <f>IF(AF802="","",IF(OR(AH802="",AH802="-"),"－",IF(OR(AM802=8,AM802=9),"",IF(OR(AJ802=3,AJ802=4,AJ802=5,AJ802=6),VLOOKUP(AH802,INDEX((係数_バス貨物_ガソリン,係数_バス貨物_CNG,係数_バス貨物_軽油,係数_バス貨物_メタノール,係数_バス貨物_LPG),MATCH(AL802,【参考】排出ガスレベル!$AI$4:$AI$671,1),1,AR802):INDEX((係数_バス貨物_ガソリン,係数_バス貨物_CNG,係数_バス貨物_軽油,係数_バス貨物_メタノール,係数_バス貨物_LPG),MATCH(AL802+1,【参考】排出ガスレベル!$AI$4:$AI$671,1)-1,5,AR802),2,FALSE),IF(OR(AJ802=1,AJ802=2),VLOOKUP(AH802,INDEX((係数_乗用_ガソリン,係数_乗用_CNG,係数_乗用_軽油,係数_乗用_メタノール,係数_乗用_LPG),1,1,AR802):INDEX((係数_乗用_ガソリン,係数_乗用_CNG,係数_乗用_軽油,係数_乗用_メタノール,係数_乗用_LPG),125,5,AR802),2,FALSE))))))</f>
        <v/>
      </c>
      <c r="AO802" s="376" t="str">
        <f>IF(T802="","",IF(OR(AH802="",AH802="-"),"－",IF(OR(AM802=8,AM802=9),"",IF(OR(AJ802=3,AJ802=4,AJ802=5,AJ802=6),VLOOKUP(AH802,INDEX((係数_バス貨物_ガソリン,係数_バス貨物_CNG,係数_バス貨物_軽油,係数_バス貨物_メタノール,係数_バス貨物_LPG),MATCH(AL802,【参考】排出ガスレベル!$AI$4:$AI$671,1),1,AR802):INDEX((係数_バス貨物_ガソリン,係数_バス貨物_CNG,係数_バス貨物_軽油,係数_バス貨物_メタノール,係数_バス貨物_LPG),MATCH(AL802+1,【参考】排出ガスレベル!$AI$4:$AI$671,1)-1,5,AR802),3,FALSE),IF(OR(AJ802=1,AJ802=2),VLOOKUP(AH802,INDEX((係数_乗用_ガソリン,係数_乗用_CNG,係数_乗用_軽油,係数_乗用_メタノール,係数_乗用_LPG),1,1,AR802):INDEX((係数_乗用_ガソリン,係数_乗用_CNG,係数_乗用_軽油,係数_乗用_メタノール,係数_乗用_LPG),125,5,AR802),3,FALSE))))))</f>
        <v/>
      </c>
      <c r="AP802" s="375" t="str">
        <f t="shared" si="350"/>
        <v/>
      </c>
      <c r="AQ802" s="444" t="str">
        <f t="shared" si="351"/>
        <v/>
      </c>
      <c r="AR802" s="375" t="str">
        <f t="shared" si="354"/>
        <v/>
      </c>
      <c r="AS802" s="377" t="str">
        <f t="shared" si="352"/>
        <v/>
      </c>
      <c r="AT802" s="378" t="str">
        <f t="shared" si="353"/>
        <v/>
      </c>
      <c r="AX802" s="625" t="b">
        <f t="shared" si="355"/>
        <v>0</v>
      </c>
      <c r="AY802" s="7" t="str">
        <f t="shared" si="356"/>
        <v>FALSEFALSEFALSE</v>
      </c>
      <c r="AZ802" s="626">
        <f t="shared" si="332"/>
        <v>0</v>
      </c>
      <c r="BA802" s="627" t="str">
        <f t="shared" si="333"/>
        <v/>
      </c>
      <c r="BB802" s="627">
        <f t="shared" si="334"/>
        <v>0</v>
      </c>
      <c r="BC802" s="690" t="str">
        <f t="shared" si="335"/>
        <v/>
      </c>
    </row>
    <row r="803" spans="1:55">
      <c r="A803" s="381">
        <v>747</v>
      </c>
      <c r="B803" s="117"/>
      <c r="C803" s="288"/>
      <c r="D803" s="289"/>
      <c r="E803" s="289"/>
      <c r="F803" s="290"/>
      <c r="G803" s="292"/>
      <c r="H803" s="116"/>
      <c r="I803" s="292"/>
      <c r="J803" s="116"/>
      <c r="K803" s="370" t="str">
        <f t="shared" si="326"/>
        <v/>
      </c>
      <c r="L803" s="370">
        <f t="shared" si="327"/>
        <v>0</v>
      </c>
      <c r="M803" s="370">
        <f t="shared" si="328"/>
        <v>0</v>
      </c>
      <c r="N803" s="371" t="str">
        <f t="shared" si="336"/>
        <v/>
      </c>
      <c r="O803" s="371" t="str">
        <f t="shared" si="337"/>
        <v/>
      </c>
      <c r="P803" s="371" t="str">
        <f t="shared" si="338"/>
        <v/>
      </c>
      <c r="Q803" s="371" t="str">
        <f t="shared" si="339"/>
        <v/>
      </c>
      <c r="R803" s="371" t="str">
        <f t="shared" si="340"/>
        <v/>
      </c>
      <c r="S803" s="371" t="str">
        <f t="shared" si="341"/>
        <v/>
      </c>
      <c r="T803" s="443" t="str">
        <f t="shared" si="329"/>
        <v/>
      </c>
      <c r="U803" s="539"/>
      <c r="V803" s="117"/>
      <c r="W803" s="118"/>
      <c r="X803" s="119"/>
      <c r="Y803" s="120"/>
      <c r="Z803" s="122"/>
      <c r="AA803" s="121"/>
      <c r="AB803" s="443" t="str">
        <f t="shared" si="330"/>
        <v/>
      </c>
      <c r="AC803" s="734" t="str">
        <f t="shared" si="331"/>
        <v/>
      </c>
      <c r="AD803" s="372"/>
      <c r="AE803" s="485"/>
      <c r="AF803" s="373" t="str">
        <f t="shared" si="342"/>
        <v/>
      </c>
      <c r="AG803" s="373" t="str">
        <f t="shared" si="343"/>
        <v/>
      </c>
      <c r="AH803" s="374" t="str">
        <f t="shared" si="344"/>
        <v/>
      </c>
      <c r="AI803" s="375" t="str">
        <f t="shared" si="345"/>
        <v/>
      </c>
      <c r="AJ803" s="375" t="str">
        <f t="shared" si="346"/>
        <v/>
      </c>
      <c r="AK803" s="375" t="str">
        <f t="shared" si="347"/>
        <v/>
      </c>
      <c r="AL803" s="375" t="str">
        <f t="shared" si="348"/>
        <v/>
      </c>
      <c r="AM803" s="375" t="str">
        <f t="shared" si="349"/>
        <v/>
      </c>
      <c r="AN803" s="376" t="str">
        <f>IF(AF803="","",IF(OR(AH803="",AH803="-"),"－",IF(OR(AM803=8,AM803=9),"",IF(OR(AJ803=3,AJ803=4,AJ803=5,AJ803=6),VLOOKUP(AH803,INDEX((係数_バス貨物_ガソリン,係数_バス貨物_CNG,係数_バス貨物_軽油,係数_バス貨物_メタノール,係数_バス貨物_LPG),MATCH(AL803,【参考】排出ガスレベル!$AI$4:$AI$671,1),1,AR803):INDEX((係数_バス貨物_ガソリン,係数_バス貨物_CNG,係数_バス貨物_軽油,係数_バス貨物_メタノール,係数_バス貨物_LPG),MATCH(AL803+1,【参考】排出ガスレベル!$AI$4:$AI$671,1)-1,5,AR803),2,FALSE),IF(OR(AJ803=1,AJ803=2),VLOOKUP(AH803,INDEX((係数_乗用_ガソリン,係数_乗用_CNG,係数_乗用_軽油,係数_乗用_メタノール,係数_乗用_LPG),1,1,AR803):INDEX((係数_乗用_ガソリン,係数_乗用_CNG,係数_乗用_軽油,係数_乗用_メタノール,係数_乗用_LPG),125,5,AR803),2,FALSE))))))</f>
        <v/>
      </c>
      <c r="AO803" s="376" t="str">
        <f>IF(T803="","",IF(OR(AH803="",AH803="-"),"－",IF(OR(AM803=8,AM803=9),"",IF(OR(AJ803=3,AJ803=4,AJ803=5,AJ803=6),VLOOKUP(AH803,INDEX((係数_バス貨物_ガソリン,係数_バス貨物_CNG,係数_バス貨物_軽油,係数_バス貨物_メタノール,係数_バス貨物_LPG),MATCH(AL803,【参考】排出ガスレベル!$AI$4:$AI$671,1),1,AR803):INDEX((係数_バス貨物_ガソリン,係数_バス貨物_CNG,係数_バス貨物_軽油,係数_バス貨物_メタノール,係数_バス貨物_LPG),MATCH(AL803+1,【参考】排出ガスレベル!$AI$4:$AI$671,1)-1,5,AR803),3,FALSE),IF(OR(AJ803=1,AJ803=2),VLOOKUP(AH803,INDEX((係数_乗用_ガソリン,係数_乗用_CNG,係数_乗用_軽油,係数_乗用_メタノール,係数_乗用_LPG),1,1,AR803):INDEX((係数_乗用_ガソリン,係数_乗用_CNG,係数_乗用_軽油,係数_乗用_メタノール,係数_乗用_LPG),125,5,AR803),3,FALSE))))))</f>
        <v/>
      </c>
      <c r="AP803" s="375" t="str">
        <f t="shared" si="350"/>
        <v/>
      </c>
      <c r="AQ803" s="444" t="str">
        <f t="shared" si="351"/>
        <v/>
      </c>
      <c r="AR803" s="375" t="str">
        <f t="shared" si="354"/>
        <v/>
      </c>
      <c r="AS803" s="377" t="str">
        <f t="shared" si="352"/>
        <v/>
      </c>
      <c r="AT803" s="378" t="str">
        <f t="shared" si="353"/>
        <v/>
      </c>
      <c r="AX803" s="625" t="b">
        <f t="shared" si="355"/>
        <v>0</v>
      </c>
      <c r="AY803" s="7" t="str">
        <f t="shared" si="356"/>
        <v>FALSEFALSEFALSE</v>
      </c>
      <c r="AZ803" s="626">
        <f t="shared" si="332"/>
        <v>0</v>
      </c>
      <c r="BA803" s="627" t="str">
        <f t="shared" si="333"/>
        <v/>
      </c>
      <c r="BB803" s="627">
        <f t="shared" si="334"/>
        <v>0</v>
      </c>
      <c r="BC803" s="690" t="str">
        <f t="shared" si="335"/>
        <v/>
      </c>
    </row>
    <row r="804" spans="1:55">
      <c r="A804" s="381">
        <v>748</v>
      </c>
      <c r="B804" s="117"/>
      <c r="C804" s="288"/>
      <c r="D804" s="289"/>
      <c r="E804" s="289"/>
      <c r="F804" s="290"/>
      <c r="G804" s="292"/>
      <c r="H804" s="116"/>
      <c r="I804" s="292"/>
      <c r="J804" s="116"/>
      <c r="K804" s="370" t="str">
        <f t="shared" si="326"/>
        <v/>
      </c>
      <c r="L804" s="370">
        <f t="shared" si="327"/>
        <v>0</v>
      </c>
      <c r="M804" s="370">
        <f t="shared" si="328"/>
        <v>0</v>
      </c>
      <c r="N804" s="371" t="str">
        <f t="shared" si="336"/>
        <v/>
      </c>
      <c r="O804" s="371" t="str">
        <f t="shared" si="337"/>
        <v/>
      </c>
      <c r="P804" s="371" t="str">
        <f t="shared" si="338"/>
        <v/>
      </c>
      <c r="Q804" s="371" t="str">
        <f t="shared" si="339"/>
        <v/>
      </c>
      <c r="R804" s="371" t="str">
        <f t="shared" si="340"/>
        <v/>
      </c>
      <c r="S804" s="371" t="str">
        <f t="shared" si="341"/>
        <v/>
      </c>
      <c r="T804" s="443" t="str">
        <f t="shared" si="329"/>
        <v/>
      </c>
      <c r="U804" s="539"/>
      <c r="V804" s="117"/>
      <c r="W804" s="118"/>
      <c r="X804" s="119"/>
      <c r="Y804" s="120"/>
      <c r="Z804" s="122"/>
      <c r="AA804" s="121"/>
      <c r="AB804" s="443" t="str">
        <f t="shared" si="330"/>
        <v/>
      </c>
      <c r="AC804" s="734" t="str">
        <f t="shared" si="331"/>
        <v/>
      </c>
      <c r="AD804" s="372"/>
      <c r="AE804" s="485"/>
      <c r="AF804" s="373" t="str">
        <f t="shared" si="342"/>
        <v/>
      </c>
      <c r="AG804" s="373" t="str">
        <f t="shared" si="343"/>
        <v/>
      </c>
      <c r="AH804" s="374" t="str">
        <f t="shared" si="344"/>
        <v/>
      </c>
      <c r="AI804" s="375" t="str">
        <f t="shared" si="345"/>
        <v/>
      </c>
      <c r="AJ804" s="375" t="str">
        <f t="shared" si="346"/>
        <v/>
      </c>
      <c r="AK804" s="375" t="str">
        <f t="shared" si="347"/>
        <v/>
      </c>
      <c r="AL804" s="375" t="str">
        <f t="shared" si="348"/>
        <v/>
      </c>
      <c r="AM804" s="375" t="str">
        <f t="shared" si="349"/>
        <v/>
      </c>
      <c r="AN804" s="376" t="str">
        <f>IF(AF804="","",IF(OR(AH804="",AH804="-"),"－",IF(OR(AM804=8,AM804=9),"",IF(OR(AJ804=3,AJ804=4,AJ804=5,AJ804=6),VLOOKUP(AH804,INDEX((係数_バス貨物_ガソリン,係数_バス貨物_CNG,係数_バス貨物_軽油,係数_バス貨物_メタノール,係数_バス貨物_LPG),MATCH(AL804,【参考】排出ガスレベル!$AI$4:$AI$671,1),1,AR804):INDEX((係数_バス貨物_ガソリン,係数_バス貨物_CNG,係数_バス貨物_軽油,係数_バス貨物_メタノール,係数_バス貨物_LPG),MATCH(AL804+1,【参考】排出ガスレベル!$AI$4:$AI$671,1)-1,5,AR804),2,FALSE),IF(OR(AJ804=1,AJ804=2),VLOOKUP(AH804,INDEX((係数_乗用_ガソリン,係数_乗用_CNG,係数_乗用_軽油,係数_乗用_メタノール,係数_乗用_LPG),1,1,AR804):INDEX((係数_乗用_ガソリン,係数_乗用_CNG,係数_乗用_軽油,係数_乗用_メタノール,係数_乗用_LPG),125,5,AR804),2,FALSE))))))</f>
        <v/>
      </c>
      <c r="AO804" s="376" t="str">
        <f>IF(T804="","",IF(OR(AH804="",AH804="-"),"－",IF(OR(AM804=8,AM804=9),"",IF(OR(AJ804=3,AJ804=4,AJ804=5,AJ804=6),VLOOKUP(AH804,INDEX((係数_バス貨物_ガソリン,係数_バス貨物_CNG,係数_バス貨物_軽油,係数_バス貨物_メタノール,係数_バス貨物_LPG),MATCH(AL804,【参考】排出ガスレベル!$AI$4:$AI$671,1),1,AR804):INDEX((係数_バス貨物_ガソリン,係数_バス貨物_CNG,係数_バス貨物_軽油,係数_バス貨物_メタノール,係数_バス貨物_LPG),MATCH(AL804+1,【参考】排出ガスレベル!$AI$4:$AI$671,1)-1,5,AR804),3,FALSE),IF(OR(AJ804=1,AJ804=2),VLOOKUP(AH804,INDEX((係数_乗用_ガソリン,係数_乗用_CNG,係数_乗用_軽油,係数_乗用_メタノール,係数_乗用_LPG),1,1,AR804):INDEX((係数_乗用_ガソリン,係数_乗用_CNG,係数_乗用_軽油,係数_乗用_メタノール,係数_乗用_LPG),125,5,AR804),3,FALSE))))))</f>
        <v/>
      </c>
      <c r="AP804" s="375" t="str">
        <f t="shared" si="350"/>
        <v/>
      </c>
      <c r="AQ804" s="444" t="str">
        <f t="shared" si="351"/>
        <v/>
      </c>
      <c r="AR804" s="375" t="str">
        <f t="shared" si="354"/>
        <v/>
      </c>
      <c r="AS804" s="377" t="str">
        <f t="shared" si="352"/>
        <v/>
      </c>
      <c r="AT804" s="378" t="str">
        <f t="shared" si="353"/>
        <v/>
      </c>
      <c r="AX804" s="625" t="b">
        <f t="shared" si="355"/>
        <v>0</v>
      </c>
      <c r="AY804" s="7" t="str">
        <f t="shared" si="356"/>
        <v>FALSEFALSEFALSE</v>
      </c>
      <c r="AZ804" s="626">
        <f t="shared" si="332"/>
        <v>0</v>
      </c>
      <c r="BA804" s="627" t="str">
        <f t="shared" si="333"/>
        <v/>
      </c>
      <c r="BB804" s="627">
        <f t="shared" si="334"/>
        <v>0</v>
      </c>
      <c r="BC804" s="690" t="str">
        <f t="shared" si="335"/>
        <v/>
      </c>
    </row>
    <row r="805" spans="1:55">
      <c r="A805" s="381">
        <v>749</v>
      </c>
      <c r="B805" s="117"/>
      <c r="C805" s="288"/>
      <c r="D805" s="289"/>
      <c r="E805" s="289"/>
      <c r="F805" s="290"/>
      <c r="G805" s="292"/>
      <c r="H805" s="116"/>
      <c r="I805" s="292"/>
      <c r="J805" s="116"/>
      <c r="K805" s="370" t="str">
        <f t="shared" si="326"/>
        <v/>
      </c>
      <c r="L805" s="370">
        <f t="shared" si="327"/>
        <v>0</v>
      </c>
      <c r="M805" s="370">
        <f t="shared" si="328"/>
        <v>0</v>
      </c>
      <c r="N805" s="371" t="str">
        <f t="shared" si="336"/>
        <v/>
      </c>
      <c r="O805" s="371" t="str">
        <f t="shared" si="337"/>
        <v/>
      </c>
      <c r="P805" s="371" t="str">
        <f t="shared" si="338"/>
        <v/>
      </c>
      <c r="Q805" s="371" t="str">
        <f t="shared" si="339"/>
        <v/>
      </c>
      <c r="R805" s="371" t="str">
        <f t="shared" si="340"/>
        <v/>
      </c>
      <c r="S805" s="371" t="str">
        <f t="shared" si="341"/>
        <v/>
      </c>
      <c r="T805" s="443" t="str">
        <f t="shared" si="329"/>
        <v/>
      </c>
      <c r="U805" s="539"/>
      <c r="V805" s="117"/>
      <c r="W805" s="118"/>
      <c r="X805" s="119"/>
      <c r="Y805" s="120"/>
      <c r="Z805" s="122"/>
      <c r="AA805" s="121"/>
      <c r="AB805" s="443" t="str">
        <f t="shared" si="330"/>
        <v/>
      </c>
      <c r="AC805" s="734" t="str">
        <f t="shared" si="331"/>
        <v/>
      </c>
      <c r="AD805" s="372"/>
      <c r="AE805" s="485"/>
      <c r="AF805" s="373" t="str">
        <f t="shared" si="342"/>
        <v/>
      </c>
      <c r="AG805" s="373" t="str">
        <f t="shared" si="343"/>
        <v/>
      </c>
      <c r="AH805" s="374" t="str">
        <f t="shared" si="344"/>
        <v/>
      </c>
      <c r="AI805" s="375" t="str">
        <f t="shared" si="345"/>
        <v/>
      </c>
      <c r="AJ805" s="375" t="str">
        <f t="shared" si="346"/>
        <v/>
      </c>
      <c r="AK805" s="375" t="str">
        <f t="shared" si="347"/>
        <v/>
      </c>
      <c r="AL805" s="375" t="str">
        <f t="shared" si="348"/>
        <v/>
      </c>
      <c r="AM805" s="375" t="str">
        <f t="shared" si="349"/>
        <v/>
      </c>
      <c r="AN805" s="376" t="str">
        <f>IF(AF805="","",IF(OR(AH805="",AH805="-"),"－",IF(OR(AM805=8,AM805=9),"",IF(OR(AJ805=3,AJ805=4,AJ805=5,AJ805=6),VLOOKUP(AH805,INDEX((係数_バス貨物_ガソリン,係数_バス貨物_CNG,係数_バス貨物_軽油,係数_バス貨物_メタノール,係数_バス貨物_LPG),MATCH(AL805,【参考】排出ガスレベル!$AI$4:$AI$671,1),1,AR805):INDEX((係数_バス貨物_ガソリン,係数_バス貨物_CNG,係数_バス貨物_軽油,係数_バス貨物_メタノール,係数_バス貨物_LPG),MATCH(AL805+1,【参考】排出ガスレベル!$AI$4:$AI$671,1)-1,5,AR805),2,FALSE),IF(OR(AJ805=1,AJ805=2),VLOOKUP(AH805,INDEX((係数_乗用_ガソリン,係数_乗用_CNG,係数_乗用_軽油,係数_乗用_メタノール,係数_乗用_LPG),1,1,AR805):INDEX((係数_乗用_ガソリン,係数_乗用_CNG,係数_乗用_軽油,係数_乗用_メタノール,係数_乗用_LPG),125,5,AR805),2,FALSE))))))</f>
        <v/>
      </c>
      <c r="AO805" s="376" t="str">
        <f>IF(T805="","",IF(OR(AH805="",AH805="-"),"－",IF(OR(AM805=8,AM805=9),"",IF(OR(AJ805=3,AJ805=4,AJ805=5,AJ805=6),VLOOKUP(AH805,INDEX((係数_バス貨物_ガソリン,係数_バス貨物_CNG,係数_バス貨物_軽油,係数_バス貨物_メタノール,係数_バス貨物_LPG),MATCH(AL805,【参考】排出ガスレベル!$AI$4:$AI$671,1),1,AR805):INDEX((係数_バス貨物_ガソリン,係数_バス貨物_CNG,係数_バス貨物_軽油,係数_バス貨物_メタノール,係数_バス貨物_LPG),MATCH(AL805+1,【参考】排出ガスレベル!$AI$4:$AI$671,1)-1,5,AR805),3,FALSE),IF(OR(AJ805=1,AJ805=2),VLOOKUP(AH805,INDEX((係数_乗用_ガソリン,係数_乗用_CNG,係数_乗用_軽油,係数_乗用_メタノール,係数_乗用_LPG),1,1,AR805):INDEX((係数_乗用_ガソリン,係数_乗用_CNG,係数_乗用_軽油,係数_乗用_メタノール,係数_乗用_LPG),125,5,AR805),3,FALSE))))))</f>
        <v/>
      </c>
      <c r="AP805" s="375" t="str">
        <f t="shared" si="350"/>
        <v/>
      </c>
      <c r="AQ805" s="444" t="str">
        <f t="shared" si="351"/>
        <v/>
      </c>
      <c r="AR805" s="375" t="str">
        <f t="shared" si="354"/>
        <v/>
      </c>
      <c r="AS805" s="377" t="str">
        <f t="shared" si="352"/>
        <v/>
      </c>
      <c r="AT805" s="378" t="str">
        <f t="shared" si="353"/>
        <v/>
      </c>
      <c r="AX805" s="625" t="b">
        <f t="shared" si="355"/>
        <v>0</v>
      </c>
      <c r="AY805" s="7" t="str">
        <f t="shared" si="356"/>
        <v>FALSEFALSEFALSE</v>
      </c>
      <c r="AZ805" s="626">
        <f t="shared" si="332"/>
        <v>0</v>
      </c>
      <c r="BA805" s="627" t="str">
        <f t="shared" si="333"/>
        <v/>
      </c>
      <c r="BB805" s="627">
        <f t="shared" si="334"/>
        <v>0</v>
      </c>
      <c r="BC805" s="690" t="str">
        <f t="shared" si="335"/>
        <v/>
      </c>
    </row>
    <row r="806" spans="1:55">
      <c r="A806" s="381">
        <v>750</v>
      </c>
      <c r="B806" s="117"/>
      <c r="C806" s="288"/>
      <c r="D806" s="289"/>
      <c r="E806" s="289"/>
      <c r="F806" s="290"/>
      <c r="G806" s="292"/>
      <c r="H806" s="116"/>
      <c r="I806" s="292"/>
      <c r="J806" s="116"/>
      <c r="K806" s="370" t="str">
        <f t="shared" si="326"/>
        <v/>
      </c>
      <c r="L806" s="370">
        <f t="shared" si="327"/>
        <v>0</v>
      </c>
      <c r="M806" s="370">
        <f t="shared" si="328"/>
        <v>0</v>
      </c>
      <c r="N806" s="371" t="str">
        <f t="shared" si="336"/>
        <v/>
      </c>
      <c r="O806" s="371" t="str">
        <f t="shared" si="337"/>
        <v/>
      </c>
      <c r="P806" s="371" t="str">
        <f t="shared" si="338"/>
        <v/>
      </c>
      <c r="Q806" s="371" t="str">
        <f t="shared" si="339"/>
        <v/>
      </c>
      <c r="R806" s="371" t="str">
        <f t="shared" si="340"/>
        <v/>
      </c>
      <c r="S806" s="371" t="str">
        <f t="shared" si="341"/>
        <v/>
      </c>
      <c r="T806" s="443" t="str">
        <f t="shared" si="329"/>
        <v/>
      </c>
      <c r="U806" s="539"/>
      <c r="V806" s="117"/>
      <c r="W806" s="118"/>
      <c r="X806" s="119"/>
      <c r="Y806" s="120"/>
      <c r="Z806" s="122"/>
      <c r="AA806" s="121"/>
      <c r="AB806" s="443" t="str">
        <f t="shared" si="330"/>
        <v/>
      </c>
      <c r="AC806" s="734" t="str">
        <f t="shared" si="331"/>
        <v/>
      </c>
      <c r="AD806" s="372"/>
      <c r="AE806" s="485"/>
      <c r="AF806" s="373" t="str">
        <f t="shared" si="342"/>
        <v/>
      </c>
      <c r="AG806" s="373" t="str">
        <f t="shared" si="343"/>
        <v/>
      </c>
      <c r="AH806" s="374" t="str">
        <f t="shared" si="344"/>
        <v/>
      </c>
      <c r="AI806" s="375" t="str">
        <f t="shared" si="345"/>
        <v/>
      </c>
      <c r="AJ806" s="375" t="str">
        <f t="shared" si="346"/>
        <v/>
      </c>
      <c r="AK806" s="375" t="str">
        <f t="shared" si="347"/>
        <v/>
      </c>
      <c r="AL806" s="375" t="str">
        <f t="shared" si="348"/>
        <v/>
      </c>
      <c r="AM806" s="375" t="str">
        <f t="shared" si="349"/>
        <v/>
      </c>
      <c r="AN806" s="376" t="str">
        <f>IF(AF806="","",IF(OR(AH806="",AH806="-"),"－",IF(OR(AM806=8,AM806=9),"",IF(OR(AJ806=3,AJ806=4,AJ806=5,AJ806=6),VLOOKUP(AH806,INDEX((係数_バス貨物_ガソリン,係数_バス貨物_CNG,係数_バス貨物_軽油,係数_バス貨物_メタノール,係数_バス貨物_LPG),MATCH(AL806,【参考】排出ガスレベル!$AI$4:$AI$671,1),1,AR806):INDEX((係数_バス貨物_ガソリン,係数_バス貨物_CNG,係数_バス貨物_軽油,係数_バス貨物_メタノール,係数_バス貨物_LPG),MATCH(AL806+1,【参考】排出ガスレベル!$AI$4:$AI$671,1)-1,5,AR806),2,FALSE),IF(OR(AJ806=1,AJ806=2),VLOOKUP(AH806,INDEX((係数_乗用_ガソリン,係数_乗用_CNG,係数_乗用_軽油,係数_乗用_メタノール,係数_乗用_LPG),1,1,AR806):INDEX((係数_乗用_ガソリン,係数_乗用_CNG,係数_乗用_軽油,係数_乗用_メタノール,係数_乗用_LPG),125,5,AR806),2,FALSE))))))</f>
        <v/>
      </c>
      <c r="AO806" s="376" t="str">
        <f>IF(T806="","",IF(OR(AH806="",AH806="-"),"－",IF(OR(AM806=8,AM806=9),"",IF(OR(AJ806=3,AJ806=4,AJ806=5,AJ806=6),VLOOKUP(AH806,INDEX((係数_バス貨物_ガソリン,係数_バス貨物_CNG,係数_バス貨物_軽油,係数_バス貨物_メタノール,係数_バス貨物_LPG),MATCH(AL806,【参考】排出ガスレベル!$AI$4:$AI$671,1),1,AR806):INDEX((係数_バス貨物_ガソリン,係数_バス貨物_CNG,係数_バス貨物_軽油,係数_バス貨物_メタノール,係数_バス貨物_LPG),MATCH(AL806+1,【参考】排出ガスレベル!$AI$4:$AI$671,1)-1,5,AR806),3,FALSE),IF(OR(AJ806=1,AJ806=2),VLOOKUP(AH806,INDEX((係数_乗用_ガソリン,係数_乗用_CNG,係数_乗用_軽油,係数_乗用_メタノール,係数_乗用_LPG),1,1,AR806):INDEX((係数_乗用_ガソリン,係数_乗用_CNG,係数_乗用_軽油,係数_乗用_メタノール,係数_乗用_LPG),125,5,AR806),3,FALSE))))))</f>
        <v/>
      </c>
      <c r="AP806" s="375" t="str">
        <f t="shared" si="350"/>
        <v/>
      </c>
      <c r="AQ806" s="444" t="str">
        <f t="shared" si="351"/>
        <v/>
      </c>
      <c r="AR806" s="375" t="str">
        <f t="shared" si="354"/>
        <v/>
      </c>
      <c r="AS806" s="377" t="str">
        <f t="shared" si="352"/>
        <v/>
      </c>
      <c r="AT806" s="378" t="str">
        <f t="shared" si="353"/>
        <v/>
      </c>
      <c r="AX806" s="625" t="b">
        <f t="shared" si="355"/>
        <v>0</v>
      </c>
      <c r="AY806" s="7" t="str">
        <f t="shared" si="356"/>
        <v>FALSEFALSEFALSE</v>
      </c>
      <c r="AZ806" s="626">
        <f t="shared" si="332"/>
        <v>0</v>
      </c>
      <c r="BA806" s="627" t="str">
        <f t="shared" si="333"/>
        <v/>
      </c>
      <c r="BB806" s="627">
        <f t="shared" si="334"/>
        <v>0</v>
      </c>
      <c r="BC806" s="690" t="str">
        <f t="shared" si="335"/>
        <v/>
      </c>
    </row>
    <row r="807" spans="1:55">
      <c r="A807" s="381">
        <v>751</v>
      </c>
      <c r="B807" s="117"/>
      <c r="C807" s="288"/>
      <c r="D807" s="289"/>
      <c r="E807" s="289"/>
      <c r="F807" s="290"/>
      <c r="G807" s="292"/>
      <c r="H807" s="116"/>
      <c r="I807" s="292"/>
      <c r="J807" s="116"/>
      <c r="K807" s="370" t="str">
        <f t="shared" si="326"/>
        <v/>
      </c>
      <c r="L807" s="370">
        <f t="shared" si="327"/>
        <v>0</v>
      </c>
      <c r="M807" s="370">
        <f t="shared" si="328"/>
        <v>0</v>
      </c>
      <c r="N807" s="371" t="str">
        <f t="shared" si="336"/>
        <v/>
      </c>
      <c r="O807" s="371" t="str">
        <f t="shared" si="337"/>
        <v/>
      </c>
      <c r="P807" s="371" t="str">
        <f t="shared" si="338"/>
        <v/>
      </c>
      <c r="Q807" s="371" t="str">
        <f t="shared" si="339"/>
        <v/>
      </c>
      <c r="R807" s="371" t="str">
        <f t="shared" si="340"/>
        <v/>
      </c>
      <c r="S807" s="371" t="str">
        <f t="shared" si="341"/>
        <v/>
      </c>
      <c r="T807" s="443" t="str">
        <f t="shared" si="329"/>
        <v/>
      </c>
      <c r="U807" s="539"/>
      <c r="V807" s="117"/>
      <c r="W807" s="118"/>
      <c r="X807" s="119"/>
      <c r="Y807" s="120"/>
      <c r="Z807" s="122"/>
      <c r="AA807" s="121"/>
      <c r="AB807" s="443" t="str">
        <f t="shared" si="330"/>
        <v/>
      </c>
      <c r="AC807" s="734" t="str">
        <f t="shared" si="331"/>
        <v/>
      </c>
      <c r="AD807" s="372"/>
      <c r="AE807" s="485"/>
      <c r="AF807" s="373" t="str">
        <f t="shared" si="342"/>
        <v/>
      </c>
      <c r="AG807" s="373" t="str">
        <f t="shared" si="343"/>
        <v/>
      </c>
      <c r="AH807" s="374" t="str">
        <f t="shared" si="344"/>
        <v/>
      </c>
      <c r="AI807" s="375" t="str">
        <f t="shared" si="345"/>
        <v/>
      </c>
      <c r="AJ807" s="375" t="str">
        <f t="shared" si="346"/>
        <v/>
      </c>
      <c r="AK807" s="375" t="str">
        <f t="shared" si="347"/>
        <v/>
      </c>
      <c r="AL807" s="375" t="str">
        <f t="shared" si="348"/>
        <v/>
      </c>
      <c r="AM807" s="375" t="str">
        <f t="shared" si="349"/>
        <v/>
      </c>
      <c r="AN807" s="376" t="str">
        <f>IF(AF807="","",IF(OR(AH807="",AH807="-"),"－",IF(OR(AM807=8,AM807=9),"",IF(OR(AJ807=3,AJ807=4,AJ807=5,AJ807=6),VLOOKUP(AH807,INDEX((係数_バス貨物_ガソリン,係数_バス貨物_CNG,係数_バス貨物_軽油,係数_バス貨物_メタノール,係数_バス貨物_LPG),MATCH(AL807,【参考】排出ガスレベル!$AI$4:$AI$671,1),1,AR807):INDEX((係数_バス貨物_ガソリン,係数_バス貨物_CNG,係数_バス貨物_軽油,係数_バス貨物_メタノール,係数_バス貨物_LPG),MATCH(AL807+1,【参考】排出ガスレベル!$AI$4:$AI$671,1)-1,5,AR807),2,FALSE),IF(OR(AJ807=1,AJ807=2),VLOOKUP(AH807,INDEX((係数_乗用_ガソリン,係数_乗用_CNG,係数_乗用_軽油,係数_乗用_メタノール,係数_乗用_LPG),1,1,AR807):INDEX((係数_乗用_ガソリン,係数_乗用_CNG,係数_乗用_軽油,係数_乗用_メタノール,係数_乗用_LPG),125,5,AR807),2,FALSE))))))</f>
        <v/>
      </c>
      <c r="AO807" s="376" t="str">
        <f>IF(T807="","",IF(OR(AH807="",AH807="-"),"－",IF(OR(AM807=8,AM807=9),"",IF(OR(AJ807=3,AJ807=4,AJ807=5,AJ807=6),VLOOKUP(AH807,INDEX((係数_バス貨物_ガソリン,係数_バス貨物_CNG,係数_バス貨物_軽油,係数_バス貨物_メタノール,係数_バス貨物_LPG),MATCH(AL807,【参考】排出ガスレベル!$AI$4:$AI$671,1),1,AR807):INDEX((係数_バス貨物_ガソリン,係数_バス貨物_CNG,係数_バス貨物_軽油,係数_バス貨物_メタノール,係数_バス貨物_LPG),MATCH(AL807+1,【参考】排出ガスレベル!$AI$4:$AI$671,1)-1,5,AR807),3,FALSE),IF(OR(AJ807=1,AJ807=2),VLOOKUP(AH807,INDEX((係数_乗用_ガソリン,係数_乗用_CNG,係数_乗用_軽油,係数_乗用_メタノール,係数_乗用_LPG),1,1,AR807):INDEX((係数_乗用_ガソリン,係数_乗用_CNG,係数_乗用_軽油,係数_乗用_メタノール,係数_乗用_LPG),125,5,AR807),3,FALSE))))))</f>
        <v/>
      </c>
      <c r="AP807" s="375" t="str">
        <f t="shared" si="350"/>
        <v/>
      </c>
      <c r="AQ807" s="444" t="str">
        <f t="shared" si="351"/>
        <v/>
      </c>
      <c r="AR807" s="375" t="str">
        <f t="shared" si="354"/>
        <v/>
      </c>
      <c r="AS807" s="377" t="str">
        <f t="shared" si="352"/>
        <v/>
      </c>
      <c r="AT807" s="378" t="str">
        <f t="shared" si="353"/>
        <v/>
      </c>
      <c r="AX807" s="625" t="b">
        <f t="shared" si="355"/>
        <v>0</v>
      </c>
      <c r="AY807" s="7" t="str">
        <f t="shared" si="356"/>
        <v>FALSEFALSEFALSE</v>
      </c>
      <c r="AZ807" s="626">
        <f t="shared" si="332"/>
        <v>0</v>
      </c>
      <c r="BA807" s="627" t="str">
        <f t="shared" si="333"/>
        <v/>
      </c>
      <c r="BB807" s="627">
        <f t="shared" si="334"/>
        <v>0</v>
      </c>
      <c r="BC807" s="690" t="str">
        <f t="shared" si="335"/>
        <v/>
      </c>
    </row>
    <row r="808" spans="1:55">
      <c r="A808" s="381">
        <v>752</v>
      </c>
      <c r="B808" s="117"/>
      <c r="C808" s="288"/>
      <c r="D808" s="289"/>
      <c r="E808" s="289"/>
      <c r="F808" s="290"/>
      <c r="G808" s="292"/>
      <c r="H808" s="116"/>
      <c r="I808" s="292"/>
      <c r="J808" s="116"/>
      <c r="K808" s="370" t="str">
        <f t="shared" si="326"/>
        <v/>
      </c>
      <c r="L808" s="370">
        <f t="shared" si="327"/>
        <v>0</v>
      </c>
      <c r="M808" s="370">
        <f t="shared" si="328"/>
        <v>0</v>
      </c>
      <c r="N808" s="371" t="str">
        <f t="shared" si="336"/>
        <v/>
      </c>
      <c r="O808" s="371" t="str">
        <f t="shared" si="337"/>
        <v/>
      </c>
      <c r="P808" s="371" t="str">
        <f t="shared" si="338"/>
        <v/>
      </c>
      <c r="Q808" s="371" t="str">
        <f t="shared" si="339"/>
        <v/>
      </c>
      <c r="R808" s="371" t="str">
        <f t="shared" si="340"/>
        <v/>
      </c>
      <c r="S808" s="371" t="str">
        <f t="shared" si="341"/>
        <v/>
      </c>
      <c r="T808" s="443" t="str">
        <f t="shared" si="329"/>
        <v/>
      </c>
      <c r="U808" s="539"/>
      <c r="V808" s="117"/>
      <c r="W808" s="118"/>
      <c r="X808" s="119"/>
      <c r="Y808" s="120"/>
      <c r="Z808" s="122"/>
      <c r="AA808" s="121"/>
      <c r="AB808" s="443" t="str">
        <f t="shared" si="330"/>
        <v/>
      </c>
      <c r="AC808" s="734" t="str">
        <f t="shared" si="331"/>
        <v/>
      </c>
      <c r="AD808" s="372"/>
      <c r="AE808" s="485"/>
      <c r="AF808" s="373" t="str">
        <f t="shared" si="342"/>
        <v/>
      </c>
      <c r="AG808" s="373" t="str">
        <f t="shared" si="343"/>
        <v/>
      </c>
      <c r="AH808" s="374" t="str">
        <f t="shared" si="344"/>
        <v/>
      </c>
      <c r="AI808" s="375" t="str">
        <f t="shared" si="345"/>
        <v/>
      </c>
      <c r="AJ808" s="375" t="str">
        <f t="shared" si="346"/>
        <v/>
      </c>
      <c r="AK808" s="375" t="str">
        <f t="shared" si="347"/>
        <v/>
      </c>
      <c r="AL808" s="375" t="str">
        <f t="shared" si="348"/>
        <v/>
      </c>
      <c r="AM808" s="375" t="str">
        <f t="shared" si="349"/>
        <v/>
      </c>
      <c r="AN808" s="376" t="str">
        <f>IF(AF808="","",IF(OR(AH808="",AH808="-"),"－",IF(OR(AM808=8,AM808=9),"",IF(OR(AJ808=3,AJ808=4,AJ808=5,AJ808=6),VLOOKUP(AH808,INDEX((係数_バス貨物_ガソリン,係数_バス貨物_CNG,係数_バス貨物_軽油,係数_バス貨物_メタノール,係数_バス貨物_LPG),MATCH(AL808,【参考】排出ガスレベル!$AI$4:$AI$671,1),1,AR808):INDEX((係数_バス貨物_ガソリン,係数_バス貨物_CNG,係数_バス貨物_軽油,係数_バス貨物_メタノール,係数_バス貨物_LPG),MATCH(AL808+1,【参考】排出ガスレベル!$AI$4:$AI$671,1)-1,5,AR808),2,FALSE),IF(OR(AJ808=1,AJ808=2),VLOOKUP(AH808,INDEX((係数_乗用_ガソリン,係数_乗用_CNG,係数_乗用_軽油,係数_乗用_メタノール,係数_乗用_LPG),1,1,AR808):INDEX((係数_乗用_ガソリン,係数_乗用_CNG,係数_乗用_軽油,係数_乗用_メタノール,係数_乗用_LPG),125,5,AR808),2,FALSE))))))</f>
        <v/>
      </c>
      <c r="AO808" s="376" t="str">
        <f>IF(T808="","",IF(OR(AH808="",AH808="-"),"－",IF(OR(AM808=8,AM808=9),"",IF(OR(AJ808=3,AJ808=4,AJ808=5,AJ808=6),VLOOKUP(AH808,INDEX((係数_バス貨物_ガソリン,係数_バス貨物_CNG,係数_バス貨物_軽油,係数_バス貨物_メタノール,係数_バス貨物_LPG),MATCH(AL808,【参考】排出ガスレベル!$AI$4:$AI$671,1),1,AR808):INDEX((係数_バス貨物_ガソリン,係数_バス貨物_CNG,係数_バス貨物_軽油,係数_バス貨物_メタノール,係数_バス貨物_LPG),MATCH(AL808+1,【参考】排出ガスレベル!$AI$4:$AI$671,1)-1,5,AR808),3,FALSE),IF(OR(AJ808=1,AJ808=2),VLOOKUP(AH808,INDEX((係数_乗用_ガソリン,係数_乗用_CNG,係数_乗用_軽油,係数_乗用_メタノール,係数_乗用_LPG),1,1,AR808):INDEX((係数_乗用_ガソリン,係数_乗用_CNG,係数_乗用_軽油,係数_乗用_メタノール,係数_乗用_LPG),125,5,AR808),3,FALSE))))))</f>
        <v/>
      </c>
      <c r="AP808" s="375" t="str">
        <f t="shared" si="350"/>
        <v/>
      </c>
      <c r="AQ808" s="444" t="str">
        <f t="shared" si="351"/>
        <v/>
      </c>
      <c r="AR808" s="375" t="str">
        <f t="shared" si="354"/>
        <v/>
      </c>
      <c r="AS808" s="377" t="str">
        <f t="shared" si="352"/>
        <v/>
      </c>
      <c r="AT808" s="378" t="str">
        <f t="shared" si="353"/>
        <v/>
      </c>
      <c r="AX808" s="625" t="b">
        <f t="shared" si="355"/>
        <v>0</v>
      </c>
      <c r="AY808" s="7" t="str">
        <f t="shared" si="356"/>
        <v>FALSEFALSEFALSE</v>
      </c>
      <c r="AZ808" s="626">
        <f t="shared" si="332"/>
        <v>0</v>
      </c>
      <c r="BA808" s="627" t="str">
        <f t="shared" si="333"/>
        <v/>
      </c>
      <c r="BB808" s="627">
        <f t="shared" si="334"/>
        <v>0</v>
      </c>
      <c r="BC808" s="690" t="str">
        <f t="shared" si="335"/>
        <v/>
      </c>
    </row>
    <row r="809" spans="1:55">
      <c r="A809" s="381">
        <v>753</v>
      </c>
      <c r="B809" s="117"/>
      <c r="C809" s="288"/>
      <c r="D809" s="289"/>
      <c r="E809" s="289"/>
      <c r="F809" s="290"/>
      <c r="G809" s="292"/>
      <c r="H809" s="116"/>
      <c r="I809" s="292"/>
      <c r="J809" s="116"/>
      <c r="K809" s="370" t="str">
        <f t="shared" si="326"/>
        <v/>
      </c>
      <c r="L809" s="370">
        <f t="shared" si="327"/>
        <v>0</v>
      </c>
      <c r="M809" s="370">
        <f t="shared" si="328"/>
        <v>0</v>
      </c>
      <c r="N809" s="371" t="str">
        <f t="shared" si="336"/>
        <v/>
      </c>
      <c r="O809" s="371" t="str">
        <f t="shared" si="337"/>
        <v/>
      </c>
      <c r="P809" s="371" t="str">
        <f t="shared" si="338"/>
        <v/>
      </c>
      <c r="Q809" s="371" t="str">
        <f t="shared" si="339"/>
        <v/>
      </c>
      <c r="R809" s="371" t="str">
        <f t="shared" si="340"/>
        <v/>
      </c>
      <c r="S809" s="371" t="str">
        <f t="shared" si="341"/>
        <v/>
      </c>
      <c r="T809" s="443" t="str">
        <f t="shared" si="329"/>
        <v/>
      </c>
      <c r="U809" s="539"/>
      <c r="V809" s="117"/>
      <c r="W809" s="118"/>
      <c r="X809" s="119"/>
      <c r="Y809" s="120"/>
      <c r="Z809" s="122"/>
      <c r="AA809" s="121"/>
      <c r="AB809" s="443" t="str">
        <f t="shared" si="330"/>
        <v/>
      </c>
      <c r="AC809" s="734" t="str">
        <f t="shared" si="331"/>
        <v/>
      </c>
      <c r="AD809" s="372"/>
      <c r="AE809" s="485"/>
      <c r="AF809" s="373" t="str">
        <f t="shared" si="342"/>
        <v/>
      </c>
      <c r="AG809" s="373" t="str">
        <f t="shared" si="343"/>
        <v/>
      </c>
      <c r="AH809" s="374" t="str">
        <f t="shared" si="344"/>
        <v/>
      </c>
      <c r="AI809" s="375" t="str">
        <f t="shared" si="345"/>
        <v/>
      </c>
      <c r="AJ809" s="375" t="str">
        <f t="shared" si="346"/>
        <v/>
      </c>
      <c r="AK809" s="375" t="str">
        <f t="shared" si="347"/>
        <v/>
      </c>
      <c r="AL809" s="375" t="str">
        <f t="shared" si="348"/>
        <v/>
      </c>
      <c r="AM809" s="375" t="str">
        <f t="shared" si="349"/>
        <v/>
      </c>
      <c r="AN809" s="376" t="str">
        <f>IF(AF809="","",IF(OR(AH809="",AH809="-"),"－",IF(OR(AM809=8,AM809=9),"",IF(OR(AJ809=3,AJ809=4,AJ809=5,AJ809=6),VLOOKUP(AH809,INDEX((係数_バス貨物_ガソリン,係数_バス貨物_CNG,係数_バス貨物_軽油,係数_バス貨物_メタノール,係数_バス貨物_LPG),MATCH(AL809,【参考】排出ガスレベル!$AI$4:$AI$671,1),1,AR809):INDEX((係数_バス貨物_ガソリン,係数_バス貨物_CNG,係数_バス貨物_軽油,係数_バス貨物_メタノール,係数_バス貨物_LPG),MATCH(AL809+1,【参考】排出ガスレベル!$AI$4:$AI$671,1)-1,5,AR809),2,FALSE),IF(OR(AJ809=1,AJ809=2),VLOOKUP(AH809,INDEX((係数_乗用_ガソリン,係数_乗用_CNG,係数_乗用_軽油,係数_乗用_メタノール,係数_乗用_LPG),1,1,AR809):INDEX((係数_乗用_ガソリン,係数_乗用_CNG,係数_乗用_軽油,係数_乗用_メタノール,係数_乗用_LPG),125,5,AR809),2,FALSE))))))</f>
        <v/>
      </c>
      <c r="AO809" s="376" t="str">
        <f>IF(T809="","",IF(OR(AH809="",AH809="-"),"－",IF(OR(AM809=8,AM809=9),"",IF(OR(AJ809=3,AJ809=4,AJ809=5,AJ809=6),VLOOKUP(AH809,INDEX((係数_バス貨物_ガソリン,係数_バス貨物_CNG,係数_バス貨物_軽油,係数_バス貨物_メタノール,係数_バス貨物_LPG),MATCH(AL809,【参考】排出ガスレベル!$AI$4:$AI$671,1),1,AR809):INDEX((係数_バス貨物_ガソリン,係数_バス貨物_CNG,係数_バス貨物_軽油,係数_バス貨物_メタノール,係数_バス貨物_LPG),MATCH(AL809+1,【参考】排出ガスレベル!$AI$4:$AI$671,1)-1,5,AR809),3,FALSE),IF(OR(AJ809=1,AJ809=2),VLOOKUP(AH809,INDEX((係数_乗用_ガソリン,係数_乗用_CNG,係数_乗用_軽油,係数_乗用_メタノール,係数_乗用_LPG),1,1,AR809):INDEX((係数_乗用_ガソリン,係数_乗用_CNG,係数_乗用_軽油,係数_乗用_メタノール,係数_乗用_LPG),125,5,AR809),3,FALSE))))))</f>
        <v/>
      </c>
      <c r="AP809" s="375" t="str">
        <f t="shared" si="350"/>
        <v/>
      </c>
      <c r="AQ809" s="444" t="str">
        <f t="shared" si="351"/>
        <v/>
      </c>
      <c r="AR809" s="375" t="str">
        <f t="shared" si="354"/>
        <v/>
      </c>
      <c r="AS809" s="377" t="str">
        <f t="shared" si="352"/>
        <v/>
      </c>
      <c r="AT809" s="378" t="str">
        <f t="shared" si="353"/>
        <v/>
      </c>
      <c r="AX809" s="625" t="b">
        <f t="shared" si="355"/>
        <v>0</v>
      </c>
      <c r="AY809" s="7" t="str">
        <f t="shared" si="356"/>
        <v>FALSEFALSEFALSE</v>
      </c>
      <c r="AZ809" s="626">
        <f t="shared" si="332"/>
        <v>0</v>
      </c>
      <c r="BA809" s="627" t="str">
        <f t="shared" si="333"/>
        <v/>
      </c>
      <c r="BB809" s="627">
        <f t="shared" si="334"/>
        <v>0</v>
      </c>
      <c r="BC809" s="690" t="str">
        <f t="shared" si="335"/>
        <v/>
      </c>
    </row>
    <row r="810" spans="1:55">
      <c r="A810" s="381">
        <v>754</v>
      </c>
      <c r="B810" s="117"/>
      <c r="C810" s="288"/>
      <c r="D810" s="289"/>
      <c r="E810" s="289"/>
      <c r="F810" s="290"/>
      <c r="G810" s="292"/>
      <c r="H810" s="116"/>
      <c r="I810" s="292"/>
      <c r="J810" s="116"/>
      <c r="K810" s="370" t="str">
        <f t="shared" si="326"/>
        <v/>
      </c>
      <c r="L810" s="370">
        <f t="shared" si="327"/>
        <v>0</v>
      </c>
      <c r="M810" s="370">
        <f t="shared" si="328"/>
        <v>0</v>
      </c>
      <c r="N810" s="371" t="str">
        <f t="shared" si="336"/>
        <v/>
      </c>
      <c r="O810" s="371" t="str">
        <f t="shared" si="337"/>
        <v/>
      </c>
      <c r="P810" s="371" t="str">
        <f t="shared" si="338"/>
        <v/>
      </c>
      <c r="Q810" s="371" t="str">
        <f t="shared" si="339"/>
        <v/>
      </c>
      <c r="R810" s="371" t="str">
        <f t="shared" si="340"/>
        <v/>
      </c>
      <c r="S810" s="371" t="str">
        <f t="shared" si="341"/>
        <v/>
      </c>
      <c r="T810" s="443" t="str">
        <f t="shared" si="329"/>
        <v/>
      </c>
      <c r="U810" s="539"/>
      <c r="V810" s="117"/>
      <c r="W810" s="118"/>
      <c r="X810" s="119"/>
      <c r="Y810" s="120"/>
      <c r="Z810" s="122"/>
      <c r="AA810" s="121"/>
      <c r="AB810" s="443" t="str">
        <f t="shared" si="330"/>
        <v/>
      </c>
      <c r="AC810" s="734" t="str">
        <f t="shared" si="331"/>
        <v/>
      </c>
      <c r="AD810" s="372"/>
      <c r="AE810" s="485"/>
      <c r="AF810" s="373" t="str">
        <f t="shared" si="342"/>
        <v/>
      </c>
      <c r="AG810" s="373" t="str">
        <f t="shared" si="343"/>
        <v/>
      </c>
      <c r="AH810" s="374" t="str">
        <f t="shared" si="344"/>
        <v/>
      </c>
      <c r="AI810" s="375" t="str">
        <f t="shared" si="345"/>
        <v/>
      </c>
      <c r="AJ810" s="375" t="str">
        <f t="shared" si="346"/>
        <v/>
      </c>
      <c r="AK810" s="375" t="str">
        <f t="shared" si="347"/>
        <v/>
      </c>
      <c r="AL810" s="375" t="str">
        <f t="shared" si="348"/>
        <v/>
      </c>
      <c r="AM810" s="375" t="str">
        <f t="shared" si="349"/>
        <v/>
      </c>
      <c r="AN810" s="376" t="str">
        <f>IF(AF810="","",IF(OR(AH810="",AH810="-"),"－",IF(OR(AM810=8,AM810=9),"",IF(OR(AJ810=3,AJ810=4,AJ810=5,AJ810=6),VLOOKUP(AH810,INDEX((係数_バス貨物_ガソリン,係数_バス貨物_CNG,係数_バス貨物_軽油,係数_バス貨物_メタノール,係数_バス貨物_LPG),MATCH(AL810,【参考】排出ガスレベル!$AI$4:$AI$671,1),1,AR810):INDEX((係数_バス貨物_ガソリン,係数_バス貨物_CNG,係数_バス貨物_軽油,係数_バス貨物_メタノール,係数_バス貨物_LPG),MATCH(AL810+1,【参考】排出ガスレベル!$AI$4:$AI$671,1)-1,5,AR810),2,FALSE),IF(OR(AJ810=1,AJ810=2),VLOOKUP(AH810,INDEX((係数_乗用_ガソリン,係数_乗用_CNG,係数_乗用_軽油,係数_乗用_メタノール,係数_乗用_LPG),1,1,AR810):INDEX((係数_乗用_ガソリン,係数_乗用_CNG,係数_乗用_軽油,係数_乗用_メタノール,係数_乗用_LPG),125,5,AR810),2,FALSE))))))</f>
        <v/>
      </c>
      <c r="AO810" s="376" t="str">
        <f>IF(T810="","",IF(OR(AH810="",AH810="-"),"－",IF(OR(AM810=8,AM810=9),"",IF(OR(AJ810=3,AJ810=4,AJ810=5,AJ810=6),VLOOKUP(AH810,INDEX((係数_バス貨物_ガソリン,係数_バス貨物_CNG,係数_バス貨物_軽油,係数_バス貨物_メタノール,係数_バス貨物_LPG),MATCH(AL810,【参考】排出ガスレベル!$AI$4:$AI$671,1),1,AR810):INDEX((係数_バス貨物_ガソリン,係数_バス貨物_CNG,係数_バス貨物_軽油,係数_バス貨物_メタノール,係数_バス貨物_LPG),MATCH(AL810+1,【参考】排出ガスレベル!$AI$4:$AI$671,1)-1,5,AR810),3,FALSE),IF(OR(AJ810=1,AJ810=2),VLOOKUP(AH810,INDEX((係数_乗用_ガソリン,係数_乗用_CNG,係数_乗用_軽油,係数_乗用_メタノール,係数_乗用_LPG),1,1,AR810):INDEX((係数_乗用_ガソリン,係数_乗用_CNG,係数_乗用_軽油,係数_乗用_メタノール,係数_乗用_LPG),125,5,AR810),3,FALSE))))))</f>
        <v/>
      </c>
      <c r="AP810" s="375" t="str">
        <f t="shared" si="350"/>
        <v/>
      </c>
      <c r="AQ810" s="444" t="str">
        <f t="shared" si="351"/>
        <v/>
      </c>
      <c r="AR810" s="375" t="str">
        <f t="shared" si="354"/>
        <v/>
      </c>
      <c r="AS810" s="377" t="str">
        <f t="shared" si="352"/>
        <v/>
      </c>
      <c r="AT810" s="378" t="str">
        <f t="shared" si="353"/>
        <v/>
      </c>
      <c r="AX810" s="625" t="b">
        <f t="shared" si="355"/>
        <v>0</v>
      </c>
      <c r="AY810" s="7" t="str">
        <f t="shared" si="356"/>
        <v>FALSEFALSEFALSE</v>
      </c>
      <c r="AZ810" s="626">
        <f t="shared" si="332"/>
        <v>0</v>
      </c>
      <c r="BA810" s="627" t="str">
        <f t="shared" si="333"/>
        <v/>
      </c>
      <c r="BB810" s="627">
        <f t="shared" si="334"/>
        <v>0</v>
      </c>
      <c r="BC810" s="690" t="str">
        <f t="shared" si="335"/>
        <v/>
      </c>
    </row>
    <row r="811" spans="1:55">
      <c r="A811" s="381">
        <v>755</v>
      </c>
      <c r="B811" s="117"/>
      <c r="C811" s="288"/>
      <c r="D811" s="289"/>
      <c r="E811" s="289"/>
      <c r="F811" s="290"/>
      <c r="G811" s="292"/>
      <c r="H811" s="116"/>
      <c r="I811" s="292"/>
      <c r="J811" s="116"/>
      <c r="K811" s="370" t="str">
        <f t="shared" si="326"/>
        <v/>
      </c>
      <c r="L811" s="370">
        <f t="shared" si="327"/>
        <v>0</v>
      </c>
      <c r="M811" s="370">
        <f t="shared" si="328"/>
        <v>0</v>
      </c>
      <c r="N811" s="371" t="str">
        <f t="shared" si="336"/>
        <v/>
      </c>
      <c r="O811" s="371" t="str">
        <f t="shared" si="337"/>
        <v/>
      </c>
      <c r="P811" s="371" t="str">
        <f t="shared" si="338"/>
        <v/>
      </c>
      <c r="Q811" s="371" t="str">
        <f t="shared" si="339"/>
        <v/>
      </c>
      <c r="R811" s="371" t="str">
        <f t="shared" si="340"/>
        <v/>
      </c>
      <c r="S811" s="371" t="str">
        <f t="shared" si="341"/>
        <v/>
      </c>
      <c r="T811" s="443" t="str">
        <f t="shared" si="329"/>
        <v/>
      </c>
      <c r="U811" s="539"/>
      <c r="V811" s="117"/>
      <c r="W811" s="118"/>
      <c r="X811" s="119"/>
      <c r="Y811" s="120"/>
      <c r="Z811" s="122"/>
      <c r="AA811" s="121"/>
      <c r="AB811" s="443" t="str">
        <f t="shared" si="330"/>
        <v/>
      </c>
      <c r="AC811" s="734" t="str">
        <f t="shared" si="331"/>
        <v/>
      </c>
      <c r="AD811" s="372"/>
      <c r="AE811" s="485"/>
      <c r="AF811" s="373" t="str">
        <f t="shared" si="342"/>
        <v/>
      </c>
      <c r="AG811" s="373" t="str">
        <f t="shared" si="343"/>
        <v/>
      </c>
      <c r="AH811" s="374" t="str">
        <f t="shared" si="344"/>
        <v/>
      </c>
      <c r="AI811" s="375" t="str">
        <f t="shared" si="345"/>
        <v/>
      </c>
      <c r="AJ811" s="375" t="str">
        <f t="shared" si="346"/>
        <v/>
      </c>
      <c r="AK811" s="375" t="str">
        <f t="shared" si="347"/>
        <v/>
      </c>
      <c r="AL811" s="375" t="str">
        <f t="shared" si="348"/>
        <v/>
      </c>
      <c r="AM811" s="375" t="str">
        <f t="shared" si="349"/>
        <v/>
      </c>
      <c r="AN811" s="376" t="str">
        <f>IF(AF811="","",IF(OR(AH811="",AH811="-"),"－",IF(OR(AM811=8,AM811=9),"",IF(OR(AJ811=3,AJ811=4,AJ811=5,AJ811=6),VLOOKUP(AH811,INDEX((係数_バス貨物_ガソリン,係数_バス貨物_CNG,係数_バス貨物_軽油,係数_バス貨物_メタノール,係数_バス貨物_LPG),MATCH(AL811,【参考】排出ガスレベル!$AI$4:$AI$671,1),1,AR811):INDEX((係数_バス貨物_ガソリン,係数_バス貨物_CNG,係数_バス貨物_軽油,係数_バス貨物_メタノール,係数_バス貨物_LPG),MATCH(AL811+1,【参考】排出ガスレベル!$AI$4:$AI$671,1)-1,5,AR811),2,FALSE),IF(OR(AJ811=1,AJ811=2),VLOOKUP(AH811,INDEX((係数_乗用_ガソリン,係数_乗用_CNG,係数_乗用_軽油,係数_乗用_メタノール,係数_乗用_LPG),1,1,AR811):INDEX((係数_乗用_ガソリン,係数_乗用_CNG,係数_乗用_軽油,係数_乗用_メタノール,係数_乗用_LPG),125,5,AR811),2,FALSE))))))</f>
        <v/>
      </c>
      <c r="AO811" s="376" t="str">
        <f>IF(T811="","",IF(OR(AH811="",AH811="-"),"－",IF(OR(AM811=8,AM811=9),"",IF(OR(AJ811=3,AJ811=4,AJ811=5,AJ811=6),VLOOKUP(AH811,INDEX((係数_バス貨物_ガソリン,係数_バス貨物_CNG,係数_バス貨物_軽油,係数_バス貨物_メタノール,係数_バス貨物_LPG),MATCH(AL811,【参考】排出ガスレベル!$AI$4:$AI$671,1),1,AR811):INDEX((係数_バス貨物_ガソリン,係数_バス貨物_CNG,係数_バス貨物_軽油,係数_バス貨物_メタノール,係数_バス貨物_LPG),MATCH(AL811+1,【参考】排出ガスレベル!$AI$4:$AI$671,1)-1,5,AR811),3,FALSE),IF(OR(AJ811=1,AJ811=2),VLOOKUP(AH811,INDEX((係数_乗用_ガソリン,係数_乗用_CNG,係数_乗用_軽油,係数_乗用_メタノール,係数_乗用_LPG),1,1,AR811):INDEX((係数_乗用_ガソリン,係数_乗用_CNG,係数_乗用_軽油,係数_乗用_メタノール,係数_乗用_LPG),125,5,AR811),3,FALSE))))))</f>
        <v/>
      </c>
      <c r="AP811" s="375" t="str">
        <f t="shared" si="350"/>
        <v/>
      </c>
      <c r="AQ811" s="444" t="str">
        <f t="shared" si="351"/>
        <v/>
      </c>
      <c r="AR811" s="375" t="str">
        <f t="shared" si="354"/>
        <v/>
      </c>
      <c r="AS811" s="377" t="str">
        <f t="shared" si="352"/>
        <v/>
      </c>
      <c r="AT811" s="378" t="str">
        <f t="shared" si="353"/>
        <v/>
      </c>
      <c r="AX811" s="625" t="b">
        <f t="shared" si="355"/>
        <v>0</v>
      </c>
      <c r="AY811" s="7" t="str">
        <f t="shared" si="356"/>
        <v>FALSEFALSEFALSE</v>
      </c>
      <c r="AZ811" s="626">
        <f t="shared" si="332"/>
        <v>0</v>
      </c>
      <c r="BA811" s="627" t="str">
        <f t="shared" si="333"/>
        <v/>
      </c>
      <c r="BB811" s="627">
        <f t="shared" si="334"/>
        <v>0</v>
      </c>
      <c r="BC811" s="690" t="str">
        <f t="shared" si="335"/>
        <v/>
      </c>
    </row>
    <row r="812" spans="1:55">
      <c r="A812" s="381">
        <v>756</v>
      </c>
      <c r="B812" s="117"/>
      <c r="C812" s="288"/>
      <c r="D812" s="289"/>
      <c r="E812" s="289"/>
      <c r="F812" s="290"/>
      <c r="G812" s="292"/>
      <c r="H812" s="116"/>
      <c r="I812" s="292"/>
      <c r="J812" s="116"/>
      <c r="K812" s="370" t="str">
        <f t="shared" ref="K812:K875" si="357">C812&amp;D812&amp;E812&amp;F812</f>
        <v/>
      </c>
      <c r="L812" s="370">
        <f t="shared" ref="L812:L875" si="358">IF(G812&gt;0,DATE((G812),(H812+1),0),0)</f>
        <v>0</v>
      </c>
      <c r="M812" s="370">
        <f t="shared" ref="M812:M875" si="359">IF(I812&gt;0,DATE((I812),(J812+1),0),0)</f>
        <v>0</v>
      </c>
      <c r="N812" s="371" t="str">
        <f t="shared" si="336"/>
        <v/>
      </c>
      <c r="O812" s="371" t="str">
        <f t="shared" si="337"/>
        <v/>
      </c>
      <c r="P812" s="371" t="str">
        <f t="shared" si="338"/>
        <v/>
      </c>
      <c r="Q812" s="371" t="str">
        <f t="shared" si="339"/>
        <v/>
      </c>
      <c r="R812" s="371" t="str">
        <f t="shared" si="340"/>
        <v/>
      </c>
      <c r="S812" s="371" t="str">
        <f t="shared" si="341"/>
        <v/>
      </c>
      <c r="T812" s="443" t="str">
        <f t="shared" ref="T812:T875" si="360">N812&amp;O812&amp;P812&amp;Q812&amp;R812&amp;S812</f>
        <v/>
      </c>
      <c r="U812" s="539"/>
      <c r="V812" s="117"/>
      <c r="W812" s="118"/>
      <c r="X812" s="119"/>
      <c r="Y812" s="120"/>
      <c r="Z812" s="122"/>
      <c r="AA812" s="121"/>
      <c r="AB812" s="443" t="str">
        <f t="shared" ref="AB812:AB875" si="361">IF(AF812="","",IF(AM812=1,VLOOKUP(AN812,低公害車判別,2,FALSE),IF(AM812=3,VLOOKUP(AN812,低公害車判別,2,FALSE),IF(AM812=4,VLOOKUP(AO812,低公害車判別,2,FALSE),"低公害車"))))</f>
        <v/>
      </c>
      <c r="AC812" s="734" t="str">
        <f t="shared" ref="AC812:AC875" si="362">IF(AF812="","",IF((AN812="")+(AN812="－"),IF((AO812="")+(AO812=0),"－",AO812),IF((AN812="PM☆☆☆")+(AN812="☆及びPM☆☆☆")+(AN812="☆☆及びPM☆☆☆")+(AN812="☆☆☆及びPM☆☆☆"),"PM☆☆☆",IF((AN812="PM☆☆☆☆")+(AN812="☆及びPM☆☆☆☆")+(AN812="☆☆及びPM☆☆☆☆")+(AN812="☆☆☆及びPM☆☆☆☆"),"PM☆☆☆☆",IF((AN812="新☆")+(AN812="新NOx☆")+(AN812="新PM☆"),"新☆（新長期）",AN812)))))</f>
        <v/>
      </c>
      <c r="AD812" s="372"/>
      <c r="AE812" s="485"/>
      <c r="AF812" s="373" t="str">
        <f t="shared" si="342"/>
        <v/>
      </c>
      <c r="AG812" s="373" t="str">
        <f t="shared" si="343"/>
        <v/>
      </c>
      <c r="AH812" s="374" t="str">
        <f t="shared" si="344"/>
        <v/>
      </c>
      <c r="AI812" s="375" t="str">
        <f t="shared" si="345"/>
        <v/>
      </c>
      <c r="AJ812" s="375" t="str">
        <f t="shared" si="346"/>
        <v/>
      </c>
      <c r="AK812" s="375" t="str">
        <f t="shared" si="347"/>
        <v/>
      </c>
      <c r="AL812" s="375" t="str">
        <f t="shared" si="348"/>
        <v/>
      </c>
      <c r="AM812" s="375" t="str">
        <f t="shared" si="349"/>
        <v/>
      </c>
      <c r="AN812" s="376" t="str">
        <f>IF(AF812="","",IF(OR(AH812="",AH812="-"),"－",IF(OR(AM812=8,AM812=9),"",IF(OR(AJ812=3,AJ812=4,AJ812=5,AJ812=6),VLOOKUP(AH812,INDEX((係数_バス貨物_ガソリン,係数_バス貨物_CNG,係数_バス貨物_軽油,係数_バス貨物_メタノール,係数_バス貨物_LPG),MATCH(AL812,【参考】排出ガスレベル!$AI$4:$AI$671,1),1,AR812):INDEX((係数_バス貨物_ガソリン,係数_バス貨物_CNG,係数_バス貨物_軽油,係数_バス貨物_メタノール,係数_バス貨物_LPG),MATCH(AL812+1,【参考】排出ガスレベル!$AI$4:$AI$671,1)-1,5,AR812),2,FALSE),IF(OR(AJ812=1,AJ812=2),VLOOKUP(AH812,INDEX((係数_乗用_ガソリン,係数_乗用_CNG,係数_乗用_軽油,係数_乗用_メタノール,係数_乗用_LPG),1,1,AR812):INDEX((係数_乗用_ガソリン,係数_乗用_CNG,係数_乗用_軽油,係数_乗用_メタノール,係数_乗用_LPG),125,5,AR812),2,FALSE))))))</f>
        <v/>
      </c>
      <c r="AO812" s="376" t="str">
        <f>IF(T812="","",IF(OR(AH812="",AH812="-"),"－",IF(OR(AM812=8,AM812=9),"",IF(OR(AJ812=3,AJ812=4,AJ812=5,AJ812=6),VLOOKUP(AH812,INDEX((係数_バス貨物_ガソリン,係数_バス貨物_CNG,係数_バス貨物_軽油,係数_バス貨物_メタノール,係数_バス貨物_LPG),MATCH(AL812,【参考】排出ガスレベル!$AI$4:$AI$671,1),1,AR812):INDEX((係数_バス貨物_ガソリン,係数_バス貨物_CNG,係数_バス貨物_軽油,係数_バス貨物_メタノール,係数_バス貨物_LPG),MATCH(AL812+1,【参考】排出ガスレベル!$AI$4:$AI$671,1)-1,5,AR812),3,FALSE),IF(OR(AJ812=1,AJ812=2),VLOOKUP(AH812,INDEX((係数_乗用_ガソリン,係数_乗用_CNG,係数_乗用_軽油,係数_乗用_メタノール,係数_乗用_LPG),1,1,AR812):INDEX((係数_乗用_ガソリン,係数_乗用_CNG,係数_乗用_軽油,係数_乗用_メタノール,係数_乗用_LPG),125,5,AR812),3,FALSE))))))</f>
        <v/>
      </c>
      <c r="AP812" s="375" t="str">
        <f t="shared" si="350"/>
        <v/>
      </c>
      <c r="AQ812" s="444" t="str">
        <f t="shared" si="351"/>
        <v/>
      </c>
      <c r="AR812" s="375" t="str">
        <f t="shared" si="354"/>
        <v/>
      </c>
      <c r="AS812" s="377" t="str">
        <f t="shared" si="352"/>
        <v/>
      </c>
      <c r="AT812" s="378" t="str">
        <f t="shared" si="353"/>
        <v/>
      </c>
      <c r="AX812" s="625" t="b">
        <f t="shared" si="355"/>
        <v>0</v>
      </c>
      <c r="AY812" s="7" t="str">
        <f t="shared" si="356"/>
        <v>FALSEFALSEFALSE</v>
      </c>
      <c r="AZ812" s="626">
        <f t="shared" si="332"/>
        <v>0</v>
      </c>
      <c r="BA812" s="627" t="str">
        <f t="shared" si="333"/>
        <v/>
      </c>
      <c r="BB812" s="627">
        <f t="shared" si="334"/>
        <v>0</v>
      </c>
      <c r="BC812" s="690" t="str">
        <f t="shared" si="335"/>
        <v/>
      </c>
    </row>
    <row r="813" spans="1:55">
      <c r="A813" s="381">
        <v>757</v>
      </c>
      <c r="B813" s="117"/>
      <c r="C813" s="288"/>
      <c r="D813" s="289"/>
      <c r="E813" s="289"/>
      <c r="F813" s="290"/>
      <c r="G813" s="292"/>
      <c r="H813" s="116"/>
      <c r="I813" s="292"/>
      <c r="J813" s="116"/>
      <c r="K813" s="370" t="str">
        <f t="shared" si="357"/>
        <v/>
      </c>
      <c r="L813" s="370">
        <f t="shared" si="358"/>
        <v>0</v>
      </c>
      <c r="M813" s="370">
        <f t="shared" si="359"/>
        <v>0</v>
      </c>
      <c r="N813" s="371" t="str">
        <f t="shared" si="336"/>
        <v/>
      </c>
      <c r="O813" s="371" t="str">
        <f t="shared" si="337"/>
        <v/>
      </c>
      <c r="P813" s="371" t="str">
        <f t="shared" si="338"/>
        <v/>
      </c>
      <c r="Q813" s="371" t="str">
        <f t="shared" si="339"/>
        <v/>
      </c>
      <c r="R813" s="371" t="str">
        <f t="shared" si="340"/>
        <v/>
      </c>
      <c r="S813" s="371" t="str">
        <f t="shared" si="341"/>
        <v/>
      </c>
      <c r="T813" s="443" t="str">
        <f t="shared" si="360"/>
        <v/>
      </c>
      <c r="U813" s="539"/>
      <c r="V813" s="117"/>
      <c r="W813" s="118"/>
      <c r="X813" s="119"/>
      <c r="Y813" s="120"/>
      <c r="Z813" s="122"/>
      <c r="AA813" s="121"/>
      <c r="AB813" s="443" t="str">
        <f t="shared" si="361"/>
        <v/>
      </c>
      <c r="AC813" s="734" t="str">
        <f t="shared" si="362"/>
        <v/>
      </c>
      <c r="AD813" s="372"/>
      <c r="AE813" s="485"/>
      <c r="AF813" s="373" t="str">
        <f t="shared" si="342"/>
        <v/>
      </c>
      <c r="AG813" s="373" t="str">
        <f t="shared" si="343"/>
        <v/>
      </c>
      <c r="AH813" s="374" t="str">
        <f t="shared" si="344"/>
        <v/>
      </c>
      <c r="AI813" s="375" t="str">
        <f t="shared" si="345"/>
        <v/>
      </c>
      <c r="AJ813" s="375" t="str">
        <f t="shared" si="346"/>
        <v/>
      </c>
      <c r="AK813" s="375" t="str">
        <f t="shared" si="347"/>
        <v/>
      </c>
      <c r="AL813" s="375" t="str">
        <f t="shared" si="348"/>
        <v/>
      </c>
      <c r="AM813" s="375" t="str">
        <f t="shared" si="349"/>
        <v/>
      </c>
      <c r="AN813" s="376" t="str">
        <f>IF(AF813="","",IF(OR(AH813="",AH813="-"),"－",IF(OR(AM813=8,AM813=9),"",IF(OR(AJ813=3,AJ813=4,AJ813=5,AJ813=6),VLOOKUP(AH813,INDEX((係数_バス貨物_ガソリン,係数_バス貨物_CNG,係数_バス貨物_軽油,係数_バス貨物_メタノール,係数_バス貨物_LPG),MATCH(AL813,【参考】排出ガスレベル!$AI$4:$AI$671,1),1,AR813):INDEX((係数_バス貨物_ガソリン,係数_バス貨物_CNG,係数_バス貨物_軽油,係数_バス貨物_メタノール,係数_バス貨物_LPG),MATCH(AL813+1,【参考】排出ガスレベル!$AI$4:$AI$671,1)-1,5,AR813),2,FALSE),IF(OR(AJ813=1,AJ813=2),VLOOKUP(AH813,INDEX((係数_乗用_ガソリン,係数_乗用_CNG,係数_乗用_軽油,係数_乗用_メタノール,係数_乗用_LPG),1,1,AR813):INDEX((係数_乗用_ガソリン,係数_乗用_CNG,係数_乗用_軽油,係数_乗用_メタノール,係数_乗用_LPG),125,5,AR813),2,FALSE))))))</f>
        <v/>
      </c>
      <c r="AO813" s="376" t="str">
        <f>IF(T813="","",IF(OR(AH813="",AH813="-"),"－",IF(OR(AM813=8,AM813=9),"",IF(OR(AJ813=3,AJ813=4,AJ813=5,AJ813=6),VLOOKUP(AH813,INDEX((係数_バス貨物_ガソリン,係数_バス貨物_CNG,係数_バス貨物_軽油,係数_バス貨物_メタノール,係数_バス貨物_LPG),MATCH(AL813,【参考】排出ガスレベル!$AI$4:$AI$671,1),1,AR813):INDEX((係数_バス貨物_ガソリン,係数_バス貨物_CNG,係数_バス貨物_軽油,係数_バス貨物_メタノール,係数_バス貨物_LPG),MATCH(AL813+1,【参考】排出ガスレベル!$AI$4:$AI$671,1)-1,5,AR813),3,FALSE),IF(OR(AJ813=1,AJ813=2),VLOOKUP(AH813,INDEX((係数_乗用_ガソリン,係数_乗用_CNG,係数_乗用_軽油,係数_乗用_メタノール,係数_乗用_LPG),1,1,AR813):INDEX((係数_乗用_ガソリン,係数_乗用_CNG,係数_乗用_軽油,係数_乗用_メタノール,係数_乗用_LPG),125,5,AR813),3,FALSE))))))</f>
        <v/>
      </c>
      <c r="AP813" s="375" t="str">
        <f t="shared" si="350"/>
        <v/>
      </c>
      <c r="AQ813" s="444" t="str">
        <f t="shared" si="351"/>
        <v/>
      </c>
      <c r="AR813" s="375" t="str">
        <f t="shared" si="354"/>
        <v/>
      </c>
      <c r="AS813" s="377" t="str">
        <f t="shared" si="352"/>
        <v/>
      </c>
      <c r="AT813" s="378" t="str">
        <f t="shared" si="353"/>
        <v/>
      </c>
      <c r="AX813" s="625" t="b">
        <f t="shared" si="355"/>
        <v>0</v>
      </c>
      <c r="AY813" s="7" t="str">
        <f t="shared" si="356"/>
        <v>FALSEFALSEFALSE</v>
      </c>
      <c r="AZ813" s="626">
        <f t="shared" ref="AZ813:AZ876" si="363">AA813</f>
        <v>0</v>
      </c>
      <c r="BA813" s="627" t="str">
        <f t="shared" ref="BA813:BA876" si="364">IF(COUNTIFS(BC813,"*A*",BB813,"3"),"ハイブリッド(ガソリン)","")</f>
        <v/>
      </c>
      <c r="BB813" s="627">
        <f t="shared" ref="BB813:BB876" si="365">LEN(X813)</f>
        <v>0</v>
      </c>
      <c r="BC813" s="690" t="str">
        <f t="shared" ref="BC813:BC876" si="366">MID(X813,2,1)</f>
        <v/>
      </c>
    </row>
    <row r="814" spans="1:55">
      <c r="A814" s="381">
        <v>758</v>
      </c>
      <c r="B814" s="117"/>
      <c r="C814" s="288"/>
      <c r="D814" s="289"/>
      <c r="E814" s="289"/>
      <c r="F814" s="290"/>
      <c r="G814" s="292"/>
      <c r="H814" s="116"/>
      <c r="I814" s="292"/>
      <c r="J814" s="116"/>
      <c r="K814" s="370" t="str">
        <f t="shared" si="357"/>
        <v/>
      </c>
      <c r="L814" s="370">
        <f t="shared" si="358"/>
        <v>0</v>
      </c>
      <c r="M814" s="370">
        <f t="shared" si="359"/>
        <v>0</v>
      </c>
      <c r="N814" s="371" t="str">
        <f t="shared" si="336"/>
        <v/>
      </c>
      <c r="O814" s="371" t="str">
        <f t="shared" si="337"/>
        <v/>
      </c>
      <c r="P814" s="371" t="str">
        <f t="shared" si="338"/>
        <v/>
      </c>
      <c r="Q814" s="371" t="str">
        <f t="shared" si="339"/>
        <v/>
      </c>
      <c r="R814" s="371" t="str">
        <f t="shared" si="340"/>
        <v/>
      </c>
      <c r="S814" s="371" t="str">
        <f t="shared" si="341"/>
        <v/>
      </c>
      <c r="T814" s="443" t="str">
        <f t="shared" si="360"/>
        <v/>
      </c>
      <c r="U814" s="539"/>
      <c r="V814" s="117"/>
      <c r="W814" s="118"/>
      <c r="X814" s="119"/>
      <c r="Y814" s="120"/>
      <c r="Z814" s="122"/>
      <c r="AA814" s="121"/>
      <c r="AB814" s="443" t="str">
        <f t="shared" si="361"/>
        <v/>
      </c>
      <c r="AC814" s="734" t="str">
        <f t="shared" si="362"/>
        <v/>
      </c>
      <c r="AD814" s="372"/>
      <c r="AE814" s="485"/>
      <c r="AF814" s="373" t="str">
        <f t="shared" si="342"/>
        <v/>
      </c>
      <c r="AG814" s="373" t="str">
        <f t="shared" si="343"/>
        <v/>
      </c>
      <c r="AH814" s="374" t="str">
        <f t="shared" si="344"/>
        <v/>
      </c>
      <c r="AI814" s="375" t="str">
        <f t="shared" si="345"/>
        <v/>
      </c>
      <c r="AJ814" s="375" t="str">
        <f t="shared" si="346"/>
        <v/>
      </c>
      <c r="AK814" s="375" t="str">
        <f t="shared" si="347"/>
        <v/>
      </c>
      <c r="AL814" s="375" t="str">
        <f t="shared" si="348"/>
        <v/>
      </c>
      <c r="AM814" s="375" t="str">
        <f t="shared" si="349"/>
        <v/>
      </c>
      <c r="AN814" s="376" t="str">
        <f>IF(AF814="","",IF(OR(AH814="",AH814="-"),"－",IF(OR(AM814=8,AM814=9),"",IF(OR(AJ814=3,AJ814=4,AJ814=5,AJ814=6),VLOOKUP(AH814,INDEX((係数_バス貨物_ガソリン,係数_バス貨物_CNG,係数_バス貨物_軽油,係数_バス貨物_メタノール,係数_バス貨物_LPG),MATCH(AL814,【参考】排出ガスレベル!$AI$4:$AI$671,1),1,AR814):INDEX((係数_バス貨物_ガソリン,係数_バス貨物_CNG,係数_バス貨物_軽油,係数_バス貨物_メタノール,係数_バス貨物_LPG),MATCH(AL814+1,【参考】排出ガスレベル!$AI$4:$AI$671,1)-1,5,AR814),2,FALSE),IF(OR(AJ814=1,AJ814=2),VLOOKUP(AH814,INDEX((係数_乗用_ガソリン,係数_乗用_CNG,係数_乗用_軽油,係数_乗用_メタノール,係数_乗用_LPG),1,1,AR814):INDEX((係数_乗用_ガソリン,係数_乗用_CNG,係数_乗用_軽油,係数_乗用_メタノール,係数_乗用_LPG),125,5,AR814),2,FALSE))))))</f>
        <v/>
      </c>
      <c r="AO814" s="376" t="str">
        <f>IF(T814="","",IF(OR(AH814="",AH814="-"),"－",IF(OR(AM814=8,AM814=9),"",IF(OR(AJ814=3,AJ814=4,AJ814=5,AJ814=6),VLOOKUP(AH814,INDEX((係数_バス貨物_ガソリン,係数_バス貨物_CNG,係数_バス貨物_軽油,係数_バス貨物_メタノール,係数_バス貨物_LPG),MATCH(AL814,【参考】排出ガスレベル!$AI$4:$AI$671,1),1,AR814):INDEX((係数_バス貨物_ガソリン,係数_バス貨物_CNG,係数_バス貨物_軽油,係数_バス貨物_メタノール,係数_バス貨物_LPG),MATCH(AL814+1,【参考】排出ガスレベル!$AI$4:$AI$671,1)-1,5,AR814),3,FALSE),IF(OR(AJ814=1,AJ814=2),VLOOKUP(AH814,INDEX((係数_乗用_ガソリン,係数_乗用_CNG,係数_乗用_軽油,係数_乗用_メタノール,係数_乗用_LPG),1,1,AR814):INDEX((係数_乗用_ガソリン,係数_乗用_CNG,係数_乗用_軽油,係数_乗用_メタノール,係数_乗用_LPG),125,5,AR814),3,FALSE))))))</f>
        <v/>
      </c>
      <c r="AP814" s="375" t="str">
        <f t="shared" si="350"/>
        <v/>
      </c>
      <c r="AQ814" s="444" t="str">
        <f t="shared" si="351"/>
        <v/>
      </c>
      <c r="AR814" s="375" t="str">
        <f t="shared" si="354"/>
        <v/>
      </c>
      <c r="AS814" s="377" t="str">
        <f t="shared" si="352"/>
        <v/>
      </c>
      <c r="AT814" s="378" t="str">
        <f t="shared" si="353"/>
        <v/>
      </c>
      <c r="AX814" s="625" t="b">
        <f t="shared" si="355"/>
        <v>0</v>
      </c>
      <c r="AY814" s="7" t="str">
        <f t="shared" si="356"/>
        <v>FALSEFALSEFALSE</v>
      </c>
      <c r="AZ814" s="626">
        <f t="shared" si="363"/>
        <v>0</v>
      </c>
      <c r="BA814" s="627" t="str">
        <f t="shared" si="364"/>
        <v/>
      </c>
      <c r="BB814" s="627">
        <f t="shared" si="365"/>
        <v>0</v>
      </c>
      <c r="BC814" s="690" t="str">
        <f t="shared" si="366"/>
        <v/>
      </c>
    </row>
    <row r="815" spans="1:55">
      <c r="A815" s="381">
        <v>759</v>
      </c>
      <c r="B815" s="117"/>
      <c r="C815" s="288"/>
      <c r="D815" s="289"/>
      <c r="E815" s="289"/>
      <c r="F815" s="290"/>
      <c r="G815" s="292"/>
      <c r="H815" s="116"/>
      <c r="I815" s="292"/>
      <c r="J815" s="116"/>
      <c r="K815" s="370" t="str">
        <f t="shared" si="357"/>
        <v/>
      </c>
      <c r="L815" s="370">
        <f t="shared" si="358"/>
        <v>0</v>
      </c>
      <c r="M815" s="370">
        <f t="shared" si="359"/>
        <v>0</v>
      </c>
      <c r="N815" s="371" t="str">
        <f t="shared" si="336"/>
        <v/>
      </c>
      <c r="O815" s="371" t="str">
        <f t="shared" si="337"/>
        <v/>
      </c>
      <c r="P815" s="371" t="str">
        <f t="shared" si="338"/>
        <v/>
      </c>
      <c r="Q815" s="371" t="str">
        <f t="shared" si="339"/>
        <v/>
      </c>
      <c r="R815" s="371" t="str">
        <f t="shared" si="340"/>
        <v/>
      </c>
      <c r="S815" s="371" t="str">
        <f t="shared" si="341"/>
        <v/>
      </c>
      <c r="T815" s="443" t="str">
        <f t="shared" si="360"/>
        <v/>
      </c>
      <c r="U815" s="539"/>
      <c r="V815" s="117"/>
      <c r="W815" s="118"/>
      <c r="X815" s="119"/>
      <c r="Y815" s="120"/>
      <c r="Z815" s="122"/>
      <c r="AA815" s="121"/>
      <c r="AB815" s="443" t="str">
        <f t="shared" si="361"/>
        <v/>
      </c>
      <c r="AC815" s="734" t="str">
        <f t="shared" si="362"/>
        <v/>
      </c>
      <c r="AD815" s="372"/>
      <c r="AE815" s="485"/>
      <c r="AF815" s="373" t="str">
        <f t="shared" si="342"/>
        <v/>
      </c>
      <c r="AG815" s="373" t="str">
        <f t="shared" si="343"/>
        <v/>
      </c>
      <c r="AH815" s="374" t="str">
        <f t="shared" si="344"/>
        <v/>
      </c>
      <c r="AI815" s="375" t="str">
        <f t="shared" si="345"/>
        <v/>
      </c>
      <c r="AJ815" s="375" t="str">
        <f t="shared" si="346"/>
        <v/>
      </c>
      <c r="AK815" s="375" t="str">
        <f t="shared" si="347"/>
        <v/>
      </c>
      <c r="AL815" s="375" t="str">
        <f t="shared" si="348"/>
        <v/>
      </c>
      <c r="AM815" s="375" t="str">
        <f t="shared" si="349"/>
        <v/>
      </c>
      <c r="AN815" s="376" t="str">
        <f>IF(AF815="","",IF(OR(AH815="",AH815="-"),"－",IF(OR(AM815=8,AM815=9),"",IF(OR(AJ815=3,AJ815=4,AJ815=5,AJ815=6),VLOOKUP(AH815,INDEX((係数_バス貨物_ガソリン,係数_バス貨物_CNG,係数_バス貨物_軽油,係数_バス貨物_メタノール,係数_バス貨物_LPG),MATCH(AL815,【参考】排出ガスレベル!$AI$4:$AI$671,1),1,AR815):INDEX((係数_バス貨物_ガソリン,係数_バス貨物_CNG,係数_バス貨物_軽油,係数_バス貨物_メタノール,係数_バス貨物_LPG),MATCH(AL815+1,【参考】排出ガスレベル!$AI$4:$AI$671,1)-1,5,AR815),2,FALSE),IF(OR(AJ815=1,AJ815=2),VLOOKUP(AH815,INDEX((係数_乗用_ガソリン,係数_乗用_CNG,係数_乗用_軽油,係数_乗用_メタノール,係数_乗用_LPG),1,1,AR815):INDEX((係数_乗用_ガソリン,係数_乗用_CNG,係数_乗用_軽油,係数_乗用_メタノール,係数_乗用_LPG),125,5,AR815),2,FALSE))))))</f>
        <v/>
      </c>
      <c r="AO815" s="376" t="str">
        <f>IF(T815="","",IF(OR(AH815="",AH815="-"),"－",IF(OR(AM815=8,AM815=9),"",IF(OR(AJ815=3,AJ815=4,AJ815=5,AJ815=6),VLOOKUP(AH815,INDEX((係数_バス貨物_ガソリン,係数_バス貨物_CNG,係数_バス貨物_軽油,係数_バス貨物_メタノール,係数_バス貨物_LPG),MATCH(AL815,【参考】排出ガスレベル!$AI$4:$AI$671,1),1,AR815):INDEX((係数_バス貨物_ガソリン,係数_バス貨物_CNG,係数_バス貨物_軽油,係数_バス貨物_メタノール,係数_バス貨物_LPG),MATCH(AL815+1,【参考】排出ガスレベル!$AI$4:$AI$671,1)-1,5,AR815),3,FALSE),IF(OR(AJ815=1,AJ815=2),VLOOKUP(AH815,INDEX((係数_乗用_ガソリン,係数_乗用_CNG,係数_乗用_軽油,係数_乗用_メタノール,係数_乗用_LPG),1,1,AR815):INDEX((係数_乗用_ガソリン,係数_乗用_CNG,係数_乗用_軽油,係数_乗用_メタノール,係数_乗用_LPG),125,5,AR815),3,FALSE))))))</f>
        <v/>
      </c>
      <c r="AP815" s="375" t="str">
        <f t="shared" si="350"/>
        <v/>
      </c>
      <c r="AQ815" s="444" t="str">
        <f t="shared" si="351"/>
        <v/>
      </c>
      <c r="AR815" s="375" t="str">
        <f t="shared" si="354"/>
        <v/>
      </c>
      <c r="AS815" s="377" t="str">
        <f t="shared" si="352"/>
        <v/>
      </c>
      <c r="AT815" s="378" t="str">
        <f t="shared" si="353"/>
        <v/>
      </c>
      <c r="AX815" s="625" t="b">
        <f t="shared" si="355"/>
        <v>0</v>
      </c>
      <c r="AY815" s="7" t="str">
        <f t="shared" si="356"/>
        <v>FALSEFALSEFALSE</v>
      </c>
      <c r="AZ815" s="626">
        <f t="shared" si="363"/>
        <v>0</v>
      </c>
      <c r="BA815" s="627" t="str">
        <f t="shared" si="364"/>
        <v/>
      </c>
      <c r="BB815" s="627">
        <f t="shared" si="365"/>
        <v>0</v>
      </c>
      <c r="BC815" s="690" t="str">
        <f t="shared" si="366"/>
        <v/>
      </c>
    </row>
    <row r="816" spans="1:55">
      <c r="A816" s="381">
        <v>760</v>
      </c>
      <c r="B816" s="117"/>
      <c r="C816" s="288"/>
      <c r="D816" s="289"/>
      <c r="E816" s="289"/>
      <c r="F816" s="290"/>
      <c r="G816" s="292"/>
      <c r="H816" s="116"/>
      <c r="I816" s="292"/>
      <c r="J816" s="116"/>
      <c r="K816" s="370" t="str">
        <f t="shared" si="357"/>
        <v/>
      </c>
      <c r="L816" s="370">
        <f t="shared" si="358"/>
        <v>0</v>
      </c>
      <c r="M816" s="370">
        <f t="shared" si="359"/>
        <v>0</v>
      </c>
      <c r="N816" s="371" t="str">
        <f t="shared" si="336"/>
        <v/>
      </c>
      <c r="O816" s="371" t="str">
        <f t="shared" si="337"/>
        <v/>
      </c>
      <c r="P816" s="371" t="str">
        <f t="shared" si="338"/>
        <v/>
      </c>
      <c r="Q816" s="371" t="str">
        <f t="shared" si="339"/>
        <v/>
      </c>
      <c r="R816" s="371" t="str">
        <f t="shared" si="340"/>
        <v/>
      </c>
      <c r="S816" s="371" t="str">
        <f t="shared" si="341"/>
        <v/>
      </c>
      <c r="T816" s="443" t="str">
        <f t="shared" si="360"/>
        <v/>
      </c>
      <c r="U816" s="539"/>
      <c r="V816" s="117"/>
      <c r="W816" s="118"/>
      <c r="X816" s="119"/>
      <c r="Y816" s="120"/>
      <c r="Z816" s="122"/>
      <c r="AA816" s="121"/>
      <c r="AB816" s="443" t="str">
        <f t="shared" si="361"/>
        <v/>
      </c>
      <c r="AC816" s="734" t="str">
        <f t="shared" si="362"/>
        <v/>
      </c>
      <c r="AD816" s="372"/>
      <c r="AE816" s="485"/>
      <c r="AF816" s="373" t="str">
        <f t="shared" si="342"/>
        <v/>
      </c>
      <c r="AG816" s="373" t="str">
        <f t="shared" si="343"/>
        <v/>
      </c>
      <c r="AH816" s="374" t="str">
        <f t="shared" si="344"/>
        <v/>
      </c>
      <c r="AI816" s="375" t="str">
        <f t="shared" si="345"/>
        <v/>
      </c>
      <c r="AJ816" s="375" t="str">
        <f t="shared" si="346"/>
        <v/>
      </c>
      <c r="AK816" s="375" t="str">
        <f t="shared" si="347"/>
        <v/>
      </c>
      <c r="AL816" s="375" t="str">
        <f t="shared" si="348"/>
        <v/>
      </c>
      <c r="AM816" s="375" t="str">
        <f t="shared" si="349"/>
        <v/>
      </c>
      <c r="AN816" s="376" t="str">
        <f>IF(AF816="","",IF(OR(AH816="",AH816="-"),"－",IF(OR(AM816=8,AM816=9),"",IF(OR(AJ816=3,AJ816=4,AJ816=5,AJ816=6),VLOOKUP(AH816,INDEX((係数_バス貨物_ガソリン,係数_バス貨物_CNG,係数_バス貨物_軽油,係数_バス貨物_メタノール,係数_バス貨物_LPG),MATCH(AL816,【参考】排出ガスレベル!$AI$4:$AI$671,1),1,AR816):INDEX((係数_バス貨物_ガソリン,係数_バス貨物_CNG,係数_バス貨物_軽油,係数_バス貨物_メタノール,係数_バス貨物_LPG),MATCH(AL816+1,【参考】排出ガスレベル!$AI$4:$AI$671,1)-1,5,AR816),2,FALSE),IF(OR(AJ816=1,AJ816=2),VLOOKUP(AH816,INDEX((係数_乗用_ガソリン,係数_乗用_CNG,係数_乗用_軽油,係数_乗用_メタノール,係数_乗用_LPG),1,1,AR816):INDEX((係数_乗用_ガソリン,係数_乗用_CNG,係数_乗用_軽油,係数_乗用_メタノール,係数_乗用_LPG),125,5,AR816),2,FALSE))))))</f>
        <v/>
      </c>
      <c r="AO816" s="376" t="str">
        <f>IF(T816="","",IF(OR(AH816="",AH816="-"),"－",IF(OR(AM816=8,AM816=9),"",IF(OR(AJ816=3,AJ816=4,AJ816=5,AJ816=6),VLOOKUP(AH816,INDEX((係数_バス貨物_ガソリン,係数_バス貨物_CNG,係数_バス貨物_軽油,係数_バス貨物_メタノール,係数_バス貨物_LPG),MATCH(AL816,【参考】排出ガスレベル!$AI$4:$AI$671,1),1,AR816):INDEX((係数_バス貨物_ガソリン,係数_バス貨物_CNG,係数_バス貨物_軽油,係数_バス貨物_メタノール,係数_バス貨物_LPG),MATCH(AL816+1,【参考】排出ガスレベル!$AI$4:$AI$671,1)-1,5,AR816),3,FALSE),IF(OR(AJ816=1,AJ816=2),VLOOKUP(AH816,INDEX((係数_乗用_ガソリン,係数_乗用_CNG,係数_乗用_軽油,係数_乗用_メタノール,係数_乗用_LPG),1,1,AR816):INDEX((係数_乗用_ガソリン,係数_乗用_CNG,係数_乗用_軽油,係数_乗用_メタノール,係数_乗用_LPG),125,5,AR816),3,FALSE))))))</f>
        <v/>
      </c>
      <c r="AP816" s="375" t="str">
        <f t="shared" si="350"/>
        <v/>
      </c>
      <c r="AQ816" s="444" t="str">
        <f t="shared" si="351"/>
        <v/>
      </c>
      <c r="AR816" s="375" t="str">
        <f t="shared" si="354"/>
        <v/>
      </c>
      <c r="AS816" s="377" t="str">
        <f t="shared" si="352"/>
        <v/>
      </c>
      <c r="AT816" s="378" t="str">
        <f t="shared" si="353"/>
        <v/>
      </c>
      <c r="AX816" s="625" t="b">
        <f t="shared" si="355"/>
        <v>0</v>
      </c>
      <c r="AY816" s="7" t="str">
        <f t="shared" si="356"/>
        <v>FALSEFALSEFALSE</v>
      </c>
      <c r="AZ816" s="626">
        <f t="shared" si="363"/>
        <v>0</v>
      </c>
      <c r="BA816" s="627" t="str">
        <f t="shared" si="364"/>
        <v/>
      </c>
      <c r="BB816" s="627">
        <f t="shared" si="365"/>
        <v>0</v>
      </c>
      <c r="BC816" s="690" t="str">
        <f t="shared" si="366"/>
        <v/>
      </c>
    </row>
    <row r="817" spans="1:55">
      <c r="A817" s="381">
        <v>761</v>
      </c>
      <c r="B817" s="117"/>
      <c r="C817" s="288"/>
      <c r="D817" s="289"/>
      <c r="E817" s="289"/>
      <c r="F817" s="290"/>
      <c r="G817" s="292"/>
      <c r="H817" s="116"/>
      <c r="I817" s="292"/>
      <c r="J817" s="116"/>
      <c r="K817" s="370" t="str">
        <f t="shared" si="357"/>
        <v/>
      </c>
      <c r="L817" s="370">
        <f t="shared" si="358"/>
        <v>0</v>
      </c>
      <c r="M817" s="370">
        <f t="shared" si="359"/>
        <v>0</v>
      </c>
      <c r="N817" s="371" t="str">
        <f t="shared" si="336"/>
        <v/>
      </c>
      <c r="O817" s="371" t="str">
        <f t="shared" si="337"/>
        <v/>
      </c>
      <c r="P817" s="371" t="str">
        <f t="shared" si="338"/>
        <v/>
      </c>
      <c r="Q817" s="371" t="str">
        <f t="shared" si="339"/>
        <v/>
      </c>
      <c r="R817" s="371" t="str">
        <f t="shared" si="340"/>
        <v/>
      </c>
      <c r="S817" s="371" t="str">
        <f t="shared" si="341"/>
        <v/>
      </c>
      <c r="T817" s="443" t="str">
        <f t="shared" si="360"/>
        <v/>
      </c>
      <c r="U817" s="539"/>
      <c r="V817" s="117"/>
      <c r="W817" s="118"/>
      <c r="X817" s="119"/>
      <c r="Y817" s="120"/>
      <c r="Z817" s="122"/>
      <c r="AA817" s="121"/>
      <c r="AB817" s="443" t="str">
        <f t="shared" si="361"/>
        <v/>
      </c>
      <c r="AC817" s="734" t="str">
        <f t="shared" si="362"/>
        <v/>
      </c>
      <c r="AD817" s="372"/>
      <c r="AE817" s="485"/>
      <c r="AF817" s="373" t="str">
        <f t="shared" si="342"/>
        <v/>
      </c>
      <c r="AG817" s="373" t="str">
        <f t="shared" si="343"/>
        <v/>
      </c>
      <c r="AH817" s="374" t="str">
        <f t="shared" si="344"/>
        <v/>
      </c>
      <c r="AI817" s="375" t="str">
        <f t="shared" si="345"/>
        <v/>
      </c>
      <c r="AJ817" s="375" t="str">
        <f t="shared" si="346"/>
        <v/>
      </c>
      <c r="AK817" s="375" t="str">
        <f t="shared" si="347"/>
        <v/>
      </c>
      <c r="AL817" s="375" t="str">
        <f t="shared" si="348"/>
        <v/>
      </c>
      <c r="AM817" s="375" t="str">
        <f t="shared" si="349"/>
        <v/>
      </c>
      <c r="AN817" s="376" t="str">
        <f>IF(AF817="","",IF(OR(AH817="",AH817="-"),"－",IF(OR(AM817=8,AM817=9),"",IF(OR(AJ817=3,AJ817=4,AJ817=5,AJ817=6),VLOOKUP(AH817,INDEX((係数_バス貨物_ガソリン,係数_バス貨物_CNG,係数_バス貨物_軽油,係数_バス貨物_メタノール,係数_バス貨物_LPG),MATCH(AL817,【参考】排出ガスレベル!$AI$4:$AI$671,1),1,AR817):INDEX((係数_バス貨物_ガソリン,係数_バス貨物_CNG,係数_バス貨物_軽油,係数_バス貨物_メタノール,係数_バス貨物_LPG),MATCH(AL817+1,【参考】排出ガスレベル!$AI$4:$AI$671,1)-1,5,AR817),2,FALSE),IF(OR(AJ817=1,AJ817=2),VLOOKUP(AH817,INDEX((係数_乗用_ガソリン,係数_乗用_CNG,係数_乗用_軽油,係数_乗用_メタノール,係数_乗用_LPG),1,1,AR817):INDEX((係数_乗用_ガソリン,係数_乗用_CNG,係数_乗用_軽油,係数_乗用_メタノール,係数_乗用_LPG),125,5,AR817),2,FALSE))))))</f>
        <v/>
      </c>
      <c r="AO817" s="376" t="str">
        <f>IF(T817="","",IF(OR(AH817="",AH817="-"),"－",IF(OR(AM817=8,AM817=9),"",IF(OR(AJ817=3,AJ817=4,AJ817=5,AJ817=6),VLOOKUP(AH817,INDEX((係数_バス貨物_ガソリン,係数_バス貨物_CNG,係数_バス貨物_軽油,係数_バス貨物_メタノール,係数_バス貨物_LPG),MATCH(AL817,【参考】排出ガスレベル!$AI$4:$AI$671,1),1,AR817):INDEX((係数_バス貨物_ガソリン,係数_バス貨物_CNG,係数_バス貨物_軽油,係数_バス貨物_メタノール,係数_バス貨物_LPG),MATCH(AL817+1,【参考】排出ガスレベル!$AI$4:$AI$671,1)-1,5,AR817),3,FALSE),IF(OR(AJ817=1,AJ817=2),VLOOKUP(AH817,INDEX((係数_乗用_ガソリン,係数_乗用_CNG,係数_乗用_軽油,係数_乗用_メタノール,係数_乗用_LPG),1,1,AR817):INDEX((係数_乗用_ガソリン,係数_乗用_CNG,係数_乗用_軽油,係数_乗用_メタノール,係数_乗用_LPG),125,5,AR817),3,FALSE))))))</f>
        <v/>
      </c>
      <c r="AP817" s="375" t="str">
        <f t="shared" si="350"/>
        <v/>
      </c>
      <c r="AQ817" s="444" t="str">
        <f t="shared" si="351"/>
        <v/>
      </c>
      <c r="AR817" s="375" t="str">
        <f t="shared" si="354"/>
        <v/>
      </c>
      <c r="AS817" s="377" t="str">
        <f t="shared" si="352"/>
        <v/>
      </c>
      <c r="AT817" s="378" t="str">
        <f t="shared" si="353"/>
        <v/>
      </c>
      <c r="AX817" s="625" t="b">
        <f t="shared" si="355"/>
        <v>0</v>
      </c>
      <c r="AY817" s="7" t="str">
        <f t="shared" si="356"/>
        <v>FALSEFALSEFALSE</v>
      </c>
      <c r="AZ817" s="626">
        <f t="shared" si="363"/>
        <v>0</v>
      </c>
      <c r="BA817" s="627" t="str">
        <f t="shared" si="364"/>
        <v/>
      </c>
      <c r="BB817" s="627">
        <f t="shared" si="365"/>
        <v>0</v>
      </c>
      <c r="BC817" s="690" t="str">
        <f t="shared" si="366"/>
        <v/>
      </c>
    </row>
    <row r="818" spans="1:55">
      <c r="A818" s="381">
        <v>762</v>
      </c>
      <c r="B818" s="117"/>
      <c r="C818" s="288"/>
      <c r="D818" s="289"/>
      <c r="E818" s="289"/>
      <c r="F818" s="290"/>
      <c r="G818" s="292"/>
      <c r="H818" s="116"/>
      <c r="I818" s="292"/>
      <c r="J818" s="116"/>
      <c r="K818" s="370" t="str">
        <f t="shared" si="357"/>
        <v/>
      </c>
      <c r="L818" s="370">
        <f t="shared" si="358"/>
        <v>0</v>
      </c>
      <c r="M818" s="370">
        <f t="shared" si="359"/>
        <v>0</v>
      </c>
      <c r="N818" s="371" t="str">
        <f t="shared" si="336"/>
        <v/>
      </c>
      <c r="O818" s="371" t="str">
        <f t="shared" si="337"/>
        <v/>
      </c>
      <c r="P818" s="371" t="str">
        <f t="shared" si="338"/>
        <v/>
      </c>
      <c r="Q818" s="371" t="str">
        <f t="shared" si="339"/>
        <v/>
      </c>
      <c r="R818" s="371" t="str">
        <f t="shared" si="340"/>
        <v/>
      </c>
      <c r="S818" s="371" t="str">
        <f t="shared" si="341"/>
        <v/>
      </c>
      <c r="T818" s="443" t="str">
        <f t="shared" si="360"/>
        <v/>
      </c>
      <c r="U818" s="539"/>
      <c r="V818" s="117"/>
      <c r="W818" s="118"/>
      <c r="X818" s="119"/>
      <c r="Y818" s="120"/>
      <c r="Z818" s="122"/>
      <c r="AA818" s="121"/>
      <c r="AB818" s="443" t="str">
        <f t="shared" si="361"/>
        <v/>
      </c>
      <c r="AC818" s="734" t="str">
        <f t="shared" si="362"/>
        <v/>
      </c>
      <c r="AD818" s="372"/>
      <c r="AE818" s="485"/>
      <c r="AF818" s="373" t="str">
        <f t="shared" si="342"/>
        <v/>
      </c>
      <c r="AG818" s="373" t="str">
        <f t="shared" si="343"/>
        <v/>
      </c>
      <c r="AH818" s="374" t="str">
        <f t="shared" si="344"/>
        <v/>
      </c>
      <c r="AI818" s="375" t="str">
        <f t="shared" si="345"/>
        <v/>
      </c>
      <c r="AJ818" s="375" t="str">
        <f t="shared" si="346"/>
        <v/>
      </c>
      <c r="AK818" s="375" t="str">
        <f t="shared" si="347"/>
        <v/>
      </c>
      <c r="AL818" s="375" t="str">
        <f t="shared" si="348"/>
        <v/>
      </c>
      <c r="AM818" s="375" t="str">
        <f t="shared" si="349"/>
        <v/>
      </c>
      <c r="AN818" s="376" t="str">
        <f>IF(AF818="","",IF(OR(AH818="",AH818="-"),"－",IF(OR(AM818=8,AM818=9),"",IF(OR(AJ818=3,AJ818=4,AJ818=5,AJ818=6),VLOOKUP(AH818,INDEX((係数_バス貨物_ガソリン,係数_バス貨物_CNG,係数_バス貨物_軽油,係数_バス貨物_メタノール,係数_バス貨物_LPG),MATCH(AL818,【参考】排出ガスレベル!$AI$4:$AI$671,1),1,AR818):INDEX((係数_バス貨物_ガソリン,係数_バス貨物_CNG,係数_バス貨物_軽油,係数_バス貨物_メタノール,係数_バス貨物_LPG),MATCH(AL818+1,【参考】排出ガスレベル!$AI$4:$AI$671,1)-1,5,AR818),2,FALSE),IF(OR(AJ818=1,AJ818=2),VLOOKUP(AH818,INDEX((係数_乗用_ガソリン,係数_乗用_CNG,係数_乗用_軽油,係数_乗用_メタノール,係数_乗用_LPG),1,1,AR818):INDEX((係数_乗用_ガソリン,係数_乗用_CNG,係数_乗用_軽油,係数_乗用_メタノール,係数_乗用_LPG),125,5,AR818),2,FALSE))))))</f>
        <v/>
      </c>
      <c r="AO818" s="376" t="str">
        <f>IF(T818="","",IF(OR(AH818="",AH818="-"),"－",IF(OR(AM818=8,AM818=9),"",IF(OR(AJ818=3,AJ818=4,AJ818=5,AJ818=6),VLOOKUP(AH818,INDEX((係数_バス貨物_ガソリン,係数_バス貨物_CNG,係数_バス貨物_軽油,係数_バス貨物_メタノール,係数_バス貨物_LPG),MATCH(AL818,【参考】排出ガスレベル!$AI$4:$AI$671,1),1,AR818):INDEX((係数_バス貨物_ガソリン,係数_バス貨物_CNG,係数_バス貨物_軽油,係数_バス貨物_メタノール,係数_バス貨物_LPG),MATCH(AL818+1,【参考】排出ガスレベル!$AI$4:$AI$671,1)-1,5,AR818),3,FALSE),IF(OR(AJ818=1,AJ818=2),VLOOKUP(AH818,INDEX((係数_乗用_ガソリン,係数_乗用_CNG,係数_乗用_軽油,係数_乗用_メタノール,係数_乗用_LPG),1,1,AR818):INDEX((係数_乗用_ガソリン,係数_乗用_CNG,係数_乗用_軽油,係数_乗用_メタノール,係数_乗用_LPG),125,5,AR818),3,FALSE))))))</f>
        <v/>
      </c>
      <c r="AP818" s="375" t="str">
        <f t="shared" si="350"/>
        <v/>
      </c>
      <c r="AQ818" s="444" t="str">
        <f t="shared" si="351"/>
        <v/>
      </c>
      <c r="AR818" s="375" t="str">
        <f t="shared" si="354"/>
        <v/>
      </c>
      <c r="AS818" s="377" t="str">
        <f t="shared" si="352"/>
        <v/>
      </c>
      <c r="AT818" s="378" t="str">
        <f t="shared" si="353"/>
        <v/>
      </c>
      <c r="AX818" s="625" t="b">
        <f t="shared" si="355"/>
        <v>0</v>
      </c>
      <c r="AY818" s="7" t="str">
        <f t="shared" si="356"/>
        <v>FALSEFALSEFALSE</v>
      </c>
      <c r="AZ818" s="626">
        <f t="shared" si="363"/>
        <v>0</v>
      </c>
      <c r="BA818" s="627" t="str">
        <f t="shared" si="364"/>
        <v/>
      </c>
      <c r="BB818" s="627">
        <f t="shared" si="365"/>
        <v>0</v>
      </c>
      <c r="BC818" s="690" t="str">
        <f t="shared" si="366"/>
        <v/>
      </c>
    </row>
    <row r="819" spans="1:55">
      <c r="A819" s="381">
        <v>763</v>
      </c>
      <c r="B819" s="117"/>
      <c r="C819" s="288"/>
      <c r="D819" s="289"/>
      <c r="E819" s="289"/>
      <c r="F819" s="290"/>
      <c r="G819" s="292"/>
      <c r="H819" s="116"/>
      <c r="I819" s="292"/>
      <c r="J819" s="116"/>
      <c r="K819" s="370" t="str">
        <f t="shared" si="357"/>
        <v/>
      </c>
      <c r="L819" s="370">
        <f t="shared" si="358"/>
        <v>0</v>
      </c>
      <c r="M819" s="370">
        <f t="shared" si="359"/>
        <v>0</v>
      </c>
      <c r="N819" s="371" t="str">
        <f t="shared" si="336"/>
        <v/>
      </c>
      <c r="O819" s="371" t="str">
        <f t="shared" si="337"/>
        <v/>
      </c>
      <c r="P819" s="371" t="str">
        <f t="shared" si="338"/>
        <v/>
      </c>
      <c r="Q819" s="371" t="str">
        <f t="shared" si="339"/>
        <v/>
      </c>
      <c r="R819" s="371" t="str">
        <f t="shared" si="340"/>
        <v/>
      </c>
      <c r="S819" s="371" t="str">
        <f t="shared" si="341"/>
        <v/>
      </c>
      <c r="T819" s="443" t="str">
        <f t="shared" si="360"/>
        <v/>
      </c>
      <c r="U819" s="539"/>
      <c r="V819" s="117"/>
      <c r="W819" s="118"/>
      <c r="X819" s="119"/>
      <c r="Y819" s="120"/>
      <c r="Z819" s="122"/>
      <c r="AA819" s="121"/>
      <c r="AB819" s="443" t="str">
        <f t="shared" si="361"/>
        <v/>
      </c>
      <c r="AC819" s="734" t="str">
        <f t="shared" si="362"/>
        <v/>
      </c>
      <c r="AD819" s="372"/>
      <c r="AE819" s="485"/>
      <c r="AF819" s="373" t="str">
        <f t="shared" si="342"/>
        <v/>
      </c>
      <c r="AG819" s="373" t="str">
        <f t="shared" si="343"/>
        <v/>
      </c>
      <c r="AH819" s="374" t="str">
        <f t="shared" si="344"/>
        <v/>
      </c>
      <c r="AI819" s="375" t="str">
        <f t="shared" si="345"/>
        <v/>
      </c>
      <c r="AJ819" s="375" t="str">
        <f t="shared" si="346"/>
        <v/>
      </c>
      <c r="AK819" s="375" t="str">
        <f t="shared" si="347"/>
        <v/>
      </c>
      <c r="AL819" s="375" t="str">
        <f t="shared" si="348"/>
        <v/>
      </c>
      <c r="AM819" s="375" t="str">
        <f t="shared" si="349"/>
        <v/>
      </c>
      <c r="AN819" s="376" t="str">
        <f>IF(AF819="","",IF(OR(AH819="",AH819="-"),"－",IF(OR(AM819=8,AM819=9),"",IF(OR(AJ819=3,AJ819=4,AJ819=5,AJ819=6),VLOOKUP(AH819,INDEX((係数_バス貨物_ガソリン,係数_バス貨物_CNG,係数_バス貨物_軽油,係数_バス貨物_メタノール,係数_バス貨物_LPG),MATCH(AL819,【参考】排出ガスレベル!$AI$4:$AI$671,1),1,AR819):INDEX((係数_バス貨物_ガソリン,係数_バス貨物_CNG,係数_バス貨物_軽油,係数_バス貨物_メタノール,係数_バス貨物_LPG),MATCH(AL819+1,【参考】排出ガスレベル!$AI$4:$AI$671,1)-1,5,AR819),2,FALSE),IF(OR(AJ819=1,AJ819=2),VLOOKUP(AH819,INDEX((係数_乗用_ガソリン,係数_乗用_CNG,係数_乗用_軽油,係数_乗用_メタノール,係数_乗用_LPG),1,1,AR819):INDEX((係数_乗用_ガソリン,係数_乗用_CNG,係数_乗用_軽油,係数_乗用_メタノール,係数_乗用_LPG),125,5,AR819),2,FALSE))))))</f>
        <v/>
      </c>
      <c r="AO819" s="376" t="str">
        <f>IF(T819="","",IF(OR(AH819="",AH819="-"),"－",IF(OR(AM819=8,AM819=9),"",IF(OR(AJ819=3,AJ819=4,AJ819=5,AJ819=6),VLOOKUP(AH819,INDEX((係数_バス貨物_ガソリン,係数_バス貨物_CNG,係数_バス貨物_軽油,係数_バス貨物_メタノール,係数_バス貨物_LPG),MATCH(AL819,【参考】排出ガスレベル!$AI$4:$AI$671,1),1,AR819):INDEX((係数_バス貨物_ガソリン,係数_バス貨物_CNG,係数_バス貨物_軽油,係数_バス貨物_メタノール,係数_バス貨物_LPG),MATCH(AL819+1,【参考】排出ガスレベル!$AI$4:$AI$671,1)-1,5,AR819),3,FALSE),IF(OR(AJ819=1,AJ819=2),VLOOKUP(AH819,INDEX((係数_乗用_ガソリン,係数_乗用_CNG,係数_乗用_軽油,係数_乗用_メタノール,係数_乗用_LPG),1,1,AR819):INDEX((係数_乗用_ガソリン,係数_乗用_CNG,係数_乗用_軽油,係数_乗用_メタノール,係数_乗用_LPG),125,5,AR819),3,FALSE))))))</f>
        <v/>
      </c>
      <c r="AP819" s="375" t="str">
        <f t="shared" si="350"/>
        <v/>
      </c>
      <c r="AQ819" s="444" t="str">
        <f t="shared" si="351"/>
        <v/>
      </c>
      <c r="AR819" s="375" t="str">
        <f t="shared" si="354"/>
        <v/>
      </c>
      <c r="AS819" s="377" t="str">
        <f t="shared" si="352"/>
        <v/>
      </c>
      <c r="AT819" s="378" t="str">
        <f t="shared" si="353"/>
        <v/>
      </c>
      <c r="AX819" s="625" t="b">
        <f t="shared" si="355"/>
        <v>0</v>
      </c>
      <c r="AY819" s="7" t="str">
        <f t="shared" si="356"/>
        <v>FALSEFALSEFALSE</v>
      </c>
      <c r="AZ819" s="626">
        <f t="shared" si="363"/>
        <v>0</v>
      </c>
      <c r="BA819" s="627" t="str">
        <f t="shared" si="364"/>
        <v/>
      </c>
      <c r="BB819" s="627">
        <f t="shared" si="365"/>
        <v>0</v>
      </c>
      <c r="BC819" s="690" t="str">
        <f t="shared" si="366"/>
        <v/>
      </c>
    </row>
    <row r="820" spans="1:55">
      <c r="A820" s="381">
        <v>764</v>
      </c>
      <c r="B820" s="117"/>
      <c r="C820" s="288"/>
      <c r="D820" s="289"/>
      <c r="E820" s="289"/>
      <c r="F820" s="290"/>
      <c r="G820" s="292"/>
      <c r="H820" s="116"/>
      <c r="I820" s="292"/>
      <c r="J820" s="116"/>
      <c r="K820" s="370" t="str">
        <f t="shared" si="357"/>
        <v/>
      </c>
      <c r="L820" s="370">
        <f t="shared" si="358"/>
        <v>0</v>
      </c>
      <c r="M820" s="370">
        <f t="shared" si="359"/>
        <v>0</v>
      </c>
      <c r="N820" s="371" t="str">
        <f t="shared" si="336"/>
        <v/>
      </c>
      <c r="O820" s="371" t="str">
        <f t="shared" si="337"/>
        <v/>
      </c>
      <c r="P820" s="371" t="str">
        <f t="shared" si="338"/>
        <v/>
      </c>
      <c r="Q820" s="371" t="str">
        <f t="shared" si="339"/>
        <v/>
      </c>
      <c r="R820" s="371" t="str">
        <f t="shared" si="340"/>
        <v/>
      </c>
      <c r="S820" s="371" t="str">
        <f t="shared" si="341"/>
        <v/>
      </c>
      <c r="T820" s="443" t="str">
        <f t="shared" si="360"/>
        <v/>
      </c>
      <c r="U820" s="539"/>
      <c r="V820" s="117"/>
      <c r="W820" s="118"/>
      <c r="X820" s="119"/>
      <c r="Y820" s="120"/>
      <c r="Z820" s="122"/>
      <c r="AA820" s="121"/>
      <c r="AB820" s="443" t="str">
        <f t="shared" si="361"/>
        <v/>
      </c>
      <c r="AC820" s="734" t="str">
        <f t="shared" si="362"/>
        <v/>
      </c>
      <c r="AD820" s="372"/>
      <c r="AE820" s="485"/>
      <c r="AF820" s="373" t="str">
        <f t="shared" si="342"/>
        <v/>
      </c>
      <c r="AG820" s="373" t="str">
        <f t="shared" si="343"/>
        <v/>
      </c>
      <c r="AH820" s="374" t="str">
        <f t="shared" si="344"/>
        <v/>
      </c>
      <c r="AI820" s="375" t="str">
        <f t="shared" si="345"/>
        <v/>
      </c>
      <c r="AJ820" s="375" t="str">
        <f t="shared" si="346"/>
        <v/>
      </c>
      <c r="AK820" s="375" t="str">
        <f t="shared" si="347"/>
        <v/>
      </c>
      <c r="AL820" s="375" t="str">
        <f t="shared" si="348"/>
        <v/>
      </c>
      <c r="AM820" s="375" t="str">
        <f t="shared" si="349"/>
        <v/>
      </c>
      <c r="AN820" s="376" t="str">
        <f>IF(AF820="","",IF(OR(AH820="",AH820="-"),"－",IF(OR(AM820=8,AM820=9),"",IF(OR(AJ820=3,AJ820=4,AJ820=5,AJ820=6),VLOOKUP(AH820,INDEX((係数_バス貨物_ガソリン,係数_バス貨物_CNG,係数_バス貨物_軽油,係数_バス貨物_メタノール,係数_バス貨物_LPG),MATCH(AL820,【参考】排出ガスレベル!$AI$4:$AI$671,1),1,AR820):INDEX((係数_バス貨物_ガソリン,係数_バス貨物_CNG,係数_バス貨物_軽油,係数_バス貨物_メタノール,係数_バス貨物_LPG),MATCH(AL820+1,【参考】排出ガスレベル!$AI$4:$AI$671,1)-1,5,AR820),2,FALSE),IF(OR(AJ820=1,AJ820=2),VLOOKUP(AH820,INDEX((係数_乗用_ガソリン,係数_乗用_CNG,係数_乗用_軽油,係数_乗用_メタノール,係数_乗用_LPG),1,1,AR820):INDEX((係数_乗用_ガソリン,係数_乗用_CNG,係数_乗用_軽油,係数_乗用_メタノール,係数_乗用_LPG),125,5,AR820),2,FALSE))))))</f>
        <v/>
      </c>
      <c r="AO820" s="376" t="str">
        <f>IF(T820="","",IF(OR(AH820="",AH820="-"),"－",IF(OR(AM820=8,AM820=9),"",IF(OR(AJ820=3,AJ820=4,AJ820=5,AJ820=6),VLOOKUP(AH820,INDEX((係数_バス貨物_ガソリン,係数_バス貨物_CNG,係数_バス貨物_軽油,係数_バス貨物_メタノール,係数_バス貨物_LPG),MATCH(AL820,【参考】排出ガスレベル!$AI$4:$AI$671,1),1,AR820):INDEX((係数_バス貨物_ガソリン,係数_バス貨物_CNG,係数_バス貨物_軽油,係数_バス貨物_メタノール,係数_バス貨物_LPG),MATCH(AL820+1,【参考】排出ガスレベル!$AI$4:$AI$671,1)-1,5,AR820),3,FALSE),IF(OR(AJ820=1,AJ820=2),VLOOKUP(AH820,INDEX((係数_乗用_ガソリン,係数_乗用_CNG,係数_乗用_軽油,係数_乗用_メタノール,係数_乗用_LPG),1,1,AR820):INDEX((係数_乗用_ガソリン,係数_乗用_CNG,係数_乗用_軽油,係数_乗用_メタノール,係数_乗用_LPG),125,5,AR820),3,FALSE))))))</f>
        <v/>
      </c>
      <c r="AP820" s="375" t="str">
        <f t="shared" si="350"/>
        <v/>
      </c>
      <c r="AQ820" s="444" t="str">
        <f t="shared" si="351"/>
        <v/>
      </c>
      <c r="AR820" s="375" t="str">
        <f t="shared" si="354"/>
        <v/>
      </c>
      <c r="AS820" s="377" t="str">
        <f t="shared" si="352"/>
        <v/>
      </c>
      <c r="AT820" s="378" t="str">
        <f t="shared" si="353"/>
        <v/>
      </c>
      <c r="AX820" s="625" t="b">
        <f t="shared" si="355"/>
        <v>0</v>
      </c>
      <c r="AY820" s="7" t="str">
        <f t="shared" si="356"/>
        <v>FALSEFALSEFALSE</v>
      </c>
      <c r="AZ820" s="626">
        <f t="shared" si="363"/>
        <v>0</v>
      </c>
      <c r="BA820" s="627" t="str">
        <f t="shared" si="364"/>
        <v/>
      </c>
      <c r="BB820" s="627">
        <f t="shared" si="365"/>
        <v>0</v>
      </c>
      <c r="BC820" s="690" t="str">
        <f t="shared" si="366"/>
        <v/>
      </c>
    </row>
    <row r="821" spans="1:55">
      <c r="A821" s="381">
        <v>765</v>
      </c>
      <c r="B821" s="117"/>
      <c r="C821" s="288"/>
      <c r="D821" s="289"/>
      <c r="E821" s="289"/>
      <c r="F821" s="290"/>
      <c r="G821" s="292"/>
      <c r="H821" s="116"/>
      <c r="I821" s="292"/>
      <c r="J821" s="116"/>
      <c r="K821" s="370" t="str">
        <f t="shared" si="357"/>
        <v/>
      </c>
      <c r="L821" s="370">
        <f t="shared" si="358"/>
        <v>0</v>
      </c>
      <c r="M821" s="370">
        <f t="shared" si="359"/>
        <v>0</v>
      </c>
      <c r="N821" s="371" t="str">
        <f t="shared" si="336"/>
        <v/>
      </c>
      <c r="O821" s="371" t="str">
        <f t="shared" si="337"/>
        <v/>
      </c>
      <c r="P821" s="371" t="str">
        <f t="shared" si="338"/>
        <v/>
      </c>
      <c r="Q821" s="371" t="str">
        <f t="shared" si="339"/>
        <v/>
      </c>
      <c r="R821" s="371" t="str">
        <f t="shared" si="340"/>
        <v/>
      </c>
      <c r="S821" s="371" t="str">
        <f t="shared" si="341"/>
        <v/>
      </c>
      <c r="T821" s="443" t="str">
        <f t="shared" si="360"/>
        <v/>
      </c>
      <c r="U821" s="539"/>
      <c r="V821" s="117"/>
      <c r="W821" s="118"/>
      <c r="X821" s="119"/>
      <c r="Y821" s="120"/>
      <c r="Z821" s="122"/>
      <c r="AA821" s="121"/>
      <c r="AB821" s="443" t="str">
        <f t="shared" si="361"/>
        <v/>
      </c>
      <c r="AC821" s="734" t="str">
        <f t="shared" si="362"/>
        <v/>
      </c>
      <c r="AD821" s="372"/>
      <c r="AE821" s="485"/>
      <c r="AF821" s="373" t="str">
        <f t="shared" si="342"/>
        <v/>
      </c>
      <c r="AG821" s="373" t="str">
        <f t="shared" si="343"/>
        <v/>
      </c>
      <c r="AH821" s="374" t="str">
        <f t="shared" si="344"/>
        <v/>
      </c>
      <c r="AI821" s="375" t="str">
        <f t="shared" si="345"/>
        <v/>
      </c>
      <c r="AJ821" s="375" t="str">
        <f t="shared" si="346"/>
        <v/>
      </c>
      <c r="AK821" s="375" t="str">
        <f t="shared" si="347"/>
        <v/>
      </c>
      <c r="AL821" s="375" t="str">
        <f t="shared" si="348"/>
        <v/>
      </c>
      <c r="AM821" s="375" t="str">
        <f t="shared" si="349"/>
        <v/>
      </c>
      <c r="AN821" s="376" t="str">
        <f>IF(AF821="","",IF(OR(AH821="",AH821="-"),"－",IF(OR(AM821=8,AM821=9),"",IF(OR(AJ821=3,AJ821=4,AJ821=5,AJ821=6),VLOOKUP(AH821,INDEX((係数_バス貨物_ガソリン,係数_バス貨物_CNG,係数_バス貨物_軽油,係数_バス貨物_メタノール,係数_バス貨物_LPG),MATCH(AL821,【参考】排出ガスレベル!$AI$4:$AI$671,1),1,AR821):INDEX((係数_バス貨物_ガソリン,係数_バス貨物_CNG,係数_バス貨物_軽油,係数_バス貨物_メタノール,係数_バス貨物_LPG),MATCH(AL821+1,【参考】排出ガスレベル!$AI$4:$AI$671,1)-1,5,AR821),2,FALSE),IF(OR(AJ821=1,AJ821=2),VLOOKUP(AH821,INDEX((係数_乗用_ガソリン,係数_乗用_CNG,係数_乗用_軽油,係数_乗用_メタノール,係数_乗用_LPG),1,1,AR821):INDEX((係数_乗用_ガソリン,係数_乗用_CNG,係数_乗用_軽油,係数_乗用_メタノール,係数_乗用_LPG),125,5,AR821),2,FALSE))))))</f>
        <v/>
      </c>
      <c r="AO821" s="376" t="str">
        <f>IF(T821="","",IF(OR(AH821="",AH821="-"),"－",IF(OR(AM821=8,AM821=9),"",IF(OR(AJ821=3,AJ821=4,AJ821=5,AJ821=6),VLOOKUP(AH821,INDEX((係数_バス貨物_ガソリン,係数_バス貨物_CNG,係数_バス貨物_軽油,係数_バス貨物_メタノール,係数_バス貨物_LPG),MATCH(AL821,【参考】排出ガスレベル!$AI$4:$AI$671,1),1,AR821):INDEX((係数_バス貨物_ガソリン,係数_バス貨物_CNG,係数_バス貨物_軽油,係数_バス貨物_メタノール,係数_バス貨物_LPG),MATCH(AL821+1,【参考】排出ガスレベル!$AI$4:$AI$671,1)-1,5,AR821),3,FALSE),IF(OR(AJ821=1,AJ821=2),VLOOKUP(AH821,INDEX((係数_乗用_ガソリン,係数_乗用_CNG,係数_乗用_軽油,係数_乗用_メタノール,係数_乗用_LPG),1,1,AR821):INDEX((係数_乗用_ガソリン,係数_乗用_CNG,係数_乗用_軽油,係数_乗用_メタノール,係数_乗用_LPG),125,5,AR821),3,FALSE))))))</f>
        <v/>
      </c>
      <c r="AP821" s="375" t="str">
        <f t="shared" si="350"/>
        <v/>
      </c>
      <c r="AQ821" s="444" t="str">
        <f t="shared" si="351"/>
        <v/>
      </c>
      <c r="AR821" s="375" t="str">
        <f t="shared" si="354"/>
        <v/>
      </c>
      <c r="AS821" s="377" t="str">
        <f t="shared" si="352"/>
        <v/>
      </c>
      <c r="AT821" s="378" t="str">
        <f t="shared" si="353"/>
        <v/>
      </c>
      <c r="AX821" s="625" t="b">
        <f t="shared" si="355"/>
        <v>0</v>
      </c>
      <c r="AY821" s="7" t="str">
        <f t="shared" si="356"/>
        <v>FALSEFALSEFALSE</v>
      </c>
      <c r="AZ821" s="626">
        <f t="shared" si="363"/>
        <v>0</v>
      </c>
      <c r="BA821" s="627" t="str">
        <f t="shared" si="364"/>
        <v/>
      </c>
      <c r="BB821" s="627">
        <f t="shared" si="365"/>
        <v>0</v>
      </c>
      <c r="BC821" s="690" t="str">
        <f t="shared" si="366"/>
        <v/>
      </c>
    </row>
    <row r="822" spans="1:55">
      <c r="A822" s="381">
        <v>766</v>
      </c>
      <c r="B822" s="117"/>
      <c r="C822" s="288"/>
      <c r="D822" s="289"/>
      <c r="E822" s="289"/>
      <c r="F822" s="290"/>
      <c r="G822" s="292"/>
      <c r="H822" s="116"/>
      <c r="I822" s="292"/>
      <c r="J822" s="116"/>
      <c r="K822" s="370" t="str">
        <f t="shared" si="357"/>
        <v/>
      </c>
      <c r="L822" s="370">
        <f t="shared" si="358"/>
        <v>0</v>
      </c>
      <c r="M822" s="370">
        <f t="shared" si="359"/>
        <v>0</v>
      </c>
      <c r="N822" s="371" t="str">
        <f t="shared" si="336"/>
        <v/>
      </c>
      <c r="O822" s="371" t="str">
        <f t="shared" si="337"/>
        <v/>
      </c>
      <c r="P822" s="371" t="str">
        <f t="shared" si="338"/>
        <v/>
      </c>
      <c r="Q822" s="371" t="str">
        <f t="shared" si="339"/>
        <v/>
      </c>
      <c r="R822" s="371" t="str">
        <f t="shared" si="340"/>
        <v/>
      </c>
      <c r="S822" s="371" t="str">
        <f t="shared" si="341"/>
        <v/>
      </c>
      <c r="T822" s="443" t="str">
        <f t="shared" si="360"/>
        <v/>
      </c>
      <c r="U822" s="539"/>
      <c r="V822" s="117"/>
      <c r="W822" s="118"/>
      <c r="X822" s="119"/>
      <c r="Y822" s="120"/>
      <c r="Z822" s="122"/>
      <c r="AA822" s="121"/>
      <c r="AB822" s="443" t="str">
        <f t="shared" si="361"/>
        <v/>
      </c>
      <c r="AC822" s="734" t="str">
        <f t="shared" si="362"/>
        <v/>
      </c>
      <c r="AD822" s="372"/>
      <c r="AE822" s="485"/>
      <c r="AF822" s="373" t="str">
        <f t="shared" si="342"/>
        <v/>
      </c>
      <c r="AG822" s="373" t="str">
        <f t="shared" si="343"/>
        <v/>
      </c>
      <c r="AH822" s="374" t="str">
        <f t="shared" si="344"/>
        <v/>
      </c>
      <c r="AI822" s="375" t="str">
        <f t="shared" si="345"/>
        <v/>
      </c>
      <c r="AJ822" s="375" t="str">
        <f t="shared" si="346"/>
        <v/>
      </c>
      <c r="AK822" s="375" t="str">
        <f t="shared" si="347"/>
        <v/>
      </c>
      <c r="AL822" s="375" t="str">
        <f t="shared" si="348"/>
        <v/>
      </c>
      <c r="AM822" s="375" t="str">
        <f t="shared" si="349"/>
        <v/>
      </c>
      <c r="AN822" s="376" t="str">
        <f>IF(AF822="","",IF(OR(AH822="",AH822="-"),"－",IF(OR(AM822=8,AM822=9),"",IF(OR(AJ822=3,AJ822=4,AJ822=5,AJ822=6),VLOOKUP(AH822,INDEX((係数_バス貨物_ガソリン,係数_バス貨物_CNG,係数_バス貨物_軽油,係数_バス貨物_メタノール,係数_バス貨物_LPG),MATCH(AL822,【参考】排出ガスレベル!$AI$4:$AI$671,1),1,AR822):INDEX((係数_バス貨物_ガソリン,係数_バス貨物_CNG,係数_バス貨物_軽油,係数_バス貨物_メタノール,係数_バス貨物_LPG),MATCH(AL822+1,【参考】排出ガスレベル!$AI$4:$AI$671,1)-1,5,AR822),2,FALSE),IF(OR(AJ822=1,AJ822=2),VLOOKUP(AH822,INDEX((係数_乗用_ガソリン,係数_乗用_CNG,係数_乗用_軽油,係数_乗用_メタノール,係数_乗用_LPG),1,1,AR822):INDEX((係数_乗用_ガソリン,係数_乗用_CNG,係数_乗用_軽油,係数_乗用_メタノール,係数_乗用_LPG),125,5,AR822),2,FALSE))))))</f>
        <v/>
      </c>
      <c r="AO822" s="376" t="str">
        <f>IF(T822="","",IF(OR(AH822="",AH822="-"),"－",IF(OR(AM822=8,AM822=9),"",IF(OR(AJ822=3,AJ822=4,AJ822=5,AJ822=6),VLOOKUP(AH822,INDEX((係数_バス貨物_ガソリン,係数_バス貨物_CNG,係数_バス貨物_軽油,係数_バス貨物_メタノール,係数_バス貨物_LPG),MATCH(AL822,【参考】排出ガスレベル!$AI$4:$AI$671,1),1,AR822):INDEX((係数_バス貨物_ガソリン,係数_バス貨物_CNG,係数_バス貨物_軽油,係数_バス貨物_メタノール,係数_バス貨物_LPG),MATCH(AL822+1,【参考】排出ガスレベル!$AI$4:$AI$671,1)-1,5,AR822),3,FALSE),IF(OR(AJ822=1,AJ822=2),VLOOKUP(AH822,INDEX((係数_乗用_ガソリン,係数_乗用_CNG,係数_乗用_軽油,係数_乗用_メタノール,係数_乗用_LPG),1,1,AR822):INDEX((係数_乗用_ガソリン,係数_乗用_CNG,係数_乗用_軽油,係数_乗用_メタノール,係数_乗用_LPG),125,5,AR822),3,FALSE))))))</f>
        <v/>
      </c>
      <c r="AP822" s="375" t="str">
        <f t="shared" si="350"/>
        <v/>
      </c>
      <c r="AQ822" s="444" t="str">
        <f t="shared" si="351"/>
        <v/>
      </c>
      <c r="AR822" s="375" t="str">
        <f t="shared" si="354"/>
        <v/>
      </c>
      <c r="AS822" s="377" t="str">
        <f t="shared" si="352"/>
        <v/>
      </c>
      <c r="AT822" s="378" t="str">
        <f t="shared" si="353"/>
        <v/>
      </c>
      <c r="AX822" s="625" t="b">
        <f t="shared" si="355"/>
        <v>0</v>
      </c>
      <c r="AY822" s="7" t="str">
        <f t="shared" si="356"/>
        <v>FALSEFALSEFALSE</v>
      </c>
      <c r="AZ822" s="626">
        <f t="shared" si="363"/>
        <v>0</v>
      </c>
      <c r="BA822" s="627" t="str">
        <f t="shared" si="364"/>
        <v/>
      </c>
      <c r="BB822" s="627">
        <f t="shared" si="365"/>
        <v>0</v>
      </c>
      <c r="BC822" s="690" t="str">
        <f t="shared" si="366"/>
        <v/>
      </c>
    </row>
    <row r="823" spans="1:55">
      <c r="A823" s="381">
        <v>767</v>
      </c>
      <c r="B823" s="117"/>
      <c r="C823" s="288"/>
      <c r="D823" s="289"/>
      <c r="E823" s="289"/>
      <c r="F823" s="290"/>
      <c r="G823" s="292"/>
      <c r="H823" s="116"/>
      <c r="I823" s="292"/>
      <c r="J823" s="116"/>
      <c r="K823" s="370" t="str">
        <f t="shared" si="357"/>
        <v/>
      </c>
      <c r="L823" s="370">
        <f t="shared" si="358"/>
        <v>0</v>
      </c>
      <c r="M823" s="370">
        <f t="shared" si="359"/>
        <v>0</v>
      </c>
      <c r="N823" s="371" t="str">
        <f t="shared" ref="N823:N886" si="367">IF(OR($L823&gt;$U$48,$M823&gt;$U$48,AND($L823&gt;$M823,$M823&lt;&gt;0),AND($L823=0,$M823&lt;&gt;0)),"ERROR","")</f>
        <v/>
      </c>
      <c r="O823" s="371" t="str">
        <f t="shared" ref="O823:O886" si="368">IF(AND($N823&lt;&gt;"ERROR",$L823&lt;=$U$49,$M823&lt;=$U$49,$M823&lt;&gt;0),"(減車済)","")</f>
        <v/>
      </c>
      <c r="P823" s="371" t="str">
        <f t="shared" ref="P823:P886" si="369">IF(AND($N823&lt;&gt;"ERROR",$L823&lt;$U$49,AND($M823&gt;$U$49,$M823&lt;=$W$49),$M823&lt;&gt;0),"減車","")</f>
        <v/>
      </c>
      <c r="Q823" s="371" t="str">
        <f t="shared" ref="Q823:Q886" si="370">IF(AND($N823&lt;&gt;"ERROR",$L823&gt;$U$49,$M823&lt;=$W$49,$M823&lt;&gt;0),"一時使用","")</f>
        <v/>
      </c>
      <c r="R823" s="371" t="str">
        <f t="shared" ref="R823:R886" si="371">IF(AND($N823&lt;&gt;"ERROR",AND($L823&gt;0,$L823&lt;=$U$49),$M823=0),"継続","")</f>
        <v/>
      </c>
      <c r="S823" s="371" t="str">
        <f t="shared" ref="S823:S886" si="372">IF(AND($N823&lt;&gt;"ERROR",AND($L823&gt;$U$49),$M823=0),"新規","")</f>
        <v/>
      </c>
      <c r="T823" s="443" t="str">
        <f t="shared" si="360"/>
        <v/>
      </c>
      <c r="U823" s="539"/>
      <c r="V823" s="117"/>
      <c r="W823" s="118"/>
      <c r="X823" s="119"/>
      <c r="Y823" s="120"/>
      <c r="Z823" s="122"/>
      <c r="AA823" s="121"/>
      <c r="AB823" s="443" t="str">
        <f t="shared" si="361"/>
        <v/>
      </c>
      <c r="AC823" s="734" t="str">
        <f t="shared" si="362"/>
        <v/>
      </c>
      <c r="AD823" s="372"/>
      <c r="AE823" s="485"/>
      <c r="AF823" s="373" t="str">
        <f t="shared" si="342"/>
        <v/>
      </c>
      <c r="AG823" s="373" t="str">
        <f t="shared" si="343"/>
        <v/>
      </c>
      <c r="AH823" s="374" t="str">
        <f t="shared" si="344"/>
        <v/>
      </c>
      <c r="AI823" s="375" t="str">
        <f t="shared" si="345"/>
        <v/>
      </c>
      <c r="AJ823" s="375" t="str">
        <f t="shared" si="346"/>
        <v/>
      </c>
      <c r="AK823" s="375" t="str">
        <f t="shared" si="347"/>
        <v/>
      </c>
      <c r="AL823" s="375" t="str">
        <f t="shared" si="348"/>
        <v/>
      </c>
      <c r="AM823" s="375" t="str">
        <f t="shared" si="349"/>
        <v/>
      </c>
      <c r="AN823" s="376" t="str">
        <f>IF(AF823="","",IF(OR(AH823="",AH823="-"),"－",IF(OR(AM823=8,AM823=9),"",IF(OR(AJ823=3,AJ823=4,AJ823=5,AJ823=6),VLOOKUP(AH823,INDEX((係数_バス貨物_ガソリン,係数_バス貨物_CNG,係数_バス貨物_軽油,係数_バス貨物_メタノール,係数_バス貨物_LPG),MATCH(AL823,【参考】排出ガスレベル!$AI$4:$AI$671,1),1,AR823):INDEX((係数_バス貨物_ガソリン,係数_バス貨物_CNG,係数_バス貨物_軽油,係数_バス貨物_メタノール,係数_バス貨物_LPG),MATCH(AL823+1,【参考】排出ガスレベル!$AI$4:$AI$671,1)-1,5,AR823),2,FALSE),IF(OR(AJ823=1,AJ823=2),VLOOKUP(AH823,INDEX((係数_乗用_ガソリン,係数_乗用_CNG,係数_乗用_軽油,係数_乗用_メタノール,係数_乗用_LPG),1,1,AR823):INDEX((係数_乗用_ガソリン,係数_乗用_CNG,係数_乗用_軽油,係数_乗用_メタノール,係数_乗用_LPG),125,5,AR823),2,FALSE))))))</f>
        <v/>
      </c>
      <c r="AO823" s="376" t="str">
        <f>IF(T823="","",IF(OR(AH823="",AH823="-"),"－",IF(OR(AM823=8,AM823=9),"",IF(OR(AJ823=3,AJ823=4,AJ823=5,AJ823=6),VLOOKUP(AH823,INDEX((係数_バス貨物_ガソリン,係数_バス貨物_CNG,係数_バス貨物_軽油,係数_バス貨物_メタノール,係数_バス貨物_LPG),MATCH(AL823,【参考】排出ガスレベル!$AI$4:$AI$671,1),1,AR823):INDEX((係数_バス貨物_ガソリン,係数_バス貨物_CNG,係数_バス貨物_軽油,係数_バス貨物_メタノール,係数_バス貨物_LPG),MATCH(AL823+1,【参考】排出ガスレベル!$AI$4:$AI$671,1)-1,5,AR823),3,FALSE),IF(OR(AJ823=1,AJ823=2),VLOOKUP(AH823,INDEX((係数_乗用_ガソリン,係数_乗用_CNG,係数_乗用_軽油,係数_乗用_メタノール,係数_乗用_LPG),1,1,AR823):INDEX((係数_乗用_ガソリン,係数_乗用_CNG,係数_乗用_軽油,係数_乗用_メタノール,係数_乗用_LPG),125,5,AR823),3,FALSE))))))</f>
        <v/>
      </c>
      <c r="AP823" s="375" t="str">
        <f t="shared" si="350"/>
        <v/>
      </c>
      <c r="AQ823" s="444" t="str">
        <f t="shared" si="351"/>
        <v/>
      </c>
      <c r="AR823" s="375" t="str">
        <f t="shared" si="354"/>
        <v/>
      </c>
      <c r="AS823" s="377" t="str">
        <f t="shared" si="352"/>
        <v/>
      </c>
      <c r="AT823" s="378" t="str">
        <f t="shared" si="353"/>
        <v/>
      </c>
      <c r="AX823" s="625" t="b">
        <f t="shared" si="355"/>
        <v>0</v>
      </c>
      <c r="AY823" s="7" t="str">
        <f t="shared" si="356"/>
        <v>FALSEFALSEFALSE</v>
      </c>
      <c r="AZ823" s="626">
        <f t="shared" si="363"/>
        <v>0</v>
      </c>
      <c r="BA823" s="627" t="str">
        <f t="shared" si="364"/>
        <v/>
      </c>
      <c r="BB823" s="627">
        <f t="shared" si="365"/>
        <v>0</v>
      </c>
      <c r="BC823" s="690" t="str">
        <f t="shared" si="366"/>
        <v/>
      </c>
    </row>
    <row r="824" spans="1:55">
      <c r="A824" s="381">
        <v>768</v>
      </c>
      <c r="B824" s="117"/>
      <c r="C824" s="288"/>
      <c r="D824" s="289"/>
      <c r="E824" s="289"/>
      <c r="F824" s="290"/>
      <c r="G824" s="292"/>
      <c r="H824" s="116"/>
      <c r="I824" s="292"/>
      <c r="J824" s="116"/>
      <c r="K824" s="370" t="str">
        <f t="shared" si="357"/>
        <v/>
      </c>
      <c r="L824" s="370">
        <f t="shared" si="358"/>
        <v>0</v>
      </c>
      <c r="M824" s="370">
        <f t="shared" si="359"/>
        <v>0</v>
      </c>
      <c r="N824" s="371" t="str">
        <f t="shared" si="367"/>
        <v/>
      </c>
      <c r="O824" s="371" t="str">
        <f t="shared" si="368"/>
        <v/>
      </c>
      <c r="P824" s="371" t="str">
        <f t="shared" si="369"/>
        <v/>
      </c>
      <c r="Q824" s="371" t="str">
        <f t="shared" si="370"/>
        <v/>
      </c>
      <c r="R824" s="371" t="str">
        <f t="shared" si="371"/>
        <v/>
      </c>
      <c r="S824" s="371" t="str">
        <f t="shared" si="372"/>
        <v/>
      </c>
      <c r="T824" s="443" t="str">
        <f t="shared" si="360"/>
        <v/>
      </c>
      <c r="U824" s="539"/>
      <c r="V824" s="117"/>
      <c r="W824" s="118"/>
      <c r="X824" s="119"/>
      <c r="Y824" s="120"/>
      <c r="Z824" s="122"/>
      <c r="AA824" s="121"/>
      <c r="AB824" s="443" t="str">
        <f t="shared" si="361"/>
        <v/>
      </c>
      <c r="AC824" s="734" t="str">
        <f t="shared" si="362"/>
        <v/>
      </c>
      <c r="AD824" s="372"/>
      <c r="AE824" s="485"/>
      <c r="AF824" s="373" t="str">
        <f t="shared" si="342"/>
        <v/>
      </c>
      <c r="AG824" s="373" t="str">
        <f t="shared" si="343"/>
        <v/>
      </c>
      <c r="AH824" s="374" t="str">
        <f t="shared" si="344"/>
        <v/>
      </c>
      <c r="AI824" s="375" t="str">
        <f t="shared" si="345"/>
        <v/>
      </c>
      <c r="AJ824" s="375" t="str">
        <f t="shared" si="346"/>
        <v/>
      </c>
      <c r="AK824" s="375" t="str">
        <f t="shared" si="347"/>
        <v/>
      </c>
      <c r="AL824" s="375" t="str">
        <f t="shared" si="348"/>
        <v/>
      </c>
      <c r="AM824" s="375" t="str">
        <f t="shared" si="349"/>
        <v/>
      </c>
      <c r="AN824" s="376" t="str">
        <f>IF(AF824="","",IF(OR(AH824="",AH824="-"),"－",IF(OR(AM824=8,AM824=9),"",IF(OR(AJ824=3,AJ824=4,AJ824=5,AJ824=6),VLOOKUP(AH824,INDEX((係数_バス貨物_ガソリン,係数_バス貨物_CNG,係数_バス貨物_軽油,係数_バス貨物_メタノール,係数_バス貨物_LPG),MATCH(AL824,【参考】排出ガスレベル!$AI$4:$AI$671,1),1,AR824):INDEX((係数_バス貨物_ガソリン,係数_バス貨物_CNG,係数_バス貨物_軽油,係数_バス貨物_メタノール,係数_バス貨物_LPG),MATCH(AL824+1,【参考】排出ガスレベル!$AI$4:$AI$671,1)-1,5,AR824),2,FALSE),IF(OR(AJ824=1,AJ824=2),VLOOKUP(AH824,INDEX((係数_乗用_ガソリン,係数_乗用_CNG,係数_乗用_軽油,係数_乗用_メタノール,係数_乗用_LPG),1,1,AR824):INDEX((係数_乗用_ガソリン,係数_乗用_CNG,係数_乗用_軽油,係数_乗用_メタノール,係数_乗用_LPG),125,5,AR824),2,FALSE))))))</f>
        <v/>
      </c>
      <c r="AO824" s="376" t="str">
        <f>IF(T824="","",IF(OR(AH824="",AH824="-"),"－",IF(OR(AM824=8,AM824=9),"",IF(OR(AJ824=3,AJ824=4,AJ824=5,AJ824=6),VLOOKUP(AH824,INDEX((係数_バス貨物_ガソリン,係数_バス貨物_CNG,係数_バス貨物_軽油,係数_バス貨物_メタノール,係数_バス貨物_LPG),MATCH(AL824,【参考】排出ガスレベル!$AI$4:$AI$671,1),1,AR824):INDEX((係数_バス貨物_ガソリン,係数_バス貨物_CNG,係数_バス貨物_軽油,係数_バス貨物_メタノール,係数_バス貨物_LPG),MATCH(AL824+1,【参考】排出ガスレベル!$AI$4:$AI$671,1)-1,5,AR824),3,FALSE),IF(OR(AJ824=1,AJ824=2),VLOOKUP(AH824,INDEX((係数_乗用_ガソリン,係数_乗用_CNG,係数_乗用_軽油,係数_乗用_メタノール,係数_乗用_LPG),1,1,AR824):INDEX((係数_乗用_ガソリン,係数_乗用_CNG,係数_乗用_軽油,係数_乗用_メタノール,係数_乗用_LPG),125,5,AR824),3,FALSE))))))</f>
        <v/>
      </c>
      <c r="AP824" s="375" t="str">
        <f t="shared" si="350"/>
        <v/>
      </c>
      <c r="AQ824" s="444" t="str">
        <f t="shared" si="351"/>
        <v/>
      </c>
      <c r="AR824" s="375" t="str">
        <f t="shared" si="354"/>
        <v/>
      </c>
      <c r="AS824" s="377" t="str">
        <f t="shared" si="352"/>
        <v/>
      </c>
      <c r="AT824" s="378" t="str">
        <f t="shared" si="353"/>
        <v/>
      </c>
      <c r="AX824" s="625" t="b">
        <f t="shared" si="355"/>
        <v>0</v>
      </c>
      <c r="AY824" s="7" t="str">
        <f t="shared" si="356"/>
        <v>FALSEFALSEFALSE</v>
      </c>
      <c r="AZ824" s="626">
        <f t="shared" si="363"/>
        <v>0</v>
      </c>
      <c r="BA824" s="627" t="str">
        <f t="shared" si="364"/>
        <v/>
      </c>
      <c r="BB824" s="627">
        <f t="shared" si="365"/>
        <v>0</v>
      </c>
      <c r="BC824" s="690" t="str">
        <f t="shared" si="366"/>
        <v/>
      </c>
    </row>
    <row r="825" spans="1:55">
      <c r="A825" s="381">
        <v>769</v>
      </c>
      <c r="B825" s="117"/>
      <c r="C825" s="288"/>
      <c r="D825" s="289"/>
      <c r="E825" s="289"/>
      <c r="F825" s="290"/>
      <c r="G825" s="292"/>
      <c r="H825" s="116"/>
      <c r="I825" s="292"/>
      <c r="J825" s="116"/>
      <c r="K825" s="370" t="str">
        <f t="shared" si="357"/>
        <v/>
      </c>
      <c r="L825" s="370">
        <f t="shared" si="358"/>
        <v>0</v>
      </c>
      <c r="M825" s="370">
        <f t="shared" si="359"/>
        <v>0</v>
      </c>
      <c r="N825" s="371" t="str">
        <f t="shared" si="367"/>
        <v/>
      </c>
      <c r="O825" s="371" t="str">
        <f t="shared" si="368"/>
        <v/>
      </c>
      <c r="P825" s="371" t="str">
        <f t="shared" si="369"/>
        <v/>
      </c>
      <c r="Q825" s="371" t="str">
        <f t="shared" si="370"/>
        <v/>
      </c>
      <c r="R825" s="371" t="str">
        <f t="shared" si="371"/>
        <v/>
      </c>
      <c r="S825" s="371" t="str">
        <f t="shared" si="372"/>
        <v/>
      </c>
      <c r="T825" s="443" t="str">
        <f t="shared" si="360"/>
        <v/>
      </c>
      <c r="U825" s="539"/>
      <c r="V825" s="117"/>
      <c r="W825" s="118"/>
      <c r="X825" s="119"/>
      <c r="Y825" s="120"/>
      <c r="Z825" s="122"/>
      <c r="AA825" s="121"/>
      <c r="AB825" s="443" t="str">
        <f t="shared" si="361"/>
        <v/>
      </c>
      <c r="AC825" s="734" t="str">
        <f t="shared" si="362"/>
        <v/>
      </c>
      <c r="AD825" s="372"/>
      <c r="AE825" s="485"/>
      <c r="AF825" s="373" t="str">
        <f t="shared" ref="AF825:AF888" si="373">IF(OR(T825="(減車済)",T825=""),"",1)</f>
        <v/>
      </c>
      <c r="AG825" s="373" t="str">
        <f t="shared" ref="AG825:AG888" si="374">IF(OR(T825="継続",T825="新規"),1,"")</f>
        <v/>
      </c>
      <c r="AH825" s="374" t="str">
        <f t="shared" ref="AH825:AH888" si="375">IF(AF825="","",UPPER(ASC(X825)))</f>
        <v/>
      </c>
      <c r="AI825" s="375" t="str">
        <f t="shared" ref="AI825:AI888" si="376">IF(AF825="","",IF(V825="","",IF(V825="普通",1,IF(V825="小型",2,0))))</f>
        <v/>
      </c>
      <c r="AJ825" s="375" t="str">
        <f t="shared" ref="AJ825:AJ888" si="377">IF(AF825="","",IF(W825="","",VLOOKUP(W825,用途,2,FALSE)))</f>
        <v/>
      </c>
      <c r="AK825" s="375" t="str">
        <f t="shared" ref="AK825:AK888" si="378">IF(AF825="","",IF(Y825="","",IF(Y825&lt;=10,1,IF(Y825&lt;30,2,IF(Y825&gt;=30,3,0)))))</f>
        <v/>
      </c>
      <c r="AL825" s="375" t="str">
        <f t="shared" ref="AL825:AL888" si="379">IF(AF825="","",IF(Z825="","",IF(Z825&lt;=1.7*1000,1,IF(Z825&lt;=2.5*1000,2,IF(Z825&lt;=3.5*1000,3,IF(Z825&lt;8*1000,4,IF(Z825&gt;=8*1000,5,"")))))))</f>
        <v/>
      </c>
      <c r="AM825" s="375" t="str">
        <f t="shared" ref="AM825:AM888" si="380">IF(AF825="","",IF(AA825="","",VLOOKUP(AA825,燃料の種類,2,FALSE)))</f>
        <v/>
      </c>
      <c r="AN825" s="376" t="str">
        <f>IF(AF825="","",IF(OR(AH825="",AH825="-"),"－",IF(OR(AM825=8,AM825=9),"",IF(OR(AJ825=3,AJ825=4,AJ825=5,AJ825=6),VLOOKUP(AH825,INDEX((係数_バス貨物_ガソリン,係数_バス貨物_CNG,係数_バス貨物_軽油,係数_バス貨物_メタノール,係数_バス貨物_LPG),MATCH(AL825,【参考】排出ガスレベル!$AI$4:$AI$671,1),1,AR825):INDEX((係数_バス貨物_ガソリン,係数_バス貨物_CNG,係数_バス貨物_軽油,係数_バス貨物_メタノール,係数_バス貨物_LPG),MATCH(AL825+1,【参考】排出ガスレベル!$AI$4:$AI$671,1)-1,5,AR825),2,FALSE),IF(OR(AJ825=1,AJ825=2),VLOOKUP(AH825,INDEX((係数_乗用_ガソリン,係数_乗用_CNG,係数_乗用_軽油,係数_乗用_メタノール,係数_乗用_LPG),1,1,AR825):INDEX((係数_乗用_ガソリン,係数_乗用_CNG,係数_乗用_軽油,係数_乗用_メタノール,係数_乗用_LPG),125,5,AR825),2,FALSE))))))</f>
        <v/>
      </c>
      <c r="AO825" s="376" t="str">
        <f>IF(T825="","",IF(OR(AH825="",AH825="-"),"－",IF(OR(AM825=8,AM825=9),"",IF(OR(AJ825=3,AJ825=4,AJ825=5,AJ825=6),VLOOKUP(AH825,INDEX((係数_バス貨物_ガソリン,係数_バス貨物_CNG,係数_バス貨物_軽油,係数_バス貨物_メタノール,係数_バス貨物_LPG),MATCH(AL825,【参考】排出ガスレベル!$AI$4:$AI$671,1),1,AR825):INDEX((係数_バス貨物_ガソリン,係数_バス貨物_CNG,係数_バス貨物_軽油,係数_バス貨物_メタノール,係数_バス貨物_LPG),MATCH(AL825+1,【参考】排出ガスレベル!$AI$4:$AI$671,1)-1,5,AR825),3,FALSE),IF(OR(AJ825=1,AJ825=2),VLOOKUP(AH825,INDEX((係数_乗用_ガソリン,係数_乗用_CNG,係数_乗用_軽油,係数_乗用_メタノール,係数_乗用_LPG),1,1,AR825):INDEX((係数_乗用_ガソリン,係数_乗用_CNG,係数_乗用_軽油,係数_乗用_メタノール,係数_乗用_LPG),125,5,AR825),3,FALSE))))))</f>
        <v/>
      </c>
      <c r="AP825" s="375" t="str">
        <f t="shared" ref="AP825:AP888" si="381">IF((AF825="")+(AC825=""),"",IF(燃料区分1=4,VLOOKUP(AO825,排ガス低減レベル,2,FALSE),VLOOKUP(AC825,排ガス低減レベル,2,FALSE)))</f>
        <v/>
      </c>
      <c r="AQ825" s="444" t="str">
        <f t="shared" ref="AQ825:AQ888" si="382">IF(AG825="","",IF(AJ825=3,B825&amp;"-"&amp;SUM(AJ825*100,AK825*10,AL825)&amp;"A",IF(OR(AJ825=2,AJ825=4,AJ825=6),B825&amp;"-"&amp;AL825*10&amp;"A",IF(AJ825=1,B825&amp;"-"&amp;AJ825&amp;"A",IF(AJ825=5,B825&amp;"-"&amp;SUM(AJ825*100,AI825*10,AL825)&amp;"A","")))))</f>
        <v/>
      </c>
      <c r="AR825" s="375" t="str">
        <f t="shared" si="354"/>
        <v/>
      </c>
      <c r="AS825" s="377" t="str">
        <f t="shared" ref="AS825:AS888" si="383">IF(AG825="","",B825&amp;"-"&amp;AM825)</f>
        <v/>
      </c>
      <c r="AT825" s="378" t="str">
        <f t="shared" ref="AT825:AT888" si="384">IF(AF825="","",VLOOKUP(T825,車両の増減,2,FALSE))</f>
        <v/>
      </c>
      <c r="AX825" s="625" t="b">
        <f t="shared" si="355"/>
        <v>0</v>
      </c>
      <c r="AY825" s="7" t="str">
        <f t="shared" si="356"/>
        <v>FALSEFALSEFALSE</v>
      </c>
      <c r="AZ825" s="626">
        <f t="shared" si="363"/>
        <v>0</v>
      </c>
      <c r="BA825" s="627" t="str">
        <f t="shared" si="364"/>
        <v/>
      </c>
      <c r="BB825" s="627">
        <f t="shared" si="365"/>
        <v>0</v>
      </c>
      <c r="BC825" s="690" t="str">
        <f t="shared" si="366"/>
        <v/>
      </c>
    </row>
    <row r="826" spans="1:55">
      <c r="A826" s="381">
        <v>770</v>
      </c>
      <c r="B826" s="117"/>
      <c r="C826" s="288"/>
      <c r="D826" s="289"/>
      <c r="E826" s="289"/>
      <c r="F826" s="290"/>
      <c r="G826" s="292"/>
      <c r="H826" s="116"/>
      <c r="I826" s="292"/>
      <c r="J826" s="116"/>
      <c r="K826" s="370" t="str">
        <f t="shared" si="357"/>
        <v/>
      </c>
      <c r="L826" s="370">
        <f t="shared" si="358"/>
        <v>0</v>
      </c>
      <c r="M826" s="370">
        <f t="shared" si="359"/>
        <v>0</v>
      </c>
      <c r="N826" s="371" t="str">
        <f t="shared" si="367"/>
        <v/>
      </c>
      <c r="O826" s="371" t="str">
        <f t="shared" si="368"/>
        <v/>
      </c>
      <c r="P826" s="371" t="str">
        <f t="shared" si="369"/>
        <v/>
      </c>
      <c r="Q826" s="371" t="str">
        <f t="shared" si="370"/>
        <v/>
      </c>
      <c r="R826" s="371" t="str">
        <f t="shared" si="371"/>
        <v/>
      </c>
      <c r="S826" s="371" t="str">
        <f t="shared" si="372"/>
        <v/>
      </c>
      <c r="T826" s="443" t="str">
        <f t="shared" si="360"/>
        <v/>
      </c>
      <c r="U826" s="539"/>
      <c r="V826" s="117"/>
      <c r="W826" s="118"/>
      <c r="X826" s="119"/>
      <c r="Y826" s="120"/>
      <c r="Z826" s="122"/>
      <c r="AA826" s="121"/>
      <c r="AB826" s="443" t="str">
        <f t="shared" si="361"/>
        <v/>
      </c>
      <c r="AC826" s="734" t="str">
        <f t="shared" si="362"/>
        <v/>
      </c>
      <c r="AD826" s="372"/>
      <c r="AE826" s="485"/>
      <c r="AF826" s="373" t="str">
        <f t="shared" si="373"/>
        <v/>
      </c>
      <c r="AG826" s="373" t="str">
        <f t="shared" si="374"/>
        <v/>
      </c>
      <c r="AH826" s="374" t="str">
        <f t="shared" si="375"/>
        <v/>
      </c>
      <c r="AI826" s="375" t="str">
        <f t="shared" si="376"/>
        <v/>
      </c>
      <c r="AJ826" s="375" t="str">
        <f t="shared" si="377"/>
        <v/>
      </c>
      <c r="AK826" s="375" t="str">
        <f t="shared" si="378"/>
        <v/>
      </c>
      <c r="AL826" s="375" t="str">
        <f t="shared" si="379"/>
        <v/>
      </c>
      <c r="AM826" s="375" t="str">
        <f t="shared" si="380"/>
        <v/>
      </c>
      <c r="AN826" s="376" t="str">
        <f>IF(AF826="","",IF(OR(AH826="",AH826="-"),"－",IF(OR(AM826=8,AM826=9),"",IF(OR(AJ826=3,AJ826=4,AJ826=5,AJ826=6),VLOOKUP(AH826,INDEX((係数_バス貨物_ガソリン,係数_バス貨物_CNG,係数_バス貨物_軽油,係数_バス貨物_メタノール,係数_バス貨物_LPG),MATCH(AL826,【参考】排出ガスレベル!$AI$4:$AI$671,1),1,AR826):INDEX((係数_バス貨物_ガソリン,係数_バス貨物_CNG,係数_バス貨物_軽油,係数_バス貨物_メタノール,係数_バス貨物_LPG),MATCH(AL826+1,【参考】排出ガスレベル!$AI$4:$AI$671,1)-1,5,AR826),2,FALSE),IF(OR(AJ826=1,AJ826=2),VLOOKUP(AH826,INDEX((係数_乗用_ガソリン,係数_乗用_CNG,係数_乗用_軽油,係数_乗用_メタノール,係数_乗用_LPG),1,1,AR826):INDEX((係数_乗用_ガソリン,係数_乗用_CNG,係数_乗用_軽油,係数_乗用_メタノール,係数_乗用_LPG),125,5,AR826),2,FALSE))))))</f>
        <v/>
      </c>
      <c r="AO826" s="376" t="str">
        <f>IF(T826="","",IF(OR(AH826="",AH826="-"),"－",IF(OR(AM826=8,AM826=9),"",IF(OR(AJ826=3,AJ826=4,AJ826=5,AJ826=6),VLOOKUP(AH826,INDEX((係数_バス貨物_ガソリン,係数_バス貨物_CNG,係数_バス貨物_軽油,係数_バス貨物_メタノール,係数_バス貨物_LPG),MATCH(AL826,【参考】排出ガスレベル!$AI$4:$AI$671,1),1,AR826):INDEX((係数_バス貨物_ガソリン,係数_バス貨物_CNG,係数_バス貨物_軽油,係数_バス貨物_メタノール,係数_バス貨物_LPG),MATCH(AL826+1,【参考】排出ガスレベル!$AI$4:$AI$671,1)-1,5,AR826),3,FALSE),IF(OR(AJ826=1,AJ826=2),VLOOKUP(AH826,INDEX((係数_乗用_ガソリン,係数_乗用_CNG,係数_乗用_軽油,係数_乗用_メタノール,係数_乗用_LPG),1,1,AR826):INDEX((係数_乗用_ガソリン,係数_乗用_CNG,係数_乗用_軽油,係数_乗用_メタノール,係数_乗用_LPG),125,5,AR826),3,FALSE))))))</f>
        <v/>
      </c>
      <c r="AP826" s="375" t="str">
        <f t="shared" si="381"/>
        <v/>
      </c>
      <c r="AQ826" s="444" t="str">
        <f t="shared" si="382"/>
        <v/>
      </c>
      <c r="AR826" s="375" t="str">
        <f t="shared" ref="AR826:AR889" si="385">IF(OR(AM826=1,AM826=2,AM826=11),1,IF(AM826=6,2,IF(OR(AM826=4,AM826=5,AM826=10),3,IF(AM826=7,4,IF(AM826=3,5, IF(OR(AM826=8,AM826=9),6,""))))))</f>
        <v/>
      </c>
      <c r="AS826" s="377" t="str">
        <f t="shared" si="383"/>
        <v/>
      </c>
      <c r="AT826" s="378" t="str">
        <f t="shared" si="384"/>
        <v/>
      </c>
      <c r="AX826" s="625" t="b">
        <f t="shared" ref="AX826:AX889" si="386">IF(AY826="FALSEFALSEFALSEFALSE","ハイブリッド")</f>
        <v>0</v>
      </c>
      <c r="AY826" s="7" t="str">
        <f t="shared" ref="AY826:AY889" si="387">EXACT(AZ826,BA826)&amp;IF(BA826="","")&amp;IF(AZ826="電気",TRUE)&amp;IF(AZ826="LPG",TRUE)</f>
        <v>FALSEFALSEFALSE</v>
      </c>
      <c r="AZ826" s="626">
        <f t="shared" si="363"/>
        <v>0</v>
      </c>
      <c r="BA826" s="627" t="str">
        <f t="shared" si="364"/>
        <v/>
      </c>
      <c r="BB826" s="627">
        <f t="shared" si="365"/>
        <v>0</v>
      </c>
      <c r="BC826" s="690" t="str">
        <f t="shared" si="366"/>
        <v/>
      </c>
    </row>
    <row r="827" spans="1:55">
      <c r="A827" s="381">
        <v>771</v>
      </c>
      <c r="B827" s="117"/>
      <c r="C827" s="288"/>
      <c r="D827" s="289"/>
      <c r="E827" s="289"/>
      <c r="F827" s="290"/>
      <c r="G827" s="292"/>
      <c r="H827" s="116"/>
      <c r="I827" s="292"/>
      <c r="J827" s="116"/>
      <c r="K827" s="370" t="str">
        <f t="shared" si="357"/>
        <v/>
      </c>
      <c r="L827" s="370">
        <f t="shared" si="358"/>
        <v>0</v>
      </c>
      <c r="M827" s="370">
        <f t="shared" si="359"/>
        <v>0</v>
      </c>
      <c r="N827" s="371" t="str">
        <f t="shared" si="367"/>
        <v/>
      </c>
      <c r="O827" s="371" t="str">
        <f t="shared" si="368"/>
        <v/>
      </c>
      <c r="P827" s="371" t="str">
        <f t="shared" si="369"/>
        <v/>
      </c>
      <c r="Q827" s="371" t="str">
        <f t="shared" si="370"/>
        <v/>
      </c>
      <c r="R827" s="371" t="str">
        <f t="shared" si="371"/>
        <v/>
      </c>
      <c r="S827" s="371" t="str">
        <f t="shared" si="372"/>
        <v/>
      </c>
      <c r="T827" s="443" t="str">
        <f t="shared" si="360"/>
        <v/>
      </c>
      <c r="U827" s="539"/>
      <c r="V827" s="117"/>
      <c r="W827" s="118"/>
      <c r="X827" s="119"/>
      <c r="Y827" s="120"/>
      <c r="Z827" s="122"/>
      <c r="AA827" s="121"/>
      <c r="AB827" s="443" t="str">
        <f t="shared" si="361"/>
        <v/>
      </c>
      <c r="AC827" s="734" t="str">
        <f t="shared" si="362"/>
        <v/>
      </c>
      <c r="AD827" s="372"/>
      <c r="AE827" s="485"/>
      <c r="AF827" s="373" t="str">
        <f t="shared" si="373"/>
        <v/>
      </c>
      <c r="AG827" s="373" t="str">
        <f t="shared" si="374"/>
        <v/>
      </c>
      <c r="AH827" s="374" t="str">
        <f t="shared" si="375"/>
        <v/>
      </c>
      <c r="AI827" s="375" t="str">
        <f t="shared" si="376"/>
        <v/>
      </c>
      <c r="AJ827" s="375" t="str">
        <f t="shared" si="377"/>
        <v/>
      </c>
      <c r="AK827" s="375" t="str">
        <f t="shared" si="378"/>
        <v/>
      </c>
      <c r="AL827" s="375" t="str">
        <f t="shared" si="379"/>
        <v/>
      </c>
      <c r="AM827" s="375" t="str">
        <f t="shared" si="380"/>
        <v/>
      </c>
      <c r="AN827" s="376" t="str">
        <f>IF(AF827="","",IF(OR(AH827="",AH827="-"),"－",IF(OR(AM827=8,AM827=9),"",IF(OR(AJ827=3,AJ827=4,AJ827=5,AJ827=6),VLOOKUP(AH827,INDEX((係数_バス貨物_ガソリン,係数_バス貨物_CNG,係数_バス貨物_軽油,係数_バス貨物_メタノール,係数_バス貨物_LPG),MATCH(AL827,【参考】排出ガスレベル!$AI$4:$AI$671,1),1,AR827):INDEX((係数_バス貨物_ガソリン,係数_バス貨物_CNG,係数_バス貨物_軽油,係数_バス貨物_メタノール,係数_バス貨物_LPG),MATCH(AL827+1,【参考】排出ガスレベル!$AI$4:$AI$671,1)-1,5,AR827),2,FALSE),IF(OR(AJ827=1,AJ827=2),VLOOKUP(AH827,INDEX((係数_乗用_ガソリン,係数_乗用_CNG,係数_乗用_軽油,係数_乗用_メタノール,係数_乗用_LPG),1,1,AR827):INDEX((係数_乗用_ガソリン,係数_乗用_CNG,係数_乗用_軽油,係数_乗用_メタノール,係数_乗用_LPG),125,5,AR827),2,FALSE))))))</f>
        <v/>
      </c>
      <c r="AO827" s="376" t="str">
        <f>IF(T827="","",IF(OR(AH827="",AH827="-"),"－",IF(OR(AM827=8,AM827=9),"",IF(OR(AJ827=3,AJ827=4,AJ827=5,AJ827=6),VLOOKUP(AH827,INDEX((係数_バス貨物_ガソリン,係数_バス貨物_CNG,係数_バス貨物_軽油,係数_バス貨物_メタノール,係数_バス貨物_LPG),MATCH(AL827,【参考】排出ガスレベル!$AI$4:$AI$671,1),1,AR827):INDEX((係数_バス貨物_ガソリン,係数_バス貨物_CNG,係数_バス貨物_軽油,係数_バス貨物_メタノール,係数_バス貨物_LPG),MATCH(AL827+1,【参考】排出ガスレベル!$AI$4:$AI$671,1)-1,5,AR827),3,FALSE),IF(OR(AJ827=1,AJ827=2),VLOOKUP(AH827,INDEX((係数_乗用_ガソリン,係数_乗用_CNG,係数_乗用_軽油,係数_乗用_メタノール,係数_乗用_LPG),1,1,AR827):INDEX((係数_乗用_ガソリン,係数_乗用_CNG,係数_乗用_軽油,係数_乗用_メタノール,係数_乗用_LPG),125,5,AR827),3,FALSE))))))</f>
        <v/>
      </c>
      <c r="AP827" s="375" t="str">
        <f t="shared" si="381"/>
        <v/>
      </c>
      <c r="AQ827" s="444" t="str">
        <f t="shared" si="382"/>
        <v/>
      </c>
      <c r="AR827" s="375" t="str">
        <f t="shared" si="385"/>
        <v/>
      </c>
      <c r="AS827" s="377" t="str">
        <f t="shared" si="383"/>
        <v/>
      </c>
      <c r="AT827" s="378" t="str">
        <f t="shared" si="384"/>
        <v/>
      </c>
      <c r="AX827" s="625" t="b">
        <f t="shared" si="386"/>
        <v>0</v>
      </c>
      <c r="AY827" s="7" t="str">
        <f t="shared" si="387"/>
        <v>FALSEFALSEFALSE</v>
      </c>
      <c r="AZ827" s="626">
        <f t="shared" si="363"/>
        <v>0</v>
      </c>
      <c r="BA827" s="627" t="str">
        <f t="shared" si="364"/>
        <v/>
      </c>
      <c r="BB827" s="627">
        <f t="shared" si="365"/>
        <v>0</v>
      </c>
      <c r="BC827" s="690" t="str">
        <f t="shared" si="366"/>
        <v/>
      </c>
    </row>
    <row r="828" spans="1:55">
      <c r="A828" s="381">
        <v>772</v>
      </c>
      <c r="B828" s="117"/>
      <c r="C828" s="288"/>
      <c r="D828" s="289"/>
      <c r="E828" s="289"/>
      <c r="F828" s="290"/>
      <c r="G828" s="292"/>
      <c r="H828" s="116"/>
      <c r="I828" s="292"/>
      <c r="J828" s="116"/>
      <c r="K828" s="370" t="str">
        <f t="shared" si="357"/>
        <v/>
      </c>
      <c r="L828" s="370">
        <f t="shared" si="358"/>
        <v>0</v>
      </c>
      <c r="M828" s="370">
        <f t="shared" si="359"/>
        <v>0</v>
      </c>
      <c r="N828" s="371" t="str">
        <f t="shared" si="367"/>
        <v/>
      </c>
      <c r="O828" s="371" t="str">
        <f t="shared" si="368"/>
        <v/>
      </c>
      <c r="P828" s="371" t="str">
        <f t="shared" si="369"/>
        <v/>
      </c>
      <c r="Q828" s="371" t="str">
        <f t="shared" si="370"/>
        <v/>
      </c>
      <c r="R828" s="371" t="str">
        <f t="shared" si="371"/>
        <v/>
      </c>
      <c r="S828" s="371" t="str">
        <f t="shared" si="372"/>
        <v/>
      </c>
      <c r="T828" s="443" t="str">
        <f t="shared" si="360"/>
        <v/>
      </c>
      <c r="U828" s="539"/>
      <c r="V828" s="117"/>
      <c r="W828" s="118"/>
      <c r="X828" s="119"/>
      <c r="Y828" s="120"/>
      <c r="Z828" s="122"/>
      <c r="AA828" s="121"/>
      <c r="AB828" s="443" t="str">
        <f t="shared" si="361"/>
        <v/>
      </c>
      <c r="AC828" s="734" t="str">
        <f t="shared" si="362"/>
        <v/>
      </c>
      <c r="AD828" s="372"/>
      <c r="AE828" s="485"/>
      <c r="AF828" s="373" t="str">
        <f t="shared" si="373"/>
        <v/>
      </c>
      <c r="AG828" s="373" t="str">
        <f t="shared" si="374"/>
        <v/>
      </c>
      <c r="AH828" s="374" t="str">
        <f t="shared" si="375"/>
        <v/>
      </c>
      <c r="AI828" s="375" t="str">
        <f t="shared" si="376"/>
        <v/>
      </c>
      <c r="AJ828" s="375" t="str">
        <f t="shared" si="377"/>
        <v/>
      </c>
      <c r="AK828" s="375" t="str">
        <f t="shared" si="378"/>
        <v/>
      </c>
      <c r="AL828" s="375" t="str">
        <f t="shared" si="379"/>
        <v/>
      </c>
      <c r="AM828" s="375" t="str">
        <f t="shared" si="380"/>
        <v/>
      </c>
      <c r="AN828" s="376" t="str">
        <f>IF(AF828="","",IF(OR(AH828="",AH828="-"),"－",IF(OR(AM828=8,AM828=9),"",IF(OR(AJ828=3,AJ828=4,AJ828=5,AJ828=6),VLOOKUP(AH828,INDEX((係数_バス貨物_ガソリン,係数_バス貨物_CNG,係数_バス貨物_軽油,係数_バス貨物_メタノール,係数_バス貨物_LPG),MATCH(AL828,【参考】排出ガスレベル!$AI$4:$AI$671,1),1,AR828):INDEX((係数_バス貨物_ガソリン,係数_バス貨物_CNG,係数_バス貨物_軽油,係数_バス貨物_メタノール,係数_バス貨物_LPG),MATCH(AL828+1,【参考】排出ガスレベル!$AI$4:$AI$671,1)-1,5,AR828),2,FALSE),IF(OR(AJ828=1,AJ828=2),VLOOKUP(AH828,INDEX((係数_乗用_ガソリン,係数_乗用_CNG,係数_乗用_軽油,係数_乗用_メタノール,係数_乗用_LPG),1,1,AR828):INDEX((係数_乗用_ガソリン,係数_乗用_CNG,係数_乗用_軽油,係数_乗用_メタノール,係数_乗用_LPG),125,5,AR828),2,FALSE))))))</f>
        <v/>
      </c>
      <c r="AO828" s="376" t="str">
        <f>IF(T828="","",IF(OR(AH828="",AH828="-"),"－",IF(OR(AM828=8,AM828=9),"",IF(OR(AJ828=3,AJ828=4,AJ828=5,AJ828=6),VLOOKUP(AH828,INDEX((係数_バス貨物_ガソリン,係数_バス貨物_CNG,係数_バス貨物_軽油,係数_バス貨物_メタノール,係数_バス貨物_LPG),MATCH(AL828,【参考】排出ガスレベル!$AI$4:$AI$671,1),1,AR828):INDEX((係数_バス貨物_ガソリン,係数_バス貨物_CNG,係数_バス貨物_軽油,係数_バス貨物_メタノール,係数_バス貨物_LPG),MATCH(AL828+1,【参考】排出ガスレベル!$AI$4:$AI$671,1)-1,5,AR828),3,FALSE),IF(OR(AJ828=1,AJ828=2),VLOOKUP(AH828,INDEX((係数_乗用_ガソリン,係数_乗用_CNG,係数_乗用_軽油,係数_乗用_メタノール,係数_乗用_LPG),1,1,AR828):INDEX((係数_乗用_ガソリン,係数_乗用_CNG,係数_乗用_軽油,係数_乗用_メタノール,係数_乗用_LPG),125,5,AR828),3,FALSE))))))</f>
        <v/>
      </c>
      <c r="AP828" s="375" t="str">
        <f t="shared" si="381"/>
        <v/>
      </c>
      <c r="AQ828" s="444" t="str">
        <f t="shared" si="382"/>
        <v/>
      </c>
      <c r="AR828" s="375" t="str">
        <f t="shared" si="385"/>
        <v/>
      </c>
      <c r="AS828" s="377" t="str">
        <f t="shared" si="383"/>
        <v/>
      </c>
      <c r="AT828" s="378" t="str">
        <f t="shared" si="384"/>
        <v/>
      </c>
      <c r="AX828" s="625" t="b">
        <f t="shared" si="386"/>
        <v>0</v>
      </c>
      <c r="AY828" s="7" t="str">
        <f t="shared" si="387"/>
        <v>FALSEFALSEFALSE</v>
      </c>
      <c r="AZ828" s="626">
        <f t="shared" si="363"/>
        <v>0</v>
      </c>
      <c r="BA828" s="627" t="str">
        <f t="shared" si="364"/>
        <v/>
      </c>
      <c r="BB828" s="627">
        <f t="shared" si="365"/>
        <v>0</v>
      </c>
      <c r="BC828" s="690" t="str">
        <f t="shared" si="366"/>
        <v/>
      </c>
    </row>
    <row r="829" spans="1:55">
      <c r="A829" s="381">
        <v>773</v>
      </c>
      <c r="B829" s="117"/>
      <c r="C829" s="288"/>
      <c r="D829" s="289"/>
      <c r="E829" s="289"/>
      <c r="F829" s="290"/>
      <c r="G829" s="292"/>
      <c r="H829" s="116"/>
      <c r="I829" s="292"/>
      <c r="J829" s="116"/>
      <c r="K829" s="370" t="str">
        <f t="shared" si="357"/>
        <v/>
      </c>
      <c r="L829" s="370">
        <f t="shared" si="358"/>
        <v>0</v>
      </c>
      <c r="M829" s="370">
        <f t="shared" si="359"/>
        <v>0</v>
      </c>
      <c r="N829" s="371" t="str">
        <f t="shared" si="367"/>
        <v/>
      </c>
      <c r="O829" s="371" t="str">
        <f t="shared" si="368"/>
        <v/>
      </c>
      <c r="P829" s="371" t="str">
        <f t="shared" si="369"/>
        <v/>
      </c>
      <c r="Q829" s="371" t="str">
        <f t="shared" si="370"/>
        <v/>
      </c>
      <c r="R829" s="371" t="str">
        <f t="shared" si="371"/>
        <v/>
      </c>
      <c r="S829" s="371" t="str">
        <f t="shared" si="372"/>
        <v/>
      </c>
      <c r="T829" s="443" t="str">
        <f t="shared" si="360"/>
        <v/>
      </c>
      <c r="U829" s="539"/>
      <c r="V829" s="117"/>
      <c r="W829" s="118"/>
      <c r="X829" s="119"/>
      <c r="Y829" s="120"/>
      <c r="Z829" s="122"/>
      <c r="AA829" s="121"/>
      <c r="AB829" s="443" t="str">
        <f t="shared" si="361"/>
        <v/>
      </c>
      <c r="AC829" s="734" t="str">
        <f t="shared" si="362"/>
        <v/>
      </c>
      <c r="AD829" s="372"/>
      <c r="AE829" s="485"/>
      <c r="AF829" s="373" t="str">
        <f t="shared" si="373"/>
        <v/>
      </c>
      <c r="AG829" s="373" t="str">
        <f t="shared" si="374"/>
        <v/>
      </c>
      <c r="AH829" s="374" t="str">
        <f t="shared" si="375"/>
        <v/>
      </c>
      <c r="AI829" s="375" t="str">
        <f t="shared" si="376"/>
        <v/>
      </c>
      <c r="AJ829" s="375" t="str">
        <f t="shared" si="377"/>
        <v/>
      </c>
      <c r="AK829" s="375" t="str">
        <f t="shared" si="378"/>
        <v/>
      </c>
      <c r="AL829" s="375" t="str">
        <f t="shared" si="379"/>
        <v/>
      </c>
      <c r="AM829" s="375" t="str">
        <f t="shared" si="380"/>
        <v/>
      </c>
      <c r="AN829" s="376" t="str">
        <f>IF(AF829="","",IF(OR(AH829="",AH829="-"),"－",IF(OR(AM829=8,AM829=9),"",IF(OR(AJ829=3,AJ829=4,AJ829=5,AJ829=6),VLOOKUP(AH829,INDEX((係数_バス貨物_ガソリン,係数_バス貨物_CNG,係数_バス貨物_軽油,係数_バス貨物_メタノール,係数_バス貨物_LPG),MATCH(AL829,【参考】排出ガスレベル!$AI$4:$AI$671,1),1,AR829):INDEX((係数_バス貨物_ガソリン,係数_バス貨物_CNG,係数_バス貨物_軽油,係数_バス貨物_メタノール,係数_バス貨物_LPG),MATCH(AL829+1,【参考】排出ガスレベル!$AI$4:$AI$671,1)-1,5,AR829),2,FALSE),IF(OR(AJ829=1,AJ829=2),VLOOKUP(AH829,INDEX((係数_乗用_ガソリン,係数_乗用_CNG,係数_乗用_軽油,係数_乗用_メタノール,係数_乗用_LPG),1,1,AR829):INDEX((係数_乗用_ガソリン,係数_乗用_CNG,係数_乗用_軽油,係数_乗用_メタノール,係数_乗用_LPG),125,5,AR829),2,FALSE))))))</f>
        <v/>
      </c>
      <c r="AO829" s="376" t="str">
        <f>IF(T829="","",IF(OR(AH829="",AH829="-"),"－",IF(OR(AM829=8,AM829=9),"",IF(OR(AJ829=3,AJ829=4,AJ829=5,AJ829=6),VLOOKUP(AH829,INDEX((係数_バス貨物_ガソリン,係数_バス貨物_CNG,係数_バス貨物_軽油,係数_バス貨物_メタノール,係数_バス貨物_LPG),MATCH(AL829,【参考】排出ガスレベル!$AI$4:$AI$671,1),1,AR829):INDEX((係数_バス貨物_ガソリン,係数_バス貨物_CNG,係数_バス貨物_軽油,係数_バス貨物_メタノール,係数_バス貨物_LPG),MATCH(AL829+1,【参考】排出ガスレベル!$AI$4:$AI$671,1)-1,5,AR829),3,FALSE),IF(OR(AJ829=1,AJ829=2),VLOOKUP(AH829,INDEX((係数_乗用_ガソリン,係数_乗用_CNG,係数_乗用_軽油,係数_乗用_メタノール,係数_乗用_LPG),1,1,AR829):INDEX((係数_乗用_ガソリン,係数_乗用_CNG,係数_乗用_軽油,係数_乗用_メタノール,係数_乗用_LPG),125,5,AR829),3,FALSE))))))</f>
        <v/>
      </c>
      <c r="AP829" s="375" t="str">
        <f t="shared" si="381"/>
        <v/>
      </c>
      <c r="AQ829" s="444" t="str">
        <f t="shared" si="382"/>
        <v/>
      </c>
      <c r="AR829" s="375" t="str">
        <f t="shared" si="385"/>
        <v/>
      </c>
      <c r="AS829" s="377" t="str">
        <f t="shared" si="383"/>
        <v/>
      </c>
      <c r="AT829" s="378" t="str">
        <f t="shared" si="384"/>
        <v/>
      </c>
      <c r="AX829" s="625" t="b">
        <f t="shared" si="386"/>
        <v>0</v>
      </c>
      <c r="AY829" s="7" t="str">
        <f t="shared" si="387"/>
        <v>FALSEFALSEFALSE</v>
      </c>
      <c r="AZ829" s="626">
        <f t="shared" si="363"/>
        <v>0</v>
      </c>
      <c r="BA829" s="627" t="str">
        <f t="shared" si="364"/>
        <v/>
      </c>
      <c r="BB829" s="627">
        <f t="shared" si="365"/>
        <v>0</v>
      </c>
      <c r="BC829" s="690" t="str">
        <f t="shared" si="366"/>
        <v/>
      </c>
    </row>
    <row r="830" spans="1:55">
      <c r="A830" s="381">
        <v>774</v>
      </c>
      <c r="B830" s="117"/>
      <c r="C830" s="288"/>
      <c r="D830" s="289"/>
      <c r="E830" s="289"/>
      <c r="F830" s="290"/>
      <c r="G830" s="292"/>
      <c r="H830" s="116"/>
      <c r="I830" s="292"/>
      <c r="J830" s="116"/>
      <c r="K830" s="370" t="str">
        <f t="shared" si="357"/>
        <v/>
      </c>
      <c r="L830" s="370">
        <f t="shared" si="358"/>
        <v>0</v>
      </c>
      <c r="M830" s="370">
        <f t="shared" si="359"/>
        <v>0</v>
      </c>
      <c r="N830" s="371" t="str">
        <f t="shared" si="367"/>
        <v/>
      </c>
      <c r="O830" s="371" t="str">
        <f t="shared" si="368"/>
        <v/>
      </c>
      <c r="P830" s="371" t="str">
        <f t="shared" si="369"/>
        <v/>
      </c>
      <c r="Q830" s="371" t="str">
        <f t="shared" si="370"/>
        <v/>
      </c>
      <c r="R830" s="371" t="str">
        <f t="shared" si="371"/>
        <v/>
      </c>
      <c r="S830" s="371" t="str">
        <f t="shared" si="372"/>
        <v/>
      </c>
      <c r="T830" s="443" t="str">
        <f t="shared" si="360"/>
        <v/>
      </c>
      <c r="U830" s="539"/>
      <c r="V830" s="117"/>
      <c r="W830" s="118"/>
      <c r="X830" s="119"/>
      <c r="Y830" s="120"/>
      <c r="Z830" s="122"/>
      <c r="AA830" s="121"/>
      <c r="AB830" s="443" t="str">
        <f t="shared" si="361"/>
        <v/>
      </c>
      <c r="AC830" s="734" t="str">
        <f t="shared" si="362"/>
        <v/>
      </c>
      <c r="AD830" s="372"/>
      <c r="AE830" s="485"/>
      <c r="AF830" s="373" t="str">
        <f t="shared" si="373"/>
        <v/>
      </c>
      <c r="AG830" s="373" t="str">
        <f t="shared" si="374"/>
        <v/>
      </c>
      <c r="AH830" s="374" t="str">
        <f t="shared" si="375"/>
        <v/>
      </c>
      <c r="AI830" s="375" t="str">
        <f t="shared" si="376"/>
        <v/>
      </c>
      <c r="AJ830" s="375" t="str">
        <f t="shared" si="377"/>
        <v/>
      </c>
      <c r="AK830" s="375" t="str">
        <f t="shared" si="378"/>
        <v/>
      </c>
      <c r="AL830" s="375" t="str">
        <f t="shared" si="379"/>
        <v/>
      </c>
      <c r="AM830" s="375" t="str">
        <f t="shared" si="380"/>
        <v/>
      </c>
      <c r="AN830" s="376" t="str">
        <f>IF(AF830="","",IF(OR(AH830="",AH830="-"),"－",IF(OR(AM830=8,AM830=9),"",IF(OR(AJ830=3,AJ830=4,AJ830=5,AJ830=6),VLOOKUP(AH830,INDEX((係数_バス貨物_ガソリン,係数_バス貨物_CNG,係数_バス貨物_軽油,係数_バス貨物_メタノール,係数_バス貨物_LPG),MATCH(AL830,【参考】排出ガスレベル!$AI$4:$AI$671,1),1,AR830):INDEX((係数_バス貨物_ガソリン,係数_バス貨物_CNG,係数_バス貨物_軽油,係数_バス貨物_メタノール,係数_バス貨物_LPG),MATCH(AL830+1,【参考】排出ガスレベル!$AI$4:$AI$671,1)-1,5,AR830),2,FALSE),IF(OR(AJ830=1,AJ830=2),VLOOKUP(AH830,INDEX((係数_乗用_ガソリン,係数_乗用_CNG,係数_乗用_軽油,係数_乗用_メタノール,係数_乗用_LPG),1,1,AR830):INDEX((係数_乗用_ガソリン,係数_乗用_CNG,係数_乗用_軽油,係数_乗用_メタノール,係数_乗用_LPG),125,5,AR830),2,FALSE))))))</f>
        <v/>
      </c>
      <c r="AO830" s="376" t="str">
        <f>IF(T830="","",IF(OR(AH830="",AH830="-"),"－",IF(OR(AM830=8,AM830=9),"",IF(OR(AJ830=3,AJ830=4,AJ830=5,AJ830=6),VLOOKUP(AH830,INDEX((係数_バス貨物_ガソリン,係数_バス貨物_CNG,係数_バス貨物_軽油,係数_バス貨物_メタノール,係数_バス貨物_LPG),MATCH(AL830,【参考】排出ガスレベル!$AI$4:$AI$671,1),1,AR830):INDEX((係数_バス貨物_ガソリン,係数_バス貨物_CNG,係数_バス貨物_軽油,係数_バス貨物_メタノール,係数_バス貨物_LPG),MATCH(AL830+1,【参考】排出ガスレベル!$AI$4:$AI$671,1)-1,5,AR830),3,FALSE),IF(OR(AJ830=1,AJ830=2),VLOOKUP(AH830,INDEX((係数_乗用_ガソリン,係数_乗用_CNG,係数_乗用_軽油,係数_乗用_メタノール,係数_乗用_LPG),1,1,AR830):INDEX((係数_乗用_ガソリン,係数_乗用_CNG,係数_乗用_軽油,係数_乗用_メタノール,係数_乗用_LPG),125,5,AR830),3,FALSE))))))</f>
        <v/>
      </c>
      <c r="AP830" s="375" t="str">
        <f t="shared" si="381"/>
        <v/>
      </c>
      <c r="AQ830" s="444" t="str">
        <f t="shared" si="382"/>
        <v/>
      </c>
      <c r="AR830" s="375" t="str">
        <f t="shared" si="385"/>
        <v/>
      </c>
      <c r="AS830" s="377" t="str">
        <f t="shared" si="383"/>
        <v/>
      </c>
      <c r="AT830" s="378" t="str">
        <f t="shared" si="384"/>
        <v/>
      </c>
      <c r="AX830" s="625" t="b">
        <f t="shared" si="386"/>
        <v>0</v>
      </c>
      <c r="AY830" s="7" t="str">
        <f t="shared" si="387"/>
        <v>FALSEFALSEFALSE</v>
      </c>
      <c r="AZ830" s="626">
        <f t="shared" si="363"/>
        <v>0</v>
      </c>
      <c r="BA830" s="627" t="str">
        <f t="shared" si="364"/>
        <v/>
      </c>
      <c r="BB830" s="627">
        <f t="shared" si="365"/>
        <v>0</v>
      </c>
      <c r="BC830" s="690" t="str">
        <f t="shared" si="366"/>
        <v/>
      </c>
    </row>
    <row r="831" spans="1:55">
      <c r="A831" s="381">
        <v>775</v>
      </c>
      <c r="B831" s="117"/>
      <c r="C831" s="288"/>
      <c r="D831" s="289"/>
      <c r="E831" s="289"/>
      <c r="F831" s="290"/>
      <c r="G831" s="292"/>
      <c r="H831" s="116"/>
      <c r="I831" s="292"/>
      <c r="J831" s="116"/>
      <c r="K831" s="370" t="str">
        <f t="shared" si="357"/>
        <v/>
      </c>
      <c r="L831" s="370">
        <f t="shared" si="358"/>
        <v>0</v>
      </c>
      <c r="M831" s="370">
        <f t="shared" si="359"/>
        <v>0</v>
      </c>
      <c r="N831" s="371" t="str">
        <f t="shared" si="367"/>
        <v/>
      </c>
      <c r="O831" s="371" t="str">
        <f t="shared" si="368"/>
        <v/>
      </c>
      <c r="P831" s="371" t="str">
        <f t="shared" si="369"/>
        <v/>
      </c>
      <c r="Q831" s="371" t="str">
        <f t="shared" si="370"/>
        <v/>
      </c>
      <c r="R831" s="371" t="str">
        <f t="shared" si="371"/>
        <v/>
      </c>
      <c r="S831" s="371" t="str">
        <f t="shared" si="372"/>
        <v/>
      </c>
      <c r="T831" s="443" t="str">
        <f t="shared" si="360"/>
        <v/>
      </c>
      <c r="U831" s="539"/>
      <c r="V831" s="117"/>
      <c r="W831" s="118"/>
      <c r="X831" s="119"/>
      <c r="Y831" s="120"/>
      <c r="Z831" s="122"/>
      <c r="AA831" s="121"/>
      <c r="AB831" s="443" t="str">
        <f t="shared" si="361"/>
        <v/>
      </c>
      <c r="AC831" s="734" t="str">
        <f t="shared" si="362"/>
        <v/>
      </c>
      <c r="AD831" s="372"/>
      <c r="AE831" s="485"/>
      <c r="AF831" s="373" t="str">
        <f t="shared" si="373"/>
        <v/>
      </c>
      <c r="AG831" s="373" t="str">
        <f t="shared" si="374"/>
        <v/>
      </c>
      <c r="AH831" s="374" t="str">
        <f t="shared" si="375"/>
        <v/>
      </c>
      <c r="AI831" s="375" t="str">
        <f t="shared" si="376"/>
        <v/>
      </c>
      <c r="AJ831" s="375" t="str">
        <f t="shared" si="377"/>
        <v/>
      </c>
      <c r="AK831" s="375" t="str">
        <f t="shared" si="378"/>
        <v/>
      </c>
      <c r="AL831" s="375" t="str">
        <f t="shared" si="379"/>
        <v/>
      </c>
      <c r="AM831" s="375" t="str">
        <f t="shared" si="380"/>
        <v/>
      </c>
      <c r="AN831" s="376" t="str">
        <f>IF(AF831="","",IF(OR(AH831="",AH831="-"),"－",IF(OR(AM831=8,AM831=9),"",IF(OR(AJ831=3,AJ831=4,AJ831=5,AJ831=6),VLOOKUP(AH831,INDEX((係数_バス貨物_ガソリン,係数_バス貨物_CNG,係数_バス貨物_軽油,係数_バス貨物_メタノール,係数_バス貨物_LPG),MATCH(AL831,【参考】排出ガスレベル!$AI$4:$AI$671,1),1,AR831):INDEX((係数_バス貨物_ガソリン,係数_バス貨物_CNG,係数_バス貨物_軽油,係数_バス貨物_メタノール,係数_バス貨物_LPG),MATCH(AL831+1,【参考】排出ガスレベル!$AI$4:$AI$671,1)-1,5,AR831),2,FALSE),IF(OR(AJ831=1,AJ831=2),VLOOKUP(AH831,INDEX((係数_乗用_ガソリン,係数_乗用_CNG,係数_乗用_軽油,係数_乗用_メタノール,係数_乗用_LPG),1,1,AR831):INDEX((係数_乗用_ガソリン,係数_乗用_CNG,係数_乗用_軽油,係数_乗用_メタノール,係数_乗用_LPG),125,5,AR831),2,FALSE))))))</f>
        <v/>
      </c>
      <c r="AO831" s="376" t="str">
        <f>IF(T831="","",IF(OR(AH831="",AH831="-"),"－",IF(OR(AM831=8,AM831=9),"",IF(OR(AJ831=3,AJ831=4,AJ831=5,AJ831=6),VLOOKUP(AH831,INDEX((係数_バス貨物_ガソリン,係数_バス貨物_CNG,係数_バス貨物_軽油,係数_バス貨物_メタノール,係数_バス貨物_LPG),MATCH(AL831,【参考】排出ガスレベル!$AI$4:$AI$671,1),1,AR831):INDEX((係数_バス貨物_ガソリン,係数_バス貨物_CNG,係数_バス貨物_軽油,係数_バス貨物_メタノール,係数_バス貨物_LPG),MATCH(AL831+1,【参考】排出ガスレベル!$AI$4:$AI$671,1)-1,5,AR831),3,FALSE),IF(OR(AJ831=1,AJ831=2),VLOOKUP(AH831,INDEX((係数_乗用_ガソリン,係数_乗用_CNG,係数_乗用_軽油,係数_乗用_メタノール,係数_乗用_LPG),1,1,AR831):INDEX((係数_乗用_ガソリン,係数_乗用_CNG,係数_乗用_軽油,係数_乗用_メタノール,係数_乗用_LPG),125,5,AR831),3,FALSE))))))</f>
        <v/>
      </c>
      <c r="AP831" s="375" t="str">
        <f t="shared" si="381"/>
        <v/>
      </c>
      <c r="AQ831" s="444" t="str">
        <f t="shared" si="382"/>
        <v/>
      </c>
      <c r="AR831" s="375" t="str">
        <f t="shared" si="385"/>
        <v/>
      </c>
      <c r="AS831" s="377" t="str">
        <f t="shared" si="383"/>
        <v/>
      </c>
      <c r="AT831" s="378" t="str">
        <f t="shared" si="384"/>
        <v/>
      </c>
      <c r="AX831" s="625" t="b">
        <f t="shared" si="386"/>
        <v>0</v>
      </c>
      <c r="AY831" s="7" t="str">
        <f t="shared" si="387"/>
        <v>FALSEFALSEFALSE</v>
      </c>
      <c r="AZ831" s="626">
        <f t="shared" si="363"/>
        <v>0</v>
      </c>
      <c r="BA831" s="627" t="str">
        <f t="shared" si="364"/>
        <v/>
      </c>
      <c r="BB831" s="627">
        <f t="shared" si="365"/>
        <v>0</v>
      </c>
      <c r="BC831" s="690" t="str">
        <f t="shared" si="366"/>
        <v/>
      </c>
    </row>
    <row r="832" spans="1:55">
      <c r="A832" s="381">
        <v>776</v>
      </c>
      <c r="B832" s="117"/>
      <c r="C832" s="288"/>
      <c r="D832" s="289"/>
      <c r="E832" s="289"/>
      <c r="F832" s="290"/>
      <c r="G832" s="292"/>
      <c r="H832" s="116"/>
      <c r="I832" s="292"/>
      <c r="J832" s="116"/>
      <c r="K832" s="370" t="str">
        <f t="shared" si="357"/>
        <v/>
      </c>
      <c r="L832" s="370">
        <f t="shared" si="358"/>
        <v>0</v>
      </c>
      <c r="M832" s="370">
        <f t="shared" si="359"/>
        <v>0</v>
      </c>
      <c r="N832" s="371" t="str">
        <f t="shared" si="367"/>
        <v/>
      </c>
      <c r="O832" s="371" t="str">
        <f t="shared" si="368"/>
        <v/>
      </c>
      <c r="P832" s="371" t="str">
        <f t="shared" si="369"/>
        <v/>
      </c>
      <c r="Q832" s="371" t="str">
        <f t="shared" si="370"/>
        <v/>
      </c>
      <c r="R832" s="371" t="str">
        <f t="shared" si="371"/>
        <v/>
      </c>
      <c r="S832" s="371" t="str">
        <f t="shared" si="372"/>
        <v/>
      </c>
      <c r="T832" s="443" t="str">
        <f t="shared" si="360"/>
        <v/>
      </c>
      <c r="U832" s="539"/>
      <c r="V832" s="117"/>
      <c r="W832" s="118"/>
      <c r="X832" s="119"/>
      <c r="Y832" s="120"/>
      <c r="Z832" s="122"/>
      <c r="AA832" s="121"/>
      <c r="AB832" s="443" t="str">
        <f t="shared" si="361"/>
        <v/>
      </c>
      <c r="AC832" s="734" t="str">
        <f t="shared" si="362"/>
        <v/>
      </c>
      <c r="AD832" s="372"/>
      <c r="AE832" s="485"/>
      <c r="AF832" s="373" t="str">
        <f t="shared" si="373"/>
        <v/>
      </c>
      <c r="AG832" s="373" t="str">
        <f t="shared" si="374"/>
        <v/>
      </c>
      <c r="AH832" s="374" t="str">
        <f t="shared" si="375"/>
        <v/>
      </c>
      <c r="AI832" s="375" t="str">
        <f t="shared" si="376"/>
        <v/>
      </c>
      <c r="AJ832" s="375" t="str">
        <f t="shared" si="377"/>
        <v/>
      </c>
      <c r="AK832" s="375" t="str">
        <f t="shared" si="378"/>
        <v/>
      </c>
      <c r="AL832" s="375" t="str">
        <f t="shared" si="379"/>
        <v/>
      </c>
      <c r="AM832" s="375" t="str">
        <f t="shared" si="380"/>
        <v/>
      </c>
      <c r="AN832" s="376" t="str">
        <f>IF(AF832="","",IF(OR(AH832="",AH832="-"),"－",IF(OR(AM832=8,AM832=9),"",IF(OR(AJ832=3,AJ832=4,AJ832=5,AJ832=6),VLOOKUP(AH832,INDEX((係数_バス貨物_ガソリン,係数_バス貨物_CNG,係数_バス貨物_軽油,係数_バス貨物_メタノール,係数_バス貨物_LPG),MATCH(AL832,【参考】排出ガスレベル!$AI$4:$AI$671,1),1,AR832):INDEX((係数_バス貨物_ガソリン,係数_バス貨物_CNG,係数_バス貨物_軽油,係数_バス貨物_メタノール,係数_バス貨物_LPG),MATCH(AL832+1,【参考】排出ガスレベル!$AI$4:$AI$671,1)-1,5,AR832),2,FALSE),IF(OR(AJ832=1,AJ832=2),VLOOKUP(AH832,INDEX((係数_乗用_ガソリン,係数_乗用_CNG,係数_乗用_軽油,係数_乗用_メタノール,係数_乗用_LPG),1,1,AR832):INDEX((係数_乗用_ガソリン,係数_乗用_CNG,係数_乗用_軽油,係数_乗用_メタノール,係数_乗用_LPG),125,5,AR832),2,FALSE))))))</f>
        <v/>
      </c>
      <c r="AO832" s="376" t="str">
        <f>IF(T832="","",IF(OR(AH832="",AH832="-"),"－",IF(OR(AM832=8,AM832=9),"",IF(OR(AJ832=3,AJ832=4,AJ832=5,AJ832=6),VLOOKUP(AH832,INDEX((係数_バス貨物_ガソリン,係数_バス貨物_CNG,係数_バス貨物_軽油,係数_バス貨物_メタノール,係数_バス貨物_LPG),MATCH(AL832,【参考】排出ガスレベル!$AI$4:$AI$671,1),1,AR832):INDEX((係数_バス貨物_ガソリン,係数_バス貨物_CNG,係数_バス貨物_軽油,係数_バス貨物_メタノール,係数_バス貨物_LPG),MATCH(AL832+1,【参考】排出ガスレベル!$AI$4:$AI$671,1)-1,5,AR832),3,FALSE),IF(OR(AJ832=1,AJ832=2),VLOOKUP(AH832,INDEX((係数_乗用_ガソリン,係数_乗用_CNG,係数_乗用_軽油,係数_乗用_メタノール,係数_乗用_LPG),1,1,AR832):INDEX((係数_乗用_ガソリン,係数_乗用_CNG,係数_乗用_軽油,係数_乗用_メタノール,係数_乗用_LPG),125,5,AR832),3,FALSE))))))</f>
        <v/>
      </c>
      <c r="AP832" s="375" t="str">
        <f t="shared" si="381"/>
        <v/>
      </c>
      <c r="AQ832" s="444" t="str">
        <f t="shared" si="382"/>
        <v/>
      </c>
      <c r="AR832" s="375" t="str">
        <f t="shared" si="385"/>
        <v/>
      </c>
      <c r="AS832" s="377" t="str">
        <f t="shared" si="383"/>
        <v/>
      </c>
      <c r="AT832" s="378" t="str">
        <f t="shared" si="384"/>
        <v/>
      </c>
      <c r="AX832" s="625" t="b">
        <f t="shared" si="386"/>
        <v>0</v>
      </c>
      <c r="AY832" s="7" t="str">
        <f t="shared" si="387"/>
        <v>FALSEFALSEFALSE</v>
      </c>
      <c r="AZ832" s="626">
        <f t="shared" si="363"/>
        <v>0</v>
      </c>
      <c r="BA832" s="627" t="str">
        <f t="shared" si="364"/>
        <v/>
      </c>
      <c r="BB832" s="627">
        <f t="shared" si="365"/>
        <v>0</v>
      </c>
      <c r="BC832" s="690" t="str">
        <f t="shared" si="366"/>
        <v/>
      </c>
    </row>
    <row r="833" spans="1:55">
      <c r="A833" s="381">
        <v>777</v>
      </c>
      <c r="B833" s="117"/>
      <c r="C833" s="288"/>
      <c r="D833" s="289"/>
      <c r="E833" s="289"/>
      <c r="F833" s="290"/>
      <c r="G833" s="292"/>
      <c r="H833" s="116"/>
      <c r="I833" s="292"/>
      <c r="J833" s="116"/>
      <c r="K833" s="370" t="str">
        <f t="shared" si="357"/>
        <v/>
      </c>
      <c r="L833" s="370">
        <f t="shared" si="358"/>
        <v>0</v>
      </c>
      <c r="M833" s="370">
        <f t="shared" si="359"/>
        <v>0</v>
      </c>
      <c r="N833" s="371" t="str">
        <f t="shared" si="367"/>
        <v/>
      </c>
      <c r="O833" s="371" t="str">
        <f t="shared" si="368"/>
        <v/>
      </c>
      <c r="P833" s="371" t="str">
        <f t="shared" si="369"/>
        <v/>
      </c>
      <c r="Q833" s="371" t="str">
        <f t="shared" si="370"/>
        <v/>
      </c>
      <c r="R833" s="371" t="str">
        <f t="shared" si="371"/>
        <v/>
      </c>
      <c r="S833" s="371" t="str">
        <f t="shared" si="372"/>
        <v/>
      </c>
      <c r="T833" s="443" t="str">
        <f t="shared" si="360"/>
        <v/>
      </c>
      <c r="U833" s="539"/>
      <c r="V833" s="117"/>
      <c r="W833" s="118"/>
      <c r="X833" s="119"/>
      <c r="Y833" s="120"/>
      <c r="Z833" s="122"/>
      <c r="AA833" s="121"/>
      <c r="AB833" s="443" t="str">
        <f t="shared" si="361"/>
        <v/>
      </c>
      <c r="AC833" s="734" t="str">
        <f t="shared" si="362"/>
        <v/>
      </c>
      <c r="AD833" s="372"/>
      <c r="AE833" s="485"/>
      <c r="AF833" s="373" t="str">
        <f t="shared" si="373"/>
        <v/>
      </c>
      <c r="AG833" s="373" t="str">
        <f t="shared" si="374"/>
        <v/>
      </c>
      <c r="AH833" s="374" t="str">
        <f t="shared" si="375"/>
        <v/>
      </c>
      <c r="AI833" s="375" t="str">
        <f t="shared" si="376"/>
        <v/>
      </c>
      <c r="AJ833" s="375" t="str">
        <f t="shared" si="377"/>
        <v/>
      </c>
      <c r="AK833" s="375" t="str">
        <f t="shared" si="378"/>
        <v/>
      </c>
      <c r="AL833" s="375" t="str">
        <f t="shared" si="379"/>
        <v/>
      </c>
      <c r="AM833" s="375" t="str">
        <f t="shared" si="380"/>
        <v/>
      </c>
      <c r="AN833" s="376" t="str">
        <f>IF(AF833="","",IF(OR(AH833="",AH833="-"),"－",IF(OR(AM833=8,AM833=9),"",IF(OR(AJ833=3,AJ833=4,AJ833=5,AJ833=6),VLOOKUP(AH833,INDEX((係数_バス貨物_ガソリン,係数_バス貨物_CNG,係数_バス貨物_軽油,係数_バス貨物_メタノール,係数_バス貨物_LPG),MATCH(AL833,【参考】排出ガスレベル!$AI$4:$AI$671,1),1,AR833):INDEX((係数_バス貨物_ガソリン,係数_バス貨物_CNG,係数_バス貨物_軽油,係数_バス貨物_メタノール,係数_バス貨物_LPG),MATCH(AL833+1,【参考】排出ガスレベル!$AI$4:$AI$671,1)-1,5,AR833),2,FALSE),IF(OR(AJ833=1,AJ833=2),VLOOKUP(AH833,INDEX((係数_乗用_ガソリン,係数_乗用_CNG,係数_乗用_軽油,係数_乗用_メタノール,係数_乗用_LPG),1,1,AR833):INDEX((係数_乗用_ガソリン,係数_乗用_CNG,係数_乗用_軽油,係数_乗用_メタノール,係数_乗用_LPG),125,5,AR833),2,FALSE))))))</f>
        <v/>
      </c>
      <c r="AO833" s="376" t="str">
        <f>IF(T833="","",IF(OR(AH833="",AH833="-"),"－",IF(OR(AM833=8,AM833=9),"",IF(OR(AJ833=3,AJ833=4,AJ833=5,AJ833=6),VLOOKUP(AH833,INDEX((係数_バス貨物_ガソリン,係数_バス貨物_CNG,係数_バス貨物_軽油,係数_バス貨物_メタノール,係数_バス貨物_LPG),MATCH(AL833,【参考】排出ガスレベル!$AI$4:$AI$671,1),1,AR833):INDEX((係数_バス貨物_ガソリン,係数_バス貨物_CNG,係数_バス貨物_軽油,係数_バス貨物_メタノール,係数_バス貨物_LPG),MATCH(AL833+1,【参考】排出ガスレベル!$AI$4:$AI$671,1)-1,5,AR833),3,FALSE),IF(OR(AJ833=1,AJ833=2),VLOOKUP(AH833,INDEX((係数_乗用_ガソリン,係数_乗用_CNG,係数_乗用_軽油,係数_乗用_メタノール,係数_乗用_LPG),1,1,AR833):INDEX((係数_乗用_ガソリン,係数_乗用_CNG,係数_乗用_軽油,係数_乗用_メタノール,係数_乗用_LPG),125,5,AR833),3,FALSE))))))</f>
        <v/>
      </c>
      <c r="AP833" s="375" t="str">
        <f t="shared" si="381"/>
        <v/>
      </c>
      <c r="AQ833" s="444" t="str">
        <f t="shared" si="382"/>
        <v/>
      </c>
      <c r="AR833" s="375" t="str">
        <f t="shared" si="385"/>
        <v/>
      </c>
      <c r="AS833" s="377" t="str">
        <f t="shared" si="383"/>
        <v/>
      </c>
      <c r="AT833" s="378" t="str">
        <f t="shared" si="384"/>
        <v/>
      </c>
      <c r="AX833" s="625" t="b">
        <f t="shared" si="386"/>
        <v>0</v>
      </c>
      <c r="AY833" s="7" t="str">
        <f t="shared" si="387"/>
        <v>FALSEFALSEFALSE</v>
      </c>
      <c r="AZ833" s="626">
        <f t="shared" si="363"/>
        <v>0</v>
      </c>
      <c r="BA833" s="627" t="str">
        <f t="shared" si="364"/>
        <v/>
      </c>
      <c r="BB833" s="627">
        <f t="shared" si="365"/>
        <v>0</v>
      </c>
      <c r="BC833" s="690" t="str">
        <f t="shared" si="366"/>
        <v/>
      </c>
    </row>
    <row r="834" spans="1:55">
      <c r="A834" s="381">
        <v>778</v>
      </c>
      <c r="B834" s="117"/>
      <c r="C834" s="288"/>
      <c r="D834" s="289"/>
      <c r="E834" s="289"/>
      <c r="F834" s="290"/>
      <c r="G834" s="292"/>
      <c r="H834" s="116"/>
      <c r="I834" s="292"/>
      <c r="J834" s="116"/>
      <c r="K834" s="370" t="str">
        <f t="shared" si="357"/>
        <v/>
      </c>
      <c r="L834" s="370">
        <f t="shared" si="358"/>
        <v>0</v>
      </c>
      <c r="M834" s="370">
        <f t="shared" si="359"/>
        <v>0</v>
      </c>
      <c r="N834" s="371" t="str">
        <f t="shared" si="367"/>
        <v/>
      </c>
      <c r="O834" s="371" t="str">
        <f t="shared" si="368"/>
        <v/>
      </c>
      <c r="P834" s="371" t="str">
        <f t="shared" si="369"/>
        <v/>
      </c>
      <c r="Q834" s="371" t="str">
        <f t="shared" si="370"/>
        <v/>
      </c>
      <c r="R834" s="371" t="str">
        <f t="shared" si="371"/>
        <v/>
      </c>
      <c r="S834" s="371" t="str">
        <f t="shared" si="372"/>
        <v/>
      </c>
      <c r="T834" s="443" t="str">
        <f t="shared" si="360"/>
        <v/>
      </c>
      <c r="U834" s="539"/>
      <c r="V834" s="117"/>
      <c r="W834" s="118"/>
      <c r="X834" s="119"/>
      <c r="Y834" s="120"/>
      <c r="Z834" s="122"/>
      <c r="AA834" s="121"/>
      <c r="AB834" s="443" t="str">
        <f t="shared" si="361"/>
        <v/>
      </c>
      <c r="AC834" s="734" t="str">
        <f t="shared" si="362"/>
        <v/>
      </c>
      <c r="AD834" s="372"/>
      <c r="AE834" s="485"/>
      <c r="AF834" s="373" t="str">
        <f t="shared" si="373"/>
        <v/>
      </c>
      <c r="AG834" s="373" t="str">
        <f t="shared" si="374"/>
        <v/>
      </c>
      <c r="AH834" s="374" t="str">
        <f t="shared" si="375"/>
        <v/>
      </c>
      <c r="AI834" s="375" t="str">
        <f t="shared" si="376"/>
        <v/>
      </c>
      <c r="AJ834" s="375" t="str">
        <f t="shared" si="377"/>
        <v/>
      </c>
      <c r="AK834" s="375" t="str">
        <f t="shared" si="378"/>
        <v/>
      </c>
      <c r="AL834" s="375" t="str">
        <f t="shared" si="379"/>
        <v/>
      </c>
      <c r="AM834" s="375" t="str">
        <f t="shared" si="380"/>
        <v/>
      </c>
      <c r="AN834" s="376" t="str">
        <f>IF(AF834="","",IF(OR(AH834="",AH834="-"),"－",IF(OR(AM834=8,AM834=9),"",IF(OR(AJ834=3,AJ834=4,AJ834=5,AJ834=6),VLOOKUP(AH834,INDEX((係数_バス貨物_ガソリン,係数_バス貨物_CNG,係数_バス貨物_軽油,係数_バス貨物_メタノール,係数_バス貨物_LPG),MATCH(AL834,【参考】排出ガスレベル!$AI$4:$AI$671,1),1,AR834):INDEX((係数_バス貨物_ガソリン,係数_バス貨物_CNG,係数_バス貨物_軽油,係数_バス貨物_メタノール,係数_バス貨物_LPG),MATCH(AL834+1,【参考】排出ガスレベル!$AI$4:$AI$671,1)-1,5,AR834),2,FALSE),IF(OR(AJ834=1,AJ834=2),VLOOKUP(AH834,INDEX((係数_乗用_ガソリン,係数_乗用_CNG,係数_乗用_軽油,係数_乗用_メタノール,係数_乗用_LPG),1,1,AR834):INDEX((係数_乗用_ガソリン,係数_乗用_CNG,係数_乗用_軽油,係数_乗用_メタノール,係数_乗用_LPG),125,5,AR834),2,FALSE))))))</f>
        <v/>
      </c>
      <c r="AO834" s="376" t="str">
        <f>IF(T834="","",IF(OR(AH834="",AH834="-"),"－",IF(OR(AM834=8,AM834=9),"",IF(OR(AJ834=3,AJ834=4,AJ834=5,AJ834=6),VLOOKUP(AH834,INDEX((係数_バス貨物_ガソリン,係数_バス貨物_CNG,係数_バス貨物_軽油,係数_バス貨物_メタノール,係数_バス貨物_LPG),MATCH(AL834,【参考】排出ガスレベル!$AI$4:$AI$671,1),1,AR834):INDEX((係数_バス貨物_ガソリン,係数_バス貨物_CNG,係数_バス貨物_軽油,係数_バス貨物_メタノール,係数_バス貨物_LPG),MATCH(AL834+1,【参考】排出ガスレベル!$AI$4:$AI$671,1)-1,5,AR834),3,FALSE),IF(OR(AJ834=1,AJ834=2),VLOOKUP(AH834,INDEX((係数_乗用_ガソリン,係数_乗用_CNG,係数_乗用_軽油,係数_乗用_メタノール,係数_乗用_LPG),1,1,AR834):INDEX((係数_乗用_ガソリン,係数_乗用_CNG,係数_乗用_軽油,係数_乗用_メタノール,係数_乗用_LPG),125,5,AR834),3,FALSE))))))</f>
        <v/>
      </c>
      <c r="AP834" s="375" t="str">
        <f t="shared" si="381"/>
        <v/>
      </c>
      <c r="AQ834" s="444" t="str">
        <f t="shared" si="382"/>
        <v/>
      </c>
      <c r="AR834" s="375" t="str">
        <f t="shared" si="385"/>
        <v/>
      </c>
      <c r="AS834" s="377" t="str">
        <f t="shared" si="383"/>
        <v/>
      </c>
      <c r="AT834" s="378" t="str">
        <f t="shared" si="384"/>
        <v/>
      </c>
      <c r="AX834" s="625" t="b">
        <f t="shared" si="386"/>
        <v>0</v>
      </c>
      <c r="AY834" s="7" t="str">
        <f t="shared" si="387"/>
        <v>FALSEFALSEFALSE</v>
      </c>
      <c r="AZ834" s="626">
        <f t="shared" si="363"/>
        <v>0</v>
      </c>
      <c r="BA834" s="627" t="str">
        <f t="shared" si="364"/>
        <v/>
      </c>
      <c r="BB834" s="627">
        <f t="shared" si="365"/>
        <v>0</v>
      </c>
      <c r="BC834" s="690" t="str">
        <f t="shared" si="366"/>
        <v/>
      </c>
    </row>
    <row r="835" spans="1:55">
      <c r="A835" s="381">
        <v>779</v>
      </c>
      <c r="B835" s="117"/>
      <c r="C835" s="288"/>
      <c r="D835" s="289"/>
      <c r="E835" s="289"/>
      <c r="F835" s="290"/>
      <c r="G835" s="292"/>
      <c r="H835" s="116"/>
      <c r="I835" s="292"/>
      <c r="J835" s="116"/>
      <c r="K835" s="370" t="str">
        <f t="shared" si="357"/>
        <v/>
      </c>
      <c r="L835" s="370">
        <f t="shared" si="358"/>
        <v>0</v>
      </c>
      <c r="M835" s="370">
        <f t="shared" si="359"/>
        <v>0</v>
      </c>
      <c r="N835" s="371" t="str">
        <f t="shared" si="367"/>
        <v/>
      </c>
      <c r="O835" s="371" t="str">
        <f t="shared" si="368"/>
        <v/>
      </c>
      <c r="P835" s="371" t="str">
        <f t="shared" si="369"/>
        <v/>
      </c>
      <c r="Q835" s="371" t="str">
        <f t="shared" si="370"/>
        <v/>
      </c>
      <c r="R835" s="371" t="str">
        <f t="shared" si="371"/>
        <v/>
      </c>
      <c r="S835" s="371" t="str">
        <f t="shared" si="372"/>
        <v/>
      </c>
      <c r="T835" s="443" t="str">
        <f t="shared" si="360"/>
        <v/>
      </c>
      <c r="U835" s="539"/>
      <c r="V835" s="117"/>
      <c r="W835" s="118"/>
      <c r="X835" s="119"/>
      <c r="Y835" s="120"/>
      <c r="Z835" s="122"/>
      <c r="AA835" s="121"/>
      <c r="AB835" s="443" t="str">
        <f t="shared" si="361"/>
        <v/>
      </c>
      <c r="AC835" s="734" t="str">
        <f t="shared" si="362"/>
        <v/>
      </c>
      <c r="AD835" s="372"/>
      <c r="AE835" s="485"/>
      <c r="AF835" s="373" t="str">
        <f t="shared" si="373"/>
        <v/>
      </c>
      <c r="AG835" s="373" t="str">
        <f t="shared" si="374"/>
        <v/>
      </c>
      <c r="AH835" s="374" t="str">
        <f t="shared" si="375"/>
        <v/>
      </c>
      <c r="AI835" s="375" t="str">
        <f t="shared" si="376"/>
        <v/>
      </c>
      <c r="AJ835" s="375" t="str">
        <f t="shared" si="377"/>
        <v/>
      </c>
      <c r="AK835" s="375" t="str">
        <f t="shared" si="378"/>
        <v/>
      </c>
      <c r="AL835" s="375" t="str">
        <f t="shared" si="379"/>
        <v/>
      </c>
      <c r="AM835" s="375" t="str">
        <f t="shared" si="380"/>
        <v/>
      </c>
      <c r="AN835" s="376" t="str">
        <f>IF(AF835="","",IF(OR(AH835="",AH835="-"),"－",IF(OR(AM835=8,AM835=9),"",IF(OR(AJ835=3,AJ835=4,AJ835=5,AJ835=6),VLOOKUP(AH835,INDEX((係数_バス貨物_ガソリン,係数_バス貨物_CNG,係数_バス貨物_軽油,係数_バス貨物_メタノール,係数_バス貨物_LPG),MATCH(AL835,【参考】排出ガスレベル!$AI$4:$AI$671,1),1,AR835):INDEX((係数_バス貨物_ガソリン,係数_バス貨物_CNG,係数_バス貨物_軽油,係数_バス貨物_メタノール,係数_バス貨物_LPG),MATCH(AL835+1,【参考】排出ガスレベル!$AI$4:$AI$671,1)-1,5,AR835),2,FALSE),IF(OR(AJ835=1,AJ835=2),VLOOKUP(AH835,INDEX((係数_乗用_ガソリン,係数_乗用_CNG,係数_乗用_軽油,係数_乗用_メタノール,係数_乗用_LPG),1,1,AR835):INDEX((係数_乗用_ガソリン,係数_乗用_CNG,係数_乗用_軽油,係数_乗用_メタノール,係数_乗用_LPG),125,5,AR835),2,FALSE))))))</f>
        <v/>
      </c>
      <c r="AO835" s="376" t="str">
        <f>IF(T835="","",IF(OR(AH835="",AH835="-"),"－",IF(OR(AM835=8,AM835=9),"",IF(OR(AJ835=3,AJ835=4,AJ835=5,AJ835=6),VLOOKUP(AH835,INDEX((係数_バス貨物_ガソリン,係数_バス貨物_CNG,係数_バス貨物_軽油,係数_バス貨物_メタノール,係数_バス貨物_LPG),MATCH(AL835,【参考】排出ガスレベル!$AI$4:$AI$671,1),1,AR835):INDEX((係数_バス貨物_ガソリン,係数_バス貨物_CNG,係数_バス貨物_軽油,係数_バス貨物_メタノール,係数_バス貨物_LPG),MATCH(AL835+1,【参考】排出ガスレベル!$AI$4:$AI$671,1)-1,5,AR835),3,FALSE),IF(OR(AJ835=1,AJ835=2),VLOOKUP(AH835,INDEX((係数_乗用_ガソリン,係数_乗用_CNG,係数_乗用_軽油,係数_乗用_メタノール,係数_乗用_LPG),1,1,AR835):INDEX((係数_乗用_ガソリン,係数_乗用_CNG,係数_乗用_軽油,係数_乗用_メタノール,係数_乗用_LPG),125,5,AR835),3,FALSE))))))</f>
        <v/>
      </c>
      <c r="AP835" s="375" t="str">
        <f t="shared" si="381"/>
        <v/>
      </c>
      <c r="AQ835" s="444" t="str">
        <f t="shared" si="382"/>
        <v/>
      </c>
      <c r="AR835" s="375" t="str">
        <f t="shared" si="385"/>
        <v/>
      </c>
      <c r="AS835" s="377" t="str">
        <f t="shared" si="383"/>
        <v/>
      </c>
      <c r="AT835" s="378" t="str">
        <f t="shared" si="384"/>
        <v/>
      </c>
      <c r="AX835" s="625" t="b">
        <f t="shared" si="386"/>
        <v>0</v>
      </c>
      <c r="AY835" s="7" t="str">
        <f t="shared" si="387"/>
        <v>FALSEFALSEFALSE</v>
      </c>
      <c r="AZ835" s="626">
        <f t="shared" si="363"/>
        <v>0</v>
      </c>
      <c r="BA835" s="627" t="str">
        <f t="shared" si="364"/>
        <v/>
      </c>
      <c r="BB835" s="627">
        <f t="shared" si="365"/>
        <v>0</v>
      </c>
      <c r="BC835" s="690" t="str">
        <f t="shared" si="366"/>
        <v/>
      </c>
    </row>
    <row r="836" spans="1:55">
      <c r="A836" s="381">
        <v>780</v>
      </c>
      <c r="B836" s="117"/>
      <c r="C836" s="288"/>
      <c r="D836" s="289"/>
      <c r="E836" s="289"/>
      <c r="F836" s="290"/>
      <c r="G836" s="292"/>
      <c r="H836" s="116"/>
      <c r="I836" s="292"/>
      <c r="J836" s="116"/>
      <c r="K836" s="370" t="str">
        <f t="shared" si="357"/>
        <v/>
      </c>
      <c r="L836" s="370">
        <f t="shared" si="358"/>
        <v>0</v>
      </c>
      <c r="M836" s="370">
        <f t="shared" si="359"/>
        <v>0</v>
      </c>
      <c r="N836" s="371" t="str">
        <f t="shared" si="367"/>
        <v/>
      </c>
      <c r="O836" s="371" t="str">
        <f t="shared" si="368"/>
        <v/>
      </c>
      <c r="P836" s="371" t="str">
        <f t="shared" si="369"/>
        <v/>
      </c>
      <c r="Q836" s="371" t="str">
        <f t="shared" si="370"/>
        <v/>
      </c>
      <c r="R836" s="371" t="str">
        <f t="shared" si="371"/>
        <v/>
      </c>
      <c r="S836" s="371" t="str">
        <f t="shared" si="372"/>
        <v/>
      </c>
      <c r="T836" s="443" t="str">
        <f t="shared" si="360"/>
        <v/>
      </c>
      <c r="U836" s="539"/>
      <c r="V836" s="117"/>
      <c r="W836" s="118"/>
      <c r="X836" s="119"/>
      <c r="Y836" s="120"/>
      <c r="Z836" s="122"/>
      <c r="AA836" s="121"/>
      <c r="AB836" s="443" t="str">
        <f t="shared" si="361"/>
        <v/>
      </c>
      <c r="AC836" s="734" t="str">
        <f t="shared" si="362"/>
        <v/>
      </c>
      <c r="AD836" s="372"/>
      <c r="AE836" s="485"/>
      <c r="AF836" s="373" t="str">
        <f t="shared" si="373"/>
        <v/>
      </c>
      <c r="AG836" s="373" t="str">
        <f t="shared" si="374"/>
        <v/>
      </c>
      <c r="AH836" s="374" t="str">
        <f t="shared" si="375"/>
        <v/>
      </c>
      <c r="AI836" s="375" t="str">
        <f t="shared" si="376"/>
        <v/>
      </c>
      <c r="AJ836" s="375" t="str">
        <f t="shared" si="377"/>
        <v/>
      </c>
      <c r="AK836" s="375" t="str">
        <f t="shared" si="378"/>
        <v/>
      </c>
      <c r="AL836" s="375" t="str">
        <f t="shared" si="379"/>
        <v/>
      </c>
      <c r="AM836" s="375" t="str">
        <f t="shared" si="380"/>
        <v/>
      </c>
      <c r="AN836" s="376" t="str">
        <f>IF(AF836="","",IF(OR(AH836="",AH836="-"),"－",IF(OR(AM836=8,AM836=9),"",IF(OR(AJ836=3,AJ836=4,AJ836=5,AJ836=6),VLOOKUP(AH836,INDEX((係数_バス貨物_ガソリン,係数_バス貨物_CNG,係数_バス貨物_軽油,係数_バス貨物_メタノール,係数_バス貨物_LPG),MATCH(AL836,【参考】排出ガスレベル!$AI$4:$AI$671,1),1,AR836):INDEX((係数_バス貨物_ガソリン,係数_バス貨物_CNG,係数_バス貨物_軽油,係数_バス貨物_メタノール,係数_バス貨物_LPG),MATCH(AL836+1,【参考】排出ガスレベル!$AI$4:$AI$671,1)-1,5,AR836),2,FALSE),IF(OR(AJ836=1,AJ836=2),VLOOKUP(AH836,INDEX((係数_乗用_ガソリン,係数_乗用_CNG,係数_乗用_軽油,係数_乗用_メタノール,係数_乗用_LPG),1,1,AR836):INDEX((係数_乗用_ガソリン,係数_乗用_CNG,係数_乗用_軽油,係数_乗用_メタノール,係数_乗用_LPG),125,5,AR836),2,FALSE))))))</f>
        <v/>
      </c>
      <c r="AO836" s="376" t="str">
        <f>IF(T836="","",IF(OR(AH836="",AH836="-"),"－",IF(OR(AM836=8,AM836=9),"",IF(OR(AJ836=3,AJ836=4,AJ836=5,AJ836=6),VLOOKUP(AH836,INDEX((係数_バス貨物_ガソリン,係数_バス貨物_CNG,係数_バス貨物_軽油,係数_バス貨物_メタノール,係数_バス貨物_LPG),MATCH(AL836,【参考】排出ガスレベル!$AI$4:$AI$671,1),1,AR836):INDEX((係数_バス貨物_ガソリン,係数_バス貨物_CNG,係数_バス貨物_軽油,係数_バス貨物_メタノール,係数_バス貨物_LPG),MATCH(AL836+1,【参考】排出ガスレベル!$AI$4:$AI$671,1)-1,5,AR836),3,FALSE),IF(OR(AJ836=1,AJ836=2),VLOOKUP(AH836,INDEX((係数_乗用_ガソリン,係数_乗用_CNG,係数_乗用_軽油,係数_乗用_メタノール,係数_乗用_LPG),1,1,AR836):INDEX((係数_乗用_ガソリン,係数_乗用_CNG,係数_乗用_軽油,係数_乗用_メタノール,係数_乗用_LPG),125,5,AR836),3,FALSE))))))</f>
        <v/>
      </c>
      <c r="AP836" s="375" t="str">
        <f t="shared" si="381"/>
        <v/>
      </c>
      <c r="AQ836" s="444" t="str">
        <f t="shared" si="382"/>
        <v/>
      </c>
      <c r="AR836" s="375" t="str">
        <f t="shared" si="385"/>
        <v/>
      </c>
      <c r="AS836" s="377" t="str">
        <f t="shared" si="383"/>
        <v/>
      </c>
      <c r="AT836" s="378" t="str">
        <f t="shared" si="384"/>
        <v/>
      </c>
      <c r="AX836" s="625" t="b">
        <f t="shared" si="386"/>
        <v>0</v>
      </c>
      <c r="AY836" s="7" t="str">
        <f t="shared" si="387"/>
        <v>FALSEFALSEFALSE</v>
      </c>
      <c r="AZ836" s="626">
        <f t="shared" si="363"/>
        <v>0</v>
      </c>
      <c r="BA836" s="627" t="str">
        <f t="shared" si="364"/>
        <v/>
      </c>
      <c r="BB836" s="627">
        <f t="shared" si="365"/>
        <v>0</v>
      </c>
      <c r="BC836" s="690" t="str">
        <f t="shared" si="366"/>
        <v/>
      </c>
    </row>
    <row r="837" spans="1:55">
      <c r="A837" s="381">
        <v>781</v>
      </c>
      <c r="B837" s="117"/>
      <c r="C837" s="288"/>
      <c r="D837" s="289"/>
      <c r="E837" s="289"/>
      <c r="F837" s="290"/>
      <c r="G837" s="292"/>
      <c r="H837" s="116"/>
      <c r="I837" s="292"/>
      <c r="J837" s="116"/>
      <c r="K837" s="370" t="str">
        <f t="shared" si="357"/>
        <v/>
      </c>
      <c r="L837" s="370">
        <f t="shared" si="358"/>
        <v>0</v>
      </c>
      <c r="M837" s="370">
        <f t="shared" si="359"/>
        <v>0</v>
      </c>
      <c r="N837" s="371" t="str">
        <f t="shared" si="367"/>
        <v/>
      </c>
      <c r="O837" s="371" t="str">
        <f t="shared" si="368"/>
        <v/>
      </c>
      <c r="P837" s="371" t="str">
        <f t="shared" si="369"/>
        <v/>
      </c>
      <c r="Q837" s="371" t="str">
        <f t="shared" si="370"/>
        <v/>
      </c>
      <c r="R837" s="371" t="str">
        <f t="shared" si="371"/>
        <v/>
      </c>
      <c r="S837" s="371" t="str">
        <f t="shared" si="372"/>
        <v/>
      </c>
      <c r="T837" s="443" t="str">
        <f t="shared" si="360"/>
        <v/>
      </c>
      <c r="U837" s="539"/>
      <c r="V837" s="117"/>
      <c r="W837" s="118"/>
      <c r="X837" s="119"/>
      <c r="Y837" s="120"/>
      <c r="Z837" s="122"/>
      <c r="AA837" s="121"/>
      <c r="AB837" s="443" t="str">
        <f t="shared" si="361"/>
        <v/>
      </c>
      <c r="AC837" s="734" t="str">
        <f t="shared" si="362"/>
        <v/>
      </c>
      <c r="AD837" s="372"/>
      <c r="AE837" s="485"/>
      <c r="AF837" s="373" t="str">
        <f t="shared" si="373"/>
        <v/>
      </c>
      <c r="AG837" s="373" t="str">
        <f t="shared" si="374"/>
        <v/>
      </c>
      <c r="AH837" s="374" t="str">
        <f t="shared" si="375"/>
        <v/>
      </c>
      <c r="AI837" s="375" t="str">
        <f t="shared" si="376"/>
        <v/>
      </c>
      <c r="AJ837" s="375" t="str">
        <f t="shared" si="377"/>
        <v/>
      </c>
      <c r="AK837" s="375" t="str">
        <f t="shared" si="378"/>
        <v/>
      </c>
      <c r="AL837" s="375" t="str">
        <f t="shared" si="379"/>
        <v/>
      </c>
      <c r="AM837" s="375" t="str">
        <f t="shared" si="380"/>
        <v/>
      </c>
      <c r="AN837" s="376" t="str">
        <f>IF(AF837="","",IF(OR(AH837="",AH837="-"),"－",IF(OR(AM837=8,AM837=9),"",IF(OR(AJ837=3,AJ837=4,AJ837=5,AJ837=6),VLOOKUP(AH837,INDEX((係数_バス貨物_ガソリン,係数_バス貨物_CNG,係数_バス貨物_軽油,係数_バス貨物_メタノール,係数_バス貨物_LPG),MATCH(AL837,【参考】排出ガスレベル!$AI$4:$AI$671,1),1,AR837):INDEX((係数_バス貨物_ガソリン,係数_バス貨物_CNG,係数_バス貨物_軽油,係数_バス貨物_メタノール,係数_バス貨物_LPG),MATCH(AL837+1,【参考】排出ガスレベル!$AI$4:$AI$671,1)-1,5,AR837),2,FALSE),IF(OR(AJ837=1,AJ837=2),VLOOKUP(AH837,INDEX((係数_乗用_ガソリン,係数_乗用_CNG,係数_乗用_軽油,係数_乗用_メタノール,係数_乗用_LPG),1,1,AR837):INDEX((係数_乗用_ガソリン,係数_乗用_CNG,係数_乗用_軽油,係数_乗用_メタノール,係数_乗用_LPG),125,5,AR837),2,FALSE))))))</f>
        <v/>
      </c>
      <c r="AO837" s="376" t="str">
        <f>IF(T837="","",IF(OR(AH837="",AH837="-"),"－",IF(OR(AM837=8,AM837=9),"",IF(OR(AJ837=3,AJ837=4,AJ837=5,AJ837=6),VLOOKUP(AH837,INDEX((係数_バス貨物_ガソリン,係数_バス貨物_CNG,係数_バス貨物_軽油,係数_バス貨物_メタノール,係数_バス貨物_LPG),MATCH(AL837,【参考】排出ガスレベル!$AI$4:$AI$671,1),1,AR837):INDEX((係数_バス貨物_ガソリン,係数_バス貨物_CNG,係数_バス貨物_軽油,係数_バス貨物_メタノール,係数_バス貨物_LPG),MATCH(AL837+1,【参考】排出ガスレベル!$AI$4:$AI$671,1)-1,5,AR837),3,FALSE),IF(OR(AJ837=1,AJ837=2),VLOOKUP(AH837,INDEX((係数_乗用_ガソリン,係数_乗用_CNG,係数_乗用_軽油,係数_乗用_メタノール,係数_乗用_LPG),1,1,AR837):INDEX((係数_乗用_ガソリン,係数_乗用_CNG,係数_乗用_軽油,係数_乗用_メタノール,係数_乗用_LPG),125,5,AR837),3,FALSE))))))</f>
        <v/>
      </c>
      <c r="AP837" s="375" t="str">
        <f t="shared" si="381"/>
        <v/>
      </c>
      <c r="AQ837" s="444" t="str">
        <f t="shared" si="382"/>
        <v/>
      </c>
      <c r="AR837" s="375" t="str">
        <f t="shared" si="385"/>
        <v/>
      </c>
      <c r="AS837" s="377" t="str">
        <f t="shared" si="383"/>
        <v/>
      </c>
      <c r="AT837" s="378" t="str">
        <f t="shared" si="384"/>
        <v/>
      </c>
      <c r="AX837" s="625" t="b">
        <f t="shared" si="386"/>
        <v>0</v>
      </c>
      <c r="AY837" s="7" t="str">
        <f t="shared" si="387"/>
        <v>FALSEFALSEFALSE</v>
      </c>
      <c r="AZ837" s="626">
        <f t="shared" si="363"/>
        <v>0</v>
      </c>
      <c r="BA837" s="627" t="str">
        <f t="shared" si="364"/>
        <v/>
      </c>
      <c r="BB837" s="627">
        <f t="shared" si="365"/>
        <v>0</v>
      </c>
      <c r="BC837" s="690" t="str">
        <f t="shared" si="366"/>
        <v/>
      </c>
    </row>
    <row r="838" spans="1:55">
      <c r="A838" s="381">
        <v>782</v>
      </c>
      <c r="B838" s="117"/>
      <c r="C838" s="288"/>
      <c r="D838" s="289"/>
      <c r="E838" s="289"/>
      <c r="F838" s="290"/>
      <c r="G838" s="292"/>
      <c r="H838" s="116"/>
      <c r="I838" s="292"/>
      <c r="J838" s="116"/>
      <c r="K838" s="370" t="str">
        <f t="shared" si="357"/>
        <v/>
      </c>
      <c r="L838" s="370">
        <f t="shared" si="358"/>
        <v>0</v>
      </c>
      <c r="M838" s="370">
        <f t="shared" si="359"/>
        <v>0</v>
      </c>
      <c r="N838" s="371" t="str">
        <f t="shared" si="367"/>
        <v/>
      </c>
      <c r="O838" s="371" t="str">
        <f t="shared" si="368"/>
        <v/>
      </c>
      <c r="P838" s="371" t="str">
        <f t="shared" si="369"/>
        <v/>
      </c>
      <c r="Q838" s="371" t="str">
        <f t="shared" si="370"/>
        <v/>
      </c>
      <c r="R838" s="371" t="str">
        <f t="shared" si="371"/>
        <v/>
      </c>
      <c r="S838" s="371" t="str">
        <f t="shared" si="372"/>
        <v/>
      </c>
      <c r="T838" s="443" t="str">
        <f t="shared" si="360"/>
        <v/>
      </c>
      <c r="U838" s="539"/>
      <c r="V838" s="117"/>
      <c r="W838" s="118"/>
      <c r="X838" s="119"/>
      <c r="Y838" s="120"/>
      <c r="Z838" s="122"/>
      <c r="AA838" s="121"/>
      <c r="AB838" s="443" t="str">
        <f t="shared" si="361"/>
        <v/>
      </c>
      <c r="AC838" s="734" t="str">
        <f t="shared" si="362"/>
        <v/>
      </c>
      <c r="AD838" s="372"/>
      <c r="AE838" s="485"/>
      <c r="AF838" s="373" t="str">
        <f t="shared" si="373"/>
        <v/>
      </c>
      <c r="AG838" s="373" t="str">
        <f t="shared" si="374"/>
        <v/>
      </c>
      <c r="AH838" s="374" t="str">
        <f t="shared" si="375"/>
        <v/>
      </c>
      <c r="AI838" s="375" t="str">
        <f t="shared" si="376"/>
        <v/>
      </c>
      <c r="AJ838" s="375" t="str">
        <f t="shared" si="377"/>
        <v/>
      </c>
      <c r="AK838" s="375" t="str">
        <f t="shared" si="378"/>
        <v/>
      </c>
      <c r="AL838" s="375" t="str">
        <f t="shared" si="379"/>
        <v/>
      </c>
      <c r="AM838" s="375" t="str">
        <f t="shared" si="380"/>
        <v/>
      </c>
      <c r="AN838" s="376" t="str">
        <f>IF(AF838="","",IF(OR(AH838="",AH838="-"),"－",IF(OR(AM838=8,AM838=9),"",IF(OR(AJ838=3,AJ838=4,AJ838=5,AJ838=6),VLOOKUP(AH838,INDEX((係数_バス貨物_ガソリン,係数_バス貨物_CNG,係数_バス貨物_軽油,係数_バス貨物_メタノール,係数_バス貨物_LPG),MATCH(AL838,【参考】排出ガスレベル!$AI$4:$AI$671,1),1,AR838):INDEX((係数_バス貨物_ガソリン,係数_バス貨物_CNG,係数_バス貨物_軽油,係数_バス貨物_メタノール,係数_バス貨物_LPG),MATCH(AL838+1,【参考】排出ガスレベル!$AI$4:$AI$671,1)-1,5,AR838),2,FALSE),IF(OR(AJ838=1,AJ838=2),VLOOKUP(AH838,INDEX((係数_乗用_ガソリン,係数_乗用_CNG,係数_乗用_軽油,係数_乗用_メタノール,係数_乗用_LPG),1,1,AR838):INDEX((係数_乗用_ガソリン,係数_乗用_CNG,係数_乗用_軽油,係数_乗用_メタノール,係数_乗用_LPG),125,5,AR838),2,FALSE))))))</f>
        <v/>
      </c>
      <c r="AO838" s="376" t="str">
        <f>IF(T838="","",IF(OR(AH838="",AH838="-"),"－",IF(OR(AM838=8,AM838=9),"",IF(OR(AJ838=3,AJ838=4,AJ838=5,AJ838=6),VLOOKUP(AH838,INDEX((係数_バス貨物_ガソリン,係数_バス貨物_CNG,係数_バス貨物_軽油,係数_バス貨物_メタノール,係数_バス貨物_LPG),MATCH(AL838,【参考】排出ガスレベル!$AI$4:$AI$671,1),1,AR838):INDEX((係数_バス貨物_ガソリン,係数_バス貨物_CNG,係数_バス貨物_軽油,係数_バス貨物_メタノール,係数_バス貨物_LPG),MATCH(AL838+1,【参考】排出ガスレベル!$AI$4:$AI$671,1)-1,5,AR838),3,FALSE),IF(OR(AJ838=1,AJ838=2),VLOOKUP(AH838,INDEX((係数_乗用_ガソリン,係数_乗用_CNG,係数_乗用_軽油,係数_乗用_メタノール,係数_乗用_LPG),1,1,AR838):INDEX((係数_乗用_ガソリン,係数_乗用_CNG,係数_乗用_軽油,係数_乗用_メタノール,係数_乗用_LPG),125,5,AR838),3,FALSE))))))</f>
        <v/>
      </c>
      <c r="AP838" s="375" t="str">
        <f t="shared" si="381"/>
        <v/>
      </c>
      <c r="AQ838" s="444" t="str">
        <f t="shared" si="382"/>
        <v/>
      </c>
      <c r="AR838" s="375" t="str">
        <f t="shared" si="385"/>
        <v/>
      </c>
      <c r="AS838" s="377" t="str">
        <f t="shared" si="383"/>
        <v/>
      </c>
      <c r="AT838" s="378" t="str">
        <f t="shared" si="384"/>
        <v/>
      </c>
      <c r="AX838" s="625" t="b">
        <f t="shared" si="386"/>
        <v>0</v>
      </c>
      <c r="AY838" s="7" t="str">
        <f t="shared" si="387"/>
        <v>FALSEFALSEFALSE</v>
      </c>
      <c r="AZ838" s="626">
        <f t="shared" si="363"/>
        <v>0</v>
      </c>
      <c r="BA838" s="627" t="str">
        <f t="shared" si="364"/>
        <v/>
      </c>
      <c r="BB838" s="627">
        <f t="shared" si="365"/>
        <v>0</v>
      </c>
      <c r="BC838" s="690" t="str">
        <f t="shared" si="366"/>
        <v/>
      </c>
    </row>
    <row r="839" spans="1:55">
      <c r="A839" s="381">
        <v>783</v>
      </c>
      <c r="B839" s="117"/>
      <c r="C839" s="288"/>
      <c r="D839" s="289"/>
      <c r="E839" s="289"/>
      <c r="F839" s="290"/>
      <c r="G839" s="292"/>
      <c r="H839" s="116"/>
      <c r="I839" s="292"/>
      <c r="J839" s="116"/>
      <c r="K839" s="370" t="str">
        <f t="shared" si="357"/>
        <v/>
      </c>
      <c r="L839" s="370">
        <f t="shared" si="358"/>
        <v>0</v>
      </c>
      <c r="M839" s="370">
        <f t="shared" si="359"/>
        <v>0</v>
      </c>
      <c r="N839" s="371" t="str">
        <f t="shared" si="367"/>
        <v/>
      </c>
      <c r="O839" s="371" t="str">
        <f t="shared" si="368"/>
        <v/>
      </c>
      <c r="P839" s="371" t="str">
        <f t="shared" si="369"/>
        <v/>
      </c>
      <c r="Q839" s="371" t="str">
        <f t="shared" si="370"/>
        <v/>
      </c>
      <c r="R839" s="371" t="str">
        <f t="shared" si="371"/>
        <v/>
      </c>
      <c r="S839" s="371" t="str">
        <f t="shared" si="372"/>
        <v/>
      </c>
      <c r="T839" s="443" t="str">
        <f t="shared" si="360"/>
        <v/>
      </c>
      <c r="U839" s="539"/>
      <c r="V839" s="117"/>
      <c r="W839" s="118"/>
      <c r="X839" s="119"/>
      <c r="Y839" s="120"/>
      <c r="Z839" s="122"/>
      <c r="AA839" s="121"/>
      <c r="AB839" s="443" t="str">
        <f t="shared" si="361"/>
        <v/>
      </c>
      <c r="AC839" s="734" t="str">
        <f t="shared" si="362"/>
        <v/>
      </c>
      <c r="AD839" s="372"/>
      <c r="AE839" s="485"/>
      <c r="AF839" s="373" t="str">
        <f t="shared" si="373"/>
        <v/>
      </c>
      <c r="AG839" s="373" t="str">
        <f t="shared" si="374"/>
        <v/>
      </c>
      <c r="AH839" s="374" t="str">
        <f t="shared" si="375"/>
        <v/>
      </c>
      <c r="AI839" s="375" t="str">
        <f t="shared" si="376"/>
        <v/>
      </c>
      <c r="AJ839" s="375" t="str">
        <f t="shared" si="377"/>
        <v/>
      </c>
      <c r="AK839" s="375" t="str">
        <f t="shared" si="378"/>
        <v/>
      </c>
      <c r="AL839" s="375" t="str">
        <f t="shared" si="379"/>
        <v/>
      </c>
      <c r="AM839" s="375" t="str">
        <f t="shared" si="380"/>
        <v/>
      </c>
      <c r="AN839" s="376" t="str">
        <f>IF(AF839="","",IF(OR(AH839="",AH839="-"),"－",IF(OR(AM839=8,AM839=9),"",IF(OR(AJ839=3,AJ839=4,AJ839=5,AJ839=6),VLOOKUP(AH839,INDEX((係数_バス貨物_ガソリン,係数_バス貨物_CNG,係数_バス貨物_軽油,係数_バス貨物_メタノール,係数_バス貨物_LPG),MATCH(AL839,【参考】排出ガスレベル!$AI$4:$AI$671,1),1,AR839):INDEX((係数_バス貨物_ガソリン,係数_バス貨物_CNG,係数_バス貨物_軽油,係数_バス貨物_メタノール,係数_バス貨物_LPG),MATCH(AL839+1,【参考】排出ガスレベル!$AI$4:$AI$671,1)-1,5,AR839),2,FALSE),IF(OR(AJ839=1,AJ839=2),VLOOKUP(AH839,INDEX((係数_乗用_ガソリン,係数_乗用_CNG,係数_乗用_軽油,係数_乗用_メタノール,係数_乗用_LPG),1,1,AR839):INDEX((係数_乗用_ガソリン,係数_乗用_CNG,係数_乗用_軽油,係数_乗用_メタノール,係数_乗用_LPG),125,5,AR839),2,FALSE))))))</f>
        <v/>
      </c>
      <c r="AO839" s="376" t="str">
        <f>IF(T839="","",IF(OR(AH839="",AH839="-"),"－",IF(OR(AM839=8,AM839=9),"",IF(OR(AJ839=3,AJ839=4,AJ839=5,AJ839=6),VLOOKUP(AH839,INDEX((係数_バス貨物_ガソリン,係数_バス貨物_CNG,係数_バス貨物_軽油,係数_バス貨物_メタノール,係数_バス貨物_LPG),MATCH(AL839,【参考】排出ガスレベル!$AI$4:$AI$671,1),1,AR839):INDEX((係数_バス貨物_ガソリン,係数_バス貨物_CNG,係数_バス貨物_軽油,係数_バス貨物_メタノール,係数_バス貨物_LPG),MATCH(AL839+1,【参考】排出ガスレベル!$AI$4:$AI$671,1)-1,5,AR839),3,FALSE),IF(OR(AJ839=1,AJ839=2),VLOOKUP(AH839,INDEX((係数_乗用_ガソリン,係数_乗用_CNG,係数_乗用_軽油,係数_乗用_メタノール,係数_乗用_LPG),1,1,AR839):INDEX((係数_乗用_ガソリン,係数_乗用_CNG,係数_乗用_軽油,係数_乗用_メタノール,係数_乗用_LPG),125,5,AR839),3,FALSE))))))</f>
        <v/>
      </c>
      <c r="AP839" s="375" t="str">
        <f t="shared" si="381"/>
        <v/>
      </c>
      <c r="AQ839" s="444" t="str">
        <f t="shared" si="382"/>
        <v/>
      </c>
      <c r="AR839" s="375" t="str">
        <f t="shared" si="385"/>
        <v/>
      </c>
      <c r="AS839" s="377" t="str">
        <f t="shared" si="383"/>
        <v/>
      </c>
      <c r="AT839" s="378" t="str">
        <f t="shared" si="384"/>
        <v/>
      </c>
      <c r="AX839" s="625" t="b">
        <f t="shared" si="386"/>
        <v>0</v>
      </c>
      <c r="AY839" s="7" t="str">
        <f t="shared" si="387"/>
        <v>FALSEFALSEFALSE</v>
      </c>
      <c r="AZ839" s="626">
        <f t="shared" si="363"/>
        <v>0</v>
      </c>
      <c r="BA839" s="627" t="str">
        <f t="shared" si="364"/>
        <v/>
      </c>
      <c r="BB839" s="627">
        <f t="shared" si="365"/>
        <v>0</v>
      </c>
      <c r="BC839" s="690" t="str">
        <f t="shared" si="366"/>
        <v/>
      </c>
    </row>
    <row r="840" spans="1:55">
      <c r="A840" s="381">
        <v>784</v>
      </c>
      <c r="B840" s="117"/>
      <c r="C840" s="288"/>
      <c r="D840" s="289"/>
      <c r="E840" s="289"/>
      <c r="F840" s="290"/>
      <c r="G840" s="292"/>
      <c r="H840" s="116"/>
      <c r="I840" s="292"/>
      <c r="J840" s="116"/>
      <c r="K840" s="370" t="str">
        <f t="shared" si="357"/>
        <v/>
      </c>
      <c r="L840" s="370">
        <f t="shared" si="358"/>
        <v>0</v>
      </c>
      <c r="M840" s="370">
        <f t="shared" si="359"/>
        <v>0</v>
      </c>
      <c r="N840" s="371" t="str">
        <f t="shared" si="367"/>
        <v/>
      </c>
      <c r="O840" s="371" t="str">
        <f t="shared" si="368"/>
        <v/>
      </c>
      <c r="P840" s="371" t="str">
        <f t="shared" si="369"/>
        <v/>
      </c>
      <c r="Q840" s="371" t="str">
        <f t="shared" si="370"/>
        <v/>
      </c>
      <c r="R840" s="371" t="str">
        <f t="shared" si="371"/>
        <v/>
      </c>
      <c r="S840" s="371" t="str">
        <f t="shared" si="372"/>
        <v/>
      </c>
      <c r="T840" s="443" t="str">
        <f t="shared" si="360"/>
        <v/>
      </c>
      <c r="U840" s="539"/>
      <c r="V840" s="117"/>
      <c r="W840" s="118"/>
      <c r="X840" s="119"/>
      <c r="Y840" s="120"/>
      <c r="Z840" s="122"/>
      <c r="AA840" s="121"/>
      <c r="AB840" s="443" t="str">
        <f t="shared" si="361"/>
        <v/>
      </c>
      <c r="AC840" s="734" t="str">
        <f t="shared" si="362"/>
        <v/>
      </c>
      <c r="AD840" s="372"/>
      <c r="AE840" s="485"/>
      <c r="AF840" s="373" t="str">
        <f t="shared" si="373"/>
        <v/>
      </c>
      <c r="AG840" s="373" t="str">
        <f t="shared" si="374"/>
        <v/>
      </c>
      <c r="AH840" s="374" t="str">
        <f t="shared" si="375"/>
        <v/>
      </c>
      <c r="AI840" s="375" t="str">
        <f t="shared" si="376"/>
        <v/>
      </c>
      <c r="AJ840" s="375" t="str">
        <f t="shared" si="377"/>
        <v/>
      </c>
      <c r="AK840" s="375" t="str">
        <f t="shared" si="378"/>
        <v/>
      </c>
      <c r="AL840" s="375" t="str">
        <f t="shared" si="379"/>
        <v/>
      </c>
      <c r="AM840" s="375" t="str">
        <f t="shared" si="380"/>
        <v/>
      </c>
      <c r="AN840" s="376" t="str">
        <f>IF(AF840="","",IF(OR(AH840="",AH840="-"),"－",IF(OR(AM840=8,AM840=9),"",IF(OR(AJ840=3,AJ840=4,AJ840=5,AJ840=6),VLOOKUP(AH840,INDEX((係数_バス貨物_ガソリン,係数_バス貨物_CNG,係数_バス貨物_軽油,係数_バス貨物_メタノール,係数_バス貨物_LPG),MATCH(AL840,【参考】排出ガスレベル!$AI$4:$AI$671,1),1,AR840):INDEX((係数_バス貨物_ガソリン,係数_バス貨物_CNG,係数_バス貨物_軽油,係数_バス貨物_メタノール,係数_バス貨物_LPG),MATCH(AL840+1,【参考】排出ガスレベル!$AI$4:$AI$671,1)-1,5,AR840),2,FALSE),IF(OR(AJ840=1,AJ840=2),VLOOKUP(AH840,INDEX((係数_乗用_ガソリン,係数_乗用_CNG,係数_乗用_軽油,係数_乗用_メタノール,係数_乗用_LPG),1,1,AR840):INDEX((係数_乗用_ガソリン,係数_乗用_CNG,係数_乗用_軽油,係数_乗用_メタノール,係数_乗用_LPG),125,5,AR840),2,FALSE))))))</f>
        <v/>
      </c>
      <c r="AO840" s="376" t="str">
        <f>IF(T840="","",IF(OR(AH840="",AH840="-"),"－",IF(OR(AM840=8,AM840=9),"",IF(OR(AJ840=3,AJ840=4,AJ840=5,AJ840=6),VLOOKUP(AH840,INDEX((係数_バス貨物_ガソリン,係数_バス貨物_CNG,係数_バス貨物_軽油,係数_バス貨物_メタノール,係数_バス貨物_LPG),MATCH(AL840,【参考】排出ガスレベル!$AI$4:$AI$671,1),1,AR840):INDEX((係数_バス貨物_ガソリン,係数_バス貨物_CNG,係数_バス貨物_軽油,係数_バス貨物_メタノール,係数_バス貨物_LPG),MATCH(AL840+1,【参考】排出ガスレベル!$AI$4:$AI$671,1)-1,5,AR840),3,FALSE),IF(OR(AJ840=1,AJ840=2),VLOOKUP(AH840,INDEX((係数_乗用_ガソリン,係数_乗用_CNG,係数_乗用_軽油,係数_乗用_メタノール,係数_乗用_LPG),1,1,AR840):INDEX((係数_乗用_ガソリン,係数_乗用_CNG,係数_乗用_軽油,係数_乗用_メタノール,係数_乗用_LPG),125,5,AR840),3,FALSE))))))</f>
        <v/>
      </c>
      <c r="AP840" s="375" t="str">
        <f t="shared" si="381"/>
        <v/>
      </c>
      <c r="AQ840" s="444" t="str">
        <f t="shared" si="382"/>
        <v/>
      </c>
      <c r="AR840" s="375" t="str">
        <f t="shared" si="385"/>
        <v/>
      </c>
      <c r="AS840" s="377" t="str">
        <f t="shared" si="383"/>
        <v/>
      </c>
      <c r="AT840" s="378" t="str">
        <f t="shared" si="384"/>
        <v/>
      </c>
      <c r="AX840" s="625" t="b">
        <f t="shared" si="386"/>
        <v>0</v>
      </c>
      <c r="AY840" s="7" t="str">
        <f t="shared" si="387"/>
        <v>FALSEFALSEFALSE</v>
      </c>
      <c r="AZ840" s="626">
        <f t="shared" si="363"/>
        <v>0</v>
      </c>
      <c r="BA840" s="627" t="str">
        <f t="shared" si="364"/>
        <v/>
      </c>
      <c r="BB840" s="627">
        <f t="shared" si="365"/>
        <v>0</v>
      </c>
      <c r="BC840" s="690" t="str">
        <f t="shared" si="366"/>
        <v/>
      </c>
    </row>
    <row r="841" spans="1:55">
      <c r="A841" s="381">
        <v>785</v>
      </c>
      <c r="B841" s="117"/>
      <c r="C841" s="288"/>
      <c r="D841" s="289"/>
      <c r="E841" s="289"/>
      <c r="F841" s="290"/>
      <c r="G841" s="292"/>
      <c r="H841" s="116"/>
      <c r="I841" s="292"/>
      <c r="J841" s="116"/>
      <c r="K841" s="370" t="str">
        <f t="shared" si="357"/>
        <v/>
      </c>
      <c r="L841" s="370">
        <f t="shared" si="358"/>
        <v>0</v>
      </c>
      <c r="M841" s="370">
        <f t="shared" si="359"/>
        <v>0</v>
      </c>
      <c r="N841" s="371" t="str">
        <f t="shared" si="367"/>
        <v/>
      </c>
      <c r="O841" s="371" t="str">
        <f t="shared" si="368"/>
        <v/>
      </c>
      <c r="P841" s="371" t="str">
        <f t="shared" si="369"/>
        <v/>
      </c>
      <c r="Q841" s="371" t="str">
        <f t="shared" si="370"/>
        <v/>
      </c>
      <c r="R841" s="371" t="str">
        <f t="shared" si="371"/>
        <v/>
      </c>
      <c r="S841" s="371" t="str">
        <f t="shared" si="372"/>
        <v/>
      </c>
      <c r="T841" s="443" t="str">
        <f t="shared" si="360"/>
        <v/>
      </c>
      <c r="U841" s="539"/>
      <c r="V841" s="117"/>
      <c r="W841" s="118"/>
      <c r="X841" s="119"/>
      <c r="Y841" s="120"/>
      <c r="Z841" s="122"/>
      <c r="AA841" s="121"/>
      <c r="AB841" s="443" t="str">
        <f t="shared" si="361"/>
        <v/>
      </c>
      <c r="AC841" s="734" t="str">
        <f t="shared" si="362"/>
        <v/>
      </c>
      <c r="AD841" s="372"/>
      <c r="AE841" s="485"/>
      <c r="AF841" s="373" t="str">
        <f t="shared" si="373"/>
        <v/>
      </c>
      <c r="AG841" s="373" t="str">
        <f t="shared" si="374"/>
        <v/>
      </c>
      <c r="AH841" s="374" t="str">
        <f t="shared" si="375"/>
        <v/>
      </c>
      <c r="AI841" s="375" t="str">
        <f t="shared" si="376"/>
        <v/>
      </c>
      <c r="AJ841" s="375" t="str">
        <f t="shared" si="377"/>
        <v/>
      </c>
      <c r="AK841" s="375" t="str">
        <f t="shared" si="378"/>
        <v/>
      </c>
      <c r="AL841" s="375" t="str">
        <f t="shared" si="379"/>
        <v/>
      </c>
      <c r="AM841" s="375" t="str">
        <f t="shared" si="380"/>
        <v/>
      </c>
      <c r="AN841" s="376" t="str">
        <f>IF(AF841="","",IF(OR(AH841="",AH841="-"),"－",IF(OR(AM841=8,AM841=9),"",IF(OR(AJ841=3,AJ841=4,AJ841=5,AJ841=6),VLOOKUP(AH841,INDEX((係数_バス貨物_ガソリン,係数_バス貨物_CNG,係数_バス貨物_軽油,係数_バス貨物_メタノール,係数_バス貨物_LPG),MATCH(AL841,【参考】排出ガスレベル!$AI$4:$AI$671,1),1,AR841):INDEX((係数_バス貨物_ガソリン,係数_バス貨物_CNG,係数_バス貨物_軽油,係数_バス貨物_メタノール,係数_バス貨物_LPG),MATCH(AL841+1,【参考】排出ガスレベル!$AI$4:$AI$671,1)-1,5,AR841),2,FALSE),IF(OR(AJ841=1,AJ841=2),VLOOKUP(AH841,INDEX((係数_乗用_ガソリン,係数_乗用_CNG,係数_乗用_軽油,係数_乗用_メタノール,係数_乗用_LPG),1,1,AR841):INDEX((係数_乗用_ガソリン,係数_乗用_CNG,係数_乗用_軽油,係数_乗用_メタノール,係数_乗用_LPG),125,5,AR841),2,FALSE))))))</f>
        <v/>
      </c>
      <c r="AO841" s="376" t="str">
        <f>IF(T841="","",IF(OR(AH841="",AH841="-"),"－",IF(OR(AM841=8,AM841=9),"",IF(OR(AJ841=3,AJ841=4,AJ841=5,AJ841=6),VLOOKUP(AH841,INDEX((係数_バス貨物_ガソリン,係数_バス貨物_CNG,係数_バス貨物_軽油,係数_バス貨物_メタノール,係数_バス貨物_LPG),MATCH(AL841,【参考】排出ガスレベル!$AI$4:$AI$671,1),1,AR841):INDEX((係数_バス貨物_ガソリン,係数_バス貨物_CNG,係数_バス貨物_軽油,係数_バス貨物_メタノール,係数_バス貨物_LPG),MATCH(AL841+1,【参考】排出ガスレベル!$AI$4:$AI$671,1)-1,5,AR841),3,FALSE),IF(OR(AJ841=1,AJ841=2),VLOOKUP(AH841,INDEX((係数_乗用_ガソリン,係数_乗用_CNG,係数_乗用_軽油,係数_乗用_メタノール,係数_乗用_LPG),1,1,AR841):INDEX((係数_乗用_ガソリン,係数_乗用_CNG,係数_乗用_軽油,係数_乗用_メタノール,係数_乗用_LPG),125,5,AR841),3,FALSE))))))</f>
        <v/>
      </c>
      <c r="AP841" s="375" t="str">
        <f t="shared" si="381"/>
        <v/>
      </c>
      <c r="AQ841" s="444" t="str">
        <f t="shared" si="382"/>
        <v/>
      </c>
      <c r="AR841" s="375" t="str">
        <f t="shared" si="385"/>
        <v/>
      </c>
      <c r="AS841" s="377" t="str">
        <f t="shared" si="383"/>
        <v/>
      </c>
      <c r="AT841" s="378" t="str">
        <f t="shared" si="384"/>
        <v/>
      </c>
      <c r="AX841" s="625" t="b">
        <f t="shared" si="386"/>
        <v>0</v>
      </c>
      <c r="AY841" s="7" t="str">
        <f t="shared" si="387"/>
        <v>FALSEFALSEFALSE</v>
      </c>
      <c r="AZ841" s="626">
        <f t="shared" si="363"/>
        <v>0</v>
      </c>
      <c r="BA841" s="627" t="str">
        <f t="shared" si="364"/>
        <v/>
      </c>
      <c r="BB841" s="627">
        <f t="shared" si="365"/>
        <v>0</v>
      </c>
      <c r="BC841" s="690" t="str">
        <f t="shared" si="366"/>
        <v/>
      </c>
    </row>
    <row r="842" spans="1:55">
      <c r="A842" s="381">
        <v>786</v>
      </c>
      <c r="B842" s="117"/>
      <c r="C842" s="288"/>
      <c r="D842" s="289"/>
      <c r="E842" s="289"/>
      <c r="F842" s="290"/>
      <c r="G842" s="292"/>
      <c r="H842" s="116"/>
      <c r="I842" s="292"/>
      <c r="J842" s="116"/>
      <c r="K842" s="370" t="str">
        <f t="shared" si="357"/>
        <v/>
      </c>
      <c r="L842" s="370">
        <f t="shared" si="358"/>
        <v>0</v>
      </c>
      <c r="M842" s="370">
        <f t="shared" si="359"/>
        <v>0</v>
      </c>
      <c r="N842" s="371" t="str">
        <f t="shared" si="367"/>
        <v/>
      </c>
      <c r="O842" s="371" t="str">
        <f t="shared" si="368"/>
        <v/>
      </c>
      <c r="P842" s="371" t="str">
        <f t="shared" si="369"/>
        <v/>
      </c>
      <c r="Q842" s="371" t="str">
        <f t="shared" si="370"/>
        <v/>
      </c>
      <c r="R842" s="371" t="str">
        <f t="shared" si="371"/>
        <v/>
      </c>
      <c r="S842" s="371" t="str">
        <f t="shared" si="372"/>
        <v/>
      </c>
      <c r="T842" s="443" t="str">
        <f t="shared" si="360"/>
        <v/>
      </c>
      <c r="U842" s="539"/>
      <c r="V842" s="117"/>
      <c r="W842" s="118"/>
      <c r="X842" s="119"/>
      <c r="Y842" s="120"/>
      <c r="Z842" s="122"/>
      <c r="AA842" s="121"/>
      <c r="AB842" s="443" t="str">
        <f t="shared" si="361"/>
        <v/>
      </c>
      <c r="AC842" s="734" t="str">
        <f t="shared" si="362"/>
        <v/>
      </c>
      <c r="AD842" s="372"/>
      <c r="AE842" s="485"/>
      <c r="AF842" s="373" t="str">
        <f t="shared" si="373"/>
        <v/>
      </c>
      <c r="AG842" s="373" t="str">
        <f t="shared" si="374"/>
        <v/>
      </c>
      <c r="AH842" s="374" t="str">
        <f t="shared" si="375"/>
        <v/>
      </c>
      <c r="AI842" s="375" t="str">
        <f t="shared" si="376"/>
        <v/>
      </c>
      <c r="AJ842" s="375" t="str">
        <f t="shared" si="377"/>
        <v/>
      </c>
      <c r="AK842" s="375" t="str">
        <f t="shared" si="378"/>
        <v/>
      </c>
      <c r="AL842" s="375" t="str">
        <f t="shared" si="379"/>
        <v/>
      </c>
      <c r="AM842" s="375" t="str">
        <f t="shared" si="380"/>
        <v/>
      </c>
      <c r="AN842" s="376" t="str">
        <f>IF(AF842="","",IF(OR(AH842="",AH842="-"),"－",IF(OR(AM842=8,AM842=9),"",IF(OR(AJ842=3,AJ842=4,AJ842=5,AJ842=6),VLOOKUP(AH842,INDEX((係数_バス貨物_ガソリン,係数_バス貨物_CNG,係数_バス貨物_軽油,係数_バス貨物_メタノール,係数_バス貨物_LPG),MATCH(AL842,【参考】排出ガスレベル!$AI$4:$AI$671,1),1,AR842):INDEX((係数_バス貨物_ガソリン,係数_バス貨物_CNG,係数_バス貨物_軽油,係数_バス貨物_メタノール,係数_バス貨物_LPG),MATCH(AL842+1,【参考】排出ガスレベル!$AI$4:$AI$671,1)-1,5,AR842),2,FALSE),IF(OR(AJ842=1,AJ842=2),VLOOKUP(AH842,INDEX((係数_乗用_ガソリン,係数_乗用_CNG,係数_乗用_軽油,係数_乗用_メタノール,係数_乗用_LPG),1,1,AR842):INDEX((係数_乗用_ガソリン,係数_乗用_CNG,係数_乗用_軽油,係数_乗用_メタノール,係数_乗用_LPG),125,5,AR842),2,FALSE))))))</f>
        <v/>
      </c>
      <c r="AO842" s="376" t="str">
        <f>IF(T842="","",IF(OR(AH842="",AH842="-"),"－",IF(OR(AM842=8,AM842=9),"",IF(OR(AJ842=3,AJ842=4,AJ842=5,AJ842=6),VLOOKUP(AH842,INDEX((係数_バス貨物_ガソリン,係数_バス貨物_CNG,係数_バス貨物_軽油,係数_バス貨物_メタノール,係数_バス貨物_LPG),MATCH(AL842,【参考】排出ガスレベル!$AI$4:$AI$671,1),1,AR842):INDEX((係数_バス貨物_ガソリン,係数_バス貨物_CNG,係数_バス貨物_軽油,係数_バス貨物_メタノール,係数_バス貨物_LPG),MATCH(AL842+1,【参考】排出ガスレベル!$AI$4:$AI$671,1)-1,5,AR842),3,FALSE),IF(OR(AJ842=1,AJ842=2),VLOOKUP(AH842,INDEX((係数_乗用_ガソリン,係数_乗用_CNG,係数_乗用_軽油,係数_乗用_メタノール,係数_乗用_LPG),1,1,AR842):INDEX((係数_乗用_ガソリン,係数_乗用_CNG,係数_乗用_軽油,係数_乗用_メタノール,係数_乗用_LPG),125,5,AR842),3,FALSE))))))</f>
        <v/>
      </c>
      <c r="AP842" s="375" t="str">
        <f t="shared" si="381"/>
        <v/>
      </c>
      <c r="AQ842" s="444" t="str">
        <f t="shared" si="382"/>
        <v/>
      </c>
      <c r="AR842" s="375" t="str">
        <f t="shared" si="385"/>
        <v/>
      </c>
      <c r="AS842" s="377" t="str">
        <f t="shared" si="383"/>
        <v/>
      </c>
      <c r="AT842" s="378" t="str">
        <f t="shared" si="384"/>
        <v/>
      </c>
      <c r="AX842" s="625" t="b">
        <f t="shared" si="386"/>
        <v>0</v>
      </c>
      <c r="AY842" s="7" t="str">
        <f t="shared" si="387"/>
        <v>FALSEFALSEFALSE</v>
      </c>
      <c r="AZ842" s="626">
        <f t="shared" si="363"/>
        <v>0</v>
      </c>
      <c r="BA842" s="627" t="str">
        <f t="shared" si="364"/>
        <v/>
      </c>
      <c r="BB842" s="627">
        <f t="shared" si="365"/>
        <v>0</v>
      </c>
      <c r="BC842" s="690" t="str">
        <f t="shared" si="366"/>
        <v/>
      </c>
    </row>
    <row r="843" spans="1:55">
      <c r="A843" s="381">
        <v>787</v>
      </c>
      <c r="B843" s="117"/>
      <c r="C843" s="288"/>
      <c r="D843" s="289"/>
      <c r="E843" s="289"/>
      <c r="F843" s="290"/>
      <c r="G843" s="292"/>
      <c r="H843" s="116"/>
      <c r="I843" s="292"/>
      <c r="J843" s="116"/>
      <c r="K843" s="370" t="str">
        <f t="shared" si="357"/>
        <v/>
      </c>
      <c r="L843" s="370">
        <f t="shared" si="358"/>
        <v>0</v>
      </c>
      <c r="M843" s="370">
        <f t="shared" si="359"/>
        <v>0</v>
      </c>
      <c r="N843" s="371" t="str">
        <f t="shared" si="367"/>
        <v/>
      </c>
      <c r="O843" s="371" t="str">
        <f t="shared" si="368"/>
        <v/>
      </c>
      <c r="P843" s="371" t="str">
        <f t="shared" si="369"/>
        <v/>
      </c>
      <c r="Q843" s="371" t="str">
        <f t="shared" si="370"/>
        <v/>
      </c>
      <c r="R843" s="371" t="str">
        <f t="shared" si="371"/>
        <v/>
      </c>
      <c r="S843" s="371" t="str">
        <f t="shared" si="372"/>
        <v/>
      </c>
      <c r="T843" s="443" t="str">
        <f t="shared" si="360"/>
        <v/>
      </c>
      <c r="U843" s="539"/>
      <c r="V843" s="117"/>
      <c r="W843" s="118"/>
      <c r="X843" s="119"/>
      <c r="Y843" s="120"/>
      <c r="Z843" s="122"/>
      <c r="AA843" s="121"/>
      <c r="AB843" s="443" t="str">
        <f t="shared" si="361"/>
        <v/>
      </c>
      <c r="AC843" s="734" t="str">
        <f t="shared" si="362"/>
        <v/>
      </c>
      <c r="AD843" s="372"/>
      <c r="AE843" s="485"/>
      <c r="AF843" s="373" t="str">
        <f t="shared" si="373"/>
        <v/>
      </c>
      <c r="AG843" s="373" t="str">
        <f t="shared" si="374"/>
        <v/>
      </c>
      <c r="AH843" s="374" t="str">
        <f t="shared" si="375"/>
        <v/>
      </c>
      <c r="AI843" s="375" t="str">
        <f t="shared" si="376"/>
        <v/>
      </c>
      <c r="AJ843" s="375" t="str">
        <f t="shared" si="377"/>
        <v/>
      </c>
      <c r="AK843" s="375" t="str">
        <f t="shared" si="378"/>
        <v/>
      </c>
      <c r="AL843" s="375" t="str">
        <f t="shared" si="379"/>
        <v/>
      </c>
      <c r="AM843" s="375" t="str">
        <f t="shared" si="380"/>
        <v/>
      </c>
      <c r="AN843" s="376" t="str">
        <f>IF(AF843="","",IF(OR(AH843="",AH843="-"),"－",IF(OR(AM843=8,AM843=9),"",IF(OR(AJ843=3,AJ843=4,AJ843=5,AJ843=6),VLOOKUP(AH843,INDEX((係数_バス貨物_ガソリン,係数_バス貨物_CNG,係数_バス貨物_軽油,係数_バス貨物_メタノール,係数_バス貨物_LPG),MATCH(AL843,【参考】排出ガスレベル!$AI$4:$AI$671,1),1,AR843):INDEX((係数_バス貨物_ガソリン,係数_バス貨物_CNG,係数_バス貨物_軽油,係数_バス貨物_メタノール,係数_バス貨物_LPG),MATCH(AL843+1,【参考】排出ガスレベル!$AI$4:$AI$671,1)-1,5,AR843),2,FALSE),IF(OR(AJ843=1,AJ843=2),VLOOKUP(AH843,INDEX((係数_乗用_ガソリン,係数_乗用_CNG,係数_乗用_軽油,係数_乗用_メタノール,係数_乗用_LPG),1,1,AR843):INDEX((係数_乗用_ガソリン,係数_乗用_CNG,係数_乗用_軽油,係数_乗用_メタノール,係数_乗用_LPG),125,5,AR843),2,FALSE))))))</f>
        <v/>
      </c>
      <c r="AO843" s="376" t="str">
        <f>IF(T843="","",IF(OR(AH843="",AH843="-"),"－",IF(OR(AM843=8,AM843=9),"",IF(OR(AJ843=3,AJ843=4,AJ843=5,AJ843=6),VLOOKUP(AH843,INDEX((係数_バス貨物_ガソリン,係数_バス貨物_CNG,係数_バス貨物_軽油,係数_バス貨物_メタノール,係数_バス貨物_LPG),MATCH(AL843,【参考】排出ガスレベル!$AI$4:$AI$671,1),1,AR843):INDEX((係数_バス貨物_ガソリン,係数_バス貨物_CNG,係数_バス貨物_軽油,係数_バス貨物_メタノール,係数_バス貨物_LPG),MATCH(AL843+1,【参考】排出ガスレベル!$AI$4:$AI$671,1)-1,5,AR843),3,FALSE),IF(OR(AJ843=1,AJ843=2),VLOOKUP(AH843,INDEX((係数_乗用_ガソリン,係数_乗用_CNG,係数_乗用_軽油,係数_乗用_メタノール,係数_乗用_LPG),1,1,AR843):INDEX((係数_乗用_ガソリン,係数_乗用_CNG,係数_乗用_軽油,係数_乗用_メタノール,係数_乗用_LPG),125,5,AR843),3,FALSE))))))</f>
        <v/>
      </c>
      <c r="AP843" s="375" t="str">
        <f t="shared" si="381"/>
        <v/>
      </c>
      <c r="AQ843" s="444" t="str">
        <f t="shared" si="382"/>
        <v/>
      </c>
      <c r="AR843" s="375" t="str">
        <f t="shared" si="385"/>
        <v/>
      </c>
      <c r="AS843" s="377" t="str">
        <f t="shared" si="383"/>
        <v/>
      </c>
      <c r="AT843" s="378" t="str">
        <f t="shared" si="384"/>
        <v/>
      </c>
      <c r="AX843" s="625" t="b">
        <f t="shared" si="386"/>
        <v>0</v>
      </c>
      <c r="AY843" s="7" t="str">
        <f t="shared" si="387"/>
        <v>FALSEFALSEFALSE</v>
      </c>
      <c r="AZ843" s="626">
        <f t="shared" si="363"/>
        <v>0</v>
      </c>
      <c r="BA843" s="627" t="str">
        <f t="shared" si="364"/>
        <v/>
      </c>
      <c r="BB843" s="627">
        <f t="shared" si="365"/>
        <v>0</v>
      </c>
      <c r="BC843" s="690" t="str">
        <f t="shared" si="366"/>
        <v/>
      </c>
    </row>
    <row r="844" spans="1:55">
      <c r="A844" s="381">
        <v>788</v>
      </c>
      <c r="B844" s="117"/>
      <c r="C844" s="288"/>
      <c r="D844" s="289"/>
      <c r="E844" s="289"/>
      <c r="F844" s="290"/>
      <c r="G844" s="292"/>
      <c r="H844" s="116"/>
      <c r="I844" s="292"/>
      <c r="J844" s="116"/>
      <c r="K844" s="370" t="str">
        <f t="shared" si="357"/>
        <v/>
      </c>
      <c r="L844" s="370">
        <f t="shared" si="358"/>
        <v>0</v>
      </c>
      <c r="M844" s="370">
        <f t="shared" si="359"/>
        <v>0</v>
      </c>
      <c r="N844" s="371" t="str">
        <f t="shared" si="367"/>
        <v/>
      </c>
      <c r="O844" s="371" t="str">
        <f t="shared" si="368"/>
        <v/>
      </c>
      <c r="P844" s="371" t="str">
        <f t="shared" si="369"/>
        <v/>
      </c>
      <c r="Q844" s="371" t="str">
        <f t="shared" si="370"/>
        <v/>
      </c>
      <c r="R844" s="371" t="str">
        <f t="shared" si="371"/>
        <v/>
      </c>
      <c r="S844" s="371" t="str">
        <f t="shared" si="372"/>
        <v/>
      </c>
      <c r="T844" s="443" t="str">
        <f t="shared" si="360"/>
        <v/>
      </c>
      <c r="U844" s="539"/>
      <c r="V844" s="117"/>
      <c r="W844" s="118"/>
      <c r="X844" s="119"/>
      <c r="Y844" s="120"/>
      <c r="Z844" s="122"/>
      <c r="AA844" s="121"/>
      <c r="AB844" s="443" t="str">
        <f t="shared" si="361"/>
        <v/>
      </c>
      <c r="AC844" s="734" t="str">
        <f t="shared" si="362"/>
        <v/>
      </c>
      <c r="AD844" s="372"/>
      <c r="AE844" s="485"/>
      <c r="AF844" s="373" t="str">
        <f t="shared" si="373"/>
        <v/>
      </c>
      <c r="AG844" s="373" t="str">
        <f t="shared" si="374"/>
        <v/>
      </c>
      <c r="AH844" s="374" t="str">
        <f t="shared" si="375"/>
        <v/>
      </c>
      <c r="AI844" s="375" t="str">
        <f t="shared" si="376"/>
        <v/>
      </c>
      <c r="AJ844" s="375" t="str">
        <f t="shared" si="377"/>
        <v/>
      </c>
      <c r="AK844" s="375" t="str">
        <f t="shared" si="378"/>
        <v/>
      </c>
      <c r="AL844" s="375" t="str">
        <f t="shared" si="379"/>
        <v/>
      </c>
      <c r="AM844" s="375" t="str">
        <f t="shared" si="380"/>
        <v/>
      </c>
      <c r="AN844" s="376" t="str">
        <f>IF(AF844="","",IF(OR(AH844="",AH844="-"),"－",IF(OR(AM844=8,AM844=9),"",IF(OR(AJ844=3,AJ844=4,AJ844=5,AJ844=6),VLOOKUP(AH844,INDEX((係数_バス貨物_ガソリン,係数_バス貨物_CNG,係数_バス貨物_軽油,係数_バス貨物_メタノール,係数_バス貨物_LPG),MATCH(AL844,【参考】排出ガスレベル!$AI$4:$AI$671,1),1,AR844):INDEX((係数_バス貨物_ガソリン,係数_バス貨物_CNG,係数_バス貨物_軽油,係数_バス貨物_メタノール,係数_バス貨物_LPG),MATCH(AL844+1,【参考】排出ガスレベル!$AI$4:$AI$671,1)-1,5,AR844),2,FALSE),IF(OR(AJ844=1,AJ844=2),VLOOKUP(AH844,INDEX((係数_乗用_ガソリン,係数_乗用_CNG,係数_乗用_軽油,係数_乗用_メタノール,係数_乗用_LPG),1,1,AR844):INDEX((係数_乗用_ガソリン,係数_乗用_CNG,係数_乗用_軽油,係数_乗用_メタノール,係数_乗用_LPG),125,5,AR844),2,FALSE))))))</f>
        <v/>
      </c>
      <c r="AO844" s="376" t="str">
        <f>IF(T844="","",IF(OR(AH844="",AH844="-"),"－",IF(OR(AM844=8,AM844=9),"",IF(OR(AJ844=3,AJ844=4,AJ844=5,AJ844=6),VLOOKUP(AH844,INDEX((係数_バス貨物_ガソリン,係数_バス貨物_CNG,係数_バス貨物_軽油,係数_バス貨物_メタノール,係数_バス貨物_LPG),MATCH(AL844,【参考】排出ガスレベル!$AI$4:$AI$671,1),1,AR844):INDEX((係数_バス貨物_ガソリン,係数_バス貨物_CNG,係数_バス貨物_軽油,係数_バス貨物_メタノール,係数_バス貨物_LPG),MATCH(AL844+1,【参考】排出ガスレベル!$AI$4:$AI$671,1)-1,5,AR844),3,FALSE),IF(OR(AJ844=1,AJ844=2),VLOOKUP(AH844,INDEX((係数_乗用_ガソリン,係数_乗用_CNG,係数_乗用_軽油,係数_乗用_メタノール,係数_乗用_LPG),1,1,AR844):INDEX((係数_乗用_ガソリン,係数_乗用_CNG,係数_乗用_軽油,係数_乗用_メタノール,係数_乗用_LPG),125,5,AR844),3,FALSE))))))</f>
        <v/>
      </c>
      <c r="AP844" s="375" t="str">
        <f t="shared" si="381"/>
        <v/>
      </c>
      <c r="AQ844" s="444" t="str">
        <f t="shared" si="382"/>
        <v/>
      </c>
      <c r="AR844" s="375" t="str">
        <f t="shared" si="385"/>
        <v/>
      </c>
      <c r="AS844" s="377" t="str">
        <f t="shared" si="383"/>
        <v/>
      </c>
      <c r="AT844" s="378" t="str">
        <f t="shared" si="384"/>
        <v/>
      </c>
      <c r="AX844" s="625" t="b">
        <f t="shared" si="386"/>
        <v>0</v>
      </c>
      <c r="AY844" s="7" t="str">
        <f t="shared" si="387"/>
        <v>FALSEFALSEFALSE</v>
      </c>
      <c r="AZ844" s="626">
        <f t="shared" si="363"/>
        <v>0</v>
      </c>
      <c r="BA844" s="627" t="str">
        <f t="shared" si="364"/>
        <v/>
      </c>
      <c r="BB844" s="627">
        <f t="shared" si="365"/>
        <v>0</v>
      </c>
      <c r="BC844" s="690" t="str">
        <f t="shared" si="366"/>
        <v/>
      </c>
    </row>
    <row r="845" spans="1:55">
      <c r="A845" s="381">
        <v>789</v>
      </c>
      <c r="B845" s="117"/>
      <c r="C845" s="288"/>
      <c r="D845" s="289"/>
      <c r="E845" s="289"/>
      <c r="F845" s="290"/>
      <c r="G845" s="292"/>
      <c r="H845" s="116"/>
      <c r="I845" s="292"/>
      <c r="J845" s="116"/>
      <c r="K845" s="370" t="str">
        <f t="shared" si="357"/>
        <v/>
      </c>
      <c r="L845" s="370">
        <f t="shared" si="358"/>
        <v>0</v>
      </c>
      <c r="M845" s="370">
        <f t="shared" si="359"/>
        <v>0</v>
      </c>
      <c r="N845" s="371" t="str">
        <f t="shared" si="367"/>
        <v/>
      </c>
      <c r="O845" s="371" t="str">
        <f t="shared" si="368"/>
        <v/>
      </c>
      <c r="P845" s="371" t="str">
        <f t="shared" si="369"/>
        <v/>
      </c>
      <c r="Q845" s="371" t="str">
        <f t="shared" si="370"/>
        <v/>
      </c>
      <c r="R845" s="371" t="str">
        <f t="shared" si="371"/>
        <v/>
      </c>
      <c r="S845" s="371" t="str">
        <f t="shared" si="372"/>
        <v/>
      </c>
      <c r="T845" s="443" t="str">
        <f t="shared" si="360"/>
        <v/>
      </c>
      <c r="U845" s="539"/>
      <c r="V845" s="117"/>
      <c r="W845" s="118"/>
      <c r="X845" s="119"/>
      <c r="Y845" s="120"/>
      <c r="Z845" s="122"/>
      <c r="AA845" s="121"/>
      <c r="AB845" s="443" t="str">
        <f t="shared" si="361"/>
        <v/>
      </c>
      <c r="AC845" s="734" t="str">
        <f t="shared" si="362"/>
        <v/>
      </c>
      <c r="AD845" s="372"/>
      <c r="AE845" s="485"/>
      <c r="AF845" s="373" t="str">
        <f t="shared" si="373"/>
        <v/>
      </c>
      <c r="AG845" s="373" t="str">
        <f t="shared" si="374"/>
        <v/>
      </c>
      <c r="AH845" s="374" t="str">
        <f t="shared" si="375"/>
        <v/>
      </c>
      <c r="AI845" s="375" t="str">
        <f t="shared" si="376"/>
        <v/>
      </c>
      <c r="AJ845" s="375" t="str">
        <f t="shared" si="377"/>
        <v/>
      </c>
      <c r="AK845" s="375" t="str">
        <f t="shared" si="378"/>
        <v/>
      </c>
      <c r="AL845" s="375" t="str">
        <f t="shared" si="379"/>
        <v/>
      </c>
      <c r="AM845" s="375" t="str">
        <f t="shared" si="380"/>
        <v/>
      </c>
      <c r="AN845" s="376" t="str">
        <f>IF(AF845="","",IF(OR(AH845="",AH845="-"),"－",IF(OR(AM845=8,AM845=9),"",IF(OR(AJ845=3,AJ845=4,AJ845=5,AJ845=6),VLOOKUP(AH845,INDEX((係数_バス貨物_ガソリン,係数_バス貨物_CNG,係数_バス貨物_軽油,係数_バス貨物_メタノール,係数_バス貨物_LPG),MATCH(AL845,【参考】排出ガスレベル!$AI$4:$AI$671,1),1,AR845):INDEX((係数_バス貨物_ガソリン,係数_バス貨物_CNG,係数_バス貨物_軽油,係数_バス貨物_メタノール,係数_バス貨物_LPG),MATCH(AL845+1,【参考】排出ガスレベル!$AI$4:$AI$671,1)-1,5,AR845),2,FALSE),IF(OR(AJ845=1,AJ845=2),VLOOKUP(AH845,INDEX((係数_乗用_ガソリン,係数_乗用_CNG,係数_乗用_軽油,係数_乗用_メタノール,係数_乗用_LPG),1,1,AR845):INDEX((係数_乗用_ガソリン,係数_乗用_CNG,係数_乗用_軽油,係数_乗用_メタノール,係数_乗用_LPG),125,5,AR845),2,FALSE))))))</f>
        <v/>
      </c>
      <c r="AO845" s="376" t="str">
        <f>IF(T845="","",IF(OR(AH845="",AH845="-"),"－",IF(OR(AM845=8,AM845=9),"",IF(OR(AJ845=3,AJ845=4,AJ845=5,AJ845=6),VLOOKUP(AH845,INDEX((係数_バス貨物_ガソリン,係数_バス貨物_CNG,係数_バス貨物_軽油,係数_バス貨物_メタノール,係数_バス貨物_LPG),MATCH(AL845,【参考】排出ガスレベル!$AI$4:$AI$671,1),1,AR845):INDEX((係数_バス貨物_ガソリン,係数_バス貨物_CNG,係数_バス貨物_軽油,係数_バス貨物_メタノール,係数_バス貨物_LPG),MATCH(AL845+1,【参考】排出ガスレベル!$AI$4:$AI$671,1)-1,5,AR845),3,FALSE),IF(OR(AJ845=1,AJ845=2),VLOOKUP(AH845,INDEX((係数_乗用_ガソリン,係数_乗用_CNG,係数_乗用_軽油,係数_乗用_メタノール,係数_乗用_LPG),1,1,AR845):INDEX((係数_乗用_ガソリン,係数_乗用_CNG,係数_乗用_軽油,係数_乗用_メタノール,係数_乗用_LPG),125,5,AR845),3,FALSE))))))</f>
        <v/>
      </c>
      <c r="AP845" s="375" t="str">
        <f t="shared" si="381"/>
        <v/>
      </c>
      <c r="AQ845" s="444" t="str">
        <f t="shared" si="382"/>
        <v/>
      </c>
      <c r="AR845" s="375" t="str">
        <f t="shared" si="385"/>
        <v/>
      </c>
      <c r="AS845" s="377" t="str">
        <f t="shared" si="383"/>
        <v/>
      </c>
      <c r="AT845" s="378" t="str">
        <f t="shared" si="384"/>
        <v/>
      </c>
      <c r="AX845" s="625" t="b">
        <f t="shared" si="386"/>
        <v>0</v>
      </c>
      <c r="AY845" s="7" t="str">
        <f t="shared" si="387"/>
        <v>FALSEFALSEFALSE</v>
      </c>
      <c r="AZ845" s="626">
        <f t="shared" si="363"/>
        <v>0</v>
      </c>
      <c r="BA845" s="627" t="str">
        <f t="shared" si="364"/>
        <v/>
      </c>
      <c r="BB845" s="627">
        <f t="shared" si="365"/>
        <v>0</v>
      </c>
      <c r="BC845" s="690" t="str">
        <f t="shared" si="366"/>
        <v/>
      </c>
    </row>
    <row r="846" spans="1:55">
      <c r="A846" s="381">
        <v>790</v>
      </c>
      <c r="B846" s="117"/>
      <c r="C846" s="288"/>
      <c r="D846" s="289"/>
      <c r="E846" s="289"/>
      <c r="F846" s="290"/>
      <c r="G846" s="292"/>
      <c r="H846" s="116"/>
      <c r="I846" s="292"/>
      <c r="J846" s="116"/>
      <c r="K846" s="370" t="str">
        <f t="shared" si="357"/>
        <v/>
      </c>
      <c r="L846" s="370">
        <f t="shared" si="358"/>
        <v>0</v>
      </c>
      <c r="M846" s="370">
        <f t="shared" si="359"/>
        <v>0</v>
      </c>
      <c r="N846" s="371" t="str">
        <f t="shared" si="367"/>
        <v/>
      </c>
      <c r="O846" s="371" t="str">
        <f t="shared" si="368"/>
        <v/>
      </c>
      <c r="P846" s="371" t="str">
        <f t="shared" si="369"/>
        <v/>
      </c>
      <c r="Q846" s="371" t="str">
        <f t="shared" si="370"/>
        <v/>
      </c>
      <c r="R846" s="371" t="str">
        <f t="shared" si="371"/>
        <v/>
      </c>
      <c r="S846" s="371" t="str">
        <f t="shared" si="372"/>
        <v/>
      </c>
      <c r="T846" s="443" t="str">
        <f t="shared" si="360"/>
        <v/>
      </c>
      <c r="U846" s="539"/>
      <c r="V846" s="117"/>
      <c r="W846" s="118"/>
      <c r="X846" s="119"/>
      <c r="Y846" s="120"/>
      <c r="Z846" s="122"/>
      <c r="AA846" s="121"/>
      <c r="AB846" s="443" t="str">
        <f t="shared" si="361"/>
        <v/>
      </c>
      <c r="AC846" s="734" t="str">
        <f t="shared" si="362"/>
        <v/>
      </c>
      <c r="AD846" s="372"/>
      <c r="AE846" s="485"/>
      <c r="AF846" s="373" t="str">
        <f t="shared" si="373"/>
        <v/>
      </c>
      <c r="AG846" s="373" t="str">
        <f t="shared" si="374"/>
        <v/>
      </c>
      <c r="AH846" s="374" t="str">
        <f t="shared" si="375"/>
        <v/>
      </c>
      <c r="AI846" s="375" t="str">
        <f t="shared" si="376"/>
        <v/>
      </c>
      <c r="AJ846" s="375" t="str">
        <f t="shared" si="377"/>
        <v/>
      </c>
      <c r="AK846" s="375" t="str">
        <f t="shared" si="378"/>
        <v/>
      </c>
      <c r="AL846" s="375" t="str">
        <f t="shared" si="379"/>
        <v/>
      </c>
      <c r="AM846" s="375" t="str">
        <f t="shared" si="380"/>
        <v/>
      </c>
      <c r="AN846" s="376" t="str">
        <f>IF(AF846="","",IF(OR(AH846="",AH846="-"),"－",IF(OR(AM846=8,AM846=9),"",IF(OR(AJ846=3,AJ846=4,AJ846=5,AJ846=6),VLOOKUP(AH846,INDEX((係数_バス貨物_ガソリン,係数_バス貨物_CNG,係数_バス貨物_軽油,係数_バス貨物_メタノール,係数_バス貨物_LPG),MATCH(AL846,【参考】排出ガスレベル!$AI$4:$AI$671,1),1,AR846):INDEX((係数_バス貨物_ガソリン,係数_バス貨物_CNG,係数_バス貨物_軽油,係数_バス貨物_メタノール,係数_バス貨物_LPG),MATCH(AL846+1,【参考】排出ガスレベル!$AI$4:$AI$671,1)-1,5,AR846),2,FALSE),IF(OR(AJ846=1,AJ846=2),VLOOKUP(AH846,INDEX((係数_乗用_ガソリン,係数_乗用_CNG,係数_乗用_軽油,係数_乗用_メタノール,係数_乗用_LPG),1,1,AR846):INDEX((係数_乗用_ガソリン,係数_乗用_CNG,係数_乗用_軽油,係数_乗用_メタノール,係数_乗用_LPG),125,5,AR846),2,FALSE))))))</f>
        <v/>
      </c>
      <c r="AO846" s="376" t="str">
        <f>IF(T846="","",IF(OR(AH846="",AH846="-"),"－",IF(OR(AM846=8,AM846=9),"",IF(OR(AJ846=3,AJ846=4,AJ846=5,AJ846=6),VLOOKUP(AH846,INDEX((係数_バス貨物_ガソリン,係数_バス貨物_CNG,係数_バス貨物_軽油,係数_バス貨物_メタノール,係数_バス貨物_LPG),MATCH(AL846,【参考】排出ガスレベル!$AI$4:$AI$671,1),1,AR846):INDEX((係数_バス貨物_ガソリン,係数_バス貨物_CNG,係数_バス貨物_軽油,係数_バス貨物_メタノール,係数_バス貨物_LPG),MATCH(AL846+1,【参考】排出ガスレベル!$AI$4:$AI$671,1)-1,5,AR846),3,FALSE),IF(OR(AJ846=1,AJ846=2),VLOOKUP(AH846,INDEX((係数_乗用_ガソリン,係数_乗用_CNG,係数_乗用_軽油,係数_乗用_メタノール,係数_乗用_LPG),1,1,AR846):INDEX((係数_乗用_ガソリン,係数_乗用_CNG,係数_乗用_軽油,係数_乗用_メタノール,係数_乗用_LPG),125,5,AR846),3,FALSE))))))</f>
        <v/>
      </c>
      <c r="AP846" s="375" t="str">
        <f t="shared" si="381"/>
        <v/>
      </c>
      <c r="AQ846" s="444" t="str">
        <f t="shared" si="382"/>
        <v/>
      </c>
      <c r="AR846" s="375" t="str">
        <f t="shared" si="385"/>
        <v/>
      </c>
      <c r="AS846" s="377" t="str">
        <f t="shared" si="383"/>
        <v/>
      </c>
      <c r="AT846" s="378" t="str">
        <f t="shared" si="384"/>
        <v/>
      </c>
      <c r="AX846" s="625" t="b">
        <f t="shared" si="386"/>
        <v>0</v>
      </c>
      <c r="AY846" s="7" t="str">
        <f t="shared" si="387"/>
        <v>FALSEFALSEFALSE</v>
      </c>
      <c r="AZ846" s="626">
        <f t="shared" si="363"/>
        <v>0</v>
      </c>
      <c r="BA846" s="627" t="str">
        <f t="shared" si="364"/>
        <v/>
      </c>
      <c r="BB846" s="627">
        <f t="shared" si="365"/>
        <v>0</v>
      </c>
      <c r="BC846" s="690" t="str">
        <f t="shared" si="366"/>
        <v/>
      </c>
    </row>
    <row r="847" spans="1:55">
      <c r="A847" s="381">
        <v>791</v>
      </c>
      <c r="B847" s="117"/>
      <c r="C847" s="288"/>
      <c r="D847" s="289"/>
      <c r="E847" s="289"/>
      <c r="F847" s="290"/>
      <c r="G847" s="292"/>
      <c r="H847" s="116"/>
      <c r="I847" s="292"/>
      <c r="J847" s="116"/>
      <c r="K847" s="370" t="str">
        <f t="shared" si="357"/>
        <v/>
      </c>
      <c r="L847" s="370">
        <f t="shared" si="358"/>
        <v>0</v>
      </c>
      <c r="M847" s="370">
        <f t="shared" si="359"/>
        <v>0</v>
      </c>
      <c r="N847" s="371" t="str">
        <f t="shared" si="367"/>
        <v/>
      </c>
      <c r="O847" s="371" t="str">
        <f t="shared" si="368"/>
        <v/>
      </c>
      <c r="P847" s="371" t="str">
        <f t="shared" si="369"/>
        <v/>
      </c>
      <c r="Q847" s="371" t="str">
        <f t="shared" si="370"/>
        <v/>
      </c>
      <c r="R847" s="371" t="str">
        <f t="shared" si="371"/>
        <v/>
      </c>
      <c r="S847" s="371" t="str">
        <f t="shared" si="372"/>
        <v/>
      </c>
      <c r="T847" s="443" t="str">
        <f t="shared" si="360"/>
        <v/>
      </c>
      <c r="U847" s="539"/>
      <c r="V847" s="117"/>
      <c r="W847" s="118"/>
      <c r="X847" s="119"/>
      <c r="Y847" s="120"/>
      <c r="Z847" s="122"/>
      <c r="AA847" s="121"/>
      <c r="AB847" s="443" t="str">
        <f t="shared" si="361"/>
        <v/>
      </c>
      <c r="AC847" s="734" t="str">
        <f t="shared" si="362"/>
        <v/>
      </c>
      <c r="AD847" s="372"/>
      <c r="AE847" s="485"/>
      <c r="AF847" s="373" t="str">
        <f t="shared" si="373"/>
        <v/>
      </c>
      <c r="AG847" s="373" t="str">
        <f t="shared" si="374"/>
        <v/>
      </c>
      <c r="AH847" s="374" t="str">
        <f t="shared" si="375"/>
        <v/>
      </c>
      <c r="AI847" s="375" t="str">
        <f t="shared" si="376"/>
        <v/>
      </c>
      <c r="AJ847" s="375" t="str">
        <f t="shared" si="377"/>
        <v/>
      </c>
      <c r="AK847" s="375" t="str">
        <f t="shared" si="378"/>
        <v/>
      </c>
      <c r="AL847" s="375" t="str">
        <f t="shared" si="379"/>
        <v/>
      </c>
      <c r="AM847" s="375" t="str">
        <f t="shared" si="380"/>
        <v/>
      </c>
      <c r="AN847" s="376" t="str">
        <f>IF(AF847="","",IF(OR(AH847="",AH847="-"),"－",IF(OR(AM847=8,AM847=9),"",IF(OR(AJ847=3,AJ847=4,AJ847=5,AJ847=6),VLOOKUP(AH847,INDEX((係数_バス貨物_ガソリン,係数_バス貨物_CNG,係数_バス貨物_軽油,係数_バス貨物_メタノール,係数_バス貨物_LPG),MATCH(AL847,【参考】排出ガスレベル!$AI$4:$AI$671,1),1,AR847):INDEX((係数_バス貨物_ガソリン,係数_バス貨物_CNG,係数_バス貨物_軽油,係数_バス貨物_メタノール,係数_バス貨物_LPG),MATCH(AL847+1,【参考】排出ガスレベル!$AI$4:$AI$671,1)-1,5,AR847),2,FALSE),IF(OR(AJ847=1,AJ847=2),VLOOKUP(AH847,INDEX((係数_乗用_ガソリン,係数_乗用_CNG,係数_乗用_軽油,係数_乗用_メタノール,係数_乗用_LPG),1,1,AR847):INDEX((係数_乗用_ガソリン,係数_乗用_CNG,係数_乗用_軽油,係数_乗用_メタノール,係数_乗用_LPG),125,5,AR847),2,FALSE))))))</f>
        <v/>
      </c>
      <c r="AO847" s="376" t="str">
        <f>IF(T847="","",IF(OR(AH847="",AH847="-"),"－",IF(OR(AM847=8,AM847=9),"",IF(OR(AJ847=3,AJ847=4,AJ847=5,AJ847=6),VLOOKUP(AH847,INDEX((係数_バス貨物_ガソリン,係数_バス貨物_CNG,係数_バス貨物_軽油,係数_バス貨物_メタノール,係数_バス貨物_LPG),MATCH(AL847,【参考】排出ガスレベル!$AI$4:$AI$671,1),1,AR847):INDEX((係数_バス貨物_ガソリン,係数_バス貨物_CNG,係数_バス貨物_軽油,係数_バス貨物_メタノール,係数_バス貨物_LPG),MATCH(AL847+1,【参考】排出ガスレベル!$AI$4:$AI$671,1)-1,5,AR847),3,FALSE),IF(OR(AJ847=1,AJ847=2),VLOOKUP(AH847,INDEX((係数_乗用_ガソリン,係数_乗用_CNG,係数_乗用_軽油,係数_乗用_メタノール,係数_乗用_LPG),1,1,AR847):INDEX((係数_乗用_ガソリン,係数_乗用_CNG,係数_乗用_軽油,係数_乗用_メタノール,係数_乗用_LPG),125,5,AR847),3,FALSE))))))</f>
        <v/>
      </c>
      <c r="AP847" s="375" t="str">
        <f t="shared" si="381"/>
        <v/>
      </c>
      <c r="AQ847" s="444" t="str">
        <f t="shared" si="382"/>
        <v/>
      </c>
      <c r="AR847" s="375" t="str">
        <f t="shared" si="385"/>
        <v/>
      </c>
      <c r="AS847" s="377" t="str">
        <f t="shared" si="383"/>
        <v/>
      </c>
      <c r="AT847" s="378" t="str">
        <f t="shared" si="384"/>
        <v/>
      </c>
      <c r="AX847" s="625" t="b">
        <f t="shared" si="386"/>
        <v>0</v>
      </c>
      <c r="AY847" s="7" t="str">
        <f t="shared" si="387"/>
        <v>FALSEFALSEFALSE</v>
      </c>
      <c r="AZ847" s="626">
        <f t="shared" si="363"/>
        <v>0</v>
      </c>
      <c r="BA847" s="627" t="str">
        <f t="shared" si="364"/>
        <v/>
      </c>
      <c r="BB847" s="627">
        <f t="shared" si="365"/>
        <v>0</v>
      </c>
      <c r="BC847" s="690" t="str">
        <f t="shared" si="366"/>
        <v/>
      </c>
    </row>
    <row r="848" spans="1:55">
      <c r="A848" s="381">
        <v>792</v>
      </c>
      <c r="B848" s="117"/>
      <c r="C848" s="288"/>
      <c r="D848" s="289"/>
      <c r="E848" s="289"/>
      <c r="F848" s="290"/>
      <c r="G848" s="292"/>
      <c r="H848" s="116"/>
      <c r="I848" s="292"/>
      <c r="J848" s="116"/>
      <c r="K848" s="370" t="str">
        <f t="shared" si="357"/>
        <v/>
      </c>
      <c r="L848" s="370">
        <f t="shared" si="358"/>
        <v>0</v>
      </c>
      <c r="M848" s="370">
        <f t="shared" si="359"/>
        <v>0</v>
      </c>
      <c r="N848" s="371" t="str">
        <f t="shared" si="367"/>
        <v/>
      </c>
      <c r="O848" s="371" t="str">
        <f t="shared" si="368"/>
        <v/>
      </c>
      <c r="P848" s="371" t="str">
        <f t="shared" si="369"/>
        <v/>
      </c>
      <c r="Q848" s="371" t="str">
        <f t="shared" si="370"/>
        <v/>
      </c>
      <c r="R848" s="371" t="str">
        <f t="shared" si="371"/>
        <v/>
      </c>
      <c r="S848" s="371" t="str">
        <f t="shared" si="372"/>
        <v/>
      </c>
      <c r="T848" s="443" t="str">
        <f t="shared" si="360"/>
        <v/>
      </c>
      <c r="U848" s="539"/>
      <c r="V848" s="117"/>
      <c r="W848" s="118"/>
      <c r="X848" s="119"/>
      <c r="Y848" s="120"/>
      <c r="Z848" s="122"/>
      <c r="AA848" s="121"/>
      <c r="AB848" s="443" t="str">
        <f t="shared" si="361"/>
        <v/>
      </c>
      <c r="AC848" s="734" t="str">
        <f t="shared" si="362"/>
        <v/>
      </c>
      <c r="AD848" s="372"/>
      <c r="AE848" s="485"/>
      <c r="AF848" s="373" t="str">
        <f t="shared" si="373"/>
        <v/>
      </c>
      <c r="AG848" s="373" t="str">
        <f t="shared" si="374"/>
        <v/>
      </c>
      <c r="AH848" s="374" t="str">
        <f t="shared" si="375"/>
        <v/>
      </c>
      <c r="AI848" s="375" t="str">
        <f t="shared" si="376"/>
        <v/>
      </c>
      <c r="AJ848" s="375" t="str">
        <f t="shared" si="377"/>
        <v/>
      </c>
      <c r="AK848" s="375" t="str">
        <f t="shared" si="378"/>
        <v/>
      </c>
      <c r="AL848" s="375" t="str">
        <f t="shared" si="379"/>
        <v/>
      </c>
      <c r="AM848" s="375" t="str">
        <f t="shared" si="380"/>
        <v/>
      </c>
      <c r="AN848" s="376" t="str">
        <f>IF(AF848="","",IF(OR(AH848="",AH848="-"),"－",IF(OR(AM848=8,AM848=9),"",IF(OR(AJ848=3,AJ848=4,AJ848=5,AJ848=6),VLOOKUP(AH848,INDEX((係数_バス貨物_ガソリン,係数_バス貨物_CNG,係数_バス貨物_軽油,係数_バス貨物_メタノール,係数_バス貨物_LPG),MATCH(AL848,【参考】排出ガスレベル!$AI$4:$AI$671,1),1,AR848):INDEX((係数_バス貨物_ガソリン,係数_バス貨物_CNG,係数_バス貨物_軽油,係数_バス貨物_メタノール,係数_バス貨物_LPG),MATCH(AL848+1,【参考】排出ガスレベル!$AI$4:$AI$671,1)-1,5,AR848),2,FALSE),IF(OR(AJ848=1,AJ848=2),VLOOKUP(AH848,INDEX((係数_乗用_ガソリン,係数_乗用_CNG,係数_乗用_軽油,係数_乗用_メタノール,係数_乗用_LPG),1,1,AR848):INDEX((係数_乗用_ガソリン,係数_乗用_CNG,係数_乗用_軽油,係数_乗用_メタノール,係数_乗用_LPG),125,5,AR848),2,FALSE))))))</f>
        <v/>
      </c>
      <c r="AO848" s="376" t="str">
        <f>IF(T848="","",IF(OR(AH848="",AH848="-"),"－",IF(OR(AM848=8,AM848=9),"",IF(OR(AJ848=3,AJ848=4,AJ848=5,AJ848=6),VLOOKUP(AH848,INDEX((係数_バス貨物_ガソリン,係数_バス貨物_CNG,係数_バス貨物_軽油,係数_バス貨物_メタノール,係数_バス貨物_LPG),MATCH(AL848,【参考】排出ガスレベル!$AI$4:$AI$671,1),1,AR848):INDEX((係数_バス貨物_ガソリン,係数_バス貨物_CNG,係数_バス貨物_軽油,係数_バス貨物_メタノール,係数_バス貨物_LPG),MATCH(AL848+1,【参考】排出ガスレベル!$AI$4:$AI$671,1)-1,5,AR848),3,FALSE),IF(OR(AJ848=1,AJ848=2),VLOOKUP(AH848,INDEX((係数_乗用_ガソリン,係数_乗用_CNG,係数_乗用_軽油,係数_乗用_メタノール,係数_乗用_LPG),1,1,AR848):INDEX((係数_乗用_ガソリン,係数_乗用_CNG,係数_乗用_軽油,係数_乗用_メタノール,係数_乗用_LPG),125,5,AR848),3,FALSE))))))</f>
        <v/>
      </c>
      <c r="AP848" s="375" t="str">
        <f t="shared" si="381"/>
        <v/>
      </c>
      <c r="AQ848" s="444" t="str">
        <f t="shared" si="382"/>
        <v/>
      </c>
      <c r="AR848" s="375" t="str">
        <f t="shared" si="385"/>
        <v/>
      </c>
      <c r="AS848" s="377" t="str">
        <f t="shared" si="383"/>
        <v/>
      </c>
      <c r="AT848" s="378" t="str">
        <f t="shared" si="384"/>
        <v/>
      </c>
      <c r="AX848" s="625" t="b">
        <f t="shared" si="386"/>
        <v>0</v>
      </c>
      <c r="AY848" s="7" t="str">
        <f t="shared" si="387"/>
        <v>FALSEFALSEFALSE</v>
      </c>
      <c r="AZ848" s="626">
        <f t="shared" si="363"/>
        <v>0</v>
      </c>
      <c r="BA848" s="627" t="str">
        <f t="shared" si="364"/>
        <v/>
      </c>
      <c r="BB848" s="627">
        <f t="shared" si="365"/>
        <v>0</v>
      </c>
      <c r="BC848" s="690" t="str">
        <f t="shared" si="366"/>
        <v/>
      </c>
    </row>
    <row r="849" spans="1:55">
      <c r="A849" s="381">
        <v>793</v>
      </c>
      <c r="B849" s="117"/>
      <c r="C849" s="288"/>
      <c r="D849" s="289"/>
      <c r="E849" s="289"/>
      <c r="F849" s="290"/>
      <c r="G849" s="292"/>
      <c r="H849" s="116"/>
      <c r="I849" s="292"/>
      <c r="J849" s="116"/>
      <c r="K849" s="370" t="str">
        <f t="shared" si="357"/>
        <v/>
      </c>
      <c r="L849" s="370">
        <f t="shared" si="358"/>
        <v>0</v>
      </c>
      <c r="M849" s="370">
        <f t="shared" si="359"/>
        <v>0</v>
      </c>
      <c r="N849" s="371" t="str">
        <f t="shared" si="367"/>
        <v/>
      </c>
      <c r="O849" s="371" t="str">
        <f t="shared" si="368"/>
        <v/>
      </c>
      <c r="P849" s="371" t="str">
        <f t="shared" si="369"/>
        <v/>
      </c>
      <c r="Q849" s="371" t="str">
        <f t="shared" si="370"/>
        <v/>
      </c>
      <c r="R849" s="371" t="str">
        <f t="shared" si="371"/>
        <v/>
      </c>
      <c r="S849" s="371" t="str">
        <f t="shared" si="372"/>
        <v/>
      </c>
      <c r="T849" s="443" t="str">
        <f t="shared" si="360"/>
        <v/>
      </c>
      <c r="U849" s="539"/>
      <c r="V849" s="117"/>
      <c r="W849" s="118"/>
      <c r="X849" s="119"/>
      <c r="Y849" s="120"/>
      <c r="Z849" s="122"/>
      <c r="AA849" s="121"/>
      <c r="AB849" s="443" t="str">
        <f t="shared" si="361"/>
        <v/>
      </c>
      <c r="AC849" s="734" t="str">
        <f t="shared" si="362"/>
        <v/>
      </c>
      <c r="AD849" s="372"/>
      <c r="AE849" s="485"/>
      <c r="AF849" s="373" t="str">
        <f t="shared" si="373"/>
        <v/>
      </c>
      <c r="AG849" s="373" t="str">
        <f t="shared" si="374"/>
        <v/>
      </c>
      <c r="AH849" s="374" t="str">
        <f t="shared" si="375"/>
        <v/>
      </c>
      <c r="AI849" s="375" t="str">
        <f t="shared" si="376"/>
        <v/>
      </c>
      <c r="AJ849" s="375" t="str">
        <f t="shared" si="377"/>
        <v/>
      </c>
      <c r="AK849" s="375" t="str">
        <f t="shared" si="378"/>
        <v/>
      </c>
      <c r="AL849" s="375" t="str">
        <f t="shared" si="379"/>
        <v/>
      </c>
      <c r="AM849" s="375" t="str">
        <f t="shared" si="380"/>
        <v/>
      </c>
      <c r="AN849" s="376" t="str">
        <f>IF(AF849="","",IF(OR(AH849="",AH849="-"),"－",IF(OR(AM849=8,AM849=9),"",IF(OR(AJ849=3,AJ849=4,AJ849=5,AJ849=6),VLOOKUP(AH849,INDEX((係数_バス貨物_ガソリン,係数_バス貨物_CNG,係数_バス貨物_軽油,係数_バス貨物_メタノール,係数_バス貨物_LPG),MATCH(AL849,【参考】排出ガスレベル!$AI$4:$AI$671,1),1,AR849):INDEX((係数_バス貨物_ガソリン,係数_バス貨物_CNG,係数_バス貨物_軽油,係数_バス貨物_メタノール,係数_バス貨物_LPG),MATCH(AL849+1,【参考】排出ガスレベル!$AI$4:$AI$671,1)-1,5,AR849),2,FALSE),IF(OR(AJ849=1,AJ849=2),VLOOKUP(AH849,INDEX((係数_乗用_ガソリン,係数_乗用_CNG,係数_乗用_軽油,係数_乗用_メタノール,係数_乗用_LPG),1,1,AR849):INDEX((係数_乗用_ガソリン,係数_乗用_CNG,係数_乗用_軽油,係数_乗用_メタノール,係数_乗用_LPG),125,5,AR849),2,FALSE))))))</f>
        <v/>
      </c>
      <c r="AO849" s="376" t="str">
        <f>IF(T849="","",IF(OR(AH849="",AH849="-"),"－",IF(OR(AM849=8,AM849=9),"",IF(OR(AJ849=3,AJ849=4,AJ849=5,AJ849=6),VLOOKUP(AH849,INDEX((係数_バス貨物_ガソリン,係数_バス貨物_CNG,係数_バス貨物_軽油,係数_バス貨物_メタノール,係数_バス貨物_LPG),MATCH(AL849,【参考】排出ガスレベル!$AI$4:$AI$671,1),1,AR849):INDEX((係数_バス貨物_ガソリン,係数_バス貨物_CNG,係数_バス貨物_軽油,係数_バス貨物_メタノール,係数_バス貨物_LPG),MATCH(AL849+1,【参考】排出ガスレベル!$AI$4:$AI$671,1)-1,5,AR849),3,FALSE),IF(OR(AJ849=1,AJ849=2),VLOOKUP(AH849,INDEX((係数_乗用_ガソリン,係数_乗用_CNG,係数_乗用_軽油,係数_乗用_メタノール,係数_乗用_LPG),1,1,AR849):INDEX((係数_乗用_ガソリン,係数_乗用_CNG,係数_乗用_軽油,係数_乗用_メタノール,係数_乗用_LPG),125,5,AR849),3,FALSE))))))</f>
        <v/>
      </c>
      <c r="AP849" s="375" t="str">
        <f t="shared" si="381"/>
        <v/>
      </c>
      <c r="AQ849" s="444" t="str">
        <f t="shared" si="382"/>
        <v/>
      </c>
      <c r="AR849" s="375" t="str">
        <f t="shared" si="385"/>
        <v/>
      </c>
      <c r="AS849" s="377" t="str">
        <f t="shared" si="383"/>
        <v/>
      </c>
      <c r="AT849" s="378" t="str">
        <f t="shared" si="384"/>
        <v/>
      </c>
      <c r="AX849" s="625" t="b">
        <f t="shared" si="386"/>
        <v>0</v>
      </c>
      <c r="AY849" s="7" t="str">
        <f t="shared" si="387"/>
        <v>FALSEFALSEFALSE</v>
      </c>
      <c r="AZ849" s="626">
        <f t="shared" si="363"/>
        <v>0</v>
      </c>
      <c r="BA849" s="627" t="str">
        <f t="shared" si="364"/>
        <v/>
      </c>
      <c r="BB849" s="627">
        <f t="shared" si="365"/>
        <v>0</v>
      </c>
      <c r="BC849" s="690" t="str">
        <f t="shared" si="366"/>
        <v/>
      </c>
    </row>
    <row r="850" spans="1:55">
      <c r="A850" s="381">
        <v>794</v>
      </c>
      <c r="B850" s="117"/>
      <c r="C850" s="288"/>
      <c r="D850" s="289"/>
      <c r="E850" s="289"/>
      <c r="F850" s="290"/>
      <c r="G850" s="292"/>
      <c r="H850" s="116"/>
      <c r="I850" s="292"/>
      <c r="J850" s="116"/>
      <c r="K850" s="370" t="str">
        <f t="shared" si="357"/>
        <v/>
      </c>
      <c r="L850" s="370">
        <f t="shared" si="358"/>
        <v>0</v>
      </c>
      <c r="M850" s="370">
        <f t="shared" si="359"/>
        <v>0</v>
      </c>
      <c r="N850" s="371" t="str">
        <f t="shared" si="367"/>
        <v/>
      </c>
      <c r="O850" s="371" t="str">
        <f t="shared" si="368"/>
        <v/>
      </c>
      <c r="P850" s="371" t="str">
        <f t="shared" si="369"/>
        <v/>
      </c>
      <c r="Q850" s="371" t="str">
        <f t="shared" si="370"/>
        <v/>
      </c>
      <c r="R850" s="371" t="str">
        <f t="shared" si="371"/>
        <v/>
      </c>
      <c r="S850" s="371" t="str">
        <f t="shared" si="372"/>
        <v/>
      </c>
      <c r="T850" s="443" t="str">
        <f t="shared" si="360"/>
        <v/>
      </c>
      <c r="U850" s="539"/>
      <c r="V850" s="117"/>
      <c r="W850" s="118"/>
      <c r="X850" s="119"/>
      <c r="Y850" s="120"/>
      <c r="Z850" s="122"/>
      <c r="AA850" s="121"/>
      <c r="AB850" s="443" t="str">
        <f t="shared" si="361"/>
        <v/>
      </c>
      <c r="AC850" s="734" t="str">
        <f t="shared" si="362"/>
        <v/>
      </c>
      <c r="AD850" s="372"/>
      <c r="AE850" s="485"/>
      <c r="AF850" s="373" t="str">
        <f t="shared" si="373"/>
        <v/>
      </c>
      <c r="AG850" s="373" t="str">
        <f t="shared" si="374"/>
        <v/>
      </c>
      <c r="AH850" s="374" t="str">
        <f t="shared" si="375"/>
        <v/>
      </c>
      <c r="AI850" s="375" t="str">
        <f t="shared" si="376"/>
        <v/>
      </c>
      <c r="AJ850" s="375" t="str">
        <f t="shared" si="377"/>
        <v/>
      </c>
      <c r="AK850" s="375" t="str">
        <f t="shared" si="378"/>
        <v/>
      </c>
      <c r="AL850" s="375" t="str">
        <f t="shared" si="379"/>
        <v/>
      </c>
      <c r="AM850" s="375" t="str">
        <f t="shared" si="380"/>
        <v/>
      </c>
      <c r="AN850" s="376" t="str">
        <f>IF(AF850="","",IF(OR(AH850="",AH850="-"),"－",IF(OR(AM850=8,AM850=9),"",IF(OR(AJ850=3,AJ850=4,AJ850=5,AJ850=6),VLOOKUP(AH850,INDEX((係数_バス貨物_ガソリン,係数_バス貨物_CNG,係数_バス貨物_軽油,係数_バス貨物_メタノール,係数_バス貨物_LPG),MATCH(AL850,【参考】排出ガスレベル!$AI$4:$AI$671,1),1,AR850):INDEX((係数_バス貨物_ガソリン,係数_バス貨物_CNG,係数_バス貨物_軽油,係数_バス貨物_メタノール,係数_バス貨物_LPG),MATCH(AL850+1,【参考】排出ガスレベル!$AI$4:$AI$671,1)-1,5,AR850),2,FALSE),IF(OR(AJ850=1,AJ850=2),VLOOKUP(AH850,INDEX((係数_乗用_ガソリン,係数_乗用_CNG,係数_乗用_軽油,係数_乗用_メタノール,係数_乗用_LPG),1,1,AR850):INDEX((係数_乗用_ガソリン,係数_乗用_CNG,係数_乗用_軽油,係数_乗用_メタノール,係数_乗用_LPG),125,5,AR850),2,FALSE))))))</f>
        <v/>
      </c>
      <c r="AO850" s="376" t="str">
        <f>IF(T850="","",IF(OR(AH850="",AH850="-"),"－",IF(OR(AM850=8,AM850=9),"",IF(OR(AJ850=3,AJ850=4,AJ850=5,AJ850=6),VLOOKUP(AH850,INDEX((係数_バス貨物_ガソリン,係数_バス貨物_CNG,係数_バス貨物_軽油,係数_バス貨物_メタノール,係数_バス貨物_LPG),MATCH(AL850,【参考】排出ガスレベル!$AI$4:$AI$671,1),1,AR850):INDEX((係数_バス貨物_ガソリン,係数_バス貨物_CNG,係数_バス貨物_軽油,係数_バス貨物_メタノール,係数_バス貨物_LPG),MATCH(AL850+1,【参考】排出ガスレベル!$AI$4:$AI$671,1)-1,5,AR850),3,FALSE),IF(OR(AJ850=1,AJ850=2),VLOOKUP(AH850,INDEX((係数_乗用_ガソリン,係数_乗用_CNG,係数_乗用_軽油,係数_乗用_メタノール,係数_乗用_LPG),1,1,AR850):INDEX((係数_乗用_ガソリン,係数_乗用_CNG,係数_乗用_軽油,係数_乗用_メタノール,係数_乗用_LPG),125,5,AR850),3,FALSE))))))</f>
        <v/>
      </c>
      <c r="AP850" s="375" t="str">
        <f t="shared" si="381"/>
        <v/>
      </c>
      <c r="AQ850" s="444" t="str">
        <f t="shared" si="382"/>
        <v/>
      </c>
      <c r="AR850" s="375" t="str">
        <f t="shared" si="385"/>
        <v/>
      </c>
      <c r="AS850" s="377" t="str">
        <f t="shared" si="383"/>
        <v/>
      </c>
      <c r="AT850" s="378" t="str">
        <f t="shared" si="384"/>
        <v/>
      </c>
      <c r="AX850" s="625" t="b">
        <f t="shared" si="386"/>
        <v>0</v>
      </c>
      <c r="AY850" s="7" t="str">
        <f t="shared" si="387"/>
        <v>FALSEFALSEFALSE</v>
      </c>
      <c r="AZ850" s="626">
        <f t="shared" si="363"/>
        <v>0</v>
      </c>
      <c r="BA850" s="627" t="str">
        <f t="shared" si="364"/>
        <v/>
      </c>
      <c r="BB850" s="627">
        <f t="shared" si="365"/>
        <v>0</v>
      </c>
      <c r="BC850" s="690" t="str">
        <f t="shared" si="366"/>
        <v/>
      </c>
    </row>
    <row r="851" spans="1:55">
      <c r="A851" s="381">
        <v>795</v>
      </c>
      <c r="B851" s="117"/>
      <c r="C851" s="288"/>
      <c r="D851" s="289"/>
      <c r="E851" s="289"/>
      <c r="F851" s="290"/>
      <c r="G851" s="292"/>
      <c r="H851" s="116"/>
      <c r="I851" s="292"/>
      <c r="J851" s="116"/>
      <c r="K851" s="370" t="str">
        <f t="shared" si="357"/>
        <v/>
      </c>
      <c r="L851" s="370">
        <f t="shared" si="358"/>
        <v>0</v>
      </c>
      <c r="M851" s="370">
        <f t="shared" si="359"/>
        <v>0</v>
      </c>
      <c r="N851" s="371" t="str">
        <f t="shared" si="367"/>
        <v/>
      </c>
      <c r="O851" s="371" t="str">
        <f t="shared" si="368"/>
        <v/>
      </c>
      <c r="P851" s="371" t="str">
        <f t="shared" si="369"/>
        <v/>
      </c>
      <c r="Q851" s="371" t="str">
        <f t="shared" si="370"/>
        <v/>
      </c>
      <c r="R851" s="371" t="str">
        <f t="shared" si="371"/>
        <v/>
      </c>
      <c r="S851" s="371" t="str">
        <f t="shared" si="372"/>
        <v/>
      </c>
      <c r="T851" s="443" t="str">
        <f t="shared" si="360"/>
        <v/>
      </c>
      <c r="U851" s="539"/>
      <c r="V851" s="117"/>
      <c r="W851" s="118"/>
      <c r="X851" s="119"/>
      <c r="Y851" s="120"/>
      <c r="Z851" s="122"/>
      <c r="AA851" s="121"/>
      <c r="AB851" s="443" t="str">
        <f t="shared" si="361"/>
        <v/>
      </c>
      <c r="AC851" s="734" t="str">
        <f t="shared" si="362"/>
        <v/>
      </c>
      <c r="AD851" s="372"/>
      <c r="AE851" s="485"/>
      <c r="AF851" s="373" t="str">
        <f t="shared" si="373"/>
        <v/>
      </c>
      <c r="AG851" s="373" t="str">
        <f t="shared" si="374"/>
        <v/>
      </c>
      <c r="AH851" s="374" t="str">
        <f t="shared" si="375"/>
        <v/>
      </c>
      <c r="AI851" s="375" t="str">
        <f t="shared" si="376"/>
        <v/>
      </c>
      <c r="AJ851" s="375" t="str">
        <f t="shared" si="377"/>
        <v/>
      </c>
      <c r="AK851" s="375" t="str">
        <f t="shared" si="378"/>
        <v/>
      </c>
      <c r="AL851" s="375" t="str">
        <f t="shared" si="379"/>
        <v/>
      </c>
      <c r="AM851" s="375" t="str">
        <f t="shared" si="380"/>
        <v/>
      </c>
      <c r="AN851" s="376" t="str">
        <f>IF(AF851="","",IF(OR(AH851="",AH851="-"),"－",IF(OR(AM851=8,AM851=9),"",IF(OR(AJ851=3,AJ851=4,AJ851=5,AJ851=6),VLOOKUP(AH851,INDEX((係数_バス貨物_ガソリン,係数_バス貨物_CNG,係数_バス貨物_軽油,係数_バス貨物_メタノール,係数_バス貨物_LPG),MATCH(AL851,【参考】排出ガスレベル!$AI$4:$AI$671,1),1,AR851):INDEX((係数_バス貨物_ガソリン,係数_バス貨物_CNG,係数_バス貨物_軽油,係数_バス貨物_メタノール,係数_バス貨物_LPG),MATCH(AL851+1,【参考】排出ガスレベル!$AI$4:$AI$671,1)-1,5,AR851),2,FALSE),IF(OR(AJ851=1,AJ851=2),VLOOKUP(AH851,INDEX((係数_乗用_ガソリン,係数_乗用_CNG,係数_乗用_軽油,係数_乗用_メタノール,係数_乗用_LPG),1,1,AR851):INDEX((係数_乗用_ガソリン,係数_乗用_CNG,係数_乗用_軽油,係数_乗用_メタノール,係数_乗用_LPG),125,5,AR851),2,FALSE))))))</f>
        <v/>
      </c>
      <c r="AO851" s="376" t="str">
        <f>IF(T851="","",IF(OR(AH851="",AH851="-"),"－",IF(OR(AM851=8,AM851=9),"",IF(OR(AJ851=3,AJ851=4,AJ851=5,AJ851=6),VLOOKUP(AH851,INDEX((係数_バス貨物_ガソリン,係数_バス貨物_CNG,係数_バス貨物_軽油,係数_バス貨物_メタノール,係数_バス貨物_LPG),MATCH(AL851,【参考】排出ガスレベル!$AI$4:$AI$671,1),1,AR851):INDEX((係数_バス貨物_ガソリン,係数_バス貨物_CNG,係数_バス貨物_軽油,係数_バス貨物_メタノール,係数_バス貨物_LPG),MATCH(AL851+1,【参考】排出ガスレベル!$AI$4:$AI$671,1)-1,5,AR851),3,FALSE),IF(OR(AJ851=1,AJ851=2),VLOOKUP(AH851,INDEX((係数_乗用_ガソリン,係数_乗用_CNG,係数_乗用_軽油,係数_乗用_メタノール,係数_乗用_LPG),1,1,AR851):INDEX((係数_乗用_ガソリン,係数_乗用_CNG,係数_乗用_軽油,係数_乗用_メタノール,係数_乗用_LPG),125,5,AR851),3,FALSE))))))</f>
        <v/>
      </c>
      <c r="AP851" s="375" t="str">
        <f t="shared" si="381"/>
        <v/>
      </c>
      <c r="AQ851" s="444" t="str">
        <f t="shared" si="382"/>
        <v/>
      </c>
      <c r="AR851" s="375" t="str">
        <f t="shared" si="385"/>
        <v/>
      </c>
      <c r="AS851" s="377" t="str">
        <f t="shared" si="383"/>
        <v/>
      </c>
      <c r="AT851" s="378" t="str">
        <f t="shared" si="384"/>
        <v/>
      </c>
      <c r="AX851" s="625" t="b">
        <f t="shared" si="386"/>
        <v>0</v>
      </c>
      <c r="AY851" s="7" t="str">
        <f t="shared" si="387"/>
        <v>FALSEFALSEFALSE</v>
      </c>
      <c r="AZ851" s="626">
        <f t="shared" si="363"/>
        <v>0</v>
      </c>
      <c r="BA851" s="627" t="str">
        <f t="shared" si="364"/>
        <v/>
      </c>
      <c r="BB851" s="627">
        <f t="shared" si="365"/>
        <v>0</v>
      </c>
      <c r="BC851" s="690" t="str">
        <f t="shared" si="366"/>
        <v/>
      </c>
    </row>
    <row r="852" spans="1:55">
      <c r="A852" s="381">
        <v>796</v>
      </c>
      <c r="B852" s="117"/>
      <c r="C852" s="288"/>
      <c r="D852" s="289"/>
      <c r="E852" s="289"/>
      <c r="F852" s="290"/>
      <c r="G852" s="292"/>
      <c r="H852" s="116"/>
      <c r="I852" s="292"/>
      <c r="J852" s="116"/>
      <c r="K852" s="370" t="str">
        <f t="shared" si="357"/>
        <v/>
      </c>
      <c r="L852" s="370">
        <f t="shared" si="358"/>
        <v>0</v>
      </c>
      <c r="M852" s="370">
        <f t="shared" si="359"/>
        <v>0</v>
      </c>
      <c r="N852" s="371" t="str">
        <f t="shared" si="367"/>
        <v/>
      </c>
      <c r="O852" s="371" t="str">
        <f t="shared" si="368"/>
        <v/>
      </c>
      <c r="P852" s="371" t="str">
        <f t="shared" si="369"/>
        <v/>
      </c>
      <c r="Q852" s="371" t="str">
        <f t="shared" si="370"/>
        <v/>
      </c>
      <c r="R852" s="371" t="str">
        <f t="shared" si="371"/>
        <v/>
      </c>
      <c r="S852" s="371" t="str">
        <f t="shared" si="372"/>
        <v/>
      </c>
      <c r="T852" s="443" t="str">
        <f t="shared" si="360"/>
        <v/>
      </c>
      <c r="U852" s="539"/>
      <c r="V852" s="117"/>
      <c r="W852" s="118"/>
      <c r="X852" s="119"/>
      <c r="Y852" s="120"/>
      <c r="Z852" s="122"/>
      <c r="AA852" s="121"/>
      <c r="AB852" s="443" t="str">
        <f t="shared" si="361"/>
        <v/>
      </c>
      <c r="AC852" s="734" t="str">
        <f t="shared" si="362"/>
        <v/>
      </c>
      <c r="AD852" s="372"/>
      <c r="AE852" s="485"/>
      <c r="AF852" s="373" t="str">
        <f t="shared" si="373"/>
        <v/>
      </c>
      <c r="AG852" s="373" t="str">
        <f t="shared" si="374"/>
        <v/>
      </c>
      <c r="AH852" s="374" t="str">
        <f t="shared" si="375"/>
        <v/>
      </c>
      <c r="AI852" s="375" t="str">
        <f t="shared" si="376"/>
        <v/>
      </c>
      <c r="AJ852" s="375" t="str">
        <f t="shared" si="377"/>
        <v/>
      </c>
      <c r="AK852" s="375" t="str">
        <f t="shared" si="378"/>
        <v/>
      </c>
      <c r="AL852" s="375" t="str">
        <f t="shared" si="379"/>
        <v/>
      </c>
      <c r="AM852" s="375" t="str">
        <f t="shared" si="380"/>
        <v/>
      </c>
      <c r="AN852" s="376" t="str">
        <f>IF(AF852="","",IF(OR(AH852="",AH852="-"),"－",IF(OR(AM852=8,AM852=9),"",IF(OR(AJ852=3,AJ852=4,AJ852=5,AJ852=6),VLOOKUP(AH852,INDEX((係数_バス貨物_ガソリン,係数_バス貨物_CNG,係数_バス貨物_軽油,係数_バス貨物_メタノール,係数_バス貨物_LPG),MATCH(AL852,【参考】排出ガスレベル!$AI$4:$AI$671,1),1,AR852):INDEX((係数_バス貨物_ガソリン,係数_バス貨物_CNG,係数_バス貨物_軽油,係数_バス貨物_メタノール,係数_バス貨物_LPG),MATCH(AL852+1,【参考】排出ガスレベル!$AI$4:$AI$671,1)-1,5,AR852),2,FALSE),IF(OR(AJ852=1,AJ852=2),VLOOKUP(AH852,INDEX((係数_乗用_ガソリン,係数_乗用_CNG,係数_乗用_軽油,係数_乗用_メタノール,係数_乗用_LPG),1,1,AR852):INDEX((係数_乗用_ガソリン,係数_乗用_CNG,係数_乗用_軽油,係数_乗用_メタノール,係数_乗用_LPG),125,5,AR852),2,FALSE))))))</f>
        <v/>
      </c>
      <c r="AO852" s="376" t="str">
        <f>IF(T852="","",IF(OR(AH852="",AH852="-"),"－",IF(OR(AM852=8,AM852=9),"",IF(OR(AJ852=3,AJ852=4,AJ852=5,AJ852=6),VLOOKUP(AH852,INDEX((係数_バス貨物_ガソリン,係数_バス貨物_CNG,係数_バス貨物_軽油,係数_バス貨物_メタノール,係数_バス貨物_LPG),MATCH(AL852,【参考】排出ガスレベル!$AI$4:$AI$671,1),1,AR852):INDEX((係数_バス貨物_ガソリン,係数_バス貨物_CNG,係数_バス貨物_軽油,係数_バス貨物_メタノール,係数_バス貨物_LPG),MATCH(AL852+1,【参考】排出ガスレベル!$AI$4:$AI$671,1)-1,5,AR852),3,FALSE),IF(OR(AJ852=1,AJ852=2),VLOOKUP(AH852,INDEX((係数_乗用_ガソリン,係数_乗用_CNG,係数_乗用_軽油,係数_乗用_メタノール,係数_乗用_LPG),1,1,AR852):INDEX((係数_乗用_ガソリン,係数_乗用_CNG,係数_乗用_軽油,係数_乗用_メタノール,係数_乗用_LPG),125,5,AR852),3,FALSE))))))</f>
        <v/>
      </c>
      <c r="AP852" s="375" t="str">
        <f t="shared" si="381"/>
        <v/>
      </c>
      <c r="AQ852" s="444" t="str">
        <f t="shared" si="382"/>
        <v/>
      </c>
      <c r="AR852" s="375" t="str">
        <f t="shared" si="385"/>
        <v/>
      </c>
      <c r="AS852" s="377" t="str">
        <f t="shared" si="383"/>
        <v/>
      </c>
      <c r="AT852" s="378" t="str">
        <f t="shared" si="384"/>
        <v/>
      </c>
      <c r="AX852" s="625" t="b">
        <f t="shared" si="386"/>
        <v>0</v>
      </c>
      <c r="AY852" s="7" t="str">
        <f t="shared" si="387"/>
        <v>FALSEFALSEFALSE</v>
      </c>
      <c r="AZ852" s="626">
        <f t="shared" si="363"/>
        <v>0</v>
      </c>
      <c r="BA852" s="627" t="str">
        <f t="shared" si="364"/>
        <v/>
      </c>
      <c r="BB852" s="627">
        <f t="shared" si="365"/>
        <v>0</v>
      </c>
      <c r="BC852" s="690" t="str">
        <f t="shared" si="366"/>
        <v/>
      </c>
    </row>
    <row r="853" spans="1:55">
      <c r="A853" s="381">
        <v>797</v>
      </c>
      <c r="B853" s="117"/>
      <c r="C853" s="288"/>
      <c r="D853" s="289"/>
      <c r="E853" s="289"/>
      <c r="F853" s="290"/>
      <c r="G853" s="292"/>
      <c r="H853" s="116"/>
      <c r="I853" s="292"/>
      <c r="J853" s="116"/>
      <c r="K853" s="370" t="str">
        <f t="shared" si="357"/>
        <v/>
      </c>
      <c r="L853" s="370">
        <f t="shared" si="358"/>
        <v>0</v>
      </c>
      <c r="M853" s="370">
        <f t="shared" si="359"/>
        <v>0</v>
      </c>
      <c r="N853" s="371" t="str">
        <f t="shared" si="367"/>
        <v/>
      </c>
      <c r="O853" s="371" t="str">
        <f t="shared" si="368"/>
        <v/>
      </c>
      <c r="P853" s="371" t="str">
        <f t="shared" si="369"/>
        <v/>
      </c>
      <c r="Q853" s="371" t="str">
        <f t="shared" si="370"/>
        <v/>
      </c>
      <c r="R853" s="371" t="str">
        <f t="shared" si="371"/>
        <v/>
      </c>
      <c r="S853" s="371" t="str">
        <f t="shared" si="372"/>
        <v/>
      </c>
      <c r="T853" s="443" t="str">
        <f t="shared" si="360"/>
        <v/>
      </c>
      <c r="U853" s="539"/>
      <c r="V853" s="117"/>
      <c r="W853" s="118"/>
      <c r="X853" s="119"/>
      <c r="Y853" s="120"/>
      <c r="Z853" s="122"/>
      <c r="AA853" s="121"/>
      <c r="AB853" s="443" t="str">
        <f t="shared" si="361"/>
        <v/>
      </c>
      <c r="AC853" s="734" t="str">
        <f t="shared" si="362"/>
        <v/>
      </c>
      <c r="AD853" s="372"/>
      <c r="AE853" s="485"/>
      <c r="AF853" s="373" t="str">
        <f t="shared" si="373"/>
        <v/>
      </c>
      <c r="AG853" s="373" t="str">
        <f t="shared" si="374"/>
        <v/>
      </c>
      <c r="AH853" s="374" t="str">
        <f t="shared" si="375"/>
        <v/>
      </c>
      <c r="AI853" s="375" t="str">
        <f t="shared" si="376"/>
        <v/>
      </c>
      <c r="AJ853" s="375" t="str">
        <f t="shared" si="377"/>
        <v/>
      </c>
      <c r="AK853" s="375" t="str">
        <f t="shared" si="378"/>
        <v/>
      </c>
      <c r="AL853" s="375" t="str">
        <f t="shared" si="379"/>
        <v/>
      </c>
      <c r="AM853" s="375" t="str">
        <f t="shared" si="380"/>
        <v/>
      </c>
      <c r="AN853" s="376" t="str">
        <f>IF(AF853="","",IF(OR(AH853="",AH853="-"),"－",IF(OR(AM853=8,AM853=9),"",IF(OR(AJ853=3,AJ853=4,AJ853=5,AJ853=6),VLOOKUP(AH853,INDEX((係数_バス貨物_ガソリン,係数_バス貨物_CNG,係数_バス貨物_軽油,係数_バス貨物_メタノール,係数_バス貨物_LPG),MATCH(AL853,【参考】排出ガスレベル!$AI$4:$AI$671,1),1,AR853):INDEX((係数_バス貨物_ガソリン,係数_バス貨物_CNG,係数_バス貨物_軽油,係数_バス貨物_メタノール,係数_バス貨物_LPG),MATCH(AL853+1,【参考】排出ガスレベル!$AI$4:$AI$671,1)-1,5,AR853),2,FALSE),IF(OR(AJ853=1,AJ853=2),VLOOKUP(AH853,INDEX((係数_乗用_ガソリン,係数_乗用_CNG,係数_乗用_軽油,係数_乗用_メタノール,係数_乗用_LPG),1,1,AR853):INDEX((係数_乗用_ガソリン,係数_乗用_CNG,係数_乗用_軽油,係数_乗用_メタノール,係数_乗用_LPG),125,5,AR853),2,FALSE))))))</f>
        <v/>
      </c>
      <c r="AO853" s="376" t="str">
        <f>IF(T853="","",IF(OR(AH853="",AH853="-"),"－",IF(OR(AM853=8,AM853=9),"",IF(OR(AJ853=3,AJ853=4,AJ853=5,AJ853=6),VLOOKUP(AH853,INDEX((係数_バス貨物_ガソリン,係数_バス貨物_CNG,係数_バス貨物_軽油,係数_バス貨物_メタノール,係数_バス貨物_LPG),MATCH(AL853,【参考】排出ガスレベル!$AI$4:$AI$671,1),1,AR853):INDEX((係数_バス貨物_ガソリン,係数_バス貨物_CNG,係数_バス貨物_軽油,係数_バス貨物_メタノール,係数_バス貨物_LPG),MATCH(AL853+1,【参考】排出ガスレベル!$AI$4:$AI$671,1)-1,5,AR853),3,FALSE),IF(OR(AJ853=1,AJ853=2),VLOOKUP(AH853,INDEX((係数_乗用_ガソリン,係数_乗用_CNG,係数_乗用_軽油,係数_乗用_メタノール,係数_乗用_LPG),1,1,AR853):INDEX((係数_乗用_ガソリン,係数_乗用_CNG,係数_乗用_軽油,係数_乗用_メタノール,係数_乗用_LPG),125,5,AR853),3,FALSE))))))</f>
        <v/>
      </c>
      <c r="AP853" s="375" t="str">
        <f t="shared" si="381"/>
        <v/>
      </c>
      <c r="AQ853" s="444" t="str">
        <f t="shared" si="382"/>
        <v/>
      </c>
      <c r="AR853" s="375" t="str">
        <f t="shared" si="385"/>
        <v/>
      </c>
      <c r="AS853" s="377" t="str">
        <f t="shared" si="383"/>
        <v/>
      </c>
      <c r="AT853" s="378" t="str">
        <f t="shared" si="384"/>
        <v/>
      </c>
      <c r="AX853" s="625" t="b">
        <f t="shared" si="386"/>
        <v>0</v>
      </c>
      <c r="AY853" s="7" t="str">
        <f t="shared" si="387"/>
        <v>FALSEFALSEFALSE</v>
      </c>
      <c r="AZ853" s="626">
        <f t="shared" si="363"/>
        <v>0</v>
      </c>
      <c r="BA853" s="627" t="str">
        <f t="shared" si="364"/>
        <v/>
      </c>
      <c r="BB853" s="627">
        <f t="shared" si="365"/>
        <v>0</v>
      </c>
      <c r="BC853" s="690" t="str">
        <f t="shared" si="366"/>
        <v/>
      </c>
    </row>
    <row r="854" spans="1:55">
      <c r="A854" s="381">
        <v>798</v>
      </c>
      <c r="B854" s="117"/>
      <c r="C854" s="288"/>
      <c r="D854" s="289"/>
      <c r="E854" s="289"/>
      <c r="F854" s="290"/>
      <c r="G854" s="292"/>
      <c r="H854" s="116"/>
      <c r="I854" s="292"/>
      <c r="J854" s="116"/>
      <c r="K854" s="370" t="str">
        <f t="shared" si="357"/>
        <v/>
      </c>
      <c r="L854" s="370">
        <f t="shared" si="358"/>
        <v>0</v>
      </c>
      <c r="M854" s="370">
        <f t="shared" si="359"/>
        <v>0</v>
      </c>
      <c r="N854" s="371" t="str">
        <f t="shared" si="367"/>
        <v/>
      </c>
      <c r="O854" s="371" t="str">
        <f t="shared" si="368"/>
        <v/>
      </c>
      <c r="P854" s="371" t="str">
        <f t="shared" si="369"/>
        <v/>
      </c>
      <c r="Q854" s="371" t="str">
        <f t="shared" si="370"/>
        <v/>
      </c>
      <c r="R854" s="371" t="str">
        <f t="shared" si="371"/>
        <v/>
      </c>
      <c r="S854" s="371" t="str">
        <f t="shared" si="372"/>
        <v/>
      </c>
      <c r="T854" s="443" t="str">
        <f t="shared" si="360"/>
        <v/>
      </c>
      <c r="U854" s="539"/>
      <c r="V854" s="117"/>
      <c r="W854" s="118"/>
      <c r="X854" s="119"/>
      <c r="Y854" s="120"/>
      <c r="Z854" s="122"/>
      <c r="AA854" s="121"/>
      <c r="AB854" s="443" t="str">
        <f t="shared" si="361"/>
        <v/>
      </c>
      <c r="AC854" s="734" t="str">
        <f t="shared" si="362"/>
        <v/>
      </c>
      <c r="AD854" s="372"/>
      <c r="AE854" s="485"/>
      <c r="AF854" s="373" t="str">
        <f t="shared" si="373"/>
        <v/>
      </c>
      <c r="AG854" s="373" t="str">
        <f t="shared" si="374"/>
        <v/>
      </c>
      <c r="AH854" s="374" t="str">
        <f t="shared" si="375"/>
        <v/>
      </c>
      <c r="AI854" s="375" t="str">
        <f t="shared" si="376"/>
        <v/>
      </c>
      <c r="AJ854" s="375" t="str">
        <f t="shared" si="377"/>
        <v/>
      </c>
      <c r="AK854" s="375" t="str">
        <f t="shared" si="378"/>
        <v/>
      </c>
      <c r="AL854" s="375" t="str">
        <f t="shared" si="379"/>
        <v/>
      </c>
      <c r="AM854" s="375" t="str">
        <f t="shared" si="380"/>
        <v/>
      </c>
      <c r="AN854" s="376" t="str">
        <f>IF(AF854="","",IF(OR(AH854="",AH854="-"),"－",IF(OR(AM854=8,AM854=9),"",IF(OR(AJ854=3,AJ854=4,AJ854=5,AJ854=6),VLOOKUP(AH854,INDEX((係数_バス貨物_ガソリン,係数_バス貨物_CNG,係数_バス貨物_軽油,係数_バス貨物_メタノール,係数_バス貨物_LPG),MATCH(AL854,【参考】排出ガスレベル!$AI$4:$AI$671,1),1,AR854):INDEX((係数_バス貨物_ガソリン,係数_バス貨物_CNG,係数_バス貨物_軽油,係数_バス貨物_メタノール,係数_バス貨物_LPG),MATCH(AL854+1,【参考】排出ガスレベル!$AI$4:$AI$671,1)-1,5,AR854),2,FALSE),IF(OR(AJ854=1,AJ854=2),VLOOKUP(AH854,INDEX((係数_乗用_ガソリン,係数_乗用_CNG,係数_乗用_軽油,係数_乗用_メタノール,係数_乗用_LPG),1,1,AR854):INDEX((係数_乗用_ガソリン,係数_乗用_CNG,係数_乗用_軽油,係数_乗用_メタノール,係数_乗用_LPG),125,5,AR854),2,FALSE))))))</f>
        <v/>
      </c>
      <c r="AO854" s="376" t="str">
        <f>IF(T854="","",IF(OR(AH854="",AH854="-"),"－",IF(OR(AM854=8,AM854=9),"",IF(OR(AJ854=3,AJ854=4,AJ854=5,AJ854=6),VLOOKUP(AH854,INDEX((係数_バス貨物_ガソリン,係数_バス貨物_CNG,係数_バス貨物_軽油,係数_バス貨物_メタノール,係数_バス貨物_LPG),MATCH(AL854,【参考】排出ガスレベル!$AI$4:$AI$671,1),1,AR854):INDEX((係数_バス貨物_ガソリン,係数_バス貨物_CNG,係数_バス貨物_軽油,係数_バス貨物_メタノール,係数_バス貨物_LPG),MATCH(AL854+1,【参考】排出ガスレベル!$AI$4:$AI$671,1)-1,5,AR854),3,FALSE),IF(OR(AJ854=1,AJ854=2),VLOOKUP(AH854,INDEX((係数_乗用_ガソリン,係数_乗用_CNG,係数_乗用_軽油,係数_乗用_メタノール,係数_乗用_LPG),1,1,AR854):INDEX((係数_乗用_ガソリン,係数_乗用_CNG,係数_乗用_軽油,係数_乗用_メタノール,係数_乗用_LPG),125,5,AR854),3,FALSE))))))</f>
        <v/>
      </c>
      <c r="AP854" s="375" t="str">
        <f t="shared" si="381"/>
        <v/>
      </c>
      <c r="AQ854" s="444" t="str">
        <f t="shared" si="382"/>
        <v/>
      </c>
      <c r="AR854" s="375" t="str">
        <f t="shared" si="385"/>
        <v/>
      </c>
      <c r="AS854" s="377" t="str">
        <f t="shared" si="383"/>
        <v/>
      </c>
      <c r="AT854" s="378" t="str">
        <f t="shared" si="384"/>
        <v/>
      </c>
      <c r="AX854" s="625" t="b">
        <f t="shared" si="386"/>
        <v>0</v>
      </c>
      <c r="AY854" s="7" t="str">
        <f t="shared" si="387"/>
        <v>FALSEFALSEFALSE</v>
      </c>
      <c r="AZ854" s="626">
        <f t="shared" si="363"/>
        <v>0</v>
      </c>
      <c r="BA854" s="627" t="str">
        <f t="shared" si="364"/>
        <v/>
      </c>
      <c r="BB854" s="627">
        <f t="shared" si="365"/>
        <v>0</v>
      </c>
      <c r="BC854" s="690" t="str">
        <f t="shared" si="366"/>
        <v/>
      </c>
    </row>
    <row r="855" spans="1:55">
      <c r="A855" s="381">
        <v>799</v>
      </c>
      <c r="B855" s="117"/>
      <c r="C855" s="288"/>
      <c r="D855" s="289"/>
      <c r="E855" s="289"/>
      <c r="F855" s="290"/>
      <c r="G855" s="292"/>
      <c r="H855" s="116"/>
      <c r="I855" s="292"/>
      <c r="J855" s="116"/>
      <c r="K855" s="370" t="str">
        <f t="shared" si="357"/>
        <v/>
      </c>
      <c r="L855" s="370">
        <f t="shared" si="358"/>
        <v>0</v>
      </c>
      <c r="M855" s="370">
        <f t="shared" si="359"/>
        <v>0</v>
      </c>
      <c r="N855" s="371" t="str">
        <f t="shared" si="367"/>
        <v/>
      </c>
      <c r="O855" s="371" t="str">
        <f t="shared" si="368"/>
        <v/>
      </c>
      <c r="P855" s="371" t="str">
        <f t="shared" si="369"/>
        <v/>
      </c>
      <c r="Q855" s="371" t="str">
        <f t="shared" si="370"/>
        <v/>
      </c>
      <c r="R855" s="371" t="str">
        <f t="shared" si="371"/>
        <v/>
      </c>
      <c r="S855" s="371" t="str">
        <f t="shared" si="372"/>
        <v/>
      </c>
      <c r="T855" s="443" t="str">
        <f t="shared" si="360"/>
        <v/>
      </c>
      <c r="U855" s="539"/>
      <c r="V855" s="117"/>
      <c r="W855" s="118"/>
      <c r="X855" s="119"/>
      <c r="Y855" s="120"/>
      <c r="Z855" s="122"/>
      <c r="AA855" s="121"/>
      <c r="AB855" s="443" t="str">
        <f t="shared" si="361"/>
        <v/>
      </c>
      <c r="AC855" s="734" t="str">
        <f t="shared" si="362"/>
        <v/>
      </c>
      <c r="AD855" s="372"/>
      <c r="AE855" s="485"/>
      <c r="AF855" s="373" t="str">
        <f t="shared" si="373"/>
        <v/>
      </c>
      <c r="AG855" s="373" t="str">
        <f t="shared" si="374"/>
        <v/>
      </c>
      <c r="AH855" s="374" t="str">
        <f t="shared" si="375"/>
        <v/>
      </c>
      <c r="AI855" s="375" t="str">
        <f t="shared" si="376"/>
        <v/>
      </c>
      <c r="AJ855" s="375" t="str">
        <f t="shared" si="377"/>
        <v/>
      </c>
      <c r="AK855" s="375" t="str">
        <f t="shared" si="378"/>
        <v/>
      </c>
      <c r="AL855" s="375" t="str">
        <f t="shared" si="379"/>
        <v/>
      </c>
      <c r="AM855" s="375" t="str">
        <f t="shared" si="380"/>
        <v/>
      </c>
      <c r="AN855" s="376" t="str">
        <f>IF(AF855="","",IF(OR(AH855="",AH855="-"),"－",IF(OR(AM855=8,AM855=9),"",IF(OR(AJ855=3,AJ855=4,AJ855=5,AJ855=6),VLOOKUP(AH855,INDEX((係数_バス貨物_ガソリン,係数_バス貨物_CNG,係数_バス貨物_軽油,係数_バス貨物_メタノール,係数_バス貨物_LPG),MATCH(AL855,【参考】排出ガスレベル!$AI$4:$AI$671,1),1,AR855):INDEX((係数_バス貨物_ガソリン,係数_バス貨物_CNG,係数_バス貨物_軽油,係数_バス貨物_メタノール,係数_バス貨物_LPG),MATCH(AL855+1,【参考】排出ガスレベル!$AI$4:$AI$671,1)-1,5,AR855),2,FALSE),IF(OR(AJ855=1,AJ855=2),VLOOKUP(AH855,INDEX((係数_乗用_ガソリン,係数_乗用_CNG,係数_乗用_軽油,係数_乗用_メタノール,係数_乗用_LPG),1,1,AR855):INDEX((係数_乗用_ガソリン,係数_乗用_CNG,係数_乗用_軽油,係数_乗用_メタノール,係数_乗用_LPG),125,5,AR855),2,FALSE))))))</f>
        <v/>
      </c>
      <c r="AO855" s="376" t="str">
        <f>IF(T855="","",IF(OR(AH855="",AH855="-"),"－",IF(OR(AM855=8,AM855=9),"",IF(OR(AJ855=3,AJ855=4,AJ855=5,AJ855=6),VLOOKUP(AH855,INDEX((係数_バス貨物_ガソリン,係数_バス貨物_CNG,係数_バス貨物_軽油,係数_バス貨物_メタノール,係数_バス貨物_LPG),MATCH(AL855,【参考】排出ガスレベル!$AI$4:$AI$671,1),1,AR855):INDEX((係数_バス貨物_ガソリン,係数_バス貨物_CNG,係数_バス貨物_軽油,係数_バス貨物_メタノール,係数_バス貨物_LPG),MATCH(AL855+1,【参考】排出ガスレベル!$AI$4:$AI$671,1)-1,5,AR855),3,FALSE),IF(OR(AJ855=1,AJ855=2),VLOOKUP(AH855,INDEX((係数_乗用_ガソリン,係数_乗用_CNG,係数_乗用_軽油,係数_乗用_メタノール,係数_乗用_LPG),1,1,AR855):INDEX((係数_乗用_ガソリン,係数_乗用_CNG,係数_乗用_軽油,係数_乗用_メタノール,係数_乗用_LPG),125,5,AR855),3,FALSE))))))</f>
        <v/>
      </c>
      <c r="AP855" s="375" t="str">
        <f t="shared" si="381"/>
        <v/>
      </c>
      <c r="AQ855" s="444" t="str">
        <f t="shared" si="382"/>
        <v/>
      </c>
      <c r="AR855" s="375" t="str">
        <f t="shared" si="385"/>
        <v/>
      </c>
      <c r="AS855" s="377" t="str">
        <f t="shared" si="383"/>
        <v/>
      </c>
      <c r="AT855" s="378" t="str">
        <f t="shared" si="384"/>
        <v/>
      </c>
      <c r="AX855" s="625" t="b">
        <f t="shared" si="386"/>
        <v>0</v>
      </c>
      <c r="AY855" s="7" t="str">
        <f t="shared" si="387"/>
        <v>FALSEFALSEFALSE</v>
      </c>
      <c r="AZ855" s="626">
        <f t="shared" si="363"/>
        <v>0</v>
      </c>
      <c r="BA855" s="627" t="str">
        <f t="shared" si="364"/>
        <v/>
      </c>
      <c r="BB855" s="627">
        <f t="shared" si="365"/>
        <v>0</v>
      </c>
      <c r="BC855" s="690" t="str">
        <f t="shared" si="366"/>
        <v/>
      </c>
    </row>
    <row r="856" spans="1:55">
      <c r="A856" s="381">
        <v>800</v>
      </c>
      <c r="B856" s="117"/>
      <c r="C856" s="288"/>
      <c r="D856" s="289"/>
      <c r="E856" s="289"/>
      <c r="F856" s="290"/>
      <c r="G856" s="292"/>
      <c r="H856" s="116"/>
      <c r="I856" s="292"/>
      <c r="J856" s="116"/>
      <c r="K856" s="370" t="str">
        <f t="shared" si="357"/>
        <v/>
      </c>
      <c r="L856" s="370">
        <f t="shared" si="358"/>
        <v>0</v>
      </c>
      <c r="M856" s="370">
        <f t="shared" si="359"/>
        <v>0</v>
      </c>
      <c r="N856" s="371" t="str">
        <f t="shared" si="367"/>
        <v/>
      </c>
      <c r="O856" s="371" t="str">
        <f t="shared" si="368"/>
        <v/>
      </c>
      <c r="P856" s="371" t="str">
        <f t="shared" si="369"/>
        <v/>
      </c>
      <c r="Q856" s="371" t="str">
        <f t="shared" si="370"/>
        <v/>
      </c>
      <c r="R856" s="371" t="str">
        <f t="shared" si="371"/>
        <v/>
      </c>
      <c r="S856" s="371" t="str">
        <f t="shared" si="372"/>
        <v/>
      </c>
      <c r="T856" s="443" t="str">
        <f t="shared" si="360"/>
        <v/>
      </c>
      <c r="U856" s="539"/>
      <c r="V856" s="117"/>
      <c r="W856" s="118"/>
      <c r="X856" s="119"/>
      <c r="Y856" s="120"/>
      <c r="Z856" s="122"/>
      <c r="AA856" s="121"/>
      <c r="AB856" s="443" t="str">
        <f t="shared" si="361"/>
        <v/>
      </c>
      <c r="AC856" s="734" t="str">
        <f t="shared" si="362"/>
        <v/>
      </c>
      <c r="AD856" s="372"/>
      <c r="AE856" s="485"/>
      <c r="AF856" s="373" t="str">
        <f t="shared" si="373"/>
        <v/>
      </c>
      <c r="AG856" s="373" t="str">
        <f t="shared" si="374"/>
        <v/>
      </c>
      <c r="AH856" s="374" t="str">
        <f t="shared" si="375"/>
        <v/>
      </c>
      <c r="AI856" s="375" t="str">
        <f t="shared" si="376"/>
        <v/>
      </c>
      <c r="AJ856" s="375" t="str">
        <f t="shared" si="377"/>
        <v/>
      </c>
      <c r="AK856" s="375" t="str">
        <f t="shared" si="378"/>
        <v/>
      </c>
      <c r="AL856" s="375" t="str">
        <f t="shared" si="379"/>
        <v/>
      </c>
      <c r="AM856" s="375" t="str">
        <f t="shared" si="380"/>
        <v/>
      </c>
      <c r="AN856" s="376" t="str">
        <f>IF(AF856="","",IF(OR(AH856="",AH856="-"),"－",IF(OR(AM856=8,AM856=9),"",IF(OR(AJ856=3,AJ856=4,AJ856=5,AJ856=6),VLOOKUP(AH856,INDEX((係数_バス貨物_ガソリン,係数_バス貨物_CNG,係数_バス貨物_軽油,係数_バス貨物_メタノール,係数_バス貨物_LPG),MATCH(AL856,【参考】排出ガスレベル!$AI$4:$AI$671,1),1,AR856):INDEX((係数_バス貨物_ガソリン,係数_バス貨物_CNG,係数_バス貨物_軽油,係数_バス貨物_メタノール,係数_バス貨物_LPG),MATCH(AL856+1,【参考】排出ガスレベル!$AI$4:$AI$671,1)-1,5,AR856),2,FALSE),IF(OR(AJ856=1,AJ856=2),VLOOKUP(AH856,INDEX((係数_乗用_ガソリン,係数_乗用_CNG,係数_乗用_軽油,係数_乗用_メタノール,係数_乗用_LPG),1,1,AR856):INDEX((係数_乗用_ガソリン,係数_乗用_CNG,係数_乗用_軽油,係数_乗用_メタノール,係数_乗用_LPG),125,5,AR856),2,FALSE))))))</f>
        <v/>
      </c>
      <c r="AO856" s="376" t="str">
        <f>IF(T856="","",IF(OR(AH856="",AH856="-"),"－",IF(OR(AM856=8,AM856=9),"",IF(OR(AJ856=3,AJ856=4,AJ856=5,AJ856=6),VLOOKUP(AH856,INDEX((係数_バス貨物_ガソリン,係数_バス貨物_CNG,係数_バス貨物_軽油,係数_バス貨物_メタノール,係数_バス貨物_LPG),MATCH(AL856,【参考】排出ガスレベル!$AI$4:$AI$671,1),1,AR856):INDEX((係数_バス貨物_ガソリン,係数_バス貨物_CNG,係数_バス貨物_軽油,係数_バス貨物_メタノール,係数_バス貨物_LPG),MATCH(AL856+1,【参考】排出ガスレベル!$AI$4:$AI$671,1)-1,5,AR856),3,FALSE),IF(OR(AJ856=1,AJ856=2),VLOOKUP(AH856,INDEX((係数_乗用_ガソリン,係数_乗用_CNG,係数_乗用_軽油,係数_乗用_メタノール,係数_乗用_LPG),1,1,AR856):INDEX((係数_乗用_ガソリン,係数_乗用_CNG,係数_乗用_軽油,係数_乗用_メタノール,係数_乗用_LPG),125,5,AR856),3,FALSE))))))</f>
        <v/>
      </c>
      <c r="AP856" s="375" t="str">
        <f t="shared" si="381"/>
        <v/>
      </c>
      <c r="AQ856" s="444" t="str">
        <f t="shared" si="382"/>
        <v/>
      </c>
      <c r="AR856" s="375" t="str">
        <f t="shared" si="385"/>
        <v/>
      </c>
      <c r="AS856" s="377" t="str">
        <f t="shared" si="383"/>
        <v/>
      </c>
      <c r="AT856" s="378" t="str">
        <f t="shared" si="384"/>
        <v/>
      </c>
      <c r="AX856" s="625" t="b">
        <f t="shared" si="386"/>
        <v>0</v>
      </c>
      <c r="AY856" s="7" t="str">
        <f t="shared" si="387"/>
        <v>FALSEFALSEFALSE</v>
      </c>
      <c r="AZ856" s="626">
        <f t="shared" si="363"/>
        <v>0</v>
      </c>
      <c r="BA856" s="627" t="str">
        <f t="shared" si="364"/>
        <v/>
      </c>
      <c r="BB856" s="627">
        <f t="shared" si="365"/>
        <v>0</v>
      </c>
      <c r="BC856" s="690" t="str">
        <f t="shared" si="366"/>
        <v/>
      </c>
    </row>
    <row r="857" spans="1:55">
      <c r="A857" s="381">
        <v>801</v>
      </c>
      <c r="B857" s="117"/>
      <c r="C857" s="288"/>
      <c r="D857" s="289"/>
      <c r="E857" s="289"/>
      <c r="F857" s="290"/>
      <c r="G857" s="292"/>
      <c r="H857" s="116"/>
      <c r="I857" s="292"/>
      <c r="J857" s="116"/>
      <c r="K857" s="370" t="str">
        <f t="shared" si="357"/>
        <v/>
      </c>
      <c r="L857" s="370">
        <f t="shared" si="358"/>
        <v>0</v>
      </c>
      <c r="M857" s="370">
        <f t="shared" si="359"/>
        <v>0</v>
      </c>
      <c r="N857" s="371" t="str">
        <f t="shared" si="367"/>
        <v/>
      </c>
      <c r="O857" s="371" t="str">
        <f t="shared" si="368"/>
        <v/>
      </c>
      <c r="P857" s="371" t="str">
        <f t="shared" si="369"/>
        <v/>
      </c>
      <c r="Q857" s="371" t="str">
        <f t="shared" si="370"/>
        <v/>
      </c>
      <c r="R857" s="371" t="str">
        <f t="shared" si="371"/>
        <v/>
      </c>
      <c r="S857" s="371" t="str">
        <f t="shared" si="372"/>
        <v/>
      </c>
      <c r="T857" s="443" t="str">
        <f t="shared" si="360"/>
        <v/>
      </c>
      <c r="U857" s="539"/>
      <c r="V857" s="117"/>
      <c r="W857" s="118"/>
      <c r="X857" s="119"/>
      <c r="Y857" s="120"/>
      <c r="Z857" s="122"/>
      <c r="AA857" s="121"/>
      <c r="AB857" s="443" t="str">
        <f t="shared" si="361"/>
        <v/>
      </c>
      <c r="AC857" s="734" t="str">
        <f t="shared" si="362"/>
        <v/>
      </c>
      <c r="AD857" s="372"/>
      <c r="AE857" s="485"/>
      <c r="AF857" s="373" t="str">
        <f t="shared" si="373"/>
        <v/>
      </c>
      <c r="AG857" s="373" t="str">
        <f t="shared" si="374"/>
        <v/>
      </c>
      <c r="AH857" s="374" t="str">
        <f t="shared" si="375"/>
        <v/>
      </c>
      <c r="AI857" s="375" t="str">
        <f t="shared" si="376"/>
        <v/>
      </c>
      <c r="AJ857" s="375" t="str">
        <f t="shared" si="377"/>
        <v/>
      </c>
      <c r="AK857" s="375" t="str">
        <f t="shared" si="378"/>
        <v/>
      </c>
      <c r="AL857" s="375" t="str">
        <f t="shared" si="379"/>
        <v/>
      </c>
      <c r="AM857" s="375" t="str">
        <f t="shared" si="380"/>
        <v/>
      </c>
      <c r="AN857" s="376" t="str">
        <f>IF(AF857="","",IF(OR(AH857="",AH857="-"),"－",IF(OR(AM857=8,AM857=9),"",IF(OR(AJ857=3,AJ857=4,AJ857=5,AJ857=6),VLOOKUP(AH857,INDEX((係数_バス貨物_ガソリン,係数_バス貨物_CNG,係数_バス貨物_軽油,係数_バス貨物_メタノール,係数_バス貨物_LPG),MATCH(AL857,【参考】排出ガスレベル!$AI$4:$AI$671,1),1,AR857):INDEX((係数_バス貨物_ガソリン,係数_バス貨物_CNG,係数_バス貨物_軽油,係数_バス貨物_メタノール,係数_バス貨物_LPG),MATCH(AL857+1,【参考】排出ガスレベル!$AI$4:$AI$671,1)-1,5,AR857),2,FALSE),IF(OR(AJ857=1,AJ857=2),VLOOKUP(AH857,INDEX((係数_乗用_ガソリン,係数_乗用_CNG,係数_乗用_軽油,係数_乗用_メタノール,係数_乗用_LPG),1,1,AR857):INDEX((係数_乗用_ガソリン,係数_乗用_CNG,係数_乗用_軽油,係数_乗用_メタノール,係数_乗用_LPG),125,5,AR857),2,FALSE))))))</f>
        <v/>
      </c>
      <c r="AO857" s="376" t="str">
        <f>IF(T857="","",IF(OR(AH857="",AH857="-"),"－",IF(OR(AM857=8,AM857=9),"",IF(OR(AJ857=3,AJ857=4,AJ857=5,AJ857=6),VLOOKUP(AH857,INDEX((係数_バス貨物_ガソリン,係数_バス貨物_CNG,係数_バス貨物_軽油,係数_バス貨物_メタノール,係数_バス貨物_LPG),MATCH(AL857,【参考】排出ガスレベル!$AI$4:$AI$671,1),1,AR857):INDEX((係数_バス貨物_ガソリン,係数_バス貨物_CNG,係数_バス貨物_軽油,係数_バス貨物_メタノール,係数_バス貨物_LPG),MATCH(AL857+1,【参考】排出ガスレベル!$AI$4:$AI$671,1)-1,5,AR857),3,FALSE),IF(OR(AJ857=1,AJ857=2),VLOOKUP(AH857,INDEX((係数_乗用_ガソリン,係数_乗用_CNG,係数_乗用_軽油,係数_乗用_メタノール,係数_乗用_LPG),1,1,AR857):INDEX((係数_乗用_ガソリン,係数_乗用_CNG,係数_乗用_軽油,係数_乗用_メタノール,係数_乗用_LPG),125,5,AR857),3,FALSE))))))</f>
        <v/>
      </c>
      <c r="AP857" s="375" t="str">
        <f t="shared" si="381"/>
        <v/>
      </c>
      <c r="AQ857" s="444" t="str">
        <f t="shared" si="382"/>
        <v/>
      </c>
      <c r="AR857" s="375" t="str">
        <f t="shared" si="385"/>
        <v/>
      </c>
      <c r="AS857" s="377" t="str">
        <f t="shared" si="383"/>
        <v/>
      </c>
      <c r="AT857" s="378" t="str">
        <f t="shared" si="384"/>
        <v/>
      </c>
      <c r="AX857" s="625" t="b">
        <f t="shared" si="386"/>
        <v>0</v>
      </c>
      <c r="AY857" s="7" t="str">
        <f t="shared" si="387"/>
        <v>FALSEFALSEFALSE</v>
      </c>
      <c r="AZ857" s="626">
        <f t="shared" si="363"/>
        <v>0</v>
      </c>
      <c r="BA857" s="627" t="str">
        <f t="shared" si="364"/>
        <v/>
      </c>
      <c r="BB857" s="627">
        <f t="shared" si="365"/>
        <v>0</v>
      </c>
      <c r="BC857" s="690" t="str">
        <f t="shared" si="366"/>
        <v/>
      </c>
    </row>
    <row r="858" spans="1:55">
      <c r="A858" s="381">
        <v>802</v>
      </c>
      <c r="B858" s="117"/>
      <c r="C858" s="288"/>
      <c r="D858" s="289"/>
      <c r="E858" s="289"/>
      <c r="F858" s="290"/>
      <c r="G858" s="292"/>
      <c r="H858" s="116"/>
      <c r="I858" s="292"/>
      <c r="J858" s="116"/>
      <c r="K858" s="370" t="str">
        <f t="shared" si="357"/>
        <v/>
      </c>
      <c r="L858" s="370">
        <f t="shared" si="358"/>
        <v>0</v>
      </c>
      <c r="M858" s="370">
        <f t="shared" si="359"/>
        <v>0</v>
      </c>
      <c r="N858" s="371" t="str">
        <f t="shared" si="367"/>
        <v/>
      </c>
      <c r="O858" s="371" t="str">
        <f t="shared" si="368"/>
        <v/>
      </c>
      <c r="P858" s="371" t="str">
        <f t="shared" si="369"/>
        <v/>
      </c>
      <c r="Q858" s="371" t="str">
        <f t="shared" si="370"/>
        <v/>
      </c>
      <c r="R858" s="371" t="str">
        <f t="shared" si="371"/>
        <v/>
      </c>
      <c r="S858" s="371" t="str">
        <f t="shared" si="372"/>
        <v/>
      </c>
      <c r="T858" s="443" t="str">
        <f t="shared" si="360"/>
        <v/>
      </c>
      <c r="U858" s="539"/>
      <c r="V858" s="117"/>
      <c r="W858" s="118"/>
      <c r="X858" s="119"/>
      <c r="Y858" s="120"/>
      <c r="Z858" s="122"/>
      <c r="AA858" s="121"/>
      <c r="AB858" s="443" t="str">
        <f t="shared" si="361"/>
        <v/>
      </c>
      <c r="AC858" s="734" t="str">
        <f t="shared" si="362"/>
        <v/>
      </c>
      <c r="AD858" s="372"/>
      <c r="AE858" s="485"/>
      <c r="AF858" s="373" t="str">
        <f t="shared" si="373"/>
        <v/>
      </c>
      <c r="AG858" s="373" t="str">
        <f t="shared" si="374"/>
        <v/>
      </c>
      <c r="AH858" s="374" t="str">
        <f t="shared" si="375"/>
        <v/>
      </c>
      <c r="AI858" s="375" t="str">
        <f t="shared" si="376"/>
        <v/>
      </c>
      <c r="AJ858" s="375" t="str">
        <f t="shared" si="377"/>
        <v/>
      </c>
      <c r="AK858" s="375" t="str">
        <f t="shared" si="378"/>
        <v/>
      </c>
      <c r="AL858" s="375" t="str">
        <f t="shared" si="379"/>
        <v/>
      </c>
      <c r="AM858" s="375" t="str">
        <f t="shared" si="380"/>
        <v/>
      </c>
      <c r="AN858" s="376" t="str">
        <f>IF(AF858="","",IF(OR(AH858="",AH858="-"),"－",IF(OR(AM858=8,AM858=9),"",IF(OR(AJ858=3,AJ858=4,AJ858=5,AJ858=6),VLOOKUP(AH858,INDEX((係数_バス貨物_ガソリン,係数_バス貨物_CNG,係数_バス貨物_軽油,係数_バス貨物_メタノール,係数_バス貨物_LPG),MATCH(AL858,【参考】排出ガスレベル!$AI$4:$AI$671,1),1,AR858):INDEX((係数_バス貨物_ガソリン,係数_バス貨物_CNG,係数_バス貨物_軽油,係数_バス貨物_メタノール,係数_バス貨物_LPG),MATCH(AL858+1,【参考】排出ガスレベル!$AI$4:$AI$671,1)-1,5,AR858),2,FALSE),IF(OR(AJ858=1,AJ858=2),VLOOKUP(AH858,INDEX((係数_乗用_ガソリン,係数_乗用_CNG,係数_乗用_軽油,係数_乗用_メタノール,係数_乗用_LPG),1,1,AR858):INDEX((係数_乗用_ガソリン,係数_乗用_CNG,係数_乗用_軽油,係数_乗用_メタノール,係数_乗用_LPG),125,5,AR858),2,FALSE))))))</f>
        <v/>
      </c>
      <c r="AO858" s="376" t="str">
        <f>IF(T858="","",IF(OR(AH858="",AH858="-"),"－",IF(OR(AM858=8,AM858=9),"",IF(OR(AJ858=3,AJ858=4,AJ858=5,AJ858=6),VLOOKUP(AH858,INDEX((係数_バス貨物_ガソリン,係数_バス貨物_CNG,係数_バス貨物_軽油,係数_バス貨物_メタノール,係数_バス貨物_LPG),MATCH(AL858,【参考】排出ガスレベル!$AI$4:$AI$671,1),1,AR858):INDEX((係数_バス貨物_ガソリン,係数_バス貨物_CNG,係数_バス貨物_軽油,係数_バス貨物_メタノール,係数_バス貨物_LPG),MATCH(AL858+1,【参考】排出ガスレベル!$AI$4:$AI$671,1)-1,5,AR858),3,FALSE),IF(OR(AJ858=1,AJ858=2),VLOOKUP(AH858,INDEX((係数_乗用_ガソリン,係数_乗用_CNG,係数_乗用_軽油,係数_乗用_メタノール,係数_乗用_LPG),1,1,AR858):INDEX((係数_乗用_ガソリン,係数_乗用_CNG,係数_乗用_軽油,係数_乗用_メタノール,係数_乗用_LPG),125,5,AR858),3,FALSE))))))</f>
        <v/>
      </c>
      <c r="AP858" s="375" t="str">
        <f t="shared" si="381"/>
        <v/>
      </c>
      <c r="AQ858" s="444" t="str">
        <f t="shared" si="382"/>
        <v/>
      </c>
      <c r="AR858" s="375" t="str">
        <f t="shared" si="385"/>
        <v/>
      </c>
      <c r="AS858" s="377" t="str">
        <f t="shared" si="383"/>
        <v/>
      </c>
      <c r="AT858" s="378" t="str">
        <f t="shared" si="384"/>
        <v/>
      </c>
      <c r="AX858" s="625" t="b">
        <f t="shared" si="386"/>
        <v>0</v>
      </c>
      <c r="AY858" s="7" t="str">
        <f t="shared" si="387"/>
        <v>FALSEFALSEFALSE</v>
      </c>
      <c r="AZ858" s="626">
        <f t="shared" si="363"/>
        <v>0</v>
      </c>
      <c r="BA858" s="627" t="str">
        <f t="shared" si="364"/>
        <v/>
      </c>
      <c r="BB858" s="627">
        <f t="shared" si="365"/>
        <v>0</v>
      </c>
      <c r="BC858" s="690" t="str">
        <f t="shared" si="366"/>
        <v/>
      </c>
    </row>
    <row r="859" spans="1:55">
      <c r="A859" s="381">
        <v>803</v>
      </c>
      <c r="B859" s="117"/>
      <c r="C859" s="288"/>
      <c r="D859" s="289"/>
      <c r="E859" s="289"/>
      <c r="F859" s="290"/>
      <c r="G859" s="292"/>
      <c r="H859" s="116"/>
      <c r="I859" s="292"/>
      <c r="J859" s="116"/>
      <c r="K859" s="370" t="str">
        <f t="shared" si="357"/>
        <v/>
      </c>
      <c r="L859" s="370">
        <f t="shared" si="358"/>
        <v>0</v>
      </c>
      <c r="M859" s="370">
        <f t="shared" si="359"/>
        <v>0</v>
      </c>
      <c r="N859" s="371" t="str">
        <f t="shared" si="367"/>
        <v/>
      </c>
      <c r="O859" s="371" t="str">
        <f t="shared" si="368"/>
        <v/>
      </c>
      <c r="P859" s="371" t="str">
        <f t="shared" si="369"/>
        <v/>
      </c>
      <c r="Q859" s="371" t="str">
        <f t="shared" si="370"/>
        <v/>
      </c>
      <c r="R859" s="371" t="str">
        <f t="shared" si="371"/>
        <v/>
      </c>
      <c r="S859" s="371" t="str">
        <f t="shared" si="372"/>
        <v/>
      </c>
      <c r="T859" s="443" t="str">
        <f t="shared" si="360"/>
        <v/>
      </c>
      <c r="U859" s="539"/>
      <c r="V859" s="117"/>
      <c r="W859" s="118"/>
      <c r="X859" s="119"/>
      <c r="Y859" s="120"/>
      <c r="Z859" s="122"/>
      <c r="AA859" s="121"/>
      <c r="AB859" s="443" t="str">
        <f t="shared" si="361"/>
        <v/>
      </c>
      <c r="AC859" s="734" t="str">
        <f t="shared" si="362"/>
        <v/>
      </c>
      <c r="AD859" s="372"/>
      <c r="AE859" s="485"/>
      <c r="AF859" s="373" t="str">
        <f t="shared" si="373"/>
        <v/>
      </c>
      <c r="AG859" s="373" t="str">
        <f t="shared" si="374"/>
        <v/>
      </c>
      <c r="AH859" s="374" t="str">
        <f t="shared" si="375"/>
        <v/>
      </c>
      <c r="AI859" s="375" t="str">
        <f t="shared" si="376"/>
        <v/>
      </c>
      <c r="AJ859" s="375" t="str">
        <f t="shared" si="377"/>
        <v/>
      </c>
      <c r="AK859" s="375" t="str">
        <f t="shared" si="378"/>
        <v/>
      </c>
      <c r="AL859" s="375" t="str">
        <f t="shared" si="379"/>
        <v/>
      </c>
      <c r="AM859" s="375" t="str">
        <f t="shared" si="380"/>
        <v/>
      </c>
      <c r="AN859" s="376" t="str">
        <f>IF(AF859="","",IF(OR(AH859="",AH859="-"),"－",IF(OR(AM859=8,AM859=9),"",IF(OR(AJ859=3,AJ859=4,AJ859=5,AJ859=6),VLOOKUP(AH859,INDEX((係数_バス貨物_ガソリン,係数_バス貨物_CNG,係数_バス貨物_軽油,係数_バス貨物_メタノール,係数_バス貨物_LPG),MATCH(AL859,【参考】排出ガスレベル!$AI$4:$AI$671,1),1,AR859):INDEX((係数_バス貨物_ガソリン,係数_バス貨物_CNG,係数_バス貨物_軽油,係数_バス貨物_メタノール,係数_バス貨物_LPG),MATCH(AL859+1,【参考】排出ガスレベル!$AI$4:$AI$671,1)-1,5,AR859),2,FALSE),IF(OR(AJ859=1,AJ859=2),VLOOKUP(AH859,INDEX((係数_乗用_ガソリン,係数_乗用_CNG,係数_乗用_軽油,係数_乗用_メタノール,係数_乗用_LPG),1,1,AR859):INDEX((係数_乗用_ガソリン,係数_乗用_CNG,係数_乗用_軽油,係数_乗用_メタノール,係数_乗用_LPG),125,5,AR859),2,FALSE))))))</f>
        <v/>
      </c>
      <c r="AO859" s="376" t="str">
        <f>IF(T859="","",IF(OR(AH859="",AH859="-"),"－",IF(OR(AM859=8,AM859=9),"",IF(OR(AJ859=3,AJ859=4,AJ859=5,AJ859=6),VLOOKUP(AH859,INDEX((係数_バス貨物_ガソリン,係数_バス貨物_CNG,係数_バス貨物_軽油,係数_バス貨物_メタノール,係数_バス貨物_LPG),MATCH(AL859,【参考】排出ガスレベル!$AI$4:$AI$671,1),1,AR859):INDEX((係数_バス貨物_ガソリン,係数_バス貨物_CNG,係数_バス貨物_軽油,係数_バス貨物_メタノール,係数_バス貨物_LPG),MATCH(AL859+1,【参考】排出ガスレベル!$AI$4:$AI$671,1)-1,5,AR859),3,FALSE),IF(OR(AJ859=1,AJ859=2),VLOOKUP(AH859,INDEX((係数_乗用_ガソリン,係数_乗用_CNG,係数_乗用_軽油,係数_乗用_メタノール,係数_乗用_LPG),1,1,AR859):INDEX((係数_乗用_ガソリン,係数_乗用_CNG,係数_乗用_軽油,係数_乗用_メタノール,係数_乗用_LPG),125,5,AR859),3,FALSE))))))</f>
        <v/>
      </c>
      <c r="AP859" s="375" t="str">
        <f t="shared" si="381"/>
        <v/>
      </c>
      <c r="AQ859" s="444" t="str">
        <f t="shared" si="382"/>
        <v/>
      </c>
      <c r="AR859" s="375" t="str">
        <f t="shared" si="385"/>
        <v/>
      </c>
      <c r="AS859" s="377" t="str">
        <f t="shared" si="383"/>
        <v/>
      </c>
      <c r="AT859" s="378" t="str">
        <f t="shared" si="384"/>
        <v/>
      </c>
      <c r="AX859" s="625" t="b">
        <f t="shared" si="386"/>
        <v>0</v>
      </c>
      <c r="AY859" s="7" t="str">
        <f t="shared" si="387"/>
        <v>FALSEFALSEFALSE</v>
      </c>
      <c r="AZ859" s="626">
        <f t="shared" si="363"/>
        <v>0</v>
      </c>
      <c r="BA859" s="627" t="str">
        <f t="shared" si="364"/>
        <v/>
      </c>
      <c r="BB859" s="627">
        <f t="shared" si="365"/>
        <v>0</v>
      </c>
      <c r="BC859" s="690" t="str">
        <f t="shared" si="366"/>
        <v/>
      </c>
    </row>
    <row r="860" spans="1:55">
      <c r="A860" s="381">
        <v>804</v>
      </c>
      <c r="B860" s="117"/>
      <c r="C860" s="288"/>
      <c r="D860" s="289"/>
      <c r="E860" s="289"/>
      <c r="F860" s="290"/>
      <c r="G860" s="292"/>
      <c r="H860" s="116"/>
      <c r="I860" s="292"/>
      <c r="J860" s="116"/>
      <c r="K860" s="370" t="str">
        <f t="shared" si="357"/>
        <v/>
      </c>
      <c r="L860" s="370">
        <f t="shared" si="358"/>
        <v>0</v>
      </c>
      <c r="M860" s="370">
        <f t="shared" si="359"/>
        <v>0</v>
      </c>
      <c r="N860" s="371" t="str">
        <f t="shared" si="367"/>
        <v/>
      </c>
      <c r="O860" s="371" t="str">
        <f t="shared" si="368"/>
        <v/>
      </c>
      <c r="P860" s="371" t="str">
        <f t="shared" si="369"/>
        <v/>
      </c>
      <c r="Q860" s="371" t="str">
        <f t="shared" si="370"/>
        <v/>
      </c>
      <c r="R860" s="371" t="str">
        <f t="shared" si="371"/>
        <v/>
      </c>
      <c r="S860" s="371" t="str">
        <f t="shared" si="372"/>
        <v/>
      </c>
      <c r="T860" s="443" t="str">
        <f t="shared" si="360"/>
        <v/>
      </c>
      <c r="U860" s="539"/>
      <c r="V860" s="117"/>
      <c r="W860" s="118"/>
      <c r="X860" s="119"/>
      <c r="Y860" s="120"/>
      <c r="Z860" s="122"/>
      <c r="AA860" s="121"/>
      <c r="AB860" s="443" t="str">
        <f t="shared" si="361"/>
        <v/>
      </c>
      <c r="AC860" s="734" t="str">
        <f t="shared" si="362"/>
        <v/>
      </c>
      <c r="AD860" s="372"/>
      <c r="AE860" s="485"/>
      <c r="AF860" s="373" t="str">
        <f t="shared" si="373"/>
        <v/>
      </c>
      <c r="AG860" s="373" t="str">
        <f t="shared" si="374"/>
        <v/>
      </c>
      <c r="AH860" s="374" t="str">
        <f t="shared" si="375"/>
        <v/>
      </c>
      <c r="AI860" s="375" t="str">
        <f t="shared" si="376"/>
        <v/>
      </c>
      <c r="AJ860" s="375" t="str">
        <f t="shared" si="377"/>
        <v/>
      </c>
      <c r="AK860" s="375" t="str">
        <f t="shared" si="378"/>
        <v/>
      </c>
      <c r="AL860" s="375" t="str">
        <f t="shared" si="379"/>
        <v/>
      </c>
      <c r="AM860" s="375" t="str">
        <f t="shared" si="380"/>
        <v/>
      </c>
      <c r="AN860" s="376" t="str">
        <f>IF(AF860="","",IF(OR(AH860="",AH860="-"),"－",IF(OR(AM860=8,AM860=9),"",IF(OR(AJ860=3,AJ860=4,AJ860=5,AJ860=6),VLOOKUP(AH860,INDEX((係数_バス貨物_ガソリン,係数_バス貨物_CNG,係数_バス貨物_軽油,係数_バス貨物_メタノール,係数_バス貨物_LPG),MATCH(AL860,【参考】排出ガスレベル!$AI$4:$AI$671,1),1,AR860):INDEX((係数_バス貨物_ガソリン,係数_バス貨物_CNG,係数_バス貨物_軽油,係数_バス貨物_メタノール,係数_バス貨物_LPG),MATCH(AL860+1,【参考】排出ガスレベル!$AI$4:$AI$671,1)-1,5,AR860),2,FALSE),IF(OR(AJ860=1,AJ860=2),VLOOKUP(AH860,INDEX((係数_乗用_ガソリン,係数_乗用_CNG,係数_乗用_軽油,係数_乗用_メタノール,係数_乗用_LPG),1,1,AR860):INDEX((係数_乗用_ガソリン,係数_乗用_CNG,係数_乗用_軽油,係数_乗用_メタノール,係数_乗用_LPG),125,5,AR860),2,FALSE))))))</f>
        <v/>
      </c>
      <c r="AO860" s="376" t="str">
        <f>IF(T860="","",IF(OR(AH860="",AH860="-"),"－",IF(OR(AM860=8,AM860=9),"",IF(OR(AJ860=3,AJ860=4,AJ860=5,AJ860=6),VLOOKUP(AH860,INDEX((係数_バス貨物_ガソリン,係数_バス貨物_CNG,係数_バス貨物_軽油,係数_バス貨物_メタノール,係数_バス貨物_LPG),MATCH(AL860,【参考】排出ガスレベル!$AI$4:$AI$671,1),1,AR860):INDEX((係数_バス貨物_ガソリン,係数_バス貨物_CNG,係数_バス貨物_軽油,係数_バス貨物_メタノール,係数_バス貨物_LPG),MATCH(AL860+1,【参考】排出ガスレベル!$AI$4:$AI$671,1)-1,5,AR860),3,FALSE),IF(OR(AJ860=1,AJ860=2),VLOOKUP(AH860,INDEX((係数_乗用_ガソリン,係数_乗用_CNG,係数_乗用_軽油,係数_乗用_メタノール,係数_乗用_LPG),1,1,AR860):INDEX((係数_乗用_ガソリン,係数_乗用_CNG,係数_乗用_軽油,係数_乗用_メタノール,係数_乗用_LPG),125,5,AR860),3,FALSE))))))</f>
        <v/>
      </c>
      <c r="AP860" s="375" t="str">
        <f t="shared" si="381"/>
        <v/>
      </c>
      <c r="AQ860" s="444" t="str">
        <f t="shared" si="382"/>
        <v/>
      </c>
      <c r="AR860" s="375" t="str">
        <f t="shared" si="385"/>
        <v/>
      </c>
      <c r="AS860" s="377" t="str">
        <f t="shared" si="383"/>
        <v/>
      </c>
      <c r="AT860" s="378" t="str">
        <f t="shared" si="384"/>
        <v/>
      </c>
      <c r="AX860" s="625" t="b">
        <f t="shared" si="386"/>
        <v>0</v>
      </c>
      <c r="AY860" s="7" t="str">
        <f t="shared" si="387"/>
        <v>FALSEFALSEFALSE</v>
      </c>
      <c r="AZ860" s="626">
        <f t="shared" si="363"/>
        <v>0</v>
      </c>
      <c r="BA860" s="627" t="str">
        <f t="shared" si="364"/>
        <v/>
      </c>
      <c r="BB860" s="627">
        <f t="shared" si="365"/>
        <v>0</v>
      </c>
      <c r="BC860" s="690" t="str">
        <f t="shared" si="366"/>
        <v/>
      </c>
    </row>
    <row r="861" spans="1:55">
      <c r="A861" s="381">
        <v>805</v>
      </c>
      <c r="B861" s="117"/>
      <c r="C861" s="288"/>
      <c r="D861" s="289"/>
      <c r="E861" s="289"/>
      <c r="F861" s="290"/>
      <c r="G861" s="292"/>
      <c r="H861" s="116"/>
      <c r="I861" s="292"/>
      <c r="J861" s="116"/>
      <c r="K861" s="370" t="str">
        <f t="shared" si="357"/>
        <v/>
      </c>
      <c r="L861" s="370">
        <f t="shared" si="358"/>
        <v>0</v>
      </c>
      <c r="M861" s="370">
        <f t="shared" si="359"/>
        <v>0</v>
      </c>
      <c r="N861" s="371" t="str">
        <f t="shared" si="367"/>
        <v/>
      </c>
      <c r="O861" s="371" t="str">
        <f t="shared" si="368"/>
        <v/>
      </c>
      <c r="P861" s="371" t="str">
        <f t="shared" si="369"/>
        <v/>
      </c>
      <c r="Q861" s="371" t="str">
        <f t="shared" si="370"/>
        <v/>
      </c>
      <c r="R861" s="371" t="str">
        <f t="shared" si="371"/>
        <v/>
      </c>
      <c r="S861" s="371" t="str">
        <f t="shared" si="372"/>
        <v/>
      </c>
      <c r="T861" s="443" t="str">
        <f t="shared" si="360"/>
        <v/>
      </c>
      <c r="U861" s="539"/>
      <c r="V861" s="117"/>
      <c r="W861" s="118"/>
      <c r="X861" s="119"/>
      <c r="Y861" s="120"/>
      <c r="Z861" s="122"/>
      <c r="AA861" s="121"/>
      <c r="AB861" s="443" t="str">
        <f t="shared" si="361"/>
        <v/>
      </c>
      <c r="AC861" s="734" t="str">
        <f t="shared" si="362"/>
        <v/>
      </c>
      <c r="AD861" s="372"/>
      <c r="AE861" s="485"/>
      <c r="AF861" s="373" t="str">
        <f t="shared" si="373"/>
        <v/>
      </c>
      <c r="AG861" s="373" t="str">
        <f t="shared" si="374"/>
        <v/>
      </c>
      <c r="AH861" s="374" t="str">
        <f t="shared" si="375"/>
        <v/>
      </c>
      <c r="AI861" s="375" t="str">
        <f t="shared" si="376"/>
        <v/>
      </c>
      <c r="AJ861" s="375" t="str">
        <f t="shared" si="377"/>
        <v/>
      </c>
      <c r="AK861" s="375" t="str">
        <f t="shared" si="378"/>
        <v/>
      </c>
      <c r="AL861" s="375" t="str">
        <f t="shared" si="379"/>
        <v/>
      </c>
      <c r="AM861" s="375" t="str">
        <f t="shared" si="380"/>
        <v/>
      </c>
      <c r="AN861" s="376" t="str">
        <f>IF(AF861="","",IF(OR(AH861="",AH861="-"),"－",IF(OR(AM861=8,AM861=9),"",IF(OR(AJ861=3,AJ861=4,AJ861=5,AJ861=6),VLOOKUP(AH861,INDEX((係数_バス貨物_ガソリン,係数_バス貨物_CNG,係数_バス貨物_軽油,係数_バス貨物_メタノール,係数_バス貨物_LPG),MATCH(AL861,【参考】排出ガスレベル!$AI$4:$AI$671,1),1,AR861):INDEX((係数_バス貨物_ガソリン,係数_バス貨物_CNG,係数_バス貨物_軽油,係数_バス貨物_メタノール,係数_バス貨物_LPG),MATCH(AL861+1,【参考】排出ガスレベル!$AI$4:$AI$671,1)-1,5,AR861),2,FALSE),IF(OR(AJ861=1,AJ861=2),VLOOKUP(AH861,INDEX((係数_乗用_ガソリン,係数_乗用_CNG,係数_乗用_軽油,係数_乗用_メタノール,係数_乗用_LPG),1,1,AR861):INDEX((係数_乗用_ガソリン,係数_乗用_CNG,係数_乗用_軽油,係数_乗用_メタノール,係数_乗用_LPG),125,5,AR861),2,FALSE))))))</f>
        <v/>
      </c>
      <c r="AO861" s="376" t="str">
        <f>IF(T861="","",IF(OR(AH861="",AH861="-"),"－",IF(OR(AM861=8,AM861=9),"",IF(OR(AJ861=3,AJ861=4,AJ861=5,AJ861=6),VLOOKUP(AH861,INDEX((係数_バス貨物_ガソリン,係数_バス貨物_CNG,係数_バス貨物_軽油,係数_バス貨物_メタノール,係数_バス貨物_LPG),MATCH(AL861,【参考】排出ガスレベル!$AI$4:$AI$671,1),1,AR861):INDEX((係数_バス貨物_ガソリン,係数_バス貨物_CNG,係数_バス貨物_軽油,係数_バス貨物_メタノール,係数_バス貨物_LPG),MATCH(AL861+1,【参考】排出ガスレベル!$AI$4:$AI$671,1)-1,5,AR861),3,FALSE),IF(OR(AJ861=1,AJ861=2),VLOOKUP(AH861,INDEX((係数_乗用_ガソリン,係数_乗用_CNG,係数_乗用_軽油,係数_乗用_メタノール,係数_乗用_LPG),1,1,AR861):INDEX((係数_乗用_ガソリン,係数_乗用_CNG,係数_乗用_軽油,係数_乗用_メタノール,係数_乗用_LPG),125,5,AR861),3,FALSE))))))</f>
        <v/>
      </c>
      <c r="AP861" s="375" t="str">
        <f t="shared" si="381"/>
        <v/>
      </c>
      <c r="AQ861" s="444" t="str">
        <f t="shared" si="382"/>
        <v/>
      </c>
      <c r="AR861" s="375" t="str">
        <f t="shared" si="385"/>
        <v/>
      </c>
      <c r="AS861" s="377" t="str">
        <f t="shared" si="383"/>
        <v/>
      </c>
      <c r="AT861" s="378" t="str">
        <f t="shared" si="384"/>
        <v/>
      </c>
      <c r="AX861" s="625" t="b">
        <f t="shared" si="386"/>
        <v>0</v>
      </c>
      <c r="AY861" s="7" t="str">
        <f t="shared" si="387"/>
        <v>FALSEFALSEFALSE</v>
      </c>
      <c r="AZ861" s="626">
        <f t="shared" si="363"/>
        <v>0</v>
      </c>
      <c r="BA861" s="627" t="str">
        <f t="shared" si="364"/>
        <v/>
      </c>
      <c r="BB861" s="627">
        <f t="shared" si="365"/>
        <v>0</v>
      </c>
      <c r="BC861" s="690" t="str">
        <f t="shared" si="366"/>
        <v/>
      </c>
    </row>
    <row r="862" spans="1:55">
      <c r="A862" s="381">
        <v>806</v>
      </c>
      <c r="B862" s="117"/>
      <c r="C862" s="288"/>
      <c r="D862" s="289"/>
      <c r="E862" s="289"/>
      <c r="F862" s="290"/>
      <c r="G862" s="292"/>
      <c r="H862" s="116"/>
      <c r="I862" s="292"/>
      <c r="J862" s="116"/>
      <c r="K862" s="370" t="str">
        <f t="shared" si="357"/>
        <v/>
      </c>
      <c r="L862" s="370">
        <f t="shared" si="358"/>
        <v>0</v>
      </c>
      <c r="M862" s="370">
        <f t="shared" si="359"/>
        <v>0</v>
      </c>
      <c r="N862" s="371" t="str">
        <f t="shared" si="367"/>
        <v/>
      </c>
      <c r="O862" s="371" t="str">
        <f t="shared" si="368"/>
        <v/>
      </c>
      <c r="P862" s="371" t="str">
        <f t="shared" si="369"/>
        <v/>
      </c>
      <c r="Q862" s="371" t="str">
        <f t="shared" si="370"/>
        <v/>
      </c>
      <c r="R862" s="371" t="str">
        <f t="shared" si="371"/>
        <v/>
      </c>
      <c r="S862" s="371" t="str">
        <f t="shared" si="372"/>
        <v/>
      </c>
      <c r="T862" s="443" t="str">
        <f t="shared" si="360"/>
        <v/>
      </c>
      <c r="U862" s="539"/>
      <c r="V862" s="117"/>
      <c r="W862" s="118"/>
      <c r="X862" s="119"/>
      <c r="Y862" s="120"/>
      <c r="Z862" s="122"/>
      <c r="AA862" s="121"/>
      <c r="AB862" s="443" t="str">
        <f t="shared" si="361"/>
        <v/>
      </c>
      <c r="AC862" s="734" t="str">
        <f t="shared" si="362"/>
        <v/>
      </c>
      <c r="AD862" s="372"/>
      <c r="AE862" s="485"/>
      <c r="AF862" s="373" t="str">
        <f t="shared" si="373"/>
        <v/>
      </c>
      <c r="AG862" s="373" t="str">
        <f t="shared" si="374"/>
        <v/>
      </c>
      <c r="AH862" s="374" t="str">
        <f t="shared" si="375"/>
        <v/>
      </c>
      <c r="AI862" s="375" t="str">
        <f t="shared" si="376"/>
        <v/>
      </c>
      <c r="AJ862" s="375" t="str">
        <f t="shared" si="377"/>
        <v/>
      </c>
      <c r="AK862" s="375" t="str">
        <f t="shared" si="378"/>
        <v/>
      </c>
      <c r="AL862" s="375" t="str">
        <f t="shared" si="379"/>
        <v/>
      </c>
      <c r="AM862" s="375" t="str">
        <f t="shared" si="380"/>
        <v/>
      </c>
      <c r="AN862" s="376" t="str">
        <f>IF(AF862="","",IF(OR(AH862="",AH862="-"),"－",IF(OR(AM862=8,AM862=9),"",IF(OR(AJ862=3,AJ862=4,AJ862=5,AJ862=6),VLOOKUP(AH862,INDEX((係数_バス貨物_ガソリン,係数_バス貨物_CNG,係数_バス貨物_軽油,係数_バス貨物_メタノール,係数_バス貨物_LPG),MATCH(AL862,【参考】排出ガスレベル!$AI$4:$AI$671,1),1,AR862):INDEX((係数_バス貨物_ガソリン,係数_バス貨物_CNG,係数_バス貨物_軽油,係数_バス貨物_メタノール,係数_バス貨物_LPG),MATCH(AL862+1,【参考】排出ガスレベル!$AI$4:$AI$671,1)-1,5,AR862),2,FALSE),IF(OR(AJ862=1,AJ862=2),VLOOKUP(AH862,INDEX((係数_乗用_ガソリン,係数_乗用_CNG,係数_乗用_軽油,係数_乗用_メタノール,係数_乗用_LPG),1,1,AR862):INDEX((係数_乗用_ガソリン,係数_乗用_CNG,係数_乗用_軽油,係数_乗用_メタノール,係数_乗用_LPG),125,5,AR862),2,FALSE))))))</f>
        <v/>
      </c>
      <c r="AO862" s="376" t="str">
        <f>IF(T862="","",IF(OR(AH862="",AH862="-"),"－",IF(OR(AM862=8,AM862=9),"",IF(OR(AJ862=3,AJ862=4,AJ862=5,AJ862=6),VLOOKUP(AH862,INDEX((係数_バス貨物_ガソリン,係数_バス貨物_CNG,係数_バス貨物_軽油,係数_バス貨物_メタノール,係数_バス貨物_LPG),MATCH(AL862,【参考】排出ガスレベル!$AI$4:$AI$671,1),1,AR862):INDEX((係数_バス貨物_ガソリン,係数_バス貨物_CNG,係数_バス貨物_軽油,係数_バス貨物_メタノール,係数_バス貨物_LPG),MATCH(AL862+1,【参考】排出ガスレベル!$AI$4:$AI$671,1)-1,5,AR862),3,FALSE),IF(OR(AJ862=1,AJ862=2),VLOOKUP(AH862,INDEX((係数_乗用_ガソリン,係数_乗用_CNG,係数_乗用_軽油,係数_乗用_メタノール,係数_乗用_LPG),1,1,AR862):INDEX((係数_乗用_ガソリン,係数_乗用_CNG,係数_乗用_軽油,係数_乗用_メタノール,係数_乗用_LPG),125,5,AR862),3,FALSE))))))</f>
        <v/>
      </c>
      <c r="AP862" s="375" t="str">
        <f t="shared" si="381"/>
        <v/>
      </c>
      <c r="AQ862" s="444" t="str">
        <f t="shared" si="382"/>
        <v/>
      </c>
      <c r="AR862" s="375" t="str">
        <f t="shared" si="385"/>
        <v/>
      </c>
      <c r="AS862" s="377" t="str">
        <f t="shared" si="383"/>
        <v/>
      </c>
      <c r="AT862" s="378" t="str">
        <f t="shared" si="384"/>
        <v/>
      </c>
      <c r="AX862" s="625" t="b">
        <f t="shared" si="386"/>
        <v>0</v>
      </c>
      <c r="AY862" s="7" t="str">
        <f t="shared" si="387"/>
        <v>FALSEFALSEFALSE</v>
      </c>
      <c r="AZ862" s="626">
        <f t="shared" si="363"/>
        <v>0</v>
      </c>
      <c r="BA862" s="627" t="str">
        <f t="shared" si="364"/>
        <v/>
      </c>
      <c r="BB862" s="627">
        <f t="shared" si="365"/>
        <v>0</v>
      </c>
      <c r="BC862" s="690" t="str">
        <f t="shared" si="366"/>
        <v/>
      </c>
    </row>
    <row r="863" spans="1:55">
      <c r="A863" s="381">
        <v>807</v>
      </c>
      <c r="B863" s="117"/>
      <c r="C863" s="288"/>
      <c r="D863" s="289"/>
      <c r="E863" s="289"/>
      <c r="F863" s="290"/>
      <c r="G863" s="292"/>
      <c r="H863" s="116"/>
      <c r="I863" s="292"/>
      <c r="J863" s="116"/>
      <c r="K863" s="370" t="str">
        <f t="shared" si="357"/>
        <v/>
      </c>
      <c r="L863" s="370">
        <f t="shared" si="358"/>
        <v>0</v>
      </c>
      <c r="M863" s="370">
        <f t="shared" si="359"/>
        <v>0</v>
      </c>
      <c r="N863" s="371" t="str">
        <f t="shared" si="367"/>
        <v/>
      </c>
      <c r="O863" s="371" t="str">
        <f t="shared" si="368"/>
        <v/>
      </c>
      <c r="P863" s="371" t="str">
        <f t="shared" si="369"/>
        <v/>
      </c>
      <c r="Q863" s="371" t="str">
        <f t="shared" si="370"/>
        <v/>
      </c>
      <c r="R863" s="371" t="str">
        <f t="shared" si="371"/>
        <v/>
      </c>
      <c r="S863" s="371" t="str">
        <f t="shared" si="372"/>
        <v/>
      </c>
      <c r="T863" s="443" t="str">
        <f t="shared" si="360"/>
        <v/>
      </c>
      <c r="U863" s="539"/>
      <c r="V863" s="117"/>
      <c r="W863" s="118"/>
      <c r="X863" s="119"/>
      <c r="Y863" s="120"/>
      <c r="Z863" s="122"/>
      <c r="AA863" s="121"/>
      <c r="AB863" s="443" t="str">
        <f t="shared" si="361"/>
        <v/>
      </c>
      <c r="AC863" s="734" t="str">
        <f t="shared" si="362"/>
        <v/>
      </c>
      <c r="AD863" s="372"/>
      <c r="AE863" s="485"/>
      <c r="AF863" s="373" t="str">
        <f t="shared" si="373"/>
        <v/>
      </c>
      <c r="AG863" s="373" t="str">
        <f t="shared" si="374"/>
        <v/>
      </c>
      <c r="AH863" s="374" t="str">
        <f t="shared" si="375"/>
        <v/>
      </c>
      <c r="AI863" s="375" t="str">
        <f t="shared" si="376"/>
        <v/>
      </c>
      <c r="AJ863" s="375" t="str">
        <f t="shared" si="377"/>
        <v/>
      </c>
      <c r="AK863" s="375" t="str">
        <f t="shared" si="378"/>
        <v/>
      </c>
      <c r="AL863" s="375" t="str">
        <f t="shared" si="379"/>
        <v/>
      </c>
      <c r="AM863" s="375" t="str">
        <f t="shared" si="380"/>
        <v/>
      </c>
      <c r="AN863" s="376" t="str">
        <f>IF(AF863="","",IF(OR(AH863="",AH863="-"),"－",IF(OR(AM863=8,AM863=9),"",IF(OR(AJ863=3,AJ863=4,AJ863=5,AJ863=6),VLOOKUP(AH863,INDEX((係数_バス貨物_ガソリン,係数_バス貨物_CNG,係数_バス貨物_軽油,係数_バス貨物_メタノール,係数_バス貨物_LPG),MATCH(AL863,【参考】排出ガスレベル!$AI$4:$AI$671,1),1,AR863):INDEX((係数_バス貨物_ガソリン,係数_バス貨物_CNG,係数_バス貨物_軽油,係数_バス貨物_メタノール,係数_バス貨物_LPG),MATCH(AL863+1,【参考】排出ガスレベル!$AI$4:$AI$671,1)-1,5,AR863),2,FALSE),IF(OR(AJ863=1,AJ863=2),VLOOKUP(AH863,INDEX((係数_乗用_ガソリン,係数_乗用_CNG,係数_乗用_軽油,係数_乗用_メタノール,係数_乗用_LPG),1,1,AR863):INDEX((係数_乗用_ガソリン,係数_乗用_CNG,係数_乗用_軽油,係数_乗用_メタノール,係数_乗用_LPG),125,5,AR863),2,FALSE))))))</f>
        <v/>
      </c>
      <c r="AO863" s="376" t="str">
        <f>IF(T863="","",IF(OR(AH863="",AH863="-"),"－",IF(OR(AM863=8,AM863=9),"",IF(OR(AJ863=3,AJ863=4,AJ863=5,AJ863=6),VLOOKUP(AH863,INDEX((係数_バス貨物_ガソリン,係数_バス貨物_CNG,係数_バス貨物_軽油,係数_バス貨物_メタノール,係数_バス貨物_LPG),MATCH(AL863,【参考】排出ガスレベル!$AI$4:$AI$671,1),1,AR863):INDEX((係数_バス貨物_ガソリン,係数_バス貨物_CNG,係数_バス貨物_軽油,係数_バス貨物_メタノール,係数_バス貨物_LPG),MATCH(AL863+1,【参考】排出ガスレベル!$AI$4:$AI$671,1)-1,5,AR863),3,FALSE),IF(OR(AJ863=1,AJ863=2),VLOOKUP(AH863,INDEX((係数_乗用_ガソリン,係数_乗用_CNG,係数_乗用_軽油,係数_乗用_メタノール,係数_乗用_LPG),1,1,AR863):INDEX((係数_乗用_ガソリン,係数_乗用_CNG,係数_乗用_軽油,係数_乗用_メタノール,係数_乗用_LPG),125,5,AR863),3,FALSE))))))</f>
        <v/>
      </c>
      <c r="AP863" s="375" t="str">
        <f t="shared" si="381"/>
        <v/>
      </c>
      <c r="AQ863" s="444" t="str">
        <f t="shared" si="382"/>
        <v/>
      </c>
      <c r="AR863" s="375" t="str">
        <f t="shared" si="385"/>
        <v/>
      </c>
      <c r="AS863" s="377" t="str">
        <f t="shared" si="383"/>
        <v/>
      </c>
      <c r="AT863" s="378" t="str">
        <f t="shared" si="384"/>
        <v/>
      </c>
      <c r="AX863" s="625" t="b">
        <f t="shared" si="386"/>
        <v>0</v>
      </c>
      <c r="AY863" s="7" t="str">
        <f t="shared" si="387"/>
        <v>FALSEFALSEFALSE</v>
      </c>
      <c r="AZ863" s="626">
        <f t="shared" si="363"/>
        <v>0</v>
      </c>
      <c r="BA863" s="627" t="str">
        <f t="shared" si="364"/>
        <v/>
      </c>
      <c r="BB863" s="627">
        <f t="shared" si="365"/>
        <v>0</v>
      </c>
      <c r="BC863" s="690" t="str">
        <f t="shared" si="366"/>
        <v/>
      </c>
    </row>
    <row r="864" spans="1:55">
      <c r="A864" s="381">
        <v>808</v>
      </c>
      <c r="B864" s="117"/>
      <c r="C864" s="288"/>
      <c r="D864" s="289"/>
      <c r="E864" s="289"/>
      <c r="F864" s="290"/>
      <c r="G864" s="292"/>
      <c r="H864" s="116"/>
      <c r="I864" s="292"/>
      <c r="J864" s="116"/>
      <c r="K864" s="370" t="str">
        <f t="shared" si="357"/>
        <v/>
      </c>
      <c r="L864" s="370">
        <f t="shared" si="358"/>
        <v>0</v>
      </c>
      <c r="M864" s="370">
        <f t="shared" si="359"/>
        <v>0</v>
      </c>
      <c r="N864" s="371" t="str">
        <f t="shared" si="367"/>
        <v/>
      </c>
      <c r="O864" s="371" t="str">
        <f t="shared" si="368"/>
        <v/>
      </c>
      <c r="P864" s="371" t="str">
        <f t="shared" si="369"/>
        <v/>
      </c>
      <c r="Q864" s="371" t="str">
        <f t="shared" si="370"/>
        <v/>
      </c>
      <c r="R864" s="371" t="str">
        <f t="shared" si="371"/>
        <v/>
      </c>
      <c r="S864" s="371" t="str">
        <f t="shared" si="372"/>
        <v/>
      </c>
      <c r="T864" s="443" t="str">
        <f t="shared" si="360"/>
        <v/>
      </c>
      <c r="U864" s="539"/>
      <c r="V864" s="117"/>
      <c r="W864" s="118"/>
      <c r="X864" s="119"/>
      <c r="Y864" s="120"/>
      <c r="Z864" s="122"/>
      <c r="AA864" s="121"/>
      <c r="AB864" s="443" t="str">
        <f t="shared" si="361"/>
        <v/>
      </c>
      <c r="AC864" s="734" t="str">
        <f t="shared" si="362"/>
        <v/>
      </c>
      <c r="AD864" s="372"/>
      <c r="AE864" s="485"/>
      <c r="AF864" s="373" t="str">
        <f t="shared" si="373"/>
        <v/>
      </c>
      <c r="AG864" s="373" t="str">
        <f t="shared" si="374"/>
        <v/>
      </c>
      <c r="AH864" s="374" t="str">
        <f t="shared" si="375"/>
        <v/>
      </c>
      <c r="AI864" s="375" t="str">
        <f t="shared" si="376"/>
        <v/>
      </c>
      <c r="AJ864" s="375" t="str">
        <f t="shared" si="377"/>
        <v/>
      </c>
      <c r="AK864" s="375" t="str">
        <f t="shared" si="378"/>
        <v/>
      </c>
      <c r="AL864" s="375" t="str">
        <f t="shared" si="379"/>
        <v/>
      </c>
      <c r="AM864" s="375" t="str">
        <f t="shared" si="380"/>
        <v/>
      </c>
      <c r="AN864" s="376" t="str">
        <f>IF(AF864="","",IF(OR(AH864="",AH864="-"),"－",IF(OR(AM864=8,AM864=9),"",IF(OR(AJ864=3,AJ864=4,AJ864=5,AJ864=6),VLOOKUP(AH864,INDEX((係数_バス貨物_ガソリン,係数_バス貨物_CNG,係数_バス貨物_軽油,係数_バス貨物_メタノール,係数_バス貨物_LPG),MATCH(AL864,【参考】排出ガスレベル!$AI$4:$AI$671,1),1,AR864):INDEX((係数_バス貨物_ガソリン,係数_バス貨物_CNG,係数_バス貨物_軽油,係数_バス貨物_メタノール,係数_バス貨物_LPG),MATCH(AL864+1,【参考】排出ガスレベル!$AI$4:$AI$671,1)-1,5,AR864),2,FALSE),IF(OR(AJ864=1,AJ864=2),VLOOKUP(AH864,INDEX((係数_乗用_ガソリン,係数_乗用_CNG,係数_乗用_軽油,係数_乗用_メタノール,係数_乗用_LPG),1,1,AR864):INDEX((係数_乗用_ガソリン,係数_乗用_CNG,係数_乗用_軽油,係数_乗用_メタノール,係数_乗用_LPG),125,5,AR864),2,FALSE))))))</f>
        <v/>
      </c>
      <c r="AO864" s="376" t="str">
        <f>IF(T864="","",IF(OR(AH864="",AH864="-"),"－",IF(OR(AM864=8,AM864=9),"",IF(OR(AJ864=3,AJ864=4,AJ864=5,AJ864=6),VLOOKUP(AH864,INDEX((係数_バス貨物_ガソリン,係数_バス貨物_CNG,係数_バス貨物_軽油,係数_バス貨物_メタノール,係数_バス貨物_LPG),MATCH(AL864,【参考】排出ガスレベル!$AI$4:$AI$671,1),1,AR864):INDEX((係数_バス貨物_ガソリン,係数_バス貨物_CNG,係数_バス貨物_軽油,係数_バス貨物_メタノール,係数_バス貨物_LPG),MATCH(AL864+1,【参考】排出ガスレベル!$AI$4:$AI$671,1)-1,5,AR864),3,FALSE),IF(OR(AJ864=1,AJ864=2),VLOOKUP(AH864,INDEX((係数_乗用_ガソリン,係数_乗用_CNG,係数_乗用_軽油,係数_乗用_メタノール,係数_乗用_LPG),1,1,AR864):INDEX((係数_乗用_ガソリン,係数_乗用_CNG,係数_乗用_軽油,係数_乗用_メタノール,係数_乗用_LPG),125,5,AR864),3,FALSE))))))</f>
        <v/>
      </c>
      <c r="AP864" s="375" t="str">
        <f t="shared" si="381"/>
        <v/>
      </c>
      <c r="AQ864" s="444" t="str">
        <f t="shared" si="382"/>
        <v/>
      </c>
      <c r="AR864" s="375" t="str">
        <f t="shared" si="385"/>
        <v/>
      </c>
      <c r="AS864" s="377" t="str">
        <f t="shared" si="383"/>
        <v/>
      </c>
      <c r="AT864" s="378" t="str">
        <f t="shared" si="384"/>
        <v/>
      </c>
      <c r="AX864" s="625" t="b">
        <f t="shared" si="386"/>
        <v>0</v>
      </c>
      <c r="AY864" s="7" t="str">
        <f t="shared" si="387"/>
        <v>FALSEFALSEFALSE</v>
      </c>
      <c r="AZ864" s="626">
        <f t="shared" si="363"/>
        <v>0</v>
      </c>
      <c r="BA864" s="627" t="str">
        <f t="shared" si="364"/>
        <v/>
      </c>
      <c r="BB864" s="627">
        <f t="shared" si="365"/>
        <v>0</v>
      </c>
      <c r="BC864" s="690" t="str">
        <f t="shared" si="366"/>
        <v/>
      </c>
    </row>
    <row r="865" spans="1:55">
      <c r="A865" s="381">
        <v>809</v>
      </c>
      <c r="B865" s="117"/>
      <c r="C865" s="288"/>
      <c r="D865" s="289"/>
      <c r="E865" s="289"/>
      <c r="F865" s="290"/>
      <c r="G865" s="292"/>
      <c r="H865" s="116"/>
      <c r="I865" s="292"/>
      <c r="J865" s="116"/>
      <c r="K865" s="370" t="str">
        <f t="shared" si="357"/>
        <v/>
      </c>
      <c r="L865" s="370">
        <f t="shared" si="358"/>
        <v>0</v>
      </c>
      <c r="M865" s="370">
        <f t="shared" si="359"/>
        <v>0</v>
      </c>
      <c r="N865" s="371" t="str">
        <f t="shared" si="367"/>
        <v/>
      </c>
      <c r="O865" s="371" t="str">
        <f t="shared" si="368"/>
        <v/>
      </c>
      <c r="P865" s="371" t="str">
        <f t="shared" si="369"/>
        <v/>
      </c>
      <c r="Q865" s="371" t="str">
        <f t="shared" si="370"/>
        <v/>
      </c>
      <c r="R865" s="371" t="str">
        <f t="shared" si="371"/>
        <v/>
      </c>
      <c r="S865" s="371" t="str">
        <f t="shared" si="372"/>
        <v/>
      </c>
      <c r="T865" s="443" t="str">
        <f t="shared" si="360"/>
        <v/>
      </c>
      <c r="U865" s="539"/>
      <c r="V865" s="117"/>
      <c r="W865" s="118"/>
      <c r="X865" s="119"/>
      <c r="Y865" s="120"/>
      <c r="Z865" s="122"/>
      <c r="AA865" s="121"/>
      <c r="AB865" s="443" t="str">
        <f t="shared" si="361"/>
        <v/>
      </c>
      <c r="AC865" s="734" t="str">
        <f t="shared" si="362"/>
        <v/>
      </c>
      <c r="AD865" s="372"/>
      <c r="AE865" s="485"/>
      <c r="AF865" s="373" t="str">
        <f t="shared" si="373"/>
        <v/>
      </c>
      <c r="AG865" s="373" t="str">
        <f t="shared" si="374"/>
        <v/>
      </c>
      <c r="AH865" s="374" t="str">
        <f t="shared" si="375"/>
        <v/>
      </c>
      <c r="AI865" s="375" t="str">
        <f t="shared" si="376"/>
        <v/>
      </c>
      <c r="AJ865" s="375" t="str">
        <f t="shared" si="377"/>
        <v/>
      </c>
      <c r="AK865" s="375" t="str">
        <f t="shared" si="378"/>
        <v/>
      </c>
      <c r="AL865" s="375" t="str">
        <f t="shared" si="379"/>
        <v/>
      </c>
      <c r="AM865" s="375" t="str">
        <f t="shared" si="380"/>
        <v/>
      </c>
      <c r="AN865" s="376" t="str">
        <f>IF(AF865="","",IF(OR(AH865="",AH865="-"),"－",IF(OR(AM865=8,AM865=9),"",IF(OR(AJ865=3,AJ865=4,AJ865=5,AJ865=6),VLOOKUP(AH865,INDEX((係数_バス貨物_ガソリン,係数_バス貨物_CNG,係数_バス貨物_軽油,係数_バス貨物_メタノール,係数_バス貨物_LPG),MATCH(AL865,【参考】排出ガスレベル!$AI$4:$AI$671,1),1,AR865):INDEX((係数_バス貨物_ガソリン,係数_バス貨物_CNG,係数_バス貨物_軽油,係数_バス貨物_メタノール,係数_バス貨物_LPG),MATCH(AL865+1,【参考】排出ガスレベル!$AI$4:$AI$671,1)-1,5,AR865),2,FALSE),IF(OR(AJ865=1,AJ865=2),VLOOKUP(AH865,INDEX((係数_乗用_ガソリン,係数_乗用_CNG,係数_乗用_軽油,係数_乗用_メタノール,係数_乗用_LPG),1,1,AR865):INDEX((係数_乗用_ガソリン,係数_乗用_CNG,係数_乗用_軽油,係数_乗用_メタノール,係数_乗用_LPG),125,5,AR865),2,FALSE))))))</f>
        <v/>
      </c>
      <c r="AO865" s="376" t="str">
        <f>IF(T865="","",IF(OR(AH865="",AH865="-"),"－",IF(OR(AM865=8,AM865=9),"",IF(OR(AJ865=3,AJ865=4,AJ865=5,AJ865=6),VLOOKUP(AH865,INDEX((係数_バス貨物_ガソリン,係数_バス貨物_CNG,係数_バス貨物_軽油,係数_バス貨物_メタノール,係数_バス貨物_LPG),MATCH(AL865,【参考】排出ガスレベル!$AI$4:$AI$671,1),1,AR865):INDEX((係数_バス貨物_ガソリン,係数_バス貨物_CNG,係数_バス貨物_軽油,係数_バス貨物_メタノール,係数_バス貨物_LPG),MATCH(AL865+1,【参考】排出ガスレベル!$AI$4:$AI$671,1)-1,5,AR865),3,FALSE),IF(OR(AJ865=1,AJ865=2),VLOOKUP(AH865,INDEX((係数_乗用_ガソリン,係数_乗用_CNG,係数_乗用_軽油,係数_乗用_メタノール,係数_乗用_LPG),1,1,AR865):INDEX((係数_乗用_ガソリン,係数_乗用_CNG,係数_乗用_軽油,係数_乗用_メタノール,係数_乗用_LPG),125,5,AR865),3,FALSE))))))</f>
        <v/>
      </c>
      <c r="AP865" s="375" t="str">
        <f t="shared" si="381"/>
        <v/>
      </c>
      <c r="AQ865" s="444" t="str">
        <f t="shared" si="382"/>
        <v/>
      </c>
      <c r="AR865" s="375" t="str">
        <f t="shared" si="385"/>
        <v/>
      </c>
      <c r="AS865" s="377" t="str">
        <f t="shared" si="383"/>
        <v/>
      </c>
      <c r="AT865" s="378" t="str">
        <f t="shared" si="384"/>
        <v/>
      </c>
      <c r="AX865" s="625" t="b">
        <f t="shared" si="386"/>
        <v>0</v>
      </c>
      <c r="AY865" s="7" t="str">
        <f t="shared" si="387"/>
        <v>FALSEFALSEFALSE</v>
      </c>
      <c r="AZ865" s="626">
        <f t="shared" si="363"/>
        <v>0</v>
      </c>
      <c r="BA865" s="627" t="str">
        <f t="shared" si="364"/>
        <v/>
      </c>
      <c r="BB865" s="627">
        <f t="shared" si="365"/>
        <v>0</v>
      </c>
      <c r="BC865" s="690" t="str">
        <f t="shared" si="366"/>
        <v/>
      </c>
    </row>
    <row r="866" spans="1:55">
      <c r="A866" s="381">
        <v>810</v>
      </c>
      <c r="B866" s="117"/>
      <c r="C866" s="288"/>
      <c r="D866" s="289"/>
      <c r="E866" s="289"/>
      <c r="F866" s="290"/>
      <c r="G866" s="292"/>
      <c r="H866" s="116"/>
      <c r="I866" s="292"/>
      <c r="J866" s="116"/>
      <c r="K866" s="370" t="str">
        <f t="shared" si="357"/>
        <v/>
      </c>
      <c r="L866" s="370">
        <f t="shared" si="358"/>
        <v>0</v>
      </c>
      <c r="M866" s="370">
        <f t="shared" si="359"/>
        <v>0</v>
      </c>
      <c r="N866" s="371" t="str">
        <f t="shared" si="367"/>
        <v/>
      </c>
      <c r="O866" s="371" t="str">
        <f t="shared" si="368"/>
        <v/>
      </c>
      <c r="P866" s="371" t="str">
        <f t="shared" si="369"/>
        <v/>
      </c>
      <c r="Q866" s="371" t="str">
        <f t="shared" si="370"/>
        <v/>
      </c>
      <c r="R866" s="371" t="str">
        <f t="shared" si="371"/>
        <v/>
      </c>
      <c r="S866" s="371" t="str">
        <f t="shared" si="372"/>
        <v/>
      </c>
      <c r="T866" s="443" t="str">
        <f t="shared" si="360"/>
        <v/>
      </c>
      <c r="U866" s="539"/>
      <c r="V866" s="117"/>
      <c r="W866" s="118"/>
      <c r="X866" s="119"/>
      <c r="Y866" s="120"/>
      <c r="Z866" s="122"/>
      <c r="AA866" s="121"/>
      <c r="AB866" s="443" t="str">
        <f t="shared" si="361"/>
        <v/>
      </c>
      <c r="AC866" s="734" t="str">
        <f t="shared" si="362"/>
        <v/>
      </c>
      <c r="AD866" s="372"/>
      <c r="AE866" s="485"/>
      <c r="AF866" s="373" t="str">
        <f t="shared" si="373"/>
        <v/>
      </c>
      <c r="AG866" s="373" t="str">
        <f t="shared" si="374"/>
        <v/>
      </c>
      <c r="AH866" s="374" t="str">
        <f t="shared" si="375"/>
        <v/>
      </c>
      <c r="AI866" s="375" t="str">
        <f t="shared" si="376"/>
        <v/>
      </c>
      <c r="AJ866" s="375" t="str">
        <f t="shared" si="377"/>
        <v/>
      </c>
      <c r="AK866" s="375" t="str">
        <f t="shared" si="378"/>
        <v/>
      </c>
      <c r="AL866" s="375" t="str">
        <f t="shared" si="379"/>
        <v/>
      </c>
      <c r="AM866" s="375" t="str">
        <f t="shared" si="380"/>
        <v/>
      </c>
      <c r="AN866" s="376" t="str">
        <f>IF(AF866="","",IF(OR(AH866="",AH866="-"),"－",IF(OR(AM866=8,AM866=9),"",IF(OR(AJ866=3,AJ866=4,AJ866=5,AJ866=6),VLOOKUP(AH866,INDEX((係数_バス貨物_ガソリン,係数_バス貨物_CNG,係数_バス貨物_軽油,係数_バス貨物_メタノール,係数_バス貨物_LPG),MATCH(AL866,【参考】排出ガスレベル!$AI$4:$AI$671,1),1,AR866):INDEX((係数_バス貨物_ガソリン,係数_バス貨物_CNG,係数_バス貨物_軽油,係数_バス貨物_メタノール,係数_バス貨物_LPG),MATCH(AL866+1,【参考】排出ガスレベル!$AI$4:$AI$671,1)-1,5,AR866),2,FALSE),IF(OR(AJ866=1,AJ866=2),VLOOKUP(AH866,INDEX((係数_乗用_ガソリン,係数_乗用_CNG,係数_乗用_軽油,係数_乗用_メタノール,係数_乗用_LPG),1,1,AR866):INDEX((係数_乗用_ガソリン,係数_乗用_CNG,係数_乗用_軽油,係数_乗用_メタノール,係数_乗用_LPG),125,5,AR866),2,FALSE))))))</f>
        <v/>
      </c>
      <c r="AO866" s="376" t="str">
        <f>IF(T866="","",IF(OR(AH866="",AH866="-"),"－",IF(OR(AM866=8,AM866=9),"",IF(OR(AJ866=3,AJ866=4,AJ866=5,AJ866=6),VLOOKUP(AH866,INDEX((係数_バス貨物_ガソリン,係数_バス貨物_CNG,係数_バス貨物_軽油,係数_バス貨物_メタノール,係数_バス貨物_LPG),MATCH(AL866,【参考】排出ガスレベル!$AI$4:$AI$671,1),1,AR866):INDEX((係数_バス貨物_ガソリン,係数_バス貨物_CNG,係数_バス貨物_軽油,係数_バス貨物_メタノール,係数_バス貨物_LPG),MATCH(AL866+1,【参考】排出ガスレベル!$AI$4:$AI$671,1)-1,5,AR866),3,FALSE),IF(OR(AJ866=1,AJ866=2),VLOOKUP(AH866,INDEX((係数_乗用_ガソリン,係数_乗用_CNG,係数_乗用_軽油,係数_乗用_メタノール,係数_乗用_LPG),1,1,AR866):INDEX((係数_乗用_ガソリン,係数_乗用_CNG,係数_乗用_軽油,係数_乗用_メタノール,係数_乗用_LPG),125,5,AR866),3,FALSE))))))</f>
        <v/>
      </c>
      <c r="AP866" s="375" t="str">
        <f t="shared" si="381"/>
        <v/>
      </c>
      <c r="AQ866" s="444" t="str">
        <f t="shared" si="382"/>
        <v/>
      </c>
      <c r="AR866" s="375" t="str">
        <f t="shared" si="385"/>
        <v/>
      </c>
      <c r="AS866" s="377" t="str">
        <f t="shared" si="383"/>
        <v/>
      </c>
      <c r="AT866" s="378" t="str">
        <f t="shared" si="384"/>
        <v/>
      </c>
      <c r="AX866" s="625" t="b">
        <f t="shared" si="386"/>
        <v>0</v>
      </c>
      <c r="AY866" s="7" t="str">
        <f t="shared" si="387"/>
        <v>FALSEFALSEFALSE</v>
      </c>
      <c r="AZ866" s="626">
        <f t="shared" si="363"/>
        <v>0</v>
      </c>
      <c r="BA866" s="627" t="str">
        <f t="shared" si="364"/>
        <v/>
      </c>
      <c r="BB866" s="627">
        <f t="shared" si="365"/>
        <v>0</v>
      </c>
      <c r="BC866" s="690" t="str">
        <f t="shared" si="366"/>
        <v/>
      </c>
    </row>
    <row r="867" spans="1:55">
      <c r="A867" s="381">
        <v>811</v>
      </c>
      <c r="B867" s="117"/>
      <c r="C867" s="288"/>
      <c r="D867" s="289"/>
      <c r="E867" s="289"/>
      <c r="F867" s="290"/>
      <c r="G867" s="292"/>
      <c r="H867" s="116"/>
      <c r="I867" s="292"/>
      <c r="J867" s="116"/>
      <c r="K867" s="370" t="str">
        <f t="shared" si="357"/>
        <v/>
      </c>
      <c r="L867" s="370">
        <f t="shared" si="358"/>
        <v>0</v>
      </c>
      <c r="M867" s="370">
        <f t="shared" si="359"/>
        <v>0</v>
      </c>
      <c r="N867" s="371" t="str">
        <f t="shared" si="367"/>
        <v/>
      </c>
      <c r="O867" s="371" t="str">
        <f t="shared" si="368"/>
        <v/>
      </c>
      <c r="P867" s="371" t="str">
        <f t="shared" si="369"/>
        <v/>
      </c>
      <c r="Q867" s="371" t="str">
        <f t="shared" si="370"/>
        <v/>
      </c>
      <c r="R867" s="371" t="str">
        <f t="shared" si="371"/>
        <v/>
      </c>
      <c r="S867" s="371" t="str">
        <f t="shared" si="372"/>
        <v/>
      </c>
      <c r="T867" s="443" t="str">
        <f t="shared" si="360"/>
        <v/>
      </c>
      <c r="U867" s="539"/>
      <c r="V867" s="117"/>
      <c r="W867" s="118"/>
      <c r="X867" s="119"/>
      <c r="Y867" s="120"/>
      <c r="Z867" s="122"/>
      <c r="AA867" s="121"/>
      <c r="AB867" s="443" t="str">
        <f t="shared" si="361"/>
        <v/>
      </c>
      <c r="AC867" s="734" t="str">
        <f t="shared" si="362"/>
        <v/>
      </c>
      <c r="AD867" s="372"/>
      <c r="AE867" s="485"/>
      <c r="AF867" s="373" t="str">
        <f t="shared" si="373"/>
        <v/>
      </c>
      <c r="AG867" s="373" t="str">
        <f t="shared" si="374"/>
        <v/>
      </c>
      <c r="AH867" s="374" t="str">
        <f t="shared" si="375"/>
        <v/>
      </c>
      <c r="AI867" s="375" t="str">
        <f t="shared" si="376"/>
        <v/>
      </c>
      <c r="AJ867" s="375" t="str">
        <f t="shared" si="377"/>
        <v/>
      </c>
      <c r="AK867" s="375" t="str">
        <f t="shared" si="378"/>
        <v/>
      </c>
      <c r="AL867" s="375" t="str">
        <f t="shared" si="379"/>
        <v/>
      </c>
      <c r="AM867" s="375" t="str">
        <f t="shared" si="380"/>
        <v/>
      </c>
      <c r="AN867" s="376" t="str">
        <f>IF(AF867="","",IF(OR(AH867="",AH867="-"),"－",IF(OR(AM867=8,AM867=9),"",IF(OR(AJ867=3,AJ867=4,AJ867=5,AJ867=6),VLOOKUP(AH867,INDEX((係数_バス貨物_ガソリン,係数_バス貨物_CNG,係数_バス貨物_軽油,係数_バス貨物_メタノール,係数_バス貨物_LPG),MATCH(AL867,【参考】排出ガスレベル!$AI$4:$AI$671,1),1,AR867):INDEX((係数_バス貨物_ガソリン,係数_バス貨物_CNG,係数_バス貨物_軽油,係数_バス貨物_メタノール,係数_バス貨物_LPG),MATCH(AL867+1,【参考】排出ガスレベル!$AI$4:$AI$671,1)-1,5,AR867),2,FALSE),IF(OR(AJ867=1,AJ867=2),VLOOKUP(AH867,INDEX((係数_乗用_ガソリン,係数_乗用_CNG,係数_乗用_軽油,係数_乗用_メタノール,係数_乗用_LPG),1,1,AR867):INDEX((係数_乗用_ガソリン,係数_乗用_CNG,係数_乗用_軽油,係数_乗用_メタノール,係数_乗用_LPG),125,5,AR867),2,FALSE))))))</f>
        <v/>
      </c>
      <c r="AO867" s="376" t="str">
        <f>IF(T867="","",IF(OR(AH867="",AH867="-"),"－",IF(OR(AM867=8,AM867=9),"",IF(OR(AJ867=3,AJ867=4,AJ867=5,AJ867=6),VLOOKUP(AH867,INDEX((係数_バス貨物_ガソリン,係数_バス貨物_CNG,係数_バス貨物_軽油,係数_バス貨物_メタノール,係数_バス貨物_LPG),MATCH(AL867,【参考】排出ガスレベル!$AI$4:$AI$671,1),1,AR867):INDEX((係数_バス貨物_ガソリン,係数_バス貨物_CNG,係数_バス貨物_軽油,係数_バス貨物_メタノール,係数_バス貨物_LPG),MATCH(AL867+1,【参考】排出ガスレベル!$AI$4:$AI$671,1)-1,5,AR867),3,FALSE),IF(OR(AJ867=1,AJ867=2),VLOOKUP(AH867,INDEX((係数_乗用_ガソリン,係数_乗用_CNG,係数_乗用_軽油,係数_乗用_メタノール,係数_乗用_LPG),1,1,AR867):INDEX((係数_乗用_ガソリン,係数_乗用_CNG,係数_乗用_軽油,係数_乗用_メタノール,係数_乗用_LPG),125,5,AR867),3,FALSE))))))</f>
        <v/>
      </c>
      <c r="AP867" s="375" t="str">
        <f t="shared" si="381"/>
        <v/>
      </c>
      <c r="AQ867" s="444" t="str">
        <f t="shared" si="382"/>
        <v/>
      </c>
      <c r="AR867" s="375" t="str">
        <f t="shared" si="385"/>
        <v/>
      </c>
      <c r="AS867" s="377" t="str">
        <f t="shared" si="383"/>
        <v/>
      </c>
      <c r="AT867" s="378" t="str">
        <f t="shared" si="384"/>
        <v/>
      </c>
      <c r="AX867" s="625" t="b">
        <f t="shared" si="386"/>
        <v>0</v>
      </c>
      <c r="AY867" s="7" t="str">
        <f t="shared" si="387"/>
        <v>FALSEFALSEFALSE</v>
      </c>
      <c r="AZ867" s="626">
        <f t="shared" si="363"/>
        <v>0</v>
      </c>
      <c r="BA867" s="627" t="str">
        <f t="shared" si="364"/>
        <v/>
      </c>
      <c r="BB867" s="627">
        <f t="shared" si="365"/>
        <v>0</v>
      </c>
      <c r="BC867" s="690" t="str">
        <f t="shared" si="366"/>
        <v/>
      </c>
    </row>
    <row r="868" spans="1:55">
      <c r="A868" s="381">
        <v>812</v>
      </c>
      <c r="B868" s="117"/>
      <c r="C868" s="288"/>
      <c r="D868" s="289"/>
      <c r="E868" s="289"/>
      <c r="F868" s="290"/>
      <c r="G868" s="292"/>
      <c r="H868" s="116"/>
      <c r="I868" s="292"/>
      <c r="J868" s="116"/>
      <c r="K868" s="370" t="str">
        <f t="shared" si="357"/>
        <v/>
      </c>
      <c r="L868" s="370">
        <f t="shared" si="358"/>
        <v>0</v>
      </c>
      <c r="M868" s="370">
        <f t="shared" si="359"/>
        <v>0</v>
      </c>
      <c r="N868" s="371" t="str">
        <f t="shared" si="367"/>
        <v/>
      </c>
      <c r="O868" s="371" t="str">
        <f t="shared" si="368"/>
        <v/>
      </c>
      <c r="P868" s="371" t="str">
        <f t="shared" si="369"/>
        <v/>
      </c>
      <c r="Q868" s="371" t="str">
        <f t="shared" si="370"/>
        <v/>
      </c>
      <c r="R868" s="371" t="str">
        <f t="shared" si="371"/>
        <v/>
      </c>
      <c r="S868" s="371" t="str">
        <f t="shared" si="372"/>
        <v/>
      </c>
      <c r="T868" s="443" t="str">
        <f t="shared" si="360"/>
        <v/>
      </c>
      <c r="U868" s="539"/>
      <c r="V868" s="117"/>
      <c r="W868" s="118"/>
      <c r="X868" s="119"/>
      <c r="Y868" s="120"/>
      <c r="Z868" s="122"/>
      <c r="AA868" s="121"/>
      <c r="AB868" s="443" t="str">
        <f t="shared" si="361"/>
        <v/>
      </c>
      <c r="AC868" s="734" t="str">
        <f t="shared" si="362"/>
        <v/>
      </c>
      <c r="AD868" s="372"/>
      <c r="AE868" s="485"/>
      <c r="AF868" s="373" t="str">
        <f t="shared" si="373"/>
        <v/>
      </c>
      <c r="AG868" s="373" t="str">
        <f t="shared" si="374"/>
        <v/>
      </c>
      <c r="AH868" s="374" t="str">
        <f t="shared" si="375"/>
        <v/>
      </c>
      <c r="AI868" s="375" t="str">
        <f t="shared" si="376"/>
        <v/>
      </c>
      <c r="AJ868" s="375" t="str">
        <f t="shared" si="377"/>
        <v/>
      </c>
      <c r="AK868" s="375" t="str">
        <f t="shared" si="378"/>
        <v/>
      </c>
      <c r="AL868" s="375" t="str">
        <f t="shared" si="379"/>
        <v/>
      </c>
      <c r="AM868" s="375" t="str">
        <f t="shared" si="380"/>
        <v/>
      </c>
      <c r="AN868" s="376" t="str">
        <f>IF(AF868="","",IF(OR(AH868="",AH868="-"),"－",IF(OR(AM868=8,AM868=9),"",IF(OR(AJ868=3,AJ868=4,AJ868=5,AJ868=6),VLOOKUP(AH868,INDEX((係数_バス貨物_ガソリン,係数_バス貨物_CNG,係数_バス貨物_軽油,係数_バス貨物_メタノール,係数_バス貨物_LPG),MATCH(AL868,【参考】排出ガスレベル!$AI$4:$AI$671,1),1,AR868):INDEX((係数_バス貨物_ガソリン,係数_バス貨物_CNG,係数_バス貨物_軽油,係数_バス貨物_メタノール,係数_バス貨物_LPG),MATCH(AL868+1,【参考】排出ガスレベル!$AI$4:$AI$671,1)-1,5,AR868),2,FALSE),IF(OR(AJ868=1,AJ868=2),VLOOKUP(AH868,INDEX((係数_乗用_ガソリン,係数_乗用_CNG,係数_乗用_軽油,係数_乗用_メタノール,係数_乗用_LPG),1,1,AR868):INDEX((係数_乗用_ガソリン,係数_乗用_CNG,係数_乗用_軽油,係数_乗用_メタノール,係数_乗用_LPG),125,5,AR868),2,FALSE))))))</f>
        <v/>
      </c>
      <c r="AO868" s="376" t="str">
        <f>IF(T868="","",IF(OR(AH868="",AH868="-"),"－",IF(OR(AM868=8,AM868=9),"",IF(OR(AJ868=3,AJ868=4,AJ868=5,AJ868=6),VLOOKUP(AH868,INDEX((係数_バス貨物_ガソリン,係数_バス貨物_CNG,係数_バス貨物_軽油,係数_バス貨物_メタノール,係数_バス貨物_LPG),MATCH(AL868,【参考】排出ガスレベル!$AI$4:$AI$671,1),1,AR868):INDEX((係数_バス貨物_ガソリン,係数_バス貨物_CNG,係数_バス貨物_軽油,係数_バス貨物_メタノール,係数_バス貨物_LPG),MATCH(AL868+1,【参考】排出ガスレベル!$AI$4:$AI$671,1)-1,5,AR868),3,FALSE),IF(OR(AJ868=1,AJ868=2),VLOOKUP(AH868,INDEX((係数_乗用_ガソリン,係数_乗用_CNG,係数_乗用_軽油,係数_乗用_メタノール,係数_乗用_LPG),1,1,AR868):INDEX((係数_乗用_ガソリン,係数_乗用_CNG,係数_乗用_軽油,係数_乗用_メタノール,係数_乗用_LPG),125,5,AR868),3,FALSE))))))</f>
        <v/>
      </c>
      <c r="AP868" s="375" t="str">
        <f t="shared" si="381"/>
        <v/>
      </c>
      <c r="AQ868" s="444" t="str">
        <f t="shared" si="382"/>
        <v/>
      </c>
      <c r="AR868" s="375" t="str">
        <f t="shared" si="385"/>
        <v/>
      </c>
      <c r="AS868" s="377" t="str">
        <f t="shared" si="383"/>
        <v/>
      </c>
      <c r="AT868" s="378" t="str">
        <f t="shared" si="384"/>
        <v/>
      </c>
      <c r="AX868" s="625" t="b">
        <f t="shared" si="386"/>
        <v>0</v>
      </c>
      <c r="AY868" s="7" t="str">
        <f t="shared" si="387"/>
        <v>FALSEFALSEFALSE</v>
      </c>
      <c r="AZ868" s="626">
        <f t="shared" si="363"/>
        <v>0</v>
      </c>
      <c r="BA868" s="627" t="str">
        <f t="shared" si="364"/>
        <v/>
      </c>
      <c r="BB868" s="627">
        <f t="shared" si="365"/>
        <v>0</v>
      </c>
      <c r="BC868" s="690" t="str">
        <f t="shared" si="366"/>
        <v/>
      </c>
    </row>
    <row r="869" spans="1:55">
      <c r="A869" s="381">
        <v>813</v>
      </c>
      <c r="B869" s="117"/>
      <c r="C869" s="288"/>
      <c r="D869" s="289"/>
      <c r="E869" s="289"/>
      <c r="F869" s="290"/>
      <c r="G869" s="292"/>
      <c r="H869" s="116"/>
      <c r="I869" s="292"/>
      <c r="J869" s="116"/>
      <c r="K869" s="370" t="str">
        <f t="shared" si="357"/>
        <v/>
      </c>
      <c r="L869" s="370">
        <f t="shared" si="358"/>
        <v>0</v>
      </c>
      <c r="M869" s="370">
        <f t="shared" si="359"/>
        <v>0</v>
      </c>
      <c r="N869" s="371" t="str">
        <f t="shared" si="367"/>
        <v/>
      </c>
      <c r="O869" s="371" t="str">
        <f t="shared" si="368"/>
        <v/>
      </c>
      <c r="P869" s="371" t="str">
        <f t="shared" si="369"/>
        <v/>
      </c>
      <c r="Q869" s="371" t="str">
        <f t="shared" si="370"/>
        <v/>
      </c>
      <c r="R869" s="371" t="str">
        <f t="shared" si="371"/>
        <v/>
      </c>
      <c r="S869" s="371" t="str">
        <f t="shared" si="372"/>
        <v/>
      </c>
      <c r="T869" s="443" t="str">
        <f t="shared" si="360"/>
        <v/>
      </c>
      <c r="U869" s="539"/>
      <c r="V869" s="117"/>
      <c r="W869" s="118"/>
      <c r="X869" s="119"/>
      <c r="Y869" s="120"/>
      <c r="Z869" s="122"/>
      <c r="AA869" s="121"/>
      <c r="AB869" s="443" t="str">
        <f t="shared" si="361"/>
        <v/>
      </c>
      <c r="AC869" s="734" t="str">
        <f t="shared" si="362"/>
        <v/>
      </c>
      <c r="AD869" s="372"/>
      <c r="AE869" s="485"/>
      <c r="AF869" s="373" t="str">
        <f t="shared" si="373"/>
        <v/>
      </c>
      <c r="AG869" s="373" t="str">
        <f t="shared" si="374"/>
        <v/>
      </c>
      <c r="AH869" s="374" t="str">
        <f t="shared" si="375"/>
        <v/>
      </c>
      <c r="AI869" s="375" t="str">
        <f t="shared" si="376"/>
        <v/>
      </c>
      <c r="AJ869" s="375" t="str">
        <f t="shared" si="377"/>
        <v/>
      </c>
      <c r="AK869" s="375" t="str">
        <f t="shared" si="378"/>
        <v/>
      </c>
      <c r="AL869" s="375" t="str">
        <f t="shared" si="379"/>
        <v/>
      </c>
      <c r="AM869" s="375" t="str">
        <f t="shared" si="380"/>
        <v/>
      </c>
      <c r="AN869" s="376" t="str">
        <f>IF(AF869="","",IF(OR(AH869="",AH869="-"),"－",IF(OR(AM869=8,AM869=9),"",IF(OR(AJ869=3,AJ869=4,AJ869=5,AJ869=6),VLOOKUP(AH869,INDEX((係数_バス貨物_ガソリン,係数_バス貨物_CNG,係数_バス貨物_軽油,係数_バス貨物_メタノール,係数_バス貨物_LPG),MATCH(AL869,【参考】排出ガスレベル!$AI$4:$AI$671,1),1,AR869):INDEX((係数_バス貨物_ガソリン,係数_バス貨物_CNG,係数_バス貨物_軽油,係数_バス貨物_メタノール,係数_バス貨物_LPG),MATCH(AL869+1,【参考】排出ガスレベル!$AI$4:$AI$671,1)-1,5,AR869),2,FALSE),IF(OR(AJ869=1,AJ869=2),VLOOKUP(AH869,INDEX((係数_乗用_ガソリン,係数_乗用_CNG,係数_乗用_軽油,係数_乗用_メタノール,係数_乗用_LPG),1,1,AR869):INDEX((係数_乗用_ガソリン,係数_乗用_CNG,係数_乗用_軽油,係数_乗用_メタノール,係数_乗用_LPG),125,5,AR869),2,FALSE))))))</f>
        <v/>
      </c>
      <c r="AO869" s="376" t="str">
        <f>IF(T869="","",IF(OR(AH869="",AH869="-"),"－",IF(OR(AM869=8,AM869=9),"",IF(OR(AJ869=3,AJ869=4,AJ869=5,AJ869=6),VLOOKUP(AH869,INDEX((係数_バス貨物_ガソリン,係数_バス貨物_CNG,係数_バス貨物_軽油,係数_バス貨物_メタノール,係数_バス貨物_LPG),MATCH(AL869,【参考】排出ガスレベル!$AI$4:$AI$671,1),1,AR869):INDEX((係数_バス貨物_ガソリン,係数_バス貨物_CNG,係数_バス貨物_軽油,係数_バス貨物_メタノール,係数_バス貨物_LPG),MATCH(AL869+1,【参考】排出ガスレベル!$AI$4:$AI$671,1)-1,5,AR869),3,FALSE),IF(OR(AJ869=1,AJ869=2),VLOOKUP(AH869,INDEX((係数_乗用_ガソリン,係数_乗用_CNG,係数_乗用_軽油,係数_乗用_メタノール,係数_乗用_LPG),1,1,AR869):INDEX((係数_乗用_ガソリン,係数_乗用_CNG,係数_乗用_軽油,係数_乗用_メタノール,係数_乗用_LPG),125,5,AR869),3,FALSE))))))</f>
        <v/>
      </c>
      <c r="AP869" s="375" t="str">
        <f t="shared" si="381"/>
        <v/>
      </c>
      <c r="AQ869" s="444" t="str">
        <f t="shared" si="382"/>
        <v/>
      </c>
      <c r="AR869" s="375" t="str">
        <f t="shared" si="385"/>
        <v/>
      </c>
      <c r="AS869" s="377" t="str">
        <f t="shared" si="383"/>
        <v/>
      </c>
      <c r="AT869" s="378" t="str">
        <f t="shared" si="384"/>
        <v/>
      </c>
      <c r="AX869" s="625" t="b">
        <f t="shared" si="386"/>
        <v>0</v>
      </c>
      <c r="AY869" s="7" t="str">
        <f t="shared" si="387"/>
        <v>FALSEFALSEFALSE</v>
      </c>
      <c r="AZ869" s="626">
        <f t="shared" si="363"/>
        <v>0</v>
      </c>
      <c r="BA869" s="627" t="str">
        <f t="shared" si="364"/>
        <v/>
      </c>
      <c r="BB869" s="627">
        <f t="shared" si="365"/>
        <v>0</v>
      </c>
      <c r="BC869" s="690" t="str">
        <f t="shared" si="366"/>
        <v/>
      </c>
    </row>
    <row r="870" spans="1:55">
      <c r="A870" s="381">
        <v>814</v>
      </c>
      <c r="B870" s="117"/>
      <c r="C870" s="288"/>
      <c r="D870" s="289"/>
      <c r="E870" s="289"/>
      <c r="F870" s="290"/>
      <c r="G870" s="292"/>
      <c r="H870" s="116"/>
      <c r="I870" s="292"/>
      <c r="J870" s="116"/>
      <c r="K870" s="370" t="str">
        <f t="shared" si="357"/>
        <v/>
      </c>
      <c r="L870" s="370">
        <f t="shared" si="358"/>
        <v>0</v>
      </c>
      <c r="M870" s="370">
        <f t="shared" si="359"/>
        <v>0</v>
      </c>
      <c r="N870" s="371" t="str">
        <f t="shared" si="367"/>
        <v/>
      </c>
      <c r="O870" s="371" t="str">
        <f t="shared" si="368"/>
        <v/>
      </c>
      <c r="P870" s="371" t="str">
        <f t="shared" si="369"/>
        <v/>
      </c>
      <c r="Q870" s="371" t="str">
        <f t="shared" si="370"/>
        <v/>
      </c>
      <c r="R870" s="371" t="str">
        <f t="shared" si="371"/>
        <v/>
      </c>
      <c r="S870" s="371" t="str">
        <f t="shared" si="372"/>
        <v/>
      </c>
      <c r="T870" s="443" t="str">
        <f t="shared" si="360"/>
        <v/>
      </c>
      <c r="U870" s="539"/>
      <c r="V870" s="117"/>
      <c r="W870" s="118"/>
      <c r="X870" s="119"/>
      <c r="Y870" s="120"/>
      <c r="Z870" s="122"/>
      <c r="AA870" s="121"/>
      <c r="AB870" s="443" t="str">
        <f t="shared" si="361"/>
        <v/>
      </c>
      <c r="AC870" s="734" t="str">
        <f t="shared" si="362"/>
        <v/>
      </c>
      <c r="AD870" s="372"/>
      <c r="AE870" s="485"/>
      <c r="AF870" s="373" t="str">
        <f t="shared" si="373"/>
        <v/>
      </c>
      <c r="AG870" s="373" t="str">
        <f t="shared" si="374"/>
        <v/>
      </c>
      <c r="AH870" s="374" t="str">
        <f t="shared" si="375"/>
        <v/>
      </c>
      <c r="AI870" s="375" t="str">
        <f t="shared" si="376"/>
        <v/>
      </c>
      <c r="AJ870" s="375" t="str">
        <f t="shared" si="377"/>
        <v/>
      </c>
      <c r="AK870" s="375" t="str">
        <f t="shared" si="378"/>
        <v/>
      </c>
      <c r="AL870" s="375" t="str">
        <f t="shared" si="379"/>
        <v/>
      </c>
      <c r="AM870" s="375" t="str">
        <f t="shared" si="380"/>
        <v/>
      </c>
      <c r="AN870" s="376" t="str">
        <f>IF(AF870="","",IF(OR(AH870="",AH870="-"),"－",IF(OR(AM870=8,AM870=9),"",IF(OR(AJ870=3,AJ870=4,AJ870=5,AJ870=6),VLOOKUP(AH870,INDEX((係数_バス貨物_ガソリン,係数_バス貨物_CNG,係数_バス貨物_軽油,係数_バス貨物_メタノール,係数_バス貨物_LPG),MATCH(AL870,【参考】排出ガスレベル!$AI$4:$AI$671,1),1,AR870):INDEX((係数_バス貨物_ガソリン,係数_バス貨物_CNG,係数_バス貨物_軽油,係数_バス貨物_メタノール,係数_バス貨物_LPG),MATCH(AL870+1,【参考】排出ガスレベル!$AI$4:$AI$671,1)-1,5,AR870),2,FALSE),IF(OR(AJ870=1,AJ870=2),VLOOKUP(AH870,INDEX((係数_乗用_ガソリン,係数_乗用_CNG,係数_乗用_軽油,係数_乗用_メタノール,係数_乗用_LPG),1,1,AR870):INDEX((係数_乗用_ガソリン,係数_乗用_CNG,係数_乗用_軽油,係数_乗用_メタノール,係数_乗用_LPG),125,5,AR870),2,FALSE))))))</f>
        <v/>
      </c>
      <c r="AO870" s="376" t="str">
        <f>IF(T870="","",IF(OR(AH870="",AH870="-"),"－",IF(OR(AM870=8,AM870=9),"",IF(OR(AJ870=3,AJ870=4,AJ870=5,AJ870=6),VLOOKUP(AH870,INDEX((係数_バス貨物_ガソリン,係数_バス貨物_CNG,係数_バス貨物_軽油,係数_バス貨物_メタノール,係数_バス貨物_LPG),MATCH(AL870,【参考】排出ガスレベル!$AI$4:$AI$671,1),1,AR870):INDEX((係数_バス貨物_ガソリン,係数_バス貨物_CNG,係数_バス貨物_軽油,係数_バス貨物_メタノール,係数_バス貨物_LPG),MATCH(AL870+1,【参考】排出ガスレベル!$AI$4:$AI$671,1)-1,5,AR870),3,FALSE),IF(OR(AJ870=1,AJ870=2),VLOOKUP(AH870,INDEX((係数_乗用_ガソリン,係数_乗用_CNG,係数_乗用_軽油,係数_乗用_メタノール,係数_乗用_LPG),1,1,AR870):INDEX((係数_乗用_ガソリン,係数_乗用_CNG,係数_乗用_軽油,係数_乗用_メタノール,係数_乗用_LPG),125,5,AR870),3,FALSE))))))</f>
        <v/>
      </c>
      <c r="AP870" s="375" t="str">
        <f t="shared" si="381"/>
        <v/>
      </c>
      <c r="AQ870" s="444" t="str">
        <f t="shared" si="382"/>
        <v/>
      </c>
      <c r="AR870" s="375" t="str">
        <f t="shared" si="385"/>
        <v/>
      </c>
      <c r="AS870" s="377" t="str">
        <f t="shared" si="383"/>
        <v/>
      </c>
      <c r="AT870" s="378" t="str">
        <f t="shared" si="384"/>
        <v/>
      </c>
      <c r="AX870" s="625" t="b">
        <f t="shared" si="386"/>
        <v>0</v>
      </c>
      <c r="AY870" s="7" t="str">
        <f t="shared" si="387"/>
        <v>FALSEFALSEFALSE</v>
      </c>
      <c r="AZ870" s="626">
        <f t="shared" si="363"/>
        <v>0</v>
      </c>
      <c r="BA870" s="627" t="str">
        <f t="shared" si="364"/>
        <v/>
      </c>
      <c r="BB870" s="627">
        <f t="shared" si="365"/>
        <v>0</v>
      </c>
      <c r="BC870" s="690" t="str">
        <f t="shared" si="366"/>
        <v/>
      </c>
    </row>
    <row r="871" spans="1:55">
      <c r="A871" s="381">
        <v>815</v>
      </c>
      <c r="B871" s="117"/>
      <c r="C871" s="288"/>
      <c r="D871" s="289"/>
      <c r="E871" s="289"/>
      <c r="F871" s="290"/>
      <c r="G871" s="292"/>
      <c r="H871" s="116"/>
      <c r="I871" s="292"/>
      <c r="J871" s="116"/>
      <c r="K871" s="370" t="str">
        <f t="shared" si="357"/>
        <v/>
      </c>
      <c r="L871" s="370">
        <f t="shared" si="358"/>
        <v>0</v>
      </c>
      <c r="M871" s="370">
        <f t="shared" si="359"/>
        <v>0</v>
      </c>
      <c r="N871" s="371" t="str">
        <f t="shared" si="367"/>
        <v/>
      </c>
      <c r="O871" s="371" t="str">
        <f t="shared" si="368"/>
        <v/>
      </c>
      <c r="P871" s="371" t="str">
        <f t="shared" si="369"/>
        <v/>
      </c>
      <c r="Q871" s="371" t="str">
        <f t="shared" si="370"/>
        <v/>
      </c>
      <c r="R871" s="371" t="str">
        <f t="shared" si="371"/>
        <v/>
      </c>
      <c r="S871" s="371" t="str">
        <f t="shared" si="372"/>
        <v/>
      </c>
      <c r="T871" s="443" t="str">
        <f t="shared" si="360"/>
        <v/>
      </c>
      <c r="U871" s="539"/>
      <c r="V871" s="117"/>
      <c r="W871" s="118"/>
      <c r="X871" s="119"/>
      <c r="Y871" s="120"/>
      <c r="Z871" s="122"/>
      <c r="AA871" s="121"/>
      <c r="AB871" s="443" t="str">
        <f t="shared" si="361"/>
        <v/>
      </c>
      <c r="AC871" s="734" t="str">
        <f t="shared" si="362"/>
        <v/>
      </c>
      <c r="AD871" s="372"/>
      <c r="AE871" s="485"/>
      <c r="AF871" s="373" t="str">
        <f t="shared" si="373"/>
        <v/>
      </c>
      <c r="AG871" s="373" t="str">
        <f t="shared" si="374"/>
        <v/>
      </c>
      <c r="AH871" s="374" t="str">
        <f t="shared" si="375"/>
        <v/>
      </c>
      <c r="AI871" s="375" t="str">
        <f t="shared" si="376"/>
        <v/>
      </c>
      <c r="AJ871" s="375" t="str">
        <f t="shared" si="377"/>
        <v/>
      </c>
      <c r="AK871" s="375" t="str">
        <f t="shared" si="378"/>
        <v/>
      </c>
      <c r="AL871" s="375" t="str">
        <f t="shared" si="379"/>
        <v/>
      </c>
      <c r="AM871" s="375" t="str">
        <f t="shared" si="380"/>
        <v/>
      </c>
      <c r="AN871" s="376" t="str">
        <f>IF(AF871="","",IF(OR(AH871="",AH871="-"),"－",IF(OR(AM871=8,AM871=9),"",IF(OR(AJ871=3,AJ871=4,AJ871=5,AJ871=6),VLOOKUP(AH871,INDEX((係数_バス貨物_ガソリン,係数_バス貨物_CNG,係数_バス貨物_軽油,係数_バス貨物_メタノール,係数_バス貨物_LPG),MATCH(AL871,【参考】排出ガスレベル!$AI$4:$AI$671,1),1,AR871):INDEX((係数_バス貨物_ガソリン,係数_バス貨物_CNG,係数_バス貨物_軽油,係数_バス貨物_メタノール,係数_バス貨物_LPG),MATCH(AL871+1,【参考】排出ガスレベル!$AI$4:$AI$671,1)-1,5,AR871),2,FALSE),IF(OR(AJ871=1,AJ871=2),VLOOKUP(AH871,INDEX((係数_乗用_ガソリン,係数_乗用_CNG,係数_乗用_軽油,係数_乗用_メタノール,係数_乗用_LPG),1,1,AR871):INDEX((係数_乗用_ガソリン,係数_乗用_CNG,係数_乗用_軽油,係数_乗用_メタノール,係数_乗用_LPG),125,5,AR871),2,FALSE))))))</f>
        <v/>
      </c>
      <c r="AO871" s="376" t="str">
        <f>IF(T871="","",IF(OR(AH871="",AH871="-"),"－",IF(OR(AM871=8,AM871=9),"",IF(OR(AJ871=3,AJ871=4,AJ871=5,AJ871=6),VLOOKUP(AH871,INDEX((係数_バス貨物_ガソリン,係数_バス貨物_CNG,係数_バス貨物_軽油,係数_バス貨物_メタノール,係数_バス貨物_LPG),MATCH(AL871,【参考】排出ガスレベル!$AI$4:$AI$671,1),1,AR871):INDEX((係数_バス貨物_ガソリン,係数_バス貨物_CNG,係数_バス貨物_軽油,係数_バス貨物_メタノール,係数_バス貨物_LPG),MATCH(AL871+1,【参考】排出ガスレベル!$AI$4:$AI$671,1)-1,5,AR871),3,FALSE),IF(OR(AJ871=1,AJ871=2),VLOOKUP(AH871,INDEX((係数_乗用_ガソリン,係数_乗用_CNG,係数_乗用_軽油,係数_乗用_メタノール,係数_乗用_LPG),1,1,AR871):INDEX((係数_乗用_ガソリン,係数_乗用_CNG,係数_乗用_軽油,係数_乗用_メタノール,係数_乗用_LPG),125,5,AR871),3,FALSE))))))</f>
        <v/>
      </c>
      <c r="AP871" s="375" t="str">
        <f t="shared" si="381"/>
        <v/>
      </c>
      <c r="AQ871" s="444" t="str">
        <f t="shared" si="382"/>
        <v/>
      </c>
      <c r="AR871" s="375" t="str">
        <f t="shared" si="385"/>
        <v/>
      </c>
      <c r="AS871" s="377" t="str">
        <f t="shared" si="383"/>
        <v/>
      </c>
      <c r="AT871" s="378" t="str">
        <f t="shared" si="384"/>
        <v/>
      </c>
      <c r="AX871" s="625" t="b">
        <f t="shared" si="386"/>
        <v>0</v>
      </c>
      <c r="AY871" s="7" t="str">
        <f t="shared" si="387"/>
        <v>FALSEFALSEFALSE</v>
      </c>
      <c r="AZ871" s="626">
        <f t="shared" si="363"/>
        <v>0</v>
      </c>
      <c r="BA871" s="627" t="str">
        <f t="shared" si="364"/>
        <v/>
      </c>
      <c r="BB871" s="627">
        <f t="shared" si="365"/>
        <v>0</v>
      </c>
      <c r="BC871" s="690" t="str">
        <f t="shared" si="366"/>
        <v/>
      </c>
    </row>
    <row r="872" spans="1:55">
      <c r="A872" s="381">
        <v>816</v>
      </c>
      <c r="B872" s="117"/>
      <c r="C872" s="288"/>
      <c r="D872" s="289"/>
      <c r="E872" s="289"/>
      <c r="F872" s="290"/>
      <c r="G872" s="292"/>
      <c r="H872" s="116"/>
      <c r="I872" s="292"/>
      <c r="J872" s="116"/>
      <c r="K872" s="370" t="str">
        <f t="shared" si="357"/>
        <v/>
      </c>
      <c r="L872" s="370">
        <f t="shared" si="358"/>
        <v>0</v>
      </c>
      <c r="M872" s="370">
        <f t="shared" si="359"/>
        <v>0</v>
      </c>
      <c r="N872" s="371" t="str">
        <f t="shared" si="367"/>
        <v/>
      </c>
      <c r="O872" s="371" t="str">
        <f t="shared" si="368"/>
        <v/>
      </c>
      <c r="P872" s="371" t="str">
        <f t="shared" si="369"/>
        <v/>
      </c>
      <c r="Q872" s="371" t="str">
        <f t="shared" si="370"/>
        <v/>
      </c>
      <c r="R872" s="371" t="str">
        <f t="shared" si="371"/>
        <v/>
      </c>
      <c r="S872" s="371" t="str">
        <f t="shared" si="372"/>
        <v/>
      </c>
      <c r="T872" s="443" t="str">
        <f t="shared" si="360"/>
        <v/>
      </c>
      <c r="U872" s="539"/>
      <c r="V872" s="117"/>
      <c r="W872" s="118"/>
      <c r="X872" s="119"/>
      <c r="Y872" s="120"/>
      <c r="Z872" s="122"/>
      <c r="AA872" s="121"/>
      <c r="AB872" s="443" t="str">
        <f t="shared" si="361"/>
        <v/>
      </c>
      <c r="AC872" s="734" t="str">
        <f t="shared" si="362"/>
        <v/>
      </c>
      <c r="AD872" s="372"/>
      <c r="AE872" s="485"/>
      <c r="AF872" s="373" t="str">
        <f t="shared" si="373"/>
        <v/>
      </c>
      <c r="AG872" s="373" t="str">
        <f t="shared" si="374"/>
        <v/>
      </c>
      <c r="AH872" s="374" t="str">
        <f t="shared" si="375"/>
        <v/>
      </c>
      <c r="AI872" s="375" t="str">
        <f t="shared" si="376"/>
        <v/>
      </c>
      <c r="AJ872" s="375" t="str">
        <f t="shared" si="377"/>
        <v/>
      </c>
      <c r="AK872" s="375" t="str">
        <f t="shared" si="378"/>
        <v/>
      </c>
      <c r="AL872" s="375" t="str">
        <f t="shared" si="379"/>
        <v/>
      </c>
      <c r="AM872" s="375" t="str">
        <f t="shared" si="380"/>
        <v/>
      </c>
      <c r="AN872" s="376" t="str">
        <f>IF(AF872="","",IF(OR(AH872="",AH872="-"),"－",IF(OR(AM872=8,AM872=9),"",IF(OR(AJ872=3,AJ872=4,AJ872=5,AJ872=6),VLOOKUP(AH872,INDEX((係数_バス貨物_ガソリン,係数_バス貨物_CNG,係数_バス貨物_軽油,係数_バス貨物_メタノール,係数_バス貨物_LPG),MATCH(AL872,【参考】排出ガスレベル!$AI$4:$AI$671,1),1,AR872):INDEX((係数_バス貨物_ガソリン,係数_バス貨物_CNG,係数_バス貨物_軽油,係数_バス貨物_メタノール,係数_バス貨物_LPG),MATCH(AL872+1,【参考】排出ガスレベル!$AI$4:$AI$671,1)-1,5,AR872),2,FALSE),IF(OR(AJ872=1,AJ872=2),VLOOKUP(AH872,INDEX((係数_乗用_ガソリン,係数_乗用_CNG,係数_乗用_軽油,係数_乗用_メタノール,係数_乗用_LPG),1,1,AR872):INDEX((係数_乗用_ガソリン,係数_乗用_CNG,係数_乗用_軽油,係数_乗用_メタノール,係数_乗用_LPG),125,5,AR872),2,FALSE))))))</f>
        <v/>
      </c>
      <c r="AO872" s="376" t="str">
        <f>IF(T872="","",IF(OR(AH872="",AH872="-"),"－",IF(OR(AM872=8,AM872=9),"",IF(OR(AJ872=3,AJ872=4,AJ872=5,AJ872=6),VLOOKUP(AH872,INDEX((係数_バス貨物_ガソリン,係数_バス貨物_CNG,係数_バス貨物_軽油,係数_バス貨物_メタノール,係数_バス貨物_LPG),MATCH(AL872,【参考】排出ガスレベル!$AI$4:$AI$671,1),1,AR872):INDEX((係数_バス貨物_ガソリン,係数_バス貨物_CNG,係数_バス貨物_軽油,係数_バス貨物_メタノール,係数_バス貨物_LPG),MATCH(AL872+1,【参考】排出ガスレベル!$AI$4:$AI$671,1)-1,5,AR872),3,FALSE),IF(OR(AJ872=1,AJ872=2),VLOOKUP(AH872,INDEX((係数_乗用_ガソリン,係数_乗用_CNG,係数_乗用_軽油,係数_乗用_メタノール,係数_乗用_LPG),1,1,AR872):INDEX((係数_乗用_ガソリン,係数_乗用_CNG,係数_乗用_軽油,係数_乗用_メタノール,係数_乗用_LPG),125,5,AR872),3,FALSE))))))</f>
        <v/>
      </c>
      <c r="AP872" s="375" t="str">
        <f t="shared" si="381"/>
        <v/>
      </c>
      <c r="AQ872" s="444" t="str">
        <f t="shared" si="382"/>
        <v/>
      </c>
      <c r="AR872" s="375" t="str">
        <f t="shared" si="385"/>
        <v/>
      </c>
      <c r="AS872" s="377" t="str">
        <f t="shared" si="383"/>
        <v/>
      </c>
      <c r="AT872" s="378" t="str">
        <f t="shared" si="384"/>
        <v/>
      </c>
      <c r="AX872" s="625" t="b">
        <f t="shared" si="386"/>
        <v>0</v>
      </c>
      <c r="AY872" s="7" t="str">
        <f t="shared" si="387"/>
        <v>FALSEFALSEFALSE</v>
      </c>
      <c r="AZ872" s="626">
        <f t="shared" si="363"/>
        <v>0</v>
      </c>
      <c r="BA872" s="627" t="str">
        <f t="shared" si="364"/>
        <v/>
      </c>
      <c r="BB872" s="627">
        <f t="shared" si="365"/>
        <v>0</v>
      </c>
      <c r="BC872" s="690" t="str">
        <f t="shared" si="366"/>
        <v/>
      </c>
    </row>
    <row r="873" spans="1:55">
      <c r="A873" s="381">
        <v>817</v>
      </c>
      <c r="B873" s="117"/>
      <c r="C873" s="288"/>
      <c r="D873" s="289"/>
      <c r="E873" s="289"/>
      <c r="F873" s="290"/>
      <c r="G873" s="292"/>
      <c r="H873" s="116"/>
      <c r="I873" s="292"/>
      <c r="J873" s="116"/>
      <c r="K873" s="370" t="str">
        <f t="shared" si="357"/>
        <v/>
      </c>
      <c r="L873" s="370">
        <f t="shared" si="358"/>
        <v>0</v>
      </c>
      <c r="M873" s="370">
        <f t="shared" si="359"/>
        <v>0</v>
      </c>
      <c r="N873" s="371" t="str">
        <f t="shared" si="367"/>
        <v/>
      </c>
      <c r="O873" s="371" t="str">
        <f t="shared" si="368"/>
        <v/>
      </c>
      <c r="P873" s="371" t="str">
        <f t="shared" si="369"/>
        <v/>
      </c>
      <c r="Q873" s="371" t="str">
        <f t="shared" si="370"/>
        <v/>
      </c>
      <c r="R873" s="371" t="str">
        <f t="shared" si="371"/>
        <v/>
      </c>
      <c r="S873" s="371" t="str">
        <f t="shared" si="372"/>
        <v/>
      </c>
      <c r="T873" s="443" t="str">
        <f t="shared" si="360"/>
        <v/>
      </c>
      <c r="U873" s="539"/>
      <c r="V873" s="117"/>
      <c r="W873" s="118"/>
      <c r="X873" s="119"/>
      <c r="Y873" s="120"/>
      <c r="Z873" s="122"/>
      <c r="AA873" s="121"/>
      <c r="AB873" s="443" t="str">
        <f t="shared" si="361"/>
        <v/>
      </c>
      <c r="AC873" s="734" t="str">
        <f t="shared" si="362"/>
        <v/>
      </c>
      <c r="AD873" s="372"/>
      <c r="AE873" s="485"/>
      <c r="AF873" s="373" t="str">
        <f t="shared" si="373"/>
        <v/>
      </c>
      <c r="AG873" s="373" t="str">
        <f t="shared" si="374"/>
        <v/>
      </c>
      <c r="AH873" s="374" t="str">
        <f t="shared" si="375"/>
        <v/>
      </c>
      <c r="AI873" s="375" t="str">
        <f t="shared" si="376"/>
        <v/>
      </c>
      <c r="AJ873" s="375" t="str">
        <f t="shared" si="377"/>
        <v/>
      </c>
      <c r="AK873" s="375" t="str">
        <f t="shared" si="378"/>
        <v/>
      </c>
      <c r="AL873" s="375" t="str">
        <f t="shared" si="379"/>
        <v/>
      </c>
      <c r="AM873" s="375" t="str">
        <f t="shared" si="380"/>
        <v/>
      </c>
      <c r="AN873" s="376" t="str">
        <f>IF(AF873="","",IF(OR(AH873="",AH873="-"),"－",IF(OR(AM873=8,AM873=9),"",IF(OR(AJ873=3,AJ873=4,AJ873=5,AJ873=6),VLOOKUP(AH873,INDEX((係数_バス貨物_ガソリン,係数_バス貨物_CNG,係数_バス貨物_軽油,係数_バス貨物_メタノール,係数_バス貨物_LPG),MATCH(AL873,【参考】排出ガスレベル!$AI$4:$AI$671,1),1,AR873):INDEX((係数_バス貨物_ガソリン,係数_バス貨物_CNG,係数_バス貨物_軽油,係数_バス貨物_メタノール,係数_バス貨物_LPG),MATCH(AL873+1,【参考】排出ガスレベル!$AI$4:$AI$671,1)-1,5,AR873),2,FALSE),IF(OR(AJ873=1,AJ873=2),VLOOKUP(AH873,INDEX((係数_乗用_ガソリン,係数_乗用_CNG,係数_乗用_軽油,係数_乗用_メタノール,係数_乗用_LPG),1,1,AR873):INDEX((係数_乗用_ガソリン,係数_乗用_CNG,係数_乗用_軽油,係数_乗用_メタノール,係数_乗用_LPG),125,5,AR873),2,FALSE))))))</f>
        <v/>
      </c>
      <c r="AO873" s="376" t="str">
        <f>IF(T873="","",IF(OR(AH873="",AH873="-"),"－",IF(OR(AM873=8,AM873=9),"",IF(OR(AJ873=3,AJ873=4,AJ873=5,AJ873=6),VLOOKUP(AH873,INDEX((係数_バス貨物_ガソリン,係数_バス貨物_CNG,係数_バス貨物_軽油,係数_バス貨物_メタノール,係数_バス貨物_LPG),MATCH(AL873,【参考】排出ガスレベル!$AI$4:$AI$671,1),1,AR873):INDEX((係数_バス貨物_ガソリン,係数_バス貨物_CNG,係数_バス貨物_軽油,係数_バス貨物_メタノール,係数_バス貨物_LPG),MATCH(AL873+1,【参考】排出ガスレベル!$AI$4:$AI$671,1)-1,5,AR873),3,FALSE),IF(OR(AJ873=1,AJ873=2),VLOOKUP(AH873,INDEX((係数_乗用_ガソリン,係数_乗用_CNG,係数_乗用_軽油,係数_乗用_メタノール,係数_乗用_LPG),1,1,AR873):INDEX((係数_乗用_ガソリン,係数_乗用_CNG,係数_乗用_軽油,係数_乗用_メタノール,係数_乗用_LPG),125,5,AR873),3,FALSE))))))</f>
        <v/>
      </c>
      <c r="AP873" s="375" t="str">
        <f t="shared" si="381"/>
        <v/>
      </c>
      <c r="AQ873" s="444" t="str">
        <f t="shared" si="382"/>
        <v/>
      </c>
      <c r="AR873" s="375" t="str">
        <f t="shared" si="385"/>
        <v/>
      </c>
      <c r="AS873" s="377" t="str">
        <f t="shared" si="383"/>
        <v/>
      </c>
      <c r="AT873" s="378" t="str">
        <f t="shared" si="384"/>
        <v/>
      </c>
      <c r="AX873" s="625" t="b">
        <f t="shared" si="386"/>
        <v>0</v>
      </c>
      <c r="AY873" s="7" t="str">
        <f t="shared" si="387"/>
        <v>FALSEFALSEFALSE</v>
      </c>
      <c r="AZ873" s="626">
        <f t="shared" si="363"/>
        <v>0</v>
      </c>
      <c r="BA873" s="627" t="str">
        <f t="shared" si="364"/>
        <v/>
      </c>
      <c r="BB873" s="627">
        <f t="shared" si="365"/>
        <v>0</v>
      </c>
      <c r="BC873" s="690" t="str">
        <f t="shared" si="366"/>
        <v/>
      </c>
    </row>
    <row r="874" spans="1:55">
      <c r="A874" s="381">
        <v>818</v>
      </c>
      <c r="B874" s="117"/>
      <c r="C874" s="288"/>
      <c r="D874" s="289"/>
      <c r="E874" s="289"/>
      <c r="F874" s="290"/>
      <c r="G874" s="292"/>
      <c r="H874" s="116"/>
      <c r="I874" s="292"/>
      <c r="J874" s="116"/>
      <c r="K874" s="370" t="str">
        <f t="shared" si="357"/>
        <v/>
      </c>
      <c r="L874" s="370">
        <f t="shared" si="358"/>
        <v>0</v>
      </c>
      <c r="M874" s="370">
        <f t="shared" si="359"/>
        <v>0</v>
      </c>
      <c r="N874" s="371" t="str">
        <f t="shared" si="367"/>
        <v/>
      </c>
      <c r="O874" s="371" t="str">
        <f t="shared" si="368"/>
        <v/>
      </c>
      <c r="P874" s="371" t="str">
        <f t="shared" si="369"/>
        <v/>
      </c>
      <c r="Q874" s="371" t="str">
        <f t="shared" si="370"/>
        <v/>
      </c>
      <c r="R874" s="371" t="str">
        <f t="shared" si="371"/>
        <v/>
      </c>
      <c r="S874" s="371" t="str">
        <f t="shared" si="372"/>
        <v/>
      </c>
      <c r="T874" s="443" t="str">
        <f t="shared" si="360"/>
        <v/>
      </c>
      <c r="U874" s="539"/>
      <c r="V874" s="117"/>
      <c r="W874" s="118"/>
      <c r="X874" s="119"/>
      <c r="Y874" s="120"/>
      <c r="Z874" s="122"/>
      <c r="AA874" s="121"/>
      <c r="AB874" s="443" t="str">
        <f t="shared" si="361"/>
        <v/>
      </c>
      <c r="AC874" s="734" t="str">
        <f t="shared" si="362"/>
        <v/>
      </c>
      <c r="AD874" s="372"/>
      <c r="AE874" s="485"/>
      <c r="AF874" s="373" t="str">
        <f t="shared" si="373"/>
        <v/>
      </c>
      <c r="AG874" s="373" t="str">
        <f t="shared" si="374"/>
        <v/>
      </c>
      <c r="AH874" s="374" t="str">
        <f t="shared" si="375"/>
        <v/>
      </c>
      <c r="AI874" s="375" t="str">
        <f t="shared" si="376"/>
        <v/>
      </c>
      <c r="AJ874" s="375" t="str">
        <f t="shared" si="377"/>
        <v/>
      </c>
      <c r="AK874" s="375" t="str">
        <f t="shared" si="378"/>
        <v/>
      </c>
      <c r="AL874" s="375" t="str">
        <f t="shared" si="379"/>
        <v/>
      </c>
      <c r="AM874" s="375" t="str">
        <f t="shared" si="380"/>
        <v/>
      </c>
      <c r="AN874" s="376" t="str">
        <f>IF(AF874="","",IF(OR(AH874="",AH874="-"),"－",IF(OR(AM874=8,AM874=9),"",IF(OR(AJ874=3,AJ874=4,AJ874=5,AJ874=6),VLOOKUP(AH874,INDEX((係数_バス貨物_ガソリン,係数_バス貨物_CNG,係数_バス貨物_軽油,係数_バス貨物_メタノール,係数_バス貨物_LPG),MATCH(AL874,【参考】排出ガスレベル!$AI$4:$AI$671,1),1,AR874):INDEX((係数_バス貨物_ガソリン,係数_バス貨物_CNG,係数_バス貨物_軽油,係数_バス貨物_メタノール,係数_バス貨物_LPG),MATCH(AL874+1,【参考】排出ガスレベル!$AI$4:$AI$671,1)-1,5,AR874),2,FALSE),IF(OR(AJ874=1,AJ874=2),VLOOKUP(AH874,INDEX((係数_乗用_ガソリン,係数_乗用_CNG,係数_乗用_軽油,係数_乗用_メタノール,係数_乗用_LPG),1,1,AR874):INDEX((係数_乗用_ガソリン,係数_乗用_CNG,係数_乗用_軽油,係数_乗用_メタノール,係数_乗用_LPG),125,5,AR874),2,FALSE))))))</f>
        <v/>
      </c>
      <c r="AO874" s="376" t="str">
        <f>IF(T874="","",IF(OR(AH874="",AH874="-"),"－",IF(OR(AM874=8,AM874=9),"",IF(OR(AJ874=3,AJ874=4,AJ874=5,AJ874=6),VLOOKUP(AH874,INDEX((係数_バス貨物_ガソリン,係数_バス貨物_CNG,係数_バス貨物_軽油,係数_バス貨物_メタノール,係数_バス貨物_LPG),MATCH(AL874,【参考】排出ガスレベル!$AI$4:$AI$671,1),1,AR874):INDEX((係数_バス貨物_ガソリン,係数_バス貨物_CNG,係数_バス貨物_軽油,係数_バス貨物_メタノール,係数_バス貨物_LPG),MATCH(AL874+1,【参考】排出ガスレベル!$AI$4:$AI$671,1)-1,5,AR874),3,FALSE),IF(OR(AJ874=1,AJ874=2),VLOOKUP(AH874,INDEX((係数_乗用_ガソリン,係数_乗用_CNG,係数_乗用_軽油,係数_乗用_メタノール,係数_乗用_LPG),1,1,AR874):INDEX((係数_乗用_ガソリン,係数_乗用_CNG,係数_乗用_軽油,係数_乗用_メタノール,係数_乗用_LPG),125,5,AR874),3,FALSE))))))</f>
        <v/>
      </c>
      <c r="AP874" s="375" t="str">
        <f t="shared" si="381"/>
        <v/>
      </c>
      <c r="AQ874" s="444" t="str">
        <f t="shared" si="382"/>
        <v/>
      </c>
      <c r="AR874" s="375" t="str">
        <f t="shared" si="385"/>
        <v/>
      </c>
      <c r="AS874" s="377" t="str">
        <f t="shared" si="383"/>
        <v/>
      </c>
      <c r="AT874" s="378" t="str">
        <f t="shared" si="384"/>
        <v/>
      </c>
      <c r="AX874" s="625" t="b">
        <f t="shared" si="386"/>
        <v>0</v>
      </c>
      <c r="AY874" s="7" t="str">
        <f t="shared" si="387"/>
        <v>FALSEFALSEFALSE</v>
      </c>
      <c r="AZ874" s="626">
        <f t="shared" si="363"/>
        <v>0</v>
      </c>
      <c r="BA874" s="627" t="str">
        <f t="shared" si="364"/>
        <v/>
      </c>
      <c r="BB874" s="627">
        <f t="shared" si="365"/>
        <v>0</v>
      </c>
      <c r="BC874" s="690" t="str">
        <f t="shared" si="366"/>
        <v/>
      </c>
    </row>
    <row r="875" spans="1:55">
      <c r="A875" s="381">
        <v>819</v>
      </c>
      <c r="B875" s="117"/>
      <c r="C875" s="288"/>
      <c r="D875" s="289"/>
      <c r="E875" s="289"/>
      <c r="F875" s="290"/>
      <c r="G875" s="292"/>
      <c r="H875" s="116"/>
      <c r="I875" s="292"/>
      <c r="J875" s="116"/>
      <c r="K875" s="370" t="str">
        <f t="shared" si="357"/>
        <v/>
      </c>
      <c r="L875" s="370">
        <f t="shared" si="358"/>
        <v>0</v>
      </c>
      <c r="M875" s="370">
        <f t="shared" si="359"/>
        <v>0</v>
      </c>
      <c r="N875" s="371" t="str">
        <f t="shared" si="367"/>
        <v/>
      </c>
      <c r="O875" s="371" t="str">
        <f t="shared" si="368"/>
        <v/>
      </c>
      <c r="P875" s="371" t="str">
        <f t="shared" si="369"/>
        <v/>
      </c>
      <c r="Q875" s="371" t="str">
        <f t="shared" si="370"/>
        <v/>
      </c>
      <c r="R875" s="371" t="str">
        <f t="shared" si="371"/>
        <v/>
      </c>
      <c r="S875" s="371" t="str">
        <f t="shared" si="372"/>
        <v/>
      </c>
      <c r="T875" s="443" t="str">
        <f t="shared" si="360"/>
        <v/>
      </c>
      <c r="U875" s="539"/>
      <c r="V875" s="117"/>
      <c r="W875" s="118"/>
      <c r="X875" s="119"/>
      <c r="Y875" s="120"/>
      <c r="Z875" s="122"/>
      <c r="AA875" s="121"/>
      <c r="AB875" s="443" t="str">
        <f t="shared" si="361"/>
        <v/>
      </c>
      <c r="AC875" s="734" t="str">
        <f t="shared" si="362"/>
        <v/>
      </c>
      <c r="AD875" s="372"/>
      <c r="AE875" s="485"/>
      <c r="AF875" s="373" t="str">
        <f t="shared" si="373"/>
        <v/>
      </c>
      <c r="AG875" s="373" t="str">
        <f t="shared" si="374"/>
        <v/>
      </c>
      <c r="AH875" s="374" t="str">
        <f t="shared" si="375"/>
        <v/>
      </c>
      <c r="AI875" s="375" t="str">
        <f t="shared" si="376"/>
        <v/>
      </c>
      <c r="AJ875" s="375" t="str">
        <f t="shared" si="377"/>
        <v/>
      </c>
      <c r="AK875" s="375" t="str">
        <f t="shared" si="378"/>
        <v/>
      </c>
      <c r="AL875" s="375" t="str">
        <f t="shared" si="379"/>
        <v/>
      </c>
      <c r="AM875" s="375" t="str">
        <f t="shared" si="380"/>
        <v/>
      </c>
      <c r="AN875" s="376" t="str">
        <f>IF(AF875="","",IF(OR(AH875="",AH875="-"),"－",IF(OR(AM875=8,AM875=9),"",IF(OR(AJ875=3,AJ875=4,AJ875=5,AJ875=6),VLOOKUP(AH875,INDEX((係数_バス貨物_ガソリン,係数_バス貨物_CNG,係数_バス貨物_軽油,係数_バス貨物_メタノール,係数_バス貨物_LPG),MATCH(AL875,【参考】排出ガスレベル!$AI$4:$AI$671,1),1,AR875):INDEX((係数_バス貨物_ガソリン,係数_バス貨物_CNG,係数_バス貨物_軽油,係数_バス貨物_メタノール,係数_バス貨物_LPG),MATCH(AL875+1,【参考】排出ガスレベル!$AI$4:$AI$671,1)-1,5,AR875),2,FALSE),IF(OR(AJ875=1,AJ875=2),VLOOKUP(AH875,INDEX((係数_乗用_ガソリン,係数_乗用_CNG,係数_乗用_軽油,係数_乗用_メタノール,係数_乗用_LPG),1,1,AR875):INDEX((係数_乗用_ガソリン,係数_乗用_CNG,係数_乗用_軽油,係数_乗用_メタノール,係数_乗用_LPG),125,5,AR875),2,FALSE))))))</f>
        <v/>
      </c>
      <c r="AO875" s="376" t="str">
        <f>IF(T875="","",IF(OR(AH875="",AH875="-"),"－",IF(OR(AM875=8,AM875=9),"",IF(OR(AJ875=3,AJ875=4,AJ875=5,AJ875=6),VLOOKUP(AH875,INDEX((係数_バス貨物_ガソリン,係数_バス貨物_CNG,係数_バス貨物_軽油,係数_バス貨物_メタノール,係数_バス貨物_LPG),MATCH(AL875,【参考】排出ガスレベル!$AI$4:$AI$671,1),1,AR875):INDEX((係数_バス貨物_ガソリン,係数_バス貨物_CNG,係数_バス貨物_軽油,係数_バス貨物_メタノール,係数_バス貨物_LPG),MATCH(AL875+1,【参考】排出ガスレベル!$AI$4:$AI$671,1)-1,5,AR875),3,FALSE),IF(OR(AJ875=1,AJ875=2),VLOOKUP(AH875,INDEX((係数_乗用_ガソリン,係数_乗用_CNG,係数_乗用_軽油,係数_乗用_メタノール,係数_乗用_LPG),1,1,AR875):INDEX((係数_乗用_ガソリン,係数_乗用_CNG,係数_乗用_軽油,係数_乗用_メタノール,係数_乗用_LPG),125,5,AR875),3,FALSE))))))</f>
        <v/>
      </c>
      <c r="AP875" s="375" t="str">
        <f t="shared" si="381"/>
        <v/>
      </c>
      <c r="AQ875" s="444" t="str">
        <f t="shared" si="382"/>
        <v/>
      </c>
      <c r="AR875" s="375" t="str">
        <f t="shared" si="385"/>
        <v/>
      </c>
      <c r="AS875" s="377" t="str">
        <f t="shared" si="383"/>
        <v/>
      </c>
      <c r="AT875" s="378" t="str">
        <f t="shared" si="384"/>
        <v/>
      </c>
      <c r="AX875" s="625" t="b">
        <f t="shared" si="386"/>
        <v>0</v>
      </c>
      <c r="AY875" s="7" t="str">
        <f t="shared" si="387"/>
        <v>FALSEFALSEFALSE</v>
      </c>
      <c r="AZ875" s="626">
        <f t="shared" si="363"/>
        <v>0</v>
      </c>
      <c r="BA875" s="627" t="str">
        <f t="shared" si="364"/>
        <v/>
      </c>
      <c r="BB875" s="627">
        <f t="shared" si="365"/>
        <v>0</v>
      </c>
      <c r="BC875" s="690" t="str">
        <f t="shared" si="366"/>
        <v/>
      </c>
    </row>
    <row r="876" spans="1:55">
      <c r="A876" s="381">
        <v>820</v>
      </c>
      <c r="B876" s="117"/>
      <c r="C876" s="288"/>
      <c r="D876" s="289"/>
      <c r="E876" s="289"/>
      <c r="F876" s="290"/>
      <c r="G876" s="292"/>
      <c r="H876" s="116"/>
      <c r="I876" s="292"/>
      <c r="J876" s="116"/>
      <c r="K876" s="370" t="str">
        <f t="shared" ref="K876:K939" si="388">C876&amp;D876&amp;E876&amp;F876</f>
        <v/>
      </c>
      <c r="L876" s="370">
        <f t="shared" ref="L876:L939" si="389">IF(G876&gt;0,DATE((G876),(H876+1),0),0)</f>
        <v>0</v>
      </c>
      <c r="M876" s="370">
        <f t="shared" ref="M876:M939" si="390">IF(I876&gt;0,DATE((I876),(J876+1),0),0)</f>
        <v>0</v>
      </c>
      <c r="N876" s="371" t="str">
        <f t="shared" si="367"/>
        <v/>
      </c>
      <c r="O876" s="371" t="str">
        <f t="shared" si="368"/>
        <v/>
      </c>
      <c r="P876" s="371" t="str">
        <f t="shared" si="369"/>
        <v/>
      </c>
      <c r="Q876" s="371" t="str">
        <f t="shared" si="370"/>
        <v/>
      </c>
      <c r="R876" s="371" t="str">
        <f t="shared" si="371"/>
        <v/>
      </c>
      <c r="S876" s="371" t="str">
        <f t="shared" si="372"/>
        <v/>
      </c>
      <c r="T876" s="443" t="str">
        <f t="shared" ref="T876:T939" si="391">N876&amp;O876&amp;P876&amp;Q876&amp;R876&amp;S876</f>
        <v/>
      </c>
      <c r="U876" s="539"/>
      <c r="V876" s="117"/>
      <c r="W876" s="118"/>
      <c r="X876" s="119"/>
      <c r="Y876" s="120"/>
      <c r="Z876" s="122"/>
      <c r="AA876" s="121"/>
      <c r="AB876" s="443" t="str">
        <f t="shared" ref="AB876:AB939" si="392">IF(AF876="","",IF(AM876=1,VLOOKUP(AN876,低公害車判別,2,FALSE),IF(AM876=3,VLOOKUP(AN876,低公害車判別,2,FALSE),IF(AM876=4,VLOOKUP(AO876,低公害車判別,2,FALSE),"低公害車"))))</f>
        <v/>
      </c>
      <c r="AC876" s="734" t="str">
        <f t="shared" ref="AC876:AC939" si="393">IF(AF876="","",IF((AN876="")+(AN876="－"),IF((AO876="")+(AO876=0),"－",AO876),IF((AN876="PM☆☆☆")+(AN876="☆及びPM☆☆☆")+(AN876="☆☆及びPM☆☆☆")+(AN876="☆☆☆及びPM☆☆☆"),"PM☆☆☆",IF((AN876="PM☆☆☆☆")+(AN876="☆及びPM☆☆☆☆")+(AN876="☆☆及びPM☆☆☆☆")+(AN876="☆☆☆及びPM☆☆☆☆"),"PM☆☆☆☆",IF((AN876="新☆")+(AN876="新NOx☆")+(AN876="新PM☆"),"新☆（新長期）",AN876)))))</f>
        <v/>
      </c>
      <c r="AD876" s="372"/>
      <c r="AE876" s="485"/>
      <c r="AF876" s="373" t="str">
        <f t="shared" si="373"/>
        <v/>
      </c>
      <c r="AG876" s="373" t="str">
        <f t="shared" si="374"/>
        <v/>
      </c>
      <c r="AH876" s="374" t="str">
        <f t="shared" si="375"/>
        <v/>
      </c>
      <c r="AI876" s="375" t="str">
        <f t="shared" si="376"/>
        <v/>
      </c>
      <c r="AJ876" s="375" t="str">
        <f t="shared" si="377"/>
        <v/>
      </c>
      <c r="AK876" s="375" t="str">
        <f t="shared" si="378"/>
        <v/>
      </c>
      <c r="AL876" s="375" t="str">
        <f t="shared" si="379"/>
        <v/>
      </c>
      <c r="AM876" s="375" t="str">
        <f t="shared" si="380"/>
        <v/>
      </c>
      <c r="AN876" s="376" t="str">
        <f>IF(AF876="","",IF(OR(AH876="",AH876="-"),"－",IF(OR(AM876=8,AM876=9),"",IF(OR(AJ876=3,AJ876=4,AJ876=5,AJ876=6),VLOOKUP(AH876,INDEX((係数_バス貨物_ガソリン,係数_バス貨物_CNG,係数_バス貨物_軽油,係数_バス貨物_メタノール,係数_バス貨物_LPG),MATCH(AL876,【参考】排出ガスレベル!$AI$4:$AI$671,1),1,AR876):INDEX((係数_バス貨物_ガソリン,係数_バス貨物_CNG,係数_バス貨物_軽油,係数_バス貨物_メタノール,係数_バス貨物_LPG),MATCH(AL876+1,【参考】排出ガスレベル!$AI$4:$AI$671,1)-1,5,AR876),2,FALSE),IF(OR(AJ876=1,AJ876=2),VLOOKUP(AH876,INDEX((係数_乗用_ガソリン,係数_乗用_CNG,係数_乗用_軽油,係数_乗用_メタノール,係数_乗用_LPG),1,1,AR876):INDEX((係数_乗用_ガソリン,係数_乗用_CNG,係数_乗用_軽油,係数_乗用_メタノール,係数_乗用_LPG),125,5,AR876),2,FALSE))))))</f>
        <v/>
      </c>
      <c r="AO876" s="376" t="str">
        <f>IF(T876="","",IF(OR(AH876="",AH876="-"),"－",IF(OR(AM876=8,AM876=9),"",IF(OR(AJ876=3,AJ876=4,AJ876=5,AJ876=6),VLOOKUP(AH876,INDEX((係数_バス貨物_ガソリン,係数_バス貨物_CNG,係数_バス貨物_軽油,係数_バス貨物_メタノール,係数_バス貨物_LPG),MATCH(AL876,【参考】排出ガスレベル!$AI$4:$AI$671,1),1,AR876):INDEX((係数_バス貨物_ガソリン,係数_バス貨物_CNG,係数_バス貨物_軽油,係数_バス貨物_メタノール,係数_バス貨物_LPG),MATCH(AL876+1,【参考】排出ガスレベル!$AI$4:$AI$671,1)-1,5,AR876),3,FALSE),IF(OR(AJ876=1,AJ876=2),VLOOKUP(AH876,INDEX((係数_乗用_ガソリン,係数_乗用_CNG,係数_乗用_軽油,係数_乗用_メタノール,係数_乗用_LPG),1,1,AR876):INDEX((係数_乗用_ガソリン,係数_乗用_CNG,係数_乗用_軽油,係数_乗用_メタノール,係数_乗用_LPG),125,5,AR876),3,FALSE))))))</f>
        <v/>
      </c>
      <c r="AP876" s="375" t="str">
        <f t="shared" si="381"/>
        <v/>
      </c>
      <c r="AQ876" s="444" t="str">
        <f t="shared" si="382"/>
        <v/>
      </c>
      <c r="AR876" s="375" t="str">
        <f t="shared" si="385"/>
        <v/>
      </c>
      <c r="AS876" s="377" t="str">
        <f t="shared" si="383"/>
        <v/>
      </c>
      <c r="AT876" s="378" t="str">
        <f t="shared" si="384"/>
        <v/>
      </c>
      <c r="AX876" s="625" t="b">
        <f t="shared" si="386"/>
        <v>0</v>
      </c>
      <c r="AY876" s="7" t="str">
        <f t="shared" si="387"/>
        <v>FALSEFALSEFALSE</v>
      </c>
      <c r="AZ876" s="626">
        <f t="shared" si="363"/>
        <v>0</v>
      </c>
      <c r="BA876" s="627" t="str">
        <f t="shared" si="364"/>
        <v/>
      </c>
      <c r="BB876" s="627">
        <f t="shared" si="365"/>
        <v>0</v>
      </c>
      <c r="BC876" s="690" t="str">
        <f t="shared" si="366"/>
        <v/>
      </c>
    </row>
    <row r="877" spans="1:55">
      <c r="A877" s="381">
        <v>821</v>
      </c>
      <c r="B877" s="117"/>
      <c r="C877" s="288"/>
      <c r="D877" s="289"/>
      <c r="E877" s="289"/>
      <c r="F877" s="290"/>
      <c r="G877" s="292"/>
      <c r="H877" s="116"/>
      <c r="I877" s="292"/>
      <c r="J877" s="116"/>
      <c r="K877" s="370" t="str">
        <f t="shared" si="388"/>
        <v/>
      </c>
      <c r="L877" s="370">
        <f t="shared" si="389"/>
        <v>0</v>
      </c>
      <c r="M877" s="370">
        <f t="shared" si="390"/>
        <v>0</v>
      </c>
      <c r="N877" s="371" t="str">
        <f t="shared" si="367"/>
        <v/>
      </c>
      <c r="O877" s="371" t="str">
        <f t="shared" si="368"/>
        <v/>
      </c>
      <c r="P877" s="371" t="str">
        <f t="shared" si="369"/>
        <v/>
      </c>
      <c r="Q877" s="371" t="str">
        <f t="shared" si="370"/>
        <v/>
      </c>
      <c r="R877" s="371" t="str">
        <f t="shared" si="371"/>
        <v/>
      </c>
      <c r="S877" s="371" t="str">
        <f t="shared" si="372"/>
        <v/>
      </c>
      <c r="T877" s="443" t="str">
        <f t="shared" si="391"/>
        <v/>
      </c>
      <c r="U877" s="539"/>
      <c r="V877" s="117"/>
      <c r="W877" s="118"/>
      <c r="X877" s="119"/>
      <c r="Y877" s="120"/>
      <c r="Z877" s="122"/>
      <c r="AA877" s="121"/>
      <c r="AB877" s="443" t="str">
        <f t="shared" si="392"/>
        <v/>
      </c>
      <c r="AC877" s="734" t="str">
        <f t="shared" si="393"/>
        <v/>
      </c>
      <c r="AD877" s="372"/>
      <c r="AE877" s="485"/>
      <c r="AF877" s="373" t="str">
        <f t="shared" si="373"/>
        <v/>
      </c>
      <c r="AG877" s="373" t="str">
        <f t="shared" si="374"/>
        <v/>
      </c>
      <c r="AH877" s="374" t="str">
        <f t="shared" si="375"/>
        <v/>
      </c>
      <c r="AI877" s="375" t="str">
        <f t="shared" si="376"/>
        <v/>
      </c>
      <c r="AJ877" s="375" t="str">
        <f t="shared" si="377"/>
        <v/>
      </c>
      <c r="AK877" s="375" t="str">
        <f t="shared" si="378"/>
        <v/>
      </c>
      <c r="AL877" s="375" t="str">
        <f t="shared" si="379"/>
        <v/>
      </c>
      <c r="AM877" s="375" t="str">
        <f t="shared" si="380"/>
        <v/>
      </c>
      <c r="AN877" s="376" t="str">
        <f>IF(AF877="","",IF(OR(AH877="",AH877="-"),"－",IF(OR(AM877=8,AM877=9),"",IF(OR(AJ877=3,AJ877=4,AJ877=5,AJ877=6),VLOOKUP(AH877,INDEX((係数_バス貨物_ガソリン,係数_バス貨物_CNG,係数_バス貨物_軽油,係数_バス貨物_メタノール,係数_バス貨物_LPG),MATCH(AL877,【参考】排出ガスレベル!$AI$4:$AI$671,1),1,AR877):INDEX((係数_バス貨物_ガソリン,係数_バス貨物_CNG,係数_バス貨物_軽油,係数_バス貨物_メタノール,係数_バス貨物_LPG),MATCH(AL877+1,【参考】排出ガスレベル!$AI$4:$AI$671,1)-1,5,AR877),2,FALSE),IF(OR(AJ877=1,AJ877=2),VLOOKUP(AH877,INDEX((係数_乗用_ガソリン,係数_乗用_CNG,係数_乗用_軽油,係数_乗用_メタノール,係数_乗用_LPG),1,1,AR877):INDEX((係数_乗用_ガソリン,係数_乗用_CNG,係数_乗用_軽油,係数_乗用_メタノール,係数_乗用_LPG),125,5,AR877),2,FALSE))))))</f>
        <v/>
      </c>
      <c r="AO877" s="376" t="str">
        <f>IF(T877="","",IF(OR(AH877="",AH877="-"),"－",IF(OR(AM877=8,AM877=9),"",IF(OR(AJ877=3,AJ877=4,AJ877=5,AJ877=6),VLOOKUP(AH877,INDEX((係数_バス貨物_ガソリン,係数_バス貨物_CNG,係数_バス貨物_軽油,係数_バス貨物_メタノール,係数_バス貨物_LPG),MATCH(AL877,【参考】排出ガスレベル!$AI$4:$AI$671,1),1,AR877):INDEX((係数_バス貨物_ガソリン,係数_バス貨物_CNG,係数_バス貨物_軽油,係数_バス貨物_メタノール,係数_バス貨物_LPG),MATCH(AL877+1,【参考】排出ガスレベル!$AI$4:$AI$671,1)-1,5,AR877),3,FALSE),IF(OR(AJ877=1,AJ877=2),VLOOKUP(AH877,INDEX((係数_乗用_ガソリン,係数_乗用_CNG,係数_乗用_軽油,係数_乗用_メタノール,係数_乗用_LPG),1,1,AR877):INDEX((係数_乗用_ガソリン,係数_乗用_CNG,係数_乗用_軽油,係数_乗用_メタノール,係数_乗用_LPG),125,5,AR877),3,FALSE))))))</f>
        <v/>
      </c>
      <c r="AP877" s="375" t="str">
        <f t="shared" si="381"/>
        <v/>
      </c>
      <c r="AQ877" s="444" t="str">
        <f t="shared" si="382"/>
        <v/>
      </c>
      <c r="AR877" s="375" t="str">
        <f t="shared" si="385"/>
        <v/>
      </c>
      <c r="AS877" s="377" t="str">
        <f t="shared" si="383"/>
        <v/>
      </c>
      <c r="AT877" s="378" t="str">
        <f t="shared" si="384"/>
        <v/>
      </c>
      <c r="AX877" s="625" t="b">
        <f t="shared" si="386"/>
        <v>0</v>
      </c>
      <c r="AY877" s="7" t="str">
        <f t="shared" si="387"/>
        <v>FALSEFALSEFALSE</v>
      </c>
      <c r="AZ877" s="626">
        <f t="shared" ref="AZ877:AZ940" si="394">AA877</f>
        <v>0</v>
      </c>
      <c r="BA877" s="627" t="str">
        <f t="shared" ref="BA877:BA940" si="395">IF(COUNTIFS(BC877,"*A*",BB877,"3"),"ハイブリッド(ガソリン)","")</f>
        <v/>
      </c>
      <c r="BB877" s="627">
        <f t="shared" ref="BB877:BB940" si="396">LEN(X877)</f>
        <v>0</v>
      </c>
      <c r="BC877" s="690" t="str">
        <f t="shared" ref="BC877:BC940" si="397">MID(X877,2,1)</f>
        <v/>
      </c>
    </row>
    <row r="878" spans="1:55">
      <c r="A878" s="381">
        <v>822</v>
      </c>
      <c r="B878" s="117"/>
      <c r="C878" s="288"/>
      <c r="D878" s="289"/>
      <c r="E878" s="289"/>
      <c r="F878" s="290"/>
      <c r="G878" s="292"/>
      <c r="H878" s="116"/>
      <c r="I878" s="292"/>
      <c r="J878" s="116"/>
      <c r="K878" s="370" t="str">
        <f t="shared" si="388"/>
        <v/>
      </c>
      <c r="L878" s="370">
        <f t="shared" si="389"/>
        <v>0</v>
      </c>
      <c r="M878" s="370">
        <f t="shared" si="390"/>
        <v>0</v>
      </c>
      <c r="N878" s="371" t="str">
        <f t="shared" si="367"/>
        <v/>
      </c>
      <c r="O878" s="371" t="str">
        <f t="shared" si="368"/>
        <v/>
      </c>
      <c r="P878" s="371" t="str">
        <f t="shared" si="369"/>
        <v/>
      </c>
      <c r="Q878" s="371" t="str">
        <f t="shared" si="370"/>
        <v/>
      </c>
      <c r="R878" s="371" t="str">
        <f t="shared" si="371"/>
        <v/>
      </c>
      <c r="S878" s="371" t="str">
        <f t="shared" si="372"/>
        <v/>
      </c>
      <c r="T878" s="443" t="str">
        <f t="shared" si="391"/>
        <v/>
      </c>
      <c r="U878" s="539"/>
      <c r="V878" s="117"/>
      <c r="W878" s="118"/>
      <c r="X878" s="119"/>
      <c r="Y878" s="120"/>
      <c r="Z878" s="122"/>
      <c r="AA878" s="121"/>
      <c r="AB878" s="443" t="str">
        <f t="shared" si="392"/>
        <v/>
      </c>
      <c r="AC878" s="734" t="str">
        <f t="shared" si="393"/>
        <v/>
      </c>
      <c r="AD878" s="372"/>
      <c r="AE878" s="485"/>
      <c r="AF878" s="373" t="str">
        <f t="shared" si="373"/>
        <v/>
      </c>
      <c r="AG878" s="373" t="str">
        <f t="shared" si="374"/>
        <v/>
      </c>
      <c r="AH878" s="374" t="str">
        <f t="shared" si="375"/>
        <v/>
      </c>
      <c r="AI878" s="375" t="str">
        <f t="shared" si="376"/>
        <v/>
      </c>
      <c r="AJ878" s="375" t="str">
        <f t="shared" si="377"/>
        <v/>
      </c>
      <c r="AK878" s="375" t="str">
        <f t="shared" si="378"/>
        <v/>
      </c>
      <c r="AL878" s="375" t="str">
        <f t="shared" si="379"/>
        <v/>
      </c>
      <c r="AM878" s="375" t="str">
        <f t="shared" si="380"/>
        <v/>
      </c>
      <c r="AN878" s="376" t="str">
        <f>IF(AF878="","",IF(OR(AH878="",AH878="-"),"－",IF(OR(AM878=8,AM878=9),"",IF(OR(AJ878=3,AJ878=4,AJ878=5,AJ878=6),VLOOKUP(AH878,INDEX((係数_バス貨物_ガソリン,係数_バス貨物_CNG,係数_バス貨物_軽油,係数_バス貨物_メタノール,係数_バス貨物_LPG),MATCH(AL878,【参考】排出ガスレベル!$AI$4:$AI$671,1),1,AR878):INDEX((係数_バス貨物_ガソリン,係数_バス貨物_CNG,係数_バス貨物_軽油,係数_バス貨物_メタノール,係数_バス貨物_LPG),MATCH(AL878+1,【参考】排出ガスレベル!$AI$4:$AI$671,1)-1,5,AR878),2,FALSE),IF(OR(AJ878=1,AJ878=2),VLOOKUP(AH878,INDEX((係数_乗用_ガソリン,係数_乗用_CNG,係数_乗用_軽油,係数_乗用_メタノール,係数_乗用_LPG),1,1,AR878):INDEX((係数_乗用_ガソリン,係数_乗用_CNG,係数_乗用_軽油,係数_乗用_メタノール,係数_乗用_LPG),125,5,AR878),2,FALSE))))))</f>
        <v/>
      </c>
      <c r="AO878" s="376" t="str">
        <f>IF(T878="","",IF(OR(AH878="",AH878="-"),"－",IF(OR(AM878=8,AM878=9),"",IF(OR(AJ878=3,AJ878=4,AJ878=5,AJ878=6),VLOOKUP(AH878,INDEX((係数_バス貨物_ガソリン,係数_バス貨物_CNG,係数_バス貨物_軽油,係数_バス貨物_メタノール,係数_バス貨物_LPG),MATCH(AL878,【参考】排出ガスレベル!$AI$4:$AI$671,1),1,AR878):INDEX((係数_バス貨物_ガソリン,係数_バス貨物_CNG,係数_バス貨物_軽油,係数_バス貨物_メタノール,係数_バス貨物_LPG),MATCH(AL878+1,【参考】排出ガスレベル!$AI$4:$AI$671,1)-1,5,AR878),3,FALSE),IF(OR(AJ878=1,AJ878=2),VLOOKUP(AH878,INDEX((係数_乗用_ガソリン,係数_乗用_CNG,係数_乗用_軽油,係数_乗用_メタノール,係数_乗用_LPG),1,1,AR878):INDEX((係数_乗用_ガソリン,係数_乗用_CNG,係数_乗用_軽油,係数_乗用_メタノール,係数_乗用_LPG),125,5,AR878),3,FALSE))))))</f>
        <v/>
      </c>
      <c r="AP878" s="375" t="str">
        <f t="shared" si="381"/>
        <v/>
      </c>
      <c r="AQ878" s="444" t="str">
        <f t="shared" si="382"/>
        <v/>
      </c>
      <c r="AR878" s="375" t="str">
        <f t="shared" si="385"/>
        <v/>
      </c>
      <c r="AS878" s="377" t="str">
        <f t="shared" si="383"/>
        <v/>
      </c>
      <c r="AT878" s="378" t="str">
        <f t="shared" si="384"/>
        <v/>
      </c>
      <c r="AX878" s="625" t="b">
        <f t="shared" si="386"/>
        <v>0</v>
      </c>
      <c r="AY878" s="7" t="str">
        <f t="shared" si="387"/>
        <v>FALSEFALSEFALSE</v>
      </c>
      <c r="AZ878" s="626">
        <f t="shared" si="394"/>
        <v>0</v>
      </c>
      <c r="BA878" s="627" t="str">
        <f t="shared" si="395"/>
        <v/>
      </c>
      <c r="BB878" s="627">
        <f t="shared" si="396"/>
        <v>0</v>
      </c>
      <c r="BC878" s="690" t="str">
        <f t="shared" si="397"/>
        <v/>
      </c>
    </row>
    <row r="879" spans="1:55">
      <c r="A879" s="381">
        <v>823</v>
      </c>
      <c r="B879" s="117"/>
      <c r="C879" s="288"/>
      <c r="D879" s="289"/>
      <c r="E879" s="289"/>
      <c r="F879" s="290"/>
      <c r="G879" s="292"/>
      <c r="H879" s="116"/>
      <c r="I879" s="292"/>
      <c r="J879" s="116"/>
      <c r="K879" s="370" t="str">
        <f t="shared" si="388"/>
        <v/>
      </c>
      <c r="L879" s="370">
        <f t="shared" si="389"/>
        <v>0</v>
      </c>
      <c r="M879" s="370">
        <f t="shared" si="390"/>
        <v>0</v>
      </c>
      <c r="N879" s="371" t="str">
        <f t="shared" si="367"/>
        <v/>
      </c>
      <c r="O879" s="371" t="str">
        <f t="shared" si="368"/>
        <v/>
      </c>
      <c r="P879" s="371" t="str">
        <f t="shared" si="369"/>
        <v/>
      </c>
      <c r="Q879" s="371" t="str">
        <f t="shared" si="370"/>
        <v/>
      </c>
      <c r="R879" s="371" t="str">
        <f t="shared" si="371"/>
        <v/>
      </c>
      <c r="S879" s="371" t="str">
        <f t="shared" si="372"/>
        <v/>
      </c>
      <c r="T879" s="443" t="str">
        <f t="shared" si="391"/>
        <v/>
      </c>
      <c r="U879" s="539"/>
      <c r="V879" s="117"/>
      <c r="W879" s="118"/>
      <c r="X879" s="119"/>
      <c r="Y879" s="120"/>
      <c r="Z879" s="122"/>
      <c r="AA879" s="121"/>
      <c r="AB879" s="443" t="str">
        <f t="shared" si="392"/>
        <v/>
      </c>
      <c r="AC879" s="734" t="str">
        <f t="shared" si="393"/>
        <v/>
      </c>
      <c r="AD879" s="372"/>
      <c r="AE879" s="485"/>
      <c r="AF879" s="373" t="str">
        <f t="shared" si="373"/>
        <v/>
      </c>
      <c r="AG879" s="373" t="str">
        <f t="shared" si="374"/>
        <v/>
      </c>
      <c r="AH879" s="374" t="str">
        <f t="shared" si="375"/>
        <v/>
      </c>
      <c r="AI879" s="375" t="str">
        <f t="shared" si="376"/>
        <v/>
      </c>
      <c r="AJ879" s="375" t="str">
        <f t="shared" si="377"/>
        <v/>
      </c>
      <c r="AK879" s="375" t="str">
        <f t="shared" si="378"/>
        <v/>
      </c>
      <c r="AL879" s="375" t="str">
        <f t="shared" si="379"/>
        <v/>
      </c>
      <c r="AM879" s="375" t="str">
        <f t="shared" si="380"/>
        <v/>
      </c>
      <c r="AN879" s="376" t="str">
        <f>IF(AF879="","",IF(OR(AH879="",AH879="-"),"－",IF(OR(AM879=8,AM879=9),"",IF(OR(AJ879=3,AJ879=4,AJ879=5,AJ879=6),VLOOKUP(AH879,INDEX((係数_バス貨物_ガソリン,係数_バス貨物_CNG,係数_バス貨物_軽油,係数_バス貨物_メタノール,係数_バス貨物_LPG),MATCH(AL879,【参考】排出ガスレベル!$AI$4:$AI$671,1),1,AR879):INDEX((係数_バス貨物_ガソリン,係数_バス貨物_CNG,係数_バス貨物_軽油,係数_バス貨物_メタノール,係数_バス貨物_LPG),MATCH(AL879+1,【参考】排出ガスレベル!$AI$4:$AI$671,1)-1,5,AR879),2,FALSE),IF(OR(AJ879=1,AJ879=2),VLOOKUP(AH879,INDEX((係数_乗用_ガソリン,係数_乗用_CNG,係数_乗用_軽油,係数_乗用_メタノール,係数_乗用_LPG),1,1,AR879):INDEX((係数_乗用_ガソリン,係数_乗用_CNG,係数_乗用_軽油,係数_乗用_メタノール,係数_乗用_LPG),125,5,AR879),2,FALSE))))))</f>
        <v/>
      </c>
      <c r="AO879" s="376" t="str">
        <f>IF(T879="","",IF(OR(AH879="",AH879="-"),"－",IF(OR(AM879=8,AM879=9),"",IF(OR(AJ879=3,AJ879=4,AJ879=5,AJ879=6),VLOOKUP(AH879,INDEX((係数_バス貨物_ガソリン,係数_バス貨物_CNG,係数_バス貨物_軽油,係数_バス貨物_メタノール,係数_バス貨物_LPG),MATCH(AL879,【参考】排出ガスレベル!$AI$4:$AI$671,1),1,AR879):INDEX((係数_バス貨物_ガソリン,係数_バス貨物_CNG,係数_バス貨物_軽油,係数_バス貨物_メタノール,係数_バス貨物_LPG),MATCH(AL879+1,【参考】排出ガスレベル!$AI$4:$AI$671,1)-1,5,AR879),3,FALSE),IF(OR(AJ879=1,AJ879=2),VLOOKUP(AH879,INDEX((係数_乗用_ガソリン,係数_乗用_CNG,係数_乗用_軽油,係数_乗用_メタノール,係数_乗用_LPG),1,1,AR879):INDEX((係数_乗用_ガソリン,係数_乗用_CNG,係数_乗用_軽油,係数_乗用_メタノール,係数_乗用_LPG),125,5,AR879),3,FALSE))))))</f>
        <v/>
      </c>
      <c r="AP879" s="375" t="str">
        <f t="shared" si="381"/>
        <v/>
      </c>
      <c r="AQ879" s="444" t="str">
        <f t="shared" si="382"/>
        <v/>
      </c>
      <c r="AR879" s="375" t="str">
        <f t="shared" si="385"/>
        <v/>
      </c>
      <c r="AS879" s="377" t="str">
        <f t="shared" si="383"/>
        <v/>
      </c>
      <c r="AT879" s="378" t="str">
        <f t="shared" si="384"/>
        <v/>
      </c>
      <c r="AX879" s="625" t="b">
        <f t="shared" si="386"/>
        <v>0</v>
      </c>
      <c r="AY879" s="7" t="str">
        <f t="shared" si="387"/>
        <v>FALSEFALSEFALSE</v>
      </c>
      <c r="AZ879" s="626">
        <f t="shared" si="394"/>
        <v>0</v>
      </c>
      <c r="BA879" s="627" t="str">
        <f t="shared" si="395"/>
        <v/>
      </c>
      <c r="BB879" s="627">
        <f t="shared" si="396"/>
        <v>0</v>
      </c>
      <c r="BC879" s="690" t="str">
        <f t="shared" si="397"/>
        <v/>
      </c>
    </row>
    <row r="880" spans="1:55">
      <c r="A880" s="381">
        <v>824</v>
      </c>
      <c r="B880" s="117"/>
      <c r="C880" s="288"/>
      <c r="D880" s="289"/>
      <c r="E880" s="289"/>
      <c r="F880" s="290"/>
      <c r="G880" s="292"/>
      <c r="H880" s="116"/>
      <c r="I880" s="292"/>
      <c r="J880" s="116"/>
      <c r="K880" s="370" t="str">
        <f t="shared" si="388"/>
        <v/>
      </c>
      <c r="L880" s="370">
        <f t="shared" si="389"/>
        <v>0</v>
      </c>
      <c r="M880" s="370">
        <f t="shared" si="390"/>
        <v>0</v>
      </c>
      <c r="N880" s="371" t="str">
        <f t="shared" si="367"/>
        <v/>
      </c>
      <c r="O880" s="371" t="str">
        <f t="shared" si="368"/>
        <v/>
      </c>
      <c r="P880" s="371" t="str">
        <f t="shared" si="369"/>
        <v/>
      </c>
      <c r="Q880" s="371" t="str">
        <f t="shared" si="370"/>
        <v/>
      </c>
      <c r="R880" s="371" t="str">
        <f t="shared" si="371"/>
        <v/>
      </c>
      <c r="S880" s="371" t="str">
        <f t="shared" si="372"/>
        <v/>
      </c>
      <c r="T880" s="443" t="str">
        <f t="shared" si="391"/>
        <v/>
      </c>
      <c r="U880" s="539"/>
      <c r="V880" s="117"/>
      <c r="W880" s="118"/>
      <c r="X880" s="119"/>
      <c r="Y880" s="120"/>
      <c r="Z880" s="122"/>
      <c r="AA880" s="121"/>
      <c r="AB880" s="443" t="str">
        <f t="shared" si="392"/>
        <v/>
      </c>
      <c r="AC880" s="734" t="str">
        <f t="shared" si="393"/>
        <v/>
      </c>
      <c r="AD880" s="372"/>
      <c r="AE880" s="485"/>
      <c r="AF880" s="373" t="str">
        <f t="shared" si="373"/>
        <v/>
      </c>
      <c r="AG880" s="373" t="str">
        <f t="shared" si="374"/>
        <v/>
      </c>
      <c r="AH880" s="374" t="str">
        <f t="shared" si="375"/>
        <v/>
      </c>
      <c r="AI880" s="375" t="str">
        <f t="shared" si="376"/>
        <v/>
      </c>
      <c r="AJ880" s="375" t="str">
        <f t="shared" si="377"/>
        <v/>
      </c>
      <c r="AK880" s="375" t="str">
        <f t="shared" si="378"/>
        <v/>
      </c>
      <c r="AL880" s="375" t="str">
        <f t="shared" si="379"/>
        <v/>
      </c>
      <c r="AM880" s="375" t="str">
        <f t="shared" si="380"/>
        <v/>
      </c>
      <c r="AN880" s="376" t="str">
        <f>IF(AF880="","",IF(OR(AH880="",AH880="-"),"－",IF(OR(AM880=8,AM880=9),"",IF(OR(AJ880=3,AJ880=4,AJ880=5,AJ880=6),VLOOKUP(AH880,INDEX((係数_バス貨物_ガソリン,係数_バス貨物_CNG,係数_バス貨物_軽油,係数_バス貨物_メタノール,係数_バス貨物_LPG),MATCH(AL880,【参考】排出ガスレベル!$AI$4:$AI$671,1),1,AR880):INDEX((係数_バス貨物_ガソリン,係数_バス貨物_CNG,係数_バス貨物_軽油,係数_バス貨物_メタノール,係数_バス貨物_LPG),MATCH(AL880+1,【参考】排出ガスレベル!$AI$4:$AI$671,1)-1,5,AR880),2,FALSE),IF(OR(AJ880=1,AJ880=2),VLOOKUP(AH880,INDEX((係数_乗用_ガソリン,係数_乗用_CNG,係数_乗用_軽油,係数_乗用_メタノール,係数_乗用_LPG),1,1,AR880):INDEX((係数_乗用_ガソリン,係数_乗用_CNG,係数_乗用_軽油,係数_乗用_メタノール,係数_乗用_LPG),125,5,AR880),2,FALSE))))))</f>
        <v/>
      </c>
      <c r="AO880" s="376" t="str">
        <f>IF(T880="","",IF(OR(AH880="",AH880="-"),"－",IF(OR(AM880=8,AM880=9),"",IF(OR(AJ880=3,AJ880=4,AJ880=5,AJ880=6),VLOOKUP(AH880,INDEX((係数_バス貨物_ガソリン,係数_バス貨物_CNG,係数_バス貨物_軽油,係数_バス貨物_メタノール,係数_バス貨物_LPG),MATCH(AL880,【参考】排出ガスレベル!$AI$4:$AI$671,1),1,AR880):INDEX((係数_バス貨物_ガソリン,係数_バス貨物_CNG,係数_バス貨物_軽油,係数_バス貨物_メタノール,係数_バス貨物_LPG),MATCH(AL880+1,【参考】排出ガスレベル!$AI$4:$AI$671,1)-1,5,AR880),3,FALSE),IF(OR(AJ880=1,AJ880=2),VLOOKUP(AH880,INDEX((係数_乗用_ガソリン,係数_乗用_CNG,係数_乗用_軽油,係数_乗用_メタノール,係数_乗用_LPG),1,1,AR880):INDEX((係数_乗用_ガソリン,係数_乗用_CNG,係数_乗用_軽油,係数_乗用_メタノール,係数_乗用_LPG),125,5,AR880),3,FALSE))))))</f>
        <v/>
      </c>
      <c r="AP880" s="375" t="str">
        <f t="shared" si="381"/>
        <v/>
      </c>
      <c r="AQ880" s="444" t="str">
        <f t="shared" si="382"/>
        <v/>
      </c>
      <c r="AR880" s="375" t="str">
        <f t="shared" si="385"/>
        <v/>
      </c>
      <c r="AS880" s="377" t="str">
        <f t="shared" si="383"/>
        <v/>
      </c>
      <c r="AT880" s="378" t="str">
        <f t="shared" si="384"/>
        <v/>
      </c>
      <c r="AX880" s="625" t="b">
        <f t="shared" si="386"/>
        <v>0</v>
      </c>
      <c r="AY880" s="7" t="str">
        <f t="shared" si="387"/>
        <v>FALSEFALSEFALSE</v>
      </c>
      <c r="AZ880" s="626">
        <f t="shared" si="394"/>
        <v>0</v>
      </c>
      <c r="BA880" s="627" t="str">
        <f t="shared" si="395"/>
        <v/>
      </c>
      <c r="BB880" s="627">
        <f t="shared" si="396"/>
        <v>0</v>
      </c>
      <c r="BC880" s="690" t="str">
        <f t="shared" si="397"/>
        <v/>
      </c>
    </row>
    <row r="881" spans="1:55">
      <c r="A881" s="381">
        <v>825</v>
      </c>
      <c r="B881" s="117"/>
      <c r="C881" s="288"/>
      <c r="D881" s="289"/>
      <c r="E881" s="289"/>
      <c r="F881" s="290"/>
      <c r="G881" s="292"/>
      <c r="H881" s="116"/>
      <c r="I881" s="292"/>
      <c r="J881" s="116"/>
      <c r="K881" s="370" t="str">
        <f t="shared" si="388"/>
        <v/>
      </c>
      <c r="L881" s="370">
        <f t="shared" si="389"/>
        <v>0</v>
      </c>
      <c r="M881" s="370">
        <f t="shared" si="390"/>
        <v>0</v>
      </c>
      <c r="N881" s="371" t="str">
        <f t="shared" si="367"/>
        <v/>
      </c>
      <c r="O881" s="371" t="str">
        <f t="shared" si="368"/>
        <v/>
      </c>
      <c r="P881" s="371" t="str">
        <f t="shared" si="369"/>
        <v/>
      </c>
      <c r="Q881" s="371" t="str">
        <f t="shared" si="370"/>
        <v/>
      </c>
      <c r="R881" s="371" t="str">
        <f t="shared" si="371"/>
        <v/>
      </c>
      <c r="S881" s="371" t="str">
        <f t="shared" si="372"/>
        <v/>
      </c>
      <c r="T881" s="443" t="str">
        <f t="shared" si="391"/>
        <v/>
      </c>
      <c r="U881" s="539"/>
      <c r="V881" s="117"/>
      <c r="W881" s="118"/>
      <c r="X881" s="119"/>
      <c r="Y881" s="120"/>
      <c r="Z881" s="122"/>
      <c r="AA881" s="121"/>
      <c r="AB881" s="443" t="str">
        <f t="shared" si="392"/>
        <v/>
      </c>
      <c r="AC881" s="734" t="str">
        <f t="shared" si="393"/>
        <v/>
      </c>
      <c r="AD881" s="372"/>
      <c r="AE881" s="485"/>
      <c r="AF881" s="373" t="str">
        <f t="shared" si="373"/>
        <v/>
      </c>
      <c r="AG881" s="373" t="str">
        <f t="shared" si="374"/>
        <v/>
      </c>
      <c r="AH881" s="374" t="str">
        <f t="shared" si="375"/>
        <v/>
      </c>
      <c r="AI881" s="375" t="str">
        <f t="shared" si="376"/>
        <v/>
      </c>
      <c r="AJ881" s="375" t="str">
        <f t="shared" si="377"/>
        <v/>
      </c>
      <c r="AK881" s="375" t="str">
        <f t="shared" si="378"/>
        <v/>
      </c>
      <c r="AL881" s="375" t="str">
        <f t="shared" si="379"/>
        <v/>
      </c>
      <c r="AM881" s="375" t="str">
        <f t="shared" si="380"/>
        <v/>
      </c>
      <c r="AN881" s="376" t="str">
        <f>IF(AF881="","",IF(OR(AH881="",AH881="-"),"－",IF(OR(AM881=8,AM881=9),"",IF(OR(AJ881=3,AJ881=4,AJ881=5,AJ881=6),VLOOKUP(AH881,INDEX((係数_バス貨物_ガソリン,係数_バス貨物_CNG,係数_バス貨物_軽油,係数_バス貨物_メタノール,係数_バス貨物_LPG),MATCH(AL881,【参考】排出ガスレベル!$AI$4:$AI$671,1),1,AR881):INDEX((係数_バス貨物_ガソリン,係数_バス貨物_CNG,係数_バス貨物_軽油,係数_バス貨物_メタノール,係数_バス貨物_LPG),MATCH(AL881+1,【参考】排出ガスレベル!$AI$4:$AI$671,1)-1,5,AR881),2,FALSE),IF(OR(AJ881=1,AJ881=2),VLOOKUP(AH881,INDEX((係数_乗用_ガソリン,係数_乗用_CNG,係数_乗用_軽油,係数_乗用_メタノール,係数_乗用_LPG),1,1,AR881):INDEX((係数_乗用_ガソリン,係数_乗用_CNG,係数_乗用_軽油,係数_乗用_メタノール,係数_乗用_LPG),125,5,AR881),2,FALSE))))))</f>
        <v/>
      </c>
      <c r="AO881" s="376" t="str">
        <f>IF(T881="","",IF(OR(AH881="",AH881="-"),"－",IF(OR(AM881=8,AM881=9),"",IF(OR(AJ881=3,AJ881=4,AJ881=5,AJ881=6),VLOOKUP(AH881,INDEX((係数_バス貨物_ガソリン,係数_バス貨物_CNG,係数_バス貨物_軽油,係数_バス貨物_メタノール,係数_バス貨物_LPG),MATCH(AL881,【参考】排出ガスレベル!$AI$4:$AI$671,1),1,AR881):INDEX((係数_バス貨物_ガソリン,係数_バス貨物_CNG,係数_バス貨物_軽油,係数_バス貨物_メタノール,係数_バス貨物_LPG),MATCH(AL881+1,【参考】排出ガスレベル!$AI$4:$AI$671,1)-1,5,AR881),3,FALSE),IF(OR(AJ881=1,AJ881=2),VLOOKUP(AH881,INDEX((係数_乗用_ガソリン,係数_乗用_CNG,係数_乗用_軽油,係数_乗用_メタノール,係数_乗用_LPG),1,1,AR881):INDEX((係数_乗用_ガソリン,係数_乗用_CNG,係数_乗用_軽油,係数_乗用_メタノール,係数_乗用_LPG),125,5,AR881),3,FALSE))))))</f>
        <v/>
      </c>
      <c r="AP881" s="375" t="str">
        <f t="shared" si="381"/>
        <v/>
      </c>
      <c r="AQ881" s="444" t="str">
        <f t="shared" si="382"/>
        <v/>
      </c>
      <c r="AR881" s="375" t="str">
        <f t="shared" si="385"/>
        <v/>
      </c>
      <c r="AS881" s="377" t="str">
        <f t="shared" si="383"/>
        <v/>
      </c>
      <c r="AT881" s="378" t="str">
        <f t="shared" si="384"/>
        <v/>
      </c>
      <c r="AX881" s="625" t="b">
        <f t="shared" si="386"/>
        <v>0</v>
      </c>
      <c r="AY881" s="7" t="str">
        <f t="shared" si="387"/>
        <v>FALSEFALSEFALSE</v>
      </c>
      <c r="AZ881" s="626">
        <f t="shared" si="394"/>
        <v>0</v>
      </c>
      <c r="BA881" s="627" t="str">
        <f t="shared" si="395"/>
        <v/>
      </c>
      <c r="BB881" s="627">
        <f t="shared" si="396"/>
        <v>0</v>
      </c>
      <c r="BC881" s="690" t="str">
        <f t="shared" si="397"/>
        <v/>
      </c>
    </row>
    <row r="882" spans="1:55">
      <c r="A882" s="381">
        <v>826</v>
      </c>
      <c r="B882" s="117"/>
      <c r="C882" s="288"/>
      <c r="D882" s="289"/>
      <c r="E882" s="289"/>
      <c r="F882" s="290"/>
      <c r="G882" s="292"/>
      <c r="H882" s="116"/>
      <c r="I882" s="292"/>
      <c r="J882" s="116"/>
      <c r="K882" s="370" t="str">
        <f t="shared" si="388"/>
        <v/>
      </c>
      <c r="L882" s="370">
        <f t="shared" si="389"/>
        <v>0</v>
      </c>
      <c r="M882" s="370">
        <f t="shared" si="390"/>
        <v>0</v>
      </c>
      <c r="N882" s="371" t="str">
        <f t="shared" si="367"/>
        <v/>
      </c>
      <c r="O882" s="371" t="str">
        <f t="shared" si="368"/>
        <v/>
      </c>
      <c r="P882" s="371" t="str">
        <f t="shared" si="369"/>
        <v/>
      </c>
      <c r="Q882" s="371" t="str">
        <f t="shared" si="370"/>
        <v/>
      </c>
      <c r="R882" s="371" t="str">
        <f t="shared" si="371"/>
        <v/>
      </c>
      <c r="S882" s="371" t="str">
        <f t="shared" si="372"/>
        <v/>
      </c>
      <c r="T882" s="443" t="str">
        <f t="shared" si="391"/>
        <v/>
      </c>
      <c r="U882" s="539"/>
      <c r="V882" s="117"/>
      <c r="W882" s="118"/>
      <c r="X882" s="119"/>
      <c r="Y882" s="120"/>
      <c r="Z882" s="122"/>
      <c r="AA882" s="121"/>
      <c r="AB882" s="443" t="str">
        <f t="shared" si="392"/>
        <v/>
      </c>
      <c r="AC882" s="734" t="str">
        <f t="shared" si="393"/>
        <v/>
      </c>
      <c r="AD882" s="372"/>
      <c r="AE882" s="485"/>
      <c r="AF882" s="373" t="str">
        <f t="shared" si="373"/>
        <v/>
      </c>
      <c r="AG882" s="373" t="str">
        <f t="shared" si="374"/>
        <v/>
      </c>
      <c r="AH882" s="374" t="str">
        <f t="shared" si="375"/>
        <v/>
      </c>
      <c r="AI882" s="375" t="str">
        <f t="shared" si="376"/>
        <v/>
      </c>
      <c r="AJ882" s="375" t="str">
        <f t="shared" si="377"/>
        <v/>
      </c>
      <c r="AK882" s="375" t="str">
        <f t="shared" si="378"/>
        <v/>
      </c>
      <c r="AL882" s="375" t="str">
        <f t="shared" si="379"/>
        <v/>
      </c>
      <c r="AM882" s="375" t="str">
        <f t="shared" si="380"/>
        <v/>
      </c>
      <c r="AN882" s="376" t="str">
        <f>IF(AF882="","",IF(OR(AH882="",AH882="-"),"－",IF(OR(AM882=8,AM882=9),"",IF(OR(AJ882=3,AJ882=4,AJ882=5,AJ882=6),VLOOKUP(AH882,INDEX((係数_バス貨物_ガソリン,係数_バス貨物_CNG,係数_バス貨物_軽油,係数_バス貨物_メタノール,係数_バス貨物_LPG),MATCH(AL882,【参考】排出ガスレベル!$AI$4:$AI$671,1),1,AR882):INDEX((係数_バス貨物_ガソリン,係数_バス貨物_CNG,係数_バス貨物_軽油,係数_バス貨物_メタノール,係数_バス貨物_LPG),MATCH(AL882+1,【参考】排出ガスレベル!$AI$4:$AI$671,1)-1,5,AR882),2,FALSE),IF(OR(AJ882=1,AJ882=2),VLOOKUP(AH882,INDEX((係数_乗用_ガソリン,係数_乗用_CNG,係数_乗用_軽油,係数_乗用_メタノール,係数_乗用_LPG),1,1,AR882):INDEX((係数_乗用_ガソリン,係数_乗用_CNG,係数_乗用_軽油,係数_乗用_メタノール,係数_乗用_LPG),125,5,AR882),2,FALSE))))))</f>
        <v/>
      </c>
      <c r="AO882" s="376" t="str">
        <f>IF(T882="","",IF(OR(AH882="",AH882="-"),"－",IF(OR(AM882=8,AM882=9),"",IF(OR(AJ882=3,AJ882=4,AJ882=5,AJ882=6),VLOOKUP(AH882,INDEX((係数_バス貨物_ガソリン,係数_バス貨物_CNG,係数_バス貨物_軽油,係数_バス貨物_メタノール,係数_バス貨物_LPG),MATCH(AL882,【参考】排出ガスレベル!$AI$4:$AI$671,1),1,AR882):INDEX((係数_バス貨物_ガソリン,係数_バス貨物_CNG,係数_バス貨物_軽油,係数_バス貨物_メタノール,係数_バス貨物_LPG),MATCH(AL882+1,【参考】排出ガスレベル!$AI$4:$AI$671,1)-1,5,AR882),3,FALSE),IF(OR(AJ882=1,AJ882=2),VLOOKUP(AH882,INDEX((係数_乗用_ガソリン,係数_乗用_CNG,係数_乗用_軽油,係数_乗用_メタノール,係数_乗用_LPG),1,1,AR882):INDEX((係数_乗用_ガソリン,係数_乗用_CNG,係数_乗用_軽油,係数_乗用_メタノール,係数_乗用_LPG),125,5,AR882),3,FALSE))))))</f>
        <v/>
      </c>
      <c r="AP882" s="375" t="str">
        <f t="shared" si="381"/>
        <v/>
      </c>
      <c r="AQ882" s="444" t="str">
        <f t="shared" si="382"/>
        <v/>
      </c>
      <c r="AR882" s="375" t="str">
        <f t="shared" si="385"/>
        <v/>
      </c>
      <c r="AS882" s="377" t="str">
        <f t="shared" si="383"/>
        <v/>
      </c>
      <c r="AT882" s="378" t="str">
        <f t="shared" si="384"/>
        <v/>
      </c>
      <c r="AX882" s="625" t="b">
        <f t="shared" si="386"/>
        <v>0</v>
      </c>
      <c r="AY882" s="7" t="str">
        <f t="shared" si="387"/>
        <v>FALSEFALSEFALSE</v>
      </c>
      <c r="AZ882" s="626">
        <f t="shared" si="394"/>
        <v>0</v>
      </c>
      <c r="BA882" s="627" t="str">
        <f t="shared" si="395"/>
        <v/>
      </c>
      <c r="BB882" s="627">
        <f t="shared" si="396"/>
        <v>0</v>
      </c>
      <c r="BC882" s="690" t="str">
        <f t="shared" si="397"/>
        <v/>
      </c>
    </row>
    <row r="883" spans="1:55">
      <c r="A883" s="381">
        <v>827</v>
      </c>
      <c r="B883" s="117"/>
      <c r="C883" s="288"/>
      <c r="D883" s="289"/>
      <c r="E883" s="289"/>
      <c r="F883" s="290"/>
      <c r="G883" s="292"/>
      <c r="H883" s="116"/>
      <c r="I883" s="292"/>
      <c r="J883" s="116"/>
      <c r="K883" s="370" t="str">
        <f t="shared" si="388"/>
        <v/>
      </c>
      <c r="L883" s="370">
        <f t="shared" si="389"/>
        <v>0</v>
      </c>
      <c r="M883" s="370">
        <f t="shared" si="390"/>
        <v>0</v>
      </c>
      <c r="N883" s="371" t="str">
        <f t="shared" si="367"/>
        <v/>
      </c>
      <c r="O883" s="371" t="str">
        <f t="shared" si="368"/>
        <v/>
      </c>
      <c r="P883" s="371" t="str">
        <f t="shared" si="369"/>
        <v/>
      </c>
      <c r="Q883" s="371" t="str">
        <f t="shared" si="370"/>
        <v/>
      </c>
      <c r="R883" s="371" t="str">
        <f t="shared" si="371"/>
        <v/>
      </c>
      <c r="S883" s="371" t="str">
        <f t="shared" si="372"/>
        <v/>
      </c>
      <c r="T883" s="443" t="str">
        <f t="shared" si="391"/>
        <v/>
      </c>
      <c r="U883" s="539"/>
      <c r="V883" s="117"/>
      <c r="W883" s="118"/>
      <c r="X883" s="119"/>
      <c r="Y883" s="120"/>
      <c r="Z883" s="122"/>
      <c r="AA883" s="121"/>
      <c r="AB883" s="443" t="str">
        <f t="shared" si="392"/>
        <v/>
      </c>
      <c r="AC883" s="734" t="str">
        <f t="shared" si="393"/>
        <v/>
      </c>
      <c r="AD883" s="372"/>
      <c r="AE883" s="485"/>
      <c r="AF883" s="373" t="str">
        <f t="shared" si="373"/>
        <v/>
      </c>
      <c r="AG883" s="373" t="str">
        <f t="shared" si="374"/>
        <v/>
      </c>
      <c r="AH883" s="374" t="str">
        <f t="shared" si="375"/>
        <v/>
      </c>
      <c r="AI883" s="375" t="str">
        <f t="shared" si="376"/>
        <v/>
      </c>
      <c r="AJ883" s="375" t="str">
        <f t="shared" si="377"/>
        <v/>
      </c>
      <c r="AK883" s="375" t="str">
        <f t="shared" si="378"/>
        <v/>
      </c>
      <c r="AL883" s="375" t="str">
        <f t="shared" si="379"/>
        <v/>
      </c>
      <c r="AM883" s="375" t="str">
        <f t="shared" si="380"/>
        <v/>
      </c>
      <c r="AN883" s="376" t="str">
        <f>IF(AF883="","",IF(OR(AH883="",AH883="-"),"－",IF(OR(AM883=8,AM883=9),"",IF(OR(AJ883=3,AJ883=4,AJ883=5,AJ883=6),VLOOKUP(AH883,INDEX((係数_バス貨物_ガソリン,係数_バス貨物_CNG,係数_バス貨物_軽油,係数_バス貨物_メタノール,係数_バス貨物_LPG),MATCH(AL883,【参考】排出ガスレベル!$AI$4:$AI$671,1),1,AR883):INDEX((係数_バス貨物_ガソリン,係数_バス貨物_CNG,係数_バス貨物_軽油,係数_バス貨物_メタノール,係数_バス貨物_LPG),MATCH(AL883+1,【参考】排出ガスレベル!$AI$4:$AI$671,1)-1,5,AR883),2,FALSE),IF(OR(AJ883=1,AJ883=2),VLOOKUP(AH883,INDEX((係数_乗用_ガソリン,係数_乗用_CNG,係数_乗用_軽油,係数_乗用_メタノール,係数_乗用_LPG),1,1,AR883):INDEX((係数_乗用_ガソリン,係数_乗用_CNG,係数_乗用_軽油,係数_乗用_メタノール,係数_乗用_LPG),125,5,AR883),2,FALSE))))))</f>
        <v/>
      </c>
      <c r="AO883" s="376" t="str">
        <f>IF(T883="","",IF(OR(AH883="",AH883="-"),"－",IF(OR(AM883=8,AM883=9),"",IF(OR(AJ883=3,AJ883=4,AJ883=5,AJ883=6),VLOOKUP(AH883,INDEX((係数_バス貨物_ガソリン,係数_バス貨物_CNG,係数_バス貨物_軽油,係数_バス貨物_メタノール,係数_バス貨物_LPG),MATCH(AL883,【参考】排出ガスレベル!$AI$4:$AI$671,1),1,AR883):INDEX((係数_バス貨物_ガソリン,係数_バス貨物_CNG,係数_バス貨物_軽油,係数_バス貨物_メタノール,係数_バス貨物_LPG),MATCH(AL883+1,【参考】排出ガスレベル!$AI$4:$AI$671,1)-1,5,AR883),3,FALSE),IF(OR(AJ883=1,AJ883=2),VLOOKUP(AH883,INDEX((係数_乗用_ガソリン,係数_乗用_CNG,係数_乗用_軽油,係数_乗用_メタノール,係数_乗用_LPG),1,1,AR883):INDEX((係数_乗用_ガソリン,係数_乗用_CNG,係数_乗用_軽油,係数_乗用_メタノール,係数_乗用_LPG),125,5,AR883),3,FALSE))))))</f>
        <v/>
      </c>
      <c r="AP883" s="375" t="str">
        <f t="shared" si="381"/>
        <v/>
      </c>
      <c r="AQ883" s="444" t="str">
        <f t="shared" si="382"/>
        <v/>
      </c>
      <c r="AR883" s="375" t="str">
        <f t="shared" si="385"/>
        <v/>
      </c>
      <c r="AS883" s="377" t="str">
        <f t="shared" si="383"/>
        <v/>
      </c>
      <c r="AT883" s="378" t="str">
        <f t="shared" si="384"/>
        <v/>
      </c>
      <c r="AX883" s="625" t="b">
        <f t="shared" si="386"/>
        <v>0</v>
      </c>
      <c r="AY883" s="7" t="str">
        <f t="shared" si="387"/>
        <v>FALSEFALSEFALSE</v>
      </c>
      <c r="AZ883" s="626">
        <f t="shared" si="394"/>
        <v>0</v>
      </c>
      <c r="BA883" s="627" t="str">
        <f t="shared" si="395"/>
        <v/>
      </c>
      <c r="BB883" s="627">
        <f t="shared" si="396"/>
        <v>0</v>
      </c>
      <c r="BC883" s="690" t="str">
        <f t="shared" si="397"/>
        <v/>
      </c>
    </row>
    <row r="884" spans="1:55">
      <c r="A884" s="381">
        <v>828</v>
      </c>
      <c r="B884" s="117"/>
      <c r="C884" s="288"/>
      <c r="D884" s="289"/>
      <c r="E884" s="289"/>
      <c r="F884" s="290"/>
      <c r="G884" s="292"/>
      <c r="H884" s="116"/>
      <c r="I884" s="292"/>
      <c r="J884" s="116"/>
      <c r="K884" s="370" t="str">
        <f t="shared" si="388"/>
        <v/>
      </c>
      <c r="L884" s="370">
        <f t="shared" si="389"/>
        <v>0</v>
      </c>
      <c r="M884" s="370">
        <f t="shared" si="390"/>
        <v>0</v>
      </c>
      <c r="N884" s="371" t="str">
        <f t="shared" si="367"/>
        <v/>
      </c>
      <c r="O884" s="371" t="str">
        <f t="shared" si="368"/>
        <v/>
      </c>
      <c r="P884" s="371" t="str">
        <f t="shared" si="369"/>
        <v/>
      </c>
      <c r="Q884" s="371" t="str">
        <f t="shared" si="370"/>
        <v/>
      </c>
      <c r="R884" s="371" t="str">
        <f t="shared" si="371"/>
        <v/>
      </c>
      <c r="S884" s="371" t="str">
        <f t="shared" si="372"/>
        <v/>
      </c>
      <c r="T884" s="443" t="str">
        <f t="shared" si="391"/>
        <v/>
      </c>
      <c r="U884" s="539"/>
      <c r="V884" s="117"/>
      <c r="W884" s="118"/>
      <c r="X884" s="119"/>
      <c r="Y884" s="120"/>
      <c r="Z884" s="122"/>
      <c r="AA884" s="121"/>
      <c r="AB884" s="443" t="str">
        <f t="shared" si="392"/>
        <v/>
      </c>
      <c r="AC884" s="734" t="str">
        <f t="shared" si="393"/>
        <v/>
      </c>
      <c r="AD884" s="372"/>
      <c r="AE884" s="485"/>
      <c r="AF884" s="373" t="str">
        <f t="shared" si="373"/>
        <v/>
      </c>
      <c r="AG884" s="373" t="str">
        <f t="shared" si="374"/>
        <v/>
      </c>
      <c r="AH884" s="374" t="str">
        <f t="shared" si="375"/>
        <v/>
      </c>
      <c r="AI884" s="375" t="str">
        <f t="shared" si="376"/>
        <v/>
      </c>
      <c r="AJ884" s="375" t="str">
        <f t="shared" si="377"/>
        <v/>
      </c>
      <c r="AK884" s="375" t="str">
        <f t="shared" si="378"/>
        <v/>
      </c>
      <c r="AL884" s="375" t="str">
        <f t="shared" si="379"/>
        <v/>
      </c>
      <c r="AM884" s="375" t="str">
        <f t="shared" si="380"/>
        <v/>
      </c>
      <c r="AN884" s="376" t="str">
        <f>IF(AF884="","",IF(OR(AH884="",AH884="-"),"－",IF(OR(AM884=8,AM884=9),"",IF(OR(AJ884=3,AJ884=4,AJ884=5,AJ884=6),VLOOKUP(AH884,INDEX((係数_バス貨物_ガソリン,係数_バス貨物_CNG,係数_バス貨物_軽油,係数_バス貨物_メタノール,係数_バス貨物_LPG),MATCH(AL884,【参考】排出ガスレベル!$AI$4:$AI$671,1),1,AR884):INDEX((係数_バス貨物_ガソリン,係数_バス貨物_CNG,係数_バス貨物_軽油,係数_バス貨物_メタノール,係数_バス貨物_LPG),MATCH(AL884+1,【参考】排出ガスレベル!$AI$4:$AI$671,1)-1,5,AR884),2,FALSE),IF(OR(AJ884=1,AJ884=2),VLOOKUP(AH884,INDEX((係数_乗用_ガソリン,係数_乗用_CNG,係数_乗用_軽油,係数_乗用_メタノール,係数_乗用_LPG),1,1,AR884):INDEX((係数_乗用_ガソリン,係数_乗用_CNG,係数_乗用_軽油,係数_乗用_メタノール,係数_乗用_LPG),125,5,AR884),2,FALSE))))))</f>
        <v/>
      </c>
      <c r="AO884" s="376" t="str">
        <f>IF(T884="","",IF(OR(AH884="",AH884="-"),"－",IF(OR(AM884=8,AM884=9),"",IF(OR(AJ884=3,AJ884=4,AJ884=5,AJ884=6),VLOOKUP(AH884,INDEX((係数_バス貨物_ガソリン,係数_バス貨物_CNG,係数_バス貨物_軽油,係数_バス貨物_メタノール,係数_バス貨物_LPG),MATCH(AL884,【参考】排出ガスレベル!$AI$4:$AI$671,1),1,AR884):INDEX((係数_バス貨物_ガソリン,係数_バス貨物_CNG,係数_バス貨物_軽油,係数_バス貨物_メタノール,係数_バス貨物_LPG),MATCH(AL884+1,【参考】排出ガスレベル!$AI$4:$AI$671,1)-1,5,AR884),3,FALSE),IF(OR(AJ884=1,AJ884=2),VLOOKUP(AH884,INDEX((係数_乗用_ガソリン,係数_乗用_CNG,係数_乗用_軽油,係数_乗用_メタノール,係数_乗用_LPG),1,1,AR884):INDEX((係数_乗用_ガソリン,係数_乗用_CNG,係数_乗用_軽油,係数_乗用_メタノール,係数_乗用_LPG),125,5,AR884),3,FALSE))))))</f>
        <v/>
      </c>
      <c r="AP884" s="375" t="str">
        <f t="shared" si="381"/>
        <v/>
      </c>
      <c r="AQ884" s="444" t="str">
        <f t="shared" si="382"/>
        <v/>
      </c>
      <c r="AR884" s="375" t="str">
        <f t="shared" si="385"/>
        <v/>
      </c>
      <c r="AS884" s="377" t="str">
        <f t="shared" si="383"/>
        <v/>
      </c>
      <c r="AT884" s="378" t="str">
        <f t="shared" si="384"/>
        <v/>
      </c>
      <c r="AX884" s="625" t="b">
        <f t="shared" si="386"/>
        <v>0</v>
      </c>
      <c r="AY884" s="7" t="str">
        <f t="shared" si="387"/>
        <v>FALSEFALSEFALSE</v>
      </c>
      <c r="AZ884" s="626">
        <f t="shared" si="394"/>
        <v>0</v>
      </c>
      <c r="BA884" s="627" t="str">
        <f t="shared" si="395"/>
        <v/>
      </c>
      <c r="BB884" s="627">
        <f t="shared" si="396"/>
        <v>0</v>
      </c>
      <c r="BC884" s="690" t="str">
        <f t="shared" si="397"/>
        <v/>
      </c>
    </row>
    <row r="885" spans="1:55">
      <c r="A885" s="381">
        <v>829</v>
      </c>
      <c r="B885" s="117"/>
      <c r="C885" s="288"/>
      <c r="D885" s="289"/>
      <c r="E885" s="289"/>
      <c r="F885" s="290"/>
      <c r="G885" s="292"/>
      <c r="H885" s="116"/>
      <c r="I885" s="292"/>
      <c r="J885" s="116"/>
      <c r="K885" s="370" t="str">
        <f t="shared" si="388"/>
        <v/>
      </c>
      <c r="L885" s="370">
        <f t="shared" si="389"/>
        <v>0</v>
      </c>
      <c r="M885" s="370">
        <f t="shared" si="390"/>
        <v>0</v>
      </c>
      <c r="N885" s="371" t="str">
        <f t="shared" si="367"/>
        <v/>
      </c>
      <c r="O885" s="371" t="str">
        <f t="shared" si="368"/>
        <v/>
      </c>
      <c r="P885" s="371" t="str">
        <f t="shared" si="369"/>
        <v/>
      </c>
      <c r="Q885" s="371" t="str">
        <f t="shared" si="370"/>
        <v/>
      </c>
      <c r="R885" s="371" t="str">
        <f t="shared" si="371"/>
        <v/>
      </c>
      <c r="S885" s="371" t="str">
        <f t="shared" si="372"/>
        <v/>
      </c>
      <c r="T885" s="443" t="str">
        <f t="shared" si="391"/>
        <v/>
      </c>
      <c r="U885" s="539"/>
      <c r="V885" s="117"/>
      <c r="W885" s="118"/>
      <c r="X885" s="119"/>
      <c r="Y885" s="120"/>
      <c r="Z885" s="122"/>
      <c r="AA885" s="121"/>
      <c r="AB885" s="443" t="str">
        <f t="shared" si="392"/>
        <v/>
      </c>
      <c r="AC885" s="734" t="str">
        <f t="shared" si="393"/>
        <v/>
      </c>
      <c r="AD885" s="372"/>
      <c r="AE885" s="485"/>
      <c r="AF885" s="373" t="str">
        <f t="shared" si="373"/>
        <v/>
      </c>
      <c r="AG885" s="373" t="str">
        <f t="shared" si="374"/>
        <v/>
      </c>
      <c r="AH885" s="374" t="str">
        <f t="shared" si="375"/>
        <v/>
      </c>
      <c r="AI885" s="375" t="str">
        <f t="shared" si="376"/>
        <v/>
      </c>
      <c r="AJ885" s="375" t="str">
        <f t="shared" si="377"/>
        <v/>
      </c>
      <c r="AK885" s="375" t="str">
        <f t="shared" si="378"/>
        <v/>
      </c>
      <c r="AL885" s="375" t="str">
        <f t="shared" si="379"/>
        <v/>
      </c>
      <c r="AM885" s="375" t="str">
        <f t="shared" si="380"/>
        <v/>
      </c>
      <c r="AN885" s="376" t="str">
        <f>IF(AF885="","",IF(OR(AH885="",AH885="-"),"－",IF(OR(AM885=8,AM885=9),"",IF(OR(AJ885=3,AJ885=4,AJ885=5,AJ885=6),VLOOKUP(AH885,INDEX((係数_バス貨物_ガソリン,係数_バス貨物_CNG,係数_バス貨物_軽油,係数_バス貨物_メタノール,係数_バス貨物_LPG),MATCH(AL885,【参考】排出ガスレベル!$AI$4:$AI$671,1),1,AR885):INDEX((係数_バス貨物_ガソリン,係数_バス貨物_CNG,係数_バス貨物_軽油,係数_バス貨物_メタノール,係数_バス貨物_LPG),MATCH(AL885+1,【参考】排出ガスレベル!$AI$4:$AI$671,1)-1,5,AR885),2,FALSE),IF(OR(AJ885=1,AJ885=2),VLOOKUP(AH885,INDEX((係数_乗用_ガソリン,係数_乗用_CNG,係数_乗用_軽油,係数_乗用_メタノール,係数_乗用_LPG),1,1,AR885):INDEX((係数_乗用_ガソリン,係数_乗用_CNG,係数_乗用_軽油,係数_乗用_メタノール,係数_乗用_LPG),125,5,AR885),2,FALSE))))))</f>
        <v/>
      </c>
      <c r="AO885" s="376" t="str">
        <f>IF(T885="","",IF(OR(AH885="",AH885="-"),"－",IF(OR(AM885=8,AM885=9),"",IF(OR(AJ885=3,AJ885=4,AJ885=5,AJ885=6),VLOOKUP(AH885,INDEX((係数_バス貨物_ガソリン,係数_バス貨物_CNG,係数_バス貨物_軽油,係数_バス貨物_メタノール,係数_バス貨物_LPG),MATCH(AL885,【参考】排出ガスレベル!$AI$4:$AI$671,1),1,AR885):INDEX((係数_バス貨物_ガソリン,係数_バス貨物_CNG,係数_バス貨物_軽油,係数_バス貨物_メタノール,係数_バス貨物_LPG),MATCH(AL885+1,【参考】排出ガスレベル!$AI$4:$AI$671,1)-1,5,AR885),3,FALSE),IF(OR(AJ885=1,AJ885=2),VLOOKUP(AH885,INDEX((係数_乗用_ガソリン,係数_乗用_CNG,係数_乗用_軽油,係数_乗用_メタノール,係数_乗用_LPG),1,1,AR885):INDEX((係数_乗用_ガソリン,係数_乗用_CNG,係数_乗用_軽油,係数_乗用_メタノール,係数_乗用_LPG),125,5,AR885),3,FALSE))))))</f>
        <v/>
      </c>
      <c r="AP885" s="375" t="str">
        <f t="shared" si="381"/>
        <v/>
      </c>
      <c r="AQ885" s="444" t="str">
        <f t="shared" si="382"/>
        <v/>
      </c>
      <c r="AR885" s="375" t="str">
        <f t="shared" si="385"/>
        <v/>
      </c>
      <c r="AS885" s="377" t="str">
        <f t="shared" si="383"/>
        <v/>
      </c>
      <c r="AT885" s="378" t="str">
        <f t="shared" si="384"/>
        <v/>
      </c>
      <c r="AX885" s="625" t="b">
        <f t="shared" si="386"/>
        <v>0</v>
      </c>
      <c r="AY885" s="7" t="str">
        <f t="shared" si="387"/>
        <v>FALSEFALSEFALSE</v>
      </c>
      <c r="AZ885" s="626">
        <f t="shared" si="394"/>
        <v>0</v>
      </c>
      <c r="BA885" s="627" t="str">
        <f t="shared" si="395"/>
        <v/>
      </c>
      <c r="BB885" s="627">
        <f t="shared" si="396"/>
        <v>0</v>
      </c>
      <c r="BC885" s="690" t="str">
        <f t="shared" si="397"/>
        <v/>
      </c>
    </row>
    <row r="886" spans="1:55">
      <c r="A886" s="381">
        <v>830</v>
      </c>
      <c r="B886" s="117"/>
      <c r="C886" s="288"/>
      <c r="D886" s="289"/>
      <c r="E886" s="289"/>
      <c r="F886" s="290"/>
      <c r="G886" s="292"/>
      <c r="H886" s="116"/>
      <c r="I886" s="292"/>
      <c r="J886" s="116"/>
      <c r="K886" s="370" t="str">
        <f t="shared" si="388"/>
        <v/>
      </c>
      <c r="L886" s="370">
        <f t="shared" si="389"/>
        <v>0</v>
      </c>
      <c r="M886" s="370">
        <f t="shared" si="390"/>
        <v>0</v>
      </c>
      <c r="N886" s="371" t="str">
        <f t="shared" si="367"/>
        <v/>
      </c>
      <c r="O886" s="371" t="str">
        <f t="shared" si="368"/>
        <v/>
      </c>
      <c r="P886" s="371" t="str">
        <f t="shared" si="369"/>
        <v/>
      </c>
      <c r="Q886" s="371" t="str">
        <f t="shared" si="370"/>
        <v/>
      </c>
      <c r="R886" s="371" t="str">
        <f t="shared" si="371"/>
        <v/>
      </c>
      <c r="S886" s="371" t="str">
        <f t="shared" si="372"/>
        <v/>
      </c>
      <c r="T886" s="443" t="str">
        <f t="shared" si="391"/>
        <v/>
      </c>
      <c r="U886" s="539"/>
      <c r="V886" s="117"/>
      <c r="W886" s="118"/>
      <c r="X886" s="119"/>
      <c r="Y886" s="120"/>
      <c r="Z886" s="122"/>
      <c r="AA886" s="121"/>
      <c r="AB886" s="443" t="str">
        <f t="shared" si="392"/>
        <v/>
      </c>
      <c r="AC886" s="734" t="str">
        <f t="shared" si="393"/>
        <v/>
      </c>
      <c r="AD886" s="372"/>
      <c r="AE886" s="485"/>
      <c r="AF886" s="373" t="str">
        <f t="shared" si="373"/>
        <v/>
      </c>
      <c r="AG886" s="373" t="str">
        <f t="shared" si="374"/>
        <v/>
      </c>
      <c r="AH886" s="374" t="str">
        <f t="shared" si="375"/>
        <v/>
      </c>
      <c r="AI886" s="375" t="str">
        <f t="shared" si="376"/>
        <v/>
      </c>
      <c r="AJ886" s="375" t="str">
        <f t="shared" si="377"/>
        <v/>
      </c>
      <c r="AK886" s="375" t="str">
        <f t="shared" si="378"/>
        <v/>
      </c>
      <c r="AL886" s="375" t="str">
        <f t="shared" si="379"/>
        <v/>
      </c>
      <c r="AM886" s="375" t="str">
        <f t="shared" si="380"/>
        <v/>
      </c>
      <c r="AN886" s="376" t="str">
        <f>IF(AF886="","",IF(OR(AH886="",AH886="-"),"－",IF(OR(AM886=8,AM886=9),"",IF(OR(AJ886=3,AJ886=4,AJ886=5,AJ886=6),VLOOKUP(AH886,INDEX((係数_バス貨物_ガソリン,係数_バス貨物_CNG,係数_バス貨物_軽油,係数_バス貨物_メタノール,係数_バス貨物_LPG),MATCH(AL886,【参考】排出ガスレベル!$AI$4:$AI$671,1),1,AR886):INDEX((係数_バス貨物_ガソリン,係数_バス貨物_CNG,係数_バス貨物_軽油,係数_バス貨物_メタノール,係数_バス貨物_LPG),MATCH(AL886+1,【参考】排出ガスレベル!$AI$4:$AI$671,1)-1,5,AR886),2,FALSE),IF(OR(AJ886=1,AJ886=2),VLOOKUP(AH886,INDEX((係数_乗用_ガソリン,係数_乗用_CNG,係数_乗用_軽油,係数_乗用_メタノール,係数_乗用_LPG),1,1,AR886):INDEX((係数_乗用_ガソリン,係数_乗用_CNG,係数_乗用_軽油,係数_乗用_メタノール,係数_乗用_LPG),125,5,AR886),2,FALSE))))))</f>
        <v/>
      </c>
      <c r="AO886" s="376" t="str">
        <f>IF(T886="","",IF(OR(AH886="",AH886="-"),"－",IF(OR(AM886=8,AM886=9),"",IF(OR(AJ886=3,AJ886=4,AJ886=5,AJ886=6),VLOOKUP(AH886,INDEX((係数_バス貨物_ガソリン,係数_バス貨物_CNG,係数_バス貨物_軽油,係数_バス貨物_メタノール,係数_バス貨物_LPG),MATCH(AL886,【参考】排出ガスレベル!$AI$4:$AI$671,1),1,AR886):INDEX((係数_バス貨物_ガソリン,係数_バス貨物_CNG,係数_バス貨物_軽油,係数_バス貨物_メタノール,係数_バス貨物_LPG),MATCH(AL886+1,【参考】排出ガスレベル!$AI$4:$AI$671,1)-1,5,AR886),3,FALSE),IF(OR(AJ886=1,AJ886=2),VLOOKUP(AH886,INDEX((係数_乗用_ガソリン,係数_乗用_CNG,係数_乗用_軽油,係数_乗用_メタノール,係数_乗用_LPG),1,1,AR886):INDEX((係数_乗用_ガソリン,係数_乗用_CNG,係数_乗用_軽油,係数_乗用_メタノール,係数_乗用_LPG),125,5,AR886),3,FALSE))))))</f>
        <v/>
      </c>
      <c r="AP886" s="375" t="str">
        <f t="shared" si="381"/>
        <v/>
      </c>
      <c r="AQ886" s="444" t="str">
        <f t="shared" si="382"/>
        <v/>
      </c>
      <c r="AR886" s="375" t="str">
        <f t="shared" si="385"/>
        <v/>
      </c>
      <c r="AS886" s="377" t="str">
        <f t="shared" si="383"/>
        <v/>
      </c>
      <c r="AT886" s="378" t="str">
        <f t="shared" si="384"/>
        <v/>
      </c>
      <c r="AX886" s="625" t="b">
        <f t="shared" si="386"/>
        <v>0</v>
      </c>
      <c r="AY886" s="7" t="str">
        <f t="shared" si="387"/>
        <v>FALSEFALSEFALSE</v>
      </c>
      <c r="AZ886" s="626">
        <f t="shared" si="394"/>
        <v>0</v>
      </c>
      <c r="BA886" s="627" t="str">
        <f t="shared" si="395"/>
        <v/>
      </c>
      <c r="BB886" s="627">
        <f t="shared" si="396"/>
        <v>0</v>
      </c>
      <c r="BC886" s="690" t="str">
        <f t="shared" si="397"/>
        <v/>
      </c>
    </row>
    <row r="887" spans="1:55">
      <c r="A887" s="381">
        <v>831</v>
      </c>
      <c r="B887" s="117"/>
      <c r="C887" s="288"/>
      <c r="D887" s="289"/>
      <c r="E887" s="289"/>
      <c r="F887" s="290"/>
      <c r="G887" s="292"/>
      <c r="H887" s="116"/>
      <c r="I887" s="292"/>
      <c r="J887" s="116"/>
      <c r="K887" s="370" t="str">
        <f t="shared" si="388"/>
        <v/>
      </c>
      <c r="L887" s="370">
        <f t="shared" si="389"/>
        <v>0</v>
      </c>
      <c r="M887" s="370">
        <f t="shared" si="390"/>
        <v>0</v>
      </c>
      <c r="N887" s="371" t="str">
        <f t="shared" ref="N887:N950" si="398">IF(OR($L887&gt;$U$48,$M887&gt;$U$48,AND($L887&gt;$M887,$M887&lt;&gt;0),AND($L887=0,$M887&lt;&gt;0)),"ERROR","")</f>
        <v/>
      </c>
      <c r="O887" s="371" t="str">
        <f t="shared" ref="O887:O950" si="399">IF(AND($N887&lt;&gt;"ERROR",$L887&lt;=$U$49,$M887&lt;=$U$49,$M887&lt;&gt;0),"(減車済)","")</f>
        <v/>
      </c>
      <c r="P887" s="371" t="str">
        <f t="shared" ref="P887:P950" si="400">IF(AND($N887&lt;&gt;"ERROR",$L887&lt;$U$49,AND($M887&gt;$U$49,$M887&lt;=$W$49),$M887&lt;&gt;0),"減車","")</f>
        <v/>
      </c>
      <c r="Q887" s="371" t="str">
        <f t="shared" ref="Q887:Q950" si="401">IF(AND($N887&lt;&gt;"ERROR",$L887&gt;$U$49,$M887&lt;=$W$49,$M887&lt;&gt;0),"一時使用","")</f>
        <v/>
      </c>
      <c r="R887" s="371" t="str">
        <f t="shared" ref="R887:R950" si="402">IF(AND($N887&lt;&gt;"ERROR",AND($L887&gt;0,$L887&lt;=$U$49),$M887=0),"継続","")</f>
        <v/>
      </c>
      <c r="S887" s="371" t="str">
        <f t="shared" ref="S887:S950" si="403">IF(AND($N887&lt;&gt;"ERROR",AND($L887&gt;$U$49),$M887=0),"新規","")</f>
        <v/>
      </c>
      <c r="T887" s="443" t="str">
        <f t="shared" si="391"/>
        <v/>
      </c>
      <c r="U887" s="539"/>
      <c r="V887" s="117"/>
      <c r="W887" s="118"/>
      <c r="X887" s="119"/>
      <c r="Y887" s="120"/>
      <c r="Z887" s="122"/>
      <c r="AA887" s="121"/>
      <c r="AB887" s="443" t="str">
        <f t="shared" si="392"/>
        <v/>
      </c>
      <c r="AC887" s="734" t="str">
        <f t="shared" si="393"/>
        <v/>
      </c>
      <c r="AD887" s="372"/>
      <c r="AE887" s="485"/>
      <c r="AF887" s="373" t="str">
        <f t="shared" si="373"/>
        <v/>
      </c>
      <c r="AG887" s="373" t="str">
        <f t="shared" si="374"/>
        <v/>
      </c>
      <c r="AH887" s="374" t="str">
        <f t="shared" si="375"/>
        <v/>
      </c>
      <c r="AI887" s="375" t="str">
        <f t="shared" si="376"/>
        <v/>
      </c>
      <c r="AJ887" s="375" t="str">
        <f t="shared" si="377"/>
        <v/>
      </c>
      <c r="AK887" s="375" t="str">
        <f t="shared" si="378"/>
        <v/>
      </c>
      <c r="AL887" s="375" t="str">
        <f t="shared" si="379"/>
        <v/>
      </c>
      <c r="AM887" s="375" t="str">
        <f t="shared" si="380"/>
        <v/>
      </c>
      <c r="AN887" s="376" t="str">
        <f>IF(AF887="","",IF(OR(AH887="",AH887="-"),"－",IF(OR(AM887=8,AM887=9),"",IF(OR(AJ887=3,AJ887=4,AJ887=5,AJ887=6),VLOOKUP(AH887,INDEX((係数_バス貨物_ガソリン,係数_バス貨物_CNG,係数_バス貨物_軽油,係数_バス貨物_メタノール,係数_バス貨物_LPG),MATCH(AL887,【参考】排出ガスレベル!$AI$4:$AI$671,1),1,AR887):INDEX((係数_バス貨物_ガソリン,係数_バス貨物_CNG,係数_バス貨物_軽油,係数_バス貨物_メタノール,係数_バス貨物_LPG),MATCH(AL887+1,【参考】排出ガスレベル!$AI$4:$AI$671,1)-1,5,AR887),2,FALSE),IF(OR(AJ887=1,AJ887=2),VLOOKUP(AH887,INDEX((係数_乗用_ガソリン,係数_乗用_CNG,係数_乗用_軽油,係数_乗用_メタノール,係数_乗用_LPG),1,1,AR887):INDEX((係数_乗用_ガソリン,係数_乗用_CNG,係数_乗用_軽油,係数_乗用_メタノール,係数_乗用_LPG),125,5,AR887),2,FALSE))))))</f>
        <v/>
      </c>
      <c r="AO887" s="376" t="str">
        <f>IF(T887="","",IF(OR(AH887="",AH887="-"),"－",IF(OR(AM887=8,AM887=9),"",IF(OR(AJ887=3,AJ887=4,AJ887=5,AJ887=6),VLOOKUP(AH887,INDEX((係数_バス貨物_ガソリン,係数_バス貨物_CNG,係数_バス貨物_軽油,係数_バス貨物_メタノール,係数_バス貨物_LPG),MATCH(AL887,【参考】排出ガスレベル!$AI$4:$AI$671,1),1,AR887):INDEX((係数_バス貨物_ガソリン,係数_バス貨物_CNG,係数_バス貨物_軽油,係数_バス貨物_メタノール,係数_バス貨物_LPG),MATCH(AL887+1,【参考】排出ガスレベル!$AI$4:$AI$671,1)-1,5,AR887),3,FALSE),IF(OR(AJ887=1,AJ887=2),VLOOKUP(AH887,INDEX((係数_乗用_ガソリン,係数_乗用_CNG,係数_乗用_軽油,係数_乗用_メタノール,係数_乗用_LPG),1,1,AR887):INDEX((係数_乗用_ガソリン,係数_乗用_CNG,係数_乗用_軽油,係数_乗用_メタノール,係数_乗用_LPG),125,5,AR887),3,FALSE))))))</f>
        <v/>
      </c>
      <c r="AP887" s="375" t="str">
        <f t="shared" si="381"/>
        <v/>
      </c>
      <c r="AQ887" s="444" t="str">
        <f t="shared" si="382"/>
        <v/>
      </c>
      <c r="AR887" s="375" t="str">
        <f t="shared" si="385"/>
        <v/>
      </c>
      <c r="AS887" s="377" t="str">
        <f t="shared" si="383"/>
        <v/>
      </c>
      <c r="AT887" s="378" t="str">
        <f t="shared" si="384"/>
        <v/>
      </c>
      <c r="AX887" s="625" t="b">
        <f t="shared" si="386"/>
        <v>0</v>
      </c>
      <c r="AY887" s="7" t="str">
        <f t="shared" si="387"/>
        <v>FALSEFALSEFALSE</v>
      </c>
      <c r="AZ887" s="626">
        <f t="shared" si="394"/>
        <v>0</v>
      </c>
      <c r="BA887" s="627" t="str">
        <f t="shared" si="395"/>
        <v/>
      </c>
      <c r="BB887" s="627">
        <f t="shared" si="396"/>
        <v>0</v>
      </c>
      <c r="BC887" s="690" t="str">
        <f t="shared" si="397"/>
        <v/>
      </c>
    </row>
    <row r="888" spans="1:55">
      <c r="A888" s="381">
        <v>832</v>
      </c>
      <c r="B888" s="117"/>
      <c r="C888" s="288"/>
      <c r="D888" s="289"/>
      <c r="E888" s="289"/>
      <c r="F888" s="290"/>
      <c r="G888" s="292"/>
      <c r="H888" s="116"/>
      <c r="I888" s="292"/>
      <c r="J888" s="116"/>
      <c r="K888" s="370" t="str">
        <f t="shared" si="388"/>
        <v/>
      </c>
      <c r="L888" s="370">
        <f t="shared" si="389"/>
        <v>0</v>
      </c>
      <c r="M888" s="370">
        <f t="shared" si="390"/>
        <v>0</v>
      </c>
      <c r="N888" s="371" t="str">
        <f t="shared" si="398"/>
        <v/>
      </c>
      <c r="O888" s="371" t="str">
        <f t="shared" si="399"/>
        <v/>
      </c>
      <c r="P888" s="371" t="str">
        <f t="shared" si="400"/>
        <v/>
      </c>
      <c r="Q888" s="371" t="str">
        <f t="shared" si="401"/>
        <v/>
      </c>
      <c r="R888" s="371" t="str">
        <f t="shared" si="402"/>
        <v/>
      </c>
      <c r="S888" s="371" t="str">
        <f t="shared" si="403"/>
        <v/>
      </c>
      <c r="T888" s="443" t="str">
        <f t="shared" si="391"/>
        <v/>
      </c>
      <c r="U888" s="539"/>
      <c r="V888" s="117"/>
      <c r="W888" s="118"/>
      <c r="X888" s="119"/>
      <c r="Y888" s="120"/>
      <c r="Z888" s="122"/>
      <c r="AA888" s="121"/>
      <c r="AB888" s="443" t="str">
        <f t="shared" si="392"/>
        <v/>
      </c>
      <c r="AC888" s="734" t="str">
        <f t="shared" si="393"/>
        <v/>
      </c>
      <c r="AD888" s="372"/>
      <c r="AE888" s="485"/>
      <c r="AF888" s="373" t="str">
        <f t="shared" si="373"/>
        <v/>
      </c>
      <c r="AG888" s="373" t="str">
        <f t="shared" si="374"/>
        <v/>
      </c>
      <c r="AH888" s="374" t="str">
        <f t="shared" si="375"/>
        <v/>
      </c>
      <c r="AI888" s="375" t="str">
        <f t="shared" si="376"/>
        <v/>
      </c>
      <c r="AJ888" s="375" t="str">
        <f t="shared" si="377"/>
        <v/>
      </c>
      <c r="AK888" s="375" t="str">
        <f t="shared" si="378"/>
        <v/>
      </c>
      <c r="AL888" s="375" t="str">
        <f t="shared" si="379"/>
        <v/>
      </c>
      <c r="AM888" s="375" t="str">
        <f t="shared" si="380"/>
        <v/>
      </c>
      <c r="AN888" s="376" t="str">
        <f>IF(AF888="","",IF(OR(AH888="",AH888="-"),"－",IF(OR(AM888=8,AM888=9),"",IF(OR(AJ888=3,AJ888=4,AJ888=5,AJ888=6),VLOOKUP(AH888,INDEX((係数_バス貨物_ガソリン,係数_バス貨物_CNG,係数_バス貨物_軽油,係数_バス貨物_メタノール,係数_バス貨物_LPG),MATCH(AL888,【参考】排出ガスレベル!$AI$4:$AI$671,1),1,AR888):INDEX((係数_バス貨物_ガソリン,係数_バス貨物_CNG,係数_バス貨物_軽油,係数_バス貨物_メタノール,係数_バス貨物_LPG),MATCH(AL888+1,【参考】排出ガスレベル!$AI$4:$AI$671,1)-1,5,AR888),2,FALSE),IF(OR(AJ888=1,AJ888=2),VLOOKUP(AH888,INDEX((係数_乗用_ガソリン,係数_乗用_CNG,係数_乗用_軽油,係数_乗用_メタノール,係数_乗用_LPG),1,1,AR888):INDEX((係数_乗用_ガソリン,係数_乗用_CNG,係数_乗用_軽油,係数_乗用_メタノール,係数_乗用_LPG),125,5,AR888),2,FALSE))))))</f>
        <v/>
      </c>
      <c r="AO888" s="376" t="str">
        <f>IF(T888="","",IF(OR(AH888="",AH888="-"),"－",IF(OR(AM888=8,AM888=9),"",IF(OR(AJ888=3,AJ888=4,AJ888=5,AJ888=6),VLOOKUP(AH888,INDEX((係数_バス貨物_ガソリン,係数_バス貨物_CNG,係数_バス貨物_軽油,係数_バス貨物_メタノール,係数_バス貨物_LPG),MATCH(AL888,【参考】排出ガスレベル!$AI$4:$AI$671,1),1,AR888):INDEX((係数_バス貨物_ガソリン,係数_バス貨物_CNG,係数_バス貨物_軽油,係数_バス貨物_メタノール,係数_バス貨物_LPG),MATCH(AL888+1,【参考】排出ガスレベル!$AI$4:$AI$671,1)-1,5,AR888),3,FALSE),IF(OR(AJ888=1,AJ888=2),VLOOKUP(AH888,INDEX((係数_乗用_ガソリン,係数_乗用_CNG,係数_乗用_軽油,係数_乗用_メタノール,係数_乗用_LPG),1,1,AR888):INDEX((係数_乗用_ガソリン,係数_乗用_CNG,係数_乗用_軽油,係数_乗用_メタノール,係数_乗用_LPG),125,5,AR888),3,FALSE))))))</f>
        <v/>
      </c>
      <c r="AP888" s="375" t="str">
        <f t="shared" si="381"/>
        <v/>
      </c>
      <c r="AQ888" s="444" t="str">
        <f t="shared" si="382"/>
        <v/>
      </c>
      <c r="AR888" s="375" t="str">
        <f t="shared" si="385"/>
        <v/>
      </c>
      <c r="AS888" s="377" t="str">
        <f t="shared" si="383"/>
        <v/>
      </c>
      <c r="AT888" s="378" t="str">
        <f t="shared" si="384"/>
        <v/>
      </c>
      <c r="AX888" s="625" t="b">
        <f t="shared" si="386"/>
        <v>0</v>
      </c>
      <c r="AY888" s="7" t="str">
        <f t="shared" si="387"/>
        <v>FALSEFALSEFALSE</v>
      </c>
      <c r="AZ888" s="626">
        <f t="shared" si="394"/>
        <v>0</v>
      </c>
      <c r="BA888" s="627" t="str">
        <f t="shared" si="395"/>
        <v/>
      </c>
      <c r="BB888" s="627">
        <f t="shared" si="396"/>
        <v>0</v>
      </c>
      <c r="BC888" s="690" t="str">
        <f t="shared" si="397"/>
        <v/>
      </c>
    </row>
    <row r="889" spans="1:55">
      <c r="A889" s="381">
        <v>833</v>
      </c>
      <c r="B889" s="117"/>
      <c r="C889" s="288"/>
      <c r="D889" s="289"/>
      <c r="E889" s="289"/>
      <c r="F889" s="290"/>
      <c r="G889" s="292"/>
      <c r="H889" s="116"/>
      <c r="I889" s="292"/>
      <c r="J889" s="116"/>
      <c r="K889" s="370" t="str">
        <f t="shared" si="388"/>
        <v/>
      </c>
      <c r="L889" s="370">
        <f t="shared" si="389"/>
        <v>0</v>
      </c>
      <c r="M889" s="370">
        <f t="shared" si="390"/>
        <v>0</v>
      </c>
      <c r="N889" s="371" t="str">
        <f t="shared" si="398"/>
        <v/>
      </c>
      <c r="O889" s="371" t="str">
        <f t="shared" si="399"/>
        <v/>
      </c>
      <c r="P889" s="371" t="str">
        <f t="shared" si="400"/>
        <v/>
      </c>
      <c r="Q889" s="371" t="str">
        <f t="shared" si="401"/>
        <v/>
      </c>
      <c r="R889" s="371" t="str">
        <f t="shared" si="402"/>
        <v/>
      </c>
      <c r="S889" s="371" t="str">
        <f t="shared" si="403"/>
        <v/>
      </c>
      <c r="T889" s="443" t="str">
        <f t="shared" si="391"/>
        <v/>
      </c>
      <c r="U889" s="539"/>
      <c r="V889" s="117"/>
      <c r="W889" s="118"/>
      <c r="X889" s="119"/>
      <c r="Y889" s="120"/>
      <c r="Z889" s="122"/>
      <c r="AA889" s="121"/>
      <c r="AB889" s="443" t="str">
        <f t="shared" si="392"/>
        <v/>
      </c>
      <c r="AC889" s="734" t="str">
        <f t="shared" si="393"/>
        <v/>
      </c>
      <c r="AD889" s="372"/>
      <c r="AE889" s="485"/>
      <c r="AF889" s="373" t="str">
        <f t="shared" ref="AF889:AF952" si="404">IF(OR(T889="(減車済)",T889=""),"",1)</f>
        <v/>
      </c>
      <c r="AG889" s="373" t="str">
        <f t="shared" ref="AG889:AG952" si="405">IF(OR(T889="継続",T889="新規"),1,"")</f>
        <v/>
      </c>
      <c r="AH889" s="374" t="str">
        <f t="shared" ref="AH889:AH952" si="406">IF(AF889="","",UPPER(ASC(X889)))</f>
        <v/>
      </c>
      <c r="AI889" s="375" t="str">
        <f t="shared" ref="AI889:AI952" si="407">IF(AF889="","",IF(V889="","",IF(V889="普通",1,IF(V889="小型",2,0))))</f>
        <v/>
      </c>
      <c r="AJ889" s="375" t="str">
        <f t="shared" ref="AJ889:AJ952" si="408">IF(AF889="","",IF(W889="","",VLOOKUP(W889,用途,2,FALSE)))</f>
        <v/>
      </c>
      <c r="AK889" s="375" t="str">
        <f t="shared" ref="AK889:AK952" si="409">IF(AF889="","",IF(Y889="","",IF(Y889&lt;=10,1,IF(Y889&lt;30,2,IF(Y889&gt;=30,3,0)))))</f>
        <v/>
      </c>
      <c r="AL889" s="375" t="str">
        <f t="shared" ref="AL889:AL952" si="410">IF(AF889="","",IF(Z889="","",IF(Z889&lt;=1.7*1000,1,IF(Z889&lt;=2.5*1000,2,IF(Z889&lt;=3.5*1000,3,IF(Z889&lt;8*1000,4,IF(Z889&gt;=8*1000,5,"")))))))</f>
        <v/>
      </c>
      <c r="AM889" s="375" t="str">
        <f t="shared" ref="AM889:AM952" si="411">IF(AF889="","",IF(AA889="","",VLOOKUP(AA889,燃料の種類,2,FALSE)))</f>
        <v/>
      </c>
      <c r="AN889" s="376" t="str">
        <f>IF(AF889="","",IF(OR(AH889="",AH889="-"),"－",IF(OR(AM889=8,AM889=9),"",IF(OR(AJ889=3,AJ889=4,AJ889=5,AJ889=6),VLOOKUP(AH889,INDEX((係数_バス貨物_ガソリン,係数_バス貨物_CNG,係数_バス貨物_軽油,係数_バス貨物_メタノール,係数_バス貨物_LPG),MATCH(AL889,【参考】排出ガスレベル!$AI$4:$AI$671,1),1,AR889):INDEX((係数_バス貨物_ガソリン,係数_バス貨物_CNG,係数_バス貨物_軽油,係数_バス貨物_メタノール,係数_バス貨物_LPG),MATCH(AL889+1,【参考】排出ガスレベル!$AI$4:$AI$671,1)-1,5,AR889),2,FALSE),IF(OR(AJ889=1,AJ889=2),VLOOKUP(AH889,INDEX((係数_乗用_ガソリン,係数_乗用_CNG,係数_乗用_軽油,係数_乗用_メタノール,係数_乗用_LPG),1,1,AR889):INDEX((係数_乗用_ガソリン,係数_乗用_CNG,係数_乗用_軽油,係数_乗用_メタノール,係数_乗用_LPG),125,5,AR889),2,FALSE))))))</f>
        <v/>
      </c>
      <c r="AO889" s="376" t="str">
        <f>IF(T889="","",IF(OR(AH889="",AH889="-"),"－",IF(OR(AM889=8,AM889=9),"",IF(OR(AJ889=3,AJ889=4,AJ889=5,AJ889=6),VLOOKUP(AH889,INDEX((係数_バス貨物_ガソリン,係数_バス貨物_CNG,係数_バス貨物_軽油,係数_バス貨物_メタノール,係数_バス貨物_LPG),MATCH(AL889,【参考】排出ガスレベル!$AI$4:$AI$671,1),1,AR889):INDEX((係数_バス貨物_ガソリン,係数_バス貨物_CNG,係数_バス貨物_軽油,係数_バス貨物_メタノール,係数_バス貨物_LPG),MATCH(AL889+1,【参考】排出ガスレベル!$AI$4:$AI$671,1)-1,5,AR889),3,FALSE),IF(OR(AJ889=1,AJ889=2),VLOOKUP(AH889,INDEX((係数_乗用_ガソリン,係数_乗用_CNG,係数_乗用_軽油,係数_乗用_メタノール,係数_乗用_LPG),1,1,AR889):INDEX((係数_乗用_ガソリン,係数_乗用_CNG,係数_乗用_軽油,係数_乗用_メタノール,係数_乗用_LPG),125,5,AR889),3,FALSE))))))</f>
        <v/>
      </c>
      <c r="AP889" s="375" t="str">
        <f t="shared" ref="AP889:AP952" si="412">IF((AF889="")+(AC889=""),"",IF(燃料区分1=4,VLOOKUP(AO889,排ガス低減レベル,2,FALSE),VLOOKUP(AC889,排ガス低減レベル,2,FALSE)))</f>
        <v/>
      </c>
      <c r="AQ889" s="444" t="str">
        <f t="shared" ref="AQ889:AQ952" si="413">IF(AG889="","",IF(AJ889=3,B889&amp;"-"&amp;SUM(AJ889*100,AK889*10,AL889)&amp;"A",IF(OR(AJ889=2,AJ889=4,AJ889=6),B889&amp;"-"&amp;AL889*10&amp;"A",IF(AJ889=1,B889&amp;"-"&amp;AJ889&amp;"A",IF(AJ889=5,B889&amp;"-"&amp;SUM(AJ889*100,AI889*10,AL889)&amp;"A","")))))</f>
        <v/>
      </c>
      <c r="AR889" s="375" t="str">
        <f t="shared" si="385"/>
        <v/>
      </c>
      <c r="AS889" s="377" t="str">
        <f t="shared" ref="AS889:AS952" si="414">IF(AG889="","",B889&amp;"-"&amp;AM889)</f>
        <v/>
      </c>
      <c r="AT889" s="378" t="str">
        <f t="shared" ref="AT889:AT952" si="415">IF(AF889="","",VLOOKUP(T889,車両の増減,2,FALSE))</f>
        <v/>
      </c>
      <c r="AX889" s="625" t="b">
        <f t="shared" si="386"/>
        <v>0</v>
      </c>
      <c r="AY889" s="7" t="str">
        <f t="shared" si="387"/>
        <v>FALSEFALSEFALSE</v>
      </c>
      <c r="AZ889" s="626">
        <f t="shared" si="394"/>
        <v>0</v>
      </c>
      <c r="BA889" s="627" t="str">
        <f t="shared" si="395"/>
        <v/>
      </c>
      <c r="BB889" s="627">
        <f t="shared" si="396"/>
        <v>0</v>
      </c>
      <c r="BC889" s="690" t="str">
        <f t="shared" si="397"/>
        <v/>
      </c>
    </row>
    <row r="890" spans="1:55">
      <c r="A890" s="381">
        <v>834</v>
      </c>
      <c r="B890" s="117"/>
      <c r="C890" s="288"/>
      <c r="D890" s="289"/>
      <c r="E890" s="289"/>
      <c r="F890" s="290"/>
      <c r="G890" s="292"/>
      <c r="H890" s="116"/>
      <c r="I890" s="292"/>
      <c r="J890" s="116"/>
      <c r="K890" s="370" t="str">
        <f t="shared" si="388"/>
        <v/>
      </c>
      <c r="L890" s="370">
        <f t="shared" si="389"/>
        <v>0</v>
      </c>
      <c r="M890" s="370">
        <f t="shared" si="390"/>
        <v>0</v>
      </c>
      <c r="N890" s="371" t="str">
        <f t="shared" si="398"/>
        <v/>
      </c>
      <c r="O890" s="371" t="str">
        <f t="shared" si="399"/>
        <v/>
      </c>
      <c r="P890" s="371" t="str">
        <f t="shared" si="400"/>
        <v/>
      </c>
      <c r="Q890" s="371" t="str">
        <f t="shared" si="401"/>
        <v/>
      </c>
      <c r="R890" s="371" t="str">
        <f t="shared" si="402"/>
        <v/>
      </c>
      <c r="S890" s="371" t="str">
        <f t="shared" si="403"/>
        <v/>
      </c>
      <c r="T890" s="443" t="str">
        <f t="shared" si="391"/>
        <v/>
      </c>
      <c r="U890" s="539"/>
      <c r="V890" s="117"/>
      <c r="W890" s="118"/>
      <c r="X890" s="119"/>
      <c r="Y890" s="120"/>
      <c r="Z890" s="122"/>
      <c r="AA890" s="121"/>
      <c r="AB890" s="443" t="str">
        <f t="shared" si="392"/>
        <v/>
      </c>
      <c r="AC890" s="734" t="str">
        <f t="shared" si="393"/>
        <v/>
      </c>
      <c r="AD890" s="372"/>
      <c r="AE890" s="485"/>
      <c r="AF890" s="373" t="str">
        <f t="shared" si="404"/>
        <v/>
      </c>
      <c r="AG890" s="373" t="str">
        <f t="shared" si="405"/>
        <v/>
      </c>
      <c r="AH890" s="374" t="str">
        <f t="shared" si="406"/>
        <v/>
      </c>
      <c r="AI890" s="375" t="str">
        <f t="shared" si="407"/>
        <v/>
      </c>
      <c r="AJ890" s="375" t="str">
        <f t="shared" si="408"/>
        <v/>
      </c>
      <c r="AK890" s="375" t="str">
        <f t="shared" si="409"/>
        <v/>
      </c>
      <c r="AL890" s="375" t="str">
        <f t="shared" si="410"/>
        <v/>
      </c>
      <c r="AM890" s="375" t="str">
        <f t="shared" si="411"/>
        <v/>
      </c>
      <c r="AN890" s="376" t="str">
        <f>IF(AF890="","",IF(OR(AH890="",AH890="-"),"－",IF(OR(AM890=8,AM890=9),"",IF(OR(AJ890=3,AJ890=4,AJ890=5,AJ890=6),VLOOKUP(AH890,INDEX((係数_バス貨物_ガソリン,係数_バス貨物_CNG,係数_バス貨物_軽油,係数_バス貨物_メタノール,係数_バス貨物_LPG),MATCH(AL890,【参考】排出ガスレベル!$AI$4:$AI$671,1),1,AR890):INDEX((係数_バス貨物_ガソリン,係数_バス貨物_CNG,係数_バス貨物_軽油,係数_バス貨物_メタノール,係数_バス貨物_LPG),MATCH(AL890+1,【参考】排出ガスレベル!$AI$4:$AI$671,1)-1,5,AR890),2,FALSE),IF(OR(AJ890=1,AJ890=2),VLOOKUP(AH890,INDEX((係数_乗用_ガソリン,係数_乗用_CNG,係数_乗用_軽油,係数_乗用_メタノール,係数_乗用_LPG),1,1,AR890):INDEX((係数_乗用_ガソリン,係数_乗用_CNG,係数_乗用_軽油,係数_乗用_メタノール,係数_乗用_LPG),125,5,AR890),2,FALSE))))))</f>
        <v/>
      </c>
      <c r="AO890" s="376" t="str">
        <f>IF(T890="","",IF(OR(AH890="",AH890="-"),"－",IF(OR(AM890=8,AM890=9),"",IF(OR(AJ890=3,AJ890=4,AJ890=5,AJ890=6),VLOOKUP(AH890,INDEX((係数_バス貨物_ガソリン,係数_バス貨物_CNG,係数_バス貨物_軽油,係数_バス貨物_メタノール,係数_バス貨物_LPG),MATCH(AL890,【参考】排出ガスレベル!$AI$4:$AI$671,1),1,AR890):INDEX((係数_バス貨物_ガソリン,係数_バス貨物_CNG,係数_バス貨物_軽油,係数_バス貨物_メタノール,係数_バス貨物_LPG),MATCH(AL890+1,【参考】排出ガスレベル!$AI$4:$AI$671,1)-1,5,AR890),3,FALSE),IF(OR(AJ890=1,AJ890=2),VLOOKUP(AH890,INDEX((係数_乗用_ガソリン,係数_乗用_CNG,係数_乗用_軽油,係数_乗用_メタノール,係数_乗用_LPG),1,1,AR890):INDEX((係数_乗用_ガソリン,係数_乗用_CNG,係数_乗用_軽油,係数_乗用_メタノール,係数_乗用_LPG),125,5,AR890),3,FALSE))))))</f>
        <v/>
      </c>
      <c r="AP890" s="375" t="str">
        <f t="shared" si="412"/>
        <v/>
      </c>
      <c r="AQ890" s="444" t="str">
        <f t="shared" si="413"/>
        <v/>
      </c>
      <c r="AR890" s="375" t="str">
        <f t="shared" ref="AR890:AR953" si="416">IF(OR(AM890=1,AM890=2,AM890=11),1,IF(AM890=6,2,IF(OR(AM890=4,AM890=5,AM890=10),3,IF(AM890=7,4,IF(AM890=3,5, IF(OR(AM890=8,AM890=9),6,""))))))</f>
        <v/>
      </c>
      <c r="AS890" s="377" t="str">
        <f t="shared" si="414"/>
        <v/>
      </c>
      <c r="AT890" s="378" t="str">
        <f t="shared" si="415"/>
        <v/>
      </c>
      <c r="AX890" s="625" t="b">
        <f t="shared" ref="AX890:AX953" si="417">IF(AY890="FALSEFALSEFALSEFALSE","ハイブリッド")</f>
        <v>0</v>
      </c>
      <c r="AY890" s="7" t="str">
        <f t="shared" ref="AY890:AY953" si="418">EXACT(AZ890,BA890)&amp;IF(BA890="","")&amp;IF(AZ890="電気",TRUE)&amp;IF(AZ890="LPG",TRUE)</f>
        <v>FALSEFALSEFALSE</v>
      </c>
      <c r="AZ890" s="626">
        <f t="shared" si="394"/>
        <v>0</v>
      </c>
      <c r="BA890" s="627" t="str">
        <f t="shared" si="395"/>
        <v/>
      </c>
      <c r="BB890" s="627">
        <f t="shared" si="396"/>
        <v>0</v>
      </c>
      <c r="BC890" s="690" t="str">
        <f t="shared" si="397"/>
        <v/>
      </c>
    </row>
    <row r="891" spans="1:55">
      <c r="A891" s="381">
        <v>835</v>
      </c>
      <c r="B891" s="117"/>
      <c r="C891" s="288"/>
      <c r="D891" s="289"/>
      <c r="E891" s="289"/>
      <c r="F891" s="290"/>
      <c r="G891" s="292"/>
      <c r="H891" s="116"/>
      <c r="I891" s="292"/>
      <c r="J891" s="116"/>
      <c r="K891" s="370" t="str">
        <f t="shared" si="388"/>
        <v/>
      </c>
      <c r="L891" s="370">
        <f t="shared" si="389"/>
        <v>0</v>
      </c>
      <c r="M891" s="370">
        <f t="shared" si="390"/>
        <v>0</v>
      </c>
      <c r="N891" s="371" t="str">
        <f t="shared" si="398"/>
        <v/>
      </c>
      <c r="O891" s="371" t="str">
        <f t="shared" si="399"/>
        <v/>
      </c>
      <c r="P891" s="371" t="str">
        <f t="shared" si="400"/>
        <v/>
      </c>
      <c r="Q891" s="371" t="str">
        <f t="shared" si="401"/>
        <v/>
      </c>
      <c r="R891" s="371" t="str">
        <f t="shared" si="402"/>
        <v/>
      </c>
      <c r="S891" s="371" t="str">
        <f t="shared" si="403"/>
        <v/>
      </c>
      <c r="T891" s="443" t="str">
        <f t="shared" si="391"/>
        <v/>
      </c>
      <c r="U891" s="539"/>
      <c r="V891" s="117"/>
      <c r="W891" s="118"/>
      <c r="X891" s="119"/>
      <c r="Y891" s="120"/>
      <c r="Z891" s="122"/>
      <c r="AA891" s="121"/>
      <c r="AB891" s="443" t="str">
        <f t="shared" si="392"/>
        <v/>
      </c>
      <c r="AC891" s="734" t="str">
        <f t="shared" si="393"/>
        <v/>
      </c>
      <c r="AD891" s="372"/>
      <c r="AE891" s="485"/>
      <c r="AF891" s="373" t="str">
        <f t="shared" si="404"/>
        <v/>
      </c>
      <c r="AG891" s="373" t="str">
        <f t="shared" si="405"/>
        <v/>
      </c>
      <c r="AH891" s="374" t="str">
        <f t="shared" si="406"/>
        <v/>
      </c>
      <c r="AI891" s="375" t="str">
        <f t="shared" si="407"/>
        <v/>
      </c>
      <c r="AJ891" s="375" t="str">
        <f t="shared" si="408"/>
        <v/>
      </c>
      <c r="AK891" s="375" t="str">
        <f t="shared" si="409"/>
        <v/>
      </c>
      <c r="AL891" s="375" t="str">
        <f t="shared" si="410"/>
        <v/>
      </c>
      <c r="AM891" s="375" t="str">
        <f t="shared" si="411"/>
        <v/>
      </c>
      <c r="AN891" s="376" t="str">
        <f>IF(AF891="","",IF(OR(AH891="",AH891="-"),"－",IF(OR(AM891=8,AM891=9),"",IF(OR(AJ891=3,AJ891=4,AJ891=5,AJ891=6),VLOOKUP(AH891,INDEX((係数_バス貨物_ガソリン,係数_バス貨物_CNG,係数_バス貨物_軽油,係数_バス貨物_メタノール,係数_バス貨物_LPG),MATCH(AL891,【参考】排出ガスレベル!$AI$4:$AI$671,1),1,AR891):INDEX((係数_バス貨物_ガソリン,係数_バス貨物_CNG,係数_バス貨物_軽油,係数_バス貨物_メタノール,係数_バス貨物_LPG),MATCH(AL891+1,【参考】排出ガスレベル!$AI$4:$AI$671,1)-1,5,AR891),2,FALSE),IF(OR(AJ891=1,AJ891=2),VLOOKUP(AH891,INDEX((係数_乗用_ガソリン,係数_乗用_CNG,係数_乗用_軽油,係数_乗用_メタノール,係数_乗用_LPG),1,1,AR891):INDEX((係数_乗用_ガソリン,係数_乗用_CNG,係数_乗用_軽油,係数_乗用_メタノール,係数_乗用_LPG),125,5,AR891),2,FALSE))))))</f>
        <v/>
      </c>
      <c r="AO891" s="376" t="str">
        <f>IF(T891="","",IF(OR(AH891="",AH891="-"),"－",IF(OR(AM891=8,AM891=9),"",IF(OR(AJ891=3,AJ891=4,AJ891=5,AJ891=6),VLOOKUP(AH891,INDEX((係数_バス貨物_ガソリン,係数_バス貨物_CNG,係数_バス貨物_軽油,係数_バス貨物_メタノール,係数_バス貨物_LPG),MATCH(AL891,【参考】排出ガスレベル!$AI$4:$AI$671,1),1,AR891):INDEX((係数_バス貨物_ガソリン,係数_バス貨物_CNG,係数_バス貨物_軽油,係数_バス貨物_メタノール,係数_バス貨物_LPG),MATCH(AL891+1,【参考】排出ガスレベル!$AI$4:$AI$671,1)-1,5,AR891),3,FALSE),IF(OR(AJ891=1,AJ891=2),VLOOKUP(AH891,INDEX((係数_乗用_ガソリン,係数_乗用_CNG,係数_乗用_軽油,係数_乗用_メタノール,係数_乗用_LPG),1,1,AR891):INDEX((係数_乗用_ガソリン,係数_乗用_CNG,係数_乗用_軽油,係数_乗用_メタノール,係数_乗用_LPG),125,5,AR891),3,FALSE))))))</f>
        <v/>
      </c>
      <c r="AP891" s="375" t="str">
        <f t="shared" si="412"/>
        <v/>
      </c>
      <c r="AQ891" s="444" t="str">
        <f t="shared" si="413"/>
        <v/>
      </c>
      <c r="AR891" s="375" t="str">
        <f t="shared" si="416"/>
        <v/>
      </c>
      <c r="AS891" s="377" t="str">
        <f t="shared" si="414"/>
        <v/>
      </c>
      <c r="AT891" s="378" t="str">
        <f t="shared" si="415"/>
        <v/>
      </c>
      <c r="AX891" s="625" t="b">
        <f t="shared" si="417"/>
        <v>0</v>
      </c>
      <c r="AY891" s="7" t="str">
        <f t="shared" si="418"/>
        <v>FALSEFALSEFALSE</v>
      </c>
      <c r="AZ891" s="626">
        <f t="shared" si="394"/>
        <v>0</v>
      </c>
      <c r="BA891" s="627" t="str">
        <f t="shared" si="395"/>
        <v/>
      </c>
      <c r="BB891" s="627">
        <f t="shared" si="396"/>
        <v>0</v>
      </c>
      <c r="BC891" s="690" t="str">
        <f t="shared" si="397"/>
        <v/>
      </c>
    </row>
    <row r="892" spans="1:55">
      <c r="A892" s="381">
        <v>836</v>
      </c>
      <c r="B892" s="117"/>
      <c r="C892" s="288"/>
      <c r="D892" s="289"/>
      <c r="E892" s="289"/>
      <c r="F892" s="290"/>
      <c r="G892" s="292"/>
      <c r="H892" s="116"/>
      <c r="I892" s="292"/>
      <c r="J892" s="116"/>
      <c r="K892" s="370" t="str">
        <f t="shared" si="388"/>
        <v/>
      </c>
      <c r="L892" s="370">
        <f t="shared" si="389"/>
        <v>0</v>
      </c>
      <c r="M892" s="370">
        <f t="shared" si="390"/>
        <v>0</v>
      </c>
      <c r="N892" s="371" t="str">
        <f t="shared" si="398"/>
        <v/>
      </c>
      <c r="O892" s="371" t="str">
        <f t="shared" si="399"/>
        <v/>
      </c>
      <c r="P892" s="371" t="str">
        <f t="shared" si="400"/>
        <v/>
      </c>
      <c r="Q892" s="371" t="str">
        <f t="shared" si="401"/>
        <v/>
      </c>
      <c r="R892" s="371" t="str">
        <f t="shared" si="402"/>
        <v/>
      </c>
      <c r="S892" s="371" t="str">
        <f t="shared" si="403"/>
        <v/>
      </c>
      <c r="T892" s="443" t="str">
        <f t="shared" si="391"/>
        <v/>
      </c>
      <c r="U892" s="539"/>
      <c r="V892" s="117"/>
      <c r="W892" s="118"/>
      <c r="X892" s="119"/>
      <c r="Y892" s="120"/>
      <c r="Z892" s="122"/>
      <c r="AA892" s="121"/>
      <c r="AB892" s="443" t="str">
        <f t="shared" si="392"/>
        <v/>
      </c>
      <c r="AC892" s="734" t="str">
        <f t="shared" si="393"/>
        <v/>
      </c>
      <c r="AD892" s="372"/>
      <c r="AE892" s="485"/>
      <c r="AF892" s="373" t="str">
        <f t="shared" si="404"/>
        <v/>
      </c>
      <c r="AG892" s="373" t="str">
        <f t="shared" si="405"/>
        <v/>
      </c>
      <c r="AH892" s="374" t="str">
        <f t="shared" si="406"/>
        <v/>
      </c>
      <c r="AI892" s="375" t="str">
        <f t="shared" si="407"/>
        <v/>
      </c>
      <c r="AJ892" s="375" t="str">
        <f t="shared" si="408"/>
        <v/>
      </c>
      <c r="AK892" s="375" t="str">
        <f t="shared" si="409"/>
        <v/>
      </c>
      <c r="AL892" s="375" t="str">
        <f t="shared" si="410"/>
        <v/>
      </c>
      <c r="AM892" s="375" t="str">
        <f t="shared" si="411"/>
        <v/>
      </c>
      <c r="AN892" s="376" t="str">
        <f>IF(AF892="","",IF(OR(AH892="",AH892="-"),"－",IF(OR(AM892=8,AM892=9),"",IF(OR(AJ892=3,AJ892=4,AJ892=5,AJ892=6),VLOOKUP(AH892,INDEX((係数_バス貨物_ガソリン,係数_バス貨物_CNG,係数_バス貨物_軽油,係数_バス貨物_メタノール,係数_バス貨物_LPG),MATCH(AL892,【参考】排出ガスレベル!$AI$4:$AI$671,1),1,AR892):INDEX((係数_バス貨物_ガソリン,係数_バス貨物_CNG,係数_バス貨物_軽油,係数_バス貨物_メタノール,係数_バス貨物_LPG),MATCH(AL892+1,【参考】排出ガスレベル!$AI$4:$AI$671,1)-1,5,AR892),2,FALSE),IF(OR(AJ892=1,AJ892=2),VLOOKUP(AH892,INDEX((係数_乗用_ガソリン,係数_乗用_CNG,係数_乗用_軽油,係数_乗用_メタノール,係数_乗用_LPG),1,1,AR892):INDEX((係数_乗用_ガソリン,係数_乗用_CNG,係数_乗用_軽油,係数_乗用_メタノール,係数_乗用_LPG),125,5,AR892),2,FALSE))))))</f>
        <v/>
      </c>
      <c r="AO892" s="376" t="str">
        <f>IF(T892="","",IF(OR(AH892="",AH892="-"),"－",IF(OR(AM892=8,AM892=9),"",IF(OR(AJ892=3,AJ892=4,AJ892=5,AJ892=6),VLOOKUP(AH892,INDEX((係数_バス貨物_ガソリン,係数_バス貨物_CNG,係数_バス貨物_軽油,係数_バス貨物_メタノール,係数_バス貨物_LPG),MATCH(AL892,【参考】排出ガスレベル!$AI$4:$AI$671,1),1,AR892):INDEX((係数_バス貨物_ガソリン,係数_バス貨物_CNG,係数_バス貨物_軽油,係数_バス貨物_メタノール,係数_バス貨物_LPG),MATCH(AL892+1,【参考】排出ガスレベル!$AI$4:$AI$671,1)-1,5,AR892),3,FALSE),IF(OR(AJ892=1,AJ892=2),VLOOKUP(AH892,INDEX((係数_乗用_ガソリン,係数_乗用_CNG,係数_乗用_軽油,係数_乗用_メタノール,係数_乗用_LPG),1,1,AR892):INDEX((係数_乗用_ガソリン,係数_乗用_CNG,係数_乗用_軽油,係数_乗用_メタノール,係数_乗用_LPG),125,5,AR892),3,FALSE))))))</f>
        <v/>
      </c>
      <c r="AP892" s="375" t="str">
        <f t="shared" si="412"/>
        <v/>
      </c>
      <c r="AQ892" s="444" t="str">
        <f t="shared" si="413"/>
        <v/>
      </c>
      <c r="AR892" s="375" t="str">
        <f t="shared" si="416"/>
        <v/>
      </c>
      <c r="AS892" s="377" t="str">
        <f t="shared" si="414"/>
        <v/>
      </c>
      <c r="AT892" s="378" t="str">
        <f t="shared" si="415"/>
        <v/>
      </c>
      <c r="AX892" s="625" t="b">
        <f t="shared" si="417"/>
        <v>0</v>
      </c>
      <c r="AY892" s="7" t="str">
        <f t="shared" si="418"/>
        <v>FALSEFALSEFALSE</v>
      </c>
      <c r="AZ892" s="626">
        <f t="shared" si="394"/>
        <v>0</v>
      </c>
      <c r="BA892" s="627" t="str">
        <f t="shared" si="395"/>
        <v/>
      </c>
      <c r="BB892" s="627">
        <f t="shared" si="396"/>
        <v>0</v>
      </c>
      <c r="BC892" s="690" t="str">
        <f t="shared" si="397"/>
        <v/>
      </c>
    </row>
    <row r="893" spans="1:55">
      <c r="A893" s="381">
        <v>837</v>
      </c>
      <c r="B893" s="117"/>
      <c r="C893" s="288"/>
      <c r="D893" s="289"/>
      <c r="E893" s="289"/>
      <c r="F893" s="290"/>
      <c r="G893" s="292"/>
      <c r="H893" s="116"/>
      <c r="I893" s="292"/>
      <c r="J893" s="116"/>
      <c r="K893" s="370" t="str">
        <f t="shared" si="388"/>
        <v/>
      </c>
      <c r="L893" s="370">
        <f t="shared" si="389"/>
        <v>0</v>
      </c>
      <c r="M893" s="370">
        <f t="shared" si="390"/>
        <v>0</v>
      </c>
      <c r="N893" s="371" t="str">
        <f t="shared" si="398"/>
        <v/>
      </c>
      <c r="O893" s="371" t="str">
        <f t="shared" si="399"/>
        <v/>
      </c>
      <c r="P893" s="371" t="str">
        <f t="shared" si="400"/>
        <v/>
      </c>
      <c r="Q893" s="371" t="str">
        <f t="shared" si="401"/>
        <v/>
      </c>
      <c r="R893" s="371" t="str">
        <f t="shared" si="402"/>
        <v/>
      </c>
      <c r="S893" s="371" t="str">
        <f t="shared" si="403"/>
        <v/>
      </c>
      <c r="T893" s="443" t="str">
        <f t="shared" si="391"/>
        <v/>
      </c>
      <c r="U893" s="539"/>
      <c r="V893" s="117"/>
      <c r="W893" s="118"/>
      <c r="X893" s="119"/>
      <c r="Y893" s="120"/>
      <c r="Z893" s="122"/>
      <c r="AA893" s="121"/>
      <c r="AB893" s="443" t="str">
        <f t="shared" si="392"/>
        <v/>
      </c>
      <c r="AC893" s="734" t="str">
        <f t="shared" si="393"/>
        <v/>
      </c>
      <c r="AD893" s="372"/>
      <c r="AE893" s="485"/>
      <c r="AF893" s="373" t="str">
        <f t="shared" si="404"/>
        <v/>
      </c>
      <c r="AG893" s="373" t="str">
        <f t="shared" si="405"/>
        <v/>
      </c>
      <c r="AH893" s="374" t="str">
        <f t="shared" si="406"/>
        <v/>
      </c>
      <c r="AI893" s="375" t="str">
        <f t="shared" si="407"/>
        <v/>
      </c>
      <c r="AJ893" s="375" t="str">
        <f t="shared" si="408"/>
        <v/>
      </c>
      <c r="AK893" s="375" t="str">
        <f t="shared" si="409"/>
        <v/>
      </c>
      <c r="AL893" s="375" t="str">
        <f t="shared" si="410"/>
        <v/>
      </c>
      <c r="AM893" s="375" t="str">
        <f t="shared" si="411"/>
        <v/>
      </c>
      <c r="AN893" s="376" t="str">
        <f>IF(AF893="","",IF(OR(AH893="",AH893="-"),"－",IF(OR(AM893=8,AM893=9),"",IF(OR(AJ893=3,AJ893=4,AJ893=5,AJ893=6),VLOOKUP(AH893,INDEX((係数_バス貨物_ガソリン,係数_バス貨物_CNG,係数_バス貨物_軽油,係数_バス貨物_メタノール,係数_バス貨物_LPG),MATCH(AL893,【参考】排出ガスレベル!$AI$4:$AI$671,1),1,AR893):INDEX((係数_バス貨物_ガソリン,係数_バス貨物_CNG,係数_バス貨物_軽油,係数_バス貨物_メタノール,係数_バス貨物_LPG),MATCH(AL893+1,【参考】排出ガスレベル!$AI$4:$AI$671,1)-1,5,AR893),2,FALSE),IF(OR(AJ893=1,AJ893=2),VLOOKUP(AH893,INDEX((係数_乗用_ガソリン,係数_乗用_CNG,係数_乗用_軽油,係数_乗用_メタノール,係数_乗用_LPG),1,1,AR893):INDEX((係数_乗用_ガソリン,係数_乗用_CNG,係数_乗用_軽油,係数_乗用_メタノール,係数_乗用_LPG),125,5,AR893),2,FALSE))))))</f>
        <v/>
      </c>
      <c r="AO893" s="376" t="str">
        <f>IF(T893="","",IF(OR(AH893="",AH893="-"),"－",IF(OR(AM893=8,AM893=9),"",IF(OR(AJ893=3,AJ893=4,AJ893=5,AJ893=6),VLOOKUP(AH893,INDEX((係数_バス貨物_ガソリン,係数_バス貨物_CNG,係数_バス貨物_軽油,係数_バス貨物_メタノール,係数_バス貨物_LPG),MATCH(AL893,【参考】排出ガスレベル!$AI$4:$AI$671,1),1,AR893):INDEX((係数_バス貨物_ガソリン,係数_バス貨物_CNG,係数_バス貨物_軽油,係数_バス貨物_メタノール,係数_バス貨物_LPG),MATCH(AL893+1,【参考】排出ガスレベル!$AI$4:$AI$671,1)-1,5,AR893),3,FALSE),IF(OR(AJ893=1,AJ893=2),VLOOKUP(AH893,INDEX((係数_乗用_ガソリン,係数_乗用_CNG,係数_乗用_軽油,係数_乗用_メタノール,係数_乗用_LPG),1,1,AR893):INDEX((係数_乗用_ガソリン,係数_乗用_CNG,係数_乗用_軽油,係数_乗用_メタノール,係数_乗用_LPG),125,5,AR893),3,FALSE))))))</f>
        <v/>
      </c>
      <c r="AP893" s="375" t="str">
        <f t="shared" si="412"/>
        <v/>
      </c>
      <c r="AQ893" s="444" t="str">
        <f t="shared" si="413"/>
        <v/>
      </c>
      <c r="AR893" s="375" t="str">
        <f t="shared" si="416"/>
        <v/>
      </c>
      <c r="AS893" s="377" t="str">
        <f t="shared" si="414"/>
        <v/>
      </c>
      <c r="AT893" s="378" t="str">
        <f t="shared" si="415"/>
        <v/>
      </c>
      <c r="AX893" s="625" t="b">
        <f t="shared" si="417"/>
        <v>0</v>
      </c>
      <c r="AY893" s="7" t="str">
        <f t="shared" si="418"/>
        <v>FALSEFALSEFALSE</v>
      </c>
      <c r="AZ893" s="626">
        <f t="shared" si="394"/>
        <v>0</v>
      </c>
      <c r="BA893" s="627" t="str">
        <f t="shared" si="395"/>
        <v/>
      </c>
      <c r="BB893" s="627">
        <f t="shared" si="396"/>
        <v>0</v>
      </c>
      <c r="BC893" s="690" t="str">
        <f t="shared" si="397"/>
        <v/>
      </c>
    </row>
    <row r="894" spans="1:55">
      <c r="A894" s="381">
        <v>838</v>
      </c>
      <c r="B894" s="117"/>
      <c r="C894" s="288"/>
      <c r="D894" s="289"/>
      <c r="E894" s="289"/>
      <c r="F894" s="290"/>
      <c r="G894" s="292"/>
      <c r="H894" s="116"/>
      <c r="I894" s="292"/>
      <c r="J894" s="116"/>
      <c r="K894" s="370" t="str">
        <f t="shared" si="388"/>
        <v/>
      </c>
      <c r="L894" s="370">
        <f t="shared" si="389"/>
        <v>0</v>
      </c>
      <c r="M894" s="370">
        <f t="shared" si="390"/>
        <v>0</v>
      </c>
      <c r="N894" s="371" t="str">
        <f t="shared" si="398"/>
        <v/>
      </c>
      <c r="O894" s="371" t="str">
        <f t="shared" si="399"/>
        <v/>
      </c>
      <c r="P894" s="371" t="str">
        <f t="shared" si="400"/>
        <v/>
      </c>
      <c r="Q894" s="371" t="str">
        <f t="shared" si="401"/>
        <v/>
      </c>
      <c r="R894" s="371" t="str">
        <f t="shared" si="402"/>
        <v/>
      </c>
      <c r="S894" s="371" t="str">
        <f t="shared" si="403"/>
        <v/>
      </c>
      <c r="T894" s="443" t="str">
        <f t="shared" si="391"/>
        <v/>
      </c>
      <c r="U894" s="539"/>
      <c r="V894" s="117"/>
      <c r="W894" s="118"/>
      <c r="X894" s="119"/>
      <c r="Y894" s="120"/>
      <c r="Z894" s="122"/>
      <c r="AA894" s="121"/>
      <c r="AB894" s="443" t="str">
        <f t="shared" si="392"/>
        <v/>
      </c>
      <c r="AC894" s="734" t="str">
        <f t="shared" si="393"/>
        <v/>
      </c>
      <c r="AD894" s="372"/>
      <c r="AE894" s="485"/>
      <c r="AF894" s="373" t="str">
        <f t="shared" si="404"/>
        <v/>
      </c>
      <c r="AG894" s="373" t="str">
        <f t="shared" si="405"/>
        <v/>
      </c>
      <c r="AH894" s="374" t="str">
        <f t="shared" si="406"/>
        <v/>
      </c>
      <c r="AI894" s="375" t="str">
        <f t="shared" si="407"/>
        <v/>
      </c>
      <c r="AJ894" s="375" t="str">
        <f t="shared" si="408"/>
        <v/>
      </c>
      <c r="AK894" s="375" t="str">
        <f t="shared" si="409"/>
        <v/>
      </c>
      <c r="AL894" s="375" t="str">
        <f t="shared" si="410"/>
        <v/>
      </c>
      <c r="AM894" s="375" t="str">
        <f t="shared" si="411"/>
        <v/>
      </c>
      <c r="AN894" s="376" t="str">
        <f>IF(AF894="","",IF(OR(AH894="",AH894="-"),"－",IF(OR(AM894=8,AM894=9),"",IF(OR(AJ894=3,AJ894=4,AJ894=5,AJ894=6),VLOOKUP(AH894,INDEX((係数_バス貨物_ガソリン,係数_バス貨物_CNG,係数_バス貨物_軽油,係数_バス貨物_メタノール,係数_バス貨物_LPG),MATCH(AL894,【参考】排出ガスレベル!$AI$4:$AI$671,1),1,AR894):INDEX((係数_バス貨物_ガソリン,係数_バス貨物_CNG,係数_バス貨物_軽油,係数_バス貨物_メタノール,係数_バス貨物_LPG),MATCH(AL894+1,【参考】排出ガスレベル!$AI$4:$AI$671,1)-1,5,AR894),2,FALSE),IF(OR(AJ894=1,AJ894=2),VLOOKUP(AH894,INDEX((係数_乗用_ガソリン,係数_乗用_CNG,係数_乗用_軽油,係数_乗用_メタノール,係数_乗用_LPG),1,1,AR894):INDEX((係数_乗用_ガソリン,係数_乗用_CNG,係数_乗用_軽油,係数_乗用_メタノール,係数_乗用_LPG),125,5,AR894),2,FALSE))))))</f>
        <v/>
      </c>
      <c r="AO894" s="376" t="str">
        <f>IF(T894="","",IF(OR(AH894="",AH894="-"),"－",IF(OR(AM894=8,AM894=9),"",IF(OR(AJ894=3,AJ894=4,AJ894=5,AJ894=6),VLOOKUP(AH894,INDEX((係数_バス貨物_ガソリン,係数_バス貨物_CNG,係数_バス貨物_軽油,係数_バス貨物_メタノール,係数_バス貨物_LPG),MATCH(AL894,【参考】排出ガスレベル!$AI$4:$AI$671,1),1,AR894):INDEX((係数_バス貨物_ガソリン,係数_バス貨物_CNG,係数_バス貨物_軽油,係数_バス貨物_メタノール,係数_バス貨物_LPG),MATCH(AL894+1,【参考】排出ガスレベル!$AI$4:$AI$671,1)-1,5,AR894),3,FALSE),IF(OR(AJ894=1,AJ894=2),VLOOKUP(AH894,INDEX((係数_乗用_ガソリン,係数_乗用_CNG,係数_乗用_軽油,係数_乗用_メタノール,係数_乗用_LPG),1,1,AR894):INDEX((係数_乗用_ガソリン,係数_乗用_CNG,係数_乗用_軽油,係数_乗用_メタノール,係数_乗用_LPG),125,5,AR894),3,FALSE))))))</f>
        <v/>
      </c>
      <c r="AP894" s="375" t="str">
        <f t="shared" si="412"/>
        <v/>
      </c>
      <c r="AQ894" s="444" t="str">
        <f t="shared" si="413"/>
        <v/>
      </c>
      <c r="AR894" s="375" t="str">
        <f t="shared" si="416"/>
        <v/>
      </c>
      <c r="AS894" s="377" t="str">
        <f t="shared" si="414"/>
        <v/>
      </c>
      <c r="AT894" s="378" t="str">
        <f t="shared" si="415"/>
        <v/>
      </c>
      <c r="AX894" s="625" t="b">
        <f t="shared" si="417"/>
        <v>0</v>
      </c>
      <c r="AY894" s="7" t="str">
        <f t="shared" si="418"/>
        <v>FALSEFALSEFALSE</v>
      </c>
      <c r="AZ894" s="626">
        <f t="shared" si="394"/>
        <v>0</v>
      </c>
      <c r="BA894" s="627" t="str">
        <f t="shared" si="395"/>
        <v/>
      </c>
      <c r="BB894" s="627">
        <f t="shared" si="396"/>
        <v>0</v>
      </c>
      <c r="BC894" s="690" t="str">
        <f t="shared" si="397"/>
        <v/>
      </c>
    </row>
    <row r="895" spans="1:55">
      <c r="A895" s="381">
        <v>839</v>
      </c>
      <c r="B895" s="117"/>
      <c r="C895" s="288"/>
      <c r="D895" s="289"/>
      <c r="E895" s="289"/>
      <c r="F895" s="290"/>
      <c r="G895" s="292"/>
      <c r="H895" s="116"/>
      <c r="I895" s="292"/>
      <c r="J895" s="116"/>
      <c r="K895" s="370" t="str">
        <f t="shared" si="388"/>
        <v/>
      </c>
      <c r="L895" s="370">
        <f t="shared" si="389"/>
        <v>0</v>
      </c>
      <c r="M895" s="370">
        <f t="shared" si="390"/>
        <v>0</v>
      </c>
      <c r="N895" s="371" t="str">
        <f t="shared" si="398"/>
        <v/>
      </c>
      <c r="O895" s="371" t="str">
        <f t="shared" si="399"/>
        <v/>
      </c>
      <c r="P895" s="371" t="str">
        <f t="shared" si="400"/>
        <v/>
      </c>
      <c r="Q895" s="371" t="str">
        <f t="shared" si="401"/>
        <v/>
      </c>
      <c r="R895" s="371" t="str">
        <f t="shared" si="402"/>
        <v/>
      </c>
      <c r="S895" s="371" t="str">
        <f t="shared" si="403"/>
        <v/>
      </c>
      <c r="T895" s="443" t="str">
        <f t="shared" si="391"/>
        <v/>
      </c>
      <c r="U895" s="539"/>
      <c r="V895" s="117"/>
      <c r="W895" s="118"/>
      <c r="X895" s="119"/>
      <c r="Y895" s="120"/>
      <c r="Z895" s="122"/>
      <c r="AA895" s="121"/>
      <c r="AB895" s="443" t="str">
        <f t="shared" si="392"/>
        <v/>
      </c>
      <c r="AC895" s="734" t="str">
        <f t="shared" si="393"/>
        <v/>
      </c>
      <c r="AD895" s="372"/>
      <c r="AE895" s="485"/>
      <c r="AF895" s="373" t="str">
        <f t="shared" si="404"/>
        <v/>
      </c>
      <c r="AG895" s="373" t="str">
        <f t="shared" si="405"/>
        <v/>
      </c>
      <c r="AH895" s="374" t="str">
        <f t="shared" si="406"/>
        <v/>
      </c>
      <c r="AI895" s="375" t="str">
        <f t="shared" si="407"/>
        <v/>
      </c>
      <c r="AJ895" s="375" t="str">
        <f t="shared" si="408"/>
        <v/>
      </c>
      <c r="AK895" s="375" t="str">
        <f t="shared" si="409"/>
        <v/>
      </c>
      <c r="AL895" s="375" t="str">
        <f t="shared" si="410"/>
        <v/>
      </c>
      <c r="AM895" s="375" t="str">
        <f t="shared" si="411"/>
        <v/>
      </c>
      <c r="AN895" s="376" t="str">
        <f>IF(AF895="","",IF(OR(AH895="",AH895="-"),"－",IF(OR(AM895=8,AM895=9),"",IF(OR(AJ895=3,AJ895=4,AJ895=5,AJ895=6),VLOOKUP(AH895,INDEX((係数_バス貨物_ガソリン,係数_バス貨物_CNG,係数_バス貨物_軽油,係数_バス貨物_メタノール,係数_バス貨物_LPG),MATCH(AL895,【参考】排出ガスレベル!$AI$4:$AI$671,1),1,AR895):INDEX((係数_バス貨物_ガソリン,係数_バス貨物_CNG,係数_バス貨物_軽油,係数_バス貨物_メタノール,係数_バス貨物_LPG),MATCH(AL895+1,【参考】排出ガスレベル!$AI$4:$AI$671,1)-1,5,AR895),2,FALSE),IF(OR(AJ895=1,AJ895=2),VLOOKUP(AH895,INDEX((係数_乗用_ガソリン,係数_乗用_CNG,係数_乗用_軽油,係数_乗用_メタノール,係数_乗用_LPG),1,1,AR895):INDEX((係数_乗用_ガソリン,係数_乗用_CNG,係数_乗用_軽油,係数_乗用_メタノール,係数_乗用_LPG),125,5,AR895),2,FALSE))))))</f>
        <v/>
      </c>
      <c r="AO895" s="376" t="str">
        <f>IF(T895="","",IF(OR(AH895="",AH895="-"),"－",IF(OR(AM895=8,AM895=9),"",IF(OR(AJ895=3,AJ895=4,AJ895=5,AJ895=6),VLOOKUP(AH895,INDEX((係数_バス貨物_ガソリン,係数_バス貨物_CNG,係数_バス貨物_軽油,係数_バス貨物_メタノール,係数_バス貨物_LPG),MATCH(AL895,【参考】排出ガスレベル!$AI$4:$AI$671,1),1,AR895):INDEX((係数_バス貨物_ガソリン,係数_バス貨物_CNG,係数_バス貨物_軽油,係数_バス貨物_メタノール,係数_バス貨物_LPG),MATCH(AL895+1,【参考】排出ガスレベル!$AI$4:$AI$671,1)-1,5,AR895),3,FALSE),IF(OR(AJ895=1,AJ895=2),VLOOKUP(AH895,INDEX((係数_乗用_ガソリン,係数_乗用_CNG,係数_乗用_軽油,係数_乗用_メタノール,係数_乗用_LPG),1,1,AR895):INDEX((係数_乗用_ガソリン,係数_乗用_CNG,係数_乗用_軽油,係数_乗用_メタノール,係数_乗用_LPG),125,5,AR895),3,FALSE))))))</f>
        <v/>
      </c>
      <c r="AP895" s="375" t="str">
        <f t="shared" si="412"/>
        <v/>
      </c>
      <c r="AQ895" s="444" t="str">
        <f t="shared" si="413"/>
        <v/>
      </c>
      <c r="AR895" s="375" t="str">
        <f t="shared" si="416"/>
        <v/>
      </c>
      <c r="AS895" s="377" t="str">
        <f t="shared" si="414"/>
        <v/>
      </c>
      <c r="AT895" s="378" t="str">
        <f t="shared" si="415"/>
        <v/>
      </c>
      <c r="AX895" s="625" t="b">
        <f t="shared" si="417"/>
        <v>0</v>
      </c>
      <c r="AY895" s="7" t="str">
        <f t="shared" si="418"/>
        <v>FALSEFALSEFALSE</v>
      </c>
      <c r="AZ895" s="626">
        <f t="shared" si="394"/>
        <v>0</v>
      </c>
      <c r="BA895" s="627" t="str">
        <f t="shared" si="395"/>
        <v/>
      </c>
      <c r="BB895" s="627">
        <f t="shared" si="396"/>
        <v>0</v>
      </c>
      <c r="BC895" s="690" t="str">
        <f t="shared" si="397"/>
        <v/>
      </c>
    </row>
    <row r="896" spans="1:55">
      <c r="A896" s="381">
        <v>840</v>
      </c>
      <c r="B896" s="117"/>
      <c r="C896" s="288"/>
      <c r="D896" s="289"/>
      <c r="E896" s="289"/>
      <c r="F896" s="290"/>
      <c r="G896" s="292"/>
      <c r="H896" s="116"/>
      <c r="I896" s="292"/>
      <c r="J896" s="116"/>
      <c r="K896" s="370" t="str">
        <f t="shared" si="388"/>
        <v/>
      </c>
      <c r="L896" s="370">
        <f t="shared" si="389"/>
        <v>0</v>
      </c>
      <c r="M896" s="370">
        <f t="shared" si="390"/>
        <v>0</v>
      </c>
      <c r="N896" s="371" t="str">
        <f t="shared" si="398"/>
        <v/>
      </c>
      <c r="O896" s="371" t="str">
        <f t="shared" si="399"/>
        <v/>
      </c>
      <c r="P896" s="371" t="str">
        <f t="shared" si="400"/>
        <v/>
      </c>
      <c r="Q896" s="371" t="str">
        <f t="shared" si="401"/>
        <v/>
      </c>
      <c r="R896" s="371" t="str">
        <f t="shared" si="402"/>
        <v/>
      </c>
      <c r="S896" s="371" t="str">
        <f t="shared" si="403"/>
        <v/>
      </c>
      <c r="T896" s="443" t="str">
        <f t="shared" si="391"/>
        <v/>
      </c>
      <c r="U896" s="539"/>
      <c r="V896" s="117"/>
      <c r="W896" s="118"/>
      <c r="X896" s="119"/>
      <c r="Y896" s="120"/>
      <c r="Z896" s="122"/>
      <c r="AA896" s="121"/>
      <c r="AB896" s="443" t="str">
        <f t="shared" si="392"/>
        <v/>
      </c>
      <c r="AC896" s="734" t="str">
        <f t="shared" si="393"/>
        <v/>
      </c>
      <c r="AD896" s="372"/>
      <c r="AE896" s="485"/>
      <c r="AF896" s="373" t="str">
        <f t="shared" si="404"/>
        <v/>
      </c>
      <c r="AG896" s="373" t="str">
        <f t="shared" si="405"/>
        <v/>
      </c>
      <c r="AH896" s="374" t="str">
        <f t="shared" si="406"/>
        <v/>
      </c>
      <c r="AI896" s="375" t="str">
        <f t="shared" si="407"/>
        <v/>
      </c>
      <c r="AJ896" s="375" t="str">
        <f t="shared" si="408"/>
        <v/>
      </c>
      <c r="AK896" s="375" t="str">
        <f t="shared" si="409"/>
        <v/>
      </c>
      <c r="AL896" s="375" t="str">
        <f t="shared" si="410"/>
        <v/>
      </c>
      <c r="AM896" s="375" t="str">
        <f t="shared" si="411"/>
        <v/>
      </c>
      <c r="AN896" s="376" t="str">
        <f>IF(AF896="","",IF(OR(AH896="",AH896="-"),"－",IF(OR(AM896=8,AM896=9),"",IF(OR(AJ896=3,AJ896=4,AJ896=5,AJ896=6),VLOOKUP(AH896,INDEX((係数_バス貨物_ガソリン,係数_バス貨物_CNG,係数_バス貨物_軽油,係数_バス貨物_メタノール,係数_バス貨物_LPG),MATCH(AL896,【参考】排出ガスレベル!$AI$4:$AI$671,1),1,AR896):INDEX((係数_バス貨物_ガソリン,係数_バス貨物_CNG,係数_バス貨物_軽油,係数_バス貨物_メタノール,係数_バス貨物_LPG),MATCH(AL896+1,【参考】排出ガスレベル!$AI$4:$AI$671,1)-1,5,AR896),2,FALSE),IF(OR(AJ896=1,AJ896=2),VLOOKUP(AH896,INDEX((係数_乗用_ガソリン,係数_乗用_CNG,係数_乗用_軽油,係数_乗用_メタノール,係数_乗用_LPG),1,1,AR896):INDEX((係数_乗用_ガソリン,係数_乗用_CNG,係数_乗用_軽油,係数_乗用_メタノール,係数_乗用_LPG),125,5,AR896),2,FALSE))))))</f>
        <v/>
      </c>
      <c r="AO896" s="376" t="str">
        <f>IF(T896="","",IF(OR(AH896="",AH896="-"),"－",IF(OR(AM896=8,AM896=9),"",IF(OR(AJ896=3,AJ896=4,AJ896=5,AJ896=6),VLOOKUP(AH896,INDEX((係数_バス貨物_ガソリン,係数_バス貨物_CNG,係数_バス貨物_軽油,係数_バス貨物_メタノール,係数_バス貨物_LPG),MATCH(AL896,【参考】排出ガスレベル!$AI$4:$AI$671,1),1,AR896):INDEX((係数_バス貨物_ガソリン,係数_バス貨物_CNG,係数_バス貨物_軽油,係数_バス貨物_メタノール,係数_バス貨物_LPG),MATCH(AL896+1,【参考】排出ガスレベル!$AI$4:$AI$671,1)-1,5,AR896),3,FALSE),IF(OR(AJ896=1,AJ896=2),VLOOKUP(AH896,INDEX((係数_乗用_ガソリン,係数_乗用_CNG,係数_乗用_軽油,係数_乗用_メタノール,係数_乗用_LPG),1,1,AR896):INDEX((係数_乗用_ガソリン,係数_乗用_CNG,係数_乗用_軽油,係数_乗用_メタノール,係数_乗用_LPG),125,5,AR896),3,FALSE))))))</f>
        <v/>
      </c>
      <c r="AP896" s="375" t="str">
        <f t="shared" si="412"/>
        <v/>
      </c>
      <c r="AQ896" s="444" t="str">
        <f t="shared" si="413"/>
        <v/>
      </c>
      <c r="AR896" s="375" t="str">
        <f t="shared" si="416"/>
        <v/>
      </c>
      <c r="AS896" s="377" t="str">
        <f t="shared" si="414"/>
        <v/>
      </c>
      <c r="AT896" s="378" t="str">
        <f t="shared" si="415"/>
        <v/>
      </c>
      <c r="AX896" s="625" t="b">
        <f t="shared" si="417"/>
        <v>0</v>
      </c>
      <c r="AY896" s="7" t="str">
        <f t="shared" si="418"/>
        <v>FALSEFALSEFALSE</v>
      </c>
      <c r="AZ896" s="626">
        <f t="shared" si="394"/>
        <v>0</v>
      </c>
      <c r="BA896" s="627" t="str">
        <f t="shared" si="395"/>
        <v/>
      </c>
      <c r="BB896" s="627">
        <f t="shared" si="396"/>
        <v>0</v>
      </c>
      <c r="BC896" s="690" t="str">
        <f t="shared" si="397"/>
        <v/>
      </c>
    </row>
    <row r="897" spans="1:55">
      <c r="A897" s="381">
        <v>841</v>
      </c>
      <c r="B897" s="117"/>
      <c r="C897" s="288"/>
      <c r="D897" s="289"/>
      <c r="E897" s="289"/>
      <c r="F897" s="290"/>
      <c r="G897" s="292"/>
      <c r="H897" s="116"/>
      <c r="I897" s="292"/>
      <c r="J897" s="116"/>
      <c r="K897" s="370" t="str">
        <f t="shared" si="388"/>
        <v/>
      </c>
      <c r="L897" s="370">
        <f t="shared" si="389"/>
        <v>0</v>
      </c>
      <c r="M897" s="370">
        <f t="shared" si="390"/>
        <v>0</v>
      </c>
      <c r="N897" s="371" t="str">
        <f t="shared" si="398"/>
        <v/>
      </c>
      <c r="O897" s="371" t="str">
        <f t="shared" si="399"/>
        <v/>
      </c>
      <c r="P897" s="371" t="str">
        <f t="shared" si="400"/>
        <v/>
      </c>
      <c r="Q897" s="371" t="str">
        <f t="shared" si="401"/>
        <v/>
      </c>
      <c r="R897" s="371" t="str">
        <f t="shared" si="402"/>
        <v/>
      </c>
      <c r="S897" s="371" t="str">
        <f t="shared" si="403"/>
        <v/>
      </c>
      <c r="T897" s="443" t="str">
        <f t="shared" si="391"/>
        <v/>
      </c>
      <c r="U897" s="539"/>
      <c r="V897" s="117"/>
      <c r="W897" s="118"/>
      <c r="X897" s="119"/>
      <c r="Y897" s="120"/>
      <c r="Z897" s="122"/>
      <c r="AA897" s="121"/>
      <c r="AB897" s="443" t="str">
        <f t="shared" si="392"/>
        <v/>
      </c>
      <c r="AC897" s="734" t="str">
        <f t="shared" si="393"/>
        <v/>
      </c>
      <c r="AD897" s="372"/>
      <c r="AE897" s="485"/>
      <c r="AF897" s="373" t="str">
        <f t="shared" si="404"/>
        <v/>
      </c>
      <c r="AG897" s="373" t="str">
        <f t="shared" si="405"/>
        <v/>
      </c>
      <c r="AH897" s="374" t="str">
        <f t="shared" si="406"/>
        <v/>
      </c>
      <c r="AI897" s="375" t="str">
        <f t="shared" si="407"/>
        <v/>
      </c>
      <c r="AJ897" s="375" t="str">
        <f t="shared" si="408"/>
        <v/>
      </c>
      <c r="AK897" s="375" t="str">
        <f t="shared" si="409"/>
        <v/>
      </c>
      <c r="AL897" s="375" t="str">
        <f t="shared" si="410"/>
        <v/>
      </c>
      <c r="AM897" s="375" t="str">
        <f t="shared" si="411"/>
        <v/>
      </c>
      <c r="AN897" s="376" t="str">
        <f>IF(AF897="","",IF(OR(AH897="",AH897="-"),"－",IF(OR(AM897=8,AM897=9),"",IF(OR(AJ897=3,AJ897=4,AJ897=5,AJ897=6),VLOOKUP(AH897,INDEX((係数_バス貨物_ガソリン,係数_バス貨物_CNG,係数_バス貨物_軽油,係数_バス貨物_メタノール,係数_バス貨物_LPG),MATCH(AL897,【参考】排出ガスレベル!$AI$4:$AI$671,1),1,AR897):INDEX((係数_バス貨物_ガソリン,係数_バス貨物_CNG,係数_バス貨物_軽油,係数_バス貨物_メタノール,係数_バス貨物_LPG),MATCH(AL897+1,【参考】排出ガスレベル!$AI$4:$AI$671,1)-1,5,AR897),2,FALSE),IF(OR(AJ897=1,AJ897=2),VLOOKUP(AH897,INDEX((係数_乗用_ガソリン,係数_乗用_CNG,係数_乗用_軽油,係数_乗用_メタノール,係数_乗用_LPG),1,1,AR897):INDEX((係数_乗用_ガソリン,係数_乗用_CNG,係数_乗用_軽油,係数_乗用_メタノール,係数_乗用_LPG),125,5,AR897),2,FALSE))))))</f>
        <v/>
      </c>
      <c r="AO897" s="376" t="str">
        <f>IF(T897="","",IF(OR(AH897="",AH897="-"),"－",IF(OR(AM897=8,AM897=9),"",IF(OR(AJ897=3,AJ897=4,AJ897=5,AJ897=6),VLOOKUP(AH897,INDEX((係数_バス貨物_ガソリン,係数_バス貨物_CNG,係数_バス貨物_軽油,係数_バス貨物_メタノール,係数_バス貨物_LPG),MATCH(AL897,【参考】排出ガスレベル!$AI$4:$AI$671,1),1,AR897):INDEX((係数_バス貨物_ガソリン,係数_バス貨物_CNG,係数_バス貨物_軽油,係数_バス貨物_メタノール,係数_バス貨物_LPG),MATCH(AL897+1,【参考】排出ガスレベル!$AI$4:$AI$671,1)-1,5,AR897),3,FALSE),IF(OR(AJ897=1,AJ897=2),VLOOKUP(AH897,INDEX((係数_乗用_ガソリン,係数_乗用_CNG,係数_乗用_軽油,係数_乗用_メタノール,係数_乗用_LPG),1,1,AR897):INDEX((係数_乗用_ガソリン,係数_乗用_CNG,係数_乗用_軽油,係数_乗用_メタノール,係数_乗用_LPG),125,5,AR897),3,FALSE))))))</f>
        <v/>
      </c>
      <c r="AP897" s="375" t="str">
        <f t="shared" si="412"/>
        <v/>
      </c>
      <c r="AQ897" s="444" t="str">
        <f t="shared" si="413"/>
        <v/>
      </c>
      <c r="AR897" s="375" t="str">
        <f t="shared" si="416"/>
        <v/>
      </c>
      <c r="AS897" s="377" t="str">
        <f t="shared" si="414"/>
        <v/>
      </c>
      <c r="AT897" s="378" t="str">
        <f t="shared" si="415"/>
        <v/>
      </c>
      <c r="AX897" s="625" t="b">
        <f t="shared" si="417"/>
        <v>0</v>
      </c>
      <c r="AY897" s="7" t="str">
        <f t="shared" si="418"/>
        <v>FALSEFALSEFALSE</v>
      </c>
      <c r="AZ897" s="626">
        <f t="shared" si="394"/>
        <v>0</v>
      </c>
      <c r="BA897" s="627" t="str">
        <f t="shared" si="395"/>
        <v/>
      </c>
      <c r="BB897" s="627">
        <f t="shared" si="396"/>
        <v>0</v>
      </c>
      <c r="BC897" s="690" t="str">
        <f t="shared" si="397"/>
        <v/>
      </c>
    </row>
    <row r="898" spans="1:55">
      <c r="A898" s="381">
        <v>842</v>
      </c>
      <c r="B898" s="117"/>
      <c r="C898" s="288"/>
      <c r="D898" s="289"/>
      <c r="E898" s="289"/>
      <c r="F898" s="290"/>
      <c r="G898" s="292"/>
      <c r="H898" s="116"/>
      <c r="I898" s="292"/>
      <c r="J898" s="116"/>
      <c r="K898" s="370" t="str">
        <f t="shared" si="388"/>
        <v/>
      </c>
      <c r="L898" s="370">
        <f t="shared" si="389"/>
        <v>0</v>
      </c>
      <c r="M898" s="370">
        <f t="shared" si="390"/>
        <v>0</v>
      </c>
      <c r="N898" s="371" t="str">
        <f t="shared" si="398"/>
        <v/>
      </c>
      <c r="O898" s="371" t="str">
        <f t="shared" si="399"/>
        <v/>
      </c>
      <c r="P898" s="371" t="str">
        <f t="shared" si="400"/>
        <v/>
      </c>
      <c r="Q898" s="371" t="str">
        <f t="shared" si="401"/>
        <v/>
      </c>
      <c r="R898" s="371" t="str">
        <f t="shared" si="402"/>
        <v/>
      </c>
      <c r="S898" s="371" t="str">
        <f t="shared" si="403"/>
        <v/>
      </c>
      <c r="T898" s="443" t="str">
        <f t="shared" si="391"/>
        <v/>
      </c>
      <c r="U898" s="539"/>
      <c r="V898" s="117"/>
      <c r="W898" s="118"/>
      <c r="X898" s="119"/>
      <c r="Y898" s="120"/>
      <c r="Z898" s="122"/>
      <c r="AA898" s="121"/>
      <c r="AB898" s="443" t="str">
        <f t="shared" si="392"/>
        <v/>
      </c>
      <c r="AC898" s="734" t="str">
        <f t="shared" si="393"/>
        <v/>
      </c>
      <c r="AD898" s="372"/>
      <c r="AE898" s="485"/>
      <c r="AF898" s="373" t="str">
        <f t="shared" si="404"/>
        <v/>
      </c>
      <c r="AG898" s="373" t="str">
        <f t="shared" si="405"/>
        <v/>
      </c>
      <c r="AH898" s="374" t="str">
        <f t="shared" si="406"/>
        <v/>
      </c>
      <c r="AI898" s="375" t="str">
        <f t="shared" si="407"/>
        <v/>
      </c>
      <c r="AJ898" s="375" t="str">
        <f t="shared" si="408"/>
        <v/>
      </c>
      <c r="AK898" s="375" t="str">
        <f t="shared" si="409"/>
        <v/>
      </c>
      <c r="AL898" s="375" t="str">
        <f t="shared" si="410"/>
        <v/>
      </c>
      <c r="AM898" s="375" t="str">
        <f t="shared" si="411"/>
        <v/>
      </c>
      <c r="AN898" s="376" t="str">
        <f>IF(AF898="","",IF(OR(AH898="",AH898="-"),"－",IF(OR(AM898=8,AM898=9),"",IF(OR(AJ898=3,AJ898=4,AJ898=5,AJ898=6),VLOOKUP(AH898,INDEX((係数_バス貨物_ガソリン,係数_バス貨物_CNG,係数_バス貨物_軽油,係数_バス貨物_メタノール,係数_バス貨物_LPG),MATCH(AL898,【参考】排出ガスレベル!$AI$4:$AI$671,1),1,AR898):INDEX((係数_バス貨物_ガソリン,係数_バス貨物_CNG,係数_バス貨物_軽油,係数_バス貨物_メタノール,係数_バス貨物_LPG),MATCH(AL898+1,【参考】排出ガスレベル!$AI$4:$AI$671,1)-1,5,AR898),2,FALSE),IF(OR(AJ898=1,AJ898=2),VLOOKUP(AH898,INDEX((係数_乗用_ガソリン,係数_乗用_CNG,係数_乗用_軽油,係数_乗用_メタノール,係数_乗用_LPG),1,1,AR898):INDEX((係数_乗用_ガソリン,係数_乗用_CNG,係数_乗用_軽油,係数_乗用_メタノール,係数_乗用_LPG),125,5,AR898),2,FALSE))))))</f>
        <v/>
      </c>
      <c r="AO898" s="376" t="str">
        <f>IF(T898="","",IF(OR(AH898="",AH898="-"),"－",IF(OR(AM898=8,AM898=9),"",IF(OR(AJ898=3,AJ898=4,AJ898=5,AJ898=6),VLOOKUP(AH898,INDEX((係数_バス貨物_ガソリン,係数_バス貨物_CNG,係数_バス貨物_軽油,係数_バス貨物_メタノール,係数_バス貨物_LPG),MATCH(AL898,【参考】排出ガスレベル!$AI$4:$AI$671,1),1,AR898):INDEX((係数_バス貨物_ガソリン,係数_バス貨物_CNG,係数_バス貨物_軽油,係数_バス貨物_メタノール,係数_バス貨物_LPG),MATCH(AL898+1,【参考】排出ガスレベル!$AI$4:$AI$671,1)-1,5,AR898),3,FALSE),IF(OR(AJ898=1,AJ898=2),VLOOKUP(AH898,INDEX((係数_乗用_ガソリン,係数_乗用_CNG,係数_乗用_軽油,係数_乗用_メタノール,係数_乗用_LPG),1,1,AR898):INDEX((係数_乗用_ガソリン,係数_乗用_CNG,係数_乗用_軽油,係数_乗用_メタノール,係数_乗用_LPG),125,5,AR898),3,FALSE))))))</f>
        <v/>
      </c>
      <c r="AP898" s="375" t="str">
        <f t="shared" si="412"/>
        <v/>
      </c>
      <c r="AQ898" s="444" t="str">
        <f t="shared" si="413"/>
        <v/>
      </c>
      <c r="AR898" s="375" t="str">
        <f t="shared" si="416"/>
        <v/>
      </c>
      <c r="AS898" s="377" t="str">
        <f t="shared" si="414"/>
        <v/>
      </c>
      <c r="AT898" s="378" t="str">
        <f t="shared" si="415"/>
        <v/>
      </c>
      <c r="AX898" s="625" t="b">
        <f t="shared" si="417"/>
        <v>0</v>
      </c>
      <c r="AY898" s="7" t="str">
        <f t="shared" si="418"/>
        <v>FALSEFALSEFALSE</v>
      </c>
      <c r="AZ898" s="626">
        <f t="shared" si="394"/>
        <v>0</v>
      </c>
      <c r="BA898" s="627" t="str">
        <f t="shared" si="395"/>
        <v/>
      </c>
      <c r="BB898" s="627">
        <f t="shared" si="396"/>
        <v>0</v>
      </c>
      <c r="BC898" s="690" t="str">
        <f t="shared" si="397"/>
        <v/>
      </c>
    </row>
    <row r="899" spans="1:55">
      <c r="A899" s="381">
        <v>843</v>
      </c>
      <c r="B899" s="117"/>
      <c r="C899" s="288"/>
      <c r="D899" s="289"/>
      <c r="E899" s="289"/>
      <c r="F899" s="290"/>
      <c r="G899" s="292"/>
      <c r="H899" s="116"/>
      <c r="I899" s="292"/>
      <c r="J899" s="116"/>
      <c r="K899" s="370" t="str">
        <f t="shared" si="388"/>
        <v/>
      </c>
      <c r="L899" s="370">
        <f t="shared" si="389"/>
        <v>0</v>
      </c>
      <c r="M899" s="370">
        <f t="shared" si="390"/>
        <v>0</v>
      </c>
      <c r="N899" s="371" t="str">
        <f t="shared" si="398"/>
        <v/>
      </c>
      <c r="O899" s="371" t="str">
        <f t="shared" si="399"/>
        <v/>
      </c>
      <c r="P899" s="371" t="str">
        <f t="shared" si="400"/>
        <v/>
      </c>
      <c r="Q899" s="371" t="str">
        <f t="shared" si="401"/>
        <v/>
      </c>
      <c r="R899" s="371" t="str">
        <f t="shared" si="402"/>
        <v/>
      </c>
      <c r="S899" s="371" t="str">
        <f t="shared" si="403"/>
        <v/>
      </c>
      <c r="T899" s="443" t="str">
        <f t="shared" si="391"/>
        <v/>
      </c>
      <c r="U899" s="539"/>
      <c r="V899" s="117"/>
      <c r="W899" s="118"/>
      <c r="X899" s="119"/>
      <c r="Y899" s="120"/>
      <c r="Z899" s="122"/>
      <c r="AA899" s="121"/>
      <c r="AB899" s="443" t="str">
        <f t="shared" si="392"/>
        <v/>
      </c>
      <c r="AC899" s="734" t="str">
        <f t="shared" si="393"/>
        <v/>
      </c>
      <c r="AD899" s="372"/>
      <c r="AE899" s="485"/>
      <c r="AF899" s="373" t="str">
        <f t="shared" si="404"/>
        <v/>
      </c>
      <c r="AG899" s="373" t="str">
        <f t="shared" si="405"/>
        <v/>
      </c>
      <c r="AH899" s="374" t="str">
        <f t="shared" si="406"/>
        <v/>
      </c>
      <c r="AI899" s="375" t="str">
        <f t="shared" si="407"/>
        <v/>
      </c>
      <c r="AJ899" s="375" t="str">
        <f t="shared" si="408"/>
        <v/>
      </c>
      <c r="AK899" s="375" t="str">
        <f t="shared" si="409"/>
        <v/>
      </c>
      <c r="AL899" s="375" t="str">
        <f t="shared" si="410"/>
        <v/>
      </c>
      <c r="AM899" s="375" t="str">
        <f t="shared" si="411"/>
        <v/>
      </c>
      <c r="AN899" s="376" t="str">
        <f>IF(AF899="","",IF(OR(AH899="",AH899="-"),"－",IF(OR(AM899=8,AM899=9),"",IF(OR(AJ899=3,AJ899=4,AJ899=5,AJ899=6),VLOOKUP(AH899,INDEX((係数_バス貨物_ガソリン,係数_バス貨物_CNG,係数_バス貨物_軽油,係数_バス貨物_メタノール,係数_バス貨物_LPG),MATCH(AL899,【参考】排出ガスレベル!$AI$4:$AI$671,1),1,AR899):INDEX((係数_バス貨物_ガソリン,係数_バス貨物_CNG,係数_バス貨物_軽油,係数_バス貨物_メタノール,係数_バス貨物_LPG),MATCH(AL899+1,【参考】排出ガスレベル!$AI$4:$AI$671,1)-1,5,AR899),2,FALSE),IF(OR(AJ899=1,AJ899=2),VLOOKUP(AH899,INDEX((係数_乗用_ガソリン,係数_乗用_CNG,係数_乗用_軽油,係数_乗用_メタノール,係数_乗用_LPG),1,1,AR899):INDEX((係数_乗用_ガソリン,係数_乗用_CNG,係数_乗用_軽油,係数_乗用_メタノール,係数_乗用_LPG),125,5,AR899),2,FALSE))))))</f>
        <v/>
      </c>
      <c r="AO899" s="376" t="str">
        <f>IF(T899="","",IF(OR(AH899="",AH899="-"),"－",IF(OR(AM899=8,AM899=9),"",IF(OR(AJ899=3,AJ899=4,AJ899=5,AJ899=6),VLOOKUP(AH899,INDEX((係数_バス貨物_ガソリン,係数_バス貨物_CNG,係数_バス貨物_軽油,係数_バス貨物_メタノール,係数_バス貨物_LPG),MATCH(AL899,【参考】排出ガスレベル!$AI$4:$AI$671,1),1,AR899):INDEX((係数_バス貨物_ガソリン,係数_バス貨物_CNG,係数_バス貨物_軽油,係数_バス貨物_メタノール,係数_バス貨物_LPG),MATCH(AL899+1,【参考】排出ガスレベル!$AI$4:$AI$671,1)-1,5,AR899),3,FALSE),IF(OR(AJ899=1,AJ899=2),VLOOKUP(AH899,INDEX((係数_乗用_ガソリン,係数_乗用_CNG,係数_乗用_軽油,係数_乗用_メタノール,係数_乗用_LPG),1,1,AR899):INDEX((係数_乗用_ガソリン,係数_乗用_CNG,係数_乗用_軽油,係数_乗用_メタノール,係数_乗用_LPG),125,5,AR899),3,FALSE))))))</f>
        <v/>
      </c>
      <c r="AP899" s="375" t="str">
        <f t="shared" si="412"/>
        <v/>
      </c>
      <c r="AQ899" s="444" t="str">
        <f t="shared" si="413"/>
        <v/>
      </c>
      <c r="AR899" s="375" t="str">
        <f t="shared" si="416"/>
        <v/>
      </c>
      <c r="AS899" s="377" t="str">
        <f t="shared" si="414"/>
        <v/>
      </c>
      <c r="AT899" s="378" t="str">
        <f t="shared" si="415"/>
        <v/>
      </c>
      <c r="AX899" s="625" t="b">
        <f t="shared" si="417"/>
        <v>0</v>
      </c>
      <c r="AY899" s="7" t="str">
        <f t="shared" si="418"/>
        <v>FALSEFALSEFALSE</v>
      </c>
      <c r="AZ899" s="626">
        <f t="shared" si="394"/>
        <v>0</v>
      </c>
      <c r="BA899" s="627" t="str">
        <f t="shared" si="395"/>
        <v/>
      </c>
      <c r="BB899" s="627">
        <f t="shared" si="396"/>
        <v>0</v>
      </c>
      <c r="BC899" s="690" t="str">
        <f t="shared" si="397"/>
        <v/>
      </c>
    </row>
    <row r="900" spans="1:55">
      <c r="A900" s="381">
        <v>844</v>
      </c>
      <c r="B900" s="117"/>
      <c r="C900" s="288"/>
      <c r="D900" s="289"/>
      <c r="E900" s="289"/>
      <c r="F900" s="290"/>
      <c r="G900" s="292"/>
      <c r="H900" s="116"/>
      <c r="I900" s="292"/>
      <c r="J900" s="116"/>
      <c r="K900" s="370" t="str">
        <f t="shared" si="388"/>
        <v/>
      </c>
      <c r="L900" s="370">
        <f t="shared" si="389"/>
        <v>0</v>
      </c>
      <c r="M900" s="370">
        <f t="shared" si="390"/>
        <v>0</v>
      </c>
      <c r="N900" s="371" t="str">
        <f t="shared" si="398"/>
        <v/>
      </c>
      <c r="O900" s="371" t="str">
        <f t="shared" si="399"/>
        <v/>
      </c>
      <c r="P900" s="371" t="str">
        <f t="shared" si="400"/>
        <v/>
      </c>
      <c r="Q900" s="371" t="str">
        <f t="shared" si="401"/>
        <v/>
      </c>
      <c r="R900" s="371" t="str">
        <f t="shared" si="402"/>
        <v/>
      </c>
      <c r="S900" s="371" t="str">
        <f t="shared" si="403"/>
        <v/>
      </c>
      <c r="T900" s="443" t="str">
        <f t="shared" si="391"/>
        <v/>
      </c>
      <c r="U900" s="539"/>
      <c r="V900" s="117"/>
      <c r="W900" s="118"/>
      <c r="X900" s="119"/>
      <c r="Y900" s="120"/>
      <c r="Z900" s="122"/>
      <c r="AA900" s="121"/>
      <c r="AB900" s="443" t="str">
        <f t="shared" si="392"/>
        <v/>
      </c>
      <c r="AC900" s="734" t="str">
        <f t="shared" si="393"/>
        <v/>
      </c>
      <c r="AD900" s="372"/>
      <c r="AE900" s="485"/>
      <c r="AF900" s="373" t="str">
        <f t="shared" si="404"/>
        <v/>
      </c>
      <c r="AG900" s="373" t="str">
        <f t="shared" si="405"/>
        <v/>
      </c>
      <c r="AH900" s="374" t="str">
        <f t="shared" si="406"/>
        <v/>
      </c>
      <c r="AI900" s="375" t="str">
        <f t="shared" si="407"/>
        <v/>
      </c>
      <c r="AJ900" s="375" t="str">
        <f t="shared" si="408"/>
        <v/>
      </c>
      <c r="AK900" s="375" t="str">
        <f t="shared" si="409"/>
        <v/>
      </c>
      <c r="AL900" s="375" t="str">
        <f t="shared" si="410"/>
        <v/>
      </c>
      <c r="AM900" s="375" t="str">
        <f t="shared" si="411"/>
        <v/>
      </c>
      <c r="AN900" s="376" t="str">
        <f>IF(AF900="","",IF(OR(AH900="",AH900="-"),"－",IF(OR(AM900=8,AM900=9),"",IF(OR(AJ900=3,AJ900=4,AJ900=5,AJ900=6),VLOOKUP(AH900,INDEX((係数_バス貨物_ガソリン,係数_バス貨物_CNG,係数_バス貨物_軽油,係数_バス貨物_メタノール,係数_バス貨物_LPG),MATCH(AL900,【参考】排出ガスレベル!$AI$4:$AI$671,1),1,AR900):INDEX((係数_バス貨物_ガソリン,係数_バス貨物_CNG,係数_バス貨物_軽油,係数_バス貨物_メタノール,係数_バス貨物_LPG),MATCH(AL900+1,【参考】排出ガスレベル!$AI$4:$AI$671,1)-1,5,AR900),2,FALSE),IF(OR(AJ900=1,AJ900=2),VLOOKUP(AH900,INDEX((係数_乗用_ガソリン,係数_乗用_CNG,係数_乗用_軽油,係数_乗用_メタノール,係数_乗用_LPG),1,1,AR900):INDEX((係数_乗用_ガソリン,係数_乗用_CNG,係数_乗用_軽油,係数_乗用_メタノール,係数_乗用_LPG),125,5,AR900),2,FALSE))))))</f>
        <v/>
      </c>
      <c r="AO900" s="376" t="str">
        <f>IF(T900="","",IF(OR(AH900="",AH900="-"),"－",IF(OR(AM900=8,AM900=9),"",IF(OR(AJ900=3,AJ900=4,AJ900=5,AJ900=6),VLOOKUP(AH900,INDEX((係数_バス貨物_ガソリン,係数_バス貨物_CNG,係数_バス貨物_軽油,係数_バス貨物_メタノール,係数_バス貨物_LPG),MATCH(AL900,【参考】排出ガスレベル!$AI$4:$AI$671,1),1,AR900):INDEX((係数_バス貨物_ガソリン,係数_バス貨物_CNG,係数_バス貨物_軽油,係数_バス貨物_メタノール,係数_バス貨物_LPG),MATCH(AL900+1,【参考】排出ガスレベル!$AI$4:$AI$671,1)-1,5,AR900),3,FALSE),IF(OR(AJ900=1,AJ900=2),VLOOKUP(AH900,INDEX((係数_乗用_ガソリン,係数_乗用_CNG,係数_乗用_軽油,係数_乗用_メタノール,係数_乗用_LPG),1,1,AR900):INDEX((係数_乗用_ガソリン,係数_乗用_CNG,係数_乗用_軽油,係数_乗用_メタノール,係数_乗用_LPG),125,5,AR900),3,FALSE))))))</f>
        <v/>
      </c>
      <c r="AP900" s="375" t="str">
        <f t="shared" si="412"/>
        <v/>
      </c>
      <c r="AQ900" s="444" t="str">
        <f t="shared" si="413"/>
        <v/>
      </c>
      <c r="AR900" s="375" t="str">
        <f t="shared" si="416"/>
        <v/>
      </c>
      <c r="AS900" s="377" t="str">
        <f t="shared" si="414"/>
        <v/>
      </c>
      <c r="AT900" s="378" t="str">
        <f t="shared" si="415"/>
        <v/>
      </c>
      <c r="AX900" s="625" t="b">
        <f t="shared" si="417"/>
        <v>0</v>
      </c>
      <c r="AY900" s="7" t="str">
        <f t="shared" si="418"/>
        <v>FALSEFALSEFALSE</v>
      </c>
      <c r="AZ900" s="626">
        <f t="shared" si="394"/>
        <v>0</v>
      </c>
      <c r="BA900" s="627" t="str">
        <f t="shared" si="395"/>
        <v/>
      </c>
      <c r="BB900" s="627">
        <f t="shared" si="396"/>
        <v>0</v>
      </c>
      <c r="BC900" s="690" t="str">
        <f t="shared" si="397"/>
        <v/>
      </c>
    </row>
    <row r="901" spans="1:55">
      <c r="A901" s="381">
        <v>845</v>
      </c>
      <c r="B901" s="117"/>
      <c r="C901" s="288"/>
      <c r="D901" s="289"/>
      <c r="E901" s="289"/>
      <c r="F901" s="290"/>
      <c r="G901" s="292"/>
      <c r="H901" s="116"/>
      <c r="I901" s="292"/>
      <c r="J901" s="116"/>
      <c r="K901" s="370" t="str">
        <f t="shared" si="388"/>
        <v/>
      </c>
      <c r="L901" s="370">
        <f t="shared" si="389"/>
        <v>0</v>
      </c>
      <c r="M901" s="370">
        <f t="shared" si="390"/>
        <v>0</v>
      </c>
      <c r="N901" s="371" t="str">
        <f t="shared" si="398"/>
        <v/>
      </c>
      <c r="O901" s="371" t="str">
        <f t="shared" si="399"/>
        <v/>
      </c>
      <c r="P901" s="371" t="str">
        <f t="shared" si="400"/>
        <v/>
      </c>
      <c r="Q901" s="371" t="str">
        <f t="shared" si="401"/>
        <v/>
      </c>
      <c r="R901" s="371" t="str">
        <f t="shared" si="402"/>
        <v/>
      </c>
      <c r="S901" s="371" t="str">
        <f t="shared" si="403"/>
        <v/>
      </c>
      <c r="T901" s="443" t="str">
        <f t="shared" si="391"/>
        <v/>
      </c>
      <c r="U901" s="539"/>
      <c r="V901" s="117"/>
      <c r="W901" s="118"/>
      <c r="X901" s="119"/>
      <c r="Y901" s="120"/>
      <c r="Z901" s="122"/>
      <c r="AA901" s="121"/>
      <c r="AB901" s="443" t="str">
        <f t="shared" si="392"/>
        <v/>
      </c>
      <c r="AC901" s="734" t="str">
        <f t="shared" si="393"/>
        <v/>
      </c>
      <c r="AD901" s="372"/>
      <c r="AE901" s="485"/>
      <c r="AF901" s="373" t="str">
        <f t="shared" si="404"/>
        <v/>
      </c>
      <c r="AG901" s="373" t="str">
        <f t="shared" si="405"/>
        <v/>
      </c>
      <c r="AH901" s="374" t="str">
        <f t="shared" si="406"/>
        <v/>
      </c>
      <c r="AI901" s="375" t="str">
        <f t="shared" si="407"/>
        <v/>
      </c>
      <c r="AJ901" s="375" t="str">
        <f t="shared" si="408"/>
        <v/>
      </c>
      <c r="AK901" s="375" t="str">
        <f t="shared" si="409"/>
        <v/>
      </c>
      <c r="AL901" s="375" t="str">
        <f t="shared" si="410"/>
        <v/>
      </c>
      <c r="AM901" s="375" t="str">
        <f t="shared" si="411"/>
        <v/>
      </c>
      <c r="AN901" s="376" t="str">
        <f>IF(AF901="","",IF(OR(AH901="",AH901="-"),"－",IF(OR(AM901=8,AM901=9),"",IF(OR(AJ901=3,AJ901=4,AJ901=5,AJ901=6),VLOOKUP(AH901,INDEX((係数_バス貨物_ガソリン,係数_バス貨物_CNG,係数_バス貨物_軽油,係数_バス貨物_メタノール,係数_バス貨物_LPG),MATCH(AL901,【参考】排出ガスレベル!$AI$4:$AI$671,1),1,AR901):INDEX((係数_バス貨物_ガソリン,係数_バス貨物_CNG,係数_バス貨物_軽油,係数_バス貨物_メタノール,係数_バス貨物_LPG),MATCH(AL901+1,【参考】排出ガスレベル!$AI$4:$AI$671,1)-1,5,AR901),2,FALSE),IF(OR(AJ901=1,AJ901=2),VLOOKUP(AH901,INDEX((係数_乗用_ガソリン,係数_乗用_CNG,係数_乗用_軽油,係数_乗用_メタノール,係数_乗用_LPG),1,1,AR901):INDEX((係数_乗用_ガソリン,係数_乗用_CNG,係数_乗用_軽油,係数_乗用_メタノール,係数_乗用_LPG),125,5,AR901),2,FALSE))))))</f>
        <v/>
      </c>
      <c r="AO901" s="376" t="str">
        <f>IF(T901="","",IF(OR(AH901="",AH901="-"),"－",IF(OR(AM901=8,AM901=9),"",IF(OR(AJ901=3,AJ901=4,AJ901=5,AJ901=6),VLOOKUP(AH901,INDEX((係数_バス貨物_ガソリン,係数_バス貨物_CNG,係数_バス貨物_軽油,係数_バス貨物_メタノール,係数_バス貨物_LPG),MATCH(AL901,【参考】排出ガスレベル!$AI$4:$AI$671,1),1,AR901):INDEX((係数_バス貨物_ガソリン,係数_バス貨物_CNG,係数_バス貨物_軽油,係数_バス貨物_メタノール,係数_バス貨物_LPG),MATCH(AL901+1,【参考】排出ガスレベル!$AI$4:$AI$671,1)-1,5,AR901),3,FALSE),IF(OR(AJ901=1,AJ901=2),VLOOKUP(AH901,INDEX((係数_乗用_ガソリン,係数_乗用_CNG,係数_乗用_軽油,係数_乗用_メタノール,係数_乗用_LPG),1,1,AR901):INDEX((係数_乗用_ガソリン,係数_乗用_CNG,係数_乗用_軽油,係数_乗用_メタノール,係数_乗用_LPG),125,5,AR901),3,FALSE))))))</f>
        <v/>
      </c>
      <c r="AP901" s="375" t="str">
        <f t="shared" si="412"/>
        <v/>
      </c>
      <c r="AQ901" s="444" t="str">
        <f t="shared" si="413"/>
        <v/>
      </c>
      <c r="AR901" s="375" t="str">
        <f t="shared" si="416"/>
        <v/>
      </c>
      <c r="AS901" s="377" t="str">
        <f t="shared" si="414"/>
        <v/>
      </c>
      <c r="AT901" s="378" t="str">
        <f t="shared" si="415"/>
        <v/>
      </c>
      <c r="AX901" s="625" t="b">
        <f t="shared" si="417"/>
        <v>0</v>
      </c>
      <c r="AY901" s="7" t="str">
        <f t="shared" si="418"/>
        <v>FALSEFALSEFALSE</v>
      </c>
      <c r="AZ901" s="626">
        <f t="shared" si="394"/>
        <v>0</v>
      </c>
      <c r="BA901" s="627" t="str">
        <f t="shared" si="395"/>
        <v/>
      </c>
      <c r="BB901" s="627">
        <f t="shared" si="396"/>
        <v>0</v>
      </c>
      <c r="BC901" s="690" t="str">
        <f t="shared" si="397"/>
        <v/>
      </c>
    </row>
    <row r="902" spans="1:55">
      <c r="A902" s="381">
        <v>846</v>
      </c>
      <c r="B902" s="117"/>
      <c r="C902" s="288"/>
      <c r="D902" s="289"/>
      <c r="E902" s="289"/>
      <c r="F902" s="290"/>
      <c r="G902" s="292"/>
      <c r="H902" s="116"/>
      <c r="I902" s="292"/>
      <c r="J902" s="116"/>
      <c r="K902" s="370" t="str">
        <f t="shared" si="388"/>
        <v/>
      </c>
      <c r="L902" s="370">
        <f t="shared" si="389"/>
        <v>0</v>
      </c>
      <c r="M902" s="370">
        <f t="shared" si="390"/>
        <v>0</v>
      </c>
      <c r="N902" s="371" t="str">
        <f t="shared" si="398"/>
        <v/>
      </c>
      <c r="O902" s="371" t="str">
        <f t="shared" si="399"/>
        <v/>
      </c>
      <c r="P902" s="371" t="str">
        <f t="shared" si="400"/>
        <v/>
      </c>
      <c r="Q902" s="371" t="str">
        <f t="shared" si="401"/>
        <v/>
      </c>
      <c r="R902" s="371" t="str">
        <f t="shared" si="402"/>
        <v/>
      </c>
      <c r="S902" s="371" t="str">
        <f t="shared" si="403"/>
        <v/>
      </c>
      <c r="T902" s="443" t="str">
        <f t="shared" si="391"/>
        <v/>
      </c>
      <c r="U902" s="539"/>
      <c r="V902" s="117"/>
      <c r="W902" s="118"/>
      <c r="X902" s="119"/>
      <c r="Y902" s="120"/>
      <c r="Z902" s="122"/>
      <c r="AA902" s="121"/>
      <c r="AB902" s="443" t="str">
        <f t="shared" si="392"/>
        <v/>
      </c>
      <c r="AC902" s="734" t="str">
        <f t="shared" si="393"/>
        <v/>
      </c>
      <c r="AD902" s="372"/>
      <c r="AE902" s="485"/>
      <c r="AF902" s="373" t="str">
        <f t="shared" si="404"/>
        <v/>
      </c>
      <c r="AG902" s="373" t="str">
        <f t="shared" si="405"/>
        <v/>
      </c>
      <c r="AH902" s="374" t="str">
        <f t="shared" si="406"/>
        <v/>
      </c>
      <c r="AI902" s="375" t="str">
        <f t="shared" si="407"/>
        <v/>
      </c>
      <c r="AJ902" s="375" t="str">
        <f t="shared" si="408"/>
        <v/>
      </c>
      <c r="AK902" s="375" t="str">
        <f t="shared" si="409"/>
        <v/>
      </c>
      <c r="AL902" s="375" t="str">
        <f t="shared" si="410"/>
        <v/>
      </c>
      <c r="AM902" s="375" t="str">
        <f t="shared" si="411"/>
        <v/>
      </c>
      <c r="AN902" s="376" t="str">
        <f>IF(AF902="","",IF(OR(AH902="",AH902="-"),"－",IF(OR(AM902=8,AM902=9),"",IF(OR(AJ902=3,AJ902=4,AJ902=5,AJ902=6),VLOOKUP(AH902,INDEX((係数_バス貨物_ガソリン,係数_バス貨物_CNG,係数_バス貨物_軽油,係数_バス貨物_メタノール,係数_バス貨物_LPG),MATCH(AL902,【参考】排出ガスレベル!$AI$4:$AI$671,1),1,AR902):INDEX((係数_バス貨物_ガソリン,係数_バス貨物_CNG,係数_バス貨物_軽油,係数_バス貨物_メタノール,係数_バス貨物_LPG),MATCH(AL902+1,【参考】排出ガスレベル!$AI$4:$AI$671,1)-1,5,AR902),2,FALSE),IF(OR(AJ902=1,AJ902=2),VLOOKUP(AH902,INDEX((係数_乗用_ガソリン,係数_乗用_CNG,係数_乗用_軽油,係数_乗用_メタノール,係数_乗用_LPG),1,1,AR902):INDEX((係数_乗用_ガソリン,係数_乗用_CNG,係数_乗用_軽油,係数_乗用_メタノール,係数_乗用_LPG),125,5,AR902),2,FALSE))))))</f>
        <v/>
      </c>
      <c r="AO902" s="376" t="str">
        <f>IF(T902="","",IF(OR(AH902="",AH902="-"),"－",IF(OR(AM902=8,AM902=9),"",IF(OR(AJ902=3,AJ902=4,AJ902=5,AJ902=6),VLOOKUP(AH902,INDEX((係数_バス貨物_ガソリン,係数_バス貨物_CNG,係数_バス貨物_軽油,係数_バス貨物_メタノール,係数_バス貨物_LPG),MATCH(AL902,【参考】排出ガスレベル!$AI$4:$AI$671,1),1,AR902):INDEX((係数_バス貨物_ガソリン,係数_バス貨物_CNG,係数_バス貨物_軽油,係数_バス貨物_メタノール,係数_バス貨物_LPG),MATCH(AL902+1,【参考】排出ガスレベル!$AI$4:$AI$671,1)-1,5,AR902),3,FALSE),IF(OR(AJ902=1,AJ902=2),VLOOKUP(AH902,INDEX((係数_乗用_ガソリン,係数_乗用_CNG,係数_乗用_軽油,係数_乗用_メタノール,係数_乗用_LPG),1,1,AR902):INDEX((係数_乗用_ガソリン,係数_乗用_CNG,係数_乗用_軽油,係数_乗用_メタノール,係数_乗用_LPG),125,5,AR902),3,FALSE))))))</f>
        <v/>
      </c>
      <c r="AP902" s="375" t="str">
        <f t="shared" si="412"/>
        <v/>
      </c>
      <c r="AQ902" s="444" t="str">
        <f t="shared" si="413"/>
        <v/>
      </c>
      <c r="AR902" s="375" t="str">
        <f t="shared" si="416"/>
        <v/>
      </c>
      <c r="AS902" s="377" t="str">
        <f t="shared" si="414"/>
        <v/>
      </c>
      <c r="AT902" s="378" t="str">
        <f t="shared" si="415"/>
        <v/>
      </c>
      <c r="AX902" s="625" t="b">
        <f t="shared" si="417"/>
        <v>0</v>
      </c>
      <c r="AY902" s="7" t="str">
        <f t="shared" si="418"/>
        <v>FALSEFALSEFALSE</v>
      </c>
      <c r="AZ902" s="626">
        <f t="shared" si="394"/>
        <v>0</v>
      </c>
      <c r="BA902" s="627" t="str">
        <f t="shared" si="395"/>
        <v/>
      </c>
      <c r="BB902" s="627">
        <f t="shared" si="396"/>
        <v>0</v>
      </c>
      <c r="BC902" s="690" t="str">
        <f t="shared" si="397"/>
        <v/>
      </c>
    </row>
    <row r="903" spans="1:55">
      <c r="A903" s="381">
        <v>847</v>
      </c>
      <c r="B903" s="117"/>
      <c r="C903" s="288"/>
      <c r="D903" s="289"/>
      <c r="E903" s="289"/>
      <c r="F903" s="290"/>
      <c r="G903" s="292"/>
      <c r="H903" s="116"/>
      <c r="I903" s="292"/>
      <c r="J903" s="116"/>
      <c r="K903" s="370" t="str">
        <f t="shared" si="388"/>
        <v/>
      </c>
      <c r="L903" s="370">
        <f t="shared" si="389"/>
        <v>0</v>
      </c>
      <c r="M903" s="370">
        <f t="shared" si="390"/>
        <v>0</v>
      </c>
      <c r="N903" s="371" t="str">
        <f t="shared" si="398"/>
        <v/>
      </c>
      <c r="O903" s="371" t="str">
        <f t="shared" si="399"/>
        <v/>
      </c>
      <c r="P903" s="371" t="str">
        <f t="shared" si="400"/>
        <v/>
      </c>
      <c r="Q903" s="371" t="str">
        <f t="shared" si="401"/>
        <v/>
      </c>
      <c r="R903" s="371" t="str">
        <f t="shared" si="402"/>
        <v/>
      </c>
      <c r="S903" s="371" t="str">
        <f t="shared" si="403"/>
        <v/>
      </c>
      <c r="T903" s="443" t="str">
        <f t="shared" si="391"/>
        <v/>
      </c>
      <c r="U903" s="539"/>
      <c r="V903" s="117"/>
      <c r="W903" s="118"/>
      <c r="X903" s="119"/>
      <c r="Y903" s="120"/>
      <c r="Z903" s="122"/>
      <c r="AA903" s="121"/>
      <c r="AB903" s="443" t="str">
        <f t="shared" si="392"/>
        <v/>
      </c>
      <c r="AC903" s="734" t="str">
        <f t="shared" si="393"/>
        <v/>
      </c>
      <c r="AD903" s="372"/>
      <c r="AE903" s="485"/>
      <c r="AF903" s="373" t="str">
        <f t="shared" si="404"/>
        <v/>
      </c>
      <c r="AG903" s="373" t="str">
        <f t="shared" si="405"/>
        <v/>
      </c>
      <c r="AH903" s="374" t="str">
        <f t="shared" si="406"/>
        <v/>
      </c>
      <c r="AI903" s="375" t="str">
        <f t="shared" si="407"/>
        <v/>
      </c>
      <c r="AJ903" s="375" t="str">
        <f t="shared" si="408"/>
        <v/>
      </c>
      <c r="AK903" s="375" t="str">
        <f t="shared" si="409"/>
        <v/>
      </c>
      <c r="AL903" s="375" t="str">
        <f t="shared" si="410"/>
        <v/>
      </c>
      <c r="AM903" s="375" t="str">
        <f t="shared" si="411"/>
        <v/>
      </c>
      <c r="AN903" s="376" t="str">
        <f>IF(AF903="","",IF(OR(AH903="",AH903="-"),"－",IF(OR(AM903=8,AM903=9),"",IF(OR(AJ903=3,AJ903=4,AJ903=5,AJ903=6),VLOOKUP(AH903,INDEX((係数_バス貨物_ガソリン,係数_バス貨物_CNG,係数_バス貨物_軽油,係数_バス貨物_メタノール,係数_バス貨物_LPG),MATCH(AL903,【参考】排出ガスレベル!$AI$4:$AI$671,1),1,AR903):INDEX((係数_バス貨物_ガソリン,係数_バス貨物_CNG,係数_バス貨物_軽油,係数_バス貨物_メタノール,係数_バス貨物_LPG),MATCH(AL903+1,【参考】排出ガスレベル!$AI$4:$AI$671,1)-1,5,AR903),2,FALSE),IF(OR(AJ903=1,AJ903=2),VLOOKUP(AH903,INDEX((係数_乗用_ガソリン,係数_乗用_CNG,係数_乗用_軽油,係数_乗用_メタノール,係数_乗用_LPG),1,1,AR903):INDEX((係数_乗用_ガソリン,係数_乗用_CNG,係数_乗用_軽油,係数_乗用_メタノール,係数_乗用_LPG),125,5,AR903),2,FALSE))))))</f>
        <v/>
      </c>
      <c r="AO903" s="376" t="str">
        <f>IF(T903="","",IF(OR(AH903="",AH903="-"),"－",IF(OR(AM903=8,AM903=9),"",IF(OR(AJ903=3,AJ903=4,AJ903=5,AJ903=6),VLOOKUP(AH903,INDEX((係数_バス貨物_ガソリン,係数_バス貨物_CNG,係数_バス貨物_軽油,係数_バス貨物_メタノール,係数_バス貨物_LPG),MATCH(AL903,【参考】排出ガスレベル!$AI$4:$AI$671,1),1,AR903):INDEX((係数_バス貨物_ガソリン,係数_バス貨物_CNG,係数_バス貨物_軽油,係数_バス貨物_メタノール,係数_バス貨物_LPG),MATCH(AL903+1,【参考】排出ガスレベル!$AI$4:$AI$671,1)-1,5,AR903),3,FALSE),IF(OR(AJ903=1,AJ903=2),VLOOKUP(AH903,INDEX((係数_乗用_ガソリン,係数_乗用_CNG,係数_乗用_軽油,係数_乗用_メタノール,係数_乗用_LPG),1,1,AR903):INDEX((係数_乗用_ガソリン,係数_乗用_CNG,係数_乗用_軽油,係数_乗用_メタノール,係数_乗用_LPG),125,5,AR903),3,FALSE))))))</f>
        <v/>
      </c>
      <c r="AP903" s="375" t="str">
        <f t="shared" si="412"/>
        <v/>
      </c>
      <c r="AQ903" s="444" t="str">
        <f t="shared" si="413"/>
        <v/>
      </c>
      <c r="AR903" s="375" t="str">
        <f t="shared" si="416"/>
        <v/>
      </c>
      <c r="AS903" s="377" t="str">
        <f t="shared" si="414"/>
        <v/>
      </c>
      <c r="AT903" s="378" t="str">
        <f t="shared" si="415"/>
        <v/>
      </c>
      <c r="AX903" s="625" t="b">
        <f t="shared" si="417"/>
        <v>0</v>
      </c>
      <c r="AY903" s="7" t="str">
        <f t="shared" si="418"/>
        <v>FALSEFALSEFALSE</v>
      </c>
      <c r="AZ903" s="626">
        <f t="shared" si="394"/>
        <v>0</v>
      </c>
      <c r="BA903" s="627" t="str">
        <f t="shared" si="395"/>
        <v/>
      </c>
      <c r="BB903" s="627">
        <f t="shared" si="396"/>
        <v>0</v>
      </c>
      <c r="BC903" s="690" t="str">
        <f t="shared" si="397"/>
        <v/>
      </c>
    </row>
    <row r="904" spans="1:55">
      <c r="A904" s="381">
        <v>848</v>
      </c>
      <c r="B904" s="117"/>
      <c r="C904" s="288"/>
      <c r="D904" s="289"/>
      <c r="E904" s="289"/>
      <c r="F904" s="290"/>
      <c r="G904" s="292"/>
      <c r="H904" s="116"/>
      <c r="I904" s="292"/>
      <c r="J904" s="116"/>
      <c r="K904" s="370" t="str">
        <f t="shared" si="388"/>
        <v/>
      </c>
      <c r="L904" s="370">
        <f t="shared" si="389"/>
        <v>0</v>
      </c>
      <c r="M904" s="370">
        <f t="shared" si="390"/>
        <v>0</v>
      </c>
      <c r="N904" s="371" t="str">
        <f t="shared" si="398"/>
        <v/>
      </c>
      <c r="O904" s="371" t="str">
        <f t="shared" si="399"/>
        <v/>
      </c>
      <c r="P904" s="371" t="str">
        <f t="shared" si="400"/>
        <v/>
      </c>
      <c r="Q904" s="371" t="str">
        <f t="shared" si="401"/>
        <v/>
      </c>
      <c r="R904" s="371" t="str">
        <f t="shared" si="402"/>
        <v/>
      </c>
      <c r="S904" s="371" t="str">
        <f t="shared" si="403"/>
        <v/>
      </c>
      <c r="T904" s="443" t="str">
        <f t="shared" si="391"/>
        <v/>
      </c>
      <c r="U904" s="539"/>
      <c r="V904" s="117"/>
      <c r="W904" s="118"/>
      <c r="X904" s="119"/>
      <c r="Y904" s="120"/>
      <c r="Z904" s="122"/>
      <c r="AA904" s="121"/>
      <c r="AB904" s="443" t="str">
        <f t="shared" si="392"/>
        <v/>
      </c>
      <c r="AC904" s="734" t="str">
        <f t="shared" si="393"/>
        <v/>
      </c>
      <c r="AD904" s="372"/>
      <c r="AE904" s="485"/>
      <c r="AF904" s="373" t="str">
        <f t="shared" si="404"/>
        <v/>
      </c>
      <c r="AG904" s="373" t="str">
        <f t="shared" si="405"/>
        <v/>
      </c>
      <c r="AH904" s="374" t="str">
        <f t="shared" si="406"/>
        <v/>
      </c>
      <c r="AI904" s="375" t="str">
        <f t="shared" si="407"/>
        <v/>
      </c>
      <c r="AJ904" s="375" t="str">
        <f t="shared" si="408"/>
        <v/>
      </c>
      <c r="AK904" s="375" t="str">
        <f t="shared" si="409"/>
        <v/>
      </c>
      <c r="AL904" s="375" t="str">
        <f t="shared" si="410"/>
        <v/>
      </c>
      <c r="AM904" s="375" t="str">
        <f t="shared" si="411"/>
        <v/>
      </c>
      <c r="AN904" s="376" t="str">
        <f>IF(AF904="","",IF(OR(AH904="",AH904="-"),"－",IF(OR(AM904=8,AM904=9),"",IF(OR(AJ904=3,AJ904=4,AJ904=5,AJ904=6),VLOOKUP(AH904,INDEX((係数_バス貨物_ガソリン,係数_バス貨物_CNG,係数_バス貨物_軽油,係数_バス貨物_メタノール,係数_バス貨物_LPG),MATCH(AL904,【参考】排出ガスレベル!$AI$4:$AI$671,1),1,AR904):INDEX((係数_バス貨物_ガソリン,係数_バス貨物_CNG,係数_バス貨物_軽油,係数_バス貨物_メタノール,係数_バス貨物_LPG),MATCH(AL904+1,【参考】排出ガスレベル!$AI$4:$AI$671,1)-1,5,AR904),2,FALSE),IF(OR(AJ904=1,AJ904=2),VLOOKUP(AH904,INDEX((係数_乗用_ガソリン,係数_乗用_CNG,係数_乗用_軽油,係数_乗用_メタノール,係数_乗用_LPG),1,1,AR904):INDEX((係数_乗用_ガソリン,係数_乗用_CNG,係数_乗用_軽油,係数_乗用_メタノール,係数_乗用_LPG),125,5,AR904),2,FALSE))))))</f>
        <v/>
      </c>
      <c r="AO904" s="376" t="str">
        <f>IF(T904="","",IF(OR(AH904="",AH904="-"),"－",IF(OR(AM904=8,AM904=9),"",IF(OR(AJ904=3,AJ904=4,AJ904=5,AJ904=6),VLOOKUP(AH904,INDEX((係数_バス貨物_ガソリン,係数_バス貨物_CNG,係数_バス貨物_軽油,係数_バス貨物_メタノール,係数_バス貨物_LPG),MATCH(AL904,【参考】排出ガスレベル!$AI$4:$AI$671,1),1,AR904):INDEX((係数_バス貨物_ガソリン,係数_バス貨物_CNG,係数_バス貨物_軽油,係数_バス貨物_メタノール,係数_バス貨物_LPG),MATCH(AL904+1,【参考】排出ガスレベル!$AI$4:$AI$671,1)-1,5,AR904),3,FALSE),IF(OR(AJ904=1,AJ904=2),VLOOKUP(AH904,INDEX((係数_乗用_ガソリン,係数_乗用_CNG,係数_乗用_軽油,係数_乗用_メタノール,係数_乗用_LPG),1,1,AR904):INDEX((係数_乗用_ガソリン,係数_乗用_CNG,係数_乗用_軽油,係数_乗用_メタノール,係数_乗用_LPG),125,5,AR904),3,FALSE))))))</f>
        <v/>
      </c>
      <c r="AP904" s="375" t="str">
        <f t="shared" si="412"/>
        <v/>
      </c>
      <c r="AQ904" s="444" t="str">
        <f t="shared" si="413"/>
        <v/>
      </c>
      <c r="AR904" s="375" t="str">
        <f t="shared" si="416"/>
        <v/>
      </c>
      <c r="AS904" s="377" t="str">
        <f t="shared" si="414"/>
        <v/>
      </c>
      <c r="AT904" s="378" t="str">
        <f t="shared" si="415"/>
        <v/>
      </c>
      <c r="AX904" s="625" t="b">
        <f t="shared" si="417"/>
        <v>0</v>
      </c>
      <c r="AY904" s="7" t="str">
        <f t="shared" si="418"/>
        <v>FALSEFALSEFALSE</v>
      </c>
      <c r="AZ904" s="626">
        <f t="shared" si="394"/>
        <v>0</v>
      </c>
      <c r="BA904" s="627" t="str">
        <f t="shared" si="395"/>
        <v/>
      </c>
      <c r="BB904" s="627">
        <f t="shared" si="396"/>
        <v>0</v>
      </c>
      <c r="BC904" s="690" t="str">
        <f t="shared" si="397"/>
        <v/>
      </c>
    </row>
    <row r="905" spans="1:55">
      <c r="A905" s="381">
        <v>849</v>
      </c>
      <c r="B905" s="117"/>
      <c r="C905" s="288"/>
      <c r="D905" s="289"/>
      <c r="E905" s="289"/>
      <c r="F905" s="290"/>
      <c r="G905" s="292"/>
      <c r="H905" s="116"/>
      <c r="I905" s="292"/>
      <c r="J905" s="116"/>
      <c r="K905" s="370" t="str">
        <f t="shared" si="388"/>
        <v/>
      </c>
      <c r="L905" s="370">
        <f t="shared" si="389"/>
        <v>0</v>
      </c>
      <c r="M905" s="370">
        <f t="shared" si="390"/>
        <v>0</v>
      </c>
      <c r="N905" s="371" t="str">
        <f t="shared" si="398"/>
        <v/>
      </c>
      <c r="O905" s="371" t="str">
        <f t="shared" si="399"/>
        <v/>
      </c>
      <c r="P905" s="371" t="str">
        <f t="shared" si="400"/>
        <v/>
      </c>
      <c r="Q905" s="371" t="str">
        <f t="shared" si="401"/>
        <v/>
      </c>
      <c r="R905" s="371" t="str">
        <f t="shared" si="402"/>
        <v/>
      </c>
      <c r="S905" s="371" t="str">
        <f t="shared" si="403"/>
        <v/>
      </c>
      <c r="T905" s="443" t="str">
        <f t="shared" si="391"/>
        <v/>
      </c>
      <c r="U905" s="539"/>
      <c r="V905" s="117"/>
      <c r="W905" s="118"/>
      <c r="X905" s="119"/>
      <c r="Y905" s="120"/>
      <c r="Z905" s="122"/>
      <c r="AA905" s="121"/>
      <c r="AB905" s="443" t="str">
        <f t="shared" si="392"/>
        <v/>
      </c>
      <c r="AC905" s="734" t="str">
        <f t="shared" si="393"/>
        <v/>
      </c>
      <c r="AD905" s="372"/>
      <c r="AE905" s="485"/>
      <c r="AF905" s="373" t="str">
        <f t="shared" si="404"/>
        <v/>
      </c>
      <c r="AG905" s="373" t="str">
        <f t="shared" si="405"/>
        <v/>
      </c>
      <c r="AH905" s="374" t="str">
        <f t="shared" si="406"/>
        <v/>
      </c>
      <c r="AI905" s="375" t="str">
        <f t="shared" si="407"/>
        <v/>
      </c>
      <c r="AJ905" s="375" t="str">
        <f t="shared" si="408"/>
        <v/>
      </c>
      <c r="AK905" s="375" t="str">
        <f t="shared" si="409"/>
        <v/>
      </c>
      <c r="AL905" s="375" t="str">
        <f t="shared" si="410"/>
        <v/>
      </c>
      <c r="AM905" s="375" t="str">
        <f t="shared" si="411"/>
        <v/>
      </c>
      <c r="AN905" s="376" t="str">
        <f>IF(AF905="","",IF(OR(AH905="",AH905="-"),"－",IF(OR(AM905=8,AM905=9),"",IF(OR(AJ905=3,AJ905=4,AJ905=5,AJ905=6),VLOOKUP(AH905,INDEX((係数_バス貨物_ガソリン,係数_バス貨物_CNG,係数_バス貨物_軽油,係数_バス貨物_メタノール,係数_バス貨物_LPG),MATCH(AL905,【参考】排出ガスレベル!$AI$4:$AI$671,1),1,AR905):INDEX((係数_バス貨物_ガソリン,係数_バス貨物_CNG,係数_バス貨物_軽油,係数_バス貨物_メタノール,係数_バス貨物_LPG),MATCH(AL905+1,【参考】排出ガスレベル!$AI$4:$AI$671,1)-1,5,AR905),2,FALSE),IF(OR(AJ905=1,AJ905=2),VLOOKUP(AH905,INDEX((係数_乗用_ガソリン,係数_乗用_CNG,係数_乗用_軽油,係数_乗用_メタノール,係数_乗用_LPG),1,1,AR905):INDEX((係数_乗用_ガソリン,係数_乗用_CNG,係数_乗用_軽油,係数_乗用_メタノール,係数_乗用_LPG),125,5,AR905),2,FALSE))))))</f>
        <v/>
      </c>
      <c r="AO905" s="376" t="str">
        <f>IF(T905="","",IF(OR(AH905="",AH905="-"),"－",IF(OR(AM905=8,AM905=9),"",IF(OR(AJ905=3,AJ905=4,AJ905=5,AJ905=6),VLOOKUP(AH905,INDEX((係数_バス貨物_ガソリン,係数_バス貨物_CNG,係数_バス貨物_軽油,係数_バス貨物_メタノール,係数_バス貨物_LPG),MATCH(AL905,【参考】排出ガスレベル!$AI$4:$AI$671,1),1,AR905):INDEX((係数_バス貨物_ガソリン,係数_バス貨物_CNG,係数_バス貨物_軽油,係数_バス貨物_メタノール,係数_バス貨物_LPG),MATCH(AL905+1,【参考】排出ガスレベル!$AI$4:$AI$671,1)-1,5,AR905),3,FALSE),IF(OR(AJ905=1,AJ905=2),VLOOKUP(AH905,INDEX((係数_乗用_ガソリン,係数_乗用_CNG,係数_乗用_軽油,係数_乗用_メタノール,係数_乗用_LPG),1,1,AR905):INDEX((係数_乗用_ガソリン,係数_乗用_CNG,係数_乗用_軽油,係数_乗用_メタノール,係数_乗用_LPG),125,5,AR905),3,FALSE))))))</f>
        <v/>
      </c>
      <c r="AP905" s="375" t="str">
        <f t="shared" si="412"/>
        <v/>
      </c>
      <c r="AQ905" s="444" t="str">
        <f t="shared" si="413"/>
        <v/>
      </c>
      <c r="AR905" s="375" t="str">
        <f t="shared" si="416"/>
        <v/>
      </c>
      <c r="AS905" s="377" t="str">
        <f t="shared" si="414"/>
        <v/>
      </c>
      <c r="AT905" s="378" t="str">
        <f t="shared" si="415"/>
        <v/>
      </c>
      <c r="AX905" s="625" t="b">
        <f t="shared" si="417"/>
        <v>0</v>
      </c>
      <c r="AY905" s="7" t="str">
        <f t="shared" si="418"/>
        <v>FALSEFALSEFALSE</v>
      </c>
      <c r="AZ905" s="626">
        <f t="shared" si="394"/>
        <v>0</v>
      </c>
      <c r="BA905" s="627" t="str">
        <f t="shared" si="395"/>
        <v/>
      </c>
      <c r="BB905" s="627">
        <f t="shared" si="396"/>
        <v>0</v>
      </c>
      <c r="BC905" s="690" t="str">
        <f t="shared" si="397"/>
        <v/>
      </c>
    </row>
    <row r="906" spans="1:55">
      <c r="A906" s="381">
        <v>850</v>
      </c>
      <c r="B906" s="117"/>
      <c r="C906" s="288"/>
      <c r="D906" s="289"/>
      <c r="E906" s="289"/>
      <c r="F906" s="290"/>
      <c r="G906" s="292"/>
      <c r="H906" s="116"/>
      <c r="I906" s="292"/>
      <c r="J906" s="116"/>
      <c r="K906" s="370" t="str">
        <f t="shared" si="388"/>
        <v/>
      </c>
      <c r="L906" s="370">
        <f t="shared" si="389"/>
        <v>0</v>
      </c>
      <c r="M906" s="370">
        <f t="shared" si="390"/>
        <v>0</v>
      </c>
      <c r="N906" s="371" t="str">
        <f t="shared" si="398"/>
        <v/>
      </c>
      <c r="O906" s="371" t="str">
        <f t="shared" si="399"/>
        <v/>
      </c>
      <c r="P906" s="371" t="str">
        <f t="shared" si="400"/>
        <v/>
      </c>
      <c r="Q906" s="371" t="str">
        <f t="shared" si="401"/>
        <v/>
      </c>
      <c r="R906" s="371" t="str">
        <f t="shared" si="402"/>
        <v/>
      </c>
      <c r="S906" s="371" t="str">
        <f t="shared" si="403"/>
        <v/>
      </c>
      <c r="T906" s="443" t="str">
        <f t="shared" si="391"/>
        <v/>
      </c>
      <c r="U906" s="539"/>
      <c r="V906" s="117"/>
      <c r="W906" s="118"/>
      <c r="X906" s="119"/>
      <c r="Y906" s="120"/>
      <c r="Z906" s="122"/>
      <c r="AA906" s="121"/>
      <c r="AB906" s="443" t="str">
        <f t="shared" si="392"/>
        <v/>
      </c>
      <c r="AC906" s="734" t="str">
        <f t="shared" si="393"/>
        <v/>
      </c>
      <c r="AD906" s="372"/>
      <c r="AE906" s="485"/>
      <c r="AF906" s="373" t="str">
        <f t="shared" si="404"/>
        <v/>
      </c>
      <c r="AG906" s="373" t="str">
        <f t="shared" si="405"/>
        <v/>
      </c>
      <c r="AH906" s="374" t="str">
        <f t="shared" si="406"/>
        <v/>
      </c>
      <c r="AI906" s="375" t="str">
        <f t="shared" si="407"/>
        <v/>
      </c>
      <c r="AJ906" s="375" t="str">
        <f t="shared" si="408"/>
        <v/>
      </c>
      <c r="AK906" s="375" t="str">
        <f t="shared" si="409"/>
        <v/>
      </c>
      <c r="AL906" s="375" t="str">
        <f t="shared" si="410"/>
        <v/>
      </c>
      <c r="AM906" s="375" t="str">
        <f t="shared" si="411"/>
        <v/>
      </c>
      <c r="AN906" s="376" t="str">
        <f>IF(AF906="","",IF(OR(AH906="",AH906="-"),"－",IF(OR(AM906=8,AM906=9),"",IF(OR(AJ906=3,AJ906=4,AJ906=5,AJ906=6),VLOOKUP(AH906,INDEX((係数_バス貨物_ガソリン,係数_バス貨物_CNG,係数_バス貨物_軽油,係数_バス貨物_メタノール,係数_バス貨物_LPG),MATCH(AL906,【参考】排出ガスレベル!$AI$4:$AI$671,1),1,AR906):INDEX((係数_バス貨物_ガソリン,係数_バス貨物_CNG,係数_バス貨物_軽油,係数_バス貨物_メタノール,係数_バス貨物_LPG),MATCH(AL906+1,【参考】排出ガスレベル!$AI$4:$AI$671,1)-1,5,AR906),2,FALSE),IF(OR(AJ906=1,AJ906=2),VLOOKUP(AH906,INDEX((係数_乗用_ガソリン,係数_乗用_CNG,係数_乗用_軽油,係数_乗用_メタノール,係数_乗用_LPG),1,1,AR906):INDEX((係数_乗用_ガソリン,係数_乗用_CNG,係数_乗用_軽油,係数_乗用_メタノール,係数_乗用_LPG),125,5,AR906),2,FALSE))))))</f>
        <v/>
      </c>
      <c r="AO906" s="376" t="str">
        <f>IF(T906="","",IF(OR(AH906="",AH906="-"),"－",IF(OR(AM906=8,AM906=9),"",IF(OR(AJ906=3,AJ906=4,AJ906=5,AJ906=6),VLOOKUP(AH906,INDEX((係数_バス貨物_ガソリン,係数_バス貨物_CNG,係数_バス貨物_軽油,係数_バス貨物_メタノール,係数_バス貨物_LPG),MATCH(AL906,【参考】排出ガスレベル!$AI$4:$AI$671,1),1,AR906):INDEX((係数_バス貨物_ガソリン,係数_バス貨物_CNG,係数_バス貨物_軽油,係数_バス貨物_メタノール,係数_バス貨物_LPG),MATCH(AL906+1,【参考】排出ガスレベル!$AI$4:$AI$671,1)-1,5,AR906),3,FALSE),IF(OR(AJ906=1,AJ906=2),VLOOKUP(AH906,INDEX((係数_乗用_ガソリン,係数_乗用_CNG,係数_乗用_軽油,係数_乗用_メタノール,係数_乗用_LPG),1,1,AR906):INDEX((係数_乗用_ガソリン,係数_乗用_CNG,係数_乗用_軽油,係数_乗用_メタノール,係数_乗用_LPG),125,5,AR906),3,FALSE))))))</f>
        <v/>
      </c>
      <c r="AP906" s="375" t="str">
        <f t="shared" si="412"/>
        <v/>
      </c>
      <c r="AQ906" s="444" t="str">
        <f t="shared" si="413"/>
        <v/>
      </c>
      <c r="AR906" s="375" t="str">
        <f t="shared" si="416"/>
        <v/>
      </c>
      <c r="AS906" s="377" t="str">
        <f t="shared" si="414"/>
        <v/>
      </c>
      <c r="AT906" s="378" t="str">
        <f t="shared" si="415"/>
        <v/>
      </c>
      <c r="AX906" s="625" t="b">
        <f t="shared" si="417"/>
        <v>0</v>
      </c>
      <c r="AY906" s="7" t="str">
        <f t="shared" si="418"/>
        <v>FALSEFALSEFALSE</v>
      </c>
      <c r="AZ906" s="626">
        <f t="shared" si="394"/>
        <v>0</v>
      </c>
      <c r="BA906" s="627" t="str">
        <f t="shared" si="395"/>
        <v/>
      </c>
      <c r="BB906" s="627">
        <f t="shared" si="396"/>
        <v>0</v>
      </c>
      <c r="BC906" s="690" t="str">
        <f t="shared" si="397"/>
        <v/>
      </c>
    </row>
    <row r="907" spans="1:55">
      <c r="A907" s="381">
        <v>851</v>
      </c>
      <c r="B907" s="117"/>
      <c r="C907" s="288"/>
      <c r="D907" s="289"/>
      <c r="E907" s="289"/>
      <c r="F907" s="290"/>
      <c r="G907" s="292"/>
      <c r="H907" s="116"/>
      <c r="I907" s="292"/>
      <c r="J907" s="116"/>
      <c r="K907" s="370" t="str">
        <f t="shared" si="388"/>
        <v/>
      </c>
      <c r="L907" s="370">
        <f t="shared" si="389"/>
        <v>0</v>
      </c>
      <c r="M907" s="370">
        <f t="shared" si="390"/>
        <v>0</v>
      </c>
      <c r="N907" s="371" t="str">
        <f t="shared" si="398"/>
        <v/>
      </c>
      <c r="O907" s="371" t="str">
        <f t="shared" si="399"/>
        <v/>
      </c>
      <c r="P907" s="371" t="str">
        <f t="shared" si="400"/>
        <v/>
      </c>
      <c r="Q907" s="371" t="str">
        <f t="shared" si="401"/>
        <v/>
      </c>
      <c r="R907" s="371" t="str">
        <f t="shared" si="402"/>
        <v/>
      </c>
      <c r="S907" s="371" t="str">
        <f t="shared" si="403"/>
        <v/>
      </c>
      <c r="T907" s="443" t="str">
        <f t="shared" si="391"/>
        <v/>
      </c>
      <c r="U907" s="539"/>
      <c r="V907" s="117"/>
      <c r="W907" s="118"/>
      <c r="X907" s="119"/>
      <c r="Y907" s="120"/>
      <c r="Z907" s="122"/>
      <c r="AA907" s="121"/>
      <c r="AB907" s="443" t="str">
        <f t="shared" si="392"/>
        <v/>
      </c>
      <c r="AC907" s="734" t="str">
        <f t="shared" si="393"/>
        <v/>
      </c>
      <c r="AD907" s="372"/>
      <c r="AE907" s="485"/>
      <c r="AF907" s="373" t="str">
        <f t="shared" si="404"/>
        <v/>
      </c>
      <c r="AG907" s="373" t="str">
        <f t="shared" si="405"/>
        <v/>
      </c>
      <c r="AH907" s="374" t="str">
        <f t="shared" si="406"/>
        <v/>
      </c>
      <c r="AI907" s="375" t="str">
        <f t="shared" si="407"/>
        <v/>
      </c>
      <c r="AJ907" s="375" t="str">
        <f t="shared" si="408"/>
        <v/>
      </c>
      <c r="AK907" s="375" t="str">
        <f t="shared" si="409"/>
        <v/>
      </c>
      <c r="AL907" s="375" t="str">
        <f t="shared" si="410"/>
        <v/>
      </c>
      <c r="AM907" s="375" t="str">
        <f t="shared" si="411"/>
        <v/>
      </c>
      <c r="AN907" s="376" t="str">
        <f>IF(AF907="","",IF(OR(AH907="",AH907="-"),"－",IF(OR(AM907=8,AM907=9),"",IF(OR(AJ907=3,AJ907=4,AJ907=5,AJ907=6),VLOOKUP(AH907,INDEX((係数_バス貨物_ガソリン,係数_バス貨物_CNG,係数_バス貨物_軽油,係数_バス貨物_メタノール,係数_バス貨物_LPG),MATCH(AL907,【参考】排出ガスレベル!$AI$4:$AI$671,1),1,AR907):INDEX((係数_バス貨物_ガソリン,係数_バス貨物_CNG,係数_バス貨物_軽油,係数_バス貨物_メタノール,係数_バス貨物_LPG),MATCH(AL907+1,【参考】排出ガスレベル!$AI$4:$AI$671,1)-1,5,AR907),2,FALSE),IF(OR(AJ907=1,AJ907=2),VLOOKUP(AH907,INDEX((係数_乗用_ガソリン,係数_乗用_CNG,係数_乗用_軽油,係数_乗用_メタノール,係数_乗用_LPG),1,1,AR907):INDEX((係数_乗用_ガソリン,係数_乗用_CNG,係数_乗用_軽油,係数_乗用_メタノール,係数_乗用_LPG),125,5,AR907),2,FALSE))))))</f>
        <v/>
      </c>
      <c r="AO907" s="376" t="str">
        <f>IF(T907="","",IF(OR(AH907="",AH907="-"),"－",IF(OR(AM907=8,AM907=9),"",IF(OR(AJ907=3,AJ907=4,AJ907=5,AJ907=6),VLOOKUP(AH907,INDEX((係数_バス貨物_ガソリン,係数_バス貨物_CNG,係数_バス貨物_軽油,係数_バス貨物_メタノール,係数_バス貨物_LPG),MATCH(AL907,【参考】排出ガスレベル!$AI$4:$AI$671,1),1,AR907):INDEX((係数_バス貨物_ガソリン,係数_バス貨物_CNG,係数_バス貨物_軽油,係数_バス貨物_メタノール,係数_バス貨物_LPG),MATCH(AL907+1,【参考】排出ガスレベル!$AI$4:$AI$671,1)-1,5,AR907),3,FALSE),IF(OR(AJ907=1,AJ907=2),VLOOKUP(AH907,INDEX((係数_乗用_ガソリン,係数_乗用_CNG,係数_乗用_軽油,係数_乗用_メタノール,係数_乗用_LPG),1,1,AR907):INDEX((係数_乗用_ガソリン,係数_乗用_CNG,係数_乗用_軽油,係数_乗用_メタノール,係数_乗用_LPG),125,5,AR907),3,FALSE))))))</f>
        <v/>
      </c>
      <c r="AP907" s="375" t="str">
        <f t="shared" si="412"/>
        <v/>
      </c>
      <c r="AQ907" s="444" t="str">
        <f t="shared" si="413"/>
        <v/>
      </c>
      <c r="AR907" s="375" t="str">
        <f t="shared" si="416"/>
        <v/>
      </c>
      <c r="AS907" s="377" t="str">
        <f t="shared" si="414"/>
        <v/>
      </c>
      <c r="AT907" s="378" t="str">
        <f t="shared" si="415"/>
        <v/>
      </c>
      <c r="AX907" s="625" t="b">
        <f t="shared" si="417"/>
        <v>0</v>
      </c>
      <c r="AY907" s="7" t="str">
        <f t="shared" si="418"/>
        <v>FALSEFALSEFALSE</v>
      </c>
      <c r="AZ907" s="626">
        <f t="shared" si="394"/>
        <v>0</v>
      </c>
      <c r="BA907" s="627" t="str">
        <f t="shared" si="395"/>
        <v/>
      </c>
      <c r="BB907" s="627">
        <f t="shared" si="396"/>
        <v>0</v>
      </c>
      <c r="BC907" s="690" t="str">
        <f t="shared" si="397"/>
        <v/>
      </c>
    </row>
    <row r="908" spans="1:55">
      <c r="A908" s="381">
        <v>852</v>
      </c>
      <c r="B908" s="117"/>
      <c r="C908" s="288"/>
      <c r="D908" s="289"/>
      <c r="E908" s="289"/>
      <c r="F908" s="290"/>
      <c r="G908" s="292"/>
      <c r="H908" s="116"/>
      <c r="I908" s="292"/>
      <c r="J908" s="116"/>
      <c r="K908" s="370" t="str">
        <f t="shared" si="388"/>
        <v/>
      </c>
      <c r="L908" s="370">
        <f t="shared" si="389"/>
        <v>0</v>
      </c>
      <c r="M908" s="370">
        <f t="shared" si="390"/>
        <v>0</v>
      </c>
      <c r="N908" s="371" t="str">
        <f t="shared" si="398"/>
        <v/>
      </c>
      <c r="O908" s="371" t="str">
        <f t="shared" si="399"/>
        <v/>
      </c>
      <c r="P908" s="371" t="str">
        <f t="shared" si="400"/>
        <v/>
      </c>
      <c r="Q908" s="371" t="str">
        <f t="shared" si="401"/>
        <v/>
      </c>
      <c r="R908" s="371" t="str">
        <f t="shared" si="402"/>
        <v/>
      </c>
      <c r="S908" s="371" t="str">
        <f t="shared" si="403"/>
        <v/>
      </c>
      <c r="T908" s="443" t="str">
        <f t="shared" si="391"/>
        <v/>
      </c>
      <c r="U908" s="539"/>
      <c r="V908" s="117"/>
      <c r="W908" s="118"/>
      <c r="X908" s="119"/>
      <c r="Y908" s="120"/>
      <c r="Z908" s="122"/>
      <c r="AA908" s="121"/>
      <c r="AB908" s="443" t="str">
        <f t="shared" si="392"/>
        <v/>
      </c>
      <c r="AC908" s="734" t="str">
        <f t="shared" si="393"/>
        <v/>
      </c>
      <c r="AD908" s="372"/>
      <c r="AE908" s="485"/>
      <c r="AF908" s="373" t="str">
        <f t="shared" si="404"/>
        <v/>
      </c>
      <c r="AG908" s="373" t="str">
        <f t="shared" si="405"/>
        <v/>
      </c>
      <c r="AH908" s="374" t="str">
        <f t="shared" si="406"/>
        <v/>
      </c>
      <c r="AI908" s="375" t="str">
        <f t="shared" si="407"/>
        <v/>
      </c>
      <c r="AJ908" s="375" t="str">
        <f t="shared" si="408"/>
        <v/>
      </c>
      <c r="AK908" s="375" t="str">
        <f t="shared" si="409"/>
        <v/>
      </c>
      <c r="AL908" s="375" t="str">
        <f t="shared" si="410"/>
        <v/>
      </c>
      <c r="AM908" s="375" t="str">
        <f t="shared" si="411"/>
        <v/>
      </c>
      <c r="AN908" s="376" t="str">
        <f>IF(AF908="","",IF(OR(AH908="",AH908="-"),"－",IF(OR(AM908=8,AM908=9),"",IF(OR(AJ908=3,AJ908=4,AJ908=5,AJ908=6),VLOOKUP(AH908,INDEX((係数_バス貨物_ガソリン,係数_バス貨物_CNG,係数_バス貨物_軽油,係数_バス貨物_メタノール,係数_バス貨物_LPG),MATCH(AL908,【参考】排出ガスレベル!$AI$4:$AI$671,1),1,AR908):INDEX((係数_バス貨物_ガソリン,係数_バス貨物_CNG,係数_バス貨物_軽油,係数_バス貨物_メタノール,係数_バス貨物_LPG),MATCH(AL908+1,【参考】排出ガスレベル!$AI$4:$AI$671,1)-1,5,AR908),2,FALSE),IF(OR(AJ908=1,AJ908=2),VLOOKUP(AH908,INDEX((係数_乗用_ガソリン,係数_乗用_CNG,係数_乗用_軽油,係数_乗用_メタノール,係数_乗用_LPG),1,1,AR908):INDEX((係数_乗用_ガソリン,係数_乗用_CNG,係数_乗用_軽油,係数_乗用_メタノール,係数_乗用_LPG),125,5,AR908),2,FALSE))))))</f>
        <v/>
      </c>
      <c r="AO908" s="376" t="str">
        <f>IF(T908="","",IF(OR(AH908="",AH908="-"),"－",IF(OR(AM908=8,AM908=9),"",IF(OR(AJ908=3,AJ908=4,AJ908=5,AJ908=6),VLOOKUP(AH908,INDEX((係数_バス貨物_ガソリン,係数_バス貨物_CNG,係数_バス貨物_軽油,係数_バス貨物_メタノール,係数_バス貨物_LPG),MATCH(AL908,【参考】排出ガスレベル!$AI$4:$AI$671,1),1,AR908):INDEX((係数_バス貨物_ガソリン,係数_バス貨物_CNG,係数_バス貨物_軽油,係数_バス貨物_メタノール,係数_バス貨物_LPG),MATCH(AL908+1,【参考】排出ガスレベル!$AI$4:$AI$671,1)-1,5,AR908),3,FALSE),IF(OR(AJ908=1,AJ908=2),VLOOKUP(AH908,INDEX((係数_乗用_ガソリン,係数_乗用_CNG,係数_乗用_軽油,係数_乗用_メタノール,係数_乗用_LPG),1,1,AR908):INDEX((係数_乗用_ガソリン,係数_乗用_CNG,係数_乗用_軽油,係数_乗用_メタノール,係数_乗用_LPG),125,5,AR908),3,FALSE))))))</f>
        <v/>
      </c>
      <c r="AP908" s="375" t="str">
        <f t="shared" si="412"/>
        <v/>
      </c>
      <c r="AQ908" s="444" t="str">
        <f t="shared" si="413"/>
        <v/>
      </c>
      <c r="AR908" s="375" t="str">
        <f t="shared" si="416"/>
        <v/>
      </c>
      <c r="AS908" s="377" t="str">
        <f t="shared" si="414"/>
        <v/>
      </c>
      <c r="AT908" s="378" t="str">
        <f t="shared" si="415"/>
        <v/>
      </c>
      <c r="AX908" s="625" t="b">
        <f t="shared" si="417"/>
        <v>0</v>
      </c>
      <c r="AY908" s="7" t="str">
        <f t="shared" si="418"/>
        <v>FALSEFALSEFALSE</v>
      </c>
      <c r="AZ908" s="626">
        <f t="shared" si="394"/>
        <v>0</v>
      </c>
      <c r="BA908" s="627" t="str">
        <f t="shared" si="395"/>
        <v/>
      </c>
      <c r="BB908" s="627">
        <f t="shared" si="396"/>
        <v>0</v>
      </c>
      <c r="BC908" s="690" t="str">
        <f t="shared" si="397"/>
        <v/>
      </c>
    </row>
    <row r="909" spans="1:55">
      <c r="A909" s="381">
        <v>853</v>
      </c>
      <c r="B909" s="117"/>
      <c r="C909" s="288"/>
      <c r="D909" s="289"/>
      <c r="E909" s="289"/>
      <c r="F909" s="290"/>
      <c r="G909" s="292"/>
      <c r="H909" s="116"/>
      <c r="I909" s="292"/>
      <c r="J909" s="116"/>
      <c r="K909" s="370" t="str">
        <f t="shared" si="388"/>
        <v/>
      </c>
      <c r="L909" s="370">
        <f t="shared" si="389"/>
        <v>0</v>
      </c>
      <c r="M909" s="370">
        <f t="shared" si="390"/>
        <v>0</v>
      </c>
      <c r="N909" s="371" t="str">
        <f t="shared" si="398"/>
        <v/>
      </c>
      <c r="O909" s="371" t="str">
        <f t="shared" si="399"/>
        <v/>
      </c>
      <c r="P909" s="371" t="str">
        <f t="shared" si="400"/>
        <v/>
      </c>
      <c r="Q909" s="371" t="str">
        <f t="shared" si="401"/>
        <v/>
      </c>
      <c r="R909" s="371" t="str">
        <f t="shared" si="402"/>
        <v/>
      </c>
      <c r="S909" s="371" t="str">
        <f t="shared" si="403"/>
        <v/>
      </c>
      <c r="T909" s="443" t="str">
        <f t="shared" si="391"/>
        <v/>
      </c>
      <c r="U909" s="539"/>
      <c r="V909" s="117"/>
      <c r="W909" s="118"/>
      <c r="X909" s="119"/>
      <c r="Y909" s="120"/>
      <c r="Z909" s="122"/>
      <c r="AA909" s="121"/>
      <c r="AB909" s="443" t="str">
        <f t="shared" si="392"/>
        <v/>
      </c>
      <c r="AC909" s="734" t="str">
        <f t="shared" si="393"/>
        <v/>
      </c>
      <c r="AD909" s="372"/>
      <c r="AE909" s="485"/>
      <c r="AF909" s="373" t="str">
        <f t="shared" si="404"/>
        <v/>
      </c>
      <c r="AG909" s="373" t="str">
        <f t="shared" si="405"/>
        <v/>
      </c>
      <c r="AH909" s="374" t="str">
        <f t="shared" si="406"/>
        <v/>
      </c>
      <c r="AI909" s="375" t="str">
        <f t="shared" si="407"/>
        <v/>
      </c>
      <c r="AJ909" s="375" t="str">
        <f t="shared" si="408"/>
        <v/>
      </c>
      <c r="AK909" s="375" t="str">
        <f t="shared" si="409"/>
        <v/>
      </c>
      <c r="AL909" s="375" t="str">
        <f t="shared" si="410"/>
        <v/>
      </c>
      <c r="AM909" s="375" t="str">
        <f t="shared" si="411"/>
        <v/>
      </c>
      <c r="AN909" s="376" t="str">
        <f>IF(AF909="","",IF(OR(AH909="",AH909="-"),"－",IF(OR(AM909=8,AM909=9),"",IF(OR(AJ909=3,AJ909=4,AJ909=5,AJ909=6),VLOOKUP(AH909,INDEX((係数_バス貨物_ガソリン,係数_バス貨物_CNG,係数_バス貨物_軽油,係数_バス貨物_メタノール,係数_バス貨物_LPG),MATCH(AL909,【参考】排出ガスレベル!$AI$4:$AI$671,1),1,AR909):INDEX((係数_バス貨物_ガソリン,係数_バス貨物_CNG,係数_バス貨物_軽油,係数_バス貨物_メタノール,係数_バス貨物_LPG),MATCH(AL909+1,【参考】排出ガスレベル!$AI$4:$AI$671,1)-1,5,AR909),2,FALSE),IF(OR(AJ909=1,AJ909=2),VLOOKUP(AH909,INDEX((係数_乗用_ガソリン,係数_乗用_CNG,係数_乗用_軽油,係数_乗用_メタノール,係数_乗用_LPG),1,1,AR909):INDEX((係数_乗用_ガソリン,係数_乗用_CNG,係数_乗用_軽油,係数_乗用_メタノール,係数_乗用_LPG),125,5,AR909),2,FALSE))))))</f>
        <v/>
      </c>
      <c r="AO909" s="376" t="str">
        <f>IF(T909="","",IF(OR(AH909="",AH909="-"),"－",IF(OR(AM909=8,AM909=9),"",IF(OR(AJ909=3,AJ909=4,AJ909=5,AJ909=6),VLOOKUP(AH909,INDEX((係数_バス貨物_ガソリン,係数_バス貨物_CNG,係数_バス貨物_軽油,係数_バス貨物_メタノール,係数_バス貨物_LPG),MATCH(AL909,【参考】排出ガスレベル!$AI$4:$AI$671,1),1,AR909):INDEX((係数_バス貨物_ガソリン,係数_バス貨物_CNG,係数_バス貨物_軽油,係数_バス貨物_メタノール,係数_バス貨物_LPG),MATCH(AL909+1,【参考】排出ガスレベル!$AI$4:$AI$671,1)-1,5,AR909),3,FALSE),IF(OR(AJ909=1,AJ909=2),VLOOKUP(AH909,INDEX((係数_乗用_ガソリン,係数_乗用_CNG,係数_乗用_軽油,係数_乗用_メタノール,係数_乗用_LPG),1,1,AR909):INDEX((係数_乗用_ガソリン,係数_乗用_CNG,係数_乗用_軽油,係数_乗用_メタノール,係数_乗用_LPG),125,5,AR909),3,FALSE))))))</f>
        <v/>
      </c>
      <c r="AP909" s="375" t="str">
        <f t="shared" si="412"/>
        <v/>
      </c>
      <c r="AQ909" s="444" t="str">
        <f t="shared" si="413"/>
        <v/>
      </c>
      <c r="AR909" s="375" t="str">
        <f t="shared" si="416"/>
        <v/>
      </c>
      <c r="AS909" s="377" t="str">
        <f t="shared" si="414"/>
        <v/>
      </c>
      <c r="AT909" s="378" t="str">
        <f t="shared" si="415"/>
        <v/>
      </c>
      <c r="AX909" s="625" t="b">
        <f t="shared" si="417"/>
        <v>0</v>
      </c>
      <c r="AY909" s="7" t="str">
        <f t="shared" si="418"/>
        <v>FALSEFALSEFALSE</v>
      </c>
      <c r="AZ909" s="626">
        <f t="shared" si="394"/>
        <v>0</v>
      </c>
      <c r="BA909" s="627" t="str">
        <f t="shared" si="395"/>
        <v/>
      </c>
      <c r="BB909" s="627">
        <f t="shared" si="396"/>
        <v>0</v>
      </c>
      <c r="BC909" s="690" t="str">
        <f t="shared" si="397"/>
        <v/>
      </c>
    </row>
    <row r="910" spans="1:55">
      <c r="A910" s="381">
        <v>854</v>
      </c>
      <c r="B910" s="117"/>
      <c r="C910" s="288"/>
      <c r="D910" s="289"/>
      <c r="E910" s="289"/>
      <c r="F910" s="290"/>
      <c r="G910" s="292"/>
      <c r="H910" s="116"/>
      <c r="I910" s="292"/>
      <c r="J910" s="116"/>
      <c r="K910" s="370" t="str">
        <f t="shared" si="388"/>
        <v/>
      </c>
      <c r="L910" s="370">
        <f t="shared" si="389"/>
        <v>0</v>
      </c>
      <c r="M910" s="370">
        <f t="shared" si="390"/>
        <v>0</v>
      </c>
      <c r="N910" s="371" t="str">
        <f t="shared" si="398"/>
        <v/>
      </c>
      <c r="O910" s="371" t="str">
        <f t="shared" si="399"/>
        <v/>
      </c>
      <c r="P910" s="371" t="str">
        <f t="shared" si="400"/>
        <v/>
      </c>
      <c r="Q910" s="371" t="str">
        <f t="shared" si="401"/>
        <v/>
      </c>
      <c r="R910" s="371" t="str">
        <f t="shared" si="402"/>
        <v/>
      </c>
      <c r="S910" s="371" t="str">
        <f t="shared" si="403"/>
        <v/>
      </c>
      <c r="T910" s="443" t="str">
        <f t="shared" si="391"/>
        <v/>
      </c>
      <c r="U910" s="539"/>
      <c r="V910" s="117"/>
      <c r="W910" s="118"/>
      <c r="X910" s="119"/>
      <c r="Y910" s="120"/>
      <c r="Z910" s="122"/>
      <c r="AA910" s="121"/>
      <c r="AB910" s="443" t="str">
        <f t="shared" si="392"/>
        <v/>
      </c>
      <c r="AC910" s="734" t="str">
        <f t="shared" si="393"/>
        <v/>
      </c>
      <c r="AD910" s="372"/>
      <c r="AE910" s="485"/>
      <c r="AF910" s="373" t="str">
        <f t="shared" si="404"/>
        <v/>
      </c>
      <c r="AG910" s="373" t="str">
        <f t="shared" si="405"/>
        <v/>
      </c>
      <c r="AH910" s="374" t="str">
        <f t="shared" si="406"/>
        <v/>
      </c>
      <c r="AI910" s="375" t="str">
        <f t="shared" si="407"/>
        <v/>
      </c>
      <c r="AJ910" s="375" t="str">
        <f t="shared" si="408"/>
        <v/>
      </c>
      <c r="AK910" s="375" t="str">
        <f t="shared" si="409"/>
        <v/>
      </c>
      <c r="AL910" s="375" t="str">
        <f t="shared" si="410"/>
        <v/>
      </c>
      <c r="AM910" s="375" t="str">
        <f t="shared" si="411"/>
        <v/>
      </c>
      <c r="AN910" s="376" t="str">
        <f>IF(AF910="","",IF(OR(AH910="",AH910="-"),"－",IF(OR(AM910=8,AM910=9),"",IF(OR(AJ910=3,AJ910=4,AJ910=5,AJ910=6),VLOOKUP(AH910,INDEX((係数_バス貨物_ガソリン,係数_バス貨物_CNG,係数_バス貨物_軽油,係数_バス貨物_メタノール,係数_バス貨物_LPG),MATCH(AL910,【参考】排出ガスレベル!$AI$4:$AI$671,1),1,AR910):INDEX((係数_バス貨物_ガソリン,係数_バス貨物_CNG,係数_バス貨物_軽油,係数_バス貨物_メタノール,係数_バス貨物_LPG),MATCH(AL910+1,【参考】排出ガスレベル!$AI$4:$AI$671,1)-1,5,AR910),2,FALSE),IF(OR(AJ910=1,AJ910=2),VLOOKUP(AH910,INDEX((係数_乗用_ガソリン,係数_乗用_CNG,係数_乗用_軽油,係数_乗用_メタノール,係数_乗用_LPG),1,1,AR910):INDEX((係数_乗用_ガソリン,係数_乗用_CNG,係数_乗用_軽油,係数_乗用_メタノール,係数_乗用_LPG),125,5,AR910),2,FALSE))))))</f>
        <v/>
      </c>
      <c r="AO910" s="376" t="str">
        <f>IF(T910="","",IF(OR(AH910="",AH910="-"),"－",IF(OR(AM910=8,AM910=9),"",IF(OR(AJ910=3,AJ910=4,AJ910=5,AJ910=6),VLOOKUP(AH910,INDEX((係数_バス貨物_ガソリン,係数_バス貨物_CNG,係数_バス貨物_軽油,係数_バス貨物_メタノール,係数_バス貨物_LPG),MATCH(AL910,【参考】排出ガスレベル!$AI$4:$AI$671,1),1,AR910):INDEX((係数_バス貨物_ガソリン,係数_バス貨物_CNG,係数_バス貨物_軽油,係数_バス貨物_メタノール,係数_バス貨物_LPG),MATCH(AL910+1,【参考】排出ガスレベル!$AI$4:$AI$671,1)-1,5,AR910),3,FALSE),IF(OR(AJ910=1,AJ910=2),VLOOKUP(AH910,INDEX((係数_乗用_ガソリン,係数_乗用_CNG,係数_乗用_軽油,係数_乗用_メタノール,係数_乗用_LPG),1,1,AR910):INDEX((係数_乗用_ガソリン,係数_乗用_CNG,係数_乗用_軽油,係数_乗用_メタノール,係数_乗用_LPG),125,5,AR910),3,FALSE))))))</f>
        <v/>
      </c>
      <c r="AP910" s="375" t="str">
        <f t="shared" si="412"/>
        <v/>
      </c>
      <c r="AQ910" s="444" t="str">
        <f t="shared" si="413"/>
        <v/>
      </c>
      <c r="AR910" s="375" t="str">
        <f t="shared" si="416"/>
        <v/>
      </c>
      <c r="AS910" s="377" t="str">
        <f t="shared" si="414"/>
        <v/>
      </c>
      <c r="AT910" s="378" t="str">
        <f t="shared" si="415"/>
        <v/>
      </c>
      <c r="AX910" s="625" t="b">
        <f t="shared" si="417"/>
        <v>0</v>
      </c>
      <c r="AY910" s="7" t="str">
        <f t="shared" si="418"/>
        <v>FALSEFALSEFALSE</v>
      </c>
      <c r="AZ910" s="626">
        <f t="shared" si="394"/>
        <v>0</v>
      </c>
      <c r="BA910" s="627" t="str">
        <f t="shared" si="395"/>
        <v/>
      </c>
      <c r="BB910" s="627">
        <f t="shared" si="396"/>
        <v>0</v>
      </c>
      <c r="BC910" s="690" t="str">
        <f t="shared" si="397"/>
        <v/>
      </c>
    </row>
    <row r="911" spans="1:55">
      <c r="A911" s="381">
        <v>855</v>
      </c>
      <c r="B911" s="117"/>
      <c r="C911" s="288"/>
      <c r="D911" s="289"/>
      <c r="E911" s="289"/>
      <c r="F911" s="290"/>
      <c r="G911" s="292"/>
      <c r="H911" s="116"/>
      <c r="I911" s="292"/>
      <c r="J911" s="116"/>
      <c r="K911" s="370" t="str">
        <f t="shared" si="388"/>
        <v/>
      </c>
      <c r="L911" s="370">
        <f t="shared" si="389"/>
        <v>0</v>
      </c>
      <c r="M911" s="370">
        <f t="shared" si="390"/>
        <v>0</v>
      </c>
      <c r="N911" s="371" t="str">
        <f t="shared" si="398"/>
        <v/>
      </c>
      <c r="O911" s="371" t="str">
        <f t="shared" si="399"/>
        <v/>
      </c>
      <c r="P911" s="371" t="str">
        <f t="shared" si="400"/>
        <v/>
      </c>
      <c r="Q911" s="371" t="str">
        <f t="shared" si="401"/>
        <v/>
      </c>
      <c r="R911" s="371" t="str">
        <f t="shared" si="402"/>
        <v/>
      </c>
      <c r="S911" s="371" t="str">
        <f t="shared" si="403"/>
        <v/>
      </c>
      <c r="T911" s="443" t="str">
        <f t="shared" si="391"/>
        <v/>
      </c>
      <c r="U911" s="539"/>
      <c r="V911" s="117"/>
      <c r="W911" s="118"/>
      <c r="X911" s="119"/>
      <c r="Y911" s="120"/>
      <c r="Z911" s="122"/>
      <c r="AA911" s="121"/>
      <c r="AB911" s="443" t="str">
        <f t="shared" si="392"/>
        <v/>
      </c>
      <c r="AC911" s="734" t="str">
        <f t="shared" si="393"/>
        <v/>
      </c>
      <c r="AD911" s="372"/>
      <c r="AE911" s="485"/>
      <c r="AF911" s="373" t="str">
        <f t="shared" si="404"/>
        <v/>
      </c>
      <c r="AG911" s="373" t="str">
        <f t="shared" si="405"/>
        <v/>
      </c>
      <c r="AH911" s="374" t="str">
        <f t="shared" si="406"/>
        <v/>
      </c>
      <c r="AI911" s="375" t="str">
        <f t="shared" si="407"/>
        <v/>
      </c>
      <c r="AJ911" s="375" t="str">
        <f t="shared" si="408"/>
        <v/>
      </c>
      <c r="AK911" s="375" t="str">
        <f t="shared" si="409"/>
        <v/>
      </c>
      <c r="AL911" s="375" t="str">
        <f t="shared" si="410"/>
        <v/>
      </c>
      <c r="AM911" s="375" t="str">
        <f t="shared" si="411"/>
        <v/>
      </c>
      <c r="AN911" s="376" t="str">
        <f>IF(AF911="","",IF(OR(AH911="",AH911="-"),"－",IF(OR(AM911=8,AM911=9),"",IF(OR(AJ911=3,AJ911=4,AJ911=5,AJ911=6),VLOOKUP(AH911,INDEX((係数_バス貨物_ガソリン,係数_バス貨物_CNG,係数_バス貨物_軽油,係数_バス貨物_メタノール,係数_バス貨物_LPG),MATCH(AL911,【参考】排出ガスレベル!$AI$4:$AI$671,1),1,AR911):INDEX((係数_バス貨物_ガソリン,係数_バス貨物_CNG,係数_バス貨物_軽油,係数_バス貨物_メタノール,係数_バス貨物_LPG),MATCH(AL911+1,【参考】排出ガスレベル!$AI$4:$AI$671,1)-1,5,AR911),2,FALSE),IF(OR(AJ911=1,AJ911=2),VLOOKUP(AH911,INDEX((係数_乗用_ガソリン,係数_乗用_CNG,係数_乗用_軽油,係数_乗用_メタノール,係数_乗用_LPG),1,1,AR911):INDEX((係数_乗用_ガソリン,係数_乗用_CNG,係数_乗用_軽油,係数_乗用_メタノール,係数_乗用_LPG),125,5,AR911),2,FALSE))))))</f>
        <v/>
      </c>
      <c r="AO911" s="376" t="str">
        <f>IF(T911="","",IF(OR(AH911="",AH911="-"),"－",IF(OR(AM911=8,AM911=9),"",IF(OR(AJ911=3,AJ911=4,AJ911=5,AJ911=6),VLOOKUP(AH911,INDEX((係数_バス貨物_ガソリン,係数_バス貨物_CNG,係数_バス貨物_軽油,係数_バス貨物_メタノール,係数_バス貨物_LPG),MATCH(AL911,【参考】排出ガスレベル!$AI$4:$AI$671,1),1,AR911):INDEX((係数_バス貨物_ガソリン,係数_バス貨物_CNG,係数_バス貨物_軽油,係数_バス貨物_メタノール,係数_バス貨物_LPG),MATCH(AL911+1,【参考】排出ガスレベル!$AI$4:$AI$671,1)-1,5,AR911),3,FALSE),IF(OR(AJ911=1,AJ911=2),VLOOKUP(AH911,INDEX((係数_乗用_ガソリン,係数_乗用_CNG,係数_乗用_軽油,係数_乗用_メタノール,係数_乗用_LPG),1,1,AR911):INDEX((係数_乗用_ガソリン,係数_乗用_CNG,係数_乗用_軽油,係数_乗用_メタノール,係数_乗用_LPG),125,5,AR911),3,FALSE))))))</f>
        <v/>
      </c>
      <c r="AP911" s="375" t="str">
        <f t="shared" si="412"/>
        <v/>
      </c>
      <c r="AQ911" s="444" t="str">
        <f t="shared" si="413"/>
        <v/>
      </c>
      <c r="AR911" s="375" t="str">
        <f t="shared" si="416"/>
        <v/>
      </c>
      <c r="AS911" s="377" t="str">
        <f t="shared" si="414"/>
        <v/>
      </c>
      <c r="AT911" s="378" t="str">
        <f t="shared" si="415"/>
        <v/>
      </c>
      <c r="AX911" s="625" t="b">
        <f t="shared" si="417"/>
        <v>0</v>
      </c>
      <c r="AY911" s="7" t="str">
        <f t="shared" si="418"/>
        <v>FALSEFALSEFALSE</v>
      </c>
      <c r="AZ911" s="626">
        <f t="shared" si="394"/>
        <v>0</v>
      </c>
      <c r="BA911" s="627" t="str">
        <f t="shared" si="395"/>
        <v/>
      </c>
      <c r="BB911" s="627">
        <f t="shared" si="396"/>
        <v>0</v>
      </c>
      <c r="BC911" s="690" t="str">
        <f t="shared" si="397"/>
        <v/>
      </c>
    </row>
    <row r="912" spans="1:55">
      <c r="A912" s="381">
        <v>856</v>
      </c>
      <c r="B912" s="117"/>
      <c r="C912" s="288"/>
      <c r="D912" s="289"/>
      <c r="E912" s="289"/>
      <c r="F912" s="290"/>
      <c r="G912" s="292"/>
      <c r="H912" s="116"/>
      <c r="I912" s="292"/>
      <c r="J912" s="116"/>
      <c r="K912" s="370" t="str">
        <f t="shared" si="388"/>
        <v/>
      </c>
      <c r="L912" s="370">
        <f t="shared" si="389"/>
        <v>0</v>
      </c>
      <c r="M912" s="370">
        <f t="shared" si="390"/>
        <v>0</v>
      </c>
      <c r="N912" s="371" t="str">
        <f t="shared" si="398"/>
        <v/>
      </c>
      <c r="O912" s="371" t="str">
        <f t="shared" si="399"/>
        <v/>
      </c>
      <c r="P912" s="371" t="str">
        <f t="shared" si="400"/>
        <v/>
      </c>
      <c r="Q912" s="371" t="str">
        <f t="shared" si="401"/>
        <v/>
      </c>
      <c r="R912" s="371" t="str">
        <f t="shared" si="402"/>
        <v/>
      </c>
      <c r="S912" s="371" t="str">
        <f t="shared" si="403"/>
        <v/>
      </c>
      <c r="T912" s="443" t="str">
        <f t="shared" si="391"/>
        <v/>
      </c>
      <c r="U912" s="539"/>
      <c r="V912" s="117"/>
      <c r="W912" s="118"/>
      <c r="X912" s="119"/>
      <c r="Y912" s="120"/>
      <c r="Z912" s="122"/>
      <c r="AA912" s="121"/>
      <c r="AB912" s="443" t="str">
        <f t="shared" si="392"/>
        <v/>
      </c>
      <c r="AC912" s="734" t="str">
        <f t="shared" si="393"/>
        <v/>
      </c>
      <c r="AD912" s="372"/>
      <c r="AE912" s="485"/>
      <c r="AF912" s="373" t="str">
        <f t="shared" si="404"/>
        <v/>
      </c>
      <c r="AG912" s="373" t="str">
        <f t="shared" si="405"/>
        <v/>
      </c>
      <c r="AH912" s="374" t="str">
        <f t="shared" si="406"/>
        <v/>
      </c>
      <c r="AI912" s="375" t="str">
        <f t="shared" si="407"/>
        <v/>
      </c>
      <c r="AJ912" s="375" t="str">
        <f t="shared" si="408"/>
        <v/>
      </c>
      <c r="AK912" s="375" t="str">
        <f t="shared" si="409"/>
        <v/>
      </c>
      <c r="AL912" s="375" t="str">
        <f t="shared" si="410"/>
        <v/>
      </c>
      <c r="AM912" s="375" t="str">
        <f t="shared" si="411"/>
        <v/>
      </c>
      <c r="AN912" s="376" t="str">
        <f>IF(AF912="","",IF(OR(AH912="",AH912="-"),"－",IF(OR(AM912=8,AM912=9),"",IF(OR(AJ912=3,AJ912=4,AJ912=5,AJ912=6),VLOOKUP(AH912,INDEX((係数_バス貨物_ガソリン,係数_バス貨物_CNG,係数_バス貨物_軽油,係数_バス貨物_メタノール,係数_バス貨物_LPG),MATCH(AL912,【参考】排出ガスレベル!$AI$4:$AI$671,1),1,AR912):INDEX((係数_バス貨物_ガソリン,係数_バス貨物_CNG,係数_バス貨物_軽油,係数_バス貨物_メタノール,係数_バス貨物_LPG),MATCH(AL912+1,【参考】排出ガスレベル!$AI$4:$AI$671,1)-1,5,AR912),2,FALSE),IF(OR(AJ912=1,AJ912=2),VLOOKUP(AH912,INDEX((係数_乗用_ガソリン,係数_乗用_CNG,係数_乗用_軽油,係数_乗用_メタノール,係数_乗用_LPG),1,1,AR912):INDEX((係数_乗用_ガソリン,係数_乗用_CNG,係数_乗用_軽油,係数_乗用_メタノール,係数_乗用_LPG),125,5,AR912),2,FALSE))))))</f>
        <v/>
      </c>
      <c r="AO912" s="376" t="str">
        <f>IF(T912="","",IF(OR(AH912="",AH912="-"),"－",IF(OR(AM912=8,AM912=9),"",IF(OR(AJ912=3,AJ912=4,AJ912=5,AJ912=6),VLOOKUP(AH912,INDEX((係数_バス貨物_ガソリン,係数_バス貨物_CNG,係数_バス貨物_軽油,係数_バス貨物_メタノール,係数_バス貨物_LPG),MATCH(AL912,【参考】排出ガスレベル!$AI$4:$AI$671,1),1,AR912):INDEX((係数_バス貨物_ガソリン,係数_バス貨物_CNG,係数_バス貨物_軽油,係数_バス貨物_メタノール,係数_バス貨物_LPG),MATCH(AL912+1,【参考】排出ガスレベル!$AI$4:$AI$671,1)-1,5,AR912),3,FALSE),IF(OR(AJ912=1,AJ912=2),VLOOKUP(AH912,INDEX((係数_乗用_ガソリン,係数_乗用_CNG,係数_乗用_軽油,係数_乗用_メタノール,係数_乗用_LPG),1,1,AR912):INDEX((係数_乗用_ガソリン,係数_乗用_CNG,係数_乗用_軽油,係数_乗用_メタノール,係数_乗用_LPG),125,5,AR912),3,FALSE))))))</f>
        <v/>
      </c>
      <c r="AP912" s="375" t="str">
        <f t="shared" si="412"/>
        <v/>
      </c>
      <c r="AQ912" s="444" t="str">
        <f t="shared" si="413"/>
        <v/>
      </c>
      <c r="AR912" s="375" t="str">
        <f t="shared" si="416"/>
        <v/>
      </c>
      <c r="AS912" s="377" t="str">
        <f t="shared" si="414"/>
        <v/>
      </c>
      <c r="AT912" s="378" t="str">
        <f t="shared" si="415"/>
        <v/>
      </c>
      <c r="AX912" s="625" t="b">
        <f t="shared" si="417"/>
        <v>0</v>
      </c>
      <c r="AY912" s="7" t="str">
        <f t="shared" si="418"/>
        <v>FALSEFALSEFALSE</v>
      </c>
      <c r="AZ912" s="626">
        <f t="shared" si="394"/>
        <v>0</v>
      </c>
      <c r="BA912" s="627" t="str">
        <f t="shared" si="395"/>
        <v/>
      </c>
      <c r="BB912" s="627">
        <f t="shared" si="396"/>
        <v>0</v>
      </c>
      <c r="BC912" s="690" t="str">
        <f t="shared" si="397"/>
        <v/>
      </c>
    </row>
    <row r="913" spans="1:55">
      <c r="A913" s="381">
        <v>857</v>
      </c>
      <c r="B913" s="117"/>
      <c r="C913" s="288"/>
      <c r="D913" s="289"/>
      <c r="E913" s="289"/>
      <c r="F913" s="290"/>
      <c r="G913" s="292"/>
      <c r="H913" s="116"/>
      <c r="I913" s="292"/>
      <c r="J913" s="116"/>
      <c r="K913" s="370" t="str">
        <f t="shared" si="388"/>
        <v/>
      </c>
      <c r="L913" s="370">
        <f t="shared" si="389"/>
        <v>0</v>
      </c>
      <c r="M913" s="370">
        <f t="shared" si="390"/>
        <v>0</v>
      </c>
      <c r="N913" s="371" t="str">
        <f t="shared" si="398"/>
        <v/>
      </c>
      <c r="O913" s="371" t="str">
        <f t="shared" si="399"/>
        <v/>
      </c>
      <c r="P913" s="371" t="str">
        <f t="shared" si="400"/>
        <v/>
      </c>
      <c r="Q913" s="371" t="str">
        <f t="shared" si="401"/>
        <v/>
      </c>
      <c r="R913" s="371" t="str">
        <f t="shared" si="402"/>
        <v/>
      </c>
      <c r="S913" s="371" t="str">
        <f t="shared" si="403"/>
        <v/>
      </c>
      <c r="T913" s="443" t="str">
        <f t="shared" si="391"/>
        <v/>
      </c>
      <c r="U913" s="539"/>
      <c r="V913" s="117"/>
      <c r="W913" s="118"/>
      <c r="X913" s="119"/>
      <c r="Y913" s="120"/>
      <c r="Z913" s="122"/>
      <c r="AA913" s="121"/>
      <c r="AB913" s="443" t="str">
        <f t="shared" si="392"/>
        <v/>
      </c>
      <c r="AC913" s="734" t="str">
        <f t="shared" si="393"/>
        <v/>
      </c>
      <c r="AD913" s="372"/>
      <c r="AE913" s="485"/>
      <c r="AF913" s="373" t="str">
        <f t="shared" si="404"/>
        <v/>
      </c>
      <c r="AG913" s="373" t="str">
        <f t="shared" si="405"/>
        <v/>
      </c>
      <c r="AH913" s="374" t="str">
        <f t="shared" si="406"/>
        <v/>
      </c>
      <c r="AI913" s="375" t="str">
        <f t="shared" si="407"/>
        <v/>
      </c>
      <c r="AJ913" s="375" t="str">
        <f t="shared" si="408"/>
        <v/>
      </c>
      <c r="AK913" s="375" t="str">
        <f t="shared" si="409"/>
        <v/>
      </c>
      <c r="AL913" s="375" t="str">
        <f t="shared" si="410"/>
        <v/>
      </c>
      <c r="AM913" s="375" t="str">
        <f t="shared" si="411"/>
        <v/>
      </c>
      <c r="AN913" s="376" t="str">
        <f>IF(AF913="","",IF(OR(AH913="",AH913="-"),"－",IF(OR(AM913=8,AM913=9),"",IF(OR(AJ913=3,AJ913=4,AJ913=5,AJ913=6),VLOOKUP(AH913,INDEX((係数_バス貨物_ガソリン,係数_バス貨物_CNG,係数_バス貨物_軽油,係数_バス貨物_メタノール,係数_バス貨物_LPG),MATCH(AL913,【参考】排出ガスレベル!$AI$4:$AI$671,1),1,AR913):INDEX((係数_バス貨物_ガソリン,係数_バス貨物_CNG,係数_バス貨物_軽油,係数_バス貨物_メタノール,係数_バス貨物_LPG),MATCH(AL913+1,【参考】排出ガスレベル!$AI$4:$AI$671,1)-1,5,AR913),2,FALSE),IF(OR(AJ913=1,AJ913=2),VLOOKUP(AH913,INDEX((係数_乗用_ガソリン,係数_乗用_CNG,係数_乗用_軽油,係数_乗用_メタノール,係数_乗用_LPG),1,1,AR913):INDEX((係数_乗用_ガソリン,係数_乗用_CNG,係数_乗用_軽油,係数_乗用_メタノール,係数_乗用_LPG),125,5,AR913),2,FALSE))))))</f>
        <v/>
      </c>
      <c r="AO913" s="376" t="str">
        <f>IF(T913="","",IF(OR(AH913="",AH913="-"),"－",IF(OR(AM913=8,AM913=9),"",IF(OR(AJ913=3,AJ913=4,AJ913=5,AJ913=6),VLOOKUP(AH913,INDEX((係数_バス貨物_ガソリン,係数_バス貨物_CNG,係数_バス貨物_軽油,係数_バス貨物_メタノール,係数_バス貨物_LPG),MATCH(AL913,【参考】排出ガスレベル!$AI$4:$AI$671,1),1,AR913):INDEX((係数_バス貨物_ガソリン,係数_バス貨物_CNG,係数_バス貨物_軽油,係数_バス貨物_メタノール,係数_バス貨物_LPG),MATCH(AL913+1,【参考】排出ガスレベル!$AI$4:$AI$671,1)-1,5,AR913),3,FALSE),IF(OR(AJ913=1,AJ913=2),VLOOKUP(AH913,INDEX((係数_乗用_ガソリン,係数_乗用_CNG,係数_乗用_軽油,係数_乗用_メタノール,係数_乗用_LPG),1,1,AR913):INDEX((係数_乗用_ガソリン,係数_乗用_CNG,係数_乗用_軽油,係数_乗用_メタノール,係数_乗用_LPG),125,5,AR913),3,FALSE))))))</f>
        <v/>
      </c>
      <c r="AP913" s="375" t="str">
        <f t="shared" si="412"/>
        <v/>
      </c>
      <c r="AQ913" s="444" t="str">
        <f t="shared" si="413"/>
        <v/>
      </c>
      <c r="AR913" s="375" t="str">
        <f t="shared" si="416"/>
        <v/>
      </c>
      <c r="AS913" s="377" t="str">
        <f t="shared" si="414"/>
        <v/>
      </c>
      <c r="AT913" s="378" t="str">
        <f t="shared" si="415"/>
        <v/>
      </c>
      <c r="AX913" s="625" t="b">
        <f t="shared" si="417"/>
        <v>0</v>
      </c>
      <c r="AY913" s="7" t="str">
        <f t="shared" si="418"/>
        <v>FALSEFALSEFALSE</v>
      </c>
      <c r="AZ913" s="626">
        <f t="shared" si="394"/>
        <v>0</v>
      </c>
      <c r="BA913" s="627" t="str">
        <f t="shared" si="395"/>
        <v/>
      </c>
      <c r="BB913" s="627">
        <f t="shared" si="396"/>
        <v>0</v>
      </c>
      <c r="BC913" s="690" t="str">
        <f t="shared" si="397"/>
        <v/>
      </c>
    </row>
    <row r="914" spans="1:55">
      <c r="A914" s="381">
        <v>858</v>
      </c>
      <c r="B914" s="117"/>
      <c r="C914" s="288"/>
      <c r="D914" s="289"/>
      <c r="E914" s="289"/>
      <c r="F914" s="290"/>
      <c r="G914" s="292"/>
      <c r="H914" s="116"/>
      <c r="I914" s="292"/>
      <c r="J914" s="116"/>
      <c r="K914" s="370" t="str">
        <f t="shared" si="388"/>
        <v/>
      </c>
      <c r="L914" s="370">
        <f t="shared" si="389"/>
        <v>0</v>
      </c>
      <c r="M914" s="370">
        <f t="shared" si="390"/>
        <v>0</v>
      </c>
      <c r="N914" s="371" t="str">
        <f t="shared" si="398"/>
        <v/>
      </c>
      <c r="O914" s="371" t="str">
        <f t="shared" si="399"/>
        <v/>
      </c>
      <c r="P914" s="371" t="str">
        <f t="shared" si="400"/>
        <v/>
      </c>
      <c r="Q914" s="371" t="str">
        <f t="shared" si="401"/>
        <v/>
      </c>
      <c r="R914" s="371" t="str">
        <f t="shared" si="402"/>
        <v/>
      </c>
      <c r="S914" s="371" t="str">
        <f t="shared" si="403"/>
        <v/>
      </c>
      <c r="T914" s="443" t="str">
        <f t="shared" si="391"/>
        <v/>
      </c>
      <c r="U914" s="539"/>
      <c r="V914" s="117"/>
      <c r="W914" s="118"/>
      <c r="X914" s="119"/>
      <c r="Y914" s="120"/>
      <c r="Z914" s="122"/>
      <c r="AA914" s="121"/>
      <c r="AB914" s="443" t="str">
        <f t="shared" si="392"/>
        <v/>
      </c>
      <c r="AC914" s="734" t="str">
        <f t="shared" si="393"/>
        <v/>
      </c>
      <c r="AD914" s="372"/>
      <c r="AE914" s="485"/>
      <c r="AF914" s="373" t="str">
        <f t="shared" si="404"/>
        <v/>
      </c>
      <c r="AG914" s="373" t="str">
        <f t="shared" si="405"/>
        <v/>
      </c>
      <c r="AH914" s="374" t="str">
        <f t="shared" si="406"/>
        <v/>
      </c>
      <c r="AI914" s="375" t="str">
        <f t="shared" si="407"/>
        <v/>
      </c>
      <c r="AJ914" s="375" t="str">
        <f t="shared" si="408"/>
        <v/>
      </c>
      <c r="AK914" s="375" t="str">
        <f t="shared" si="409"/>
        <v/>
      </c>
      <c r="AL914" s="375" t="str">
        <f t="shared" si="410"/>
        <v/>
      </c>
      <c r="AM914" s="375" t="str">
        <f t="shared" si="411"/>
        <v/>
      </c>
      <c r="AN914" s="376" t="str">
        <f>IF(AF914="","",IF(OR(AH914="",AH914="-"),"－",IF(OR(AM914=8,AM914=9),"",IF(OR(AJ914=3,AJ914=4,AJ914=5,AJ914=6),VLOOKUP(AH914,INDEX((係数_バス貨物_ガソリン,係数_バス貨物_CNG,係数_バス貨物_軽油,係数_バス貨物_メタノール,係数_バス貨物_LPG),MATCH(AL914,【参考】排出ガスレベル!$AI$4:$AI$671,1),1,AR914):INDEX((係数_バス貨物_ガソリン,係数_バス貨物_CNG,係数_バス貨物_軽油,係数_バス貨物_メタノール,係数_バス貨物_LPG),MATCH(AL914+1,【参考】排出ガスレベル!$AI$4:$AI$671,1)-1,5,AR914),2,FALSE),IF(OR(AJ914=1,AJ914=2),VLOOKUP(AH914,INDEX((係数_乗用_ガソリン,係数_乗用_CNG,係数_乗用_軽油,係数_乗用_メタノール,係数_乗用_LPG),1,1,AR914):INDEX((係数_乗用_ガソリン,係数_乗用_CNG,係数_乗用_軽油,係数_乗用_メタノール,係数_乗用_LPG),125,5,AR914),2,FALSE))))))</f>
        <v/>
      </c>
      <c r="AO914" s="376" t="str">
        <f>IF(T914="","",IF(OR(AH914="",AH914="-"),"－",IF(OR(AM914=8,AM914=9),"",IF(OR(AJ914=3,AJ914=4,AJ914=5,AJ914=6),VLOOKUP(AH914,INDEX((係数_バス貨物_ガソリン,係数_バス貨物_CNG,係数_バス貨物_軽油,係数_バス貨物_メタノール,係数_バス貨物_LPG),MATCH(AL914,【参考】排出ガスレベル!$AI$4:$AI$671,1),1,AR914):INDEX((係数_バス貨物_ガソリン,係数_バス貨物_CNG,係数_バス貨物_軽油,係数_バス貨物_メタノール,係数_バス貨物_LPG),MATCH(AL914+1,【参考】排出ガスレベル!$AI$4:$AI$671,1)-1,5,AR914),3,FALSE),IF(OR(AJ914=1,AJ914=2),VLOOKUP(AH914,INDEX((係数_乗用_ガソリン,係数_乗用_CNG,係数_乗用_軽油,係数_乗用_メタノール,係数_乗用_LPG),1,1,AR914):INDEX((係数_乗用_ガソリン,係数_乗用_CNG,係数_乗用_軽油,係数_乗用_メタノール,係数_乗用_LPG),125,5,AR914),3,FALSE))))))</f>
        <v/>
      </c>
      <c r="AP914" s="375" t="str">
        <f t="shared" si="412"/>
        <v/>
      </c>
      <c r="AQ914" s="444" t="str">
        <f t="shared" si="413"/>
        <v/>
      </c>
      <c r="AR914" s="375" t="str">
        <f t="shared" si="416"/>
        <v/>
      </c>
      <c r="AS914" s="377" t="str">
        <f t="shared" si="414"/>
        <v/>
      </c>
      <c r="AT914" s="378" t="str">
        <f t="shared" si="415"/>
        <v/>
      </c>
      <c r="AX914" s="625" t="b">
        <f t="shared" si="417"/>
        <v>0</v>
      </c>
      <c r="AY914" s="7" t="str">
        <f t="shared" si="418"/>
        <v>FALSEFALSEFALSE</v>
      </c>
      <c r="AZ914" s="626">
        <f t="shared" si="394"/>
        <v>0</v>
      </c>
      <c r="BA914" s="627" t="str">
        <f t="shared" si="395"/>
        <v/>
      </c>
      <c r="BB914" s="627">
        <f t="shared" si="396"/>
        <v>0</v>
      </c>
      <c r="BC914" s="690" t="str">
        <f t="shared" si="397"/>
        <v/>
      </c>
    </row>
    <row r="915" spans="1:55">
      <c r="A915" s="381">
        <v>859</v>
      </c>
      <c r="B915" s="117"/>
      <c r="C915" s="288"/>
      <c r="D915" s="289"/>
      <c r="E915" s="289"/>
      <c r="F915" s="290"/>
      <c r="G915" s="292"/>
      <c r="H915" s="116"/>
      <c r="I915" s="292"/>
      <c r="J915" s="116"/>
      <c r="K915" s="370" t="str">
        <f t="shared" si="388"/>
        <v/>
      </c>
      <c r="L915" s="370">
        <f t="shared" si="389"/>
        <v>0</v>
      </c>
      <c r="M915" s="370">
        <f t="shared" si="390"/>
        <v>0</v>
      </c>
      <c r="N915" s="371" t="str">
        <f t="shared" si="398"/>
        <v/>
      </c>
      <c r="O915" s="371" t="str">
        <f t="shared" si="399"/>
        <v/>
      </c>
      <c r="P915" s="371" t="str">
        <f t="shared" si="400"/>
        <v/>
      </c>
      <c r="Q915" s="371" t="str">
        <f t="shared" si="401"/>
        <v/>
      </c>
      <c r="R915" s="371" t="str">
        <f t="shared" si="402"/>
        <v/>
      </c>
      <c r="S915" s="371" t="str">
        <f t="shared" si="403"/>
        <v/>
      </c>
      <c r="T915" s="443" t="str">
        <f t="shared" si="391"/>
        <v/>
      </c>
      <c r="U915" s="539"/>
      <c r="V915" s="117"/>
      <c r="W915" s="118"/>
      <c r="X915" s="119"/>
      <c r="Y915" s="120"/>
      <c r="Z915" s="122"/>
      <c r="AA915" s="121"/>
      <c r="AB915" s="443" t="str">
        <f t="shared" si="392"/>
        <v/>
      </c>
      <c r="AC915" s="734" t="str">
        <f t="shared" si="393"/>
        <v/>
      </c>
      <c r="AD915" s="372"/>
      <c r="AE915" s="485"/>
      <c r="AF915" s="373" t="str">
        <f t="shared" si="404"/>
        <v/>
      </c>
      <c r="AG915" s="373" t="str">
        <f t="shared" si="405"/>
        <v/>
      </c>
      <c r="AH915" s="374" t="str">
        <f t="shared" si="406"/>
        <v/>
      </c>
      <c r="AI915" s="375" t="str">
        <f t="shared" si="407"/>
        <v/>
      </c>
      <c r="AJ915" s="375" t="str">
        <f t="shared" si="408"/>
        <v/>
      </c>
      <c r="AK915" s="375" t="str">
        <f t="shared" si="409"/>
        <v/>
      </c>
      <c r="AL915" s="375" t="str">
        <f t="shared" si="410"/>
        <v/>
      </c>
      <c r="AM915" s="375" t="str">
        <f t="shared" si="411"/>
        <v/>
      </c>
      <c r="AN915" s="376" t="str">
        <f>IF(AF915="","",IF(OR(AH915="",AH915="-"),"－",IF(OR(AM915=8,AM915=9),"",IF(OR(AJ915=3,AJ915=4,AJ915=5,AJ915=6),VLOOKUP(AH915,INDEX((係数_バス貨物_ガソリン,係数_バス貨物_CNG,係数_バス貨物_軽油,係数_バス貨物_メタノール,係数_バス貨物_LPG),MATCH(AL915,【参考】排出ガスレベル!$AI$4:$AI$671,1),1,AR915):INDEX((係数_バス貨物_ガソリン,係数_バス貨物_CNG,係数_バス貨物_軽油,係数_バス貨物_メタノール,係数_バス貨物_LPG),MATCH(AL915+1,【参考】排出ガスレベル!$AI$4:$AI$671,1)-1,5,AR915),2,FALSE),IF(OR(AJ915=1,AJ915=2),VLOOKUP(AH915,INDEX((係数_乗用_ガソリン,係数_乗用_CNG,係数_乗用_軽油,係数_乗用_メタノール,係数_乗用_LPG),1,1,AR915):INDEX((係数_乗用_ガソリン,係数_乗用_CNG,係数_乗用_軽油,係数_乗用_メタノール,係数_乗用_LPG),125,5,AR915),2,FALSE))))))</f>
        <v/>
      </c>
      <c r="AO915" s="376" t="str">
        <f>IF(T915="","",IF(OR(AH915="",AH915="-"),"－",IF(OR(AM915=8,AM915=9),"",IF(OR(AJ915=3,AJ915=4,AJ915=5,AJ915=6),VLOOKUP(AH915,INDEX((係数_バス貨物_ガソリン,係数_バス貨物_CNG,係数_バス貨物_軽油,係数_バス貨物_メタノール,係数_バス貨物_LPG),MATCH(AL915,【参考】排出ガスレベル!$AI$4:$AI$671,1),1,AR915):INDEX((係数_バス貨物_ガソリン,係数_バス貨物_CNG,係数_バス貨物_軽油,係数_バス貨物_メタノール,係数_バス貨物_LPG),MATCH(AL915+1,【参考】排出ガスレベル!$AI$4:$AI$671,1)-1,5,AR915),3,FALSE),IF(OR(AJ915=1,AJ915=2),VLOOKUP(AH915,INDEX((係数_乗用_ガソリン,係数_乗用_CNG,係数_乗用_軽油,係数_乗用_メタノール,係数_乗用_LPG),1,1,AR915):INDEX((係数_乗用_ガソリン,係数_乗用_CNG,係数_乗用_軽油,係数_乗用_メタノール,係数_乗用_LPG),125,5,AR915),3,FALSE))))))</f>
        <v/>
      </c>
      <c r="AP915" s="375" t="str">
        <f t="shared" si="412"/>
        <v/>
      </c>
      <c r="AQ915" s="444" t="str">
        <f t="shared" si="413"/>
        <v/>
      </c>
      <c r="AR915" s="375" t="str">
        <f t="shared" si="416"/>
        <v/>
      </c>
      <c r="AS915" s="377" t="str">
        <f t="shared" si="414"/>
        <v/>
      </c>
      <c r="AT915" s="378" t="str">
        <f t="shared" si="415"/>
        <v/>
      </c>
      <c r="AX915" s="625" t="b">
        <f t="shared" si="417"/>
        <v>0</v>
      </c>
      <c r="AY915" s="7" t="str">
        <f t="shared" si="418"/>
        <v>FALSEFALSEFALSE</v>
      </c>
      <c r="AZ915" s="626">
        <f t="shared" si="394"/>
        <v>0</v>
      </c>
      <c r="BA915" s="627" t="str">
        <f t="shared" si="395"/>
        <v/>
      </c>
      <c r="BB915" s="627">
        <f t="shared" si="396"/>
        <v>0</v>
      </c>
      <c r="BC915" s="690" t="str">
        <f t="shared" si="397"/>
        <v/>
      </c>
    </row>
    <row r="916" spans="1:55">
      <c r="A916" s="381">
        <v>860</v>
      </c>
      <c r="B916" s="117"/>
      <c r="C916" s="288"/>
      <c r="D916" s="289"/>
      <c r="E916" s="289"/>
      <c r="F916" s="290"/>
      <c r="G916" s="292"/>
      <c r="H916" s="116"/>
      <c r="I916" s="292"/>
      <c r="J916" s="116"/>
      <c r="K916" s="370" t="str">
        <f t="shared" si="388"/>
        <v/>
      </c>
      <c r="L916" s="370">
        <f t="shared" si="389"/>
        <v>0</v>
      </c>
      <c r="M916" s="370">
        <f t="shared" si="390"/>
        <v>0</v>
      </c>
      <c r="N916" s="371" t="str">
        <f t="shared" si="398"/>
        <v/>
      </c>
      <c r="O916" s="371" t="str">
        <f t="shared" si="399"/>
        <v/>
      </c>
      <c r="P916" s="371" t="str">
        <f t="shared" si="400"/>
        <v/>
      </c>
      <c r="Q916" s="371" t="str">
        <f t="shared" si="401"/>
        <v/>
      </c>
      <c r="R916" s="371" t="str">
        <f t="shared" si="402"/>
        <v/>
      </c>
      <c r="S916" s="371" t="str">
        <f t="shared" si="403"/>
        <v/>
      </c>
      <c r="T916" s="443" t="str">
        <f t="shared" si="391"/>
        <v/>
      </c>
      <c r="U916" s="539"/>
      <c r="V916" s="117"/>
      <c r="W916" s="118"/>
      <c r="X916" s="119"/>
      <c r="Y916" s="120"/>
      <c r="Z916" s="122"/>
      <c r="AA916" s="121"/>
      <c r="AB916" s="443" t="str">
        <f t="shared" si="392"/>
        <v/>
      </c>
      <c r="AC916" s="734" t="str">
        <f t="shared" si="393"/>
        <v/>
      </c>
      <c r="AD916" s="372"/>
      <c r="AE916" s="485"/>
      <c r="AF916" s="373" t="str">
        <f t="shared" si="404"/>
        <v/>
      </c>
      <c r="AG916" s="373" t="str">
        <f t="shared" si="405"/>
        <v/>
      </c>
      <c r="AH916" s="374" t="str">
        <f t="shared" si="406"/>
        <v/>
      </c>
      <c r="AI916" s="375" t="str">
        <f t="shared" si="407"/>
        <v/>
      </c>
      <c r="AJ916" s="375" t="str">
        <f t="shared" si="408"/>
        <v/>
      </c>
      <c r="AK916" s="375" t="str">
        <f t="shared" si="409"/>
        <v/>
      </c>
      <c r="AL916" s="375" t="str">
        <f t="shared" si="410"/>
        <v/>
      </c>
      <c r="AM916" s="375" t="str">
        <f t="shared" si="411"/>
        <v/>
      </c>
      <c r="AN916" s="376" t="str">
        <f>IF(AF916="","",IF(OR(AH916="",AH916="-"),"－",IF(OR(AM916=8,AM916=9),"",IF(OR(AJ916=3,AJ916=4,AJ916=5,AJ916=6),VLOOKUP(AH916,INDEX((係数_バス貨物_ガソリン,係数_バス貨物_CNG,係数_バス貨物_軽油,係数_バス貨物_メタノール,係数_バス貨物_LPG),MATCH(AL916,【参考】排出ガスレベル!$AI$4:$AI$671,1),1,AR916):INDEX((係数_バス貨物_ガソリン,係数_バス貨物_CNG,係数_バス貨物_軽油,係数_バス貨物_メタノール,係数_バス貨物_LPG),MATCH(AL916+1,【参考】排出ガスレベル!$AI$4:$AI$671,1)-1,5,AR916),2,FALSE),IF(OR(AJ916=1,AJ916=2),VLOOKUP(AH916,INDEX((係数_乗用_ガソリン,係数_乗用_CNG,係数_乗用_軽油,係数_乗用_メタノール,係数_乗用_LPG),1,1,AR916):INDEX((係数_乗用_ガソリン,係数_乗用_CNG,係数_乗用_軽油,係数_乗用_メタノール,係数_乗用_LPG),125,5,AR916),2,FALSE))))))</f>
        <v/>
      </c>
      <c r="AO916" s="376" t="str">
        <f>IF(T916="","",IF(OR(AH916="",AH916="-"),"－",IF(OR(AM916=8,AM916=9),"",IF(OR(AJ916=3,AJ916=4,AJ916=5,AJ916=6),VLOOKUP(AH916,INDEX((係数_バス貨物_ガソリン,係数_バス貨物_CNG,係数_バス貨物_軽油,係数_バス貨物_メタノール,係数_バス貨物_LPG),MATCH(AL916,【参考】排出ガスレベル!$AI$4:$AI$671,1),1,AR916):INDEX((係数_バス貨物_ガソリン,係数_バス貨物_CNG,係数_バス貨物_軽油,係数_バス貨物_メタノール,係数_バス貨物_LPG),MATCH(AL916+1,【参考】排出ガスレベル!$AI$4:$AI$671,1)-1,5,AR916),3,FALSE),IF(OR(AJ916=1,AJ916=2),VLOOKUP(AH916,INDEX((係数_乗用_ガソリン,係数_乗用_CNG,係数_乗用_軽油,係数_乗用_メタノール,係数_乗用_LPG),1,1,AR916):INDEX((係数_乗用_ガソリン,係数_乗用_CNG,係数_乗用_軽油,係数_乗用_メタノール,係数_乗用_LPG),125,5,AR916),3,FALSE))))))</f>
        <v/>
      </c>
      <c r="AP916" s="375" t="str">
        <f t="shared" si="412"/>
        <v/>
      </c>
      <c r="AQ916" s="444" t="str">
        <f t="shared" si="413"/>
        <v/>
      </c>
      <c r="AR916" s="375" t="str">
        <f t="shared" si="416"/>
        <v/>
      </c>
      <c r="AS916" s="377" t="str">
        <f t="shared" si="414"/>
        <v/>
      </c>
      <c r="AT916" s="378" t="str">
        <f t="shared" si="415"/>
        <v/>
      </c>
      <c r="AX916" s="625" t="b">
        <f t="shared" si="417"/>
        <v>0</v>
      </c>
      <c r="AY916" s="7" t="str">
        <f t="shared" si="418"/>
        <v>FALSEFALSEFALSE</v>
      </c>
      <c r="AZ916" s="626">
        <f t="shared" si="394"/>
        <v>0</v>
      </c>
      <c r="BA916" s="627" t="str">
        <f t="shared" si="395"/>
        <v/>
      </c>
      <c r="BB916" s="627">
        <f t="shared" si="396"/>
        <v>0</v>
      </c>
      <c r="BC916" s="690" t="str">
        <f t="shared" si="397"/>
        <v/>
      </c>
    </row>
    <row r="917" spans="1:55">
      <c r="A917" s="381">
        <v>861</v>
      </c>
      <c r="B917" s="117"/>
      <c r="C917" s="288"/>
      <c r="D917" s="289"/>
      <c r="E917" s="289"/>
      <c r="F917" s="290"/>
      <c r="G917" s="292"/>
      <c r="H917" s="116"/>
      <c r="I917" s="292"/>
      <c r="J917" s="116"/>
      <c r="K917" s="370" t="str">
        <f t="shared" si="388"/>
        <v/>
      </c>
      <c r="L917" s="370">
        <f t="shared" si="389"/>
        <v>0</v>
      </c>
      <c r="M917" s="370">
        <f t="shared" si="390"/>
        <v>0</v>
      </c>
      <c r="N917" s="371" t="str">
        <f t="shared" si="398"/>
        <v/>
      </c>
      <c r="O917" s="371" t="str">
        <f t="shared" si="399"/>
        <v/>
      </c>
      <c r="P917" s="371" t="str">
        <f t="shared" si="400"/>
        <v/>
      </c>
      <c r="Q917" s="371" t="str">
        <f t="shared" si="401"/>
        <v/>
      </c>
      <c r="R917" s="371" t="str">
        <f t="shared" si="402"/>
        <v/>
      </c>
      <c r="S917" s="371" t="str">
        <f t="shared" si="403"/>
        <v/>
      </c>
      <c r="T917" s="443" t="str">
        <f t="shared" si="391"/>
        <v/>
      </c>
      <c r="U917" s="539"/>
      <c r="V917" s="117"/>
      <c r="W917" s="118"/>
      <c r="X917" s="119"/>
      <c r="Y917" s="120"/>
      <c r="Z917" s="122"/>
      <c r="AA917" s="121"/>
      <c r="AB917" s="443" t="str">
        <f t="shared" si="392"/>
        <v/>
      </c>
      <c r="AC917" s="734" t="str">
        <f t="shared" si="393"/>
        <v/>
      </c>
      <c r="AD917" s="372"/>
      <c r="AE917" s="485"/>
      <c r="AF917" s="373" t="str">
        <f t="shared" si="404"/>
        <v/>
      </c>
      <c r="AG917" s="373" t="str">
        <f t="shared" si="405"/>
        <v/>
      </c>
      <c r="AH917" s="374" t="str">
        <f t="shared" si="406"/>
        <v/>
      </c>
      <c r="AI917" s="375" t="str">
        <f t="shared" si="407"/>
        <v/>
      </c>
      <c r="AJ917" s="375" t="str">
        <f t="shared" si="408"/>
        <v/>
      </c>
      <c r="AK917" s="375" t="str">
        <f t="shared" si="409"/>
        <v/>
      </c>
      <c r="AL917" s="375" t="str">
        <f t="shared" si="410"/>
        <v/>
      </c>
      <c r="AM917" s="375" t="str">
        <f t="shared" si="411"/>
        <v/>
      </c>
      <c r="AN917" s="376" t="str">
        <f>IF(AF917="","",IF(OR(AH917="",AH917="-"),"－",IF(OR(AM917=8,AM917=9),"",IF(OR(AJ917=3,AJ917=4,AJ917=5,AJ917=6),VLOOKUP(AH917,INDEX((係数_バス貨物_ガソリン,係数_バス貨物_CNG,係数_バス貨物_軽油,係数_バス貨物_メタノール,係数_バス貨物_LPG),MATCH(AL917,【参考】排出ガスレベル!$AI$4:$AI$671,1),1,AR917):INDEX((係数_バス貨物_ガソリン,係数_バス貨物_CNG,係数_バス貨物_軽油,係数_バス貨物_メタノール,係数_バス貨物_LPG),MATCH(AL917+1,【参考】排出ガスレベル!$AI$4:$AI$671,1)-1,5,AR917),2,FALSE),IF(OR(AJ917=1,AJ917=2),VLOOKUP(AH917,INDEX((係数_乗用_ガソリン,係数_乗用_CNG,係数_乗用_軽油,係数_乗用_メタノール,係数_乗用_LPG),1,1,AR917):INDEX((係数_乗用_ガソリン,係数_乗用_CNG,係数_乗用_軽油,係数_乗用_メタノール,係数_乗用_LPG),125,5,AR917),2,FALSE))))))</f>
        <v/>
      </c>
      <c r="AO917" s="376" t="str">
        <f>IF(T917="","",IF(OR(AH917="",AH917="-"),"－",IF(OR(AM917=8,AM917=9),"",IF(OR(AJ917=3,AJ917=4,AJ917=5,AJ917=6),VLOOKUP(AH917,INDEX((係数_バス貨物_ガソリン,係数_バス貨物_CNG,係数_バス貨物_軽油,係数_バス貨物_メタノール,係数_バス貨物_LPG),MATCH(AL917,【参考】排出ガスレベル!$AI$4:$AI$671,1),1,AR917):INDEX((係数_バス貨物_ガソリン,係数_バス貨物_CNG,係数_バス貨物_軽油,係数_バス貨物_メタノール,係数_バス貨物_LPG),MATCH(AL917+1,【参考】排出ガスレベル!$AI$4:$AI$671,1)-1,5,AR917),3,FALSE),IF(OR(AJ917=1,AJ917=2),VLOOKUP(AH917,INDEX((係数_乗用_ガソリン,係数_乗用_CNG,係数_乗用_軽油,係数_乗用_メタノール,係数_乗用_LPG),1,1,AR917):INDEX((係数_乗用_ガソリン,係数_乗用_CNG,係数_乗用_軽油,係数_乗用_メタノール,係数_乗用_LPG),125,5,AR917),3,FALSE))))))</f>
        <v/>
      </c>
      <c r="AP917" s="375" t="str">
        <f t="shared" si="412"/>
        <v/>
      </c>
      <c r="AQ917" s="444" t="str">
        <f t="shared" si="413"/>
        <v/>
      </c>
      <c r="AR917" s="375" t="str">
        <f t="shared" si="416"/>
        <v/>
      </c>
      <c r="AS917" s="377" t="str">
        <f t="shared" si="414"/>
        <v/>
      </c>
      <c r="AT917" s="378" t="str">
        <f t="shared" si="415"/>
        <v/>
      </c>
      <c r="AX917" s="625" t="b">
        <f t="shared" si="417"/>
        <v>0</v>
      </c>
      <c r="AY917" s="7" t="str">
        <f t="shared" si="418"/>
        <v>FALSEFALSEFALSE</v>
      </c>
      <c r="AZ917" s="626">
        <f t="shared" si="394"/>
        <v>0</v>
      </c>
      <c r="BA917" s="627" t="str">
        <f t="shared" si="395"/>
        <v/>
      </c>
      <c r="BB917" s="627">
        <f t="shared" si="396"/>
        <v>0</v>
      </c>
      <c r="BC917" s="690" t="str">
        <f t="shared" si="397"/>
        <v/>
      </c>
    </row>
    <row r="918" spans="1:55">
      <c r="A918" s="381">
        <v>862</v>
      </c>
      <c r="B918" s="117"/>
      <c r="C918" s="288"/>
      <c r="D918" s="289"/>
      <c r="E918" s="289"/>
      <c r="F918" s="290"/>
      <c r="G918" s="292"/>
      <c r="H918" s="116"/>
      <c r="I918" s="292"/>
      <c r="J918" s="116"/>
      <c r="K918" s="370" t="str">
        <f t="shared" si="388"/>
        <v/>
      </c>
      <c r="L918" s="370">
        <f t="shared" si="389"/>
        <v>0</v>
      </c>
      <c r="M918" s="370">
        <f t="shared" si="390"/>
        <v>0</v>
      </c>
      <c r="N918" s="371" t="str">
        <f t="shared" si="398"/>
        <v/>
      </c>
      <c r="O918" s="371" t="str">
        <f t="shared" si="399"/>
        <v/>
      </c>
      <c r="P918" s="371" t="str">
        <f t="shared" si="400"/>
        <v/>
      </c>
      <c r="Q918" s="371" t="str">
        <f t="shared" si="401"/>
        <v/>
      </c>
      <c r="R918" s="371" t="str">
        <f t="shared" si="402"/>
        <v/>
      </c>
      <c r="S918" s="371" t="str">
        <f t="shared" si="403"/>
        <v/>
      </c>
      <c r="T918" s="443" t="str">
        <f t="shared" si="391"/>
        <v/>
      </c>
      <c r="U918" s="539"/>
      <c r="V918" s="117"/>
      <c r="W918" s="118"/>
      <c r="X918" s="119"/>
      <c r="Y918" s="120"/>
      <c r="Z918" s="122"/>
      <c r="AA918" s="121"/>
      <c r="AB918" s="443" t="str">
        <f t="shared" si="392"/>
        <v/>
      </c>
      <c r="AC918" s="734" t="str">
        <f t="shared" si="393"/>
        <v/>
      </c>
      <c r="AD918" s="372"/>
      <c r="AE918" s="485"/>
      <c r="AF918" s="373" t="str">
        <f t="shared" si="404"/>
        <v/>
      </c>
      <c r="AG918" s="373" t="str">
        <f t="shared" si="405"/>
        <v/>
      </c>
      <c r="AH918" s="374" t="str">
        <f t="shared" si="406"/>
        <v/>
      </c>
      <c r="AI918" s="375" t="str">
        <f t="shared" si="407"/>
        <v/>
      </c>
      <c r="AJ918" s="375" t="str">
        <f t="shared" si="408"/>
        <v/>
      </c>
      <c r="AK918" s="375" t="str">
        <f t="shared" si="409"/>
        <v/>
      </c>
      <c r="AL918" s="375" t="str">
        <f t="shared" si="410"/>
        <v/>
      </c>
      <c r="AM918" s="375" t="str">
        <f t="shared" si="411"/>
        <v/>
      </c>
      <c r="AN918" s="376" t="str">
        <f>IF(AF918="","",IF(OR(AH918="",AH918="-"),"－",IF(OR(AM918=8,AM918=9),"",IF(OR(AJ918=3,AJ918=4,AJ918=5,AJ918=6),VLOOKUP(AH918,INDEX((係数_バス貨物_ガソリン,係数_バス貨物_CNG,係数_バス貨物_軽油,係数_バス貨物_メタノール,係数_バス貨物_LPG),MATCH(AL918,【参考】排出ガスレベル!$AI$4:$AI$671,1),1,AR918):INDEX((係数_バス貨物_ガソリン,係数_バス貨物_CNG,係数_バス貨物_軽油,係数_バス貨物_メタノール,係数_バス貨物_LPG),MATCH(AL918+1,【参考】排出ガスレベル!$AI$4:$AI$671,1)-1,5,AR918),2,FALSE),IF(OR(AJ918=1,AJ918=2),VLOOKUP(AH918,INDEX((係数_乗用_ガソリン,係数_乗用_CNG,係数_乗用_軽油,係数_乗用_メタノール,係数_乗用_LPG),1,1,AR918):INDEX((係数_乗用_ガソリン,係数_乗用_CNG,係数_乗用_軽油,係数_乗用_メタノール,係数_乗用_LPG),125,5,AR918),2,FALSE))))))</f>
        <v/>
      </c>
      <c r="AO918" s="376" t="str">
        <f>IF(T918="","",IF(OR(AH918="",AH918="-"),"－",IF(OR(AM918=8,AM918=9),"",IF(OR(AJ918=3,AJ918=4,AJ918=5,AJ918=6),VLOOKUP(AH918,INDEX((係数_バス貨物_ガソリン,係数_バス貨物_CNG,係数_バス貨物_軽油,係数_バス貨物_メタノール,係数_バス貨物_LPG),MATCH(AL918,【参考】排出ガスレベル!$AI$4:$AI$671,1),1,AR918):INDEX((係数_バス貨物_ガソリン,係数_バス貨物_CNG,係数_バス貨物_軽油,係数_バス貨物_メタノール,係数_バス貨物_LPG),MATCH(AL918+1,【参考】排出ガスレベル!$AI$4:$AI$671,1)-1,5,AR918),3,FALSE),IF(OR(AJ918=1,AJ918=2),VLOOKUP(AH918,INDEX((係数_乗用_ガソリン,係数_乗用_CNG,係数_乗用_軽油,係数_乗用_メタノール,係数_乗用_LPG),1,1,AR918):INDEX((係数_乗用_ガソリン,係数_乗用_CNG,係数_乗用_軽油,係数_乗用_メタノール,係数_乗用_LPG),125,5,AR918),3,FALSE))))))</f>
        <v/>
      </c>
      <c r="AP918" s="375" t="str">
        <f t="shared" si="412"/>
        <v/>
      </c>
      <c r="AQ918" s="444" t="str">
        <f t="shared" si="413"/>
        <v/>
      </c>
      <c r="AR918" s="375" t="str">
        <f t="shared" si="416"/>
        <v/>
      </c>
      <c r="AS918" s="377" t="str">
        <f t="shared" si="414"/>
        <v/>
      </c>
      <c r="AT918" s="378" t="str">
        <f t="shared" si="415"/>
        <v/>
      </c>
      <c r="AX918" s="625" t="b">
        <f t="shared" si="417"/>
        <v>0</v>
      </c>
      <c r="AY918" s="7" t="str">
        <f t="shared" si="418"/>
        <v>FALSEFALSEFALSE</v>
      </c>
      <c r="AZ918" s="626">
        <f t="shared" si="394"/>
        <v>0</v>
      </c>
      <c r="BA918" s="627" t="str">
        <f t="shared" si="395"/>
        <v/>
      </c>
      <c r="BB918" s="627">
        <f t="shared" si="396"/>
        <v>0</v>
      </c>
      <c r="BC918" s="690" t="str">
        <f t="shared" si="397"/>
        <v/>
      </c>
    </row>
    <row r="919" spans="1:55">
      <c r="A919" s="381">
        <v>863</v>
      </c>
      <c r="B919" s="117"/>
      <c r="C919" s="288"/>
      <c r="D919" s="289"/>
      <c r="E919" s="289"/>
      <c r="F919" s="290"/>
      <c r="G919" s="292"/>
      <c r="H919" s="116"/>
      <c r="I919" s="292"/>
      <c r="J919" s="116"/>
      <c r="K919" s="370" t="str">
        <f t="shared" si="388"/>
        <v/>
      </c>
      <c r="L919" s="370">
        <f t="shared" si="389"/>
        <v>0</v>
      </c>
      <c r="M919" s="370">
        <f t="shared" si="390"/>
        <v>0</v>
      </c>
      <c r="N919" s="371" t="str">
        <f t="shared" si="398"/>
        <v/>
      </c>
      <c r="O919" s="371" t="str">
        <f t="shared" si="399"/>
        <v/>
      </c>
      <c r="P919" s="371" t="str">
        <f t="shared" si="400"/>
        <v/>
      </c>
      <c r="Q919" s="371" t="str">
        <f t="shared" si="401"/>
        <v/>
      </c>
      <c r="R919" s="371" t="str">
        <f t="shared" si="402"/>
        <v/>
      </c>
      <c r="S919" s="371" t="str">
        <f t="shared" si="403"/>
        <v/>
      </c>
      <c r="T919" s="443" t="str">
        <f t="shared" si="391"/>
        <v/>
      </c>
      <c r="U919" s="539"/>
      <c r="V919" s="117"/>
      <c r="W919" s="118"/>
      <c r="X919" s="119"/>
      <c r="Y919" s="120"/>
      <c r="Z919" s="122"/>
      <c r="AA919" s="121"/>
      <c r="AB919" s="443" t="str">
        <f t="shared" si="392"/>
        <v/>
      </c>
      <c r="AC919" s="734" t="str">
        <f t="shared" si="393"/>
        <v/>
      </c>
      <c r="AD919" s="372"/>
      <c r="AE919" s="485"/>
      <c r="AF919" s="373" t="str">
        <f t="shared" si="404"/>
        <v/>
      </c>
      <c r="AG919" s="373" t="str">
        <f t="shared" si="405"/>
        <v/>
      </c>
      <c r="AH919" s="374" t="str">
        <f t="shared" si="406"/>
        <v/>
      </c>
      <c r="AI919" s="375" t="str">
        <f t="shared" si="407"/>
        <v/>
      </c>
      <c r="AJ919" s="375" t="str">
        <f t="shared" si="408"/>
        <v/>
      </c>
      <c r="AK919" s="375" t="str">
        <f t="shared" si="409"/>
        <v/>
      </c>
      <c r="AL919" s="375" t="str">
        <f t="shared" si="410"/>
        <v/>
      </c>
      <c r="AM919" s="375" t="str">
        <f t="shared" si="411"/>
        <v/>
      </c>
      <c r="AN919" s="376" t="str">
        <f>IF(AF919="","",IF(OR(AH919="",AH919="-"),"－",IF(OR(AM919=8,AM919=9),"",IF(OR(AJ919=3,AJ919=4,AJ919=5,AJ919=6),VLOOKUP(AH919,INDEX((係数_バス貨物_ガソリン,係数_バス貨物_CNG,係数_バス貨物_軽油,係数_バス貨物_メタノール,係数_バス貨物_LPG),MATCH(AL919,【参考】排出ガスレベル!$AI$4:$AI$671,1),1,AR919):INDEX((係数_バス貨物_ガソリン,係数_バス貨物_CNG,係数_バス貨物_軽油,係数_バス貨物_メタノール,係数_バス貨物_LPG),MATCH(AL919+1,【参考】排出ガスレベル!$AI$4:$AI$671,1)-1,5,AR919),2,FALSE),IF(OR(AJ919=1,AJ919=2),VLOOKUP(AH919,INDEX((係数_乗用_ガソリン,係数_乗用_CNG,係数_乗用_軽油,係数_乗用_メタノール,係数_乗用_LPG),1,1,AR919):INDEX((係数_乗用_ガソリン,係数_乗用_CNG,係数_乗用_軽油,係数_乗用_メタノール,係数_乗用_LPG),125,5,AR919),2,FALSE))))))</f>
        <v/>
      </c>
      <c r="AO919" s="376" t="str">
        <f>IF(T919="","",IF(OR(AH919="",AH919="-"),"－",IF(OR(AM919=8,AM919=9),"",IF(OR(AJ919=3,AJ919=4,AJ919=5,AJ919=6),VLOOKUP(AH919,INDEX((係数_バス貨物_ガソリン,係数_バス貨物_CNG,係数_バス貨物_軽油,係数_バス貨物_メタノール,係数_バス貨物_LPG),MATCH(AL919,【参考】排出ガスレベル!$AI$4:$AI$671,1),1,AR919):INDEX((係数_バス貨物_ガソリン,係数_バス貨物_CNG,係数_バス貨物_軽油,係数_バス貨物_メタノール,係数_バス貨物_LPG),MATCH(AL919+1,【参考】排出ガスレベル!$AI$4:$AI$671,1)-1,5,AR919),3,FALSE),IF(OR(AJ919=1,AJ919=2),VLOOKUP(AH919,INDEX((係数_乗用_ガソリン,係数_乗用_CNG,係数_乗用_軽油,係数_乗用_メタノール,係数_乗用_LPG),1,1,AR919):INDEX((係数_乗用_ガソリン,係数_乗用_CNG,係数_乗用_軽油,係数_乗用_メタノール,係数_乗用_LPG),125,5,AR919),3,FALSE))))))</f>
        <v/>
      </c>
      <c r="AP919" s="375" t="str">
        <f t="shared" si="412"/>
        <v/>
      </c>
      <c r="AQ919" s="444" t="str">
        <f t="shared" si="413"/>
        <v/>
      </c>
      <c r="AR919" s="375" t="str">
        <f t="shared" si="416"/>
        <v/>
      </c>
      <c r="AS919" s="377" t="str">
        <f t="shared" si="414"/>
        <v/>
      </c>
      <c r="AT919" s="378" t="str">
        <f t="shared" si="415"/>
        <v/>
      </c>
      <c r="AX919" s="625" t="b">
        <f t="shared" si="417"/>
        <v>0</v>
      </c>
      <c r="AY919" s="7" t="str">
        <f t="shared" si="418"/>
        <v>FALSEFALSEFALSE</v>
      </c>
      <c r="AZ919" s="626">
        <f t="shared" si="394"/>
        <v>0</v>
      </c>
      <c r="BA919" s="627" t="str">
        <f t="shared" si="395"/>
        <v/>
      </c>
      <c r="BB919" s="627">
        <f t="shared" si="396"/>
        <v>0</v>
      </c>
      <c r="BC919" s="690" t="str">
        <f t="shared" si="397"/>
        <v/>
      </c>
    </row>
    <row r="920" spans="1:55">
      <c r="A920" s="381">
        <v>864</v>
      </c>
      <c r="B920" s="117"/>
      <c r="C920" s="288"/>
      <c r="D920" s="289"/>
      <c r="E920" s="289"/>
      <c r="F920" s="290"/>
      <c r="G920" s="292"/>
      <c r="H920" s="116"/>
      <c r="I920" s="292"/>
      <c r="J920" s="116"/>
      <c r="K920" s="370" t="str">
        <f t="shared" si="388"/>
        <v/>
      </c>
      <c r="L920" s="370">
        <f t="shared" si="389"/>
        <v>0</v>
      </c>
      <c r="M920" s="370">
        <f t="shared" si="390"/>
        <v>0</v>
      </c>
      <c r="N920" s="371" t="str">
        <f t="shared" si="398"/>
        <v/>
      </c>
      <c r="O920" s="371" t="str">
        <f t="shared" si="399"/>
        <v/>
      </c>
      <c r="P920" s="371" t="str">
        <f t="shared" si="400"/>
        <v/>
      </c>
      <c r="Q920" s="371" t="str">
        <f t="shared" si="401"/>
        <v/>
      </c>
      <c r="R920" s="371" t="str">
        <f t="shared" si="402"/>
        <v/>
      </c>
      <c r="S920" s="371" t="str">
        <f t="shared" si="403"/>
        <v/>
      </c>
      <c r="T920" s="443" t="str">
        <f t="shared" si="391"/>
        <v/>
      </c>
      <c r="U920" s="539"/>
      <c r="V920" s="117"/>
      <c r="W920" s="118"/>
      <c r="X920" s="119"/>
      <c r="Y920" s="120"/>
      <c r="Z920" s="122"/>
      <c r="AA920" s="121"/>
      <c r="AB920" s="443" t="str">
        <f t="shared" si="392"/>
        <v/>
      </c>
      <c r="AC920" s="734" t="str">
        <f t="shared" si="393"/>
        <v/>
      </c>
      <c r="AD920" s="372"/>
      <c r="AE920" s="485"/>
      <c r="AF920" s="373" t="str">
        <f t="shared" si="404"/>
        <v/>
      </c>
      <c r="AG920" s="373" t="str">
        <f t="shared" si="405"/>
        <v/>
      </c>
      <c r="AH920" s="374" t="str">
        <f t="shared" si="406"/>
        <v/>
      </c>
      <c r="AI920" s="375" t="str">
        <f t="shared" si="407"/>
        <v/>
      </c>
      <c r="AJ920" s="375" t="str">
        <f t="shared" si="408"/>
        <v/>
      </c>
      <c r="AK920" s="375" t="str">
        <f t="shared" si="409"/>
        <v/>
      </c>
      <c r="AL920" s="375" t="str">
        <f t="shared" si="410"/>
        <v/>
      </c>
      <c r="AM920" s="375" t="str">
        <f t="shared" si="411"/>
        <v/>
      </c>
      <c r="AN920" s="376" t="str">
        <f>IF(AF920="","",IF(OR(AH920="",AH920="-"),"－",IF(OR(AM920=8,AM920=9),"",IF(OR(AJ920=3,AJ920=4,AJ920=5,AJ920=6),VLOOKUP(AH920,INDEX((係数_バス貨物_ガソリン,係数_バス貨物_CNG,係数_バス貨物_軽油,係数_バス貨物_メタノール,係数_バス貨物_LPG),MATCH(AL920,【参考】排出ガスレベル!$AI$4:$AI$671,1),1,AR920):INDEX((係数_バス貨物_ガソリン,係数_バス貨物_CNG,係数_バス貨物_軽油,係数_バス貨物_メタノール,係数_バス貨物_LPG),MATCH(AL920+1,【参考】排出ガスレベル!$AI$4:$AI$671,1)-1,5,AR920),2,FALSE),IF(OR(AJ920=1,AJ920=2),VLOOKUP(AH920,INDEX((係数_乗用_ガソリン,係数_乗用_CNG,係数_乗用_軽油,係数_乗用_メタノール,係数_乗用_LPG),1,1,AR920):INDEX((係数_乗用_ガソリン,係数_乗用_CNG,係数_乗用_軽油,係数_乗用_メタノール,係数_乗用_LPG),125,5,AR920),2,FALSE))))))</f>
        <v/>
      </c>
      <c r="AO920" s="376" t="str">
        <f>IF(T920="","",IF(OR(AH920="",AH920="-"),"－",IF(OR(AM920=8,AM920=9),"",IF(OR(AJ920=3,AJ920=4,AJ920=5,AJ920=6),VLOOKUP(AH920,INDEX((係数_バス貨物_ガソリン,係数_バス貨物_CNG,係数_バス貨物_軽油,係数_バス貨物_メタノール,係数_バス貨物_LPG),MATCH(AL920,【参考】排出ガスレベル!$AI$4:$AI$671,1),1,AR920):INDEX((係数_バス貨物_ガソリン,係数_バス貨物_CNG,係数_バス貨物_軽油,係数_バス貨物_メタノール,係数_バス貨物_LPG),MATCH(AL920+1,【参考】排出ガスレベル!$AI$4:$AI$671,1)-1,5,AR920),3,FALSE),IF(OR(AJ920=1,AJ920=2),VLOOKUP(AH920,INDEX((係数_乗用_ガソリン,係数_乗用_CNG,係数_乗用_軽油,係数_乗用_メタノール,係数_乗用_LPG),1,1,AR920):INDEX((係数_乗用_ガソリン,係数_乗用_CNG,係数_乗用_軽油,係数_乗用_メタノール,係数_乗用_LPG),125,5,AR920),3,FALSE))))))</f>
        <v/>
      </c>
      <c r="AP920" s="375" t="str">
        <f t="shared" si="412"/>
        <v/>
      </c>
      <c r="AQ920" s="444" t="str">
        <f t="shared" si="413"/>
        <v/>
      </c>
      <c r="AR920" s="375" t="str">
        <f t="shared" si="416"/>
        <v/>
      </c>
      <c r="AS920" s="377" t="str">
        <f t="shared" si="414"/>
        <v/>
      </c>
      <c r="AT920" s="378" t="str">
        <f t="shared" si="415"/>
        <v/>
      </c>
      <c r="AX920" s="625" t="b">
        <f t="shared" si="417"/>
        <v>0</v>
      </c>
      <c r="AY920" s="7" t="str">
        <f t="shared" si="418"/>
        <v>FALSEFALSEFALSE</v>
      </c>
      <c r="AZ920" s="626">
        <f t="shared" si="394"/>
        <v>0</v>
      </c>
      <c r="BA920" s="627" t="str">
        <f t="shared" si="395"/>
        <v/>
      </c>
      <c r="BB920" s="627">
        <f t="shared" si="396"/>
        <v>0</v>
      </c>
      <c r="BC920" s="690" t="str">
        <f t="shared" si="397"/>
        <v/>
      </c>
    </row>
    <row r="921" spans="1:55">
      <c r="A921" s="381">
        <v>865</v>
      </c>
      <c r="B921" s="117"/>
      <c r="C921" s="288"/>
      <c r="D921" s="289"/>
      <c r="E921" s="289"/>
      <c r="F921" s="290"/>
      <c r="G921" s="292"/>
      <c r="H921" s="116"/>
      <c r="I921" s="292"/>
      <c r="J921" s="116"/>
      <c r="K921" s="370" t="str">
        <f t="shared" si="388"/>
        <v/>
      </c>
      <c r="L921" s="370">
        <f t="shared" si="389"/>
        <v>0</v>
      </c>
      <c r="M921" s="370">
        <f t="shared" si="390"/>
        <v>0</v>
      </c>
      <c r="N921" s="371" t="str">
        <f t="shared" si="398"/>
        <v/>
      </c>
      <c r="O921" s="371" t="str">
        <f t="shared" si="399"/>
        <v/>
      </c>
      <c r="P921" s="371" t="str">
        <f t="shared" si="400"/>
        <v/>
      </c>
      <c r="Q921" s="371" t="str">
        <f t="shared" si="401"/>
        <v/>
      </c>
      <c r="R921" s="371" t="str">
        <f t="shared" si="402"/>
        <v/>
      </c>
      <c r="S921" s="371" t="str">
        <f t="shared" si="403"/>
        <v/>
      </c>
      <c r="T921" s="443" t="str">
        <f t="shared" si="391"/>
        <v/>
      </c>
      <c r="U921" s="539"/>
      <c r="V921" s="117"/>
      <c r="W921" s="118"/>
      <c r="X921" s="119"/>
      <c r="Y921" s="120"/>
      <c r="Z921" s="122"/>
      <c r="AA921" s="121"/>
      <c r="AB921" s="443" t="str">
        <f t="shared" si="392"/>
        <v/>
      </c>
      <c r="AC921" s="734" t="str">
        <f t="shared" si="393"/>
        <v/>
      </c>
      <c r="AD921" s="372"/>
      <c r="AE921" s="485"/>
      <c r="AF921" s="373" t="str">
        <f t="shared" si="404"/>
        <v/>
      </c>
      <c r="AG921" s="373" t="str">
        <f t="shared" si="405"/>
        <v/>
      </c>
      <c r="AH921" s="374" t="str">
        <f t="shared" si="406"/>
        <v/>
      </c>
      <c r="AI921" s="375" t="str">
        <f t="shared" si="407"/>
        <v/>
      </c>
      <c r="AJ921" s="375" t="str">
        <f t="shared" si="408"/>
        <v/>
      </c>
      <c r="AK921" s="375" t="str">
        <f t="shared" si="409"/>
        <v/>
      </c>
      <c r="AL921" s="375" t="str">
        <f t="shared" si="410"/>
        <v/>
      </c>
      <c r="AM921" s="375" t="str">
        <f t="shared" si="411"/>
        <v/>
      </c>
      <c r="AN921" s="376" t="str">
        <f>IF(AF921="","",IF(OR(AH921="",AH921="-"),"－",IF(OR(AM921=8,AM921=9),"",IF(OR(AJ921=3,AJ921=4,AJ921=5,AJ921=6),VLOOKUP(AH921,INDEX((係数_バス貨物_ガソリン,係数_バス貨物_CNG,係数_バス貨物_軽油,係数_バス貨物_メタノール,係数_バス貨物_LPG),MATCH(AL921,【参考】排出ガスレベル!$AI$4:$AI$671,1),1,AR921):INDEX((係数_バス貨物_ガソリン,係数_バス貨物_CNG,係数_バス貨物_軽油,係数_バス貨物_メタノール,係数_バス貨物_LPG),MATCH(AL921+1,【参考】排出ガスレベル!$AI$4:$AI$671,1)-1,5,AR921),2,FALSE),IF(OR(AJ921=1,AJ921=2),VLOOKUP(AH921,INDEX((係数_乗用_ガソリン,係数_乗用_CNG,係数_乗用_軽油,係数_乗用_メタノール,係数_乗用_LPG),1,1,AR921):INDEX((係数_乗用_ガソリン,係数_乗用_CNG,係数_乗用_軽油,係数_乗用_メタノール,係数_乗用_LPG),125,5,AR921),2,FALSE))))))</f>
        <v/>
      </c>
      <c r="AO921" s="376" t="str">
        <f>IF(T921="","",IF(OR(AH921="",AH921="-"),"－",IF(OR(AM921=8,AM921=9),"",IF(OR(AJ921=3,AJ921=4,AJ921=5,AJ921=6),VLOOKUP(AH921,INDEX((係数_バス貨物_ガソリン,係数_バス貨物_CNG,係数_バス貨物_軽油,係数_バス貨物_メタノール,係数_バス貨物_LPG),MATCH(AL921,【参考】排出ガスレベル!$AI$4:$AI$671,1),1,AR921):INDEX((係数_バス貨物_ガソリン,係数_バス貨物_CNG,係数_バス貨物_軽油,係数_バス貨物_メタノール,係数_バス貨物_LPG),MATCH(AL921+1,【参考】排出ガスレベル!$AI$4:$AI$671,1)-1,5,AR921),3,FALSE),IF(OR(AJ921=1,AJ921=2),VLOOKUP(AH921,INDEX((係数_乗用_ガソリン,係数_乗用_CNG,係数_乗用_軽油,係数_乗用_メタノール,係数_乗用_LPG),1,1,AR921):INDEX((係数_乗用_ガソリン,係数_乗用_CNG,係数_乗用_軽油,係数_乗用_メタノール,係数_乗用_LPG),125,5,AR921),3,FALSE))))))</f>
        <v/>
      </c>
      <c r="AP921" s="375" t="str">
        <f t="shared" si="412"/>
        <v/>
      </c>
      <c r="AQ921" s="444" t="str">
        <f t="shared" si="413"/>
        <v/>
      </c>
      <c r="AR921" s="375" t="str">
        <f t="shared" si="416"/>
        <v/>
      </c>
      <c r="AS921" s="377" t="str">
        <f t="shared" si="414"/>
        <v/>
      </c>
      <c r="AT921" s="378" t="str">
        <f t="shared" si="415"/>
        <v/>
      </c>
      <c r="AX921" s="625" t="b">
        <f t="shared" si="417"/>
        <v>0</v>
      </c>
      <c r="AY921" s="7" t="str">
        <f t="shared" si="418"/>
        <v>FALSEFALSEFALSE</v>
      </c>
      <c r="AZ921" s="626">
        <f t="shared" si="394"/>
        <v>0</v>
      </c>
      <c r="BA921" s="627" t="str">
        <f t="shared" si="395"/>
        <v/>
      </c>
      <c r="BB921" s="627">
        <f t="shared" si="396"/>
        <v>0</v>
      </c>
      <c r="BC921" s="690" t="str">
        <f t="shared" si="397"/>
        <v/>
      </c>
    </row>
    <row r="922" spans="1:55">
      <c r="A922" s="381">
        <v>866</v>
      </c>
      <c r="B922" s="117"/>
      <c r="C922" s="288"/>
      <c r="D922" s="289"/>
      <c r="E922" s="289"/>
      <c r="F922" s="290"/>
      <c r="G922" s="292"/>
      <c r="H922" s="116"/>
      <c r="I922" s="292"/>
      <c r="J922" s="116"/>
      <c r="K922" s="370" t="str">
        <f t="shared" si="388"/>
        <v/>
      </c>
      <c r="L922" s="370">
        <f t="shared" si="389"/>
        <v>0</v>
      </c>
      <c r="M922" s="370">
        <f t="shared" si="390"/>
        <v>0</v>
      </c>
      <c r="N922" s="371" t="str">
        <f t="shared" si="398"/>
        <v/>
      </c>
      <c r="O922" s="371" t="str">
        <f t="shared" si="399"/>
        <v/>
      </c>
      <c r="P922" s="371" t="str">
        <f t="shared" si="400"/>
        <v/>
      </c>
      <c r="Q922" s="371" t="str">
        <f t="shared" si="401"/>
        <v/>
      </c>
      <c r="R922" s="371" t="str">
        <f t="shared" si="402"/>
        <v/>
      </c>
      <c r="S922" s="371" t="str">
        <f t="shared" si="403"/>
        <v/>
      </c>
      <c r="T922" s="443" t="str">
        <f t="shared" si="391"/>
        <v/>
      </c>
      <c r="U922" s="539"/>
      <c r="V922" s="117"/>
      <c r="W922" s="118"/>
      <c r="X922" s="119"/>
      <c r="Y922" s="120"/>
      <c r="Z922" s="122"/>
      <c r="AA922" s="121"/>
      <c r="AB922" s="443" t="str">
        <f t="shared" si="392"/>
        <v/>
      </c>
      <c r="AC922" s="734" t="str">
        <f t="shared" si="393"/>
        <v/>
      </c>
      <c r="AD922" s="372"/>
      <c r="AE922" s="485"/>
      <c r="AF922" s="373" t="str">
        <f t="shared" si="404"/>
        <v/>
      </c>
      <c r="AG922" s="373" t="str">
        <f t="shared" si="405"/>
        <v/>
      </c>
      <c r="AH922" s="374" t="str">
        <f t="shared" si="406"/>
        <v/>
      </c>
      <c r="AI922" s="375" t="str">
        <f t="shared" si="407"/>
        <v/>
      </c>
      <c r="AJ922" s="375" t="str">
        <f t="shared" si="408"/>
        <v/>
      </c>
      <c r="AK922" s="375" t="str">
        <f t="shared" si="409"/>
        <v/>
      </c>
      <c r="AL922" s="375" t="str">
        <f t="shared" si="410"/>
        <v/>
      </c>
      <c r="AM922" s="375" t="str">
        <f t="shared" si="411"/>
        <v/>
      </c>
      <c r="AN922" s="376" t="str">
        <f>IF(AF922="","",IF(OR(AH922="",AH922="-"),"－",IF(OR(AM922=8,AM922=9),"",IF(OR(AJ922=3,AJ922=4,AJ922=5,AJ922=6),VLOOKUP(AH922,INDEX((係数_バス貨物_ガソリン,係数_バス貨物_CNG,係数_バス貨物_軽油,係数_バス貨物_メタノール,係数_バス貨物_LPG),MATCH(AL922,【参考】排出ガスレベル!$AI$4:$AI$671,1),1,AR922):INDEX((係数_バス貨物_ガソリン,係数_バス貨物_CNG,係数_バス貨物_軽油,係数_バス貨物_メタノール,係数_バス貨物_LPG),MATCH(AL922+1,【参考】排出ガスレベル!$AI$4:$AI$671,1)-1,5,AR922),2,FALSE),IF(OR(AJ922=1,AJ922=2),VLOOKUP(AH922,INDEX((係数_乗用_ガソリン,係数_乗用_CNG,係数_乗用_軽油,係数_乗用_メタノール,係数_乗用_LPG),1,1,AR922):INDEX((係数_乗用_ガソリン,係数_乗用_CNG,係数_乗用_軽油,係数_乗用_メタノール,係数_乗用_LPG),125,5,AR922),2,FALSE))))))</f>
        <v/>
      </c>
      <c r="AO922" s="376" t="str">
        <f>IF(T922="","",IF(OR(AH922="",AH922="-"),"－",IF(OR(AM922=8,AM922=9),"",IF(OR(AJ922=3,AJ922=4,AJ922=5,AJ922=6),VLOOKUP(AH922,INDEX((係数_バス貨物_ガソリン,係数_バス貨物_CNG,係数_バス貨物_軽油,係数_バス貨物_メタノール,係数_バス貨物_LPG),MATCH(AL922,【参考】排出ガスレベル!$AI$4:$AI$671,1),1,AR922):INDEX((係数_バス貨物_ガソリン,係数_バス貨物_CNG,係数_バス貨物_軽油,係数_バス貨物_メタノール,係数_バス貨物_LPG),MATCH(AL922+1,【参考】排出ガスレベル!$AI$4:$AI$671,1)-1,5,AR922),3,FALSE),IF(OR(AJ922=1,AJ922=2),VLOOKUP(AH922,INDEX((係数_乗用_ガソリン,係数_乗用_CNG,係数_乗用_軽油,係数_乗用_メタノール,係数_乗用_LPG),1,1,AR922):INDEX((係数_乗用_ガソリン,係数_乗用_CNG,係数_乗用_軽油,係数_乗用_メタノール,係数_乗用_LPG),125,5,AR922),3,FALSE))))))</f>
        <v/>
      </c>
      <c r="AP922" s="375" t="str">
        <f t="shared" si="412"/>
        <v/>
      </c>
      <c r="AQ922" s="444" t="str">
        <f t="shared" si="413"/>
        <v/>
      </c>
      <c r="AR922" s="375" t="str">
        <f t="shared" si="416"/>
        <v/>
      </c>
      <c r="AS922" s="377" t="str">
        <f t="shared" si="414"/>
        <v/>
      </c>
      <c r="AT922" s="378" t="str">
        <f t="shared" si="415"/>
        <v/>
      </c>
      <c r="AX922" s="625" t="b">
        <f t="shared" si="417"/>
        <v>0</v>
      </c>
      <c r="AY922" s="7" t="str">
        <f t="shared" si="418"/>
        <v>FALSEFALSEFALSE</v>
      </c>
      <c r="AZ922" s="626">
        <f t="shared" si="394"/>
        <v>0</v>
      </c>
      <c r="BA922" s="627" t="str">
        <f t="shared" si="395"/>
        <v/>
      </c>
      <c r="BB922" s="627">
        <f t="shared" si="396"/>
        <v>0</v>
      </c>
      <c r="BC922" s="690" t="str">
        <f t="shared" si="397"/>
        <v/>
      </c>
    </row>
    <row r="923" spans="1:55">
      <c r="A923" s="381">
        <v>867</v>
      </c>
      <c r="B923" s="117"/>
      <c r="C923" s="288"/>
      <c r="D923" s="289"/>
      <c r="E923" s="289"/>
      <c r="F923" s="290"/>
      <c r="G923" s="292"/>
      <c r="H923" s="116"/>
      <c r="I923" s="292"/>
      <c r="J923" s="116"/>
      <c r="K923" s="370" t="str">
        <f t="shared" si="388"/>
        <v/>
      </c>
      <c r="L923" s="370">
        <f t="shared" si="389"/>
        <v>0</v>
      </c>
      <c r="M923" s="370">
        <f t="shared" si="390"/>
        <v>0</v>
      </c>
      <c r="N923" s="371" t="str">
        <f t="shared" si="398"/>
        <v/>
      </c>
      <c r="O923" s="371" t="str">
        <f t="shared" si="399"/>
        <v/>
      </c>
      <c r="P923" s="371" t="str">
        <f t="shared" si="400"/>
        <v/>
      </c>
      <c r="Q923" s="371" t="str">
        <f t="shared" si="401"/>
        <v/>
      </c>
      <c r="R923" s="371" t="str">
        <f t="shared" si="402"/>
        <v/>
      </c>
      <c r="S923" s="371" t="str">
        <f t="shared" si="403"/>
        <v/>
      </c>
      <c r="T923" s="443" t="str">
        <f t="shared" si="391"/>
        <v/>
      </c>
      <c r="U923" s="539"/>
      <c r="V923" s="117"/>
      <c r="W923" s="118"/>
      <c r="X923" s="119"/>
      <c r="Y923" s="120"/>
      <c r="Z923" s="122"/>
      <c r="AA923" s="121"/>
      <c r="AB923" s="443" t="str">
        <f t="shared" si="392"/>
        <v/>
      </c>
      <c r="AC923" s="734" t="str">
        <f t="shared" si="393"/>
        <v/>
      </c>
      <c r="AD923" s="372"/>
      <c r="AE923" s="485"/>
      <c r="AF923" s="373" t="str">
        <f t="shared" si="404"/>
        <v/>
      </c>
      <c r="AG923" s="373" t="str">
        <f t="shared" si="405"/>
        <v/>
      </c>
      <c r="AH923" s="374" t="str">
        <f t="shared" si="406"/>
        <v/>
      </c>
      <c r="AI923" s="375" t="str">
        <f t="shared" si="407"/>
        <v/>
      </c>
      <c r="AJ923" s="375" t="str">
        <f t="shared" si="408"/>
        <v/>
      </c>
      <c r="AK923" s="375" t="str">
        <f t="shared" si="409"/>
        <v/>
      </c>
      <c r="AL923" s="375" t="str">
        <f t="shared" si="410"/>
        <v/>
      </c>
      <c r="AM923" s="375" t="str">
        <f t="shared" si="411"/>
        <v/>
      </c>
      <c r="AN923" s="376" t="str">
        <f>IF(AF923="","",IF(OR(AH923="",AH923="-"),"－",IF(OR(AM923=8,AM923=9),"",IF(OR(AJ923=3,AJ923=4,AJ923=5,AJ923=6),VLOOKUP(AH923,INDEX((係数_バス貨物_ガソリン,係数_バス貨物_CNG,係数_バス貨物_軽油,係数_バス貨物_メタノール,係数_バス貨物_LPG),MATCH(AL923,【参考】排出ガスレベル!$AI$4:$AI$671,1),1,AR923):INDEX((係数_バス貨物_ガソリン,係数_バス貨物_CNG,係数_バス貨物_軽油,係数_バス貨物_メタノール,係数_バス貨物_LPG),MATCH(AL923+1,【参考】排出ガスレベル!$AI$4:$AI$671,1)-1,5,AR923),2,FALSE),IF(OR(AJ923=1,AJ923=2),VLOOKUP(AH923,INDEX((係数_乗用_ガソリン,係数_乗用_CNG,係数_乗用_軽油,係数_乗用_メタノール,係数_乗用_LPG),1,1,AR923):INDEX((係数_乗用_ガソリン,係数_乗用_CNG,係数_乗用_軽油,係数_乗用_メタノール,係数_乗用_LPG),125,5,AR923),2,FALSE))))))</f>
        <v/>
      </c>
      <c r="AO923" s="376" t="str">
        <f>IF(T923="","",IF(OR(AH923="",AH923="-"),"－",IF(OR(AM923=8,AM923=9),"",IF(OR(AJ923=3,AJ923=4,AJ923=5,AJ923=6),VLOOKUP(AH923,INDEX((係数_バス貨物_ガソリン,係数_バス貨物_CNG,係数_バス貨物_軽油,係数_バス貨物_メタノール,係数_バス貨物_LPG),MATCH(AL923,【参考】排出ガスレベル!$AI$4:$AI$671,1),1,AR923):INDEX((係数_バス貨物_ガソリン,係数_バス貨物_CNG,係数_バス貨物_軽油,係数_バス貨物_メタノール,係数_バス貨物_LPG),MATCH(AL923+1,【参考】排出ガスレベル!$AI$4:$AI$671,1)-1,5,AR923),3,FALSE),IF(OR(AJ923=1,AJ923=2),VLOOKUP(AH923,INDEX((係数_乗用_ガソリン,係数_乗用_CNG,係数_乗用_軽油,係数_乗用_メタノール,係数_乗用_LPG),1,1,AR923):INDEX((係数_乗用_ガソリン,係数_乗用_CNG,係数_乗用_軽油,係数_乗用_メタノール,係数_乗用_LPG),125,5,AR923),3,FALSE))))))</f>
        <v/>
      </c>
      <c r="AP923" s="375" t="str">
        <f t="shared" si="412"/>
        <v/>
      </c>
      <c r="AQ923" s="444" t="str">
        <f t="shared" si="413"/>
        <v/>
      </c>
      <c r="AR923" s="375" t="str">
        <f t="shared" si="416"/>
        <v/>
      </c>
      <c r="AS923" s="377" t="str">
        <f t="shared" si="414"/>
        <v/>
      </c>
      <c r="AT923" s="378" t="str">
        <f t="shared" si="415"/>
        <v/>
      </c>
      <c r="AX923" s="625" t="b">
        <f t="shared" si="417"/>
        <v>0</v>
      </c>
      <c r="AY923" s="7" t="str">
        <f t="shared" si="418"/>
        <v>FALSEFALSEFALSE</v>
      </c>
      <c r="AZ923" s="626">
        <f t="shared" si="394"/>
        <v>0</v>
      </c>
      <c r="BA923" s="627" t="str">
        <f t="shared" si="395"/>
        <v/>
      </c>
      <c r="BB923" s="627">
        <f t="shared" si="396"/>
        <v>0</v>
      </c>
      <c r="BC923" s="690" t="str">
        <f t="shared" si="397"/>
        <v/>
      </c>
    </row>
    <row r="924" spans="1:55">
      <c r="A924" s="381">
        <v>868</v>
      </c>
      <c r="B924" s="117"/>
      <c r="C924" s="288"/>
      <c r="D924" s="289"/>
      <c r="E924" s="289"/>
      <c r="F924" s="290"/>
      <c r="G924" s="292"/>
      <c r="H924" s="116"/>
      <c r="I924" s="292"/>
      <c r="J924" s="116"/>
      <c r="K924" s="370" t="str">
        <f t="shared" si="388"/>
        <v/>
      </c>
      <c r="L924" s="370">
        <f t="shared" si="389"/>
        <v>0</v>
      </c>
      <c r="M924" s="370">
        <f t="shared" si="390"/>
        <v>0</v>
      </c>
      <c r="N924" s="371" t="str">
        <f t="shared" si="398"/>
        <v/>
      </c>
      <c r="O924" s="371" t="str">
        <f t="shared" si="399"/>
        <v/>
      </c>
      <c r="P924" s="371" t="str">
        <f t="shared" si="400"/>
        <v/>
      </c>
      <c r="Q924" s="371" t="str">
        <f t="shared" si="401"/>
        <v/>
      </c>
      <c r="R924" s="371" t="str">
        <f t="shared" si="402"/>
        <v/>
      </c>
      <c r="S924" s="371" t="str">
        <f t="shared" si="403"/>
        <v/>
      </c>
      <c r="T924" s="443" t="str">
        <f t="shared" si="391"/>
        <v/>
      </c>
      <c r="U924" s="539"/>
      <c r="V924" s="117"/>
      <c r="W924" s="118"/>
      <c r="X924" s="119"/>
      <c r="Y924" s="120"/>
      <c r="Z924" s="122"/>
      <c r="AA924" s="121"/>
      <c r="AB924" s="443" t="str">
        <f t="shared" si="392"/>
        <v/>
      </c>
      <c r="AC924" s="734" t="str">
        <f t="shared" si="393"/>
        <v/>
      </c>
      <c r="AD924" s="372"/>
      <c r="AE924" s="485"/>
      <c r="AF924" s="373" t="str">
        <f t="shared" si="404"/>
        <v/>
      </c>
      <c r="AG924" s="373" t="str">
        <f t="shared" si="405"/>
        <v/>
      </c>
      <c r="AH924" s="374" t="str">
        <f t="shared" si="406"/>
        <v/>
      </c>
      <c r="AI924" s="375" t="str">
        <f t="shared" si="407"/>
        <v/>
      </c>
      <c r="AJ924" s="375" t="str">
        <f t="shared" si="408"/>
        <v/>
      </c>
      <c r="AK924" s="375" t="str">
        <f t="shared" si="409"/>
        <v/>
      </c>
      <c r="AL924" s="375" t="str">
        <f t="shared" si="410"/>
        <v/>
      </c>
      <c r="AM924" s="375" t="str">
        <f t="shared" si="411"/>
        <v/>
      </c>
      <c r="AN924" s="376" t="str">
        <f>IF(AF924="","",IF(OR(AH924="",AH924="-"),"－",IF(OR(AM924=8,AM924=9),"",IF(OR(AJ924=3,AJ924=4,AJ924=5,AJ924=6),VLOOKUP(AH924,INDEX((係数_バス貨物_ガソリン,係数_バス貨物_CNG,係数_バス貨物_軽油,係数_バス貨物_メタノール,係数_バス貨物_LPG),MATCH(AL924,【参考】排出ガスレベル!$AI$4:$AI$671,1),1,AR924):INDEX((係数_バス貨物_ガソリン,係数_バス貨物_CNG,係数_バス貨物_軽油,係数_バス貨物_メタノール,係数_バス貨物_LPG),MATCH(AL924+1,【参考】排出ガスレベル!$AI$4:$AI$671,1)-1,5,AR924),2,FALSE),IF(OR(AJ924=1,AJ924=2),VLOOKUP(AH924,INDEX((係数_乗用_ガソリン,係数_乗用_CNG,係数_乗用_軽油,係数_乗用_メタノール,係数_乗用_LPG),1,1,AR924):INDEX((係数_乗用_ガソリン,係数_乗用_CNG,係数_乗用_軽油,係数_乗用_メタノール,係数_乗用_LPG),125,5,AR924),2,FALSE))))))</f>
        <v/>
      </c>
      <c r="AO924" s="376" t="str">
        <f>IF(T924="","",IF(OR(AH924="",AH924="-"),"－",IF(OR(AM924=8,AM924=9),"",IF(OR(AJ924=3,AJ924=4,AJ924=5,AJ924=6),VLOOKUP(AH924,INDEX((係数_バス貨物_ガソリン,係数_バス貨物_CNG,係数_バス貨物_軽油,係数_バス貨物_メタノール,係数_バス貨物_LPG),MATCH(AL924,【参考】排出ガスレベル!$AI$4:$AI$671,1),1,AR924):INDEX((係数_バス貨物_ガソリン,係数_バス貨物_CNG,係数_バス貨物_軽油,係数_バス貨物_メタノール,係数_バス貨物_LPG),MATCH(AL924+1,【参考】排出ガスレベル!$AI$4:$AI$671,1)-1,5,AR924),3,FALSE),IF(OR(AJ924=1,AJ924=2),VLOOKUP(AH924,INDEX((係数_乗用_ガソリン,係数_乗用_CNG,係数_乗用_軽油,係数_乗用_メタノール,係数_乗用_LPG),1,1,AR924):INDEX((係数_乗用_ガソリン,係数_乗用_CNG,係数_乗用_軽油,係数_乗用_メタノール,係数_乗用_LPG),125,5,AR924),3,FALSE))))))</f>
        <v/>
      </c>
      <c r="AP924" s="375" t="str">
        <f t="shared" si="412"/>
        <v/>
      </c>
      <c r="AQ924" s="444" t="str">
        <f t="shared" si="413"/>
        <v/>
      </c>
      <c r="AR924" s="375" t="str">
        <f t="shared" si="416"/>
        <v/>
      </c>
      <c r="AS924" s="377" t="str">
        <f t="shared" si="414"/>
        <v/>
      </c>
      <c r="AT924" s="378" t="str">
        <f t="shared" si="415"/>
        <v/>
      </c>
      <c r="AX924" s="625" t="b">
        <f t="shared" si="417"/>
        <v>0</v>
      </c>
      <c r="AY924" s="7" t="str">
        <f t="shared" si="418"/>
        <v>FALSEFALSEFALSE</v>
      </c>
      <c r="AZ924" s="626">
        <f t="shared" si="394"/>
        <v>0</v>
      </c>
      <c r="BA924" s="627" t="str">
        <f t="shared" si="395"/>
        <v/>
      </c>
      <c r="BB924" s="627">
        <f t="shared" si="396"/>
        <v>0</v>
      </c>
      <c r="BC924" s="690" t="str">
        <f t="shared" si="397"/>
        <v/>
      </c>
    </row>
    <row r="925" spans="1:55">
      <c r="A925" s="381">
        <v>869</v>
      </c>
      <c r="B925" s="117"/>
      <c r="C925" s="288"/>
      <c r="D925" s="289"/>
      <c r="E925" s="289"/>
      <c r="F925" s="290"/>
      <c r="G925" s="292"/>
      <c r="H925" s="116"/>
      <c r="I925" s="292"/>
      <c r="J925" s="116"/>
      <c r="K925" s="370" t="str">
        <f t="shared" si="388"/>
        <v/>
      </c>
      <c r="L925" s="370">
        <f t="shared" si="389"/>
        <v>0</v>
      </c>
      <c r="M925" s="370">
        <f t="shared" si="390"/>
        <v>0</v>
      </c>
      <c r="N925" s="371" t="str">
        <f t="shared" si="398"/>
        <v/>
      </c>
      <c r="O925" s="371" t="str">
        <f t="shared" si="399"/>
        <v/>
      </c>
      <c r="P925" s="371" t="str">
        <f t="shared" si="400"/>
        <v/>
      </c>
      <c r="Q925" s="371" t="str">
        <f t="shared" si="401"/>
        <v/>
      </c>
      <c r="R925" s="371" t="str">
        <f t="shared" si="402"/>
        <v/>
      </c>
      <c r="S925" s="371" t="str">
        <f t="shared" si="403"/>
        <v/>
      </c>
      <c r="T925" s="443" t="str">
        <f t="shared" si="391"/>
        <v/>
      </c>
      <c r="U925" s="539"/>
      <c r="V925" s="117"/>
      <c r="W925" s="118"/>
      <c r="X925" s="119"/>
      <c r="Y925" s="120"/>
      <c r="Z925" s="122"/>
      <c r="AA925" s="121"/>
      <c r="AB925" s="443" t="str">
        <f t="shared" si="392"/>
        <v/>
      </c>
      <c r="AC925" s="734" t="str">
        <f t="shared" si="393"/>
        <v/>
      </c>
      <c r="AD925" s="372"/>
      <c r="AE925" s="485"/>
      <c r="AF925" s="373" t="str">
        <f t="shared" si="404"/>
        <v/>
      </c>
      <c r="AG925" s="373" t="str">
        <f t="shared" si="405"/>
        <v/>
      </c>
      <c r="AH925" s="374" t="str">
        <f t="shared" si="406"/>
        <v/>
      </c>
      <c r="AI925" s="375" t="str">
        <f t="shared" si="407"/>
        <v/>
      </c>
      <c r="AJ925" s="375" t="str">
        <f t="shared" si="408"/>
        <v/>
      </c>
      <c r="AK925" s="375" t="str">
        <f t="shared" si="409"/>
        <v/>
      </c>
      <c r="AL925" s="375" t="str">
        <f t="shared" si="410"/>
        <v/>
      </c>
      <c r="AM925" s="375" t="str">
        <f t="shared" si="411"/>
        <v/>
      </c>
      <c r="AN925" s="376" t="str">
        <f>IF(AF925="","",IF(OR(AH925="",AH925="-"),"－",IF(OR(AM925=8,AM925=9),"",IF(OR(AJ925=3,AJ925=4,AJ925=5,AJ925=6),VLOOKUP(AH925,INDEX((係数_バス貨物_ガソリン,係数_バス貨物_CNG,係数_バス貨物_軽油,係数_バス貨物_メタノール,係数_バス貨物_LPG),MATCH(AL925,【参考】排出ガスレベル!$AI$4:$AI$671,1),1,AR925):INDEX((係数_バス貨物_ガソリン,係数_バス貨物_CNG,係数_バス貨物_軽油,係数_バス貨物_メタノール,係数_バス貨物_LPG),MATCH(AL925+1,【参考】排出ガスレベル!$AI$4:$AI$671,1)-1,5,AR925),2,FALSE),IF(OR(AJ925=1,AJ925=2),VLOOKUP(AH925,INDEX((係数_乗用_ガソリン,係数_乗用_CNG,係数_乗用_軽油,係数_乗用_メタノール,係数_乗用_LPG),1,1,AR925):INDEX((係数_乗用_ガソリン,係数_乗用_CNG,係数_乗用_軽油,係数_乗用_メタノール,係数_乗用_LPG),125,5,AR925),2,FALSE))))))</f>
        <v/>
      </c>
      <c r="AO925" s="376" t="str">
        <f>IF(T925="","",IF(OR(AH925="",AH925="-"),"－",IF(OR(AM925=8,AM925=9),"",IF(OR(AJ925=3,AJ925=4,AJ925=5,AJ925=6),VLOOKUP(AH925,INDEX((係数_バス貨物_ガソリン,係数_バス貨物_CNG,係数_バス貨物_軽油,係数_バス貨物_メタノール,係数_バス貨物_LPG),MATCH(AL925,【参考】排出ガスレベル!$AI$4:$AI$671,1),1,AR925):INDEX((係数_バス貨物_ガソリン,係数_バス貨物_CNG,係数_バス貨物_軽油,係数_バス貨物_メタノール,係数_バス貨物_LPG),MATCH(AL925+1,【参考】排出ガスレベル!$AI$4:$AI$671,1)-1,5,AR925),3,FALSE),IF(OR(AJ925=1,AJ925=2),VLOOKUP(AH925,INDEX((係数_乗用_ガソリン,係数_乗用_CNG,係数_乗用_軽油,係数_乗用_メタノール,係数_乗用_LPG),1,1,AR925):INDEX((係数_乗用_ガソリン,係数_乗用_CNG,係数_乗用_軽油,係数_乗用_メタノール,係数_乗用_LPG),125,5,AR925),3,FALSE))))))</f>
        <v/>
      </c>
      <c r="AP925" s="375" t="str">
        <f t="shared" si="412"/>
        <v/>
      </c>
      <c r="AQ925" s="444" t="str">
        <f t="shared" si="413"/>
        <v/>
      </c>
      <c r="AR925" s="375" t="str">
        <f t="shared" si="416"/>
        <v/>
      </c>
      <c r="AS925" s="377" t="str">
        <f t="shared" si="414"/>
        <v/>
      </c>
      <c r="AT925" s="378" t="str">
        <f t="shared" si="415"/>
        <v/>
      </c>
      <c r="AX925" s="625" t="b">
        <f t="shared" si="417"/>
        <v>0</v>
      </c>
      <c r="AY925" s="7" t="str">
        <f t="shared" si="418"/>
        <v>FALSEFALSEFALSE</v>
      </c>
      <c r="AZ925" s="626">
        <f t="shared" si="394"/>
        <v>0</v>
      </c>
      <c r="BA925" s="627" t="str">
        <f t="shared" si="395"/>
        <v/>
      </c>
      <c r="BB925" s="627">
        <f t="shared" si="396"/>
        <v>0</v>
      </c>
      <c r="BC925" s="690" t="str">
        <f t="shared" si="397"/>
        <v/>
      </c>
    </row>
    <row r="926" spans="1:55">
      <c r="A926" s="381">
        <v>870</v>
      </c>
      <c r="B926" s="117"/>
      <c r="C926" s="288"/>
      <c r="D926" s="289"/>
      <c r="E926" s="289"/>
      <c r="F926" s="290"/>
      <c r="G926" s="292"/>
      <c r="H926" s="116"/>
      <c r="I926" s="292"/>
      <c r="J926" s="116"/>
      <c r="K926" s="370" t="str">
        <f t="shared" si="388"/>
        <v/>
      </c>
      <c r="L926" s="370">
        <f t="shared" si="389"/>
        <v>0</v>
      </c>
      <c r="M926" s="370">
        <f t="shared" si="390"/>
        <v>0</v>
      </c>
      <c r="N926" s="371" t="str">
        <f t="shared" si="398"/>
        <v/>
      </c>
      <c r="O926" s="371" t="str">
        <f t="shared" si="399"/>
        <v/>
      </c>
      <c r="P926" s="371" t="str">
        <f t="shared" si="400"/>
        <v/>
      </c>
      <c r="Q926" s="371" t="str">
        <f t="shared" si="401"/>
        <v/>
      </c>
      <c r="R926" s="371" t="str">
        <f t="shared" si="402"/>
        <v/>
      </c>
      <c r="S926" s="371" t="str">
        <f t="shared" si="403"/>
        <v/>
      </c>
      <c r="T926" s="443" t="str">
        <f t="shared" si="391"/>
        <v/>
      </c>
      <c r="U926" s="539"/>
      <c r="V926" s="117"/>
      <c r="W926" s="118"/>
      <c r="X926" s="119"/>
      <c r="Y926" s="120"/>
      <c r="Z926" s="122"/>
      <c r="AA926" s="121"/>
      <c r="AB926" s="443" t="str">
        <f t="shared" si="392"/>
        <v/>
      </c>
      <c r="AC926" s="734" t="str">
        <f t="shared" si="393"/>
        <v/>
      </c>
      <c r="AD926" s="372"/>
      <c r="AE926" s="485"/>
      <c r="AF926" s="373" t="str">
        <f t="shared" si="404"/>
        <v/>
      </c>
      <c r="AG926" s="373" t="str">
        <f t="shared" si="405"/>
        <v/>
      </c>
      <c r="AH926" s="374" t="str">
        <f t="shared" si="406"/>
        <v/>
      </c>
      <c r="AI926" s="375" t="str">
        <f t="shared" si="407"/>
        <v/>
      </c>
      <c r="AJ926" s="375" t="str">
        <f t="shared" si="408"/>
        <v/>
      </c>
      <c r="AK926" s="375" t="str">
        <f t="shared" si="409"/>
        <v/>
      </c>
      <c r="AL926" s="375" t="str">
        <f t="shared" si="410"/>
        <v/>
      </c>
      <c r="AM926" s="375" t="str">
        <f t="shared" si="411"/>
        <v/>
      </c>
      <c r="AN926" s="376" t="str">
        <f>IF(AF926="","",IF(OR(AH926="",AH926="-"),"－",IF(OR(AM926=8,AM926=9),"",IF(OR(AJ926=3,AJ926=4,AJ926=5,AJ926=6),VLOOKUP(AH926,INDEX((係数_バス貨物_ガソリン,係数_バス貨物_CNG,係数_バス貨物_軽油,係数_バス貨物_メタノール,係数_バス貨物_LPG),MATCH(AL926,【参考】排出ガスレベル!$AI$4:$AI$671,1),1,AR926):INDEX((係数_バス貨物_ガソリン,係数_バス貨物_CNG,係数_バス貨物_軽油,係数_バス貨物_メタノール,係数_バス貨物_LPG),MATCH(AL926+1,【参考】排出ガスレベル!$AI$4:$AI$671,1)-1,5,AR926),2,FALSE),IF(OR(AJ926=1,AJ926=2),VLOOKUP(AH926,INDEX((係数_乗用_ガソリン,係数_乗用_CNG,係数_乗用_軽油,係数_乗用_メタノール,係数_乗用_LPG),1,1,AR926):INDEX((係数_乗用_ガソリン,係数_乗用_CNG,係数_乗用_軽油,係数_乗用_メタノール,係数_乗用_LPG),125,5,AR926),2,FALSE))))))</f>
        <v/>
      </c>
      <c r="AO926" s="376" t="str">
        <f>IF(T926="","",IF(OR(AH926="",AH926="-"),"－",IF(OR(AM926=8,AM926=9),"",IF(OR(AJ926=3,AJ926=4,AJ926=5,AJ926=6),VLOOKUP(AH926,INDEX((係数_バス貨物_ガソリン,係数_バス貨物_CNG,係数_バス貨物_軽油,係数_バス貨物_メタノール,係数_バス貨物_LPG),MATCH(AL926,【参考】排出ガスレベル!$AI$4:$AI$671,1),1,AR926):INDEX((係数_バス貨物_ガソリン,係数_バス貨物_CNG,係数_バス貨物_軽油,係数_バス貨物_メタノール,係数_バス貨物_LPG),MATCH(AL926+1,【参考】排出ガスレベル!$AI$4:$AI$671,1)-1,5,AR926),3,FALSE),IF(OR(AJ926=1,AJ926=2),VLOOKUP(AH926,INDEX((係数_乗用_ガソリン,係数_乗用_CNG,係数_乗用_軽油,係数_乗用_メタノール,係数_乗用_LPG),1,1,AR926):INDEX((係数_乗用_ガソリン,係数_乗用_CNG,係数_乗用_軽油,係数_乗用_メタノール,係数_乗用_LPG),125,5,AR926),3,FALSE))))))</f>
        <v/>
      </c>
      <c r="AP926" s="375" t="str">
        <f t="shared" si="412"/>
        <v/>
      </c>
      <c r="AQ926" s="444" t="str">
        <f t="shared" si="413"/>
        <v/>
      </c>
      <c r="AR926" s="375" t="str">
        <f t="shared" si="416"/>
        <v/>
      </c>
      <c r="AS926" s="377" t="str">
        <f t="shared" si="414"/>
        <v/>
      </c>
      <c r="AT926" s="378" t="str">
        <f t="shared" si="415"/>
        <v/>
      </c>
      <c r="AX926" s="625" t="b">
        <f t="shared" si="417"/>
        <v>0</v>
      </c>
      <c r="AY926" s="7" t="str">
        <f t="shared" si="418"/>
        <v>FALSEFALSEFALSE</v>
      </c>
      <c r="AZ926" s="626">
        <f t="shared" si="394"/>
        <v>0</v>
      </c>
      <c r="BA926" s="627" t="str">
        <f t="shared" si="395"/>
        <v/>
      </c>
      <c r="BB926" s="627">
        <f t="shared" si="396"/>
        <v>0</v>
      </c>
      <c r="BC926" s="690" t="str">
        <f t="shared" si="397"/>
        <v/>
      </c>
    </row>
    <row r="927" spans="1:55">
      <c r="A927" s="381">
        <v>871</v>
      </c>
      <c r="B927" s="117"/>
      <c r="C927" s="288"/>
      <c r="D927" s="289"/>
      <c r="E927" s="289"/>
      <c r="F927" s="290"/>
      <c r="G927" s="292"/>
      <c r="H927" s="116"/>
      <c r="I927" s="292"/>
      <c r="J927" s="116"/>
      <c r="K927" s="370" t="str">
        <f t="shared" si="388"/>
        <v/>
      </c>
      <c r="L927" s="370">
        <f t="shared" si="389"/>
        <v>0</v>
      </c>
      <c r="M927" s="370">
        <f t="shared" si="390"/>
        <v>0</v>
      </c>
      <c r="N927" s="371" t="str">
        <f t="shared" si="398"/>
        <v/>
      </c>
      <c r="O927" s="371" t="str">
        <f t="shared" si="399"/>
        <v/>
      </c>
      <c r="P927" s="371" t="str">
        <f t="shared" si="400"/>
        <v/>
      </c>
      <c r="Q927" s="371" t="str">
        <f t="shared" si="401"/>
        <v/>
      </c>
      <c r="R927" s="371" t="str">
        <f t="shared" si="402"/>
        <v/>
      </c>
      <c r="S927" s="371" t="str">
        <f t="shared" si="403"/>
        <v/>
      </c>
      <c r="T927" s="443" t="str">
        <f t="shared" si="391"/>
        <v/>
      </c>
      <c r="U927" s="539"/>
      <c r="V927" s="117"/>
      <c r="W927" s="118"/>
      <c r="X927" s="119"/>
      <c r="Y927" s="120"/>
      <c r="Z927" s="122"/>
      <c r="AA927" s="121"/>
      <c r="AB927" s="443" t="str">
        <f t="shared" si="392"/>
        <v/>
      </c>
      <c r="AC927" s="734" t="str">
        <f t="shared" si="393"/>
        <v/>
      </c>
      <c r="AD927" s="372"/>
      <c r="AE927" s="485"/>
      <c r="AF927" s="373" t="str">
        <f t="shared" si="404"/>
        <v/>
      </c>
      <c r="AG927" s="373" t="str">
        <f t="shared" si="405"/>
        <v/>
      </c>
      <c r="AH927" s="374" t="str">
        <f t="shared" si="406"/>
        <v/>
      </c>
      <c r="AI927" s="375" t="str">
        <f t="shared" si="407"/>
        <v/>
      </c>
      <c r="AJ927" s="375" t="str">
        <f t="shared" si="408"/>
        <v/>
      </c>
      <c r="AK927" s="375" t="str">
        <f t="shared" si="409"/>
        <v/>
      </c>
      <c r="AL927" s="375" t="str">
        <f t="shared" si="410"/>
        <v/>
      </c>
      <c r="AM927" s="375" t="str">
        <f t="shared" si="411"/>
        <v/>
      </c>
      <c r="AN927" s="376" t="str">
        <f>IF(AF927="","",IF(OR(AH927="",AH927="-"),"－",IF(OR(AM927=8,AM927=9),"",IF(OR(AJ927=3,AJ927=4,AJ927=5,AJ927=6),VLOOKUP(AH927,INDEX((係数_バス貨物_ガソリン,係数_バス貨物_CNG,係数_バス貨物_軽油,係数_バス貨物_メタノール,係数_バス貨物_LPG),MATCH(AL927,【参考】排出ガスレベル!$AI$4:$AI$671,1),1,AR927):INDEX((係数_バス貨物_ガソリン,係数_バス貨物_CNG,係数_バス貨物_軽油,係数_バス貨物_メタノール,係数_バス貨物_LPG),MATCH(AL927+1,【参考】排出ガスレベル!$AI$4:$AI$671,1)-1,5,AR927),2,FALSE),IF(OR(AJ927=1,AJ927=2),VLOOKUP(AH927,INDEX((係数_乗用_ガソリン,係数_乗用_CNG,係数_乗用_軽油,係数_乗用_メタノール,係数_乗用_LPG),1,1,AR927):INDEX((係数_乗用_ガソリン,係数_乗用_CNG,係数_乗用_軽油,係数_乗用_メタノール,係数_乗用_LPG),125,5,AR927),2,FALSE))))))</f>
        <v/>
      </c>
      <c r="AO927" s="376" t="str">
        <f>IF(T927="","",IF(OR(AH927="",AH927="-"),"－",IF(OR(AM927=8,AM927=9),"",IF(OR(AJ927=3,AJ927=4,AJ927=5,AJ927=6),VLOOKUP(AH927,INDEX((係数_バス貨物_ガソリン,係数_バス貨物_CNG,係数_バス貨物_軽油,係数_バス貨物_メタノール,係数_バス貨物_LPG),MATCH(AL927,【参考】排出ガスレベル!$AI$4:$AI$671,1),1,AR927):INDEX((係数_バス貨物_ガソリン,係数_バス貨物_CNG,係数_バス貨物_軽油,係数_バス貨物_メタノール,係数_バス貨物_LPG),MATCH(AL927+1,【参考】排出ガスレベル!$AI$4:$AI$671,1)-1,5,AR927),3,FALSE),IF(OR(AJ927=1,AJ927=2),VLOOKUP(AH927,INDEX((係数_乗用_ガソリン,係数_乗用_CNG,係数_乗用_軽油,係数_乗用_メタノール,係数_乗用_LPG),1,1,AR927):INDEX((係数_乗用_ガソリン,係数_乗用_CNG,係数_乗用_軽油,係数_乗用_メタノール,係数_乗用_LPG),125,5,AR927),3,FALSE))))))</f>
        <v/>
      </c>
      <c r="AP927" s="375" t="str">
        <f t="shared" si="412"/>
        <v/>
      </c>
      <c r="AQ927" s="444" t="str">
        <f t="shared" si="413"/>
        <v/>
      </c>
      <c r="AR927" s="375" t="str">
        <f t="shared" si="416"/>
        <v/>
      </c>
      <c r="AS927" s="377" t="str">
        <f t="shared" si="414"/>
        <v/>
      </c>
      <c r="AT927" s="378" t="str">
        <f t="shared" si="415"/>
        <v/>
      </c>
      <c r="AX927" s="625" t="b">
        <f t="shared" si="417"/>
        <v>0</v>
      </c>
      <c r="AY927" s="7" t="str">
        <f t="shared" si="418"/>
        <v>FALSEFALSEFALSE</v>
      </c>
      <c r="AZ927" s="626">
        <f t="shared" si="394"/>
        <v>0</v>
      </c>
      <c r="BA927" s="627" t="str">
        <f t="shared" si="395"/>
        <v/>
      </c>
      <c r="BB927" s="627">
        <f t="shared" si="396"/>
        <v>0</v>
      </c>
      <c r="BC927" s="690" t="str">
        <f t="shared" si="397"/>
        <v/>
      </c>
    </row>
    <row r="928" spans="1:55">
      <c r="A928" s="381">
        <v>872</v>
      </c>
      <c r="B928" s="117"/>
      <c r="C928" s="288"/>
      <c r="D928" s="289"/>
      <c r="E928" s="289"/>
      <c r="F928" s="290"/>
      <c r="G928" s="292"/>
      <c r="H928" s="116"/>
      <c r="I928" s="292"/>
      <c r="J928" s="116"/>
      <c r="K928" s="370" t="str">
        <f t="shared" si="388"/>
        <v/>
      </c>
      <c r="L928" s="370">
        <f t="shared" si="389"/>
        <v>0</v>
      </c>
      <c r="M928" s="370">
        <f t="shared" si="390"/>
        <v>0</v>
      </c>
      <c r="N928" s="371" t="str">
        <f t="shared" si="398"/>
        <v/>
      </c>
      <c r="O928" s="371" t="str">
        <f t="shared" si="399"/>
        <v/>
      </c>
      <c r="P928" s="371" t="str">
        <f t="shared" si="400"/>
        <v/>
      </c>
      <c r="Q928" s="371" t="str">
        <f t="shared" si="401"/>
        <v/>
      </c>
      <c r="R928" s="371" t="str">
        <f t="shared" si="402"/>
        <v/>
      </c>
      <c r="S928" s="371" t="str">
        <f t="shared" si="403"/>
        <v/>
      </c>
      <c r="T928" s="443" t="str">
        <f t="shared" si="391"/>
        <v/>
      </c>
      <c r="U928" s="539"/>
      <c r="V928" s="117"/>
      <c r="W928" s="118"/>
      <c r="X928" s="119"/>
      <c r="Y928" s="120"/>
      <c r="Z928" s="122"/>
      <c r="AA928" s="121"/>
      <c r="AB928" s="443" t="str">
        <f t="shared" si="392"/>
        <v/>
      </c>
      <c r="AC928" s="734" t="str">
        <f t="shared" si="393"/>
        <v/>
      </c>
      <c r="AD928" s="372"/>
      <c r="AE928" s="485"/>
      <c r="AF928" s="373" t="str">
        <f t="shared" si="404"/>
        <v/>
      </c>
      <c r="AG928" s="373" t="str">
        <f t="shared" si="405"/>
        <v/>
      </c>
      <c r="AH928" s="374" t="str">
        <f t="shared" si="406"/>
        <v/>
      </c>
      <c r="AI928" s="375" t="str">
        <f t="shared" si="407"/>
        <v/>
      </c>
      <c r="AJ928" s="375" t="str">
        <f t="shared" si="408"/>
        <v/>
      </c>
      <c r="AK928" s="375" t="str">
        <f t="shared" si="409"/>
        <v/>
      </c>
      <c r="AL928" s="375" t="str">
        <f t="shared" si="410"/>
        <v/>
      </c>
      <c r="AM928" s="375" t="str">
        <f t="shared" si="411"/>
        <v/>
      </c>
      <c r="AN928" s="376" t="str">
        <f>IF(AF928="","",IF(OR(AH928="",AH928="-"),"－",IF(OR(AM928=8,AM928=9),"",IF(OR(AJ928=3,AJ928=4,AJ928=5,AJ928=6),VLOOKUP(AH928,INDEX((係数_バス貨物_ガソリン,係数_バス貨物_CNG,係数_バス貨物_軽油,係数_バス貨物_メタノール,係数_バス貨物_LPG),MATCH(AL928,【参考】排出ガスレベル!$AI$4:$AI$671,1),1,AR928):INDEX((係数_バス貨物_ガソリン,係数_バス貨物_CNG,係数_バス貨物_軽油,係数_バス貨物_メタノール,係数_バス貨物_LPG),MATCH(AL928+1,【参考】排出ガスレベル!$AI$4:$AI$671,1)-1,5,AR928),2,FALSE),IF(OR(AJ928=1,AJ928=2),VLOOKUP(AH928,INDEX((係数_乗用_ガソリン,係数_乗用_CNG,係数_乗用_軽油,係数_乗用_メタノール,係数_乗用_LPG),1,1,AR928):INDEX((係数_乗用_ガソリン,係数_乗用_CNG,係数_乗用_軽油,係数_乗用_メタノール,係数_乗用_LPG),125,5,AR928),2,FALSE))))))</f>
        <v/>
      </c>
      <c r="AO928" s="376" t="str">
        <f>IF(T928="","",IF(OR(AH928="",AH928="-"),"－",IF(OR(AM928=8,AM928=9),"",IF(OR(AJ928=3,AJ928=4,AJ928=5,AJ928=6),VLOOKUP(AH928,INDEX((係数_バス貨物_ガソリン,係数_バス貨物_CNG,係数_バス貨物_軽油,係数_バス貨物_メタノール,係数_バス貨物_LPG),MATCH(AL928,【参考】排出ガスレベル!$AI$4:$AI$671,1),1,AR928):INDEX((係数_バス貨物_ガソリン,係数_バス貨物_CNG,係数_バス貨物_軽油,係数_バス貨物_メタノール,係数_バス貨物_LPG),MATCH(AL928+1,【参考】排出ガスレベル!$AI$4:$AI$671,1)-1,5,AR928),3,FALSE),IF(OR(AJ928=1,AJ928=2),VLOOKUP(AH928,INDEX((係数_乗用_ガソリン,係数_乗用_CNG,係数_乗用_軽油,係数_乗用_メタノール,係数_乗用_LPG),1,1,AR928):INDEX((係数_乗用_ガソリン,係数_乗用_CNG,係数_乗用_軽油,係数_乗用_メタノール,係数_乗用_LPG),125,5,AR928),3,FALSE))))))</f>
        <v/>
      </c>
      <c r="AP928" s="375" t="str">
        <f t="shared" si="412"/>
        <v/>
      </c>
      <c r="AQ928" s="444" t="str">
        <f t="shared" si="413"/>
        <v/>
      </c>
      <c r="AR928" s="375" t="str">
        <f t="shared" si="416"/>
        <v/>
      </c>
      <c r="AS928" s="377" t="str">
        <f t="shared" si="414"/>
        <v/>
      </c>
      <c r="AT928" s="378" t="str">
        <f t="shared" si="415"/>
        <v/>
      </c>
      <c r="AX928" s="625" t="b">
        <f t="shared" si="417"/>
        <v>0</v>
      </c>
      <c r="AY928" s="7" t="str">
        <f t="shared" si="418"/>
        <v>FALSEFALSEFALSE</v>
      </c>
      <c r="AZ928" s="626">
        <f t="shared" si="394"/>
        <v>0</v>
      </c>
      <c r="BA928" s="627" t="str">
        <f t="shared" si="395"/>
        <v/>
      </c>
      <c r="BB928" s="627">
        <f t="shared" si="396"/>
        <v>0</v>
      </c>
      <c r="BC928" s="690" t="str">
        <f t="shared" si="397"/>
        <v/>
      </c>
    </row>
    <row r="929" spans="1:55">
      <c r="A929" s="381">
        <v>873</v>
      </c>
      <c r="B929" s="117"/>
      <c r="C929" s="288"/>
      <c r="D929" s="289"/>
      <c r="E929" s="289"/>
      <c r="F929" s="290"/>
      <c r="G929" s="292"/>
      <c r="H929" s="116"/>
      <c r="I929" s="292"/>
      <c r="J929" s="116"/>
      <c r="K929" s="370" t="str">
        <f t="shared" si="388"/>
        <v/>
      </c>
      <c r="L929" s="370">
        <f t="shared" si="389"/>
        <v>0</v>
      </c>
      <c r="M929" s="370">
        <f t="shared" si="390"/>
        <v>0</v>
      </c>
      <c r="N929" s="371" t="str">
        <f t="shared" si="398"/>
        <v/>
      </c>
      <c r="O929" s="371" t="str">
        <f t="shared" si="399"/>
        <v/>
      </c>
      <c r="P929" s="371" t="str">
        <f t="shared" si="400"/>
        <v/>
      </c>
      <c r="Q929" s="371" t="str">
        <f t="shared" si="401"/>
        <v/>
      </c>
      <c r="R929" s="371" t="str">
        <f t="shared" si="402"/>
        <v/>
      </c>
      <c r="S929" s="371" t="str">
        <f t="shared" si="403"/>
        <v/>
      </c>
      <c r="T929" s="443" t="str">
        <f t="shared" si="391"/>
        <v/>
      </c>
      <c r="U929" s="539"/>
      <c r="V929" s="117"/>
      <c r="W929" s="118"/>
      <c r="X929" s="119"/>
      <c r="Y929" s="120"/>
      <c r="Z929" s="122"/>
      <c r="AA929" s="121"/>
      <c r="AB929" s="443" t="str">
        <f t="shared" si="392"/>
        <v/>
      </c>
      <c r="AC929" s="734" t="str">
        <f t="shared" si="393"/>
        <v/>
      </c>
      <c r="AD929" s="372"/>
      <c r="AE929" s="485"/>
      <c r="AF929" s="373" t="str">
        <f t="shared" si="404"/>
        <v/>
      </c>
      <c r="AG929" s="373" t="str">
        <f t="shared" si="405"/>
        <v/>
      </c>
      <c r="AH929" s="374" t="str">
        <f t="shared" si="406"/>
        <v/>
      </c>
      <c r="AI929" s="375" t="str">
        <f t="shared" si="407"/>
        <v/>
      </c>
      <c r="AJ929" s="375" t="str">
        <f t="shared" si="408"/>
        <v/>
      </c>
      <c r="AK929" s="375" t="str">
        <f t="shared" si="409"/>
        <v/>
      </c>
      <c r="AL929" s="375" t="str">
        <f t="shared" si="410"/>
        <v/>
      </c>
      <c r="AM929" s="375" t="str">
        <f t="shared" si="411"/>
        <v/>
      </c>
      <c r="AN929" s="376" t="str">
        <f>IF(AF929="","",IF(OR(AH929="",AH929="-"),"－",IF(OR(AM929=8,AM929=9),"",IF(OR(AJ929=3,AJ929=4,AJ929=5,AJ929=6),VLOOKUP(AH929,INDEX((係数_バス貨物_ガソリン,係数_バス貨物_CNG,係数_バス貨物_軽油,係数_バス貨物_メタノール,係数_バス貨物_LPG),MATCH(AL929,【参考】排出ガスレベル!$AI$4:$AI$671,1),1,AR929):INDEX((係数_バス貨物_ガソリン,係数_バス貨物_CNG,係数_バス貨物_軽油,係数_バス貨物_メタノール,係数_バス貨物_LPG),MATCH(AL929+1,【参考】排出ガスレベル!$AI$4:$AI$671,1)-1,5,AR929),2,FALSE),IF(OR(AJ929=1,AJ929=2),VLOOKUP(AH929,INDEX((係数_乗用_ガソリン,係数_乗用_CNG,係数_乗用_軽油,係数_乗用_メタノール,係数_乗用_LPG),1,1,AR929):INDEX((係数_乗用_ガソリン,係数_乗用_CNG,係数_乗用_軽油,係数_乗用_メタノール,係数_乗用_LPG),125,5,AR929),2,FALSE))))))</f>
        <v/>
      </c>
      <c r="AO929" s="376" t="str">
        <f>IF(T929="","",IF(OR(AH929="",AH929="-"),"－",IF(OR(AM929=8,AM929=9),"",IF(OR(AJ929=3,AJ929=4,AJ929=5,AJ929=6),VLOOKUP(AH929,INDEX((係数_バス貨物_ガソリン,係数_バス貨物_CNG,係数_バス貨物_軽油,係数_バス貨物_メタノール,係数_バス貨物_LPG),MATCH(AL929,【参考】排出ガスレベル!$AI$4:$AI$671,1),1,AR929):INDEX((係数_バス貨物_ガソリン,係数_バス貨物_CNG,係数_バス貨物_軽油,係数_バス貨物_メタノール,係数_バス貨物_LPG),MATCH(AL929+1,【参考】排出ガスレベル!$AI$4:$AI$671,1)-1,5,AR929),3,FALSE),IF(OR(AJ929=1,AJ929=2),VLOOKUP(AH929,INDEX((係数_乗用_ガソリン,係数_乗用_CNG,係数_乗用_軽油,係数_乗用_メタノール,係数_乗用_LPG),1,1,AR929):INDEX((係数_乗用_ガソリン,係数_乗用_CNG,係数_乗用_軽油,係数_乗用_メタノール,係数_乗用_LPG),125,5,AR929),3,FALSE))))))</f>
        <v/>
      </c>
      <c r="AP929" s="375" t="str">
        <f t="shared" si="412"/>
        <v/>
      </c>
      <c r="AQ929" s="444" t="str">
        <f t="shared" si="413"/>
        <v/>
      </c>
      <c r="AR929" s="375" t="str">
        <f t="shared" si="416"/>
        <v/>
      </c>
      <c r="AS929" s="377" t="str">
        <f t="shared" si="414"/>
        <v/>
      </c>
      <c r="AT929" s="378" t="str">
        <f t="shared" si="415"/>
        <v/>
      </c>
      <c r="AX929" s="625" t="b">
        <f t="shared" si="417"/>
        <v>0</v>
      </c>
      <c r="AY929" s="7" t="str">
        <f t="shared" si="418"/>
        <v>FALSEFALSEFALSE</v>
      </c>
      <c r="AZ929" s="626">
        <f t="shared" si="394"/>
        <v>0</v>
      </c>
      <c r="BA929" s="627" t="str">
        <f t="shared" si="395"/>
        <v/>
      </c>
      <c r="BB929" s="627">
        <f t="shared" si="396"/>
        <v>0</v>
      </c>
      <c r="BC929" s="690" t="str">
        <f t="shared" si="397"/>
        <v/>
      </c>
    </row>
    <row r="930" spans="1:55">
      <c r="A930" s="381">
        <v>874</v>
      </c>
      <c r="B930" s="117"/>
      <c r="C930" s="288"/>
      <c r="D930" s="289"/>
      <c r="E930" s="289"/>
      <c r="F930" s="290"/>
      <c r="G930" s="292"/>
      <c r="H930" s="116"/>
      <c r="I930" s="292"/>
      <c r="J930" s="116"/>
      <c r="K930" s="370" t="str">
        <f t="shared" si="388"/>
        <v/>
      </c>
      <c r="L930" s="370">
        <f t="shared" si="389"/>
        <v>0</v>
      </c>
      <c r="M930" s="370">
        <f t="shared" si="390"/>
        <v>0</v>
      </c>
      <c r="N930" s="371" t="str">
        <f t="shared" si="398"/>
        <v/>
      </c>
      <c r="O930" s="371" t="str">
        <f t="shared" si="399"/>
        <v/>
      </c>
      <c r="P930" s="371" t="str">
        <f t="shared" si="400"/>
        <v/>
      </c>
      <c r="Q930" s="371" t="str">
        <f t="shared" si="401"/>
        <v/>
      </c>
      <c r="R930" s="371" t="str">
        <f t="shared" si="402"/>
        <v/>
      </c>
      <c r="S930" s="371" t="str">
        <f t="shared" si="403"/>
        <v/>
      </c>
      <c r="T930" s="443" t="str">
        <f t="shared" si="391"/>
        <v/>
      </c>
      <c r="U930" s="539"/>
      <c r="V930" s="117"/>
      <c r="W930" s="118"/>
      <c r="X930" s="119"/>
      <c r="Y930" s="120"/>
      <c r="Z930" s="122"/>
      <c r="AA930" s="121"/>
      <c r="AB930" s="443" t="str">
        <f t="shared" si="392"/>
        <v/>
      </c>
      <c r="AC930" s="734" t="str">
        <f t="shared" si="393"/>
        <v/>
      </c>
      <c r="AD930" s="372"/>
      <c r="AE930" s="485"/>
      <c r="AF930" s="373" t="str">
        <f t="shared" si="404"/>
        <v/>
      </c>
      <c r="AG930" s="373" t="str">
        <f t="shared" si="405"/>
        <v/>
      </c>
      <c r="AH930" s="374" t="str">
        <f t="shared" si="406"/>
        <v/>
      </c>
      <c r="AI930" s="375" t="str">
        <f t="shared" si="407"/>
        <v/>
      </c>
      <c r="AJ930" s="375" t="str">
        <f t="shared" si="408"/>
        <v/>
      </c>
      <c r="AK930" s="375" t="str">
        <f t="shared" si="409"/>
        <v/>
      </c>
      <c r="AL930" s="375" t="str">
        <f t="shared" si="410"/>
        <v/>
      </c>
      <c r="AM930" s="375" t="str">
        <f t="shared" si="411"/>
        <v/>
      </c>
      <c r="AN930" s="376" t="str">
        <f>IF(AF930="","",IF(OR(AH930="",AH930="-"),"－",IF(OR(AM930=8,AM930=9),"",IF(OR(AJ930=3,AJ930=4,AJ930=5,AJ930=6),VLOOKUP(AH930,INDEX((係数_バス貨物_ガソリン,係数_バス貨物_CNG,係数_バス貨物_軽油,係数_バス貨物_メタノール,係数_バス貨物_LPG),MATCH(AL930,【参考】排出ガスレベル!$AI$4:$AI$671,1),1,AR930):INDEX((係数_バス貨物_ガソリン,係数_バス貨物_CNG,係数_バス貨物_軽油,係数_バス貨物_メタノール,係数_バス貨物_LPG),MATCH(AL930+1,【参考】排出ガスレベル!$AI$4:$AI$671,1)-1,5,AR930),2,FALSE),IF(OR(AJ930=1,AJ930=2),VLOOKUP(AH930,INDEX((係数_乗用_ガソリン,係数_乗用_CNG,係数_乗用_軽油,係数_乗用_メタノール,係数_乗用_LPG),1,1,AR930):INDEX((係数_乗用_ガソリン,係数_乗用_CNG,係数_乗用_軽油,係数_乗用_メタノール,係数_乗用_LPG),125,5,AR930),2,FALSE))))))</f>
        <v/>
      </c>
      <c r="AO930" s="376" t="str">
        <f>IF(T930="","",IF(OR(AH930="",AH930="-"),"－",IF(OR(AM930=8,AM930=9),"",IF(OR(AJ930=3,AJ930=4,AJ930=5,AJ930=6),VLOOKUP(AH930,INDEX((係数_バス貨物_ガソリン,係数_バス貨物_CNG,係数_バス貨物_軽油,係数_バス貨物_メタノール,係数_バス貨物_LPG),MATCH(AL930,【参考】排出ガスレベル!$AI$4:$AI$671,1),1,AR930):INDEX((係数_バス貨物_ガソリン,係数_バス貨物_CNG,係数_バス貨物_軽油,係数_バス貨物_メタノール,係数_バス貨物_LPG),MATCH(AL930+1,【参考】排出ガスレベル!$AI$4:$AI$671,1)-1,5,AR930),3,FALSE),IF(OR(AJ930=1,AJ930=2),VLOOKUP(AH930,INDEX((係数_乗用_ガソリン,係数_乗用_CNG,係数_乗用_軽油,係数_乗用_メタノール,係数_乗用_LPG),1,1,AR930):INDEX((係数_乗用_ガソリン,係数_乗用_CNG,係数_乗用_軽油,係数_乗用_メタノール,係数_乗用_LPG),125,5,AR930),3,FALSE))))))</f>
        <v/>
      </c>
      <c r="AP930" s="375" t="str">
        <f t="shared" si="412"/>
        <v/>
      </c>
      <c r="AQ930" s="444" t="str">
        <f t="shared" si="413"/>
        <v/>
      </c>
      <c r="AR930" s="375" t="str">
        <f t="shared" si="416"/>
        <v/>
      </c>
      <c r="AS930" s="377" t="str">
        <f t="shared" si="414"/>
        <v/>
      </c>
      <c r="AT930" s="378" t="str">
        <f t="shared" si="415"/>
        <v/>
      </c>
      <c r="AX930" s="625" t="b">
        <f t="shared" si="417"/>
        <v>0</v>
      </c>
      <c r="AY930" s="7" t="str">
        <f t="shared" si="418"/>
        <v>FALSEFALSEFALSE</v>
      </c>
      <c r="AZ930" s="626">
        <f t="shared" si="394"/>
        <v>0</v>
      </c>
      <c r="BA930" s="627" t="str">
        <f t="shared" si="395"/>
        <v/>
      </c>
      <c r="BB930" s="627">
        <f t="shared" si="396"/>
        <v>0</v>
      </c>
      <c r="BC930" s="690" t="str">
        <f t="shared" si="397"/>
        <v/>
      </c>
    </row>
    <row r="931" spans="1:55">
      <c r="A931" s="381">
        <v>875</v>
      </c>
      <c r="B931" s="117"/>
      <c r="C931" s="288"/>
      <c r="D931" s="289"/>
      <c r="E931" s="289"/>
      <c r="F931" s="290"/>
      <c r="G931" s="292"/>
      <c r="H931" s="116"/>
      <c r="I931" s="292"/>
      <c r="J931" s="116"/>
      <c r="K931" s="370" t="str">
        <f t="shared" si="388"/>
        <v/>
      </c>
      <c r="L931" s="370">
        <f t="shared" si="389"/>
        <v>0</v>
      </c>
      <c r="M931" s="370">
        <f t="shared" si="390"/>
        <v>0</v>
      </c>
      <c r="N931" s="371" t="str">
        <f t="shared" si="398"/>
        <v/>
      </c>
      <c r="O931" s="371" t="str">
        <f t="shared" si="399"/>
        <v/>
      </c>
      <c r="P931" s="371" t="str">
        <f t="shared" si="400"/>
        <v/>
      </c>
      <c r="Q931" s="371" t="str">
        <f t="shared" si="401"/>
        <v/>
      </c>
      <c r="R931" s="371" t="str">
        <f t="shared" si="402"/>
        <v/>
      </c>
      <c r="S931" s="371" t="str">
        <f t="shared" si="403"/>
        <v/>
      </c>
      <c r="T931" s="443" t="str">
        <f t="shared" si="391"/>
        <v/>
      </c>
      <c r="U931" s="539"/>
      <c r="V931" s="117"/>
      <c r="W931" s="118"/>
      <c r="X931" s="119"/>
      <c r="Y931" s="120"/>
      <c r="Z931" s="122"/>
      <c r="AA931" s="121"/>
      <c r="AB931" s="443" t="str">
        <f t="shared" si="392"/>
        <v/>
      </c>
      <c r="AC931" s="734" t="str">
        <f t="shared" si="393"/>
        <v/>
      </c>
      <c r="AD931" s="372"/>
      <c r="AE931" s="485"/>
      <c r="AF931" s="373" t="str">
        <f t="shared" si="404"/>
        <v/>
      </c>
      <c r="AG931" s="373" t="str">
        <f t="shared" si="405"/>
        <v/>
      </c>
      <c r="AH931" s="374" t="str">
        <f t="shared" si="406"/>
        <v/>
      </c>
      <c r="AI931" s="375" t="str">
        <f t="shared" si="407"/>
        <v/>
      </c>
      <c r="AJ931" s="375" t="str">
        <f t="shared" si="408"/>
        <v/>
      </c>
      <c r="AK931" s="375" t="str">
        <f t="shared" si="409"/>
        <v/>
      </c>
      <c r="AL931" s="375" t="str">
        <f t="shared" si="410"/>
        <v/>
      </c>
      <c r="AM931" s="375" t="str">
        <f t="shared" si="411"/>
        <v/>
      </c>
      <c r="AN931" s="376" t="str">
        <f>IF(AF931="","",IF(OR(AH931="",AH931="-"),"－",IF(OR(AM931=8,AM931=9),"",IF(OR(AJ931=3,AJ931=4,AJ931=5,AJ931=6),VLOOKUP(AH931,INDEX((係数_バス貨物_ガソリン,係数_バス貨物_CNG,係数_バス貨物_軽油,係数_バス貨物_メタノール,係数_バス貨物_LPG),MATCH(AL931,【参考】排出ガスレベル!$AI$4:$AI$671,1),1,AR931):INDEX((係数_バス貨物_ガソリン,係数_バス貨物_CNG,係数_バス貨物_軽油,係数_バス貨物_メタノール,係数_バス貨物_LPG),MATCH(AL931+1,【参考】排出ガスレベル!$AI$4:$AI$671,1)-1,5,AR931),2,FALSE),IF(OR(AJ931=1,AJ931=2),VLOOKUP(AH931,INDEX((係数_乗用_ガソリン,係数_乗用_CNG,係数_乗用_軽油,係数_乗用_メタノール,係数_乗用_LPG),1,1,AR931):INDEX((係数_乗用_ガソリン,係数_乗用_CNG,係数_乗用_軽油,係数_乗用_メタノール,係数_乗用_LPG),125,5,AR931),2,FALSE))))))</f>
        <v/>
      </c>
      <c r="AO931" s="376" t="str">
        <f>IF(T931="","",IF(OR(AH931="",AH931="-"),"－",IF(OR(AM931=8,AM931=9),"",IF(OR(AJ931=3,AJ931=4,AJ931=5,AJ931=6),VLOOKUP(AH931,INDEX((係数_バス貨物_ガソリン,係数_バス貨物_CNG,係数_バス貨物_軽油,係数_バス貨物_メタノール,係数_バス貨物_LPG),MATCH(AL931,【参考】排出ガスレベル!$AI$4:$AI$671,1),1,AR931):INDEX((係数_バス貨物_ガソリン,係数_バス貨物_CNG,係数_バス貨物_軽油,係数_バス貨物_メタノール,係数_バス貨物_LPG),MATCH(AL931+1,【参考】排出ガスレベル!$AI$4:$AI$671,1)-1,5,AR931),3,FALSE),IF(OR(AJ931=1,AJ931=2),VLOOKUP(AH931,INDEX((係数_乗用_ガソリン,係数_乗用_CNG,係数_乗用_軽油,係数_乗用_メタノール,係数_乗用_LPG),1,1,AR931):INDEX((係数_乗用_ガソリン,係数_乗用_CNG,係数_乗用_軽油,係数_乗用_メタノール,係数_乗用_LPG),125,5,AR931),3,FALSE))))))</f>
        <v/>
      </c>
      <c r="AP931" s="375" t="str">
        <f t="shared" si="412"/>
        <v/>
      </c>
      <c r="AQ931" s="444" t="str">
        <f t="shared" si="413"/>
        <v/>
      </c>
      <c r="AR931" s="375" t="str">
        <f t="shared" si="416"/>
        <v/>
      </c>
      <c r="AS931" s="377" t="str">
        <f t="shared" si="414"/>
        <v/>
      </c>
      <c r="AT931" s="378" t="str">
        <f t="shared" si="415"/>
        <v/>
      </c>
      <c r="AX931" s="625" t="b">
        <f t="shared" si="417"/>
        <v>0</v>
      </c>
      <c r="AY931" s="7" t="str">
        <f t="shared" si="418"/>
        <v>FALSEFALSEFALSE</v>
      </c>
      <c r="AZ931" s="626">
        <f t="shared" si="394"/>
        <v>0</v>
      </c>
      <c r="BA931" s="627" t="str">
        <f t="shared" si="395"/>
        <v/>
      </c>
      <c r="BB931" s="627">
        <f t="shared" si="396"/>
        <v>0</v>
      </c>
      <c r="BC931" s="690" t="str">
        <f t="shared" si="397"/>
        <v/>
      </c>
    </row>
    <row r="932" spans="1:55">
      <c r="A932" s="381">
        <v>876</v>
      </c>
      <c r="B932" s="117"/>
      <c r="C932" s="288"/>
      <c r="D932" s="289"/>
      <c r="E932" s="289"/>
      <c r="F932" s="290"/>
      <c r="G932" s="292"/>
      <c r="H932" s="116"/>
      <c r="I932" s="292"/>
      <c r="J932" s="116"/>
      <c r="K932" s="370" t="str">
        <f t="shared" si="388"/>
        <v/>
      </c>
      <c r="L932" s="370">
        <f t="shared" si="389"/>
        <v>0</v>
      </c>
      <c r="M932" s="370">
        <f t="shared" si="390"/>
        <v>0</v>
      </c>
      <c r="N932" s="371" t="str">
        <f t="shared" si="398"/>
        <v/>
      </c>
      <c r="O932" s="371" t="str">
        <f t="shared" si="399"/>
        <v/>
      </c>
      <c r="P932" s="371" t="str">
        <f t="shared" si="400"/>
        <v/>
      </c>
      <c r="Q932" s="371" t="str">
        <f t="shared" si="401"/>
        <v/>
      </c>
      <c r="R932" s="371" t="str">
        <f t="shared" si="402"/>
        <v/>
      </c>
      <c r="S932" s="371" t="str">
        <f t="shared" si="403"/>
        <v/>
      </c>
      <c r="T932" s="443" t="str">
        <f t="shared" si="391"/>
        <v/>
      </c>
      <c r="U932" s="539"/>
      <c r="V932" s="117"/>
      <c r="W932" s="118"/>
      <c r="X932" s="119"/>
      <c r="Y932" s="120"/>
      <c r="Z932" s="122"/>
      <c r="AA932" s="121"/>
      <c r="AB932" s="443" t="str">
        <f t="shared" si="392"/>
        <v/>
      </c>
      <c r="AC932" s="734" t="str">
        <f t="shared" si="393"/>
        <v/>
      </c>
      <c r="AD932" s="372"/>
      <c r="AE932" s="485"/>
      <c r="AF932" s="373" t="str">
        <f t="shared" si="404"/>
        <v/>
      </c>
      <c r="AG932" s="373" t="str">
        <f t="shared" si="405"/>
        <v/>
      </c>
      <c r="AH932" s="374" t="str">
        <f t="shared" si="406"/>
        <v/>
      </c>
      <c r="AI932" s="375" t="str">
        <f t="shared" si="407"/>
        <v/>
      </c>
      <c r="AJ932" s="375" t="str">
        <f t="shared" si="408"/>
        <v/>
      </c>
      <c r="AK932" s="375" t="str">
        <f t="shared" si="409"/>
        <v/>
      </c>
      <c r="AL932" s="375" t="str">
        <f t="shared" si="410"/>
        <v/>
      </c>
      <c r="AM932" s="375" t="str">
        <f t="shared" si="411"/>
        <v/>
      </c>
      <c r="AN932" s="376" t="str">
        <f>IF(AF932="","",IF(OR(AH932="",AH932="-"),"－",IF(OR(AM932=8,AM932=9),"",IF(OR(AJ932=3,AJ932=4,AJ932=5,AJ932=6),VLOOKUP(AH932,INDEX((係数_バス貨物_ガソリン,係数_バス貨物_CNG,係数_バス貨物_軽油,係数_バス貨物_メタノール,係数_バス貨物_LPG),MATCH(AL932,【参考】排出ガスレベル!$AI$4:$AI$671,1),1,AR932):INDEX((係数_バス貨物_ガソリン,係数_バス貨物_CNG,係数_バス貨物_軽油,係数_バス貨物_メタノール,係数_バス貨物_LPG),MATCH(AL932+1,【参考】排出ガスレベル!$AI$4:$AI$671,1)-1,5,AR932),2,FALSE),IF(OR(AJ932=1,AJ932=2),VLOOKUP(AH932,INDEX((係数_乗用_ガソリン,係数_乗用_CNG,係数_乗用_軽油,係数_乗用_メタノール,係数_乗用_LPG),1,1,AR932):INDEX((係数_乗用_ガソリン,係数_乗用_CNG,係数_乗用_軽油,係数_乗用_メタノール,係数_乗用_LPG),125,5,AR932),2,FALSE))))))</f>
        <v/>
      </c>
      <c r="AO932" s="376" t="str">
        <f>IF(T932="","",IF(OR(AH932="",AH932="-"),"－",IF(OR(AM932=8,AM932=9),"",IF(OR(AJ932=3,AJ932=4,AJ932=5,AJ932=6),VLOOKUP(AH932,INDEX((係数_バス貨物_ガソリン,係数_バス貨物_CNG,係数_バス貨物_軽油,係数_バス貨物_メタノール,係数_バス貨物_LPG),MATCH(AL932,【参考】排出ガスレベル!$AI$4:$AI$671,1),1,AR932):INDEX((係数_バス貨物_ガソリン,係数_バス貨物_CNG,係数_バス貨物_軽油,係数_バス貨物_メタノール,係数_バス貨物_LPG),MATCH(AL932+1,【参考】排出ガスレベル!$AI$4:$AI$671,1)-1,5,AR932),3,FALSE),IF(OR(AJ932=1,AJ932=2),VLOOKUP(AH932,INDEX((係数_乗用_ガソリン,係数_乗用_CNG,係数_乗用_軽油,係数_乗用_メタノール,係数_乗用_LPG),1,1,AR932):INDEX((係数_乗用_ガソリン,係数_乗用_CNG,係数_乗用_軽油,係数_乗用_メタノール,係数_乗用_LPG),125,5,AR932),3,FALSE))))))</f>
        <v/>
      </c>
      <c r="AP932" s="375" t="str">
        <f t="shared" si="412"/>
        <v/>
      </c>
      <c r="AQ932" s="444" t="str">
        <f t="shared" si="413"/>
        <v/>
      </c>
      <c r="AR932" s="375" t="str">
        <f t="shared" si="416"/>
        <v/>
      </c>
      <c r="AS932" s="377" t="str">
        <f t="shared" si="414"/>
        <v/>
      </c>
      <c r="AT932" s="378" t="str">
        <f t="shared" si="415"/>
        <v/>
      </c>
      <c r="AX932" s="625" t="b">
        <f t="shared" si="417"/>
        <v>0</v>
      </c>
      <c r="AY932" s="7" t="str">
        <f t="shared" si="418"/>
        <v>FALSEFALSEFALSE</v>
      </c>
      <c r="AZ932" s="626">
        <f t="shared" si="394"/>
        <v>0</v>
      </c>
      <c r="BA932" s="627" t="str">
        <f t="shared" si="395"/>
        <v/>
      </c>
      <c r="BB932" s="627">
        <f t="shared" si="396"/>
        <v>0</v>
      </c>
      <c r="BC932" s="690" t="str">
        <f t="shared" si="397"/>
        <v/>
      </c>
    </row>
    <row r="933" spans="1:55">
      <c r="A933" s="381">
        <v>877</v>
      </c>
      <c r="B933" s="117"/>
      <c r="C933" s="288"/>
      <c r="D933" s="289"/>
      <c r="E933" s="289"/>
      <c r="F933" s="290"/>
      <c r="G933" s="292"/>
      <c r="H933" s="116"/>
      <c r="I933" s="292"/>
      <c r="J933" s="116"/>
      <c r="K933" s="370" t="str">
        <f t="shared" si="388"/>
        <v/>
      </c>
      <c r="L933" s="370">
        <f t="shared" si="389"/>
        <v>0</v>
      </c>
      <c r="M933" s="370">
        <f t="shared" si="390"/>
        <v>0</v>
      </c>
      <c r="N933" s="371" t="str">
        <f t="shared" si="398"/>
        <v/>
      </c>
      <c r="O933" s="371" t="str">
        <f t="shared" si="399"/>
        <v/>
      </c>
      <c r="P933" s="371" t="str">
        <f t="shared" si="400"/>
        <v/>
      </c>
      <c r="Q933" s="371" t="str">
        <f t="shared" si="401"/>
        <v/>
      </c>
      <c r="R933" s="371" t="str">
        <f t="shared" si="402"/>
        <v/>
      </c>
      <c r="S933" s="371" t="str">
        <f t="shared" si="403"/>
        <v/>
      </c>
      <c r="T933" s="443" t="str">
        <f t="shared" si="391"/>
        <v/>
      </c>
      <c r="U933" s="539"/>
      <c r="V933" s="117"/>
      <c r="W933" s="118"/>
      <c r="X933" s="119"/>
      <c r="Y933" s="120"/>
      <c r="Z933" s="122"/>
      <c r="AA933" s="121"/>
      <c r="AB933" s="443" t="str">
        <f t="shared" si="392"/>
        <v/>
      </c>
      <c r="AC933" s="734" t="str">
        <f t="shared" si="393"/>
        <v/>
      </c>
      <c r="AD933" s="372"/>
      <c r="AE933" s="485"/>
      <c r="AF933" s="373" t="str">
        <f t="shared" si="404"/>
        <v/>
      </c>
      <c r="AG933" s="373" t="str">
        <f t="shared" si="405"/>
        <v/>
      </c>
      <c r="AH933" s="374" t="str">
        <f t="shared" si="406"/>
        <v/>
      </c>
      <c r="AI933" s="375" t="str">
        <f t="shared" si="407"/>
        <v/>
      </c>
      <c r="AJ933" s="375" t="str">
        <f t="shared" si="408"/>
        <v/>
      </c>
      <c r="AK933" s="375" t="str">
        <f t="shared" si="409"/>
        <v/>
      </c>
      <c r="AL933" s="375" t="str">
        <f t="shared" si="410"/>
        <v/>
      </c>
      <c r="AM933" s="375" t="str">
        <f t="shared" si="411"/>
        <v/>
      </c>
      <c r="AN933" s="376" t="str">
        <f>IF(AF933="","",IF(OR(AH933="",AH933="-"),"－",IF(OR(AM933=8,AM933=9),"",IF(OR(AJ933=3,AJ933=4,AJ933=5,AJ933=6),VLOOKUP(AH933,INDEX((係数_バス貨物_ガソリン,係数_バス貨物_CNG,係数_バス貨物_軽油,係数_バス貨物_メタノール,係数_バス貨物_LPG),MATCH(AL933,【参考】排出ガスレベル!$AI$4:$AI$671,1),1,AR933):INDEX((係数_バス貨物_ガソリン,係数_バス貨物_CNG,係数_バス貨物_軽油,係数_バス貨物_メタノール,係数_バス貨物_LPG),MATCH(AL933+1,【参考】排出ガスレベル!$AI$4:$AI$671,1)-1,5,AR933),2,FALSE),IF(OR(AJ933=1,AJ933=2),VLOOKUP(AH933,INDEX((係数_乗用_ガソリン,係数_乗用_CNG,係数_乗用_軽油,係数_乗用_メタノール,係数_乗用_LPG),1,1,AR933):INDEX((係数_乗用_ガソリン,係数_乗用_CNG,係数_乗用_軽油,係数_乗用_メタノール,係数_乗用_LPG),125,5,AR933),2,FALSE))))))</f>
        <v/>
      </c>
      <c r="AO933" s="376" t="str">
        <f>IF(T933="","",IF(OR(AH933="",AH933="-"),"－",IF(OR(AM933=8,AM933=9),"",IF(OR(AJ933=3,AJ933=4,AJ933=5,AJ933=6),VLOOKUP(AH933,INDEX((係数_バス貨物_ガソリン,係数_バス貨物_CNG,係数_バス貨物_軽油,係数_バス貨物_メタノール,係数_バス貨物_LPG),MATCH(AL933,【参考】排出ガスレベル!$AI$4:$AI$671,1),1,AR933):INDEX((係数_バス貨物_ガソリン,係数_バス貨物_CNG,係数_バス貨物_軽油,係数_バス貨物_メタノール,係数_バス貨物_LPG),MATCH(AL933+1,【参考】排出ガスレベル!$AI$4:$AI$671,1)-1,5,AR933),3,FALSE),IF(OR(AJ933=1,AJ933=2),VLOOKUP(AH933,INDEX((係数_乗用_ガソリン,係数_乗用_CNG,係数_乗用_軽油,係数_乗用_メタノール,係数_乗用_LPG),1,1,AR933):INDEX((係数_乗用_ガソリン,係数_乗用_CNG,係数_乗用_軽油,係数_乗用_メタノール,係数_乗用_LPG),125,5,AR933),3,FALSE))))))</f>
        <v/>
      </c>
      <c r="AP933" s="375" t="str">
        <f t="shared" si="412"/>
        <v/>
      </c>
      <c r="AQ933" s="444" t="str">
        <f t="shared" si="413"/>
        <v/>
      </c>
      <c r="AR933" s="375" t="str">
        <f t="shared" si="416"/>
        <v/>
      </c>
      <c r="AS933" s="377" t="str">
        <f t="shared" si="414"/>
        <v/>
      </c>
      <c r="AT933" s="378" t="str">
        <f t="shared" si="415"/>
        <v/>
      </c>
      <c r="AX933" s="625" t="b">
        <f t="shared" si="417"/>
        <v>0</v>
      </c>
      <c r="AY933" s="7" t="str">
        <f t="shared" si="418"/>
        <v>FALSEFALSEFALSE</v>
      </c>
      <c r="AZ933" s="626">
        <f t="shared" si="394"/>
        <v>0</v>
      </c>
      <c r="BA933" s="627" t="str">
        <f t="shared" si="395"/>
        <v/>
      </c>
      <c r="BB933" s="627">
        <f t="shared" si="396"/>
        <v>0</v>
      </c>
      <c r="BC933" s="690" t="str">
        <f t="shared" si="397"/>
        <v/>
      </c>
    </row>
    <row r="934" spans="1:55">
      <c r="A934" s="381">
        <v>878</v>
      </c>
      <c r="B934" s="117"/>
      <c r="C934" s="288"/>
      <c r="D934" s="289"/>
      <c r="E934" s="289"/>
      <c r="F934" s="290"/>
      <c r="G934" s="292"/>
      <c r="H934" s="116"/>
      <c r="I934" s="292"/>
      <c r="J934" s="116"/>
      <c r="K934" s="370" t="str">
        <f t="shared" si="388"/>
        <v/>
      </c>
      <c r="L934" s="370">
        <f t="shared" si="389"/>
        <v>0</v>
      </c>
      <c r="M934" s="370">
        <f t="shared" si="390"/>
        <v>0</v>
      </c>
      <c r="N934" s="371" t="str">
        <f t="shared" si="398"/>
        <v/>
      </c>
      <c r="O934" s="371" t="str">
        <f t="shared" si="399"/>
        <v/>
      </c>
      <c r="P934" s="371" t="str">
        <f t="shared" si="400"/>
        <v/>
      </c>
      <c r="Q934" s="371" t="str">
        <f t="shared" si="401"/>
        <v/>
      </c>
      <c r="R934" s="371" t="str">
        <f t="shared" si="402"/>
        <v/>
      </c>
      <c r="S934" s="371" t="str">
        <f t="shared" si="403"/>
        <v/>
      </c>
      <c r="T934" s="443" t="str">
        <f t="shared" si="391"/>
        <v/>
      </c>
      <c r="U934" s="539"/>
      <c r="V934" s="117"/>
      <c r="W934" s="118"/>
      <c r="X934" s="119"/>
      <c r="Y934" s="120"/>
      <c r="Z934" s="122"/>
      <c r="AA934" s="121"/>
      <c r="AB934" s="443" t="str">
        <f t="shared" si="392"/>
        <v/>
      </c>
      <c r="AC934" s="734" t="str">
        <f t="shared" si="393"/>
        <v/>
      </c>
      <c r="AD934" s="372"/>
      <c r="AE934" s="485"/>
      <c r="AF934" s="373" t="str">
        <f t="shared" si="404"/>
        <v/>
      </c>
      <c r="AG934" s="373" t="str">
        <f t="shared" si="405"/>
        <v/>
      </c>
      <c r="AH934" s="374" t="str">
        <f t="shared" si="406"/>
        <v/>
      </c>
      <c r="AI934" s="375" t="str">
        <f t="shared" si="407"/>
        <v/>
      </c>
      <c r="AJ934" s="375" t="str">
        <f t="shared" si="408"/>
        <v/>
      </c>
      <c r="AK934" s="375" t="str">
        <f t="shared" si="409"/>
        <v/>
      </c>
      <c r="AL934" s="375" t="str">
        <f t="shared" si="410"/>
        <v/>
      </c>
      <c r="AM934" s="375" t="str">
        <f t="shared" si="411"/>
        <v/>
      </c>
      <c r="AN934" s="376" t="str">
        <f>IF(AF934="","",IF(OR(AH934="",AH934="-"),"－",IF(OR(AM934=8,AM934=9),"",IF(OR(AJ934=3,AJ934=4,AJ934=5,AJ934=6),VLOOKUP(AH934,INDEX((係数_バス貨物_ガソリン,係数_バス貨物_CNG,係数_バス貨物_軽油,係数_バス貨物_メタノール,係数_バス貨物_LPG),MATCH(AL934,【参考】排出ガスレベル!$AI$4:$AI$671,1),1,AR934):INDEX((係数_バス貨物_ガソリン,係数_バス貨物_CNG,係数_バス貨物_軽油,係数_バス貨物_メタノール,係数_バス貨物_LPG),MATCH(AL934+1,【参考】排出ガスレベル!$AI$4:$AI$671,1)-1,5,AR934),2,FALSE),IF(OR(AJ934=1,AJ934=2),VLOOKUP(AH934,INDEX((係数_乗用_ガソリン,係数_乗用_CNG,係数_乗用_軽油,係数_乗用_メタノール,係数_乗用_LPG),1,1,AR934):INDEX((係数_乗用_ガソリン,係数_乗用_CNG,係数_乗用_軽油,係数_乗用_メタノール,係数_乗用_LPG),125,5,AR934),2,FALSE))))))</f>
        <v/>
      </c>
      <c r="AO934" s="376" t="str">
        <f>IF(T934="","",IF(OR(AH934="",AH934="-"),"－",IF(OR(AM934=8,AM934=9),"",IF(OR(AJ934=3,AJ934=4,AJ934=5,AJ934=6),VLOOKUP(AH934,INDEX((係数_バス貨物_ガソリン,係数_バス貨物_CNG,係数_バス貨物_軽油,係数_バス貨物_メタノール,係数_バス貨物_LPG),MATCH(AL934,【参考】排出ガスレベル!$AI$4:$AI$671,1),1,AR934):INDEX((係数_バス貨物_ガソリン,係数_バス貨物_CNG,係数_バス貨物_軽油,係数_バス貨物_メタノール,係数_バス貨物_LPG),MATCH(AL934+1,【参考】排出ガスレベル!$AI$4:$AI$671,1)-1,5,AR934),3,FALSE),IF(OR(AJ934=1,AJ934=2),VLOOKUP(AH934,INDEX((係数_乗用_ガソリン,係数_乗用_CNG,係数_乗用_軽油,係数_乗用_メタノール,係数_乗用_LPG),1,1,AR934):INDEX((係数_乗用_ガソリン,係数_乗用_CNG,係数_乗用_軽油,係数_乗用_メタノール,係数_乗用_LPG),125,5,AR934),3,FALSE))))))</f>
        <v/>
      </c>
      <c r="AP934" s="375" t="str">
        <f t="shared" si="412"/>
        <v/>
      </c>
      <c r="AQ934" s="444" t="str">
        <f t="shared" si="413"/>
        <v/>
      </c>
      <c r="AR934" s="375" t="str">
        <f t="shared" si="416"/>
        <v/>
      </c>
      <c r="AS934" s="377" t="str">
        <f t="shared" si="414"/>
        <v/>
      </c>
      <c r="AT934" s="378" t="str">
        <f t="shared" si="415"/>
        <v/>
      </c>
      <c r="AX934" s="625" t="b">
        <f t="shared" si="417"/>
        <v>0</v>
      </c>
      <c r="AY934" s="7" t="str">
        <f t="shared" si="418"/>
        <v>FALSEFALSEFALSE</v>
      </c>
      <c r="AZ934" s="626">
        <f t="shared" si="394"/>
        <v>0</v>
      </c>
      <c r="BA934" s="627" t="str">
        <f t="shared" si="395"/>
        <v/>
      </c>
      <c r="BB934" s="627">
        <f t="shared" si="396"/>
        <v>0</v>
      </c>
      <c r="BC934" s="690" t="str">
        <f t="shared" si="397"/>
        <v/>
      </c>
    </row>
    <row r="935" spans="1:55">
      <c r="A935" s="381">
        <v>879</v>
      </c>
      <c r="B935" s="117"/>
      <c r="C935" s="288"/>
      <c r="D935" s="289"/>
      <c r="E935" s="289"/>
      <c r="F935" s="290"/>
      <c r="G935" s="292"/>
      <c r="H935" s="116"/>
      <c r="I935" s="292"/>
      <c r="J935" s="116"/>
      <c r="K935" s="370" t="str">
        <f t="shared" si="388"/>
        <v/>
      </c>
      <c r="L935" s="370">
        <f t="shared" si="389"/>
        <v>0</v>
      </c>
      <c r="M935" s="370">
        <f t="shared" si="390"/>
        <v>0</v>
      </c>
      <c r="N935" s="371" t="str">
        <f t="shared" si="398"/>
        <v/>
      </c>
      <c r="O935" s="371" t="str">
        <f t="shared" si="399"/>
        <v/>
      </c>
      <c r="P935" s="371" t="str">
        <f t="shared" si="400"/>
        <v/>
      </c>
      <c r="Q935" s="371" t="str">
        <f t="shared" si="401"/>
        <v/>
      </c>
      <c r="R935" s="371" t="str">
        <f t="shared" si="402"/>
        <v/>
      </c>
      <c r="S935" s="371" t="str">
        <f t="shared" si="403"/>
        <v/>
      </c>
      <c r="T935" s="443" t="str">
        <f t="shared" si="391"/>
        <v/>
      </c>
      <c r="U935" s="539"/>
      <c r="V935" s="117"/>
      <c r="W935" s="118"/>
      <c r="X935" s="119"/>
      <c r="Y935" s="120"/>
      <c r="Z935" s="122"/>
      <c r="AA935" s="121"/>
      <c r="AB935" s="443" t="str">
        <f t="shared" si="392"/>
        <v/>
      </c>
      <c r="AC935" s="734" t="str">
        <f t="shared" si="393"/>
        <v/>
      </c>
      <c r="AD935" s="372"/>
      <c r="AE935" s="485"/>
      <c r="AF935" s="373" t="str">
        <f t="shared" si="404"/>
        <v/>
      </c>
      <c r="AG935" s="373" t="str">
        <f t="shared" si="405"/>
        <v/>
      </c>
      <c r="AH935" s="374" t="str">
        <f t="shared" si="406"/>
        <v/>
      </c>
      <c r="AI935" s="375" t="str">
        <f t="shared" si="407"/>
        <v/>
      </c>
      <c r="AJ935" s="375" t="str">
        <f t="shared" si="408"/>
        <v/>
      </c>
      <c r="AK935" s="375" t="str">
        <f t="shared" si="409"/>
        <v/>
      </c>
      <c r="AL935" s="375" t="str">
        <f t="shared" si="410"/>
        <v/>
      </c>
      <c r="AM935" s="375" t="str">
        <f t="shared" si="411"/>
        <v/>
      </c>
      <c r="AN935" s="376" t="str">
        <f>IF(AF935="","",IF(OR(AH935="",AH935="-"),"－",IF(OR(AM935=8,AM935=9),"",IF(OR(AJ935=3,AJ935=4,AJ935=5,AJ935=6),VLOOKUP(AH935,INDEX((係数_バス貨物_ガソリン,係数_バス貨物_CNG,係数_バス貨物_軽油,係数_バス貨物_メタノール,係数_バス貨物_LPG),MATCH(AL935,【参考】排出ガスレベル!$AI$4:$AI$671,1),1,AR935):INDEX((係数_バス貨物_ガソリン,係数_バス貨物_CNG,係数_バス貨物_軽油,係数_バス貨物_メタノール,係数_バス貨物_LPG),MATCH(AL935+1,【参考】排出ガスレベル!$AI$4:$AI$671,1)-1,5,AR935),2,FALSE),IF(OR(AJ935=1,AJ935=2),VLOOKUP(AH935,INDEX((係数_乗用_ガソリン,係数_乗用_CNG,係数_乗用_軽油,係数_乗用_メタノール,係数_乗用_LPG),1,1,AR935):INDEX((係数_乗用_ガソリン,係数_乗用_CNG,係数_乗用_軽油,係数_乗用_メタノール,係数_乗用_LPG),125,5,AR935),2,FALSE))))))</f>
        <v/>
      </c>
      <c r="AO935" s="376" t="str">
        <f>IF(T935="","",IF(OR(AH935="",AH935="-"),"－",IF(OR(AM935=8,AM935=9),"",IF(OR(AJ935=3,AJ935=4,AJ935=5,AJ935=6),VLOOKUP(AH935,INDEX((係数_バス貨物_ガソリン,係数_バス貨物_CNG,係数_バス貨物_軽油,係数_バス貨物_メタノール,係数_バス貨物_LPG),MATCH(AL935,【参考】排出ガスレベル!$AI$4:$AI$671,1),1,AR935):INDEX((係数_バス貨物_ガソリン,係数_バス貨物_CNG,係数_バス貨物_軽油,係数_バス貨物_メタノール,係数_バス貨物_LPG),MATCH(AL935+1,【参考】排出ガスレベル!$AI$4:$AI$671,1)-1,5,AR935),3,FALSE),IF(OR(AJ935=1,AJ935=2),VLOOKUP(AH935,INDEX((係数_乗用_ガソリン,係数_乗用_CNG,係数_乗用_軽油,係数_乗用_メタノール,係数_乗用_LPG),1,1,AR935):INDEX((係数_乗用_ガソリン,係数_乗用_CNG,係数_乗用_軽油,係数_乗用_メタノール,係数_乗用_LPG),125,5,AR935),3,FALSE))))))</f>
        <v/>
      </c>
      <c r="AP935" s="375" t="str">
        <f t="shared" si="412"/>
        <v/>
      </c>
      <c r="AQ935" s="444" t="str">
        <f t="shared" si="413"/>
        <v/>
      </c>
      <c r="AR935" s="375" t="str">
        <f t="shared" si="416"/>
        <v/>
      </c>
      <c r="AS935" s="377" t="str">
        <f t="shared" si="414"/>
        <v/>
      </c>
      <c r="AT935" s="378" t="str">
        <f t="shared" si="415"/>
        <v/>
      </c>
      <c r="AX935" s="625" t="b">
        <f t="shared" si="417"/>
        <v>0</v>
      </c>
      <c r="AY935" s="7" t="str">
        <f t="shared" si="418"/>
        <v>FALSEFALSEFALSE</v>
      </c>
      <c r="AZ935" s="626">
        <f t="shared" si="394"/>
        <v>0</v>
      </c>
      <c r="BA935" s="627" t="str">
        <f t="shared" si="395"/>
        <v/>
      </c>
      <c r="BB935" s="627">
        <f t="shared" si="396"/>
        <v>0</v>
      </c>
      <c r="BC935" s="690" t="str">
        <f t="shared" si="397"/>
        <v/>
      </c>
    </row>
    <row r="936" spans="1:55">
      <c r="A936" s="381">
        <v>880</v>
      </c>
      <c r="B936" s="117"/>
      <c r="C936" s="288"/>
      <c r="D936" s="289"/>
      <c r="E936" s="289"/>
      <c r="F936" s="290"/>
      <c r="G936" s="292"/>
      <c r="H936" s="116"/>
      <c r="I936" s="292"/>
      <c r="J936" s="116"/>
      <c r="K936" s="370" t="str">
        <f t="shared" si="388"/>
        <v/>
      </c>
      <c r="L936" s="370">
        <f t="shared" si="389"/>
        <v>0</v>
      </c>
      <c r="M936" s="370">
        <f t="shared" si="390"/>
        <v>0</v>
      </c>
      <c r="N936" s="371" t="str">
        <f t="shared" si="398"/>
        <v/>
      </c>
      <c r="O936" s="371" t="str">
        <f t="shared" si="399"/>
        <v/>
      </c>
      <c r="P936" s="371" t="str">
        <f t="shared" si="400"/>
        <v/>
      </c>
      <c r="Q936" s="371" t="str">
        <f t="shared" si="401"/>
        <v/>
      </c>
      <c r="R936" s="371" t="str">
        <f t="shared" si="402"/>
        <v/>
      </c>
      <c r="S936" s="371" t="str">
        <f t="shared" si="403"/>
        <v/>
      </c>
      <c r="T936" s="443" t="str">
        <f t="shared" si="391"/>
        <v/>
      </c>
      <c r="U936" s="539"/>
      <c r="V936" s="117"/>
      <c r="W936" s="118"/>
      <c r="X936" s="119"/>
      <c r="Y936" s="120"/>
      <c r="Z936" s="122"/>
      <c r="AA936" s="121"/>
      <c r="AB936" s="443" t="str">
        <f t="shared" si="392"/>
        <v/>
      </c>
      <c r="AC936" s="734" t="str">
        <f t="shared" si="393"/>
        <v/>
      </c>
      <c r="AD936" s="372"/>
      <c r="AE936" s="485"/>
      <c r="AF936" s="373" t="str">
        <f t="shared" si="404"/>
        <v/>
      </c>
      <c r="AG936" s="373" t="str">
        <f t="shared" si="405"/>
        <v/>
      </c>
      <c r="AH936" s="374" t="str">
        <f t="shared" si="406"/>
        <v/>
      </c>
      <c r="AI936" s="375" t="str">
        <f t="shared" si="407"/>
        <v/>
      </c>
      <c r="AJ936" s="375" t="str">
        <f t="shared" si="408"/>
        <v/>
      </c>
      <c r="AK936" s="375" t="str">
        <f t="shared" si="409"/>
        <v/>
      </c>
      <c r="AL936" s="375" t="str">
        <f t="shared" si="410"/>
        <v/>
      </c>
      <c r="AM936" s="375" t="str">
        <f t="shared" si="411"/>
        <v/>
      </c>
      <c r="AN936" s="376" t="str">
        <f>IF(AF936="","",IF(OR(AH936="",AH936="-"),"－",IF(OR(AM936=8,AM936=9),"",IF(OR(AJ936=3,AJ936=4,AJ936=5,AJ936=6),VLOOKUP(AH936,INDEX((係数_バス貨物_ガソリン,係数_バス貨物_CNG,係数_バス貨物_軽油,係数_バス貨物_メタノール,係数_バス貨物_LPG),MATCH(AL936,【参考】排出ガスレベル!$AI$4:$AI$671,1),1,AR936):INDEX((係数_バス貨物_ガソリン,係数_バス貨物_CNG,係数_バス貨物_軽油,係数_バス貨物_メタノール,係数_バス貨物_LPG),MATCH(AL936+1,【参考】排出ガスレベル!$AI$4:$AI$671,1)-1,5,AR936),2,FALSE),IF(OR(AJ936=1,AJ936=2),VLOOKUP(AH936,INDEX((係数_乗用_ガソリン,係数_乗用_CNG,係数_乗用_軽油,係数_乗用_メタノール,係数_乗用_LPG),1,1,AR936):INDEX((係数_乗用_ガソリン,係数_乗用_CNG,係数_乗用_軽油,係数_乗用_メタノール,係数_乗用_LPG),125,5,AR936),2,FALSE))))))</f>
        <v/>
      </c>
      <c r="AO936" s="376" t="str">
        <f>IF(T936="","",IF(OR(AH936="",AH936="-"),"－",IF(OR(AM936=8,AM936=9),"",IF(OR(AJ936=3,AJ936=4,AJ936=5,AJ936=6),VLOOKUP(AH936,INDEX((係数_バス貨物_ガソリン,係数_バス貨物_CNG,係数_バス貨物_軽油,係数_バス貨物_メタノール,係数_バス貨物_LPG),MATCH(AL936,【参考】排出ガスレベル!$AI$4:$AI$671,1),1,AR936):INDEX((係数_バス貨物_ガソリン,係数_バス貨物_CNG,係数_バス貨物_軽油,係数_バス貨物_メタノール,係数_バス貨物_LPG),MATCH(AL936+1,【参考】排出ガスレベル!$AI$4:$AI$671,1)-1,5,AR936),3,FALSE),IF(OR(AJ936=1,AJ936=2),VLOOKUP(AH936,INDEX((係数_乗用_ガソリン,係数_乗用_CNG,係数_乗用_軽油,係数_乗用_メタノール,係数_乗用_LPG),1,1,AR936):INDEX((係数_乗用_ガソリン,係数_乗用_CNG,係数_乗用_軽油,係数_乗用_メタノール,係数_乗用_LPG),125,5,AR936),3,FALSE))))))</f>
        <v/>
      </c>
      <c r="AP936" s="375" t="str">
        <f t="shared" si="412"/>
        <v/>
      </c>
      <c r="AQ936" s="444" t="str">
        <f t="shared" si="413"/>
        <v/>
      </c>
      <c r="AR936" s="375" t="str">
        <f t="shared" si="416"/>
        <v/>
      </c>
      <c r="AS936" s="377" t="str">
        <f t="shared" si="414"/>
        <v/>
      </c>
      <c r="AT936" s="378" t="str">
        <f t="shared" si="415"/>
        <v/>
      </c>
      <c r="AX936" s="625" t="b">
        <f t="shared" si="417"/>
        <v>0</v>
      </c>
      <c r="AY936" s="7" t="str">
        <f t="shared" si="418"/>
        <v>FALSEFALSEFALSE</v>
      </c>
      <c r="AZ936" s="626">
        <f t="shared" si="394"/>
        <v>0</v>
      </c>
      <c r="BA936" s="627" t="str">
        <f t="shared" si="395"/>
        <v/>
      </c>
      <c r="BB936" s="627">
        <f t="shared" si="396"/>
        <v>0</v>
      </c>
      <c r="BC936" s="690" t="str">
        <f t="shared" si="397"/>
        <v/>
      </c>
    </row>
    <row r="937" spans="1:55">
      <c r="A937" s="381">
        <v>881</v>
      </c>
      <c r="B937" s="117"/>
      <c r="C937" s="288"/>
      <c r="D937" s="289"/>
      <c r="E937" s="289"/>
      <c r="F937" s="290"/>
      <c r="G937" s="292"/>
      <c r="H937" s="116"/>
      <c r="I937" s="292"/>
      <c r="J937" s="116"/>
      <c r="K937" s="370" t="str">
        <f t="shared" si="388"/>
        <v/>
      </c>
      <c r="L937" s="370">
        <f t="shared" si="389"/>
        <v>0</v>
      </c>
      <c r="M937" s="370">
        <f t="shared" si="390"/>
        <v>0</v>
      </c>
      <c r="N937" s="371" t="str">
        <f t="shared" si="398"/>
        <v/>
      </c>
      <c r="O937" s="371" t="str">
        <f t="shared" si="399"/>
        <v/>
      </c>
      <c r="P937" s="371" t="str">
        <f t="shared" si="400"/>
        <v/>
      </c>
      <c r="Q937" s="371" t="str">
        <f t="shared" si="401"/>
        <v/>
      </c>
      <c r="R937" s="371" t="str">
        <f t="shared" si="402"/>
        <v/>
      </c>
      <c r="S937" s="371" t="str">
        <f t="shared" si="403"/>
        <v/>
      </c>
      <c r="T937" s="443" t="str">
        <f t="shared" si="391"/>
        <v/>
      </c>
      <c r="U937" s="539"/>
      <c r="V937" s="117"/>
      <c r="W937" s="118"/>
      <c r="X937" s="119"/>
      <c r="Y937" s="120"/>
      <c r="Z937" s="122"/>
      <c r="AA937" s="121"/>
      <c r="AB937" s="443" t="str">
        <f t="shared" si="392"/>
        <v/>
      </c>
      <c r="AC937" s="734" t="str">
        <f t="shared" si="393"/>
        <v/>
      </c>
      <c r="AD937" s="372"/>
      <c r="AE937" s="485"/>
      <c r="AF937" s="373" t="str">
        <f t="shared" si="404"/>
        <v/>
      </c>
      <c r="AG937" s="373" t="str">
        <f t="shared" si="405"/>
        <v/>
      </c>
      <c r="AH937" s="374" t="str">
        <f t="shared" si="406"/>
        <v/>
      </c>
      <c r="AI937" s="375" t="str">
        <f t="shared" si="407"/>
        <v/>
      </c>
      <c r="AJ937" s="375" t="str">
        <f t="shared" si="408"/>
        <v/>
      </c>
      <c r="AK937" s="375" t="str">
        <f t="shared" si="409"/>
        <v/>
      </c>
      <c r="AL937" s="375" t="str">
        <f t="shared" si="410"/>
        <v/>
      </c>
      <c r="AM937" s="375" t="str">
        <f t="shared" si="411"/>
        <v/>
      </c>
      <c r="AN937" s="376" t="str">
        <f>IF(AF937="","",IF(OR(AH937="",AH937="-"),"－",IF(OR(AM937=8,AM937=9),"",IF(OR(AJ937=3,AJ937=4,AJ937=5,AJ937=6),VLOOKUP(AH937,INDEX((係数_バス貨物_ガソリン,係数_バス貨物_CNG,係数_バス貨物_軽油,係数_バス貨物_メタノール,係数_バス貨物_LPG),MATCH(AL937,【参考】排出ガスレベル!$AI$4:$AI$671,1),1,AR937):INDEX((係数_バス貨物_ガソリン,係数_バス貨物_CNG,係数_バス貨物_軽油,係数_バス貨物_メタノール,係数_バス貨物_LPG),MATCH(AL937+1,【参考】排出ガスレベル!$AI$4:$AI$671,1)-1,5,AR937),2,FALSE),IF(OR(AJ937=1,AJ937=2),VLOOKUP(AH937,INDEX((係数_乗用_ガソリン,係数_乗用_CNG,係数_乗用_軽油,係数_乗用_メタノール,係数_乗用_LPG),1,1,AR937):INDEX((係数_乗用_ガソリン,係数_乗用_CNG,係数_乗用_軽油,係数_乗用_メタノール,係数_乗用_LPG),125,5,AR937),2,FALSE))))))</f>
        <v/>
      </c>
      <c r="AO937" s="376" t="str">
        <f>IF(T937="","",IF(OR(AH937="",AH937="-"),"－",IF(OR(AM937=8,AM937=9),"",IF(OR(AJ937=3,AJ937=4,AJ937=5,AJ937=6),VLOOKUP(AH937,INDEX((係数_バス貨物_ガソリン,係数_バス貨物_CNG,係数_バス貨物_軽油,係数_バス貨物_メタノール,係数_バス貨物_LPG),MATCH(AL937,【参考】排出ガスレベル!$AI$4:$AI$671,1),1,AR937):INDEX((係数_バス貨物_ガソリン,係数_バス貨物_CNG,係数_バス貨物_軽油,係数_バス貨物_メタノール,係数_バス貨物_LPG),MATCH(AL937+1,【参考】排出ガスレベル!$AI$4:$AI$671,1)-1,5,AR937),3,FALSE),IF(OR(AJ937=1,AJ937=2),VLOOKUP(AH937,INDEX((係数_乗用_ガソリン,係数_乗用_CNG,係数_乗用_軽油,係数_乗用_メタノール,係数_乗用_LPG),1,1,AR937):INDEX((係数_乗用_ガソリン,係数_乗用_CNG,係数_乗用_軽油,係数_乗用_メタノール,係数_乗用_LPG),125,5,AR937),3,FALSE))))))</f>
        <v/>
      </c>
      <c r="AP937" s="375" t="str">
        <f t="shared" si="412"/>
        <v/>
      </c>
      <c r="AQ937" s="444" t="str">
        <f t="shared" si="413"/>
        <v/>
      </c>
      <c r="AR937" s="375" t="str">
        <f t="shared" si="416"/>
        <v/>
      </c>
      <c r="AS937" s="377" t="str">
        <f t="shared" si="414"/>
        <v/>
      </c>
      <c r="AT937" s="378" t="str">
        <f t="shared" si="415"/>
        <v/>
      </c>
      <c r="AX937" s="625" t="b">
        <f t="shared" si="417"/>
        <v>0</v>
      </c>
      <c r="AY937" s="7" t="str">
        <f t="shared" si="418"/>
        <v>FALSEFALSEFALSE</v>
      </c>
      <c r="AZ937" s="626">
        <f t="shared" si="394"/>
        <v>0</v>
      </c>
      <c r="BA937" s="627" t="str">
        <f t="shared" si="395"/>
        <v/>
      </c>
      <c r="BB937" s="627">
        <f t="shared" si="396"/>
        <v>0</v>
      </c>
      <c r="BC937" s="690" t="str">
        <f t="shared" si="397"/>
        <v/>
      </c>
    </row>
    <row r="938" spans="1:55">
      <c r="A938" s="381">
        <v>882</v>
      </c>
      <c r="B938" s="117"/>
      <c r="C938" s="288"/>
      <c r="D938" s="289"/>
      <c r="E938" s="289"/>
      <c r="F938" s="290"/>
      <c r="G938" s="292"/>
      <c r="H938" s="116"/>
      <c r="I938" s="292"/>
      <c r="J938" s="116"/>
      <c r="K938" s="370" t="str">
        <f t="shared" si="388"/>
        <v/>
      </c>
      <c r="L938" s="370">
        <f t="shared" si="389"/>
        <v>0</v>
      </c>
      <c r="M938" s="370">
        <f t="shared" si="390"/>
        <v>0</v>
      </c>
      <c r="N938" s="371" t="str">
        <f t="shared" si="398"/>
        <v/>
      </c>
      <c r="O938" s="371" t="str">
        <f t="shared" si="399"/>
        <v/>
      </c>
      <c r="P938" s="371" t="str">
        <f t="shared" si="400"/>
        <v/>
      </c>
      <c r="Q938" s="371" t="str">
        <f t="shared" si="401"/>
        <v/>
      </c>
      <c r="R938" s="371" t="str">
        <f t="shared" si="402"/>
        <v/>
      </c>
      <c r="S938" s="371" t="str">
        <f t="shared" si="403"/>
        <v/>
      </c>
      <c r="T938" s="443" t="str">
        <f t="shared" si="391"/>
        <v/>
      </c>
      <c r="U938" s="539"/>
      <c r="V938" s="117"/>
      <c r="W938" s="118"/>
      <c r="X938" s="119"/>
      <c r="Y938" s="120"/>
      <c r="Z938" s="122"/>
      <c r="AA938" s="121"/>
      <c r="AB938" s="443" t="str">
        <f t="shared" si="392"/>
        <v/>
      </c>
      <c r="AC938" s="734" t="str">
        <f t="shared" si="393"/>
        <v/>
      </c>
      <c r="AD938" s="372"/>
      <c r="AE938" s="485"/>
      <c r="AF938" s="373" t="str">
        <f t="shared" si="404"/>
        <v/>
      </c>
      <c r="AG938" s="373" t="str">
        <f t="shared" si="405"/>
        <v/>
      </c>
      <c r="AH938" s="374" t="str">
        <f t="shared" si="406"/>
        <v/>
      </c>
      <c r="AI938" s="375" t="str">
        <f t="shared" si="407"/>
        <v/>
      </c>
      <c r="AJ938" s="375" t="str">
        <f t="shared" si="408"/>
        <v/>
      </c>
      <c r="AK938" s="375" t="str">
        <f t="shared" si="409"/>
        <v/>
      </c>
      <c r="AL938" s="375" t="str">
        <f t="shared" si="410"/>
        <v/>
      </c>
      <c r="AM938" s="375" t="str">
        <f t="shared" si="411"/>
        <v/>
      </c>
      <c r="AN938" s="376" t="str">
        <f>IF(AF938="","",IF(OR(AH938="",AH938="-"),"－",IF(OR(AM938=8,AM938=9),"",IF(OR(AJ938=3,AJ938=4,AJ938=5,AJ938=6),VLOOKUP(AH938,INDEX((係数_バス貨物_ガソリン,係数_バス貨物_CNG,係数_バス貨物_軽油,係数_バス貨物_メタノール,係数_バス貨物_LPG),MATCH(AL938,【参考】排出ガスレベル!$AI$4:$AI$671,1),1,AR938):INDEX((係数_バス貨物_ガソリン,係数_バス貨物_CNG,係数_バス貨物_軽油,係数_バス貨物_メタノール,係数_バス貨物_LPG),MATCH(AL938+1,【参考】排出ガスレベル!$AI$4:$AI$671,1)-1,5,AR938),2,FALSE),IF(OR(AJ938=1,AJ938=2),VLOOKUP(AH938,INDEX((係数_乗用_ガソリン,係数_乗用_CNG,係数_乗用_軽油,係数_乗用_メタノール,係数_乗用_LPG),1,1,AR938):INDEX((係数_乗用_ガソリン,係数_乗用_CNG,係数_乗用_軽油,係数_乗用_メタノール,係数_乗用_LPG),125,5,AR938),2,FALSE))))))</f>
        <v/>
      </c>
      <c r="AO938" s="376" t="str">
        <f>IF(T938="","",IF(OR(AH938="",AH938="-"),"－",IF(OR(AM938=8,AM938=9),"",IF(OR(AJ938=3,AJ938=4,AJ938=5,AJ938=6),VLOOKUP(AH938,INDEX((係数_バス貨物_ガソリン,係数_バス貨物_CNG,係数_バス貨物_軽油,係数_バス貨物_メタノール,係数_バス貨物_LPG),MATCH(AL938,【参考】排出ガスレベル!$AI$4:$AI$671,1),1,AR938):INDEX((係数_バス貨物_ガソリン,係数_バス貨物_CNG,係数_バス貨物_軽油,係数_バス貨物_メタノール,係数_バス貨物_LPG),MATCH(AL938+1,【参考】排出ガスレベル!$AI$4:$AI$671,1)-1,5,AR938),3,FALSE),IF(OR(AJ938=1,AJ938=2),VLOOKUP(AH938,INDEX((係数_乗用_ガソリン,係数_乗用_CNG,係数_乗用_軽油,係数_乗用_メタノール,係数_乗用_LPG),1,1,AR938):INDEX((係数_乗用_ガソリン,係数_乗用_CNG,係数_乗用_軽油,係数_乗用_メタノール,係数_乗用_LPG),125,5,AR938),3,FALSE))))))</f>
        <v/>
      </c>
      <c r="AP938" s="375" t="str">
        <f t="shared" si="412"/>
        <v/>
      </c>
      <c r="AQ938" s="444" t="str">
        <f t="shared" si="413"/>
        <v/>
      </c>
      <c r="AR938" s="375" t="str">
        <f t="shared" si="416"/>
        <v/>
      </c>
      <c r="AS938" s="377" t="str">
        <f t="shared" si="414"/>
        <v/>
      </c>
      <c r="AT938" s="378" t="str">
        <f t="shared" si="415"/>
        <v/>
      </c>
      <c r="AX938" s="625" t="b">
        <f t="shared" si="417"/>
        <v>0</v>
      </c>
      <c r="AY938" s="7" t="str">
        <f t="shared" si="418"/>
        <v>FALSEFALSEFALSE</v>
      </c>
      <c r="AZ938" s="626">
        <f t="shared" si="394"/>
        <v>0</v>
      </c>
      <c r="BA938" s="627" t="str">
        <f t="shared" si="395"/>
        <v/>
      </c>
      <c r="BB938" s="627">
        <f t="shared" si="396"/>
        <v>0</v>
      </c>
      <c r="BC938" s="690" t="str">
        <f t="shared" si="397"/>
        <v/>
      </c>
    </row>
    <row r="939" spans="1:55">
      <c r="A939" s="381">
        <v>883</v>
      </c>
      <c r="B939" s="117"/>
      <c r="C939" s="288"/>
      <c r="D939" s="289"/>
      <c r="E939" s="289"/>
      <c r="F939" s="290"/>
      <c r="G939" s="292"/>
      <c r="H939" s="116"/>
      <c r="I939" s="292"/>
      <c r="J939" s="116"/>
      <c r="K939" s="370" t="str">
        <f t="shared" si="388"/>
        <v/>
      </c>
      <c r="L939" s="370">
        <f t="shared" si="389"/>
        <v>0</v>
      </c>
      <c r="M939" s="370">
        <f t="shared" si="390"/>
        <v>0</v>
      </c>
      <c r="N939" s="371" t="str">
        <f t="shared" si="398"/>
        <v/>
      </c>
      <c r="O939" s="371" t="str">
        <f t="shared" si="399"/>
        <v/>
      </c>
      <c r="P939" s="371" t="str">
        <f t="shared" si="400"/>
        <v/>
      </c>
      <c r="Q939" s="371" t="str">
        <f t="shared" si="401"/>
        <v/>
      </c>
      <c r="R939" s="371" t="str">
        <f t="shared" si="402"/>
        <v/>
      </c>
      <c r="S939" s="371" t="str">
        <f t="shared" si="403"/>
        <v/>
      </c>
      <c r="T939" s="443" t="str">
        <f t="shared" si="391"/>
        <v/>
      </c>
      <c r="U939" s="539"/>
      <c r="V939" s="117"/>
      <c r="W939" s="118"/>
      <c r="X939" s="119"/>
      <c r="Y939" s="120"/>
      <c r="Z939" s="122"/>
      <c r="AA939" s="121"/>
      <c r="AB939" s="443" t="str">
        <f t="shared" si="392"/>
        <v/>
      </c>
      <c r="AC939" s="734" t="str">
        <f t="shared" si="393"/>
        <v/>
      </c>
      <c r="AD939" s="372"/>
      <c r="AE939" s="485"/>
      <c r="AF939" s="373" t="str">
        <f t="shared" si="404"/>
        <v/>
      </c>
      <c r="AG939" s="373" t="str">
        <f t="shared" si="405"/>
        <v/>
      </c>
      <c r="AH939" s="374" t="str">
        <f t="shared" si="406"/>
        <v/>
      </c>
      <c r="AI939" s="375" t="str">
        <f t="shared" si="407"/>
        <v/>
      </c>
      <c r="AJ939" s="375" t="str">
        <f t="shared" si="408"/>
        <v/>
      </c>
      <c r="AK939" s="375" t="str">
        <f t="shared" si="409"/>
        <v/>
      </c>
      <c r="AL939" s="375" t="str">
        <f t="shared" si="410"/>
        <v/>
      </c>
      <c r="AM939" s="375" t="str">
        <f t="shared" si="411"/>
        <v/>
      </c>
      <c r="AN939" s="376" t="str">
        <f>IF(AF939="","",IF(OR(AH939="",AH939="-"),"－",IF(OR(AM939=8,AM939=9),"",IF(OR(AJ939=3,AJ939=4,AJ939=5,AJ939=6),VLOOKUP(AH939,INDEX((係数_バス貨物_ガソリン,係数_バス貨物_CNG,係数_バス貨物_軽油,係数_バス貨物_メタノール,係数_バス貨物_LPG),MATCH(AL939,【参考】排出ガスレベル!$AI$4:$AI$671,1),1,AR939):INDEX((係数_バス貨物_ガソリン,係数_バス貨物_CNG,係数_バス貨物_軽油,係数_バス貨物_メタノール,係数_バス貨物_LPG),MATCH(AL939+1,【参考】排出ガスレベル!$AI$4:$AI$671,1)-1,5,AR939),2,FALSE),IF(OR(AJ939=1,AJ939=2),VLOOKUP(AH939,INDEX((係数_乗用_ガソリン,係数_乗用_CNG,係数_乗用_軽油,係数_乗用_メタノール,係数_乗用_LPG),1,1,AR939):INDEX((係数_乗用_ガソリン,係数_乗用_CNG,係数_乗用_軽油,係数_乗用_メタノール,係数_乗用_LPG),125,5,AR939),2,FALSE))))))</f>
        <v/>
      </c>
      <c r="AO939" s="376" t="str">
        <f>IF(T939="","",IF(OR(AH939="",AH939="-"),"－",IF(OR(AM939=8,AM939=9),"",IF(OR(AJ939=3,AJ939=4,AJ939=5,AJ939=6),VLOOKUP(AH939,INDEX((係数_バス貨物_ガソリン,係数_バス貨物_CNG,係数_バス貨物_軽油,係数_バス貨物_メタノール,係数_バス貨物_LPG),MATCH(AL939,【参考】排出ガスレベル!$AI$4:$AI$671,1),1,AR939):INDEX((係数_バス貨物_ガソリン,係数_バス貨物_CNG,係数_バス貨物_軽油,係数_バス貨物_メタノール,係数_バス貨物_LPG),MATCH(AL939+1,【参考】排出ガスレベル!$AI$4:$AI$671,1)-1,5,AR939),3,FALSE),IF(OR(AJ939=1,AJ939=2),VLOOKUP(AH939,INDEX((係数_乗用_ガソリン,係数_乗用_CNG,係数_乗用_軽油,係数_乗用_メタノール,係数_乗用_LPG),1,1,AR939):INDEX((係数_乗用_ガソリン,係数_乗用_CNG,係数_乗用_軽油,係数_乗用_メタノール,係数_乗用_LPG),125,5,AR939),3,FALSE))))))</f>
        <v/>
      </c>
      <c r="AP939" s="375" t="str">
        <f t="shared" si="412"/>
        <v/>
      </c>
      <c r="AQ939" s="444" t="str">
        <f t="shared" si="413"/>
        <v/>
      </c>
      <c r="AR939" s="375" t="str">
        <f t="shared" si="416"/>
        <v/>
      </c>
      <c r="AS939" s="377" t="str">
        <f t="shared" si="414"/>
        <v/>
      </c>
      <c r="AT939" s="378" t="str">
        <f t="shared" si="415"/>
        <v/>
      </c>
      <c r="AX939" s="625" t="b">
        <f t="shared" si="417"/>
        <v>0</v>
      </c>
      <c r="AY939" s="7" t="str">
        <f t="shared" si="418"/>
        <v>FALSEFALSEFALSE</v>
      </c>
      <c r="AZ939" s="626">
        <f t="shared" si="394"/>
        <v>0</v>
      </c>
      <c r="BA939" s="627" t="str">
        <f t="shared" si="395"/>
        <v/>
      </c>
      <c r="BB939" s="627">
        <f t="shared" si="396"/>
        <v>0</v>
      </c>
      <c r="BC939" s="690" t="str">
        <f t="shared" si="397"/>
        <v/>
      </c>
    </row>
    <row r="940" spans="1:55">
      <c r="A940" s="381">
        <v>884</v>
      </c>
      <c r="B940" s="117"/>
      <c r="C940" s="288"/>
      <c r="D940" s="289"/>
      <c r="E940" s="289"/>
      <c r="F940" s="290"/>
      <c r="G940" s="292"/>
      <c r="H940" s="116"/>
      <c r="I940" s="292"/>
      <c r="J940" s="116"/>
      <c r="K940" s="370" t="str">
        <f t="shared" ref="K940:K1003" si="419">C940&amp;D940&amp;E940&amp;F940</f>
        <v/>
      </c>
      <c r="L940" s="370">
        <f t="shared" ref="L940:L1003" si="420">IF(G940&gt;0,DATE((G940),(H940+1),0),0)</f>
        <v>0</v>
      </c>
      <c r="M940" s="370">
        <f t="shared" ref="M940:M1003" si="421">IF(I940&gt;0,DATE((I940),(J940+1),0),0)</f>
        <v>0</v>
      </c>
      <c r="N940" s="371" t="str">
        <f t="shared" si="398"/>
        <v/>
      </c>
      <c r="O940" s="371" t="str">
        <f t="shared" si="399"/>
        <v/>
      </c>
      <c r="P940" s="371" t="str">
        <f t="shared" si="400"/>
        <v/>
      </c>
      <c r="Q940" s="371" t="str">
        <f t="shared" si="401"/>
        <v/>
      </c>
      <c r="R940" s="371" t="str">
        <f t="shared" si="402"/>
        <v/>
      </c>
      <c r="S940" s="371" t="str">
        <f t="shared" si="403"/>
        <v/>
      </c>
      <c r="T940" s="443" t="str">
        <f t="shared" ref="T940:T1003" si="422">N940&amp;O940&amp;P940&amp;Q940&amp;R940&amp;S940</f>
        <v/>
      </c>
      <c r="U940" s="539"/>
      <c r="V940" s="117"/>
      <c r="W940" s="118"/>
      <c r="X940" s="119"/>
      <c r="Y940" s="120"/>
      <c r="Z940" s="122"/>
      <c r="AA940" s="121"/>
      <c r="AB940" s="443" t="str">
        <f t="shared" ref="AB940:AB1003" si="423">IF(AF940="","",IF(AM940=1,VLOOKUP(AN940,低公害車判別,2,FALSE),IF(AM940=3,VLOOKUP(AN940,低公害車判別,2,FALSE),IF(AM940=4,VLOOKUP(AO940,低公害車判別,2,FALSE),"低公害車"))))</f>
        <v/>
      </c>
      <c r="AC940" s="734" t="str">
        <f t="shared" ref="AC940:AC1003" si="424">IF(AF940="","",IF((AN940="")+(AN940="－"),IF((AO940="")+(AO940=0),"－",AO940),IF((AN940="PM☆☆☆")+(AN940="☆及びPM☆☆☆")+(AN940="☆☆及びPM☆☆☆")+(AN940="☆☆☆及びPM☆☆☆"),"PM☆☆☆",IF((AN940="PM☆☆☆☆")+(AN940="☆及びPM☆☆☆☆")+(AN940="☆☆及びPM☆☆☆☆")+(AN940="☆☆☆及びPM☆☆☆☆"),"PM☆☆☆☆",IF((AN940="新☆")+(AN940="新NOx☆")+(AN940="新PM☆"),"新☆（新長期）",AN940)))))</f>
        <v/>
      </c>
      <c r="AD940" s="372"/>
      <c r="AE940" s="485"/>
      <c r="AF940" s="373" t="str">
        <f t="shared" si="404"/>
        <v/>
      </c>
      <c r="AG940" s="373" t="str">
        <f t="shared" si="405"/>
        <v/>
      </c>
      <c r="AH940" s="374" t="str">
        <f t="shared" si="406"/>
        <v/>
      </c>
      <c r="AI940" s="375" t="str">
        <f t="shared" si="407"/>
        <v/>
      </c>
      <c r="AJ940" s="375" t="str">
        <f t="shared" si="408"/>
        <v/>
      </c>
      <c r="AK940" s="375" t="str">
        <f t="shared" si="409"/>
        <v/>
      </c>
      <c r="AL940" s="375" t="str">
        <f t="shared" si="410"/>
        <v/>
      </c>
      <c r="AM940" s="375" t="str">
        <f t="shared" si="411"/>
        <v/>
      </c>
      <c r="AN940" s="376" t="str">
        <f>IF(AF940="","",IF(OR(AH940="",AH940="-"),"－",IF(OR(AM940=8,AM940=9),"",IF(OR(AJ940=3,AJ940=4,AJ940=5,AJ940=6),VLOOKUP(AH940,INDEX((係数_バス貨物_ガソリン,係数_バス貨物_CNG,係数_バス貨物_軽油,係数_バス貨物_メタノール,係数_バス貨物_LPG),MATCH(AL940,【参考】排出ガスレベル!$AI$4:$AI$671,1),1,AR940):INDEX((係数_バス貨物_ガソリン,係数_バス貨物_CNG,係数_バス貨物_軽油,係数_バス貨物_メタノール,係数_バス貨物_LPG),MATCH(AL940+1,【参考】排出ガスレベル!$AI$4:$AI$671,1)-1,5,AR940),2,FALSE),IF(OR(AJ940=1,AJ940=2),VLOOKUP(AH940,INDEX((係数_乗用_ガソリン,係数_乗用_CNG,係数_乗用_軽油,係数_乗用_メタノール,係数_乗用_LPG),1,1,AR940):INDEX((係数_乗用_ガソリン,係数_乗用_CNG,係数_乗用_軽油,係数_乗用_メタノール,係数_乗用_LPG),125,5,AR940),2,FALSE))))))</f>
        <v/>
      </c>
      <c r="AO940" s="376" t="str">
        <f>IF(T940="","",IF(OR(AH940="",AH940="-"),"－",IF(OR(AM940=8,AM940=9),"",IF(OR(AJ940=3,AJ940=4,AJ940=5,AJ940=6),VLOOKUP(AH940,INDEX((係数_バス貨物_ガソリン,係数_バス貨物_CNG,係数_バス貨物_軽油,係数_バス貨物_メタノール,係数_バス貨物_LPG),MATCH(AL940,【参考】排出ガスレベル!$AI$4:$AI$671,1),1,AR940):INDEX((係数_バス貨物_ガソリン,係数_バス貨物_CNG,係数_バス貨物_軽油,係数_バス貨物_メタノール,係数_バス貨物_LPG),MATCH(AL940+1,【参考】排出ガスレベル!$AI$4:$AI$671,1)-1,5,AR940),3,FALSE),IF(OR(AJ940=1,AJ940=2),VLOOKUP(AH940,INDEX((係数_乗用_ガソリン,係数_乗用_CNG,係数_乗用_軽油,係数_乗用_メタノール,係数_乗用_LPG),1,1,AR940):INDEX((係数_乗用_ガソリン,係数_乗用_CNG,係数_乗用_軽油,係数_乗用_メタノール,係数_乗用_LPG),125,5,AR940),3,FALSE))))))</f>
        <v/>
      </c>
      <c r="AP940" s="375" t="str">
        <f t="shared" si="412"/>
        <v/>
      </c>
      <c r="AQ940" s="444" t="str">
        <f t="shared" si="413"/>
        <v/>
      </c>
      <c r="AR940" s="375" t="str">
        <f t="shared" si="416"/>
        <v/>
      </c>
      <c r="AS940" s="377" t="str">
        <f t="shared" si="414"/>
        <v/>
      </c>
      <c r="AT940" s="378" t="str">
        <f t="shared" si="415"/>
        <v/>
      </c>
      <c r="AX940" s="625" t="b">
        <f t="shared" si="417"/>
        <v>0</v>
      </c>
      <c r="AY940" s="7" t="str">
        <f t="shared" si="418"/>
        <v>FALSEFALSEFALSE</v>
      </c>
      <c r="AZ940" s="626">
        <f t="shared" si="394"/>
        <v>0</v>
      </c>
      <c r="BA940" s="627" t="str">
        <f t="shared" si="395"/>
        <v/>
      </c>
      <c r="BB940" s="627">
        <f t="shared" si="396"/>
        <v>0</v>
      </c>
      <c r="BC940" s="690" t="str">
        <f t="shared" si="397"/>
        <v/>
      </c>
    </row>
    <row r="941" spans="1:55">
      <c r="A941" s="381">
        <v>885</v>
      </c>
      <c r="B941" s="117"/>
      <c r="C941" s="288"/>
      <c r="D941" s="289"/>
      <c r="E941" s="289"/>
      <c r="F941" s="290"/>
      <c r="G941" s="292"/>
      <c r="H941" s="116"/>
      <c r="I941" s="292"/>
      <c r="J941" s="116"/>
      <c r="K941" s="370" t="str">
        <f t="shared" si="419"/>
        <v/>
      </c>
      <c r="L941" s="370">
        <f t="shared" si="420"/>
        <v>0</v>
      </c>
      <c r="M941" s="370">
        <f t="shared" si="421"/>
        <v>0</v>
      </c>
      <c r="N941" s="371" t="str">
        <f t="shared" si="398"/>
        <v/>
      </c>
      <c r="O941" s="371" t="str">
        <f t="shared" si="399"/>
        <v/>
      </c>
      <c r="P941" s="371" t="str">
        <f t="shared" si="400"/>
        <v/>
      </c>
      <c r="Q941" s="371" t="str">
        <f t="shared" si="401"/>
        <v/>
      </c>
      <c r="R941" s="371" t="str">
        <f t="shared" si="402"/>
        <v/>
      </c>
      <c r="S941" s="371" t="str">
        <f t="shared" si="403"/>
        <v/>
      </c>
      <c r="T941" s="443" t="str">
        <f t="shared" si="422"/>
        <v/>
      </c>
      <c r="U941" s="539"/>
      <c r="V941" s="117"/>
      <c r="W941" s="118"/>
      <c r="X941" s="119"/>
      <c r="Y941" s="120"/>
      <c r="Z941" s="122"/>
      <c r="AA941" s="121"/>
      <c r="AB941" s="443" t="str">
        <f t="shared" si="423"/>
        <v/>
      </c>
      <c r="AC941" s="734" t="str">
        <f t="shared" si="424"/>
        <v/>
      </c>
      <c r="AD941" s="372"/>
      <c r="AE941" s="485"/>
      <c r="AF941" s="373" t="str">
        <f t="shared" si="404"/>
        <v/>
      </c>
      <c r="AG941" s="373" t="str">
        <f t="shared" si="405"/>
        <v/>
      </c>
      <c r="AH941" s="374" t="str">
        <f t="shared" si="406"/>
        <v/>
      </c>
      <c r="AI941" s="375" t="str">
        <f t="shared" si="407"/>
        <v/>
      </c>
      <c r="AJ941" s="375" t="str">
        <f t="shared" si="408"/>
        <v/>
      </c>
      <c r="AK941" s="375" t="str">
        <f t="shared" si="409"/>
        <v/>
      </c>
      <c r="AL941" s="375" t="str">
        <f t="shared" si="410"/>
        <v/>
      </c>
      <c r="AM941" s="375" t="str">
        <f t="shared" si="411"/>
        <v/>
      </c>
      <c r="AN941" s="376" t="str">
        <f>IF(AF941="","",IF(OR(AH941="",AH941="-"),"－",IF(OR(AM941=8,AM941=9),"",IF(OR(AJ941=3,AJ941=4,AJ941=5,AJ941=6),VLOOKUP(AH941,INDEX((係数_バス貨物_ガソリン,係数_バス貨物_CNG,係数_バス貨物_軽油,係数_バス貨物_メタノール,係数_バス貨物_LPG),MATCH(AL941,【参考】排出ガスレベル!$AI$4:$AI$671,1),1,AR941):INDEX((係数_バス貨物_ガソリン,係数_バス貨物_CNG,係数_バス貨物_軽油,係数_バス貨物_メタノール,係数_バス貨物_LPG),MATCH(AL941+1,【参考】排出ガスレベル!$AI$4:$AI$671,1)-1,5,AR941),2,FALSE),IF(OR(AJ941=1,AJ941=2),VLOOKUP(AH941,INDEX((係数_乗用_ガソリン,係数_乗用_CNG,係数_乗用_軽油,係数_乗用_メタノール,係数_乗用_LPG),1,1,AR941):INDEX((係数_乗用_ガソリン,係数_乗用_CNG,係数_乗用_軽油,係数_乗用_メタノール,係数_乗用_LPG),125,5,AR941),2,FALSE))))))</f>
        <v/>
      </c>
      <c r="AO941" s="376" t="str">
        <f>IF(T941="","",IF(OR(AH941="",AH941="-"),"－",IF(OR(AM941=8,AM941=9),"",IF(OR(AJ941=3,AJ941=4,AJ941=5,AJ941=6),VLOOKUP(AH941,INDEX((係数_バス貨物_ガソリン,係数_バス貨物_CNG,係数_バス貨物_軽油,係数_バス貨物_メタノール,係数_バス貨物_LPG),MATCH(AL941,【参考】排出ガスレベル!$AI$4:$AI$671,1),1,AR941):INDEX((係数_バス貨物_ガソリン,係数_バス貨物_CNG,係数_バス貨物_軽油,係数_バス貨物_メタノール,係数_バス貨物_LPG),MATCH(AL941+1,【参考】排出ガスレベル!$AI$4:$AI$671,1)-1,5,AR941),3,FALSE),IF(OR(AJ941=1,AJ941=2),VLOOKUP(AH941,INDEX((係数_乗用_ガソリン,係数_乗用_CNG,係数_乗用_軽油,係数_乗用_メタノール,係数_乗用_LPG),1,1,AR941):INDEX((係数_乗用_ガソリン,係数_乗用_CNG,係数_乗用_軽油,係数_乗用_メタノール,係数_乗用_LPG),125,5,AR941),3,FALSE))))))</f>
        <v/>
      </c>
      <c r="AP941" s="375" t="str">
        <f t="shared" si="412"/>
        <v/>
      </c>
      <c r="AQ941" s="444" t="str">
        <f t="shared" si="413"/>
        <v/>
      </c>
      <c r="AR941" s="375" t="str">
        <f t="shared" si="416"/>
        <v/>
      </c>
      <c r="AS941" s="377" t="str">
        <f t="shared" si="414"/>
        <v/>
      </c>
      <c r="AT941" s="378" t="str">
        <f t="shared" si="415"/>
        <v/>
      </c>
      <c r="AX941" s="625" t="b">
        <f t="shared" si="417"/>
        <v>0</v>
      </c>
      <c r="AY941" s="7" t="str">
        <f t="shared" si="418"/>
        <v>FALSEFALSEFALSE</v>
      </c>
      <c r="AZ941" s="626">
        <f t="shared" ref="AZ941:AZ1004" si="425">AA941</f>
        <v>0</v>
      </c>
      <c r="BA941" s="627" t="str">
        <f t="shared" ref="BA941:BA1004" si="426">IF(COUNTIFS(BC941,"*A*",BB941,"3"),"ハイブリッド(ガソリン)","")</f>
        <v/>
      </c>
      <c r="BB941" s="627">
        <f t="shared" ref="BB941:BB1004" si="427">LEN(X941)</f>
        <v>0</v>
      </c>
      <c r="BC941" s="690" t="str">
        <f t="shared" ref="BC941:BC1004" si="428">MID(X941,2,1)</f>
        <v/>
      </c>
    </row>
    <row r="942" spans="1:55">
      <c r="A942" s="381">
        <v>886</v>
      </c>
      <c r="B942" s="117"/>
      <c r="C942" s="288"/>
      <c r="D942" s="289"/>
      <c r="E942" s="289"/>
      <c r="F942" s="290"/>
      <c r="G942" s="292"/>
      <c r="H942" s="116"/>
      <c r="I942" s="292"/>
      <c r="J942" s="116"/>
      <c r="K942" s="370" t="str">
        <f t="shared" si="419"/>
        <v/>
      </c>
      <c r="L942" s="370">
        <f t="shared" si="420"/>
        <v>0</v>
      </c>
      <c r="M942" s="370">
        <f t="shared" si="421"/>
        <v>0</v>
      </c>
      <c r="N942" s="371" t="str">
        <f t="shared" si="398"/>
        <v/>
      </c>
      <c r="O942" s="371" t="str">
        <f t="shared" si="399"/>
        <v/>
      </c>
      <c r="P942" s="371" t="str">
        <f t="shared" si="400"/>
        <v/>
      </c>
      <c r="Q942" s="371" t="str">
        <f t="shared" si="401"/>
        <v/>
      </c>
      <c r="R942" s="371" t="str">
        <f t="shared" si="402"/>
        <v/>
      </c>
      <c r="S942" s="371" t="str">
        <f t="shared" si="403"/>
        <v/>
      </c>
      <c r="T942" s="443" t="str">
        <f t="shared" si="422"/>
        <v/>
      </c>
      <c r="U942" s="539"/>
      <c r="V942" s="117"/>
      <c r="W942" s="118"/>
      <c r="X942" s="119"/>
      <c r="Y942" s="120"/>
      <c r="Z942" s="122"/>
      <c r="AA942" s="121"/>
      <c r="AB942" s="443" t="str">
        <f t="shared" si="423"/>
        <v/>
      </c>
      <c r="AC942" s="734" t="str">
        <f t="shared" si="424"/>
        <v/>
      </c>
      <c r="AD942" s="372"/>
      <c r="AE942" s="485"/>
      <c r="AF942" s="373" t="str">
        <f t="shared" si="404"/>
        <v/>
      </c>
      <c r="AG942" s="373" t="str">
        <f t="shared" si="405"/>
        <v/>
      </c>
      <c r="AH942" s="374" t="str">
        <f t="shared" si="406"/>
        <v/>
      </c>
      <c r="AI942" s="375" t="str">
        <f t="shared" si="407"/>
        <v/>
      </c>
      <c r="AJ942" s="375" t="str">
        <f t="shared" si="408"/>
        <v/>
      </c>
      <c r="AK942" s="375" t="str">
        <f t="shared" si="409"/>
        <v/>
      </c>
      <c r="AL942" s="375" t="str">
        <f t="shared" si="410"/>
        <v/>
      </c>
      <c r="AM942" s="375" t="str">
        <f t="shared" si="411"/>
        <v/>
      </c>
      <c r="AN942" s="376" t="str">
        <f>IF(AF942="","",IF(OR(AH942="",AH942="-"),"－",IF(OR(AM942=8,AM942=9),"",IF(OR(AJ942=3,AJ942=4,AJ942=5,AJ942=6),VLOOKUP(AH942,INDEX((係数_バス貨物_ガソリン,係数_バス貨物_CNG,係数_バス貨物_軽油,係数_バス貨物_メタノール,係数_バス貨物_LPG),MATCH(AL942,【参考】排出ガスレベル!$AI$4:$AI$671,1),1,AR942):INDEX((係数_バス貨物_ガソリン,係数_バス貨物_CNG,係数_バス貨物_軽油,係数_バス貨物_メタノール,係数_バス貨物_LPG),MATCH(AL942+1,【参考】排出ガスレベル!$AI$4:$AI$671,1)-1,5,AR942),2,FALSE),IF(OR(AJ942=1,AJ942=2),VLOOKUP(AH942,INDEX((係数_乗用_ガソリン,係数_乗用_CNG,係数_乗用_軽油,係数_乗用_メタノール,係数_乗用_LPG),1,1,AR942):INDEX((係数_乗用_ガソリン,係数_乗用_CNG,係数_乗用_軽油,係数_乗用_メタノール,係数_乗用_LPG),125,5,AR942),2,FALSE))))))</f>
        <v/>
      </c>
      <c r="AO942" s="376" t="str">
        <f>IF(T942="","",IF(OR(AH942="",AH942="-"),"－",IF(OR(AM942=8,AM942=9),"",IF(OR(AJ942=3,AJ942=4,AJ942=5,AJ942=6),VLOOKUP(AH942,INDEX((係数_バス貨物_ガソリン,係数_バス貨物_CNG,係数_バス貨物_軽油,係数_バス貨物_メタノール,係数_バス貨物_LPG),MATCH(AL942,【参考】排出ガスレベル!$AI$4:$AI$671,1),1,AR942):INDEX((係数_バス貨物_ガソリン,係数_バス貨物_CNG,係数_バス貨物_軽油,係数_バス貨物_メタノール,係数_バス貨物_LPG),MATCH(AL942+1,【参考】排出ガスレベル!$AI$4:$AI$671,1)-1,5,AR942),3,FALSE),IF(OR(AJ942=1,AJ942=2),VLOOKUP(AH942,INDEX((係数_乗用_ガソリン,係数_乗用_CNG,係数_乗用_軽油,係数_乗用_メタノール,係数_乗用_LPG),1,1,AR942):INDEX((係数_乗用_ガソリン,係数_乗用_CNG,係数_乗用_軽油,係数_乗用_メタノール,係数_乗用_LPG),125,5,AR942),3,FALSE))))))</f>
        <v/>
      </c>
      <c r="AP942" s="375" t="str">
        <f t="shared" si="412"/>
        <v/>
      </c>
      <c r="AQ942" s="444" t="str">
        <f t="shared" si="413"/>
        <v/>
      </c>
      <c r="AR942" s="375" t="str">
        <f t="shared" si="416"/>
        <v/>
      </c>
      <c r="AS942" s="377" t="str">
        <f t="shared" si="414"/>
        <v/>
      </c>
      <c r="AT942" s="378" t="str">
        <f t="shared" si="415"/>
        <v/>
      </c>
      <c r="AX942" s="625" t="b">
        <f t="shared" si="417"/>
        <v>0</v>
      </c>
      <c r="AY942" s="7" t="str">
        <f t="shared" si="418"/>
        <v>FALSEFALSEFALSE</v>
      </c>
      <c r="AZ942" s="626">
        <f t="shared" si="425"/>
        <v>0</v>
      </c>
      <c r="BA942" s="627" t="str">
        <f t="shared" si="426"/>
        <v/>
      </c>
      <c r="BB942" s="627">
        <f t="shared" si="427"/>
        <v>0</v>
      </c>
      <c r="BC942" s="690" t="str">
        <f t="shared" si="428"/>
        <v/>
      </c>
    </row>
    <row r="943" spans="1:55">
      <c r="A943" s="381">
        <v>887</v>
      </c>
      <c r="B943" s="117"/>
      <c r="C943" s="288"/>
      <c r="D943" s="289"/>
      <c r="E943" s="289"/>
      <c r="F943" s="290"/>
      <c r="G943" s="292"/>
      <c r="H943" s="116"/>
      <c r="I943" s="292"/>
      <c r="J943" s="116"/>
      <c r="K943" s="370" t="str">
        <f t="shared" si="419"/>
        <v/>
      </c>
      <c r="L943" s="370">
        <f t="shared" si="420"/>
        <v>0</v>
      </c>
      <c r="M943" s="370">
        <f t="shared" si="421"/>
        <v>0</v>
      </c>
      <c r="N943" s="371" t="str">
        <f t="shared" si="398"/>
        <v/>
      </c>
      <c r="O943" s="371" t="str">
        <f t="shared" si="399"/>
        <v/>
      </c>
      <c r="P943" s="371" t="str">
        <f t="shared" si="400"/>
        <v/>
      </c>
      <c r="Q943" s="371" t="str">
        <f t="shared" si="401"/>
        <v/>
      </c>
      <c r="R943" s="371" t="str">
        <f t="shared" si="402"/>
        <v/>
      </c>
      <c r="S943" s="371" t="str">
        <f t="shared" si="403"/>
        <v/>
      </c>
      <c r="T943" s="443" t="str">
        <f t="shared" si="422"/>
        <v/>
      </c>
      <c r="U943" s="539"/>
      <c r="V943" s="117"/>
      <c r="W943" s="118"/>
      <c r="X943" s="119"/>
      <c r="Y943" s="120"/>
      <c r="Z943" s="122"/>
      <c r="AA943" s="121"/>
      <c r="AB943" s="443" t="str">
        <f t="shared" si="423"/>
        <v/>
      </c>
      <c r="AC943" s="734" t="str">
        <f t="shared" si="424"/>
        <v/>
      </c>
      <c r="AD943" s="372"/>
      <c r="AE943" s="485"/>
      <c r="AF943" s="373" t="str">
        <f t="shared" si="404"/>
        <v/>
      </c>
      <c r="AG943" s="373" t="str">
        <f t="shared" si="405"/>
        <v/>
      </c>
      <c r="AH943" s="374" t="str">
        <f t="shared" si="406"/>
        <v/>
      </c>
      <c r="AI943" s="375" t="str">
        <f t="shared" si="407"/>
        <v/>
      </c>
      <c r="AJ943" s="375" t="str">
        <f t="shared" si="408"/>
        <v/>
      </c>
      <c r="AK943" s="375" t="str">
        <f t="shared" si="409"/>
        <v/>
      </c>
      <c r="AL943" s="375" t="str">
        <f t="shared" si="410"/>
        <v/>
      </c>
      <c r="AM943" s="375" t="str">
        <f t="shared" si="411"/>
        <v/>
      </c>
      <c r="AN943" s="376" t="str">
        <f>IF(AF943="","",IF(OR(AH943="",AH943="-"),"－",IF(OR(AM943=8,AM943=9),"",IF(OR(AJ943=3,AJ943=4,AJ943=5,AJ943=6),VLOOKUP(AH943,INDEX((係数_バス貨物_ガソリン,係数_バス貨物_CNG,係数_バス貨物_軽油,係数_バス貨物_メタノール,係数_バス貨物_LPG),MATCH(AL943,【参考】排出ガスレベル!$AI$4:$AI$671,1),1,AR943):INDEX((係数_バス貨物_ガソリン,係数_バス貨物_CNG,係数_バス貨物_軽油,係数_バス貨物_メタノール,係数_バス貨物_LPG),MATCH(AL943+1,【参考】排出ガスレベル!$AI$4:$AI$671,1)-1,5,AR943),2,FALSE),IF(OR(AJ943=1,AJ943=2),VLOOKUP(AH943,INDEX((係数_乗用_ガソリン,係数_乗用_CNG,係数_乗用_軽油,係数_乗用_メタノール,係数_乗用_LPG),1,1,AR943):INDEX((係数_乗用_ガソリン,係数_乗用_CNG,係数_乗用_軽油,係数_乗用_メタノール,係数_乗用_LPG),125,5,AR943),2,FALSE))))))</f>
        <v/>
      </c>
      <c r="AO943" s="376" t="str">
        <f>IF(T943="","",IF(OR(AH943="",AH943="-"),"－",IF(OR(AM943=8,AM943=9),"",IF(OR(AJ943=3,AJ943=4,AJ943=5,AJ943=6),VLOOKUP(AH943,INDEX((係数_バス貨物_ガソリン,係数_バス貨物_CNG,係数_バス貨物_軽油,係数_バス貨物_メタノール,係数_バス貨物_LPG),MATCH(AL943,【参考】排出ガスレベル!$AI$4:$AI$671,1),1,AR943):INDEX((係数_バス貨物_ガソリン,係数_バス貨物_CNG,係数_バス貨物_軽油,係数_バス貨物_メタノール,係数_バス貨物_LPG),MATCH(AL943+1,【参考】排出ガスレベル!$AI$4:$AI$671,1)-1,5,AR943),3,FALSE),IF(OR(AJ943=1,AJ943=2),VLOOKUP(AH943,INDEX((係数_乗用_ガソリン,係数_乗用_CNG,係数_乗用_軽油,係数_乗用_メタノール,係数_乗用_LPG),1,1,AR943):INDEX((係数_乗用_ガソリン,係数_乗用_CNG,係数_乗用_軽油,係数_乗用_メタノール,係数_乗用_LPG),125,5,AR943),3,FALSE))))))</f>
        <v/>
      </c>
      <c r="AP943" s="375" t="str">
        <f t="shared" si="412"/>
        <v/>
      </c>
      <c r="AQ943" s="444" t="str">
        <f t="shared" si="413"/>
        <v/>
      </c>
      <c r="AR943" s="375" t="str">
        <f t="shared" si="416"/>
        <v/>
      </c>
      <c r="AS943" s="377" t="str">
        <f t="shared" si="414"/>
        <v/>
      </c>
      <c r="AT943" s="378" t="str">
        <f t="shared" si="415"/>
        <v/>
      </c>
      <c r="AX943" s="625" t="b">
        <f t="shared" si="417"/>
        <v>0</v>
      </c>
      <c r="AY943" s="7" t="str">
        <f t="shared" si="418"/>
        <v>FALSEFALSEFALSE</v>
      </c>
      <c r="AZ943" s="626">
        <f t="shared" si="425"/>
        <v>0</v>
      </c>
      <c r="BA943" s="627" t="str">
        <f t="shared" si="426"/>
        <v/>
      </c>
      <c r="BB943" s="627">
        <f t="shared" si="427"/>
        <v>0</v>
      </c>
      <c r="BC943" s="690" t="str">
        <f t="shared" si="428"/>
        <v/>
      </c>
    </row>
    <row r="944" spans="1:55">
      <c r="A944" s="381">
        <v>888</v>
      </c>
      <c r="B944" s="117"/>
      <c r="C944" s="288"/>
      <c r="D944" s="289"/>
      <c r="E944" s="289"/>
      <c r="F944" s="290"/>
      <c r="G944" s="292"/>
      <c r="H944" s="116"/>
      <c r="I944" s="292"/>
      <c r="J944" s="116"/>
      <c r="K944" s="370" t="str">
        <f t="shared" si="419"/>
        <v/>
      </c>
      <c r="L944" s="370">
        <f t="shared" si="420"/>
        <v>0</v>
      </c>
      <c r="M944" s="370">
        <f t="shared" si="421"/>
        <v>0</v>
      </c>
      <c r="N944" s="371" t="str">
        <f t="shared" si="398"/>
        <v/>
      </c>
      <c r="O944" s="371" t="str">
        <f t="shared" si="399"/>
        <v/>
      </c>
      <c r="P944" s="371" t="str">
        <f t="shared" si="400"/>
        <v/>
      </c>
      <c r="Q944" s="371" t="str">
        <f t="shared" si="401"/>
        <v/>
      </c>
      <c r="R944" s="371" t="str">
        <f t="shared" si="402"/>
        <v/>
      </c>
      <c r="S944" s="371" t="str">
        <f t="shared" si="403"/>
        <v/>
      </c>
      <c r="T944" s="443" t="str">
        <f t="shared" si="422"/>
        <v/>
      </c>
      <c r="U944" s="539"/>
      <c r="V944" s="117"/>
      <c r="W944" s="118"/>
      <c r="X944" s="119"/>
      <c r="Y944" s="120"/>
      <c r="Z944" s="122"/>
      <c r="AA944" s="121"/>
      <c r="AB944" s="443" t="str">
        <f t="shared" si="423"/>
        <v/>
      </c>
      <c r="AC944" s="734" t="str">
        <f t="shared" si="424"/>
        <v/>
      </c>
      <c r="AD944" s="372"/>
      <c r="AE944" s="485"/>
      <c r="AF944" s="373" t="str">
        <f t="shared" si="404"/>
        <v/>
      </c>
      <c r="AG944" s="373" t="str">
        <f t="shared" si="405"/>
        <v/>
      </c>
      <c r="AH944" s="374" t="str">
        <f t="shared" si="406"/>
        <v/>
      </c>
      <c r="AI944" s="375" t="str">
        <f t="shared" si="407"/>
        <v/>
      </c>
      <c r="AJ944" s="375" t="str">
        <f t="shared" si="408"/>
        <v/>
      </c>
      <c r="AK944" s="375" t="str">
        <f t="shared" si="409"/>
        <v/>
      </c>
      <c r="AL944" s="375" t="str">
        <f t="shared" si="410"/>
        <v/>
      </c>
      <c r="AM944" s="375" t="str">
        <f t="shared" si="411"/>
        <v/>
      </c>
      <c r="AN944" s="376" t="str">
        <f>IF(AF944="","",IF(OR(AH944="",AH944="-"),"－",IF(OR(AM944=8,AM944=9),"",IF(OR(AJ944=3,AJ944=4,AJ944=5,AJ944=6),VLOOKUP(AH944,INDEX((係数_バス貨物_ガソリン,係数_バス貨物_CNG,係数_バス貨物_軽油,係数_バス貨物_メタノール,係数_バス貨物_LPG),MATCH(AL944,【参考】排出ガスレベル!$AI$4:$AI$671,1),1,AR944):INDEX((係数_バス貨物_ガソリン,係数_バス貨物_CNG,係数_バス貨物_軽油,係数_バス貨物_メタノール,係数_バス貨物_LPG),MATCH(AL944+1,【参考】排出ガスレベル!$AI$4:$AI$671,1)-1,5,AR944),2,FALSE),IF(OR(AJ944=1,AJ944=2),VLOOKUP(AH944,INDEX((係数_乗用_ガソリン,係数_乗用_CNG,係数_乗用_軽油,係数_乗用_メタノール,係数_乗用_LPG),1,1,AR944):INDEX((係数_乗用_ガソリン,係数_乗用_CNG,係数_乗用_軽油,係数_乗用_メタノール,係数_乗用_LPG),125,5,AR944),2,FALSE))))))</f>
        <v/>
      </c>
      <c r="AO944" s="376" t="str">
        <f>IF(T944="","",IF(OR(AH944="",AH944="-"),"－",IF(OR(AM944=8,AM944=9),"",IF(OR(AJ944=3,AJ944=4,AJ944=5,AJ944=6),VLOOKUP(AH944,INDEX((係数_バス貨物_ガソリン,係数_バス貨物_CNG,係数_バス貨物_軽油,係数_バス貨物_メタノール,係数_バス貨物_LPG),MATCH(AL944,【参考】排出ガスレベル!$AI$4:$AI$671,1),1,AR944):INDEX((係数_バス貨物_ガソリン,係数_バス貨物_CNG,係数_バス貨物_軽油,係数_バス貨物_メタノール,係数_バス貨物_LPG),MATCH(AL944+1,【参考】排出ガスレベル!$AI$4:$AI$671,1)-1,5,AR944),3,FALSE),IF(OR(AJ944=1,AJ944=2),VLOOKUP(AH944,INDEX((係数_乗用_ガソリン,係数_乗用_CNG,係数_乗用_軽油,係数_乗用_メタノール,係数_乗用_LPG),1,1,AR944):INDEX((係数_乗用_ガソリン,係数_乗用_CNG,係数_乗用_軽油,係数_乗用_メタノール,係数_乗用_LPG),125,5,AR944),3,FALSE))))))</f>
        <v/>
      </c>
      <c r="AP944" s="375" t="str">
        <f t="shared" si="412"/>
        <v/>
      </c>
      <c r="AQ944" s="444" t="str">
        <f t="shared" si="413"/>
        <v/>
      </c>
      <c r="AR944" s="375" t="str">
        <f t="shared" si="416"/>
        <v/>
      </c>
      <c r="AS944" s="377" t="str">
        <f t="shared" si="414"/>
        <v/>
      </c>
      <c r="AT944" s="378" t="str">
        <f t="shared" si="415"/>
        <v/>
      </c>
      <c r="AX944" s="625" t="b">
        <f t="shared" si="417"/>
        <v>0</v>
      </c>
      <c r="AY944" s="7" t="str">
        <f t="shared" si="418"/>
        <v>FALSEFALSEFALSE</v>
      </c>
      <c r="AZ944" s="626">
        <f t="shared" si="425"/>
        <v>0</v>
      </c>
      <c r="BA944" s="627" t="str">
        <f t="shared" si="426"/>
        <v/>
      </c>
      <c r="BB944" s="627">
        <f t="shared" si="427"/>
        <v>0</v>
      </c>
      <c r="BC944" s="690" t="str">
        <f t="shared" si="428"/>
        <v/>
      </c>
    </row>
    <row r="945" spans="1:55">
      <c r="A945" s="381">
        <v>889</v>
      </c>
      <c r="B945" s="117"/>
      <c r="C945" s="288"/>
      <c r="D945" s="289"/>
      <c r="E945" s="289"/>
      <c r="F945" s="290"/>
      <c r="G945" s="292"/>
      <c r="H945" s="116"/>
      <c r="I945" s="292"/>
      <c r="J945" s="116"/>
      <c r="K945" s="370" t="str">
        <f t="shared" si="419"/>
        <v/>
      </c>
      <c r="L945" s="370">
        <f t="shared" si="420"/>
        <v>0</v>
      </c>
      <c r="M945" s="370">
        <f t="shared" si="421"/>
        <v>0</v>
      </c>
      <c r="N945" s="371" t="str">
        <f t="shared" si="398"/>
        <v/>
      </c>
      <c r="O945" s="371" t="str">
        <f t="shared" si="399"/>
        <v/>
      </c>
      <c r="P945" s="371" t="str">
        <f t="shared" si="400"/>
        <v/>
      </c>
      <c r="Q945" s="371" t="str">
        <f t="shared" si="401"/>
        <v/>
      </c>
      <c r="R945" s="371" t="str">
        <f t="shared" si="402"/>
        <v/>
      </c>
      <c r="S945" s="371" t="str">
        <f t="shared" si="403"/>
        <v/>
      </c>
      <c r="T945" s="443" t="str">
        <f t="shared" si="422"/>
        <v/>
      </c>
      <c r="U945" s="539"/>
      <c r="V945" s="117"/>
      <c r="W945" s="118"/>
      <c r="X945" s="119"/>
      <c r="Y945" s="120"/>
      <c r="Z945" s="122"/>
      <c r="AA945" s="121"/>
      <c r="AB945" s="443" t="str">
        <f t="shared" si="423"/>
        <v/>
      </c>
      <c r="AC945" s="734" t="str">
        <f t="shared" si="424"/>
        <v/>
      </c>
      <c r="AD945" s="372"/>
      <c r="AE945" s="485"/>
      <c r="AF945" s="373" t="str">
        <f t="shared" si="404"/>
        <v/>
      </c>
      <c r="AG945" s="373" t="str">
        <f t="shared" si="405"/>
        <v/>
      </c>
      <c r="AH945" s="374" t="str">
        <f t="shared" si="406"/>
        <v/>
      </c>
      <c r="AI945" s="375" t="str">
        <f t="shared" si="407"/>
        <v/>
      </c>
      <c r="AJ945" s="375" t="str">
        <f t="shared" si="408"/>
        <v/>
      </c>
      <c r="AK945" s="375" t="str">
        <f t="shared" si="409"/>
        <v/>
      </c>
      <c r="AL945" s="375" t="str">
        <f t="shared" si="410"/>
        <v/>
      </c>
      <c r="AM945" s="375" t="str">
        <f t="shared" si="411"/>
        <v/>
      </c>
      <c r="AN945" s="376" t="str">
        <f>IF(AF945="","",IF(OR(AH945="",AH945="-"),"－",IF(OR(AM945=8,AM945=9),"",IF(OR(AJ945=3,AJ945=4,AJ945=5,AJ945=6),VLOOKUP(AH945,INDEX((係数_バス貨物_ガソリン,係数_バス貨物_CNG,係数_バス貨物_軽油,係数_バス貨物_メタノール,係数_バス貨物_LPG),MATCH(AL945,【参考】排出ガスレベル!$AI$4:$AI$671,1),1,AR945):INDEX((係数_バス貨物_ガソリン,係数_バス貨物_CNG,係数_バス貨物_軽油,係数_バス貨物_メタノール,係数_バス貨物_LPG),MATCH(AL945+1,【参考】排出ガスレベル!$AI$4:$AI$671,1)-1,5,AR945),2,FALSE),IF(OR(AJ945=1,AJ945=2),VLOOKUP(AH945,INDEX((係数_乗用_ガソリン,係数_乗用_CNG,係数_乗用_軽油,係数_乗用_メタノール,係数_乗用_LPG),1,1,AR945):INDEX((係数_乗用_ガソリン,係数_乗用_CNG,係数_乗用_軽油,係数_乗用_メタノール,係数_乗用_LPG),125,5,AR945),2,FALSE))))))</f>
        <v/>
      </c>
      <c r="AO945" s="376" t="str">
        <f>IF(T945="","",IF(OR(AH945="",AH945="-"),"－",IF(OR(AM945=8,AM945=9),"",IF(OR(AJ945=3,AJ945=4,AJ945=5,AJ945=6),VLOOKUP(AH945,INDEX((係数_バス貨物_ガソリン,係数_バス貨物_CNG,係数_バス貨物_軽油,係数_バス貨物_メタノール,係数_バス貨物_LPG),MATCH(AL945,【参考】排出ガスレベル!$AI$4:$AI$671,1),1,AR945):INDEX((係数_バス貨物_ガソリン,係数_バス貨物_CNG,係数_バス貨物_軽油,係数_バス貨物_メタノール,係数_バス貨物_LPG),MATCH(AL945+1,【参考】排出ガスレベル!$AI$4:$AI$671,1)-1,5,AR945),3,FALSE),IF(OR(AJ945=1,AJ945=2),VLOOKUP(AH945,INDEX((係数_乗用_ガソリン,係数_乗用_CNG,係数_乗用_軽油,係数_乗用_メタノール,係数_乗用_LPG),1,1,AR945):INDEX((係数_乗用_ガソリン,係数_乗用_CNG,係数_乗用_軽油,係数_乗用_メタノール,係数_乗用_LPG),125,5,AR945),3,FALSE))))))</f>
        <v/>
      </c>
      <c r="AP945" s="375" t="str">
        <f t="shared" si="412"/>
        <v/>
      </c>
      <c r="AQ945" s="444" t="str">
        <f t="shared" si="413"/>
        <v/>
      </c>
      <c r="AR945" s="375" t="str">
        <f t="shared" si="416"/>
        <v/>
      </c>
      <c r="AS945" s="377" t="str">
        <f t="shared" si="414"/>
        <v/>
      </c>
      <c r="AT945" s="378" t="str">
        <f t="shared" si="415"/>
        <v/>
      </c>
      <c r="AX945" s="625" t="b">
        <f t="shared" si="417"/>
        <v>0</v>
      </c>
      <c r="AY945" s="7" t="str">
        <f t="shared" si="418"/>
        <v>FALSEFALSEFALSE</v>
      </c>
      <c r="AZ945" s="626">
        <f t="shared" si="425"/>
        <v>0</v>
      </c>
      <c r="BA945" s="627" t="str">
        <f t="shared" si="426"/>
        <v/>
      </c>
      <c r="BB945" s="627">
        <f t="shared" si="427"/>
        <v>0</v>
      </c>
      <c r="BC945" s="690" t="str">
        <f t="shared" si="428"/>
        <v/>
      </c>
    </row>
    <row r="946" spans="1:55">
      <c r="A946" s="381">
        <v>890</v>
      </c>
      <c r="B946" s="117"/>
      <c r="C946" s="288"/>
      <c r="D946" s="289"/>
      <c r="E946" s="289"/>
      <c r="F946" s="290"/>
      <c r="G946" s="292"/>
      <c r="H946" s="116"/>
      <c r="I946" s="292"/>
      <c r="J946" s="116"/>
      <c r="K946" s="370" t="str">
        <f t="shared" si="419"/>
        <v/>
      </c>
      <c r="L946" s="370">
        <f t="shared" si="420"/>
        <v>0</v>
      </c>
      <c r="M946" s="370">
        <f t="shared" si="421"/>
        <v>0</v>
      </c>
      <c r="N946" s="371" t="str">
        <f t="shared" si="398"/>
        <v/>
      </c>
      <c r="O946" s="371" t="str">
        <f t="shared" si="399"/>
        <v/>
      </c>
      <c r="P946" s="371" t="str">
        <f t="shared" si="400"/>
        <v/>
      </c>
      <c r="Q946" s="371" t="str">
        <f t="shared" si="401"/>
        <v/>
      </c>
      <c r="R946" s="371" t="str">
        <f t="shared" si="402"/>
        <v/>
      </c>
      <c r="S946" s="371" t="str">
        <f t="shared" si="403"/>
        <v/>
      </c>
      <c r="T946" s="443" t="str">
        <f t="shared" si="422"/>
        <v/>
      </c>
      <c r="U946" s="539"/>
      <c r="V946" s="117"/>
      <c r="W946" s="118"/>
      <c r="X946" s="119"/>
      <c r="Y946" s="120"/>
      <c r="Z946" s="122"/>
      <c r="AA946" s="121"/>
      <c r="AB946" s="443" t="str">
        <f t="shared" si="423"/>
        <v/>
      </c>
      <c r="AC946" s="734" t="str">
        <f t="shared" si="424"/>
        <v/>
      </c>
      <c r="AD946" s="372"/>
      <c r="AE946" s="485"/>
      <c r="AF946" s="373" t="str">
        <f t="shared" si="404"/>
        <v/>
      </c>
      <c r="AG946" s="373" t="str">
        <f t="shared" si="405"/>
        <v/>
      </c>
      <c r="AH946" s="374" t="str">
        <f t="shared" si="406"/>
        <v/>
      </c>
      <c r="AI946" s="375" t="str">
        <f t="shared" si="407"/>
        <v/>
      </c>
      <c r="AJ946" s="375" t="str">
        <f t="shared" si="408"/>
        <v/>
      </c>
      <c r="AK946" s="375" t="str">
        <f t="shared" si="409"/>
        <v/>
      </c>
      <c r="AL946" s="375" t="str">
        <f t="shared" si="410"/>
        <v/>
      </c>
      <c r="AM946" s="375" t="str">
        <f t="shared" si="411"/>
        <v/>
      </c>
      <c r="AN946" s="376" t="str">
        <f>IF(AF946="","",IF(OR(AH946="",AH946="-"),"－",IF(OR(AM946=8,AM946=9),"",IF(OR(AJ946=3,AJ946=4,AJ946=5,AJ946=6),VLOOKUP(AH946,INDEX((係数_バス貨物_ガソリン,係数_バス貨物_CNG,係数_バス貨物_軽油,係数_バス貨物_メタノール,係数_バス貨物_LPG),MATCH(AL946,【参考】排出ガスレベル!$AI$4:$AI$671,1),1,AR946):INDEX((係数_バス貨物_ガソリン,係数_バス貨物_CNG,係数_バス貨物_軽油,係数_バス貨物_メタノール,係数_バス貨物_LPG),MATCH(AL946+1,【参考】排出ガスレベル!$AI$4:$AI$671,1)-1,5,AR946),2,FALSE),IF(OR(AJ946=1,AJ946=2),VLOOKUP(AH946,INDEX((係数_乗用_ガソリン,係数_乗用_CNG,係数_乗用_軽油,係数_乗用_メタノール,係数_乗用_LPG),1,1,AR946):INDEX((係数_乗用_ガソリン,係数_乗用_CNG,係数_乗用_軽油,係数_乗用_メタノール,係数_乗用_LPG),125,5,AR946),2,FALSE))))))</f>
        <v/>
      </c>
      <c r="AO946" s="376" t="str">
        <f>IF(T946="","",IF(OR(AH946="",AH946="-"),"－",IF(OR(AM946=8,AM946=9),"",IF(OR(AJ946=3,AJ946=4,AJ946=5,AJ946=6),VLOOKUP(AH946,INDEX((係数_バス貨物_ガソリン,係数_バス貨物_CNG,係数_バス貨物_軽油,係数_バス貨物_メタノール,係数_バス貨物_LPG),MATCH(AL946,【参考】排出ガスレベル!$AI$4:$AI$671,1),1,AR946):INDEX((係数_バス貨物_ガソリン,係数_バス貨物_CNG,係数_バス貨物_軽油,係数_バス貨物_メタノール,係数_バス貨物_LPG),MATCH(AL946+1,【参考】排出ガスレベル!$AI$4:$AI$671,1)-1,5,AR946),3,FALSE),IF(OR(AJ946=1,AJ946=2),VLOOKUP(AH946,INDEX((係数_乗用_ガソリン,係数_乗用_CNG,係数_乗用_軽油,係数_乗用_メタノール,係数_乗用_LPG),1,1,AR946):INDEX((係数_乗用_ガソリン,係数_乗用_CNG,係数_乗用_軽油,係数_乗用_メタノール,係数_乗用_LPG),125,5,AR946),3,FALSE))))))</f>
        <v/>
      </c>
      <c r="AP946" s="375" t="str">
        <f t="shared" si="412"/>
        <v/>
      </c>
      <c r="AQ946" s="444" t="str">
        <f t="shared" si="413"/>
        <v/>
      </c>
      <c r="AR946" s="375" t="str">
        <f t="shared" si="416"/>
        <v/>
      </c>
      <c r="AS946" s="377" t="str">
        <f t="shared" si="414"/>
        <v/>
      </c>
      <c r="AT946" s="378" t="str">
        <f t="shared" si="415"/>
        <v/>
      </c>
      <c r="AX946" s="625" t="b">
        <f t="shared" si="417"/>
        <v>0</v>
      </c>
      <c r="AY946" s="7" t="str">
        <f t="shared" si="418"/>
        <v>FALSEFALSEFALSE</v>
      </c>
      <c r="AZ946" s="626">
        <f t="shared" si="425"/>
        <v>0</v>
      </c>
      <c r="BA946" s="627" t="str">
        <f t="shared" si="426"/>
        <v/>
      </c>
      <c r="BB946" s="627">
        <f t="shared" si="427"/>
        <v>0</v>
      </c>
      <c r="BC946" s="690" t="str">
        <f t="shared" si="428"/>
        <v/>
      </c>
    </row>
    <row r="947" spans="1:55">
      <c r="A947" s="381">
        <v>891</v>
      </c>
      <c r="B947" s="117"/>
      <c r="C947" s="288"/>
      <c r="D947" s="289"/>
      <c r="E947" s="289"/>
      <c r="F947" s="290"/>
      <c r="G947" s="292"/>
      <c r="H947" s="116"/>
      <c r="I947" s="292"/>
      <c r="J947" s="116"/>
      <c r="K947" s="370" t="str">
        <f t="shared" si="419"/>
        <v/>
      </c>
      <c r="L947" s="370">
        <f t="shared" si="420"/>
        <v>0</v>
      </c>
      <c r="M947" s="370">
        <f t="shared" si="421"/>
        <v>0</v>
      </c>
      <c r="N947" s="371" t="str">
        <f t="shared" si="398"/>
        <v/>
      </c>
      <c r="O947" s="371" t="str">
        <f t="shared" si="399"/>
        <v/>
      </c>
      <c r="P947" s="371" t="str">
        <f t="shared" si="400"/>
        <v/>
      </c>
      <c r="Q947" s="371" t="str">
        <f t="shared" si="401"/>
        <v/>
      </c>
      <c r="R947" s="371" t="str">
        <f t="shared" si="402"/>
        <v/>
      </c>
      <c r="S947" s="371" t="str">
        <f t="shared" si="403"/>
        <v/>
      </c>
      <c r="T947" s="443" t="str">
        <f t="shared" si="422"/>
        <v/>
      </c>
      <c r="U947" s="539"/>
      <c r="V947" s="117"/>
      <c r="W947" s="118"/>
      <c r="X947" s="119"/>
      <c r="Y947" s="120"/>
      <c r="Z947" s="122"/>
      <c r="AA947" s="121"/>
      <c r="AB947" s="443" t="str">
        <f t="shared" si="423"/>
        <v/>
      </c>
      <c r="AC947" s="734" t="str">
        <f t="shared" si="424"/>
        <v/>
      </c>
      <c r="AD947" s="372"/>
      <c r="AE947" s="485"/>
      <c r="AF947" s="373" t="str">
        <f t="shared" si="404"/>
        <v/>
      </c>
      <c r="AG947" s="373" t="str">
        <f t="shared" si="405"/>
        <v/>
      </c>
      <c r="AH947" s="374" t="str">
        <f t="shared" si="406"/>
        <v/>
      </c>
      <c r="AI947" s="375" t="str">
        <f t="shared" si="407"/>
        <v/>
      </c>
      <c r="AJ947" s="375" t="str">
        <f t="shared" si="408"/>
        <v/>
      </c>
      <c r="AK947" s="375" t="str">
        <f t="shared" si="409"/>
        <v/>
      </c>
      <c r="AL947" s="375" t="str">
        <f t="shared" si="410"/>
        <v/>
      </c>
      <c r="AM947" s="375" t="str">
        <f t="shared" si="411"/>
        <v/>
      </c>
      <c r="AN947" s="376" t="str">
        <f>IF(AF947="","",IF(OR(AH947="",AH947="-"),"－",IF(OR(AM947=8,AM947=9),"",IF(OR(AJ947=3,AJ947=4,AJ947=5,AJ947=6),VLOOKUP(AH947,INDEX((係数_バス貨物_ガソリン,係数_バス貨物_CNG,係数_バス貨物_軽油,係数_バス貨物_メタノール,係数_バス貨物_LPG),MATCH(AL947,【参考】排出ガスレベル!$AI$4:$AI$671,1),1,AR947):INDEX((係数_バス貨物_ガソリン,係数_バス貨物_CNG,係数_バス貨物_軽油,係数_バス貨物_メタノール,係数_バス貨物_LPG),MATCH(AL947+1,【参考】排出ガスレベル!$AI$4:$AI$671,1)-1,5,AR947),2,FALSE),IF(OR(AJ947=1,AJ947=2),VLOOKUP(AH947,INDEX((係数_乗用_ガソリン,係数_乗用_CNG,係数_乗用_軽油,係数_乗用_メタノール,係数_乗用_LPG),1,1,AR947):INDEX((係数_乗用_ガソリン,係数_乗用_CNG,係数_乗用_軽油,係数_乗用_メタノール,係数_乗用_LPG),125,5,AR947),2,FALSE))))))</f>
        <v/>
      </c>
      <c r="AO947" s="376" t="str">
        <f>IF(T947="","",IF(OR(AH947="",AH947="-"),"－",IF(OR(AM947=8,AM947=9),"",IF(OR(AJ947=3,AJ947=4,AJ947=5,AJ947=6),VLOOKUP(AH947,INDEX((係数_バス貨物_ガソリン,係数_バス貨物_CNG,係数_バス貨物_軽油,係数_バス貨物_メタノール,係数_バス貨物_LPG),MATCH(AL947,【参考】排出ガスレベル!$AI$4:$AI$671,1),1,AR947):INDEX((係数_バス貨物_ガソリン,係数_バス貨物_CNG,係数_バス貨物_軽油,係数_バス貨物_メタノール,係数_バス貨物_LPG),MATCH(AL947+1,【参考】排出ガスレベル!$AI$4:$AI$671,1)-1,5,AR947),3,FALSE),IF(OR(AJ947=1,AJ947=2),VLOOKUP(AH947,INDEX((係数_乗用_ガソリン,係数_乗用_CNG,係数_乗用_軽油,係数_乗用_メタノール,係数_乗用_LPG),1,1,AR947):INDEX((係数_乗用_ガソリン,係数_乗用_CNG,係数_乗用_軽油,係数_乗用_メタノール,係数_乗用_LPG),125,5,AR947),3,FALSE))))))</f>
        <v/>
      </c>
      <c r="AP947" s="375" t="str">
        <f t="shared" si="412"/>
        <v/>
      </c>
      <c r="AQ947" s="444" t="str">
        <f t="shared" si="413"/>
        <v/>
      </c>
      <c r="AR947" s="375" t="str">
        <f t="shared" si="416"/>
        <v/>
      </c>
      <c r="AS947" s="377" t="str">
        <f t="shared" si="414"/>
        <v/>
      </c>
      <c r="AT947" s="378" t="str">
        <f t="shared" si="415"/>
        <v/>
      </c>
      <c r="AX947" s="625" t="b">
        <f t="shared" si="417"/>
        <v>0</v>
      </c>
      <c r="AY947" s="7" t="str">
        <f t="shared" si="418"/>
        <v>FALSEFALSEFALSE</v>
      </c>
      <c r="AZ947" s="626">
        <f t="shared" si="425"/>
        <v>0</v>
      </c>
      <c r="BA947" s="627" t="str">
        <f t="shared" si="426"/>
        <v/>
      </c>
      <c r="BB947" s="627">
        <f t="shared" si="427"/>
        <v>0</v>
      </c>
      <c r="BC947" s="690" t="str">
        <f t="shared" si="428"/>
        <v/>
      </c>
    </row>
    <row r="948" spans="1:55">
      <c r="A948" s="381">
        <v>892</v>
      </c>
      <c r="B948" s="117"/>
      <c r="C948" s="288"/>
      <c r="D948" s="289"/>
      <c r="E948" s="289"/>
      <c r="F948" s="290"/>
      <c r="G948" s="292"/>
      <c r="H948" s="116"/>
      <c r="I948" s="292"/>
      <c r="J948" s="116"/>
      <c r="K948" s="370" t="str">
        <f t="shared" si="419"/>
        <v/>
      </c>
      <c r="L948" s="370">
        <f t="shared" si="420"/>
        <v>0</v>
      </c>
      <c r="M948" s="370">
        <f t="shared" si="421"/>
        <v>0</v>
      </c>
      <c r="N948" s="371" t="str">
        <f t="shared" si="398"/>
        <v/>
      </c>
      <c r="O948" s="371" t="str">
        <f t="shared" si="399"/>
        <v/>
      </c>
      <c r="P948" s="371" t="str">
        <f t="shared" si="400"/>
        <v/>
      </c>
      <c r="Q948" s="371" t="str">
        <f t="shared" si="401"/>
        <v/>
      </c>
      <c r="R948" s="371" t="str">
        <f t="shared" si="402"/>
        <v/>
      </c>
      <c r="S948" s="371" t="str">
        <f t="shared" si="403"/>
        <v/>
      </c>
      <c r="T948" s="443" t="str">
        <f t="shared" si="422"/>
        <v/>
      </c>
      <c r="U948" s="539"/>
      <c r="V948" s="117"/>
      <c r="W948" s="118"/>
      <c r="X948" s="119"/>
      <c r="Y948" s="120"/>
      <c r="Z948" s="122"/>
      <c r="AA948" s="121"/>
      <c r="AB948" s="443" t="str">
        <f t="shared" si="423"/>
        <v/>
      </c>
      <c r="AC948" s="734" t="str">
        <f t="shared" si="424"/>
        <v/>
      </c>
      <c r="AD948" s="372"/>
      <c r="AE948" s="485"/>
      <c r="AF948" s="373" t="str">
        <f t="shared" si="404"/>
        <v/>
      </c>
      <c r="AG948" s="373" t="str">
        <f t="shared" si="405"/>
        <v/>
      </c>
      <c r="AH948" s="374" t="str">
        <f t="shared" si="406"/>
        <v/>
      </c>
      <c r="AI948" s="375" t="str">
        <f t="shared" si="407"/>
        <v/>
      </c>
      <c r="AJ948" s="375" t="str">
        <f t="shared" si="408"/>
        <v/>
      </c>
      <c r="AK948" s="375" t="str">
        <f t="shared" si="409"/>
        <v/>
      </c>
      <c r="AL948" s="375" t="str">
        <f t="shared" si="410"/>
        <v/>
      </c>
      <c r="AM948" s="375" t="str">
        <f t="shared" si="411"/>
        <v/>
      </c>
      <c r="AN948" s="376" t="str">
        <f>IF(AF948="","",IF(OR(AH948="",AH948="-"),"－",IF(OR(AM948=8,AM948=9),"",IF(OR(AJ948=3,AJ948=4,AJ948=5,AJ948=6),VLOOKUP(AH948,INDEX((係数_バス貨物_ガソリン,係数_バス貨物_CNG,係数_バス貨物_軽油,係数_バス貨物_メタノール,係数_バス貨物_LPG),MATCH(AL948,【参考】排出ガスレベル!$AI$4:$AI$671,1),1,AR948):INDEX((係数_バス貨物_ガソリン,係数_バス貨物_CNG,係数_バス貨物_軽油,係数_バス貨物_メタノール,係数_バス貨物_LPG),MATCH(AL948+1,【参考】排出ガスレベル!$AI$4:$AI$671,1)-1,5,AR948),2,FALSE),IF(OR(AJ948=1,AJ948=2),VLOOKUP(AH948,INDEX((係数_乗用_ガソリン,係数_乗用_CNG,係数_乗用_軽油,係数_乗用_メタノール,係数_乗用_LPG),1,1,AR948):INDEX((係数_乗用_ガソリン,係数_乗用_CNG,係数_乗用_軽油,係数_乗用_メタノール,係数_乗用_LPG),125,5,AR948),2,FALSE))))))</f>
        <v/>
      </c>
      <c r="AO948" s="376" t="str">
        <f>IF(T948="","",IF(OR(AH948="",AH948="-"),"－",IF(OR(AM948=8,AM948=9),"",IF(OR(AJ948=3,AJ948=4,AJ948=5,AJ948=6),VLOOKUP(AH948,INDEX((係数_バス貨物_ガソリン,係数_バス貨物_CNG,係数_バス貨物_軽油,係数_バス貨物_メタノール,係数_バス貨物_LPG),MATCH(AL948,【参考】排出ガスレベル!$AI$4:$AI$671,1),1,AR948):INDEX((係数_バス貨物_ガソリン,係数_バス貨物_CNG,係数_バス貨物_軽油,係数_バス貨物_メタノール,係数_バス貨物_LPG),MATCH(AL948+1,【参考】排出ガスレベル!$AI$4:$AI$671,1)-1,5,AR948),3,FALSE),IF(OR(AJ948=1,AJ948=2),VLOOKUP(AH948,INDEX((係数_乗用_ガソリン,係数_乗用_CNG,係数_乗用_軽油,係数_乗用_メタノール,係数_乗用_LPG),1,1,AR948):INDEX((係数_乗用_ガソリン,係数_乗用_CNG,係数_乗用_軽油,係数_乗用_メタノール,係数_乗用_LPG),125,5,AR948),3,FALSE))))))</f>
        <v/>
      </c>
      <c r="AP948" s="375" t="str">
        <f t="shared" si="412"/>
        <v/>
      </c>
      <c r="AQ948" s="444" t="str">
        <f t="shared" si="413"/>
        <v/>
      </c>
      <c r="AR948" s="375" t="str">
        <f t="shared" si="416"/>
        <v/>
      </c>
      <c r="AS948" s="377" t="str">
        <f t="shared" si="414"/>
        <v/>
      </c>
      <c r="AT948" s="378" t="str">
        <f t="shared" si="415"/>
        <v/>
      </c>
      <c r="AX948" s="625" t="b">
        <f t="shared" si="417"/>
        <v>0</v>
      </c>
      <c r="AY948" s="7" t="str">
        <f t="shared" si="418"/>
        <v>FALSEFALSEFALSE</v>
      </c>
      <c r="AZ948" s="626">
        <f t="shared" si="425"/>
        <v>0</v>
      </c>
      <c r="BA948" s="627" t="str">
        <f t="shared" si="426"/>
        <v/>
      </c>
      <c r="BB948" s="627">
        <f t="shared" si="427"/>
        <v>0</v>
      </c>
      <c r="BC948" s="690" t="str">
        <f t="shared" si="428"/>
        <v/>
      </c>
    </row>
    <row r="949" spans="1:55">
      <c r="A949" s="381">
        <v>893</v>
      </c>
      <c r="B949" s="117"/>
      <c r="C949" s="288"/>
      <c r="D949" s="289"/>
      <c r="E949" s="289"/>
      <c r="F949" s="290"/>
      <c r="G949" s="292"/>
      <c r="H949" s="116"/>
      <c r="I949" s="292"/>
      <c r="J949" s="116"/>
      <c r="K949" s="370" t="str">
        <f t="shared" si="419"/>
        <v/>
      </c>
      <c r="L949" s="370">
        <f t="shared" si="420"/>
        <v>0</v>
      </c>
      <c r="M949" s="370">
        <f t="shared" si="421"/>
        <v>0</v>
      </c>
      <c r="N949" s="371" t="str">
        <f t="shared" si="398"/>
        <v/>
      </c>
      <c r="O949" s="371" t="str">
        <f t="shared" si="399"/>
        <v/>
      </c>
      <c r="P949" s="371" t="str">
        <f t="shared" si="400"/>
        <v/>
      </c>
      <c r="Q949" s="371" t="str">
        <f t="shared" si="401"/>
        <v/>
      </c>
      <c r="R949" s="371" t="str">
        <f t="shared" si="402"/>
        <v/>
      </c>
      <c r="S949" s="371" t="str">
        <f t="shared" si="403"/>
        <v/>
      </c>
      <c r="T949" s="443" t="str">
        <f t="shared" si="422"/>
        <v/>
      </c>
      <c r="U949" s="539"/>
      <c r="V949" s="117"/>
      <c r="W949" s="118"/>
      <c r="X949" s="119"/>
      <c r="Y949" s="120"/>
      <c r="Z949" s="122"/>
      <c r="AA949" s="121"/>
      <c r="AB949" s="443" t="str">
        <f t="shared" si="423"/>
        <v/>
      </c>
      <c r="AC949" s="734" t="str">
        <f t="shared" si="424"/>
        <v/>
      </c>
      <c r="AD949" s="372"/>
      <c r="AE949" s="485"/>
      <c r="AF949" s="373" t="str">
        <f t="shared" si="404"/>
        <v/>
      </c>
      <c r="AG949" s="373" t="str">
        <f t="shared" si="405"/>
        <v/>
      </c>
      <c r="AH949" s="374" t="str">
        <f t="shared" si="406"/>
        <v/>
      </c>
      <c r="AI949" s="375" t="str">
        <f t="shared" si="407"/>
        <v/>
      </c>
      <c r="AJ949" s="375" t="str">
        <f t="shared" si="408"/>
        <v/>
      </c>
      <c r="AK949" s="375" t="str">
        <f t="shared" si="409"/>
        <v/>
      </c>
      <c r="AL949" s="375" t="str">
        <f t="shared" si="410"/>
        <v/>
      </c>
      <c r="AM949" s="375" t="str">
        <f t="shared" si="411"/>
        <v/>
      </c>
      <c r="AN949" s="376" t="str">
        <f>IF(AF949="","",IF(OR(AH949="",AH949="-"),"－",IF(OR(AM949=8,AM949=9),"",IF(OR(AJ949=3,AJ949=4,AJ949=5,AJ949=6),VLOOKUP(AH949,INDEX((係数_バス貨物_ガソリン,係数_バス貨物_CNG,係数_バス貨物_軽油,係数_バス貨物_メタノール,係数_バス貨物_LPG),MATCH(AL949,【参考】排出ガスレベル!$AI$4:$AI$671,1),1,AR949):INDEX((係数_バス貨物_ガソリン,係数_バス貨物_CNG,係数_バス貨物_軽油,係数_バス貨物_メタノール,係数_バス貨物_LPG),MATCH(AL949+1,【参考】排出ガスレベル!$AI$4:$AI$671,1)-1,5,AR949),2,FALSE),IF(OR(AJ949=1,AJ949=2),VLOOKUP(AH949,INDEX((係数_乗用_ガソリン,係数_乗用_CNG,係数_乗用_軽油,係数_乗用_メタノール,係数_乗用_LPG),1,1,AR949):INDEX((係数_乗用_ガソリン,係数_乗用_CNG,係数_乗用_軽油,係数_乗用_メタノール,係数_乗用_LPG),125,5,AR949),2,FALSE))))))</f>
        <v/>
      </c>
      <c r="AO949" s="376" t="str">
        <f>IF(T949="","",IF(OR(AH949="",AH949="-"),"－",IF(OR(AM949=8,AM949=9),"",IF(OR(AJ949=3,AJ949=4,AJ949=5,AJ949=6),VLOOKUP(AH949,INDEX((係数_バス貨物_ガソリン,係数_バス貨物_CNG,係数_バス貨物_軽油,係数_バス貨物_メタノール,係数_バス貨物_LPG),MATCH(AL949,【参考】排出ガスレベル!$AI$4:$AI$671,1),1,AR949):INDEX((係数_バス貨物_ガソリン,係数_バス貨物_CNG,係数_バス貨物_軽油,係数_バス貨物_メタノール,係数_バス貨物_LPG),MATCH(AL949+1,【参考】排出ガスレベル!$AI$4:$AI$671,1)-1,5,AR949),3,FALSE),IF(OR(AJ949=1,AJ949=2),VLOOKUP(AH949,INDEX((係数_乗用_ガソリン,係数_乗用_CNG,係数_乗用_軽油,係数_乗用_メタノール,係数_乗用_LPG),1,1,AR949):INDEX((係数_乗用_ガソリン,係数_乗用_CNG,係数_乗用_軽油,係数_乗用_メタノール,係数_乗用_LPG),125,5,AR949),3,FALSE))))))</f>
        <v/>
      </c>
      <c r="AP949" s="375" t="str">
        <f t="shared" si="412"/>
        <v/>
      </c>
      <c r="AQ949" s="444" t="str">
        <f t="shared" si="413"/>
        <v/>
      </c>
      <c r="AR949" s="375" t="str">
        <f t="shared" si="416"/>
        <v/>
      </c>
      <c r="AS949" s="377" t="str">
        <f t="shared" si="414"/>
        <v/>
      </c>
      <c r="AT949" s="378" t="str">
        <f t="shared" si="415"/>
        <v/>
      </c>
      <c r="AX949" s="625" t="b">
        <f t="shared" si="417"/>
        <v>0</v>
      </c>
      <c r="AY949" s="7" t="str">
        <f t="shared" si="418"/>
        <v>FALSEFALSEFALSE</v>
      </c>
      <c r="AZ949" s="626">
        <f t="shared" si="425"/>
        <v>0</v>
      </c>
      <c r="BA949" s="627" t="str">
        <f t="shared" si="426"/>
        <v/>
      </c>
      <c r="BB949" s="627">
        <f t="shared" si="427"/>
        <v>0</v>
      </c>
      <c r="BC949" s="690" t="str">
        <f t="shared" si="428"/>
        <v/>
      </c>
    </row>
    <row r="950" spans="1:55">
      <c r="A950" s="381">
        <v>894</v>
      </c>
      <c r="B950" s="117"/>
      <c r="C950" s="288"/>
      <c r="D950" s="289"/>
      <c r="E950" s="289"/>
      <c r="F950" s="290"/>
      <c r="G950" s="292"/>
      <c r="H950" s="116"/>
      <c r="I950" s="292"/>
      <c r="J950" s="116"/>
      <c r="K950" s="370" t="str">
        <f t="shared" si="419"/>
        <v/>
      </c>
      <c r="L950" s="370">
        <f t="shared" si="420"/>
        <v>0</v>
      </c>
      <c r="M950" s="370">
        <f t="shared" si="421"/>
        <v>0</v>
      </c>
      <c r="N950" s="371" t="str">
        <f t="shared" si="398"/>
        <v/>
      </c>
      <c r="O950" s="371" t="str">
        <f t="shared" si="399"/>
        <v/>
      </c>
      <c r="P950" s="371" t="str">
        <f t="shared" si="400"/>
        <v/>
      </c>
      <c r="Q950" s="371" t="str">
        <f t="shared" si="401"/>
        <v/>
      </c>
      <c r="R950" s="371" t="str">
        <f t="shared" si="402"/>
        <v/>
      </c>
      <c r="S950" s="371" t="str">
        <f t="shared" si="403"/>
        <v/>
      </c>
      <c r="T950" s="443" t="str">
        <f t="shared" si="422"/>
        <v/>
      </c>
      <c r="U950" s="539"/>
      <c r="V950" s="117"/>
      <c r="W950" s="118"/>
      <c r="X950" s="119"/>
      <c r="Y950" s="120"/>
      <c r="Z950" s="122"/>
      <c r="AA950" s="121"/>
      <c r="AB950" s="443" t="str">
        <f t="shared" si="423"/>
        <v/>
      </c>
      <c r="AC950" s="734" t="str">
        <f t="shared" si="424"/>
        <v/>
      </c>
      <c r="AD950" s="372"/>
      <c r="AE950" s="485"/>
      <c r="AF950" s="373" t="str">
        <f t="shared" si="404"/>
        <v/>
      </c>
      <c r="AG950" s="373" t="str">
        <f t="shared" si="405"/>
        <v/>
      </c>
      <c r="AH950" s="374" t="str">
        <f t="shared" si="406"/>
        <v/>
      </c>
      <c r="AI950" s="375" t="str">
        <f t="shared" si="407"/>
        <v/>
      </c>
      <c r="AJ950" s="375" t="str">
        <f t="shared" si="408"/>
        <v/>
      </c>
      <c r="AK950" s="375" t="str">
        <f t="shared" si="409"/>
        <v/>
      </c>
      <c r="AL950" s="375" t="str">
        <f t="shared" si="410"/>
        <v/>
      </c>
      <c r="AM950" s="375" t="str">
        <f t="shared" si="411"/>
        <v/>
      </c>
      <c r="AN950" s="376" t="str">
        <f>IF(AF950="","",IF(OR(AH950="",AH950="-"),"－",IF(OR(AM950=8,AM950=9),"",IF(OR(AJ950=3,AJ950=4,AJ950=5,AJ950=6),VLOOKUP(AH950,INDEX((係数_バス貨物_ガソリン,係数_バス貨物_CNG,係数_バス貨物_軽油,係数_バス貨物_メタノール,係数_バス貨物_LPG),MATCH(AL950,【参考】排出ガスレベル!$AI$4:$AI$671,1),1,AR950):INDEX((係数_バス貨物_ガソリン,係数_バス貨物_CNG,係数_バス貨物_軽油,係数_バス貨物_メタノール,係数_バス貨物_LPG),MATCH(AL950+1,【参考】排出ガスレベル!$AI$4:$AI$671,1)-1,5,AR950),2,FALSE),IF(OR(AJ950=1,AJ950=2),VLOOKUP(AH950,INDEX((係数_乗用_ガソリン,係数_乗用_CNG,係数_乗用_軽油,係数_乗用_メタノール,係数_乗用_LPG),1,1,AR950):INDEX((係数_乗用_ガソリン,係数_乗用_CNG,係数_乗用_軽油,係数_乗用_メタノール,係数_乗用_LPG),125,5,AR950),2,FALSE))))))</f>
        <v/>
      </c>
      <c r="AO950" s="376" t="str">
        <f>IF(T950="","",IF(OR(AH950="",AH950="-"),"－",IF(OR(AM950=8,AM950=9),"",IF(OR(AJ950=3,AJ950=4,AJ950=5,AJ950=6),VLOOKUP(AH950,INDEX((係数_バス貨物_ガソリン,係数_バス貨物_CNG,係数_バス貨物_軽油,係数_バス貨物_メタノール,係数_バス貨物_LPG),MATCH(AL950,【参考】排出ガスレベル!$AI$4:$AI$671,1),1,AR950):INDEX((係数_バス貨物_ガソリン,係数_バス貨物_CNG,係数_バス貨物_軽油,係数_バス貨物_メタノール,係数_バス貨物_LPG),MATCH(AL950+1,【参考】排出ガスレベル!$AI$4:$AI$671,1)-1,5,AR950),3,FALSE),IF(OR(AJ950=1,AJ950=2),VLOOKUP(AH950,INDEX((係数_乗用_ガソリン,係数_乗用_CNG,係数_乗用_軽油,係数_乗用_メタノール,係数_乗用_LPG),1,1,AR950):INDEX((係数_乗用_ガソリン,係数_乗用_CNG,係数_乗用_軽油,係数_乗用_メタノール,係数_乗用_LPG),125,5,AR950),3,FALSE))))))</f>
        <v/>
      </c>
      <c r="AP950" s="375" t="str">
        <f t="shared" si="412"/>
        <v/>
      </c>
      <c r="AQ950" s="444" t="str">
        <f t="shared" si="413"/>
        <v/>
      </c>
      <c r="AR950" s="375" t="str">
        <f t="shared" si="416"/>
        <v/>
      </c>
      <c r="AS950" s="377" t="str">
        <f t="shared" si="414"/>
        <v/>
      </c>
      <c r="AT950" s="378" t="str">
        <f t="shared" si="415"/>
        <v/>
      </c>
      <c r="AX950" s="625" t="b">
        <f t="shared" si="417"/>
        <v>0</v>
      </c>
      <c r="AY950" s="7" t="str">
        <f t="shared" si="418"/>
        <v>FALSEFALSEFALSE</v>
      </c>
      <c r="AZ950" s="626">
        <f t="shared" si="425"/>
        <v>0</v>
      </c>
      <c r="BA950" s="627" t="str">
        <f t="shared" si="426"/>
        <v/>
      </c>
      <c r="BB950" s="627">
        <f t="shared" si="427"/>
        <v>0</v>
      </c>
      <c r="BC950" s="690" t="str">
        <f t="shared" si="428"/>
        <v/>
      </c>
    </row>
    <row r="951" spans="1:55">
      <c r="A951" s="381">
        <v>895</v>
      </c>
      <c r="B951" s="117"/>
      <c r="C951" s="288"/>
      <c r="D951" s="289"/>
      <c r="E951" s="289"/>
      <c r="F951" s="290"/>
      <c r="G951" s="292"/>
      <c r="H951" s="116"/>
      <c r="I951" s="292"/>
      <c r="J951" s="116"/>
      <c r="K951" s="370" t="str">
        <f t="shared" si="419"/>
        <v/>
      </c>
      <c r="L951" s="370">
        <f t="shared" si="420"/>
        <v>0</v>
      </c>
      <c r="M951" s="370">
        <f t="shared" si="421"/>
        <v>0</v>
      </c>
      <c r="N951" s="371" t="str">
        <f t="shared" ref="N951:N1014" si="429">IF(OR($L951&gt;$U$48,$M951&gt;$U$48,AND($L951&gt;$M951,$M951&lt;&gt;0),AND($L951=0,$M951&lt;&gt;0)),"ERROR","")</f>
        <v/>
      </c>
      <c r="O951" s="371" t="str">
        <f t="shared" ref="O951:O1014" si="430">IF(AND($N951&lt;&gt;"ERROR",$L951&lt;=$U$49,$M951&lt;=$U$49,$M951&lt;&gt;0),"(減車済)","")</f>
        <v/>
      </c>
      <c r="P951" s="371" t="str">
        <f t="shared" ref="P951:P1014" si="431">IF(AND($N951&lt;&gt;"ERROR",$L951&lt;$U$49,AND($M951&gt;$U$49,$M951&lt;=$W$49),$M951&lt;&gt;0),"減車","")</f>
        <v/>
      </c>
      <c r="Q951" s="371" t="str">
        <f t="shared" ref="Q951:Q1014" si="432">IF(AND($N951&lt;&gt;"ERROR",$L951&gt;$U$49,$M951&lt;=$W$49,$M951&lt;&gt;0),"一時使用","")</f>
        <v/>
      </c>
      <c r="R951" s="371" t="str">
        <f t="shared" ref="R951:R1014" si="433">IF(AND($N951&lt;&gt;"ERROR",AND($L951&gt;0,$L951&lt;=$U$49),$M951=0),"継続","")</f>
        <v/>
      </c>
      <c r="S951" s="371" t="str">
        <f t="shared" ref="S951:S1014" si="434">IF(AND($N951&lt;&gt;"ERROR",AND($L951&gt;$U$49),$M951=0),"新規","")</f>
        <v/>
      </c>
      <c r="T951" s="443" t="str">
        <f t="shared" si="422"/>
        <v/>
      </c>
      <c r="U951" s="539"/>
      <c r="V951" s="117"/>
      <c r="W951" s="118"/>
      <c r="X951" s="119"/>
      <c r="Y951" s="120"/>
      <c r="Z951" s="122"/>
      <c r="AA951" s="121"/>
      <c r="AB951" s="443" t="str">
        <f t="shared" si="423"/>
        <v/>
      </c>
      <c r="AC951" s="734" t="str">
        <f t="shared" si="424"/>
        <v/>
      </c>
      <c r="AD951" s="372"/>
      <c r="AE951" s="485"/>
      <c r="AF951" s="373" t="str">
        <f t="shared" si="404"/>
        <v/>
      </c>
      <c r="AG951" s="373" t="str">
        <f t="shared" si="405"/>
        <v/>
      </c>
      <c r="AH951" s="374" t="str">
        <f t="shared" si="406"/>
        <v/>
      </c>
      <c r="AI951" s="375" t="str">
        <f t="shared" si="407"/>
        <v/>
      </c>
      <c r="AJ951" s="375" t="str">
        <f t="shared" si="408"/>
        <v/>
      </c>
      <c r="AK951" s="375" t="str">
        <f t="shared" si="409"/>
        <v/>
      </c>
      <c r="AL951" s="375" t="str">
        <f t="shared" si="410"/>
        <v/>
      </c>
      <c r="AM951" s="375" t="str">
        <f t="shared" si="411"/>
        <v/>
      </c>
      <c r="AN951" s="376" t="str">
        <f>IF(AF951="","",IF(OR(AH951="",AH951="-"),"－",IF(OR(AM951=8,AM951=9),"",IF(OR(AJ951=3,AJ951=4,AJ951=5,AJ951=6),VLOOKUP(AH951,INDEX((係数_バス貨物_ガソリン,係数_バス貨物_CNG,係数_バス貨物_軽油,係数_バス貨物_メタノール,係数_バス貨物_LPG),MATCH(AL951,【参考】排出ガスレベル!$AI$4:$AI$671,1),1,AR951):INDEX((係数_バス貨物_ガソリン,係数_バス貨物_CNG,係数_バス貨物_軽油,係数_バス貨物_メタノール,係数_バス貨物_LPG),MATCH(AL951+1,【参考】排出ガスレベル!$AI$4:$AI$671,1)-1,5,AR951),2,FALSE),IF(OR(AJ951=1,AJ951=2),VLOOKUP(AH951,INDEX((係数_乗用_ガソリン,係数_乗用_CNG,係数_乗用_軽油,係数_乗用_メタノール,係数_乗用_LPG),1,1,AR951):INDEX((係数_乗用_ガソリン,係数_乗用_CNG,係数_乗用_軽油,係数_乗用_メタノール,係数_乗用_LPG),125,5,AR951),2,FALSE))))))</f>
        <v/>
      </c>
      <c r="AO951" s="376" t="str">
        <f>IF(T951="","",IF(OR(AH951="",AH951="-"),"－",IF(OR(AM951=8,AM951=9),"",IF(OR(AJ951=3,AJ951=4,AJ951=5,AJ951=6),VLOOKUP(AH951,INDEX((係数_バス貨物_ガソリン,係数_バス貨物_CNG,係数_バス貨物_軽油,係数_バス貨物_メタノール,係数_バス貨物_LPG),MATCH(AL951,【参考】排出ガスレベル!$AI$4:$AI$671,1),1,AR951):INDEX((係数_バス貨物_ガソリン,係数_バス貨物_CNG,係数_バス貨物_軽油,係数_バス貨物_メタノール,係数_バス貨物_LPG),MATCH(AL951+1,【参考】排出ガスレベル!$AI$4:$AI$671,1)-1,5,AR951),3,FALSE),IF(OR(AJ951=1,AJ951=2),VLOOKUP(AH951,INDEX((係数_乗用_ガソリン,係数_乗用_CNG,係数_乗用_軽油,係数_乗用_メタノール,係数_乗用_LPG),1,1,AR951):INDEX((係数_乗用_ガソリン,係数_乗用_CNG,係数_乗用_軽油,係数_乗用_メタノール,係数_乗用_LPG),125,5,AR951),3,FALSE))))))</f>
        <v/>
      </c>
      <c r="AP951" s="375" t="str">
        <f t="shared" si="412"/>
        <v/>
      </c>
      <c r="AQ951" s="444" t="str">
        <f t="shared" si="413"/>
        <v/>
      </c>
      <c r="AR951" s="375" t="str">
        <f t="shared" si="416"/>
        <v/>
      </c>
      <c r="AS951" s="377" t="str">
        <f t="shared" si="414"/>
        <v/>
      </c>
      <c r="AT951" s="378" t="str">
        <f t="shared" si="415"/>
        <v/>
      </c>
      <c r="AX951" s="625" t="b">
        <f t="shared" si="417"/>
        <v>0</v>
      </c>
      <c r="AY951" s="7" t="str">
        <f t="shared" si="418"/>
        <v>FALSEFALSEFALSE</v>
      </c>
      <c r="AZ951" s="626">
        <f t="shared" si="425"/>
        <v>0</v>
      </c>
      <c r="BA951" s="627" t="str">
        <f t="shared" si="426"/>
        <v/>
      </c>
      <c r="BB951" s="627">
        <f t="shared" si="427"/>
        <v>0</v>
      </c>
      <c r="BC951" s="690" t="str">
        <f t="shared" si="428"/>
        <v/>
      </c>
    </row>
    <row r="952" spans="1:55">
      <c r="A952" s="381">
        <v>896</v>
      </c>
      <c r="B952" s="117"/>
      <c r="C952" s="288"/>
      <c r="D952" s="289"/>
      <c r="E952" s="289"/>
      <c r="F952" s="290"/>
      <c r="G952" s="292"/>
      <c r="H952" s="116"/>
      <c r="I952" s="292"/>
      <c r="J952" s="116"/>
      <c r="K952" s="370" t="str">
        <f t="shared" si="419"/>
        <v/>
      </c>
      <c r="L952" s="370">
        <f t="shared" si="420"/>
        <v>0</v>
      </c>
      <c r="M952" s="370">
        <f t="shared" si="421"/>
        <v>0</v>
      </c>
      <c r="N952" s="371" t="str">
        <f t="shared" si="429"/>
        <v/>
      </c>
      <c r="O952" s="371" t="str">
        <f t="shared" si="430"/>
        <v/>
      </c>
      <c r="P952" s="371" t="str">
        <f t="shared" si="431"/>
        <v/>
      </c>
      <c r="Q952" s="371" t="str">
        <f t="shared" si="432"/>
        <v/>
      </c>
      <c r="R952" s="371" t="str">
        <f t="shared" si="433"/>
        <v/>
      </c>
      <c r="S952" s="371" t="str">
        <f t="shared" si="434"/>
        <v/>
      </c>
      <c r="T952" s="443" t="str">
        <f t="shared" si="422"/>
        <v/>
      </c>
      <c r="U952" s="539"/>
      <c r="V952" s="117"/>
      <c r="W952" s="118"/>
      <c r="X952" s="119"/>
      <c r="Y952" s="120"/>
      <c r="Z952" s="122"/>
      <c r="AA952" s="121"/>
      <c r="AB952" s="443" t="str">
        <f t="shared" si="423"/>
        <v/>
      </c>
      <c r="AC952" s="734" t="str">
        <f t="shared" si="424"/>
        <v/>
      </c>
      <c r="AD952" s="372"/>
      <c r="AE952" s="485"/>
      <c r="AF952" s="373" t="str">
        <f t="shared" si="404"/>
        <v/>
      </c>
      <c r="AG952" s="373" t="str">
        <f t="shared" si="405"/>
        <v/>
      </c>
      <c r="AH952" s="374" t="str">
        <f t="shared" si="406"/>
        <v/>
      </c>
      <c r="AI952" s="375" t="str">
        <f t="shared" si="407"/>
        <v/>
      </c>
      <c r="AJ952" s="375" t="str">
        <f t="shared" si="408"/>
        <v/>
      </c>
      <c r="AK952" s="375" t="str">
        <f t="shared" si="409"/>
        <v/>
      </c>
      <c r="AL952" s="375" t="str">
        <f t="shared" si="410"/>
        <v/>
      </c>
      <c r="AM952" s="375" t="str">
        <f t="shared" si="411"/>
        <v/>
      </c>
      <c r="AN952" s="376" t="str">
        <f>IF(AF952="","",IF(OR(AH952="",AH952="-"),"－",IF(OR(AM952=8,AM952=9),"",IF(OR(AJ952=3,AJ952=4,AJ952=5,AJ952=6),VLOOKUP(AH952,INDEX((係数_バス貨物_ガソリン,係数_バス貨物_CNG,係数_バス貨物_軽油,係数_バス貨物_メタノール,係数_バス貨物_LPG),MATCH(AL952,【参考】排出ガスレベル!$AI$4:$AI$671,1),1,AR952):INDEX((係数_バス貨物_ガソリン,係数_バス貨物_CNG,係数_バス貨物_軽油,係数_バス貨物_メタノール,係数_バス貨物_LPG),MATCH(AL952+1,【参考】排出ガスレベル!$AI$4:$AI$671,1)-1,5,AR952),2,FALSE),IF(OR(AJ952=1,AJ952=2),VLOOKUP(AH952,INDEX((係数_乗用_ガソリン,係数_乗用_CNG,係数_乗用_軽油,係数_乗用_メタノール,係数_乗用_LPG),1,1,AR952):INDEX((係数_乗用_ガソリン,係数_乗用_CNG,係数_乗用_軽油,係数_乗用_メタノール,係数_乗用_LPG),125,5,AR952),2,FALSE))))))</f>
        <v/>
      </c>
      <c r="AO952" s="376" t="str">
        <f>IF(T952="","",IF(OR(AH952="",AH952="-"),"－",IF(OR(AM952=8,AM952=9),"",IF(OR(AJ952=3,AJ952=4,AJ952=5,AJ952=6),VLOOKUP(AH952,INDEX((係数_バス貨物_ガソリン,係数_バス貨物_CNG,係数_バス貨物_軽油,係数_バス貨物_メタノール,係数_バス貨物_LPG),MATCH(AL952,【参考】排出ガスレベル!$AI$4:$AI$671,1),1,AR952):INDEX((係数_バス貨物_ガソリン,係数_バス貨物_CNG,係数_バス貨物_軽油,係数_バス貨物_メタノール,係数_バス貨物_LPG),MATCH(AL952+1,【参考】排出ガスレベル!$AI$4:$AI$671,1)-1,5,AR952),3,FALSE),IF(OR(AJ952=1,AJ952=2),VLOOKUP(AH952,INDEX((係数_乗用_ガソリン,係数_乗用_CNG,係数_乗用_軽油,係数_乗用_メタノール,係数_乗用_LPG),1,1,AR952):INDEX((係数_乗用_ガソリン,係数_乗用_CNG,係数_乗用_軽油,係数_乗用_メタノール,係数_乗用_LPG),125,5,AR952),3,FALSE))))))</f>
        <v/>
      </c>
      <c r="AP952" s="375" t="str">
        <f t="shared" si="412"/>
        <v/>
      </c>
      <c r="AQ952" s="444" t="str">
        <f t="shared" si="413"/>
        <v/>
      </c>
      <c r="AR952" s="375" t="str">
        <f t="shared" si="416"/>
        <v/>
      </c>
      <c r="AS952" s="377" t="str">
        <f t="shared" si="414"/>
        <v/>
      </c>
      <c r="AT952" s="378" t="str">
        <f t="shared" si="415"/>
        <v/>
      </c>
      <c r="AX952" s="625" t="b">
        <f t="shared" si="417"/>
        <v>0</v>
      </c>
      <c r="AY952" s="7" t="str">
        <f t="shared" si="418"/>
        <v>FALSEFALSEFALSE</v>
      </c>
      <c r="AZ952" s="626">
        <f t="shared" si="425"/>
        <v>0</v>
      </c>
      <c r="BA952" s="627" t="str">
        <f t="shared" si="426"/>
        <v/>
      </c>
      <c r="BB952" s="627">
        <f t="shared" si="427"/>
        <v>0</v>
      </c>
      <c r="BC952" s="690" t="str">
        <f t="shared" si="428"/>
        <v/>
      </c>
    </row>
    <row r="953" spans="1:55">
      <c r="A953" s="381">
        <v>897</v>
      </c>
      <c r="B953" s="117"/>
      <c r="C953" s="288"/>
      <c r="D953" s="289"/>
      <c r="E953" s="289"/>
      <c r="F953" s="290"/>
      <c r="G953" s="292"/>
      <c r="H953" s="116"/>
      <c r="I953" s="292"/>
      <c r="J953" s="116"/>
      <c r="K953" s="370" t="str">
        <f t="shared" si="419"/>
        <v/>
      </c>
      <c r="L953" s="370">
        <f t="shared" si="420"/>
        <v>0</v>
      </c>
      <c r="M953" s="370">
        <f t="shared" si="421"/>
        <v>0</v>
      </c>
      <c r="N953" s="371" t="str">
        <f t="shared" si="429"/>
        <v/>
      </c>
      <c r="O953" s="371" t="str">
        <f t="shared" si="430"/>
        <v/>
      </c>
      <c r="P953" s="371" t="str">
        <f t="shared" si="431"/>
        <v/>
      </c>
      <c r="Q953" s="371" t="str">
        <f t="shared" si="432"/>
        <v/>
      </c>
      <c r="R953" s="371" t="str">
        <f t="shared" si="433"/>
        <v/>
      </c>
      <c r="S953" s="371" t="str">
        <f t="shared" si="434"/>
        <v/>
      </c>
      <c r="T953" s="443" t="str">
        <f t="shared" si="422"/>
        <v/>
      </c>
      <c r="U953" s="539"/>
      <c r="V953" s="117"/>
      <c r="W953" s="118"/>
      <c r="X953" s="119"/>
      <c r="Y953" s="120"/>
      <c r="Z953" s="122"/>
      <c r="AA953" s="121"/>
      <c r="AB953" s="443" t="str">
        <f t="shared" si="423"/>
        <v/>
      </c>
      <c r="AC953" s="734" t="str">
        <f t="shared" si="424"/>
        <v/>
      </c>
      <c r="AD953" s="372"/>
      <c r="AE953" s="485"/>
      <c r="AF953" s="373" t="str">
        <f t="shared" ref="AF953:AF1016" si="435">IF(OR(T953="(減車済)",T953=""),"",1)</f>
        <v/>
      </c>
      <c r="AG953" s="373" t="str">
        <f t="shared" ref="AG953:AG1016" si="436">IF(OR(T953="継続",T953="新規"),1,"")</f>
        <v/>
      </c>
      <c r="AH953" s="374" t="str">
        <f t="shared" ref="AH953:AH1016" si="437">IF(AF953="","",UPPER(ASC(X953)))</f>
        <v/>
      </c>
      <c r="AI953" s="375" t="str">
        <f t="shared" ref="AI953:AI1016" si="438">IF(AF953="","",IF(V953="","",IF(V953="普通",1,IF(V953="小型",2,0))))</f>
        <v/>
      </c>
      <c r="AJ953" s="375" t="str">
        <f t="shared" ref="AJ953:AJ1016" si="439">IF(AF953="","",IF(W953="","",VLOOKUP(W953,用途,2,FALSE)))</f>
        <v/>
      </c>
      <c r="AK953" s="375" t="str">
        <f t="shared" ref="AK953:AK1016" si="440">IF(AF953="","",IF(Y953="","",IF(Y953&lt;=10,1,IF(Y953&lt;30,2,IF(Y953&gt;=30,3,0)))))</f>
        <v/>
      </c>
      <c r="AL953" s="375" t="str">
        <f t="shared" ref="AL953:AL1016" si="441">IF(AF953="","",IF(Z953="","",IF(Z953&lt;=1.7*1000,1,IF(Z953&lt;=2.5*1000,2,IF(Z953&lt;=3.5*1000,3,IF(Z953&lt;8*1000,4,IF(Z953&gt;=8*1000,5,"")))))))</f>
        <v/>
      </c>
      <c r="AM953" s="375" t="str">
        <f t="shared" ref="AM953:AM1016" si="442">IF(AF953="","",IF(AA953="","",VLOOKUP(AA953,燃料の種類,2,FALSE)))</f>
        <v/>
      </c>
      <c r="AN953" s="376" t="str">
        <f>IF(AF953="","",IF(OR(AH953="",AH953="-"),"－",IF(OR(AM953=8,AM953=9),"",IF(OR(AJ953=3,AJ953=4,AJ953=5,AJ953=6),VLOOKUP(AH953,INDEX((係数_バス貨物_ガソリン,係数_バス貨物_CNG,係数_バス貨物_軽油,係数_バス貨物_メタノール,係数_バス貨物_LPG),MATCH(AL953,【参考】排出ガスレベル!$AI$4:$AI$671,1),1,AR953):INDEX((係数_バス貨物_ガソリン,係数_バス貨物_CNG,係数_バス貨物_軽油,係数_バス貨物_メタノール,係数_バス貨物_LPG),MATCH(AL953+1,【参考】排出ガスレベル!$AI$4:$AI$671,1)-1,5,AR953),2,FALSE),IF(OR(AJ953=1,AJ953=2),VLOOKUP(AH953,INDEX((係数_乗用_ガソリン,係数_乗用_CNG,係数_乗用_軽油,係数_乗用_メタノール,係数_乗用_LPG),1,1,AR953):INDEX((係数_乗用_ガソリン,係数_乗用_CNG,係数_乗用_軽油,係数_乗用_メタノール,係数_乗用_LPG),125,5,AR953),2,FALSE))))))</f>
        <v/>
      </c>
      <c r="AO953" s="376" t="str">
        <f>IF(T953="","",IF(OR(AH953="",AH953="-"),"－",IF(OR(AM953=8,AM953=9),"",IF(OR(AJ953=3,AJ953=4,AJ953=5,AJ953=6),VLOOKUP(AH953,INDEX((係数_バス貨物_ガソリン,係数_バス貨物_CNG,係数_バス貨物_軽油,係数_バス貨物_メタノール,係数_バス貨物_LPG),MATCH(AL953,【参考】排出ガスレベル!$AI$4:$AI$671,1),1,AR953):INDEX((係数_バス貨物_ガソリン,係数_バス貨物_CNG,係数_バス貨物_軽油,係数_バス貨物_メタノール,係数_バス貨物_LPG),MATCH(AL953+1,【参考】排出ガスレベル!$AI$4:$AI$671,1)-1,5,AR953),3,FALSE),IF(OR(AJ953=1,AJ953=2),VLOOKUP(AH953,INDEX((係数_乗用_ガソリン,係数_乗用_CNG,係数_乗用_軽油,係数_乗用_メタノール,係数_乗用_LPG),1,1,AR953):INDEX((係数_乗用_ガソリン,係数_乗用_CNG,係数_乗用_軽油,係数_乗用_メタノール,係数_乗用_LPG),125,5,AR953),3,FALSE))))))</f>
        <v/>
      </c>
      <c r="AP953" s="375" t="str">
        <f t="shared" ref="AP953:AP1016" si="443">IF((AF953="")+(AC953=""),"",IF(燃料区分1=4,VLOOKUP(AO953,排ガス低減レベル,2,FALSE),VLOOKUP(AC953,排ガス低減レベル,2,FALSE)))</f>
        <v/>
      </c>
      <c r="AQ953" s="444" t="str">
        <f t="shared" ref="AQ953:AQ1016" si="444">IF(AG953="","",IF(AJ953=3,B953&amp;"-"&amp;SUM(AJ953*100,AK953*10,AL953)&amp;"A",IF(OR(AJ953=2,AJ953=4,AJ953=6),B953&amp;"-"&amp;AL953*10&amp;"A",IF(AJ953=1,B953&amp;"-"&amp;AJ953&amp;"A",IF(AJ953=5,B953&amp;"-"&amp;SUM(AJ953*100,AI953*10,AL953)&amp;"A","")))))</f>
        <v/>
      </c>
      <c r="AR953" s="375" t="str">
        <f t="shared" si="416"/>
        <v/>
      </c>
      <c r="AS953" s="377" t="str">
        <f t="shared" ref="AS953:AS1016" si="445">IF(AG953="","",B953&amp;"-"&amp;AM953)</f>
        <v/>
      </c>
      <c r="AT953" s="378" t="str">
        <f t="shared" ref="AT953:AT1016" si="446">IF(AF953="","",VLOOKUP(T953,車両の増減,2,FALSE))</f>
        <v/>
      </c>
      <c r="AX953" s="625" t="b">
        <f t="shared" si="417"/>
        <v>0</v>
      </c>
      <c r="AY953" s="7" t="str">
        <f t="shared" si="418"/>
        <v>FALSEFALSEFALSE</v>
      </c>
      <c r="AZ953" s="626">
        <f t="shared" si="425"/>
        <v>0</v>
      </c>
      <c r="BA953" s="627" t="str">
        <f t="shared" si="426"/>
        <v/>
      </c>
      <c r="BB953" s="627">
        <f t="shared" si="427"/>
        <v>0</v>
      </c>
      <c r="BC953" s="690" t="str">
        <f t="shared" si="428"/>
        <v/>
      </c>
    </row>
    <row r="954" spans="1:55">
      <c r="A954" s="381">
        <v>898</v>
      </c>
      <c r="B954" s="117"/>
      <c r="C954" s="288"/>
      <c r="D954" s="289"/>
      <c r="E954" s="289"/>
      <c r="F954" s="290"/>
      <c r="G954" s="292"/>
      <c r="H954" s="116"/>
      <c r="I954" s="292"/>
      <c r="J954" s="116"/>
      <c r="K954" s="370" t="str">
        <f t="shared" si="419"/>
        <v/>
      </c>
      <c r="L954" s="370">
        <f t="shared" si="420"/>
        <v>0</v>
      </c>
      <c r="M954" s="370">
        <f t="shared" si="421"/>
        <v>0</v>
      </c>
      <c r="N954" s="371" t="str">
        <f t="shared" si="429"/>
        <v/>
      </c>
      <c r="O954" s="371" t="str">
        <f t="shared" si="430"/>
        <v/>
      </c>
      <c r="P954" s="371" t="str">
        <f t="shared" si="431"/>
        <v/>
      </c>
      <c r="Q954" s="371" t="str">
        <f t="shared" si="432"/>
        <v/>
      </c>
      <c r="R954" s="371" t="str">
        <f t="shared" si="433"/>
        <v/>
      </c>
      <c r="S954" s="371" t="str">
        <f t="shared" si="434"/>
        <v/>
      </c>
      <c r="T954" s="443" t="str">
        <f t="shared" si="422"/>
        <v/>
      </c>
      <c r="U954" s="539"/>
      <c r="V954" s="117"/>
      <c r="W954" s="118"/>
      <c r="X954" s="119"/>
      <c r="Y954" s="120"/>
      <c r="Z954" s="122"/>
      <c r="AA954" s="121"/>
      <c r="AB954" s="443" t="str">
        <f t="shared" si="423"/>
        <v/>
      </c>
      <c r="AC954" s="734" t="str">
        <f t="shared" si="424"/>
        <v/>
      </c>
      <c r="AD954" s="372"/>
      <c r="AE954" s="485"/>
      <c r="AF954" s="373" t="str">
        <f t="shared" si="435"/>
        <v/>
      </c>
      <c r="AG954" s="373" t="str">
        <f t="shared" si="436"/>
        <v/>
      </c>
      <c r="AH954" s="374" t="str">
        <f t="shared" si="437"/>
        <v/>
      </c>
      <c r="AI954" s="375" t="str">
        <f t="shared" si="438"/>
        <v/>
      </c>
      <c r="AJ954" s="375" t="str">
        <f t="shared" si="439"/>
        <v/>
      </c>
      <c r="AK954" s="375" t="str">
        <f t="shared" si="440"/>
        <v/>
      </c>
      <c r="AL954" s="375" t="str">
        <f t="shared" si="441"/>
        <v/>
      </c>
      <c r="AM954" s="375" t="str">
        <f t="shared" si="442"/>
        <v/>
      </c>
      <c r="AN954" s="376" t="str">
        <f>IF(AF954="","",IF(OR(AH954="",AH954="-"),"－",IF(OR(AM954=8,AM954=9),"",IF(OR(AJ954=3,AJ954=4,AJ954=5,AJ954=6),VLOOKUP(AH954,INDEX((係数_バス貨物_ガソリン,係数_バス貨物_CNG,係数_バス貨物_軽油,係数_バス貨物_メタノール,係数_バス貨物_LPG),MATCH(AL954,【参考】排出ガスレベル!$AI$4:$AI$671,1),1,AR954):INDEX((係数_バス貨物_ガソリン,係数_バス貨物_CNG,係数_バス貨物_軽油,係数_バス貨物_メタノール,係数_バス貨物_LPG),MATCH(AL954+1,【参考】排出ガスレベル!$AI$4:$AI$671,1)-1,5,AR954),2,FALSE),IF(OR(AJ954=1,AJ954=2),VLOOKUP(AH954,INDEX((係数_乗用_ガソリン,係数_乗用_CNG,係数_乗用_軽油,係数_乗用_メタノール,係数_乗用_LPG),1,1,AR954):INDEX((係数_乗用_ガソリン,係数_乗用_CNG,係数_乗用_軽油,係数_乗用_メタノール,係数_乗用_LPG),125,5,AR954),2,FALSE))))))</f>
        <v/>
      </c>
      <c r="AO954" s="376" t="str">
        <f>IF(T954="","",IF(OR(AH954="",AH954="-"),"－",IF(OR(AM954=8,AM954=9),"",IF(OR(AJ954=3,AJ954=4,AJ954=5,AJ954=6),VLOOKUP(AH954,INDEX((係数_バス貨物_ガソリン,係数_バス貨物_CNG,係数_バス貨物_軽油,係数_バス貨物_メタノール,係数_バス貨物_LPG),MATCH(AL954,【参考】排出ガスレベル!$AI$4:$AI$671,1),1,AR954):INDEX((係数_バス貨物_ガソリン,係数_バス貨物_CNG,係数_バス貨物_軽油,係数_バス貨物_メタノール,係数_バス貨物_LPG),MATCH(AL954+1,【参考】排出ガスレベル!$AI$4:$AI$671,1)-1,5,AR954),3,FALSE),IF(OR(AJ954=1,AJ954=2),VLOOKUP(AH954,INDEX((係数_乗用_ガソリン,係数_乗用_CNG,係数_乗用_軽油,係数_乗用_メタノール,係数_乗用_LPG),1,1,AR954):INDEX((係数_乗用_ガソリン,係数_乗用_CNG,係数_乗用_軽油,係数_乗用_メタノール,係数_乗用_LPG),125,5,AR954),3,FALSE))))))</f>
        <v/>
      </c>
      <c r="AP954" s="375" t="str">
        <f t="shared" si="443"/>
        <v/>
      </c>
      <c r="AQ954" s="444" t="str">
        <f t="shared" si="444"/>
        <v/>
      </c>
      <c r="AR954" s="375" t="str">
        <f t="shared" ref="AR954:AR1017" si="447">IF(OR(AM954=1,AM954=2,AM954=11),1,IF(AM954=6,2,IF(OR(AM954=4,AM954=5,AM954=10),3,IF(AM954=7,4,IF(AM954=3,5, IF(OR(AM954=8,AM954=9),6,""))))))</f>
        <v/>
      </c>
      <c r="AS954" s="377" t="str">
        <f t="shared" si="445"/>
        <v/>
      </c>
      <c r="AT954" s="378" t="str">
        <f t="shared" si="446"/>
        <v/>
      </c>
      <c r="AX954" s="625" t="b">
        <f t="shared" ref="AX954:AX1017" si="448">IF(AY954="FALSEFALSEFALSEFALSE","ハイブリッド")</f>
        <v>0</v>
      </c>
      <c r="AY954" s="7" t="str">
        <f t="shared" ref="AY954:AY1017" si="449">EXACT(AZ954,BA954)&amp;IF(BA954="","")&amp;IF(AZ954="電気",TRUE)&amp;IF(AZ954="LPG",TRUE)</f>
        <v>FALSEFALSEFALSE</v>
      </c>
      <c r="AZ954" s="626">
        <f t="shared" si="425"/>
        <v>0</v>
      </c>
      <c r="BA954" s="627" t="str">
        <f t="shared" si="426"/>
        <v/>
      </c>
      <c r="BB954" s="627">
        <f t="shared" si="427"/>
        <v>0</v>
      </c>
      <c r="BC954" s="690" t="str">
        <f t="shared" si="428"/>
        <v/>
      </c>
    </row>
    <row r="955" spans="1:55">
      <c r="A955" s="381">
        <v>899</v>
      </c>
      <c r="B955" s="117"/>
      <c r="C955" s="288"/>
      <c r="D955" s="289"/>
      <c r="E955" s="289"/>
      <c r="F955" s="290"/>
      <c r="G955" s="292"/>
      <c r="H955" s="116"/>
      <c r="I955" s="292"/>
      <c r="J955" s="116"/>
      <c r="K955" s="370" t="str">
        <f t="shared" si="419"/>
        <v/>
      </c>
      <c r="L955" s="370">
        <f t="shared" si="420"/>
        <v>0</v>
      </c>
      <c r="M955" s="370">
        <f t="shared" si="421"/>
        <v>0</v>
      </c>
      <c r="N955" s="371" t="str">
        <f t="shared" si="429"/>
        <v/>
      </c>
      <c r="O955" s="371" t="str">
        <f t="shared" si="430"/>
        <v/>
      </c>
      <c r="P955" s="371" t="str">
        <f t="shared" si="431"/>
        <v/>
      </c>
      <c r="Q955" s="371" t="str">
        <f t="shared" si="432"/>
        <v/>
      </c>
      <c r="R955" s="371" t="str">
        <f t="shared" si="433"/>
        <v/>
      </c>
      <c r="S955" s="371" t="str">
        <f t="shared" si="434"/>
        <v/>
      </c>
      <c r="T955" s="443" t="str">
        <f t="shared" si="422"/>
        <v/>
      </c>
      <c r="U955" s="539"/>
      <c r="V955" s="117"/>
      <c r="W955" s="118"/>
      <c r="X955" s="119"/>
      <c r="Y955" s="120"/>
      <c r="Z955" s="122"/>
      <c r="AA955" s="121"/>
      <c r="AB955" s="443" t="str">
        <f t="shared" si="423"/>
        <v/>
      </c>
      <c r="AC955" s="734" t="str">
        <f t="shared" si="424"/>
        <v/>
      </c>
      <c r="AD955" s="372"/>
      <c r="AE955" s="485"/>
      <c r="AF955" s="373" t="str">
        <f t="shared" si="435"/>
        <v/>
      </c>
      <c r="AG955" s="373" t="str">
        <f t="shared" si="436"/>
        <v/>
      </c>
      <c r="AH955" s="374" t="str">
        <f t="shared" si="437"/>
        <v/>
      </c>
      <c r="AI955" s="375" t="str">
        <f t="shared" si="438"/>
        <v/>
      </c>
      <c r="AJ955" s="375" t="str">
        <f t="shared" si="439"/>
        <v/>
      </c>
      <c r="AK955" s="375" t="str">
        <f t="shared" si="440"/>
        <v/>
      </c>
      <c r="AL955" s="375" t="str">
        <f t="shared" si="441"/>
        <v/>
      </c>
      <c r="AM955" s="375" t="str">
        <f t="shared" si="442"/>
        <v/>
      </c>
      <c r="AN955" s="376" t="str">
        <f>IF(AF955="","",IF(OR(AH955="",AH955="-"),"－",IF(OR(AM955=8,AM955=9),"",IF(OR(AJ955=3,AJ955=4,AJ955=5,AJ955=6),VLOOKUP(AH955,INDEX((係数_バス貨物_ガソリン,係数_バス貨物_CNG,係数_バス貨物_軽油,係数_バス貨物_メタノール,係数_バス貨物_LPG),MATCH(AL955,【参考】排出ガスレベル!$AI$4:$AI$671,1),1,AR955):INDEX((係数_バス貨物_ガソリン,係数_バス貨物_CNG,係数_バス貨物_軽油,係数_バス貨物_メタノール,係数_バス貨物_LPG),MATCH(AL955+1,【参考】排出ガスレベル!$AI$4:$AI$671,1)-1,5,AR955),2,FALSE),IF(OR(AJ955=1,AJ955=2),VLOOKUP(AH955,INDEX((係数_乗用_ガソリン,係数_乗用_CNG,係数_乗用_軽油,係数_乗用_メタノール,係数_乗用_LPG),1,1,AR955):INDEX((係数_乗用_ガソリン,係数_乗用_CNG,係数_乗用_軽油,係数_乗用_メタノール,係数_乗用_LPG),125,5,AR955),2,FALSE))))))</f>
        <v/>
      </c>
      <c r="AO955" s="376" t="str">
        <f>IF(T955="","",IF(OR(AH955="",AH955="-"),"－",IF(OR(AM955=8,AM955=9),"",IF(OR(AJ955=3,AJ955=4,AJ955=5,AJ955=6),VLOOKUP(AH955,INDEX((係数_バス貨物_ガソリン,係数_バス貨物_CNG,係数_バス貨物_軽油,係数_バス貨物_メタノール,係数_バス貨物_LPG),MATCH(AL955,【参考】排出ガスレベル!$AI$4:$AI$671,1),1,AR955):INDEX((係数_バス貨物_ガソリン,係数_バス貨物_CNG,係数_バス貨物_軽油,係数_バス貨物_メタノール,係数_バス貨物_LPG),MATCH(AL955+1,【参考】排出ガスレベル!$AI$4:$AI$671,1)-1,5,AR955),3,FALSE),IF(OR(AJ955=1,AJ955=2),VLOOKUP(AH955,INDEX((係数_乗用_ガソリン,係数_乗用_CNG,係数_乗用_軽油,係数_乗用_メタノール,係数_乗用_LPG),1,1,AR955):INDEX((係数_乗用_ガソリン,係数_乗用_CNG,係数_乗用_軽油,係数_乗用_メタノール,係数_乗用_LPG),125,5,AR955),3,FALSE))))))</f>
        <v/>
      </c>
      <c r="AP955" s="375" t="str">
        <f t="shared" si="443"/>
        <v/>
      </c>
      <c r="AQ955" s="444" t="str">
        <f t="shared" si="444"/>
        <v/>
      </c>
      <c r="AR955" s="375" t="str">
        <f t="shared" si="447"/>
        <v/>
      </c>
      <c r="AS955" s="377" t="str">
        <f t="shared" si="445"/>
        <v/>
      </c>
      <c r="AT955" s="378" t="str">
        <f t="shared" si="446"/>
        <v/>
      </c>
      <c r="AX955" s="625" t="b">
        <f t="shared" si="448"/>
        <v>0</v>
      </c>
      <c r="AY955" s="7" t="str">
        <f t="shared" si="449"/>
        <v>FALSEFALSEFALSE</v>
      </c>
      <c r="AZ955" s="626">
        <f t="shared" si="425"/>
        <v>0</v>
      </c>
      <c r="BA955" s="627" t="str">
        <f t="shared" si="426"/>
        <v/>
      </c>
      <c r="BB955" s="627">
        <f t="shared" si="427"/>
        <v>0</v>
      </c>
      <c r="BC955" s="690" t="str">
        <f t="shared" si="428"/>
        <v/>
      </c>
    </row>
    <row r="956" spans="1:55">
      <c r="A956" s="381">
        <v>900</v>
      </c>
      <c r="B956" s="117"/>
      <c r="C956" s="288"/>
      <c r="D956" s="289"/>
      <c r="E956" s="289"/>
      <c r="F956" s="290"/>
      <c r="G956" s="292"/>
      <c r="H956" s="116"/>
      <c r="I956" s="292"/>
      <c r="J956" s="116"/>
      <c r="K956" s="370" t="str">
        <f t="shared" si="419"/>
        <v/>
      </c>
      <c r="L956" s="370">
        <f t="shared" si="420"/>
        <v>0</v>
      </c>
      <c r="M956" s="370">
        <f t="shared" si="421"/>
        <v>0</v>
      </c>
      <c r="N956" s="371" t="str">
        <f t="shared" si="429"/>
        <v/>
      </c>
      <c r="O956" s="371" t="str">
        <f t="shared" si="430"/>
        <v/>
      </c>
      <c r="P956" s="371" t="str">
        <f t="shared" si="431"/>
        <v/>
      </c>
      <c r="Q956" s="371" t="str">
        <f t="shared" si="432"/>
        <v/>
      </c>
      <c r="R956" s="371" t="str">
        <f t="shared" si="433"/>
        <v/>
      </c>
      <c r="S956" s="371" t="str">
        <f t="shared" si="434"/>
        <v/>
      </c>
      <c r="T956" s="443" t="str">
        <f t="shared" si="422"/>
        <v/>
      </c>
      <c r="U956" s="539"/>
      <c r="V956" s="117"/>
      <c r="W956" s="118"/>
      <c r="X956" s="119"/>
      <c r="Y956" s="120"/>
      <c r="Z956" s="122"/>
      <c r="AA956" s="121"/>
      <c r="AB956" s="443" t="str">
        <f t="shared" si="423"/>
        <v/>
      </c>
      <c r="AC956" s="734" t="str">
        <f t="shared" si="424"/>
        <v/>
      </c>
      <c r="AD956" s="372"/>
      <c r="AE956" s="485"/>
      <c r="AF956" s="373" t="str">
        <f t="shared" si="435"/>
        <v/>
      </c>
      <c r="AG956" s="373" t="str">
        <f t="shared" si="436"/>
        <v/>
      </c>
      <c r="AH956" s="374" t="str">
        <f t="shared" si="437"/>
        <v/>
      </c>
      <c r="AI956" s="375" t="str">
        <f t="shared" si="438"/>
        <v/>
      </c>
      <c r="AJ956" s="375" t="str">
        <f t="shared" si="439"/>
        <v/>
      </c>
      <c r="AK956" s="375" t="str">
        <f t="shared" si="440"/>
        <v/>
      </c>
      <c r="AL956" s="375" t="str">
        <f t="shared" si="441"/>
        <v/>
      </c>
      <c r="AM956" s="375" t="str">
        <f t="shared" si="442"/>
        <v/>
      </c>
      <c r="AN956" s="376" t="str">
        <f>IF(AF956="","",IF(OR(AH956="",AH956="-"),"－",IF(OR(AM956=8,AM956=9),"",IF(OR(AJ956=3,AJ956=4,AJ956=5,AJ956=6),VLOOKUP(AH956,INDEX((係数_バス貨物_ガソリン,係数_バス貨物_CNG,係数_バス貨物_軽油,係数_バス貨物_メタノール,係数_バス貨物_LPG),MATCH(AL956,【参考】排出ガスレベル!$AI$4:$AI$671,1),1,AR956):INDEX((係数_バス貨物_ガソリン,係数_バス貨物_CNG,係数_バス貨物_軽油,係数_バス貨物_メタノール,係数_バス貨物_LPG),MATCH(AL956+1,【参考】排出ガスレベル!$AI$4:$AI$671,1)-1,5,AR956),2,FALSE),IF(OR(AJ956=1,AJ956=2),VLOOKUP(AH956,INDEX((係数_乗用_ガソリン,係数_乗用_CNG,係数_乗用_軽油,係数_乗用_メタノール,係数_乗用_LPG),1,1,AR956):INDEX((係数_乗用_ガソリン,係数_乗用_CNG,係数_乗用_軽油,係数_乗用_メタノール,係数_乗用_LPG),125,5,AR956),2,FALSE))))))</f>
        <v/>
      </c>
      <c r="AO956" s="376" t="str">
        <f>IF(T956="","",IF(OR(AH956="",AH956="-"),"－",IF(OR(AM956=8,AM956=9),"",IF(OR(AJ956=3,AJ956=4,AJ956=5,AJ956=6),VLOOKUP(AH956,INDEX((係数_バス貨物_ガソリン,係数_バス貨物_CNG,係数_バス貨物_軽油,係数_バス貨物_メタノール,係数_バス貨物_LPG),MATCH(AL956,【参考】排出ガスレベル!$AI$4:$AI$671,1),1,AR956):INDEX((係数_バス貨物_ガソリン,係数_バス貨物_CNG,係数_バス貨物_軽油,係数_バス貨物_メタノール,係数_バス貨物_LPG),MATCH(AL956+1,【参考】排出ガスレベル!$AI$4:$AI$671,1)-1,5,AR956),3,FALSE),IF(OR(AJ956=1,AJ956=2),VLOOKUP(AH956,INDEX((係数_乗用_ガソリン,係数_乗用_CNG,係数_乗用_軽油,係数_乗用_メタノール,係数_乗用_LPG),1,1,AR956):INDEX((係数_乗用_ガソリン,係数_乗用_CNG,係数_乗用_軽油,係数_乗用_メタノール,係数_乗用_LPG),125,5,AR956),3,FALSE))))))</f>
        <v/>
      </c>
      <c r="AP956" s="375" t="str">
        <f t="shared" si="443"/>
        <v/>
      </c>
      <c r="AQ956" s="444" t="str">
        <f t="shared" si="444"/>
        <v/>
      </c>
      <c r="AR956" s="375" t="str">
        <f t="shared" si="447"/>
        <v/>
      </c>
      <c r="AS956" s="377" t="str">
        <f t="shared" si="445"/>
        <v/>
      </c>
      <c r="AT956" s="378" t="str">
        <f t="shared" si="446"/>
        <v/>
      </c>
      <c r="AX956" s="625" t="b">
        <f t="shared" si="448"/>
        <v>0</v>
      </c>
      <c r="AY956" s="7" t="str">
        <f t="shared" si="449"/>
        <v>FALSEFALSEFALSE</v>
      </c>
      <c r="AZ956" s="626">
        <f t="shared" si="425"/>
        <v>0</v>
      </c>
      <c r="BA956" s="627" t="str">
        <f t="shared" si="426"/>
        <v/>
      </c>
      <c r="BB956" s="627">
        <f t="shared" si="427"/>
        <v>0</v>
      </c>
      <c r="BC956" s="690" t="str">
        <f t="shared" si="428"/>
        <v/>
      </c>
    </row>
    <row r="957" spans="1:55">
      <c r="A957" s="381">
        <v>901</v>
      </c>
      <c r="B957" s="117"/>
      <c r="C957" s="288"/>
      <c r="D957" s="289"/>
      <c r="E957" s="289"/>
      <c r="F957" s="290"/>
      <c r="G957" s="292"/>
      <c r="H957" s="116"/>
      <c r="I957" s="292"/>
      <c r="J957" s="116"/>
      <c r="K957" s="370" t="str">
        <f t="shared" si="419"/>
        <v/>
      </c>
      <c r="L957" s="370">
        <f t="shared" si="420"/>
        <v>0</v>
      </c>
      <c r="M957" s="370">
        <f t="shared" si="421"/>
        <v>0</v>
      </c>
      <c r="N957" s="371" t="str">
        <f t="shared" si="429"/>
        <v/>
      </c>
      <c r="O957" s="371" t="str">
        <f t="shared" si="430"/>
        <v/>
      </c>
      <c r="P957" s="371" t="str">
        <f t="shared" si="431"/>
        <v/>
      </c>
      <c r="Q957" s="371" t="str">
        <f t="shared" si="432"/>
        <v/>
      </c>
      <c r="R957" s="371" t="str">
        <f t="shared" si="433"/>
        <v/>
      </c>
      <c r="S957" s="371" t="str">
        <f t="shared" si="434"/>
        <v/>
      </c>
      <c r="T957" s="443" t="str">
        <f t="shared" si="422"/>
        <v/>
      </c>
      <c r="U957" s="539"/>
      <c r="V957" s="117"/>
      <c r="W957" s="118"/>
      <c r="X957" s="119"/>
      <c r="Y957" s="120"/>
      <c r="Z957" s="122"/>
      <c r="AA957" s="121"/>
      <c r="AB957" s="443" t="str">
        <f t="shared" si="423"/>
        <v/>
      </c>
      <c r="AC957" s="734" t="str">
        <f t="shared" si="424"/>
        <v/>
      </c>
      <c r="AD957" s="372"/>
      <c r="AE957" s="485"/>
      <c r="AF957" s="373" t="str">
        <f t="shared" si="435"/>
        <v/>
      </c>
      <c r="AG957" s="373" t="str">
        <f t="shared" si="436"/>
        <v/>
      </c>
      <c r="AH957" s="374" t="str">
        <f t="shared" si="437"/>
        <v/>
      </c>
      <c r="AI957" s="375" t="str">
        <f t="shared" si="438"/>
        <v/>
      </c>
      <c r="AJ957" s="375" t="str">
        <f t="shared" si="439"/>
        <v/>
      </c>
      <c r="AK957" s="375" t="str">
        <f t="shared" si="440"/>
        <v/>
      </c>
      <c r="AL957" s="375" t="str">
        <f t="shared" si="441"/>
        <v/>
      </c>
      <c r="AM957" s="375" t="str">
        <f t="shared" si="442"/>
        <v/>
      </c>
      <c r="AN957" s="376" t="str">
        <f>IF(AF957="","",IF(OR(AH957="",AH957="-"),"－",IF(OR(AM957=8,AM957=9),"",IF(OR(AJ957=3,AJ957=4,AJ957=5,AJ957=6),VLOOKUP(AH957,INDEX((係数_バス貨物_ガソリン,係数_バス貨物_CNG,係数_バス貨物_軽油,係数_バス貨物_メタノール,係数_バス貨物_LPG),MATCH(AL957,【参考】排出ガスレベル!$AI$4:$AI$671,1),1,AR957):INDEX((係数_バス貨物_ガソリン,係数_バス貨物_CNG,係数_バス貨物_軽油,係数_バス貨物_メタノール,係数_バス貨物_LPG),MATCH(AL957+1,【参考】排出ガスレベル!$AI$4:$AI$671,1)-1,5,AR957),2,FALSE),IF(OR(AJ957=1,AJ957=2),VLOOKUP(AH957,INDEX((係数_乗用_ガソリン,係数_乗用_CNG,係数_乗用_軽油,係数_乗用_メタノール,係数_乗用_LPG),1,1,AR957):INDEX((係数_乗用_ガソリン,係数_乗用_CNG,係数_乗用_軽油,係数_乗用_メタノール,係数_乗用_LPG),125,5,AR957),2,FALSE))))))</f>
        <v/>
      </c>
      <c r="AO957" s="376" t="str">
        <f>IF(T957="","",IF(OR(AH957="",AH957="-"),"－",IF(OR(AM957=8,AM957=9),"",IF(OR(AJ957=3,AJ957=4,AJ957=5,AJ957=6),VLOOKUP(AH957,INDEX((係数_バス貨物_ガソリン,係数_バス貨物_CNG,係数_バス貨物_軽油,係数_バス貨物_メタノール,係数_バス貨物_LPG),MATCH(AL957,【参考】排出ガスレベル!$AI$4:$AI$671,1),1,AR957):INDEX((係数_バス貨物_ガソリン,係数_バス貨物_CNG,係数_バス貨物_軽油,係数_バス貨物_メタノール,係数_バス貨物_LPG),MATCH(AL957+1,【参考】排出ガスレベル!$AI$4:$AI$671,1)-1,5,AR957),3,FALSE),IF(OR(AJ957=1,AJ957=2),VLOOKUP(AH957,INDEX((係数_乗用_ガソリン,係数_乗用_CNG,係数_乗用_軽油,係数_乗用_メタノール,係数_乗用_LPG),1,1,AR957):INDEX((係数_乗用_ガソリン,係数_乗用_CNG,係数_乗用_軽油,係数_乗用_メタノール,係数_乗用_LPG),125,5,AR957),3,FALSE))))))</f>
        <v/>
      </c>
      <c r="AP957" s="375" t="str">
        <f t="shared" si="443"/>
        <v/>
      </c>
      <c r="AQ957" s="444" t="str">
        <f t="shared" si="444"/>
        <v/>
      </c>
      <c r="AR957" s="375" t="str">
        <f t="shared" si="447"/>
        <v/>
      </c>
      <c r="AS957" s="377" t="str">
        <f t="shared" si="445"/>
        <v/>
      </c>
      <c r="AT957" s="378" t="str">
        <f t="shared" si="446"/>
        <v/>
      </c>
      <c r="AX957" s="625" t="b">
        <f t="shared" si="448"/>
        <v>0</v>
      </c>
      <c r="AY957" s="7" t="str">
        <f t="shared" si="449"/>
        <v>FALSEFALSEFALSE</v>
      </c>
      <c r="AZ957" s="626">
        <f t="shared" si="425"/>
        <v>0</v>
      </c>
      <c r="BA957" s="627" t="str">
        <f t="shared" si="426"/>
        <v/>
      </c>
      <c r="BB957" s="627">
        <f t="shared" si="427"/>
        <v>0</v>
      </c>
      <c r="BC957" s="690" t="str">
        <f t="shared" si="428"/>
        <v/>
      </c>
    </row>
    <row r="958" spans="1:55">
      <c r="A958" s="381">
        <v>902</v>
      </c>
      <c r="B958" s="117"/>
      <c r="C958" s="288"/>
      <c r="D958" s="289"/>
      <c r="E958" s="289"/>
      <c r="F958" s="290"/>
      <c r="G958" s="292"/>
      <c r="H958" s="116"/>
      <c r="I958" s="292"/>
      <c r="J958" s="116"/>
      <c r="K958" s="370" t="str">
        <f t="shared" si="419"/>
        <v/>
      </c>
      <c r="L958" s="370">
        <f t="shared" si="420"/>
        <v>0</v>
      </c>
      <c r="M958" s="370">
        <f t="shared" si="421"/>
        <v>0</v>
      </c>
      <c r="N958" s="371" t="str">
        <f t="shared" si="429"/>
        <v/>
      </c>
      <c r="O958" s="371" t="str">
        <f t="shared" si="430"/>
        <v/>
      </c>
      <c r="P958" s="371" t="str">
        <f t="shared" si="431"/>
        <v/>
      </c>
      <c r="Q958" s="371" t="str">
        <f t="shared" si="432"/>
        <v/>
      </c>
      <c r="R958" s="371" t="str">
        <f t="shared" si="433"/>
        <v/>
      </c>
      <c r="S958" s="371" t="str">
        <f t="shared" si="434"/>
        <v/>
      </c>
      <c r="T958" s="443" t="str">
        <f t="shared" si="422"/>
        <v/>
      </c>
      <c r="U958" s="539"/>
      <c r="V958" s="117"/>
      <c r="W958" s="118"/>
      <c r="X958" s="119"/>
      <c r="Y958" s="120"/>
      <c r="Z958" s="122"/>
      <c r="AA958" s="121"/>
      <c r="AB958" s="443" t="str">
        <f t="shared" si="423"/>
        <v/>
      </c>
      <c r="AC958" s="734" t="str">
        <f t="shared" si="424"/>
        <v/>
      </c>
      <c r="AD958" s="372"/>
      <c r="AE958" s="485"/>
      <c r="AF958" s="373" t="str">
        <f t="shared" si="435"/>
        <v/>
      </c>
      <c r="AG958" s="373" t="str">
        <f t="shared" si="436"/>
        <v/>
      </c>
      <c r="AH958" s="374" t="str">
        <f t="shared" si="437"/>
        <v/>
      </c>
      <c r="AI958" s="375" t="str">
        <f t="shared" si="438"/>
        <v/>
      </c>
      <c r="AJ958" s="375" t="str">
        <f t="shared" si="439"/>
        <v/>
      </c>
      <c r="AK958" s="375" t="str">
        <f t="shared" si="440"/>
        <v/>
      </c>
      <c r="AL958" s="375" t="str">
        <f t="shared" si="441"/>
        <v/>
      </c>
      <c r="AM958" s="375" t="str">
        <f t="shared" si="442"/>
        <v/>
      </c>
      <c r="AN958" s="376" t="str">
        <f>IF(AF958="","",IF(OR(AH958="",AH958="-"),"－",IF(OR(AM958=8,AM958=9),"",IF(OR(AJ958=3,AJ958=4,AJ958=5,AJ958=6),VLOOKUP(AH958,INDEX((係数_バス貨物_ガソリン,係数_バス貨物_CNG,係数_バス貨物_軽油,係数_バス貨物_メタノール,係数_バス貨物_LPG),MATCH(AL958,【参考】排出ガスレベル!$AI$4:$AI$671,1),1,AR958):INDEX((係数_バス貨物_ガソリン,係数_バス貨物_CNG,係数_バス貨物_軽油,係数_バス貨物_メタノール,係数_バス貨物_LPG),MATCH(AL958+1,【参考】排出ガスレベル!$AI$4:$AI$671,1)-1,5,AR958),2,FALSE),IF(OR(AJ958=1,AJ958=2),VLOOKUP(AH958,INDEX((係数_乗用_ガソリン,係数_乗用_CNG,係数_乗用_軽油,係数_乗用_メタノール,係数_乗用_LPG),1,1,AR958):INDEX((係数_乗用_ガソリン,係数_乗用_CNG,係数_乗用_軽油,係数_乗用_メタノール,係数_乗用_LPG),125,5,AR958),2,FALSE))))))</f>
        <v/>
      </c>
      <c r="AO958" s="376" t="str">
        <f>IF(T958="","",IF(OR(AH958="",AH958="-"),"－",IF(OR(AM958=8,AM958=9),"",IF(OR(AJ958=3,AJ958=4,AJ958=5,AJ958=6),VLOOKUP(AH958,INDEX((係数_バス貨物_ガソリン,係数_バス貨物_CNG,係数_バス貨物_軽油,係数_バス貨物_メタノール,係数_バス貨物_LPG),MATCH(AL958,【参考】排出ガスレベル!$AI$4:$AI$671,1),1,AR958):INDEX((係数_バス貨物_ガソリン,係数_バス貨物_CNG,係数_バス貨物_軽油,係数_バス貨物_メタノール,係数_バス貨物_LPG),MATCH(AL958+1,【参考】排出ガスレベル!$AI$4:$AI$671,1)-1,5,AR958),3,FALSE),IF(OR(AJ958=1,AJ958=2),VLOOKUP(AH958,INDEX((係数_乗用_ガソリン,係数_乗用_CNG,係数_乗用_軽油,係数_乗用_メタノール,係数_乗用_LPG),1,1,AR958):INDEX((係数_乗用_ガソリン,係数_乗用_CNG,係数_乗用_軽油,係数_乗用_メタノール,係数_乗用_LPG),125,5,AR958),3,FALSE))))))</f>
        <v/>
      </c>
      <c r="AP958" s="375" t="str">
        <f t="shared" si="443"/>
        <v/>
      </c>
      <c r="AQ958" s="444" t="str">
        <f t="shared" si="444"/>
        <v/>
      </c>
      <c r="AR958" s="375" t="str">
        <f t="shared" si="447"/>
        <v/>
      </c>
      <c r="AS958" s="377" t="str">
        <f t="shared" si="445"/>
        <v/>
      </c>
      <c r="AT958" s="378" t="str">
        <f t="shared" si="446"/>
        <v/>
      </c>
      <c r="AX958" s="625" t="b">
        <f t="shared" si="448"/>
        <v>0</v>
      </c>
      <c r="AY958" s="7" t="str">
        <f t="shared" si="449"/>
        <v>FALSEFALSEFALSE</v>
      </c>
      <c r="AZ958" s="626">
        <f t="shared" si="425"/>
        <v>0</v>
      </c>
      <c r="BA958" s="627" t="str">
        <f t="shared" si="426"/>
        <v/>
      </c>
      <c r="BB958" s="627">
        <f t="shared" si="427"/>
        <v>0</v>
      </c>
      <c r="BC958" s="690" t="str">
        <f t="shared" si="428"/>
        <v/>
      </c>
    </row>
    <row r="959" spans="1:55">
      <c r="A959" s="381">
        <v>903</v>
      </c>
      <c r="B959" s="117"/>
      <c r="C959" s="288"/>
      <c r="D959" s="289"/>
      <c r="E959" s="289"/>
      <c r="F959" s="290"/>
      <c r="G959" s="292"/>
      <c r="H959" s="116"/>
      <c r="I959" s="292"/>
      <c r="J959" s="116"/>
      <c r="K959" s="370" t="str">
        <f t="shared" si="419"/>
        <v/>
      </c>
      <c r="L959" s="370">
        <f t="shared" si="420"/>
        <v>0</v>
      </c>
      <c r="M959" s="370">
        <f t="shared" si="421"/>
        <v>0</v>
      </c>
      <c r="N959" s="371" t="str">
        <f t="shared" si="429"/>
        <v/>
      </c>
      <c r="O959" s="371" t="str">
        <f t="shared" si="430"/>
        <v/>
      </c>
      <c r="P959" s="371" t="str">
        <f t="shared" si="431"/>
        <v/>
      </c>
      <c r="Q959" s="371" t="str">
        <f t="shared" si="432"/>
        <v/>
      </c>
      <c r="R959" s="371" t="str">
        <f t="shared" si="433"/>
        <v/>
      </c>
      <c r="S959" s="371" t="str">
        <f t="shared" si="434"/>
        <v/>
      </c>
      <c r="T959" s="443" t="str">
        <f t="shared" si="422"/>
        <v/>
      </c>
      <c r="U959" s="539"/>
      <c r="V959" s="117"/>
      <c r="W959" s="118"/>
      <c r="X959" s="119"/>
      <c r="Y959" s="120"/>
      <c r="Z959" s="122"/>
      <c r="AA959" s="121"/>
      <c r="AB959" s="443" t="str">
        <f t="shared" si="423"/>
        <v/>
      </c>
      <c r="AC959" s="734" t="str">
        <f t="shared" si="424"/>
        <v/>
      </c>
      <c r="AD959" s="372"/>
      <c r="AE959" s="485"/>
      <c r="AF959" s="373" t="str">
        <f t="shared" si="435"/>
        <v/>
      </c>
      <c r="AG959" s="373" t="str">
        <f t="shared" si="436"/>
        <v/>
      </c>
      <c r="AH959" s="374" t="str">
        <f t="shared" si="437"/>
        <v/>
      </c>
      <c r="AI959" s="375" t="str">
        <f t="shared" si="438"/>
        <v/>
      </c>
      <c r="AJ959" s="375" t="str">
        <f t="shared" si="439"/>
        <v/>
      </c>
      <c r="AK959" s="375" t="str">
        <f t="shared" si="440"/>
        <v/>
      </c>
      <c r="AL959" s="375" t="str">
        <f t="shared" si="441"/>
        <v/>
      </c>
      <c r="AM959" s="375" t="str">
        <f t="shared" si="442"/>
        <v/>
      </c>
      <c r="AN959" s="376" t="str">
        <f>IF(AF959="","",IF(OR(AH959="",AH959="-"),"－",IF(OR(AM959=8,AM959=9),"",IF(OR(AJ959=3,AJ959=4,AJ959=5,AJ959=6),VLOOKUP(AH959,INDEX((係数_バス貨物_ガソリン,係数_バス貨物_CNG,係数_バス貨物_軽油,係数_バス貨物_メタノール,係数_バス貨物_LPG),MATCH(AL959,【参考】排出ガスレベル!$AI$4:$AI$671,1),1,AR959):INDEX((係数_バス貨物_ガソリン,係数_バス貨物_CNG,係数_バス貨物_軽油,係数_バス貨物_メタノール,係数_バス貨物_LPG),MATCH(AL959+1,【参考】排出ガスレベル!$AI$4:$AI$671,1)-1,5,AR959),2,FALSE),IF(OR(AJ959=1,AJ959=2),VLOOKUP(AH959,INDEX((係数_乗用_ガソリン,係数_乗用_CNG,係数_乗用_軽油,係数_乗用_メタノール,係数_乗用_LPG),1,1,AR959):INDEX((係数_乗用_ガソリン,係数_乗用_CNG,係数_乗用_軽油,係数_乗用_メタノール,係数_乗用_LPG),125,5,AR959),2,FALSE))))))</f>
        <v/>
      </c>
      <c r="AO959" s="376" t="str">
        <f>IF(T959="","",IF(OR(AH959="",AH959="-"),"－",IF(OR(AM959=8,AM959=9),"",IF(OR(AJ959=3,AJ959=4,AJ959=5,AJ959=6),VLOOKUP(AH959,INDEX((係数_バス貨物_ガソリン,係数_バス貨物_CNG,係数_バス貨物_軽油,係数_バス貨物_メタノール,係数_バス貨物_LPG),MATCH(AL959,【参考】排出ガスレベル!$AI$4:$AI$671,1),1,AR959):INDEX((係数_バス貨物_ガソリン,係数_バス貨物_CNG,係数_バス貨物_軽油,係数_バス貨物_メタノール,係数_バス貨物_LPG),MATCH(AL959+1,【参考】排出ガスレベル!$AI$4:$AI$671,1)-1,5,AR959),3,FALSE),IF(OR(AJ959=1,AJ959=2),VLOOKUP(AH959,INDEX((係数_乗用_ガソリン,係数_乗用_CNG,係数_乗用_軽油,係数_乗用_メタノール,係数_乗用_LPG),1,1,AR959):INDEX((係数_乗用_ガソリン,係数_乗用_CNG,係数_乗用_軽油,係数_乗用_メタノール,係数_乗用_LPG),125,5,AR959),3,FALSE))))))</f>
        <v/>
      </c>
      <c r="AP959" s="375" t="str">
        <f t="shared" si="443"/>
        <v/>
      </c>
      <c r="AQ959" s="444" t="str">
        <f t="shared" si="444"/>
        <v/>
      </c>
      <c r="AR959" s="375" t="str">
        <f t="shared" si="447"/>
        <v/>
      </c>
      <c r="AS959" s="377" t="str">
        <f t="shared" si="445"/>
        <v/>
      </c>
      <c r="AT959" s="378" t="str">
        <f t="shared" si="446"/>
        <v/>
      </c>
      <c r="AX959" s="625" t="b">
        <f t="shared" si="448"/>
        <v>0</v>
      </c>
      <c r="AY959" s="7" t="str">
        <f t="shared" si="449"/>
        <v>FALSEFALSEFALSE</v>
      </c>
      <c r="AZ959" s="626">
        <f t="shared" si="425"/>
        <v>0</v>
      </c>
      <c r="BA959" s="627" t="str">
        <f t="shared" si="426"/>
        <v/>
      </c>
      <c r="BB959" s="627">
        <f t="shared" si="427"/>
        <v>0</v>
      </c>
      <c r="BC959" s="690" t="str">
        <f t="shared" si="428"/>
        <v/>
      </c>
    </row>
    <row r="960" spans="1:55">
      <c r="A960" s="381">
        <v>904</v>
      </c>
      <c r="B960" s="117"/>
      <c r="C960" s="288"/>
      <c r="D960" s="289"/>
      <c r="E960" s="289"/>
      <c r="F960" s="290"/>
      <c r="G960" s="292"/>
      <c r="H960" s="116"/>
      <c r="I960" s="292"/>
      <c r="J960" s="116"/>
      <c r="K960" s="370" t="str">
        <f t="shared" si="419"/>
        <v/>
      </c>
      <c r="L960" s="370">
        <f t="shared" si="420"/>
        <v>0</v>
      </c>
      <c r="M960" s="370">
        <f t="shared" si="421"/>
        <v>0</v>
      </c>
      <c r="N960" s="371" t="str">
        <f t="shared" si="429"/>
        <v/>
      </c>
      <c r="O960" s="371" t="str">
        <f t="shared" si="430"/>
        <v/>
      </c>
      <c r="P960" s="371" t="str">
        <f t="shared" si="431"/>
        <v/>
      </c>
      <c r="Q960" s="371" t="str">
        <f t="shared" si="432"/>
        <v/>
      </c>
      <c r="R960" s="371" t="str">
        <f t="shared" si="433"/>
        <v/>
      </c>
      <c r="S960" s="371" t="str">
        <f t="shared" si="434"/>
        <v/>
      </c>
      <c r="T960" s="443" t="str">
        <f t="shared" si="422"/>
        <v/>
      </c>
      <c r="U960" s="539"/>
      <c r="V960" s="117"/>
      <c r="W960" s="118"/>
      <c r="X960" s="119"/>
      <c r="Y960" s="120"/>
      <c r="Z960" s="122"/>
      <c r="AA960" s="121"/>
      <c r="AB960" s="443" t="str">
        <f t="shared" si="423"/>
        <v/>
      </c>
      <c r="AC960" s="734" t="str">
        <f t="shared" si="424"/>
        <v/>
      </c>
      <c r="AD960" s="372"/>
      <c r="AE960" s="485"/>
      <c r="AF960" s="373" t="str">
        <f t="shared" si="435"/>
        <v/>
      </c>
      <c r="AG960" s="373" t="str">
        <f t="shared" si="436"/>
        <v/>
      </c>
      <c r="AH960" s="374" t="str">
        <f t="shared" si="437"/>
        <v/>
      </c>
      <c r="AI960" s="375" t="str">
        <f t="shared" si="438"/>
        <v/>
      </c>
      <c r="AJ960" s="375" t="str">
        <f t="shared" si="439"/>
        <v/>
      </c>
      <c r="AK960" s="375" t="str">
        <f t="shared" si="440"/>
        <v/>
      </c>
      <c r="AL960" s="375" t="str">
        <f t="shared" si="441"/>
        <v/>
      </c>
      <c r="AM960" s="375" t="str">
        <f t="shared" si="442"/>
        <v/>
      </c>
      <c r="AN960" s="376" t="str">
        <f>IF(AF960="","",IF(OR(AH960="",AH960="-"),"－",IF(OR(AM960=8,AM960=9),"",IF(OR(AJ960=3,AJ960=4,AJ960=5,AJ960=6),VLOOKUP(AH960,INDEX((係数_バス貨物_ガソリン,係数_バス貨物_CNG,係数_バス貨物_軽油,係数_バス貨物_メタノール,係数_バス貨物_LPG),MATCH(AL960,【参考】排出ガスレベル!$AI$4:$AI$671,1),1,AR960):INDEX((係数_バス貨物_ガソリン,係数_バス貨物_CNG,係数_バス貨物_軽油,係数_バス貨物_メタノール,係数_バス貨物_LPG),MATCH(AL960+1,【参考】排出ガスレベル!$AI$4:$AI$671,1)-1,5,AR960),2,FALSE),IF(OR(AJ960=1,AJ960=2),VLOOKUP(AH960,INDEX((係数_乗用_ガソリン,係数_乗用_CNG,係数_乗用_軽油,係数_乗用_メタノール,係数_乗用_LPG),1,1,AR960):INDEX((係数_乗用_ガソリン,係数_乗用_CNG,係数_乗用_軽油,係数_乗用_メタノール,係数_乗用_LPG),125,5,AR960),2,FALSE))))))</f>
        <v/>
      </c>
      <c r="AO960" s="376" t="str">
        <f>IF(T960="","",IF(OR(AH960="",AH960="-"),"－",IF(OR(AM960=8,AM960=9),"",IF(OR(AJ960=3,AJ960=4,AJ960=5,AJ960=6),VLOOKUP(AH960,INDEX((係数_バス貨物_ガソリン,係数_バス貨物_CNG,係数_バス貨物_軽油,係数_バス貨物_メタノール,係数_バス貨物_LPG),MATCH(AL960,【参考】排出ガスレベル!$AI$4:$AI$671,1),1,AR960):INDEX((係数_バス貨物_ガソリン,係数_バス貨物_CNG,係数_バス貨物_軽油,係数_バス貨物_メタノール,係数_バス貨物_LPG),MATCH(AL960+1,【参考】排出ガスレベル!$AI$4:$AI$671,1)-1,5,AR960),3,FALSE),IF(OR(AJ960=1,AJ960=2),VLOOKUP(AH960,INDEX((係数_乗用_ガソリン,係数_乗用_CNG,係数_乗用_軽油,係数_乗用_メタノール,係数_乗用_LPG),1,1,AR960):INDEX((係数_乗用_ガソリン,係数_乗用_CNG,係数_乗用_軽油,係数_乗用_メタノール,係数_乗用_LPG),125,5,AR960),3,FALSE))))))</f>
        <v/>
      </c>
      <c r="AP960" s="375" t="str">
        <f t="shared" si="443"/>
        <v/>
      </c>
      <c r="AQ960" s="444" t="str">
        <f t="shared" si="444"/>
        <v/>
      </c>
      <c r="AR960" s="375" t="str">
        <f t="shared" si="447"/>
        <v/>
      </c>
      <c r="AS960" s="377" t="str">
        <f t="shared" si="445"/>
        <v/>
      </c>
      <c r="AT960" s="378" t="str">
        <f t="shared" si="446"/>
        <v/>
      </c>
      <c r="AX960" s="625" t="b">
        <f t="shared" si="448"/>
        <v>0</v>
      </c>
      <c r="AY960" s="7" t="str">
        <f t="shared" si="449"/>
        <v>FALSEFALSEFALSE</v>
      </c>
      <c r="AZ960" s="626">
        <f t="shared" si="425"/>
        <v>0</v>
      </c>
      <c r="BA960" s="627" t="str">
        <f t="shared" si="426"/>
        <v/>
      </c>
      <c r="BB960" s="627">
        <f t="shared" si="427"/>
        <v>0</v>
      </c>
      <c r="BC960" s="690" t="str">
        <f t="shared" si="428"/>
        <v/>
      </c>
    </row>
    <row r="961" spans="1:55">
      <c r="A961" s="381">
        <v>905</v>
      </c>
      <c r="B961" s="117"/>
      <c r="C961" s="288"/>
      <c r="D961" s="289"/>
      <c r="E961" s="289"/>
      <c r="F961" s="290"/>
      <c r="G961" s="292"/>
      <c r="H961" s="116"/>
      <c r="I961" s="292"/>
      <c r="J961" s="116"/>
      <c r="K961" s="370" t="str">
        <f t="shared" si="419"/>
        <v/>
      </c>
      <c r="L961" s="370">
        <f t="shared" si="420"/>
        <v>0</v>
      </c>
      <c r="M961" s="370">
        <f t="shared" si="421"/>
        <v>0</v>
      </c>
      <c r="N961" s="371" t="str">
        <f t="shared" si="429"/>
        <v/>
      </c>
      <c r="O961" s="371" t="str">
        <f t="shared" si="430"/>
        <v/>
      </c>
      <c r="P961" s="371" t="str">
        <f t="shared" si="431"/>
        <v/>
      </c>
      <c r="Q961" s="371" t="str">
        <f t="shared" si="432"/>
        <v/>
      </c>
      <c r="R961" s="371" t="str">
        <f t="shared" si="433"/>
        <v/>
      </c>
      <c r="S961" s="371" t="str">
        <f t="shared" si="434"/>
        <v/>
      </c>
      <c r="T961" s="443" t="str">
        <f t="shared" si="422"/>
        <v/>
      </c>
      <c r="U961" s="539"/>
      <c r="V961" s="117"/>
      <c r="W961" s="118"/>
      <c r="X961" s="119"/>
      <c r="Y961" s="120"/>
      <c r="Z961" s="122"/>
      <c r="AA961" s="121"/>
      <c r="AB961" s="443" t="str">
        <f t="shared" si="423"/>
        <v/>
      </c>
      <c r="AC961" s="734" t="str">
        <f t="shared" si="424"/>
        <v/>
      </c>
      <c r="AD961" s="372"/>
      <c r="AE961" s="485"/>
      <c r="AF961" s="373" t="str">
        <f t="shared" si="435"/>
        <v/>
      </c>
      <c r="AG961" s="373" t="str">
        <f t="shared" si="436"/>
        <v/>
      </c>
      <c r="AH961" s="374" t="str">
        <f t="shared" si="437"/>
        <v/>
      </c>
      <c r="AI961" s="375" t="str">
        <f t="shared" si="438"/>
        <v/>
      </c>
      <c r="AJ961" s="375" t="str">
        <f t="shared" si="439"/>
        <v/>
      </c>
      <c r="AK961" s="375" t="str">
        <f t="shared" si="440"/>
        <v/>
      </c>
      <c r="AL961" s="375" t="str">
        <f t="shared" si="441"/>
        <v/>
      </c>
      <c r="AM961" s="375" t="str">
        <f t="shared" si="442"/>
        <v/>
      </c>
      <c r="AN961" s="376" t="str">
        <f>IF(AF961="","",IF(OR(AH961="",AH961="-"),"－",IF(OR(AM961=8,AM961=9),"",IF(OR(AJ961=3,AJ961=4,AJ961=5,AJ961=6),VLOOKUP(AH961,INDEX((係数_バス貨物_ガソリン,係数_バス貨物_CNG,係数_バス貨物_軽油,係数_バス貨物_メタノール,係数_バス貨物_LPG),MATCH(AL961,【参考】排出ガスレベル!$AI$4:$AI$671,1),1,AR961):INDEX((係数_バス貨物_ガソリン,係数_バス貨物_CNG,係数_バス貨物_軽油,係数_バス貨物_メタノール,係数_バス貨物_LPG),MATCH(AL961+1,【参考】排出ガスレベル!$AI$4:$AI$671,1)-1,5,AR961),2,FALSE),IF(OR(AJ961=1,AJ961=2),VLOOKUP(AH961,INDEX((係数_乗用_ガソリン,係数_乗用_CNG,係数_乗用_軽油,係数_乗用_メタノール,係数_乗用_LPG),1,1,AR961):INDEX((係数_乗用_ガソリン,係数_乗用_CNG,係数_乗用_軽油,係数_乗用_メタノール,係数_乗用_LPG),125,5,AR961),2,FALSE))))))</f>
        <v/>
      </c>
      <c r="AO961" s="376" t="str">
        <f>IF(T961="","",IF(OR(AH961="",AH961="-"),"－",IF(OR(AM961=8,AM961=9),"",IF(OR(AJ961=3,AJ961=4,AJ961=5,AJ961=6),VLOOKUP(AH961,INDEX((係数_バス貨物_ガソリン,係数_バス貨物_CNG,係数_バス貨物_軽油,係数_バス貨物_メタノール,係数_バス貨物_LPG),MATCH(AL961,【参考】排出ガスレベル!$AI$4:$AI$671,1),1,AR961):INDEX((係数_バス貨物_ガソリン,係数_バス貨物_CNG,係数_バス貨物_軽油,係数_バス貨物_メタノール,係数_バス貨物_LPG),MATCH(AL961+1,【参考】排出ガスレベル!$AI$4:$AI$671,1)-1,5,AR961),3,FALSE),IF(OR(AJ961=1,AJ961=2),VLOOKUP(AH961,INDEX((係数_乗用_ガソリン,係数_乗用_CNG,係数_乗用_軽油,係数_乗用_メタノール,係数_乗用_LPG),1,1,AR961):INDEX((係数_乗用_ガソリン,係数_乗用_CNG,係数_乗用_軽油,係数_乗用_メタノール,係数_乗用_LPG),125,5,AR961),3,FALSE))))))</f>
        <v/>
      </c>
      <c r="AP961" s="375" t="str">
        <f t="shared" si="443"/>
        <v/>
      </c>
      <c r="AQ961" s="444" t="str">
        <f t="shared" si="444"/>
        <v/>
      </c>
      <c r="AR961" s="375" t="str">
        <f t="shared" si="447"/>
        <v/>
      </c>
      <c r="AS961" s="377" t="str">
        <f t="shared" si="445"/>
        <v/>
      </c>
      <c r="AT961" s="378" t="str">
        <f t="shared" si="446"/>
        <v/>
      </c>
      <c r="AX961" s="625" t="b">
        <f t="shared" si="448"/>
        <v>0</v>
      </c>
      <c r="AY961" s="7" t="str">
        <f t="shared" si="449"/>
        <v>FALSEFALSEFALSE</v>
      </c>
      <c r="AZ961" s="626">
        <f t="shared" si="425"/>
        <v>0</v>
      </c>
      <c r="BA961" s="627" t="str">
        <f t="shared" si="426"/>
        <v/>
      </c>
      <c r="BB961" s="627">
        <f t="shared" si="427"/>
        <v>0</v>
      </c>
      <c r="BC961" s="690" t="str">
        <f t="shared" si="428"/>
        <v/>
      </c>
    </row>
    <row r="962" spans="1:55">
      <c r="A962" s="381">
        <v>906</v>
      </c>
      <c r="B962" s="117"/>
      <c r="C962" s="288"/>
      <c r="D962" s="289"/>
      <c r="E962" s="289"/>
      <c r="F962" s="290"/>
      <c r="G962" s="292"/>
      <c r="H962" s="116"/>
      <c r="I962" s="292"/>
      <c r="J962" s="116"/>
      <c r="K962" s="370" t="str">
        <f t="shared" si="419"/>
        <v/>
      </c>
      <c r="L962" s="370">
        <f t="shared" si="420"/>
        <v>0</v>
      </c>
      <c r="M962" s="370">
        <f t="shared" si="421"/>
        <v>0</v>
      </c>
      <c r="N962" s="371" t="str">
        <f t="shared" si="429"/>
        <v/>
      </c>
      <c r="O962" s="371" t="str">
        <f t="shared" si="430"/>
        <v/>
      </c>
      <c r="P962" s="371" t="str">
        <f t="shared" si="431"/>
        <v/>
      </c>
      <c r="Q962" s="371" t="str">
        <f t="shared" si="432"/>
        <v/>
      </c>
      <c r="R962" s="371" t="str">
        <f t="shared" si="433"/>
        <v/>
      </c>
      <c r="S962" s="371" t="str">
        <f t="shared" si="434"/>
        <v/>
      </c>
      <c r="T962" s="443" t="str">
        <f t="shared" si="422"/>
        <v/>
      </c>
      <c r="U962" s="539"/>
      <c r="V962" s="117"/>
      <c r="W962" s="118"/>
      <c r="X962" s="119"/>
      <c r="Y962" s="120"/>
      <c r="Z962" s="122"/>
      <c r="AA962" s="121"/>
      <c r="AB962" s="443" t="str">
        <f t="shared" si="423"/>
        <v/>
      </c>
      <c r="AC962" s="734" t="str">
        <f t="shared" si="424"/>
        <v/>
      </c>
      <c r="AD962" s="372"/>
      <c r="AE962" s="485"/>
      <c r="AF962" s="373" t="str">
        <f t="shared" si="435"/>
        <v/>
      </c>
      <c r="AG962" s="373" t="str">
        <f t="shared" si="436"/>
        <v/>
      </c>
      <c r="AH962" s="374" t="str">
        <f t="shared" si="437"/>
        <v/>
      </c>
      <c r="AI962" s="375" t="str">
        <f t="shared" si="438"/>
        <v/>
      </c>
      <c r="AJ962" s="375" t="str">
        <f t="shared" si="439"/>
        <v/>
      </c>
      <c r="AK962" s="375" t="str">
        <f t="shared" si="440"/>
        <v/>
      </c>
      <c r="AL962" s="375" t="str">
        <f t="shared" si="441"/>
        <v/>
      </c>
      <c r="AM962" s="375" t="str">
        <f t="shared" si="442"/>
        <v/>
      </c>
      <c r="AN962" s="376" t="str">
        <f>IF(AF962="","",IF(OR(AH962="",AH962="-"),"－",IF(OR(AM962=8,AM962=9),"",IF(OR(AJ962=3,AJ962=4,AJ962=5,AJ962=6),VLOOKUP(AH962,INDEX((係数_バス貨物_ガソリン,係数_バス貨物_CNG,係数_バス貨物_軽油,係数_バス貨物_メタノール,係数_バス貨物_LPG),MATCH(AL962,【参考】排出ガスレベル!$AI$4:$AI$671,1),1,AR962):INDEX((係数_バス貨物_ガソリン,係数_バス貨物_CNG,係数_バス貨物_軽油,係数_バス貨物_メタノール,係数_バス貨物_LPG),MATCH(AL962+1,【参考】排出ガスレベル!$AI$4:$AI$671,1)-1,5,AR962),2,FALSE),IF(OR(AJ962=1,AJ962=2),VLOOKUP(AH962,INDEX((係数_乗用_ガソリン,係数_乗用_CNG,係数_乗用_軽油,係数_乗用_メタノール,係数_乗用_LPG),1,1,AR962):INDEX((係数_乗用_ガソリン,係数_乗用_CNG,係数_乗用_軽油,係数_乗用_メタノール,係数_乗用_LPG),125,5,AR962),2,FALSE))))))</f>
        <v/>
      </c>
      <c r="AO962" s="376" t="str">
        <f>IF(T962="","",IF(OR(AH962="",AH962="-"),"－",IF(OR(AM962=8,AM962=9),"",IF(OR(AJ962=3,AJ962=4,AJ962=5,AJ962=6),VLOOKUP(AH962,INDEX((係数_バス貨物_ガソリン,係数_バス貨物_CNG,係数_バス貨物_軽油,係数_バス貨物_メタノール,係数_バス貨物_LPG),MATCH(AL962,【参考】排出ガスレベル!$AI$4:$AI$671,1),1,AR962):INDEX((係数_バス貨物_ガソリン,係数_バス貨物_CNG,係数_バス貨物_軽油,係数_バス貨物_メタノール,係数_バス貨物_LPG),MATCH(AL962+1,【参考】排出ガスレベル!$AI$4:$AI$671,1)-1,5,AR962),3,FALSE),IF(OR(AJ962=1,AJ962=2),VLOOKUP(AH962,INDEX((係数_乗用_ガソリン,係数_乗用_CNG,係数_乗用_軽油,係数_乗用_メタノール,係数_乗用_LPG),1,1,AR962):INDEX((係数_乗用_ガソリン,係数_乗用_CNG,係数_乗用_軽油,係数_乗用_メタノール,係数_乗用_LPG),125,5,AR962),3,FALSE))))))</f>
        <v/>
      </c>
      <c r="AP962" s="375" t="str">
        <f t="shared" si="443"/>
        <v/>
      </c>
      <c r="AQ962" s="444" t="str">
        <f t="shared" si="444"/>
        <v/>
      </c>
      <c r="AR962" s="375" t="str">
        <f t="shared" si="447"/>
        <v/>
      </c>
      <c r="AS962" s="377" t="str">
        <f t="shared" si="445"/>
        <v/>
      </c>
      <c r="AT962" s="378" t="str">
        <f t="shared" si="446"/>
        <v/>
      </c>
      <c r="AX962" s="625" t="b">
        <f t="shared" si="448"/>
        <v>0</v>
      </c>
      <c r="AY962" s="7" t="str">
        <f t="shared" si="449"/>
        <v>FALSEFALSEFALSE</v>
      </c>
      <c r="AZ962" s="626">
        <f t="shared" si="425"/>
        <v>0</v>
      </c>
      <c r="BA962" s="627" t="str">
        <f t="shared" si="426"/>
        <v/>
      </c>
      <c r="BB962" s="627">
        <f t="shared" si="427"/>
        <v>0</v>
      </c>
      <c r="BC962" s="690" t="str">
        <f t="shared" si="428"/>
        <v/>
      </c>
    </row>
    <row r="963" spans="1:55">
      <c r="A963" s="381">
        <v>907</v>
      </c>
      <c r="B963" s="117"/>
      <c r="C963" s="288"/>
      <c r="D963" s="289"/>
      <c r="E963" s="289"/>
      <c r="F963" s="290"/>
      <c r="G963" s="292"/>
      <c r="H963" s="116"/>
      <c r="I963" s="292"/>
      <c r="J963" s="116"/>
      <c r="K963" s="370" t="str">
        <f t="shared" si="419"/>
        <v/>
      </c>
      <c r="L963" s="370">
        <f t="shared" si="420"/>
        <v>0</v>
      </c>
      <c r="M963" s="370">
        <f t="shared" si="421"/>
        <v>0</v>
      </c>
      <c r="N963" s="371" t="str">
        <f t="shared" si="429"/>
        <v/>
      </c>
      <c r="O963" s="371" t="str">
        <f t="shared" si="430"/>
        <v/>
      </c>
      <c r="P963" s="371" t="str">
        <f t="shared" si="431"/>
        <v/>
      </c>
      <c r="Q963" s="371" t="str">
        <f t="shared" si="432"/>
        <v/>
      </c>
      <c r="R963" s="371" t="str">
        <f t="shared" si="433"/>
        <v/>
      </c>
      <c r="S963" s="371" t="str">
        <f t="shared" si="434"/>
        <v/>
      </c>
      <c r="T963" s="443" t="str">
        <f t="shared" si="422"/>
        <v/>
      </c>
      <c r="U963" s="539"/>
      <c r="V963" s="117"/>
      <c r="W963" s="118"/>
      <c r="X963" s="119"/>
      <c r="Y963" s="120"/>
      <c r="Z963" s="122"/>
      <c r="AA963" s="121"/>
      <c r="AB963" s="443" t="str">
        <f t="shared" si="423"/>
        <v/>
      </c>
      <c r="AC963" s="734" t="str">
        <f t="shared" si="424"/>
        <v/>
      </c>
      <c r="AD963" s="372"/>
      <c r="AE963" s="485"/>
      <c r="AF963" s="373" t="str">
        <f t="shared" si="435"/>
        <v/>
      </c>
      <c r="AG963" s="373" t="str">
        <f t="shared" si="436"/>
        <v/>
      </c>
      <c r="AH963" s="374" t="str">
        <f t="shared" si="437"/>
        <v/>
      </c>
      <c r="AI963" s="375" t="str">
        <f t="shared" si="438"/>
        <v/>
      </c>
      <c r="AJ963" s="375" t="str">
        <f t="shared" si="439"/>
        <v/>
      </c>
      <c r="AK963" s="375" t="str">
        <f t="shared" si="440"/>
        <v/>
      </c>
      <c r="AL963" s="375" t="str">
        <f t="shared" si="441"/>
        <v/>
      </c>
      <c r="AM963" s="375" t="str">
        <f t="shared" si="442"/>
        <v/>
      </c>
      <c r="AN963" s="376" t="str">
        <f>IF(AF963="","",IF(OR(AH963="",AH963="-"),"－",IF(OR(AM963=8,AM963=9),"",IF(OR(AJ963=3,AJ963=4,AJ963=5,AJ963=6),VLOOKUP(AH963,INDEX((係数_バス貨物_ガソリン,係数_バス貨物_CNG,係数_バス貨物_軽油,係数_バス貨物_メタノール,係数_バス貨物_LPG),MATCH(AL963,【参考】排出ガスレベル!$AI$4:$AI$671,1),1,AR963):INDEX((係数_バス貨物_ガソリン,係数_バス貨物_CNG,係数_バス貨物_軽油,係数_バス貨物_メタノール,係数_バス貨物_LPG),MATCH(AL963+1,【参考】排出ガスレベル!$AI$4:$AI$671,1)-1,5,AR963),2,FALSE),IF(OR(AJ963=1,AJ963=2),VLOOKUP(AH963,INDEX((係数_乗用_ガソリン,係数_乗用_CNG,係数_乗用_軽油,係数_乗用_メタノール,係数_乗用_LPG),1,1,AR963):INDEX((係数_乗用_ガソリン,係数_乗用_CNG,係数_乗用_軽油,係数_乗用_メタノール,係数_乗用_LPG),125,5,AR963),2,FALSE))))))</f>
        <v/>
      </c>
      <c r="AO963" s="376" t="str">
        <f>IF(T963="","",IF(OR(AH963="",AH963="-"),"－",IF(OR(AM963=8,AM963=9),"",IF(OR(AJ963=3,AJ963=4,AJ963=5,AJ963=6),VLOOKUP(AH963,INDEX((係数_バス貨物_ガソリン,係数_バス貨物_CNG,係数_バス貨物_軽油,係数_バス貨物_メタノール,係数_バス貨物_LPG),MATCH(AL963,【参考】排出ガスレベル!$AI$4:$AI$671,1),1,AR963):INDEX((係数_バス貨物_ガソリン,係数_バス貨物_CNG,係数_バス貨物_軽油,係数_バス貨物_メタノール,係数_バス貨物_LPG),MATCH(AL963+1,【参考】排出ガスレベル!$AI$4:$AI$671,1)-1,5,AR963),3,FALSE),IF(OR(AJ963=1,AJ963=2),VLOOKUP(AH963,INDEX((係数_乗用_ガソリン,係数_乗用_CNG,係数_乗用_軽油,係数_乗用_メタノール,係数_乗用_LPG),1,1,AR963):INDEX((係数_乗用_ガソリン,係数_乗用_CNG,係数_乗用_軽油,係数_乗用_メタノール,係数_乗用_LPG),125,5,AR963),3,FALSE))))))</f>
        <v/>
      </c>
      <c r="AP963" s="375" t="str">
        <f t="shared" si="443"/>
        <v/>
      </c>
      <c r="AQ963" s="444" t="str">
        <f t="shared" si="444"/>
        <v/>
      </c>
      <c r="AR963" s="375" t="str">
        <f t="shared" si="447"/>
        <v/>
      </c>
      <c r="AS963" s="377" t="str">
        <f t="shared" si="445"/>
        <v/>
      </c>
      <c r="AT963" s="378" t="str">
        <f t="shared" si="446"/>
        <v/>
      </c>
      <c r="AX963" s="625" t="b">
        <f t="shared" si="448"/>
        <v>0</v>
      </c>
      <c r="AY963" s="7" t="str">
        <f t="shared" si="449"/>
        <v>FALSEFALSEFALSE</v>
      </c>
      <c r="AZ963" s="626">
        <f t="shared" si="425"/>
        <v>0</v>
      </c>
      <c r="BA963" s="627" t="str">
        <f t="shared" si="426"/>
        <v/>
      </c>
      <c r="BB963" s="627">
        <f t="shared" si="427"/>
        <v>0</v>
      </c>
      <c r="BC963" s="690" t="str">
        <f t="shared" si="428"/>
        <v/>
      </c>
    </row>
    <row r="964" spans="1:55">
      <c r="A964" s="381">
        <v>908</v>
      </c>
      <c r="B964" s="117"/>
      <c r="C964" s="288"/>
      <c r="D964" s="289"/>
      <c r="E964" s="289"/>
      <c r="F964" s="290"/>
      <c r="G964" s="292"/>
      <c r="H964" s="116"/>
      <c r="I964" s="292"/>
      <c r="J964" s="116"/>
      <c r="K964" s="370" t="str">
        <f t="shared" si="419"/>
        <v/>
      </c>
      <c r="L964" s="370">
        <f t="shared" si="420"/>
        <v>0</v>
      </c>
      <c r="M964" s="370">
        <f t="shared" si="421"/>
        <v>0</v>
      </c>
      <c r="N964" s="371" t="str">
        <f t="shared" si="429"/>
        <v/>
      </c>
      <c r="O964" s="371" t="str">
        <f t="shared" si="430"/>
        <v/>
      </c>
      <c r="P964" s="371" t="str">
        <f t="shared" si="431"/>
        <v/>
      </c>
      <c r="Q964" s="371" t="str">
        <f t="shared" si="432"/>
        <v/>
      </c>
      <c r="R964" s="371" t="str">
        <f t="shared" si="433"/>
        <v/>
      </c>
      <c r="S964" s="371" t="str">
        <f t="shared" si="434"/>
        <v/>
      </c>
      <c r="T964" s="443" t="str">
        <f t="shared" si="422"/>
        <v/>
      </c>
      <c r="U964" s="539"/>
      <c r="V964" s="117"/>
      <c r="W964" s="118"/>
      <c r="X964" s="119"/>
      <c r="Y964" s="120"/>
      <c r="Z964" s="122"/>
      <c r="AA964" s="121"/>
      <c r="AB964" s="443" t="str">
        <f t="shared" si="423"/>
        <v/>
      </c>
      <c r="AC964" s="734" t="str">
        <f t="shared" si="424"/>
        <v/>
      </c>
      <c r="AD964" s="372"/>
      <c r="AE964" s="485"/>
      <c r="AF964" s="373" t="str">
        <f t="shared" si="435"/>
        <v/>
      </c>
      <c r="AG964" s="373" t="str">
        <f t="shared" si="436"/>
        <v/>
      </c>
      <c r="AH964" s="374" t="str">
        <f t="shared" si="437"/>
        <v/>
      </c>
      <c r="AI964" s="375" t="str">
        <f t="shared" si="438"/>
        <v/>
      </c>
      <c r="AJ964" s="375" t="str">
        <f t="shared" si="439"/>
        <v/>
      </c>
      <c r="AK964" s="375" t="str">
        <f t="shared" si="440"/>
        <v/>
      </c>
      <c r="AL964" s="375" t="str">
        <f t="shared" si="441"/>
        <v/>
      </c>
      <c r="AM964" s="375" t="str">
        <f t="shared" si="442"/>
        <v/>
      </c>
      <c r="AN964" s="376" t="str">
        <f>IF(AF964="","",IF(OR(AH964="",AH964="-"),"－",IF(OR(AM964=8,AM964=9),"",IF(OR(AJ964=3,AJ964=4,AJ964=5,AJ964=6),VLOOKUP(AH964,INDEX((係数_バス貨物_ガソリン,係数_バス貨物_CNG,係数_バス貨物_軽油,係数_バス貨物_メタノール,係数_バス貨物_LPG),MATCH(AL964,【参考】排出ガスレベル!$AI$4:$AI$671,1),1,AR964):INDEX((係数_バス貨物_ガソリン,係数_バス貨物_CNG,係数_バス貨物_軽油,係数_バス貨物_メタノール,係数_バス貨物_LPG),MATCH(AL964+1,【参考】排出ガスレベル!$AI$4:$AI$671,1)-1,5,AR964),2,FALSE),IF(OR(AJ964=1,AJ964=2),VLOOKUP(AH964,INDEX((係数_乗用_ガソリン,係数_乗用_CNG,係数_乗用_軽油,係数_乗用_メタノール,係数_乗用_LPG),1,1,AR964):INDEX((係数_乗用_ガソリン,係数_乗用_CNG,係数_乗用_軽油,係数_乗用_メタノール,係数_乗用_LPG),125,5,AR964),2,FALSE))))))</f>
        <v/>
      </c>
      <c r="AO964" s="376" t="str">
        <f>IF(T964="","",IF(OR(AH964="",AH964="-"),"－",IF(OR(AM964=8,AM964=9),"",IF(OR(AJ964=3,AJ964=4,AJ964=5,AJ964=6),VLOOKUP(AH964,INDEX((係数_バス貨物_ガソリン,係数_バス貨物_CNG,係数_バス貨物_軽油,係数_バス貨物_メタノール,係数_バス貨物_LPG),MATCH(AL964,【参考】排出ガスレベル!$AI$4:$AI$671,1),1,AR964):INDEX((係数_バス貨物_ガソリン,係数_バス貨物_CNG,係数_バス貨物_軽油,係数_バス貨物_メタノール,係数_バス貨物_LPG),MATCH(AL964+1,【参考】排出ガスレベル!$AI$4:$AI$671,1)-1,5,AR964),3,FALSE),IF(OR(AJ964=1,AJ964=2),VLOOKUP(AH964,INDEX((係数_乗用_ガソリン,係数_乗用_CNG,係数_乗用_軽油,係数_乗用_メタノール,係数_乗用_LPG),1,1,AR964):INDEX((係数_乗用_ガソリン,係数_乗用_CNG,係数_乗用_軽油,係数_乗用_メタノール,係数_乗用_LPG),125,5,AR964),3,FALSE))))))</f>
        <v/>
      </c>
      <c r="AP964" s="375" t="str">
        <f t="shared" si="443"/>
        <v/>
      </c>
      <c r="AQ964" s="444" t="str">
        <f t="shared" si="444"/>
        <v/>
      </c>
      <c r="AR964" s="375" t="str">
        <f t="shared" si="447"/>
        <v/>
      </c>
      <c r="AS964" s="377" t="str">
        <f t="shared" si="445"/>
        <v/>
      </c>
      <c r="AT964" s="378" t="str">
        <f t="shared" si="446"/>
        <v/>
      </c>
      <c r="AX964" s="625" t="b">
        <f t="shared" si="448"/>
        <v>0</v>
      </c>
      <c r="AY964" s="7" t="str">
        <f t="shared" si="449"/>
        <v>FALSEFALSEFALSE</v>
      </c>
      <c r="AZ964" s="626">
        <f t="shared" si="425"/>
        <v>0</v>
      </c>
      <c r="BA964" s="627" t="str">
        <f t="shared" si="426"/>
        <v/>
      </c>
      <c r="BB964" s="627">
        <f t="shared" si="427"/>
        <v>0</v>
      </c>
      <c r="BC964" s="690" t="str">
        <f t="shared" si="428"/>
        <v/>
      </c>
    </row>
    <row r="965" spans="1:55">
      <c r="A965" s="381">
        <v>909</v>
      </c>
      <c r="B965" s="117"/>
      <c r="C965" s="288"/>
      <c r="D965" s="289"/>
      <c r="E965" s="289"/>
      <c r="F965" s="290"/>
      <c r="G965" s="292"/>
      <c r="H965" s="116"/>
      <c r="I965" s="292"/>
      <c r="J965" s="116"/>
      <c r="K965" s="370" t="str">
        <f t="shared" si="419"/>
        <v/>
      </c>
      <c r="L965" s="370">
        <f t="shared" si="420"/>
        <v>0</v>
      </c>
      <c r="M965" s="370">
        <f t="shared" si="421"/>
        <v>0</v>
      </c>
      <c r="N965" s="371" t="str">
        <f t="shared" si="429"/>
        <v/>
      </c>
      <c r="O965" s="371" t="str">
        <f t="shared" si="430"/>
        <v/>
      </c>
      <c r="P965" s="371" t="str">
        <f t="shared" si="431"/>
        <v/>
      </c>
      <c r="Q965" s="371" t="str">
        <f t="shared" si="432"/>
        <v/>
      </c>
      <c r="R965" s="371" t="str">
        <f t="shared" si="433"/>
        <v/>
      </c>
      <c r="S965" s="371" t="str">
        <f t="shared" si="434"/>
        <v/>
      </c>
      <c r="T965" s="443" t="str">
        <f t="shared" si="422"/>
        <v/>
      </c>
      <c r="U965" s="539"/>
      <c r="V965" s="117"/>
      <c r="W965" s="118"/>
      <c r="X965" s="119"/>
      <c r="Y965" s="120"/>
      <c r="Z965" s="122"/>
      <c r="AA965" s="121"/>
      <c r="AB965" s="443" t="str">
        <f t="shared" si="423"/>
        <v/>
      </c>
      <c r="AC965" s="734" t="str">
        <f t="shared" si="424"/>
        <v/>
      </c>
      <c r="AD965" s="372"/>
      <c r="AE965" s="485"/>
      <c r="AF965" s="373" t="str">
        <f t="shared" si="435"/>
        <v/>
      </c>
      <c r="AG965" s="373" t="str">
        <f t="shared" si="436"/>
        <v/>
      </c>
      <c r="AH965" s="374" t="str">
        <f t="shared" si="437"/>
        <v/>
      </c>
      <c r="AI965" s="375" t="str">
        <f t="shared" si="438"/>
        <v/>
      </c>
      <c r="AJ965" s="375" t="str">
        <f t="shared" si="439"/>
        <v/>
      </c>
      <c r="AK965" s="375" t="str">
        <f t="shared" si="440"/>
        <v/>
      </c>
      <c r="AL965" s="375" t="str">
        <f t="shared" si="441"/>
        <v/>
      </c>
      <c r="AM965" s="375" t="str">
        <f t="shared" si="442"/>
        <v/>
      </c>
      <c r="AN965" s="376" t="str">
        <f>IF(AF965="","",IF(OR(AH965="",AH965="-"),"－",IF(OR(AM965=8,AM965=9),"",IF(OR(AJ965=3,AJ965=4,AJ965=5,AJ965=6),VLOOKUP(AH965,INDEX((係数_バス貨物_ガソリン,係数_バス貨物_CNG,係数_バス貨物_軽油,係数_バス貨物_メタノール,係数_バス貨物_LPG),MATCH(AL965,【参考】排出ガスレベル!$AI$4:$AI$671,1),1,AR965):INDEX((係数_バス貨物_ガソリン,係数_バス貨物_CNG,係数_バス貨物_軽油,係数_バス貨物_メタノール,係数_バス貨物_LPG),MATCH(AL965+1,【参考】排出ガスレベル!$AI$4:$AI$671,1)-1,5,AR965),2,FALSE),IF(OR(AJ965=1,AJ965=2),VLOOKUP(AH965,INDEX((係数_乗用_ガソリン,係数_乗用_CNG,係数_乗用_軽油,係数_乗用_メタノール,係数_乗用_LPG),1,1,AR965):INDEX((係数_乗用_ガソリン,係数_乗用_CNG,係数_乗用_軽油,係数_乗用_メタノール,係数_乗用_LPG),125,5,AR965),2,FALSE))))))</f>
        <v/>
      </c>
      <c r="AO965" s="376" t="str">
        <f>IF(T965="","",IF(OR(AH965="",AH965="-"),"－",IF(OR(AM965=8,AM965=9),"",IF(OR(AJ965=3,AJ965=4,AJ965=5,AJ965=6),VLOOKUP(AH965,INDEX((係数_バス貨物_ガソリン,係数_バス貨物_CNG,係数_バス貨物_軽油,係数_バス貨物_メタノール,係数_バス貨物_LPG),MATCH(AL965,【参考】排出ガスレベル!$AI$4:$AI$671,1),1,AR965):INDEX((係数_バス貨物_ガソリン,係数_バス貨物_CNG,係数_バス貨物_軽油,係数_バス貨物_メタノール,係数_バス貨物_LPG),MATCH(AL965+1,【参考】排出ガスレベル!$AI$4:$AI$671,1)-1,5,AR965),3,FALSE),IF(OR(AJ965=1,AJ965=2),VLOOKUP(AH965,INDEX((係数_乗用_ガソリン,係数_乗用_CNG,係数_乗用_軽油,係数_乗用_メタノール,係数_乗用_LPG),1,1,AR965):INDEX((係数_乗用_ガソリン,係数_乗用_CNG,係数_乗用_軽油,係数_乗用_メタノール,係数_乗用_LPG),125,5,AR965),3,FALSE))))))</f>
        <v/>
      </c>
      <c r="AP965" s="375" t="str">
        <f t="shared" si="443"/>
        <v/>
      </c>
      <c r="AQ965" s="444" t="str">
        <f t="shared" si="444"/>
        <v/>
      </c>
      <c r="AR965" s="375" t="str">
        <f t="shared" si="447"/>
        <v/>
      </c>
      <c r="AS965" s="377" t="str">
        <f t="shared" si="445"/>
        <v/>
      </c>
      <c r="AT965" s="378" t="str">
        <f t="shared" si="446"/>
        <v/>
      </c>
      <c r="AX965" s="625" t="b">
        <f t="shared" si="448"/>
        <v>0</v>
      </c>
      <c r="AY965" s="7" t="str">
        <f t="shared" si="449"/>
        <v>FALSEFALSEFALSE</v>
      </c>
      <c r="AZ965" s="626">
        <f t="shared" si="425"/>
        <v>0</v>
      </c>
      <c r="BA965" s="627" t="str">
        <f t="shared" si="426"/>
        <v/>
      </c>
      <c r="BB965" s="627">
        <f t="shared" si="427"/>
        <v>0</v>
      </c>
      <c r="BC965" s="690" t="str">
        <f t="shared" si="428"/>
        <v/>
      </c>
    </row>
    <row r="966" spans="1:55">
      <c r="A966" s="381">
        <v>910</v>
      </c>
      <c r="B966" s="117"/>
      <c r="C966" s="288"/>
      <c r="D966" s="289"/>
      <c r="E966" s="289"/>
      <c r="F966" s="290"/>
      <c r="G966" s="292"/>
      <c r="H966" s="116"/>
      <c r="I966" s="292"/>
      <c r="J966" s="116"/>
      <c r="K966" s="370" t="str">
        <f t="shared" si="419"/>
        <v/>
      </c>
      <c r="L966" s="370">
        <f t="shared" si="420"/>
        <v>0</v>
      </c>
      <c r="M966" s="370">
        <f t="shared" si="421"/>
        <v>0</v>
      </c>
      <c r="N966" s="371" t="str">
        <f t="shared" si="429"/>
        <v/>
      </c>
      <c r="O966" s="371" t="str">
        <f t="shared" si="430"/>
        <v/>
      </c>
      <c r="P966" s="371" t="str">
        <f t="shared" si="431"/>
        <v/>
      </c>
      <c r="Q966" s="371" t="str">
        <f t="shared" si="432"/>
        <v/>
      </c>
      <c r="R966" s="371" t="str">
        <f t="shared" si="433"/>
        <v/>
      </c>
      <c r="S966" s="371" t="str">
        <f t="shared" si="434"/>
        <v/>
      </c>
      <c r="T966" s="443" t="str">
        <f t="shared" si="422"/>
        <v/>
      </c>
      <c r="U966" s="539"/>
      <c r="V966" s="117"/>
      <c r="W966" s="118"/>
      <c r="X966" s="119"/>
      <c r="Y966" s="120"/>
      <c r="Z966" s="122"/>
      <c r="AA966" s="121"/>
      <c r="AB966" s="443" t="str">
        <f t="shared" si="423"/>
        <v/>
      </c>
      <c r="AC966" s="734" t="str">
        <f t="shared" si="424"/>
        <v/>
      </c>
      <c r="AD966" s="372"/>
      <c r="AE966" s="485"/>
      <c r="AF966" s="373" t="str">
        <f t="shared" si="435"/>
        <v/>
      </c>
      <c r="AG966" s="373" t="str">
        <f t="shared" si="436"/>
        <v/>
      </c>
      <c r="AH966" s="374" t="str">
        <f t="shared" si="437"/>
        <v/>
      </c>
      <c r="AI966" s="375" t="str">
        <f t="shared" si="438"/>
        <v/>
      </c>
      <c r="AJ966" s="375" t="str">
        <f t="shared" si="439"/>
        <v/>
      </c>
      <c r="AK966" s="375" t="str">
        <f t="shared" si="440"/>
        <v/>
      </c>
      <c r="AL966" s="375" t="str">
        <f t="shared" si="441"/>
        <v/>
      </c>
      <c r="AM966" s="375" t="str">
        <f t="shared" si="442"/>
        <v/>
      </c>
      <c r="AN966" s="376" t="str">
        <f>IF(AF966="","",IF(OR(AH966="",AH966="-"),"－",IF(OR(AM966=8,AM966=9),"",IF(OR(AJ966=3,AJ966=4,AJ966=5,AJ966=6),VLOOKUP(AH966,INDEX((係数_バス貨物_ガソリン,係数_バス貨物_CNG,係数_バス貨物_軽油,係数_バス貨物_メタノール,係数_バス貨物_LPG),MATCH(AL966,【参考】排出ガスレベル!$AI$4:$AI$671,1),1,AR966):INDEX((係数_バス貨物_ガソリン,係数_バス貨物_CNG,係数_バス貨物_軽油,係数_バス貨物_メタノール,係数_バス貨物_LPG),MATCH(AL966+1,【参考】排出ガスレベル!$AI$4:$AI$671,1)-1,5,AR966),2,FALSE),IF(OR(AJ966=1,AJ966=2),VLOOKUP(AH966,INDEX((係数_乗用_ガソリン,係数_乗用_CNG,係数_乗用_軽油,係数_乗用_メタノール,係数_乗用_LPG),1,1,AR966):INDEX((係数_乗用_ガソリン,係数_乗用_CNG,係数_乗用_軽油,係数_乗用_メタノール,係数_乗用_LPG),125,5,AR966),2,FALSE))))))</f>
        <v/>
      </c>
      <c r="AO966" s="376" t="str">
        <f>IF(T966="","",IF(OR(AH966="",AH966="-"),"－",IF(OR(AM966=8,AM966=9),"",IF(OR(AJ966=3,AJ966=4,AJ966=5,AJ966=6),VLOOKUP(AH966,INDEX((係数_バス貨物_ガソリン,係数_バス貨物_CNG,係数_バス貨物_軽油,係数_バス貨物_メタノール,係数_バス貨物_LPG),MATCH(AL966,【参考】排出ガスレベル!$AI$4:$AI$671,1),1,AR966):INDEX((係数_バス貨物_ガソリン,係数_バス貨物_CNG,係数_バス貨物_軽油,係数_バス貨物_メタノール,係数_バス貨物_LPG),MATCH(AL966+1,【参考】排出ガスレベル!$AI$4:$AI$671,1)-1,5,AR966),3,FALSE),IF(OR(AJ966=1,AJ966=2),VLOOKUP(AH966,INDEX((係数_乗用_ガソリン,係数_乗用_CNG,係数_乗用_軽油,係数_乗用_メタノール,係数_乗用_LPG),1,1,AR966):INDEX((係数_乗用_ガソリン,係数_乗用_CNG,係数_乗用_軽油,係数_乗用_メタノール,係数_乗用_LPG),125,5,AR966),3,FALSE))))))</f>
        <v/>
      </c>
      <c r="AP966" s="375" t="str">
        <f t="shared" si="443"/>
        <v/>
      </c>
      <c r="AQ966" s="444" t="str">
        <f t="shared" si="444"/>
        <v/>
      </c>
      <c r="AR966" s="375" t="str">
        <f t="shared" si="447"/>
        <v/>
      </c>
      <c r="AS966" s="377" t="str">
        <f t="shared" si="445"/>
        <v/>
      </c>
      <c r="AT966" s="378" t="str">
        <f t="shared" si="446"/>
        <v/>
      </c>
      <c r="AX966" s="625" t="b">
        <f t="shared" si="448"/>
        <v>0</v>
      </c>
      <c r="AY966" s="7" t="str">
        <f t="shared" si="449"/>
        <v>FALSEFALSEFALSE</v>
      </c>
      <c r="AZ966" s="626">
        <f t="shared" si="425"/>
        <v>0</v>
      </c>
      <c r="BA966" s="627" t="str">
        <f t="shared" si="426"/>
        <v/>
      </c>
      <c r="BB966" s="627">
        <f t="shared" si="427"/>
        <v>0</v>
      </c>
      <c r="BC966" s="690" t="str">
        <f t="shared" si="428"/>
        <v/>
      </c>
    </row>
    <row r="967" spans="1:55">
      <c r="A967" s="381">
        <v>911</v>
      </c>
      <c r="B967" s="117"/>
      <c r="C967" s="288"/>
      <c r="D967" s="289"/>
      <c r="E967" s="289"/>
      <c r="F967" s="290"/>
      <c r="G967" s="292"/>
      <c r="H967" s="116"/>
      <c r="I967" s="292"/>
      <c r="J967" s="116"/>
      <c r="K967" s="370" t="str">
        <f t="shared" si="419"/>
        <v/>
      </c>
      <c r="L967" s="370">
        <f t="shared" si="420"/>
        <v>0</v>
      </c>
      <c r="M967" s="370">
        <f t="shared" si="421"/>
        <v>0</v>
      </c>
      <c r="N967" s="371" t="str">
        <f t="shared" si="429"/>
        <v/>
      </c>
      <c r="O967" s="371" t="str">
        <f t="shared" si="430"/>
        <v/>
      </c>
      <c r="P967" s="371" t="str">
        <f t="shared" si="431"/>
        <v/>
      </c>
      <c r="Q967" s="371" t="str">
        <f t="shared" si="432"/>
        <v/>
      </c>
      <c r="R967" s="371" t="str">
        <f t="shared" si="433"/>
        <v/>
      </c>
      <c r="S967" s="371" t="str">
        <f t="shared" si="434"/>
        <v/>
      </c>
      <c r="T967" s="443" t="str">
        <f t="shared" si="422"/>
        <v/>
      </c>
      <c r="U967" s="539"/>
      <c r="V967" s="117"/>
      <c r="W967" s="118"/>
      <c r="X967" s="119"/>
      <c r="Y967" s="120"/>
      <c r="Z967" s="122"/>
      <c r="AA967" s="121"/>
      <c r="AB967" s="443" t="str">
        <f t="shared" si="423"/>
        <v/>
      </c>
      <c r="AC967" s="734" t="str">
        <f t="shared" si="424"/>
        <v/>
      </c>
      <c r="AD967" s="372"/>
      <c r="AE967" s="485"/>
      <c r="AF967" s="373" t="str">
        <f t="shared" si="435"/>
        <v/>
      </c>
      <c r="AG967" s="373" t="str">
        <f t="shared" si="436"/>
        <v/>
      </c>
      <c r="AH967" s="374" t="str">
        <f t="shared" si="437"/>
        <v/>
      </c>
      <c r="AI967" s="375" t="str">
        <f t="shared" si="438"/>
        <v/>
      </c>
      <c r="AJ967" s="375" t="str">
        <f t="shared" si="439"/>
        <v/>
      </c>
      <c r="AK967" s="375" t="str">
        <f t="shared" si="440"/>
        <v/>
      </c>
      <c r="AL967" s="375" t="str">
        <f t="shared" si="441"/>
        <v/>
      </c>
      <c r="AM967" s="375" t="str">
        <f t="shared" si="442"/>
        <v/>
      </c>
      <c r="AN967" s="376" t="str">
        <f>IF(AF967="","",IF(OR(AH967="",AH967="-"),"－",IF(OR(AM967=8,AM967=9),"",IF(OR(AJ967=3,AJ967=4,AJ967=5,AJ967=6),VLOOKUP(AH967,INDEX((係数_バス貨物_ガソリン,係数_バス貨物_CNG,係数_バス貨物_軽油,係数_バス貨物_メタノール,係数_バス貨物_LPG),MATCH(AL967,【参考】排出ガスレベル!$AI$4:$AI$671,1),1,AR967):INDEX((係数_バス貨物_ガソリン,係数_バス貨物_CNG,係数_バス貨物_軽油,係数_バス貨物_メタノール,係数_バス貨物_LPG),MATCH(AL967+1,【参考】排出ガスレベル!$AI$4:$AI$671,1)-1,5,AR967),2,FALSE),IF(OR(AJ967=1,AJ967=2),VLOOKUP(AH967,INDEX((係数_乗用_ガソリン,係数_乗用_CNG,係数_乗用_軽油,係数_乗用_メタノール,係数_乗用_LPG),1,1,AR967):INDEX((係数_乗用_ガソリン,係数_乗用_CNG,係数_乗用_軽油,係数_乗用_メタノール,係数_乗用_LPG),125,5,AR967),2,FALSE))))))</f>
        <v/>
      </c>
      <c r="AO967" s="376" t="str">
        <f>IF(T967="","",IF(OR(AH967="",AH967="-"),"－",IF(OR(AM967=8,AM967=9),"",IF(OR(AJ967=3,AJ967=4,AJ967=5,AJ967=6),VLOOKUP(AH967,INDEX((係数_バス貨物_ガソリン,係数_バス貨物_CNG,係数_バス貨物_軽油,係数_バス貨物_メタノール,係数_バス貨物_LPG),MATCH(AL967,【参考】排出ガスレベル!$AI$4:$AI$671,1),1,AR967):INDEX((係数_バス貨物_ガソリン,係数_バス貨物_CNG,係数_バス貨物_軽油,係数_バス貨物_メタノール,係数_バス貨物_LPG),MATCH(AL967+1,【参考】排出ガスレベル!$AI$4:$AI$671,1)-1,5,AR967),3,FALSE),IF(OR(AJ967=1,AJ967=2),VLOOKUP(AH967,INDEX((係数_乗用_ガソリン,係数_乗用_CNG,係数_乗用_軽油,係数_乗用_メタノール,係数_乗用_LPG),1,1,AR967):INDEX((係数_乗用_ガソリン,係数_乗用_CNG,係数_乗用_軽油,係数_乗用_メタノール,係数_乗用_LPG),125,5,AR967),3,FALSE))))))</f>
        <v/>
      </c>
      <c r="AP967" s="375" t="str">
        <f t="shared" si="443"/>
        <v/>
      </c>
      <c r="AQ967" s="444" t="str">
        <f t="shared" si="444"/>
        <v/>
      </c>
      <c r="AR967" s="375" t="str">
        <f t="shared" si="447"/>
        <v/>
      </c>
      <c r="AS967" s="377" t="str">
        <f t="shared" si="445"/>
        <v/>
      </c>
      <c r="AT967" s="378" t="str">
        <f t="shared" si="446"/>
        <v/>
      </c>
      <c r="AX967" s="625" t="b">
        <f t="shared" si="448"/>
        <v>0</v>
      </c>
      <c r="AY967" s="7" t="str">
        <f t="shared" si="449"/>
        <v>FALSEFALSEFALSE</v>
      </c>
      <c r="AZ967" s="626">
        <f t="shared" si="425"/>
        <v>0</v>
      </c>
      <c r="BA967" s="627" t="str">
        <f t="shared" si="426"/>
        <v/>
      </c>
      <c r="BB967" s="627">
        <f t="shared" si="427"/>
        <v>0</v>
      </c>
      <c r="BC967" s="690" t="str">
        <f t="shared" si="428"/>
        <v/>
      </c>
    </row>
    <row r="968" spans="1:55">
      <c r="A968" s="381">
        <v>912</v>
      </c>
      <c r="B968" s="117"/>
      <c r="C968" s="288"/>
      <c r="D968" s="289"/>
      <c r="E968" s="289"/>
      <c r="F968" s="290"/>
      <c r="G968" s="292"/>
      <c r="H968" s="116"/>
      <c r="I968" s="292"/>
      <c r="J968" s="116"/>
      <c r="K968" s="370" t="str">
        <f t="shared" si="419"/>
        <v/>
      </c>
      <c r="L968" s="370">
        <f t="shared" si="420"/>
        <v>0</v>
      </c>
      <c r="M968" s="370">
        <f t="shared" si="421"/>
        <v>0</v>
      </c>
      <c r="N968" s="371" t="str">
        <f t="shared" si="429"/>
        <v/>
      </c>
      <c r="O968" s="371" t="str">
        <f t="shared" si="430"/>
        <v/>
      </c>
      <c r="P968" s="371" t="str">
        <f t="shared" si="431"/>
        <v/>
      </c>
      <c r="Q968" s="371" t="str">
        <f t="shared" si="432"/>
        <v/>
      </c>
      <c r="R968" s="371" t="str">
        <f t="shared" si="433"/>
        <v/>
      </c>
      <c r="S968" s="371" t="str">
        <f t="shared" si="434"/>
        <v/>
      </c>
      <c r="T968" s="443" t="str">
        <f t="shared" si="422"/>
        <v/>
      </c>
      <c r="U968" s="539"/>
      <c r="V968" s="117"/>
      <c r="W968" s="118"/>
      <c r="X968" s="119"/>
      <c r="Y968" s="120"/>
      <c r="Z968" s="122"/>
      <c r="AA968" s="121"/>
      <c r="AB968" s="443" t="str">
        <f t="shared" si="423"/>
        <v/>
      </c>
      <c r="AC968" s="734" t="str">
        <f t="shared" si="424"/>
        <v/>
      </c>
      <c r="AD968" s="372"/>
      <c r="AE968" s="485"/>
      <c r="AF968" s="373" t="str">
        <f t="shared" si="435"/>
        <v/>
      </c>
      <c r="AG968" s="373" t="str">
        <f t="shared" si="436"/>
        <v/>
      </c>
      <c r="AH968" s="374" t="str">
        <f t="shared" si="437"/>
        <v/>
      </c>
      <c r="AI968" s="375" t="str">
        <f t="shared" si="438"/>
        <v/>
      </c>
      <c r="AJ968" s="375" t="str">
        <f t="shared" si="439"/>
        <v/>
      </c>
      <c r="AK968" s="375" t="str">
        <f t="shared" si="440"/>
        <v/>
      </c>
      <c r="AL968" s="375" t="str">
        <f t="shared" si="441"/>
        <v/>
      </c>
      <c r="AM968" s="375" t="str">
        <f t="shared" si="442"/>
        <v/>
      </c>
      <c r="AN968" s="376" t="str">
        <f>IF(AF968="","",IF(OR(AH968="",AH968="-"),"－",IF(OR(AM968=8,AM968=9),"",IF(OR(AJ968=3,AJ968=4,AJ968=5,AJ968=6),VLOOKUP(AH968,INDEX((係数_バス貨物_ガソリン,係数_バス貨物_CNG,係数_バス貨物_軽油,係数_バス貨物_メタノール,係数_バス貨物_LPG),MATCH(AL968,【参考】排出ガスレベル!$AI$4:$AI$671,1),1,AR968):INDEX((係数_バス貨物_ガソリン,係数_バス貨物_CNG,係数_バス貨物_軽油,係数_バス貨物_メタノール,係数_バス貨物_LPG),MATCH(AL968+1,【参考】排出ガスレベル!$AI$4:$AI$671,1)-1,5,AR968),2,FALSE),IF(OR(AJ968=1,AJ968=2),VLOOKUP(AH968,INDEX((係数_乗用_ガソリン,係数_乗用_CNG,係数_乗用_軽油,係数_乗用_メタノール,係数_乗用_LPG),1,1,AR968):INDEX((係数_乗用_ガソリン,係数_乗用_CNG,係数_乗用_軽油,係数_乗用_メタノール,係数_乗用_LPG),125,5,AR968),2,FALSE))))))</f>
        <v/>
      </c>
      <c r="AO968" s="376" t="str">
        <f>IF(T968="","",IF(OR(AH968="",AH968="-"),"－",IF(OR(AM968=8,AM968=9),"",IF(OR(AJ968=3,AJ968=4,AJ968=5,AJ968=6),VLOOKUP(AH968,INDEX((係数_バス貨物_ガソリン,係数_バス貨物_CNG,係数_バス貨物_軽油,係数_バス貨物_メタノール,係数_バス貨物_LPG),MATCH(AL968,【参考】排出ガスレベル!$AI$4:$AI$671,1),1,AR968):INDEX((係数_バス貨物_ガソリン,係数_バス貨物_CNG,係数_バス貨物_軽油,係数_バス貨物_メタノール,係数_バス貨物_LPG),MATCH(AL968+1,【参考】排出ガスレベル!$AI$4:$AI$671,1)-1,5,AR968),3,FALSE),IF(OR(AJ968=1,AJ968=2),VLOOKUP(AH968,INDEX((係数_乗用_ガソリン,係数_乗用_CNG,係数_乗用_軽油,係数_乗用_メタノール,係数_乗用_LPG),1,1,AR968):INDEX((係数_乗用_ガソリン,係数_乗用_CNG,係数_乗用_軽油,係数_乗用_メタノール,係数_乗用_LPG),125,5,AR968),3,FALSE))))))</f>
        <v/>
      </c>
      <c r="AP968" s="375" t="str">
        <f t="shared" si="443"/>
        <v/>
      </c>
      <c r="AQ968" s="444" t="str">
        <f t="shared" si="444"/>
        <v/>
      </c>
      <c r="AR968" s="375" t="str">
        <f t="shared" si="447"/>
        <v/>
      </c>
      <c r="AS968" s="377" t="str">
        <f t="shared" si="445"/>
        <v/>
      </c>
      <c r="AT968" s="378" t="str">
        <f t="shared" si="446"/>
        <v/>
      </c>
      <c r="AX968" s="625" t="b">
        <f t="shared" si="448"/>
        <v>0</v>
      </c>
      <c r="AY968" s="7" t="str">
        <f t="shared" si="449"/>
        <v>FALSEFALSEFALSE</v>
      </c>
      <c r="AZ968" s="626">
        <f t="shared" si="425"/>
        <v>0</v>
      </c>
      <c r="BA968" s="627" t="str">
        <f t="shared" si="426"/>
        <v/>
      </c>
      <c r="BB968" s="627">
        <f t="shared" si="427"/>
        <v>0</v>
      </c>
      <c r="BC968" s="690" t="str">
        <f t="shared" si="428"/>
        <v/>
      </c>
    </row>
    <row r="969" spans="1:55">
      <c r="A969" s="381">
        <v>913</v>
      </c>
      <c r="B969" s="117"/>
      <c r="C969" s="288"/>
      <c r="D969" s="289"/>
      <c r="E969" s="289"/>
      <c r="F969" s="290"/>
      <c r="G969" s="292"/>
      <c r="H969" s="116"/>
      <c r="I969" s="292"/>
      <c r="J969" s="116"/>
      <c r="K969" s="370" t="str">
        <f t="shared" si="419"/>
        <v/>
      </c>
      <c r="L969" s="370">
        <f t="shared" si="420"/>
        <v>0</v>
      </c>
      <c r="M969" s="370">
        <f t="shared" si="421"/>
        <v>0</v>
      </c>
      <c r="N969" s="371" t="str">
        <f t="shared" si="429"/>
        <v/>
      </c>
      <c r="O969" s="371" t="str">
        <f t="shared" si="430"/>
        <v/>
      </c>
      <c r="P969" s="371" t="str">
        <f t="shared" si="431"/>
        <v/>
      </c>
      <c r="Q969" s="371" t="str">
        <f t="shared" si="432"/>
        <v/>
      </c>
      <c r="R969" s="371" t="str">
        <f t="shared" si="433"/>
        <v/>
      </c>
      <c r="S969" s="371" t="str">
        <f t="shared" si="434"/>
        <v/>
      </c>
      <c r="T969" s="443" t="str">
        <f t="shared" si="422"/>
        <v/>
      </c>
      <c r="U969" s="539"/>
      <c r="V969" s="117"/>
      <c r="W969" s="118"/>
      <c r="X969" s="119"/>
      <c r="Y969" s="120"/>
      <c r="Z969" s="122"/>
      <c r="AA969" s="121"/>
      <c r="AB969" s="443" t="str">
        <f t="shared" si="423"/>
        <v/>
      </c>
      <c r="AC969" s="734" t="str">
        <f t="shared" si="424"/>
        <v/>
      </c>
      <c r="AD969" s="372"/>
      <c r="AE969" s="485"/>
      <c r="AF969" s="373" t="str">
        <f t="shared" si="435"/>
        <v/>
      </c>
      <c r="AG969" s="373" t="str">
        <f t="shared" si="436"/>
        <v/>
      </c>
      <c r="AH969" s="374" t="str">
        <f t="shared" si="437"/>
        <v/>
      </c>
      <c r="AI969" s="375" t="str">
        <f t="shared" si="438"/>
        <v/>
      </c>
      <c r="AJ969" s="375" t="str">
        <f t="shared" si="439"/>
        <v/>
      </c>
      <c r="AK969" s="375" t="str">
        <f t="shared" si="440"/>
        <v/>
      </c>
      <c r="AL969" s="375" t="str">
        <f t="shared" si="441"/>
        <v/>
      </c>
      <c r="AM969" s="375" t="str">
        <f t="shared" si="442"/>
        <v/>
      </c>
      <c r="AN969" s="376" t="str">
        <f>IF(AF969="","",IF(OR(AH969="",AH969="-"),"－",IF(OR(AM969=8,AM969=9),"",IF(OR(AJ969=3,AJ969=4,AJ969=5,AJ969=6),VLOOKUP(AH969,INDEX((係数_バス貨物_ガソリン,係数_バス貨物_CNG,係数_バス貨物_軽油,係数_バス貨物_メタノール,係数_バス貨物_LPG),MATCH(AL969,【参考】排出ガスレベル!$AI$4:$AI$671,1),1,AR969):INDEX((係数_バス貨物_ガソリン,係数_バス貨物_CNG,係数_バス貨物_軽油,係数_バス貨物_メタノール,係数_バス貨物_LPG),MATCH(AL969+1,【参考】排出ガスレベル!$AI$4:$AI$671,1)-1,5,AR969),2,FALSE),IF(OR(AJ969=1,AJ969=2),VLOOKUP(AH969,INDEX((係数_乗用_ガソリン,係数_乗用_CNG,係数_乗用_軽油,係数_乗用_メタノール,係数_乗用_LPG),1,1,AR969):INDEX((係数_乗用_ガソリン,係数_乗用_CNG,係数_乗用_軽油,係数_乗用_メタノール,係数_乗用_LPG),125,5,AR969),2,FALSE))))))</f>
        <v/>
      </c>
      <c r="AO969" s="376" t="str">
        <f>IF(T969="","",IF(OR(AH969="",AH969="-"),"－",IF(OR(AM969=8,AM969=9),"",IF(OR(AJ969=3,AJ969=4,AJ969=5,AJ969=6),VLOOKUP(AH969,INDEX((係数_バス貨物_ガソリン,係数_バス貨物_CNG,係数_バス貨物_軽油,係数_バス貨物_メタノール,係数_バス貨物_LPG),MATCH(AL969,【参考】排出ガスレベル!$AI$4:$AI$671,1),1,AR969):INDEX((係数_バス貨物_ガソリン,係数_バス貨物_CNG,係数_バス貨物_軽油,係数_バス貨物_メタノール,係数_バス貨物_LPG),MATCH(AL969+1,【参考】排出ガスレベル!$AI$4:$AI$671,1)-1,5,AR969),3,FALSE),IF(OR(AJ969=1,AJ969=2),VLOOKUP(AH969,INDEX((係数_乗用_ガソリン,係数_乗用_CNG,係数_乗用_軽油,係数_乗用_メタノール,係数_乗用_LPG),1,1,AR969):INDEX((係数_乗用_ガソリン,係数_乗用_CNG,係数_乗用_軽油,係数_乗用_メタノール,係数_乗用_LPG),125,5,AR969),3,FALSE))))))</f>
        <v/>
      </c>
      <c r="AP969" s="375" t="str">
        <f t="shared" si="443"/>
        <v/>
      </c>
      <c r="AQ969" s="444" t="str">
        <f t="shared" si="444"/>
        <v/>
      </c>
      <c r="AR969" s="375" t="str">
        <f t="shared" si="447"/>
        <v/>
      </c>
      <c r="AS969" s="377" t="str">
        <f t="shared" si="445"/>
        <v/>
      </c>
      <c r="AT969" s="378" t="str">
        <f t="shared" si="446"/>
        <v/>
      </c>
      <c r="AX969" s="625" t="b">
        <f t="shared" si="448"/>
        <v>0</v>
      </c>
      <c r="AY969" s="7" t="str">
        <f t="shared" si="449"/>
        <v>FALSEFALSEFALSE</v>
      </c>
      <c r="AZ969" s="626">
        <f t="shared" si="425"/>
        <v>0</v>
      </c>
      <c r="BA969" s="627" t="str">
        <f t="shared" si="426"/>
        <v/>
      </c>
      <c r="BB969" s="627">
        <f t="shared" si="427"/>
        <v>0</v>
      </c>
      <c r="BC969" s="690" t="str">
        <f t="shared" si="428"/>
        <v/>
      </c>
    </row>
    <row r="970" spans="1:55">
      <c r="A970" s="381">
        <v>914</v>
      </c>
      <c r="B970" s="117"/>
      <c r="C970" s="288"/>
      <c r="D970" s="289"/>
      <c r="E970" s="289"/>
      <c r="F970" s="290"/>
      <c r="G970" s="292"/>
      <c r="H970" s="116"/>
      <c r="I970" s="292"/>
      <c r="J970" s="116"/>
      <c r="K970" s="370" t="str">
        <f t="shared" si="419"/>
        <v/>
      </c>
      <c r="L970" s="370">
        <f t="shared" si="420"/>
        <v>0</v>
      </c>
      <c r="M970" s="370">
        <f t="shared" si="421"/>
        <v>0</v>
      </c>
      <c r="N970" s="371" t="str">
        <f t="shared" si="429"/>
        <v/>
      </c>
      <c r="O970" s="371" t="str">
        <f t="shared" si="430"/>
        <v/>
      </c>
      <c r="P970" s="371" t="str">
        <f t="shared" si="431"/>
        <v/>
      </c>
      <c r="Q970" s="371" t="str">
        <f t="shared" si="432"/>
        <v/>
      </c>
      <c r="R970" s="371" t="str">
        <f t="shared" si="433"/>
        <v/>
      </c>
      <c r="S970" s="371" t="str">
        <f t="shared" si="434"/>
        <v/>
      </c>
      <c r="T970" s="443" t="str">
        <f t="shared" si="422"/>
        <v/>
      </c>
      <c r="U970" s="539"/>
      <c r="V970" s="117"/>
      <c r="W970" s="118"/>
      <c r="X970" s="119"/>
      <c r="Y970" s="120"/>
      <c r="Z970" s="122"/>
      <c r="AA970" s="121"/>
      <c r="AB970" s="443" t="str">
        <f t="shared" si="423"/>
        <v/>
      </c>
      <c r="AC970" s="734" t="str">
        <f t="shared" si="424"/>
        <v/>
      </c>
      <c r="AD970" s="372"/>
      <c r="AE970" s="485"/>
      <c r="AF970" s="373" t="str">
        <f t="shared" si="435"/>
        <v/>
      </c>
      <c r="AG970" s="373" t="str">
        <f t="shared" si="436"/>
        <v/>
      </c>
      <c r="AH970" s="374" t="str">
        <f t="shared" si="437"/>
        <v/>
      </c>
      <c r="AI970" s="375" t="str">
        <f t="shared" si="438"/>
        <v/>
      </c>
      <c r="AJ970" s="375" t="str">
        <f t="shared" si="439"/>
        <v/>
      </c>
      <c r="AK970" s="375" t="str">
        <f t="shared" si="440"/>
        <v/>
      </c>
      <c r="AL970" s="375" t="str">
        <f t="shared" si="441"/>
        <v/>
      </c>
      <c r="AM970" s="375" t="str">
        <f t="shared" si="442"/>
        <v/>
      </c>
      <c r="AN970" s="376" t="str">
        <f>IF(AF970="","",IF(OR(AH970="",AH970="-"),"－",IF(OR(AM970=8,AM970=9),"",IF(OR(AJ970=3,AJ970=4,AJ970=5,AJ970=6),VLOOKUP(AH970,INDEX((係数_バス貨物_ガソリン,係数_バス貨物_CNG,係数_バス貨物_軽油,係数_バス貨物_メタノール,係数_バス貨物_LPG),MATCH(AL970,【参考】排出ガスレベル!$AI$4:$AI$671,1),1,AR970):INDEX((係数_バス貨物_ガソリン,係数_バス貨物_CNG,係数_バス貨物_軽油,係数_バス貨物_メタノール,係数_バス貨物_LPG),MATCH(AL970+1,【参考】排出ガスレベル!$AI$4:$AI$671,1)-1,5,AR970),2,FALSE),IF(OR(AJ970=1,AJ970=2),VLOOKUP(AH970,INDEX((係数_乗用_ガソリン,係数_乗用_CNG,係数_乗用_軽油,係数_乗用_メタノール,係数_乗用_LPG),1,1,AR970):INDEX((係数_乗用_ガソリン,係数_乗用_CNG,係数_乗用_軽油,係数_乗用_メタノール,係数_乗用_LPG),125,5,AR970),2,FALSE))))))</f>
        <v/>
      </c>
      <c r="AO970" s="376" t="str">
        <f>IF(T970="","",IF(OR(AH970="",AH970="-"),"－",IF(OR(AM970=8,AM970=9),"",IF(OR(AJ970=3,AJ970=4,AJ970=5,AJ970=6),VLOOKUP(AH970,INDEX((係数_バス貨物_ガソリン,係数_バス貨物_CNG,係数_バス貨物_軽油,係数_バス貨物_メタノール,係数_バス貨物_LPG),MATCH(AL970,【参考】排出ガスレベル!$AI$4:$AI$671,1),1,AR970):INDEX((係数_バス貨物_ガソリン,係数_バス貨物_CNG,係数_バス貨物_軽油,係数_バス貨物_メタノール,係数_バス貨物_LPG),MATCH(AL970+1,【参考】排出ガスレベル!$AI$4:$AI$671,1)-1,5,AR970),3,FALSE),IF(OR(AJ970=1,AJ970=2),VLOOKUP(AH970,INDEX((係数_乗用_ガソリン,係数_乗用_CNG,係数_乗用_軽油,係数_乗用_メタノール,係数_乗用_LPG),1,1,AR970):INDEX((係数_乗用_ガソリン,係数_乗用_CNG,係数_乗用_軽油,係数_乗用_メタノール,係数_乗用_LPG),125,5,AR970),3,FALSE))))))</f>
        <v/>
      </c>
      <c r="AP970" s="375" t="str">
        <f t="shared" si="443"/>
        <v/>
      </c>
      <c r="AQ970" s="444" t="str">
        <f t="shared" si="444"/>
        <v/>
      </c>
      <c r="AR970" s="375" t="str">
        <f t="shared" si="447"/>
        <v/>
      </c>
      <c r="AS970" s="377" t="str">
        <f t="shared" si="445"/>
        <v/>
      </c>
      <c r="AT970" s="378" t="str">
        <f t="shared" si="446"/>
        <v/>
      </c>
      <c r="AX970" s="625" t="b">
        <f t="shared" si="448"/>
        <v>0</v>
      </c>
      <c r="AY970" s="7" t="str">
        <f t="shared" si="449"/>
        <v>FALSEFALSEFALSE</v>
      </c>
      <c r="AZ970" s="626">
        <f t="shared" si="425"/>
        <v>0</v>
      </c>
      <c r="BA970" s="627" t="str">
        <f t="shared" si="426"/>
        <v/>
      </c>
      <c r="BB970" s="627">
        <f t="shared" si="427"/>
        <v>0</v>
      </c>
      <c r="BC970" s="690" t="str">
        <f t="shared" si="428"/>
        <v/>
      </c>
    </row>
    <row r="971" spans="1:55">
      <c r="A971" s="381">
        <v>915</v>
      </c>
      <c r="B971" s="117"/>
      <c r="C971" s="288"/>
      <c r="D971" s="289"/>
      <c r="E971" s="289"/>
      <c r="F971" s="290"/>
      <c r="G971" s="292"/>
      <c r="H971" s="116"/>
      <c r="I971" s="292"/>
      <c r="J971" s="116"/>
      <c r="K971" s="370" t="str">
        <f t="shared" si="419"/>
        <v/>
      </c>
      <c r="L971" s="370">
        <f t="shared" si="420"/>
        <v>0</v>
      </c>
      <c r="M971" s="370">
        <f t="shared" si="421"/>
        <v>0</v>
      </c>
      <c r="N971" s="371" t="str">
        <f t="shared" si="429"/>
        <v/>
      </c>
      <c r="O971" s="371" t="str">
        <f t="shared" si="430"/>
        <v/>
      </c>
      <c r="P971" s="371" t="str">
        <f t="shared" si="431"/>
        <v/>
      </c>
      <c r="Q971" s="371" t="str">
        <f t="shared" si="432"/>
        <v/>
      </c>
      <c r="R971" s="371" t="str">
        <f t="shared" si="433"/>
        <v/>
      </c>
      <c r="S971" s="371" t="str">
        <f t="shared" si="434"/>
        <v/>
      </c>
      <c r="T971" s="443" t="str">
        <f t="shared" si="422"/>
        <v/>
      </c>
      <c r="U971" s="539"/>
      <c r="V971" s="117"/>
      <c r="W971" s="118"/>
      <c r="X971" s="119"/>
      <c r="Y971" s="120"/>
      <c r="Z971" s="122"/>
      <c r="AA971" s="121"/>
      <c r="AB971" s="443" t="str">
        <f t="shared" si="423"/>
        <v/>
      </c>
      <c r="AC971" s="734" t="str">
        <f t="shared" si="424"/>
        <v/>
      </c>
      <c r="AD971" s="372"/>
      <c r="AE971" s="485"/>
      <c r="AF971" s="373" t="str">
        <f t="shared" si="435"/>
        <v/>
      </c>
      <c r="AG971" s="373" t="str">
        <f t="shared" si="436"/>
        <v/>
      </c>
      <c r="AH971" s="374" t="str">
        <f t="shared" si="437"/>
        <v/>
      </c>
      <c r="AI971" s="375" t="str">
        <f t="shared" si="438"/>
        <v/>
      </c>
      <c r="AJ971" s="375" t="str">
        <f t="shared" si="439"/>
        <v/>
      </c>
      <c r="AK971" s="375" t="str">
        <f t="shared" si="440"/>
        <v/>
      </c>
      <c r="AL971" s="375" t="str">
        <f t="shared" si="441"/>
        <v/>
      </c>
      <c r="AM971" s="375" t="str">
        <f t="shared" si="442"/>
        <v/>
      </c>
      <c r="AN971" s="376" t="str">
        <f>IF(AF971="","",IF(OR(AH971="",AH971="-"),"－",IF(OR(AM971=8,AM971=9),"",IF(OR(AJ971=3,AJ971=4,AJ971=5,AJ971=6),VLOOKUP(AH971,INDEX((係数_バス貨物_ガソリン,係数_バス貨物_CNG,係数_バス貨物_軽油,係数_バス貨物_メタノール,係数_バス貨物_LPG),MATCH(AL971,【参考】排出ガスレベル!$AI$4:$AI$671,1),1,AR971):INDEX((係数_バス貨物_ガソリン,係数_バス貨物_CNG,係数_バス貨物_軽油,係数_バス貨物_メタノール,係数_バス貨物_LPG),MATCH(AL971+1,【参考】排出ガスレベル!$AI$4:$AI$671,1)-1,5,AR971),2,FALSE),IF(OR(AJ971=1,AJ971=2),VLOOKUP(AH971,INDEX((係数_乗用_ガソリン,係数_乗用_CNG,係数_乗用_軽油,係数_乗用_メタノール,係数_乗用_LPG),1,1,AR971):INDEX((係数_乗用_ガソリン,係数_乗用_CNG,係数_乗用_軽油,係数_乗用_メタノール,係数_乗用_LPG),125,5,AR971),2,FALSE))))))</f>
        <v/>
      </c>
      <c r="AO971" s="376" t="str">
        <f>IF(T971="","",IF(OR(AH971="",AH971="-"),"－",IF(OR(AM971=8,AM971=9),"",IF(OR(AJ971=3,AJ971=4,AJ971=5,AJ971=6),VLOOKUP(AH971,INDEX((係数_バス貨物_ガソリン,係数_バス貨物_CNG,係数_バス貨物_軽油,係数_バス貨物_メタノール,係数_バス貨物_LPG),MATCH(AL971,【参考】排出ガスレベル!$AI$4:$AI$671,1),1,AR971):INDEX((係数_バス貨物_ガソリン,係数_バス貨物_CNG,係数_バス貨物_軽油,係数_バス貨物_メタノール,係数_バス貨物_LPG),MATCH(AL971+1,【参考】排出ガスレベル!$AI$4:$AI$671,1)-1,5,AR971),3,FALSE),IF(OR(AJ971=1,AJ971=2),VLOOKUP(AH971,INDEX((係数_乗用_ガソリン,係数_乗用_CNG,係数_乗用_軽油,係数_乗用_メタノール,係数_乗用_LPG),1,1,AR971):INDEX((係数_乗用_ガソリン,係数_乗用_CNG,係数_乗用_軽油,係数_乗用_メタノール,係数_乗用_LPG),125,5,AR971),3,FALSE))))))</f>
        <v/>
      </c>
      <c r="AP971" s="375" t="str">
        <f t="shared" si="443"/>
        <v/>
      </c>
      <c r="AQ971" s="444" t="str">
        <f t="shared" si="444"/>
        <v/>
      </c>
      <c r="AR971" s="375" t="str">
        <f t="shared" si="447"/>
        <v/>
      </c>
      <c r="AS971" s="377" t="str">
        <f t="shared" si="445"/>
        <v/>
      </c>
      <c r="AT971" s="378" t="str">
        <f t="shared" si="446"/>
        <v/>
      </c>
      <c r="AX971" s="625" t="b">
        <f t="shared" si="448"/>
        <v>0</v>
      </c>
      <c r="AY971" s="7" t="str">
        <f t="shared" si="449"/>
        <v>FALSEFALSEFALSE</v>
      </c>
      <c r="AZ971" s="626">
        <f t="shared" si="425"/>
        <v>0</v>
      </c>
      <c r="BA971" s="627" t="str">
        <f t="shared" si="426"/>
        <v/>
      </c>
      <c r="BB971" s="627">
        <f t="shared" si="427"/>
        <v>0</v>
      </c>
      <c r="BC971" s="690" t="str">
        <f t="shared" si="428"/>
        <v/>
      </c>
    </row>
    <row r="972" spans="1:55">
      <c r="A972" s="381">
        <v>916</v>
      </c>
      <c r="B972" s="117"/>
      <c r="C972" s="288"/>
      <c r="D972" s="289"/>
      <c r="E972" s="289"/>
      <c r="F972" s="290"/>
      <c r="G972" s="292"/>
      <c r="H972" s="116"/>
      <c r="I972" s="292"/>
      <c r="J972" s="116"/>
      <c r="K972" s="370" t="str">
        <f t="shared" si="419"/>
        <v/>
      </c>
      <c r="L972" s="370">
        <f t="shared" si="420"/>
        <v>0</v>
      </c>
      <c r="M972" s="370">
        <f t="shared" si="421"/>
        <v>0</v>
      </c>
      <c r="N972" s="371" t="str">
        <f t="shared" si="429"/>
        <v/>
      </c>
      <c r="O972" s="371" t="str">
        <f t="shared" si="430"/>
        <v/>
      </c>
      <c r="P972" s="371" t="str">
        <f t="shared" si="431"/>
        <v/>
      </c>
      <c r="Q972" s="371" t="str">
        <f t="shared" si="432"/>
        <v/>
      </c>
      <c r="R972" s="371" t="str">
        <f t="shared" si="433"/>
        <v/>
      </c>
      <c r="S972" s="371" t="str">
        <f t="shared" si="434"/>
        <v/>
      </c>
      <c r="T972" s="443" t="str">
        <f t="shared" si="422"/>
        <v/>
      </c>
      <c r="U972" s="539"/>
      <c r="V972" s="117"/>
      <c r="W972" s="118"/>
      <c r="X972" s="119"/>
      <c r="Y972" s="120"/>
      <c r="Z972" s="122"/>
      <c r="AA972" s="121"/>
      <c r="AB972" s="443" t="str">
        <f t="shared" si="423"/>
        <v/>
      </c>
      <c r="AC972" s="734" t="str">
        <f t="shared" si="424"/>
        <v/>
      </c>
      <c r="AD972" s="372"/>
      <c r="AE972" s="485"/>
      <c r="AF972" s="373" t="str">
        <f t="shared" si="435"/>
        <v/>
      </c>
      <c r="AG972" s="373" t="str">
        <f t="shared" si="436"/>
        <v/>
      </c>
      <c r="AH972" s="374" t="str">
        <f t="shared" si="437"/>
        <v/>
      </c>
      <c r="AI972" s="375" t="str">
        <f t="shared" si="438"/>
        <v/>
      </c>
      <c r="AJ972" s="375" t="str">
        <f t="shared" si="439"/>
        <v/>
      </c>
      <c r="AK972" s="375" t="str">
        <f t="shared" si="440"/>
        <v/>
      </c>
      <c r="AL972" s="375" t="str">
        <f t="shared" si="441"/>
        <v/>
      </c>
      <c r="AM972" s="375" t="str">
        <f t="shared" si="442"/>
        <v/>
      </c>
      <c r="AN972" s="376" t="str">
        <f>IF(AF972="","",IF(OR(AH972="",AH972="-"),"－",IF(OR(AM972=8,AM972=9),"",IF(OR(AJ972=3,AJ972=4,AJ972=5,AJ972=6),VLOOKUP(AH972,INDEX((係数_バス貨物_ガソリン,係数_バス貨物_CNG,係数_バス貨物_軽油,係数_バス貨物_メタノール,係数_バス貨物_LPG),MATCH(AL972,【参考】排出ガスレベル!$AI$4:$AI$671,1),1,AR972):INDEX((係数_バス貨物_ガソリン,係数_バス貨物_CNG,係数_バス貨物_軽油,係数_バス貨物_メタノール,係数_バス貨物_LPG),MATCH(AL972+1,【参考】排出ガスレベル!$AI$4:$AI$671,1)-1,5,AR972),2,FALSE),IF(OR(AJ972=1,AJ972=2),VLOOKUP(AH972,INDEX((係数_乗用_ガソリン,係数_乗用_CNG,係数_乗用_軽油,係数_乗用_メタノール,係数_乗用_LPG),1,1,AR972):INDEX((係数_乗用_ガソリン,係数_乗用_CNG,係数_乗用_軽油,係数_乗用_メタノール,係数_乗用_LPG),125,5,AR972),2,FALSE))))))</f>
        <v/>
      </c>
      <c r="AO972" s="376" t="str">
        <f>IF(T972="","",IF(OR(AH972="",AH972="-"),"－",IF(OR(AM972=8,AM972=9),"",IF(OR(AJ972=3,AJ972=4,AJ972=5,AJ972=6),VLOOKUP(AH972,INDEX((係数_バス貨物_ガソリン,係数_バス貨物_CNG,係数_バス貨物_軽油,係数_バス貨物_メタノール,係数_バス貨物_LPG),MATCH(AL972,【参考】排出ガスレベル!$AI$4:$AI$671,1),1,AR972):INDEX((係数_バス貨物_ガソリン,係数_バス貨物_CNG,係数_バス貨物_軽油,係数_バス貨物_メタノール,係数_バス貨物_LPG),MATCH(AL972+1,【参考】排出ガスレベル!$AI$4:$AI$671,1)-1,5,AR972),3,FALSE),IF(OR(AJ972=1,AJ972=2),VLOOKUP(AH972,INDEX((係数_乗用_ガソリン,係数_乗用_CNG,係数_乗用_軽油,係数_乗用_メタノール,係数_乗用_LPG),1,1,AR972):INDEX((係数_乗用_ガソリン,係数_乗用_CNG,係数_乗用_軽油,係数_乗用_メタノール,係数_乗用_LPG),125,5,AR972),3,FALSE))))))</f>
        <v/>
      </c>
      <c r="AP972" s="375" t="str">
        <f t="shared" si="443"/>
        <v/>
      </c>
      <c r="AQ972" s="444" t="str">
        <f t="shared" si="444"/>
        <v/>
      </c>
      <c r="AR972" s="375" t="str">
        <f t="shared" si="447"/>
        <v/>
      </c>
      <c r="AS972" s="377" t="str">
        <f t="shared" si="445"/>
        <v/>
      </c>
      <c r="AT972" s="378" t="str">
        <f t="shared" si="446"/>
        <v/>
      </c>
      <c r="AX972" s="625" t="b">
        <f t="shared" si="448"/>
        <v>0</v>
      </c>
      <c r="AY972" s="7" t="str">
        <f t="shared" si="449"/>
        <v>FALSEFALSEFALSE</v>
      </c>
      <c r="AZ972" s="626">
        <f t="shared" si="425"/>
        <v>0</v>
      </c>
      <c r="BA972" s="627" t="str">
        <f t="shared" si="426"/>
        <v/>
      </c>
      <c r="BB972" s="627">
        <f t="shared" si="427"/>
        <v>0</v>
      </c>
      <c r="BC972" s="690" t="str">
        <f t="shared" si="428"/>
        <v/>
      </c>
    </row>
    <row r="973" spans="1:55">
      <c r="A973" s="381">
        <v>917</v>
      </c>
      <c r="B973" s="117"/>
      <c r="C973" s="288"/>
      <c r="D973" s="289"/>
      <c r="E973" s="289"/>
      <c r="F973" s="290"/>
      <c r="G973" s="292"/>
      <c r="H973" s="116"/>
      <c r="I973" s="292"/>
      <c r="J973" s="116"/>
      <c r="K973" s="370" t="str">
        <f t="shared" si="419"/>
        <v/>
      </c>
      <c r="L973" s="370">
        <f t="shared" si="420"/>
        <v>0</v>
      </c>
      <c r="M973" s="370">
        <f t="shared" si="421"/>
        <v>0</v>
      </c>
      <c r="N973" s="371" t="str">
        <f t="shared" si="429"/>
        <v/>
      </c>
      <c r="O973" s="371" t="str">
        <f t="shared" si="430"/>
        <v/>
      </c>
      <c r="P973" s="371" t="str">
        <f t="shared" si="431"/>
        <v/>
      </c>
      <c r="Q973" s="371" t="str">
        <f t="shared" si="432"/>
        <v/>
      </c>
      <c r="R973" s="371" t="str">
        <f t="shared" si="433"/>
        <v/>
      </c>
      <c r="S973" s="371" t="str">
        <f t="shared" si="434"/>
        <v/>
      </c>
      <c r="T973" s="443" t="str">
        <f t="shared" si="422"/>
        <v/>
      </c>
      <c r="U973" s="539"/>
      <c r="V973" s="117"/>
      <c r="W973" s="118"/>
      <c r="X973" s="119"/>
      <c r="Y973" s="120"/>
      <c r="Z973" s="122"/>
      <c r="AA973" s="121"/>
      <c r="AB973" s="443" t="str">
        <f t="shared" si="423"/>
        <v/>
      </c>
      <c r="AC973" s="734" t="str">
        <f t="shared" si="424"/>
        <v/>
      </c>
      <c r="AD973" s="372"/>
      <c r="AE973" s="485"/>
      <c r="AF973" s="373" t="str">
        <f t="shared" si="435"/>
        <v/>
      </c>
      <c r="AG973" s="373" t="str">
        <f t="shared" si="436"/>
        <v/>
      </c>
      <c r="AH973" s="374" t="str">
        <f t="shared" si="437"/>
        <v/>
      </c>
      <c r="AI973" s="375" t="str">
        <f t="shared" si="438"/>
        <v/>
      </c>
      <c r="AJ973" s="375" t="str">
        <f t="shared" si="439"/>
        <v/>
      </c>
      <c r="AK973" s="375" t="str">
        <f t="shared" si="440"/>
        <v/>
      </c>
      <c r="AL973" s="375" t="str">
        <f t="shared" si="441"/>
        <v/>
      </c>
      <c r="AM973" s="375" t="str">
        <f t="shared" si="442"/>
        <v/>
      </c>
      <c r="AN973" s="376" t="str">
        <f>IF(AF973="","",IF(OR(AH973="",AH973="-"),"－",IF(OR(AM973=8,AM973=9),"",IF(OR(AJ973=3,AJ973=4,AJ973=5,AJ973=6),VLOOKUP(AH973,INDEX((係数_バス貨物_ガソリン,係数_バス貨物_CNG,係数_バス貨物_軽油,係数_バス貨物_メタノール,係数_バス貨物_LPG),MATCH(AL973,【参考】排出ガスレベル!$AI$4:$AI$671,1),1,AR973):INDEX((係数_バス貨物_ガソリン,係数_バス貨物_CNG,係数_バス貨物_軽油,係数_バス貨物_メタノール,係数_バス貨物_LPG),MATCH(AL973+1,【参考】排出ガスレベル!$AI$4:$AI$671,1)-1,5,AR973),2,FALSE),IF(OR(AJ973=1,AJ973=2),VLOOKUP(AH973,INDEX((係数_乗用_ガソリン,係数_乗用_CNG,係数_乗用_軽油,係数_乗用_メタノール,係数_乗用_LPG),1,1,AR973):INDEX((係数_乗用_ガソリン,係数_乗用_CNG,係数_乗用_軽油,係数_乗用_メタノール,係数_乗用_LPG),125,5,AR973),2,FALSE))))))</f>
        <v/>
      </c>
      <c r="AO973" s="376" t="str">
        <f>IF(T973="","",IF(OR(AH973="",AH973="-"),"－",IF(OR(AM973=8,AM973=9),"",IF(OR(AJ973=3,AJ973=4,AJ973=5,AJ973=6),VLOOKUP(AH973,INDEX((係数_バス貨物_ガソリン,係数_バス貨物_CNG,係数_バス貨物_軽油,係数_バス貨物_メタノール,係数_バス貨物_LPG),MATCH(AL973,【参考】排出ガスレベル!$AI$4:$AI$671,1),1,AR973):INDEX((係数_バス貨物_ガソリン,係数_バス貨物_CNG,係数_バス貨物_軽油,係数_バス貨物_メタノール,係数_バス貨物_LPG),MATCH(AL973+1,【参考】排出ガスレベル!$AI$4:$AI$671,1)-1,5,AR973),3,FALSE),IF(OR(AJ973=1,AJ973=2),VLOOKUP(AH973,INDEX((係数_乗用_ガソリン,係数_乗用_CNG,係数_乗用_軽油,係数_乗用_メタノール,係数_乗用_LPG),1,1,AR973):INDEX((係数_乗用_ガソリン,係数_乗用_CNG,係数_乗用_軽油,係数_乗用_メタノール,係数_乗用_LPG),125,5,AR973),3,FALSE))))))</f>
        <v/>
      </c>
      <c r="AP973" s="375" t="str">
        <f t="shared" si="443"/>
        <v/>
      </c>
      <c r="AQ973" s="444" t="str">
        <f t="shared" si="444"/>
        <v/>
      </c>
      <c r="AR973" s="375" t="str">
        <f t="shared" si="447"/>
        <v/>
      </c>
      <c r="AS973" s="377" t="str">
        <f t="shared" si="445"/>
        <v/>
      </c>
      <c r="AT973" s="378" t="str">
        <f t="shared" si="446"/>
        <v/>
      </c>
      <c r="AX973" s="625" t="b">
        <f t="shared" si="448"/>
        <v>0</v>
      </c>
      <c r="AY973" s="7" t="str">
        <f t="shared" si="449"/>
        <v>FALSEFALSEFALSE</v>
      </c>
      <c r="AZ973" s="626">
        <f t="shared" si="425"/>
        <v>0</v>
      </c>
      <c r="BA973" s="627" t="str">
        <f t="shared" si="426"/>
        <v/>
      </c>
      <c r="BB973" s="627">
        <f t="shared" si="427"/>
        <v>0</v>
      </c>
      <c r="BC973" s="690" t="str">
        <f t="shared" si="428"/>
        <v/>
      </c>
    </row>
    <row r="974" spans="1:55">
      <c r="A974" s="381">
        <v>918</v>
      </c>
      <c r="B974" s="117"/>
      <c r="C974" s="288"/>
      <c r="D974" s="289"/>
      <c r="E974" s="289"/>
      <c r="F974" s="290"/>
      <c r="G974" s="292"/>
      <c r="H974" s="116"/>
      <c r="I974" s="292"/>
      <c r="J974" s="116"/>
      <c r="K974" s="370" t="str">
        <f t="shared" si="419"/>
        <v/>
      </c>
      <c r="L974" s="370">
        <f t="shared" si="420"/>
        <v>0</v>
      </c>
      <c r="M974" s="370">
        <f t="shared" si="421"/>
        <v>0</v>
      </c>
      <c r="N974" s="371" t="str">
        <f t="shared" si="429"/>
        <v/>
      </c>
      <c r="O974" s="371" t="str">
        <f t="shared" si="430"/>
        <v/>
      </c>
      <c r="P974" s="371" t="str">
        <f t="shared" si="431"/>
        <v/>
      </c>
      <c r="Q974" s="371" t="str">
        <f t="shared" si="432"/>
        <v/>
      </c>
      <c r="R974" s="371" t="str">
        <f t="shared" si="433"/>
        <v/>
      </c>
      <c r="S974" s="371" t="str">
        <f t="shared" si="434"/>
        <v/>
      </c>
      <c r="T974" s="443" t="str">
        <f t="shared" si="422"/>
        <v/>
      </c>
      <c r="U974" s="539"/>
      <c r="V974" s="117"/>
      <c r="W974" s="118"/>
      <c r="X974" s="119"/>
      <c r="Y974" s="120"/>
      <c r="Z974" s="122"/>
      <c r="AA974" s="121"/>
      <c r="AB974" s="443" t="str">
        <f t="shared" si="423"/>
        <v/>
      </c>
      <c r="AC974" s="734" t="str">
        <f t="shared" si="424"/>
        <v/>
      </c>
      <c r="AD974" s="372"/>
      <c r="AE974" s="485"/>
      <c r="AF974" s="373" t="str">
        <f t="shared" si="435"/>
        <v/>
      </c>
      <c r="AG974" s="373" t="str">
        <f t="shared" si="436"/>
        <v/>
      </c>
      <c r="AH974" s="374" t="str">
        <f t="shared" si="437"/>
        <v/>
      </c>
      <c r="AI974" s="375" t="str">
        <f t="shared" si="438"/>
        <v/>
      </c>
      <c r="AJ974" s="375" t="str">
        <f t="shared" si="439"/>
        <v/>
      </c>
      <c r="AK974" s="375" t="str">
        <f t="shared" si="440"/>
        <v/>
      </c>
      <c r="AL974" s="375" t="str">
        <f t="shared" si="441"/>
        <v/>
      </c>
      <c r="AM974" s="375" t="str">
        <f t="shared" si="442"/>
        <v/>
      </c>
      <c r="AN974" s="376" t="str">
        <f>IF(AF974="","",IF(OR(AH974="",AH974="-"),"－",IF(OR(AM974=8,AM974=9),"",IF(OR(AJ974=3,AJ974=4,AJ974=5,AJ974=6),VLOOKUP(AH974,INDEX((係数_バス貨物_ガソリン,係数_バス貨物_CNG,係数_バス貨物_軽油,係数_バス貨物_メタノール,係数_バス貨物_LPG),MATCH(AL974,【参考】排出ガスレベル!$AI$4:$AI$671,1),1,AR974):INDEX((係数_バス貨物_ガソリン,係数_バス貨物_CNG,係数_バス貨物_軽油,係数_バス貨物_メタノール,係数_バス貨物_LPG),MATCH(AL974+1,【参考】排出ガスレベル!$AI$4:$AI$671,1)-1,5,AR974),2,FALSE),IF(OR(AJ974=1,AJ974=2),VLOOKUP(AH974,INDEX((係数_乗用_ガソリン,係数_乗用_CNG,係数_乗用_軽油,係数_乗用_メタノール,係数_乗用_LPG),1,1,AR974):INDEX((係数_乗用_ガソリン,係数_乗用_CNG,係数_乗用_軽油,係数_乗用_メタノール,係数_乗用_LPG),125,5,AR974),2,FALSE))))))</f>
        <v/>
      </c>
      <c r="AO974" s="376" t="str">
        <f>IF(T974="","",IF(OR(AH974="",AH974="-"),"－",IF(OR(AM974=8,AM974=9),"",IF(OR(AJ974=3,AJ974=4,AJ974=5,AJ974=6),VLOOKUP(AH974,INDEX((係数_バス貨物_ガソリン,係数_バス貨物_CNG,係数_バス貨物_軽油,係数_バス貨物_メタノール,係数_バス貨物_LPG),MATCH(AL974,【参考】排出ガスレベル!$AI$4:$AI$671,1),1,AR974):INDEX((係数_バス貨物_ガソリン,係数_バス貨物_CNG,係数_バス貨物_軽油,係数_バス貨物_メタノール,係数_バス貨物_LPG),MATCH(AL974+1,【参考】排出ガスレベル!$AI$4:$AI$671,1)-1,5,AR974),3,FALSE),IF(OR(AJ974=1,AJ974=2),VLOOKUP(AH974,INDEX((係数_乗用_ガソリン,係数_乗用_CNG,係数_乗用_軽油,係数_乗用_メタノール,係数_乗用_LPG),1,1,AR974):INDEX((係数_乗用_ガソリン,係数_乗用_CNG,係数_乗用_軽油,係数_乗用_メタノール,係数_乗用_LPG),125,5,AR974),3,FALSE))))))</f>
        <v/>
      </c>
      <c r="AP974" s="375" t="str">
        <f t="shared" si="443"/>
        <v/>
      </c>
      <c r="AQ974" s="444" t="str">
        <f t="shared" si="444"/>
        <v/>
      </c>
      <c r="AR974" s="375" t="str">
        <f t="shared" si="447"/>
        <v/>
      </c>
      <c r="AS974" s="377" t="str">
        <f t="shared" si="445"/>
        <v/>
      </c>
      <c r="AT974" s="378" t="str">
        <f t="shared" si="446"/>
        <v/>
      </c>
      <c r="AX974" s="625" t="b">
        <f t="shared" si="448"/>
        <v>0</v>
      </c>
      <c r="AY974" s="7" t="str">
        <f t="shared" si="449"/>
        <v>FALSEFALSEFALSE</v>
      </c>
      <c r="AZ974" s="626">
        <f t="shared" si="425"/>
        <v>0</v>
      </c>
      <c r="BA974" s="627" t="str">
        <f t="shared" si="426"/>
        <v/>
      </c>
      <c r="BB974" s="627">
        <f t="shared" si="427"/>
        <v>0</v>
      </c>
      <c r="BC974" s="690" t="str">
        <f t="shared" si="428"/>
        <v/>
      </c>
    </row>
    <row r="975" spans="1:55">
      <c r="A975" s="381">
        <v>919</v>
      </c>
      <c r="B975" s="117"/>
      <c r="C975" s="288"/>
      <c r="D975" s="289"/>
      <c r="E975" s="289"/>
      <c r="F975" s="290"/>
      <c r="G975" s="292"/>
      <c r="H975" s="116"/>
      <c r="I975" s="292"/>
      <c r="J975" s="116"/>
      <c r="K975" s="370" t="str">
        <f t="shared" si="419"/>
        <v/>
      </c>
      <c r="L975" s="370">
        <f t="shared" si="420"/>
        <v>0</v>
      </c>
      <c r="M975" s="370">
        <f t="shared" si="421"/>
        <v>0</v>
      </c>
      <c r="N975" s="371" t="str">
        <f t="shared" si="429"/>
        <v/>
      </c>
      <c r="O975" s="371" t="str">
        <f t="shared" si="430"/>
        <v/>
      </c>
      <c r="P975" s="371" t="str">
        <f t="shared" si="431"/>
        <v/>
      </c>
      <c r="Q975" s="371" t="str">
        <f t="shared" si="432"/>
        <v/>
      </c>
      <c r="R975" s="371" t="str">
        <f t="shared" si="433"/>
        <v/>
      </c>
      <c r="S975" s="371" t="str">
        <f t="shared" si="434"/>
        <v/>
      </c>
      <c r="T975" s="443" t="str">
        <f t="shared" si="422"/>
        <v/>
      </c>
      <c r="U975" s="539"/>
      <c r="V975" s="117"/>
      <c r="W975" s="118"/>
      <c r="X975" s="119"/>
      <c r="Y975" s="120"/>
      <c r="Z975" s="122"/>
      <c r="AA975" s="121"/>
      <c r="AB975" s="443" t="str">
        <f t="shared" si="423"/>
        <v/>
      </c>
      <c r="AC975" s="734" t="str">
        <f t="shared" si="424"/>
        <v/>
      </c>
      <c r="AD975" s="372"/>
      <c r="AE975" s="485"/>
      <c r="AF975" s="373" t="str">
        <f t="shared" si="435"/>
        <v/>
      </c>
      <c r="AG975" s="373" t="str">
        <f t="shared" si="436"/>
        <v/>
      </c>
      <c r="AH975" s="374" t="str">
        <f t="shared" si="437"/>
        <v/>
      </c>
      <c r="AI975" s="375" t="str">
        <f t="shared" si="438"/>
        <v/>
      </c>
      <c r="AJ975" s="375" t="str">
        <f t="shared" si="439"/>
        <v/>
      </c>
      <c r="AK975" s="375" t="str">
        <f t="shared" si="440"/>
        <v/>
      </c>
      <c r="AL975" s="375" t="str">
        <f t="shared" si="441"/>
        <v/>
      </c>
      <c r="AM975" s="375" t="str">
        <f t="shared" si="442"/>
        <v/>
      </c>
      <c r="AN975" s="376" t="str">
        <f>IF(AF975="","",IF(OR(AH975="",AH975="-"),"－",IF(OR(AM975=8,AM975=9),"",IF(OR(AJ975=3,AJ975=4,AJ975=5,AJ975=6),VLOOKUP(AH975,INDEX((係数_バス貨物_ガソリン,係数_バス貨物_CNG,係数_バス貨物_軽油,係数_バス貨物_メタノール,係数_バス貨物_LPG),MATCH(AL975,【参考】排出ガスレベル!$AI$4:$AI$671,1),1,AR975):INDEX((係数_バス貨物_ガソリン,係数_バス貨物_CNG,係数_バス貨物_軽油,係数_バス貨物_メタノール,係数_バス貨物_LPG),MATCH(AL975+1,【参考】排出ガスレベル!$AI$4:$AI$671,1)-1,5,AR975),2,FALSE),IF(OR(AJ975=1,AJ975=2),VLOOKUP(AH975,INDEX((係数_乗用_ガソリン,係数_乗用_CNG,係数_乗用_軽油,係数_乗用_メタノール,係数_乗用_LPG),1,1,AR975):INDEX((係数_乗用_ガソリン,係数_乗用_CNG,係数_乗用_軽油,係数_乗用_メタノール,係数_乗用_LPG),125,5,AR975),2,FALSE))))))</f>
        <v/>
      </c>
      <c r="AO975" s="376" t="str">
        <f>IF(T975="","",IF(OR(AH975="",AH975="-"),"－",IF(OR(AM975=8,AM975=9),"",IF(OR(AJ975=3,AJ975=4,AJ975=5,AJ975=6),VLOOKUP(AH975,INDEX((係数_バス貨物_ガソリン,係数_バス貨物_CNG,係数_バス貨物_軽油,係数_バス貨物_メタノール,係数_バス貨物_LPG),MATCH(AL975,【参考】排出ガスレベル!$AI$4:$AI$671,1),1,AR975):INDEX((係数_バス貨物_ガソリン,係数_バス貨物_CNG,係数_バス貨物_軽油,係数_バス貨物_メタノール,係数_バス貨物_LPG),MATCH(AL975+1,【参考】排出ガスレベル!$AI$4:$AI$671,1)-1,5,AR975),3,FALSE),IF(OR(AJ975=1,AJ975=2),VLOOKUP(AH975,INDEX((係数_乗用_ガソリン,係数_乗用_CNG,係数_乗用_軽油,係数_乗用_メタノール,係数_乗用_LPG),1,1,AR975):INDEX((係数_乗用_ガソリン,係数_乗用_CNG,係数_乗用_軽油,係数_乗用_メタノール,係数_乗用_LPG),125,5,AR975),3,FALSE))))))</f>
        <v/>
      </c>
      <c r="AP975" s="375" t="str">
        <f t="shared" si="443"/>
        <v/>
      </c>
      <c r="AQ975" s="444" t="str">
        <f t="shared" si="444"/>
        <v/>
      </c>
      <c r="AR975" s="375" t="str">
        <f t="shared" si="447"/>
        <v/>
      </c>
      <c r="AS975" s="377" t="str">
        <f t="shared" si="445"/>
        <v/>
      </c>
      <c r="AT975" s="378" t="str">
        <f t="shared" si="446"/>
        <v/>
      </c>
      <c r="AX975" s="625" t="b">
        <f t="shared" si="448"/>
        <v>0</v>
      </c>
      <c r="AY975" s="7" t="str">
        <f t="shared" si="449"/>
        <v>FALSEFALSEFALSE</v>
      </c>
      <c r="AZ975" s="626">
        <f t="shared" si="425"/>
        <v>0</v>
      </c>
      <c r="BA975" s="627" t="str">
        <f t="shared" si="426"/>
        <v/>
      </c>
      <c r="BB975" s="627">
        <f t="shared" si="427"/>
        <v>0</v>
      </c>
      <c r="BC975" s="690" t="str">
        <f t="shared" si="428"/>
        <v/>
      </c>
    </row>
    <row r="976" spans="1:55">
      <c r="A976" s="381">
        <v>920</v>
      </c>
      <c r="B976" s="117"/>
      <c r="C976" s="288"/>
      <c r="D976" s="289"/>
      <c r="E976" s="289"/>
      <c r="F976" s="290"/>
      <c r="G976" s="292"/>
      <c r="H976" s="116"/>
      <c r="I976" s="292"/>
      <c r="J976" s="116"/>
      <c r="K976" s="370" t="str">
        <f t="shared" si="419"/>
        <v/>
      </c>
      <c r="L976" s="370">
        <f t="shared" si="420"/>
        <v>0</v>
      </c>
      <c r="M976" s="370">
        <f t="shared" si="421"/>
        <v>0</v>
      </c>
      <c r="N976" s="371" t="str">
        <f t="shared" si="429"/>
        <v/>
      </c>
      <c r="O976" s="371" t="str">
        <f t="shared" si="430"/>
        <v/>
      </c>
      <c r="P976" s="371" t="str">
        <f t="shared" si="431"/>
        <v/>
      </c>
      <c r="Q976" s="371" t="str">
        <f t="shared" si="432"/>
        <v/>
      </c>
      <c r="R976" s="371" t="str">
        <f t="shared" si="433"/>
        <v/>
      </c>
      <c r="S976" s="371" t="str">
        <f t="shared" si="434"/>
        <v/>
      </c>
      <c r="T976" s="443" t="str">
        <f t="shared" si="422"/>
        <v/>
      </c>
      <c r="U976" s="539"/>
      <c r="V976" s="117"/>
      <c r="W976" s="118"/>
      <c r="X976" s="119"/>
      <c r="Y976" s="120"/>
      <c r="Z976" s="122"/>
      <c r="AA976" s="121"/>
      <c r="AB976" s="443" t="str">
        <f t="shared" si="423"/>
        <v/>
      </c>
      <c r="AC976" s="734" t="str">
        <f t="shared" si="424"/>
        <v/>
      </c>
      <c r="AD976" s="372"/>
      <c r="AE976" s="485"/>
      <c r="AF976" s="373" t="str">
        <f t="shared" si="435"/>
        <v/>
      </c>
      <c r="AG976" s="373" t="str">
        <f t="shared" si="436"/>
        <v/>
      </c>
      <c r="AH976" s="374" t="str">
        <f t="shared" si="437"/>
        <v/>
      </c>
      <c r="AI976" s="375" t="str">
        <f t="shared" si="438"/>
        <v/>
      </c>
      <c r="AJ976" s="375" t="str">
        <f t="shared" si="439"/>
        <v/>
      </c>
      <c r="AK976" s="375" t="str">
        <f t="shared" si="440"/>
        <v/>
      </c>
      <c r="AL976" s="375" t="str">
        <f t="shared" si="441"/>
        <v/>
      </c>
      <c r="AM976" s="375" t="str">
        <f t="shared" si="442"/>
        <v/>
      </c>
      <c r="AN976" s="376" t="str">
        <f>IF(AF976="","",IF(OR(AH976="",AH976="-"),"－",IF(OR(AM976=8,AM976=9),"",IF(OR(AJ976=3,AJ976=4,AJ976=5,AJ976=6),VLOOKUP(AH976,INDEX((係数_バス貨物_ガソリン,係数_バス貨物_CNG,係数_バス貨物_軽油,係数_バス貨物_メタノール,係数_バス貨物_LPG),MATCH(AL976,【参考】排出ガスレベル!$AI$4:$AI$671,1),1,AR976):INDEX((係数_バス貨物_ガソリン,係数_バス貨物_CNG,係数_バス貨物_軽油,係数_バス貨物_メタノール,係数_バス貨物_LPG),MATCH(AL976+1,【参考】排出ガスレベル!$AI$4:$AI$671,1)-1,5,AR976),2,FALSE),IF(OR(AJ976=1,AJ976=2),VLOOKUP(AH976,INDEX((係数_乗用_ガソリン,係数_乗用_CNG,係数_乗用_軽油,係数_乗用_メタノール,係数_乗用_LPG),1,1,AR976):INDEX((係数_乗用_ガソリン,係数_乗用_CNG,係数_乗用_軽油,係数_乗用_メタノール,係数_乗用_LPG),125,5,AR976),2,FALSE))))))</f>
        <v/>
      </c>
      <c r="AO976" s="376" t="str">
        <f>IF(T976="","",IF(OR(AH976="",AH976="-"),"－",IF(OR(AM976=8,AM976=9),"",IF(OR(AJ976=3,AJ976=4,AJ976=5,AJ976=6),VLOOKUP(AH976,INDEX((係数_バス貨物_ガソリン,係数_バス貨物_CNG,係数_バス貨物_軽油,係数_バス貨物_メタノール,係数_バス貨物_LPG),MATCH(AL976,【参考】排出ガスレベル!$AI$4:$AI$671,1),1,AR976):INDEX((係数_バス貨物_ガソリン,係数_バス貨物_CNG,係数_バス貨物_軽油,係数_バス貨物_メタノール,係数_バス貨物_LPG),MATCH(AL976+1,【参考】排出ガスレベル!$AI$4:$AI$671,1)-1,5,AR976),3,FALSE),IF(OR(AJ976=1,AJ976=2),VLOOKUP(AH976,INDEX((係数_乗用_ガソリン,係数_乗用_CNG,係数_乗用_軽油,係数_乗用_メタノール,係数_乗用_LPG),1,1,AR976):INDEX((係数_乗用_ガソリン,係数_乗用_CNG,係数_乗用_軽油,係数_乗用_メタノール,係数_乗用_LPG),125,5,AR976),3,FALSE))))))</f>
        <v/>
      </c>
      <c r="AP976" s="375" t="str">
        <f t="shared" si="443"/>
        <v/>
      </c>
      <c r="AQ976" s="444" t="str">
        <f t="shared" si="444"/>
        <v/>
      </c>
      <c r="AR976" s="375" t="str">
        <f t="shared" si="447"/>
        <v/>
      </c>
      <c r="AS976" s="377" t="str">
        <f t="shared" si="445"/>
        <v/>
      </c>
      <c r="AT976" s="378" t="str">
        <f t="shared" si="446"/>
        <v/>
      </c>
      <c r="AX976" s="625" t="b">
        <f t="shared" si="448"/>
        <v>0</v>
      </c>
      <c r="AY976" s="7" t="str">
        <f t="shared" si="449"/>
        <v>FALSEFALSEFALSE</v>
      </c>
      <c r="AZ976" s="626">
        <f t="shared" si="425"/>
        <v>0</v>
      </c>
      <c r="BA976" s="627" t="str">
        <f t="shared" si="426"/>
        <v/>
      </c>
      <c r="BB976" s="627">
        <f t="shared" si="427"/>
        <v>0</v>
      </c>
      <c r="BC976" s="690" t="str">
        <f t="shared" si="428"/>
        <v/>
      </c>
    </row>
    <row r="977" spans="1:55">
      <c r="A977" s="381">
        <v>921</v>
      </c>
      <c r="B977" s="117"/>
      <c r="C977" s="288"/>
      <c r="D977" s="289"/>
      <c r="E977" s="289"/>
      <c r="F977" s="290"/>
      <c r="G977" s="292"/>
      <c r="H977" s="116"/>
      <c r="I977" s="292"/>
      <c r="J977" s="116"/>
      <c r="K977" s="370" t="str">
        <f t="shared" si="419"/>
        <v/>
      </c>
      <c r="L977" s="370">
        <f t="shared" si="420"/>
        <v>0</v>
      </c>
      <c r="M977" s="370">
        <f t="shared" si="421"/>
        <v>0</v>
      </c>
      <c r="N977" s="371" t="str">
        <f t="shared" si="429"/>
        <v/>
      </c>
      <c r="O977" s="371" t="str">
        <f t="shared" si="430"/>
        <v/>
      </c>
      <c r="P977" s="371" t="str">
        <f t="shared" si="431"/>
        <v/>
      </c>
      <c r="Q977" s="371" t="str">
        <f t="shared" si="432"/>
        <v/>
      </c>
      <c r="R977" s="371" t="str">
        <f t="shared" si="433"/>
        <v/>
      </c>
      <c r="S977" s="371" t="str">
        <f t="shared" si="434"/>
        <v/>
      </c>
      <c r="T977" s="443" t="str">
        <f t="shared" si="422"/>
        <v/>
      </c>
      <c r="U977" s="539"/>
      <c r="V977" s="117"/>
      <c r="W977" s="118"/>
      <c r="X977" s="119"/>
      <c r="Y977" s="120"/>
      <c r="Z977" s="122"/>
      <c r="AA977" s="121"/>
      <c r="AB977" s="443" t="str">
        <f t="shared" si="423"/>
        <v/>
      </c>
      <c r="AC977" s="734" t="str">
        <f t="shared" si="424"/>
        <v/>
      </c>
      <c r="AD977" s="372"/>
      <c r="AE977" s="485"/>
      <c r="AF977" s="373" t="str">
        <f t="shared" si="435"/>
        <v/>
      </c>
      <c r="AG977" s="373" t="str">
        <f t="shared" si="436"/>
        <v/>
      </c>
      <c r="AH977" s="374" t="str">
        <f t="shared" si="437"/>
        <v/>
      </c>
      <c r="AI977" s="375" t="str">
        <f t="shared" si="438"/>
        <v/>
      </c>
      <c r="AJ977" s="375" t="str">
        <f t="shared" si="439"/>
        <v/>
      </c>
      <c r="AK977" s="375" t="str">
        <f t="shared" si="440"/>
        <v/>
      </c>
      <c r="AL977" s="375" t="str">
        <f t="shared" si="441"/>
        <v/>
      </c>
      <c r="AM977" s="375" t="str">
        <f t="shared" si="442"/>
        <v/>
      </c>
      <c r="AN977" s="376" t="str">
        <f>IF(AF977="","",IF(OR(AH977="",AH977="-"),"－",IF(OR(AM977=8,AM977=9),"",IF(OR(AJ977=3,AJ977=4,AJ977=5,AJ977=6),VLOOKUP(AH977,INDEX((係数_バス貨物_ガソリン,係数_バス貨物_CNG,係数_バス貨物_軽油,係数_バス貨物_メタノール,係数_バス貨物_LPG),MATCH(AL977,【参考】排出ガスレベル!$AI$4:$AI$671,1),1,AR977):INDEX((係数_バス貨物_ガソリン,係数_バス貨物_CNG,係数_バス貨物_軽油,係数_バス貨物_メタノール,係数_バス貨物_LPG),MATCH(AL977+1,【参考】排出ガスレベル!$AI$4:$AI$671,1)-1,5,AR977),2,FALSE),IF(OR(AJ977=1,AJ977=2),VLOOKUP(AH977,INDEX((係数_乗用_ガソリン,係数_乗用_CNG,係数_乗用_軽油,係数_乗用_メタノール,係数_乗用_LPG),1,1,AR977):INDEX((係数_乗用_ガソリン,係数_乗用_CNG,係数_乗用_軽油,係数_乗用_メタノール,係数_乗用_LPG),125,5,AR977),2,FALSE))))))</f>
        <v/>
      </c>
      <c r="AO977" s="376" t="str">
        <f>IF(T977="","",IF(OR(AH977="",AH977="-"),"－",IF(OR(AM977=8,AM977=9),"",IF(OR(AJ977=3,AJ977=4,AJ977=5,AJ977=6),VLOOKUP(AH977,INDEX((係数_バス貨物_ガソリン,係数_バス貨物_CNG,係数_バス貨物_軽油,係数_バス貨物_メタノール,係数_バス貨物_LPG),MATCH(AL977,【参考】排出ガスレベル!$AI$4:$AI$671,1),1,AR977):INDEX((係数_バス貨物_ガソリン,係数_バス貨物_CNG,係数_バス貨物_軽油,係数_バス貨物_メタノール,係数_バス貨物_LPG),MATCH(AL977+1,【参考】排出ガスレベル!$AI$4:$AI$671,1)-1,5,AR977),3,FALSE),IF(OR(AJ977=1,AJ977=2),VLOOKUP(AH977,INDEX((係数_乗用_ガソリン,係数_乗用_CNG,係数_乗用_軽油,係数_乗用_メタノール,係数_乗用_LPG),1,1,AR977):INDEX((係数_乗用_ガソリン,係数_乗用_CNG,係数_乗用_軽油,係数_乗用_メタノール,係数_乗用_LPG),125,5,AR977),3,FALSE))))))</f>
        <v/>
      </c>
      <c r="AP977" s="375" t="str">
        <f t="shared" si="443"/>
        <v/>
      </c>
      <c r="AQ977" s="444" t="str">
        <f t="shared" si="444"/>
        <v/>
      </c>
      <c r="AR977" s="375" t="str">
        <f t="shared" si="447"/>
        <v/>
      </c>
      <c r="AS977" s="377" t="str">
        <f t="shared" si="445"/>
        <v/>
      </c>
      <c r="AT977" s="378" t="str">
        <f t="shared" si="446"/>
        <v/>
      </c>
      <c r="AX977" s="625" t="b">
        <f t="shared" si="448"/>
        <v>0</v>
      </c>
      <c r="AY977" s="7" t="str">
        <f t="shared" si="449"/>
        <v>FALSEFALSEFALSE</v>
      </c>
      <c r="AZ977" s="626">
        <f t="shared" si="425"/>
        <v>0</v>
      </c>
      <c r="BA977" s="627" t="str">
        <f t="shared" si="426"/>
        <v/>
      </c>
      <c r="BB977" s="627">
        <f t="shared" si="427"/>
        <v>0</v>
      </c>
      <c r="BC977" s="690" t="str">
        <f t="shared" si="428"/>
        <v/>
      </c>
    </row>
    <row r="978" spans="1:55">
      <c r="A978" s="381">
        <v>922</v>
      </c>
      <c r="B978" s="117"/>
      <c r="C978" s="288"/>
      <c r="D978" s="289"/>
      <c r="E978" s="289"/>
      <c r="F978" s="290"/>
      <c r="G978" s="292"/>
      <c r="H978" s="116"/>
      <c r="I978" s="292"/>
      <c r="J978" s="116"/>
      <c r="K978" s="370" t="str">
        <f t="shared" si="419"/>
        <v/>
      </c>
      <c r="L978" s="370">
        <f t="shared" si="420"/>
        <v>0</v>
      </c>
      <c r="M978" s="370">
        <f t="shared" si="421"/>
        <v>0</v>
      </c>
      <c r="N978" s="371" t="str">
        <f t="shared" si="429"/>
        <v/>
      </c>
      <c r="O978" s="371" t="str">
        <f t="shared" si="430"/>
        <v/>
      </c>
      <c r="P978" s="371" t="str">
        <f t="shared" si="431"/>
        <v/>
      </c>
      <c r="Q978" s="371" t="str">
        <f t="shared" si="432"/>
        <v/>
      </c>
      <c r="R978" s="371" t="str">
        <f t="shared" si="433"/>
        <v/>
      </c>
      <c r="S978" s="371" t="str">
        <f t="shared" si="434"/>
        <v/>
      </c>
      <c r="T978" s="443" t="str">
        <f t="shared" si="422"/>
        <v/>
      </c>
      <c r="U978" s="539"/>
      <c r="V978" s="117"/>
      <c r="W978" s="118"/>
      <c r="X978" s="119"/>
      <c r="Y978" s="120"/>
      <c r="Z978" s="122"/>
      <c r="AA978" s="121"/>
      <c r="AB978" s="443" t="str">
        <f t="shared" si="423"/>
        <v/>
      </c>
      <c r="AC978" s="734" t="str">
        <f t="shared" si="424"/>
        <v/>
      </c>
      <c r="AD978" s="372"/>
      <c r="AE978" s="485"/>
      <c r="AF978" s="373" t="str">
        <f t="shared" si="435"/>
        <v/>
      </c>
      <c r="AG978" s="373" t="str">
        <f t="shared" si="436"/>
        <v/>
      </c>
      <c r="AH978" s="374" t="str">
        <f t="shared" si="437"/>
        <v/>
      </c>
      <c r="AI978" s="375" t="str">
        <f t="shared" si="438"/>
        <v/>
      </c>
      <c r="AJ978" s="375" t="str">
        <f t="shared" si="439"/>
        <v/>
      </c>
      <c r="AK978" s="375" t="str">
        <f t="shared" si="440"/>
        <v/>
      </c>
      <c r="AL978" s="375" t="str">
        <f t="shared" si="441"/>
        <v/>
      </c>
      <c r="AM978" s="375" t="str">
        <f t="shared" si="442"/>
        <v/>
      </c>
      <c r="AN978" s="376" t="str">
        <f>IF(AF978="","",IF(OR(AH978="",AH978="-"),"－",IF(OR(AM978=8,AM978=9),"",IF(OR(AJ978=3,AJ978=4,AJ978=5,AJ978=6),VLOOKUP(AH978,INDEX((係数_バス貨物_ガソリン,係数_バス貨物_CNG,係数_バス貨物_軽油,係数_バス貨物_メタノール,係数_バス貨物_LPG),MATCH(AL978,【参考】排出ガスレベル!$AI$4:$AI$671,1),1,AR978):INDEX((係数_バス貨物_ガソリン,係数_バス貨物_CNG,係数_バス貨物_軽油,係数_バス貨物_メタノール,係数_バス貨物_LPG),MATCH(AL978+1,【参考】排出ガスレベル!$AI$4:$AI$671,1)-1,5,AR978),2,FALSE),IF(OR(AJ978=1,AJ978=2),VLOOKUP(AH978,INDEX((係数_乗用_ガソリン,係数_乗用_CNG,係数_乗用_軽油,係数_乗用_メタノール,係数_乗用_LPG),1,1,AR978):INDEX((係数_乗用_ガソリン,係数_乗用_CNG,係数_乗用_軽油,係数_乗用_メタノール,係数_乗用_LPG),125,5,AR978),2,FALSE))))))</f>
        <v/>
      </c>
      <c r="AO978" s="376" t="str">
        <f>IF(T978="","",IF(OR(AH978="",AH978="-"),"－",IF(OR(AM978=8,AM978=9),"",IF(OR(AJ978=3,AJ978=4,AJ978=5,AJ978=6),VLOOKUP(AH978,INDEX((係数_バス貨物_ガソリン,係数_バス貨物_CNG,係数_バス貨物_軽油,係数_バス貨物_メタノール,係数_バス貨物_LPG),MATCH(AL978,【参考】排出ガスレベル!$AI$4:$AI$671,1),1,AR978):INDEX((係数_バス貨物_ガソリン,係数_バス貨物_CNG,係数_バス貨物_軽油,係数_バス貨物_メタノール,係数_バス貨物_LPG),MATCH(AL978+1,【参考】排出ガスレベル!$AI$4:$AI$671,1)-1,5,AR978),3,FALSE),IF(OR(AJ978=1,AJ978=2),VLOOKUP(AH978,INDEX((係数_乗用_ガソリン,係数_乗用_CNG,係数_乗用_軽油,係数_乗用_メタノール,係数_乗用_LPG),1,1,AR978):INDEX((係数_乗用_ガソリン,係数_乗用_CNG,係数_乗用_軽油,係数_乗用_メタノール,係数_乗用_LPG),125,5,AR978),3,FALSE))))))</f>
        <v/>
      </c>
      <c r="AP978" s="375" t="str">
        <f t="shared" si="443"/>
        <v/>
      </c>
      <c r="AQ978" s="444" t="str">
        <f t="shared" si="444"/>
        <v/>
      </c>
      <c r="AR978" s="375" t="str">
        <f t="shared" si="447"/>
        <v/>
      </c>
      <c r="AS978" s="377" t="str">
        <f t="shared" si="445"/>
        <v/>
      </c>
      <c r="AT978" s="378" t="str">
        <f t="shared" si="446"/>
        <v/>
      </c>
      <c r="AX978" s="625" t="b">
        <f t="shared" si="448"/>
        <v>0</v>
      </c>
      <c r="AY978" s="7" t="str">
        <f t="shared" si="449"/>
        <v>FALSEFALSEFALSE</v>
      </c>
      <c r="AZ978" s="626">
        <f t="shared" si="425"/>
        <v>0</v>
      </c>
      <c r="BA978" s="627" t="str">
        <f t="shared" si="426"/>
        <v/>
      </c>
      <c r="BB978" s="627">
        <f t="shared" si="427"/>
        <v>0</v>
      </c>
      <c r="BC978" s="690" t="str">
        <f t="shared" si="428"/>
        <v/>
      </c>
    </row>
    <row r="979" spans="1:55">
      <c r="A979" s="381">
        <v>923</v>
      </c>
      <c r="B979" s="117"/>
      <c r="C979" s="288"/>
      <c r="D979" s="289"/>
      <c r="E979" s="289"/>
      <c r="F979" s="290"/>
      <c r="G979" s="292"/>
      <c r="H979" s="116"/>
      <c r="I979" s="292"/>
      <c r="J979" s="116"/>
      <c r="K979" s="370" t="str">
        <f t="shared" si="419"/>
        <v/>
      </c>
      <c r="L979" s="370">
        <f t="shared" si="420"/>
        <v>0</v>
      </c>
      <c r="M979" s="370">
        <f t="shared" si="421"/>
        <v>0</v>
      </c>
      <c r="N979" s="371" t="str">
        <f t="shared" si="429"/>
        <v/>
      </c>
      <c r="O979" s="371" t="str">
        <f t="shared" si="430"/>
        <v/>
      </c>
      <c r="P979" s="371" t="str">
        <f t="shared" si="431"/>
        <v/>
      </c>
      <c r="Q979" s="371" t="str">
        <f t="shared" si="432"/>
        <v/>
      </c>
      <c r="R979" s="371" t="str">
        <f t="shared" si="433"/>
        <v/>
      </c>
      <c r="S979" s="371" t="str">
        <f t="shared" si="434"/>
        <v/>
      </c>
      <c r="T979" s="443" t="str">
        <f t="shared" si="422"/>
        <v/>
      </c>
      <c r="U979" s="539"/>
      <c r="V979" s="117"/>
      <c r="W979" s="118"/>
      <c r="X979" s="119"/>
      <c r="Y979" s="120"/>
      <c r="Z979" s="122"/>
      <c r="AA979" s="121"/>
      <c r="AB979" s="443" t="str">
        <f t="shared" si="423"/>
        <v/>
      </c>
      <c r="AC979" s="734" t="str">
        <f t="shared" si="424"/>
        <v/>
      </c>
      <c r="AD979" s="372"/>
      <c r="AE979" s="485"/>
      <c r="AF979" s="373" t="str">
        <f t="shared" si="435"/>
        <v/>
      </c>
      <c r="AG979" s="373" t="str">
        <f t="shared" si="436"/>
        <v/>
      </c>
      <c r="AH979" s="374" t="str">
        <f t="shared" si="437"/>
        <v/>
      </c>
      <c r="AI979" s="375" t="str">
        <f t="shared" si="438"/>
        <v/>
      </c>
      <c r="AJ979" s="375" t="str">
        <f t="shared" si="439"/>
        <v/>
      </c>
      <c r="AK979" s="375" t="str">
        <f t="shared" si="440"/>
        <v/>
      </c>
      <c r="AL979" s="375" t="str">
        <f t="shared" si="441"/>
        <v/>
      </c>
      <c r="AM979" s="375" t="str">
        <f t="shared" si="442"/>
        <v/>
      </c>
      <c r="AN979" s="376" t="str">
        <f>IF(AF979="","",IF(OR(AH979="",AH979="-"),"－",IF(OR(AM979=8,AM979=9),"",IF(OR(AJ979=3,AJ979=4,AJ979=5,AJ979=6),VLOOKUP(AH979,INDEX((係数_バス貨物_ガソリン,係数_バス貨物_CNG,係数_バス貨物_軽油,係数_バス貨物_メタノール,係数_バス貨物_LPG),MATCH(AL979,【参考】排出ガスレベル!$AI$4:$AI$671,1),1,AR979):INDEX((係数_バス貨物_ガソリン,係数_バス貨物_CNG,係数_バス貨物_軽油,係数_バス貨物_メタノール,係数_バス貨物_LPG),MATCH(AL979+1,【参考】排出ガスレベル!$AI$4:$AI$671,1)-1,5,AR979),2,FALSE),IF(OR(AJ979=1,AJ979=2),VLOOKUP(AH979,INDEX((係数_乗用_ガソリン,係数_乗用_CNG,係数_乗用_軽油,係数_乗用_メタノール,係数_乗用_LPG),1,1,AR979):INDEX((係数_乗用_ガソリン,係数_乗用_CNG,係数_乗用_軽油,係数_乗用_メタノール,係数_乗用_LPG),125,5,AR979),2,FALSE))))))</f>
        <v/>
      </c>
      <c r="AO979" s="376" t="str">
        <f>IF(T979="","",IF(OR(AH979="",AH979="-"),"－",IF(OR(AM979=8,AM979=9),"",IF(OR(AJ979=3,AJ979=4,AJ979=5,AJ979=6),VLOOKUP(AH979,INDEX((係数_バス貨物_ガソリン,係数_バス貨物_CNG,係数_バス貨物_軽油,係数_バス貨物_メタノール,係数_バス貨物_LPG),MATCH(AL979,【参考】排出ガスレベル!$AI$4:$AI$671,1),1,AR979):INDEX((係数_バス貨物_ガソリン,係数_バス貨物_CNG,係数_バス貨物_軽油,係数_バス貨物_メタノール,係数_バス貨物_LPG),MATCH(AL979+1,【参考】排出ガスレベル!$AI$4:$AI$671,1)-1,5,AR979),3,FALSE),IF(OR(AJ979=1,AJ979=2),VLOOKUP(AH979,INDEX((係数_乗用_ガソリン,係数_乗用_CNG,係数_乗用_軽油,係数_乗用_メタノール,係数_乗用_LPG),1,1,AR979):INDEX((係数_乗用_ガソリン,係数_乗用_CNG,係数_乗用_軽油,係数_乗用_メタノール,係数_乗用_LPG),125,5,AR979),3,FALSE))))))</f>
        <v/>
      </c>
      <c r="AP979" s="375" t="str">
        <f t="shared" si="443"/>
        <v/>
      </c>
      <c r="AQ979" s="444" t="str">
        <f t="shared" si="444"/>
        <v/>
      </c>
      <c r="AR979" s="375" t="str">
        <f t="shared" si="447"/>
        <v/>
      </c>
      <c r="AS979" s="377" t="str">
        <f t="shared" si="445"/>
        <v/>
      </c>
      <c r="AT979" s="378" t="str">
        <f t="shared" si="446"/>
        <v/>
      </c>
      <c r="AX979" s="625" t="b">
        <f t="shared" si="448"/>
        <v>0</v>
      </c>
      <c r="AY979" s="7" t="str">
        <f t="shared" si="449"/>
        <v>FALSEFALSEFALSE</v>
      </c>
      <c r="AZ979" s="626">
        <f t="shared" si="425"/>
        <v>0</v>
      </c>
      <c r="BA979" s="627" t="str">
        <f t="shared" si="426"/>
        <v/>
      </c>
      <c r="BB979" s="627">
        <f t="shared" si="427"/>
        <v>0</v>
      </c>
      <c r="BC979" s="690" t="str">
        <f t="shared" si="428"/>
        <v/>
      </c>
    </row>
    <row r="980" spans="1:55">
      <c r="A980" s="381">
        <v>924</v>
      </c>
      <c r="B980" s="117"/>
      <c r="C980" s="288"/>
      <c r="D980" s="289"/>
      <c r="E980" s="289"/>
      <c r="F980" s="290"/>
      <c r="G980" s="292"/>
      <c r="H980" s="116"/>
      <c r="I980" s="292"/>
      <c r="J980" s="116"/>
      <c r="K980" s="370" t="str">
        <f t="shared" si="419"/>
        <v/>
      </c>
      <c r="L980" s="370">
        <f t="shared" si="420"/>
        <v>0</v>
      </c>
      <c r="M980" s="370">
        <f t="shared" si="421"/>
        <v>0</v>
      </c>
      <c r="N980" s="371" t="str">
        <f t="shared" si="429"/>
        <v/>
      </c>
      <c r="O980" s="371" t="str">
        <f t="shared" si="430"/>
        <v/>
      </c>
      <c r="P980" s="371" t="str">
        <f t="shared" si="431"/>
        <v/>
      </c>
      <c r="Q980" s="371" t="str">
        <f t="shared" si="432"/>
        <v/>
      </c>
      <c r="R980" s="371" t="str">
        <f t="shared" si="433"/>
        <v/>
      </c>
      <c r="S980" s="371" t="str">
        <f t="shared" si="434"/>
        <v/>
      </c>
      <c r="T980" s="443" t="str">
        <f t="shared" si="422"/>
        <v/>
      </c>
      <c r="U980" s="539"/>
      <c r="V980" s="117"/>
      <c r="W980" s="118"/>
      <c r="X980" s="119"/>
      <c r="Y980" s="120"/>
      <c r="Z980" s="122"/>
      <c r="AA980" s="121"/>
      <c r="AB980" s="443" t="str">
        <f t="shared" si="423"/>
        <v/>
      </c>
      <c r="AC980" s="734" t="str">
        <f t="shared" si="424"/>
        <v/>
      </c>
      <c r="AD980" s="372"/>
      <c r="AE980" s="485"/>
      <c r="AF980" s="373" t="str">
        <f t="shared" si="435"/>
        <v/>
      </c>
      <c r="AG980" s="373" t="str">
        <f t="shared" si="436"/>
        <v/>
      </c>
      <c r="AH980" s="374" t="str">
        <f t="shared" si="437"/>
        <v/>
      </c>
      <c r="AI980" s="375" t="str">
        <f t="shared" si="438"/>
        <v/>
      </c>
      <c r="AJ980" s="375" t="str">
        <f t="shared" si="439"/>
        <v/>
      </c>
      <c r="AK980" s="375" t="str">
        <f t="shared" si="440"/>
        <v/>
      </c>
      <c r="AL980" s="375" t="str">
        <f t="shared" si="441"/>
        <v/>
      </c>
      <c r="AM980" s="375" t="str">
        <f t="shared" si="442"/>
        <v/>
      </c>
      <c r="AN980" s="376" t="str">
        <f>IF(AF980="","",IF(OR(AH980="",AH980="-"),"－",IF(OR(AM980=8,AM980=9),"",IF(OR(AJ980=3,AJ980=4,AJ980=5,AJ980=6),VLOOKUP(AH980,INDEX((係数_バス貨物_ガソリン,係数_バス貨物_CNG,係数_バス貨物_軽油,係数_バス貨物_メタノール,係数_バス貨物_LPG),MATCH(AL980,【参考】排出ガスレベル!$AI$4:$AI$671,1),1,AR980):INDEX((係数_バス貨物_ガソリン,係数_バス貨物_CNG,係数_バス貨物_軽油,係数_バス貨物_メタノール,係数_バス貨物_LPG),MATCH(AL980+1,【参考】排出ガスレベル!$AI$4:$AI$671,1)-1,5,AR980),2,FALSE),IF(OR(AJ980=1,AJ980=2),VLOOKUP(AH980,INDEX((係数_乗用_ガソリン,係数_乗用_CNG,係数_乗用_軽油,係数_乗用_メタノール,係数_乗用_LPG),1,1,AR980):INDEX((係数_乗用_ガソリン,係数_乗用_CNG,係数_乗用_軽油,係数_乗用_メタノール,係数_乗用_LPG),125,5,AR980),2,FALSE))))))</f>
        <v/>
      </c>
      <c r="AO980" s="376" t="str">
        <f>IF(T980="","",IF(OR(AH980="",AH980="-"),"－",IF(OR(AM980=8,AM980=9),"",IF(OR(AJ980=3,AJ980=4,AJ980=5,AJ980=6),VLOOKUP(AH980,INDEX((係数_バス貨物_ガソリン,係数_バス貨物_CNG,係数_バス貨物_軽油,係数_バス貨物_メタノール,係数_バス貨物_LPG),MATCH(AL980,【参考】排出ガスレベル!$AI$4:$AI$671,1),1,AR980):INDEX((係数_バス貨物_ガソリン,係数_バス貨物_CNG,係数_バス貨物_軽油,係数_バス貨物_メタノール,係数_バス貨物_LPG),MATCH(AL980+1,【参考】排出ガスレベル!$AI$4:$AI$671,1)-1,5,AR980),3,FALSE),IF(OR(AJ980=1,AJ980=2),VLOOKUP(AH980,INDEX((係数_乗用_ガソリン,係数_乗用_CNG,係数_乗用_軽油,係数_乗用_メタノール,係数_乗用_LPG),1,1,AR980):INDEX((係数_乗用_ガソリン,係数_乗用_CNG,係数_乗用_軽油,係数_乗用_メタノール,係数_乗用_LPG),125,5,AR980),3,FALSE))))))</f>
        <v/>
      </c>
      <c r="AP980" s="375" t="str">
        <f t="shared" si="443"/>
        <v/>
      </c>
      <c r="AQ980" s="444" t="str">
        <f t="shared" si="444"/>
        <v/>
      </c>
      <c r="AR980" s="375" t="str">
        <f t="shared" si="447"/>
        <v/>
      </c>
      <c r="AS980" s="377" t="str">
        <f t="shared" si="445"/>
        <v/>
      </c>
      <c r="AT980" s="378" t="str">
        <f t="shared" si="446"/>
        <v/>
      </c>
      <c r="AX980" s="625" t="b">
        <f t="shared" si="448"/>
        <v>0</v>
      </c>
      <c r="AY980" s="7" t="str">
        <f t="shared" si="449"/>
        <v>FALSEFALSEFALSE</v>
      </c>
      <c r="AZ980" s="626">
        <f t="shared" si="425"/>
        <v>0</v>
      </c>
      <c r="BA980" s="627" t="str">
        <f t="shared" si="426"/>
        <v/>
      </c>
      <c r="BB980" s="627">
        <f t="shared" si="427"/>
        <v>0</v>
      </c>
      <c r="BC980" s="690" t="str">
        <f t="shared" si="428"/>
        <v/>
      </c>
    </row>
    <row r="981" spans="1:55">
      <c r="A981" s="381">
        <v>925</v>
      </c>
      <c r="B981" s="117"/>
      <c r="C981" s="288"/>
      <c r="D981" s="289"/>
      <c r="E981" s="289"/>
      <c r="F981" s="290"/>
      <c r="G981" s="292"/>
      <c r="H981" s="116"/>
      <c r="I981" s="292"/>
      <c r="J981" s="116"/>
      <c r="K981" s="370" t="str">
        <f t="shared" si="419"/>
        <v/>
      </c>
      <c r="L981" s="370">
        <f t="shared" si="420"/>
        <v>0</v>
      </c>
      <c r="M981" s="370">
        <f t="shared" si="421"/>
        <v>0</v>
      </c>
      <c r="N981" s="371" t="str">
        <f t="shared" si="429"/>
        <v/>
      </c>
      <c r="O981" s="371" t="str">
        <f t="shared" si="430"/>
        <v/>
      </c>
      <c r="P981" s="371" t="str">
        <f t="shared" si="431"/>
        <v/>
      </c>
      <c r="Q981" s="371" t="str">
        <f t="shared" si="432"/>
        <v/>
      </c>
      <c r="R981" s="371" t="str">
        <f t="shared" si="433"/>
        <v/>
      </c>
      <c r="S981" s="371" t="str">
        <f t="shared" si="434"/>
        <v/>
      </c>
      <c r="T981" s="443" t="str">
        <f t="shared" si="422"/>
        <v/>
      </c>
      <c r="U981" s="539"/>
      <c r="V981" s="117"/>
      <c r="W981" s="118"/>
      <c r="X981" s="119"/>
      <c r="Y981" s="120"/>
      <c r="Z981" s="122"/>
      <c r="AA981" s="121"/>
      <c r="AB981" s="443" t="str">
        <f t="shared" si="423"/>
        <v/>
      </c>
      <c r="AC981" s="734" t="str">
        <f t="shared" si="424"/>
        <v/>
      </c>
      <c r="AD981" s="372"/>
      <c r="AE981" s="485"/>
      <c r="AF981" s="373" t="str">
        <f t="shared" si="435"/>
        <v/>
      </c>
      <c r="AG981" s="373" t="str">
        <f t="shared" si="436"/>
        <v/>
      </c>
      <c r="AH981" s="374" t="str">
        <f t="shared" si="437"/>
        <v/>
      </c>
      <c r="AI981" s="375" t="str">
        <f t="shared" si="438"/>
        <v/>
      </c>
      <c r="AJ981" s="375" t="str">
        <f t="shared" si="439"/>
        <v/>
      </c>
      <c r="AK981" s="375" t="str">
        <f t="shared" si="440"/>
        <v/>
      </c>
      <c r="AL981" s="375" t="str">
        <f t="shared" si="441"/>
        <v/>
      </c>
      <c r="AM981" s="375" t="str">
        <f t="shared" si="442"/>
        <v/>
      </c>
      <c r="AN981" s="376" t="str">
        <f>IF(AF981="","",IF(OR(AH981="",AH981="-"),"－",IF(OR(AM981=8,AM981=9),"",IF(OR(AJ981=3,AJ981=4,AJ981=5,AJ981=6),VLOOKUP(AH981,INDEX((係数_バス貨物_ガソリン,係数_バス貨物_CNG,係数_バス貨物_軽油,係数_バス貨物_メタノール,係数_バス貨物_LPG),MATCH(AL981,【参考】排出ガスレベル!$AI$4:$AI$671,1),1,AR981):INDEX((係数_バス貨物_ガソリン,係数_バス貨物_CNG,係数_バス貨物_軽油,係数_バス貨物_メタノール,係数_バス貨物_LPG),MATCH(AL981+1,【参考】排出ガスレベル!$AI$4:$AI$671,1)-1,5,AR981),2,FALSE),IF(OR(AJ981=1,AJ981=2),VLOOKUP(AH981,INDEX((係数_乗用_ガソリン,係数_乗用_CNG,係数_乗用_軽油,係数_乗用_メタノール,係数_乗用_LPG),1,1,AR981):INDEX((係数_乗用_ガソリン,係数_乗用_CNG,係数_乗用_軽油,係数_乗用_メタノール,係数_乗用_LPG),125,5,AR981),2,FALSE))))))</f>
        <v/>
      </c>
      <c r="AO981" s="376" t="str">
        <f>IF(T981="","",IF(OR(AH981="",AH981="-"),"－",IF(OR(AM981=8,AM981=9),"",IF(OR(AJ981=3,AJ981=4,AJ981=5,AJ981=6),VLOOKUP(AH981,INDEX((係数_バス貨物_ガソリン,係数_バス貨物_CNG,係数_バス貨物_軽油,係数_バス貨物_メタノール,係数_バス貨物_LPG),MATCH(AL981,【参考】排出ガスレベル!$AI$4:$AI$671,1),1,AR981):INDEX((係数_バス貨物_ガソリン,係数_バス貨物_CNG,係数_バス貨物_軽油,係数_バス貨物_メタノール,係数_バス貨物_LPG),MATCH(AL981+1,【参考】排出ガスレベル!$AI$4:$AI$671,1)-1,5,AR981),3,FALSE),IF(OR(AJ981=1,AJ981=2),VLOOKUP(AH981,INDEX((係数_乗用_ガソリン,係数_乗用_CNG,係数_乗用_軽油,係数_乗用_メタノール,係数_乗用_LPG),1,1,AR981):INDEX((係数_乗用_ガソリン,係数_乗用_CNG,係数_乗用_軽油,係数_乗用_メタノール,係数_乗用_LPG),125,5,AR981),3,FALSE))))))</f>
        <v/>
      </c>
      <c r="AP981" s="375" t="str">
        <f t="shared" si="443"/>
        <v/>
      </c>
      <c r="AQ981" s="444" t="str">
        <f t="shared" si="444"/>
        <v/>
      </c>
      <c r="AR981" s="375" t="str">
        <f t="shared" si="447"/>
        <v/>
      </c>
      <c r="AS981" s="377" t="str">
        <f t="shared" si="445"/>
        <v/>
      </c>
      <c r="AT981" s="378" t="str">
        <f t="shared" si="446"/>
        <v/>
      </c>
      <c r="AX981" s="625" t="b">
        <f t="shared" si="448"/>
        <v>0</v>
      </c>
      <c r="AY981" s="7" t="str">
        <f t="shared" si="449"/>
        <v>FALSEFALSEFALSE</v>
      </c>
      <c r="AZ981" s="626">
        <f t="shared" si="425"/>
        <v>0</v>
      </c>
      <c r="BA981" s="627" t="str">
        <f t="shared" si="426"/>
        <v/>
      </c>
      <c r="BB981" s="627">
        <f t="shared" si="427"/>
        <v>0</v>
      </c>
      <c r="BC981" s="690" t="str">
        <f t="shared" si="428"/>
        <v/>
      </c>
    </row>
    <row r="982" spans="1:55">
      <c r="A982" s="381">
        <v>926</v>
      </c>
      <c r="B982" s="117"/>
      <c r="C982" s="288"/>
      <c r="D982" s="289"/>
      <c r="E982" s="289"/>
      <c r="F982" s="290"/>
      <c r="G982" s="292"/>
      <c r="H982" s="116"/>
      <c r="I982" s="292"/>
      <c r="J982" s="116"/>
      <c r="K982" s="370" t="str">
        <f t="shared" si="419"/>
        <v/>
      </c>
      <c r="L982" s="370">
        <f t="shared" si="420"/>
        <v>0</v>
      </c>
      <c r="M982" s="370">
        <f t="shared" si="421"/>
        <v>0</v>
      </c>
      <c r="N982" s="371" t="str">
        <f t="shared" si="429"/>
        <v/>
      </c>
      <c r="O982" s="371" t="str">
        <f t="shared" si="430"/>
        <v/>
      </c>
      <c r="P982" s="371" t="str">
        <f t="shared" si="431"/>
        <v/>
      </c>
      <c r="Q982" s="371" t="str">
        <f t="shared" si="432"/>
        <v/>
      </c>
      <c r="R982" s="371" t="str">
        <f t="shared" si="433"/>
        <v/>
      </c>
      <c r="S982" s="371" t="str">
        <f t="shared" si="434"/>
        <v/>
      </c>
      <c r="T982" s="443" t="str">
        <f t="shared" si="422"/>
        <v/>
      </c>
      <c r="U982" s="539"/>
      <c r="V982" s="117"/>
      <c r="W982" s="118"/>
      <c r="X982" s="119"/>
      <c r="Y982" s="120"/>
      <c r="Z982" s="122"/>
      <c r="AA982" s="121"/>
      <c r="AB982" s="443" t="str">
        <f t="shared" si="423"/>
        <v/>
      </c>
      <c r="AC982" s="734" t="str">
        <f t="shared" si="424"/>
        <v/>
      </c>
      <c r="AD982" s="372"/>
      <c r="AE982" s="485"/>
      <c r="AF982" s="373" t="str">
        <f t="shared" si="435"/>
        <v/>
      </c>
      <c r="AG982" s="373" t="str">
        <f t="shared" si="436"/>
        <v/>
      </c>
      <c r="AH982" s="374" t="str">
        <f t="shared" si="437"/>
        <v/>
      </c>
      <c r="AI982" s="375" t="str">
        <f t="shared" si="438"/>
        <v/>
      </c>
      <c r="AJ982" s="375" t="str">
        <f t="shared" si="439"/>
        <v/>
      </c>
      <c r="AK982" s="375" t="str">
        <f t="shared" si="440"/>
        <v/>
      </c>
      <c r="AL982" s="375" t="str">
        <f t="shared" si="441"/>
        <v/>
      </c>
      <c r="AM982" s="375" t="str">
        <f t="shared" si="442"/>
        <v/>
      </c>
      <c r="AN982" s="376" t="str">
        <f>IF(AF982="","",IF(OR(AH982="",AH982="-"),"－",IF(OR(AM982=8,AM982=9),"",IF(OR(AJ982=3,AJ982=4,AJ982=5,AJ982=6),VLOOKUP(AH982,INDEX((係数_バス貨物_ガソリン,係数_バス貨物_CNG,係数_バス貨物_軽油,係数_バス貨物_メタノール,係数_バス貨物_LPG),MATCH(AL982,【参考】排出ガスレベル!$AI$4:$AI$671,1),1,AR982):INDEX((係数_バス貨物_ガソリン,係数_バス貨物_CNG,係数_バス貨物_軽油,係数_バス貨物_メタノール,係数_バス貨物_LPG),MATCH(AL982+1,【参考】排出ガスレベル!$AI$4:$AI$671,1)-1,5,AR982),2,FALSE),IF(OR(AJ982=1,AJ982=2),VLOOKUP(AH982,INDEX((係数_乗用_ガソリン,係数_乗用_CNG,係数_乗用_軽油,係数_乗用_メタノール,係数_乗用_LPG),1,1,AR982):INDEX((係数_乗用_ガソリン,係数_乗用_CNG,係数_乗用_軽油,係数_乗用_メタノール,係数_乗用_LPG),125,5,AR982),2,FALSE))))))</f>
        <v/>
      </c>
      <c r="AO982" s="376" t="str">
        <f>IF(T982="","",IF(OR(AH982="",AH982="-"),"－",IF(OR(AM982=8,AM982=9),"",IF(OR(AJ982=3,AJ982=4,AJ982=5,AJ982=6),VLOOKUP(AH982,INDEX((係数_バス貨物_ガソリン,係数_バス貨物_CNG,係数_バス貨物_軽油,係数_バス貨物_メタノール,係数_バス貨物_LPG),MATCH(AL982,【参考】排出ガスレベル!$AI$4:$AI$671,1),1,AR982):INDEX((係数_バス貨物_ガソリン,係数_バス貨物_CNG,係数_バス貨物_軽油,係数_バス貨物_メタノール,係数_バス貨物_LPG),MATCH(AL982+1,【参考】排出ガスレベル!$AI$4:$AI$671,1)-1,5,AR982),3,FALSE),IF(OR(AJ982=1,AJ982=2),VLOOKUP(AH982,INDEX((係数_乗用_ガソリン,係数_乗用_CNG,係数_乗用_軽油,係数_乗用_メタノール,係数_乗用_LPG),1,1,AR982):INDEX((係数_乗用_ガソリン,係数_乗用_CNG,係数_乗用_軽油,係数_乗用_メタノール,係数_乗用_LPG),125,5,AR982),3,FALSE))))))</f>
        <v/>
      </c>
      <c r="AP982" s="375" t="str">
        <f t="shared" si="443"/>
        <v/>
      </c>
      <c r="AQ982" s="444" t="str">
        <f t="shared" si="444"/>
        <v/>
      </c>
      <c r="AR982" s="375" t="str">
        <f t="shared" si="447"/>
        <v/>
      </c>
      <c r="AS982" s="377" t="str">
        <f t="shared" si="445"/>
        <v/>
      </c>
      <c r="AT982" s="378" t="str">
        <f t="shared" si="446"/>
        <v/>
      </c>
      <c r="AX982" s="625" t="b">
        <f t="shared" si="448"/>
        <v>0</v>
      </c>
      <c r="AY982" s="7" t="str">
        <f t="shared" si="449"/>
        <v>FALSEFALSEFALSE</v>
      </c>
      <c r="AZ982" s="626">
        <f t="shared" si="425"/>
        <v>0</v>
      </c>
      <c r="BA982" s="627" t="str">
        <f t="shared" si="426"/>
        <v/>
      </c>
      <c r="BB982" s="627">
        <f t="shared" si="427"/>
        <v>0</v>
      </c>
      <c r="BC982" s="690" t="str">
        <f t="shared" si="428"/>
        <v/>
      </c>
    </row>
    <row r="983" spans="1:55">
      <c r="A983" s="381">
        <v>927</v>
      </c>
      <c r="B983" s="117"/>
      <c r="C983" s="288"/>
      <c r="D983" s="289"/>
      <c r="E983" s="289"/>
      <c r="F983" s="290"/>
      <c r="G983" s="292"/>
      <c r="H983" s="116"/>
      <c r="I983" s="292"/>
      <c r="J983" s="116"/>
      <c r="K983" s="370" t="str">
        <f t="shared" si="419"/>
        <v/>
      </c>
      <c r="L983" s="370">
        <f t="shared" si="420"/>
        <v>0</v>
      </c>
      <c r="M983" s="370">
        <f t="shared" si="421"/>
        <v>0</v>
      </c>
      <c r="N983" s="371" t="str">
        <f t="shared" si="429"/>
        <v/>
      </c>
      <c r="O983" s="371" t="str">
        <f t="shared" si="430"/>
        <v/>
      </c>
      <c r="P983" s="371" t="str">
        <f t="shared" si="431"/>
        <v/>
      </c>
      <c r="Q983" s="371" t="str">
        <f t="shared" si="432"/>
        <v/>
      </c>
      <c r="R983" s="371" t="str">
        <f t="shared" si="433"/>
        <v/>
      </c>
      <c r="S983" s="371" t="str">
        <f t="shared" si="434"/>
        <v/>
      </c>
      <c r="T983" s="443" t="str">
        <f t="shared" si="422"/>
        <v/>
      </c>
      <c r="U983" s="539"/>
      <c r="V983" s="117"/>
      <c r="W983" s="118"/>
      <c r="X983" s="119"/>
      <c r="Y983" s="120"/>
      <c r="Z983" s="122"/>
      <c r="AA983" s="121"/>
      <c r="AB983" s="443" t="str">
        <f t="shared" si="423"/>
        <v/>
      </c>
      <c r="AC983" s="734" t="str">
        <f t="shared" si="424"/>
        <v/>
      </c>
      <c r="AD983" s="372"/>
      <c r="AE983" s="485"/>
      <c r="AF983" s="373" t="str">
        <f t="shared" si="435"/>
        <v/>
      </c>
      <c r="AG983" s="373" t="str">
        <f t="shared" si="436"/>
        <v/>
      </c>
      <c r="AH983" s="374" t="str">
        <f t="shared" si="437"/>
        <v/>
      </c>
      <c r="AI983" s="375" t="str">
        <f t="shared" si="438"/>
        <v/>
      </c>
      <c r="AJ983" s="375" t="str">
        <f t="shared" si="439"/>
        <v/>
      </c>
      <c r="AK983" s="375" t="str">
        <f t="shared" si="440"/>
        <v/>
      </c>
      <c r="AL983" s="375" t="str">
        <f t="shared" si="441"/>
        <v/>
      </c>
      <c r="AM983" s="375" t="str">
        <f t="shared" si="442"/>
        <v/>
      </c>
      <c r="AN983" s="376" t="str">
        <f>IF(AF983="","",IF(OR(AH983="",AH983="-"),"－",IF(OR(AM983=8,AM983=9),"",IF(OR(AJ983=3,AJ983=4,AJ983=5,AJ983=6),VLOOKUP(AH983,INDEX((係数_バス貨物_ガソリン,係数_バス貨物_CNG,係数_バス貨物_軽油,係数_バス貨物_メタノール,係数_バス貨物_LPG),MATCH(AL983,【参考】排出ガスレベル!$AI$4:$AI$671,1),1,AR983):INDEX((係数_バス貨物_ガソリン,係数_バス貨物_CNG,係数_バス貨物_軽油,係数_バス貨物_メタノール,係数_バス貨物_LPG),MATCH(AL983+1,【参考】排出ガスレベル!$AI$4:$AI$671,1)-1,5,AR983),2,FALSE),IF(OR(AJ983=1,AJ983=2),VLOOKUP(AH983,INDEX((係数_乗用_ガソリン,係数_乗用_CNG,係数_乗用_軽油,係数_乗用_メタノール,係数_乗用_LPG),1,1,AR983):INDEX((係数_乗用_ガソリン,係数_乗用_CNG,係数_乗用_軽油,係数_乗用_メタノール,係数_乗用_LPG),125,5,AR983),2,FALSE))))))</f>
        <v/>
      </c>
      <c r="AO983" s="376" t="str">
        <f>IF(T983="","",IF(OR(AH983="",AH983="-"),"－",IF(OR(AM983=8,AM983=9),"",IF(OR(AJ983=3,AJ983=4,AJ983=5,AJ983=6),VLOOKUP(AH983,INDEX((係数_バス貨物_ガソリン,係数_バス貨物_CNG,係数_バス貨物_軽油,係数_バス貨物_メタノール,係数_バス貨物_LPG),MATCH(AL983,【参考】排出ガスレベル!$AI$4:$AI$671,1),1,AR983):INDEX((係数_バス貨物_ガソリン,係数_バス貨物_CNG,係数_バス貨物_軽油,係数_バス貨物_メタノール,係数_バス貨物_LPG),MATCH(AL983+1,【参考】排出ガスレベル!$AI$4:$AI$671,1)-1,5,AR983),3,FALSE),IF(OR(AJ983=1,AJ983=2),VLOOKUP(AH983,INDEX((係数_乗用_ガソリン,係数_乗用_CNG,係数_乗用_軽油,係数_乗用_メタノール,係数_乗用_LPG),1,1,AR983):INDEX((係数_乗用_ガソリン,係数_乗用_CNG,係数_乗用_軽油,係数_乗用_メタノール,係数_乗用_LPG),125,5,AR983),3,FALSE))))))</f>
        <v/>
      </c>
      <c r="AP983" s="375" t="str">
        <f t="shared" si="443"/>
        <v/>
      </c>
      <c r="AQ983" s="444" t="str">
        <f t="shared" si="444"/>
        <v/>
      </c>
      <c r="AR983" s="375" t="str">
        <f t="shared" si="447"/>
        <v/>
      </c>
      <c r="AS983" s="377" t="str">
        <f t="shared" si="445"/>
        <v/>
      </c>
      <c r="AT983" s="378" t="str">
        <f t="shared" si="446"/>
        <v/>
      </c>
      <c r="AX983" s="625" t="b">
        <f t="shared" si="448"/>
        <v>0</v>
      </c>
      <c r="AY983" s="7" t="str">
        <f t="shared" si="449"/>
        <v>FALSEFALSEFALSE</v>
      </c>
      <c r="AZ983" s="626">
        <f t="shared" si="425"/>
        <v>0</v>
      </c>
      <c r="BA983" s="627" t="str">
        <f t="shared" si="426"/>
        <v/>
      </c>
      <c r="BB983" s="627">
        <f t="shared" si="427"/>
        <v>0</v>
      </c>
      <c r="BC983" s="690" t="str">
        <f t="shared" si="428"/>
        <v/>
      </c>
    </row>
    <row r="984" spans="1:55">
      <c r="A984" s="381">
        <v>928</v>
      </c>
      <c r="B984" s="117"/>
      <c r="C984" s="288"/>
      <c r="D984" s="289"/>
      <c r="E984" s="289"/>
      <c r="F984" s="290"/>
      <c r="G984" s="292"/>
      <c r="H984" s="116"/>
      <c r="I984" s="292"/>
      <c r="J984" s="116"/>
      <c r="K984" s="370" t="str">
        <f t="shared" si="419"/>
        <v/>
      </c>
      <c r="L984" s="370">
        <f t="shared" si="420"/>
        <v>0</v>
      </c>
      <c r="M984" s="370">
        <f t="shared" si="421"/>
        <v>0</v>
      </c>
      <c r="N984" s="371" t="str">
        <f t="shared" si="429"/>
        <v/>
      </c>
      <c r="O984" s="371" t="str">
        <f t="shared" si="430"/>
        <v/>
      </c>
      <c r="P984" s="371" t="str">
        <f t="shared" si="431"/>
        <v/>
      </c>
      <c r="Q984" s="371" t="str">
        <f t="shared" si="432"/>
        <v/>
      </c>
      <c r="R984" s="371" t="str">
        <f t="shared" si="433"/>
        <v/>
      </c>
      <c r="S984" s="371" t="str">
        <f t="shared" si="434"/>
        <v/>
      </c>
      <c r="T984" s="443" t="str">
        <f t="shared" si="422"/>
        <v/>
      </c>
      <c r="U984" s="539"/>
      <c r="V984" s="117"/>
      <c r="W984" s="118"/>
      <c r="X984" s="119"/>
      <c r="Y984" s="120"/>
      <c r="Z984" s="122"/>
      <c r="AA984" s="121"/>
      <c r="AB984" s="443" t="str">
        <f t="shared" si="423"/>
        <v/>
      </c>
      <c r="AC984" s="734" t="str">
        <f t="shared" si="424"/>
        <v/>
      </c>
      <c r="AD984" s="372"/>
      <c r="AE984" s="485"/>
      <c r="AF984" s="373" t="str">
        <f t="shared" si="435"/>
        <v/>
      </c>
      <c r="AG984" s="373" t="str">
        <f t="shared" si="436"/>
        <v/>
      </c>
      <c r="AH984" s="374" t="str">
        <f t="shared" si="437"/>
        <v/>
      </c>
      <c r="AI984" s="375" t="str">
        <f t="shared" si="438"/>
        <v/>
      </c>
      <c r="AJ984" s="375" t="str">
        <f t="shared" si="439"/>
        <v/>
      </c>
      <c r="AK984" s="375" t="str">
        <f t="shared" si="440"/>
        <v/>
      </c>
      <c r="AL984" s="375" t="str">
        <f t="shared" si="441"/>
        <v/>
      </c>
      <c r="AM984" s="375" t="str">
        <f t="shared" si="442"/>
        <v/>
      </c>
      <c r="AN984" s="376" t="str">
        <f>IF(AF984="","",IF(OR(AH984="",AH984="-"),"－",IF(OR(AM984=8,AM984=9),"",IF(OR(AJ984=3,AJ984=4,AJ984=5,AJ984=6),VLOOKUP(AH984,INDEX((係数_バス貨物_ガソリン,係数_バス貨物_CNG,係数_バス貨物_軽油,係数_バス貨物_メタノール,係数_バス貨物_LPG),MATCH(AL984,【参考】排出ガスレベル!$AI$4:$AI$671,1),1,AR984):INDEX((係数_バス貨物_ガソリン,係数_バス貨物_CNG,係数_バス貨物_軽油,係数_バス貨物_メタノール,係数_バス貨物_LPG),MATCH(AL984+1,【参考】排出ガスレベル!$AI$4:$AI$671,1)-1,5,AR984),2,FALSE),IF(OR(AJ984=1,AJ984=2),VLOOKUP(AH984,INDEX((係数_乗用_ガソリン,係数_乗用_CNG,係数_乗用_軽油,係数_乗用_メタノール,係数_乗用_LPG),1,1,AR984):INDEX((係数_乗用_ガソリン,係数_乗用_CNG,係数_乗用_軽油,係数_乗用_メタノール,係数_乗用_LPG),125,5,AR984),2,FALSE))))))</f>
        <v/>
      </c>
      <c r="AO984" s="376" t="str">
        <f>IF(T984="","",IF(OR(AH984="",AH984="-"),"－",IF(OR(AM984=8,AM984=9),"",IF(OR(AJ984=3,AJ984=4,AJ984=5,AJ984=6),VLOOKUP(AH984,INDEX((係数_バス貨物_ガソリン,係数_バス貨物_CNG,係数_バス貨物_軽油,係数_バス貨物_メタノール,係数_バス貨物_LPG),MATCH(AL984,【参考】排出ガスレベル!$AI$4:$AI$671,1),1,AR984):INDEX((係数_バス貨物_ガソリン,係数_バス貨物_CNG,係数_バス貨物_軽油,係数_バス貨物_メタノール,係数_バス貨物_LPG),MATCH(AL984+1,【参考】排出ガスレベル!$AI$4:$AI$671,1)-1,5,AR984),3,FALSE),IF(OR(AJ984=1,AJ984=2),VLOOKUP(AH984,INDEX((係数_乗用_ガソリン,係数_乗用_CNG,係数_乗用_軽油,係数_乗用_メタノール,係数_乗用_LPG),1,1,AR984):INDEX((係数_乗用_ガソリン,係数_乗用_CNG,係数_乗用_軽油,係数_乗用_メタノール,係数_乗用_LPG),125,5,AR984),3,FALSE))))))</f>
        <v/>
      </c>
      <c r="AP984" s="375" t="str">
        <f t="shared" si="443"/>
        <v/>
      </c>
      <c r="AQ984" s="444" t="str">
        <f t="shared" si="444"/>
        <v/>
      </c>
      <c r="AR984" s="375" t="str">
        <f t="shared" si="447"/>
        <v/>
      </c>
      <c r="AS984" s="377" t="str">
        <f t="shared" si="445"/>
        <v/>
      </c>
      <c r="AT984" s="378" t="str">
        <f t="shared" si="446"/>
        <v/>
      </c>
      <c r="AX984" s="625" t="b">
        <f t="shared" si="448"/>
        <v>0</v>
      </c>
      <c r="AY984" s="7" t="str">
        <f t="shared" si="449"/>
        <v>FALSEFALSEFALSE</v>
      </c>
      <c r="AZ984" s="626">
        <f t="shared" si="425"/>
        <v>0</v>
      </c>
      <c r="BA984" s="627" t="str">
        <f t="shared" si="426"/>
        <v/>
      </c>
      <c r="BB984" s="627">
        <f t="shared" si="427"/>
        <v>0</v>
      </c>
      <c r="BC984" s="690" t="str">
        <f t="shared" si="428"/>
        <v/>
      </c>
    </row>
    <row r="985" spans="1:55">
      <c r="A985" s="381">
        <v>929</v>
      </c>
      <c r="B985" s="117"/>
      <c r="C985" s="288"/>
      <c r="D985" s="289"/>
      <c r="E985" s="289"/>
      <c r="F985" s="290"/>
      <c r="G985" s="292"/>
      <c r="H985" s="116"/>
      <c r="I985" s="292"/>
      <c r="J985" s="116"/>
      <c r="K985" s="370" t="str">
        <f t="shared" si="419"/>
        <v/>
      </c>
      <c r="L985" s="370">
        <f t="shared" si="420"/>
        <v>0</v>
      </c>
      <c r="M985" s="370">
        <f t="shared" si="421"/>
        <v>0</v>
      </c>
      <c r="N985" s="371" t="str">
        <f t="shared" si="429"/>
        <v/>
      </c>
      <c r="O985" s="371" t="str">
        <f t="shared" si="430"/>
        <v/>
      </c>
      <c r="P985" s="371" t="str">
        <f t="shared" si="431"/>
        <v/>
      </c>
      <c r="Q985" s="371" t="str">
        <f t="shared" si="432"/>
        <v/>
      </c>
      <c r="R985" s="371" t="str">
        <f t="shared" si="433"/>
        <v/>
      </c>
      <c r="S985" s="371" t="str">
        <f t="shared" si="434"/>
        <v/>
      </c>
      <c r="T985" s="443" t="str">
        <f t="shared" si="422"/>
        <v/>
      </c>
      <c r="U985" s="539"/>
      <c r="V985" s="117"/>
      <c r="W985" s="118"/>
      <c r="X985" s="119"/>
      <c r="Y985" s="120"/>
      <c r="Z985" s="122"/>
      <c r="AA985" s="121"/>
      <c r="AB985" s="443" t="str">
        <f t="shared" si="423"/>
        <v/>
      </c>
      <c r="AC985" s="734" t="str">
        <f t="shared" si="424"/>
        <v/>
      </c>
      <c r="AD985" s="372"/>
      <c r="AE985" s="485"/>
      <c r="AF985" s="373" t="str">
        <f t="shared" si="435"/>
        <v/>
      </c>
      <c r="AG985" s="373" t="str">
        <f t="shared" si="436"/>
        <v/>
      </c>
      <c r="AH985" s="374" t="str">
        <f t="shared" si="437"/>
        <v/>
      </c>
      <c r="AI985" s="375" t="str">
        <f t="shared" si="438"/>
        <v/>
      </c>
      <c r="AJ985" s="375" t="str">
        <f t="shared" si="439"/>
        <v/>
      </c>
      <c r="AK985" s="375" t="str">
        <f t="shared" si="440"/>
        <v/>
      </c>
      <c r="AL985" s="375" t="str">
        <f t="shared" si="441"/>
        <v/>
      </c>
      <c r="AM985" s="375" t="str">
        <f t="shared" si="442"/>
        <v/>
      </c>
      <c r="AN985" s="376" t="str">
        <f>IF(AF985="","",IF(OR(AH985="",AH985="-"),"－",IF(OR(AM985=8,AM985=9),"",IF(OR(AJ985=3,AJ985=4,AJ985=5,AJ985=6),VLOOKUP(AH985,INDEX((係数_バス貨物_ガソリン,係数_バス貨物_CNG,係数_バス貨物_軽油,係数_バス貨物_メタノール,係数_バス貨物_LPG),MATCH(AL985,【参考】排出ガスレベル!$AI$4:$AI$671,1),1,AR985):INDEX((係数_バス貨物_ガソリン,係数_バス貨物_CNG,係数_バス貨物_軽油,係数_バス貨物_メタノール,係数_バス貨物_LPG),MATCH(AL985+1,【参考】排出ガスレベル!$AI$4:$AI$671,1)-1,5,AR985),2,FALSE),IF(OR(AJ985=1,AJ985=2),VLOOKUP(AH985,INDEX((係数_乗用_ガソリン,係数_乗用_CNG,係数_乗用_軽油,係数_乗用_メタノール,係数_乗用_LPG),1,1,AR985):INDEX((係数_乗用_ガソリン,係数_乗用_CNG,係数_乗用_軽油,係数_乗用_メタノール,係数_乗用_LPG),125,5,AR985),2,FALSE))))))</f>
        <v/>
      </c>
      <c r="AO985" s="376" t="str">
        <f>IF(T985="","",IF(OR(AH985="",AH985="-"),"－",IF(OR(AM985=8,AM985=9),"",IF(OR(AJ985=3,AJ985=4,AJ985=5,AJ985=6),VLOOKUP(AH985,INDEX((係数_バス貨物_ガソリン,係数_バス貨物_CNG,係数_バス貨物_軽油,係数_バス貨物_メタノール,係数_バス貨物_LPG),MATCH(AL985,【参考】排出ガスレベル!$AI$4:$AI$671,1),1,AR985):INDEX((係数_バス貨物_ガソリン,係数_バス貨物_CNG,係数_バス貨物_軽油,係数_バス貨物_メタノール,係数_バス貨物_LPG),MATCH(AL985+1,【参考】排出ガスレベル!$AI$4:$AI$671,1)-1,5,AR985),3,FALSE),IF(OR(AJ985=1,AJ985=2),VLOOKUP(AH985,INDEX((係数_乗用_ガソリン,係数_乗用_CNG,係数_乗用_軽油,係数_乗用_メタノール,係数_乗用_LPG),1,1,AR985):INDEX((係数_乗用_ガソリン,係数_乗用_CNG,係数_乗用_軽油,係数_乗用_メタノール,係数_乗用_LPG),125,5,AR985),3,FALSE))))))</f>
        <v/>
      </c>
      <c r="AP985" s="375" t="str">
        <f t="shared" si="443"/>
        <v/>
      </c>
      <c r="AQ985" s="444" t="str">
        <f t="shared" si="444"/>
        <v/>
      </c>
      <c r="AR985" s="375" t="str">
        <f t="shared" si="447"/>
        <v/>
      </c>
      <c r="AS985" s="377" t="str">
        <f t="shared" si="445"/>
        <v/>
      </c>
      <c r="AT985" s="378" t="str">
        <f t="shared" si="446"/>
        <v/>
      </c>
      <c r="AX985" s="625" t="b">
        <f t="shared" si="448"/>
        <v>0</v>
      </c>
      <c r="AY985" s="7" t="str">
        <f t="shared" si="449"/>
        <v>FALSEFALSEFALSE</v>
      </c>
      <c r="AZ985" s="626">
        <f t="shared" si="425"/>
        <v>0</v>
      </c>
      <c r="BA985" s="627" t="str">
        <f t="shared" si="426"/>
        <v/>
      </c>
      <c r="BB985" s="627">
        <f t="shared" si="427"/>
        <v>0</v>
      </c>
      <c r="BC985" s="690" t="str">
        <f t="shared" si="428"/>
        <v/>
      </c>
    </row>
    <row r="986" spans="1:55">
      <c r="A986" s="381">
        <v>930</v>
      </c>
      <c r="B986" s="117"/>
      <c r="C986" s="288"/>
      <c r="D986" s="289"/>
      <c r="E986" s="289"/>
      <c r="F986" s="290"/>
      <c r="G986" s="292"/>
      <c r="H986" s="116"/>
      <c r="I986" s="292"/>
      <c r="J986" s="116"/>
      <c r="K986" s="370" t="str">
        <f t="shared" si="419"/>
        <v/>
      </c>
      <c r="L986" s="370">
        <f t="shared" si="420"/>
        <v>0</v>
      </c>
      <c r="M986" s="370">
        <f t="shared" si="421"/>
        <v>0</v>
      </c>
      <c r="N986" s="371" t="str">
        <f t="shared" si="429"/>
        <v/>
      </c>
      <c r="O986" s="371" t="str">
        <f t="shared" si="430"/>
        <v/>
      </c>
      <c r="P986" s="371" t="str">
        <f t="shared" si="431"/>
        <v/>
      </c>
      <c r="Q986" s="371" t="str">
        <f t="shared" si="432"/>
        <v/>
      </c>
      <c r="R986" s="371" t="str">
        <f t="shared" si="433"/>
        <v/>
      </c>
      <c r="S986" s="371" t="str">
        <f t="shared" si="434"/>
        <v/>
      </c>
      <c r="T986" s="443" t="str">
        <f t="shared" si="422"/>
        <v/>
      </c>
      <c r="U986" s="539"/>
      <c r="V986" s="117"/>
      <c r="W986" s="118"/>
      <c r="X986" s="119"/>
      <c r="Y986" s="120"/>
      <c r="Z986" s="122"/>
      <c r="AA986" s="121"/>
      <c r="AB986" s="443" t="str">
        <f t="shared" si="423"/>
        <v/>
      </c>
      <c r="AC986" s="734" t="str">
        <f t="shared" si="424"/>
        <v/>
      </c>
      <c r="AD986" s="372"/>
      <c r="AE986" s="485"/>
      <c r="AF986" s="373" t="str">
        <f t="shared" si="435"/>
        <v/>
      </c>
      <c r="AG986" s="373" t="str">
        <f t="shared" si="436"/>
        <v/>
      </c>
      <c r="AH986" s="374" t="str">
        <f t="shared" si="437"/>
        <v/>
      </c>
      <c r="AI986" s="375" t="str">
        <f t="shared" si="438"/>
        <v/>
      </c>
      <c r="AJ986" s="375" t="str">
        <f t="shared" si="439"/>
        <v/>
      </c>
      <c r="AK986" s="375" t="str">
        <f t="shared" si="440"/>
        <v/>
      </c>
      <c r="AL986" s="375" t="str">
        <f t="shared" si="441"/>
        <v/>
      </c>
      <c r="AM986" s="375" t="str">
        <f t="shared" si="442"/>
        <v/>
      </c>
      <c r="AN986" s="376" t="str">
        <f>IF(AF986="","",IF(OR(AH986="",AH986="-"),"－",IF(OR(AM986=8,AM986=9),"",IF(OR(AJ986=3,AJ986=4,AJ986=5,AJ986=6),VLOOKUP(AH986,INDEX((係数_バス貨物_ガソリン,係数_バス貨物_CNG,係数_バス貨物_軽油,係数_バス貨物_メタノール,係数_バス貨物_LPG),MATCH(AL986,【参考】排出ガスレベル!$AI$4:$AI$671,1),1,AR986):INDEX((係数_バス貨物_ガソリン,係数_バス貨物_CNG,係数_バス貨物_軽油,係数_バス貨物_メタノール,係数_バス貨物_LPG),MATCH(AL986+1,【参考】排出ガスレベル!$AI$4:$AI$671,1)-1,5,AR986),2,FALSE),IF(OR(AJ986=1,AJ986=2),VLOOKUP(AH986,INDEX((係数_乗用_ガソリン,係数_乗用_CNG,係数_乗用_軽油,係数_乗用_メタノール,係数_乗用_LPG),1,1,AR986):INDEX((係数_乗用_ガソリン,係数_乗用_CNG,係数_乗用_軽油,係数_乗用_メタノール,係数_乗用_LPG),125,5,AR986),2,FALSE))))))</f>
        <v/>
      </c>
      <c r="AO986" s="376" t="str">
        <f>IF(T986="","",IF(OR(AH986="",AH986="-"),"－",IF(OR(AM986=8,AM986=9),"",IF(OR(AJ986=3,AJ986=4,AJ986=5,AJ986=6),VLOOKUP(AH986,INDEX((係数_バス貨物_ガソリン,係数_バス貨物_CNG,係数_バス貨物_軽油,係数_バス貨物_メタノール,係数_バス貨物_LPG),MATCH(AL986,【参考】排出ガスレベル!$AI$4:$AI$671,1),1,AR986):INDEX((係数_バス貨物_ガソリン,係数_バス貨物_CNG,係数_バス貨物_軽油,係数_バス貨物_メタノール,係数_バス貨物_LPG),MATCH(AL986+1,【参考】排出ガスレベル!$AI$4:$AI$671,1)-1,5,AR986),3,FALSE),IF(OR(AJ986=1,AJ986=2),VLOOKUP(AH986,INDEX((係数_乗用_ガソリン,係数_乗用_CNG,係数_乗用_軽油,係数_乗用_メタノール,係数_乗用_LPG),1,1,AR986):INDEX((係数_乗用_ガソリン,係数_乗用_CNG,係数_乗用_軽油,係数_乗用_メタノール,係数_乗用_LPG),125,5,AR986),3,FALSE))))))</f>
        <v/>
      </c>
      <c r="AP986" s="375" t="str">
        <f t="shared" si="443"/>
        <v/>
      </c>
      <c r="AQ986" s="444" t="str">
        <f t="shared" si="444"/>
        <v/>
      </c>
      <c r="AR986" s="375" t="str">
        <f t="shared" si="447"/>
        <v/>
      </c>
      <c r="AS986" s="377" t="str">
        <f t="shared" si="445"/>
        <v/>
      </c>
      <c r="AT986" s="378" t="str">
        <f t="shared" si="446"/>
        <v/>
      </c>
      <c r="AX986" s="625" t="b">
        <f t="shared" si="448"/>
        <v>0</v>
      </c>
      <c r="AY986" s="7" t="str">
        <f t="shared" si="449"/>
        <v>FALSEFALSEFALSE</v>
      </c>
      <c r="AZ986" s="626">
        <f t="shared" si="425"/>
        <v>0</v>
      </c>
      <c r="BA986" s="627" t="str">
        <f t="shared" si="426"/>
        <v/>
      </c>
      <c r="BB986" s="627">
        <f t="shared" si="427"/>
        <v>0</v>
      </c>
      <c r="BC986" s="690" t="str">
        <f t="shared" si="428"/>
        <v/>
      </c>
    </row>
    <row r="987" spans="1:55">
      <c r="A987" s="381">
        <v>931</v>
      </c>
      <c r="B987" s="117"/>
      <c r="C987" s="288"/>
      <c r="D987" s="289"/>
      <c r="E987" s="289"/>
      <c r="F987" s="290"/>
      <c r="G987" s="292"/>
      <c r="H987" s="116"/>
      <c r="I987" s="292"/>
      <c r="J987" s="116"/>
      <c r="K987" s="370" t="str">
        <f t="shared" si="419"/>
        <v/>
      </c>
      <c r="L987" s="370">
        <f t="shared" si="420"/>
        <v>0</v>
      </c>
      <c r="M987" s="370">
        <f t="shared" si="421"/>
        <v>0</v>
      </c>
      <c r="N987" s="371" t="str">
        <f t="shared" si="429"/>
        <v/>
      </c>
      <c r="O987" s="371" t="str">
        <f t="shared" si="430"/>
        <v/>
      </c>
      <c r="P987" s="371" t="str">
        <f t="shared" si="431"/>
        <v/>
      </c>
      <c r="Q987" s="371" t="str">
        <f t="shared" si="432"/>
        <v/>
      </c>
      <c r="R987" s="371" t="str">
        <f t="shared" si="433"/>
        <v/>
      </c>
      <c r="S987" s="371" t="str">
        <f t="shared" si="434"/>
        <v/>
      </c>
      <c r="T987" s="443" t="str">
        <f t="shared" si="422"/>
        <v/>
      </c>
      <c r="U987" s="539"/>
      <c r="V987" s="117"/>
      <c r="W987" s="118"/>
      <c r="X987" s="119"/>
      <c r="Y987" s="120"/>
      <c r="Z987" s="122"/>
      <c r="AA987" s="121"/>
      <c r="AB987" s="443" t="str">
        <f t="shared" si="423"/>
        <v/>
      </c>
      <c r="AC987" s="734" t="str">
        <f t="shared" si="424"/>
        <v/>
      </c>
      <c r="AD987" s="372"/>
      <c r="AE987" s="485"/>
      <c r="AF987" s="373" t="str">
        <f t="shared" si="435"/>
        <v/>
      </c>
      <c r="AG987" s="373" t="str">
        <f t="shared" si="436"/>
        <v/>
      </c>
      <c r="AH987" s="374" t="str">
        <f t="shared" si="437"/>
        <v/>
      </c>
      <c r="AI987" s="375" t="str">
        <f t="shared" si="438"/>
        <v/>
      </c>
      <c r="AJ987" s="375" t="str">
        <f t="shared" si="439"/>
        <v/>
      </c>
      <c r="AK987" s="375" t="str">
        <f t="shared" si="440"/>
        <v/>
      </c>
      <c r="AL987" s="375" t="str">
        <f t="shared" si="441"/>
        <v/>
      </c>
      <c r="AM987" s="375" t="str">
        <f t="shared" si="442"/>
        <v/>
      </c>
      <c r="AN987" s="376" t="str">
        <f>IF(AF987="","",IF(OR(AH987="",AH987="-"),"－",IF(OR(AM987=8,AM987=9),"",IF(OR(AJ987=3,AJ987=4,AJ987=5,AJ987=6),VLOOKUP(AH987,INDEX((係数_バス貨物_ガソリン,係数_バス貨物_CNG,係数_バス貨物_軽油,係数_バス貨物_メタノール,係数_バス貨物_LPG),MATCH(AL987,【参考】排出ガスレベル!$AI$4:$AI$671,1),1,AR987):INDEX((係数_バス貨物_ガソリン,係数_バス貨物_CNG,係数_バス貨物_軽油,係数_バス貨物_メタノール,係数_バス貨物_LPG),MATCH(AL987+1,【参考】排出ガスレベル!$AI$4:$AI$671,1)-1,5,AR987),2,FALSE),IF(OR(AJ987=1,AJ987=2),VLOOKUP(AH987,INDEX((係数_乗用_ガソリン,係数_乗用_CNG,係数_乗用_軽油,係数_乗用_メタノール,係数_乗用_LPG),1,1,AR987):INDEX((係数_乗用_ガソリン,係数_乗用_CNG,係数_乗用_軽油,係数_乗用_メタノール,係数_乗用_LPG),125,5,AR987),2,FALSE))))))</f>
        <v/>
      </c>
      <c r="AO987" s="376" t="str">
        <f>IF(T987="","",IF(OR(AH987="",AH987="-"),"－",IF(OR(AM987=8,AM987=9),"",IF(OR(AJ987=3,AJ987=4,AJ987=5,AJ987=6),VLOOKUP(AH987,INDEX((係数_バス貨物_ガソリン,係数_バス貨物_CNG,係数_バス貨物_軽油,係数_バス貨物_メタノール,係数_バス貨物_LPG),MATCH(AL987,【参考】排出ガスレベル!$AI$4:$AI$671,1),1,AR987):INDEX((係数_バス貨物_ガソリン,係数_バス貨物_CNG,係数_バス貨物_軽油,係数_バス貨物_メタノール,係数_バス貨物_LPG),MATCH(AL987+1,【参考】排出ガスレベル!$AI$4:$AI$671,1)-1,5,AR987),3,FALSE),IF(OR(AJ987=1,AJ987=2),VLOOKUP(AH987,INDEX((係数_乗用_ガソリン,係数_乗用_CNG,係数_乗用_軽油,係数_乗用_メタノール,係数_乗用_LPG),1,1,AR987):INDEX((係数_乗用_ガソリン,係数_乗用_CNG,係数_乗用_軽油,係数_乗用_メタノール,係数_乗用_LPG),125,5,AR987),3,FALSE))))))</f>
        <v/>
      </c>
      <c r="AP987" s="375" t="str">
        <f t="shared" si="443"/>
        <v/>
      </c>
      <c r="AQ987" s="444" t="str">
        <f t="shared" si="444"/>
        <v/>
      </c>
      <c r="AR987" s="375" t="str">
        <f t="shared" si="447"/>
        <v/>
      </c>
      <c r="AS987" s="377" t="str">
        <f t="shared" si="445"/>
        <v/>
      </c>
      <c r="AT987" s="378" t="str">
        <f t="shared" si="446"/>
        <v/>
      </c>
      <c r="AX987" s="625" t="b">
        <f t="shared" si="448"/>
        <v>0</v>
      </c>
      <c r="AY987" s="7" t="str">
        <f t="shared" si="449"/>
        <v>FALSEFALSEFALSE</v>
      </c>
      <c r="AZ987" s="626">
        <f t="shared" si="425"/>
        <v>0</v>
      </c>
      <c r="BA987" s="627" t="str">
        <f t="shared" si="426"/>
        <v/>
      </c>
      <c r="BB987" s="627">
        <f t="shared" si="427"/>
        <v>0</v>
      </c>
      <c r="BC987" s="690" t="str">
        <f t="shared" si="428"/>
        <v/>
      </c>
    </row>
    <row r="988" spans="1:55">
      <c r="A988" s="381">
        <v>932</v>
      </c>
      <c r="B988" s="117"/>
      <c r="C988" s="288"/>
      <c r="D988" s="289"/>
      <c r="E988" s="289"/>
      <c r="F988" s="290"/>
      <c r="G988" s="292"/>
      <c r="H988" s="116"/>
      <c r="I988" s="292"/>
      <c r="J988" s="116"/>
      <c r="K988" s="370" t="str">
        <f t="shared" si="419"/>
        <v/>
      </c>
      <c r="L988" s="370">
        <f t="shared" si="420"/>
        <v>0</v>
      </c>
      <c r="M988" s="370">
        <f t="shared" si="421"/>
        <v>0</v>
      </c>
      <c r="N988" s="371" t="str">
        <f t="shared" si="429"/>
        <v/>
      </c>
      <c r="O988" s="371" t="str">
        <f t="shared" si="430"/>
        <v/>
      </c>
      <c r="P988" s="371" t="str">
        <f t="shared" si="431"/>
        <v/>
      </c>
      <c r="Q988" s="371" t="str">
        <f t="shared" si="432"/>
        <v/>
      </c>
      <c r="R988" s="371" t="str">
        <f t="shared" si="433"/>
        <v/>
      </c>
      <c r="S988" s="371" t="str">
        <f t="shared" si="434"/>
        <v/>
      </c>
      <c r="T988" s="443" t="str">
        <f t="shared" si="422"/>
        <v/>
      </c>
      <c r="U988" s="539"/>
      <c r="V988" s="117"/>
      <c r="W988" s="118"/>
      <c r="X988" s="119"/>
      <c r="Y988" s="120"/>
      <c r="Z988" s="122"/>
      <c r="AA988" s="121"/>
      <c r="AB988" s="443" t="str">
        <f t="shared" si="423"/>
        <v/>
      </c>
      <c r="AC988" s="734" t="str">
        <f t="shared" si="424"/>
        <v/>
      </c>
      <c r="AD988" s="372"/>
      <c r="AE988" s="485"/>
      <c r="AF988" s="373" t="str">
        <f t="shared" si="435"/>
        <v/>
      </c>
      <c r="AG988" s="373" t="str">
        <f t="shared" si="436"/>
        <v/>
      </c>
      <c r="AH988" s="374" t="str">
        <f t="shared" si="437"/>
        <v/>
      </c>
      <c r="AI988" s="375" t="str">
        <f t="shared" si="438"/>
        <v/>
      </c>
      <c r="AJ988" s="375" t="str">
        <f t="shared" si="439"/>
        <v/>
      </c>
      <c r="AK988" s="375" t="str">
        <f t="shared" si="440"/>
        <v/>
      </c>
      <c r="AL988" s="375" t="str">
        <f t="shared" si="441"/>
        <v/>
      </c>
      <c r="AM988" s="375" t="str">
        <f t="shared" si="442"/>
        <v/>
      </c>
      <c r="AN988" s="376" t="str">
        <f>IF(AF988="","",IF(OR(AH988="",AH988="-"),"－",IF(OR(AM988=8,AM988=9),"",IF(OR(AJ988=3,AJ988=4,AJ988=5,AJ988=6),VLOOKUP(AH988,INDEX((係数_バス貨物_ガソリン,係数_バス貨物_CNG,係数_バス貨物_軽油,係数_バス貨物_メタノール,係数_バス貨物_LPG),MATCH(AL988,【参考】排出ガスレベル!$AI$4:$AI$671,1),1,AR988):INDEX((係数_バス貨物_ガソリン,係数_バス貨物_CNG,係数_バス貨物_軽油,係数_バス貨物_メタノール,係数_バス貨物_LPG),MATCH(AL988+1,【参考】排出ガスレベル!$AI$4:$AI$671,1)-1,5,AR988),2,FALSE),IF(OR(AJ988=1,AJ988=2),VLOOKUP(AH988,INDEX((係数_乗用_ガソリン,係数_乗用_CNG,係数_乗用_軽油,係数_乗用_メタノール,係数_乗用_LPG),1,1,AR988):INDEX((係数_乗用_ガソリン,係数_乗用_CNG,係数_乗用_軽油,係数_乗用_メタノール,係数_乗用_LPG),125,5,AR988),2,FALSE))))))</f>
        <v/>
      </c>
      <c r="AO988" s="376" t="str">
        <f>IF(T988="","",IF(OR(AH988="",AH988="-"),"－",IF(OR(AM988=8,AM988=9),"",IF(OR(AJ988=3,AJ988=4,AJ988=5,AJ988=6),VLOOKUP(AH988,INDEX((係数_バス貨物_ガソリン,係数_バス貨物_CNG,係数_バス貨物_軽油,係数_バス貨物_メタノール,係数_バス貨物_LPG),MATCH(AL988,【参考】排出ガスレベル!$AI$4:$AI$671,1),1,AR988):INDEX((係数_バス貨物_ガソリン,係数_バス貨物_CNG,係数_バス貨物_軽油,係数_バス貨物_メタノール,係数_バス貨物_LPG),MATCH(AL988+1,【参考】排出ガスレベル!$AI$4:$AI$671,1)-1,5,AR988),3,FALSE),IF(OR(AJ988=1,AJ988=2),VLOOKUP(AH988,INDEX((係数_乗用_ガソリン,係数_乗用_CNG,係数_乗用_軽油,係数_乗用_メタノール,係数_乗用_LPG),1,1,AR988):INDEX((係数_乗用_ガソリン,係数_乗用_CNG,係数_乗用_軽油,係数_乗用_メタノール,係数_乗用_LPG),125,5,AR988),3,FALSE))))))</f>
        <v/>
      </c>
      <c r="AP988" s="375" t="str">
        <f t="shared" si="443"/>
        <v/>
      </c>
      <c r="AQ988" s="444" t="str">
        <f t="shared" si="444"/>
        <v/>
      </c>
      <c r="AR988" s="375" t="str">
        <f t="shared" si="447"/>
        <v/>
      </c>
      <c r="AS988" s="377" t="str">
        <f t="shared" si="445"/>
        <v/>
      </c>
      <c r="AT988" s="378" t="str">
        <f t="shared" si="446"/>
        <v/>
      </c>
      <c r="AX988" s="625" t="b">
        <f t="shared" si="448"/>
        <v>0</v>
      </c>
      <c r="AY988" s="7" t="str">
        <f t="shared" si="449"/>
        <v>FALSEFALSEFALSE</v>
      </c>
      <c r="AZ988" s="626">
        <f t="shared" si="425"/>
        <v>0</v>
      </c>
      <c r="BA988" s="627" t="str">
        <f t="shared" si="426"/>
        <v/>
      </c>
      <c r="BB988" s="627">
        <f t="shared" si="427"/>
        <v>0</v>
      </c>
      <c r="BC988" s="690" t="str">
        <f t="shared" si="428"/>
        <v/>
      </c>
    </row>
    <row r="989" spans="1:55">
      <c r="A989" s="381">
        <v>933</v>
      </c>
      <c r="B989" s="117"/>
      <c r="C989" s="288"/>
      <c r="D989" s="289"/>
      <c r="E989" s="289"/>
      <c r="F989" s="290"/>
      <c r="G989" s="292"/>
      <c r="H989" s="116"/>
      <c r="I989" s="292"/>
      <c r="J989" s="116"/>
      <c r="K989" s="370" t="str">
        <f t="shared" si="419"/>
        <v/>
      </c>
      <c r="L989" s="370">
        <f t="shared" si="420"/>
        <v>0</v>
      </c>
      <c r="M989" s="370">
        <f t="shared" si="421"/>
        <v>0</v>
      </c>
      <c r="N989" s="371" t="str">
        <f t="shared" si="429"/>
        <v/>
      </c>
      <c r="O989" s="371" t="str">
        <f t="shared" si="430"/>
        <v/>
      </c>
      <c r="P989" s="371" t="str">
        <f t="shared" si="431"/>
        <v/>
      </c>
      <c r="Q989" s="371" t="str">
        <f t="shared" si="432"/>
        <v/>
      </c>
      <c r="R989" s="371" t="str">
        <f t="shared" si="433"/>
        <v/>
      </c>
      <c r="S989" s="371" t="str">
        <f t="shared" si="434"/>
        <v/>
      </c>
      <c r="T989" s="443" t="str">
        <f t="shared" si="422"/>
        <v/>
      </c>
      <c r="U989" s="539"/>
      <c r="V989" s="117"/>
      <c r="W989" s="118"/>
      <c r="X989" s="119"/>
      <c r="Y989" s="120"/>
      <c r="Z989" s="122"/>
      <c r="AA989" s="121"/>
      <c r="AB989" s="443" t="str">
        <f t="shared" si="423"/>
        <v/>
      </c>
      <c r="AC989" s="734" t="str">
        <f t="shared" si="424"/>
        <v/>
      </c>
      <c r="AD989" s="372"/>
      <c r="AE989" s="485"/>
      <c r="AF989" s="373" t="str">
        <f t="shared" si="435"/>
        <v/>
      </c>
      <c r="AG989" s="373" t="str">
        <f t="shared" si="436"/>
        <v/>
      </c>
      <c r="AH989" s="374" t="str">
        <f t="shared" si="437"/>
        <v/>
      </c>
      <c r="AI989" s="375" t="str">
        <f t="shared" si="438"/>
        <v/>
      </c>
      <c r="AJ989" s="375" t="str">
        <f t="shared" si="439"/>
        <v/>
      </c>
      <c r="AK989" s="375" t="str">
        <f t="shared" si="440"/>
        <v/>
      </c>
      <c r="AL989" s="375" t="str">
        <f t="shared" si="441"/>
        <v/>
      </c>
      <c r="AM989" s="375" t="str">
        <f t="shared" si="442"/>
        <v/>
      </c>
      <c r="AN989" s="376" t="str">
        <f>IF(AF989="","",IF(OR(AH989="",AH989="-"),"－",IF(OR(AM989=8,AM989=9),"",IF(OR(AJ989=3,AJ989=4,AJ989=5,AJ989=6),VLOOKUP(AH989,INDEX((係数_バス貨物_ガソリン,係数_バス貨物_CNG,係数_バス貨物_軽油,係数_バス貨物_メタノール,係数_バス貨物_LPG),MATCH(AL989,【参考】排出ガスレベル!$AI$4:$AI$671,1),1,AR989):INDEX((係数_バス貨物_ガソリン,係数_バス貨物_CNG,係数_バス貨物_軽油,係数_バス貨物_メタノール,係数_バス貨物_LPG),MATCH(AL989+1,【参考】排出ガスレベル!$AI$4:$AI$671,1)-1,5,AR989),2,FALSE),IF(OR(AJ989=1,AJ989=2),VLOOKUP(AH989,INDEX((係数_乗用_ガソリン,係数_乗用_CNG,係数_乗用_軽油,係数_乗用_メタノール,係数_乗用_LPG),1,1,AR989):INDEX((係数_乗用_ガソリン,係数_乗用_CNG,係数_乗用_軽油,係数_乗用_メタノール,係数_乗用_LPG),125,5,AR989),2,FALSE))))))</f>
        <v/>
      </c>
      <c r="AO989" s="376" t="str">
        <f>IF(T989="","",IF(OR(AH989="",AH989="-"),"－",IF(OR(AM989=8,AM989=9),"",IF(OR(AJ989=3,AJ989=4,AJ989=5,AJ989=6),VLOOKUP(AH989,INDEX((係数_バス貨物_ガソリン,係数_バス貨物_CNG,係数_バス貨物_軽油,係数_バス貨物_メタノール,係数_バス貨物_LPG),MATCH(AL989,【参考】排出ガスレベル!$AI$4:$AI$671,1),1,AR989):INDEX((係数_バス貨物_ガソリン,係数_バス貨物_CNG,係数_バス貨物_軽油,係数_バス貨物_メタノール,係数_バス貨物_LPG),MATCH(AL989+1,【参考】排出ガスレベル!$AI$4:$AI$671,1)-1,5,AR989),3,FALSE),IF(OR(AJ989=1,AJ989=2),VLOOKUP(AH989,INDEX((係数_乗用_ガソリン,係数_乗用_CNG,係数_乗用_軽油,係数_乗用_メタノール,係数_乗用_LPG),1,1,AR989):INDEX((係数_乗用_ガソリン,係数_乗用_CNG,係数_乗用_軽油,係数_乗用_メタノール,係数_乗用_LPG),125,5,AR989),3,FALSE))))))</f>
        <v/>
      </c>
      <c r="AP989" s="375" t="str">
        <f t="shared" si="443"/>
        <v/>
      </c>
      <c r="AQ989" s="444" t="str">
        <f t="shared" si="444"/>
        <v/>
      </c>
      <c r="AR989" s="375" t="str">
        <f t="shared" si="447"/>
        <v/>
      </c>
      <c r="AS989" s="377" t="str">
        <f t="shared" si="445"/>
        <v/>
      </c>
      <c r="AT989" s="378" t="str">
        <f t="shared" si="446"/>
        <v/>
      </c>
      <c r="AX989" s="625" t="b">
        <f t="shared" si="448"/>
        <v>0</v>
      </c>
      <c r="AY989" s="7" t="str">
        <f t="shared" si="449"/>
        <v>FALSEFALSEFALSE</v>
      </c>
      <c r="AZ989" s="626">
        <f t="shared" si="425"/>
        <v>0</v>
      </c>
      <c r="BA989" s="627" t="str">
        <f t="shared" si="426"/>
        <v/>
      </c>
      <c r="BB989" s="627">
        <f t="shared" si="427"/>
        <v>0</v>
      </c>
      <c r="BC989" s="690" t="str">
        <f t="shared" si="428"/>
        <v/>
      </c>
    </row>
    <row r="990" spans="1:55">
      <c r="A990" s="381">
        <v>934</v>
      </c>
      <c r="B990" s="117"/>
      <c r="C990" s="288"/>
      <c r="D990" s="289"/>
      <c r="E990" s="289"/>
      <c r="F990" s="290"/>
      <c r="G990" s="292"/>
      <c r="H990" s="116"/>
      <c r="I990" s="292"/>
      <c r="J990" s="116"/>
      <c r="K990" s="370" t="str">
        <f t="shared" si="419"/>
        <v/>
      </c>
      <c r="L990" s="370">
        <f t="shared" si="420"/>
        <v>0</v>
      </c>
      <c r="M990" s="370">
        <f t="shared" si="421"/>
        <v>0</v>
      </c>
      <c r="N990" s="371" t="str">
        <f t="shared" si="429"/>
        <v/>
      </c>
      <c r="O990" s="371" t="str">
        <f t="shared" si="430"/>
        <v/>
      </c>
      <c r="P990" s="371" t="str">
        <f t="shared" si="431"/>
        <v/>
      </c>
      <c r="Q990" s="371" t="str">
        <f t="shared" si="432"/>
        <v/>
      </c>
      <c r="R990" s="371" t="str">
        <f t="shared" si="433"/>
        <v/>
      </c>
      <c r="S990" s="371" t="str">
        <f t="shared" si="434"/>
        <v/>
      </c>
      <c r="T990" s="443" t="str">
        <f t="shared" si="422"/>
        <v/>
      </c>
      <c r="U990" s="539"/>
      <c r="V990" s="117"/>
      <c r="W990" s="118"/>
      <c r="X990" s="119"/>
      <c r="Y990" s="120"/>
      <c r="Z990" s="122"/>
      <c r="AA990" s="121"/>
      <c r="AB990" s="443" t="str">
        <f t="shared" si="423"/>
        <v/>
      </c>
      <c r="AC990" s="734" t="str">
        <f t="shared" si="424"/>
        <v/>
      </c>
      <c r="AD990" s="372"/>
      <c r="AE990" s="485"/>
      <c r="AF990" s="373" t="str">
        <f t="shared" si="435"/>
        <v/>
      </c>
      <c r="AG990" s="373" t="str">
        <f t="shared" si="436"/>
        <v/>
      </c>
      <c r="AH990" s="374" t="str">
        <f t="shared" si="437"/>
        <v/>
      </c>
      <c r="AI990" s="375" t="str">
        <f t="shared" si="438"/>
        <v/>
      </c>
      <c r="AJ990" s="375" t="str">
        <f t="shared" si="439"/>
        <v/>
      </c>
      <c r="AK990" s="375" t="str">
        <f t="shared" si="440"/>
        <v/>
      </c>
      <c r="AL990" s="375" t="str">
        <f t="shared" si="441"/>
        <v/>
      </c>
      <c r="AM990" s="375" t="str">
        <f t="shared" si="442"/>
        <v/>
      </c>
      <c r="AN990" s="376" t="str">
        <f>IF(AF990="","",IF(OR(AH990="",AH990="-"),"－",IF(OR(AM990=8,AM990=9),"",IF(OR(AJ990=3,AJ990=4,AJ990=5,AJ990=6),VLOOKUP(AH990,INDEX((係数_バス貨物_ガソリン,係数_バス貨物_CNG,係数_バス貨物_軽油,係数_バス貨物_メタノール,係数_バス貨物_LPG),MATCH(AL990,【参考】排出ガスレベル!$AI$4:$AI$671,1),1,AR990):INDEX((係数_バス貨物_ガソリン,係数_バス貨物_CNG,係数_バス貨物_軽油,係数_バス貨物_メタノール,係数_バス貨物_LPG),MATCH(AL990+1,【参考】排出ガスレベル!$AI$4:$AI$671,1)-1,5,AR990),2,FALSE),IF(OR(AJ990=1,AJ990=2),VLOOKUP(AH990,INDEX((係数_乗用_ガソリン,係数_乗用_CNG,係数_乗用_軽油,係数_乗用_メタノール,係数_乗用_LPG),1,1,AR990):INDEX((係数_乗用_ガソリン,係数_乗用_CNG,係数_乗用_軽油,係数_乗用_メタノール,係数_乗用_LPG),125,5,AR990),2,FALSE))))))</f>
        <v/>
      </c>
      <c r="AO990" s="376" t="str">
        <f>IF(T990="","",IF(OR(AH990="",AH990="-"),"－",IF(OR(AM990=8,AM990=9),"",IF(OR(AJ990=3,AJ990=4,AJ990=5,AJ990=6),VLOOKUP(AH990,INDEX((係数_バス貨物_ガソリン,係数_バス貨物_CNG,係数_バス貨物_軽油,係数_バス貨物_メタノール,係数_バス貨物_LPG),MATCH(AL990,【参考】排出ガスレベル!$AI$4:$AI$671,1),1,AR990):INDEX((係数_バス貨物_ガソリン,係数_バス貨物_CNG,係数_バス貨物_軽油,係数_バス貨物_メタノール,係数_バス貨物_LPG),MATCH(AL990+1,【参考】排出ガスレベル!$AI$4:$AI$671,1)-1,5,AR990),3,FALSE),IF(OR(AJ990=1,AJ990=2),VLOOKUP(AH990,INDEX((係数_乗用_ガソリン,係数_乗用_CNG,係数_乗用_軽油,係数_乗用_メタノール,係数_乗用_LPG),1,1,AR990):INDEX((係数_乗用_ガソリン,係数_乗用_CNG,係数_乗用_軽油,係数_乗用_メタノール,係数_乗用_LPG),125,5,AR990),3,FALSE))))))</f>
        <v/>
      </c>
      <c r="AP990" s="375" t="str">
        <f t="shared" si="443"/>
        <v/>
      </c>
      <c r="AQ990" s="444" t="str">
        <f t="shared" si="444"/>
        <v/>
      </c>
      <c r="AR990" s="375" t="str">
        <f t="shared" si="447"/>
        <v/>
      </c>
      <c r="AS990" s="377" t="str">
        <f t="shared" si="445"/>
        <v/>
      </c>
      <c r="AT990" s="378" t="str">
        <f t="shared" si="446"/>
        <v/>
      </c>
      <c r="AX990" s="625" t="b">
        <f t="shared" si="448"/>
        <v>0</v>
      </c>
      <c r="AY990" s="7" t="str">
        <f t="shared" si="449"/>
        <v>FALSEFALSEFALSE</v>
      </c>
      <c r="AZ990" s="626">
        <f t="shared" si="425"/>
        <v>0</v>
      </c>
      <c r="BA990" s="627" t="str">
        <f t="shared" si="426"/>
        <v/>
      </c>
      <c r="BB990" s="627">
        <f t="shared" si="427"/>
        <v>0</v>
      </c>
      <c r="BC990" s="690" t="str">
        <f t="shared" si="428"/>
        <v/>
      </c>
    </row>
    <row r="991" spans="1:55">
      <c r="A991" s="381">
        <v>935</v>
      </c>
      <c r="B991" s="117"/>
      <c r="C991" s="288"/>
      <c r="D991" s="289"/>
      <c r="E991" s="289"/>
      <c r="F991" s="290"/>
      <c r="G991" s="292"/>
      <c r="H991" s="116"/>
      <c r="I991" s="292"/>
      <c r="J991" s="116"/>
      <c r="K991" s="370" t="str">
        <f t="shared" si="419"/>
        <v/>
      </c>
      <c r="L991" s="370">
        <f t="shared" si="420"/>
        <v>0</v>
      </c>
      <c r="M991" s="370">
        <f t="shared" si="421"/>
        <v>0</v>
      </c>
      <c r="N991" s="371" t="str">
        <f t="shared" si="429"/>
        <v/>
      </c>
      <c r="O991" s="371" t="str">
        <f t="shared" si="430"/>
        <v/>
      </c>
      <c r="P991" s="371" t="str">
        <f t="shared" si="431"/>
        <v/>
      </c>
      <c r="Q991" s="371" t="str">
        <f t="shared" si="432"/>
        <v/>
      </c>
      <c r="R991" s="371" t="str">
        <f t="shared" si="433"/>
        <v/>
      </c>
      <c r="S991" s="371" t="str">
        <f t="shared" si="434"/>
        <v/>
      </c>
      <c r="T991" s="443" t="str">
        <f t="shared" si="422"/>
        <v/>
      </c>
      <c r="U991" s="539"/>
      <c r="V991" s="117"/>
      <c r="W991" s="118"/>
      <c r="X991" s="119"/>
      <c r="Y991" s="120"/>
      <c r="Z991" s="122"/>
      <c r="AA991" s="121"/>
      <c r="AB991" s="443" t="str">
        <f t="shared" si="423"/>
        <v/>
      </c>
      <c r="AC991" s="734" t="str">
        <f t="shared" si="424"/>
        <v/>
      </c>
      <c r="AD991" s="372"/>
      <c r="AE991" s="485"/>
      <c r="AF991" s="373" t="str">
        <f t="shared" si="435"/>
        <v/>
      </c>
      <c r="AG991" s="373" t="str">
        <f t="shared" si="436"/>
        <v/>
      </c>
      <c r="AH991" s="374" t="str">
        <f t="shared" si="437"/>
        <v/>
      </c>
      <c r="AI991" s="375" t="str">
        <f t="shared" si="438"/>
        <v/>
      </c>
      <c r="AJ991" s="375" t="str">
        <f t="shared" si="439"/>
        <v/>
      </c>
      <c r="AK991" s="375" t="str">
        <f t="shared" si="440"/>
        <v/>
      </c>
      <c r="AL991" s="375" t="str">
        <f t="shared" si="441"/>
        <v/>
      </c>
      <c r="AM991" s="375" t="str">
        <f t="shared" si="442"/>
        <v/>
      </c>
      <c r="AN991" s="376" t="str">
        <f>IF(AF991="","",IF(OR(AH991="",AH991="-"),"－",IF(OR(AM991=8,AM991=9),"",IF(OR(AJ991=3,AJ991=4,AJ991=5,AJ991=6),VLOOKUP(AH991,INDEX((係数_バス貨物_ガソリン,係数_バス貨物_CNG,係数_バス貨物_軽油,係数_バス貨物_メタノール,係数_バス貨物_LPG),MATCH(AL991,【参考】排出ガスレベル!$AI$4:$AI$671,1),1,AR991):INDEX((係数_バス貨物_ガソリン,係数_バス貨物_CNG,係数_バス貨物_軽油,係数_バス貨物_メタノール,係数_バス貨物_LPG),MATCH(AL991+1,【参考】排出ガスレベル!$AI$4:$AI$671,1)-1,5,AR991),2,FALSE),IF(OR(AJ991=1,AJ991=2),VLOOKUP(AH991,INDEX((係数_乗用_ガソリン,係数_乗用_CNG,係数_乗用_軽油,係数_乗用_メタノール,係数_乗用_LPG),1,1,AR991):INDEX((係数_乗用_ガソリン,係数_乗用_CNG,係数_乗用_軽油,係数_乗用_メタノール,係数_乗用_LPG),125,5,AR991),2,FALSE))))))</f>
        <v/>
      </c>
      <c r="AO991" s="376" t="str">
        <f>IF(T991="","",IF(OR(AH991="",AH991="-"),"－",IF(OR(AM991=8,AM991=9),"",IF(OR(AJ991=3,AJ991=4,AJ991=5,AJ991=6),VLOOKUP(AH991,INDEX((係数_バス貨物_ガソリン,係数_バス貨物_CNG,係数_バス貨物_軽油,係数_バス貨物_メタノール,係数_バス貨物_LPG),MATCH(AL991,【参考】排出ガスレベル!$AI$4:$AI$671,1),1,AR991):INDEX((係数_バス貨物_ガソリン,係数_バス貨物_CNG,係数_バス貨物_軽油,係数_バス貨物_メタノール,係数_バス貨物_LPG),MATCH(AL991+1,【参考】排出ガスレベル!$AI$4:$AI$671,1)-1,5,AR991),3,FALSE),IF(OR(AJ991=1,AJ991=2),VLOOKUP(AH991,INDEX((係数_乗用_ガソリン,係数_乗用_CNG,係数_乗用_軽油,係数_乗用_メタノール,係数_乗用_LPG),1,1,AR991):INDEX((係数_乗用_ガソリン,係数_乗用_CNG,係数_乗用_軽油,係数_乗用_メタノール,係数_乗用_LPG),125,5,AR991),3,FALSE))))))</f>
        <v/>
      </c>
      <c r="AP991" s="375" t="str">
        <f t="shared" si="443"/>
        <v/>
      </c>
      <c r="AQ991" s="444" t="str">
        <f t="shared" si="444"/>
        <v/>
      </c>
      <c r="AR991" s="375" t="str">
        <f t="shared" si="447"/>
        <v/>
      </c>
      <c r="AS991" s="377" t="str">
        <f t="shared" si="445"/>
        <v/>
      </c>
      <c r="AT991" s="378" t="str">
        <f t="shared" si="446"/>
        <v/>
      </c>
      <c r="AX991" s="625" t="b">
        <f t="shared" si="448"/>
        <v>0</v>
      </c>
      <c r="AY991" s="7" t="str">
        <f t="shared" si="449"/>
        <v>FALSEFALSEFALSE</v>
      </c>
      <c r="AZ991" s="626">
        <f t="shared" si="425"/>
        <v>0</v>
      </c>
      <c r="BA991" s="627" t="str">
        <f t="shared" si="426"/>
        <v/>
      </c>
      <c r="BB991" s="627">
        <f t="shared" si="427"/>
        <v>0</v>
      </c>
      <c r="BC991" s="690" t="str">
        <f t="shared" si="428"/>
        <v/>
      </c>
    </row>
    <row r="992" spans="1:55">
      <c r="A992" s="381">
        <v>936</v>
      </c>
      <c r="B992" s="117"/>
      <c r="C992" s="288"/>
      <c r="D992" s="289"/>
      <c r="E992" s="289"/>
      <c r="F992" s="290"/>
      <c r="G992" s="292"/>
      <c r="H992" s="116"/>
      <c r="I992" s="292"/>
      <c r="J992" s="116"/>
      <c r="K992" s="370" t="str">
        <f t="shared" si="419"/>
        <v/>
      </c>
      <c r="L992" s="370">
        <f t="shared" si="420"/>
        <v>0</v>
      </c>
      <c r="M992" s="370">
        <f t="shared" si="421"/>
        <v>0</v>
      </c>
      <c r="N992" s="371" t="str">
        <f t="shared" si="429"/>
        <v/>
      </c>
      <c r="O992" s="371" t="str">
        <f t="shared" si="430"/>
        <v/>
      </c>
      <c r="P992" s="371" t="str">
        <f t="shared" si="431"/>
        <v/>
      </c>
      <c r="Q992" s="371" t="str">
        <f t="shared" si="432"/>
        <v/>
      </c>
      <c r="R992" s="371" t="str">
        <f t="shared" si="433"/>
        <v/>
      </c>
      <c r="S992" s="371" t="str">
        <f t="shared" si="434"/>
        <v/>
      </c>
      <c r="T992" s="443" t="str">
        <f t="shared" si="422"/>
        <v/>
      </c>
      <c r="U992" s="539"/>
      <c r="V992" s="117"/>
      <c r="W992" s="118"/>
      <c r="X992" s="119"/>
      <c r="Y992" s="120"/>
      <c r="Z992" s="122"/>
      <c r="AA992" s="121"/>
      <c r="AB992" s="443" t="str">
        <f t="shared" si="423"/>
        <v/>
      </c>
      <c r="AC992" s="734" t="str">
        <f t="shared" si="424"/>
        <v/>
      </c>
      <c r="AD992" s="372"/>
      <c r="AE992" s="485"/>
      <c r="AF992" s="373" t="str">
        <f t="shared" si="435"/>
        <v/>
      </c>
      <c r="AG992" s="373" t="str">
        <f t="shared" si="436"/>
        <v/>
      </c>
      <c r="AH992" s="374" t="str">
        <f t="shared" si="437"/>
        <v/>
      </c>
      <c r="AI992" s="375" t="str">
        <f t="shared" si="438"/>
        <v/>
      </c>
      <c r="AJ992" s="375" t="str">
        <f t="shared" si="439"/>
        <v/>
      </c>
      <c r="AK992" s="375" t="str">
        <f t="shared" si="440"/>
        <v/>
      </c>
      <c r="AL992" s="375" t="str">
        <f t="shared" si="441"/>
        <v/>
      </c>
      <c r="AM992" s="375" t="str">
        <f t="shared" si="442"/>
        <v/>
      </c>
      <c r="AN992" s="376" t="str">
        <f>IF(AF992="","",IF(OR(AH992="",AH992="-"),"－",IF(OR(AM992=8,AM992=9),"",IF(OR(AJ992=3,AJ992=4,AJ992=5,AJ992=6),VLOOKUP(AH992,INDEX((係数_バス貨物_ガソリン,係数_バス貨物_CNG,係数_バス貨物_軽油,係数_バス貨物_メタノール,係数_バス貨物_LPG),MATCH(AL992,【参考】排出ガスレベル!$AI$4:$AI$671,1),1,AR992):INDEX((係数_バス貨物_ガソリン,係数_バス貨物_CNG,係数_バス貨物_軽油,係数_バス貨物_メタノール,係数_バス貨物_LPG),MATCH(AL992+1,【参考】排出ガスレベル!$AI$4:$AI$671,1)-1,5,AR992),2,FALSE),IF(OR(AJ992=1,AJ992=2),VLOOKUP(AH992,INDEX((係数_乗用_ガソリン,係数_乗用_CNG,係数_乗用_軽油,係数_乗用_メタノール,係数_乗用_LPG),1,1,AR992):INDEX((係数_乗用_ガソリン,係数_乗用_CNG,係数_乗用_軽油,係数_乗用_メタノール,係数_乗用_LPG),125,5,AR992),2,FALSE))))))</f>
        <v/>
      </c>
      <c r="AO992" s="376" t="str">
        <f>IF(T992="","",IF(OR(AH992="",AH992="-"),"－",IF(OR(AM992=8,AM992=9),"",IF(OR(AJ992=3,AJ992=4,AJ992=5,AJ992=6),VLOOKUP(AH992,INDEX((係数_バス貨物_ガソリン,係数_バス貨物_CNG,係数_バス貨物_軽油,係数_バス貨物_メタノール,係数_バス貨物_LPG),MATCH(AL992,【参考】排出ガスレベル!$AI$4:$AI$671,1),1,AR992):INDEX((係数_バス貨物_ガソリン,係数_バス貨物_CNG,係数_バス貨物_軽油,係数_バス貨物_メタノール,係数_バス貨物_LPG),MATCH(AL992+1,【参考】排出ガスレベル!$AI$4:$AI$671,1)-1,5,AR992),3,FALSE),IF(OR(AJ992=1,AJ992=2),VLOOKUP(AH992,INDEX((係数_乗用_ガソリン,係数_乗用_CNG,係数_乗用_軽油,係数_乗用_メタノール,係数_乗用_LPG),1,1,AR992):INDEX((係数_乗用_ガソリン,係数_乗用_CNG,係数_乗用_軽油,係数_乗用_メタノール,係数_乗用_LPG),125,5,AR992),3,FALSE))))))</f>
        <v/>
      </c>
      <c r="AP992" s="375" t="str">
        <f t="shared" si="443"/>
        <v/>
      </c>
      <c r="AQ992" s="444" t="str">
        <f t="shared" si="444"/>
        <v/>
      </c>
      <c r="AR992" s="375" t="str">
        <f t="shared" si="447"/>
        <v/>
      </c>
      <c r="AS992" s="377" t="str">
        <f t="shared" si="445"/>
        <v/>
      </c>
      <c r="AT992" s="378" t="str">
        <f t="shared" si="446"/>
        <v/>
      </c>
      <c r="AX992" s="625" t="b">
        <f t="shared" si="448"/>
        <v>0</v>
      </c>
      <c r="AY992" s="7" t="str">
        <f t="shared" si="449"/>
        <v>FALSEFALSEFALSE</v>
      </c>
      <c r="AZ992" s="626">
        <f t="shared" si="425"/>
        <v>0</v>
      </c>
      <c r="BA992" s="627" t="str">
        <f t="shared" si="426"/>
        <v/>
      </c>
      <c r="BB992" s="627">
        <f t="shared" si="427"/>
        <v>0</v>
      </c>
      <c r="BC992" s="690" t="str">
        <f t="shared" si="428"/>
        <v/>
      </c>
    </row>
    <row r="993" spans="1:55">
      <c r="A993" s="381">
        <v>937</v>
      </c>
      <c r="B993" s="117"/>
      <c r="C993" s="288"/>
      <c r="D993" s="289"/>
      <c r="E993" s="289"/>
      <c r="F993" s="290"/>
      <c r="G993" s="292"/>
      <c r="H993" s="116"/>
      <c r="I993" s="292"/>
      <c r="J993" s="116"/>
      <c r="K993" s="370" t="str">
        <f t="shared" si="419"/>
        <v/>
      </c>
      <c r="L993" s="370">
        <f t="shared" si="420"/>
        <v>0</v>
      </c>
      <c r="M993" s="370">
        <f t="shared" si="421"/>
        <v>0</v>
      </c>
      <c r="N993" s="371" t="str">
        <f t="shared" si="429"/>
        <v/>
      </c>
      <c r="O993" s="371" t="str">
        <f t="shared" si="430"/>
        <v/>
      </c>
      <c r="P993" s="371" t="str">
        <f t="shared" si="431"/>
        <v/>
      </c>
      <c r="Q993" s="371" t="str">
        <f t="shared" si="432"/>
        <v/>
      </c>
      <c r="R993" s="371" t="str">
        <f t="shared" si="433"/>
        <v/>
      </c>
      <c r="S993" s="371" t="str">
        <f t="shared" si="434"/>
        <v/>
      </c>
      <c r="T993" s="443" t="str">
        <f t="shared" si="422"/>
        <v/>
      </c>
      <c r="U993" s="539"/>
      <c r="V993" s="117"/>
      <c r="W993" s="118"/>
      <c r="X993" s="119"/>
      <c r="Y993" s="120"/>
      <c r="Z993" s="122"/>
      <c r="AA993" s="121"/>
      <c r="AB993" s="443" t="str">
        <f t="shared" si="423"/>
        <v/>
      </c>
      <c r="AC993" s="734" t="str">
        <f t="shared" si="424"/>
        <v/>
      </c>
      <c r="AD993" s="372"/>
      <c r="AE993" s="485"/>
      <c r="AF993" s="373" t="str">
        <f t="shared" si="435"/>
        <v/>
      </c>
      <c r="AG993" s="373" t="str">
        <f t="shared" si="436"/>
        <v/>
      </c>
      <c r="AH993" s="374" t="str">
        <f t="shared" si="437"/>
        <v/>
      </c>
      <c r="AI993" s="375" t="str">
        <f t="shared" si="438"/>
        <v/>
      </c>
      <c r="AJ993" s="375" t="str">
        <f t="shared" si="439"/>
        <v/>
      </c>
      <c r="AK993" s="375" t="str">
        <f t="shared" si="440"/>
        <v/>
      </c>
      <c r="AL993" s="375" t="str">
        <f t="shared" si="441"/>
        <v/>
      </c>
      <c r="AM993" s="375" t="str">
        <f t="shared" si="442"/>
        <v/>
      </c>
      <c r="AN993" s="376" t="str">
        <f>IF(AF993="","",IF(OR(AH993="",AH993="-"),"－",IF(OR(AM993=8,AM993=9),"",IF(OR(AJ993=3,AJ993=4,AJ993=5,AJ993=6),VLOOKUP(AH993,INDEX((係数_バス貨物_ガソリン,係数_バス貨物_CNG,係数_バス貨物_軽油,係数_バス貨物_メタノール,係数_バス貨物_LPG),MATCH(AL993,【参考】排出ガスレベル!$AI$4:$AI$671,1),1,AR993):INDEX((係数_バス貨物_ガソリン,係数_バス貨物_CNG,係数_バス貨物_軽油,係数_バス貨物_メタノール,係数_バス貨物_LPG),MATCH(AL993+1,【参考】排出ガスレベル!$AI$4:$AI$671,1)-1,5,AR993),2,FALSE),IF(OR(AJ993=1,AJ993=2),VLOOKUP(AH993,INDEX((係数_乗用_ガソリン,係数_乗用_CNG,係数_乗用_軽油,係数_乗用_メタノール,係数_乗用_LPG),1,1,AR993):INDEX((係数_乗用_ガソリン,係数_乗用_CNG,係数_乗用_軽油,係数_乗用_メタノール,係数_乗用_LPG),125,5,AR993),2,FALSE))))))</f>
        <v/>
      </c>
      <c r="AO993" s="376" t="str">
        <f>IF(T993="","",IF(OR(AH993="",AH993="-"),"－",IF(OR(AM993=8,AM993=9),"",IF(OR(AJ993=3,AJ993=4,AJ993=5,AJ993=6),VLOOKUP(AH993,INDEX((係数_バス貨物_ガソリン,係数_バス貨物_CNG,係数_バス貨物_軽油,係数_バス貨物_メタノール,係数_バス貨物_LPG),MATCH(AL993,【参考】排出ガスレベル!$AI$4:$AI$671,1),1,AR993):INDEX((係数_バス貨物_ガソリン,係数_バス貨物_CNG,係数_バス貨物_軽油,係数_バス貨物_メタノール,係数_バス貨物_LPG),MATCH(AL993+1,【参考】排出ガスレベル!$AI$4:$AI$671,1)-1,5,AR993),3,FALSE),IF(OR(AJ993=1,AJ993=2),VLOOKUP(AH993,INDEX((係数_乗用_ガソリン,係数_乗用_CNG,係数_乗用_軽油,係数_乗用_メタノール,係数_乗用_LPG),1,1,AR993):INDEX((係数_乗用_ガソリン,係数_乗用_CNG,係数_乗用_軽油,係数_乗用_メタノール,係数_乗用_LPG),125,5,AR993),3,FALSE))))))</f>
        <v/>
      </c>
      <c r="AP993" s="375" t="str">
        <f t="shared" si="443"/>
        <v/>
      </c>
      <c r="AQ993" s="444" t="str">
        <f t="shared" si="444"/>
        <v/>
      </c>
      <c r="AR993" s="375" t="str">
        <f t="shared" si="447"/>
        <v/>
      </c>
      <c r="AS993" s="377" t="str">
        <f t="shared" si="445"/>
        <v/>
      </c>
      <c r="AT993" s="378" t="str">
        <f t="shared" si="446"/>
        <v/>
      </c>
      <c r="AX993" s="625" t="b">
        <f t="shared" si="448"/>
        <v>0</v>
      </c>
      <c r="AY993" s="7" t="str">
        <f t="shared" si="449"/>
        <v>FALSEFALSEFALSE</v>
      </c>
      <c r="AZ993" s="626">
        <f t="shared" si="425"/>
        <v>0</v>
      </c>
      <c r="BA993" s="627" t="str">
        <f t="shared" si="426"/>
        <v/>
      </c>
      <c r="BB993" s="627">
        <f t="shared" si="427"/>
        <v>0</v>
      </c>
      <c r="BC993" s="690" t="str">
        <f t="shared" si="428"/>
        <v/>
      </c>
    </row>
    <row r="994" spans="1:55">
      <c r="A994" s="381">
        <v>938</v>
      </c>
      <c r="B994" s="117"/>
      <c r="C994" s="288"/>
      <c r="D994" s="289"/>
      <c r="E994" s="289"/>
      <c r="F994" s="290"/>
      <c r="G994" s="292"/>
      <c r="H994" s="116"/>
      <c r="I994" s="292"/>
      <c r="J994" s="116"/>
      <c r="K994" s="370" t="str">
        <f t="shared" si="419"/>
        <v/>
      </c>
      <c r="L994" s="370">
        <f t="shared" si="420"/>
        <v>0</v>
      </c>
      <c r="M994" s="370">
        <f t="shared" si="421"/>
        <v>0</v>
      </c>
      <c r="N994" s="371" t="str">
        <f t="shared" si="429"/>
        <v/>
      </c>
      <c r="O994" s="371" t="str">
        <f t="shared" si="430"/>
        <v/>
      </c>
      <c r="P994" s="371" t="str">
        <f t="shared" si="431"/>
        <v/>
      </c>
      <c r="Q994" s="371" t="str">
        <f t="shared" si="432"/>
        <v/>
      </c>
      <c r="R994" s="371" t="str">
        <f t="shared" si="433"/>
        <v/>
      </c>
      <c r="S994" s="371" t="str">
        <f t="shared" si="434"/>
        <v/>
      </c>
      <c r="T994" s="443" t="str">
        <f t="shared" si="422"/>
        <v/>
      </c>
      <c r="U994" s="539"/>
      <c r="V994" s="117"/>
      <c r="W994" s="118"/>
      <c r="X994" s="119"/>
      <c r="Y994" s="120"/>
      <c r="Z994" s="122"/>
      <c r="AA994" s="121"/>
      <c r="AB994" s="443" t="str">
        <f t="shared" si="423"/>
        <v/>
      </c>
      <c r="AC994" s="734" t="str">
        <f t="shared" si="424"/>
        <v/>
      </c>
      <c r="AD994" s="372"/>
      <c r="AE994" s="485"/>
      <c r="AF994" s="373" t="str">
        <f t="shared" si="435"/>
        <v/>
      </c>
      <c r="AG994" s="373" t="str">
        <f t="shared" si="436"/>
        <v/>
      </c>
      <c r="AH994" s="374" t="str">
        <f t="shared" si="437"/>
        <v/>
      </c>
      <c r="AI994" s="375" t="str">
        <f t="shared" si="438"/>
        <v/>
      </c>
      <c r="AJ994" s="375" t="str">
        <f t="shared" si="439"/>
        <v/>
      </c>
      <c r="AK994" s="375" t="str">
        <f t="shared" si="440"/>
        <v/>
      </c>
      <c r="AL994" s="375" t="str">
        <f t="shared" si="441"/>
        <v/>
      </c>
      <c r="AM994" s="375" t="str">
        <f t="shared" si="442"/>
        <v/>
      </c>
      <c r="AN994" s="376" t="str">
        <f>IF(AF994="","",IF(OR(AH994="",AH994="-"),"－",IF(OR(AM994=8,AM994=9),"",IF(OR(AJ994=3,AJ994=4,AJ994=5,AJ994=6),VLOOKUP(AH994,INDEX((係数_バス貨物_ガソリン,係数_バス貨物_CNG,係数_バス貨物_軽油,係数_バス貨物_メタノール,係数_バス貨物_LPG),MATCH(AL994,【参考】排出ガスレベル!$AI$4:$AI$671,1),1,AR994):INDEX((係数_バス貨物_ガソリン,係数_バス貨物_CNG,係数_バス貨物_軽油,係数_バス貨物_メタノール,係数_バス貨物_LPG),MATCH(AL994+1,【参考】排出ガスレベル!$AI$4:$AI$671,1)-1,5,AR994),2,FALSE),IF(OR(AJ994=1,AJ994=2),VLOOKUP(AH994,INDEX((係数_乗用_ガソリン,係数_乗用_CNG,係数_乗用_軽油,係数_乗用_メタノール,係数_乗用_LPG),1,1,AR994):INDEX((係数_乗用_ガソリン,係数_乗用_CNG,係数_乗用_軽油,係数_乗用_メタノール,係数_乗用_LPG),125,5,AR994),2,FALSE))))))</f>
        <v/>
      </c>
      <c r="AO994" s="376" t="str">
        <f>IF(T994="","",IF(OR(AH994="",AH994="-"),"－",IF(OR(AM994=8,AM994=9),"",IF(OR(AJ994=3,AJ994=4,AJ994=5,AJ994=6),VLOOKUP(AH994,INDEX((係数_バス貨物_ガソリン,係数_バス貨物_CNG,係数_バス貨物_軽油,係数_バス貨物_メタノール,係数_バス貨物_LPG),MATCH(AL994,【参考】排出ガスレベル!$AI$4:$AI$671,1),1,AR994):INDEX((係数_バス貨物_ガソリン,係数_バス貨物_CNG,係数_バス貨物_軽油,係数_バス貨物_メタノール,係数_バス貨物_LPG),MATCH(AL994+1,【参考】排出ガスレベル!$AI$4:$AI$671,1)-1,5,AR994),3,FALSE),IF(OR(AJ994=1,AJ994=2),VLOOKUP(AH994,INDEX((係数_乗用_ガソリン,係数_乗用_CNG,係数_乗用_軽油,係数_乗用_メタノール,係数_乗用_LPG),1,1,AR994):INDEX((係数_乗用_ガソリン,係数_乗用_CNG,係数_乗用_軽油,係数_乗用_メタノール,係数_乗用_LPG),125,5,AR994),3,FALSE))))))</f>
        <v/>
      </c>
      <c r="AP994" s="375" t="str">
        <f t="shared" si="443"/>
        <v/>
      </c>
      <c r="AQ994" s="444" t="str">
        <f t="shared" si="444"/>
        <v/>
      </c>
      <c r="AR994" s="375" t="str">
        <f t="shared" si="447"/>
        <v/>
      </c>
      <c r="AS994" s="377" t="str">
        <f t="shared" si="445"/>
        <v/>
      </c>
      <c r="AT994" s="378" t="str">
        <f t="shared" si="446"/>
        <v/>
      </c>
      <c r="AX994" s="625" t="b">
        <f t="shared" si="448"/>
        <v>0</v>
      </c>
      <c r="AY994" s="7" t="str">
        <f t="shared" si="449"/>
        <v>FALSEFALSEFALSE</v>
      </c>
      <c r="AZ994" s="626">
        <f t="shared" si="425"/>
        <v>0</v>
      </c>
      <c r="BA994" s="627" t="str">
        <f t="shared" si="426"/>
        <v/>
      </c>
      <c r="BB994" s="627">
        <f t="shared" si="427"/>
        <v>0</v>
      </c>
      <c r="BC994" s="690" t="str">
        <f t="shared" si="428"/>
        <v/>
      </c>
    </row>
    <row r="995" spans="1:55">
      <c r="A995" s="381">
        <v>939</v>
      </c>
      <c r="B995" s="117"/>
      <c r="C995" s="288"/>
      <c r="D995" s="289"/>
      <c r="E995" s="289"/>
      <c r="F995" s="290"/>
      <c r="G995" s="292"/>
      <c r="H995" s="116"/>
      <c r="I995" s="292"/>
      <c r="J995" s="116"/>
      <c r="K995" s="370" t="str">
        <f t="shared" si="419"/>
        <v/>
      </c>
      <c r="L995" s="370">
        <f t="shared" si="420"/>
        <v>0</v>
      </c>
      <c r="M995" s="370">
        <f t="shared" si="421"/>
        <v>0</v>
      </c>
      <c r="N995" s="371" t="str">
        <f t="shared" si="429"/>
        <v/>
      </c>
      <c r="O995" s="371" t="str">
        <f t="shared" si="430"/>
        <v/>
      </c>
      <c r="P995" s="371" t="str">
        <f t="shared" si="431"/>
        <v/>
      </c>
      <c r="Q995" s="371" t="str">
        <f t="shared" si="432"/>
        <v/>
      </c>
      <c r="R995" s="371" t="str">
        <f t="shared" si="433"/>
        <v/>
      </c>
      <c r="S995" s="371" t="str">
        <f t="shared" si="434"/>
        <v/>
      </c>
      <c r="T995" s="443" t="str">
        <f t="shared" si="422"/>
        <v/>
      </c>
      <c r="U995" s="539"/>
      <c r="V995" s="117"/>
      <c r="W995" s="118"/>
      <c r="X995" s="119"/>
      <c r="Y995" s="120"/>
      <c r="Z995" s="122"/>
      <c r="AA995" s="121"/>
      <c r="AB995" s="443" t="str">
        <f t="shared" si="423"/>
        <v/>
      </c>
      <c r="AC995" s="734" t="str">
        <f t="shared" si="424"/>
        <v/>
      </c>
      <c r="AD995" s="372"/>
      <c r="AE995" s="485"/>
      <c r="AF995" s="373" t="str">
        <f t="shared" si="435"/>
        <v/>
      </c>
      <c r="AG995" s="373" t="str">
        <f t="shared" si="436"/>
        <v/>
      </c>
      <c r="AH995" s="374" t="str">
        <f t="shared" si="437"/>
        <v/>
      </c>
      <c r="AI995" s="375" t="str">
        <f t="shared" si="438"/>
        <v/>
      </c>
      <c r="AJ995" s="375" t="str">
        <f t="shared" si="439"/>
        <v/>
      </c>
      <c r="AK995" s="375" t="str">
        <f t="shared" si="440"/>
        <v/>
      </c>
      <c r="AL995" s="375" t="str">
        <f t="shared" si="441"/>
        <v/>
      </c>
      <c r="AM995" s="375" t="str">
        <f t="shared" si="442"/>
        <v/>
      </c>
      <c r="AN995" s="376" t="str">
        <f>IF(AF995="","",IF(OR(AH995="",AH995="-"),"－",IF(OR(AM995=8,AM995=9),"",IF(OR(AJ995=3,AJ995=4,AJ995=5,AJ995=6),VLOOKUP(AH995,INDEX((係数_バス貨物_ガソリン,係数_バス貨物_CNG,係数_バス貨物_軽油,係数_バス貨物_メタノール,係数_バス貨物_LPG),MATCH(AL995,【参考】排出ガスレベル!$AI$4:$AI$671,1),1,AR995):INDEX((係数_バス貨物_ガソリン,係数_バス貨物_CNG,係数_バス貨物_軽油,係数_バス貨物_メタノール,係数_バス貨物_LPG),MATCH(AL995+1,【参考】排出ガスレベル!$AI$4:$AI$671,1)-1,5,AR995),2,FALSE),IF(OR(AJ995=1,AJ995=2),VLOOKUP(AH995,INDEX((係数_乗用_ガソリン,係数_乗用_CNG,係数_乗用_軽油,係数_乗用_メタノール,係数_乗用_LPG),1,1,AR995):INDEX((係数_乗用_ガソリン,係数_乗用_CNG,係数_乗用_軽油,係数_乗用_メタノール,係数_乗用_LPG),125,5,AR995),2,FALSE))))))</f>
        <v/>
      </c>
      <c r="AO995" s="376" t="str">
        <f>IF(T995="","",IF(OR(AH995="",AH995="-"),"－",IF(OR(AM995=8,AM995=9),"",IF(OR(AJ995=3,AJ995=4,AJ995=5,AJ995=6),VLOOKUP(AH995,INDEX((係数_バス貨物_ガソリン,係数_バス貨物_CNG,係数_バス貨物_軽油,係数_バス貨物_メタノール,係数_バス貨物_LPG),MATCH(AL995,【参考】排出ガスレベル!$AI$4:$AI$671,1),1,AR995):INDEX((係数_バス貨物_ガソリン,係数_バス貨物_CNG,係数_バス貨物_軽油,係数_バス貨物_メタノール,係数_バス貨物_LPG),MATCH(AL995+1,【参考】排出ガスレベル!$AI$4:$AI$671,1)-1,5,AR995),3,FALSE),IF(OR(AJ995=1,AJ995=2),VLOOKUP(AH995,INDEX((係数_乗用_ガソリン,係数_乗用_CNG,係数_乗用_軽油,係数_乗用_メタノール,係数_乗用_LPG),1,1,AR995):INDEX((係数_乗用_ガソリン,係数_乗用_CNG,係数_乗用_軽油,係数_乗用_メタノール,係数_乗用_LPG),125,5,AR995),3,FALSE))))))</f>
        <v/>
      </c>
      <c r="AP995" s="375" t="str">
        <f t="shared" si="443"/>
        <v/>
      </c>
      <c r="AQ995" s="444" t="str">
        <f t="shared" si="444"/>
        <v/>
      </c>
      <c r="AR995" s="375" t="str">
        <f t="shared" si="447"/>
        <v/>
      </c>
      <c r="AS995" s="377" t="str">
        <f t="shared" si="445"/>
        <v/>
      </c>
      <c r="AT995" s="378" t="str">
        <f t="shared" si="446"/>
        <v/>
      </c>
      <c r="AX995" s="625" t="b">
        <f t="shared" si="448"/>
        <v>0</v>
      </c>
      <c r="AY995" s="7" t="str">
        <f t="shared" si="449"/>
        <v>FALSEFALSEFALSE</v>
      </c>
      <c r="AZ995" s="626">
        <f t="shared" si="425"/>
        <v>0</v>
      </c>
      <c r="BA995" s="627" t="str">
        <f t="shared" si="426"/>
        <v/>
      </c>
      <c r="BB995" s="627">
        <f t="shared" si="427"/>
        <v>0</v>
      </c>
      <c r="BC995" s="690" t="str">
        <f t="shared" si="428"/>
        <v/>
      </c>
    </row>
    <row r="996" spans="1:55">
      <c r="A996" s="381">
        <v>940</v>
      </c>
      <c r="B996" s="117"/>
      <c r="C996" s="288"/>
      <c r="D996" s="289"/>
      <c r="E996" s="289"/>
      <c r="F996" s="290"/>
      <c r="G996" s="292"/>
      <c r="H996" s="116"/>
      <c r="I996" s="292"/>
      <c r="J996" s="116"/>
      <c r="K996" s="370" t="str">
        <f t="shared" si="419"/>
        <v/>
      </c>
      <c r="L996" s="370">
        <f t="shared" si="420"/>
        <v>0</v>
      </c>
      <c r="M996" s="370">
        <f t="shared" si="421"/>
        <v>0</v>
      </c>
      <c r="N996" s="371" t="str">
        <f t="shared" si="429"/>
        <v/>
      </c>
      <c r="O996" s="371" t="str">
        <f t="shared" si="430"/>
        <v/>
      </c>
      <c r="P996" s="371" t="str">
        <f t="shared" si="431"/>
        <v/>
      </c>
      <c r="Q996" s="371" t="str">
        <f t="shared" si="432"/>
        <v/>
      </c>
      <c r="R996" s="371" t="str">
        <f t="shared" si="433"/>
        <v/>
      </c>
      <c r="S996" s="371" t="str">
        <f t="shared" si="434"/>
        <v/>
      </c>
      <c r="T996" s="443" t="str">
        <f t="shared" si="422"/>
        <v/>
      </c>
      <c r="U996" s="539"/>
      <c r="V996" s="117"/>
      <c r="W996" s="118"/>
      <c r="X996" s="119"/>
      <c r="Y996" s="120"/>
      <c r="Z996" s="122"/>
      <c r="AA996" s="121"/>
      <c r="AB996" s="443" t="str">
        <f t="shared" si="423"/>
        <v/>
      </c>
      <c r="AC996" s="734" t="str">
        <f t="shared" si="424"/>
        <v/>
      </c>
      <c r="AD996" s="372"/>
      <c r="AE996" s="485"/>
      <c r="AF996" s="373" t="str">
        <f t="shared" si="435"/>
        <v/>
      </c>
      <c r="AG996" s="373" t="str">
        <f t="shared" si="436"/>
        <v/>
      </c>
      <c r="AH996" s="374" t="str">
        <f t="shared" si="437"/>
        <v/>
      </c>
      <c r="AI996" s="375" t="str">
        <f t="shared" si="438"/>
        <v/>
      </c>
      <c r="AJ996" s="375" t="str">
        <f t="shared" si="439"/>
        <v/>
      </c>
      <c r="AK996" s="375" t="str">
        <f t="shared" si="440"/>
        <v/>
      </c>
      <c r="AL996" s="375" t="str">
        <f t="shared" si="441"/>
        <v/>
      </c>
      <c r="AM996" s="375" t="str">
        <f t="shared" si="442"/>
        <v/>
      </c>
      <c r="AN996" s="376" t="str">
        <f>IF(AF996="","",IF(OR(AH996="",AH996="-"),"－",IF(OR(AM996=8,AM996=9),"",IF(OR(AJ996=3,AJ996=4,AJ996=5,AJ996=6),VLOOKUP(AH996,INDEX((係数_バス貨物_ガソリン,係数_バス貨物_CNG,係数_バス貨物_軽油,係数_バス貨物_メタノール,係数_バス貨物_LPG),MATCH(AL996,【参考】排出ガスレベル!$AI$4:$AI$671,1),1,AR996):INDEX((係数_バス貨物_ガソリン,係数_バス貨物_CNG,係数_バス貨物_軽油,係数_バス貨物_メタノール,係数_バス貨物_LPG),MATCH(AL996+1,【参考】排出ガスレベル!$AI$4:$AI$671,1)-1,5,AR996),2,FALSE),IF(OR(AJ996=1,AJ996=2),VLOOKUP(AH996,INDEX((係数_乗用_ガソリン,係数_乗用_CNG,係数_乗用_軽油,係数_乗用_メタノール,係数_乗用_LPG),1,1,AR996):INDEX((係数_乗用_ガソリン,係数_乗用_CNG,係数_乗用_軽油,係数_乗用_メタノール,係数_乗用_LPG),125,5,AR996),2,FALSE))))))</f>
        <v/>
      </c>
      <c r="AO996" s="376" t="str">
        <f>IF(T996="","",IF(OR(AH996="",AH996="-"),"－",IF(OR(AM996=8,AM996=9),"",IF(OR(AJ996=3,AJ996=4,AJ996=5,AJ996=6),VLOOKUP(AH996,INDEX((係数_バス貨物_ガソリン,係数_バス貨物_CNG,係数_バス貨物_軽油,係数_バス貨物_メタノール,係数_バス貨物_LPG),MATCH(AL996,【参考】排出ガスレベル!$AI$4:$AI$671,1),1,AR996):INDEX((係数_バス貨物_ガソリン,係数_バス貨物_CNG,係数_バス貨物_軽油,係数_バス貨物_メタノール,係数_バス貨物_LPG),MATCH(AL996+1,【参考】排出ガスレベル!$AI$4:$AI$671,1)-1,5,AR996),3,FALSE),IF(OR(AJ996=1,AJ996=2),VLOOKUP(AH996,INDEX((係数_乗用_ガソリン,係数_乗用_CNG,係数_乗用_軽油,係数_乗用_メタノール,係数_乗用_LPG),1,1,AR996):INDEX((係数_乗用_ガソリン,係数_乗用_CNG,係数_乗用_軽油,係数_乗用_メタノール,係数_乗用_LPG),125,5,AR996),3,FALSE))))))</f>
        <v/>
      </c>
      <c r="AP996" s="375" t="str">
        <f t="shared" si="443"/>
        <v/>
      </c>
      <c r="AQ996" s="444" t="str">
        <f t="shared" si="444"/>
        <v/>
      </c>
      <c r="AR996" s="375" t="str">
        <f t="shared" si="447"/>
        <v/>
      </c>
      <c r="AS996" s="377" t="str">
        <f t="shared" si="445"/>
        <v/>
      </c>
      <c r="AT996" s="378" t="str">
        <f t="shared" si="446"/>
        <v/>
      </c>
      <c r="AX996" s="625" t="b">
        <f t="shared" si="448"/>
        <v>0</v>
      </c>
      <c r="AY996" s="7" t="str">
        <f t="shared" si="449"/>
        <v>FALSEFALSEFALSE</v>
      </c>
      <c r="AZ996" s="626">
        <f t="shared" si="425"/>
        <v>0</v>
      </c>
      <c r="BA996" s="627" t="str">
        <f t="shared" si="426"/>
        <v/>
      </c>
      <c r="BB996" s="627">
        <f t="shared" si="427"/>
        <v>0</v>
      </c>
      <c r="BC996" s="690" t="str">
        <f t="shared" si="428"/>
        <v/>
      </c>
    </row>
    <row r="997" spans="1:55">
      <c r="A997" s="381">
        <v>941</v>
      </c>
      <c r="B997" s="117"/>
      <c r="C997" s="288"/>
      <c r="D997" s="289"/>
      <c r="E997" s="289"/>
      <c r="F997" s="290"/>
      <c r="G997" s="292"/>
      <c r="H997" s="116"/>
      <c r="I997" s="292"/>
      <c r="J997" s="116"/>
      <c r="K997" s="370" t="str">
        <f t="shared" si="419"/>
        <v/>
      </c>
      <c r="L997" s="370">
        <f t="shared" si="420"/>
        <v>0</v>
      </c>
      <c r="M997" s="370">
        <f t="shared" si="421"/>
        <v>0</v>
      </c>
      <c r="N997" s="371" t="str">
        <f t="shared" si="429"/>
        <v/>
      </c>
      <c r="O997" s="371" t="str">
        <f t="shared" si="430"/>
        <v/>
      </c>
      <c r="P997" s="371" t="str">
        <f t="shared" si="431"/>
        <v/>
      </c>
      <c r="Q997" s="371" t="str">
        <f t="shared" si="432"/>
        <v/>
      </c>
      <c r="R997" s="371" t="str">
        <f t="shared" si="433"/>
        <v/>
      </c>
      <c r="S997" s="371" t="str">
        <f t="shared" si="434"/>
        <v/>
      </c>
      <c r="T997" s="443" t="str">
        <f t="shared" si="422"/>
        <v/>
      </c>
      <c r="U997" s="539"/>
      <c r="V997" s="117"/>
      <c r="W997" s="118"/>
      <c r="X997" s="119"/>
      <c r="Y997" s="120"/>
      <c r="Z997" s="122"/>
      <c r="AA997" s="121"/>
      <c r="AB997" s="443" t="str">
        <f t="shared" si="423"/>
        <v/>
      </c>
      <c r="AC997" s="734" t="str">
        <f t="shared" si="424"/>
        <v/>
      </c>
      <c r="AD997" s="372"/>
      <c r="AE997" s="485"/>
      <c r="AF997" s="373" t="str">
        <f t="shared" si="435"/>
        <v/>
      </c>
      <c r="AG997" s="373" t="str">
        <f t="shared" si="436"/>
        <v/>
      </c>
      <c r="AH997" s="374" t="str">
        <f t="shared" si="437"/>
        <v/>
      </c>
      <c r="AI997" s="375" t="str">
        <f t="shared" si="438"/>
        <v/>
      </c>
      <c r="AJ997" s="375" t="str">
        <f t="shared" si="439"/>
        <v/>
      </c>
      <c r="AK997" s="375" t="str">
        <f t="shared" si="440"/>
        <v/>
      </c>
      <c r="AL997" s="375" t="str">
        <f t="shared" si="441"/>
        <v/>
      </c>
      <c r="AM997" s="375" t="str">
        <f t="shared" si="442"/>
        <v/>
      </c>
      <c r="AN997" s="376" t="str">
        <f>IF(AF997="","",IF(OR(AH997="",AH997="-"),"－",IF(OR(AM997=8,AM997=9),"",IF(OR(AJ997=3,AJ997=4,AJ997=5,AJ997=6),VLOOKUP(AH997,INDEX((係数_バス貨物_ガソリン,係数_バス貨物_CNG,係数_バス貨物_軽油,係数_バス貨物_メタノール,係数_バス貨物_LPG),MATCH(AL997,【参考】排出ガスレベル!$AI$4:$AI$671,1),1,AR997):INDEX((係数_バス貨物_ガソリン,係数_バス貨物_CNG,係数_バス貨物_軽油,係数_バス貨物_メタノール,係数_バス貨物_LPG),MATCH(AL997+1,【参考】排出ガスレベル!$AI$4:$AI$671,1)-1,5,AR997),2,FALSE),IF(OR(AJ997=1,AJ997=2),VLOOKUP(AH997,INDEX((係数_乗用_ガソリン,係数_乗用_CNG,係数_乗用_軽油,係数_乗用_メタノール,係数_乗用_LPG),1,1,AR997):INDEX((係数_乗用_ガソリン,係数_乗用_CNG,係数_乗用_軽油,係数_乗用_メタノール,係数_乗用_LPG),125,5,AR997),2,FALSE))))))</f>
        <v/>
      </c>
      <c r="AO997" s="376" t="str">
        <f>IF(T997="","",IF(OR(AH997="",AH997="-"),"－",IF(OR(AM997=8,AM997=9),"",IF(OR(AJ997=3,AJ997=4,AJ997=5,AJ997=6),VLOOKUP(AH997,INDEX((係数_バス貨物_ガソリン,係数_バス貨物_CNG,係数_バス貨物_軽油,係数_バス貨物_メタノール,係数_バス貨物_LPG),MATCH(AL997,【参考】排出ガスレベル!$AI$4:$AI$671,1),1,AR997):INDEX((係数_バス貨物_ガソリン,係数_バス貨物_CNG,係数_バス貨物_軽油,係数_バス貨物_メタノール,係数_バス貨物_LPG),MATCH(AL997+1,【参考】排出ガスレベル!$AI$4:$AI$671,1)-1,5,AR997),3,FALSE),IF(OR(AJ997=1,AJ997=2),VLOOKUP(AH997,INDEX((係数_乗用_ガソリン,係数_乗用_CNG,係数_乗用_軽油,係数_乗用_メタノール,係数_乗用_LPG),1,1,AR997):INDEX((係数_乗用_ガソリン,係数_乗用_CNG,係数_乗用_軽油,係数_乗用_メタノール,係数_乗用_LPG),125,5,AR997),3,FALSE))))))</f>
        <v/>
      </c>
      <c r="AP997" s="375" t="str">
        <f t="shared" si="443"/>
        <v/>
      </c>
      <c r="AQ997" s="444" t="str">
        <f t="shared" si="444"/>
        <v/>
      </c>
      <c r="AR997" s="375" t="str">
        <f t="shared" si="447"/>
        <v/>
      </c>
      <c r="AS997" s="377" t="str">
        <f t="shared" si="445"/>
        <v/>
      </c>
      <c r="AT997" s="378" t="str">
        <f t="shared" si="446"/>
        <v/>
      </c>
      <c r="AX997" s="625" t="b">
        <f t="shared" si="448"/>
        <v>0</v>
      </c>
      <c r="AY997" s="7" t="str">
        <f t="shared" si="449"/>
        <v>FALSEFALSEFALSE</v>
      </c>
      <c r="AZ997" s="626">
        <f t="shared" si="425"/>
        <v>0</v>
      </c>
      <c r="BA997" s="627" t="str">
        <f t="shared" si="426"/>
        <v/>
      </c>
      <c r="BB997" s="627">
        <f t="shared" si="427"/>
        <v>0</v>
      </c>
      <c r="BC997" s="690" t="str">
        <f t="shared" si="428"/>
        <v/>
      </c>
    </row>
    <row r="998" spans="1:55">
      <c r="A998" s="381">
        <v>942</v>
      </c>
      <c r="B998" s="117"/>
      <c r="C998" s="288"/>
      <c r="D998" s="289"/>
      <c r="E998" s="289"/>
      <c r="F998" s="290"/>
      <c r="G998" s="292"/>
      <c r="H998" s="116"/>
      <c r="I998" s="292"/>
      <c r="J998" s="116"/>
      <c r="K998" s="370" t="str">
        <f t="shared" si="419"/>
        <v/>
      </c>
      <c r="L998" s="370">
        <f t="shared" si="420"/>
        <v>0</v>
      </c>
      <c r="M998" s="370">
        <f t="shared" si="421"/>
        <v>0</v>
      </c>
      <c r="N998" s="371" t="str">
        <f t="shared" si="429"/>
        <v/>
      </c>
      <c r="O998" s="371" t="str">
        <f t="shared" si="430"/>
        <v/>
      </c>
      <c r="P998" s="371" t="str">
        <f t="shared" si="431"/>
        <v/>
      </c>
      <c r="Q998" s="371" t="str">
        <f t="shared" si="432"/>
        <v/>
      </c>
      <c r="R998" s="371" t="str">
        <f t="shared" si="433"/>
        <v/>
      </c>
      <c r="S998" s="371" t="str">
        <f t="shared" si="434"/>
        <v/>
      </c>
      <c r="T998" s="443" t="str">
        <f t="shared" si="422"/>
        <v/>
      </c>
      <c r="U998" s="539"/>
      <c r="V998" s="117"/>
      <c r="W998" s="118"/>
      <c r="X998" s="119"/>
      <c r="Y998" s="120"/>
      <c r="Z998" s="122"/>
      <c r="AA998" s="121"/>
      <c r="AB998" s="443" t="str">
        <f t="shared" si="423"/>
        <v/>
      </c>
      <c r="AC998" s="734" t="str">
        <f t="shared" si="424"/>
        <v/>
      </c>
      <c r="AD998" s="372"/>
      <c r="AE998" s="485"/>
      <c r="AF998" s="373" t="str">
        <f t="shared" si="435"/>
        <v/>
      </c>
      <c r="AG998" s="373" t="str">
        <f t="shared" si="436"/>
        <v/>
      </c>
      <c r="AH998" s="374" t="str">
        <f t="shared" si="437"/>
        <v/>
      </c>
      <c r="AI998" s="375" t="str">
        <f t="shared" si="438"/>
        <v/>
      </c>
      <c r="AJ998" s="375" t="str">
        <f t="shared" si="439"/>
        <v/>
      </c>
      <c r="AK998" s="375" t="str">
        <f t="shared" si="440"/>
        <v/>
      </c>
      <c r="AL998" s="375" t="str">
        <f t="shared" si="441"/>
        <v/>
      </c>
      <c r="AM998" s="375" t="str">
        <f t="shared" si="442"/>
        <v/>
      </c>
      <c r="AN998" s="376" t="str">
        <f>IF(AF998="","",IF(OR(AH998="",AH998="-"),"－",IF(OR(AM998=8,AM998=9),"",IF(OR(AJ998=3,AJ998=4,AJ998=5,AJ998=6),VLOOKUP(AH998,INDEX((係数_バス貨物_ガソリン,係数_バス貨物_CNG,係数_バス貨物_軽油,係数_バス貨物_メタノール,係数_バス貨物_LPG),MATCH(AL998,【参考】排出ガスレベル!$AI$4:$AI$671,1),1,AR998):INDEX((係数_バス貨物_ガソリン,係数_バス貨物_CNG,係数_バス貨物_軽油,係数_バス貨物_メタノール,係数_バス貨物_LPG),MATCH(AL998+1,【参考】排出ガスレベル!$AI$4:$AI$671,1)-1,5,AR998),2,FALSE),IF(OR(AJ998=1,AJ998=2),VLOOKUP(AH998,INDEX((係数_乗用_ガソリン,係数_乗用_CNG,係数_乗用_軽油,係数_乗用_メタノール,係数_乗用_LPG),1,1,AR998):INDEX((係数_乗用_ガソリン,係数_乗用_CNG,係数_乗用_軽油,係数_乗用_メタノール,係数_乗用_LPG),125,5,AR998),2,FALSE))))))</f>
        <v/>
      </c>
      <c r="AO998" s="376" t="str">
        <f>IF(T998="","",IF(OR(AH998="",AH998="-"),"－",IF(OR(AM998=8,AM998=9),"",IF(OR(AJ998=3,AJ998=4,AJ998=5,AJ998=6),VLOOKUP(AH998,INDEX((係数_バス貨物_ガソリン,係数_バス貨物_CNG,係数_バス貨物_軽油,係数_バス貨物_メタノール,係数_バス貨物_LPG),MATCH(AL998,【参考】排出ガスレベル!$AI$4:$AI$671,1),1,AR998):INDEX((係数_バス貨物_ガソリン,係数_バス貨物_CNG,係数_バス貨物_軽油,係数_バス貨物_メタノール,係数_バス貨物_LPG),MATCH(AL998+1,【参考】排出ガスレベル!$AI$4:$AI$671,1)-1,5,AR998),3,FALSE),IF(OR(AJ998=1,AJ998=2),VLOOKUP(AH998,INDEX((係数_乗用_ガソリン,係数_乗用_CNG,係数_乗用_軽油,係数_乗用_メタノール,係数_乗用_LPG),1,1,AR998):INDEX((係数_乗用_ガソリン,係数_乗用_CNG,係数_乗用_軽油,係数_乗用_メタノール,係数_乗用_LPG),125,5,AR998),3,FALSE))))))</f>
        <v/>
      </c>
      <c r="AP998" s="375" t="str">
        <f t="shared" si="443"/>
        <v/>
      </c>
      <c r="AQ998" s="444" t="str">
        <f t="shared" si="444"/>
        <v/>
      </c>
      <c r="AR998" s="375" t="str">
        <f t="shared" si="447"/>
        <v/>
      </c>
      <c r="AS998" s="377" t="str">
        <f t="shared" si="445"/>
        <v/>
      </c>
      <c r="AT998" s="378" t="str">
        <f t="shared" si="446"/>
        <v/>
      </c>
      <c r="AX998" s="625" t="b">
        <f t="shared" si="448"/>
        <v>0</v>
      </c>
      <c r="AY998" s="7" t="str">
        <f t="shared" si="449"/>
        <v>FALSEFALSEFALSE</v>
      </c>
      <c r="AZ998" s="626">
        <f t="shared" si="425"/>
        <v>0</v>
      </c>
      <c r="BA998" s="627" t="str">
        <f t="shared" si="426"/>
        <v/>
      </c>
      <c r="BB998" s="627">
        <f t="shared" si="427"/>
        <v>0</v>
      </c>
      <c r="BC998" s="690" t="str">
        <f t="shared" si="428"/>
        <v/>
      </c>
    </row>
    <row r="999" spans="1:55">
      <c r="A999" s="381">
        <v>943</v>
      </c>
      <c r="B999" s="117"/>
      <c r="C999" s="288"/>
      <c r="D999" s="289"/>
      <c r="E999" s="289"/>
      <c r="F999" s="290"/>
      <c r="G999" s="292"/>
      <c r="H999" s="116"/>
      <c r="I999" s="292"/>
      <c r="J999" s="116"/>
      <c r="K999" s="370" t="str">
        <f t="shared" si="419"/>
        <v/>
      </c>
      <c r="L999" s="370">
        <f t="shared" si="420"/>
        <v>0</v>
      </c>
      <c r="M999" s="370">
        <f t="shared" si="421"/>
        <v>0</v>
      </c>
      <c r="N999" s="371" t="str">
        <f t="shared" si="429"/>
        <v/>
      </c>
      <c r="O999" s="371" t="str">
        <f t="shared" si="430"/>
        <v/>
      </c>
      <c r="P999" s="371" t="str">
        <f t="shared" si="431"/>
        <v/>
      </c>
      <c r="Q999" s="371" t="str">
        <f t="shared" si="432"/>
        <v/>
      </c>
      <c r="R999" s="371" t="str">
        <f t="shared" si="433"/>
        <v/>
      </c>
      <c r="S999" s="371" t="str">
        <f t="shared" si="434"/>
        <v/>
      </c>
      <c r="T999" s="443" t="str">
        <f t="shared" si="422"/>
        <v/>
      </c>
      <c r="U999" s="539"/>
      <c r="V999" s="117"/>
      <c r="W999" s="118"/>
      <c r="X999" s="119"/>
      <c r="Y999" s="120"/>
      <c r="Z999" s="122"/>
      <c r="AA999" s="121"/>
      <c r="AB999" s="443" t="str">
        <f t="shared" si="423"/>
        <v/>
      </c>
      <c r="AC999" s="734" t="str">
        <f t="shared" si="424"/>
        <v/>
      </c>
      <c r="AD999" s="372"/>
      <c r="AE999" s="485"/>
      <c r="AF999" s="373" t="str">
        <f t="shared" si="435"/>
        <v/>
      </c>
      <c r="AG999" s="373" t="str">
        <f t="shared" si="436"/>
        <v/>
      </c>
      <c r="AH999" s="374" t="str">
        <f t="shared" si="437"/>
        <v/>
      </c>
      <c r="AI999" s="375" t="str">
        <f t="shared" si="438"/>
        <v/>
      </c>
      <c r="AJ999" s="375" t="str">
        <f t="shared" si="439"/>
        <v/>
      </c>
      <c r="AK999" s="375" t="str">
        <f t="shared" si="440"/>
        <v/>
      </c>
      <c r="AL999" s="375" t="str">
        <f t="shared" si="441"/>
        <v/>
      </c>
      <c r="AM999" s="375" t="str">
        <f t="shared" si="442"/>
        <v/>
      </c>
      <c r="AN999" s="376" t="str">
        <f>IF(AF999="","",IF(OR(AH999="",AH999="-"),"－",IF(OR(AM999=8,AM999=9),"",IF(OR(AJ999=3,AJ999=4,AJ999=5,AJ999=6),VLOOKUP(AH999,INDEX((係数_バス貨物_ガソリン,係数_バス貨物_CNG,係数_バス貨物_軽油,係数_バス貨物_メタノール,係数_バス貨物_LPG),MATCH(AL999,【参考】排出ガスレベル!$AI$4:$AI$671,1),1,AR999):INDEX((係数_バス貨物_ガソリン,係数_バス貨物_CNG,係数_バス貨物_軽油,係数_バス貨物_メタノール,係数_バス貨物_LPG),MATCH(AL999+1,【参考】排出ガスレベル!$AI$4:$AI$671,1)-1,5,AR999),2,FALSE),IF(OR(AJ999=1,AJ999=2),VLOOKUP(AH999,INDEX((係数_乗用_ガソリン,係数_乗用_CNG,係数_乗用_軽油,係数_乗用_メタノール,係数_乗用_LPG),1,1,AR999):INDEX((係数_乗用_ガソリン,係数_乗用_CNG,係数_乗用_軽油,係数_乗用_メタノール,係数_乗用_LPG),125,5,AR999),2,FALSE))))))</f>
        <v/>
      </c>
      <c r="AO999" s="376" t="str">
        <f>IF(T999="","",IF(OR(AH999="",AH999="-"),"－",IF(OR(AM999=8,AM999=9),"",IF(OR(AJ999=3,AJ999=4,AJ999=5,AJ999=6),VLOOKUP(AH999,INDEX((係数_バス貨物_ガソリン,係数_バス貨物_CNG,係数_バス貨物_軽油,係数_バス貨物_メタノール,係数_バス貨物_LPG),MATCH(AL999,【参考】排出ガスレベル!$AI$4:$AI$671,1),1,AR999):INDEX((係数_バス貨物_ガソリン,係数_バス貨物_CNG,係数_バス貨物_軽油,係数_バス貨物_メタノール,係数_バス貨物_LPG),MATCH(AL999+1,【参考】排出ガスレベル!$AI$4:$AI$671,1)-1,5,AR999),3,FALSE),IF(OR(AJ999=1,AJ999=2),VLOOKUP(AH999,INDEX((係数_乗用_ガソリン,係数_乗用_CNG,係数_乗用_軽油,係数_乗用_メタノール,係数_乗用_LPG),1,1,AR999):INDEX((係数_乗用_ガソリン,係数_乗用_CNG,係数_乗用_軽油,係数_乗用_メタノール,係数_乗用_LPG),125,5,AR999),3,FALSE))))))</f>
        <v/>
      </c>
      <c r="AP999" s="375" t="str">
        <f t="shared" si="443"/>
        <v/>
      </c>
      <c r="AQ999" s="444" t="str">
        <f t="shared" si="444"/>
        <v/>
      </c>
      <c r="AR999" s="375" t="str">
        <f t="shared" si="447"/>
        <v/>
      </c>
      <c r="AS999" s="377" t="str">
        <f t="shared" si="445"/>
        <v/>
      </c>
      <c r="AT999" s="378" t="str">
        <f t="shared" si="446"/>
        <v/>
      </c>
      <c r="AX999" s="625" t="b">
        <f t="shared" si="448"/>
        <v>0</v>
      </c>
      <c r="AY999" s="7" t="str">
        <f t="shared" si="449"/>
        <v>FALSEFALSEFALSE</v>
      </c>
      <c r="AZ999" s="626">
        <f t="shared" si="425"/>
        <v>0</v>
      </c>
      <c r="BA999" s="627" t="str">
        <f t="shared" si="426"/>
        <v/>
      </c>
      <c r="BB999" s="627">
        <f t="shared" si="427"/>
        <v>0</v>
      </c>
      <c r="BC999" s="690" t="str">
        <f t="shared" si="428"/>
        <v/>
      </c>
    </row>
    <row r="1000" spans="1:55">
      <c r="A1000" s="381">
        <v>944</v>
      </c>
      <c r="B1000" s="117"/>
      <c r="C1000" s="288"/>
      <c r="D1000" s="289"/>
      <c r="E1000" s="289"/>
      <c r="F1000" s="290"/>
      <c r="G1000" s="292"/>
      <c r="H1000" s="116"/>
      <c r="I1000" s="292"/>
      <c r="J1000" s="116"/>
      <c r="K1000" s="370" t="str">
        <f t="shared" si="419"/>
        <v/>
      </c>
      <c r="L1000" s="370">
        <f t="shared" si="420"/>
        <v>0</v>
      </c>
      <c r="M1000" s="370">
        <f t="shared" si="421"/>
        <v>0</v>
      </c>
      <c r="N1000" s="371" t="str">
        <f t="shared" si="429"/>
        <v/>
      </c>
      <c r="O1000" s="371" t="str">
        <f t="shared" si="430"/>
        <v/>
      </c>
      <c r="P1000" s="371" t="str">
        <f t="shared" si="431"/>
        <v/>
      </c>
      <c r="Q1000" s="371" t="str">
        <f t="shared" si="432"/>
        <v/>
      </c>
      <c r="R1000" s="371" t="str">
        <f t="shared" si="433"/>
        <v/>
      </c>
      <c r="S1000" s="371" t="str">
        <f t="shared" si="434"/>
        <v/>
      </c>
      <c r="T1000" s="443" t="str">
        <f t="shared" si="422"/>
        <v/>
      </c>
      <c r="U1000" s="539"/>
      <c r="V1000" s="117"/>
      <c r="W1000" s="118"/>
      <c r="X1000" s="119"/>
      <c r="Y1000" s="120"/>
      <c r="Z1000" s="122"/>
      <c r="AA1000" s="121"/>
      <c r="AB1000" s="443" t="str">
        <f t="shared" si="423"/>
        <v/>
      </c>
      <c r="AC1000" s="734" t="str">
        <f t="shared" si="424"/>
        <v/>
      </c>
      <c r="AD1000" s="372"/>
      <c r="AE1000" s="485"/>
      <c r="AF1000" s="373" t="str">
        <f t="shared" si="435"/>
        <v/>
      </c>
      <c r="AG1000" s="373" t="str">
        <f t="shared" si="436"/>
        <v/>
      </c>
      <c r="AH1000" s="374" t="str">
        <f t="shared" si="437"/>
        <v/>
      </c>
      <c r="AI1000" s="375" t="str">
        <f t="shared" si="438"/>
        <v/>
      </c>
      <c r="AJ1000" s="375" t="str">
        <f t="shared" si="439"/>
        <v/>
      </c>
      <c r="AK1000" s="375" t="str">
        <f t="shared" si="440"/>
        <v/>
      </c>
      <c r="AL1000" s="375" t="str">
        <f t="shared" si="441"/>
        <v/>
      </c>
      <c r="AM1000" s="375" t="str">
        <f t="shared" si="442"/>
        <v/>
      </c>
      <c r="AN1000" s="376" t="str">
        <f>IF(AF1000="","",IF(OR(AH1000="",AH1000="-"),"－",IF(OR(AM1000=8,AM1000=9),"",IF(OR(AJ1000=3,AJ1000=4,AJ1000=5,AJ1000=6),VLOOKUP(AH1000,INDEX((係数_バス貨物_ガソリン,係数_バス貨物_CNG,係数_バス貨物_軽油,係数_バス貨物_メタノール,係数_バス貨物_LPG),MATCH(AL1000,【参考】排出ガスレベル!$AI$4:$AI$671,1),1,AR1000):INDEX((係数_バス貨物_ガソリン,係数_バス貨物_CNG,係数_バス貨物_軽油,係数_バス貨物_メタノール,係数_バス貨物_LPG),MATCH(AL1000+1,【参考】排出ガスレベル!$AI$4:$AI$671,1)-1,5,AR1000),2,FALSE),IF(OR(AJ1000=1,AJ1000=2),VLOOKUP(AH1000,INDEX((係数_乗用_ガソリン,係数_乗用_CNG,係数_乗用_軽油,係数_乗用_メタノール,係数_乗用_LPG),1,1,AR1000):INDEX((係数_乗用_ガソリン,係数_乗用_CNG,係数_乗用_軽油,係数_乗用_メタノール,係数_乗用_LPG),125,5,AR1000),2,FALSE))))))</f>
        <v/>
      </c>
      <c r="AO1000" s="376" t="str">
        <f>IF(T1000="","",IF(OR(AH1000="",AH1000="-"),"－",IF(OR(AM1000=8,AM1000=9),"",IF(OR(AJ1000=3,AJ1000=4,AJ1000=5,AJ1000=6),VLOOKUP(AH1000,INDEX((係数_バス貨物_ガソリン,係数_バス貨物_CNG,係数_バス貨物_軽油,係数_バス貨物_メタノール,係数_バス貨物_LPG),MATCH(AL1000,【参考】排出ガスレベル!$AI$4:$AI$671,1),1,AR1000):INDEX((係数_バス貨物_ガソリン,係数_バス貨物_CNG,係数_バス貨物_軽油,係数_バス貨物_メタノール,係数_バス貨物_LPG),MATCH(AL1000+1,【参考】排出ガスレベル!$AI$4:$AI$671,1)-1,5,AR1000),3,FALSE),IF(OR(AJ1000=1,AJ1000=2),VLOOKUP(AH1000,INDEX((係数_乗用_ガソリン,係数_乗用_CNG,係数_乗用_軽油,係数_乗用_メタノール,係数_乗用_LPG),1,1,AR1000):INDEX((係数_乗用_ガソリン,係数_乗用_CNG,係数_乗用_軽油,係数_乗用_メタノール,係数_乗用_LPG),125,5,AR1000),3,FALSE))))))</f>
        <v/>
      </c>
      <c r="AP1000" s="375" t="str">
        <f t="shared" si="443"/>
        <v/>
      </c>
      <c r="AQ1000" s="444" t="str">
        <f t="shared" si="444"/>
        <v/>
      </c>
      <c r="AR1000" s="375" t="str">
        <f t="shared" si="447"/>
        <v/>
      </c>
      <c r="AS1000" s="377" t="str">
        <f t="shared" si="445"/>
        <v/>
      </c>
      <c r="AT1000" s="378" t="str">
        <f t="shared" si="446"/>
        <v/>
      </c>
      <c r="AX1000" s="625" t="b">
        <f t="shared" si="448"/>
        <v>0</v>
      </c>
      <c r="AY1000" s="7" t="str">
        <f t="shared" si="449"/>
        <v>FALSEFALSEFALSE</v>
      </c>
      <c r="AZ1000" s="626">
        <f t="shared" si="425"/>
        <v>0</v>
      </c>
      <c r="BA1000" s="627" t="str">
        <f t="shared" si="426"/>
        <v/>
      </c>
      <c r="BB1000" s="627">
        <f t="shared" si="427"/>
        <v>0</v>
      </c>
      <c r="BC1000" s="690" t="str">
        <f t="shared" si="428"/>
        <v/>
      </c>
    </row>
    <row r="1001" spans="1:55">
      <c r="A1001" s="381">
        <v>945</v>
      </c>
      <c r="B1001" s="117"/>
      <c r="C1001" s="288"/>
      <c r="D1001" s="289"/>
      <c r="E1001" s="289"/>
      <c r="F1001" s="290"/>
      <c r="G1001" s="292"/>
      <c r="H1001" s="116"/>
      <c r="I1001" s="292"/>
      <c r="J1001" s="116"/>
      <c r="K1001" s="370" t="str">
        <f t="shared" si="419"/>
        <v/>
      </c>
      <c r="L1001" s="370">
        <f t="shared" si="420"/>
        <v>0</v>
      </c>
      <c r="M1001" s="370">
        <f t="shared" si="421"/>
        <v>0</v>
      </c>
      <c r="N1001" s="371" t="str">
        <f t="shared" si="429"/>
        <v/>
      </c>
      <c r="O1001" s="371" t="str">
        <f t="shared" si="430"/>
        <v/>
      </c>
      <c r="P1001" s="371" t="str">
        <f t="shared" si="431"/>
        <v/>
      </c>
      <c r="Q1001" s="371" t="str">
        <f t="shared" si="432"/>
        <v/>
      </c>
      <c r="R1001" s="371" t="str">
        <f t="shared" si="433"/>
        <v/>
      </c>
      <c r="S1001" s="371" t="str">
        <f t="shared" si="434"/>
        <v/>
      </c>
      <c r="T1001" s="443" t="str">
        <f t="shared" si="422"/>
        <v/>
      </c>
      <c r="U1001" s="539"/>
      <c r="V1001" s="117"/>
      <c r="W1001" s="118"/>
      <c r="X1001" s="119"/>
      <c r="Y1001" s="120"/>
      <c r="Z1001" s="122"/>
      <c r="AA1001" s="121"/>
      <c r="AB1001" s="443" t="str">
        <f t="shared" si="423"/>
        <v/>
      </c>
      <c r="AC1001" s="734" t="str">
        <f t="shared" si="424"/>
        <v/>
      </c>
      <c r="AD1001" s="372"/>
      <c r="AE1001" s="485"/>
      <c r="AF1001" s="373" t="str">
        <f t="shared" si="435"/>
        <v/>
      </c>
      <c r="AG1001" s="373" t="str">
        <f t="shared" si="436"/>
        <v/>
      </c>
      <c r="AH1001" s="374" t="str">
        <f t="shared" si="437"/>
        <v/>
      </c>
      <c r="AI1001" s="375" t="str">
        <f t="shared" si="438"/>
        <v/>
      </c>
      <c r="AJ1001" s="375" t="str">
        <f t="shared" si="439"/>
        <v/>
      </c>
      <c r="AK1001" s="375" t="str">
        <f t="shared" si="440"/>
        <v/>
      </c>
      <c r="AL1001" s="375" t="str">
        <f t="shared" si="441"/>
        <v/>
      </c>
      <c r="AM1001" s="375" t="str">
        <f t="shared" si="442"/>
        <v/>
      </c>
      <c r="AN1001" s="376" t="str">
        <f>IF(AF1001="","",IF(OR(AH1001="",AH1001="-"),"－",IF(OR(AM1001=8,AM1001=9),"",IF(OR(AJ1001=3,AJ1001=4,AJ1001=5,AJ1001=6),VLOOKUP(AH1001,INDEX((係数_バス貨物_ガソリン,係数_バス貨物_CNG,係数_バス貨物_軽油,係数_バス貨物_メタノール,係数_バス貨物_LPG),MATCH(AL1001,【参考】排出ガスレベル!$AI$4:$AI$671,1),1,AR1001):INDEX((係数_バス貨物_ガソリン,係数_バス貨物_CNG,係数_バス貨物_軽油,係数_バス貨物_メタノール,係数_バス貨物_LPG),MATCH(AL1001+1,【参考】排出ガスレベル!$AI$4:$AI$671,1)-1,5,AR1001),2,FALSE),IF(OR(AJ1001=1,AJ1001=2),VLOOKUP(AH1001,INDEX((係数_乗用_ガソリン,係数_乗用_CNG,係数_乗用_軽油,係数_乗用_メタノール,係数_乗用_LPG),1,1,AR1001):INDEX((係数_乗用_ガソリン,係数_乗用_CNG,係数_乗用_軽油,係数_乗用_メタノール,係数_乗用_LPG),125,5,AR1001),2,FALSE))))))</f>
        <v/>
      </c>
      <c r="AO1001" s="376" t="str">
        <f>IF(T1001="","",IF(OR(AH1001="",AH1001="-"),"－",IF(OR(AM1001=8,AM1001=9),"",IF(OR(AJ1001=3,AJ1001=4,AJ1001=5,AJ1001=6),VLOOKUP(AH1001,INDEX((係数_バス貨物_ガソリン,係数_バス貨物_CNG,係数_バス貨物_軽油,係数_バス貨物_メタノール,係数_バス貨物_LPG),MATCH(AL1001,【参考】排出ガスレベル!$AI$4:$AI$671,1),1,AR1001):INDEX((係数_バス貨物_ガソリン,係数_バス貨物_CNG,係数_バス貨物_軽油,係数_バス貨物_メタノール,係数_バス貨物_LPG),MATCH(AL1001+1,【参考】排出ガスレベル!$AI$4:$AI$671,1)-1,5,AR1001),3,FALSE),IF(OR(AJ1001=1,AJ1001=2),VLOOKUP(AH1001,INDEX((係数_乗用_ガソリン,係数_乗用_CNG,係数_乗用_軽油,係数_乗用_メタノール,係数_乗用_LPG),1,1,AR1001):INDEX((係数_乗用_ガソリン,係数_乗用_CNG,係数_乗用_軽油,係数_乗用_メタノール,係数_乗用_LPG),125,5,AR1001),3,FALSE))))))</f>
        <v/>
      </c>
      <c r="AP1001" s="375" t="str">
        <f t="shared" si="443"/>
        <v/>
      </c>
      <c r="AQ1001" s="444" t="str">
        <f t="shared" si="444"/>
        <v/>
      </c>
      <c r="AR1001" s="375" t="str">
        <f t="shared" si="447"/>
        <v/>
      </c>
      <c r="AS1001" s="377" t="str">
        <f t="shared" si="445"/>
        <v/>
      </c>
      <c r="AT1001" s="378" t="str">
        <f t="shared" si="446"/>
        <v/>
      </c>
      <c r="AX1001" s="625" t="b">
        <f t="shared" si="448"/>
        <v>0</v>
      </c>
      <c r="AY1001" s="7" t="str">
        <f t="shared" si="449"/>
        <v>FALSEFALSEFALSE</v>
      </c>
      <c r="AZ1001" s="626">
        <f t="shared" si="425"/>
        <v>0</v>
      </c>
      <c r="BA1001" s="627" t="str">
        <f t="shared" si="426"/>
        <v/>
      </c>
      <c r="BB1001" s="627">
        <f t="shared" si="427"/>
        <v>0</v>
      </c>
      <c r="BC1001" s="690" t="str">
        <f t="shared" si="428"/>
        <v/>
      </c>
    </row>
    <row r="1002" spans="1:55">
      <c r="A1002" s="381">
        <v>946</v>
      </c>
      <c r="B1002" s="117"/>
      <c r="C1002" s="288"/>
      <c r="D1002" s="289"/>
      <c r="E1002" s="289"/>
      <c r="F1002" s="290"/>
      <c r="G1002" s="292"/>
      <c r="H1002" s="116"/>
      <c r="I1002" s="292"/>
      <c r="J1002" s="116"/>
      <c r="K1002" s="370" t="str">
        <f t="shared" si="419"/>
        <v/>
      </c>
      <c r="L1002" s="370">
        <f t="shared" si="420"/>
        <v>0</v>
      </c>
      <c r="M1002" s="370">
        <f t="shared" si="421"/>
        <v>0</v>
      </c>
      <c r="N1002" s="371" t="str">
        <f t="shared" si="429"/>
        <v/>
      </c>
      <c r="O1002" s="371" t="str">
        <f t="shared" si="430"/>
        <v/>
      </c>
      <c r="P1002" s="371" t="str">
        <f t="shared" si="431"/>
        <v/>
      </c>
      <c r="Q1002" s="371" t="str">
        <f t="shared" si="432"/>
        <v/>
      </c>
      <c r="R1002" s="371" t="str">
        <f t="shared" si="433"/>
        <v/>
      </c>
      <c r="S1002" s="371" t="str">
        <f t="shared" si="434"/>
        <v/>
      </c>
      <c r="T1002" s="443" t="str">
        <f t="shared" si="422"/>
        <v/>
      </c>
      <c r="U1002" s="539"/>
      <c r="V1002" s="117"/>
      <c r="W1002" s="118"/>
      <c r="X1002" s="119"/>
      <c r="Y1002" s="120"/>
      <c r="Z1002" s="122"/>
      <c r="AA1002" s="121"/>
      <c r="AB1002" s="443" t="str">
        <f t="shared" si="423"/>
        <v/>
      </c>
      <c r="AC1002" s="734" t="str">
        <f t="shared" si="424"/>
        <v/>
      </c>
      <c r="AD1002" s="372"/>
      <c r="AE1002" s="485"/>
      <c r="AF1002" s="373" t="str">
        <f t="shared" si="435"/>
        <v/>
      </c>
      <c r="AG1002" s="373" t="str">
        <f t="shared" si="436"/>
        <v/>
      </c>
      <c r="AH1002" s="374" t="str">
        <f t="shared" si="437"/>
        <v/>
      </c>
      <c r="AI1002" s="375" t="str">
        <f t="shared" si="438"/>
        <v/>
      </c>
      <c r="AJ1002" s="375" t="str">
        <f t="shared" si="439"/>
        <v/>
      </c>
      <c r="AK1002" s="375" t="str">
        <f t="shared" si="440"/>
        <v/>
      </c>
      <c r="AL1002" s="375" t="str">
        <f t="shared" si="441"/>
        <v/>
      </c>
      <c r="AM1002" s="375" t="str">
        <f t="shared" si="442"/>
        <v/>
      </c>
      <c r="AN1002" s="376" t="str">
        <f>IF(AF1002="","",IF(OR(AH1002="",AH1002="-"),"－",IF(OR(AM1002=8,AM1002=9),"",IF(OR(AJ1002=3,AJ1002=4,AJ1002=5,AJ1002=6),VLOOKUP(AH1002,INDEX((係数_バス貨物_ガソリン,係数_バス貨物_CNG,係数_バス貨物_軽油,係数_バス貨物_メタノール,係数_バス貨物_LPG),MATCH(AL1002,【参考】排出ガスレベル!$AI$4:$AI$671,1),1,AR1002):INDEX((係数_バス貨物_ガソリン,係数_バス貨物_CNG,係数_バス貨物_軽油,係数_バス貨物_メタノール,係数_バス貨物_LPG),MATCH(AL1002+1,【参考】排出ガスレベル!$AI$4:$AI$671,1)-1,5,AR1002),2,FALSE),IF(OR(AJ1002=1,AJ1002=2),VLOOKUP(AH1002,INDEX((係数_乗用_ガソリン,係数_乗用_CNG,係数_乗用_軽油,係数_乗用_メタノール,係数_乗用_LPG),1,1,AR1002):INDEX((係数_乗用_ガソリン,係数_乗用_CNG,係数_乗用_軽油,係数_乗用_メタノール,係数_乗用_LPG),125,5,AR1002),2,FALSE))))))</f>
        <v/>
      </c>
      <c r="AO1002" s="376" t="str">
        <f>IF(T1002="","",IF(OR(AH1002="",AH1002="-"),"－",IF(OR(AM1002=8,AM1002=9),"",IF(OR(AJ1002=3,AJ1002=4,AJ1002=5,AJ1002=6),VLOOKUP(AH1002,INDEX((係数_バス貨物_ガソリン,係数_バス貨物_CNG,係数_バス貨物_軽油,係数_バス貨物_メタノール,係数_バス貨物_LPG),MATCH(AL1002,【参考】排出ガスレベル!$AI$4:$AI$671,1),1,AR1002):INDEX((係数_バス貨物_ガソリン,係数_バス貨物_CNG,係数_バス貨物_軽油,係数_バス貨物_メタノール,係数_バス貨物_LPG),MATCH(AL1002+1,【参考】排出ガスレベル!$AI$4:$AI$671,1)-1,5,AR1002),3,FALSE),IF(OR(AJ1002=1,AJ1002=2),VLOOKUP(AH1002,INDEX((係数_乗用_ガソリン,係数_乗用_CNG,係数_乗用_軽油,係数_乗用_メタノール,係数_乗用_LPG),1,1,AR1002):INDEX((係数_乗用_ガソリン,係数_乗用_CNG,係数_乗用_軽油,係数_乗用_メタノール,係数_乗用_LPG),125,5,AR1002),3,FALSE))))))</f>
        <v/>
      </c>
      <c r="AP1002" s="375" t="str">
        <f t="shared" si="443"/>
        <v/>
      </c>
      <c r="AQ1002" s="444" t="str">
        <f t="shared" si="444"/>
        <v/>
      </c>
      <c r="AR1002" s="375" t="str">
        <f t="shared" si="447"/>
        <v/>
      </c>
      <c r="AS1002" s="377" t="str">
        <f t="shared" si="445"/>
        <v/>
      </c>
      <c r="AT1002" s="378" t="str">
        <f t="shared" si="446"/>
        <v/>
      </c>
      <c r="AX1002" s="625" t="b">
        <f t="shared" si="448"/>
        <v>0</v>
      </c>
      <c r="AY1002" s="7" t="str">
        <f t="shared" si="449"/>
        <v>FALSEFALSEFALSE</v>
      </c>
      <c r="AZ1002" s="626">
        <f t="shared" si="425"/>
        <v>0</v>
      </c>
      <c r="BA1002" s="627" t="str">
        <f t="shared" si="426"/>
        <v/>
      </c>
      <c r="BB1002" s="627">
        <f t="shared" si="427"/>
        <v>0</v>
      </c>
      <c r="BC1002" s="690" t="str">
        <f t="shared" si="428"/>
        <v/>
      </c>
    </row>
    <row r="1003" spans="1:55">
      <c r="A1003" s="381">
        <v>947</v>
      </c>
      <c r="B1003" s="117"/>
      <c r="C1003" s="288"/>
      <c r="D1003" s="289"/>
      <c r="E1003" s="289"/>
      <c r="F1003" s="290"/>
      <c r="G1003" s="292"/>
      <c r="H1003" s="116"/>
      <c r="I1003" s="292"/>
      <c r="J1003" s="116"/>
      <c r="K1003" s="370" t="str">
        <f t="shared" si="419"/>
        <v/>
      </c>
      <c r="L1003" s="370">
        <f t="shared" si="420"/>
        <v>0</v>
      </c>
      <c r="M1003" s="370">
        <f t="shared" si="421"/>
        <v>0</v>
      </c>
      <c r="N1003" s="371" t="str">
        <f t="shared" si="429"/>
        <v/>
      </c>
      <c r="O1003" s="371" t="str">
        <f t="shared" si="430"/>
        <v/>
      </c>
      <c r="P1003" s="371" t="str">
        <f t="shared" si="431"/>
        <v/>
      </c>
      <c r="Q1003" s="371" t="str">
        <f t="shared" si="432"/>
        <v/>
      </c>
      <c r="R1003" s="371" t="str">
        <f t="shared" si="433"/>
        <v/>
      </c>
      <c r="S1003" s="371" t="str">
        <f t="shared" si="434"/>
        <v/>
      </c>
      <c r="T1003" s="443" t="str">
        <f t="shared" si="422"/>
        <v/>
      </c>
      <c r="U1003" s="539"/>
      <c r="V1003" s="117"/>
      <c r="W1003" s="118"/>
      <c r="X1003" s="119"/>
      <c r="Y1003" s="120"/>
      <c r="Z1003" s="122"/>
      <c r="AA1003" s="121"/>
      <c r="AB1003" s="443" t="str">
        <f t="shared" si="423"/>
        <v/>
      </c>
      <c r="AC1003" s="734" t="str">
        <f t="shared" si="424"/>
        <v/>
      </c>
      <c r="AD1003" s="372"/>
      <c r="AE1003" s="485"/>
      <c r="AF1003" s="373" t="str">
        <f t="shared" si="435"/>
        <v/>
      </c>
      <c r="AG1003" s="373" t="str">
        <f t="shared" si="436"/>
        <v/>
      </c>
      <c r="AH1003" s="374" t="str">
        <f t="shared" si="437"/>
        <v/>
      </c>
      <c r="AI1003" s="375" t="str">
        <f t="shared" si="438"/>
        <v/>
      </c>
      <c r="AJ1003" s="375" t="str">
        <f t="shared" si="439"/>
        <v/>
      </c>
      <c r="AK1003" s="375" t="str">
        <f t="shared" si="440"/>
        <v/>
      </c>
      <c r="AL1003" s="375" t="str">
        <f t="shared" si="441"/>
        <v/>
      </c>
      <c r="AM1003" s="375" t="str">
        <f t="shared" si="442"/>
        <v/>
      </c>
      <c r="AN1003" s="376" t="str">
        <f>IF(AF1003="","",IF(OR(AH1003="",AH1003="-"),"－",IF(OR(AM1003=8,AM1003=9),"",IF(OR(AJ1003=3,AJ1003=4,AJ1003=5,AJ1003=6),VLOOKUP(AH1003,INDEX((係数_バス貨物_ガソリン,係数_バス貨物_CNG,係数_バス貨物_軽油,係数_バス貨物_メタノール,係数_バス貨物_LPG),MATCH(AL1003,【参考】排出ガスレベル!$AI$4:$AI$671,1),1,AR1003):INDEX((係数_バス貨物_ガソリン,係数_バス貨物_CNG,係数_バス貨物_軽油,係数_バス貨物_メタノール,係数_バス貨物_LPG),MATCH(AL1003+1,【参考】排出ガスレベル!$AI$4:$AI$671,1)-1,5,AR1003),2,FALSE),IF(OR(AJ1003=1,AJ1003=2),VLOOKUP(AH1003,INDEX((係数_乗用_ガソリン,係数_乗用_CNG,係数_乗用_軽油,係数_乗用_メタノール,係数_乗用_LPG),1,1,AR1003):INDEX((係数_乗用_ガソリン,係数_乗用_CNG,係数_乗用_軽油,係数_乗用_メタノール,係数_乗用_LPG),125,5,AR1003),2,FALSE))))))</f>
        <v/>
      </c>
      <c r="AO1003" s="376" t="str">
        <f>IF(T1003="","",IF(OR(AH1003="",AH1003="-"),"－",IF(OR(AM1003=8,AM1003=9),"",IF(OR(AJ1003=3,AJ1003=4,AJ1003=5,AJ1003=6),VLOOKUP(AH1003,INDEX((係数_バス貨物_ガソリン,係数_バス貨物_CNG,係数_バス貨物_軽油,係数_バス貨物_メタノール,係数_バス貨物_LPG),MATCH(AL1003,【参考】排出ガスレベル!$AI$4:$AI$671,1),1,AR1003):INDEX((係数_バス貨物_ガソリン,係数_バス貨物_CNG,係数_バス貨物_軽油,係数_バス貨物_メタノール,係数_バス貨物_LPG),MATCH(AL1003+1,【参考】排出ガスレベル!$AI$4:$AI$671,1)-1,5,AR1003),3,FALSE),IF(OR(AJ1003=1,AJ1003=2),VLOOKUP(AH1003,INDEX((係数_乗用_ガソリン,係数_乗用_CNG,係数_乗用_軽油,係数_乗用_メタノール,係数_乗用_LPG),1,1,AR1003):INDEX((係数_乗用_ガソリン,係数_乗用_CNG,係数_乗用_軽油,係数_乗用_メタノール,係数_乗用_LPG),125,5,AR1003),3,FALSE))))))</f>
        <v/>
      </c>
      <c r="AP1003" s="375" t="str">
        <f t="shared" si="443"/>
        <v/>
      </c>
      <c r="AQ1003" s="444" t="str">
        <f t="shared" si="444"/>
        <v/>
      </c>
      <c r="AR1003" s="375" t="str">
        <f t="shared" si="447"/>
        <v/>
      </c>
      <c r="AS1003" s="377" t="str">
        <f t="shared" si="445"/>
        <v/>
      </c>
      <c r="AT1003" s="378" t="str">
        <f t="shared" si="446"/>
        <v/>
      </c>
      <c r="AX1003" s="625" t="b">
        <f t="shared" si="448"/>
        <v>0</v>
      </c>
      <c r="AY1003" s="7" t="str">
        <f t="shared" si="449"/>
        <v>FALSEFALSEFALSE</v>
      </c>
      <c r="AZ1003" s="626">
        <f t="shared" si="425"/>
        <v>0</v>
      </c>
      <c r="BA1003" s="627" t="str">
        <f t="shared" si="426"/>
        <v/>
      </c>
      <c r="BB1003" s="627">
        <f t="shared" si="427"/>
        <v>0</v>
      </c>
      <c r="BC1003" s="690" t="str">
        <f t="shared" si="428"/>
        <v/>
      </c>
    </row>
    <row r="1004" spans="1:55">
      <c r="A1004" s="381">
        <v>948</v>
      </c>
      <c r="B1004" s="117"/>
      <c r="C1004" s="288"/>
      <c r="D1004" s="289"/>
      <c r="E1004" s="289"/>
      <c r="F1004" s="290"/>
      <c r="G1004" s="292"/>
      <c r="H1004" s="116"/>
      <c r="I1004" s="292"/>
      <c r="J1004" s="116"/>
      <c r="K1004" s="370" t="str">
        <f t="shared" ref="K1004:K1067" si="450">C1004&amp;D1004&amp;E1004&amp;F1004</f>
        <v/>
      </c>
      <c r="L1004" s="370">
        <f t="shared" ref="L1004:L1067" si="451">IF(G1004&gt;0,DATE((G1004),(H1004+1),0),0)</f>
        <v>0</v>
      </c>
      <c r="M1004" s="370">
        <f t="shared" ref="M1004:M1067" si="452">IF(I1004&gt;0,DATE((I1004),(J1004+1),0),0)</f>
        <v>0</v>
      </c>
      <c r="N1004" s="371" t="str">
        <f t="shared" si="429"/>
        <v/>
      </c>
      <c r="O1004" s="371" t="str">
        <f t="shared" si="430"/>
        <v/>
      </c>
      <c r="P1004" s="371" t="str">
        <f t="shared" si="431"/>
        <v/>
      </c>
      <c r="Q1004" s="371" t="str">
        <f t="shared" si="432"/>
        <v/>
      </c>
      <c r="R1004" s="371" t="str">
        <f t="shared" si="433"/>
        <v/>
      </c>
      <c r="S1004" s="371" t="str">
        <f t="shared" si="434"/>
        <v/>
      </c>
      <c r="T1004" s="443" t="str">
        <f t="shared" ref="T1004:T1067" si="453">N1004&amp;O1004&amp;P1004&amp;Q1004&amp;R1004&amp;S1004</f>
        <v/>
      </c>
      <c r="U1004" s="539"/>
      <c r="V1004" s="117"/>
      <c r="W1004" s="118"/>
      <c r="X1004" s="119"/>
      <c r="Y1004" s="120"/>
      <c r="Z1004" s="122"/>
      <c r="AA1004" s="121"/>
      <c r="AB1004" s="443" t="str">
        <f t="shared" ref="AB1004:AB1067" si="454">IF(AF1004="","",IF(AM1004=1,VLOOKUP(AN1004,低公害車判別,2,FALSE),IF(AM1004=3,VLOOKUP(AN1004,低公害車判別,2,FALSE),IF(AM1004=4,VLOOKUP(AO1004,低公害車判別,2,FALSE),"低公害車"))))</f>
        <v/>
      </c>
      <c r="AC1004" s="734" t="str">
        <f t="shared" ref="AC1004:AC1067" si="455">IF(AF1004="","",IF((AN1004="")+(AN1004="－"),IF((AO1004="")+(AO1004=0),"－",AO1004),IF((AN1004="PM☆☆☆")+(AN1004="☆及びPM☆☆☆")+(AN1004="☆☆及びPM☆☆☆")+(AN1004="☆☆☆及びPM☆☆☆"),"PM☆☆☆",IF((AN1004="PM☆☆☆☆")+(AN1004="☆及びPM☆☆☆☆")+(AN1004="☆☆及びPM☆☆☆☆")+(AN1004="☆☆☆及びPM☆☆☆☆"),"PM☆☆☆☆",IF((AN1004="新☆")+(AN1004="新NOx☆")+(AN1004="新PM☆"),"新☆（新長期）",AN1004)))))</f>
        <v/>
      </c>
      <c r="AD1004" s="372"/>
      <c r="AE1004" s="485"/>
      <c r="AF1004" s="373" t="str">
        <f t="shared" si="435"/>
        <v/>
      </c>
      <c r="AG1004" s="373" t="str">
        <f t="shared" si="436"/>
        <v/>
      </c>
      <c r="AH1004" s="374" t="str">
        <f t="shared" si="437"/>
        <v/>
      </c>
      <c r="AI1004" s="375" t="str">
        <f t="shared" si="438"/>
        <v/>
      </c>
      <c r="AJ1004" s="375" t="str">
        <f t="shared" si="439"/>
        <v/>
      </c>
      <c r="AK1004" s="375" t="str">
        <f t="shared" si="440"/>
        <v/>
      </c>
      <c r="AL1004" s="375" t="str">
        <f t="shared" si="441"/>
        <v/>
      </c>
      <c r="AM1004" s="375" t="str">
        <f t="shared" si="442"/>
        <v/>
      </c>
      <c r="AN1004" s="376" t="str">
        <f>IF(AF1004="","",IF(OR(AH1004="",AH1004="-"),"－",IF(OR(AM1004=8,AM1004=9),"",IF(OR(AJ1004=3,AJ1004=4,AJ1004=5,AJ1004=6),VLOOKUP(AH1004,INDEX((係数_バス貨物_ガソリン,係数_バス貨物_CNG,係数_バス貨物_軽油,係数_バス貨物_メタノール,係数_バス貨物_LPG),MATCH(AL1004,【参考】排出ガスレベル!$AI$4:$AI$671,1),1,AR1004):INDEX((係数_バス貨物_ガソリン,係数_バス貨物_CNG,係数_バス貨物_軽油,係数_バス貨物_メタノール,係数_バス貨物_LPG),MATCH(AL1004+1,【参考】排出ガスレベル!$AI$4:$AI$671,1)-1,5,AR1004),2,FALSE),IF(OR(AJ1004=1,AJ1004=2),VLOOKUP(AH1004,INDEX((係数_乗用_ガソリン,係数_乗用_CNG,係数_乗用_軽油,係数_乗用_メタノール,係数_乗用_LPG),1,1,AR1004):INDEX((係数_乗用_ガソリン,係数_乗用_CNG,係数_乗用_軽油,係数_乗用_メタノール,係数_乗用_LPG),125,5,AR1004),2,FALSE))))))</f>
        <v/>
      </c>
      <c r="AO1004" s="376" t="str">
        <f>IF(T1004="","",IF(OR(AH1004="",AH1004="-"),"－",IF(OR(AM1004=8,AM1004=9),"",IF(OR(AJ1004=3,AJ1004=4,AJ1004=5,AJ1004=6),VLOOKUP(AH1004,INDEX((係数_バス貨物_ガソリン,係数_バス貨物_CNG,係数_バス貨物_軽油,係数_バス貨物_メタノール,係数_バス貨物_LPG),MATCH(AL1004,【参考】排出ガスレベル!$AI$4:$AI$671,1),1,AR1004):INDEX((係数_バス貨物_ガソリン,係数_バス貨物_CNG,係数_バス貨物_軽油,係数_バス貨物_メタノール,係数_バス貨物_LPG),MATCH(AL1004+1,【参考】排出ガスレベル!$AI$4:$AI$671,1)-1,5,AR1004),3,FALSE),IF(OR(AJ1004=1,AJ1004=2),VLOOKUP(AH1004,INDEX((係数_乗用_ガソリン,係数_乗用_CNG,係数_乗用_軽油,係数_乗用_メタノール,係数_乗用_LPG),1,1,AR1004):INDEX((係数_乗用_ガソリン,係数_乗用_CNG,係数_乗用_軽油,係数_乗用_メタノール,係数_乗用_LPG),125,5,AR1004),3,FALSE))))))</f>
        <v/>
      </c>
      <c r="AP1004" s="375" t="str">
        <f t="shared" si="443"/>
        <v/>
      </c>
      <c r="AQ1004" s="444" t="str">
        <f t="shared" si="444"/>
        <v/>
      </c>
      <c r="AR1004" s="375" t="str">
        <f t="shared" si="447"/>
        <v/>
      </c>
      <c r="AS1004" s="377" t="str">
        <f t="shared" si="445"/>
        <v/>
      </c>
      <c r="AT1004" s="378" t="str">
        <f t="shared" si="446"/>
        <v/>
      </c>
      <c r="AX1004" s="625" t="b">
        <f t="shared" si="448"/>
        <v>0</v>
      </c>
      <c r="AY1004" s="7" t="str">
        <f t="shared" si="449"/>
        <v>FALSEFALSEFALSE</v>
      </c>
      <c r="AZ1004" s="626">
        <f t="shared" si="425"/>
        <v>0</v>
      </c>
      <c r="BA1004" s="627" t="str">
        <f t="shared" si="426"/>
        <v/>
      </c>
      <c r="BB1004" s="627">
        <f t="shared" si="427"/>
        <v>0</v>
      </c>
      <c r="BC1004" s="690" t="str">
        <f t="shared" si="428"/>
        <v/>
      </c>
    </row>
    <row r="1005" spans="1:55">
      <c r="A1005" s="381">
        <v>949</v>
      </c>
      <c r="B1005" s="117"/>
      <c r="C1005" s="288"/>
      <c r="D1005" s="289"/>
      <c r="E1005" s="289"/>
      <c r="F1005" s="290"/>
      <c r="G1005" s="292"/>
      <c r="H1005" s="116"/>
      <c r="I1005" s="292"/>
      <c r="J1005" s="116"/>
      <c r="K1005" s="370" t="str">
        <f t="shared" si="450"/>
        <v/>
      </c>
      <c r="L1005" s="370">
        <f t="shared" si="451"/>
        <v>0</v>
      </c>
      <c r="M1005" s="370">
        <f t="shared" si="452"/>
        <v>0</v>
      </c>
      <c r="N1005" s="371" t="str">
        <f t="shared" si="429"/>
        <v/>
      </c>
      <c r="O1005" s="371" t="str">
        <f t="shared" si="430"/>
        <v/>
      </c>
      <c r="P1005" s="371" t="str">
        <f t="shared" si="431"/>
        <v/>
      </c>
      <c r="Q1005" s="371" t="str">
        <f t="shared" si="432"/>
        <v/>
      </c>
      <c r="R1005" s="371" t="str">
        <f t="shared" si="433"/>
        <v/>
      </c>
      <c r="S1005" s="371" t="str">
        <f t="shared" si="434"/>
        <v/>
      </c>
      <c r="T1005" s="443" t="str">
        <f t="shared" si="453"/>
        <v/>
      </c>
      <c r="U1005" s="539"/>
      <c r="V1005" s="117"/>
      <c r="W1005" s="118"/>
      <c r="X1005" s="119"/>
      <c r="Y1005" s="120"/>
      <c r="Z1005" s="122"/>
      <c r="AA1005" s="121"/>
      <c r="AB1005" s="443" t="str">
        <f t="shared" si="454"/>
        <v/>
      </c>
      <c r="AC1005" s="734" t="str">
        <f t="shared" si="455"/>
        <v/>
      </c>
      <c r="AD1005" s="372"/>
      <c r="AE1005" s="485"/>
      <c r="AF1005" s="373" t="str">
        <f t="shared" si="435"/>
        <v/>
      </c>
      <c r="AG1005" s="373" t="str">
        <f t="shared" si="436"/>
        <v/>
      </c>
      <c r="AH1005" s="374" t="str">
        <f t="shared" si="437"/>
        <v/>
      </c>
      <c r="AI1005" s="375" t="str">
        <f t="shared" si="438"/>
        <v/>
      </c>
      <c r="AJ1005" s="375" t="str">
        <f t="shared" si="439"/>
        <v/>
      </c>
      <c r="AK1005" s="375" t="str">
        <f t="shared" si="440"/>
        <v/>
      </c>
      <c r="AL1005" s="375" t="str">
        <f t="shared" si="441"/>
        <v/>
      </c>
      <c r="AM1005" s="375" t="str">
        <f t="shared" si="442"/>
        <v/>
      </c>
      <c r="AN1005" s="376" t="str">
        <f>IF(AF1005="","",IF(OR(AH1005="",AH1005="-"),"－",IF(OR(AM1005=8,AM1005=9),"",IF(OR(AJ1005=3,AJ1005=4,AJ1005=5,AJ1005=6),VLOOKUP(AH1005,INDEX((係数_バス貨物_ガソリン,係数_バス貨物_CNG,係数_バス貨物_軽油,係数_バス貨物_メタノール,係数_バス貨物_LPG),MATCH(AL1005,【参考】排出ガスレベル!$AI$4:$AI$671,1),1,AR1005):INDEX((係数_バス貨物_ガソリン,係数_バス貨物_CNG,係数_バス貨物_軽油,係数_バス貨物_メタノール,係数_バス貨物_LPG),MATCH(AL1005+1,【参考】排出ガスレベル!$AI$4:$AI$671,1)-1,5,AR1005),2,FALSE),IF(OR(AJ1005=1,AJ1005=2),VLOOKUP(AH1005,INDEX((係数_乗用_ガソリン,係数_乗用_CNG,係数_乗用_軽油,係数_乗用_メタノール,係数_乗用_LPG),1,1,AR1005):INDEX((係数_乗用_ガソリン,係数_乗用_CNG,係数_乗用_軽油,係数_乗用_メタノール,係数_乗用_LPG),125,5,AR1005),2,FALSE))))))</f>
        <v/>
      </c>
      <c r="AO1005" s="376" t="str">
        <f>IF(T1005="","",IF(OR(AH1005="",AH1005="-"),"－",IF(OR(AM1005=8,AM1005=9),"",IF(OR(AJ1005=3,AJ1005=4,AJ1005=5,AJ1005=6),VLOOKUP(AH1005,INDEX((係数_バス貨物_ガソリン,係数_バス貨物_CNG,係数_バス貨物_軽油,係数_バス貨物_メタノール,係数_バス貨物_LPG),MATCH(AL1005,【参考】排出ガスレベル!$AI$4:$AI$671,1),1,AR1005):INDEX((係数_バス貨物_ガソリン,係数_バス貨物_CNG,係数_バス貨物_軽油,係数_バス貨物_メタノール,係数_バス貨物_LPG),MATCH(AL1005+1,【参考】排出ガスレベル!$AI$4:$AI$671,1)-1,5,AR1005),3,FALSE),IF(OR(AJ1005=1,AJ1005=2),VLOOKUP(AH1005,INDEX((係数_乗用_ガソリン,係数_乗用_CNG,係数_乗用_軽油,係数_乗用_メタノール,係数_乗用_LPG),1,1,AR1005):INDEX((係数_乗用_ガソリン,係数_乗用_CNG,係数_乗用_軽油,係数_乗用_メタノール,係数_乗用_LPG),125,5,AR1005),3,FALSE))))))</f>
        <v/>
      </c>
      <c r="AP1005" s="375" t="str">
        <f t="shared" si="443"/>
        <v/>
      </c>
      <c r="AQ1005" s="444" t="str">
        <f t="shared" si="444"/>
        <v/>
      </c>
      <c r="AR1005" s="375" t="str">
        <f t="shared" si="447"/>
        <v/>
      </c>
      <c r="AS1005" s="377" t="str">
        <f t="shared" si="445"/>
        <v/>
      </c>
      <c r="AT1005" s="378" t="str">
        <f t="shared" si="446"/>
        <v/>
      </c>
      <c r="AX1005" s="625" t="b">
        <f t="shared" si="448"/>
        <v>0</v>
      </c>
      <c r="AY1005" s="7" t="str">
        <f t="shared" si="449"/>
        <v>FALSEFALSEFALSE</v>
      </c>
      <c r="AZ1005" s="626">
        <f t="shared" ref="AZ1005:AZ1068" si="456">AA1005</f>
        <v>0</v>
      </c>
      <c r="BA1005" s="627" t="str">
        <f t="shared" ref="BA1005:BA1068" si="457">IF(COUNTIFS(BC1005,"*A*",BB1005,"3"),"ハイブリッド(ガソリン)","")</f>
        <v/>
      </c>
      <c r="BB1005" s="627">
        <f t="shared" ref="BB1005:BB1068" si="458">LEN(X1005)</f>
        <v>0</v>
      </c>
      <c r="BC1005" s="690" t="str">
        <f t="shared" ref="BC1005:BC1068" si="459">MID(X1005,2,1)</f>
        <v/>
      </c>
    </row>
    <row r="1006" spans="1:55">
      <c r="A1006" s="381">
        <v>950</v>
      </c>
      <c r="B1006" s="117"/>
      <c r="C1006" s="288"/>
      <c r="D1006" s="289"/>
      <c r="E1006" s="289"/>
      <c r="F1006" s="290"/>
      <c r="G1006" s="292"/>
      <c r="H1006" s="116"/>
      <c r="I1006" s="292"/>
      <c r="J1006" s="116"/>
      <c r="K1006" s="370" t="str">
        <f t="shared" si="450"/>
        <v/>
      </c>
      <c r="L1006" s="370">
        <f t="shared" si="451"/>
        <v>0</v>
      </c>
      <c r="M1006" s="370">
        <f t="shared" si="452"/>
        <v>0</v>
      </c>
      <c r="N1006" s="371" t="str">
        <f t="shared" si="429"/>
        <v/>
      </c>
      <c r="O1006" s="371" t="str">
        <f t="shared" si="430"/>
        <v/>
      </c>
      <c r="P1006" s="371" t="str">
        <f t="shared" si="431"/>
        <v/>
      </c>
      <c r="Q1006" s="371" t="str">
        <f t="shared" si="432"/>
        <v/>
      </c>
      <c r="R1006" s="371" t="str">
        <f t="shared" si="433"/>
        <v/>
      </c>
      <c r="S1006" s="371" t="str">
        <f t="shared" si="434"/>
        <v/>
      </c>
      <c r="T1006" s="443" t="str">
        <f t="shared" si="453"/>
        <v/>
      </c>
      <c r="U1006" s="539"/>
      <c r="V1006" s="117"/>
      <c r="W1006" s="118"/>
      <c r="X1006" s="119"/>
      <c r="Y1006" s="120"/>
      <c r="Z1006" s="122"/>
      <c r="AA1006" s="121"/>
      <c r="AB1006" s="443" t="str">
        <f t="shared" si="454"/>
        <v/>
      </c>
      <c r="AC1006" s="734" t="str">
        <f t="shared" si="455"/>
        <v/>
      </c>
      <c r="AD1006" s="372"/>
      <c r="AE1006" s="485"/>
      <c r="AF1006" s="373" t="str">
        <f t="shared" si="435"/>
        <v/>
      </c>
      <c r="AG1006" s="373" t="str">
        <f t="shared" si="436"/>
        <v/>
      </c>
      <c r="AH1006" s="374" t="str">
        <f t="shared" si="437"/>
        <v/>
      </c>
      <c r="AI1006" s="375" t="str">
        <f t="shared" si="438"/>
        <v/>
      </c>
      <c r="AJ1006" s="375" t="str">
        <f t="shared" si="439"/>
        <v/>
      </c>
      <c r="AK1006" s="375" t="str">
        <f t="shared" si="440"/>
        <v/>
      </c>
      <c r="AL1006" s="375" t="str">
        <f t="shared" si="441"/>
        <v/>
      </c>
      <c r="AM1006" s="375" t="str">
        <f t="shared" si="442"/>
        <v/>
      </c>
      <c r="AN1006" s="376" t="str">
        <f>IF(AF1006="","",IF(OR(AH1006="",AH1006="-"),"－",IF(OR(AM1006=8,AM1006=9),"",IF(OR(AJ1006=3,AJ1006=4,AJ1006=5,AJ1006=6),VLOOKUP(AH1006,INDEX((係数_バス貨物_ガソリン,係数_バス貨物_CNG,係数_バス貨物_軽油,係数_バス貨物_メタノール,係数_バス貨物_LPG),MATCH(AL1006,【参考】排出ガスレベル!$AI$4:$AI$671,1),1,AR1006):INDEX((係数_バス貨物_ガソリン,係数_バス貨物_CNG,係数_バス貨物_軽油,係数_バス貨物_メタノール,係数_バス貨物_LPG),MATCH(AL1006+1,【参考】排出ガスレベル!$AI$4:$AI$671,1)-1,5,AR1006),2,FALSE),IF(OR(AJ1006=1,AJ1006=2),VLOOKUP(AH1006,INDEX((係数_乗用_ガソリン,係数_乗用_CNG,係数_乗用_軽油,係数_乗用_メタノール,係数_乗用_LPG),1,1,AR1006):INDEX((係数_乗用_ガソリン,係数_乗用_CNG,係数_乗用_軽油,係数_乗用_メタノール,係数_乗用_LPG),125,5,AR1006),2,FALSE))))))</f>
        <v/>
      </c>
      <c r="AO1006" s="376" t="str">
        <f>IF(T1006="","",IF(OR(AH1006="",AH1006="-"),"－",IF(OR(AM1006=8,AM1006=9),"",IF(OR(AJ1006=3,AJ1006=4,AJ1006=5,AJ1006=6),VLOOKUP(AH1006,INDEX((係数_バス貨物_ガソリン,係数_バス貨物_CNG,係数_バス貨物_軽油,係数_バス貨物_メタノール,係数_バス貨物_LPG),MATCH(AL1006,【参考】排出ガスレベル!$AI$4:$AI$671,1),1,AR1006):INDEX((係数_バス貨物_ガソリン,係数_バス貨物_CNG,係数_バス貨物_軽油,係数_バス貨物_メタノール,係数_バス貨物_LPG),MATCH(AL1006+1,【参考】排出ガスレベル!$AI$4:$AI$671,1)-1,5,AR1006),3,FALSE),IF(OR(AJ1006=1,AJ1006=2),VLOOKUP(AH1006,INDEX((係数_乗用_ガソリン,係数_乗用_CNG,係数_乗用_軽油,係数_乗用_メタノール,係数_乗用_LPG),1,1,AR1006):INDEX((係数_乗用_ガソリン,係数_乗用_CNG,係数_乗用_軽油,係数_乗用_メタノール,係数_乗用_LPG),125,5,AR1006),3,FALSE))))))</f>
        <v/>
      </c>
      <c r="AP1006" s="375" t="str">
        <f t="shared" si="443"/>
        <v/>
      </c>
      <c r="AQ1006" s="444" t="str">
        <f t="shared" si="444"/>
        <v/>
      </c>
      <c r="AR1006" s="375" t="str">
        <f t="shared" si="447"/>
        <v/>
      </c>
      <c r="AS1006" s="377" t="str">
        <f t="shared" si="445"/>
        <v/>
      </c>
      <c r="AT1006" s="378" t="str">
        <f t="shared" si="446"/>
        <v/>
      </c>
      <c r="AX1006" s="625" t="b">
        <f t="shared" si="448"/>
        <v>0</v>
      </c>
      <c r="AY1006" s="7" t="str">
        <f t="shared" si="449"/>
        <v>FALSEFALSEFALSE</v>
      </c>
      <c r="AZ1006" s="626">
        <f t="shared" si="456"/>
        <v>0</v>
      </c>
      <c r="BA1006" s="627" t="str">
        <f t="shared" si="457"/>
        <v/>
      </c>
      <c r="BB1006" s="627">
        <f t="shared" si="458"/>
        <v>0</v>
      </c>
      <c r="BC1006" s="690" t="str">
        <f t="shared" si="459"/>
        <v/>
      </c>
    </row>
    <row r="1007" spans="1:55">
      <c r="A1007" s="381">
        <v>951</v>
      </c>
      <c r="B1007" s="117"/>
      <c r="C1007" s="288"/>
      <c r="D1007" s="289"/>
      <c r="E1007" s="289"/>
      <c r="F1007" s="290"/>
      <c r="G1007" s="292"/>
      <c r="H1007" s="116"/>
      <c r="I1007" s="292"/>
      <c r="J1007" s="116"/>
      <c r="K1007" s="370" t="str">
        <f t="shared" si="450"/>
        <v/>
      </c>
      <c r="L1007" s="370">
        <f t="shared" si="451"/>
        <v>0</v>
      </c>
      <c r="M1007" s="370">
        <f t="shared" si="452"/>
        <v>0</v>
      </c>
      <c r="N1007" s="371" t="str">
        <f t="shared" si="429"/>
        <v/>
      </c>
      <c r="O1007" s="371" t="str">
        <f t="shared" si="430"/>
        <v/>
      </c>
      <c r="P1007" s="371" t="str">
        <f t="shared" si="431"/>
        <v/>
      </c>
      <c r="Q1007" s="371" t="str">
        <f t="shared" si="432"/>
        <v/>
      </c>
      <c r="R1007" s="371" t="str">
        <f t="shared" si="433"/>
        <v/>
      </c>
      <c r="S1007" s="371" t="str">
        <f t="shared" si="434"/>
        <v/>
      </c>
      <c r="T1007" s="443" t="str">
        <f t="shared" si="453"/>
        <v/>
      </c>
      <c r="U1007" s="539"/>
      <c r="V1007" s="117"/>
      <c r="W1007" s="118"/>
      <c r="X1007" s="119"/>
      <c r="Y1007" s="120"/>
      <c r="Z1007" s="122"/>
      <c r="AA1007" s="121"/>
      <c r="AB1007" s="443" t="str">
        <f t="shared" si="454"/>
        <v/>
      </c>
      <c r="AC1007" s="734" t="str">
        <f t="shared" si="455"/>
        <v/>
      </c>
      <c r="AD1007" s="372"/>
      <c r="AE1007" s="485"/>
      <c r="AF1007" s="373" t="str">
        <f t="shared" si="435"/>
        <v/>
      </c>
      <c r="AG1007" s="373" t="str">
        <f t="shared" si="436"/>
        <v/>
      </c>
      <c r="AH1007" s="374" t="str">
        <f t="shared" si="437"/>
        <v/>
      </c>
      <c r="AI1007" s="375" t="str">
        <f t="shared" si="438"/>
        <v/>
      </c>
      <c r="AJ1007" s="375" t="str">
        <f t="shared" si="439"/>
        <v/>
      </c>
      <c r="AK1007" s="375" t="str">
        <f t="shared" si="440"/>
        <v/>
      </c>
      <c r="AL1007" s="375" t="str">
        <f t="shared" si="441"/>
        <v/>
      </c>
      <c r="AM1007" s="375" t="str">
        <f t="shared" si="442"/>
        <v/>
      </c>
      <c r="AN1007" s="376" t="str">
        <f>IF(AF1007="","",IF(OR(AH1007="",AH1007="-"),"－",IF(OR(AM1007=8,AM1007=9),"",IF(OR(AJ1007=3,AJ1007=4,AJ1007=5,AJ1007=6),VLOOKUP(AH1007,INDEX((係数_バス貨物_ガソリン,係数_バス貨物_CNG,係数_バス貨物_軽油,係数_バス貨物_メタノール,係数_バス貨物_LPG),MATCH(AL1007,【参考】排出ガスレベル!$AI$4:$AI$671,1),1,AR1007):INDEX((係数_バス貨物_ガソリン,係数_バス貨物_CNG,係数_バス貨物_軽油,係数_バス貨物_メタノール,係数_バス貨物_LPG),MATCH(AL1007+1,【参考】排出ガスレベル!$AI$4:$AI$671,1)-1,5,AR1007),2,FALSE),IF(OR(AJ1007=1,AJ1007=2),VLOOKUP(AH1007,INDEX((係数_乗用_ガソリン,係数_乗用_CNG,係数_乗用_軽油,係数_乗用_メタノール,係数_乗用_LPG),1,1,AR1007):INDEX((係数_乗用_ガソリン,係数_乗用_CNG,係数_乗用_軽油,係数_乗用_メタノール,係数_乗用_LPG),125,5,AR1007),2,FALSE))))))</f>
        <v/>
      </c>
      <c r="AO1007" s="376" t="str">
        <f>IF(T1007="","",IF(OR(AH1007="",AH1007="-"),"－",IF(OR(AM1007=8,AM1007=9),"",IF(OR(AJ1007=3,AJ1007=4,AJ1007=5,AJ1007=6),VLOOKUP(AH1007,INDEX((係数_バス貨物_ガソリン,係数_バス貨物_CNG,係数_バス貨物_軽油,係数_バス貨物_メタノール,係数_バス貨物_LPG),MATCH(AL1007,【参考】排出ガスレベル!$AI$4:$AI$671,1),1,AR1007):INDEX((係数_バス貨物_ガソリン,係数_バス貨物_CNG,係数_バス貨物_軽油,係数_バス貨物_メタノール,係数_バス貨物_LPG),MATCH(AL1007+1,【参考】排出ガスレベル!$AI$4:$AI$671,1)-1,5,AR1007),3,FALSE),IF(OR(AJ1007=1,AJ1007=2),VLOOKUP(AH1007,INDEX((係数_乗用_ガソリン,係数_乗用_CNG,係数_乗用_軽油,係数_乗用_メタノール,係数_乗用_LPG),1,1,AR1007):INDEX((係数_乗用_ガソリン,係数_乗用_CNG,係数_乗用_軽油,係数_乗用_メタノール,係数_乗用_LPG),125,5,AR1007),3,FALSE))))))</f>
        <v/>
      </c>
      <c r="AP1007" s="375" t="str">
        <f t="shared" si="443"/>
        <v/>
      </c>
      <c r="AQ1007" s="444" t="str">
        <f t="shared" si="444"/>
        <v/>
      </c>
      <c r="AR1007" s="375" t="str">
        <f t="shared" si="447"/>
        <v/>
      </c>
      <c r="AS1007" s="377" t="str">
        <f t="shared" si="445"/>
        <v/>
      </c>
      <c r="AT1007" s="378" t="str">
        <f t="shared" si="446"/>
        <v/>
      </c>
      <c r="AX1007" s="625" t="b">
        <f t="shared" si="448"/>
        <v>0</v>
      </c>
      <c r="AY1007" s="7" t="str">
        <f t="shared" si="449"/>
        <v>FALSEFALSEFALSE</v>
      </c>
      <c r="AZ1007" s="626">
        <f t="shared" si="456"/>
        <v>0</v>
      </c>
      <c r="BA1007" s="627" t="str">
        <f t="shared" si="457"/>
        <v/>
      </c>
      <c r="BB1007" s="627">
        <f t="shared" si="458"/>
        <v>0</v>
      </c>
      <c r="BC1007" s="690" t="str">
        <f t="shared" si="459"/>
        <v/>
      </c>
    </row>
    <row r="1008" spans="1:55">
      <c r="A1008" s="381">
        <v>952</v>
      </c>
      <c r="B1008" s="117"/>
      <c r="C1008" s="288"/>
      <c r="D1008" s="289"/>
      <c r="E1008" s="289"/>
      <c r="F1008" s="290"/>
      <c r="G1008" s="292"/>
      <c r="H1008" s="116"/>
      <c r="I1008" s="292"/>
      <c r="J1008" s="116"/>
      <c r="K1008" s="370" t="str">
        <f t="shared" si="450"/>
        <v/>
      </c>
      <c r="L1008" s="370">
        <f t="shared" si="451"/>
        <v>0</v>
      </c>
      <c r="M1008" s="370">
        <f t="shared" si="452"/>
        <v>0</v>
      </c>
      <c r="N1008" s="371" t="str">
        <f t="shared" si="429"/>
        <v/>
      </c>
      <c r="O1008" s="371" t="str">
        <f t="shared" si="430"/>
        <v/>
      </c>
      <c r="P1008" s="371" t="str">
        <f t="shared" si="431"/>
        <v/>
      </c>
      <c r="Q1008" s="371" t="str">
        <f t="shared" si="432"/>
        <v/>
      </c>
      <c r="R1008" s="371" t="str">
        <f t="shared" si="433"/>
        <v/>
      </c>
      <c r="S1008" s="371" t="str">
        <f t="shared" si="434"/>
        <v/>
      </c>
      <c r="T1008" s="443" t="str">
        <f t="shared" si="453"/>
        <v/>
      </c>
      <c r="U1008" s="539"/>
      <c r="V1008" s="117"/>
      <c r="W1008" s="118"/>
      <c r="X1008" s="119"/>
      <c r="Y1008" s="120"/>
      <c r="Z1008" s="122"/>
      <c r="AA1008" s="121"/>
      <c r="AB1008" s="443" t="str">
        <f t="shared" si="454"/>
        <v/>
      </c>
      <c r="AC1008" s="734" t="str">
        <f t="shared" si="455"/>
        <v/>
      </c>
      <c r="AD1008" s="372"/>
      <c r="AE1008" s="485"/>
      <c r="AF1008" s="373" t="str">
        <f t="shared" si="435"/>
        <v/>
      </c>
      <c r="AG1008" s="373" t="str">
        <f t="shared" si="436"/>
        <v/>
      </c>
      <c r="AH1008" s="374" t="str">
        <f t="shared" si="437"/>
        <v/>
      </c>
      <c r="AI1008" s="375" t="str">
        <f t="shared" si="438"/>
        <v/>
      </c>
      <c r="AJ1008" s="375" t="str">
        <f t="shared" si="439"/>
        <v/>
      </c>
      <c r="AK1008" s="375" t="str">
        <f t="shared" si="440"/>
        <v/>
      </c>
      <c r="AL1008" s="375" t="str">
        <f t="shared" si="441"/>
        <v/>
      </c>
      <c r="AM1008" s="375" t="str">
        <f t="shared" si="442"/>
        <v/>
      </c>
      <c r="AN1008" s="376" t="str">
        <f>IF(AF1008="","",IF(OR(AH1008="",AH1008="-"),"－",IF(OR(AM1008=8,AM1008=9),"",IF(OR(AJ1008=3,AJ1008=4,AJ1008=5,AJ1008=6),VLOOKUP(AH1008,INDEX((係数_バス貨物_ガソリン,係数_バス貨物_CNG,係数_バス貨物_軽油,係数_バス貨物_メタノール,係数_バス貨物_LPG),MATCH(AL1008,【参考】排出ガスレベル!$AI$4:$AI$671,1),1,AR1008):INDEX((係数_バス貨物_ガソリン,係数_バス貨物_CNG,係数_バス貨物_軽油,係数_バス貨物_メタノール,係数_バス貨物_LPG),MATCH(AL1008+1,【参考】排出ガスレベル!$AI$4:$AI$671,1)-1,5,AR1008),2,FALSE),IF(OR(AJ1008=1,AJ1008=2),VLOOKUP(AH1008,INDEX((係数_乗用_ガソリン,係数_乗用_CNG,係数_乗用_軽油,係数_乗用_メタノール,係数_乗用_LPG),1,1,AR1008):INDEX((係数_乗用_ガソリン,係数_乗用_CNG,係数_乗用_軽油,係数_乗用_メタノール,係数_乗用_LPG),125,5,AR1008),2,FALSE))))))</f>
        <v/>
      </c>
      <c r="AO1008" s="376" t="str">
        <f>IF(T1008="","",IF(OR(AH1008="",AH1008="-"),"－",IF(OR(AM1008=8,AM1008=9),"",IF(OR(AJ1008=3,AJ1008=4,AJ1008=5,AJ1008=6),VLOOKUP(AH1008,INDEX((係数_バス貨物_ガソリン,係数_バス貨物_CNG,係数_バス貨物_軽油,係数_バス貨物_メタノール,係数_バス貨物_LPG),MATCH(AL1008,【参考】排出ガスレベル!$AI$4:$AI$671,1),1,AR1008):INDEX((係数_バス貨物_ガソリン,係数_バス貨物_CNG,係数_バス貨物_軽油,係数_バス貨物_メタノール,係数_バス貨物_LPG),MATCH(AL1008+1,【参考】排出ガスレベル!$AI$4:$AI$671,1)-1,5,AR1008),3,FALSE),IF(OR(AJ1008=1,AJ1008=2),VLOOKUP(AH1008,INDEX((係数_乗用_ガソリン,係数_乗用_CNG,係数_乗用_軽油,係数_乗用_メタノール,係数_乗用_LPG),1,1,AR1008):INDEX((係数_乗用_ガソリン,係数_乗用_CNG,係数_乗用_軽油,係数_乗用_メタノール,係数_乗用_LPG),125,5,AR1008),3,FALSE))))))</f>
        <v/>
      </c>
      <c r="AP1008" s="375" t="str">
        <f t="shared" si="443"/>
        <v/>
      </c>
      <c r="AQ1008" s="444" t="str">
        <f t="shared" si="444"/>
        <v/>
      </c>
      <c r="AR1008" s="375" t="str">
        <f t="shared" si="447"/>
        <v/>
      </c>
      <c r="AS1008" s="377" t="str">
        <f t="shared" si="445"/>
        <v/>
      </c>
      <c r="AT1008" s="378" t="str">
        <f t="shared" si="446"/>
        <v/>
      </c>
      <c r="AX1008" s="625" t="b">
        <f t="shared" si="448"/>
        <v>0</v>
      </c>
      <c r="AY1008" s="7" t="str">
        <f t="shared" si="449"/>
        <v>FALSEFALSEFALSE</v>
      </c>
      <c r="AZ1008" s="626">
        <f t="shared" si="456"/>
        <v>0</v>
      </c>
      <c r="BA1008" s="627" t="str">
        <f t="shared" si="457"/>
        <v/>
      </c>
      <c r="BB1008" s="627">
        <f t="shared" si="458"/>
        <v>0</v>
      </c>
      <c r="BC1008" s="690" t="str">
        <f t="shared" si="459"/>
        <v/>
      </c>
    </row>
    <row r="1009" spans="1:55">
      <c r="A1009" s="381">
        <v>953</v>
      </c>
      <c r="B1009" s="117"/>
      <c r="C1009" s="288"/>
      <c r="D1009" s="289"/>
      <c r="E1009" s="289"/>
      <c r="F1009" s="290"/>
      <c r="G1009" s="292"/>
      <c r="H1009" s="116"/>
      <c r="I1009" s="292"/>
      <c r="J1009" s="116"/>
      <c r="K1009" s="370" t="str">
        <f t="shared" si="450"/>
        <v/>
      </c>
      <c r="L1009" s="370">
        <f t="shared" si="451"/>
        <v>0</v>
      </c>
      <c r="M1009" s="370">
        <f t="shared" si="452"/>
        <v>0</v>
      </c>
      <c r="N1009" s="371" t="str">
        <f t="shared" si="429"/>
        <v/>
      </c>
      <c r="O1009" s="371" t="str">
        <f t="shared" si="430"/>
        <v/>
      </c>
      <c r="P1009" s="371" t="str">
        <f t="shared" si="431"/>
        <v/>
      </c>
      <c r="Q1009" s="371" t="str">
        <f t="shared" si="432"/>
        <v/>
      </c>
      <c r="R1009" s="371" t="str">
        <f t="shared" si="433"/>
        <v/>
      </c>
      <c r="S1009" s="371" t="str">
        <f t="shared" si="434"/>
        <v/>
      </c>
      <c r="T1009" s="443" t="str">
        <f t="shared" si="453"/>
        <v/>
      </c>
      <c r="U1009" s="539"/>
      <c r="V1009" s="117"/>
      <c r="W1009" s="118"/>
      <c r="X1009" s="119"/>
      <c r="Y1009" s="120"/>
      <c r="Z1009" s="122"/>
      <c r="AA1009" s="121"/>
      <c r="AB1009" s="443" t="str">
        <f t="shared" si="454"/>
        <v/>
      </c>
      <c r="AC1009" s="734" t="str">
        <f t="shared" si="455"/>
        <v/>
      </c>
      <c r="AD1009" s="372"/>
      <c r="AE1009" s="485"/>
      <c r="AF1009" s="373" t="str">
        <f t="shared" si="435"/>
        <v/>
      </c>
      <c r="AG1009" s="373" t="str">
        <f t="shared" si="436"/>
        <v/>
      </c>
      <c r="AH1009" s="374" t="str">
        <f t="shared" si="437"/>
        <v/>
      </c>
      <c r="AI1009" s="375" t="str">
        <f t="shared" si="438"/>
        <v/>
      </c>
      <c r="AJ1009" s="375" t="str">
        <f t="shared" si="439"/>
        <v/>
      </c>
      <c r="AK1009" s="375" t="str">
        <f t="shared" si="440"/>
        <v/>
      </c>
      <c r="AL1009" s="375" t="str">
        <f t="shared" si="441"/>
        <v/>
      </c>
      <c r="AM1009" s="375" t="str">
        <f t="shared" si="442"/>
        <v/>
      </c>
      <c r="AN1009" s="376" t="str">
        <f>IF(AF1009="","",IF(OR(AH1009="",AH1009="-"),"－",IF(OR(AM1009=8,AM1009=9),"",IF(OR(AJ1009=3,AJ1009=4,AJ1009=5,AJ1009=6),VLOOKUP(AH1009,INDEX((係数_バス貨物_ガソリン,係数_バス貨物_CNG,係数_バス貨物_軽油,係数_バス貨物_メタノール,係数_バス貨物_LPG),MATCH(AL1009,【参考】排出ガスレベル!$AI$4:$AI$671,1),1,AR1009):INDEX((係数_バス貨物_ガソリン,係数_バス貨物_CNG,係数_バス貨物_軽油,係数_バス貨物_メタノール,係数_バス貨物_LPG),MATCH(AL1009+1,【参考】排出ガスレベル!$AI$4:$AI$671,1)-1,5,AR1009),2,FALSE),IF(OR(AJ1009=1,AJ1009=2),VLOOKUP(AH1009,INDEX((係数_乗用_ガソリン,係数_乗用_CNG,係数_乗用_軽油,係数_乗用_メタノール,係数_乗用_LPG),1,1,AR1009):INDEX((係数_乗用_ガソリン,係数_乗用_CNG,係数_乗用_軽油,係数_乗用_メタノール,係数_乗用_LPG),125,5,AR1009),2,FALSE))))))</f>
        <v/>
      </c>
      <c r="AO1009" s="376" t="str">
        <f>IF(T1009="","",IF(OR(AH1009="",AH1009="-"),"－",IF(OR(AM1009=8,AM1009=9),"",IF(OR(AJ1009=3,AJ1009=4,AJ1009=5,AJ1009=6),VLOOKUP(AH1009,INDEX((係数_バス貨物_ガソリン,係数_バス貨物_CNG,係数_バス貨物_軽油,係数_バス貨物_メタノール,係数_バス貨物_LPG),MATCH(AL1009,【参考】排出ガスレベル!$AI$4:$AI$671,1),1,AR1009):INDEX((係数_バス貨物_ガソリン,係数_バス貨物_CNG,係数_バス貨物_軽油,係数_バス貨物_メタノール,係数_バス貨物_LPG),MATCH(AL1009+1,【参考】排出ガスレベル!$AI$4:$AI$671,1)-1,5,AR1009),3,FALSE),IF(OR(AJ1009=1,AJ1009=2),VLOOKUP(AH1009,INDEX((係数_乗用_ガソリン,係数_乗用_CNG,係数_乗用_軽油,係数_乗用_メタノール,係数_乗用_LPG),1,1,AR1009):INDEX((係数_乗用_ガソリン,係数_乗用_CNG,係数_乗用_軽油,係数_乗用_メタノール,係数_乗用_LPG),125,5,AR1009),3,FALSE))))))</f>
        <v/>
      </c>
      <c r="AP1009" s="375" t="str">
        <f t="shared" si="443"/>
        <v/>
      </c>
      <c r="AQ1009" s="444" t="str">
        <f t="shared" si="444"/>
        <v/>
      </c>
      <c r="AR1009" s="375" t="str">
        <f t="shared" si="447"/>
        <v/>
      </c>
      <c r="AS1009" s="377" t="str">
        <f t="shared" si="445"/>
        <v/>
      </c>
      <c r="AT1009" s="378" t="str">
        <f t="shared" si="446"/>
        <v/>
      </c>
      <c r="AX1009" s="625" t="b">
        <f t="shared" si="448"/>
        <v>0</v>
      </c>
      <c r="AY1009" s="7" t="str">
        <f t="shared" si="449"/>
        <v>FALSEFALSEFALSE</v>
      </c>
      <c r="AZ1009" s="626">
        <f t="shared" si="456"/>
        <v>0</v>
      </c>
      <c r="BA1009" s="627" t="str">
        <f t="shared" si="457"/>
        <v/>
      </c>
      <c r="BB1009" s="627">
        <f t="shared" si="458"/>
        <v>0</v>
      </c>
      <c r="BC1009" s="690" t="str">
        <f t="shared" si="459"/>
        <v/>
      </c>
    </row>
    <row r="1010" spans="1:55">
      <c r="A1010" s="381">
        <v>954</v>
      </c>
      <c r="B1010" s="117"/>
      <c r="C1010" s="288"/>
      <c r="D1010" s="289"/>
      <c r="E1010" s="289"/>
      <c r="F1010" s="290"/>
      <c r="G1010" s="292"/>
      <c r="H1010" s="116"/>
      <c r="I1010" s="292"/>
      <c r="J1010" s="116"/>
      <c r="K1010" s="370" t="str">
        <f t="shared" si="450"/>
        <v/>
      </c>
      <c r="L1010" s="370">
        <f t="shared" si="451"/>
        <v>0</v>
      </c>
      <c r="M1010" s="370">
        <f t="shared" si="452"/>
        <v>0</v>
      </c>
      <c r="N1010" s="371" t="str">
        <f t="shared" si="429"/>
        <v/>
      </c>
      <c r="O1010" s="371" t="str">
        <f t="shared" si="430"/>
        <v/>
      </c>
      <c r="P1010" s="371" t="str">
        <f t="shared" si="431"/>
        <v/>
      </c>
      <c r="Q1010" s="371" t="str">
        <f t="shared" si="432"/>
        <v/>
      </c>
      <c r="R1010" s="371" t="str">
        <f t="shared" si="433"/>
        <v/>
      </c>
      <c r="S1010" s="371" t="str">
        <f t="shared" si="434"/>
        <v/>
      </c>
      <c r="T1010" s="443" t="str">
        <f t="shared" si="453"/>
        <v/>
      </c>
      <c r="U1010" s="539"/>
      <c r="V1010" s="117"/>
      <c r="W1010" s="118"/>
      <c r="X1010" s="119"/>
      <c r="Y1010" s="120"/>
      <c r="Z1010" s="122"/>
      <c r="AA1010" s="121"/>
      <c r="AB1010" s="443" t="str">
        <f t="shared" si="454"/>
        <v/>
      </c>
      <c r="AC1010" s="734" t="str">
        <f t="shared" si="455"/>
        <v/>
      </c>
      <c r="AD1010" s="372"/>
      <c r="AE1010" s="485"/>
      <c r="AF1010" s="373" t="str">
        <f t="shared" si="435"/>
        <v/>
      </c>
      <c r="AG1010" s="373" t="str">
        <f t="shared" si="436"/>
        <v/>
      </c>
      <c r="AH1010" s="374" t="str">
        <f t="shared" si="437"/>
        <v/>
      </c>
      <c r="AI1010" s="375" t="str">
        <f t="shared" si="438"/>
        <v/>
      </c>
      <c r="AJ1010" s="375" t="str">
        <f t="shared" si="439"/>
        <v/>
      </c>
      <c r="AK1010" s="375" t="str">
        <f t="shared" si="440"/>
        <v/>
      </c>
      <c r="AL1010" s="375" t="str">
        <f t="shared" si="441"/>
        <v/>
      </c>
      <c r="AM1010" s="375" t="str">
        <f t="shared" si="442"/>
        <v/>
      </c>
      <c r="AN1010" s="376" t="str">
        <f>IF(AF1010="","",IF(OR(AH1010="",AH1010="-"),"－",IF(OR(AM1010=8,AM1010=9),"",IF(OR(AJ1010=3,AJ1010=4,AJ1010=5,AJ1010=6),VLOOKUP(AH1010,INDEX((係数_バス貨物_ガソリン,係数_バス貨物_CNG,係数_バス貨物_軽油,係数_バス貨物_メタノール,係数_バス貨物_LPG),MATCH(AL1010,【参考】排出ガスレベル!$AI$4:$AI$671,1),1,AR1010):INDEX((係数_バス貨物_ガソリン,係数_バス貨物_CNG,係数_バス貨物_軽油,係数_バス貨物_メタノール,係数_バス貨物_LPG),MATCH(AL1010+1,【参考】排出ガスレベル!$AI$4:$AI$671,1)-1,5,AR1010),2,FALSE),IF(OR(AJ1010=1,AJ1010=2),VLOOKUP(AH1010,INDEX((係数_乗用_ガソリン,係数_乗用_CNG,係数_乗用_軽油,係数_乗用_メタノール,係数_乗用_LPG),1,1,AR1010):INDEX((係数_乗用_ガソリン,係数_乗用_CNG,係数_乗用_軽油,係数_乗用_メタノール,係数_乗用_LPG),125,5,AR1010),2,FALSE))))))</f>
        <v/>
      </c>
      <c r="AO1010" s="376" t="str">
        <f>IF(T1010="","",IF(OR(AH1010="",AH1010="-"),"－",IF(OR(AM1010=8,AM1010=9),"",IF(OR(AJ1010=3,AJ1010=4,AJ1010=5,AJ1010=6),VLOOKUP(AH1010,INDEX((係数_バス貨物_ガソリン,係数_バス貨物_CNG,係数_バス貨物_軽油,係数_バス貨物_メタノール,係数_バス貨物_LPG),MATCH(AL1010,【参考】排出ガスレベル!$AI$4:$AI$671,1),1,AR1010):INDEX((係数_バス貨物_ガソリン,係数_バス貨物_CNG,係数_バス貨物_軽油,係数_バス貨物_メタノール,係数_バス貨物_LPG),MATCH(AL1010+1,【参考】排出ガスレベル!$AI$4:$AI$671,1)-1,5,AR1010),3,FALSE),IF(OR(AJ1010=1,AJ1010=2),VLOOKUP(AH1010,INDEX((係数_乗用_ガソリン,係数_乗用_CNG,係数_乗用_軽油,係数_乗用_メタノール,係数_乗用_LPG),1,1,AR1010):INDEX((係数_乗用_ガソリン,係数_乗用_CNG,係数_乗用_軽油,係数_乗用_メタノール,係数_乗用_LPG),125,5,AR1010),3,FALSE))))))</f>
        <v/>
      </c>
      <c r="AP1010" s="375" t="str">
        <f t="shared" si="443"/>
        <v/>
      </c>
      <c r="AQ1010" s="444" t="str">
        <f t="shared" si="444"/>
        <v/>
      </c>
      <c r="AR1010" s="375" t="str">
        <f t="shared" si="447"/>
        <v/>
      </c>
      <c r="AS1010" s="377" t="str">
        <f t="shared" si="445"/>
        <v/>
      </c>
      <c r="AT1010" s="378" t="str">
        <f t="shared" si="446"/>
        <v/>
      </c>
      <c r="AX1010" s="625" t="b">
        <f t="shared" si="448"/>
        <v>0</v>
      </c>
      <c r="AY1010" s="7" t="str">
        <f t="shared" si="449"/>
        <v>FALSEFALSEFALSE</v>
      </c>
      <c r="AZ1010" s="626">
        <f t="shared" si="456"/>
        <v>0</v>
      </c>
      <c r="BA1010" s="627" t="str">
        <f t="shared" si="457"/>
        <v/>
      </c>
      <c r="BB1010" s="627">
        <f t="shared" si="458"/>
        <v>0</v>
      </c>
      <c r="BC1010" s="690" t="str">
        <f t="shared" si="459"/>
        <v/>
      </c>
    </row>
    <row r="1011" spans="1:55">
      <c r="A1011" s="381">
        <v>955</v>
      </c>
      <c r="B1011" s="117"/>
      <c r="C1011" s="288"/>
      <c r="D1011" s="289"/>
      <c r="E1011" s="289"/>
      <c r="F1011" s="290"/>
      <c r="G1011" s="292"/>
      <c r="H1011" s="116"/>
      <c r="I1011" s="292"/>
      <c r="J1011" s="116"/>
      <c r="K1011" s="370" t="str">
        <f t="shared" si="450"/>
        <v/>
      </c>
      <c r="L1011" s="370">
        <f t="shared" si="451"/>
        <v>0</v>
      </c>
      <c r="M1011" s="370">
        <f t="shared" si="452"/>
        <v>0</v>
      </c>
      <c r="N1011" s="371" t="str">
        <f t="shared" si="429"/>
        <v/>
      </c>
      <c r="O1011" s="371" t="str">
        <f t="shared" si="430"/>
        <v/>
      </c>
      <c r="P1011" s="371" t="str">
        <f t="shared" si="431"/>
        <v/>
      </c>
      <c r="Q1011" s="371" t="str">
        <f t="shared" si="432"/>
        <v/>
      </c>
      <c r="R1011" s="371" t="str">
        <f t="shared" si="433"/>
        <v/>
      </c>
      <c r="S1011" s="371" t="str">
        <f t="shared" si="434"/>
        <v/>
      </c>
      <c r="T1011" s="443" t="str">
        <f t="shared" si="453"/>
        <v/>
      </c>
      <c r="U1011" s="539"/>
      <c r="V1011" s="117"/>
      <c r="W1011" s="118"/>
      <c r="X1011" s="119"/>
      <c r="Y1011" s="120"/>
      <c r="Z1011" s="122"/>
      <c r="AA1011" s="121"/>
      <c r="AB1011" s="443" t="str">
        <f t="shared" si="454"/>
        <v/>
      </c>
      <c r="AC1011" s="734" t="str">
        <f t="shared" si="455"/>
        <v/>
      </c>
      <c r="AD1011" s="372"/>
      <c r="AE1011" s="485"/>
      <c r="AF1011" s="373" t="str">
        <f t="shared" si="435"/>
        <v/>
      </c>
      <c r="AG1011" s="373" t="str">
        <f t="shared" si="436"/>
        <v/>
      </c>
      <c r="AH1011" s="374" t="str">
        <f t="shared" si="437"/>
        <v/>
      </c>
      <c r="AI1011" s="375" t="str">
        <f t="shared" si="438"/>
        <v/>
      </c>
      <c r="AJ1011" s="375" t="str">
        <f t="shared" si="439"/>
        <v/>
      </c>
      <c r="AK1011" s="375" t="str">
        <f t="shared" si="440"/>
        <v/>
      </c>
      <c r="AL1011" s="375" t="str">
        <f t="shared" si="441"/>
        <v/>
      </c>
      <c r="AM1011" s="375" t="str">
        <f t="shared" si="442"/>
        <v/>
      </c>
      <c r="AN1011" s="376" t="str">
        <f>IF(AF1011="","",IF(OR(AH1011="",AH1011="-"),"－",IF(OR(AM1011=8,AM1011=9),"",IF(OR(AJ1011=3,AJ1011=4,AJ1011=5,AJ1011=6),VLOOKUP(AH1011,INDEX((係数_バス貨物_ガソリン,係数_バス貨物_CNG,係数_バス貨物_軽油,係数_バス貨物_メタノール,係数_バス貨物_LPG),MATCH(AL1011,【参考】排出ガスレベル!$AI$4:$AI$671,1),1,AR1011):INDEX((係数_バス貨物_ガソリン,係数_バス貨物_CNG,係数_バス貨物_軽油,係数_バス貨物_メタノール,係数_バス貨物_LPG),MATCH(AL1011+1,【参考】排出ガスレベル!$AI$4:$AI$671,1)-1,5,AR1011),2,FALSE),IF(OR(AJ1011=1,AJ1011=2),VLOOKUP(AH1011,INDEX((係数_乗用_ガソリン,係数_乗用_CNG,係数_乗用_軽油,係数_乗用_メタノール,係数_乗用_LPG),1,1,AR1011):INDEX((係数_乗用_ガソリン,係数_乗用_CNG,係数_乗用_軽油,係数_乗用_メタノール,係数_乗用_LPG),125,5,AR1011),2,FALSE))))))</f>
        <v/>
      </c>
      <c r="AO1011" s="376" t="str">
        <f>IF(T1011="","",IF(OR(AH1011="",AH1011="-"),"－",IF(OR(AM1011=8,AM1011=9),"",IF(OR(AJ1011=3,AJ1011=4,AJ1011=5,AJ1011=6),VLOOKUP(AH1011,INDEX((係数_バス貨物_ガソリン,係数_バス貨物_CNG,係数_バス貨物_軽油,係数_バス貨物_メタノール,係数_バス貨物_LPG),MATCH(AL1011,【参考】排出ガスレベル!$AI$4:$AI$671,1),1,AR1011):INDEX((係数_バス貨物_ガソリン,係数_バス貨物_CNG,係数_バス貨物_軽油,係数_バス貨物_メタノール,係数_バス貨物_LPG),MATCH(AL1011+1,【参考】排出ガスレベル!$AI$4:$AI$671,1)-1,5,AR1011),3,FALSE),IF(OR(AJ1011=1,AJ1011=2),VLOOKUP(AH1011,INDEX((係数_乗用_ガソリン,係数_乗用_CNG,係数_乗用_軽油,係数_乗用_メタノール,係数_乗用_LPG),1,1,AR1011):INDEX((係数_乗用_ガソリン,係数_乗用_CNG,係数_乗用_軽油,係数_乗用_メタノール,係数_乗用_LPG),125,5,AR1011),3,FALSE))))))</f>
        <v/>
      </c>
      <c r="AP1011" s="375" t="str">
        <f t="shared" si="443"/>
        <v/>
      </c>
      <c r="AQ1011" s="444" t="str">
        <f t="shared" si="444"/>
        <v/>
      </c>
      <c r="AR1011" s="375" t="str">
        <f t="shared" si="447"/>
        <v/>
      </c>
      <c r="AS1011" s="377" t="str">
        <f t="shared" si="445"/>
        <v/>
      </c>
      <c r="AT1011" s="378" t="str">
        <f t="shared" si="446"/>
        <v/>
      </c>
      <c r="AX1011" s="625" t="b">
        <f t="shared" si="448"/>
        <v>0</v>
      </c>
      <c r="AY1011" s="7" t="str">
        <f t="shared" si="449"/>
        <v>FALSEFALSEFALSE</v>
      </c>
      <c r="AZ1011" s="626">
        <f t="shared" si="456"/>
        <v>0</v>
      </c>
      <c r="BA1011" s="627" t="str">
        <f t="shared" si="457"/>
        <v/>
      </c>
      <c r="BB1011" s="627">
        <f t="shared" si="458"/>
        <v>0</v>
      </c>
      <c r="BC1011" s="690" t="str">
        <f t="shared" si="459"/>
        <v/>
      </c>
    </row>
    <row r="1012" spans="1:55">
      <c r="A1012" s="381">
        <v>956</v>
      </c>
      <c r="B1012" s="117"/>
      <c r="C1012" s="288"/>
      <c r="D1012" s="289"/>
      <c r="E1012" s="289"/>
      <c r="F1012" s="290"/>
      <c r="G1012" s="292"/>
      <c r="H1012" s="116"/>
      <c r="I1012" s="292"/>
      <c r="J1012" s="116"/>
      <c r="K1012" s="370" t="str">
        <f t="shared" si="450"/>
        <v/>
      </c>
      <c r="L1012" s="370">
        <f t="shared" si="451"/>
        <v>0</v>
      </c>
      <c r="M1012" s="370">
        <f t="shared" si="452"/>
        <v>0</v>
      </c>
      <c r="N1012" s="371" t="str">
        <f t="shared" si="429"/>
        <v/>
      </c>
      <c r="O1012" s="371" t="str">
        <f t="shared" si="430"/>
        <v/>
      </c>
      <c r="P1012" s="371" t="str">
        <f t="shared" si="431"/>
        <v/>
      </c>
      <c r="Q1012" s="371" t="str">
        <f t="shared" si="432"/>
        <v/>
      </c>
      <c r="R1012" s="371" t="str">
        <f t="shared" si="433"/>
        <v/>
      </c>
      <c r="S1012" s="371" t="str">
        <f t="shared" si="434"/>
        <v/>
      </c>
      <c r="T1012" s="443" t="str">
        <f t="shared" si="453"/>
        <v/>
      </c>
      <c r="U1012" s="539"/>
      <c r="V1012" s="117"/>
      <c r="W1012" s="118"/>
      <c r="X1012" s="119"/>
      <c r="Y1012" s="120"/>
      <c r="Z1012" s="122"/>
      <c r="AA1012" s="121"/>
      <c r="AB1012" s="443" t="str">
        <f t="shared" si="454"/>
        <v/>
      </c>
      <c r="AC1012" s="734" t="str">
        <f t="shared" si="455"/>
        <v/>
      </c>
      <c r="AD1012" s="372"/>
      <c r="AE1012" s="485"/>
      <c r="AF1012" s="373" t="str">
        <f t="shared" si="435"/>
        <v/>
      </c>
      <c r="AG1012" s="373" t="str">
        <f t="shared" si="436"/>
        <v/>
      </c>
      <c r="AH1012" s="374" t="str">
        <f t="shared" si="437"/>
        <v/>
      </c>
      <c r="AI1012" s="375" t="str">
        <f t="shared" si="438"/>
        <v/>
      </c>
      <c r="AJ1012" s="375" t="str">
        <f t="shared" si="439"/>
        <v/>
      </c>
      <c r="AK1012" s="375" t="str">
        <f t="shared" si="440"/>
        <v/>
      </c>
      <c r="AL1012" s="375" t="str">
        <f t="shared" si="441"/>
        <v/>
      </c>
      <c r="AM1012" s="375" t="str">
        <f t="shared" si="442"/>
        <v/>
      </c>
      <c r="AN1012" s="376" t="str">
        <f>IF(AF1012="","",IF(OR(AH1012="",AH1012="-"),"－",IF(OR(AM1012=8,AM1012=9),"",IF(OR(AJ1012=3,AJ1012=4,AJ1012=5,AJ1012=6),VLOOKUP(AH1012,INDEX((係数_バス貨物_ガソリン,係数_バス貨物_CNG,係数_バス貨物_軽油,係数_バス貨物_メタノール,係数_バス貨物_LPG),MATCH(AL1012,【参考】排出ガスレベル!$AI$4:$AI$671,1),1,AR1012):INDEX((係数_バス貨物_ガソリン,係数_バス貨物_CNG,係数_バス貨物_軽油,係数_バス貨物_メタノール,係数_バス貨物_LPG),MATCH(AL1012+1,【参考】排出ガスレベル!$AI$4:$AI$671,1)-1,5,AR1012),2,FALSE),IF(OR(AJ1012=1,AJ1012=2),VLOOKUP(AH1012,INDEX((係数_乗用_ガソリン,係数_乗用_CNG,係数_乗用_軽油,係数_乗用_メタノール,係数_乗用_LPG),1,1,AR1012):INDEX((係数_乗用_ガソリン,係数_乗用_CNG,係数_乗用_軽油,係数_乗用_メタノール,係数_乗用_LPG),125,5,AR1012),2,FALSE))))))</f>
        <v/>
      </c>
      <c r="AO1012" s="376" t="str">
        <f>IF(T1012="","",IF(OR(AH1012="",AH1012="-"),"－",IF(OR(AM1012=8,AM1012=9),"",IF(OR(AJ1012=3,AJ1012=4,AJ1012=5,AJ1012=6),VLOOKUP(AH1012,INDEX((係数_バス貨物_ガソリン,係数_バス貨物_CNG,係数_バス貨物_軽油,係数_バス貨物_メタノール,係数_バス貨物_LPG),MATCH(AL1012,【参考】排出ガスレベル!$AI$4:$AI$671,1),1,AR1012):INDEX((係数_バス貨物_ガソリン,係数_バス貨物_CNG,係数_バス貨物_軽油,係数_バス貨物_メタノール,係数_バス貨物_LPG),MATCH(AL1012+1,【参考】排出ガスレベル!$AI$4:$AI$671,1)-1,5,AR1012),3,FALSE),IF(OR(AJ1012=1,AJ1012=2),VLOOKUP(AH1012,INDEX((係数_乗用_ガソリン,係数_乗用_CNG,係数_乗用_軽油,係数_乗用_メタノール,係数_乗用_LPG),1,1,AR1012):INDEX((係数_乗用_ガソリン,係数_乗用_CNG,係数_乗用_軽油,係数_乗用_メタノール,係数_乗用_LPG),125,5,AR1012),3,FALSE))))))</f>
        <v/>
      </c>
      <c r="AP1012" s="375" t="str">
        <f t="shared" si="443"/>
        <v/>
      </c>
      <c r="AQ1012" s="444" t="str">
        <f t="shared" si="444"/>
        <v/>
      </c>
      <c r="AR1012" s="375" t="str">
        <f t="shared" si="447"/>
        <v/>
      </c>
      <c r="AS1012" s="377" t="str">
        <f t="shared" si="445"/>
        <v/>
      </c>
      <c r="AT1012" s="378" t="str">
        <f t="shared" si="446"/>
        <v/>
      </c>
      <c r="AX1012" s="625" t="b">
        <f t="shared" si="448"/>
        <v>0</v>
      </c>
      <c r="AY1012" s="7" t="str">
        <f t="shared" si="449"/>
        <v>FALSEFALSEFALSE</v>
      </c>
      <c r="AZ1012" s="626">
        <f t="shared" si="456"/>
        <v>0</v>
      </c>
      <c r="BA1012" s="627" t="str">
        <f t="shared" si="457"/>
        <v/>
      </c>
      <c r="BB1012" s="627">
        <f t="shared" si="458"/>
        <v>0</v>
      </c>
      <c r="BC1012" s="690" t="str">
        <f t="shared" si="459"/>
        <v/>
      </c>
    </row>
    <row r="1013" spans="1:55">
      <c r="A1013" s="381">
        <v>957</v>
      </c>
      <c r="B1013" s="117"/>
      <c r="C1013" s="288"/>
      <c r="D1013" s="289"/>
      <c r="E1013" s="289"/>
      <c r="F1013" s="290"/>
      <c r="G1013" s="292"/>
      <c r="H1013" s="116"/>
      <c r="I1013" s="292"/>
      <c r="J1013" s="116"/>
      <c r="K1013" s="370" t="str">
        <f t="shared" si="450"/>
        <v/>
      </c>
      <c r="L1013" s="370">
        <f t="shared" si="451"/>
        <v>0</v>
      </c>
      <c r="M1013" s="370">
        <f t="shared" si="452"/>
        <v>0</v>
      </c>
      <c r="N1013" s="371" t="str">
        <f t="shared" si="429"/>
        <v/>
      </c>
      <c r="O1013" s="371" t="str">
        <f t="shared" si="430"/>
        <v/>
      </c>
      <c r="P1013" s="371" t="str">
        <f t="shared" si="431"/>
        <v/>
      </c>
      <c r="Q1013" s="371" t="str">
        <f t="shared" si="432"/>
        <v/>
      </c>
      <c r="R1013" s="371" t="str">
        <f t="shared" si="433"/>
        <v/>
      </c>
      <c r="S1013" s="371" t="str">
        <f t="shared" si="434"/>
        <v/>
      </c>
      <c r="T1013" s="443" t="str">
        <f t="shared" si="453"/>
        <v/>
      </c>
      <c r="U1013" s="539"/>
      <c r="V1013" s="117"/>
      <c r="W1013" s="118"/>
      <c r="X1013" s="119"/>
      <c r="Y1013" s="120"/>
      <c r="Z1013" s="122"/>
      <c r="AA1013" s="121"/>
      <c r="AB1013" s="443" t="str">
        <f t="shared" si="454"/>
        <v/>
      </c>
      <c r="AC1013" s="734" t="str">
        <f t="shared" si="455"/>
        <v/>
      </c>
      <c r="AD1013" s="372"/>
      <c r="AE1013" s="485"/>
      <c r="AF1013" s="373" t="str">
        <f t="shared" si="435"/>
        <v/>
      </c>
      <c r="AG1013" s="373" t="str">
        <f t="shared" si="436"/>
        <v/>
      </c>
      <c r="AH1013" s="374" t="str">
        <f t="shared" si="437"/>
        <v/>
      </c>
      <c r="AI1013" s="375" t="str">
        <f t="shared" si="438"/>
        <v/>
      </c>
      <c r="AJ1013" s="375" t="str">
        <f t="shared" si="439"/>
        <v/>
      </c>
      <c r="AK1013" s="375" t="str">
        <f t="shared" si="440"/>
        <v/>
      </c>
      <c r="AL1013" s="375" t="str">
        <f t="shared" si="441"/>
        <v/>
      </c>
      <c r="AM1013" s="375" t="str">
        <f t="shared" si="442"/>
        <v/>
      </c>
      <c r="AN1013" s="376" t="str">
        <f>IF(AF1013="","",IF(OR(AH1013="",AH1013="-"),"－",IF(OR(AM1013=8,AM1013=9),"",IF(OR(AJ1013=3,AJ1013=4,AJ1013=5,AJ1013=6),VLOOKUP(AH1013,INDEX((係数_バス貨物_ガソリン,係数_バス貨物_CNG,係数_バス貨物_軽油,係数_バス貨物_メタノール,係数_バス貨物_LPG),MATCH(AL1013,【参考】排出ガスレベル!$AI$4:$AI$671,1),1,AR1013):INDEX((係数_バス貨物_ガソリン,係数_バス貨物_CNG,係数_バス貨物_軽油,係数_バス貨物_メタノール,係数_バス貨物_LPG),MATCH(AL1013+1,【参考】排出ガスレベル!$AI$4:$AI$671,1)-1,5,AR1013),2,FALSE),IF(OR(AJ1013=1,AJ1013=2),VLOOKUP(AH1013,INDEX((係数_乗用_ガソリン,係数_乗用_CNG,係数_乗用_軽油,係数_乗用_メタノール,係数_乗用_LPG),1,1,AR1013):INDEX((係数_乗用_ガソリン,係数_乗用_CNG,係数_乗用_軽油,係数_乗用_メタノール,係数_乗用_LPG),125,5,AR1013),2,FALSE))))))</f>
        <v/>
      </c>
      <c r="AO1013" s="376" t="str">
        <f>IF(T1013="","",IF(OR(AH1013="",AH1013="-"),"－",IF(OR(AM1013=8,AM1013=9),"",IF(OR(AJ1013=3,AJ1013=4,AJ1013=5,AJ1013=6),VLOOKUP(AH1013,INDEX((係数_バス貨物_ガソリン,係数_バス貨物_CNG,係数_バス貨物_軽油,係数_バス貨物_メタノール,係数_バス貨物_LPG),MATCH(AL1013,【参考】排出ガスレベル!$AI$4:$AI$671,1),1,AR1013):INDEX((係数_バス貨物_ガソリン,係数_バス貨物_CNG,係数_バス貨物_軽油,係数_バス貨物_メタノール,係数_バス貨物_LPG),MATCH(AL1013+1,【参考】排出ガスレベル!$AI$4:$AI$671,1)-1,5,AR1013),3,FALSE),IF(OR(AJ1013=1,AJ1013=2),VLOOKUP(AH1013,INDEX((係数_乗用_ガソリン,係数_乗用_CNG,係数_乗用_軽油,係数_乗用_メタノール,係数_乗用_LPG),1,1,AR1013):INDEX((係数_乗用_ガソリン,係数_乗用_CNG,係数_乗用_軽油,係数_乗用_メタノール,係数_乗用_LPG),125,5,AR1013),3,FALSE))))))</f>
        <v/>
      </c>
      <c r="AP1013" s="375" t="str">
        <f t="shared" si="443"/>
        <v/>
      </c>
      <c r="AQ1013" s="444" t="str">
        <f t="shared" si="444"/>
        <v/>
      </c>
      <c r="AR1013" s="375" t="str">
        <f t="shared" si="447"/>
        <v/>
      </c>
      <c r="AS1013" s="377" t="str">
        <f t="shared" si="445"/>
        <v/>
      </c>
      <c r="AT1013" s="378" t="str">
        <f t="shared" si="446"/>
        <v/>
      </c>
      <c r="AX1013" s="625" t="b">
        <f t="shared" si="448"/>
        <v>0</v>
      </c>
      <c r="AY1013" s="7" t="str">
        <f t="shared" si="449"/>
        <v>FALSEFALSEFALSE</v>
      </c>
      <c r="AZ1013" s="626">
        <f t="shared" si="456"/>
        <v>0</v>
      </c>
      <c r="BA1013" s="627" t="str">
        <f t="shared" si="457"/>
        <v/>
      </c>
      <c r="BB1013" s="627">
        <f t="shared" si="458"/>
        <v>0</v>
      </c>
      <c r="BC1013" s="690" t="str">
        <f t="shared" si="459"/>
        <v/>
      </c>
    </row>
    <row r="1014" spans="1:55">
      <c r="A1014" s="381">
        <v>958</v>
      </c>
      <c r="B1014" s="117"/>
      <c r="C1014" s="288"/>
      <c r="D1014" s="289"/>
      <c r="E1014" s="289"/>
      <c r="F1014" s="290"/>
      <c r="G1014" s="292"/>
      <c r="H1014" s="116"/>
      <c r="I1014" s="292"/>
      <c r="J1014" s="116"/>
      <c r="K1014" s="370" t="str">
        <f t="shared" si="450"/>
        <v/>
      </c>
      <c r="L1014" s="370">
        <f t="shared" si="451"/>
        <v>0</v>
      </c>
      <c r="M1014" s="370">
        <f t="shared" si="452"/>
        <v>0</v>
      </c>
      <c r="N1014" s="371" t="str">
        <f t="shared" si="429"/>
        <v/>
      </c>
      <c r="O1014" s="371" t="str">
        <f t="shared" si="430"/>
        <v/>
      </c>
      <c r="P1014" s="371" t="str">
        <f t="shared" si="431"/>
        <v/>
      </c>
      <c r="Q1014" s="371" t="str">
        <f t="shared" si="432"/>
        <v/>
      </c>
      <c r="R1014" s="371" t="str">
        <f t="shared" si="433"/>
        <v/>
      </c>
      <c r="S1014" s="371" t="str">
        <f t="shared" si="434"/>
        <v/>
      </c>
      <c r="T1014" s="443" t="str">
        <f t="shared" si="453"/>
        <v/>
      </c>
      <c r="U1014" s="539"/>
      <c r="V1014" s="117"/>
      <c r="W1014" s="118"/>
      <c r="X1014" s="119"/>
      <c r="Y1014" s="120"/>
      <c r="Z1014" s="122"/>
      <c r="AA1014" s="121"/>
      <c r="AB1014" s="443" t="str">
        <f t="shared" si="454"/>
        <v/>
      </c>
      <c r="AC1014" s="734" t="str">
        <f t="shared" si="455"/>
        <v/>
      </c>
      <c r="AD1014" s="372"/>
      <c r="AE1014" s="485"/>
      <c r="AF1014" s="373" t="str">
        <f t="shared" si="435"/>
        <v/>
      </c>
      <c r="AG1014" s="373" t="str">
        <f t="shared" si="436"/>
        <v/>
      </c>
      <c r="AH1014" s="374" t="str">
        <f t="shared" si="437"/>
        <v/>
      </c>
      <c r="AI1014" s="375" t="str">
        <f t="shared" si="438"/>
        <v/>
      </c>
      <c r="AJ1014" s="375" t="str">
        <f t="shared" si="439"/>
        <v/>
      </c>
      <c r="AK1014" s="375" t="str">
        <f t="shared" si="440"/>
        <v/>
      </c>
      <c r="AL1014" s="375" t="str">
        <f t="shared" si="441"/>
        <v/>
      </c>
      <c r="AM1014" s="375" t="str">
        <f t="shared" si="442"/>
        <v/>
      </c>
      <c r="AN1014" s="376" t="str">
        <f>IF(AF1014="","",IF(OR(AH1014="",AH1014="-"),"－",IF(OR(AM1014=8,AM1014=9),"",IF(OR(AJ1014=3,AJ1014=4,AJ1014=5,AJ1014=6),VLOOKUP(AH1014,INDEX((係数_バス貨物_ガソリン,係数_バス貨物_CNG,係数_バス貨物_軽油,係数_バス貨物_メタノール,係数_バス貨物_LPG),MATCH(AL1014,【参考】排出ガスレベル!$AI$4:$AI$671,1),1,AR1014):INDEX((係数_バス貨物_ガソリン,係数_バス貨物_CNG,係数_バス貨物_軽油,係数_バス貨物_メタノール,係数_バス貨物_LPG),MATCH(AL1014+1,【参考】排出ガスレベル!$AI$4:$AI$671,1)-1,5,AR1014),2,FALSE),IF(OR(AJ1014=1,AJ1014=2),VLOOKUP(AH1014,INDEX((係数_乗用_ガソリン,係数_乗用_CNG,係数_乗用_軽油,係数_乗用_メタノール,係数_乗用_LPG),1,1,AR1014):INDEX((係数_乗用_ガソリン,係数_乗用_CNG,係数_乗用_軽油,係数_乗用_メタノール,係数_乗用_LPG),125,5,AR1014),2,FALSE))))))</f>
        <v/>
      </c>
      <c r="AO1014" s="376" t="str">
        <f>IF(T1014="","",IF(OR(AH1014="",AH1014="-"),"－",IF(OR(AM1014=8,AM1014=9),"",IF(OR(AJ1014=3,AJ1014=4,AJ1014=5,AJ1014=6),VLOOKUP(AH1014,INDEX((係数_バス貨物_ガソリン,係数_バス貨物_CNG,係数_バス貨物_軽油,係数_バス貨物_メタノール,係数_バス貨物_LPG),MATCH(AL1014,【参考】排出ガスレベル!$AI$4:$AI$671,1),1,AR1014):INDEX((係数_バス貨物_ガソリン,係数_バス貨物_CNG,係数_バス貨物_軽油,係数_バス貨物_メタノール,係数_バス貨物_LPG),MATCH(AL1014+1,【参考】排出ガスレベル!$AI$4:$AI$671,1)-1,5,AR1014),3,FALSE),IF(OR(AJ1014=1,AJ1014=2),VLOOKUP(AH1014,INDEX((係数_乗用_ガソリン,係数_乗用_CNG,係数_乗用_軽油,係数_乗用_メタノール,係数_乗用_LPG),1,1,AR1014):INDEX((係数_乗用_ガソリン,係数_乗用_CNG,係数_乗用_軽油,係数_乗用_メタノール,係数_乗用_LPG),125,5,AR1014),3,FALSE))))))</f>
        <v/>
      </c>
      <c r="AP1014" s="375" t="str">
        <f t="shared" si="443"/>
        <v/>
      </c>
      <c r="AQ1014" s="444" t="str">
        <f t="shared" si="444"/>
        <v/>
      </c>
      <c r="AR1014" s="375" t="str">
        <f t="shared" si="447"/>
        <v/>
      </c>
      <c r="AS1014" s="377" t="str">
        <f t="shared" si="445"/>
        <v/>
      </c>
      <c r="AT1014" s="378" t="str">
        <f t="shared" si="446"/>
        <v/>
      </c>
      <c r="AX1014" s="625" t="b">
        <f t="shared" si="448"/>
        <v>0</v>
      </c>
      <c r="AY1014" s="7" t="str">
        <f t="shared" si="449"/>
        <v>FALSEFALSEFALSE</v>
      </c>
      <c r="AZ1014" s="626">
        <f t="shared" si="456"/>
        <v>0</v>
      </c>
      <c r="BA1014" s="627" t="str">
        <f t="shared" si="457"/>
        <v/>
      </c>
      <c r="BB1014" s="627">
        <f t="shared" si="458"/>
        <v>0</v>
      </c>
      <c r="BC1014" s="690" t="str">
        <f t="shared" si="459"/>
        <v/>
      </c>
    </row>
    <row r="1015" spans="1:55">
      <c r="A1015" s="381">
        <v>959</v>
      </c>
      <c r="B1015" s="117"/>
      <c r="C1015" s="288"/>
      <c r="D1015" s="289"/>
      <c r="E1015" s="289"/>
      <c r="F1015" s="290"/>
      <c r="G1015" s="292"/>
      <c r="H1015" s="116"/>
      <c r="I1015" s="292"/>
      <c r="J1015" s="116"/>
      <c r="K1015" s="370" t="str">
        <f t="shared" si="450"/>
        <v/>
      </c>
      <c r="L1015" s="370">
        <f t="shared" si="451"/>
        <v>0</v>
      </c>
      <c r="M1015" s="370">
        <f t="shared" si="452"/>
        <v>0</v>
      </c>
      <c r="N1015" s="371" t="str">
        <f t="shared" ref="N1015:N1078" si="460">IF(OR($L1015&gt;$U$48,$M1015&gt;$U$48,AND($L1015&gt;$M1015,$M1015&lt;&gt;0),AND($L1015=0,$M1015&lt;&gt;0)),"ERROR","")</f>
        <v/>
      </c>
      <c r="O1015" s="371" t="str">
        <f t="shared" ref="O1015:O1078" si="461">IF(AND($N1015&lt;&gt;"ERROR",$L1015&lt;=$U$49,$M1015&lt;=$U$49,$M1015&lt;&gt;0),"(減車済)","")</f>
        <v/>
      </c>
      <c r="P1015" s="371" t="str">
        <f t="shared" ref="P1015:P1078" si="462">IF(AND($N1015&lt;&gt;"ERROR",$L1015&lt;$U$49,AND($M1015&gt;$U$49,$M1015&lt;=$W$49),$M1015&lt;&gt;0),"減車","")</f>
        <v/>
      </c>
      <c r="Q1015" s="371" t="str">
        <f t="shared" ref="Q1015:Q1078" si="463">IF(AND($N1015&lt;&gt;"ERROR",$L1015&gt;$U$49,$M1015&lt;=$W$49,$M1015&lt;&gt;0),"一時使用","")</f>
        <v/>
      </c>
      <c r="R1015" s="371" t="str">
        <f t="shared" ref="R1015:R1078" si="464">IF(AND($N1015&lt;&gt;"ERROR",AND($L1015&gt;0,$L1015&lt;=$U$49),$M1015=0),"継続","")</f>
        <v/>
      </c>
      <c r="S1015" s="371" t="str">
        <f t="shared" ref="S1015:S1078" si="465">IF(AND($N1015&lt;&gt;"ERROR",AND($L1015&gt;$U$49),$M1015=0),"新規","")</f>
        <v/>
      </c>
      <c r="T1015" s="443" t="str">
        <f t="shared" si="453"/>
        <v/>
      </c>
      <c r="U1015" s="539"/>
      <c r="V1015" s="117"/>
      <c r="W1015" s="118"/>
      <c r="X1015" s="119"/>
      <c r="Y1015" s="120"/>
      <c r="Z1015" s="122"/>
      <c r="AA1015" s="121"/>
      <c r="AB1015" s="443" t="str">
        <f t="shared" si="454"/>
        <v/>
      </c>
      <c r="AC1015" s="734" t="str">
        <f t="shared" si="455"/>
        <v/>
      </c>
      <c r="AD1015" s="372"/>
      <c r="AE1015" s="485"/>
      <c r="AF1015" s="373" t="str">
        <f t="shared" si="435"/>
        <v/>
      </c>
      <c r="AG1015" s="373" t="str">
        <f t="shared" si="436"/>
        <v/>
      </c>
      <c r="AH1015" s="374" t="str">
        <f t="shared" si="437"/>
        <v/>
      </c>
      <c r="AI1015" s="375" t="str">
        <f t="shared" si="438"/>
        <v/>
      </c>
      <c r="AJ1015" s="375" t="str">
        <f t="shared" si="439"/>
        <v/>
      </c>
      <c r="AK1015" s="375" t="str">
        <f t="shared" si="440"/>
        <v/>
      </c>
      <c r="AL1015" s="375" t="str">
        <f t="shared" si="441"/>
        <v/>
      </c>
      <c r="AM1015" s="375" t="str">
        <f t="shared" si="442"/>
        <v/>
      </c>
      <c r="AN1015" s="376" t="str">
        <f>IF(AF1015="","",IF(OR(AH1015="",AH1015="-"),"－",IF(OR(AM1015=8,AM1015=9),"",IF(OR(AJ1015=3,AJ1015=4,AJ1015=5,AJ1015=6),VLOOKUP(AH1015,INDEX((係数_バス貨物_ガソリン,係数_バス貨物_CNG,係数_バス貨物_軽油,係数_バス貨物_メタノール,係数_バス貨物_LPG),MATCH(AL1015,【参考】排出ガスレベル!$AI$4:$AI$671,1),1,AR1015):INDEX((係数_バス貨物_ガソリン,係数_バス貨物_CNG,係数_バス貨物_軽油,係数_バス貨物_メタノール,係数_バス貨物_LPG),MATCH(AL1015+1,【参考】排出ガスレベル!$AI$4:$AI$671,1)-1,5,AR1015),2,FALSE),IF(OR(AJ1015=1,AJ1015=2),VLOOKUP(AH1015,INDEX((係数_乗用_ガソリン,係数_乗用_CNG,係数_乗用_軽油,係数_乗用_メタノール,係数_乗用_LPG),1,1,AR1015):INDEX((係数_乗用_ガソリン,係数_乗用_CNG,係数_乗用_軽油,係数_乗用_メタノール,係数_乗用_LPG),125,5,AR1015),2,FALSE))))))</f>
        <v/>
      </c>
      <c r="AO1015" s="376" t="str">
        <f>IF(T1015="","",IF(OR(AH1015="",AH1015="-"),"－",IF(OR(AM1015=8,AM1015=9),"",IF(OR(AJ1015=3,AJ1015=4,AJ1015=5,AJ1015=6),VLOOKUP(AH1015,INDEX((係数_バス貨物_ガソリン,係数_バス貨物_CNG,係数_バス貨物_軽油,係数_バス貨物_メタノール,係数_バス貨物_LPG),MATCH(AL1015,【参考】排出ガスレベル!$AI$4:$AI$671,1),1,AR1015):INDEX((係数_バス貨物_ガソリン,係数_バス貨物_CNG,係数_バス貨物_軽油,係数_バス貨物_メタノール,係数_バス貨物_LPG),MATCH(AL1015+1,【参考】排出ガスレベル!$AI$4:$AI$671,1)-1,5,AR1015),3,FALSE),IF(OR(AJ1015=1,AJ1015=2),VLOOKUP(AH1015,INDEX((係数_乗用_ガソリン,係数_乗用_CNG,係数_乗用_軽油,係数_乗用_メタノール,係数_乗用_LPG),1,1,AR1015):INDEX((係数_乗用_ガソリン,係数_乗用_CNG,係数_乗用_軽油,係数_乗用_メタノール,係数_乗用_LPG),125,5,AR1015),3,FALSE))))))</f>
        <v/>
      </c>
      <c r="AP1015" s="375" t="str">
        <f t="shared" si="443"/>
        <v/>
      </c>
      <c r="AQ1015" s="444" t="str">
        <f t="shared" si="444"/>
        <v/>
      </c>
      <c r="AR1015" s="375" t="str">
        <f t="shared" si="447"/>
        <v/>
      </c>
      <c r="AS1015" s="377" t="str">
        <f t="shared" si="445"/>
        <v/>
      </c>
      <c r="AT1015" s="378" t="str">
        <f t="shared" si="446"/>
        <v/>
      </c>
      <c r="AX1015" s="625" t="b">
        <f t="shared" si="448"/>
        <v>0</v>
      </c>
      <c r="AY1015" s="7" t="str">
        <f t="shared" si="449"/>
        <v>FALSEFALSEFALSE</v>
      </c>
      <c r="AZ1015" s="626">
        <f t="shared" si="456"/>
        <v>0</v>
      </c>
      <c r="BA1015" s="627" t="str">
        <f t="shared" si="457"/>
        <v/>
      </c>
      <c r="BB1015" s="627">
        <f t="shared" si="458"/>
        <v>0</v>
      </c>
      <c r="BC1015" s="690" t="str">
        <f t="shared" si="459"/>
        <v/>
      </c>
    </row>
    <row r="1016" spans="1:55">
      <c r="A1016" s="381">
        <v>960</v>
      </c>
      <c r="B1016" s="117"/>
      <c r="C1016" s="288"/>
      <c r="D1016" s="289"/>
      <c r="E1016" s="289"/>
      <c r="F1016" s="290"/>
      <c r="G1016" s="292"/>
      <c r="H1016" s="116"/>
      <c r="I1016" s="292"/>
      <c r="J1016" s="116"/>
      <c r="K1016" s="370" t="str">
        <f t="shared" si="450"/>
        <v/>
      </c>
      <c r="L1016" s="370">
        <f t="shared" si="451"/>
        <v>0</v>
      </c>
      <c r="M1016" s="370">
        <f t="shared" si="452"/>
        <v>0</v>
      </c>
      <c r="N1016" s="371" t="str">
        <f t="shared" si="460"/>
        <v/>
      </c>
      <c r="O1016" s="371" t="str">
        <f t="shared" si="461"/>
        <v/>
      </c>
      <c r="P1016" s="371" t="str">
        <f t="shared" si="462"/>
        <v/>
      </c>
      <c r="Q1016" s="371" t="str">
        <f t="shared" si="463"/>
        <v/>
      </c>
      <c r="R1016" s="371" t="str">
        <f t="shared" si="464"/>
        <v/>
      </c>
      <c r="S1016" s="371" t="str">
        <f t="shared" si="465"/>
        <v/>
      </c>
      <c r="T1016" s="443" t="str">
        <f t="shared" si="453"/>
        <v/>
      </c>
      <c r="U1016" s="539"/>
      <c r="V1016" s="117"/>
      <c r="W1016" s="118"/>
      <c r="X1016" s="119"/>
      <c r="Y1016" s="120"/>
      <c r="Z1016" s="122"/>
      <c r="AA1016" s="121"/>
      <c r="AB1016" s="443" t="str">
        <f t="shared" si="454"/>
        <v/>
      </c>
      <c r="AC1016" s="734" t="str">
        <f t="shared" si="455"/>
        <v/>
      </c>
      <c r="AD1016" s="372"/>
      <c r="AE1016" s="485"/>
      <c r="AF1016" s="373" t="str">
        <f t="shared" si="435"/>
        <v/>
      </c>
      <c r="AG1016" s="373" t="str">
        <f t="shared" si="436"/>
        <v/>
      </c>
      <c r="AH1016" s="374" t="str">
        <f t="shared" si="437"/>
        <v/>
      </c>
      <c r="AI1016" s="375" t="str">
        <f t="shared" si="438"/>
        <v/>
      </c>
      <c r="AJ1016" s="375" t="str">
        <f t="shared" si="439"/>
        <v/>
      </c>
      <c r="AK1016" s="375" t="str">
        <f t="shared" si="440"/>
        <v/>
      </c>
      <c r="AL1016" s="375" t="str">
        <f t="shared" si="441"/>
        <v/>
      </c>
      <c r="AM1016" s="375" t="str">
        <f t="shared" si="442"/>
        <v/>
      </c>
      <c r="AN1016" s="376" t="str">
        <f>IF(AF1016="","",IF(OR(AH1016="",AH1016="-"),"－",IF(OR(AM1016=8,AM1016=9),"",IF(OR(AJ1016=3,AJ1016=4,AJ1016=5,AJ1016=6),VLOOKUP(AH1016,INDEX((係数_バス貨物_ガソリン,係数_バス貨物_CNG,係数_バス貨物_軽油,係数_バス貨物_メタノール,係数_バス貨物_LPG),MATCH(AL1016,【参考】排出ガスレベル!$AI$4:$AI$671,1),1,AR1016):INDEX((係数_バス貨物_ガソリン,係数_バス貨物_CNG,係数_バス貨物_軽油,係数_バス貨物_メタノール,係数_バス貨物_LPG),MATCH(AL1016+1,【参考】排出ガスレベル!$AI$4:$AI$671,1)-1,5,AR1016),2,FALSE),IF(OR(AJ1016=1,AJ1016=2),VLOOKUP(AH1016,INDEX((係数_乗用_ガソリン,係数_乗用_CNG,係数_乗用_軽油,係数_乗用_メタノール,係数_乗用_LPG),1,1,AR1016):INDEX((係数_乗用_ガソリン,係数_乗用_CNG,係数_乗用_軽油,係数_乗用_メタノール,係数_乗用_LPG),125,5,AR1016),2,FALSE))))))</f>
        <v/>
      </c>
      <c r="AO1016" s="376" t="str">
        <f>IF(T1016="","",IF(OR(AH1016="",AH1016="-"),"－",IF(OR(AM1016=8,AM1016=9),"",IF(OR(AJ1016=3,AJ1016=4,AJ1016=5,AJ1016=6),VLOOKUP(AH1016,INDEX((係数_バス貨物_ガソリン,係数_バス貨物_CNG,係数_バス貨物_軽油,係数_バス貨物_メタノール,係数_バス貨物_LPG),MATCH(AL1016,【参考】排出ガスレベル!$AI$4:$AI$671,1),1,AR1016):INDEX((係数_バス貨物_ガソリン,係数_バス貨物_CNG,係数_バス貨物_軽油,係数_バス貨物_メタノール,係数_バス貨物_LPG),MATCH(AL1016+1,【参考】排出ガスレベル!$AI$4:$AI$671,1)-1,5,AR1016),3,FALSE),IF(OR(AJ1016=1,AJ1016=2),VLOOKUP(AH1016,INDEX((係数_乗用_ガソリン,係数_乗用_CNG,係数_乗用_軽油,係数_乗用_メタノール,係数_乗用_LPG),1,1,AR1016):INDEX((係数_乗用_ガソリン,係数_乗用_CNG,係数_乗用_軽油,係数_乗用_メタノール,係数_乗用_LPG),125,5,AR1016),3,FALSE))))))</f>
        <v/>
      </c>
      <c r="AP1016" s="375" t="str">
        <f t="shared" si="443"/>
        <v/>
      </c>
      <c r="AQ1016" s="444" t="str">
        <f t="shared" si="444"/>
        <v/>
      </c>
      <c r="AR1016" s="375" t="str">
        <f t="shared" si="447"/>
        <v/>
      </c>
      <c r="AS1016" s="377" t="str">
        <f t="shared" si="445"/>
        <v/>
      </c>
      <c r="AT1016" s="378" t="str">
        <f t="shared" si="446"/>
        <v/>
      </c>
      <c r="AX1016" s="625" t="b">
        <f t="shared" si="448"/>
        <v>0</v>
      </c>
      <c r="AY1016" s="7" t="str">
        <f t="shared" si="449"/>
        <v>FALSEFALSEFALSE</v>
      </c>
      <c r="AZ1016" s="626">
        <f t="shared" si="456"/>
        <v>0</v>
      </c>
      <c r="BA1016" s="627" t="str">
        <f t="shared" si="457"/>
        <v/>
      </c>
      <c r="BB1016" s="627">
        <f t="shared" si="458"/>
        <v>0</v>
      </c>
      <c r="BC1016" s="690" t="str">
        <f t="shared" si="459"/>
        <v/>
      </c>
    </row>
    <row r="1017" spans="1:55">
      <c r="A1017" s="381">
        <v>961</v>
      </c>
      <c r="B1017" s="117"/>
      <c r="C1017" s="288"/>
      <c r="D1017" s="289"/>
      <c r="E1017" s="289"/>
      <c r="F1017" s="290"/>
      <c r="G1017" s="292"/>
      <c r="H1017" s="116"/>
      <c r="I1017" s="292"/>
      <c r="J1017" s="116"/>
      <c r="K1017" s="370" t="str">
        <f t="shared" si="450"/>
        <v/>
      </c>
      <c r="L1017" s="370">
        <f t="shared" si="451"/>
        <v>0</v>
      </c>
      <c r="M1017" s="370">
        <f t="shared" si="452"/>
        <v>0</v>
      </c>
      <c r="N1017" s="371" t="str">
        <f t="shared" si="460"/>
        <v/>
      </c>
      <c r="O1017" s="371" t="str">
        <f t="shared" si="461"/>
        <v/>
      </c>
      <c r="P1017" s="371" t="str">
        <f t="shared" si="462"/>
        <v/>
      </c>
      <c r="Q1017" s="371" t="str">
        <f t="shared" si="463"/>
        <v/>
      </c>
      <c r="R1017" s="371" t="str">
        <f t="shared" si="464"/>
        <v/>
      </c>
      <c r="S1017" s="371" t="str">
        <f t="shared" si="465"/>
        <v/>
      </c>
      <c r="T1017" s="443" t="str">
        <f t="shared" si="453"/>
        <v/>
      </c>
      <c r="U1017" s="539"/>
      <c r="V1017" s="117"/>
      <c r="W1017" s="118"/>
      <c r="X1017" s="119"/>
      <c r="Y1017" s="120"/>
      <c r="Z1017" s="122"/>
      <c r="AA1017" s="121"/>
      <c r="AB1017" s="443" t="str">
        <f t="shared" si="454"/>
        <v/>
      </c>
      <c r="AC1017" s="734" t="str">
        <f t="shared" si="455"/>
        <v/>
      </c>
      <c r="AD1017" s="372"/>
      <c r="AE1017" s="485"/>
      <c r="AF1017" s="373" t="str">
        <f t="shared" ref="AF1017:AF1080" si="466">IF(OR(T1017="(減車済)",T1017=""),"",1)</f>
        <v/>
      </c>
      <c r="AG1017" s="373" t="str">
        <f t="shared" ref="AG1017:AG1080" si="467">IF(OR(T1017="継続",T1017="新規"),1,"")</f>
        <v/>
      </c>
      <c r="AH1017" s="374" t="str">
        <f t="shared" ref="AH1017:AH1080" si="468">IF(AF1017="","",UPPER(ASC(X1017)))</f>
        <v/>
      </c>
      <c r="AI1017" s="375" t="str">
        <f t="shared" ref="AI1017:AI1080" si="469">IF(AF1017="","",IF(V1017="","",IF(V1017="普通",1,IF(V1017="小型",2,0))))</f>
        <v/>
      </c>
      <c r="AJ1017" s="375" t="str">
        <f t="shared" ref="AJ1017:AJ1080" si="470">IF(AF1017="","",IF(W1017="","",VLOOKUP(W1017,用途,2,FALSE)))</f>
        <v/>
      </c>
      <c r="AK1017" s="375" t="str">
        <f t="shared" ref="AK1017:AK1080" si="471">IF(AF1017="","",IF(Y1017="","",IF(Y1017&lt;=10,1,IF(Y1017&lt;30,2,IF(Y1017&gt;=30,3,0)))))</f>
        <v/>
      </c>
      <c r="AL1017" s="375" t="str">
        <f t="shared" ref="AL1017:AL1080" si="472">IF(AF1017="","",IF(Z1017="","",IF(Z1017&lt;=1.7*1000,1,IF(Z1017&lt;=2.5*1000,2,IF(Z1017&lt;=3.5*1000,3,IF(Z1017&lt;8*1000,4,IF(Z1017&gt;=8*1000,5,"")))))))</f>
        <v/>
      </c>
      <c r="AM1017" s="375" t="str">
        <f t="shared" ref="AM1017:AM1080" si="473">IF(AF1017="","",IF(AA1017="","",VLOOKUP(AA1017,燃料の種類,2,FALSE)))</f>
        <v/>
      </c>
      <c r="AN1017" s="376" t="str">
        <f>IF(AF1017="","",IF(OR(AH1017="",AH1017="-"),"－",IF(OR(AM1017=8,AM1017=9),"",IF(OR(AJ1017=3,AJ1017=4,AJ1017=5,AJ1017=6),VLOOKUP(AH1017,INDEX((係数_バス貨物_ガソリン,係数_バス貨物_CNG,係数_バス貨物_軽油,係数_バス貨物_メタノール,係数_バス貨物_LPG),MATCH(AL1017,【参考】排出ガスレベル!$AI$4:$AI$671,1),1,AR1017):INDEX((係数_バス貨物_ガソリン,係数_バス貨物_CNG,係数_バス貨物_軽油,係数_バス貨物_メタノール,係数_バス貨物_LPG),MATCH(AL1017+1,【参考】排出ガスレベル!$AI$4:$AI$671,1)-1,5,AR1017),2,FALSE),IF(OR(AJ1017=1,AJ1017=2),VLOOKUP(AH1017,INDEX((係数_乗用_ガソリン,係数_乗用_CNG,係数_乗用_軽油,係数_乗用_メタノール,係数_乗用_LPG),1,1,AR1017):INDEX((係数_乗用_ガソリン,係数_乗用_CNG,係数_乗用_軽油,係数_乗用_メタノール,係数_乗用_LPG),125,5,AR1017),2,FALSE))))))</f>
        <v/>
      </c>
      <c r="AO1017" s="376" t="str">
        <f>IF(T1017="","",IF(OR(AH1017="",AH1017="-"),"－",IF(OR(AM1017=8,AM1017=9),"",IF(OR(AJ1017=3,AJ1017=4,AJ1017=5,AJ1017=6),VLOOKUP(AH1017,INDEX((係数_バス貨物_ガソリン,係数_バス貨物_CNG,係数_バス貨物_軽油,係数_バス貨物_メタノール,係数_バス貨物_LPG),MATCH(AL1017,【参考】排出ガスレベル!$AI$4:$AI$671,1),1,AR1017):INDEX((係数_バス貨物_ガソリン,係数_バス貨物_CNG,係数_バス貨物_軽油,係数_バス貨物_メタノール,係数_バス貨物_LPG),MATCH(AL1017+1,【参考】排出ガスレベル!$AI$4:$AI$671,1)-1,5,AR1017),3,FALSE),IF(OR(AJ1017=1,AJ1017=2),VLOOKUP(AH1017,INDEX((係数_乗用_ガソリン,係数_乗用_CNG,係数_乗用_軽油,係数_乗用_メタノール,係数_乗用_LPG),1,1,AR1017):INDEX((係数_乗用_ガソリン,係数_乗用_CNG,係数_乗用_軽油,係数_乗用_メタノール,係数_乗用_LPG),125,5,AR1017),3,FALSE))))))</f>
        <v/>
      </c>
      <c r="AP1017" s="375" t="str">
        <f t="shared" ref="AP1017:AP1080" si="474">IF((AF1017="")+(AC1017=""),"",IF(燃料区分1=4,VLOOKUP(AO1017,排ガス低減レベル,2,FALSE),VLOOKUP(AC1017,排ガス低減レベル,2,FALSE)))</f>
        <v/>
      </c>
      <c r="AQ1017" s="444" t="str">
        <f t="shared" ref="AQ1017:AQ1080" si="475">IF(AG1017="","",IF(AJ1017=3,B1017&amp;"-"&amp;SUM(AJ1017*100,AK1017*10,AL1017)&amp;"A",IF(OR(AJ1017=2,AJ1017=4,AJ1017=6),B1017&amp;"-"&amp;AL1017*10&amp;"A",IF(AJ1017=1,B1017&amp;"-"&amp;AJ1017&amp;"A",IF(AJ1017=5,B1017&amp;"-"&amp;SUM(AJ1017*100,AI1017*10,AL1017)&amp;"A","")))))</f>
        <v/>
      </c>
      <c r="AR1017" s="375" t="str">
        <f t="shared" si="447"/>
        <v/>
      </c>
      <c r="AS1017" s="377" t="str">
        <f t="shared" ref="AS1017:AS1080" si="476">IF(AG1017="","",B1017&amp;"-"&amp;AM1017)</f>
        <v/>
      </c>
      <c r="AT1017" s="378" t="str">
        <f t="shared" ref="AT1017:AT1080" si="477">IF(AF1017="","",VLOOKUP(T1017,車両の増減,2,FALSE))</f>
        <v/>
      </c>
      <c r="AX1017" s="625" t="b">
        <f t="shared" si="448"/>
        <v>0</v>
      </c>
      <c r="AY1017" s="7" t="str">
        <f t="shared" si="449"/>
        <v>FALSEFALSEFALSE</v>
      </c>
      <c r="AZ1017" s="626">
        <f t="shared" si="456"/>
        <v>0</v>
      </c>
      <c r="BA1017" s="627" t="str">
        <f t="shared" si="457"/>
        <v/>
      </c>
      <c r="BB1017" s="627">
        <f t="shared" si="458"/>
        <v>0</v>
      </c>
      <c r="BC1017" s="690" t="str">
        <f t="shared" si="459"/>
        <v/>
      </c>
    </row>
    <row r="1018" spans="1:55">
      <c r="A1018" s="381">
        <v>962</v>
      </c>
      <c r="B1018" s="117"/>
      <c r="C1018" s="288"/>
      <c r="D1018" s="289"/>
      <c r="E1018" s="289"/>
      <c r="F1018" s="290"/>
      <c r="G1018" s="292"/>
      <c r="H1018" s="116"/>
      <c r="I1018" s="292"/>
      <c r="J1018" s="116"/>
      <c r="K1018" s="370" t="str">
        <f t="shared" si="450"/>
        <v/>
      </c>
      <c r="L1018" s="370">
        <f t="shared" si="451"/>
        <v>0</v>
      </c>
      <c r="M1018" s="370">
        <f t="shared" si="452"/>
        <v>0</v>
      </c>
      <c r="N1018" s="371" t="str">
        <f t="shared" si="460"/>
        <v/>
      </c>
      <c r="O1018" s="371" t="str">
        <f t="shared" si="461"/>
        <v/>
      </c>
      <c r="P1018" s="371" t="str">
        <f t="shared" si="462"/>
        <v/>
      </c>
      <c r="Q1018" s="371" t="str">
        <f t="shared" si="463"/>
        <v/>
      </c>
      <c r="R1018" s="371" t="str">
        <f t="shared" si="464"/>
        <v/>
      </c>
      <c r="S1018" s="371" t="str">
        <f t="shared" si="465"/>
        <v/>
      </c>
      <c r="T1018" s="443" t="str">
        <f t="shared" si="453"/>
        <v/>
      </c>
      <c r="U1018" s="539"/>
      <c r="V1018" s="117"/>
      <c r="W1018" s="118"/>
      <c r="X1018" s="119"/>
      <c r="Y1018" s="120"/>
      <c r="Z1018" s="122"/>
      <c r="AA1018" s="121"/>
      <c r="AB1018" s="443" t="str">
        <f t="shared" si="454"/>
        <v/>
      </c>
      <c r="AC1018" s="734" t="str">
        <f t="shared" si="455"/>
        <v/>
      </c>
      <c r="AD1018" s="372"/>
      <c r="AE1018" s="485"/>
      <c r="AF1018" s="373" t="str">
        <f t="shared" si="466"/>
        <v/>
      </c>
      <c r="AG1018" s="373" t="str">
        <f t="shared" si="467"/>
        <v/>
      </c>
      <c r="AH1018" s="374" t="str">
        <f t="shared" si="468"/>
        <v/>
      </c>
      <c r="AI1018" s="375" t="str">
        <f t="shared" si="469"/>
        <v/>
      </c>
      <c r="AJ1018" s="375" t="str">
        <f t="shared" si="470"/>
        <v/>
      </c>
      <c r="AK1018" s="375" t="str">
        <f t="shared" si="471"/>
        <v/>
      </c>
      <c r="AL1018" s="375" t="str">
        <f t="shared" si="472"/>
        <v/>
      </c>
      <c r="AM1018" s="375" t="str">
        <f t="shared" si="473"/>
        <v/>
      </c>
      <c r="AN1018" s="376" t="str">
        <f>IF(AF1018="","",IF(OR(AH1018="",AH1018="-"),"－",IF(OR(AM1018=8,AM1018=9),"",IF(OR(AJ1018=3,AJ1018=4,AJ1018=5,AJ1018=6),VLOOKUP(AH1018,INDEX((係数_バス貨物_ガソリン,係数_バス貨物_CNG,係数_バス貨物_軽油,係数_バス貨物_メタノール,係数_バス貨物_LPG),MATCH(AL1018,【参考】排出ガスレベル!$AI$4:$AI$671,1),1,AR1018):INDEX((係数_バス貨物_ガソリン,係数_バス貨物_CNG,係数_バス貨物_軽油,係数_バス貨物_メタノール,係数_バス貨物_LPG),MATCH(AL1018+1,【参考】排出ガスレベル!$AI$4:$AI$671,1)-1,5,AR1018),2,FALSE),IF(OR(AJ1018=1,AJ1018=2),VLOOKUP(AH1018,INDEX((係数_乗用_ガソリン,係数_乗用_CNG,係数_乗用_軽油,係数_乗用_メタノール,係数_乗用_LPG),1,1,AR1018):INDEX((係数_乗用_ガソリン,係数_乗用_CNG,係数_乗用_軽油,係数_乗用_メタノール,係数_乗用_LPG),125,5,AR1018),2,FALSE))))))</f>
        <v/>
      </c>
      <c r="AO1018" s="376" t="str">
        <f>IF(T1018="","",IF(OR(AH1018="",AH1018="-"),"－",IF(OR(AM1018=8,AM1018=9),"",IF(OR(AJ1018=3,AJ1018=4,AJ1018=5,AJ1018=6),VLOOKUP(AH1018,INDEX((係数_バス貨物_ガソリン,係数_バス貨物_CNG,係数_バス貨物_軽油,係数_バス貨物_メタノール,係数_バス貨物_LPG),MATCH(AL1018,【参考】排出ガスレベル!$AI$4:$AI$671,1),1,AR1018):INDEX((係数_バス貨物_ガソリン,係数_バス貨物_CNG,係数_バス貨物_軽油,係数_バス貨物_メタノール,係数_バス貨物_LPG),MATCH(AL1018+1,【参考】排出ガスレベル!$AI$4:$AI$671,1)-1,5,AR1018),3,FALSE),IF(OR(AJ1018=1,AJ1018=2),VLOOKUP(AH1018,INDEX((係数_乗用_ガソリン,係数_乗用_CNG,係数_乗用_軽油,係数_乗用_メタノール,係数_乗用_LPG),1,1,AR1018):INDEX((係数_乗用_ガソリン,係数_乗用_CNG,係数_乗用_軽油,係数_乗用_メタノール,係数_乗用_LPG),125,5,AR1018),3,FALSE))))))</f>
        <v/>
      </c>
      <c r="AP1018" s="375" t="str">
        <f t="shared" si="474"/>
        <v/>
      </c>
      <c r="AQ1018" s="444" t="str">
        <f t="shared" si="475"/>
        <v/>
      </c>
      <c r="AR1018" s="375" t="str">
        <f t="shared" ref="AR1018:AR1081" si="478">IF(OR(AM1018=1,AM1018=2,AM1018=11),1,IF(AM1018=6,2,IF(OR(AM1018=4,AM1018=5,AM1018=10),3,IF(AM1018=7,4,IF(AM1018=3,5, IF(OR(AM1018=8,AM1018=9),6,""))))))</f>
        <v/>
      </c>
      <c r="AS1018" s="377" t="str">
        <f t="shared" si="476"/>
        <v/>
      </c>
      <c r="AT1018" s="378" t="str">
        <f t="shared" si="477"/>
        <v/>
      </c>
      <c r="AX1018" s="625" t="b">
        <f t="shared" ref="AX1018:AX1081" si="479">IF(AY1018="FALSEFALSEFALSEFALSE","ハイブリッド")</f>
        <v>0</v>
      </c>
      <c r="AY1018" s="7" t="str">
        <f t="shared" ref="AY1018:AY1081" si="480">EXACT(AZ1018,BA1018)&amp;IF(BA1018="","")&amp;IF(AZ1018="電気",TRUE)&amp;IF(AZ1018="LPG",TRUE)</f>
        <v>FALSEFALSEFALSE</v>
      </c>
      <c r="AZ1018" s="626">
        <f t="shared" si="456"/>
        <v>0</v>
      </c>
      <c r="BA1018" s="627" t="str">
        <f t="shared" si="457"/>
        <v/>
      </c>
      <c r="BB1018" s="627">
        <f t="shared" si="458"/>
        <v>0</v>
      </c>
      <c r="BC1018" s="690" t="str">
        <f t="shared" si="459"/>
        <v/>
      </c>
    </row>
    <row r="1019" spans="1:55">
      <c r="A1019" s="381">
        <v>963</v>
      </c>
      <c r="B1019" s="117"/>
      <c r="C1019" s="288"/>
      <c r="D1019" s="289"/>
      <c r="E1019" s="289"/>
      <c r="F1019" s="290"/>
      <c r="G1019" s="292"/>
      <c r="H1019" s="116"/>
      <c r="I1019" s="292"/>
      <c r="J1019" s="116"/>
      <c r="K1019" s="370" t="str">
        <f t="shared" si="450"/>
        <v/>
      </c>
      <c r="L1019" s="370">
        <f t="shared" si="451"/>
        <v>0</v>
      </c>
      <c r="M1019" s="370">
        <f t="shared" si="452"/>
        <v>0</v>
      </c>
      <c r="N1019" s="371" t="str">
        <f t="shared" si="460"/>
        <v/>
      </c>
      <c r="O1019" s="371" t="str">
        <f t="shared" si="461"/>
        <v/>
      </c>
      <c r="P1019" s="371" t="str">
        <f t="shared" si="462"/>
        <v/>
      </c>
      <c r="Q1019" s="371" t="str">
        <f t="shared" si="463"/>
        <v/>
      </c>
      <c r="R1019" s="371" t="str">
        <f t="shared" si="464"/>
        <v/>
      </c>
      <c r="S1019" s="371" t="str">
        <f t="shared" si="465"/>
        <v/>
      </c>
      <c r="T1019" s="443" t="str">
        <f t="shared" si="453"/>
        <v/>
      </c>
      <c r="U1019" s="539"/>
      <c r="V1019" s="117"/>
      <c r="W1019" s="118"/>
      <c r="X1019" s="119"/>
      <c r="Y1019" s="120"/>
      <c r="Z1019" s="122"/>
      <c r="AA1019" s="121"/>
      <c r="AB1019" s="443" t="str">
        <f t="shared" si="454"/>
        <v/>
      </c>
      <c r="AC1019" s="734" t="str">
        <f t="shared" si="455"/>
        <v/>
      </c>
      <c r="AD1019" s="372"/>
      <c r="AE1019" s="485"/>
      <c r="AF1019" s="373" t="str">
        <f t="shared" si="466"/>
        <v/>
      </c>
      <c r="AG1019" s="373" t="str">
        <f t="shared" si="467"/>
        <v/>
      </c>
      <c r="AH1019" s="374" t="str">
        <f t="shared" si="468"/>
        <v/>
      </c>
      <c r="AI1019" s="375" t="str">
        <f t="shared" si="469"/>
        <v/>
      </c>
      <c r="AJ1019" s="375" t="str">
        <f t="shared" si="470"/>
        <v/>
      </c>
      <c r="AK1019" s="375" t="str">
        <f t="shared" si="471"/>
        <v/>
      </c>
      <c r="AL1019" s="375" t="str">
        <f t="shared" si="472"/>
        <v/>
      </c>
      <c r="AM1019" s="375" t="str">
        <f t="shared" si="473"/>
        <v/>
      </c>
      <c r="AN1019" s="376" t="str">
        <f>IF(AF1019="","",IF(OR(AH1019="",AH1019="-"),"－",IF(OR(AM1019=8,AM1019=9),"",IF(OR(AJ1019=3,AJ1019=4,AJ1019=5,AJ1019=6),VLOOKUP(AH1019,INDEX((係数_バス貨物_ガソリン,係数_バス貨物_CNG,係数_バス貨物_軽油,係数_バス貨物_メタノール,係数_バス貨物_LPG),MATCH(AL1019,【参考】排出ガスレベル!$AI$4:$AI$671,1),1,AR1019):INDEX((係数_バス貨物_ガソリン,係数_バス貨物_CNG,係数_バス貨物_軽油,係数_バス貨物_メタノール,係数_バス貨物_LPG),MATCH(AL1019+1,【参考】排出ガスレベル!$AI$4:$AI$671,1)-1,5,AR1019),2,FALSE),IF(OR(AJ1019=1,AJ1019=2),VLOOKUP(AH1019,INDEX((係数_乗用_ガソリン,係数_乗用_CNG,係数_乗用_軽油,係数_乗用_メタノール,係数_乗用_LPG),1,1,AR1019):INDEX((係数_乗用_ガソリン,係数_乗用_CNG,係数_乗用_軽油,係数_乗用_メタノール,係数_乗用_LPG),125,5,AR1019),2,FALSE))))))</f>
        <v/>
      </c>
      <c r="AO1019" s="376" t="str">
        <f>IF(T1019="","",IF(OR(AH1019="",AH1019="-"),"－",IF(OR(AM1019=8,AM1019=9),"",IF(OR(AJ1019=3,AJ1019=4,AJ1019=5,AJ1019=6),VLOOKUP(AH1019,INDEX((係数_バス貨物_ガソリン,係数_バス貨物_CNG,係数_バス貨物_軽油,係数_バス貨物_メタノール,係数_バス貨物_LPG),MATCH(AL1019,【参考】排出ガスレベル!$AI$4:$AI$671,1),1,AR1019):INDEX((係数_バス貨物_ガソリン,係数_バス貨物_CNG,係数_バス貨物_軽油,係数_バス貨物_メタノール,係数_バス貨物_LPG),MATCH(AL1019+1,【参考】排出ガスレベル!$AI$4:$AI$671,1)-1,5,AR1019),3,FALSE),IF(OR(AJ1019=1,AJ1019=2),VLOOKUP(AH1019,INDEX((係数_乗用_ガソリン,係数_乗用_CNG,係数_乗用_軽油,係数_乗用_メタノール,係数_乗用_LPG),1,1,AR1019):INDEX((係数_乗用_ガソリン,係数_乗用_CNG,係数_乗用_軽油,係数_乗用_メタノール,係数_乗用_LPG),125,5,AR1019),3,FALSE))))))</f>
        <v/>
      </c>
      <c r="AP1019" s="375" t="str">
        <f t="shared" si="474"/>
        <v/>
      </c>
      <c r="AQ1019" s="444" t="str">
        <f t="shared" si="475"/>
        <v/>
      </c>
      <c r="AR1019" s="375" t="str">
        <f t="shared" si="478"/>
        <v/>
      </c>
      <c r="AS1019" s="377" t="str">
        <f t="shared" si="476"/>
        <v/>
      </c>
      <c r="AT1019" s="378" t="str">
        <f t="shared" si="477"/>
        <v/>
      </c>
      <c r="AX1019" s="625" t="b">
        <f t="shared" si="479"/>
        <v>0</v>
      </c>
      <c r="AY1019" s="7" t="str">
        <f t="shared" si="480"/>
        <v>FALSEFALSEFALSE</v>
      </c>
      <c r="AZ1019" s="626">
        <f t="shared" si="456"/>
        <v>0</v>
      </c>
      <c r="BA1019" s="627" t="str">
        <f t="shared" si="457"/>
        <v/>
      </c>
      <c r="BB1019" s="627">
        <f t="shared" si="458"/>
        <v>0</v>
      </c>
      <c r="BC1019" s="690" t="str">
        <f t="shared" si="459"/>
        <v/>
      </c>
    </row>
    <row r="1020" spans="1:55">
      <c r="A1020" s="381">
        <v>964</v>
      </c>
      <c r="B1020" s="117"/>
      <c r="C1020" s="288"/>
      <c r="D1020" s="289"/>
      <c r="E1020" s="289"/>
      <c r="F1020" s="290"/>
      <c r="G1020" s="292"/>
      <c r="H1020" s="116"/>
      <c r="I1020" s="292"/>
      <c r="J1020" s="116"/>
      <c r="K1020" s="370" t="str">
        <f t="shared" si="450"/>
        <v/>
      </c>
      <c r="L1020" s="370">
        <f t="shared" si="451"/>
        <v>0</v>
      </c>
      <c r="M1020" s="370">
        <f t="shared" si="452"/>
        <v>0</v>
      </c>
      <c r="N1020" s="371" t="str">
        <f t="shared" si="460"/>
        <v/>
      </c>
      <c r="O1020" s="371" t="str">
        <f t="shared" si="461"/>
        <v/>
      </c>
      <c r="P1020" s="371" t="str">
        <f t="shared" si="462"/>
        <v/>
      </c>
      <c r="Q1020" s="371" t="str">
        <f t="shared" si="463"/>
        <v/>
      </c>
      <c r="R1020" s="371" t="str">
        <f t="shared" si="464"/>
        <v/>
      </c>
      <c r="S1020" s="371" t="str">
        <f t="shared" si="465"/>
        <v/>
      </c>
      <c r="T1020" s="443" t="str">
        <f t="shared" si="453"/>
        <v/>
      </c>
      <c r="U1020" s="539"/>
      <c r="V1020" s="117"/>
      <c r="W1020" s="118"/>
      <c r="X1020" s="119"/>
      <c r="Y1020" s="120"/>
      <c r="Z1020" s="122"/>
      <c r="AA1020" s="121"/>
      <c r="AB1020" s="443" t="str">
        <f t="shared" si="454"/>
        <v/>
      </c>
      <c r="AC1020" s="734" t="str">
        <f t="shared" si="455"/>
        <v/>
      </c>
      <c r="AD1020" s="372"/>
      <c r="AE1020" s="485"/>
      <c r="AF1020" s="373" t="str">
        <f t="shared" si="466"/>
        <v/>
      </c>
      <c r="AG1020" s="373" t="str">
        <f t="shared" si="467"/>
        <v/>
      </c>
      <c r="AH1020" s="374" t="str">
        <f t="shared" si="468"/>
        <v/>
      </c>
      <c r="AI1020" s="375" t="str">
        <f t="shared" si="469"/>
        <v/>
      </c>
      <c r="AJ1020" s="375" t="str">
        <f t="shared" si="470"/>
        <v/>
      </c>
      <c r="AK1020" s="375" t="str">
        <f t="shared" si="471"/>
        <v/>
      </c>
      <c r="AL1020" s="375" t="str">
        <f t="shared" si="472"/>
        <v/>
      </c>
      <c r="AM1020" s="375" t="str">
        <f t="shared" si="473"/>
        <v/>
      </c>
      <c r="AN1020" s="376" t="str">
        <f>IF(AF1020="","",IF(OR(AH1020="",AH1020="-"),"－",IF(OR(AM1020=8,AM1020=9),"",IF(OR(AJ1020=3,AJ1020=4,AJ1020=5,AJ1020=6),VLOOKUP(AH1020,INDEX((係数_バス貨物_ガソリン,係数_バス貨物_CNG,係数_バス貨物_軽油,係数_バス貨物_メタノール,係数_バス貨物_LPG),MATCH(AL1020,【参考】排出ガスレベル!$AI$4:$AI$671,1),1,AR1020):INDEX((係数_バス貨物_ガソリン,係数_バス貨物_CNG,係数_バス貨物_軽油,係数_バス貨物_メタノール,係数_バス貨物_LPG),MATCH(AL1020+1,【参考】排出ガスレベル!$AI$4:$AI$671,1)-1,5,AR1020),2,FALSE),IF(OR(AJ1020=1,AJ1020=2),VLOOKUP(AH1020,INDEX((係数_乗用_ガソリン,係数_乗用_CNG,係数_乗用_軽油,係数_乗用_メタノール,係数_乗用_LPG),1,1,AR1020):INDEX((係数_乗用_ガソリン,係数_乗用_CNG,係数_乗用_軽油,係数_乗用_メタノール,係数_乗用_LPG),125,5,AR1020),2,FALSE))))))</f>
        <v/>
      </c>
      <c r="AO1020" s="376" t="str">
        <f>IF(T1020="","",IF(OR(AH1020="",AH1020="-"),"－",IF(OR(AM1020=8,AM1020=9),"",IF(OR(AJ1020=3,AJ1020=4,AJ1020=5,AJ1020=6),VLOOKUP(AH1020,INDEX((係数_バス貨物_ガソリン,係数_バス貨物_CNG,係数_バス貨物_軽油,係数_バス貨物_メタノール,係数_バス貨物_LPG),MATCH(AL1020,【参考】排出ガスレベル!$AI$4:$AI$671,1),1,AR1020):INDEX((係数_バス貨物_ガソリン,係数_バス貨物_CNG,係数_バス貨物_軽油,係数_バス貨物_メタノール,係数_バス貨物_LPG),MATCH(AL1020+1,【参考】排出ガスレベル!$AI$4:$AI$671,1)-1,5,AR1020),3,FALSE),IF(OR(AJ1020=1,AJ1020=2),VLOOKUP(AH1020,INDEX((係数_乗用_ガソリン,係数_乗用_CNG,係数_乗用_軽油,係数_乗用_メタノール,係数_乗用_LPG),1,1,AR1020):INDEX((係数_乗用_ガソリン,係数_乗用_CNG,係数_乗用_軽油,係数_乗用_メタノール,係数_乗用_LPG),125,5,AR1020),3,FALSE))))))</f>
        <v/>
      </c>
      <c r="AP1020" s="375" t="str">
        <f t="shared" si="474"/>
        <v/>
      </c>
      <c r="AQ1020" s="444" t="str">
        <f t="shared" si="475"/>
        <v/>
      </c>
      <c r="AR1020" s="375" t="str">
        <f t="shared" si="478"/>
        <v/>
      </c>
      <c r="AS1020" s="377" t="str">
        <f t="shared" si="476"/>
        <v/>
      </c>
      <c r="AT1020" s="378" t="str">
        <f t="shared" si="477"/>
        <v/>
      </c>
      <c r="AX1020" s="625" t="b">
        <f t="shared" si="479"/>
        <v>0</v>
      </c>
      <c r="AY1020" s="7" t="str">
        <f t="shared" si="480"/>
        <v>FALSEFALSEFALSE</v>
      </c>
      <c r="AZ1020" s="626">
        <f t="shared" si="456"/>
        <v>0</v>
      </c>
      <c r="BA1020" s="627" t="str">
        <f t="shared" si="457"/>
        <v/>
      </c>
      <c r="BB1020" s="627">
        <f t="shared" si="458"/>
        <v>0</v>
      </c>
      <c r="BC1020" s="690" t="str">
        <f t="shared" si="459"/>
        <v/>
      </c>
    </row>
    <row r="1021" spans="1:55">
      <c r="A1021" s="381">
        <v>965</v>
      </c>
      <c r="B1021" s="117"/>
      <c r="C1021" s="288"/>
      <c r="D1021" s="289"/>
      <c r="E1021" s="289"/>
      <c r="F1021" s="290"/>
      <c r="G1021" s="292"/>
      <c r="H1021" s="116"/>
      <c r="I1021" s="292"/>
      <c r="J1021" s="116"/>
      <c r="K1021" s="370" t="str">
        <f t="shared" si="450"/>
        <v/>
      </c>
      <c r="L1021" s="370">
        <f t="shared" si="451"/>
        <v>0</v>
      </c>
      <c r="M1021" s="370">
        <f t="shared" si="452"/>
        <v>0</v>
      </c>
      <c r="N1021" s="371" t="str">
        <f t="shared" si="460"/>
        <v/>
      </c>
      <c r="O1021" s="371" t="str">
        <f t="shared" si="461"/>
        <v/>
      </c>
      <c r="P1021" s="371" t="str">
        <f t="shared" si="462"/>
        <v/>
      </c>
      <c r="Q1021" s="371" t="str">
        <f t="shared" si="463"/>
        <v/>
      </c>
      <c r="R1021" s="371" t="str">
        <f t="shared" si="464"/>
        <v/>
      </c>
      <c r="S1021" s="371" t="str">
        <f t="shared" si="465"/>
        <v/>
      </c>
      <c r="T1021" s="443" t="str">
        <f t="shared" si="453"/>
        <v/>
      </c>
      <c r="U1021" s="539"/>
      <c r="V1021" s="117"/>
      <c r="W1021" s="118"/>
      <c r="X1021" s="119"/>
      <c r="Y1021" s="120"/>
      <c r="Z1021" s="122"/>
      <c r="AA1021" s="121"/>
      <c r="AB1021" s="443" t="str">
        <f t="shared" si="454"/>
        <v/>
      </c>
      <c r="AC1021" s="734" t="str">
        <f t="shared" si="455"/>
        <v/>
      </c>
      <c r="AD1021" s="372"/>
      <c r="AE1021" s="485"/>
      <c r="AF1021" s="373" t="str">
        <f t="shared" si="466"/>
        <v/>
      </c>
      <c r="AG1021" s="373" t="str">
        <f t="shared" si="467"/>
        <v/>
      </c>
      <c r="AH1021" s="374" t="str">
        <f t="shared" si="468"/>
        <v/>
      </c>
      <c r="AI1021" s="375" t="str">
        <f t="shared" si="469"/>
        <v/>
      </c>
      <c r="AJ1021" s="375" t="str">
        <f t="shared" si="470"/>
        <v/>
      </c>
      <c r="AK1021" s="375" t="str">
        <f t="shared" si="471"/>
        <v/>
      </c>
      <c r="AL1021" s="375" t="str">
        <f t="shared" si="472"/>
        <v/>
      </c>
      <c r="AM1021" s="375" t="str">
        <f t="shared" si="473"/>
        <v/>
      </c>
      <c r="AN1021" s="376" t="str">
        <f>IF(AF1021="","",IF(OR(AH1021="",AH1021="-"),"－",IF(OR(AM1021=8,AM1021=9),"",IF(OR(AJ1021=3,AJ1021=4,AJ1021=5,AJ1021=6),VLOOKUP(AH1021,INDEX((係数_バス貨物_ガソリン,係数_バス貨物_CNG,係数_バス貨物_軽油,係数_バス貨物_メタノール,係数_バス貨物_LPG),MATCH(AL1021,【参考】排出ガスレベル!$AI$4:$AI$671,1),1,AR1021):INDEX((係数_バス貨物_ガソリン,係数_バス貨物_CNG,係数_バス貨物_軽油,係数_バス貨物_メタノール,係数_バス貨物_LPG),MATCH(AL1021+1,【参考】排出ガスレベル!$AI$4:$AI$671,1)-1,5,AR1021),2,FALSE),IF(OR(AJ1021=1,AJ1021=2),VLOOKUP(AH1021,INDEX((係数_乗用_ガソリン,係数_乗用_CNG,係数_乗用_軽油,係数_乗用_メタノール,係数_乗用_LPG),1,1,AR1021):INDEX((係数_乗用_ガソリン,係数_乗用_CNG,係数_乗用_軽油,係数_乗用_メタノール,係数_乗用_LPG),125,5,AR1021),2,FALSE))))))</f>
        <v/>
      </c>
      <c r="AO1021" s="376" t="str">
        <f>IF(T1021="","",IF(OR(AH1021="",AH1021="-"),"－",IF(OR(AM1021=8,AM1021=9),"",IF(OR(AJ1021=3,AJ1021=4,AJ1021=5,AJ1021=6),VLOOKUP(AH1021,INDEX((係数_バス貨物_ガソリン,係数_バス貨物_CNG,係数_バス貨物_軽油,係数_バス貨物_メタノール,係数_バス貨物_LPG),MATCH(AL1021,【参考】排出ガスレベル!$AI$4:$AI$671,1),1,AR1021):INDEX((係数_バス貨物_ガソリン,係数_バス貨物_CNG,係数_バス貨物_軽油,係数_バス貨物_メタノール,係数_バス貨物_LPG),MATCH(AL1021+1,【参考】排出ガスレベル!$AI$4:$AI$671,1)-1,5,AR1021),3,FALSE),IF(OR(AJ1021=1,AJ1021=2),VLOOKUP(AH1021,INDEX((係数_乗用_ガソリン,係数_乗用_CNG,係数_乗用_軽油,係数_乗用_メタノール,係数_乗用_LPG),1,1,AR1021):INDEX((係数_乗用_ガソリン,係数_乗用_CNG,係数_乗用_軽油,係数_乗用_メタノール,係数_乗用_LPG),125,5,AR1021),3,FALSE))))))</f>
        <v/>
      </c>
      <c r="AP1021" s="375" t="str">
        <f t="shared" si="474"/>
        <v/>
      </c>
      <c r="AQ1021" s="444" t="str">
        <f t="shared" si="475"/>
        <v/>
      </c>
      <c r="AR1021" s="375" t="str">
        <f t="shared" si="478"/>
        <v/>
      </c>
      <c r="AS1021" s="377" t="str">
        <f t="shared" si="476"/>
        <v/>
      </c>
      <c r="AT1021" s="378" t="str">
        <f t="shared" si="477"/>
        <v/>
      </c>
      <c r="AX1021" s="625" t="b">
        <f t="shared" si="479"/>
        <v>0</v>
      </c>
      <c r="AY1021" s="7" t="str">
        <f t="shared" si="480"/>
        <v>FALSEFALSEFALSE</v>
      </c>
      <c r="AZ1021" s="626">
        <f t="shared" si="456"/>
        <v>0</v>
      </c>
      <c r="BA1021" s="627" t="str">
        <f t="shared" si="457"/>
        <v/>
      </c>
      <c r="BB1021" s="627">
        <f t="shared" si="458"/>
        <v>0</v>
      </c>
      <c r="BC1021" s="690" t="str">
        <f t="shared" si="459"/>
        <v/>
      </c>
    </row>
    <row r="1022" spans="1:55">
      <c r="A1022" s="381">
        <v>966</v>
      </c>
      <c r="B1022" s="117"/>
      <c r="C1022" s="288"/>
      <c r="D1022" s="289"/>
      <c r="E1022" s="289"/>
      <c r="F1022" s="290"/>
      <c r="G1022" s="292"/>
      <c r="H1022" s="116"/>
      <c r="I1022" s="292"/>
      <c r="J1022" s="116"/>
      <c r="K1022" s="370" t="str">
        <f t="shared" si="450"/>
        <v/>
      </c>
      <c r="L1022" s="370">
        <f t="shared" si="451"/>
        <v>0</v>
      </c>
      <c r="M1022" s="370">
        <f t="shared" si="452"/>
        <v>0</v>
      </c>
      <c r="N1022" s="371" t="str">
        <f t="shared" si="460"/>
        <v/>
      </c>
      <c r="O1022" s="371" t="str">
        <f t="shared" si="461"/>
        <v/>
      </c>
      <c r="P1022" s="371" t="str">
        <f t="shared" si="462"/>
        <v/>
      </c>
      <c r="Q1022" s="371" t="str">
        <f t="shared" si="463"/>
        <v/>
      </c>
      <c r="R1022" s="371" t="str">
        <f t="shared" si="464"/>
        <v/>
      </c>
      <c r="S1022" s="371" t="str">
        <f t="shared" si="465"/>
        <v/>
      </c>
      <c r="T1022" s="443" t="str">
        <f t="shared" si="453"/>
        <v/>
      </c>
      <c r="U1022" s="539"/>
      <c r="V1022" s="117"/>
      <c r="W1022" s="118"/>
      <c r="X1022" s="119"/>
      <c r="Y1022" s="120"/>
      <c r="Z1022" s="122"/>
      <c r="AA1022" s="121"/>
      <c r="AB1022" s="443" t="str">
        <f t="shared" si="454"/>
        <v/>
      </c>
      <c r="AC1022" s="734" t="str">
        <f t="shared" si="455"/>
        <v/>
      </c>
      <c r="AD1022" s="372"/>
      <c r="AE1022" s="485"/>
      <c r="AF1022" s="373" t="str">
        <f t="shared" si="466"/>
        <v/>
      </c>
      <c r="AG1022" s="373" t="str">
        <f t="shared" si="467"/>
        <v/>
      </c>
      <c r="AH1022" s="374" t="str">
        <f t="shared" si="468"/>
        <v/>
      </c>
      <c r="AI1022" s="375" t="str">
        <f t="shared" si="469"/>
        <v/>
      </c>
      <c r="AJ1022" s="375" t="str">
        <f t="shared" si="470"/>
        <v/>
      </c>
      <c r="AK1022" s="375" t="str">
        <f t="shared" si="471"/>
        <v/>
      </c>
      <c r="AL1022" s="375" t="str">
        <f t="shared" si="472"/>
        <v/>
      </c>
      <c r="AM1022" s="375" t="str">
        <f t="shared" si="473"/>
        <v/>
      </c>
      <c r="AN1022" s="376" t="str">
        <f>IF(AF1022="","",IF(OR(AH1022="",AH1022="-"),"－",IF(OR(AM1022=8,AM1022=9),"",IF(OR(AJ1022=3,AJ1022=4,AJ1022=5,AJ1022=6),VLOOKUP(AH1022,INDEX((係数_バス貨物_ガソリン,係数_バス貨物_CNG,係数_バス貨物_軽油,係数_バス貨物_メタノール,係数_バス貨物_LPG),MATCH(AL1022,【参考】排出ガスレベル!$AI$4:$AI$671,1),1,AR1022):INDEX((係数_バス貨物_ガソリン,係数_バス貨物_CNG,係数_バス貨物_軽油,係数_バス貨物_メタノール,係数_バス貨物_LPG),MATCH(AL1022+1,【参考】排出ガスレベル!$AI$4:$AI$671,1)-1,5,AR1022),2,FALSE),IF(OR(AJ1022=1,AJ1022=2),VLOOKUP(AH1022,INDEX((係数_乗用_ガソリン,係数_乗用_CNG,係数_乗用_軽油,係数_乗用_メタノール,係数_乗用_LPG),1,1,AR1022):INDEX((係数_乗用_ガソリン,係数_乗用_CNG,係数_乗用_軽油,係数_乗用_メタノール,係数_乗用_LPG),125,5,AR1022),2,FALSE))))))</f>
        <v/>
      </c>
      <c r="AO1022" s="376" t="str">
        <f>IF(T1022="","",IF(OR(AH1022="",AH1022="-"),"－",IF(OR(AM1022=8,AM1022=9),"",IF(OR(AJ1022=3,AJ1022=4,AJ1022=5,AJ1022=6),VLOOKUP(AH1022,INDEX((係数_バス貨物_ガソリン,係数_バス貨物_CNG,係数_バス貨物_軽油,係数_バス貨物_メタノール,係数_バス貨物_LPG),MATCH(AL1022,【参考】排出ガスレベル!$AI$4:$AI$671,1),1,AR1022):INDEX((係数_バス貨物_ガソリン,係数_バス貨物_CNG,係数_バス貨物_軽油,係数_バス貨物_メタノール,係数_バス貨物_LPG),MATCH(AL1022+1,【参考】排出ガスレベル!$AI$4:$AI$671,1)-1,5,AR1022),3,FALSE),IF(OR(AJ1022=1,AJ1022=2),VLOOKUP(AH1022,INDEX((係数_乗用_ガソリン,係数_乗用_CNG,係数_乗用_軽油,係数_乗用_メタノール,係数_乗用_LPG),1,1,AR1022):INDEX((係数_乗用_ガソリン,係数_乗用_CNG,係数_乗用_軽油,係数_乗用_メタノール,係数_乗用_LPG),125,5,AR1022),3,FALSE))))))</f>
        <v/>
      </c>
      <c r="AP1022" s="375" t="str">
        <f t="shared" si="474"/>
        <v/>
      </c>
      <c r="AQ1022" s="444" t="str">
        <f t="shared" si="475"/>
        <v/>
      </c>
      <c r="AR1022" s="375" t="str">
        <f t="shared" si="478"/>
        <v/>
      </c>
      <c r="AS1022" s="377" t="str">
        <f t="shared" si="476"/>
        <v/>
      </c>
      <c r="AT1022" s="378" t="str">
        <f t="shared" si="477"/>
        <v/>
      </c>
      <c r="AX1022" s="625" t="b">
        <f t="shared" si="479"/>
        <v>0</v>
      </c>
      <c r="AY1022" s="7" t="str">
        <f t="shared" si="480"/>
        <v>FALSEFALSEFALSE</v>
      </c>
      <c r="AZ1022" s="626">
        <f t="shared" si="456"/>
        <v>0</v>
      </c>
      <c r="BA1022" s="627" t="str">
        <f t="shared" si="457"/>
        <v/>
      </c>
      <c r="BB1022" s="627">
        <f t="shared" si="458"/>
        <v>0</v>
      </c>
      <c r="BC1022" s="690" t="str">
        <f t="shared" si="459"/>
        <v/>
      </c>
    </row>
    <row r="1023" spans="1:55">
      <c r="A1023" s="381">
        <v>967</v>
      </c>
      <c r="B1023" s="117"/>
      <c r="C1023" s="288"/>
      <c r="D1023" s="289"/>
      <c r="E1023" s="289"/>
      <c r="F1023" s="290"/>
      <c r="G1023" s="292"/>
      <c r="H1023" s="116"/>
      <c r="I1023" s="292"/>
      <c r="J1023" s="116"/>
      <c r="K1023" s="370" t="str">
        <f t="shared" si="450"/>
        <v/>
      </c>
      <c r="L1023" s="370">
        <f t="shared" si="451"/>
        <v>0</v>
      </c>
      <c r="M1023" s="370">
        <f t="shared" si="452"/>
        <v>0</v>
      </c>
      <c r="N1023" s="371" t="str">
        <f t="shared" si="460"/>
        <v/>
      </c>
      <c r="O1023" s="371" t="str">
        <f t="shared" si="461"/>
        <v/>
      </c>
      <c r="P1023" s="371" t="str">
        <f t="shared" si="462"/>
        <v/>
      </c>
      <c r="Q1023" s="371" t="str">
        <f t="shared" si="463"/>
        <v/>
      </c>
      <c r="R1023" s="371" t="str">
        <f t="shared" si="464"/>
        <v/>
      </c>
      <c r="S1023" s="371" t="str">
        <f t="shared" si="465"/>
        <v/>
      </c>
      <c r="T1023" s="443" t="str">
        <f t="shared" si="453"/>
        <v/>
      </c>
      <c r="U1023" s="539"/>
      <c r="V1023" s="117"/>
      <c r="W1023" s="118"/>
      <c r="X1023" s="119"/>
      <c r="Y1023" s="120"/>
      <c r="Z1023" s="122"/>
      <c r="AA1023" s="121"/>
      <c r="AB1023" s="443" t="str">
        <f t="shared" si="454"/>
        <v/>
      </c>
      <c r="AC1023" s="734" t="str">
        <f t="shared" si="455"/>
        <v/>
      </c>
      <c r="AD1023" s="372"/>
      <c r="AE1023" s="485"/>
      <c r="AF1023" s="373" t="str">
        <f t="shared" si="466"/>
        <v/>
      </c>
      <c r="AG1023" s="373" t="str">
        <f t="shared" si="467"/>
        <v/>
      </c>
      <c r="AH1023" s="374" t="str">
        <f t="shared" si="468"/>
        <v/>
      </c>
      <c r="AI1023" s="375" t="str">
        <f t="shared" si="469"/>
        <v/>
      </c>
      <c r="AJ1023" s="375" t="str">
        <f t="shared" si="470"/>
        <v/>
      </c>
      <c r="AK1023" s="375" t="str">
        <f t="shared" si="471"/>
        <v/>
      </c>
      <c r="AL1023" s="375" t="str">
        <f t="shared" si="472"/>
        <v/>
      </c>
      <c r="AM1023" s="375" t="str">
        <f t="shared" si="473"/>
        <v/>
      </c>
      <c r="AN1023" s="376" t="str">
        <f>IF(AF1023="","",IF(OR(AH1023="",AH1023="-"),"－",IF(OR(AM1023=8,AM1023=9),"",IF(OR(AJ1023=3,AJ1023=4,AJ1023=5,AJ1023=6),VLOOKUP(AH1023,INDEX((係数_バス貨物_ガソリン,係数_バス貨物_CNG,係数_バス貨物_軽油,係数_バス貨物_メタノール,係数_バス貨物_LPG),MATCH(AL1023,【参考】排出ガスレベル!$AI$4:$AI$671,1),1,AR1023):INDEX((係数_バス貨物_ガソリン,係数_バス貨物_CNG,係数_バス貨物_軽油,係数_バス貨物_メタノール,係数_バス貨物_LPG),MATCH(AL1023+1,【参考】排出ガスレベル!$AI$4:$AI$671,1)-1,5,AR1023),2,FALSE),IF(OR(AJ1023=1,AJ1023=2),VLOOKUP(AH1023,INDEX((係数_乗用_ガソリン,係数_乗用_CNG,係数_乗用_軽油,係数_乗用_メタノール,係数_乗用_LPG),1,1,AR1023):INDEX((係数_乗用_ガソリン,係数_乗用_CNG,係数_乗用_軽油,係数_乗用_メタノール,係数_乗用_LPG),125,5,AR1023),2,FALSE))))))</f>
        <v/>
      </c>
      <c r="AO1023" s="376" t="str">
        <f>IF(T1023="","",IF(OR(AH1023="",AH1023="-"),"－",IF(OR(AM1023=8,AM1023=9),"",IF(OR(AJ1023=3,AJ1023=4,AJ1023=5,AJ1023=6),VLOOKUP(AH1023,INDEX((係数_バス貨物_ガソリン,係数_バス貨物_CNG,係数_バス貨物_軽油,係数_バス貨物_メタノール,係数_バス貨物_LPG),MATCH(AL1023,【参考】排出ガスレベル!$AI$4:$AI$671,1),1,AR1023):INDEX((係数_バス貨物_ガソリン,係数_バス貨物_CNG,係数_バス貨物_軽油,係数_バス貨物_メタノール,係数_バス貨物_LPG),MATCH(AL1023+1,【参考】排出ガスレベル!$AI$4:$AI$671,1)-1,5,AR1023),3,FALSE),IF(OR(AJ1023=1,AJ1023=2),VLOOKUP(AH1023,INDEX((係数_乗用_ガソリン,係数_乗用_CNG,係数_乗用_軽油,係数_乗用_メタノール,係数_乗用_LPG),1,1,AR1023):INDEX((係数_乗用_ガソリン,係数_乗用_CNG,係数_乗用_軽油,係数_乗用_メタノール,係数_乗用_LPG),125,5,AR1023),3,FALSE))))))</f>
        <v/>
      </c>
      <c r="AP1023" s="375" t="str">
        <f t="shared" si="474"/>
        <v/>
      </c>
      <c r="AQ1023" s="444" t="str">
        <f t="shared" si="475"/>
        <v/>
      </c>
      <c r="AR1023" s="375" t="str">
        <f t="shared" si="478"/>
        <v/>
      </c>
      <c r="AS1023" s="377" t="str">
        <f t="shared" si="476"/>
        <v/>
      </c>
      <c r="AT1023" s="378" t="str">
        <f t="shared" si="477"/>
        <v/>
      </c>
      <c r="AX1023" s="625" t="b">
        <f t="shared" si="479"/>
        <v>0</v>
      </c>
      <c r="AY1023" s="7" t="str">
        <f t="shared" si="480"/>
        <v>FALSEFALSEFALSE</v>
      </c>
      <c r="AZ1023" s="626">
        <f t="shared" si="456"/>
        <v>0</v>
      </c>
      <c r="BA1023" s="627" t="str">
        <f t="shared" si="457"/>
        <v/>
      </c>
      <c r="BB1023" s="627">
        <f t="shared" si="458"/>
        <v>0</v>
      </c>
      <c r="BC1023" s="690" t="str">
        <f t="shared" si="459"/>
        <v/>
      </c>
    </row>
    <row r="1024" spans="1:55">
      <c r="A1024" s="381">
        <v>968</v>
      </c>
      <c r="B1024" s="117"/>
      <c r="C1024" s="288"/>
      <c r="D1024" s="289"/>
      <c r="E1024" s="289"/>
      <c r="F1024" s="290"/>
      <c r="G1024" s="292"/>
      <c r="H1024" s="116"/>
      <c r="I1024" s="292"/>
      <c r="J1024" s="116"/>
      <c r="K1024" s="370" t="str">
        <f t="shared" si="450"/>
        <v/>
      </c>
      <c r="L1024" s="370">
        <f t="shared" si="451"/>
        <v>0</v>
      </c>
      <c r="M1024" s="370">
        <f t="shared" si="452"/>
        <v>0</v>
      </c>
      <c r="N1024" s="371" t="str">
        <f t="shared" si="460"/>
        <v/>
      </c>
      <c r="O1024" s="371" t="str">
        <f t="shared" si="461"/>
        <v/>
      </c>
      <c r="P1024" s="371" t="str">
        <f t="shared" si="462"/>
        <v/>
      </c>
      <c r="Q1024" s="371" t="str">
        <f t="shared" si="463"/>
        <v/>
      </c>
      <c r="R1024" s="371" t="str">
        <f t="shared" si="464"/>
        <v/>
      </c>
      <c r="S1024" s="371" t="str">
        <f t="shared" si="465"/>
        <v/>
      </c>
      <c r="T1024" s="443" t="str">
        <f t="shared" si="453"/>
        <v/>
      </c>
      <c r="U1024" s="539"/>
      <c r="V1024" s="117"/>
      <c r="W1024" s="118"/>
      <c r="X1024" s="119"/>
      <c r="Y1024" s="120"/>
      <c r="Z1024" s="122"/>
      <c r="AA1024" s="121"/>
      <c r="AB1024" s="443" t="str">
        <f t="shared" si="454"/>
        <v/>
      </c>
      <c r="AC1024" s="734" t="str">
        <f t="shared" si="455"/>
        <v/>
      </c>
      <c r="AD1024" s="372"/>
      <c r="AE1024" s="485"/>
      <c r="AF1024" s="373" t="str">
        <f t="shared" si="466"/>
        <v/>
      </c>
      <c r="AG1024" s="373" t="str">
        <f t="shared" si="467"/>
        <v/>
      </c>
      <c r="AH1024" s="374" t="str">
        <f t="shared" si="468"/>
        <v/>
      </c>
      <c r="AI1024" s="375" t="str">
        <f t="shared" si="469"/>
        <v/>
      </c>
      <c r="AJ1024" s="375" t="str">
        <f t="shared" si="470"/>
        <v/>
      </c>
      <c r="AK1024" s="375" t="str">
        <f t="shared" si="471"/>
        <v/>
      </c>
      <c r="AL1024" s="375" t="str">
        <f t="shared" si="472"/>
        <v/>
      </c>
      <c r="AM1024" s="375" t="str">
        <f t="shared" si="473"/>
        <v/>
      </c>
      <c r="AN1024" s="376" t="str">
        <f>IF(AF1024="","",IF(OR(AH1024="",AH1024="-"),"－",IF(OR(AM1024=8,AM1024=9),"",IF(OR(AJ1024=3,AJ1024=4,AJ1024=5,AJ1024=6),VLOOKUP(AH1024,INDEX((係数_バス貨物_ガソリン,係数_バス貨物_CNG,係数_バス貨物_軽油,係数_バス貨物_メタノール,係数_バス貨物_LPG),MATCH(AL1024,【参考】排出ガスレベル!$AI$4:$AI$671,1),1,AR1024):INDEX((係数_バス貨物_ガソリン,係数_バス貨物_CNG,係数_バス貨物_軽油,係数_バス貨物_メタノール,係数_バス貨物_LPG),MATCH(AL1024+1,【参考】排出ガスレベル!$AI$4:$AI$671,1)-1,5,AR1024),2,FALSE),IF(OR(AJ1024=1,AJ1024=2),VLOOKUP(AH1024,INDEX((係数_乗用_ガソリン,係数_乗用_CNG,係数_乗用_軽油,係数_乗用_メタノール,係数_乗用_LPG),1,1,AR1024):INDEX((係数_乗用_ガソリン,係数_乗用_CNG,係数_乗用_軽油,係数_乗用_メタノール,係数_乗用_LPG),125,5,AR1024),2,FALSE))))))</f>
        <v/>
      </c>
      <c r="AO1024" s="376" t="str">
        <f>IF(T1024="","",IF(OR(AH1024="",AH1024="-"),"－",IF(OR(AM1024=8,AM1024=9),"",IF(OR(AJ1024=3,AJ1024=4,AJ1024=5,AJ1024=6),VLOOKUP(AH1024,INDEX((係数_バス貨物_ガソリン,係数_バス貨物_CNG,係数_バス貨物_軽油,係数_バス貨物_メタノール,係数_バス貨物_LPG),MATCH(AL1024,【参考】排出ガスレベル!$AI$4:$AI$671,1),1,AR1024):INDEX((係数_バス貨物_ガソリン,係数_バス貨物_CNG,係数_バス貨物_軽油,係数_バス貨物_メタノール,係数_バス貨物_LPG),MATCH(AL1024+1,【参考】排出ガスレベル!$AI$4:$AI$671,1)-1,5,AR1024),3,FALSE),IF(OR(AJ1024=1,AJ1024=2),VLOOKUP(AH1024,INDEX((係数_乗用_ガソリン,係数_乗用_CNG,係数_乗用_軽油,係数_乗用_メタノール,係数_乗用_LPG),1,1,AR1024):INDEX((係数_乗用_ガソリン,係数_乗用_CNG,係数_乗用_軽油,係数_乗用_メタノール,係数_乗用_LPG),125,5,AR1024),3,FALSE))))))</f>
        <v/>
      </c>
      <c r="AP1024" s="375" t="str">
        <f t="shared" si="474"/>
        <v/>
      </c>
      <c r="AQ1024" s="444" t="str">
        <f t="shared" si="475"/>
        <v/>
      </c>
      <c r="AR1024" s="375" t="str">
        <f t="shared" si="478"/>
        <v/>
      </c>
      <c r="AS1024" s="377" t="str">
        <f t="shared" si="476"/>
        <v/>
      </c>
      <c r="AT1024" s="378" t="str">
        <f t="shared" si="477"/>
        <v/>
      </c>
      <c r="AX1024" s="625" t="b">
        <f t="shared" si="479"/>
        <v>0</v>
      </c>
      <c r="AY1024" s="7" t="str">
        <f t="shared" si="480"/>
        <v>FALSEFALSEFALSE</v>
      </c>
      <c r="AZ1024" s="626">
        <f t="shared" si="456"/>
        <v>0</v>
      </c>
      <c r="BA1024" s="627" t="str">
        <f t="shared" si="457"/>
        <v/>
      </c>
      <c r="BB1024" s="627">
        <f t="shared" si="458"/>
        <v>0</v>
      </c>
      <c r="BC1024" s="690" t="str">
        <f t="shared" si="459"/>
        <v/>
      </c>
    </row>
    <row r="1025" spans="1:55">
      <c r="A1025" s="381">
        <v>969</v>
      </c>
      <c r="B1025" s="117"/>
      <c r="C1025" s="288"/>
      <c r="D1025" s="289"/>
      <c r="E1025" s="289"/>
      <c r="F1025" s="290"/>
      <c r="G1025" s="292"/>
      <c r="H1025" s="116"/>
      <c r="I1025" s="292"/>
      <c r="J1025" s="116"/>
      <c r="K1025" s="370" t="str">
        <f t="shared" si="450"/>
        <v/>
      </c>
      <c r="L1025" s="370">
        <f t="shared" si="451"/>
        <v>0</v>
      </c>
      <c r="M1025" s="370">
        <f t="shared" si="452"/>
        <v>0</v>
      </c>
      <c r="N1025" s="371" t="str">
        <f t="shared" si="460"/>
        <v/>
      </c>
      <c r="O1025" s="371" t="str">
        <f t="shared" si="461"/>
        <v/>
      </c>
      <c r="P1025" s="371" t="str">
        <f t="shared" si="462"/>
        <v/>
      </c>
      <c r="Q1025" s="371" t="str">
        <f t="shared" si="463"/>
        <v/>
      </c>
      <c r="R1025" s="371" t="str">
        <f t="shared" si="464"/>
        <v/>
      </c>
      <c r="S1025" s="371" t="str">
        <f t="shared" si="465"/>
        <v/>
      </c>
      <c r="T1025" s="443" t="str">
        <f t="shared" si="453"/>
        <v/>
      </c>
      <c r="U1025" s="539"/>
      <c r="V1025" s="117"/>
      <c r="W1025" s="118"/>
      <c r="X1025" s="119"/>
      <c r="Y1025" s="120"/>
      <c r="Z1025" s="122"/>
      <c r="AA1025" s="121"/>
      <c r="AB1025" s="443" t="str">
        <f t="shared" si="454"/>
        <v/>
      </c>
      <c r="AC1025" s="734" t="str">
        <f t="shared" si="455"/>
        <v/>
      </c>
      <c r="AD1025" s="372"/>
      <c r="AE1025" s="485"/>
      <c r="AF1025" s="373" t="str">
        <f t="shared" si="466"/>
        <v/>
      </c>
      <c r="AG1025" s="373" t="str">
        <f t="shared" si="467"/>
        <v/>
      </c>
      <c r="AH1025" s="374" t="str">
        <f t="shared" si="468"/>
        <v/>
      </c>
      <c r="AI1025" s="375" t="str">
        <f t="shared" si="469"/>
        <v/>
      </c>
      <c r="AJ1025" s="375" t="str">
        <f t="shared" si="470"/>
        <v/>
      </c>
      <c r="AK1025" s="375" t="str">
        <f t="shared" si="471"/>
        <v/>
      </c>
      <c r="AL1025" s="375" t="str">
        <f t="shared" si="472"/>
        <v/>
      </c>
      <c r="AM1025" s="375" t="str">
        <f t="shared" si="473"/>
        <v/>
      </c>
      <c r="AN1025" s="376" t="str">
        <f>IF(AF1025="","",IF(OR(AH1025="",AH1025="-"),"－",IF(OR(AM1025=8,AM1025=9),"",IF(OR(AJ1025=3,AJ1025=4,AJ1025=5,AJ1025=6),VLOOKUP(AH1025,INDEX((係数_バス貨物_ガソリン,係数_バス貨物_CNG,係数_バス貨物_軽油,係数_バス貨物_メタノール,係数_バス貨物_LPG),MATCH(AL1025,【参考】排出ガスレベル!$AI$4:$AI$671,1),1,AR1025):INDEX((係数_バス貨物_ガソリン,係数_バス貨物_CNG,係数_バス貨物_軽油,係数_バス貨物_メタノール,係数_バス貨物_LPG),MATCH(AL1025+1,【参考】排出ガスレベル!$AI$4:$AI$671,1)-1,5,AR1025),2,FALSE),IF(OR(AJ1025=1,AJ1025=2),VLOOKUP(AH1025,INDEX((係数_乗用_ガソリン,係数_乗用_CNG,係数_乗用_軽油,係数_乗用_メタノール,係数_乗用_LPG),1,1,AR1025):INDEX((係数_乗用_ガソリン,係数_乗用_CNG,係数_乗用_軽油,係数_乗用_メタノール,係数_乗用_LPG),125,5,AR1025),2,FALSE))))))</f>
        <v/>
      </c>
      <c r="AO1025" s="376" t="str">
        <f>IF(T1025="","",IF(OR(AH1025="",AH1025="-"),"－",IF(OR(AM1025=8,AM1025=9),"",IF(OR(AJ1025=3,AJ1025=4,AJ1025=5,AJ1025=6),VLOOKUP(AH1025,INDEX((係数_バス貨物_ガソリン,係数_バス貨物_CNG,係数_バス貨物_軽油,係数_バス貨物_メタノール,係数_バス貨物_LPG),MATCH(AL1025,【参考】排出ガスレベル!$AI$4:$AI$671,1),1,AR1025):INDEX((係数_バス貨物_ガソリン,係数_バス貨物_CNG,係数_バス貨物_軽油,係数_バス貨物_メタノール,係数_バス貨物_LPG),MATCH(AL1025+1,【参考】排出ガスレベル!$AI$4:$AI$671,1)-1,5,AR1025),3,FALSE),IF(OR(AJ1025=1,AJ1025=2),VLOOKUP(AH1025,INDEX((係数_乗用_ガソリン,係数_乗用_CNG,係数_乗用_軽油,係数_乗用_メタノール,係数_乗用_LPG),1,1,AR1025):INDEX((係数_乗用_ガソリン,係数_乗用_CNG,係数_乗用_軽油,係数_乗用_メタノール,係数_乗用_LPG),125,5,AR1025),3,FALSE))))))</f>
        <v/>
      </c>
      <c r="AP1025" s="375" t="str">
        <f t="shared" si="474"/>
        <v/>
      </c>
      <c r="AQ1025" s="444" t="str">
        <f t="shared" si="475"/>
        <v/>
      </c>
      <c r="AR1025" s="375" t="str">
        <f t="shared" si="478"/>
        <v/>
      </c>
      <c r="AS1025" s="377" t="str">
        <f t="shared" si="476"/>
        <v/>
      </c>
      <c r="AT1025" s="378" t="str">
        <f t="shared" si="477"/>
        <v/>
      </c>
      <c r="AX1025" s="625" t="b">
        <f t="shared" si="479"/>
        <v>0</v>
      </c>
      <c r="AY1025" s="7" t="str">
        <f t="shared" si="480"/>
        <v>FALSEFALSEFALSE</v>
      </c>
      <c r="AZ1025" s="626">
        <f t="shared" si="456"/>
        <v>0</v>
      </c>
      <c r="BA1025" s="627" t="str">
        <f t="shared" si="457"/>
        <v/>
      </c>
      <c r="BB1025" s="627">
        <f t="shared" si="458"/>
        <v>0</v>
      </c>
      <c r="BC1025" s="690" t="str">
        <f t="shared" si="459"/>
        <v/>
      </c>
    </row>
    <row r="1026" spans="1:55">
      <c r="A1026" s="381">
        <v>970</v>
      </c>
      <c r="B1026" s="117"/>
      <c r="C1026" s="288"/>
      <c r="D1026" s="289"/>
      <c r="E1026" s="289"/>
      <c r="F1026" s="290"/>
      <c r="G1026" s="292"/>
      <c r="H1026" s="116"/>
      <c r="I1026" s="292"/>
      <c r="J1026" s="116"/>
      <c r="K1026" s="370" t="str">
        <f t="shared" si="450"/>
        <v/>
      </c>
      <c r="L1026" s="370">
        <f t="shared" si="451"/>
        <v>0</v>
      </c>
      <c r="M1026" s="370">
        <f t="shared" si="452"/>
        <v>0</v>
      </c>
      <c r="N1026" s="371" t="str">
        <f t="shared" si="460"/>
        <v/>
      </c>
      <c r="O1026" s="371" t="str">
        <f t="shared" si="461"/>
        <v/>
      </c>
      <c r="P1026" s="371" t="str">
        <f t="shared" si="462"/>
        <v/>
      </c>
      <c r="Q1026" s="371" t="str">
        <f t="shared" si="463"/>
        <v/>
      </c>
      <c r="R1026" s="371" t="str">
        <f t="shared" si="464"/>
        <v/>
      </c>
      <c r="S1026" s="371" t="str">
        <f t="shared" si="465"/>
        <v/>
      </c>
      <c r="T1026" s="443" t="str">
        <f t="shared" si="453"/>
        <v/>
      </c>
      <c r="U1026" s="539"/>
      <c r="V1026" s="117"/>
      <c r="W1026" s="118"/>
      <c r="X1026" s="119"/>
      <c r="Y1026" s="120"/>
      <c r="Z1026" s="122"/>
      <c r="AA1026" s="121"/>
      <c r="AB1026" s="443" t="str">
        <f t="shared" si="454"/>
        <v/>
      </c>
      <c r="AC1026" s="734" t="str">
        <f t="shared" si="455"/>
        <v/>
      </c>
      <c r="AD1026" s="372"/>
      <c r="AE1026" s="485"/>
      <c r="AF1026" s="373" t="str">
        <f t="shared" si="466"/>
        <v/>
      </c>
      <c r="AG1026" s="373" t="str">
        <f t="shared" si="467"/>
        <v/>
      </c>
      <c r="AH1026" s="374" t="str">
        <f t="shared" si="468"/>
        <v/>
      </c>
      <c r="AI1026" s="375" t="str">
        <f t="shared" si="469"/>
        <v/>
      </c>
      <c r="AJ1026" s="375" t="str">
        <f t="shared" si="470"/>
        <v/>
      </c>
      <c r="AK1026" s="375" t="str">
        <f t="shared" si="471"/>
        <v/>
      </c>
      <c r="AL1026" s="375" t="str">
        <f t="shared" si="472"/>
        <v/>
      </c>
      <c r="AM1026" s="375" t="str">
        <f t="shared" si="473"/>
        <v/>
      </c>
      <c r="AN1026" s="376" t="str">
        <f>IF(AF1026="","",IF(OR(AH1026="",AH1026="-"),"－",IF(OR(AM1026=8,AM1026=9),"",IF(OR(AJ1026=3,AJ1026=4,AJ1026=5,AJ1026=6),VLOOKUP(AH1026,INDEX((係数_バス貨物_ガソリン,係数_バス貨物_CNG,係数_バス貨物_軽油,係数_バス貨物_メタノール,係数_バス貨物_LPG),MATCH(AL1026,【参考】排出ガスレベル!$AI$4:$AI$671,1),1,AR1026):INDEX((係数_バス貨物_ガソリン,係数_バス貨物_CNG,係数_バス貨物_軽油,係数_バス貨物_メタノール,係数_バス貨物_LPG),MATCH(AL1026+1,【参考】排出ガスレベル!$AI$4:$AI$671,1)-1,5,AR1026),2,FALSE),IF(OR(AJ1026=1,AJ1026=2),VLOOKUP(AH1026,INDEX((係数_乗用_ガソリン,係数_乗用_CNG,係数_乗用_軽油,係数_乗用_メタノール,係数_乗用_LPG),1,1,AR1026):INDEX((係数_乗用_ガソリン,係数_乗用_CNG,係数_乗用_軽油,係数_乗用_メタノール,係数_乗用_LPG),125,5,AR1026),2,FALSE))))))</f>
        <v/>
      </c>
      <c r="AO1026" s="376" t="str">
        <f>IF(T1026="","",IF(OR(AH1026="",AH1026="-"),"－",IF(OR(AM1026=8,AM1026=9),"",IF(OR(AJ1026=3,AJ1026=4,AJ1026=5,AJ1026=6),VLOOKUP(AH1026,INDEX((係数_バス貨物_ガソリン,係数_バス貨物_CNG,係数_バス貨物_軽油,係数_バス貨物_メタノール,係数_バス貨物_LPG),MATCH(AL1026,【参考】排出ガスレベル!$AI$4:$AI$671,1),1,AR1026):INDEX((係数_バス貨物_ガソリン,係数_バス貨物_CNG,係数_バス貨物_軽油,係数_バス貨物_メタノール,係数_バス貨物_LPG),MATCH(AL1026+1,【参考】排出ガスレベル!$AI$4:$AI$671,1)-1,5,AR1026),3,FALSE),IF(OR(AJ1026=1,AJ1026=2),VLOOKUP(AH1026,INDEX((係数_乗用_ガソリン,係数_乗用_CNG,係数_乗用_軽油,係数_乗用_メタノール,係数_乗用_LPG),1,1,AR1026):INDEX((係数_乗用_ガソリン,係数_乗用_CNG,係数_乗用_軽油,係数_乗用_メタノール,係数_乗用_LPG),125,5,AR1026),3,FALSE))))))</f>
        <v/>
      </c>
      <c r="AP1026" s="375" t="str">
        <f t="shared" si="474"/>
        <v/>
      </c>
      <c r="AQ1026" s="444" t="str">
        <f t="shared" si="475"/>
        <v/>
      </c>
      <c r="AR1026" s="375" t="str">
        <f t="shared" si="478"/>
        <v/>
      </c>
      <c r="AS1026" s="377" t="str">
        <f t="shared" si="476"/>
        <v/>
      </c>
      <c r="AT1026" s="378" t="str">
        <f t="shared" si="477"/>
        <v/>
      </c>
      <c r="AX1026" s="625" t="b">
        <f t="shared" si="479"/>
        <v>0</v>
      </c>
      <c r="AY1026" s="7" t="str">
        <f t="shared" si="480"/>
        <v>FALSEFALSEFALSE</v>
      </c>
      <c r="AZ1026" s="626">
        <f t="shared" si="456"/>
        <v>0</v>
      </c>
      <c r="BA1026" s="627" t="str">
        <f t="shared" si="457"/>
        <v/>
      </c>
      <c r="BB1026" s="627">
        <f t="shared" si="458"/>
        <v>0</v>
      </c>
      <c r="BC1026" s="690" t="str">
        <f t="shared" si="459"/>
        <v/>
      </c>
    </row>
    <row r="1027" spans="1:55">
      <c r="A1027" s="381">
        <v>971</v>
      </c>
      <c r="B1027" s="117"/>
      <c r="C1027" s="288"/>
      <c r="D1027" s="289"/>
      <c r="E1027" s="289"/>
      <c r="F1027" s="290"/>
      <c r="G1027" s="292"/>
      <c r="H1027" s="116"/>
      <c r="I1027" s="292"/>
      <c r="J1027" s="116"/>
      <c r="K1027" s="370" t="str">
        <f t="shared" si="450"/>
        <v/>
      </c>
      <c r="L1027" s="370">
        <f t="shared" si="451"/>
        <v>0</v>
      </c>
      <c r="M1027" s="370">
        <f t="shared" si="452"/>
        <v>0</v>
      </c>
      <c r="N1027" s="371" t="str">
        <f t="shared" si="460"/>
        <v/>
      </c>
      <c r="O1027" s="371" t="str">
        <f t="shared" si="461"/>
        <v/>
      </c>
      <c r="P1027" s="371" t="str">
        <f t="shared" si="462"/>
        <v/>
      </c>
      <c r="Q1027" s="371" t="str">
        <f t="shared" si="463"/>
        <v/>
      </c>
      <c r="R1027" s="371" t="str">
        <f t="shared" si="464"/>
        <v/>
      </c>
      <c r="S1027" s="371" t="str">
        <f t="shared" si="465"/>
        <v/>
      </c>
      <c r="T1027" s="443" t="str">
        <f t="shared" si="453"/>
        <v/>
      </c>
      <c r="U1027" s="539"/>
      <c r="V1027" s="117"/>
      <c r="W1027" s="118"/>
      <c r="X1027" s="119"/>
      <c r="Y1027" s="120"/>
      <c r="Z1027" s="122"/>
      <c r="AA1027" s="121"/>
      <c r="AB1027" s="443" t="str">
        <f t="shared" si="454"/>
        <v/>
      </c>
      <c r="AC1027" s="734" t="str">
        <f t="shared" si="455"/>
        <v/>
      </c>
      <c r="AD1027" s="372"/>
      <c r="AE1027" s="485"/>
      <c r="AF1027" s="373" t="str">
        <f t="shared" si="466"/>
        <v/>
      </c>
      <c r="AG1027" s="373" t="str">
        <f t="shared" si="467"/>
        <v/>
      </c>
      <c r="AH1027" s="374" t="str">
        <f t="shared" si="468"/>
        <v/>
      </c>
      <c r="AI1027" s="375" t="str">
        <f t="shared" si="469"/>
        <v/>
      </c>
      <c r="AJ1027" s="375" t="str">
        <f t="shared" si="470"/>
        <v/>
      </c>
      <c r="AK1027" s="375" t="str">
        <f t="shared" si="471"/>
        <v/>
      </c>
      <c r="AL1027" s="375" t="str">
        <f t="shared" si="472"/>
        <v/>
      </c>
      <c r="AM1027" s="375" t="str">
        <f t="shared" si="473"/>
        <v/>
      </c>
      <c r="AN1027" s="376" t="str">
        <f>IF(AF1027="","",IF(OR(AH1027="",AH1027="-"),"－",IF(OR(AM1027=8,AM1027=9),"",IF(OR(AJ1027=3,AJ1027=4,AJ1027=5,AJ1027=6),VLOOKUP(AH1027,INDEX((係数_バス貨物_ガソリン,係数_バス貨物_CNG,係数_バス貨物_軽油,係数_バス貨物_メタノール,係数_バス貨物_LPG),MATCH(AL1027,【参考】排出ガスレベル!$AI$4:$AI$671,1),1,AR1027):INDEX((係数_バス貨物_ガソリン,係数_バス貨物_CNG,係数_バス貨物_軽油,係数_バス貨物_メタノール,係数_バス貨物_LPG),MATCH(AL1027+1,【参考】排出ガスレベル!$AI$4:$AI$671,1)-1,5,AR1027),2,FALSE),IF(OR(AJ1027=1,AJ1027=2),VLOOKUP(AH1027,INDEX((係数_乗用_ガソリン,係数_乗用_CNG,係数_乗用_軽油,係数_乗用_メタノール,係数_乗用_LPG),1,1,AR1027):INDEX((係数_乗用_ガソリン,係数_乗用_CNG,係数_乗用_軽油,係数_乗用_メタノール,係数_乗用_LPG),125,5,AR1027),2,FALSE))))))</f>
        <v/>
      </c>
      <c r="AO1027" s="376" t="str">
        <f>IF(T1027="","",IF(OR(AH1027="",AH1027="-"),"－",IF(OR(AM1027=8,AM1027=9),"",IF(OR(AJ1027=3,AJ1027=4,AJ1027=5,AJ1027=6),VLOOKUP(AH1027,INDEX((係数_バス貨物_ガソリン,係数_バス貨物_CNG,係数_バス貨物_軽油,係数_バス貨物_メタノール,係数_バス貨物_LPG),MATCH(AL1027,【参考】排出ガスレベル!$AI$4:$AI$671,1),1,AR1027):INDEX((係数_バス貨物_ガソリン,係数_バス貨物_CNG,係数_バス貨物_軽油,係数_バス貨物_メタノール,係数_バス貨物_LPG),MATCH(AL1027+1,【参考】排出ガスレベル!$AI$4:$AI$671,1)-1,5,AR1027),3,FALSE),IF(OR(AJ1027=1,AJ1027=2),VLOOKUP(AH1027,INDEX((係数_乗用_ガソリン,係数_乗用_CNG,係数_乗用_軽油,係数_乗用_メタノール,係数_乗用_LPG),1,1,AR1027):INDEX((係数_乗用_ガソリン,係数_乗用_CNG,係数_乗用_軽油,係数_乗用_メタノール,係数_乗用_LPG),125,5,AR1027),3,FALSE))))))</f>
        <v/>
      </c>
      <c r="AP1027" s="375" t="str">
        <f t="shared" si="474"/>
        <v/>
      </c>
      <c r="AQ1027" s="444" t="str">
        <f t="shared" si="475"/>
        <v/>
      </c>
      <c r="AR1027" s="375" t="str">
        <f t="shared" si="478"/>
        <v/>
      </c>
      <c r="AS1027" s="377" t="str">
        <f t="shared" si="476"/>
        <v/>
      </c>
      <c r="AT1027" s="378" t="str">
        <f t="shared" si="477"/>
        <v/>
      </c>
      <c r="AX1027" s="625" t="b">
        <f t="shared" si="479"/>
        <v>0</v>
      </c>
      <c r="AY1027" s="7" t="str">
        <f t="shared" si="480"/>
        <v>FALSEFALSEFALSE</v>
      </c>
      <c r="AZ1027" s="626">
        <f t="shared" si="456"/>
        <v>0</v>
      </c>
      <c r="BA1027" s="627" t="str">
        <f t="shared" si="457"/>
        <v/>
      </c>
      <c r="BB1027" s="627">
        <f t="shared" si="458"/>
        <v>0</v>
      </c>
      <c r="BC1027" s="690" t="str">
        <f t="shared" si="459"/>
        <v/>
      </c>
    </row>
    <row r="1028" spans="1:55">
      <c r="A1028" s="381">
        <v>972</v>
      </c>
      <c r="B1028" s="117"/>
      <c r="C1028" s="288"/>
      <c r="D1028" s="289"/>
      <c r="E1028" s="289"/>
      <c r="F1028" s="290"/>
      <c r="G1028" s="292"/>
      <c r="H1028" s="116"/>
      <c r="I1028" s="292"/>
      <c r="J1028" s="116"/>
      <c r="K1028" s="370" t="str">
        <f t="shared" si="450"/>
        <v/>
      </c>
      <c r="L1028" s="370">
        <f t="shared" si="451"/>
        <v>0</v>
      </c>
      <c r="M1028" s="370">
        <f t="shared" si="452"/>
        <v>0</v>
      </c>
      <c r="N1028" s="371" t="str">
        <f t="shared" si="460"/>
        <v/>
      </c>
      <c r="O1028" s="371" t="str">
        <f t="shared" si="461"/>
        <v/>
      </c>
      <c r="P1028" s="371" t="str">
        <f t="shared" si="462"/>
        <v/>
      </c>
      <c r="Q1028" s="371" t="str">
        <f t="shared" si="463"/>
        <v/>
      </c>
      <c r="R1028" s="371" t="str">
        <f t="shared" si="464"/>
        <v/>
      </c>
      <c r="S1028" s="371" t="str">
        <f t="shared" si="465"/>
        <v/>
      </c>
      <c r="T1028" s="443" t="str">
        <f t="shared" si="453"/>
        <v/>
      </c>
      <c r="U1028" s="539"/>
      <c r="V1028" s="117"/>
      <c r="W1028" s="118"/>
      <c r="X1028" s="119"/>
      <c r="Y1028" s="120"/>
      <c r="Z1028" s="122"/>
      <c r="AA1028" s="121"/>
      <c r="AB1028" s="443" t="str">
        <f t="shared" si="454"/>
        <v/>
      </c>
      <c r="AC1028" s="734" t="str">
        <f t="shared" si="455"/>
        <v/>
      </c>
      <c r="AD1028" s="372"/>
      <c r="AE1028" s="485"/>
      <c r="AF1028" s="373" t="str">
        <f t="shared" si="466"/>
        <v/>
      </c>
      <c r="AG1028" s="373" t="str">
        <f t="shared" si="467"/>
        <v/>
      </c>
      <c r="AH1028" s="374" t="str">
        <f t="shared" si="468"/>
        <v/>
      </c>
      <c r="AI1028" s="375" t="str">
        <f t="shared" si="469"/>
        <v/>
      </c>
      <c r="AJ1028" s="375" t="str">
        <f t="shared" si="470"/>
        <v/>
      </c>
      <c r="AK1028" s="375" t="str">
        <f t="shared" si="471"/>
        <v/>
      </c>
      <c r="AL1028" s="375" t="str">
        <f t="shared" si="472"/>
        <v/>
      </c>
      <c r="AM1028" s="375" t="str">
        <f t="shared" si="473"/>
        <v/>
      </c>
      <c r="AN1028" s="376" t="str">
        <f>IF(AF1028="","",IF(OR(AH1028="",AH1028="-"),"－",IF(OR(AM1028=8,AM1028=9),"",IF(OR(AJ1028=3,AJ1028=4,AJ1028=5,AJ1028=6),VLOOKUP(AH1028,INDEX((係数_バス貨物_ガソリン,係数_バス貨物_CNG,係数_バス貨物_軽油,係数_バス貨物_メタノール,係数_バス貨物_LPG),MATCH(AL1028,【参考】排出ガスレベル!$AI$4:$AI$671,1),1,AR1028):INDEX((係数_バス貨物_ガソリン,係数_バス貨物_CNG,係数_バス貨物_軽油,係数_バス貨物_メタノール,係数_バス貨物_LPG),MATCH(AL1028+1,【参考】排出ガスレベル!$AI$4:$AI$671,1)-1,5,AR1028),2,FALSE),IF(OR(AJ1028=1,AJ1028=2),VLOOKUP(AH1028,INDEX((係数_乗用_ガソリン,係数_乗用_CNG,係数_乗用_軽油,係数_乗用_メタノール,係数_乗用_LPG),1,1,AR1028):INDEX((係数_乗用_ガソリン,係数_乗用_CNG,係数_乗用_軽油,係数_乗用_メタノール,係数_乗用_LPG),125,5,AR1028),2,FALSE))))))</f>
        <v/>
      </c>
      <c r="AO1028" s="376" t="str">
        <f>IF(T1028="","",IF(OR(AH1028="",AH1028="-"),"－",IF(OR(AM1028=8,AM1028=9),"",IF(OR(AJ1028=3,AJ1028=4,AJ1028=5,AJ1028=6),VLOOKUP(AH1028,INDEX((係数_バス貨物_ガソリン,係数_バス貨物_CNG,係数_バス貨物_軽油,係数_バス貨物_メタノール,係数_バス貨物_LPG),MATCH(AL1028,【参考】排出ガスレベル!$AI$4:$AI$671,1),1,AR1028):INDEX((係数_バス貨物_ガソリン,係数_バス貨物_CNG,係数_バス貨物_軽油,係数_バス貨物_メタノール,係数_バス貨物_LPG),MATCH(AL1028+1,【参考】排出ガスレベル!$AI$4:$AI$671,1)-1,5,AR1028),3,FALSE),IF(OR(AJ1028=1,AJ1028=2),VLOOKUP(AH1028,INDEX((係数_乗用_ガソリン,係数_乗用_CNG,係数_乗用_軽油,係数_乗用_メタノール,係数_乗用_LPG),1,1,AR1028):INDEX((係数_乗用_ガソリン,係数_乗用_CNG,係数_乗用_軽油,係数_乗用_メタノール,係数_乗用_LPG),125,5,AR1028),3,FALSE))))))</f>
        <v/>
      </c>
      <c r="AP1028" s="375" t="str">
        <f t="shared" si="474"/>
        <v/>
      </c>
      <c r="AQ1028" s="444" t="str">
        <f t="shared" si="475"/>
        <v/>
      </c>
      <c r="AR1028" s="375" t="str">
        <f t="shared" si="478"/>
        <v/>
      </c>
      <c r="AS1028" s="377" t="str">
        <f t="shared" si="476"/>
        <v/>
      </c>
      <c r="AT1028" s="378" t="str">
        <f t="shared" si="477"/>
        <v/>
      </c>
      <c r="AX1028" s="625" t="b">
        <f t="shared" si="479"/>
        <v>0</v>
      </c>
      <c r="AY1028" s="7" t="str">
        <f t="shared" si="480"/>
        <v>FALSEFALSEFALSE</v>
      </c>
      <c r="AZ1028" s="626">
        <f t="shared" si="456"/>
        <v>0</v>
      </c>
      <c r="BA1028" s="627" t="str">
        <f t="shared" si="457"/>
        <v/>
      </c>
      <c r="BB1028" s="627">
        <f t="shared" si="458"/>
        <v>0</v>
      </c>
      <c r="BC1028" s="690" t="str">
        <f t="shared" si="459"/>
        <v/>
      </c>
    </row>
    <row r="1029" spans="1:55">
      <c r="A1029" s="381">
        <v>973</v>
      </c>
      <c r="B1029" s="117"/>
      <c r="C1029" s="288"/>
      <c r="D1029" s="289"/>
      <c r="E1029" s="289"/>
      <c r="F1029" s="290"/>
      <c r="G1029" s="292"/>
      <c r="H1029" s="116"/>
      <c r="I1029" s="292"/>
      <c r="J1029" s="116"/>
      <c r="K1029" s="370" t="str">
        <f t="shared" si="450"/>
        <v/>
      </c>
      <c r="L1029" s="370">
        <f t="shared" si="451"/>
        <v>0</v>
      </c>
      <c r="M1029" s="370">
        <f t="shared" si="452"/>
        <v>0</v>
      </c>
      <c r="N1029" s="371" t="str">
        <f t="shared" si="460"/>
        <v/>
      </c>
      <c r="O1029" s="371" t="str">
        <f t="shared" si="461"/>
        <v/>
      </c>
      <c r="P1029" s="371" t="str">
        <f t="shared" si="462"/>
        <v/>
      </c>
      <c r="Q1029" s="371" t="str">
        <f t="shared" si="463"/>
        <v/>
      </c>
      <c r="R1029" s="371" t="str">
        <f t="shared" si="464"/>
        <v/>
      </c>
      <c r="S1029" s="371" t="str">
        <f t="shared" si="465"/>
        <v/>
      </c>
      <c r="T1029" s="443" t="str">
        <f t="shared" si="453"/>
        <v/>
      </c>
      <c r="U1029" s="539"/>
      <c r="V1029" s="117"/>
      <c r="W1029" s="118"/>
      <c r="X1029" s="119"/>
      <c r="Y1029" s="120"/>
      <c r="Z1029" s="122"/>
      <c r="AA1029" s="121"/>
      <c r="AB1029" s="443" t="str">
        <f t="shared" si="454"/>
        <v/>
      </c>
      <c r="AC1029" s="734" t="str">
        <f t="shared" si="455"/>
        <v/>
      </c>
      <c r="AD1029" s="372"/>
      <c r="AE1029" s="485"/>
      <c r="AF1029" s="373" t="str">
        <f t="shared" si="466"/>
        <v/>
      </c>
      <c r="AG1029" s="373" t="str">
        <f t="shared" si="467"/>
        <v/>
      </c>
      <c r="AH1029" s="374" t="str">
        <f t="shared" si="468"/>
        <v/>
      </c>
      <c r="AI1029" s="375" t="str">
        <f t="shared" si="469"/>
        <v/>
      </c>
      <c r="AJ1029" s="375" t="str">
        <f t="shared" si="470"/>
        <v/>
      </c>
      <c r="AK1029" s="375" t="str">
        <f t="shared" si="471"/>
        <v/>
      </c>
      <c r="AL1029" s="375" t="str">
        <f t="shared" si="472"/>
        <v/>
      </c>
      <c r="AM1029" s="375" t="str">
        <f t="shared" si="473"/>
        <v/>
      </c>
      <c r="AN1029" s="376" t="str">
        <f>IF(AF1029="","",IF(OR(AH1029="",AH1029="-"),"－",IF(OR(AM1029=8,AM1029=9),"",IF(OR(AJ1029=3,AJ1029=4,AJ1029=5,AJ1029=6),VLOOKUP(AH1029,INDEX((係数_バス貨物_ガソリン,係数_バス貨物_CNG,係数_バス貨物_軽油,係数_バス貨物_メタノール,係数_バス貨物_LPG),MATCH(AL1029,【参考】排出ガスレベル!$AI$4:$AI$671,1),1,AR1029):INDEX((係数_バス貨物_ガソリン,係数_バス貨物_CNG,係数_バス貨物_軽油,係数_バス貨物_メタノール,係数_バス貨物_LPG),MATCH(AL1029+1,【参考】排出ガスレベル!$AI$4:$AI$671,1)-1,5,AR1029),2,FALSE),IF(OR(AJ1029=1,AJ1029=2),VLOOKUP(AH1029,INDEX((係数_乗用_ガソリン,係数_乗用_CNG,係数_乗用_軽油,係数_乗用_メタノール,係数_乗用_LPG),1,1,AR1029):INDEX((係数_乗用_ガソリン,係数_乗用_CNG,係数_乗用_軽油,係数_乗用_メタノール,係数_乗用_LPG),125,5,AR1029),2,FALSE))))))</f>
        <v/>
      </c>
      <c r="AO1029" s="376" t="str">
        <f>IF(T1029="","",IF(OR(AH1029="",AH1029="-"),"－",IF(OR(AM1029=8,AM1029=9),"",IF(OR(AJ1029=3,AJ1029=4,AJ1029=5,AJ1029=6),VLOOKUP(AH1029,INDEX((係数_バス貨物_ガソリン,係数_バス貨物_CNG,係数_バス貨物_軽油,係数_バス貨物_メタノール,係数_バス貨物_LPG),MATCH(AL1029,【参考】排出ガスレベル!$AI$4:$AI$671,1),1,AR1029):INDEX((係数_バス貨物_ガソリン,係数_バス貨物_CNG,係数_バス貨物_軽油,係数_バス貨物_メタノール,係数_バス貨物_LPG),MATCH(AL1029+1,【参考】排出ガスレベル!$AI$4:$AI$671,1)-1,5,AR1029),3,FALSE),IF(OR(AJ1029=1,AJ1029=2),VLOOKUP(AH1029,INDEX((係数_乗用_ガソリン,係数_乗用_CNG,係数_乗用_軽油,係数_乗用_メタノール,係数_乗用_LPG),1,1,AR1029):INDEX((係数_乗用_ガソリン,係数_乗用_CNG,係数_乗用_軽油,係数_乗用_メタノール,係数_乗用_LPG),125,5,AR1029),3,FALSE))))))</f>
        <v/>
      </c>
      <c r="AP1029" s="375" t="str">
        <f t="shared" si="474"/>
        <v/>
      </c>
      <c r="AQ1029" s="444" t="str">
        <f t="shared" si="475"/>
        <v/>
      </c>
      <c r="AR1029" s="375" t="str">
        <f t="shared" si="478"/>
        <v/>
      </c>
      <c r="AS1029" s="377" t="str">
        <f t="shared" si="476"/>
        <v/>
      </c>
      <c r="AT1029" s="378" t="str">
        <f t="shared" si="477"/>
        <v/>
      </c>
      <c r="AX1029" s="625" t="b">
        <f t="shared" si="479"/>
        <v>0</v>
      </c>
      <c r="AY1029" s="7" t="str">
        <f t="shared" si="480"/>
        <v>FALSEFALSEFALSE</v>
      </c>
      <c r="AZ1029" s="626">
        <f t="shared" si="456"/>
        <v>0</v>
      </c>
      <c r="BA1029" s="627" t="str">
        <f t="shared" si="457"/>
        <v/>
      </c>
      <c r="BB1029" s="627">
        <f t="shared" si="458"/>
        <v>0</v>
      </c>
      <c r="BC1029" s="690" t="str">
        <f t="shared" si="459"/>
        <v/>
      </c>
    </row>
    <row r="1030" spans="1:55">
      <c r="A1030" s="381">
        <v>974</v>
      </c>
      <c r="B1030" s="117"/>
      <c r="C1030" s="288"/>
      <c r="D1030" s="289"/>
      <c r="E1030" s="289"/>
      <c r="F1030" s="290"/>
      <c r="G1030" s="292"/>
      <c r="H1030" s="116"/>
      <c r="I1030" s="292"/>
      <c r="J1030" s="116"/>
      <c r="K1030" s="370" t="str">
        <f t="shared" si="450"/>
        <v/>
      </c>
      <c r="L1030" s="370">
        <f t="shared" si="451"/>
        <v>0</v>
      </c>
      <c r="M1030" s="370">
        <f t="shared" si="452"/>
        <v>0</v>
      </c>
      <c r="N1030" s="371" t="str">
        <f t="shared" si="460"/>
        <v/>
      </c>
      <c r="O1030" s="371" t="str">
        <f t="shared" si="461"/>
        <v/>
      </c>
      <c r="P1030" s="371" t="str">
        <f t="shared" si="462"/>
        <v/>
      </c>
      <c r="Q1030" s="371" t="str">
        <f t="shared" si="463"/>
        <v/>
      </c>
      <c r="R1030" s="371" t="str">
        <f t="shared" si="464"/>
        <v/>
      </c>
      <c r="S1030" s="371" t="str">
        <f t="shared" si="465"/>
        <v/>
      </c>
      <c r="T1030" s="443" t="str">
        <f t="shared" si="453"/>
        <v/>
      </c>
      <c r="U1030" s="539"/>
      <c r="V1030" s="117"/>
      <c r="W1030" s="118"/>
      <c r="X1030" s="119"/>
      <c r="Y1030" s="120"/>
      <c r="Z1030" s="122"/>
      <c r="AA1030" s="121"/>
      <c r="AB1030" s="443" t="str">
        <f t="shared" si="454"/>
        <v/>
      </c>
      <c r="AC1030" s="734" t="str">
        <f t="shared" si="455"/>
        <v/>
      </c>
      <c r="AD1030" s="372"/>
      <c r="AE1030" s="485"/>
      <c r="AF1030" s="373" t="str">
        <f t="shared" si="466"/>
        <v/>
      </c>
      <c r="AG1030" s="373" t="str">
        <f t="shared" si="467"/>
        <v/>
      </c>
      <c r="AH1030" s="374" t="str">
        <f t="shared" si="468"/>
        <v/>
      </c>
      <c r="AI1030" s="375" t="str">
        <f t="shared" si="469"/>
        <v/>
      </c>
      <c r="AJ1030" s="375" t="str">
        <f t="shared" si="470"/>
        <v/>
      </c>
      <c r="AK1030" s="375" t="str">
        <f t="shared" si="471"/>
        <v/>
      </c>
      <c r="AL1030" s="375" t="str">
        <f t="shared" si="472"/>
        <v/>
      </c>
      <c r="AM1030" s="375" t="str">
        <f t="shared" si="473"/>
        <v/>
      </c>
      <c r="AN1030" s="376" t="str">
        <f>IF(AF1030="","",IF(OR(AH1030="",AH1030="-"),"－",IF(OR(AM1030=8,AM1030=9),"",IF(OR(AJ1030=3,AJ1030=4,AJ1030=5,AJ1030=6),VLOOKUP(AH1030,INDEX((係数_バス貨物_ガソリン,係数_バス貨物_CNG,係数_バス貨物_軽油,係数_バス貨物_メタノール,係数_バス貨物_LPG),MATCH(AL1030,【参考】排出ガスレベル!$AI$4:$AI$671,1),1,AR1030):INDEX((係数_バス貨物_ガソリン,係数_バス貨物_CNG,係数_バス貨物_軽油,係数_バス貨物_メタノール,係数_バス貨物_LPG),MATCH(AL1030+1,【参考】排出ガスレベル!$AI$4:$AI$671,1)-1,5,AR1030),2,FALSE),IF(OR(AJ1030=1,AJ1030=2),VLOOKUP(AH1030,INDEX((係数_乗用_ガソリン,係数_乗用_CNG,係数_乗用_軽油,係数_乗用_メタノール,係数_乗用_LPG),1,1,AR1030):INDEX((係数_乗用_ガソリン,係数_乗用_CNG,係数_乗用_軽油,係数_乗用_メタノール,係数_乗用_LPG),125,5,AR1030),2,FALSE))))))</f>
        <v/>
      </c>
      <c r="AO1030" s="376" t="str">
        <f>IF(T1030="","",IF(OR(AH1030="",AH1030="-"),"－",IF(OR(AM1030=8,AM1030=9),"",IF(OR(AJ1030=3,AJ1030=4,AJ1030=5,AJ1030=6),VLOOKUP(AH1030,INDEX((係数_バス貨物_ガソリン,係数_バス貨物_CNG,係数_バス貨物_軽油,係数_バス貨物_メタノール,係数_バス貨物_LPG),MATCH(AL1030,【参考】排出ガスレベル!$AI$4:$AI$671,1),1,AR1030):INDEX((係数_バス貨物_ガソリン,係数_バス貨物_CNG,係数_バス貨物_軽油,係数_バス貨物_メタノール,係数_バス貨物_LPG),MATCH(AL1030+1,【参考】排出ガスレベル!$AI$4:$AI$671,1)-1,5,AR1030),3,FALSE),IF(OR(AJ1030=1,AJ1030=2),VLOOKUP(AH1030,INDEX((係数_乗用_ガソリン,係数_乗用_CNG,係数_乗用_軽油,係数_乗用_メタノール,係数_乗用_LPG),1,1,AR1030):INDEX((係数_乗用_ガソリン,係数_乗用_CNG,係数_乗用_軽油,係数_乗用_メタノール,係数_乗用_LPG),125,5,AR1030),3,FALSE))))))</f>
        <v/>
      </c>
      <c r="AP1030" s="375" t="str">
        <f t="shared" si="474"/>
        <v/>
      </c>
      <c r="AQ1030" s="444" t="str">
        <f t="shared" si="475"/>
        <v/>
      </c>
      <c r="AR1030" s="375" t="str">
        <f t="shared" si="478"/>
        <v/>
      </c>
      <c r="AS1030" s="377" t="str">
        <f t="shared" si="476"/>
        <v/>
      </c>
      <c r="AT1030" s="378" t="str">
        <f t="shared" si="477"/>
        <v/>
      </c>
      <c r="AX1030" s="625" t="b">
        <f t="shared" si="479"/>
        <v>0</v>
      </c>
      <c r="AY1030" s="7" t="str">
        <f t="shared" si="480"/>
        <v>FALSEFALSEFALSE</v>
      </c>
      <c r="AZ1030" s="626">
        <f t="shared" si="456"/>
        <v>0</v>
      </c>
      <c r="BA1030" s="627" t="str">
        <f t="shared" si="457"/>
        <v/>
      </c>
      <c r="BB1030" s="627">
        <f t="shared" si="458"/>
        <v>0</v>
      </c>
      <c r="BC1030" s="690" t="str">
        <f t="shared" si="459"/>
        <v/>
      </c>
    </row>
    <row r="1031" spans="1:55">
      <c r="A1031" s="381">
        <v>975</v>
      </c>
      <c r="B1031" s="117"/>
      <c r="C1031" s="288"/>
      <c r="D1031" s="289"/>
      <c r="E1031" s="289"/>
      <c r="F1031" s="290"/>
      <c r="G1031" s="292"/>
      <c r="H1031" s="116"/>
      <c r="I1031" s="292"/>
      <c r="J1031" s="116"/>
      <c r="K1031" s="370" t="str">
        <f t="shared" si="450"/>
        <v/>
      </c>
      <c r="L1031" s="370">
        <f t="shared" si="451"/>
        <v>0</v>
      </c>
      <c r="M1031" s="370">
        <f t="shared" si="452"/>
        <v>0</v>
      </c>
      <c r="N1031" s="371" t="str">
        <f t="shared" si="460"/>
        <v/>
      </c>
      <c r="O1031" s="371" t="str">
        <f t="shared" si="461"/>
        <v/>
      </c>
      <c r="P1031" s="371" t="str">
        <f t="shared" si="462"/>
        <v/>
      </c>
      <c r="Q1031" s="371" t="str">
        <f t="shared" si="463"/>
        <v/>
      </c>
      <c r="R1031" s="371" t="str">
        <f t="shared" si="464"/>
        <v/>
      </c>
      <c r="S1031" s="371" t="str">
        <f t="shared" si="465"/>
        <v/>
      </c>
      <c r="T1031" s="443" t="str">
        <f t="shared" si="453"/>
        <v/>
      </c>
      <c r="U1031" s="539"/>
      <c r="V1031" s="117"/>
      <c r="W1031" s="118"/>
      <c r="X1031" s="119"/>
      <c r="Y1031" s="120"/>
      <c r="Z1031" s="122"/>
      <c r="AA1031" s="121"/>
      <c r="AB1031" s="443" t="str">
        <f t="shared" si="454"/>
        <v/>
      </c>
      <c r="AC1031" s="734" t="str">
        <f t="shared" si="455"/>
        <v/>
      </c>
      <c r="AD1031" s="372"/>
      <c r="AE1031" s="485"/>
      <c r="AF1031" s="373" t="str">
        <f t="shared" si="466"/>
        <v/>
      </c>
      <c r="AG1031" s="373" t="str">
        <f t="shared" si="467"/>
        <v/>
      </c>
      <c r="AH1031" s="374" t="str">
        <f t="shared" si="468"/>
        <v/>
      </c>
      <c r="AI1031" s="375" t="str">
        <f t="shared" si="469"/>
        <v/>
      </c>
      <c r="AJ1031" s="375" t="str">
        <f t="shared" si="470"/>
        <v/>
      </c>
      <c r="AK1031" s="375" t="str">
        <f t="shared" si="471"/>
        <v/>
      </c>
      <c r="AL1031" s="375" t="str">
        <f t="shared" si="472"/>
        <v/>
      </c>
      <c r="AM1031" s="375" t="str">
        <f t="shared" si="473"/>
        <v/>
      </c>
      <c r="AN1031" s="376" t="str">
        <f>IF(AF1031="","",IF(OR(AH1031="",AH1031="-"),"－",IF(OR(AM1031=8,AM1031=9),"",IF(OR(AJ1031=3,AJ1031=4,AJ1031=5,AJ1031=6),VLOOKUP(AH1031,INDEX((係数_バス貨物_ガソリン,係数_バス貨物_CNG,係数_バス貨物_軽油,係数_バス貨物_メタノール,係数_バス貨物_LPG),MATCH(AL1031,【参考】排出ガスレベル!$AI$4:$AI$671,1),1,AR1031):INDEX((係数_バス貨物_ガソリン,係数_バス貨物_CNG,係数_バス貨物_軽油,係数_バス貨物_メタノール,係数_バス貨物_LPG),MATCH(AL1031+1,【参考】排出ガスレベル!$AI$4:$AI$671,1)-1,5,AR1031),2,FALSE),IF(OR(AJ1031=1,AJ1031=2),VLOOKUP(AH1031,INDEX((係数_乗用_ガソリン,係数_乗用_CNG,係数_乗用_軽油,係数_乗用_メタノール,係数_乗用_LPG),1,1,AR1031):INDEX((係数_乗用_ガソリン,係数_乗用_CNG,係数_乗用_軽油,係数_乗用_メタノール,係数_乗用_LPG),125,5,AR1031),2,FALSE))))))</f>
        <v/>
      </c>
      <c r="AO1031" s="376" t="str">
        <f>IF(T1031="","",IF(OR(AH1031="",AH1031="-"),"－",IF(OR(AM1031=8,AM1031=9),"",IF(OR(AJ1031=3,AJ1031=4,AJ1031=5,AJ1031=6),VLOOKUP(AH1031,INDEX((係数_バス貨物_ガソリン,係数_バス貨物_CNG,係数_バス貨物_軽油,係数_バス貨物_メタノール,係数_バス貨物_LPG),MATCH(AL1031,【参考】排出ガスレベル!$AI$4:$AI$671,1),1,AR1031):INDEX((係数_バス貨物_ガソリン,係数_バス貨物_CNG,係数_バス貨物_軽油,係数_バス貨物_メタノール,係数_バス貨物_LPG),MATCH(AL1031+1,【参考】排出ガスレベル!$AI$4:$AI$671,1)-1,5,AR1031),3,FALSE),IF(OR(AJ1031=1,AJ1031=2),VLOOKUP(AH1031,INDEX((係数_乗用_ガソリン,係数_乗用_CNG,係数_乗用_軽油,係数_乗用_メタノール,係数_乗用_LPG),1,1,AR1031):INDEX((係数_乗用_ガソリン,係数_乗用_CNG,係数_乗用_軽油,係数_乗用_メタノール,係数_乗用_LPG),125,5,AR1031),3,FALSE))))))</f>
        <v/>
      </c>
      <c r="AP1031" s="375" t="str">
        <f t="shared" si="474"/>
        <v/>
      </c>
      <c r="AQ1031" s="444" t="str">
        <f t="shared" si="475"/>
        <v/>
      </c>
      <c r="AR1031" s="375" t="str">
        <f t="shared" si="478"/>
        <v/>
      </c>
      <c r="AS1031" s="377" t="str">
        <f t="shared" si="476"/>
        <v/>
      </c>
      <c r="AT1031" s="378" t="str">
        <f t="shared" si="477"/>
        <v/>
      </c>
      <c r="AX1031" s="625" t="b">
        <f t="shared" si="479"/>
        <v>0</v>
      </c>
      <c r="AY1031" s="7" t="str">
        <f t="shared" si="480"/>
        <v>FALSEFALSEFALSE</v>
      </c>
      <c r="AZ1031" s="626">
        <f t="shared" si="456"/>
        <v>0</v>
      </c>
      <c r="BA1031" s="627" t="str">
        <f t="shared" si="457"/>
        <v/>
      </c>
      <c r="BB1031" s="627">
        <f t="shared" si="458"/>
        <v>0</v>
      </c>
      <c r="BC1031" s="690" t="str">
        <f t="shared" si="459"/>
        <v/>
      </c>
    </row>
    <row r="1032" spans="1:55">
      <c r="A1032" s="381">
        <v>976</v>
      </c>
      <c r="B1032" s="117"/>
      <c r="C1032" s="288"/>
      <c r="D1032" s="289"/>
      <c r="E1032" s="289"/>
      <c r="F1032" s="290"/>
      <c r="G1032" s="292"/>
      <c r="H1032" s="116"/>
      <c r="I1032" s="292"/>
      <c r="J1032" s="116"/>
      <c r="K1032" s="370" t="str">
        <f t="shared" si="450"/>
        <v/>
      </c>
      <c r="L1032" s="370">
        <f t="shared" si="451"/>
        <v>0</v>
      </c>
      <c r="M1032" s="370">
        <f t="shared" si="452"/>
        <v>0</v>
      </c>
      <c r="N1032" s="371" t="str">
        <f t="shared" si="460"/>
        <v/>
      </c>
      <c r="O1032" s="371" t="str">
        <f t="shared" si="461"/>
        <v/>
      </c>
      <c r="P1032" s="371" t="str">
        <f t="shared" si="462"/>
        <v/>
      </c>
      <c r="Q1032" s="371" t="str">
        <f t="shared" si="463"/>
        <v/>
      </c>
      <c r="R1032" s="371" t="str">
        <f t="shared" si="464"/>
        <v/>
      </c>
      <c r="S1032" s="371" t="str">
        <f t="shared" si="465"/>
        <v/>
      </c>
      <c r="T1032" s="443" t="str">
        <f t="shared" si="453"/>
        <v/>
      </c>
      <c r="U1032" s="539"/>
      <c r="V1032" s="117"/>
      <c r="W1032" s="118"/>
      <c r="X1032" s="119"/>
      <c r="Y1032" s="120"/>
      <c r="Z1032" s="122"/>
      <c r="AA1032" s="121"/>
      <c r="AB1032" s="443" t="str">
        <f t="shared" si="454"/>
        <v/>
      </c>
      <c r="AC1032" s="734" t="str">
        <f t="shared" si="455"/>
        <v/>
      </c>
      <c r="AD1032" s="372"/>
      <c r="AE1032" s="485"/>
      <c r="AF1032" s="373" t="str">
        <f t="shared" si="466"/>
        <v/>
      </c>
      <c r="AG1032" s="373" t="str">
        <f t="shared" si="467"/>
        <v/>
      </c>
      <c r="AH1032" s="374" t="str">
        <f t="shared" si="468"/>
        <v/>
      </c>
      <c r="AI1032" s="375" t="str">
        <f t="shared" si="469"/>
        <v/>
      </c>
      <c r="AJ1032" s="375" t="str">
        <f t="shared" si="470"/>
        <v/>
      </c>
      <c r="AK1032" s="375" t="str">
        <f t="shared" si="471"/>
        <v/>
      </c>
      <c r="AL1032" s="375" t="str">
        <f t="shared" si="472"/>
        <v/>
      </c>
      <c r="AM1032" s="375" t="str">
        <f t="shared" si="473"/>
        <v/>
      </c>
      <c r="AN1032" s="376" t="str">
        <f>IF(AF1032="","",IF(OR(AH1032="",AH1032="-"),"－",IF(OR(AM1032=8,AM1032=9),"",IF(OR(AJ1032=3,AJ1032=4,AJ1032=5,AJ1032=6),VLOOKUP(AH1032,INDEX((係数_バス貨物_ガソリン,係数_バス貨物_CNG,係数_バス貨物_軽油,係数_バス貨物_メタノール,係数_バス貨物_LPG),MATCH(AL1032,【参考】排出ガスレベル!$AI$4:$AI$671,1),1,AR1032):INDEX((係数_バス貨物_ガソリン,係数_バス貨物_CNG,係数_バス貨物_軽油,係数_バス貨物_メタノール,係数_バス貨物_LPG),MATCH(AL1032+1,【参考】排出ガスレベル!$AI$4:$AI$671,1)-1,5,AR1032),2,FALSE),IF(OR(AJ1032=1,AJ1032=2),VLOOKUP(AH1032,INDEX((係数_乗用_ガソリン,係数_乗用_CNG,係数_乗用_軽油,係数_乗用_メタノール,係数_乗用_LPG),1,1,AR1032):INDEX((係数_乗用_ガソリン,係数_乗用_CNG,係数_乗用_軽油,係数_乗用_メタノール,係数_乗用_LPG),125,5,AR1032),2,FALSE))))))</f>
        <v/>
      </c>
      <c r="AO1032" s="376" t="str">
        <f>IF(T1032="","",IF(OR(AH1032="",AH1032="-"),"－",IF(OR(AM1032=8,AM1032=9),"",IF(OR(AJ1032=3,AJ1032=4,AJ1032=5,AJ1032=6),VLOOKUP(AH1032,INDEX((係数_バス貨物_ガソリン,係数_バス貨物_CNG,係数_バス貨物_軽油,係数_バス貨物_メタノール,係数_バス貨物_LPG),MATCH(AL1032,【参考】排出ガスレベル!$AI$4:$AI$671,1),1,AR1032):INDEX((係数_バス貨物_ガソリン,係数_バス貨物_CNG,係数_バス貨物_軽油,係数_バス貨物_メタノール,係数_バス貨物_LPG),MATCH(AL1032+1,【参考】排出ガスレベル!$AI$4:$AI$671,1)-1,5,AR1032),3,FALSE),IF(OR(AJ1032=1,AJ1032=2),VLOOKUP(AH1032,INDEX((係数_乗用_ガソリン,係数_乗用_CNG,係数_乗用_軽油,係数_乗用_メタノール,係数_乗用_LPG),1,1,AR1032):INDEX((係数_乗用_ガソリン,係数_乗用_CNG,係数_乗用_軽油,係数_乗用_メタノール,係数_乗用_LPG),125,5,AR1032),3,FALSE))))))</f>
        <v/>
      </c>
      <c r="AP1032" s="375" t="str">
        <f t="shared" si="474"/>
        <v/>
      </c>
      <c r="AQ1032" s="444" t="str">
        <f t="shared" si="475"/>
        <v/>
      </c>
      <c r="AR1032" s="375" t="str">
        <f t="shared" si="478"/>
        <v/>
      </c>
      <c r="AS1032" s="377" t="str">
        <f t="shared" si="476"/>
        <v/>
      </c>
      <c r="AT1032" s="378" t="str">
        <f t="shared" si="477"/>
        <v/>
      </c>
      <c r="AX1032" s="625" t="b">
        <f t="shared" si="479"/>
        <v>0</v>
      </c>
      <c r="AY1032" s="7" t="str">
        <f t="shared" si="480"/>
        <v>FALSEFALSEFALSE</v>
      </c>
      <c r="AZ1032" s="626">
        <f t="shared" si="456"/>
        <v>0</v>
      </c>
      <c r="BA1032" s="627" t="str">
        <f t="shared" si="457"/>
        <v/>
      </c>
      <c r="BB1032" s="627">
        <f t="shared" si="458"/>
        <v>0</v>
      </c>
      <c r="BC1032" s="690" t="str">
        <f t="shared" si="459"/>
        <v/>
      </c>
    </row>
    <row r="1033" spans="1:55">
      <c r="A1033" s="381">
        <v>977</v>
      </c>
      <c r="B1033" s="117"/>
      <c r="C1033" s="288"/>
      <c r="D1033" s="289"/>
      <c r="E1033" s="289"/>
      <c r="F1033" s="290"/>
      <c r="G1033" s="292"/>
      <c r="H1033" s="116"/>
      <c r="I1033" s="292"/>
      <c r="J1033" s="116"/>
      <c r="K1033" s="370" t="str">
        <f t="shared" si="450"/>
        <v/>
      </c>
      <c r="L1033" s="370">
        <f t="shared" si="451"/>
        <v>0</v>
      </c>
      <c r="M1033" s="370">
        <f t="shared" si="452"/>
        <v>0</v>
      </c>
      <c r="N1033" s="371" t="str">
        <f t="shared" si="460"/>
        <v/>
      </c>
      <c r="O1033" s="371" t="str">
        <f t="shared" si="461"/>
        <v/>
      </c>
      <c r="P1033" s="371" t="str">
        <f t="shared" si="462"/>
        <v/>
      </c>
      <c r="Q1033" s="371" t="str">
        <f t="shared" si="463"/>
        <v/>
      </c>
      <c r="R1033" s="371" t="str">
        <f t="shared" si="464"/>
        <v/>
      </c>
      <c r="S1033" s="371" t="str">
        <f t="shared" si="465"/>
        <v/>
      </c>
      <c r="T1033" s="443" t="str">
        <f t="shared" si="453"/>
        <v/>
      </c>
      <c r="U1033" s="539"/>
      <c r="V1033" s="117"/>
      <c r="W1033" s="118"/>
      <c r="X1033" s="119"/>
      <c r="Y1033" s="120"/>
      <c r="Z1033" s="122"/>
      <c r="AA1033" s="121"/>
      <c r="AB1033" s="443" t="str">
        <f t="shared" si="454"/>
        <v/>
      </c>
      <c r="AC1033" s="734" t="str">
        <f t="shared" si="455"/>
        <v/>
      </c>
      <c r="AD1033" s="372"/>
      <c r="AE1033" s="485"/>
      <c r="AF1033" s="373" t="str">
        <f t="shared" si="466"/>
        <v/>
      </c>
      <c r="AG1033" s="373" t="str">
        <f t="shared" si="467"/>
        <v/>
      </c>
      <c r="AH1033" s="374" t="str">
        <f t="shared" si="468"/>
        <v/>
      </c>
      <c r="AI1033" s="375" t="str">
        <f t="shared" si="469"/>
        <v/>
      </c>
      <c r="AJ1033" s="375" t="str">
        <f t="shared" si="470"/>
        <v/>
      </c>
      <c r="AK1033" s="375" t="str">
        <f t="shared" si="471"/>
        <v/>
      </c>
      <c r="AL1033" s="375" t="str">
        <f t="shared" si="472"/>
        <v/>
      </c>
      <c r="AM1033" s="375" t="str">
        <f t="shared" si="473"/>
        <v/>
      </c>
      <c r="AN1033" s="376" t="str">
        <f>IF(AF1033="","",IF(OR(AH1033="",AH1033="-"),"－",IF(OR(AM1033=8,AM1033=9),"",IF(OR(AJ1033=3,AJ1033=4,AJ1033=5,AJ1033=6),VLOOKUP(AH1033,INDEX((係数_バス貨物_ガソリン,係数_バス貨物_CNG,係数_バス貨物_軽油,係数_バス貨物_メタノール,係数_バス貨物_LPG),MATCH(AL1033,【参考】排出ガスレベル!$AI$4:$AI$671,1),1,AR1033):INDEX((係数_バス貨物_ガソリン,係数_バス貨物_CNG,係数_バス貨物_軽油,係数_バス貨物_メタノール,係数_バス貨物_LPG),MATCH(AL1033+1,【参考】排出ガスレベル!$AI$4:$AI$671,1)-1,5,AR1033),2,FALSE),IF(OR(AJ1033=1,AJ1033=2),VLOOKUP(AH1033,INDEX((係数_乗用_ガソリン,係数_乗用_CNG,係数_乗用_軽油,係数_乗用_メタノール,係数_乗用_LPG),1,1,AR1033):INDEX((係数_乗用_ガソリン,係数_乗用_CNG,係数_乗用_軽油,係数_乗用_メタノール,係数_乗用_LPG),125,5,AR1033),2,FALSE))))))</f>
        <v/>
      </c>
      <c r="AO1033" s="376" t="str">
        <f>IF(T1033="","",IF(OR(AH1033="",AH1033="-"),"－",IF(OR(AM1033=8,AM1033=9),"",IF(OR(AJ1033=3,AJ1033=4,AJ1033=5,AJ1033=6),VLOOKUP(AH1033,INDEX((係数_バス貨物_ガソリン,係数_バス貨物_CNG,係数_バス貨物_軽油,係数_バス貨物_メタノール,係数_バス貨物_LPG),MATCH(AL1033,【参考】排出ガスレベル!$AI$4:$AI$671,1),1,AR1033):INDEX((係数_バス貨物_ガソリン,係数_バス貨物_CNG,係数_バス貨物_軽油,係数_バス貨物_メタノール,係数_バス貨物_LPG),MATCH(AL1033+1,【参考】排出ガスレベル!$AI$4:$AI$671,1)-1,5,AR1033),3,FALSE),IF(OR(AJ1033=1,AJ1033=2),VLOOKUP(AH1033,INDEX((係数_乗用_ガソリン,係数_乗用_CNG,係数_乗用_軽油,係数_乗用_メタノール,係数_乗用_LPG),1,1,AR1033):INDEX((係数_乗用_ガソリン,係数_乗用_CNG,係数_乗用_軽油,係数_乗用_メタノール,係数_乗用_LPG),125,5,AR1033),3,FALSE))))))</f>
        <v/>
      </c>
      <c r="AP1033" s="375" t="str">
        <f t="shared" si="474"/>
        <v/>
      </c>
      <c r="AQ1033" s="444" t="str">
        <f t="shared" si="475"/>
        <v/>
      </c>
      <c r="AR1033" s="375" t="str">
        <f t="shared" si="478"/>
        <v/>
      </c>
      <c r="AS1033" s="377" t="str">
        <f t="shared" si="476"/>
        <v/>
      </c>
      <c r="AT1033" s="378" t="str">
        <f t="shared" si="477"/>
        <v/>
      </c>
      <c r="AX1033" s="625" t="b">
        <f t="shared" si="479"/>
        <v>0</v>
      </c>
      <c r="AY1033" s="7" t="str">
        <f t="shared" si="480"/>
        <v>FALSEFALSEFALSE</v>
      </c>
      <c r="AZ1033" s="626">
        <f t="shared" si="456"/>
        <v>0</v>
      </c>
      <c r="BA1033" s="627" t="str">
        <f t="shared" si="457"/>
        <v/>
      </c>
      <c r="BB1033" s="627">
        <f t="shared" si="458"/>
        <v>0</v>
      </c>
      <c r="BC1033" s="690" t="str">
        <f t="shared" si="459"/>
        <v/>
      </c>
    </row>
    <row r="1034" spans="1:55">
      <c r="A1034" s="381">
        <v>978</v>
      </c>
      <c r="B1034" s="117"/>
      <c r="C1034" s="288"/>
      <c r="D1034" s="289"/>
      <c r="E1034" s="289"/>
      <c r="F1034" s="290"/>
      <c r="G1034" s="292"/>
      <c r="H1034" s="116"/>
      <c r="I1034" s="292"/>
      <c r="J1034" s="116"/>
      <c r="K1034" s="370" t="str">
        <f t="shared" si="450"/>
        <v/>
      </c>
      <c r="L1034" s="370">
        <f t="shared" si="451"/>
        <v>0</v>
      </c>
      <c r="M1034" s="370">
        <f t="shared" si="452"/>
        <v>0</v>
      </c>
      <c r="N1034" s="371" t="str">
        <f t="shared" si="460"/>
        <v/>
      </c>
      <c r="O1034" s="371" t="str">
        <f t="shared" si="461"/>
        <v/>
      </c>
      <c r="P1034" s="371" t="str">
        <f t="shared" si="462"/>
        <v/>
      </c>
      <c r="Q1034" s="371" t="str">
        <f t="shared" si="463"/>
        <v/>
      </c>
      <c r="R1034" s="371" t="str">
        <f t="shared" si="464"/>
        <v/>
      </c>
      <c r="S1034" s="371" t="str">
        <f t="shared" si="465"/>
        <v/>
      </c>
      <c r="T1034" s="443" t="str">
        <f t="shared" si="453"/>
        <v/>
      </c>
      <c r="U1034" s="539"/>
      <c r="V1034" s="117"/>
      <c r="W1034" s="118"/>
      <c r="X1034" s="119"/>
      <c r="Y1034" s="120"/>
      <c r="Z1034" s="122"/>
      <c r="AA1034" s="121"/>
      <c r="AB1034" s="443" t="str">
        <f t="shared" si="454"/>
        <v/>
      </c>
      <c r="AC1034" s="734" t="str">
        <f t="shared" si="455"/>
        <v/>
      </c>
      <c r="AD1034" s="372"/>
      <c r="AE1034" s="485"/>
      <c r="AF1034" s="373" t="str">
        <f t="shared" si="466"/>
        <v/>
      </c>
      <c r="AG1034" s="373" t="str">
        <f t="shared" si="467"/>
        <v/>
      </c>
      <c r="AH1034" s="374" t="str">
        <f t="shared" si="468"/>
        <v/>
      </c>
      <c r="AI1034" s="375" t="str">
        <f t="shared" si="469"/>
        <v/>
      </c>
      <c r="AJ1034" s="375" t="str">
        <f t="shared" si="470"/>
        <v/>
      </c>
      <c r="AK1034" s="375" t="str">
        <f t="shared" si="471"/>
        <v/>
      </c>
      <c r="AL1034" s="375" t="str">
        <f t="shared" si="472"/>
        <v/>
      </c>
      <c r="AM1034" s="375" t="str">
        <f t="shared" si="473"/>
        <v/>
      </c>
      <c r="AN1034" s="376" t="str">
        <f>IF(AF1034="","",IF(OR(AH1034="",AH1034="-"),"－",IF(OR(AM1034=8,AM1034=9),"",IF(OR(AJ1034=3,AJ1034=4,AJ1034=5,AJ1034=6),VLOOKUP(AH1034,INDEX((係数_バス貨物_ガソリン,係数_バス貨物_CNG,係数_バス貨物_軽油,係数_バス貨物_メタノール,係数_バス貨物_LPG),MATCH(AL1034,【参考】排出ガスレベル!$AI$4:$AI$671,1),1,AR1034):INDEX((係数_バス貨物_ガソリン,係数_バス貨物_CNG,係数_バス貨物_軽油,係数_バス貨物_メタノール,係数_バス貨物_LPG),MATCH(AL1034+1,【参考】排出ガスレベル!$AI$4:$AI$671,1)-1,5,AR1034),2,FALSE),IF(OR(AJ1034=1,AJ1034=2),VLOOKUP(AH1034,INDEX((係数_乗用_ガソリン,係数_乗用_CNG,係数_乗用_軽油,係数_乗用_メタノール,係数_乗用_LPG),1,1,AR1034):INDEX((係数_乗用_ガソリン,係数_乗用_CNG,係数_乗用_軽油,係数_乗用_メタノール,係数_乗用_LPG),125,5,AR1034),2,FALSE))))))</f>
        <v/>
      </c>
      <c r="AO1034" s="376" t="str">
        <f>IF(T1034="","",IF(OR(AH1034="",AH1034="-"),"－",IF(OR(AM1034=8,AM1034=9),"",IF(OR(AJ1034=3,AJ1034=4,AJ1034=5,AJ1034=6),VLOOKUP(AH1034,INDEX((係数_バス貨物_ガソリン,係数_バス貨物_CNG,係数_バス貨物_軽油,係数_バス貨物_メタノール,係数_バス貨物_LPG),MATCH(AL1034,【参考】排出ガスレベル!$AI$4:$AI$671,1),1,AR1034):INDEX((係数_バス貨物_ガソリン,係数_バス貨物_CNG,係数_バス貨物_軽油,係数_バス貨物_メタノール,係数_バス貨物_LPG),MATCH(AL1034+1,【参考】排出ガスレベル!$AI$4:$AI$671,1)-1,5,AR1034),3,FALSE),IF(OR(AJ1034=1,AJ1034=2),VLOOKUP(AH1034,INDEX((係数_乗用_ガソリン,係数_乗用_CNG,係数_乗用_軽油,係数_乗用_メタノール,係数_乗用_LPG),1,1,AR1034):INDEX((係数_乗用_ガソリン,係数_乗用_CNG,係数_乗用_軽油,係数_乗用_メタノール,係数_乗用_LPG),125,5,AR1034),3,FALSE))))))</f>
        <v/>
      </c>
      <c r="AP1034" s="375" t="str">
        <f t="shared" si="474"/>
        <v/>
      </c>
      <c r="AQ1034" s="444" t="str">
        <f t="shared" si="475"/>
        <v/>
      </c>
      <c r="AR1034" s="375" t="str">
        <f t="shared" si="478"/>
        <v/>
      </c>
      <c r="AS1034" s="377" t="str">
        <f t="shared" si="476"/>
        <v/>
      </c>
      <c r="AT1034" s="378" t="str">
        <f t="shared" si="477"/>
        <v/>
      </c>
      <c r="AX1034" s="625" t="b">
        <f t="shared" si="479"/>
        <v>0</v>
      </c>
      <c r="AY1034" s="7" t="str">
        <f t="shared" si="480"/>
        <v>FALSEFALSEFALSE</v>
      </c>
      <c r="AZ1034" s="626">
        <f t="shared" si="456"/>
        <v>0</v>
      </c>
      <c r="BA1034" s="627" t="str">
        <f t="shared" si="457"/>
        <v/>
      </c>
      <c r="BB1034" s="627">
        <f t="shared" si="458"/>
        <v>0</v>
      </c>
      <c r="BC1034" s="690" t="str">
        <f t="shared" si="459"/>
        <v/>
      </c>
    </row>
    <row r="1035" spans="1:55">
      <c r="A1035" s="381">
        <v>979</v>
      </c>
      <c r="B1035" s="117"/>
      <c r="C1035" s="288"/>
      <c r="D1035" s="289"/>
      <c r="E1035" s="289"/>
      <c r="F1035" s="290"/>
      <c r="G1035" s="292"/>
      <c r="H1035" s="116"/>
      <c r="I1035" s="292"/>
      <c r="J1035" s="116"/>
      <c r="K1035" s="370" t="str">
        <f t="shared" si="450"/>
        <v/>
      </c>
      <c r="L1035" s="370">
        <f t="shared" si="451"/>
        <v>0</v>
      </c>
      <c r="M1035" s="370">
        <f t="shared" si="452"/>
        <v>0</v>
      </c>
      <c r="N1035" s="371" t="str">
        <f t="shared" si="460"/>
        <v/>
      </c>
      <c r="O1035" s="371" t="str">
        <f t="shared" si="461"/>
        <v/>
      </c>
      <c r="P1035" s="371" t="str">
        <f t="shared" si="462"/>
        <v/>
      </c>
      <c r="Q1035" s="371" t="str">
        <f t="shared" si="463"/>
        <v/>
      </c>
      <c r="R1035" s="371" t="str">
        <f t="shared" si="464"/>
        <v/>
      </c>
      <c r="S1035" s="371" t="str">
        <f t="shared" si="465"/>
        <v/>
      </c>
      <c r="T1035" s="443" t="str">
        <f t="shared" si="453"/>
        <v/>
      </c>
      <c r="U1035" s="539"/>
      <c r="V1035" s="117"/>
      <c r="W1035" s="118"/>
      <c r="X1035" s="119"/>
      <c r="Y1035" s="120"/>
      <c r="Z1035" s="122"/>
      <c r="AA1035" s="121"/>
      <c r="AB1035" s="443" t="str">
        <f t="shared" si="454"/>
        <v/>
      </c>
      <c r="AC1035" s="734" t="str">
        <f t="shared" si="455"/>
        <v/>
      </c>
      <c r="AD1035" s="372"/>
      <c r="AE1035" s="485"/>
      <c r="AF1035" s="373" t="str">
        <f t="shared" si="466"/>
        <v/>
      </c>
      <c r="AG1035" s="373" t="str">
        <f t="shared" si="467"/>
        <v/>
      </c>
      <c r="AH1035" s="374" t="str">
        <f t="shared" si="468"/>
        <v/>
      </c>
      <c r="AI1035" s="375" t="str">
        <f t="shared" si="469"/>
        <v/>
      </c>
      <c r="AJ1035" s="375" t="str">
        <f t="shared" si="470"/>
        <v/>
      </c>
      <c r="AK1035" s="375" t="str">
        <f t="shared" si="471"/>
        <v/>
      </c>
      <c r="AL1035" s="375" t="str">
        <f t="shared" si="472"/>
        <v/>
      </c>
      <c r="AM1035" s="375" t="str">
        <f t="shared" si="473"/>
        <v/>
      </c>
      <c r="AN1035" s="376" t="str">
        <f>IF(AF1035="","",IF(OR(AH1035="",AH1035="-"),"－",IF(OR(AM1035=8,AM1035=9),"",IF(OR(AJ1035=3,AJ1035=4,AJ1035=5,AJ1035=6),VLOOKUP(AH1035,INDEX((係数_バス貨物_ガソリン,係数_バス貨物_CNG,係数_バス貨物_軽油,係数_バス貨物_メタノール,係数_バス貨物_LPG),MATCH(AL1035,【参考】排出ガスレベル!$AI$4:$AI$671,1),1,AR1035):INDEX((係数_バス貨物_ガソリン,係数_バス貨物_CNG,係数_バス貨物_軽油,係数_バス貨物_メタノール,係数_バス貨物_LPG),MATCH(AL1035+1,【参考】排出ガスレベル!$AI$4:$AI$671,1)-1,5,AR1035),2,FALSE),IF(OR(AJ1035=1,AJ1035=2),VLOOKUP(AH1035,INDEX((係数_乗用_ガソリン,係数_乗用_CNG,係数_乗用_軽油,係数_乗用_メタノール,係数_乗用_LPG),1,1,AR1035):INDEX((係数_乗用_ガソリン,係数_乗用_CNG,係数_乗用_軽油,係数_乗用_メタノール,係数_乗用_LPG),125,5,AR1035),2,FALSE))))))</f>
        <v/>
      </c>
      <c r="AO1035" s="376" t="str">
        <f>IF(T1035="","",IF(OR(AH1035="",AH1035="-"),"－",IF(OR(AM1035=8,AM1035=9),"",IF(OR(AJ1035=3,AJ1035=4,AJ1035=5,AJ1035=6),VLOOKUP(AH1035,INDEX((係数_バス貨物_ガソリン,係数_バス貨物_CNG,係数_バス貨物_軽油,係数_バス貨物_メタノール,係数_バス貨物_LPG),MATCH(AL1035,【参考】排出ガスレベル!$AI$4:$AI$671,1),1,AR1035):INDEX((係数_バス貨物_ガソリン,係数_バス貨物_CNG,係数_バス貨物_軽油,係数_バス貨物_メタノール,係数_バス貨物_LPG),MATCH(AL1035+1,【参考】排出ガスレベル!$AI$4:$AI$671,1)-1,5,AR1035),3,FALSE),IF(OR(AJ1035=1,AJ1035=2),VLOOKUP(AH1035,INDEX((係数_乗用_ガソリン,係数_乗用_CNG,係数_乗用_軽油,係数_乗用_メタノール,係数_乗用_LPG),1,1,AR1035):INDEX((係数_乗用_ガソリン,係数_乗用_CNG,係数_乗用_軽油,係数_乗用_メタノール,係数_乗用_LPG),125,5,AR1035),3,FALSE))))))</f>
        <v/>
      </c>
      <c r="AP1035" s="375" t="str">
        <f t="shared" si="474"/>
        <v/>
      </c>
      <c r="AQ1035" s="444" t="str">
        <f t="shared" si="475"/>
        <v/>
      </c>
      <c r="AR1035" s="375" t="str">
        <f t="shared" si="478"/>
        <v/>
      </c>
      <c r="AS1035" s="377" t="str">
        <f t="shared" si="476"/>
        <v/>
      </c>
      <c r="AT1035" s="378" t="str">
        <f t="shared" si="477"/>
        <v/>
      </c>
      <c r="AX1035" s="625" t="b">
        <f t="shared" si="479"/>
        <v>0</v>
      </c>
      <c r="AY1035" s="7" t="str">
        <f t="shared" si="480"/>
        <v>FALSEFALSEFALSE</v>
      </c>
      <c r="AZ1035" s="626">
        <f t="shared" si="456"/>
        <v>0</v>
      </c>
      <c r="BA1035" s="627" t="str">
        <f t="shared" si="457"/>
        <v/>
      </c>
      <c r="BB1035" s="627">
        <f t="shared" si="458"/>
        <v>0</v>
      </c>
      <c r="BC1035" s="690" t="str">
        <f t="shared" si="459"/>
        <v/>
      </c>
    </row>
    <row r="1036" spans="1:55">
      <c r="A1036" s="381">
        <v>980</v>
      </c>
      <c r="B1036" s="117"/>
      <c r="C1036" s="288"/>
      <c r="D1036" s="289"/>
      <c r="E1036" s="289"/>
      <c r="F1036" s="290"/>
      <c r="G1036" s="292"/>
      <c r="H1036" s="116"/>
      <c r="I1036" s="292"/>
      <c r="J1036" s="116"/>
      <c r="K1036" s="370" t="str">
        <f t="shared" si="450"/>
        <v/>
      </c>
      <c r="L1036" s="370">
        <f t="shared" si="451"/>
        <v>0</v>
      </c>
      <c r="M1036" s="370">
        <f t="shared" si="452"/>
        <v>0</v>
      </c>
      <c r="N1036" s="371" t="str">
        <f t="shared" si="460"/>
        <v/>
      </c>
      <c r="O1036" s="371" t="str">
        <f t="shared" si="461"/>
        <v/>
      </c>
      <c r="P1036" s="371" t="str">
        <f t="shared" si="462"/>
        <v/>
      </c>
      <c r="Q1036" s="371" t="str">
        <f t="shared" si="463"/>
        <v/>
      </c>
      <c r="R1036" s="371" t="str">
        <f t="shared" si="464"/>
        <v/>
      </c>
      <c r="S1036" s="371" t="str">
        <f t="shared" si="465"/>
        <v/>
      </c>
      <c r="T1036" s="443" t="str">
        <f t="shared" si="453"/>
        <v/>
      </c>
      <c r="U1036" s="539"/>
      <c r="V1036" s="117"/>
      <c r="W1036" s="118"/>
      <c r="X1036" s="119"/>
      <c r="Y1036" s="120"/>
      <c r="Z1036" s="122"/>
      <c r="AA1036" s="121"/>
      <c r="AB1036" s="443" t="str">
        <f t="shared" si="454"/>
        <v/>
      </c>
      <c r="AC1036" s="734" t="str">
        <f t="shared" si="455"/>
        <v/>
      </c>
      <c r="AD1036" s="372"/>
      <c r="AE1036" s="485"/>
      <c r="AF1036" s="373" t="str">
        <f t="shared" si="466"/>
        <v/>
      </c>
      <c r="AG1036" s="373" t="str">
        <f t="shared" si="467"/>
        <v/>
      </c>
      <c r="AH1036" s="374" t="str">
        <f t="shared" si="468"/>
        <v/>
      </c>
      <c r="AI1036" s="375" t="str">
        <f t="shared" si="469"/>
        <v/>
      </c>
      <c r="AJ1036" s="375" t="str">
        <f t="shared" si="470"/>
        <v/>
      </c>
      <c r="AK1036" s="375" t="str">
        <f t="shared" si="471"/>
        <v/>
      </c>
      <c r="AL1036" s="375" t="str">
        <f t="shared" si="472"/>
        <v/>
      </c>
      <c r="AM1036" s="375" t="str">
        <f t="shared" si="473"/>
        <v/>
      </c>
      <c r="AN1036" s="376" t="str">
        <f>IF(AF1036="","",IF(OR(AH1036="",AH1036="-"),"－",IF(OR(AM1036=8,AM1036=9),"",IF(OR(AJ1036=3,AJ1036=4,AJ1036=5,AJ1036=6),VLOOKUP(AH1036,INDEX((係数_バス貨物_ガソリン,係数_バス貨物_CNG,係数_バス貨物_軽油,係数_バス貨物_メタノール,係数_バス貨物_LPG),MATCH(AL1036,【参考】排出ガスレベル!$AI$4:$AI$671,1),1,AR1036):INDEX((係数_バス貨物_ガソリン,係数_バス貨物_CNG,係数_バス貨物_軽油,係数_バス貨物_メタノール,係数_バス貨物_LPG),MATCH(AL1036+1,【参考】排出ガスレベル!$AI$4:$AI$671,1)-1,5,AR1036),2,FALSE),IF(OR(AJ1036=1,AJ1036=2),VLOOKUP(AH1036,INDEX((係数_乗用_ガソリン,係数_乗用_CNG,係数_乗用_軽油,係数_乗用_メタノール,係数_乗用_LPG),1,1,AR1036):INDEX((係数_乗用_ガソリン,係数_乗用_CNG,係数_乗用_軽油,係数_乗用_メタノール,係数_乗用_LPG),125,5,AR1036),2,FALSE))))))</f>
        <v/>
      </c>
      <c r="AO1036" s="376" t="str">
        <f>IF(T1036="","",IF(OR(AH1036="",AH1036="-"),"－",IF(OR(AM1036=8,AM1036=9),"",IF(OR(AJ1036=3,AJ1036=4,AJ1036=5,AJ1036=6),VLOOKUP(AH1036,INDEX((係数_バス貨物_ガソリン,係数_バス貨物_CNG,係数_バス貨物_軽油,係数_バス貨物_メタノール,係数_バス貨物_LPG),MATCH(AL1036,【参考】排出ガスレベル!$AI$4:$AI$671,1),1,AR1036):INDEX((係数_バス貨物_ガソリン,係数_バス貨物_CNG,係数_バス貨物_軽油,係数_バス貨物_メタノール,係数_バス貨物_LPG),MATCH(AL1036+1,【参考】排出ガスレベル!$AI$4:$AI$671,1)-1,5,AR1036),3,FALSE),IF(OR(AJ1036=1,AJ1036=2),VLOOKUP(AH1036,INDEX((係数_乗用_ガソリン,係数_乗用_CNG,係数_乗用_軽油,係数_乗用_メタノール,係数_乗用_LPG),1,1,AR1036):INDEX((係数_乗用_ガソリン,係数_乗用_CNG,係数_乗用_軽油,係数_乗用_メタノール,係数_乗用_LPG),125,5,AR1036),3,FALSE))))))</f>
        <v/>
      </c>
      <c r="AP1036" s="375" t="str">
        <f t="shared" si="474"/>
        <v/>
      </c>
      <c r="AQ1036" s="444" t="str">
        <f t="shared" si="475"/>
        <v/>
      </c>
      <c r="AR1036" s="375" t="str">
        <f t="shared" si="478"/>
        <v/>
      </c>
      <c r="AS1036" s="377" t="str">
        <f t="shared" si="476"/>
        <v/>
      </c>
      <c r="AT1036" s="378" t="str">
        <f t="shared" si="477"/>
        <v/>
      </c>
      <c r="AX1036" s="625" t="b">
        <f t="shared" si="479"/>
        <v>0</v>
      </c>
      <c r="AY1036" s="7" t="str">
        <f t="shared" si="480"/>
        <v>FALSEFALSEFALSE</v>
      </c>
      <c r="AZ1036" s="626">
        <f t="shared" si="456"/>
        <v>0</v>
      </c>
      <c r="BA1036" s="627" t="str">
        <f t="shared" si="457"/>
        <v/>
      </c>
      <c r="BB1036" s="627">
        <f t="shared" si="458"/>
        <v>0</v>
      </c>
      <c r="BC1036" s="690" t="str">
        <f t="shared" si="459"/>
        <v/>
      </c>
    </row>
    <row r="1037" spans="1:55">
      <c r="A1037" s="381">
        <v>981</v>
      </c>
      <c r="B1037" s="117"/>
      <c r="C1037" s="288"/>
      <c r="D1037" s="289"/>
      <c r="E1037" s="289"/>
      <c r="F1037" s="290"/>
      <c r="G1037" s="292"/>
      <c r="H1037" s="116"/>
      <c r="I1037" s="292"/>
      <c r="J1037" s="116"/>
      <c r="K1037" s="370" t="str">
        <f t="shared" si="450"/>
        <v/>
      </c>
      <c r="L1037" s="370">
        <f t="shared" si="451"/>
        <v>0</v>
      </c>
      <c r="M1037" s="370">
        <f t="shared" si="452"/>
        <v>0</v>
      </c>
      <c r="N1037" s="371" t="str">
        <f t="shared" si="460"/>
        <v/>
      </c>
      <c r="O1037" s="371" t="str">
        <f t="shared" si="461"/>
        <v/>
      </c>
      <c r="P1037" s="371" t="str">
        <f t="shared" si="462"/>
        <v/>
      </c>
      <c r="Q1037" s="371" t="str">
        <f t="shared" si="463"/>
        <v/>
      </c>
      <c r="R1037" s="371" t="str">
        <f t="shared" si="464"/>
        <v/>
      </c>
      <c r="S1037" s="371" t="str">
        <f t="shared" si="465"/>
        <v/>
      </c>
      <c r="T1037" s="443" t="str">
        <f t="shared" si="453"/>
        <v/>
      </c>
      <c r="U1037" s="539"/>
      <c r="V1037" s="117"/>
      <c r="W1037" s="118"/>
      <c r="X1037" s="119"/>
      <c r="Y1037" s="120"/>
      <c r="Z1037" s="122"/>
      <c r="AA1037" s="121"/>
      <c r="AB1037" s="443" t="str">
        <f t="shared" si="454"/>
        <v/>
      </c>
      <c r="AC1037" s="734" t="str">
        <f t="shared" si="455"/>
        <v/>
      </c>
      <c r="AD1037" s="372"/>
      <c r="AE1037" s="485"/>
      <c r="AF1037" s="373" t="str">
        <f t="shared" si="466"/>
        <v/>
      </c>
      <c r="AG1037" s="373" t="str">
        <f t="shared" si="467"/>
        <v/>
      </c>
      <c r="AH1037" s="374" t="str">
        <f t="shared" si="468"/>
        <v/>
      </c>
      <c r="AI1037" s="375" t="str">
        <f t="shared" si="469"/>
        <v/>
      </c>
      <c r="AJ1037" s="375" t="str">
        <f t="shared" si="470"/>
        <v/>
      </c>
      <c r="AK1037" s="375" t="str">
        <f t="shared" si="471"/>
        <v/>
      </c>
      <c r="AL1037" s="375" t="str">
        <f t="shared" si="472"/>
        <v/>
      </c>
      <c r="AM1037" s="375" t="str">
        <f t="shared" si="473"/>
        <v/>
      </c>
      <c r="AN1037" s="376" t="str">
        <f>IF(AF1037="","",IF(OR(AH1037="",AH1037="-"),"－",IF(OR(AM1037=8,AM1037=9),"",IF(OR(AJ1037=3,AJ1037=4,AJ1037=5,AJ1037=6),VLOOKUP(AH1037,INDEX((係数_バス貨物_ガソリン,係数_バス貨物_CNG,係数_バス貨物_軽油,係数_バス貨物_メタノール,係数_バス貨物_LPG),MATCH(AL1037,【参考】排出ガスレベル!$AI$4:$AI$671,1),1,AR1037):INDEX((係数_バス貨物_ガソリン,係数_バス貨物_CNG,係数_バス貨物_軽油,係数_バス貨物_メタノール,係数_バス貨物_LPG),MATCH(AL1037+1,【参考】排出ガスレベル!$AI$4:$AI$671,1)-1,5,AR1037),2,FALSE),IF(OR(AJ1037=1,AJ1037=2),VLOOKUP(AH1037,INDEX((係数_乗用_ガソリン,係数_乗用_CNG,係数_乗用_軽油,係数_乗用_メタノール,係数_乗用_LPG),1,1,AR1037):INDEX((係数_乗用_ガソリン,係数_乗用_CNG,係数_乗用_軽油,係数_乗用_メタノール,係数_乗用_LPG),125,5,AR1037),2,FALSE))))))</f>
        <v/>
      </c>
      <c r="AO1037" s="376" t="str">
        <f>IF(T1037="","",IF(OR(AH1037="",AH1037="-"),"－",IF(OR(AM1037=8,AM1037=9),"",IF(OR(AJ1037=3,AJ1037=4,AJ1037=5,AJ1037=6),VLOOKUP(AH1037,INDEX((係数_バス貨物_ガソリン,係数_バス貨物_CNG,係数_バス貨物_軽油,係数_バス貨物_メタノール,係数_バス貨物_LPG),MATCH(AL1037,【参考】排出ガスレベル!$AI$4:$AI$671,1),1,AR1037):INDEX((係数_バス貨物_ガソリン,係数_バス貨物_CNG,係数_バス貨物_軽油,係数_バス貨物_メタノール,係数_バス貨物_LPG),MATCH(AL1037+1,【参考】排出ガスレベル!$AI$4:$AI$671,1)-1,5,AR1037),3,FALSE),IF(OR(AJ1037=1,AJ1037=2),VLOOKUP(AH1037,INDEX((係数_乗用_ガソリン,係数_乗用_CNG,係数_乗用_軽油,係数_乗用_メタノール,係数_乗用_LPG),1,1,AR1037):INDEX((係数_乗用_ガソリン,係数_乗用_CNG,係数_乗用_軽油,係数_乗用_メタノール,係数_乗用_LPG),125,5,AR1037),3,FALSE))))))</f>
        <v/>
      </c>
      <c r="AP1037" s="375" t="str">
        <f t="shared" si="474"/>
        <v/>
      </c>
      <c r="AQ1037" s="444" t="str">
        <f t="shared" si="475"/>
        <v/>
      </c>
      <c r="AR1037" s="375" t="str">
        <f t="shared" si="478"/>
        <v/>
      </c>
      <c r="AS1037" s="377" t="str">
        <f t="shared" si="476"/>
        <v/>
      </c>
      <c r="AT1037" s="378" t="str">
        <f t="shared" si="477"/>
        <v/>
      </c>
      <c r="AX1037" s="625" t="b">
        <f t="shared" si="479"/>
        <v>0</v>
      </c>
      <c r="AY1037" s="7" t="str">
        <f t="shared" si="480"/>
        <v>FALSEFALSEFALSE</v>
      </c>
      <c r="AZ1037" s="626">
        <f t="shared" si="456"/>
        <v>0</v>
      </c>
      <c r="BA1037" s="627" t="str">
        <f t="shared" si="457"/>
        <v/>
      </c>
      <c r="BB1037" s="627">
        <f t="shared" si="458"/>
        <v>0</v>
      </c>
      <c r="BC1037" s="690" t="str">
        <f t="shared" si="459"/>
        <v/>
      </c>
    </row>
    <row r="1038" spans="1:55">
      <c r="A1038" s="381">
        <v>982</v>
      </c>
      <c r="B1038" s="117"/>
      <c r="C1038" s="288"/>
      <c r="D1038" s="289"/>
      <c r="E1038" s="289"/>
      <c r="F1038" s="290"/>
      <c r="G1038" s="292"/>
      <c r="H1038" s="116"/>
      <c r="I1038" s="292"/>
      <c r="J1038" s="116"/>
      <c r="K1038" s="370" t="str">
        <f t="shared" si="450"/>
        <v/>
      </c>
      <c r="L1038" s="370">
        <f t="shared" si="451"/>
        <v>0</v>
      </c>
      <c r="M1038" s="370">
        <f t="shared" si="452"/>
        <v>0</v>
      </c>
      <c r="N1038" s="371" t="str">
        <f t="shared" si="460"/>
        <v/>
      </c>
      <c r="O1038" s="371" t="str">
        <f t="shared" si="461"/>
        <v/>
      </c>
      <c r="P1038" s="371" t="str">
        <f t="shared" si="462"/>
        <v/>
      </c>
      <c r="Q1038" s="371" t="str">
        <f t="shared" si="463"/>
        <v/>
      </c>
      <c r="R1038" s="371" t="str">
        <f t="shared" si="464"/>
        <v/>
      </c>
      <c r="S1038" s="371" t="str">
        <f t="shared" si="465"/>
        <v/>
      </c>
      <c r="T1038" s="443" t="str">
        <f t="shared" si="453"/>
        <v/>
      </c>
      <c r="U1038" s="539"/>
      <c r="V1038" s="117"/>
      <c r="W1038" s="118"/>
      <c r="X1038" s="119"/>
      <c r="Y1038" s="120"/>
      <c r="Z1038" s="122"/>
      <c r="AA1038" s="121"/>
      <c r="AB1038" s="443" t="str">
        <f t="shared" si="454"/>
        <v/>
      </c>
      <c r="AC1038" s="734" t="str">
        <f t="shared" si="455"/>
        <v/>
      </c>
      <c r="AD1038" s="372"/>
      <c r="AE1038" s="485"/>
      <c r="AF1038" s="373" t="str">
        <f t="shared" si="466"/>
        <v/>
      </c>
      <c r="AG1038" s="373" t="str">
        <f t="shared" si="467"/>
        <v/>
      </c>
      <c r="AH1038" s="374" t="str">
        <f t="shared" si="468"/>
        <v/>
      </c>
      <c r="AI1038" s="375" t="str">
        <f t="shared" si="469"/>
        <v/>
      </c>
      <c r="AJ1038" s="375" t="str">
        <f t="shared" si="470"/>
        <v/>
      </c>
      <c r="AK1038" s="375" t="str">
        <f t="shared" si="471"/>
        <v/>
      </c>
      <c r="AL1038" s="375" t="str">
        <f t="shared" si="472"/>
        <v/>
      </c>
      <c r="AM1038" s="375" t="str">
        <f t="shared" si="473"/>
        <v/>
      </c>
      <c r="AN1038" s="376" t="str">
        <f>IF(AF1038="","",IF(OR(AH1038="",AH1038="-"),"－",IF(OR(AM1038=8,AM1038=9),"",IF(OR(AJ1038=3,AJ1038=4,AJ1038=5,AJ1038=6),VLOOKUP(AH1038,INDEX((係数_バス貨物_ガソリン,係数_バス貨物_CNG,係数_バス貨物_軽油,係数_バス貨物_メタノール,係数_バス貨物_LPG),MATCH(AL1038,【参考】排出ガスレベル!$AI$4:$AI$671,1),1,AR1038):INDEX((係数_バス貨物_ガソリン,係数_バス貨物_CNG,係数_バス貨物_軽油,係数_バス貨物_メタノール,係数_バス貨物_LPG),MATCH(AL1038+1,【参考】排出ガスレベル!$AI$4:$AI$671,1)-1,5,AR1038),2,FALSE),IF(OR(AJ1038=1,AJ1038=2),VLOOKUP(AH1038,INDEX((係数_乗用_ガソリン,係数_乗用_CNG,係数_乗用_軽油,係数_乗用_メタノール,係数_乗用_LPG),1,1,AR1038):INDEX((係数_乗用_ガソリン,係数_乗用_CNG,係数_乗用_軽油,係数_乗用_メタノール,係数_乗用_LPG),125,5,AR1038),2,FALSE))))))</f>
        <v/>
      </c>
      <c r="AO1038" s="376" t="str">
        <f>IF(T1038="","",IF(OR(AH1038="",AH1038="-"),"－",IF(OR(AM1038=8,AM1038=9),"",IF(OR(AJ1038=3,AJ1038=4,AJ1038=5,AJ1038=6),VLOOKUP(AH1038,INDEX((係数_バス貨物_ガソリン,係数_バス貨物_CNG,係数_バス貨物_軽油,係数_バス貨物_メタノール,係数_バス貨物_LPG),MATCH(AL1038,【参考】排出ガスレベル!$AI$4:$AI$671,1),1,AR1038):INDEX((係数_バス貨物_ガソリン,係数_バス貨物_CNG,係数_バス貨物_軽油,係数_バス貨物_メタノール,係数_バス貨物_LPG),MATCH(AL1038+1,【参考】排出ガスレベル!$AI$4:$AI$671,1)-1,5,AR1038),3,FALSE),IF(OR(AJ1038=1,AJ1038=2),VLOOKUP(AH1038,INDEX((係数_乗用_ガソリン,係数_乗用_CNG,係数_乗用_軽油,係数_乗用_メタノール,係数_乗用_LPG),1,1,AR1038):INDEX((係数_乗用_ガソリン,係数_乗用_CNG,係数_乗用_軽油,係数_乗用_メタノール,係数_乗用_LPG),125,5,AR1038),3,FALSE))))))</f>
        <v/>
      </c>
      <c r="AP1038" s="375" t="str">
        <f t="shared" si="474"/>
        <v/>
      </c>
      <c r="AQ1038" s="444" t="str">
        <f t="shared" si="475"/>
        <v/>
      </c>
      <c r="AR1038" s="375" t="str">
        <f t="shared" si="478"/>
        <v/>
      </c>
      <c r="AS1038" s="377" t="str">
        <f t="shared" si="476"/>
        <v/>
      </c>
      <c r="AT1038" s="378" t="str">
        <f t="shared" si="477"/>
        <v/>
      </c>
      <c r="AX1038" s="625" t="b">
        <f t="shared" si="479"/>
        <v>0</v>
      </c>
      <c r="AY1038" s="7" t="str">
        <f t="shared" si="480"/>
        <v>FALSEFALSEFALSE</v>
      </c>
      <c r="AZ1038" s="626">
        <f t="shared" si="456"/>
        <v>0</v>
      </c>
      <c r="BA1038" s="627" t="str">
        <f t="shared" si="457"/>
        <v/>
      </c>
      <c r="BB1038" s="627">
        <f t="shared" si="458"/>
        <v>0</v>
      </c>
      <c r="BC1038" s="690" t="str">
        <f t="shared" si="459"/>
        <v/>
      </c>
    </row>
    <row r="1039" spans="1:55">
      <c r="A1039" s="381">
        <v>983</v>
      </c>
      <c r="B1039" s="117"/>
      <c r="C1039" s="288"/>
      <c r="D1039" s="289"/>
      <c r="E1039" s="289"/>
      <c r="F1039" s="290"/>
      <c r="G1039" s="292"/>
      <c r="H1039" s="116"/>
      <c r="I1039" s="292"/>
      <c r="J1039" s="116"/>
      <c r="K1039" s="370" t="str">
        <f t="shared" si="450"/>
        <v/>
      </c>
      <c r="L1039" s="370">
        <f t="shared" si="451"/>
        <v>0</v>
      </c>
      <c r="M1039" s="370">
        <f t="shared" si="452"/>
        <v>0</v>
      </c>
      <c r="N1039" s="371" t="str">
        <f t="shared" si="460"/>
        <v/>
      </c>
      <c r="O1039" s="371" t="str">
        <f t="shared" si="461"/>
        <v/>
      </c>
      <c r="P1039" s="371" t="str">
        <f t="shared" si="462"/>
        <v/>
      </c>
      <c r="Q1039" s="371" t="str">
        <f t="shared" si="463"/>
        <v/>
      </c>
      <c r="R1039" s="371" t="str">
        <f t="shared" si="464"/>
        <v/>
      </c>
      <c r="S1039" s="371" t="str">
        <f t="shared" si="465"/>
        <v/>
      </c>
      <c r="T1039" s="443" t="str">
        <f t="shared" si="453"/>
        <v/>
      </c>
      <c r="U1039" s="539"/>
      <c r="V1039" s="117"/>
      <c r="W1039" s="118"/>
      <c r="X1039" s="119"/>
      <c r="Y1039" s="120"/>
      <c r="Z1039" s="122"/>
      <c r="AA1039" s="121"/>
      <c r="AB1039" s="443" t="str">
        <f t="shared" si="454"/>
        <v/>
      </c>
      <c r="AC1039" s="734" t="str">
        <f t="shared" si="455"/>
        <v/>
      </c>
      <c r="AD1039" s="372"/>
      <c r="AE1039" s="485"/>
      <c r="AF1039" s="373" t="str">
        <f t="shared" si="466"/>
        <v/>
      </c>
      <c r="AG1039" s="373" t="str">
        <f t="shared" si="467"/>
        <v/>
      </c>
      <c r="AH1039" s="374" t="str">
        <f t="shared" si="468"/>
        <v/>
      </c>
      <c r="AI1039" s="375" t="str">
        <f t="shared" si="469"/>
        <v/>
      </c>
      <c r="AJ1039" s="375" t="str">
        <f t="shared" si="470"/>
        <v/>
      </c>
      <c r="AK1039" s="375" t="str">
        <f t="shared" si="471"/>
        <v/>
      </c>
      <c r="AL1039" s="375" t="str">
        <f t="shared" si="472"/>
        <v/>
      </c>
      <c r="AM1039" s="375" t="str">
        <f t="shared" si="473"/>
        <v/>
      </c>
      <c r="AN1039" s="376" t="str">
        <f>IF(AF1039="","",IF(OR(AH1039="",AH1039="-"),"－",IF(OR(AM1039=8,AM1039=9),"",IF(OR(AJ1039=3,AJ1039=4,AJ1039=5,AJ1039=6),VLOOKUP(AH1039,INDEX((係数_バス貨物_ガソリン,係数_バス貨物_CNG,係数_バス貨物_軽油,係数_バス貨物_メタノール,係数_バス貨物_LPG),MATCH(AL1039,【参考】排出ガスレベル!$AI$4:$AI$671,1),1,AR1039):INDEX((係数_バス貨物_ガソリン,係数_バス貨物_CNG,係数_バス貨物_軽油,係数_バス貨物_メタノール,係数_バス貨物_LPG),MATCH(AL1039+1,【参考】排出ガスレベル!$AI$4:$AI$671,1)-1,5,AR1039),2,FALSE),IF(OR(AJ1039=1,AJ1039=2),VLOOKUP(AH1039,INDEX((係数_乗用_ガソリン,係数_乗用_CNG,係数_乗用_軽油,係数_乗用_メタノール,係数_乗用_LPG),1,1,AR1039):INDEX((係数_乗用_ガソリン,係数_乗用_CNG,係数_乗用_軽油,係数_乗用_メタノール,係数_乗用_LPG),125,5,AR1039),2,FALSE))))))</f>
        <v/>
      </c>
      <c r="AO1039" s="376" t="str">
        <f>IF(T1039="","",IF(OR(AH1039="",AH1039="-"),"－",IF(OR(AM1039=8,AM1039=9),"",IF(OR(AJ1039=3,AJ1039=4,AJ1039=5,AJ1039=6),VLOOKUP(AH1039,INDEX((係数_バス貨物_ガソリン,係数_バス貨物_CNG,係数_バス貨物_軽油,係数_バス貨物_メタノール,係数_バス貨物_LPG),MATCH(AL1039,【参考】排出ガスレベル!$AI$4:$AI$671,1),1,AR1039):INDEX((係数_バス貨物_ガソリン,係数_バス貨物_CNG,係数_バス貨物_軽油,係数_バス貨物_メタノール,係数_バス貨物_LPG),MATCH(AL1039+1,【参考】排出ガスレベル!$AI$4:$AI$671,1)-1,5,AR1039),3,FALSE),IF(OR(AJ1039=1,AJ1039=2),VLOOKUP(AH1039,INDEX((係数_乗用_ガソリン,係数_乗用_CNG,係数_乗用_軽油,係数_乗用_メタノール,係数_乗用_LPG),1,1,AR1039):INDEX((係数_乗用_ガソリン,係数_乗用_CNG,係数_乗用_軽油,係数_乗用_メタノール,係数_乗用_LPG),125,5,AR1039),3,FALSE))))))</f>
        <v/>
      </c>
      <c r="AP1039" s="375" t="str">
        <f t="shared" si="474"/>
        <v/>
      </c>
      <c r="AQ1039" s="444" t="str">
        <f t="shared" si="475"/>
        <v/>
      </c>
      <c r="AR1039" s="375" t="str">
        <f t="shared" si="478"/>
        <v/>
      </c>
      <c r="AS1039" s="377" t="str">
        <f t="shared" si="476"/>
        <v/>
      </c>
      <c r="AT1039" s="378" t="str">
        <f t="shared" si="477"/>
        <v/>
      </c>
      <c r="AX1039" s="625" t="b">
        <f t="shared" si="479"/>
        <v>0</v>
      </c>
      <c r="AY1039" s="7" t="str">
        <f t="shared" si="480"/>
        <v>FALSEFALSEFALSE</v>
      </c>
      <c r="AZ1039" s="626">
        <f t="shared" si="456"/>
        <v>0</v>
      </c>
      <c r="BA1039" s="627" t="str">
        <f t="shared" si="457"/>
        <v/>
      </c>
      <c r="BB1039" s="627">
        <f t="shared" si="458"/>
        <v>0</v>
      </c>
      <c r="BC1039" s="690" t="str">
        <f t="shared" si="459"/>
        <v/>
      </c>
    </row>
    <row r="1040" spans="1:55">
      <c r="A1040" s="381">
        <v>984</v>
      </c>
      <c r="B1040" s="117"/>
      <c r="C1040" s="288"/>
      <c r="D1040" s="289"/>
      <c r="E1040" s="289"/>
      <c r="F1040" s="290"/>
      <c r="G1040" s="292"/>
      <c r="H1040" s="116"/>
      <c r="I1040" s="292"/>
      <c r="J1040" s="116"/>
      <c r="K1040" s="370" t="str">
        <f t="shared" si="450"/>
        <v/>
      </c>
      <c r="L1040" s="370">
        <f t="shared" si="451"/>
        <v>0</v>
      </c>
      <c r="M1040" s="370">
        <f t="shared" si="452"/>
        <v>0</v>
      </c>
      <c r="N1040" s="371" t="str">
        <f t="shared" si="460"/>
        <v/>
      </c>
      <c r="O1040" s="371" t="str">
        <f t="shared" si="461"/>
        <v/>
      </c>
      <c r="P1040" s="371" t="str">
        <f t="shared" si="462"/>
        <v/>
      </c>
      <c r="Q1040" s="371" t="str">
        <f t="shared" si="463"/>
        <v/>
      </c>
      <c r="R1040" s="371" t="str">
        <f t="shared" si="464"/>
        <v/>
      </c>
      <c r="S1040" s="371" t="str">
        <f t="shared" si="465"/>
        <v/>
      </c>
      <c r="T1040" s="443" t="str">
        <f t="shared" si="453"/>
        <v/>
      </c>
      <c r="U1040" s="539"/>
      <c r="V1040" s="117"/>
      <c r="W1040" s="118"/>
      <c r="X1040" s="119"/>
      <c r="Y1040" s="120"/>
      <c r="Z1040" s="122"/>
      <c r="AA1040" s="121"/>
      <c r="AB1040" s="443" t="str">
        <f t="shared" si="454"/>
        <v/>
      </c>
      <c r="AC1040" s="734" t="str">
        <f t="shared" si="455"/>
        <v/>
      </c>
      <c r="AD1040" s="372"/>
      <c r="AE1040" s="485"/>
      <c r="AF1040" s="373" t="str">
        <f t="shared" si="466"/>
        <v/>
      </c>
      <c r="AG1040" s="373" t="str">
        <f t="shared" si="467"/>
        <v/>
      </c>
      <c r="AH1040" s="374" t="str">
        <f t="shared" si="468"/>
        <v/>
      </c>
      <c r="AI1040" s="375" t="str">
        <f t="shared" si="469"/>
        <v/>
      </c>
      <c r="AJ1040" s="375" t="str">
        <f t="shared" si="470"/>
        <v/>
      </c>
      <c r="AK1040" s="375" t="str">
        <f t="shared" si="471"/>
        <v/>
      </c>
      <c r="AL1040" s="375" t="str">
        <f t="shared" si="472"/>
        <v/>
      </c>
      <c r="AM1040" s="375" t="str">
        <f t="shared" si="473"/>
        <v/>
      </c>
      <c r="AN1040" s="376" t="str">
        <f>IF(AF1040="","",IF(OR(AH1040="",AH1040="-"),"－",IF(OR(AM1040=8,AM1040=9),"",IF(OR(AJ1040=3,AJ1040=4,AJ1040=5,AJ1040=6),VLOOKUP(AH1040,INDEX((係数_バス貨物_ガソリン,係数_バス貨物_CNG,係数_バス貨物_軽油,係数_バス貨物_メタノール,係数_バス貨物_LPG),MATCH(AL1040,【参考】排出ガスレベル!$AI$4:$AI$671,1),1,AR1040):INDEX((係数_バス貨物_ガソリン,係数_バス貨物_CNG,係数_バス貨物_軽油,係数_バス貨物_メタノール,係数_バス貨物_LPG),MATCH(AL1040+1,【参考】排出ガスレベル!$AI$4:$AI$671,1)-1,5,AR1040),2,FALSE),IF(OR(AJ1040=1,AJ1040=2),VLOOKUP(AH1040,INDEX((係数_乗用_ガソリン,係数_乗用_CNG,係数_乗用_軽油,係数_乗用_メタノール,係数_乗用_LPG),1,1,AR1040):INDEX((係数_乗用_ガソリン,係数_乗用_CNG,係数_乗用_軽油,係数_乗用_メタノール,係数_乗用_LPG),125,5,AR1040),2,FALSE))))))</f>
        <v/>
      </c>
      <c r="AO1040" s="376" t="str">
        <f>IF(T1040="","",IF(OR(AH1040="",AH1040="-"),"－",IF(OR(AM1040=8,AM1040=9),"",IF(OR(AJ1040=3,AJ1040=4,AJ1040=5,AJ1040=6),VLOOKUP(AH1040,INDEX((係数_バス貨物_ガソリン,係数_バス貨物_CNG,係数_バス貨物_軽油,係数_バス貨物_メタノール,係数_バス貨物_LPG),MATCH(AL1040,【参考】排出ガスレベル!$AI$4:$AI$671,1),1,AR1040):INDEX((係数_バス貨物_ガソリン,係数_バス貨物_CNG,係数_バス貨物_軽油,係数_バス貨物_メタノール,係数_バス貨物_LPG),MATCH(AL1040+1,【参考】排出ガスレベル!$AI$4:$AI$671,1)-1,5,AR1040),3,FALSE),IF(OR(AJ1040=1,AJ1040=2),VLOOKUP(AH1040,INDEX((係数_乗用_ガソリン,係数_乗用_CNG,係数_乗用_軽油,係数_乗用_メタノール,係数_乗用_LPG),1,1,AR1040):INDEX((係数_乗用_ガソリン,係数_乗用_CNG,係数_乗用_軽油,係数_乗用_メタノール,係数_乗用_LPG),125,5,AR1040),3,FALSE))))))</f>
        <v/>
      </c>
      <c r="AP1040" s="375" t="str">
        <f t="shared" si="474"/>
        <v/>
      </c>
      <c r="AQ1040" s="444" t="str">
        <f t="shared" si="475"/>
        <v/>
      </c>
      <c r="AR1040" s="375" t="str">
        <f t="shared" si="478"/>
        <v/>
      </c>
      <c r="AS1040" s="377" t="str">
        <f t="shared" si="476"/>
        <v/>
      </c>
      <c r="AT1040" s="378" t="str">
        <f t="shared" si="477"/>
        <v/>
      </c>
      <c r="AX1040" s="625" t="b">
        <f t="shared" si="479"/>
        <v>0</v>
      </c>
      <c r="AY1040" s="7" t="str">
        <f t="shared" si="480"/>
        <v>FALSEFALSEFALSE</v>
      </c>
      <c r="AZ1040" s="626">
        <f t="shared" si="456"/>
        <v>0</v>
      </c>
      <c r="BA1040" s="627" t="str">
        <f t="shared" si="457"/>
        <v/>
      </c>
      <c r="BB1040" s="627">
        <f t="shared" si="458"/>
        <v>0</v>
      </c>
      <c r="BC1040" s="690" t="str">
        <f t="shared" si="459"/>
        <v/>
      </c>
    </row>
    <row r="1041" spans="1:55">
      <c r="A1041" s="381">
        <v>985</v>
      </c>
      <c r="B1041" s="117"/>
      <c r="C1041" s="288"/>
      <c r="D1041" s="289"/>
      <c r="E1041" s="289"/>
      <c r="F1041" s="290"/>
      <c r="G1041" s="292"/>
      <c r="H1041" s="116"/>
      <c r="I1041" s="292"/>
      <c r="J1041" s="116"/>
      <c r="K1041" s="370" t="str">
        <f t="shared" si="450"/>
        <v/>
      </c>
      <c r="L1041" s="370">
        <f t="shared" si="451"/>
        <v>0</v>
      </c>
      <c r="M1041" s="370">
        <f t="shared" si="452"/>
        <v>0</v>
      </c>
      <c r="N1041" s="371" t="str">
        <f t="shared" si="460"/>
        <v/>
      </c>
      <c r="O1041" s="371" t="str">
        <f t="shared" si="461"/>
        <v/>
      </c>
      <c r="P1041" s="371" t="str">
        <f t="shared" si="462"/>
        <v/>
      </c>
      <c r="Q1041" s="371" t="str">
        <f t="shared" si="463"/>
        <v/>
      </c>
      <c r="R1041" s="371" t="str">
        <f t="shared" si="464"/>
        <v/>
      </c>
      <c r="S1041" s="371" t="str">
        <f t="shared" si="465"/>
        <v/>
      </c>
      <c r="T1041" s="443" t="str">
        <f t="shared" si="453"/>
        <v/>
      </c>
      <c r="U1041" s="539"/>
      <c r="V1041" s="117"/>
      <c r="W1041" s="118"/>
      <c r="X1041" s="119"/>
      <c r="Y1041" s="120"/>
      <c r="Z1041" s="122"/>
      <c r="AA1041" s="121"/>
      <c r="AB1041" s="443" t="str">
        <f t="shared" si="454"/>
        <v/>
      </c>
      <c r="AC1041" s="734" t="str">
        <f t="shared" si="455"/>
        <v/>
      </c>
      <c r="AD1041" s="372"/>
      <c r="AE1041" s="485"/>
      <c r="AF1041" s="373" t="str">
        <f t="shared" si="466"/>
        <v/>
      </c>
      <c r="AG1041" s="373" t="str">
        <f t="shared" si="467"/>
        <v/>
      </c>
      <c r="AH1041" s="374" t="str">
        <f t="shared" si="468"/>
        <v/>
      </c>
      <c r="AI1041" s="375" t="str">
        <f t="shared" si="469"/>
        <v/>
      </c>
      <c r="AJ1041" s="375" t="str">
        <f t="shared" si="470"/>
        <v/>
      </c>
      <c r="AK1041" s="375" t="str">
        <f t="shared" si="471"/>
        <v/>
      </c>
      <c r="AL1041" s="375" t="str">
        <f t="shared" si="472"/>
        <v/>
      </c>
      <c r="AM1041" s="375" t="str">
        <f t="shared" si="473"/>
        <v/>
      </c>
      <c r="AN1041" s="376" t="str">
        <f>IF(AF1041="","",IF(OR(AH1041="",AH1041="-"),"－",IF(OR(AM1041=8,AM1041=9),"",IF(OR(AJ1041=3,AJ1041=4,AJ1041=5,AJ1041=6),VLOOKUP(AH1041,INDEX((係数_バス貨物_ガソリン,係数_バス貨物_CNG,係数_バス貨物_軽油,係数_バス貨物_メタノール,係数_バス貨物_LPG),MATCH(AL1041,【参考】排出ガスレベル!$AI$4:$AI$671,1),1,AR1041):INDEX((係数_バス貨物_ガソリン,係数_バス貨物_CNG,係数_バス貨物_軽油,係数_バス貨物_メタノール,係数_バス貨物_LPG),MATCH(AL1041+1,【参考】排出ガスレベル!$AI$4:$AI$671,1)-1,5,AR1041),2,FALSE),IF(OR(AJ1041=1,AJ1041=2),VLOOKUP(AH1041,INDEX((係数_乗用_ガソリン,係数_乗用_CNG,係数_乗用_軽油,係数_乗用_メタノール,係数_乗用_LPG),1,1,AR1041):INDEX((係数_乗用_ガソリン,係数_乗用_CNG,係数_乗用_軽油,係数_乗用_メタノール,係数_乗用_LPG),125,5,AR1041),2,FALSE))))))</f>
        <v/>
      </c>
      <c r="AO1041" s="376" t="str">
        <f>IF(T1041="","",IF(OR(AH1041="",AH1041="-"),"－",IF(OR(AM1041=8,AM1041=9),"",IF(OR(AJ1041=3,AJ1041=4,AJ1041=5,AJ1041=6),VLOOKUP(AH1041,INDEX((係数_バス貨物_ガソリン,係数_バス貨物_CNG,係数_バス貨物_軽油,係数_バス貨物_メタノール,係数_バス貨物_LPG),MATCH(AL1041,【参考】排出ガスレベル!$AI$4:$AI$671,1),1,AR1041):INDEX((係数_バス貨物_ガソリン,係数_バス貨物_CNG,係数_バス貨物_軽油,係数_バス貨物_メタノール,係数_バス貨物_LPG),MATCH(AL1041+1,【参考】排出ガスレベル!$AI$4:$AI$671,1)-1,5,AR1041),3,FALSE),IF(OR(AJ1041=1,AJ1041=2),VLOOKUP(AH1041,INDEX((係数_乗用_ガソリン,係数_乗用_CNG,係数_乗用_軽油,係数_乗用_メタノール,係数_乗用_LPG),1,1,AR1041):INDEX((係数_乗用_ガソリン,係数_乗用_CNG,係数_乗用_軽油,係数_乗用_メタノール,係数_乗用_LPG),125,5,AR1041),3,FALSE))))))</f>
        <v/>
      </c>
      <c r="AP1041" s="375" t="str">
        <f t="shared" si="474"/>
        <v/>
      </c>
      <c r="AQ1041" s="444" t="str">
        <f t="shared" si="475"/>
        <v/>
      </c>
      <c r="AR1041" s="375" t="str">
        <f t="shared" si="478"/>
        <v/>
      </c>
      <c r="AS1041" s="377" t="str">
        <f t="shared" si="476"/>
        <v/>
      </c>
      <c r="AT1041" s="378" t="str">
        <f t="shared" si="477"/>
        <v/>
      </c>
      <c r="AX1041" s="625" t="b">
        <f t="shared" si="479"/>
        <v>0</v>
      </c>
      <c r="AY1041" s="7" t="str">
        <f t="shared" si="480"/>
        <v>FALSEFALSEFALSE</v>
      </c>
      <c r="AZ1041" s="626">
        <f t="shared" si="456"/>
        <v>0</v>
      </c>
      <c r="BA1041" s="627" t="str">
        <f t="shared" si="457"/>
        <v/>
      </c>
      <c r="BB1041" s="627">
        <f t="shared" si="458"/>
        <v>0</v>
      </c>
      <c r="BC1041" s="690" t="str">
        <f t="shared" si="459"/>
        <v/>
      </c>
    </row>
    <row r="1042" spans="1:55">
      <c r="A1042" s="381">
        <v>986</v>
      </c>
      <c r="B1042" s="117"/>
      <c r="C1042" s="288"/>
      <c r="D1042" s="289"/>
      <c r="E1042" s="289"/>
      <c r="F1042" s="290"/>
      <c r="G1042" s="292"/>
      <c r="H1042" s="116"/>
      <c r="I1042" s="292"/>
      <c r="J1042" s="116"/>
      <c r="K1042" s="370" t="str">
        <f t="shared" si="450"/>
        <v/>
      </c>
      <c r="L1042" s="370">
        <f t="shared" si="451"/>
        <v>0</v>
      </c>
      <c r="M1042" s="370">
        <f t="shared" si="452"/>
        <v>0</v>
      </c>
      <c r="N1042" s="371" t="str">
        <f t="shared" si="460"/>
        <v/>
      </c>
      <c r="O1042" s="371" t="str">
        <f t="shared" si="461"/>
        <v/>
      </c>
      <c r="P1042" s="371" t="str">
        <f t="shared" si="462"/>
        <v/>
      </c>
      <c r="Q1042" s="371" t="str">
        <f t="shared" si="463"/>
        <v/>
      </c>
      <c r="R1042" s="371" t="str">
        <f t="shared" si="464"/>
        <v/>
      </c>
      <c r="S1042" s="371" t="str">
        <f t="shared" si="465"/>
        <v/>
      </c>
      <c r="T1042" s="443" t="str">
        <f t="shared" si="453"/>
        <v/>
      </c>
      <c r="U1042" s="539"/>
      <c r="V1042" s="117"/>
      <c r="W1042" s="118"/>
      <c r="X1042" s="119"/>
      <c r="Y1042" s="120"/>
      <c r="Z1042" s="122"/>
      <c r="AA1042" s="121"/>
      <c r="AB1042" s="443" t="str">
        <f t="shared" si="454"/>
        <v/>
      </c>
      <c r="AC1042" s="734" t="str">
        <f t="shared" si="455"/>
        <v/>
      </c>
      <c r="AD1042" s="372"/>
      <c r="AE1042" s="485"/>
      <c r="AF1042" s="373" t="str">
        <f t="shared" si="466"/>
        <v/>
      </c>
      <c r="AG1042" s="373" t="str">
        <f t="shared" si="467"/>
        <v/>
      </c>
      <c r="AH1042" s="374" t="str">
        <f t="shared" si="468"/>
        <v/>
      </c>
      <c r="AI1042" s="375" t="str">
        <f t="shared" si="469"/>
        <v/>
      </c>
      <c r="AJ1042" s="375" t="str">
        <f t="shared" si="470"/>
        <v/>
      </c>
      <c r="AK1042" s="375" t="str">
        <f t="shared" si="471"/>
        <v/>
      </c>
      <c r="AL1042" s="375" t="str">
        <f t="shared" si="472"/>
        <v/>
      </c>
      <c r="AM1042" s="375" t="str">
        <f t="shared" si="473"/>
        <v/>
      </c>
      <c r="AN1042" s="376" t="str">
        <f>IF(AF1042="","",IF(OR(AH1042="",AH1042="-"),"－",IF(OR(AM1042=8,AM1042=9),"",IF(OR(AJ1042=3,AJ1042=4,AJ1042=5,AJ1042=6),VLOOKUP(AH1042,INDEX((係数_バス貨物_ガソリン,係数_バス貨物_CNG,係数_バス貨物_軽油,係数_バス貨物_メタノール,係数_バス貨物_LPG),MATCH(AL1042,【参考】排出ガスレベル!$AI$4:$AI$671,1),1,AR1042):INDEX((係数_バス貨物_ガソリン,係数_バス貨物_CNG,係数_バス貨物_軽油,係数_バス貨物_メタノール,係数_バス貨物_LPG),MATCH(AL1042+1,【参考】排出ガスレベル!$AI$4:$AI$671,1)-1,5,AR1042),2,FALSE),IF(OR(AJ1042=1,AJ1042=2),VLOOKUP(AH1042,INDEX((係数_乗用_ガソリン,係数_乗用_CNG,係数_乗用_軽油,係数_乗用_メタノール,係数_乗用_LPG),1,1,AR1042):INDEX((係数_乗用_ガソリン,係数_乗用_CNG,係数_乗用_軽油,係数_乗用_メタノール,係数_乗用_LPG),125,5,AR1042),2,FALSE))))))</f>
        <v/>
      </c>
      <c r="AO1042" s="376" t="str">
        <f>IF(T1042="","",IF(OR(AH1042="",AH1042="-"),"－",IF(OR(AM1042=8,AM1042=9),"",IF(OR(AJ1042=3,AJ1042=4,AJ1042=5,AJ1042=6),VLOOKUP(AH1042,INDEX((係数_バス貨物_ガソリン,係数_バス貨物_CNG,係数_バス貨物_軽油,係数_バス貨物_メタノール,係数_バス貨物_LPG),MATCH(AL1042,【参考】排出ガスレベル!$AI$4:$AI$671,1),1,AR1042):INDEX((係数_バス貨物_ガソリン,係数_バス貨物_CNG,係数_バス貨物_軽油,係数_バス貨物_メタノール,係数_バス貨物_LPG),MATCH(AL1042+1,【参考】排出ガスレベル!$AI$4:$AI$671,1)-1,5,AR1042),3,FALSE),IF(OR(AJ1042=1,AJ1042=2),VLOOKUP(AH1042,INDEX((係数_乗用_ガソリン,係数_乗用_CNG,係数_乗用_軽油,係数_乗用_メタノール,係数_乗用_LPG),1,1,AR1042):INDEX((係数_乗用_ガソリン,係数_乗用_CNG,係数_乗用_軽油,係数_乗用_メタノール,係数_乗用_LPG),125,5,AR1042),3,FALSE))))))</f>
        <v/>
      </c>
      <c r="AP1042" s="375" t="str">
        <f t="shared" si="474"/>
        <v/>
      </c>
      <c r="AQ1042" s="444" t="str">
        <f t="shared" si="475"/>
        <v/>
      </c>
      <c r="AR1042" s="375" t="str">
        <f t="shared" si="478"/>
        <v/>
      </c>
      <c r="AS1042" s="377" t="str">
        <f t="shared" si="476"/>
        <v/>
      </c>
      <c r="AT1042" s="378" t="str">
        <f t="shared" si="477"/>
        <v/>
      </c>
      <c r="AX1042" s="625" t="b">
        <f t="shared" si="479"/>
        <v>0</v>
      </c>
      <c r="AY1042" s="7" t="str">
        <f t="shared" si="480"/>
        <v>FALSEFALSEFALSE</v>
      </c>
      <c r="AZ1042" s="626">
        <f t="shared" si="456"/>
        <v>0</v>
      </c>
      <c r="BA1042" s="627" t="str">
        <f t="shared" si="457"/>
        <v/>
      </c>
      <c r="BB1042" s="627">
        <f t="shared" si="458"/>
        <v>0</v>
      </c>
      <c r="BC1042" s="690" t="str">
        <f t="shared" si="459"/>
        <v/>
      </c>
    </row>
    <row r="1043" spans="1:55">
      <c r="A1043" s="381">
        <v>987</v>
      </c>
      <c r="B1043" s="117"/>
      <c r="C1043" s="288"/>
      <c r="D1043" s="289"/>
      <c r="E1043" s="289"/>
      <c r="F1043" s="290"/>
      <c r="G1043" s="292"/>
      <c r="H1043" s="116"/>
      <c r="I1043" s="292"/>
      <c r="J1043" s="116"/>
      <c r="K1043" s="370" t="str">
        <f t="shared" si="450"/>
        <v/>
      </c>
      <c r="L1043" s="370">
        <f t="shared" si="451"/>
        <v>0</v>
      </c>
      <c r="M1043" s="370">
        <f t="shared" si="452"/>
        <v>0</v>
      </c>
      <c r="N1043" s="371" t="str">
        <f t="shared" si="460"/>
        <v/>
      </c>
      <c r="O1043" s="371" t="str">
        <f t="shared" si="461"/>
        <v/>
      </c>
      <c r="P1043" s="371" t="str">
        <f t="shared" si="462"/>
        <v/>
      </c>
      <c r="Q1043" s="371" t="str">
        <f t="shared" si="463"/>
        <v/>
      </c>
      <c r="R1043" s="371" t="str">
        <f t="shared" si="464"/>
        <v/>
      </c>
      <c r="S1043" s="371" t="str">
        <f t="shared" si="465"/>
        <v/>
      </c>
      <c r="T1043" s="443" t="str">
        <f t="shared" si="453"/>
        <v/>
      </c>
      <c r="U1043" s="539"/>
      <c r="V1043" s="117"/>
      <c r="W1043" s="118"/>
      <c r="X1043" s="119"/>
      <c r="Y1043" s="120"/>
      <c r="Z1043" s="122"/>
      <c r="AA1043" s="121"/>
      <c r="AB1043" s="443" t="str">
        <f t="shared" si="454"/>
        <v/>
      </c>
      <c r="AC1043" s="734" t="str">
        <f t="shared" si="455"/>
        <v/>
      </c>
      <c r="AD1043" s="372"/>
      <c r="AE1043" s="485"/>
      <c r="AF1043" s="373" t="str">
        <f t="shared" si="466"/>
        <v/>
      </c>
      <c r="AG1043" s="373" t="str">
        <f t="shared" si="467"/>
        <v/>
      </c>
      <c r="AH1043" s="374" t="str">
        <f t="shared" si="468"/>
        <v/>
      </c>
      <c r="AI1043" s="375" t="str">
        <f t="shared" si="469"/>
        <v/>
      </c>
      <c r="AJ1043" s="375" t="str">
        <f t="shared" si="470"/>
        <v/>
      </c>
      <c r="AK1043" s="375" t="str">
        <f t="shared" si="471"/>
        <v/>
      </c>
      <c r="AL1043" s="375" t="str">
        <f t="shared" si="472"/>
        <v/>
      </c>
      <c r="AM1043" s="375" t="str">
        <f t="shared" si="473"/>
        <v/>
      </c>
      <c r="AN1043" s="376" t="str">
        <f>IF(AF1043="","",IF(OR(AH1043="",AH1043="-"),"－",IF(OR(AM1043=8,AM1043=9),"",IF(OR(AJ1043=3,AJ1043=4,AJ1043=5,AJ1043=6),VLOOKUP(AH1043,INDEX((係数_バス貨物_ガソリン,係数_バス貨物_CNG,係数_バス貨物_軽油,係数_バス貨物_メタノール,係数_バス貨物_LPG),MATCH(AL1043,【参考】排出ガスレベル!$AI$4:$AI$671,1),1,AR1043):INDEX((係数_バス貨物_ガソリン,係数_バス貨物_CNG,係数_バス貨物_軽油,係数_バス貨物_メタノール,係数_バス貨物_LPG),MATCH(AL1043+1,【参考】排出ガスレベル!$AI$4:$AI$671,1)-1,5,AR1043),2,FALSE),IF(OR(AJ1043=1,AJ1043=2),VLOOKUP(AH1043,INDEX((係数_乗用_ガソリン,係数_乗用_CNG,係数_乗用_軽油,係数_乗用_メタノール,係数_乗用_LPG),1,1,AR1043):INDEX((係数_乗用_ガソリン,係数_乗用_CNG,係数_乗用_軽油,係数_乗用_メタノール,係数_乗用_LPG),125,5,AR1043),2,FALSE))))))</f>
        <v/>
      </c>
      <c r="AO1043" s="376" t="str">
        <f>IF(T1043="","",IF(OR(AH1043="",AH1043="-"),"－",IF(OR(AM1043=8,AM1043=9),"",IF(OR(AJ1043=3,AJ1043=4,AJ1043=5,AJ1043=6),VLOOKUP(AH1043,INDEX((係数_バス貨物_ガソリン,係数_バス貨物_CNG,係数_バス貨物_軽油,係数_バス貨物_メタノール,係数_バス貨物_LPG),MATCH(AL1043,【参考】排出ガスレベル!$AI$4:$AI$671,1),1,AR1043):INDEX((係数_バス貨物_ガソリン,係数_バス貨物_CNG,係数_バス貨物_軽油,係数_バス貨物_メタノール,係数_バス貨物_LPG),MATCH(AL1043+1,【参考】排出ガスレベル!$AI$4:$AI$671,1)-1,5,AR1043),3,FALSE),IF(OR(AJ1043=1,AJ1043=2),VLOOKUP(AH1043,INDEX((係数_乗用_ガソリン,係数_乗用_CNG,係数_乗用_軽油,係数_乗用_メタノール,係数_乗用_LPG),1,1,AR1043):INDEX((係数_乗用_ガソリン,係数_乗用_CNG,係数_乗用_軽油,係数_乗用_メタノール,係数_乗用_LPG),125,5,AR1043),3,FALSE))))))</f>
        <v/>
      </c>
      <c r="AP1043" s="375" t="str">
        <f t="shared" si="474"/>
        <v/>
      </c>
      <c r="AQ1043" s="444" t="str">
        <f t="shared" si="475"/>
        <v/>
      </c>
      <c r="AR1043" s="375" t="str">
        <f t="shared" si="478"/>
        <v/>
      </c>
      <c r="AS1043" s="377" t="str">
        <f t="shared" si="476"/>
        <v/>
      </c>
      <c r="AT1043" s="378" t="str">
        <f t="shared" si="477"/>
        <v/>
      </c>
      <c r="AX1043" s="625" t="b">
        <f t="shared" si="479"/>
        <v>0</v>
      </c>
      <c r="AY1043" s="7" t="str">
        <f t="shared" si="480"/>
        <v>FALSEFALSEFALSE</v>
      </c>
      <c r="AZ1043" s="626">
        <f t="shared" si="456"/>
        <v>0</v>
      </c>
      <c r="BA1043" s="627" t="str">
        <f t="shared" si="457"/>
        <v/>
      </c>
      <c r="BB1043" s="627">
        <f t="shared" si="458"/>
        <v>0</v>
      </c>
      <c r="BC1043" s="690" t="str">
        <f t="shared" si="459"/>
        <v/>
      </c>
    </row>
    <row r="1044" spans="1:55">
      <c r="A1044" s="381">
        <v>988</v>
      </c>
      <c r="B1044" s="117"/>
      <c r="C1044" s="288"/>
      <c r="D1044" s="289"/>
      <c r="E1044" s="289"/>
      <c r="F1044" s="290"/>
      <c r="G1044" s="292"/>
      <c r="H1044" s="116"/>
      <c r="I1044" s="292"/>
      <c r="J1044" s="116"/>
      <c r="K1044" s="370" t="str">
        <f t="shared" si="450"/>
        <v/>
      </c>
      <c r="L1044" s="370">
        <f t="shared" si="451"/>
        <v>0</v>
      </c>
      <c r="M1044" s="370">
        <f t="shared" si="452"/>
        <v>0</v>
      </c>
      <c r="N1044" s="371" t="str">
        <f t="shared" si="460"/>
        <v/>
      </c>
      <c r="O1044" s="371" t="str">
        <f t="shared" si="461"/>
        <v/>
      </c>
      <c r="P1044" s="371" t="str">
        <f t="shared" si="462"/>
        <v/>
      </c>
      <c r="Q1044" s="371" t="str">
        <f t="shared" si="463"/>
        <v/>
      </c>
      <c r="R1044" s="371" t="str">
        <f t="shared" si="464"/>
        <v/>
      </c>
      <c r="S1044" s="371" t="str">
        <f t="shared" si="465"/>
        <v/>
      </c>
      <c r="T1044" s="443" t="str">
        <f t="shared" si="453"/>
        <v/>
      </c>
      <c r="U1044" s="539"/>
      <c r="V1044" s="117"/>
      <c r="W1044" s="118"/>
      <c r="X1044" s="119"/>
      <c r="Y1044" s="120"/>
      <c r="Z1044" s="122"/>
      <c r="AA1044" s="121"/>
      <c r="AB1044" s="443" t="str">
        <f t="shared" si="454"/>
        <v/>
      </c>
      <c r="AC1044" s="734" t="str">
        <f t="shared" si="455"/>
        <v/>
      </c>
      <c r="AD1044" s="372"/>
      <c r="AE1044" s="485"/>
      <c r="AF1044" s="373" t="str">
        <f t="shared" si="466"/>
        <v/>
      </c>
      <c r="AG1044" s="373" t="str">
        <f t="shared" si="467"/>
        <v/>
      </c>
      <c r="AH1044" s="374" t="str">
        <f t="shared" si="468"/>
        <v/>
      </c>
      <c r="AI1044" s="375" t="str">
        <f t="shared" si="469"/>
        <v/>
      </c>
      <c r="AJ1044" s="375" t="str">
        <f t="shared" si="470"/>
        <v/>
      </c>
      <c r="AK1044" s="375" t="str">
        <f t="shared" si="471"/>
        <v/>
      </c>
      <c r="AL1044" s="375" t="str">
        <f t="shared" si="472"/>
        <v/>
      </c>
      <c r="AM1044" s="375" t="str">
        <f t="shared" si="473"/>
        <v/>
      </c>
      <c r="AN1044" s="376" t="str">
        <f>IF(AF1044="","",IF(OR(AH1044="",AH1044="-"),"－",IF(OR(AM1044=8,AM1044=9),"",IF(OR(AJ1044=3,AJ1044=4,AJ1044=5,AJ1044=6),VLOOKUP(AH1044,INDEX((係数_バス貨物_ガソリン,係数_バス貨物_CNG,係数_バス貨物_軽油,係数_バス貨物_メタノール,係数_バス貨物_LPG),MATCH(AL1044,【参考】排出ガスレベル!$AI$4:$AI$671,1),1,AR1044):INDEX((係数_バス貨物_ガソリン,係数_バス貨物_CNG,係数_バス貨物_軽油,係数_バス貨物_メタノール,係数_バス貨物_LPG),MATCH(AL1044+1,【参考】排出ガスレベル!$AI$4:$AI$671,1)-1,5,AR1044),2,FALSE),IF(OR(AJ1044=1,AJ1044=2),VLOOKUP(AH1044,INDEX((係数_乗用_ガソリン,係数_乗用_CNG,係数_乗用_軽油,係数_乗用_メタノール,係数_乗用_LPG),1,1,AR1044):INDEX((係数_乗用_ガソリン,係数_乗用_CNG,係数_乗用_軽油,係数_乗用_メタノール,係数_乗用_LPG),125,5,AR1044),2,FALSE))))))</f>
        <v/>
      </c>
      <c r="AO1044" s="376" t="str">
        <f>IF(T1044="","",IF(OR(AH1044="",AH1044="-"),"－",IF(OR(AM1044=8,AM1044=9),"",IF(OR(AJ1044=3,AJ1044=4,AJ1044=5,AJ1044=6),VLOOKUP(AH1044,INDEX((係数_バス貨物_ガソリン,係数_バス貨物_CNG,係数_バス貨物_軽油,係数_バス貨物_メタノール,係数_バス貨物_LPG),MATCH(AL1044,【参考】排出ガスレベル!$AI$4:$AI$671,1),1,AR1044):INDEX((係数_バス貨物_ガソリン,係数_バス貨物_CNG,係数_バス貨物_軽油,係数_バス貨物_メタノール,係数_バス貨物_LPG),MATCH(AL1044+1,【参考】排出ガスレベル!$AI$4:$AI$671,1)-1,5,AR1044),3,FALSE),IF(OR(AJ1044=1,AJ1044=2),VLOOKUP(AH1044,INDEX((係数_乗用_ガソリン,係数_乗用_CNG,係数_乗用_軽油,係数_乗用_メタノール,係数_乗用_LPG),1,1,AR1044):INDEX((係数_乗用_ガソリン,係数_乗用_CNG,係数_乗用_軽油,係数_乗用_メタノール,係数_乗用_LPG),125,5,AR1044),3,FALSE))))))</f>
        <v/>
      </c>
      <c r="AP1044" s="375" t="str">
        <f t="shared" si="474"/>
        <v/>
      </c>
      <c r="AQ1044" s="444" t="str">
        <f t="shared" si="475"/>
        <v/>
      </c>
      <c r="AR1044" s="375" t="str">
        <f t="shared" si="478"/>
        <v/>
      </c>
      <c r="AS1044" s="377" t="str">
        <f t="shared" si="476"/>
        <v/>
      </c>
      <c r="AT1044" s="378" t="str">
        <f t="shared" si="477"/>
        <v/>
      </c>
      <c r="AX1044" s="625" t="b">
        <f t="shared" si="479"/>
        <v>0</v>
      </c>
      <c r="AY1044" s="7" t="str">
        <f t="shared" si="480"/>
        <v>FALSEFALSEFALSE</v>
      </c>
      <c r="AZ1044" s="626">
        <f t="shared" si="456"/>
        <v>0</v>
      </c>
      <c r="BA1044" s="627" t="str">
        <f t="shared" si="457"/>
        <v/>
      </c>
      <c r="BB1044" s="627">
        <f t="shared" si="458"/>
        <v>0</v>
      </c>
      <c r="BC1044" s="690" t="str">
        <f t="shared" si="459"/>
        <v/>
      </c>
    </row>
    <row r="1045" spans="1:55">
      <c r="A1045" s="381">
        <v>989</v>
      </c>
      <c r="B1045" s="117"/>
      <c r="C1045" s="288"/>
      <c r="D1045" s="289"/>
      <c r="E1045" s="289"/>
      <c r="F1045" s="290"/>
      <c r="G1045" s="292"/>
      <c r="H1045" s="116"/>
      <c r="I1045" s="292"/>
      <c r="J1045" s="116"/>
      <c r="K1045" s="370" t="str">
        <f t="shared" si="450"/>
        <v/>
      </c>
      <c r="L1045" s="370">
        <f t="shared" si="451"/>
        <v>0</v>
      </c>
      <c r="M1045" s="370">
        <f t="shared" si="452"/>
        <v>0</v>
      </c>
      <c r="N1045" s="371" t="str">
        <f t="shared" si="460"/>
        <v/>
      </c>
      <c r="O1045" s="371" t="str">
        <f t="shared" si="461"/>
        <v/>
      </c>
      <c r="P1045" s="371" t="str">
        <f t="shared" si="462"/>
        <v/>
      </c>
      <c r="Q1045" s="371" t="str">
        <f t="shared" si="463"/>
        <v/>
      </c>
      <c r="R1045" s="371" t="str">
        <f t="shared" si="464"/>
        <v/>
      </c>
      <c r="S1045" s="371" t="str">
        <f t="shared" si="465"/>
        <v/>
      </c>
      <c r="T1045" s="443" t="str">
        <f t="shared" si="453"/>
        <v/>
      </c>
      <c r="U1045" s="539"/>
      <c r="V1045" s="117"/>
      <c r="W1045" s="118"/>
      <c r="X1045" s="119"/>
      <c r="Y1045" s="120"/>
      <c r="Z1045" s="122"/>
      <c r="AA1045" s="121"/>
      <c r="AB1045" s="443" t="str">
        <f t="shared" si="454"/>
        <v/>
      </c>
      <c r="AC1045" s="734" t="str">
        <f t="shared" si="455"/>
        <v/>
      </c>
      <c r="AD1045" s="372"/>
      <c r="AE1045" s="485"/>
      <c r="AF1045" s="373" t="str">
        <f t="shared" si="466"/>
        <v/>
      </c>
      <c r="AG1045" s="373" t="str">
        <f t="shared" si="467"/>
        <v/>
      </c>
      <c r="AH1045" s="374" t="str">
        <f t="shared" si="468"/>
        <v/>
      </c>
      <c r="AI1045" s="375" t="str">
        <f t="shared" si="469"/>
        <v/>
      </c>
      <c r="AJ1045" s="375" t="str">
        <f t="shared" si="470"/>
        <v/>
      </c>
      <c r="AK1045" s="375" t="str">
        <f t="shared" si="471"/>
        <v/>
      </c>
      <c r="AL1045" s="375" t="str">
        <f t="shared" si="472"/>
        <v/>
      </c>
      <c r="AM1045" s="375" t="str">
        <f t="shared" si="473"/>
        <v/>
      </c>
      <c r="AN1045" s="376" t="str">
        <f>IF(AF1045="","",IF(OR(AH1045="",AH1045="-"),"－",IF(OR(AM1045=8,AM1045=9),"",IF(OR(AJ1045=3,AJ1045=4,AJ1045=5,AJ1045=6),VLOOKUP(AH1045,INDEX((係数_バス貨物_ガソリン,係数_バス貨物_CNG,係数_バス貨物_軽油,係数_バス貨物_メタノール,係数_バス貨物_LPG),MATCH(AL1045,【参考】排出ガスレベル!$AI$4:$AI$671,1),1,AR1045):INDEX((係数_バス貨物_ガソリン,係数_バス貨物_CNG,係数_バス貨物_軽油,係数_バス貨物_メタノール,係数_バス貨物_LPG),MATCH(AL1045+1,【参考】排出ガスレベル!$AI$4:$AI$671,1)-1,5,AR1045),2,FALSE),IF(OR(AJ1045=1,AJ1045=2),VLOOKUP(AH1045,INDEX((係数_乗用_ガソリン,係数_乗用_CNG,係数_乗用_軽油,係数_乗用_メタノール,係数_乗用_LPG),1,1,AR1045):INDEX((係数_乗用_ガソリン,係数_乗用_CNG,係数_乗用_軽油,係数_乗用_メタノール,係数_乗用_LPG),125,5,AR1045),2,FALSE))))))</f>
        <v/>
      </c>
      <c r="AO1045" s="376" t="str">
        <f>IF(T1045="","",IF(OR(AH1045="",AH1045="-"),"－",IF(OR(AM1045=8,AM1045=9),"",IF(OR(AJ1045=3,AJ1045=4,AJ1045=5,AJ1045=6),VLOOKUP(AH1045,INDEX((係数_バス貨物_ガソリン,係数_バス貨物_CNG,係数_バス貨物_軽油,係数_バス貨物_メタノール,係数_バス貨物_LPG),MATCH(AL1045,【参考】排出ガスレベル!$AI$4:$AI$671,1),1,AR1045):INDEX((係数_バス貨物_ガソリン,係数_バス貨物_CNG,係数_バス貨物_軽油,係数_バス貨物_メタノール,係数_バス貨物_LPG),MATCH(AL1045+1,【参考】排出ガスレベル!$AI$4:$AI$671,1)-1,5,AR1045),3,FALSE),IF(OR(AJ1045=1,AJ1045=2),VLOOKUP(AH1045,INDEX((係数_乗用_ガソリン,係数_乗用_CNG,係数_乗用_軽油,係数_乗用_メタノール,係数_乗用_LPG),1,1,AR1045):INDEX((係数_乗用_ガソリン,係数_乗用_CNG,係数_乗用_軽油,係数_乗用_メタノール,係数_乗用_LPG),125,5,AR1045),3,FALSE))))))</f>
        <v/>
      </c>
      <c r="AP1045" s="375" t="str">
        <f t="shared" si="474"/>
        <v/>
      </c>
      <c r="AQ1045" s="444" t="str">
        <f t="shared" si="475"/>
        <v/>
      </c>
      <c r="AR1045" s="375" t="str">
        <f t="shared" si="478"/>
        <v/>
      </c>
      <c r="AS1045" s="377" t="str">
        <f t="shared" si="476"/>
        <v/>
      </c>
      <c r="AT1045" s="378" t="str">
        <f t="shared" si="477"/>
        <v/>
      </c>
      <c r="AX1045" s="625" t="b">
        <f t="shared" si="479"/>
        <v>0</v>
      </c>
      <c r="AY1045" s="7" t="str">
        <f t="shared" si="480"/>
        <v>FALSEFALSEFALSE</v>
      </c>
      <c r="AZ1045" s="626">
        <f t="shared" si="456"/>
        <v>0</v>
      </c>
      <c r="BA1045" s="627" t="str">
        <f t="shared" si="457"/>
        <v/>
      </c>
      <c r="BB1045" s="627">
        <f t="shared" si="458"/>
        <v>0</v>
      </c>
      <c r="BC1045" s="690" t="str">
        <f t="shared" si="459"/>
        <v/>
      </c>
    </row>
    <row r="1046" spans="1:55">
      <c r="A1046" s="381">
        <v>990</v>
      </c>
      <c r="B1046" s="117"/>
      <c r="C1046" s="288"/>
      <c r="D1046" s="289"/>
      <c r="E1046" s="289"/>
      <c r="F1046" s="290"/>
      <c r="G1046" s="292"/>
      <c r="H1046" s="116"/>
      <c r="I1046" s="292"/>
      <c r="J1046" s="116"/>
      <c r="K1046" s="370" t="str">
        <f t="shared" si="450"/>
        <v/>
      </c>
      <c r="L1046" s="370">
        <f t="shared" si="451"/>
        <v>0</v>
      </c>
      <c r="M1046" s="370">
        <f t="shared" si="452"/>
        <v>0</v>
      </c>
      <c r="N1046" s="371" t="str">
        <f t="shared" si="460"/>
        <v/>
      </c>
      <c r="O1046" s="371" t="str">
        <f t="shared" si="461"/>
        <v/>
      </c>
      <c r="P1046" s="371" t="str">
        <f t="shared" si="462"/>
        <v/>
      </c>
      <c r="Q1046" s="371" t="str">
        <f t="shared" si="463"/>
        <v/>
      </c>
      <c r="R1046" s="371" t="str">
        <f t="shared" si="464"/>
        <v/>
      </c>
      <c r="S1046" s="371" t="str">
        <f t="shared" si="465"/>
        <v/>
      </c>
      <c r="T1046" s="443" t="str">
        <f t="shared" si="453"/>
        <v/>
      </c>
      <c r="U1046" s="539"/>
      <c r="V1046" s="117"/>
      <c r="W1046" s="118"/>
      <c r="X1046" s="119"/>
      <c r="Y1046" s="120"/>
      <c r="Z1046" s="122"/>
      <c r="AA1046" s="121"/>
      <c r="AB1046" s="443" t="str">
        <f t="shared" si="454"/>
        <v/>
      </c>
      <c r="AC1046" s="734" t="str">
        <f t="shared" si="455"/>
        <v/>
      </c>
      <c r="AD1046" s="372"/>
      <c r="AE1046" s="485"/>
      <c r="AF1046" s="373" t="str">
        <f t="shared" si="466"/>
        <v/>
      </c>
      <c r="AG1046" s="373" t="str">
        <f t="shared" si="467"/>
        <v/>
      </c>
      <c r="AH1046" s="374" t="str">
        <f t="shared" si="468"/>
        <v/>
      </c>
      <c r="AI1046" s="375" t="str">
        <f t="shared" si="469"/>
        <v/>
      </c>
      <c r="AJ1046" s="375" t="str">
        <f t="shared" si="470"/>
        <v/>
      </c>
      <c r="AK1046" s="375" t="str">
        <f t="shared" si="471"/>
        <v/>
      </c>
      <c r="AL1046" s="375" t="str">
        <f t="shared" si="472"/>
        <v/>
      </c>
      <c r="AM1046" s="375" t="str">
        <f t="shared" si="473"/>
        <v/>
      </c>
      <c r="AN1046" s="376" t="str">
        <f>IF(AF1046="","",IF(OR(AH1046="",AH1046="-"),"－",IF(OR(AM1046=8,AM1046=9),"",IF(OR(AJ1046=3,AJ1046=4,AJ1046=5,AJ1046=6),VLOOKUP(AH1046,INDEX((係数_バス貨物_ガソリン,係数_バス貨物_CNG,係数_バス貨物_軽油,係数_バス貨物_メタノール,係数_バス貨物_LPG),MATCH(AL1046,【参考】排出ガスレベル!$AI$4:$AI$671,1),1,AR1046):INDEX((係数_バス貨物_ガソリン,係数_バス貨物_CNG,係数_バス貨物_軽油,係数_バス貨物_メタノール,係数_バス貨物_LPG),MATCH(AL1046+1,【参考】排出ガスレベル!$AI$4:$AI$671,1)-1,5,AR1046),2,FALSE),IF(OR(AJ1046=1,AJ1046=2),VLOOKUP(AH1046,INDEX((係数_乗用_ガソリン,係数_乗用_CNG,係数_乗用_軽油,係数_乗用_メタノール,係数_乗用_LPG),1,1,AR1046):INDEX((係数_乗用_ガソリン,係数_乗用_CNG,係数_乗用_軽油,係数_乗用_メタノール,係数_乗用_LPG),125,5,AR1046),2,FALSE))))))</f>
        <v/>
      </c>
      <c r="AO1046" s="376" t="str">
        <f>IF(T1046="","",IF(OR(AH1046="",AH1046="-"),"－",IF(OR(AM1046=8,AM1046=9),"",IF(OR(AJ1046=3,AJ1046=4,AJ1046=5,AJ1046=6),VLOOKUP(AH1046,INDEX((係数_バス貨物_ガソリン,係数_バス貨物_CNG,係数_バス貨物_軽油,係数_バス貨物_メタノール,係数_バス貨物_LPG),MATCH(AL1046,【参考】排出ガスレベル!$AI$4:$AI$671,1),1,AR1046):INDEX((係数_バス貨物_ガソリン,係数_バス貨物_CNG,係数_バス貨物_軽油,係数_バス貨物_メタノール,係数_バス貨物_LPG),MATCH(AL1046+1,【参考】排出ガスレベル!$AI$4:$AI$671,1)-1,5,AR1046),3,FALSE),IF(OR(AJ1046=1,AJ1046=2),VLOOKUP(AH1046,INDEX((係数_乗用_ガソリン,係数_乗用_CNG,係数_乗用_軽油,係数_乗用_メタノール,係数_乗用_LPG),1,1,AR1046):INDEX((係数_乗用_ガソリン,係数_乗用_CNG,係数_乗用_軽油,係数_乗用_メタノール,係数_乗用_LPG),125,5,AR1046),3,FALSE))))))</f>
        <v/>
      </c>
      <c r="AP1046" s="375" t="str">
        <f t="shared" si="474"/>
        <v/>
      </c>
      <c r="AQ1046" s="444" t="str">
        <f t="shared" si="475"/>
        <v/>
      </c>
      <c r="AR1046" s="375" t="str">
        <f t="shared" si="478"/>
        <v/>
      </c>
      <c r="AS1046" s="377" t="str">
        <f t="shared" si="476"/>
        <v/>
      </c>
      <c r="AT1046" s="378" t="str">
        <f t="shared" si="477"/>
        <v/>
      </c>
      <c r="AX1046" s="625" t="b">
        <f t="shared" si="479"/>
        <v>0</v>
      </c>
      <c r="AY1046" s="7" t="str">
        <f t="shared" si="480"/>
        <v>FALSEFALSEFALSE</v>
      </c>
      <c r="AZ1046" s="626">
        <f t="shared" si="456"/>
        <v>0</v>
      </c>
      <c r="BA1046" s="627" t="str">
        <f t="shared" si="457"/>
        <v/>
      </c>
      <c r="BB1046" s="627">
        <f t="shared" si="458"/>
        <v>0</v>
      </c>
      <c r="BC1046" s="690" t="str">
        <f t="shared" si="459"/>
        <v/>
      </c>
    </row>
    <row r="1047" spans="1:55">
      <c r="A1047" s="381">
        <v>991</v>
      </c>
      <c r="B1047" s="117"/>
      <c r="C1047" s="288"/>
      <c r="D1047" s="289"/>
      <c r="E1047" s="289"/>
      <c r="F1047" s="290"/>
      <c r="G1047" s="292"/>
      <c r="H1047" s="116"/>
      <c r="I1047" s="292"/>
      <c r="J1047" s="116"/>
      <c r="K1047" s="370" t="str">
        <f t="shared" si="450"/>
        <v/>
      </c>
      <c r="L1047" s="370">
        <f t="shared" si="451"/>
        <v>0</v>
      </c>
      <c r="M1047" s="370">
        <f t="shared" si="452"/>
        <v>0</v>
      </c>
      <c r="N1047" s="371" t="str">
        <f t="shared" si="460"/>
        <v/>
      </c>
      <c r="O1047" s="371" t="str">
        <f t="shared" si="461"/>
        <v/>
      </c>
      <c r="P1047" s="371" t="str">
        <f t="shared" si="462"/>
        <v/>
      </c>
      <c r="Q1047" s="371" t="str">
        <f t="shared" si="463"/>
        <v/>
      </c>
      <c r="R1047" s="371" t="str">
        <f t="shared" si="464"/>
        <v/>
      </c>
      <c r="S1047" s="371" t="str">
        <f t="shared" si="465"/>
        <v/>
      </c>
      <c r="T1047" s="443" t="str">
        <f t="shared" si="453"/>
        <v/>
      </c>
      <c r="U1047" s="539"/>
      <c r="V1047" s="117"/>
      <c r="W1047" s="118"/>
      <c r="X1047" s="119"/>
      <c r="Y1047" s="120"/>
      <c r="Z1047" s="122"/>
      <c r="AA1047" s="121"/>
      <c r="AB1047" s="443" t="str">
        <f t="shared" si="454"/>
        <v/>
      </c>
      <c r="AC1047" s="734" t="str">
        <f t="shared" si="455"/>
        <v/>
      </c>
      <c r="AD1047" s="372"/>
      <c r="AE1047" s="485"/>
      <c r="AF1047" s="373" t="str">
        <f t="shared" si="466"/>
        <v/>
      </c>
      <c r="AG1047" s="373" t="str">
        <f t="shared" si="467"/>
        <v/>
      </c>
      <c r="AH1047" s="374" t="str">
        <f t="shared" si="468"/>
        <v/>
      </c>
      <c r="AI1047" s="375" t="str">
        <f t="shared" si="469"/>
        <v/>
      </c>
      <c r="AJ1047" s="375" t="str">
        <f t="shared" si="470"/>
        <v/>
      </c>
      <c r="AK1047" s="375" t="str">
        <f t="shared" si="471"/>
        <v/>
      </c>
      <c r="AL1047" s="375" t="str">
        <f t="shared" si="472"/>
        <v/>
      </c>
      <c r="AM1047" s="375" t="str">
        <f t="shared" si="473"/>
        <v/>
      </c>
      <c r="AN1047" s="376" t="str">
        <f>IF(AF1047="","",IF(OR(AH1047="",AH1047="-"),"－",IF(OR(AM1047=8,AM1047=9),"",IF(OR(AJ1047=3,AJ1047=4,AJ1047=5,AJ1047=6),VLOOKUP(AH1047,INDEX((係数_バス貨物_ガソリン,係数_バス貨物_CNG,係数_バス貨物_軽油,係数_バス貨物_メタノール,係数_バス貨物_LPG),MATCH(AL1047,【参考】排出ガスレベル!$AI$4:$AI$671,1),1,AR1047):INDEX((係数_バス貨物_ガソリン,係数_バス貨物_CNG,係数_バス貨物_軽油,係数_バス貨物_メタノール,係数_バス貨物_LPG),MATCH(AL1047+1,【参考】排出ガスレベル!$AI$4:$AI$671,1)-1,5,AR1047),2,FALSE),IF(OR(AJ1047=1,AJ1047=2),VLOOKUP(AH1047,INDEX((係数_乗用_ガソリン,係数_乗用_CNG,係数_乗用_軽油,係数_乗用_メタノール,係数_乗用_LPG),1,1,AR1047):INDEX((係数_乗用_ガソリン,係数_乗用_CNG,係数_乗用_軽油,係数_乗用_メタノール,係数_乗用_LPG),125,5,AR1047),2,FALSE))))))</f>
        <v/>
      </c>
      <c r="AO1047" s="376" t="str">
        <f>IF(T1047="","",IF(OR(AH1047="",AH1047="-"),"－",IF(OR(AM1047=8,AM1047=9),"",IF(OR(AJ1047=3,AJ1047=4,AJ1047=5,AJ1047=6),VLOOKUP(AH1047,INDEX((係数_バス貨物_ガソリン,係数_バス貨物_CNG,係数_バス貨物_軽油,係数_バス貨物_メタノール,係数_バス貨物_LPG),MATCH(AL1047,【参考】排出ガスレベル!$AI$4:$AI$671,1),1,AR1047):INDEX((係数_バス貨物_ガソリン,係数_バス貨物_CNG,係数_バス貨物_軽油,係数_バス貨物_メタノール,係数_バス貨物_LPG),MATCH(AL1047+1,【参考】排出ガスレベル!$AI$4:$AI$671,1)-1,5,AR1047),3,FALSE),IF(OR(AJ1047=1,AJ1047=2),VLOOKUP(AH1047,INDEX((係数_乗用_ガソリン,係数_乗用_CNG,係数_乗用_軽油,係数_乗用_メタノール,係数_乗用_LPG),1,1,AR1047):INDEX((係数_乗用_ガソリン,係数_乗用_CNG,係数_乗用_軽油,係数_乗用_メタノール,係数_乗用_LPG),125,5,AR1047),3,FALSE))))))</f>
        <v/>
      </c>
      <c r="AP1047" s="375" t="str">
        <f t="shared" si="474"/>
        <v/>
      </c>
      <c r="AQ1047" s="444" t="str">
        <f t="shared" si="475"/>
        <v/>
      </c>
      <c r="AR1047" s="375" t="str">
        <f t="shared" si="478"/>
        <v/>
      </c>
      <c r="AS1047" s="377" t="str">
        <f t="shared" si="476"/>
        <v/>
      </c>
      <c r="AT1047" s="378" t="str">
        <f t="shared" si="477"/>
        <v/>
      </c>
      <c r="AX1047" s="625" t="b">
        <f t="shared" si="479"/>
        <v>0</v>
      </c>
      <c r="AY1047" s="7" t="str">
        <f t="shared" si="480"/>
        <v>FALSEFALSEFALSE</v>
      </c>
      <c r="AZ1047" s="626">
        <f t="shared" si="456"/>
        <v>0</v>
      </c>
      <c r="BA1047" s="627" t="str">
        <f t="shared" si="457"/>
        <v/>
      </c>
      <c r="BB1047" s="627">
        <f t="shared" si="458"/>
        <v>0</v>
      </c>
      <c r="BC1047" s="690" t="str">
        <f t="shared" si="459"/>
        <v/>
      </c>
    </row>
    <row r="1048" spans="1:55">
      <c r="A1048" s="381">
        <v>992</v>
      </c>
      <c r="B1048" s="117"/>
      <c r="C1048" s="288"/>
      <c r="D1048" s="289"/>
      <c r="E1048" s="289"/>
      <c r="F1048" s="290"/>
      <c r="G1048" s="292"/>
      <c r="H1048" s="116"/>
      <c r="I1048" s="292"/>
      <c r="J1048" s="116"/>
      <c r="K1048" s="370" t="str">
        <f t="shared" si="450"/>
        <v/>
      </c>
      <c r="L1048" s="370">
        <f t="shared" si="451"/>
        <v>0</v>
      </c>
      <c r="M1048" s="370">
        <f t="shared" si="452"/>
        <v>0</v>
      </c>
      <c r="N1048" s="371" t="str">
        <f t="shared" si="460"/>
        <v/>
      </c>
      <c r="O1048" s="371" t="str">
        <f t="shared" si="461"/>
        <v/>
      </c>
      <c r="P1048" s="371" t="str">
        <f t="shared" si="462"/>
        <v/>
      </c>
      <c r="Q1048" s="371" t="str">
        <f t="shared" si="463"/>
        <v/>
      </c>
      <c r="R1048" s="371" t="str">
        <f t="shared" si="464"/>
        <v/>
      </c>
      <c r="S1048" s="371" t="str">
        <f t="shared" si="465"/>
        <v/>
      </c>
      <c r="T1048" s="443" t="str">
        <f t="shared" si="453"/>
        <v/>
      </c>
      <c r="U1048" s="539"/>
      <c r="V1048" s="117"/>
      <c r="W1048" s="118"/>
      <c r="X1048" s="119"/>
      <c r="Y1048" s="120"/>
      <c r="Z1048" s="122"/>
      <c r="AA1048" s="121"/>
      <c r="AB1048" s="443" t="str">
        <f t="shared" si="454"/>
        <v/>
      </c>
      <c r="AC1048" s="734" t="str">
        <f t="shared" si="455"/>
        <v/>
      </c>
      <c r="AD1048" s="372"/>
      <c r="AE1048" s="485"/>
      <c r="AF1048" s="373" t="str">
        <f t="shared" si="466"/>
        <v/>
      </c>
      <c r="AG1048" s="373" t="str">
        <f t="shared" si="467"/>
        <v/>
      </c>
      <c r="AH1048" s="374" t="str">
        <f t="shared" si="468"/>
        <v/>
      </c>
      <c r="AI1048" s="375" t="str">
        <f t="shared" si="469"/>
        <v/>
      </c>
      <c r="AJ1048" s="375" t="str">
        <f t="shared" si="470"/>
        <v/>
      </c>
      <c r="AK1048" s="375" t="str">
        <f t="shared" si="471"/>
        <v/>
      </c>
      <c r="AL1048" s="375" t="str">
        <f t="shared" si="472"/>
        <v/>
      </c>
      <c r="AM1048" s="375" t="str">
        <f t="shared" si="473"/>
        <v/>
      </c>
      <c r="AN1048" s="376" t="str">
        <f>IF(AF1048="","",IF(OR(AH1048="",AH1048="-"),"－",IF(OR(AM1048=8,AM1048=9),"",IF(OR(AJ1048=3,AJ1048=4,AJ1048=5,AJ1048=6),VLOOKUP(AH1048,INDEX((係数_バス貨物_ガソリン,係数_バス貨物_CNG,係数_バス貨物_軽油,係数_バス貨物_メタノール,係数_バス貨物_LPG),MATCH(AL1048,【参考】排出ガスレベル!$AI$4:$AI$671,1),1,AR1048):INDEX((係数_バス貨物_ガソリン,係数_バス貨物_CNG,係数_バス貨物_軽油,係数_バス貨物_メタノール,係数_バス貨物_LPG),MATCH(AL1048+1,【参考】排出ガスレベル!$AI$4:$AI$671,1)-1,5,AR1048),2,FALSE),IF(OR(AJ1048=1,AJ1048=2),VLOOKUP(AH1048,INDEX((係数_乗用_ガソリン,係数_乗用_CNG,係数_乗用_軽油,係数_乗用_メタノール,係数_乗用_LPG),1,1,AR1048):INDEX((係数_乗用_ガソリン,係数_乗用_CNG,係数_乗用_軽油,係数_乗用_メタノール,係数_乗用_LPG),125,5,AR1048),2,FALSE))))))</f>
        <v/>
      </c>
      <c r="AO1048" s="376" t="str">
        <f>IF(T1048="","",IF(OR(AH1048="",AH1048="-"),"－",IF(OR(AM1048=8,AM1048=9),"",IF(OR(AJ1048=3,AJ1048=4,AJ1048=5,AJ1048=6),VLOOKUP(AH1048,INDEX((係数_バス貨物_ガソリン,係数_バス貨物_CNG,係数_バス貨物_軽油,係数_バス貨物_メタノール,係数_バス貨物_LPG),MATCH(AL1048,【参考】排出ガスレベル!$AI$4:$AI$671,1),1,AR1048):INDEX((係数_バス貨物_ガソリン,係数_バス貨物_CNG,係数_バス貨物_軽油,係数_バス貨物_メタノール,係数_バス貨物_LPG),MATCH(AL1048+1,【参考】排出ガスレベル!$AI$4:$AI$671,1)-1,5,AR1048),3,FALSE),IF(OR(AJ1048=1,AJ1048=2),VLOOKUP(AH1048,INDEX((係数_乗用_ガソリン,係数_乗用_CNG,係数_乗用_軽油,係数_乗用_メタノール,係数_乗用_LPG),1,1,AR1048):INDEX((係数_乗用_ガソリン,係数_乗用_CNG,係数_乗用_軽油,係数_乗用_メタノール,係数_乗用_LPG),125,5,AR1048),3,FALSE))))))</f>
        <v/>
      </c>
      <c r="AP1048" s="375" t="str">
        <f t="shared" si="474"/>
        <v/>
      </c>
      <c r="AQ1048" s="444" t="str">
        <f t="shared" si="475"/>
        <v/>
      </c>
      <c r="AR1048" s="375" t="str">
        <f t="shared" si="478"/>
        <v/>
      </c>
      <c r="AS1048" s="377" t="str">
        <f t="shared" si="476"/>
        <v/>
      </c>
      <c r="AT1048" s="378" t="str">
        <f t="shared" si="477"/>
        <v/>
      </c>
      <c r="AX1048" s="625" t="b">
        <f t="shared" si="479"/>
        <v>0</v>
      </c>
      <c r="AY1048" s="7" t="str">
        <f t="shared" si="480"/>
        <v>FALSEFALSEFALSE</v>
      </c>
      <c r="AZ1048" s="626">
        <f t="shared" si="456"/>
        <v>0</v>
      </c>
      <c r="BA1048" s="627" t="str">
        <f t="shared" si="457"/>
        <v/>
      </c>
      <c r="BB1048" s="627">
        <f t="shared" si="458"/>
        <v>0</v>
      </c>
      <c r="BC1048" s="690" t="str">
        <f t="shared" si="459"/>
        <v/>
      </c>
    </row>
    <row r="1049" spans="1:55">
      <c r="A1049" s="381">
        <v>993</v>
      </c>
      <c r="B1049" s="117"/>
      <c r="C1049" s="288"/>
      <c r="D1049" s="289"/>
      <c r="E1049" s="289"/>
      <c r="F1049" s="290"/>
      <c r="G1049" s="292"/>
      <c r="H1049" s="116"/>
      <c r="I1049" s="292"/>
      <c r="J1049" s="116"/>
      <c r="K1049" s="370" t="str">
        <f t="shared" si="450"/>
        <v/>
      </c>
      <c r="L1049" s="370">
        <f t="shared" si="451"/>
        <v>0</v>
      </c>
      <c r="M1049" s="370">
        <f t="shared" si="452"/>
        <v>0</v>
      </c>
      <c r="N1049" s="371" t="str">
        <f t="shared" si="460"/>
        <v/>
      </c>
      <c r="O1049" s="371" t="str">
        <f t="shared" si="461"/>
        <v/>
      </c>
      <c r="P1049" s="371" t="str">
        <f t="shared" si="462"/>
        <v/>
      </c>
      <c r="Q1049" s="371" t="str">
        <f t="shared" si="463"/>
        <v/>
      </c>
      <c r="R1049" s="371" t="str">
        <f t="shared" si="464"/>
        <v/>
      </c>
      <c r="S1049" s="371" t="str">
        <f t="shared" si="465"/>
        <v/>
      </c>
      <c r="T1049" s="443" t="str">
        <f t="shared" si="453"/>
        <v/>
      </c>
      <c r="U1049" s="539"/>
      <c r="V1049" s="117"/>
      <c r="W1049" s="118"/>
      <c r="X1049" s="119"/>
      <c r="Y1049" s="120"/>
      <c r="Z1049" s="122"/>
      <c r="AA1049" s="121"/>
      <c r="AB1049" s="443" t="str">
        <f t="shared" si="454"/>
        <v/>
      </c>
      <c r="AC1049" s="734" t="str">
        <f t="shared" si="455"/>
        <v/>
      </c>
      <c r="AD1049" s="372"/>
      <c r="AE1049" s="485"/>
      <c r="AF1049" s="373" t="str">
        <f t="shared" si="466"/>
        <v/>
      </c>
      <c r="AG1049" s="373" t="str">
        <f t="shared" si="467"/>
        <v/>
      </c>
      <c r="AH1049" s="374" t="str">
        <f t="shared" si="468"/>
        <v/>
      </c>
      <c r="AI1049" s="375" t="str">
        <f t="shared" si="469"/>
        <v/>
      </c>
      <c r="AJ1049" s="375" t="str">
        <f t="shared" si="470"/>
        <v/>
      </c>
      <c r="AK1049" s="375" t="str">
        <f t="shared" si="471"/>
        <v/>
      </c>
      <c r="AL1049" s="375" t="str">
        <f t="shared" si="472"/>
        <v/>
      </c>
      <c r="AM1049" s="375" t="str">
        <f t="shared" si="473"/>
        <v/>
      </c>
      <c r="AN1049" s="376" t="str">
        <f>IF(AF1049="","",IF(OR(AH1049="",AH1049="-"),"－",IF(OR(AM1049=8,AM1049=9),"",IF(OR(AJ1049=3,AJ1049=4,AJ1049=5,AJ1049=6),VLOOKUP(AH1049,INDEX((係数_バス貨物_ガソリン,係数_バス貨物_CNG,係数_バス貨物_軽油,係数_バス貨物_メタノール,係数_バス貨物_LPG),MATCH(AL1049,【参考】排出ガスレベル!$AI$4:$AI$671,1),1,AR1049):INDEX((係数_バス貨物_ガソリン,係数_バス貨物_CNG,係数_バス貨物_軽油,係数_バス貨物_メタノール,係数_バス貨物_LPG),MATCH(AL1049+1,【参考】排出ガスレベル!$AI$4:$AI$671,1)-1,5,AR1049),2,FALSE),IF(OR(AJ1049=1,AJ1049=2),VLOOKUP(AH1049,INDEX((係数_乗用_ガソリン,係数_乗用_CNG,係数_乗用_軽油,係数_乗用_メタノール,係数_乗用_LPG),1,1,AR1049):INDEX((係数_乗用_ガソリン,係数_乗用_CNG,係数_乗用_軽油,係数_乗用_メタノール,係数_乗用_LPG),125,5,AR1049),2,FALSE))))))</f>
        <v/>
      </c>
      <c r="AO1049" s="376" t="str">
        <f>IF(T1049="","",IF(OR(AH1049="",AH1049="-"),"－",IF(OR(AM1049=8,AM1049=9),"",IF(OR(AJ1049=3,AJ1049=4,AJ1049=5,AJ1049=6),VLOOKUP(AH1049,INDEX((係数_バス貨物_ガソリン,係数_バス貨物_CNG,係数_バス貨物_軽油,係数_バス貨物_メタノール,係数_バス貨物_LPG),MATCH(AL1049,【参考】排出ガスレベル!$AI$4:$AI$671,1),1,AR1049):INDEX((係数_バス貨物_ガソリン,係数_バス貨物_CNG,係数_バス貨物_軽油,係数_バス貨物_メタノール,係数_バス貨物_LPG),MATCH(AL1049+1,【参考】排出ガスレベル!$AI$4:$AI$671,1)-1,5,AR1049),3,FALSE),IF(OR(AJ1049=1,AJ1049=2),VLOOKUP(AH1049,INDEX((係数_乗用_ガソリン,係数_乗用_CNG,係数_乗用_軽油,係数_乗用_メタノール,係数_乗用_LPG),1,1,AR1049):INDEX((係数_乗用_ガソリン,係数_乗用_CNG,係数_乗用_軽油,係数_乗用_メタノール,係数_乗用_LPG),125,5,AR1049),3,FALSE))))))</f>
        <v/>
      </c>
      <c r="AP1049" s="375" t="str">
        <f t="shared" si="474"/>
        <v/>
      </c>
      <c r="AQ1049" s="444" t="str">
        <f t="shared" si="475"/>
        <v/>
      </c>
      <c r="AR1049" s="375" t="str">
        <f t="shared" si="478"/>
        <v/>
      </c>
      <c r="AS1049" s="377" t="str">
        <f t="shared" si="476"/>
        <v/>
      </c>
      <c r="AT1049" s="378" t="str">
        <f t="shared" si="477"/>
        <v/>
      </c>
      <c r="AX1049" s="625" t="b">
        <f t="shared" si="479"/>
        <v>0</v>
      </c>
      <c r="AY1049" s="7" t="str">
        <f t="shared" si="480"/>
        <v>FALSEFALSEFALSE</v>
      </c>
      <c r="AZ1049" s="626">
        <f t="shared" si="456"/>
        <v>0</v>
      </c>
      <c r="BA1049" s="627" t="str">
        <f t="shared" si="457"/>
        <v/>
      </c>
      <c r="BB1049" s="627">
        <f t="shared" si="458"/>
        <v>0</v>
      </c>
      <c r="BC1049" s="690" t="str">
        <f t="shared" si="459"/>
        <v/>
      </c>
    </row>
    <row r="1050" spans="1:55">
      <c r="A1050" s="381">
        <v>994</v>
      </c>
      <c r="B1050" s="117"/>
      <c r="C1050" s="288"/>
      <c r="D1050" s="289"/>
      <c r="E1050" s="289"/>
      <c r="F1050" s="290"/>
      <c r="G1050" s="292"/>
      <c r="H1050" s="116"/>
      <c r="I1050" s="292"/>
      <c r="J1050" s="116"/>
      <c r="K1050" s="370" t="str">
        <f t="shared" si="450"/>
        <v/>
      </c>
      <c r="L1050" s="370">
        <f t="shared" si="451"/>
        <v>0</v>
      </c>
      <c r="M1050" s="370">
        <f t="shared" si="452"/>
        <v>0</v>
      </c>
      <c r="N1050" s="371" t="str">
        <f t="shared" si="460"/>
        <v/>
      </c>
      <c r="O1050" s="371" t="str">
        <f t="shared" si="461"/>
        <v/>
      </c>
      <c r="P1050" s="371" t="str">
        <f t="shared" si="462"/>
        <v/>
      </c>
      <c r="Q1050" s="371" t="str">
        <f t="shared" si="463"/>
        <v/>
      </c>
      <c r="R1050" s="371" t="str">
        <f t="shared" si="464"/>
        <v/>
      </c>
      <c r="S1050" s="371" t="str">
        <f t="shared" si="465"/>
        <v/>
      </c>
      <c r="T1050" s="443" t="str">
        <f t="shared" si="453"/>
        <v/>
      </c>
      <c r="U1050" s="539"/>
      <c r="V1050" s="117"/>
      <c r="W1050" s="118"/>
      <c r="X1050" s="119"/>
      <c r="Y1050" s="120"/>
      <c r="Z1050" s="122"/>
      <c r="AA1050" s="121"/>
      <c r="AB1050" s="443" t="str">
        <f t="shared" si="454"/>
        <v/>
      </c>
      <c r="AC1050" s="734" t="str">
        <f t="shared" si="455"/>
        <v/>
      </c>
      <c r="AD1050" s="372"/>
      <c r="AE1050" s="485"/>
      <c r="AF1050" s="373" t="str">
        <f t="shared" si="466"/>
        <v/>
      </c>
      <c r="AG1050" s="373" t="str">
        <f t="shared" si="467"/>
        <v/>
      </c>
      <c r="AH1050" s="374" t="str">
        <f t="shared" si="468"/>
        <v/>
      </c>
      <c r="AI1050" s="375" t="str">
        <f t="shared" si="469"/>
        <v/>
      </c>
      <c r="AJ1050" s="375" t="str">
        <f t="shared" si="470"/>
        <v/>
      </c>
      <c r="AK1050" s="375" t="str">
        <f t="shared" si="471"/>
        <v/>
      </c>
      <c r="AL1050" s="375" t="str">
        <f t="shared" si="472"/>
        <v/>
      </c>
      <c r="AM1050" s="375" t="str">
        <f t="shared" si="473"/>
        <v/>
      </c>
      <c r="AN1050" s="376" t="str">
        <f>IF(AF1050="","",IF(OR(AH1050="",AH1050="-"),"－",IF(OR(AM1050=8,AM1050=9),"",IF(OR(AJ1050=3,AJ1050=4,AJ1050=5,AJ1050=6),VLOOKUP(AH1050,INDEX((係数_バス貨物_ガソリン,係数_バス貨物_CNG,係数_バス貨物_軽油,係数_バス貨物_メタノール,係数_バス貨物_LPG),MATCH(AL1050,【参考】排出ガスレベル!$AI$4:$AI$671,1),1,AR1050):INDEX((係数_バス貨物_ガソリン,係数_バス貨物_CNG,係数_バス貨物_軽油,係数_バス貨物_メタノール,係数_バス貨物_LPG),MATCH(AL1050+1,【参考】排出ガスレベル!$AI$4:$AI$671,1)-1,5,AR1050),2,FALSE),IF(OR(AJ1050=1,AJ1050=2),VLOOKUP(AH1050,INDEX((係数_乗用_ガソリン,係数_乗用_CNG,係数_乗用_軽油,係数_乗用_メタノール,係数_乗用_LPG),1,1,AR1050):INDEX((係数_乗用_ガソリン,係数_乗用_CNG,係数_乗用_軽油,係数_乗用_メタノール,係数_乗用_LPG),125,5,AR1050),2,FALSE))))))</f>
        <v/>
      </c>
      <c r="AO1050" s="376" t="str">
        <f>IF(T1050="","",IF(OR(AH1050="",AH1050="-"),"－",IF(OR(AM1050=8,AM1050=9),"",IF(OR(AJ1050=3,AJ1050=4,AJ1050=5,AJ1050=6),VLOOKUP(AH1050,INDEX((係数_バス貨物_ガソリン,係数_バス貨物_CNG,係数_バス貨物_軽油,係数_バス貨物_メタノール,係数_バス貨物_LPG),MATCH(AL1050,【参考】排出ガスレベル!$AI$4:$AI$671,1),1,AR1050):INDEX((係数_バス貨物_ガソリン,係数_バス貨物_CNG,係数_バス貨物_軽油,係数_バス貨物_メタノール,係数_バス貨物_LPG),MATCH(AL1050+1,【参考】排出ガスレベル!$AI$4:$AI$671,1)-1,5,AR1050),3,FALSE),IF(OR(AJ1050=1,AJ1050=2),VLOOKUP(AH1050,INDEX((係数_乗用_ガソリン,係数_乗用_CNG,係数_乗用_軽油,係数_乗用_メタノール,係数_乗用_LPG),1,1,AR1050):INDEX((係数_乗用_ガソリン,係数_乗用_CNG,係数_乗用_軽油,係数_乗用_メタノール,係数_乗用_LPG),125,5,AR1050),3,FALSE))))))</f>
        <v/>
      </c>
      <c r="AP1050" s="375" t="str">
        <f t="shared" si="474"/>
        <v/>
      </c>
      <c r="AQ1050" s="444" t="str">
        <f t="shared" si="475"/>
        <v/>
      </c>
      <c r="AR1050" s="375" t="str">
        <f t="shared" si="478"/>
        <v/>
      </c>
      <c r="AS1050" s="377" t="str">
        <f t="shared" si="476"/>
        <v/>
      </c>
      <c r="AT1050" s="378" t="str">
        <f t="shared" si="477"/>
        <v/>
      </c>
      <c r="AX1050" s="625" t="b">
        <f t="shared" si="479"/>
        <v>0</v>
      </c>
      <c r="AY1050" s="7" t="str">
        <f t="shared" si="480"/>
        <v>FALSEFALSEFALSE</v>
      </c>
      <c r="AZ1050" s="626">
        <f t="shared" si="456"/>
        <v>0</v>
      </c>
      <c r="BA1050" s="627" t="str">
        <f t="shared" si="457"/>
        <v/>
      </c>
      <c r="BB1050" s="627">
        <f t="shared" si="458"/>
        <v>0</v>
      </c>
      <c r="BC1050" s="690" t="str">
        <f t="shared" si="459"/>
        <v/>
      </c>
    </row>
    <row r="1051" spans="1:55">
      <c r="A1051" s="381">
        <v>995</v>
      </c>
      <c r="B1051" s="117"/>
      <c r="C1051" s="288"/>
      <c r="D1051" s="289"/>
      <c r="E1051" s="289"/>
      <c r="F1051" s="290"/>
      <c r="G1051" s="292"/>
      <c r="H1051" s="116"/>
      <c r="I1051" s="292"/>
      <c r="J1051" s="116"/>
      <c r="K1051" s="370" t="str">
        <f t="shared" si="450"/>
        <v/>
      </c>
      <c r="L1051" s="370">
        <f t="shared" si="451"/>
        <v>0</v>
      </c>
      <c r="M1051" s="370">
        <f t="shared" si="452"/>
        <v>0</v>
      </c>
      <c r="N1051" s="371" t="str">
        <f t="shared" si="460"/>
        <v/>
      </c>
      <c r="O1051" s="371" t="str">
        <f t="shared" si="461"/>
        <v/>
      </c>
      <c r="P1051" s="371" t="str">
        <f t="shared" si="462"/>
        <v/>
      </c>
      <c r="Q1051" s="371" t="str">
        <f t="shared" si="463"/>
        <v/>
      </c>
      <c r="R1051" s="371" t="str">
        <f t="shared" si="464"/>
        <v/>
      </c>
      <c r="S1051" s="371" t="str">
        <f t="shared" si="465"/>
        <v/>
      </c>
      <c r="T1051" s="443" t="str">
        <f t="shared" si="453"/>
        <v/>
      </c>
      <c r="U1051" s="539"/>
      <c r="V1051" s="117"/>
      <c r="W1051" s="118"/>
      <c r="X1051" s="119"/>
      <c r="Y1051" s="120"/>
      <c r="Z1051" s="122"/>
      <c r="AA1051" s="121"/>
      <c r="AB1051" s="443" t="str">
        <f t="shared" si="454"/>
        <v/>
      </c>
      <c r="AC1051" s="734" t="str">
        <f t="shared" si="455"/>
        <v/>
      </c>
      <c r="AD1051" s="372"/>
      <c r="AE1051" s="485"/>
      <c r="AF1051" s="373" t="str">
        <f t="shared" si="466"/>
        <v/>
      </c>
      <c r="AG1051" s="373" t="str">
        <f t="shared" si="467"/>
        <v/>
      </c>
      <c r="AH1051" s="374" t="str">
        <f t="shared" si="468"/>
        <v/>
      </c>
      <c r="AI1051" s="375" t="str">
        <f t="shared" si="469"/>
        <v/>
      </c>
      <c r="AJ1051" s="375" t="str">
        <f t="shared" si="470"/>
        <v/>
      </c>
      <c r="AK1051" s="375" t="str">
        <f t="shared" si="471"/>
        <v/>
      </c>
      <c r="AL1051" s="375" t="str">
        <f t="shared" si="472"/>
        <v/>
      </c>
      <c r="AM1051" s="375" t="str">
        <f t="shared" si="473"/>
        <v/>
      </c>
      <c r="AN1051" s="376" t="str">
        <f>IF(AF1051="","",IF(OR(AH1051="",AH1051="-"),"－",IF(OR(AM1051=8,AM1051=9),"",IF(OR(AJ1051=3,AJ1051=4,AJ1051=5,AJ1051=6),VLOOKUP(AH1051,INDEX((係数_バス貨物_ガソリン,係数_バス貨物_CNG,係数_バス貨物_軽油,係数_バス貨物_メタノール,係数_バス貨物_LPG),MATCH(AL1051,【参考】排出ガスレベル!$AI$4:$AI$671,1),1,AR1051):INDEX((係数_バス貨物_ガソリン,係数_バス貨物_CNG,係数_バス貨物_軽油,係数_バス貨物_メタノール,係数_バス貨物_LPG),MATCH(AL1051+1,【参考】排出ガスレベル!$AI$4:$AI$671,1)-1,5,AR1051),2,FALSE),IF(OR(AJ1051=1,AJ1051=2),VLOOKUP(AH1051,INDEX((係数_乗用_ガソリン,係数_乗用_CNG,係数_乗用_軽油,係数_乗用_メタノール,係数_乗用_LPG),1,1,AR1051):INDEX((係数_乗用_ガソリン,係数_乗用_CNG,係数_乗用_軽油,係数_乗用_メタノール,係数_乗用_LPG),125,5,AR1051),2,FALSE))))))</f>
        <v/>
      </c>
      <c r="AO1051" s="376" t="str">
        <f>IF(T1051="","",IF(OR(AH1051="",AH1051="-"),"－",IF(OR(AM1051=8,AM1051=9),"",IF(OR(AJ1051=3,AJ1051=4,AJ1051=5,AJ1051=6),VLOOKUP(AH1051,INDEX((係数_バス貨物_ガソリン,係数_バス貨物_CNG,係数_バス貨物_軽油,係数_バス貨物_メタノール,係数_バス貨物_LPG),MATCH(AL1051,【参考】排出ガスレベル!$AI$4:$AI$671,1),1,AR1051):INDEX((係数_バス貨物_ガソリン,係数_バス貨物_CNG,係数_バス貨物_軽油,係数_バス貨物_メタノール,係数_バス貨物_LPG),MATCH(AL1051+1,【参考】排出ガスレベル!$AI$4:$AI$671,1)-1,5,AR1051),3,FALSE),IF(OR(AJ1051=1,AJ1051=2),VLOOKUP(AH1051,INDEX((係数_乗用_ガソリン,係数_乗用_CNG,係数_乗用_軽油,係数_乗用_メタノール,係数_乗用_LPG),1,1,AR1051):INDEX((係数_乗用_ガソリン,係数_乗用_CNG,係数_乗用_軽油,係数_乗用_メタノール,係数_乗用_LPG),125,5,AR1051),3,FALSE))))))</f>
        <v/>
      </c>
      <c r="AP1051" s="375" t="str">
        <f t="shared" si="474"/>
        <v/>
      </c>
      <c r="AQ1051" s="444" t="str">
        <f t="shared" si="475"/>
        <v/>
      </c>
      <c r="AR1051" s="375" t="str">
        <f t="shared" si="478"/>
        <v/>
      </c>
      <c r="AS1051" s="377" t="str">
        <f t="shared" si="476"/>
        <v/>
      </c>
      <c r="AT1051" s="378" t="str">
        <f t="shared" si="477"/>
        <v/>
      </c>
      <c r="AX1051" s="625" t="b">
        <f t="shared" si="479"/>
        <v>0</v>
      </c>
      <c r="AY1051" s="7" t="str">
        <f t="shared" si="480"/>
        <v>FALSEFALSEFALSE</v>
      </c>
      <c r="AZ1051" s="626">
        <f t="shared" si="456"/>
        <v>0</v>
      </c>
      <c r="BA1051" s="627" t="str">
        <f t="shared" si="457"/>
        <v/>
      </c>
      <c r="BB1051" s="627">
        <f t="shared" si="458"/>
        <v>0</v>
      </c>
      <c r="BC1051" s="690" t="str">
        <f t="shared" si="459"/>
        <v/>
      </c>
    </row>
    <row r="1052" spans="1:55">
      <c r="A1052" s="381">
        <v>996</v>
      </c>
      <c r="B1052" s="117"/>
      <c r="C1052" s="288"/>
      <c r="D1052" s="289"/>
      <c r="E1052" s="289"/>
      <c r="F1052" s="290"/>
      <c r="G1052" s="292"/>
      <c r="H1052" s="116"/>
      <c r="I1052" s="292"/>
      <c r="J1052" s="116"/>
      <c r="K1052" s="370" t="str">
        <f t="shared" si="450"/>
        <v/>
      </c>
      <c r="L1052" s="370">
        <f t="shared" si="451"/>
        <v>0</v>
      </c>
      <c r="M1052" s="370">
        <f t="shared" si="452"/>
        <v>0</v>
      </c>
      <c r="N1052" s="371" t="str">
        <f t="shared" si="460"/>
        <v/>
      </c>
      <c r="O1052" s="371" t="str">
        <f t="shared" si="461"/>
        <v/>
      </c>
      <c r="P1052" s="371" t="str">
        <f t="shared" si="462"/>
        <v/>
      </c>
      <c r="Q1052" s="371" t="str">
        <f t="shared" si="463"/>
        <v/>
      </c>
      <c r="R1052" s="371" t="str">
        <f t="shared" si="464"/>
        <v/>
      </c>
      <c r="S1052" s="371" t="str">
        <f t="shared" si="465"/>
        <v/>
      </c>
      <c r="T1052" s="443" t="str">
        <f t="shared" si="453"/>
        <v/>
      </c>
      <c r="U1052" s="539"/>
      <c r="V1052" s="117"/>
      <c r="W1052" s="118"/>
      <c r="X1052" s="119"/>
      <c r="Y1052" s="120"/>
      <c r="Z1052" s="122"/>
      <c r="AA1052" s="121"/>
      <c r="AB1052" s="443" t="str">
        <f t="shared" si="454"/>
        <v/>
      </c>
      <c r="AC1052" s="734" t="str">
        <f t="shared" si="455"/>
        <v/>
      </c>
      <c r="AD1052" s="372"/>
      <c r="AE1052" s="485"/>
      <c r="AF1052" s="373" t="str">
        <f t="shared" si="466"/>
        <v/>
      </c>
      <c r="AG1052" s="373" t="str">
        <f t="shared" si="467"/>
        <v/>
      </c>
      <c r="AH1052" s="374" t="str">
        <f t="shared" si="468"/>
        <v/>
      </c>
      <c r="AI1052" s="375" t="str">
        <f t="shared" si="469"/>
        <v/>
      </c>
      <c r="AJ1052" s="375" t="str">
        <f t="shared" si="470"/>
        <v/>
      </c>
      <c r="AK1052" s="375" t="str">
        <f t="shared" si="471"/>
        <v/>
      </c>
      <c r="AL1052" s="375" t="str">
        <f t="shared" si="472"/>
        <v/>
      </c>
      <c r="AM1052" s="375" t="str">
        <f t="shared" si="473"/>
        <v/>
      </c>
      <c r="AN1052" s="376" t="str">
        <f>IF(AF1052="","",IF(OR(AH1052="",AH1052="-"),"－",IF(OR(AM1052=8,AM1052=9),"",IF(OR(AJ1052=3,AJ1052=4,AJ1052=5,AJ1052=6),VLOOKUP(AH1052,INDEX((係数_バス貨物_ガソリン,係数_バス貨物_CNG,係数_バス貨物_軽油,係数_バス貨物_メタノール,係数_バス貨物_LPG),MATCH(AL1052,【参考】排出ガスレベル!$AI$4:$AI$671,1),1,AR1052):INDEX((係数_バス貨物_ガソリン,係数_バス貨物_CNG,係数_バス貨物_軽油,係数_バス貨物_メタノール,係数_バス貨物_LPG),MATCH(AL1052+1,【参考】排出ガスレベル!$AI$4:$AI$671,1)-1,5,AR1052),2,FALSE),IF(OR(AJ1052=1,AJ1052=2),VLOOKUP(AH1052,INDEX((係数_乗用_ガソリン,係数_乗用_CNG,係数_乗用_軽油,係数_乗用_メタノール,係数_乗用_LPG),1,1,AR1052):INDEX((係数_乗用_ガソリン,係数_乗用_CNG,係数_乗用_軽油,係数_乗用_メタノール,係数_乗用_LPG),125,5,AR1052),2,FALSE))))))</f>
        <v/>
      </c>
      <c r="AO1052" s="376" t="str">
        <f>IF(T1052="","",IF(OR(AH1052="",AH1052="-"),"－",IF(OR(AM1052=8,AM1052=9),"",IF(OR(AJ1052=3,AJ1052=4,AJ1052=5,AJ1052=6),VLOOKUP(AH1052,INDEX((係数_バス貨物_ガソリン,係数_バス貨物_CNG,係数_バス貨物_軽油,係数_バス貨物_メタノール,係数_バス貨物_LPG),MATCH(AL1052,【参考】排出ガスレベル!$AI$4:$AI$671,1),1,AR1052):INDEX((係数_バス貨物_ガソリン,係数_バス貨物_CNG,係数_バス貨物_軽油,係数_バス貨物_メタノール,係数_バス貨物_LPG),MATCH(AL1052+1,【参考】排出ガスレベル!$AI$4:$AI$671,1)-1,5,AR1052),3,FALSE),IF(OR(AJ1052=1,AJ1052=2),VLOOKUP(AH1052,INDEX((係数_乗用_ガソリン,係数_乗用_CNG,係数_乗用_軽油,係数_乗用_メタノール,係数_乗用_LPG),1,1,AR1052):INDEX((係数_乗用_ガソリン,係数_乗用_CNG,係数_乗用_軽油,係数_乗用_メタノール,係数_乗用_LPG),125,5,AR1052),3,FALSE))))))</f>
        <v/>
      </c>
      <c r="AP1052" s="375" t="str">
        <f t="shared" si="474"/>
        <v/>
      </c>
      <c r="AQ1052" s="444" t="str">
        <f t="shared" si="475"/>
        <v/>
      </c>
      <c r="AR1052" s="375" t="str">
        <f t="shared" si="478"/>
        <v/>
      </c>
      <c r="AS1052" s="377" t="str">
        <f t="shared" si="476"/>
        <v/>
      </c>
      <c r="AT1052" s="378" t="str">
        <f t="shared" si="477"/>
        <v/>
      </c>
      <c r="AX1052" s="625" t="b">
        <f t="shared" si="479"/>
        <v>0</v>
      </c>
      <c r="AY1052" s="7" t="str">
        <f t="shared" si="480"/>
        <v>FALSEFALSEFALSE</v>
      </c>
      <c r="AZ1052" s="626">
        <f t="shared" si="456"/>
        <v>0</v>
      </c>
      <c r="BA1052" s="627" t="str">
        <f t="shared" si="457"/>
        <v/>
      </c>
      <c r="BB1052" s="627">
        <f t="shared" si="458"/>
        <v>0</v>
      </c>
      <c r="BC1052" s="690" t="str">
        <f t="shared" si="459"/>
        <v/>
      </c>
    </row>
    <row r="1053" spans="1:55">
      <c r="A1053" s="381">
        <v>997</v>
      </c>
      <c r="B1053" s="117"/>
      <c r="C1053" s="288"/>
      <c r="D1053" s="289"/>
      <c r="E1053" s="289"/>
      <c r="F1053" s="290"/>
      <c r="G1053" s="292"/>
      <c r="H1053" s="116"/>
      <c r="I1053" s="292"/>
      <c r="J1053" s="116"/>
      <c r="K1053" s="370" t="str">
        <f t="shared" si="450"/>
        <v/>
      </c>
      <c r="L1053" s="370">
        <f t="shared" si="451"/>
        <v>0</v>
      </c>
      <c r="M1053" s="370">
        <f t="shared" si="452"/>
        <v>0</v>
      </c>
      <c r="N1053" s="371" t="str">
        <f t="shared" si="460"/>
        <v/>
      </c>
      <c r="O1053" s="371" t="str">
        <f t="shared" si="461"/>
        <v/>
      </c>
      <c r="P1053" s="371" t="str">
        <f t="shared" si="462"/>
        <v/>
      </c>
      <c r="Q1053" s="371" t="str">
        <f t="shared" si="463"/>
        <v/>
      </c>
      <c r="R1053" s="371" t="str">
        <f t="shared" si="464"/>
        <v/>
      </c>
      <c r="S1053" s="371" t="str">
        <f t="shared" si="465"/>
        <v/>
      </c>
      <c r="T1053" s="443" t="str">
        <f t="shared" si="453"/>
        <v/>
      </c>
      <c r="U1053" s="539"/>
      <c r="V1053" s="117"/>
      <c r="W1053" s="118"/>
      <c r="X1053" s="119"/>
      <c r="Y1053" s="120"/>
      <c r="Z1053" s="122"/>
      <c r="AA1053" s="121"/>
      <c r="AB1053" s="443" t="str">
        <f t="shared" si="454"/>
        <v/>
      </c>
      <c r="AC1053" s="734" t="str">
        <f t="shared" si="455"/>
        <v/>
      </c>
      <c r="AD1053" s="372"/>
      <c r="AE1053" s="485"/>
      <c r="AF1053" s="373" t="str">
        <f t="shared" si="466"/>
        <v/>
      </c>
      <c r="AG1053" s="373" t="str">
        <f t="shared" si="467"/>
        <v/>
      </c>
      <c r="AH1053" s="374" t="str">
        <f t="shared" si="468"/>
        <v/>
      </c>
      <c r="AI1053" s="375" t="str">
        <f t="shared" si="469"/>
        <v/>
      </c>
      <c r="AJ1053" s="375" t="str">
        <f t="shared" si="470"/>
        <v/>
      </c>
      <c r="AK1053" s="375" t="str">
        <f t="shared" si="471"/>
        <v/>
      </c>
      <c r="AL1053" s="375" t="str">
        <f t="shared" si="472"/>
        <v/>
      </c>
      <c r="AM1053" s="375" t="str">
        <f t="shared" si="473"/>
        <v/>
      </c>
      <c r="AN1053" s="376" t="str">
        <f>IF(AF1053="","",IF(OR(AH1053="",AH1053="-"),"－",IF(OR(AM1053=8,AM1053=9),"",IF(OR(AJ1053=3,AJ1053=4,AJ1053=5,AJ1053=6),VLOOKUP(AH1053,INDEX((係数_バス貨物_ガソリン,係数_バス貨物_CNG,係数_バス貨物_軽油,係数_バス貨物_メタノール,係数_バス貨物_LPG),MATCH(AL1053,【参考】排出ガスレベル!$AI$4:$AI$671,1),1,AR1053):INDEX((係数_バス貨物_ガソリン,係数_バス貨物_CNG,係数_バス貨物_軽油,係数_バス貨物_メタノール,係数_バス貨物_LPG),MATCH(AL1053+1,【参考】排出ガスレベル!$AI$4:$AI$671,1)-1,5,AR1053),2,FALSE),IF(OR(AJ1053=1,AJ1053=2),VLOOKUP(AH1053,INDEX((係数_乗用_ガソリン,係数_乗用_CNG,係数_乗用_軽油,係数_乗用_メタノール,係数_乗用_LPG),1,1,AR1053):INDEX((係数_乗用_ガソリン,係数_乗用_CNG,係数_乗用_軽油,係数_乗用_メタノール,係数_乗用_LPG),125,5,AR1053),2,FALSE))))))</f>
        <v/>
      </c>
      <c r="AO1053" s="376" t="str">
        <f>IF(T1053="","",IF(OR(AH1053="",AH1053="-"),"－",IF(OR(AM1053=8,AM1053=9),"",IF(OR(AJ1053=3,AJ1053=4,AJ1053=5,AJ1053=6),VLOOKUP(AH1053,INDEX((係数_バス貨物_ガソリン,係数_バス貨物_CNG,係数_バス貨物_軽油,係数_バス貨物_メタノール,係数_バス貨物_LPG),MATCH(AL1053,【参考】排出ガスレベル!$AI$4:$AI$671,1),1,AR1053):INDEX((係数_バス貨物_ガソリン,係数_バス貨物_CNG,係数_バス貨物_軽油,係数_バス貨物_メタノール,係数_バス貨物_LPG),MATCH(AL1053+1,【参考】排出ガスレベル!$AI$4:$AI$671,1)-1,5,AR1053),3,FALSE),IF(OR(AJ1053=1,AJ1053=2),VLOOKUP(AH1053,INDEX((係数_乗用_ガソリン,係数_乗用_CNG,係数_乗用_軽油,係数_乗用_メタノール,係数_乗用_LPG),1,1,AR1053):INDEX((係数_乗用_ガソリン,係数_乗用_CNG,係数_乗用_軽油,係数_乗用_メタノール,係数_乗用_LPG),125,5,AR1053),3,FALSE))))))</f>
        <v/>
      </c>
      <c r="AP1053" s="375" t="str">
        <f t="shared" si="474"/>
        <v/>
      </c>
      <c r="AQ1053" s="444" t="str">
        <f t="shared" si="475"/>
        <v/>
      </c>
      <c r="AR1053" s="375" t="str">
        <f t="shared" si="478"/>
        <v/>
      </c>
      <c r="AS1053" s="377" t="str">
        <f t="shared" si="476"/>
        <v/>
      </c>
      <c r="AT1053" s="378" t="str">
        <f t="shared" si="477"/>
        <v/>
      </c>
      <c r="AX1053" s="625" t="b">
        <f t="shared" si="479"/>
        <v>0</v>
      </c>
      <c r="AY1053" s="7" t="str">
        <f t="shared" si="480"/>
        <v>FALSEFALSEFALSE</v>
      </c>
      <c r="AZ1053" s="626">
        <f t="shared" si="456"/>
        <v>0</v>
      </c>
      <c r="BA1053" s="627" t="str">
        <f t="shared" si="457"/>
        <v/>
      </c>
      <c r="BB1053" s="627">
        <f t="shared" si="458"/>
        <v>0</v>
      </c>
      <c r="BC1053" s="690" t="str">
        <f t="shared" si="459"/>
        <v/>
      </c>
    </row>
    <row r="1054" spans="1:55">
      <c r="A1054" s="381">
        <v>998</v>
      </c>
      <c r="B1054" s="117"/>
      <c r="C1054" s="288"/>
      <c r="D1054" s="289"/>
      <c r="E1054" s="289"/>
      <c r="F1054" s="290"/>
      <c r="G1054" s="292"/>
      <c r="H1054" s="116"/>
      <c r="I1054" s="292"/>
      <c r="J1054" s="116"/>
      <c r="K1054" s="370" t="str">
        <f t="shared" si="450"/>
        <v/>
      </c>
      <c r="L1054" s="370">
        <f t="shared" si="451"/>
        <v>0</v>
      </c>
      <c r="M1054" s="370">
        <f t="shared" si="452"/>
        <v>0</v>
      </c>
      <c r="N1054" s="371" t="str">
        <f t="shared" si="460"/>
        <v/>
      </c>
      <c r="O1054" s="371" t="str">
        <f t="shared" si="461"/>
        <v/>
      </c>
      <c r="P1054" s="371" t="str">
        <f t="shared" si="462"/>
        <v/>
      </c>
      <c r="Q1054" s="371" t="str">
        <f t="shared" si="463"/>
        <v/>
      </c>
      <c r="R1054" s="371" t="str">
        <f t="shared" si="464"/>
        <v/>
      </c>
      <c r="S1054" s="371" t="str">
        <f t="shared" si="465"/>
        <v/>
      </c>
      <c r="T1054" s="443" t="str">
        <f t="shared" si="453"/>
        <v/>
      </c>
      <c r="U1054" s="539"/>
      <c r="V1054" s="117"/>
      <c r="W1054" s="118"/>
      <c r="X1054" s="119"/>
      <c r="Y1054" s="120"/>
      <c r="Z1054" s="122"/>
      <c r="AA1054" s="121"/>
      <c r="AB1054" s="443" t="str">
        <f t="shared" si="454"/>
        <v/>
      </c>
      <c r="AC1054" s="734" t="str">
        <f t="shared" si="455"/>
        <v/>
      </c>
      <c r="AD1054" s="372"/>
      <c r="AE1054" s="485"/>
      <c r="AF1054" s="373" t="str">
        <f t="shared" si="466"/>
        <v/>
      </c>
      <c r="AG1054" s="373" t="str">
        <f t="shared" si="467"/>
        <v/>
      </c>
      <c r="AH1054" s="374" t="str">
        <f t="shared" si="468"/>
        <v/>
      </c>
      <c r="AI1054" s="375" t="str">
        <f t="shared" si="469"/>
        <v/>
      </c>
      <c r="AJ1054" s="375" t="str">
        <f t="shared" si="470"/>
        <v/>
      </c>
      <c r="AK1054" s="375" t="str">
        <f t="shared" si="471"/>
        <v/>
      </c>
      <c r="AL1054" s="375" t="str">
        <f t="shared" si="472"/>
        <v/>
      </c>
      <c r="AM1054" s="375" t="str">
        <f t="shared" si="473"/>
        <v/>
      </c>
      <c r="AN1054" s="376" t="str">
        <f>IF(AF1054="","",IF(OR(AH1054="",AH1054="-"),"－",IF(OR(AM1054=8,AM1054=9),"",IF(OR(AJ1054=3,AJ1054=4,AJ1054=5,AJ1054=6),VLOOKUP(AH1054,INDEX((係数_バス貨物_ガソリン,係数_バス貨物_CNG,係数_バス貨物_軽油,係数_バス貨物_メタノール,係数_バス貨物_LPG),MATCH(AL1054,【参考】排出ガスレベル!$AI$4:$AI$671,1),1,AR1054):INDEX((係数_バス貨物_ガソリン,係数_バス貨物_CNG,係数_バス貨物_軽油,係数_バス貨物_メタノール,係数_バス貨物_LPG),MATCH(AL1054+1,【参考】排出ガスレベル!$AI$4:$AI$671,1)-1,5,AR1054),2,FALSE),IF(OR(AJ1054=1,AJ1054=2),VLOOKUP(AH1054,INDEX((係数_乗用_ガソリン,係数_乗用_CNG,係数_乗用_軽油,係数_乗用_メタノール,係数_乗用_LPG),1,1,AR1054):INDEX((係数_乗用_ガソリン,係数_乗用_CNG,係数_乗用_軽油,係数_乗用_メタノール,係数_乗用_LPG),125,5,AR1054),2,FALSE))))))</f>
        <v/>
      </c>
      <c r="AO1054" s="376" t="str">
        <f>IF(T1054="","",IF(OR(AH1054="",AH1054="-"),"－",IF(OR(AM1054=8,AM1054=9),"",IF(OR(AJ1054=3,AJ1054=4,AJ1054=5,AJ1054=6),VLOOKUP(AH1054,INDEX((係数_バス貨物_ガソリン,係数_バス貨物_CNG,係数_バス貨物_軽油,係数_バス貨物_メタノール,係数_バス貨物_LPG),MATCH(AL1054,【参考】排出ガスレベル!$AI$4:$AI$671,1),1,AR1054):INDEX((係数_バス貨物_ガソリン,係数_バス貨物_CNG,係数_バス貨物_軽油,係数_バス貨物_メタノール,係数_バス貨物_LPG),MATCH(AL1054+1,【参考】排出ガスレベル!$AI$4:$AI$671,1)-1,5,AR1054),3,FALSE),IF(OR(AJ1054=1,AJ1054=2),VLOOKUP(AH1054,INDEX((係数_乗用_ガソリン,係数_乗用_CNG,係数_乗用_軽油,係数_乗用_メタノール,係数_乗用_LPG),1,1,AR1054):INDEX((係数_乗用_ガソリン,係数_乗用_CNG,係数_乗用_軽油,係数_乗用_メタノール,係数_乗用_LPG),125,5,AR1054),3,FALSE))))))</f>
        <v/>
      </c>
      <c r="AP1054" s="375" t="str">
        <f t="shared" si="474"/>
        <v/>
      </c>
      <c r="AQ1054" s="444" t="str">
        <f t="shared" si="475"/>
        <v/>
      </c>
      <c r="AR1054" s="375" t="str">
        <f t="shared" si="478"/>
        <v/>
      </c>
      <c r="AS1054" s="377" t="str">
        <f t="shared" si="476"/>
        <v/>
      </c>
      <c r="AT1054" s="378" t="str">
        <f t="shared" si="477"/>
        <v/>
      </c>
      <c r="AX1054" s="625" t="b">
        <f t="shared" si="479"/>
        <v>0</v>
      </c>
      <c r="AY1054" s="7" t="str">
        <f t="shared" si="480"/>
        <v>FALSEFALSEFALSE</v>
      </c>
      <c r="AZ1054" s="626">
        <f t="shared" si="456"/>
        <v>0</v>
      </c>
      <c r="BA1054" s="627" t="str">
        <f t="shared" si="457"/>
        <v/>
      </c>
      <c r="BB1054" s="627">
        <f t="shared" si="458"/>
        <v>0</v>
      </c>
      <c r="BC1054" s="690" t="str">
        <f t="shared" si="459"/>
        <v/>
      </c>
    </row>
    <row r="1055" spans="1:55">
      <c r="A1055" s="381">
        <v>999</v>
      </c>
      <c r="B1055" s="117"/>
      <c r="C1055" s="288"/>
      <c r="D1055" s="289"/>
      <c r="E1055" s="289"/>
      <c r="F1055" s="290"/>
      <c r="G1055" s="292"/>
      <c r="H1055" s="116"/>
      <c r="I1055" s="292"/>
      <c r="J1055" s="116"/>
      <c r="K1055" s="370" t="str">
        <f t="shared" si="450"/>
        <v/>
      </c>
      <c r="L1055" s="370">
        <f t="shared" si="451"/>
        <v>0</v>
      </c>
      <c r="M1055" s="370">
        <f t="shared" si="452"/>
        <v>0</v>
      </c>
      <c r="N1055" s="371" t="str">
        <f t="shared" si="460"/>
        <v/>
      </c>
      <c r="O1055" s="371" t="str">
        <f t="shared" si="461"/>
        <v/>
      </c>
      <c r="P1055" s="371" t="str">
        <f t="shared" si="462"/>
        <v/>
      </c>
      <c r="Q1055" s="371" t="str">
        <f t="shared" si="463"/>
        <v/>
      </c>
      <c r="R1055" s="371" t="str">
        <f t="shared" si="464"/>
        <v/>
      </c>
      <c r="S1055" s="371" t="str">
        <f t="shared" si="465"/>
        <v/>
      </c>
      <c r="T1055" s="443" t="str">
        <f t="shared" si="453"/>
        <v/>
      </c>
      <c r="U1055" s="539"/>
      <c r="V1055" s="117"/>
      <c r="W1055" s="118"/>
      <c r="X1055" s="119"/>
      <c r="Y1055" s="120"/>
      <c r="Z1055" s="122"/>
      <c r="AA1055" s="121"/>
      <c r="AB1055" s="443" t="str">
        <f t="shared" si="454"/>
        <v/>
      </c>
      <c r="AC1055" s="734" t="str">
        <f t="shared" si="455"/>
        <v/>
      </c>
      <c r="AD1055" s="372"/>
      <c r="AE1055" s="485"/>
      <c r="AF1055" s="373" t="str">
        <f t="shared" si="466"/>
        <v/>
      </c>
      <c r="AG1055" s="373" t="str">
        <f t="shared" si="467"/>
        <v/>
      </c>
      <c r="AH1055" s="374" t="str">
        <f t="shared" si="468"/>
        <v/>
      </c>
      <c r="AI1055" s="375" t="str">
        <f t="shared" si="469"/>
        <v/>
      </c>
      <c r="AJ1055" s="375" t="str">
        <f t="shared" si="470"/>
        <v/>
      </c>
      <c r="AK1055" s="375" t="str">
        <f t="shared" si="471"/>
        <v/>
      </c>
      <c r="AL1055" s="375" t="str">
        <f t="shared" si="472"/>
        <v/>
      </c>
      <c r="AM1055" s="375" t="str">
        <f t="shared" si="473"/>
        <v/>
      </c>
      <c r="AN1055" s="376" t="str">
        <f>IF(AF1055="","",IF(OR(AH1055="",AH1055="-"),"－",IF(OR(AM1055=8,AM1055=9),"",IF(OR(AJ1055=3,AJ1055=4,AJ1055=5,AJ1055=6),VLOOKUP(AH1055,INDEX((係数_バス貨物_ガソリン,係数_バス貨物_CNG,係数_バス貨物_軽油,係数_バス貨物_メタノール,係数_バス貨物_LPG),MATCH(AL1055,【参考】排出ガスレベル!$AI$4:$AI$671,1),1,AR1055):INDEX((係数_バス貨物_ガソリン,係数_バス貨物_CNG,係数_バス貨物_軽油,係数_バス貨物_メタノール,係数_バス貨物_LPG),MATCH(AL1055+1,【参考】排出ガスレベル!$AI$4:$AI$671,1)-1,5,AR1055),2,FALSE),IF(OR(AJ1055=1,AJ1055=2),VLOOKUP(AH1055,INDEX((係数_乗用_ガソリン,係数_乗用_CNG,係数_乗用_軽油,係数_乗用_メタノール,係数_乗用_LPG),1,1,AR1055):INDEX((係数_乗用_ガソリン,係数_乗用_CNG,係数_乗用_軽油,係数_乗用_メタノール,係数_乗用_LPG),125,5,AR1055),2,FALSE))))))</f>
        <v/>
      </c>
      <c r="AO1055" s="376" t="str">
        <f>IF(T1055="","",IF(OR(AH1055="",AH1055="-"),"－",IF(OR(AM1055=8,AM1055=9),"",IF(OR(AJ1055=3,AJ1055=4,AJ1055=5,AJ1055=6),VLOOKUP(AH1055,INDEX((係数_バス貨物_ガソリン,係数_バス貨物_CNG,係数_バス貨物_軽油,係数_バス貨物_メタノール,係数_バス貨物_LPG),MATCH(AL1055,【参考】排出ガスレベル!$AI$4:$AI$671,1),1,AR1055):INDEX((係数_バス貨物_ガソリン,係数_バス貨物_CNG,係数_バス貨物_軽油,係数_バス貨物_メタノール,係数_バス貨物_LPG),MATCH(AL1055+1,【参考】排出ガスレベル!$AI$4:$AI$671,1)-1,5,AR1055),3,FALSE),IF(OR(AJ1055=1,AJ1055=2),VLOOKUP(AH1055,INDEX((係数_乗用_ガソリン,係数_乗用_CNG,係数_乗用_軽油,係数_乗用_メタノール,係数_乗用_LPG),1,1,AR1055):INDEX((係数_乗用_ガソリン,係数_乗用_CNG,係数_乗用_軽油,係数_乗用_メタノール,係数_乗用_LPG),125,5,AR1055),3,FALSE))))))</f>
        <v/>
      </c>
      <c r="AP1055" s="375" t="str">
        <f t="shared" si="474"/>
        <v/>
      </c>
      <c r="AQ1055" s="444" t="str">
        <f t="shared" si="475"/>
        <v/>
      </c>
      <c r="AR1055" s="375" t="str">
        <f t="shared" si="478"/>
        <v/>
      </c>
      <c r="AS1055" s="377" t="str">
        <f t="shared" si="476"/>
        <v/>
      </c>
      <c r="AT1055" s="378" t="str">
        <f t="shared" si="477"/>
        <v/>
      </c>
      <c r="AX1055" s="625" t="b">
        <f t="shared" si="479"/>
        <v>0</v>
      </c>
      <c r="AY1055" s="7" t="str">
        <f t="shared" si="480"/>
        <v>FALSEFALSEFALSE</v>
      </c>
      <c r="AZ1055" s="626">
        <f t="shared" si="456"/>
        <v>0</v>
      </c>
      <c r="BA1055" s="627" t="str">
        <f t="shared" si="457"/>
        <v/>
      </c>
      <c r="BB1055" s="627">
        <f t="shared" si="458"/>
        <v>0</v>
      </c>
      <c r="BC1055" s="690" t="str">
        <f t="shared" si="459"/>
        <v/>
      </c>
    </row>
    <row r="1056" spans="1:55">
      <c r="A1056" s="381">
        <v>1000</v>
      </c>
      <c r="B1056" s="117"/>
      <c r="C1056" s="288"/>
      <c r="D1056" s="289"/>
      <c r="E1056" s="289"/>
      <c r="F1056" s="290"/>
      <c r="G1056" s="292"/>
      <c r="H1056" s="116"/>
      <c r="I1056" s="292"/>
      <c r="J1056" s="116"/>
      <c r="K1056" s="370" t="str">
        <f t="shared" si="450"/>
        <v/>
      </c>
      <c r="L1056" s="370">
        <f t="shared" si="451"/>
        <v>0</v>
      </c>
      <c r="M1056" s="370">
        <f t="shared" si="452"/>
        <v>0</v>
      </c>
      <c r="N1056" s="371" t="str">
        <f t="shared" si="460"/>
        <v/>
      </c>
      <c r="O1056" s="371" t="str">
        <f t="shared" si="461"/>
        <v/>
      </c>
      <c r="P1056" s="371" t="str">
        <f t="shared" si="462"/>
        <v/>
      </c>
      <c r="Q1056" s="371" t="str">
        <f t="shared" si="463"/>
        <v/>
      </c>
      <c r="R1056" s="371" t="str">
        <f t="shared" si="464"/>
        <v/>
      </c>
      <c r="S1056" s="371" t="str">
        <f t="shared" si="465"/>
        <v/>
      </c>
      <c r="T1056" s="443" t="str">
        <f t="shared" si="453"/>
        <v/>
      </c>
      <c r="U1056" s="539"/>
      <c r="V1056" s="117"/>
      <c r="W1056" s="118"/>
      <c r="X1056" s="119"/>
      <c r="Y1056" s="120"/>
      <c r="Z1056" s="122"/>
      <c r="AA1056" s="121"/>
      <c r="AB1056" s="443" t="str">
        <f t="shared" si="454"/>
        <v/>
      </c>
      <c r="AC1056" s="734" t="str">
        <f t="shared" si="455"/>
        <v/>
      </c>
      <c r="AD1056" s="372"/>
      <c r="AE1056" s="485"/>
      <c r="AF1056" s="373" t="str">
        <f t="shared" si="466"/>
        <v/>
      </c>
      <c r="AG1056" s="373" t="str">
        <f t="shared" si="467"/>
        <v/>
      </c>
      <c r="AH1056" s="374" t="str">
        <f t="shared" si="468"/>
        <v/>
      </c>
      <c r="AI1056" s="375" t="str">
        <f t="shared" si="469"/>
        <v/>
      </c>
      <c r="AJ1056" s="375" t="str">
        <f t="shared" si="470"/>
        <v/>
      </c>
      <c r="AK1056" s="375" t="str">
        <f t="shared" si="471"/>
        <v/>
      </c>
      <c r="AL1056" s="375" t="str">
        <f t="shared" si="472"/>
        <v/>
      </c>
      <c r="AM1056" s="375" t="str">
        <f t="shared" si="473"/>
        <v/>
      </c>
      <c r="AN1056" s="376" t="str">
        <f>IF(AF1056="","",IF(OR(AH1056="",AH1056="-"),"－",IF(OR(AM1056=8,AM1056=9),"",IF(OR(AJ1056=3,AJ1056=4,AJ1056=5,AJ1056=6),VLOOKUP(AH1056,INDEX((係数_バス貨物_ガソリン,係数_バス貨物_CNG,係数_バス貨物_軽油,係数_バス貨物_メタノール,係数_バス貨物_LPG),MATCH(AL1056,【参考】排出ガスレベル!$AI$4:$AI$671,1),1,AR1056):INDEX((係数_バス貨物_ガソリン,係数_バス貨物_CNG,係数_バス貨物_軽油,係数_バス貨物_メタノール,係数_バス貨物_LPG),MATCH(AL1056+1,【参考】排出ガスレベル!$AI$4:$AI$671,1)-1,5,AR1056),2,FALSE),IF(OR(AJ1056=1,AJ1056=2),VLOOKUP(AH1056,INDEX((係数_乗用_ガソリン,係数_乗用_CNG,係数_乗用_軽油,係数_乗用_メタノール,係数_乗用_LPG),1,1,AR1056):INDEX((係数_乗用_ガソリン,係数_乗用_CNG,係数_乗用_軽油,係数_乗用_メタノール,係数_乗用_LPG),125,5,AR1056),2,FALSE))))))</f>
        <v/>
      </c>
      <c r="AO1056" s="376" t="str">
        <f>IF(T1056="","",IF(OR(AH1056="",AH1056="-"),"－",IF(OR(AM1056=8,AM1056=9),"",IF(OR(AJ1056=3,AJ1056=4,AJ1056=5,AJ1056=6),VLOOKUP(AH1056,INDEX((係数_バス貨物_ガソリン,係数_バス貨物_CNG,係数_バス貨物_軽油,係数_バス貨物_メタノール,係数_バス貨物_LPG),MATCH(AL1056,【参考】排出ガスレベル!$AI$4:$AI$671,1),1,AR1056):INDEX((係数_バス貨物_ガソリン,係数_バス貨物_CNG,係数_バス貨物_軽油,係数_バス貨物_メタノール,係数_バス貨物_LPG),MATCH(AL1056+1,【参考】排出ガスレベル!$AI$4:$AI$671,1)-1,5,AR1056),3,FALSE),IF(OR(AJ1056=1,AJ1056=2),VLOOKUP(AH1056,INDEX((係数_乗用_ガソリン,係数_乗用_CNG,係数_乗用_軽油,係数_乗用_メタノール,係数_乗用_LPG),1,1,AR1056):INDEX((係数_乗用_ガソリン,係数_乗用_CNG,係数_乗用_軽油,係数_乗用_メタノール,係数_乗用_LPG),125,5,AR1056),3,FALSE))))))</f>
        <v/>
      </c>
      <c r="AP1056" s="375" t="str">
        <f t="shared" si="474"/>
        <v/>
      </c>
      <c r="AQ1056" s="444" t="str">
        <f t="shared" si="475"/>
        <v/>
      </c>
      <c r="AR1056" s="375" t="str">
        <f t="shared" si="478"/>
        <v/>
      </c>
      <c r="AS1056" s="377" t="str">
        <f t="shared" si="476"/>
        <v/>
      </c>
      <c r="AT1056" s="378" t="str">
        <f t="shared" si="477"/>
        <v/>
      </c>
      <c r="AX1056" s="625" t="b">
        <f t="shared" si="479"/>
        <v>0</v>
      </c>
      <c r="AY1056" s="7" t="str">
        <f t="shared" si="480"/>
        <v>FALSEFALSEFALSE</v>
      </c>
      <c r="AZ1056" s="626">
        <f t="shared" si="456"/>
        <v>0</v>
      </c>
      <c r="BA1056" s="627" t="str">
        <f t="shared" si="457"/>
        <v/>
      </c>
      <c r="BB1056" s="627">
        <f t="shared" si="458"/>
        <v>0</v>
      </c>
      <c r="BC1056" s="690" t="str">
        <f t="shared" si="459"/>
        <v/>
      </c>
    </row>
    <row r="1057" spans="1:55">
      <c r="A1057" s="381">
        <v>1001</v>
      </c>
      <c r="B1057" s="117"/>
      <c r="C1057" s="288"/>
      <c r="D1057" s="289"/>
      <c r="E1057" s="289"/>
      <c r="F1057" s="290"/>
      <c r="G1057" s="292"/>
      <c r="H1057" s="116"/>
      <c r="I1057" s="292"/>
      <c r="J1057" s="116"/>
      <c r="K1057" s="370" t="str">
        <f t="shared" si="450"/>
        <v/>
      </c>
      <c r="L1057" s="370">
        <f t="shared" si="451"/>
        <v>0</v>
      </c>
      <c r="M1057" s="370">
        <f t="shared" si="452"/>
        <v>0</v>
      </c>
      <c r="N1057" s="371" t="str">
        <f t="shared" si="460"/>
        <v/>
      </c>
      <c r="O1057" s="371" t="str">
        <f t="shared" si="461"/>
        <v/>
      </c>
      <c r="P1057" s="371" t="str">
        <f t="shared" si="462"/>
        <v/>
      </c>
      <c r="Q1057" s="371" t="str">
        <f t="shared" si="463"/>
        <v/>
      </c>
      <c r="R1057" s="371" t="str">
        <f t="shared" si="464"/>
        <v/>
      </c>
      <c r="S1057" s="371" t="str">
        <f t="shared" si="465"/>
        <v/>
      </c>
      <c r="T1057" s="443" t="str">
        <f t="shared" si="453"/>
        <v/>
      </c>
      <c r="U1057" s="539"/>
      <c r="V1057" s="117"/>
      <c r="W1057" s="118"/>
      <c r="X1057" s="119"/>
      <c r="Y1057" s="120"/>
      <c r="Z1057" s="122"/>
      <c r="AA1057" s="121"/>
      <c r="AB1057" s="443" t="str">
        <f t="shared" si="454"/>
        <v/>
      </c>
      <c r="AC1057" s="734" t="str">
        <f t="shared" si="455"/>
        <v/>
      </c>
      <c r="AD1057" s="372"/>
      <c r="AE1057" s="485"/>
      <c r="AF1057" s="373" t="str">
        <f t="shared" si="466"/>
        <v/>
      </c>
      <c r="AG1057" s="373" t="str">
        <f t="shared" si="467"/>
        <v/>
      </c>
      <c r="AH1057" s="374" t="str">
        <f t="shared" si="468"/>
        <v/>
      </c>
      <c r="AI1057" s="375" t="str">
        <f t="shared" si="469"/>
        <v/>
      </c>
      <c r="AJ1057" s="375" t="str">
        <f t="shared" si="470"/>
        <v/>
      </c>
      <c r="AK1057" s="375" t="str">
        <f t="shared" si="471"/>
        <v/>
      </c>
      <c r="AL1057" s="375" t="str">
        <f t="shared" si="472"/>
        <v/>
      </c>
      <c r="AM1057" s="375" t="str">
        <f t="shared" si="473"/>
        <v/>
      </c>
      <c r="AN1057" s="376" t="str">
        <f>IF(AF1057="","",IF(OR(AH1057="",AH1057="-"),"－",IF(OR(AM1057=8,AM1057=9),"",IF(OR(AJ1057=3,AJ1057=4,AJ1057=5,AJ1057=6),VLOOKUP(AH1057,INDEX((係数_バス貨物_ガソリン,係数_バス貨物_CNG,係数_バス貨物_軽油,係数_バス貨物_メタノール,係数_バス貨物_LPG),MATCH(AL1057,【参考】排出ガスレベル!$AI$4:$AI$671,1),1,AR1057):INDEX((係数_バス貨物_ガソリン,係数_バス貨物_CNG,係数_バス貨物_軽油,係数_バス貨物_メタノール,係数_バス貨物_LPG),MATCH(AL1057+1,【参考】排出ガスレベル!$AI$4:$AI$671,1)-1,5,AR1057),2,FALSE),IF(OR(AJ1057=1,AJ1057=2),VLOOKUP(AH1057,INDEX((係数_乗用_ガソリン,係数_乗用_CNG,係数_乗用_軽油,係数_乗用_メタノール,係数_乗用_LPG),1,1,AR1057):INDEX((係数_乗用_ガソリン,係数_乗用_CNG,係数_乗用_軽油,係数_乗用_メタノール,係数_乗用_LPG),125,5,AR1057),2,FALSE))))))</f>
        <v/>
      </c>
      <c r="AO1057" s="376" t="str">
        <f>IF(T1057="","",IF(OR(AH1057="",AH1057="-"),"－",IF(OR(AM1057=8,AM1057=9),"",IF(OR(AJ1057=3,AJ1057=4,AJ1057=5,AJ1057=6),VLOOKUP(AH1057,INDEX((係数_バス貨物_ガソリン,係数_バス貨物_CNG,係数_バス貨物_軽油,係数_バス貨物_メタノール,係数_バス貨物_LPG),MATCH(AL1057,【参考】排出ガスレベル!$AI$4:$AI$671,1),1,AR1057):INDEX((係数_バス貨物_ガソリン,係数_バス貨物_CNG,係数_バス貨物_軽油,係数_バス貨物_メタノール,係数_バス貨物_LPG),MATCH(AL1057+1,【参考】排出ガスレベル!$AI$4:$AI$671,1)-1,5,AR1057),3,FALSE),IF(OR(AJ1057=1,AJ1057=2),VLOOKUP(AH1057,INDEX((係数_乗用_ガソリン,係数_乗用_CNG,係数_乗用_軽油,係数_乗用_メタノール,係数_乗用_LPG),1,1,AR1057):INDEX((係数_乗用_ガソリン,係数_乗用_CNG,係数_乗用_軽油,係数_乗用_メタノール,係数_乗用_LPG),125,5,AR1057),3,FALSE))))))</f>
        <v/>
      </c>
      <c r="AP1057" s="375" t="str">
        <f t="shared" si="474"/>
        <v/>
      </c>
      <c r="AQ1057" s="444" t="str">
        <f t="shared" si="475"/>
        <v/>
      </c>
      <c r="AR1057" s="375" t="str">
        <f t="shared" si="478"/>
        <v/>
      </c>
      <c r="AS1057" s="377" t="str">
        <f t="shared" si="476"/>
        <v/>
      </c>
      <c r="AT1057" s="378" t="str">
        <f t="shared" si="477"/>
        <v/>
      </c>
      <c r="AX1057" s="625" t="b">
        <f t="shared" si="479"/>
        <v>0</v>
      </c>
      <c r="AY1057" s="7" t="str">
        <f t="shared" si="480"/>
        <v>FALSEFALSEFALSE</v>
      </c>
      <c r="AZ1057" s="626">
        <f t="shared" si="456"/>
        <v>0</v>
      </c>
      <c r="BA1057" s="627" t="str">
        <f t="shared" si="457"/>
        <v/>
      </c>
      <c r="BB1057" s="627">
        <f t="shared" si="458"/>
        <v>0</v>
      </c>
      <c r="BC1057" s="690" t="str">
        <f t="shared" si="459"/>
        <v/>
      </c>
    </row>
    <row r="1058" spans="1:55">
      <c r="A1058" s="381">
        <v>1002</v>
      </c>
      <c r="B1058" s="117"/>
      <c r="C1058" s="288"/>
      <c r="D1058" s="289"/>
      <c r="E1058" s="289"/>
      <c r="F1058" s="290"/>
      <c r="G1058" s="292"/>
      <c r="H1058" s="116"/>
      <c r="I1058" s="292"/>
      <c r="J1058" s="116"/>
      <c r="K1058" s="370" t="str">
        <f t="shared" si="450"/>
        <v/>
      </c>
      <c r="L1058" s="370">
        <f t="shared" si="451"/>
        <v>0</v>
      </c>
      <c r="M1058" s="370">
        <f t="shared" si="452"/>
        <v>0</v>
      </c>
      <c r="N1058" s="371" t="str">
        <f t="shared" si="460"/>
        <v/>
      </c>
      <c r="O1058" s="371" t="str">
        <f t="shared" si="461"/>
        <v/>
      </c>
      <c r="P1058" s="371" t="str">
        <f t="shared" si="462"/>
        <v/>
      </c>
      <c r="Q1058" s="371" t="str">
        <f t="shared" si="463"/>
        <v/>
      </c>
      <c r="R1058" s="371" t="str">
        <f t="shared" si="464"/>
        <v/>
      </c>
      <c r="S1058" s="371" t="str">
        <f t="shared" si="465"/>
        <v/>
      </c>
      <c r="T1058" s="443" t="str">
        <f t="shared" si="453"/>
        <v/>
      </c>
      <c r="U1058" s="539"/>
      <c r="V1058" s="117"/>
      <c r="W1058" s="118"/>
      <c r="X1058" s="119"/>
      <c r="Y1058" s="120"/>
      <c r="Z1058" s="122"/>
      <c r="AA1058" s="121"/>
      <c r="AB1058" s="443" t="str">
        <f t="shared" si="454"/>
        <v/>
      </c>
      <c r="AC1058" s="734" t="str">
        <f t="shared" si="455"/>
        <v/>
      </c>
      <c r="AD1058" s="372"/>
      <c r="AE1058" s="485"/>
      <c r="AF1058" s="373" t="str">
        <f t="shared" si="466"/>
        <v/>
      </c>
      <c r="AG1058" s="373" t="str">
        <f t="shared" si="467"/>
        <v/>
      </c>
      <c r="AH1058" s="374" t="str">
        <f t="shared" si="468"/>
        <v/>
      </c>
      <c r="AI1058" s="375" t="str">
        <f t="shared" si="469"/>
        <v/>
      </c>
      <c r="AJ1058" s="375" t="str">
        <f t="shared" si="470"/>
        <v/>
      </c>
      <c r="AK1058" s="375" t="str">
        <f t="shared" si="471"/>
        <v/>
      </c>
      <c r="AL1058" s="375" t="str">
        <f t="shared" si="472"/>
        <v/>
      </c>
      <c r="AM1058" s="375" t="str">
        <f t="shared" si="473"/>
        <v/>
      </c>
      <c r="AN1058" s="376" t="str">
        <f>IF(AF1058="","",IF(OR(AH1058="",AH1058="-"),"－",IF(OR(AM1058=8,AM1058=9),"",IF(OR(AJ1058=3,AJ1058=4,AJ1058=5,AJ1058=6),VLOOKUP(AH1058,INDEX((係数_バス貨物_ガソリン,係数_バス貨物_CNG,係数_バス貨物_軽油,係数_バス貨物_メタノール,係数_バス貨物_LPG),MATCH(AL1058,【参考】排出ガスレベル!$AI$4:$AI$671,1),1,AR1058):INDEX((係数_バス貨物_ガソリン,係数_バス貨物_CNG,係数_バス貨物_軽油,係数_バス貨物_メタノール,係数_バス貨物_LPG),MATCH(AL1058+1,【参考】排出ガスレベル!$AI$4:$AI$671,1)-1,5,AR1058),2,FALSE),IF(OR(AJ1058=1,AJ1058=2),VLOOKUP(AH1058,INDEX((係数_乗用_ガソリン,係数_乗用_CNG,係数_乗用_軽油,係数_乗用_メタノール,係数_乗用_LPG),1,1,AR1058):INDEX((係数_乗用_ガソリン,係数_乗用_CNG,係数_乗用_軽油,係数_乗用_メタノール,係数_乗用_LPG),125,5,AR1058),2,FALSE))))))</f>
        <v/>
      </c>
      <c r="AO1058" s="376" t="str">
        <f>IF(T1058="","",IF(OR(AH1058="",AH1058="-"),"－",IF(OR(AM1058=8,AM1058=9),"",IF(OR(AJ1058=3,AJ1058=4,AJ1058=5,AJ1058=6),VLOOKUP(AH1058,INDEX((係数_バス貨物_ガソリン,係数_バス貨物_CNG,係数_バス貨物_軽油,係数_バス貨物_メタノール,係数_バス貨物_LPG),MATCH(AL1058,【参考】排出ガスレベル!$AI$4:$AI$671,1),1,AR1058):INDEX((係数_バス貨物_ガソリン,係数_バス貨物_CNG,係数_バス貨物_軽油,係数_バス貨物_メタノール,係数_バス貨物_LPG),MATCH(AL1058+1,【参考】排出ガスレベル!$AI$4:$AI$671,1)-1,5,AR1058),3,FALSE),IF(OR(AJ1058=1,AJ1058=2),VLOOKUP(AH1058,INDEX((係数_乗用_ガソリン,係数_乗用_CNG,係数_乗用_軽油,係数_乗用_メタノール,係数_乗用_LPG),1,1,AR1058):INDEX((係数_乗用_ガソリン,係数_乗用_CNG,係数_乗用_軽油,係数_乗用_メタノール,係数_乗用_LPG),125,5,AR1058),3,FALSE))))))</f>
        <v/>
      </c>
      <c r="AP1058" s="375" t="str">
        <f t="shared" si="474"/>
        <v/>
      </c>
      <c r="AQ1058" s="444" t="str">
        <f t="shared" si="475"/>
        <v/>
      </c>
      <c r="AR1058" s="375" t="str">
        <f t="shared" si="478"/>
        <v/>
      </c>
      <c r="AS1058" s="377" t="str">
        <f t="shared" si="476"/>
        <v/>
      </c>
      <c r="AT1058" s="378" t="str">
        <f t="shared" si="477"/>
        <v/>
      </c>
      <c r="AX1058" s="625" t="b">
        <f t="shared" si="479"/>
        <v>0</v>
      </c>
      <c r="AY1058" s="7" t="str">
        <f t="shared" si="480"/>
        <v>FALSEFALSEFALSE</v>
      </c>
      <c r="AZ1058" s="626">
        <f t="shared" si="456"/>
        <v>0</v>
      </c>
      <c r="BA1058" s="627" t="str">
        <f t="shared" si="457"/>
        <v/>
      </c>
      <c r="BB1058" s="627">
        <f t="shared" si="458"/>
        <v>0</v>
      </c>
      <c r="BC1058" s="690" t="str">
        <f t="shared" si="459"/>
        <v/>
      </c>
    </row>
    <row r="1059" spans="1:55">
      <c r="A1059" s="381">
        <v>1003</v>
      </c>
      <c r="B1059" s="117"/>
      <c r="C1059" s="288"/>
      <c r="D1059" s="289"/>
      <c r="E1059" s="289"/>
      <c r="F1059" s="290"/>
      <c r="G1059" s="292"/>
      <c r="H1059" s="116"/>
      <c r="I1059" s="292"/>
      <c r="J1059" s="116"/>
      <c r="K1059" s="370" t="str">
        <f t="shared" si="450"/>
        <v/>
      </c>
      <c r="L1059" s="370">
        <f t="shared" si="451"/>
        <v>0</v>
      </c>
      <c r="M1059" s="370">
        <f t="shared" si="452"/>
        <v>0</v>
      </c>
      <c r="N1059" s="371" t="str">
        <f t="shared" si="460"/>
        <v/>
      </c>
      <c r="O1059" s="371" t="str">
        <f t="shared" si="461"/>
        <v/>
      </c>
      <c r="P1059" s="371" t="str">
        <f t="shared" si="462"/>
        <v/>
      </c>
      <c r="Q1059" s="371" t="str">
        <f t="shared" si="463"/>
        <v/>
      </c>
      <c r="R1059" s="371" t="str">
        <f t="shared" si="464"/>
        <v/>
      </c>
      <c r="S1059" s="371" t="str">
        <f t="shared" si="465"/>
        <v/>
      </c>
      <c r="T1059" s="443" t="str">
        <f t="shared" si="453"/>
        <v/>
      </c>
      <c r="U1059" s="539"/>
      <c r="V1059" s="117"/>
      <c r="W1059" s="118"/>
      <c r="X1059" s="119"/>
      <c r="Y1059" s="120"/>
      <c r="Z1059" s="122"/>
      <c r="AA1059" s="121"/>
      <c r="AB1059" s="443" t="str">
        <f t="shared" si="454"/>
        <v/>
      </c>
      <c r="AC1059" s="734" t="str">
        <f t="shared" si="455"/>
        <v/>
      </c>
      <c r="AD1059" s="372"/>
      <c r="AE1059" s="485"/>
      <c r="AF1059" s="373" t="str">
        <f t="shared" si="466"/>
        <v/>
      </c>
      <c r="AG1059" s="373" t="str">
        <f t="shared" si="467"/>
        <v/>
      </c>
      <c r="AH1059" s="374" t="str">
        <f t="shared" si="468"/>
        <v/>
      </c>
      <c r="AI1059" s="375" t="str">
        <f t="shared" si="469"/>
        <v/>
      </c>
      <c r="AJ1059" s="375" t="str">
        <f t="shared" si="470"/>
        <v/>
      </c>
      <c r="AK1059" s="375" t="str">
        <f t="shared" si="471"/>
        <v/>
      </c>
      <c r="AL1059" s="375" t="str">
        <f t="shared" si="472"/>
        <v/>
      </c>
      <c r="AM1059" s="375" t="str">
        <f t="shared" si="473"/>
        <v/>
      </c>
      <c r="AN1059" s="376" t="str">
        <f>IF(AF1059="","",IF(OR(AH1059="",AH1059="-"),"－",IF(OR(AM1059=8,AM1059=9),"",IF(OR(AJ1059=3,AJ1059=4,AJ1059=5,AJ1059=6),VLOOKUP(AH1059,INDEX((係数_バス貨物_ガソリン,係数_バス貨物_CNG,係数_バス貨物_軽油,係数_バス貨物_メタノール,係数_バス貨物_LPG),MATCH(AL1059,【参考】排出ガスレベル!$AI$4:$AI$671,1),1,AR1059):INDEX((係数_バス貨物_ガソリン,係数_バス貨物_CNG,係数_バス貨物_軽油,係数_バス貨物_メタノール,係数_バス貨物_LPG),MATCH(AL1059+1,【参考】排出ガスレベル!$AI$4:$AI$671,1)-1,5,AR1059),2,FALSE),IF(OR(AJ1059=1,AJ1059=2),VLOOKUP(AH1059,INDEX((係数_乗用_ガソリン,係数_乗用_CNG,係数_乗用_軽油,係数_乗用_メタノール,係数_乗用_LPG),1,1,AR1059):INDEX((係数_乗用_ガソリン,係数_乗用_CNG,係数_乗用_軽油,係数_乗用_メタノール,係数_乗用_LPG),125,5,AR1059),2,FALSE))))))</f>
        <v/>
      </c>
      <c r="AO1059" s="376" t="str">
        <f>IF(T1059="","",IF(OR(AH1059="",AH1059="-"),"－",IF(OR(AM1059=8,AM1059=9),"",IF(OR(AJ1059=3,AJ1059=4,AJ1059=5,AJ1059=6),VLOOKUP(AH1059,INDEX((係数_バス貨物_ガソリン,係数_バス貨物_CNG,係数_バス貨物_軽油,係数_バス貨物_メタノール,係数_バス貨物_LPG),MATCH(AL1059,【参考】排出ガスレベル!$AI$4:$AI$671,1),1,AR1059):INDEX((係数_バス貨物_ガソリン,係数_バス貨物_CNG,係数_バス貨物_軽油,係数_バス貨物_メタノール,係数_バス貨物_LPG),MATCH(AL1059+1,【参考】排出ガスレベル!$AI$4:$AI$671,1)-1,5,AR1059),3,FALSE),IF(OR(AJ1059=1,AJ1059=2),VLOOKUP(AH1059,INDEX((係数_乗用_ガソリン,係数_乗用_CNG,係数_乗用_軽油,係数_乗用_メタノール,係数_乗用_LPG),1,1,AR1059):INDEX((係数_乗用_ガソリン,係数_乗用_CNG,係数_乗用_軽油,係数_乗用_メタノール,係数_乗用_LPG),125,5,AR1059),3,FALSE))))))</f>
        <v/>
      </c>
      <c r="AP1059" s="375" t="str">
        <f t="shared" si="474"/>
        <v/>
      </c>
      <c r="AQ1059" s="444" t="str">
        <f t="shared" si="475"/>
        <v/>
      </c>
      <c r="AR1059" s="375" t="str">
        <f t="shared" si="478"/>
        <v/>
      </c>
      <c r="AS1059" s="377" t="str">
        <f t="shared" si="476"/>
        <v/>
      </c>
      <c r="AT1059" s="378" t="str">
        <f t="shared" si="477"/>
        <v/>
      </c>
      <c r="AX1059" s="625" t="b">
        <f t="shared" si="479"/>
        <v>0</v>
      </c>
      <c r="AY1059" s="7" t="str">
        <f t="shared" si="480"/>
        <v>FALSEFALSEFALSE</v>
      </c>
      <c r="AZ1059" s="626">
        <f t="shared" si="456"/>
        <v>0</v>
      </c>
      <c r="BA1059" s="627" t="str">
        <f t="shared" si="457"/>
        <v/>
      </c>
      <c r="BB1059" s="627">
        <f t="shared" si="458"/>
        <v>0</v>
      </c>
      <c r="BC1059" s="690" t="str">
        <f t="shared" si="459"/>
        <v/>
      </c>
    </row>
    <row r="1060" spans="1:55">
      <c r="A1060" s="381">
        <v>1004</v>
      </c>
      <c r="B1060" s="117"/>
      <c r="C1060" s="288"/>
      <c r="D1060" s="289"/>
      <c r="E1060" s="289"/>
      <c r="F1060" s="290"/>
      <c r="G1060" s="292"/>
      <c r="H1060" s="116"/>
      <c r="I1060" s="292"/>
      <c r="J1060" s="116"/>
      <c r="K1060" s="370" t="str">
        <f t="shared" si="450"/>
        <v/>
      </c>
      <c r="L1060" s="370">
        <f t="shared" si="451"/>
        <v>0</v>
      </c>
      <c r="M1060" s="370">
        <f t="shared" si="452"/>
        <v>0</v>
      </c>
      <c r="N1060" s="371" t="str">
        <f t="shared" si="460"/>
        <v/>
      </c>
      <c r="O1060" s="371" t="str">
        <f t="shared" si="461"/>
        <v/>
      </c>
      <c r="P1060" s="371" t="str">
        <f t="shared" si="462"/>
        <v/>
      </c>
      <c r="Q1060" s="371" t="str">
        <f t="shared" si="463"/>
        <v/>
      </c>
      <c r="R1060" s="371" t="str">
        <f t="shared" si="464"/>
        <v/>
      </c>
      <c r="S1060" s="371" t="str">
        <f t="shared" si="465"/>
        <v/>
      </c>
      <c r="T1060" s="443" t="str">
        <f t="shared" si="453"/>
        <v/>
      </c>
      <c r="U1060" s="539"/>
      <c r="V1060" s="117"/>
      <c r="W1060" s="118"/>
      <c r="X1060" s="119"/>
      <c r="Y1060" s="120"/>
      <c r="Z1060" s="122"/>
      <c r="AA1060" s="121"/>
      <c r="AB1060" s="443" t="str">
        <f t="shared" si="454"/>
        <v/>
      </c>
      <c r="AC1060" s="734" t="str">
        <f t="shared" si="455"/>
        <v/>
      </c>
      <c r="AD1060" s="372"/>
      <c r="AE1060" s="485"/>
      <c r="AF1060" s="373" t="str">
        <f t="shared" si="466"/>
        <v/>
      </c>
      <c r="AG1060" s="373" t="str">
        <f t="shared" si="467"/>
        <v/>
      </c>
      <c r="AH1060" s="374" t="str">
        <f t="shared" si="468"/>
        <v/>
      </c>
      <c r="AI1060" s="375" t="str">
        <f t="shared" si="469"/>
        <v/>
      </c>
      <c r="AJ1060" s="375" t="str">
        <f t="shared" si="470"/>
        <v/>
      </c>
      <c r="AK1060" s="375" t="str">
        <f t="shared" si="471"/>
        <v/>
      </c>
      <c r="AL1060" s="375" t="str">
        <f t="shared" si="472"/>
        <v/>
      </c>
      <c r="AM1060" s="375" t="str">
        <f t="shared" si="473"/>
        <v/>
      </c>
      <c r="AN1060" s="376" t="str">
        <f>IF(AF1060="","",IF(OR(AH1060="",AH1060="-"),"－",IF(OR(AM1060=8,AM1060=9),"",IF(OR(AJ1060=3,AJ1060=4,AJ1060=5,AJ1060=6),VLOOKUP(AH1060,INDEX((係数_バス貨物_ガソリン,係数_バス貨物_CNG,係数_バス貨物_軽油,係数_バス貨物_メタノール,係数_バス貨物_LPG),MATCH(AL1060,【参考】排出ガスレベル!$AI$4:$AI$671,1),1,AR1060):INDEX((係数_バス貨物_ガソリン,係数_バス貨物_CNG,係数_バス貨物_軽油,係数_バス貨物_メタノール,係数_バス貨物_LPG),MATCH(AL1060+1,【参考】排出ガスレベル!$AI$4:$AI$671,1)-1,5,AR1060),2,FALSE),IF(OR(AJ1060=1,AJ1060=2),VLOOKUP(AH1060,INDEX((係数_乗用_ガソリン,係数_乗用_CNG,係数_乗用_軽油,係数_乗用_メタノール,係数_乗用_LPG),1,1,AR1060):INDEX((係数_乗用_ガソリン,係数_乗用_CNG,係数_乗用_軽油,係数_乗用_メタノール,係数_乗用_LPG),125,5,AR1060),2,FALSE))))))</f>
        <v/>
      </c>
      <c r="AO1060" s="376" t="str">
        <f>IF(T1060="","",IF(OR(AH1060="",AH1060="-"),"－",IF(OR(AM1060=8,AM1060=9),"",IF(OR(AJ1060=3,AJ1060=4,AJ1060=5,AJ1060=6),VLOOKUP(AH1060,INDEX((係数_バス貨物_ガソリン,係数_バス貨物_CNG,係数_バス貨物_軽油,係数_バス貨物_メタノール,係数_バス貨物_LPG),MATCH(AL1060,【参考】排出ガスレベル!$AI$4:$AI$671,1),1,AR1060):INDEX((係数_バス貨物_ガソリン,係数_バス貨物_CNG,係数_バス貨物_軽油,係数_バス貨物_メタノール,係数_バス貨物_LPG),MATCH(AL1060+1,【参考】排出ガスレベル!$AI$4:$AI$671,1)-1,5,AR1060),3,FALSE),IF(OR(AJ1060=1,AJ1060=2),VLOOKUP(AH1060,INDEX((係数_乗用_ガソリン,係数_乗用_CNG,係数_乗用_軽油,係数_乗用_メタノール,係数_乗用_LPG),1,1,AR1060):INDEX((係数_乗用_ガソリン,係数_乗用_CNG,係数_乗用_軽油,係数_乗用_メタノール,係数_乗用_LPG),125,5,AR1060),3,FALSE))))))</f>
        <v/>
      </c>
      <c r="AP1060" s="375" t="str">
        <f t="shared" si="474"/>
        <v/>
      </c>
      <c r="AQ1060" s="444" t="str">
        <f t="shared" si="475"/>
        <v/>
      </c>
      <c r="AR1060" s="375" t="str">
        <f t="shared" si="478"/>
        <v/>
      </c>
      <c r="AS1060" s="377" t="str">
        <f t="shared" si="476"/>
        <v/>
      </c>
      <c r="AT1060" s="378" t="str">
        <f t="shared" si="477"/>
        <v/>
      </c>
      <c r="AX1060" s="625" t="b">
        <f t="shared" si="479"/>
        <v>0</v>
      </c>
      <c r="AY1060" s="7" t="str">
        <f t="shared" si="480"/>
        <v>FALSEFALSEFALSE</v>
      </c>
      <c r="AZ1060" s="626">
        <f t="shared" si="456"/>
        <v>0</v>
      </c>
      <c r="BA1060" s="627" t="str">
        <f t="shared" si="457"/>
        <v/>
      </c>
      <c r="BB1060" s="627">
        <f t="shared" si="458"/>
        <v>0</v>
      </c>
      <c r="BC1060" s="690" t="str">
        <f t="shared" si="459"/>
        <v/>
      </c>
    </row>
    <row r="1061" spans="1:55">
      <c r="A1061" s="381">
        <v>1005</v>
      </c>
      <c r="B1061" s="117"/>
      <c r="C1061" s="288"/>
      <c r="D1061" s="289"/>
      <c r="E1061" s="289"/>
      <c r="F1061" s="290"/>
      <c r="G1061" s="292"/>
      <c r="H1061" s="116"/>
      <c r="I1061" s="292"/>
      <c r="J1061" s="116"/>
      <c r="K1061" s="370" t="str">
        <f t="shared" si="450"/>
        <v/>
      </c>
      <c r="L1061" s="370">
        <f t="shared" si="451"/>
        <v>0</v>
      </c>
      <c r="M1061" s="370">
        <f t="shared" si="452"/>
        <v>0</v>
      </c>
      <c r="N1061" s="371" t="str">
        <f t="shared" si="460"/>
        <v/>
      </c>
      <c r="O1061" s="371" t="str">
        <f t="shared" si="461"/>
        <v/>
      </c>
      <c r="P1061" s="371" t="str">
        <f t="shared" si="462"/>
        <v/>
      </c>
      <c r="Q1061" s="371" t="str">
        <f t="shared" si="463"/>
        <v/>
      </c>
      <c r="R1061" s="371" t="str">
        <f t="shared" si="464"/>
        <v/>
      </c>
      <c r="S1061" s="371" t="str">
        <f t="shared" si="465"/>
        <v/>
      </c>
      <c r="T1061" s="443" t="str">
        <f t="shared" si="453"/>
        <v/>
      </c>
      <c r="U1061" s="539"/>
      <c r="V1061" s="117"/>
      <c r="W1061" s="118"/>
      <c r="X1061" s="119"/>
      <c r="Y1061" s="120"/>
      <c r="Z1061" s="122"/>
      <c r="AA1061" s="121"/>
      <c r="AB1061" s="443" t="str">
        <f t="shared" si="454"/>
        <v/>
      </c>
      <c r="AC1061" s="734" t="str">
        <f t="shared" si="455"/>
        <v/>
      </c>
      <c r="AD1061" s="372"/>
      <c r="AE1061" s="485"/>
      <c r="AF1061" s="373" t="str">
        <f t="shared" si="466"/>
        <v/>
      </c>
      <c r="AG1061" s="373" t="str">
        <f t="shared" si="467"/>
        <v/>
      </c>
      <c r="AH1061" s="374" t="str">
        <f t="shared" si="468"/>
        <v/>
      </c>
      <c r="AI1061" s="375" t="str">
        <f t="shared" si="469"/>
        <v/>
      </c>
      <c r="AJ1061" s="375" t="str">
        <f t="shared" si="470"/>
        <v/>
      </c>
      <c r="AK1061" s="375" t="str">
        <f t="shared" si="471"/>
        <v/>
      </c>
      <c r="AL1061" s="375" t="str">
        <f t="shared" si="472"/>
        <v/>
      </c>
      <c r="AM1061" s="375" t="str">
        <f t="shared" si="473"/>
        <v/>
      </c>
      <c r="AN1061" s="376" t="str">
        <f>IF(AF1061="","",IF(OR(AH1061="",AH1061="-"),"－",IF(OR(AM1061=8,AM1061=9),"",IF(OR(AJ1061=3,AJ1061=4,AJ1061=5,AJ1061=6),VLOOKUP(AH1061,INDEX((係数_バス貨物_ガソリン,係数_バス貨物_CNG,係数_バス貨物_軽油,係数_バス貨物_メタノール,係数_バス貨物_LPG),MATCH(AL1061,【参考】排出ガスレベル!$AI$4:$AI$671,1),1,AR1061):INDEX((係数_バス貨物_ガソリン,係数_バス貨物_CNG,係数_バス貨物_軽油,係数_バス貨物_メタノール,係数_バス貨物_LPG),MATCH(AL1061+1,【参考】排出ガスレベル!$AI$4:$AI$671,1)-1,5,AR1061),2,FALSE),IF(OR(AJ1061=1,AJ1061=2),VLOOKUP(AH1061,INDEX((係数_乗用_ガソリン,係数_乗用_CNG,係数_乗用_軽油,係数_乗用_メタノール,係数_乗用_LPG),1,1,AR1061):INDEX((係数_乗用_ガソリン,係数_乗用_CNG,係数_乗用_軽油,係数_乗用_メタノール,係数_乗用_LPG),125,5,AR1061),2,FALSE))))))</f>
        <v/>
      </c>
      <c r="AO1061" s="376" t="str">
        <f>IF(T1061="","",IF(OR(AH1061="",AH1061="-"),"－",IF(OR(AM1061=8,AM1061=9),"",IF(OR(AJ1061=3,AJ1061=4,AJ1061=5,AJ1061=6),VLOOKUP(AH1061,INDEX((係数_バス貨物_ガソリン,係数_バス貨物_CNG,係数_バス貨物_軽油,係数_バス貨物_メタノール,係数_バス貨物_LPG),MATCH(AL1061,【参考】排出ガスレベル!$AI$4:$AI$671,1),1,AR1061):INDEX((係数_バス貨物_ガソリン,係数_バス貨物_CNG,係数_バス貨物_軽油,係数_バス貨物_メタノール,係数_バス貨物_LPG),MATCH(AL1061+1,【参考】排出ガスレベル!$AI$4:$AI$671,1)-1,5,AR1061),3,FALSE),IF(OR(AJ1061=1,AJ1061=2),VLOOKUP(AH1061,INDEX((係数_乗用_ガソリン,係数_乗用_CNG,係数_乗用_軽油,係数_乗用_メタノール,係数_乗用_LPG),1,1,AR1061):INDEX((係数_乗用_ガソリン,係数_乗用_CNG,係数_乗用_軽油,係数_乗用_メタノール,係数_乗用_LPG),125,5,AR1061),3,FALSE))))))</f>
        <v/>
      </c>
      <c r="AP1061" s="375" t="str">
        <f t="shared" si="474"/>
        <v/>
      </c>
      <c r="AQ1061" s="444" t="str">
        <f t="shared" si="475"/>
        <v/>
      </c>
      <c r="AR1061" s="375" t="str">
        <f t="shared" si="478"/>
        <v/>
      </c>
      <c r="AS1061" s="377" t="str">
        <f t="shared" si="476"/>
        <v/>
      </c>
      <c r="AT1061" s="378" t="str">
        <f t="shared" si="477"/>
        <v/>
      </c>
      <c r="AX1061" s="625" t="b">
        <f t="shared" si="479"/>
        <v>0</v>
      </c>
      <c r="AY1061" s="7" t="str">
        <f t="shared" si="480"/>
        <v>FALSEFALSEFALSE</v>
      </c>
      <c r="AZ1061" s="626">
        <f t="shared" si="456"/>
        <v>0</v>
      </c>
      <c r="BA1061" s="627" t="str">
        <f t="shared" si="457"/>
        <v/>
      </c>
      <c r="BB1061" s="627">
        <f t="shared" si="458"/>
        <v>0</v>
      </c>
      <c r="BC1061" s="690" t="str">
        <f t="shared" si="459"/>
        <v/>
      </c>
    </row>
    <row r="1062" spans="1:55">
      <c r="A1062" s="381">
        <v>1006</v>
      </c>
      <c r="B1062" s="117"/>
      <c r="C1062" s="288"/>
      <c r="D1062" s="289"/>
      <c r="E1062" s="289"/>
      <c r="F1062" s="290"/>
      <c r="G1062" s="292"/>
      <c r="H1062" s="116"/>
      <c r="I1062" s="292"/>
      <c r="J1062" s="116"/>
      <c r="K1062" s="370" t="str">
        <f t="shared" si="450"/>
        <v/>
      </c>
      <c r="L1062" s="370">
        <f t="shared" si="451"/>
        <v>0</v>
      </c>
      <c r="M1062" s="370">
        <f t="shared" si="452"/>
        <v>0</v>
      </c>
      <c r="N1062" s="371" t="str">
        <f t="shared" si="460"/>
        <v/>
      </c>
      <c r="O1062" s="371" t="str">
        <f t="shared" si="461"/>
        <v/>
      </c>
      <c r="P1062" s="371" t="str">
        <f t="shared" si="462"/>
        <v/>
      </c>
      <c r="Q1062" s="371" t="str">
        <f t="shared" si="463"/>
        <v/>
      </c>
      <c r="R1062" s="371" t="str">
        <f t="shared" si="464"/>
        <v/>
      </c>
      <c r="S1062" s="371" t="str">
        <f t="shared" si="465"/>
        <v/>
      </c>
      <c r="T1062" s="443" t="str">
        <f t="shared" si="453"/>
        <v/>
      </c>
      <c r="U1062" s="539"/>
      <c r="V1062" s="117"/>
      <c r="W1062" s="118"/>
      <c r="X1062" s="119"/>
      <c r="Y1062" s="120"/>
      <c r="Z1062" s="122"/>
      <c r="AA1062" s="121"/>
      <c r="AB1062" s="443" t="str">
        <f t="shared" si="454"/>
        <v/>
      </c>
      <c r="AC1062" s="734" t="str">
        <f t="shared" si="455"/>
        <v/>
      </c>
      <c r="AD1062" s="372"/>
      <c r="AE1062" s="485"/>
      <c r="AF1062" s="373" t="str">
        <f t="shared" si="466"/>
        <v/>
      </c>
      <c r="AG1062" s="373" t="str">
        <f t="shared" si="467"/>
        <v/>
      </c>
      <c r="AH1062" s="374" t="str">
        <f t="shared" si="468"/>
        <v/>
      </c>
      <c r="AI1062" s="375" t="str">
        <f t="shared" si="469"/>
        <v/>
      </c>
      <c r="AJ1062" s="375" t="str">
        <f t="shared" si="470"/>
        <v/>
      </c>
      <c r="AK1062" s="375" t="str">
        <f t="shared" si="471"/>
        <v/>
      </c>
      <c r="AL1062" s="375" t="str">
        <f t="shared" si="472"/>
        <v/>
      </c>
      <c r="AM1062" s="375" t="str">
        <f t="shared" si="473"/>
        <v/>
      </c>
      <c r="AN1062" s="376" t="str">
        <f>IF(AF1062="","",IF(OR(AH1062="",AH1062="-"),"－",IF(OR(AM1062=8,AM1062=9),"",IF(OR(AJ1062=3,AJ1062=4,AJ1062=5,AJ1062=6),VLOOKUP(AH1062,INDEX((係数_バス貨物_ガソリン,係数_バス貨物_CNG,係数_バス貨物_軽油,係数_バス貨物_メタノール,係数_バス貨物_LPG),MATCH(AL1062,【参考】排出ガスレベル!$AI$4:$AI$671,1),1,AR1062):INDEX((係数_バス貨物_ガソリン,係数_バス貨物_CNG,係数_バス貨物_軽油,係数_バス貨物_メタノール,係数_バス貨物_LPG),MATCH(AL1062+1,【参考】排出ガスレベル!$AI$4:$AI$671,1)-1,5,AR1062),2,FALSE),IF(OR(AJ1062=1,AJ1062=2),VLOOKUP(AH1062,INDEX((係数_乗用_ガソリン,係数_乗用_CNG,係数_乗用_軽油,係数_乗用_メタノール,係数_乗用_LPG),1,1,AR1062):INDEX((係数_乗用_ガソリン,係数_乗用_CNG,係数_乗用_軽油,係数_乗用_メタノール,係数_乗用_LPG),125,5,AR1062),2,FALSE))))))</f>
        <v/>
      </c>
      <c r="AO1062" s="376" t="str">
        <f>IF(T1062="","",IF(OR(AH1062="",AH1062="-"),"－",IF(OR(AM1062=8,AM1062=9),"",IF(OR(AJ1062=3,AJ1062=4,AJ1062=5,AJ1062=6),VLOOKUP(AH1062,INDEX((係数_バス貨物_ガソリン,係数_バス貨物_CNG,係数_バス貨物_軽油,係数_バス貨物_メタノール,係数_バス貨物_LPG),MATCH(AL1062,【参考】排出ガスレベル!$AI$4:$AI$671,1),1,AR1062):INDEX((係数_バス貨物_ガソリン,係数_バス貨物_CNG,係数_バス貨物_軽油,係数_バス貨物_メタノール,係数_バス貨物_LPG),MATCH(AL1062+1,【参考】排出ガスレベル!$AI$4:$AI$671,1)-1,5,AR1062),3,FALSE),IF(OR(AJ1062=1,AJ1062=2),VLOOKUP(AH1062,INDEX((係数_乗用_ガソリン,係数_乗用_CNG,係数_乗用_軽油,係数_乗用_メタノール,係数_乗用_LPG),1,1,AR1062):INDEX((係数_乗用_ガソリン,係数_乗用_CNG,係数_乗用_軽油,係数_乗用_メタノール,係数_乗用_LPG),125,5,AR1062),3,FALSE))))))</f>
        <v/>
      </c>
      <c r="AP1062" s="375" t="str">
        <f t="shared" si="474"/>
        <v/>
      </c>
      <c r="AQ1062" s="444" t="str">
        <f t="shared" si="475"/>
        <v/>
      </c>
      <c r="AR1062" s="375" t="str">
        <f t="shared" si="478"/>
        <v/>
      </c>
      <c r="AS1062" s="377" t="str">
        <f t="shared" si="476"/>
        <v/>
      </c>
      <c r="AT1062" s="378" t="str">
        <f t="shared" si="477"/>
        <v/>
      </c>
      <c r="AX1062" s="625" t="b">
        <f t="shared" si="479"/>
        <v>0</v>
      </c>
      <c r="AY1062" s="7" t="str">
        <f t="shared" si="480"/>
        <v>FALSEFALSEFALSE</v>
      </c>
      <c r="AZ1062" s="626">
        <f t="shared" si="456"/>
        <v>0</v>
      </c>
      <c r="BA1062" s="627" t="str">
        <f t="shared" si="457"/>
        <v/>
      </c>
      <c r="BB1062" s="627">
        <f t="shared" si="458"/>
        <v>0</v>
      </c>
      <c r="BC1062" s="690" t="str">
        <f t="shared" si="459"/>
        <v/>
      </c>
    </row>
    <row r="1063" spans="1:55">
      <c r="A1063" s="381">
        <v>1007</v>
      </c>
      <c r="B1063" s="117"/>
      <c r="C1063" s="288"/>
      <c r="D1063" s="289"/>
      <c r="E1063" s="289"/>
      <c r="F1063" s="290"/>
      <c r="G1063" s="292"/>
      <c r="H1063" s="116"/>
      <c r="I1063" s="292"/>
      <c r="J1063" s="116"/>
      <c r="K1063" s="370" t="str">
        <f t="shared" si="450"/>
        <v/>
      </c>
      <c r="L1063" s="370">
        <f t="shared" si="451"/>
        <v>0</v>
      </c>
      <c r="M1063" s="370">
        <f t="shared" si="452"/>
        <v>0</v>
      </c>
      <c r="N1063" s="371" t="str">
        <f t="shared" si="460"/>
        <v/>
      </c>
      <c r="O1063" s="371" t="str">
        <f t="shared" si="461"/>
        <v/>
      </c>
      <c r="P1063" s="371" t="str">
        <f t="shared" si="462"/>
        <v/>
      </c>
      <c r="Q1063" s="371" t="str">
        <f t="shared" si="463"/>
        <v/>
      </c>
      <c r="R1063" s="371" t="str">
        <f t="shared" si="464"/>
        <v/>
      </c>
      <c r="S1063" s="371" t="str">
        <f t="shared" si="465"/>
        <v/>
      </c>
      <c r="T1063" s="443" t="str">
        <f t="shared" si="453"/>
        <v/>
      </c>
      <c r="U1063" s="539"/>
      <c r="V1063" s="117"/>
      <c r="W1063" s="118"/>
      <c r="X1063" s="119"/>
      <c r="Y1063" s="120"/>
      <c r="Z1063" s="122"/>
      <c r="AA1063" s="121"/>
      <c r="AB1063" s="443" t="str">
        <f t="shared" si="454"/>
        <v/>
      </c>
      <c r="AC1063" s="734" t="str">
        <f t="shared" si="455"/>
        <v/>
      </c>
      <c r="AD1063" s="372"/>
      <c r="AE1063" s="485"/>
      <c r="AF1063" s="373" t="str">
        <f t="shared" si="466"/>
        <v/>
      </c>
      <c r="AG1063" s="373" t="str">
        <f t="shared" si="467"/>
        <v/>
      </c>
      <c r="AH1063" s="374" t="str">
        <f t="shared" si="468"/>
        <v/>
      </c>
      <c r="AI1063" s="375" t="str">
        <f t="shared" si="469"/>
        <v/>
      </c>
      <c r="AJ1063" s="375" t="str">
        <f t="shared" si="470"/>
        <v/>
      </c>
      <c r="AK1063" s="375" t="str">
        <f t="shared" si="471"/>
        <v/>
      </c>
      <c r="AL1063" s="375" t="str">
        <f t="shared" si="472"/>
        <v/>
      </c>
      <c r="AM1063" s="375" t="str">
        <f t="shared" si="473"/>
        <v/>
      </c>
      <c r="AN1063" s="376" t="str">
        <f>IF(AF1063="","",IF(OR(AH1063="",AH1063="-"),"－",IF(OR(AM1063=8,AM1063=9),"",IF(OR(AJ1063=3,AJ1063=4,AJ1063=5,AJ1063=6),VLOOKUP(AH1063,INDEX((係数_バス貨物_ガソリン,係数_バス貨物_CNG,係数_バス貨物_軽油,係数_バス貨物_メタノール,係数_バス貨物_LPG),MATCH(AL1063,【参考】排出ガスレベル!$AI$4:$AI$671,1),1,AR1063):INDEX((係数_バス貨物_ガソリン,係数_バス貨物_CNG,係数_バス貨物_軽油,係数_バス貨物_メタノール,係数_バス貨物_LPG),MATCH(AL1063+1,【参考】排出ガスレベル!$AI$4:$AI$671,1)-1,5,AR1063),2,FALSE),IF(OR(AJ1063=1,AJ1063=2),VLOOKUP(AH1063,INDEX((係数_乗用_ガソリン,係数_乗用_CNG,係数_乗用_軽油,係数_乗用_メタノール,係数_乗用_LPG),1,1,AR1063):INDEX((係数_乗用_ガソリン,係数_乗用_CNG,係数_乗用_軽油,係数_乗用_メタノール,係数_乗用_LPG),125,5,AR1063),2,FALSE))))))</f>
        <v/>
      </c>
      <c r="AO1063" s="376" t="str">
        <f>IF(T1063="","",IF(OR(AH1063="",AH1063="-"),"－",IF(OR(AM1063=8,AM1063=9),"",IF(OR(AJ1063=3,AJ1063=4,AJ1063=5,AJ1063=6),VLOOKUP(AH1063,INDEX((係数_バス貨物_ガソリン,係数_バス貨物_CNG,係数_バス貨物_軽油,係数_バス貨物_メタノール,係数_バス貨物_LPG),MATCH(AL1063,【参考】排出ガスレベル!$AI$4:$AI$671,1),1,AR1063):INDEX((係数_バス貨物_ガソリン,係数_バス貨物_CNG,係数_バス貨物_軽油,係数_バス貨物_メタノール,係数_バス貨物_LPG),MATCH(AL1063+1,【参考】排出ガスレベル!$AI$4:$AI$671,1)-1,5,AR1063),3,FALSE),IF(OR(AJ1063=1,AJ1063=2),VLOOKUP(AH1063,INDEX((係数_乗用_ガソリン,係数_乗用_CNG,係数_乗用_軽油,係数_乗用_メタノール,係数_乗用_LPG),1,1,AR1063):INDEX((係数_乗用_ガソリン,係数_乗用_CNG,係数_乗用_軽油,係数_乗用_メタノール,係数_乗用_LPG),125,5,AR1063),3,FALSE))))))</f>
        <v/>
      </c>
      <c r="AP1063" s="375" t="str">
        <f t="shared" si="474"/>
        <v/>
      </c>
      <c r="AQ1063" s="444" t="str">
        <f t="shared" si="475"/>
        <v/>
      </c>
      <c r="AR1063" s="375" t="str">
        <f t="shared" si="478"/>
        <v/>
      </c>
      <c r="AS1063" s="377" t="str">
        <f t="shared" si="476"/>
        <v/>
      </c>
      <c r="AT1063" s="378" t="str">
        <f t="shared" si="477"/>
        <v/>
      </c>
      <c r="AX1063" s="625" t="b">
        <f t="shared" si="479"/>
        <v>0</v>
      </c>
      <c r="AY1063" s="7" t="str">
        <f t="shared" si="480"/>
        <v>FALSEFALSEFALSE</v>
      </c>
      <c r="AZ1063" s="626">
        <f t="shared" si="456"/>
        <v>0</v>
      </c>
      <c r="BA1063" s="627" t="str">
        <f t="shared" si="457"/>
        <v/>
      </c>
      <c r="BB1063" s="627">
        <f t="shared" si="458"/>
        <v>0</v>
      </c>
      <c r="BC1063" s="690" t="str">
        <f t="shared" si="459"/>
        <v/>
      </c>
    </row>
    <row r="1064" spans="1:55">
      <c r="A1064" s="381">
        <v>1008</v>
      </c>
      <c r="B1064" s="117"/>
      <c r="C1064" s="288"/>
      <c r="D1064" s="289"/>
      <c r="E1064" s="289"/>
      <c r="F1064" s="290"/>
      <c r="G1064" s="292"/>
      <c r="H1064" s="116"/>
      <c r="I1064" s="292"/>
      <c r="J1064" s="116"/>
      <c r="K1064" s="370" t="str">
        <f t="shared" si="450"/>
        <v/>
      </c>
      <c r="L1064" s="370">
        <f t="shared" si="451"/>
        <v>0</v>
      </c>
      <c r="M1064" s="370">
        <f t="shared" si="452"/>
        <v>0</v>
      </c>
      <c r="N1064" s="371" t="str">
        <f t="shared" si="460"/>
        <v/>
      </c>
      <c r="O1064" s="371" t="str">
        <f t="shared" si="461"/>
        <v/>
      </c>
      <c r="P1064" s="371" t="str">
        <f t="shared" si="462"/>
        <v/>
      </c>
      <c r="Q1064" s="371" t="str">
        <f t="shared" si="463"/>
        <v/>
      </c>
      <c r="R1064" s="371" t="str">
        <f t="shared" si="464"/>
        <v/>
      </c>
      <c r="S1064" s="371" t="str">
        <f t="shared" si="465"/>
        <v/>
      </c>
      <c r="T1064" s="443" t="str">
        <f t="shared" si="453"/>
        <v/>
      </c>
      <c r="U1064" s="539"/>
      <c r="V1064" s="117"/>
      <c r="W1064" s="118"/>
      <c r="X1064" s="119"/>
      <c r="Y1064" s="120"/>
      <c r="Z1064" s="122"/>
      <c r="AA1064" s="121"/>
      <c r="AB1064" s="443" t="str">
        <f t="shared" si="454"/>
        <v/>
      </c>
      <c r="AC1064" s="734" t="str">
        <f t="shared" si="455"/>
        <v/>
      </c>
      <c r="AD1064" s="372"/>
      <c r="AE1064" s="485"/>
      <c r="AF1064" s="373" t="str">
        <f t="shared" si="466"/>
        <v/>
      </c>
      <c r="AG1064" s="373" t="str">
        <f t="shared" si="467"/>
        <v/>
      </c>
      <c r="AH1064" s="374" t="str">
        <f t="shared" si="468"/>
        <v/>
      </c>
      <c r="AI1064" s="375" t="str">
        <f t="shared" si="469"/>
        <v/>
      </c>
      <c r="AJ1064" s="375" t="str">
        <f t="shared" si="470"/>
        <v/>
      </c>
      <c r="AK1064" s="375" t="str">
        <f t="shared" si="471"/>
        <v/>
      </c>
      <c r="AL1064" s="375" t="str">
        <f t="shared" si="472"/>
        <v/>
      </c>
      <c r="AM1064" s="375" t="str">
        <f t="shared" si="473"/>
        <v/>
      </c>
      <c r="AN1064" s="376" t="str">
        <f>IF(AF1064="","",IF(OR(AH1064="",AH1064="-"),"－",IF(OR(AM1064=8,AM1064=9),"",IF(OR(AJ1064=3,AJ1064=4,AJ1064=5,AJ1064=6),VLOOKUP(AH1064,INDEX((係数_バス貨物_ガソリン,係数_バス貨物_CNG,係数_バス貨物_軽油,係数_バス貨物_メタノール,係数_バス貨物_LPG),MATCH(AL1064,【参考】排出ガスレベル!$AI$4:$AI$671,1),1,AR1064):INDEX((係数_バス貨物_ガソリン,係数_バス貨物_CNG,係数_バス貨物_軽油,係数_バス貨物_メタノール,係数_バス貨物_LPG),MATCH(AL1064+1,【参考】排出ガスレベル!$AI$4:$AI$671,1)-1,5,AR1064),2,FALSE),IF(OR(AJ1064=1,AJ1064=2),VLOOKUP(AH1064,INDEX((係数_乗用_ガソリン,係数_乗用_CNG,係数_乗用_軽油,係数_乗用_メタノール,係数_乗用_LPG),1,1,AR1064):INDEX((係数_乗用_ガソリン,係数_乗用_CNG,係数_乗用_軽油,係数_乗用_メタノール,係数_乗用_LPG),125,5,AR1064),2,FALSE))))))</f>
        <v/>
      </c>
      <c r="AO1064" s="376" t="str">
        <f>IF(T1064="","",IF(OR(AH1064="",AH1064="-"),"－",IF(OR(AM1064=8,AM1064=9),"",IF(OR(AJ1064=3,AJ1064=4,AJ1064=5,AJ1064=6),VLOOKUP(AH1064,INDEX((係数_バス貨物_ガソリン,係数_バス貨物_CNG,係数_バス貨物_軽油,係数_バス貨物_メタノール,係数_バス貨物_LPG),MATCH(AL1064,【参考】排出ガスレベル!$AI$4:$AI$671,1),1,AR1064):INDEX((係数_バス貨物_ガソリン,係数_バス貨物_CNG,係数_バス貨物_軽油,係数_バス貨物_メタノール,係数_バス貨物_LPG),MATCH(AL1064+1,【参考】排出ガスレベル!$AI$4:$AI$671,1)-1,5,AR1064),3,FALSE),IF(OR(AJ1064=1,AJ1064=2),VLOOKUP(AH1064,INDEX((係数_乗用_ガソリン,係数_乗用_CNG,係数_乗用_軽油,係数_乗用_メタノール,係数_乗用_LPG),1,1,AR1064):INDEX((係数_乗用_ガソリン,係数_乗用_CNG,係数_乗用_軽油,係数_乗用_メタノール,係数_乗用_LPG),125,5,AR1064),3,FALSE))))))</f>
        <v/>
      </c>
      <c r="AP1064" s="375" t="str">
        <f t="shared" si="474"/>
        <v/>
      </c>
      <c r="AQ1064" s="444" t="str">
        <f t="shared" si="475"/>
        <v/>
      </c>
      <c r="AR1064" s="375" t="str">
        <f t="shared" si="478"/>
        <v/>
      </c>
      <c r="AS1064" s="377" t="str">
        <f t="shared" si="476"/>
        <v/>
      </c>
      <c r="AT1064" s="378" t="str">
        <f t="shared" si="477"/>
        <v/>
      </c>
      <c r="AX1064" s="625" t="b">
        <f t="shared" si="479"/>
        <v>0</v>
      </c>
      <c r="AY1064" s="7" t="str">
        <f t="shared" si="480"/>
        <v>FALSEFALSEFALSE</v>
      </c>
      <c r="AZ1064" s="626">
        <f t="shared" si="456"/>
        <v>0</v>
      </c>
      <c r="BA1064" s="627" t="str">
        <f t="shared" si="457"/>
        <v/>
      </c>
      <c r="BB1064" s="627">
        <f t="shared" si="458"/>
        <v>0</v>
      </c>
      <c r="BC1064" s="690" t="str">
        <f t="shared" si="459"/>
        <v/>
      </c>
    </row>
    <row r="1065" spans="1:55">
      <c r="A1065" s="381">
        <v>1009</v>
      </c>
      <c r="B1065" s="117"/>
      <c r="C1065" s="288"/>
      <c r="D1065" s="289"/>
      <c r="E1065" s="289"/>
      <c r="F1065" s="290"/>
      <c r="G1065" s="292"/>
      <c r="H1065" s="116"/>
      <c r="I1065" s="292"/>
      <c r="J1065" s="116"/>
      <c r="K1065" s="370" t="str">
        <f t="shared" si="450"/>
        <v/>
      </c>
      <c r="L1065" s="370">
        <f t="shared" si="451"/>
        <v>0</v>
      </c>
      <c r="M1065" s="370">
        <f t="shared" si="452"/>
        <v>0</v>
      </c>
      <c r="N1065" s="371" t="str">
        <f t="shared" si="460"/>
        <v/>
      </c>
      <c r="O1065" s="371" t="str">
        <f t="shared" si="461"/>
        <v/>
      </c>
      <c r="P1065" s="371" t="str">
        <f t="shared" si="462"/>
        <v/>
      </c>
      <c r="Q1065" s="371" t="str">
        <f t="shared" si="463"/>
        <v/>
      </c>
      <c r="R1065" s="371" t="str">
        <f t="shared" si="464"/>
        <v/>
      </c>
      <c r="S1065" s="371" t="str">
        <f t="shared" si="465"/>
        <v/>
      </c>
      <c r="T1065" s="443" t="str">
        <f t="shared" si="453"/>
        <v/>
      </c>
      <c r="U1065" s="539"/>
      <c r="V1065" s="117"/>
      <c r="W1065" s="118"/>
      <c r="X1065" s="119"/>
      <c r="Y1065" s="120"/>
      <c r="Z1065" s="122"/>
      <c r="AA1065" s="121"/>
      <c r="AB1065" s="443" t="str">
        <f t="shared" si="454"/>
        <v/>
      </c>
      <c r="AC1065" s="734" t="str">
        <f t="shared" si="455"/>
        <v/>
      </c>
      <c r="AD1065" s="372"/>
      <c r="AE1065" s="485"/>
      <c r="AF1065" s="373" t="str">
        <f t="shared" si="466"/>
        <v/>
      </c>
      <c r="AG1065" s="373" t="str">
        <f t="shared" si="467"/>
        <v/>
      </c>
      <c r="AH1065" s="374" t="str">
        <f t="shared" si="468"/>
        <v/>
      </c>
      <c r="AI1065" s="375" t="str">
        <f t="shared" si="469"/>
        <v/>
      </c>
      <c r="AJ1065" s="375" t="str">
        <f t="shared" si="470"/>
        <v/>
      </c>
      <c r="AK1065" s="375" t="str">
        <f t="shared" si="471"/>
        <v/>
      </c>
      <c r="AL1065" s="375" t="str">
        <f t="shared" si="472"/>
        <v/>
      </c>
      <c r="AM1065" s="375" t="str">
        <f t="shared" si="473"/>
        <v/>
      </c>
      <c r="AN1065" s="376" t="str">
        <f>IF(AF1065="","",IF(OR(AH1065="",AH1065="-"),"－",IF(OR(AM1065=8,AM1065=9),"",IF(OR(AJ1065=3,AJ1065=4,AJ1065=5,AJ1065=6),VLOOKUP(AH1065,INDEX((係数_バス貨物_ガソリン,係数_バス貨物_CNG,係数_バス貨物_軽油,係数_バス貨物_メタノール,係数_バス貨物_LPG),MATCH(AL1065,【参考】排出ガスレベル!$AI$4:$AI$671,1),1,AR1065):INDEX((係数_バス貨物_ガソリン,係数_バス貨物_CNG,係数_バス貨物_軽油,係数_バス貨物_メタノール,係数_バス貨物_LPG),MATCH(AL1065+1,【参考】排出ガスレベル!$AI$4:$AI$671,1)-1,5,AR1065),2,FALSE),IF(OR(AJ1065=1,AJ1065=2),VLOOKUP(AH1065,INDEX((係数_乗用_ガソリン,係数_乗用_CNG,係数_乗用_軽油,係数_乗用_メタノール,係数_乗用_LPG),1,1,AR1065):INDEX((係数_乗用_ガソリン,係数_乗用_CNG,係数_乗用_軽油,係数_乗用_メタノール,係数_乗用_LPG),125,5,AR1065),2,FALSE))))))</f>
        <v/>
      </c>
      <c r="AO1065" s="376" t="str">
        <f>IF(T1065="","",IF(OR(AH1065="",AH1065="-"),"－",IF(OR(AM1065=8,AM1065=9),"",IF(OR(AJ1065=3,AJ1065=4,AJ1065=5,AJ1065=6),VLOOKUP(AH1065,INDEX((係数_バス貨物_ガソリン,係数_バス貨物_CNG,係数_バス貨物_軽油,係数_バス貨物_メタノール,係数_バス貨物_LPG),MATCH(AL1065,【参考】排出ガスレベル!$AI$4:$AI$671,1),1,AR1065):INDEX((係数_バス貨物_ガソリン,係数_バス貨物_CNG,係数_バス貨物_軽油,係数_バス貨物_メタノール,係数_バス貨物_LPG),MATCH(AL1065+1,【参考】排出ガスレベル!$AI$4:$AI$671,1)-1,5,AR1065),3,FALSE),IF(OR(AJ1065=1,AJ1065=2),VLOOKUP(AH1065,INDEX((係数_乗用_ガソリン,係数_乗用_CNG,係数_乗用_軽油,係数_乗用_メタノール,係数_乗用_LPG),1,1,AR1065):INDEX((係数_乗用_ガソリン,係数_乗用_CNG,係数_乗用_軽油,係数_乗用_メタノール,係数_乗用_LPG),125,5,AR1065),3,FALSE))))))</f>
        <v/>
      </c>
      <c r="AP1065" s="375" t="str">
        <f t="shared" si="474"/>
        <v/>
      </c>
      <c r="AQ1065" s="444" t="str">
        <f t="shared" si="475"/>
        <v/>
      </c>
      <c r="AR1065" s="375" t="str">
        <f t="shared" si="478"/>
        <v/>
      </c>
      <c r="AS1065" s="377" t="str">
        <f t="shared" si="476"/>
        <v/>
      </c>
      <c r="AT1065" s="378" t="str">
        <f t="shared" si="477"/>
        <v/>
      </c>
      <c r="AX1065" s="625" t="b">
        <f t="shared" si="479"/>
        <v>0</v>
      </c>
      <c r="AY1065" s="7" t="str">
        <f t="shared" si="480"/>
        <v>FALSEFALSEFALSE</v>
      </c>
      <c r="AZ1065" s="626">
        <f t="shared" si="456"/>
        <v>0</v>
      </c>
      <c r="BA1065" s="627" t="str">
        <f t="shared" si="457"/>
        <v/>
      </c>
      <c r="BB1065" s="627">
        <f t="shared" si="458"/>
        <v>0</v>
      </c>
      <c r="BC1065" s="690" t="str">
        <f t="shared" si="459"/>
        <v/>
      </c>
    </row>
    <row r="1066" spans="1:55">
      <c r="A1066" s="381">
        <v>1010</v>
      </c>
      <c r="B1066" s="117"/>
      <c r="C1066" s="288"/>
      <c r="D1066" s="289"/>
      <c r="E1066" s="289"/>
      <c r="F1066" s="290"/>
      <c r="G1066" s="292"/>
      <c r="H1066" s="116"/>
      <c r="I1066" s="292"/>
      <c r="J1066" s="116"/>
      <c r="K1066" s="370" t="str">
        <f t="shared" si="450"/>
        <v/>
      </c>
      <c r="L1066" s="370">
        <f t="shared" si="451"/>
        <v>0</v>
      </c>
      <c r="M1066" s="370">
        <f t="shared" si="452"/>
        <v>0</v>
      </c>
      <c r="N1066" s="371" t="str">
        <f t="shared" si="460"/>
        <v/>
      </c>
      <c r="O1066" s="371" t="str">
        <f t="shared" si="461"/>
        <v/>
      </c>
      <c r="P1066" s="371" t="str">
        <f t="shared" si="462"/>
        <v/>
      </c>
      <c r="Q1066" s="371" t="str">
        <f t="shared" si="463"/>
        <v/>
      </c>
      <c r="R1066" s="371" t="str">
        <f t="shared" si="464"/>
        <v/>
      </c>
      <c r="S1066" s="371" t="str">
        <f t="shared" si="465"/>
        <v/>
      </c>
      <c r="T1066" s="443" t="str">
        <f t="shared" si="453"/>
        <v/>
      </c>
      <c r="U1066" s="539"/>
      <c r="V1066" s="117"/>
      <c r="W1066" s="118"/>
      <c r="X1066" s="119"/>
      <c r="Y1066" s="120"/>
      <c r="Z1066" s="122"/>
      <c r="AA1066" s="121"/>
      <c r="AB1066" s="443" t="str">
        <f t="shared" si="454"/>
        <v/>
      </c>
      <c r="AC1066" s="734" t="str">
        <f t="shared" si="455"/>
        <v/>
      </c>
      <c r="AD1066" s="372"/>
      <c r="AE1066" s="485"/>
      <c r="AF1066" s="373" t="str">
        <f t="shared" si="466"/>
        <v/>
      </c>
      <c r="AG1066" s="373" t="str">
        <f t="shared" si="467"/>
        <v/>
      </c>
      <c r="AH1066" s="374" t="str">
        <f t="shared" si="468"/>
        <v/>
      </c>
      <c r="AI1066" s="375" t="str">
        <f t="shared" si="469"/>
        <v/>
      </c>
      <c r="AJ1066" s="375" t="str">
        <f t="shared" si="470"/>
        <v/>
      </c>
      <c r="AK1066" s="375" t="str">
        <f t="shared" si="471"/>
        <v/>
      </c>
      <c r="AL1066" s="375" t="str">
        <f t="shared" si="472"/>
        <v/>
      </c>
      <c r="AM1066" s="375" t="str">
        <f t="shared" si="473"/>
        <v/>
      </c>
      <c r="AN1066" s="376" t="str">
        <f>IF(AF1066="","",IF(OR(AH1066="",AH1066="-"),"－",IF(OR(AM1066=8,AM1066=9),"",IF(OR(AJ1066=3,AJ1066=4,AJ1066=5,AJ1066=6),VLOOKUP(AH1066,INDEX((係数_バス貨物_ガソリン,係数_バス貨物_CNG,係数_バス貨物_軽油,係数_バス貨物_メタノール,係数_バス貨物_LPG),MATCH(AL1066,【参考】排出ガスレベル!$AI$4:$AI$671,1),1,AR1066):INDEX((係数_バス貨物_ガソリン,係数_バス貨物_CNG,係数_バス貨物_軽油,係数_バス貨物_メタノール,係数_バス貨物_LPG),MATCH(AL1066+1,【参考】排出ガスレベル!$AI$4:$AI$671,1)-1,5,AR1066),2,FALSE),IF(OR(AJ1066=1,AJ1066=2),VLOOKUP(AH1066,INDEX((係数_乗用_ガソリン,係数_乗用_CNG,係数_乗用_軽油,係数_乗用_メタノール,係数_乗用_LPG),1,1,AR1066):INDEX((係数_乗用_ガソリン,係数_乗用_CNG,係数_乗用_軽油,係数_乗用_メタノール,係数_乗用_LPG),125,5,AR1066),2,FALSE))))))</f>
        <v/>
      </c>
      <c r="AO1066" s="376" t="str">
        <f>IF(T1066="","",IF(OR(AH1066="",AH1066="-"),"－",IF(OR(AM1066=8,AM1066=9),"",IF(OR(AJ1066=3,AJ1066=4,AJ1066=5,AJ1066=6),VLOOKUP(AH1066,INDEX((係数_バス貨物_ガソリン,係数_バス貨物_CNG,係数_バス貨物_軽油,係数_バス貨物_メタノール,係数_バス貨物_LPG),MATCH(AL1066,【参考】排出ガスレベル!$AI$4:$AI$671,1),1,AR1066):INDEX((係数_バス貨物_ガソリン,係数_バス貨物_CNG,係数_バス貨物_軽油,係数_バス貨物_メタノール,係数_バス貨物_LPG),MATCH(AL1066+1,【参考】排出ガスレベル!$AI$4:$AI$671,1)-1,5,AR1066),3,FALSE),IF(OR(AJ1066=1,AJ1066=2),VLOOKUP(AH1066,INDEX((係数_乗用_ガソリン,係数_乗用_CNG,係数_乗用_軽油,係数_乗用_メタノール,係数_乗用_LPG),1,1,AR1066):INDEX((係数_乗用_ガソリン,係数_乗用_CNG,係数_乗用_軽油,係数_乗用_メタノール,係数_乗用_LPG),125,5,AR1066),3,FALSE))))))</f>
        <v/>
      </c>
      <c r="AP1066" s="375" t="str">
        <f t="shared" si="474"/>
        <v/>
      </c>
      <c r="AQ1066" s="444" t="str">
        <f t="shared" si="475"/>
        <v/>
      </c>
      <c r="AR1066" s="375" t="str">
        <f t="shared" si="478"/>
        <v/>
      </c>
      <c r="AS1066" s="377" t="str">
        <f t="shared" si="476"/>
        <v/>
      </c>
      <c r="AT1066" s="378" t="str">
        <f t="shared" si="477"/>
        <v/>
      </c>
      <c r="AX1066" s="625" t="b">
        <f t="shared" si="479"/>
        <v>0</v>
      </c>
      <c r="AY1066" s="7" t="str">
        <f t="shared" si="480"/>
        <v>FALSEFALSEFALSE</v>
      </c>
      <c r="AZ1066" s="626">
        <f t="shared" si="456"/>
        <v>0</v>
      </c>
      <c r="BA1066" s="627" t="str">
        <f t="shared" si="457"/>
        <v/>
      </c>
      <c r="BB1066" s="627">
        <f t="shared" si="458"/>
        <v>0</v>
      </c>
      <c r="BC1066" s="690" t="str">
        <f t="shared" si="459"/>
        <v/>
      </c>
    </row>
    <row r="1067" spans="1:55">
      <c r="A1067" s="381">
        <v>1011</v>
      </c>
      <c r="B1067" s="117"/>
      <c r="C1067" s="288"/>
      <c r="D1067" s="289"/>
      <c r="E1067" s="289"/>
      <c r="F1067" s="290"/>
      <c r="G1067" s="292"/>
      <c r="H1067" s="116"/>
      <c r="I1067" s="292"/>
      <c r="J1067" s="116"/>
      <c r="K1067" s="370" t="str">
        <f t="shared" si="450"/>
        <v/>
      </c>
      <c r="L1067" s="370">
        <f t="shared" si="451"/>
        <v>0</v>
      </c>
      <c r="M1067" s="370">
        <f t="shared" si="452"/>
        <v>0</v>
      </c>
      <c r="N1067" s="371" t="str">
        <f t="shared" si="460"/>
        <v/>
      </c>
      <c r="O1067" s="371" t="str">
        <f t="shared" si="461"/>
        <v/>
      </c>
      <c r="P1067" s="371" t="str">
        <f t="shared" si="462"/>
        <v/>
      </c>
      <c r="Q1067" s="371" t="str">
        <f t="shared" si="463"/>
        <v/>
      </c>
      <c r="R1067" s="371" t="str">
        <f t="shared" si="464"/>
        <v/>
      </c>
      <c r="S1067" s="371" t="str">
        <f t="shared" si="465"/>
        <v/>
      </c>
      <c r="T1067" s="443" t="str">
        <f t="shared" si="453"/>
        <v/>
      </c>
      <c r="U1067" s="539"/>
      <c r="V1067" s="117"/>
      <c r="W1067" s="118"/>
      <c r="X1067" s="119"/>
      <c r="Y1067" s="120"/>
      <c r="Z1067" s="122"/>
      <c r="AA1067" s="121"/>
      <c r="AB1067" s="443" t="str">
        <f t="shared" si="454"/>
        <v/>
      </c>
      <c r="AC1067" s="734" t="str">
        <f t="shared" si="455"/>
        <v/>
      </c>
      <c r="AD1067" s="372"/>
      <c r="AE1067" s="485"/>
      <c r="AF1067" s="373" t="str">
        <f t="shared" si="466"/>
        <v/>
      </c>
      <c r="AG1067" s="373" t="str">
        <f t="shared" si="467"/>
        <v/>
      </c>
      <c r="AH1067" s="374" t="str">
        <f t="shared" si="468"/>
        <v/>
      </c>
      <c r="AI1067" s="375" t="str">
        <f t="shared" si="469"/>
        <v/>
      </c>
      <c r="AJ1067" s="375" t="str">
        <f t="shared" si="470"/>
        <v/>
      </c>
      <c r="AK1067" s="375" t="str">
        <f t="shared" si="471"/>
        <v/>
      </c>
      <c r="AL1067" s="375" t="str">
        <f t="shared" si="472"/>
        <v/>
      </c>
      <c r="AM1067" s="375" t="str">
        <f t="shared" si="473"/>
        <v/>
      </c>
      <c r="AN1067" s="376" t="str">
        <f>IF(AF1067="","",IF(OR(AH1067="",AH1067="-"),"－",IF(OR(AM1067=8,AM1067=9),"",IF(OR(AJ1067=3,AJ1067=4,AJ1067=5,AJ1067=6),VLOOKUP(AH1067,INDEX((係数_バス貨物_ガソリン,係数_バス貨物_CNG,係数_バス貨物_軽油,係数_バス貨物_メタノール,係数_バス貨物_LPG),MATCH(AL1067,【参考】排出ガスレベル!$AI$4:$AI$671,1),1,AR1067):INDEX((係数_バス貨物_ガソリン,係数_バス貨物_CNG,係数_バス貨物_軽油,係数_バス貨物_メタノール,係数_バス貨物_LPG),MATCH(AL1067+1,【参考】排出ガスレベル!$AI$4:$AI$671,1)-1,5,AR1067),2,FALSE),IF(OR(AJ1067=1,AJ1067=2),VLOOKUP(AH1067,INDEX((係数_乗用_ガソリン,係数_乗用_CNG,係数_乗用_軽油,係数_乗用_メタノール,係数_乗用_LPG),1,1,AR1067):INDEX((係数_乗用_ガソリン,係数_乗用_CNG,係数_乗用_軽油,係数_乗用_メタノール,係数_乗用_LPG),125,5,AR1067),2,FALSE))))))</f>
        <v/>
      </c>
      <c r="AO1067" s="376" t="str">
        <f>IF(T1067="","",IF(OR(AH1067="",AH1067="-"),"－",IF(OR(AM1067=8,AM1067=9),"",IF(OR(AJ1067=3,AJ1067=4,AJ1067=5,AJ1067=6),VLOOKUP(AH1067,INDEX((係数_バス貨物_ガソリン,係数_バス貨物_CNG,係数_バス貨物_軽油,係数_バス貨物_メタノール,係数_バス貨物_LPG),MATCH(AL1067,【参考】排出ガスレベル!$AI$4:$AI$671,1),1,AR1067):INDEX((係数_バス貨物_ガソリン,係数_バス貨物_CNG,係数_バス貨物_軽油,係数_バス貨物_メタノール,係数_バス貨物_LPG),MATCH(AL1067+1,【参考】排出ガスレベル!$AI$4:$AI$671,1)-1,5,AR1067),3,FALSE),IF(OR(AJ1067=1,AJ1067=2),VLOOKUP(AH1067,INDEX((係数_乗用_ガソリン,係数_乗用_CNG,係数_乗用_軽油,係数_乗用_メタノール,係数_乗用_LPG),1,1,AR1067):INDEX((係数_乗用_ガソリン,係数_乗用_CNG,係数_乗用_軽油,係数_乗用_メタノール,係数_乗用_LPG),125,5,AR1067),3,FALSE))))))</f>
        <v/>
      </c>
      <c r="AP1067" s="375" t="str">
        <f t="shared" si="474"/>
        <v/>
      </c>
      <c r="AQ1067" s="444" t="str">
        <f t="shared" si="475"/>
        <v/>
      </c>
      <c r="AR1067" s="375" t="str">
        <f t="shared" si="478"/>
        <v/>
      </c>
      <c r="AS1067" s="377" t="str">
        <f t="shared" si="476"/>
        <v/>
      </c>
      <c r="AT1067" s="378" t="str">
        <f t="shared" si="477"/>
        <v/>
      </c>
      <c r="AX1067" s="625" t="b">
        <f t="shared" si="479"/>
        <v>0</v>
      </c>
      <c r="AY1067" s="7" t="str">
        <f t="shared" si="480"/>
        <v>FALSEFALSEFALSE</v>
      </c>
      <c r="AZ1067" s="626">
        <f t="shared" si="456"/>
        <v>0</v>
      </c>
      <c r="BA1067" s="627" t="str">
        <f t="shared" si="457"/>
        <v/>
      </c>
      <c r="BB1067" s="627">
        <f t="shared" si="458"/>
        <v>0</v>
      </c>
      <c r="BC1067" s="690" t="str">
        <f t="shared" si="459"/>
        <v/>
      </c>
    </row>
    <row r="1068" spans="1:55">
      <c r="A1068" s="381">
        <v>1012</v>
      </c>
      <c r="B1068" s="117"/>
      <c r="C1068" s="288"/>
      <c r="D1068" s="289"/>
      <c r="E1068" s="289"/>
      <c r="F1068" s="290"/>
      <c r="G1068" s="292"/>
      <c r="H1068" s="116"/>
      <c r="I1068" s="292"/>
      <c r="J1068" s="116"/>
      <c r="K1068" s="370" t="str">
        <f t="shared" ref="K1068:K1131" si="481">C1068&amp;D1068&amp;E1068&amp;F1068</f>
        <v/>
      </c>
      <c r="L1068" s="370">
        <f t="shared" ref="L1068:L1131" si="482">IF(G1068&gt;0,DATE((G1068),(H1068+1),0),0)</f>
        <v>0</v>
      </c>
      <c r="M1068" s="370">
        <f t="shared" ref="M1068:M1131" si="483">IF(I1068&gt;0,DATE((I1068),(J1068+1),0),0)</f>
        <v>0</v>
      </c>
      <c r="N1068" s="371" t="str">
        <f t="shared" si="460"/>
        <v/>
      </c>
      <c r="O1068" s="371" t="str">
        <f t="shared" si="461"/>
        <v/>
      </c>
      <c r="P1068" s="371" t="str">
        <f t="shared" si="462"/>
        <v/>
      </c>
      <c r="Q1068" s="371" t="str">
        <f t="shared" si="463"/>
        <v/>
      </c>
      <c r="R1068" s="371" t="str">
        <f t="shared" si="464"/>
        <v/>
      </c>
      <c r="S1068" s="371" t="str">
        <f t="shared" si="465"/>
        <v/>
      </c>
      <c r="T1068" s="443" t="str">
        <f t="shared" ref="T1068:T1131" si="484">N1068&amp;O1068&amp;P1068&amp;Q1068&amp;R1068&amp;S1068</f>
        <v/>
      </c>
      <c r="U1068" s="539"/>
      <c r="V1068" s="117"/>
      <c r="W1068" s="118"/>
      <c r="X1068" s="119"/>
      <c r="Y1068" s="120"/>
      <c r="Z1068" s="122"/>
      <c r="AA1068" s="121"/>
      <c r="AB1068" s="443" t="str">
        <f t="shared" ref="AB1068:AB1131" si="485">IF(AF1068="","",IF(AM1068=1,VLOOKUP(AN1068,低公害車判別,2,FALSE),IF(AM1068=3,VLOOKUP(AN1068,低公害車判別,2,FALSE),IF(AM1068=4,VLOOKUP(AO1068,低公害車判別,2,FALSE),"低公害車"))))</f>
        <v/>
      </c>
      <c r="AC1068" s="734" t="str">
        <f t="shared" ref="AC1068:AC1131" si="486">IF(AF1068="","",IF((AN1068="")+(AN1068="－"),IF((AO1068="")+(AO1068=0),"－",AO1068),IF((AN1068="PM☆☆☆")+(AN1068="☆及びPM☆☆☆")+(AN1068="☆☆及びPM☆☆☆")+(AN1068="☆☆☆及びPM☆☆☆"),"PM☆☆☆",IF((AN1068="PM☆☆☆☆")+(AN1068="☆及びPM☆☆☆☆")+(AN1068="☆☆及びPM☆☆☆☆")+(AN1068="☆☆☆及びPM☆☆☆☆"),"PM☆☆☆☆",IF((AN1068="新☆")+(AN1068="新NOx☆")+(AN1068="新PM☆"),"新☆（新長期）",AN1068)))))</f>
        <v/>
      </c>
      <c r="AD1068" s="372"/>
      <c r="AE1068" s="485"/>
      <c r="AF1068" s="373" t="str">
        <f t="shared" si="466"/>
        <v/>
      </c>
      <c r="AG1068" s="373" t="str">
        <f t="shared" si="467"/>
        <v/>
      </c>
      <c r="AH1068" s="374" t="str">
        <f t="shared" si="468"/>
        <v/>
      </c>
      <c r="AI1068" s="375" t="str">
        <f t="shared" si="469"/>
        <v/>
      </c>
      <c r="AJ1068" s="375" t="str">
        <f t="shared" si="470"/>
        <v/>
      </c>
      <c r="AK1068" s="375" t="str">
        <f t="shared" si="471"/>
        <v/>
      </c>
      <c r="AL1068" s="375" t="str">
        <f t="shared" si="472"/>
        <v/>
      </c>
      <c r="AM1068" s="375" t="str">
        <f t="shared" si="473"/>
        <v/>
      </c>
      <c r="AN1068" s="376" t="str">
        <f>IF(AF1068="","",IF(OR(AH1068="",AH1068="-"),"－",IF(OR(AM1068=8,AM1068=9),"",IF(OR(AJ1068=3,AJ1068=4,AJ1068=5,AJ1068=6),VLOOKUP(AH1068,INDEX((係数_バス貨物_ガソリン,係数_バス貨物_CNG,係数_バス貨物_軽油,係数_バス貨物_メタノール,係数_バス貨物_LPG),MATCH(AL1068,【参考】排出ガスレベル!$AI$4:$AI$671,1),1,AR1068):INDEX((係数_バス貨物_ガソリン,係数_バス貨物_CNG,係数_バス貨物_軽油,係数_バス貨物_メタノール,係数_バス貨物_LPG),MATCH(AL1068+1,【参考】排出ガスレベル!$AI$4:$AI$671,1)-1,5,AR1068),2,FALSE),IF(OR(AJ1068=1,AJ1068=2),VLOOKUP(AH1068,INDEX((係数_乗用_ガソリン,係数_乗用_CNG,係数_乗用_軽油,係数_乗用_メタノール,係数_乗用_LPG),1,1,AR1068):INDEX((係数_乗用_ガソリン,係数_乗用_CNG,係数_乗用_軽油,係数_乗用_メタノール,係数_乗用_LPG),125,5,AR1068),2,FALSE))))))</f>
        <v/>
      </c>
      <c r="AO1068" s="376" t="str">
        <f>IF(T1068="","",IF(OR(AH1068="",AH1068="-"),"－",IF(OR(AM1068=8,AM1068=9),"",IF(OR(AJ1068=3,AJ1068=4,AJ1068=5,AJ1068=6),VLOOKUP(AH1068,INDEX((係数_バス貨物_ガソリン,係数_バス貨物_CNG,係数_バス貨物_軽油,係数_バス貨物_メタノール,係数_バス貨物_LPG),MATCH(AL1068,【参考】排出ガスレベル!$AI$4:$AI$671,1),1,AR1068):INDEX((係数_バス貨物_ガソリン,係数_バス貨物_CNG,係数_バス貨物_軽油,係数_バス貨物_メタノール,係数_バス貨物_LPG),MATCH(AL1068+1,【参考】排出ガスレベル!$AI$4:$AI$671,1)-1,5,AR1068),3,FALSE),IF(OR(AJ1068=1,AJ1068=2),VLOOKUP(AH1068,INDEX((係数_乗用_ガソリン,係数_乗用_CNG,係数_乗用_軽油,係数_乗用_メタノール,係数_乗用_LPG),1,1,AR1068):INDEX((係数_乗用_ガソリン,係数_乗用_CNG,係数_乗用_軽油,係数_乗用_メタノール,係数_乗用_LPG),125,5,AR1068),3,FALSE))))))</f>
        <v/>
      </c>
      <c r="AP1068" s="375" t="str">
        <f t="shared" si="474"/>
        <v/>
      </c>
      <c r="AQ1068" s="444" t="str">
        <f t="shared" si="475"/>
        <v/>
      </c>
      <c r="AR1068" s="375" t="str">
        <f t="shared" si="478"/>
        <v/>
      </c>
      <c r="AS1068" s="377" t="str">
        <f t="shared" si="476"/>
        <v/>
      </c>
      <c r="AT1068" s="378" t="str">
        <f t="shared" si="477"/>
        <v/>
      </c>
      <c r="AX1068" s="625" t="b">
        <f t="shared" si="479"/>
        <v>0</v>
      </c>
      <c r="AY1068" s="7" t="str">
        <f t="shared" si="480"/>
        <v>FALSEFALSEFALSE</v>
      </c>
      <c r="AZ1068" s="626">
        <f t="shared" si="456"/>
        <v>0</v>
      </c>
      <c r="BA1068" s="627" t="str">
        <f t="shared" si="457"/>
        <v/>
      </c>
      <c r="BB1068" s="627">
        <f t="shared" si="458"/>
        <v>0</v>
      </c>
      <c r="BC1068" s="690" t="str">
        <f t="shared" si="459"/>
        <v/>
      </c>
    </row>
    <row r="1069" spans="1:55">
      <c r="A1069" s="381">
        <v>1013</v>
      </c>
      <c r="B1069" s="117"/>
      <c r="C1069" s="288"/>
      <c r="D1069" s="289"/>
      <c r="E1069" s="289"/>
      <c r="F1069" s="290"/>
      <c r="G1069" s="292"/>
      <c r="H1069" s="116"/>
      <c r="I1069" s="292"/>
      <c r="J1069" s="116"/>
      <c r="K1069" s="370" t="str">
        <f t="shared" si="481"/>
        <v/>
      </c>
      <c r="L1069" s="370">
        <f t="shared" si="482"/>
        <v>0</v>
      </c>
      <c r="M1069" s="370">
        <f t="shared" si="483"/>
        <v>0</v>
      </c>
      <c r="N1069" s="371" t="str">
        <f t="shared" si="460"/>
        <v/>
      </c>
      <c r="O1069" s="371" t="str">
        <f t="shared" si="461"/>
        <v/>
      </c>
      <c r="P1069" s="371" t="str">
        <f t="shared" si="462"/>
        <v/>
      </c>
      <c r="Q1069" s="371" t="str">
        <f t="shared" si="463"/>
        <v/>
      </c>
      <c r="R1069" s="371" t="str">
        <f t="shared" si="464"/>
        <v/>
      </c>
      <c r="S1069" s="371" t="str">
        <f t="shared" si="465"/>
        <v/>
      </c>
      <c r="T1069" s="443" t="str">
        <f t="shared" si="484"/>
        <v/>
      </c>
      <c r="U1069" s="539"/>
      <c r="V1069" s="117"/>
      <c r="W1069" s="118"/>
      <c r="X1069" s="119"/>
      <c r="Y1069" s="120"/>
      <c r="Z1069" s="122"/>
      <c r="AA1069" s="121"/>
      <c r="AB1069" s="443" t="str">
        <f t="shared" si="485"/>
        <v/>
      </c>
      <c r="AC1069" s="734" t="str">
        <f t="shared" si="486"/>
        <v/>
      </c>
      <c r="AD1069" s="372"/>
      <c r="AE1069" s="485"/>
      <c r="AF1069" s="373" t="str">
        <f t="shared" si="466"/>
        <v/>
      </c>
      <c r="AG1069" s="373" t="str">
        <f t="shared" si="467"/>
        <v/>
      </c>
      <c r="AH1069" s="374" t="str">
        <f t="shared" si="468"/>
        <v/>
      </c>
      <c r="AI1069" s="375" t="str">
        <f t="shared" si="469"/>
        <v/>
      </c>
      <c r="AJ1069" s="375" t="str">
        <f t="shared" si="470"/>
        <v/>
      </c>
      <c r="AK1069" s="375" t="str">
        <f t="shared" si="471"/>
        <v/>
      </c>
      <c r="AL1069" s="375" t="str">
        <f t="shared" si="472"/>
        <v/>
      </c>
      <c r="AM1069" s="375" t="str">
        <f t="shared" si="473"/>
        <v/>
      </c>
      <c r="AN1069" s="376" t="str">
        <f>IF(AF1069="","",IF(OR(AH1069="",AH1069="-"),"－",IF(OR(AM1069=8,AM1069=9),"",IF(OR(AJ1069=3,AJ1069=4,AJ1069=5,AJ1069=6),VLOOKUP(AH1069,INDEX((係数_バス貨物_ガソリン,係数_バス貨物_CNG,係数_バス貨物_軽油,係数_バス貨物_メタノール,係数_バス貨物_LPG),MATCH(AL1069,【参考】排出ガスレベル!$AI$4:$AI$671,1),1,AR1069):INDEX((係数_バス貨物_ガソリン,係数_バス貨物_CNG,係数_バス貨物_軽油,係数_バス貨物_メタノール,係数_バス貨物_LPG),MATCH(AL1069+1,【参考】排出ガスレベル!$AI$4:$AI$671,1)-1,5,AR1069),2,FALSE),IF(OR(AJ1069=1,AJ1069=2),VLOOKUP(AH1069,INDEX((係数_乗用_ガソリン,係数_乗用_CNG,係数_乗用_軽油,係数_乗用_メタノール,係数_乗用_LPG),1,1,AR1069):INDEX((係数_乗用_ガソリン,係数_乗用_CNG,係数_乗用_軽油,係数_乗用_メタノール,係数_乗用_LPG),125,5,AR1069),2,FALSE))))))</f>
        <v/>
      </c>
      <c r="AO1069" s="376" t="str">
        <f>IF(T1069="","",IF(OR(AH1069="",AH1069="-"),"－",IF(OR(AM1069=8,AM1069=9),"",IF(OR(AJ1069=3,AJ1069=4,AJ1069=5,AJ1069=6),VLOOKUP(AH1069,INDEX((係数_バス貨物_ガソリン,係数_バス貨物_CNG,係数_バス貨物_軽油,係数_バス貨物_メタノール,係数_バス貨物_LPG),MATCH(AL1069,【参考】排出ガスレベル!$AI$4:$AI$671,1),1,AR1069):INDEX((係数_バス貨物_ガソリン,係数_バス貨物_CNG,係数_バス貨物_軽油,係数_バス貨物_メタノール,係数_バス貨物_LPG),MATCH(AL1069+1,【参考】排出ガスレベル!$AI$4:$AI$671,1)-1,5,AR1069),3,FALSE),IF(OR(AJ1069=1,AJ1069=2),VLOOKUP(AH1069,INDEX((係数_乗用_ガソリン,係数_乗用_CNG,係数_乗用_軽油,係数_乗用_メタノール,係数_乗用_LPG),1,1,AR1069):INDEX((係数_乗用_ガソリン,係数_乗用_CNG,係数_乗用_軽油,係数_乗用_メタノール,係数_乗用_LPG),125,5,AR1069),3,FALSE))))))</f>
        <v/>
      </c>
      <c r="AP1069" s="375" t="str">
        <f t="shared" si="474"/>
        <v/>
      </c>
      <c r="AQ1069" s="444" t="str">
        <f t="shared" si="475"/>
        <v/>
      </c>
      <c r="AR1069" s="375" t="str">
        <f t="shared" si="478"/>
        <v/>
      </c>
      <c r="AS1069" s="377" t="str">
        <f t="shared" si="476"/>
        <v/>
      </c>
      <c r="AT1069" s="378" t="str">
        <f t="shared" si="477"/>
        <v/>
      </c>
      <c r="AX1069" s="625" t="b">
        <f t="shared" si="479"/>
        <v>0</v>
      </c>
      <c r="AY1069" s="7" t="str">
        <f t="shared" si="480"/>
        <v>FALSEFALSEFALSE</v>
      </c>
      <c r="AZ1069" s="626">
        <f t="shared" ref="AZ1069:AZ1132" si="487">AA1069</f>
        <v>0</v>
      </c>
      <c r="BA1069" s="627" t="str">
        <f t="shared" ref="BA1069:BA1132" si="488">IF(COUNTIFS(BC1069,"*A*",BB1069,"3"),"ハイブリッド(ガソリン)","")</f>
        <v/>
      </c>
      <c r="BB1069" s="627">
        <f t="shared" ref="BB1069:BB1132" si="489">LEN(X1069)</f>
        <v>0</v>
      </c>
      <c r="BC1069" s="690" t="str">
        <f t="shared" ref="BC1069:BC1132" si="490">MID(X1069,2,1)</f>
        <v/>
      </c>
    </row>
    <row r="1070" spans="1:55">
      <c r="A1070" s="381">
        <v>1014</v>
      </c>
      <c r="B1070" s="117"/>
      <c r="C1070" s="288"/>
      <c r="D1070" s="289"/>
      <c r="E1070" s="289"/>
      <c r="F1070" s="290"/>
      <c r="G1070" s="292"/>
      <c r="H1070" s="116"/>
      <c r="I1070" s="292"/>
      <c r="J1070" s="116"/>
      <c r="K1070" s="370" t="str">
        <f t="shared" si="481"/>
        <v/>
      </c>
      <c r="L1070" s="370">
        <f t="shared" si="482"/>
        <v>0</v>
      </c>
      <c r="M1070" s="370">
        <f t="shared" si="483"/>
        <v>0</v>
      </c>
      <c r="N1070" s="371" t="str">
        <f t="shared" si="460"/>
        <v/>
      </c>
      <c r="O1070" s="371" t="str">
        <f t="shared" si="461"/>
        <v/>
      </c>
      <c r="P1070" s="371" t="str">
        <f t="shared" si="462"/>
        <v/>
      </c>
      <c r="Q1070" s="371" t="str">
        <f t="shared" si="463"/>
        <v/>
      </c>
      <c r="R1070" s="371" t="str">
        <f t="shared" si="464"/>
        <v/>
      </c>
      <c r="S1070" s="371" t="str">
        <f t="shared" si="465"/>
        <v/>
      </c>
      <c r="T1070" s="443" t="str">
        <f t="shared" si="484"/>
        <v/>
      </c>
      <c r="U1070" s="539"/>
      <c r="V1070" s="117"/>
      <c r="W1070" s="118"/>
      <c r="X1070" s="119"/>
      <c r="Y1070" s="120"/>
      <c r="Z1070" s="122"/>
      <c r="AA1070" s="121"/>
      <c r="AB1070" s="443" t="str">
        <f t="shared" si="485"/>
        <v/>
      </c>
      <c r="AC1070" s="734" t="str">
        <f t="shared" si="486"/>
        <v/>
      </c>
      <c r="AD1070" s="372"/>
      <c r="AE1070" s="485"/>
      <c r="AF1070" s="373" t="str">
        <f t="shared" si="466"/>
        <v/>
      </c>
      <c r="AG1070" s="373" t="str">
        <f t="shared" si="467"/>
        <v/>
      </c>
      <c r="AH1070" s="374" t="str">
        <f t="shared" si="468"/>
        <v/>
      </c>
      <c r="AI1070" s="375" t="str">
        <f t="shared" si="469"/>
        <v/>
      </c>
      <c r="AJ1070" s="375" t="str">
        <f t="shared" si="470"/>
        <v/>
      </c>
      <c r="AK1070" s="375" t="str">
        <f t="shared" si="471"/>
        <v/>
      </c>
      <c r="AL1070" s="375" t="str">
        <f t="shared" si="472"/>
        <v/>
      </c>
      <c r="AM1070" s="375" t="str">
        <f t="shared" si="473"/>
        <v/>
      </c>
      <c r="AN1070" s="376" t="str">
        <f>IF(AF1070="","",IF(OR(AH1070="",AH1070="-"),"－",IF(OR(AM1070=8,AM1070=9),"",IF(OR(AJ1070=3,AJ1070=4,AJ1070=5,AJ1070=6),VLOOKUP(AH1070,INDEX((係数_バス貨物_ガソリン,係数_バス貨物_CNG,係数_バス貨物_軽油,係数_バス貨物_メタノール,係数_バス貨物_LPG),MATCH(AL1070,【参考】排出ガスレベル!$AI$4:$AI$671,1),1,AR1070):INDEX((係数_バス貨物_ガソリン,係数_バス貨物_CNG,係数_バス貨物_軽油,係数_バス貨物_メタノール,係数_バス貨物_LPG),MATCH(AL1070+1,【参考】排出ガスレベル!$AI$4:$AI$671,1)-1,5,AR1070),2,FALSE),IF(OR(AJ1070=1,AJ1070=2),VLOOKUP(AH1070,INDEX((係数_乗用_ガソリン,係数_乗用_CNG,係数_乗用_軽油,係数_乗用_メタノール,係数_乗用_LPG),1,1,AR1070):INDEX((係数_乗用_ガソリン,係数_乗用_CNG,係数_乗用_軽油,係数_乗用_メタノール,係数_乗用_LPG),125,5,AR1070),2,FALSE))))))</f>
        <v/>
      </c>
      <c r="AO1070" s="376" t="str">
        <f>IF(T1070="","",IF(OR(AH1070="",AH1070="-"),"－",IF(OR(AM1070=8,AM1070=9),"",IF(OR(AJ1070=3,AJ1070=4,AJ1070=5,AJ1070=6),VLOOKUP(AH1070,INDEX((係数_バス貨物_ガソリン,係数_バス貨物_CNG,係数_バス貨物_軽油,係数_バス貨物_メタノール,係数_バス貨物_LPG),MATCH(AL1070,【参考】排出ガスレベル!$AI$4:$AI$671,1),1,AR1070):INDEX((係数_バス貨物_ガソリン,係数_バス貨物_CNG,係数_バス貨物_軽油,係数_バス貨物_メタノール,係数_バス貨物_LPG),MATCH(AL1070+1,【参考】排出ガスレベル!$AI$4:$AI$671,1)-1,5,AR1070),3,FALSE),IF(OR(AJ1070=1,AJ1070=2),VLOOKUP(AH1070,INDEX((係数_乗用_ガソリン,係数_乗用_CNG,係数_乗用_軽油,係数_乗用_メタノール,係数_乗用_LPG),1,1,AR1070):INDEX((係数_乗用_ガソリン,係数_乗用_CNG,係数_乗用_軽油,係数_乗用_メタノール,係数_乗用_LPG),125,5,AR1070),3,FALSE))))))</f>
        <v/>
      </c>
      <c r="AP1070" s="375" t="str">
        <f t="shared" si="474"/>
        <v/>
      </c>
      <c r="AQ1070" s="444" t="str">
        <f t="shared" si="475"/>
        <v/>
      </c>
      <c r="AR1070" s="375" t="str">
        <f t="shared" si="478"/>
        <v/>
      </c>
      <c r="AS1070" s="377" t="str">
        <f t="shared" si="476"/>
        <v/>
      </c>
      <c r="AT1070" s="378" t="str">
        <f t="shared" si="477"/>
        <v/>
      </c>
      <c r="AX1070" s="625" t="b">
        <f t="shared" si="479"/>
        <v>0</v>
      </c>
      <c r="AY1070" s="7" t="str">
        <f t="shared" si="480"/>
        <v>FALSEFALSEFALSE</v>
      </c>
      <c r="AZ1070" s="626">
        <f t="shared" si="487"/>
        <v>0</v>
      </c>
      <c r="BA1070" s="627" t="str">
        <f t="shared" si="488"/>
        <v/>
      </c>
      <c r="BB1070" s="627">
        <f t="shared" si="489"/>
        <v>0</v>
      </c>
      <c r="BC1070" s="690" t="str">
        <f t="shared" si="490"/>
        <v/>
      </c>
    </row>
    <row r="1071" spans="1:55">
      <c r="A1071" s="381">
        <v>1015</v>
      </c>
      <c r="B1071" s="117"/>
      <c r="C1071" s="288"/>
      <c r="D1071" s="289"/>
      <c r="E1071" s="289"/>
      <c r="F1071" s="290"/>
      <c r="G1071" s="292"/>
      <c r="H1071" s="116"/>
      <c r="I1071" s="292"/>
      <c r="J1071" s="116"/>
      <c r="K1071" s="370" t="str">
        <f t="shared" si="481"/>
        <v/>
      </c>
      <c r="L1071" s="370">
        <f t="shared" si="482"/>
        <v>0</v>
      </c>
      <c r="M1071" s="370">
        <f t="shared" si="483"/>
        <v>0</v>
      </c>
      <c r="N1071" s="371" t="str">
        <f t="shared" si="460"/>
        <v/>
      </c>
      <c r="O1071" s="371" t="str">
        <f t="shared" si="461"/>
        <v/>
      </c>
      <c r="P1071" s="371" t="str">
        <f t="shared" si="462"/>
        <v/>
      </c>
      <c r="Q1071" s="371" t="str">
        <f t="shared" si="463"/>
        <v/>
      </c>
      <c r="R1071" s="371" t="str">
        <f t="shared" si="464"/>
        <v/>
      </c>
      <c r="S1071" s="371" t="str">
        <f t="shared" si="465"/>
        <v/>
      </c>
      <c r="T1071" s="443" t="str">
        <f t="shared" si="484"/>
        <v/>
      </c>
      <c r="U1071" s="539"/>
      <c r="V1071" s="117"/>
      <c r="W1071" s="118"/>
      <c r="X1071" s="119"/>
      <c r="Y1071" s="120"/>
      <c r="Z1071" s="122"/>
      <c r="AA1071" s="121"/>
      <c r="AB1071" s="443" t="str">
        <f t="shared" si="485"/>
        <v/>
      </c>
      <c r="AC1071" s="734" t="str">
        <f t="shared" si="486"/>
        <v/>
      </c>
      <c r="AD1071" s="372"/>
      <c r="AE1071" s="485"/>
      <c r="AF1071" s="373" t="str">
        <f t="shared" si="466"/>
        <v/>
      </c>
      <c r="AG1071" s="373" t="str">
        <f t="shared" si="467"/>
        <v/>
      </c>
      <c r="AH1071" s="374" t="str">
        <f t="shared" si="468"/>
        <v/>
      </c>
      <c r="AI1071" s="375" t="str">
        <f t="shared" si="469"/>
        <v/>
      </c>
      <c r="AJ1071" s="375" t="str">
        <f t="shared" si="470"/>
        <v/>
      </c>
      <c r="AK1071" s="375" t="str">
        <f t="shared" si="471"/>
        <v/>
      </c>
      <c r="AL1071" s="375" t="str">
        <f t="shared" si="472"/>
        <v/>
      </c>
      <c r="AM1071" s="375" t="str">
        <f t="shared" si="473"/>
        <v/>
      </c>
      <c r="AN1071" s="376" t="str">
        <f>IF(AF1071="","",IF(OR(AH1071="",AH1071="-"),"－",IF(OR(AM1071=8,AM1071=9),"",IF(OR(AJ1071=3,AJ1071=4,AJ1071=5,AJ1071=6),VLOOKUP(AH1071,INDEX((係数_バス貨物_ガソリン,係数_バス貨物_CNG,係数_バス貨物_軽油,係数_バス貨物_メタノール,係数_バス貨物_LPG),MATCH(AL1071,【参考】排出ガスレベル!$AI$4:$AI$671,1),1,AR1071):INDEX((係数_バス貨物_ガソリン,係数_バス貨物_CNG,係数_バス貨物_軽油,係数_バス貨物_メタノール,係数_バス貨物_LPG),MATCH(AL1071+1,【参考】排出ガスレベル!$AI$4:$AI$671,1)-1,5,AR1071),2,FALSE),IF(OR(AJ1071=1,AJ1071=2),VLOOKUP(AH1071,INDEX((係数_乗用_ガソリン,係数_乗用_CNG,係数_乗用_軽油,係数_乗用_メタノール,係数_乗用_LPG),1,1,AR1071):INDEX((係数_乗用_ガソリン,係数_乗用_CNG,係数_乗用_軽油,係数_乗用_メタノール,係数_乗用_LPG),125,5,AR1071),2,FALSE))))))</f>
        <v/>
      </c>
      <c r="AO1071" s="376" t="str">
        <f>IF(T1071="","",IF(OR(AH1071="",AH1071="-"),"－",IF(OR(AM1071=8,AM1071=9),"",IF(OR(AJ1071=3,AJ1071=4,AJ1071=5,AJ1071=6),VLOOKUP(AH1071,INDEX((係数_バス貨物_ガソリン,係数_バス貨物_CNG,係数_バス貨物_軽油,係数_バス貨物_メタノール,係数_バス貨物_LPG),MATCH(AL1071,【参考】排出ガスレベル!$AI$4:$AI$671,1),1,AR1071):INDEX((係数_バス貨物_ガソリン,係数_バス貨物_CNG,係数_バス貨物_軽油,係数_バス貨物_メタノール,係数_バス貨物_LPG),MATCH(AL1071+1,【参考】排出ガスレベル!$AI$4:$AI$671,1)-1,5,AR1071),3,FALSE),IF(OR(AJ1071=1,AJ1071=2),VLOOKUP(AH1071,INDEX((係数_乗用_ガソリン,係数_乗用_CNG,係数_乗用_軽油,係数_乗用_メタノール,係数_乗用_LPG),1,1,AR1071):INDEX((係数_乗用_ガソリン,係数_乗用_CNG,係数_乗用_軽油,係数_乗用_メタノール,係数_乗用_LPG),125,5,AR1071),3,FALSE))))))</f>
        <v/>
      </c>
      <c r="AP1071" s="375" t="str">
        <f t="shared" si="474"/>
        <v/>
      </c>
      <c r="AQ1071" s="444" t="str">
        <f t="shared" si="475"/>
        <v/>
      </c>
      <c r="AR1071" s="375" t="str">
        <f t="shared" si="478"/>
        <v/>
      </c>
      <c r="AS1071" s="377" t="str">
        <f t="shared" si="476"/>
        <v/>
      </c>
      <c r="AT1071" s="378" t="str">
        <f t="shared" si="477"/>
        <v/>
      </c>
      <c r="AX1071" s="625" t="b">
        <f t="shared" si="479"/>
        <v>0</v>
      </c>
      <c r="AY1071" s="7" t="str">
        <f t="shared" si="480"/>
        <v>FALSEFALSEFALSE</v>
      </c>
      <c r="AZ1071" s="626">
        <f t="shared" si="487"/>
        <v>0</v>
      </c>
      <c r="BA1071" s="627" t="str">
        <f t="shared" si="488"/>
        <v/>
      </c>
      <c r="BB1071" s="627">
        <f t="shared" si="489"/>
        <v>0</v>
      </c>
      <c r="BC1071" s="690" t="str">
        <f t="shared" si="490"/>
        <v/>
      </c>
    </row>
    <row r="1072" spans="1:55">
      <c r="A1072" s="381">
        <v>1016</v>
      </c>
      <c r="B1072" s="117"/>
      <c r="C1072" s="288"/>
      <c r="D1072" s="289"/>
      <c r="E1072" s="289"/>
      <c r="F1072" s="290"/>
      <c r="G1072" s="292"/>
      <c r="H1072" s="116"/>
      <c r="I1072" s="292"/>
      <c r="J1072" s="116"/>
      <c r="K1072" s="370" t="str">
        <f t="shared" si="481"/>
        <v/>
      </c>
      <c r="L1072" s="370">
        <f t="shared" si="482"/>
        <v>0</v>
      </c>
      <c r="M1072" s="370">
        <f t="shared" si="483"/>
        <v>0</v>
      </c>
      <c r="N1072" s="371" t="str">
        <f t="shared" si="460"/>
        <v/>
      </c>
      <c r="O1072" s="371" t="str">
        <f t="shared" si="461"/>
        <v/>
      </c>
      <c r="P1072" s="371" t="str">
        <f t="shared" si="462"/>
        <v/>
      </c>
      <c r="Q1072" s="371" t="str">
        <f t="shared" si="463"/>
        <v/>
      </c>
      <c r="R1072" s="371" t="str">
        <f t="shared" si="464"/>
        <v/>
      </c>
      <c r="S1072" s="371" t="str">
        <f t="shared" si="465"/>
        <v/>
      </c>
      <c r="T1072" s="443" t="str">
        <f t="shared" si="484"/>
        <v/>
      </c>
      <c r="U1072" s="539"/>
      <c r="V1072" s="117"/>
      <c r="W1072" s="118"/>
      <c r="X1072" s="119"/>
      <c r="Y1072" s="120"/>
      <c r="Z1072" s="122"/>
      <c r="AA1072" s="121"/>
      <c r="AB1072" s="443" t="str">
        <f t="shared" si="485"/>
        <v/>
      </c>
      <c r="AC1072" s="734" t="str">
        <f t="shared" si="486"/>
        <v/>
      </c>
      <c r="AD1072" s="372"/>
      <c r="AE1072" s="485"/>
      <c r="AF1072" s="373" t="str">
        <f t="shared" si="466"/>
        <v/>
      </c>
      <c r="AG1072" s="373" t="str">
        <f t="shared" si="467"/>
        <v/>
      </c>
      <c r="AH1072" s="374" t="str">
        <f t="shared" si="468"/>
        <v/>
      </c>
      <c r="AI1072" s="375" t="str">
        <f t="shared" si="469"/>
        <v/>
      </c>
      <c r="AJ1072" s="375" t="str">
        <f t="shared" si="470"/>
        <v/>
      </c>
      <c r="AK1072" s="375" t="str">
        <f t="shared" si="471"/>
        <v/>
      </c>
      <c r="AL1072" s="375" t="str">
        <f t="shared" si="472"/>
        <v/>
      </c>
      <c r="AM1072" s="375" t="str">
        <f t="shared" si="473"/>
        <v/>
      </c>
      <c r="AN1072" s="376" t="str">
        <f>IF(AF1072="","",IF(OR(AH1072="",AH1072="-"),"－",IF(OR(AM1072=8,AM1072=9),"",IF(OR(AJ1072=3,AJ1072=4,AJ1072=5,AJ1072=6),VLOOKUP(AH1072,INDEX((係数_バス貨物_ガソリン,係数_バス貨物_CNG,係数_バス貨物_軽油,係数_バス貨物_メタノール,係数_バス貨物_LPG),MATCH(AL1072,【参考】排出ガスレベル!$AI$4:$AI$671,1),1,AR1072):INDEX((係数_バス貨物_ガソリン,係数_バス貨物_CNG,係数_バス貨物_軽油,係数_バス貨物_メタノール,係数_バス貨物_LPG),MATCH(AL1072+1,【参考】排出ガスレベル!$AI$4:$AI$671,1)-1,5,AR1072),2,FALSE),IF(OR(AJ1072=1,AJ1072=2),VLOOKUP(AH1072,INDEX((係数_乗用_ガソリン,係数_乗用_CNG,係数_乗用_軽油,係数_乗用_メタノール,係数_乗用_LPG),1,1,AR1072):INDEX((係数_乗用_ガソリン,係数_乗用_CNG,係数_乗用_軽油,係数_乗用_メタノール,係数_乗用_LPG),125,5,AR1072),2,FALSE))))))</f>
        <v/>
      </c>
      <c r="AO1072" s="376" t="str">
        <f>IF(T1072="","",IF(OR(AH1072="",AH1072="-"),"－",IF(OR(AM1072=8,AM1072=9),"",IF(OR(AJ1072=3,AJ1072=4,AJ1072=5,AJ1072=6),VLOOKUP(AH1072,INDEX((係数_バス貨物_ガソリン,係数_バス貨物_CNG,係数_バス貨物_軽油,係数_バス貨物_メタノール,係数_バス貨物_LPG),MATCH(AL1072,【参考】排出ガスレベル!$AI$4:$AI$671,1),1,AR1072):INDEX((係数_バス貨物_ガソリン,係数_バス貨物_CNG,係数_バス貨物_軽油,係数_バス貨物_メタノール,係数_バス貨物_LPG),MATCH(AL1072+1,【参考】排出ガスレベル!$AI$4:$AI$671,1)-1,5,AR1072),3,FALSE),IF(OR(AJ1072=1,AJ1072=2),VLOOKUP(AH1072,INDEX((係数_乗用_ガソリン,係数_乗用_CNG,係数_乗用_軽油,係数_乗用_メタノール,係数_乗用_LPG),1,1,AR1072):INDEX((係数_乗用_ガソリン,係数_乗用_CNG,係数_乗用_軽油,係数_乗用_メタノール,係数_乗用_LPG),125,5,AR1072),3,FALSE))))))</f>
        <v/>
      </c>
      <c r="AP1072" s="375" t="str">
        <f t="shared" si="474"/>
        <v/>
      </c>
      <c r="AQ1072" s="444" t="str">
        <f t="shared" si="475"/>
        <v/>
      </c>
      <c r="AR1072" s="375" t="str">
        <f t="shared" si="478"/>
        <v/>
      </c>
      <c r="AS1072" s="377" t="str">
        <f t="shared" si="476"/>
        <v/>
      </c>
      <c r="AT1072" s="378" t="str">
        <f t="shared" si="477"/>
        <v/>
      </c>
      <c r="AX1072" s="625" t="b">
        <f t="shared" si="479"/>
        <v>0</v>
      </c>
      <c r="AY1072" s="7" t="str">
        <f t="shared" si="480"/>
        <v>FALSEFALSEFALSE</v>
      </c>
      <c r="AZ1072" s="626">
        <f t="shared" si="487"/>
        <v>0</v>
      </c>
      <c r="BA1072" s="627" t="str">
        <f t="shared" si="488"/>
        <v/>
      </c>
      <c r="BB1072" s="627">
        <f t="shared" si="489"/>
        <v>0</v>
      </c>
      <c r="BC1072" s="690" t="str">
        <f t="shared" si="490"/>
        <v/>
      </c>
    </row>
    <row r="1073" spans="1:55">
      <c r="A1073" s="381">
        <v>1017</v>
      </c>
      <c r="B1073" s="117"/>
      <c r="C1073" s="288"/>
      <c r="D1073" s="289"/>
      <c r="E1073" s="289"/>
      <c r="F1073" s="290"/>
      <c r="G1073" s="292"/>
      <c r="H1073" s="116"/>
      <c r="I1073" s="292"/>
      <c r="J1073" s="116"/>
      <c r="K1073" s="370" t="str">
        <f t="shared" si="481"/>
        <v/>
      </c>
      <c r="L1073" s="370">
        <f t="shared" si="482"/>
        <v>0</v>
      </c>
      <c r="M1073" s="370">
        <f t="shared" si="483"/>
        <v>0</v>
      </c>
      <c r="N1073" s="371" t="str">
        <f t="shared" si="460"/>
        <v/>
      </c>
      <c r="O1073" s="371" t="str">
        <f t="shared" si="461"/>
        <v/>
      </c>
      <c r="P1073" s="371" t="str">
        <f t="shared" si="462"/>
        <v/>
      </c>
      <c r="Q1073" s="371" t="str">
        <f t="shared" si="463"/>
        <v/>
      </c>
      <c r="R1073" s="371" t="str">
        <f t="shared" si="464"/>
        <v/>
      </c>
      <c r="S1073" s="371" t="str">
        <f t="shared" si="465"/>
        <v/>
      </c>
      <c r="T1073" s="443" t="str">
        <f t="shared" si="484"/>
        <v/>
      </c>
      <c r="U1073" s="539"/>
      <c r="V1073" s="117"/>
      <c r="W1073" s="118"/>
      <c r="X1073" s="119"/>
      <c r="Y1073" s="120"/>
      <c r="Z1073" s="122"/>
      <c r="AA1073" s="121"/>
      <c r="AB1073" s="443" t="str">
        <f t="shared" si="485"/>
        <v/>
      </c>
      <c r="AC1073" s="734" t="str">
        <f t="shared" si="486"/>
        <v/>
      </c>
      <c r="AD1073" s="372"/>
      <c r="AE1073" s="485"/>
      <c r="AF1073" s="373" t="str">
        <f t="shared" si="466"/>
        <v/>
      </c>
      <c r="AG1073" s="373" t="str">
        <f t="shared" si="467"/>
        <v/>
      </c>
      <c r="AH1073" s="374" t="str">
        <f t="shared" si="468"/>
        <v/>
      </c>
      <c r="AI1073" s="375" t="str">
        <f t="shared" si="469"/>
        <v/>
      </c>
      <c r="AJ1073" s="375" t="str">
        <f t="shared" si="470"/>
        <v/>
      </c>
      <c r="AK1073" s="375" t="str">
        <f t="shared" si="471"/>
        <v/>
      </c>
      <c r="AL1073" s="375" t="str">
        <f t="shared" si="472"/>
        <v/>
      </c>
      <c r="AM1073" s="375" t="str">
        <f t="shared" si="473"/>
        <v/>
      </c>
      <c r="AN1073" s="376" t="str">
        <f>IF(AF1073="","",IF(OR(AH1073="",AH1073="-"),"－",IF(OR(AM1073=8,AM1073=9),"",IF(OR(AJ1073=3,AJ1073=4,AJ1073=5,AJ1073=6),VLOOKUP(AH1073,INDEX((係数_バス貨物_ガソリン,係数_バス貨物_CNG,係数_バス貨物_軽油,係数_バス貨物_メタノール,係数_バス貨物_LPG),MATCH(AL1073,【参考】排出ガスレベル!$AI$4:$AI$671,1),1,AR1073):INDEX((係数_バス貨物_ガソリン,係数_バス貨物_CNG,係数_バス貨物_軽油,係数_バス貨物_メタノール,係数_バス貨物_LPG),MATCH(AL1073+1,【参考】排出ガスレベル!$AI$4:$AI$671,1)-1,5,AR1073),2,FALSE),IF(OR(AJ1073=1,AJ1073=2),VLOOKUP(AH1073,INDEX((係数_乗用_ガソリン,係数_乗用_CNG,係数_乗用_軽油,係数_乗用_メタノール,係数_乗用_LPG),1,1,AR1073):INDEX((係数_乗用_ガソリン,係数_乗用_CNG,係数_乗用_軽油,係数_乗用_メタノール,係数_乗用_LPG),125,5,AR1073),2,FALSE))))))</f>
        <v/>
      </c>
      <c r="AO1073" s="376" t="str">
        <f>IF(T1073="","",IF(OR(AH1073="",AH1073="-"),"－",IF(OR(AM1073=8,AM1073=9),"",IF(OR(AJ1073=3,AJ1073=4,AJ1073=5,AJ1073=6),VLOOKUP(AH1073,INDEX((係数_バス貨物_ガソリン,係数_バス貨物_CNG,係数_バス貨物_軽油,係数_バス貨物_メタノール,係数_バス貨物_LPG),MATCH(AL1073,【参考】排出ガスレベル!$AI$4:$AI$671,1),1,AR1073):INDEX((係数_バス貨物_ガソリン,係数_バス貨物_CNG,係数_バス貨物_軽油,係数_バス貨物_メタノール,係数_バス貨物_LPG),MATCH(AL1073+1,【参考】排出ガスレベル!$AI$4:$AI$671,1)-1,5,AR1073),3,FALSE),IF(OR(AJ1073=1,AJ1073=2),VLOOKUP(AH1073,INDEX((係数_乗用_ガソリン,係数_乗用_CNG,係数_乗用_軽油,係数_乗用_メタノール,係数_乗用_LPG),1,1,AR1073):INDEX((係数_乗用_ガソリン,係数_乗用_CNG,係数_乗用_軽油,係数_乗用_メタノール,係数_乗用_LPG),125,5,AR1073),3,FALSE))))))</f>
        <v/>
      </c>
      <c r="AP1073" s="375" t="str">
        <f t="shared" si="474"/>
        <v/>
      </c>
      <c r="AQ1073" s="444" t="str">
        <f t="shared" si="475"/>
        <v/>
      </c>
      <c r="AR1073" s="375" t="str">
        <f t="shared" si="478"/>
        <v/>
      </c>
      <c r="AS1073" s="377" t="str">
        <f t="shared" si="476"/>
        <v/>
      </c>
      <c r="AT1073" s="378" t="str">
        <f t="shared" si="477"/>
        <v/>
      </c>
      <c r="AX1073" s="625" t="b">
        <f t="shared" si="479"/>
        <v>0</v>
      </c>
      <c r="AY1073" s="7" t="str">
        <f t="shared" si="480"/>
        <v>FALSEFALSEFALSE</v>
      </c>
      <c r="AZ1073" s="626">
        <f t="shared" si="487"/>
        <v>0</v>
      </c>
      <c r="BA1073" s="627" t="str">
        <f t="shared" si="488"/>
        <v/>
      </c>
      <c r="BB1073" s="627">
        <f t="shared" si="489"/>
        <v>0</v>
      </c>
      <c r="BC1073" s="690" t="str">
        <f t="shared" si="490"/>
        <v/>
      </c>
    </row>
    <row r="1074" spans="1:55">
      <c r="A1074" s="381">
        <v>1018</v>
      </c>
      <c r="B1074" s="117"/>
      <c r="C1074" s="288"/>
      <c r="D1074" s="289"/>
      <c r="E1074" s="289"/>
      <c r="F1074" s="290"/>
      <c r="G1074" s="292"/>
      <c r="H1074" s="116"/>
      <c r="I1074" s="292"/>
      <c r="J1074" s="116"/>
      <c r="K1074" s="370" t="str">
        <f t="shared" si="481"/>
        <v/>
      </c>
      <c r="L1074" s="370">
        <f t="shared" si="482"/>
        <v>0</v>
      </c>
      <c r="M1074" s="370">
        <f t="shared" si="483"/>
        <v>0</v>
      </c>
      <c r="N1074" s="371" t="str">
        <f t="shared" si="460"/>
        <v/>
      </c>
      <c r="O1074" s="371" t="str">
        <f t="shared" si="461"/>
        <v/>
      </c>
      <c r="P1074" s="371" t="str">
        <f t="shared" si="462"/>
        <v/>
      </c>
      <c r="Q1074" s="371" t="str">
        <f t="shared" si="463"/>
        <v/>
      </c>
      <c r="R1074" s="371" t="str">
        <f t="shared" si="464"/>
        <v/>
      </c>
      <c r="S1074" s="371" t="str">
        <f t="shared" si="465"/>
        <v/>
      </c>
      <c r="T1074" s="443" t="str">
        <f t="shared" si="484"/>
        <v/>
      </c>
      <c r="U1074" s="539"/>
      <c r="V1074" s="117"/>
      <c r="W1074" s="118"/>
      <c r="X1074" s="119"/>
      <c r="Y1074" s="120"/>
      <c r="Z1074" s="122"/>
      <c r="AA1074" s="121"/>
      <c r="AB1074" s="443" t="str">
        <f t="shared" si="485"/>
        <v/>
      </c>
      <c r="AC1074" s="734" t="str">
        <f t="shared" si="486"/>
        <v/>
      </c>
      <c r="AD1074" s="372"/>
      <c r="AE1074" s="485"/>
      <c r="AF1074" s="373" t="str">
        <f t="shared" si="466"/>
        <v/>
      </c>
      <c r="AG1074" s="373" t="str">
        <f t="shared" si="467"/>
        <v/>
      </c>
      <c r="AH1074" s="374" t="str">
        <f t="shared" si="468"/>
        <v/>
      </c>
      <c r="AI1074" s="375" t="str">
        <f t="shared" si="469"/>
        <v/>
      </c>
      <c r="AJ1074" s="375" t="str">
        <f t="shared" si="470"/>
        <v/>
      </c>
      <c r="AK1074" s="375" t="str">
        <f t="shared" si="471"/>
        <v/>
      </c>
      <c r="AL1074" s="375" t="str">
        <f t="shared" si="472"/>
        <v/>
      </c>
      <c r="AM1074" s="375" t="str">
        <f t="shared" si="473"/>
        <v/>
      </c>
      <c r="AN1074" s="376" t="str">
        <f>IF(AF1074="","",IF(OR(AH1074="",AH1074="-"),"－",IF(OR(AM1074=8,AM1074=9),"",IF(OR(AJ1074=3,AJ1074=4,AJ1074=5,AJ1074=6),VLOOKUP(AH1074,INDEX((係数_バス貨物_ガソリン,係数_バス貨物_CNG,係数_バス貨物_軽油,係数_バス貨物_メタノール,係数_バス貨物_LPG),MATCH(AL1074,【参考】排出ガスレベル!$AI$4:$AI$671,1),1,AR1074):INDEX((係数_バス貨物_ガソリン,係数_バス貨物_CNG,係数_バス貨物_軽油,係数_バス貨物_メタノール,係数_バス貨物_LPG),MATCH(AL1074+1,【参考】排出ガスレベル!$AI$4:$AI$671,1)-1,5,AR1074),2,FALSE),IF(OR(AJ1074=1,AJ1074=2),VLOOKUP(AH1074,INDEX((係数_乗用_ガソリン,係数_乗用_CNG,係数_乗用_軽油,係数_乗用_メタノール,係数_乗用_LPG),1,1,AR1074):INDEX((係数_乗用_ガソリン,係数_乗用_CNG,係数_乗用_軽油,係数_乗用_メタノール,係数_乗用_LPG),125,5,AR1074),2,FALSE))))))</f>
        <v/>
      </c>
      <c r="AO1074" s="376" t="str">
        <f>IF(T1074="","",IF(OR(AH1074="",AH1074="-"),"－",IF(OR(AM1074=8,AM1074=9),"",IF(OR(AJ1074=3,AJ1074=4,AJ1074=5,AJ1074=6),VLOOKUP(AH1074,INDEX((係数_バス貨物_ガソリン,係数_バス貨物_CNG,係数_バス貨物_軽油,係数_バス貨物_メタノール,係数_バス貨物_LPG),MATCH(AL1074,【参考】排出ガスレベル!$AI$4:$AI$671,1),1,AR1074):INDEX((係数_バス貨物_ガソリン,係数_バス貨物_CNG,係数_バス貨物_軽油,係数_バス貨物_メタノール,係数_バス貨物_LPG),MATCH(AL1074+1,【参考】排出ガスレベル!$AI$4:$AI$671,1)-1,5,AR1074),3,FALSE),IF(OR(AJ1074=1,AJ1074=2),VLOOKUP(AH1074,INDEX((係数_乗用_ガソリン,係数_乗用_CNG,係数_乗用_軽油,係数_乗用_メタノール,係数_乗用_LPG),1,1,AR1074):INDEX((係数_乗用_ガソリン,係数_乗用_CNG,係数_乗用_軽油,係数_乗用_メタノール,係数_乗用_LPG),125,5,AR1074),3,FALSE))))))</f>
        <v/>
      </c>
      <c r="AP1074" s="375" t="str">
        <f t="shared" si="474"/>
        <v/>
      </c>
      <c r="AQ1074" s="444" t="str">
        <f t="shared" si="475"/>
        <v/>
      </c>
      <c r="AR1074" s="375" t="str">
        <f t="shared" si="478"/>
        <v/>
      </c>
      <c r="AS1074" s="377" t="str">
        <f t="shared" si="476"/>
        <v/>
      </c>
      <c r="AT1074" s="378" t="str">
        <f t="shared" si="477"/>
        <v/>
      </c>
      <c r="AX1074" s="625" t="b">
        <f t="shared" si="479"/>
        <v>0</v>
      </c>
      <c r="AY1074" s="7" t="str">
        <f t="shared" si="480"/>
        <v>FALSEFALSEFALSE</v>
      </c>
      <c r="AZ1074" s="626">
        <f t="shared" si="487"/>
        <v>0</v>
      </c>
      <c r="BA1074" s="627" t="str">
        <f t="shared" si="488"/>
        <v/>
      </c>
      <c r="BB1074" s="627">
        <f t="shared" si="489"/>
        <v>0</v>
      </c>
      <c r="BC1074" s="690" t="str">
        <f t="shared" si="490"/>
        <v/>
      </c>
    </row>
    <row r="1075" spans="1:55">
      <c r="A1075" s="381">
        <v>1019</v>
      </c>
      <c r="B1075" s="117"/>
      <c r="C1075" s="288"/>
      <c r="D1075" s="289"/>
      <c r="E1075" s="289"/>
      <c r="F1075" s="290"/>
      <c r="G1075" s="292"/>
      <c r="H1075" s="116"/>
      <c r="I1075" s="292"/>
      <c r="J1075" s="116"/>
      <c r="K1075" s="370" t="str">
        <f t="shared" si="481"/>
        <v/>
      </c>
      <c r="L1075" s="370">
        <f t="shared" si="482"/>
        <v>0</v>
      </c>
      <c r="M1075" s="370">
        <f t="shared" si="483"/>
        <v>0</v>
      </c>
      <c r="N1075" s="371" t="str">
        <f t="shared" si="460"/>
        <v/>
      </c>
      <c r="O1075" s="371" t="str">
        <f t="shared" si="461"/>
        <v/>
      </c>
      <c r="P1075" s="371" t="str">
        <f t="shared" si="462"/>
        <v/>
      </c>
      <c r="Q1075" s="371" t="str">
        <f t="shared" si="463"/>
        <v/>
      </c>
      <c r="R1075" s="371" t="str">
        <f t="shared" si="464"/>
        <v/>
      </c>
      <c r="S1075" s="371" t="str">
        <f t="shared" si="465"/>
        <v/>
      </c>
      <c r="T1075" s="443" t="str">
        <f t="shared" si="484"/>
        <v/>
      </c>
      <c r="U1075" s="539"/>
      <c r="V1075" s="117"/>
      <c r="W1075" s="118"/>
      <c r="X1075" s="119"/>
      <c r="Y1075" s="120"/>
      <c r="Z1075" s="122"/>
      <c r="AA1075" s="121"/>
      <c r="AB1075" s="443" t="str">
        <f t="shared" si="485"/>
        <v/>
      </c>
      <c r="AC1075" s="734" t="str">
        <f t="shared" si="486"/>
        <v/>
      </c>
      <c r="AD1075" s="372"/>
      <c r="AE1075" s="485"/>
      <c r="AF1075" s="373" t="str">
        <f t="shared" si="466"/>
        <v/>
      </c>
      <c r="AG1075" s="373" t="str">
        <f t="shared" si="467"/>
        <v/>
      </c>
      <c r="AH1075" s="374" t="str">
        <f t="shared" si="468"/>
        <v/>
      </c>
      <c r="AI1075" s="375" t="str">
        <f t="shared" si="469"/>
        <v/>
      </c>
      <c r="AJ1075" s="375" t="str">
        <f t="shared" si="470"/>
        <v/>
      </c>
      <c r="AK1075" s="375" t="str">
        <f t="shared" si="471"/>
        <v/>
      </c>
      <c r="AL1075" s="375" t="str">
        <f t="shared" si="472"/>
        <v/>
      </c>
      <c r="AM1075" s="375" t="str">
        <f t="shared" si="473"/>
        <v/>
      </c>
      <c r="AN1075" s="376" t="str">
        <f>IF(AF1075="","",IF(OR(AH1075="",AH1075="-"),"－",IF(OR(AM1075=8,AM1075=9),"",IF(OR(AJ1075=3,AJ1075=4,AJ1075=5,AJ1075=6),VLOOKUP(AH1075,INDEX((係数_バス貨物_ガソリン,係数_バス貨物_CNG,係数_バス貨物_軽油,係数_バス貨物_メタノール,係数_バス貨物_LPG),MATCH(AL1075,【参考】排出ガスレベル!$AI$4:$AI$671,1),1,AR1075):INDEX((係数_バス貨物_ガソリン,係数_バス貨物_CNG,係数_バス貨物_軽油,係数_バス貨物_メタノール,係数_バス貨物_LPG),MATCH(AL1075+1,【参考】排出ガスレベル!$AI$4:$AI$671,1)-1,5,AR1075),2,FALSE),IF(OR(AJ1075=1,AJ1075=2),VLOOKUP(AH1075,INDEX((係数_乗用_ガソリン,係数_乗用_CNG,係数_乗用_軽油,係数_乗用_メタノール,係数_乗用_LPG),1,1,AR1075):INDEX((係数_乗用_ガソリン,係数_乗用_CNG,係数_乗用_軽油,係数_乗用_メタノール,係数_乗用_LPG),125,5,AR1075),2,FALSE))))))</f>
        <v/>
      </c>
      <c r="AO1075" s="376" t="str">
        <f>IF(T1075="","",IF(OR(AH1075="",AH1075="-"),"－",IF(OR(AM1075=8,AM1075=9),"",IF(OR(AJ1075=3,AJ1075=4,AJ1075=5,AJ1075=6),VLOOKUP(AH1075,INDEX((係数_バス貨物_ガソリン,係数_バス貨物_CNG,係数_バス貨物_軽油,係数_バス貨物_メタノール,係数_バス貨物_LPG),MATCH(AL1075,【参考】排出ガスレベル!$AI$4:$AI$671,1),1,AR1075):INDEX((係数_バス貨物_ガソリン,係数_バス貨物_CNG,係数_バス貨物_軽油,係数_バス貨物_メタノール,係数_バス貨物_LPG),MATCH(AL1075+1,【参考】排出ガスレベル!$AI$4:$AI$671,1)-1,5,AR1075),3,FALSE),IF(OR(AJ1075=1,AJ1075=2),VLOOKUP(AH1075,INDEX((係数_乗用_ガソリン,係数_乗用_CNG,係数_乗用_軽油,係数_乗用_メタノール,係数_乗用_LPG),1,1,AR1075):INDEX((係数_乗用_ガソリン,係数_乗用_CNG,係数_乗用_軽油,係数_乗用_メタノール,係数_乗用_LPG),125,5,AR1075),3,FALSE))))))</f>
        <v/>
      </c>
      <c r="AP1075" s="375" t="str">
        <f t="shared" si="474"/>
        <v/>
      </c>
      <c r="AQ1075" s="444" t="str">
        <f t="shared" si="475"/>
        <v/>
      </c>
      <c r="AR1075" s="375" t="str">
        <f t="shared" si="478"/>
        <v/>
      </c>
      <c r="AS1075" s="377" t="str">
        <f t="shared" si="476"/>
        <v/>
      </c>
      <c r="AT1075" s="378" t="str">
        <f t="shared" si="477"/>
        <v/>
      </c>
      <c r="AX1075" s="625" t="b">
        <f t="shared" si="479"/>
        <v>0</v>
      </c>
      <c r="AY1075" s="7" t="str">
        <f t="shared" si="480"/>
        <v>FALSEFALSEFALSE</v>
      </c>
      <c r="AZ1075" s="626">
        <f t="shared" si="487"/>
        <v>0</v>
      </c>
      <c r="BA1075" s="627" t="str">
        <f t="shared" si="488"/>
        <v/>
      </c>
      <c r="BB1075" s="627">
        <f t="shared" si="489"/>
        <v>0</v>
      </c>
      <c r="BC1075" s="690" t="str">
        <f t="shared" si="490"/>
        <v/>
      </c>
    </row>
    <row r="1076" spans="1:55">
      <c r="A1076" s="381">
        <v>1020</v>
      </c>
      <c r="B1076" s="117"/>
      <c r="C1076" s="288"/>
      <c r="D1076" s="289"/>
      <c r="E1076" s="289"/>
      <c r="F1076" s="290"/>
      <c r="G1076" s="292"/>
      <c r="H1076" s="116"/>
      <c r="I1076" s="292"/>
      <c r="J1076" s="116"/>
      <c r="K1076" s="370" t="str">
        <f t="shared" si="481"/>
        <v/>
      </c>
      <c r="L1076" s="370">
        <f t="shared" si="482"/>
        <v>0</v>
      </c>
      <c r="M1076" s="370">
        <f t="shared" si="483"/>
        <v>0</v>
      </c>
      <c r="N1076" s="371" t="str">
        <f t="shared" si="460"/>
        <v/>
      </c>
      <c r="O1076" s="371" t="str">
        <f t="shared" si="461"/>
        <v/>
      </c>
      <c r="P1076" s="371" t="str">
        <f t="shared" si="462"/>
        <v/>
      </c>
      <c r="Q1076" s="371" t="str">
        <f t="shared" si="463"/>
        <v/>
      </c>
      <c r="R1076" s="371" t="str">
        <f t="shared" si="464"/>
        <v/>
      </c>
      <c r="S1076" s="371" t="str">
        <f t="shared" si="465"/>
        <v/>
      </c>
      <c r="T1076" s="443" t="str">
        <f t="shared" si="484"/>
        <v/>
      </c>
      <c r="U1076" s="539"/>
      <c r="V1076" s="117"/>
      <c r="W1076" s="118"/>
      <c r="X1076" s="119"/>
      <c r="Y1076" s="120"/>
      <c r="Z1076" s="122"/>
      <c r="AA1076" s="121"/>
      <c r="AB1076" s="443" t="str">
        <f t="shared" si="485"/>
        <v/>
      </c>
      <c r="AC1076" s="734" t="str">
        <f t="shared" si="486"/>
        <v/>
      </c>
      <c r="AD1076" s="372"/>
      <c r="AE1076" s="485"/>
      <c r="AF1076" s="373" t="str">
        <f t="shared" si="466"/>
        <v/>
      </c>
      <c r="AG1076" s="373" t="str">
        <f t="shared" si="467"/>
        <v/>
      </c>
      <c r="AH1076" s="374" t="str">
        <f t="shared" si="468"/>
        <v/>
      </c>
      <c r="AI1076" s="375" t="str">
        <f t="shared" si="469"/>
        <v/>
      </c>
      <c r="AJ1076" s="375" t="str">
        <f t="shared" si="470"/>
        <v/>
      </c>
      <c r="AK1076" s="375" t="str">
        <f t="shared" si="471"/>
        <v/>
      </c>
      <c r="AL1076" s="375" t="str">
        <f t="shared" si="472"/>
        <v/>
      </c>
      <c r="AM1076" s="375" t="str">
        <f t="shared" si="473"/>
        <v/>
      </c>
      <c r="AN1076" s="376" t="str">
        <f>IF(AF1076="","",IF(OR(AH1076="",AH1076="-"),"－",IF(OR(AM1076=8,AM1076=9),"",IF(OR(AJ1076=3,AJ1076=4,AJ1076=5,AJ1076=6),VLOOKUP(AH1076,INDEX((係数_バス貨物_ガソリン,係数_バス貨物_CNG,係数_バス貨物_軽油,係数_バス貨物_メタノール,係数_バス貨物_LPG),MATCH(AL1076,【参考】排出ガスレベル!$AI$4:$AI$671,1),1,AR1076):INDEX((係数_バス貨物_ガソリン,係数_バス貨物_CNG,係数_バス貨物_軽油,係数_バス貨物_メタノール,係数_バス貨物_LPG),MATCH(AL1076+1,【参考】排出ガスレベル!$AI$4:$AI$671,1)-1,5,AR1076),2,FALSE),IF(OR(AJ1076=1,AJ1076=2),VLOOKUP(AH1076,INDEX((係数_乗用_ガソリン,係数_乗用_CNG,係数_乗用_軽油,係数_乗用_メタノール,係数_乗用_LPG),1,1,AR1076):INDEX((係数_乗用_ガソリン,係数_乗用_CNG,係数_乗用_軽油,係数_乗用_メタノール,係数_乗用_LPG),125,5,AR1076),2,FALSE))))))</f>
        <v/>
      </c>
      <c r="AO1076" s="376" t="str">
        <f>IF(T1076="","",IF(OR(AH1076="",AH1076="-"),"－",IF(OR(AM1076=8,AM1076=9),"",IF(OR(AJ1076=3,AJ1076=4,AJ1076=5,AJ1076=6),VLOOKUP(AH1076,INDEX((係数_バス貨物_ガソリン,係数_バス貨物_CNG,係数_バス貨物_軽油,係数_バス貨物_メタノール,係数_バス貨物_LPG),MATCH(AL1076,【参考】排出ガスレベル!$AI$4:$AI$671,1),1,AR1076):INDEX((係数_バス貨物_ガソリン,係数_バス貨物_CNG,係数_バス貨物_軽油,係数_バス貨物_メタノール,係数_バス貨物_LPG),MATCH(AL1076+1,【参考】排出ガスレベル!$AI$4:$AI$671,1)-1,5,AR1076),3,FALSE),IF(OR(AJ1076=1,AJ1076=2),VLOOKUP(AH1076,INDEX((係数_乗用_ガソリン,係数_乗用_CNG,係数_乗用_軽油,係数_乗用_メタノール,係数_乗用_LPG),1,1,AR1076):INDEX((係数_乗用_ガソリン,係数_乗用_CNG,係数_乗用_軽油,係数_乗用_メタノール,係数_乗用_LPG),125,5,AR1076),3,FALSE))))))</f>
        <v/>
      </c>
      <c r="AP1076" s="375" t="str">
        <f t="shared" si="474"/>
        <v/>
      </c>
      <c r="AQ1076" s="444" t="str">
        <f t="shared" si="475"/>
        <v/>
      </c>
      <c r="AR1076" s="375" t="str">
        <f t="shared" si="478"/>
        <v/>
      </c>
      <c r="AS1076" s="377" t="str">
        <f t="shared" si="476"/>
        <v/>
      </c>
      <c r="AT1076" s="378" t="str">
        <f t="shared" si="477"/>
        <v/>
      </c>
      <c r="AX1076" s="625" t="b">
        <f t="shared" si="479"/>
        <v>0</v>
      </c>
      <c r="AY1076" s="7" t="str">
        <f t="shared" si="480"/>
        <v>FALSEFALSEFALSE</v>
      </c>
      <c r="AZ1076" s="626">
        <f t="shared" si="487"/>
        <v>0</v>
      </c>
      <c r="BA1076" s="627" t="str">
        <f t="shared" si="488"/>
        <v/>
      </c>
      <c r="BB1076" s="627">
        <f t="shared" si="489"/>
        <v>0</v>
      </c>
      <c r="BC1076" s="690" t="str">
        <f t="shared" si="490"/>
        <v/>
      </c>
    </row>
    <row r="1077" spans="1:55">
      <c r="A1077" s="381">
        <v>1021</v>
      </c>
      <c r="B1077" s="117"/>
      <c r="C1077" s="288"/>
      <c r="D1077" s="289"/>
      <c r="E1077" s="289"/>
      <c r="F1077" s="290"/>
      <c r="G1077" s="292"/>
      <c r="H1077" s="116"/>
      <c r="I1077" s="292"/>
      <c r="J1077" s="116"/>
      <c r="K1077" s="370" t="str">
        <f t="shared" si="481"/>
        <v/>
      </c>
      <c r="L1077" s="370">
        <f t="shared" si="482"/>
        <v>0</v>
      </c>
      <c r="M1077" s="370">
        <f t="shared" si="483"/>
        <v>0</v>
      </c>
      <c r="N1077" s="371" t="str">
        <f t="shared" si="460"/>
        <v/>
      </c>
      <c r="O1077" s="371" t="str">
        <f t="shared" si="461"/>
        <v/>
      </c>
      <c r="P1077" s="371" t="str">
        <f t="shared" si="462"/>
        <v/>
      </c>
      <c r="Q1077" s="371" t="str">
        <f t="shared" si="463"/>
        <v/>
      </c>
      <c r="R1077" s="371" t="str">
        <f t="shared" si="464"/>
        <v/>
      </c>
      <c r="S1077" s="371" t="str">
        <f t="shared" si="465"/>
        <v/>
      </c>
      <c r="T1077" s="443" t="str">
        <f t="shared" si="484"/>
        <v/>
      </c>
      <c r="U1077" s="539"/>
      <c r="V1077" s="117"/>
      <c r="W1077" s="118"/>
      <c r="X1077" s="119"/>
      <c r="Y1077" s="120"/>
      <c r="Z1077" s="122"/>
      <c r="AA1077" s="121"/>
      <c r="AB1077" s="443" t="str">
        <f t="shared" si="485"/>
        <v/>
      </c>
      <c r="AC1077" s="734" t="str">
        <f t="shared" si="486"/>
        <v/>
      </c>
      <c r="AD1077" s="372"/>
      <c r="AE1077" s="485"/>
      <c r="AF1077" s="373" t="str">
        <f t="shared" si="466"/>
        <v/>
      </c>
      <c r="AG1077" s="373" t="str">
        <f t="shared" si="467"/>
        <v/>
      </c>
      <c r="AH1077" s="374" t="str">
        <f t="shared" si="468"/>
        <v/>
      </c>
      <c r="AI1077" s="375" t="str">
        <f t="shared" si="469"/>
        <v/>
      </c>
      <c r="AJ1077" s="375" t="str">
        <f t="shared" si="470"/>
        <v/>
      </c>
      <c r="AK1077" s="375" t="str">
        <f t="shared" si="471"/>
        <v/>
      </c>
      <c r="AL1077" s="375" t="str">
        <f t="shared" si="472"/>
        <v/>
      </c>
      <c r="AM1077" s="375" t="str">
        <f t="shared" si="473"/>
        <v/>
      </c>
      <c r="AN1077" s="376" t="str">
        <f>IF(AF1077="","",IF(OR(AH1077="",AH1077="-"),"－",IF(OR(AM1077=8,AM1077=9),"",IF(OR(AJ1077=3,AJ1077=4,AJ1077=5,AJ1077=6),VLOOKUP(AH1077,INDEX((係数_バス貨物_ガソリン,係数_バス貨物_CNG,係数_バス貨物_軽油,係数_バス貨物_メタノール,係数_バス貨物_LPG),MATCH(AL1077,【参考】排出ガスレベル!$AI$4:$AI$671,1),1,AR1077):INDEX((係数_バス貨物_ガソリン,係数_バス貨物_CNG,係数_バス貨物_軽油,係数_バス貨物_メタノール,係数_バス貨物_LPG),MATCH(AL1077+1,【参考】排出ガスレベル!$AI$4:$AI$671,1)-1,5,AR1077),2,FALSE),IF(OR(AJ1077=1,AJ1077=2),VLOOKUP(AH1077,INDEX((係数_乗用_ガソリン,係数_乗用_CNG,係数_乗用_軽油,係数_乗用_メタノール,係数_乗用_LPG),1,1,AR1077):INDEX((係数_乗用_ガソリン,係数_乗用_CNG,係数_乗用_軽油,係数_乗用_メタノール,係数_乗用_LPG),125,5,AR1077),2,FALSE))))))</f>
        <v/>
      </c>
      <c r="AO1077" s="376" t="str">
        <f>IF(T1077="","",IF(OR(AH1077="",AH1077="-"),"－",IF(OR(AM1077=8,AM1077=9),"",IF(OR(AJ1077=3,AJ1077=4,AJ1077=5,AJ1077=6),VLOOKUP(AH1077,INDEX((係数_バス貨物_ガソリン,係数_バス貨物_CNG,係数_バス貨物_軽油,係数_バス貨物_メタノール,係数_バス貨物_LPG),MATCH(AL1077,【参考】排出ガスレベル!$AI$4:$AI$671,1),1,AR1077):INDEX((係数_バス貨物_ガソリン,係数_バス貨物_CNG,係数_バス貨物_軽油,係数_バス貨物_メタノール,係数_バス貨物_LPG),MATCH(AL1077+1,【参考】排出ガスレベル!$AI$4:$AI$671,1)-1,5,AR1077),3,FALSE),IF(OR(AJ1077=1,AJ1077=2),VLOOKUP(AH1077,INDEX((係数_乗用_ガソリン,係数_乗用_CNG,係数_乗用_軽油,係数_乗用_メタノール,係数_乗用_LPG),1,1,AR1077):INDEX((係数_乗用_ガソリン,係数_乗用_CNG,係数_乗用_軽油,係数_乗用_メタノール,係数_乗用_LPG),125,5,AR1077),3,FALSE))))))</f>
        <v/>
      </c>
      <c r="AP1077" s="375" t="str">
        <f t="shared" si="474"/>
        <v/>
      </c>
      <c r="AQ1077" s="444" t="str">
        <f t="shared" si="475"/>
        <v/>
      </c>
      <c r="AR1077" s="375" t="str">
        <f t="shared" si="478"/>
        <v/>
      </c>
      <c r="AS1077" s="377" t="str">
        <f t="shared" si="476"/>
        <v/>
      </c>
      <c r="AT1077" s="378" t="str">
        <f t="shared" si="477"/>
        <v/>
      </c>
      <c r="AX1077" s="625" t="b">
        <f t="shared" si="479"/>
        <v>0</v>
      </c>
      <c r="AY1077" s="7" t="str">
        <f t="shared" si="480"/>
        <v>FALSEFALSEFALSE</v>
      </c>
      <c r="AZ1077" s="626">
        <f t="shared" si="487"/>
        <v>0</v>
      </c>
      <c r="BA1077" s="627" t="str">
        <f t="shared" si="488"/>
        <v/>
      </c>
      <c r="BB1077" s="627">
        <f t="shared" si="489"/>
        <v>0</v>
      </c>
      <c r="BC1077" s="690" t="str">
        <f t="shared" si="490"/>
        <v/>
      </c>
    </row>
    <row r="1078" spans="1:55">
      <c r="A1078" s="381">
        <v>1022</v>
      </c>
      <c r="B1078" s="117"/>
      <c r="C1078" s="288"/>
      <c r="D1078" s="289"/>
      <c r="E1078" s="289"/>
      <c r="F1078" s="290"/>
      <c r="G1078" s="292"/>
      <c r="H1078" s="116"/>
      <c r="I1078" s="292"/>
      <c r="J1078" s="116"/>
      <c r="K1078" s="370" t="str">
        <f t="shared" si="481"/>
        <v/>
      </c>
      <c r="L1078" s="370">
        <f t="shared" si="482"/>
        <v>0</v>
      </c>
      <c r="M1078" s="370">
        <f t="shared" si="483"/>
        <v>0</v>
      </c>
      <c r="N1078" s="371" t="str">
        <f t="shared" si="460"/>
        <v/>
      </c>
      <c r="O1078" s="371" t="str">
        <f t="shared" si="461"/>
        <v/>
      </c>
      <c r="P1078" s="371" t="str">
        <f t="shared" si="462"/>
        <v/>
      </c>
      <c r="Q1078" s="371" t="str">
        <f t="shared" si="463"/>
        <v/>
      </c>
      <c r="R1078" s="371" t="str">
        <f t="shared" si="464"/>
        <v/>
      </c>
      <c r="S1078" s="371" t="str">
        <f t="shared" si="465"/>
        <v/>
      </c>
      <c r="T1078" s="443" t="str">
        <f t="shared" si="484"/>
        <v/>
      </c>
      <c r="U1078" s="539"/>
      <c r="V1078" s="117"/>
      <c r="W1078" s="118"/>
      <c r="X1078" s="119"/>
      <c r="Y1078" s="120"/>
      <c r="Z1078" s="122"/>
      <c r="AA1078" s="121"/>
      <c r="AB1078" s="443" t="str">
        <f t="shared" si="485"/>
        <v/>
      </c>
      <c r="AC1078" s="734" t="str">
        <f t="shared" si="486"/>
        <v/>
      </c>
      <c r="AD1078" s="372"/>
      <c r="AE1078" s="485"/>
      <c r="AF1078" s="373" t="str">
        <f t="shared" si="466"/>
        <v/>
      </c>
      <c r="AG1078" s="373" t="str">
        <f t="shared" si="467"/>
        <v/>
      </c>
      <c r="AH1078" s="374" t="str">
        <f t="shared" si="468"/>
        <v/>
      </c>
      <c r="AI1078" s="375" t="str">
        <f t="shared" si="469"/>
        <v/>
      </c>
      <c r="AJ1078" s="375" t="str">
        <f t="shared" si="470"/>
        <v/>
      </c>
      <c r="AK1078" s="375" t="str">
        <f t="shared" si="471"/>
        <v/>
      </c>
      <c r="AL1078" s="375" t="str">
        <f t="shared" si="472"/>
        <v/>
      </c>
      <c r="AM1078" s="375" t="str">
        <f t="shared" si="473"/>
        <v/>
      </c>
      <c r="AN1078" s="376" t="str">
        <f>IF(AF1078="","",IF(OR(AH1078="",AH1078="-"),"－",IF(OR(AM1078=8,AM1078=9),"",IF(OR(AJ1078=3,AJ1078=4,AJ1078=5,AJ1078=6),VLOOKUP(AH1078,INDEX((係数_バス貨物_ガソリン,係数_バス貨物_CNG,係数_バス貨物_軽油,係数_バス貨物_メタノール,係数_バス貨物_LPG),MATCH(AL1078,【参考】排出ガスレベル!$AI$4:$AI$671,1),1,AR1078):INDEX((係数_バス貨物_ガソリン,係数_バス貨物_CNG,係数_バス貨物_軽油,係数_バス貨物_メタノール,係数_バス貨物_LPG),MATCH(AL1078+1,【参考】排出ガスレベル!$AI$4:$AI$671,1)-1,5,AR1078),2,FALSE),IF(OR(AJ1078=1,AJ1078=2),VLOOKUP(AH1078,INDEX((係数_乗用_ガソリン,係数_乗用_CNG,係数_乗用_軽油,係数_乗用_メタノール,係数_乗用_LPG),1,1,AR1078):INDEX((係数_乗用_ガソリン,係数_乗用_CNG,係数_乗用_軽油,係数_乗用_メタノール,係数_乗用_LPG),125,5,AR1078),2,FALSE))))))</f>
        <v/>
      </c>
      <c r="AO1078" s="376" t="str">
        <f>IF(T1078="","",IF(OR(AH1078="",AH1078="-"),"－",IF(OR(AM1078=8,AM1078=9),"",IF(OR(AJ1078=3,AJ1078=4,AJ1078=5,AJ1078=6),VLOOKUP(AH1078,INDEX((係数_バス貨物_ガソリン,係数_バス貨物_CNG,係数_バス貨物_軽油,係数_バス貨物_メタノール,係数_バス貨物_LPG),MATCH(AL1078,【参考】排出ガスレベル!$AI$4:$AI$671,1),1,AR1078):INDEX((係数_バス貨物_ガソリン,係数_バス貨物_CNG,係数_バス貨物_軽油,係数_バス貨物_メタノール,係数_バス貨物_LPG),MATCH(AL1078+1,【参考】排出ガスレベル!$AI$4:$AI$671,1)-1,5,AR1078),3,FALSE),IF(OR(AJ1078=1,AJ1078=2),VLOOKUP(AH1078,INDEX((係数_乗用_ガソリン,係数_乗用_CNG,係数_乗用_軽油,係数_乗用_メタノール,係数_乗用_LPG),1,1,AR1078):INDEX((係数_乗用_ガソリン,係数_乗用_CNG,係数_乗用_軽油,係数_乗用_メタノール,係数_乗用_LPG),125,5,AR1078),3,FALSE))))))</f>
        <v/>
      </c>
      <c r="AP1078" s="375" t="str">
        <f t="shared" si="474"/>
        <v/>
      </c>
      <c r="AQ1078" s="444" t="str">
        <f t="shared" si="475"/>
        <v/>
      </c>
      <c r="AR1078" s="375" t="str">
        <f t="shared" si="478"/>
        <v/>
      </c>
      <c r="AS1078" s="377" t="str">
        <f t="shared" si="476"/>
        <v/>
      </c>
      <c r="AT1078" s="378" t="str">
        <f t="shared" si="477"/>
        <v/>
      </c>
      <c r="AX1078" s="625" t="b">
        <f t="shared" si="479"/>
        <v>0</v>
      </c>
      <c r="AY1078" s="7" t="str">
        <f t="shared" si="480"/>
        <v>FALSEFALSEFALSE</v>
      </c>
      <c r="AZ1078" s="626">
        <f t="shared" si="487"/>
        <v>0</v>
      </c>
      <c r="BA1078" s="627" t="str">
        <f t="shared" si="488"/>
        <v/>
      </c>
      <c r="BB1078" s="627">
        <f t="shared" si="489"/>
        <v>0</v>
      </c>
      <c r="BC1078" s="690" t="str">
        <f t="shared" si="490"/>
        <v/>
      </c>
    </row>
    <row r="1079" spans="1:55">
      <c r="A1079" s="381">
        <v>1023</v>
      </c>
      <c r="B1079" s="117"/>
      <c r="C1079" s="288"/>
      <c r="D1079" s="289"/>
      <c r="E1079" s="289"/>
      <c r="F1079" s="290"/>
      <c r="G1079" s="292"/>
      <c r="H1079" s="116"/>
      <c r="I1079" s="292"/>
      <c r="J1079" s="116"/>
      <c r="K1079" s="370" t="str">
        <f t="shared" si="481"/>
        <v/>
      </c>
      <c r="L1079" s="370">
        <f t="shared" si="482"/>
        <v>0</v>
      </c>
      <c r="M1079" s="370">
        <f t="shared" si="483"/>
        <v>0</v>
      </c>
      <c r="N1079" s="371" t="str">
        <f t="shared" ref="N1079:N1142" si="491">IF(OR($L1079&gt;$U$48,$M1079&gt;$U$48,AND($L1079&gt;$M1079,$M1079&lt;&gt;0),AND($L1079=0,$M1079&lt;&gt;0)),"ERROR","")</f>
        <v/>
      </c>
      <c r="O1079" s="371" t="str">
        <f t="shared" ref="O1079:O1142" si="492">IF(AND($N1079&lt;&gt;"ERROR",$L1079&lt;=$U$49,$M1079&lt;=$U$49,$M1079&lt;&gt;0),"(減車済)","")</f>
        <v/>
      </c>
      <c r="P1079" s="371" t="str">
        <f t="shared" ref="P1079:P1142" si="493">IF(AND($N1079&lt;&gt;"ERROR",$L1079&lt;$U$49,AND($M1079&gt;$U$49,$M1079&lt;=$W$49),$M1079&lt;&gt;0),"減車","")</f>
        <v/>
      </c>
      <c r="Q1079" s="371" t="str">
        <f t="shared" ref="Q1079:Q1142" si="494">IF(AND($N1079&lt;&gt;"ERROR",$L1079&gt;$U$49,$M1079&lt;=$W$49,$M1079&lt;&gt;0),"一時使用","")</f>
        <v/>
      </c>
      <c r="R1079" s="371" t="str">
        <f t="shared" ref="R1079:R1142" si="495">IF(AND($N1079&lt;&gt;"ERROR",AND($L1079&gt;0,$L1079&lt;=$U$49),$M1079=0),"継続","")</f>
        <v/>
      </c>
      <c r="S1079" s="371" t="str">
        <f t="shared" ref="S1079:S1142" si="496">IF(AND($N1079&lt;&gt;"ERROR",AND($L1079&gt;$U$49),$M1079=0),"新規","")</f>
        <v/>
      </c>
      <c r="T1079" s="443" t="str">
        <f t="shared" si="484"/>
        <v/>
      </c>
      <c r="U1079" s="539"/>
      <c r="V1079" s="117"/>
      <c r="W1079" s="118"/>
      <c r="X1079" s="119"/>
      <c r="Y1079" s="120"/>
      <c r="Z1079" s="122"/>
      <c r="AA1079" s="121"/>
      <c r="AB1079" s="443" t="str">
        <f t="shared" si="485"/>
        <v/>
      </c>
      <c r="AC1079" s="734" t="str">
        <f t="shared" si="486"/>
        <v/>
      </c>
      <c r="AD1079" s="372"/>
      <c r="AE1079" s="485"/>
      <c r="AF1079" s="373" t="str">
        <f t="shared" si="466"/>
        <v/>
      </c>
      <c r="AG1079" s="373" t="str">
        <f t="shared" si="467"/>
        <v/>
      </c>
      <c r="AH1079" s="374" t="str">
        <f t="shared" si="468"/>
        <v/>
      </c>
      <c r="AI1079" s="375" t="str">
        <f t="shared" si="469"/>
        <v/>
      </c>
      <c r="AJ1079" s="375" t="str">
        <f t="shared" si="470"/>
        <v/>
      </c>
      <c r="AK1079" s="375" t="str">
        <f t="shared" si="471"/>
        <v/>
      </c>
      <c r="AL1079" s="375" t="str">
        <f t="shared" si="472"/>
        <v/>
      </c>
      <c r="AM1079" s="375" t="str">
        <f t="shared" si="473"/>
        <v/>
      </c>
      <c r="AN1079" s="376" t="str">
        <f>IF(AF1079="","",IF(OR(AH1079="",AH1079="-"),"－",IF(OR(AM1079=8,AM1079=9),"",IF(OR(AJ1079=3,AJ1079=4,AJ1079=5,AJ1079=6),VLOOKUP(AH1079,INDEX((係数_バス貨物_ガソリン,係数_バス貨物_CNG,係数_バス貨物_軽油,係数_バス貨物_メタノール,係数_バス貨物_LPG),MATCH(AL1079,【参考】排出ガスレベル!$AI$4:$AI$671,1),1,AR1079):INDEX((係数_バス貨物_ガソリン,係数_バス貨物_CNG,係数_バス貨物_軽油,係数_バス貨物_メタノール,係数_バス貨物_LPG),MATCH(AL1079+1,【参考】排出ガスレベル!$AI$4:$AI$671,1)-1,5,AR1079),2,FALSE),IF(OR(AJ1079=1,AJ1079=2),VLOOKUP(AH1079,INDEX((係数_乗用_ガソリン,係数_乗用_CNG,係数_乗用_軽油,係数_乗用_メタノール,係数_乗用_LPG),1,1,AR1079):INDEX((係数_乗用_ガソリン,係数_乗用_CNG,係数_乗用_軽油,係数_乗用_メタノール,係数_乗用_LPG),125,5,AR1079),2,FALSE))))))</f>
        <v/>
      </c>
      <c r="AO1079" s="376" t="str">
        <f>IF(T1079="","",IF(OR(AH1079="",AH1079="-"),"－",IF(OR(AM1079=8,AM1079=9),"",IF(OR(AJ1079=3,AJ1079=4,AJ1079=5,AJ1079=6),VLOOKUP(AH1079,INDEX((係数_バス貨物_ガソリン,係数_バス貨物_CNG,係数_バス貨物_軽油,係数_バス貨物_メタノール,係数_バス貨物_LPG),MATCH(AL1079,【参考】排出ガスレベル!$AI$4:$AI$671,1),1,AR1079):INDEX((係数_バス貨物_ガソリン,係数_バス貨物_CNG,係数_バス貨物_軽油,係数_バス貨物_メタノール,係数_バス貨物_LPG),MATCH(AL1079+1,【参考】排出ガスレベル!$AI$4:$AI$671,1)-1,5,AR1079),3,FALSE),IF(OR(AJ1079=1,AJ1079=2),VLOOKUP(AH1079,INDEX((係数_乗用_ガソリン,係数_乗用_CNG,係数_乗用_軽油,係数_乗用_メタノール,係数_乗用_LPG),1,1,AR1079):INDEX((係数_乗用_ガソリン,係数_乗用_CNG,係数_乗用_軽油,係数_乗用_メタノール,係数_乗用_LPG),125,5,AR1079),3,FALSE))))))</f>
        <v/>
      </c>
      <c r="AP1079" s="375" t="str">
        <f t="shared" si="474"/>
        <v/>
      </c>
      <c r="AQ1079" s="444" t="str">
        <f t="shared" si="475"/>
        <v/>
      </c>
      <c r="AR1079" s="375" t="str">
        <f t="shared" si="478"/>
        <v/>
      </c>
      <c r="AS1079" s="377" t="str">
        <f t="shared" si="476"/>
        <v/>
      </c>
      <c r="AT1079" s="378" t="str">
        <f t="shared" si="477"/>
        <v/>
      </c>
      <c r="AX1079" s="625" t="b">
        <f t="shared" si="479"/>
        <v>0</v>
      </c>
      <c r="AY1079" s="7" t="str">
        <f t="shared" si="480"/>
        <v>FALSEFALSEFALSE</v>
      </c>
      <c r="AZ1079" s="626">
        <f t="shared" si="487"/>
        <v>0</v>
      </c>
      <c r="BA1079" s="627" t="str">
        <f t="shared" si="488"/>
        <v/>
      </c>
      <c r="BB1079" s="627">
        <f t="shared" si="489"/>
        <v>0</v>
      </c>
      <c r="BC1079" s="690" t="str">
        <f t="shared" si="490"/>
        <v/>
      </c>
    </row>
    <row r="1080" spans="1:55">
      <c r="A1080" s="381">
        <v>1024</v>
      </c>
      <c r="B1080" s="117"/>
      <c r="C1080" s="288"/>
      <c r="D1080" s="289"/>
      <c r="E1080" s="289"/>
      <c r="F1080" s="290"/>
      <c r="G1080" s="292"/>
      <c r="H1080" s="116"/>
      <c r="I1080" s="292"/>
      <c r="J1080" s="116"/>
      <c r="K1080" s="370" t="str">
        <f t="shared" si="481"/>
        <v/>
      </c>
      <c r="L1080" s="370">
        <f t="shared" si="482"/>
        <v>0</v>
      </c>
      <c r="M1080" s="370">
        <f t="shared" si="483"/>
        <v>0</v>
      </c>
      <c r="N1080" s="371" t="str">
        <f t="shared" si="491"/>
        <v/>
      </c>
      <c r="O1080" s="371" t="str">
        <f t="shared" si="492"/>
        <v/>
      </c>
      <c r="P1080" s="371" t="str">
        <f t="shared" si="493"/>
        <v/>
      </c>
      <c r="Q1080" s="371" t="str">
        <f t="shared" si="494"/>
        <v/>
      </c>
      <c r="R1080" s="371" t="str">
        <f t="shared" si="495"/>
        <v/>
      </c>
      <c r="S1080" s="371" t="str">
        <f t="shared" si="496"/>
        <v/>
      </c>
      <c r="T1080" s="443" t="str">
        <f t="shared" si="484"/>
        <v/>
      </c>
      <c r="U1080" s="539"/>
      <c r="V1080" s="117"/>
      <c r="W1080" s="118"/>
      <c r="X1080" s="119"/>
      <c r="Y1080" s="120"/>
      <c r="Z1080" s="122"/>
      <c r="AA1080" s="121"/>
      <c r="AB1080" s="443" t="str">
        <f t="shared" si="485"/>
        <v/>
      </c>
      <c r="AC1080" s="734" t="str">
        <f t="shared" si="486"/>
        <v/>
      </c>
      <c r="AD1080" s="372"/>
      <c r="AE1080" s="485"/>
      <c r="AF1080" s="373" t="str">
        <f t="shared" si="466"/>
        <v/>
      </c>
      <c r="AG1080" s="373" t="str">
        <f t="shared" si="467"/>
        <v/>
      </c>
      <c r="AH1080" s="374" t="str">
        <f t="shared" si="468"/>
        <v/>
      </c>
      <c r="AI1080" s="375" t="str">
        <f t="shared" si="469"/>
        <v/>
      </c>
      <c r="AJ1080" s="375" t="str">
        <f t="shared" si="470"/>
        <v/>
      </c>
      <c r="AK1080" s="375" t="str">
        <f t="shared" si="471"/>
        <v/>
      </c>
      <c r="AL1080" s="375" t="str">
        <f t="shared" si="472"/>
        <v/>
      </c>
      <c r="AM1080" s="375" t="str">
        <f t="shared" si="473"/>
        <v/>
      </c>
      <c r="AN1080" s="376" t="str">
        <f>IF(AF1080="","",IF(OR(AH1080="",AH1080="-"),"－",IF(OR(AM1080=8,AM1080=9),"",IF(OR(AJ1080=3,AJ1080=4,AJ1080=5,AJ1080=6),VLOOKUP(AH1080,INDEX((係数_バス貨物_ガソリン,係数_バス貨物_CNG,係数_バス貨物_軽油,係数_バス貨物_メタノール,係数_バス貨物_LPG),MATCH(AL1080,【参考】排出ガスレベル!$AI$4:$AI$671,1),1,AR1080):INDEX((係数_バス貨物_ガソリン,係数_バス貨物_CNG,係数_バス貨物_軽油,係数_バス貨物_メタノール,係数_バス貨物_LPG),MATCH(AL1080+1,【参考】排出ガスレベル!$AI$4:$AI$671,1)-1,5,AR1080),2,FALSE),IF(OR(AJ1080=1,AJ1080=2),VLOOKUP(AH1080,INDEX((係数_乗用_ガソリン,係数_乗用_CNG,係数_乗用_軽油,係数_乗用_メタノール,係数_乗用_LPG),1,1,AR1080):INDEX((係数_乗用_ガソリン,係数_乗用_CNG,係数_乗用_軽油,係数_乗用_メタノール,係数_乗用_LPG),125,5,AR1080),2,FALSE))))))</f>
        <v/>
      </c>
      <c r="AO1080" s="376" t="str">
        <f>IF(T1080="","",IF(OR(AH1080="",AH1080="-"),"－",IF(OR(AM1080=8,AM1080=9),"",IF(OR(AJ1080=3,AJ1080=4,AJ1080=5,AJ1080=6),VLOOKUP(AH1080,INDEX((係数_バス貨物_ガソリン,係数_バス貨物_CNG,係数_バス貨物_軽油,係数_バス貨物_メタノール,係数_バス貨物_LPG),MATCH(AL1080,【参考】排出ガスレベル!$AI$4:$AI$671,1),1,AR1080):INDEX((係数_バス貨物_ガソリン,係数_バス貨物_CNG,係数_バス貨物_軽油,係数_バス貨物_メタノール,係数_バス貨物_LPG),MATCH(AL1080+1,【参考】排出ガスレベル!$AI$4:$AI$671,1)-1,5,AR1080),3,FALSE),IF(OR(AJ1080=1,AJ1080=2),VLOOKUP(AH1080,INDEX((係数_乗用_ガソリン,係数_乗用_CNG,係数_乗用_軽油,係数_乗用_メタノール,係数_乗用_LPG),1,1,AR1080):INDEX((係数_乗用_ガソリン,係数_乗用_CNG,係数_乗用_軽油,係数_乗用_メタノール,係数_乗用_LPG),125,5,AR1080),3,FALSE))))))</f>
        <v/>
      </c>
      <c r="AP1080" s="375" t="str">
        <f t="shared" si="474"/>
        <v/>
      </c>
      <c r="AQ1080" s="444" t="str">
        <f t="shared" si="475"/>
        <v/>
      </c>
      <c r="AR1080" s="375" t="str">
        <f t="shared" si="478"/>
        <v/>
      </c>
      <c r="AS1080" s="377" t="str">
        <f t="shared" si="476"/>
        <v/>
      </c>
      <c r="AT1080" s="378" t="str">
        <f t="shared" si="477"/>
        <v/>
      </c>
      <c r="AX1080" s="625" t="b">
        <f t="shared" si="479"/>
        <v>0</v>
      </c>
      <c r="AY1080" s="7" t="str">
        <f t="shared" si="480"/>
        <v>FALSEFALSEFALSE</v>
      </c>
      <c r="AZ1080" s="626">
        <f t="shared" si="487"/>
        <v>0</v>
      </c>
      <c r="BA1080" s="627" t="str">
        <f t="shared" si="488"/>
        <v/>
      </c>
      <c r="BB1080" s="627">
        <f t="shared" si="489"/>
        <v>0</v>
      </c>
      <c r="BC1080" s="690" t="str">
        <f t="shared" si="490"/>
        <v/>
      </c>
    </row>
    <row r="1081" spans="1:55">
      <c r="A1081" s="381">
        <v>1025</v>
      </c>
      <c r="B1081" s="117"/>
      <c r="C1081" s="288"/>
      <c r="D1081" s="289"/>
      <c r="E1081" s="289"/>
      <c r="F1081" s="290"/>
      <c r="G1081" s="292"/>
      <c r="H1081" s="116"/>
      <c r="I1081" s="292"/>
      <c r="J1081" s="116"/>
      <c r="K1081" s="370" t="str">
        <f t="shared" si="481"/>
        <v/>
      </c>
      <c r="L1081" s="370">
        <f t="shared" si="482"/>
        <v>0</v>
      </c>
      <c r="M1081" s="370">
        <f t="shared" si="483"/>
        <v>0</v>
      </c>
      <c r="N1081" s="371" t="str">
        <f t="shared" si="491"/>
        <v/>
      </c>
      <c r="O1081" s="371" t="str">
        <f t="shared" si="492"/>
        <v/>
      </c>
      <c r="P1081" s="371" t="str">
        <f t="shared" si="493"/>
        <v/>
      </c>
      <c r="Q1081" s="371" t="str">
        <f t="shared" si="494"/>
        <v/>
      </c>
      <c r="R1081" s="371" t="str">
        <f t="shared" si="495"/>
        <v/>
      </c>
      <c r="S1081" s="371" t="str">
        <f t="shared" si="496"/>
        <v/>
      </c>
      <c r="T1081" s="443" t="str">
        <f t="shared" si="484"/>
        <v/>
      </c>
      <c r="U1081" s="539"/>
      <c r="V1081" s="117"/>
      <c r="W1081" s="118"/>
      <c r="X1081" s="119"/>
      <c r="Y1081" s="120"/>
      <c r="Z1081" s="122"/>
      <c r="AA1081" s="121"/>
      <c r="AB1081" s="443" t="str">
        <f t="shared" si="485"/>
        <v/>
      </c>
      <c r="AC1081" s="734" t="str">
        <f t="shared" si="486"/>
        <v/>
      </c>
      <c r="AD1081" s="372"/>
      <c r="AE1081" s="485"/>
      <c r="AF1081" s="373" t="str">
        <f t="shared" ref="AF1081:AF1144" si="497">IF(OR(T1081="(減車済)",T1081=""),"",1)</f>
        <v/>
      </c>
      <c r="AG1081" s="373" t="str">
        <f t="shared" ref="AG1081:AG1144" si="498">IF(OR(T1081="継続",T1081="新規"),1,"")</f>
        <v/>
      </c>
      <c r="AH1081" s="374" t="str">
        <f t="shared" ref="AH1081:AH1144" si="499">IF(AF1081="","",UPPER(ASC(X1081)))</f>
        <v/>
      </c>
      <c r="AI1081" s="375" t="str">
        <f t="shared" ref="AI1081:AI1144" si="500">IF(AF1081="","",IF(V1081="","",IF(V1081="普通",1,IF(V1081="小型",2,0))))</f>
        <v/>
      </c>
      <c r="AJ1081" s="375" t="str">
        <f t="shared" ref="AJ1081:AJ1144" si="501">IF(AF1081="","",IF(W1081="","",VLOOKUP(W1081,用途,2,FALSE)))</f>
        <v/>
      </c>
      <c r="AK1081" s="375" t="str">
        <f t="shared" ref="AK1081:AK1144" si="502">IF(AF1081="","",IF(Y1081="","",IF(Y1081&lt;=10,1,IF(Y1081&lt;30,2,IF(Y1081&gt;=30,3,0)))))</f>
        <v/>
      </c>
      <c r="AL1081" s="375" t="str">
        <f t="shared" ref="AL1081:AL1144" si="503">IF(AF1081="","",IF(Z1081="","",IF(Z1081&lt;=1.7*1000,1,IF(Z1081&lt;=2.5*1000,2,IF(Z1081&lt;=3.5*1000,3,IF(Z1081&lt;8*1000,4,IF(Z1081&gt;=8*1000,5,"")))))))</f>
        <v/>
      </c>
      <c r="AM1081" s="375" t="str">
        <f t="shared" ref="AM1081:AM1144" si="504">IF(AF1081="","",IF(AA1081="","",VLOOKUP(AA1081,燃料の種類,2,FALSE)))</f>
        <v/>
      </c>
      <c r="AN1081" s="376" t="str">
        <f>IF(AF1081="","",IF(OR(AH1081="",AH1081="-"),"－",IF(OR(AM1081=8,AM1081=9),"",IF(OR(AJ1081=3,AJ1081=4,AJ1081=5,AJ1081=6),VLOOKUP(AH1081,INDEX((係数_バス貨物_ガソリン,係数_バス貨物_CNG,係数_バス貨物_軽油,係数_バス貨物_メタノール,係数_バス貨物_LPG),MATCH(AL1081,【参考】排出ガスレベル!$AI$4:$AI$671,1),1,AR1081):INDEX((係数_バス貨物_ガソリン,係数_バス貨物_CNG,係数_バス貨物_軽油,係数_バス貨物_メタノール,係数_バス貨物_LPG),MATCH(AL1081+1,【参考】排出ガスレベル!$AI$4:$AI$671,1)-1,5,AR1081),2,FALSE),IF(OR(AJ1081=1,AJ1081=2),VLOOKUP(AH1081,INDEX((係数_乗用_ガソリン,係数_乗用_CNG,係数_乗用_軽油,係数_乗用_メタノール,係数_乗用_LPG),1,1,AR1081):INDEX((係数_乗用_ガソリン,係数_乗用_CNG,係数_乗用_軽油,係数_乗用_メタノール,係数_乗用_LPG),125,5,AR1081),2,FALSE))))))</f>
        <v/>
      </c>
      <c r="AO1081" s="376" t="str">
        <f>IF(T1081="","",IF(OR(AH1081="",AH1081="-"),"－",IF(OR(AM1081=8,AM1081=9),"",IF(OR(AJ1081=3,AJ1081=4,AJ1081=5,AJ1081=6),VLOOKUP(AH1081,INDEX((係数_バス貨物_ガソリン,係数_バス貨物_CNG,係数_バス貨物_軽油,係数_バス貨物_メタノール,係数_バス貨物_LPG),MATCH(AL1081,【参考】排出ガスレベル!$AI$4:$AI$671,1),1,AR1081):INDEX((係数_バス貨物_ガソリン,係数_バス貨物_CNG,係数_バス貨物_軽油,係数_バス貨物_メタノール,係数_バス貨物_LPG),MATCH(AL1081+1,【参考】排出ガスレベル!$AI$4:$AI$671,1)-1,5,AR1081),3,FALSE),IF(OR(AJ1081=1,AJ1081=2),VLOOKUP(AH1081,INDEX((係数_乗用_ガソリン,係数_乗用_CNG,係数_乗用_軽油,係数_乗用_メタノール,係数_乗用_LPG),1,1,AR1081):INDEX((係数_乗用_ガソリン,係数_乗用_CNG,係数_乗用_軽油,係数_乗用_メタノール,係数_乗用_LPG),125,5,AR1081),3,FALSE))))))</f>
        <v/>
      </c>
      <c r="AP1081" s="375" t="str">
        <f t="shared" ref="AP1081:AP1144" si="505">IF((AF1081="")+(AC1081=""),"",IF(燃料区分1=4,VLOOKUP(AO1081,排ガス低減レベル,2,FALSE),VLOOKUP(AC1081,排ガス低減レベル,2,FALSE)))</f>
        <v/>
      </c>
      <c r="AQ1081" s="444" t="str">
        <f t="shared" ref="AQ1081:AQ1144" si="506">IF(AG1081="","",IF(AJ1081=3,B1081&amp;"-"&amp;SUM(AJ1081*100,AK1081*10,AL1081)&amp;"A",IF(OR(AJ1081=2,AJ1081=4,AJ1081=6),B1081&amp;"-"&amp;AL1081*10&amp;"A",IF(AJ1081=1,B1081&amp;"-"&amp;AJ1081&amp;"A",IF(AJ1081=5,B1081&amp;"-"&amp;SUM(AJ1081*100,AI1081*10,AL1081)&amp;"A","")))))</f>
        <v/>
      </c>
      <c r="AR1081" s="375" t="str">
        <f t="shared" si="478"/>
        <v/>
      </c>
      <c r="AS1081" s="377" t="str">
        <f t="shared" ref="AS1081:AS1144" si="507">IF(AG1081="","",B1081&amp;"-"&amp;AM1081)</f>
        <v/>
      </c>
      <c r="AT1081" s="378" t="str">
        <f t="shared" ref="AT1081:AT1144" si="508">IF(AF1081="","",VLOOKUP(T1081,車両の増減,2,FALSE))</f>
        <v/>
      </c>
      <c r="AX1081" s="625" t="b">
        <f t="shared" si="479"/>
        <v>0</v>
      </c>
      <c r="AY1081" s="7" t="str">
        <f t="shared" si="480"/>
        <v>FALSEFALSEFALSE</v>
      </c>
      <c r="AZ1081" s="626">
        <f t="shared" si="487"/>
        <v>0</v>
      </c>
      <c r="BA1081" s="627" t="str">
        <f t="shared" si="488"/>
        <v/>
      </c>
      <c r="BB1081" s="627">
        <f t="shared" si="489"/>
        <v>0</v>
      </c>
      <c r="BC1081" s="690" t="str">
        <f t="shared" si="490"/>
        <v/>
      </c>
    </row>
    <row r="1082" spans="1:55">
      <c r="A1082" s="381">
        <v>1026</v>
      </c>
      <c r="B1082" s="117"/>
      <c r="C1082" s="288"/>
      <c r="D1082" s="289"/>
      <c r="E1082" s="289"/>
      <c r="F1082" s="290"/>
      <c r="G1082" s="292"/>
      <c r="H1082" s="116"/>
      <c r="I1082" s="292"/>
      <c r="J1082" s="116"/>
      <c r="K1082" s="370" t="str">
        <f t="shared" si="481"/>
        <v/>
      </c>
      <c r="L1082" s="370">
        <f t="shared" si="482"/>
        <v>0</v>
      </c>
      <c r="M1082" s="370">
        <f t="shared" si="483"/>
        <v>0</v>
      </c>
      <c r="N1082" s="371" t="str">
        <f t="shared" si="491"/>
        <v/>
      </c>
      <c r="O1082" s="371" t="str">
        <f t="shared" si="492"/>
        <v/>
      </c>
      <c r="P1082" s="371" t="str">
        <f t="shared" si="493"/>
        <v/>
      </c>
      <c r="Q1082" s="371" t="str">
        <f t="shared" si="494"/>
        <v/>
      </c>
      <c r="R1082" s="371" t="str">
        <f t="shared" si="495"/>
        <v/>
      </c>
      <c r="S1082" s="371" t="str">
        <f t="shared" si="496"/>
        <v/>
      </c>
      <c r="T1082" s="443" t="str">
        <f t="shared" si="484"/>
        <v/>
      </c>
      <c r="U1082" s="539"/>
      <c r="V1082" s="117"/>
      <c r="W1082" s="118"/>
      <c r="X1082" s="119"/>
      <c r="Y1082" s="120"/>
      <c r="Z1082" s="122"/>
      <c r="AA1082" s="121"/>
      <c r="AB1082" s="443" t="str">
        <f t="shared" si="485"/>
        <v/>
      </c>
      <c r="AC1082" s="734" t="str">
        <f t="shared" si="486"/>
        <v/>
      </c>
      <c r="AD1082" s="372"/>
      <c r="AE1082" s="485"/>
      <c r="AF1082" s="373" t="str">
        <f t="shared" si="497"/>
        <v/>
      </c>
      <c r="AG1082" s="373" t="str">
        <f t="shared" si="498"/>
        <v/>
      </c>
      <c r="AH1082" s="374" t="str">
        <f t="shared" si="499"/>
        <v/>
      </c>
      <c r="AI1082" s="375" t="str">
        <f t="shared" si="500"/>
        <v/>
      </c>
      <c r="AJ1082" s="375" t="str">
        <f t="shared" si="501"/>
        <v/>
      </c>
      <c r="AK1082" s="375" t="str">
        <f t="shared" si="502"/>
        <v/>
      </c>
      <c r="AL1082" s="375" t="str">
        <f t="shared" si="503"/>
        <v/>
      </c>
      <c r="AM1082" s="375" t="str">
        <f t="shared" si="504"/>
        <v/>
      </c>
      <c r="AN1082" s="376" t="str">
        <f>IF(AF1082="","",IF(OR(AH1082="",AH1082="-"),"－",IF(OR(AM1082=8,AM1082=9),"",IF(OR(AJ1082=3,AJ1082=4,AJ1082=5,AJ1082=6),VLOOKUP(AH1082,INDEX((係数_バス貨物_ガソリン,係数_バス貨物_CNG,係数_バス貨物_軽油,係数_バス貨物_メタノール,係数_バス貨物_LPG),MATCH(AL1082,【参考】排出ガスレベル!$AI$4:$AI$671,1),1,AR1082):INDEX((係数_バス貨物_ガソリン,係数_バス貨物_CNG,係数_バス貨物_軽油,係数_バス貨物_メタノール,係数_バス貨物_LPG),MATCH(AL1082+1,【参考】排出ガスレベル!$AI$4:$AI$671,1)-1,5,AR1082),2,FALSE),IF(OR(AJ1082=1,AJ1082=2),VLOOKUP(AH1082,INDEX((係数_乗用_ガソリン,係数_乗用_CNG,係数_乗用_軽油,係数_乗用_メタノール,係数_乗用_LPG),1,1,AR1082):INDEX((係数_乗用_ガソリン,係数_乗用_CNG,係数_乗用_軽油,係数_乗用_メタノール,係数_乗用_LPG),125,5,AR1082),2,FALSE))))))</f>
        <v/>
      </c>
      <c r="AO1082" s="376" t="str">
        <f>IF(T1082="","",IF(OR(AH1082="",AH1082="-"),"－",IF(OR(AM1082=8,AM1082=9),"",IF(OR(AJ1082=3,AJ1082=4,AJ1082=5,AJ1082=6),VLOOKUP(AH1082,INDEX((係数_バス貨物_ガソリン,係数_バス貨物_CNG,係数_バス貨物_軽油,係数_バス貨物_メタノール,係数_バス貨物_LPG),MATCH(AL1082,【参考】排出ガスレベル!$AI$4:$AI$671,1),1,AR1082):INDEX((係数_バス貨物_ガソリン,係数_バス貨物_CNG,係数_バス貨物_軽油,係数_バス貨物_メタノール,係数_バス貨物_LPG),MATCH(AL1082+1,【参考】排出ガスレベル!$AI$4:$AI$671,1)-1,5,AR1082),3,FALSE),IF(OR(AJ1082=1,AJ1082=2),VLOOKUP(AH1082,INDEX((係数_乗用_ガソリン,係数_乗用_CNG,係数_乗用_軽油,係数_乗用_メタノール,係数_乗用_LPG),1,1,AR1082):INDEX((係数_乗用_ガソリン,係数_乗用_CNG,係数_乗用_軽油,係数_乗用_メタノール,係数_乗用_LPG),125,5,AR1082),3,FALSE))))))</f>
        <v/>
      </c>
      <c r="AP1082" s="375" t="str">
        <f t="shared" si="505"/>
        <v/>
      </c>
      <c r="AQ1082" s="444" t="str">
        <f t="shared" si="506"/>
        <v/>
      </c>
      <c r="AR1082" s="375" t="str">
        <f t="shared" ref="AR1082:AR1145" si="509">IF(OR(AM1082=1,AM1082=2,AM1082=11),1,IF(AM1082=6,2,IF(OR(AM1082=4,AM1082=5,AM1082=10),3,IF(AM1082=7,4,IF(AM1082=3,5, IF(OR(AM1082=8,AM1082=9),6,""))))))</f>
        <v/>
      </c>
      <c r="AS1082" s="377" t="str">
        <f t="shared" si="507"/>
        <v/>
      </c>
      <c r="AT1082" s="378" t="str">
        <f t="shared" si="508"/>
        <v/>
      </c>
      <c r="AX1082" s="625" t="b">
        <f t="shared" ref="AX1082:AX1145" si="510">IF(AY1082="FALSEFALSEFALSEFALSE","ハイブリッド")</f>
        <v>0</v>
      </c>
      <c r="AY1082" s="7" t="str">
        <f t="shared" ref="AY1082:AY1145" si="511">EXACT(AZ1082,BA1082)&amp;IF(BA1082="","")&amp;IF(AZ1082="電気",TRUE)&amp;IF(AZ1082="LPG",TRUE)</f>
        <v>FALSEFALSEFALSE</v>
      </c>
      <c r="AZ1082" s="626">
        <f t="shared" si="487"/>
        <v>0</v>
      </c>
      <c r="BA1082" s="627" t="str">
        <f t="shared" si="488"/>
        <v/>
      </c>
      <c r="BB1082" s="627">
        <f t="shared" si="489"/>
        <v>0</v>
      </c>
      <c r="BC1082" s="690" t="str">
        <f t="shared" si="490"/>
        <v/>
      </c>
    </row>
    <row r="1083" spans="1:55">
      <c r="A1083" s="381">
        <v>1027</v>
      </c>
      <c r="B1083" s="117"/>
      <c r="C1083" s="288"/>
      <c r="D1083" s="289"/>
      <c r="E1083" s="289"/>
      <c r="F1083" s="290"/>
      <c r="G1083" s="292"/>
      <c r="H1083" s="116"/>
      <c r="I1083" s="292"/>
      <c r="J1083" s="116"/>
      <c r="K1083" s="370" t="str">
        <f t="shared" si="481"/>
        <v/>
      </c>
      <c r="L1083" s="370">
        <f t="shared" si="482"/>
        <v>0</v>
      </c>
      <c r="M1083" s="370">
        <f t="shared" si="483"/>
        <v>0</v>
      </c>
      <c r="N1083" s="371" t="str">
        <f t="shared" si="491"/>
        <v/>
      </c>
      <c r="O1083" s="371" t="str">
        <f t="shared" si="492"/>
        <v/>
      </c>
      <c r="P1083" s="371" t="str">
        <f t="shared" si="493"/>
        <v/>
      </c>
      <c r="Q1083" s="371" t="str">
        <f t="shared" si="494"/>
        <v/>
      </c>
      <c r="R1083" s="371" t="str">
        <f t="shared" si="495"/>
        <v/>
      </c>
      <c r="S1083" s="371" t="str">
        <f t="shared" si="496"/>
        <v/>
      </c>
      <c r="T1083" s="443" t="str">
        <f t="shared" si="484"/>
        <v/>
      </c>
      <c r="U1083" s="539"/>
      <c r="V1083" s="117"/>
      <c r="W1083" s="118"/>
      <c r="X1083" s="119"/>
      <c r="Y1083" s="120"/>
      <c r="Z1083" s="122"/>
      <c r="AA1083" s="121"/>
      <c r="AB1083" s="443" t="str">
        <f t="shared" si="485"/>
        <v/>
      </c>
      <c r="AC1083" s="734" t="str">
        <f t="shared" si="486"/>
        <v/>
      </c>
      <c r="AD1083" s="372"/>
      <c r="AE1083" s="485"/>
      <c r="AF1083" s="373" t="str">
        <f t="shared" si="497"/>
        <v/>
      </c>
      <c r="AG1083" s="373" t="str">
        <f t="shared" si="498"/>
        <v/>
      </c>
      <c r="AH1083" s="374" t="str">
        <f t="shared" si="499"/>
        <v/>
      </c>
      <c r="AI1083" s="375" t="str">
        <f t="shared" si="500"/>
        <v/>
      </c>
      <c r="AJ1083" s="375" t="str">
        <f t="shared" si="501"/>
        <v/>
      </c>
      <c r="AK1083" s="375" t="str">
        <f t="shared" si="502"/>
        <v/>
      </c>
      <c r="AL1083" s="375" t="str">
        <f t="shared" si="503"/>
        <v/>
      </c>
      <c r="AM1083" s="375" t="str">
        <f t="shared" si="504"/>
        <v/>
      </c>
      <c r="AN1083" s="376" t="str">
        <f>IF(AF1083="","",IF(OR(AH1083="",AH1083="-"),"－",IF(OR(AM1083=8,AM1083=9),"",IF(OR(AJ1083=3,AJ1083=4,AJ1083=5,AJ1083=6),VLOOKUP(AH1083,INDEX((係数_バス貨物_ガソリン,係数_バス貨物_CNG,係数_バス貨物_軽油,係数_バス貨物_メタノール,係数_バス貨物_LPG),MATCH(AL1083,【参考】排出ガスレベル!$AI$4:$AI$671,1),1,AR1083):INDEX((係数_バス貨物_ガソリン,係数_バス貨物_CNG,係数_バス貨物_軽油,係数_バス貨物_メタノール,係数_バス貨物_LPG),MATCH(AL1083+1,【参考】排出ガスレベル!$AI$4:$AI$671,1)-1,5,AR1083),2,FALSE),IF(OR(AJ1083=1,AJ1083=2),VLOOKUP(AH1083,INDEX((係数_乗用_ガソリン,係数_乗用_CNG,係数_乗用_軽油,係数_乗用_メタノール,係数_乗用_LPG),1,1,AR1083):INDEX((係数_乗用_ガソリン,係数_乗用_CNG,係数_乗用_軽油,係数_乗用_メタノール,係数_乗用_LPG),125,5,AR1083),2,FALSE))))))</f>
        <v/>
      </c>
      <c r="AO1083" s="376" t="str">
        <f>IF(T1083="","",IF(OR(AH1083="",AH1083="-"),"－",IF(OR(AM1083=8,AM1083=9),"",IF(OR(AJ1083=3,AJ1083=4,AJ1083=5,AJ1083=6),VLOOKUP(AH1083,INDEX((係数_バス貨物_ガソリン,係数_バス貨物_CNG,係数_バス貨物_軽油,係数_バス貨物_メタノール,係数_バス貨物_LPG),MATCH(AL1083,【参考】排出ガスレベル!$AI$4:$AI$671,1),1,AR1083):INDEX((係数_バス貨物_ガソリン,係数_バス貨物_CNG,係数_バス貨物_軽油,係数_バス貨物_メタノール,係数_バス貨物_LPG),MATCH(AL1083+1,【参考】排出ガスレベル!$AI$4:$AI$671,1)-1,5,AR1083),3,FALSE),IF(OR(AJ1083=1,AJ1083=2),VLOOKUP(AH1083,INDEX((係数_乗用_ガソリン,係数_乗用_CNG,係数_乗用_軽油,係数_乗用_メタノール,係数_乗用_LPG),1,1,AR1083):INDEX((係数_乗用_ガソリン,係数_乗用_CNG,係数_乗用_軽油,係数_乗用_メタノール,係数_乗用_LPG),125,5,AR1083),3,FALSE))))))</f>
        <v/>
      </c>
      <c r="AP1083" s="375" t="str">
        <f t="shared" si="505"/>
        <v/>
      </c>
      <c r="AQ1083" s="444" t="str">
        <f t="shared" si="506"/>
        <v/>
      </c>
      <c r="AR1083" s="375" t="str">
        <f t="shared" si="509"/>
        <v/>
      </c>
      <c r="AS1083" s="377" t="str">
        <f t="shared" si="507"/>
        <v/>
      </c>
      <c r="AT1083" s="378" t="str">
        <f t="shared" si="508"/>
        <v/>
      </c>
      <c r="AX1083" s="625" t="b">
        <f t="shared" si="510"/>
        <v>0</v>
      </c>
      <c r="AY1083" s="7" t="str">
        <f t="shared" si="511"/>
        <v>FALSEFALSEFALSE</v>
      </c>
      <c r="AZ1083" s="626">
        <f t="shared" si="487"/>
        <v>0</v>
      </c>
      <c r="BA1083" s="627" t="str">
        <f t="shared" si="488"/>
        <v/>
      </c>
      <c r="BB1083" s="627">
        <f t="shared" si="489"/>
        <v>0</v>
      </c>
      <c r="BC1083" s="690" t="str">
        <f t="shared" si="490"/>
        <v/>
      </c>
    </row>
    <row r="1084" spans="1:55">
      <c r="A1084" s="381">
        <v>1028</v>
      </c>
      <c r="B1084" s="117"/>
      <c r="C1084" s="288"/>
      <c r="D1084" s="289"/>
      <c r="E1084" s="289"/>
      <c r="F1084" s="290"/>
      <c r="G1084" s="292"/>
      <c r="H1084" s="116"/>
      <c r="I1084" s="292"/>
      <c r="J1084" s="116"/>
      <c r="K1084" s="370" t="str">
        <f t="shared" si="481"/>
        <v/>
      </c>
      <c r="L1084" s="370">
        <f t="shared" si="482"/>
        <v>0</v>
      </c>
      <c r="M1084" s="370">
        <f t="shared" si="483"/>
        <v>0</v>
      </c>
      <c r="N1084" s="371" t="str">
        <f t="shared" si="491"/>
        <v/>
      </c>
      <c r="O1084" s="371" t="str">
        <f t="shared" si="492"/>
        <v/>
      </c>
      <c r="P1084" s="371" t="str">
        <f t="shared" si="493"/>
        <v/>
      </c>
      <c r="Q1084" s="371" t="str">
        <f t="shared" si="494"/>
        <v/>
      </c>
      <c r="R1084" s="371" t="str">
        <f t="shared" si="495"/>
        <v/>
      </c>
      <c r="S1084" s="371" t="str">
        <f t="shared" si="496"/>
        <v/>
      </c>
      <c r="T1084" s="443" t="str">
        <f t="shared" si="484"/>
        <v/>
      </c>
      <c r="U1084" s="539"/>
      <c r="V1084" s="117"/>
      <c r="W1084" s="118"/>
      <c r="X1084" s="119"/>
      <c r="Y1084" s="120"/>
      <c r="Z1084" s="122"/>
      <c r="AA1084" s="121"/>
      <c r="AB1084" s="443" t="str">
        <f t="shared" si="485"/>
        <v/>
      </c>
      <c r="AC1084" s="734" t="str">
        <f t="shared" si="486"/>
        <v/>
      </c>
      <c r="AD1084" s="372"/>
      <c r="AE1084" s="485"/>
      <c r="AF1084" s="373" t="str">
        <f t="shared" si="497"/>
        <v/>
      </c>
      <c r="AG1084" s="373" t="str">
        <f t="shared" si="498"/>
        <v/>
      </c>
      <c r="AH1084" s="374" t="str">
        <f t="shared" si="499"/>
        <v/>
      </c>
      <c r="AI1084" s="375" t="str">
        <f t="shared" si="500"/>
        <v/>
      </c>
      <c r="AJ1084" s="375" t="str">
        <f t="shared" si="501"/>
        <v/>
      </c>
      <c r="AK1084" s="375" t="str">
        <f t="shared" si="502"/>
        <v/>
      </c>
      <c r="AL1084" s="375" t="str">
        <f t="shared" si="503"/>
        <v/>
      </c>
      <c r="AM1084" s="375" t="str">
        <f t="shared" si="504"/>
        <v/>
      </c>
      <c r="AN1084" s="376" t="str">
        <f>IF(AF1084="","",IF(OR(AH1084="",AH1084="-"),"－",IF(OR(AM1084=8,AM1084=9),"",IF(OR(AJ1084=3,AJ1084=4,AJ1084=5,AJ1084=6),VLOOKUP(AH1084,INDEX((係数_バス貨物_ガソリン,係数_バス貨物_CNG,係数_バス貨物_軽油,係数_バス貨物_メタノール,係数_バス貨物_LPG),MATCH(AL1084,【参考】排出ガスレベル!$AI$4:$AI$671,1),1,AR1084):INDEX((係数_バス貨物_ガソリン,係数_バス貨物_CNG,係数_バス貨物_軽油,係数_バス貨物_メタノール,係数_バス貨物_LPG),MATCH(AL1084+1,【参考】排出ガスレベル!$AI$4:$AI$671,1)-1,5,AR1084),2,FALSE),IF(OR(AJ1084=1,AJ1084=2),VLOOKUP(AH1084,INDEX((係数_乗用_ガソリン,係数_乗用_CNG,係数_乗用_軽油,係数_乗用_メタノール,係数_乗用_LPG),1,1,AR1084):INDEX((係数_乗用_ガソリン,係数_乗用_CNG,係数_乗用_軽油,係数_乗用_メタノール,係数_乗用_LPG),125,5,AR1084),2,FALSE))))))</f>
        <v/>
      </c>
      <c r="AO1084" s="376" t="str">
        <f>IF(T1084="","",IF(OR(AH1084="",AH1084="-"),"－",IF(OR(AM1084=8,AM1084=9),"",IF(OR(AJ1084=3,AJ1084=4,AJ1084=5,AJ1084=6),VLOOKUP(AH1084,INDEX((係数_バス貨物_ガソリン,係数_バス貨物_CNG,係数_バス貨物_軽油,係数_バス貨物_メタノール,係数_バス貨物_LPG),MATCH(AL1084,【参考】排出ガスレベル!$AI$4:$AI$671,1),1,AR1084):INDEX((係数_バス貨物_ガソリン,係数_バス貨物_CNG,係数_バス貨物_軽油,係数_バス貨物_メタノール,係数_バス貨物_LPG),MATCH(AL1084+1,【参考】排出ガスレベル!$AI$4:$AI$671,1)-1,5,AR1084),3,FALSE),IF(OR(AJ1084=1,AJ1084=2),VLOOKUP(AH1084,INDEX((係数_乗用_ガソリン,係数_乗用_CNG,係数_乗用_軽油,係数_乗用_メタノール,係数_乗用_LPG),1,1,AR1084):INDEX((係数_乗用_ガソリン,係数_乗用_CNG,係数_乗用_軽油,係数_乗用_メタノール,係数_乗用_LPG),125,5,AR1084),3,FALSE))))))</f>
        <v/>
      </c>
      <c r="AP1084" s="375" t="str">
        <f t="shared" si="505"/>
        <v/>
      </c>
      <c r="AQ1084" s="444" t="str">
        <f t="shared" si="506"/>
        <v/>
      </c>
      <c r="AR1084" s="375" t="str">
        <f t="shared" si="509"/>
        <v/>
      </c>
      <c r="AS1084" s="377" t="str">
        <f t="shared" si="507"/>
        <v/>
      </c>
      <c r="AT1084" s="378" t="str">
        <f t="shared" si="508"/>
        <v/>
      </c>
      <c r="AX1084" s="625" t="b">
        <f t="shared" si="510"/>
        <v>0</v>
      </c>
      <c r="AY1084" s="7" t="str">
        <f t="shared" si="511"/>
        <v>FALSEFALSEFALSE</v>
      </c>
      <c r="AZ1084" s="626">
        <f t="shared" si="487"/>
        <v>0</v>
      </c>
      <c r="BA1084" s="627" t="str">
        <f t="shared" si="488"/>
        <v/>
      </c>
      <c r="BB1084" s="627">
        <f t="shared" si="489"/>
        <v>0</v>
      </c>
      <c r="BC1084" s="690" t="str">
        <f t="shared" si="490"/>
        <v/>
      </c>
    </row>
    <row r="1085" spans="1:55">
      <c r="A1085" s="381">
        <v>1029</v>
      </c>
      <c r="B1085" s="117"/>
      <c r="C1085" s="288"/>
      <c r="D1085" s="289"/>
      <c r="E1085" s="289"/>
      <c r="F1085" s="290"/>
      <c r="G1085" s="292"/>
      <c r="H1085" s="116"/>
      <c r="I1085" s="292"/>
      <c r="J1085" s="116"/>
      <c r="K1085" s="370" t="str">
        <f t="shared" si="481"/>
        <v/>
      </c>
      <c r="L1085" s="370">
        <f t="shared" si="482"/>
        <v>0</v>
      </c>
      <c r="M1085" s="370">
        <f t="shared" si="483"/>
        <v>0</v>
      </c>
      <c r="N1085" s="371" t="str">
        <f t="shared" si="491"/>
        <v/>
      </c>
      <c r="O1085" s="371" t="str">
        <f t="shared" si="492"/>
        <v/>
      </c>
      <c r="P1085" s="371" t="str">
        <f t="shared" si="493"/>
        <v/>
      </c>
      <c r="Q1085" s="371" t="str">
        <f t="shared" si="494"/>
        <v/>
      </c>
      <c r="R1085" s="371" t="str">
        <f t="shared" si="495"/>
        <v/>
      </c>
      <c r="S1085" s="371" t="str">
        <f t="shared" si="496"/>
        <v/>
      </c>
      <c r="T1085" s="443" t="str">
        <f t="shared" si="484"/>
        <v/>
      </c>
      <c r="U1085" s="539"/>
      <c r="V1085" s="117"/>
      <c r="W1085" s="118"/>
      <c r="X1085" s="119"/>
      <c r="Y1085" s="120"/>
      <c r="Z1085" s="122"/>
      <c r="AA1085" s="121"/>
      <c r="AB1085" s="443" t="str">
        <f t="shared" si="485"/>
        <v/>
      </c>
      <c r="AC1085" s="734" t="str">
        <f t="shared" si="486"/>
        <v/>
      </c>
      <c r="AD1085" s="372"/>
      <c r="AE1085" s="485"/>
      <c r="AF1085" s="373" t="str">
        <f t="shared" si="497"/>
        <v/>
      </c>
      <c r="AG1085" s="373" t="str">
        <f t="shared" si="498"/>
        <v/>
      </c>
      <c r="AH1085" s="374" t="str">
        <f t="shared" si="499"/>
        <v/>
      </c>
      <c r="AI1085" s="375" t="str">
        <f t="shared" si="500"/>
        <v/>
      </c>
      <c r="AJ1085" s="375" t="str">
        <f t="shared" si="501"/>
        <v/>
      </c>
      <c r="AK1085" s="375" t="str">
        <f t="shared" si="502"/>
        <v/>
      </c>
      <c r="AL1085" s="375" t="str">
        <f t="shared" si="503"/>
        <v/>
      </c>
      <c r="AM1085" s="375" t="str">
        <f t="shared" si="504"/>
        <v/>
      </c>
      <c r="AN1085" s="376" t="str">
        <f>IF(AF1085="","",IF(OR(AH1085="",AH1085="-"),"－",IF(OR(AM1085=8,AM1085=9),"",IF(OR(AJ1085=3,AJ1085=4,AJ1085=5,AJ1085=6),VLOOKUP(AH1085,INDEX((係数_バス貨物_ガソリン,係数_バス貨物_CNG,係数_バス貨物_軽油,係数_バス貨物_メタノール,係数_バス貨物_LPG),MATCH(AL1085,【参考】排出ガスレベル!$AI$4:$AI$671,1),1,AR1085):INDEX((係数_バス貨物_ガソリン,係数_バス貨物_CNG,係数_バス貨物_軽油,係数_バス貨物_メタノール,係数_バス貨物_LPG),MATCH(AL1085+1,【参考】排出ガスレベル!$AI$4:$AI$671,1)-1,5,AR1085),2,FALSE),IF(OR(AJ1085=1,AJ1085=2),VLOOKUP(AH1085,INDEX((係数_乗用_ガソリン,係数_乗用_CNG,係数_乗用_軽油,係数_乗用_メタノール,係数_乗用_LPG),1,1,AR1085):INDEX((係数_乗用_ガソリン,係数_乗用_CNG,係数_乗用_軽油,係数_乗用_メタノール,係数_乗用_LPG),125,5,AR1085),2,FALSE))))))</f>
        <v/>
      </c>
      <c r="AO1085" s="376" t="str">
        <f>IF(T1085="","",IF(OR(AH1085="",AH1085="-"),"－",IF(OR(AM1085=8,AM1085=9),"",IF(OR(AJ1085=3,AJ1085=4,AJ1085=5,AJ1085=6),VLOOKUP(AH1085,INDEX((係数_バス貨物_ガソリン,係数_バス貨物_CNG,係数_バス貨物_軽油,係数_バス貨物_メタノール,係数_バス貨物_LPG),MATCH(AL1085,【参考】排出ガスレベル!$AI$4:$AI$671,1),1,AR1085):INDEX((係数_バス貨物_ガソリン,係数_バス貨物_CNG,係数_バス貨物_軽油,係数_バス貨物_メタノール,係数_バス貨物_LPG),MATCH(AL1085+1,【参考】排出ガスレベル!$AI$4:$AI$671,1)-1,5,AR1085),3,FALSE),IF(OR(AJ1085=1,AJ1085=2),VLOOKUP(AH1085,INDEX((係数_乗用_ガソリン,係数_乗用_CNG,係数_乗用_軽油,係数_乗用_メタノール,係数_乗用_LPG),1,1,AR1085):INDEX((係数_乗用_ガソリン,係数_乗用_CNG,係数_乗用_軽油,係数_乗用_メタノール,係数_乗用_LPG),125,5,AR1085),3,FALSE))))))</f>
        <v/>
      </c>
      <c r="AP1085" s="375" t="str">
        <f t="shared" si="505"/>
        <v/>
      </c>
      <c r="AQ1085" s="444" t="str">
        <f t="shared" si="506"/>
        <v/>
      </c>
      <c r="AR1085" s="375" t="str">
        <f t="shared" si="509"/>
        <v/>
      </c>
      <c r="AS1085" s="377" t="str">
        <f t="shared" si="507"/>
        <v/>
      </c>
      <c r="AT1085" s="378" t="str">
        <f t="shared" si="508"/>
        <v/>
      </c>
      <c r="AX1085" s="625" t="b">
        <f t="shared" si="510"/>
        <v>0</v>
      </c>
      <c r="AY1085" s="7" t="str">
        <f t="shared" si="511"/>
        <v>FALSEFALSEFALSE</v>
      </c>
      <c r="AZ1085" s="626">
        <f t="shared" si="487"/>
        <v>0</v>
      </c>
      <c r="BA1085" s="627" t="str">
        <f t="shared" si="488"/>
        <v/>
      </c>
      <c r="BB1085" s="627">
        <f t="shared" si="489"/>
        <v>0</v>
      </c>
      <c r="BC1085" s="690" t="str">
        <f t="shared" si="490"/>
        <v/>
      </c>
    </row>
    <row r="1086" spans="1:55">
      <c r="A1086" s="381">
        <v>1030</v>
      </c>
      <c r="B1086" s="117"/>
      <c r="C1086" s="288"/>
      <c r="D1086" s="289"/>
      <c r="E1086" s="289"/>
      <c r="F1086" s="290"/>
      <c r="G1086" s="292"/>
      <c r="H1086" s="116"/>
      <c r="I1086" s="292"/>
      <c r="J1086" s="116"/>
      <c r="K1086" s="370" t="str">
        <f t="shared" si="481"/>
        <v/>
      </c>
      <c r="L1086" s="370">
        <f t="shared" si="482"/>
        <v>0</v>
      </c>
      <c r="M1086" s="370">
        <f t="shared" si="483"/>
        <v>0</v>
      </c>
      <c r="N1086" s="371" t="str">
        <f t="shared" si="491"/>
        <v/>
      </c>
      <c r="O1086" s="371" t="str">
        <f t="shared" si="492"/>
        <v/>
      </c>
      <c r="P1086" s="371" t="str">
        <f t="shared" si="493"/>
        <v/>
      </c>
      <c r="Q1086" s="371" t="str">
        <f t="shared" si="494"/>
        <v/>
      </c>
      <c r="R1086" s="371" t="str">
        <f t="shared" si="495"/>
        <v/>
      </c>
      <c r="S1086" s="371" t="str">
        <f t="shared" si="496"/>
        <v/>
      </c>
      <c r="T1086" s="443" t="str">
        <f t="shared" si="484"/>
        <v/>
      </c>
      <c r="U1086" s="539"/>
      <c r="V1086" s="117"/>
      <c r="W1086" s="118"/>
      <c r="X1086" s="119"/>
      <c r="Y1086" s="120"/>
      <c r="Z1086" s="122"/>
      <c r="AA1086" s="121"/>
      <c r="AB1086" s="443" t="str">
        <f t="shared" si="485"/>
        <v/>
      </c>
      <c r="AC1086" s="734" t="str">
        <f t="shared" si="486"/>
        <v/>
      </c>
      <c r="AD1086" s="372"/>
      <c r="AE1086" s="485"/>
      <c r="AF1086" s="373" t="str">
        <f t="shared" si="497"/>
        <v/>
      </c>
      <c r="AG1086" s="373" t="str">
        <f t="shared" si="498"/>
        <v/>
      </c>
      <c r="AH1086" s="374" t="str">
        <f t="shared" si="499"/>
        <v/>
      </c>
      <c r="AI1086" s="375" t="str">
        <f t="shared" si="500"/>
        <v/>
      </c>
      <c r="AJ1086" s="375" t="str">
        <f t="shared" si="501"/>
        <v/>
      </c>
      <c r="AK1086" s="375" t="str">
        <f t="shared" si="502"/>
        <v/>
      </c>
      <c r="AL1086" s="375" t="str">
        <f t="shared" si="503"/>
        <v/>
      </c>
      <c r="AM1086" s="375" t="str">
        <f t="shared" si="504"/>
        <v/>
      </c>
      <c r="AN1086" s="376" t="str">
        <f>IF(AF1086="","",IF(OR(AH1086="",AH1086="-"),"－",IF(OR(AM1086=8,AM1086=9),"",IF(OR(AJ1086=3,AJ1086=4,AJ1086=5,AJ1086=6),VLOOKUP(AH1086,INDEX((係数_バス貨物_ガソリン,係数_バス貨物_CNG,係数_バス貨物_軽油,係数_バス貨物_メタノール,係数_バス貨物_LPG),MATCH(AL1086,【参考】排出ガスレベル!$AI$4:$AI$671,1),1,AR1086):INDEX((係数_バス貨物_ガソリン,係数_バス貨物_CNG,係数_バス貨物_軽油,係数_バス貨物_メタノール,係数_バス貨物_LPG),MATCH(AL1086+1,【参考】排出ガスレベル!$AI$4:$AI$671,1)-1,5,AR1086),2,FALSE),IF(OR(AJ1086=1,AJ1086=2),VLOOKUP(AH1086,INDEX((係数_乗用_ガソリン,係数_乗用_CNG,係数_乗用_軽油,係数_乗用_メタノール,係数_乗用_LPG),1,1,AR1086):INDEX((係数_乗用_ガソリン,係数_乗用_CNG,係数_乗用_軽油,係数_乗用_メタノール,係数_乗用_LPG),125,5,AR1086),2,FALSE))))))</f>
        <v/>
      </c>
      <c r="AO1086" s="376" t="str">
        <f>IF(T1086="","",IF(OR(AH1086="",AH1086="-"),"－",IF(OR(AM1086=8,AM1086=9),"",IF(OR(AJ1086=3,AJ1086=4,AJ1086=5,AJ1086=6),VLOOKUP(AH1086,INDEX((係数_バス貨物_ガソリン,係数_バス貨物_CNG,係数_バス貨物_軽油,係数_バス貨物_メタノール,係数_バス貨物_LPG),MATCH(AL1086,【参考】排出ガスレベル!$AI$4:$AI$671,1),1,AR1086):INDEX((係数_バス貨物_ガソリン,係数_バス貨物_CNG,係数_バス貨物_軽油,係数_バス貨物_メタノール,係数_バス貨物_LPG),MATCH(AL1086+1,【参考】排出ガスレベル!$AI$4:$AI$671,1)-1,5,AR1086),3,FALSE),IF(OR(AJ1086=1,AJ1086=2),VLOOKUP(AH1086,INDEX((係数_乗用_ガソリン,係数_乗用_CNG,係数_乗用_軽油,係数_乗用_メタノール,係数_乗用_LPG),1,1,AR1086):INDEX((係数_乗用_ガソリン,係数_乗用_CNG,係数_乗用_軽油,係数_乗用_メタノール,係数_乗用_LPG),125,5,AR1086),3,FALSE))))))</f>
        <v/>
      </c>
      <c r="AP1086" s="375" t="str">
        <f t="shared" si="505"/>
        <v/>
      </c>
      <c r="AQ1086" s="444" t="str">
        <f t="shared" si="506"/>
        <v/>
      </c>
      <c r="AR1086" s="375" t="str">
        <f t="shared" si="509"/>
        <v/>
      </c>
      <c r="AS1086" s="377" t="str">
        <f t="shared" si="507"/>
        <v/>
      </c>
      <c r="AT1086" s="378" t="str">
        <f t="shared" si="508"/>
        <v/>
      </c>
      <c r="AX1086" s="625" t="b">
        <f t="shared" si="510"/>
        <v>0</v>
      </c>
      <c r="AY1086" s="7" t="str">
        <f t="shared" si="511"/>
        <v>FALSEFALSEFALSE</v>
      </c>
      <c r="AZ1086" s="626">
        <f t="shared" si="487"/>
        <v>0</v>
      </c>
      <c r="BA1086" s="627" t="str">
        <f t="shared" si="488"/>
        <v/>
      </c>
      <c r="BB1086" s="627">
        <f t="shared" si="489"/>
        <v>0</v>
      </c>
      <c r="BC1086" s="690" t="str">
        <f t="shared" si="490"/>
        <v/>
      </c>
    </row>
    <row r="1087" spans="1:55">
      <c r="A1087" s="381">
        <v>1031</v>
      </c>
      <c r="B1087" s="117"/>
      <c r="C1087" s="288"/>
      <c r="D1087" s="289"/>
      <c r="E1087" s="289"/>
      <c r="F1087" s="290"/>
      <c r="G1087" s="292"/>
      <c r="H1087" s="116"/>
      <c r="I1087" s="292"/>
      <c r="J1087" s="116"/>
      <c r="K1087" s="370" t="str">
        <f t="shared" si="481"/>
        <v/>
      </c>
      <c r="L1087" s="370">
        <f t="shared" si="482"/>
        <v>0</v>
      </c>
      <c r="M1087" s="370">
        <f t="shared" si="483"/>
        <v>0</v>
      </c>
      <c r="N1087" s="371" t="str">
        <f t="shared" si="491"/>
        <v/>
      </c>
      <c r="O1087" s="371" t="str">
        <f t="shared" si="492"/>
        <v/>
      </c>
      <c r="P1087" s="371" t="str">
        <f t="shared" si="493"/>
        <v/>
      </c>
      <c r="Q1087" s="371" t="str">
        <f t="shared" si="494"/>
        <v/>
      </c>
      <c r="R1087" s="371" t="str">
        <f t="shared" si="495"/>
        <v/>
      </c>
      <c r="S1087" s="371" t="str">
        <f t="shared" si="496"/>
        <v/>
      </c>
      <c r="T1087" s="443" t="str">
        <f t="shared" si="484"/>
        <v/>
      </c>
      <c r="U1087" s="539"/>
      <c r="V1087" s="117"/>
      <c r="W1087" s="118"/>
      <c r="X1087" s="119"/>
      <c r="Y1087" s="120"/>
      <c r="Z1087" s="122"/>
      <c r="AA1087" s="121"/>
      <c r="AB1087" s="443" t="str">
        <f t="shared" si="485"/>
        <v/>
      </c>
      <c r="AC1087" s="734" t="str">
        <f t="shared" si="486"/>
        <v/>
      </c>
      <c r="AD1087" s="372"/>
      <c r="AE1087" s="485"/>
      <c r="AF1087" s="373" t="str">
        <f t="shared" si="497"/>
        <v/>
      </c>
      <c r="AG1087" s="373" t="str">
        <f t="shared" si="498"/>
        <v/>
      </c>
      <c r="AH1087" s="374" t="str">
        <f t="shared" si="499"/>
        <v/>
      </c>
      <c r="AI1087" s="375" t="str">
        <f t="shared" si="500"/>
        <v/>
      </c>
      <c r="AJ1087" s="375" t="str">
        <f t="shared" si="501"/>
        <v/>
      </c>
      <c r="AK1087" s="375" t="str">
        <f t="shared" si="502"/>
        <v/>
      </c>
      <c r="AL1087" s="375" t="str">
        <f t="shared" si="503"/>
        <v/>
      </c>
      <c r="AM1087" s="375" t="str">
        <f t="shared" si="504"/>
        <v/>
      </c>
      <c r="AN1087" s="376" t="str">
        <f>IF(AF1087="","",IF(OR(AH1087="",AH1087="-"),"－",IF(OR(AM1087=8,AM1087=9),"",IF(OR(AJ1087=3,AJ1087=4,AJ1087=5,AJ1087=6),VLOOKUP(AH1087,INDEX((係数_バス貨物_ガソリン,係数_バス貨物_CNG,係数_バス貨物_軽油,係数_バス貨物_メタノール,係数_バス貨物_LPG),MATCH(AL1087,【参考】排出ガスレベル!$AI$4:$AI$671,1),1,AR1087):INDEX((係数_バス貨物_ガソリン,係数_バス貨物_CNG,係数_バス貨物_軽油,係数_バス貨物_メタノール,係数_バス貨物_LPG),MATCH(AL1087+1,【参考】排出ガスレベル!$AI$4:$AI$671,1)-1,5,AR1087),2,FALSE),IF(OR(AJ1087=1,AJ1087=2),VLOOKUP(AH1087,INDEX((係数_乗用_ガソリン,係数_乗用_CNG,係数_乗用_軽油,係数_乗用_メタノール,係数_乗用_LPG),1,1,AR1087):INDEX((係数_乗用_ガソリン,係数_乗用_CNG,係数_乗用_軽油,係数_乗用_メタノール,係数_乗用_LPG),125,5,AR1087),2,FALSE))))))</f>
        <v/>
      </c>
      <c r="AO1087" s="376" t="str">
        <f>IF(T1087="","",IF(OR(AH1087="",AH1087="-"),"－",IF(OR(AM1087=8,AM1087=9),"",IF(OR(AJ1087=3,AJ1087=4,AJ1087=5,AJ1087=6),VLOOKUP(AH1087,INDEX((係数_バス貨物_ガソリン,係数_バス貨物_CNG,係数_バス貨物_軽油,係数_バス貨物_メタノール,係数_バス貨物_LPG),MATCH(AL1087,【参考】排出ガスレベル!$AI$4:$AI$671,1),1,AR1087):INDEX((係数_バス貨物_ガソリン,係数_バス貨物_CNG,係数_バス貨物_軽油,係数_バス貨物_メタノール,係数_バス貨物_LPG),MATCH(AL1087+1,【参考】排出ガスレベル!$AI$4:$AI$671,1)-1,5,AR1087),3,FALSE),IF(OR(AJ1087=1,AJ1087=2),VLOOKUP(AH1087,INDEX((係数_乗用_ガソリン,係数_乗用_CNG,係数_乗用_軽油,係数_乗用_メタノール,係数_乗用_LPG),1,1,AR1087):INDEX((係数_乗用_ガソリン,係数_乗用_CNG,係数_乗用_軽油,係数_乗用_メタノール,係数_乗用_LPG),125,5,AR1087),3,FALSE))))))</f>
        <v/>
      </c>
      <c r="AP1087" s="375" t="str">
        <f t="shared" si="505"/>
        <v/>
      </c>
      <c r="AQ1087" s="444" t="str">
        <f t="shared" si="506"/>
        <v/>
      </c>
      <c r="AR1087" s="375" t="str">
        <f t="shared" si="509"/>
        <v/>
      </c>
      <c r="AS1087" s="377" t="str">
        <f t="shared" si="507"/>
        <v/>
      </c>
      <c r="AT1087" s="378" t="str">
        <f t="shared" si="508"/>
        <v/>
      </c>
      <c r="AX1087" s="625" t="b">
        <f t="shared" si="510"/>
        <v>0</v>
      </c>
      <c r="AY1087" s="7" t="str">
        <f t="shared" si="511"/>
        <v>FALSEFALSEFALSE</v>
      </c>
      <c r="AZ1087" s="626">
        <f t="shared" si="487"/>
        <v>0</v>
      </c>
      <c r="BA1087" s="627" t="str">
        <f t="shared" si="488"/>
        <v/>
      </c>
      <c r="BB1087" s="627">
        <f t="shared" si="489"/>
        <v>0</v>
      </c>
      <c r="BC1087" s="690" t="str">
        <f t="shared" si="490"/>
        <v/>
      </c>
    </row>
    <row r="1088" spans="1:55">
      <c r="A1088" s="381">
        <v>1032</v>
      </c>
      <c r="B1088" s="117"/>
      <c r="C1088" s="288"/>
      <c r="D1088" s="289"/>
      <c r="E1088" s="289"/>
      <c r="F1088" s="290"/>
      <c r="G1088" s="292"/>
      <c r="H1088" s="116"/>
      <c r="I1088" s="292"/>
      <c r="J1088" s="116"/>
      <c r="K1088" s="370" t="str">
        <f t="shared" si="481"/>
        <v/>
      </c>
      <c r="L1088" s="370">
        <f t="shared" si="482"/>
        <v>0</v>
      </c>
      <c r="M1088" s="370">
        <f t="shared" si="483"/>
        <v>0</v>
      </c>
      <c r="N1088" s="371" t="str">
        <f t="shared" si="491"/>
        <v/>
      </c>
      <c r="O1088" s="371" t="str">
        <f t="shared" si="492"/>
        <v/>
      </c>
      <c r="P1088" s="371" t="str">
        <f t="shared" si="493"/>
        <v/>
      </c>
      <c r="Q1088" s="371" t="str">
        <f t="shared" si="494"/>
        <v/>
      </c>
      <c r="R1088" s="371" t="str">
        <f t="shared" si="495"/>
        <v/>
      </c>
      <c r="S1088" s="371" t="str">
        <f t="shared" si="496"/>
        <v/>
      </c>
      <c r="T1088" s="443" t="str">
        <f t="shared" si="484"/>
        <v/>
      </c>
      <c r="U1088" s="539"/>
      <c r="V1088" s="117"/>
      <c r="W1088" s="118"/>
      <c r="X1088" s="119"/>
      <c r="Y1088" s="120"/>
      <c r="Z1088" s="122"/>
      <c r="AA1088" s="121"/>
      <c r="AB1088" s="443" t="str">
        <f t="shared" si="485"/>
        <v/>
      </c>
      <c r="AC1088" s="734" t="str">
        <f t="shared" si="486"/>
        <v/>
      </c>
      <c r="AD1088" s="372"/>
      <c r="AE1088" s="485"/>
      <c r="AF1088" s="373" t="str">
        <f t="shared" si="497"/>
        <v/>
      </c>
      <c r="AG1088" s="373" t="str">
        <f t="shared" si="498"/>
        <v/>
      </c>
      <c r="AH1088" s="374" t="str">
        <f t="shared" si="499"/>
        <v/>
      </c>
      <c r="AI1088" s="375" t="str">
        <f t="shared" si="500"/>
        <v/>
      </c>
      <c r="AJ1088" s="375" t="str">
        <f t="shared" si="501"/>
        <v/>
      </c>
      <c r="AK1088" s="375" t="str">
        <f t="shared" si="502"/>
        <v/>
      </c>
      <c r="AL1088" s="375" t="str">
        <f t="shared" si="503"/>
        <v/>
      </c>
      <c r="AM1088" s="375" t="str">
        <f t="shared" si="504"/>
        <v/>
      </c>
      <c r="AN1088" s="376" t="str">
        <f>IF(AF1088="","",IF(OR(AH1088="",AH1088="-"),"－",IF(OR(AM1088=8,AM1088=9),"",IF(OR(AJ1088=3,AJ1088=4,AJ1088=5,AJ1088=6),VLOOKUP(AH1088,INDEX((係数_バス貨物_ガソリン,係数_バス貨物_CNG,係数_バス貨物_軽油,係数_バス貨物_メタノール,係数_バス貨物_LPG),MATCH(AL1088,【参考】排出ガスレベル!$AI$4:$AI$671,1),1,AR1088):INDEX((係数_バス貨物_ガソリン,係数_バス貨物_CNG,係数_バス貨物_軽油,係数_バス貨物_メタノール,係数_バス貨物_LPG),MATCH(AL1088+1,【参考】排出ガスレベル!$AI$4:$AI$671,1)-1,5,AR1088),2,FALSE),IF(OR(AJ1088=1,AJ1088=2),VLOOKUP(AH1088,INDEX((係数_乗用_ガソリン,係数_乗用_CNG,係数_乗用_軽油,係数_乗用_メタノール,係数_乗用_LPG),1,1,AR1088):INDEX((係数_乗用_ガソリン,係数_乗用_CNG,係数_乗用_軽油,係数_乗用_メタノール,係数_乗用_LPG),125,5,AR1088),2,FALSE))))))</f>
        <v/>
      </c>
      <c r="AO1088" s="376" t="str">
        <f>IF(T1088="","",IF(OR(AH1088="",AH1088="-"),"－",IF(OR(AM1088=8,AM1088=9),"",IF(OR(AJ1088=3,AJ1088=4,AJ1088=5,AJ1088=6),VLOOKUP(AH1088,INDEX((係数_バス貨物_ガソリン,係数_バス貨物_CNG,係数_バス貨物_軽油,係数_バス貨物_メタノール,係数_バス貨物_LPG),MATCH(AL1088,【参考】排出ガスレベル!$AI$4:$AI$671,1),1,AR1088):INDEX((係数_バス貨物_ガソリン,係数_バス貨物_CNG,係数_バス貨物_軽油,係数_バス貨物_メタノール,係数_バス貨物_LPG),MATCH(AL1088+1,【参考】排出ガスレベル!$AI$4:$AI$671,1)-1,5,AR1088),3,FALSE),IF(OR(AJ1088=1,AJ1088=2),VLOOKUP(AH1088,INDEX((係数_乗用_ガソリン,係数_乗用_CNG,係数_乗用_軽油,係数_乗用_メタノール,係数_乗用_LPG),1,1,AR1088):INDEX((係数_乗用_ガソリン,係数_乗用_CNG,係数_乗用_軽油,係数_乗用_メタノール,係数_乗用_LPG),125,5,AR1088),3,FALSE))))))</f>
        <v/>
      </c>
      <c r="AP1088" s="375" t="str">
        <f t="shared" si="505"/>
        <v/>
      </c>
      <c r="AQ1088" s="444" t="str">
        <f t="shared" si="506"/>
        <v/>
      </c>
      <c r="AR1088" s="375" t="str">
        <f t="shared" si="509"/>
        <v/>
      </c>
      <c r="AS1088" s="377" t="str">
        <f t="shared" si="507"/>
        <v/>
      </c>
      <c r="AT1088" s="378" t="str">
        <f t="shared" si="508"/>
        <v/>
      </c>
      <c r="AX1088" s="625" t="b">
        <f t="shared" si="510"/>
        <v>0</v>
      </c>
      <c r="AY1088" s="7" t="str">
        <f t="shared" si="511"/>
        <v>FALSEFALSEFALSE</v>
      </c>
      <c r="AZ1088" s="626">
        <f t="shared" si="487"/>
        <v>0</v>
      </c>
      <c r="BA1088" s="627" t="str">
        <f t="shared" si="488"/>
        <v/>
      </c>
      <c r="BB1088" s="627">
        <f t="shared" si="489"/>
        <v>0</v>
      </c>
      <c r="BC1088" s="690" t="str">
        <f t="shared" si="490"/>
        <v/>
      </c>
    </row>
    <row r="1089" spans="1:55">
      <c r="A1089" s="381">
        <v>1033</v>
      </c>
      <c r="B1089" s="117"/>
      <c r="C1089" s="288"/>
      <c r="D1089" s="289"/>
      <c r="E1089" s="289"/>
      <c r="F1089" s="290"/>
      <c r="G1089" s="292"/>
      <c r="H1089" s="116"/>
      <c r="I1089" s="292"/>
      <c r="J1089" s="116"/>
      <c r="K1089" s="370" t="str">
        <f t="shared" si="481"/>
        <v/>
      </c>
      <c r="L1089" s="370">
        <f t="shared" si="482"/>
        <v>0</v>
      </c>
      <c r="M1089" s="370">
        <f t="shared" si="483"/>
        <v>0</v>
      </c>
      <c r="N1089" s="371" t="str">
        <f t="shared" si="491"/>
        <v/>
      </c>
      <c r="O1089" s="371" t="str">
        <f t="shared" si="492"/>
        <v/>
      </c>
      <c r="P1089" s="371" t="str">
        <f t="shared" si="493"/>
        <v/>
      </c>
      <c r="Q1089" s="371" t="str">
        <f t="shared" si="494"/>
        <v/>
      </c>
      <c r="R1089" s="371" t="str">
        <f t="shared" si="495"/>
        <v/>
      </c>
      <c r="S1089" s="371" t="str">
        <f t="shared" si="496"/>
        <v/>
      </c>
      <c r="T1089" s="443" t="str">
        <f t="shared" si="484"/>
        <v/>
      </c>
      <c r="U1089" s="539"/>
      <c r="V1089" s="117"/>
      <c r="W1089" s="118"/>
      <c r="X1089" s="119"/>
      <c r="Y1089" s="120"/>
      <c r="Z1089" s="122"/>
      <c r="AA1089" s="121"/>
      <c r="AB1089" s="443" t="str">
        <f t="shared" si="485"/>
        <v/>
      </c>
      <c r="AC1089" s="734" t="str">
        <f t="shared" si="486"/>
        <v/>
      </c>
      <c r="AD1089" s="372"/>
      <c r="AE1089" s="485"/>
      <c r="AF1089" s="373" t="str">
        <f t="shared" si="497"/>
        <v/>
      </c>
      <c r="AG1089" s="373" t="str">
        <f t="shared" si="498"/>
        <v/>
      </c>
      <c r="AH1089" s="374" t="str">
        <f t="shared" si="499"/>
        <v/>
      </c>
      <c r="AI1089" s="375" t="str">
        <f t="shared" si="500"/>
        <v/>
      </c>
      <c r="AJ1089" s="375" t="str">
        <f t="shared" si="501"/>
        <v/>
      </c>
      <c r="AK1089" s="375" t="str">
        <f t="shared" si="502"/>
        <v/>
      </c>
      <c r="AL1089" s="375" t="str">
        <f t="shared" si="503"/>
        <v/>
      </c>
      <c r="AM1089" s="375" t="str">
        <f t="shared" si="504"/>
        <v/>
      </c>
      <c r="AN1089" s="376" t="str">
        <f>IF(AF1089="","",IF(OR(AH1089="",AH1089="-"),"－",IF(OR(AM1089=8,AM1089=9),"",IF(OR(AJ1089=3,AJ1089=4,AJ1089=5,AJ1089=6),VLOOKUP(AH1089,INDEX((係数_バス貨物_ガソリン,係数_バス貨物_CNG,係数_バス貨物_軽油,係数_バス貨物_メタノール,係数_バス貨物_LPG),MATCH(AL1089,【参考】排出ガスレベル!$AI$4:$AI$671,1),1,AR1089):INDEX((係数_バス貨物_ガソリン,係数_バス貨物_CNG,係数_バス貨物_軽油,係数_バス貨物_メタノール,係数_バス貨物_LPG),MATCH(AL1089+1,【参考】排出ガスレベル!$AI$4:$AI$671,1)-1,5,AR1089),2,FALSE),IF(OR(AJ1089=1,AJ1089=2),VLOOKUP(AH1089,INDEX((係数_乗用_ガソリン,係数_乗用_CNG,係数_乗用_軽油,係数_乗用_メタノール,係数_乗用_LPG),1,1,AR1089):INDEX((係数_乗用_ガソリン,係数_乗用_CNG,係数_乗用_軽油,係数_乗用_メタノール,係数_乗用_LPG),125,5,AR1089),2,FALSE))))))</f>
        <v/>
      </c>
      <c r="AO1089" s="376" t="str">
        <f>IF(T1089="","",IF(OR(AH1089="",AH1089="-"),"－",IF(OR(AM1089=8,AM1089=9),"",IF(OR(AJ1089=3,AJ1089=4,AJ1089=5,AJ1089=6),VLOOKUP(AH1089,INDEX((係数_バス貨物_ガソリン,係数_バス貨物_CNG,係数_バス貨物_軽油,係数_バス貨物_メタノール,係数_バス貨物_LPG),MATCH(AL1089,【参考】排出ガスレベル!$AI$4:$AI$671,1),1,AR1089):INDEX((係数_バス貨物_ガソリン,係数_バス貨物_CNG,係数_バス貨物_軽油,係数_バス貨物_メタノール,係数_バス貨物_LPG),MATCH(AL1089+1,【参考】排出ガスレベル!$AI$4:$AI$671,1)-1,5,AR1089),3,FALSE),IF(OR(AJ1089=1,AJ1089=2),VLOOKUP(AH1089,INDEX((係数_乗用_ガソリン,係数_乗用_CNG,係数_乗用_軽油,係数_乗用_メタノール,係数_乗用_LPG),1,1,AR1089):INDEX((係数_乗用_ガソリン,係数_乗用_CNG,係数_乗用_軽油,係数_乗用_メタノール,係数_乗用_LPG),125,5,AR1089),3,FALSE))))))</f>
        <v/>
      </c>
      <c r="AP1089" s="375" t="str">
        <f t="shared" si="505"/>
        <v/>
      </c>
      <c r="AQ1089" s="444" t="str">
        <f t="shared" si="506"/>
        <v/>
      </c>
      <c r="AR1089" s="375" t="str">
        <f t="shared" si="509"/>
        <v/>
      </c>
      <c r="AS1089" s="377" t="str">
        <f t="shared" si="507"/>
        <v/>
      </c>
      <c r="AT1089" s="378" t="str">
        <f t="shared" si="508"/>
        <v/>
      </c>
      <c r="AX1089" s="625" t="b">
        <f t="shared" si="510"/>
        <v>0</v>
      </c>
      <c r="AY1089" s="7" t="str">
        <f t="shared" si="511"/>
        <v>FALSEFALSEFALSE</v>
      </c>
      <c r="AZ1089" s="626">
        <f t="shared" si="487"/>
        <v>0</v>
      </c>
      <c r="BA1089" s="627" t="str">
        <f t="shared" si="488"/>
        <v/>
      </c>
      <c r="BB1089" s="627">
        <f t="shared" si="489"/>
        <v>0</v>
      </c>
      <c r="BC1089" s="690" t="str">
        <f t="shared" si="490"/>
        <v/>
      </c>
    </row>
    <row r="1090" spans="1:55">
      <c r="A1090" s="381">
        <v>1034</v>
      </c>
      <c r="B1090" s="117"/>
      <c r="C1090" s="288"/>
      <c r="D1090" s="289"/>
      <c r="E1090" s="289"/>
      <c r="F1090" s="290"/>
      <c r="G1090" s="292"/>
      <c r="H1090" s="116"/>
      <c r="I1090" s="292"/>
      <c r="J1090" s="116"/>
      <c r="K1090" s="370" t="str">
        <f t="shared" si="481"/>
        <v/>
      </c>
      <c r="L1090" s="370">
        <f t="shared" si="482"/>
        <v>0</v>
      </c>
      <c r="M1090" s="370">
        <f t="shared" si="483"/>
        <v>0</v>
      </c>
      <c r="N1090" s="371" t="str">
        <f t="shared" si="491"/>
        <v/>
      </c>
      <c r="O1090" s="371" t="str">
        <f t="shared" si="492"/>
        <v/>
      </c>
      <c r="P1090" s="371" t="str">
        <f t="shared" si="493"/>
        <v/>
      </c>
      <c r="Q1090" s="371" t="str">
        <f t="shared" si="494"/>
        <v/>
      </c>
      <c r="R1090" s="371" t="str">
        <f t="shared" si="495"/>
        <v/>
      </c>
      <c r="S1090" s="371" t="str">
        <f t="shared" si="496"/>
        <v/>
      </c>
      <c r="T1090" s="443" t="str">
        <f t="shared" si="484"/>
        <v/>
      </c>
      <c r="U1090" s="539"/>
      <c r="V1090" s="117"/>
      <c r="W1090" s="118"/>
      <c r="X1090" s="119"/>
      <c r="Y1090" s="120"/>
      <c r="Z1090" s="122"/>
      <c r="AA1090" s="121"/>
      <c r="AB1090" s="443" t="str">
        <f t="shared" si="485"/>
        <v/>
      </c>
      <c r="AC1090" s="734" t="str">
        <f t="shared" si="486"/>
        <v/>
      </c>
      <c r="AD1090" s="372"/>
      <c r="AE1090" s="485"/>
      <c r="AF1090" s="373" t="str">
        <f t="shared" si="497"/>
        <v/>
      </c>
      <c r="AG1090" s="373" t="str">
        <f t="shared" si="498"/>
        <v/>
      </c>
      <c r="AH1090" s="374" t="str">
        <f t="shared" si="499"/>
        <v/>
      </c>
      <c r="AI1090" s="375" t="str">
        <f t="shared" si="500"/>
        <v/>
      </c>
      <c r="AJ1090" s="375" t="str">
        <f t="shared" si="501"/>
        <v/>
      </c>
      <c r="AK1090" s="375" t="str">
        <f t="shared" si="502"/>
        <v/>
      </c>
      <c r="AL1090" s="375" t="str">
        <f t="shared" si="503"/>
        <v/>
      </c>
      <c r="AM1090" s="375" t="str">
        <f t="shared" si="504"/>
        <v/>
      </c>
      <c r="AN1090" s="376" t="str">
        <f>IF(AF1090="","",IF(OR(AH1090="",AH1090="-"),"－",IF(OR(AM1090=8,AM1090=9),"",IF(OR(AJ1090=3,AJ1090=4,AJ1090=5,AJ1090=6),VLOOKUP(AH1090,INDEX((係数_バス貨物_ガソリン,係数_バス貨物_CNG,係数_バス貨物_軽油,係数_バス貨物_メタノール,係数_バス貨物_LPG),MATCH(AL1090,【参考】排出ガスレベル!$AI$4:$AI$671,1),1,AR1090):INDEX((係数_バス貨物_ガソリン,係数_バス貨物_CNG,係数_バス貨物_軽油,係数_バス貨物_メタノール,係数_バス貨物_LPG),MATCH(AL1090+1,【参考】排出ガスレベル!$AI$4:$AI$671,1)-1,5,AR1090),2,FALSE),IF(OR(AJ1090=1,AJ1090=2),VLOOKUP(AH1090,INDEX((係数_乗用_ガソリン,係数_乗用_CNG,係数_乗用_軽油,係数_乗用_メタノール,係数_乗用_LPG),1,1,AR1090):INDEX((係数_乗用_ガソリン,係数_乗用_CNG,係数_乗用_軽油,係数_乗用_メタノール,係数_乗用_LPG),125,5,AR1090),2,FALSE))))))</f>
        <v/>
      </c>
      <c r="AO1090" s="376" t="str">
        <f>IF(T1090="","",IF(OR(AH1090="",AH1090="-"),"－",IF(OR(AM1090=8,AM1090=9),"",IF(OR(AJ1090=3,AJ1090=4,AJ1090=5,AJ1090=6),VLOOKUP(AH1090,INDEX((係数_バス貨物_ガソリン,係数_バス貨物_CNG,係数_バス貨物_軽油,係数_バス貨物_メタノール,係数_バス貨物_LPG),MATCH(AL1090,【参考】排出ガスレベル!$AI$4:$AI$671,1),1,AR1090):INDEX((係数_バス貨物_ガソリン,係数_バス貨物_CNG,係数_バス貨物_軽油,係数_バス貨物_メタノール,係数_バス貨物_LPG),MATCH(AL1090+1,【参考】排出ガスレベル!$AI$4:$AI$671,1)-1,5,AR1090),3,FALSE),IF(OR(AJ1090=1,AJ1090=2),VLOOKUP(AH1090,INDEX((係数_乗用_ガソリン,係数_乗用_CNG,係数_乗用_軽油,係数_乗用_メタノール,係数_乗用_LPG),1,1,AR1090):INDEX((係数_乗用_ガソリン,係数_乗用_CNG,係数_乗用_軽油,係数_乗用_メタノール,係数_乗用_LPG),125,5,AR1090),3,FALSE))))))</f>
        <v/>
      </c>
      <c r="AP1090" s="375" t="str">
        <f t="shared" si="505"/>
        <v/>
      </c>
      <c r="AQ1090" s="444" t="str">
        <f t="shared" si="506"/>
        <v/>
      </c>
      <c r="AR1090" s="375" t="str">
        <f t="shared" si="509"/>
        <v/>
      </c>
      <c r="AS1090" s="377" t="str">
        <f t="shared" si="507"/>
        <v/>
      </c>
      <c r="AT1090" s="378" t="str">
        <f t="shared" si="508"/>
        <v/>
      </c>
      <c r="AX1090" s="625" t="b">
        <f t="shared" si="510"/>
        <v>0</v>
      </c>
      <c r="AY1090" s="7" t="str">
        <f t="shared" si="511"/>
        <v>FALSEFALSEFALSE</v>
      </c>
      <c r="AZ1090" s="626">
        <f t="shared" si="487"/>
        <v>0</v>
      </c>
      <c r="BA1090" s="627" t="str">
        <f t="shared" si="488"/>
        <v/>
      </c>
      <c r="BB1090" s="627">
        <f t="shared" si="489"/>
        <v>0</v>
      </c>
      <c r="BC1090" s="690" t="str">
        <f t="shared" si="490"/>
        <v/>
      </c>
    </row>
    <row r="1091" spans="1:55">
      <c r="A1091" s="381">
        <v>1035</v>
      </c>
      <c r="B1091" s="117"/>
      <c r="C1091" s="288"/>
      <c r="D1091" s="289"/>
      <c r="E1091" s="289"/>
      <c r="F1091" s="290"/>
      <c r="G1091" s="292"/>
      <c r="H1091" s="116"/>
      <c r="I1091" s="292"/>
      <c r="J1091" s="116"/>
      <c r="K1091" s="370" t="str">
        <f t="shared" si="481"/>
        <v/>
      </c>
      <c r="L1091" s="370">
        <f t="shared" si="482"/>
        <v>0</v>
      </c>
      <c r="M1091" s="370">
        <f t="shared" si="483"/>
        <v>0</v>
      </c>
      <c r="N1091" s="371" t="str">
        <f t="shared" si="491"/>
        <v/>
      </c>
      <c r="O1091" s="371" t="str">
        <f t="shared" si="492"/>
        <v/>
      </c>
      <c r="P1091" s="371" t="str">
        <f t="shared" si="493"/>
        <v/>
      </c>
      <c r="Q1091" s="371" t="str">
        <f t="shared" si="494"/>
        <v/>
      </c>
      <c r="R1091" s="371" t="str">
        <f t="shared" si="495"/>
        <v/>
      </c>
      <c r="S1091" s="371" t="str">
        <f t="shared" si="496"/>
        <v/>
      </c>
      <c r="T1091" s="443" t="str">
        <f t="shared" si="484"/>
        <v/>
      </c>
      <c r="U1091" s="539"/>
      <c r="V1091" s="117"/>
      <c r="W1091" s="118"/>
      <c r="X1091" s="119"/>
      <c r="Y1091" s="120"/>
      <c r="Z1091" s="122"/>
      <c r="AA1091" s="121"/>
      <c r="AB1091" s="443" t="str">
        <f t="shared" si="485"/>
        <v/>
      </c>
      <c r="AC1091" s="734" t="str">
        <f t="shared" si="486"/>
        <v/>
      </c>
      <c r="AD1091" s="372"/>
      <c r="AE1091" s="485"/>
      <c r="AF1091" s="373" t="str">
        <f t="shared" si="497"/>
        <v/>
      </c>
      <c r="AG1091" s="373" t="str">
        <f t="shared" si="498"/>
        <v/>
      </c>
      <c r="AH1091" s="374" t="str">
        <f t="shared" si="499"/>
        <v/>
      </c>
      <c r="AI1091" s="375" t="str">
        <f t="shared" si="500"/>
        <v/>
      </c>
      <c r="AJ1091" s="375" t="str">
        <f t="shared" si="501"/>
        <v/>
      </c>
      <c r="AK1091" s="375" t="str">
        <f t="shared" si="502"/>
        <v/>
      </c>
      <c r="AL1091" s="375" t="str">
        <f t="shared" si="503"/>
        <v/>
      </c>
      <c r="AM1091" s="375" t="str">
        <f t="shared" si="504"/>
        <v/>
      </c>
      <c r="AN1091" s="376" t="str">
        <f>IF(AF1091="","",IF(OR(AH1091="",AH1091="-"),"－",IF(OR(AM1091=8,AM1091=9),"",IF(OR(AJ1091=3,AJ1091=4,AJ1091=5,AJ1091=6),VLOOKUP(AH1091,INDEX((係数_バス貨物_ガソリン,係数_バス貨物_CNG,係数_バス貨物_軽油,係数_バス貨物_メタノール,係数_バス貨物_LPG),MATCH(AL1091,【参考】排出ガスレベル!$AI$4:$AI$671,1),1,AR1091):INDEX((係数_バス貨物_ガソリン,係数_バス貨物_CNG,係数_バス貨物_軽油,係数_バス貨物_メタノール,係数_バス貨物_LPG),MATCH(AL1091+1,【参考】排出ガスレベル!$AI$4:$AI$671,1)-1,5,AR1091),2,FALSE),IF(OR(AJ1091=1,AJ1091=2),VLOOKUP(AH1091,INDEX((係数_乗用_ガソリン,係数_乗用_CNG,係数_乗用_軽油,係数_乗用_メタノール,係数_乗用_LPG),1,1,AR1091):INDEX((係数_乗用_ガソリン,係数_乗用_CNG,係数_乗用_軽油,係数_乗用_メタノール,係数_乗用_LPG),125,5,AR1091),2,FALSE))))))</f>
        <v/>
      </c>
      <c r="AO1091" s="376" t="str">
        <f>IF(T1091="","",IF(OR(AH1091="",AH1091="-"),"－",IF(OR(AM1091=8,AM1091=9),"",IF(OR(AJ1091=3,AJ1091=4,AJ1091=5,AJ1091=6),VLOOKUP(AH1091,INDEX((係数_バス貨物_ガソリン,係数_バス貨物_CNG,係数_バス貨物_軽油,係数_バス貨物_メタノール,係数_バス貨物_LPG),MATCH(AL1091,【参考】排出ガスレベル!$AI$4:$AI$671,1),1,AR1091):INDEX((係数_バス貨物_ガソリン,係数_バス貨物_CNG,係数_バス貨物_軽油,係数_バス貨物_メタノール,係数_バス貨物_LPG),MATCH(AL1091+1,【参考】排出ガスレベル!$AI$4:$AI$671,1)-1,5,AR1091),3,FALSE),IF(OR(AJ1091=1,AJ1091=2),VLOOKUP(AH1091,INDEX((係数_乗用_ガソリン,係数_乗用_CNG,係数_乗用_軽油,係数_乗用_メタノール,係数_乗用_LPG),1,1,AR1091):INDEX((係数_乗用_ガソリン,係数_乗用_CNG,係数_乗用_軽油,係数_乗用_メタノール,係数_乗用_LPG),125,5,AR1091),3,FALSE))))))</f>
        <v/>
      </c>
      <c r="AP1091" s="375" t="str">
        <f t="shared" si="505"/>
        <v/>
      </c>
      <c r="AQ1091" s="444" t="str">
        <f t="shared" si="506"/>
        <v/>
      </c>
      <c r="AR1091" s="375" t="str">
        <f t="shared" si="509"/>
        <v/>
      </c>
      <c r="AS1091" s="377" t="str">
        <f t="shared" si="507"/>
        <v/>
      </c>
      <c r="AT1091" s="378" t="str">
        <f t="shared" si="508"/>
        <v/>
      </c>
      <c r="AX1091" s="625" t="b">
        <f t="shared" si="510"/>
        <v>0</v>
      </c>
      <c r="AY1091" s="7" t="str">
        <f t="shared" si="511"/>
        <v>FALSEFALSEFALSE</v>
      </c>
      <c r="AZ1091" s="626">
        <f t="shared" si="487"/>
        <v>0</v>
      </c>
      <c r="BA1091" s="627" t="str">
        <f t="shared" si="488"/>
        <v/>
      </c>
      <c r="BB1091" s="627">
        <f t="shared" si="489"/>
        <v>0</v>
      </c>
      <c r="BC1091" s="690" t="str">
        <f t="shared" si="490"/>
        <v/>
      </c>
    </row>
    <row r="1092" spans="1:55">
      <c r="A1092" s="381">
        <v>1036</v>
      </c>
      <c r="B1092" s="117"/>
      <c r="C1092" s="288"/>
      <c r="D1092" s="289"/>
      <c r="E1092" s="289"/>
      <c r="F1092" s="290"/>
      <c r="G1092" s="292"/>
      <c r="H1092" s="116"/>
      <c r="I1092" s="292"/>
      <c r="J1092" s="116"/>
      <c r="K1092" s="370" t="str">
        <f t="shared" si="481"/>
        <v/>
      </c>
      <c r="L1092" s="370">
        <f t="shared" si="482"/>
        <v>0</v>
      </c>
      <c r="M1092" s="370">
        <f t="shared" si="483"/>
        <v>0</v>
      </c>
      <c r="N1092" s="371" t="str">
        <f t="shared" si="491"/>
        <v/>
      </c>
      <c r="O1092" s="371" t="str">
        <f t="shared" si="492"/>
        <v/>
      </c>
      <c r="P1092" s="371" t="str">
        <f t="shared" si="493"/>
        <v/>
      </c>
      <c r="Q1092" s="371" t="str">
        <f t="shared" si="494"/>
        <v/>
      </c>
      <c r="R1092" s="371" t="str">
        <f t="shared" si="495"/>
        <v/>
      </c>
      <c r="S1092" s="371" t="str">
        <f t="shared" si="496"/>
        <v/>
      </c>
      <c r="T1092" s="443" t="str">
        <f t="shared" si="484"/>
        <v/>
      </c>
      <c r="U1092" s="539"/>
      <c r="V1092" s="117"/>
      <c r="W1092" s="118"/>
      <c r="X1092" s="119"/>
      <c r="Y1092" s="120"/>
      <c r="Z1092" s="122"/>
      <c r="AA1092" s="121"/>
      <c r="AB1092" s="443" t="str">
        <f t="shared" si="485"/>
        <v/>
      </c>
      <c r="AC1092" s="734" t="str">
        <f t="shared" si="486"/>
        <v/>
      </c>
      <c r="AD1092" s="372"/>
      <c r="AE1092" s="485"/>
      <c r="AF1092" s="373" t="str">
        <f t="shared" si="497"/>
        <v/>
      </c>
      <c r="AG1092" s="373" t="str">
        <f t="shared" si="498"/>
        <v/>
      </c>
      <c r="AH1092" s="374" t="str">
        <f t="shared" si="499"/>
        <v/>
      </c>
      <c r="AI1092" s="375" t="str">
        <f t="shared" si="500"/>
        <v/>
      </c>
      <c r="AJ1092" s="375" t="str">
        <f t="shared" si="501"/>
        <v/>
      </c>
      <c r="AK1092" s="375" t="str">
        <f t="shared" si="502"/>
        <v/>
      </c>
      <c r="AL1092" s="375" t="str">
        <f t="shared" si="503"/>
        <v/>
      </c>
      <c r="AM1092" s="375" t="str">
        <f t="shared" si="504"/>
        <v/>
      </c>
      <c r="AN1092" s="376" t="str">
        <f>IF(AF1092="","",IF(OR(AH1092="",AH1092="-"),"－",IF(OR(AM1092=8,AM1092=9),"",IF(OR(AJ1092=3,AJ1092=4,AJ1092=5,AJ1092=6),VLOOKUP(AH1092,INDEX((係数_バス貨物_ガソリン,係数_バス貨物_CNG,係数_バス貨物_軽油,係数_バス貨物_メタノール,係数_バス貨物_LPG),MATCH(AL1092,【参考】排出ガスレベル!$AI$4:$AI$671,1),1,AR1092):INDEX((係数_バス貨物_ガソリン,係数_バス貨物_CNG,係数_バス貨物_軽油,係数_バス貨物_メタノール,係数_バス貨物_LPG),MATCH(AL1092+1,【参考】排出ガスレベル!$AI$4:$AI$671,1)-1,5,AR1092),2,FALSE),IF(OR(AJ1092=1,AJ1092=2),VLOOKUP(AH1092,INDEX((係数_乗用_ガソリン,係数_乗用_CNG,係数_乗用_軽油,係数_乗用_メタノール,係数_乗用_LPG),1,1,AR1092):INDEX((係数_乗用_ガソリン,係数_乗用_CNG,係数_乗用_軽油,係数_乗用_メタノール,係数_乗用_LPG),125,5,AR1092),2,FALSE))))))</f>
        <v/>
      </c>
      <c r="AO1092" s="376" t="str">
        <f>IF(T1092="","",IF(OR(AH1092="",AH1092="-"),"－",IF(OR(AM1092=8,AM1092=9),"",IF(OR(AJ1092=3,AJ1092=4,AJ1092=5,AJ1092=6),VLOOKUP(AH1092,INDEX((係数_バス貨物_ガソリン,係数_バス貨物_CNG,係数_バス貨物_軽油,係数_バス貨物_メタノール,係数_バス貨物_LPG),MATCH(AL1092,【参考】排出ガスレベル!$AI$4:$AI$671,1),1,AR1092):INDEX((係数_バス貨物_ガソリン,係数_バス貨物_CNG,係数_バス貨物_軽油,係数_バス貨物_メタノール,係数_バス貨物_LPG),MATCH(AL1092+1,【参考】排出ガスレベル!$AI$4:$AI$671,1)-1,5,AR1092),3,FALSE),IF(OR(AJ1092=1,AJ1092=2),VLOOKUP(AH1092,INDEX((係数_乗用_ガソリン,係数_乗用_CNG,係数_乗用_軽油,係数_乗用_メタノール,係数_乗用_LPG),1,1,AR1092):INDEX((係数_乗用_ガソリン,係数_乗用_CNG,係数_乗用_軽油,係数_乗用_メタノール,係数_乗用_LPG),125,5,AR1092),3,FALSE))))))</f>
        <v/>
      </c>
      <c r="AP1092" s="375" t="str">
        <f t="shared" si="505"/>
        <v/>
      </c>
      <c r="AQ1092" s="444" t="str">
        <f t="shared" si="506"/>
        <v/>
      </c>
      <c r="AR1092" s="375" t="str">
        <f t="shared" si="509"/>
        <v/>
      </c>
      <c r="AS1092" s="377" t="str">
        <f t="shared" si="507"/>
        <v/>
      </c>
      <c r="AT1092" s="378" t="str">
        <f t="shared" si="508"/>
        <v/>
      </c>
      <c r="AX1092" s="625" t="b">
        <f t="shared" si="510"/>
        <v>0</v>
      </c>
      <c r="AY1092" s="7" t="str">
        <f t="shared" si="511"/>
        <v>FALSEFALSEFALSE</v>
      </c>
      <c r="AZ1092" s="626">
        <f t="shared" si="487"/>
        <v>0</v>
      </c>
      <c r="BA1092" s="627" t="str">
        <f t="shared" si="488"/>
        <v/>
      </c>
      <c r="BB1092" s="627">
        <f t="shared" si="489"/>
        <v>0</v>
      </c>
      <c r="BC1092" s="690" t="str">
        <f t="shared" si="490"/>
        <v/>
      </c>
    </row>
    <row r="1093" spans="1:55">
      <c r="A1093" s="381">
        <v>1037</v>
      </c>
      <c r="B1093" s="117"/>
      <c r="C1093" s="288"/>
      <c r="D1093" s="289"/>
      <c r="E1093" s="289"/>
      <c r="F1093" s="290"/>
      <c r="G1093" s="292"/>
      <c r="H1093" s="116"/>
      <c r="I1093" s="292"/>
      <c r="J1093" s="116"/>
      <c r="K1093" s="370" t="str">
        <f t="shared" si="481"/>
        <v/>
      </c>
      <c r="L1093" s="370">
        <f t="shared" si="482"/>
        <v>0</v>
      </c>
      <c r="M1093" s="370">
        <f t="shared" si="483"/>
        <v>0</v>
      </c>
      <c r="N1093" s="371" t="str">
        <f t="shared" si="491"/>
        <v/>
      </c>
      <c r="O1093" s="371" t="str">
        <f t="shared" si="492"/>
        <v/>
      </c>
      <c r="P1093" s="371" t="str">
        <f t="shared" si="493"/>
        <v/>
      </c>
      <c r="Q1093" s="371" t="str">
        <f t="shared" si="494"/>
        <v/>
      </c>
      <c r="R1093" s="371" t="str">
        <f t="shared" si="495"/>
        <v/>
      </c>
      <c r="S1093" s="371" t="str">
        <f t="shared" si="496"/>
        <v/>
      </c>
      <c r="T1093" s="443" t="str">
        <f t="shared" si="484"/>
        <v/>
      </c>
      <c r="U1093" s="539"/>
      <c r="V1093" s="117"/>
      <c r="W1093" s="118"/>
      <c r="X1093" s="119"/>
      <c r="Y1093" s="120"/>
      <c r="Z1093" s="122"/>
      <c r="AA1093" s="121"/>
      <c r="AB1093" s="443" t="str">
        <f t="shared" si="485"/>
        <v/>
      </c>
      <c r="AC1093" s="734" t="str">
        <f t="shared" si="486"/>
        <v/>
      </c>
      <c r="AD1093" s="372"/>
      <c r="AE1093" s="485"/>
      <c r="AF1093" s="373" t="str">
        <f t="shared" si="497"/>
        <v/>
      </c>
      <c r="AG1093" s="373" t="str">
        <f t="shared" si="498"/>
        <v/>
      </c>
      <c r="AH1093" s="374" t="str">
        <f t="shared" si="499"/>
        <v/>
      </c>
      <c r="AI1093" s="375" t="str">
        <f t="shared" si="500"/>
        <v/>
      </c>
      <c r="AJ1093" s="375" t="str">
        <f t="shared" si="501"/>
        <v/>
      </c>
      <c r="AK1093" s="375" t="str">
        <f t="shared" si="502"/>
        <v/>
      </c>
      <c r="AL1093" s="375" t="str">
        <f t="shared" si="503"/>
        <v/>
      </c>
      <c r="AM1093" s="375" t="str">
        <f t="shared" si="504"/>
        <v/>
      </c>
      <c r="AN1093" s="376" t="str">
        <f>IF(AF1093="","",IF(OR(AH1093="",AH1093="-"),"－",IF(OR(AM1093=8,AM1093=9),"",IF(OR(AJ1093=3,AJ1093=4,AJ1093=5,AJ1093=6),VLOOKUP(AH1093,INDEX((係数_バス貨物_ガソリン,係数_バス貨物_CNG,係数_バス貨物_軽油,係数_バス貨物_メタノール,係数_バス貨物_LPG),MATCH(AL1093,【参考】排出ガスレベル!$AI$4:$AI$671,1),1,AR1093):INDEX((係数_バス貨物_ガソリン,係数_バス貨物_CNG,係数_バス貨物_軽油,係数_バス貨物_メタノール,係数_バス貨物_LPG),MATCH(AL1093+1,【参考】排出ガスレベル!$AI$4:$AI$671,1)-1,5,AR1093),2,FALSE),IF(OR(AJ1093=1,AJ1093=2),VLOOKUP(AH1093,INDEX((係数_乗用_ガソリン,係数_乗用_CNG,係数_乗用_軽油,係数_乗用_メタノール,係数_乗用_LPG),1,1,AR1093):INDEX((係数_乗用_ガソリン,係数_乗用_CNG,係数_乗用_軽油,係数_乗用_メタノール,係数_乗用_LPG),125,5,AR1093),2,FALSE))))))</f>
        <v/>
      </c>
      <c r="AO1093" s="376" t="str">
        <f>IF(T1093="","",IF(OR(AH1093="",AH1093="-"),"－",IF(OR(AM1093=8,AM1093=9),"",IF(OR(AJ1093=3,AJ1093=4,AJ1093=5,AJ1093=6),VLOOKUP(AH1093,INDEX((係数_バス貨物_ガソリン,係数_バス貨物_CNG,係数_バス貨物_軽油,係数_バス貨物_メタノール,係数_バス貨物_LPG),MATCH(AL1093,【参考】排出ガスレベル!$AI$4:$AI$671,1),1,AR1093):INDEX((係数_バス貨物_ガソリン,係数_バス貨物_CNG,係数_バス貨物_軽油,係数_バス貨物_メタノール,係数_バス貨物_LPG),MATCH(AL1093+1,【参考】排出ガスレベル!$AI$4:$AI$671,1)-1,5,AR1093),3,FALSE),IF(OR(AJ1093=1,AJ1093=2),VLOOKUP(AH1093,INDEX((係数_乗用_ガソリン,係数_乗用_CNG,係数_乗用_軽油,係数_乗用_メタノール,係数_乗用_LPG),1,1,AR1093):INDEX((係数_乗用_ガソリン,係数_乗用_CNG,係数_乗用_軽油,係数_乗用_メタノール,係数_乗用_LPG),125,5,AR1093),3,FALSE))))))</f>
        <v/>
      </c>
      <c r="AP1093" s="375" t="str">
        <f t="shared" si="505"/>
        <v/>
      </c>
      <c r="AQ1093" s="444" t="str">
        <f t="shared" si="506"/>
        <v/>
      </c>
      <c r="AR1093" s="375" t="str">
        <f t="shared" si="509"/>
        <v/>
      </c>
      <c r="AS1093" s="377" t="str">
        <f t="shared" si="507"/>
        <v/>
      </c>
      <c r="AT1093" s="378" t="str">
        <f t="shared" si="508"/>
        <v/>
      </c>
      <c r="AX1093" s="625" t="b">
        <f t="shared" si="510"/>
        <v>0</v>
      </c>
      <c r="AY1093" s="7" t="str">
        <f t="shared" si="511"/>
        <v>FALSEFALSEFALSE</v>
      </c>
      <c r="AZ1093" s="626">
        <f t="shared" si="487"/>
        <v>0</v>
      </c>
      <c r="BA1093" s="627" t="str">
        <f t="shared" si="488"/>
        <v/>
      </c>
      <c r="BB1093" s="627">
        <f t="shared" si="489"/>
        <v>0</v>
      </c>
      <c r="BC1093" s="690" t="str">
        <f t="shared" si="490"/>
        <v/>
      </c>
    </row>
    <row r="1094" spans="1:55">
      <c r="A1094" s="381">
        <v>1038</v>
      </c>
      <c r="B1094" s="117"/>
      <c r="C1094" s="288"/>
      <c r="D1094" s="289"/>
      <c r="E1094" s="289"/>
      <c r="F1094" s="290"/>
      <c r="G1094" s="292"/>
      <c r="H1094" s="116"/>
      <c r="I1094" s="292"/>
      <c r="J1094" s="116"/>
      <c r="K1094" s="370" t="str">
        <f t="shared" si="481"/>
        <v/>
      </c>
      <c r="L1094" s="370">
        <f t="shared" si="482"/>
        <v>0</v>
      </c>
      <c r="M1094" s="370">
        <f t="shared" si="483"/>
        <v>0</v>
      </c>
      <c r="N1094" s="371" t="str">
        <f t="shared" si="491"/>
        <v/>
      </c>
      <c r="O1094" s="371" t="str">
        <f t="shared" si="492"/>
        <v/>
      </c>
      <c r="P1094" s="371" t="str">
        <f t="shared" si="493"/>
        <v/>
      </c>
      <c r="Q1094" s="371" t="str">
        <f t="shared" si="494"/>
        <v/>
      </c>
      <c r="R1094" s="371" t="str">
        <f t="shared" si="495"/>
        <v/>
      </c>
      <c r="S1094" s="371" t="str">
        <f t="shared" si="496"/>
        <v/>
      </c>
      <c r="T1094" s="443" t="str">
        <f t="shared" si="484"/>
        <v/>
      </c>
      <c r="U1094" s="539"/>
      <c r="V1094" s="117"/>
      <c r="W1094" s="118"/>
      <c r="X1094" s="119"/>
      <c r="Y1094" s="120"/>
      <c r="Z1094" s="122"/>
      <c r="AA1094" s="121"/>
      <c r="AB1094" s="443" t="str">
        <f t="shared" si="485"/>
        <v/>
      </c>
      <c r="AC1094" s="734" t="str">
        <f t="shared" si="486"/>
        <v/>
      </c>
      <c r="AD1094" s="372"/>
      <c r="AE1094" s="485"/>
      <c r="AF1094" s="373" t="str">
        <f t="shared" si="497"/>
        <v/>
      </c>
      <c r="AG1094" s="373" t="str">
        <f t="shared" si="498"/>
        <v/>
      </c>
      <c r="AH1094" s="374" t="str">
        <f t="shared" si="499"/>
        <v/>
      </c>
      <c r="AI1094" s="375" t="str">
        <f t="shared" si="500"/>
        <v/>
      </c>
      <c r="AJ1094" s="375" t="str">
        <f t="shared" si="501"/>
        <v/>
      </c>
      <c r="AK1094" s="375" t="str">
        <f t="shared" si="502"/>
        <v/>
      </c>
      <c r="AL1094" s="375" t="str">
        <f t="shared" si="503"/>
        <v/>
      </c>
      <c r="AM1094" s="375" t="str">
        <f t="shared" si="504"/>
        <v/>
      </c>
      <c r="AN1094" s="376" t="str">
        <f>IF(AF1094="","",IF(OR(AH1094="",AH1094="-"),"－",IF(OR(AM1094=8,AM1094=9),"",IF(OR(AJ1094=3,AJ1094=4,AJ1094=5,AJ1094=6),VLOOKUP(AH1094,INDEX((係数_バス貨物_ガソリン,係数_バス貨物_CNG,係数_バス貨物_軽油,係数_バス貨物_メタノール,係数_バス貨物_LPG),MATCH(AL1094,【参考】排出ガスレベル!$AI$4:$AI$671,1),1,AR1094):INDEX((係数_バス貨物_ガソリン,係数_バス貨物_CNG,係数_バス貨物_軽油,係数_バス貨物_メタノール,係数_バス貨物_LPG),MATCH(AL1094+1,【参考】排出ガスレベル!$AI$4:$AI$671,1)-1,5,AR1094),2,FALSE),IF(OR(AJ1094=1,AJ1094=2),VLOOKUP(AH1094,INDEX((係数_乗用_ガソリン,係数_乗用_CNG,係数_乗用_軽油,係数_乗用_メタノール,係数_乗用_LPG),1,1,AR1094):INDEX((係数_乗用_ガソリン,係数_乗用_CNG,係数_乗用_軽油,係数_乗用_メタノール,係数_乗用_LPG),125,5,AR1094),2,FALSE))))))</f>
        <v/>
      </c>
      <c r="AO1094" s="376" t="str">
        <f>IF(T1094="","",IF(OR(AH1094="",AH1094="-"),"－",IF(OR(AM1094=8,AM1094=9),"",IF(OR(AJ1094=3,AJ1094=4,AJ1094=5,AJ1094=6),VLOOKUP(AH1094,INDEX((係数_バス貨物_ガソリン,係数_バス貨物_CNG,係数_バス貨物_軽油,係数_バス貨物_メタノール,係数_バス貨物_LPG),MATCH(AL1094,【参考】排出ガスレベル!$AI$4:$AI$671,1),1,AR1094):INDEX((係数_バス貨物_ガソリン,係数_バス貨物_CNG,係数_バス貨物_軽油,係数_バス貨物_メタノール,係数_バス貨物_LPG),MATCH(AL1094+1,【参考】排出ガスレベル!$AI$4:$AI$671,1)-1,5,AR1094),3,FALSE),IF(OR(AJ1094=1,AJ1094=2),VLOOKUP(AH1094,INDEX((係数_乗用_ガソリン,係数_乗用_CNG,係数_乗用_軽油,係数_乗用_メタノール,係数_乗用_LPG),1,1,AR1094):INDEX((係数_乗用_ガソリン,係数_乗用_CNG,係数_乗用_軽油,係数_乗用_メタノール,係数_乗用_LPG),125,5,AR1094),3,FALSE))))))</f>
        <v/>
      </c>
      <c r="AP1094" s="375" t="str">
        <f t="shared" si="505"/>
        <v/>
      </c>
      <c r="AQ1094" s="444" t="str">
        <f t="shared" si="506"/>
        <v/>
      </c>
      <c r="AR1094" s="375" t="str">
        <f t="shared" si="509"/>
        <v/>
      </c>
      <c r="AS1094" s="377" t="str">
        <f t="shared" si="507"/>
        <v/>
      </c>
      <c r="AT1094" s="378" t="str">
        <f t="shared" si="508"/>
        <v/>
      </c>
      <c r="AX1094" s="625" t="b">
        <f t="shared" si="510"/>
        <v>0</v>
      </c>
      <c r="AY1094" s="7" t="str">
        <f t="shared" si="511"/>
        <v>FALSEFALSEFALSE</v>
      </c>
      <c r="AZ1094" s="626">
        <f t="shared" si="487"/>
        <v>0</v>
      </c>
      <c r="BA1094" s="627" t="str">
        <f t="shared" si="488"/>
        <v/>
      </c>
      <c r="BB1094" s="627">
        <f t="shared" si="489"/>
        <v>0</v>
      </c>
      <c r="BC1094" s="690" t="str">
        <f t="shared" si="490"/>
        <v/>
      </c>
    </row>
    <row r="1095" spans="1:55">
      <c r="A1095" s="381">
        <v>1039</v>
      </c>
      <c r="B1095" s="117"/>
      <c r="C1095" s="288"/>
      <c r="D1095" s="289"/>
      <c r="E1095" s="289"/>
      <c r="F1095" s="290"/>
      <c r="G1095" s="292"/>
      <c r="H1095" s="116"/>
      <c r="I1095" s="292"/>
      <c r="J1095" s="116"/>
      <c r="K1095" s="370" t="str">
        <f t="shared" si="481"/>
        <v/>
      </c>
      <c r="L1095" s="370">
        <f t="shared" si="482"/>
        <v>0</v>
      </c>
      <c r="M1095" s="370">
        <f t="shared" si="483"/>
        <v>0</v>
      </c>
      <c r="N1095" s="371" t="str">
        <f t="shared" si="491"/>
        <v/>
      </c>
      <c r="O1095" s="371" t="str">
        <f t="shared" si="492"/>
        <v/>
      </c>
      <c r="P1095" s="371" t="str">
        <f t="shared" si="493"/>
        <v/>
      </c>
      <c r="Q1095" s="371" t="str">
        <f t="shared" si="494"/>
        <v/>
      </c>
      <c r="R1095" s="371" t="str">
        <f t="shared" si="495"/>
        <v/>
      </c>
      <c r="S1095" s="371" t="str">
        <f t="shared" si="496"/>
        <v/>
      </c>
      <c r="T1095" s="443" t="str">
        <f t="shared" si="484"/>
        <v/>
      </c>
      <c r="U1095" s="539"/>
      <c r="V1095" s="117"/>
      <c r="W1095" s="118"/>
      <c r="X1095" s="119"/>
      <c r="Y1095" s="120"/>
      <c r="Z1095" s="122"/>
      <c r="AA1095" s="121"/>
      <c r="AB1095" s="443" t="str">
        <f t="shared" si="485"/>
        <v/>
      </c>
      <c r="AC1095" s="734" t="str">
        <f t="shared" si="486"/>
        <v/>
      </c>
      <c r="AD1095" s="372"/>
      <c r="AE1095" s="485"/>
      <c r="AF1095" s="373" t="str">
        <f t="shared" si="497"/>
        <v/>
      </c>
      <c r="AG1095" s="373" t="str">
        <f t="shared" si="498"/>
        <v/>
      </c>
      <c r="AH1095" s="374" t="str">
        <f t="shared" si="499"/>
        <v/>
      </c>
      <c r="AI1095" s="375" t="str">
        <f t="shared" si="500"/>
        <v/>
      </c>
      <c r="AJ1095" s="375" t="str">
        <f t="shared" si="501"/>
        <v/>
      </c>
      <c r="AK1095" s="375" t="str">
        <f t="shared" si="502"/>
        <v/>
      </c>
      <c r="AL1095" s="375" t="str">
        <f t="shared" si="503"/>
        <v/>
      </c>
      <c r="AM1095" s="375" t="str">
        <f t="shared" si="504"/>
        <v/>
      </c>
      <c r="AN1095" s="376" t="str">
        <f>IF(AF1095="","",IF(OR(AH1095="",AH1095="-"),"－",IF(OR(AM1095=8,AM1095=9),"",IF(OR(AJ1095=3,AJ1095=4,AJ1095=5,AJ1095=6),VLOOKUP(AH1095,INDEX((係数_バス貨物_ガソリン,係数_バス貨物_CNG,係数_バス貨物_軽油,係数_バス貨物_メタノール,係数_バス貨物_LPG),MATCH(AL1095,【参考】排出ガスレベル!$AI$4:$AI$671,1),1,AR1095):INDEX((係数_バス貨物_ガソリン,係数_バス貨物_CNG,係数_バス貨物_軽油,係数_バス貨物_メタノール,係数_バス貨物_LPG),MATCH(AL1095+1,【参考】排出ガスレベル!$AI$4:$AI$671,1)-1,5,AR1095),2,FALSE),IF(OR(AJ1095=1,AJ1095=2),VLOOKUP(AH1095,INDEX((係数_乗用_ガソリン,係数_乗用_CNG,係数_乗用_軽油,係数_乗用_メタノール,係数_乗用_LPG),1,1,AR1095):INDEX((係数_乗用_ガソリン,係数_乗用_CNG,係数_乗用_軽油,係数_乗用_メタノール,係数_乗用_LPG),125,5,AR1095),2,FALSE))))))</f>
        <v/>
      </c>
      <c r="AO1095" s="376" t="str">
        <f>IF(T1095="","",IF(OR(AH1095="",AH1095="-"),"－",IF(OR(AM1095=8,AM1095=9),"",IF(OR(AJ1095=3,AJ1095=4,AJ1095=5,AJ1095=6),VLOOKUP(AH1095,INDEX((係数_バス貨物_ガソリン,係数_バス貨物_CNG,係数_バス貨物_軽油,係数_バス貨物_メタノール,係数_バス貨物_LPG),MATCH(AL1095,【参考】排出ガスレベル!$AI$4:$AI$671,1),1,AR1095):INDEX((係数_バス貨物_ガソリン,係数_バス貨物_CNG,係数_バス貨物_軽油,係数_バス貨物_メタノール,係数_バス貨物_LPG),MATCH(AL1095+1,【参考】排出ガスレベル!$AI$4:$AI$671,1)-1,5,AR1095),3,FALSE),IF(OR(AJ1095=1,AJ1095=2),VLOOKUP(AH1095,INDEX((係数_乗用_ガソリン,係数_乗用_CNG,係数_乗用_軽油,係数_乗用_メタノール,係数_乗用_LPG),1,1,AR1095):INDEX((係数_乗用_ガソリン,係数_乗用_CNG,係数_乗用_軽油,係数_乗用_メタノール,係数_乗用_LPG),125,5,AR1095),3,FALSE))))))</f>
        <v/>
      </c>
      <c r="AP1095" s="375" t="str">
        <f t="shared" si="505"/>
        <v/>
      </c>
      <c r="AQ1095" s="444" t="str">
        <f t="shared" si="506"/>
        <v/>
      </c>
      <c r="AR1095" s="375" t="str">
        <f t="shared" si="509"/>
        <v/>
      </c>
      <c r="AS1095" s="377" t="str">
        <f t="shared" si="507"/>
        <v/>
      </c>
      <c r="AT1095" s="378" t="str">
        <f t="shared" si="508"/>
        <v/>
      </c>
      <c r="AX1095" s="625" t="b">
        <f t="shared" si="510"/>
        <v>0</v>
      </c>
      <c r="AY1095" s="7" t="str">
        <f t="shared" si="511"/>
        <v>FALSEFALSEFALSE</v>
      </c>
      <c r="AZ1095" s="626">
        <f t="shared" si="487"/>
        <v>0</v>
      </c>
      <c r="BA1095" s="627" t="str">
        <f t="shared" si="488"/>
        <v/>
      </c>
      <c r="BB1095" s="627">
        <f t="shared" si="489"/>
        <v>0</v>
      </c>
      <c r="BC1095" s="690" t="str">
        <f t="shared" si="490"/>
        <v/>
      </c>
    </row>
    <row r="1096" spans="1:55">
      <c r="A1096" s="381">
        <v>1040</v>
      </c>
      <c r="B1096" s="117"/>
      <c r="C1096" s="288"/>
      <c r="D1096" s="289"/>
      <c r="E1096" s="289"/>
      <c r="F1096" s="290"/>
      <c r="G1096" s="292"/>
      <c r="H1096" s="116"/>
      <c r="I1096" s="292"/>
      <c r="J1096" s="116"/>
      <c r="K1096" s="370" t="str">
        <f t="shared" si="481"/>
        <v/>
      </c>
      <c r="L1096" s="370">
        <f t="shared" si="482"/>
        <v>0</v>
      </c>
      <c r="M1096" s="370">
        <f t="shared" si="483"/>
        <v>0</v>
      </c>
      <c r="N1096" s="371" t="str">
        <f t="shared" si="491"/>
        <v/>
      </c>
      <c r="O1096" s="371" t="str">
        <f t="shared" si="492"/>
        <v/>
      </c>
      <c r="P1096" s="371" t="str">
        <f t="shared" si="493"/>
        <v/>
      </c>
      <c r="Q1096" s="371" t="str">
        <f t="shared" si="494"/>
        <v/>
      </c>
      <c r="R1096" s="371" t="str">
        <f t="shared" si="495"/>
        <v/>
      </c>
      <c r="S1096" s="371" t="str">
        <f t="shared" si="496"/>
        <v/>
      </c>
      <c r="T1096" s="443" t="str">
        <f t="shared" si="484"/>
        <v/>
      </c>
      <c r="U1096" s="539"/>
      <c r="V1096" s="117"/>
      <c r="W1096" s="118"/>
      <c r="X1096" s="119"/>
      <c r="Y1096" s="120"/>
      <c r="Z1096" s="122"/>
      <c r="AA1096" s="121"/>
      <c r="AB1096" s="443" t="str">
        <f t="shared" si="485"/>
        <v/>
      </c>
      <c r="AC1096" s="734" t="str">
        <f t="shared" si="486"/>
        <v/>
      </c>
      <c r="AD1096" s="372"/>
      <c r="AE1096" s="485"/>
      <c r="AF1096" s="373" t="str">
        <f t="shared" si="497"/>
        <v/>
      </c>
      <c r="AG1096" s="373" t="str">
        <f t="shared" si="498"/>
        <v/>
      </c>
      <c r="AH1096" s="374" t="str">
        <f t="shared" si="499"/>
        <v/>
      </c>
      <c r="AI1096" s="375" t="str">
        <f t="shared" si="500"/>
        <v/>
      </c>
      <c r="AJ1096" s="375" t="str">
        <f t="shared" si="501"/>
        <v/>
      </c>
      <c r="AK1096" s="375" t="str">
        <f t="shared" si="502"/>
        <v/>
      </c>
      <c r="AL1096" s="375" t="str">
        <f t="shared" si="503"/>
        <v/>
      </c>
      <c r="AM1096" s="375" t="str">
        <f t="shared" si="504"/>
        <v/>
      </c>
      <c r="AN1096" s="376" t="str">
        <f>IF(AF1096="","",IF(OR(AH1096="",AH1096="-"),"－",IF(OR(AM1096=8,AM1096=9),"",IF(OR(AJ1096=3,AJ1096=4,AJ1096=5,AJ1096=6),VLOOKUP(AH1096,INDEX((係数_バス貨物_ガソリン,係数_バス貨物_CNG,係数_バス貨物_軽油,係数_バス貨物_メタノール,係数_バス貨物_LPG),MATCH(AL1096,【参考】排出ガスレベル!$AI$4:$AI$671,1),1,AR1096):INDEX((係数_バス貨物_ガソリン,係数_バス貨物_CNG,係数_バス貨物_軽油,係数_バス貨物_メタノール,係数_バス貨物_LPG),MATCH(AL1096+1,【参考】排出ガスレベル!$AI$4:$AI$671,1)-1,5,AR1096),2,FALSE),IF(OR(AJ1096=1,AJ1096=2),VLOOKUP(AH1096,INDEX((係数_乗用_ガソリン,係数_乗用_CNG,係数_乗用_軽油,係数_乗用_メタノール,係数_乗用_LPG),1,1,AR1096):INDEX((係数_乗用_ガソリン,係数_乗用_CNG,係数_乗用_軽油,係数_乗用_メタノール,係数_乗用_LPG),125,5,AR1096),2,FALSE))))))</f>
        <v/>
      </c>
      <c r="AO1096" s="376" t="str">
        <f>IF(T1096="","",IF(OR(AH1096="",AH1096="-"),"－",IF(OR(AM1096=8,AM1096=9),"",IF(OR(AJ1096=3,AJ1096=4,AJ1096=5,AJ1096=6),VLOOKUP(AH1096,INDEX((係数_バス貨物_ガソリン,係数_バス貨物_CNG,係数_バス貨物_軽油,係数_バス貨物_メタノール,係数_バス貨物_LPG),MATCH(AL1096,【参考】排出ガスレベル!$AI$4:$AI$671,1),1,AR1096):INDEX((係数_バス貨物_ガソリン,係数_バス貨物_CNG,係数_バス貨物_軽油,係数_バス貨物_メタノール,係数_バス貨物_LPG),MATCH(AL1096+1,【参考】排出ガスレベル!$AI$4:$AI$671,1)-1,5,AR1096),3,FALSE),IF(OR(AJ1096=1,AJ1096=2),VLOOKUP(AH1096,INDEX((係数_乗用_ガソリン,係数_乗用_CNG,係数_乗用_軽油,係数_乗用_メタノール,係数_乗用_LPG),1,1,AR1096):INDEX((係数_乗用_ガソリン,係数_乗用_CNG,係数_乗用_軽油,係数_乗用_メタノール,係数_乗用_LPG),125,5,AR1096),3,FALSE))))))</f>
        <v/>
      </c>
      <c r="AP1096" s="375" t="str">
        <f t="shared" si="505"/>
        <v/>
      </c>
      <c r="AQ1096" s="444" t="str">
        <f t="shared" si="506"/>
        <v/>
      </c>
      <c r="AR1096" s="375" t="str">
        <f t="shared" si="509"/>
        <v/>
      </c>
      <c r="AS1096" s="377" t="str">
        <f t="shared" si="507"/>
        <v/>
      </c>
      <c r="AT1096" s="378" t="str">
        <f t="shared" si="508"/>
        <v/>
      </c>
      <c r="AX1096" s="625" t="b">
        <f t="shared" si="510"/>
        <v>0</v>
      </c>
      <c r="AY1096" s="7" t="str">
        <f t="shared" si="511"/>
        <v>FALSEFALSEFALSE</v>
      </c>
      <c r="AZ1096" s="626">
        <f t="shared" si="487"/>
        <v>0</v>
      </c>
      <c r="BA1096" s="627" t="str">
        <f t="shared" si="488"/>
        <v/>
      </c>
      <c r="BB1096" s="627">
        <f t="shared" si="489"/>
        <v>0</v>
      </c>
      <c r="BC1096" s="690" t="str">
        <f t="shared" si="490"/>
        <v/>
      </c>
    </row>
    <row r="1097" spans="1:55">
      <c r="A1097" s="381">
        <v>1041</v>
      </c>
      <c r="B1097" s="117"/>
      <c r="C1097" s="288"/>
      <c r="D1097" s="289"/>
      <c r="E1097" s="289"/>
      <c r="F1097" s="290"/>
      <c r="G1097" s="292"/>
      <c r="H1097" s="116"/>
      <c r="I1097" s="292"/>
      <c r="J1097" s="116"/>
      <c r="K1097" s="370" t="str">
        <f t="shared" si="481"/>
        <v/>
      </c>
      <c r="L1097" s="370">
        <f t="shared" si="482"/>
        <v>0</v>
      </c>
      <c r="M1097" s="370">
        <f t="shared" si="483"/>
        <v>0</v>
      </c>
      <c r="N1097" s="371" t="str">
        <f t="shared" si="491"/>
        <v/>
      </c>
      <c r="O1097" s="371" t="str">
        <f t="shared" si="492"/>
        <v/>
      </c>
      <c r="P1097" s="371" t="str">
        <f t="shared" si="493"/>
        <v/>
      </c>
      <c r="Q1097" s="371" t="str">
        <f t="shared" si="494"/>
        <v/>
      </c>
      <c r="R1097" s="371" t="str">
        <f t="shared" si="495"/>
        <v/>
      </c>
      <c r="S1097" s="371" t="str">
        <f t="shared" si="496"/>
        <v/>
      </c>
      <c r="T1097" s="443" t="str">
        <f t="shared" si="484"/>
        <v/>
      </c>
      <c r="U1097" s="539"/>
      <c r="V1097" s="117"/>
      <c r="W1097" s="118"/>
      <c r="X1097" s="119"/>
      <c r="Y1097" s="120"/>
      <c r="Z1097" s="122"/>
      <c r="AA1097" s="121"/>
      <c r="AB1097" s="443" t="str">
        <f t="shared" si="485"/>
        <v/>
      </c>
      <c r="AC1097" s="734" t="str">
        <f t="shared" si="486"/>
        <v/>
      </c>
      <c r="AD1097" s="372"/>
      <c r="AE1097" s="485"/>
      <c r="AF1097" s="373" t="str">
        <f t="shared" si="497"/>
        <v/>
      </c>
      <c r="AG1097" s="373" t="str">
        <f t="shared" si="498"/>
        <v/>
      </c>
      <c r="AH1097" s="374" t="str">
        <f t="shared" si="499"/>
        <v/>
      </c>
      <c r="AI1097" s="375" t="str">
        <f t="shared" si="500"/>
        <v/>
      </c>
      <c r="AJ1097" s="375" t="str">
        <f t="shared" si="501"/>
        <v/>
      </c>
      <c r="AK1097" s="375" t="str">
        <f t="shared" si="502"/>
        <v/>
      </c>
      <c r="AL1097" s="375" t="str">
        <f t="shared" si="503"/>
        <v/>
      </c>
      <c r="AM1097" s="375" t="str">
        <f t="shared" si="504"/>
        <v/>
      </c>
      <c r="AN1097" s="376" t="str">
        <f>IF(AF1097="","",IF(OR(AH1097="",AH1097="-"),"－",IF(OR(AM1097=8,AM1097=9),"",IF(OR(AJ1097=3,AJ1097=4,AJ1097=5,AJ1097=6),VLOOKUP(AH1097,INDEX((係数_バス貨物_ガソリン,係数_バス貨物_CNG,係数_バス貨物_軽油,係数_バス貨物_メタノール,係数_バス貨物_LPG),MATCH(AL1097,【参考】排出ガスレベル!$AI$4:$AI$671,1),1,AR1097):INDEX((係数_バス貨物_ガソリン,係数_バス貨物_CNG,係数_バス貨物_軽油,係数_バス貨物_メタノール,係数_バス貨物_LPG),MATCH(AL1097+1,【参考】排出ガスレベル!$AI$4:$AI$671,1)-1,5,AR1097),2,FALSE),IF(OR(AJ1097=1,AJ1097=2),VLOOKUP(AH1097,INDEX((係数_乗用_ガソリン,係数_乗用_CNG,係数_乗用_軽油,係数_乗用_メタノール,係数_乗用_LPG),1,1,AR1097):INDEX((係数_乗用_ガソリン,係数_乗用_CNG,係数_乗用_軽油,係数_乗用_メタノール,係数_乗用_LPG),125,5,AR1097),2,FALSE))))))</f>
        <v/>
      </c>
      <c r="AO1097" s="376" t="str">
        <f>IF(T1097="","",IF(OR(AH1097="",AH1097="-"),"－",IF(OR(AM1097=8,AM1097=9),"",IF(OR(AJ1097=3,AJ1097=4,AJ1097=5,AJ1097=6),VLOOKUP(AH1097,INDEX((係数_バス貨物_ガソリン,係数_バス貨物_CNG,係数_バス貨物_軽油,係数_バス貨物_メタノール,係数_バス貨物_LPG),MATCH(AL1097,【参考】排出ガスレベル!$AI$4:$AI$671,1),1,AR1097):INDEX((係数_バス貨物_ガソリン,係数_バス貨物_CNG,係数_バス貨物_軽油,係数_バス貨物_メタノール,係数_バス貨物_LPG),MATCH(AL1097+1,【参考】排出ガスレベル!$AI$4:$AI$671,1)-1,5,AR1097),3,FALSE),IF(OR(AJ1097=1,AJ1097=2),VLOOKUP(AH1097,INDEX((係数_乗用_ガソリン,係数_乗用_CNG,係数_乗用_軽油,係数_乗用_メタノール,係数_乗用_LPG),1,1,AR1097):INDEX((係数_乗用_ガソリン,係数_乗用_CNG,係数_乗用_軽油,係数_乗用_メタノール,係数_乗用_LPG),125,5,AR1097),3,FALSE))))))</f>
        <v/>
      </c>
      <c r="AP1097" s="375" t="str">
        <f t="shared" si="505"/>
        <v/>
      </c>
      <c r="AQ1097" s="444" t="str">
        <f t="shared" si="506"/>
        <v/>
      </c>
      <c r="AR1097" s="375" t="str">
        <f t="shared" si="509"/>
        <v/>
      </c>
      <c r="AS1097" s="377" t="str">
        <f t="shared" si="507"/>
        <v/>
      </c>
      <c r="AT1097" s="378" t="str">
        <f t="shared" si="508"/>
        <v/>
      </c>
      <c r="AX1097" s="625" t="b">
        <f t="shared" si="510"/>
        <v>0</v>
      </c>
      <c r="AY1097" s="7" t="str">
        <f t="shared" si="511"/>
        <v>FALSEFALSEFALSE</v>
      </c>
      <c r="AZ1097" s="626">
        <f t="shared" si="487"/>
        <v>0</v>
      </c>
      <c r="BA1097" s="627" t="str">
        <f t="shared" si="488"/>
        <v/>
      </c>
      <c r="BB1097" s="627">
        <f t="shared" si="489"/>
        <v>0</v>
      </c>
      <c r="BC1097" s="690" t="str">
        <f t="shared" si="490"/>
        <v/>
      </c>
    </row>
    <row r="1098" spans="1:55">
      <c r="A1098" s="381">
        <v>1042</v>
      </c>
      <c r="B1098" s="117"/>
      <c r="C1098" s="288"/>
      <c r="D1098" s="289"/>
      <c r="E1098" s="289"/>
      <c r="F1098" s="290"/>
      <c r="G1098" s="292"/>
      <c r="H1098" s="116"/>
      <c r="I1098" s="292"/>
      <c r="J1098" s="116"/>
      <c r="K1098" s="370" t="str">
        <f t="shared" si="481"/>
        <v/>
      </c>
      <c r="L1098" s="370">
        <f t="shared" si="482"/>
        <v>0</v>
      </c>
      <c r="M1098" s="370">
        <f t="shared" si="483"/>
        <v>0</v>
      </c>
      <c r="N1098" s="371" t="str">
        <f t="shared" si="491"/>
        <v/>
      </c>
      <c r="O1098" s="371" t="str">
        <f t="shared" si="492"/>
        <v/>
      </c>
      <c r="P1098" s="371" t="str">
        <f t="shared" si="493"/>
        <v/>
      </c>
      <c r="Q1098" s="371" t="str">
        <f t="shared" si="494"/>
        <v/>
      </c>
      <c r="R1098" s="371" t="str">
        <f t="shared" si="495"/>
        <v/>
      </c>
      <c r="S1098" s="371" t="str">
        <f t="shared" si="496"/>
        <v/>
      </c>
      <c r="T1098" s="443" t="str">
        <f t="shared" si="484"/>
        <v/>
      </c>
      <c r="U1098" s="539"/>
      <c r="V1098" s="117"/>
      <c r="W1098" s="118"/>
      <c r="X1098" s="119"/>
      <c r="Y1098" s="120"/>
      <c r="Z1098" s="122"/>
      <c r="AA1098" s="121"/>
      <c r="AB1098" s="443" t="str">
        <f t="shared" si="485"/>
        <v/>
      </c>
      <c r="AC1098" s="734" t="str">
        <f t="shared" si="486"/>
        <v/>
      </c>
      <c r="AD1098" s="372"/>
      <c r="AE1098" s="485"/>
      <c r="AF1098" s="373" t="str">
        <f t="shared" si="497"/>
        <v/>
      </c>
      <c r="AG1098" s="373" t="str">
        <f t="shared" si="498"/>
        <v/>
      </c>
      <c r="AH1098" s="374" t="str">
        <f t="shared" si="499"/>
        <v/>
      </c>
      <c r="AI1098" s="375" t="str">
        <f t="shared" si="500"/>
        <v/>
      </c>
      <c r="AJ1098" s="375" t="str">
        <f t="shared" si="501"/>
        <v/>
      </c>
      <c r="AK1098" s="375" t="str">
        <f t="shared" si="502"/>
        <v/>
      </c>
      <c r="AL1098" s="375" t="str">
        <f t="shared" si="503"/>
        <v/>
      </c>
      <c r="AM1098" s="375" t="str">
        <f t="shared" si="504"/>
        <v/>
      </c>
      <c r="AN1098" s="376" t="str">
        <f>IF(AF1098="","",IF(OR(AH1098="",AH1098="-"),"－",IF(OR(AM1098=8,AM1098=9),"",IF(OR(AJ1098=3,AJ1098=4,AJ1098=5,AJ1098=6),VLOOKUP(AH1098,INDEX((係数_バス貨物_ガソリン,係数_バス貨物_CNG,係数_バス貨物_軽油,係数_バス貨物_メタノール,係数_バス貨物_LPG),MATCH(AL1098,【参考】排出ガスレベル!$AI$4:$AI$671,1),1,AR1098):INDEX((係数_バス貨物_ガソリン,係数_バス貨物_CNG,係数_バス貨物_軽油,係数_バス貨物_メタノール,係数_バス貨物_LPG),MATCH(AL1098+1,【参考】排出ガスレベル!$AI$4:$AI$671,1)-1,5,AR1098),2,FALSE),IF(OR(AJ1098=1,AJ1098=2),VLOOKUP(AH1098,INDEX((係数_乗用_ガソリン,係数_乗用_CNG,係数_乗用_軽油,係数_乗用_メタノール,係数_乗用_LPG),1,1,AR1098):INDEX((係数_乗用_ガソリン,係数_乗用_CNG,係数_乗用_軽油,係数_乗用_メタノール,係数_乗用_LPG),125,5,AR1098),2,FALSE))))))</f>
        <v/>
      </c>
      <c r="AO1098" s="376" t="str">
        <f>IF(T1098="","",IF(OR(AH1098="",AH1098="-"),"－",IF(OR(AM1098=8,AM1098=9),"",IF(OR(AJ1098=3,AJ1098=4,AJ1098=5,AJ1098=6),VLOOKUP(AH1098,INDEX((係数_バス貨物_ガソリン,係数_バス貨物_CNG,係数_バス貨物_軽油,係数_バス貨物_メタノール,係数_バス貨物_LPG),MATCH(AL1098,【参考】排出ガスレベル!$AI$4:$AI$671,1),1,AR1098):INDEX((係数_バス貨物_ガソリン,係数_バス貨物_CNG,係数_バス貨物_軽油,係数_バス貨物_メタノール,係数_バス貨物_LPG),MATCH(AL1098+1,【参考】排出ガスレベル!$AI$4:$AI$671,1)-1,5,AR1098),3,FALSE),IF(OR(AJ1098=1,AJ1098=2),VLOOKUP(AH1098,INDEX((係数_乗用_ガソリン,係数_乗用_CNG,係数_乗用_軽油,係数_乗用_メタノール,係数_乗用_LPG),1,1,AR1098):INDEX((係数_乗用_ガソリン,係数_乗用_CNG,係数_乗用_軽油,係数_乗用_メタノール,係数_乗用_LPG),125,5,AR1098),3,FALSE))))))</f>
        <v/>
      </c>
      <c r="AP1098" s="375" t="str">
        <f t="shared" si="505"/>
        <v/>
      </c>
      <c r="AQ1098" s="444" t="str">
        <f t="shared" si="506"/>
        <v/>
      </c>
      <c r="AR1098" s="375" t="str">
        <f t="shared" si="509"/>
        <v/>
      </c>
      <c r="AS1098" s="377" t="str">
        <f t="shared" si="507"/>
        <v/>
      </c>
      <c r="AT1098" s="378" t="str">
        <f t="shared" si="508"/>
        <v/>
      </c>
      <c r="AX1098" s="625" t="b">
        <f t="shared" si="510"/>
        <v>0</v>
      </c>
      <c r="AY1098" s="7" t="str">
        <f t="shared" si="511"/>
        <v>FALSEFALSEFALSE</v>
      </c>
      <c r="AZ1098" s="626">
        <f t="shared" si="487"/>
        <v>0</v>
      </c>
      <c r="BA1098" s="627" t="str">
        <f t="shared" si="488"/>
        <v/>
      </c>
      <c r="BB1098" s="627">
        <f t="shared" si="489"/>
        <v>0</v>
      </c>
      <c r="BC1098" s="690" t="str">
        <f t="shared" si="490"/>
        <v/>
      </c>
    </row>
    <row r="1099" spans="1:55">
      <c r="A1099" s="381">
        <v>1043</v>
      </c>
      <c r="B1099" s="117"/>
      <c r="C1099" s="288"/>
      <c r="D1099" s="289"/>
      <c r="E1099" s="289"/>
      <c r="F1099" s="290"/>
      <c r="G1099" s="292"/>
      <c r="H1099" s="116"/>
      <c r="I1099" s="292"/>
      <c r="J1099" s="116"/>
      <c r="K1099" s="370" t="str">
        <f t="shared" si="481"/>
        <v/>
      </c>
      <c r="L1099" s="370">
        <f t="shared" si="482"/>
        <v>0</v>
      </c>
      <c r="M1099" s="370">
        <f t="shared" si="483"/>
        <v>0</v>
      </c>
      <c r="N1099" s="371" t="str">
        <f t="shared" si="491"/>
        <v/>
      </c>
      <c r="O1099" s="371" t="str">
        <f t="shared" si="492"/>
        <v/>
      </c>
      <c r="P1099" s="371" t="str">
        <f t="shared" si="493"/>
        <v/>
      </c>
      <c r="Q1099" s="371" t="str">
        <f t="shared" si="494"/>
        <v/>
      </c>
      <c r="R1099" s="371" t="str">
        <f t="shared" si="495"/>
        <v/>
      </c>
      <c r="S1099" s="371" t="str">
        <f t="shared" si="496"/>
        <v/>
      </c>
      <c r="T1099" s="443" t="str">
        <f t="shared" si="484"/>
        <v/>
      </c>
      <c r="U1099" s="539"/>
      <c r="V1099" s="117"/>
      <c r="W1099" s="118"/>
      <c r="X1099" s="119"/>
      <c r="Y1099" s="120"/>
      <c r="Z1099" s="122"/>
      <c r="AA1099" s="121"/>
      <c r="AB1099" s="443" t="str">
        <f t="shared" si="485"/>
        <v/>
      </c>
      <c r="AC1099" s="734" t="str">
        <f t="shared" si="486"/>
        <v/>
      </c>
      <c r="AD1099" s="372"/>
      <c r="AE1099" s="485"/>
      <c r="AF1099" s="373" t="str">
        <f t="shared" si="497"/>
        <v/>
      </c>
      <c r="AG1099" s="373" t="str">
        <f t="shared" si="498"/>
        <v/>
      </c>
      <c r="AH1099" s="374" t="str">
        <f t="shared" si="499"/>
        <v/>
      </c>
      <c r="AI1099" s="375" t="str">
        <f t="shared" si="500"/>
        <v/>
      </c>
      <c r="AJ1099" s="375" t="str">
        <f t="shared" si="501"/>
        <v/>
      </c>
      <c r="AK1099" s="375" t="str">
        <f t="shared" si="502"/>
        <v/>
      </c>
      <c r="AL1099" s="375" t="str">
        <f t="shared" si="503"/>
        <v/>
      </c>
      <c r="AM1099" s="375" t="str">
        <f t="shared" si="504"/>
        <v/>
      </c>
      <c r="AN1099" s="376" t="str">
        <f>IF(AF1099="","",IF(OR(AH1099="",AH1099="-"),"－",IF(OR(AM1099=8,AM1099=9),"",IF(OR(AJ1099=3,AJ1099=4,AJ1099=5,AJ1099=6),VLOOKUP(AH1099,INDEX((係数_バス貨物_ガソリン,係数_バス貨物_CNG,係数_バス貨物_軽油,係数_バス貨物_メタノール,係数_バス貨物_LPG),MATCH(AL1099,【参考】排出ガスレベル!$AI$4:$AI$671,1),1,AR1099):INDEX((係数_バス貨物_ガソリン,係数_バス貨物_CNG,係数_バス貨物_軽油,係数_バス貨物_メタノール,係数_バス貨物_LPG),MATCH(AL1099+1,【参考】排出ガスレベル!$AI$4:$AI$671,1)-1,5,AR1099),2,FALSE),IF(OR(AJ1099=1,AJ1099=2),VLOOKUP(AH1099,INDEX((係数_乗用_ガソリン,係数_乗用_CNG,係数_乗用_軽油,係数_乗用_メタノール,係数_乗用_LPG),1,1,AR1099):INDEX((係数_乗用_ガソリン,係数_乗用_CNG,係数_乗用_軽油,係数_乗用_メタノール,係数_乗用_LPG),125,5,AR1099),2,FALSE))))))</f>
        <v/>
      </c>
      <c r="AO1099" s="376" t="str">
        <f>IF(T1099="","",IF(OR(AH1099="",AH1099="-"),"－",IF(OR(AM1099=8,AM1099=9),"",IF(OR(AJ1099=3,AJ1099=4,AJ1099=5,AJ1099=6),VLOOKUP(AH1099,INDEX((係数_バス貨物_ガソリン,係数_バス貨物_CNG,係数_バス貨物_軽油,係数_バス貨物_メタノール,係数_バス貨物_LPG),MATCH(AL1099,【参考】排出ガスレベル!$AI$4:$AI$671,1),1,AR1099):INDEX((係数_バス貨物_ガソリン,係数_バス貨物_CNG,係数_バス貨物_軽油,係数_バス貨物_メタノール,係数_バス貨物_LPG),MATCH(AL1099+1,【参考】排出ガスレベル!$AI$4:$AI$671,1)-1,5,AR1099),3,FALSE),IF(OR(AJ1099=1,AJ1099=2),VLOOKUP(AH1099,INDEX((係数_乗用_ガソリン,係数_乗用_CNG,係数_乗用_軽油,係数_乗用_メタノール,係数_乗用_LPG),1,1,AR1099):INDEX((係数_乗用_ガソリン,係数_乗用_CNG,係数_乗用_軽油,係数_乗用_メタノール,係数_乗用_LPG),125,5,AR1099),3,FALSE))))))</f>
        <v/>
      </c>
      <c r="AP1099" s="375" t="str">
        <f t="shared" si="505"/>
        <v/>
      </c>
      <c r="AQ1099" s="444" t="str">
        <f t="shared" si="506"/>
        <v/>
      </c>
      <c r="AR1099" s="375" t="str">
        <f t="shared" si="509"/>
        <v/>
      </c>
      <c r="AS1099" s="377" t="str">
        <f t="shared" si="507"/>
        <v/>
      </c>
      <c r="AT1099" s="378" t="str">
        <f t="shared" si="508"/>
        <v/>
      </c>
      <c r="AX1099" s="625" t="b">
        <f t="shared" si="510"/>
        <v>0</v>
      </c>
      <c r="AY1099" s="7" t="str">
        <f t="shared" si="511"/>
        <v>FALSEFALSEFALSE</v>
      </c>
      <c r="AZ1099" s="626">
        <f t="shared" si="487"/>
        <v>0</v>
      </c>
      <c r="BA1099" s="627" t="str">
        <f t="shared" si="488"/>
        <v/>
      </c>
      <c r="BB1099" s="627">
        <f t="shared" si="489"/>
        <v>0</v>
      </c>
      <c r="BC1099" s="690" t="str">
        <f t="shared" si="490"/>
        <v/>
      </c>
    </row>
    <row r="1100" spans="1:55">
      <c r="A1100" s="381">
        <v>1044</v>
      </c>
      <c r="B1100" s="117"/>
      <c r="C1100" s="288"/>
      <c r="D1100" s="289"/>
      <c r="E1100" s="289"/>
      <c r="F1100" s="290"/>
      <c r="G1100" s="292"/>
      <c r="H1100" s="116"/>
      <c r="I1100" s="292"/>
      <c r="J1100" s="116"/>
      <c r="K1100" s="370" t="str">
        <f t="shared" si="481"/>
        <v/>
      </c>
      <c r="L1100" s="370">
        <f t="shared" si="482"/>
        <v>0</v>
      </c>
      <c r="M1100" s="370">
        <f t="shared" si="483"/>
        <v>0</v>
      </c>
      <c r="N1100" s="371" t="str">
        <f t="shared" si="491"/>
        <v/>
      </c>
      <c r="O1100" s="371" t="str">
        <f t="shared" si="492"/>
        <v/>
      </c>
      <c r="P1100" s="371" t="str">
        <f t="shared" si="493"/>
        <v/>
      </c>
      <c r="Q1100" s="371" t="str">
        <f t="shared" si="494"/>
        <v/>
      </c>
      <c r="R1100" s="371" t="str">
        <f t="shared" si="495"/>
        <v/>
      </c>
      <c r="S1100" s="371" t="str">
        <f t="shared" si="496"/>
        <v/>
      </c>
      <c r="T1100" s="443" t="str">
        <f t="shared" si="484"/>
        <v/>
      </c>
      <c r="U1100" s="539"/>
      <c r="V1100" s="117"/>
      <c r="W1100" s="118"/>
      <c r="X1100" s="119"/>
      <c r="Y1100" s="120"/>
      <c r="Z1100" s="122"/>
      <c r="AA1100" s="121"/>
      <c r="AB1100" s="443" t="str">
        <f t="shared" si="485"/>
        <v/>
      </c>
      <c r="AC1100" s="734" t="str">
        <f t="shared" si="486"/>
        <v/>
      </c>
      <c r="AD1100" s="372"/>
      <c r="AE1100" s="485"/>
      <c r="AF1100" s="373" t="str">
        <f t="shared" si="497"/>
        <v/>
      </c>
      <c r="AG1100" s="373" t="str">
        <f t="shared" si="498"/>
        <v/>
      </c>
      <c r="AH1100" s="374" t="str">
        <f t="shared" si="499"/>
        <v/>
      </c>
      <c r="AI1100" s="375" t="str">
        <f t="shared" si="500"/>
        <v/>
      </c>
      <c r="AJ1100" s="375" t="str">
        <f t="shared" si="501"/>
        <v/>
      </c>
      <c r="AK1100" s="375" t="str">
        <f t="shared" si="502"/>
        <v/>
      </c>
      <c r="AL1100" s="375" t="str">
        <f t="shared" si="503"/>
        <v/>
      </c>
      <c r="AM1100" s="375" t="str">
        <f t="shared" si="504"/>
        <v/>
      </c>
      <c r="AN1100" s="376" t="str">
        <f>IF(AF1100="","",IF(OR(AH1100="",AH1100="-"),"－",IF(OR(AM1100=8,AM1100=9),"",IF(OR(AJ1100=3,AJ1100=4,AJ1100=5,AJ1100=6),VLOOKUP(AH1100,INDEX((係数_バス貨物_ガソリン,係数_バス貨物_CNG,係数_バス貨物_軽油,係数_バス貨物_メタノール,係数_バス貨物_LPG),MATCH(AL1100,【参考】排出ガスレベル!$AI$4:$AI$671,1),1,AR1100):INDEX((係数_バス貨物_ガソリン,係数_バス貨物_CNG,係数_バス貨物_軽油,係数_バス貨物_メタノール,係数_バス貨物_LPG),MATCH(AL1100+1,【参考】排出ガスレベル!$AI$4:$AI$671,1)-1,5,AR1100),2,FALSE),IF(OR(AJ1100=1,AJ1100=2),VLOOKUP(AH1100,INDEX((係数_乗用_ガソリン,係数_乗用_CNG,係数_乗用_軽油,係数_乗用_メタノール,係数_乗用_LPG),1,1,AR1100):INDEX((係数_乗用_ガソリン,係数_乗用_CNG,係数_乗用_軽油,係数_乗用_メタノール,係数_乗用_LPG),125,5,AR1100),2,FALSE))))))</f>
        <v/>
      </c>
      <c r="AO1100" s="376" t="str">
        <f>IF(T1100="","",IF(OR(AH1100="",AH1100="-"),"－",IF(OR(AM1100=8,AM1100=9),"",IF(OR(AJ1100=3,AJ1100=4,AJ1100=5,AJ1100=6),VLOOKUP(AH1100,INDEX((係数_バス貨物_ガソリン,係数_バス貨物_CNG,係数_バス貨物_軽油,係数_バス貨物_メタノール,係数_バス貨物_LPG),MATCH(AL1100,【参考】排出ガスレベル!$AI$4:$AI$671,1),1,AR1100):INDEX((係数_バス貨物_ガソリン,係数_バス貨物_CNG,係数_バス貨物_軽油,係数_バス貨物_メタノール,係数_バス貨物_LPG),MATCH(AL1100+1,【参考】排出ガスレベル!$AI$4:$AI$671,1)-1,5,AR1100),3,FALSE),IF(OR(AJ1100=1,AJ1100=2),VLOOKUP(AH1100,INDEX((係数_乗用_ガソリン,係数_乗用_CNG,係数_乗用_軽油,係数_乗用_メタノール,係数_乗用_LPG),1,1,AR1100):INDEX((係数_乗用_ガソリン,係数_乗用_CNG,係数_乗用_軽油,係数_乗用_メタノール,係数_乗用_LPG),125,5,AR1100),3,FALSE))))))</f>
        <v/>
      </c>
      <c r="AP1100" s="375" t="str">
        <f t="shared" si="505"/>
        <v/>
      </c>
      <c r="AQ1100" s="444" t="str">
        <f t="shared" si="506"/>
        <v/>
      </c>
      <c r="AR1100" s="375" t="str">
        <f t="shared" si="509"/>
        <v/>
      </c>
      <c r="AS1100" s="377" t="str">
        <f t="shared" si="507"/>
        <v/>
      </c>
      <c r="AT1100" s="378" t="str">
        <f t="shared" si="508"/>
        <v/>
      </c>
      <c r="AX1100" s="625" t="b">
        <f t="shared" si="510"/>
        <v>0</v>
      </c>
      <c r="AY1100" s="7" t="str">
        <f t="shared" si="511"/>
        <v>FALSEFALSEFALSE</v>
      </c>
      <c r="AZ1100" s="626">
        <f t="shared" si="487"/>
        <v>0</v>
      </c>
      <c r="BA1100" s="627" t="str">
        <f t="shared" si="488"/>
        <v/>
      </c>
      <c r="BB1100" s="627">
        <f t="shared" si="489"/>
        <v>0</v>
      </c>
      <c r="BC1100" s="690" t="str">
        <f t="shared" si="490"/>
        <v/>
      </c>
    </row>
    <row r="1101" spans="1:55">
      <c r="A1101" s="381">
        <v>1045</v>
      </c>
      <c r="B1101" s="117"/>
      <c r="C1101" s="288"/>
      <c r="D1101" s="289"/>
      <c r="E1101" s="289"/>
      <c r="F1101" s="290"/>
      <c r="G1101" s="292"/>
      <c r="H1101" s="116"/>
      <c r="I1101" s="292"/>
      <c r="J1101" s="116"/>
      <c r="K1101" s="370" t="str">
        <f t="shared" si="481"/>
        <v/>
      </c>
      <c r="L1101" s="370">
        <f t="shared" si="482"/>
        <v>0</v>
      </c>
      <c r="M1101" s="370">
        <f t="shared" si="483"/>
        <v>0</v>
      </c>
      <c r="N1101" s="371" t="str">
        <f t="shared" si="491"/>
        <v/>
      </c>
      <c r="O1101" s="371" t="str">
        <f t="shared" si="492"/>
        <v/>
      </c>
      <c r="P1101" s="371" t="str">
        <f t="shared" si="493"/>
        <v/>
      </c>
      <c r="Q1101" s="371" t="str">
        <f t="shared" si="494"/>
        <v/>
      </c>
      <c r="R1101" s="371" t="str">
        <f t="shared" si="495"/>
        <v/>
      </c>
      <c r="S1101" s="371" t="str">
        <f t="shared" si="496"/>
        <v/>
      </c>
      <c r="T1101" s="443" t="str">
        <f t="shared" si="484"/>
        <v/>
      </c>
      <c r="U1101" s="539"/>
      <c r="V1101" s="117"/>
      <c r="W1101" s="118"/>
      <c r="X1101" s="119"/>
      <c r="Y1101" s="120"/>
      <c r="Z1101" s="122"/>
      <c r="AA1101" s="121"/>
      <c r="AB1101" s="443" t="str">
        <f t="shared" si="485"/>
        <v/>
      </c>
      <c r="AC1101" s="734" t="str">
        <f t="shared" si="486"/>
        <v/>
      </c>
      <c r="AD1101" s="372"/>
      <c r="AE1101" s="485"/>
      <c r="AF1101" s="373" t="str">
        <f t="shared" si="497"/>
        <v/>
      </c>
      <c r="AG1101" s="373" t="str">
        <f t="shared" si="498"/>
        <v/>
      </c>
      <c r="AH1101" s="374" t="str">
        <f t="shared" si="499"/>
        <v/>
      </c>
      <c r="AI1101" s="375" t="str">
        <f t="shared" si="500"/>
        <v/>
      </c>
      <c r="AJ1101" s="375" t="str">
        <f t="shared" si="501"/>
        <v/>
      </c>
      <c r="AK1101" s="375" t="str">
        <f t="shared" si="502"/>
        <v/>
      </c>
      <c r="AL1101" s="375" t="str">
        <f t="shared" si="503"/>
        <v/>
      </c>
      <c r="AM1101" s="375" t="str">
        <f t="shared" si="504"/>
        <v/>
      </c>
      <c r="AN1101" s="376" t="str">
        <f>IF(AF1101="","",IF(OR(AH1101="",AH1101="-"),"－",IF(OR(AM1101=8,AM1101=9),"",IF(OR(AJ1101=3,AJ1101=4,AJ1101=5,AJ1101=6),VLOOKUP(AH1101,INDEX((係数_バス貨物_ガソリン,係数_バス貨物_CNG,係数_バス貨物_軽油,係数_バス貨物_メタノール,係数_バス貨物_LPG),MATCH(AL1101,【参考】排出ガスレベル!$AI$4:$AI$671,1),1,AR1101):INDEX((係数_バス貨物_ガソリン,係数_バス貨物_CNG,係数_バス貨物_軽油,係数_バス貨物_メタノール,係数_バス貨物_LPG),MATCH(AL1101+1,【参考】排出ガスレベル!$AI$4:$AI$671,1)-1,5,AR1101),2,FALSE),IF(OR(AJ1101=1,AJ1101=2),VLOOKUP(AH1101,INDEX((係数_乗用_ガソリン,係数_乗用_CNG,係数_乗用_軽油,係数_乗用_メタノール,係数_乗用_LPG),1,1,AR1101):INDEX((係数_乗用_ガソリン,係数_乗用_CNG,係数_乗用_軽油,係数_乗用_メタノール,係数_乗用_LPG),125,5,AR1101),2,FALSE))))))</f>
        <v/>
      </c>
      <c r="AO1101" s="376" t="str">
        <f>IF(T1101="","",IF(OR(AH1101="",AH1101="-"),"－",IF(OR(AM1101=8,AM1101=9),"",IF(OR(AJ1101=3,AJ1101=4,AJ1101=5,AJ1101=6),VLOOKUP(AH1101,INDEX((係数_バス貨物_ガソリン,係数_バス貨物_CNG,係数_バス貨物_軽油,係数_バス貨物_メタノール,係数_バス貨物_LPG),MATCH(AL1101,【参考】排出ガスレベル!$AI$4:$AI$671,1),1,AR1101):INDEX((係数_バス貨物_ガソリン,係数_バス貨物_CNG,係数_バス貨物_軽油,係数_バス貨物_メタノール,係数_バス貨物_LPG),MATCH(AL1101+1,【参考】排出ガスレベル!$AI$4:$AI$671,1)-1,5,AR1101),3,FALSE),IF(OR(AJ1101=1,AJ1101=2),VLOOKUP(AH1101,INDEX((係数_乗用_ガソリン,係数_乗用_CNG,係数_乗用_軽油,係数_乗用_メタノール,係数_乗用_LPG),1,1,AR1101):INDEX((係数_乗用_ガソリン,係数_乗用_CNG,係数_乗用_軽油,係数_乗用_メタノール,係数_乗用_LPG),125,5,AR1101),3,FALSE))))))</f>
        <v/>
      </c>
      <c r="AP1101" s="375" t="str">
        <f t="shared" si="505"/>
        <v/>
      </c>
      <c r="AQ1101" s="444" t="str">
        <f t="shared" si="506"/>
        <v/>
      </c>
      <c r="AR1101" s="375" t="str">
        <f t="shared" si="509"/>
        <v/>
      </c>
      <c r="AS1101" s="377" t="str">
        <f t="shared" si="507"/>
        <v/>
      </c>
      <c r="AT1101" s="378" t="str">
        <f t="shared" si="508"/>
        <v/>
      </c>
      <c r="AX1101" s="625" t="b">
        <f t="shared" si="510"/>
        <v>0</v>
      </c>
      <c r="AY1101" s="7" t="str">
        <f t="shared" si="511"/>
        <v>FALSEFALSEFALSE</v>
      </c>
      <c r="AZ1101" s="626">
        <f t="shared" si="487"/>
        <v>0</v>
      </c>
      <c r="BA1101" s="627" t="str">
        <f t="shared" si="488"/>
        <v/>
      </c>
      <c r="BB1101" s="627">
        <f t="shared" si="489"/>
        <v>0</v>
      </c>
      <c r="BC1101" s="690" t="str">
        <f t="shared" si="490"/>
        <v/>
      </c>
    </row>
    <row r="1102" spans="1:55">
      <c r="A1102" s="381">
        <v>1046</v>
      </c>
      <c r="B1102" s="117"/>
      <c r="C1102" s="288"/>
      <c r="D1102" s="289"/>
      <c r="E1102" s="289"/>
      <c r="F1102" s="290"/>
      <c r="G1102" s="292"/>
      <c r="H1102" s="116"/>
      <c r="I1102" s="292"/>
      <c r="J1102" s="116"/>
      <c r="K1102" s="370" t="str">
        <f t="shared" si="481"/>
        <v/>
      </c>
      <c r="L1102" s="370">
        <f t="shared" si="482"/>
        <v>0</v>
      </c>
      <c r="M1102" s="370">
        <f t="shared" si="483"/>
        <v>0</v>
      </c>
      <c r="N1102" s="371" t="str">
        <f t="shared" si="491"/>
        <v/>
      </c>
      <c r="O1102" s="371" t="str">
        <f t="shared" si="492"/>
        <v/>
      </c>
      <c r="P1102" s="371" t="str">
        <f t="shared" si="493"/>
        <v/>
      </c>
      <c r="Q1102" s="371" t="str">
        <f t="shared" si="494"/>
        <v/>
      </c>
      <c r="R1102" s="371" t="str">
        <f t="shared" si="495"/>
        <v/>
      </c>
      <c r="S1102" s="371" t="str">
        <f t="shared" si="496"/>
        <v/>
      </c>
      <c r="T1102" s="443" t="str">
        <f t="shared" si="484"/>
        <v/>
      </c>
      <c r="U1102" s="539"/>
      <c r="V1102" s="117"/>
      <c r="W1102" s="118"/>
      <c r="X1102" s="119"/>
      <c r="Y1102" s="120"/>
      <c r="Z1102" s="122"/>
      <c r="AA1102" s="121"/>
      <c r="AB1102" s="443" t="str">
        <f t="shared" si="485"/>
        <v/>
      </c>
      <c r="AC1102" s="734" t="str">
        <f t="shared" si="486"/>
        <v/>
      </c>
      <c r="AD1102" s="372"/>
      <c r="AE1102" s="485"/>
      <c r="AF1102" s="373" t="str">
        <f t="shared" si="497"/>
        <v/>
      </c>
      <c r="AG1102" s="373" t="str">
        <f t="shared" si="498"/>
        <v/>
      </c>
      <c r="AH1102" s="374" t="str">
        <f t="shared" si="499"/>
        <v/>
      </c>
      <c r="AI1102" s="375" t="str">
        <f t="shared" si="500"/>
        <v/>
      </c>
      <c r="AJ1102" s="375" t="str">
        <f t="shared" si="501"/>
        <v/>
      </c>
      <c r="AK1102" s="375" t="str">
        <f t="shared" si="502"/>
        <v/>
      </c>
      <c r="AL1102" s="375" t="str">
        <f t="shared" si="503"/>
        <v/>
      </c>
      <c r="AM1102" s="375" t="str">
        <f t="shared" si="504"/>
        <v/>
      </c>
      <c r="AN1102" s="376" t="str">
        <f>IF(AF1102="","",IF(OR(AH1102="",AH1102="-"),"－",IF(OR(AM1102=8,AM1102=9),"",IF(OR(AJ1102=3,AJ1102=4,AJ1102=5,AJ1102=6),VLOOKUP(AH1102,INDEX((係数_バス貨物_ガソリン,係数_バス貨物_CNG,係数_バス貨物_軽油,係数_バス貨物_メタノール,係数_バス貨物_LPG),MATCH(AL1102,【参考】排出ガスレベル!$AI$4:$AI$671,1),1,AR1102):INDEX((係数_バス貨物_ガソリン,係数_バス貨物_CNG,係数_バス貨物_軽油,係数_バス貨物_メタノール,係数_バス貨物_LPG),MATCH(AL1102+1,【参考】排出ガスレベル!$AI$4:$AI$671,1)-1,5,AR1102),2,FALSE),IF(OR(AJ1102=1,AJ1102=2),VLOOKUP(AH1102,INDEX((係数_乗用_ガソリン,係数_乗用_CNG,係数_乗用_軽油,係数_乗用_メタノール,係数_乗用_LPG),1,1,AR1102):INDEX((係数_乗用_ガソリン,係数_乗用_CNG,係数_乗用_軽油,係数_乗用_メタノール,係数_乗用_LPG),125,5,AR1102),2,FALSE))))))</f>
        <v/>
      </c>
      <c r="AO1102" s="376" t="str">
        <f>IF(T1102="","",IF(OR(AH1102="",AH1102="-"),"－",IF(OR(AM1102=8,AM1102=9),"",IF(OR(AJ1102=3,AJ1102=4,AJ1102=5,AJ1102=6),VLOOKUP(AH1102,INDEX((係数_バス貨物_ガソリン,係数_バス貨物_CNG,係数_バス貨物_軽油,係数_バス貨物_メタノール,係数_バス貨物_LPG),MATCH(AL1102,【参考】排出ガスレベル!$AI$4:$AI$671,1),1,AR1102):INDEX((係数_バス貨物_ガソリン,係数_バス貨物_CNG,係数_バス貨物_軽油,係数_バス貨物_メタノール,係数_バス貨物_LPG),MATCH(AL1102+1,【参考】排出ガスレベル!$AI$4:$AI$671,1)-1,5,AR1102),3,FALSE),IF(OR(AJ1102=1,AJ1102=2),VLOOKUP(AH1102,INDEX((係数_乗用_ガソリン,係数_乗用_CNG,係数_乗用_軽油,係数_乗用_メタノール,係数_乗用_LPG),1,1,AR1102):INDEX((係数_乗用_ガソリン,係数_乗用_CNG,係数_乗用_軽油,係数_乗用_メタノール,係数_乗用_LPG),125,5,AR1102),3,FALSE))))))</f>
        <v/>
      </c>
      <c r="AP1102" s="375" t="str">
        <f t="shared" si="505"/>
        <v/>
      </c>
      <c r="AQ1102" s="444" t="str">
        <f t="shared" si="506"/>
        <v/>
      </c>
      <c r="AR1102" s="375" t="str">
        <f t="shared" si="509"/>
        <v/>
      </c>
      <c r="AS1102" s="377" t="str">
        <f t="shared" si="507"/>
        <v/>
      </c>
      <c r="AT1102" s="378" t="str">
        <f t="shared" si="508"/>
        <v/>
      </c>
      <c r="AX1102" s="625" t="b">
        <f t="shared" si="510"/>
        <v>0</v>
      </c>
      <c r="AY1102" s="7" t="str">
        <f t="shared" si="511"/>
        <v>FALSEFALSEFALSE</v>
      </c>
      <c r="AZ1102" s="626">
        <f t="shared" si="487"/>
        <v>0</v>
      </c>
      <c r="BA1102" s="627" t="str">
        <f t="shared" si="488"/>
        <v/>
      </c>
      <c r="BB1102" s="627">
        <f t="shared" si="489"/>
        <v>0</v>
      </c>
      <c r="BC1102" s="690" t="str">
        <f t="shared" si="490"/>
        <v/>
      </c>
    </row>
    <row r="1103" spans="1:55">
      <c r="A1103" s="381">
        <v>1047</v>
      </c>
      <c r="B1103" s="117"/>
      <c r="C1103" s="288"/>
      <c r="D1103" s="289"/>
      <c r="E1103" s="289"/>
      <c r="F1103" s="290"/>
      <c r="G1103" s="292"/>
      <c r="H1103" s="116"/>
      <c r="I1103" s="292"/>
      <c r="J1103" s="116"/>
      <c r="K1103" s="370" t="str">
        <f t="shared" si="481"/>
        <v/>
      </c>
      <c r="L1103" s="370">
        <f t="shared" si="482"/>
        <v>0</v>
      </c>
      <c r="M1103" s="370">
        <f t="shared" si="483"/>
        <v>0</v>
      </c>
      <c r="N1103" s="371" t="str">
        <f t="shared" si="491"/>
        <v/>
      </c>
      <c r="O1103" s="371" t="str">
        <f t="shared" si="492"/>
        <v/>
      </c>
      <c r="P1103" s="371" t="str">
        <f t="shared" si="493"/>
        <v/>
      </c>
      <c r="Q1103" s="371" t="str">
        <f t="shared" si="494"/>
        <v/>
      </c>
      <c r="R1103" s="371" t="str">
        <f t="shared" si="495"/>
        <v/>
      </c>
      <c r="S1103" s="371" t="str">
        <f t="shared" si="496"/>
        <v/>
      </c>
      <c r="T1103" s="443" t="str">
        <f t="shared" si="484"/>
        <v/>
      </c>
      <c r="U1103" s="539"/>
      <c r="V1103" s="117"/>
      <c r="W1103" s="118"/>
      <c r="X1103" s="119"/>
      <c r="Y1103" s="120"/>
      <c r="Z1103" s="122"/>
      <c r="AA1103" s="121"/>
      <c r="AB1103" s="443" t="str">
        <f t="shared" si="485"/>
        <v/>
      </c>
      <c r="AC1103" s="734" t="str">
        <f t="shared" si="486"/>
        <v/>
      </c>
      <c r="AD1103" s="372"/>
      <c r="AE1103" s="485"/>
      <c r="AF1103" s="373" t="str">
        <f t="shared" si="497"/>
        <v/>
      </c>
      <c r="AG1103" s="373" t="str">
        <f t="shared" si="498"/>
        <v/>
      </c>
      <c r="AH1103" s="374" t="str">
        <f t="shared" si="499"/>
        <v/>
      </c>
      <c r="AI1103" s="375" t="str">
        <f t="shared" si="500"/>
        <v/>
      </c>
      <c r="AJ1103" s="375" t="str">
        <f t="shared" si="501"/>
        <v/>
      </c>
      <c r="AK1103" s="375" t="str">
        <f t="shared" si="502"/>
        <v/>
      </c>
      <c r="AL1103" s="375" t="str">
        <f t="shared" si="503"/>
        <v/>
      </c>
      <c r="AM1103" s="375" t="str">
        <f t="shared" si="504"/>
        <v/>
      </c>
      <c r="AN1103" s="376" t="str">
        <f>IF(AF1103="","",IF(OR(AH1103="",AH1103="-"),"－",IF(OR(AM1103=8,AM1103=9),"",IF(OR(AJ1103=3,AJ1103=4,AJ1103=5,AJ1103=6),VLOOKUP(AH1103,INDEX((係数_バス貨物_ガソリン,係数_バス貨物_CNG,係数_バス貨物_軽油,係数_バス貨物_メタノール,係数_バス貨物_LPG),MATCH(AL1103,【参考】排出ガスレベル!$AI$4:$AI$671,1),1,AR1103):INDEX((係数_バス貨物_ガソリン,係数_バス貨物_CNG,係数_バス貨物_軽油,係数_バス貨物_メタノール,係数_バス貨物_LPG),MATCH(AL1103+1,【参考】排出ガスレベル!$AI$4:$AI$671,1)-1,5,AR1103),2,FALSE),IF(OR(AJ1103=1,AJ1103=2),VLOOKUP(AH1103,INDEX((係数_乗用_ガソリン,係数_乗用_CNG,係数_乗用_軽油,係数_乗用_メタノール,係数_乗用_LPG),1,1,AR1103):INDEX((係数_乗用_ガソリン,係数_乗用_CNG,係数_乗用_軽油,係数_乗用_メタノール,係数_乗用_LPG),125,5,AR1103),2,FALSE))))))</f>
        <v/>
      </c>
      <c r="AO1103" s="376" t="str">
        <f>IF(T1103="","",IF(OR(AH1103="",AH1103="-"),"－",IF(OR(AM1103=8,AM1103=9),"",IF(OR(AJ1103=3,AJ1103=4,AJ1103=5,AJ1103=6),VLOOKUP(AH1103,INDEX((係数_バス貨物_ガソリン,係数_バス貨物_CNG,係数_バス貨物_軽油,係数_バス貨物_メタノール,係数_バス貨物_LPG),MATCH(AL1103,【参考】排出ガスレベル!$AI$4:$AI$671,1),1,AR1103):INDEX((係数_バス貨物_ガソリン,係数_バス貨物_CNG,係数_バス貨物_軽油,係数_バス貨物_メタノール,係数_バス貨物_LPG),MATCH(AL1103+1,【参考】排出ガスレベル!$AI$4:$AI$671,1)-1,5,AR1103),3,FALSE),IF(OR(AJ1103=1,AJ1103=2),VLOOKUP(AH1103,INDEX((係数_乗用_ガソリン,係数_乗用_CNG,係数_乗用_軽油,係数_乗用_メタノール,係数_乗用_LPG),1,1,AR1103):INDEX((係数_乗用_ガソリン,係数_乗用_CNG,係数_乗用_軽油,係数_乗用_メタノール,係数_乗用_LPG),125,5,AR1103),3,FALSE))))))</f>
        <v/>
      </c>
      <c r="AP1103" s="375" t="str">
        <f t="shared" si="505"/>
        <v/>
      </c>
      <c r="AQ1103" s="444" t="str">
        <f t="shared" si="506"/>
        <v/>
      </c>
      <c r="AR1103" s="375" t="str">
        <f t="shared" si="509"/>
        <v/>
      </c>
      <c r="AS1103" s="377" t="str">
        <f t="shared" si="507"/>
        <v/>
      </c>
      <c r="AT1103" s="378" t="str">
        <f t="shared" si="508"/>
        <v/>
      </c>
      <c r="AX1103" s="625" t="b">
        <f t="shared" si="510"/>
        <v>0</v>
      </c>
      <c r="AY1103" s="7" t="str">
        <f t="shared" si="511"/>
        <v>FALSEFALSEFALSE</v>
      </c>
      <c r="AZ1103" s="626">
        <f t="shared" si="487"/>
        <v>0</v>
      </c>
      <c r="BA1103" s="627" t="str">
        <f t="shared" si="488"/>
        <v/>
      </c>
      <c r="BB1103" s="627">
        <f t="shared" si="489"/>
        <v>0</v>
      </c>
      <c r="BC1103" s="690" t="str">
        <f t="shared" si="490"/>
        <v/>
      </c>
    </row>
    <row r="1104" spans="1:55">
      <c r="A1104" s="381">
        <v>1048</v>
      </c>
      <c r="B1104" s="117"/>
      <c r="C1104" s="288"/>
      <c r="D1104" s="289"/>
      <c r="E1104" s="289"/>
      <c r="F1104" s="290"/>
      <c r="G1104" s="292"/>
      <c r="H1104" s="116"/>
      <c r="I1104" s="292"/>
      <c r="J1104" s="116"/>
      <c r="K1104" s="370" t="str">
        <f t="shared" si="481"/>
        <v/>
      </c>
      <c r="L1104" s="370">
        <f t="shared" si="482"/>
        <v>0</v>
      </c>
      <c r="M1104" s="370">
        <f t="shared" si="483"/>
        <v>0</v>
      </c>
      <c r="N1104" s="371" t="str">
        <f t="shared" si="491"/>
        <v/>
      </c>
      <c r="O1104" s="371" t="str">
        <f t="shared" si="492"/>
        <v/>
      </c>
      <c r="P1104" s="371" t="str">
        <f t="shared" si="493"/>
        <v/>
      </c>
      <c r="Q1104" s="371" t="str">
        <f t="shared" si="494"/>
        <v/>
      </c>
      <c r="R1104" s="371" t="str">
        <f t="shared" si="495"/>
        <v/>
      </c>
      <c r="S1104" s="371" t="str">
        <f t="shared" si="496"/>
        <v/>
      </c>
      <c r="T1104" s="443" t="str">
        <f t="shared" si="484"/>
        <v/>
      </c>
      <c r="U1104" s="539"/>
      <c r="V1104" s="117"/>
      <c r="W1104" s="118"/>
      <c r="X1104" s="119"/>
      <c r="Y1104" s="120"/>
      <c r="Z1104" s="122"/>
      <c r="AA1104" s="121"/>
      <c r="AB1104" s="443" t="str">
        <f t="shared" si="485"/>
        <v/>
      </c>
      <c r="AC1104" s="734" t="str">
        <f t="shared" si="486"/>
        <v/>
      </c>
      <c r="AD1104" s="372"/>
      <c r="AE1104" s="485"/>
      <c r="AF1104" s="373" t="str">
        <f t="shared" si="497"/>
        <v/>
      </c>
      <c r="AG1104" s="373" t="str">
        <f t="shared" si="498"/>
        <v/>
      </c>
      <c r="AH1104" s="374" t="str">
        <f t="shared" si="499"/>
        <v/>
      </c>
      <c r="AI1104" s="375" t="str">
        <f t="shared" si="500"/>
        <v/>
      </c>
      <c r="AJ1104" s="375" t="str">
        <f t="shared" si="501"/>
        <v/>
      </c>
      <c r="AK1104" s="375" t="str">
        <f t="shared" si="502"/>
        <v/>
      </c>
      <c r="AL1104" s="375" t="str">
        <f t="shared" si="503"/>
        <v/>
      </c>
      <c r="AM1104" s="375" t="str">
        <f t="shared" si="504"/>
        <v/>
      </c>
      <c r="AN1104" s="376" t="str">
        <f>IF(AF1104="","",IF(OR(AH1104="",AH1104="-"),"－",IF(OR(AM1104=8,AM1104=9),"",IF(OR(AJ1104=3,AJ1104=4,AJ1104=5,AJ1104=6),VLOOKUP(AH1104,INDEX((係数_バス貨物_ガソリン,係数_バス貨物_CNG,係数_バス貨物_軽油,係数_バス貨物_メタノール,係数_バス貨物_LPG),MATCH(AL1104,【参考】排出ガスレベル!$AI$4:$AI$671,1),1,AR1104):INDEX((係数_バス貨物_ガソリン,係数_バス貨物_CNG,係数_バス貨物_軽油,係数_バス貨物_メタノール,係数_バス貨物_LPG),MATCH(AL1104+1,【参考】排出ガスレベル!$AI$4:$AI$671,1)-1,5,AR1104),2,FALSE),IF(OR(AJ1104=1,AJ1104=2),VLOOKUP(AH1104,INDEX((係数_乗用_ガソリン,係数_乗用_CNG,係数_乗用_軽油,係数_乗用_メタノール,係数_乗用_LPG),1,1,AR1104):INDEX((係数_乗用_ガソリン,係数_乗用_CNG,係数_乗用_軽油,係数_乗用_メタノール,係数_乗用_LPG),125,5,AR1104),2,FALSE))))))</f>
        <v/>
      </c>
      <c r="AO1104" s="376" t="str">
        <f>IF(T1104="","",IF(OR(AH1104="",AH1104="-"),"－",IF(OR(AM1104=8,AM1104=9),"",IF(OR(AJ1104=3,AJ1104=4,AJ1104=5,AJ1104=6),VLOOKUP(AH1104,INDEX((係数_バス貨物_ガソリン,係数_バス貨物_CNG,係数_バス貨物_軽油,係数_バス貨物_メタノール,係数_バス貨物_LPG),MATCH(AL1104,【参考】排出ガスレベル!$AI$4:$AI$671,1),1,AR1104):INDEX((係数_バス貨物_ガソリン,係数_バス貨物_CNG,係数_バス貨物_軽油,係数_バス貨物_メタノール,係数_バス貨物_LPG),MATCH(AL1104+1,【参考】排出ガスレベル!$AI$4:$AI$671,1)-1,5,AR1104),3,FALSE),IF(OR(AJ1104=1,AJ1104=2),VLOOKUP(AH1104,INDEX((係数_乗用_ガソリン,係数_乗用_CNG,係数_乗用_軽油,係数_乗用_メタノール,係数_乗用_LPG),1,1,AR1104):INDEX((係数_乗用_ガソリン,係数_乗用_CNG,係数_乗用_軽油,係数_乗用_メタノール,係数_乗用_LPG),125,5,AR1104),3,FALSE))))))</f>
        <v/>
      </c>
      <c r="AP1104" s="375" t="str">
        <f t="shared" si="505"/>
        <v/>
      </c>
      <c r="AQ1104" s="444" t="str">
        <f t="shared" si="506"/>
        <v/>
      </c>
      <c r="AR1104" s="375" t="str">
        <f t="shared" si="509"/>
        <v/>
      </c>
      <c r="AS1104" s="377" t="str">
        <f t="shared" si="507"/>
        <v/>
      </c>
      <c r="AT1104" s="378" t="str">
        <f t="shared" si="508"/>
        <v/>
      </c>
      <c r="AX1104" s="625" t="b">
        <f t="shared" si="510"/>
        <v>0</v>
      </c>
      <c r="AY1104" s="7" t="str">
        <f t="shared" si="511"/>
        <v>FALSEFALSEFALSE</v>
      </c>
      <c r="AZ1104" s="626">
        <f t="shared" si="487"/>
        <v>0</v>
      </c>
      <c r="BA1104" s="627" t="str">
        <f t="shared" si="488"/>
        <v/>
      </c>
      <c r="BB1104" s="627">
        <f t="shared" si="489"/>
        <v>0</v>
      </c>
      <c r="BC1104" s="690" t="str">
        <f t="shared" si="490"/>
        <v/>
      </c>
    </row>
    <row r="1105" spans="1:55">
      <c r="A1105" s="381">
        <v>1049</v>
      </c>
      <c r="B1105" s="117"/>
      <c r="C1105" s="288"/>
      <c r="D1105" s="289"/>
      <c r="E1105" s="289"/>
      <c r="F1105" s="290"/>
      <c r="G1105" s="292"/>
      <c r="H1105" s="116"/>
      <c r="I1105" s="292"/>
      <c r="J1105" s="116"/>
      <c r="K1105" s="370" t="str">
        <f t="shared" si="481"/>
        <v/>
      </c>
      <c r="L1105" s="370">
        <f t="shared" si="482"/>
        <v>0</v>
      </c>
      <c r="M1105" s="370">
        <f t="shared" si="483"/>
        <v>0</v>
      </c>
      <c r="N1105" s="371" t="str">
        <f t="shared" si="491"/>
        <v/>
      </c>
      <c r="O1105" s="371" t="str">
        <f t="shared" si="492"/>
        <v/>
      </c>
      <c r="P1105" s="371" t="str">
        <f t="shared" si="493"/>
        <v/>
      </c>
      <c r="Q1105" s="371" t="str">
        <f t="shared" si="494"/>
        <v/>
      </c>
      <c r="R1105" s="371" t="str">
        <f t="shared" si="495"/>
        <v/>
      </c>
      <c r="S1105" s="371" t="str">
        <f t="shared" si="496"/>
        <v/>
      </c>
      <c r="T1105" s="443" t="str">
        <f t="shared" si="484"/>
        <v/>
      </c>
      <c r="U1105" s="539"/>
      <c r="V1105" s="117"/>
      <c r="W1105" s="118"/>
      <c r="X1105" s="119"/>
      <c r="Y1105" s="120"/>
      <c r="Z1105" s="122"/>
      <c r="AA1105" s="121"/>
      <c r="AB1105" s="443" t="str">
        <f t="shared" si="485"/>
        <v/>
      </c>
      <c r="AC1105" s="734" t="str">
        <f t="shared" si="486"/>
        <v/>
      </c>
      <c r="AD1105" s="372"/>
      <c r="AE1105" s="485"/>
      <c r="AF1105" s="373" t="str">
        <f t="shared" si="497"/>
        <v/>
      </c>
      <c r="AG1105" s="373" t="str">
        <f t="shared" si="498"/>
        <v/>
      </c>
      <c r="AH1105" s="374" t="str">
        <f t="shared" si="499"/>
        <v/>
      </c>
      <c r="AI1105" s="375" t="str">
        <f t="shared" si="500"/>
        <v/>
      </c>
      <c r="AJ1105" s="375" t="str">
        <f t="shared" si="501"/>
        <v/>
      </c>
      <c r="AK1105" s="375" t="str">
        <f t="shared" si="502"/>
        <v/>
      </c>
      <c r="AL1105" s="375" t="str">
        <f t="shared" si="503"/>
        <v/>
      </c>
      <c r="AM1105" s="375" t="str">
        <f t="shared" si="504"/>
        <v/>
      </c>
      <c r="AN1105" s="376" t="str">
        <f>IF(AF1105="","",IF(OR(AH1105="",AH1105="-"),"－",IF(OR(AM1105=8,AM1105=9),"",IF(OR(AJ1105=3,AJ1105=4,AJ1105=5,AJ1105=6),VLOOKUP(AH1105,INDEX((係数_バス貨物_ガソリン,係数_バス貨物_CNG,係数_バス貨物_軽油,係数_バス貨物_メタノール,係数_バス貨物_LPG),MATCH(AL1105,【参考】排出ガスレベル!$AI$4:$AI$671,1),1,AR1105):INDEX((係数_バス貨物_ガソリン,係数_バス貨物_CNG,係数_バス貨物_軽油,係数_バス貨物_メタノール,係数_バス貨物_LPG),MATCH(AL1105+1,【参考】排出ガスレベル!$AI$4:$AI$671,1)-1,5,AR1105),2,FALSE),IF(OR(AJ1105=1,AJ1105=2),VLOOKUP(AH1105,INDEX((係数_乗用_ガソリン,係数_乗用_CNG,係数_乗用_軽油,係数_乗用_メタノール,係数_乗用_LPG),1,1,AR1105):INDEX((係数_乗用_ガソリン,係数_乗用_CNG,係数_乗用_軽油,係数_乗用_メタノール,係数_乗用_LPG),125,5,AR1105),2,FALSE))))))</f>
        <v/>
      </c>
      <c r="AO1105" s="376" t="str">
        <f>IF(T1105="","",IF(OR(AH1105="",AH1105="-"),"－",IF(OR(AM1105=8,AM1105=9),"",IF(OR(AJ1105=3,AJ1105=4,AJ1105=5,AJ1105=6),VLOOKUP(AH1105,INDEX((係数_バス貨物_ガソリン,係数_バス貨物_CNG,係数_バス貨物_軽油,係数_バス貨物_メタノール,係数_バス貨物_LPG),MATCH(AL1105,【参考】排出ガスレベル!$AI$4:$AI$671,1),1,AR1105):INDEX((係数_バス貨物_ガソリン,係数_バス貨物_CNG,係数_バス貨物_軽油,係数_バス貨物_メタノール,係数_バス貨物_LPG),MATCH(AL1105+1,【参考】排出ガスレベル!$AI$4:$AI$671,1)-1,5,AR1105),3,FALSE),IF(OR(AJ1105=1,AJ1105=2),VLOOKUP(AH1105,INDEX((係数_乗用_ガソリン,係数_乗用_CNG,係数_乗用_軽油,係数_乗用_メタノール,係数_乗用_LPG),1,1,AR1105):INDEX((係数_乗用_ガソリン,係数_乗用_CNG,係数_乗用_軽油,係数_乗用_メタノール,係数_乗用_LPG),125,5,AR1105),3,FALSE))))))</f>
        <v/>
      </c>
      <c r="AP1105" s="375" t="str">
        <f t="shared" si="505"/>
        <v/>
      </c>
      <c r="AQ1105" s="444" t="str">
        <f t="shared" si="506"/>
        <v/>
      </c>
      <c r="AR1105" s="375" t="str">
        <f t="shared" si="509"/>
        <v/>
      </c>
      <c r="AS1105" s="377" t="str">
        <f t="shared" si="507"/>
        <v/>
      </c>
      <c r="AT1105" s="378" t="str">
        <f t="shared" si="508"/>
        <v/>
      </c>
      <c r="AX1105" s="625" t="b">
        <f t="shared" si="510"/>
        <v>0</v>
      </c>
      <c r="AY1105" s="7" t="str">
        <f t="shared" si="511"/>
        <v>FALSEFALSEFALSE</v>
      </c>
      <c r="AZ1105" s="626">
        <f t="shared" si="487"/>
        <v>0</v>
      </c>
      <c r="BA1105" s="627" t="str">
        <f t="shared" si="488"/>
        <v/>
      </c>
      <c r="BB1105" s="627">
        <f t="shared" si="489"/>
        <v>0</v>
      </c>
      <c r="BC1105" s="690" t="str">
        <f t="shared" si="490"/>
        <v/>
      </c>
    </row>
    <row r="1106" spans="1:55">
      <c r="A1106" s="381">
        <v>1050</v>
      </c>
      <c r="B1106" s="117"/>
      <c r="C1106" s="288"/>
      <c r="D1106" s="289"/>
      <c r="E1106" s="289"/>
      <c r="F1106" s="290"/>
      <c r="G1106" s="292"/>
      <c r="H1106" s="116"/>
      <c r="I1106" s="292"/>
      <c r="J1106" s="116"/>
      <c r="K1106" s="370" t="str">
        <f t="shared" si="481"/>
        <v/>
      </c>
      <c r="L1106" s="370">
        <f t="shared" si="482"/>
        <v>0</v>
      </c>
      <c r="M1106" s="370">
        <f t="shared" si="483"/>
        <v>0</v>
      </c>
      <c r="N1106" s="371" t="str">
        <f t="shared" si="491"/>
        <v/>
      </c>
      <c r="O1106" s="371" t="str">
        <f t="shared" si="492"/>
        <v/>
      </c>
      <c r="P1106" s="371" t="str">
        <f t="shared" si="493"/>
        <v/>
      </c>
      <c r="Q1106" s="371" t="str">
        <f t="shared" si="494"/>
        <v/>
      </c>
      <c r="R1106" s="371" t="str">
        <f t="shared" si="495"/>
        <v/>
      </c>
      <c r="S1106" s="371" t="str">
        <f t="shared" si="496"/>
        <v/>
      </c>
      <c r="T1106" s="443" t="str">
        <f t="shared" si="484"/>
        <v/>
      </c>
      <c r="U1106" s="539"/>
      <c r="V1106" s="117"/>
      <c r="W1106" s="118"/>
      <c r="X1106" s="119"/>
      <c r="Y1106" s="120"/>
      <c r="Z1106" s="122"/>
      <c r="AA1106" s="121"/>
      <c r="AB1106" s="443" t="str">
        <f t="shared" si="485"/>
        <v/>
      </c>
      <c r="AC1106" s="734" t="str">
        <f t="shared" si="486"/>
        <v/>
      </c>
      <c r="AD1106" s="372"/>
      <c r="AE1106" s="485"/>
      <c r="AF1106" s="373" t="str">
        <f t="shared" si="497"/>
        <v/>
      </c>
      <c r="AG1106" s="373" t="str">
        <f t="shared" si="498"/>
        <v/>
      </c>
      <c r="AH1106" s="374" t="str">
        <f t="shared" si="499"/>
        <v/>
      </c>
      <c r="AI1106" s="375" t="str">
        <f t="shared" si="500"/>
        <v/>
      </c>
      <c r="AJ1106" s="375" t="str">
        <f t="shared" si="501"/>
        <v/>
      </c>
      <c r="AK1106" s="375" t="str">
        <f t="shared" si="502"/>
        <v/>
      </c>
      <c r="AL1106" s="375" t="str">
        <f t="shared" si="503"/>
        <v/>
      </c>
      <c r="AM1106" s="375" t="str">
        <f t="shared" si="504"/>
        <v/>
      </c>
      <c r="AN1106" s="376" t="str">
        <f>IF(AF1106="","",IF(OR(AH1106="",AH1106="-"),"－",IF(OR(AM1106=8,AM1106=9),"",IF(OR(AJ1106=3,AJ1106=4,AJ1106=5,AJ1106=6),VLOOKUP(AH1106,INDEX((係数_バス貨物_ガソリン,係数_バス貨物_CNG,係数_バス貨物_軽油,係数_バス貨物_メタノール,係数_バス貨物_LPG),MATCH(AL1106,【参考】排出ガスレベル!$AI$4:$AI$671,1),1,AR1106):INDEX((係数_バス貨物_ガソリン,係数_バス貨物_CNG,係数_バス貨物_軽油,係数_バス貨物_メタノール,係数_バス貨物_LPG),MATCH(AL1106+1,【参考】排出ガスレベル!$AI$4:$AI$671,1)-1,5,AR1106),2,FALSE),IF(OR(AJ1106=1,AJ1106=2),VLOOKUP(AH1106,INDEX((係数_乗用_ガソリン,係数_乗用_CNG,係数_乗用_軽油,係数_乗用_メタノール,係数_乗用_LPG),1,1,AR1106):INDEX((係数_乗用_ガソリン,係数_乗用_CNG,係数_乗用_軽油,係数_乗用_メタノール,係数_乗用_LPG),125,5,AR1106),2,FALSE))))))</f>
        <v/>
      </c>
      <c r="AO1106" s="376" t="str">
        <f>IF(T1106="","",IF(OR(AH1106="",AH1106="-"),"－",IF(OR(AM1106=8,AM1106=9),"",IF(OR(AJ1106=3,AJ1106=4,AJ1106=5,AJ1106=6),VLOOKUP(AH1106,INDEX((係数_バス貨物_ガソリン,係数_バス貨物_CNG,係数_バス貨物_軽油,係数_バス貨物_メタノール,係数_バス貨物_LPG),MATCH(AL1106,【参考】排出ガスレベル!$AI$4:$AI$671,1),1,AR1106):INDEX((係数_バス貨物_ガソリン,係数_バス貨物_CNG,係数_バス貨物_軽油,係数_バス貨物_メタノール,係数_バス貨物_LPG),MATCH(AL1106+1,【参考】排出ガスレベル!$AI$4:$AI$671,1)-1,5,AR1106),3,FALSE),IF(OR(AJ1106=1,AJ1106=2),VLOOKUP(AH1106,INDEX((係数_乗用_ガソリン,係数_乗用_CNG,係数_乗用_軽油,係数_乗用_メタノール,係数_乗用_LPG),1,1,AR1106):INDEX((係数_乗用_ガソリン,係数_乗用_CNG,係数_乗用_軽油,係数_乗用_メタノール,係数_乗用_LPG),125,5,AR1106),3,FALSE))))))</f>
        <v/>
      </c>
      <c r="AP1106" s="375" t="str">
        <f t="shared" si="505"/>
        <v/>
      </c>
      <c r="AQ1106" s="444" t="str">
        <f t="shared" si="506"/>
        <v/>
      </c>
      <c r="AR1106" s="375" t="str">
        <f t="shared" si="509"/>
        <v/>
      </c>
      <c r="AS1106" s="377" t="str">
        <f t="shared" si="507"/>
        <v/>
      </c>
      <c r="AT1106" s="378" t="str">
        <f t="shared" si="508"/>
        <v/>
      </c>
      <c r="AX1106" s="625" t="b">
        <f t="shared" si="510"/>
        <v>0</v>
      </c>
      <c r="AY1106" s="7" t="str">
        <f t="shared" si="511"/>
        <v>FALSEFALSEFALSE</v>
      </c>
      <c r="AZ1106" s="626">
        <f t="shared" si="487"/>
        <v>0</v>
      </c>
      <c r="BA1106" s="627" t="str">
        <f t="shared" si="488"/>
        <v/>
      </c>
      <c r="BB1106" s="627">
        <f t="shared" si="489"/>
        <v>0</v>
      </c>
      <c r="BC1106" s="690" t="str">
        <f t="shared" si="490"/>
        <v/>
      </c>
    </row>
    <row r="1107" spans="1:55">
      <c r="A1107" s="381">
        <v>1051</v>
      </c>
      <c r="B1107" s="117"/>
      <c r="C1107" s="288"/>
      <c r="D1107" s="289"/>
      <c r="E1107" s="289"/>
      <c r="F1107" s="290"/>
      <c r="G1107" s="292"/>
      <c r="H1107" s="116"/>
      <c r="I1107" s="292"/>
      <c r="J1107" s="116"/>
      <c r="K1107" s="370" t="str">
        <f t="shared" si="481"/>
        <v/>
      </c>
      <c r="L1107" s="370">
        <f t="shared" si="482"/>
        <v>0</v>
      </c>
      <c r="M1107" s="370">
        <f t="shared" si="483"/>
        <v>0</v>
      </c>
      <c r="N1107" s="371" t="str">
        <f t="shared" si="491"/>
        <v/>
      </c>
      <c r="O1107" s="371" t="str">
        <f t="shared" si="492"/>
        <v/>
      </c>
      <c r="P1107" s="371" t="str">
        <f t="shared" si="493"/>
        <v/>
      </c>
      <c r="Q1107" s="371" t="str">
        <f t="shared" si="494"/>
        <v/>
      </c>
      <c r="R1107" s="371" t="str">
        <f t="shared" si="495"/>
        <v/>
      </c>
      <c r="S1107" s="371" t="str">
        <f t="shared" si="496"/>
        <v/>
      </c>
      <c r="T1107" s="443" t="str">
        <f t="shared" si="484"/>
        <v/>
      </c>
      <c r="U1107" s="539"/>
      <c r="V1107" s="117"/>
      <c r="W1107" s="118"/>
      <c r="X1107" s="119"/>
      <c r="Y1107" s="120"/>
      <c r="Z1107" s="122"/>
      <c r="AA1107" s="121"/>
      <c r="AB1107" s="443" t="str">
        <f t="shared" si="485"/>
        <v/>
      </c>
      <c r="AC1107" s="734" t="str">
        <f t="shared" si="486"/>
        <v/>
      </c>
      <c r="AD1107" s="372"/>
      <c r="AE1107" s="485"/>
      <c r="AF1107" s="373" t="str">
        <f t="shared" si="497"/>
        <v/>
      </c>
      <c r="AG1107" s="373" t="str">
        <f t="shared" si="498"/>
        <v/>
      </c>
      <c r="AH1107" s="374" t="str">
        <f t="shared" si="499"/>
        <v/>
      </c>
      <c r="AI1107" s="375" t="str">
        <f t="shared" si="500"/>
        <v/>
      </c>
      <c r="AJ1107" s="375" t="str">
        <f t="shared" si="501"/>
        <v/>
      </c>
      <c r="AK1107" s="375" t="str">
        <f t="shared" si="502"/>
        <v/>
      </c>
      <c r="AL1107" s="375" t="str">
        <f t="shared" si="503"/>
        <v/>
      </c>
      <c r="AM1107" s="375" t="str">
        <f t="shared" si="504"/>
        <v/>
      </c>
      <c r="AN1107" s="376" t="str">
        <f>IF(AF1107="","",IF(OR(AH1107="",AH1107="-"),"－",IF(OR(AM1107=8,AM1107=9),"",IF(OR(AJ1107=3,AJ1107=4,AJ1107=5,AJ1107=6),VLOOKUP(AH1107,INDEX((係数_バス貨物_ガソリン,係数_バス貨物_CNG,係数_バス貨物_軽油,係数_バス貨物_メタノール,係数_バス貨物_LPG),MATCH(AL1107,【参考】排出ガスレベル!$AI$4:$AI$671,1),1,AR1107):INDEX((係数_バス貨物_ガソリン,係数_バス貨物_CNG,係数_バス貨物_軽油,係数_バス貨物_メタノール,係数_バス貨物_LPG),MATCH(AL1107+1,【参考】排出ガスレベル!$AI$4:$AI$671,1)-1,5,AR1107),2,FALSE),IF(OR(AJ1107=1,AJ1107=2),VLOOKUP(AH1107,INDEX((係数_乗用_ガソリン,係数_乗用_CNG,係数_乗用_軽油,係数_乗用_メタノール,係数_乗用_LPG),1,1,AR1107):INDEX((係数_乗用_ガソリン,係数_乗用_CNG,係数_乗用_軽油,係数_乗用_メタノール,係数_乗用_LPG),125,5,AR1107),2,FALSE))))))</f>
        <v/>
      </c>
      <c r="AO1107" s="376" t="str">
        <f>IF(T1107="","",IF(OR(AH1107="",AH1107="-"),"－",IF(OR(AM1107=8,AM1107=9),"",IF(OR(AJ1107=3,AJ1107=4,AJ1107=5,AJ1107=6),VLOOKUP(AH1107,INDEX((係数_バス貨物_ガソリン,係数_バス貨物_CNG,係数_バス貨物_軽油,係数_バス貨物_メタノール,係数_バス貨物_LPG),MATCH(AL1107,【参考】排出ガスレベル!$AI$4:$AI$671,1),1,AR1107):INDEX((係数_バス貨物_ガソリン,係数_バス貨物_CNG,係数_バス貨物_軽油,係数_バス貨物_メタノール,係数_バス貨物_LPG),MATCH(AL1107+1,【参考】排出ガスレベル!$AI$4:$AI$671,1)-1,5,AR1107),3,FALSE),IF(OR(AJ1107=1,AJ1107=2),VLOOKUP(AH1107,INDEX((係数_乗用_ガソリン,係数_乗用_CNG,係数_乗用_軽油,係数_乗用_メタノール,係数_乗用_LPG),1,1,AR1107):INDEX((係数_乗用_ガソリン,係数_乗用_CNG,係数_乗用_軽油,係数_乗用_メタノール,係数_乗用_LPG),125,5,AR1107),3,FALSE))))))</f>
        <v/>
      </c>
      <c r="AP1107" s="375" t="str">
        <f t="shared" si="505"/>
        <v/>
      </c>
      <c r="AQ1107" s="444" t="str">
        <f t="shared" si="506"/>
        <v/>
      </c>
      <c r="AR1107" s="375" t="str">
        <f t="shared" si="509"/>
        <v/>
      </c>
      <c r="AS1107" s="377" t="str">
        <f t="shared" si="507"/>
        <v/>
      </c>
      <c r="AT1107" s="378" t="str">
        <f t="shared" si="508"/>
        <v/>
      </c>
      <c r="AX1107" s="625" t="b">
        <f t="shared" si="510"/>
        <v>0</v>
      </c>
      <c r="AY1107" s="7" t="str">
        <f t="shared" si="511"/>
        <v>FALSEFALSEFALSE</v>
      </c>
      <c r="AZ1107" s="626">
        <f t="shared" si="487"/>
        <v>0</v>
      </c>
      <c r="BA1107" s="627" t="str">
        <f t="shared" si="488"/>
        <v/>
      </c>
      <c r="BB1107" s="627">
        <f t="shared" si="489"/>
        <v>0</v>
      </c>
      <c r="BC1107" s="690" t="str">
        <f t="shared" si="490"/>
        <v/>
      </c>
    </row>
    <row r="1108" spans="1:55">
      <c r="A1108" s="381">
        <v>1052</v>
      </c>
      <c r="B1108" s="117"/>
      <c r="C1108" s="288"/>
      <c r="D1108" s="289"/>
      <c r="E1108" s="289"/>
      <c r="F1108" s="290"/>
      <c r="G1108" s="292"/>
      <c r="H1108" s="116"/>
      <c r="I1108" s="292"/>
      <c r="J1108" s="116"/>
      <c r="K1108" s="370" t="str">
        <f t="shared" si="481"/>
        <v/>
      </c>
      <c r="L1108" s="370">
        <f t="shared" si="482"/>
        <v>0</v>
      </c>
      <c r="M1108" s="370">
        <f t="shared" si="483"/>
        <v>0</v>
      </c>
      <c r="N1108" s="371" t="str">
        <f t="shared" si="491"/>
        <v/>
      </c>
      <c r="O1108" s="371" t="str">
        <f t="shared" si="492"/>
        <v/>
      </c>
      <c r="P1108" s="371" t="str">
        <f t="shared" si="493"/>
        <v/>
      </c>
      <c r="Q1108" s="371" t="str">
        <f t="shared" si="494"/>
        <v/>
      </c>
      <c r="R1108" s="371" t="str">
        <f t="shared" si="495"/>
        <v/>
      </c>
      <c r="S1108" s="371" t="str">
        <f t="shared" si="496"/>
        <v/>
      </c>
      <c r="T1108" s="443" t="str">
        <f t="shared" si="484"/>
        <v/>
      </c>
      <c r="U1108" s="539"/>
      <c r="V1108" s="117"/>
      <c r="W1108" s="118"/>
      <c r="X1108" s="119"/>
      <c r="Y1108" s="120"/>
      <c r="Z1108" s="122"/>
      <c r="AA1108" s="121"/>
      <c r="AB1108" s="443" t="str">
        <f t="shared" si="485"/>
        <v/>
      </c>
      <c r="AC1108" s="734" t="str">
        <f t="shared" si="486"/>
        <v/>
      </c>
      <c r="AD1108" s="372"/>
      <c r="AE1108" s="485"/>
      <c r="AF1108" s="373" t="str">
        <f t="shared" si="497"/>
        <v/>
      </c>
      <c r="AG1108" s="373" t="str">
        <f t="shared" si="498"/>
        <v/>
      </c>
      <c r="AH1108" s="374" t="str">
        <f t="shared" si="499"/>
        <v/>
      </c>
      <c r="AI1108" s="375" t="str">
        <f t="shared" si="500"/>
        <v/>
      </c>
      <c r="AJ1108" s="375" t="str">
        <f t="shared" si="501"/>
        <v/>
      </c>
      <c r="AK1108" s="375" t="str">
        <f t="shared" si="502"/>
        <v/>
      </c>
      <c r="AL1108" s="375" t="str">
        <f t="shared" si="503"/>
        <v/>
      </c>
      <c r="AM1108" s="375" t="str">
        <f t="shared" si="504"/>
        <v/>
      </c>
      <c r="AN1108" s="376" t="str">
        <f>IF(AF1108="","",IF(OR(AH1108="",AH1108="-"),"－",IF(OR(AM1108=8,AM1108=9),"",IF(OR(AJ1108=3,AJ1108=4,AJ1108=5,AJ1108=6),VLOOKUP(AH1108,INDEX((係数_バス貨物_ガソリン,係数_バス貨物_CNG,係数_バス貨物_軽油,係数_バス貨物_メタノール,係数_バス貨物_LPG),MATCH(AL1108,【参考】排出ガスレベル!$AI$4:$AI$671,1),1,AR1108):INDEX((係数_バス貨物_ガソリン,係数_バス貨物_CNG,係数_バス貨物_軽油,係数_バス貨物_メタノール,係数_バス貨物_LPG),MATCH(AL1108+1,【参考】排出ガスレベル!$AI$4:$AI$671,1)-1,5,AR1108),2,FALSE),IF(OR(AJ1108=1,AJ1108=2),VLOOKUP(AH1108,INDEX((係数_乗用_ガソリン,係数_乗用_CNG,係数_乗用_軽油,係数_乗用_メタノール,係数_乗用_LPG),1,1,AR1108):INDEX((係数_乗用_ガソリン,係数_乗用_CNG,係数_乗用_軽油,係数_乗用_メタノール,係数_乗用_LPG),125,5,AR1108),2,FALSE))))))</f>
        <v/>
      </c>
      <c r="AO1108" s="376" t="str">
        <f>IF(T1108="","",IF(OR(AH1108="",AH1108="-"),"－",IF(OR(AM1108=8,AM1108=9),"",IF(OR(AJ1108=3,AJ1108=4,AJ1108=5,AJ1108=6),VLOOKUP(AH1108,INDEX((係数_バス貨物_ガソリン,係数_バス貨物_CNG,係数_バス貨物_軽油,係数_バス貨物_メタノール,係数_バス貨物_LPG),MATCH(AL1108,【参考】排出ガスレベル!$AI$4:$AI$671,1),1,AR1108):INDEX((係数_バス貨物_ガソリン,係数_バス貨物_CNG,係数_バス貨物_軽油,係数_バス貨物_メタノール,係数_バス貨物_LPG),MATCH(AL1108+1,【参考】排出ガスレベル!$AI$4:$AI$671,1)-1,5,AR1108),3,FALSE),IF(OR(AJ1108=1,AJ1108=2),VLOOKUP(AH1108,INDEX((係数_乗用_ガソリン,係数_乗用_CNG,係数_乗用_軽油,係数_乗用_メタノール,係数_乗用_LPG),1,1,AR1108):INDEX((係数_乗用_ガソリン,係数_乗用_CNG,係数_乗用_軽油,係数_乗用_メタノール,係数_乗用_LPG),125,5,AR1108),3,FALSE))))))</f>
        <v/>
      </c>
      <c r="AP1108" s="375" t="str">
        <f t="shared" si="505"/>
        <v/>
      </c>
      <c r="AQ1108" s="444" t="str">
        <f t="shared" si="506"/>
        <v/>
      </c>
      <c r="AR1108" s="375" t="str">
        <f t="shared" si="509"/>
        <v/>
      </c>
      <c r="AS1108" s="377" t="str">
        <f t="shared" si="507"/>
        <v/>
      </c>
      <c r="AT1108" s="378" t="str">
        <f t="shared" si="508"/>
        <v/>
      </c>
      <c r="AX1108" s="625" t="b">
        <f t="shared" si="510"/>
        <v>0</v>
      </c>
      <c r="AY1108" s="7" t="str">
        <f t="shared" si="511"/>
        <v>FALSEFALSEFALSE</v>
      </c>
      <c r="AZ1108" s="626">
        <f t="shared" si="487"/>
        <v>0</v>
      </c>
      <c r="BA1108" s="627" t="str">
        <f t="shared" si="488"/>
        <v/>
      </c>
      <c r="BB1108" s="627">
        <f t="shared" si="489"/>
        <v>0</v>
      </c>
      <c r="BC1108" s="690" t="str">
        <f t="shared" si="490"/>
        <v/>
      </c>
    </row>
    <row r="1109" spans="1:55">
      <c r="A1109" s="381">
        <v>1053</v>
      </c>
      <c r="B1109" s="117"/>
      <c r="C1109" s="288"/>
      <c r="D1109" s="289"/>
      <c r="E1109" s="289"/>
      <c r="F1109" s="290"/>
      <c r="G1109" s="292"/>
      <c r="H1109" s="116"/>
      <c r="I1109" s="292"/>
      <c r="J1109" s="116"/>
      <c r="K1109" s="370" t="str">
        <f t="shared" si="481"/>
        <v/>
      </c>
      <c r="L1109" s="370">
        <f t="shared" si="482"/>
        <v>0</v>
      </c>
      <c r="M1109" s="370">
        <f t="shared" si="483"/>
        <v>0</v>
      </c>
      <c r="N1109" s="371" t="str">
        <f t="shared" si="491"/>
        <v/>
      </c>
      <c r="O1109" s="371" t="str">
        <f t="shared" si="492"/>
        <v/>
      </c>
      <c r="P1109" s="371" t="str">
        <f t="shared" si="493"/>
        <v/>
      </c>
      <c r="Q1109" s="371" t="str">
        <f t="shared" si="494"/>
        <v/>
      </c>
      <c r="R1109" s="371" t="str">
        <f t="shared" si="495"/>
        <v/>
      </c>
      <c r="S1109" s="371" t="str">
        <f t="shared" si="496"/>
        <v/>
      </c>
      <c r="T1109" s="443" t="str">
        <f t="shared" si="484"/>
        <v/>
      </c>
      <c r="U1109" s="539"/>
      <c r="V1109" s="117"/>
      <c r="W1109" s="118"/>
      <c r="X1109" s="119"/>
      <c r="Y1109" s="120"/>
      <c r="Z1109" s="122"/>
      <c r="AA1109" s="121"/>
      <c r="AB1109" s="443" t="str">
        <f t="shared" si="485"/>
        <v/>
      </c>
      <c r="AC1109" s="734" t="str">
        <f t="shared" si="486"/>
        <v/>
      </c>
      <c r="AD1109" s="372"/>
      <c r="AE1109" s="485"/>
      <c r="AF1109" s="373" t="str">
        <f t="shared" si="497"/>
        <v/>
      </c>
      <c r="AG1109" s="373" t="str">
        <f t="shared" si="498"/>
        <v/>
      </c>
      <c r="AH1109" s="374" t="str">
        <f t="shared" si="499"/>
        <v/>
      </c>
      <c r="AI1109" s="375" t="str">
        <f t="shared" si="500"/>
        <v/>
      </c>
      <c r="AJ1109" s="375" t="str">
        <f t="shared" si="501"/>
        <v/>
      </c>
      <c r="AK1109" s="375" t="str">
        <f t="shared" si="502"/>
        <v/>
      </c>
      <c r="AL1109" s="375" t="str">
        <f t="shared" si="503"/>
        <v/>
      </c>
      <c r="AM1109" s="375" t="str">
        <f t="shared" si="504"/>
        <v/>
      </c>
      <c r="AN1109" s="376" t="str">
        <f>IF(AF1109="","",IF(OR(AH1109="",AH1109="-"),"－",IF(OR(AM1109=8,AM1109=9),"",IF(OR(AJ1109=3,AJ1109=4,AJ1109=5,AJ1109=6),VLOOKUP(AH1109,INDEX((係数_バス貨物_ガソリン,係数_バス貨物_CNG,係数_バス貨物_軽油,係数_バス貨物_メタノール,係数_バス貨物_LPG),MATCH(AL1109,【参考】排出ガスレベル!$AI$4:$AI$671,1),1,AR1109):INDEX((係数_バス貨物_ガソリン,係数_バス貨物_CNG,係数_バス貨物_軽油,係数_バス貨物_メタノール,係数_バス貨物_LPG),MATCH(AL1109+1,【参考】排出ガスレベル!$AI$4:$AI$671,1)-1,5,AR1109),2,FALSE),IF(OR(AJ1109=1,AJ1109=2),VLOOKUP(AH1109,INDEX((係数_乗用_ガソリン,係数_乗用_CNG,係数_乗用_軽油,係数_乗用_メタノール,係数_乗用_LPG),1,1,AR1109):INDEX((係数_乗用_ガソリン,係数_乗用_CNG,係数_乗用_軽油,係数_乗用_メタノール,係数_乗用_LPG),125,5,AR1109),2,FALSE))))))</f>
        <v/>
      </c>
      <c r="AO1109" s="376" t="str">
        <f>IF(T1109="","",IF(OR(AH1109="",AH1109="-"),"－",IF(OR(AM1109=8,AM1109=9),"",IF(OR(AJ1109=3,AJ1109=4,AJ1109=5,AJ1109=6),VLOOKUP(AH1109,INDEX((係数_バス貨物_ガソリン,係数_バス貨物_CNG,係数_バス貨物_軽油,係数_バス貨物_メタノール,係数_バス貨物_LPG),MATCH(AL1109,【参考】排出ガスレベル!$AI$4:$AI$671,1),1,AR1109):INDEX((係数_バス貨物_ガソリン,係数_バス貨物_CNG,係数_バス貨物_軽油,係数_バス貨物_メタノール,係数_バス貨物_LPG),MATCH(AL1109+1,【参考】排出ガスレベル!$AI$4:$AI$671,1)-1,5,AR1109),3,FALSE),IF(OR(AJ1109=1,AJ1109=2),VLOOKUP(AH1109,INDEX((係数_乗用_ガソリン,係数_乗用_CNG,係数_乗用_軽油,係数_乗用_メタノール,係数_乗用_LPG),1,1,AR1109):INDEX((係数_乗用_ガソリン,係数_乗用_CNG,係数_乗用_軽油,係数_乗用_メタノール,係数_乗用_LPG),125,5,AR1109),3,FALSE))))))</f>
        <v/>
      </c>
      <c r="AP1109" s="375" t="str">
        <f t="shared" si="505"/>
        <v/>
      </c>
      <c r="AQ1109" s="444" t="str">
        <f t="shared" si="506"/>
        <v/>
      </c>
      <c r="AR1109" s="375" t="str">
        <f t="shared" si="509"/>
        <v/>
      </c>
      <c r="AS1109" s="377" t="str">
        <f t="shared" si="507"/>
        <v/>
      </c>
      <c r="AT1109" s="378" t="str">
        <f t="shared" si="508"/>
        <v/>
      </c>
      <c r="AX1109" s="625" t="b">
        <f t="shared" si="510"/>
        <v>0</v>
      </c>
      <c r="AY1109" s="7" t="str">
        <f t="shared" si="511"/>
        <v>FALSEFALSEFALSE</v>
      </c>
      <c r="AZ1109" s="626">
        <f t="shared" si="487"/>
        <v>0</v>
      </c>
      <c r="BA1109" s="627" t="str">
        <f t="shared" si="488"/>
        <v/>
      </c>
      <c r="BB1109" s="627">
        <f t="shared" si="489"/>
        <v>0</v>
      </c>
      <c r="BC1109" s="690" t="str">
        <f t="shared" si="490"/>
        <v/>
      </c>
    </row>
    <row r="1110" spans="1:55">
      <c r="A1110" s="381">
        <v>1054</v>
      </c>
      <c r="B1110" s="117"/>
      <c r="C1110" s="288"/>
      <c r="D1110" s="289"/>
      <c r="E1110" s="289"/>
      <c r="F1110" s="290"/>
      <c r="G1110" s="292"/>
      <c r="H1110" s="116"/>
      <c r="I1110" s="292"/>
      <c r="J1110" s="116"/>
      <c r="K1110" s="370" t="str">
        <f t="shared" si="481"/>
        <v/>
      </c>
      <c r="L1110" s="370">
        <f t="shared" si="482"/>
        <v>0</v>
      </c>
      <c r="M1110" s="370">
        <f t="shared" si="483"/>
        <v>0</v>
      </c>
      <c r="N1110" s="371" t="str">
        <f t="shared" si="491"/>
        <v/>
      </c>
      <c r="O1110" s="371" t="str">
        <f t="shared" si="492"/>
        <v/>
      </c>
      <c r="P1110" s="371" t="str">
        <f t="shared" si="493"/>
        <v/>
      </c>
      <c r="Q1110" s="371" t="str">
        <f t="shared" si="494"/>
        <v/>
      </c>
      <c r="R1110" s="371" t="str">
        <f t="shared" si="495"/>
        <v/>
      </c>
      <c r="S1110" s="371" t="str">
        <f t="shared" si="496"/>
        <v/>
      </c>
      <c r="T1110" s="443" t="str">
        <f t="shared" si="484"/>
        <v/>
      </c>
      <c r="U1110" s="539"/>
      <c r="V1110" s="117"/>
      <c r="W1110" s="118"/>
      <c r="X1110" s="119"/>
      <c r="Y1110" s="120"/>
      <c r="Z1110" s="122"/>
      <c r="AA1110" s="121"/>
      <c r="AB1110" s="443" t="str">
        <f t="shared" si="485"/>
        <v/>
      </c>
      <c r="AC1110" s="734" t="str">
        <f t="shared" si="486"/>
        <v/>
      </c>
      <c r="AD1110" s="372"/>
      <c r="AE1110" s="485"/>
      <c r="AF1110" s="373" t="str">
        <f t="shared" si="497"/>
        <v/>
      </c>
      <c r="AG1110" s="373" t="str">
        <f t="shared" si="498"/>
        <v/>
      </c>
      <c r="AH1110" s="374" t="str">
        <f t="shared" si="499"/>
        <v/>
      </c>
      <c r="AI1110" s="375" t="str">
        <f t="shared" si="500"/>
        <v/>
      </c>
      <c r="AJ1110" s="375" t="str">
        <f t="shared" si="501"/>
        <v/>
      </c>
      <c r="AK1110" s="375" t="str">
        <f t="shared" si="502"/>
        <v/>
      </c>
      <c r="AL1110" s="375" t="str">
        <f t="shared" si="503"/>
        <v/>
      </c>
      <c r="AM1110" s="375" t="str">
        <f t="shared" si="504"/>
        <v/>
      </c>
      <c r="AN1110" s="376" t="str">
        <f>IF(AF1110="","",IF(OR(AH1110="",AH1110="-"),"－",IF(OR(AM1110=8,AM1110=9),"",IF(OR(AJ1110=3,AJ1110=4,AJ1110=5,AJ1110=6),VLOOKUP(AH1110,INDEX((係数_バス貨物_ガソリン,係数_バス貨物_CNG,係数_バス貨物_軽油,係数_バス貨物_メタノール,係数_バス貨物_LPG),MATCH(AL1110,【参考】排出ガスレベル!$AI$4:$AI$671,1),1,AR1110):INDEX((係数_バス貨物_ガソリン,係数_バス貨物_CNG,係数_バス貨物_軽油,係数_バス貨物_メタノール,係数_バス貨物_LPG),MATCH(AL1110+1,【参考】排出ガスレベル!$AI$4:$AI$671,1)-1,5,AR1110),2,FALSE),IF(OR(AJ1110=1,AJ1110=2),VLOOKUP(AH1110,INDEX((係数_乗用_ガソリン,係数_乗用_CNG,係数_乗用_軽油,係数_乗用_メタノール,係数_乗用_LPG),1,1,AR1110):INDEX((係数_乗用_ガソリン,係数_乗用_CNG,係数_乗用_軽油,係数_乗用_メタノール,係数_乗用_LPG),125,5,AR1110),2,FALSE))))))</f>
        <v/>
      </c>
      <c r="AO1110" s="376" t="str">
        <f>IF(T1110="","",IF(OR(AH1110="",AH1110="-"),"－",IF(OR(AM1110=8,AM1110=9),"",IF(OR(AJ1110=3,AJ1110=4,AJ1110=5,AJ1110=6),VLOOKUP(AH1110,INDEX((係数_バス貨物_ガソリン,係数_バス貨物_CNG,係数_バス貨物_軽油,係数_バス貨物_メタノール,係数_バス貨物_LPG),MATCH(AL1110,【参考】排出ガスレベル!$AI$4:$AI$671,1),1,AR1110):INDEX((係数_バス貨物_ガソリン,係数_バス貨物_CNG,係数_バス貨物_軽油,係数_バス貨物_メタノール,係数_バス貨物_LPG),MATCH(AL1110+1,【参考】排出ガスレベル!$AI$4:$AI$671,1)-1,5,AR1110),3,FALSE),IF(OR(AJ1110=1,AJ1110=2),VLOOKUP(AH1110,INDEX((係数_乗用_ガソリン,係数_乗用_CNG,係数_乗用_軽油,係数_乗用_メタノール,係数_乗用_LPG),1,1,AR1110):INDEX((係数_乗用_ガソリン,係数_乗用_CNG,係数_乗用_軽油,係数_乗用_メタノール,係数_乗用_LPG),125,5,AR1110),3,FALSE))))))</f>
        <v/>
      </c>
      <c r="AP1110" s="375" t="str">
        <f t="shared" si="505"/>
        <v/>
      </c>
      <c r="AQ1110" s="444" t="str">
        <f t="shared" si="506"/>
        <v/>
      </c>
      <c r="AR1110" s="375" t="str">
        <f t="shared" si="509"/>
        <v/>
      </c>
      <c r="AS1110" s="377" t="str">
        <f t="shared" si="507"/>
        <v/>
      </c>
      <c r="AT1110" s="378" t="str">
        <f t="shared" si="508"/>
        <v/>
      </c>
      <c r="AX1110" s="625" t="b">
        <f t="shared" si="510"/>
        <v>0</v>
      </c>
      <c r="AY1110" s="7" t="str">
        <f t="shared" si="511"/>
        <v>FALSEFALSEFALSE</v>
      </c>
      <c r="AZ1110" s="626">
        <f t="shared" si="487"/>
        <v>0</v>
      </c>
      <c r="BA1110" s="627" t="str">
        <f t="shared" si="488"/>
        <v/>
      </c>
      <c r="BB1110" s="627">
        <f t="shared" si="489"/>
        <v>0</v>
      </c>
      <c r="BC1110" s="690" t="str">
        <f t="shared" si="490"/>
        <v/>
      </c>
    </row>
    <row r="1111" spans="1:55">
      <c r="A1111" s="381">
        <v>1055</v>
      </c>
      <c r="B1111" s="117"/>
      <c r="C1111" s="288"/>
      <c r="D1111" s="289"/>
      <c r="E1111" s="289"/>
      <c r="F1111" s="290"/>
      <c r="G1111" s="292"/>
      <c r="H1111" s="116"/>
      <c r="I1111" s="292"/>
      <c r="J1111" s="116"/>
      <c r="K1111" s="370" t="str">
        <f t="shared" si="481"/>
        <v/>
      </c>
      <c r="L1111" s="370">
        <f t="shared" si="482"/>
        <v>0</v>
      </c>
      <c r="M1111" s="370">
        <f t="shared" si="483"/>
        <v>0</v>
      </c>
      <c r="N1111" s="371" t="str">
        <f t="shared" si="491"/>
        <v/>
      </c>
      <c r="O1111" s="371" t="str">
        <f t="shared" si="492"/>
        <v/>
      </c>
      <c r="P1111" s="371" t="str">
        <f t="shared" si="493"/>
        <v/>
      </c>
      <c r="Q1111" s="371" t="str">
        <f t="shared" si="494"/>
        <v/>
      </c>
      <c r="R1111" s="371" t="str">
        <f t="shared" si="495"/>
        <v/>
      </c>
      <c r="S1111" s="371" t="str">
        <f t="shared" si="496"/>
        <v/>
      </c>
      <c r="T1111" s="443" t="str">
        <f t="shared" si="484"/>
        <v/>
      </c>
      <c r="U1111" s="539"/>
      <c r="V1111" s="117"/>
      <c r="W1111" s="118"/>
      <c r="X1111" s="119"/>
      <c r="Y1111" s="120"/>
      <c r="Z1111" s="122"/>
      <c r="AA1111" s="121"/>
      <c r="AB1111" s="443" t="str">
        <f t="shared" si="485"/>
        <v/>
      </c>
      <c r="AC1111" s="734" t="str">
        <f t="shared" si="486"/>
        <v/>
      </c>
      <c r="AD1111" s="372"/>
      <c r="AE1111" s="485"/>
      <c r="AF1111" s="373" t="str">
        <f t="shared" si="497"/>
        <v/>
      </c>
      <c r="AG1111" s="373" t="str">
        <f t="shared" si="498"/>
        <v/>
      </c>
      <c r="AH1111" s="374" t="str">
        <f t="shared" si="499"/>
        <v/>
      </c>
      <c r="AI1111" s="375" t="str">
        <f t="shared" si="500"/>
        <v/>
      </c>
      <c r="AJ1111" s="375" t="str">
        <f t="shared" si="501"/>
        <v/>
      </c>
      <c r="AK1111" s="375" t="str">
        <f t="shared" si="502"/>
        <v/>
      </c>
      <c r="AL1111" s="375" t="str">
        <f t="shared" si="503"/>
        <v/>
      </c>
      <c r="AM1111" s="375" t="str">
        <f t="shared" si="504"/>
        <v/>
      </c>
      <c r="AN1111" s="376" t="str">
        <f>IF(AF1111="","",IF(OR(AH1111="",AH1111="-"),"－",IF(OR(AM1111=8,AM1111=9),"",IF(OR(AJ1111=3,AJ1111=4,AJ1111=5,AJ1111=6),VLOOKUP(AH1111,INDEX((係数_バス貨物_ガソリン,係数_バス貨物_CNG,係数_バス貨物_軽油,係数_バス貨物_メタノール,係数_バス貨物_LPG),MATCH(AL1111,【参考】排出ガスレベル!$AI$4:$AI$671,1),1,AR1111):INDEX((係数_バス貨物_ガソリン,係数_バス貨物_CNG,係数_バス貨物_軽油,係数_バス貨物_メタノール,係数_バス貨物_LPG),MATCH(AL1111+1,【参考】排出ガスレベル!$AI$4:$AI$671,1)-1,5,AR1111),2,FALSE),IF(OR(AJ1111=1,AJ1111=2),VLOOKUP(AH1111,INDEX((係数_乗用_ガソリン,係数_乗用_CNG,係数_乗用_軽油,係数_乗用_メタノール,係数_乗用_LPG),1,1,AR1111):INDEX((係数_乗用_ガソリン,係数_乗用_CNG,係数_乗用_軽油,係数_乗用_メタノール,係数_乗用_LPG),125,5,AR1111),2,FALSE))))))</f>
        <v/>
      </c>
      <c r="AO1111" s="376" t="str">
        <f>IF(T1111="","",IF(OR(AH1111="",AH1111="-"),"－",IF(OR(AM1111=8,AM1111=9),"",IF(OR(AJ1111=3,AJ1111=4,AJ1111=5,AJ1111=6),VLOOKUP(AH1111,INDEX((係数_バス貨物_ガソリン,係数_バス貨物_CNG,係数_バス貨物_軽油,係数_バス貨物_メタノール,係数_バス貨物_LPG),MATCH(AL1111,【参考】排出ガスレベル!$AI$4:$AI$671,1),1,AR1111):INDEX((係数_バス貨物_ガソリン,係数_バス貨物_CNG,係数_バス貨物_軽油,係数_バス貨物_メタノール,係数_バス貨物_LPG),MATCH(AL1111+1,【参考】排出ガスレベル!$AI$4:$AI$671,1)-1,5,AR1111),3,FALSE),IF(OR(AJ1111=1,AJ1111=2),VLOOKUP(AH1111,INDEX((係数_乗用_ガソリン,係数_乗用_CNG,係数_乗用_軽油,係数_乗用_メタノール,係数_乗用_LPG),1,1,AR1111):INDEX((係数_乗用_ガソリン,係数_乗用_CNG,係数_乗用_軽油,係数_乗用_メタノール,係数_乗用_LPG),125,5,AR1111),3,FALSE))))))</f>
        <v/>
      </c>
      <c r="AP1111" s="375" t="str">
        <f t="shared" si="505"/>
        <v/>
      </c>
      <c r="AQ1111" s="444" t="str">
        <f t="shared" si="506"/>
        <v/>
      </c>
      <c r="AR1111" s="375" t="str">
        <f t="shared" si="509"/>
        <v/>
      </c>
      <c r="AS1111" s="377" t="str">
        <f t="shared" si="507"/>
        <v/>
      </c>
      <c r="AT1111" s="378" t="str">
        <f t="shared" si="508"/>
        <v/>
      </c>
      <c r="AX1111" s="625" t="b">
        <f t="shared" si="510"/>
        <v>0</v>
      </c>
      <c r="AY1111" s="7" t="str">
        <f t="shared" si="511"/>
        <v>FALSEFALSEFALSE</v>
      </c>
      <c r="AZ1111" s="626">
        <f t="shared" si="487"/>
        <v>0</v>
      </c>
      <c r="BA1111" s="627" t="str">
        <f t="shared" si="488"/>
        <v/>
      </c>
      <c r="BB1111" s="627">
        <f t="shared" si="489"/>
        <v>0</v>
      </c>
      <c r="BC1111" s="690" t="str">
        <f t="shared" si="490"/>
        <v/>
      </c>
    </row>
    <row r="1112" spans="1:55">
      <c r="A1112" s="381">
        <v>1056</v>
      </c>
      <c r="B1112" s="117"/>
      <c r="C1112" s="288"/>
      <c r="D1112" s="289"/>
      <c r="E1112" s="289"/>
      <c r="F1112" s="290"/>
      <c r="G1112" s="292"/>
      <c r="H1112" s="116"/>
      <c r="I1112" s="292"/>
      <c r="J1112" s="116"/>
      <c r="K1112" s="370" t="str">
        <f t="shared" si="481"/>
        <v/>
      </c>
      <c r="L1112" s="370">
        <f t="shared" si="482"/>
        <v>0</v>
      </c>
      <c r="M1112" s="370">
        <f t="shared" si="483"/>
        <v>0</v>
      </c>
      <c r="N1112" s="371" t="str">
        <f t="shared" si="491"/>
        <v/>
      </c>
      <c r="O1112" s="371" t="str">
        <f t="shared" si="492"/>
        <v/>
      </c>
      <c r="P1112" s="371" t="str">
        <f t="shared" si="493"/>
        <v/>
      </c>
      <c r="Q1112" s="371" t="str">
        <f t="shared" si="494"/>
        <v/>
      </c>
      <c r="R1112" s="371" t="str">
        <f t="shared" si="495"/>
        <v/>
      </c>
      <c r="S1112" s="371" t="str">
        <f t="shared" si="496"/>
        <v/>
      </c>
      <c r="T1112" s="443" t="str">
        <f t="shared" si="484"/>
        <v/>
      </c>
      <c r="U1112" s="539"/>
      <c r="V1112" s="117"/>
      <c r="W1112" s="118"/>
      <c r="X1112" s="119"/>
      <c r="Y1112" s="120"/>
      <c r="Z1112" s="122"/>
      <c r="AA1112" s="121"/>
      <c r="AB1112" s="443" t="str">
        <f t="shared" si="485"/>
        <v/>
      </c>
      <c r="AC1112" s="734" t="str">
        <f t="shared" si="486"/>
        <v/>
      </c>
      <c r="AD1112" s="372"/>
      <c r="AE1112" s="485"/>
      <c r="AF1112" s="373" t="str">
        <f t="shared" si="497"/>
        <v/>
      </c>
      <c r="AG1112" s="373" t="str">
        <f t="shared" si="498"/>
        <v/>
      </c>
      <c r="AH1112" s="374" t="str">
        <f t="shared" si="499"/>
        <v/>
      </c>
      <c r="AI1112" s="375" t="str">
        <f t="shared" si="500"/>
        <v/>
      </c>
      <c r="AJ1112" s="375" t="str">
        <f t="shared" si="501"/>
        <v/>
      </c>
      <c r="AK1112" s="375" t="str">
        <f t="shared" si="502"/>
        <v/>
      </c>
      <c r="AL1112" s="375" t="str">
        <f t="shared" si="503"/>
        <v/>
      </c>
      <c r="AM1112" s="375" t="str">
        <f t="shared" si="504"/>
        <v/>
      </c>
      <c r="AN1112" s="376" t="str">
        <f>IF(AF1112="","",IF(OR(AH1112="",AH1112="-"),"－",IF(OR(AM1112=8,AM1112=9),"",IF(OR(AJ1112=3,AJ1112=4,AJ1112=5,AJ1112=6),VLOOKUP(AH1112,INDEX((係数_バス貨物_ガソリン,係数_バス貨物_CNG,係数_バス貨物_軽油,係数_バス貨物_メタノール,係数_バス貨物_LPG),MATCH(AL1112,【参考】排出ガスレベル!$AI$4:$AI$671,1),1,AR1112):INDEX((係数_バス貨物_ガソリン,係数_バス貨物_CNG,係数_バス貨物_軽油,係数_バス貨物_メタノール,係数_バス貨物_LPG),MATCH(AL1112+1,【参考】排出ガスレベル!$AI$4:$AI$671,1)-1,5,AR1112),2,FALSE),IF(OR(AJ1112=1,AJ1112=2),VLOOKUP(AH1112,INDEX((係数_乗用_ガソリン,係数_乗用_CNG,係数_乗用_軽油,係数_乗用_メタノール,係数_乗用_LPG),1,1,AR1112):INDEX((係数_乗用_ガソリン,係数_乗用_CNG,係数_乗用_軽油,係数_乗用_メタノール,係数_乗用_LPG),125,5,AR1112),2,FALSE))))))</f>
        <v/>
      </c>
      <c r="AO1112" s="376" t="str">
        <f>IF(T1112="","",IF(OR(AH1112="",AH1112="-"),"－",IF(OR(AM1112=8,AM1112=9),"",IF(OR(AJ1112=3,AJ1112=4,AJ1112=5,AJ1112=6),VLOOKUP(AH1112,INDEX((係数_バス貨物_ガソリン,係数_バス貨物_CNG,係数_バス貨物_軽油,係数_バス貨物_メタノール,係数_バス貨物_LPG),MATCH(AL1112,【参考】排出ガスレベル!$AI$4:$AI$671,1),1,AR1112):INDEX((係数_バス貨物_ガソリン,係数_バス貨物_CNG,係数_バス貨物_軽油,係数_バス貨物_メタノール,係数_バス貨物_LPG),MATCH(AL1112+1,【参考】排出ガスレベル!$AI$4:$AI$671,1)-1,5,AR1112),3,FALSE),IF(OR(AJ1112=1,AJ1112=2),VLOOKUP(AH1112,INDEX((係数_乗用_ガソリン,係数_乗用_CNG,係数_乗用_軽油,係数_乗用_メタノール,係数_乗用_LPG),1,1,AR1112):INDEX((係数_乗用_ガソリン,係数_乗用_CNG,係数_乗用_軽油,係数_乗用_メタノール,係数_乗用_LPG),125,5,AR1112),3,FALSE))))))</f>
        <v/>
      </c>
      <c r="AP1112" s="375" t="str">
        <f t="shared" si="505"/>
        <v/>
      </c>
      <c r="AQ1112" s="444" t="str">
        <f t="shared" si="506"/>
        <v/>
      </c>
      <c r="AR1112" s="375" t="str">
        <f t="shared" si="509"/>
        <v/>
      </c>
      <c r="AS1112" s="377" t="str">
        <f t="shared" si="507"/>
        <v/>
      </c>
      <c r="AT1112" s="378" t="str">
        <f t="shared" si="508"/>
        <v/>
      </c>
      <c r="AX1112" s="625" t="b">
        <f t="shared" si="510"/>
        <v>0</v>
      </c>
      <c r="AY1112" s="7" t="str">
        <f t="shared" si="511"/>
        <v>FALSEFALSEFALSE</v>
      </c>
      <c r="AZ1112" s="626">
        <f t="shared" si="487"/>
        <v>0</v>
      </c>
      <c r="BA1112" s="627" t="str">
        <f t="shared" si="488"/>
        <v/>
      </c>
      <c r="BB1112" s="627">
        <f t="shared" si="489"/>
        <v>0</v>
      </c>
      <c r="BC1112" s="690" t="str">
        <f t="shared" si="490"/>
        <v/>
      </c>
    </row>
    <row r="1113" spans="1:55">
      <c r="A1113" s="381">
        <v>1057</v>
      </c>
      <c r="B1113" s="117"/>
      <c r="C1113" s="288"/>
      <c r="D1113" s="289"/>
      <c r="E1113" s="289"/>
      <c r="F1113" s="290"/>
      <c r="G1113" s="292"/>
      <c r="H1113" s="116"/>
      <c r="I1113" s="292"/>
      <c r="J1113" s="116"/>
      <c r="K1113" s="370" t="str">
        <f t="shared" si="481"/>
        <v/>
      </c>
      <c r="L1113" s="370">
        <f t="shared" si="482"/>
        <v>0</v>
      </c>
      <c r="M1113" s="370">
        <f t="shared" si="483"/>
        <v>0</v>
      </c>
      <c r="N1113" s="371" t="str">
        <f t="shared" si="491"/>
        <v/>
      </c>
      <c r="O1113" s="371" t="str">
        <f t="shared" si="492"/>
        <v/>
      </c>
      <c r="P1113" s="371" t="str">
        <f t="shared" si="493"/>
        <v/>
      </c>
      <c r="Q1113" s="371" t="str">
        <f t="shared" si="494"/>
        <v/>
      </c>
      <c r="R1113" s="371" t="str">
        <f t="shared" si="495"/>
        <v/>
      </c>
      <c r="S1113" s="371" t="str">
        <f t="shared" si="496"/>
        <v/>
      </c>
      <c r="T1113" s="443" t="str">
        <f t="shared" si="484"/>
        <v/>
      </c>
      <c r="U1113" s="539"/>
      <c r="V1113" s="117"/>
      <c r="W1113" s="118"/>
      <c r="X1113" s="119"/>
      <c r="Y1113" s="120"/>
      <c r="Z1113" s="122"/>
      <c r="AA1113" s="121"/>
      <c r="AB1113" s="443" t="str">
        <f t="shared" si="485"/>
        <v/>
      </c>
      <c r="AC1113" s="734" t="str">
        <f t="shared" si="486"/>
        <v/>
      </c>
      <c r="AD1113" s="372"/>
      <c r="AE1113" s="485"/>
      <c r="AF1113" s="373" t="str">
        <f t="shared" si="497"/>
        <v/>
      </c>
      <c r="AG1113" s="373" t="str">
        <f t="shared" si="498"/>
        <v/>
      </c>
      <c r="AH1113" s="374" t="str">
        <f t="shared" si="499"/>
        <v/>
      </c>
      <c r="AI1113" s="375" t="str">
        <f t="shared" si="500"/>
        <v/>
      </c>
      <c r="AJ1113" s="375" t="str">
        <f t="shared" si="501"/>
        <v/>
      </c>
      <c r="AK1113" s="375" t="str">
        <f t="shared" si="502"/>
        <v/>
      </c>
      <c r="AL1113" s="375" t="str">
        <f t="shared" si="503"/>
        <v/>
      </c>
      <c r="AM1113" s="375" t="str">
        <f t="shared" si="504"/>
        <v/>
      </c>
      <c r="AN1113" s="376" t="str">
        <f>IF(AF1113="","",IF(OR(AH1113="",AH1113="-"),"－",IF(OR(AM1113=8,AM1113=9),"",IF(OR(AJ1113=3,AJ1113=4,AJ1113=5,AJ1113=6),VLOOKUP(AH1113,INDEX((係数_バス貨物_ガソリン,係数_バス貨物_CNG,係数_バス貨物_軽油,係数_バス貨物_メタノール,係数_バス貨物_LPG),MATCH(AL1113,【参考】排出ガスレベル!$AI$4:$AI$671,1),1,AR1113):INDEX((係数_バス貨物_ガソリン,係数_バス貨物_CNG,係数_バス貨物_軽油,係数_バス貨物_メタノール,係数_バス貨物_LPG),MATCH(AL1113+1,【参考】排出ガスレベル!$AI$4:$AI$671,1)-1,5,AR1113),2,FALSE),IF(OR(AJ1113=1,AJ1113=2),VLOOKUP(AH1113,INDEX((係数_乗用_ガソリン,係数_乗用_CNG,係数_乗用_軽油,係数_乗用_メタノール,係数_乗用_LPG),1,1,AR1113):INDEX((係数_乗用_ガソリン,係数_乗用_CNG,係数_乗用_軽油,係数_乗用_メタノール,係数_乗用_LPG),125,5,AR1113),2,FALSE))))))</f>
        <v/>
      </c>
      <c r="AO1113" s="376" t="str">
        <f>IF(T1113="","",IF(OR(AH1113="",AH1113="-"),"－",IF(OR(AM1113=8,AM1113=9),"",IF(OR(AJ1113=3,AJ1113=4,AJ1113=5,AJ1113=6),VLOOKUP(AH1113,INDEX((係数_バス貨物_ガソリン,係数_バス貨物_CNG,係数_バス貨物_軽油,係数_バス貨物_メタノール,係数_バス貨物_LPG),MATCH(AL1113,【参考】排出ガスレベル!$AI$4:$AI$671,1),1,AR1113):INDEX((係数_バス貨物_ガソリン,係数_バス貨物_CNG,係数_バス貨物_軽油,係数_バス貨物_メタノール,係数_バス貨物_LPG),MATCH(AL1113+1,【参考】排出ガスレベル!$AI$4:$AI$671,1)-1,5,AR1113),3,FALSE),IF(OR(AJ1113=1,AJ1113=2),VLOOKUP(AH1113,INDEX((係数_乗用_ガソリン,係数_乗用_CNG,係数_乗用_軽油,係数_乗用_メタノール,係数_乗用_LPG),1,1,AR1113):INDEX((係数_乗用_ガソリン,係数_乗用_CNG,係数_乗用_軽油,係数_乗用_メタノール,係数_乗用_LPG),125,5,AR1113),3,FALSE))))))</f>
        <v/>
      </c>
      <c r="AP1113" s="375" t="str">
        <f t="shared" si="505"/>
        <v/>
      </c>
      <c r="AQ1113" s="444" t="str">
        <f t="shared" si="506"/>
        <v/>
      </c>
      <c r="AR1113" s="375" t="str">
        <f t="shared" si="509"/>
        <v/>
      </c>
      <c r="AS1113" s="377" t="str">
        <f t="shared" si="507"/>
        <v/>
      </c>
      <c r="AT1113" s="378" t="str">
        <f t="shared" si="508"/>
        <v/>
      </c>
      <c r="AX1113" s="625" t="b">
        <f t="shared" si="510"/>
        <v>0</v>
      </c>
      <c r="AY1113" s="7" t="str">
        <f t="shared" si="511"/>
        <v>FALSEFALSEFALSE</v>
      </c>
      <c r="AZ1113" s="626">
        <f t="shared" si="487"/>
        <v>0</v>
      </c>
      <c r="BA1113" s="627" t="str">
        <f t="shared" si="488"/>
        <v/>
      </c>
      <c r="BB1113" s="627">
        <f t="shared" si="489"/>
        <v>0</v>
      </c>
      <c r="BC1113" s="690" t="str">
        <f t="shared" si="490"/>
        <v/>
      </c>
    </row>
    <row r="1114" spans="1:55">
      <c r="A1114" s="381">
        <v>1058</v>
      </c>
      <c r="B1114" s="117"/>
      <c r="C1114" s="288"/>
      <c r="D1114" s="289"/>
      <c r="E1114" s="289"/>
      <c r="F1114" s="290"/>
      <c r="G1114" s="292"/>
      <c r="H1114" s="116"/>
      <c r="I1114" s="292"/>
      <c r="J1114" s="116"/>
      <c r="K1114" s="370" t="str">
        <f t="shared" si="481"/>
        <v/>
      </c>
      <c r="L1114" s="370">
        <f t="shared" si="482"/>
        <v>0</v>
      </c>
      <c r="M1114" s="370">
        <f t="shared" si="483"/>
        <v>0</v>
      </c>
      <c r="N1114" s="371" t="str">
        <f t="shared" si="491"/>
        <v/>
      </c>
      <c r="O1114" s="371" t="str">
        <f t="shared" si="492"/>
        <v/>
      </c>
      <c r="P1114" s="371" t="str">
        <f t="shared" si="493"/>
        <v/>
      </c>
      <c r="Q1114" s="371" t="str">
        <f t="shared" si="494"/>
        <v/>
      </c>
      <c r="R1114" s="371" t="str">
        <f t="shared" si="495"/>
        <v/>
      </c>
      <c r="S1114" s="371" t="str">
        <f t="shared" si="496"/>
        <v/>
      </c>
      <c r="T1114" s="443" t="str">
        <f t="shared" si="484"/>
        <v/>
      </c>
      <c r="U1114" s="539"/>
      <c r="V1114" s="117"/>
      <c r="W1114" s="118"/>
      <c r="X1114" s="119"/>
      <c r="Y1114" s="120"/>
      <c r="Z1114" s="122"/>
      <c r="AA1114" s="121"/>
      <c r="AB1114" s="443" t="str">
        <f t="shared" si="485"/>
        <v/>
      </c>
      <c r="AC1114" s="734" t="str">
        <f t="shared" si="486"/>
        <v/>
      </c>
      <c r="AD1114" s="372"/>
      <c r="AE1114" s="485"/>
      <c r="AF1114" s="373" t="str">
        <f t="shared" si="497"/>
        <v/>
      </c>
      <c r="AG1114" s="373" t="str">
        <f t="shared" si="498"/>
        <v/>
      </c>
      <c r="AH1114" s="374" t="str">
        <f t="shared" si="499"/>
        <v/>
      </c>
      <c r="AI1114" s="375" t="str">
        <f t="shared" si="500"/>
        <v/>
      </c>
      <c r="AJ1114" s="375" t="str">
        <f t="shared" si="501"/>
        <v/>
      </c>
      <c r="AK1114" s="375" t="str">
        <f t="shared" si="502"/>
        <v/>
      </c>
      <c r="AL1114" s="375" t="str">
        <f t="shared" si="503"/>
        <v/>
      </c>
      <c r="AM1114" s="375" t="str">
        <f t="shared" si="504"/>
        <v/>
      </c>
      <c r="AN1114" s="376" t="str">
        <f>IF(AF1114="","",IF(OR(AH1114="",AH1114="-"),"－",IF(OR(AM1114=8,AM1114=9),"",IF(OR(AJ1114=3,AJ1114=4,AJ1114=5,AJ1114=6),VLOOKUP(AH1114,INDEX((係数_バス貨物_ガソリン,係数_バス貨物_CNG,係数_バス貨物_軽油,係数_バス貨物_メタノール,係数_バス貨物_LPG),MATCH(AL1114,【参考】排出ガスレベル!$AI$4:$AI$671,1),1,AR1114):INDEX((係数_バス貨物_ガソリン,係数_バス貨物_CNG,係数_バス貨物_軽油,係数_バス貨物_メタノール,係数_バス貨物_LPG),MATCH(AL1114+1,【参考】排出ガスレベル!$AI$4:$AI$671,1)-1,5,AR1114),2,FALSE),IF(OR(AJ1114=1,AJ1114=2),VLOOKUP(AH1114,INDEX((係数_乗用_ガソリン,係数_乗用_CNG,係数_乗用_軽油,係数_乗用_メタノール,係数_乗用_LPG),1,1,AR1114):INDEX((係数_乗用_ガソリン,係数_乗用_CNG,係数_乗用_軽油,係数_乗用_メタノール,係数_乗用_LPG),125,5,AR1114),2,FALSE))))))</f>
        <v/>
      </c>
      <c r="AO1114" s="376" t="str">
        <f>IF(T1114="","",IF(OR(AH1114="",AH1114="-"),"－",IF(OR(AM1114=8,AM1114=9),"",IF(OR(AJ1114=3,AJ1114=4,AJ1114=5,AJ1114=6),VLOOKUP(AH1114,INDEX((係数_バス貨物_ガソリン,係数_バス貨物_CNG,係数_バス貨物_軽油,係数_バス貨物_メタノール,係数_バス貨物_LPG),MATCH(AL1114,【参考】排出ガスレベル!$AI$4:$AI$671,1),1,AR1114):INDEX((係数_バス貨物_ガソリン,係数_バス貨物_CNG,係数_バス貨物_軽油,係数_バス貨物_メタノール,係数_バス貨物_LPG),MATCH(AL1114+1,【参考】排出ガスレベル!$AI$4:$AI$671,1)-1,5,AR1114),3,FALSE),IF(OR(AJ1114=1,AJ1114=2),VLOOKUP(AH1114,INDEX((係数_乗用_ガソリン,係数_乗用_CNG,係数_乗用_軽油,係数_乗用_メタノール,係数_乗用_LPG),1,1,AR1114):INDEX((係数_乗用_ガソリン,係数_乗用_CNG,係数_乗用_軽油,係数_乗用_メタノール,係数_乗用_LPG),125,5,AR1114),3,FALSE))))))</f>
        <v/>
      </c>
      <c r="AP1114" s="375" t="str">
        <f t="shared" si="505"/>
        <v/>
      </c>
      <c r="AQ1114" s="444" t="str">
        <f t="shared" si="506"/>
        <v/>
      </c>
      <c r="AR1114" s="375" t="str">
        <f t="shared" si="509"/>
        <v/>
      </c>
      <c r="AS1114" s="377" t="str">
        <f t="shared" si="507"/>
        <v/>
      </c>
      <c r="AT1114" s="378" t="str">
        <f t="shared" si="508"/>
        <v/>
      </c>
      <c r="AX1114" s="625" t="b">
        <f t="shared" si="510"/>
        <v>0</v>
      </c>
      <c r="AY1114" s="7" t="str">
        <f t="shared" si="511"/>
        <v>FALSEFALSEFALSE</v>
      </c>
      <c r="AZ1114" s="626">
        <f t="shared" si="487"/>
        <v>0</v>
      </c>
      <c r="BA1114" s="627" t="str">
        <f t="shared" si="488"/>
        <v/>
      </c>
      <c r="BB1114" s="627">
        <f t="shared" si="489"/>
        <v>0</v>
      </c>
      <c r="BC1114" s="690" t="str">
        <f t="shared" si="490"/>
        <v/>
      </c>
    </row>
    <row r="1115" spans="1:55">
      <c r="A1115" s="381">
        <v>1059</v>
      </c>
      <c r="B1115" s="117"/>
      <c r="C1115" s="288"/>
      <c r="D1115" s="289"/>
      <c r="E1115" s="289"/>
      <c r="F1115" s="290"/>
      <c r="G1115" s="292"/>
      <c r="H1115" s="116"/>
      <c r="I1115" s="292"/>
      <c r="J1115" s="116"/>
      <c r="K1115" s="370" t="str">
        <f t="shared" si="481"/>
        <v/>
      </c>
      <c r="L1115" s="370">
        <f t="shared" si="482"/>
        <v>0</v>
      </c>
      <c r="M1115" s="370">
        <f t="shared" si="483"/>
        <v>0</v>
      </c>
      <c r="N1115" s="371" t="str">
        <f t="shared" si="491"/>
        <v/>
      </c>
      <c r="O1115" s="371" t="str">
        <f t="shared" si="492"/>
        <v/>
      </c>
      <c r="P1115" s="371" t="str">
        <f t="shared" si="493"/>
        <v/>
      </c>
      <c r="Q1115" s="371" t="str">
        <f t="shared" si="494"/>
        <v/>
      </c>
      <c r="R1115" s="371" t="str">
        <f t="shared" si="495"/>
        <v/>
      </c>
      <c r="S1115" s="371" t="str">
        <f t="shared" si="496"/>
        <v/>
      </c>
      <c r="T1115" s="443" t="str">
        <f t="shared" si="484"/>
        <v/>
      </c>
      <c r="U1115" s="539"/>
      <c r="V1115" s="117"/>
      <c r="W1115" s="118"/>
      <c r="X1115" s="119"/>
      <c r="Y1115" s="120"/>
      <c r="Z1115" s="122"/>
      <c r="AA1115" s="121"/>
      <c r="AB1115" s="443" t="str">
        <f t="shared" si="485"/>
        <v/>
      </c>
      <c r="AC1115" s="734" t="str">
        <f t="shared" si="486"/>
        <v/>
      </c>
      <c r="AD1115" s="372"/>
      <c r="AE1115" s="485"/>
      <c r="AF1115" s="373" t="str">
        <f t="shared" si="497"/>
        <v/>
      </c>
      <c r="AG1115" s="373" t="str">
        <f t="shared" si="498"/>
        <v/>
      </c>
      <c r="AH1115" s="374" t="str">
        <f t="shared" si="499"/>
        <v/>
      </c>
      <c r="AI1115" s="375" t="str">
        <f t="shared" si="500"/>
        <v/>
      </c>
      <c r="AJ1115" s="375" t="str">
        <f t="shared" si="501"/>
        <v/>
      </c>
      <c r="AK1115" s="375" t="str">
        <f t="shared" si="502"/>
        <v/>
      </c>
      <c r="AL1115" s="375" t="str">
        <f t="shared" si="503"/>
        <v/>
      </c>
      <c r="AM1115" s="375" t="str">
        <f t="shared" si="504"/>
        <v/>
      </c>
      <c r="AN1115" s="376" t="str">
        <f>IF(AF1115="","",IF(OR(AH1115="",AH1115="-"),"－",IF(OR(AM1115=8,AM1115=9),"",IF(OR(AJ1115=3,AJ1115=4,AJ1115=5,AJ1115=6),VLOOKUP(AH1115,INDEX((係数_バス貨物_ガソリン,係数_バス貨物_CNG,係数_バス貨物_軽油,係数_バス貨物_メタノール,係数_バス貨物_LPG),MATCH(AL1115,【参考】排出ガスレベル!$AI$4:$AI$671,1),1,AR1115):INDEX((係数_バス貨物_ガソリン,係数_バス貨物_CNG,係数_バス貨物_軽油,係数_バス貨物_メタノール,係数_バス貨物_LPG),MATCH(AL1115+1,【参考】排出ガスレベル!$AI$4:$AI$671,1)-1,5,AR1115),2,FALSE),IF(OR(AJ1115=1,AJ1115=2),VLOOKUP(AH1115,INDEX((係数_乗用_ガソリン,係数_乗用_CNG,係数_乗用_軽油,係数_乗用_メタノール,係数_乗用_LPG),1,1,AR1115):INDEX((係数_乗用_ガソリン,係数_乗用_CNG,係数_乗用_軽油,係数_乗用_メタノール,係数_乗用_LPG),125,5,AR1115),2,FALSE))))))</f>
        <v/>
      </c>
      <c r="AO1115" s="376" t="str">
        <f>IF(T1115="","",IF(OR(AH1115="",AH1115="-"),"－",IF(OR(AM1115=8,AM1115=9),"",IF(OR(AJ1115=3,AJ1115=4,AJ1115=5,AJ1115=6),VLOOKUP(AH1115,INDEX((係数_バス貨物_ガソリン,係数_バス貨物_CNG,係数_バス貨物_軽油,係数_バス貨物_メタノール,係数_バス貨物_LPG),MATCH(AL1115,【参考】排出ガスレベル!$AI$4:$AI$671,1),1,AR1115):INDEX((係数_バス貨物_ガソリン,係数_バス貨物_CNG,係数_バス貨物_軽油,係数_バス貨物_メタノール,係数_バス貨物_LPG),MATCH(AL1115+1,【参考】排出ガスレベル!$AI$4:$AI$671,1)-1,5,AR1115),3,FALSE),IF(OR(AJ1115=1,AJ1115=2),VLOOKUP(AH1115,INDEX((係数_乗用_ガソリン,係数_乗用_CNG,係数_乗用_軽油,係数_乗用_メタノール,係数_乗用_LPG),1,1,AR1115):INDEX((係数_乗用_ガソリン,係数_乗用_CNG,係数_乗用_軽油,係数_乗用_メタノール,係数_乗用_LPG),125,5,AR1115),3,FALSE))))))</f>
        <v/>
      </c>
      <c r="AP1115" s="375" t="str">
        <f t="shared" si="505"/>
        <v/>
      </c>
      <c r="AQ1115" s="444" t="str">
        <f t="shared" si="506"/>
        <v/>
      </c>
      <c r="AR1115" s="375" t="str">
        <f t="shared" si="509"/>
        <v/>
      </c>
      <c r="AS1115" s="377" t="str">
        <f t="shared" si="507"/>
        <v/>
      </c>
      <c r="AT1115" s="378" t="str">
        <f t="shared" si="508"/>
        <v/>
      </c>
      <c r="AX1115" s="625" t="b">
        <f t="shared" si="510"/>
        <v>0</v>
      </c>
      <c r="AY1115" s="7" t="str">
        <f t="shared" si="511"/>
        <v>FALSEFALSEFALSE</v>
      </c>
      <c r="AZ1115" s="626">
        <f t="shared" si="487"/>
        <v>0</v>
      </c>
      <c r="BA1115" s="627" t="str">
        <f t="shared" si="488"/>
        <v/>
      </c>
      <c r="BB1115" s="627">
        <f t="shared" si="489"/>
        <v>0</v>
      </c>
      <c r="BC1115" s="690" t="str">
        <f t="shared" si="490"/>
        <v/>
      </c>
    </row>
    <row r="1116" spans="1:55">
      <c r="A1116" s="381">
        <v>1060</v>
      </c>
      <c r="B1116" s="117"/>
      <c r="C1116" s="288"/>
      <c r="D1116" s="289"/>
      <c r="E1116" s="289"/>
      <c r="F1116" s="290"/>
      <c r="G1116" s="292"/>
      <c r="H1116" s="116"/>
      <c r="I1116" s="292"/>
      <c r="J1116" s="116"/>
      <c r="K1116" s="370" t="str">
        <f t="shared" si="481"/>
        <v/>
      </c>
      <c r="L1116" s="370">
        <f t="shared" si="482"/>
        <v>0</v>
      </c>
      <c r="M1116" s="370">
        <f t="shared" si="483"/>
        <v>0</v>
      </c>
      <c r="N1116" s="371" t="str">
        <f t="shared" si="491"/>
        <v/>
      </c>
      <c r="O1116" s="371" t="str">
        <f t="shared" si="492"/>
        <v/>
      </c>
      <c r="P1116" s="371" t="str">
        <f t="shared" si="493"/>
        <v/>
      </c>
      <c r="Q1116" s="371" t="str">
        <f t="shared" si="494"/>
        <v/>
      </c>
      <c r="R1116" s="371" t="str">
        <f t="shared" si="495"/>
        <v/>
      </c>
      <c r="S1116" s="371" t="str">
        <f t="shared" si="496"/>
        <v/>
      </c>
      <c r="T1116" s="443" t="str">
        <f t="shared" si="484"/>
        <v/>
      </c>
      <c r="U1116" s="539"/>
      <c r="V1116" s="117"/>
      <c r="W1116" s="118"/>
      <c r="X1116" s="119"/>
      <c r="Y1116" s="120"/>
      <c r="Z1116" s="122"/>
      <c r="AA1116" s="121"/>
      <c r="AB1116" s="443" t="str">
        <f t="shared" si="485"/>
        <v/>
      </c>
      <c r="AC1116" s="734" t="str">
        <f t="shared" si="486"/>
        <v/>
      </c>
      <c r="AD1116" s="372"/>
      <c r="AE1116" s="485"/>
      <c r="AF1116" s="373" t="str">
        <f t="shared" si="497"/>
        <v/>
      </c>
      <c r="AG1116" s="373" t="str">
        <f t="shared" si="498"/>
        <v/>
      </c>
      <c r="AH1116" s="374" t="str">
        <f t="shared" si="499"/>
        <v/>
      </c>
      <c r="AI1116" s="375" t="str">
        <f t="shared" si="500"/>
        <v/>
      </c>
      <c r="AJ1116" s="375" t="str">
        <f t="shared" si="501"/>
        <v/>
      </c>
      <c r="AK1116" s="375" t="str">
        <f t="shared" si="502"/>
        <v/>
      </c>
      <c r="AL1116" s="375" t="str">
        <f t="shared" si="503"/>
        <v/>
      </c>
      <c r="AM1116" s="375" t="str">
        <f t="shared" si="504"/>
        <v/>
      </c>
      <c r="AN1116" s="376" t="str">
        <f>IF(AF1116="","",IF(OR(AH1116="",AH1116="-"),"－",IF(OR(AM1116=8,AM1116=9),"",IF(OR(AJ1116=3,AJ1116=4,AJ1116=5,AJ1116=6),VLOOKUP(AH1116,INDEX((係数_バス貨物_ガソリン,係数_バス貨物_CNG,係数_バス貨物_軽油,係数_バス貨物_メタノール,係数_バス貨物_LPG),MATCH(AL1116,【参考】排出ガスレベル!$AI$4:$AI$671,1),1,AR1116):INDEX((係数_バス貨物_ガソリン,係数_バス貨物_CNG,係数_バス貨物_軽油,係数_バス貨物_メタノール,係数_バス貨物_LPG),MATCH(AL1116+1,【参考】排出ガスレベル!$AI$4:$AI$671,1)-1,5,AR1116),2,FALSE),IF(OR(AJ1116=1,AJ1116=2),VLOOKUP(AH1116,INDEX((係数_乗用_ガソリン,係数_乗用_CNG,係数_乗用_軽油,係数_乗用_メタノール,係数_乗用_LPG),1,1,AR1116):INDEX((係数_乗用_ガソリン,係数_乗用_CNG,係数_乗用_軽油,係数_乗用_メタノール,係数_乗用_LPG),125,5,AR1116),2,FALSE))))))</f>
        <v/>
      </c>
      <c r="AO1116" s="376" t="str">
        <f>IF(T1116="","",IF(OR(AH1116="",AH1116="-"),"－",IF(OR(AM1116=8,AM1116=9),"",IF(OR(AJ1116=3,AJ1116=4,AJ1116=5,AJ1116=6),VLOOKUP(AH1116,INDEX((係数_バス貨物_ガソリン,係数_バス貨物_CNG,係数_バス貨物_軽油,係数_バス貨物_メタノール,係数_バス貨物_LPG),MATCH(AL1116,【参考】排出ガスレベル!$AI$4:$AI$671,1),1,AR1116):INDEX((係数_バス貨物_ガソリン,係数_バス貨物_CNG,係数_バス貨物_軽油,係数_バス貨物_メタノール,係数_バス貨物_LPG),MATCH(AL1116+1,【参考】排出ガスレベル!$AI$4:$AI$671,1)-1,5,AR1116),3,FALSE),IF(OR(AJ1116=1,AJ1116=2),VLOOKUP(AH1116,INDEX((係数_乗用_ガソリン,係数_乗用_CNG,係数_乗用_軽油,係数_乗用_メタノール,係数_乗用_LPG),1,1,AR1116):INDEX((係数_乗用_ガソリン,係数_乗用_CNG,係数_乗用_軽油,係数_乗用_メタノール,係数_乗用_LPG),125,5,AR1116),3,FALSE))))))</f>
        <v/>
      </c>
      <c r="AP1116" s="375" t="str">
        <f t="shared" si="505"/>
        <v/>
      </c>
      <c r="AQ1116" s="444" t="str">
        <f t="shared" si="506"/>
        <v/>
      </c>
      <c r="AR1116" s="375" t="str">
        <f t="shared" si="509"/>
        <v/>
      </c>
      <c r="AS1116" s="377" t="str">
        <f t="shared" si="507"/>
        <v/>
      </c>
      <c r="AT1116" s="378" t="str">
        <f t="shared" si="508"/>
        <v/>
      </c>
      <c r="AX1116" s="625" t="b">
        <f t="shared" si="510"/>
        <v>0</v>
      </c>
      <c r="AY1116" s="7" t="str">
        <f t="shared" si="511"/>
        <v>FALSEFALSEFALSE</v>
      </c>
      <c r="AZ1116" s="626">
        <f t="shared" si="487"/>
        <v>0</v>
      </c>
      <c r="BA1116" s="627" t="str">
        <f t="shared" si="488"/>
        <v/>
      </c>
      <c r="BB1116" s="627">
        <f t="shared" si="489"/>
        <v>0</v>
      </c>
      <c r="BC1116" s="690" t="str">
        <f t="shared" si="490"/>
        <v/>
      </c>
    </row>
    <row r="1117" spans="1:55">
      <c r="A1117" s="381">
        <v>1061</v>
      </c>
      <c r="B1117" s="117"/>
      <c r="C1117" s="288"/>
      <c r="D1117" s="289"/>
      <c r="E1117" s="289"/>
      <c r="F1117" s="290"/>
      <c r="G1117" s="292"/>
      <c r="H1117" s="116"/>
      <c r="I1117" s="292"/>
      <c r="J1117" s="116"/>
      <c r="K1117" s="370" t="str">
        <f t="shared" si="481"/>
        <v/>
      </c>
      <c r="L1117" s="370">
        <f t="shared" si="482"/>
        <v>0</v>
      </c>
      <c r="M1117" s="370">
        <f t="shared" si="483"/>
        <v>0</v>
      </c>
      <c r="N1117" s="371" t="str">
        <f t="shared" si="491"/>
        <v/>
      </c>
      <c r="O1117" s="371" t="str">
        <f t="shared" si="492"/>
        <v/>
      </c>
      <c r="P1117" s="371" t="str">
        <f t="shared" si="493"/>
        <v/>
      </c>
      <c r="Q1117" s="371" t="str">
        <f t="shared" si="494"/>
        <v/>
      </c>
      <c r="R1117" s="371" t="str">
        <f t="shared" si="495"/>
        <v/>
      </c>
      <c r="S1117" s="371" t="str">
        <f t="shared" si="496"/>
        <v/>
      </c>
      <c r="T1117" s="443" t="str">
        <f t="shared" si="484"/>
        <v/>
      </c>
      <c r="U1117" s="539"/>
      <c r="V1117" s="117"/>
      <c r="W1117" s="118"/>
      <c r="X1117" s="119"/>
      <c r="Y1117" s="120"/>
      <c r="Z1117" s="122"/>
      <c r="AA1117" s="121"/>
      <c r="AB1117" s="443" t="str">
        <f t="shared" si="485"/>
        <v/>
      </c>
      <c r="AC1117" s="734" t="str">
        <f t="shared" si="486"/>
        <v/>
      </c>
      <c r="AD1117" s="372"/>
      <c r="AE1117" s="485"/>
      <c r="AF1117" s="373" t="str">
        <f t="shared" si="497"/>
        <v/>
      </c>
      <c r="AG1117" s="373" t="str">
        <f t="shared" si="498"/>
        <v/>
      </c>
      <c r="AH1117" s="374" t="str">
        <f t="shared" si="499"/>
        <v/>
      </c>
      <c r="AI1117" s="375" t="str">
        <f t="shared" si="500"/>
        <v/>
      </c>
      <c r="AJ1117" s="375" t="str">
        <f t="shared" si="501"/>
        <v/>
      </c>
      <c r="AK1117" s="375" t="str">
        <f t="shared" si="502"/>
        <v/>
      </c>
      <c r="AL1117" s="375" t="str">
        <f t="shared" si="503"/>
        <v/>
      </c>
      <c r="AM1117" s="375" t="str">
        <f t="shared" si="504"/>
        <v/>
      </c>
      <c r="AN1117" s="376" t="str">
        <f>IF(AF1117="","",IF(OR(AH1117="",AH1117="-"),"－",IF(OR(AM1117=8,AM1117=9),"",IF(OR(AJ1117=3,AJ1117=4,AJ1117=5,AJ1117=6),VLOOKUP(AH1117,INDEX((係数_バス貨物_ガソリン,係数_バス貨物_CNG,係数_バス貨物_軽油,係数_バス貨物_メタノール,係数_バス貨物_LPG),MATCH(AL1117,【参考】排出ガスレベル!$AI$4:$AI$671,1),1,AR1117):INDEX((係数_バス貨物_ガソリン,係数_バス貨物_CNG,係数_バス貨物_軽油,係数_バス貨物_メタノール,係数_バス貨物_LPG),MATCH(AL1117+1,【参考】排出ガスレベル!$AI$4:$AI$671,1)-1,5,AR1117),2,FALSE),IF(OR(AJ1117=1,AJ1117=2),VLOOKUP(AH1117,INDEX((係数_乗用_ガソリン,係数_乗用_CNG,係数_乗用_軽油,係数_乗用_メタノール,係数_乗用_LPG),1,1,AR1117):INDEX((係数_乗用_ガソリン,係数_乗用_CNG,係数_乗用_軽油,係数_乗用_メタノール,係数_乗用_LPG),125,5,AR1117),2,FALSE))))))</f>
        <v/>
      </c>
      <c r="AO1117" s="376" t="str">
        <f>IF(T1117="","",IF(OR(AH1117="",AH1117="-"),"－",IF(OR(AM1117=8,AM1117=9),"",IF(OR(AJ1117=3,AJ1117=4,AJ1117=5,AJ1117=6),VLOOKUP(AH1117,INDEX((係数_バス貨物_ガソリン,係数_バス貨物_CNG,係数_バス貨物_軽油,係数_バス貨物_メタノール,係数_バス貨物_LPG),MATCH(AL1117,【参考】排出ガスレベル!$AI$4:$AI$671,1),1,AR1117):INDEX((係数_バス貨物_ガソリン,係数_バス貨物_CNG,係数_バス貨物_軽油,係数_バス貨物_メタノール,係数_バス貨物_LPG),MATCH(AL1117+1,【参考】排出ガスレベル!$AI$4:$AI$671,1)-1,5,AR1117),3,FALSE),IF(OR(AJ1117=1,AJ1117=2),VLOOKUP(AH1117,INDEX((係数_乗用_ガソリン,係数_乗用_CNG,係数_乗用_軽油,係数_乗用_メタノール,係数_乗用_LPG),1,1,AR1117):INDEX((係数_乗用_ガソリン,係数_乗用_CNG,係数_乗用_軽油,係数_乗用_メタノール,係数_乗用_LPG),125,5,AR1117),3,FALSE))))))</f>
        <v/>
      </c>
      <c r="AP1117" s="375" t="str">
        <f t="shared" si="505"/>
        <v/>
      </c>
      <c r="AQ1117" s="444" t="str">
        <f t="shared" si="506"/>
        <v/>
      </c>
      <c r="AR1117" s="375" t="str">
        <f t="shared" si="509"/>
        <v/>
      </c>
      <c r="AS1117" s="377" t="str">
        <f t="shared" si="507"/>
        <v/>
      </c>
      <c r="AT1117" s="378" t="str">
        <f t="shared" si="508"/>
        <v/>
      </c>
      <c r="AX1117" s="625" t="b">
        <f t="shared" si="510"/>
        <v>0</v>
      </c>
      <c r="AY1117" s="7" t="str">
        <f t="shared" si="511"/>
        <v>FALSEFALSEFALSE</v>
      </c>
      <c r="AZ1117" s="626">
        <f t="shared" si="487"/>
        <v>0</v>
      </c>
      <c r="BA1117" s="627" t="str">
        <f t="shared" si="488"/>
        <v/>
      </c>
      <c r="BB1117" s="627">
        <f t="shared" si="489"/>
        <v>0</v>
      </c>
      <c r="BC1117" s="690" t="str">
        <f t="shared" si="490"/>
        <v/>
      </c>
    </row>
    <row r="1118" spans="1:55">
      <c r="A1118" s="381">
        <v>1062</v>
      </c>
      <c r="B1118" s="117"/>
      <c r="C1118" s="288"/>
      <c r="D1118" s="289"/>
      <c r="E1118" s="289"/>
      <c r="F1118" s="290"/>
      <c r="G1118" s="292"/>
      <c r="H1118" s="116"/>
      <c r="I1118" s="292"/>
      <c r="J1118" s="116"/>
      <c r="K1118" s="370" t="str">
        <f t="shared" si="481"/>
        <v/>
      </c>
      <c r="L1118" s="370">
        <f t="shared" si="482"/>
        <v>0</v>
      </c>
      <c r="M1118" s="370">
        <f t="shared" si="483"/>
        <v>0</v>
      </c>
      <c r="N1118" s="371" t="str">
        <f t="shared" si="491"/>
        <v/>
      </c>
      <c r="O1118" s="371" t="str">
        <f t="shared" si="492"/>
        <v/>
      </c>
      <c r="P1118" s="371" t="str">
        <f t="shared" si="493"/>
        <v/>
      </c>
      <c r="Q1118" s="371" t="str">
        <f t="shared" si="494"/>
        <v/>
      </c>
      <c r="R1118" s="371" t="str">
        <f t="shared" si="495"/>
        <v/>
      </c>
      <c r="S1118" s="371" t="str">
        <f t="shared" si="496"/>
        <v/>
      </c>
      <c r="T1118" s="443" t="str">
        <f t="shared" si="484"/>
        <v/>
      </c>
      <c r="U1118" s="539"/>
      <c r="V1118" s="117"/>
      <c r="W1118" s="118"/>
      <c r="X1118" s="119"/>
      <c r="Y1118" s="120"/>
      <c r="Z1118" s="122"/>
      <c r="AA1118" s="121"/>
      <c r="AB1118" s="443" t="str">
        <f t="shared" si="485"/>
        <v/>
      </c>
      <c r="AC1118" s="734" t="str">
        <f t="shared" si="486"/>
        <v/>
      </c>
      <c r="AD1118" s="372"/>
      <c r="AE1118" s="485"/>
      <c r="AF1118" s="373" t="str">
        <f t="shared" si="497"/>
        <v/>
      </c>
      <c r="AG1118" s="373" t="str">
        <f t="shared" si="498"/>
        <v/>
      </c>
      <c r="AH1118" s="374" t="str">
        <f t="shared" si="499"/>
        <v/>
      </c>
      <c r="AI1118" s="375" t="str">
        <f t="shared" si="500"/>
        <v/>
      </c>
      <c r="AJ1118" s="375" t="str">
        <f t="shared" si="501"/>
        <v/>
      </c>
      <c r="AK1118" s="375" t="str">
        <f t="shared" si="502"/>
        <v/>
      </c>
      <c r="AL1118" s="375" t="str">
        <f t="shared" si="503"/>
        <v/>
      </c>
      <c r="AM1118" s="375" t="str">
        <f t="shared" si="504"/>
        <v/>
      </c>
      <c r="AN1118" s="376" t="str">
        <f>IF(AF1118="","",IF(OR(AH1118="",AH1118="-"),"－",IF(OR(AM1118=8,AM1118=9),"",IF(OR(AJ1118=3,AJ1118=4,AJ1118=5,AJ1118=6),VLOOKUP(AH1118,INDEX((係数_バス貨物_ガソリン,係数_バス貨物_CNG,係数_バス貨物_軽油,係数_バス貨物_メタノール,係数_バス貨物_LPG),MATCH(AL1118,【参考】排出ガスレベル!$AI$4:$AI$671,1),1,AR1118):INDEX((係数_バス貨物_ガソリン,係数_バス貨物_CNG,係数_バス貨物_軽油,係数_バス貨物_メタノール,係数_バス貨物_LPG),MATCH(AL1118+1,【参考】排出ガスレベル!$AI$4:$AI$671,1)-1,5,AR1118),2,FALSE),IF(OR(AJ1118=1,AJ1118=2),VLOOKUP(AH1118,INDEX((係数_乗用_ガソリン,係数_乗用_CNG,係数_乗用_軽油,係数_乗用_メタノール,係数_乗用_LPG),1,1,AR1118):INDEX((係数_乗用_ガソリン,係数_乗用_CNG,係数_乗用_軽油,係数_乗用_メタノール,係数_乗用_LPG),125,5,AR1118),2,FALSE))))))</f>
        <v/>
      </c>
      <c r="AO1118" s="376" t="str">
        <f>IF(T1118="","",IF(OR(AH1118="",AH1118="-"),"－",IF(OR(AM1118=8,AM1118=9),"",IF(OR(AJ1118=3,AJ1118=4,AJ1118=5,AJ1118=6),VLOOKUP(AH1118,INDEX((係数_バス貨物_ガソリン,係数_バス貨物_CNG,係数_バス貨物_軽油,係数_バス貨物_メタノール,係数_バス貨物_LPG),MATCH(AL1118,【参考】排出ガスレベル!$AI$4:$AI$671,1),1,AR1118):INDEX((係数_バス貨物_ガソリン,係数_バス貨物_CNG,係数_バス貨物_軽油,係数_バス貨物_メタノール,係数_バス貨物_LPG),MATCH(AL1118+1,【参考】排出ガスレベル!$AI$4:$AI$671,1)-1,5,AR1118),3,FALSE),IF(OR(AJ1118=1,AJ1118=2),VLOOKUP(AH1118,INDEX((係数_乗用_ガソリン,係数_乗用_CNG,係数_乗用_軽油,係数_乗用_メタノール,係数_乗用_LPG),1,1,AR1118):INDEX((係数_乗用_ガソリン,係数_乗用_CNG,係数_乗用_軽油,係数_乗用_メタノール,係数_乗用_LPG),125,5,AR1118),3,FALSE))))))</f>
        <v/>
      </c>
      <c r="AP1118" s="375" t="str">
        <f t="shared" si="505"/>
        <v/>
      </c>
      <c r="AQ1118" s="444" t="str">
        <f t="shared" si="506"/>
        <v/>
      </c>
      <c r="AR1118" s="375" t="str">
        <f t="shared" si="509"/>
        <v/>
      </c>
      <c r="AS1118" s="377" t="str">
        <f t="shared" si="507"/>
        <v/>
      </c>
      <c r="AT1118" s="378" t="str">
        <f t="shared" si="508"/>
        <v/>
      </c>
      <c r="AX1118" s="625" t="b">
        <f t="shared" si="510"/>
        <v>0</v>
      </c>
      <c r="AY1118" s="7" t="str">
        <f t="shared" si="511"/>
        <v>FALSEFALSEFALSE</v>
      </c>
      <c r="AZ1118" s="626">
        <f t="shared" si="487"/>
        <v>0</v>
      </c>
      <c r="BA1118" s="627" t="str">
        <f t="shared" si="488"/>
        <v/>
      </c>
      <c r="BB1118" s="627">
        <f t="shared" si="489"/>
        <v>0</v>
      </c>
      <c r="BC1118" s="690" t="str">
        <f t="shared" si="490"/>
        <v/>
      </c>
    </row>
    <row r="1119" spans="1:55">
      <c r="A1119" s="381">
        <v>1063</v>
      </c>
      <c r="B1119" s="117"/>
      <c r="C1119" s="288"/>
      <c r="D1119" s="289"/>
      <c r="E1119" s="289"/>
      <c r="F1119" s="290"/>
      <c r="G1119" s="292"/>
      <c r="H1119" s="116"/>
      <c r="I1119" s="292"/>
      <c r="J1119" s="116"/>
      <c r="K1119" s="370" t="str">
        <f t="shared" si="481"/>
        <v/>
      </c>
      <c r="L1119" s="370">
        <f t="shared" si="482"/>
        <v>0</v>
      </c>
      <c r="M1119" s="370">
        <f t="shared" si="483"/>
        <v>0</v>
      </c>
      <c r="N1119" s="371" t="str">
        <f t="shared" si="491"/>
        <v/>
      </c>
      <c r="O1119" s="371" t="str">
        <f t="shared" si="492"/>
        <v/>
      </c>
      <c r="P1119" s="371" t="str">
        <f t="shared" si="493"/>
        <v/>
      </c>
      <c r="Q1119" s="371" t="str">
        <f t="shared" si="494"/>
        <v/>
      </c>
      <c r="R1119" s="371" t="str">
        <f t="shared" si="495"/>
        <v/>
      </c>
      <c r="S1119" s="371" t="str">
        <f t="shared" si="496"/>
        <v/>
      </c>
      <c r="T1119" s="443" t="str">
        <f t="shared" si="484"/>
        <v/>
      </c>
      <c r="U1119" s="539"/>
      <c r="V1119" s="117"/>
      <c r="W1119" s="118"/>
      <c r="X1119" s="119"/>
      <c r="Y1119" s="120"/>
      <c r="Z1119" s="122"/>
      <c r="AA1119" s="121"/>
      <c r="AB1119" s="443" t="str">
        <f t="shared" si="485"/>
        <v/>
      </c>
      <c r="AC1119" s="734" t="str">
        <f t="shared" si="486"/>
        <v/>
      </c>
      <c r="AD1119" s="372"/>
      <c r="AE1119" s="485"/>
      <c r="AF1119" s="373" t="str">
        <f t="shared" si="497"/>
        <v/>
      </c>
      <c r="AG1119" s="373" t="str">
        <f t="shared" si="498"/>
        <v/>
      </c>
      <c r="AH1119" s="374" t="str">
        <f t="shared" si="499"/>
        <v/>
      </c>
      <c r="AI1119" s="375" t="str">
        <f t="shared" si="500"/>
        <v/>
      </c>
      <c r="AJ1119" s="375" t="str">
        <f t="shared" si="501"/>
        <v/>
      </c>
      <c r="AK1119" s="375" t="str">
        <f t="shared" si="502"/>
        <v/>
      </c>
      <c r="AL1119" s="375" t="str">
        <f t="shared" si="503"/>
        <v/>
      </c>
      <c r="AM1119" s="375" t="str">
        <f t="shared" si="504"/>
        <v/>
      </c>
      <c r="AN1119" s="376" t="str">
        <f>IF(AF1119="","",IF(OR(AH1119="",AH1119="-"),"－",IF(OR(AM1119=8,AM1119=9),"",IF(OR(AJ1119=3,AJ1119=4,AJ1119=5,AJ1119=6),VLOOKUP(AH1119,INDEX((係数_バス貨物_ガソリン,係数_バス貨物_CNG,係数_バス貨物_軽油,係数_バス貨物_メタノール,係数_バス貨物_LPG),MATCH(AL1119,【参考】排出ガスレベル!$AI$4:$AI$671,1),1,AR1119):INDEX((係数_バス貨物_ガソリン,係数_バス貨物_CNG,係数_バス貨物_軽油,係数_バス貨物_メタノール,係数_バス貨物_LPG),MATCH(AL1119+1,【参考】排出ガスレベル!$AI$4:$AI$671,1)-1,5,AR1119),2,FALSE),IF(OR(AJ1119=1,AJ1119=2),VLOOKUP(AH1119,INDEX((係数_乗用_ガソリン,係数_乗用_CNG,係数_乗用_軽油,係数_乗用_メタノール,係数_乗用_LPG),1,1,AR1119):INDEX((係数_乗用_ガソリン,係数_乗用_CNG,係数_乗用_軽油,係数_乗用_メタノール,係数_乗用_LPG),125,5,AR1119),2,FALSE))))))</f>
        <v/>
      </c>
      <c r="AO1119" s="376" t="str">
        <f>IF(T1119="","",IF(OR(AH1119="",AH1119="-"),"－",IF(OR(AM1119=8,AM1119=9),"",IF(OR(AJ1119=3,AJ1119=4,AJ1119=5,AJ1119=6),VLOOKUP(AH1119,INDEX((係数_バス貨物_ガソリン,係数_バス貨物_CNG,係数_バス貨物_軽油,係数_バス貨物_メタノール,係数_バス貨物_LPG),MATCH(AL1119,【参考】排出ガスレベル!$AI$4:$AI$671,1),1,AR1119):INDEX((係数_バス貨物_ガソリン,係数_バス貨物_CNG,係数_バス貨物_軽油,係数_バス貨物_メタノール,係数_バス貨物_LPG),MATCH(AL1119+1,【参考】排出ガスレベル!$AI$4:$AI$671,1)-1,5,AR1119),3,FALSE),IF(OR(AJ1119=1,AJ1119=2),VLOOKUP(AH1119,INDEX((係数_乗用_ガソリン,係数_乗用_CNG,係数_乗用_軽油,係数_乗用_メタノール,係数_乗用_LPG),1,1,AR1119):INDEX((係数_乗用_ガソリン,係数_乗用_CNG,係数_乗用_軽油,係数_乗用_メタノール,係数_乗用_LPG),125,5,AR1119),3,FALSE))))))</f>
        <v/>
      </c>
      <c r="AP1119" s="375" t="str">
        <f t="shared" si="505"/>
        <v/>
      </c>
      <c r="AQ1119" s="444" t="str">
        <f t="shared" si="506"/>
        <v/>
      </c>
      <c r="AR1119" s="375" t="str">
        <f t="shared" si="509"/>
        <v/>
      </c>
      <c r="AS1119" s="377" t="str">
        <f t="shared" si="507"/>
        <v/>
      </c>
      <c r="AT1119" s="378" t="str">
        <f t="shared" si="508"/>
        <v/>
      </c>
      <c r="AX1119" s="625" t="b">
        <f t="shared" si="510"/>
        <v>0</v>
      </c>
      <c r="AY1119" s="7" t="str">
        <f t="shared" si="511"/>
        <v>FALSEFALSEFALSE</v>
      </c>
      <c r="AZ1119" s="626">
        <f t="shared" si="487"/>
        <v>0</v>
      </c>
      <c r="BA1119" s="627" t="str">
        <f t="shared" si="488"/>
        <v/>
      </c>
      <c r="BB1119" s="627">
        <f t="shared" si="489"/>
        <v>0</v>
      </c>
      <c r="BC1119" s="690" t="str">
        <f t="shared" si="490"/>
        <v/>
      </c>
    </row>
    <row r="1120" spans="1:55">
      <c r="A1120" s="381">
        <v>1064</v>
      </c>
      <c r="B1120" s="117"/>
      <c r="C1120" s="288"/>
      <c r="D1120" s="289"/>
      <c r="E1120" s="289"/>
      <c r="F1120" s="290"/>
      <c r="G1120" s="292"/>
      <c r="H1120" s="116"/>
      <c r="I1120" s="292"/>
      <c r="J1120" s="116"/>
      <c r="K1120" s="370" t="str">
        <f t="shared" si="481"/>
        <v/>
      </c>
      <c r="L1120" s="370">
        <f t="shared" si="482"/>
        <v>0</v>
      </c>
      <c r="M1120" s="370">
        <f t="shared" si="483"/>
        <v>0</v>
      </c>
      <c r="N1120" s="371" t="str">
        <f t="shared" si="491"/>
        <v/>
      </c>
      <c r="O1120" s="371" t="str">
        <f t="shared" si="492"/>
        <v/>
      </c>
      <c r="P1120" s="371" t="str">
        <f t="shared" si="493"/>
        <v/>
      </c>
      <c r="Q1120" s="371" t="str">
        <f t="shared" si="494"/>
        <v/>
      </c>
      <c r="R1120" s="371" t="str">
        <f t="shared" si="495"/>
        <v/>
      </c>
      <c r="S1120" s="371" t="str">
        <f t="shared" si="496"/>
        <v/>
      </c>
      <c r="T1120" s="443" t="str">
        <f t="shared" si="484"/>
        <v/>
      </c>
      <c r="U1120" s="539"/>
      <c r="V1120" s="117"/>
      <c r="W1120" s="118"/>
      <c r="X1120" s="119"/>
      <c r="Y1120" s="120"/>
      <c r="Z1120" s="122"/>
      <c r="AA1120" s="121"/>
      <c r="AB1120" s="443" t="str">
        <f t="shared" si="485"/>
        <v/>
      </c>
      <c r="AC1120" s="734" t="str">
        <f t="shared" si="486"/>
        <v/>
      </c>
      <c r="AD1120" s="372"/>
      <c r="AE1120" s="485"/>
      <c r="AF1120" s="373" t="str">
        <f t="shared" si="497"/>
        <v/>
      </c>
      <c r="AG1120" s="373" t="str">
        <f t="shared" si="498"/>
        <v/>
      </c>
      <c r="AH1120" s="374" t="str">
        <f t="shared" si="499"/>
        <v/>
      </c>
      <c r="AI1120" s="375" t="str">
        <f t="shared" si="500"/>
        <v/>
      </c>
      <c r="AJ1120" s="375" t="str">
        <f t="shared" si="501"/>
        <v/>
      </c>
      <c r="AK1120" s="375" t="str">
        <f t="shared" si="502"/>
        <v/>
      </c>
      <c r="AL1120" s="375" t="str">
        <f t="shared" si="503"/>
        <v/>
      </c>
      <c r="AM1120" s="375" t="str">
        <f t="shared" si="504"/>
        <v/>
      </c>
      <c r="AN1120" s="376" t="str">
        <f>IF(AF1120="","",IF(OR(AH1120="",AH1120="-"),"－",IF(OR(AM1120=8,AM1120=9),"",IF(OR(AJ1120=3,AJ1120=4,AJ1120=5,AJ1120=6),VLOOKUP(AH1120,INDEX((係数_バス貨物_ガソリン,係数_バス貨物_CNG,係数_バス貨物_軽油,係数_バス貨物_メタノール,係数_バス貨物_LPG),MATCH(AL1120,【参考】排出ガスレベル!$AI$4:$AI$671,1),1,AR1120):INDEX((係数_バス貨物_ガソリン,係数_バス貨物_CNG,係数_バス貨物_軽油,係数_バス貨物_メタノール,係数_バス貨物_LPG),MATCH(AL1120+1,【参考】排出ガスレベル!$AI$4:$AI$671,1)-1,5,AR1120),2,FALSE),IF(OR(AJ1120=1,AJ1120=2),VLOOKUP(AH1120,INDEX((係数_乗用_ガソリン,係数_乗用_CNG,係数_乗用_軽油,係数_乗用_メタノール,係数_乗用_LPG),1,1,AR1120):INDEX((係数_乗用_ガソリン,係数_乗用_CNG,係数_乗用_軽油,係数_乗用_メタノール,係数_乗用_LPG),125,5,AR1120),2,FALSE))))))</f>
        <v/>
      </c>
      <c r="AO1120" s="376" t="str">
        <f>IF(T1120="","",IF(OR(AH1120="",AH1120="-"),"－",IF(OR(AM1120=8,AM1120=9),"",IF(OR(AJ1120=3,AJ1120=4,AJ1120=5,AJ1120=6),VLOOKUP(AH1120,INDEX((係数_バス貨物_ガソリン,係数_バス貨物_CNG,係数_バス貨物_軽油,係数_バス貨物_メタノール,係数_バス貨物_LPG),MATCH(AL1120,【参考】排出ガスレベル!$AI$4:$AI$671,1),1,AR1120):INDEX((係数_バス貨物_ガソリン,係数_バス貨物_CNG,係数_バス貨物_軽油,係数_バス貨物_メタノール,係数_バス貨物_LPG),MATCH(AL1120+1,【参考】排出ガスレベル!$AI$4:$AI$671,1)-1,5,AR1120),3,FALSE),IF(OR(AJ1120=1,AJ1120=2),VLOOKUP(AH1120,INDEX((係数_乗用_ガソリン,係数_乗用_CNG,係数_乗用_軽油,係数_乗用_メタノール,係数_乗用_LPG),1,1,AR1120):INDEX((係数_乗用_ガソリン,係数_乗用_CNG,係数_乗用_軽油,係数_乗用_メタノール,係数_乗用_LPG),125,5,AR1120),3,FALSE))))))</f>
        <v/>
      </c>
      <c r="AP1120" s="375" t="str">
        <f t="shared" si="505"/>
        <v/>
      </c>
      <c r="AQ1120" s="444" t="str">
        <f t="shared" si="506"/>
        <v/>
      </c>
      <c r="AR1120" s="375" t="str">
        <f t="shared" si="509"/>
        <v/>
      </c>
      <c r="AS1120" s="377" t="str">
        <f t="shared" si="507"/>
        <v/>
      </c>
      <c r="AT1120" s="378" t="str">
        <f t="shared" si="508"/>
        <v/>
      </c>
      <c r="AX1120" s="625" t="b">
        <f t="shared" si="510"/>
        <v>0</v>
      </c>
      <c r="AY1120" s="7" t="str">
        <f t="shared" si="511"/>
        <v>FALSEFALSEFALSE</v>
      </c>
      <c r="AZ1120" s="626">
        <f t="shared" si="487"/>
        <v>0</v>
      </c>
      <c r="BA1120" s="627" t="str">
        <f t="shared" si="488"/>
        <v/>
      </c>
      <c r="BB1120" s="627">
        <f t="shared" si="489"/>
        <v>0</v>
      </c>
      <c r="BC1120" s="690" t="str">
        <f t="shared" si="490"/>
        <v/>
      </c>
    </row>
    <row r="1121" spans="1:55">
      <c r="A1121" s="381">
        <v>1065</v>
      </c>
      <c r="B1121" s="117"/>
      <c r="C1121" s="288"/>
      <c r="D1121" s="289"/>
      <c r="E1121" s="289"/>
      <c r="F1121" s="290"/>
      <c r="G1121" s="292"/>
      <c r="H1121" s="116"/>
      <c r="I1121" s="292"/>
      <c r="J1121" s="116"/>
      <c r="K1121" s="370" t="str">
        <f t="shared" si="481"/>
        <v/>
      </c>
      <c r="L1121" s="370">
        <f t="shared" si="482"/>
        <v>0</v>
      </c>
      <c r="M1121" s="370">
        <f t="shared" si="483"/>
        <v>0</v>
      </c>
      <c r="N1121" s="371" t="str">
        <f t="shared" si="491"/>
        <v/>
      </c>
      <c r="O1121" s="371" t="str">
        <f t="shared" si="492"/>
        <v/>
      </c>
      <c r="P1121" s="371" t="str">
        <f t="shared" si="493"/>
        <v/>
      </c>
      <c r="Q1121" s="371" t="str">
        <f t="shared" si="494"/>
        <v/>
      </c>
      <c r="R1121" s="371" t="str">
        <f t="shared" si="495"/>
        <v/>
      </c>
      <c r="S1121" s="371" t="str">
        <f t="shared" si="496"/>
        <v/>
      </c>
      <c r="T1121" s="443" t="str">
        <f t="shared" si="484"/>
        <v/>
      </c>
      <c r="U1121" s="539"/>
      <c r="V1121" s="117"/>
      <c r="W1121" s="118"/>
      <c r="X1121" s="119"/>
      <c r="Y1121" s="120"/>
      <c r="Z1121" s="122"/>
      <c r="AA1121" s="121"/>
      <c r="AB1121" s="443" t="str">
        <f t="shared" si="485"/>
        <v/>
      </c>
      <c r="AC1121" s="734" t="str">
        <f t="shared" si="486"/>
        <v/>
      </c>
      <c r="AD1121" s="372"/>
      <c r="AE1121" s="485"/>
      <c r="AF1121" s="373" t="str">
        <f t="shared" si="497"/>
        <v/>
      </c>
      <c r="AG1121" s="373" t="str">
        <f t="shared" si="498"/>
        <v/>
      </c>
      <c r="AH1121" s="374" t="str">
        <f t="shared" si="499"/>
        <v/>
      </c>
      <c r="AI1121" s="375" t="str">
        <f t="shared" si="500"/>
        <v/>
      </c>
      <c r="AJ1121" s="375" t="str">
        <f t="shared" si="501"/>
        <v/>
      </c>
      <c r="AK1121" s="375" t="str">
        <f t="shared" si="502"/>
        <v/>
      </c>
      <c r="AL1121" s="375" t="str">
        <f t="shared" si="503"/>
        <v/>
      </c>
      <c r="AM1121" s="375" t="str">
        <f t="shared" si="504"/>
        <v/>
      </c>
      <c r="AN1121" s="376" t="str">
        <f>IF(AF1121="","",IF(OR(AH1121="",AH1121="-"),"－",IF(OR(AM1121=8,AM1121=9),"",IF(OR(AJ1121=3,AJ1121=4,AJ1121=5,AJ1121=6),VLOOKUP(AH1121,INDEX((係数_バス貨物_ガソリン,係数_バス貨物_CNG,係数_バス貨物_軽油,係数_バス貨物_メタノール,係数_バス貨物_LPG),MATCH(AL1121,【参考】排出ガスレベル!$AI$4:$AI$671,1),1,AR1121):INDEX((係数_バス貨物_ガソリン,係数_バス貨物_CNG,係数_バス貨物_軽油,係数_バス貨物_メタノール,係数_バス貨物_LPG),MATCH(AL1121+1,【参考】排出ガスレベル!$AI$4:$AI$671,1)-1,5,AR1121),2,FALSE),IF(OR(AJ1121=1,AJ1121=2),VLOOKUP(AH1121,INDEX((係数_乗用_ガソリン,係数_乗用_CNG,係数_乗用_軽油,係数_乗用_メタノール,係数_乗用_LPG),1,1,AR1121):INDEX((係数_乗用_ガソリン,係数_乗用_CNG,係数_乗用_軽油,係数_乗用_メタノール,係数_乗用_LPG),125,5,AR1121),2,FALSE))))))</f>
        <v/>
      </c>
      <c r="AO1121" s="376" t="str">
        <f>IF(T1121="","",IF(OR(AH1121="",AH1121="-"),"－",IF(OR(AM1121=8,AM1121=9),"",IF(OR(AJ1121=3,AJ1121=4,AJ1121=5,AJ1121=6),VLOOKUP(AH1121,INDEX((係数_バス貨物_ガソリン,係数_バス貨物_CNG,係数_バス貨物_軽油,係数_バス貨物_メタノール,係数_バス貨物_LPG),MATCH(AL1121,【参考】排出ガスレベル!$AI$4:$AI$671,1),1,AR1121):INDEX((係数_バス貨物_ガソリン,係数_バス貨物_CNG,係数_バス貨物_軽油,係数_バス貨物_メタノール,係数_バス貨物_LPG),MATCH(AL1121+1,【参考】排出ガスレベル!$AI$4:$AI$671,1)-1,5,AR1121),3,FALSE),IF(OR(AJ1121=1,AJ1121=2),VLOOKUP(AH1121,INDEX((係数_乗用_ガソリン,係数_乗用_CNG,係数_乗用_軽油,係数_乗用_メタノール,係数_乗用_LPG),1,1,AR1121):INDEX((係数_乗用_ガソリン,係数_乗用_CNG,係数_乗用_軽油,係数_乗用_メタノール,係数_乗用_LPG),125,5,AR1121),3,FALSE))))))</f>
        <v/>
      </c>
      <c r="AP1121" s="375" t="str">
        <f t="shared" si="505"/>
        <v/>
      </c>
      <c r="AQ1121" s="444" t="str">
        <f t="shared" si="506"/>
        <v/>
      </c>
      <c r="AR1121" s="375" t="str">
        <f t="shared" si="509"/>
        <v/>
      </c>
      <c r="AS1121" s="377" t="str">
        <f t="shared" si="507"/>
        <v/>
      </c>
      <c r="AT1121" s="378" t="str">
        <f t="shared" si="508"/>
        <v/>
      </c>
      <c r="AX1121" s="625" t="b">
        <f t="shared" si="510"/>
        <v>0</v>
      </c>
      <c r="AY1121" s="7" t="str">
        <f t="shared" si="511"/>
        <v>FALSEFALSEFALSE</v>
      </c>
      <c r="AZ1121" s="626">
        <f t="shared" si="487"/>
        <v>0</v>
      </c>
      <c r="BA1121" s="627" t="str">
        <f t="shared" si="488"/>
        <v/>
      </c>
      <c r="BB1121" s="627">
        <f t="shared" si="489"/>
        <v>0</v>
      </c>
      <c r="BC1121" s="690" t="str">
        <f t="shared" si="490"/>
        <v/>
      </c>
    </row>
    <row r="1122" spans="1:55">
      <c r="A1122" s="381">
        <v>1066</v>
      </c>
      <c r="B1122" s="117"/>
      <c r="C1122" s="288"/>
      <c r="D1122" s="289"/>
      <c r="E1122" s="289"/>
      <c r="F1122" s="290"/>
      <c r="G1122" s="292"/>
      <c r="H1122" s="116"/>
      <c r="I1122" s="292"/>
      <c r="J1122" s="116"/>
      <c r="K1122" s="370" t="str">
        <f t="shared" si="481"/>
        <v/>
      </c>
      <c r="L1122" s="370">
        <f t="shared" si="482"/>
        <v>0</v>
      </c>
      <c r="M1122" s="370">
        <f t="shared" si="483"/>
        <v>0</v>
      </c>
      <c r="N1122" s="371" t="str">
        <f t="shared" si="491"/>
        <v/>
      </c>
      <c r="O1122" s="371" t="str">
        <f t="shared" si="492"/>
        <v/>
      </c>
      <c r="P1122" s="371" t="str">
        <f t="shared" si="493"/>
        <v/>
      </c>
      <c r="Q1122" s="371" t="str">
        <f t="shared" si="494"/>
        <v/>
      </c>
      <c r="R1122" s="371" t="str">
        <f t="shared" si="495"/>
        <v/>
      </c>
      <c r="S1122" s="371" t="str">
        <f t="shared" si="496"/>
        <v/>
      </c>
      <c r="T1122" s="443" t="str">
        <f t="shared" si="484"/>
        <v/>
      </c>
      <c r="U1122" s="539"/>
      <c r="V1122" s="117"/>
      <c r="W1122" s="118"/>
      <c r="X1122" s="119"/>
      <c r="Y1122" s="120"/>
      <c r="Z1122" s="122"/>
      <c r="AA1122" s="121"/>
      <c r="AB1122" s="443" t="str">
        <f t="shared" si="485"/>
        <v/>
      </c>
      <c r="AC1122" s="734" t="str">
        <f t="shared" si="486"/>
        <v/>
      </c>
      <c r="AD1122" s="372"/>
      <c r="AE1122" s="485"/>
      <c r="AF1122" s="373" t="str">
        <f t="shared" si="497"/>
        <v/>
      </c>
      <c r="AG1122" s="373" t="str">
        <f t="shared" si="498"/>
        <v/>
      </c>
      <c r="AH1122" s="374" t="str">
        <f t="shared" si="499"/>
        <v/>
      </c>
      <c r="AI1122" s="375" t="str">
        <f t="shared" si="500"/>
        <v/>
      </c>
      <c r="AJ1122" s="375" t="str">
        <f t="shared" si="501"/>
        <v/>
      </c>
      <c r="AK1122" s="375" t="str">
        <f t="shared" si="502"/>
        <v/>
      </c>
      <c r="AL1122" s="375" t="str">
        <f t="shared" si="503"/>
        <v/>
      </c>
      <c r="AM1122" s="375" t="str">
        <f t="shared" si="504"/>
        <v/>
      </c>
      <c r="AN1122" s="376" t="str">
        <f>IF(AF1122="","",IF(OR(AH1122="",AH1122="-"),"－",IF(OR(AM1122=8,AM1122=9),"",IF(OR(AJ1122=3,AJ1122=4,AJ1122=5,AJ1122=6),VLOOKUP(AH1122,INDEX((係数_バス貨物_ガソリン,係数_バス貨物_CNG,係数_バス貨物_軽油,係数_バス貨物_メタノール,係数_バス貨物_LPG),MATCH(AL1122,【参考】排出ガスレベル!$AI$4:$AI$671,1),1,AR1122):INDEX((係数_バス貨物_ガソリン,係数_バス貨物_CNG,係数_バス貨物_軽油,係数_バス貨物_メタノール,係数_バス貨物_LPG),MATCH(AL1122+1,【参考】排出ガスレベル!$AI$4:$AI$671,1)-1,5,AR1122),2,FALSE),IF(OR(AJ1122=1,AJ1122=2),VLOOKUP(AH1122,INDEX((係数_乗用_ガソリン,係数_乗用_CNG,係数_乗用_軽油,係数_乗用_メタノール,係数_乗用_LPG),1,1,AR1122):INDEX((係数_乗用_ガソリン,係数_乗用_CNG,係数_乗用_軽油,係数_乗用_メタノール,係数_乗用_LPG),125,5,AR1122),2,FALSE))))))</f>
        <v/>
      </c>
      <c r="AO1122" s="376" t="str">
        <f>IF(T1122="","",IF(OR(AH1122="",AH1122="-"),"－",IF(OR(AM1122=8,AM1122=9),"",IF(OR(AJ1122=3,AJ1122=4,AJ1122=5,AJ1122=6),VLOOKUP(AH1122,INDEX((係数_バス貨物_ガソリン,係数_バス貨物_CNG,係数_バス貨物_軽油,係数_バス貨物_メタノール,係数_バス貨物_LPG),MATCH(AL1122,【参考】排出ガスレベル!$AI$4:$AI$671,1),1,AR1122):INDEX((係数_バス貨物_ガソリン,係数_バス貨物_CNG,係数_バス貨物_軽油,係数_バス貨物_メタノール,係数_バス貨物_LPG),MATCH(AL1122+1,【参考】排出ガスレベル!$AI$4:$AI$671,1)-1,5,AR1122),3,FALSE),IF(OR(AJ1122=1,AJ1122=2),VLOOKUP(AH1122,INDEX((係数_乗用_ガソリン,係数_乗用_CNG,係数_乗用_軽油,係数_乗用_メタノール,係数_乗用_LPG),1,1,AR1122):INDEX((係数_乗用_ガソリン,係数_乗用_CNG,係数_乗用_軽油,係数_乗用_メタノール,係数_乗用_LPG),125,5,AR1122),3,FALSE))))))</f>
        <v/>
      </c>
      <c r="AP1122" s="375" t="str">
        <f t="shared" si="505"/>
        <v/>
      </c>
      <c r="AQ1122" s="444" t="str">
        <f t="shared" si="506"/>
        <v/>
      </c>
      <c r="AR1122" s="375" t="str">
        <f t="shared" si="509"/>
        <v/>
      </c>
      <c r="AS1122" s="377" t="str">
        <f t="shared" si="507"/>
        <v/>
      </c>
      <c r="AT1122" s="378" t="str">
        <f t="shared" si="508"/>
        <v/>
      </c>
      <c r="AX1122" s="625" t="b">
        <f t="shared" si="510"/>
        <v>0</v>
      </c>
      <c r="AY1122" s="7" t="str">
        <f t="shared" si="511"/>
        <v>FALSEFALSEFALSE</v>
      </c>
      <c r="AZ1122" s="626">
        <f t="shared" si="487"/>
        <v>0</v>
      </c>
      <c r="BA1122" s="627" t="str">
        <f t="shared" si="488"/>
        <v/>
      </c>
      <c r="BB1122" s="627">
        <f t="shared" si="489"/>
        <v>0</v>
      </c>
      <c r="BC1122" s="690" t="str">
        <f t="shared" si="490"/>
        <v/>
      </c>
    </row>
    <row r="1123" spans="1:55">
      <c r="A1123" s="381">
        <v>1067</v>
      </c>
      <c r="B1123" s="117"/>
      <c r="C1123" s="288"/>
      <c r="D1123" s="289"/>
      <c r="E1123" s="289"/>
      <c r="F1123" s="290"/>
      <c r="G1123" s="292"/>
      <c r="H1123" s="116"/>
      <c r="I1123" s="292"/>
      <c r="J1123" s="116"/>
      <c r="K1123" s="370" t="str">
        <f t="shared" si="481"/>
        <v/>
      </c>
      <c r="L1123" s="370">
        <f t="shared" si="482"/>
        <v>0</v>
      </c>
      <c r="M1123" s="370">
        <f t="shared" si="483"/>
        <v>0</v>
      </c>
      <c r="N1123" s="371" t="str">
        <f t="shared" si="491"/>
        <v/>
      </c>
      <c r="O1123" s="371" t="str">
        <f t="shared" si="492"/>
        <v/>
      </c>
      <c r="P1123" s="371" t="str">
        <f t="shared" si="493"/>
        <v/>
      </c>
      <c r="Q1123" s="371" t="str">
        <f t="shared" si="494"/>
        <v/>
      </c>
      <c r="R1123" s="371" t="str">
        <f t="shared" si="495"/>
        <v/>
      </c>
      <c r="S1123" s="371" t="str">
        <f t="shared" si="496"/>
        <v/>
      </c>
      <c r="T1123" s="443" t="str">
        <f t="shared" si="484"/>
        <v/>
      </c>
      <c r="U1123" s="539"/>
      <c r="V1123" s="117"/>
      <c r="W1123" s="118"/>
      <c r="X1123" s="119"/>
      <c r="Y1123" s="120"/>
      <c r="Z1123" s="122"/>
      <c r="AA1123" s="121"/>
      <c r="AB1123" s="443" t="str">
        <f t="shared" si="485"/>
        <v/>
      </c>
      <c r="AC1123" s="734" t="str">
        <f t="shared" si="486"/>
        <v/>
      </c>
      <c r="AD1123" s="372"/>
      <c r="AE1123" s="485"/>
      <c r="AF1123" s="373" t="str">
        <f t="shared" si="497"/>
        <v/>
      </c>
      <c r="AG1123" s="373" t="str">
        <f t="shared" si="498"/>
        <v/>
      </c>
      <c r="AH1123" s="374" t="str">
        <f t="shared" si="499"/>
        <v/>
      </c>
      <c r="AI1123" s="375" t="str">
        <f t="shared" si="500"/>
        <v/>
      </c>
      <c r="AJ1123" s="375" t="str">
        <f t="shared" si="501"/>
        <v/>
      </c>
      <c r="AK1123" s="375" t="str">
        <f t="shared" si="502"/>
        <v/>
      </c>
      <c r="AL1123" s="375" t="str">
        <f t="shared" si="503"/>
        <v/>
      </c>
      <c r="AM1123" s="375" t="str">
        <f t="shared" si="504"/>
        <v/>
      </c>
      <c r="AN1123" s="376" t="str">
        <f>IF(AF1123="","",IF(OR(AH1123="",AH1123="-"),"－",IF(OR(AM1123=8,AM1123=9),"",IF(OR(AJ1123=3,AJ1123=4,AJ1123=5,AJ1123=6),VLOOKUP(AH1123,INDEX((係数_バス貨物_ガソリン,係数_バス貨物_CNG,係数_バス貨物_軽油,係数_バス貨物_メタノール,係数_バス貨物_LPG),MATCH(AL1123,【参考】排出ガスレベル!$AI$4:$AI$671,1),1,AR1123):INDEX((係数_バス貨物_ガソリン,係数_バス貨物_CNG,係数_バス貨物_軽油,係数_バス貨物_メタノール,係数_バス貨物_LPG),MATCH(AL1123+1,【参考】排出ガスレベル!$AI$4:$AI$671,1)-1,5,AR1123),2,FALSE),IF(OR(AJ1123=1,AJ1123=2),VLOOKUP(AH1123,INDEX((係数_乗用_ガソリン,係数_乗用_CNG,係数_乗用_軽油,係数_乗用_メタノール,係数_乗用_LPG),1,1,AR1123):INDEX((係数_乗用_ガソリン,係数_乗用_CNG,係数_乗用_軽油,係数_乗用_メタノール,係数_乗用_LPG),125,5,AR1123),2,FALSE))))))</f>
        <v/>
      </c>
      <c r="AO1123" s="376" t="str">
        <f>IF(T1123="","",IF(OR(AH1123="",AH1123="-"),"－",IF(OR(AM1123=8,AM1123=9),"",IF(OR(AJ1123=3,AJ1123=4,AJ1123=5,AJ1123=6),VLOOKUP(AH1123,INDEX((係数_バス貨物_ガソリン,係数_バス貨物_CNG,係数_バス貨物_軽油,係数_バス貨物_メタノール,係数_バス貨物_LPG),MATCH(AL1123,【参考】排出ガスレベル!$AI$4:$AI$671,1),1,AR1123):INDEX((係数_バス貨物_ガソリン,係数_バス貨物_CNG,係数_バス貨物_軽油,係数_バス貨物_メタノール,係数_バス貨物_LPG),MATCH(AL1123+1,【参考】排出ガスレベル!$AI$4:$AI$671,1)-1,5,AR1123),3,FALSE),IF(OR(AJ1123=1,AJ1123=2),VLOOKUP(AH1123,INDEX((係数_乗用_ガソリン,係数_乗用_CNG,係数_乗用_軽油,係数_乗用_メタノール,係数_乗用_LPG),1,1,AR1123):INDEX((係数_乗用_ガソリン,係数_乗用_CNG,係数_乗用_軽油,係数_乗用_メタノール,係数_乗用_LPG),125,5,AR1123),3,FALSE))))))</f>
        <v/>
      </c>
      <c r="AP1123" s="375" t="str">
        <f t="shared" si="505"/>
        <v/>
      </c>
      <c r="AQ1123" s="444" t="str">
        <f t="shared" si="506"/>
        <v/>
      </c>
      <c r="AR1123" s="375" t="str">
        <f t="shared" si="509"/>
        <v/>
      </c>
      <c r="AS1123" s="377" t="str">
        <f t="shared" si="507"/>
        <v/>
      </c>
      <c r="AT1123" s="378" t="str">
        <f t="shared" si="508"/>
        <v/>
      </c>
      <c r="AX1123" s="625" t="b">
        <f t="shared" si="510"/>
        <v>0</v>
      </c>
      <c r="AY1123" s="7" t="str">
        <f t="shared" si="511"/>
        <v>FALSEFALSEFALSE</v>
      </c>
      <c r="AZ1123" s="626">
        <f t="shared" si="487"/>
        <v>0</v>
      </c>
      <c r="BA1123" s="627" t="str">
        <f t="shared" si="488"/>
        <v/>
      </c>
      <c r="BB1123" s="627">
        <f t="shared" si="489"/>
        <v>0</v>
      </c>
      <c r="BC1123" s="690" t="str">
        <f t="shared" si="490"/>
        <v/>
      </c>
    </row>
    <row r="1124" spans="1:55">
      <c r="A1124" s="381">
        <v>1068</v>
      </c>
      <c r="B1124" s="117"/>
      <c r="C1124" s="288"/>
      <c r="D1124" s="289"/>
      <c r="E1124" s="289"/>
      <c r="F1124" s="290"/>
      <c r="G1124" s="292"/>
      <c r="H1124" s="116"/>
      <c r="I1124" s="292"/>
      <c r="J1124" s="116"/>
      <c r="K1124" s="370" t="str">
        <f t="shared" si="481"/>
        <v/>
      </c>
      <c r="L1124" s="370">
        <f t="shared" si="482"/>
        <v>0</v>
      </c>
      <c r="M1124" s="370">
        <f t="shared" si="483"/>
        <v>0</v>
      </c>
      <c r="N1124" s="371" t="str">
        <f t="shared" si="491"/>
        <v/>
      </c>
      <c r="O1124" s="371" t="str">
        <f t="shared" si="492"/>
        <v/>
      </c>
      <c r="P1124" s="371" t="str">
        <f t="shared" si="493"/>
        <v/>
      </c>
      <c r="Q1124" s="371" t="str">
        <f t="shared" si="494"/>
        <v/>
      </c>
      <c r="R1124" s="371" t="str">
        <f t="shared" si="495"/>
        <v/>
      </c>
      <c r="S1124" s="371" t="str">
        <f t="shared" si="496"/>
        <v/>
      </c>
      <c r="T1124" s="443" t="str">
        <f t="shared" si="484"/>
        <v/>
      </c>
      <c r="U1124" s="539"/>
      <c r="V1124" s="117"/>
      <c r="W1124" s="118"/>
      <c r="X1124" s="119"/>
      <c r="Y1124" s="120"/>
      <c r="Z1124" s="122"/>
      <c r="AA1124" s="121"/>
      <c r="AB1124" s="443" t="str">
        <f t="shared" si="485"/>
        <v/>
      </c>
      <c r="AC1124" s="734" t="str">
        <f t="shared" si="486"/>
        <v/>
      </c>
      <c r="AD1124" s="372"/>
      <c r="AE1124" s="485"/>
      <c r="AF1124" s="373" t="str">
        <f t="shared" si="497"/>
        <v/>
      </c>
      <c r="AG1124" s="373" t="str">
        <f t="shared" si="498"/>
        <v/>
      </c>
      <c r="AH1124" s="374" t="str">
        <f t="shared" si="499"/>
        <v/>
      </c>
      <c r="AI1124" s="375" t="str">
        <f t="shared" si="500"/>
        <v/>
      </c>
      <c r="AJ1124" s="375" t="str">
        <f t="shared" si="501"/>
        <v/>
      </c>
      <c r="AK1124" s="375" t="str">
        <f t="shared" si="502"/>
        <v/>
      </c>
      <c r="AL1124" s="375" t="str">
        <f t="shared" si="503"/>
        <v/>
      </c>
      <c r="AM1124" s="375" t="str">
        <f t="shared" si="504"/>
        <v/>
      </c>
      <c r="AN1124" s="376" t="str">
        <f>IF(AF1124="","",IF(OR(AH1124="",AH1124="-"),"－",IF(OR(AM1124=8,AM1124=9),"",IF(OR(AJ1124=3,AJ1124=4,AJ1124=5,AJ1124=6),VLOOKUP(AH1124,INDEX((係数_バス貨物_ガソリン,係数_バス貨物_CNG,係数_バス貨物_軽油,係数_バス貨物_メタノール,係数_バス貨物_LPG),MATCH(AL1124,【参考】排出ガスレベル!$AI$4:$AI$671,1),1,AR1124):INDEX((係数_バス貨物_ガソリン,係数_バス貨物_CNG,係数_バス貨物_軽油,係数_バス貨物_メタノール,係数_バス貨物_LPG),MATCH(AL1124+1,【参考】排出ガスレベル!$AI$4:$AI$671,1)-1,5,AR1124),2,FALSE),IF(OR(AJ1124=1,AJ1124=2),VLOOKUP(AH1124,INDEX((係数_乗用_ガソリン,係数_乗用_CNG,係数_乗用_軽油,係数_乗用_メタノール,係数_乗用_LPG),1,1,AR1124):INDEX((係数_乗用_ガソリン,係数_乗用_CNG,係数_乗用_軽油,係数_乗用_メタノール,係数_乗用_LPG),125,5,AR1124),2,FALSE))))))</f>
        <v/>
      </c>
      <c r="AO1124" s="376" t="str">
        <f>IF(T1124="","",IF(OR(AH1124="",AH1124="-"),"－",IF(OR(AM1124=8,AM1124=9),"",IF(OR(AJ1124=3,AJ1124=4,AJ1124=5,AJ1124=6),VLOOKUP(AH1124,INDEX((係数_バス貨物_ガソリン,係数_バス貨物_CNG,係数_バス貨物_軽油,係数_バス貨物_メタノール,係数_バス貨物_LPG),MATCH(AL1124,【参考】排出ガスレベル!$AI$4:$AI$671,1),1,AR1124):INDEX((係数_バス貨物_ガソリン,係数_バス貨物_CNG,係数_バス貨物_軽油,係数_バス貨物_メタノール,係数_バス貨物_LPG),MATCH(AL1124+1,【参考】排出ガスレベル!$AI$4:$AI$671,1)-1,5,AR1124),3,FALSE),IF(OR(AJ1124=1,AJ1124=2),VLOOKUP(AH1124,INDEX((係数_乗用_ガソリン,係数_乗用_CNG,係数_乗用_軽油,係数_乗用_メタノール,係数_乗用_LPG),1,1,AR1124):INDEX((係数_乗用_ガソリン,係数_乗用_CNG,係数_乗用_軽油,係数_乗用_メタノール,係数_乗用_LPG),125,5,AR1124),3,FALSE))))))</f>
        <v/>
      </c>
      <c r="AP1124" s="375" t="str">
        <f t="shared" si="505"/>
        <v/>
      </c>
      <c r="AQ1124" s="444" t="str">
        <f t="shared" si="506"/>
        <v/>
      </c>
      <c r="AR1124" s="375" t="str">
        <f t="shared" si="509"/>
        <v/>
      </c>
      <c r="AS1124" s="377" t="str">
        <f t="shared" si="507"/>
        <v/>
      </c>
      <c r="AT1124" s="378" t="str">
        <f t="shared" si="508"/>
        <v/>
      </c>
      <c r="AX1124" s="625" t="b">
        <f t="shared" si="510"/>
        <v>0</v>
      </c>
      <c r="AY1124" s="7" t="str">
        <f t="shared" si="511"/>
        <v>FALSEFALSEFALSE</v>
      </c>
      <c r="AZ1124" s="626">
        <f t="shared" si="487"/>
        <v>0</v>
      </c>
      <c r="BA1124" s="627" t="str">
        <f t="shared" si="488"/>
        <v/>
      </c>
      <c r="BB1124" s="627">
        <f t="shared" si="489"/>
        <v>0</v>
      </c>
      <c r="BC1124" s="690" t="str">
        <f t="shared" si="490"/>
        <v/>
      </c>
    </row>
    <row r="1125" spans="1:55">
      <c r="A1125" s="381">
        <v>1069</v>
      </c>
      <c r="B1125" s="117"/>
      <c r="C1125" s="288"/>
      <c r="D1125" s="289"/>
      <c r="E1125" s="289"/>
      <c r="F1125" s="290"/>
      <c r="G1125" s="292"/>
      <c r="H1125" s="116"/>
      <c r="I1125" s="292"/>
      <c r="J1125" s="116"/>
      <c r="K1125" s="370" t="str">
        <f t="shared" si="481"/>
        <v/>
      </c>
      <c r="L1125" s="370">
        <f t="shared" si="482"/>
        <v>0</v>
      </c>
      <c r="M1125" s="370">
        <f t="shared" si="483"/>
        <v>0</v>
      </c>
      <c r="N1125" s="371" t="str">
        <f t="shared" si="491"/>
        <v/>
      </c>
      <c r="O1125" s="371" t="str">
        <f t="shared" si="492"/>
        <v/>
      </c>
      <c r="P1125" s="371" t="str">
        <f t="shared" si="493"/>
        <v/>
      </c>
      <c r="Q1125" s="371" t="str">
        <f t="shared" si="494"/>
        <v/>
      </c>
      <c r="R1125" s="371" t="str">
        <f t="shared" si="495"/>
        <v/>
      </c>
      <c r="S1125" s="371" t="str">
        <f t="shared" si="496"/>
        <v/>
      </c>
      <c r="T1125" s="443" t="str">
        <f t="shared" si="484"/>
        <v/>
      </c>
      <c r="U1125" s="539"/>
      <c r="V1125" s="117"/>
      <c r="W1125" s="118"/>
      <c r="X1125" s="119"/>
      <c r="Y1125" s="120"/>
      <c r="Z1125" s="122"/>
      <c r="AA1125" s="121"/>
      <c r="AB1125" s="443" t="str">
        <f t="shared" si="485"/>
        <v/>
      </c>
      <c r="AC1125" s="734" t="str">
        <f t="shared" si="486"/>
        <v/>
      </c>
      <c r="AD1125" s="372"/>
      <c r="AE1125" s="485"/>
      <c r="AF1125" s="373" t="str">
        <f t="shared" si="497"/>
        <v/>
      </c>
      <c r="AG1125" s="373" t="str">
        <f t="shared" si="498"/>
        <v/>
      </c>
      <c r="AH1125" s="374" t="str">
        <f t="shared" si="499"/>
        <v/>
      </c>
      <c r="AI1125" s="375" t="str">
        <f t="shared" si="500"/>
        <v/>
      </c>
      <c r="AJ1125" s="375" t="str">
        <f t="shared" si="501"/>
        <v/>
      </c>
      <c r="AK1125" s="375" t="str">
        <f t="shared" si="502"/>
        <v/>
      </c>
      <c r="AL1125" s="375" t="str">
        <f t="shared" si="503"/>
        <v/>
      </c>
      <c r="AM1125" s="375" t="str">
        <f t="shared" si="504"/>
        <v/>
      </c>
      <c r="AN1125" s="376" t="str">
        <f>IF(AF1125="","",IF(OR(AH1125="",AH1125="-"),"－",IF(OR(AM1125=8,AM1125=9),"",IF(OR(AJ1125=3,AJ1125=4,AJ1125=5,AJ1125=6),VLOOKUP(AH1125,INDEX((係数_バス貨物_ガソリン,係数_バス貨物_CNG,係数_バス貨物_軽油,係数_バス貨物_メタノール,係数_バス貨物_LPG),MATCH(AL1125,【参考】排出ガスレベル!$AI$4:$AI$671,1),1,AR1125):INDEX((係数_バス貨物_ガソリン,係数_バス貨物_CNG,係数_バス貨物_軽油,係数_バス貨物_メタノール,係数_バス貨物_LPG),MATCH(AL1125+1,【参考】排出ガスレベル!$AI$4:$AI$671,1)-1,5,AR1125),2,FALSE),IF(OR(AJ1125=1,AJ1125=2),VLOOKUP(AH1125,INDEX((係数_乗用_ガソリン,係数_乗用_CNG,係数_乗用_軽油,係数_乗用_メタノール,係数_乗用_LPG),1,1,AR1125):INDEX((係数_乗用_ガソリン,係数_乗用_CNG,係数_乗用_軽油,係数_乗用_メタノール,係数_乗用_LPG),125,5,AR1125),2,FALSE))))))</f>
        <v/>
      </c>
      <c r="AO1125" s="376" t="str">
        <f>IF(T1125="","",IF(OR(AH1125="",AH1125="-"),"－",IF(OR(AM1125=8,AM1125=9),"",IF(OR(AJ1125=3,AJ1125=4,AJ1125=5,AJ1125=6),VLOOKUP(AH1125,INDEX((係数_バス貨物_ガソリン,係数_バス貨物_CNG,係数_バス貨物_軽油,係数_バス貨物_メタノール,係数_バス貨物_LPG),MATCH(AL1125,【参考】排出ガスレベル!$AI$4:$AI$671,1),1,AR1125):INDEX((係数_バス貨物_ガソリン,係数_バス貨物_CNG,係数_バス貨物_軽油,係数_バス貨物_メタノール,係数_バス貨物_LPG),MATCH(AL1125+1,【参考】排出ガスレベル!$AI$4:$AI$671,1)-1,5,AR1125),3,FALSE),IF(OR(AJ1125=1,AJ1125=2),VLOOKUP(AH1125,INDEX((係数_乗用_ガソリン,係数_乗用_CNG,係数_乗用_軽油,係数_乗用_メタノール,係数_乗用_LPG),1,1,AR1125):INDEX((係数_乗用_ガソリン,係数_乗用_CNG,係数_乗用_軽油,係数_乗用_メタノール,係数_乗用_LPG),125,5,AR1125),3,FALSE))))))</f>
        <v/>
      </c>
      <c r="AP1125" s="375" t="str">
        <f t="shared" si="505"/>
        <v/>
      </c>
      <c r="AQ1125" s="444" t="str">
        <f t="shared" si="506"/>
        <v/>
      </c>
      <c r="AR1125" s="375" t="str">
        <f t="shared" si="509"/>
        <v/>
      </c>
      <c r="AS1125" s="377" t="str">
        <f t="shared" si="507"/>
        <v/>
      </c>
      <c r="AT1125" s="378" t="str">
        <f t="shared" si="508"/>
        <v/>
      </c>
      <c r="AX1125" s="625" t="b">
        <f t="shared" si="510"/>
        <v>0</v>
      </c>
      <c r="AY1125" s="7" t="str">
        <f t="shared" si="511"/>
        <v>FALSEFALSEFALSE</v>
      </c>
      <c r="AZ1125" s="626">
        <f t="shared" si="487"/>
        <v>0</v>
      </c>
      <c r="BA1125" s="627" t="str">
        <f t="shared" si="488"/>
        <v/>
      </c>
      <c r="BB1125" s="627">
        <f t="shared" si="489"/>
        <v>0</v>
      </c>
      <c r="BC1125" s="690" t="str">
        <f t="shared" si="490"/>
        <v/>
      </c>
    </row>
    <row r="1126" spans="1:55">
      <c r="A1126" s="381">
        <v>1070</v>
      </c>
      <c r="B1126" s="117"/>
      <c r="C1126" s="288"/>
      <c r="D1126" s="289"/>
      <c r="E1126" s="289"/>
      <c r="F1126" s="290"/>
      <c r="G1126" s="292"/>
      <c r="H1126" s="116"/>
      <c r="I1126" s="292"/>
      <c r="J1126" s="116"/>
      <c r="K1126" s="370" t="str">
        <f t="shared" si="481"/>
        <v/>
      </c>
      <c r="L1126" s="370">
        <f t="shared" si="482"/>
        <v>0</v>
      </c>
      <c r="M1126" s="370">
        <f t="shared" si="483"/>
        <v>0</v>
      </c>
      <c r="N1126" s="371" t="str">
        <f t="shared" si="491"/>
        <v/>
      </c>
      <c r="O1126" s="371" t="str">
        <f t="shared" si="492"/>
        <v/>
      </c>
      <c r="P1126" s="371" t="str">
        <f t="shared" si="493"/>
        <v/>
      </c>
      <c r="Q1126" s="371" t="str">
        <f t="shared" si="494"/>
        <v/>
      </c>
      <c r="R1126" s="371" t="str">
        <f t="shared" si="495"/>
        <v/>
      </c>
      <c r="S1126" s="371" t="str">
        <f t="shared" si="496"/>
        <v/>
      </c>
      <c r="T1126" s="443" t="str">
        <f t="shared" si="484"/>
        <v/>
      </c>
      <c r="U1126" s="539"/>
      <c r="V1126" s="117"/>
      <c r="W1126" s="118"/>
      <c r="X1126" s="119"/>
      <c r="Y1126" s="120"/>
      <c r="Z1126" s="122"/>
      <c r="AA1126" s="121"/>
      <c r="AB1126" s="443" t="str">
        <f t="shared" si="485"/>
        <v/>
      </c>
      <c r="AC1126" s="734" t="str">
        <f t="shared" si="486"/>
        <v/>
      </c>
      <c r="AD1126" s="372"/>
      <c r="AE1126" s="485"/>
      <c r="AF1126" s="373" t="str">
        <f t="shared" si="497"/>
        <v/>
      </c>
      <c r="AG1126" s="373" t="str">
        <f t="shared" si="498"/>
        <v/>
      </c>
      <c r="AH1126" s="374" t="str">
        <f t="shared" si="499"/>
        <v/>
      </c>
      <c r="AI1126" s="375" t="str">
        <f t="shared" si="500"/>
        <v/>
      </c>
      <c r="AJ1126" s="375" t="str">
        <f t="shared" si="501"/>
        <v/>
      </c>
      <c r="AK1126" s="375" t="str">
        <f t="shared" si="502"/>
        <v/>
      </c>
      <c r="AL1126" s="375" t="str">
        <f t="shared" si="503"/>
        <v/>
      </c>
      <c r="AM1126" s="375" t="str">
        <f t="shared" si="504"/>
        <v/>
      </c>
      <c r="AN1126" s="376" t="str">
        <f>IF(AF1126="","",IF(OR(AH1126="",AH1126="-"),"－",IF(OR(AM1126=8,AM1126=9),"",IF(OR(AJ1126=3,AJ1126=4,AJ1126=5,AJ1126=6),VLOOKUP(AH1126,INDEX((係数_バス貨物_ガソリン,係数_バス貨物_CNG,係数_バス貨物_軽油,係数_バス貨物_メタノール,係数_バス貨物_LPG),MATCH(AL1126,【参考】排出ガスレベル!$AI$4:$AI$671,1),1,AR1126):INDEX((係数_バス貨物_ガソリン,係数_バス貨物_CNG,係数_バス貨物_軽油,係数_バス貨物_メタノール,係数_バス貨物_LPG),MATCH(AL1126+1,【参考】排出ガスレベル!$AI$4:$AI$671,1)-1,5,AR1126),2,FALSE),IF(OR(AJ1126=1,AJ1126=2),VLOOKUP(AH1126,INDEX((係数_乗用_ガソリン,係数_乗用_CNG,係数_乗用_軽油,係数_乗用_メタノール,係数_乗用_LPG),1,1,AR1126):INDEX((係数_乗用_ガソリン,係数_乗用_CNG,係数_乗用_軽油,係数_乗用_メタノール,係数_乗用_LPG),125,5,AR1126),2,FALSE))))))</f>
        <v/>
      </c>
      <c r="AO1126" s="376" t="str">
        <f>IF(T1126="","",IF(OR(AH1126="",AH1126="-"),"－",IF(OR(AM1126=8,AM1126=9),"",IF(OR(AJ1126=3,AJ1126=4,AJ1126=5,AJ1126=6),VLOOKUP(AH1126,INDEX((係数_バス貨物_ガソリン,係数_バス貨物_CNG,係数_バス貨物_軽油,係数_バス貨物_メタノール,係数_バス貨物_LPG),MATCH(AL1126,【参考】排出ガスレベル!$AI$4:$AI$671,1),1,AR1126):INDEX((係数_バス貨物_ガソリン,係数_バス貨物_CNG,係数_バス貨物_軽油,係数_バス貨物_メタノール,係数_バス貨物_LPG),MATCH(AL1126+1,【参考】排出ガスレベル!$AI$4:$AI$671,1)-1,5,AR1126),3,FALSE),IF(OR(AJ1126=1,AJ1126=2),VLOOKUP(AH1126,INDEX((係数_乗用_ガソリン,係数_乗用_CNG,係数_乗用_軽油,係数_乗用_メタノール,係数_乗用_LPG),1,1,AR1126):INDEX((係数_乗用_ガソリン,係数_乗用_CNG,係数_乗用_軽油,係数_乗用_メタノール,係数_乗用_LPG),125,5,AR1126),3,FALSE))))))</f>
        <v/>
      </c>
      <c r="AP1126" s="375" t="str">
        <f t="shared" si="505"/>
        <v/>
      </c>
      <c r="AQ1126" s="444" t="str">
        <f t="shared" si="506"/>
        <v/>
      </c>
      <c r="AR1126" s="375" t="str">
        <f t="shared" si="509"/>
        <v/>
      </c>
      <c r="AS1126" s="377" t="str">
        <f t="shared" si="507"/>
        <v/>
      </c>
      <c r="AT1126" s="378" t="str">
        <f t="shared" si="508"/>
        <v/>
      </c>
      <c r="AX1126" s="625" t="b">
        <f t="shared" si="510"/>
        <v>0</v>
      </c>
      <c r="AY1126" s="7" t="str">
        <f t="shared" si="511"/>
        <v>FALSEFALSEFALSE</v>
      </c>
      <c r="AZ1126" s="626">
        <f t="shared" si="487"/>
        <v>0</v>
      </c>
      <c r="BA1126" s="627" t="str">
        <f t="shared" si="488"/>
        <v/>
      </c>
      <c r="BB1126" s="627">
        <f t="shared" si="489"/>
        <v>0</v>
      </c>
      <c r="BC1126" s="690" t="str">
        <f t="shared" si="490"/>
        <v/>
      </c>
    </row>
    <row r="1127" spans="1:55">
      <c r="A1127" s="381">
        <v>1071</v>
      </c>
      <c r="B1127" s="117"/>
      <c r="C1127" s="288"/>
      <c r="D1127" s="289"/>
      <c r="E1127" s="289"/>
      <c r="F1127" s="290"/>
      <c r="G1127" s="292"/>
      <c r="H1127" s="116"/>
      <c r="I1127" s="292"/>
      <c r="J1127" s="116"/>
      <c r="K1127" s="370" t="str">
        <f t="shared" si="481"/>
        <v/>
      </c>
      <c r="L1127" s="370">
        <f t="shared" si="482"/>
        <v>0</v>
      </c>
      <c r="M1127" s="370">
        <f t="shared" si="483"/>
        <v>0</v>
      </c>
      <c r="N1127" s="371" t="str">
        <f t="shared" si="491"/>
        <v/>
      </c>
      <c r="O1127" s="371" t="str">
        <f t="shared" si="492"/>
        <v/>
      </c>
      <c r="P1127" s="371" t="str">
        <f t="shared" si="493"/>
        <v/>
      </c>
      <c r="Q1127" s="371" t="str">
        <f t="shared" si="494"/>
        <v/>
      </c>
      <c r="R1127" s="371" t="str">
        <f t="shared" si="495"/>
        <v/>
      </c>
      <c r="S1127" s="371" t="str">
        <f t="shared" si="496"/>
        <v/>
      </c>
      <c r="T1127" s="443" t="str">
        <f t="shared" si="484"/>
        <v/>
      </c>
      <c r="U1127" s="539"/>
      <c r="V1127" s="117"/>
      <c r="W1127" s="118"/>
      <c r="X1127" s="119"/>
      <c r="Y1127" s="120"/>
      <c r="Z1127" s="122"/>
      <c r="AA1127" s="121"/>
      <c r="AB1127" s="443" t="str">
        <f t="shared" si="485"/>
        <v/>
      </c>
      <c r="AC1127" s="734" t="str">
        <f t="shared" si="486"/>
        <v/>
      </c>
      <c r="AD1127" s="372"/>
      <c r="AE1127" s="485"/>
      <c r="AF1127" s="373" t="str">
        <f t="shared" si="497"/>
        <v/>
      </c>
      <c r="AG1127" s="373" t="str">
        <f t="shared" si="498"/>
        <v/>
      </c>
      <c r="AH1127" s="374" t="str">
        <f t="shared" si="499"/>
        <v/>
      </c>
      <c r="AI1127" s="375" t="str">
        <f t="shared" si="500"/>
        <v/>
      </c>
      <c r="AJ1127" s="375" t="str">
        <f t="shared" si="501"/>
        <v/>
      </c>
      <c r="AK1127" s="375" t="str">
        <f t="shared" si="502"/>
        <v/>
      </c>
      <c r="AL1127" s="375" t="str">
        <f t="shared" si="503"/>
        <v/>
      </c>
      <c r="AM1127" s="375" t="str">
        <f t="shared" si="504"/>
        <v/>
      </c>
      <c r="AN1127" s="376" t="str">
        <f>IF(AF1127="","",IF(OR(AH1127="",AH1127="-"),"－",IF(OR(AM1127=8,AM1127=9),"",IF(OR(AJ1127=3,AJ1127=4,AJ1127=5,AJ1127=6),VLOOKUP(AH1127,INDEX((係数_バス貨物_ガソリン,係数_バス貨物_CNG,係数_バス貨物_軽油,係数_バス貨物_メタノール,係数_バス貨物_LPG),MATCH(AL1127,【参考】排出ガスレベル!$AI$4:$AI$671,1),1,AR1127):INDEX((係数_バス貨物_ガソリン,係数_バス貨物_CNG,係数_バス貨物_軽油,係数_バス貨物_メタノール,係数_バス貨物_LPG),MATCH(AL1127+1,【参考】排出ガスレベル!$AI$4:$AI$671,1)-1,5,AR1127),2,FALSE),IF(OR(AJ1127=1,AJ1127=2),VLOOKUP(AH1127,INDEX((係数_乗用_ガソリン,係数_乗用_CNG,係数_乗用_軽油,係数_乗用_メタノール,係数_乗用_LPG),1,1,AR1127):INDEX((係数_乗用_ガソリン,係数_乗用_CNG,係数_乗用_軽油,係数_乗用_メタノール,係数_乗用_LPG),125,5,AR1127),2,FALSE))))))</f>
        <v/>
      </c>
      <c r="AO1127" s="376" t="str">
        <f>IF(T1127="","",IF(OR(AH1127="",AH1127="-"),"－",IF(OR(AM1127=8,AM1127=9),"",IF(OR(AJ1127=3,AJ1127=4,AJ1127=5,AJ1127=6),VLOOKUP(AH1127,INDEX((係数_バス貨物_ガソリン,係数_バス貨物_CNG,係数_バス貨物_軽油,係数_バス貨物_メタノール,係数_バス貨物_LPG),MATCH(AL1127,【参考】排出ガスレベル!$AI$4:$AI$671,1),1,AR1127):INDEX((係数_バス貨物_ガソリン,係数_バス貨物_CNG,係数_バス貨物_軽油,係数_バス貨物_メタノール,係数_バス貨物_LPG),MATCH(AL1127+1,【参考】排出ガスレベル!$AI$4:$AI$671,1)-1,5,AR1127),3,FALSE),IF(OR(AJ1127=1,AJ1127=2),VLOOKUP(AH1127,INDEX((係数_乗用_ガソリン,係数_乗用_CNG,係数_乗用_軽油,係数_乗用_メタノール,係数_乗用_LPG),1,1,AR1127):INDEX((係数_乗用_ガソリン,係数_乗用_CNG,係数_乗用_軽油,係数_乗用_メタノール,係数_乗用_LPG),125,5,AR1127),3,FALSE))))))</f>
        <v/>
      </c>
      <c r="AP1127" s="375" t="str">
        <f t="shared" si="505"/>
        <v/>
      </c>
      <c r="AQ1127" s="444" t="str">
        <f t="shared" si="506"/>
        <v/>
      </c>
      <c r="AR1127" s="375" t="str">
        <f t="shared" si="509"/>
        <v/>
      </c>
      <c r="AS1127" s="377" t="str">
        <f t="shared" si="507"/>
        <v/>
      </c>
      <c r="AT1127" s="378" t="str">
        <f t="shared" si="508"/>
        <v/>
      </c>
      <c r="AX1127" s="625" t="b">
        <f t="shared" si="510"/>
        <v>0</v>
      </c>
      <c r="AY1127" s="7" t="str">
        <f t="shared" si="511"/>
        <v>FALSEFALSEFALSE</v>
      </c>
      <c r="AZ1127" s="626">
        <f t="shared" si="487"/>
        <v>0</v>
      </c>
      <c r="BA1127" s="627" t="str">
        <f t="shared" si="488"/>
        <v/>
      </c>
      <c r="BB1127" s="627">
        <f t="shared" si="489"/>
        <v>0</v>
      </c>
      <c r="BC1127" s="690" t="str">
        <f t="shared" si="490"/>
        <v/>
      </c>
    </row>
    <row r="1128" spans="1:55">
      <c r="A1128" s="381">
        <v>1072</v>
      </c>
      <c r="B1128" s="117"/>
      <c r="C1128" s="288"/>
      <c r="D1128" s="289"/>
      <c r="E1128" s="289"/>
      <c r="F1128" s="290"/>
      <c r="G1128" s="292"/>
      <c r="H1128" s="116"/>
      <c r="I1128" s="292"/>
      <c r="J1128" s="116"/>
      <c r="K1128" s="370" t="str">
        <f t="shared" si="481"/>
        <v/>
      </c>
      <c r="L1128" s="370">
        <f t="shared" si="482"/>
        <v>0</v>
      </c>
      <c r="M1128" s="370">
        <f t="shared" si="483"/>
        <v>0</v>
      </c>
      <c r="N1128" s="371" t="str">
        <f t="shared" si="491"/>
        <v/>
      </c>
      <c r="O1128" s="371" t="str">
        <f t="shared" si="492"/>
        <v/>
      </c>
      <c r="P1128" s="371" t="str">
        <f t="shared" si="493"/>
        <v/>
      </c>
      <c r="Q1128" s="371" t="str">
        <f t="shared" si="494"/>
        <v/>
      </c>
      <c r="R1128" s="371" t="str">
        <f t="shared" si="495"/>
        <v/>
      </c>
      <c r="S1128" s="371" t="str">
        <f t="shared" si="496"/>
        <v/>
      </c>
      <c r="T1128" s="443" t="str">
        <f t="shared" si="484"/>
        <v/>
      </c>
      <c r="U1128" s="539"/>
      <c r="V1128" s="117"/>
      <c r="W1128" s="118"/>
      <c r="X1128" s="119"/>
      <c r="Y1128" s="120"/>
      <c r="Z1128" s="122"/>
      <c r="AA1128" s="121"/>
      <c r="AB1128" s="443" t="str">
        <f t="shared" si="485"/>
        <v/>
      </c>
      <c r="AC1128" s="734" t="str">
        <f t="shared" si="486"/>
        <v/>
      </c>
      <c r="AD1128" s="372"/>
      <c r="AE1128" s="485"/>
      <c r="AF1128" s="373" t="str">
        <f t="shared" si="497"/>
        <v/>
      </c>
      <c r="AG1128" s="373" t="str">
        <f t="shared" si="498"/>
        <v/>
      </c>
      <c r="AH1128" s="374" t="str">
        <f t="shared" si="499"/>
        <v/>
      </c>
      <c r="AI1128" s="375" t="str">
        <f t="shared" si="500"/>
        <v/>
      </c>
      <c r="AJ1128" s="375" t="str">
        <f t="shared" si="501"/>
        <v/>
      </c>
      <c r="AK1128" s="375" t="str">
        <f t="shared" si="502"/>
        <v/>
      </c>
      <c r="AL1128" s="375" t="str">
        <f t="shared" si="503"/>
        <v/>
      </c>
      <c r="AM1128" s="375" t="str">
        <f t="shared" si="504"/>
        <v/>
      </c>
      <c r="AN1128" s="376" t="str">
        <f>IF(AF1128="","",IF(OR(AH1128="",AH1128="-"),"－",IF(OR(AM1128=8,AM1128=9),"",IF(OR(AJ1128=3,AJ1128=4,AJ1128=5,AJ1128=6),VLOOKUP(AH1128,INDEX((係数_バス貨物_ガソリン,係数_バス貨物_CNG,係数_バス貨物_軽油,係数_バス貨物_メタノール,係数_バス貨物_LPG),MATCH(AL1128,【参考】排出ガスレベル!$AI$4:$AI$671,1),1,AR1128):INDEX((係数_バス貨物_ガソリン,係数_バス貨物_CNG,係数_バス貨物_軽油,係数_バス貨物_メタノール,係数_バス貨物_LPG),MATCH(AL1128+1,【参考】排出ガスレベル!$AI$4:$AI$671,1)-1,5,AR1128),2,FALSE),IF(OR(AJ1128=1,AJ1128=2),VLOOKUP(AH1128,INDEX((係数_乗用_ガソリン,係数_乗用_CNG,係数_乗用_軽油,係数_乗用_メタノール,係数_乗用_LPG),1,1,AR1128):INDEX((係数_乗用_ガソリン,係数_乗用_CNG,係数_乗用_軽油,係数_乗用_メタノール,係数_乗用_LPG),125,5,AR1128),2,FALSE))))))</f>
        <v/>
      </c>
      <c r="AO1128" s="376" t="str">
        <f>IF(T1128="","",IF(OR(AH1128="",AH1128="-"),"－",IF(OR(AM1128=8,AM1128=9),"",IF(OR(AJ1128=3,AJ1128=4,AJ1128=5,AJ1128=6),VLOOKUP(AH1128,INDEX((係数_バス貨物_ガソリン,係数_バス貨物_CNG,係数_バス貨物_軽油,係数_バス貨物_メタノール,係数_バス貨物_LPG),MATCH(AL1128,【参考】排出ガスレベル!$AI$4:$AI$671,1),1,AR1128):INDEX((係数_バス貨物_ガソリン,係数_バス貨物_CNG,係数_バス貨物_軽油,係数_バス貨物_メタノール,係数_バス貨物_LPG),MATCH(AL1128+1,【参考】排出ガスレベル!$AI$4:$AI$671,1)-1,5,AR1128),3,FALSE),IF(OR(AJ1128=1,AJ1128=2),VLOOKUP(AH1128,INDEX((係数_乗用_ガソリン,係数_乗用_CNG,係数_乗用_軽油,係数_乗用_メタノール,係数_乗用_LPG),1,1,AR1128):INDEX((係数_乗用_ガソリン,係数_乗用_CNG,係数_乗用_軽油,係数_乗用_メタノール,係数_乗用_LPG),125,5,AR1128),3,FALSE))))))</f>
        <v/>
      </c>
      <c r="AP1128" s="375" t="str">
        <f t="shared" si="505"/>
        <v/>
      </c>
      <c r="AQ1128" s="444" t="str">
        <f t="shared" si="506"/>
        <v/>
      </c>
      <c r="AR1128" s="375" t="str">
        <f t="shared" si="509"/>
        <v/>
      </c>
      <c r="AS1128" s="377" t="str">
        <f t="shared" si="507"/>
        <v/>
      </c>
      <c r="AT1128" s="378" t="str">
        <f t="shared" si="508"/>
        <v/>
      </c>
      <c r="AX1128" s="625" t="b">
        <f t="shared" si="510"/>
        <v>0</v>
      </c>
      <c r="AY1128" s="7" t="str">
        <f t="shared" si="511"/>
        <v>FALSEFALSEFALSE</v>
      </c>
      <c r="AZ1128" s="626">
        <f t="shared" si="487"/>
        <v>0</v>
      </c>
      <c r="BA1128" s="627" t="str">
        <f t="shared" si="488"/>
        <v/>
      </c>
      <c r="BB1128" s="627">
        <f t="shared" si="489"/>
        <v>0</v>
      </c>
      <c r="BC1128" s="690" t="str">
        <f t="shared" si="490"/>
        <v/>
      </c>
    </row>
    <row r="1129" spans="1:55">
      <c r="A1129" s="381">
        <v>1073</v>
      </c>
      <c r="B1129" s="117"/>
      <c r="C1129" s="288"/>
      <c r="D1129" s="289"/>
      <c r="E1129" s="289"/>
      <c r="F1129" s="290"/>
      <c r="G1129" s="292"/>
      <c r="H1129" s="116"/>
      <c r="I1129" s="292"/>
      <c r="J1129" s="116"/>
      <c r="K1129" s="370" t="str">
        <f t="shared" si="481"/>
        <v/>
      </c>
      <c r="L1129" s="370">
        <f t="shared" si="482"/>
        <v>0</v>
      </c>
      <c r="M1129" s="370">
        <f t="shared" si="483"/>
        <v>0</v>
      </c>
      <c r="N1129" s="371" t="str">
        <f t="shared" si="491"/>
        <v/>
      </c>
      <c r="O1129" s="371" t="str">
        <f t="shared" si="492"/>
        <v/>
      </c>
      <c r="P1129" s="371" t="str">
        <f t="shared" si="493"/>
        <v/>
      </c>
      <c r="Q1129" s="371" t="str">
        <f t="shared" si="494"/>
        <v/>
      </c>
      <c r="R1129" s="371" t="str">
        <f t="shared" si="495"/>
        <v/>
      </c>
      <c r="S1129" s="371" t="str">
        <f t="shared" si="496"/>
        <v/>
      </c>
      <c r="T1129" s="443" t="str">
        <f t="shared" si="484"/>
        <v/>
      </c>
      <c r="U1129" s="539"/>
      <c r="V1129" s="117"/>
      <c r="W1129" s="118"/>
      <c r="X1129" s="119"/>
      <c r="Y1129" s="120"/>
      <c r="Z1129" s="122"/>
      <c r="AA1129" s="121"/>
      <c r="AB1129" s="443" t="str">
        <f t="shared" si="485"/>
        <v/>
      </c>
      <c r="AC1129" s="734" t="str">
        <f t="shared" si="486"/>
        <v/>
      </c>
      <c r="AD1129" s="372"/>
      <c r="AE1129" s="485"/>
      <c r="AF1129" s="373" t="str">
        <f t="shared" si="497"/>
        <v/>
      </c>
      <c r="AG1129" s="373" t="str">
        <f t="shared" si="498"/>
        <v/>
      </c>
      <c r="AH1129" s="374" t="str">
        <f t="shared" si="499"/>
        <v/>
      </c>
      <c r="AI1129" s="375" t="str">
        <f t="shared" si="500"/>
        <v/>
      </c>
      <c r="AJ1129" s="375" t="str">
        <f t="shared" si="501"/>
        <v/>
      </c>
      <c r="AK1129" s="375" t="str">
        <f t="shared" si="502"/>
        <v/>
      </c>
      <c r="AL1129" s="375" t="str">
        <f t="shared" si="503"/>
        <v/>
      </c>
      <c r="AM1129" s="375" t="str">
        <f t="shared" si="504"/>
        <v/>
      </c>
      <c r="AN1129" s="376" t="str">
        <f>IF(AF1129="","",IF(OR(AH1129="",AH1129="-"),"－",IF(OR(AM1129=8,AM1129=9),"",IF(OR(AJ1129=3,AJ1129=4,AJ1129=5,AJ1129=6),VLOOKUP(AH1129,INDEX((係数_バス貨物_ガソリン,係数_バス貨物_CNG,係数_バス貨物_軽油,係数_バス貨物_メタノール,係数_バス貨物_LPG),MATCH(AL1129,【参考】排出ガスレベル!$AI$4:$AI$671,1),1,AR1129):INDEX((係数_バス貨物_ガソリン,係数_バス貨物_CNG,係数_バス貨物_軽油,係数_バス貨物_メタノール,係数_バス貨物_LPG),MATCH(AL1129+1,【参考】排出ガスレベル!$AI$4:$AI$671,1)-1,5,AR1129),2,FALSE),IF(OR(AJ1129=1,AJ1129=2),VLOOKUP(AH1129,INDEX((係数_乗用_ガソリン,係数_乗用_CNG,係数_乗用_軽油,係数_乗用_メタノール,係数_乗用_LPG),1,1,AR1129):INDEX((係数_乗用_ガソリン,係数_乗用_CNG,係数_乗用_軽油,係数_乗用_メタノール,係数_乗用_LPG),125,5,AR1129),2,FALSE))))))</f>
        <v/>
      </c>
      <c r="AO1129" s="376" t="str">
        <f>IF(T1129="","",IF(OR(AH1129="",AH1129="-"),"－",IF(OR(AM1129=8,AM1129=9),"",IF(OR(AJ1129=3,AJ1129=4,AJ1129=5,AJ1129=6),VLOOKUP(AH1129,INDEX((係数_バス貨物_ガソリン,係数_バス貨物_CNG,係数_バス貨物_軽油,係数_バス貨物_メタノール,係数_バス貨物_LPG),MATCH(AL1129,【参考】排出ガスレベル!$AI$4:$AI$671,1),1,AR1129):INDEX((係数_バス貨物_ガソリン,係数_バス貨物_CNG,係数_バス貨物_軽油,係数_バス貨物_メタノール,係数_バス貨物_LPG),MATCH(AL1129+1,【参考】排出ガスレベル!$AI$4:$AI$671,1)-1,5,AR1129),3,FALSE),IF(OR(AJ1129=1,AJ1129=2),VLOOKUP(AH1129,INDEX((係数_乗用_ガソリン,係数_乗用_CNG,係数_乗用_軽油,係数_乗用_メタノール,係数_乗用_LPG),1,1,AR1129):INDEX((係数_乗用_ガソリン,係数_乗用_CNG,係数_乗用_軽油,係数_乗用_メタノール,係数_乗用_LPG),125,5,AR1129),3,FALSE))))))</f>
        <v/>
      </c>
      <c r="AP1129" s="375" t="str">
        <f t="shared" si="505"/>
        <v/>
      </c>
      <c r="AQ1129" s="444" t="str">
        <f t="shared" si="506"/>
        <v/>
      </c>
      <c r="AR1129" s="375" t="str">
        <f t="shared" si="509"/>
        <v/>
      </c>
      <c r="AS1129" s="377" t="str">
        <f t="shared" si="507"/>
        <v/>
      </c>
      <c r="AT1129" s="378" t="str">
        <f t="shared" si="508"/>
        <v/>
      </c>
      <c r="AX1129" s="625" t="b">
        <f t="shared" si="510"/>
        <v>0</v>
      </c>
      <c r="AY1129" s="7" t="str">
        <f t="shared" si="511"/>
        <v>FALSEFALSEFALSE</v>
      </c>
      <c r="AZ1129" s="626">
        <f t="shared" si="487"/>
        <v>0</v>
      </c>
      <c r="BA1129" s="627" t="str">
        <f t="shared" si="488"/>
        <v/>
      </c>
      <c r="BB1129" s="627">
        <f t="shared" si="489"/>
        <v>0</v>
      </c>
      <c r="BC1129" s="690" t="str">
        <f t="shared" si="490"/>
        <v/>
      </c>
    </row>
    <row r="1130" spans="1:55">
      <c r="A1130" s="381">
        <v>1074</v>
      </c>
      <c r="B1130" s="117"/>
      <c r="C1130" s="288"/>
      <c r="D1130" s="289"/>
      <c r="E1130" s="289"/>
      <c r="F1130" s="290"/>
      <c r="G1130" s="292"/>
      <c r="H1130" s="116"/>
      <c r="I1130" s="292"/>
      <c r="J1130" s="116"/>
      <c r="K1130" s="370" t="str">
        <f t="shared" si="481"/>
        <v/>
      </c>
      <c r="L1130" s="370">
        <f t="shared" si="482"/>
        <v>0</v>
      </c>
      <c r="M1130" s="370">
        <f t="shared" si="483"/>
        <v>0</v>
      </c>
      <c r="N1130" s="371" t="str">
        <f t="shared" si="491"/>
        <v/>
      </c>
      <c r="O1130" s="371" t="str">
        <f t="shared" si="492"/>
        <v/>
      </c>
      <c r="P1130" s="371" t="str">
        <f t="shared" si="493"/>
        <v/>
      </c>
      <c r="Q1130" s="371" t="str">
        <f t="shared" si="494"/>
        <v/>
      </c>
      <c r="R1130" s="371" t="str">
        <f t="shared" si="495"/>
        <v/>
      </c>
      <c r="S1130" s="371" t="str">
        <f t="shared" si="496"/>
        <v/>
      </c>
      <c r="T1130" s="443" t="str">
        <f t="shared" si="484"/>
        <v/>
      </c>
      <c r="U1130" s="539"/>
      <c r="V1130" s="117"/>
      <c r="W1130" s="118"/>
      <c r="X1130" s="119"/>
      <c r="Y1130" s="120"/>
      <c r="Z1130" s="122"/>
      <c r="AA1130" s="121"/>
      <c r="AB1130" s="443" t="str">
        <f t="shared" si="485"/>
        <v/>
      </c>
      <c r="AC1130" s="734" t="str">
        <f t="shared" si="486"/>
        <v/>
      </c>
      <c r="AD1130" s="372"/>
      <c r="AE1130" s="485"/>
      <c r="AF1130" s="373" t="str">
        <f t="shared" si="497"/>
        <v/>
      </c>
      <c r="AG1130" s="373" t="str">
        <f t="shared" si="498"/>
        <v/>
      </c>
      <c r="AH1130" s="374" t="str">
        <f t="shared" si="499"/>
        <v/>
      </c>
      <c r="AI1130" s="375" t="str">
        <f t="shared" si="500"/>
        <v/>
      </c>
      <c r="AJ1130" s="375" t="str">
        <f t="shared" si="501"/>
        <v/>
      </c>
      <c r="AK1130" s="375" t="str">
        <f t="shared" si="502"/>
        <v/>
      </c>
      <c r="AL1130" s="375" t="str">
        <f t="shared" si="503"/>
        <v/>
      </c>
      <c r="AM1130" s="375" t="str">
        <f t="shared" si="504"/>
        <v/>
      </c>
      <c r="AN1130" s="376" t="str">
        <f>IF(AF1130="","",IF(OR(AH1130="",AH1130="-"),"－",IF(OR(AM1130=8,AM1130=9),"",IF(OR(AJ1130=3,AJ1130=4,AJ1130=5,AJ1130=6),VLOOKUP(AH1130,INDEX((係数_バス貨物_ガソリン,係数_バス貨物_CNG,係数_バス貨物_軽油,係数_バス貨物_メタノール,係数_バス貨物_LPG),MATCH(AL1130,【参考】排出ガスレベル!$AI$4:$AI$671,1),1,AR1130):INDEX((係数_バス貨物_ガソリン,係数_バス貨物_CNG,係数_バス貨物_軽油,係数_バス貨物_メタノール,係数_バス貨物_LPG),MATCH(AL1130+1,【参考】排出ガスレベル!$AI$4:$AI$671,1)-1,5,AR1130),2,FALSE),IF(OR(AJ1130=1,AJ1130=2),VLOOKUP(AH1130,INDEX((係数_乗用_ガソリン,係数_乗用_CNG,係数_乗用_軽油,係数_乗用_メタノール,係数_乗用_LPG),1,1,AR1130):INDEX((係数_乗用_ガソリン,係数_乗用_CNG,係数_乗用_軽油,係数_乗用_メタノール,係数_乗用_LPG),125,5,AR1130),2,FALSE))))))</f>
        <v/>
      </c>
      <c r="AO1130" s="376" t="str">
        <f>IF(T1130="","",IF(OR(AH1130="",AH1130="-"),"－",IF(OR(AM1130=8,AM1130=9),"",IF(OR(AJ1130=3,AJ1130=4,AJ1130=5,AJ1130=6),VLOOKUP(AH1130,INDEX((係数_バス貨物_ガソリン,係数_バス貨物_CNG,係数_バス貨物_軽油,係数_バス貨物_メタノール,係数_バス貨物_LPG),MATCH(AL1130,【参考】排出ガスレベル!$AI$4:$AI$671,1),1,AR1130):INDEX((係数_バス貨物_ガソリン,係数_バス貨物_CNG,係数_バス貨物_軽油,係数_バス貨物_メタノール,係数_バス貨物_LPG),MATCH(AL1130+1,【参考】排出ガスレベル!$AI$4:$AI$671,1)-1,5,AR1130),3,FALSE),IF(OR(AJ1130=1,AJ1130=2),VLOOKUP(AH1130,INDEX((係数_乗用_ガソリン,係数_乗用_CNG,係数_乗用_軽油,係数_乗用_メタノール,係数_乗用_LPG),1,1,AR1130):INDEX((係数_乗用_ガソリン,係数_乗用_CNG,係数_乗用_軽油,係数_乗用_メタノール,係数_乗用_LPG),125,5,AR1130),3,FALSE))))))</f>
        <v/>
      </c>
      <c r="AP1130" s="375" t="str">
        <f t="shared" si="505"/>
        <v/>
      </c>
      <c r="AQ1130" s="444" t="str">
        <f t="shared" si="506"/>
        <v/>
      </c>
      <c r="AR1130" s="375" t="str">
        <f t="shared" si="509"/>
        <v/>
      </c>
      <c r="AS1130" s="377" t="str">
        <f t="shared" si="507"/>
        <v/>
      </c>
      <c r="AT1130" s="378" t="str">
        <f t="shared" si="508"/>
        <v/>
      </c>
      <c r="AX1130" s="625" t="b">
        <f t="shared" si="510"/>
        <v>0</v>
      </c>
      <c r="AY1130" s="7" t="str">
        <f t="shared" si="511"/>
        <v>FALSEFALSEFALSE</v>
      </c>
      <c r="AZ1130" s="626">
        <f t="shared" si="487"/>
        <v>0</v>
      </c>
      <c r="BA1130" s="627" t="str">
        <f t="shared" si="488"/>
        <v/>
      </c>
      <c r="BB1130" s="627">
        <f t="shared" si="489"/>
        <v>0</v>
      </c>
      <c r="BC1130" s="690" t="str">
        <f t="shared" si="490"/>
        <v/>
      </c>
    </row>
    <row r="1131" spans="1:55">
      <c r="A1131" s="381">
        <v>1075</v>
      </c>
      <c r="B1131" s="117"/>
      <c r="C1131" s="288"/>
      <c r="D1131" s="289"/>
      <c r="E1131" s="289"/>
      <c r="F1131" s="290"/>
      <c r="G1131" s="292"/>
      <c r="H1131" s="116"/>
      <c r="I1131" s="292"/>
      <c r="J1131" s="116"/>
      <c r="K1131" s="370" t="str">
        <f t="shared" si="481"/>
        <v/>
      </c>
      <c r="L1131" s="370">
        <f t="shared" si="482"/>
        <v>0</v>
      </c>
      <c r="M1131" s="370">
        <f t="shared" si="483"/>
        <v>0</v>
      </c>
      <c r="N1131" s="371" t="str">
        <f t="shared" si="491"/>
        <v/>
      </c>
      <c r="O1131" s="371" t="str">
        <f t="shared" si="492"/>
        <v/>
      </c>
      <c r="P1131" s="371" t="str">
        <f t="shared" si="493"/>
        <v/>
      </c>
      <c r="Q1131" s="371" t="str">
        <f t="shared" si="494"/>
        <v/>
      </c>
      <c r="R1131" s="371" t="str">
        <f t="shared" si="495"/>
        <v/>
      </c>
      <c r="S1131" s="371" t="str">
        <f t="shared" si="496"/>
        <v/>
      </c>
      <c r="T1131" s="443" t="str">
        <f t="shared" si="484"/>
        <v/>
      </c>
      <c r="U1131" s="539"/>
      <c r="V1131" s="117"/>
      <c r="W1131" s="118"/>
      <c r="X1131" s="119"/>
      <c r="Y1131" s="120"/>
      <c r="Z1131" s="122"/>
      <c r="AA1131" s="121"/>
      <c r="AB1131" s="443" t="str">
        <f t="shared" si="485"/>
        <v/>
      </c>
      <c r="AC1131" s="734" t="str">
        <f t="shared" si="486"/>
        <v/>
      </c>
      <c r="AD1131" s="372"/>
      <c r="AE1131" s="485"/>
      <c r="AF1131" s="373" t="str">
        <f t="shared" si="497"/>
        <v/>
      </c>
      <c r="AG1131" s="373" t="str">
        <f t="shared" si="498"/>
        <v/>
      </c>
      <c r="AH1131" s="374" t="str">
        <f t="shared" si="499"/>
        <v/>
      </c>
      <c r="AI1131" s="375" t="str">
        <f t="shared" si="500"/>
        <v/>
      </c>
      <c r="AJ1131" s="375" t="str">
        <f t="shared" si="501"/>
        <v/>
      </c>
      <c r="AK1131" s="375" t="str">
        <f t="shared" si="502"/>
        <v/>
      </c>
      <c r="AL1131" s="375" t="str">
        <f t="shared" si="503"/>
        <v/>
      </c>
      <c r="AM1131" s="375" t="str">
        <f t="shared" si="504"/>
        <v/>
      </c>
      <c r="AN1131" s="376" t="str">
        <f>IF(AF1131="","",IF(OR(AH1131="",AH1131="-"),"－",IF(OR(AM1131=8,AM1131=9),"",IF(OR(AJ1131=3,AJ1131=4,AJ1131=5,AJ1131=6),VLOOKUP(AH1131,INDEX((係数_バス貨物_ガソリン,係数_バス貨物_CNG,係数_バス貨物_軽油,係数_バス貨物_メタノール,係数_バス貨物_LPG),MATCH(AL1131,【参考】排出ガスレベル!$AI$4:$AI$671,1),1,AR1131):INDEX((係数_バス貨物_ガソリン,係数_バス貨物_CNG,係数_バス貨物_軽油,係数_バス貨物_メタノール,係数_バス貨物_LPG),MATCH(AL1131+1,【参考】排出ガスレベル!$AI$4:$AI$671,1)-1,5,AR1131),2,FALSE),IF(OR(AJ1131=1,AJ1131=2),VLOOKUP(AH1131,INDEX((係数_乗用_ガソリン,係数_乗用_CNG,係数_乗用_軽油,係数_乗用_メタノール,係数_乗用_LPG),1,1,AR1131):INDEX((係数_乗用_ガソリン,係数_乗用_CNG,係数_乗用_軽油,係数_乗用_メタノール,係数_乗用_LPG),125,5,AR1131),2,FALSE))))))</f>
        <v/>
      </c>
      <c r="AO1131" s="376" t="str">
        <f>IF(T1131="","",IF(OR(AH1131="",AH1131="-"),"－",IF(OR(AM1131=8,AM1131=9),"",IF(OR(AJ1131=3,AJ1131=4,AJ1131=5,AJ1131=6),VLOOKUP(AH1131,INDEX((係数_バス貨物_ガソリン,係数_バス貨物_CNG,係数_バス貨物_軽油,係数_バス貨物_メタノール,係数_バス貨物_LPG),MATCH(AL1131,【参考】排出ガスレベル!$AI$4:$AI$671,1),1,AR1131):INDEX((係数_バス貨物_ガソリン,係数_バス貨物_CNG,係数_バス貨物_軽油,係数_バス貨物_メタノール,係数_バス貨物_LPG),MATCH(AL1131+1,【参考】排出ガスレベル!$AI$4:$AI$671,1)-1,5,AR1131),3,FALSE),IF(OR(AJ1131=1,AJ1131=2),VLOOKUP(AH1131,INDEX((係数_乗用_ガソリン,係数_乗用_CNG,係数_乗用_軽油,係数_乗用_メタノール,係数_乗用_LPG),1,1,AR1131):INDEX((係数_乗用_ガソリン,係数_乗用_CNG,係数_乗用_軽油,係数_乗用_メタノール,係数_乗用_LPG),125,5,AR1131),3,FALSE))))))</f>
        <v/>
      </c>
      <c r="AP1131" s="375" t="str">
        <f t="shared" si="505"/>
        <v/>
      </c>
      <c r="AQ1131" s="444" t="str">
        <f t="shared" si="506"/>
        <v/>
      </c>
      <c r="AR1131" s="375" t="str">
        <f t="shared" si="509"/>
        <v/>
      </c>
      <c r="AS1131" s="377" t="str">
        <f t="shared" si="507"/>
        <v/>
      </c>
      <c r="AT1131" s="378" t="str">
        <f t="shared" si="508"/>
        <v/>
      </c>
      <c r="AX1131" s="625" t="b">
        <f t="shared" si="510"/>
        <v>0</v>
      </c>
      <c r="AY1131" s="7" t="str">
        <f t="shared" si="511"/>
        <v>FALSEFALSEFALSE</v>
      </c>
      <c r="AZ1131" s="626">
        <f t="shared" si="487"/>
        <v>0</v>
      </c>
      <c r="BA1131" s="627" t="str">
        <f t="shared" si="488"/>
        <v/>
      </c>
      <c r="BB1131" s="627">
        <f t="shared" si="489"/>
        <v>0</v>
      </c>
      <c r="BC1131" s="690" t="str">
        <f t="shared" si="490"/>
        <v/>
      </c>
    </row>
    <row r="1132" spans="1:55">
      <c r="A1132" s="381">
        <v>1076</v>
      </c>
      <c r="B1132" s="117"/>
      <c r="C1132" s="288"/>
      <c r="D1132" s="289"/>
      <c r="E1132" s="289"/>
      <c r="F1132" s="290"/>
      <c r="G1132" s="292"/>
      <c r="H1132" s="116"/>
      <c r="I1132" s="292"/>
      <c r="J1132" s="116"/>
      <c r="K1132" s="370" t="str">
        <f t="shared" ref="K1132:K1195" si="512">C1132&amp;D1132&amp;E1132&amp;F1132</f>
        <v/>
      </c>
      <c r="L1132" s="370">
        <f t="shared" ref="L1132:L1195" si="513">IF(G1132&gt;0,DATE((G1132),(H1132+1),0),0)</f>
        <v>0</v>
      </c>
      <c r="M1132" s="370">
        <f t="shared" ref="M1132:M1195" si="514">IF(I1132&gt;0,DATE((I1132),(J1132+1),0),0)</f>
        <v>0</v>
      </c>
      <c r="N1132" s="371" t="str">
        <f t="shared" si="491"/>
        <v/>
      </c>
      <c r="O1132" s="371" t="str">
        <f t="shared" si="492"/>
        <v/>
      </c>
      <c r="P1132" s="371" t="str">
        <f t="shared" si="493"/>
        <v/>
      </c>
      <c r="Q1132" s="371" t="str">
        <f t="shared" si="494"/>
        <v/>
      </c>
      <c r="R1132" s="371" t="str">
        <f t="shared" si="495"/>
        <v/>
      </c>
      <c r="S1132" s="371" t="str">
        <f t="shared" si="496"/>
        <v/>
      </c>
      <c r="T1132" s="443" t="str">
        <f t="shared" ref="T1132:T1195" si="515">N1132&amp;O1132&amp;P1132&amp;Q1132&amp;R1132&amp;S1132</f>
        <v/>
      </c>
      <c r="U1132" s="539"/>
      <c r="V1132" s="117"/>
      <c r="W1132" s="118"/>
      <c r="X1132" s="119"/>
      <c r="Y1132" s="120"/>
      <c r="Z1132" s="122"/>
      <c r="AA1132" s="121"/>
      <c r="AB1132" s="443" t="str">
        <f t="shared" ref="AB1132:AB1195" si="516">IF(AF1132="","",IF(AM1132=1,VLOOKUP(AN1132,低公害車判別,2,FALSE),IF(AM1132=3,VLOOKUP(AN1132,低公害車判別,2,FALSE),IF(AM1132=4,VLOOKUP(AO1132,低公害車判別,2,FALSE),"低公害車"))))</f>
        <v/>
      </c>
      <c r="AC1132" s="734" t="str">
        <f t="shared" ref="AC1132:AC1195" si="517">IF(AF1132="","",IF((AN1132="")+(AN1132="－"),IF((AO1132="")+(AO1132=0),"－",AO1132),IF((AN1132="PM☆☆☆")+(AN1132="☆及びPM☆☆☆")+(AN1132="☆☆及びPM☆☆☆")+(AN1132="☆☆☆及びPM☆☆☆"),"PM☆☆☆",IF((AN1132="PM☆☆☆☆")+(AN1132="☆及びPM☆☆☆☆")+(AN1132="☆☆及びPM☆☆☆☆")+(AN1132="☆☆☆及びPM☆☆☆☆"),"PM☆☆☆☆",IF((AN1132="新☆")+(AN1132="新NOx☆")+(AN1132="新PM☆"),"新☆（新長期）",AN1132)))))</f>
        <v/>
      </c>
      <c r="AD1132" s="372"/>
      <c r="AE1132" s="485"/>
      <c r="AF1132" s="373" t="str">
        <f t="shared" si="497"/>
        <v/>
      </c>
      <c r="AG1132" s="373" t="str">
        <f t="shared" si="498"/>
        <v/>
      </c>
      <c r="AH1132" s="374" t="str">
        <f t="shared" si="499"/>
        <v/>
      </c>
      <c r="AI1132" s="375" t="str">
        <f t="shared" si="500"/>
        <v/>
      </c>
      <c r="AJ1132" s="375" t="str">
        <f t="shared" si="501"/>
        <v/>
      </c>
      <c r="AK1132" s="375" t="str">
        <f t="shared" si="502"/>
        <v/>
      </c>
      <c r="AL1132" s="375" t="str">
        <f t="shared" si="503"/>
        <v/>
      </c>
      <c r="AM1132" s="375" t="str">
        <f t="shared" si="504"/>
        <v/>
      </c>
      <c r="AN1132" s="376" t="str">
        <f>IF(AF1132="","",IF(OR(AH1132="",AH1132="-"),"－",IF(OR(AM1132=8,AM1132=9),"",IF(OR(AJ1132=3,AJ1132=4,AJ1132=5,AJ1132=6),VLOOKUP(AH1132,INDEX((係数_バス貨物_ガソリン,係数_バス貨物_CNG,係数_バス貨物_軽油,係数_バス貨物_メタノール,係数_バス貨物_LPG),MATCH(AL1132,【参考】排出ガスレベル!$AI$4:$AI$671,1),1,AR1132):INDEX((係数_バス貨物_ガソリン,係数_バス貨物_CNG,係数_バス貨物_軽油,係数_バス貨物_メタノール,係数_バス貨物_LPG),MATCH(AL1132+1,【参考】排出ガスレベル!$AI$4:$AI$671,1)-1,5,AR1132),2,FALSE),IF(OR(AJ1132=1,AJ1132=2),VLOOKUP(AH1132,INDEX((係数_乗用_ガソリン,係数_乗用_CNG,係数_乗用_軽油,係数_乗用_メタノール,係数_乗用_LPG),1,1,AR1132):INDEX((係数_乗用_ガソリン,係数_乗用_CNG,係数_乗用_軽油,係数_乗用_メタノール,係数_乗用_LPG),125,5,AR1132),2,FALSE))))))</f>
        <v/>
      </c>
      <c r="AO1132" s="376" t="str">
        <f>IF(T1132="","",IF(OR(AH1132="",AH1132="-"),"－",IF(OR(AM1132=8,AM1132=9),"",IF(OR(AJ1132=3,AJ1132=4,AJ1132=5,AJ1132=6),VLOOKUP(AH1132,INDEX((係数_バス貨物_ガソリン,係数_バス貨物_CNG,係数_バス貨物_軽油,係数_バス貨物_メタノール,係数_バス貨物_LPG),MATCH(AL1132,【参考】排出ガスレベル!$AI$4:$AI$671,1),1,AR1132):INDEX((係数_バス貨物_ガソリン,係数_バス貨物_CNG,係数_バス貨物_軽油,係数_バス貨物_メタノール,係数_バス貨物_LPG),MATCH(AL1132+1,【参考】排出ガスレベル!$AI$4:$AI$671,1)-1,5,AR1132),3,FALSE),IF(OR(AJ1132=1,AJ1132=2),VLOOKUP(AH1132,INDEX((係数_乗用_ガソリン,係数_乗用_CNG,係数_乗用_軽油,係数_乗用_メタノール,係数_乗用_LPG),1,1,AR1132):INDEX((係数_乗用_ガソリン,係数_乗用_CNG,係数_乗用_軽油,係数_乗用_メタノール,係数_乗用_LPG),125,5,AR1132),3,FALSE))))))</f>
        <v/>
      </c>
      <c r="AP1132" s="375" t="str">
        <f t="shared" si="505"/>
        <v/>
      </c>
      <c r="AQ1132" s="444" t="str">
        <f t="shared" si="506"/>
        <v/>
      </c>
      <c r="AR1132" s="375" t="str">
        <f t="shared" si="509"/>
        <v/>
      </c>
      <c r="AS1132" s="377" t="str">
        <f t="shared" si="507"/>
        <v/>
      </c>
      <c r="AT1132" s="378" t="str">
        <f t="shared" si="508"/>
        <v/>
      </c>
      <c r="AX1132" s="625" t="b">
        <f t="shared" si="510"/>
        <v>0</v>
      </c>
      <c r="AY1132" s="7" t="str">
        <f t="shared" si="511"/>
        <v>FALSEFALSEFALSE</v>
      </c>
      <c r="AZ1132" s="626">
        <f t="shared" si="487"/>
        <v>0</v>
      </c>
      <c r="BA1132" s="627" t="str">
        <f t="shared" si="488"/>
        <v/>
      </c>
      <c r="BB1132" s="627">
        <f t="shared" si="489"/>
        <v>0</v>
      </c>
      <c r="BC1132" s="690" t="str">
        <f t="shared" si="490"/>
        <v/>
      </c>
    </row>
    <row r="1133" spans="1:55">
      <c r="A1133" s="381">
        <v>1077</v>
      </c>
      <c r="B1133" s="117"/>
      <c r="C1133" s="288"/>
      <c r="D1133" s="289"/>
      <c r="E1133" s="289"/>
      <c r="F1133" s="290"/>
      <c r="G1133" s="292"/>
      <c r="H1133" s="116"/>
      <c r="I1133" s="292"/>
      <c r="J1133" s="116"/>
      <c r="K1133" s="370" t="str">
        <f t="shared" si="512"/>
        <v/>
      </c>
      <c r="L1133" s="370">
        <f t="shared" si="513"/>
        <v>0</v>
      </c>
      <c r="M1133" s="370">
        <f t="shared" si="514"/>
        <v>0</v>
      </c>
      <c r="N1133" s="371" t="str">
        <f t="shared" si="491"/>
        <v/>
      </c>
      <c r="O1133" s="371" t="str">
        <f t="shared" si="492"/>
        <v/>
      </c>
      <c r="P1133" s="371" t="str">
        <f t="shared" si="493"/>
        <v/>
      </c>
      <c r="Q1133" s="371" t="str">
        <f t="shared" si="494"/>
        <v/>
      </c>
      <c r="R1133" s="371" t="str">
        <f t="shared" si="495"/>
        <v/>
      </c>
      <c r="S1133" s="371" t="str">
        <f t="shared" si="496"/>
        <v/>
      </c>
      <c r="T1133" s="443" t="str">
        <f t="shared" si="515"/>
        <v/>
      </c>
      <c r="U1133" s="539"/>
      <c r="V1133" s="117"/>
      <c r="W1133" s="118"/>
      <c r="X1133" s="119"/>
      <c r="Y1133" s="120"/>
      <c r="Z1133" s="122"/>
      <c r="AA1133" s="121"/>
      <c r="AB1133" s="443" t="str">
        <f t="shared" si="516"/>
        <v/>
      </c>
      <c r="AC1133" s="734" t="str">
        <f t="shared" si="517"/>
        <v/>
      </c>
      <c r="AD1133" s="372"/>
      <c r="AE1133" s="485"/>
      <c r="AF1133" s="373" t="str">
        <f t="shared" si="497"/>
        <v/>
      </c>
      <c r="AG1133" s="373" t="str">
        <f t="shared" si="498"/>
        <v/>
      </c>
      <c r="AH1133" s="374" t="str">
        <f t="shared" si="499"/>
        <v/>
      </c>
      <c r="AI1133" s="375" t="str">
        <f t="shared" si="500"/>
        <v/>
      </c>
      <c r="AJ1133" s="375" t="str">
        <f t="shared" si="501"/>
        <v/>
      </c>
      <c r="AK1133" s="375" t="str">
        <f t="shared" si="502"/>
        <v/>
      </c>
      <c r="AL1133" s="375" t="str">
        <f t="shared" si="503"/>
        <v/>
      </c>
      <c r="AM1133" s="375" t="str">
        <f t="shared" si="504"/>
        <v/>
      </c>
      <c r="AN1133" s="376" t="str">
        <f>IF(AF1133="","",IF(OR(AH1133="",AH1133="-"),"－",IF(OR(AM1133=8,AM1133=9),"",IF(OR(AJ1133=3,AJ1133=4,AJ1133=5,AJ1133=6),VLOOKUP(AH1133,INDEX((係数_バス貨物_ガソリン,係数_バス貨物_CNG,係数_バス貨物_軽油,係数_バス貨物_メタノール,係数_バス貨物_LPG),MATCH(AL1133,【参考】排出ガスレベル!$AI$4:$AI$671,1),1,AR1133):INDEX((係数_バス貨物_ガソリン,係数_バス貨物_CNG,係数_バス貨物_軽油,係数_バス貨物_メタノール,係数_バス貨物_LPG),MATCH(AL1133+1,【参考】排出ガスレベル!$AI$4:$AI$671,1)-1,5,AR1133),2,FALSE),IF(OR(AJ1133=1,AJ1133=2),VLOOKUP(AH1133,INDEX((係数_乗用_ガソリン,係数_乗用_CNG,係数_乗用_軽油,係数_乗用_メタノール,係数_乗用_LPG),1,1,AR1133):INDEX((係数_乗用_ガソリン,係数_乗用_CNG,係数_乗用_軽油,係数_乗用_メタノール,係数_乗用_LPG),125,5,AR1133),2,FALSE))))))</f>
        <v/>
      </c>
      <c r="AO1133" s="376" t="str">
        <f>IF(T1133="","",IF(OR(AH1133="",AH1133="-"),"－",IF(OR(AM1133=8,AM1133=9),"",IF(OR(AJ1133=3,AJ1133=4,AJ1133=5,AJ1133=6),VLOOKUP(AH1133,INDEX((係数_バス貨物_ガソリン,係数_バス貨物_CNG,係数_バス貨物_軽油,係数_バス貨物_メタノール,係数_バス貨物_LPG),MATCH(AL1133,【参考】排出ガスレベル!$AI$4:$AI$671,1),1,AR1133):INDEX((係数_バス貨物_ガソリン,係数_バス貨物_CNG,係数_バス貨物_軽油,係数_バス貨物_メタノール,係数_バス貨物_LPG),MATCH(AL1133+1,【参考】排出ガスレベル!$AI$4:$AI$671,1)-1,5,AR1133),3,FALSE),IF(OR(AJ1133=1,AJ1133=2),VLOOKUP(AH1133,INDEX((係数_乗用_ガソリン,係数_乗用_CNG,係数_乗用_軽油,係数_乗用_メタノール,係数_乗用_LPG),1,1,AR1133):INDEX((係数_乗用_ガソリン,係数_乗用_CNG,係数_乗用_軽油,係数_乗用_メタノール,係数_乗用_LPG),125,5,AR1133),3,FALSE))))))</f>
        <v/>
      </c>
      <c r="AP1133" s="375" t="str">
        <f t="shared" si="505"/>
        <v/>
      </c>
      <c r="AQ1133" s="444" t="str">
        <f t="shared" si="506"/>
        <v/>
      </c>
      <c r="AR1133" s="375" t="str">
        <f t="shared" si="509"/>
        <v/>
      </c>
      <c r="AS1133" s="377" t="str">
        <f t="shared" si="507"/>
        <v/>
      </c>
      <c r="AT1133" s="378" t="str">
        <f t="shared" si="508"/>
        <v/>
      </c>
      <c r="AX1133" s="625" t="b">
        <f t="shared" si="510"/>
        <v>0</v>
      </c>
      <c r="AY1133" s="7" t="str">
        <f t="shared" si="511"/>
        <v>FALSEFALSEFALSE</v>
      </c>
      <c r="AZ1133" s="626">
        <f t="shared" ref="AZ1133:AZ1196" si="518">AA1133</f>
        <v>0</v>
      </c>
      <c r="BA1133" s="627" t="str">
        <f t="shared" ref="BA1133:BA1196" si="519">IF(COUNTIFS(BC1133,"*A*",BB1133,"3"),"ハイブリッド(ガソリン)","")</f>
        <v/>
      </c>
      <c r="BB1133" s="627">
        <f t="shared" ref="BB1133:BB1196" si="520">LEN(X1133)</f>
        <v>0</v>
      </c>
      <c r="BC1133" s="690" t="str">
        <f t="shared" ref="BC1133:BC1196" si="521">MID(X1133,2,1)</f>
        <v/>
      </c>
    </row>
    <row r="1134" spans="1:55">
      <c r="A1134" s="381">
        <v>1078</v>
      </c>
      <c r="B1134" s="117"/>
      <c r="C1134" s="288"/>
      <c r="D1134" s="289"/>
      <c r="E1134" s="289"/>
      <c r="F1134" s="290"/>
      <c r="G1134" s="292"/>
      <c r="H1134" s="116"/>
      <c r="I1134" s="292"/>
      <c r="J1134" s="116"/>
      <c r="K1134" s="370" t="str">
        <f t="shared" si="512"/>
        <v/>
      </c>
      <c r="L1134" s="370">
        <f t="shared" si="513"/>
        <v>0</v>
      </c>
      <c r="M1134" s="370">
        <f t="shared" si="514"/>
        <v>0</v>
      </c>
      <c r="N1134" s="371" t="str">
        <f t="shared" si="491"/>
        <v/>
      </c>
      <c r="O1134" s="371" t="str">
        <f t="shared" si="492"/>
        <v/>
      </c>
      <c r="P1134" s="371" t="str">
        <f t="shared" si="493"/>
        <v/>
      </c>
      <c r="Q1134" s="371" t="str">
        <f t="shared" si="494"/>
        <v/>
      </c>
      <c r="R1134" s="371" t="str">
        <f t="shared" si="495"/>
        <v/>
      </c>
      <c r="S1134" s="371" t="str">
        <f t="shared" si="496"/>
        <v/>
      </c>
      <c r="T1134" s="443" t="str">
        <f t="shared" si="515"/>
        <v/>
      </c>
      <c r="U1134" s="539"/>
      <c r="V1134" s="117"/>
      <c r="W1134" s="118"/>
      <c r="X1134" s="119"/>
      <c r="Y1134" s="120"/>
      <c r="Z1134" s="122"/>
      <c r="AA1134" s="121"/>
      <c r="AB1134" s="443" t="str">
        <f t="shared" si="516"/>
        <v/>
      </c>
      <c r="AC1134" s="734" t="str">
        <f t="shared" si="517"/>
        <v/>
      </c>
      <c r="AD1134" s="372"/>
      <c r="AE1134" s="485"/>
      <c r="AF1134" s="373" t="str">
        <f t="shared" si="497"/>
        <v/>
      </c>
      <c r="AG1134" s="373" t="str">
        <f t="shared" si="498"/>
        <v/>
      </c>
      <c r="AH1134" s="374" t="str">
        <f t="shared" si="499"/>
        <v/>
      </c>
      <c r="AI1134" s="375" t="str">
        <f t="shared" si="500"/>
        <v/>
      </c>
      <c r="AJ1134" s="375" t="str">
        <f t="shared" si="501"/>
        <v/>
      </c>
      <c r="AK1134" s="375" t="str">
        <f t="shared" si="502"/>
        <v/>
      </c>
      <c r="AL1134" s="375" t="str">
        <f t="shared" si="503"/>
        <v/>
      </c>
      <c r="AM1134" s="375" t="str">
        <f t="shared" si="504"/>
        <v/>
      </c>
      <c r="AN1134" s="376" t="str">
        <f>IF(AF1134="","",IF(OR(AH1134="",AH1134="-"),"－",IF(OR(AM1134=8,AM1134=9),"",IF(OR(AJ1134=3,AJ1134=4,AJ1134=5,AJ1134=6),VLOOKUP(AH1134,INDEX((係数_バス貨物_ガソリン,係数_バス貨物_CNG,係数_バス貨物_軽油,係数_バス貨物_メタノール,係数_バス貨物_LPG),MATCH(AL1134,【参考】排出ガスレベル!$AI$4:$AI$671,1),1,AR1134):INDEX((係数_バス貨物_ガソリン,係数_バス貨物_CNG,係数_バス貨物_軽油,係数_バス貨物_メタノール,係数_バス貨物_LPG),MATCH(AL1134+1,【参考】排出ガスレベル!$AI$4:$AI$671,1)-1,5,AR1134),2,FALSE),IF(OR(AJ1134=1,AJ1134=2),VLOOKUP(AH1134,INDEX((係数_乗用_ガソリン,係数_乗用_CNG,係数_乗用_軽油,係数_乗用_メタノール,係数_乗用_LPG),1,1,AR1134):INDEX((係数_乗用_ガソリン,係数_乗用_CNG,係数_乗用_軽油,係数_乗用_メタノール,係数_乗用_LPG),125,5,AR1134),2,FALSE))))))</f>
        <v/>
      </c>
      <c r="AO1134" s="376" t="str">
        <f>IF(T1134="","",IF(OR(AH1134="",AH1134="-"),"－",IF(OR(AM1134=8,AM1134=9),"",IF(OR(AJ1134=3,AJ1134=4,AJ1134=5,AJ1134=6),VLOOKUP(AH1134,INDEX((係数_バス貨物_ガソリン,係数_バス貨物_CNG,係数_バス貨物_軽油,係数_バス貨物_メタノール,係数_バス貨物_LPG),MATCH(AL1134,【参考】排出ガスレベル!$AI$4:$AI$671,1),1,AR1134):INDEX((係数_バス貨物_ガソリン,係数_バス貨物_CNG,係数_バス貨物_軽油,係数_バス貨物_メタノール,係数_バス貨物_LPG),MATCH(AL1134+1,【参考】排出ガスレベル!$AI$4:$AI$671,1)-1,5,AR1134),3,FALSE),IF(OR(AJ1134=1,AJ1134=2),VLOOKUP(AH1134,INDEX((係数_乗用_ガソリン,係数_乗用_CNG,係数_乗用_軽油,係数_乗用_メタノール,係数_乗用_LPG),1,1,AR1134):INDEX((係数_乗用_ガソリン,係数_乗用_CNG,係数_乗用_軽油,係数_乗用_メタノール,係数_乗用_LPG),125,5,AR1134),3,FALSE))))))</f>
        <v/>
      </c>
      <c r="AP1134" s="375" t="str">
        <f t="shared" si="505"/>
        <v/>
      </c>
      <c r="AQ1134" s="444" t="str">
        <f t="shared" si="506"/>
        <v/>
      </c>
      <c r="AR1134" s="375" t="str">
        <f t="shared" si="509"/>
        <v/>
      </c>
      <c r="AS1134" s="377" t="str">
        <f t="shared" si="507"/>
        <v/>
      </c>
      <c r="AT1134" s="378" t="str">
        <f t="shared" si="508"/>
        <v/>
      </c>
      <c r="AX1134" s="625" t="b">
        <f t="shared" si="510"/>
        <v>0</v>
      </c>
      <c r="AY1134" s="7" t="str">
        <f t="shared" si="511"/>
        <v>FALSEFALSEFALSE</v>
      </c>
      <c r="AZ1134" s="626">
        <f t="shared" si="518"/>
        <v>0</v>
      </c>
      <c r="BA1134" s="627" t="str">
        <f t="shared" si="519"/>
        <v/>
      </c>
      <c r="BB1134" s="627">
        <f t="shared" si="520"/>
        <v>0</v>
      </c>
      <c r="BC1134" s="690" t="str">
        <f t="shared" si="521"/>
        <v/>
      </c>
    </row>
    <row r="1135" spans="1:55">
      <c r="A1135" s="381">
        <v>1079</v>
      </c>
      <c r="B1135" s="117"/>
      <c r="C1135" s="288"/>
      <c r="D1135" s="289"/>
      <c r="E1135" s="289"/>
      <c r="F1135" s="290"/>
      <c r="G1135" s="292"/>
      <c r="H1135" s="116"/>
      <c r="I1135" s="292"/>
      <c r="J1135" s="116"/>
      <c r="K1135" s="370" t="str">
        <f t="shared" si="512"/>
        <v/>
      </c>
      <c r="L1135" s="370">
        <f t="shared" si="513"/>
        <v>0</v>
      </c>
      <c r="M1135" s="370">
        <f t="shared" si="514"/>
        <v>0</v>
      </c>
      <c r="N1135" s="371" t="str">
        <f t="shared" si="491"/>
        <v/>
      </c>
      <c r="O1135" s="371" t="str">
        <f t="shared" si="492"/>
        <v/>
      </c>
      <c r="P1135" s="371" t="str">
        <f t="shared" si="493"/>
        <v/>
      </c>
      <c r="Q1135" s="371" t="str">
        <f t="shared" si="494"/>
        <v/>
      </c>
      <c r="R1135" s="371" t="str">
        <f t="shared" si="495"/>
        <v/>
      </c>
      <c r="S1135" s="371" t="str">
        <f t="shared" si="496"/>
        <v/>
      </c>
      <c r="T1135" s="443" t="str">
        <f t="shared" si="515"/>
        <v/>
      </c>
      <c r="U1135" s="539"/>
      <c r="V1135" s="117"/>
      <c r="W1135" s="118"/>
      <c r="X1135" s="119"/>
      <c r="Y1135" s="120"/>
      <c r="Z1135" s="122"/>
      <c r="AA1135" s="121"/>
      <c r="AB1135" s="443" t="str">
        <f t="shared" si="516"/>
        <v/>
      </c>
      <c r="AC1135" s="734" t="str">
        <f t="shared" si="517"/>
        <v/>
      </c>
      <c r="AD1135" s="372"/>
      <c r="AE1135" s="485"/>
      <c r="AF1135" s="373" t="str">
        <f t="shared" si="497"/>
        <v/>
      </c>
      <c r="AG1135" s="373" t="str">
        <f t="shared" si="498"/>
        <v/>
      </c>
      <c r="AH1135" s="374" t="str">
        <f t="shared" si="499"/>
        <v/>
      </c>
      <c r="AI1135" s="375" t="str">
        <f t="shared" si="500"/>
        <v/>
      </c>
      <c r="AJ1135" s="375" t="str">
        <f t="shared" si="501"/>
        <v/>
      </c>
      <c r="AK1135" s="375" t="str">
        <f t="shared" si="502"/>
        <v/>
      </c>
      <c r="AL1135" s="375" t="str">
        <f t="shared" si="503"/>
        <v/>
      </c>
      <c r="AM1135" s="375" t="str">
        <f t="shared" si="504"/>
        <v/>
      </c>
      <c r="AN1135" s="376" t="str">
        <f>IF(AF1135="","",IF(OR(AH1135="",AH1135="-"),"－",IF(OR(AM1135=8,AM1135=9),"",IF(OR(AJ1135=3,AJ1135=4,AJ1135=5,AJ1135=6),VLOOKUP(AH1135,INDEX((係数_バス貨物_ガソリン,係数_バス貨物_CNG,係数_バス貨物_軽油,係数_バス貨物_メタノール,係数_バス貨物_LPG),MATCH(AL1135,【参考】排出ガスレベル!$AI$4:$AI$671,1),1,AR1135):INDEX((係数_バス貨物_ガソリン,係数_バス貨物_CNG,係数_バス貨物_軽油,係数_バス貨物_メタノール,係数_バス貨物_LPG),MATCH(AL1135+1,【参考】排出ガスレベル!$AI$4:$AI$671,1)-1,5,AR1135),2,FALSE),IF(OR(AJ1135=1,AJ1135=2),VLOOKUP(AH1135,INDEX((係数_乗用_ガソリン,係数_乗用_CNG,係数_乗用_軽油,係数_乗用_メタノール,係数_乗用_LPG),1,1,AR1135):INDEX((係数_乗用_ガソリン,係数_乗用_CNG,係数_乗用_軽油,係数_乗用_メタノール,係数_乗用_LPG),125,5,AR1135),2,FALSE))))))</f>
        <v/>
      </c>
      <c r="AO1135" s="376" t="str">
        <f>IF(T1135="","",IF(OR(AH1135="",AH1135="-"),"－",IF(OR(AM1135=8,AM1135=9),"",IF(OR(AJ1135=3,AJ1135=4,AJ1135=5,AJ1135=6),VLOOKUP(AH1135,INDEX((係数_バス貨物_ガソリン,係数_バス貨物_CNG,係数_バス貨物_軽油,係数_バス貨物_メタノール,係数_バス貨物_LPG),MATCH(AL1135,【参考】排出ガスレベル!$AI$4:$AI$671,1),1,AR1135):INDEX((係数_バス貨物_ガソリン,係数_バス貨物_CNG,係数_バス貨物_軽油,係数_バス貨物_メタノール,係数_バス貨物_LPG),MATCH(AL1135+1,【参考】排出ガスレベル!$AI$4:$AI$671,1)-1,5,AR1135),3,FALSE),IF(OR(AJ1135=1,AJ1135=2),VLOOKUP(AH1135,INDEX((係数_乗用_ガソリン,係数_乗用_CNG,係数_乗用_軽油,係数_乗用_メタノール,係数_乗用_LPG),1,1,AR1135):INDEX((係数_乗用_ガソリン,係数_乗用_CNG,係数_乗用_軽油,係数_乗用_メタノール,係数_乗用_LPG),125,5,AR1135),3,FALSE))))))</f>
        <v/>
      </c>
      <c r="AP1135" s="375" t="str">
        <f t="shared" si="505"/>
        <v/>
      </c>
      <c r="AQ1135" s="444" t="str">
        <f t="shared" si="506"/>
        <v/>
      </c>
      <c r="AR1135" s="375" t="str">
        <f t="shared" si="509"/>
        <v/>
      </c>
      <c r="AS1135" s="377" t="str">
        <f t="shared" si="507"/>
        <v/>
      </c>
      <c r="AT1135" s="378" t="str">
        <f t="shared" si="508"/>
        <v/>
      </c>
      <c r="AX1135" s="625" t="b">
        <f t="shared" si="510"/>
        <v>0</v>
      </c>
      <c r="AY1135" s="7" t="str">
        <f t="shared" si="511"/>
        <v>FALSEFALSEFALSE</v>
      </c>
      <c r="AZ1135" s="626">
        <f t="shared" si="518"/>
        <v>0</v>
      </c>
      <c r="BA1135" s="627" t="str">
        <f t="shared" si="519"/>
        <v/>
      </c>
      <c r="BB1135" s="627">
        <f t="shared" si="520"/>
        <v>0</v>
      </c>
      <c r="BC1135" s="690" t="str">
        <f t="shared" si="521"/>
        <v/>
      </c>
    </row>
    <row r="1136" spans="1:55">
      <c r="A1136" s="381">
        <v>1080</v>
      </c>
      <c r="B1136" s="117"/>
      <c r="C1136" s="288"/>
      <c r="D1136" s="289"/>
      <c r="E1136" s="289"/>
      <c r="F1136" s="290"/>
      <c r="G1136" s="292"/>
      <c r="H1136" s="116"/>
      <c r="I1136" s="292"/>
      <c r="J1136" s="116"/>
      <c r="K1136" s="370" t="str">
        <f t="shared" si="512"/>
        <v/>
      </c>
      <c r="L1136" s="370">
        <f t="shared" si="513"/>
        <v>0</v>
      </c>
      <c r="M1136" s="370">
        <f t="shared" si="514"/>
        <v>0</v>
      </c>
      <c r="N1136" s="371" t="str">
        <f t="shared" si="491"/>
        <v/>
      </c>
      <c r="O1136" s="371" t="str">
        <f t="shared" si="492"/>
        <v/>
      </c>
      <c r="P1136" s="371" t="str">
        <f t="shared" si="493"/>
        <v/>
      </c>
      <c r="Q1136" s="371" t="str">
        <f t="shared" si="494"/>
        <v/>
      </c>
      <c r="R1136" s="371" t="str">
        <f t="shared" si="495"/>
        <v/>
      </c>
      <c r="S1136" s="371" t="str">
        <f t="shared" si="496"/>
        <v/>
      </c>
      <c r="T1136" s="443" t="str">
        <f t="shared" si="515"/>
        <v/>
      </c>
      <c r="U1136" s="539"/>
      <c r="V1136" s="117"/>
      <c r="W1136" s="118"/>
      <c r="X1136" s="119"/>
      <c r="Y1136" s="120"/>
      <c r="Z1136" s="122"/>
      <c r="AA1136" s="121"/>
      <c r="AB1136" s="443" t="str">
        <f t="shared" si="516"/>
        <v/>
      </c>
      <c r="AC1136" s="734" t="str">
        <f t="shared" si="517"/>
        <v/>
      </c>
      <c r="AD1136" s="372"/>
      <c r="AE1136" s="485"/>
      <c r="AF1136" s="373" t="str">
        <f t="shared" si="497"/>
        <v/>
      </c>
      <c r="AG1136" s="373" t="str">
        <f t="shared" si="498"/>
        <v/>
      </c>
      <c r="AH1136" s="374" t="str">
        <f t="shared" si="499"/>
        <v/>
      </c>
      <c r="AI1136" s="375" t="str">
        <f t="shared" si="500"/>
        <v/>
      </c>
      <c r="AJ1136" s="375" t="str">
        <f t="shared" si="501"/>
        <v/>
      </c>
      <c r="AK1136" s="375" t="str">
        <f t="shared" si="502"/>
        <v/>
      </c>
      <c r="AL1136" s="375" t="str">
        <f t="shared" si="503"/>
        <v/>
      </c>
      <c r="AM1136" s="375" t="str">
        <f t="shared" si="504"/>
        <v/>
      </c>
      <c r="AN1136" s="376" t="str">
        <f>IF(AF1136="","",IF(OR(AH1136="",AH1136="-"),"－",IF(OR(AM1136=8,AM1136=9),"",IF(OR(AJ1136=3,AJ1136=4,AJ1136=5,AJ1136=6),VLOOKUP(AH1136,INDEX((係数_バス貨物_ガソリン,係数_バス貨物_CNG,係数_バス貨物_軽油,係数_バス貨物_メタノール,係数_バス貨物_LPG),MATCH(AL1136,【参考】排出ガスレベル!$AI$4:$AI$671,1),1,AR1136):INDEX((係数_バス貨物_ガソリン,係数_バス貨物_CNG,係数_バス貨物_軽油,係数_バス貨物_メタノール,係数_バス貨物_LPG),MATCH(AL1136+1,【参考】排出ガスレベル!$AI$4:$AI$671,1)-1,5,AR1136),2,FALSE),IF(OR(AJ1136=1,AJ1136=2),VLOOKUP(AH1136,INDEX((係数_乗用_ガソリン,係数_乗用_CNG,係数_乗用_軽油,係数_乗用_メタノール,係数_乗用_LPG),1,1,AR1136):INDEX((係数_乗用_ガソリン,係数_乗用_CNG,係数_乗用_軽油,係数_乗用_メタノール,係数_乗用_LPG),125,5,AR1136),2,FALSE))))))</f>
        <v/>
      </c>
      <c r="AO1136" s="376" t="str">
        <f>IF(T1136="","",IF(OR(AH1136="",AH1136="-"),"－",IF(OR(AM1136=8,AM1136=9),"",IF(OR(AJ1136=3,AJ1136=4,AJ1136=5,AJ1136=6),VLOOKUP(AH1136,INDEX((係数_バス貨物_ガソリン,係数_バス貨物_CNG,係数_バス貨物_軽油,係数_バス貨物_メタノール,係数_バス貨物_LPG),MATCH(AL1136,【参考】排出ガスレベル!$AI$4:$AI$671,1),1,AR1136):INDEX((係数_バス貨物_ガソリン,係数_バス貨物_CNG,係数_バス貨物_軽油,係数_バス貨物_メタノール,係数_バス貨物_LPG),MATCH(AL1136+1,【参考】排出ガスレベル!$AI$4:$AI$671,1)-1,5,AR1136),3,FALSE),IF(OR(AJ1136=1,AJ1136=2),VLOOKUP(AH1136,INDEX((係数_乗用_ガソリン,係数_乗用_CNG,係数_乗用_軽油,係数_乗用_メタノール,係数_乗用_LPG),1,1,AR1136):INDEX((係数_乗用_ガソリン,係数_乗用_CNG,係数_乗用_軽油,係数_乗用_メタノール,係数_乗用_LPG),125,5,AR1136),3,FALSE))))))</f>
        <v/>
      </c>
      <c r="AP1136" s="375" t="str">
        <f t="shared" si="505"/>
        <v/>
      </c>
      <c r="AQ1136" s="444" t="str">
        <f t="shared" si="506"/>
        <v/>
      </c>
      <c r="AR1136" s="375" t="str">
        <f t="shared" si="509"/>
        <v/>
      </c>
      <c r="AS1136" s="377" t="str">
        <f t="shared" si="507"/>
        <v/>
      </c>
      <c r="AT1136" s="378" t="str">
        <f t="shared" si="508"/>
        <v/>
      </c>
      <c r="AX1136" s="625" t="b">
        <f t="shared" si="510"/>
        <v>0</v>
      </c>
      <c r="AY1136" s="7" t="str">
        <f t="shared" si="511"/>
        <v>FALSEFALSEFALSE</v>
      </c>
      <c r="AZ1136" s="626">
        <f t="shared" si="518"/>
        <v>0</v>
      </c>
      <c r="BA1136" s="627" t="str">
        <f t="shared" si="519"/>
        <v/>
      </c>
      <c r="BB1136" s="627">
        <f t="shared" si="520"/>
        <v>0</v>
      </c>
      <c r="BC1136" s="690" t="str">
        <f t="shared" si="521"/>
        <v/>
      </c>
    </row>
    <row r="1137" spans="1:55">
      <c r="A1137" s="381">
        <v>1081</v>
      </c>
      <c r="B1137" s="117"/>
      <c r="C1137" s="288"/>
      <c r="D1137" s="289"/>
      <c r="E1137" s="289"/>
      <c r="F1137" s="290"/>
      <c r="G1137" s="292"/>
      <c r="H1137" s="116"/>
      <c r="I1137" s="292"/>
      <c r="J1137" s="116"/>
      <c r="K1137" s="370" t="str">
        <f t="shared" si="512"/>
        <v/>
      </c>
      <c r="L1137" s="370">
        <f t="shared" si="513"/>
        <v>0</v>
      </c>
      <c r="M1137" s="370">
        <f t="shared" si="514"/>
        <v>0</v>
      </c>
      <c r="N1137" s="371" t="str">
        <f t="shared" si="491"/>
        <v/>
      </c>
      <c r="O1137" s="371" t="str">
        <f t="shared" si="492"/>
        <v/>
      </c>
      <c r="P1137" s="371" t="str">
        <f t="shared" si="493"/>
        <v/>
      </c>
      <c r="Q1137" s="371" t="str">
        <f t="shared" si="494"/>
        <v/>
      </c>
      <c r="R1137" s="371" t="str">
        <f t="shared" si="495"/>
        <v/>
      </c>
      <c r="S1137" s="371" t="str">
        <f t="shared" si="496"/>
        <v/>
      </c>
      <c r="T1137" s="443" t="str">
        <f t="shared" si="515"/>
        <v/>
      </c>
      <c r="U1137" s="539"/>
      <c r="V1137" s="117"/>
      <c r="W1137" s="118"/>
      <c r="X1137" s="119"/>
      <c r="Y1137" s="120"/>
      <c r="Z1137" s="122"/>
      <c r="AA1137" s="121"/>
      <c r="AB1137" s="443" t="str">
        <f t="shared" si="516"/>
        <v/>
      </c>
      <c r="AC1137" s="734" t="str">
        <f t="shared" si="517"/>
        <v/>
      </c>
      <c r="AD1137" s="372"/>
      <c r="AE1137" s="485"/>
      <c r="AF1137" s="373" t="str">
        <f t="shared" si="497"/>
        <v/>
      </c>
      <c r="AG1137" s="373" t="str">
        <f t="shared" si="498"/>
        <v/>
      </c>
      <c r="AH1137" s="374" t="str">
        <f t="shared" si="499"/>
        <v/>
      </c>
      <c r="AI1137" s="375" t="str">
        <f t="shared" si="500"/>
        <v/>
      </c>
      <c r="AJ1137" s="375" t="str">
        <f t="shared" si="501"/>
        <v/>
      </c>
      <c r="AK1137" s="375" t="str">
        <f t="shared" si="502"/>
        <v/>
      </c>
      <c r="AL1137" s="375" t="str">
        <f t="shared" si="503"/>
        <v/>
      </c>
      <c r="AM1137" s="375" t="str">
        <f t="shared" si="504"/>
        <v/>
      </c>
      <c r="AN1137" s="376" t="str">
        <f>IF(AF1137="","",IF(OR(AH1137="",AH1137="-"),"－",IF(OR(AM1137=8,AM1137=9),"",IF(OR(AJ1137=3,AJ1137=4,AJ1137=5,AJ1137=6),VLOOKUP(AH1137,INDEX((係数_バス貨物_ガソリン,係数_バス貨物_CNG,係数_バス貨物_軽油,係数_バス貨物_メタノール,係数_バス貨物_LPG),MATCH(AL1137,【参考】排出ガスレベル!$AI$4:$AI$671,1),1,AR1137):INDEX((係数_バス貨物_ガソリン,係数_バス貨物_CNG,係数_バス貨物_軽油,係数_バス貨物_メタノール,係数_バス貨物_LPG),MATCH(AL1137+1,【参考】排出ガスレベル!$AI$4:$AI$671,1)-1,5,AR1137),2,FALSE),IF(OR(AJ1137=1,AJ1137=2),VLOOKUP(AH1137,INDEX((係数_乗用_ガソリン,係数_乗用_CNG,係数_乗用_軽油,係数_乗用_メタノール,係数_乗用_LPG),1,1,AR1137):INDEX((係数_乗用_ガソリン,係数_乗用_CNG,係数_乗用_軽油,係数_乗用_メタノール,係数_乗用_LPG),125,5,AR1137),2,FALSE))))))</f>
        <v/>
      </c>
      <c r="AO1137" s="376" t="str">
        <f>IF(T1137="","",IF(OR(AH1137="",AH1137="-"),"－",IF(OR(AM1137=8,AM1137=9),"",IF(OR(AJ1137=3,AJ1137=4,AJ1137=5,AJ1137=6),VLOOKUP(AH1137,INDEX((係数_バス貨物_ガソリン,係数_バス貨物_CNG,係数_バス貨物_軽油,係数_バス貨物_メタノール,係数_バス貨物_LPG),MATCH(AL1137,【参考】排出ガスレベル!$AI$4:$AI$671,1),1,AR1137):INDEX((係数_バス貨物_ガソリン,係数_バス貨物_CNG,係数_バス貨物_軽油,係数_バス貨物_メタノール,係数_バス貨物_LPG),MATCH(AL1137+1,【参考】排出ガスレベル!$AI$4:$AI$671,1)-1,5,AR1137),3,FALSE),IF(OR(AJ1137=1,AJ1137=2),VLOOKUP(AH1137,INDEX((係数_乗用_ガソリン,係数_乗用_CNG,係数_乗用_軽油,係数_乗用_メタノール,係数_乗用_LPG),1,1,AR1137):INDEX((係数_乗用_ガソリン,係数_乗用_CNG,係数_乗用_軽油,係数_乗用_メタノール,係数_乗用_LPG),125,5,AR1137),3,FALSE))))))</f>
        <v/>
      </c>
      <c r="AP1137" s="375" t="str">
        <f t="shared" si="505"/>
        <v/>
      </c>
      <c r="AQ1137" s="444" t="str">
        <f t="shared" si="506"/>
        <v/>
      </c>
      <c r="AR1137" s="375" t="str">
        <f t="shared" si="509"/>
        <v/>
      </c>
      <c r="AS1137" s="377" t="str">
        <f t="shared" si="507"/>
        <v/>
      </c>
      <c r="AT1137" s="378" t="str">
        <f t="shared" si="508"/>
        <v/>
      </c>
      <c r="AX1137" s="625" t="b">
        <f t="shared" si="510"/>
        <v>0</v>
      </c>
      <c r="AY1137" s="7" t="str">
        <f t="shared" si="511"/>
        <v>FALSEFALSEFALSE</v>
      </c>
      <c r="AZ1137" s="626">
        <f t="shared" si="518"/>
        <v>0</v>
      </c>
      <c r="BA1137" s="627" t="str">
        <f t="shared" si="519"/>
        <v/>
      </c>
      <c r="BB1137" s="627">
        <f t="shared" si="520"/>
        <v>0</v>
      </c>
      <c r="BC1137" s="690" t="str">
        <f t="shared" si="521"/>
        <v/>
      </c>
    </row>
    <row r="1138" spans="1:55">
      <c r="A1138" s="381">
        <v>1082</v>
      </c>
      <c r="B1138" s="117"/>
      <c r="C1138" s="288"/>
      <c r="D1138" s="289"/>
      <c r="E1138" s="289"/>
      <c r="F1138" s="290"/>
      <c r="G1138" s="292"/>
      <c r="H1138" s="116"/>
      <c r="I1138" s="292"/>
      <c r="J1138" s="116"/>
      <c r="K1138" s="370" t="str">
        <f t="shared" si="512"/>
        <v/>
      </c>
      <c r="L1138" s="370">
        <f t="shared" si="513"/>
        <v>0</v>
      </c>
      <c r="M1138" s="370">
        <f t="shared" si="514"/>
        <v>0</v>
      </c>
      <c r="N1138" s="371" t="str">
        <f t="shared" si="491"/>
        <v/>
      </c>
      <c r="O1138" s="371" t="str">
        <f t="shared" si="492"/>
        <v/>
      </c>
      <c r="P1138" s="371" t="str">
        <f t="shared" si="493"/>
        <v/>
      </c>
      <c r="Q1138" s="371" t="str">
        <f t="shared" si="494"/>
        <v/>
      </c>
      <c r="R1138" s="371" t="str">
        <f t="shared" si="495"/>
        <v/>
      </c>
      <c r="S1138" s="371" t="str">
        <f t="shared" si="496"/>
        <v/>
      </c>
      <c r="T1138" s="443" t="str">
        <f t="shared" si="515"/>
        <v/>
      </c>
      <c r="U1138" s="539"/>
      <c r="V1138" s="117"/>
      <c r="W1138" s="118"/>
      <c r="X1138" s="119"/>
      <c r="Y1138" s="120"/>
      <c r="Z1138" s="122"/>
      <c r="AA1138" s="121"/>
      <c r="AB1138" s="443" t="str">
        <f t="shared" si="516"/>
        <v/>
      </c>
      <c r="AC1138" s="734" t="str">
        <f t="shared" si="517"/>
        <v/>
      </c>
      <c r="AD1138" s="372"/>
      <c r="AE1138" s="485"/>
      <c r="AF1138" s="373" t="str">
        <f t="shared" si="497"/>
        <v/>
      </c>
      <c r="AG1138" s="373" t="str">
        <f t="shared" si="498"/>
        <v/>
      </c>
      <c r="AH1138" s="374" t="str">
        <f t="shared" si="499"/>
        <v/>
      </c>
      <c r="AI1138" s="375" t="str">
        <f t="shared" si="500"/>
        <v/>
      </c>
      <c r="AJ1138" s="375" t="str">
        <f t="shared" si="501"/>
        <v/>
      </c>
      <c r="AK1138" s="375" t="str">
        <f t="shared" si="502"/>
        <v/>
      </c>
      <c r="AL1138" s="375" t="str">
        <f t="shared" si="503"/>
        <v/>
      </c>
      <c r="AM1138" s="375" t="str">
        <f t="shared" si="504"/>
        <v/>
      </c>
      <c r="AN1138" s="376" t="str">
        <f>IF(AF1138="","",IF(OR(AH1138="",AH1138="-"),"－",IF(OR(AM1138=8,AM1138=9),"",IF(OR(AJ1138=3,AJ1138=4,AJ1138=5,AJ1138=6),VLOOKUP(AH1138,INDEX((係数_バス貨物_ガソリン,係数_バス貨物_CNG,係数_バス貨物_軽油,係数_バス貨物_メタノール,係数_バス貨物_LPG),MATCH(AL1138,【参考】排出ガスレベル!$AI$4:$AI$671,1),1,AR1138):INDEX((係数_バス貨物_ガソリン,係数_バス貨物_CNG,係数_バス貨物_軽油,係数_バス貨物_メタノール,係数_バス貨物_LPG),MATCH(AL1138+1,【参考】排出ガスレベル!$AI$4:$AI$671,1)-1,5,AR1138),2,FALSE),IF(OR(AJ1138=1,AJ1138=2),VLOOKUP(AH1138,INDEX((係数_乗用_ガソリン,係数_乗用_CNG,係数_乗用_軽油,係数_乗用_メタノール,係数_乗用_LPG),1,1,AR1138):INDEX((係数_乗用_ガソリン,係数_乗用_CNG,係数_乗用_軽油,係数_乗用_メタノール,係数_乗用_LPG),125,5,AR1138),2,FALSE))))))</f>
        <v/>
      </c>
      <c r="AO1138" s="376" t="str">
        <f>IF(T1138="","",IF(OR(AH1138="",AH1138="-"),"－",IF(OR(AM1138=8,AM1138=9),"",IF(OR(AJ1138=3,AJ1138=4,AJ1138=5,AJ1138=6),VLOOKUP(AH1138,INDEX((係数_バス貨物_ガソリン,係数_バス貨物_CNG,係数_バス貨物_軽油,係数_バス貨物_メタノール,係数_バス貨物_LPG),MATCH(AL1138,【参考】排出ガスレベル!$AI$4:$AI$671,1),1,AR1138):INDEX((係数_バス貨物_ガソリン,係数_バス貨物_CNG,係数_バス貨物_軽油,係数_バス貨物_メタノール,係数_バス貨物_LPG),MATCH(AL1138+1,【参考】排出ガスレベル!$AI$4:$AI$671,1)-1,5,AR1138),3,FALSE),IF(OR(AJ1138=1,AJ1138=2),VLOOKUP(AH1138,INDEX((係数_乗用_ガソリン,係数_乗用_CNG,係数_乗用_軽油,係数_乗用_メタノール,係数_乗用_LPG),1,1,AR1138):INDEX((係数_乗用_ガソリン,係数_乗用_CNG,係数_乗用_軽油,係数_乗用_メタノール,係数_乗用_LPG),125,5,AR1138),3,FALSE))))))</f>
        <v/>
      </c>
      <c r="AP1138" s="375" t="str">
        <f t="shared" si="505"/>
        <v/>
      </c>
      <c r="AQ1138" s="444" t="str">
        <f t="shared" si="506"/>
        <v/>
      </c>
      <c r="AR1138" s="375" t="str">
        <f t="shared" si="509"/>
        <v/>
      </c>
      <c r="AS1138" s="377" t="str">
        <f t="shared" si="507"/>
        <v/>
      </c>
      <c r="AT1138" s="378" t="str">
        <f t="shared" si="508"/>
        <v/>
      </c>
      <c r="AX1138" s="625" t="b">
        <f t="shared" si="510"/>
        <v>0</v>
      </c>
      <c r="AY1138" s="7" t="str">
        <f t="shared" si="511"/>
        <v>FALSEFALSEFALSE</v>
      </c>
      <c r="AZ1138" s="626">
        <f t="shared" si="518"/>
        <v>0</v>
      </c>
      <c r="BA1138" s="627" t="str">
        <f t="shared" si="519"/>
        <v/>
      </c>
      <c r="BB1138" s="627">
        <f t="shared" si="520"/>
        <v>0</v>
      </c>
      <c r="BC1138" s="690" t="str">
        <f t="shared" si="521"/>
        <v/>
      </c>
    </row>
    <row r="1139" spans="1:55">
      <c r="A1139" s="381">
        <v>1083</v>
      </c>
      <c r="B1139" s="117"/>
      <c r="C1139" s="288"/>
      <c r="D1139" s="289"/>
      <c r="E1139" s="289"/>
      <c r="F1139" s="290"/>
      <c r="G1139" s="292"/>
      <c r="H1139" s="116"/>
      <c r="I1139" s="292"/>
      <c r="J1139" s="116"/>
      <c r="K1139" s="370" t="str">
        <f t="shared" si="512"/>
        <v/>
      </c>
      <c r="L1139" s="370">
        <f t="shared" si="513"/>
        <v>0</v>
      </c>
      <c r="M1139" s="370">
        <f t="shared" si="514"/>
        <v>0</v>
      </c>
      <c r="N1139" s="371" t="str">
        <f t="shared" si="491"/>
        <v/>
      </c>
      <c r="O1139" s="371" t="str">
        <f t="shared" si="492"/>
        <v/>
      </c>
      <c r="P1139" s="371" t="str">
        <f t="shared" si="493"/>
        <v/>
      </c>
      <c r="Q1139" s="371" t="str">
        <f t="shared" si="494"/>
        <v/>
      </c>
      <c r="R1139" s="371" t="str">
        <f t="shared" si="495"/>
        <v/>
      </c>
      <c r="S1139" s="371" t="str">
        <f t="shared" si="496"/>
        <v/>
      </c>
      <c r="T1139" s="443" t="str">
        <f t="shared" si="515"/>
        <v/>
      </c>
      <c r="U1139" s="539"/>
      <c r="V1139" s="117"/>
      <c r="W1139" s="118"/>
      <c r="X1139" s="119"/>
      <c r="Y1139" s="120"/>
      <c r="Z1139" s="122"/>
      <c r="AA1139" s="121"/>
      <c r="AB1139" s="443" t="str">
        <f t="shared" si="516"/>
        <v/>
      </c>
      <c r="AC1139" s="734" t="str">
        <f t="shared" si="517"/>
        <v/>
      </c>
      <c r="AD1139" s="372"/>
      <c r="AE1139" s="485"/>
      <c r="AF1139" s="373" t="str">
        <f t="shared" si="497"/>
        <v/>
      </c>
      <c r="AG1139" s="373" t="str">
        <f t="shared" si="498"/>
        <v/>
      </c>
      <c r="AH1139" s="374" t="str">
        <f t="shared" si="499"/>
        <v/>
      </c>
      <c r="AI1139" s="375" t="str">
        <f t="shared" si="500"/>
        <v/>
      </c>
      <c r="AJ1139" s="375" t="str">
        <f t="shared" si="501"/>
        <v/>
      </c>
      <c r="AK1139" s="375" t="str">
        <f t="shared" si="502"/>
        <v/>
      </c>
      <c r="AL1139" s="375" t="str">
        <f t="shared" si="503"/>
        <v/>
      </c>
      <c r="AM1139" s="375" t="str">
        <f t="shared" si="504"/>
        <v/>
      </c>
      <c r="AN1139" s="376" t="str">
        <f>IF(AF1139="","",IF(OR(AH1139="",AH1139="-"),"－",IF(OR(AM1139=8,AM1139=9),"",IF(OR(AJ1139=3,AJ1139=4,AJ1139=5,AJ1139=6),VLOOKUP(AH1139,INDEX((係数_バス貨物_ガソリン,係数_バス貨物_CNG,係数_バス貨物_軽油,係数_バス貨物_メタノール,係数_バス貨物_LPG),MATCH(AL1139,【参考】排出ガスレベル!$AI$4:$AI$671,1),1,AR1139):INDEX((係数_バス貨物_ガソリン,係数_バス貨物_CNG,係数_バス貨物_軽油,係数_バス貨物_メタノール,係数_バス貨物_LPG),MATCH(AL1139+1,【参考】排出ガスレベル!$AI$4:$AI$671,1)-1,5,AR1139),2,FALSE),IF(OR(AJ1139=1,AJ1139=2),VLOOKUP(AH1139,INDEX((係数_乗用_ガソリン,係数_乗用_CNG,係数_乗用_軽油,係数_乗用_メタノール,係数_乗用_LPG),1,1,AR1139):INDEX((係数_乗用_ガソリン,係数_乗用_CNG,係数_乗用_軽油,係数_乗用_メタノール,係数_乗用_LPG),125,5,AR1139),2,FALSE))))))</f>
        <v/>
      </c>
      <c r="AO1139" s="376" t="str">
        <f>IF(T1139="","",IF(OR(AH1139="",AH1139="-"),"－",IF(OR(AM1139=8,AM1139=9),"",IF(OR(AJ1139=3,AJ1139=4,AJ1139=5,AJ1139=6),VLOOKUP(AH1139,INDEX((係数_バス貨物_ガソリン,係数_バス貨物_CNG,係数_バス貨物_軽油,係数_バス貨物_メタノール,係数_バス貨物_LPG),MATCH(AL1139,【参考】排出ガスレベル!$AI$4:$AI$671,1),1,AR1139):INDEX((係数_バス貨物_ガソリン,係数_バス貨物_CNG,係数_バス貨物_軽油,係数_バス貨物_メタノール,係数_バス貨物_LPG),MATCH(AL1139+1,【参考】排出ガスレベル!$AI$4:$AI$671,1)-1,5,AR1139),3,FALSE),IF(OR(AJ1139=1,AJ1139=2),VLOOKUP(AH1139,INDEX((係数_乗用_ガソリン,係数_乗用_CNG,係数_乗用_軽油,係数_乗用_メタノール,係数_乗用_LPG),1,1,AR1139):INDEX((係数_乗用_ガソリン,係数_乗用_CNG,係数_乗用_軽油,係数_乗用_メタノール,係数_乗用_LPG),125,5,AR1139),3,FALSE))))))</f>
        <v/>
      </c>
      <c r="AP1139" s="375" t="str">
        <f t="shared" si="505"/>
        <v/>
      </c>
      <c r="AQ1139" s="444" t="str">
        <f t="shared" si="506"/>
        <v/>
      </c>
      <c r="AR1139" s="375" t="str">
        <f t="shared" si="509"/>
        <v/>
      </c>
      <c r="AS1139" s="377" t="str">
        <f t="shared" si="507"/>
        <v/>
      </c>
      <c r="AT1139" s="378" t="str">
        <f t="shared" si="508"/>
        <v/>
      </c>
      <c r="AX1139" s="625" t="b">
        <f t="shared" si="510"/>
        <v>0</v>
      </c>
      <c r="AY1139" s="7" t="str">
        <f t="shared" si="511"/>
        <v>FALSEFALSEFALSE</v>
      </c>
      <c r="AZ1139" s="626">
        <f t="shared" si="518"/>
        <v>0</v>
      </c>
      <c r="BA1139" s="627" t="str">
        <f t="shared" si="519"/>
        <v/>
      </c>
      <c r="BB1139" s="627">
        <f t="shared" si="520"/>
        <v>0</v>
      </c>
      <c r="BC1139" s="690" t="str">
        <f t="shared" si="521"/>
        <v/>
      </c>
    </row>
    <row r="1140" spans="1:55">
      <c r="A1140" s="381">
        <v>1084</v>
      </c>
      <c r="B1140" s="117"/>
      <c r="C1140" s="288"/>
      <c r="D1140" s="289"/>
      <c r="E1140" s="289"/>
      <c r="F1140" s="290"/>
      <c r="G1140" s="292"/>
      <c r="H1140" s="116"/>
      <c r="I1140" s="292"/>
      <c r="J1140" s="116"/>
      <c r="K1140" s="370" t="str">
        <f t="shared" si="512"/>
        <v/>
      </c>
      <c r="L1140" s="370">
        <f t="shared" si="513"/>
        <v>0</v>
      </c>
      <c r="M1140" s="370">
        <f t="shared" si="514"/>
        <v>0</v>
      </c>
      <c r="N1140" s="371" t="str">
        <f t="shared" si="491"/>
        <v/>
      </c>
      <c r="O1140" s="371" t="str">
        <f t="shared" si="492"/>
        <v/>
      </c>
      <c r="P1140" s="371" t="str">
        <f t="shared" si="493"/>
        <v/>
      </c>
      <c r="Q1140" s="371" t="str">
        <f t="shared" si="494"/>
        <v/>
      </c>
      <c r="R1140" s="371" t="str">
        <f t="shared" si="495"/>
        <v/>
      </c>
      <c r="S1140" s="371" t="str">
        <f t="shared" si="496"/>
        <v/>
      </c>
      <c r="T1140" s="443" t="str">
        <f t="shared" si="515"/>
        <v/>
      </c>
      <c r="U1140" s="539"/>
      <c r="V1140" s="117"/>
      <c r="W1140" s="118"/>
      <c r="X1140" s="119"/>
      <c r="Y1140" s="120"/>
      <c r="Z1140" s="122"/>
      <c r="AA1140" s="121"/>
      <c r="AB1140" s="443" t="str">
        <f t="shared" si="516"/>
        <v/>
      </c>
      <c r="AC1140" s="734" t="str">
        <f t="shared" si="517"/>
        <v/>
      </c>
      <c r="AD1140" s="372"/>
      <c r="AE1140" s="485"/>
      <c r="AF1140" s="373" t="str">
        <f t="shared" si="497"/>
        <v/>
      </c>
      <c r="AG1140" s="373" t="str">
        <f t="shared" si="498"/>
        <v/>
      </c>
      <c r="AH1140" s="374" t="str">
        <f t="shared" si="499"/>
        <v/>
      </c>
      <c r="AI1140" s="375" t="str">
        <f t="shared" si="500"/>
        <v/>
      </c>
      <c r="AJ1140" s="375" t="str">
        <f t="shared" si="501"/>
        <v/>
      </c>
      <c r="AK1140" s="375" t="str">
        <f t="shared" si="502"/>
        <v/>
      </c>
      <c r="AL1140" s="375" t="str">
        <f t="shared" si="503"/>
        <v/>
      </c>
      <c r="AM1140" s="375" t="str">
        <f t="shared" si="504"/>
        <v/>
      </c>
      <c r="AN1140" s="376" t="str">
        <f>IF(AF1140="","",IF(OR(AH1140="",AH1140="-"),"－",IF(OR(AM1140=8,AM1140=9),"",IF(OR(AJ1140=3,AJ1140=4,AJ1140=5,AJ1140=6),VLOOKUP(AH1140,INDEX((係数_バス貨物_ガソリン,係数_バス貨物_CNG,係数_バス貨物_軽油,係数_バス貨物_メタノール,係数_バス貨物_LPG),MATCH(AL1140,【参考】排出ガスレベル!$AI$4:$AI$671,1),1,AR1140):INDEX((係数_バス貨物_ガソリン,係数_バス貨物_CNG,係数_バス貨物_軽油,係数_バス貨物_メタノール,係数_バス貨物_LPG),MATCH(AL1140+1,【参考】排出ガスレベル!$AI$4:$AI$671,1)-1,5,AR1140),2,FALSE),IF(OR(AJ1140=1,AJ1140=2),VLOOKUP(AH1140,INDEX((係数_乗用_ガソリン,係数_乗用_CNG,係数_乗用_軽油,係数_乗用_メタノール,係数_乗用_LPG),1,1,AR1140):INDEX((係数_乗用_ガソリン,係数_乗用_CNG,係数_乗用_軽油,係数_乗用_メタノール,係数_乗用_LPG),125,5,AR1140),2,FALSE))))))</f>
        <v/>
      </c>
      <c r="AO1140" s="376" t="str">
        <f>IF(T1140="","",IF(OR(AH1140="",AH1140="-"),"－",IF(OR(AM1140=8,AM1140=9),"",IF(OR(AJ1140=3,AJ1140=4,AJ1140=5,AJ1140=6),VLOOKUP(AH1140,INDEX((係数_バス貨物_ガソリン,係数_バス貨物_CNG,係数_バス貨物_軽油,係数_バス貨物_メタノール,係数_バス貨物_LPG),MATCH(AL1140,【参考】排出ガスレベル!$AI$4:$AI$671,1),1,AR1140):INDEX((係数_バス貨物_ガソリン,係数_バス貨物_CNG,係数_バス貨物_軽油,係数_バス貨物_メタノール,係数_バス貨物_LPG),MATCH(AL1140+1,【参考】排出ガスレベル!$AI$4:$AI$671,1)-1,5,AR1140),3,FALSE),IF(OR(AJ1140=1,AJ1140=2),VLOOKUP(AH1140,INDEX((係数_乗用_ガソリン,係数_乗用_CNG,係数_乗用_軽油,係数_乗用_メタノール,係数_乗用_LPG),1,1,AR1140):INDEX((係数_乗用_ガソリン,係数_乗用_CNG,係数_乗用_軽油,係数_乗用_メタノール,係数_乗用_LPG),125,5,AR1140),3,FALSE))))))</f>
        <v/>
      </c>
      <c r="AP1140" s="375" t="str">
        <f t="shared" si="505"/>
        <v/>
      </c>
      <c r="AQ1140" s="444" t="str">
        <f t="shared" si="506"/>
        <v/>
      </c>
      <c r="AR1140" s="375" t="str">
        <f t="shared" si="509"/>
        <v/>
      </c>
      <c r="AS1140" s="377" t="str">
        <f t="shared" si="507"/>
        <v/>
      </c>
      <c r="AT1140" s="378" t="str">
        <f t="shared" si="508"/>
        <v/>
      </c>
      <c r="AX1140" s="625" t="b">
        <f t="shared" si="510"/>
        <v>0</v>
      </c>
      <c r="AY1140" s="7" t="str">
        <f t="shared" si="511"/>
        <v>FALSEFALSEFALSE</v>
      </c>
      <c r="AZ1140" s="626">
        <f t="shared" si="518"/>
        <v>0</v>
      </c>
      <c r="BA1140" s="627" t="str">
        <f t="shared" si="519"/>
        <v/>
      </c>
      <c r="BB1140" s="627">
        <f t="shared" si="520"/>
        <v>0</v>
      </c>
      <c r="BC1140" s="690" t="str">
        <f t="shared" si="521"/>
        <v/>
      </c>
    </row>
    <row r="1141" spans="1:55">
      <c r="A1141" s="381">
        <v>1085</v>
      </c>
      <c r="B1141" s="117"/>
      <c r="C1141" s="288"/>
      <c r="D1141" s="289"/>
      <c r="E1141" s="289"/>
      <c r="F1141" s="290"/>
      <c r="G1141" s="292"/>
      <c r="H1141" s="116"/>
      <c r="I1141" s="292"/>
      <c r="J1141" s="116"/>
      <c r="K1141" s="370" t="str">
        <f t="shared" si="512"/>
        <v/>
      </c>
      <c r="L1141" s="370">
        <f t="shared" si="513"/>
        <v>0</v>
      </c>
      <c r="M1141" s="370">
        <f t="shared" si="514"/>
        <v>0</v>
      </c>
      <c r="N1141" s="371" t="str">
        <f t="shared" si="491"/>
        <v/>
      </c>
      <c r="O1141" s="371" t="str">
        <f t="shared" si="492"/>
        <v/>
      </c>
      <c r="P1141" s="371" t="str">
        <f t="shared" si="493"/>
        <v/>
      </c>
      <c r="Q1141" s="371" t="str">
        <f t="shared" si="494"/>
        <v/>
      </c>
      <c r="R1141" s="371" t="str">
        <f t="shared" si="495"/>
        <v/>
      </c>
      <c r="S1141" s="371" t="str">
        <f t="shared" si="496"/>
        <v/>
      </c>
      <c r="T1141" s="443" t="str">
        <f t="shared" si="515"/>
        <v/>
      </c>
      <c r="U1141" s="539"/>
      <c r="V1141" s="117"/>
      <c r="W1141" s="118"/>
      <c r="X1141" s="119"/>
      <c r="Y1141" s="120"/>
      <c r="Z1141" s="122"/>
      <c r="AA1141" s="121"/>
      <c r="AB1141" s="443" t="str">
        <f t="shared" si="516"/>
        <v/>
      </c>
      <c r="AC1141" s="734" t="str">
        <f t="shared" si="517"/>
        <v/>
      </c>
      <c r="AD1141" s="372"/>
      <c r="AE1141" s="485"/>
      <c r="AF1141" s="373" t="str">
        <f t="shared" si="497"/>
        <v/>
      </c>
      <c r="AG1141" s="373" t="str">
        <f t="shared" si="498"/>
        <v/>
      </c>
      <c r="AH1141" s="374" t="str">
        <f t="shared" si="499"/>
        <v/>
      </c>
      <c r="AI1141" s="375" t="str">
        <f t="shared" si="500"/>
        <v/>
      </c>
      <c r="AJ1141" s="375" t="str">
        <f t="shared" si="501"/>
        <v/>
      </c>
      <c r="AK1141" s="375" t="str">
        <f t="shared" si="502"/>
        <v/>
      </c>
      <c r="AL1141" s="375" t="str">
        <f t="shared" si="503"/>
        <v/>
      </c>
      <c r="AM1141" s="375" t="str">
        <f t="shared" si="504"/>
        <v/>
      </c>
      <c r="AN1141" s="376" t="str">
        <f>IF(AF1141="","",IF(OR(AH1141="",AH1141="-"),"－",IF(OR(AM1141=8,AM1141=9),"",IF(OR(AJ1141=3,AJ1141=4,AJ1141=5,AJ1141=6),VLOOKUP(AH1141,INDEX((係数_バス貨物_ガソリン,係数_バス貨物_CNG,係数_バス貨物_軽油,係数_バス貨物_メタノール,係数_バス貨物_LPG),MATCH(AL1141,【参考】排出ガスレベル!$AI$4:$AI$671,1),1,AR1141):INDEX((係数_バス貨物_ガソリン,係数_バス貨物_CNG,係数_バス貨物_軽油,係数_バス貨物_メタノール,係数_バス貨物_LPG),MATCH(AL1141+1,【参考】排出ガスレベル!$AI$4:$AI$671,1)-1,5,AR1141),2,FALSE),IF(OR(AJ1141=1,AJ1141=2),VLOOKUP(AH1141,INDEX((係数_乗用_ガソリン,係数_乗用_CNG,係数_乗用_軽油,係数_乗用_メタノール,係数_乗用_LPG),1,1,AR1141):INDEX((係数_乗用_ガソリン,係数_乗用_CNG,係数_乗用_軽油,係数_乗用_メタノール,係数_乗用_LPG),125,5,AR1141),2,FALSE))))))</f>
        <v/>
      </c>
      <c r="AO1141" s="376" t="str">
        <f>IF(T1141="","",IF(OR(AH1141="",AH1141="-"),"－",IF(OR(AM1141=8,AM1141=9),"",IF(OR(AJ1141=3,AJ1141=4,AJ1141=5,AJ1141=6),VLOOKUP(AH1141,INDEX((係数_バス貨物_ガソリン,係数_バス貨物_CNG,係数_バス貨物_軽油,係数_バス貨物_メタノール,係数_バス貨物_LPG),MATCH(AL1141,【参考】排出ガスレベル!$AI$4:$AI$671,1),1,AR1141):INDEX((係数_バス貨物_ガソリン,係数_バス貨物_CNG,係数_バス貨物_軽油,係数_バス貨物_メタノール,係数_バス貨物_LPG),MATCH(AL1141+1,【参考】排出ガスレベル!$AI$4:$AI$671,1)-1,5,AR1141),3,FALSE),IF(OR(AJ1141=1,AJ1141=2),VLOOKUP(AH1141,INDEX((係数_乗用_ガソリン,係数_乗用_CNG,係数_乗用_軽油,係数_乗用_メタノール,係数_乗用_LPG),1,1,AR1141):INDEX((係数_乗用_ガソリン,係数_乗用_CNG,係数_乗用_軽油,係数_乗用_メタノール,係数_乗用_LPG),125,5,AR1141),3,FALSE))))))</f>
        <v/>
      </c>
      <c r="AP1141" s="375" t="str">
        <f t="shared" si="505"/>
        <v/>
      </c>
      <c r="AQ1141" s="444" t="str">
        <f t="shared" si="506"/>
        <v/>
      </c>
      <c r="AR1141" s="375" t="str">
        <f t="shared" si="509"/>
        <v/>
      </c>
      <c r="AS1141" s="377" t="str">
        <f t="shared" si="507"/>
        <v/>
      </c>
      <c r="AT1141" s="378" t="str">
        <f t="shared" si="508"/>
        <v/>
      </c>
      <c r="AX1141" s="625" t="b">
        <f t="shared" si="510"/>
        <v>0</v>
      </c>
      <c r="AY1141" s="7" t="str">
        <f t="shared" si="511"/>
        <v>FALSEFALSEFALSE</v>
      </c>
      <c r="AZ1141" s="626">
        <f t="shared" si="518"/>
        <v>0</v>
      </c>
      <c r="BA1141" s="627" t="str">
        <f t="shared" si="519"/>
        <v/>
      </c>
      <c r="BB1141" s="627">
        <f t="shared" si="520"/>
        <v>0</v>
      </c>
      <c r="BC1141" s="690" t="str">
        <f t="shared" si="521"/>
        <v/>
      </c>
    </row>
    <row r="1142" spans="1:55">
      <c r="A1142" s="381">
        <v>1086</v>
      </c>
      <c r="B1142" s="117"/>
      <c r="C1142" s="288"/>
      <c r="D1142" s="289"/>
      <c r="E1142" s="289"/>
      <c r="F1142" s="290"/>
      <c r="G1142" s="292"/>
      <c r="H1142" s="116"/>
      <c r="I1142" s="292"/>
      <c r="J1142" s="116"/>
      <c r="K1142" s="370" t="str">
        <f t="shared" si="512"/>
        <v/>
      </c>
      <c r="L1142" s="370">
        <f t="shared" si="513"/>
        <v>0</v>
      </c>
      <c r="M1142" s="370">
        <f t="shared" si="514"/>
        <v>0</v>
      </c>
      <c r="N1142" s="371" t="str">
        <f t="shared" si="491"/>
        <v/>
      </c>
      <c r="O1142" s="371" t="str">
        <f t="shared" si="492"/>
        <v/>
      </c>
      <c r="P1142" s="371" t="str">
        <f t="shared" si="493"/>
        <v/>
      </c>
      <c r="Q1142" s="371" t="str">
        <f t="shared" si="494"/>
        <v/>
      </c>
      <c r="R1142" s="371" t="str">
        <f t="shared" si="495"/>
        <v/>
      </c>
      <c r="S1142" s="371" t="str">
        <f t="shared" si="496"/>
        <v/>
      </c>
      <c r="T1142" s="443" t="str">
        <f t="shared" si="515"/>
        <v/>
      </c>
      <c r="U1142" s="539"/>
      <c r="V1142" s="117"/>
      <c r="W1142" s="118"/>
      <c r="X1142" s="119"/>
      <c r="Y1142" s="120"/>
      <c r="Z1142" s="122"/>
      <c r="AA1142" s="121"/>
      <c r="AB1142" s="443" t="str">
        <f t="shared" si="516"/>
        <v/>
      </c>
      <c r="AC1142" s="734" t="str">
        <f t="shared" si="517"/>
        <v/>
      </c>
      <c r="AD1142" s="372"/>
      <c r="AE1142" s="485"/>
      <c r="AF1142" s="373" t="str">
        <f t="shared" si="497"/>
        <v/>
      </c>
      <c r="AG1142" s="373" t="str">
        <f t="shared" si="498"/>
        <v/>
      </c>
      <c r="AH1142" s="374" t="str">
        <f t="shared" si="499"/>
        <v/>
      </c>
      <c r="AI1142" s="375" t="str">
        <f t="shared" si="500"/>
        <v/>
      </c>
      <c r="AJ1142" s="375" t="str">
        <f t="shared" si="501"/>
        <v/>
      </c>
      <c r="AK1142" s="375" t="str">
        <f t="shared" si="502"/>
        <v/>
      </c>
      <c r="AL1142" s="375" t="str">
        <f t="shared" si="503"/>
        <v/>
      </c>
      <c r="AM1142" s="375" t="str">
        <f t="shared" si="504"/>
        <v/>
      </c>
      <c r="AN1142" s="376" t="str">
        <f>IF(AF1142="","",IF(OR(AH1142="",AH1142="-"),"－",IF(OR(AM1142=8,AM1142=9),"",IF(OR(AJ1142=3,AJ1142=4,AJ1142=5,AJ1142=6),VLOOKUP(AH1142,INDEX((係数_バス貨物_ガソリン,係数_バス貨物_CNG,係数_バス貨物_軽油,係数_バス貨物_メタノール,係数_バス貨物_LPG),MATCH(AL1142,【参考】排出ガスレベル!$AI$4:$AI$671,1),1,AR1142):INDEX((係数_バス貨物_ガソリン,係数_バス貨物_CNG,係数_バス貨物_軽油,係数_バス貨物_メタノール,係数_バス貨物_LPG),MATCH(AL1142+1,【参考】排出ガスレベル!$AI$4:$AI$671,1)-1,5,AR1142),2,FALSE),IF(OR(AJ1142=1,AJ1142=2),VLOOKUP(AH1142,INDEX((係数_乗用_ガソリン,係数_乗用_CNG,係数_乗用_軽油,係数_乗用_メタノール,係数_乗用_LPG),1,1,AR1142):INDEX((係数_乗用_ガソリン,係数_乗用_CNG,係数_乗用_軽油,係数_乗用_メタノール,係数_乗用_LPG),125,5,AR1142),2,FALSE))))))</f>
        <v/>
      </c>
      <c r="AO1142" s="376" t="str">
        <f>IF(T1142="","",IF(OR(AH1142="",AH1142="-"),"－",IF(OR(AM1142=8,AM1142=9),"",IF(OR(AJ1142=3,AJ1142=4,AJ1142=5,AJ1142=6),VLOOKUP(AH1142,INDEX((係数_バス貨物_ガソリン,係数_バス貨物_CNG,係数_バス貨物_軽油,係数_バス貨物_メタノール,係数_バス貨物_LPG),MATCH(AL1142,【参考】排出ガスレベル!$AI$4:$AI$671,1),1,AR1142):INDEX((係数_バス貨物_ガソリン,係数_バス貨物_CNG,係数_バス貨物_軽油,係数_バス貨物_メタノール,係数_バス貨物_LPG),MATCH(AL1142+1,【参考】排出ガスレベル!$AI$4:$AI$671,1)-1,5,AR1142),3,FALSE),IF(OR(AJ1142=1,AJ1142=2),VLOOKUP(AH1142,INDEX((係数_乗用_ガソリン,係数_乗用_CNG,係数_乗用_軽油,係数_乗用_メタノール,係数_乗用_LPG),1,1,AR1142):INDEX((係数_乗用_ガソリン,係数_乗用_CNG,係数_乗用_軽油,係数_乗用_メタノール,係数_乗用_LPG),125,5,AR1142),3,FALSE))))))</f>
        <v/>
      </c>
      <c r="AP1142" s="375" t="str">
        <f t="shared" si="505"/>
        <v/>
      </c>
      <c r="AQ1142" s="444" t="str">
        <f t="shared" si="506"/>
        <v/>
      </c>
      <c r="AR1142" s="375" t="str">
        <f t="shared" si="509"/>
        <v/>
      </c>
      <c r="AS1142" s="377" t="str">
        <f t="shared" si="507"/>
        <v/>
      </c>
      <c r="AT1142" s="378" t="str">
        <f t="shared" si="508"/>
        <v/>
      </c>
      <c r="AX1142" s="625" t="b">
        <f t="shared" si="510"/>
        <v>0</v>
      </c>
      <c r="AY1142" s="7" t="str">
        <f t="shared" si="511"/>
        <v>FALSEFALSEFALSE</v>
      </c>
      <c r="AZ1142" s="626">
        <f t="shared" si="518"/>
        <v>0</v>
      </c>
      <c r="BA1142" s="627" t="str">
        <f t="shared" si="519"/>
        <v/>
      </c>
      <c r="BB1142" s="627">
        <f t="shared" si="520"/>
        <v>0</v>
      </c>
      <c r="BC1142" s="690" t="str">
        <f t="shared" si="521"/>
        <v/>
      </c>
    </row>
    <row r="1143" spans="1:55">
      <c r="A1143" s="381">
        <v>1087</v>
      </c>
      <c r="B1143" s="117"/>
      <c r="C1143" s="288"/>
      <c r="D1143" s="289"/>
      <c r="E1143" s="289"/>
      <c r="F1143" s="290"/>
      <c r="G1143" s="292"/>
      <c r="H1143" s="116"/>
      <c r="I1143" s="292"/>
      <c r="J1143" s="116"/>
      <c r="K1143" s="370" t="str">
        <f t="shared" si="512"/>
        <v/>
      </c>
      <c r="L1143" s="370">
        <f t="shared" si="513"/>
        <v>0</v>
      </c>
      <c r="M1143" s="370">
        <f t="shared" si="514"/>
        <v>0</v>
      </c>
      <c r="N1143" s="371" t="str">
        <f t="shared" ref="N1143:N1206" si="522">IF(OR($L1143&gt;$U$48,$M1143&gt;$U$48,AND($L1143&gt;$M1143,$M1143&lt;&gt;0),AND($L1143=0,$M1143&lt;&gt;0)),"ERROR","")</f>
        <v/>
      </c>
      <c r="O1143" s="371" t="str">
        <f t="shared" ref="O1143:O1206" si="523">IF(AND($N1143&lt;&gt;"ERROR",$L1143&lt;=$U$49,$M1143&lt;=$U$49,$M1143&lt;&gt;0),"(減車済)","")</f>
        <v/>
      </c>
      <c r="P1143" s="371" t="str">
        <f t="shared" ref="P1143:P1206" si="524">IF(AND($N1143&lt;&gt;"ERROR",$L1143&lt;$U$49,AND($M1143&gt;$U$49,$M1143&lt;=$W$49),$M1143&lt;&gt;0),"減車","")</f>
        <v/>
      </c>
      <c r="Q1143" s="371" t="str">
        <f t="shared" ref="Q1143:Q1206" si="525">IF(AND($N1143&lt;&gt;"ERROR",$L1143&gt;$U$49,$M1143&lt;=$W$49,$M1143&lt;&gt;0),"一時使用","")</f>
        <v/>
      </c>
      <c r="R1143" s="371" t="str">
        <f t="shared" ref="R1143:R1206" si="526">IF(AND($N1143&lt;&gt;"ERROR",AND($L1143&gt;0,$L1143&lt;=$U$49),$M1143=0),"継続","")</f>
        <v/>
      </c>
      <c r="S1143" s="371" t="str">
        <f t="shared" ref="S1143:S1206" si="527">IF(AND($N1143&lt;&gt;"ERROR",AND($L1143&gt;$U$49),$M1143=0),"新規","")</f>
        <v/>
      </c>
      <c r="T1143" s="443" t="str">
        <f t="shared" si="515"/>
        <v/>
      </c>
      <c r="U1143" s="539"/>
      <c r="V1143" s="117"/>
      <c r="W1143" s="118"/>
      <c r="X1143" s="119"/>
      <c r="Y1143" s="120"/>
      <c r="Z1143" s="122"/>
      <c r="AA1143" s="121"/>
      <c r="AB1143" s="443" t="str">
        <f t="shared" si="516"/>
        <v/>
      </c>
      <c r="AC1143" s="734" t="str">
        <f t="shared" si="517"/>
        <v/>
      </c>
      <c r="AD1143" s="372"/>
      <c r="AE1143" s="485"/>
      <c r="AF1143" s="373" t="str">
        <f t="shared" si="497"/>
        <v/>
      </c>
      <c r="AG1143" s="373" t="str">
        <f t="shared" si="498"/>
        <v/>
      </c>
      <c r="AH1143" s="374" t="str">
        <f t="shared" si="499"/>
        <v/>
      </c>
      <c r="AI1143" s="375" t="str">
        <f t="shared" si="500"/>
        <v/>
      </c>
      <c r="AJ1143" s="375" t="str">
        <f t="shared" si="501"/>
        <v/>
      </c>
      <c r="AK1143" s="375" t="str">
        <f t="shared" si="502"/>
        <v/>
      </c>
      <c r="AL1143" s="375" t="str">
        <f t="shared" si="503"/>
        <v/>
      </c>
      <c r="AM1143" s="375" t="str">
        <f t="shared" si="504"/>
        <v/>
      </c>
      <c r="AN1143" s="376" t="str">
        <f>IF(AF1143="","",IF(OR(AH1143="",AH1143="-"),"－",IF(OR(AM1143=8,AM1143=9),"",IF(OR(AJ1143=3,AJ1143=4,AJ1143=5,AJ1143=6),VLOOKUP(AH1143,INDEX((係数_バス貨物_ガソリン,係数_バス貨物_CNG,係数_バス貨物_軽油,係数_バス貨物_メタノール,係数_バス貨物_LPG),MATCH(AL1143,【参考】排出ガスレベル!$AI$4:$AI$671,1),1,AR1143):INDEX((係数_バス貨物_ガソリン,係数_バス貨物_CNG,係数_バス貨物_軽油,係数_バス貨物_メタノール,係数_バス貨物_LPG),MATCH(AL1143+1,【参考】排出ガスレベル!$AI$4:$AI$671,1)-1,5,AR1143),2,FALSE),IF(OR(AJ1143=1,AJ1143=2),VLOOKUP(AH1143,INDEX((係数_乗用_ガソリン,係数_乗用_CNG,係数_乗用_軽油,係数_乗用_メタノール,係数_乗用_LPG),1,1,AR1143):INDEX((係数_乗用_ガソリン,係数_乗用_CNG,係数_乗用_軽油,係数_乗用_メタノール,係数_乗用_LPG),125,5,AR1143),2,FALSE))))))</f>
        <v/>
      </c>
      <c r="AO1143" s="376" t="str">
        <f>IF(T1143="","",IF(OR(AH1143="",AH1143="-"),"－",IF(OR(AM1143=8,AM1143=9),"",IF(OR(AJ1143=3,AJ1143=4,AJ1143=5,AJ1143=6),VLOOKUP(AH1143,INDEX((係数_バス貨物_ガソリン,係数_バス貨物_CNG,係数_バス貨物_軽油,係数_バス貨物_メタノール,係数_バス貨物_LPG),MATCH(AL1143,【参考】排出ガスレベル!$AI$4:$AI$671,1),1,AR1143):INDEX((係数_バス貨物_ガソリン,係数_バス貨物_CNG,係数_バス貨物_軽油,係数_バス貨物_メタノール,係数_バス貨物_LPG),MATCH(AL1143+1,【参考】排出ガスレベル!$AI$4:$AI$671,1)-1,5,AR1143),3,FALSE),IF(OR(AJ1143=1,AJ1143=2),VLOOKUP(AH1143,INDEX((係数_乗用_ガソリン,係数_乗用_CNG,係数_乗用_軽油,係数_乗用_メタノール,係数_乗用_LPG),1,1,AR1143):INDEX((係数_乗用_ガソリン,係数_乗用_CNG,係数_乗用_軽油,係数_乗用_メタノール,係数_乗用_LPG),125,5,AR1143),3,FALSE))))))</f>
        <v/>
      </c>
      <c r="AP1143" s="375" t="str">
        <f t="shared" si="505"/>
        <v/>
      </c>
      <c r="AQ1143" s="444" t="str">
        <f t="shared" si="506"/>
        <v/>
      </c>
      <c r="AR1143" s="375" t="str">
        <f t="shared" si="509"/>
        <v/>
      </c>
      <c r="AS1143" s="377" t="str">
        <f t="shared" si="507"/>
        <v/>
      </c>
      <c r="AT1143" s="378" t="str">
        <f t="shared" si="508"/>
        <v/>
      </c>
      <c r="AX1143" s="625" t="b">
        <f t="shared" si="510"/>
        <v>0</v>
      </c>
      <c r="AY1143" s="7" t="str">
        <f t="shared" si="511"/>
        <v>FALSEFALSEFALSE</v>
      </c>
      <c r="AZ1143" s="626">
        <f t="shared" si="518"/>
        <v>0</v>
      </c>
      <c r="BA1143" s="627" t="str">
        <f t="shared" si="519"/>
        <v/>
      </c>
      <c r="BB1143" s="627">
        <f t="shared" si="520"/>
        <v>0</v>
      </c>
      <c r="BC1143" s="690" t="str">
        <f t="shared" si="521"/>
        <v/>
      </c>
    </row>
    <row r="1144" spans="1:55">
      <c r="A1144" s="381">
        <v>1088</v>
      </c>
      <c r="B1144" s="117"/>
      <c r="C1144" s="288"/>
      <c r="D1144" s="289"/>
      <c r="E1144" s="289"/>
      <c r="F1144" s="290"/>
      <c r="G1144" s="292"/>
      <c r="H1144" s="116"/>
      <c r="I1144" s="292"/>
      <c r="J1144" s="116"/>
      <c r="K1144" s="370" t="str">
        <f t="shared" si="512"/>
        <v/>
      </c>
      <c r="L1144" s="370">
        <f t="shared" si="513"/>
        <v>0</v>
      </c>
      <c r="M1144" s="370">
        <f t="shared" si="514"/>
        <v>0</v>
      </c>
      <c r="N1144" s="371" t="str">
        <f t="shared" si="522"/>
        <v/>
      </c>
      <c r="O1144" s="371" t="str">
        <f t="shared" si="523"/>
        <v/>
      </c>
      <c r="P1144" s="371" t="str">
        <f t="shared" si="524"/>
        <v/>
      </c>
      <c r="Q1144" s="371" t="str">
        <f t="shared" si="525"/>
        <v/>
      </c>
      <c r="R1144" s="371" t="str">
        <f t="shared" si="526"/>
        <v/>
      </c>
      <c r="S1144" s="371" t="str">
        <f t="shared" si="527"/>
        <v/>
      </c>
      <c r="T1144" s="443" t="str">
        <f t="shared" si="515"/>
        <v/>
      </c>
      <c r="U1144" s="539"/>
      <c r="V1144" s="117"/>
      <c r="W1144" s="118"/>
      <c r="X1144" s="119"/>
      <c r="Y1144" s="120"/>
      <c r="Z1144" s="122"/>
      <c r="AA1144" s="121"/>
      <c r="AB1144" s="443" t="str">
        <f t="shared" si="516"/>
        <v/>
      </c>
      <c r="AC1144" s="734" t="str">
        <f t="shared" si="517"/>
        <v/>
      </c>
      <c r="AD1144" s="372"/>
      <c r="AE1144" s="485"/>
      <c r="AF1144" s="373" t="str">
        <f t="shared" si="497"/>
        <v/>
      </c>
      <c r="AG1144" s="373" t="str">
        <f t="shared" si="498"/>
        <v/>
      </c>
      <c r="AH1144" s="374" t="str">
        <f t="shared" si="499"/>
        <v/>
      </c>
      <c r="AI1144" s="375" t="str">
        <f t="shared" si="500"/>
        <v/>
      </c>
      <c r="AJ1144" s="375" t="str">
        <f t="shared" si="501"/>
        <v/>
      </c>
      <c r="AK1144" s="375" t="str">
        <f t="shared" si="502"/>
        <v/>
      </c>
      <c r="AL1144" s="375" t="str">
        <f t="shared" si="503"/>
        <v/>
      </c>
      <c r="AM1144" s="375" t="str">
        <f t="shared" si="504"/>
        <v/>
      </c>
      <c r="AN1144" s="376" t="str">
        <f>IF(AF1144="","",IF(OR(AH1144="",AH1144="-"),"－",IF(OR(AM1144=8,AM1144=9),"",IF(OR(AJ1144=3,AJ1144=4,AJ1144=5,AJ1144=6),VLOOKUP(AH1144,INDEX((係数_バス貨物_ガソリン,係数_バス貨物_CNG,係数_バス貨物_軽油,係数_バス貨物_メタノール,係数_バス貨物_LPG),MATCH(AL1144,【参考】排出ガスレベル!$AI$4:$AI$671,1),1,AR1144):INDEX((係数_バス貨物_ガソリン,係数_バス貨物_CNG,係数_バス貨物_軽油,係数_バス貨物_メタノール,係数_バス貨物_LPG),MATCH(AL1144+1,【参考】排出ガスレベル!$AI$4:$AI$671,1)-1,5,AR1144),2,FALSE),IF(OR(AJ1144=1,AJ1144=2),VLOOKUP(AH1144,INDEX((係数_乗用_ガソリン,係数_乗用_CNG,係数_乗用_軽油,係数_乗用_メタノール,係数_乗用_LPG),1,1,AR1144):INDEX((係数_乗用_ガソリン,係数_乗用_CNG,係数_乗用_軽油,係数_乗用_メタノール,係数_乗用_LPG),125,5,AR1144),2,FALSE))))))</f>
        <v/>
      </c>
      <c r="AO1144" s="376" t="str">
        <f>IF(T1144="","",IF(OR(AH1144="",AH1144="-"),"－",IF(OR(AM1144=8,AM1144=9),"",IF(OR(AJ1144=3,AJ1144=4,AJ1144=5,AJ1144=6),VLOOKUP(AH1144,INDEX((係数_バス貨物_ガソリン,係数_バス貨物_CNG,係数_バス貨物_軽油,係数_バス貨物_メタノール,係数_バス貨物_LPG),MATCH(AL1144,【参考】排出ガスレベル!$AI$4:$AI$671,1),1,AR1144):INDEX((係数_バス貨物_ガソリン,係数_バス貨物_CNG,係数_バス貨物_軽油,係数_バス貨物_メタノール,係数_バス貨物_LPG),MATCH(AL1144+1,【参考】排出ガスレベル!$AI$4:$AI$671,1)-1,5,AR1144),3,FALSE),IF(OR(AJ1144=1,AJ1144=2),VLOOKUP(AH1144,INDEX((係数_乗用_ガソリン,係数_乗用_CNG,係数_乗用_軽油,係数_乗用_メタノール,係数_乗用_LPG),1,1,AR1144):INDEX((係数_乗用_ガソリン,係数_乗用_CNG,係数_乗用_軽油,係数_乗用_メタノール,係数_乗用_LPG),125,5,AR1144),3,FALSE))))))</f>
        <v/>
      </c>
      <c r="AP1144" s="375" t="str">
        <f t="shared" si="505"/>
        <v/>
      </c>
      <c r="AQ1144" s="444" t="str">
        <f t="shared" si="506"/>
        <v/>
      </c>
      <c r="AR1144" s="375" t="str">
        <f t="shared" si="509"/>
        <v/>
      </c>
      <c r="AS1144" s="377" t="str">
        <f t="shared" si="507"/>
        <v/>
      </c>
      <c r="AT1144" s="378" t="str">
        <f t="shared" si="508"/>
        <v/>
      </c>
      <c r="AX1144" s="625" t="b">
        <f t="shared" si="510"/>
        <v>0</v>
      </c>
      <c r="AY1144" s="7" t="str">
        <f t="shared" si="511"/>
        <v>FALSEFALSEFALSE</v>
      </c>
      <c r="AZ1144" s="626">
        <f t="shared" si="518"/>
        <v>0</v>
      </c>
      <c r="BA1144" s="627" t="str">
        <f t="shared" si="519"/>
        <v/>
      </c>
      <c r="BB1144" s="627">
        <f t="shared" si="520"/>
        <v>0</v>
      </c>
      <c r="BC1144" s="690" t="str">
        <f t="shared" si="521"/>
        <v/>
      </c>
    </row>
    <row r="1145" spans="1:55">
      <c r="A1145" s="381">
        <v>1089</v>
      </c>
      <c r="B1145" s="117"/>
      <c r="C1145" s="288"/>
      <c r="D1145" s="289"/>
      <c r="E1145" s="289"/>
      <c r="F1145" s="290"/>
      <c r="G1145" s="292"/>
      <c r="H1145" s="116"/>
      <c r="I1145" s="292"/>
      <c r="J1145" s="116"/>
      <c r="K1145" s="370" t="str">
        <f t="shared" si="512"/>
        <v/>
      </c>
      <c r="L1145" s="370">
        <f t="shared" si="513"/>
        <v>0</v>
      </c>
      <c r="M1145" s="370">
        <f t="shared" si="514"/>
        <v>0</v>
      </c>
      <c r="N1145" s="371" t="str">
        <f t="shared" si="522"/>
        <v/>
      </c>
      <c r="O1145" s="371" t="str">
        <f t="shared" si="523"/>
        <v/>
      </c>
      <c r="P1145" s="371" t="str">
        <f t="shared" si="524"/>
        <v/>
      </c>
      <c r="Q1145" s="371" t="str">
        <f t="shared" si="525"/>
        <v/>
      </c>
      <c r="R1145" s="371" t="str">
        <f t="shared" si="526"/>
        <v/>
      </c>
      <c r="S1145" s="371" t="str">
        <f t="shared" si="527"/>
        <v/>
      </c>
      <c r="T1145" s="443" t="str">
        <f t="shared" si="515"/>
        <v/>
      </c>
      <c r="U1145" s="539"/>
      <c r="V1145" s="117"/>
      <c r="W1145" s="118"/>
      <c r="X1145" s="119"/>
      <c r="Y1145" s="120"/>
      <c r="Z1145" s="122"/>
      <c r="AA1145" s="121"/>
      <c r="AB1145" s="443" t="str">
        <f t="shared" si="516"/>
        <v/>
      </c>
      <c r="AC1145" s="734" t="str">
        <f t="shared" si="517"/>
        <v/>
      </c>
      <c r="AD1145" s="372"/>
      <c r="AE1145" s="485"/>
      <c r="AF1145" s="373" t="str">
        <f t="shared" ref="AF1145:AF1208" si="528">IF(OR(T1145="(減車済)",T1145=""),"",1)</f>
        <v/>
      </c>
      <c r="AG1145" s="373" t="str">
        <f t="shared" ref="AG1145:AG1208" si="529">IF(OR(T1145="継続",T1145="新規"),1,"")</f>
        <v/>
      </c>
      <c r="AH1145" s="374" t="str">
        <f t="shared" ref="AH1145:AH1208" si="530">IF(AF1145="","",UPPER(ASC(X1145)))</f>
        <v/>
      </c>
      <c r="AI1145" s="375" t="str">
        <f t="shared" ref="AI1145:AI1208" si="531">IF(AF1145="","",IF(V1145="","",IF(V1145="普通",1,IF(V1145="小型",2,0))))</f>
        <v/>
      </c>
      <c r="AJ1145" s="375" t="str">
        <f t="shared" ref="AJ1145:AJ1208" si="532">IF(AF1145="","",IF(W1145="","",VLOOKUP(W1145,用途,2,FALSE)))</f>
        <v/>
      </c>
      <c r="AK1145" s="375" t="str">
        <f t="shared" ref="AK1145:AK1208" si="533">IF(AF1145="","",IF(Y1145="","",IF(Y1145&lt;=10,1,IF(Y1145&lt;30,2,IF(Y1145&gt;=30,3,0)))))</f>
        <v/>
      </c>
      <c r="AL1145" s="375" t="str">
        <f t="shared" ref="AL1145:AL1208" si="534">IF(AF1145="","",IF(Z1145="","",IF(Z1145&lt;=1.7*1000,1,IF(Z1145&lt;=2.5*1000,2,IF(Z1145&lt;=3.5*1000,3,IF(Z1145&lt;8*1000,4,IF(Z1145&gt;=8*1000,5,"")))))))</f>
        <v/>
      </c>
      <c r="AM1145" s="375" t="str">
        <f t="shared" ref="AM1145:AM1208" si="535">IF(AF1145="","",IF(AA1145="","",VLOOKUP(AA1145,燃料の種類,2,FALSE)))</f>
        <v/>
      </c>
      <c r="AN1145" s="376" t="str">
        <f>IF(AF1145="","",IF(OR(AH1145="",AH1145="-"),"－",IF(OR(AM1145=8,AM1145=9),"",IF(OR(AJ1145=3,AJ1145=4,AJ1145=5,AJ1145=6),VLOOKUP(AH1145,INDEX((係数_バス貨物_ガソリン,係数_バス貨物_CNG,係数_バス貨物_軽油,係数_バス貨物_メタノール,係数_バス貨物_LPG),MATCH(AL1145,【参考】排出ガスレベル!$AI$4:$AI$671,1),1,AR1145):INDEX((係数_バス貨物_ガソリン,係数_バス貨物_CNG,係数_バス貨物_軽油,係数_バス貨物_メタノール,係数_バス貨物_LPG),MATCH(AL1145+1,【参考】排出ガスレベル!$AI$4:$AI$671,1)-1,5,AR1145),2,FALSE),IF(OR(AJ1145=1,AJ1145=2),VLOOKUP(AH1145,INDEX((係数_乗用_ガソリン,係数_乗用_CNG,係数_乗用_軽油,係数_乗用_メタノール,係数_乗用_LPG),1,1,AR1145):INDEX((係数_乗用_ガソリン,係数_乗用_CNG,係数_乗用_軽油,係数_乗用_メタノール,係数_乗用_LPG),125,5,AR1145),2,FALSE))))))</f>
        <v/>
      </c>
      <c r="AO1145" s="376" t="str">
        <f>IF(T1145="","",IF(OR(AH1145="",AH1145="-"),"－",IF(OR(AM1145=8,AM1145=9),"",IF(OR(AJ1145=3,AJ1145=4,AJ1145=5,AJ1145=6),VLOOKUP(AH1145,INDEX((係数_バス貨物_ガソリン,係数_バス貨物_CNG,係数_バス貨物_軽油,係数_バス貨物_メタノール,係数_バス貨物_LPG),MATCH(AL1145,【参考】排出ガスレベル!$AI$4:$AI$671,1),1,AR1145):INDEX((係数_バス貨物_ガソリン,係数_バス貨物_CNG,係数_バス貨物_軽油,係数_バス貨物_メタノール,係数_バス貨物_LPG),MATCH(AL1145+1,【参考】排出ガスレベル!$AI$4:$AI$671,1)-1,5,AR1145),3,FALSE),IF(OR(AJ1145=1,AJ1145=2),VLOOKUP(AH1145,INDEX((係数_乗用_ガソリン,係数_乗用_CNG,係数_乗用_軽油,係数_乗用_メタノール,係数_乗用_LPG),1,1,AR1145):INDEX((係数_乗用_ガソリン,係数_乗用_CNG,係数_乗用_軽油,係数_乗用_メタノール,係数_乗用_LPG),125,5,AR1145),3,FALSE))))))</f>
        <v/>
      </c>
      <c r="AP1145" s="375" t="str">
        <f t="shared" ref="AP1145:AP1208" si="536">IF((AF1145="")+(AC1145=""),"",IF(燃料区分1=4,VLOOKUP(AO1145,排ガス低減レベル,2,FALSE),VLOOKUP(AC1145,排ガス低減レベル,2,FALSE)))</f>
        <v/>
      </c>
      <c r="AQ1145" s="444" t="str">
        <f t="shared" ref="AQ1145:AQ1208" si="537">IF(AG1145="","",IF(AJ1145=3,B1145&amp;"-"&amp;SUM(AJ1145*100,AK1145*10,AL1145)&amp;"A",IF(OR(AJ1145=2,AJ1145=4,AJ1145=6),B1145&amp;"-"&amp;AL1145*10&amp;"A",IF(AJ1145=1,B1145&amp;"-"&amp;AJ1145&amp;"A",IF(AJ1145=5,B1145&amp;"-"&amp;SUM(AJ1145*100,AI1145*10,AL1145)&amp;"A","")))))</f>
        <v/>
      </c>
      <c r="AR1145" s="375" t="str">
        <f t="shared" si="509"/>
        <v/>
      </c>
      <c r="AS1145" s="377" t="str">
        <f t="shared" ref="AS1145:AS1208" si="538">IF(AG1145="","",B1145&amp;"-"&amp;AM1145)</f>
        <v/>
      </c>
      <c r="AT1145" s="378" t="str">
        <f t="shared" ref="AT1145:AT1208" si="539">IF(AF1145="","",VLOOKUP(T1145,車両の増減,2,FALSE))</f>
        <v/>
      </c>
      <c r="AX1145" s="625" t="b">
        <f t="shared" si="510"/>
        <v>0</v>
      </c>
      <c r="AY1145" s="7" t="str">
        <f t="shared" si="511"/>
        <v>FALSEFALSEFALSE</v>
      </c>
      <c r="AZ1145" s="626">
        <f t="shared" si="518"/>
        <v>0</v>
      </c>
      <c r="BA1145" s="627" t="str">
        <f t="shared" si="519"/>
        <v/>
      </c>
      <c r="BB1145" s="627">
        <f t="shared" si="520"/>
        <v>0</v>
      </c>
      <c r="BC1145" s="690" t="str">
        <f t="shared" si="521"/>
        <v/>
      </c>
    </row>
    <row r="1146" spans="1:55">
      <c r="A1146" s="381">
        <v>1090</v>
      </c>
      <c r="B1146" s="117"/>
      <c r="C1146" s="288"/>
      <c r="D1146" s="289"/>
      <c r="E1146" s="289"/>
      <c r="F1146" s="290"/>
      <c r="G1146" s="292"/>
      <c r="H1146" s="116"/>
      <c r="I1146" s="292"/>
      <c r="J1146" s="116"/>
      <c r="K1146" s="370" t="str">
        <f t="shared" si="512"/>
        <v/>
      </c>
      <c r="L1146" s="370">
        <f t="shared" si="513"/>
        <v>0</v>
      </c>
      <c r="M1146" s="370">
        <f t="shared" si="514"/>
        <v>0</v>
      </c>
      <c r="N1146" s="371" t="str">
        <f t="shared" si="522"/>
        <v/>
      </c>
      <c r="O1146" s="371" t="str">
        <f t="shared" si="523"/>
        <v/>
      </c>
      <c r="P1146" s="371" t="str">
        <f t="shared" si="524"/>
        <v/>
      </c>
      <c r="Q1146" s="371" t="str">
        <f t="shared" si="525"/>
        <v/>
      </c>
      <c r="R1146" s="371" t="str">
        <f t="shared" si="526"/>
        <v/>
      </c>
      <c r="S1146" s="371" t="str">
        <f t="shared" si="527"/>
        <v/>
      </c>
      <c r="T1146" s="443" t="str">
        <f t="shared" si="515"/>
        <v/>
      </c>
      <c r="U1146" s="539"/>
      <c r="V1146" s="117"/>
      <c r="W1146" s="118"/>
      <c r="X1146" s="119"/>
      <c r="Y1146" s="120"/>
      <c r="Z1146" s="122"/>
      <c r="AA1146" s="121"/>
      <c r="AB1146" s="443" t="str">
        <f t="shared" si="516"/>
        <v/>
      </c>
      <c r="AC1146" s="734" t="str">
        <f t="shared" si="517"/>
        <v/>
      </c>
      <c r="AD1146" s="372"/>
      <c r="AE1146" s="485"/>
      <c r="AF1146" s="373" t="str">
        <f t="shared" si="528"/>
        <v/>
      </c>
      <c r="AG1146" s="373" t="str">
        <f t="shared" si="529"/>
        <v/>
      </c>
      <c r="AH1146" s="374" t="str">
        <f t="shared" si="530"/>
        <v/>
      </c>
      <c r="AI1146" s="375" t="str">
        <f t="shared" si="531"/>
        <v/>
      </c>
      <c r="AJ1146" s="375" t="str">
        <f t="shared" si="532"/>
        <v/>
      </c>
      <c r="AK1146" s="375" t="str">
        <f t="shared" si="533"/>
        <v/>
      </c>
      <c r="AL1146" s="375" t="str">
        <f t="shared" si="534"/>
        <v/>
      </c>
      <c r="AM1146" s="375" t="str">
        <f t="shared" si="535"/>
        <v/>
      </c>
      <c r="AN1146" s="376" t="str">
        <f>IF(AF1146="","",IF(OR(AH1146="",AH1146="-"),"－",IF(OR(AM1146=8,AM1146=9),"",IF(OR(AJ1146=3,AJ1146=4,AJ1146=5,AJ1146=6),VLOOKUP(AH1146,INDEX((係数_バス貨物_ガソリン,係数_バス貨物_CNG,係数_バス貨物_軽油,係数_バス貨物_メタノール,係数_バス貨物_LPG),MATCH(AL1146,【参考】排出ガスレベル!$AI$4:$AI$671,1),1,AR1146):INDEX((係数_バス貨物_ガソリン,係数_バス貨物_CNG,係数_バス貨物_軽油,係数_バス貨物_メタノール,係数_バス貨物_LPG),MATCH(AL1146+1,【参考】排出ガスレベル!$AI$4:$AI$671,1)-1,5,AR1146),2,FALSE),IF(OR(AJ1146=1,AJ1146=2),VLOOKUP(AH1146,INDEX((係数_乗用_ガソリン,係数_乗用_CNG,係数_乗用_軽油,係数_乗用_メタノール,係数_乗用_LPG),1,1,AR1146):INDEX((係数_乗用_ガソリン,係数_乗用_CNG,係数_乗用_軽油,係数_乗用_メタノール,係数_乗用_LPG),125,5,AR1146),2,FALSE))))))</f>
        <v/>
      </c>
      <c r="AO1146" s="376" t="str">
        <f>IF(T1146="","",IF(OR(AH1146="",AH1146="-"),"－",IF(OR(AM1146=8,AM1146=9),"",IF(OR(AJ1146=3,AJ1146=4,AJ1146=5,AJ1146=6),VLOOKUP(AH1146,INDEX((係数_バス貨物_ガソリン,係数_バス貨物_CNG,係数_バス貨物_軽油,係数_バス貨物_メタノール,係数_バス貨物_LPG),MATCH(AL1146,【参考】排出ガスレベル!$AI$4:$AI$671,1),1,AR1146):INDEX((係数_バス貨物_ガソリン,係数_バス貨物_CNG,係数_バス貨物_軽油,係数_バス貨物_メタノール,係数_バス貨物_LPG),MATCH(AL1146+1,【参考】排出ガスレベル!$AI$4:$AI$671,1)-1,5,AR1146),3,FALSE),IF(OR(AJ1146=1,AJ1146=2),VLOOKUP(AH1146,INDEX((係数_乗用_ガソリン,係数_乗用_CNG,係数_乗用_軽油,係数_乗用_メタノール,係数_乗用_LPG),1,1,AR1146):INDEX((係数_乗用_ガソリン,係数_乗用_CNG,係数_乗用_軽油,係数_乗用_メタノール,係数_乗用_LPG),125,5,AR1146),3,FALSE))))))</f>
        <v/>
      </c>
      <c r="AP1146" s="375" t="str">
        <f t="shared" si="536"/>
        <v/>
      </c>
      <c r="AQ1146" s="444" t="str">
        <f t="shared" si="537"/>
        <v/>
      </c>
      <c r="AR1146" s="375" t="str">
        <f t="shared" ref="AR1146:AR1209" si="540">IF(OR(AM1146=1,AM1146=2,AM1146=11),1,IF(AM1146=6,2,IF(OR(AM1146=4,AM1146=5,AM1146=10),3,IF(AM1146=7,4,IF(AM1146=3,5, IF(OR(AM1146=8,AM1146=9),6,""))))))</f>
        <v/>
      </c>
      <c r="AS1146" s="377" t="str">
        <f t="shared" si="538"/>
        <v/>
      </c>
      <c r="AT1146" s="378" t="str">
        <f t="shared" si="539"/>
        <v/>
      </c>
      <c r="AX1146" s="625" t="b">
        <f t="shared" ref="AX1146:AX1209" si="541">IF(AY1146="FALSEFALSEFALSEFALSE","ハイブリッド")</f>
        <v>0</v>
      </c>
      <c r="AY1146" s="7" t="str">
        <f t="shared" ref="AY1146:AY1209" si="542">EXACT(AZ1146,BA1146)&amp;IF(BA1146="","")&amp;IF(AZ1146="電気",TRUE)&amp;IF(AZ1146="LPG",TRUE)</f>
        <v>FALSEFALSEFALSE</v>
      </c>
      <c r="AZ1146" s="626">
        <f t="shared" si="518"/>
        <v>0</v>
      </c>
      <c r="BA1146" s="627" t="str">
        <f t="shared" si="519"/>
        <v/>
      </c>
      <c r="BB1146" s="627">
        <f t="shared" si="520"/>
        <v>0</v>
      </c>
      <c r="BC1146" s="690" t="str">
        <f t="shared" si="521"/>
        <v/>
      </c>
    </row>
    <row r="1147" spans="1:55">
      <c r="A1147" s="381">
        <v>1091</v>
      </c>
      <c r="B1147" s="117"/>
      <c r="C1147" s="288"/>
      <c r="D1147" s="289"/>
      <c r="E1147" s="289"/>
      <c r="F1147" s="290"/>
      <c r="G1147" s="292"/>
      <c r="H1147" s="116"/>
      <c r="I1147" s="292"/>
      <c r="J1147" s="116"/>
      <c r="K1147" s="370" t="str">
        <f t="shared" si="512"/>
        <v/>
      </c>
      <c r="L1147" s="370">
        <f t="shared" si="513"/>
        <v>0</v>
      </c>
      <c r="M1147" s="370">
        <f t="shared" si="514"/>
        <v>0</v>
      </c>
      <c r="N1147" s="371" t="str">
        <f t="shared" si="522"/>
        <v/>
      </c>
      <c r="O1147" s="371" t="str">
        <f t="shared" si="523"/>
        <v/>
      </c>
      <c r="P1147" s="371" t="str">
        <f t="shared" si="524"/>
        <v/>
      </c>
      <c r="Q1147" s="371" t="str">
        <f t="shared" si="525"/>
        <v/>
      </c>
      <c r="R1147" s="371" t="str">
        <f t="shared" si="526"/>
        <v/>
      </c>
      <c r="S1147" s="371" t="str">
        <f t="shared" si="527"/>
        <v/>
      </c>
      <c r="T1147" s="443" t="str">
        <f t="shared" si="515"/>
        <v/>
      </c>
      <c r="U1147" s="539"/>
      <c r="V1147" s="117"/>
      <c r="W1147" s="118"/>
      <c r="X1147" s="119"/>
      <c r="Y1147" s="120"/>
      <c r="Z1147" s="122"/>
      <c r="AA1147" s="121"/>
      <c r="AB1147" s="443" t="str">
        <f t="shared" si="516"/>
        <v/>
      </c>
      <c r="AC1147" s="734" t="str">
        <f t="shared" si="517"/>
        <v/>
      </c>
      <c r="AD1147" s="372"/>
      <c r="AE1147" s="485"/>
      <c r="AF1147" s="373" t="str">
        <f t="shared" si="528"/>
        <v/>
      </c>
      <c r="AG1147" s="373" t="str">
        <f t="shared" si="529"/>
        <v/>
      </c>
      <c r="AH1147" s="374" t="str">
        <f t="shared" si="530"/>
        <v/>
      </c>
      <c r="AI1147" s="375" t="str">
        <f t="shared" si="531"/>
        <v/>
      </c>
      <c r="AJ1147" s="375" t="str">
        <f t="shared" si="532"/>
        <v/>
      </c>
      <c r="AK1147" s="375" t="str">
        <f t="shared" si="533"/>
        <v/>
      </c>
      <c r="AL1147" s="375" t="str">
        <f t="shared" si="534"/>
        <v/>
      </c>
      <c r="AM1147" s="375" t="str">
        <f t="shared" si="535"/>
        <v/>
      </c>
      <c r="AN1147" s="376" t="str">
        <f>IF(AF1147="","",IF(OR(AH1147="",AH1147="-"),"－",IF(OR(AM1147=8,AM1147=9),"",IF(OR(AJ1147=3,AJ1147=4,AJ1147=5,AJ1147=6),VLOOKUP(AH1147,INDEX((係数_バス貨物_ガソリン,係数_バス貨物_CNG,係数_バス貨物_軽油,係数_バス貨物_メタノール,係数_バス貨物_LPG),MATCH(AL1147,【参考】排出ガスレベル!$AI$4:$AI$671,1),1,AR1147):INDEX((係数_バス貨物_ガソリン,係数_バス貨物_CNG,係数_バス貨物_軽油,係数_バス貨物_メタノール,係数_バス貨物_LPG),MATCH(AL1147+1,【参考】排出ガスレベル!$AI$4:$AI$671,1)-1,5,AR1147),2,FALSE),IF(OR(AJ1147=1,AJ1147=2),VLOOKUP(AH1147,INDEX((係数_乗用_ガソリン,係数_乗用_CNG,係数_乗用_軽油,係数_乗用_メタノール,係数_乗用_LPG),1,1,AR1147):INDEX((係数_乗用_ガソリン,係数_乗用_CNG,係数_乗用_軽油,係数_乗用_メタノール,係数_乗用_LPG),125,5,AR1147),2,FALSE))))))</f>
        <v/>
      </c>
      <c r="AO1147" s="376" t="str">
        <f>IF(T1147="","",IF(OR(AH1147="",AH1147="-"),"－",IF(OR(AM1147=8,AM1147=9),"",IF(OR(AJ1147=3,AJ1147=4,AJ1147=5,AJ1147=6),VLOOKUP(AH1147,INDEX((係数_バス貨物_ガソリン,係数_バス貨物_CNG,係数_バス貨物_軽油,係数_バス貨物_メタノール,係数_バス貨物_LPG),MATCH(AL1147,【参考】排出ガスレベル!$AI$4:$AI$671,1),1,AR1147):INDEX((係数_バス貨物_ガソリン,係数_バス貨物_CNG,係数_バス貨物_軽油,係数_バス貨物_メタノール,係数_バス貨物_LPG),MATCH(AL1147+1,【参考】排出ガスレベル!$AI$4:$AI$671,1)-1,5,AR1147),3,FALSE),IF(OR(AJ1147=1,AJ1147=2),VLOOKUP(AH1147,INDEX((係数_乗用_ガソリン,係数_乗用_CNG,係数_乗用_軽油,係数_乗用_メタノール,係数_乗用_LPG),1,1,AR1147):INDEX((係数_乗用_ガソリン,係数_乗用_CNG,係数_乗用_軽油,係数_乗用_メタノール,係数_乗用_LPG),125,5,AR1147),3,FALSE))))))</f>
        <v/>
      </c>
      <c r="AP1147" s="375" t="str">
        <f t="shared" si="536"/>
        <v/>
      </c>
      <c r="AQ1147" s="444" t="str">
        <f t="shared" si="537"/>
        <v/>
      </c>
      <c r="AR1147" s="375" t="str">
        <f t="shared" si="540"/>
        <v/>
      </c>
      <c r="AS1147" s="377" t="str">
        <f t="shared" si="538"/>
        <v/>
      </c>
      <c r="AT1147" s="378" t="str">
        <f t="shared" si="539"/>
        <v/>
      </c>
      <c r="AX1147" s="625" t="b">
        <f t="shared" si="541"/>
        <v>0</v>
      </c>
      <c r="AY1147" s="7" t="str">
        <f t="shared" si="542"/>
        <v>FALSEFALSEFALSE</v>
      </c>
      <c r="AZ1147" s="626">
        <f t="shared" si="518"/>
        <v>0</v>
      </c>
      <c r="BA1147" s="627" t="str">
        <f t="shared" si="519"/>
        <v/>
      </c>
      <c r="BB1147" s="627">
        <f t="shared" si="520"/>
        <v>0</v>
      </c>
      <c r="BC1147" s="690" t="str">
        <f t="shared" si="521"/>
        <v/>
      </c>
    </row>
    <row r="1148" spans="1:55">
      <c r="A1148" s="381">
        <v>1092</v>
      </c>
      <c r="B1148" s="117"/>
      <c r="C1148" s="288"/>
      <c r="D1148" s="289"/>
      <c r="E1148" s="289"/>
      <c r="F1148" s="290"/>
      <c r="G1148" s="292"/>
      <c r="H1148" s="116"/>
      <c r="I1148" s="292"/>
      <c r="J1148" s="116"/>
      <c r="K1148" s="370" t="str">
        <f t="shared" si="512"/>
        <v/>
      </c>
      <c r="L1148" s="370">
        <f t="shared" si="513"/>
        <v>0</v>
      </c>
      <c r="M1148" s="370">
        <f t="shared" si="514"/>
        <v>0</v>
      </c>
      <c r="N1148" s="371" t="str">
        <f t="shared" si="522"/>
        <v/>
      </c>
      <c r="O1148" s="371" t="str">
        <f t="shared" si="523"/>
        <v/>
      </c>
      <c r="P1148" s="371" t="str">
        <f t="shared" si="524"/>
        <v/>
      </c>
      <c r="Q1148" s="371" t="str">
        <f t="shared" si="525"/>
        <v/>
      </c>
      <c r="R1148" s="371" t="str">
        <f t="shared" si="526"/>
        <v/>
      </c>
      <c r="S1148" s="371" t="str">
        <f t="shared" si="527"/>
        <v/>
      </c>
      <c r="T1148" s="443" t="str">
        <f t="shared" si="515"/>
        <v/>
      </c>
      <c r="U1148" s="539"/>
      <c r="V1148" s="117"/>
      <c r="W1148" s="118"/>
      <c r="X1148" s="119"/>
      <c r="Y1148" s="120"/>
      <c r="Z1148" s="122"/>
      <c r="AA1148" s="121"/>
      <c r="AB1148" s="443" t="str">
        <f t="shared" si="516"/>
        <v/>
      </c>
      <c r="AC1148" s="734" t="str">
        <f t="shared" si="517"/>
        <v/>
      </c>
      <c r="AD1148" s="372"/>
      <c r="AE1148" s="485"/>
      <c r="AF1148" s="373" t="str">
        <f t="shared" si="528"/>
        <v/>
      </c>
      <c r="AG1148" s="373" t="str">
        <f t="shared" si="529"/>
        <v/>
      </c>
      <c r="AH1148" s="374" t="str">
        <f t="shared" si="530"/>
        <v/>
      </c>
      <c r="AI1148" s="375" t="str">
        <f t="shared" si="531"/>
        <v/>
      </c>
      <c r="AJ1148" s="375" t="str">
        <f t="shared" si="532"/>
        <v/>
      </c>
      <c r="AK1148" s="375" t="str">
        <f t="shared" si="533"/>
        <v/>
      </c>
      <c r="AL1148" s="375" t="str">
        <f t="shared" si="534"/>
        <v/>
      </c>
      <c r="AM1148" s="375" t="str">
        <f t="shared" si="535"/>
        <v/>
      </c>
      <c r="AN1148" s="376" t="str">
        <f>IF(AF1148="","",IF(OR(AH1148="",AH1148="-"),"－",IF(OR(AM1148=8,AM1148=9),"",IF(OR(AJ1148=3,AJ1148=4,AJ1148=5,AJ1148=6),VLOOKUP(AH1148,INDEX((係数_バス貨物_ガソリン,係数_バス貨物_CNG,係数_バス貨物_軽油,係数_バス貨物_メタノール,係数_バス貨物_LPG),MATCH(AL1148,【参考】排出ガスレベル!$AI$4:$AI$671,1),1,AR1148):INDEX((係数_バス貨物_ガソリン,係数_バス貨物_CNG,係数_バス貨物_軽油,係数_バス貨物_メタノール,係数_バス貨物_LPG),MATCH(AL1148+1,【参考】排出ガスレベル!$AI$4:$AI$671,1)-1,5,AR1148),2,FALSE),IF(OR(AJ1148=1,AJ1148=2),VLOOKUP(AH1148,INDEX((係数_乗用_ガソリン,係数_乗用_CNG,係数_乗用_軽油,係数_乗用_メタノール,係数_乗用_LPG),1,1,AR1148):INDEX((係数_乗用_ガソリン,係数_乗用_CNG,係数_乗用_軽油,係数_乗用_メタノール,係数_乗用_LPG),125,5,AR1148),2,FALSE))))))</f>
        <v/>
      </c>
      <c r="AO1148" s="376" t="str">
        <f>IF(T1148="","",IF(OR(AH1148="",AH1148="-"),"－",IF(OR(AM1148=8,AM1148=9),"",IF(OR(AJ1148=3,AJ1148=4,AJ1148=5,AJ1148=6),VLOOKUP(AH1148,INDEX((係数_バス貨物_ガソリン,係数_バス貨物_CNG,係数_バス貨物_軽油,係数_バス貨物_メタノール,係数_バス貨物_LPG),MATCH(AL1148,【参考】排出ガスレベル!$AI$4:$AI$671,1),1,AR1148):INDEX((係数_バス貨物_ガソリン,係数_バス貨物_CNG,係数_バス貨物_軽油,係数_バス貨物_メタノール,係数_バス貨物_LPG),MATCH(AL1148+1,【参考】排出ガスレベル!$AI$4:$AI$671,1)-1,5,AR1148),3,FALSE),IF(OR(AJ1148=1,AJ1148=2),VLOOKUP(AH1148,INDEX((係数_乗用_ガソリン,係数_乗用_CNG,係数_乗用_軽油,係数_乗用_メタノール,係数_乗用_LPG),1,1,AR1148):INDEX((係数_乗用_ガソリン,係数_乗用_CNG,係数_乗用_軽油,係数_乗用_メタノール,係数_乗用_LPG),125,5,AR1148),3,FALSE))))))</f>
        <v/>
      </c>
      <c r="AP1148" s="375" t="str">
        <f t="shared" si="536"/>
        <v/>
      </c>
      <c r="AQ1148" s="444" t="str">
        <f t="shared" si="537"/>
        <v/>
      </c>
      <c r="AR1148" s="375" t="str">
        <f t="shared" si="540"/>
        <v/>
      </c>
      <c r="AS1148" s="377" t="str">
        <f t="shared" si="538"/>
        <v/>
      </c>
      <c r="AT1148" s="378" t="str">
        <f t="shared" si="539"/>
        <v/>
      </c>
      <c r="AX1148" s="625" t="b">
        <f t="shared" si="541"/>
        <v>0</v>
      </c>
      <c r="AY1148" s="7" t="str">
        <f t="shared" si="542"/>
        <v>FALSEFALSEFALSE</v>
      </c>
      <c r="AZ1148" s="626">
        <f t="shared" si="518"/>
        <v>0</v>
      </c>
      <c r="BA1148" s="627" t="str">
        <f t="shared" si="519"/>
        <v/>
      </c>
      <c r="BB1148" s="627">
        <f t="shared" si="520"/>
        <v>0</v>
      </c>
      <c r="BC1148" s="690" t="str">
        <f t="shared" si="521"/>
        <v/>
      </c>
    </row>
    <row r="1149" spans="1:55">
      <c r="A1149" s="381">
        <v>1093</v>
      </c>
      <c r="B1149" s="117"/>
      <c r="C1149" s="288"/>
      <c r="D1149" s="289"/>
      <c r="E1149" s="289"/>
      <c r="F1149" s="290"/>
      <c r="G1149" s="292"/>
      <c r="H1149" s="116"/>
      <c r="I1149" s="292"/>
      <c r="J1149" s="116"/>
      <c r="K1149" s="370" t="str">
        <f t="shared" si="512"/>
        <v/>
      </c>
      <c r="L1149" s="370">
        <f t="shared" si="513"/>
        <v>0</v>
      </c>
      <c r="M1149" s="370">
        <f t="shared" si="514"/>
        <v>0</v>
      </c>
      <c r="N1149" s="371" t="str">
        <f t="shared" si="522"/>
        <v/>
      </c>
      <c r="O1149" s="371" t="str">
        <f t="shared" si="523"/>
        <v/>
      </c>
      <c r="P1149" s="371" t="str">
        <f t="shared" si="524"/>
        <v/>
      </c>
      <c r="Q1149" s="371" t="str">
        <f t="shared" si="525"/>
        <v/>
      </c>
      <c r="R1149" s="371" t="str">
        <f t="shared" si="526"/>
        <v/>
      </c>
      <c r="S1149" s="371" t="str">
        <f t="shared" si="527"/>
        <v/>
      </c>
      <c r="T1149" s="443" t="str">
        <f t="shared" si="515"/>
        <v/>
      </c>
      <c r="U1149" s="539"/>
      <c r="V1149" s="117"/>
      <c r="W1149" s="118"/>
      <c r="X1149" s="119"/>
      <c r="Y1149" s="120"/>
      <c r="Z1149" s="122"/>
      <c r="AA1149" s="121"/>
      <c r="AB1149" s="443" t="str">
        <f t="shared" si="516"/>
        <v/>
      </c>
      <c r="AC1149" s="734" t="str">
        <f t="shared" si="517"/>
        <v/>
      </c>
      <c r="AD1149" s="372"/>
      <c r="AE1149" s="485"/>
      <c r="AF1149" s="373" t="str">
        <f t="shared" si="528"/>
        <v/>
      </c>
      <c r="AG1149" s="373" t="str">
        <f t="shared" si="529"/>
        <v/>
      </c>
      <c r="AH1149" s="374" t="str">
        <f t="shared" si="530"/>
        <v/>
      </c>
      <c r="AI1149" s="375" t="str">
        <f t="shared" si="531"/>
        <v/>
      </c>
      <c r="AJ1149" s="375" t="str">
        <f t="shared" si="532"/>
        <v/>
      </c>
      <c r="AK1149" s="375" t="str">
        <f t="shared" si="533"/>
        <v/>
      </c>
      <c r="AL1149" s="375" t="str">
        <f t="shared" si="534"/>
        <v/>
      </c>
      <c r="AM1149" s="375" t="str">
        <f t="shared" si="535"/>
        <v/>
      </c>
      <c r="AN1149" s="376" t="str">
        <f>IF(AF1149="","",IF(OR(AH1149="",AH1149="-"),"－",IF(OR(AM1149=8,AM1149=9),"",IF(OR(AJ1149=3,AJ1149=4,AJ1149=5,AJ1149=6),VLOOKUP(AH1149,INDEX((係数_バス貨物_ガソリン,係数_バス貨物_CNG,係数_バス貨物_軽油,係数_バス貨物_メタノール,係数_バス貨物_LPG),MATCH(AL1149,【参考】排出ガスレベル!$AI$4:$AI$671,1),1,AR1149):INDEX((係数_バス貨物_ガソリン,係数_バス貨物_CNG,係数_バス貨物_軽油,係数_バス貨物_メタノール,係数_バス貨物_LPG),MATCH(AL1149+1,【参考】排出ガスレベル!$AI$4:$AI$671,1)-1,5,AR1149),2,FALSE),IF(OR(AJ1149=1,AJ1149=2),VLOOKUP(AH1149,INDEX((係数_乗用_ガソリン,係数_乗用_CNG,係数_乗用_軽油,係数_乗用_メタノール,係数_乗用_LPG),1,1,AR1149):INDEX((係数_乗用_ガソリン,係数_乗用_CNG,係数_乗用_軽油,係数_乗用_メタノール,係数_乗用_LPG),125,5,AR1149),2,FALSE))))))</f>
        <v/>
      </c>
      <c r="AO1149" s="376" t="str">
        <f>IF(T1149="","",IF(OR(AH1149="",AH1149="-"),"－",IF(OR(AM1149=8,AM1149=9),"",IF(OR(AJ1149=3,AJ1149=4,AJ1149=5,AJ1149=6),VLOOKUP(AH1149,INDEX((係数_バス貨物_ガソリン,係数_バス貨物_CNG,係数_バス貨物_軽油,係数_バス貨物_メタノール,係数_バス貨物_LPG),MATCH(AL1149,【参考】排出ガスレベル!$AI$4:$AI$671,1),1,AR1149):INDEX((係数_バス貨物_ガソリン,係数_バス貨物_CNG,係数_バス貨物_軽油,係数_バス貨物_メタノール,係数_バス貨物_LPG),MATCH(AL1149+1,【参考】排出ガスレベル!$AI$4:$AI$671,1)-1,5,AR1149),3,FALSE),IF(OR(AJ1149=1,AJ1149=2),VLOOKUP(AH1149,INDEX((係数_乗用_ガソリン,係数_乗用_CNG,係数_乗用_軽油,係数_乗用_メタノール,係数_乗用_LPG),1,1,AR1149):INDEX((係数_乗用_ガソリン,係数_乗用_CNG,係数_乗用_軽油,係数_乗用_メタノール,係数_乗用_LPG),125,5,AR1149),3,FALSE))))))</f>
        <v/>
      </c>
      <c r="AP1149" s="375" t="str">
        <f t="shared" si="536"/>
        <v/>
      </c>
      <c r="AQ1149" s="444" t="str">
        <f t="shared" si="537"/>
        <v/>
      </c>
      <c r="AR1149" s="375" t="str">
        <f t="shared" si="540"/>
        <v/>
      </c>
      <c r="AS1149" s="377" t="str">
        <f t="shared" si="538"/>
        <v/>
      </c>
      <c r="AT1149" s="378" t="str">
        <f t="shared" si="539"/>
        <v/>
      </c>
      <c r="AX1149" s="625" t="b">
        <f t="shared" si="541"/>
        <v>0</v>
      </c>
      <c r="AY1149" s="7" t="str">
        <f t="shared" si="542"/>
        <v>FALSEFALSEFALSE</v>
      </c>
      <c r="AZ1149" s="626">
        <f t="shared" si="518"/>
        <v>0</v>
      </c>
      <c r="BA1149" s="627" t="str">
        <f t="shared" si="519"/>
        <v/>
      </c>
      <c r="BB1149" s="627">
        <f t="shared" si="520"/>
        <v>0</v>
      </c>
      <c r="BC1149" s="690" t="str">
        <f t="shared" si="521"/>
        <v/>
      </c>
    </row>
    <row r="1150" spans="1:55">
      <c r="A1150" s="381">
        <v>1094</v>
      </c>
      <c r="B1150" s="117"/>
      <c r="C1150" s="288"/>
      <c r="D1150" s="289"/>
      <c r="E1150" s="289"/>
      <c r="F1150" s="290"/>
      <c r="G1150" s="292"/>
      <c r="H1150" s="116"/>
      <c r="I1150" s="292"/>
      <c r="J1150" s="116"/>
      <c r="K1150" s="370" t="str">
        <f t="shared" si="512"/>
        <v/>
      </c>
      <c r="L1150" s="370">
        <f t="shared" si="513"/>
        <v>0</v>
      </c>
      <c r="M1150" s="370">
        <f t="shared" si="514"/>
        <v>0</v>
      </c>
      <c r="N1150" s="371" t="str">
        <f t="shared" si="522"/>
        <v/>
      </c>
      <c r="O1150" s="371" t="str">
        <f t="shared" si="523"/>
        <v/>
      </c>
      <c r="P1150" s="371" t="str">
        <f t="shared" si="524"/>
        <v/>
      </c>
      <c r="Q1150" s="371" t="str">
        <f t="shared" si="525"/>
        <v/>
      </c>
      <c r="R1150" s="371" t="str">
        <f t="shared" si="526"/>
        <v/>
      </c>
      <c r="S1150" s="371" t="str">
        <f t="shared" si="527"/>
        <v/>
      </c>
      <c r="T1150" s="443" t="str">
        <f t="shared" si="515"/>
        <v/>
      </c>
      <c r="U1150" s="539"/>
      <c r="V1150" s="117"/>
      <c r="W1150" s="118"/>
      <c r="X1150" s="119"/>
      <c r="Y1150" s="120"/>
      <c r="Z1150" s="122"/>
      <c r="AA1150" s="121"/>
      <c r="AB1150" s="443" t="str">
        <f t="shared" si="516"/>
        <v/>
      </c>
      <c r="AC1150" s="734" t="str">
        <f t="shared" si="517"/>
        <v/>
      </c>
      <c r="AD1150" s="372"/>
      <c r="AE1150" s="485"/>
      <c r="AF1150" s="373" t="str">
        <f t="shared" si="528"/>
        <v/>
      </c>
      <c r="AG1150" s="373" t="str">
        <f t="shared" si="529"/>
        <v/>
      </c>
      <c r="AH1150" s="374" t="str">
        <f t="shared" si="530"/>
        <v/>
      </c>
      <c r="AI1150" s="375" t="str">
        <f t="shared" si="531"/>
        <v/>
      </c>
      <c r="AJ1150" s="375" t="str">
        <f t="shared" si="532"/>
        <v/>
      </c>
      <c r="AK1150" s="375" t="str">
        <f t="shared" si="533"/>
        <v/>
      </c>
      <c r="AL1150" s="375" t="str">
        <f t="shared" si="534"/>
        <v/>
      </c>
      <c r="AM1150" s="375" t="str">
        <f t="shared" si="535"/>
        <v/>
      </c>
      <c r="AN1150" s="376" t="str">
        <f>IF(AF1150="","",IF(OR(AH1150="",AH1150="-"),"－",IF(OR(AM1150=8,AM1150=9),"",IF(OR(AJ1150=3,AJ1150=4,AJ1150=5,AJ1150=6),VLOOKUP(AH1150,INDEX((係数_バス貨物_ガソリン,係数_バス貨物_CNG,係数_バス貨物_軽油,係数_バス貨物_メタノール,係数_バス貨物_LPG),MATCH(AL1150,【参考】排出ガスレベル!$AI$4:$AI$671,1),1,AR1150):INDEX((係数_バス貨物_ガソリン,係数_バス貨物_CNG,係数_バス貨物_軽油,係数_バス貨物_メタノール,係数_バス貨物_LPG),MATCH(AL1150+1,【参考】排出ガスレベル!$AI$4:$AI$671,1)-1,5,AR1150),2,FALSE),IF(OR(AJ1150=1,AJ1150=2),VLOOKUP(AH1150,INDEX((係数_乗用_ガソリン,係数_乗用_CNG,係数_乗用_軽油,係数_乗用_メタノール,係数_乗用_LPG),1,1,AR1150):INDEX((係数_乗用_ガソリン,係数_乗用_CNG,係数_乗用_軽油,係数_乗用_メタノール,係数_乗用_LPG),125,5,AR1150),2,FALSE))))))</f>
        <v/>
      </c>
      <c r="AO1150" s="376" t="str">
        <f>IF(T1150="","",IF(OR(AH1150="",AH1150="-"),"－",IF(OR(AM1150=8,AM1150=9),"",IF(OR(AJ1150=3,AJ1150=4,AJ1150=5,AJ1150=6),VLOOKUP(AH1150,INDEX((係数_バス貨物_ガソリン,係数_バス貨物_CNG,係数_バス貨物_軽油,係数_バス貨物_メタノール,係数_バス貨物_LPG),MATCH(AL1150,【参考】排出ガスレベル!$AI$4:$AI$671,1),1,AR1150):INDEX((係数_バス貨物_ガソリン,係数_バス貨物_CNG,係数_バス貨物_軽油,係数_バス貨物_メタノール,係数_バス貨物_LPG),MATCH(AL1150+1,【参考】排出ガスレベル!$AI$4:$AI$671,1)-1,5,AR1150),3,FALSE),IF(OR(AJ1150=1,AJ1150=2),VLOOKUP(AH1150,INDEX((係数_乗用_ガソリン,係数_乗用_CNG,係数_乗用_軽油,係数_乗用_メタノール,係数_乗用_LPG),1,1,AR1150):INDEX((係数_乗用_ガソリン,係数_乗用_CNG,係数_乗用_軽油,係数_乗用_メタノール,係数_乗用_LPG),125,5,AR1150),3,FALSE))))))</f>
        <v/>
      </c>
      <c r="AP1150" s="375" t="str">
        <f t="shared" si="536"/>
        <v/>
      </c>
      <c r="AQ1150" s="444" t="str">
        <f t="shared" si="537"/>
        <v/>
      </c>
      <c r="AR1150" s="375" t="str">
        <f t="shared" si="540"/>
        <v/>
      </c>
      <c r="AS1150" s="377" t="str">
        <f t="shared" si="538"/>
        <v/>
      </c>
      <c r="AT1150" s="378" t="str">
        <f t="shared" si="539"/>
        <v/>
      </c>
      <c r="AX1150" s="625" t="b">
        <f t="shared" si="541"/>
        <v>0</v>
      </c>
      <c r="AY1150" s="7" t="str">
        <f t="shared" si="542"/>
        <v>FALSEFALSEFALSE</v>
      </c>
      <c r="AZ1150" s="626">
        <f t="shared" si="518"/>
        <v>0</v>
      </c>
      <c r="BA1150" s="627" t="str">
        <f t="shared" si="519"/>
        <v/>
      </c>
      <c r="BB1150" s="627">
        <f t="shared" si="520"/>
        <v>0</v>
      </c>
      <c r="BC1150" s="690" t="str">
        <f t="shared" si="521"/>
        <v/>
      </c>
    </row>
    <row r="1151" spans="1:55">
      <c r="A1151" s="381">
        <v>1095</v>
      </c>
      <c r="B1151" s="117"/>
      <c r="C1151" s="288"/>
      <c r="D1151" s="289"/>
      <c r="E1151" s="289"/>
      <c r="F1151" s="290"/>
      <c r="G1151" s="292"/>
      <c r="H1151" s="116"/>
      <c r="I1151" s="292"/>
      <c r="J1151" s="116"/>
      <c r="K1151" s="370" t="str">
        <f t="shared" si="512"/>
        <v/>
      </c>
      <c r="L1151" s="370">
        <f t="shared" si="513"/>
        <v>0</v>
      </c>
      <c r="M1151" s="370">
        <f t="shared" si="514"/>
        <v>0</v>
      </c>
      <c r="N1151" s="371" t="str">
        <f t="shared" si="522"/>
        <v/>
      </c>
      <c r="O1151" s="371" t="str">
        <f t="shared" si="523"/>
        <v/>
      </c>
      <c r="P1151" s="371" t="str">
        <f t="shared" si="524"/>
        <v/>
      </c>
      <c r="Q1151" s="371" t="str">
        <f t="shared" si="525"/>
        <v/>
      </c>
      <c r="R1151" s="371" t="str">
        <f t="shared" si="526"/>
        <v/>
      </c>
      <c r="S1151" s="371" t="str">
        <f t="shared" si="527"/>
        <v/>
      </c>
      <c r="T1151" s="443" t="str">
        <f t="shared" si="515"/>
        <v/>
      </c>
      <c r="U1151" s="539"/>
      <c r="V1151" s="117"/>
      <c r="W1151" s="118"/>
      <c r="X1151" s="119"/>
      <c r="Y1151" s="120"/>
      <c r="Z1151" s="122"/>
      <c r="AA1151" s="121"/>
      <c r="AB1151" s="443" t="str">
        <f t="shared" si="516"/>
        <v/>
      </c>
      <c r="AC1151" s="734" t="str">
        <f t="shared" si="517"/>
        <v/>
      </c>
      <c r="AD1151" s="372"/>
      <c r="AE1151" s="485"/>
      <c r="AF1151" s="373" t="str">
        <f t="shared" si="528"/>
        <v/>
      </c>
      <c r="AG1151" s="373" t="str">
        <f t="shared" si="529"/>
        <v/>
      </c>
      <c r="AH1151" s="374" t="str">
        <f t="shared" si="530"/>
        <v/>
      </c>
      <c r="AI1151" s="375" t="str">
        <f t="shared" si="531"/>
        <v/>
      </c>
      <c r="AJ1151" s="375" t="str">
        <f t="shared" si="532"/>
        <v/>
      </c>
      <c r="AK1151" s="375" t="str">
        <f t="shared" si="533"/>
        <v/>
      </c>
      <c r="AL1151" s="375" t="str">
        <f t="shared" si="534"/>
        <v/>
      </c>
      <c r="AM1151" s="375" t="str">
        <f t="shared" si="535"/>
        <v/>
      </c>
      <c r="AN1151" s="376" t="str">
        <f>IF(AF1151="","",IF(OR(AH1151="",AH1151="-"),"－",IF(OR(AM1151=8,AM1151=9),"",IF(OR(AJ1151=3,AJ1151=4,AJ1151=5,AJ1151=6),VLOOKUP(AH1151,INDEX((係数_バス貨物_ガソリン,係数_バス貨物_CNG,係数_バス貨物_軽油,係数_バス貨物_メタノール,係数_バス貨物_LPG),MATCH(AL1151,【参考】排出ガスレベル!$AI$4:$AI$671,1),1,AR1151):INDEX((係数_バス貨物_ガソリン,係数_バス貨物_CNG,係数_バス貨物_軽油,係数_バス貨物_メタノール,係数_バス貨物_LPG),MATCH(AL1151+1,【参考】排出ガスレベル!$AI$4:$AI$671,1)-1,5,AR1151),2,FALSE),IF(OR(AJ1151=1,AJ1151=2),VLOOKUP(AH1151,INDEX((係数_乗用_ガソリン,係数_乗用_CNG,係数_乗用_軽油,係数_乗用_メタノール,係数_乗用_LPG),1,1,AR1151):INDEX((係数_乗用_ガソリン,係数_乗用_CNG,係数_乗用_軽油,係数_乗用_メタノール,係数_乗用_LPG),125,5,AR1151),2,FALSE))))))</f>
        <v/>
      </c>
      <c r="AO1151" s="376" t="str">
        <f>IF(T1151="","",IF(OR(AH1151="",AH1151="-"),"－",IF(OR(AM1151=8,AM1151=9),"",IF(OR(AJ1151=3,AJ1151=4,AJ1151=5,AJ1151=6),VLOOKUP(AH1151,INDEX((係数_バス貨物_ガソリン,係数_バス貨物_CNG,係数_バス貨物_軽油,係数_バス貨物_メタノール,係数_バス貨物_LPG),MATCH(AL1151,【参考】排出ガスレベル!$AI$4:$AI$671,1),1,AR1151):INDEX((係数_バス貨物_ガソリン,係数_バス貨物_CNG,係数_バス貨物_軽油,係数_バス貨物_メタノール,係数_バス貨物_LPG),MATCH(AL1151+1,【参考】排出ガスレベル!$AI$4:$AI$671,1)-1,5,AR1151),3,FALSE),IF(OR(AJ1151=1,AJ1151=2),VLOOKUP(AH1151,INDEX((係数_乗用_ガソリン,係数_乗用_CNG,係数_乗用_軽油,係数_乗用_メタノール,係数_乗用_LPG),1,1,AR1151):INDEX((係数_乗用_ガソリン,係数_乗用_CNG,係数_乗用_軽油,係数_乗用_メタノール,係数_乗用_LPG),125,5,AR1151),3,FALSE))))))</f>
        <v/>
      </c>
      <c r="AP1151" s="375" t="str">
        <f t="shared" si="536"/>
        <v/>
      </c>
      <c r="AQ1151" s="444" t="str">
        <f t="shared" si="537"/>
        <v/>
      </c>
      <c r="AR1151" s="375" t="str">
        <f t="shared" si="540"/>
        <v/>
      </c>
      <c r="AS1151" s="377" t="str">
        <f t="shared" si="538"/>
        <v/>
      </c>
      <c r="AT1151" s="378" t="str">
        <f t="shared" si="539"/>
        <v/>
      </c>
      <c r="AX1151" s="625" t="b">
        <f t="shared" si="541"/>
        <v>0</v>
      </c>
      <c r="AY1151" s="7" t="str">
        <f t="shared" si="542"/>
        <v>FALSEFALSEFALSE</v>
      </c>
      <c r="AZ1151" s="626">
        <f t="shared" si="518"/>
        <v>0</v>
      </c>
      <c r="BA1151" s="627" t="str">
        <f t="shared" si="519"/>
        <v/>
      </c>
      <c r="BB1151" s="627">
        <f t="shared" si="520"/>
        <v>0</v>
      </c>
      <c r="BC1151" s="690" t="str">
        <f t="shared" si="521"/>
        <v/>
      </c>
    </row>
    <row r="1152" spans="1:55">
      <c r="A1152" s="381">
        <v>1096</v>
      </c>
      <c r="B1152" s="117"/>
      <c r="C1152" s="288"/>
      <c r="D1152" s="289"/>
      <c r="E1152" s="289"/>
      <c r="F1152" s="290"/>
      <c r="G1152" s="292"/>
      <c r="H1152" s="116"/>
      <c r="I1152" s="292"/>
      <c r="J1152" s="116"/>
      <c r="K1152" s="370" t="str">
        <f t="shared" si="512"/>
        <v/>
      </c>
      <c r="L1152" s="370">
        <f t="shared" si="513"/>
        <v>0</v>
      </c>
      <c r="M1152" s="370">
        <f t="shared" si="514"/>
        <v>0</v>
      </c>
      <c r="N1152" s="371" t="str">
        <f t="shared" si="522"/>
        <v/>
      </c>
      <c r="O1152" s="371" t="str">
        <f t="shared" si="523"/>
        <v/>
      </c>
      <c r="P1152" s="371" t="str">
        <f t="shared" si="524"/>
        <v/>
      </c>
      <c r="Q1152" s="371" t="str">
        <f t="shared" si="525"/>
        <v/>
      </c>
      <c r="R1152" s="371" t="str">
        <f t="shared" si="526"/>
        <v/>
      </c>
      <c r="S1152" s="371" t="str">
        <f t="shared" si="527"/>
        <v/>
      </c>
      <c r="T1152" s="443" t="str">
        <f t="shared" si="515"/>
        <v/>
      </c>
      <c r="U1152" s="539"/>
      <c r="V1152" s="117"/>
      <c r="W1152" s="118"/>
      <c r="X1152" s="119"/>
      <c r="Y1152" s="120"/>
      <c r="Z1152" s="122"/>
      <c r="AA1152" s="121"/>
      <c r="AB1152" s="443" t="str">
        <f t="shared" si="516"/>
        <v/>
      </c>
      <c r="AC1152" s="734" t="str">
        <f t="shared" si="517"/>
        <v/>
      </c>
      <c r="AD1152" s="372"/>
      <c r="AE1152" s="485"/>
      <c r="AF1152" s="373" t="str">
        <f t="shared" si="528"/>
        <v/>
      </c>
      <c r="AG1152" s="373" t="str">
        <f t="shared" si="529"/>
        <v/>
      </c>
      <c r="AH1152" s="374" t="str">
        <f t="shared" si="530"/>
        <v/>
      </c>
      <c r="AI1152" s="375" t="str">
        <f t="shared" si="531"/>
        <v/>
      </c>
      <c r="AJ1152" s="375" t="str">
        <f t="shared" si="532"/>
        <v/>
      </c>
      <c r="AK1152" s="375" t="str">
        <f t="shared" si="533"/>
        <v/>
      </c>
      <c r="AL1152" s="375" t="str">
        <f t="shared" si="534"/>
        <v/>
      </c>
      <c r="AM1152" s="375" t="str">
        <f t="shared" si="535"/>
        <v/>
      </c>
      <c r="AN1152" s="376" t="str">
        <f>IF(AF1152="","",IF(OR(AH1152="",AH1152="-"),"－",IF(OR(AM1152=8,AM1152=9),"",IF(OR(AJ1152=3,AJ1152=4,AJ1152=5,AJ1152=6),VLOOKUP(AH1152,INDEX((係数_バス貨物_ガソリン,係数_バス貨物_CNG,係数_バス貨物_軽油,係数_バス貨物_メタノール,係数_バス貨物_LPG),MATCH(AL1152,【参考】排出ガスレベル!$AI$4:$AI$671,1),1,AR1152):INDEX((係数_バス貨物_ガソリン,係数_バス貨物_CNG,係数_バス貨物_軽油,係数_バス貨物_メタノール,係数_バス貨物_LPG),MATCH(AL1152+1,【参考】排出ガスレベル!$AI$4:$AI$671,1)-1,5,AR1152),2,FALSE),IF(OR(AJ1152=1,AJ1152=2),VLOOKUP(AH1152,INDEX((係数_乗用_ガソリン,係数_乗用_CNG,係数_乗用_軽油,係数_乗用_メタノール,係数_乗用_LPG),1,1,AR1152):INDEX((係数_乗用_ガソリン,係数_乗用_CNG,係数_乗用_軽油,係数_乗用_メタノール,係数_乗用_LPG),125,5,AR1152),2,FALSE))))))</f>
        <v/>
      </c>
      <c r="AO1152" s="376" t="str">
        <f>IF(T1152="","",IF(OR(AH1152="",AH1152="-"),"－",IF(OR(AM1152=8,AM1152=9),"",IF(OR(AJ1152=3,AJ1152=4,AJ1152=5,AJ1152=6),VLOOKUP(AH1152,INDEX((係数_バス貨物_ガソリン,係数_バス貨物_CNG,係数_バス貨物_軽油,係数_バス貨物_メタノール,係数_バス貨物_LPG),MATCH(AL1152,【参考】排出ガスレベル!$AI$4:$AI$671,1),1,AR1152):INDEX((係数_バス貨物_ガソリン,係数_バス貨物_CNG,係数_バス貨物_軽油,係数_バス貨物_メタノール,係数_バス貨物_LPG),MATCH(AL1152+1,【参考】排出ガスレベル!$AI$4:$AI$671,1)-1,5,AR1152),3,FALSE),IF(OR(AJ1152=1,AJ1152=2),VLOOKUP(AH1152,INDEX((係数_乗用_ガソリン,係数_乗用_CNG,係数_乗用_軽油,係数_乗用_メタノール,係数_乗用_LPG),1,1,AR1152):INDEX((係数_乗用_ガソリン,係数_乗用_CNG,係数_乗用_軽油,係数_乗用_メタノール,係数_乗用_LPG),125,5,AR1152),3,FALSE))))))</f>
        <v/>
      </c>
      <c r="AP1152" s="375" t="str">
        <f t="shared" si="536"/>
        <v/>
      </c>
      <c r="AQ1152" s="444" t="str">
        <f t="shared" si="537"/>
        <v/>
      </c>
      <c r="AR1152" s="375" t="str">
        <f t="shared" si="540"/>
        <v/>
      </c>
      <c r="AS1152" s="377" t="str">
        <f t="shared" si="538"/>
        <v/>
      </c>
      <c r="AT1152" s="378" t="str">
        <f t="shared" si="539"/>
        <v/>
      </c>
      <c r="AX1152" s="625" t="b">
        <f t="shared" si="541"/>
        <v>0</v>
      </c>
      <c r="AY1152" s="7" t="str">
        <f t="shared" si="542"/>
        <v>FALSEFALSEFALSE</v>
      </c>
      <c r="AZ1152" s="626">
        <f t="shared" si="518"/>
        <v>0</v>
      </c>
      <c r="BA1152" s="627" t="str">
        <f t="shared" si="519"/>
        <v/>
      </c>
      <c r="BB1152" s="627">
        <f t="shared" si="520"/>
        <v>0</v>
      </c>
      <c r="BC1152" s="690" t="str">
        <f t="shared" si="521"/>
        <v/>
      </c>
    </row>
    <row r="1153" spans="1:55">
      <c r="A1153" s="381">
        <v>1097</v>
      </c>
      <c r="B1153" s="117"/>
      <c r="C1153" s="288"/>
      <c r="D1153" s="289"/>
      <c r="E1153" s="289"/>
      <c r="F1153" s="290"/>
      <c r="G1153" s="292"/>
      <c r="H1153" s="116"/>
      <c r="I1153" s="292"/>
      <c r="J1153" s="116"/>
      <c r="K1153" s="370" t="str">
        <f t="shared" si="512"/>
        <v/>
      </c>
      <c r="L1153" s="370">
        <f t="shared" si="513"/>
        <v>0</v>
      </c>
      <c r="M1153" s="370">
        <f t="shared" si="514"/>
        <v>0</v>
      </c>
      <c r="N1153" s="371" t="str">
        <f t="shared" si="522"/>
        <v/>
      </c>
      <c r="O1153" s="371" t="str">
        <f t="shared" si="523"/>
        <v/>
      </c>
      <c r="P1153" s="371" t="str">
        <f t="shared" si="524"/>
        <v/>
      </c>
      <c r="Q1153" s="371" t="str">
        <f t="shared" si="525"/>
        <v/>
      </c>
      <c r="R1153" s="371" t="str">
        <f t="shared" si="526"/>
        <v/>
      </c>
      <c r="S1153" s="371" t="str">
        <f t="shared" si="527"/>
        <v/>
      </c>
      <c r="T1153" s="443" t="str">
        <f t="shared" si="515"/>
        <v/>
      </c>
      <c r="U1153" s="539"/>
      <c r="V1153" s="117"/>
      <c r="W1153" s="118"/>
      <c r="X1153" s="119"/>
      <c r="Y1153" s="120"/>
      <c r="Z1153" s="122"/>
      <c r="AA1153" s="121"/>
      <c r="AB1153" s="443" t="str">
        <f t="shared" si="516"/>
        <v/>
      </c>
      <c r="AC1153" s="734" t="str">
        <f t="shared" si="517"/>
        <v/>
      </c>
      <c r="AD1153" s="372"/>
      <c r="AE1153" s="485"/>
      <c r="AF1153" s="373" t="str">
        <f t="shared" si="528"/>
        <v/>
      </c>
      <c r="AG1153" s="373" t="str">
        <f t="shared" si="529"/>
        <v/>
      </c>
      <c r="AH1153" s="374" t="str">
        <f t="shared" si="530"/>
        <v/>
      </c>
      <c r="AI1153" s="375" t="str">
        <f t="shared" si="531"/>
        <v/>
      </c>
      <c r="AJ1153" s="375" t="str">
        <f t="shared" si="532"/>
        <v/>
      </c>
      <c r="AK1153" s="375" t="str">
        <f t="shared" si="533"/>
        <v/>
      </c>
      <c r="AL1153" s="375" t="str">
        <f t="shared" si="534"/>
        <v/>
      </c>
      <c r="AM1153" s="375" t="str">
        <f t="shared" si="535"/>
        <v/>
      </c>
      <c r="AN1153" s="376" t="str">
        <f>IF(AF1153="","",IF(OR(AH1153="",AH1153="-"),"－",IF(OR(AM1153=8,AM1153=9),"",IF(OR(AJ1153=3,AJ1153=4,AJ1153=5,AJ1153=6),VLOOKUP(AH1153,INDEX((係数_バス貨物_ガソリン,係数_バス貨物_CNG,係数_バス貨物_軽油,係数_バス貨物_メタノール,係数_バス貨物_LPG),MATCH(AL1153,【参考】排出ガスレベル!$AI$4:$AI$671,1),1,AR1153):INDEX((係数_バス貨物_ガソリン,係数_バス貨物_CNG,係数_バス貨物_軽油,係数_バス貨物_メタノール,係数_バス貨物_LPG),MATCH(AL1153+1,【参考】排出ガスレベル!$AI$4:$AI$671,1)-1,5,AR1153),2,FALSE),IF(OR(AJ1153=1,AJ1153=2),VLOOKUP(AH1153,INDEX((係数_乗用_ガソリン,係数_乗用_CNG,係数_乗用_軽油,係数_乗用_メタノール,係数_乗用_LPG),1,1,AR1153):INDEX((係数_乗用_ガソリン,係数_乗用_CNG,係数_乗用_軽油,係数_乗用_メタノール,係数_乗用_LPG),125,5,AR1153),2,FALSE))))))</f>
        <v/>
      </c>
      <c r="AO1153" s="376" t="str">
        <f>IF(T1153="","",IF(OR(AH1153="",AH1153="-"),"－",IF(OR(AM1153=8,AM1153=9),"",IF(OR(AJ1153=3,AJ1153=4,AJ1153=5,AJ1153=6),VLOOKUP(AH1153,INDEX((係数_バス貨物_ガソリン,係数_バス貨物_CNG,係数_バス貨物_軽油,係数_バス貨物_メタノール,係数_バス貨物_LPG),MATCH(AL1153,【参考】排出ガスレベル!$AI$4:$AI$671,1),1,AR1153):INDEX((係数_バス貨物_ガソリン,係数_バス貨物_CNG,係数_バス貨物_軽油,係数_バス貨物_メタノール,係数_バス貨物_LPG),MATCH(AL1153+1,【参考】排出ガスレベル!$AI$4:$AI$671,1)-1,5,AR1153),3,FALSE),IF(OR(AJ1153=1,AJ1153=2),VLOOKUP(AH1153,INDEX((係数_乗用_ガソリン,係数_乗用_CNG,係数_乗用_軽油,係数_乗用_メタノール,係数_乗用_LPG),1,1,AR1153):INDEX((係数_乗用_ガソリン,係数_乗用_CNG,係数_乗用_軽油,係数_乗用_メタノール,係数_乗用_LPG),125,5,AR1153),3,FALSE))))))</f>
        <v/>
      </c>
      <c r="AP1153" s="375" t="str">
        <f t="shared" si="536"/>
        <v/>
      </c>
      <c r="AQ1153" s="444" t="str">
        <f t="shared" si="537"/>
        <v/>
      </c>
      <c r="AR1153" s="375" t="str">
        <f t="shared" si="540"/>
        <v/>
      </c>
      <c r="AS1153" s="377" t="str">
        <f t="shared" si="538"/>
        <v/>
      </c>
      <c r="AT1153" s="378" t="str">
        <f t="shared" si="539"/>
        <v/>
      </c>
      <c r="AX1153" s="625" t="b">
        <f t="shared" si="541"/>
        <v>0</v>
      </c>
      <c r="AY1153" s="7" t="str">
        <f t="shared" si="542"/>
        <v>FALSEFALSEFALSE</v>
      </c>
      <c r="AZ1153" s="626">
        <f t="shared" si="518"/>
        <v>0</v>
      </c>
      <c r="BA1153" s="627" t="str">
        <f t="shared" si="519"/>
        <v/>
      </c>
      <c r="BB1153" s="627">
        <f t="shared" si="520"/>
        <v>0</v>
      </c>
      <c r="BC1153" s="690" t="str">
        <f t="shared" si="521"/>
        <v/>
      </c>
    </row>
    <row r="1154" spans="1:55">
      <c r="A1154" s="381">
        <v>1098</v>
      </c>
      <c r="B1154" s="117"/>
      <c r="C1154" s="288"/>
      <c r="D1154" s="289"/>
      <c r="E1154" s="289"/>
      <c r="F1154" s="290"/>
      <c r="G1154" s="292"/>
      <c r="H1154" s="116"/>
      <c r="I1154" s="292"/>
      <c r="J1154" s="116"/>
      <c r="K1154" s="370" t="str">
        <f t="shared" si="512"/>
        <v/>
      </c>
      <c r="L1154" s="370">
        <f t="shared" si="513"/>
        <v>0</v>
      </c>
      <c r="M1154" s="370">
        <f t="shared" si="514"/>
        <v>0</v>
      </c>
      <c r="N1154" s="371" t="str">
        <f t="shared" si="522"/>
        <v/>
      </c>
      <c r="O1154" s="371" t="str">
        <f t="shared" si="523"/>
        <v/>
      </c>
      <c r="P1154" s="371" t="str">
        <f t="shared" si="524"/>
        <v/>
      </c>
      <c r="Q1154" s="371" t="str">
        <f t="shared" si="525"/>
        <v/>
      </c>
      <c r="R1154" s="371" t="str">
        <f t="shared" si="526"/>
        <v/>
      </c>
      <c r="S1154" s="371" t="str">
        <f t="shared" si="527"/>
        <v/>
      </c>
      <c r="T1154" s="443" t="str">
        <f t="shared" si="515"/>
        <v/>
      </c>
      <c r="U1154" s="539"/>
      <c r="V1154" s="117"/>
      <c r="W1154" s="118"/>
      <c r="X1154" s="119"/>
      <c r="Y1154" s="120"/>
      <c r="Z1154" s="122"/>
      <c r="AA1154" s="121"/>
      <c r="AB1154" s="443" t="str">
        <f t="shared" si="516"/>
        <v/>
      </c>
      <c r="AC1154" s="734" t="str">
        <f t="shared" si="517"/>
        <v/>
      </c>
      <c r="AD1154" s="372"/>
      <c r="AE1154" s="485"/>
      <c r="AF1154" s="373" t="str">
        <f t="shared" si="528"/>
        <v/>
      </c>
      <c r="AG1154" s="373" t="str">
        <f t="shared" si="529"/>
        <v/>
      </c>
      <c r="AH1154" s="374" t="str">
        <f t="shared" si="530"/>
        <v/>
      </c>
      <c r="AI1154" s="375" t="str">
        <f t="shared" si="531"/>
        <v/>
      </c>
      <c r="AJ1154" s="375" t="str">
        <f t="shared" si="532"/>
        <v/>
      </c>
      <c r="AK1154" s="375" t="str">
        <f t="shared" si="533"/>
        <v/>
      </c>
      <c r="AL1154" s="375" t="str">
        <f t="shared" si="534"/>
        <v/>
      </c>
      <c r="AM1154" s="375" t="str">
        <f t="shared" si="535"/>
        <v/>
      </c>
      <c r="AN1154" s="376" t="str">
        <f>IF(AF1154="","",IF(OR(AH1154="",AH1154="-"),"－",IF(OR(AM1154=8,AM1154=9),"",IF(OR(AJ1154=3,AJ1154=4,AJ1154=5,AJ1154=6),VLOOKUP(AH1154,INDEX((係数_バス貨物_ガソリン,係数_バス貨物_CNG,係数_バス貨物_軽油,係数_バス貨物_メタノール,係数_バス貨物_LPG),MATCH(AL1154,【参考】排出ガスレベル!$AI$4:$AI$671,1),1,AR1154):INDEX((係数_バス貨物_ガソリン,係数_バス貨物_CNG,係数_バス貨物_軽油,係数_バス貨物_メタノール,係数_バス貨物_LPG),MATCH(AL1154+1,【参考】排出ガスレベル!$AI$4:$AI$671,1)-1,5,AR1154),2,FALSE),IF(OR(AJ1154=1,AJ1154=2),VLOOKUP(AH1154,INDEX((係数_乗用_ガソリン,係数_乗用_CNG,係数_乗用_軽油,係数_乗用_メタノール,係数_乗用_LPG),1,1,AR1154):INDEX((係数_乗用_ガソリン,係数_乗用_CNG,係数_乗用_軽油,係数_乗用_メタノール,係数_乗用_LPG),125,5,AR1154),2,FALSE))))))</f>
        <v/>
      </c>
      <c r="AO1154" s="376" t="str">
        <f>IF(T1154="","",IF(OR(AH1154="",AH1154="-"),"－",IF(OR(AM1154=8,AM1154=9),"",IF(OR(AJ1154=3,AJ1154=4,AJ1154=5,AJ1154=6),VLOOKUP(AH1154,INDEX((係数_バス貨物_ガソリン,係数_バス貨物_CNG,係数_バス貨物_軽油,係数_バス貨物_メタノール,係数_バス貨物_LPG),MATCH(AL1154,【参考】排出ガスレベル!$AI$4:$AI$671,1),1,AR1154):INDEX((係数_バス貨物_ガソリン,係数_バス貨物_CNG,係数_バス貨物_軽油,係数_バス貨物_メタノール,係数_バス貨物_LPG),MATCH(AL1154+1,【参考】排出ガスレベル!$AI$4:$AI$671,1)-1,5,AR1154),3,FALSE),IF(OR(AJ1154=1,AJ1154=2),VLOOKUP(AH1154,INDEX((係数_乗用_ガソリン,係数_乗用_CNG,係数_乗用_軽油,係数_乗用_メタノール,係数_乗用_LPG),1,1,AR1154):INDEX((係数_乗用_ガソリン,係数_乗用_CNG,係数_乗用_軽油,係数_乗用_メタノール,係数_乗用_LPG),125,5,AR1154),3,FALSE))))))</f>
        <v/>
      </c>
      <c r="AP1154" s="375" t="str">
        <f t="shared" si="536"/>
        <v/>
      </c>
      <c r="AQ1154" s="444" t="str">
        <f t="shared" si="537"/>
        <v/>
      </c>
      <c r="AR1154" s="375" t="str">
        <f t="shared" si="540"/>
        <v/>
      </c>
      <c r="AS1154" s="377" t="str">
        <f t="shared" si="538"/>
        <v/>
      </c>
      <c r="AT1154" s="378" t="str">
        <f t="shared" si="539"/>
        <v/>
      </c>
      <c r="AX1154" s="625" t="b">
        <f t="shared" si="541"/>
        <v>0</v>
      </c>
      <c r="AY1154" s="7" t="str">
        <f t="shared" si="542"/>
        <v>FALSEFALSEFALSE</v>
      </c>
      <c r="AZ1154" s="626">
        <f t="shared" si="518"/>
        <v>0</v>
      </c>
      <c r="BA1154" s="627" t="str">
        <f t="shared" si="519"/>
        <v/>
      </c>
      <c r="BB1154" s="627">
        <f t="shared" si="520"/>
        <v>0</v>
      </c>
      <c r="BC1154" s="690" t="str">
        <f t="shared" si="521"/>
        <v/>
      </c>
    </row>
    <row r="1155" spans="1:55">
      <c r="A1155" s="381">
        <v>1099</v>
      </c>
      <c r="B1155" s="117"/>
      <c r="C1155" s="288"/>
      <c r="D1155" s="289"/>
      <c r="E1155" s="289"/>
      <c r="F1155" s="290"/>
      <c r="G1155" s="292"/>
      <c r="H1155" s="116"/>
      <c r="I1155" s="292"/>
      <c r="J1155" s="116"/>
      <c r="K1155" s="370" t="str">
        <f t="shared" si="512"/>
        <v/>
      </c>
      <c r="L1155" s="370">
        <f t="shared" si="513"/>
        <v>0</v>
      </c>
      <c r="M1155" s="370">
        <f t="shared" si="514"/>
        <v>0</v>
      </c>
      <c r="N1155" s="371" t="str">
        <f t="shared" si="522"/>
        <v/>
      </c>
      <c r="O1155" s="371" t="str">
        <f t="shared" si="523"/>
        <v/>
      </c>
      <c r="P1155" s="371" t="str">
        <f t="shared" si="524"/>
        <v/>
      </c>
      <c r="Q1155" s="371" t="str">
        <f t="shared" si="525"/>
        <v/>
      </c>
      <c r="R1155" s="371" t="str">
        <f t="shared" si="526"/>
        <v/>
      </c>
      <c r="S1155" s="371" t="str">
        <f t="shared" si="527"/>
        <v/>
      </c>
      <c r="T1155" s="443" t="str">
        <f t="shared" si="515"/>
        <v/>
      </c>
      <c r="U1155" s="539"/>
      <c r="V1155" s="117"/>
      <c r="W1155" s="118"/>
      <c r="X1155" s="119"/>
      <c r="Y1155" s="120"/>
      <c r="Z1155" s="122"/>
      <c r="AA1155" s="121"/>
      <c r="AB1155" s="443" t="str">
        <f t="shared" si="516"/>
        <v/>
      </c>
      <c r="AC1155" s="734" t="str">
        <f t="shared" si="517"/>
        <v/>
      </c>
      <c r="AD1155" s="372"/>
      <c r="AE1155" s="485"/>
      <c r="AF1155" s="373" t="str">
        <f t="shared" si="528"/>
        <v/>
      </c>
      <c r="AG1155" s="373" t="str">
        <f t="shared" si="529"/>
        <v/>
      </c>
      <c r="AH1155" s="374" t="str">
        <f t="shared" si="530"/>
        <v/>
      </c>
      <c r="AI1155" s="375" t="str">
        <f t="shared" si="531"/>
        <v/>
      </c>
      <c r="AJ1155" s="375" t="str">
        <f t="shared" si="532"/>
        <v/>
      </c>
      <c r="AK1155" s="375" t="str">
        <f t="shared" si="533"/>
        <v/>
      </c>
      <c r="AL1155" s="375" t="str">
        <f t="shared" si="534"/>
        <v/>
      </c>
      <c r="AM1155" s="375" t="str">
        <f t="shared" si="535"/>
        <v/>
      </c>
      <c r="AN1155" s="376" t="str">
        <f>IF(AF1155="","",IF(OR(AH1155="",AH1155="-"),"－",IF(OR(AM1155=8,AM1155=9),"",IF(OR(AJ1155=3,AJ1155=4,AJ1155=5,AJ1155=6),VLOOKUP(AH1155,INDEX((係数_バス貨物_ガソリン,係数_バス貨物_CNG,係数_バス貨物_軽油,係数_バス貨物_メタノール,係数_バス貨物_LPG),MATCH(AL1155,【参考】排出ガスレベル!$AI$4:$AI$671,1),1,AR1155):INDEX((係数_バス貨物_ガソリン,係数_バス貨物_CNG,係数_バス貨物_軽油,係数_バス貨物_メタノール,係数_バス貨物_LPG),MATCH(AL1155+1,【参考】排出ガスレベル!$AI$4:$AI$671,1)-1,5,AR1155),2,FALSE),IF(OR(AJ1155=1,AJ1155=2),VLOOKUP(AH1155,INDEX((係数_乗用_ガソリン,係数_乗用_CNG,係数_乗用_軽油,係数_乗用_メタノール,係数_乗用_LPG),1,1,AR1155):INDEX((係数_乗用_ガソリン,係数_乗用_CNG,係数_乗用_軽油,係数_乗用_メタノール,係数_乗用_LPG),125,5,AR1155),2,FALSE))))))</f>
        <v/>
      </c>
      <c r="AO1155" s="376" t="str">
        <f>IF(T1155="","",IF(OR(AH1155="",AH1155="-"),"－",IF(OR(AM1155=8,AM1155=9),"",IF(OR(AJ1155=3,AJ1155=4,AJ1155=5,AJ1155=6),VLOOKUP(AH1155,INDEX((係数_バス貨物_ガソリン,係数_バス貨物_CNG,係数_バス貨物_軽油,係数_バス貨物_メタノール,係数_バス貨物_LPG),MATCH(AL1155,【参考】排出ガスレベル!$AI$4:$AI$671,1),1,AR1155):INDEX((係数_バス貨物_ガソリン,係数_バス貨物_CNG,係数_バス貨物_軽油,係数_バス貨物_メタノール,係数_バス貨物_LPG),MATCH(AL1155+1,【参考】排出ガスレベル!$AI$4:$AI$671,1)-1,5,AR1155),3,FALSE),IF(OR(AJ1155=1,AJ1155=2),VLOOKUP(AH1155,INDEX((係数_乗用_ガソリン,係数_乗用_CNG,係数_乗用_軽油,係数_乗用_メタノール,係数_乗用_LPG),1,1,AR1155):INDEX((係数_乗用_ガソリン,係数_乗用_CNG,係数_乗用_軽油,係数_乗用_メタノール,係数_乗用_LPG),125,5,AR1155),3,FALSE))))))</f>
        <v/>
      </c>
      <c r="AP1155" s="375" t="str">
        <f t="shared" si="536"/>
        <v/>
      </c>
      <c r="AQ1155" s="444" t="str">
        <f t="shared" si="537"/>
        <v/>
      </c>
      <c r="AR1155" s="375" t="str">
        <f t="shared" si="540"/>
        <v/>
      </c>
      <c r="AS1155" s="377" t="str">
        <f t="shared" si="538"/>
        <v/>
      </c>
      <c r="AT1155" s="378" t="str">
        <f t="shared" si="539"/>
        <v/>
      </c>
      <c r="AX1155" s="625" t="b">
        <f t="shared" si="541"/>
        <v>0</v>
      </c>
      <c r="AY1155" s="7" t="str">
        <f t="shared" si="542"/>
        <v>FALSEFALSEFALSE</v>
      </c>
      <c r="AZ1155" s="626">
        <f t="shared" si="518"/>
        <v>0</v>
      </c>
      <c r="BA1155" s="627" t="str">
        <f t="shared" si="519"/>
        <v/>
      </c>
      <c r="BB1155" s="627">
        <f t="shared" si="520"/>
        <v>0</v>
      </c>
      <c r="BC1155" s="690" t="str">
        <f t="shared" si="521"/>
        <v/>
      </c>
    </row>
    <row r="1156" spans="1:55">
      <c r="A1156" s="381">
        <v>1100</v>
      </c>
      <c r="B1156" s="117"/>
      <c r="C1156" s="288"/>
      <c r="D1156" s="289"/>
      <c r="E1156" s="289"/>
      <c r="F1156" s="290"/>
      <c r="G1156" s="292"/>
      <c r="H1156" s="116"/>
      <c r="I1156" s="292"/>
      <c r="J1156" s="116"/>
      <c r="K1156" s="370" t="str">
        <f t="shared" si="512"/>
        <v/>
      </c>
      <c r="L1156" s="370">
        <f t="shared" si="513"/>
        <v>0</v>
      </c>
      <c r="M1156" s="370">
        <f t="shared" si="514"/>
        <v>0</v>
      </c>
      <c r="N1156" s="371" t="str">
        <f t="shared" si="522"/>
        <v/>
      </c>
      <c r="O1156" s="371" t="str">
        <f t="shared" si="523"/>
        <v/>
      </c>
      <c r="P1156" s="371" t="str">
        <f t="shared" si="524"/>
        <v/>
      </c>
      <c r="Q1156" s="371" t="str">
        <f t="shared" si="525"/>
        <v/>
      </c>
      <c r="R1156" s="371" t="str">
        <f t="shared" si="526"/>
        <v/>
      </c>
      <c r="S1156" s="371" t="str">
        <f t="shared" si="527"/>
        <v/>
      </c>
      <c r="T1156" s="443" t="str">
        <f t="shared" si="515"/>
        <v/>
      </c>
      <c r="U1156" s="539"/>
      <c r="V1156" s="117"/>
      <c r="W1156" s="118"/>
      <c r="X1156" s="119"/>
      <c r="Y1156" s="120"/>
      <c r="Z1156" s="122"/>
      <c r="AA1156" s="121"/>
      <c r="AB1156" s="443" t="str">
        <f t="shared" si="516"/>
        <v/>
      </c>
      <c r="AC1156" s="734" t="str">
        <f t="shared" si="517"/>
        <v/>
      </c>
      <c r="AD1156" s="372"/>
      <c r="AE1156" s="485"/>
      <c r="AF1156" s="373" t="str">
        <f t="shared" si="528"/>
        <v/>
      </c>
      <c r="AG1156" s="373" t="str">
        <f t="shared" si="529"/>
        <v/>
      </c>
      <c r="AH1156" s="374" t="str">
        <f t="shared" si="530"/>
        <v/>
      </c>
      <c r="AI1156" s="375" t="str">
        <f t="shared" si="531"/>
        <v/>
      </c>
      <c r="AJ1156" s="375" t="str">
        <f t="shared" si="532"/>
        <v/>
      </c>
      <c r="AK1156" s="375" t="str">
        <f t="shared" si="533"/>
        <v/>
      </c>
      <c r="AL1156" s="375" t="str">
        <f t="shared" si="534"/>
        <v/>
      </c>
      <c r="AM1156" s="375" t="str">
        <f t="shared" si="535"/>
        <v/>
      </c>
      <c r="AN1156" s="376" t="str">
        <f>IF(AF1156="","",IF(OR(AH1156="",AH1156="-"),"－",IF(OR(AM1156=8,AM1156=9),"",IF(OR(AJ1156=3,AJ1156=4,AJ1156=5,AJ1156=6),VLOOKUP(AH1156,INDEX((係数_バス貨物_ガソリン,係数_バス貨物_CNG,係数_バス貨物_軽油,係数_バス貨物_メタノール,係数_バス貨物_LPG),MATCH(AL1156,【参考】排出ガスレベル!$AI$4:$AI$671,1),1,AR1156):INDEX((係数_バス貨物_ガソリン,係数_バス貨物_CNG,係数_バス貨物_軽油,係数_バス貨物_メタノール,係数_バス貨物_LPG),MATCH(AL1156+1,【参考】排出ガスレベル!$AI$4:$AI$671,1)-1,5,AR1156),2,FALSE),IF(OR(AJ1156=1,AJ1156=2),VLOOKUP(AH1156,INDEX((係数_乗用_ガソリン,係数_乗用_CNG,係数_乗用_軽油,係数_乗用_メタノール,係数_乗用_LPG),1,1,AR1156):INDEX((係数_乗用_ガソリン,係数_乗用_CNG,係数_乗用_軽油,係数_乗用_メタノール,係数_乗用_LPG),125,5,AR1156),2,FALSE))))))</f>
        <v/>
      </c>
      <c r="AO1156" s="376" t="str">
        <f>IF(T1156="","",IF(OR(AH1156="",AH1156="-"),"－",IF(OR(AM1156=8,AM1156=9),"",IF(OR(AJ1156=3,AJ1156=4,AJ1156=5,AJ1156=6),VLOOKUP(AH1156,INDEX((係数_バス貨物_ガソリン,係数_バス貨物_CNG,係数_バス貨物_軽油,係数_バス貨物_メタノール,係数_バス貨物_LPG),MATCH(AL1156,【参考】排出ガスレベル!$AI$4:$AI$671,1),1,AR1156):INDEX((係数_バス貨物_ガソリン,係数_バス貨物_CNG,係数_バス貨物_軽油,係数_バス貨物_メタノール,係数_バス貨物_LPG),MATCH(AL1156+1,【参考】排出ガスレベル!$AI$4:$AI$671,1)-1,5,AR1156),3,FALSE),IF(OR(AJ1156=1,AJ1156=2),VLOOKUP(AH1156,INDEX((係数_乗用_ガソリン,係数_乗用_CNG,係数_乗用_軽油,係数_乗用_メタノール,係数_乗用_LPG),1,1,AR1156):INDEX((係数_乗用_ガソリン,係数_乗用_CNG,係数_乗用_軽油,係数_乗用_メタノール,係数_乗用_LPG),125,5,AR1156),3,FALSE))))))</f>
        <v/>
      </c>
      <c r="AP1156" s="375" t="str">
        <f t="shared" si="536"/>
        <v/>
      </c>
      <c r="AQ1156" s="444" t="str">
        <f t="shared" si="537"/>
        <v/>
      </c>
      <c r="AR1156" s="375" t="str">
        <f t="shared" si="540"/>
        <v/>
      </c>
      <c r="AS1156" s="377" t="str">
        <f t="shared" si="538"/>
        <v/>
      </c>
      <c r="AT1156" s="378" t="str">
        <f t="shared" si="539"/>
        <v/>
      </c>
      <c r="AX1156" s="625" t="b">
        <f t="shared" si="541"/>
        <v>0</v>
      </c>
      <c r="AY1156" s="7" t="str">
        <f t="shared" si="542"/>
        <v>FALSEFALSEFALSE</v>
      </c>
      <c r="AZ1156" s="626">
        <f t="shared" si="518"/>
        <v>0</v>
      </c>
      <c r="BA1156" s="627" t="str">
        <f t="shared" si="519"/>
        <v/>
      </c>
      <c r="BB1156" s="627">
        <f t="shared" si="520"/>
        <v>0</v>
      </c>
      <c r="BC1156" s="690" t="str">
        <f t="shared" si="521"/>
        <v/>
      </c>
    </row>
    <row r="1157" spans="1:55">
      <c r="A1157" s="381">
        <v>1101</v>
      </c>
      <c r="B1157" s="117"/>
      <c r="C1157" s="288"/>
      <c r="D1157" s="289"/>
      <c r="E1157" s="289"/>
      <c r="F1157" s="290"/>
      <c r="G1157" s="292"/>
      <c r="H1157" s="116"/>
      <c r="I1157" s="292"/>
      <c r="J1157" s="116"/>
      <c r="K1157" s="370" t="str">
        <f t="shared" si="512"/>
        <v/>
      </c>
      <c r="L1157" s="370">
        <f t="shared" si="513"/>
        <v>0</v>
      </c>
      <c r="M1157" s="370">
        <f t="shared" si="514"/>
        <v>0</v>
      </c>
      <c r="N1157" s="371" t="str">
        <f t="shared" si="522"/>
        <v/>
      </c>
      <c r="O1157" s="371" t="str">
        <f t="shared" si="523"/>
        <v/>
      </c>
      <c r="P1157" s="371" t="str">
        <f t="shared" si="524"/>
        <v/>
      </c>
      <c r="Q1157" s="371" t="str">
        <f t="shared" si="525"/>
        <v/>
      </c>
      <c r="R1157" s="371" t="str">
        <f t="shared" si="526"/>
        <v/>
      </c>
      <c r="S1157" s="371" t="str">
        <f t="shared" si="527"/>
        <v/>
      </c>
      <c r="T1157" s="443" t="str">
        <f t="shared" si="515"/>
        <v/>
      </c>
      <c r="U1157" s="539"/>
      <c r="V1157" s="117"/>
      <c r="W1157" s="118"/>
      <c r="X1157" s="119"/>
      <c r="Y1157" s="120"/>
      <c r="Z1157" s="122"/>
      <c r="AA1157" s="121"/>
      <c r="AB1157" s="443" t="str">
        <f t="shared" si="516"/>
        <v/>
      </c>
      <c r="AC1157" s="734" t="str">
        <f t="shared" si="517"/>
        <v/>
      </c>
      <c r="AD1157" s="372"/>
      <c r="AE1157" s="485"/>
      <c r="AF1157" s="373" t="str">
        <f t="shared" si="528"/>
        <v/>
      </c>
      <c r="AG1157" s="373" t="str">
        <f t="shared" si="529"/>
        <v/>
      </c>
      <c r="AH1157" s="374" t="str">
        <f t="shared" si="530"/>
        <v/>
      </c>
      <c r="AI1157" s="375" t="str">
        <f t="shared" si="531"/>
        <v/>
      </c>
      <c r="AJ1157" s="375" t="str">
        <f t="shared" si="532"/>
        <v/>
      </c>
      <c r="AK1157" s="375" t="str">
        <f t="shared" si="533"/>
        <v/>
      </c>
      <c r="AL1157" s="375" t="str">
        <f t="shared" si="534"/>
        <v/>
      </c>
      <c r="AM1157" s="375" t="str">
        <f t="shared" si="535"/>
        <v/>
      </c>
      <c r="AN1157" s="376" t="str">
        <f>IF(AF1157="","",IF(OR(AH1157="",AH1157="-"),"－",IF(OR(AM1157=8,AM1157=9),"",IF(OR(AJ1157=3,AJ1157=4,AJ1157=5,AJ1157=6),VLOOKUP(AH1157,INDEX((係数_バス貨物_ガソリン,係数_バス貨物_CNG,係数_バス貨物_軽油,係数_バス貨物_メタノール,係数_バス貨物_LPG),MATCH(AL1157,【参考】排出ガスレベル!$AI$4:$AI$671,1),1,AR1157):INDEX((係数_バス貨物_ガソリン,係数_バス貨物_CNG,係数_バス貨物_軽油,係数_バス貨物_メタノール,係数_バス貨物_LPG),MATCH(AL1157+1,【参考】排出ガスレベル!$AI$4:$AI$671,1)-1,5,AR1157),2,FALSE),IF(OR(AJ1157=1,AJ1157=2),VLOOKUP(AH1157,INDEX((係数_乗用_ガソリン,係数_乗用_CNG,係数_乗用_軽油,係数_乗用_メタノール,係数_乗用_LPG),1,1,AR1157):INDEX((係数_乗用_ガソリン,係数_乗用_CNG,係数_乗用_軽油,係数_乗用_メタノール,係数_乗用_LPG),125,5,AR1157),2,FALSE))))))</f>
        <v/>
      </c>
      <c r="AO1157" s="376" t="str">
        <f>IF(T1157="","",IF(OR(AH1157="",AH1157="-"),"－",IF(OR(AM1157=8,AM1157=9),"",IF(OR(AJ1157=3,AJ1157=4,AJ1157=5,AJ1157=6),VLOOKUP(AH1157,INDEX((係数_バス貨物_ガソリン,係数_バス貨物_CNG,係数_バス貨物_軽油,係数_バス貨物_メタノール,係数_バス貨物_LPG),MATCH(AL1157,【参考】排出ガスレベル!$AI$4:$AI$671,1),1,AR1157):INDEX((係数_バス貨物_ガソリン,係数_バス貨物_CNG,係数_バス貨物_軽油,係数_バス貨物_メタノール,係数_バス貨物_LPG),MATCH(AL1157+1,【参考】排出ガスレベル!$AI$4:$AI$671,1)-1,5,AR1157),3,FALSE),IF(OR(AJ1157=1,AJ1157=2),VLOOKUP(AH1157,INDEX((係数_乗用_ガソリン,係数_乗用_CNG,係数_乗用_軽油,係数_乗用_メタノール,係数_乗用_LPG),1,1,AR1157):INDEX((係数_乗用_ガソリン,係数_乗用_CNG,係数_乗用_軽油,係数_乗用_メタノール,係数_乗用_LPG),125,5,AR1157),3,FALSE))))))</f>
        <v/>
      </c>
      <c r="AP1157" s="375" t="str">
        <f t="shared" si="536"/>
        <v/>
      </c>
      <c r="AQ1157" s="444" t="str">
        <f t="shared" si="537"/>
        <v/>
      </c>
      <c r="AR1157" s="375" t="str">
        <f t="shared" si="540"/>
        <v/>
      </c>
      <c r="AS1157" s="377" t="str">
        <f t="shared" si="538"/>
        <v/>
      </c>
      <c r="AT1157" s="378" t="str">
        <f t="shared" si="539"/>
        <v/>
      </c>
      <c r="AX1157" s="625" t="b">
        <f t="shared" si="541"/>
        <v>0</v>
      </c>
      <c r="AY1157" s="7" t="str">
        <f t="shared" si="542"/>
        <v>FALSEFALSEFALSE</v>
      </c>
      <c r="AZ1157" s="626">
        <f t="shared" si="518"/>
        <v>0</v>
      </c>
      <c r="BA1157" s="627" t="str">
        <f t="shared" si="519"/>
        <v/>
      </c>
      <c r="BB1157" s="627">
        <f t="shared" si="520"/>
        <v>0</v>
      </c>
      <c r="BC1157" s="690" t="str">
        <f t="shared" si="521"/>
        <v/>
      </c>
    </row>
    <row r="1158" spans="1:55">
      <c r="A1158" s="381">
        <v>1102</v>
      </c>
      <c r="B1158" s="117"/>
      <c r="C1158" s="288"/>
      <c r="D1158" s="289"/>
      <c r="E1158" s="289"/>
      <c r="F1158" s="290"/>
      <c r="G1158" s="292"/>
      <c r="H1158" s="116"/>
      <c r="I1158" s="292"/>
      <c r="J1158" s="116"/>
      <c r="K1158" s="370" t="str">
        <f t="shared" si="512"/>
        <v/>
      </c>
      <c r="L1158" s="370">
        <f t="shared" si="513"/>
        <v>0</v>
      </c>
      <c r="M1158" s="370">
        <f t="shared" si="514"/>
        <v>0</v>
      </c>
      <c r="N1158" s="371" t="str">
        <f t="shared" si="522"/>
        <v/>
      </c>
      <c r="O1158" s="371" t="str">
        <f t="shared" si="523"/>
        <v/>
      </c>
      <c r="P1158" s="371" t="str">
        <f t="shared" si="524"/>
        <v/>
      </c>
      <c r="Q1158" s="371" t="str">
        <f t="shared" si="525"/>
        <v/>
      </c>
      <c r="R1158" s="371" t="str">
        <f t="shared" si="526"/>
        <v/>
      </c>
      <c r="S1158" s="371" t="str">
        <f t="shared" si="527"/>
        <v/>
      </c>
      <c r="T1158" s="443" t="str">
        <f t="shared" si="515"/>
        <v/>
      </c>
      <c r="U1158" s="539"/>
      <c r="V1158" s="117"/>
      <c r="W1158" s="118"/>
      <c r="X1158" s="119"/>
      <c r="Y1158" s="120"/>
      <c r="Z1158" s="122"/>
      <c r="AA1158" s="121"/>
      <c r="AB1158" s="443" t="str">
        <f t="shared" si="516"/>
        <v/>
      </c>
      <c r="AC1158" s="734" t="str">
        <f t="shared" si="517"/>
        <v/>
      </c>
      <c r="AD1158" s="372"/>
      <c r="AE1158" s="485"/>
      <c r="AF1158" s="373" t="str">
        <f t="shared" si="528"/>
        <v/>
      </c>
      <c r="AG1158" s="373" t="str">
        <f t="shared" si="529"/>
        <v/>
      </c>
      <c r="AH1158" s="374" t="str">
        <f t="shared" si="530"/>
        <v/>
      </c>
      <c r="AI1158" s="375" t="str">
        <f t="shared" si="531"/>
        <v/>
      </c>
      <c r="AJ1158" s="375" t="str">
        <f t="shared" si="532"/>
        <v/>
      </c>
      <c r="AK1158" s="375" t="str">
        <f t="shared" si="533"/>
        <v/>
      </c>
      <c r="AL1158" s="375" t="str">
        <f t="shared" si="534"/>
        <v/>
      </c>
      <c r="AM1158" s="375" t="str">
        <f t="shared" si="535"/>
        <v/>
      </c>
      <c r="AN1158" s="376" t="str">
        <f>IF(AF1158="","",IF(OR(AH1158="",AH1158="-"),"－",IF(OR(AM1158=8,AM1158=9),"",IF(OR(AJ1158=3,AJ1158=4,AJ1158=5,AJ1158=6),VLOOKUP(AH1158,INDEX((係数_バス貨物_ガソリン,係数_バス貨物_CNG,係数_バス貨物_軽油,係数_バス貨物_メタノール,係数_バス貨物_LPG),MATCH(AL1158,【参考】排出ガスレベル!$AI$4:$AI$671,1),1,AR1158):INDEX((係数_バス貨物_ガソリン,係数_バス貨物_CNG,係数_バス貨物_軽油,係数_バス貨物_メタノール,係数_バス貨物_LPG),MATCH(AL1158+1,【参考】排出ガスレベル!$AI$4:$AI$671,1)-1,5,AR1158),2,FALSE),IF(OR(AJ1158=1,AJ1158=2),VLOOKUP(AH1158,INDEX((係数_乗用_ガソリン,係数_乗用_CNG,係数_乗用_軽油,係数_乗用_メタノール,係数_乗用_LPG),1,1,AR1158):INDEX((係数_乗用_ガソリン,係数_乗用_CNG,係数_乗用_軽油,係数_乗用_メタノール,係数_乗用_LPG),125,5,AR1158),2,FALSE))))))</f>
        <v/>
      </c>
      <c r="AO1158" s="376" t="str">
        <f>IF(T1158="","",IF(OR(AH1158="",AH1158="-"),"－",IF(OR(AM1158=8,AM1158=9),"",IF(OR(AJ1158=3,AJ1158=4,AJ1158=5,AJ1158=6),VLOOKUP(AH1158,INDEX((係数_バス貨物_ガソリン,係数_バス貨物_CNG,係数_バス貨物_軽油,係数_バス貨物_メタノール,係数_バス貨物_LPG),MATCH(AL1158,【参考】排出ガスレベル!$AI$4:$AI$671,1),1,AR1158):INDEX((係数_バス貨物_ガソリン,係数_バス貨物_CNG,係数_バス貨物_軽油,係数_バス貨物_メタノール,係数_バス貨物_LPG),MATCH(AL1158+1,【参考】排出ガスレベル!$AI$4:$AI$671,1)-1,5,AR1158),3,FALSE),IF(OR(AJ1158=1,AJ1158=2),VLOOKUP(AH1158,INDEX((係数_乗用_ガソリン,係数_乗用_CNG,係数_乗用_軽油,係数_乗用_メタノール,係数_乗用_LPG),1,1,AR1158):INDEX((係数_乗用_ガソリン,係数_乗用_CNG,係数_乗用_軽油,係数_乗用_メタノール,係数_乗用_LPG),125,5,AR1158),3,FALSE))))))</f>
        <v/>
      </c>
      <c r="AP1158" s="375" t="str">
        <f t="shared" si="536"/>
        <v/>
      </c>
      <c r="AQ1158" s="444" t="str">
        <f t="shared" si="537"/>
        <v/>
      </c>
      <c r="AR1158" s="375" t="str">
        <f t="shared" si="540"/>
        <v/>
      </c>
      <c r="AS1158" s="377" t="str">
        <f t="shared" si="538"/>
        <v/>
      </c>
      <c r="AT1158" s="378" t="str">
        <f t="shared" si="539"/>
        <v/>
      </c>
      <c r="AX1158" s="625" t="b">
        <f t="shared" si="541"/>
        <v>0</v>
      </c>
      <c r="AY1158" s="7" t="str">
        <f t="shared" si="542"/>
        <v>FALSEFALSEFALSE</v>
      </c>
      <c r="AZ1158" s="626">
        <f t="shared" si="518"/>
        <v>0</v>
      </c>
      <c r="BA1158" s="627" t="str">
        <f t="shared" si="519"/>
        <v/>
      </c>
      <c r="BB1158" s="627">
        <f t="shared" si="520"/>
        <v>0</v>
      </c>
      <c r="BC1158" s="690" t="str">
        <f t="shared" si="521"/>
        <v/>
      </c>
    </row>
    <row r="1159" spans="1:55">
      <c r="A1159" s="381">
        <v>1103</v>
      </c>
      <c r="B1159" s="117"/>
      <c r="C1159" s="288"/>
      <c r="D1159" s="289"/>
      <c r="E1159" s="289"/>
      <c r="F1159" s="290"/>
      <c r="G1159" s="292"/>
      <c r="H1159" s="116"/>
      <c r="I1159" s="292"/>
      <c r="J1159" s="116"/>
      <c r="K1159" s="370" t="str">
        <f t="shared" si="512"/>
        <v/>
      </c>
      <c r="L1159" s="370">
        <f t="shared" si="513"/>
        <v>0</v>
      </c>
      <c r="M1159" s="370">
        <f t="shared" si="514"/>
        <v>0</v>
      </c>
      <c r="N1159" s="371" t="str">
        <f t="shared" si="522"/>
        <v/>
      </c>
      <c r="O1159" s="371" t="str">
        <f t="shared" si="523"/>
        <v/>
      </c>
      <c r="P1159" s="371" t="str">
        <f t="shared" si="524"/>
        <v/>
      </c>
      <c r="Q1159" s="371" t="str">
        <f t="shared" si="525"/>
        <v/>
      </c>
      <c r="R1159" s="371" t="str">
        <f t="shared" si="526"/>
        <v/>
      </c>
      <c r="S1159" s="371" t="str">
        <f t="shared" si="527"/>
        <v/>
      </c>
      <c r="T1159" s="443" t="str">
        <f t="shared" si="515"/>
        <v/>
      </c>
      <c r="U1159" s="539"/>
      <c r="V1159" s="117"/>
      <c r="W1159" s="118"/>
      <c r="X1159" s="119"/>
      <c r="Y1159" s="120"/>
      <c r="Z1159" s="122"/>
      <c r="AA1159" s="121"/>
      <c r="AB1159" s="443" t="str">
        <f t="shared" si="516"/>
        <v/>
      </c>
      <c r="AC1159" s="734" t="str">
        <f t="shared" si="517"/>
        <v/>
      </c>
      <c r="AD1159" s="372"/>
      <c r="AE1159" s="485"/>
      <c r="AF1159" s="373" t="str">
        <f t="shared" si="528"/>
        <v/>
      </c>
      <c r="AG1159" s="373" t="str">
        <f t="shared" si="529"/>
        <v/>
      </c>
      <c r="AH1159" s="374" t="str">
        <f t="shared" si="530"/>
        <v/>
      </c>
      <c r="AI1159" s="375" t="str">
        <f t="shared" si="531"/>
        <v/>
      </c>
      <c r="AJ1159" s="375" t="str">
        <f t="shared" si="532"/>
        <v/>
      </c>
      <c r="AK1159" s="375" t="str">
        <f t="shared" si="533"/>
        <v/>
      </c>
      <c r="AL1159" s="375" t="str">
        <f t="shared" si="534"/>
        <v/>
      </c>
      <c r="AM1159" s="375" t="str">
        <f t="shared" si="535"/>
        <v/>
      </c>
      <c r="AN1159" s="376" t="str">
        <f>IF(AF1159="","",IF(OR(AH1159="",AH1159="-"),"－",IF(OR(AM1159=8,AM1159=9),"",IF(OR(AJ1159=3,AJ1159=4,AJ1159=5,AJ1159=6),VLOOKUP(AH1159,INDEX((係数_バス貨物_ガソリン,係数_バス貨物_CNG,係数_バス貨物_軽油,係数_バス貨物_メタノール,係数_バス貨物_LPG),MATCH(AL1159,【参考】排出ガスレベル!$AI$4:$AI$671,1),1,AR1159):INDEX((係数_バス貨物_ガソリン,係数_バス貨物_CNG,係数_バス貨物_軽油,係数_バス貨物_メタノール,係数_バス貨物_LPG),MATCH(AL1159+1,【参考】排出ガスレベル!$AI$4:$AI$671,1)-1,5,AR1159),2,FALSE),IF(OR(AJ1159=1,AJ1159=2),VLOOKUP(AH1159,INDEX((係数_乗用_ガソリン,係数_乗用_CNG,係数_乗用_軽油,係数_乗用_メタノール,係数_乗用_LPG),1,1,AR1159):INDEX((係数_乗用_ガソリン,係数_乗用_CNG,係数_乗用_軽油,係数_乗用_メタノール,係数_乗用_LPG),125,5,AR1159),2,FALSE))))))</f>
        <v/>
      </c>
      <c r="AO1159" s="376" t="str">
        <f>IF(T1159="","",IF(OR(AH1159="",AH1159="-"),"－",IF(OR(AM1159=8,AM1159=9),"",IF(OR(AJ1159=3,AJ1159=4,AJ1159=5,AJ1159=6),VLOOKUP(AH1159,INDEX((係数_バス貨物_ガソリン,係数_バス貨物_CNG,係数_バス貨物_軽油,係数_バス貨物_メタノール,係数_バス貨物_LPG),MATCH(AL1159,【参考】排出ガスレベル!$AI$4:$AI$671,1),1,AR1159):INDEX((係数_バス貨物_ガソリン,係数_バス貨物_CNG,係数_バス貨物_軽油,係数_バス貨物_メタノール,係数_バス貨物_LPG),MATCH(AL1159+1,【参考】排出ガスレベル!$AI$4:$AI$671,1)-1,5,AR1159),3,FALSE),IF(OR(AJ1159=1,AJ1159=2),VLOOKUP(AH1159,INDEX((係数_乗用_ガソリン,係数_乗用_CNG,係数_乗用_軽油,係数_乗用_メタノール,係数_乗用_LPG),1,1,AR1159):INDEX((係数_乗用_ガソリン,係数_乗用_CNG,係数_乗用_軽油,係数_乗用_メタノール,係数_乗用_LPG),125,5,AR1159),3,FALSE))))))</f>
        <v/>
      </c>
      <c r="AP1159" s="375" t="str">
        <f t="shared" si="536"/>
        <v/>
      </c>
      <c r="AQ1159" s="444" t="str">
        <f t="shared" si="537"/>
        <v/>
      </c>
      <c r="AR1159" s="375" t="str">
        <f t="shared" si="540"/>
        <v/>
      </c>
      <c r="AS1159" s="377" t="str">
        <f t="shared" si="538"/>
        <v/>
      </c>
      <c r="AT1159" s="378" t="str">
        <f t="shared" si="539"/>
        <v/>
      </c>
      <c r="AX1159" s="625" t="b">
        <f t="shared" si="541"/>
        <v>0</v>
      </c>
      <c r="AY1159" s="7" t="str">
        <f t="shared" si="542"/>
        <v>FALSEFALSEFALSE</v>
      </c>
      <c r="AZ1159" s="626">
        <f t="shared" si="518"/>
        <v>0</v>
      </c>
      <c r="BA1159" s="627" t="str">
        <f t="shared" si="519"/>
        <v/>
      </c>
      <c r="BB1159" s="627">
        <f t="shared" si="520"/>
        <v>0</v>
      </c>
      <c r="BC1159" s="690" t="str">
        <f t="shared" si="521"/>
        <v/>
      </c>
    </row>
    <row r="1160" spans="1:55">
      <c r="A1160" s="381">
        <v>1104</v>
      </c>
      <c r="B1160" s="117"/>
      <c r="C1160" s="288"/>
      <c r="D1160" s="289"/>
      <c r="E1160" s="289"/>
      <c r="F1160" s="290"/>
      <c r="G1160" s="292"/>
      <c r="H1160" s="116"/>
      <c r="I1160" s="292"/>
      <c r="J1160" s="116"/>
      <c r="K1160" s="370" t="str">
        <f t="shared" si="512"/>
        <v/>
      </c>
      <c r="L1160" s="370">
        <f t="shared" si="513"/>
        <v>0</v>
      </c>
      <c r="M1160" s="370">
        <f t="shared" si="514"/>
        <v>0</v>
      </c>
      <c r="N1160" s="371" t="str">
        <f t="shared" si="522"/>
        <v/>
      </c>
      <c r="O1160" s="371" t="str">
        <f t="shared" si="523"/>
        <v/>
      </c>
      <c r="P1160" s="371" t="str">
        <f t="shared" si="524"/>
        <v/>
      </c>
      <c r="Q1160" s="371" t="str">
        <f t="shared" si="525"/>
        <v/>
      </c>
      <c r="R1160" s="371" t="str">
        <f t="shared" si="526"/>
        <v/>
      </c>
      <c r="S1160" s="371" t="str">
        <f t="shared" si="527"/>
        <v/>
      </c>
      <c r="T1160" s="443" t="str">
        <f t="shared" si="515"/>
        <v/>
      </c>
      <c r="U1160" s="539"/>
      <c r="V1160" s="117"/>
      <c r="W1160" s="118"/>
      <c r="X1160" s="119"/>
      <c r="Y1160" s="120"/>
      <c r="Z1160" s="122"/>
      <c r="AA1160" s="121"/>
      <c r="AB1160" s="443" t="str">
        <f t="shared" si="516"/>
        <v/>
      </c>
      <c r="AC1160" s="734" t="str">
        <f t="shared" si="517"/>
        <v/>
      </c>
      <c r="AD1160" s="372"/>
      <c r="AE1160" s="485"/>
      <c r="AF1160" s="373" t="str">
        <f t="shared" si="528"/>
        <v/>
      </c>
      <c r="AG1160" s="373" t="str">
        <f t="shared" si="529"/>
        <v/>
      </c>
      <c r="AH1160" s="374" t="str">
        <f t="shared" si="530"/>
        <v/>
      </c>
      <c r="AI1160" s="375" t="str">
        <f t="shared" si="531"/>
        <v/>
      </c>
      <c r="AJ1160" s="375" t="str">
        <f t="shared" si="532"/>
        <v/>
      </c>
      <c r="AK1160" s="375" t="str">
        <f t="shared" si="533"/>
        <v/>
      </c>
      <c r="AL1160" s="375" t="str">
        <f t="shared" si="534"/>
        <v/>
      </c>
      <c r="AM1160" s="375" t="str">
        <f t="shared" si="535"/>
        <v/>
      </c>
      <c r="AN1160" s="376" t="str">
        <f>IF(AF1160="","",IF(OR(AH1160="",AH1160="-"),"－",IF(OR(AM1160=8,AM1160=9),"",IF(OR(AJ1160=3,AJ1160=4,AJ1160=5,AJ1160=6),VLOOKUP(AH1160,INDEX((係数_バス貨物_ガソリン,係数_バス貨物_CNG,係数_バス貨物_軽油,係数_バス貨物_メタノール,係数_バス貨物_LPG),MATCH(AL1160,【参考】排出ガスレベル!$AI$4:$AI$671,1),1,AR1160):INDEX((係数_バス貨物_ガソリン,係数_バス貨物_CNG,係数_バス貨物_軽油,係数_バス貨物_メタノール,係数_バス貨物_LPG),MATCH(AL1160+1,【参考】排出ガスレベル!$AI$4:$AI$671,1)-1,5,AR1160),2,FALSE),IF(OR(AJ1160=1,AJ1160=2),VLOOKUP(AH1160,INDEX((係数_乗用_ガソリン,係数_乗用_CNG,係数_乗用_軽油,係数_乗用_メタノール,係数_乗用_LPG),1,1,AR1160):INDEX((係数_乗用_ガソリン,係数_乗用_CNG,係数_乗用_軽油,係数_乗用_メタノール,係数_乗用_LPG),125,5,AR1160),2,FALSE))))))</f>
        <v/>
      </c>
      <c r="AO1160" s="376" t="str">
        <f>IF(T1160="","",IF(OR(AH1160="",AH1160="-"),"－",IF(OR(AM1160=8,AM1160=9),"",IF(OR(AJ1160=3,AJ1160=4,AJ1160=5,AJ1160=6),VLOOKUP(AH1160,INDEX((係数_バス貨物_ガソリン,係数_バス貨物_CNG,係数_バス貨物_軽油,係数_バス貨物_メタノール,係数_バス貨物_LPG),MATCH(AL1160,【参考】排出ガスレベル!$AI$4:$AI$671,1),1,AR1160):INDEX((係数_バス貨物_ガソリン,係数_バス貨物_CNG,係数_バス貨物_軽油,係数_バス貨物_メタノール,係数_バス貨物_LPG),MATCH(AL1160+1,【参考】排出ガスレベル!$AI$4:$AI$671,1)-1,5,AR1160),3,FALSE),IF(OR(AJ1160=1,AJ1160=2),VLOOKUP(AH1160,INDEX((係数_乗用_ガソリン,係数_乗用_CNG,係数_乗用_軽油,係数_乗用_メタノール,係数_乗用_LPG),1,1,AR1160):INDEX((係数_乗用_ガソリン,係数_乗用_CNG,係数_乗用_軽油,係数_乗用_メタノール,係数_乗用_LPG),125,5,AR1160),3,FALSE))))))</f>
        <v/>
      </c>
      <c r="AP1160" s="375" t="str">
        <f t="shared" si="536"/>
        <v/>
      </c>
      <c r="AQ1160" s="444" t="str">
        <f t="shared" si="537"/>
        <v/>
      </c>
      <c r="AR1160" s="375" t="str">
        <f t="shared" si="540"/>
        <v/>
      </c>
      <c r="AS1160" s="377" t="str">
        <f t="shared" si="538"/>
        <v/>
      </c>
      <c r="AT1160" s="378" t="str">
        <f t="shared" si="539"/>
        <v/>
      </c>
      <c r="AX1160" s="625" t="b">
        <f t="shared" si="541"/>
        <v>0</v>
      </c>
      <c r="AY1160" s="7" t="str">
        <f t="shared" si="542"/>
        <v>FALSEFALSEFALSE</v>
      </c>
      <c r="AZ1160" s="626">
        <f t="shared" si="518"/>
        <v>0</v>
      </c>
      <c r="BA1160" s="627" t="str">
        <f t="shared" si="519"/>
        <v/>
      </c>
      <c r="BB1160" s="627">
        <f t="shared" si="520"/>
        <v>0</v>
      </c>
      <c r="BC1160" s="690" t="str">
        <f t="shared" si="521"/>
        <v/>
      </c>
    </row>
    <row r="1161" spans="1:55">
      <c r="A1161" s="381">
        <v>1105</v>
      </c>
      <c r="B1161" s="117"/>
      <c r="C1161" s="288"/>
      <c r="D1161" s="289"/>
      <c r="E1161" s="289"/>
      <c r="F1161" s="290"/>
      <c r="G1161" s="292"/>
      <c r="H1161" s="116"/>
      <c r="I1161" s="292"/>
      <c r="J1161" s="116"/>
      <c r="K1161" s="370" t="str">
        <f t="shared" si="512"/>
        <v/>
      </c>
      <c r="L1161" s="370">
        <f t="shared" si="513"/>
        <v>0</v>
      </c>
      <c r="M1161" s="370">
        <f t="shared" si="514"/>
        <v>0</v>
      </c>
      <c r="N1161" s="371" t="str">
        <f t="shared" si="522"/>
        <v/>
      </c>
      <c r="O1161" s="371" t="str">
        <f t="shared" si="523"/>
        <v/>
      </c>
      <c r="P1161" s="371" t="str">
        <f t="shared" si="524"/>
        <v/>
      </c>
      <c r="Q1161" s="371" t="str">
        <f t="shared" si="525"/>
        <v/>
      </c>
      <c r="R1161" s="371" t="str">
        <f t="shared" si="526"/>
        <v/>
      </c>
      <c r="S1161" s="371" t="str">
        <f t="shared" si="527"/>
        <v/>
      </c>
      <c r="T1161" s="443" t="str">
        <f t="shared" si="515"/>
        <v/>
      </c>
      <c r="U1161" s="539"/>
      <c r="V1161" s="117"/>
      <c r="W1161" s="118"/>
      <c r="X1161" s="119"/>
      <c r="Y1161" s="120"/>
      <c r="Z1161" s="122"/>
      <c r="AA1161" s="121"/>
      <c r="AB1161" s="443" t="str">
        <f t="shared" si="516"/>
        <v/>
      </c>
      <c r="AC1161" s="734" t="str">
        <f t="shared" si="517"/>
        <v/>
      </c>
      <c r="AD1161" s="372"/>
      <c r="AE1161" s="485"/>
      <c r="AF1161" s="373" t="str">
        <f t="shared" si="528"/>
        <v/>
      </c>
      <c r="AG1161" s="373" t="str">
        <f t="shared" si="529"/>
        <v/>
      </c>
      <c r="AH1161" s="374" t="str">
        <f t="shared" si="530"/>
        <v/>
      </c>
      <c r="AI1161" s="375" t="str">
        <f t="shared" si="531"/>
        <v/>
      </c>
      <c r="AJ1161" s="375" t="str">
        <f t="shared" si="532"/>
        <v/>
      </c>
      <c r="AK1161" s="375" t="str">
        <f t="shared" si="533"/>
        <v/>
      </c>
      <c r="AL1161" s="375" t="str">
        <f t="shared" si="534"/>
        <v/>
      </c>
      <c r="AM1161" s="375" t="str">
        <f t="shared" si="535"/>
        <v/>
      </c>
      <c r="AN1161" s="376" t="str">
        <f>IF(AF1161="","",IF(OR(AH1161="",AH1161="-"),"－",IF(OR(AM1161=8,AM1161=9),"",IF(OR(AJ1161=3,AJ1161=4,AJ1161=5,AJ1161=6),VLOOKUP(AH1161,INDEX((係数_バス貨物_ガソリン,係数_バス貨物_CNG,係数_バス貨物_軽油,係数_バス貨物_メタノール,係数_バス貨物_LPG),MATCH(AL1161,【参考】排出ガスレベル!$AI$4:$AI$671,1),1,AR1161):INDEX((係数_バス貨物_ガソリン,係数_バス貨物_CNG,係数_バス貨物_軽油,係数_バス貨物_メタノール,係数_バス貨物_LPG),MATCH(AL1161+1,【参考】排出ガスレベル!$AI$4:$AI$671,1)-1,5,AR1161),2,FALSE),IF(OR(AJ1161=1,AJ1161=2),VLOOKUP(AH1161,INDEX((係数_乗用_ガソリン,係数_乗用_CNG,係数_乗用_軽油,係数_乗用_メタノール,係数_乗用_LPG),1,1,AR1161):INDEX((係数_乗用_ガソリン,係数_乗用_CNG,係数_乗用_軽油,係数_乗用_メタノール,係数_乗用_LPG),125,5,AR1161),2,FALSE))))))</f>
        <v/>
      </c>
      <c r="AO1161" s="376" t="str">
        <f>IF(T1161="","",IF(OR(AH1161="",AH1161="-"),"－",IF(OR(AM1161=8,AM1161=9),"",IF(OR(AJ1161=3,AJ1161=4,AJ1161=5,AJ1161=6),VLOOKUP(AH1161,INDEX((係数_バス貨物_ガソリン,係数_バス貨物_CNG,係数_バス貨物_軽油,係数_バス貨物_メタノール,係数_バス貨物_LPG),MATCH(AL1161,【参考】排出ガスレベル!$AI$4:$AI$671,1),1,AR1161):INDEX((係数_バス貨物_ガソリン,係数_バス貨物_CNG,係数_バス貨物_軽油,係数_バス貨物_メタノール,係数_バス貨物_LPG),MATCH(AL1161+1,【参考】排出ガスレベル!$AI$4:$AI$671,1)-1,5,AR1161),3,FALSE),IF(OR(AJ1161=1,AJ1161=2),VLOOKUP(AH1161,INDEX((係数_乗用_ガソリン,係数_乗用_CNG,係数_乗用_軽油,係数_乗用_メタノール,係数_乗用_LPG),1,1,AR1161):INDEX((係数_乗用_ガソリン,係数_乗用_CNG,係数_乗用_軽油,係数_乗用_メタノール,係数_乗用_LPG),125,5,AR1161),3,FALSE))))))</f>
        <v/>
      </c>
      <c r="AP1161" s="375" t="str">
        <f t="shared" si="536"/>
        <v/>
      </c>
      <c r="AQ1161" s="444" t="str">
        <f t="shared" si="537"/>
        <v/>
      </c>
      <c r="AR1161" s="375" t="str">
        <f t="shared" si="540"/>
        <v/>
      </c>
      <c r="AS1161" s="377" t="str">
        <f t="shared" si="538"/>
        <v/>
      </c>
      <c r="AT1161" s="378" t="str">
        <f t="shared" si="539"/>
        <v/>
      </c>
      <c r="AX1161" s="625" t="b">
        <f t="shared" si="541"/>
        <v>0</v>
      </c>
      <c r="AY1161" s="7" t="str">
        <f t="shared" si="542"/>
        <v>FALSEFALSEFALSE</v>
      </c>
      <c r="AZ1161" s="626">
        <f t="shared" si="518"/>
        <v>0</v>
      </c>
      <c r="BA1161" s="627" t="str">
        <f t="shared" si="519"/>
        <v/>
      </c>
      <c r="BB1161" s="627">
        <f t="shared" si="520"/>
        <v>0</v>
      </c>
      <c r="BC1161" s="690" t="str">
        <f t="shared" si="521"/>
        <v/>
      </c>
    </row>
    <row r="1162" spans="1:55">
      <c r="A1162" s="381">
        <v>1106</v>
      </c>
      <c r="B1162" s="117"/>
      <c r="C1162" s="288"/>
      <c r="D1162" s="289"/>
      <c r="E1162" s="289"/>
      <c r="F1162" s="290"/>
      <c r="G1162" s="292"/>
      <c r="H1162" s="116"/>
      <c r="I1162" s="292"/>
      <c r="J1162" s="116"/>
      <c r="K1162" s="370" t="str">
        <f t="shared" si="512"/>
        <v/>
      </c>
      <c r="L1162" s="370">
        <f t="shared" si="513"/>
        <v>0</v>
      </c>
      <c r="M1162" s="370">
        <f t="shared" si="514"/>
        <v>0</v>
      </c>
      <c r="N1162" s="371" t="str">
        <f t="shared" si="522"/>
        <v/>
      </c>
      <c r="O1162" s="371" t="str">
        <f t="shared" si="523"/>
        <v/>
      </c>
      <c r="P1162" s="371" t="str">
        <f t="shared" si="524"/>
        <v/>
      </c>
      <c r="Q1162" s="371" t="str">
        <f t="shared" si="525"/>
        <v/>
      </c>
      <c r="R1162" s="371" t="str">
        <f t="shared" si="526"/>
        <v/>
      </c>
      <c r="S1162" s="371" t="str">
        <f t="shared" si="527"/>
        <v/>
      </c>
      <c r="T1162" s="443" t="str">
        <f t="shared" si="515"/>
        <v/>
      </c>
      <c r="U1162" s="539"/>
      <c r="V1162" s="117"/>
      <c r="W1162" s="118"/>
      <c r="X1162" s="119"/>
      <c r="Y1162" s="120"/>
      <c r="Z1162" s="122"/>
      <c r="AA1162" s="121"/>
      <c r="AB1162" s="443" t="str">
        <f t="shared" si="516"/>
        <v/>
      </c>
      <c r="AC1162" s="734" t="str">
        <f t="shared" si="517"/>
        <v/>
      </c>
      <c r="AD1162" s="372"/>
      <c r="AE1162" s="485"/>
      <c r="AF1162" s="373" t="str">
        <f t="shared" si="528"/>
        <v/>
      </c>
      <c r="AG1162" s="373" t="str">
        <f t="shared" si="529"/>
        <v/>
      </c>
      <c r="AH1162" s="374" t="str">
        <f t="shared" si="530"/>
        <v/>
      </c>
      <c r="AI1162" s="375" t="str">
        <f t="shared" si="531"/>
        <v/>
      </c>
      <c r="AJ1162" s="375" t="str">
        <f t="shared" si="532"/>
        <v/>
      </c>
      <c r="AK1162" s="375" t="str">
        <f t="shared" si="533"/>
        <v/>
      </c>
      <c r="AL1162" s="375" t="str">
        <f t="shared" si="534"/>
        <v/>
      </c>
      <c r="AM1162" s="375" t="str">
        <f t="shared" si="535"/>
        <v/>
      </c>
      <c r="AN1162" s="376" t="str">
        <f>IF(AF1162="","",IF(OR(AH1162="",AH1162="-"),"－",IF(OR(AM1162=8,AM1162=9),"",IF(OR(AJ1162=3,AJ1162=4,AJ1162=5,AJ1162=6),VLOOKUP(AH1162,INDEX((係数_バス貨物_ガソリン,係数_バス貨物_CNG,係数_バス貨物_軽油,係数_バス貨物_メタノール,係数_バス貨物_LPG),MATCH(AL1162,【参考】排出ガスレベル!$AI$4:$AI$671,1),1,AR1162):INDEX((係数_バス貨物_ガソリン,係数_バス貨物_CNG,係数_バス貨物_軽油,係数_バス貨物_メタノール,係数_バス貨物_LPG),MATCH(AL1162+1,【参考】排出ガスレベル!$AI$4:$AI$671,1)-1,5,AR1162),2,FALSE),IF(OR(AJ1162=1,AJ1162=2),VLOOKUP(AH1162,INDEX((係数_乗用_ガソリン,係数_乗用_CNG,係数_乗用_軽油,係数_乗用_メタノール,係数_乗用_LPG),1,1,AR1162):INDEX((係数_乗用_ガソリン,係数_乗用_CNG,係数_乗用_軽油,係数_乗用_メタノール,係数_乗用_LPG),125,5,AR1162),2,FALSE))))))</f>
        <v/>
      </c>
      <c r="AO1162" s="376" t="str">
        <f>IF(T1162="","",IF(OR(AH1162="",AH1162="-"),"－",IF(OR(AM1162=8,AM1162=9),"",IF(OR(AJ1162=3,AJ1162=4,AJ1162=5,AJ1162=6),VLOOKUP(AH1162,INDEX((係数_バス貨物_ガソリン,係数_バス貨物_CNG,係数_バス貨物_軽油,係数_バス貨物_メタノール,係数_バス貨物_LPG),MATCH(AL1162,【参考】排出ガスレベル!$AI$4:$AI$671,1),1,AR1162):INDEX((係数_バス貨物_ガソリン,係数_バス貨物_CNG,係数_バス貨物_軽油,係数_バス貨物_メタノール,係数_バス貨物_LPG),MATCH(AL1162+1,【参考】排出ガスレベル!$AI$4:$AI$671,1)-1,5,AR1162),3,FALSE),IF(OR(AJ1162=1,AJ1162=2),VLOOKUP(AH1162,INDEX((係数_乗用_ガソリン,係数_乗用_CNG,係数_乗用_軽油,係数_乗用_メタノール,係数_乗用_LPG),1,1,AR1162):INDEX((係数_乗用_ガソリン,係数_乗用_CNG,係数_乗用_軽油,係数_乗用_メタノール,係数_乗用_LPG),125,5,AR1162),3,FALSE))))))</f>
        <v/>
      </c>
      <c r="AP1162" s="375" t="str">
        <f t="shared" si="536"/>
        <v/>
      </c>
      <c r="AQ1162" s="444" t="str">
        <f t="shared" si="537"/>
        <v/>
      </c>
      <c r="AR1162" s="375" t="str">
        <f t="shared" si="540"/>
        <v/>
      </c>
      <c r="AS1162" s="377" t="str">
        <f t="shared" si="538"/>
        <v/>
      </c>
      <c r="AT1162" s="378" t="str">
        <f t="shared" si="539"/>
        <v/>
      </c>
      <c r="AX1162" s="625" t="b">
        <f t="shared" si="541"/>
        <v>0</v>
      </c>
      <c r="AY1162" s="7" t="str">
        <f t="shared" si="542"/>
        <v>FALSEFALSEFALSE</v>
      </c>
      <c r="AZ1162" s="626">
        <f t="shared" si="518"/>
        <v>0</v>
      </c>
      <c r="BA1162" s="627" t="str">
        <f t="shared" si="519"/>
        <v/>
      </c>
      <c r="BB1162" s="627">
        <f t="shared" si="520"/>
        <v>0</v>
      </c>
      <c r="BC1162" s="690" t="str">
        <f t="shared" si="521"/>
        <v/>
      </c>
    </row>
    <row r="1163" spans="1:55">
      <c r="A1163" s="381">
        <v>1107</v>
      </c>
      <c r="B1163" s="117"/>
      <c r="C1163" s="288"/>
      <c r="D1163" s="289"/>
      <c r="E1163" s="289"/>
      <c r="F1163" s="290"/>
      <c r="G1163" s="292"/>
      <c r="H1163" s="116"/>
      <c r="I1163" s="292"/>
      <c r="J1163" s="116"/>
      <c r="K1163" s="370" t="str">
        <f t="shared" si="512"/>
        <v/>
      </c>
      <c r="L1163" s="370">
        <f t="shared" si="513"/>
        <v>0</v>
      </c>
      <c r="M1163" s="370">
        <f t="shared" si="514"/>
        <v>0</v>
      </c>
      <c r="N1163" s="371" t="str">
        <f t="shared" si="522"/>
        <v/>
      </c>
      <c r="O1163" s="371" t="str">
        <f t="shared" si="523"/>
        <v/>
      </c>
      <c r="P1163" s="371" t="str">
        <f t="shared" si="524"/>
        <v/>
      </c>
      <c r="Q1163" s="371" t="str">
        <f t="shared" si="525"/>
        <v/>
      </c>
      <c r="R1163" s="371" t="str">
        <f t="shared" si="526"/>
        <v/>
      </c>
      <c r="S1163" s="371" t="str">
        <f t="shared" si="527"/>
        <v/>
      </c>
      <c r="T1163" s="443" t="str">
        <f t="shared" si="515"/>
        <v/>
      </c>
      <c r="U1163" s="539"/>
      <c r="V1163" s="117"/>
      <c r="W1163" s="118"/>
      <c r="X1163" s="119"/>
      <c r="Y1163" s="120"/>
      <c r="Z1163" s="122"/>
      <c r="AA1163" s="121"/>
      <c r="AB1163" s="443" t="str">
        <f t="shared" si="516"/>
        <v/>
      </c>
      <c r="AC1163" s="734" t="str">
        <f t="shared" si="517"/>
        <v/>
      </c>
      <c r="AD1163" s="372"/>
      <c r="AE1163" s="485"/>
      <c r="AF1163" s="373" t="str">
        <f t="shared" si="528"/>
        <v/>
      </c>
      <c r="AG1163" s="373" t="str">
        <f t="shared" si="529"/>
        <v/>
      </c>
      <c r="AH1163" s="374" t="str">
        <f t="shared" si="530"/>
        <v/>
      </c>
      <c r="AI1163" s="375" t="str">
        <f t="shared" si="531"/>
        <v/>
      </c>
      <c r="AJ1163" s="375" t="str">
        <f t="shared" si="532"/>
        <v/>
      </c>
      <c r="AK1163" s="375" t="str">
        <f t="shared" si="533"/>
        <v/>
      </c>
      <c r="AL1163" s="375" t="str">
        <f t="shared" si="534"/>
        <v/>
      </c>
      <c r="AM1163" s="375" t="str">
        <f t="shared" si="535"/>
        <v/>
      </c>
      <c r="AN1163" s="376" t="str">
        <f>IF(AF1163="","",IF(OR(AH1163="",AH1163="-"),"－",IF(OR(AM1163=8,AM1163=9),"",IF(OR(AJ1163=3,AJ1163=4,AJ1163=5,AJ1163=6),VLOOKUP(AH1163,INDEX((係数_バス貨物_ガソリン,係数_バス貨物_CNG,係数_バス貨物_軽油,係数_バス貨物_メタノール,係数_バス貨物_LPG),MATCH(AL1163,【参考】排出ガスレベル!$AI$4:$AI$671,1),1,AR1163):INDEX((係数_バス貨物_ガソリン,係数_バス貨物_CNG,係数_バス貨物_軽油,係数_バス貨物_メタノール,係数_バス貨物_LPG),MATCH(AL1163+1,【参考】排出ガスレベル!$AI$4:$AI$671,1)-1,5,AR1163),2,FALSE),IF(OR(AJ1163=1,AJ1163=2),VLOOKUP(AH1163,INDEX((係数_乗用_ガソリン,係数_乗用_CNG,係数_乗用_軽油,係数_乗用_メタノール,係数_乗用_LPG),1,1,AR1163):INDEX((係数_乗用_ガソリン,係数_乗用_CNG,係数_乗用_軽油,係数_乗用_メタノール,係数_乗用_LPG),125,5,AR1163),2,FALSE))))))</f>
        <v/>
      </c>
      <c r="AO1163" s="376" t="str">
        <f>IF(T1163="","",IF(OR(AH1163="",AH1163="-"),"－",IF(OR(AM1163=8,AM1163=9),"",IF(OR(AJ1163=3,AJ1163=4,AJ1163=5,AJ1163=6),VLOOKUP(AH1163,INDEX((係数_バス貨物_ガソリン,係数_バス貨物_CNG,係数_バス貨物_軽油,係数_バス貨物_メタノール,係数_バス貨物_LPG),MATCH(AL1163,【参考】排出ガスレベル!$AI$4:$AI$671,1),1,AR1163):INDEX((係数_バス貨物_ガソリン,係数_バス貨物_CNG,係数_バス貨物_軽油,係数_バス貨物_メタノール,係数_バス貨物_LPG),MATCH(AL1163+1,【参考】排出ガスレベル!$AI$4:$AI$671,1)-1,5,AR1163),3,FALSE),IF(OR(AJ1163=1,AJ1163=2),VLOOKUP(AH1163,INDEX((係数_乗用_ガソリン,係数_乗用_CNG,係数_乗用_軽油,係数_乗用_メタノール,係数_乗用_LPG),1,1,AR1163):INDEX((係数_乗用_ガソリン,係数_乗用_CNG,係数_乗用_軽油,係数_乗用_メタノール,係数_乗用_LPG),125,5,AR1163),3,FALSE))))))</f>
        <v/>
      </c>
      <c r="AP1163" s="375" t="str">
        <f t="shared" si="536"/>
        <v/>
      </c>
      <c r="AQ1163" s="444" t="str">
        <f t="shared" si="537"/>
        <v/>
      </c>
      <c r="AR1163" s="375" t="str">
        <f t="shared" si="540"/>
        <v/>
      </c>
      <c r="AS1163" s="377" t="str">
        <f t="shared" si="538"/>
        <v/>
      </c>
      <c r="AT1163" s="378" t="str">
        <f t="shared" si="539"/>
        <v/>
      </c>
      <c r="AX1163" s="625" t="b">
        <f t="shared" si="541"/>
        <v>0</v>
      </c>
      <c r="AY1163" s="7" t="str">
        <f t="shared" si="542"/>
        <v>FALSEFALSEFALSE</v>
      </c>
      <c r="AZ1163" s="626">
        <f t="shared" si="518"/>
        <v>0</v>
      </c>
      <c r="BA1163" s="627" t="str">
        <f t="shared" si="519"/>
        <v/>
      </c>
      <c r="BB1163" s="627">
        <f t="shared" si="520"/>
        <v>0</v>
      </c>
      <c r="BC1163" s="690" t="str">
        <f t="shared" si="521"/>
        <v/>
      </c>
    </row>
    <row r="1164" spans="1:55">
      <c r="A1164" s="381">
        <v>1108</v>
      </c>
      <c r="B1164" s="117"/>
      <c r="C1164" s="288"/>
      <c r="D1164" s="289"/>
      <c r="E1164" s="289"/>
      <c r="F1164" s="290"/>
      <c r="G1164" s="292"/>
      <c r="H1164" s="116"/>
      <c r="I1164" s="292"/>
      <c r="J1164" s="116"/>
      <c r="K1164" s="370" t="str">
        <f t="shared" si="512"/>
        <v/>
      </c>
      <c r="L1164" s="370">
        <f t="shared" si="513"/>
        <v>0</v>
      </c>
      <c r="M1164" s="370">
        <f t="shared" si="514"/>
        <v>0</v>
      </c>
      <c r="N1164" s="371" t="str">
        <f t="shared" si="522"/>
        <v/>
      </c>
      <c r="O1164" s="371" t="str">
        <f t="shared" si="523"/>
        <v/>
      </c>
      <c r="P1164" s="371" t="str">
        <f t="shared" si="524"/>
        <v/>
      </c>
      <c r="Q1164" s="371" t="str">
        <f t="shared" si="525"/>
        <v/>
      </c>
      <c r="R1164" s="371" t="str">
        <f t="shared" si="526"/>
        <v/>
      </c>
      <c r="S1164" s="371" t="str">
        <f t="shared" si="527"/>
        <v/>
      </c>
      <c r="T1164" s="443" t="str">
        <f t="shared" si="515"/>
        <v/>
      </c>
      <c r="U1164" s="539"/>
      <c r="V1164" s="117"/>
      <c r="W1164" s="118"/>
      <c r="X1164" s="119"/>
      <c r="Y1164" s="120"/>
      <c r="Z1164" s="122"/>
      <c r="AA1164" s="121"/>
      <c r="AB1164" s="443" t="str">
        <f t="shared" si="516"/>
        <v/>
      </c>
      <c r="AC1164" s="734" t="str">
        <f t="shared" si="517"/>
        <v/>
      </c>
      <c r="AD1164" s="372"/>
      <c r="AE1164" s="485"/>
      <c r="AF1164" s="373" t="str">
        <f t="shared" si="528"/>
        <v/>
      </c>
      <c r="AG1164" s="373" t="str">
        <f t="shared" si="529"/>
        <v/>
      </c>
      <c r="AH1164" s="374" t="str">
        <f t="shared" si="530"/>
        <v/>
      </c>
      <c r="AI1164" s="375" t="str">
        <f t="shared" si="531"/>
        <v/>
      </c>
      <c r="AJ1164" s="375" t="str">
        <f t="shared" si="532"/>
        <v/>
      </c>
      <c r="AK1164" s="375" t="str">
        <f t="shared" si="533"/>
        <v/>
      </c>
      <c r="AL1164" s="375" t="str">
        <f t="shared" si="534"/>
        <v/>
      </c>
      <c r="AM1164" s="375" t="str">
        <f t="shared" si="535"/>
        <v/>
      </c>
      <c r="AN1164" s="376" t="str">
        <f>IF(AF1164="","",IF(OR(AH1164="",AH1164="-"),"－",IF(OR(AM1164=8,AM1164=9),"",IF(OR(AJ1164=3,AJ1164=4,AJ1164=5,AJ1164=6),VLOOKUP(AH1164,INDEX((係数_バス貨物_ガソリン,係数_バス貨物_CNG,係数_バス貨物_軽油,係数_バス貨物_メタノール,係数_バス貨物_LPG),MATCH(AL1164,【参考】排出ガスレベル!$AI$4:$AI$671,1),1,AR1164):INDEX((係数_バス貨物_ガソリン,係数_バス貨物_CNG,係数_バス貨物_軽油,係数_バス貨物_メタノール,係数_バス貨物_LPG),MATCH(AL1164+1,【参考】排出ガスレベル!$AI$4:$AI$671,1)-1,5,AR1164),2,FALSE),IF(OR(AJ1164=1,AJ1164=2),VLOOKUP(AH1164,INDEX((係数_乗用_ガソリン,係数_乗用_CNG,係数_乗用_軽油,係数_乗用_メタノール,係数_乗用_LPG),1,1,AR1164):INDEX((係数_乗用_ガソリン,係数_乗用_CNG,係数_乗用_軽油,係数_乗用_メタノール,係数_乗用_LPG),125,5,AR1164),2,FALSE))))))</f>
        <v/>
      </c>
      <c r="AO1164" s="376" t="str">
        <f>IF(T1164="","",IF(OR(AH1164="",AH1164="-"),"－",IF(OR(AM1164=8,AM1164=9),"",IF(OR(AJ1164=3,AJ1164=4,AJ1164=5,AJ1164=6),VLOOKUP(AH1164,INDEX((係数_バス貨物_ガソリン,係数_バス貨物_CNG,係数_バス貨物_軽油,係数_バス貨物_メタノール,係数_バス貨物_LPG),MATCH(AL1164,【参考】排出ガスレベル!$AI$4:$AI$671,1),1,AR1164):INDEX((係数_バス貨物_ガソリン,係数_バス貨物_CNG,係数_バス貨物_軽油,係数_バス貨物_メタノール,係数_バス貨物_LPG),MATCH(AL1164+1,【参考】排出ガスレベル!$AI$4:$AI$671,1)-1,5,AR1164),3,FALSE),IF(OR(AJ1164=1,AJ1164=2),VLOOKUP(AH1164,INDEX((係数_乗用_ガソリン,係数_乗用_CNG,係数_乗用_軽油,係数_乗用_メタノール,係数_乗用_LPG),1,1,AR1164):INDEX((係数_乗用_ガソリン,係数_乗用_CNG,係数_乗用_軽油,係数_乗用_メタノール,係数_乗用_LPG),125,5,AR1164),3,FALSE))))))</f>
        <v/>
      </c>
      <c r="AP1164" s="375" t="str">
        <f t="shared" si="536"/>
        <v/>
      </c>
      <c r="AQ1164" s="444" t="str">
        <f t="shared" si="537"/>
        <v/>
      </c>
      <c r="AR1164" s="375" t="str">
        <f t="shared" si="540"/>
        <v/>
      </c>
      <c r="AS1164" s="377" t="str">
        <f t="shared" si="538"/>
        <v/>
      </c>
      <c r="AT1164" s="378" t="str">
        <f t="shared" si="539"/>
        <v/>
      </c>
      <c r="AX1164" s="625" t="b">
        <f t="shared" si="541"/>
        <v>0</v>
      </c>
      <c r="AY1164" s="7" t="str">
        <f t="shared" si="542"/>
        <v>FALSEFALSEFALSE</v>
      </c>
      <c r="AZ1164" s="626">
        <f t="shared" si="518"/>
        <v>0</v>
      </c>
      <c r="BA1164" s="627" t="str">
        <f t="shared" si="519"/>
        <v/>
      </c>
      <c r="BB1164" s="627">
        <f t="shared" si="520"/>
        <v>0</v>
      </c>
      <c r="BC1164" s="690" t="str">
        <f t="shared" si="521"/>
        <v/>
      </c>
    </row>
    <row r="1165" spans="1:55">
      <c r="A1165" s="381">
        <v>1109</v>
      </c>
      <c r="B1165" s="117"/>
      <c r="C1165" s="288"/>
      <c r="D1165" s="289"/>
      <c r="E1165" s="289"/>
      <c r="F1165" s="290"/>
      <c r="G1165" s="292"/>
      <c r="H1165" s="116"/>
      <c r="I1165" s="292"/>
      <c r="J1165" s="116"/>
      <c r="K1165" s="370" t="str">
        <f t="shared" si="512"/>
        <v/>
      </c>
      <c r="L1165" s="370">
        <f t="shared" si="513"/>
        <v>0</v>
      </c>
      <c r="M1165" s="370">
        <f t="shared" si="514"/>
        <v>0</v>
      </c>
      <c r="N1165" s="371" t="str">
        <f t="shared" si="522"/>
        <v/>
      </c>
      <c r="O1165" s="371" t="str">
        <f t="shared" si="523"/>
        <v/>
      </c>
      <c r="P1165" s="371" t="str">
        <f t="shared" si="524"/>
        <v/>
      </c>
      <c r="Q1165" s="371" t="str">
        <f t="shared" si="525"/>
        <v/>
      </c>
      <c r="R1165" s="371" t="str">
        <f t="shared" si="526"/>
        <v/>
      </c>
      <c r="S1165" s="371" t="str">
        <f t="shared" si="527"/>
        <v/>
      </c>
      <c r="T1165" s="443" t="str">
        <f t="shared" si="515"/>
        <v/>
      </c>
      <c r="U1165" s="539"/>
      <c r="V1165" s="117"/>
      <c r="W1165" s="118"/>
      <c r="X1165" s="119"/>
      <c r="Y1165" s="120"/>
      <c r="Z1165" s="122"/>
      <c r="AA1165" s="121"/>
      <c r="AB1165" s="443" t="str">
        <f t="shared" si="516"/>
        <v/>
      </c>
      <c r="AC1165" s="734" t="str">
        <f t="shared" si="517"/>
        <v/>
      </c>
      <c r="AD1165" s="372"/>
      <c r="AE1165" s="485"/>
      <c r="AF1165" s="373" t="str">
        <f t="shared" si="528"/>
        <v/>
      </c>
      <c r="AG1165" s="373" t="str">
        <f t="shared" si="529"/>
        <v/>
      </c>
      <c r="AH1165" s="374" t="str">
        <f t="shared" si="530"/>
        <v/>
      </c>
      <c r="AI1165" s="375" t="str">
        <f t="shared" si="531"/>
        <v/>
      </c>
      <c r="AJ1165" s="375" t="str">
        <f t="shared" si="532"/>
        <v/>
      </c>
      <c r="AK1165" s="375" t="str">
        <f t="shared" si="533"/>
        <v/>
      </c>
      <c r="AL1165" s="375" t="str">
        <f t="shared" si="534"/>
        <v/>
      </c>
      <c r="AM1165" s="375" t="str">
        <f t="shared" si="535"/>
        <v/>
      </c>
      <c r="AN1165" s="376" t="str">
        <f>IF(AF1165="","",IF(OR(AH1165="",AH1165="-"),"－",IF(OR(AM1165=8,AM1165=9),"",IF(OR(AJ1165=3,AJ1165=4,AJ1165=5,AJ1165=6),VLOOKUP(AH1165,INDEX((係数_バス貨物_ガソリン,係数_バス貨物_CNG,係数_バス貨物_軽油,係数_バス貨物_メタノール,係数_バス貨物_LPG),MATCH(AL1165,【参考】排出ガスレベル!$AI$4:$AI$671,1),1,AR1165):INDEX((係数_バス貨物_ガソリン,係数_バス貨物_CNG,係数_バス貨物_軽油,係数_バス貨物_メタノール,係数_バス貨物_LPG),MATCH(AL1165+1,【参考】排出ガスレベル!$AI$4:$AI$671,1)-1,5,AR1165),2,FALSE),IF(OR(AJ1165=1,AJ1165=2),VLOOKUP(AH1165,INDEX((係数_乗用_ガソリン,係数_乗用_CNG,係数_乗用_軽油,係数_乗用_メタノール,係数_乗用_LPG),1,1,AR1165):INDEX((係数_乗用_ガソリン,係数_乗用_CNG,係数_乗用_軽油,係数_乗用_メタノール,係数_乗用_LPG),125,5,AR1165),2,FALSE))))))</f>
        <v/>
      </c>
      <c r="AO1165" s="376" t="str">
        <f>IF(T1165="","",IF(OR(AH1165="",AH1165="-"),"－",IF(OR(AM1165=8,AM1165=9),"",IF(OR(AJ1165=3,AJ1165=4,AJ1165=5,AJ1165=6),VLOOKUP(AH1165,INDEX((係数_バス貨物_ガソリン,係数_バス貨物_CNG,係数_バス貨物_軽油,係数_バス貨物_メタノール,係数_バス貨物_LPG),MATCH(AL1165,【参考】排出ガスレベル!$AI$4:$AI$671,1),1,AR1165):INDEX((係数_バス貨物_ガソリン,係数_バス貨物_CNG,係数_バス貨物_軽油,係数_バス貨物_メタノール,係数_バス貨物_LPG),MATCH(AL1165+1,【参考】排出ガスレベル!$AI$4:$AI$671,1)-1,5,AR1165),3,FALSE),IF(OR(AJ1165=1,AJ1165=2),VLOOKUP(AH1165,INDEX((係数_乗用_ガソリン,係数_乗用_CNG,係数_乗用_軽油,係数_乗用_メタノール,係数_乗用_LPG),1,1,AR1165):INDEX((係数_乗用_ガソリン,係数_乗用_CNG,係数_乗用_軽油,係数_乗用_メタノール,係数_乗用_LPG),125,5,AR1165),3,FALSE))))))</f>
        <v/>
      </c>
      <c r="AP1165" s="375" t="str">
        <f t="shared" si="536"/>
        <v/>
      </c>
      <c r="AQ1165" s="444" t="str">
        <f t="shared" si="537"/>
        <v/>
      </c>
      <c r="AR1165" s="375" t="str">
        <f t="shared" si="540"/>
        <v/>
      </c>
      <c r="AS1165" s="377" t="str">
        <f t="shared" si="538"/>
        <v/>
      </c>
      <c r="AT1165" s="378" t="str">
        <f t="shared" si="539"/>
        <v/>
      </c>
      <c r="AX1165" s="625" t="b">
        <f t="shared" si="541"/>
        <v>0</v>
      </c>
      <c r="AY1165" s="7" t="str">
        <f t="shared" si="542"/>
        <v>FALSEFALSEFALSE</v>
      </c>
      <c r="AZ1165" s="626">
        <f t="shared" si="518"/>
        <v>0</v>
      </c>
      <c r="BA1165" s="627" t="str">
        <f t="shared" si="519"/>
        <v/>
      </c>
      <c r="BB1165" s="627">
        <f t="shared" si="520"/>
        <v>0</v>
      </c>
      <c r="BC1165" s="690" t="str">
        <f t="shared" si="521"/>
        <v/>
      </c>
    </row>
    <row r="1166" spans="1:55">
      <c r="A1166" s="381">
        <v>1110</v>
      </c>
      <c r="B1166" s="117"/>
      <c r="C1166" s="288"/>
      <c r="D1166" s="289"/>
      <c r="E1166" s="289"/>
      <c r="F1166" s="290"/>
      <c r="G1166" s="292"/>
      <c r="H1166" s="116"/>
      <c r="I1166" s="292"/>
      <c r="J1166" s="116"/>
      <c r="K1166" s="370" t="str">
        <f t="shared" si="512"/>
        <v/>
      </c>
      <c r="L1166" s="370">
        <f t="shared" si="513"/>
        <v>0</v>
      </c>
      <c r="M1166" s="370">
        <f t="shared" si="514"/>
        <v>0</v>
      </c>
      <c r="N1166" s="371" t="str">
        <f t="shared" si="522"/>
        <v/>
      </c>
      <c r="O1166" s="371" t="str">
        <f t="shared" si="523"/>
        <v/>
      </c>
      <c r="P1166" s="371" t="str">
        <f t="shared" si="524"/>
        <v/>
      </c>
      <c r="Q1166" s="371" t="str">
        <f t="shared" si="525"/>
        <v/>
      </c>
      <c r="R1166" s="371" t="str">
        <f t="shared" si="526"/>
        <v/>
      </c>
      <c r="S1166" s="371" t="str">
        <f t="shared" si="527"/>
        <v/>
      </c>
      <c r="T1166" s="443" t="str">
        <f t="shared" si="515"/>
        <v/>
      </c>
      <c r="U1166" s="539"/>
      <c r="V1166" s="117"/>
      <c r="W1166" s="118"/>
      <c r="X1166" s="119"/>
      <c r="Y1166" s="120"/>
      <c r="Z1166" s="122"/>
      <c r="AA1166" s="121"/>
      <c r="AB1166" s="443" t="str">
        <f t="shared" si="516"/>
        <v/>
      </c>
      <c r="AC1166" s="734" t="str">
        <f t="shared" si="517"/>
        <v/>
      </c>
      <c r="AD1166" s="372"/>
      <c r="AE1166" s="485"/>
      <c r="AF1166" s="373" t="str">
        <f t="shared" si="528"/>
        <v/>
      </c>
      <c r="AG1166" s="373" t="str">
        <f t="shared" si="529"/>
        <v/>
      </c>
      <c r="AH1166" s="374" t="str">
        <f t="shared" si="530"/>
        <v/>
      </c>
      <c r="AI1166" s="375" t="str">
        <f t="shared" si="531"/>
        <v/>
      </c>
      <c r="AJ1166" s="375" t="str">
        <f t="shared" si="532"/>
        <v/>
      </c>
      <c r="AK1166" s="375" t="str">
        <f t="shared" si="533"/>
        <v/>
      </c>
      <c r="AL1166" s="375" t="str">
        <f t="shared" si="534"/>
        <v/>
      </c>
      <c r="AM1166" s="375" t="str">
        <f t="shared" si="535"/>
        <v/>
      </c>
      <c r="AN1166" s="376" t="str">
        <f>IF(AF1166="","",IF(OR(AH1166="",AH1166="-"),"－",IF(OR(AM1166=8,AM1166=9),"",IF(OR(AJ1166=3,AJ1166=4,AJ1166=5,AJ1166=6),VLOOKUP(AH1166,INDEX((係数_バス貨物_ガソリン,係数_バス貨物_CNG,係数_バス貨物_軽油,係数_バス貨物_メタノール,係数_バス貨物_LPG),MATCH(AL1166,【参考】排出ガスレベル!$AI$4:$AI$671,1),1,AR1166):INDEX((係数_バス貨物_ガソリン,係数_バス貨物_CNG,係数_バス貨物_軽油,係数_バス貨物_メタノール,係数_バス貨物_LPG),MATCH(AL1166+1,【参考】排出ガスレベル!$AI$4:$AI$671,1)-1,5,AR1166),2,FALSE),IF(OR(AJ1166=1,AJ1166=2),VLOOKUP(AH1166,INDEX((係数_乗用_ガソリン,係数_乗用_CNG,係数_乗用_軽油,係数_乗用_メタノール,係数_乗用_LPG),1,1,AR1166):INDEX((係数_乗用_ガソリン,係数_乗用_CNG,係数_乗用_軽油,係数_乗用_メタノール,係数_乗用_LPG),125,5,AR1166),2,FALSE))))))</f>
        <v/>
      </c>
      <c r="AO1166" s="376" t="str">
        <f>IF(T1166="","",IF(OR(AH1166="",AH1166="-"),"－",IF(OR(AM1166=8,AM1166=9),"",IF(OR(AJ1166=3,AJ1166=4,AJ1166=5,AJ1166=6),VLOOKUP(AH1166,INDEX((係数_バス貨物_ガソリン,係数_バス貨物_CNG,係数_バス貨物_軽油,係数_バス貨物_メタノール,係数_バス貨物_LPG),MATCH(AL1166,【参考】排出ガスレベル!$AI$4:$AI$671,1),1,AR1166):INDEX((係数_バス貨物_ガソリン,係数_バス貨物_CNG,係数_バス貨物_軽油,係数_バス貨物_メタノール,係数_バス貨物_LPG),MATCH(AL1166+1,【参考】排出ガスレベル!$AI$4:$AI$671,1)-1,5,AR1166),3,FALSE),IF(OR(AJ1166=1,AJ1166=2),VLOOKUP(AH1166,INDEX((係数_乗用_ガソリン,係数_乗用_CNG,係数_乗用_軽油,係数_乗用_メタノール,係数_乗用_LPG),1,1,AR1166):INDEX((係数_乗用_ガソリン,係数_乗用_CNG,係数_乗用_軽油,係数_乗用_メタノール,係数_乗用_LPG),125,5,AR1166),3,FALSE))))))</f>
        <v/>
      </c>
      <c r="AP1166" s="375" t="str">
        <f t="shared" si="536"/>
        <v/>
      </c>
      <c r="AQ1166" s="444" t="str">
        <f t="shared" si="537"/>
        <v/>
      </c>
      <c r="AR1166" s="375" t="str">
        <f t="shared" si="540"/>
        <v/>
      </c>
      <c r="AS1166" s="377" t="str">
        <f t="shared" si="538"/>
        <v/>
      </c>
      <c r="AT1166" s="378" t="str">
        <f t="shared" si="539"/>
        <v/>
      </c>
      <c r="AX1166" s="625" t="b">
        <f t="shared" si="541"/>
        <v>0</v>
      </c>
      <c r="AY1166" s="7" t="str">
        <f t="shared" si="542"/>
        <v>FALSEFALSEFALSE</v>
      </c>
      <c r="AZ1166" s="626">
        <f t="shared" si="518"/>
        <v>0</v>
      </c>
      <c r="BA1166" s="627" t="str">
        <f t="shared" si="519"/>
        <v/>
      </c>
      <c r="BB1166" s="627">
        <f t="shared" si="520"/>
        <v>0</v>
      </c>
      <c r="BC1166" s="690" t="str">
        <f t="shared" si="521"/>
        <v/>
      </c>
    </row>
    <row r="1167" spans="1:55">
      <c r="A1167" s="381">
        <v>1111</v>
      </c>
      <c r="B1167" s="117"/>
      <c r="C1167" s="288"/>
      <c r="D1167" s="289"/>
      <c r="E1167" s="289"/>
      <c r="F1167" s="290"/>
      <c r="G1167" s="292"/>
      <c r="H1167" s="116"/>
      <c r="I1167" s="292"/>
      <c r="J1167" s="116"/>
      <c r="K1167" s="370" t="str">
        <f t="shared" si="512"/>
        <v/>
      </c>
      <c r="L1167" s="370">
        <f t="shared" si="513"/>
        <v>0</v>
      </c>
      <c r="M1167" s="370">
        <f t="shared" si="514"/>
        <v>0</v>
      </c>
      <c r="N1167" s="371" t="str">
        <f t="shared" si="522"/>
        <v/>
      </c>
      <c r="O1167" s="371" t="str">
        <f t="shared" si="523"/>
        <v/>
      </c>
      <c r="P1167" s="371" t="str">
        <f t="shared" si="524"/>
        <v/>
      </c>
      <c r="Q1167" s="371" t="str">
        <f t="shared" si="525"/>
        <v/>
      </c>
      <c r="R1167" s="371" t="str">
        <f t="shared" si="526"/>
        <v/>
      </c>
      <c r="S1167" s="371" t="str">
        <f t="shared" si="527"/>
        <v/>
      </c>
      <c r="T1167" s="443" t="str">
        <f t="shared" si="515"/>
        <v/>
      </c>
      <c r="U1167" s="539"/>
      <c r="V1167" s="117"/>
      <c r="W1167" s="118"/>
      <c r="X1167" s="119"/>
      <c r="Y1167" s="120"/>
      <c r="Z1167" s="122"/>
      <c r="AA1167" s="121"/>
      <c r="AB1167" s="443" t="str">
        <f t="shared" si="516"/>
        <v/>
      </c>
      <c r="AC1167" s="734" t="str">
        <f t="shared" si="517"/>
        <v/>
      </c>
      <c r="AD1167" s="372"/>
      <c r="AE1167" s="485"/>
      <c r="AF1167" s="373" t="str">
        <f t="shared" si="528"/>
        <v/>
      </c>
      <c r="AG1167" s="373" t="str">
        <f t="shared" si="529"/>
        <v/>
      </c>
      <c r="AH1167" s="374" t="str">
        <f t="shared" si="530"/>
        <v/>
      </c>
      <c r="AI1167" s="375" t="str">
        <f t="shared" si="531"/>
        <v/>
      </c>
      <c r="AJ1167" s="375" t="str">
        <f t="shared" si="532"/>
        <v/>
      </c>
      <c r="AK1167" s="375" t="str">
        <f t="shared" si="533"/>
        <v/>
      </c>
      <c r="AL1167" s="375" t="str">
        <f t="shared" si="534"/>
        <v/>
      </c>
      <c r="AM1167" s="375" t="str">
        <f t="shared" si="535"/>
        <v/>
      </c>
      <c r="AN1167" s="376" t="str">
        <f>IF(AF1167="","",IF(OR(AH1167="",AH1167="-"),"－",IF(OR(AM1167=8,AM1167=9),"",IF(OR(AJ1167=3,AJ1167=4,AJ1167=5,AJ1167=6),VLOOKUP(AH1167,INDEX((係数_バス貨物_ガソリン,係数_バス貨物_CNG,係数_バス貨物_軽油,係数_バス貨物_メタノール,係数_バス貨物_LPG),MATCH(AL1167,【参考】排出ガスレベル!$AI$4:$AI$671,1),1,AR1167):INDEX((係数_バス貨物_ガソリン,係数_バス貨物_CNG,係数_バス貨物_軽油,係数_バス貨物_メタノール,係数_バス貨物_LPG),MATCH(AL1167+1,【参考】排出ガスレベル!$AI$4:$AI$671,1)-1,5,AR1167),2,FALSE),IF(OR(AJ1167=1,AJ1167=2),VLOOKUP(AH1167,INDEX((係数_乗用_ガソリン,係数_乗用_CNG,係数_乗用_軽油,係数_乗用_メタノール,係数_乗用_LPG),1,1,AR1167):INDEX((係数_乗用_ガソリン,係数_乗用_CNG,係数_乗用_軽油,係数_乗用_メタノール,係数_乗用_LPG),125,5,AR1167),2,FALSE))))))</f>
        <v/>
      </c>
      <c r="AO1167" s="376" t="str">
        <f>IF(T1167="","",IF(OR(AH1167="",AH1167="-"),"－",IF(OR(AM1167=8,AM1167=9),"",IF(OR(AJ1167=3,AJ1167=4,AJ1167=5,AJ1167=6),VLOOKUP(AH1167,INDEX((係数_バス貨物_ガソリン,係数_バス貨物_CNG,係数_バス貨物_軽油,係数_バス貨物_メタノール,係数_バス貨物_LPG),MATCH(AL1167,【参考】排出ガスレベル!$AI$4:$AI$671,1),1,AR1167):INDEX((係数_バス貨物_ガソリン,係数_バス貨物_CNG,係数_バス貨物_軽油,係数_バス貨物_メタノール,係数_バス貨物_LPG),MATCH(AL1167+1,【参考】排出ガスレベル!$AI$4:$AI$671,1)-1,5,AR1167),3,FALSE),IF(OR(AJ1167=1,AJ1167=2),VLOOKUP(AH1167,INDEX((係数_乗用_ガソリン,係数_乗用_CNG,係数_乗用_軽油,係数_乗用_メタノール,係数_乗用_LPG),1,1,AR1167):INDEX((係数_乗用_ガソリン,係数_乗用_CNG,係数_乗用_軽油,係数_乗用_メタノール,係数_乗用_LPG),125,5,AR1167),3,FALSE))))))</f>
        <v/>
      </c>
      <c r="AP1167" s="375" t="str">
        <f t="shared" si="536"/>
        <v/>
      </c>
      <c r="AQ1167" s="444" t="str">
        <f t="shared" si="537"/>
        <v/>
      </c>
      <c r="AR1167" s="375" t="str">
        <f t="shared" si="540"/>
        <v/>
      </c>
      <c r="AS1167" s="377" t="str">
        <f t="shared" si="538"/>
        <v/>
      </c>
      <c r="AT1167" s="378" t="str">
        <f t="shared" si="539"/>
        <v/>
      </c>
      <c r="AX1167" s="625" t="b">
        <f t="shared" si="541"/>
        <v>0</v>
      </c>
      <c r="AY1167" s="7" t="str">
        <f t="shared" si="542"/>
        <v>FALSEFALSEFALSE</v>
      </c>
      <c r="AZ1167" s="626">
        <f t="shared" si="518"/>
        <v>0</v>
      </c>
      <c r="BA1167" s="627" t="str">
        <f t="shared" si="519"/>
        <v/>
      </c>
      <c r="BB1167" s="627">
        <f t="shared" si="520"/>
        <v>0</v>
      </c>
      <c r="BC1167" s="690" t="str">
        <f t="shared" si="521"/>
        <v/>
      </c>
    </row>
    <row r="1168" spans="1:55">
      <c r="A1168" s="381">
        <v>1112</v>
      </c>
      <c r="B1168" s="117"/>
      <c r="C1168" s="288"/>
      <c r="D1168" s="289"/>
      <c r="E1168" s="289"/>
      <c r="F1168" s="290"/>
      <c r="G1168" s="292"/>
      <c r="H1168" s="116"/>
      <c r="I1168" s="292"/>
      <c r="J1168" s="116"/>
      <c r="K1168" s="370" t="str">
        <f t="shared" si="512"/>
        <v/>
      </c>
      <c r="L1168" s="370">
        <f t="shared" si="513"/>
        <v>0</v>
      </c>
      <c r="M1168" s="370">
        <f t="shared" si="514"/>
        <v>0</v>
      </c>
      <c r="N1168" s="371" t="str">
        <f t="shared" si="522"/>
        <v/>
      </c>
      <c r="O1168" s="371" t="str">
        <f t="shared" si="523"/>
        <v/>
      </c>
      <c r="P1168" s="371" t="str">
        <f t="shared" si="524"/>
        <v/>
      </c>
      <c r="Q1168" s="371" t="str">
        <f t="shared" si="525"/>
        <v/>
      </c>
      <c r="R1168" s="371" t="str">
        <f t="shared" si="526"/>
        <v/>
      </c>
      <c r="S1168" s="371" t="str">
        <f t="shared" si="527"/>
        <v/>
      </c>
      <c r="T1168" s="443" t="str">
        <f t="shared" si="515"/>
        <v/>
      </c>
      <c r="U1168" s="539"/>
      <c r="V1168" s="117"/>
      <c r="W1168" s="118"/>
      <c r="X1168" s="119"/>
      <c r="Y1168" s="120"/>
      <c r="Z1168" s="122"/>
      <c r="AA1168" s="121"/>
      <c r="AB1168" s="443" t="str">
        <f t="shared" si="516"/>
        <v/>
      </c>
      <c r="AC1168" s="734" t="str">
        <f t="shared" si="517"/>
        <v/>
      </c>
      <c r="AD1168" s="372"/>
      <c r="AE1168" s="485"/>
      <c r="AF1168" s="373" t="str">
        <f t="shared" si="528"/>
        <v/>
      </c>
      <c r="AG1168" s="373" t="str">
        <f t="shared" si="529"/>
        <v/>
      </c>
      <c r="AH1168" s="374" t="str">
        <f t="shared" si="530"/>
        <v/>
      </c>
      <c r="AI1168" s="375" t="str">
        <f t="shared" si="531"/>
        <v/>
      </c>
      <c r="AJ1168" s="375" t="str">
        <f t="shared" si="532"/>
        <v/>
      </c>
      <c r="AK1168" s="375" t="str">
        <f t="shared" si="533"/>
        <v/>
      </c>
      <c r="AL1168" s="375" t="str">
        <f t="shared" si="534"/>
        <v/>
      </c>
      <c r="AM1168" s="375" t="str">
        <f t="shared" si="535"/>
        <v/>
      </c>
      <c r="AN1168" s="376" t="str">
        <f>IF(AF1168="","",IF(OR(AH1168="",AH1168="-"),"－",IF(OR(AM1168=8,AM1168=9),"",IF(OR(AJ1168=3,AJ1168=4,AJ1168=5,AJ1168=6),VLOOKUP(AH1168,INDEX((係数_バス貨物_ガソリン,係数_バス貨物_CNG,係数_バス貨物_軽油,係数_バス貨物_メタノール,係数_バス貨物_LPG),MATCH(AL1168,【参考】排出ガスレベル!$AI$4:$AI$671,1),1,AR1168):INDEX((係数_バス貨物_ガソリン,係数_バス貨物_CNG,係数_バス貨物_軽油,係数_バス貨物_メタノール,係数_バス貨物_LPG),MATCH(AL1168+1,【参考】排出ガスレベル!$AI$4:$AI$671,1)-1,5,AR1168),2,FALSE),IF(OR(AJ1168=1,AJ1168=2),VLOOKUP(AH1168,INDEX((係数_乗用_ガソリン,係数_乗用_CNG,係数_乗用_軽油,係数_乗用_メタノール,係数_乗用_LPG),1,1,AR1168):INDEX((係数_乗用_ガソリン,係数_乗用_CNG,係数_乗用_軽油,係数_乗用_メタノール,係数_乗用_LPG),125,5,AR1168),2,FALSE))))))</f>
        <v/>
      </c>
      <c r="AO1168" s="376" t="str">
        <f>IF(T1168="","",IF(OR(AH1168="",AH1168="-"),"－",IF(OR(AM1168=8,AM1168=9),"",IF(OR(AJ1168=3,AJ1168=4,AJ1168=5,AJ1168=6),VLOOKUP(AH1168,INDEX((係数_バス貨物_ガソリン,係数_バス貨物_CNG,係数_バス貨物_軽油,係数_バス貨物_メタノール,係数_バス貨物_LPG),MATCH(AL1168,【参考】排出ガスレベル!$AI$4:$AI$671,1),1,AR1168):INDEX((係数_バス貨物_ガソリン,係数_バス貨物_CNG,係数_バス貨物_軽油,係数_バス貨物_メタノール,係数_バス貨物_LPG),MATCH(AL1168+1,【参考】排出ガスレベル!$AI$4:$AI$671,1)-1,5,AR1168),3,FALSE),IF(OR(AJ1168=1,AJ1168=2),VLOOKUP(AH1168,INDEX((係数_乗用_ガソリン,係数_乗用_CNG,係数_乗用_軽油,係数_乗用_メタノール,係数_乗用_LPG),1,1,AR1168):INDEX((係数_乗用_ガソリン,係数_乗用_CNG,係数_乗用_軽油,係数_乗用_メタノール,係数_乗用_LPG),125,5,AR1168),3,FALSE))))))</f>
        <v/>
      </c>
      <c r="AP1168" s="375" t="str">
        <f t="shared" si="536"/>
        <v/>
      </c>
      <c r="AQ1168" s="444" t="str">
        <f t="shared" si="537"/>
        <v/>
      </c>
      <c r="AR1168" s="375" t="str">
        <f t="shared" si="540"/>
        <v/>
      </c>
      <c r="AS1168" s="377" t="str">
        <f t="shared" si="538"/>
        <v/>
      </c>
      <c r="AT1168" s="378" t="str">
        <f t="shared" si="539"/>
        <v/>
      </c>
      <c r="AX1168" s="625" t="b">
        <f t="shared" si="541"/>
        <v>0</v>
      </c>
      <c r="AY1168" s="7" t="str">
        <f t="shared" si="542"/>
        <v>FALSEFALSEFALSE</v>
      </c>
      <c r="AZ1168" s="626">
        <f t="shared" si="518"/>
        <v>0</v>
      </c>
      <c r="BA1168" s="627" t="str">
        <f t="shared" si="519"/>
        <v/>
      </c>
      <c r="BB1168" s="627">
        <f t="shared" si="520"/>
        <v>0</v>
      </c>
      <c r="BC1168" s="690" t="str">
        <f t="shared" si="521"/>
        <v/>
      </c>
    </row>
    <row r="1169" spans="1:55">
      <c r="A1169" s="381">
        <v>1113</v>
      </c>
      <c r="B1169" s="117"/>
      <c r="C1169" s="288"/>
      <c r="D1169" s="289"/>
      <c r="E1169" s="289"/>
      <c r="F1169" s="290"/>
      <c r="G1169" s="292"/>
      <c r="H1169" s="116"/>
      <c r="I1169" s="292"/>
      <c r="J1169" s="116"/>
      <c r="K1169" s="370" t="str">
        <f t="shared" si="512"/>
        <v/>
      </c>
      <c r="L1169" s="370">
        <f t="shared" si="513"/>
        <v>0</v>
      </c>
      <c r="M1169" s="370">
        <f t="shared" si="514"/>
        <v>0</v>
      </c>
      <c r="N1169" s="371" t="str">
        <f t="shared" si="522"/>
        <v/>
      </c>
      <c r="O1169" s="371" t="str">
        <f t="shared" si="523"/>
        <v/>
      </c>
      <c r="P1169" s="371" t="str">
        <f t="shared" si="524"/>
        <v/>
      </c>
      <c r="Q1169" s="371" t="str">
        <f t="shared" si="525"/>
        <v/>
      </c>
      <c r="R1169" s="371" t="str">
        <f t="shared" si="526"/>
        <v/>
      </c>
      <c r="S1169" s="371" t="str">
        <f t="shared" si="527"/>
        <v/>
      </c>
      <c r="T1169" s="443" t="str">
        <f t="shared" si="515"/>
        <v/>
      </c>
      <c r="U1169" s="539"/>
      <c r="V1169" s="117"/>
      <c r="W1169" s="118"/>
      <c r="X1169" s="119"/>
      <c r="Y1169" s="120"/>
      <c r="Z1169" s="122"/>
      <c r="AA1169" s="121"/>
      <c r="AB1169" s="443" t="str">
        <f t="shared" si="516"/>
        <v/>
      </c>
      <c r="AC1169" s="734" t="str">
        <f t="shared" si="517"/>
        <v/>
      </c>
      <c r="AD1169" s="372"/>
      <c r="AE1169" s="485"/>
      <c r="AF1169" s="373" t="str">
        <f t="shared" si="528"/>
        <v/>
      </c>
      <c r="AG1169" s="373" t="str">
        <f t="shared" si="529"/>
        <v/>
      </c>
      <c r="AH1169" s="374" t="str">
        <f t="shared" si="530"/>
        <v/>
      </c>
      <c r="AI1169" s="375" t="str">
        <f t="shared" si="531"/>
        <v/>
      </c>
      <c r="AJ1169" s="375" t="str">
        <f t="shared" si="532"/>
        <v/>
      </c>
      <c r="AK1169" s="375" t="str">
        <f t="shared" si="533"/>
        <v/>
      </c>
      <c r="AL1169" s="375" t="str">
        <f t="shared" si="534"/>
        <v/>
      </c>
      <c r="AM1169" s="375" t="str">
        <f t="shared" si="535"/>
        <v/>
      </c>
      <c r="AN1169" s="376" t="str">
        <f>IF(AF1169="","",IF(OR(AH1169="",AH1169="-"),"－",IF(OR(AM1169=8,AM1169=9),"",IF(OR(AJ1169=3,AJ1169=4,AJ1169=5,AJ1169=6),VLOOKUP(AH1169,INDEX((係数_バス貨物_ガソリン,係数_バス貨物_CNG,係数_バス貨物_軽油,係数_バス貨物_メタノール,係数_バス貨物_LPG),MATCH(AL1169,【参考】排出ガスレベル!$AI$4:$AI$671,1),1,AR1169):INDEX((係数_バス貨物_ガソリン,係数_バス貨物_CNG,係数_バス貨物_軽油,係数_バス貨物_メタノール,係数_バス貨物_LPG),MATCH(AL1169+1,【参考】排出ガスレベル!$AI$4:$AI$671,1)-1,5,AR1169),2,FALSE),IF(OR(AJ1169=1,AJ1169=2),VLOOKUP(AH1169,INDEX((係数_乗用_ガソリン,係数_乗用_CNG,係数_乗用_軽油,係数_乗用_メタノール,係数_乗用_LPG),1,1,AR1169):INDEX((係数_乗用_ガソリン,係数_乗用_CNG,係数_乗用_軽油,係数_乗用_メタノール,係数_乗用_LPG),125,5,AR1169),2,FALSE))))))</f>
        <v/>
      </c>
      <c r="AO1169" s="376" t="str">
        <f>IF(T1169="","",IF(OR(AH1169="",AH1169="-"),"－",IF(OR(AM1169=8,AM1169=9),"",IF(OR(AJ1169=3,AJ1169=4,AJ1169=5,AJ1169=6),VLOOKUP(AH1169,INDEX((係数_バス貨物_ガソリン,係数_バス貨物_CNG,係数_バス貨物_軽油,係数_バス貨物_メタノール,係数_バス貨物_LPG),MATCH(AL1169,【参考】排出ガスレベル!$AI$4:$AI$671,1),1,AR1169):INDEX((係数_バス貨物_ガソリン,係数_バス貨物_CNG,係数_バス貨物_軽油,係数_バス貨物_メタノール,係数_バス貨物_LPG),MATCH(AL1169+1,【参考】排出ガスレベル!$AI$4:$AI$671,1)-1,5,AR1169),3,FALSE),IF(OR(AJ1169=1,AJ1169=2),VLOOKUP(AH1169,INDEX((係数_乗用_ガソリン,係数_乗用_CNG,係数_乗用_軽油,係数_乗用_メタノール,係数_乗用_LPG),1,1,AR1169):INDEX((係数_乗用_ガソリン,係数_乗用_CNG,係数_乗用_軽油,係数_乗用_メタノール,係数_乗用_LPG),125,5,AR1169),3,FALSE))))))</f>
        <v/>
      </c>
      <c r="AP1169" s="375" t="str">
        <f t="shared" si="536"/>
        <v/>
      </c>
      <c r="AQ1169" s="444" t="str">
        <f t="shared" si="537"/>
        <v/>
      </c>
      <c r="AR1169" s="375" t="str">
        <f t="shared" si="540"/>
        <v/>
      </c>
      <c r="AS1169" s="377" t="str">
        <f t="shared" si="538"/>
        <v/>
      </c>
      <c r="AT1169" s="378" t="str">
        <f t="shared" si="539"/>
        <v/>
      </c>
      <c r="AX1169" s="625" t="b">
        <f t="shared" si="541"/>
        <v>0</v>
      </c>
      <c r="AY1169" s="7" t="str">
        <f t="shared" si="542"/>
        <v>FALSEFALSEFALSE</v>
      </c>
      <c r="AZ1169" s="626">
        <f t="shared" si="518"/>
        <v>0</v>
      </c>
      <c r="BA1169" s="627" t="str">
        <f t="shared" si="519"/>
        <v/>
      </c>
      <c r="BB1169" s="627">
        <f t="shared" si="520"/>
        <v>0</v>
      </c>
      <c r="BC1169" s="690" t="str">
        <f t="shared" si="521"/>
        <v/>
      </c>
    </row>
    <row r="1170" spans="1:55">
      <c r="A1170" s="381">
        <v>1114</v>
      </c>
      <c r="B1170" s="117"/>
      <c r="C1170" s="288"/>
      <c r="D1170" s="289"/>
      <c r="E1170" s="289"/>
      <c r="F1170" s="290"/>
      <c r="G1170" s="292"/>
      <c r="H1170" s="116"/>
      <c r="I1170" s="292"/>
      <c r="J1170" s="116"/>
      <c r="K1170" s="370" t="str">
        <f t="shared" si="512"/>
        <v/>
      </c>
      <c r="L1170" s="370">
        <f t="shared" si="513"/>
        <v>0</v>
      </c>
      <c r="M1170" s="370">
        <f t="shared" si="514"/>
        <v>0</v>
      </c>
      <c r="N1170" s="371" t="str">
        <f t="shared" si="522"/>
        <v/>
      </c>
      <c r="O1170" s="371" t="str">
        <f t="shared" si="523"/>
        <v/>
      </c>
      <c r="P1170" s="371" t="str">
        <f t="shared" si="524"/>
        <v/>
      </c>
      <c r="Q1170" s="371" t="str">
        <f t="shared" si="525"/>
        <v/>
      </c>
      <c r="R1170" s="371" t="str">
        <f t="shared" si="526"/>
        <v/>
      </c>
      <c r="S1170" s="371" t="str">
        <f t="shared" si="527"/>
        <v/>
      </c>
      <c r="T1170" s="443" t="str">
        <f t="shared" si="515"/>
        <v/>
      </c>
      <c r="U1170" s="539"/>
      <c r="V1170" s="117"/>
      <c r="W1170" s="118"/>
      <c r="X1170" s="119"/>
      <c r="Y1170" s="120"/>
      <c r="Z1170" s="122"/>
      <c r="AA1170" s="121"/>
      <c r="AB1170" s="443" t="str">
        <f t="shared" si="516"/>
        <v/>
      </c>
      <c r="AC1170" s="734" t="str">
        <f t="shared" si="517"/>
        <v/>
      </c>
      <c r="AD1170" s="372"/>
      <c r="AE1170" s="485"/>
      <c r="AF1170" s="373" t="str">
        <f t="shared" si="528"/>
        <v/>
      </c>
      <c r="AG1170" s="373" t="str">
        <f t="shared" si="529"/>
        <v/>
      </c>
      <c r="AH1170" s="374" t="str">
        <f t="shared" si="530"/>
        <v/>
      </c>
      <c r="AI1170" s="375" t="str">
        <f t="shared" si="531"/>
        <v/>
      </c>
      <c r="AJ1170" s="375" t="str">
        <f t="shared" si="532"/>
        <v/>
      </c>
      <c r="AK1170" s="375" t="str">
        <f t="shared" si="533"/>
        <v/>
      </c>
      <c r="AL1170" s="375" t="str">
        <f t="shared" si="534"/>
        <v/>
      </c>
      <c r="AM1170" s="375" t="str">
        <f t="shared" si="535"/>
        <v/>
      </c>
      <c r="AN1170" s="376" t="str">
        <f>IF(AF1170="","",IF(OR(AH1170="",AH1170="-"),"－",IF(OR(AM1170=8,AM1170=9),"",IF(OR(AJ1170=3,AJ1170=4,AJ1170=5,AJ1170=6),VLOOKUP(AH1170,INDEX((係数_バス貨物_ガソリン,係数_バス貨物_CNG,係数_バス貨物_軽油,係数_バス貨物_メタノール,係数_バス貨物_LPG),MATCH(AL1170,【参考】排出ガスレベル!$AI$4:$AI$671,1),1,AR1170):INDEX((係数_バス貨物_ガソリン,係数_バス貨物_CNG,係数_バス貨物_軽油,係数_バス貨物_メタノール,係数_バス貨物_LPG),MATCH(AL1170+1,【参考】排出ガスレベル!$AI$4:$AI$671,1)-1,5,AR1170),2,FALSE),IF(OR(AJ1170=1,AJ1170=2),VLOOKUP(AH1170,INDEX((係数_乗用_ガソリン,係数_乗用_CNG,係数_乗用_軽油,係数_乗用_メタノール,係数_乗用_LPG),1,1,AR1170):INDEX((係数_乗用_ガソリン,係数_乗用_CNG,係数_乗用_軽油,係数_乗用_メタノール,係数_乗用_LPG),125,5,AR1170),2,FALSE))))))</f>
        <v/>
      </c>
      <c r="AO1170" s="376" t="str">
        <f>IF(T1170="","",IF(OR(AH1170="",AH1170="-"),"－",IF(OR(AM1170=8,AM1170=9),"",IF(OR(AJ1170=3,AJ1170=4,AJ1170=5,AJ1170=6),VLOOKUP(AH1170,INDEX((係数_バス貨物_ガソリン,係数_バス貨物_CNG,係数_バス貨物_軽油,係数_バス貨物_メタノール,係数_バス貨物_LPG),MATCH(AL1170,【参考】排出ガスレベル!$AI$4:$AI$671,1),1,AR1170):INDEX((係数_バス貨物_ガソリン,係数_バス貨物_CNG,係数_バス貨物_軽油,係数_バス貨物_メタノール,係数_バス貨物_LPG),MATCH(AL1170+1,【参考】排出ガスレベル!$AI$4:$AI$671,1)-1,5,AR1170),3,FALSE),IF(OR(AJ1170=1,AJ1170=2),VLOOKUP(AH1170,INDEX((係数_乗用_ガソリン,係数_乗用_CNG,係数_乗用_軽油,係数_乗用_メタノール,係数_乗用_LPG),1,1,AR1170):INDEX((係数_乗用_ガソリン,係数_乗用_CNG,係数_乗用_軽油,係数_乗用_メタノール,係数_乗用_LPG),125,5,AR1170),3,FALSE))))))</f>
        <v/>
      </c>
      <c r="AP1170" s="375" t="str">
        <f t="shared" si="536"/>
        <v/>
      </c>
      <c r="AQ1170" s="444" t="str">
        <f t="shared" si="537"/>
        <v/>
      </c>
      <c r="AR1170" s="375" t="str">
        <f t="shared" si="540"/>
        <v/>
      </c>
      <c r="AS1170" s="377" t="str">
        <f t="shared" si="538"/>
        <v/>
      </c>
      <c r="AT1170" s="378" t="str">
        <f t="shared" si="539"/>
        <v/>
      </c>
      <c r="AX1170" s="625" t="b">
        <f t="shared" si="541"/>
        <v>0</v>
      </c>
      <c r="AY1170" s="7" t="str">
        <f t="shared" si="542"/>
        <v>FALSEFALSEFALSE</v>
      </c>
      <c r="AZ1170" s="626">
        <f t="shared" si="518"/>
        <v>0</v>
      </c>
      <c r="BA1170" s="627" t="str">
        <f t="shared" si="519"/>
        <v/>
      </c>
      <c r="BB1170" s="627">
        <f t="shared" si="520"/>
        <v>0</v>
      </c>
      <c r="BC1170" s="690" t="str">
        <f t="shared" si="521"/>
        <v/>
      </c>
    </row>
    <row r="1171" spans="1:55">
      <c r="A1171" s="381">
        <v>1115</v>
      </c>
      <c r="B1171" s="117"/>
      <c r="C1171" s="288"/>
      <c r="D1171" s="289"/>
      <c r="E1171" s="289"/>
      <c r="F1171" s="290"/>
      <c r="G1171" s="292"/>
      <c r="H1171" s="116"/>
      <c r="I1171" s="292"/>
      <c r="J1171" s="116"/>
      <c r="K1171" s="370" t="str">
        <f t="shared" si="512"/>
        <v/>
      </c>
      <c r="L1171" s="370">
        <f t="shared" si="513"/>
        <v>0</v>
      </c>
      <c r="M1171" s="370">
        <f t="shared" si="514"/>
        <v>0</v>
      </c>
      <c r="N1171" s="371" t="str">
        <f t="shared" si="522"/>
        <v/>
      </c>
      <c r="O1171" s="371" t="str">
        <f t="shared" si="523"/>
        <v/>
      </c>
      <c r="P1171" s="371" t="str">
        <f t="shared" si="524"/>
        <v/>
      </c>
      <c r="Q1171" s="371" t="str">
        <f t="shared" si="525"/>
        <v/>
      </c>
      <c r="R1171" s="371" t="str">
        <f t="shared" si="526"/>
        <v/>
      </c>
      <c r="S1171" s="371" t="str">
        <f t="shared" si="527"/>
        <v/>
      </c>
      <c r="T1171" s="443" t="str">
        <f t="shared" si="515"/>
        <v/>
      </c>
      <c r="U1171" s="539"/>
      <c r="V1171" s="117"/>
      <c r="W1171" s="118"/>
      <c r="X1171" s="119"/>
      <c r="Y1171" s="120"/>
      <c r="Z1171" s="122"/>
      <c r="AA1171" s="121"/>
      <c r="AB1171" s="443" t="str">
        <f t="shared" si="516"/>
        <v/>
      </c>
      <c r="AC1171" s="734" t="str">
        <f t="shared" si="517"/>
        <v/>
      </c>
      <c r="AD1171" s="372"/>
      <c r="AE1171" s="485"/>
      <c r="AF1171" s="373" t="str">
        <f t="shared" si="528"/>
        <v/>
      </c>
      <c r="AG1171" s="373" t="str">
        <f t="shared" si="529"/>
        <v/>
      </c>
      <c r="AH1171" s="374" t="str">
        <f t="shared" si="530"/>
        <v/>
      </c>
      <c r="AI1171" s="375" t="str">
        <f t="shared" si="531"/>
        <v/>
      </c>
      <c r="AJ1171" s="375" t="str">
        <f t="shared" si="532"/>
        <v/>
      </c>
      <c r="AK1171" s="375" t="str">
        <f t="shared" si="533"/>
        <v/>
      </c>
      <c r="AL1171" s="375" t="str">
        <f t="shared" si="534"/>
        <v/>
      </c>
      <c r="AM1171" s="375" t="str">
        <f t="shared" si="535"/>
        <v/>
      </c>
      <c r="AN1171" s="376" t="str">
        <f>IF(AF1171="","",IF(OR(AH1171="",AH1171="-"),"－",IF(OR(AM1171=8,AM1171=9),"",IF(OR(AJ1171=3,AJ1171=4,AJ1171=5,AJ1171=6),VLOOKUP(AH1171,INDEX((係数_バス貨物_ガソリン,係数_バス貨物_CNG,係数_バス貨物_軽油,係数_バス貨物_メタノール,係数_バス貨物_LPG),MATCH(AL1171,【参考】排出ガスレベル!$AI$4:$AI$671,1),1,AR1171):INDEX((係数_バス貨物_ガソリン,係数_バス貨物_CNG,係数_バス貨物_軽油,係数_バス貨物_メタノール,係数_バス貨物_LPG),MATCH(AL1171+1,【参考】排出ガスレベル!$AI$4:$AI$671,1)-1,5,AR1171),2,FALSE),IF(OR(AJ1171=1,AJ1171=2),VLOOKUP(AH1171,INDEX((係数_乗用_ガソリン,係数_乗用_CNG,係数_乗用_軽油,係数_乗用_メタノール,係数_乗用_LPG),1,1,AR1171):INDEX((係数_乗用_ガソリン,係数_乗用_CNG,係数_乗用_軽油,係数_乗用_メタノール,係数_乗用_LPG),125,5,AR1171),2,FALSE))))))</f>
        <v/>
      </c>
      <c r="AO1171" s="376" t="str">
        <f>IF(T1171="","",IF(OR(AH1171="",AH1171="-"),"－",IF(OR(AM1171=8,AM1171=9),"",IF(OR(AJ1171=3,AJ1171=4,AJ1171=5,AJ1171=6),VLOOKUP(AH1171,INDEX((係数_バス貨物_ガソリン,係数_バス貨物_CNG,係数_バス貨物_軽油,係数_バス貨物_メタノール,係数_バス貨物_LPG),MATCH(AL1171,【参考】排出ガスレベル!$AI$4:$AI$671,1),1,AR1171):INDEX((係数_バス貨物_ガソリン,係数_バス貨物_CNG,係数_バス貨物_軽油,係数_バス貨物_メタノール,係数_バス貨物_LPG),MATCH(AL1171+1,【参考】排出ガスレベル!$AI$4:$AI$671,1)-1,5,AR1171),3,FALSE),IF(OR(AJ1171=1,AJ1171=2),VLOOKUP(AH1171,INDEX((係数_乗用_ガソリン,係数_乗用_CNG,係数_乗用_軽油,係数_乗用_メタノール,係数_乗用_LPG),1,1,AR1171):INDEX((係数_乗用_ガソリン,係数_乗用_CNG,係数_乗用_軽油,係数_乗用_メタノール,係数_乗用_LPG),125,5,AR1171),3,FALSE))))))</f>
        <v/>
      </c>
      <c r="AP1171" s="375" t="str">
        <f t="shared" si="536"/>
        <v/>
      </c>
      <c r="AQ1171" s="444" t="str">
        <f t="shared" si="537"/>
        <v/>
      </c>
      <c r="AR1171" s="375" t="str">
        <f t="shared" si="540"/>
        <v/>
      </c>
      <c r="AS1171" s="377" t="str">
        <f t="shared" si="538"/>
        <v/>
      </c>
      <c r="AT1171" s="378" t="str">
        <f t="shared" si="539"/>
        <v/>
      </c>
      <c r="AX1171" s="625" t="b">
        <f t="shared" si="541"/>
        <v>0</v>
      </c>
      <c r="AY1171" s="7" t="str">
        <f t="shared" si="542"/>
        <v>FALSEFALSEFALSE</v>
      </c>
      <c r="AZ1171" s="626">
        <f t="shared" si="518"/>
        <v>0</v>
      </c>
      <c r="BA1171" s="627" t="str">
        <f t="shared" si="519"/>
        <v/>
      </c>
      <c r="BB1171" s="627">
        <f t="shared" si="520"/>
        <v>0</v>
      </c>
      <c r="BC1171" s="690" t="str">
        <f t="shared" si="521"/>
        <v/>
      </c>
    </row>
    <row r="1172" spans="1:55">
      <c r="A1172" s="381">
        <v>1116</v>
      </c>
      <c r="B1172" s="117"/>
      <c r="C1172" s="288"/>
      <c r="D1172" s="289"/>
      <c r="E1172" s="289"/>
      <c r="F1172" s="290"/>
      <c r="G1172" s="292"/>
      <c r="H1172" s="116"/>
      <c r="I1172" s="292"/>
      <c r="J1172" s="116"/>
      <c r="K1172" s="370" t="str">
        <f t="shared" si="512"/>
        <v/>
      </c>
      <c r="L1172" s="370">
        <f t="shared" si="513"/>
        <v>0</v>
      </c>
      <c r="M1172" s="370">
        <f t="shared" si="514"/>
        <v>0</v>
      </c>
      <c r="N1172" s="371" t="str">
        <f t="shared" si="522"/>
        <v/>
      </c>
      <c r="O1172" s="371" t="str">
        <f t="shared" si="523"/>
        <v/>
      </c>
      <c r="P1172" s="371" t="str">
        <f t="shared" si="524"/>
        <v/>
      </c>
      <c r="Q1172" s="371" t="str">
        <f t="shared" si="525"/>
        <v/>
      </c>
      <c r="R1172" s="371" t="str">
        <f t="shared" si="526"/>
        <v/>
      </c>
      <c r="S1172" s="371" t="str">
        <f t="shared" si="527"/>
        <v/>
      </c>
      <c r="T1172" s="443" t="str">
        <f t="shared" si="515"/>
        <v/>
      </c>
      <c r="U1172" s="539"/>
      <c r="V1172" s="117"/>
      <c r="W1172" s="118"/>
      <c r="X1172" s="119"/>
      <c r="Y1172" s="120"/>
      <c r="Z1172" s="122"/>
      <c r="AA1172" s="121"/>
      <c r="AB1172" s="443" t="str">
        <f t="shared" si="516"/>
        <v/>
      </c>
      <c r="AC1172" s="734" t="str">
        <f t="shared" si="517"/>
        <v/>
      </c>
      <c r="AD1172" s="372"/>
      <c r="AE1172" s="485"/>
      <c r="AF1172" s="373" t="str">
        <f t="shared" si="528"/>
        <v/>
      </c>
      <c r="AG1172" s="373" t="str">
        <f t="shared" si="529"/>
        <v/>
      </c>
      <c r="AH1172" s="374" t="str">
        <f t="shared" si="530"/>
        <v/>
      </c>
      <c r="AI1172" s="375" t="str">
        <f t="shared" si="531"/>
        <v/>
      </c>
      <c r="AJ1172" s="375" t="str">
        <f t="shared" si="532"/>
        <v/>
      </c>
      <c r="AK1172" s="375" t="str">
        <f t="shared" si="533"/>
        <v/>
      </c>
      <c r="AL1172" s="375" t="str">
        <f t="shared" si="534"/>
        <v/>
      </c>
      <c r="AM1172" s="375" t="str">
        <f t="shared" si="535"/>
        <v/>
      </c>
      <c r="AN1172" s="376" t="str">
        <f>IF(AF1172="","",IF(OR(AH1172="",AH1172="-"),"－",IF(OR(AM1172=8,AM1172=9),"",IF(OR(AJ1172=3,AJ1172=4,AJ1172=5,AJ1172=6),VLOOKUP(AH1172,INDEX((係数_バス貨物_ガソリン,係数_バス貨物_CNG,係数_バス貨物_軽油,係数_バス貨物_メタノール,係数_バス貨物_LPG),MATCH(AL1172,【参考】排出ガスレベル!$AI$4:$AI$671,1),1,AR1172):INDEX((係数_バス貨物_ガソリン,係数_バス貨物_CNG,係数_バス貨物_軽油,係数_バス貨物_メタノール,係数_バス貨物_LPG),MATCH(AL1172+1,【参考】排出ガスレベル!$AI$4:$AI$671,1)-1,5,AR1172),2,FALSE),IF(OR(AJ1172=1,AJ1172=2),VLOOKUP(AH1172,INDEX((係数_乗用_ガソリン,係数_乗用_CNG,係数_乗用_軽油,係数_乗用_メタノール,係数_乗用_LPG),1,1,AR1172):INDEX((係数_乗用_ガソリン,係数_乗用_CNG,係数_乗用_軽油,係数_乗用_メタノール,係数_乗用_LPG),125,5,AR1172),2,FALSE))))))</f>
        <v/>
      </c>
      <c r="AO1172" s="376" t="str">
        <f>IF(T1172="","",IF(OR(AH1172="",AH1172="-"),"－",IF(OR(AM1172=8,AM1172=9),"",IF(OR(AJ1172=3,AJ1172=4,AJ1172=5,AJ1172=6),VLOOKUP(AH1172,INDEX((係数_バス貨物_ガソリン,係数_バス貨物_CNG,係数_バス貨物_軽油,係数_バス貨物_メタノール,係数_バス貨物_LPG),MATCH(AL1172,【参考】排出ガスレベル!$AI$4:$AI$671,1),1,AR1172):INDEX((係数_バス貨物_ガソリン,係数_バス貨物_CNG,係数_バス貨物_軽油,係数_バス貨物_メタノール,係数_バス貨物_LPG),MATCH(AL1172+1,【参考】排出ガスレベル!$AI$4:$AI$671,1)-1,5,AR1172),3,FALSE),IF(OR(AJ1172=1,AJ1172=2),VLOOKUP(AH1172,INDEX((係数_乗用_ガソリン,係数_乗用_CNG,係数_乗用_軽油,係数_乗用_メタノール,係数_乗用_LPG),1,1,AR1172):INDEX((係数_乗用_ガソリン,係数_乗用_CNG,係数_乗用_軽油,係数_乗用_メタノール,係数_乗用_LPG),125,5,AR1172),3,FALSE))))))</f>
        <v/>
      </c>
      <c r="AP1172" s="375" t="str">
        <f t="shared" si="536"/>
        <v/>
      </c>
      <c r="AQ1172" s="444" t="str">
        <f t="shared" si="537"/>
        <v/>
      </c>
      <c r="AR1172" s="375" t="str">
        <f t="shared" si="540"/>
        <v/>
      </c>
      <c r="AS1172" s="377" t="str">
        <f t="shared" si="538"/>
        <v/>
      </c>
      <c r="AT1172" s="378" t="str">
        <f t="shared" si="539"/>
        <v/>
      </c>
      <c r="AX1172" s="625" t="b">
        <f t="shared" si="541"/>
        <v>0</v>
      </c>
      <c r="AY1172" s="7" t="str">
        <f t="shared" si="542"/>
        <v>FALSEFALSEFALSE</v>
      </c>
      <c r="AZ1172" s="626">
        <f t="shared" si="518"/>
        <v>0</v>
      </c>
      <c r="BA1172" s="627" t="str">
        <f t="shared" si="519"/>
        <v/>
      </c>
      <c r="BB1172" s="627">
        <f t="shared" si="520"/>
        <v>0</v>
      </c>
      <c r="BC1172" s="690" t="str">
        <f t="shared" si="521"/>
        <v/>
      </c>
    </row>
    <row r="1173" spans="1:55">
      <c r="A1173" s="381">
        <v>1117</v>
      </c>
      <c r="B1173" s="117"/>
      <c r="C1173" s="288"/>
      <c r="D1173" s="289"/>
      <c r="E1173" s="289"/>
      <c r="F1173" s="290"/>
      <c r="G1173" s="292"/>
      <c r="H1173" s="116"/>
      <c r="I1173" s="292"/>
      <c r="J1173" s="116"/>
      <c r="K1173" s="370" t="str">
        <f t="shared" si="512"/>
        <v/>
      </c>
      <c r="L1173" s="370">
        <f t="shared" si="513"/>
        <v>0</v>
      </c>
      <c r="M1173" s="370">
        <f t="shared" si="514"/>
        <v>0</v>
      </c>
      <c r="N1173" s="371" t="str">
        <f t="shared" si="522"/>
        <v/>
      </c>
      <c r="O1173" s="371" t="str">
        <f t="shared" si="523"/>
        <v/>
      </c>
      <c r="P1173" s="371" t="str">
        <f t="shared" si="524"/>
        <v/>
      </c>
      <c r="Q1173" s="371" t="str">
        <f t="shared" si="525"/>
        <v/>
      </c>
      <c r="R1173" s="371" t="str">
        <f t="shared" si="526"/>
        <v/>
      </c>
      <c r="S1173" s="371" t="str">
        <f t="shared" si="527"/>
        <v/>
      </c>
      <c r="T1173" s="443" t="str">
        <f t="shared" si="515"/>
        <v/>
      </c>
      <c r="U1173" s="539"/>
      <c r="V1173" s="117"/>
      <c r="W1173" s="118"/>
      <c r="X1173" s="119"/>
      <c r="Y1173" s="120"/>
      <c r="Z1173" s="122"/>
      <c r="AA1173" s="121"/>
      <c r="AB1173" s="443" t="str">
        <f t="shared" si="516"/>
        <v/>
      </c>
      <c r="AC1173" s="734" t="str">
        <f t="shared" si="517"/>
        <v/>
      </c>
      <c r="AD1173" s="372"/>
      <c r="AE1173" s="485"/>
      <c r="AF1173" s="373" t="str">
        <f t="shared" si="528"/>
        <v/>
      </c>
      <c r="AG1173" s="373" t="str">
        <f t="shared" si="529"/>
        <v/>
      </c>
      <c r="AH1173" s="374" t="str">
        <f t="shared" si="530"/>
        <v/>
      </c>
      <c r="AI1173" s="375" t="str">
        <f t="shared" si="531"/>
        <v/>
      </c>
      <c r="AJ1173" s="375" t="str">
        <f t="shared" si="532"/>
        <v/>
      </c>
      <c r="AK1173" s="375" t="str">
        <f t="shared" si="533"/>
        <v/>
      </c>
      <c r="AL1173" s="375" t="str">
        <f t="shared" si="534"/>
        <v/>
      </c>
      <c r="AM1173" s="375" t="str">
        <f t="shared" si="535"/>
        <v/>
      </c>
      <c r="AN1173" s="376" t="str">
        <f>IF(AF1173="","",IF(OR(AH1173="",AH1173="-"),"－",IF(OR(AM1173=8,AM1173=9),"",IF(OR(AJ1173=3,AJ1173=4,AJ1173=5,AJ1173=6),VLOOKUP(AH1173,INDEX((係数_バス貨物_ガソリン,係数_バス貨物_CNG,係数_バス貨物_軽油,係数_バス貨物_メタノール,係数_バス貨物_LPG),MATCH(AL1173,【参考】排出ガスレベル!$AI$4:$AI$671,1),1,AR1173):INDEX((係数_バス貨物_ガソリン,係数_バス貨物_CNG,係数_バス貨物_軽油,係数_バス貨物_メタノール,係数_バス貨物_LPG),MATCH(AL1173+1,【参考】排出ガスレベル!$AI$4:$AI$671,1)-1,5,AR1173),2,FALSE),IF(OR(AJ1173=1,AJ1173=2),VLOOKUP(AH1173,INDEX((係数_乗用_ガソリン,係数_乗用_CNG,係数_乗用_軽油,係数_乗用_メタノール,係数_乗用_LPG),1,1,AR1173):INDEX((係数_乗用_ガソリン,係数_乗用_CNG,係数_乗用_軽油,係数_乗用_メタノール,係数_乗用_LPG),125,5,AR1173),2,FALSE))))))</f>
        <v/>
      </c>
      <c r="AO1173" s="376" t="str">
        <f>IF(T1173="","",IF(OR(AH1173="",AH1173="-"),"－",IF(OR(AM1173=8,AM1173=9),"",IF(OR(AJ1173=3,AJ1173=4,AJ1173=5,AJ1173=6),VLOOKUP(AH1173,INDEX((係数_バス貨物_ガソリン,係数_バス貨物_CNG,係数_バス貨物_軽油,係数_バス貨物_メタノール,係数_バス貨物_LPG),MATCH(AL1173,【参考】排出ガスレベル!$AI$4:$AI$671,1),1,AR1173):INDEX((係数_バス貨物_ガソリン,係数_バス貨物_CNG,係数_バス貨物_軽油,係数_バス貨物_メタノール,係数_バス貨物_LPG),MATCH(AL1173+1,【参考】排出ガスレベル!$AI$4:$AI$671,1)-1,5,AR1173),3,FALSE),IF(OR(AJ1173=1,AJ1173=2),VLOOKUP(AH1173,INDEX((係数_乗用_ガソリン,係数_乗用_CNG,係数_乗用_軽油,係数_乗用_メタノール,係数_乗用_LPG),1,1,AR1173):INDEX((係数_乗用_ガソリン,係数_乗用_CNG,係数_乗用_軽油,係数_乗用_メタノール,係数_乗用_LPG),125,5,AR1173),3,FALSE))))))</f>
        <v/>
      </c>
      <c r="AP1173" s="375" t="str">
        <f t="shared" si="536"/>
        <v/>
      </c>
      <c r="AQ1173" s="444" t="str">
        <f t="shared" si="537"/>
        <v/>
      </c>
      <c r="AR1173" s="375" t="str">
        <f t="shared" si="540"/>
        <v/>
      </c>
      <c r="AS1173" s="377" t="str">
        <f t="shared" si="538"/>
        <v/>
      </c>
      <c r="AT1173" s="378" t="str">
        <f t="shared" si="539"/>
        <v/>
      </c>
      <c r="AX1173" s="625" t="b">
        <f t="shared" si="541"/>
        <v>0</v>
      </c>
      <c r="AY1173" s="7" t="str">
        <f t="shared" si="542"/>
        <v>FALSEFALSEFALSE</v>
      </c>
      <c r="AZ1173" s="626">
        <f t="shared" si="518"/>
        <v>0</v>
      </c>
      <c r="BA1173" s="627" t="str">
        <f t="shared" si="519"/>
        <v/>
      </c>
      <c r="BB1173" s="627">
        <f t="shared" si="520"/>
        <v>0</v>
      </c>
      <c r="BC1173" s="690" t="str">
        <f t="shared" si="521"/>
        <v/>
      </c>
    </row>
    <row r="1174" spans="1:55">
      <c r="A1174" s="381">
        <v>1118</v>
      </c>
      <c r="B1174" s="117"/>
      <c r="C1174" s="288"/>
      <c r="D1174" s="289"/>
      <c r="E1174" s="289"/>
      <c r="F1174" s="290"/>
      <c r="G1174" s="292"/>
      <c r="H1174" s="116"/>
      <c r="I1174" s="292"/>
      <c r="J1174" s="116"/>
      <c r="K1174" s="370" t="str">
        <f t="shared" si="512"/>
        <v/>
      </c>
      <c r="L1174" s="370">
        <f t="shared" si="513"/>
        <v>0</v>
      </c>
      <c r="M1174" s="370">
        <f t="shared" si="514"/>
        <v>0</v>
      </c>
      <c r="N1174" s="371" t="str">
        <f t="shared" si="522"/>
        <v/>
      </c>
      <c r="O1174" s="371" t="str">
        <f t="shared" si="523"/>
        <v/>
      </c>
      <c r="P1174" s="371" t="str">
        <f t="shared" si="524"/>
        <v/>
      </c>
      <c r="Q1174" s="371" t="str">
        <f t="shared" si="525"/>
        <v/>
      </c>
      <c r="R1174" s="371" t="str">
        <f t="shared" si="526"/>
        <v/>
      </c>
      <c r="S1174" s="371" t="str">
        <f t="shared" si="527"/>
        <v/>
      </c>
      <c r="T1174" s="443" t="str">
        <f t="shared" si="515"/>
        <v/>
      </c>
      <c r="U1174" s="539"/>
      <c r="V1174" s="117"/>
      <c r="W1174" s="118"/>
      <c r="X1174" s="119"/>
      <c r="Y1174" s="120"/>
      <c r="Z1174" s="122"/>
      <c r="AA1174" s="121"/>
      <c r="AB1174" s="443" t="str">
        <f t="shared" si="516"/>
        <v/>
      </c>
      <c r="AC1174" s="734" t="str">
        <f t="shared" si="517"/>
        <v/>
      </c>
      <c r="AD1174" s="372"/>
      <c r="AE1174" s="485"/>
      <c r="AF1174" s="373" t="str">
        <f t="shared" si="528"/>
        <v/>
      </c>
      <c r="AG1174" s="373" t="str">
        <f t="shared" si="529"/>
        <v/>
      </c>
      <c r="AH1174" s="374" t="str">
        <f t="shared" si="530"/>
        <v/>
      </c>
      <c r="AI1174" s="375" t="str">
        <f t="shared" si="531"/>
        <v/>
      </c>
      <c r="AJ1174" s="375" t="str">
        <f t="shared" si="532"/>
        <v/>
      </c>
      <c r="AK1174" s="375" t="str">
        <f t="shared" si="533"/>
        <v/>
      </c>
      <c r="AL1174" s="375" t="str">
        <f t="shared" si="534"/>
        <v/>
      </c>
      <c r="AM1174" s="375" t="str">
        <f t="shared" si="535"/>
        <v/>
      </c>
      <c r="AN1174" s="376" t="str">
        <f>IF(AF1174="","",IF(OR(AH1174="",AH1174="-"),"－",IF(OR(AM1174=8,AM1174=9),"",IF(OR(AJ1174=3,AJ1174=4,AJ1174=5,AJ1174=6),VLOOKUP(AH1174,INDEX((係数_バス貨物_ガソリン,係数_バス貨物_CNG,係数_バス貨物_軽油,係数_バス貨物_メタノール,係数_バス貨物_LPG),MATCH(AL1174,【参考】排出ガスレベル!$AI$4:$AI$671,1),1,AR1174):INDEX((係数_バス貨物_ガソリン,係数_バス貨物_CNG,係数_バス貨物_軽油,係数_バス貨物_メタノール,係数_バス貨物_LPG),MATCH(AL1174+1,【参考】排出ガスレベル!$AI$4:$AI$671,1)-1,5,AR1174),2,FALSE),IF(OR(AJ1174=1,AJ1174=2),VLOOKUP(AH1174,INDEX((係数_乗用_ガソリン,係数_乗用_CNG,係数_乗用_軽油,係数_乗用_メタノール,係数_乗用_LPG),1,1,AR1174):INDEX((係数_乗用_ガソリン,係数_乗用_CNG,係数_乗用_軽油,係数_乗用_メタノール,係数_乗用_LPG),125,5,AR1174),2,FALSE))))))</f>
        <v/>
      </c>
      <c r="AO1174" s="376" t="str">
        <f>IF(T1174="","",IF(OR(AH1174="",AH1174="-"),"－",IF(OR(AM1174=8,AM1174=9),"",IF(OR(AJ1174=3,AJ1174=4,AJ1174=5,AJ1174=6),VLOOKUP(AH1174,INDEX((係数_バス貨物_ガソリン,係数_バス貨物_CNG,係数_バス貨物_軽油,係数_バス貨物_メタノール,係数_バス貨物_LPG),MATCH(AL1174,【参考】排出ガスレベル!$AI$4:$AI$671,1),1,AR1174):INDEX((係数_バス貨物_ガソリン,係数_バス貨物_CNG,係数_バス貨物_軽油,係数_バス貨物_メタノール,係数_バス貨物_LPG),MATCH(AL1174+1,【参考】排出ガスレベル!$AI$4:$AI$671,1)-1,5,AR1174),3,FALSE),IF(OR(AJ1174=1,AJ1174=2),VLOOKUP(AH1174,INDEX((係数_乗用_ガソリン,係数_乗用_CNG,係数_乗用_軽油,係数_乗用_メタノール,係数_乗用_LPG),1,1,AR1174):INDEX((係数_乗用_ガソリン,係数_乗用_CNG,係数_乗用_軽油,係数_乗用_メタノール,係数_乗用_LPG),125,5,AR1174),3,FALSE))))))</f>
        <v/>
      </c>
      <c r="AP1174" s="375" t="str">
        <f t="shared" si="536"/>
        <v/>
      </c>
      <c r="AQ1174" s="444" t="str">
        <f t="shared" si="537"/>
        <v/>
      </c>
      <c r="AR1174" s="375" t="str">
        <f t="shared" si="540"/>
        <v/>
      </c>
      <c r="AS1174" s="377" t="str">
        <f t="shared" si="538"/>
        <v/>
      </c>
      <c r="AT1174" s="378" t="str">
        <f t="shared" si="539"/>
        <v/>
      </c>
      <c r="AX1174" s="625" t="b">
        <f t="shared" si="541"/>
        <v>0</v>
      </c>
      <c r="AY1174" s="7" t="str">
        <f t="shared" si="542"/>
        <v>FALSEFALSEFALSE</v>
      </c>
      <c r="AZ1174" s="626">
        <f t="shared" si="518"/>
        <v>0</v>
      </c>
      <c r="BA1174" s="627" t="str">
        <f t="shared" si="519"/>
        <v/>
      </c>
      <c r="BB1174" s="627">
        <f t="shared" si="520"/>
        <v>0</v>
      </c>
      <c r="BC1174" s="690" t="str">
        <f t="shared" si="521"/>
        <v/>
      </c>
    </row>
    <row r="1175" spans="1:55">
      <c r="A1175" s="381">
        <v>1119</v>
      </c>
      <c r="B1175" s="117"/>
      <c r="C1175" s="288"/>
      <c r="D1175" s="289"/>
      <c r="E1175" s="289"/>
      <c r="F1175" s="290"/>
      <c r="G1175" s="292"/>
      <c r="H1175" s="116"/>
      <c r="I1175" s="292"/>
      <c r="J1175" s="116"/>
      <c r="K1175" s="370" t="str">
        <f t="shared" si="512"/>
        <v/>
      </c>
      <c r="L1175" s="370">
        <f t="shared" si="513"/>
        <v>0</v>
      </c>
      <c r="M1175" s="370">
        <f t="shared" si="514"/>
        <v>0</v>
      </c>
      <c r="N1175" s="371" t="str">
        <f t="shared" si="522"/>
        <v/>
      </c>
      <c r="O1175" s="371" t="str">
        <f t="shared" si="523"/>
        <v/>
      </c>
      <c r="P1175" s="371" t="str">
        <f t="shared" si="524"/>
        <v/>
      </c>
      <c r="Q1175" s="371" t="str">
        <f t="shared" si="525"/>
        <v/>
      </c>
      <c r="R1175" s="371" t="str">
        <f t="shared" si="526"/>
        <v/>
      </c>
      <c r="S1175" s="371" t="str">
        <f t="shared" si="527"/>
        <v/>
      </c>
      <c r="T1175" s="443" t="str">
        <f t="shared" si="515"/>
        <v/>
      </c>
      <c r="U1175" s="539"/>
      <c r="V1175" s="117"/>
      <c r="W1175" s="118"/>
      <c r="X1175" s="119"/>
      <c r="Y1175" s="120"/>
      <c r="Z1175" s="122"/>
      <c r="AA1175" s="121"/>
      <c r="AB1175" s="443" t="str">
        <f t="shared" si="516"/>
        <v/>
      </c>
      <c r="AC1175" s="734" t="str">
        <f t="shared" si="517"/>
        <v/>
      </c>
      <c r="AD1175" s="372"/>
      <c r="AE1175" s="485"/>
      <c r="AF1175" s="373" t="str">
        <f t="shared" si="528"/>
        <v/>
      </c>
      <c r="AG1175" s="373" t="str">
        <f t="shared" si="529"/>
        <v/>
      </c>
      <c r="AH1175" s="374" t="str">
        <f t="shared" si="530"/>
        <v/>
      </c>
      <c r="AI1175" s="375" t="str">
        <f t="shared" si="531"/>
        <v/>
      </c>
      <c r="AJ1175" s="375" t="str">
        <f t="shared" si="532"/>
        <v/>
      </c>
      <c r="AK1175" s="375" t="str">
        <f t="shared" si="533"/>
        <v/>
      </c>
      <c r="AL1175" s="375" t="str">
        <f t="shared" si="534"/>
        <v/>
      </c>
      <c r="AM1175" s="375" t="str">
        <f t="shared" si="535"/>
        <v/>
      </c>
      <c r="AN1175" s="376" t="str">
        <f>IF(AF1175="","",IF(OR(AH1175="",AH1175="-"),"－",IF(OR(AM1175=8,AM1175=9),"",IF(OR(AJ1175=3,AJ1175=4,AJ1175=5,AJ1175=6),VLOOKUP(AH1175,INDEX((係数_バス貨物_ガソリン,係数_バス貨物_CNG,係数_バス貨物_軽油,係数_バス貨物_メタノール,係数_バス貨物_LPG),MATCH(AL1175,【参考】排出ガスレベル!$AI$4:$AI$671,1),1,AR1175):INDEX((係数_バス貨物_ガソリン,係数_バス貨物_CNG,係数_バス貨物_軽油,係数_バス貨物_メタノール,係数_バス貨物_LPG),MATCH(AL1175+1,【参考】排出ガスレベル!$AI$4:$AI$671,1)-1,5,AR1175),2,FALSE),IF(OR(AJ1175=1,AJ1175=2),VLOOKUP(AH1175,INDEX((係数_乗用_ガソリン,係数_乗用_CNG,係数_乗用_軽油,係数_乗用_メタノール,係数_乗用_LPG),1,1,AR1175):INDEX((係数_乗用_ガソリン,係数_乗用_CNG,係数_乗用_軽油,係数_乗用_メタノール,係数_乗用_LPG),125,5,AR1175),2,FALSE))))))</f>
        <v/>
      </c>
      <c r="AO1175" s="376" t="str">
        <f>IF(T1175="","",IF(OR(AH1175="",AH1175="-"),"－",IF(OR(AM1175=8,AM1175=9),"",IF(OR(AJ1175=3,AJ1175=4,AJ1175=5,AJ1175=6),VLOOKUP(AH1175,INDEX((係数_バス貨物_ガソリン,係数_バス貨物_CNG,係数_バス貨物_軽油,係数_バス貨物_メタノール,係数_バス貨物_LPG),MATCH(AL1175,【参考】排出ガスレベル!$AI$4:$AI$671,1),1,AR1175):INDEX((係数_バス貨物_ガソリン,係数_バス貨物_CNG,係数_バス貨物_軽油,係数_バス貨物_メタノール,係数_バス貨物_LPG),MATCH(AL1175+1,【参考】排出ガスレベル!$AI$4:$AI$671,1)-1,5,AR1175),3,FALSE),IF(OR(AJ1175=1,AJ1175=2),VLOOKUP(AH1175,INDEX((係数_乗用_ガソリン,係数_乗用_CNG,係数_乗用_軽油,係数_乗用_メタノール,係数_乗用_LPG),1,1,AR1175):INDEX((係数_乗用_ガソリン,係数_乗用_CNG,係数_乗用_軽油,係数_乗用_メタノール,係数_乗用_LPG),125,5,AR1175),3,FALSE))))))</f>
        <v/>
      </c>
      <c r="AP1175" s="375" t="str">
        <f t="shared" si="536"/>
        <v/>
      </c>
      <c r="AQ1175" s="444" t="str">
        <f t="shared" si="537"/>
        <v/>
      </c>
      <c r="AR1175" s="375" t="str">
        <f t="shared" si="540"/>
        <v/>
      </c>
      <c r="AS1175" s="377" t="str">
        <f t="shared" si="538"/>
        <v/>
      </c>
      <c r="AT1175" s="378" t="str">
        <f t="shared" si="539"/>
        <v/>
      </c>
      <c r="AX1175" s="625" t="b">
        <f t="shared" si="541"/>
        <v>0</v>
      </c>
      <c r="AY1175" s="7" t="str">
        <f t="shared" si="542"/>
        <v>FALSEFALSEFALSE</v>
      </c>
      <c r="AZ1175" s="626">
        <f t="shared" si="518"/>
        <v>0</v>
      </c>
      <c r="BA1175" s="627" t="str">
        <f t="shared" si="519"/>
        <v/>
      </c>
      <c r="BB1175" s="627">
        <f t="shared" si="520"/>
        <v>0</v>
      </c>
      <c r="BC1175" s="690" t="str">
        <f t="shared" si="521"/>
        <v/>
      </c>
    </row>
    <row r="1176" spans="1:55">
      <c r="A1176" s="381">
        <v>1120</v>
      </c>
      <c r="B1176" s="117"/>
      <c r="C1176" s="288"/>
      <c r="D1176" s="289"/>
      <c r="E1176" s="289"/>
      <c r="F1176" s="290"/>
      <c r="G1176" s="292"/>
      <c r="H1176" s="116"/>
      <c r="I1176" s="292"/>
      <c r="J1176" s="116"/>
      <c r="K1176" s="370" t="str">
        <f t="shared" si="512"/>
        <v/>
      </c>
      <c r="L1176" s="370">
        <f t="shared" si="513"/>
        <v>0</v>
      </c>
      <c r="M1176" s="370">
        <f t="shared" si="514"/>
        <v>0</v>
      </c>
      <c r="N1176" s="371" t="str">
        <f t="shared" si="522"/>
        <v/>
      </c>
      <c r="O1176" s="371" t="str">
        <f t="shared" si="523"/>
        <v/>
      </c>
      <c r="P1176" s="371" t="str">
        <f t="shared" si="524"/>
        <v/>
      </c>
      <c r="Q1176" s="371" t="str">
        <f t="shared" si="525"/>
        <v/>
      </c>
      <c r="R1176" s="371" t="str">
        <f t="shared" si="526"/>
        <v/>
      </c>
      <c r="S1176" s="371" t="str">
        <f t="shared" si="527"/>
        <v/>
      </c>
      <c r="T1176" s="443" t="str">
        <f t="shared" si="515"/>
        <v/>
      </c>
      <c r="U1176" s="539"/>
      <c r="V1176" s="117"/>
      <c r="W1176" s="118"/>
      <c r="X1176" s="119"/>
      <c r="Y1176" s="120"/>
      <c r="Z1176" s="122"/>
      <c r="AA1176" s="121"/>
      <c r="AB1176" s="443" t="str">
        <f t="shared" si="516"/>
        <v/>
      </c>
      <c r="AC1176" s="734" t="str">
        <f t="shared" si="517"/>
        <v/>
      </c>
      <c r="AD1176" s="372"/>
      <c r="AE1176" s="485"/>
      <c r="AF1176" s="373" t="str">
        <f t="shared" si="528"/>
        <v/>
      </c>
      <c r="AG1176" s="373" t="str">
        <f t="shared" si="529"/>
        <v/>
      </c>
      <c r="AH1176" s="374" t="str">
        <f t="shared" si="530"/>
        <v/>
      </c>
      <c r="AI1176" s="375" t="str">
        <f t="shared" si="531"/>
        <v/>
      </c>
      <c r="AJ1176" s="375" t="str">
        <f t="shared" si="532"/>
        <v/>
      </c>
      <c r="AK1176" s="375" t="str">
        <f t="shared" si="533"/>
        <v/>
      </c>
      <c r="AL1176" s="375" t="str">
        <f t="shared" si="534"/>
        <v/>
      </c>
      <c r="AM1176" s="375" t="str">
        <f t="shared" si="535"/>
        <v/>
      </c>
      <c r="AN1176" s="376" t="str">
        <f>IF(AF1176="","",IF(OR(AH1176="",AH1176="-"),"－",IF(OR(AM1176=8,AM1176=9),"",IF(OR(AJ1176=3,AJ1176=4,AJ1176=5,AJ1176=6),VLOOKUP(AH1176,INDEX((係数_バス貨物_ガソリン,係数_バス貨物_CNG,係数_バス貨物_軽油,係数_バス貨物_メタノール,係数_バス貨物_LPG),MATCH(AL1176,【参考】排出ガスレベル!$AI$4:$AI$671,1),1,AR1176):INDEX((係数_バス貨物_ガソリン,係数_バス貨物_CNG,係数_バス貨物_軽油,係数_バス貨物_メタノール,係数_バス貨物_LPG),MATCH(AL1176+1,【参考】排出ガスレベル!$AI$4:$AI$671,1)-1,5,AR1176),2,FALSE),IF(OR(AJ1176=1,AJ1176=2),VLOOKUP(AH1176,INDEX((係数_乗用_ガソリン,係数_乗用_CNG,係数_乗用_軽油,係数_乗用_メタノール,係数_乗用_LPG),1,1,AR1176):INDEX((係数_乗用_ガソリン,係数_乗用_CNG,係数_乗用_軽油,係数_乗用_メタノール,係数_乗用_LPG),125,5,AR1176),2,FALSE))))))</f>
        <v/>
      </c>
      <c r="AO1176" s="376" t="str">
        <f>IF(T1176="","",IF(OR(AH1176="",AH1176="-"),"－",IF(OR(AM1176=8,AM1176=9),"",IF(OR(AJ1176=3,AJ1176=4,AJ1176=5,AJ1176=6),VLOOKUP(AH1176,INDEX((係数_バス貨物_ガソリン,係数_バス貨物_CNG,係数_バス貨物_軽油,係数_バス貨物_メタノール,係数_バス貨物_LPG),MATCH(AL1176,【参考】排出ガスレベル!$AI$4:$AI$671,1),1,AR1176):INDEX((係数_バス貨物_ガソリン,係数_バス貨物_CNG,係数_バス貨物_軽油,係数_バス貨物_メタノール,係数_バス貨物_LPG),MATCH(AL1176+1,【参考】排出ガスレベル!$AI$4:$AI$671,1)-1,5,AR1176),3,FALSE),IF(OR(AJ1176=1,AJ1176=2),VLOOKUP(AH1176,INDEX((係数_乗用_ガソリン,係数_乗用_CNG,係数_乗用_軽油,係数_乗用_メタノール,係数_乗用_LPG),1,1,AR1176):INDEX((係数_乗用_ガソリン,係数_乗用_CNG,係数_乗用_軽油,係数_乗用_メタノール,係数_乗用_LPG),125,5,AR1176),3,FALSE))))))</f>
        <v/>
      </c>
      <c r="AP1176" s="375" t="str">
        <f t="shared" si="536"/>
        <v/>
      </c>
      <c r="AQ1176" s="444" t="str">
        <f t="shared" si="537"/>
        <v/>
      </c>
      <c r="AR1176" s="375" t="str">
        <f t="shared" si="540"/>
        <v/>
      </c>
      <c r="AS1176" s="377" t="str">
        <f t="shared" si="538"/>
        <v/>
      </c>
      <c r="AT1176" s="378" t="str">
        <f t="shared" si="539"/>
        <v/>
      </c>
      <c r="AX1176" s="625" t="b">
        <f t="shared" si="541"/>
        <v>0</v>
      </c>
      <c r="AY1176" s="7" t="str">
        <f t="shared" si="542"/>
        <v>FALSEFALSEFALSE</v>
      </c>
      <c r="AZ1176" s="626">
        <f t="shared" si="518"/>
        <v>0</v>
      </c>
      <c r="BA1176" s="627" t="str">
        <f t="shared" si="519"/>
        <v/>
      </c>
      <c r="BB1176" s="627">
        <f t="shared" si="520"/>
        <v>0</v>
      </c>
      <c r="BC1176" s="690" t="str">
        <f t="shared" si="521"/>
        <v/>
      </c>
    </row>
    <row r="1177" spans="1:55">
      <c r="A1177" s="381">
        <v>1121</v>
      </c>
      <c r="B1177" s="117"/>
      <c r="C1177" s="288"/>
      <c r="D1177" s="289"/>
      <c r="E1177" s="289"/>
      <c r="F1177" s="290"/>
      <c r="G1177" s="292"/>
      <c r="H1177" s="116"/>
      <c r="I1177" s="292"/>
      <c r="J1177" s="116"/>
      <c r="K1177" s="370" t="str">
        <f t="shared" si="512"/>
        <v/>
      </c>
      <c r="L1177" s="370">
        <f t="shared" si="513"/>
        <v>0</v>
      </c>
      <c r="M1177" s="370">
        <f t="shared" si="514"/>
        <v>0</v>
      </c>
      <c r="N1177" s="371" t="str">
        <f t="shared" si="522"/>
        <v/>
      </c>
      <c r="O1177" s="371" t="str">
        <f t="shared" si="523"/>
        <v/>
      </c>
      <c r="P1177" s="371" t="str">
        <f t="shared" si="524"/>
        <v/>
      </c>
      <c r="Q1177" s="371" t="str">
        <f t="shared" si="525"/>
        <v/>
      </c>
      <c r="R1177" s="371" t="str">
        <f t="shared" si="526"/>
        <v/>
      </c>
      <c r="S1177" s="371" t="str">
        <f t="shared" si="527"/>
        <v/>
      </c>
      <c r="T1177" s="443" t="str">
        <f t="shared" si="515"/>
        <v/>
      </c>
      <c r="U1177" s="539"/>
      <c r="V1177" s="117"/>
      <c r="W1177" s="118"/>
      <c r="X1177" s="119"/>
      <c r="Y1177" s="120"/>
      <c r="Z1177" s="122"/>
      <c r="AA1177" s="121"/>
      <c r="AB1177" s="443" t="str">
        <f t="shared" si="516"/>
        <v/>
      </c>
      <c r="AC1177" s="734" t="str">
        <f t="shared" si="517"/>
        <v/>
      </c>
      <c r="AD1177" s="372"/>
      <c r="AE1177" s="485"/>
      <c r="AF1177" s="373" t="str">
        <f t="shared" si="528"/>
        <v/>
      </c>
      <c r="AG1177" s="373" t="str">
        <f t="shared" si="529"/>
        <v/>
      </c>
      <c r="AH1177" s="374" t="str">
        <f t="shared" si="530"/>
        <v/>
      </c>
      <c r="AI1177" s="375" t="str">
        <f t="shared" si="531"/>
        <v/>
      </c>
      <c r="AJ1177" s="375" t="str">
        <f t="shared" si="532"/>
        <v/>
      </c>
      <c r="AK1177" s="375" t="str">
        <f t="shared" si="533"/>
        <v/>
      </c>
      <c r="AL1177" s="375" t="str">
        <f t="shared" si="534"/>
        <v/>
      </c>
      <c r="AM1177" s="375" t="str">
        <f t="shared" si="535"/>
        <v/>
      </c>
      <c r="AN1177" s="376" t="str">
        <f>IF(AF1177="","",IF(OR(AH1177="",AH1177="-"),"－",IF(OR(AM1177=8,AM1177=9),"",IF(OR(AJ1177=3,AJ1177=4,AJ1177=5,AJ1177=6),VLOOKUP(AH1177,INDEX((係数_バス貨物_ガソリン,係数_バス貨物_CNG,係数_バス貨物_軽油,係数_バス貨物_メタノール,係数_バス貨物_LPG),MATCH(AL1177,【参考】排出ガスレベル!$AI$4:$AI$671,1),1,AR1177):INDEX((係数_バス貨物_ガソリン,係数_バス貨物_CNG,係数_バス貨物_軽油,係数_バス貨物_メタノール,係数_バス貨物_LPG),MATCH(AL1177+1,【参考】排出ガスレベル!$AI$4:$AI$671,1)-1,5,AR1177),2,FALSE),IF(OR(AJ1177=1,AJ1177=2),VLOOKUP(AH1177,INDEX((係数_乗用_ガソリン,係数_乗用_CNG,係数_乗用_軽油,係数_乗用_メタノール,係数_乗用_LPG),1,1,AR1177):INDEX((係数_乗用_ガソリン,係数_乗用_CNG,係数_乗用_軽油,係数_乗用_メタノール,係数_乗用_LPG),125,5,AR1177),2,FALSE))))))</f>
        <v/>
      </c>
      <c r="AO1177" s="376" t="str">
        <f>IF(T1177="","",IF(OR(AH1177="",AH1177="-"),"－",IF(OR(AM1177=8,AM1177=9),"",IF(OR(AJ1177=3,AJ1177=4,AJ1177=5,AJ1177=6),VLOOKUP(AH1177,INDEX((係数_バス貨物_ガソリン,係数_バス貨物_CNG,係数_バス貨物_軽油,係数_バス貨物_メタノール,係数_バス貨物_LPG),MATCH(AL1177,【参考】排出ガスレベル!$AI$4:$AI$671,1),1,AR1177):INDEX((係数_バス貨物_ガソリン,係数_バス貨物_CNG,係数_バス貨物_軽油,係数_バス貨物_メタノール,係数_バス貨物_LPG),MATCH(AL1177+1,【参考】排出ガスレベル!$AI$4:$AI$671,1)-1,5,AR1177),3,FALSE),IF(OR(AJ1177=1,AJ1177=2),VLOOKUP(AH1177,INDEX((係数_乗用_ガソリン,係数_乗用_CNG,係数_乗用_軽油,係数_乗用_メタノール,係数_乗用_LPG),1,1,AR1177):INDEX((係数_乗用_ガソリン,係数_乗用_CNG,係数_乗用_軽油,係数_乗用_メタノール,係数_乗用_LPG),125,5,AR1177),3,FALSE))))))</f>
        <v/>
      </c>
      <c r="AP1177" s="375" t="str">
        <f t="shared" si="536"/>
        <v/>
      </c>
      <c r="AQ1177" s="444" t="str">
        <f t="shared" si="537"/>
        <v/>
      </c>
      <c r="AR1177" s="375" t="str">
        <f t="shared" si="540"/>
        <v/>
      </c>
      <c r="AS1177" s="377" t="str">
        <f t="shared" si="538"/>
        <v/>
      </c>
      <c r="AT1177" s="378" t="str">
        <f t="shared" si="539"/>
        <v/>
      </c>
      <c r="AX1177" s="625" t="b">
        <f t="shared" si="541"/>
        <v>0</v>
      </c>
      <c r="AY1177" s="7" t="str">
        <f t="shared" si="542"/>
        <v>FALSEFALSEFALSE</v>
      </c>
      <c r="AZ1177" s="626">
        <f t="shared" si="518"/>
        <v>0</v>
      </c>
      <c r="BA1177" s="627" t="str">
        <f t="shared" si="519"/>
        <v/>
      </c>
      <c r="BB1177" s="627">
        <f t="shared" si="520"/>
        <v>0</v>
      </c>
      <c r="BC1177" s="690" t="str">
        <f t="shared" si="521"/>
        <v/>
      </c>
    </row>
    <row r="1178" spans="1:55">
      <c r="A1178" s="381">
        <v>1122</v>
      </c>
      <c r="B1178" s="117"/>
      <c r="C1178" s="288"/>
      <c r="D1178" s="289"/>
      <c r="E1178" s="289"/>
      <c r="F1178" s="290"/>
      <c r="G1178" s="292"/>
      <c r="H1178" s="116"/>
      <c r="I1178" s="292"/>
      <c r="J1178" s="116"/>
      <c r="K1178" s="370" t="str">
        <f t="shared" si="512"/>
        <v/>
      </c>
      <c r="L1178" s="370">
        <f t="shared" si="513"/>
        <v>0</v>
      </c>
      <c r="M1178" s="370">
        <f t="shared" si="514"/>
        <v>0</v>
      </c>
      <c r="N1178" s="371" t="str">
        <f t="shared" si="522"/>
        <v/>
      </c>
      <c r="O1178" s="371" t="str">
        <f t="shared" si="523"/>
        <v/>
      </c>
      <c r="P1178" s="371" t="str">
        <f t="shared" si="524"/>
        <v/>
      </c>
      <c r="Q1178" s="371" t="str">
        <f t="shared" si="525"/>
        <v/>
      </c>
      <c r="R1178" s="371" t="str">
        <f t="shared" si="526"/>
        <v/>
      </c>
      <c r="S1178" s="371" t="str">
        <f t="shared" si="527"/>
        <v/>
      </c>
      <c r="T1178" s="443" t="str">
        <f t="shared" si="515"/>
        <v/>
      </c>
      <c r="U1178" s="539"/>
      <c r="V1178" s="117"/>
      <c r="W1178" s="118"/>
      <c r="X1178" s="119"/>
      <c r="Y1178" s="120"/>
      <c r="Z1178" s="122"/>
      <c r="AA1178" s="121"/>
      <c r="AB1178" s="443" t="str">
        <f t="shared" si="516"/>
        <v/>
      </c>
      <c r="AC1178" s="734" t="str">
        <f t="shared" si="517"/>
        <v/>
      </c>
      <c r="AD1178" s="372"/>
      <c r="AE1178" s="485"/>
      <c r="AF1178" s="373" t="str">
        <f t="shared" si="528"/>
        <v/>
      </c>
      <c r="AG1178" s="373" t="str">
        <f t="shared" si="529"/>
        <v/>
      </c>
      <c r="AH1178" s="374" t="str">
        <f t="shared" si="530"/>
        <v/>
      </c>
      <c r="AI1178" s="375" t="str">
        <f t="shared" si="531"/>
        <v/>
      </c>
      <c r="AJ1178" s="375" t="str">
        <f t="shared" si="532"/>
        <v/>
      </c>
      <c r="AK1178" s="375" t="str">
        <f t="shared" si="533"/>
        <v/>
      </c>
      <c r="AL1178" s="375" t="str">
        <f t="shared" si="534"/>
        <v/>
      </c>
      <c r="AM1178" s="375" t="str">
        <f t="shared" si="535"/>
        <v/>
      </c>
      <c r="AN1178" s="376" t="str">
        <f>IF(AF1178="","",IF(OR(AH1178="",AH1178="-"),"－",IF(OR(AM1178=8,AM1178=9),"",IF(OR(AJ1178=3,AJ1178=4,AJ1178=5,AJ1178=6),VLOOKUP(AH1178,INDEX((係数_バス貨物_ガソリン,係数_バス貨物_CNG,係数_バス貨物_軽油,係数_バス貨物_メタノール,係数_バス貨物_LPG),MATCH(AL1178,【参考】排出ガスレベル!$AI$4:$AI$671,1),1,AR1178):INDEX((係数_バス貨物_ガソリン,係数_バス貨物_CNG,係数_バス貨物_軽油,係数_バス貨物_メタノール,係数_バス貨物_LPG),MATCH(AL1178+1,【参考】排出ガスレベル!$AI$4:$AI$671,1)-1,5,AR1178),2,FALSE),IF(OR(AJ1178=1,AJ1178=2),VLOOKUP(AH1178,INDEX((係数_乗用_ガソリン,係数_乗用_CNG,係数_乗用_軽油,係数_乗用_メタノール,係数_乗用_LPG),1,1,AR1178):INDEX((係数_乗用_ガソリン,係数_乗用_CNG,係数_乗用_軽油,係数_乗用_メタノール,係数_乗用_LPG),125,5,AR1178),2,FALSE))))))</f>
        <v/>
      </c>
      <c r="AO1178" s="376" t="str">
        <f>IF(T1178="","",IF(OR(AH1178="",AH1178="-"),"－",IF(OR(AM1178=8,AM1178=9),"",IF(OR(AJ1178=3,AJ1178=4,AJ1178=5,AJ1178=6),VLOOKUP(AH1178,INDEX((係数_バス貨物_ガソリン,係数_バス貨物_CNG,係数_バス貨物_軽油,係数_バス貨物_メタノール,係数_バス貨物_LPG),MATCH(AL1178,【参考】排出ガスレベル!$AI$4:$AI$671,1),1,AR1178):INDEX((係数_バス貨物_ガソリン,係数_バス貨物_CNG,係数_バス貨物_軽油,係数_バス貨物_メタノール,係数_バス貨物_LPG),MATCH(AL1178+1,【参考】排出ガスレベル!$AI$4:$AI$671,1)-1,5,AR1178),3,FALSE),IF(OR(AJ1178=1,AJ1178=2),VLOOKUP(AH1178,INDEX((係数_乗用_ガソリン,係数_乗用_CNG,係数_乗用_軽油,係数_乗用_メタノール,係数_乗用_LPG),1,1,AR1178):INDEX((係数_乗用_ガソリン,係数_乗用_CNG,係数_乗用_軽油,係数_乗用_メタノール,係数_乗用_LPG),125,5,AR1178),3,FALSE))))))</f>
        <v/>
      </c>
      <c r="AP1178" s="375" t="str">
        <f t="shared" si="536"/>
        <v/>
      </c>
      <c r="AQ1178" s="444" t="str">
        <f t="shared" si="537"/>
        <v/>
      </c>
      <c r="AR1178" s="375" t="str">
        <f t="shared" si="540"/>
        <v/>
      </c>
      <c r="AS1178" s="377" t="str">
        <f t="shared" si="538"/>
        <v/>
      </c>
      <c r="AT1178" s="378" t="str">
        <f t="shared" si="539"/>
        <v/>
      </c>
      <c r="AX1178" s="625" t="b">
        <f t="shared" si="541"/>
        <v>0</v>
      </c>
      <c r="AY1178" s="7" t="str">
        <f t="shared" si="542"/>
        <v>FALSEFALSEFALSE</v>
      </c>
      <c r="AZ1178" s="626">
        <f t="shared" si="518"/>
        <v>0</v>
      </c>
      <c r="BA1178" s="627" t="str">
        <f t="shared" si="519"/>
        <v/>
      </c>
      <c r="BB1178" s="627">
        <f t="shared" si="520"/>
        <v>0</v>
      </c>
      <c r="BC1178" s="690" t="str">
        <f t="shared" si="521"/>
        <v/>
      </c>
    </row>
    <row r="1179" spans="1:55">
      <c r="A1179" s="381">
        <v>1123</v>
      </c>
      <c r="B1179" s="117"/>
      <c r="C1179" s="288"/>
      <c r="D1179" s="289"/>
      <c r="E1179" s="289"/>
      <c r="F1179" s="290"/>
      <c r="G1179" s="292"/>
      <c r="H1179" s="116"/>
      <c r="I1179" s="292"/>
      <c r="J1179" s="116"/>
      <c r="K1179" s="370" t="str">
        <f t="shared" si="512"/>
        <v/>
      </c>
      <c r="L1179" s="370">
        <f t="shared" si="513"/>
        <v>0</v>
      </c>
      <c r="M1179" s="370">
        <f t="shared" si="514"/>
        <v>0</v>
      </c>
      <c r="N1179" s="371" t="str">
        <f t="shared" si="522"/>
        <v/>
      </c>
      <c r="O1179" s="371" t="str">
        <f t="shared" si="523"/>
        <v/>
      </c>
      <c r="P1179" s="371" t="str">
        <f t="shared" si="524"/>
        <v/>
      </c>
      <c r="Q1179" s="371" t="str">
        <f t="shared" si="525"/>
        <v/>
      </c>
      <c r="R1179" s="371" t="str">
        <f t="shared" si="526"/>
        <v/>
      </c>
      <c r="S1179" s="371" t="str">
        <f t="shared" si="527"/>
        <v/>
      </c>
      <c r="T1179" s="443" t="str">
        <f t="shared" si="515"/>
        <v/>
      </c>
      <c r="U1179" s="539"/>
      <c r="V1179" s="117"/>
      <c r="W1179" s="118"/>
      <c r="X1179" s="119"/>
      <c r="Y1179" s="120"/>
      <c r="Z1179" s="122"/>
      <c r="AA1179" s="121"/>
      <c r="AB1179" s="443" t="str">
        <f t="shared" si="516"/>
        <v/>
      </c>
      <c r="AC1179" s="734" t="str">
        <f t="shared" si="517"/>
        <v/>
      </c>
      <c r="AD1179" s="372"/>
      <c r="AE1179" s="485"/>
      <c r="AF1179" s="373" t="str">
        <f t="shared" si="528"/>
        <v/>
      </c>
      <c r="AG1179" s="373" t="str">
        <f t="shared" si="529"/>
        <v/>
      </c>
      <c r="AH1179" s="374" t="str">
        <f t="shared" si="530"/>
        <v/>
      </c>
      <c r="AI1179" s="375" t="str">
        <f t="shared" si="531"/>
        <v/>
      </c>
      <c r="AJ1179" s="375" t="str">
        <f t="shared" si="532"/>
        <v/>
      </c>
      <c r="AK1179" s="375" t="str">
        <f t="shared" si="533"/>
        <v/>
      </c>
      <c r="AL1179" s="375" t="str">
        <f t="shared" si="534"/>
        <v/>
      </c>
      <c r="AM1179" s="375" t="str">
        <f t="shared" si="535"/>
        <v/>
      </c>
      <c r="AN1179" s="376" t="str">
        <f>IF(AF1179="","",IF(OR(AH1179="",AH1179="-"),"－",IF(OR(AM1179=8,AM1179=9),"",IF(OR(AJ1179=3,AJ1179=4,AJ1179=5,AJ1179=6),VLOOKUP(AH1179,INDEX((係数_バス貨物_ガソリン,係数_バス貨物_CNG,係数_バス貨物_軽油,係数_バス貨物_メタノール,係数_バス貨物_LPG),MATCH(AL1179,【参考】排出ガスレベル!$AI$4:$AI$671,1),1,AR1179):INDEX((係数_バス貨物_ガソリン,係数_バス貨物_CNG,係数_バス貨物_軽油,係数_バス貨物_メタノール,係数_バス貨物_LPG),MATCH(AL1179+1,【参考】排出ガスレベル!$AI$4:$AI$671,1)-1,5,AR1179),2,FALSE),IF(OR(AJ1179=1,AJ1179=2),VLOOKUP(AH1179,INDEX((係数_乗用_ガソリン,係数_乗用_CNG,係数_乗用_軽油,係数_乗用_メタノール,係数_乗用_LPG),1,1,AR1179):INDEX((係数_乗用_ガソリン,係数_乗用_CNG,係数_乗用_軽油,係数_乗用_メタノール,係数_乗用_LPG),125,5,AR1179),2,FALSE))))))</f>
        <v/>
      </c>
      <c r="AO1179" s="376" t="str">
        <f>IF(T1179="","",IF(OR(AH1179="",AH1179="-"),"－",IF(OR(AM1179=8,AM1179=9),"",IF(OR(AJ1179=3,AJ1179=4,AJ1179=5,AJ1179=6),VLOOKUP(AH1179,INDEX((係数_バス貨物_ガソリン,係数_バス貨物_CNG,係数_バス貨物_軽油,係数_バス貨物_メタノール,係数_バス貨物_LPG),MATCH(AL1179,【参考】排出ガスレベル!$AI$4:$AI$671,1),1,AR1179):INDEX((係数_バス貨物_ガソリン,係数_バス貨物_CNG,係数_バス貨物_軽油,係数_バス貨物_メタノール,係数_バス貨物_LPG),MATCH(AL1179+1,【参考】排出ガスレベル!$AI$4:$AI$671,1)-1,5,AR1179),3,FALSE),IF(OR(AJ1179=1,AJ1179=2),VLOOKUP(AH1179,INDEX((係数_乗用_ガソリン,係数_乗用_CNG,係数_乗用_軽油,係数_乗用_メタノール,係数_乗用_LPG),1,1,AR1179):INDEX((係数_乗用_ガソリン,係数_乗用_CNG,係数_乗用_軽油,係数_乗用_メタノール,係数_乗用_LPG),125,5,AR1179),3,FALSE))))))</f>
        <v/>
      </c>
      <c r="AP1179" s="375" t="str">
        <f t="shared" si="536"/>
        <v/>
      </c>
      <c r="AQ1179" s="444" t="str">
        <f t="shared" si="537"/>
        <v/>
      </c>
      <c r="AR1179" s="375" t="str">
        <f t="shared" si="540"/>
        <v/>
      </c>
      <c r="AS1179" s="377" t="str">
        <f t="shared" si="538"/>
        <v/>
      </c>
      <c r="AT1179" s="378" t="str">
        <f t="shared" si="539"/>
        <v/>
      </c>
      <c r="AX1179" s="625" t="b">
        <f t="shared" si="541"/>
        <v>0</v>
      </c>
      <c r="AY1179" s="7" t="str">
        <f t="shared" si="542"/>
        <v>FALSEFALSEFALSE</v>
      </c>
      <c r="AZ1179" s="626">
        <f t="shared" si="518"/>
        <v>0</v>
      </c>
      <c r="BA1179" s="627" t="str">
        <f t="shared" si="519"/>
        <v/>
      </c>
      <c r="BB1179" s="627">
        <f t="shared" si="520"/>
        <v>0</v>
      </c>
      <c r="BC1179" s="690" t="str">
        <f t="shared" si="521"/>
        <v/>
      </c>
    </row>
    <row r="1180" spans="1:55">
      <c r="A1180" s="381">
        <v>1124</v>
      </c>
      <c r="B1180" s="117"/>
      <c r="C1180" s="288"/>
      <c r="D1180" s="289"/>
      <c r="E1180" s="289"/>
      <c r="F1180" s="290"/>
      <c r="G1180" s="292"/>
      <c r="H1180" s="116"/>
      <c r="I1180" s="292"/>
      <c r="J1180" s="116"/>
      <c r="K1180" s="370" t="str">
        <f t="shared" si="512"/>
        <v/>
      </c>
      <c r="L1180" s="370">
        <f t="shared" si="513"/>
        <v>0</v>
      </c>
      <c r="M1180" s="370">
        <f t="shared" si="514"/>
        <v>0</v>
      </c>
      <c r="N1180" s="371" t="str">
        <f t="shared" si="522"/>
        <v/>
      </c>
      <c r="O1180" s="371" t="str">
        <f t="shared" si="523"/>
        <v/>
      </c>
      <c r="P1180" s="371" t="str">
        <f t="shared" si="524"/>
        <v/>
      </c>
      <c r="Q1180" s="371" t="str">
        <f t="shared" si="525"/>
        <v/>
      </c>
      <c r="R1180" s="371" t="str">
        <f t="shared" si="526"/>
        <v/>
      </c>
      <c r="S1180" s="371" t="str">
        <f t="shared" si="527"/>
        <v/>
      </c>
      <c r="T1180" s="443" t="str">
        <f t="shared" si="515"/>
        <v/>
      </c>
      <c r="U1180" s="539"/>
      <c r="V1180" s="117"/>
      <c r="W1180" s="118"/>
      <c r="X1180" s="119"/>
      <c r="Y1180" s="120"/>
      <c r="Z1180" s="122"/>
      <c r="AA1180" s="121"/>
      <c r="AB1180" s="443" t="str">
        <f t="shared" si="516"/>
        <v/>
      </c>
      <c r="AC1180" s="734" t="str">
        <f t="shared" si="517"/>
        <v/>
      </c>
      <c r="AD1180" s="372"/>
      <c r="AE1180" s="485"/>
      <c r="AF1180" s="373" t="str">
        <f t="shared" si="528"/>
        <v/>
      </c>
      <c r="AG1180" s="373" t="str">
        <f t="shared" si="529"/>
        <v/>
      </c>
      <c r="AH1180" s="374" t="str">
        <f t="shared" si="530"/>
        <v/>
      </c>
      <c r="AI1180" s="375" t="str">
        <f t="shared" si="531"/>
        <v/>
      </c>
      <c r="AJ1180" s="375" t="str">
        <f t="shared" si="532"/>
        <v/>
      </c>
      <c r="AK1180" s="375" t="str">
        <f t="shared" si="533"/>
        <v/>
      </c>
      <c r="AL1180" s="375" t="str">
        <f t="shared" si="534"/>
        <v/>
      </c>
      <c r="AM1180" s="375" t="str">
        <f t="shared" si="535"/>
        <v/>
      </c>
      <c r="AN1180" s="376" t="str">
        <f>IF(AF1180="","",IF(OR(AH1180="",AH1180="-"),"－",IF(OR(AM1180=8,AM1180=9),"",IF(OR(AJ1180=3,AJ1180=4,AJ1180=5,AJ1180=6),VLOOKUP(AH1180,INDEX((係数_バス貨物_ガソリン,係数_バス貨物_CNG,係数_バス貨物_軽油,係数_バス貨物_メタノール,係数_バス貨物_LPG),MATCH(AL1180,【参考】排出ガスレベル!$AI$4:$AI$671,1),1,AR1180):INDEX((係数_バス貨物_ガソリン,係数_バス貨物_CNG,係数_バス貨物_軽油,係数_バス貨物_メタノール,係数_バス貨物_LPG),MATCH(AL1180+1,【参考】排出ガスレベル!$AI$4:$AI$671,1)-1,5,AR1180),2,FALSE),IF(OR(AJ1180=1,AJ1180=2),VLOOKUP(AH1180,INDEX((係数_乗用_ガソリン,係数_乗用_CNG,係数_乗用_軽油,係数_乗用_メタノール,係数_乗用_LPG),1,1,AR1180):INDEX((係数_乗用_ガソリン,係数_乗用_CNG,係数_乗用_軽油,係数_乗用_メタノール,係数_乗用_LPG),125,5,AR1180),2,FALSE))))))</f>
        <v/>
      </c>
      <c r="AO1180" s="376" t="str">
        <f>IF(T1180="","",IF(OR(AH1180="",AH1180="-"),"－",IF(OR(AM1180=8,AM1180=9),"",IF(OR(AJ1180=3,AJ1180=4,AJ1180=5,AJ1180=6),VLOOKUP(AH1180,INDEX((係数_バス貨物_ガソリン,係数_バス貨物_CNG,係数_バス貨物_軽油,係数_バス貨物_メタノール,係数_バス貨物_LPG),MATCH(AL1180,【参考】排出ガスレベル!$AI$4:$AI$671,1),1,AR1180):INDEX((係数_バス貨物_ガソリン,係数_バス貨物_CNG,係数_バス貨物_軽油,係数_バス貨物_メタノール,係数_バス貨物_LPG),MATCH(AL1180+1,【参考】排出ガスレベル!$AI$4:$AI$671,1)-1,5,AR1180),3,FALSE),IF(OR(AJ1180=1,AJ1180=2),VLOOKUP(AH1180,INDEX((係数_乗用_ガソリン,係数_乗用_CNG,係数_乗用_軽油,係数_乗用_メタノール,係数_乗用_LPG),1,1,AR1180):INDEX((係数_乗用_ガソリン,係数_乗用_CNG,係数_乗用_軽油,係数_乗用_メタノール,係数_乗用_LPG),125,5,AR1180),3,FALSE))))))</f>
        <v/>
      </c>
      <c r="AP1180" s="375" t="str">
        <f t="shared" si="536"/>
        <v/>
      </c>
      <c r="AQ1180" s="444" t="str">
        <f t="shared" si="537"/>
        <v/>
      </c>
      <c r="AR1180" s="375" t="str">
        <f t="shared" si="540"/>
        <v/>
      </c>
      <c r="AS1180" s="377" t="str">
        <f t="shared" si="538"/>
        <v/>
      </c>
      <c r="AT1180" s="378" t="str">
        <f t="shared" si="539"/>
        <v/>
      </c>
      <c r="AX1180" s="625" t="b">
        <f t="shared" si="541"/>
        <v>0</v>
      </c>
      <c r="AY1180" s="7" t="str">
        <f t="shared" si="542"/>
        <v>FALSEFALSEFALSE</v>
      </c>
      <c r="AZ1180" s="626">
        <f t="shared" si="518"/>
        <v>0</v>
      </c>
      <c r="BA1180" s="627" t="str">
        <f t="shared" si="519"/>
        <v/>
      </c>
      <c r="BB1180" s="627">
        <f t="shared" si="520"/>
        <v>0</v>
      </c>
      <c r="BC1180" s="690" t="str">
        <f t="shared" si="521"/>
        <v/>
      </c>
    </row>
    <row r="1181" spans="1:55">
      <c r="A1181" s="381">
        <v>1125</v>
      </c>
      <c r="B1181" s="117"/>
      <c r="C1181" s="288"/>
      <c r="D1181" s="289"/>
      <c r="E1181" s="289"/>
      <c r="F1181" s="290"/>
      <c r="G1181" s="292"/>
      <c r="H1181" s="116"/>
      <c r="I1181" s="292"/>
      <c r="J1181" s="116"/>
      <c r="K1181" s="370" t="str">
        <f t="shared" si="512"/>
        <v/>
      </c>
      <c r="L1181" s="370">
        <f t="shared" si="513"/>
        <v>0</v>
      </c>
      <c r="M1181" s="370">
        <f t="shared" si="514"/>
        <v>0</v>
      </c>
      <c r="N1181" s="371" t="str">
        <f t="shared" si="522"/>
        <v/>
      </c>
      <c r="O1181" s="371" t="str">
        <f t="shared" si="523"/>
        <v/>
      </c>
      <c r="P1181" s="371" t="str">
        <f t="shared" si="524"/>
        <v/>
      </c>
      <c r="Q1181" s="371" t="str">
        <f t="shared" si="525"/>
        <v/>
      </c>
      <c r="R1181" s="371" t="str">
        <f t="shared" si="526"/>
        <v/>
      </c>
      <c r="S1181" s="371" t="str">
        <f t="shared" si="527"/>
        <v/>
      </c>
      <c r="T1181" s="443" t="str">
        <f t="shared" si="515"/>
        <v/>
      </c>
      <c r="U1181" s="539"/>
      <c r="V1181" s="117"/>
      <c r="W1181" s="118"/>
      <c r="X1181" s="119"/>
      <c r="Y1181" s="120"/>
      <c r="Z1181" s="122"/>
      <c r="AA1181" s="121"/>
      <c r="AB1181" s="443" t="str">
        <f t="shared" si="516"/>
        <v/>
      </c>
      <c r="AC1181" s="734" t="str">
        <f t="shared" si="517"/>
        <v/>
      </c>
      <c r="AD1181" s="372"/>
      <c r="AE1181" s="485"/>
      <c r="AF1181" s="373" t="str">
        <f t="shared" si="528"/>
        <v/>
      </c>
      <c r="AG1181" s="373" t="str">
        <f t="shared" si="529"/>
        <v/>
      </c>
      <c r="AH1181" s="374" t="str">
        <f t="shared" si="530"/>
        <v/>
      </c>
      <c r="AI1181" s="375" t="str">
        <f t="shared" si="531"/>
        <v/>
      </c>
      <c r="AJ1181" s="375" t="str">
        <f t="shared" si="532"/>
        <v/>
      </c>
      <c r="AK1181" s="375" t="str">
        <f t="shared" si="533"/>
        <v/>
      </c>
      <c r="AL1181" s="375" t="str">
        <f t="shared" si="534"/>
        <v/>
      </c>
      <c r="AM1181" s="375" t="str">
        <f t="shared" si="535"/>
        <v/>
      </c>
      <c r="AN1181" s="376" t="str">
        <f>IF(AF1181="","",IF(OR(AH1181="",AH1181="-"),"－",IF(OR(AM1181=8,AM1181=9),"",IF(OR(AJ1181=3,AJ1181=4,AJ1181=5,AJ1181=6),VLOOKUP(AH1181,INDEX((係数_バス貨物_ガソリン,係数_バス貨物_CNG,係数_バス貨物_軽油,係数_バス貨物_メタノール,係数_バス貨物_LPG),MATCH(AL1181,【参考】排出ガスレベル!$AI$4:$AI$671,1),1,AR1181):INDEX((係数_バス貨物_ガソリン,係数_バス貨物_CNG,係数_バス貨物_軽油,係数_バス貨物_メタノール,係数_バス貨物_LPG),MATCH(AL1181+1,【参考】排出ガスレベル!$AI$4:$AI$671,1)-1,5,AR1181),2,FALSE),IF(OR(AJ1181=1,AJ1181=2),VLOOKUP(AH1181,INDEX((係数_乗用_ガソリン,係数_乗用_CNG,係数_乗用_軽油,係数_乗用_メタノール,係数_乗用_LPG),1,1,AR1181):INDEX((係数_乗用_ガソリン,係数_乗用_CNG,係数_乗用_軽油,係数_乗用_メタノール,係数_乗用_LPG),125,5,AR1181),2,FALSE))))))</f>
        <v/>
      </c>
      <c r="AO1181" s="376" t="str">
        <f>IF(T1181="","",IF(OR(AH1181="",AH1181="-"),"－",IF(OR(AM1181=8,AM1181=9),"",IF(OR(AJ1181=3,AJ1181=4,AJ1181=5,AJ1181=6),VLOOKUP(AH1181,INDEX((係数_バス貨物_ガソリン,係数_バス貨物_CNG,係数_バス貨物_軽油,係数_バス貨物_メタノール,係数_バス貨物_LPG),MATCH(AL1181,【参考】排出ガスレベル!$AI$4:$AI$671,1),1,AR1181):INDEX((係数_バス貨物_ガソリン,係数_バス貨物_CNG,係数_バス貨物_軽油,係数_バス貨物_メタノール,係数_バス貨物_LPG),MATCH(AL1181+1,【参考】排出ガスレベル!$AI$4:$AI$671,1)-1,5,AR1181),3,FALSE),IF(OR(AJ1181=1,AJ1181=2),VLOOKUP(AH1181,INDEX((係数_乗用_ガソリン,係数_乗用_CNG,係数_乗用_軽油,係数_乗用_メタノール,係数_乗用_LPG),1,1,AR1181):INDEX((係数_乗用_ガソリン,係数_乗用_CNG,係数_乗用_軽油,係数_乗用_メタノール,係数_乗用_LPG),125,5,AR1181),3,FALSE))))))</f>
        <v/>
      </c>
      <c r="AP1181" s="375" t="str">
        <f t="shared" si="536"/>
        <v/>
      </c>
      <c r="AQ1181" s="444" t="str">
        <f t="shared" si="537"/>
        <v/>
      </c>
      <c r="AR1181" s="375" t="str">
        <f t="shared" si="540"/>
        <v/>
      </c>
      <c r="AS1181" s="377" t="str">
        <f t="shared" si="538"/>
        <v/>
      </c>
      <c r="AT1181" s="378" t="str">
        <f t="shared" si="539"/>
        <v/>
      </c>
      <c r="AX1181" s="625" t="b">
        <f t="shared" si="541"/>
        <v>0</v>
      </c>
      <c r="AY1181" s="7" t="str">
        <f t="shared" si="542"/>
        <v>FALSEFALSEFALSE</v>
      </c>
      <c r="AZ1181" s="626">
        <f t="shared" si="518"/>
        <v>0</v>
      </c>
      <c r="BA1181" s="627" t="str">
        <f t="shared" si="519"/>
        <v/>
      </c>
      <c r="BB1181" s="627">
        <f t="shared" si="520"/>
        <v>0</v>
      </c>
      <c r="BC1181" s="690" t="str">
        <f t="shared" si="521"/>
        <v/>
      </c>
    </row>
    <row r="1182" spans="1:55">
      <c r="A1182" s="381">
        <v>1126</v>
      </c>
      <c r="B1182" s="117"/>
      <c r="C1182" s="288"/>
      <c r="D1182" s="289"/>
      <c r="E1182" s="289"/>
      <c r="F1182" s="290"/>
      <c r="G1182" s="292"/>
      <c r="H1182" s="116"/>
      <c r="I1182" s="292"/>
      <c r="J1182" s="116"/>
      <c r="K1182" s="370" t="str">
        <f t="shared" si="512"/>
        <v/>
      </c>
      <c r="L1182" s="370">
        <f t="shared" si="513"/>
        <v>0</v>
      </c>
      <c r="M1182" s="370">
        <f t="shared" si="514"/>
        <v>0</v>
      </c>
      <c r="N1182" s="371" t="str">
        <f t="shared" si="522"/>
        <v/>
      </c>
      <c r="O1182" s="371" t="str">
        <f t="shared" si="523"/>
        <v/>
      </c>
      <c r="P1182" s="371" t="str">
        <f t="shared" si="524"/>
        <v/>
      </c>
      <c r="Q1182" s="371" t="str">
        <f t="shared" si="525"/>
        <v/>
      </c>
      <c r="R1182" s="371" t="str">
        <f t="shared" si="526"/>
        <v/>
      </c>
      <c r="S1182" s="371" t="str">
        <f t="shared" si="527"/>
        <v/>
      </c>
      <c r="T1182" s="443" t="str">
        <f t="shared" si="515"/>
        <v/>
      </c>
      <c r="U1182" s="539"/>
      <c r="V1182" s="117"/>
      <c r="W1182" s="118"/>
      <c r="X1182" s="119"/>
      <c r="Y1182" s="120"/>
      <c r="Z1182" s="122"/>
      <c r="AA1182" s="121"/>
      <c r="AB1182" s="443" t="str">
        <f t="shared" si="516"/>
        <v/>
      </c>
      <c r="AC1182" s="734" t="str">
        <f t="shared" si="517"/>
        <v/>
      </c>
      <c r="AD1182" s="372"/>
      <c r="AE1182" s="485"/>
      <c r="AF1182" s="373" t="str">
        <f t="shared" si="528"/>
        <v/>
      </c>
      <c r="AG1182" s="373" t="str">
        <f t="shared" si="529"/>
        <v/>
      </c>
      <c r="AH1182" s="374" t="str">
        <f t="shared" si="530"/>
        <v/>
      </c>
      <c r="AI1182" s="375" t="str">
        <f t="shared" si="531"/>
        <v/>
      </c>
      <c r="AJ1182" s="375" t="str">
        <f t="shared" si="532"/>
        <v/>
      </c>
      <c r="AK1182" s="375" t="str">
        <f t="shared" si="533"/>
        <v/>
      </c>
      <c r="AL1182" s="375" t="str">
        <f t="shared" si="534"/>
        <v/>
      </c>
      <c r="AM1182" s="375" t="str">
        <f t="shared" si="535"/>
        <v/>
      </c>
      <c r="AN1182" s="376" t="str">
        <f>IF(AF1182="","",IF(OR(AH1182="",AH1182="-"),"－",IF(OR(AM1182=8,AM1182=9),"",IF(OR(AJ1182=3,AJ1182=4,AJ1182=5,AJ1182=6),VLOOKUP(AH1182,INDEX((係数_バス貨物_ガソリン,係数_バス貨物_CNG,係数_バス貨物_軽油,係数_バス貨物_メタノール,係数_バス貨物_LPG),MATCH(AL1182,【参考】排出ガスレベル!$AI$4:$AI$671,1),1,AR1182):INDEX((係数_バス貨物_ガソリン,係数_バス貨物_CNG,係数_バス貨物_軽油,係数_バス貨物_メタノール,係数_バス貨物_LPG),MATCH(AL1182+1,【参考】排出ガスレベル!$AI$4:$AI$671,1)-1,5,AR1182),2,FALSE),IF(OR(AJ1182=1,AJ1182=2),VLOOKUP(AH1182,INDEX((係数_乗用_ガソリン,係数_乗用_CNG,係数_乗用_軽油,係数_乗用_メタノール,係数_乗用_LPG),1,1,AR1182):INDEX((係数_乗用_ガソリン,係数_乗用_CNG,係数_乗用_軽油,係数_乗用_メタノール,係数_乗用_LPG),125,5,AR1182),2,FALSE))))))</f>
        <v/>
      </c>
      <c r="AO1182" s="376" t="str">
        <f>IF(T1182="","",IF(OR(AH1182="",AH1182="-"),"－",IF(OR(AM1182=8,AM1182=9),"",IF(OR(AJ1182=3,AJ1182=4,AJ1182=5,AJ1182=6),VLOOKUP(AH1182,INDEX((係数_バス貨物_ガソリン,係数_バス貨物_CNG,係数_バス貨物_軽油,係数_バス貨物_メタノール,係数_バス貨物_LPG),MATCH(AL1182,【参考】排出ガスレベル!$AI$4:$AI$671,1),1,AR1182):INDEX((係数_バス貨物_ガソリン,係数_バス貨物_CNG,係数_バス貨物_軽油,係数_バス貨物_メタノール,係数_バス貨物_LPG),MATCH(AL1182+1,【参考】排出ガスレベル!$AI$4:$AI$671,1)-1,5,AR1182),3,FALSE),IF(OR(AJ1182=1,AJ1182=2),VLOOKUP(AH1182,INDEX((係数_乗用_ガソリン,係数_乗用_CNG,係数_乗用_軽油,係数_乗用_メタノール,係数_乗用_LPG),1,1,AR1182):INDEX((係数_乗用_ガソリン,係数_乗用_CNG,係数_乗用_軽油,係数_乗用_メタノール,係数_乗用_LPG),125,5,AR1182),3,FALSE))))))</f>
        <v/>
      </c>
      <c r="AP1182" s="375" t="str">
        <f t="shared" si="536"/>
        <v/>
      </c>
      <c r="AQ1182" s="444" t="str">
        <f t="shared" si="537"/>
        <v/>
      </c>
      <c r="AR1182" s="375" t="str">
        <f t="shared" si="540"/>
        <v/>
      </c>
      <c r="AS1182" s="377" t="str">
        <f t="shared" si="538"/>
        <v/>
      </c>
      <c r="AT1182" s="378" t="str">
        <f t="shared" si="539"/>
        <v/>
      </c>
      <c r="AX1182" s="625" t="b">
        <f t="shared" si="541"/>
        <v>0</v>
      </c>
      <c r="AY1182" s="7" t="str">
        <f t="shared" si="542"/>
        <v>FALSEFALSEFALSE</v>
      </c>
      <c r="AZ1182" s="626">
        <f t="shared" si="518"/>
        <v>0</v>
      </c>
      <c r="BA1182" s="627" t="str">
        <f t="shared" si="519"/>
        <v/>
      </c>
      <c r="BB1182" s="627">
        <f t="shared" si="520"/>
        <v>0</v>
      </c>
      <c r="BC1182" s="690" t="str">
        <f t="shared" si="521"/>
        <v/>
      </c>
    </row>
    <row r="1183" spans="1:55">
      <c r="A1183" s="381">
        <v>1127</v>
      </c>
      <c r="B1183" s="117"/>
      <c r="C1183" s="288"/>
      <c r="D1183" s="289"/>
      <c r="E1183" s="289"/>
      <c r="F1183" s="290"/>
      <c r="G1183" s="292"/>
      <c r="H1183" s="116"/>
      <c r="I1183" s="292"/>
      <c r="J1183" s="116"/>
      <c r="K1183" s="370" t="str">
        <f t="shared" si="512"/>
        <v/>
      </c>
      <c r="L1183" s="370">
        <f t="shared" si="513"/>
        <v>0</v>
      </c>
      <c r="M1183" s="370">
        <f t="shared" si="514"/>
        <v>0</v>
      </c>
      <c r="N1183" s="371" t="str">
        <f t="shared" si="522"/>
        <v/>
      </c>
      <c r="O1183" s="371" t="str">
        <f t="shared" si="523"/>
        <v/>
      </c>
      <c r="P1183" s="371" t="str">
        <f t="shared" si="524"/>
        <v/>
      </c>
      <c r="Q1183" s="371" t="str">
        <f t="shared" si="525"/>
        <v/>
      </c>
      <c r="R1183" s="371" t="str">
        <f t="shared" si="526"/>
        <v/>
      </c>
      <c r="S1183" s="371" t="str">
        <f t="shared" si="527"/>
        <v/>
      </c>
      <c r="T1183" s="443" t="str">
        <f t="shared" si="515"/>
        <v/>
      </c>
      <c r="U1183" s="539"/>
      <c r="V1183" s="117"/>
      <c r="W1183" s="118"/>
      <c r="X1183" s="119"/>
      <c r="Y1183" s="120"/>
      <c r="Z1183" s="122"/>
      <c r="AA1183" s="121"/>
      <c r="AB1183" s="443" t="str">
        <f t="shared" si="516"/>
        <v/>
      </c>
      <c r="AC1183" s="734" t="str">
        <f t="shared" si="517"/>
        <v/>
      </c>
      <c r="AD1183" s="372"/>
      <c r="AE1183" s="485"/>
      <c r="AF1183" s="373" t="str">
        <f t="shared" si="528"/>
        <v/>
      </c>
      <c r="AG1183" s="373" t="str">
        <f t="shared" si="529"/>
        <v/>
      </c>
      <c r="AH1183" s="374" t="str">
        <f t="shared" si="530"/>
        <v/>
      </c>
      <c r="AI1183" s="375" t="str">
        <f t="shared" si="531"/>
        <v/>
      </c>
      <c r="AJ1183" s="375" t="str">
        <f t="shared" si="532"/>
        <v/>
      </c>
      <c r="AK1183" s="375" t="str">
        <f t="shared" si="533"/>
        <v/>
      </c>
      <c r="AL1183" s="375" t="str">
        <f t="shared" si="534"/>
        <v/>
      </c>
      <c r="AM1183" s="375" t="str">
        <f t="shared" si="535"/>
        <v/>
      </c>
      <c r="AN1183" s="376" t="str">
        <f>IF(AF1183="","",IF(OR(AH1183="",AH1183="-"),"－",IF(OR(AM1183=8,AM1183=9),"",IF(OR(AJ1183=3,AJ1183=4,AJ1183=5,AJ1183=6),VLOOKUP(AH1183,INDEX((係数_バス貨物_ガソリン,係数_バス貨物_CNG,係数_バス貨物_軽油,係数_バス貨物_メタノール,係数_バス貨物_LPG),MATCH(AL1183,【参考】排出ガスレベル!$AI$4:$AI$671,1),1,AR1183):INDEX((係数_バス貨物_ガソリン,係数_バス貨物_CNG,係数_バス貨物_軽油,係数_バス貨物_メタノール,係数_バス貨物_LPG),MATCH(AL1183+1,【参考】排出ガスレベル!$AI$4:$AI$671,1)-1,5,AR1183),2,FALSE),IF(OR(AJ1183=1,AJ1183=2),VLOOKUP(AH1183,INDEX((係数_乗用_ガソリン,係数_乗用_CNG,係数_乗用_軽油,係数_乗用_メタノール,係数_乗用_LPG),1,1,AR1183):INDEX((係数_乗用_ガソリン,係数_乗用_CNG,係数_乗用_軽油,係数_乗用_メタノール,係数_乗用_LPG),125,5,AR1183),2,FALSE))))))</f>
        <v/>
      </c>
      <c r="AO1183" s="376" t="str">
        <f>IF(T1183="","",IF(OR(AH1183="",AH1183="-"),"－",IF(OR(AM1183=8,AM1183=9),"",IF(OR(AJ1183=3,AJ1183=4,AJ1183=5,AJ1183=6),VLOOKUP(AH1183,INDEX((係数_バス貨物_ガソリン,係数_バス貨物_CNG,係数_バス貨物_軽油,係数_バス貨物_メタノール,係数_バス貨物_LPG),MATCH(AL1183,【参考】排出ガスレベル!$AI$4:$AI$671,1),1,AR1183):INDEX((係数_バス貨物_ガソリン,係数_バス貨物_CNG,係数_バス貨物_軽油,係数_バス貨物_メタノール,係数_バス貨物_LPG),MATCH(AL1183+1,【参考】排出ガスレベル!$AI$4:$AI$671,1)-1,5,AR1183),3,FALSE),IF(OR(AJ1183=1,AJ1183=2),VLOOKUP(AH1183,INDEX((係数_乗用_ガソリン,係数_乗用_CNG,係数_乗用_軽油,係数_乗用_メタノール,係数_乗用_LPG),1,1,AR1183):INDEX((係数_乗用_ガソリン,係数_乗用_CNG,係数_乗用_軽油,係数_乗用_メタノール,係数_乗用_LPG),125,5,AR1183),3,FALSE))))))</f>
        <v/>
      </c>
      <c r="AP1183" s="375" t="str">
        <f t="shared" si="536"/>
        <v/>
      </c>
      <c r="AQ1183" s="444" t="str">
        <f t="shared" si="537"/>
        <v/>
      </c>
      <c r="AR1183" s="375" t="str">
        <f t="shared" si="540"/>
        <v/>
      </c>
      <c r="AS1183" s="377" t="str">
        <f t="shared" si="538"/>
        <v/>
      </c>
      <c r="AT1183" s="378" t="str">
        <f t="shared" si="539"/>
        <v/>
      </c>
      <c r="AX1183" s="625" t="b">
        <f t="shared" si="541"/>
        <v>0</v>
      </c>
      <c r="AY1183" s="7" t="str">
        <f t="shared" si="542"/>
        <v>FALSEFALSEFALSE</v>
      </c>
      <c r="AZ1183" s="626">
        <f t="shared" si="518"/>
        <v>0</v>
      </c>
      <c r="BA1183" s="627" t="str">
        <f t="shared" si="519"/>
        <v/>
      </c>
      <c r="BB1183" s="627">
        <f t="shared" si="520"/>
        <v>0</v>
      </c>
      <c r="BC1183" s="690" t="str">
        <f t="shared" si="521"/>
        <v/>
      </c>
    </row>
    <row r="1184" spans="1:55">
      <c r="A1184" s="381">
        <v>1128</v>
      </c>
      <c r="B1184" s="117"/>
      <c r="C1184" s="288"/>
      <c r="D1184" s="289"/>
      <c r="E1184" s="289"/>
      <c r="F1184" s="290"/>
      <c r="G1184" s="292"/>
      <c r="H1184" s="116"/>
      <c r="I1184" s="292"/>
      <c r="J1184" s="116"/>
      <c r="K1184" s="370" t="str">
        <f t="shared" si="512"/>
        <v/>
      </c>
      <c r="L1184" s="370">
        <f t="shared" si="513"/>
        <v>0</v>
      </c>
      <c r="M1184" s="370">
        <f t="shared" si="514"/>
        <v>0</v>
      </c>
      <c r="N1184" s="371" t="str">
        <f t="shared" si="522"/>
        <v/>
      </c>
      <c r="O1184" s="371" t="str">
        <f t="shared" si="523"/>
        <v/>
      </c>
      <c r="P1184" s="371" t="str">
        <f t="shared" si="524"/>
        <v/>
      </c>
      <c r="Q1184" s="371" t="str">
        <f t="shared" si="525"/>
        <v/>
      </c>
      <c r="R1184" s="371" t="str">
        <f t="shared" si="526"/>
        <v/>
      </c>
      <c r="S1184" s="371" t="str">
        <f t="shared" si="527"/>
        <v/>
      </c>
      <c r="T1184" s="443" t="str">
        <f t="shared" si="515"/>
        <v/>
      </c>
      <c r="U1184" s="539"/>
      <c r="V1184" s="117"/>
      <c r="W1184" s="118"/>
      <c r="X1184" s="119"/>
      <c r="Y1184" s="120"/>
      <c r="Z1184" s="122"/>
      <c r="AA1184" s="121"/>
      <c r="AB1184" s="443" t="str">
        <f t="shared" si="516"/>
        <v/>
      </c>
      <c r="AC1184" s="734" t="str">
        <f t="shared" si="517"/>
        <v/>
      </c>
      <c r="AD1184" s="372"/>
      <c r="AE1184" s="485"/>
      <c r="AF1184" s="373" t="str">
        <f t="shared" si="528"/>
        <v/>
      </c>
      <c r="AG1184" s="373" t="str">
        <f t="shared" si="529"/>
        <v/>
      </c>
      <c r="AH1184" s="374" t="str">
        <f t="shared" si="530"/>
        <v/>
      </c>
      <c r="AI1184" s="375" t="str">
        <f t="shared" si="531"/>
        <v/>
      </c>
      <c r="AJ1184" s="375" t="str">
        <f t="shared" si="532"/>
        <v/>
      </c>
      <c r="AK1184" s="375" t="str">
        <f t="shared" si="533"/>
        <v/>
      </c>
      <c r="AL1184" s="375" t="str">
        <f t="shared" si="534"/>
        <v/>
      </c>
      <c r="AM1184" s="375" t="str">
        <f t="shared" si="535"/>
        <v/>
      </c>
      <c r="AN1184" s="376" t="str">
        <f>IF(AF1184="","",IF(OR(AH1184="",AH1184="-"),"－",IF(OR(AM1184=8,AM1184=9),"",IF(OR(AJ1184=3,AJ1184=4,AJ1184=5,AJ1184=6),VLOOKUP(AH1184,INDEX((係数_バス貨物_ガソリン,係数_バス貨物_CNG,係数_バス貨物_軽油,係数_バス貨物_メタノール,係数_バス貨物_LPG),MATCH(AL1184,【参考】排出ガスレベル!$AI$4:$AI$671,1),1,AR1184):INDEX((係数_バス貨物_ガソリン,係数_バス貨物_CNG,係数_バス貨物_軽油,係数_バス貨物_メタノール,係数_バス貨物_LPG),MATCH(AL1184+1,【参考】排出ガスレベル!$AI$4:$AI$671,1)-1,5,AR1184),2,FALSE),IF(OR(AJ1184=1,AJ1184=2),VLOOKUP(AH1184,INDEX((係数_乗用_ガソリン,係数_乗用_CNG,係数_乗用_軽油,係数_乗用_メタノール,係数_乗用_LPG),1,1,AR1184):INDEX((係数_乗用_ガソリン,係数_乗用_CNG,係数_乗用_軽油,係数_乗用_メタノール,係数_乗用_LPG),125,5,AR1184),2,FALSE))))))</f>
        <v/>
      </c>
      <c r="AO1184" s="376" t="str">
        <f>IF(T1184="","",IF(OR(AH1184="",AH1184="-"),"－",IF(OR(AM1184=8,AM1184=9),"",IF(OR(AJ1184=3,AJ1184=4,AJ1184=5,AJ1184=6),VLOOKUP(AH1184,INDEX((係数_バス貨物_ガソリン,係数_バス貨物_CNG,係数_バス貨物_軽油,係数_バス貨物_メタノール,係数_バス貨物_LPG),MATCH(AL1184,【参考】排出ガスレベル!$AI$4:$AI$671,1),1,AR1184):INDEX((係数_バス貨物_ガソリン,係数_バス貨物_CNG,係数_バス貨物_軽油,係数_バス貨物_メタノール,係数_バス貨物_LPG),MATCH(AL1184+1,【参考】排出ガスレベル!$AI$4:$AI$671,1)-1,5,AR1184),3,FALSE),IF(OR(AJ1184=1,AJ1184=2),VLOOKUP(AH1184,INDEX((係数_乗用_ガソリン,係数_乗用_CNG,係数_乗用_軽油,係数_乗用_メタノール,係数_乗用_LPG),1,1,AR1184):INDEX((係数_乗用_ガソリン,係数_乗用_CNG,係数_乗用_軽油,係数_乗用_メタノール,係数_乗用_LPG),125,5,AR1184),3,FALSE))))))</f>
        <v/>
      </c>
      <c r="AP1184" s="375" t="str">
        <f t="shared" si="536"/>
        <v/>
      </c>
      <c r="AQ1184" s="444" t="str">
        <f t="shared" si="537"/>
        <v/>
      </c>
      <c r="AR1184" s="375" t="str">
        <f t="shared" si="540"/>
        <v/>
      </c>
      <c r="AS1184" s="377" t="str">
        <f t="shared" si="538"/>
        <v/>
      </c>
      <c r="AT1184" s="378" t="str">
        <f t="shared" si="539"/>
        <v/>
      </c>
      <c r="AX1184" s="625" t="b">
        <f t="shared" si="541"/>
        <v>0</v>
      </c>
      <c r="AY1184" s="7" t="str">
        <f t="shared" si="542"/>
        <v>FALSEFALSEFALSE</v>
      </c>
      <c r="AZ1184" s="626">
        <f t="shared" si="518"/>
        <v>0</v>
      </c>
      <c r="BA1184" s="627" t="str">
        <f t="shared" si="519"/>
        <v/>
      </c>
      <c r="BB1184" s="627">
        <f t="shared" si="520"/>
        <v>0</v>
      </c>
      <c r="BC1184" s="690" t="str">
        <f t="shared" si="521"/>
        <v/>
      </c>
    </row>
    <row r="1185" spans="1:55">
      <c r="A1185" s="381">
        <v>1129</v>
      </c>
      <c r="B1185" s="117"/>
      <c r="C1185" s="288"/>
      <c r="D1185" s="289"/>
      <c r="E1185" s="289"/>
      <c r="F1185" s="290"/>
      <c r="G1185" s="292"/>
      <c r="H1185" s="116"/>
      <c r="I1185" s="292"/>
      <c r="J1185" s="116"/>
      <c r="K1185" s="370" t="str">
        <f t="shared" si="512"/>
        <v/>
      </c>
      <c r="L1185" s="370">
        <f t="shared" si="513"/>
        <v>0</v>
      </c>
      <c r="M1185" s="370">
        <f t="shared" si="514"/>
        <v>0</v>
      </c>
      <c r="N1185" s="371" t="str">
        <f t="shared" si="522"/>
        <v/>
      </c>
      <c r="O1185" s="371" t="str">
        <f t="shared" si="523"/>
        <v/>
      </c>
      <c r="P1185" s="371" t="str">
        <f t="shared" si="524"/>
        <v/>
      </c>
      <c r="Q1185" s="371" t="str">
        <f t="shared" si="525"/>
        <v/>
      </c>
      <c r="R1185" s="371" t="str">
        <f t="shared" si="526"/>
        <v/>
      </c>
      <c r="S1185" s="371" t="str">
        <f t="shared" si="527"/>
        <v/>
      </c>
      <c r="T1185" s="443" t="str">
        <f t="shared" si="515"/>
        <v/>
      </c>
      <c r="U1185" s="539"/>
      <c r="V1185" s="117"/>
      <c r="W1185" s="118"/>
      <c r="X1185" s="119"/>
      <c r="Y1185" s="120"/>
      <c r="Z1185" s="122"/>
      <c r="AA1185" s="121"/>
      <c r="AB1185" s="443" t="str">
        <f t="shared" si="516"/>
        <v/>
      </c>
      <c r="AC1185" s="734" t="str">
        <f t="shared" si="517"/>
        <v/>
      </c>
      <c r="AD1185" s="372"/>
      <c r="AE1185" s="485"/>
      <c r="AF1185" s="373" t="str">
        <f t="shared" si="528"/>
        <v/>
      </c>
      <c r="AG1185" s="373" t="str">
        <f t="shared" si="529"/>
        <v/>
      </c>
      <c r="AH1185" s="374" t="str">
        <f t="shared" si="530"/>
        <v/>
      </c>
      <c r="AI1185" s="375" t="str">
        <f t="shared" si="531"/>
        <v/>
      </c>
      <c r="AJ1185" s="375" t="str">
        <f t="shared" si="532"/>
        <v/>
      </c>
      <c r="AK1185" s="375" t="str">
        <f t="shared" si="533"/>
        <v/>
      </c>
      <c r="AL1185" s="375" t="str">
        <f t="shared" si="534"/>
        <v/>
      </c>
      <c r="AM1185" s="375" t="str">
        <f t="shared" si="535"/>
        <v/>
      </c>
      <c r="AN1185" s="376" t="str">
        <f>IF(AF1185="","",IF(OR(AH1185="",AH1185="-"),"－",IF(OR(AM1185=8,AM1185=9),"",IF(OR(AJ1185=3,AJ1185=4,AJ1185=5,AJ1185=6),VLOOKUP(AH1185,INDEX((係数_バス貨物_ガソリン,係数_バス貨物_CNG,係数_バス貨物_軽油,係数_バス貨物_メタノール,係数_バス貨物_LPG),MATCH(AL1185,【参考】排出ガスレベル!$AI$4:$AI$671,1),1,AR1185):INDEX((係数_バス貨物_ガソリン,係数_バス貨物_CNG,係数_バス貨物_軽油,係数_バス貨物_メタノール,係数_バス貨物_LPG),MATCH(AL1185+1,【参考】排出ガスレベル!$AI$4:$AI$671,1)-1,5,AR1185),2,FALSE),IF(OR(AJ1185=1,AJ1185=2),VLOOKUP(AH1185,INDEX((係数_乗用_ガソリン,係数_乗用_CNG,係数_乗用_軽油,係数_乗用_メタノール,係数_乗用_LPG),1,1,AR1185):INDEX((係数_乗用_ガソリン,係数_乗用_CNG,係数_乗用_軽油,係数_乗用_メタノール,係数_乗用_LPG),125,5,AR1185),2,FALSE))))))</f>
        <v/>
      </c>
      <c r="AO1185" s="376" t="str">
        <f>IF(T1185="","",IF(OR(AH1185="",AH1185="-"),"－",IF(OR(AM1185=8,AM1185=9),"",IF(OR(AJ1185=3,AJ1185=4,AJ1185=5,AJ1185=6),VLOOKUP(AH1185,INDEX((係数_バス貨物_ガソリン,係数_バス貨物_CNG,係数_バス貨物_軽油,係数_バス貨物_メタノール,係数_バス貨物_LPG),MATCH(AL1185,【参考】排出ガスレベル!$AI$4:$AI$671,1),1,AR1185):INDEX((係数_バス貨物_ガソリン,係数_バス貨物_CNG,係数_バス貨物_軽油,係数_バス貨物_メタノール,係数_バス貨物_LPG),MATCH(AL1185+1,【参考】排出ガスレベル!$AI$4:$AI$671,1)-1,5,AR1185),3,FALSE),IF(OR(AJ1185=1,AJ1185=2),VLOOKUP(AH1185,INDEX((係数_乗用_ガソリン,係数_乗用_CNG,係数_乗用_軽油,係数_乗用_メタノール,係数_乗用_LPG),1,1,AR1185):INDEX((係数_乗用_ガソリン,係数_乗用_CNG,係数_乗用_軽油,係数_乗用_メタノール,係数_乗用_LPG),125,5,AR1185),3,FALSE))))))</f>
        <v/>
      </c>
      <c r="AP1185" s="375" t="str">
        <f t="shared" si="536"/>
        <v/>
      </c>
      <c r="AQ1185" s="444" t="str">
        <f t="shared" si="537"/>
        <v/>
      </c>
      <c r="AR1185" s="375" t="str">
        <f t="shared" si="540"/>
        <v/>
      </c>
      <c r="AS1185" s="377" t="str">
        <f t="shared" si="538"/>
        <v/>
      </c>
      <c r="AT1185" s="378" t="str">
        <f t="shared" si="539"/>
        <v/>
      </c>
      <c r="AX1185" s="625" t="b">
        <f t="shared" si="541"/>
        <v>0</v>
      </c>
      <c r="AY1185" s="7" t="str">
        <f t="shared" si="542"/>
        <v>FALSEFALSEFALSE</v>
      </c>
      <c r="AZ1185" s="626">
        <f t="shared" si="518"/>
        <v>0</v>
      </c>
      <c r="BA1185" s="627" t="str">
        <f t="shared" si="519"/>
        <v/>
      </c>
      <c r="BB1185" s="627">
        <f t="shared" si="520"/>
        <v>0</v>
      </c>
      <c r="BC1185" s="690" t="str">
        <f t="shared" si="521"/>
        <v/>
      </c>
    </row>
    <row r="1186" spans="1:55">
      <c r="A1186" s="381">
        <v>1130</v>
      </c>
      <c r="B1186" s="117"/>
      <c r="C1186" s="288"/>
      <c r="D1186" s="289"/>
      <c r="E1186" s="289"/>
      <c r="F1186" s="290"/>
      <c r="G1186" s="292"/>
      <c r="H1186" s="116"/>
      <c r="I1186" s="292"/>
      <c r="J1186" s="116"/>
      <c r="K1186" s="370" t="str">
        <f t="shared" si="512"/>
        <v/>
      </c>
      <c r="L1186" s="370">
        <f t="shared" si="513"/>
        <v>0</v>
      </c>
      <c r="M1186" s="370">
        <f t="shared" si="514"/>
        <v>0</v>
      </c>
      <c r="N1186" s="371" t="str">
        <f t="shared" si="522"/>
        <v/>
      </c>
      <c r="O1186" s="371" t="str">
        <f t="shared" si="523"/>
        <v/>
      </c>
      <c r="P1186" s="371" t="str">
        <f t="shared" si="524"/>
        <v/>
      </c>
      <c r="Q1186" s="371" t="str">
        <f t="shared" si="525"/>
        <v/>
      </c>
      <c r="R1186" s="371" t="str">
        <f t="shared" si="526"/>
        <v/>
      </c>
      <c r="S1186" s="371" t="str">
        <f t="shared" si="527"/>
        <v/>
      </c>
      <c r="T1186" s="443" t="str">
        <f t="shared" si="515"/>
        <v/>
      </c>
      <c r="U1186" s="539"/>
      <c r="V1186" s="117"/>
      <c r="W1186" s="118"/>
      <c r="X1186" s="119"/>
      <c r="Y1186" s="120"/>
      <c r="Z1186" s="122"/>
      <c r="AA1186" s="121"/>
      <c r="AB1186" s="443" t="str">
        <f t="shared" si="516"/>
        <v/>
      </c>
      <c r="AC1186" s="734" t="str">
        <f t="shared" si="517"/>
        <v/>
      </c>
      <c r="AD1186" s="372"/>
      <c r="AE1186" s="485"/>
      <c r="AF1186" s="373" t="str">
        <f t="shared" si="528"/>
        <v/>
      </c>
      <c r="AG1186" s="373" t="str">
        <f t="shared" si="529"/>
        <v/>
      </c>
      <c r="AH1186" s="374" t="str">
        <f t="shared" si="530"/>
        <v/>
      </c>
      <c r="AI1186" s="375" t="str">
        <f t="shared" si="531"/>
        <v/>
      </c>
      <c r="AJ1186" s="375" t="str">
        <f t="shared" si="532"/>
        <v/>
      </c>
      <c r="AK1186" s="375" t="str">
        <f t="shared" si="533"/>
        <v/>
      </c>
      <c r="AL1186" s="375" t="str">
        <f t="shared" si="534"/>
        <v/>
      </c>
      <c r="AM1186" s="375" t="str">
        <f t="shared" si="535"/>
        <v/>
      </c>
      <c r="AN1186" s="376" t="str">
        <f>IF(AF1186="","",IF(OR(AH1186="",AH1186="-"),"－",IF(OR(AM1186=8,AM1186=9),"",IF(OR(AJ1186=3,AJ1186=4,AJ1186=5,AJ1186=6),VLOOKUP(AH1186,INDEX((係数_バス貨物_ガソリン,係数_バス貨物_CNG,係数_バス貨物_軽油,係数_バス貨物_メタノール,係数_バス貨物_LPG),MATCH(AL1186,【参考】排出ガスレベル!$AI$4:$AI$671,1),1,AR1186):INDEX((係数_バス貨物_ガソリン,係数_バス貨物_CNG,係数_バス貨物_軽油,係数_バス貨物_メタノール,係数_バス貨物_LPG),MATCH(AL1186+1,【参考】排出ガスレベル!$AI$4:$AI$671,1)-1,5,AR1186),2,FALSE),IF(OR(AJ1186=1,AJ1186=2),VLOOKUP(AH1186,INDEX((係数_乗用_ガソリン,係数_乗用_CNG,係数_乗用_軽油,係数_乗用_メタノール,係数_乗用_LPG),1,1,AR1186):INDEX((係数_乗用_ガソリン,係数_乗用_CNG,係数_乗用_軽油,係数_乗用_メタノール,係数_乗用_LPG),125,5,AR1186),2,FALSE))))))</f>
        <v/>
      </c>
      <c r="AO1186" s="376" t="str">
        <f>IF(T1186="","",IF(OR(AH1186="",AH1186="-"),"－",IF(OR(AM1186=8,AM1186=9),"",IF(OR(AJ1186=3,AJ1186=4,AJ1186=5,AJ1186=6),VLOOKUP(AH1186,INDEX((係数_バス貨物_ガソリン,係数_バス貨物_CNG,係数_バス貨物_軽油,係数_バス貨物_メタノール,係数_バス貨物_LPG),MATCH(AL1186,【参考】排出ガスレベル!$AI$4:$AI$671,1),1,AR1186):INDEX((係数_バス貨物_ガソリン,係数_バス貨物_CNG,係数_バス貨物_軽油,係数_バス貨物_メタノール,係数_バス貨物_LPG),MATCH(AL1186+1,【参考】排出ガスレベル!$AI$4:$AI$671,1)-1,5,AR1186),3,FALSE),IF(OR(AJ1186=1,AJ1186=2),VLOOKUP(AH1186,INDEX((係数_乗用_ガソリン,係数_乗用_CNG,係数_乗用_軽油,係数_乗用_メタノール,係数_乗用_LPG),1,1,AR1186):INDEX((係数_乗用_ガソリン,係数_乗用_CNG,係数_乗用_軽油,係数_乗用_メタノール,係数_乗用_LPG),125,5,AR1186),3,FALSE))))))</f>
        <v/>
      </c>
      <c r="AP1186" s="375" t="str">
        <f t="shared" si="536"/>
        <v/>
      </c>
      <c r="AQ1186" s="444" t="str">
        <f t="shared" si="537"/>
        <v/>
      </c>
      <c r="AR1186" s="375" t="str">
        <f t="shared" si="540"/>
        <v/>
      </c>
      <c r="AS1186" s="377" t="str">
        <f t="shared" si="538"/>
        <v/>
      </c>
      <c r="AT1186" s="378" t="str">
        <f t="shared" si="539"/>
        <v/>
      </c>
      <c r="AX1186" s="625" t="b">
        <f t="shared" si="541"/>
        <v>0</v>
      </c>
      <c r="AY1186" s="7" t="str">
        <f t="shared" si="542"/>
        <v>FALSEFALSEFALSE</v>
      </c>
      <c r="AZ1186" s="626">
        <f t="shared" si="518"/>
        <v>0</v>
      </c>
      <c r="BA1186" s="627" t="str">
        <f t="shared" si="519"/>
        <v/>
      </c>
      <c r="BB1186" s="627">
        <f t="shared" si="520"/>
        <v>0</v>
      </c>
      <c r="BC1186" s="690" t="str">
        <f t="shared" si="521"/>
        <v/>
      </c>
    </row>
    <row r="1187" spans="1:55">
      <c r="A1187" s="381">
        <v>1131</v>
      </c>
      <c r="B1187" s="117"/>
      <c r="C1187" s="288"/>
      <c r="D1187" s="289"/>
      <c r="E1187" s="289"/>
      <c r="F1187" s="290"/>
      <c r="G1187" s="292"/>
      <c r="H1187" s="116"/>
      <c r="I1187" s="292"/>
      <c r="J1187" s="116"/>
      <c r="K1187" s="370" t="str">
        <f t="shared" si="512"/>
        <v/>
      </c>
      <c r="L1187" s="370">
        <f t="shared" si="513"/>
        <v>0</v>
      </c>
      <c r="M1187" s="370">
        <f t="shared" si="514"/>
        <v>0</v>
      </c>
      <c r="N1187" s="371" t="str">
        <f t="shared" si="522"/>
        <v/>
      </c>
      <c r="O1187" s="371" t="str">
        <f t="shared" si="523"/>
        <v/>
      </c>
      <c r="P1187" s="371" t="str">
        <f t="shared" si="524"/>
        <v/>
      </c>
      <c r="Q1187" s="371" t="str">
        <f t="shared" si="525"/>
        <v/>
      </c>
      <c r="R1187" s="371" t="str">
        <f t="shared" si="526"/>
        <v/>
      </c>
      <c r="S1187" s="371" t="str">
        <f t="shared" si="527"/>
        <v/>
      </c>
      <c r="T1187" s="443" t="str">
        <f t="shared" si="515"/>
        <v/>
      </c>
      <c r="U1187" s="539"/>
      <c r="V1187" s="117"/>
      <c r="W1187" s="118"/>
      <c r="X1187" s="119"/>
      <c r="Y1187" s="120"/>
      <c r="Z1187" s="122"/>
      <c r="AA1187" s="121"/>
      <c r="AB1187" s="443" t="str">
        <f t="shared" si="516"/>
        <v/>
      </c>
      <c r="AC1187" s="734" t="str">
        <f t="shared" si="517"/>
        <v/>
      </c>
      <c r="AD1187" s="372"/>
      <c r="AE1187" s="485"/>
      <c r="AF1187" s="373" t="str">
        <f t="shared" si="528"/>
        <v/>
      </c>
      <c r="AG1187" s="373" t="str">
        <f t="shared" si="529"/>
        <v/>
      </c>
      <c r="AH1187" s="374" t="str">
        <f t="shared" si="530"/>
        <v/>
      </c>
      <c r="AI1187" s="375" t="str">
        <f t="shared" si="531"/>
        <v/>
      </c>
      <c r="AJ1187" s="375" t="str">
        <f t="shared" si="532"/>
        <v/>
      </c>
      <c r="AK1187" s="375" t="str">
        <f t="shared" si="533"/>
        <v/>
      </c>
      <c r="AL1187" s="375" t="str">
        <f t="shared" si="534"/>
        <v/>
      </c>
      <c r="AM1187" s="375" t="str">
        <f t="shared" si="535"/>
        <v/>
      </c>
      <c r="AN1187" s="376" t="str">
        <f>IF(AF1187="","",IF(OR(AH1187="",AH1187="-"),"－",IF(OR(AM1187=8,AM1187=9),"",IF(OR(AJ1187=3,AJ1187=4,AJ1187=5,AJ1187=6),VLOOKUP(AH1187,INDEX((係数_バス貨物_ガソリン,係数_バス貨物_CNG,係数_バス貨物_軽油,係数_バス貨物_メタノール,係数_バス貨物_LPG),MATCH(AL1187,【参考】排出ガスレベル!$AI$4:$AI$671,1),1,AR1187):INDEX((係数_バス貨物_ガソリン,係数_バス貨物_CNG,係数_バス貨物_軽油,係数_バス貨物_メタノール,係数_バス貨物_LPG),MATCH(AL1187+1,【参考】排出ガスレベル!$AI$4:$AI$671,1)-1,5,AR1187),2,FALSE),IF(OR(AJ1187=1,AJ1187=2),VLOOKUP(AH1187,INDEX((係数_乗用_ガソリン,係数_乗用_CNG,係数_乗用_軽油,係数_乗用_メタノール,係数_乗用_LPG),1,1,AR1187):INDEX((係数_乗用_ガソリン,係数_乗用_CNG,係数_乗用_軽油,係数_乗用_メタノール,係数_乗用_LPG),125,5,AR1187),2,FALSE))))))</f>
        <v/>
      </c>
      <c r="AO1187" s="376" t="str">
        <f>IF(T1187="","",IF(OR(AH1187="",AH1187="-"),"－",IF(OR(AM1187=8,AM1187=9),"",IF(OR(AJ1187=3,AJ1187=4,AJ1187=5,AJ1187=6),VLOOKUP(AH1187,INDEX((係数_バス貨物_ガソリン,係数_バス貨物_CNG,係数_バス貨物_軽油,係数_バス貨物_メタノール,係数_バス貨物_LPG),MATCH(AL1187,【参考】排出ガスレベル!$AI$4:$AI$671,1),1,AR1187):INDEX((係数_バス貨物_ガソリン,係数_バス貨物_CNG,係数_バス貨物_軽油,係数_バス貨物_メタノール,係数_バス貨物_LPG),MATCH(AL1187+1,【参考】排出ガスレベル!$AI$4:$AI$671,1)-1,5,AR1187),3,FALSE),IF(OR(AJ1187=1,AJ1187=2),VLOOKUP(AH1187,INDEX((係数_乗用_ガソリン,係数_乗用_CNG,係数_乗用_軽油,係数_乗用_メタノール,係数_乗用_LPG),1,1,AR1187):INDEX((係数_乗用_ガソリン,係数_乗用_CNG,係数_乗用_軽油,係数_乗用_メタノール,係数_乗用_LPG),125,5,AR1187),3,FALSE))))))</f>
        <v/>
      </c>
      <c r="AP1187" s="375" t="str">
        <f t="shared" si="536"/>
        <v/>
      </c>
      <c r="AQ1187" s="444" t="str">
        <f t="shared" si="537"/>
        <v/>
      </c>
      <c r="AR1187" s="375" t="str">
        <f t="shared" si="540"/>
        <v/>
      </c>
      <c r="AS1187" s="377" t="str">
        <f t="shared" si="538"/>
        <v/>
      </c>
      <c r="AT1187" s="378" t="str">
        <f t="shared" si="539"/>
        <v/>
      </c>
      <c r="AX1187" s="625" t="b">
        <f t="shared" si="541"/>
        <v>0</v>
      </c>
      <c r="AY1187" s="7" t="str">
        <f t="shared" si="542"/>
        <v>FALSEFALSEFALSE</v>
      </c>
      <c r="AZ1187" s="626">
        <f t="shared" si="518"/>
        <v>0</v>
      </c>
      <c r="BA1187" s="627" t="str">
        <f t="shared" si="519"/>
        <v/>
      </c>
      <c r="BB1187" s="627">
        <f t="shared" si="520"/>
        <v>0</v>
      </c>
      <c r="BC1187" s="690" t="str">
        <f t="shared" si="521"/>
        <v/>
      </c>
    </row>
    <row r="1188" spans="1:55">
      <c r="A1188" s="381">
        <v>1132</v>
      </c>
      <c r="B1188" s="117"/>
      <c r="C1188" s="288"/>
      <c r="D1188" s="289"/>
      <c r="E1188" s="289"/>
      <c r="F1188" s="290"/>
      <c r="G1188" s="292"/>
      <c r="H1188" s="116"/>
      <c r="I1188" s="292"/>
      <c r="J1188" s="116"/>
      <c r="K1188" s="370" t="str">
        <f t="shared" si="512"/>
        <v/>
      </c>
      <c r="L1188" s="370">
        <f t="shared" si="513"/>
        <v>0</v>
      </c>
      <c r="M1188" s="370">
        <f t="shared" si="514"/>
        <v>0</v>
      </c>
      <c r="N1188" s="371" t="str">
        <f t="shared" si="522"/>
        <v/>
      </c>
      <c r="O1188" s="371" t="str">
        <f t="shared" si="523"/>
        <v/>
      </c>
      <c r="P1188" s="371" t="str">
        <f t="shared" si="524"/>
        <v/>
      </c>
      <c r="Q1188" s="371" t="str">
        <f t="shared" si="525"/>
        <v/>
      </c>
      <c r="R1188" s="371" t="str">
        <f t="shared" si="526"/>
        <v/>
      </c>
      <c r="S1188" s="371" t="str">
        <f t="shared" si="527"/>
        <v/>
      </c>
      <c r="T1188" s="443" t="str">
        <f t="shared" si="515"/>
        <v/>
      </c>
      <c r="U1188" s="539"/>
      <c r="V1188" s="117"/>
      <c r="W1188" s="118"/>
      <c r="X1188" s="119"/>
      <c r="Y1188" s="120"/>
      <c r="Z1188" s="122"/>
      <c r="AA1188" s="121"/>
      <c r="AB1188" s="443" t="str">
        <f t="shared" si="516"/>
        <v/>
      </c>
      <c r="AC1188" s="734" t="str">
        <f t="shared" si="517"/>
        <v/>
      </c>
      <c r="AD1188" s="372"/>
      <c r="AE1188" s="485"/>
      <c r="AF1188" s="373" t="str">
        <f t="shared" si="528"/>
        <v/>
      </c>
      <c r="AG1188" s="373" t="str">
        <f t="shared" si="529"/>
        <v/>
      </c>
      <c r="AH1188" s="374" t="str">
        <f t="shared" si="530"/>
        <v/>
      </c>
      <c r="AI1188" s="375" t="str">
        <f t="shared" si="531"/>
        <v/>
      </c>
      <c r="AJ1188" s="375" t="str">
        <f t="shared" si="532"/>
        <v/>
      </c>
      <c r="AK1188" s="375" t="str">
        <f t="shared" si="533"/>
        <v/>
      </c>
      <c r="AL1188" s="375" t="str">
        <f t="shared" si="534"/>
        <v/>
      </c>
      <c r="AM1188" s="375" t="str">
        <f t="shared" si="535"/>
        <v/>
      </c>
      <c r="AN1188" s="376" t="str">
        <f>IF(AF1188="","",IF(OR(AH1188="",AH1188="-"),"－",IF(OR(AM1188=8,AM1188=9),"",IF(OR(AJ1188=3,AJ1188=4,AJ1188=5,AJ1188=6),VLOOKUP(AH1188,INDEX((係数_バス貨物_ガソリン,係数_バス貨物_CNG,係数_バス貨物_軽油,係数_バス貨物_メタノール,係数_バス貨物_LPG),MATCH(AL1188,【参考】排出ガスレベル!$AI$4:$AI$671,1),1,AR1188):INDEX((係数_バス貨物_ガソリン,係数_バス貨物_CNG,係数_バス貨物_軽油,係数_バス貨物_メタノール,係数_バス貨物_LPG),MATCH(AL1188+1,【参考】排出ガスレベル!$AI$4:$AI$671,1)-1,5,AR1188),2,FALSE),IF(OR(AJ1188=1,AJ1188=2),VLOOKUP(AH1188,INDEX((係数_乗用_ガソリン,係数_乗用_CNG,係数_乗用_軽油,係数_乗用_メタノール,係数_乗用_LPG),1,1,AR1188):INDEX((係数_乗用_ガソリン,係数_乗用_CNG,係数_乗用_軽油,係数_乗用_メタノール,係数_乗用_LPG),125,5,AR1188),2,FALSE))))))</f>
        <v/>
      </c>
      <c r="AO1188" s="376" t="str">
        <f>IF(T1188="","",IF(OR(AH1188="",AH1188="-"),"－",IF(OR(AM1188=8,AM1188=9),"",IF(OR(AJ1188=3,AJ1188=4,AJ1188=5,AJ1188=6),VLOOKUP(AH1188,INDEX((係数_バス貨物_ガソリン,係数_バス貨物_CNG,係数_バス貨物_軽油,係数_バス貨物_メタノール,係数_バス貨物_LPG),MATCH(AL1188,【参考】排出ガスレベル!$AI$4:$AI$671,1),1,AR1188):INDEX((係数_バス貨物_ガソリン,係数_バス貨物_CNG,係数_バス貨物_軽油,係数_バス貨物_メタノール,係数_バス貨物_LPG),MATCH(AL1188+1,【参考】排出ガスレベル!$AI$4:$AI$671,1)-1,5,AR1188),3,FALSE),IF(OR(AJ1188=1,AJ1188=2),VLOOKUP(AH1188,INDEX((係数_乗用_ガソリン,係数_乗用_CNG,係数_乗用_軽油,係数_乗用_メタノール,係数_乗用_LPG),1,1,AR1188):INDEX((係数_乗用_ガソリン,係数_乗用_CNG,係数_乗用_軽油,係数_乗用_メタノール,係数_乗用_LPG),125,5,AR1188),3,FALSE))))))</f>
        <v/>
      </c>
      <c r="AP1188" s="375" t="str">
        <f t="shared" si="536"/>
        <v/>
      </c>
      <c r="AQ1188" s="444" t="str">
        <f t="shared" si="537"/>
        <v/>
      </c>
      <c r="AR1188" s="375" t="str">
        <f t="shared" si="540"/>
        <v/>
      </c>
      <c r="AS1188" s="377" t="str">
        <f t="shared" si="538"/>
        <v/>
      </c>
      <c r="AT1188" s="378" t="str">
        <f t="shared" si="539"/>
        <v/>
      </c>
      <c r="AX1188" s="625" t="b">
        <f t="shared" si="541"/>
        <v>0</v>
      </c>
      <c r="AY1188" s="7" t="str">
        <f t="shared" si="542"/>
        <v>FALSEFALSEFALSE</v>
      </c>
      <c r="AZ1188" s="626">
        <f t="shared" si="518"/>
        <v>0</v>
      </c>
      <c r="BA1188" s="627" t="str">
        <f t="shared" si="519"/>
        <v/>
      </c>
      <c r="BB1188" s="627">
        <f t="shared" si="520"/>
        <v>0</v>
      </c>
      <c r="BC1188" s="690" t="str">
        <f t="shared" si="521"/>
        <v/>
      </c>
    </row>
    <row r="1189" spans="1:55">
      <c r="A1189" s="381">
        <v>1133</v>
      </c>
      <c r="B1189" s="117"/>
      <c r="C1189" s="288"/>
      <c r="D1189" s="289"/>
      <c r="E1189" s="289"/>
      <c r="F1189" s="290"/>
      <c r="G1189" s="292"/>
      <c r="H1189" s="116"/>
      <c r="I1189" s="292"/>
      <c r="J1189" s="116"/>
      <c r="K1189" s="370" t="str">
        <f t="shared" si="512"/>
        <v/>
      </c>
      <c r="L1189" s="370">
        <f t="shared" si="513"/>
        <v>0</v>
      </c>
      <c r="M1189" s="370">
        <f t="shared" si="514"/>
        <v>0</v>
      </c>
      <c r="N1189" s="371" t="str">
        <f t="shared" si="522"/>
        <v/>
      </c>
      <c r="O1189" s="371" t="str">
        <f t="shared" si="523"/>
        <v/>
      </c>
      <c r="P1189" s="371" t="str">
        <f t="shared" si="524"/>
        <v/>
      </c>
      <c r="Q1189" s="371" t="str">
        <f t="shared" si="525"/>
        <v/>
      </c>
      <c r="R1189" s="371" t="str">
        <f t="shared" si="526"/>
        <v/>
      </c>
      <c r="S1189" s="371" t="str">
        <f t="shared" si="527"/>
        <v/>
      </c>
      <c r="T1189" s="443" t="str">
        <f t="shared" si="515"/>
        <v/>
      </c>
      <c r="U1189" s="539"/>
      <c r="V1189" s="117"/>
      <c r="W1189" s="118"/>
      <c r="X1189" s="119"/>
      <c r="Y1189" s="120"/>
      <c r="Z1189" s="122"/>
      <c r="AA1189" s="121"/>
      <c r="AB1189" s="443" t="str">
        <f t="shared" si="516"/>
        <v/>
      </c>
      <c r="AC1189" s="734" t="str">
        <f t="shared" si="517"/>
        <v/>
      </c>
      <c r="AD1189" s="372"/>
      <c r="AE1189" s="485"/>
      <c r="AF1189" s="373" t="str">
        <f t="shared" si="528"/>
        <v/>
      </c>
      <c r="AG1189" s="373" t="str">
        <f t="shared" si="529"/>
        <v/>
      </c>
      <c r="AH1189" s="374" t="str">
        <f t="shared" si="530"/>
        <v/>
      </c>
      <c r="AI1189" s="375" t="str">
        <f t="shared" si="531"/>
        <v/>
      </c>
      <c r="AJ1189" s="375" t="str">
        <f t="shared" si="532"/>
        <v/>
      </c>
      <c r="AK1189" s="375" t="str">
        <f t="shared" si="533"/>
        <v/>
      </c>
      <c r="AL1189" s="375" t="str">
        <f t="shared" si="534"/>
        <v/>
      </c>
      <c r="AM1189" s="375" t="str">
        <f t="shared" si="535"/>
        <v/>
      </c>
      <c r="AN1189" s="376" t="str">
        <f>IF(AF1189="","",IF(OR(AH1189="",AH1189="-"),"－",IF(OR(AM1189=8,AM1189=9),"",IF(OR(AJ1189=3,AJ1189=4,AJ1189=5,AJ1189=6),VLOOKUP(AH1189,INDEX((係数_バス貨物_ガソリン,係数_バス貨物_CNG,係数_バス貨物_軽油,係数_バス貨物_メタノール,係数_バス貨物_LPG),MATCH(AL1189,【参考】排出ガスレベル!$AI$4:$AI$671,1),1,AR1189):INDEX((係数_バス貨物_ガソリン,係数_バス貨物_CNG,係数_バス貨物_軽油,係数_バス貨物_メタノール,係数_バス貨物_LPG),MATCH(AL1189+1,【参考】排出ガスレベル!$AI$4:$AI$671,1)-1,5,AR1189),2,FALSE),IF(OR(AJ1189=1,AJ1189=2),VLOOKUP(AH1189,INDEX((係数_乗用_ガソリン,係数_乗用_CNG,係数_乗用_軽油,係数_乗用_メタノール,係数_乗用_LPG),1,1,AR1189):INDEX((係数_乗用_ガソリン,係数_乗用_CNG,係数_乗用_軽油,係数_乗用_メタノール,係数_乗用_LPG),125,5,AR1189),2,FALSE))))))</f>
        <v/>
      </c>
      <c r="AO1189" s="376" t="str">
        <f>IF(T1189="","",IF(OR(AH1189="",AH1189="-"),"－",IF(OR(AM1189=8,AM1189=9),"",IF(OR(AJ1189=3,AJ1189=4,AJ1189=5,AJ1189=6),VLOOKUP(AH1189,INDEX((係数_バス貨物_ガソリン,係数_バス貨物_CNG,係数_バス貨物_軽油,係数_バス貨物_メタノール,係数_バス貨物_LPG),MATCH(AL1189,【参考】排出ガスレベル!$AI$4:$AI$671,1),1,AR1189):INDEX((係数_バス貨物_ガソリン,係数_バス貨物_CNG,係数_バス貨物_軽油,係数_バス貨物_メタノール,係数_バス貨物_LPG),MATCH(AL1189+1,【参考】排出ガスレベル!$AI$4:$AI$671,1)-1,5,AR1189),3,FALSE),IF(OR(AJ1189=1,AJ1189=2),VLOOKUP(AH1189,INDEX((係数_乗用_ガソリン,係数_乗用_CNG,係数_乗用_軽油,係数_乗用_メタノール,係数_乗用_LPG),1,1,AR1189):INDEX((係数_乗用_ガソリン,係数_乗用_CNG,係数_乗用_軽油,係数_乗用_メタノール,係数_乗用_LPG),125,5,AR1189),3,FALSE))))))</f>
        <v/>
      </c>
      <c r="AP1189" s="375" t="str">
        <f t="shared" si="536"/>
        <v/>
      </c>
      <c r="AQ1189" s="444" t="str">
        <f t="shared" si="537"/>
        <v/>
      </c>
      <c r="AR1189" s="375" t="str">
        <f t="shared" si="540"/>
        <v/>
      </c>
      <c r="AS1189" s="377" t="str">
        <f t="shared" si="538"/>
        <v/>
      </c>
      <c r="AT1189" s="378" t="str">
        <f t="shared" si="539"/>
        <v/>
      </c>
      <c r="AX1189" s="625" t="b">
        <f t="shared" si="541"/>
        <v>0</v>
      </c>
      <c r="AY1189" s="7" t="str">
        <f t="shared" si="542"/>
        <v>FALSEFALSEFALSE</v>
      </c>
      <c r="AZ1189" s="626">
        <f t="shared" si="518"/>
        <v>0</v>
      </c>
      <c r="BA1189" s="627" t="str">
        <f t="shared" si="519"/>
        <v/>
      </c>
      <c r="BB1189" s="627">
        <f t="shared" si="520"/>
        <v>0</v>
      </c>
      <c r="BC1189" s="690" t="str">
        <f t="shared" si="521"/>
        <v/>
      </c>
    </row>
    <row r="1190" spans="1:55">
      <c r="A1190" s="381">
        <v>1134</v>
      </c>
      <c r="B1190" s="117"/>
      <c r="C1190" s="288"/>
      <c r="D1190" s="289"/>
      <c r="E1190" s="289"/>
      <c r="F1190" s="290"/>
      <c r="G1190" s="292"/>
      <c r="H1190" s="116"/>
      <c r="I1190" s="292"/>
      <c r="J1190" s="116"/>
      <c r="K1190" s="370" t="str">
        <f t="shared" si="512"/>
        <v/>
      </c>
      <c r="L1190" s="370">
        <f t="shared" si="513"/>
        <v>0</v>
      </c>
      <c r="M1190" s="370">
        <f t="shared" si="514"/>
        <v>0</v>
      </c>
      <c r="N1190" s="371" t="str">
        <f t="shared" si="522"/>
        <v/>
      </c>
      <c r="O1190" s="371" t="str">
        <f t="shared" si="523"/>
        <v/>
      </c>
      <c r="P1190" s="371" t="str">
        <f t="shared" si="524"/>
        <v/>
      </c>
      <c r="Q1190" s="371" t="str">
        <f t="shared" si="525"/>
        <v/>
      </c>
      <c r="R1190" s="371" t="str">
        <f t="shared" si="526"/>
        <v/>
      </c>
      <c r="S1190" s="371" t="str">
        <f t="shared" si="527"/>
        <v/>
      </c>
      <c r="T1190" s="443" t="str">
        <f t="shared" si="515"/>
        <v/>
      </c>
      <c r="U1190" s="539"/>
      <c r="V1190" s="117"/>
      <c r="W1190" s="118"/>
      <c r="X1190" s="119"/>
      <c r="Y1190" s="120"/>
      <c r="Z1190" s="122"/>
      <c r="AA1190" s="121"/>
      <c r="AB1190" s="443" t="str">
        <f t="shared" si="516"/>
        <v/>
      </c>
      <c r="AC1190" s="734" t="str">
        <f t="shared" si="517"/>
        <v/>
      </c>
      <c r="AD1190" s="372"/>
      <c r="AE1190" s="485"/>
      <c r="AF1190" s="373" t="str">
        <f t="shared" si="528"/>
        <v/>
      </c>
      <c r="AG1190" s="373" t="str">
        <f t="shared" si="529"/>
        <v/>
      </c>
      <c r="AH1190" s="374" t="str">
        <f t="shared" si="530"/>
        <v/>
      </c>
      <c r="AI1190" s="375" t="str">
        <f t="shared" si="531"/>
        <v/>
      </c>
      <c r="AJ1190" s="375" t="str">
        <f t="shared" si="532"/>
        <v/>
      </c>
      <c r="AK1190" s="375" t="str">
        <f t="shared" si="533"/>
        <v/>
      </c>
      <c r="AL1190" s="375" t="str">
        <f t="shared" si="534"/>
        <v/>
      </c>
      <c r="AM1190" s="375" t="str">
        <f t="shared" si="535"/>
        <v/>
      </c>
      <c r="AN1190" s="376" t="str">
        <f>IF(AF1190="","",IF(OR(AH1190="",AH1190="-"),"－",IF(OR(AM1190=8,AM1190=9),"",IF(OR(AJ1190=3,AJ1190=4,AJ1190=5,AJ1190=6),VLOOKUP(AH1190,INDEX((係数_バス貨物_ガソリン,係数_バス貨物_CNG,係数_バス貨物_軽油,係数_バス貨物_メタノール,係数_バス貨物_LPG),MATCH(AL1190,【参考】排出ガスレベル!$AI$4:$AI$671,1),1,AR1190):INDEX((係数_バス貨物_ガソリン,係数_バス貨物_CNG,係数_バス貨物_軽油,係数_バス貨物_メタノール,係数_バス貨物_LPG),MATCH(AL1190+1,【参考】排出ガスレベル!$AI$4:$AI$671,1)-1,5,AR1190),2,FALSE),IF(OR(AJ1190=1,AJ1190=2),VLOOKUP(AH1190,INDEX((係数_乗用_ガソリン,係数_乗用_CNG,係数_乗用_軽油,係数_乗用_メタノール,係数_乗用_LPG),1,1,AR1190):INDEX((係数_乗用_ガソリン,係数_乗用_CNG,係数_乗用_軽油,係数_乗用_メタノール,係数_乗用_LPG),125,5,AR1190),2,FALSE))))))</f>
        <v/>
      </c>
      <c r="AO1190" s="376" t="str">
        <f>IF(T1190="","",IF(OR(AH1190="",AH1190="-"),"－",IF(OR(AM1190=8,AM1190=9),"",IF(OR(AJ1190=3,AJ1190=4,AJ1190=5,AJ1190=6),VLOOKUP(AH1190,INDEX((係数_バス貨物_ガソリン,係数_バス貨物_CNG,係数_バス貨物_軽油,係数_バス貨物_メタノール,係数_バス貨物_LPG),MATCH(AL1190,【参考】排出ガスレベル!$AI$4:$AI$671,1),1,AR1190):INDEX((係数_バス貨物_ガソリン,係数_バス貨物_CNG,係数_バス貨物_軽油,係数_バス貨物_メタノール,係数_バス貨物_LPG),MATCH(AL1190+1,【参考】排出ガスレベル!$AI$4:$AI$671,1)-1,5,AR1190),3,FALSE),IF(OR(AJ1190=1,AJ1190=2),VLOOKUP(AH1190,INDEX((係数_乗用_ガソリン,係数_乗用_CNG,係数_乗用_軽油,係数_乗用_メタノール,係数_乗用_LPG),1,1,AR1190):INDEX((係数_乗用_ガソリン,係数_乗用_CNG,係数_乗用_軽油,係数_乗用_メタノール,係数_乗用_LPG),125,5,AR1190),3,FALSE))))))</f>
        <v/>
      </c>
      <c r="AP1190" s="375" t="str">
        <f t="shared" si="536"/>
        <v/>
      </c>
      <c r="AQ1190" s="444" t="str">
        <f t="shared" si="537"/>
        <v/>
      </c>
      <c r="AR1190" s="375" t="str">
        <f t="shared" si="540"/>
        <v/>
      </c>
      <c r="AS1190" s="377" t="str">
        <f t="shared" si="538"/>
        <v/>
      </c>
      <c r="AT1190" s="378" t="str">
        <f t="shared" si="539"/>
        <v/>
      </c>
      <c r="AX1190" s="625" t="b">
        <f t="shared" si="541"/>
        <v>0</v>
      </c>
      <c r="AY1190" s="7" t="str">
        <f t="shared" si="542"/>
        <v>FALSEFALSEFALSE</v>
      </c>
      <c r="AZ1190" s="626">
        <f t="shared" si="518"/>
        <v>0</v>
      </c>
      <c r="BA1190" s="627" t="str">
        <f t="shared" si="519"/>
        <v/>
      </c>
      <c r="BB1190" s="627">
        <f t="shared" si="520"/>
        <v>0</v>
      </c>
      <c r="BC1190" s="690" t="str">
        <f t="shared" si="521"/>
        <v/>
      </c>
    </row>
    <row r="1191" spans="1:55">
      <c r="A1191" s="381">
        <v>1135</v>
      </c>
      <c r="B1191" s="117"/>
      <c r="C1191" s="288"/>
      <c r="D1191" s="289"/>
      <c r="E1191" s="289"/>
      <c r="F1191" s="290"/>
      <c r="G1191" s="292"/>
      <c r="H1191" s="116"/>
      <c r="I1191" s="292"/>
      <c r="J1191" s="116"/>
      <c r="K1191" s="370" t="str">
        <f t="shared" si="512"/>
        <v/>
      </c>
      <c r="L1191" s="370">
        <f t="shared" si="513"/>
        <v>0</v>
      </c>
      <c r="M1191" s="370">
        <f t="shared" si="514"/>
        <v>0</v>
      </c>
      <c r="N1191" s="371" t="str">
        <f t="shared" si="522"/>
        <v/>
      </c>
      <c r="O1191" s="371" t="str">
        <f t="shared" si="523"/>
        <v/>
      </c>
      <c r="P1191" s="371" t="str">
        <f t="shared" si="524"/>
        <v/>
      </c>
      <c r="Q1191" s="371" t="str">
        <f t="shared" si="525"/>
        <v/>
      </c>
      <c r="R1191" s="371" t="str">
        <f t="shared" si="526"/>
        <v/>
      </c>
      <c r="S1191" s="371" t="str">
        <f t="shared" si="527"/>
        <v/>
      </c>
      <c r="T1191" s="443" t="str">
        <f t="shared" si="515"/>
        <v/>
      </c>
      <c r="U1191" s="539"/>
      <c r="V1191" s="117"/>
      <c r="W1191" s="118"/>
      <c r="X1191" s="119"/>
      <c r="Y1191" s="120"/>
      <c r="Z1191" s="122"/>
      <c r="AA1191" s="121"/>
      <c r="AB1191" s="443" t="str">
        <f t="shared" si="516"/>
        <v/>
      </c>
      <c r="AC1191" s="734" t="str">
        <f t="shared" si="517"/>
        <v/>
      </c>
      <c r="AD1191" s="372"/>
      <c r="AE1191" s="485"/>
      <c r="AF1191" s="373" t="str">
        <f t="shared" si="528"/>
        <v/>
      </c>
      <c r="AG1191" s="373" t="str">
        <f t="shared" si="529"/>
        <v/>
      </c>
      <c r="AH1191" s="374" t="str">
        <f t="shared" si="530"/>
        <v/>
      </c>
      <c r="AI1191" s="375" t="str">
        <f t="shared" si="531"/>
        <v/>
      </c>
      <c r="AJ1191" s="375" t="str">
        <f t="shared" si="532"/>
        <v/>
      </c>
      <c r="AK1191" s="375" t="str">
        <f t="shared" si="533"/>
        <v/>
      </c>
      <c r="AL1191" s="375" t="str">
        <f t="shared" si="534"/>
        <v/>
      </c>
      <c r="AM1191" s="375" t="str">
        <f t="shared" si="535"/>
        <v/>
      </c>
      <c r="AN1191" s="376" t="str">
        <f>IF(AF1191="","",IF(OR(AH1191="",AH1191="-"),"－",IF(OR(AM1191=8,AM1191=9),"",IF(OR(AJ1191=3,AJ1191=4,AJ1191=5,AJ1191=6),VLOOKUP(AH1191,INDEX((係数_バス貨物_ガソリン,係数_バス貨物_CNG,係数_バス貨物_軽油,係数_バス貨物_メタノール,係数_バス貨物_LPG),MATCH(AL1191,【参考】排出ガスレベル!$AI$4:$AI$671,1),1,AR1191):INDEX((係数_バス貨物_ガソリン,係数_バス貨物_CNG,係数_バス貨物_軽油,係数_バス貨物_メタノール,係数_バス貨物_LPG),MATCH(AL1191+1,【参考】排出ガスレベル!$AI$4:$AI$671,1)-1,5,AR1191),2,FALSE),IF(OR(AJ1191=1,AJ1191=2),VLOOKUP(AH1191,INDEX((係数_乗用_ガソリン,係数_乗用_CNG,係数_乗用_軽油,係数_乗用_メタノール,係数_乗用_LPG),1,1,AR1191):INDEX((係数_乗用_ガソリン,係数_乗用_CNG,係数_乗用_軽油,係数_乗用_メタノール,係数_乗用_LPG),125,5,AR1191),2,FALSE))))))</f>
        <v/>
      </c>
      <c r="AO1191" s="376" t="str">
        <f>IF(T1191="","",IF(OR(AH1191="",AH1191="-"),"－",IF(OR(AM1191=8,AM1191=9),"",IF(OR(AJ1191=3,AJ1191=4,AJ1191=5,AJ1191=6),VLOOKUP(AH1191,INDEX((係数_バス貨物_ガソリン,係数_バス貨物_CNG,係数_バス貨物_軽油,係数_バス貨物_メタノール,係数_バス貨物_LPG),MATCH(AL1191,【参考】排出ガスレベル!$AI$4:$AI$671,1),1,AR1191):INDEX((係数_バス貨物_ガソリン,係数_バス貨物_CNG,係数_バス貨物_軽油,係数_バス貨物_メタノール,係数_バス貨物_LPG),MATCH(AL1191+1,【参考】排出ガスレベル!$AI$4:$AI$671,1)-1,5,AR1191),3,FALSE),IF(OR(AJ1191=1,AJ1191=2),VLOOKUP(AH1191,INDEX((係数_乗用_ガソリン,係数_乗用_CNG,係数_乗用_軽油,係数_乗用_メタノール,係数_乗用_LPG),1,1,AR1191):INDEX((係数_乗用_ガソリン,係数_乗用_CNG,係数_乗用_軽油,係数_乗用_メタノール,係数_乗用_LPG),125,5,AR1191),3,FALSE))))))</f>
        <v/>
      </c>
      <c r="AP1191" s="375" t="str">
        <f t="shared" si="536"/>
        <v/>
      </c>
      <c r="AQ1191" s="444" t="str">
        <f t="shared" si="537"/>
        <v/>
      </c>
      <c r="AR1191" s="375" t="str">
        <f t="shared" si="540"/>
        <v/>
      </c>
      <c r="AS1191" s="377" t="str">
        <f t="shared" si="538"/>
        <v/>
      </c>
      <c r="AT1191" s="378" t="str">
        <f t="shared" si="539"/>
        <v/>
      </c>
      <c r="AX1191" s="625" t="b">
        <f t="shared" si="541"/>
        <v>0</v>
      </c>
      <c r="AY1191" s="7" t="str">
        <f t="shared" si="542"/>
        <v>FALSEFALSEFALSE</v>
      </c>
      <c r="AZ1191" s="626">
        <f t="shared" si="518"/>
        <v>0</v>
      </c>
      <c r="BA1191" s="627" t="str">
        <f t="shared" si="519"/>
        <v/>
      </c>
      <c r="BB1191" s="627">
        <f t="shared" si="520"/>
        <v>0</v>
      </c>
      <c r="BC1191" s="690" t="str">
        <f t="shared" si="521"/>
        <v/>
      </c>
    </row>
    <row r="1192" spans="1:55">
      <c r="A1192" s="381">
        <v>1136</v>
      </c>
      <c r="B1192" s="117"/>
      <c r="C1192" s="288"/>
      <c r="D1192" s="289"/>
      <c r="E1192" s="289"/>
      <c r="F1192" s="290"/>
      <c r="G1192" s="292"/>
      <c r="H1192" s="116"/>
      <c r="I1192" s="292"/>
      <c r="J1192" s="116"/>
      <c r="K1192" s="370" t="str">
        <f t="shared" si="512"/>
        <v/>
      </c>
      <c r="L1192" s="370">
        <f t="shared" si="513"/>
        <v>0</v>
      </c>
      <c r="M1192" s="370">
        <f t="shared" si="514"/>
        <v>0</v>
      </c>
      <c r="N1192" s="371" t="str">
        <f t="shared" si="522"/>
        <v/>
      </c>
      <c r="O1192" s="371" t="str">
        <f t="shared" si="523"/>
        <v/>
      </c>
      <c r="P1192" s="371" t="str">
        <f t="shared" si="524"/>
        <v/>
      </c>
      <c r="Q1192" s="371" t="str">
        <f t="shared" si="525"/>
        <v/>
      </c>
      <c r="R1192" s="371" t="str">
        <f t="shared" si="526"/>
        <v/>
      </c>
      <c r="S1192" s="371" t="str">
        <f t="shared" si="527"/>
        <v/>
      </c>
      <c r="T1192" s="443" t="str">
        <f t="shared" si="515"/>
        <v/>
      </c>
      <c r="U1192" s="539"/>
      <c r="V1192" s="117"/>
      <c r="W1192" s="118"/>
      <c r="X1192" s="119"/>
      <c r="Y1192" s="120"/>
      <c r="Z1192" s="122"/>
      <c r="AA1192" s="121"/>
      <c r="AB1192" s="443" t="str">
        <f t="shared" si="516"/>
        <v/>
      </c>
      <c r="AC1192" s="734" t="str">
        <f t="shared" si="517"/>
        <v/>
      </c>
      <c r="AD1192" s="372"/>
      <c r="AE1192" s="485"/>
      <c r="AF1192" s="373" t="str">
        <f t="shared" si="528"/>
        <v/>
      </c>
      <c r="AG1192" s="373" t="str">
        <f t="shared" si="529"/>
        <v/>
      </c>
      <c r="AH1192" s="374" t="str">
        <f t="shared" si="530"/>
        <v/>
      </c>
      <c r="AI1192" s="375" t="str">
        <f t="shared" si="531"/>
        <v/>
      </c>
      <c r="AJ1192" s="375" t="str">
        <f t="shared" si="532"/>
        <v/>
      </c>
      <c r="AK1192" s="375" t="str">
        <f t="shared" si="533"/>
        <v/>
      </c>
      <c r="AL1192" s="375" t="str">
        <f t="shared" si="534"/>
        <v/>
      </c>
      <c r="AM1192" s="375" t="str">
        <f t="shared" si="535"/>
        <v/>
      </c>
      <c r="AN1192" s="376" t="str">
        <f>IF(AF1192="","",IF(OR(AH1192="",AH1192="-"),"－",IF(OR(AM1192=8,AM1192=9),"",IF(OR(AJ1192=3,AJ1192=4,AJ1192=5,AJ1192=6),VLOOKUP(AH1192,INDEX((係数_バス貨物_ガソリン,係数_バス貨物_CNG,係数_バス貨物_軽油,係数_バス貨物_メタノール,係数_バス貨物_LPG),MATCH(AL1192,【参考】排出ガスレベル!$AI$4:$AI$671,1),1,AR1192):INDEX((係数_バス貨物_ガソリン,係数_バス貨物_CNG,係数_バス貨物_軽油,係数_バス貨物_メタノール,係数_バス貨物_LPG),MATCH(AL1192+1,【参考】排出ガスレベル!$AI$4:$AI$671,1)-1,5,AR1192),2,FALSE),IF(OR(AJ1192=1,AJ1192=2),VLOOKUP(AH1192,INDEX((係数_乗用_ガソリン,係数_乗用_CNG,係数_乗用_軽油,係数_乗用_メタノール,係数_乗用_LPG),1,1,AR1192):INDEX((係数_乗用_ガソリン,係数_乗用_CNG,係数_乗用_軽油,係数_乗用_メタノール,係数_乗用_LPG),125,5,AR1192),2,FALSE))))))</f>
        <v/>
      </c>
      <c r="AO1192" s="376" t="str">
        <f>IF(T1192="","",IF(OR(AH1192="",AH1192="-"),"－",IF(OR(AM1192=8,AM1192=9),"",IF(OR(AJ1192=3,AJ1192=4,AJ1192=5,AJ1192=6),VLOOKUP(AH1192,INDEX((係数_バス貨物_ガソリン,係数_バス貨物_CNG,係数_バス貨物_軽油,係数_バス貨物_メタノール,係数_バス貨物_LPG),MATCH(AL1192,【参考】排出ガスレベル!$AI$4:$AI$671,1),1,AR1192):INDEX((係数_バス貨物_ガソリン,係数_バス貨物_CNG,係数_バス貨物_軽油,係数_バス貨物_メタノール,係数_バス貨物_LPG),MATCH(AL1192+1,【参考】排出ガスレベル!$AI$4:$AI$671,1)-1,5,AR1192),3,FALSE),IF(OR(AJ1192=1,AJ1192=2),VLOOKUP(AH1192,INDEX((係数_乗用_ガソリン,係数_乗用_CNG,係数_乗用_軽油,係数_乗用_メタノール,係数_乗用_LPG),1,1,AR1192):INDEX((係数_乗用_ガソリン,係数_乗用_CNG,係数_乗用_軽油,係数_乗用_メタノール,係数_乗用_LPG),125,5,AR1192),3,FALSE))))))</f>
        <v/>
      </c>
      <c r="AP1192" s="375" t="str">
        <f t="shared" si="536"/>
        <v/>
      </c>
      <c r="AQ1192" s="444" t="str">
        <f t="shared" si="537"/>
        <v/>
      </c>
      <c r="AR1192" s="375" t="str">
        <f t="shared" si="540"/>
        <v/>
      </c>
      <c r="AS1192" s="377" t="str">
        <f t="shared" si="538"/>
        <v/>
      </c>
      <c r="AT1192" s="378" t="str">
        <f t="shared" si="539"/>
        <v/>
      </c>
      <c r="AX1192" s="625" t="b">
        <f t="shared" si="541"/>
        <v>0</v>
      </c>
      <c r="AY1192" s="7" t="str">
        <f t="shared" si="542"/>
        <v>FALSEFALSEFALSE</v>
      </c>
      <c r="AZ1192" s="626">
        <f t="shared" si="518"/>
        <v>0</v>
      </c>
      <c r="BA1192" s="627" t="str">
        <f t="shared" si="519"/>
        <v/>
      </c>
      <c r="BB1192" s="627">
        <f t="shared" si="520"/>
        <v>0</v>
      </c>
      <c r="BC1192" s="690" t="str">
        <f t="shared" si="521"/>
        <v/>
      </c>
    </row>
    <row r="1193" spans="1:55">
      <c r="A1193" s="381">
        <v>1137</v>
      </c>
      <c r="B1193" s="117"/>
      <c r="C1193" s="288"/>
      <c r="D1193" s="289"/>
      <c r="E1193" s="289"/>
      <c r="F1193" s="290"/>
      <c r="G1193" s="292"/>
      <c r="H1193" s="116"/>
      <c r="I1193" s="292"/>
      <c r="J1193" s="116"/>
      <c r="K1193" s="370" t="str">
        <f t="shared" si="512"/>
        <v/>
      </c>
      <c r="L1193" s="370">
        <f t="shared" si="513"/>
        <v>0</v>
      </c>
      <c r="M1193" s="370">
        <f t="shared" si="514"/>
        <v>0</v>
      </c>
      <c r="N1193" s="371" t="str">
        <f t="shared" si="522"/>
        <v/>
      </c>
      <c r="O1193" s="371" t="str">
        <f t="shared" si="523"/>
        <v/>
      </c>
      <c r="P1193" s="371" t="str">
        <f t="shared" si="524"/>
        <v/>
      </c>
      <c r="Q1193" s="371" t="str">
        <f t="shared" si="525"/>
        <v/>
      </c>
      <c r="R1193" s="371" t="str">
        <f t="shared" si="526"/>
        <v/>
      </c>
      <c r="S1193" s="371" t="str">
        <f t="shared" si="527"/>
        <v/>
      </c>
      <c r="T1193" s="443" t="str">
        <f t="shared" si="515"/>
        <v/>
      </c>
      <c r="U1193" s="539"/>
      <c r="V1193" s="117"/>
      <c r="W1193" s="118"/>
      <c r="X1193" s="119"/>
      <c r="Y1193" s="120"/>
      <c r="Z1193" s="122"/>
      <c r="AA1193" s="121"/>
      <c r="AB1193" s="443" t="str">
        <f t="shared" si="516"/>
        <v/>
      </c>
      <c r="AC1193" s="734" t="str">
        <f t="shared" si="517"/>
        <v/>
      </c>
      <c r="AD1193" s="372"/>
      <c r="AE1193" s="485"/>
      <c r="AF1193" s="373" t="str">
        <f t="shared" si="528"/>
        <v/>
      </c>
      <c r="AG1193" s="373" t="str">
        <f t="shared" si="529"/>
        <v/>
      </c>
      <c r="AH1193" s="374" t="str">
        <f t="shared" si="530"/>
        <v/>
      </c>
      <c r="AI1193" s="375" t="str">
        <f t="shared" si="531"/>
        <v/>
      </c>
      <c r="AJ1193" s="375" t="str">
        <f t="shared" si="532"/>
        <v/>
      </c>
      <c r="AK1193" s="375" t="str">
        <f t="shared" si="533"/>
        <v/>
      </c>
      <c r="AL1193" s="375" t="str">
        <f t="shared" si="534"/>
        <v/>
      </c>
      <c r="AM1193" s="375" t="str">
        <f t="shared" si="535"/>
        <v/>
      </c>
      <c r="AN1193" s="376" t="str">
        <f>IF(AF1193="","",IF(OR(AH1193="",AH1193="-"),"－",IF(OR(AM1193=8,AM1193=9),"",IF(OR(AJ1193=3,AJ1193=4,AJ1193=5,AJ1193=6),VLOOKUP(AH1193,INDEX((係数_バス貨物_ガソリン,係数_バス貨物_CNG,係数_バス貨物_軽油,係数_バス貨物_メタノール,係数_バス貨物_LPG),MATCH(AL1193,【参考】排出ガスレベル!$AI$4:$AI$671,1),1,AR1193):INDEX((係数_バス貨物_ガソリン,係数_バス貨物_CNG,係数_バス貨物_軽油,係数_バス貨物_メタノール,係数_バス貨物_LPG),MATCH(AL1193+1,【参考】排出ガスレベル!$AI$4:$AI$671,1)-1,5,AR1193),2,FALSE),IF(OR(AJ1193=1,AJ1193=2),VLOOKUP(AH1193,INDEX((係数_乗用_ガソリン,係数_乗用_CNG,係数_乗用_軽油,係数_乗用_メタノール,係数_乗用_LPG),1,1,AR1193):INDEX((係数_乗用_ガソリン,係数_乗用_CNG,係数_乗用_軽油,係数_乗用_メタノール,係数_乗用_LPG),125,5,AR1193),2,FALSE))))))</f>
        <v/>
      </c>
      <c r="AO1193" s="376" t="str">
        <f>IF(T1193="","",IF(OR(AH1193="",AH1193="-"),"－",IF(OR(AM1193=8,AM1193=9),"",IF(OR(AJ1193=3,AJ1193=4,AJ1193=5,AJ1193=6),VLOOKUP(AH1193,INDEX((係数_バス貨物_ガソリン,係数_バス貨物_CNG,係数_バス貨物_軽油,係数_バス貨物_メタノール,係数_バス貨物_LPG),MATCH(AL1193,【参考】排出ガスレベル!$AI$4:$AI$671,1),1,AR1193):INDEX((係数_バス貨物_ガソリン,係数_バス貨物_CNG,係数_バス貨物_軽油,係数_バス貨物_メタノール,係数_バス貨物_LPG),MATCH(AL1193+1,【参考】排出ガスレベル!$AI$4:$AI$671,1)-1,5,AR1193),3,FALSE),IF(OR(AJ1193=1,AJ1193=2),VLOOKUP(AH1193,INDEX((係数_乗用_ガソリン,係数_乗用_CNG,係数_乗用_軽油,係数_乗用_メタノール,係数_乗用_LPG),1,1,AR1193):INDEX((係数_乗用_ガソリン,係数_乗用_CNG,係数_乗用_軽油,係数_乗用_メタノール,係数_乗用_LPG),125,5,AR1193),3,FALSE))))))</f>
        <v/>
      </c>
      <c r="AP1193" s="375" t="str">
        <f t="shared" si="536"/>
        <v/>
      </c>
      <c r="AQ1193" s="444" t="str">
        <f t="shared" si="537"/>
        <v/>
      </c>
      <c r="AR1193" s="375" t="str">
        <f t="shared" si="540"/>
        <v/>
      </c>
      <c r="AS1193" s="377" t="str">
        <f t="shared" si="538"/>
        <v/>
      </c>
      <c r="AT1193" s="378" t="str">
        <f t="shared" si="539"/>
        <v/>
      </c>
      <c r="AX1193" s="625" t="b">
        <f t="shared" si="541"/>
        <v>0</v>
      </c>
      <c r="AY1193" s="7" t="str">
        <f t="shared" si="542"/>
        <v>FALSEFALSEFALSE</v>
      </c>
      <c r="AZ1193" s="626">
        <f t="shared" si="518"/>
        <v>0</v>
      </c>
      <c r="BA1193" s="627" t="str">
        <f t="shared" si="519"/>
        <v/>
      </c>
      <c r="BB1193" s="627">
        <f t="shared" si="520"/>
        <v>0</v>
      </c>
      <c r="BC1193" s="690" t="str">
        <f t="shared" si="521"/>
        <v/>
      </c>
    </row>
    <row r="1194" spans="1:55">
      <c r="A1194" s="381">
        <v>1138</v>
      </c>
      <c r="B1194" s="117"/>
      <c r="C1194" s="288"/>
      <c r="D1194" s="289"/>
      <c r="E1194" s="289"/>
      <c r="F1194" s="290"/>
      <c r="G1194" s="292"/>
      <c r="H1194" s="116"/>
      <c r="I1194" s="292"/>
      <c r="J1194" s="116"/>
      <c r="K1194" s="370" t="str">
        <f t="shared" si="512"/>
        <v/>
      </c>
      <c r="L1194" s="370">
        <f t="shared" si="513"/>
        <v>0</v>
      </c>
      <c r="M1194" s="370">
        <f t="shared" si="514"/>
        <v>0</v>
      </c>
      <c r="N1194" s="371" t="str">
        <f t="shared" si="522"/>
        <v/>
      </c>
      <c r="O1194" s="371" t="str">
        <f t="shared" si="523"/>
        <v/>
      </c>
      <c r="P1194" s="371" t="str">
        <f t="shared" si="524"/>
        <v/>
      </c>
      <c r="Q1194" s="371" t="str">
        <f t="shared" si="525"/>
        <v/>
      </c>
      <c r="R1194" s="371" t="str">
        <f t="shared" si="526"/>
        <v/>
      </c>
      <c r="S1194" s="371" t="str">
        <f t="shared" si="527"/>
        <v/>
      </c>
      <c r="T1194" s="443" t="str">
        <f t="shared" si="515"/>
        <v/>
      </c>
      <c r="U1194" s="539"/>
      <c r="V1194" s="117"/>
      <c r="W1194" s="118"/>
      <c r="X1194" s="119"/>
      <c r="Y1194" s="120"/>
      <c r="Z1194" s="122"/>
      <c r="AA1194" s="121"/>
      <c r="AB1194" s="443" t="str">
        <f t="shared" si="516"/>
        <v/>
      </c>
      <c r="AC1194" s="734" t="str">
        <f t="shared" si="517"/>
        <v/>
      </c>
      <c r="AD1194" s="372"/>
      <c r="AE1194" s="485"/>
      <c r="AF1194" s="373" t="str">
        <f t="shared" si="528"/>
        <v/>
      </c>
      <c r="AG1194" s="373" t="str">
        <f t="shared" si="529"/>
        <v/>
      </c>
      <c r="AH1194" s="374" t="str">
        <f t="shared" si="530"/>
        <v/>
      </c>
      <c r="AI1194" s="375" t="str">
        <f t="shared" si="531"/>
        <v/>
      </c>
      <c r="AJ1194" s="375" t="str">
        <f t="shared" si="532"/>
        <v/>
      </c>
      <c r="AK1194" s="375" t="str">
        <f t="shared" si="533"/>
        <v/>
      </c>
      <c r="AL1194" s="375" t="str">
        <f t="shared" si="534"/>
        <v/>
      </c>
      <c r="AM1194" s="375" t="str">
        <f t="shared" si="535"/>
        <v/>
      </c>
      <c r="AN1194" s="376" t="str">
        <f>IF(AF1194="","",IF(OR(AH1194="",AH1194="-"),"－",IF(OR(AM1194=8,AM1194=9),"",IF(OR(AJ1194=3,AJ1194=4,AJ1194=5,AJ1194=6),VLOOKUP(AH1194,INDEX((係数_バス貨物_ガソリン,係数_バス貨物_CNG,係数_バス貨物_軽油,係数_バス貨物_メタノール,係数_バス貨物_LPG),MATCH(AL1194,【参考】排出ガスレベル!$AI$4:$AI$671,1),1,AR1194):INDEX((係数_バス貨物_ガソリン,係数_バス貨物_CNG,係数_バス貨物_軽油,係数_バス貨物_メタノール,係数_バス貨物_LPG),MATCH(AL1194+1,【参考】排出ガスレベル!$AI$4:$AI$671,1)-1,5,AR1194),2,FALSE),IF(OR(AJ1194=1,AJ1194=2),VLOOKUP(AH1194,INDEX((係数_乗用_ガソリン,係数_乗用_CNG,係数_乗用_軽油,係数_乗用_メタノール,係数_乗用_LPG),1,1,AR1194):INDEX((係数_乗用_ガソリン,係数_乗用_CNG,係数_乗用_軽油,係数_乗用_メタノール,係数_乗用_LPG),125,5,AR1194),2,FALSE))))))</f>
        <v/>
      </c>
      <c r="AO1194" s="376" t="str">
        <f>IF(T1194="","",IF(OR(AH1194="",AH1194="-"),"－",IF(OR(AM1194=8,AM1194=9),"",IF(OR(AJ1194=3,AJ1194=4,AJ1194=5,AJ1194=6),VLOOKUP(AH1194,INDEX((係数_バス貨物_ガソリン,係数_バス貨物_CNG,係数_バス貨物_軽油,係数_バス貨物_メタノール,係数_バス貨物_LPG),MATCH(AL1194,【参考】排出ガスレベル!$AI$4:$AI$671,1),1,AR1194):INDEX((係数_バス貨物_ガソリン,係数_バス貨物_CNG,係数_バス貨物_軽油,係数_バス貨物_メタノール,係数_バス貨物_LPG),MATCH(AL1194+1,【参考】排出ガスレベル!$AI$4:$AI$671,1)-1,5,AR1194),3,FALSE),IF(OR(AJ1194=1,AJ1194=2),VLOOKUP(AH1194,INDEX((係数_乗用_ガソリン,係数_乗用_CNG,係数_乗用_軽油,係数_乗用_メタノール,係数_乗用_LPG),1,1,AR1194):INDEX((係数_乗用_ガソリン,係数_乗用_CNG,係数_乗用_軽油,係数_乗用_メタノール,係数_乗用_LPG),125,5,AR1194),3,FALSE))))))</f>
        <v/>
      </c>
      <c r="AP1194" s="375" t="str">
        <f t="shared" si="536"/>
        <v/>
      </c>
      <c r="AQ1194" s="444" t="str">
        <f t="shared" si="537"/>
        <v/>
      </c>
      <c r="AR1194" s="375" t="str">
        <f t="shared" si="540"/>
        <v/>
      </c>
      <c r="AS1194" s="377" t="str">
        <f t="shared" si="538"/>
        <v/>
      </c>
      <c r="AT1194" s="378" t="str">
        <f t="shared" si="539"/>
        <v/>
      </c>
      <c r="AX1194" s="625" t="b">
        <f t="shared" si="541"/>
        <v>0</v>
      </c>
      <c r="AY1194" s="7" t="str">
        <f t="shared" si="542"/>
        <v>FALSEFALSEFALSE</v>
      </c>
      <c r="AZ1194" s="626">
        <f t="shared" si="518"/>
        <v>0</v>
      </c>
      <c r="BA1194" s="627" t="str">
        <f t="shared" si="519"/>
        <v/>
      </c>
      <c r="BB1194" s="627">
        <f t="shared" si="520"/>
        <v>0</v>
      </c>
      <c r="BC1194" s="690" t="str">
        <f t="shared" si="521"/>
        <v/>
      </c>
    </row>
    <row r="1195" spans="1:55">
      <c r="A1195" s="381">
        <v>1139</v>
      </c>
      <c r="B1195" s="117"/>
      <c r="C1195" s="288"/>
      <c r="D1195" s="289"/>
      <c r="E1195" s="289"/>
      <c r="F1195" s="290"/>
      <c r="G1195" s="292"/>
      <c r="H1195" s="116"/>
      <c r="I1195" s="292"/>
      <c r="J1195" s="116"/>
      <c r="K1195" s="370" t="str">
        <f t="shared" si="512"/>
        <v/>
      </c>
      <c r="L1195" s="370">
        <f t="shared" si="513"/>
        <v>0</v>
      </c>
      <c r="M1195" s="370">
        <f t="shared" si="514"/>
        <v>0</v>
      </c>
      <c r="N1195" s="371" t="str">
        <f t="shared" si="522"/>
        <v/>
      </c>
      <c r="O1195" s="371" t="str">
        <f t="shared" si="523"/>
        <v/>
      </c>
      <c r="P1195" s="371" t="str">
        <f t="shared" si="524"/>
        <v/>
      </c>
      <c r="Q1195" s="371" t="str">
        <f t="shared" si="525"/>
        <v/>
      </c>
      <c r="R1195" s="371" t="str">
        <f t="shared" si="526"/>
        <v/>
      </c>
      <c r="S1195" s="371" t="str">
        <f t="shared" si="527"/>
        <v/>
      </c>
      <c r="T1195" s="443" t="str">
        <f t="shared" si="515"/>
        <v/>
      </c>
      <c r="U1195" s="539"/>
      <c r="V1195" s="117"/>
      <c r="W1195" s="118"/>
      <c r="X1195" s="119"/>
      <c r="Y1195" s="120"/>
      <c r="Z1195" s="122"/>
      <c r="AA1195" s="121"/>
      <c r="AB1195" s="443" t="str">
        <f t="shared" si="516"/>
        <v/>
      </c>
      <c r="AC1195" s="734" t="str">
        <f t="shared" si="517"/>
        <v/>
      </c>
      <c r="AD1195" s="372"/>
      <c r="AE1195" s="485"/>
      <c r="AF1195" s="373" t="str">
        <f t="shared" si="528"/>
        <v/>
      </c>
      <c r="AG1195" s="373" t="str">
        <f t="shared" si="529"/>
        <v/>
      </c>
      <c r="AH1195" s="374" t="str">
        <f t="shared" si="530"/>
        <v/>
      </c>
      <c r="AI1195" s="375" t="str">
        <f t="shared" si="531"/>
        <v/>
      </c>
      <c r="AJ1195" s="375" t="str">
        <f t="shared" si="532"/>
        <v/>
      </c>
      <c r="AK1195" s="375" t="str">
        <f t="shared" si="533"/>
        <v/>
      </c>
      <c r="AL1195" s="375" t="str">
        <f t="shared" si="534"/>
        <v/>
      </c>
      <c r="AM1195" s="375" t="str">
        <f t="shared" si="535"/>
        <v/>
      </c>
      <c r="AN1195" s="376" t="str">
        <f>IF(AF1195="","",IF(OR(AH1195="",AH1195="-"),"－",IF(OR(AM1195=8,AM1195=9),"",IF(OR(AJ1195=3,AJ1195=4,AJ1195=5,AJ1195=6),VLOOKUP(AH1195,INDEX((係数_バス貨物_ガソリン,係数_バス貨物_CNG,係数_バス貨物_軽油,係数_バス貨物_メタノール,係数_バス貨物_LPG),MATCH(AL1195,【参考】排出ガスレベル!$AI$4:$AI$671,1),1,AR1195):INDEX((係数_バス貨物_ガソリン,係数_バス貨物_CNG,係数_バス貨物_軽油,係数_バス貨物_メタノール,係数_バス貨物_LPG),MATCH(AL1195+1,【参考】排出ガスレベル!$AI$4:$AI$671,1)-1,5,AR1195),2,FALSE),IF(OR(AJ1195=1,AJ1195=2),VLOOKUP(AH1195,INDEX((係数_乗用_ガソリン,係数_乗用_CNG,係数_乗用_軽油,係数_乗用_メタノール,係数_乗用_LPG),1,1,AR1195):INDEX((係数_乗用_ガソリン,係数_乗用_CNG,係数_乗用_軽油,係数_乗用_メタノール,係数_乗用_LPG),125,5,AR1195),2,FALSE))))))</f>
        <v/>
      </c>
      <c r="AO1195" s="376" t="str">
        <f>IF(T1195="","",IF(OR(AH1195="",AH1195="-"),"－",IF(OR(AM1195=8,AM1195=9),"",IF(OR(AJ1195=3,AJ1195=4,AJ1195=5,AJ1195=6),VLOOKUP(AH1195,INDEX((係数_バス貨物_ガソリン,係数_バス貨物_CNG,係数_バス貨物_軽油,係数_バス貨物_メタノール,係数_バス貨物_LPG),MATCH(AL1195,【参考】排出ガスレベル!$AI$4:$AI$671,1),1,AR1195):INDEX((係数_バス貨物_ガソリン,係数_バス貨物_CNG,係数_バス貨物_軽油,係数_バス貨物_メタノール,係数_バス貨物_LPG),MATCH(AL1195+1,【参考】排出ガスレベル!$AI$4:$AI$671,1)-1,5,AR1195),3,FALSE),IF(OR(AJ1195=1,AJ1195=2),VLOOKUP(AH1195,INDEX((係数_乗用_ガソリン,係数_乗用_CNG,係数_乗用_軽油,係数_乗用_メタノール,係数_乗用_LPG),1,1,AR1195):INDEX((係数_乗用_ガソリン,係数_乗用_CNG,係数_乗用_軽油,係数_乗用_メタノール,係数_乗用_LPG),125,5,AR1195),3,FALSE))))))</f>
        <v/>
      </c>
      <c r="AP1195" s="375" t="str">
        <f t="shared" si="536"/>
        <v/>
      </c>
      <c r="AQ1195" s="444" t="str">
        <f t="shared" si="537"/>
        <v/>
      </c>
      <c r="AR1195" s="375" t="str">
        <f t="shared" si="540"/>
        <v/>
      </c>
      <c r="AS1195" s="377" t="str">
        <f t="shared" si="538"/>
        <v/>
      </c>
      <c r="AT1195" s="378" t="str">
        <f t="shared" si="539"/>
        <v/>
      </c>
      <c r="AX1195" s="625" t="b">
        <f t="shared" si="541"/>
        <v>0</v>
      </c>
      <c r="AY1195" s="7" t="str">
        <f t="shared" si="542"/>
        <v>FALSEFALSEFALSE</v>
      </c>
      <c r="AZ1195" s="626">
        <f t="shared" si="518"/>
        <v>0</v>
      </c>
      <c r="BA1195" s="627" t="str">
        <f t="shared" si="519"/>
        <v/>
      </c>
      <c r="BB1195" s="627">
        <f t="shared" si="520"/>
        <v>0</v>
      </c>
      <c r="BC1195" s="690" t="str">
        <f t="shared" si="521"/>
        <v/>
      </c>
    </row>
    <row r="1196" spans="1:55">
      <c r="A1196" s="381">
        <v>1140</v>
      </c>
      <c r="B1196" s="117"/>
      <c r="C1196" s="288"/>
      <c r="D1196" s="289"/>
      <c r="E1196" s="289"/>
      <c r="F1196" s="290"/>
      <c r="G1196" s="292"/>
      <c r="H1196" s="116"/>
      <c r="I1196" s="292"/>
      <c r="J1196" s="116"/>
      <c r="K1196" s="370" t="str">
        <f t="shared" ref="K1196:K1259" si="543">C1196&amp;D1196&amp;E1196&amp;F1196</f>
        <v/>
      </c>
      <c r="L1196" s="370">
        <f t="shared" ref="L1196:L1259" si="544">IF(G1196&gt;0,DATE((G1196),(H1196+1),0),0)</f>
        <v>0</v>
      </c>
      <c r="M1196" s="370">
        <f t="shared" ref="M1196:M1259" si="545">IF(I1196&gt;0,DATE((I1196),(J1196+1),0),0)</f>
        <v>0</v>
      </c>
      <c r="N1196" s="371" t="str">
        <f t="shared" si="522"/>
        <v/>
      </c>
      <c r="O1196" s="371" t="str">
        <f t="shared" si="523"/>
        <v/>
      </c>
      <c r="P1196" s="371" t="str">
        <f t="shared" si="524"/>
        <v/>
      </c>
      <c r="Q1196" s="371" t="str">
        <f t="shared" si="525"/>
        <v/>
      </c>
      <c r="R1196" s="371" t="str">
        <f t="shared" si="526"/>
        <v/>
      </c>
      <c r="S1196" s="371" t="str">
        <f t="shared" si="527"/>
        <v/>
      </c>
      <c r="T1196" s="443" t="str">
        <f t="shared" ref="T1196:T1259" si="546">N1196&amp;O1196&amp;P1196&amp;Q1196&amp;R1196&amp;S1196</f>
        <v/>
      </c>
      <c r="U1196" s="539"/>
      <c r="V1196" s="117"/>
      <c r="W1196" s="118"/>
      <c r="X1196" s="119"/>
      <c r="Y1196" s="120"/>
      <c r="Z1196" s="122"/>
      <c r="AA1196" s="121"/>
      <c r="AB1196" s="443" t="str">
        <f t="shared" ref="AB1196:AB1259" si="547">IF(AF1196="","",IF(AM1196=1,VLOOKUP(AN1196,低公害車判別,2,FALSE),IF(AM1196=3,VLOOKUP(AN1196,低公害車判別,2,FALSE),IF(AM1196=4,VLOOKUP(AO1196,低公害車判別,2,FALSE),"低公害車"))))</f>
        <v/>
      </c>
      <c r="AC1196" s="734" t="str">
        <f t="shared" ref="AC1196:AC1259" si="548">IF(AF1196="","",IF((AN1196="")+(AN1196="－"),IF((AO1196="")+(AO1196=0),"－",AO1196),IF((AN1196="PM☆☆☆")+(AN1196="☆及びPM☆☆☆")+(AN1196="☆☆及びPM☆☆☆")+(AN1196="☆☆☆及びPM☆☆☆"),"PM☆☆☆",IF((AN1196="PM☆☆☆☆")+(AN1196="☆及びPM☆☆☆☆")+(AN1196="☆☆及びPM☆☆☆☆")+(AN1196="☆☆☆及びPM☆☆☆☆"),"PM☆☆☆☆",IF((AN1196="新☆")+(AN1196="新NOx☆")+(AN1196="新PM☆"),"新☆（新長期）",AN1196)))))</f>
        <v/>
      </c>
      <c r="AD1196" s="372"/>
      <c r="AE1196" s="485"/>
      <c r="AF1196" s="373" t="str">
        <f t="shared" si="528"/>
        <v/>
      </c>
      <c r="AG1196" s="373" t="str">
        <f t="shared" si="529"/>
        <v/>
      </c>
      <c r="AH1196" s="374" t="str">
        <f t="shared" si="530"/>
        <v/>
      </c>
      <c r="AI1196" s="375" t="str">
        <f t="shared" si="531"/>
        <v/>
      </c>
      <c r="AJ1196" s="375" t="str">
        <f t="shared" si="532"/>
        <v/>
      </c>
      <c r="AK1196" s="375" t="str">
        <f t="shared" si="533"/>
        <v/>
      </c>
      <c r="AL1196" s="375" t="str">
        <f t="shared" si="534"/>
        <v/>
      </c>
      <c r="AM1196" s="375" t="str">
        <f t="shared" si="535"/>
        <v/>
      </c>
      <c r="AN1196" s="376" t="str">
        <f>IF(AF1196="","",IF(OR(AH1196="",AH1196="-"),"－",IF(OR(AM1196=8,AM1196=9),"",IF(OR(AJ1196=3,AJ1196=4,AJ1196=5,AJ1196=6),VLOOKUP(AH1196,INDEX((係数_バス貨物_ガソリン,係数_バス貨物_CNG,係数_バス貨物_軽油,係数_バス貨物_メタノール,係数_バス貨物_LPG),MATCH(AL1196,【参考】排出ガスレベル!$AI$4:$AI$671,1),1,AR1196):INDEX((係数_バス貨物_ガソリン,係数_バス貨物_CNG,係数_バス貨物_軽油,係数_バス貨物_メタノール,係数_バス貨物_LPG),MATCH(AL1196+1,【参考】排出ガスレベル!$AI$4:$AI$671,1)-1,5,AR1196),2,FALSE),IF(OR(AJ1196=1,AJ1196=2),VLOOKUP(AH1196,INDEX((係数_乗用_ガソリン,係数_乗用_CNG,係数_乗用_軽油,係数_乗用_メタノール,係数_乗用_LPG),1,1,AR1196):INDEX((係数_乗用_ガソリン,係数_乗用_CNG,係数_乗用_軽油,係数_乗用_メタノール,係数_乗用_LPG),125,5,AR1196),2,FALSE))))))</f>
        <v/>
      </c>
      <c r="AO1196" s="376" t="str">
        <f>IF(T1196="","",IF(OR(AH1196="",AH1196="-"),"－",IF(OR(AM1196=8,AM1196=9),"",IF(OR(AJ1196=3,AJ1196=4,AJ1196=5,AJ1196=6),VLOOKUP(AH1196,INDEX((係数_バス貨物_ガソリン,係数_バス貨物_CNG,係数_バス貨物_軽油,係数_バス貨物_メタノール,係数_バス貨物_LPG),MATCH(AL1196,【参考】排出ガスレベル!$AI$4:$AI$671,1),1,AR1196):INDEX((係数_バス貨物_ガソリン,係数_バス貨物_CNG,係数_バス貨物_軽油,係数_バス貨物_メタノール,係数_バス貨物_LPG),MATCH(AL1196+1,【参考】排出ガスレベル!$AI$4:$AI$671,1)-1,5,AR1196),3,FALSE),IF(OR(AJ1196=1,AJ1196=2),VLOOKUP(AH1196,INDEX((係数_乗用_ガソリン,係数_乗用_CNG,係数_乗用_軽油,係数_乗用_メタノール,係数_乗用_LPG),1,1,AR1196):INDEX((係数_乗用_ガソリン,係数_乗用_CNG,係数_乗用_軽油,係数_乗用_メタノール,係数_乗用_LPG),125,5,AR1196),3,FALSE))))))</f>
        <v/>
      </c>
      <c r="AP1196" s="375" t="str">
        <f t="shared" si="536"/>
        <v/>
      </c>
      <c r="AQ1196" s="444" t="str">
        <f t="shared" si="537"/>
        <v/>
      </c>
      <c r="AR1196" s="375" t="str">
        <f t="shared" si="540"/>
        <v/>
      </c>
      <c r="AS1196" s="377" t="str">
        <f t="shared" si="538"/>
        <v/>
      </c>
      <c r="AT1196" s="378" t="str">
        <f t="shared" si="539"/>
        <v/>
      </c>
      <c r="AX1196" s="625" t="b">
        <f t="shared" si="541"/>
        <v>0</v>
      </c>
      <c r="AY1196" s="7" t="str">
        <f t="shared" si="542"/>
        <v>FALSEFALSEFALSE</v>
      </c>
      <c r="AZ1196" s="626">
        <f t="shared" si="518"/>
        <v>0</v>
      </c>
      <c r="BA1196" s="627" t="str">
        <f t="shared" si="519"/>
        <v/>
      </c>
      <c r="BB1196" s="627">
        <f t="shared" si="520"/>
        <v>0</v>
      </c>
      <c r="BC1196" s="690" t="str">
        <f t="shared" si="521"/>
        <v/>
      </c>
    </row>
    <row r="1197" spans="1:55">
      <c r="A1197" s="381">
        <v>1141</v>
      </c>
      <c r="B1197" s="117"/>
      <c r="C1197" s="288"/>
      <c r="D1197" s="289"/>
      <c r="E1197" s="289"/>
      <c r="F1197" s="290"/>
      <c r="G1197" s="292"/>
      <c r="H1197" s="116"/>
      <c r="I1197" s="292"/>
      <c r="J1197" s="116"/>
      <c r="K1197" s="370" t="str">
        <f t="shared" si="543"/>
        <v/>
      </c>
      <c r="L1197" s="370">
        <f t="shared" si="544"/>
        <v>0</v>
      </c>
      <c r="M1197" s="370">
        <f t="shared" si="545"/>
        <v>0</v>
      </c>
      <c r="N1197" s="371" t="str">
        <f t="shared" si="522"/>
        <v/>
      </c>
      <c r="O1197" s="371" t="str">
        <f t="shared" si="523"/>
        <v/>
      </c>
      <c r="P1197" s="371" t="str">
        <f t="shared" si="524"/>
        <v/>
      </c>
      <c r="Q1197" s="371" t="str">
        <f t="shared" si="525"/>
        <v/>
      </c>
      <c r="R1197" s="371" t="str">
        <f t="shared" si="526"/>
        <v/>
      </c>
      <c r="S1197" s="371" t="str">
        <f t="shared" si="527"/>
        <v/>
      </c>
      <c r="T1197" s="443" t="str">
        <f t="shared" si="546"/>
        <v/>
      </c>
      <c r="U1197" s="539"/>
      <c r="V1197" s="117"/>
      <c r="W1197" s="118"/>
      <c r="X1197" s="119"/>
      <c r="Y1197" s="120"/>
      <c r="Z1197" s="122"/>
      <c r="AA1197" s="121"/>
      <c r="AB1197" s="443" t="str">
        <f t="shared" si="547"/>
        <v/>
      </c>
      <c r="AC1197" s="734" t="str">
        <f t="shared" si="548"/>
        <v/>
      </c>
      <c r="AD1197" s="372"/>
      <c r="AE1197" s="485"/>
      <c r="AF1197" s="373" t="str">
        <f t="shared" si="528"/>
        <v/>
      </c>
      <c r="AG1197" s="373" t="str">
        <f t="shared" si="529"/>
        <v/>
      </c>
      <c r="AH1197" s="374" t="str">
        <f t="shared" si="530"/>
        <v/>
      </c>
      <c r="AI1197" s="375" t="str">
        <f t="shared" si="531"/>
        <v/>
      </c>
      <c r="AJ1197" s="375" t="str">
        <f t="shared" si="532"/>
        <v/>
      </c>
      <c r="AK1197" s="375" t="str">
        <f t="shared" si="533"/>
        <v/>
      </c>
      <c r="AL1197" s="375" t="str">
        <f t="shared" si="534"/>
        <v/>
      </c>
      <c r="AM1197" s="375" t="str">
        <f t="shared" si="535"/>
        <v/>
      </c>
      <c r="AN1197" s="376" t="str">
        <f>IF(AF1197="","",IF(OR(AH1197="",AH1197="-"),"－",IF(OR(AM1197=8,AM1197=9),"",IF(OR(AJ1197=3,AJ1197=4,AJ1197=5,AJ1197=6),VLOOKUP(AH1197,INDEX((係数_バス貨物_ガソリン,係数_バス貨物_CNG,係数_バス貨物_軽油,係数_バス貨物_メタノール,係数_バス貨物_LPG),MATCH(AL1197,【参考】排出ガスレベル!$AI$4:$AI$671,1),1,AR1197):INDEX((係数_バス貨物_ガソリン,係数_バス貨物_CNG,係数_バス貨物_軽油,係数_バス貨物_メタノール,係数_バス貨物_LPG),MATCH(AL1197+1,【参考】排出ガスレベル!$AI$4:$AI$671,1)-1,5,AR1197),2,FALSE),IF(OR(AJ1197=1,AJ1197=2),VLOOKUP(AH1197,INDEX((係数_乗用_ガソリン,係数_乗用_CNG,係数_乗用_軽油,係数_乗用_メタノール,係数_乗用_LPG),1,1,AR1197):INDEX((係数_乗用_ガソリン,係数_乗用_CNG,係数_乗用_軽油,係数_乗用_メタノール,係数_乗用_LPG),125,5,AR1197),2,FALSE))))))</f>
        <v/>
      </c>
      <c r="AO1197" s="376" t="str">
        <f>IF(T1197="","",IF(OR(AH1197="",AH1197="-"),"－",IF(OR(AM1197=8,AM1197=9),"",IF(OR(AJ1197=3,AJ1197=4,AJ1197=5,AJ1197=6),VLOOKUP(AH1197,INDEX((係数_バス貨物_ガソリン,係数_バス貨物_CNG,係数_バス貨物_軽油,係数_バス貨物_メタノール,係数_バス貨物_LPG),MATCH(AL1197,【参考】排出ガスレベル!$AI$4:$AI$671,1),1,AR1197):INDEX((係数_バス貨物_ガソリン,係数_バス貨物_CNG,係数_バス貨物_軽油,係数_バス貨物_メタノール,係数_バス貨物_LPG),MATCH(AL1197+1,【参考】排出ガスレベル!$AI$4:$AI$671,1)-1,5,AR1197),3,FALSE),IF(OR(AJ1197=1,AJ1197=2),VLOOKUP(AH1197,INDEX((係数_乗用_ガソリン,係数_乗用_CNG,係数_乗用_軽油,係数_乗用_メタノール,係数_乗用_LPG),1,1,AR1197):INDEX((係数_乗用_ガソリン,係数_乗用_CNG,係数_乗用_軽油,係数_乗用_メタノール,係数_乗用_LPG),125,5,AR1197),3,FALSE))))))</f>
        <v/>
      </c>
      <c r="AP1197" s="375" t="str">
        <f t="shared" si="536"/>
        <v/>
      </c>
      <c r="AQ1197" s="444" t="str">
        <f t="shared" si="537"/>
        <v/>
      </c>
      <c r="AR1197" s="375" t="str">
        <f t="shared" si="540"/>
        <v/>
      </c>
      <c r="AS1197" s="377" t="str">
        <f t="shared" si="538"/>
        <v/>
      </c>
      <c r="AT1197" s="378" t="str">
        <f t="shared" si="539"/>
        <v/>
      </c>
      <c r="AX1197" s="625" t="b">
        <f t="shared" si="541"/>
        <v>0</v>
      </c>
      <c r="AY1197" s="7" t="str">
        <f t="shared" si="542"/>
        <v>FALSEFALSEFALSE</v>
      </c>
      <c r="AZ1197" s="626">
        <f t="shared" ref="AZ1197:AZ1260" si="549">AA1197</f>
        <v>0</v>
      </c>
      <c r="BA1197" s="627" t="str">
        <f t="shared" ref="BA1197:BA1260" si="550">IF(COUNTIFS(BC1197,"*A*",BB1197,"3"),"ハイブリッド(ガソリン)","")</f>
        <v/>
      </c>
      <c r="BB1197" s="627">
        <f t="shared" ref="BB1197:BB1260" si="551">LEN(X1197)</f>
        <v>0</v>
      </c>
      <c r="BC1197" s="690" t="str">
        <f t="shared" ref="BC1197:BC1260" si="552">MID(X1197,2,1)</f>
        <v/>
      </c>
    </row>
    <row r="1198" spans="1:55">
      <c r="A1198" s="381">
        <v>1142</v>
      </c>
      <c r="B1198" s="117"/>
      <c r="C1198" s="288"/>
      <c r="D1198" s="289"/>
      <c r="E1198" s="289"/>
      <c r="F1198" s="290"/>
      <c r="G1198" s="292"/>
      <c r="H1198" s="116"/>
      <c r="I1198" s="292"/>
      <c r="J1198" s="116"/>
      <c r="K1198" s="370" t="str">
        <f t="shared" si="543"/>
        <v/>
      </c>
      <c r="L1198" s="370">
        <f t="shared" si="544"/>
        <v>0</v>
      </c>
      <c r="M1198" s="370">
        <f t="shared" si="545"/>
        <v>0</v>
      </c>
      <c r="N1198" s="371" t="str">
        <f t="shared" si="522"/>
        <v/>
      </c>
      <c r="O1198" s="371" t="str">
        <f t="shared" si="523"/>
        <v/>
      </c>
      <c r="P1198" s="371" t="str">
        <f t="shared" si="524"/>
        <v/>
      </c>
      <c r="Q1198" s="371" t="str">
        <f t="shared" si="525"/>
        <v/>
      </c>
      <c r="R1198" s="371" t="str">
        <f t="shared" si="526"/>
        <v/>
      </c>
      <c r="S1198" s="371" t="str">
        <f t="shared" si="527"/>
        <v/>
      </c>
      <c r="T1198" s="443" t="str">
        <f t="shared" si="546"/>
        <v/>
      </c>
      <c r="U1198" s="539"/>
      <c r="V1198" s="117"/>
      <c r="W1198" s="118"/>
      <c r="X1198" s="119"/>
      <c r="Y1198" s="120"/>
      <c r="Z1198" s="122"/>
      <c r="AA1198" s="121"/>
      <c r="AB1198" s="443" t="str">
        <f t="shared" si="547"/>
        <v/>
      </c>
      <c r="AC1198" s="734" t="str">
        <f t="shared" si="548"/>
        <v/>
      </c>
      <c r="AD1198" s="372"/>
      <c r="AE1198" s="485"/>
      <c r="AF1198" s="373" t="str">
        <f t="shared" si="528"/>
        <v/>
      </c>
      <c r="AG1198" s="373" t="str">
        <f t="shared" si="529"/>
        <v/>
      </c>
      <c r="AH1198" s="374" t="str">
        <f t="shared" si="530"/>
        <v/>
      </c>
      <c r="AI1198" s="375" t="str">
        <f t="shared" si="531"/>
        <v/>
      </c>
      <c r="AJ1198" s="375" t="str">
        <f t="shared" si="532"/>
        <v/>
      </c>
      <c r="AK1198" s="375" t="str">
        <f t="shared" si="533"/>
        <v/>
      </c>
      <c r="AL1198" s="375" t="str">
        <f t="shared" si="534"/>
        <v/>
      </c>
      <c r="AM1198" s="375" t="str">
        <f t="shared" si="535"/>
        <v/>
      </c>
      <c r="AN1198" s="376" t="str">
        <f>IF(AF1198="","",IF(OR(AH1198="",AH1198="-"),"－",IF(OR(AM1198=8,AM1198=9),"",IF(OR(AJ1198=3,AJ1198=4,AJ1198=5,AJ1198=6),VLOOKUP(AH1198,INDEX((係数_バス貨物_ガソリン,係数_バス貨物_CNG,係数_バス貨物_軽油,係数_バス貨物_メタノール,係数_バス貨物_LPG),MATCH(AL1198,【参考】排出ガスレベル!$AI$4:$AI$671,1),1,AR1198):INDEX((係数_バス貨物_ガソリン,係数_バス貨物_CNG,係数_バス貨物_軽油,係数_バス貨物_メタノール,係数_バス貨物_LPG),MATCH(AL1198+1,【参考】排出ガスレベル!$AI$4:$AI$671,1)-1,5,AR1198),2,FALSE),IF(OR(AJ1198=1,AJ1198=2),VLOOKUP(AH1198,INDEX((係数_乗用_ガソリン,係数_乗用_CNG,係数_乗用_軽油,係数_乗用_メタノール,係数_乗用_LPG),1,1,AR1198):INDEX((係数_乗用_ガソリン,係数_乗用_CNG,係数_乗用_軽油,係数_乗用_メタノール,係数_乗用_LPG),125,5,AR1198),2,FALSE))))))</f>
        <v/>
      </c>
      <c r="AO1198" s="376" t="str">
        <f>IF(T1198="","",IF(OR(AH1198="",AH1198="-"),"－",IF(OR(AM1198=8,AM1198=9),"",IF(OR(AJ1198=3,AJ1198=4,AJ1198=5,AJ1198=6),VLOOKUP(AH1198,INDEX((係数_バス貨物_ガソリン,係数_バス貨物_CNG,係数_バス貨物_軽油,係数_バス貨物_メタノール,係数_バス貨物_LPG),MATCH(AL1198,【参考】排出ガスレベル!$AI$4:$AI$671,1),1,AR1198):INDEX((係数_バス貨物_ガソリン,係数_バス貨物_CNG,係数_バス貨物_軽油,係数_バス貨物_メタノール,係数_バス貨物_LPG),MATCH(AL1198+1,【参考】排出ガスレベル!$AI$4:$AI$671,1)-1,5,AR1198),3,FALSE),IF(OR(AJ1198=1,AJ1198=2),VLOOKUP(AH1198,INDEX((係数_乗用_ガソリン,係数_乗用_CNG,係数_乗用_軽油,係数_乗用_メタノール,係数_乗用_LPG),1,1,AR1198):INDEX((係数_乗用_ガソリン,係数_乗用_CNG,係数_乗用_軽油,係数_乗用_メタノール,係数_乗用_LPG),125,5,AR1198),3,FALSE))))))</f>
        <v/>
      </c>
      <c r="AP1198" s="375" t="str">
        <f t="shared" si="536"/>
        <v/>
      </c>
      <c r="AQ1198" s="444" t="str">
        <f t="shared" si="537"/>
        <v/>
      </c>
      <c r="AR1198" s="375" t="str">
        <f t="shared" si="540"/>
        <v/>
      </c>
      <c r="AS1198" s="377" t="str">
        <f t="shared" si="538"/>
        <v/>
      </c>
      <c r="AT1198" s="378" t="str">
        <f t="shared" si="539"/>
        <v/>
      </c>
      <c r="AX1198" s="625" t="b">
        <f t="shared" si="541"/>
        <v>0</v>
      </c>
      <c r="AY1198" s="7" t="str">
        <f t="shared" si="542"/>
        <v>FALSEFALSEFALSE</v>
      </c>
      <c r="AZ1198" s="626">
        <f t="shared" si="549"/>
        <v>0</v>
      </c>
      <c r="BA1198" s="627" t="str">
        <f t="shared" si="550"/>
        <v/>
      </c>
      <c r="BB1198" s="627">
        <f t="shared" si="551"/>
        <v>0</v>
      </c>
      <c r="BC1198" s="690" t="str">
        <f t="shared" si="552"/>
        <v/>
      </c>
    </row>
    <row r="1199" spans="1:55">
      <c r="A1199" s="381">
        <v>1143</v>
      </c>
      <c r="B1199" s="117"/>
      <c r="C1199" s="288"/>
      <c r="D1199" s="289"/>
      <c r="E1199" s="289"/>
      <c r="F1199" s="290"/>
      <c r="G1199" s="292"/>
      <c r="H1199" s="116"/>
      <c r="I1199" s="292"/>
      <c r="J1199" s="116"/>
      <c r="K1199" s="370" t="str">
        <f t="shared" si="543"/>
        <v/>
      </c>
      <c r="L1199" s="370">
        <f t="shared" si="544"/>
        <v>0</v>
      </c>
      <c r="M1199" s="370">
        <f t="shared" si="545"/>
        <v>0</v>
      </c>
      <c r="N1199" s="371" t="str">
        <f t="shared" si="522"/>
        <v/>
      </c>
      <c r="O1199" s="371" t="str">
        <f t="shared" si="523"/>
        <v/>
      </c>
      <c r="P1199" s="371" t="str">
        <f t="shared" si="524"/>
        <v/>
      </c>
      <c r="Q1199" s="371" t="str">
        <f t="shared" si="525"/>
        <v/>
      </c>
      <c r="R1199" s="371" t="str">
        <f t="shared" si="526"/>
        <v/>
      </c>
      <c r="S1199" s="371" t="str">
        <f t="shared" si="527"/>
        <v/>
      </c>
      <c r="T1199" s="443" t="str">
        <f t="shared" si="546"/>
        <v/>
      </c>
      <c r="U1199" s="539"/>
      <c r="V1199" s="117"/>
      <c r="W1199" s="118"/>
      <c r="X1199" s="119"/>
      <c r="Y1199" s="120"/>
      <c r="Z1199" s="122"/>
      <c r="AA1199" s="121"/>
      <c r="AB1199" s="443" t="str">
        <f t="shared" si="547"/>
        <v/>
      </c>
      <c r="AC1199" s="734" t="str">
        <f t="shared" si="548"/>
        <v/>
      </c>
      <c r="AD1199" s="372"/>
      <c r="AE1199" s="485"/>
      <c r="AF1199" s="373" t="str">
        <f t="shared" si="528"/>
        <v/>
      </c>
      <c r="AG1199" s="373" t="str">
        <f t="shared" si="529"/>
        <v/>
      </c>
      <c r="AH1199" s="374" t="str">
        <f t="shared" si="530"/>
        <v/>
      </c>
      <c r="AI1199" s="375" t="str">
        <f t="shared" si="531"/>
        <v/>
      </c>
      <c r="AJ1199" s="375" t="str">
        <f t="shared" si="532"/>
        <v/>
      </c>
      <c r="AK1199" s="375" t="str">
        <f t="shared" si="533"/>
        <v/>
      </c>
      <c r="AL1199" s="375" t="str">
        <f t="shared" si="534"/>
        <v/>
      </c>
      <c r="AM1199" s="375" t="str">
        <f t="shared" si="535"/>
        <v/>
      </c>
      <c r="AN1199" s="376" t="str">
        <f>IF(AF1199="","",IF(OR(AH1199="",AH1199="-"),"－",IF(OR(AM1199=8,AM1199=9),"",IF(OR(AJ1199=3,AJ1199=4,AJ1199=5,AJ1199=6),VLOOKUP(AH1199,INDEX((係数_バス貨物_ガソリン,係数_バス貨物_CNG,係数_バス貨物_軽油,係数_バス貨物_メタノール,係数_バス貨物_LPG),MATCH(AL1199,【参考】排出ガスレベル!$AI$4:$AI$671,1),1,AR1199):INDEX((係数_バス貨物_ガソリン,係数_バス貨物_CNG,係数_バス貨物_軽油,係数_バス貨物_メタノール,係数_バス貨物_LPG),MATCH(AL1199+1,【参考】排出ガスレベル!$AI$4:$AI$671,1)-1,5,AR1199),2,FALSE),IF(OR(AJ1199=1,AJ1199=2),VLOOKUP(AH1199,INDEX((係数_乗用_ガソリン,係数_乗用_CNG,係数_乗用_軽油,係数_乗用_メタノール,係数_乗用_LPG),1,1,AR1199):INDEX((係数_乗用_ガソリン,係数_乗用_CNG,係数_乗用_軽油,係数_乗用_メタノール,係数_乗用_LPG),125,5,AR1199),2,FALSE))))))</f>
        <v/>
      </c>
      <c r="AO1199" s="376" t="str">
        <f>IF(T1199="","",IF(OR(AH1199="",AH1199="-"),"－",IF(OR(AM1199=8,AM1199=9),"",IF(OR(AJ1199=3,AJ1199=4,AJ1199=5,AJ1199=6),VLOOKUP(AH1199,INDEX((係数_バス貨物_ガソリン,係数_バス貨物_CNG,係数_バス貨物_軽油,係数_バス貨物_メタノール,係数_バス貨物_LPG),MATCH(AL1199,【参考】排出ガスレベル!$AI$4:$AI$671,1),1,AR1199):INDEX((係数_バス貨物_ガソリン,係数_バス貨物_CNG,係数_バス貨物_軽油,係数_バス貨物_メタノール,係数_バス貨物_LPG),MATCH(AL1199+1,【参考】排出ガスレベル!$AI$4:$AI$671,1)-1,5,AR1199),3,FALSE),IF(OR(AJ1199=1,AJ1199=2),VLOOKUP(AH1199,INDEX((係数_乗用_ガソリン,係数_乗用_CNG,係数_乗用_軽油,係数_乗用_メタノール,係数_乗用_LPG),1,1,AR1199):INDEX((係数_乗用_ガソリン,係数_乗用_CNG,係数_乗用_軽油,係数_乗用_メタノール,係数_乗用_LPG),125,5,AR1199),3,FALSE))))))</f>
        <v/>
      </c>
      <c r="AP1199" s="375" t="str">
        <f t="shared" si="536"/>
        <v/>
      </c>
      <c r="AQ1199" s="444" t="str">
        <f t="shared" si="537"/>
        <v/>
      </c>
      <c r="AR1199" s="375" t="str">
        <f t="shared" si="540"/>
        <v/>
      </c>
      <c r="AS1199" s="377" t="str">
        <f t="shared" si="538"/>
        <v/>
      </c>
      <c r="AT1199" s="378" t="str">
        <f t="shared" si="539"/>
        <v/>
      </c>
      <c r="AX1199" s="625" t="b">
        <f t="shared" si="541"/>
        <v>0</v>
      </c>
      <c r="AY1199" s="7" t="str">
        <f t="shared" si="542"/>
        <v>FALSEFALSEFALSE</v>
      </c>
      <c r="AZ1199" s="626">
        <f t="shared" si="549"/>
        <v>0</v>
      </c>
      <c r="BA1199" s="627" t="str">
        <f t="shared" si="550"/>
        <v/>
      </c>
      <c r="BB1199" s="627">
        <f t="shared" si="551"/>
        <v>0</v>
      </c>
      <c r="BC1199" s="690" t="str">
        <f t="shared" si="552"/>
        <v/>
      </c>
    </row>
    <row r="1200" spans="1:55">
      <c r="A1200" s="381">
        <v>1144</v>
      </c>
      <c r="B1200" s="117"/>
      <c r="C1200" s="288"/>
      <c r="D1200" s="289"/>
      <c r="E1200" s="289"/>
      <c r="F1200" s="290"/>
      <c r="G1200" s="292"/>
      <c r="H1200" s="116"/>
      <c r="I1200" s="292"/>
      <c r="J1200" s="116"/>
      <c r="K1200" s="370" t="str">
        <f t="shared" si="543"/>
        <v/>
      </c>
      <c r="L1200" s="370">
        <f t="shared" si="544"/>
        <v>0</v>
      </c>
      <c r="M1200" s="370">
        <f t="shared" si="545"/>
        <v>0</v>
      </c>
      <c r="N1200" s="371" t="str">
        <f t="shared" si="522"/>
        <v/>
      </c>
      <c r="O1200" s="371" t="str">
        <f t="shared" si="523"/>
        <v/>
      </c>
      <c r="P1200" s="371" t="str">
        <f t="shared" si="524"/>
        <v/>
      </c>
      <c r="Q1200" s="371" t="str">
        <f t="shared" si="525"/>
        <v/>
      </c>
      <c r="R1200" s="371" t="str">
        <f t="shared" si="526"/>
        <v/>
      </c>
      <c r="S1200" s="371" t="str">
        <f t="shared" si="527"/>
        <v/>
      </c>
      <c r="T1200" s="443" t="str">
        <f t="shared" si="546"/>
        <v/>
      </c>
      <c r="U1200" s="539"/>
      <c r="V1200" s="117"/>
      <c r="W1200" s="118"/>
      <c r="X1200" s="119"/>
      <c r="Y1200" s="120"/>
      <c r="Z1200" s="122"/>
      <c r="AA1200" s="121"/>
      <c r="AB1200" s="443" t="str">
        <f t="shared" si="547"/>
        <v/>
      </c>
      <c r="AC1200" s="734" t="str">
        <f t="shared" si="548"/>
        <v/>
      </c>
      <c r="AD1200" s="372"/>
      <c r="AE1200" s="485"/>
      <c r="AF1200" s="373" t="str">
        <f t="shared" si="528"/>
        <v/>
      </c>
      <c r="AG1200" s="373" t="str">
        <f t="shared" si="529"/>
        <v/>
      </c>
      <c r="AH1200" s="374" t="str">
        <f t="shared" si="530"/>
        <v/>
      </c>
      <c r="AI1200" s="375" t="str">
        <f t="shared" si="531"/>
        <v/>
      </c>
      <c r="AJ1200" s="375" t="str">
        <f t="shared" si="532"/>
        <v/>
      </c>
      <c r="AK1200" s="375" t="str">
        <f t="shared" si="533"/>
        <v/>
      </c>
      <c r="AL1200" s="375" t="str">
        <f t="shared" si="534"/>
        <v/>
      </c>
      <c r="AM1200" s="375" t="str">
        <f t="shared" si="535"/>
        <v/>
      </c>
      <c r="AN1200" s="376" t="str">
        <f>IF(AF1200="","",IF(OR(AH1200="",AH1200="-"),"－",IF(OR(AM1200=8,AM1200=9),"",IF(OR(AJ1200=3,AJ1200=4,AJ1200=5,AJ1200=6),VLOOKUP(AH1200,INDEX((係数_バス貨物_ガソリン,係数_バス貨物_CNG,係数_バス貨物_軽油,係数_バス貨物_メタノール,係数_バス貨物_LPG),MATCH(AL1200,【参考】排出ガスレベル!$AI$4:$AI$671,1),1,AR1200):INDEX((係数_バス貨物_ガソリン,係数_バス貨物_CNG,係数_バス貨物_軽油,係数_バス貨物_メタノール,係数_バス貨物_LPG),MATCH(AL1200+1,【参考】排出ガスレベル!$AI$4:$AI$671,1)-1,5,AR1200),2,FALSE),IF(OR(AJ1200=1,AJ1200=2),VLOOKUP(AH1200,INDEX((係数_乗用_ガソリン,係数_乗用_CNG,係数_乗用_軽油,係数_乗用_メタノール,係数_乗用_LPG),1,1,AR1200):INDEX((係数_乗用_ガソリン,係数_乗用_CNG,係数_乗用_軽油,係数_乗用_メタノール,係数_乗用_LPG),125,5,AR1200),2,FALSE))))))</f>
        <v/>
      </c>
      <c r="AO1200" s="376" t="str">
        <f>IF(T1200="","",IF(OR(AH1200="",AH1200="-"),"－",IF(OR(AM1200=8,AM1200=9),"",IF(OR(AJ1200=3,AJ1200=4,AJ1200=5,AJ1200=6),VLOOKUP(AH1200,INDEX((係数_バス貨物_ガソリン,係数_バス貨物_CNG,係数_バス貨物_軽油,係数_バス貨物_メタノール,係数_バス貨物_LPG),MATCH(AL1200,【参考】排出ガスレベル!$AI$4:$AI$671,1),1,AR1200):INDEX((係数_バス貨物_ガソリン,係数_バス貨物_CNG,係数_バス貨物_軽油,係数_バス貨物_メタノール,係数_バス貨物_LPG),MATCH(AL1200+1,【参考】排出ガスレベル!$AI$4:$AI$671,1)-1,5,AR1200),3,FALSE),IF(OR(AJ1200=1,AJ1200=2),VLOOKUP(AH1200,INDEX((係数_乗用_ガソリン,係数_乗用_CNG,係数_乗用_軽油,係数_乗用_メタノール,係数_乗用_LPG),1,1,AR1200):INDEX((係数_乗用_ガソリン,係数_乗用_CNG,係数_乗用_軽油,係数_乗用_メタノール,係数_乗用_LPG),125,5,AR1200),3,FALSE))))))</f>
        <v/>
      </c>
      <c r="AP1200" s="375" t="str">
        <f t="shared" si="536"/>
        <v/>
      </c>
      <c r="AQ1200" s="444" t="str">
        <f t="shared" si="537"/>
        <v/>
      </c>
      <c r="AR1200" s="375" t="str">
        <f t="shared" si="540"/>
        <v/>
      </c>
      <c r="AS1200" s="377" t="str">
        <f t="shared" si="538"/>
        <v/>
      </c>
      <c r="AT1200" s="378" t="str">
        <f t="shared" si="539"/>
        <v/>
      </c>
      <c r="AX1200" s="625" t="b">
        <f t="shared" si="541"/>
        <v>0</v>
      </c>
      <c r="AY1200" s="7" t="str">
        <f t="shared" si="542"/>
        <v>FALSEFALSEFALSE</v>
      </c>
      <c r="AZ1200" s="626">
        <f t="shared" si="549"/>
        <v>0</v>
      </c>
      <c r="BA1200" s="627" t="str">
        <f t="shared" si="550"/>
        <v/>
      </c>
      <c r="BB1200" s="627">
        <f t="shared" si="551"/>
        <v>0</v>
      </c>
      <c r="BC1200" s="690" t="str">
        <f t="shared" si="552"/>
        <v/>
      </c>
    </row>
    <row r="1201" spans="1:55">
      <c r="A1201" s="381">
        <v>1145</v>
      </c>
      <c r="B1201" s="117"/>
      <c r="C1201" s="288"/>
      <c r="D1201" s="289"/>
      <c r="E1201" s="289"/>
      <c r="F1201" s="290"/>
      <c r="G1201" s="292"/>
      <c r="H1201" s="116"/>
      <c r="I1201" s="292"/>
      <c r="J1201" s="116"/>
      <c r="K1201" s="370" t="str">
        <f t="shared" si="543"/>
        <v/>
      </c>
      <c r="L1201" s="370">
        <f t="shared" si="544"/>
        <v>0</v>
      </c>
      <c r="M1201" s="370">
        <f t="shared" si="545"/>
        <v>0</v>
      </c>
      <c r="N1201" s="371" t="str">
        <f t="shared" si="522"/>
        <v/>
      </c>
      <c r="O1201" s="371" t="str">
        <f t="shared" si="523"/>
        <v/>
      </c>
      <c r="P1201" s="371" t="str">
        <f t="shared" si="524"/>
        <v/>
      </c>
      <c r="Q1201" s="371" t="str">
        <f t="shared" si="525"/>
        <v/>
      </c>
      <c r="R1201" s="371" t="str">
        <f t="shared" si="526"/>
        <v/>
      </c>
      <c r="S1201" s="371" t="str">
        <f t="shared" si="527"/>
        <v/>
      </c>
      <c r="T1201" s="443" t="str">
        <f t="shared" si="546"/>
        <v/>
      </c>
      <c r="U1201" s="539"/>
      <c r="V1201" s="117"/>
      <c r="W1201" s="118"/>
      <c r="X1201" s="119"/>
      <c r="Y1201" s="120"/>
      <c r="Z1201" s="122"/>
      <c r="AA1201" s="121"/>
      <c r="AB1201" s="443" t="str">
        <f t="shared" si="547"/>
        <v/>
      </c>
      <c r="AC1201" s="734" t="str">
        <f t="shared" si="548"/>
        <v/>
      </c>
      <c r="AD1201" s="372"/>
      <c r="AE1201" s="485"/>
      <c r="AF1201" s="373" t="str">
        <f t="shared" si="528"/>
        <v/>
      </c>
      <c r="AG1201" s="373" t="str">
        <f t="shared" si="529"/>
        <v/>
      </c>
      <c r="AH1201" s="374" t="str">
        <f t="shared" si="530"/>
        <v/>
      </c>
      <c r="AI1201" s="375" t="str">
        <f t="shared" si="531"/>
        <v/>
      </c>
      <c r="AJ1201" s="375" t="str">
        <f t="shared" si="532"/>
        <v/>
      </c>
      <c r="AK1201" s="375" t="str">
        <f t="shared" si="533"/>
        <v/>
      </c>
      <c r="AL1201" s="375" t="str">
        <f t="shared" si="534"/>
        <v/>
      </c>
      <c r="AM1201" s="375" t="str">
        <f t="shared" si="535"/>
        <v/>
      </c>
      <c r="AN1201" s="376" t="str">
        <f>IF(AF1201="","",IF(OR(AH1201="",AH1201="-"),"－",IF(OR(AM1201=8,AM1201=9),"",IF(OR(AJ1201=3,AJ1201=4,AJ1201=5,AJ1201=6),VLOOKUP(AH1201,INDEX((係数_バス貨物_ガソリン,係数_バス貨物_CNG,係数_バス貨物_軽油,係数_バス貨物_メタノール,係数_バス貨物_LPG),MATCH(AL1201,【参考】排出ガスレベル!$AI$4:$AI$671,1),1,AR1201):INDEX((係数_バス貨物_ガソリン,係数_バス貨物_CNG,係数_バス貨物_軽油,係数_バス貨物_メタノール,係数_バス貨物_LPG),MATCH(AL1201+1,【参考】排出ガスレベル!$AI$4:$AI$671,1)-1,5,AR1201),2,FALSE),IF(OR(AJ1201=1,AJ1201=2),VLOOKUP(AH1201,INDEX((係数_乗用_ガソリン,係数_乗用_CNG,係数_乗用_軽油,係数_乗用_メタノール,係数_乗用_LPG),1,1,AR1201):INDEX((係数_乗用_ガソリン,係数_乗用_CNG,係数_乗用_軽油,係数_乗用_メタノール,係数_乗用_LPG),125,5,AR1201),2,FALSE))))))</f>
        <v/>
      </c>
      <c r="AO1201" s="376" t="str">
        <f>IF(T1201="","",IF(OR(AH1201="",AH1201="-"),"－",IF(OR(AM1201=8,AM1201=9),"",IF(OR(AJ1201=3,AJ1201=4,AJ1201=5,AJ1201=6),VLOOKUP(AH1201,INDEX((係数_バス貨物_ガソリン,係数_バス貨物_CNG,係数_バス貨物_軽油,係数_バス貨物_メタノール,係数_バス貨物_LPG),MATCH(AL1201,【参考】排出ガスレベル!$AI$4:$AI$671,1),1,AR1201):INDEX((係数_バス貨物_ガソリン,係数_バス貨物_CNG,係数_バス貨物_軽油,係数_バス貨物_メタノール,係数_バス貨物_LPG),MATCH(AL1201+1,【参考】排出ガスレベル!$AI$4:$AI$671,1)-1,5,AR1201),3,FALSE),IF(OR(AJ1201=1,AJ1201=2),VLOOKUP(AH1201,INDEX((係数_乗用_ガソリン,係数_乗用_CNG,係数_乗用_軽油,係数_乗用_メタノール,係数_乗用_LPG),1,1,AR1201):INDEX((係数_乗用_ガソリン,係数_乗用_CNG,係数_乗用_軽油,係数_乗用_メタノール,係数_乗用_LPG),125,5,AR1201),3,FALSE))))))</f>
        <v/>
      </c>
      <c r="AP1201" s="375" t="str">
        <f t="shared" si="536"/>
        <v/>
      </c>
      <c r="AQ1201" s="444" t="str">
        <f t="shared" si="537"/>
        <v/>
      </c>
      <c r="AR1201" s="375" t="str">
        <f t="shared" si="540"/>
        <v/>
      </c>
      <c r="AS1201" s="377" t="str">
        <f t="shared" si="538"/>
        <v/>
      </c>
      <c r="AT1201" s="378" t="str">
        <f t="shared" si="539"/>
        <v/>
      </c>
      <c r="AX1201" s="625" t="b">
        <f t="shared" si="541"/>
        <v>0</v>
      </c>
      <c r="AY1201" s="7" t="str">
        <f t="shared" si="542"/>
        <v>FALSEFALSEFALSE</v>
      </c>
      <c r="AZ1201" s="626">
        <f t="shared" si="549"/>
        <v>0</v>
      </c>
      <c r="BA1201" s="627" t="str">
        <f t="shared" si="550"/>
        <v/>
      </c>
      <c r="BB1201" s="627">
        <f t="shared" si="551"/>
        <v>0</v>
      </c>
      <c r="BC1201" s="690" t="str">
        <f t="shared" si="552"/>
        <v/>
      </c>
    </row>
    <row r="1202" spans="1:55">
      <c r="A1202" s="381">
        <v>1146</v>
      </c>
      <c r="B1202" s="117"/>
      <c r="C1202" s="288"/>
      <c r="D1202" s="289"/>
      <c r="E1202" s="289"/>
      <c r="F1202" s="290"/>
      <c r="G1202" s="292"/>
      <c r="H1202" s="116"/>
      <c r="I1202" s="292"/>
      <c r="J1202" s="116"/>
      <c r="K1202" s="370" t="str">
        <f t="shared" si="543"/>
        <v/>
      </c>
      <c r="L1202" s="370">
        <f t="shared" si="544"/>
        <v>0</v>
      </c>
      <c r="M1202" s="370">
        <f t="shared" si="545"/>
        <v>0</v>
      </c>
      <c r="N1202" s="371" t="str">
        <f t="shared" si="522"/>
        <v/>
      </c>
      <c r="O1202" s="371" t="str">
        <f t="shared" si="523"/>
        <v/>
      </c>
      <c r="P1202" s="371" t="str">
        <f t="shared" si="524"/>
        <v/>
      </c>
      <c r="Q1202" s="371" t="str">
        <f t="shared" si="525"/>
        <v/>
      </c>
      <c r="R1202" s="371" t="str">
        <f t="shared" si="526"/>
        <v/>
      </c>
      <c r="S1202" s="371" t="str">
        <f t="shared" si="527"/>
        <v/>
      </c>
      <c r="T1202" s="443" t="str">
        <f t="shared" si="546"/>
        <v/>
      </c>
      <c r="U1202" s="539"/>
      <c r="V1202" s="117"/>
      <c r="W1202" s="118"/>
      <c r="X1202" s="119"/>
      <c r="Y1202" s="120"/>
      <c r="Z1202" s="122"/>
      <c r="AA1202" s="121"/>
      <c r="AB1202" s="443" t="str">
        <f t="shared" si="547"/>
        <v/>
      </c>
      <c r="AC1202" s="734" t="str">
        <f t="shared" si="548"/>
        <v/>
      </c>
      <c r="AD1202" s="372"/>
      <c r="AE1202" s="485"/>
      <c r="AF1202" s="373" t="str">
        <f t="shared" si="528"/>
        <v/>
      </c>
      <c r="AG1202" s="373" t="str">
        <f t="shared" si="529"/>
        <v/>
      </c>
      <c r="AH1202" s="374" t="str">
        <f t="shared" si="530"/>
        <v/>
      </c>
      <c r="AI1202" s="375" t="str">
        <f t="shared" si="531"/>
        <v/>
      </c>
      <c r="AJ1202" s="375" t="str">
        <f t="shared" si="532"/>
        <v/>
      </c>
      <c r="AK1202" s="375" t="str">
        <f t="shared" si="533"/>
        <v/>
      </c>
      <c r="AL1202" s="375" t="str">
        <f t="shared" si="534"/>
        <v/>
      </c>
      <c r="AM1202" s="375" t="str">
        <f t="shared" si="535"/>
        <v/>
      </c>
      <c r="AN1202" s="376" t="str">
        <f>IF(AF1202="","",IF(OR(AH1202="",AH1202="-"),"－",IF(OR(AM1202=8,AM1202=9),"",IF(OR(AJ1202=3,AJ1202=4,AJ1202=5,AJ1202=6),VLOOKUP(AH1202,INDEX((係数_バス貨物_ガソリン,係数_バス貨物_CNG,係数_バス貨物_軽油,係数_バス貨物_メタノール,係数_バス貨物_LPG),MATCH(AL1202,【参考】排出ガスレベル!$AI$4:$AI$671,1),1,AR1202):INDEX((係数_バス貨物_ガソリン,係数_バス貨物_CNG,係数_バス貨物_軽油,係数_バス貨物_メタノール,係数_バス貨物_LPG),MATCH(AL1202+1,【参考】排出ガスレベル!$AI$4:$AI$671,1)-1,5,AR1202),2,FALSE),IF(OR(AJ1202=1,AJ1202=2),VLOOKUP(AH1202,INDEX((係数_乗用_ガソリン,係数_乗用_CNG,係数_乗用_軽油,係数_乗用_メタノール,係数_乗用_LPG),1,1,AR1202):INDEX((係数_乗用_ガソリン,係数_乗用_CNG,係数_乗用_軽油,係数_乗用_メタノール,係数_乗用_LPG),125,5,AR1202),2,FALSE))))))</f>
        <v/>
      </c>
      <c r="AO1202" s="376" t="str">
        <f>IF(T1202="","",IF(OR(AH1202="",AH1202="-"),"－",IF(OR(AM1202=8,AM1202=9),"",IF(OR(AJ1202=3,AJ1202=4,AJ1202=5,AJ1202=6),VLOOKUP(AH1202,INDEX((係数_バス貨物_ガソリン,係数_バス貨物_CNG,係数_バス貨物_軽油,係数_バス貨物_メタノール,係数_バス貨物_LPG),MATCH(AL1202,【参考】排出ガスレベル!$AI$4:$AI$671,1),1,AR1202):INDEX((係数_バス貨物_ガソリン,係数_バス貨物_CNG,係数_バス貨物_軽油,係数_バス貨物_メタノール,係数_バス貨物_LPG),MATCH(AL1202+1,【参考】排出ガスレベル!$AI$4:$AI$671,1)-1,5,AR1202),3,FALSE),IF(OR(AJ1202=1,AJ1202=2),VLOOKUP(AH1202,INDEX((係数_乗用_ガソリン,係数_乗用_CNG,係数_乗用_軽油,係数_乗用_メタノール,係数_乗用_LPG),1,1,AR1202):INDEX((係数_乗用_ガソリン,係数_乗用_CNG,係数_乗用_軽油,係数_乗用_メタノール,係数_乗用_LPG),125,5,AR1202),3,FALSE))))))</f>
        <v/>
      </c>
      <c r="AP1202" s="375" t="str">
        <f t="shared" si="536"/>
        <v/>
      </c>
      <c r="AQ1202" s="444" t="str">
        <f t="shared" si="537"/>
        <v/>
      </c>
      <c r="AR1202" s="375" t="str">
        <f t="shared" si="540"/>
        <v/>
      </c>
      <c r="AS1202" s="377" t="str">
        <f t="shared" si="538"/>
        <v/>
      </c>
      <c r="AT1202" s="378" t="str">
        <f t="shared" si="539"/>
        <v/>
      </c>
      <c r="AX1202" s="625" t="b">
        <f t="shared" si="541"/>
        <v>0</v>
      </c>
      <c r="AY1202" s="7" t="str">
        <f t="shared" si="542"/>
        <v>FALSEFALSEFALSE</v>
      </c>
      <c r="AZ1202" s="626">
        <f t="shared" si="549"/>
        <v>0</v>
      </c>
      <c r="BA1202" s="627" t="str">
        <f t="shared" si="550"/>
        <v/>
      </c>
      <c r="BB1202" s="627">
        <f t="shared" si="551"/>
        <v>0</v>
      </c>
      <c r="BC1202" s="690" t="str">
        <f t="shared" si="552"/>
        <v/>
      </c>
    </row>
    <row r="1203" spans="1:55">
      <c r="A1203" s="381">
        <v>1147</v>
      </c>
      <c r="B1203" s="117"/>
      <c r="C1203" s="288"/>
      <c r="D1203" s="289"/>
      <c r="E1203" s="289"/>
      <c r="F1203" s="290"/>
      <c r="G1203" s="292"/>
      <c r="H1203" s="116"/>
      <c r="I1203" s="292"/>
      <c r="J1203" s="116"/>
      <c r="K1203" s="370" t="str">
        <f t="shared" si="543"/>
        <v/>
      </c>
      <c r="L1203" s="370">
        <f t="shared" si="544"/>
        <v>0</v>
      </c>
      <c r="M1203" s="370">
        <f t="shared" si="545"/>
        <v>0</v>
      </c>
      <c r="N1203" s="371" t="str">
        <f t="shared" si="522"/>
        <v/>
      </c>
      <c r="O1203" s="371" t="str">
        <f t="shared" si="523"/>
        <v/>
      </c>
      <c r="P1203" s="371" t="str">
        <f t="shared" si="524"/>
        <v/>
      </c>
      <c r="Q1203" s="371" t="str">
        <f t="shared" si="525"/>
        <v/>
      </c>
      <c r="R1203" s="371" t="str">
        <f t="shared" si="526"/>
        <v/>
      </c>
      <c r="S1203" s="371" t="str">
        <f t="shared" si="527"/>
        <v/>
      </c>
      <c r="T1203" s="443" t="str">
        <f t="shared" si="546"/>
        <v/>
      </c>
      <c r="U1203" s="539"/>
      <c r="V1203" s="117"/>
      <c r="W1203" s="118"/>
      <c r="X1203" s="119"/>
      <c r="Y1203" s="120"/>
      <c r="Z1203" s="122"/>
      <c r="AA1203" s="121"/>
      <c r="AB1203" s="443" t="str">
        <f t="shared" si="547"/>
        <v/>
      </c>
      <c r="AC1203" s="734" t="str">
        <f t="shared" si="548"/>
        <v/>
      </c>
      <c r="AD1203" s="372"/>
      <c r="AE1203" s="485"/>
      <c r="AF1203" s="373" t="str">
        <f t="shared" si="528"/>
        <v/>
      </c>
      <c r="AG1203" s="373" t="str">
        <f t="shared" si="529"/>
        <v/>
      </c>
      <c r="AH1203" s="374" t="str">
        <f t="shared" si="530"/>
        <v/>
      </c>
      <c r="AI1203" s="375" t="str">
        <f t="shared" si="531"/>
        <v/>
      </c>
      <c r="AJ1203" s="375" t="str">
        <f t="shared" si="532"/>
        <v/>
      </c>
      <c r="AK1203" s="375" t="str">
        <f t="shared" si="533"/>
        <v/>
      </c>
      <c r="AL1203" s="375" t="str">
        <f t="shared" si="534"/>
        <v/>
      </c>
      <c r="AM1203" s="375" t="str">
        <f t="shared" si="535"/>
        <v/>
      </c>
      <c r="AN1203" s="376" t="str">
        <f>IF(AF1203="","",IF(OR(AH1203="",AH1203="-"),"－",IF(OR(AM1203=8,AM1203=9),"",IF(OR(AJ1203=3,AJ1203=4,AJ1203=5,AJ1203=6),VLOOKUP(AH1203,INDEX((係数_バス貨物_ガソリン,係数_バス貨物_CNG,係数_バス貨物_軽油,係数_バス貨物_メタノール,係数_バス貨物_LPG),MATCH(AL1203,【参考】排出ガスレベル!$AI$4:$AI$671,1),1,AR1203):INDEX((係数_バス貨物_ガソリン,係数_バス貨物_CNG,係数_バス貨物_軽油,係数_バス貨物_メタノール,係数_バス貨物_LPG),MATCH(AL1203+1,【参考】排出ガスレベル!$AI$4:$AI$671,1)-1,5,AR1203),2,FALSE),IF(OR(AJ1203=1,AJ1203=2),VLOOKUP(AH1203,INDEX((係数_乗用_ガソリン,係数_乗用_CNG,係数_乗用_軽油,係数_乗用_メタノール,係数_乗用_LPG),1,1,AR1203):INDEX((係数_乗用_ガソリン,係数_乗用_CNG,係数_乗用_軽油,係数_乗用_メタノール,係数_乗用_LPG),125,5,AR1203),2,FALSE))))))</f>
        <v/>
      </c>
      <c r="AO1203" s="376" t="str">
        <f>IF(T1203="","",IF(OR(AH1203="",AH1203="-"),"－",IF(OR(AM1203=8,AM1203=9),"",IF(OR(AJ1203=3,AJ1203=4,AJ1203=5,AJ1203=6),VLOOKUP(AH1203,INDEX((係数_バス貨物_ガソリン,係数_バス貨物_CNG,係数_バス貨物_軽油,係数_バス貨物_メタノール,係数_バス貨物_LPG),MATCH(AL1203,【参考】排出ガスレベル!$AI$4:$AI$671,1),1,AR1203):INDEX((係数_バス貨物_ガソリン,係数_バス貨物_CNG,係数_バス貨物_軽油,係数_バス貨物_メタノール,係数_バス貨物_LPG),MATCH(AL1203+1,【参考】排出ガスレベル!$AI$4:$AI$671,1)-1,5,AR1203),3,FALSE),IF(OR(AJ1203=1,AJ1203=2),VLOOKUP(AH1203,INDEX((係数_乗用_ガソリン,係数_乗用_CNG,係数_乗用_軽油,係数_乗用_メタノール,係数_乗用_LPG),1,1,AR1203):INDEX((係数_乗用_ガソリン,係数_乗用_CNG,係数_乗用_軽油,係数_乗用_メタノール,係数_乗用_LPG),125,5,AR1203),3,FALSE))))))</f>
        <v/>
      </c>
      <c r="AP1203" s="375" t="str">
        <f t="shared" si="536"/>
        <v/>
      </c>
      <c r="AQ1203" s="444" t="str">
        <f t="shared" si="537"/>
        <v/>
      </c>
      <c r="AR1203" s="375" t="str">
        <f t="shared" si="540"/>
        <v/>
      </c>
      <c r="AS1203" s="377" t="str">
        <f t="shared" si="538"/>
        <v/>
      </c>
      <c r="AT1203" s="378" t="str">
        <f t="shared" si="539"/>
        <v/>
      </c>
      <c r="AX1203" s="625" t="b">
        <f t="shared" si="541"/>
        <v>0</v>
      </c>
      <c r="AY1203" s="7" t="str">
        <f t="shared" si="542"/>
        <v>FALSEFALSEFALSE</v>
      </c>
      <c r="AZ1203" s="626">
        <f t="shared" si="549"/>
        <v>0</v>
      </c>
      <c r="BA1203" s="627" t="str">
        <f t="shared" si="550"/>
        <v/>
      </c>
      <c r="BB1203" s="627">
        <f t="shared" si="551"/>
        <v>0</v>
      </c>
      <c r="BC1203" s="690" t="str">
        <f t="shared" si="552"/>
        <v/>
      </c>
    </row>
    <row r="1204" spans="1:55">
      <c r="A1204" s="381">
        <v>1148</v>
      </c>
      <c r="B1204" s="117"/>
      <c r="C1204" s="288"/>
      <c r="D1204" s="289"/>
      <c r="E1204" s="289"/>
      <c r="F1204" s="290"/>
      <c r="G1204" s="292"/>
      <c r="H1204" s="116"/>
      <c r="I1204" s="292"/>
      <c r="J1204" s="116"/>
      <c r="K1204" s="370" t="str">
        <f t="shared" si="543"/>
        <v/>
      </c>
      <c r="L1204" s="370">
        <f t="shared" si="544"/>
        <v>0</v>
      </c>
      <c r="M1204" s="370">
        <f t="shared" si="545"/>
        <v>0</v>
      </c>
      <c r="N1204" s="371" t="str">
        <f t="shared" si="522"/>
        <v/>
      </c>
      <c r="O1204" s="371" t="str">
        <f t="shared" si="523"/>
        <v/>
      </c>
      <c r="P1204" s="371" t="str">
        <f t="shared" si="524"/>
        <v/>
      </c>
      <c r="Q1204" s="371" t="str">
        <f t="shared" si="525"/>
        <v/>
      </c>
      <c r="R1204" s="371" t="str">
        <f t="shared" si="526"/>
        <v/>
      </c>
      <c r="S1204" s="371" t="str">
        <f t="shared" si="527"/>
        <v/>
      </c>
      <c r="T1204" s="443" t="str">
        <f t="shared" si="546"/>
        <v/>
      </c>
      <c r="U1204" s="539"/>
      <c r="V1204" s="117"/>
      <c r="W1204" s="118"/>
      <c r="X1204" s="119"/>
      <c r="Y1204" s="120"/>
      <c r="Z1204" s="122"/>
      <c r="AA1204" s="121"/>
      <c r="AB1204" s="443" t="str">
        <f t="shared" si="547"/>
        <v/>
      </c>
      <c r="AC1204" s="734" t="str">
        <f t="shared" si="548"/>
        <v/>
      </c>
      <c r="AD1204" s="372"/>
      <c r="AE1204" s="485"/>
      <c r="AF1204" s="373" t="str">
        <f t="shared" si="528"/>
        <v/>
      </c>
      <c r="AG1204" s="373" t="str">
        <f t="shared" si="529"/>
        <v/>
      </c>
      <c r="AH1204" s="374" t="str">
        <f t="shared" si="530"/>
        <v/>
      </c>
      <c r="AI1204" s="375" t="str">
        <f t="shared" si="531"/>
        <v/>
      </c>
      <c r="AJ1204" s="375" t="str">
        <f t="shared" si="532"/>
        <v/>
      </c>
      <c r="AK1204" s="375" t="str">
        <f t="shared" si="533"/>
        <v/>
      </c>
      <c r="AL1204" s="375" t="str">
        <f t="shared" si="534"/>
        <v/>
      </c>
      <c r="AM1204" s="375" t="str">
        <f t="shared" si="535"/>
        <v/>
      </c>
      <c r="AN1204" s="376" t="str">
        <f>IF(AF1204="","",IF(OR(AH1204="",AH1204="-"),"－",IF(OR(AM1204=8,AM1204=9),"",IF(OR(AJ1204=3,AJ1204=4,AJ1204=5,AJ1204=6),VLOOKUP(AH1204,INDEX((係数_バス貨物_ガソリン,係数_バス貨物_CNG,係数_バス貨物_軽油,係数_バス貨物_メタノール,係数_バス貨物_LPG),MATCH(AL1204,【参考】排出ガスレベル!$AI$4:$AI$671,1),1,AR1204):INDEX((係数_バス貨物_ガソリン,係数_バス貨物_CNG,係数_バス貨物_軽油,係数_バス貨物_メタノール,係数_バス貨物_LPG),MATCH(AL1204+1,【参考】排出ガスレベル!$AI$4:$AI$671,1)-1,5,AR1204),2,FALSE),IF(OR(AJ1204=1,AJ1204=2),VLOOKUP(AH1204,INDEX((係数_乗用_ガソリン,係数_乗用_CNG,係数_乗用_軽油,係数_乗用_メタノール,係数_乗用_LPG),1,1,AR1204):INDEX((係数_乗用_ガソリン,係数_乗用_CNG,係数_乗用_軽油,係数_乗用_メタノール,係数_乗用_LPG),125,5,AR1204),2,FALSE))))))</f>
        <v/>
      </c>
      <c r="AO1204" s="376" t="str">
        <f>IF(T1204="","",IF(OR(AH1204="",AH1204="-"),"－",IF(OR(AM1204=8,AM1204=9),"",IF(OR(AJ1204=3,AJ1204=4,AJ1204=5,AJ1204=6),VLOOKUP(AH1204,INDEX((係数_バス貨物_ガソリン,係数_バス貨物_CNG,係数_バス貨物_軽油,係数_バス貨物_メタノール,係数_バス貨物_LPG),MATCH(AL1204,【参考】排出ガスレベル!$AI$4:$AI$671,1),1,AR1204):INDEX((係数_バス貨物_ガソリン,係数_バス貨物_CNG,係数_バス貨物_軽油,係数_バス貨物_メタノール,係数_バス貨物_LPG),MATCH(AL1204+1,【参考】排出ガスレベル!$AI$4:$AI$671,1)-1,5,AR1204),3,FALSE),IF(OR(AJ1204=1,AJ1204=2),VLOOKUP(AH1204,INDEX((係数_乗用_ガソリン,係数_乗用_CNG,係数_乗用_軽油,係数_乗用_メタノール,係数_乗用_LPG),1,1,AR1204):INDEX((係数_乗用_ガソリン,係数_乗用_CNG,係数_乗用_軽油,係数_乗用_メタノール,係数_乗用_LPG),125,5,AR1204),3,FALSE))))))</f>
        <v/>
      </c>
      <c r="AP1204" s="375" t="str">
        <f t="shared" si="536"/>
        <v/>
      </c>
      <c r="AQ1204" s="444" t="str">
        <f t="shared" si="537"/>
        <v/>
      </c>
      <c r="AR1204" s="375" t="str">
        <f t="shared" si="540"/>
        <v/>
      </c>
      <c r="AS1204" s="377" t="str">
        <f t="shared" si="538"/>
        <v/>
      </c>
      <c r="AT1204" s="378" t="str">
        <f t="shared" si="539"/>
        <v/>
      </c>
      <c r="AX1204" s="625" t="b">
        <f t="shared" si="541"/>
        <v>0</v>
      </c>
      <c r="AY1204" s="7" t="str">
        <f t="shared" si="542"/>
        <v>FALSEFALSEFALSE</v>
      </c>
      <c r="AZ1204" s="626">
        <f t="shared" si="549"/>
        <v>0</v>
      </c>
      <c r="BA1204" s="627" t="str">
        <f t="shared" si="550"/>
        <v/>
      </c>
      <c r="BB1204" s="627">
        <f t="shared" si="551"/>
        <v>0</v>
      </c>
      <c r="BC1204" s="690" t="str">
        <f t="shared" si="552"/>
        <v/>
      </c>
    </row>
    <row r="1205" spans="1:55">
      <c r="A1205" s="381">
        <v>1149</v>
      </c>
      <c r="B1205" s="117"/>
      <c r="C1205" s="288"/>
      <c r="D1205" s="289"/>
      <c r="E1205" s="289"/>
      <c r="F1205" s="290"/>
      <c r="G1205" s="292"/>
      <c r="H1205" s="116"/>
      <c r="I1205" s="292"/>
      <c r="J1205" s="116"/>
      <c r="K1205" s="370" t="str">
        <f t="shared" si="543"/>
        <v/>
      </c>
      <c r="L1205" s="370">
        <f t="shared" si="544"/>
        <v>0</v>
      </c>
      <c r="M1205" s="370">
        <f t="shared" si="545"/>
        <v>0</v>
      </c>
      <c r="N1205" s="371" t="str">
        <f t="shared" si="522"/>
        <v/>
      </c>
      <c r="O1205" s="371" t="str">
        <f t="shared" si="523"/>
        <v/>
      </c>
      <c r="P1205" s="371" t="str">
        <f t="shared" si="524"/>
        <v/>
      </c>
      <c r="Q1205" s="371" t="str">
        <f t="shared" si="525"/>
        <v/>
      </c>
      <c r="R1205" s="371" t="str">
        <f t="shared" si="526"/>
        <v/>
      </c>
      <c r="S1205" s="371" t="str">
        <f t="shared" si="527"/>
        <v/>
      </c>
      <c r="T1205" s="443" t="str">
        <f t="shared" si="546"/>
        <v/>
      </c>
      <c r="U1205" s="539"/>
      <c r="V1205" s="117"/>
      <c r="W1205" s="118"/>
      <c r="X1205" s="119"/>
      <c r="Y1205" s="120"/>
      <c r="Z1205" s="122"/>
      <c r="AA1205" s="121"/>
      <c r="AB1205" s="443" t="str">
        <f t="shared" si="547"/>
        <v/>
      </c>
      <c r="AC1205" s="734" t="str">
        <f t="shared" si="548"/>
        <v/>
      </c>
      <c r="AD1205" s="372"/>
      <c r="AE1205" s="485"/>
      <c r="AF1205" s="373" t="str">
        <f t="shared" si="528"/>
        <v/>
      </c>
      <c r="AG1205" s="373" t="str">
        <f t="shared" si="529"/>
        <v/>
      </c>
      <c r="AH1205" s="374" t="str">
        <f t="shared" si="530"/>
        <v/>
      </c>
      <c r="AI1205" s="375" t="str">
        <f t="shared" si="531"/>
        <v/>
      </c>
      <c r="AJ1205" s="375" t="str">
        <f t="shared" si="532"/>
        <v/>
      </c>
      <c r="AK1205" s="375" t="str">
        <f t="shared" si="533"/>
        <v/>
      </c>
      <c r="AL1205" s="375" t="str">
        <f t="shared" si="534"/>
        <v/>
      </c>
      <c r="AM1205" s="375" t="str">
        <f t="shared" si="535"/>
        <v/>
      </c>
      <c r="AN1205" s="376" t="str">
        <f>IF(AF1205="","",IF(OR(AH1205="",AH1205="-"),"－",IF(OR(AM1205=8,AM1205=9),"",IF(OR(AJ1205=3,AJ1205=4,AJ1205=5,AJ1205=6),VLOOKUP(AH1205,INDEX((係数_バス貨物_ガソリン,係数_バス貨物_CNG,係数_バス貨物_軽油,係数_バス貨物_メタノール,係数_バス貨物_LPG),MATCH(AL1205,【参考】排出ガスレベル!$AI$4:$AI$671,1),1,AR1205):INDEX((係数_バス貨物_ガソリン,係数_バス貨物_CNG,係数_バス貨物_軽油,係数_バス貨物_メタノール,係数_バス貨物_LPG),MATCH(AL1205+1,【参考】排出ガスレベル!$AI$4:$AI$671,1)-1,5,AR1205),2,FALSE),IF(OR(AJ1205=1,AJ1205=2),VLOOKUP(AH1205,INDEX((係数_乗用_ガソリン,係数_乗用_CNG,係数_乗用_軽油,係数_乗用_メタノール,係数_乗用_LPG),1,1,AR1205):INDEX((係数_乗用_ガソリン,係数_乗用_CNG,係数_乗用_軽油,係数_乗用_メタノール,係数_乗用_LPG),125,5,AR1205),2,FALSE))))))</f>
        <v/>
      </c>
      <c r="AO1205" s="376" t="str">
        <f>IF(T1205="","",IF(OR(AH1205="",AH1205="-"),"－",IF(OR(AM1205=8,AM1205=9),"",IF(OR(AJ1205=3,AJ1205=4,AJ1205=5,AJ1205=6),VLOOKUP(AH1205,INDEX((係数_バス貨物_ガソリン,係数_バス貨物_CNG,係数_バス貨物_軽油,係数_バス貨物_メタノール,係数_バス貨物_LPG),MATCH(AL1205,【参考】排出ガスレベル!$AI$4:$AI$671,1),1,AR1205):INDEX((係数_バス貨物_ガソリン,係数_バス貨物_CNG,係数_バス貨物_軽油,係数_バス貨物_メタノール,係数_バス貨物_LPG),MATCH(AL1205+1,【参考】排出ガスレベル!$AI$4:$AI$671,1)-1,5,AR1205),3,FALSE),IF(OR(AJ1205=1,AJ1205=2),VLOOKUP(AH1205,INDEX((係数_乗用_ガソリン,係数_乗用_CNG,係数_乗用_軽油,係数_乗用_メタノール,係数_乗用_LPG),1,1,AR1205):INDEX((係数_乗用_ガソリン,係数_乗用_CNG,係数_乗用_軽油,係数_乗用_メタノール,係数_乗用_LPG),125,5,AR1205),3,FALSE))))))</f>
        <v/>
      </c>
      <c r="AP1205" s="375" t="str">
        <f t="shared" si="536"/>
        <v/>
      </c>
      <c r="AQ1205" s="444" t="str">
        <f t="shared" si="537"/>
        <v/>
      </c>
      <c r="AR1205" s="375" t="str">
        <f t="shared" si="540"/>
        <v/>
      </c>
      <c r="AS1205" s="377" t="str">
        <f t="shared" si="538"/>
        <v/>
      </c>
      <c r="AT1205" s="378" t="str">
        <f t="shared" si="539"/>
        <v/>
      </c>
      <c r="AX1205" s="625" t="b">
        <f t="shared" si="541"/>
        <v>0</v>
      </c>
      <c r="AY1205" s="7" t="str">
        <f t="shared" si="542"/>
        <v>FALSEFALSEFALSE</v>
      </c>
      <c r="AZ1205" s="626">
        <f t="shared" si="549"/>
        <v>0</v>
      </c>
      <c r="BA1205" s="627" t="str">
        <f t="shared" si="550"/>
        <v/>
      </c>
      <c r="BB1205" s="627">
        <f t="shared" si="551"/>
        <v>0</v>
      </c>
      <c r="BC1205" s="690" t="str">
        <f t="shared" si="552"/>
        <v/>
      </c>
    </row>
    <row r="1206" spans="1:55">
      <c r="A1206" s="381">
        <v>1150</v>
      </c>
      <c r="B1206" s="117"/>
      <c r="C1206" s="288"/>
      <c r="D1206" s="289"/>
      <c r="E1206" s="289"/>
      <c r="F1206" s="290"/>
      <c r="G1206" s="292"/>
      <c r="H1206" s="116"/>
      <c r="I1206" s="292"/>
      <c r="J1206" s="116"/>
      <c r="K1206" s="370" t="str">
        <f t="shared" si="543"/>
        <v/>
      </c>
      <c r="L1206" s="370">
        <f t="shared" si="544"/>
        <v>0</v>
      </c>
      <c r="M1206" s="370">
        <f t="shared" si="545"/>
        <v>0</v>
      </c>
      <c r="N1206" s="371" t="str">
        <f t="shared" si="522"/>
        <v/>
      </c>
      <c r="O1206" s="371" t="str">
        <f t="shared" si="523"/>
        <v/>
      </c>
      <c r="P1206" s="371" t="str">
        <f t="shared" si="524"/>
        <v/>
      </c>
      <c r="Q1206" s="371" t="str">
        <f t="shared" si="525"/>
        <v/>
      </c>
      <c r="R1206" s="371" t="str">
        <f t="shared" si="526"/>
        <v/>
      </c>
      <c r="S1206" s="371" t="str">
        <f t="shared" si="527"/>
        <v/>
      </c>
      <c r="T1206" s="443" t="str">
        <f t="shared" si="546"/>
        <v/>
      </c>
      <c r="U1206" s="539"/>
      <c r="V1206" s="117"/>
      <c r="W1206" s="118"/>
      <c r="X1206" s="119"/>
      <c r="Y1206" s="120"/>
      <c r="Z1206" s="122"/>
      <c r="AA1206" s="121"/>
      <c r="AB1206" s="443" t="str">
        <f t="shared" si="547"/>
        <v/>
      </c>
      <c r="AC1206" s="734" t="str">
        <f t="shared" si="548"/>
        <v/>
      </c>
      <c r="AD1206" s="372"/>
      <c r="AE1206" s="485"/>
      <c r="AF1206" s="373" t="str">
        <f t="shared" si="528"/>
        <v/>
      </c>
      <c r="AG1206" s="373" t="str">
        <f t="shared" si="529"/>
        <v/>
      </c>
      <c r="AH1206" s="374" t="str">
        <f t="shared" si="530"/>
        <v/>
      </c>
      <c r="AI1206" s="375" t="str">
        <f t="shared" si="531"/>
        <v/>
      </c>
      <c r="AJ1206" s="375" t="str">
        <f t="shared" si="532"/>
        <v/>
      </c>
      <c r="AK1206" s="375" t="str">
        <f t="shared" si="533"/>
        <v/>
      </c>
      <c r="AL1206" s="375" t="str">
        <f t="shared" si="534"/>
        <v/>
      </c>
      <c r="AM1206" s="375" t="str">
        <f t="shared" si="535"/>
        <v/>
      </c>
      <c r="AN1206" s="376" t="str">
        <f>IF(AF1206="","",IF(OR(AH1206="",AH1206="-"),"－",IF(OR(AM1206=8,AM1206=9),"",IF(OR(AJ1206=3,AJ1206=4,AJ1206=5,AJ1206=6),VLOOKUP(AH1206,INDEX((係数_バス貨物_ガソリン,係数_バス貨物_CNG,係数_バス貨物_軽油,係数_バス貨物_メタノール,係数_バス貨物_LPG),MATCH(AL1206,【参考】排出ガスレベル!$AI$4:$AI$671,1),1,AR1206):INDEX((係数_バス貨物_ガソリン,係数_バス貨物_CNG,係数_バス貨物_軽油,係数_バス貨物_メタノール,係数_バス貨物_LPG),MATCH(AL1206+1,【参考】排出ガスレベル!$AI$4:$AI$671,1)-1,5,AR1206),2,FALSE),IF(OR(AJ1206=1,AJ1206=2),VLOOKUP(AH1206,INDEX((係数_乗用_ガソリン,係数_乗用_CNG,係数_乗用_軽油,係数_乗用_メタノール,係数_乗用_LPG),1,1,AR1206):INDEX((係数_乗用_ガソリン,係数_乗用_CNG,係数_乗用_軽油,係数_乗用_メタノール,係数_乗用_LPG),125,5,AR1206),2,FALSE))))))</f>
        <v/>
      </c>
      <c r="AO1206" s="376" t="str">
        <f>IF(T1206="","",IF(OR(AH1206="",AH1206="-"),"－",IF(OR(AM1206=8,AM1206=9),"",IF(OR(AJ1206=3,AJ1206=4,AJ1206=5,AJ1206=6),VLOOKUP(AH1206,INDEX((係数_バス貨物_ガソリン,係数_バス貨物_CNG,係数_バス貨物_軽油,係数_バス貨物_メタノール,係数_バス貨物_LPG),MATCH(AL1206,【参考】排出ガスレベル!$AI$4:$AI$671,1),1,AR1206):INDEX((係数_バス貨物_ガソリン,係数_バス貨物_CNG,係数_バス貨物_軽油,係数_バス貨物_メタノール,係数_バス貨物_LPG),MATCH(AL1206+1,【参考】排出ガスレベル!$AI$4:$AI$671,1)-1,5,AR1206),3,FALSE),IF(OR(AJ1206=1,AJ1206=2),VLOOKUP(AH1206,INDEX((係数_乗用_ガソリン,係数_乗用_CNG,係数_乗用_軽油,係数_乗用_メタノール,係数_乗用_LPG),1,1,AR1206):INDEX((係数_乗用_ガソリン,係数_乗用_CNG,係数_乗用_軽油,係数_乗用_メタノール,係数_乗用_LPG),125,5,AR1206),3,FALSE))))))</f>
        <v/>
      </c>
      <c r="AP1206" s="375" t="str">
        <f t="shared" si="536"/>
        <v/>
      </c>
      <c r="AQ1206" s="444" t="str">
        <f t="shared" si="537"/>
        <v/>
      </c>
      <c r="AR1206" s="375" t="str">
        <f t="shared" si="540"/>
        <v/>
      </c>
      <c r="AS1206" s="377" t="str">
        <f t="shared" si="538"/>
        <v/>
      </c>
      <c r="AT1206" s="378" t="str">
        <f t="shared" si="539"/>
        <v/>
      </c>
      <c r="AX1206" s="625" t="b">
        <f t="shared" si="541"/>
        <v>0</v>
      </c>
      <c r="AY1206" s="7" t="str">
        <f t="shared" si="542"/>
        <v>FALSEFALSEFALSE</v>
      </c>
      <c r="AZ1206" s="626">
        <f t="shared" si="549"/>
        <v>0</v>
      </c>
      <c r="BA1206" s="627" t="str">
        <f t="shared" si="550"/>
        <v/>
      </c>
      <c r="BB1206" s="627">
        <f t="shared" si="551"/>
        <v>0</v>
      </c>
      <c r="BC1206" s="690" t="str">
        <f t="shared" si="552"/>
        <v/>
      </c>
    </row>
    <row r="1207" spans="1:55">
      <c r="A1207" s="381">
        <v>1151</v>
      </c>
      <c r="B1207" s="117"/>
      <c r="C1207" s="288"/>
      <c r="D1207" s="289"/>
      <c r="E1207" s="289"/>
      <c r="F1207" s="290"/>
      <c r="G1207" s="292"/>
      <c r="H1207" s="116"/>
      <c r="I1207" s="292"/>
      <c r="J1207" s="116"/>
      <c r="K1207" s="370" t="str">
        <f t="shared" si="543"/>
        <v/>
      </c>
      <c r="L1207" s="370">
        <f t="shared" si="544"/>
        <v>0</v>
      </c>
      <c r="M1207" s="370">
        <f t="shared" si="545"/>
        <v>0</v>
      </c>
      <c r="N1207" s="371" t="str">
        <f t="shared" ref="N1207:N1270" si="553">IF(OR($L1207&gt;$U$48,$M1207&gt;$U$48,AND($L1207&gt;$M1207,$M1207&lt;&gt;0),AND($L1207=0,$M1207&lt;&gt;0)),"ERROR","")</f>
        <v/>
      </c>
      <c r="O1207" s="371" t="str">
        <f t="shared" ref="O1207:O1270" si="554">IF(AND($N1207&lt;&gt;"ERROR",$L1207&lt;=$U$49,$M1207&lt;=$U$49,$M1207&lt;&gt;0),"(減車済)","")</f>
        <v/>
      </c>
      <c r="P1207" s="371" t="str">
        <f t="shared" ref="P1207:P1270" si="555">IF(AND($N1207&lt;&gt;"ERROR",$L1207&lt;$U$49,AND($M1207&gt;$U$49,$M1207&lt;=$W$49),$M1207&lt;&gt;0),"減車","")</f>
        <v/>
      </c>
      <c r="Q1207" s="371" t="str">
        <f t="shared" ref="Q1207:Q1270" si="556">IF(AND($N1207&lt;&gt;"ERROR",$L1207&gt;$U$49,$M1207&lt;=$W$49,$M1207&lt;&gt;0),"一時使用","")</f>
        <v/>
      </c>
      <c r="R1207" s="371" t="str">
        <f t="shared" ref="R1207:R1270" si="557">IF(AND($N1207&lt;&gt;"ERROR",AND($L1207&gt;0,$L1207&lt;=$U$49),$M1207=0),"継続","")</f>
        <v/>
      </c>
      <c r="S1207" s="371" t="str">
        <f t="shared" ref="S1207:S1270" si="558">IF(AND($N1207&lt;&gt;"ERROR",AND($L1207&gt;$U$49),$M1207=0),"新規","")</f>
        <v/>
      </c>
      <c r="T1207" s="443" t="str">
        <f t="shared" si="546"/>
        <v/>
      </c>
      <c r="U1207" s="539"/>
      <c r="V1207" s="117"/>
      <c r="W1207" s="118"/>
      <c r="X1207" s="119"/>
      <c r="Y1207" s="120"/>
      <c r="Z1207" s="122"/>
      <c r="AA1207" s="121"/>
      <c r="AB1207" s="443" t="str">
        <f t="shared" si="547"/>
        <v/>
      </c>
      <c r="AC1207" s="734" t="str">
        <f t="shared" si="548"/>
        <v/>
      </c>
      <c r="AD1207" s="372"/>
      <c r="AE1207" s="485"/>
      <c r="AF1207" s="373" t="str">
        <f t="shared" si="528"/>
        <v/>
      </c>
      <c r="AG1207" s="373" t="str">
        <f t="shared" si="529"/>
        <v/>
      </c>
      <c r="AH1207" s="374" t="str">
        <f t="shared" si="530"/>
        <v/>
      </c>
      <c r="AI1207" s="375" t="str">
        <f t="shared" si="531"/>
        <v/>
      </c>
      <c r="AJ1207" s="375" t="str">
        <f t="shared" si="532"/>
        <v/>
      </c>
      <c r="AK1207" s="375" t="str">
        <f t="shared" si="533"/>
        <v/>
      </c>
      <c r="AL1207" s="375" t="str">
        <f t="shared" si="534"/>
        <v/>
      </c>
      <c r="AM1207" s="375" t="str">
        <f t="shared" si="535"/>
        <v/>
      </c>
      <c r="AN1207" s="376" t="str">
        <f>IF(AF1207="","",IF(OR(AH1207="",AH1207="-"),"－",IF(OR(AM1207=8,AM1207=9),"",IF(OR(AJ1207=3,AJ1207=4,AJ1207=5,AJ1207=6),VLOOKUP(AH1207,INDEX((係数_バス貨物_ガソリン,係数_バス貨物_CNG,係数_バス貨物_軽油,係数_バス貨物_メタノール,係数_バス貨物_LPG),MATCH(AL1207,【参考】排出ガスレベル!$AI$4:$AI$671,1),1,AR1207):INDEX((係数_バス貨物_ガソリン,係数_バス貨物_CNG,係数_バス貨物_軽油,係数_バス貨物_メタノール,係数_バス貨物_LPG),MATCH(AL1207+1,【参考】排出ガスレベル!$AI$4:$AI$671,1)-1,5,AR1207),2,FALSE),IF(OR(AJ1207=1,AJ1207=2),VLOOKUP(AH1207,INDEX((係数_乗用_ガソリン,係数_乗用_CNG,係数_乗用_軽油,係数_乗用_メタノール,係数_乗用_LPG),1,1,AR1207):INDEX((係数_乗用_ガソリン,係数_乗用_CNG,係数_乗用_軽油,係数_乗用_メタノール,係数_乗用_LPG),125,5,AR1207),2,FALSE))))))</f>
        <v/>
      </c>
      <c r="AO1207" s="376" t="str">
        <f>IF(T1207="","",IF(OR(AH1207="",AH1207="-"),"－",IF(OR(AM1207=8,AM1207=9),"",IF(OR(AJ1207=3,AJ1207=4,AJ1207=5,AJ1207=6),VLOOKUP(AH1207,INDEX((係数_バス貨物_ガソリン,係数_バス貨物_CNG,係数_バス貨物_軽油,係数_バス貨物_メタノール,係数_バス貨物_LPG),MATCH(AL1207,【参考】排出ガスレベル!$AI$4:$AI$671,1),1,AR1207):INDEX((係数_バス貨物_ガソリン,係数_バス貨物_CNG,係数_バス貨物_軽油,係数_バス貨物_メタノール,係数_バス貨物_LPG),MATCH(AL1207+1,【参考】排出ガスレベル!$AI$4:$AI$671,1)-1,5,AR1207),3,FALSE),IF(OR(AJ1207=1,AJ1207=2),VLOOKUP(AH1207,INDEX((係数_乗用_ガソリン,係数_乗用_CNG,係数_乗用_軽油,係数_乗用_メタノール,係数_乗用_LPG),1,1,AR1207):INDEX((係数_乗用_ガソリン,係数_乗用_CNG,係数_乗用_軽油,係数_乗用_メタノール,係数_乗用_LPG),125,5,AR1207),3,FALSE))))))</f>
        <v/>
      </c>
      <c r="AP1207" s="375" t="str">
        <f t="shared" si="536"/>
        <v/>
      </c>
      <c r="AQ1207" s="444" t="str">
        <f t="shared" si="537"/>
        <v/>
      </c>
      <c r="AR1207" s="375" t="str">
        <f t="shared" si="540"/>
        <v/>
      </c>
      <c r="AS1207" s="377" t="str">
        <f t="shared" si="538"/>
        <v/>
      </c>
      <c r="AT1207" s="378" t="str">
        <f t="shared" si="539"/>
        <v/>
      </c>
      <c r="AX1207" s="625" t="b">
        <f t="shared" si="541"/>
        <v>0</v>
      </c>
      <c r="AY1207" s="7" t="str">
        <f t="shared" si="542"/>
        <v>FALSEFALSEFALSE</v>
      </c>
      <c r="AZ1207" s="626">
        <f t="shared" si="549"/>
        <v>0</v>
      </c>
      <c r="BA1207" s="627" t="str">
        <f t="shared" si="550"/>
        <v/>
      </c>
      <c r="BB1207" s="627">
        <f t="shared" si="551"/>
        <v>0</v>
      </c>
      <c r="BC1207" s="690" t="str">
        <f t="shared" si="552"/>
        <v/>
      </c>
    </row>
    <row r="1208" spans="1:55">
      <c r="A1208" s="381">
        <v>1152</v>
      </c>
      <c r="B1208" s="117"/>
      <c r="C1208" s="288"/>
      <c r="D1208" s="289"/>
      <c r="E1208" s="289"/>
      <c r="F1208" s="290"/>
      <c r="G1208" s="292"/>
      <c r="H1208" s="116"/>
      <c r="I1208" s="292"/>
      <c r="J1208" s="116"/>
      <c r="K1208" s="370" t="str">
        <f t="shared" si="543"/>
        <v/>
      </c>
      <c r="L1208" s="370">
        <f t="shared" si="544"/>
        <v>0</v>
      </c>
      <c r="M1208" s="370">
        <f t="shared" si="545"/>
        <v>0</v>
      </c>
      <c r="N1208" s="371" t="str">
        <f t="shared" si="553"/>
        <v/>
      </c>
      <c r="O1208" s="371" t="str">
        <f t="shared" si="554"/>
        <v/>
      </c>
      <c r="P1208" s="371" t="str">
        <f t="shared" si="555"/>
        <v/>
      </c>
      <c r="Q1208" s="371" t="str">
        <f t="shared" si="556"/>
        <v/>
      </c>
      <c r="R1208" s="371" t="str">
        <f t="shared" si="557"/>
        <v/>
      </c>
      <c r="S1208" s="371" t="str">
        <f t="shared" si="558"/>
        <v/>
      </c>
      <c r="T1208" s="443" t="str">
        <f t="shared" si="546"/>
        <v/>
      </c>
      <c r="U1208" s="539"/>
      <c r="V1208" s="117"/>
      <c r="W1208" s="118"/>
      <c r="X1208" s="119"/>
      <c r="Y1208" s="120"/>
      <c r="Z1208" s="122"/>
      <c r="AA1208" s="121"/>
      <c r="AB1208" s="443" t="str">
        <f t="shared" si="547"/>
        <v/>
      </c>
      <c r="AC1208" s="734" t="str">
        <f t="shared" si="548"/>
        <v/>
      </c>
      <c r="AD1208" s="372"/>
      <c r="AE1208" s="485"/>
      <c r="AF1208" s="373" t="str">
        <f t="shared" si="528"/>
        <v/>
      </c>
      <c r="AG1208" s="373" t="str">
        <f t="shared" si="529"/>
        <v/>
      </c>
      <c r="AH1208" s="374" t="str">
        <f t="shared" si="530"/>
        <v/>
      </c>
      <c r="AI1208" s="375" t="str">
        <f t="shared" si="531"/>
        <v/>
      </c>
      <c r="AJ1208" s="375" t="str">
        <f t="shared" si="532"/>
        <v/>
      </c>
      <c r="AK1208" s="375" t="str">
        <f t="shared" si="533"/>
        <v/>
      </c>
      <c r="AL1208" s="375" t="str">
        <f t="shared" si="534"/>
        <v/>
      </c>
      <c r="AM1208" s="375" t="str">
        <f t="shared" si="535"/>
        <v/>
      </c>
      <c r="AN1208" s="376" t="str">
        <f>IF(AF1208="","",IF(OR(AH1208="",AH1208="-"),"－",IF(OR(AM1208=8,AM1208=9),"",IF(OR(AJ1208=3,AJ1208=4,AJ1208=5,AJ1208=6),VLOOKUP(AH1208,INDEX((係数_バス貨物_ガソリン,係数_バス貨物_CNG,係数_バス貨物_軽油,係数_バス貨物_メタノール,係数_バス貨物_LPG),MATCH(AL1208,【参考】排出ガスレベル!$AI$4:$AI$671,1),1,AR1208):INDEX((係数_バス貨物_ガソリン,係数_バス貨物_CNG,係数_バス貨物_軽油,係数_バス貨物_メタノール,係数_バス貨物_LPG),MATCH(AL1208+1,【参考】排出ガスレベル!$AI$4:$AI$671,1)-1,5,AR1208),2,FALSE),IF(OR(AJ1208=1,AJ1208=2),VLOOKUP(AH1208,INDEX((係数_乗用_ガソリン,係数_乗用_CNG,係数_乗用_軽油,係数_乗用_メタノール,係数_乗用_LPG),1,1,AR1208):INDEX((係数_乗用_ガソリン,係数_乗用_CNG,係数_乗用_軽油,係数_乗用_メタノール,係数_乗用_LPG),125,5,AR1208),2,FALSE))))))</f>
        <v/>
      </c>
      <c r="AO1208" s="376" t="str">
        <f>IF(T1208="","",IF(OR(AH1208="",AH1208="-"),"－",IF(OR(AM1208=8,AM1208=9),"",IF(OR(AJ1208=3,AJ1208=4,AJ1208=5,AJ1208=6),VLOOKUP(AH1208,INDEX((係数_バス貨物_ガソリン,係数_バス貨物_CNG,係数_バス貨物_軽油,係数_バス貨物_メタノール,係数_バス貨物_LPG),MATCH(AL1208,【参考】排出ガスレベル!$AI$4:$AI$671,1),1,AR1208):INDEX((係数_バス貨物_ガソリン,係数_バス貨物_CNG,係数_バス貨物_軽油,係数_バス貨物_メタノール,係数_バス貨物_LPG),MATCH(AL1208+1,【参考】排出ガスレベル!$AI$4:$AI$671,1)-1,5,AR1208),3,FALSE),IF(OR(AJ1208=1,AJ1208=2),VLOOKUP(AH1208,INDEX((係数_乗用_ガソリン,係数_乗用_CNG,係数_乗用_軽油,係数_乗用_メタノール,係数_乗用_LPG),1,1,AR1208):INDEX((係数_乗用_ガソリン,係数_乗用_CNG,係数_乗用_軽油,係数_乗用_メタノール,係数_乗用_LPG),125,5,AR1208),3,FALSE))))))</f>
        <v/>
      </c>
      <c r="AP1208" s="375" t="str">
        <f t="shared" si="536"/>
        <v/>
      </c>
      <c r="AQ1208" s="444" t="str">
        <f t="shared" si="537"/>
        <v/>
      </c>
      <c r="AR1208" s="375" t="str">
        <f t="shared" si="540"/>
        <v/>
      </c>
      <c r="AS1208" s="377" t="str">
        <f t="shared" si="538"/>
        <v/>
      </c>
      <c r="AT1208" s="378" t="str">
        <f t="shared" si="539"/>
        <v/>
      </c>
      <c r="AX1208" s="625" t="b">
        <f t="shared" si="541"/>
        <v>0</v>
      </c>
      <c r="AY1208" s="7" t="str">
        <f t="shared" si="542"/>
        <v>FALSEFALSEFALSE</v>
      </c>
      <c r="AZ1208" s="626">
        <f t="shared" si="549"/>
        <v>0</v>
      </c>
      <c r="BA1208" s="627" t="str">
        <f t="shared" si="550"/>
        <v/>
      </c>
      <c r="BB1208" s="627">
        <f t="shared" si="551"/>
        <v>0</v>
      </c>
      <c r="BC1208" s="690" t="str">
        <f t="shared" si="552"/>
        <v/>
      </c>
    </row>
    <row r="1209" spans="1:55">
      <c r="A1209" s="381">
        <v>1153</v>
      </c>
      <c r="B1209" s="117"/>
      <c r="C1209" s="288"/>
      <c r="D1209" s="289"/>
      <c r="E1209" s="289"/>
      <c r="F1209" s="290"/>
      <c r="G1209" s="292"/>
      <c r="H1209" s="116"/>
      <c r="I1209" s="292"/>
      <c r="J1209" s="116"/>
      <c r="K1209" s="370" t="str">
        <f t="shared" si="543"/>
        <v/>
      </c>
      <c r="L1209" s="370">
        <f t="shared" si="544"/>
        <v>0</v>
      </c>
      <c r="M1209" s="370">
        <f t="shared" si="545"/>
        <v>0</v>
      </c>
      <c r="N1209" s="371" t="str">
        <f t="shared" si="553"/>
        <v/>
      </c>
      <c r="O1209" s="371" t="str">
        <f t="shared" si="554"/>
        <v/>
      </c>
      <c r="P1209" s="371" t="str">
        <f t="shared" si="555"/>
        <v/>
      </c>
      <c r="Q1209" s="371" t="str">
        <f t="shared" si="556"/>
        <v/>
      </c>
      <c r="R1209" s="371" t="str">
        <f t="shared" si="557"/>
        <v/>
      </c>
      <c r="S1209" s="371" t="str">
        <f t="shared" si="558"/>
        <v/>
      </c>
      <c r="T1209" s="443" t="str">
        <f t="shared" si="546"/>
        <v/>
      </c>
      <c r="U1209" s="539"/>
      <c r="V1209" s="117"/>
      <c r="W1209" s="118"/>
      <c r="X1209" s="119"/>
      <c r="Y1209" s="120"/>
      <c r="Z1209" s="122"/>
      <c r="AA1209" s="121"/>
      <c r="AB1209" s="443" t="str">
        <f t="shared" si="547"/>
        <v/>
      </c>
      <c r="AC1209" s="734" t="str">
        <f t="shared" si="548"/>
        <v/>
      </c>
      <c r="AD1209" s="372"/>
      <c r="AE1209" s="485"/>
      <c r="AF1209" s="373" t="str">
        <f t="shared" ref="AF1209:AF1272" si="559">IF(OR(T1209="(減車済)",T1209=""),"",1)</f>
        <v/>
      </c>
      <c r="AG1209" s="373" t="str">
        <f t="shared" ref="AG1209:AG1272" si="560">IF(OR(T1209="継続",T1209="新規"),1,"")</f>
        <v/>
      </c>
      <c r="AH1209" s="374" t="str">
        <f t="shared" ref="AH1209:AH1272" si="561">IF(AF1209="","",UPPER(ASC(X1209)))</f>
        <v/>
      </c>
      <c r="AI1209" s="375" t="str">
        <f t="shared" ref="AI1209:AI1272" si="562">IF(AF1209="","",IF(V1209="","",IF(V1209="普通",1,IF(V1209="小型",2,0))))</f>
        <v/>
      </c>
      <c r="AJ1209" s="375" t="str">
        <f t="shared" ref="AJ1209:AJ1272" si="563">IF(AF1209="","",IF(W1209="","",VLOOKUP(W1209,用途,2,FALSE)))</f>
        <v/>
      </c>
      <c r="AK1209" s="375" t="str">
        <f t="shared" ref="AK1209:AK1272" si="564">IF(AF1209="","",IF(Y1209="","",IF(Y1209&lt;=10,1,IF(Y1209&lt;30,2,IF(Y1209&gt;=30,3,0)))))</f>
        <v/>
      </c>
      <c r="AL1209" s="375" t="str">
        <f t="shared" ref="AL1209:AL1272" si="565">IF(AF1209="","",IF(Z1209="","",IF(Z1209&lt;=1.7*1000,1,IF(Z1209&lt;=2.5*1000,2,IF(Z1209&lt;=3.5*1000,3,IF(Z1209&lt;8*1000,4,IF(Z1209&gt;=8*1000,5,"")))))))</f>
        <v/>
      </c>
      <c r="AM1209" s="375" t="str">
        <f t="shared" ref="AM1209:AM1272" si="566">IF(AF1209="","",IF(AA1209="","",VLOOKUP(AA1209,燃料の種類,2,FALSE)))</f>
        <v/>
      </c>
      <c r="AN1209" s="376" t="str">
        <f>IF(AF1209="","",IF(OR(AH1209="",AH1209="-"),"－",IF(OR(AM1209=8,AM1209=9),"",IF(OR(AJ1209=3,AJ1209=4,AJ1209=5,AJ1209=6),VLOOKUP(AH1209,INDEX((係数_バス貨物_ガソリン,係数_バス貨物_CNG,係数_バス貨物_軽油,係数_バス貨物_メタノール,係数_バス貨物_LPG),MATCH(AL1209,【参考】排出ガスレベル!$AI$4:$AI$671,1),1,AR1209):INDEX((係数_バス貨物_ガソリン,係数_バス貨物_CNG,係数_バス貨物_軽油,係数_バス貨物_メタノール,係数_バス貨物_LPG),MATCH(AL1209+1,【参考】排出ガスレベル!$AI$4:$AI$671,1)-1,5,AR1209),2,FALSE),IF(OR(AJ1209=1,AJ1209=2),VLOOKUP(AH1209,INDEX((係数_乗用_ガソリン,係数_乗用_CNG,係数_乗用_軽油,係数_乗用_メタノール,係数_乗用_LPG),1,1,AR1209):INDEX((係数_乗用_ガソリン,係数_乗用_CNG,係数_乗用_軽油,係数_乗用_メタノール,係数_乗用_LPG),125,5,AR1209),2,FALSE))))))</f>
        <v/>
      </c>
      <c r="AO1209" s="376" t="str">
        <f>IF(T1209="","",IF(OR(AH1209="",AH1209="-"),"－",IF(OR(AM1209=8,AM1209=9),"",IF(OR(AJ1209=3,AJ1209=4,AJ1209=5,AJ1209=6),VLOOKUP(AH1209,INDEX((係数_バス貨物_ガソリン,係数_バス貨物_CNG,係数_バス貨物_軽油,係数_バス貨物_メタノール,係数_バス貨物_LPG),MATCH(AL1209,【参考】排出ガスレベル!$AI$4:$AI$671,1),1,AR1209):INDEX((係数_バス貨物_ガソリン,係数_バス貨物_CNG,係数_バス貨物_軽油,係数_バス貨物_メタノール,係数_バス貨物_LPG),MATCH(AL1209+1,【参考】排出ガスレベル!$AI$4:$AI$671,1)-1,5,AR1209),3,FALSE),IF(OR(AJ1209=1,AJ1209=2),VLOOKUP(AH1209,INDEX((係数_乗用_ガソリン,係数_乗用_CNG,係数_乗用_軽油,係数_乗用_メタノール,係数_乗用_LPG),1,1,AR1209):INDEX((係数_乗用_ガソリン,係数_乗用_CNG,係数_乗用_軽油,係数_乗用_メタノール,係数_乗用_LPG),125,5,AR1209),3,FALSE))))))</f>
        <v/>
      </c>
      <c r="AP1209" s="375" t="str">
        <f t="shared" ref="AP1209:AP1272" si="567">IF((AF1209="")+(AC1209=""),"",IF(燃料区分1=4,VLOOKUP(AO1209,排ガス低減レベル,2,FALSE),VLOOKUP(AC1209,排ガス低減レベル,2,FALSE)))</f>
        <v/>
      </c>
      <c r="AQ1209" s="444" t="str">
        <f t="shared" ref="AQ1209:AQ1272" si="568">IF(AG1209="","",IF(AJ1209=3,B1209&amp;"-"&amp;SUM(AJ1209*100,AK1209*10,AL1209)&amp;"A",IF(OR(AJ1209=2,AJ1209=4,AJ1209=6),B1209&amp;"-"&amp;AL1209*10&amp;"A",IF(AJ1209=1,B1209&amp;"-"&amp;AJ1209&amp;"A",IF(AJ1209=5,B1209&amp;"-"&amp;SUM(AJ1209*100,AI1209*10,AL1209)&amp;"A","")))))</f>
        <v/>
      </c>
      <c r="AR1209" s="375" t="str">
        <f t="shared" si="540"/>
        <v/>
      </c>
      <c r="AS1209" s="377" t="str">
        <f t="shared" ref="AS1209:AS1272" si="569">IF(AG1209="","",B1209&amp;"-"&amp;AM1209)</f>
        <v/>
      </c>
      <c r="AT1209" s="378" t="str">
        <f t="shared" ref="AT1209:AT1272" si="570">IF(AF1209="","",VLOOKUP(T1209,車両の増減,2,FALSE))</f>
        <v/>
      </c>
      <c r="AX1209" s="625" t="b">
        <f t="shared" si="541"/>
        <v>0</v>
      </c>
      <c r="AY1209" s="7" t="str">
        <f t="shared" si="542"/>
        <v>FALSEFALSEFALSE</v>
      </c>
      <c r="AZ1209" s="626">
        <f t="shared" si="549"/>
        <v>0</v>
      </c>
      <c r="BA1209" s="627" t="str">
        <f t="shared" si="550"/>
        <v/>
      </c>
      <c r="BB1209" s="627">
        <f t="shared" si="551"/>
        <v>0</v>
      </c>
      <c r="BC1209" s="690" t="str">
        <f t="shared" si="552"/>
        <v/>
      </c>
    </row>
    <row r="1210" spans="1:55">
      <c r="A1210" s="381">
        <v>1154</v>
      </c>
      <c r="B1210" s="117"/>
      <c r="C1210" s="288"/>
      <c r="D1210" s="289"/>
      <c r="E1210" s="289"/>
      <c r="F1210" s="290"/>
      <c r="G1210" s="292"/>
      <c r="H1210" s="116"/>
      <c r="I1210" s="292"/>
      <c r="J1210" s="116"/>
      <c r="K1210" s="370" t="str">
        <f t="shared" si="543"/>
        <v/>
      </c>
      <c r="L1210" s="370">
        <f t="shared" si="544"/>
        <v>0</v>
      </c>
      <c r="M1210" s="370">
        <f t="shared" si="545"/>
        <v>0</v>
      </c>
      <c r="N1210" s="371" t="str">
        <f t="shared" si="553"/>
        <v/>
      </c>
      <c r="O1210" s="371" t="str">
        <f t="shared" si="554"/>
        <v/>
      </c>
      <c r="P1210" s="371" t="str">
        <f t="shared" si="555"/>
        <v/>
      </c>
      <c r="Q1210" s="371" t="str">
        <f t="shared" si="556"/>
        <v/>
      </c>
      <c r="R1210" s="371" t="str">
        <f t="shared" si="557"/>
        <v/>
      </c>
      <c r="S1210" s="371" t="str">
        <f t="shared" si="558"/>
        <v/>
      </c>
      <c r="T1210" s="443" t="str">
        <f t="shared" si="546"/>
        <v/>
      </c>
      <c r="U1210" s="539"/>
      <c r="V1210" s="117"/>
      <c r="W1210" s="118"/>
      <c r="X1210" s="119"/>
      <c r="Y1210" s="120"/>
      <c r="Z1210" s="122"/>
      <c r="AA1210" s="121"/>
      <c r="AB1210" s="443" t="str">
        <f t="shared" si="547"/>
        <v/>
      </c>
      <c r="AC1210" s="734" t="str">
        <f t="shared" si="548"/>
        <v/>
      </c>
      <c r="AD1210" s="372"/>
      <c r="AE1210" s="485"/>
      <c r="AF1210" s="373" t="str">
        <f t="shared" si="559"/>
        <v/>
      </c>
      <c r="AG1210" s="373" t="str">
        <f t="shared" si="560"/>
        <v/>
      </c>
      <c r="AH1210" s="374" t="str">
        <f t="shared" si="561"/>
        <v/>
      </c>
      <c r="AI1210" s="375" t="str">
        <f t="shared" si="562"/>
        <v/>
      </c>
      <c r="AJ1210" s="375" t="str">
        <f t="shared" si="563"/>
        <v/>
      </c>
      <c r="AK1210" s="375" t="str">
        <f t="shared" si="564"/>
        <v/>
      </c>
      <c r="AL1210" s="375" t="str">
        <f t="shared" si="565"/>
        <v/>
      </c>
      <c r="AM1210" s="375" t="str">
        <f t="shared" si="566"/>
        <v/>
      </c>
      <c r="AN1210" s="376" t="str">
        <f>IF(AF1210="","",IF(OR(AH1210="",AH1210="-"),"－",IF(OR(AM1210=8,AM1210=9),"",IF(OR(AJ1210=3,AJ1210=4,AJ1210=5,AJ1210=6),VLOOKUP(AH1210,INDEX((係数_バス貨物_ガソリン,係数_バス貨物_CNG,係数_バス貨物_軽油,係数_バス貨物_メタノール,係数_バス貨物_LPG),MATCH(AL1210,【参考】排出ガスレベル!$AI$4:$AI$671,1),1,AR1210):INDEX((係数_バス貨物_ガソリン,係数_バス貨物_CNG,係数_バス貨物_軽油,係数_バス貨物_メタノール,係数_バス貨物_LPG),MATCH(AL1210+1,【参考】排出ガスレベル!$AI$4:$AI$671,1)-1,5,AR1210),2,FALSE),IF(OR(AJ1210=1,AJ1210=2),VLOOKUP(AH1210,INDEX((係数_乗用_ガソリン,係数_乗用_CNG,係数_乗用_軽油,係数_乗用_メタノール,係数_乗用_LPG),1,1,AR1210):INDEX((係数_乗用_ガソリン,係数_乗用_CNG,係数_乗用_軽油,係数_乗用_メタノール,係数_乗用_LPG),125,5,AR1210),2,FALSE))))))</f>
        <v/>
      </c>
      <c r="AO1210" s="376" t="str">
        <f>IF(T1210="","",IF(OR(AH1210="",AH1210="-"),"－",IF(OR(AM1210=8,AM1210=9),"",IF(OR(AJ1210=3,AJ1210=4,AJ1210=5,AJ1210=6),VLOOKUP(AH1210,INDEX((係数_バス貨物_ガソリン,係数_バス貨物_CNG,係数_バス貨物_軽油,係数_バス貨物_メタノール,係数_バス貨物_LPG),MATCH(AL1210,【参考】排出ガスレベル!$AI$4:$AI$671,1),1,AR1210):INDEX((係数_バス貨物_ガソリン,係数_バス貨物_CNG,係数_バス貨物_軽油,係数_バス貨物_メタノール,係数_バス貨物_LPG),MATCH(AL1210+1,【参考】排出ガスレベル!$AI$4:$AI$671,1)-1,5,AR1210),3,FALSE),IF(OR(AJ1210=1,AJ1210=2),VLOOKUP(AH1210,INDEX((係数_乗用_ガソリン,係数_乗用_CNG,係数_乗用_軽油,係数_乗用_メタノール,係数_乗用_LPG),1,1,AR1210):INDEX((係数_乗用_ガソリン,係数_乗用_CNG,係数_乗用_軽油,係数_乗用_メタノール,係数_乗用_LPG),125,5,AR1210),3,FALSE))))))</f>
        <v/>
      </c>
      <c r="AP1210" s="375" t="str">
        <f t="shared" si="567"/>
        <v/>
      </c>
      <c r="AQ1210" s="444" t="str">
        <f t="shared" si="568"/>
        <v/>
      </c>
      <c r="AR1210" s="375" t="str">
        <f t="shared" ref="AR1210:AR1273" si="571">IF(OR(AM1210=1,AM1210=2,AM1210=11),1,IF(AM1210=6,2,IF(OR(AM1210=4,AM1210=5,AM1210=10),3,IF(AM1210=7,4,IF(AM1210=3,5, IF(OR(AM1210=8,AM1210=9),6,""))))))</f>
        <v/>
      </c>
      <c r="AS1210" s="377" t="str">
        <f t="shared" si="569"/>
        <v/>
      </c>
      <c r="AT1210" s="378" t="str">
        <f t="shared" si="570"/>
        <v/>
      </c>
      <c r="AX1210" s="625" t="b">
        <f t="shared" ref="AX1210:AX1273" si="572">IF(AY1210="FALSEFALSEFALSEFALSE","ハイブリッド")</f>
        <v>0</v>
      </c>
      <c r="AY1210" s="7" t="str">
        <f t="shared" ref="AY1210:AY1273" si="573">EXACT(AZ1210,BA1210)&amp;IF(BA1210="","")&amp;IF(AZ1210="電気",TRUE)&amp;IF(AZ1210="LPG",TRUE)</f>
        <v>FALSEFALSEFALSE</v>
      </c>
      <c r="AZ1210" s="626">
        <f t="shared" si="549"/>
        <v>0</v>
      </c>
      <c r="BA1210" s="627" t="str">
        <f t="shared" si="550"/>
        <v/>
      </c>
      <c r="BB1210" s="627">
        <f t="shared" si="551"/>
        <v>0</v>
      </c>
      <c r="BC1210" s="690" t="str">
        <f t="shared" si="552"/>
        <v/>
      </c>
    </row>
    <row r="1211" spans="1:55">
      <c r="A1211" s="381">
        <v>1155</v>
      </c>
      <c r="B1211" s="117"/>
      <c r="C1211" s="288"/>
      <c r="D1211" s="289"/>
      <c r="E1211" s="289"/>
      <c r="F1211" s="290"/>
      <c r="G1211" s="292"/>
      <c r="H1211" s="116"/>
      <c r="I1211" s="292"/>
      <c r="J1211" s="116"/>
      <c r="K1211" s="370" t="str">
        <f t="shared" si="543"/>
        <v/>
      </c>
      <c r="L1211" s="370">
        <f t="shared" si="544"/>
        <v>0</v>
      </c>
      <c r="M1211" s="370">
        <f t="shared" si="545"/>
        <v>0</v>
      </c>
      <c r="N1211" s="371" t="str">
        <f t="shared" si="553"/>
        <v/>
      </c>
      <c r="O1211" s="371" t="str">
        <f t="shared" si="554"/>
        <v/>
      </c>
      <c r="P1211" s="371" t="str">
        <f t="shared" si="555"/>
        <v/>
      </c>
      <c r="Q1211" s="371" t="str">
        <f t="shared" si="556"/>
        <v/>
      </c>
      <c r="R1211" s="371" t="str">
        <f t="shared" si="557"/>
        <v/>
      </c>
      <c r="S1211" s="371" t="str">
        <f t="shared" si="558"/>
        <v/>
      </c>
      <c r="T1211" s="443" t="str">
        <f t="shared" si="546"/>
        <v/>
      </c>
      <c r="U1211" s="539"/>
      <c r="V1211" s="117"/>
      <c r="W1211" s="118"/>
      <c r="X1211" s="119"/>
      <c r="Y1211" s="120"/>
      <c r="Z1211" s="122"/>
      <c r="AA1211" s="121"/>
      <c r="AB1211" s="443" t="str">
        <f t="shared" si="547"/>
        <v/>
      </c>
      <c r="AC1211" s="734" t="str">
        <f t="shared" si="548"/>
        <v/>
      </c>
      <c r="AD1211" s="372"/>
      <c r="AE1211" s="485"/>
      <c r="AF1211" s="373" t="str">
        <f t="shared" si="559"/>
        <v/>
      </c>
      <c r="AG1211" s="373" t="str">
        <f t="shared" si="560"/>
        <v/>
      </c>
      <c r="AH1211" s="374" t="str">
        <f t="shared" si="561"/>
        <v/>
      </c>
      <c r="AI1211" s="375" t="str">
        <f t="shared" si="562"/>
        <v/>
      </c>
      <c r="AJ1211" s="375" t="str">
        <f t="shared" si="563"/>
        <v/>
      </c>
      <c r="AK1211" s="375" t="str">
        <f t="shared" si="564"/>
        <v/>
      </c>
      <c r="AL1211" s="375" t="str">
        <f t="shared" si="565"/>
        <v/>
      </c>
      <c r="AM1211" s="375" t="str">
        <f t="shared" si="566"/>
        <v/>
      </c>
      <c r="AN1211" s="376" t="str">
        <f>IF(AF1211="","",IF(OR(AH1211="",AH1211="-"),"－",IF(OR(AM1211=8,AM1211=9),"",IF(OR(AJ1211=3,AJ1211=4,AJ1211=5,AJ1211=6),VLOOKUP(AH1211,INDEX((係数_バス貨物_ガソリン,係数_バス貨物_CNG,係数_バス貨物_軽油,係数_バス貨物_メタノール,係数_バス貨物_LPG),MATCH(AL1211,【参考】排出ガスレベル!$AI$4:$AI$671,1),1,AR1211):INDEX((係数_バス貨物_ガソリン,係数_バス貨物_CNG,係数_バス貨物_軽油,係数_バス貨物_メタノール,係数_バス貨物_LPG),MATCH(AL1211+1,【参考】排出ガスレベル!$AI$4:$AI$671,1)-1,5,AR1211),2,FALSE),IF(OR(AJ1211=1,AJ1211=2),VLOOKUP(AH1211,INDEX((係数_乗用_ガソリン,係数_乗用_CNG,係数_乗用_軽油,係数_乗用_メタノール,係数_乗用_LPG),1,1,AR1211):INDEX((係数_乗用_ガソリン,係数_乗用_CNG,係数_乗用_軽油,係数_乗用_メタノール,係数_乗用_LPG),125,5,AR1211),2,FALSE))))))</f>
        <v/>
      </c>
      <c r="AO1211" s="376" t="str">
        <f>IF(T1211="","",IF(OR(AH1211="",AH1211="-"),"－",IF(OR(AM1211=8,AM1211=9),"",IF(OR(AJ1211=3,AJ1211=4,AJ1211=5,AJ1211=6),VLOOKUP(AH1211,INDEX((係数_バス貨物_ガソリン,係数_バス貨物_CNG,係数_バス貨物_軽油,係数_バス貨物_メタノール,係数_バス貨物_LPG),MATCH(AL1211,【参考】排出ガスレベル!$AI$4:$AI$671,1),1,AR1211):INDEX((係数_バス貨物_ガソリン,係数_バス貨物_CNG,係数_バス貨物_軽油,係数_バス貨物_メタノール,係数_バス貨物_LPG),MATCH(AL1211+1,【参考】排出ガスレベル!$AI$4:$AI$671,1)-1,5,AR1211),3,FALSE),IF(OR(AJ1211=1,AJ1211=2),VLOOKUP(AH1211,INDEX((係数_乗用_ガソリン,係数_乗用_CNG,係数_乗用_軽油,係数_乗用_メタノール,係数_乗用_LPG),1,1,AR1211):INDEX((係数_乗用_ガソリン,係数_乗用_CNG,係数_乗用_軽油,係数_乗用_メタノール,係数_乗用_LPG),125,5,AR1211),3,FALSE))))))</f>
        <v/>
      </c>
      <c r="AP1211" s="375" t="str">
        <f t="shared" si="567"/>
        <v/>
      </c>
      <c r="AQ1211" s="444" t="str">
        <f t="shared" si="568"/>
        <v/>
      </c>
      <c r="AR1211" s="375" t="str">
        <f t="shared" si="571"/>
        <v/>
      </c>
      <c r="AS1211" s="377" t="str">
        <f t="shared" si="569"/>
        <v/>
      </c>
      <c r="AT1211" s="378" t="str">
        <f t="shared" si="570"/>
        <v/>
      </c>
      <c r="AX1211" s="625" t="b">
        <f t="shared" si="572"/>
        <v>0</v>
      </c>
      <c r="AY1211" s="7" t="str">
        <f t="shared" si="573"/>
        <v>FALSEFALSEFALSE</v>
      </c>
      <c r="AZ1211" s="626">
        <f t="shared" si="549"/>
        <v>0</v>
      </c>
      <c r="BA1211" s="627" t="str">
        <f t="shared" si="550"/>
        <v/>
      </c>
      <c r="BB1211" s="627">
        <f t="shared" si="551"/>
        <v>0</v>
      </c>
      <c r="BC1211" s="690" t="str">
        <f t="shared" si="552"/>
        <v/>
      </c>
    </row>
    <row r="1212" spans="1:55">
      <c r="A1212" s="381">
        <v>1156</v>
      </c>
      <c r="B1212" s="117"/>
      <c r="C1212" s="288"/>
      <c r="D1212" s="289"/>
      <c r="E1212" s="289"/>
      <c r="F1212" s="290"/>
      <c r="G1212" s="292"/>
      <c r="H1212" s="116"/>
      <c r="I1212" s="292"/>
      <c r="J1212" s="116"/>
      <c r="K1212" s="370" t="str">
        <f t="shared" si="543"/>
        <v/>
      </c>
      <c r="L1212" s="370">
        <f t="shared" si="544"/>
        <v>0</v>
      </c>
      <c r="M1212" s="370">
        <f t="shared" si="545"/>
        <v>0</v>
      </c>
      <c r="N1212" s="371" t="str">
        <f t="shared" si="553"/>
        <v/>
      </c>
      <c r="O1212" s="371" t="str">
        <f t="shared" si="554"/>
        <v/>
      </c>
      <c r="P1212" s="371" t="str">
        <f t="shared" si="555"/>
        <v/>
      </c>
      <c r="Q1212" s="371" t="str">
        <f t="shared" si="556"/>
        <v/>
      </c>
      <c r="R1212" s="371" t="str">
        <f t="shared" si="557"/>
        <v/>
      </c>
      <c r="S1212" s="371" t="str">
        <f t="shared" si="558"/>
        <v/>
      </c>
      <c r="T1212" s="443" t="str">
        <f t="shared" si="546"/>
        <v/>
      </c>
      <c r="U1212" s="539"/>
      <c r="V1212" s="117"/>
      <c r="W1212" s="118"/>
      <c r="X1212" s="119"/>
      <c r="Y1212" s="120"/>
      <c r="Z1212" s="122"/>
      <c r="AA1212" s="121"/>
      <c r="AB1212" s="443" t="str">
        <f t="shared" si="547"/>
        <v/>
      </c>
      <c r="AC1212" s="734" t="str">
        <f t="shared" si="548"/>
        <v/>
      </c>
      <c r="AD1212" s="372"/>
      <c r="AE1212" s="485"/>
      <c r="AF1212" s="373" t="str">
        <f t="shared" si="559"/>
        <v/>
      </c>
      <c r="AG1212" s="373" t="str">
        <f t="shared" si="560"/>
        <v/>
      </c>
      <c r="AH1212" s="374" t="str">
        <f t="shared" si="561"/>
        <v/>
      </c>
      <c r="AI1212" s="375" t="str">
        <f t="shared" si="562"/>
        <v/>
      </c>
      <c r="AJ1212" s="375" t="str">
        <f t="shared" si="563"/>
        <v/>
      </c>
      <c r="AK1212" s="375" t="str">
        <f t="shared" si="564"/>
        <v/>
      </c>
      <c r="AL1212" s="375" t="str">
        <f t="shared" si="565"/>
        <v/>
      </c>
      <c r="AM1212" s="375" t="str">
        <f t="shared" si="566"/>
        <v/>
      </c>
      <c r="AN1212" s="376" t="str">
        <f>IF(AF1212="","",IF(OR(AH1212="",AH1212="-"),"－",IF(OR(AM1212=8,AM1212=9),"",IF(OR(AJ1212=3,AJ1212=4,AJ1212=5,AJ1212=6),VLOOKUP(AH1212,INDEX((係数_バス貨物_ガソリン,係数_バス貨物_CNG,係数_バス貨物_軽油,係数_バス貨物_メタノール,係数_バス貨物_LPG),MATCH(AL1212,【参考】排出ガスレベル!$AI$4:$AI$671,1),1,AR1212):INDEX((係数_バス貨物_ガソリン,係数_バス貨物_CNG,係数_バス貨物_軽油,係数_バス貨物_メタノール,係数_バス貨物_LPG),MATCH(AL1212+1,【参考】排出ガスレベル!$AI$4:$AI$671,1)-1,5,AR1212),2,FALSE),IF(OR(AJ1212=1,AJ1212=2),VLOOKUP(AH1212,INDEX((係数_乗用_ガソリン,係数_乗用_CNG,係数_乗用_軽油,係数_乗用_メタノール,係数_乗用_LPG),1,1,AR1212):INDEX((係数_乗用_ガソリン,係数_乗用_CNG,係数_乗用_軽油,係数_乗用_メタノール,係数_乗用_LPG),125,5,AR1212),2,FALSE))))))</f>
        <v/>
      </c>
      <c r="AO1212" s="376" t="str">
        <f>IF(T1212="","",IF(OR(AH1212="",AH1212="-"),"－",IF(OR(AM1212=8,AM1212=9),"",IF(OR(AJ1212=3,AJ1212=4,AJ1212=5,AJ1212=6),VLOOKUP(AH1212,INDEX((係数_バス貨物_ガソリン,係数_バス貨物_CNG,係数_バス貨物_軽油,係数_バス貨物_メタノール,係数_バス貨物_LPG),MATCH(AL1212,【参考】排出ガスレベル!$AI$4:$AI$671,1),1,AR1212):INDEX((係数_バス貨物_ガソリン,係数_バス貨物_CNG,係数_バス貨物_軽油,係数_バス貨物_メタノール,係数_バス貨物_LPG),MATCH(AL1212+1,【参考】排出ガスレベル!$AI$4:$AI$671,1)-1,5,AR1212),3,FALSE),IF(OR(AJ1212=1,AJ1212=2),VLOOKUP(AH1212,INDEX((係数_乗用_ガソリン,係数_乗用_CNG,係数_乗用_軽油,係数_乗用_メタノール,係数_乗用_LPG),1,1,AR1212):INDEX((係数_乗用_ガソリン,係数_乗用_CNG,係数_乗用_軽油,係数_乗用_メタノール,係数_乗用_LPG),125,5,AR1212),3,FALSE))))))</f>
        <v/>
      </c>
      <c r="AP1212" s="375" t="str">
        <f t="shared" si="567"/>
        <v/>
      </c>
      <c r="AQ1212" s="444" t="str">
        <f t="shared" si="568"/>
        <v/>
      </c>
      <c r="AR1212" s="375" t="str">
        <f t="shared" si="571"/>
        <v/>
      </c>
      <c r="AS1212" s="377" t="str">
        <f t="shared" si="569"/>
        <v/>
      </c>
      <c r="AT1212" s="378" t="str">
        <f t="shared" si="570"/>
        <v/>
      </c>
      <c r="AX1212" s="625" t="b">
        <f t="shared" si="572"/>
        <v>0</v>
      </c>
      <c r="AY1212" s="7" t="str">
        <f t="shared" si="573"/>
        <v>FALSEFALSEFALSE</v>
      </c>
      <c r="AZ1212" s="626">
        <f t="shared" si="549"/>
        <v>0</v>
      </c>
      <c r="BA1212" s="627" t="str">
        <f t="shared" si="550"/>
        <v/>
      </c>
      <c r="BB1212" s="627">
        <f t="shared" si="551"/>
        <v>0</v>
      </c>
      <c r="BC1212" s="690" t="str">
        <f t="shared" si="552"/>
        <v/>
      </c>
    </row>
    <row r="1213" spans="1:55">
      <c r="A1213" s="381">
        <v>1157</v>
      </c>
      <c r="B1213" s="117"/>
      <c r="C1213" s="288"/>
      <c r="D1213" s="289"/>
      <c r="E1213" s="289"/>
      <c r="F1213" s="290"/>
      <c r="G1213" s="292"/>
      <c r="H1213" s="116"/>
      <c r="I1213" s="292"/>
      <c r="J1213" s="116"/>
      <c r="K1213" s="370" t="str">
        <f t="shared" si="543"/>
        <v/>
      </c>
      <c r="L1213" s="370">
        <f t="shared" si="544"/>
        <v>0</v>
      </c>
      <c r="M1213" s="370">
        <f t="shared" si="545"/>
        <v>0</v>
      </c>
      <c r="N1213" s="371" t="str">
        <f t="shared" si="553"/>
        <v/>
      </c>
      <c r="O1213" s="371" t="str">
        <f t="shared" si="554"/>
        <v/>
      </c>
      <c r="P1213" s="371" t="str">
        <f t="shared" si="555"/>
        <v/>
      </c>
      <c r="Q1213" s="371" t="str">
        <f t="shared" si="556"/>
        <v/>
      </c>
      <c r="R1213" s="371" t="str">
        <f t="shared" si="557"/>
        <v/>
      </c>
      <c r="S1213" s="371" t="str">
        <f t="shared" si="558"/>
        <v/>
      </c>
      <c r="T1213" s="443" t="str">
        <f t="shared" si="546"/>
        <v/>
      </c>
      <c r="U1213" s="539"/>
      <c r="V1213" s="117"/>
      <c r="W1213" s="118"/>
      <c r="X1213" s="119"/>
      <c r="Y1213" s="120"/>
      <c r="Z1213" s="122"/>
      <c r="AA1213" s="121"/>
      <c r="AB1213" s="443" t="str">
        <f t="shared" si="547"/>
        <v/>
      </c>
      <c r="AC1213" s="734" t="str">
        <f t="shared" si="548"/>
        <v/>
      </c>
      <c r="AD1213" s="372"/>
      <c r="AE1213" s="485"/>
      <c r="AF1213" s="373" t="str">
        <f t="shared" si="559"/>
        <v/>
      </c>
      <c r="AG1213" s="373" t="str">
        <f t="shared" si="560"/>
        <v/>
      </c>
      <c r="AH1213" s="374" t="str">
        <f t="shared" si="561"/>
        <v/>
      </c>
      <c r="AI1213" s="375" t="str">
        <f t="shared" si="562"/>
        <v/>
      </c>
      <c r="AJ1213" s="375" t="str">
        <f t="shared" si="563"/>
        <v/>
      </c>
      <c r="AK1213" s="375" t="str">
        <f t="shared" si="564"/>
        <v/>
      </c>
      <c r="AL1213" s="375" t="str">
        <f t="shared" si="565"/>
        <v/>
      </c>
      <c r="AM1213" s="375" t="str">
        <f t="shared" si="566"/>
        <v/>
      </c>
      <c r="AN1213" s="376" t="str">
        <f>IF(AF1213="","",IF(OR(AH1213="",AH1213="-"),"－",IF(OR(AM1213=8,AM1213=9),"",IF(OR(AJ1213=3,AJ1213=4,AJ1213=5,AJ1213=6),VLOOKUP(AH1213,INDEX((係数_バス貨物_ガソリン,係数_バス貨物_CNG,係数_バス貨物_軽油,係数_バス貨物_メタノール,係数_バス貨物_LPG),MATCH(AL1213,【参考】排出ガスレベル!$AI$4:$AI$671,1),1,AR1213):INDEX((係数_バス貨物_ガソリン,係数_バス貨物_CNG,係数_バス貨物_軽油,係数_バス貨物_メタノール,係数_バス貨物_LPG),MATCH(AL1213+1,【参考】排出ガスレベル!$AI$4:$AI$671,1)-1,5,AR1213),2,FALSE),IF(OR(AJ1213=1,AJ1213=2),VLOOKUP(AH1213,INDEX((係数_乗用_ガソリン,係数_乗用_CNG,係数_乗用_軽油,係数_乗用_メタノール,係数_乗用_LPG),1,1,AR1213):INDEX((係数_乗用_ガソリン,係数_乗用_CNG,係数_乗用_軽油,係数_乗用_メタノール,係数_乗用_LPG),125,5,AR1213),2,FALSE))))))</f>
        <v/>
      </c>
      <c r="AO1213" s="376" t="str">
        <f>IF(T1213="","",IF(OR(AH1213="",AH1213="-"),"－",IF(OR(AM1213=8,AM1213=9),"",IF(OR(AJ1213=3,AJ1213=4,AJ1213=5,AJ1213=6),VLOOKUP(AH1213,INDEX((係数_バス貨物_ガソリン,係数_バス貨物_CNG,係数_バス貨物_軽油,係数_バス貨物_メタノール,係数_バス貨物_LPG),MATCH(AL1213,【参考】排出ガスレベル!$AI$4:$AI$671,1),1,AR1213):INDEX((係数_バス貨物_ガソリン,係数_バス貨物_CNG,係数_バス貨物_軽油,係数_バス貨物_メタノール,係数_バス貨物_LPG),MATCH(AL1213+1,【参考】排出ガスレベル!$AI$4:$AI$671,1)-1,5,AR1213),3,FALSE),IF(OR(AJ1213=1,AJ1213=2),VLOOKUP(AH1213,INDEX((係数_乗用_ガソリン,係数_乗用_CNG,係数_乗用_軽油,係数_乗用_メタノール,係数_乗用_LPG),1,1,AR1213):INDEX((係数_乗用_ガソリン,係数_乗用_CNG,係数_乗用_軽油,係数_乗用_メタノール,係数_乗用_LPG),125,5,AR1213),3,FALSE))))))</f>
        <v/>
      </c>
      <c r="AP1213" s="375" t="str">
        <f t="shared" si="567"/>
        <v/>
      </c>
      <c r="AQ1213" s="444" t="str">
        <f t="shared" si="568"/>
        <v/>
      </c>
      <c r="AR1213" s="375" t="str">
        <f t="shared" si="571"/>
        <v/>
      </c>
      <c r="AS1213" s="377" t="str">
        <f t="shared" si="569"/>
        <v/>
      </c>
      <c r="AT1213" s="378" t="str">
        <f t="shared" si="570"/>
        <v/>
      </c>
      <c r="AX1213" s="625" t="b">
        <f t="shared" si="572"/>
        <v>0</v>
      </c>
      <c r="AY1213" s="7" t="str">
        <f t="shared" si="573"/>
        <v>FALSEFALSEFALSE</v>
      </c>
      <c r="AZ1213" s="626">
        <f t="shared" si="549"/>
        <v>0</v>
      </c>
      <c r="BA1213" s="627" t="str">
        <f t="shared" si="550"/>
        <v/>
      </c>
      <c r="BB1213" s="627">
        <f t="shared" si="551"/>
        <v>0</v>
      </c>
      <c r="BC1213" s="690" t="str">
        <f t="shared" si="552"/>
        <v/>
      </c>
    </row>
    <row r="1214" spans="1:55">
      <c r="A1214" s="381">
        <v>1158</v>
      </c>
      <c r="B1214" s="117"/>
      <c r="C1214" s="288"/>
      <c r="D1214" s="289"/>
      <c r="E1214" s="289"/>
      <c r="F1214" s="290"/>
      <c r="G1214" s="292"/>
      <c r="H1214" s="116"/>
      <c r="I1214" s="292"/>
      <c r="J1214" s="116"/>
      <c r="K1214" s="370" t="str">
        <f t="shared" si="543"/>
        <v/>
      </c>
      <c r="L1214" s="370">
        <f t="shared" si="544"/>
        <v>0</v>
      </c>
      <c r="M1214" s="370">
        <f t="shared" si="545"/>
        <v>0</v>
      </c>
      <c r="N1214" s="371" t="str">
        <f t="shared" si="553"/>
        <v/>
      </c>
      <c r="O1214" s="371" t="str">
        <f t="shared" si="554"/>
        <v/>
      </c>
      <c r="P1214" s="371" t="str">
        <f t="shared" si="555"/>
        <v/>
      </c>
      <c r="Q1214" s="371" t="str">
        <f t="shared" si="556"/>
        <v/>
      </c>
      <c r="R1214" s="371" t="str">
        <f t="shared" si="557"/>
        <v/>
      </c>
      <c r="S1214" s="371" t="str">
        <f t="shared" si="558"/>
        <v/>
      </c>
      <c r="T1214" s="443" t="str">
        <f t="shared" si="546"/>
        <v/>
      </c>
      <c r="U1214" s="539"/>
      <c r="V1214" s="117"/>
      <c r="W1214" s="118"/>
      <c r="X1214" s="119"/>
      <c r="Y1214" s="120"/>
      <c r="Z1214" s="122"/>
      <c r="AA1214" s="121"/>
      <c r="AB1214" s="443" t="str">
        <f t="shared" si="547"/>
        <v/>
      </c>
      <c r="AC1214" s="734" t="str">
        <f t="shared" si="548"/>
        <v/>
      </c>
      <c r="AD1214" s="372"/>
      <c r="AE1214" s="485"/>
      <c r="AF1214" s="373" t="str">
        <f t="shared" si="559"/>
        <v/>
      </c>
      <c r="AG1214" s="373" t="str">
        <f t="shared" si="560"/>
        <v/>
      </c>
      <c r="AH1214" s="374" t="str">
        <f t="shared" si="561"/>
        <v/>
      </c>
      <c r="AI1214" s="375" t="str">
        <f t="shared" si="562"/>
        <v/>
      </c>
      <c r="AJ1214" s="375" t="str">
        <f t="shared" si="563"/>
        <v/>
      </c>
      <c r="AK1214" s="375" t="str">
        <f t="shared" si="564"/>
        <v/>
      </c>
      <c r="AL1214" s="375" t="str">
        <f t="shared" si="565"/>
        <v/>
      </c>
      <c r="AM1214" s="375" t="str">
        <f t="shared" si="566"/>
        <v/>
      </c>
      <c r="AN1214" s="376" t="str">
        <f>IF(AF1214="","",IF(OR(AH1214="",AH1214="-"),"－",IF(OR(AM1214=8,AM1214=9),"",IF(OR(AJ1214=3,AJ1214=4,AJ1214=5,AJ1214=6),VLOOKUP(AH1214,INDEX((係数_バス貨物_ガソリン,係数_バス貨物_CNG,係数_バス貨物_軽油,係数_バス貨物_メタノール,係数_バス貨物_LPG),MATCH(AL1214,【参考】排出ガスレベル!$AI$4:$AI$671,1),1,AR1214):INDEX((係数_バス貨物_ガソリン,係数_バス貨物_CNG,係数_バス貨物_軽油,係数_バス貨物_メタノール,係数_バス貨物_LPG),MATCH(AL1214+1,【参考】排出ガスレベル!$AI$4:$AI$671,1)-1,5,AR1214),2,FALSE),IF(OR(AJ1214=1,AJ1214=2),VLOOKUP(AH1214,INDEX((係数_乗用_ガソリン,係数_乗用_CNG,係数_乗用_軽油,係数_乗用_メタノール,係数_乗用_LPG),1,1,AR1214):INDEX((係数_乗用_ガソリン,係数_乗用_CNG,係数_乗用_軽油,係数_乗用_メタノール,係数_乗用_LPG),125,5,AR1214),2,FALSE))))))</f>
        <v/>
      </c>
      <c r="AO1214" s="376" t="str">
        <f>IF(T1214="","",IF(OR(AH1214="",AH1214="-"),"－",IF(OR(AM1214=8,AM1214=9),"",IF(OR(AJ1214=3,AJ1214=4,AJ1214=5,AJ1214=6),VLOOKUP(AH1214,INDEX((係数_バス貨物_ガソリン,係数_バス貨物_CNG,係数_バス貨物_軽油,係数_バス貨物_メタノール,係数_バス貨物_LPG),MATCH(AL1214,【参考】排出ガスレベル!$AI$4:$AI$671,1),1,AR1214):INDEX((係数_バス貨物_ガソリン,係数_バス貨物_CNG,係数_バス貨物_軽油,係数_バス貨物_メタノール,係数_バス貨物_LPG),MATCH(AL1214+1,【参考】排出ガスレベル!$AI$4:$AI$671,1)-1,5,AR1214),3,FALSE),IF(OR(AJ1214=1,AJ1214=2),VLOOKUP(AH1214,INDEX((係数_乗用_ガソリン,係数_乗用_CNG,係数_乗用_軽油,係数_乗用_メタノール,係数_乗用_LPG),1,1,AR1214):INDEX((係数_乗用_ガソリン,係数_乗用_CNG,係数_乗用_軽油,係数_乗用_メタノール,係数_乗用_LPG),125,5,AR1214),3,FALSE))))))</f>
        <v/>
      </c>
      <c r="AP1214" s="375" t="str">
        <f t="shared" si="567"/>
        <v/>
      </c>
      <c r="AQ1214" s="444" t="str">
        <f t="shared" si="568"/>
        <v/>
      </c>
      <c r="AR1214" s="375" t="str">
        <f t="shared" si="571"/>
        <v/>
      </c>
      <c r="AS1214" s="377" t="str">
        <f t="shared" si="569"/>
        <v/>
      </c>
      <c r="AT1214" s="378" t="str">
        <f t="shared" si="570"/>
        <v/>
      </c>
      <c r="AX1214" s="625" t="b">
        <f t="shared" si="572"/>
        <v>0</v>
      </c>
      <c r="AY1214" s="7" t="str">
        <f t="shared" si="573"/>
        <v>FALSEFALSEFALSE</v>
      </c>
      <c r="AZ1214" s="626">
        <f t="shared" si="549"/>
        <v>0</v>
      </c>
      <c r="BA1214" s="627" t="str">
        <f t="shared" si="550"/>
        <v/>
      </c>
      <c r="BB1214" s="627">
        <f t="shared" si="551"/>
        <v>0</v>
      </c>
      <c r="BC1214" s="690" t="str">
        <f t="shared" si="552"/>
        <v/>
      </c>
    </row>
    <row r="1215" spans="1:55">
      <c r="A1215" s="381">
        <v>1159</v>
      </c>
      <c r="B1215" s="117"/>
      <c r="C1215" s="288"/>
      <c r="D1215" s="289"/>
      <c r="E1215" s="289"/>
      <c r="F1215" s="290"/>
      <c r="G1215" s="292"/>
      <c r="H1215" s="116"/>
      <c r="I1215" s="292"/>
      <c r="J1215" s="116"/>
      <c r="K1215" s="370" t="str">
        <f t="shared" si="543"/>
        <v/>
      </c>
      <c r="L1215" s="370">
        <f t="shared" si="544"/>
        <v>0</v>
      </c>
      <c r="M1215" s="370">
        <f t="shared" si="545"/>
        <v>0</v>
      </c>
      <c r="N1215" s="371" t="str">
        <f t="shared" si="553"/>
        <v/>
      </c>
      <c r="O1215" s="371" t="str">
        <f t="shared" si="554"/>
        <v/>
      </c>
      <c r="P1215" s="371" t="str">
        <f t="shared" si="555"/>
        <v/>
      </c>
      <c r="Q1215" s="371" t="str">
        <f t="shared" si="556"/>
        <v/>
      </c>
      <c r="R1215" s="371" t="str">
        <f t="shared" si="557"/>
        <v/>
      </c>
      <c r="S1215" s="371" t="str">
        <f t="shared" si="558"/>
        <v/>
      </c>
      <c r="T1215" s="443" t="str">
        <f t="shared" si="546"/>
        <v/>
      </c>
      <c r="U1215" s="539"/>
      <c r="V1215" s="117"/>
      <c r="W1215" s="118"/>
      <c r="X1215" s="119"/>
      <c r="Y1215" s="120"/>
      <c r="Z1215" s="122"/>
      <c r="AA1215" s="121"/>
      <c r="AB1215" s="443" t="str">
        <f t="shared" si="547"/>
        <v/>
      </c>
      <c r="AC1215" s="734" t="str">
        <f t="shared" si="548"/>
        <v/>
      </c>
      <c r="AD1215" s="372"/>
      <c r="AE1215" s="485"/>
      <c r="AF1215" s="373" t="str">
        <f t="shared" si="559"/>
        <v/>
      </c>
      <c r="AG1215" s="373" t="str">
        <f t="shared" si="560"/>
        <v/>
      </c>
      <c r="AH1215" s="374" t="str">
        <f t="shared" si="561"/>
        <v/>
      </c>
      <c r="AI1215" s="375" t="str">
        <f t="shared" si="562"/>
        <v/>
      </c>
      <c r="AJ1215" s="375" t="str">
        <f t="shared" si="563"/>
        <v/>
      </c>
      <c r="AK1215" s="375" t="str">
        <f t="shared" si="564"/>
        <v/>
      </c>
      <c r="AL1215" s="375" t="str">
        <f t="shared" si="565"/>
        <v/>
      </c>
      <c r="AM1215" s="375" t="str">
        <f t="shared" si="566"/>
        <v/>
      </c>
      <c r="AN1215" s="376" t="str">
        <f>IF(AF1215="","",IF(OR(AH1215="",AH1215="-"),"－",IF(OR(AM1215=8,AM1215=9),"",IF(OR(AJ1215=3,AJ1215=4,AJ1215=5,AJ1215=6),VLOOKUP(AH1215,INDEX((係数_バス貨物_ガソリン,係数_バス貨物_CNG,係数_バス貨物_軽油,係数_バス貨物_メタノール,係数_バス貨物_LPG),MATCH(AL1215,【参考】排出ガスレベル!$AI$4:$AI$671,1),1,AR1215):INDEX((係数_バス貨物_ガソリン,係数_バス貨物_CNG,係数_バス貨物_軽油,係数_バス貨物_メタノール,係数_バス貨物_LPG),MATCH(AL1215+1,【参考】排出ガスレベル!$AI$4:$AI$671,1)-1,5,AR1215),2,FALSE),IF(OR(AJ1215=1,AJ1215=2),VLOOKUP(AH1215,INDEX((係数_乗用_ガソリン,係数_乗用_CNG,係数_乗用_軽油,係数_乗用_メタノール,係数_乗用_LPG),1,1,AR1215):INDEX((係数_乗用_ガソリン,係数_乗用_CNG,係数_乗用_軽油,係数_乗用_メタノール,係数_乗用_LPG),125,5,AR1215),2,FALSE))))))</f>
        <v/>
      </c>
      <c r="AO1215" s="376" t="str">
        <f>IF(T1215="","",IF(OR(AH1215="",AH1215="-"),"－",IF(OR(AM1215=8,AM1215=9),"",IF(OR(AJ1215=3,AJ1215=4,AJ1215=5,AJ1215=6),VLOOKUP(AH1215,INDEX((係数_バス貨物_ガソリン,係数_バス貨物_CNG,係数_バス貨物_軽油,係数_バス貨物_メタノール,係数_バス貨物_LPG),MATCH(AL1215,【参考】排出ガスレベル!$AI$4:$AI$671,1),1,AR1215):INDEX((係数_バス貨物_ガソリン,係数_バス貨物_CNG,係数_バス貨物_軽油,係数_バス貨物_メタノール,係数_バス貨物_LPG),MATCH(AL1215+1,【参考】排出ガスレベル!$AI$4:$AI$671,1)-1,5,AR1215),3,FALSE),IF(OR(AJ1215=1,AJ1215=2),VLOOKUP(AH1215,INDEX((係数_乗用_ガソリン,係数_乗用_CNG,係数_乗用_軽油,係数_乗用_メタノール,係数_乗用_LPG),1,1,AR1215):INDEX((係数_乗用_ガソリン,係数_乗用_CNG,係数_乗用_軽油,係数_乗用_メタノール,係数_乗用_LPG),125,5,AR1215),3,FALSE))))))</f>
        <v/>
      </c>
      <c r="AP1215" s="375" t="str">
        <f t="shared" si="567"/>
        <v/>
      </c>
      <c r="AQ1215" s="444" t="str">
        <f t="shared" si="568"/>
        <v/>
      </c>
      <c r="AR1215" s="375" t="str">
        <f t="shared" si="571"/>
        <v/>
      </c>
      <c r="AS1215" s="377" t="str">
        <f t="shared" si="569"/>
        <v/>
      </c>
      <c r="AT1215" s="378" t="str">
        <f t="shared" si="570"/>
        <v/>
      </c>
      <c r="AX1215" s="625" t="b">
        <f t="shared" si="572"/>
        <v>0</v>
      </c>
      <c r="AY1215" s="7" t="str">
        <f t="shared" si="573"/>
        <v>FALSEFALSEFALSE</v>
      </c>
      <c r="AZ1215" s="626">
        <f t="shared" si="549"/>
        <v>0</v>
      </c>
      <c r="BA1215" s="627" t="str">
        <f t="shared" si="550"/>
        <v/>
      </c>
      <c r="BB1215" s="627">
        <f t="shared" si="551"/>
        <v>0</v>
      </c>
      <c r="BC1215" s="690" t="str">
        <f t="shared" si="552"/>
        <v/>
      </c>
    </row>
    <row r="1216" spans="1:55">
      <c r="A1216" s="381">
        <v>1160</v>
      </c>
      <c r="B1216" s="117"/>
      <c r="C1216" s="288"/>
      <c r="D1216" s="289"/>
      <c r="E1216" s="289"/>
      <c r="F1216" s="290"/>
      <c r="G1216" s="292"/>
      <c r="H1216" s="116"/>
      <c r="I1216" s="292"/>
      <c r="J1216" s="116"/>
      <c r="K1216" s="370" t="str">
        <f t="shared" si="543"/>
        <v/>
      </c>
      <c r="L1216" s="370">
        <f t="shared" si="544"/>
        <v>0</v>
      </c>
      <c r="M1216" s="370">
        <f t="shared" si="545"/>
        <v>0</v>
      </c>
      <c r="N1216" s="371" t="str">
        <f t="shared" si="553"/>
        <v/>
      </c>
      <c r="O1216" s="371" t="str">
        <f t="shared" si="554"/>
        <v/>
      </c>
      <c r="P1216" s="371" t="str">
        <f t="shared" si="555"/>
        <v/>
      </c>
      <c r="Q1216" s="371" t="str">
        <f t="shared" si="556"/>
        <v/>
      </c>
      <c r="R1216" s="371" t="str">
        <f t="shared" si="557"/>
        <v/>
      </c>
      <c r="S1216" s="371" t="str">
        <f t="shared" si="558"/>
        <v/>
      </c>
      <c r="T1216" s="443" t="str">
        <f t="shared" si="546"/>
        <v/>
      </c>
      <c r="U1216" s="539"/>
      <c r="V1216" s="117"/>
      <c r="W1216" s="118"/>
      <c r="X1216" s="119"/>
      <c r="Y1216" s="120"/>
      <c r="Z1216" s="122"/>
      <c r="AA1216" s="121"/>
      <c r="AB1216" s="443" t="str">
        <f t="shared" si="547"/>
        <v/>
      </c>
      <c r="AC1216" s="734" t="str">
        <f t="shared" si="548"/>
        <v/>
      </c>
      <c r="AD1216" s="372"/>
      <c r="AE1216" s="485"/>
      <c r="AF1216" s="373" t="str">
        <f t="shared" si="559"/>
        <v/>
      </c>
      <c r="AG1216" s="373" t="str">
        <f t="shared" si="560"/>
        <v/>
      </c>
      <c r="AH1216" s="374" t="str">
        <f t="shared" si="561"/>
        <v/>
      </c>
      <c r="AI1216" s="375" t="str">
        <f t="shared" si="562"/>
        <v/>
      </c>
      <c r="AJ1216" s="375" t="str">
        <f t="shared" si="563"/>
        <v/>
      </c>
      <c r="AK1216" s="375" t="str">
        <f t="shared" si="564"/>
        <v/>
      </c>
      <c r="AL1216" s="375" t="str">
        <f t="shared" si="565"/>
        <v/>
      </c>
      <c r="AM1216" s="375" t="str">
        <f t="shared" si="566"/>
        <v/>
      </c>
      <c r="AN1216" s="376" t="str">
        <f>IF(AF1216="","",IF(OR(AH1216="",AH1216="-"),"－",IF(OR(AM1216=8,AM1216=9),"",IF(OR(AJ1216=3,AJ1216=4,AJ1216=5,AJ1216=6),VLOOKUP(AH1216,INDEX((係数_バス貨物_ガソリン,係数_バス貨物_CNG,係数_バス貨物_軽油,係数_バス貨物_メタノール,係数_バス貨物_LPG),MATCH(AL1216,【参考】排出ガスレベル!$AI$4:$AI$671,1),1,AR1216):INDEX((係数_バス貨物_ガソリン,係数_バス貨物_CNG,係数_バス貨物_軽油,係数_バス貨物_メタノール,係数_バス貨物_LPG),MATCH(AL1216+1,【参考】排出ガスレベル!$AI$4:$AI$671,1)-1,5,AR1216),2,FALSE),IF(OR(AJ1216=1,AJ1216=2),VLOOKUP(AH1216,INDEX((係数_乗用_ガソリン,係数_乗用_CNG,係数_乗用_軽油,係数_乗用_メタノール,係数_乗用_LPG),1,1,AR1216):INDEX((係数_乗用_ガソリン,係数_乗用_CNG,係数_乗用_軽油,係数_乗用_メタノール,係数_乗用_LPG),125,5,AR1216),2,FALSE))))))</f>
        <v/>
      </c>
      <c r="AO1216" s="376" t="str">
        <f>IF(T1216="","",IF(OR(AH1216="",AH1216="-"),"－",IF(OR(AM1216=8,AM1216=9),"",IF(OR(AJ1216=3,AJ1216=4,AJ1216=5,AJ1216=6),VLOOKUP(AH1216,INDEX((係数_バス貨物_ガソリン,係数_バス貨物_CNG,係数_バス貨物_軽油,係数_バス貨物_メタノール,係数_バス貨物_LPG),MATCH(AL1216,【参考】排出ガスレベル!$AI$4:$AI$671,1),1,AR1216):INDEX((係数_バス貨物_ガソリン,係数_バス貨物_CNG,係数_バス貨物_軽油,係数_バス貨物_メタノール,係数_バス貨物_LPG),MATCH(AL1216+1,【参考】排出ガスレベル!$AI$4:$AI$671,1)-1,5,AR1216),3,FALSE),IF(OR(AJ1216=1,AJ1216=2),VLOOKUP(AH1216,INDEX((係数_乗用_ガソリン,係数_乗用_CNG,係数_乗用_軽油,係数_乗用_メタノール,係数_乗用_LPG),1,1,AR1216):INDEX((係数_乗用_ガソリン,係数_乗用_CNG,係数_乗用_軽油,係数_乗用_メタノール,係数_乗用_LPG),125,5,AR1216),3,FALSE))))))</f>
        <v/>
      </c>
      <c r="AP1216" s="375" t="str">
        <f t="shared" si="567"/>
        <v/>
      </c>
      <c r="AQ1216" s="444" t="str">
        <f t="shared" si="568"/>
        <v/>
      </c>
      <c r="AR1216" s="375" t="str">
        <f t="shared" si="571"/>
        <v/>
      </c>
      <c r="AS1216" s="377" t="str">
        <f t="shared" si="569"/>
        <v/>
      </c>
      <c r="AT1216" s="378" t="str">
        <f t="shared" si="570"/>
        <v/>
      </c>
      <c r="AX1216" s="625" t="b">
        <f t="shared" si="572"/>
        <v>0</v>
      </c>
      <c r="AY1216" s="7" t="str">
        <f t="shared" si="573"/>
        <v>FALSEFALSEFALSE</v>
      </c>
      <c r="AZ1216" s="626">
        <f t="shared" si="549"/>
        <v>0</v>
      </c>
      <c r="BA1216" s="627" t="str">
        <f t="shared" si="550"/>
        <v/>
      </c>
      <c r="BB1216" s="627">
        <f t="shared" si="551"/>
        <v>0</v>
      </c>
      <c r="BC1216" s="690" t="str">
        <f t="shared" si="552"/>
        <v/>
      </c>
    </row>
    <row r="1217" spans="1:55">
      <c r="A1217" s="381">
        <v>1161</v>
      </c>
      <c r="B1217" s="117"/>
      <c r="C1217" s="288"/>
      <c r="D1217" s="289"/>
      <c r="E1217" s="289"/>
      <c r="F1217" s="290"/>
      <c r="G1217" s="292"/>
      <c r="H1217" s="116"/>
      <c r="I1217" s="292"/>
      <c r="J1217" s="116"/>
      <c r="K1217" s="370" t="str">
        <f t="shared" si="543"/>
        <v/>
      </c>
      <c r="L1217" s="370">
        <f t="shared" si="544"/>
        <v>0</v>
      </c>
      <c r="M1217" s="370">
        <f t="shared" si="545"/>
        <v>0</v>
      </c>
      <c r="N1217" s="371" t="str">
        <f t="shared" si="553"/>
        <v/>
      </c>
      <c r="O1217" s="371" t="str">
        <f t="shared" si="554"/>
        <v/>
      </c>
      <c r="P1217" s="371" t="str">
        <f t="shared" si="555"/>
        <v/>
      </c>
      <c r="Q1217" s="371" t="str">
        <f t="shared" si="556"/>
        <v/>
      </c>
      <c r="R1217" s="371" t="str">
        <f t="shared" si="557"/>
        <v/>
      </c>
      <c r="S1217" s="371" t="str">
        <f t="shared" si="558"/>
        <v/>
      </c>
      <c r="T1217" s="443" t="str">
        <f t="shared" si="546"/>
        <v/>
      </c>
      <c r="U1217" s="539"/>
      <c r="V1217" s="117"/>
      <c r="W1217" s="118"/>
      <c r="X1217" s="119"/>
      <c r="Y1217" s="120"/>
      <c r="Z1217" s="122"/>
      <c r="AA1217" s="121"/>
      <c r="AB1217" s="443" t="str">
        <f t="shared" si="547"/>
        <v/>
      </c>
      <c r="AC1217" s="734" t="str">
        <f t="shared" si="548"/>
        <v/>
      </c>
      <c r="AD1217" s="372"/>
      <c r="AE1217" s="485"/>
      <c r="AF1217" s="373" t="str">
        <f t="shared" si="559"/>
        <v/>
      </c>
      <c r="AG1217" s="373" t="str">
        <f t="shared" si="560"/>
        <v/>
      </c>
      <c r="AH1217" s="374" t="str">
        <f t="shared" si="561"/>
        <v/>
      </c>
      <c r="AI1217" s="375" t="str">
        <f t="shared" si="562"/>
        <v/>
      </c>
      <c r="AJ1217" s="375" t="str">
        <f t="shared" si="563"/>
        <v/>
      </c>
      <c r="AK1217" s="375" t="str">
        <f t="shared" si="564"/>
        <v/>
      </c>
      <c r="AL1217" s="375" t="str">
        <f t="shared" si="565"/>
        <v/>
      </c>
      <c r="AM1217" s="375" t="str">
        <f t="shared" si="566"/>
        <v/>
      </c>
      <c r="AN1217" s="376" t="str">
        <f>IF(AF1217="","",IF(OR(AH1217="",AH1217="-"),"－",IF(OR(AM1217=8,AM1217=9),"",IF(OR(AJ1217=3,AJ1217=4,AJ1217=5,AJ1217=6),VLOOKUP(AH1217,INDEX((係数_バス貨物_ガソリン,係数_バス貨物_CNG,係数_バス貨物_軽油,係数_バス貨物_メタノール,係数_バス貨物_LPG),MATCH(AL1217,【参考】排出ガスレベル!$AI$4:$AI$671,1),1,AR1217):INDEX((係数_バス貨物_ガソリン,係数_バス貨物_CNG,係数_バス貨物_軽油,係数_バス貨物_メタノール,係数_バス貨物_LPG),MATCH(AL1217+1,【参考】排出ガスレベル!$AI$4:$AI$671,1)-1,5,AR1217),2,FALSE),IF(OR(AJ1217=1,AJ1217=2),VLOOKUP(AH1217,INDEX((係数_乗用_ガソリン,係数_乗用_CNG,係数_乗用_軽油,係数_乗用_メタノール,係数_乗用_LPG),1,1,AR1217):INDEX((係数_乗用_ガソリン,係数_乗用_CNG,係数_乗用_軽油,係数_乗用_メタノール,係数_乗用_LPG),125,5,AR1217),2,FALSE))))))</f>
        <v/>
      </c>
      <c r="AO1217" s="376" t="str">
        <f>IF(T1217="","",IF(OR(AH1217="",AH1217="-"),"－",IF(OR(AM1217=8,AM1217=9),"",IF(OR(AJ1217=3,AJ1217=4,AJ1217=5,AJ1217=6),VLOOKUP(AH1217,INDEX((係数_バス貨物_ガソリン,係数_バス貨物_CNG,係数_バス貨物_軽油,係数_バス貨物_メタノール,係数_バス貨物_LPG),MATCH(AL1217,【参考】排出ガスレベル!$AI$4:$AI$671,1),1,AR1217):INDEX((係数_バス貨物_ガソリン,係数_バス貨物_CNG,係数_バス貨物_軽油,係数_バス貨物_メタノール,係数_バス貨物_LPG),MATCH(AL1217+1,【参考】排出ガスレベル!$AI$4:$AI$671,1)-1,5,AR1217),3,FALSE),IF(OR(AJ1217=1,AJ1217=2),VLOOKUP(AH1217,INDEX((係数_乗用_ガソリン,係数_乗用_CNG,係数_乗用_軽油,係数_乗用_メタノール,係数_乗用_LPG),1,1,AR1217):INDEX((係数_乗用_ガソリン,係数_乗用_CNG,係数_乗用_軽油,係数_乗用_メタノール,係数_乗用_LPG),125,5,AR1217),3,FALSE))))))</f>
        <v/>
      </c>
      <c r="AP1217" s="375" t="str">
        <f t="shared" si="567"/>
        <v/>
      </c>
      <c r="AQ1217" s="444" t="str">
        <f t="shared" si="568"/>
        <v/>
      </c>
      <c r="AR1217" s="375" t="str">
        <f t="shared" si="571"/>
        <v/>
      </c>
      <c r="AS1217" s="377" t="str">
        <f t="shared" si="569"/>
        <v/>
      </c>
      <c r="AT1217" s="378" t="str">
        <f t="shared" si="570"/>
        <v/>
      </c>
      <c r="AX1217" s="625" t="b">
        <f t="shared" si="572"/>
        <v>0</v>
      </c>
      <c r="AY1217" s="7" t="str">
        <f t="shared" si="573"/>
        <v>FALSEFALSEFALSE</v>
      </c>
      <c r="AZ1217" s="626">
        <f t="shared" si="549"/>
        <v>0</v>
      </c>
      <c r="BA1217" s="627" t="str">
        <f t="shared" si="550"/>
        <v/>
      </c>
      <c r="BB1217" s="627">
        <f t="shared" si="551"/>
        <v>0</v>
      </c>
      <c r="BC1217" s="690" t="str">
        <f t="shared" si="552"/>
        <v/>
      </c>
    </row>
    <row r="1218" spans="1:55">
      <c r="A1218" s="381">
        <v>1162</v>
      </c>
      <c r="B1218" s="117"/>
      <c r="C1218" s="288"/>
      <c r="D1218" s="289"/>
      <c r="E1218" s="289"/>
      <c r="F1218" s="290"/>
      <c r="G1218" s="292"/>
      <c r="H1218" s="116"/>
      <c r="I1218" s="292"/>
      <c r="J1218" s="116"/>
      <c r="K1218" s="370" t="str">
        <f t="shared" si="543"/>
        <v/>
      </c>
      <c r="L1218" s="370">
        <f t="shared" si="544"/>
        <v>0</v>
      </c>
      <c r="M1218" s="370">
        <f t="shared" si="545"/>
        <v>0</v>
      </c>
      <c r="N1218" s="371" t="str">
        <f t="shared" si="553"/>
        <v/>
      </c>
      <c r="O1218" s="371" t="str">
        <f t="shared" si="554"/>
        <v/>
      </c>
      <c r="P1218" s="371" t="str">
        <f t="shared" si="555"/>
        <v/>
      </c>
      <c r="Q1218" s="371" t="str">
        <f t="shared" si="556"/>
        <v/>
      </c>
      <c r="R1218" s="371" t="str">
        <f t="shared" si="557"/>
        <v/>
      </c>
      <c r="S1218" s="371" t="str">
        <f t="shared" si="558"/>
        <v/>
      </c>
      <c r="T1218" s="443" t="str">
        <f t="shared" si="546"/>
        <v/>
      </c>
      <c r="U1218" s="539"/>
      <c r="V1218" s="117"/>
      <c r="W1218" s="118"/>
      <c r="X1218" s="119"/>
      <c r="Y1218" s="120"/>
      <c r="Z1218" s="122"/>
      <c r="AA1218" s="121"/>
      <c r="AB1218" s="443" t="str">
        <f t="shared" si="547"/>
        <v/>
      </c>
      <c r="AC1218" s="734" t="str">
        <f t="shared" si="548"/>
        <v/>
      </c>
      <c r="AD1218" s="372"/>
      <c r="AE1218" s="485"/>
      <c r="AF1218" s="373" t="str">
        <f t="shared" si="559"/>
        <v/>
      </c>
      <c r="AG1218" s="373" t="str">
        <f t="shared" si="560"/>
        <v/>
      </c>
      <c r="AH1218" s="374" t="str">
        <f t="shared" si="561"/>
        <v/>
      </c>
      <c r="AI1218" s="375" t="str">
        <f t="shared" si="562"/>
        <v/>
      </c>
      <c r="AJ1218" s="375" t="str">
        <f t="shared" si="563"/>
        <v/>
      </c>
      <c r="AK1218" s="375" t="str">
        <f t="shared" si="564"/>
        <v/>
      </c>
      <c r="AL1218" s="375" t="str">
        <f t="shared" si="565"/>
        <v/>
      </c>
      <c r="AM1218" s="375" t="str">
        <f t="shared" si="566"/>
        <v/>
      </c>
      <c r="AN1218" s="376" t="str">
        <f>IF(AF1218="","",IF(OR(AH1218="",AH1218="-"),"－",IF(OR(AM1218=8,AM1218=9),"",IF(OR(AJ1218=3,AJ1218=4,AJ1218=5,AJ1218=6),VLOOKUP(AH1218,INDEX((係数_バス貨物_ガソリン,係数_バス貨物_CNG,係数_バス貨物_軽油,係数_バス貨物_メタノール,係数_バス貨物_LPG),MATCH(AL1218,【参考】排出ガスレベル!$AI$4:$AI$671,1),1,AR1218):INDEX((係数_バス貨物_ガソリン,係数_バス貨物_CNG,係数_バス貨物_軽油,係数_バス貨物_メタノール,係数_バス貨物_LPG),MATCH(AL1218+1,【参考】排出ガスレベル!$AI$4:$AI$671,1)-1,5,AR1218),2,FALSE),IF(OR(AJ1218=1,AJ1218=2),VLOOKUP(AH1218,INDEX((係数_乗用_ガソリン,係数_乗用_CNG,係数_乗用_軽油,係数_乗用_メタノール,係数_乗用_LPG),1,1,AR1218):INDEX((係数_乗用_ガソリン,係数_乗用_CNG,係数_乗用_軽油,係数_乗用_メタノール,係数_乗用_LPG),125,5,AR1218),2,FALSE))))))</f>
        <v/>
      </c>
      <c r="AO1218" s="376" t="str">
        <f>IF(T1218="","",IF(OR(AH1218="",AH1218="-"),"－",IF(OR(AM1218=8,AM1218=9),"",IF(OR(AJ1218=3,AJ1218=4,AJ1218=5,AJ1218=6),VLOOKUP(AH1218,INDEX((係数_バス貨物_ガソリン,係数_バス貨物_CNG,係数_バス貨物_軽油,係数_バス貨物_メタノール,係数_バス貨物_LPG),MATCH(AL1218,【参考】排出ガスレベル!$AI$4:$AI$671,1),1,AR1218):INDEX((係数_バス貨物_ガソリン,係数_バス貨物_CNG,係数_バス貨物_軽油,係数_バス貨物_メタノール,係数_バス貨物_LPG),MATCH(AL1218+1,【参考】排出ガスレベル!$AI$4:$AI$671,1)-1,5,AR1218),3,FALSE),IF(OR(AJ1218=1,AJ1218=2),VLOOKUP(AH1218,INDEX((係数_乗用_ガソリン,係数_乗用_CNG,係数_乗用_軽油,係数_乗用_メタノール,係数_乗用_LPG),1,1,AR1218):INDEX((係数_乗用_ガソリン,係数_乗用_CNG,係数_乗用_軽油,係数_乗用_メタノール,係数_乗用_LPG),125,5,AR1218),3,FALSE))))))</f>
        <v/>
      </c>
      <c r="AP1218" s="375" t="str">
        <f t="shared" si="567"/>
        <v/>
      </c>
      <c r="AQ1218" s="444" t="str">
        <f t="shared" si="568"/>
        <v/>
      </c>
      <c r="AR1218" s="375" t="str">
        <f t="shared" si="571"/>
        <v/>
      </c>
      <c r="AS1218" s="377" t="str">
        <f t="shared" si="569"/>
        <v/>
      </c>
      <c r="AT1218" s="378" t="str">
        <f t="shared" si="570"/>
        <v/>
      </c>
      <c r="AX1218" s="625" t="b">
        <f t="shared" si="572"/>
        <v>0</v>
      </c>
      <c r="AY1218" s="7" t="str">
        <f t="shared" si="573"/>
        <v>FALSEFALSEFALSE</v>
      </c>
      <c r="AZ1218" s="626">
        <f t="shared" si="549"/>
        <v>0</v>
      </c>
      <c r="BA1218" s="627" t="str">
        <f t="shared" si="550"/>
        <v/>
      </c>
      <c r="BB1218" s="627">
        <f t="shared" si="551"/>
        <v>0</v>
      </c>
      <c r="BC1218" s="690" t="str">
        <f t="shared" si="552"/>
        <v/>
      </c>
    </row>
    <row r="1219" spans="1:55">
      <c r="A1219" s="381">
        <v>1163</v>
      </c>
      <c r="B1219" s="117"/>
      <c r="C1219" s="288"/>
      <c r="D1219" s="289"/>
      <c r="E1219" s="289"/>
      <c r="F1219" s="290"/>
      <c r="G1219" s="292"/>
      <c r="H1219" s="116"/>
      <c r="I1219" s="292"/>
      <c r="J1219" s="116"/>
      <c r="K1219" s="370" t="str">
        <f t="shared" si="543"/>
        <v/>
      </c>
      <c r="L1219" s="370">
        <f t="shared" si="544"/>
        <v>0</v>
      </c>
      <c r="M1219" s="370">
        <f t="shared" si="545"/>
        <v>0</v>
      </c>
      <c r="N1219" s="371" t="str">
        <f t="shared" si="553"/>
        <v/>
      </c>
      <c r="O1219" s="371" t="str">
        <f t="shared" si="554"/>
        <v/>
      </c>
      <c r="P1219" s="371" t="str">
        <f t="shared" si="555"/>
        <v/>
      </c>
      <c r="Q1219" s="371" t="str">
        <f t="shared" si="556"/>
        <v/>
      </c>
      <c r="R1219" s="371" t="str">
        <f t="shared" si="557"/>
        <v/>
      </c>
      <c r="S1219" s="371" t="str">
        <f t="shared" si="558"/>
        <v/>
      </c>
      <c r="T1219" s="443" t="str">
        <f t="shared" si="546"/>
        <v/>
      </c>
      <c r="U1219" s="539"/>
      <c r="V1219" s="117"/>
      <c r="W1219" s="118"/>
      <c r="X1219" s="119"/>
      <c r="Y1219" s="120"/>
      <c r="Z1219" s="122"/>
      <c r="AA1219" s="121"/>
      <c r="AB1219" s="443" t="str">
        <f t="shared" si="547"/>
        <v/>
      </c>
      <c r="AC1219" s="734" t="str">
        <f t="shared" si="548"/>
        <v/>
      </c>
      <c r="AD1219" s="372"/>
      <c r="AE1219" s="485"/>
      <c r="AF1219" s="373" t="str">
        <f t="shared" si="559"/>
        <v/>
      </c>
      <c r="AG1219" s="373" t="str">
        <f t="shared" si="560"/>
        <v/>
      </c>
      <c r="AH1219" s="374" t="str">
        <f t="shared" si="561"/>
        <v/>
      </c>
      <c r="AI1219" s="375" t="str">
        <f t="shared" si="562"/>
        <v/>
      </c>
      <c r="AJ1219" s="375" t="str">
        <f t="shared" si="563"/>
        <v/>
      </c>
      <c r="AK1219" s="375" t="str">
        <f t="shared" si="564"/>
        <v/>
      </c>
      <c r="AL1219" s="375" t="str">
        <f t="shared" si="565"/>
        <v/>
      </c>
      <c r="AM1219" s="375" t="str">
        <f t="shared" si="566"/>
        <v/>
      </c>
      <c r="AN1219" s="376" t="str">
        <f>IF(AF1219="","",IF(OR(AH1219="",AH1219="-"),"－",IF(OR(AM1219=8,AM1219=9),"",IF(OR(AJ1219=3,AJ1219=4,AJ1219=5,AJ1219=6),VLOOKUP(AH1219,INDEX((係数_バス貨物_ガソリン,係数_バス貨物_CNG,係数_バス貨物_軽油,係数_バス貨物_メタノール,係数_バス貨物_LPG),MATCH(AL1219,【参考】排出ガスレベル!$AI$4:$AI$671,1),1,AR1219):INDEX((係数_バス貨物_ガソリン,係数_バス貨物_CNG,係数_バス貨物_軽油,係数_バス貨物_メタノール,係数_バス貨物_LPG),MATCH(AL1219+1,【参考】排出ガスレベル!$AI$4:$AI$671,1)-1,5,AR1219),2,FALSE),IF(OR(AJ1219=1,AJ1219=2),VLOOKUP(AH1219,INDEX((係数_乗用_ガソリン,係数_乗用_CNG,係数_乗用_軽油,係数_乗用_メタノール,係数_乗用_LPG),1,1,AR1219):INDEX((係数_乗用_ガソリン,係数_乗用_CNG,係数_乗用_軽油,係数_乗用_メタノール,係数_乗用_LPG),125,5,AR1219),2,FALSE))))))</f>
        <v/>
      </c>
      <c r="AO1219" s="376" t="str">
        <f>IF(T1219="","",IF(OR(AH1219="",AH1219="-"),"－",IF(OR(AM1219=8,AM1219=9),"",IF(OR(AJ1219=3,AJ1219=4,AJ1219=5,AJ1219=6),VLOOKUP(AH1219,INDEX((係数_バス貨物_ガソリン,係数_バス貨物_CNG,係数_バス貨物_軽油,係数_バス貨物_メタノール,係数_バス貨物_LPG),MATCH(AL1219,【参考】排出ガスレベル!$AI$4:$AI$671,1),1,AR1219):INDEX((係数_バス貨物_ガソリン,係数_バス貨物_CNG,係数_バス貨物_軽油,係数_バス貨物_メタノール,係数_バス貨物_LPG),MATCH(AL1219+1,【参考】排出ガスレベル!$AI$4:$AI$671,1)-1,5,AR1219),3,FALSE),IF(OR(AJ1219=1,AJ1219=2),VLOOKUP(AH1219,INDEX((係数_乗用_ガソリン,係数_乗用_CNG,係数_乗用_軽油,係数_乗用_メタノール,係数_乗用_LPG),1,1,AR1219):INDEX((係数_乗用_ガソリン,係数_乗用_CNG,係数_乗用_軽油,係数_乗用_メタノール,係数_乗用_LPG),125,5,AR1219),3,FALSE))))))</f>
        <v/>
      </c>
      <c r="AP1219" s="375" t="str">
        <f t="shared" si="567"/>
        <v/>
      </c>
      <c r="AQ1219" s="444" t="str">
        <f t="shared" si="568"/>
        <v/>
      </c>
      <c r="AR1219" s="375" t="str">
        <f t="shared" si="571"/>
        <v/>
      </c>
      <c r="AS1219" s="377" t="str">
        <f t="shared" si="569"/>
        <v/>
      </c>
      <c r="AT1219" s="378" t="str">
        <f t="shared" si="570"/>
        <v/>
      </c>
      <c r="AX1219" s="625" t="b">
        <f t="shared" si="572"/>
        <v>0</v>
      </c>
      <c r="AY1219" s="7" t="str">
        <f t="shared" si="573"/>
        <v>FALSEFALSEFALSE</v>
      </c>
      <c r="AZ1219" s="626">
        <f t="shared" si="549"/>
        <v>0</v>
      </c>
      <c r="BA1219" s="627" t="str">
        <f t="shared" si="550"/>
        <v/>
      </c>
      <c r="BB1219" s="627">
        <f t="shared" si="551"/>
        <v>0</v>
      </c>
      <c r="BC1219" s="690" t="str">
        <f t="shared" si="552"/>
        <v/>
      </c>
    </row>
    <row r="1220" spans="1:55">
      <c r="A1220" s="381">
        <v>1164</v>
      </c>
      <c r="B1220" s="117"/>
      <c r="C1220" s="288"/>
      <c r="D1220" s="289"/>
      <c r="E1220" s="289"/>
      <c r="F1220" s="290"/>
      <c r="G1220" s="292"/>
      <c r="H1220" s="116"/>
      <c r="I1220" s="292"/>
      <c r="J1220" s="116"/>
      <c r="K1220" s="370" t="str">
        <f t="shared" si="543"/>
        <v/>
      </c>
      <c r="L1220" s="370">
        <f t="shared" si="544"/>
        <v>0</v>
      </c>
      <c r="M1220" s="370">
        <f t="shared" si="545"/>
        <v>0</v>
      </c>
      <c r="N1220" s="371" t="str">
        <f t="shared" si="553"/>
        <v/>
      </c>
      <c r="O1220" s="371" t="str">
        <f t="shared" si="554"/>
        <v/>
      </c>
      <c r="P1220" s="371" t="str">
        <f t="shared" si="555"/>
        <v/>
      </c>
      <c r="Q1220" s="371" t="str">
        <f t="shared" si="556"/>
        <v/>
      </c>
      <c r="R1220" s="371" t="str">
        <f t="shared" si="557"/>
        <v/>
      </c>
      <c r="S1220" s="371" t="str">
        <f t="shared" si="558"/>
        <v/>
      </c>
      <c r="T1220" s="443" t="str">
        <f t="shared" si="546"/>
        <v/>
      </c>
      <c r="U1220" s="539"/>
      <c r="V1220" s="117"/>
      <c r="W1220" s="118"/>
      <c r="X1220" s="119"/>
      <c r="Y1220" s="120"/>
      <c r="Z1220" s="122"/>
      <c r="AA1220" s="121"/>
      <c r="AB1220" s="443" t="str">
        <f t="shared" si="547"/>
        <v/>
      </c>
      <c r="AC1220" s="734" t="str">
        <f t="shared" si="548"/>
        <v/>
      </c>
      <c r="AD1220" s="372"/>
      <c r="AE1220" s="485"/>
      <c r="AF1220" s="373" t="str">
        <f t="shared" si="559"/>
        <v/>
      </c>
      <c r="AG1220" s="373" t="str">
        <f t="shared" si="560"/>
        <v/>
      </c>
      <c r="AH1220" s="374" t="str">
        <f t="shared" si="561"/>
        <v/>
      </c>
      <c r="AI1220" s="375" t="str">
        <f t="shared" si="562"/>
        <v/>
      </c>
      <c r="AJ1220" s="375" t="str">
        <f t="shared" si="563"/>
        <v/>
      </c>
      <c r="AK1220" s="375" t="str">
        <f t="shared" si="564"/>
        <v/>
      </c>
      <c r="AL1220" s="375" t="str">
        <f t="shared" si="565"/>
        <v/>
      </c>
      <c r="AM1220" s="375" t="str">
        <f t="shared" si="566"/>
        <v/>
      </c>
      <c r="AN1220" s="376" t="str">
        <f>IF(AF1220="","",IF(OR(AH1220="",AH1220="-"),"－",IF(OR(AM1220=8,AM1220=9),"",IF(OR(AJ1220=3,AJ1220=4,AJ1220=5,AJ1220=6),VLOOKUP(AH1220,INDEX((係数_バス貨物_ガソリン,係数_バス貨物_CNG,係数_バス貨物_軽油,係数_バス貨物_メタノール,係数_バス貨物_LPG),MATCH(AL1220,【参考】排出ガスレベル!$AI$4:$AI$671,1),1,AR1220):INDEX((係数_バス貨物_ガソリン,係数_バス貨物_CNG,係数_バス貨物_軽油,係数_バス貨物_メタノール,係数_バス貨物_LPG),MATCH(AL1220+1,【参考】排出ガスレベル!$AI$4:$AI$671,1)-1,5,AR1220),2,FALSE),IF(OR(AJ1220=1,AJ1220=2),VLOOKUP(AH1220,INDEX((係数_乗用_ガソリン,係数_乗用_CNG,係数_乗用_軽油,係数_乗用_メタノール,係数_乗用_LPG),1,1,AR1220):INDEX((係数_乗用_ガソリン,係数_乗用_CNG,係数_乗用_軽油,係数_乗用_メタノール,係数_乗用_LPG),125,5,AR1220),2,FALSE))))))</f>
        <v/>
      </c>
      <c r="AO1220" s="376" t="str">
        <f>IF(T1220="","",IF(OR(AH1220="",AH1220="-"),"－",IF(OR(AM1220=8,AM1220=9),"",IF(OR(AJ1220=3,AJ1220=4,AJ1220=5,AJ1220=6),VLOOKUP(AH1220,INDEX((係数_バス貨物_ガソリン,係数_バス貨物_CNG,係数_バス貨物_軽油,係数_バス貨物_メタノール,係数_バス貨物_LPG),MATCH(AL1220,【参考】排出ガスレベル!$AI$4:$AI$671,1),1,AR1220):INDEX((係数_バス貨物_ガソリン,係数_バス貨物_CNG,係数_バス貨物_軽油,係数_バス貨物_メタノール,係数_バス貨物_LPG),MATCH(AL1220+1,【参考】排出ガスレベル!$AI$4:$AI$671,1)-1,5,AR1220),3,FALSE),IF(OR(AJ1220=1,AJ1220=2),VLOOKUP(AH1220,INDEX((係数_乗用_ガソリン,係数_乗用_CNG,係数_乗用_軽油,係数_乗用_メタノール,係数_乗用_LPG),1,1,AR1220):INDEX((係数_乗用_ガソリン,係数_乗用_CNG,係数_乗用_軽油,係数_乗用_メタノール,係数_乗用_LPG),125,5,AR1220),3,FALSE))))))</f>
        <v/>
      </c>
      <c r="AP1220" s="375" t="str">
        <f t="shared" si="567"/>
        <v/>
      </c>
      <c r="AQ1220" s="444" t="str">
        <f t="shared" si="568"/>
        <v/>
      </c>
      <c r="AR1220" s="375" t="str">
        <f t="shared" si="571"/>
        <v/>
      </c>
      <c r="AS1220" s="377" t="str">
        <f t="shared" si="569"/>
        <v/>
      </c>
      <c r="AT1220" s="378" t="str">
        <f t="shared" si="570"/>
        <v/>
      </c>
      <c r="AX1220" s="625" t="b">
        <f t="shared" si="572"/>
        <v>0</v>
      </c>
      <c r="AY1220" s="7" t="str">
        <f t="shared" si="573"/>
        <v>FALSEFALSEFALSE</v>
      </c>
      <c r="AZ1220" s="626">
        <f t="shared" si="549"/>
        <v>0</v>
      </c>
      <c r="BA1220" s="627" t="str">
        <f t="shared" si="550"/>
        <v/>
      </c>
      <c r="BB1220" s="627">
        <f t="shared" si="551"/>
        <v>0</v>
      </c>
      <c r="BC1220" s="690" t="str">
        <f t="shared" si="552"/>
        <v/>
      </c>
    </row>
    <row r="1221" spans="1:55">
      <c r="A1221" s="381">
        <v>1165</v>
      </c>
      <c r="B1221" s="117"/>
      <c r="C1221" s="288"/>
      <c r="D1221" s="289"/>
      <c r="E1221" s="289"/>
      <c r="F1221" s="290"/>
      <c r="G1221" s="292"/>
      <c r="H1221" s="116"/>
      <c r="I1221" s="292"/>
      <c r="J1221" s="116"/>
      <c r="K1221" s="370" t="str">
        <f t="shared" si="543"/>
        <v/>
      </c>
      <c r="L1221" s="370">
        <f t="shared" si="544"/>
        <v>0</v>
      </c>
      <c r="M1221" s="370">
        <f t="shared" si="545"/>
        <v>0</v>
      </c>
      <c r="N1221" s="371" t="str">
        <f t="shared" si="553"/>
        <v/>
      </c>
      <c r="O1221" s="371" t="str">
        <f t="shared" si="554"/>
        <v/>
      </c>
      <c r="P1221" s="371" t="str">
        <f t="shared" si="555"/>
        <v/>
      </c>
      <c r="Q1221" s="371" t="str">
        <f t="shared" si="556"/>
        <v/>
      </c>
      <c r="R1221" s="371" t="str">
        <f t="shared" si="557"/>
        <v/>
      </c>
      <c r="S1221" s="371" t="str">
        <f t="shared" si="558"/>
        <v/>
      </c>
      <c r="T1221" s="443" t="str">
        <f t="shared" si="546"/>
        <v/>
      </c>
      <c r="U1221" s="539"/>
      <c r="V1221" s="117"/>
      <c r="W1221" s="118"/>
      <c r="X1221" s="119"/>
      <c r="Y1221" s="120"/>
      <c r="Z1221" s="122"/>
      <c r="AA1221" s="121"/>
      <c r="AB1221" s="443" t="str">
        <f t="shared" si="547"/>
        <v/>
      </c>
      <c r="AC1221" s="734" t="str">
        <f t="shared" si="548"/>
        <v/>
      </c>
      <c r="AD1221" s="372"/>
      <c r="AE1221" s="485"/>
      <c r="AF1221" s="373" t="str">
        <f t="shared" si="559"/>
        <v/>
      </c>
      <c r="AG1221" s="373" t="str">
        <f t="shared" si="560"/>
        <v/>
      </c>
      <c r="AH1221" s="374" t="str">
        <f t="shared" si="561"/>
        <v/>
      </c>
      <c r="AI1221" s="375" t="str">
        <f t="shared" si="562"/>
        <v/>
      </c>
      <c r="AJ1221" s="375" t="str">
        <f t="shared" si="563"/>
        <v/>
      </c>
      <c r="AK1221" s="375" t="str">
        <f t="shared" si="564"/>
        <v/>
      </c>
      <c r="AL1221" s="375" t="str">
        <f t="shared" si="565"/>
        <v/>
      </c>
      <c r="AM1221" s="375" t="str">
        <f t="shared" si="566"/>
        <v/>
      </c>
      <c r="AN1221" s="376" t="str">
        <f>IF(AF1221="","",IF(OR(AH1221="",AH1221="-"),"－",IF(OR(AM1221=8,AM1221=9),"",IF(OR(AJ1221=3,AJ1221=4,AJ1221=5,AJ1221=6),VLOOKUP(AH1221,INDEX((係数_バス貨物_ガソリン,係数_バス貨物_CNG,係数_バス貨物_軽油,係数_バス貨物_メタノール,係数_バス貨物_LPG),MATCH(AL1221,【参考】排出ガスレベル!$AI$4:$AI$671,1),1,AR1221):INDEX((係数_バス貨物_ガソリン,係数_バス貨物_CNG,係数_バス貨物_軽油,係数_バス貨物_メタノール,係数_バス貨物_LPG),MATCH(AL1221+1,【参考】排出ガスレベル!$AI$4:$AI$671,1)-1,5,AR1221),2,FALSE),IF(OR(AJ1221=1,AJ1221=2),VLOOKUP(AH1221,INDEX((係数_乗用_ガソリン,係数_乗用_CNG,係数_乗用_軽油,係数_乗用_メタノール,係数_乗用_LPG),1,1,AR1221):INDEX((係数_乗用_ガソリン,係数_乗用_CNG,係数_乗用_軽油,係数_乗用_メタノール,係数_乗用_LPG),125,5,AR1221),2,FALSE))))))</f>
        <v/>
      </c>
      <c r="AO1221" s="376" t="str">
        <f>IF(T1221="","",IF(OR(AH1221="",AH1221="-"),"－",IF(OR(AM1221=8,AM1221=9),"",IF(OR(AJ1221=3,AJ1221=4,AJ1221=5,AJ1221=6),VLOOKUP(AH1221,INDEX((係数_バス貨物_ガソリン,係数_バス貨物_CNG,係数_バス貨物_軽油,係数_バス貨物_メタノール,係数_バス貨物_LPG),MATCH(AL1221,【参考】排出ガスレベル!$AI$4:$AI$671,1),1,AR1221):INDEX((係数_バス貨物_ガソリン,係数_バス貨物_CNG,係数_バス貨物_軽油,係数_バス貨物_メタノール,係数_バス貨物_LPG),MATCH(AL1221+1,【参考】排出ガスレベル!$AI$4:$AI$671,1)-1,5,AR1221),3,FALSE),IF(OR(AJ1221=1,AJ1221=2),VLOOKUP(AH1221,INDEX((係数_乗用_ガソリン,係数_乗用_CNG,係数_乗用_軽油,係数_乗用_メタノール,係数_乗用_LPG),1,1,AR1221):INDEX((係数_乗用_ガソリン,係数_乗用_CNG,係数_乗用_軽油,係数_乗用_メタノール,係数_乗用_LPG),125,5,AR1221),3,FALSE))))))</f>
        <v/>
      </c>
      <c r="AP1221" s="375" t="str">
        <f t="shared" si="567"/>
        <v/>
      </c>
      <c r="AQ1221" s="444" t="str">
        <f t="shared" si="568"/>
        <v/>
      </c>
      <c r="AR1221" s="375" t="str">
        <f t="shared" si="571"/>
        <v/>
      </c>
      <c r="AS1221" s="377" t="str">
        <f t="shared" si="569"/>
        <v/>
      </c>
      <c r="AT1221" s="378" t="str">
        <f t="shared" si="570"/>
        <v/>
      </c>
      <c r="AX1221" s="625" t="b">
        <f t="shared" si="572"/>
        <v>0</v>
      </c>
      <c r="AY1221" s="7" t="str">
        <f t="shared" si="573"/>
        <v>FALSEFALSEFALSE</v>
      </c>
      <c r="AZ1221" s="626">
        <f t="shared" si="549"/>
        <v>0</v>
      </c>
      <c r="BA1221" s="627" t="str">
        <f t="shared" si="550"/>
        <v/>
      </c>
      <c r="BB1221" s="627">
        <f t="shared" si="551"/>
        <v>0</v>
      </c>
      <c r="BC1221" s="690" t="str">
        <f t="shared" si="552"/>
        <v/>
      </c>
    </row>
    <row r="1222" spans="1:55">
      <c r="A1222" s="381">
        <v>1166</v>
      </c>
      <c r="B1222" s="117"/>
      <c r="C1222" s="288"/>
      <c r="D1222" s="289"/>
      <c r="E1222" s="289"/>
      <c r="F1222" s="290"/>
      <c r="G1222" s="292"/>
      <c r="H1222" s="116"/>
      <c r="I1222" s="292"/>
      <c r="J1222" s="116"/>
      <c r="K1222" s="370" t="str">
        <f t="shared" si="543"/>
        <v/>
      </c>
      <c r="L1222" s="370">
        <f t="shared" si="544"/>
        <v>0</v>
      </c>
      <c r="M1222" s="370">
        <f t="shared" si="545"/>
        <v>0</v>
      </c>
      <c r="N1222" s="371" t="str">
        <f t="shared" si="553"/>
        <v/>
      </c>
      <c r="O1222" s="371" t="str">
        <f t="shared" si="554"/>
        <v/>
      </c>
      <c r="P1222" s="371" t="str">
        <f t="shared" si="555"/>
        <v/>
      </c>
      <c r="Q1222" s="371" t="str">
        <f t="shared" si="556"/>
        <v/>
      </c>
      <c r="R1222" s="371" t="str">
        <f t="shared" si="557"/>
        <v/>
      </c>
      <c r="S1222" s="371" t="str">
        <f t="shared" si="558"/>
        <v/>
      </c>
      <c r="T1222" s="443" t="str">
        <f t="shared" si="546"/>
        <v/>
      </c>
      <c r="U1222" s="539"/>
      <c r="V1222" s="117"/>
      <c r="W1222" s="118"/>
      <c r="X1222" s="119"/>
      <c r="Y1222" s="120"/>
      <c r="Z1222" s="122"/>
      <c r="AA1222" s="121"/>
      <c r="AB1222" s="443" t="str">
        <f t="shared" si="547"/>
        <v/>
      </c>
      <c r="AC1222" s="734" t="str">
        <f t="shared" si="548"/>
        <v/>
      </c>
      <c r="AD1222" s="372"/>
      <c r="AE1222" s="485"/>
      <c r="AF1222" s="373" t="str">
        <f t="shared" si="559"/>
        <v/>
      </c>
      <c r="AG1222" s="373" t="str">
        <f t="shared" si="560"/>
        <v/>
      </c>
      <c r="AH1222" s="374" t="str">
        <f t="shared" si="561"/>
        <v/>
      </c>
      <c r="AI1222" s="375" t="str">
        <f t="shared" si="562"/>
        <v/>
      </c>
      <c r="AJ1222" s="375" t="str">
        <f t="shared" si="563"/>
        <v/>
      </c>
      <c r="AK1222" s="375" t="str">
        <f t="shared" si="564"/>
        <v/>
      </c>
      <c r="AL1222" s="375" t="str">
        <f t="shared" si="565"/>
        <v/>
      </c>
      <c r="AM1222" s="375" t="str">
        <f t="shared" si="566"/>
        <v/>
      </c>
      <c r="AN1222" s="376" t="str">
        <f>IF(AF1222="","",IF(OR(AH1222="",AH1222="-"),"－",IF(OR(AM1222=8,AM1222=9),"",IF(OR(AJ1222=3,AJ1222=4,AJ1222=5,AJ1222=6),VLOOKUP(AH1222,INDEX((係数_バス貨物_ガソリン,係数_バス貨物_CNG,係数_バス貨物_軽油,係数_バス貨物_メタノール,係数_バス貨物_LPG),MATCH(AL1222,【参考】排出ガスレベル!$AI$4:$AI$671,1),1,AR1222):INDEX((係数_バス貨物_ガソリン,係数_バス貨物_CNG,係数_バス貨物_軽油,係数_バス貨物_メタノール,係数_バス貨物_LPG),MATCH(AL1222+1,【参考】排出ガスレベル!$AI$4:$AI$671,1)-1,5,AR1222),2,FALSE),IF(OR(AJ1222=1,AJ1222=2),VLOOKUP(AH1222,INDEX((係数_乗用_ガソリン,係数_乗用_CNG,係数_乗用_軽油,係数_乗用_メタノール,係数_乗用_LPG),1,1,AR1222):INDEX((係数_乗用_ガソリン,係数_乗用_CNG,係数_乗用_軽油,係数_乗用_メタノール,係数_乗用_LPG),125,5,AR1222),2,FALSE))))))</f>
        <v/>
      </c>
      <c r="AO1222" s="376" t="str">
        <f>IF(T1222="","",IF(OR(AH1222="",AH1222="-"),"－",IF(OR(AM1222=8,AM1222=9),"",IF(OR(AJ1222=3,AJ1222=4,AJ1222=5,AJ1222=6),VLOOKUP(AH1222,INDEX((係数_バス貨物_ガソリン,係数_バス貨物_CNG,係数_バス貨物_軽油,係数_バス貨物_メタノール,係数_バス貨物_LPG),MATCH(AL1222,【参考】排出ガスレベル!$AI$4:$AI$671,1),1,AR1222):INDEX((係数_バス貨物_ガソリン,係数_バス貨物_CNG,係数_バス貨物_軽油,係数_バス貨物_メタノール,係数_バス貨物_LPG),MATCH(AL1222+1,【参考】排出ガスレベル!$AI$4:$AI$671,1)-1,5,AR1222),3,FALSE),IF(OR(AJ1222=1,AJ1222=2),VLOOKUP(AH1222,INDEX((係数_乗用_ガソリン,係数_乗用_CNG,係数_乗用_軽油,係数_乗用_メタノール,係数_乗用_LPG),1,1,AR1222):INDEX((係数_乗用_ガソリン,係数_乗用_CNG,係数_乗用_軽油,係数_乗用_メタノール,係数_乗用_LPG),125,5,AR1222),3,FALSE))))))</f>
        <v/>
      </c>
      <c r="AP1222" s="375" t="str">
        <f t="shared" si="567"/>
        <v/>
      </c>
      <c r="AQ1222" s="444" t="str">
        <f t="shared" si="568"/>
        <v/>
      </c>
      <c r="AR1222" s="375" t="str">
        <f t="shared" si="571"/>
        <v/>
      </c>
      <c r="AS1222" s="377" t="str">
        <f t="shared" si="569"/>
        <v/>
      </c>
      <c r="AT1222" s="378" t="str">
        <f t="shared" si="570"/>
        <v/>
      </c>
      <c r="AX1222" s="625" t="b">
        <f t="shared" si="572"/>
        <v>0</v>
      </c>
      <c r="AY1222" s="7" t="str">
        <f t="shared" si="573"/>
        <v>FALSEFALSEFALSE</v>
      </c>
      <c r="AZ1222" s="626">
        <f t="shared" si="549"/>
        <v>0</v>
      </c>
      <c r="BA1222" s="627" t="str">
        <f t="shared" si="550"/>
        <v/>
      </c>
      <c r="BB1222" s="627">
        <f t="shared" si="551"/>
        <v>0</v>
      </c>
      <c r="BC1222" s="690" t="str">
        <f t="shared" si="552"/>
        <v/>
      </c>
    </row>
    <row r="1223" spans="1:55">
      <c r="A1223" s="381">
        <v>1167</v>
      </c>
      <c r="B1223" s="117"/>
      <c r="C1223" s="288"/>
      <c r="D1223" s="289"/>
      <c r="E1223" s="289"/>
      <c r="F1223" s="290"/>
      <c r="G1223" s="292"/>
      <c r="H1223" s="116"/>
      <c r="I1223" s="292"/>
      <c r="J1223" s="116"/>
      <c r="K1223" s="370" t="str">
        <f t="shared" si="543"/>
        <v/>
      </c>
      <c r="L1223" s="370">
        <f t="shared" si="544"/>
        <v>0</v>
      </c>
      <c r="M1223" s="370">
        <f t="shared" si="545"/>
        <v>0</v>
      </c>
      <c r="N1223" s="371" t="str">
        <f t="shared" si="553"/>
        <v/>
      </c>
      <c r="O1223" s="371" t="str">
        <f t="shared" si="554"/>
        <v/>
      </c>
      <c r="P1223" s="371" t="str">
        <f t="shared" si="555"/>
        <v/>
      </c>
      <c r="Q1223" s="371" t="str">
        <f t="shared" si="556"/>
        <v/>
      </c>
      <c r="R1223" s="371" t="str">
        <f t="shared" si="557"/>
        <v/>
      </c>
      <c r="S1223" s="371" t="str">
        <f t="shared" si="558"/>
        <v/>
      </c>
      <c r="T1223" s="443" t="str">
        <f t="shared" si="546"/>
        <v/>
      </c>
      <c r="U1223" s="539"/>
      <c r="V1223" s="117"/>
      <c r="W1223" s="118"/>
      <c r="X1223" s="119"/>
      <c r="Y1223" s="120"/>
      <c r="Z1223" s="122"/>
      <c r="AA1223" s="121"/>
      <c r="AB1223" s="443" t="str">
        <f t="shared" si="547"/>
        <v/>
      </c>
      <c r="AC1223" s="734" t="str">
        <f t="shared" si="548"/>
        <v/>
      </c>
      <c r="AD1223" s="372"/>
      <c r="AE1223" s="485"/>
      <c r="AF1223" s="373" t="str">
        <f t="shared" si="559"/>
        <v/>
      </c>
      <c r="AG1223" s="373" t="str">
        <f t="shared" si="560"/>
        <v/>
      </c>
      <c r="AH1223" s="374" t="str">
        <f t="shared" si="561"/>
        <v/>
      </c>
      <c r="AI1223" s="375" t="str">
        <f t="shared" si="562"/>
        <v/>
      </c>
      <c r="AJ1223" s="375" t="str">
        <f t="shared" si="563"/>
        <v/>
      </c>
      <c r="AK1223" s="375" t="str">
        <f t="shared" si="564"/>
        <v/>
      </c>
      <c r="AL1223" s="375" t="str">
        <f t="shared" si="565"/>
        <v/>
      </c>
      <c r="AM1223" s="375" t="str">
        <f t="shared" si="566"/>
        <v/>
      </c>
      <c r="AN1223" s="376" t="str">
        <f>IF(AF1223="","",IF(OR(AH1223="",AH1223="-"),"－",IF(OR(AM1223=8,AM1223=9),"",IF(OR(AJ1223=3,AJ1223=4,AJ1223=5,AJ1223=6),VLOOKUP(AH1223,INDEX((係数_バス貨物_ガソリン,係数_バス貨物_CNG,係数_バス貨物_軽油,係数_バス貨物_メタノール,係数_バス貨物_LPG),MATCH(AL1223,【参考】排出ガスレベル!$AI$4:$AI$671,1),1,AR1223):INDEX((係数_バス貨物_ガソリン,係数_バス貨物_CNG,係数_バス貨物_軽油,係数_バス貨物_メタノール,係数_バス貨物_LPG),MATCH(AL1223+1,【参考】排出ガスレベル!$AI$4:$AI$671,1)-1,5,AR1223),2,FALSE),IF(OR(AJ1223=1,AJ1223=2),VLOOKUP(AH1223,INDEX((係数_乗用_ガソリン,係数_乗用_CNG,係数_乗用_軽油,係数_乗用_メタノール,係数_乗用_LPG),1,1,AR1223):INDEX((係数_乗用_ガソリン,係数_乗用_CNG,係数_乗用_軽油,係数_乗用_メタノール,係数_乗用_LPG),125,5,AR1223),2,FALSE))))))</f>
        <v/>
      </c>
      <c r="AO1223" s="376" t="str">
        <f>IF(T1223="","",IF(OR(AH1223="",AH1223="-"),"－",IF(OR(AM1223=8,AM1223=9),"",IF(OR(AJ1223=3,AJ1223=4,AJ1223=5,AJ1223=6),VLOOKUP(AH1223,INDEX((係数_バス貨物_ガソリン,係数_バス貨物_CNG,係数_バス貨物_軽油,係数_バス貨物_メタノール,係数_バス貨物_LPG),MATCH(AL1223,【参考】排出ガスレベル!$AI$4:$AI$671,1),1,AR1223):INDEX((係数_バス貨物_ガソリン,係数_バス貨物_CNG,係数_バス貨物_軽油,係数_バス貨物_メタノール,係数_バス貨物_LPG),MATCH(AL1223+1,【参考】排出ガスレベル!$AI$4:$AI$671,1)-1,5,AR1223),3,FALSE),IF(OR(AJ1223=1,AJ1223=2),VLOOKUP(AH1223,INDEX((係数_乗用_ガソリン,係数_乗用_CNG,係数_乗用_軽油,係数_乗用_メタノール,係数_乗用_LPG),1,1,AR1223):INDEX((係数_乗用_ガソリン,係数_乗用_CNG,係数_乗用_軽油,係数_乗用_メタノール,係数_乗用_LPG),125,5,AR1223),3,FALSE))))))</f>
        <v/>
      </c>
      <c r="AP1223" s="375" t="str">
        <f t="shared" si="567"/>
        <v/>
      </c>
      <c r="AQ1223" s="444" t="str">
        <f t="shared" si="568"/>
        <v/>
      </c>
      <c r="AR1223" s="375" t="str">
        <f t="shared" si="571"/>
        <v/>
      </c>
      <c r="AS1223" s="377" t="str">
        <f t="shared" si="569"/>
        <v/>
      </c>
      <c r="AT1223" s="378" t="str">
        <f t="shared" si="570"/>
        <v/>
      </c>
      <c r="AX1223" s="625" t="b">
        <f t="shared" si="572"/>
        <v>0</v>
      </c>
      <c r="AY1223" s="7" t="str">
        <f t="shared" si="573"/>
        <v>FALSEFALSEFALSE</v>
      </c>
      <c r="AZ1223" s="626">
        <f t="shared" si="549"/>
        <v>0</v>
      </c>
      <c r="BA1223" s="627" t="str">
        <f t="shared" si="550"/>
        <v/>
      </c>
      <c r="BB1223" s="627">
        <f t="shared" si="551"/>
        <v>0</v>
      </c>
      <c r="BC1223" s="690" t="str">
        <f t="shared" si="552"/>
        <v/>
      </c>
    </row>
    <row r="1224" spans="1:55">
      <c r="A1224" s="381">
        <v>1168</v>
      </c>
      <c r="B1224" s="117"/>
      <c r="C1224" s="288"/>
      <c r="D1224" s="289"/>
      <c r="E1224" s="289"/>
      <c r="F1224" s="290"/>
      <c r="G1224" s="292"/>
      <c r="H1224" s="116"/>
      <c r="I1224" s="292"/>
      <c r="J1224" s="116"/>
      <c r="K1224" s="370" t="str">
        <f t="shared" si="543"/>
        <v/>
      </c>
      <c r="L1224" s="370">
        <f t="shared" si="544"/>
        <v>0</v>
      </c>
      <c r="M1224" s="370">
        <f t="shared" si="545"/>
        <v>0</v>
      </c>
      <c r="N1224" s="371" t="str">
        <f t="shared" si="553"/>
        <v/>
      </c>
      <c r="O1224" s="371" t="str">
        <f t="shared" si="554"/>
        <v/>
      </c>
      <c r="P1224" s="371" t="str">
        <f t="shared" si="555"/>
        <v/>
      </c>
      <c r="Q1224" s="371" t="str">
        <f t="shared" si="556"/>
        <v/>
      </c>
      <c r="R1224" s="371" t="str">
        <f t="shared" si="557"/>
        <v/>
      </c>
      <c r="S1224" s="371" t="str">
        <f t="shared" si="558"/>
        <v/>
      </c>
      <c r="T1224" s="443" t="str">
        <f t="shared" si="546"/>
        <v/>
      </c>
      <c r="U1224" s="539"/>
      <c r="V1224" s="117"/>
      <c r="W1224" s="118"/>
      <c r="X1224" s="119"/>
      <c r="Y1224" s="120"/>
      <c r="Z1224" s="122"/>
      <c r="AA1224" s="121"/>
      <c r="AB1224" s="443" t="str">
        <f t="shared" si="547"/>
        <v/>
      </c>
      <c r="AC1224" s="734" t="str">
        <f t="shared" si="548"/>
        <v/>
      </c>
      <c r="AD1224" s="372"/>
      <c r="AE1224" s="485"/>
      <c r="AF1224" s="373" t="str">
        <f t="shared" si="559"/>
        <v/>
      </c>
      <c r="AG1224" s="373" t="str">
        <f t="shared" si="560"/>
        <v/>
      </c>
      <c r="AH1224" s="374" t="str">
        <f t="shared" si="561"/>
        <v/>
      </c>
      <c r="AI1224" s="375" t="str">
        <f t="shared" si="562"/>
        <v/>
      </c>
      <c r="AJ1224" s="375" t="str">
        <f t="shared" si="563"/>
        <v/>
      </c>
      <c r="AK1224" s="375" t="str">
        <f t="shared" si="564"/>
        <v/>
      </c>
      <c r="AL1224" s="375" t="str">
        <f t="shared" si="565"/>
        <v/>
      </c>
      <c r="AM1224" s="375" t="str">
        <f t="shared" si="566"/>
        <v/>
      </c>
      <c r="AN1224" s="376" t="str">
        <f>IF(AF1224="","",IF(OR(AH1224="",AH1224="-"),"－",IF(OR(AM1224=8,AM1224=9),"",IF(OR(AJ1224=3,AJ1224=4,AJ1224=5,AJ1224=6),VLOOKUP(AH1224,INDEX((係数_バス貨物_ガソリン,係数_バス貨物_CNG,係数_バス貨物_軽油,係数_バス貨物_メタノール,係数_バス貨物_LPG),MATCH(AL1224,【参考】排出ガスレベル!$AI$4:$AI$671,1),1,AR1224):INDEX((係数_バス貨物_ガソリン,係数_バス貨物_CNG,係数_バス貨物_軽油,係数_バス貨物_メタノール,係数_バス貨物_LPG),MATCH(AL1224+1,【参考】排出ガスレベル!$AI$4:$AI$671,1)-1,5,AR1224),2,FALSE),IF(OR(AJ1224=1,AJ1224=2),VLOOKUP(AH1224,INDEX((係数_乗用_ガソリン,係数_乗用_CNG,係数_乗用_軽油,係数_乗用_メタノール,係数_乗用_LPG),1,1,AR1224):INDEX((係数_乗用_ガソリン,係数_乗用_CNG,係数_乗用_軽油,係数_乗用_メタノール,係数_乗用_LPG),125,5,AR1224),2,FALSE))))))</f>
        <v/>
      </c>
      <c r="AO1224" s="376" t="str">
        <f>IF(T1224="","",IF(OR(AH1224="",AH1224="-"),"－",IF(OR(AM1224=8,AM1224=9),"",IF(OR(AJ1224=3,AJ1224=4,AJ1224=5,AJ1224=6),VLOOKUP(AH1224,INDEX((係数_バス貨物_ガソリン,係数_バス貨物_CNG,係数_バス貨物_軽油,係数_バス貨物_メタノール,係数_バス貨物_LPG),MATCH(AL1224,【参考】排出ガスレベル!$AI$4:$AI$671,1),1,AR1224):INDEX((係数_バス貨物_ガソリン,係数_バス貨物_CNG,係数_バス貨物_軽油,係数_バス貨物_メタノール,係数_バス貨物_LPG),MATCH(AL1224+1,【参考】排出ガスレベル!$AI$4:$AI$671,1)-1,5,AR1224),3,FALSE),IF(OR(AJ1224=1,AJ1224=2),VLOOKUP(AH1224,INDEX((係数_乗用_ガソリン,係数_乗用_CNG,係数_乗用_軽油,係数_乗用_メタノール,係数_乗用_LPG),1,1,AR1224):INDEX((係数_乗用_ガソリン,係数_乗用_CNG,係数_乗用_軽油,係数_乗用_メタノール,係数_乗用_LPG),125,5,AR1224),3,FALSE))))))</f>
        <v/>
      </c>
      <c r="AP1224" s="375" t="str">
        <f t="shared" si="567"/>
        <v/>
      </c>
      <c r="AQ1224" s="444" t="str">
        <f t="shared" si="568"/>
        <v/>
      </c>
      <c r="AR1224" s="375" t="str">
        <f t="shared" si="571"/>
        <v/>
      </c>
      <c r="AS1224" s="377" t="str">
        <f t="shared" si="569"/>
        <v/>
      </c>
      <c r="AT1224" s="378" t="str">
        <f t="shared" si="570"/>
        <v/>
      </c>
      <c r="AX1224" s="625" t="b">
        <f t="shared" si="572"/>
        <v>0</v>
      </c>
      <c r="AY1224" s="7" t="str">
        <f t="shared" si="573"/>
        <v>FALSEFALSEFALSE</v>
      </c>
      <c r="AZ1224" s="626">
        <f t="shared" si="549"/>
        <v>0</v>
      </c>
      <c r="BA1224" s="627" t="str">
        <f t="shared" si="550"/>
        <v/>
      </c>
      <c r="BB1224" s="627">
        <f t="shared" si="551"/>
        <v>0</v>
      </c>
      <c r="BC1224" s="690" t="str">
        <f t="shared" si="552"/>
        <v/>
      </c>
    </row>
    <row r="1225" spans="1:55">
      <c r="A1225" s="381">
        <v>1169</v>
      </c>
      <c r="B1225" s="117"/>
      <c r="C1225" s="288"/>
      <c r="D1225" s="289"/>
      <c r="E1225" s="289"/>
      <c r="F1225" s="290"/>
      <c r="G1225" s="292"/>
      <c r="H1225" s="116"/>
      <c r="I1225" s="292"/>
      <c r="J1225" s="116"/>
      <c r="K1225" s="370" t="str">
        <f t="shared" si="543"/>
        <v/>
      </c>
      <c r="L1225" s="370">
        <f t="shared" si="544"/>
        <v>0</v>
      </c>
      <c r="M1225" s="370">
        <f t="shared" si="545"/>
        <v>0</v>
      </c>
      <c r="N1225" s="371" t="str">
        <f t="shared" si="553"/>
        <v/>
      </c>
      <c r="O1225" s="371" t="str">
        <f t="shared" si="554"/>
        <v/>
      </c>
      <c r="P1225" s="371" t="str">
        <f t="shared" si="555"/>
        <v/>
      </c>
      <c r="Q1225" s="371" t="str">
        <f t="shared" si="556"/>
        <v/>
      </c>
      <c r="R1225" s="371" t="str">
        <f t="shared" si="557"/>
        <v/>
      </c>
      <c r="S1225" s="371" t="str">
        <f t="shared" si="558"/>
        <v/>
      </c>
      <c r="T1225" s="443" t="str">
        <f t="shared" si="546"/>
        <v/>
      </c>
      <c r="U1225" s="539"/>
      <c r="V1225" s="117"/>
      <c r="W1225" s="118"/>
      <c r="X1225" s="119"/>
      <c r="Y1225" s="120"/>
      <c r="Z1225" s="122"/>
      <c r="AA1225" s="121"/>
      <c r="AB1225" s="443" t="str">
        <f t="shared" si="547"/>
        <v/>
      </c>
      <c r="AC1225" s="734" t="str">
        <f t="shared" si="548"/>
        <v/>
      </c>
      <c r="AD1225" s="372"/>
      <c r="AE1225" s="485"/>
      <c r="AF1225" s="373" t="str">
        <f t="shared" si="559"/>
        <v/>
      </c>
      <c r="AG1225" s="373" t="str">
        <f t="shared" si="560"/>
        <v/>
      </c>
      <c r="AH1225" s="374" t="str">
        <f t="shared" si="561"/>
        <v/>
      </c>
      <c r="AI1225" s="375" t="str">
        <f t="shared" si="562"/>
        <v/>
      </c>
      <c r="AJ1225" s="375" t="str">
        <f t="shared" si="563"/>
        <v/>
      </c>
      <c r="AK1225" s="375" t="str">
        <f t="shared" si="564"/>
        <v/>
      </c>
      <c r="AL1225" s="375" t="str">
        <f t="shared" si="565"/>
        <v/>
      </c>
      <c r="AM1225" s="375" t="str">
        <f t="shared" si="566"/>
        <v/>
      </c>
      <c r="AN1225" s="376" t="str">
        <f>IF(AF1225="","",IF(OR(AH1225="",AH1225="-"),"－",IF(OR(AM1225=8,AM1225=9),"",IF(OR(AJ1225=3,AJ1225=4,AJ1225=5,AJ1225=6),VLOOKUP(AH1225,INDEX((係数_バス貨物_ガソリン,係数_バス貨物_CNG,係数_バス貨物_軽油,係数_バス貨物_メタノール,係数_バス貨物_LPG),MATCH(AL1225,【参考】排出ガスレベル!$AI$4:$AI$671,1),1,AR1225):INDEX((係数_バス貨物_ガソリン,係数_バス貨物_CNG,係数_バス貨物_軽油,係数_バス貨物_メタノール,係数_バス貨物_LPG),MATCH(AL1225+1,【参考】排出ガスレベル!$AI$4:$AI$671,1)-1,5,AR1225),2,FALSE),IF(OR(AJ1225=1,AJ1225=2),VLOOKUP(AH1225,INDEX((係数_乗用_ガソリン,係数_乗用_CNG,係数_乗用_軽油,係数_乗用_メタノール,係数_乗用_LPG),1,1,AR1225):INDEX((係数_乗用_ガソリン,係数_乗用_CNG,係数_乗用_軽油,係数_乗用_メタノール,係数_乗用_LPG),125,5,AR1225),2,FALSE))))))</f>
        <v/>
      </c>
      <c r="AO1225" s="376" t="str">
        <f>IF(T1225="","",IF(OR(AH1225="",AH1225="-"),"－",IF(OR(AM1225=8,AM1225=9),"",IF(OR(AJ1225=3,AJ1225=4,AJ1225=5,AJ1225=6),VLOOKUP(AH1225,INDEX((係数_バス貨物_ガソリン,係数_バス貨物_CNG,係数_バス貨物_軽油,係数_バス貨物_メタノール,係数_バス貨物_LPG),MATCH(AL1225,【参考】排出ガスレベル!$AI$4:$AI$671,1),1,AR1225):INDEX((係数_バス貨物_ガソリン,係数_バス貨物_CNG,係数_バス貨物_軽油,係数_バス貨物_メタノール,係数_バス貨物_LPG),MATCH(AL1225+1,【参考】排出ガスレベル!$AI$4:$AI$671,1)-1,5,AR1225),3,FALSE),IF(OR(AJ1225=1,AJ1225=2),VLOOKUP(AH1225,INDEX((係数_乗用_ガソリン,係数_乗用_CNG,係数_乗用_軽油,係数_乗用_メタノール,係数_乗用_LPG),1,1,AR1225):INDEX((係数_乗用_ガソリン,係数_乗用_CNG,係数_乗用_軽油,係数_乗用_メタノール,係数_乗用_LPG),125,5,AR1225),3,FALSE))))))</f>
        <v/>
      </c>
      <c r="AP1225" s="375" t="str">
        <f t="shared" si="567"/>
        <v/>
      </c>
      <c r="AQ1225" s="444" t="str">
        <f t="shared" si="568"/>
        <v/>
      </c>
      <c r="AR1225" s="375" t="str">
        <f t="shared" si="571"/>
        <v/>
      </c>
      <c r="AS1225" s="377" t="str">
        <f t="shared" si="569"/>
        <v/>
      </c>
      <c r="AT1225" s="378" t="str">
        <f t="shared" si="570"/>
        <v/>
      </c>
      <c r="AX1225" s="625" t="b">
        <f t="shared" si="572"/>
        <v>0</v>
      </c>
      <c r="AY1225" s="7" t="str">
        <f t="shared" si="573"/>
        <v>FALSEFALSEFALSE</v>
      </c>
      <c r="AZ1225" s="626">
        <f t="shared" si="549"/>
        <v>0</v>
      </c>
      <c r="BA1225" s="627" t="str">
        <f t="shared" si="550"/>
        <v/>
      </c>
      <c r="BB1225" s="627">
        <f t="shared" si="551"/>
        <v>0</v>
      </c>
      <c r="BC1225" s="690" t="str">
        <f t="shared" si="552"/>
        <v/>
      </c>
    </row>
    <row r="1226" spans="1:55">
      <c r="A1226" s="381">
        <v>1170</v>
      </c>
      <c r="B1226" s="117"/>
      <c r="C1226" s="288"/>
      <c r="D1226" s="289"/>
      <c r="E1226" s="289"/>
      <c r="F1226" s="290"/>
      <c r="G1226" s="292"/>
      <c r="H1226" s="116"/>
      <c r="I1226" s="292"/>
      <c r="J1226" s="116"/>
      <c r="K1226" s="370" t="str">
        <f t="shared" si="543"/>
        <v/>
      </c>
      <c r="L1226" s="370">
        <f t="shared" si="544"/>
        <v>0</v>
      </c>
      <c r="M1226" s="370">
        <f t="shared" si="545"/>
        <v>0</v>
      </c>
      <c r="N1226" s="371" t="str">
        <f t="shared" si="553"/>
        <v/>
      </c>
      <c r="O1226" s="371" t="str">
        <f t="shared" si="554"/>
        <v/>
      </c>
      <c r="P1226" s="371" t="str">
        <f t="shared" si="555"/>
        <v/>
      </c>
      <c r="Q1226" s="371" t="str">
        <f t="shared" si="556"/>
        <v/>
      </c>
      <c r="R1226" s="371" t="str">
        <f t="shared" si="557"/>
        <v/>
      </c>
      <c r="S1226" s="371" t="str">
        <f t="shared" si="558"/>
        <v/>
      </c>
      <c r="T1226" s="443" t="str">
        <f t="shared" si="546"/>
        <v/>
      </c>
      <c r="U1226" s="539"/>
      <c r="V1226" s="117"/>
      <c r="W1226" s="118"/>
      <c r="X1226" s="119"/>
      <c r="Y1226" s="120"/>
      <c r="Z1226" s="122"/>
      <c r="AA1226" s="121"/>
      <c r="AB1226" s="443" t="str">
        <f t="shared" si="547"/>
        <v/>
      </c>
      <c r="AC1226" s="734" t="str">
        <f t="shared" si="548"/>
        <v/>
      </c>
      <c r="AD1226" s="372"/>
      <c r="AE1226" s="485"/>
      <c r="AF1226" s="373" t="str">
        <f t="shared" si="559"/>
        <v/>
      </c>
      <c r="AG1226" s="373" t="str">
        <f t="shared" si="560"/>
        <v/>
      </c>
      <c r="AH1226" s="374" t="str">
        <f t="shared" si="561"/>
        <v/>
      </c>
      <c r="AI1226" s="375" t="str">
        <f t="shared" si="562"/>
        <v/>
      </c>
      <c r="AJ1226" s="375" t="str">
        <f t="shared" si="563"/>
        <v/>
      </c>
      <c r="AK1226" s="375" t="str">
        <f t="shared" si="564"/>
        <v/>
      </c>
      <c r="AL1226" s="375" t="str">
        <f t="shared" si="565"/>
        <v/>
      </c>
      <c r="AM1226" s="375" t="str">
        <f t="shared" si="566"/>
        <v/>
      </c>
      <c r="AN1226" s="376" t="str">
        <f>IF(AF1226="","",IF(OR(AH1226="",AH1226="-"),"－",IF(OR(AM1226=8,AM1226=9),"",IF(OR(AJ1226=3,AJ1226=4,AJ1226=5,AJ1226=6),VLOOKUP(AH1226,INDEX((係数_バス貨物_ガソリン,係数_バス貨物_CNG,係数_バス貨物_軽油,係数_バス貨物_メタノール,係数_バス貨物_LPG),MATCH(AL1226,【参考】排出ガスレベル!$AI$4:$AI$671,1),1,AR1226):INDEX((係数_バス貨物_ガソリン,係数_バス貨物_CNG,係数_バス貨物_軽油,係数_バス貨物_メタノール,係数_バス貨物_LPG),MATCH(AL1226+1,【参考】排出ガスレベル!$AI$4:$AI$671,1)-1,5,AR1226),2,FALSE),IF(OR(AJ1226=1,AJ1226=2),VLOOKUP(AH1226,INDEX((係数_乗用_ガソリン,係数_乗用_CNG,係数_乗用_軽油,係数_乗用_メタノール,係数_乗用_LPG),1,1,AR1226):INDEX((係数_乗用_ガソリン,係数_乗用_CNG,係数_乗用_軽油,係数_乗用_メタノール,係数_乗用_LPG),125,5,AR1226),2,FALSE))))))</f>
        <v/>
      </c>
      <c r="AO1226" s="376" t="str">
        <f>IF(T1226="","",IF(OR(AH1226="",AH1226="-"),"－",IF(OR(AM1226=8,AM1226=9),"",IF(OR(AJ1226=3,AJ1226=4,AJ1226=5,AJ1226=6),VLOOKUP(AH1226,INDEX((係数_バス貨物_ガソリン,係数_バス貨物_CNG,係数_バス貨物_軽油,係数_バス貨物_メタノール,係数_バス貨物_LPG),MATCH(AL1226,【参考】排出ガスレベル!$AI$4:$AI$671,1),1,AR1226):INDEX((係数_バス貨物_ガソリン,係数_バス貨物_CNG,係数_バス貨物_軽油,係数_バス貨物_メタノール,係数_バス貨物_LPG),MATCH(AL1226+1,【参考】排出ガスレベル!$AI$4:$AI$671,1)-1,5,AR1226),3,FALSE),IF(OR(AJ1226=1,AJ1226=2),VLOOKUP(AH1226,INDEX((係数_乗用_ガソリン,係数_乗用_CNG,係数_乗用_軽油,係数_乗用_メタノール,係数_乗用_LPG),1,1,AR1226):INDEX((係数_乗用_ガソリン,係数_乗用_CNG,係数_乗用_軽油,係数_乗用_メタノール,係数_乗用_LPG),125,5,AR1226),3,FALSE))))))</f>
        <v/>
      </c>
      <c r="AP1226" s="375" t="str">
        <f t="shared" si="567"/>
        <v/>
      </c>
      <c r="AQ1226" s="444" t="str">
        <f t="shared" si="568"/>
        <v/>
      </c>
      <c r="AR1226" s="375" t="str">
        <f t="shared" si="571"/>
        <v/>
      </c>
      <c r="AS1226" s="377" t="str">
        <f t="shared" si="569"/>
        <v/>
      </c>
      <c r="AT1226" s="378" t="str">
        <f t="shared" si="570"/>
        <v/>
      </c>
      <c r="AX1226" s="625" t="b">
        <f t="shared" si="572"/>
        <v>0</v>
      </c>
      <c r="AY1226" s="7" t="str">
        <f t="shared" si="573"/>
        <v>FALSEFALSEFALSE</v>
      </c>
      <c r="AZ1226" s="626">
        <f t="shared" si="549"/>
        <v>0</v>
      </c>
      <c r="BA1226" s="627" t="str">
        <f t="shared" si="550"/>
        <v/>
      </c>
      <c r="BB1226" s="627">
        <f t="shared" si="551"/>
        <v>0</v>
      </c>
      <c r="BC1226" s="690" t="str">
        <f t="shared" si="552"/>
        <v/>
      </c>
    </row>
    <row r="1227" spans="1:55">
      <c r="A1227" s="381">
        <v>1171</v>
      </c>
      <c r="B1227" s="117"/>
      <c r="C1227" s="288"/>
      <c r="D1227" s="289"/>
      <c r="E1227" s="289"/>
      <c r="F1227" s="290"/>
      <c r="G1227" s="292"/>
      <c r="H1227" s="116"/>
      <c r="I1227" s="292"/>
      <c r="J1227" s="116"/>
      <c r="K1227" s="370" t="str">
        <f t="shared" si="543"/>
        <v/>
      </c>
      <c r="L1227" s="370">
        <f t="shared" si="544"/>
        <v>0</v>
      </c>
      <c r="M1227" s="370">
        <f t="shared" si="545"/>
        <v>0</v>
      </c>
      <c r="N1227" s="371" t="str">
        <f t="shared" si="553"/>
        <v/>
      </c>
      <c r="O1227" s="371" t="str">
        <f t="shared" si="554"/>
        <v/>
      </c>
      <c r="P1227" s="371" t="str">
        <f t="shared" si="555"/>
        <v/>
      </c>
      <c r="Q1227" s="371" t="str">
        <f t="shared" si="556"/>
        <v/>
      </c>
      <c r="R1227" s="371" t="str">
        <f t="shared" si="557"/>
        <v/>
      </c>
      <c r="S1227" s="371" t="str">
        <f t="shared" si="558"/>
        <v/>
      </c>
      <c r="T1227" s="443" t="str">
        <f t="shared" si="546"/>
        <v/>
      </c>
      <c r="U1227" s="539"/>
      <c r="V1227" s="117"/>
      <c r="W1227" s="118"/>
      <c r="X1227" s="119"/>
      <c r="Y1227" s="120"/>
      <c r="Z1227" s="122"/>
      <c r="AA1227" s="121"/>
      <c r="AB1227" s="443" t="str">
        <f t="shared" si="547"/>
        <v/>
      </c>
      <c r="AC1227" s="734" t="str">
        <f t="shared" si="548"/>
        <v/>
      </c>
      <c r="AD1227" s="372"/>
      <c r="AE1227" s="485"/>
      <c r="AF1227" s="373" t="str">
        <f t="shared" si="559"/>
        <v/>
      </c>
      <c r="AG1227" s="373" t="str">
        <f t="shared" si="560"/>
        <v/>
      </c>
      <c r="AH1227" s="374" t="str">
        <f t="shared" si="561"/>
        <v/>
      </c>
      <c r="AI1227" s="375" t="str">
        <f t="shared" si="562"/>
        <v/>
      </c>
      <c r="AJ1227" s="375" t="str">
        <f t="shared" si="563"/>
        <v/>
      </c>
      <c r="AK1227" s="375" t="str">
        <f t="shared" si="564"/>
        <v/>
      </c>
      <c r="AL1227" s="375" t="str">
        <f t="shared" si="565"/>
        <v/>
      </c>
      <c r="AM1227" s="375" t="str">
        <f t="shared" si="566"/>
        <v/>
      </c>
      <c r="AN1227" s="376" t="str">
        <f>IF(AF1227="","",IF(OR(AH1227="",AH1227="-"),"－",IF(OR(AM1227=8,AM1227=9),"",IF(OR(AJ1227=3,AJ1227=4,AJ1227=5,AJ1227=6),VLOOKUP(AH1227,INDEX((係数_バス貨物_ガソリン,係数_バス貨物_CNG,係数_バス貨物_軽油,係数_バス貨物_メタノール,係数_バス貨物_LPG),MATCH(AL1227,【参考】排出ガスレベル!$AI$4:$AI$671,1),1,AR1227):INDEX((係数_バス貨物_ガソリン,係数_バス貨物_CNG,係数_バス貨物_軽油,係数_バス貨物_メタノール,係数_バス貨物_LPG),MATCH(AL1227+1,【参考】排出ガスレベル!$AI$4:$AI$671,1)-1,5,AR1227),2,FALSE),IF(OR(AJ1227=1,AJ1227=2),VLOOKUP(AH1227,INDEX((係数_乗用_ガソリン,係数_乗用_CNG,係数_乗用_軽油,係数_乗用_メタノール,係数_乗用_LPG),1,1,AR1227):INDEX((係数_乗用_ガソリン,係数_乗用_CNG,係数_乗用_軽油,係数_乗用_メタノール,係数_乗用_LPG),125,5,AR1227),2,FALSE))))))</f>
        <v/>
      </c>
      <c r="AO1227" s="376" t="str">
        <f>IF(T1227="","",IF(OR(AH1227="",AH1227="-"),"－",IF(OR(AM1227=8,AM1227=9),"",IF(OR(AJ1227=3,AJ1227=4,AJ1227=5,AJ1227=6),VLOOKUP(AH1227,INDEX((係数_バス貨物_ガソリン,係数_バス貨物_CNG,係数_バス貨物_軽油,係数_バス貨物_メタノール,係数_バス貨物_LPG),MATCH(AL1227,【参考】排出ガスレベル!$AI$4:$AI$671,1),1,AR1227):INDEX((係数_バス貨物_ガソリン,係数_バス貨物_CNG,係数_バス貨物_軽油,係数_バス貨物_メタノール,係数_バス貨物_LPG),MATCH(AL1227+1,【参考】排出ガスレベル!$AI$4:$AI$671,1)-1,5,AR1227),3,FALSE),IF(OR(AJ1227=1,AJ1227=2),VLOOKUP(AH1227,INDEX((係数_乗用_ガソリン,係数_乗用_CNG,係数_乗用_軽油,係数_乗用_メタノール,係数_乗用_LPG),1,1,AR1227):INDEX((係数_乗用_ガソリン,係数_乗用_CNG,係数_乗用_軽油,係数_乗用_メタノール,係数_乗用_LPG),125,5,AR1227),3,FALSE))))))</f>
        <v/>
      </c>
      <c r="AP1227" s="375" t="str">
        <f t="shared" si="567"/>
        <v/>
      </c>
      <c r="AQ1227" s="444" t="str">
        <f t="shared" si="568"/>
        <v/>
      </c>
      <c r="AR1227" s="375" t="str">
        <f t="shared" si="571"/>
        <v/>
      </c>
      <c r="AS1227" s="377" t="str">
        <f t="shared" si="569"/>
        <v/>
      </c>
      <c r="AT1227" s="378" t="str">
        <f t="shared" si="570"/>
        <v/>
      </c>
      <c r="AX1227" s="625" t="b">
        <f t="shared" si="572"/>
        <v>0</v>
      </c>
      <c r="AY1227" s="7" t="str">
        <f t="shared" si="573"/>
        <v>FALSEFALSEFALSE</v>
      </c>
      <c r="AZ1227" s="626">
        <f t="shared" si="549"/>
        <v>0</v>
      </c>
      <c r="BA1227" s="627" t="str">
        <f t="shared" si="550"/>
        <v/>
      </c>
      <c r="BB1227" s="627">
        <f t="shared" si="551"/>
        <v>0</v>
      </c>
      <c r="BC1227" s="690" t="str">
        <f t="shared" si="552"/>
        <v/>
      </c>
    </row>
    <row r="1228" spans="1:55">
      <c r="A1228" s="381">
        <v>1172</v>
      </c>
      <c r="B1228" s="117"/>
      <c r="C1228" s="288"/>
      <c r="D1228" s="289"/>
      <c r="E1228" s="289"/>
      <c r="F1228" s="290"/>
      <c r="G1228" s="292"/>
      <c r="H1228" s="116"/>
      <c r="I1228" s="292"/>
      <c r="J1228" s="116"/>
      <c r="K1228" s="370" t="str">
        <f t="shared" si="543"/>
        <v/>
      </c>
      <c r="L1228" s="370">
        <f t="shared" si="544"/>
        <v>0</v>
      </c>
      <c r="M1228" s="370">
        <f t="shared" si="545"/>
        <v>0</v>
      </c>
      <c r="N1228" s="371" t="str">
        <f t="shared" si="553"/>
        <v/>
      </c>
      <c r="O1228" s="371" t="str">
        <f t="shared" si="554"/>
        <v/>
      </c>
      <c r="P1228" s="371" t="str">
        <f t="shared" si="555"/>
        <v/>
      </c>
      <c r="Q1228" s="371" t="str">
        <f t="shared" si="556"/>
        <v/>
      </c>
      <c r="R1228" s="371" t="str">
        <f t="shared" si="557"/>
        <v/>
      </c>
      <c r="S1228" s="371" t="str">
        <f t="shared" si="558"/>
        <v/>
      </c>
      <c r="T1228" s="443" t="str">
        <f t="shared" si="546"/>
        <v/>
      </c>
      <c r="U1228" s="539"/>
      <c r="V1228" s="117"/>
      <c r="W1228" s="118"/>
      <c r="X1228" s="119"/>
      <c r="Y1228" s="120"/>
      <c r="Z1228" s="122"/>
      <c r="AA1228" s="121"/>
      <c r="AB1228" s="443" t="str">
        <f t="shared" si="547"/>
        <v/>
      </c>
      <c r="AC1228" s="734" t="str">
        <f t="shared" si="548"/>
        <v/>
      </c>
      <c r="AD1228" s="372"/>
      <c r="AE1228" s="485"/>
      <c r="AF1228" s="373" t="str">
        <f t="shared" si="559"/>
        <v/>
      </c>
      <c r="AG1228" s="373" t="str">
        <f t="shared" si="560"/>
        <v/>
      </c>
      <c r="AH1228" s="374" t="str">
        <f t="shared" si="561"/>
        <v/>
      </c>
      <c r="AI1228" s="375" t="str">
        <f t="shared" si="562"/>
        <v/>
      </c>
      <c r="AJ1228" s="375" t="str">
        <f t="shared" si="563"/>
        <v/>
      </c>
      <c r="AK1228" s="375" t="str">
        <f t="shared" si="564"/>
        <v/>
      </c>
      <c r="AL1228" s="375" t="str">
        <f t="shared" si="565"/>
        <v/>
      </c>
      <c r="AM1228" s="375" t="str">
        <f t="shared" si="566"/>
        <v/>
      </c>
      <c r="AN1228" s="376" t="str">
        <f>IF(AF1228="","",IF(OR(AH1228="",AH1228="-"),"－",IF(OR(AM1228=8,AM1228=9),"",IF(OR(AJ1228=3,AJ1228=4,AJ1228=5,AJ1228=6),VLOOKUP(AH1228,INDEX((係数_バス貨物_ガソリン,係数_バス貨物_CNG,係数_バス貨物_軽油,係数_バス貨物_メタノール,係数_バス貨物_LPG),MATCH(AL1228,【参考】排出ガスレベル!$AI$4:$AI$671,1),1,AR1228):INDEX((係数_バス貨物_ガソリン,係数_バス貨物_CNG,係数_バス貨物_軽油,係数_バス貨物_メタノール,係数_バス貨物_LPG),MATCH(AL1228+1,【参考】排出ガスレベル!$AI$4:$AI$671,1)-1,5,AR1228),2,FALSE),IF(OR(AJ1228=1,AJ1228=2),VLOOKUP(AH1228,INDEX((係数_乗用_ガソリン,係数_乗用_CNG,係数_乗用_軽油,係数_乗用_メタノール,係数_乗用_LPG),1,1,AR1228):INDEX((係数_乗用_ガソリン,係数_乗用_CNG,係数_乗用_軽油,係数_乗用_メタノール,係数_乗用_LPG),125,5,AR1228),2,FALSE))))))</f>
        <v/>
      </c>
      <c r="AO1228" s="376" t="str">
        <f>IF(T1228="","",IF(OR(AH1228="",AH1228="-"),"－",IF(OR(AM1228=8,AM1228=9),"",IF(OR(AJ1228=3,AJ1228=4,AJ1228=5,AJ1228=6),VLOOKUP(AH1228,INDEX((係数_バス貨物_ガソリン,係数_バス貨物_CNG,係数_バス貨物_軽油,係数_バス貨物_メタノール,係数_バス貨物_LPG),MATCH(AL1228,【参考】排出ガスレベル!$AI$4:$AI$671,1),1,AR1228):INDEX((係数_バス貨物_ガソリン,係数_バス貨物_CNG,係数_バス貨物_軽油,係数_バス貨物_メタノール,係数_バス貨物_LPG),MATCH(AL1228+1,【参考】排出ガスレベル!$AI$4:$AI$671,1)-1,5,AR1228),3,FALSE),IF(OR(AJ1228=1,AJ1228=2),VLOOKUP(AH1228,INDEX((係数_乗用_ガソリン,係数_乗用_CNG,係数_乗用_軽油,係数_乗用_メタノール,係数_乗用_LPG),1,1,AR1228):INDEX((係数_乗用_ガソリン,係数_乗用_CNG,係数_乗用_軽油,係数_乗用_メタノール,係数_乗用_LPG),125,5,AR1228),3,FALSE))))))</f>
        <v/>
      </c>
      <c r="AP1228" s="375" t="str">
        <f t="shared" si="567"/>
        <v/>
      </c>
      <c r="AQ1228" s="444" t="str">
        <f t="shared" si="568"/>
        <v/>
      </c>
      <c r="AR1228" s="375" t="str">
        <f t="shared" si="571"/>
        <v/>
      </c>
      <c r="AS1228" s="377" t="str">
        <f t="shared" si="569"/>
        <v/>
      </c>
      <c r="AT1228" s="378" t="str">
        <f t="shared" si="570"/>
        <v/>
      </c>
      <c r="AX1228" s="625" t="b">
        <f t="shared" si="572"/>
        <v>0</v>
      </c>
      <c r="AY1228" s="7" t="str">
        <f t="shared" si="573"/>
        <v>FALSEFALSEFALSE</v>
      </c>
      <c r="AZ1228" s="626">
        <f t="shared" si="549"/>
        <v>0</v>
      </c>
      <c r="BA1228" s="627" t="str">
        <f t="shared" si="550"/>
        <v/>
      </c>
      <c r="BB1228" s="627">
        <f t="shared" si="551"/>
        <v>0</v>
      </c>
      <c r="BC1228" s="690" t="str">
        <f t="shared" si="552"/>
        <v/>
      </c>
    </row>
    <row r="1229" spans="1:55">
      <c r="A1229" s="381">
        <v>1173</v>
      </c>
      <c r="B1229" s="117"/>
      <c r="C1229" s="288"/>
      <c r="D1229" s="289"/>
      <c r="E1229" s="289"/>
      <c r="F1229" s="290"/>
      <c r="G1229" s="292"/>
      <c r="H1229" s="116"/>
      <c r="I1229" s="292"/>
      <c r="J1229" s="116"/>
      <c r="K1229" s="370" t="str">
        <f t="shared" si="543"/>
        <v/>
      </c>
      <c r="L1229" s="370">
        <f t="shared" si="544"/>
        <v>0</v>
      </c>
      <c r="M1229" s="370">
        <f t="shared" si="545"/>
        <v>0</v>
      </c>
      <c r="N1229" s="371" t="str">
        <f t="shared" si="553"/>
        <v/>
      </c>
      <c r="O1229" s="371" t="str">
        <f t="shared" si="554"/>
        <v/>
      </c>
      <c r="P1229" s="371" t="str">
        <f t="shared" si="555"/>
        <v/>
      </c>
      <c r="Q1229" s="371" t="str">
        <f t="shared" si="556"/>
        <v/>
      </c>
      <c r="R1229" s="371" t="str">
        <f t="shared" si="557"/>
        <v/>
      </c>
      <c r="S1229" s="371" t="str">
        <f t="shared" si="558"/>
        <v/>
      </c>
      <c r="T1229" s="443" t="str">
        <f t="shared" si="546"/>
        <v/>
      </c>
      <c r="U1229" s="539"/>
      <c r="V1229" s="117"/>
      <c r="W1229" s="118"/>
      <c r="X1229" s="119"/>
      <c r="Y1229" s="120"/>
      <c r="Z1229" s="122"/>
      <c r="AA1229" s="121"/>
      <c r="AB1229" s="443" t="str">
        <f t="shared" si="547"/>
        <v/>
      </c>
      <c r="AC1229" s="734" t="str">
        <f t="shared" si="548"/>
        <v/>
      </c>
      <c r="AD1229" s="372"/>
      <c r="AE1229" s="485"/>
      <c r="AF1229" s="373" t="str">
        <f t="shared" si="559"/>
        <v/>
      </c>
      <c r="AG1229" s="373" t="str">
        <f t="shared" si="560"/>
        <v/>
      </c>
      <c r="AH1229" s="374" t="str">
        <f t="shared" si="561"/>
        <v/>
      </c>
      <c r="AI1229" s="375" t="str">
        <f t="shared" si="562"/>
        <v/>
      </c>
      <c r="AJ1229" s="375" t="str">
        <f t="shared" si="563"/>
        <v/>
      </c>
      <c r="AK1229" s="375" t="str">
        <f t="shared" si="564"/>
        <v/>
      </c>
      <c r="AL1229" s="375" t="str">
        <f t="shared" si="565"/>
        <v/>
      </c>
      <c r="AM1229" s="375" t="str">
        <f t="shared" si="566"/>
        <v/>
      </c>
      <c r="AN1229" s="376" t="str">
        <f>IF(AF1229="","",IF(OR(AH1229="",AH1229="-"),"－",IF(OR(AM1229=8,AM1229=9),"",IF(OR(AJ1229=3,AJ1229=4,AJ1229=5,AJ1229=6),VLOOKUP(AH1229,INDEX((係数_バス貨物_ガソリン,係数_バス貨物_CNG,係数_バス貨物_軽油,係数_バス貨物_メタノール,係数_バス貨物_LPG),MATCH(AL1229,【参考】排出ガスレベル!$AI$4:$AI$671,1),1,AR1229):INDEX((係数_バス貨物_ガソリン,係数_バス貨物_CNG,係数_バス貨物_軽油,係数_バス貨物_メタノール,係数_バス貨物_LPG),MATCH(AL1229+1,【参考】排出ガスレベル!$AI$4:$AI$671,1)-1,5,AR1229),2,FALSE),IF(OR(AJ1229=1,AJ1229=2),VLOOKUP(AH1229,INDEX((係数_乗用_ガソリン,係数_乗用_CNG,係数_乗用_軽油,係数_乗用_メタノール,係数_乗用_LPG),1,1,AR1229):INDEX((係数_乗用_ガソリン,係数_乗用_CNG,係数_乗用_軽油,係数_乗用_メタノール,係数_乗用_LPG),125,5,AR1229),2,FALSE))))))</f>
        <v/>
      </c>
      <c r="AO1229" s="376" t="str">
        <f>IF(T1229="","",IF(OR(AH1229="",AH1229="-"),"－",IF(OR(AM1229=8,AM1229=9),"",IF(OR(AJ1229=3,AJ1229=4,AJ1229=5,AJ1229=6),VLOOKUP(AH1229,INDEX((係数_バス貨物_ガソリン,係数_バス貨物_CNG,係数_バス貨物_軽油,係数_バス貨物_メタノール,係数_バス貨物_LPG),MATCH(AL1229,【参考】排出ガスレベル!$AI$4:$AI$671,1),1,AR1229):INDEX((係数_バス貨物_ガソリン,係数_バス貨物_CNG,係数_バス貨物_軽油,係数_バス貨物_メタノール,係数_バス貨物_LPG),MATCH(AL1229+1,【参考】排出ガスレベル!$AI$4:$AI$671,1)-1,5,AR1229),3,FALSE),IF(OR(AJ1229=1,AJ1229=2),VLOOKUP(AH1229,INDEX((係数_乗用_ガソリン,係数_乗用_CNG,係数_乗用_軽油,係数_乗用_メタノール,係数_乗用_LPG),1,1,AR1229):INDEX((係数_乗用_ガソリン,係数_乗用_CNG,係数_乗用_軽油,係数_乗用_メタノール,係数_乗用_LPG),125,5,AR1229),3,FALSE))))))</f>
        <v/>
      </c>
      <c r="AP1229" s="375" t="str">
        <f t="shared" si="567"/>
        <v/>
      </c>
      <c r="AQ1229" s="444" t="str">
        <f t="shared" si="568"/>
        <v/>
      </c>
      <c r="AR1229" s="375" t="str">
        <f t="shared" si="571"/>
        <v/>
      </c>
      <c r="AS1229" s="377" t="str">
        <f t="shared" si="569"/>
        <v/>
      </c>
      <c r="AT1229" s="378" t="str">
        <f t="shared" si="570"/>
        <v/>
      </c>
      <c r="AX1229" s="625" t="b">
        <f t="shared" si="572"/>
        <v>0</v>
      </c>
      <c r="AY1229" s="7" t="str">
        <f t="shared" si="573"/>
        <v>FALSEFALSEFALSE</v>
      </c>
      <c r="AZ1229" s="626">
        <f t="shared" si="549"/>
        <v>0</v>
      </c>
      <c r="BA1229" s="627" t="str">
        <f t="shared" si="550"/>
        <v/>
      </c>
      <c r="BB1229" s="627">
        <f t="shared" si="551"/>
        <v>0</v>
      </c>
      <c r="BC1229" s="690" t="str">
        <f t="shared" si="552"/>
        <v/>
      </c>
    </row>
    <row r="1230" spans="1:55">
      <c r="A1230" s="381">
        <v>1174</v>
      </c>
      <c r="B1230" s="117"/>
      <c r="C1230" s="288"/>
      <c r="D1230" s="289"/>
      <c r="E1230" s="289"/>
      <c r="F1230" s="290"/>
      <c r="G1230" s="292"/>
      <c r="H1230" s="116"/>
      <c r="I1230" s="292"/>
      <c r="J1230" s="116"/>
      <c r="K1230" s="370" t="str">
        <f t="shared" si="543"/>
        <v/>
      </c>
      <c r="L1230" s="370">
        <f t="shared" si="544"/>
        <v>0</v>
      </c>
      <c r="M1230" s="370">
        <f t="shared" si="545"/>
        <v>0</v>
      </c>
      <c r="N1230" s="371" t="str">
        <f t="shared" si="553"/>
        <v/>
      </c>
      <c r="O1230" s="371" t="str">
        <f t="shared" si="554"/>
        <v/>
      </c>
      <c r="P1230" s="371" t="str">
        <f t="shared" si="555"/>
        <v/>
      </c>
      <c r="Q1230" s="371" t="str">
        <f t="shared" si="556"/>
        <v/>
      </c>
      <c r="R1230" s="371" t="str">
        <f t="shared" si="557"/>
        <v/>
      </c>
      <c r="S1230" s="371" t="str">
        <f t="shared" si="558"/>
        <v/>
      </c>
      <c r="T1230" s="443" t="str">
        <f t="shared" si="546"/>
        <v/>
      </c>
      <c r="U1230" s="539"/>
      <c r="V1230" s="117"/>
      <c r="W1230" s="118"/>
      <c r="X1230" s="119"/>
      <c r="Y1230" s="120"/>
      <c r="Z1230" s="122"/>
      <c r="AA1230" s="121"/>
      <c r="AB1230" s="443" t="str">
        <f t="shared" si="547"/>
        <v/>
      </c>
      <c r="AC1230" s="734" t="str">
        <f t="shared" si="548"/>
        <v/>
      </c>
      <c r="AD1230" s="372"/>
      <c r="AE1230" s="485"/>
      <c r="AF1230" s="373" t="str">
        <f t="shared" si="559"/>
        <v/>
      </c>
      <c r="AG1230" s="373" t="str">
        <f t="shared" si="560"/>
        <v/>
      </c>
      <c r="AH1230" s="374" t="str">
        <f t="shared" si="561"/>
        <v/>
      </c>
      <c r="AI1230" s="375" t="str">
        <f t="shared" si="562"/>
        <v/>
      </c>
      <c r="AJ1230" s="375" t="str">
        <f t="shared" si="563"/>
        <v/>
      </c>
      <c r="AK1230" s="375" t="str">
        <f t="shared" si="564"/>
        <v/>
      </c>
      <c r="AL1230" s="375" t="str">
        <f t="shared" si="565"/>
        <v/>
      </c>
      <c r="AM1230" s="375" t="str">
        <f t="shared" si="566"/>
        <v/>
      </c>
      <c r="AN1230" s="376" t="str">
        <f>IF(AF1230="","",IF(OR(AH1230="",AH1230="-"),"－",IF(OR(AM1230=8,AM1230=9),"",IF(OR(AJ1230=3,AJ1230=4,AJ1230=5,AJ1230=6),VLOOKUP(AH1230,INDEX((係数_バス貨物_ガソリン,係数_バス貨物_CNG,係数_バス貨物_軽油,係数_バス貨物_メタノール,係数_バス貨物_LPG),MATCH(AL1230,【参考】排出ガスレベル!$AI$4:$AI$671,1),1,AR1230):INDEX((係数_バス貨物_ガソリン,係数_バス貨物_CNG,係数_バス貨物_軽油,係数_バス貨物_メタノール,係数_バス貨物_LPG),MATCH(AL1230+1,【参考】排出ガスレベル!$AI$4:$AI$671,1)-1,5,AR1230),2,FALSE),IF(OR(AJ1230=1,AJ1230=2),VLOOKUP(AH1230,INDEX((係数_乗用_ガソリン,係数_乗用_CNG,係数_乗用_軽油,係数_乗用_メタノール,係数_乗用_LPG),1,1,AR1230):INDEX((係数_乗用_ガソリン,係数_乗用_CNG,係数_乗用_軽油,係数_乗用_メタノール,係数_乗用_LPG),125,5,AR1230),2,FALSE))))))</f>
        <v/>
      </c>
      <c r="AO1230" s="376" t="str">
        <f>IF(T1230="","",IF(OR(AH1230="",AH1230="-"),"－",IF(OR(AM1230=8,AM1230=9),"",IF(OR(AJ1230=3,AJ1230=4,AJ1230=5,AJ1230=6),VLOOKUP(AH1230,INDEX((係数_バス貨物_ガソリン,係数_バス貨物_CNG,係数_バス貨物_軽油,係数_バス貨物_メタノール,係数_バス貨物_LPG),MATCH(AL1230,【参考】排出ガスレベル!$AI$4:$AI$671,1),1,AR1230):INDEX((係数_バス貨物_ガソリン,係数_バス貨物_CNG,係数_バス貨物_軽油,係数_バス貨物_メタノール,係数_バス貨物_LPG),MATCH(AL1230+1,【参考】排出ガスレベル!$AI$4:$AI$671,1)-1,5,AR1230),3,FALSE),IF(OR(AJ1230=1,AJ1230=2),VLOOKUP(AH1230,INDEX((係数_乗用_ガソリン,係数_乗用_CNG,係数_乗用_軽油,係数_乗用_メタノール,係数_乗用_LPG),1,1,AR1230):INDEX((係数_乗用_ガソリン,係数_乗用_CNG,係数_乗用_軽油,係数_乗用_メタノール,係数_乗用_LPG),125,5,AR1230),3,FALSE))))))</f>
        <v/>
      </c>
      <c r="AP1230" s="375" t="str">
        <f t="shared" si="567"/>
        <v/>
      </c>
      <c r="AQ1230" s="444" t="str">
        <f t="shared" si="568"/>
        <v/>
      </c>
      <c r="AR1230" s="375" t="str">
        <f t="shared" si="571"/>
        <v/>
      </c>
      <c r="AS1230" s="377" t="str">
        <f t="shared" si="569"/>
        <v/>
      </c>
      <c r="AT1230" s="378" t="str">
        <f t="shared" si="570"/>
        <v/>
      </c>
      <c r="AX1230" s="625" t="b">
        <f t="shared" si="572"/>
        <v>0</v>
      </c>
      <c r="AY1230" s="7" t="str">
        <f t="shared" si="573"/>
        <v>FALSEFALSEFALSE</v>
      </c>
      <c r="AZ1230" s="626">
        <f t="shared" si="549"/>
        <v>0</v>
      </c>
      <c r="BA1230" s="627" t="str">
        <f t="shared" si="550"/>
        <v/>
      </c>
      <c r="BB1230" s="627">
        <f t="shared" si="551"/>
        <v>0</v>
      </c>
      <c r="BC1230" s="690" t="str">
        <f t="shared" si="552"/>
        <v/>
      </c>
    </row>
    <row r="1231" spans="1:55">
      <c r="A1231" s="381">
        <v>1175</v>
      </c>
      <c r="B1231" s="117"/>
      <c r="C1231" s="288"/>
      <c r="D1231" s="289"/>
      <c r="E1231" s="289"/>
      <c r="F1231" s="290"/>
      <c r="G1231" s="292"/>
      <c r="H1231" s="116"/>
      <c r="I1231" s="292"/>
      <c r="J1231" s="116"/>
      <c r="K1231" s="370" t="str">
        <f t="shared" si="543"/>
        <v/>
      </c>
      <c r="L1231" s="370">
        <f t="shared" si="544"/>
        <v>0</v>
      </c>
      <c r="M1231" s="370">
        <f t="shared" si="545"/>
        <v>0</v>
      </c>
      <c r="N1231" s="371" t="str">
        <f t="shared" si="553"/>
        <v/>
      </c>
      <c r="O1231" s="371" t="str">
        <f t="shared" si="554"/>
        <v/>
      </c>
      <c r="P1231" s="371" t="str">
        <f t="shared" si="555"/>
        <v/>
      </c>
      <c r="Q1231" s="371" t="str">
        <f t="shared" si="556"/>
        <v/>
      </c>
      <c r="R1231" s="371" t="str">
        <f t="shared" si="557"/>
        <v/>
      </c>
      <c r="S1231" s="371" t="str">
        <f t="shared" si="558"/>
        <v/>
      </c>
      <c r="T1231" s="443" t="str">
        <f t="shared" si="546"/>
        <v/>
      </c>
      <c r="U1231" s="539"/>
      <c r="V1231" s="117"/>
      <c r="W1231" s="118"/>
      <c r="X1231" s="119"/>
      <c r="Y1231" s="120"/>
      <c r="Z1231" s="122"/>
      <c r="AA1231" s="121"/>
      <c r="AB1231" s="443" t="str">
        <f t="shared" si="547"/>
        <v/>
      </c>
      <c r="AC1231" s="734" t="str">
        <f t="shared" si="548"/>
        <v/>
      </c>
      <c r="AD1231" s="372"/>
      <c r="AE1231" s="485"/>
      <c r="AF1231" s="373" t="str">
        <f t="shared" si="559"/>
        <v/>
      </c>
      <c r="AG1231" s="373" t="str">
        <f t="shared" si="560"/>
        <v/>
      </c>
      <c r="AH1231" s="374" t="str">
        <f t="shared" si="561"/>
        <v/>
      </c>
      <c r="AI1231" s="375" t="str">
        <f t="shared" si="562"/>
        <v/>
      </c>
      <c r="AJ1231" s="375" t="str">
        <f t="shared" si="563"/>
        <v/>
      </c>
      <c r="AK1231" s="375" t="str">
        <f t="shared" si="564"/>
        <v/>
      </c>
      <c r="AL1231" s="375" t="str">
        <f t="shared" si="565"/>
        <v/>
      </c>
      <c r="AM1231" s="375" t="str">
        <f t="shared" si="566"/>
        <v/>
      </c>
      <c r="AN1231" s="376" t="str">
        <f>IF(AF1231="","",IF(OR(AH1231="",AH1231="-"),"－",IF(OR(AM1231=8,AM1231=9),"",IF(OR(AJ1231=3,AJ1231=4,AJ1231=5,AJ1231=6),VLOOKUP(AH1231,INDEX((係数_バス貨物_ガソリン,係数_バス貨物_CNG,係数_バス貨物_軽油,係数_バス貨物_メタノール,係数_バス貨物_LPG),MATCH(AL1231,【参考】排出ガスレベル!$AI$4:$AI$671,1),1,AR1231):INDEX((係数_バス貨物_ガソリン,係数_バス貨物_CNG,係数_バス貨物_軽油,係数_バス貨物_メタノール,係数_バス貨物_LPG),MATCH(AL1231+1,【参考】排出ガスレベル!$AI$4:$AI$671,1)-1,5,AR1231),2,FALSE),IF(OR(AJ1231=1,AJ1231=2),VLOOKUP(AH1231,INDEX((係数_乗用_ガソリン,係数_乗用_CNG,係数_乗用_軽油,係数_乗用_メタノール,係数_乗用_LPG),1,1,AR1231):INDEX((係数_乗用_ガソリン,係数_乗用_CNG,係数_乗用_軽油,係数_乗用_メタノール,係数_乗用_LPG),125,5,AR1231),2,FALSE))))))</f>
        <v/>
      </c>
      <c r="AO1231" s="376" t="str">
        <f>IF(T1231="","",IF(OR(AH1231="",AH1231="-"),"－",IF(OR(AM1231=8,AM1231=9),"",IF(OR(AJ1231=3,AJ1231=4,AJ1231=5,AJ1231=6),VLOOKUP(AH1231,INDEX((係数_バス貨物_ガソリン,係数_バス貨物_CNG,係数_バス貨物_軽油,係数_バス貨物_メタノール,係数_バス貨物_LPG),MATCH(AL1231,【参考】排出ガスレベル!$AI$4:$AI$671,1),1,AR1231):INDEX((係数_バス貨物_ガソリン,係数_バス貨物_CNG,係数_バス貨物_軽油,係数_バス貨物_メタノール,係数_バス貨物_LPG),MATCH(AL1231+1,【参考】排出ガスレベル!$AI$4:$AI$671,1)-1,5,AR1231),3,FALSE),IF(OR(AJ1231=1,AJ1231=2),VLOOKUP(AH1231,INDEX((係数_乗用_ガソリン,係数_乗用_CNG,係数_乗用_軽油,係数_乗用_メタノール,係数_乗用_LPG),1,1,AR1231):INDEX((係数_乗用_ガソリン,係数_乗用_CNG,係数_乗用_軽油,係数_乗用_メタノール,係数_乗用_LPG),125,5,AR1231),3,FALSE))))))</f>
        <v/>
      </c>
      <c r="AP1231" s="375" t="str">
        <f t="shared" si="567"/>
        <v/>
      </c>
      <c r="AQ1231" s="444" t="str">
        <f t="shared" si="568"/>
        <v/>
      </c>
      <c r="AR1231" s="375" t="str">
        <f t="shared" si="571"/>
        <v/>
      </c>
      <c r="AS1231" s="377" t="str">
        <f t="shared" si="569"/>
        <v/>
      </c>
      <c r="AT1231" s="378" t="str">
        <f t="shared" si="570"/>
        <v/>
      </c>
      <c r="AX1231" s="625" t="b">
        <f t="shared" si="572"/>
        <v>0</v>
      </c>
      <c r="AY1231" s="7" t="str">
        <f t="shared" si="573"/>
        <v>FALSEFALSEFALSE</v>
      </c>
      <c r="AZ1231" s="626">
        <f t="shared" si="549"/>
        <v>0</v>
      </c>
      <c r="BA1231" s="627" t="str">
        <f t="shared" si="550"/>
        <v/>
      </c>
      <c r="BB1231" s="627">
        <f t="shared" si="551"/>
        <v>0</v>
      </c>
      <c r="BC1231" s="690" t="str">
        <f t="shared" si="552"/>
        <v/>
      </c>
    </row>
    <row r="1232" spans="1:55">
      <c r="A1232" s="381">
        <v>1176</v>
      </c>
      <c r="B1232" s="117"/>
      <c r="C1232" s="288"/>
      <c r="D1232" s="289"/>
      <c r="E1232" s="289"/>
      <c r="F1232" s="290"/>
      <c r="G1232" s="292"/>
      <c r="H1232" s="116"/>
      <c r="I1232" s="292"/>
      <c r="J1232" s="116"/>
      <c r="K1232" s="370" t="str">
        <f t="shared" si="543"/>
        <v/>
      </c>
      <c r="L1232" s="370">
        <f t="shared" si="544"/>
        <v>0</v>
      </c>
      <c r="M1232" s="370">
        <f t="shared" si="545"/>
        <v>0</v>
      </c>
      <c r="N1232" s="371" t="str">
        <f t="shared" si="553"/>
        <v/>
      </c>
      <c r="O1232" s="371" t="str">
        <f t="shared" si="554"/>
        <v/>
      </c>
      <c r="P1232" s="371" t="str">
        <f t="shared" si="555"/>
        <v/>
      </c>
      <c r="Q1232" s="371" t="str">
        <f t="shared" si="556"/>
        <v/>
      </c>
      <c r="R1232" s="371" t="str">
        <f t="shared" si="557"/>
        <v/>
      </c>
      <c r="S1232" s="371" t="str">
        <f t="shared" si="558"/>
        <v/>
      </c>
      <c r="T1232" s="443" t="str">
        <f t="shared" si="546"/>
        <v/>
      </c>
      <c r="U1232" s="539"/>
      <c r="V1232" s="117"/>
      <c r="W1232" s="118"/>
      <c r="X1232" s="119"/>
      <c r="Y1232" s="120"/>
      <c r="Z1232" s="122"/>
      <c r="AA1232" s="121"/>
      <c r="AB1232" s="443" t="str">
        <f t="shared" si="547"/>
        <v/>
      </c>
      <c r="AC1232" s="734" t="str">
        <f t="shared" si="548"/>
        <v/>
      </c>
      <c r="AD1232" s="372"/>
      <c r="AE1232" s="485"/>
      <c r="AF1232" s="373" t="str">
        <f t="shared" si="559"/>
        <v/>
      </c>
      <c r="AG1232" s="373" t="str">
        <f t="shared" si="560"/>
        <v/>
      </c>
      <c r="AH1232" s="374" t="str">
        <f t="shared" si="561"/>
        <v/>
      </c>
      <c r="AI1232" s="375" t="str">
        <f t="shared" si="562"/>
        <v/>
      </c>
      <c r="AJ1232" s="375" t="str">
        <f t="shared" si="563"/>
        <v/>
      </c>
      <c r="AK1232" s="375" t="str">
        <f t="shared" si="564"/>
        <v/>
      </c>
      <c r="AL1232" s="375" t="str">
        <f t="shared" si="565"/>
        <v/>
      </c>
      <c r="AM1232" s="375" t="str">
        <f t="shared" si="566"/>
        <v/>
      </c>
      <c r="AN1232" s="376" t="str">
        <f>IF(AF1232="","",IF(OR(AH1232="",AH1232="-"),"－",IF(OR(AM1232=8,AM1232=9),"",IF(OR(AJ1232=3,AJ1232=4,AJ1232=5,AJ1232=6),VLOOKUP(AH1232,INDEX((係数_バス貨物_ガソリン,係数_バス貨物_CNG,係数_バス貨物_軽油,係数_バス貨物_メタノール,係数_バス貨物_LPG),MATCH(AL1232,【参考】排出ガスレベル!$AI$4:$AI$671,1),1,AR1232):INDEX((係数_バス貨物_ガソリン,係数_バス貨物_CNG,係数_バス貨物_軽油,係数_バス貨物_メタノール,係数_バス貨物_LPG),MATCH(AL1232+1,【参考】排出ガスレベル!$AI$4:$AI$671,1)-1,5,AR1232),2,FALSE),IF(OR(AJ1232=1,AJ1232=2),VLOOKUP(AH1232,INDEX((係数_乗用_ガソリン,係数_乗用_CNG,係数_乗用_軽油,係数_乗用_メタノール,係数_乗用_LPG),1,1,AR1232):INDEX((係数_乗用_ガソリン,係数_乗用_CNG,係数_乗用_軽油,係数_乗用_メタノール,係数_乗用_LPG),125,5,AR1232),2,FALSE))))))</f>
        <v/>
      </c>
      <c r="AO1232" s="376" t="str">
        <f>IF(T1232="","",IF(OR(AH1232="",AH1232="-"),"－",IF(OR(AM1232=8,AM1232=9),"",IF(OR(AJ1232=3,AJ1232=4,AJ1232=5,AJ1232=6),VLOOKUP(AH1232,INDEX((係数_バス貨物_ガソリン,係数_バス貨物_CNG,係数_バス貨物_軽油,係数_バス貨物_メタノール,係数_バス貨物_LPG),MATCH(AL1232,【参考】排出ガスレベル!$AI$4:$AI$671,1),1,AR1232):INDEX((係数_バス貨物_ガソリン,係数_バス貨物_CNG,係数_バス貨物_軽油,係数_バス貨物_メタノール,係数_バス貨物_LPG),MATCH(AL1232+1,【参考】排出ガスレベル!$AI$4:$AI$671,1)-1,5,AR1232),3,FALSE),IF(OR(AJ1232=1,AJ1232=2),VLOOKUP(AH1232,INDEX((係数_乗用_ガソリン,係数_乗用_CNG,係数_乗用_軽油,係数_乗用_メタノール,係数_乗用_LPG),1,1,AR1232):INDEX((係数_乗用_ガソリン,係数_乗用_CNG,係数_乗用_軽油,係数_乗用_メタノール,係数_乗用_LPG),125,5,AR1232),3,FALSE))))))</f>
        <v/>
      </c>
      <c r="AP1232" s="375" t="str">
        <f t="shared" si="567"/>
        <v/>
      </c>
      <c r="AQ1232" s="444" t="str">
        <f t="shared" si="568"/>
        <v/>
      </c>
      <c r="AR1232" s="375" t="str">
        <f t="shared" si="571"/>
        <v/>
      </c>
      <c r="AS1232" s="377" t="str">
        <f t="shared" si="569"/>
        <v/>
      </c>
      <c r="AT1232" s="378" t="str">
        <f t="shared" si="570"/>
        <v/>
      </c>
      <c r="AX1232" s="625" t="b">
        <f t="shared" si="572"/>
        <v>0</v>
      </c>
      <c r="AY1232" s="7" t="str">
        <f t="shared" si="573"/>
        <v>FALSEFALSEFALSE</v>
      </c>
      <c r="AZ1232" s="626">
        <f t="shared" si="549"/>
        <v>0</v>
      </c>
      <c r="BA1232" s="627" t="str">
        <f t="shared" si="550"/>
        <v/>
      </c>
      <c r="BB1232" s="627">
        <f t="shared" si="551"/>
        <v>0</v>
      </c>
      <c r="BC1232" s="690" t="str">
        <f t="shared" si="552"/>
        <v/>
      </c>
    </row>
    <row r="1233" spans="1:55">
      <c r="A1233" s="381">
        <v>1177</v>
      </c>
      <c r="B1233" s="117"/>
      <c r="C1233" s="288"/>
      <c r="D1233" s="289"/>
      <c r="E1233" s="289"/>
      <c r="F1233" s="290"/>
      <c r="G1233" s="292"/>
      <c r="H1233" s="116"/>
      <c r="I1233" s="292"/>
      <c r="J1233" s="116"/>
      <c r="K1233" s="370" t="str">
        <f t="shared" si="543"/>
        <v/>
      </c>
      <c r="L1233" s="370">
        <f t="shared" si="544"/>
        <v>0</v>
      </c>
      <c r="M1233" s="370">
        <f t="shared" si="545"/>
        <v>0</v>
      </c>
      <c r="N1233" s="371" t="str">
        <f t="shared" si="553"/>
        <v/>
      </c>
      <c r="O1233" s="371" t="str">
        <f t="shared" si="554"/>
        <v/>
      </c>
      <c r="P1233" s="371" t="str">
        <f t="shared" si="555"/>
        <v/>
      </c>
      <c r="Q1233" s="371" t="str">
        <f t="shared" si="556"/>
        <v/>
      </c>
      <c r="R1233" s="371" t="str">
        <f t="shared" si="557"/>
        <v/>
      </c>
      <c r="S1233" s="371" t="str">
        <f t="shared" si="558"/>
        <v/>
      </c>
      <c r="T1233" s="443" t="str">
        <f t="shared" si="546"/>
        <v/>
      </c>
      <c r="U1233" s="539"/>
      <c r="V1233" s="117"/>
      <c r="W1233" s="118"/>
      <c r="X1233" s="119"/>
      <c r="Y1233" s="120"/>
      <c r="Z1233" s="122"/>
      <c r="AA1233" s="121"/>
      <c r="AB1233" s="443" t="str">
        <f t="shared" si="547"/>
        <v/>
      </c>
      <c r="AC1233" s="734" t="str">
        <f t="shared" si="548"/>
        <v/>
      </c>
      <c r="AD1233" s="372"/>
      <c r="AE1233" s="485"/>
      <c r="AF1233" s="373" t="str">
        <f t="shared" si="559"/>
        <v/>
      </c>
      <c r="AG1233" s="373" t="str">
        <f t="shared" si="560"/>
        <v/>
      </c>
      <c r="AH1233" s="374" t="str">
        <f t="shared" si="561"/>
        <v/>
      </c>
      <c r="AI1233" s="375" t="str">
        <f t="shared" si="562"/>
        <v/>
      </c>
      <c r="AJ1233" s="375" t="str">
        <f t="shared" si="563"/>
        <v/>
      </c>
      <c r="AK1233" s="375" t="str">
        <f t="shared" si="564"/>
        <v/>
      </c>
      <c r="AL1233" s="375" t="str">
        <f t="shared" si="565"/>
        <v/>
      </c>
      <c r="AM1233" s="375" t="str">
        <f t="shared" si="566"/>
        <v/>
      </c>
      <c r="AN1233" s="376" t="str">
        <f>IF(AF1233="","",IF(OR(AH1233="",AH1233="-"),"－",IF(OR(AM1233=8,AM1233=9),"",IF(OR(AJ1233=3,AJ1233=4,AJ1233=5,AJ1233=6),VLOOKUP(AH1233,INDEX((係数_バス貨物_ガソリン,係数_バス貨物_CNG,係数_バス貨物_軽油,係数_バス貨物_メタノール,係数_バス貨物_LPG),MATCH(AL1233,【参考】排出ガスレベル!$AI$4:$AI$671,1),1,AR1233):INDEX((係数_バス貨物_ガソリン,係数_バス貨物_CNG,係数_バス貨物_軽油,係数_バス貨物_メタノール,係数_バス貨物_LPG),MATCH(AL1233+1,【参考】排出ガスレベル!$AI$4:$AI$671,1)-1,5,AR1233),2,FALSE),IF(OR(AJ1233=1,AJ1233=2),VLOOKUP(AH1233,INDEX((係数_乗用_ガソリン,係数_乗用_CNG,係数_乗用_軽油,係数_乗用_メタノール,係数_乗用_LPG),1,1,AR1233):INDEX((係数_乗用_ガソリン,係数_乗用_CNG,係数_乗用_軽油,係数_乗用_メタノール,係数_乗用_LPG),125,5,AR1233),2,FALSE))))))</f>
        <v/>
      </c>
      <c r="AO1233" s="376" t="str">
        <f>IF(T1233="","",IF(OR(AH1233="",AH1233="-"),"－",IF(OR(AM1233=8,AM1233=9),"",IF(OR(AJ1233=3,AJ1233=4,AJ1233=5,AJ1233=6),VLOOKUP(AH1233,INDEX((係数_バス貨物_ガソリン,係数_バス貨物_CNG,係数_バス貨物_軽油,係数_バス貨物_メタノール,係数_バス貨物_LPG),MATCH(AL1233,【参考】排出ガスレベル!$AI$4:$AI$671,1),1,AR1233):INDEX((係数_バス貨物_ガソリン,係数_バス貨物_CNG,係数_バス貨物_軽油,係数_バス貨物_メタノール,係数_バス貨物_LPG),MATCH(AL1233+1,【参考】排出ガスレベル!$AI$4:$AI$671,1)-1,5,AR1233),3,FALSE),IF(OR(AJ1233=1,AJ1233=2),VLOOKUP(AH1233,INDEX((係数_乗用_ガソリン,係数_乗用_CNG,係数_乗用_軽油,係数_乗用_メタノール,係数_乗用_LPG),1,1,AR1233):INDEX((係数_乗用_ガソリン,係数_乗用_CNG,係数_乗用_軽油,係数_乗用_メタノール,係数_乗用_LPG),125,5,AR1233),3,FALSE))))))</f>
        <v/>
      </c>
      <c r="AP1233" s="375" t="str">
        <f t="shared" si="567"/>
        <v/>
      </c>
      <c r="AQ1233" s="444" t="str">
        <f t="shared" si="568"/>
        <v/>
      </c>
      <c r="AR1233" s="375" t="str">
        <f t="shared" si="571"/>
        <v/>
      </c>
      <c r="AS1233" s="377" t="str">
        <f t="shared" si="569"/>
        <v/>
      </c>
      <c r="AT1233" s="378" t="str">
        <f t="shared" si="570"/>
        <v/>
      </c>
      <c r="AX1233" s="625" t="b">
        <f t="shared" si="572"/>
        <v>0</v>
      </c>
      <c r="AY1233" s="7" t="str">
        <f t="shared" si="573"/>
        <v>FALSEFALSEFALSE</v>
      </c>
      <c r="AZ1233" s="626">
        <f t="shared" si="549"/>
        <v>0</v>
      </c>
      <c r="BA1233" s="627" t="str">
        <f t="shared" si="550"/>
        <v/>
      </c>
      <c r="BB1233" s="627">
        <f t="shared" si="551"/>
        <v>0</v>
      </c>
      <c r="BC1233" s="690" t="str">
        <f t="shared" si="552"/>
        <v/>
      </c>
    </row>
    <row r="1234" spans="1:55">
      <c r="A1234" s="381">
        <v>1178</v>
      </c>
      <c r="B1234" s="117"/>
      <c r="C1234" s="288"/>
      <c r="D1234" s="289"/>
      <c r="E1234" s="289"/>
      <c r="F1234" s="290"/>
      <c r="G1234" s="292"/>
      <c r="H1234" s="116"/>
      <c r="I1234" s="292"/>
      <c r="J1234" s="116"/>
      <c r="K1234" s="370" t="str">
        <f t="shared" si="543"/>
        <v/>
      </c>
      <c r="L1234" s="370">
        <f t="shared" si="544"/>
        <v>0</v>
      </c>
      <c r="M1234" s="370">
        <f t="shared" si="545"/>
        <v>0</v>
      </c>
      <c r="N1234" s="371" t="str">
        <f t="shared" si="553"/>
        <v/>
      </c>
      <c r="O1234" s="371" t="str">
        <f t="shared" si="554"/>
        <v/>
      </c>
      <c r="P1234" s="371" t="str">
        <f t="shared" si="555"/>
        <v/>
      </c>
      <c r="Q1234" s="371" t="str">
        <f t="shared" si="556"/>
        <v/>
      </c>
      <c r="R1234" s="371" t="str">
        <f t="shared" si="557"/>
        <v/>
      </c>
      <c r="S1234" s="371" t="str">
        <f t="shared" si="558"/>
        <v/>
      </c>
      <c r="T1234" s="443" t="str">
        <f t="shared" si="546"/>
        <v/>
      </c>
      <c r="U1234" s="539"/>
      <c r="V1234" s="117"/>
      <c r="W1234" s="118"/>
      <c r="X1234" s="119"/>
      <c r="Y1234" s="120"/>
      <c r="Z1234" s="122"/>
      <c r="AA1234" s="121"/>
      <c r="AB1234" s="443" t="str">
        <f t="shared" si="547"/>
        <v/>
      </c>
      <c r="AC1234" s="734" t="str">
        <f t="shared" si="548"/>
        <v/>
      </c>
      <c r="AD1234" s="372"/>
      <c r="AE1234" s="485"/>
      <c r="AF1234" s="373" t="str">
        <f t="shared" si="559"/>
        <v/>
      </c>
      <c r="AG1234" s="373" t="str">
        <f t="shared" si="560"/>
        <v/>
      </c>
      <c r="AH1234" s="374" t="str">
        <f t="shared" si="561"/>
        <v/>
      </c>
      <c r="AI1234" s="375" t="str">
        <f t="shared" si="562"/>
        <v/>
      </c>
      <c r="AJ1234" s="375" t="str">
        <f t="shared" si="563"/>
        <v/>
      </c>
      <c r="AK1234" s="375" t="str">
        <f t="shared" si="564"/>
        <v/>
      </c>
      <c r="AL1234" s="375" t="str">
        <f t="shared" si="565"/>
        <v/>
      </c>
      <c r="AM1234" s="375" t="str">
        <f t="shared" si="566"/>
        <v/>
      </c>
      <c r="AN1234" s="376" t="str">
        <f>IF(AF1234="","",IF(OR(AH1234="",AH1234="-"),"－",IF(OR(AM1234=8,AM1234=9),"",IF(OR(AJ1234=3,AJ1234=4,AJ1234=5,AJ1234=6),VLOOKUP(AH1234,INDEX((係数_バス貨物_ガソリン,係数_バス貨物_CNG,係数_バス貨物_軽油,係数_バス貨物_メタノール,係数_バス貨物_LPG),MATCH(AL1234,【参考】排出ガスレベル!$AI$4:$AI$671,1),1,AR1234):INDEX((係数_バス貨物_ガソリン,係数_バス貨物_CNG,係数_バス貨物_軽油,係数_バス貨物_メタノール,係数_バス貨物_LPG),MATCH(AL1234+1,【参考】排出ガスレベル!$AI$4:$AI$671,1)-1,5,AR1234),2,FALSE),IF(OR(AJ1234=1,AJ1234=2),VLOOKUP(AH1234,INDEX((係数_乗用_ガソリン,係数_乗用_CNG,係数_乗用_軽油,係数_乗用_メタノール,係数_乗用_LPG),1,1,AR1234):INDEX((係数_乗用_ガソリン,係数_乗用_CNG,係数_乗用_軽油,係数_乗用_メタノール,係数_乗用_LPG),125,5,AR1234),2,FALSE))))))</f>
        <v/>
      </c>
      <c r="AO1234" s="376" t="str">
        <f>IF(T1234="","",IF(OR(AH1234="",AH1234="-"),"－",IF(OR(AM1234=8,AM1234=9),"",IF(OR(AJ1234=3,AJ1234=4,AJ1234=5,AJ1234=6),VLOOKUP(AH1234,INDEX((係数_バス貨物_ガソリン,係数_バス貨物_CNG,係数_バス貨物_軽油,係数_バス貨物_メタノール,係数_バス貨物_LPG),MATCH(AL1234,【参考】排出ガスレベル!$AI$4:$AI$671,1),1,AR1234):INDEX((係数_バス貨物_ガソリン,係数_バス貨物_CNG,係数_バス貨物_軽油,係数_バス貨物_メタノール,係数_バス貨物_LPG),MATCH(AL1234+1,【参考】排出ガスレベル!$AI$4:$AI$671,1)-1,5,AR1234),3,FALSE),IF(OR(AJ1234=1,AJ1234=2),VLOOKUP(AH1234,INDEX((係数_乗用_ガソリン,係数_乗用_CNG,係数_乗用_軽油,係数_乗用_メタノール,係数_乗用_LPG),1,1,AR1234):INDEX((係数_乗用_ガソリン,係数_乗用_CNG,係数_乗用_軽油,係数_乗用_メタノール,係数_乗用_LPG),125,5,AR1234),3,FALSE))))))</f>
        <v/>
      </c>
      <c r="AP1234" s="375" t="str">
        <f t="shared" si="567"/>
        <v/>
      </c>
      <c r="AQ1234" s="444" t="str">
        <f t="shared" si="568"/>
        <v/>
      </c>
      <c r="AR1234" s="375" t="str">
        <f t="shared" si="571"/>
        <v/>
      </c>
      <c r="AS1234" s="377" t="str">
        <f t="shared" si="569"/>
        <v/>
      </c>
      <c r="AT1234" s="378" t="str">
        <f t="shared" si="570"/>
        <v/>
      </c>
      <c r="AX1234" s="625" t="b">
        <f t="shared" si="572"/>
        <v>0</v>
      </c>
      <c r="AY1234" s="7" t="str">
        <f t="shared" si="573"/>
        <v>FALSEFALSEFALSE</v>
      </c>
      <c r="AZ1234" s="626">
        <f t="shared" si="549"/>
        <v>0</v>
      </c>
      <c r="BA1234" s="627" t="str">
        <f t="shared" si="550"/>
        <v/>
      </c>
      <c r="BB1234" s="627">
        <f t="shared" si="551"/>
        <v>0</v>
      </c>
      <c r="BC1234" s="690" t="str">
        <f t="shared" si="552"/>
        <v/>
      </c>
    </row>
    <row r="1235" spans="1:55">
      <c r="A1235" s="381">
        <v>1179</v>
      </c>
      <c r="B1235" s="117"/>
      <c r="C1235" s="288"/>
      <c r="D1235" s="289"/>
      <c r="E1235" s="289"/>
      <c r="F1235" s="290"/>
      <c r="G1235" s="292"/>
      <c r="H1235" s="116"/>
      <c r="I1235" s="292"/>
      <c r="J1235" s="116"/>
      <c r="K1235" s="370" t="str">
        <f t="shared" si="543"/>
        <v/>
      </c>
      <c r="L1235" s="370">
        <f t="shared" si="544"/>
        <v>0</v>
      </c>
      <c r="M1235" s="370">
        <f t="shared" si="545"/>
        <v>0</v>
      </c>
      <c r="N1235" s="371" t="str">
        <f t="shared" si="553"/>
        <v/>
      </c>
      <c r="O1235" s="371" t="str">
        <f t="shared" si="554"/>
        <v/>
      </c>
      <c r="P1235" s="371" t="str">
        <f t="shared" si="555"/>
        <v/>
      </c>
      <c r="Q1235" s="371" t="str">
        <f t="shared" si="556"/>
        <v/>
      </c>
      <c r="R1235" s="371" t="str">
        <f t="shared" si="557"/>
        <v/>
      </c>
      <c r="S1235" s="371" t="str">
        <f t="shared" si="558"/>
        <v/>
      </c>
      <c r="T1235" s="443" t="str">
        <f t="shared" si="546"/>
        <v/>
      </c>
      <c r="U1235" s="539"/>
      <c r="V1235" s="117"/>
      <c r="W1235" s="118"/>
      <c r="X1235" s="119"/>
      <c r="Y1235" s="120"/>
      <c r="Z1235" s="122"/>
      <c r="AA1235" s="121"/>
      <c r="AB1235" s="443" t="str">
        <f t="shared" si="547"/>
        <v/>
      </c>
      <c r="AC1235" s="734" t="str">
        <f t="shared" si="548"/>
        <v/>
      </c>
      <c r="AD1235" s="372"/>
      <c r="AE1235" s="485"/>
      <c r="AF1235" s="373" t="str">
        <f t="shared" si="559"/>
        <v/>
      </c>
      <c r="AG1235" s="373" t="str">
        <f t="shared" si="560"/>
        <v/>
      </c>
      <c r="AH1235" s="374" t="str">
        <f t="shared" si="561"/>
        <v/>
      </c>
      <c r="AI1235" s="375" t="str">
        <f t="shared" si="562"/>
        <v/>
      </c>
      <c r="AJ1235" s="375" t="str">
        <f t="shared" si="563"/>
        <v/>
      </c>
      <c r="AK1235" s="375" t="str">
        <f t="shared" si="564"/>
        <v/>
      </c>
      <c r="AL1235" s="375" t="str">
        <f t="shared" si="565"/>
        <v/>
      </c>
      <c r="AM1235" s="375" t="str">
        <f t="shared" si="566"/>
        <v/>
      </c>
      <c r="AN1235" s="376" t="str">
        <f>IF(AF1235="","",IF(OR(AH1235="",AH1235="-"),"－",IF(OR(AM1235=8,AM1235=9),"",IF(OR(AJ1235=3,AJ1235=4,AJ1235=5,AJ1235=6),VLOOKUP(AH1235,INDEX((係数_バス貨物_ガソリン,係数_バス貨物_CNG,係数_バス貨物_軽油,係数_バス貨物_メタノール,係数_バス貨物_LPG),MATCH(AL1235,【参考】排出ガスレベル!$AI$4:$AI$671,1),1,AR1235):INDEX((係数_バス貨物_ガソリン,係数_バス貨物_CNG,係数_バス貨物_軽油,係数_バス貨物_メタノール,係数_バス貨物_LPG),MATCH(AL1235+1,【参考】排出ガスレベル!$AI$4:$AI$671,1)-1,5,AR1235),2,FALSE),IF(OR(AJ1235=1,AJ1235=2),VLOOKUP(AH1235,INDEX((係数_乗用_ガソリン,係数_乗用_CNG,係数_乗用_軽油,係数_乗用_メタノール,係数_乗用_LPG),1,1,AR1235):INDEX((係数_乗用_ガソリン,係数_乗用_CNG,係数_乗用_軽油,係数_乗用_メタノール,係数_乗用_LPG),125,5,AR1235),2,FALSE))))))</f>
        <v/>
      </c>
      <c r="AO1235" s="376" t="str">
        <f>IF(T1235="","",IF(OR(AH1235="",AH1235="-"),"－",IF(OR(AM1235=8,AM1235=9),"",IF(OR(AJ1235=3,AJ1235=4,AJ1235=5,AJ1235=6),VLOOKUP(AH1235,INDEX((係数_バス貨物_ガソリン,係数_バス貨物_CNG,係数_バス貨物_軽油,係数_バス貨物_メタノール,係数_バス貨物_LPG),MATCH(AL1235,【参考】排出ガスレベル!$AI$4:$AI$671,1),1,AR1235):INDEX((係数_バス貨物_ガソリン,係数_バス貨物_CNG,係数_バス貨物_軽油,係数_バス貨物_メタノール,係数_バス貨物_LPG),MATCH(AL1235+1,【参考】排出ガスレベル!$AI$4:$AI$671,1)-1,5,AR1235),3,FALSE),IF(OR(AJ1235=1,AJ1235=2),VLOOKUP(AH1235,INDEX((係数_乗用_ガソリン,係数_乗用_CNG,係数_乗用_軽油,係数_乗用_メタノール,係数_乗用_LPG),1,1,AR1235):INDEX((係数_乗用_ガソリン,係数_乗用_CNG,係数_乗用_軽油,係数_乗用_メタノール,係数_乗用_LPG),125,5,AR1235),3,FALSE))))))</f>
        <v/>
      </c>
      <c r="AP1235" s="375" t="str">
        <f t="shared" si="567"/>
        <v/>
      </c>
      <c r="AQ1235" s="444" t="str">
        <f t="shared" si="568"/>
        <v/>
      </c>
      <c r="AR1235" s="375" t="str">
        <f t="shared" si="571"/>
        <v/>
      </c>
      <c r="AS1235" s="377" t="str">
        <f t="shared" si="569"/>
        <v/>
      </c>
      <c r="AT1235" s="378" t="str">
        <f t="shared" si="570"/>
        <v/>
      </c>
      <c r="AX1235" s="625" t="b">
        <f t="shared" si="572"/>
        <v>0</v>
      </c>
      <c r="AY1235" s="7" t="str">
        <f t="shared" si="573"/>
        <v>FALSEFALSEFALSE</v>
      </c>
      <c r="AZ1235" s="626">
        <f t="shared" si="549"/>
        <v>0</v>
      </c>
      <c r="BA1235" s="627" t="str">
        <f t="shared" si="550"/>
        <v/>
      </c>
      <c r="BB1235" s="627">
        <f t="shared" si="551"/>
        <v>0</v>
      </c>
      <c r="BC1235" s="690" t="str">
        <f t="shared" si="552"/>
        <v/>
      </c>
    </row>
    <row r="1236" spans="1:55">
      <c r="A1236" s="381">
        <v>1180</v>
      </c>
      <c r="B1236" s="117"/>
      <c r="C1236" s="288"/>
      <c r="D1236" s="289"/>
      <c r="E1236" s="289"/>
      <c r="F1236" s="290"/>
      <c r="G1236" s="292"/>
      <c r="H1236" s="116"/>
      <c r="I1236" s="292"/>
      <c r="J1236" s="116"/>
      <c r="K1236" s="370" t="str">
        <f t="shared" si="543"/>
        <v/>
      </c>
      <c r="L1236" s="370">
        <f t="shared" si="544"/>
        <v>0</v>
      </c>
      <c r="M1236" s="370">
        <f t="shared" si="545"/>
        <v>0</v>
      </c>
      <c r="N1236" s="371" t="str">
        <f t="shared" si="553"/>
        <v/>
      </c>
      <c r="O1236" s="371" t="str">
        <f t="shared" si="554"/>
        <v/>
      </c>
      <c r="P1236" s="371" t="str">
        <f t="shared" si="555"/>
        <v/>
      </c>
      <c r="Q1236" s="371" t="str">
        <f t="shared" si="556"/>
        <v/>
      </c>
      <c r="R1236" s="371" t="str">
        <f t="shared" si="557"/>
        <v/>
      </c>
      <c r="S1236" s="371" t="str">
        <f t="shared" si="558"/>
        <v/>
      </c>
      <c r="T1236" s="443" t="str">
        <f t="shared" si="546"/>
        <v/>
      </c>
      <c r="U1236" s="539"/>
      <c r="V1236" s="117"/>
      <c r="W1236" s="118"/>
      <c r="X1236" s="119"/>
      <c r="Y1236" s="120"/>
      <c r="Z1236" s="122"/>
      <c r="AA1236" s="121"/>
      <c r="AB1236" s="443" t="str">
        <f t="shared" si="547"/>
        <v/>
      </c>
      <c r="AC1236" s="734" t="str">
        <f t="shared" si="548"/>
        <v/>
      </c>
      <c r="AD1236" s="372"/>
      <c r="AE1236" s="485"/>
      <c r="AF1236" s="373" t="str">
        <f t="shared" si="559"/>
        <v/>
      </c>
      <c r="AG1236" s="373" t="str">
        <f t="shared" si="560"/>
        <v/>
      </c>
      <c r="AH1236" s="374" t="str">
        <f t="shared" si="561"/>
        <v/>
      </c>
      <c r="AI1236" s="375" t="str">
        <f t="shared" si="562"/>
        <v/>
      </c>
      <c r="AJ1236" s="375" t="str">
        <f t="shared" si="563"/>
        <v/>
      </c>
      <c r="AK1236" s="375" t="str">
        <f t="shared" si="564"/>
        <v/>
      </c>
      <c r="AL1236" s="375" t="str">
        <f t="shared" si="565"/>
        <v/>
      </c>
      <c r="AM1236" s="375" t="str">
        <f t="shared" si="566"/>
        <v/>
      </c>
      <c r="AN1236" s="376" t="str">
        <f>IF(AF1236="","",IF(OR(AH1236="",AH1236="-"),"－",IF(OR(AM1236=8,AM1236=9),"",IF(OR(AJ1236=3,AJ1236=4,AJ1236=5,AJ1236=6),VLOOKUP(AH1236,INDEX((係数_バス貨物_ガソリン,係数_バス貨物_CNG,係数_バス貨物_軽油,係数_バス貨物_メタノール,係数_バス貨物_LPG),MATCH(AL1236,【参考】排出ガスレベル!$AI$4:$AI$671,1),1,AR1236):INDEX((係数_バス貨物_ガソリン,係数_バス貨物_CNG,係数_バス貨物_軽油,係数_バス貨物_メタノール,係数_バス貨物_LPG),MATCH(AL1236+1,【参考】排出ガスレベル!$AI$4:$AI$671,1)-1,5,AR1236),2,FALSE),IF(OR(AJ1236=1,AJ1236=2),VLOOKUP(AH1236,INDEX((係数_乗用_ガソリン,係数_乗用_CNG,係数_乗用_軽油,係数_乗用_メタノール,係数_乗用_LPG),1,1,AR1236):INDEX((係数_乗用_ガソリン,係数_乗用_CNG,係数_乗用_軽油,係数_乗用_メタノール,係数_乗用_LPG),125,5,AR1236),2,FALSE))))))</f>
        <v/>
      </c>
      <c r="AO1236" s="376" t="str">
        <f>IF(T1236="","",IF(OR(AH1236="",AH1236="-"),"－",IF(OR(AM1236=8,AM1236=9),"",IF(OR(AJ1236=3,AJ1236=4,AJ1236=5,AJ1236=6),VLOOKUP(AH1236,INDEX((係数_バス貨物_ガソリン,係数_バス貨物_CNG,係数_バス貨物_軽油,係数_バス貨物_メタノール,係数_バス貨物_LPG),MATCH(AL1236,【参考】排出ガスレベル!$AI$4:$AI$671,1),1,AR1236):INDEX((係数_バス貨物_ガソリン,係数_バス貨物_CNG,係数_バス貨物_軽油,係数_バス貨物_メタノール,係数_バス貨物_LPG),MATCH(AL1236+1,【参考】排出ガスレベル!$AI$4:$AI$671,1)-1,5,AR1236),3,FALSE),IF(OR(AJ1236=1,AJ1236=2),VLOOKUP(AH1236,INDEX((係数_乗用_ガソリン,係数_乗用_CNG,係数_乗用_軽油,係数_乗用_メタノール,係数_乗用_LPG),1,1,AR1236):INDEX((係数_乗用_ガソリン,係数_乗用_CNG,係数_乗用_軽油,係数_乗用_メタノール,係数_乗用_LPG),125,5,AR1236),3,FALSE))))))</f>
        <v/>
      </c>
      <c r="AP1236" s="375" t="str">
        <f t="shared" si="567"/>
        <v/>
      </c>
      <c r="AQ1236" s="444" t="str">
        <f t="shared" si="568"/>
        <v/>
      </c>
      <c r="AR1236" s="375" t="str">
        <f t="shared" si="571"/>
        <v/>
      </c>
      <c r="AS1236" s="377" t="str">
        <f t="shared" si="569"/>
        <v/>
      </c>
      <c r="AT1236" s="378" t="str">
        <f t="shared" si="570"/>
        <v/>
      </c>
      <c r="AX1236" s="625" t="b">
        <f t="shared" si="572"/>
        <v>0</v>
      </c>
      <c r="AY1236" s="7" t="str">
        <f t="shared" si="573"/>
        <v>FALSEFALSEFALSE</v>
      </c>
      <c r="AZ1236" s="626">
        <f t="shared" si="549"/>
        <v>0</v>
      </c>
      <c r="BA1236" s="627" t="str">
        <f t="shared" si="550"/>
        <v/>
      </c>
      <c r="BB1236" s="627">
        <f t="shared" si="551"/>
        <v>0</v>
      </c>
      <c r="BC1236" s="690" t="str">
        <f t="shared" si="552"/>
        <v/>
      </c>
    </row>
    <row r="1237" spans="1:55">
      <c r="A1237" s="381">
        <v>1181</v>
      </c>
      <c r="B1237" s="117"/>
      <c r="C1237" s="288"/>
      <c r="D1237" s="289"/>
      <c r="E1237" s="289"/>
      <c r="F1237" s="290"/>
      <c r="G1237" s="292"/>
      <c r="H1237" s="116"/>
      <c r="I1237" s="292"/>
      <c r="J1237" s="116"/>
      <c r="K1237" s="370" t="str">
        <f t="shared" si="543"/>
        <v/>
      </c>
      <c r="L1237" s="370">
        <f t="shared" si="544"/>
        <v>0</v>
      </c>
      <c r="M1237" s="370">
        <f t="shared" si="545"/>
        <v>0</v>
      </c>
      <c r="N1237" s="371" t="str">
        <f t="shared" si="553"/>
        <v/>
      </c>
      <c r="O1237" s="371" t="str">
        <f t="shared" si="554"/>
        <v/>
      </c>
      <c r="P1237" s="371" t="str">
        <f t="shared" si="555"/>
        <v/>
      </c>
      <c r="Q1237" s="371" t="str">
        <f t="shared" si="556"/>
        <v/>
      </c>
      <c r="R1237" s="371" t="str">
        <f t="shared" si="557"/>
        <v/>
      </c>
      <c r="S1237" s="371" t="str">
        <f t="shared" si="558"/>
        <v/>
      </c>
      <c r="T1237" s="443" t="str">
        <f t="shared" si="546"/>
        <v/>
      </c>
      <c r="U1237" s="539"/>
      <c r="V1237" s="117"/>
      <c r="W1237" s="118"/>
      <c r="X1237" s="119"/>
      <c r="Y1237" s="120"/>
      <c r="Z1237" s="122"/>
      <c r="AA1237" s="121"/>
      <c r="AB1237" s="443" t="str">
        <f t="shared" si="547"/>
        <v/>
      </c>
      <c r="AC1237" s="734" t="str">
        <f t="shared" si="548"/>
        <v/>
      </c>
      <c r="AD1237" s="372"/>
      <c r="AE1237" s="485"/>
      <c r="AF1237" s="373" t="str">
        <f t="shared" si="559"/>
        <v/>
      </c>
      <c r="AG1237" s="373" t="str">
        <f t="shared" si="560"/>
        <v/>
      </c>
      <c r="AH1237" s="374" t="str">
        <f t="shared" si="561"/>
        <v/>
      </c>
      <c r="AI1237" s="375" t="str">
        <f t="shared" si="562"/>
        <v/>
      </c>
      <c r="AJ1237" s="375" t="str">
        <f t="shared" si="563"/>
        <v/>
      </c>
      <c r="AK1237" s="375" t="str">
        <f t="shared" si="564"/>
        <v/>
      </c>
      <c r="AL1237" s="375" t="str">
        <f t="shared" si="565"/>
        <v/>
      </c>
      <c r="AM1237" s="375" t="str">
        <f t="shared" si="566"/>
        <v/>
      </c>
      <c r="AN1237" s="376" t="str">
        <f>IF(AF1237="","",IF(OR(AH1237="",AH1237="-"),"－",IF(OR(AM1237=8,AM1237=9),"",IF(OR(AJ1237=3,AJ1237=4,AJ1237=5,AJ1237=6),VLOOKUP(AH1237,INDEX((係数_バス貨物_ガソリン,係数_バス貨物_CNG,係数_バス貨物_軽油,係数_バス貨物_メタノール,係数_バス貨物_LPG),MATCH(AL1237,【参考】排出ガスレベル!$AI$4:$AI$671,1),1,AR1237):INDEX((係数_バス貨物_ガソリン,係数_バス貨物_CNG,係数_バス貨物_軽油,係数_バス貨物_メタノール,係数_バス貨物_LPG),MATCH(AL1237+1,【参考】排出ガスレベル!$AI$4:$AI$671,1)-1,5,AR1237),2,FALSE),IF(OR(AJ1237=1,AJ1237=2),VLOOKUP(AH1237,INDEX((係数_乗用_ガソリン,係数_乗用_CNG,係数_乗用_軽油,係数_乗用_メタノール,係数_乗用_LPG),1,1,AR1237):INDEX((係数_乗用_ガソリン,係数_乗用_CNG,係数_乗用_軽油,係数_乗用_メタノール,係数_乗用_LPG),125,5,AR1237),2,FALSE))))))</f>
        <v/>
      </c>
      <c r="AO1237" s="376" t="str">
        <f>IF(T1237="","",IF(OR(AH1237="",AH1237="-"),"－",IF(OR(AM1237=8,AM1237=9),"",IF(OR(AJ1237=3,AJ1237=4,AJ1237=5,AJ1237=6),VLOOKUP(AH1237,INDEX((係数_バス貨物_ガソリン,係数_バス貨物_CNG,係数_バス貨物_軽油,係数_バス貨物_メタノール,係数_バス貨物_LPG),MATCH(AL1237,【参考】排出ガスレベル!$AI$4:$AI$671,1),1,AR1237):INDEX((係数_バス貨物_ガソリン,係数_バス貨物_CNG,係数_バス貨物_軽油,係数_バス貨物_メタノール,係数_バス貨物_LPG),MATCH(AL1237+1,【参考】排出ガスレベル!$AI$4:$AI$671,1)-1,5,AR1237),3,FALSE),IF(OR(AJ1237=1,AJ1237=2),VLOOKUP(AH1237,INDEX((係数_乗用_ガソリン,係数_乗用_CNG,係数_乗用_軽油,係数_乗用_メタノール,係数_乗用_LPG),1,1,AR1237):INDEX((係数_乗用_ガソリン,係数_乗用_CNG,係数_乗用_軽油,係数_乗用_メタノール,係数_乗用_LPG),125,5,AR1237),3,FALSE))))))</f>
        <v/>
      </c>
      <c r="AP1237" s="375" t="str">
        <f t="shared" si="567"/>
        <v/>
      </c>
      <c r="AQ1237" s="444" t="str">
        <f t="shared" si="568"/>
        <v/>
      </c>
      <c r="AR1237" s="375" t="str">
        <f t="shared" si="571"/>
        <v/>
      </c>
      <c r="AS1237" s="377" t="str">
        <f t="shared" si="569"/>
        <v/>
      </c>
      <c r="AT1237" s="378" t="str">
        <f t="shared" si="570"/>
        <v/>
      </c>
      <c r="AX1237" s="625" t="b">
        <f t="shared" si="572"/>
        <v>0</v>
      </c>
      <c r="AY1237" s="7" t="str">
        <f t="shared" si="573"/>
        <v>FALSEFALSEFALSE</v>
      </c>
      <c r="AZ1237" s="626">
        <f t="shared" si="549"/>
        <v>0</v>
      </c>
      <c r="BA1237" s="627" t="str">
        <f t="shared" si="550"/>
        <v/>
      </c>
      <c r="BB1237" s="627">
        <f t="shared" si="551"/>
        <v>0</v>
      </c>
      <c r="BC1237" s="690" t="str">
        <f t="shared" si="552"/>
        <v/>
      </c>
    </row>
    <row r="1238" spans="1:55">
      <c r="A1238" s="381">
        <v>1182</v>
      </c>
      <c r="B1238" s="117"/>
      <c r="C1238" s="288"/>
      <c r="D1238" s="289"/>
      <c r="E1238" s="289"/>
      <c r="F1238" s="290"/>
      <c r="G1238" s="292"/>
      <c r="H1238" s="116"/>
      <c r="I1238" s="292"/>
      <c r="J1238" s="116"/>
      <c r="K1238" s="370" t="str">
        <f t="shared" si="543"/>
        <v/>
      </c>
      <c r="L1238" s="370">
        <f t="shared" si="544"/>
        <v>0</v>
      </c>
      <c r="M1238" s="370">
        <f t="shared" si="545"/>
        <v>0</v>
      </c>
      <c r="N1238" s="371" t="str">
        <f t="shared" si="553"/>
        <v/>
      </c>
      <c r="O1238" s="371" t="str">
        <f t="shared" si="554"/>
        <v/>
      </c>
      <c r="P1238" s="371" t="str">
        <f t="shared" si="555"/>
        <v/>
      </c>
      <c r="Q1238" s="371" t="str">
        <f t="shared" si="556"/>
        <v/>
      </c>
      <c r="R1238" s="371" t="str">
        <f t="shared" si="557"/>
        <v/>
      </c>
      <c r="S1238" s="371" t="str">
        <f t="shared" si="558"/>
        <v/>
      </c>
      <c r="T1238" s="443" t="str">
        <f t="shared" si="546"/>
        <v/>
      </c>
      <c r="U1238" s="539"/>
      <c r="V1238" s="117"/>
      <c r="W1238" s="118"/>
      <c r="X1238" s="119"/>
      <c r="Y1238" s="120"/>
      <c r="Z1238" s="122"/>
      <c r="AA1238" s="121"/>
      <c r="AB1238" s="443" t="str">
        <f t="shared" si="547"/>
        <v/>
      </c>
      <c r="AC1238" s="734" t="str">
        <f t="shared" si="548"/>
        <v/>
      </c>
      <c r="AD1238" s="372"/>
      <c r="AE1238" s="485"/>
      <c r="AF1238" s="373" t="str">
        <f t="shared" si="559"/>
        <v/>
      </c>
      <c r="AG1238" s="373" t="str">
        <f t="shared" si="560"/>
        <v/>
      </c>
      <c r="AH1238" s="374" t="str">
        <f t="shared" si="561"/>
        <v/>
      </c>
      <c r="AI1238" s="375" t="str">
        <f t="shared" si="562"/>
        <v/>
      </c>
      <c r="AJ1238" s="375" t="str">
        <f t="shared" si="563"/>
        <v/>
      </c>
      <c r="AK1238" s="375" t="str">
        <f t="shared" si="564"/>
        <v/>
      </c>
      <c r="AL1238" s="375" t="str">
        <f t="shared" si="565"/>
        <v/>
      </c>
      <c r="AM1238" s="375" t="str">
        <f t="shared" si="566"/>
        <v/>
      </c>
      <c r="AN1238" s="376" t="str">
        <f>IF(AF1238="","",IF(OR(AH1238="",AH1238="-"),"－",IF(OR(AM1238=8,AM1238=9),"",IF(OR(AJ1238=3,AJ1238=4,AJ1238=5,AJ1238=6),VLOOKUP(AH1238,INDEX((係数_バス貨物_ガソリン,係数_バス貨物_CNG,係数_バス貨物_軽油,係数_バス貨物_メタノール,係数_バス貨物_LPG),MATCH(AL1238,【参考】排出ガスレベル!$AI$4:$AI$671,1),1,AR1238):INDEX((係数_バス貨物_ガソリン,係数_バス貨物_CNG,係数_バス貨物_軽油,係数_バス貨物_メタノール,係数_バス貨物_LPG),MATCH(AL1238+1,【参考】排出ガスレベル!$AI$4:$AI$671,1)-1,5,AR1238),2,FALSE),IF(OR(AJ1238=1,AJ1238=2),VLOOKUP(AH1238,INDEX((係数_乗用_ガソリン,係数_乗用_CNG,係数_乗用_軽油,係数_乗用_メタノール,係数_乗用_LPG),1,1,AR1238):INDEX((係数_乗用_ガソリン,係数_乗用_CNG,係数_乗用_軽油,係数_乗用_メタノール,係数_乗用_LPG),125,5,AR1238),2,FALSE))))))</f>
        <v/>
      </c>
      <c r="AO1238" s="376" t="str">
        <f>IF(T1238="","",IF(OR(AH1238="",AH1238="-"),"－",IF(OR(AM1238=8,AM1238=9),"",IF(OR(AJ1238=3,AJ1238=4,AJ1238=5,AJ1238=6),VLOOKUP(AH1238,INDEX((係数_バス貨物_ガソリン,係数_バス貨物_CNG,係数_バス貨物_軽油,係数_バス貨物_メタノール,係数_バス貨物_LPG),MATCH(AL1238,【参考】排出ガスレベル!$AI$4:$AI$671,1),1,AR1238):INDEX((係数_バス貨物_ガソリン,係数_バス貨物_CNG,係数_バス貨物_軽油,係数_バス貨物_メタノール,係数_バス貨物_LPG),MATCH(AL1238+1,【参考】排出ガスレベル!$AI$4:$AI$671,1)-1,5,AR1238),3,FALSE),IF(OR(AJ1238=1,AJ1238=2),VLOOKUP(AH1238,INDEX((係数_乗用_ガソリン,係数_乗用_CNG,係数_乗用_軽油,係数_乗用_メタノール,係数_乗用_LPG),1,1,AR1238):INDEX((係数_乗用_ガソリン,係数_乗用_CNG,係数_乗用_軽油,係数_乗用_メタノール,係数_乗用_LPG),125,5,AR1238),3,FALSE))))))</f>
        <v/>
      </c>
      <c r="AP1238" s="375" t="str">
        <f t="shared" si="567"/>
        <v/>
      </c>
      <c r="AQ1238" s="444" t="str">
        <f t="shared" si="568"/>
        <v/>
      </c>
      <c r="AR1238" s="375" t="str">
        <f t="shared" si="571"/>
        <v/>
      </c>
      <c r="AS1238" s="377" t="str">
        <f t="shared" si="569"/>
        <v/>
      </c>
      <c r="AT1238" s="378" t="str">
        <f t="shared" si="570"/>
        <v/>
      </c>
      <c r="AX1238" s="625" t="b">
        <f t="shared" si="572"/>
        <v>0</v>
      </c>
      <c r="AY1238" s="7" t="str">
        <f t="shared" si="573"/>
        <v>FALSEFALSEFALSE</v>
      </c>
      <c r="AZ1238" s="626">
        <f t="shared" si="549"/>
        <v>0</v>
      </c>
      <c r="BA1238" s="627" t="str">
        <f t="shared" si="550"/>
        <v/>
      </c>
      <c r="BB1238" s="627">
        <f t="shared" si="551"/>
        <v>0</v>
      </c>
      <c r="BC1238" s="690" t="str">
        <f t="shared" si="552"/>
        <v/>
      </c>
    </row>
    <row r="1239" spans="1:55">
      <c r="A1239" s="381">
        <v>1183</v>
      </c>
      <c r="B1239" s="117"/>
      <c r="C1239" s="288"/>
      <c r="D1239" s="289"/>
      <c r="E1239" s="289"/>
      <c r="F1239" s="290"/>
      <c r="G1239" s="292"/>
      <c r="H1239" s="116"/>
      <c r="I1239" s="292"/>
      <c r="J1239" s="116"/>
      <c r="K1239" s="370" t="str">
        <f t="shared" si="543"/>
        <v/>
      </c>
      <c r="L1239" s="370">
        <f t="shared" si="544"/>
        <v>0</v>
      </c>
      <c r="M1239" s="370">
        <f t="shared" si="545"/>
        <v>0</v>
      </c>
      <c r="N1239" s="371" t="str">
        <f t="shared" si="553"/>
        <v/>
      </c>
      <c r="O1239" s="371" t="str">
        <f t="shared" si="554"/>
        <v/>
      </c>
      <c r="P1239" s="371" t="str">
        <f t="shared" si="555"/>
        <v/>
      </c>
      <c r="Q1239" s="371" t="str">
        <f t="shared" si="556"/>
        <v/>
      </c>
      <c r="R1239" s="371" t="str">
        <f t="shared" si="557"/>
        <v/>
      </c>
      <c r="S1239" s="371" t="str">
        <f t="shared" si="558"/>
        <v/>
      </c>
      <c r="T1239" s="443" t="str">
        <f t="shared" si="546"/>
        <v/>
      </c>
      <c r="U1239" s="539"/>
      <c r="V1239" s="117"/>
      <c r="W1239" s="118"/>
      <c r="X1239" s="119"/>
      <c r="Y1239" s="120"/>
      <c r="Z1239" s="122"/>
      <c r="AA1239" s="121"/>
      <c r="AB1239" s="443" t="str">
        <f t="shared" si="547"/>
        <v/>
      </c>
      <c r="AC1239" s="734" t="str">
        <f t="shared" si="548"/>
        <v/>
      </c>
      <c r="AD1239" s="372"/>
      <c r="AE1239" s="485"/>
      <c r="AF1239" s="373" t="str">
        <f t="shared" si="559"/>
        <v/>
      </c>
      <c r="AG1239" s="373" t="str">
        <f t="shared" si="560"/>
        <v/>
      </c>
      <c r="AH1239" s="374" t="str">
        <f t="shared" si="561"/>
        <v/>
      </c>
      <c r="AI1239" s="375" t="str">
        <f t="shared" si="562"/>
        <v/>
      </c>
      <c r="AJ1239" s="375" t="str">
        <f t="shared" si="563"/>
        <v/>
      </c>
      <c r="AK1239" s="375" t="str">
        <f t="shared" si="564"/>
        <v/>
      </c>
      <c r="AL1239" s="375" t="str">
        <f t="shared" si="565"/>
        <v/>
      </c>
      <c r="AM1239" s="375" t="str">
        <f t="shared" si="566"/>
        <v/>
      </c>
      <c r="AN1239" s="376" t="str">
        <f>IF(AF1239="","",IF(OR(AH1239="",AH1239="-"),"－",IF(OR(AM1239=8,AM1239=9),"",IF(OR(AJ1239=3,AJ1239=4,AJ1239=5,AJ1239=6),VLOOKUP(AH1239,INDEX((係数_バス貨物_ガソリン,係数_バス貨物_CNG,係数_バス貨物_軽油,係数_バス貨物_メタノール,係数_バス貨物_LPG),MATCH(AL1239,【参考】排出ガスレベル!$AI$4:$AI$671,1),1,AR1239):INDEX((係数_バス貨物_ガソリン,係数_バス貨物_CNG,係数_バス貨物_軽油,係数_バス貨物_メタノール,係数_バス貨物_LPG),MATCH(AL1239+1,【参考】排出ガスレベル!$AI$4:$AI$671,1)-1,5,AR1239),2,FALSE),IF(OR(AJ1239=1,AJ1239=2),VLOOKUP(AH1239,INDEX((係数_乗用_ガソリン,係数_乗用_CNG,係数_乗用_軽油,係数_乗用_メタノール,係数_乗用_LPG),1,1,AR1239):INDEX((係数_乗用_ガソリン,係数_乗用_CNG,係数_乗用_軽油,係数_乗用_メタノール,係数_乗用_LPG),125,5,AR1239),2,FALSE))))))</f>
        <v/>
      </c>
      <c r="AO1239" s="376" t="str">
        <f>IF(T1239="","",IF(OR(AH1239="",AH1239="-"),"－",IF(OR(AM1239=8,AM1239=9),"",IF(OR(AJ1239=3,AJ1239=4,AJ1239=5,AJ1239=6),VLOOKUP(AH1239,INDEX((係数_バス貨物_ガソリン,係数_バス貨物_CNG,係数_バス貨物_軽油,係数_バス貨物_メタノール,係数_バス貨物_LPG),MATCH(AL1239,【参考】排出ガスレベル!$AI$4:$AI$671,1),1,AR1239):INDEX((係数_バス貨物_ガソリン,係数_バス貨物_CNG,係数_バス貨物_軽油,係数_バス貨物_メタノール,係数_バス貨物_LPG),MATCH(AL1239+1,【参考】排出ガスレベル!$AI$4:$AI$671,1)-1,5,AR1239),3,FALSE),IF(OR(AJ1239=1,AJ1239=2),VLOOKUP(AH1239,INDEX((係数_乗用_ガソリン,係数_乗用_CNG,係数_乗用_軽油,係数_乗用_メタノール,係数_乗用_LPG),1,1,AR1239):INDEX((係数_乗用_ガソリン,係数_乗用_CNG,係数_乗用_軽油,係数_乗用_メタノール,係数_乗用_LPG),125,5,AR1239),3,FALSE))))))</f>
        <v/>
      </c>
      <c r="AP1239" s="375" t="str">
        <f t="shared" si="567"/>
        <v/>
      </c>
      <c r="AQ1239" s="444" t="str">
        <f t="shared" si="568"/>
        <v/>
      </c>
      <c r="AR1239" s="375" t="str">
        <f t="shared" si="571"/>
        <v/>
      </c>
      <c r="AS1239" s="377" t="str">
        <f t="shared" si="569"/>
        <v/>
      </c>
      <c r="AT1239" s="378" t="str">
        <f t="shared" si="570"/>
        <v/>
      </c>
      <c r="AX1239" s="625" t="b">
        <f t="shared" si="572"/>
        <v>0</v>
      </c>
      <c r="AY1239" s="7" t="str">
        <f t="shared" si="573"/>
        <v>FALSEFALSEFALSE</v>
      </c>
      <c r="AZ1239" s="626">
        <f t="shared" si="549"/>
        <v>0</v>
      </c>
      <c r="BA1239" s="627" t="str">
        <f t="shared" si="550"/>
        <v/>
      </c>
      <c r="BB1239" s="627">
        <f t="shared" si="551"/>
        <v>0</v>
      </c>
      <c r="BC1239" s="690" t="str">
        <f t="shared" si="552"/>
        <v/>
      </c>
    </row>
    <row r="1240" spans="1:55">
      <c r="A1240" s="381">
        <v>1184</v>
      </c>
      <c r="B1240" s="117"/>
      <c r="C1240" s="288"/>
      <c r="D1240" s="289"/>
      <c r="E1240" s="289"/>
      <c r="F1240" s="290"/>
      <c r="G1240" s="292"/>
      <c r="H1240" s="116"/>
      <c r="I1240" s="292"/>
      <c r="J1240" s="116"/>
      <c r="K1240" s="370" t="str">
        <f t="shared" si="543"/>
        <v/>
      </c>
      <c r="L1240" s="370">
        <f t="shared" si="544"/>
        <v>0</v>
      </c>
      <c r="M1240" s="370">
        <f t="shared" si="545"/>
        <v>0</v>
      </c>
      <c r="N1240" s="371" t="str">
        <f t="shared" si="553"/>
        <v/>
      </c>
      <c r="O1240" s="371" t="str">
        <f t="shared" si="554"/>
        <v/>
      </c>
      <c r="P1240" s="371" t="str">
        <f t="shared" si="555"/>
        <v/>
      </c>
      <c r="Q1240" s="371" t="str">
        <f t="shared" si="556"/>
        <v/>
      </c>
      <c r="R1240" s="371" t="str">
        <f t="shared" si="557"/>
        <v/>
      </c>
      <c r="S1240" s="371" t="str">
        <f t="shared" si="558"/>
        <v/>
      </c>
      <c r="T1240" s="443" t="str">
        <f t="shared" si="546"/>
        <v/>
      </c>
      <c r="U1240" s="539"/>
      <c r="V1240" s="117"/>
      <c r="W1240" s="118"/>
      <c r="X1240" s="119"/>
      <c r="Y1240" s="120"/>
      <c r="Z1240" s="122"/>
      <c r="AA1240" s="121"/>
      <c r="AB1240" s="443" t="str">
        <f t="shared" si="547"/>
        <v/>
      </c>
      <c r="AC1240" s="734" t="str">
        <f t="shared" si="548"/>
        <v/>
      </c>
      <c r="AD1240" s="372"/>
      <c r="AE1240" s="485"/>
      <c r="AF1240" s="373" t="str">
        <f t="shared" si="559"/>
        <v/>
      </c>
      <c r="AG1240" s="373" t="str">
        <f t="shared" si="560"/>
        <v/>
      </c>
      <c r="AH1240" s="374" t="str">
        <f t="shared" si="561"/>
        <v/>
      </c>
      <c r="AI1240" s="375" t="str">
        <f t="shared" si="562"/>
        <v/>
      </c>
      <c r="AJ1240" s="375" t="str">
        <f t="shared" si="563"/>
        <v/>
      </c>
      <c r="AK1240" s="375" t="str">
        <f t="shared" si="564"/>
        <v/>
      </c>
      <c r="AL1240" s="375" t="str">
        <f t="shared" si="565"/>
        <v/>
      </c>
      <c r="AM1240" s="375" t="str">
        <f t="shared" si="566"/>
        <v/>
      </c>
      <c r="AN1240" s="376" t="str">
        <f>IF(AF1240="","",IF(OR(AH1240="",AH1240="-"),"－",IF(OR(AM1240=8,AM1240=9),"",IF(OR(AJ1240=3,AJ1240=4,AJ1240=5,AJ1240=6),VLOOKUP(AH1240,INDEX((係数_バス貨物_ガソリン,係数_バス貨物_CNG,係数_バス貨物_軽油,係数_バス貨物_メタノール,係数_バス貨物_LPG),MATCH(AL1240,【参考】排出ガスレベル!$AI$4:$AI$671,1),1,AR1240):INDEX((係数_バス貨物_ガソリン,係数_バス貨物_CNG,係数_バス貨物_軽油,係数_バス貨物_メタノール,係数_バス貨物_LPG),MATCH(AL1240+1,【参考】排出ガスレベル!$AI$4:$AI$671,1)-1,5,AR1240),2,FALSE),IF(OR(AJ1240=1,AJ1240=2),VLOOKUP(AH1240,INDEX((係数_乗用_ガソリン,係数_乗用_CNG,係数_乗用_軽油,係数_乗用_メタノール,係数_乗用_LPG),1,1,AR1240):INDEX((係数_乗用_ガソリン,係数_乗用_CNG,係数_乗用_軽油,係数_乗用_メタノール,係数_乗用_LPG),125,5,AR1240),2,FALSE))))))</f>
        <v/>
      </c>
      <c r="AO1240" s="376" t="str">
        <f>IF(T1240="","",IF(OR(AH1240="",AH1240="-"),"－",IF(OR(AM1240=8,AM1240=9),"",IF(OR(AJ1240=3,AJ1240=4,AJ1240=5,AJ1240=6),VLOOKUP(AH1240,INDEX((係数_バス貨物_ガソリン,係数_バス貨物_CNG,係数_バス貨物_軽油,係数_バス貨物_メタノール,係数_バス貨物_LPG),MATCH(AL1240,【参考】排出ガスレベル!$AI$4:$AI$671,1),1,AR1240):INDEX((係数_バス貨物_ガソリン,係数_バス貨物_CNG,係数_バス貨物_軽油,係数_バス貨物_メタノール,係数_バス貨物_LPG),MATCH(AL1240+1,【参考】排出ガスレベル!$AI$4:$AI$671,1)-1,5,AR1240),3,FALSE),IF(OR(AJ1240=1,AJ1240=2),VLOOKUP(AH1240,INDEX((係数_乗用_ガソリン,係数_乗用_CNG,係数_乗用_軽油,係数_乗用_メタノール,係数_乗用_LPG),1,1,AR1240):INDEX((係数_乗用_ガソリン,係数_乗用_CNG,係数_乗用_軽油,係数_乗用_メタノール,係数_乗用_LPG),125,5,AR1240),3,FALSE))))))</f>
        <v/>
      </c>
      <c r="AP1240" s="375" t="str">
        <f t="shared" si="567"/>
        <v/>
      </c>
      <c r="AQ1240" s="444" t="str">
        <f t="shared" si="568"/>
        <v/>
      </c>
      <c r="AR1240" s="375" t="str">
        <f t="shared" si="571"/>
        <v/>
      </c>
      <c r="AS1240" s="377" t="str">
        <f t="shared" si="569"/>
        <v/>
      </c>
      <c r="AT1240" s="378" t="str">
        <f t="shared" si="570"/>
        <v/>
      </c>
      <c r="AX1240" s="625" t="b">
        <f t="shared" si="572"/>
        <v>0</v>
      </c>
      <c r="AY1240" s="7" t="str">
        <f t="shared" si="573"/>
        <v>FALSEFALSEFALSE</v>
      </c>
      <c r="AZ1240" s="626">
        <f t="shared" si="549"/>
        <v>0</v>
      </c>
      <c r="BA1240" s="627" t="str">
        <f t="shared" si="550"/>
        <v/>
      </c>
      <c r="BB1240" s="627">
        <f t="shared" si="551"/>
        <v>0</v>
      </c>
      <c r="BC1240" s="690" t="str">
        <f t="shared" si="552"/>
        <v/>
      </c>
    </row>
    <row r="1241" spans="1:55">
      <c r="A1241" s="381">
        <v>1185</v>
      </c>
      <c r="B1241" s="117"/>
      <c r="C1241" s="288"/>
      <c r="D1241" s="289"/>
      <c r="E1241" s="289"/>
      <c r="F1241" s="290"/>
      <c r="G1241" s="292"/>
      <c r="H1241" s="116"/>
      <c r="I1241" s="292"/>
      <c r="J1241" s="116"/>
      <c r="K1241" s="370" t="str">
        <f t="shared" si="543"/>
        <v/>
      </c>
      <c r="L1241" s="370">
        <f t="shared" si="544"/>
        <v>0</v>
      </c>
      <c r="M1241" s="370">
        <f t="shared" si="545"/>
        <v>0</v>
      </c>
      <c r="N1241" s="371" t="str">
        <f t="shared" si="553"/>
        <v/>
      </c>
      <c r="O1241" s="371" t="str">
        <f t="shared" si="554"/>
        <v/>
      </c>
      <c r="P1241" s="371" t="str">
        <f t="shared" si="555"/>
        <v/>
      </c>
      <c r="Q1241" s="371" t="str">
        <f t="shared" si="556"/>
        <v/>
      </c>
      <c r="R1241" s="371" t="str">
        <f t="shared" si="557"/>
        <v/>
      </c>
      <c r="S1241" s="371" t="str">
        <f t="shared" si="558"/>
        <v/>
      </c>
      <c r="T1241" s="443" t="str">
        <f t="shared" si="546"/>
        <v/>
      </c>
      <c r="U1241" s="539"/>
      <c r="V1241" s="117"/>
      <c r="W1241" s="118"/>
      <c r="X1241" s="119"/>
      <c r="Y1241" s="120"/>
      <c r="Z1241" s="122"/>
      <c r="AA1241" s="121"/>
      <c r="AB1241" s="443" t="str">
        <f t="shared" si="547"/>
        <v/>
      </c>
      <c r="AC1241" s="734" t="str">
        <f t="shared" si="548"/>
        <v/>
      </c>
      <c r="AD1241" s="372"/>
      <c r="AE1241" s="485"/>
      <c r="AF1241" s="373" t="str">
        <f t="shared" si="559"/>
        <v/>
      </c>
      <c r="AG1241" s="373" t="str">
        <f t="shared" si="560"/>
        <v/>
      </c>
      <c r="AH1241" s="374" t="str">
        <f t="shared" si="561"/>
        <v/>
      </c>
      <c r="AI1241" s="375" t="str">
        <f t="shared" si="562"/>
        <v/>
      </c>
      <c r="AJ1241" s="375" t="str">
        <f t="shared" si="563"/>
        <v/>
      </c>
      <c r="AK1241" s="375" t="str">
        <f t="shared" si="564"/>
        <v/>
      </c>
      <c r="AL1241" s="375" t="str">
        <f t="shared" si="565"/>
        <v/>
      </c>
      <c r="AM1241" s="375" t="str">
        <f t="shared" si="566"/>
        <v/>
      </c>
      <c r="AN1241" s="376" t="str">
        <f>IF(AF1241="","",IF(OR(AH1241="",AH1241="-"),"－",IF(OR(AM1241=8,AM1241=9),"",IF(OR(AJ1241=3,AJ1241=4,AJ1241=5,AJ1241=6),VLOOKUP(AH1241,INDEX((係数_バス貨物_ガソリン,係数_バス貨物_CNG,係数_バス貨物_軽油,係数_バス貨物_メタノール,係数_バス貨物_LPG),MATCH(AL1241,【参考】排出ガスレベル!$AI$4:$AI$671,1),1,AR1241):INDEX((係数_バス貨物_ガソリン,係数_バス貨物_CNG,係数_バス貨物_軽油,係数_バス貨物_メタノール,係数_バス貨物_LPG),MATCH(AL1241+1,【参考】排出ガスレベル!$AI$4:$AI$671,1)-1,5,AR1241),2,FALSE),IF(OR(AJ1241=1,AJ1241=2),VLOOKUP(AH1241,INDEX((係数_乗用_ガソリン,係数_乗用_CNG,係数_乗用_軽油,係数_乗用_メタノール,係数_乗用_LPG),1,1,AR1241):INDEX((係数_乗用_ガソリン,係数_乗用_CNG,係数_乗用_軽油,係数_乗用_メタノール,係数_乗用_LPG),125,5,AR1241),2,FALSE))))))</f>
        <v/>
      </c>
      <c r="AO1241" s="376" t="str">
        <f>IF(T1241="","",IF(OR(AH1241="",AH1241="-"),"－",IF(OR(AM1241=8,AM1241=9),"",IF(OR(AJ1241=3,AJ1241=4,AJ1241=5,AJ1241=6),VLOOKUP(AH1241,INDEX((係数_バス貨物_ガソリン,係数_バス貨物_CNG,係数_バス貨物_軽油,係数_バス貨物_メタノール,係数_バス貨物_LPG),MATCH(AL1241,【参考】排出ガスレベル!$AI$4:$AI$671,1),1,AR1241):INDEX((係数_バス貨物_ガソリン,係数_バス貨物_CNG,係数_バス貨物_軽油,係数_バス貨物_メタノール,係数_バス貨物_LPG),MATCH(AL1241+1,【参考】排出ガスレベル!$AI$4:$AI$671,1)-1,5,AR1241),3,FALSE),IF(OR(AJ1241=1,AJ1241=2),VLOOKUP(AH1241,INDEX((係数_乗用_ガソリン,係数_乗用_CNG,係数_乗用_軽油,係数_乗用_メタノール,係数_乗用_LPG),1,1,AR1241):INDEX((係数_乗用_ガソリン,係数_乗用_CNG,係数_乗用_軽油,係数_乗用_メタノール,係数_乗用_LPG),125,5,AR1241),3,FALSE))))))</f>
        <v/>
      </c>
      <c r="AP1241" s="375" t="str">
        <f t="shared" si="567"/>
        <v/>
      </c>
      <c r="AQ1241" s="444" t="str">
        <f t="shared" si="568"/>
        <v/>
      </c>
      <c r="AR1241" s="375" t="str">
        <f t="shared" si="571"/>
        <v/>
      </c>
      <c r="AS1241" s="377" t="str">
        <f t="shared" si="569"/>
        <v/>
      </c>
      <c r="AT1241" s="378" t="str">
        <f t="shared" si="570"/>
        <v/>
      </c>
      <c r="AX1241" s="625" t="b">
        <f t="shared" si="572"/>
        <v>0</v>
      </c>
      <c r="AY1241" s="7" t="str">
        <f t="shared" si="573"/>
        <v>FALSEFALSEFALSE</v>
      </c>
      <c r="AZ1241" s="626">
        <f t="shared" si="549"/>
        <v>0</v>
      </c>
      <c r="BA1241" s="627" t="str">
        <f t="shared" si="550"/>
        <v/>
      </c>
      <c r="BB1241" s="627">
        <f t="shared" si="551"/>
        <v>0</v>
      </c>
      <c r="BC1241" s="690" t="str">
        <f t="shared" si="552"/>
        <v/>
      </c>
    </row>
    <row r="1242" spans="1:55">
      <c r="A1242" s="381">
        <v>1186</v>
      </c>
      <c r="B1242" s="117"/>
      <c r="C1242" s="288"/>
      <c r="D1242" s="289"/>
      <c r="E1242" s="289"/>
      <c r="F1242" s="290"/>
      <c r="G1242" s="292"/>
      <c r="H1242" s="116"/>
      <c r="I1242" s="292"/>
      <c r="J1242" s="116"/>
      <c r="K1242" s="370" t="str">
        <f t="shared" si="543"/>
        <v/>
      </c>
      <c r="L1242" s="370">
        <f t="shared" si="544"/>
        <v>0</v>
      </c>
      <c r="M1242" s="370">
        <f t="shared" si="545"/>
        <v>0</v>
      </c>
      <c r="N1242" s="371" t="str">
        <f t="shared" si="553"/>
        <v/>
      </c>
      <c r="O1242" s="371" t="str">
        <f t="shared" si="554"/>
        <v/>
      </c>
      <c r="P1242" s="371" t="str">
        <f t="shared" si="555"/>
        <v/>
      </c>
      <c r="Q1242" s="371" t="str">
        <f t="shared" si="556"/>
        <v/>
      </c>
      <c r="R1242" s="371" t="str">
        <f t="shared" si="557"/>
        <v/>
      </c>
      <c r="S1242" s="371" t="str">
        <f t="shared" si="558"/>
        <v/>
      </c>
      <c r="T1242" s="443" t="str">
        <f t="shared" si="546"/>
        <v/>
      </c>
      <c r="U1242" s="539"/>
      <c r="V1242" s="117"/>
      <c r="W1242" s="118"/>
      <c r="X1242" s="119"/>
      <c r="Y1242" s="120"/>
      <c r="Z1242" s="122"/>
      <c r="AA1242" s="121"/>
      <c r="AB1242" s="443" t="str">
        <f t="shared" si="547"/>
        <v/>
      </c>
      <c r="AC1242" s="734" t="str">
        <f t="shared" si="548"/>
        <v/>
      </c>
      <c r="AD1242" s="372"/>
      <c r="AE1242" s="485"/>
      <c r="AF1242" s="373" t="str">
        <f t="shared" si="559"/>
        <v/>
      </c>
      <c r="AG1242" s="373" t="str">
        <f t="shared" si="560"/>
        <v/>
      </c>
      <c r="AH1242" s="374" t="str">
        <f t="shared" si="561"/>
        <v/>
      </c>
      <c r="AI1242" s="375" t="str">
        <f t="shared" si="562"/>
        <v/>
      </c>
      <c r="AJ1242" s="375" t="str">
        <f t="shared" si="563"/>
        <v/>
      </c>
      <c r="AK1242" s="375" t="str">
        <f t="shared" si="564"/>
        <v/>
      </c>
      <c r="AL1242" s="375" t="str">
        <f t="shared" si="565"/>
        <v/>
      </c>
      <c r="AM1242" s="375" t="str">
        <f t="shared" si="566"/>
        <v/>
      </c>
      <c r="AN1242" s="376" t="str">
        <f>IF(AF1242="","",IF(OR(AH1242="",AH1242="-"),"－",IF(OR(AM1242=8,AM1242=9),"",IF(OR(AJ1242=3,AJ1242=4,AJ1242=5,AJ1242=6),VLOOKUP(AH1242,INDEX((係数_バス貨物_ガソリン,係数_バス貨物_CNG,係数_バス貨物_軽油,係数_バス貨物_メタノール,係数_バス貨物_LPG),MATCH(AL1242,【参考】排出ガスレベル!$AI$4:$AI$671,1),1,AR1242):INDEX((係数_バス貨物_ガソリン,係数_バス貨物_CNG,係数_バス貨物_軽油,係数_バス貨物_メタノール,係数_バス貨物_LPG),MATCH(AL1242+1,【参考】排出ガスレベル!$AI$4:$AI$671,1)-1,5,AR1242),2,FALSE),IF(OR(AJ1242=1,AJ1242=2),VLOOKUP(AH1242,INDEX((係数_乗用_ガソリン,係数_乗用_CNG,係数_乗用_軽油,係数_乗用_メタノール,係数_乗用_LPG),1,1,AR1242):INDEX((係数_乗用_ガソリン,係数_乗用_CNG,係数_乗用_軽油,係数_乗用_メタノール,係数_乗用_LPG),125,5,AR1242),2,FALSE))))))</f>
        <v/>
      </c>
      <c r="AO1242" s="376" t="str">
        <f>IF(T1242="","",IF(OR(AH1242="",AH1242="-"),"－",IF(OR(AM1242=8,AM1242=9),"",IF(OR(AJ1242=3,AJ1242=4,AJ1242=5,AJ1242=6),VLOOKUP(AH1242,INDEX((係数_バス貨物_ガソリン,係数_バス貨物_CNG,係数_バス貨物_軽油,係数_バス貨物_メタノール,係数_バス貨物_LPG),MATCH(AL1242,【参考】排出ガスレベル!$AI$4:$AI$671,1),1,AR1242):INDEX((係数_バス貨物_ガソリン,係数_バス貨物_CNG,係数_バス貨物_軽油,係数_バス貨物_メタノール,係数_バス貨物_LPG),MATCH(AL1242+1,【参考】排出ガスレベル!$AI$4:$AI$671,1)-1,5,AR1242),3,FALSE),IF(OR(AJ1242=1,AJ1242=2),VLOOKUP(AH1242,INDEX((係数_乗用_ガソリン,係数_乗用_CNG,係数_乗用_軽油,係数_乗用_メタノール,係数_乗用_LPG),1,1,AR1242):INDEX((係数_乗用_ガソリン,係数_乗用_CNG,係数_乗用_軽油,係数_乗用_メタノール,係数_乗用_LPG),125,5,AR1242),3,FALSE))))))</f>
        <v/>
      </c>
      <c r="AP1242" s="375" t="str">
        <f t="shared" si="567"/>
        <v/>
      </c>
      <c r="AQ1242" s="444" t="str">
        <f t="shared" si="568"/>
        <v/>
      </c>
      <c r="AR1242" s="375" t="str">
        <f t="shared" si="571"/>
        <v/>
      </c>
      <c r="AS1242" s="377" t="str">
        <f t="shared" si="569"/>
        <v/>
      </c>
      <c r="AT1242" s="378" t="str">
        <f t="shared" si="570"/>
        <v/>
      </c>
      <c r="AX1242" s="625" t="b">
        <f t="shared" si="572"/>
        <v>0</v>
      </c>
      <c r="AY1242" s="7" t="str">
        <f t="shared" si="573"/>
        <v>FALSEFALSEFALSE</v>
      </c>
      <c r="AZ1242" s="626">
        <f t="shared" si="549"/>
        <v>0</v>
      </c>
      <c r="BA1242" s="627" t="str">
        <f t="shared" si="550"/>
        <v/>
      </c>
      <c r="BB1242" s="627">
        <f t="shared" si="551"/>
        <v>0</v>
      </c>
      <c r="BC1242" s="690" t="str">
        <f t="shared" si="552"/>
        <v/>
      </c>
    </row>
    <row r="1243" spans="1:55">
      <c r="A1243" s="381">
        <v>1187</v>
      </c>
      <c r="B1243" s="117"/>
      <c r="C1243" s="288"/>
      <c r="D1243" s="289"/>
      <c r="E1243" s="289"/>
      <c r="F1243" s="290"/>
      <c r="G1243" s="292"/>
      <c r="H1243" s="116"/>
      <c r="I1243" s="292"/>
      <c r="J1243" s="116"/>
      <c r="K1243" s="370" t="str">
        <f t="shared" si="543"/>
        <v/>
      </c>
      <c r="L1243" s="370">
        <f t="shared" si="544"/>
        <v>0</v>
      </c>
      <c r="M1243" s="370">
        <f t="shared" si="545"/>
        <v>0</v>
      </c>
      <c r="N1243" s="371" t="str">
        <f t="shared" si="553"/>
        <v/>
      </c>
      <c r="O1243" s="371" t="str">
        <f t="shared" si="554"/>
        <v/>
      </c>
      <c r="P1243" s="371" t="str">
        <f t="shared" si="555"/>
        <v/>
      </c>
      <c r="Q1243" s="371" t="str">
        <f t="shared" si="556"/>
        <v/>
      </c>
      <c r="R1243" s="371" t="str">
        <f t="shared" si="557"/>
        <v/>
      </c>
      <c r="S1243" s="371" t="str">
        <f t="shared" si="558"/>
        <v/>
      </c>
      <c r="T1243" s="443" t="str">
        <f t="shared" si="546"/>
        <v/>
      </c>
      <c r="U1243" s="539"/>
      <c r="V1243" s="117"/>
      <c r="W1243" s="118"/>
      <c r="X1243" s="119"/>
      <c r="Y1243" s="120"/>
      <c r="Z1243" s="122"/>
      <c r="AA1243" s="121"/>
      <c r="AB1243" s="443" t="str">
        <f t="shared" si="547"/>
        <v/>
      </c>
      <c r="AC1243" s="734" t="str">
        <f t="shared" si="548"/>
        <v/>
      </c>
      <c r="AD1243" s="372"/>
      <c r="AE1243" s="485"/>
      <c r="AF1243" s="373" t="str">
        <f t="shared" si="559"/>
        <v/>
      </c>
      <c r="AG1243" s="373" t="str">
        <f t="shared" si="560"/>
        <v/>
      </c>
      <c r="AH1243" s="374" t="str">
        <f t="shared" si="561"/>
        <v/>
      </c>
      <c r="AI1243" s="375" t="str">
        <f t="shared" si="562"/>
        <v/>
      </c>
      <c r="AJ1243" s="375" t="str">
        <f t="shared" si="563"/>
        <v/>
      </c>
      <c r="AK1243" s="375" t="str">
        <f t="shared" si="564"/>
        <v/>
      </c>
      <c r="AL1243" s="375" t="str">
        <f t="shared" si="565"/>
        <v/>
      </c>
      <c r="AM1243" s="375" t="str">
        <f t="shared" si="566"/>
        <v/>
      </c>
      <c r="AN1243" s="376" t="str">
        <f>IF(AF1243="","",IF(OR(AH1243="",AH1243="-"),"－",IF(OR(AM1243=8,AM1243=9),"",IF(OR(AJ1243=3,AJ1243=4,AJ1243=5,AJ1243=6),VLOOKUP(AH1243,INDEX((係数_バス貨物_ガソリン,係数_バス貨物_CNG,係数_バス貨物_軽油,係数_バス貨物_メタノール,係数_バス貨物_LPG),MATCH(AL1243,【参考】排出ガスレベル!$AI$4:$AI$671,1),1,AR1243):INDEX((係数_バス貨物_ガソリン,係数_バス貨物_CNG,係数_バス貨物_軽油,係数_バス貨物_メタノール,係数_バス貨物_LPG),MATCH(AL1243+1,【参考】排出ガスレベル!$AI$4:$AI$671,1)-1,5,AR1243),2,FALSE),IF(OR(AJ1243=1,AJ1243=2),VLOOKUP(AH1243,INDEX((係数_乗用_ガソリン,係数_乗用_CNG,係数_乗用_軽油,係数_乗用_メタノール,係数_乗用_LPG),1,1,AR1243):INDEX((係数_乗用_ガソリン,係数_乗用_CNG,係数_乗用_軽油,係数_乗用_メタノール,係数_乗用_LPG),125,5,AR1243),2,FALSE))))))</f>
        <v/>
      </c>
      <c r="AO1243" s="376" t="str">
        <f>IF(T1243="","",IF(OR(AH1243="",AH1243="-"),"－",IF(OR(AM1243=8,AM1243=9),"",IF(OR(AJ1243=3,AJ1243=4,AJ1243=5,AJ1243=6),VLOOKUP(AH1243,INDEX((係数_バス貨物_ガソリン,係数_バス貨物_CNG,係数_バス貨物_軽油,係数_バス貨物_メタノール,係数_バス貨物_LPG),MATCH(AL1243,【参考】排出ガスレベル!$AI$4:$AI$671,1),1,AR1243):INDEX((係数_バス貨物_ガソリン,係数_バス貨物_CNG,係数_バス貨物_軽油,係数_バス貨物_メタノール,係数_バス貨物_LPG),MATCH(AL1243+1,【参考】排出ガスレベル!$AI$4:$AI$671,1)-1,5,AR1243),3,FALSE),IF(OR(AJ1243=1,AJ1243=2),VLOOKUP(AH1243,INDEX((係数_乗用_ガソリン,係数_乗用_CNG,係数_乗用_軽油,係数_乗用_メタノール,係数_乗用_LPG),1,1,AR1243):INDEX((係数_乗用_ガソリン,係数_乗用_CNG,係数_乗用_軽油,係数_乗用_メタノール,係数_乗用_LPG),125,5,AR1243),3,FALSE))))))</f>
        <v/>
      </c>
      <c r="AP1243" s="375" t="str">
        <f t="shared" si="567"/>
        <v/>
      </c>
      <c r="AQ1243" s="444" t="str">
        <f t="shared" si="568"/>
        <v/>
      </c>
      <c r="AR1243" s="375" t="str">
        <f t="shared" si="571"/>
        <v/>
      </c>
      <c r="AS1243" s="377" t="str">
        <f t="shared" si="569"/>
        <v/>
      </c>
      <c r="AT1243" s="378" t="str">
        <f t="shared" si="570"/>
        <v/>
      </c>
      <c r="AX1243" s="625" t="b">
        <f t="shared" si="572"/>
        <v>0</v>
      </c>
      <c r="AY1243" s="7" t="str">
        <f t="shared" si="573"/>
        <v>FALSEFALSEFALSE</v>
      </c>
      <c r="AZ1243" s="626">
        <f t="shared" si="549"/>
        <v>0</v>
      </c>
      <c r="BA1243" s="627" t="str">
        <f t="shared" si="550"/>
        <v/>
      </c>
      <c r="BB1243" s="627">
        <f t="shared" si="551"/>
        <v>0</v>
      </c>
      <c r="BC1243" s="690" t="str">
        <f t="shared" si="552"/>
        <v/>
      </c>
    </row>
    <row r="1244" spans="1:55">
      <c r="A1244" s="381">
        <v>1188</v>
      </c>
      <c r="B1244" s="117"/>
      <c r="C1244" s="288"/>
      <c r="D1244" s="289"/>
      <c r="E1244" s="289"/>
      <c r="F1244" s="290"/>
      <c r="G1244" s="292"/>
      <c r="H1244" s="116"/>
      <c r="I1244" s="292"/>
      <c r="J1244" s="116"/>
      <c r="K1244" s="370" t="str">
        <f t="shared" si="543"/>
        <v/>
      </c>
      <c r="L1244" s="370">
        <f t="shared" si="544"/>
        <v>0</v>
      </c>
      <c r="M1244" s="370">
        <f t="shared" si="545"/>
        <v>0</v>
      </c>
      <c r="N1244" s="371" t="str">
        <f t="shared" si="553"/>
        <v/>
      </c>
      <c r="O1244" s="371" t="str">
        <f t="shared" si="554"/>
        <v/>
      </c>
      <c r="P1244" s="371" t="str">
        <f t="shared" si="555"/>
        <v/>
      </c>
      <c r="Q1244" s="371" t="str">
        <f t="shared" si="556"/>
        <v/>
      </c>
      <c r="R1244" s="371" t="str">
        <f t="shared" si="557"/>
        <v/>
      </c>
      <c r="S1244" s="371" t="str">
        <f t="shared" si="558"/>
        <v/>
      </c>
      <c r="T1244" s="443" t="str">
        <f t="shared" si="546"/>
        <v/>
      </c>
      <c r="U1244" s="539"/>
      <c r="V1244" s="117"/>
      <c r="W1244" s="118"/>
      <c r="X1244" s="119"/>
      <c r="Y1244" s="120"/>
      <c r="Z1244" s="122"/>
      <c r="AA1244" s="121"/>
      <c r="AB1244" s="443" t="str">
        <f t="shared" si="547"/>
        <v/>
      </c>
      <c r="AC1244" s="734" t="str">
        <f t="shared" si="548"/>
        <v/>
      </c>
      <c r="AD1244" s="372"/>
      <c r="AE1244" s="485"/>
      <c r="AF1244" s="373" t="str">
        <f t="shared" si="559"/>
        <v/>
      </c>
      <c r="AG1244" s="373" t="str">
        <f t="shared" si="560"/>
        <v/>
      </c>
      <c r="AH1244" s="374" t="str">
        <f t="shared" si="561"/>
        <v/>
      </c>
      <c r="AI1244" s="375" t="str">
        <f t="shared" si="562"/>
        <v/>
      </c>
      <c r="AJ1244" s="375" t="str">
        <f t="shared" si="563"/>
        <v/>
      </c>
      <c r="AK1244" s="375" t="str">
        <f t="shared" si="564"/>
        <v/>
      </c>
      <c r="AL1244" s="375" t="str">
        <f t="shared" si="565"/>
        <v/>
      </c>
      <c r="AM1244" s="375" t="str">
        <f t="shared" si="566"/>
        <v/>
      </c>
      <c r="AN1244" s="376" t="str">
        <f>IF(AF1244="","",IF(OR(AH1244="",AH1244="-"),"－",IF(OR(AM1244=8,AM1244=9),"",IF(OR(AJ1244=3,AJ1244=4,AJ1244=5,AJ1244=6),VLOOKUP(AH1244,INDEX((係数_バス貨物_ガソリン,係数_バス貨物_CNG,係数_バス貨物_軽油,係数_バス貨物_メタノール,係数_バス貨物_LPG),MATCH(AL1244,【参考】排出ガスレベル!$AI$4:$AI$671,1),1,AR1244):INDEX((係数_バス貨物_ガソリン,係数_バス貨物_CNG,係数_バス貨物_軽油,係数_バス貨物_メタノール,係数_バス貨物_LPG),MATCH(AL1244+1,【参考】排出ガスレベル!$AI$4:$AI$671,1)-1,5,AR1244),2,FALSE),IF(OR(AJ1244=1,AJ1244=2),VLOOKUP(AH1244,INDEX((係数_乗用_ガソリン,係数_乗用_CNG,係数_乗用_軽油,係数_乗用_メタノール,係数_乗用_LPG),1,1,AR1244):INDEX((係数_乗用_ガソリン,係数_乗用_CNG,係数_乗用_軽油,係数_乗用_メタノール,係数_乗用_LPG),125,5,AR1244),2,FALSE))))))</f>
        <v/>
      </c>
      <c r="AO1244" s="376" t="str">
        <f>IF(T1244="","",IF(OR(AH1244="",AH1244="-"),"－",IF(OR(AM1244=8,AM1244=9),"",IF(OR(AJ1244=3,AJ1244=4,AJ1244=5,AJ1244=6),VLOOKUP(AH1244,INDEX((係数_バス貨物_ガソリン,係数_バス貨物_CNG,係数_バス貨物_軽油,係数_バス貨物_メタノール,係数_バス貨物_LPG),MATCH(AL1244,【参考】排出ガスレベル!$AI$4:$AI$671,1),1,AR1244):INDEX((係数_バス貨物_ガソリン,係数_バス貨物_CNG,係数_バス貨物_軽油,係数_バス貨物_メタノール,係数_バス貨物_LPG),MATCH(AL1244+1,【参考】排出ガスレベル!$AI$4:$AI$671,1)-1,5,AR1244),3,FALSE),IF(OR(AJ1244=1,AJ1244=2),VLOOKUP(AH1244,INDEX((係数_乗用_ガソリン,係数_乗用_CNG,係数_乗用_軽油,係数_乗用_メタノール,係数_乗用_LPG),1,1,AR1244):INDEX((係数_乗用_ガソリン,係数_乗用_CNG,係数_乗用_軽油,係数_乗用_メタノール,係数_乗用_LPG),125,5,AR1244),3,FALSE))))))</f>
        <v/>
      </c>
      <c r="AP1244" s="375" t="str">
        <f t="shared" si="567"/>
        <v/>
      </c>
      <c r="AQ1244" s="444" t="str">
        <f t="shared" si="568"/>
        <v/>
      </c>
      <c r="AR1244" s="375" t="str">
        <f t="shared" si="571"/>
        <v/>
      </c>
      <c r="AS1244" s="377" t="str">
        <f t="shared" si="569"/>
        <v/>
      </c>
      <c r="AT1244" s="378" t="str">
        <f t="shared" si="570"/>
        <v/>
      </c>
      <c r="AX1244" s="625" t="b">
        <f t="shared" si="572"/>
        <v>0</v>
      </c>
      <c r="AY1244" s="7" t="str">
        <f t="shared" si="573"/>
        <v>FALSEFALSEFALSE</v>
      </c>
      <c r="AZ1244" s="626">
        <f t="shared" si="549"/>
        <v>0</v>
      </c>
      <c r="BA1244" s="627" t="str">
        <f t="shared" si="550"/>
        <v/>
      </c>
      <c r="BB1244" s="627">
        <f t="shared" si="551"/>
        <v>0</v>
      </c>
      <c r="BC1244" s="690" t="str">
        <f t="shared" si="552"/>
        <v/>
      </c>
    </row>
    <row r="1245" spans="1:55">
      <c r="A1245" s="381">
        <v>1189</v>
      </c>
      <c r="B1245" s="117"/>
      <c r="C1245" s="288"/>
      <c r="D1245" s="289"/>
      <c r="E1245" s="289"/>
      <c r="F1245" s="290"/>
      <c r="G1245" s="292"/>
      <c r="H1245" s="116"/>
      <c r="I1245" s="292"/>
      <c r="J1245" s="116"/>
      <c r="K1245" s="370" t="str">
        <f t="shared" si="543"/>
        <v/>
      </c>
      <c r="L1245" s="370">
        <f t="shared" si="544"/>
        <v>0</v>
      </c>
      <c r="M1245" s="370">
        <f t="shared" si="545"/>
        <v>0</v>
      </c>
      <c r="N1245" s="371" t="str">
        <f t="shared" si="553"/>
        <v/>
      </c>
      <c r="O1245" s="371" t="str">
        <f t="shared" si="554"/>
        <v/>
      </c>
      <c r="P1245" s="371" t="str">
        <f t="shared" si="555"/>
        <v/>
      </c>
      <c r="Q1245" s="371" t="str">
        <f t="shared" si="556"/>
        <v/>
      </c>
      <c r="R1245" s="371" t="str">
        <f t="shared" si="557"/>
        <v/>
      </c>
      <c r="S1245" s="371" t="str">
        <f t="shared" si="558"/>
        <v/>
      </c>
      <c r="T1245" s="443" t="str">
        <f t="shared" si="546"/>
        <v/>
      </c>
      <c r="U1245" s="539"/>
      <c r="V1245" s="117"/>
      <c r="W1245" s="118"/>
      <c r="X1245" s="119"/>
      <c r="Y1245" s="120"/>
      <c r="Z1245" s="122"/>
      <c r="AA1245" s="121"/>
      <c r="AB1245" s="443" t="str">
        <f t="shared" si="547"/>
        <v/>
      </c>
      <c r="AC1245" s="734" t="str">
        <f t="shared" si="548"/>
        <v/>
      </c>
      <c r="AD1245" s="372"/>
      <c r="AE1245" s="485"/>
      <c r="AF1245" s="373" t="str">
        <f t="shared" si="559"/>
        <v/>
      </c>
      <c r="AG1245" s="373" t="str">
        <f t="shared" si="560"/>
        <v/>
      </c>
      <c r="AH1245" s="374" t="str">
        <f t="shared" si="561"/>
        <v/>
      </c>
      <c r="AI1245" s="375" t="str">
        <f t="shared" si="562"/>
        <v/>
      </c>
      <c r="AJ1245" s="375" t="str">
        <f t="shared" si="563"/>
        <v/>
      </c>
      <c r="AK1245" s="375" t="str">
        <f t="shared" si="564"/>
        <v/>
      </c>
      <c r="AL1245" s="375" t="str">
        <f t="shared" si="565"/>
        <v/>
      </c>
      <c r="AM1245" s="375" t="str">
        <f t="shared" si="566"/>
        <v/>
      </c>
      <c r="AN1245" s="376" t="str">
        <f>IF(AF1245="","",IF(OR(AH1245="",AH1245="-"),"－",IF(OR(AM1245=8,AM1245=9),"",IF(OR(AJ1245=3,AJ1245=4,AJ1245=5,AJ1245=6),VLOOKUP(AH1245,INDEX((係数_バス貨物_ガソリン,係数_バス貨物_CNG,係数_バス貨物_軽油,係数_バス貨物_メタノール,係数_バス貨物_LPG),MATCH(AL1245,【参考】排出ガスレベル!$AI$4:$AI$671,1),1,AR1245):INDEX((係数_バス貨物_ガソリン,係数_バス貨物_CNG,係数_バス貨物_軽油,係数_バス貨物_メタノール,係数_バス貨物_LPG),MATCH(AL1245+1,【参考】排出ガスレベル!$AI$4:$AI$671,1)-1,5,AR1245),2,FALSE),IF(OR(AJ1245=1,AJ1245=2),VLOOKUP(AH1245,INDEX((係数_乗用_ガソリン,係数_乗用_CNG,係数_乗用_軽油,係数_乗用_メタノール,係数_乗用_LPG),1,1,AR1245):INDEX((係数_乗用_ガソリン,係数_乗用_CNG,係数_乗用_軽油,係数_乗用_メタノール,係数_乗用_LPG),125,5,AR1245),2,FALSE))))))</f>
        <v/>
      </c>
      <c r="AO1245" s="376" t="str">
        <f>IF(T1245="","",IF(OR(AH1245="",AH1245="-"),"－",IF(OR(AM1245=8,AM1245=9),"",IF(OR(AJ1245=3,AJ1245=4,AJ1245=5,AJ1245=6),VLOOKUP(AH1245,INDEX((係数_バス貨物_ガソリン,係数_バス貨物_CNG,係数_バス貨物_軽油,係数_バス貨物_メタノール,係数_バス貨物_LPG),MATCH(AL1245,【参考】排出ガスレベル!$AI$4:$AI$671,1),1,AR1245):INDEX((係数_バス貨物_ガソリン,係数_バス貨物_CNG,係数_バス貨物_軽油,係数_バス貨物_メタノール,係数_バス貨物_LPG),MATCH(AL1245+1,【参考】排出ガスレベル!$AI$4:$AI$671,1)-1,5,AR1245),3,FALSE),IF(OR(AJ1245=1,AJ1245=2),VLOOKUP(AH1245,INDEX((係数_乗用_ガソリン,係数_乗用_CNG,係数_乗用_軽油,係数_乗用_メタノール,係数_乗用_LPG),1,1,AR1245):INDEX((係数_乗用_ガソリン,係数_乗用_CNG,係数_乗用_軽油,係数_乗用_メタノール,係数_乗用_LPG),125,5,AR1245),3,FALSE))))))</f>
        <v/>
      </c>
      <c r="AP1245" s="375" t="str">
        <f t="shared" si="567"/>
        <v/>
      </c>
      <c r="AQ1245" s="444" t="str">
        <f t="shared" si="568"/>
        <v/>
      </c>
      <c r="AR1245" s="375" t="str">
        <f t="shared" si="571"/>
        <v/>
      </c>
      <c r="AS1245" s="377" t="str">
        <f t="shared" si="569"/>
        <v/>
      </c>
      <c r="AT1245" s="378" t="str">
        <f t="shared" si="570"/>
        <v/>
      </c>
      <c r="AX1245" s="625" t="b">
        <f t="shared" si="572"/>
        <v>0</v>
      </c>
      <c r="AY1245" s="7" t="str">
        <f t="shared" si="573"/>
        <v>FALSEFALSEFALSE</v>
      </c>
      <c r="AZ1245" s="626">
        <f t="shared" si="549"/>
        <v>0</v>
      </c>
      <c r="BA1245" s="627" t="str">
        <f t="shared" si="550"/>
        <v/>
      </c>
      <c r="BB1245" s="627">
        <f t="shared" si="551"/>
        <v>0</v>
      </c>
      <c r="BC1245" s="690" t="str">
        <f t="shared" si="552"/>
        <v/>
      </c>
    </row>
    <row r="1246" spans="1:55">
      <c r="A1246" s="381">
        <v>1190</v>
      </c>
      <c r="B1246" s="117"/>
      <c r="C1246" s="288"/>
      <c r="D1246" s="289"/>
      <c r="E1246" s="289"/>
      <c r="F1246" s="290"/>
      <c r="G1246" s="292"/>
      <c r="H1246" s="116"/>
      <c r="I1246" s="292"/>
      <c r="J1246" s="116"/>
      <c r="K1246" s="370" t="str">
        <f t="shared" si="543"/>
        <v/>
      </c>
      <c r="L1246" s="370">
        <f t="shared" si="544"/>
        <v>0</v>
      </c>
      <c r="M1246" s="370">
        <f t="shared" si="545"/>
        <v>0</v>
      </c>
      <c r="N1246" s="371" t="str">
        <f t="shared" si="553"/>
        <v/>
      </c>
      <c r="O1246" s="371" t="str">
        <f t="shared" si="554"/>
        <v/>
      </c>
      <c r="P1246" s="371" t="str">
        <f t="shared" si="555"/>
        <v/>
      </c>
      <c r="Q1246" s="371" t="str">
        <f t="shared" si="556"/>
        <v/>
      </c>
      <c r="R1246" s="371" t="str">
        <f t="shared" si="557"/>
        <v/>
      </c>
      <c r="S1246" s="371" t="str">
        <f t="shared" si="558"/>
        <v/>
      </c>
      <c r="T1246" s="443" t="str">
        <f t="shared" si="546"/>
        <v/>
      </c>
      <c r="U1246" s="539"/>
      <c r="V1246" s="117"/>
      <c r="W1246" s="118"/>
      <c r="X1246" s="119"/>
      <c r="Y1246" s="120"/>
      <c r="Z1246" s="122"/>
      <c r="AA1246" s="121"/>
      <c r="AB1246" s="443" t="str">
        <f t="shared" si="547"/>
        <v/>
      </c>
      <c r="AC1246" s="734" t="str">
        <f t="shared" si="548"/>
        <v/>
      </c>
      <c r="AD1246" s="372"/>
      <c r="AE1246" s="485"/>
      <c r="AF1246" s="373" t="str">
        <f t="shared" si="559"/>
        <v/>
      </c>
      <c r="AG1246" s="373" t="str">
        <f t="shared" si="560"/>
        <v/>
      </c>
      <c r="AH1246" s="374" t="str">
        <f t="shared" si="561"/>
        <v/>
      </c>
      <c r="AI1246" s="375" t="str">
        <f t="shared" si="562"/>
        <v/>
      </c>
      <c r="AJ1246" s="375" t="str">
        <f t="shared" si="563"/>
        <v/>
      </c>
      <c r="AK1246" s="375" t="str">
        <f t="shared" si="564"/>
        <v/>
      </c>
      <c r="AL1246" s="375" t="str">
        <f t="shared" si="565"/>
        <v/>
      </c>
      <c r="AM1246" s="375" t="str">
        <f t="shared" si="566"/>
        <v/>
      </c>
      <c r="AN1246" s="376" t="str">
        <f>IF(AF1246="","",IF(OR(AH1246="",AH1246="-"),"－",IF(OR(AM1246=8,AM1246=9),"",IF(OR(AJ1246=3,AJ1246=4,AJ1246=5,AJ1246=6),VLOOKUP(AH1246,INDEX((係数_バス貨物_ガソリン,係数_バス貨物_CNG,係数_バス貨物_軽油,係数_バス貨物_メタノール,係数_バス貨物_LPG),MATCH(AL1246,【参考】排出ガスレベル!$AI$4:$AI$671,1),1,AR1246):INDEX((係数_バス貨物_ガソリン,係数_バス貨物_CNG,係数_バス貨物_軽油,係数_バス貨物_メタノール,係数_バス貨物_LPG),MATCH(AL1246+1,【参考】排出ガスレベル!$AI$4:$AI$671,1)-1,5,AR1246),2,FALSE),IF(OR(AJ1246=1,AJ1246=2),VLOOKUP(AH1246,INDEX((係数_乗用_ガソリン,係数_乗用_CNG,係数_乗用_軽油,係数_乗用_メタノール,係数_乗用_LPG),1,1,AR1246):INDEX((係数_乗用_ガソリン,係数_乗用_CNG,係数_乗用_軽油,係数_乗用_メタノール,係数_乗用_LPG),125,5,AR1246),2,FALSE))))))</f>
        <v/>
      </c>
      <c r="AO1246" s="376" t="str">
        <f>IF(T1246="","",IF(OR(AH1246="",AH1246="-"),"－",IF(OR(AM1246=8,AM1246=9),"",IF(OR(AJ1246=3,AJ1246=4,AJ1246=5,AJ1246=6),VLOOKUP(AH1246,INDEX((係数_バス貨物_ガソリン,係数_バス貨物_CNG,係数_バス貨物_軽油,係数_バス貨物_メタノール,係数_バス貨物_LPG),MATCH(AL1246,【参考】排出ガスレベル!$AI$4:$AI$671,1),1,AR1246):INDEX((係数_バス貨物_ガソリン,係数_バス貨物_CNG,係数_バス貨物_軽油,係数_バス貨物_メタノール,係数_バス貨物_LPG),MATCH(AL1246+1,【参考】排出ガスレベル!$AI$4:$AI$671,1)-1,5,AR1246),3,FALSE),IF(OR(AJ1246=1,AJ1246=2),VLOOKUP(AH1246,INDEX((係数_乗用_ガソリン,係数_乗用_CNG,係数_乗用_軽油,係数_乗用_メタノール,係数_乗用_LPG),1,1,AR1246):INDEX((係数_乗用_ガソリン,係数_乗用_CNG,係数_乗用_軽油,係数_乗用_メタノール,係数_乗用_LPG),125,5,AR1246),3,FALSE))))))</f>
        <v/>
      </c>
      <c r="AP1246" s="375" t="str">
        <f t="shared" si="567"/>
        <v/>
      </c>
      <c r="AQ1246" s="444" t="str">
        <f t="shared" si="568"/>
        <v/>
      </c>
      <c r="AR1246" s="375" t="str">
        <f t="shared" si="571"/>
        <v/>
      </c>
      <c r="AS1246" s="377" t="str">
        <f t="shared" si="569"/>
        <v/>
      </c>
      <c r="AT1246" s="378" t="str">
        <f t="shared" si="570"/>
        <v/>
      </c>
      <c r="AX1246" s="625" t="b">
        <f t="shared" si="572"/>
        <v>0</v>
      </c>
      <c r="AY1246" s="7" t="str">
        <f t="shared" si="573"/>
        <v>FALSEFALSEFALSE</v>
      </c>
      <c r="AZ1246" s="626">
        <f t="shared" si="549"/>
        <v>0</v>
      </c>
      <c r="BA1246" s="627" t="str">
        <f t="shared" si="550"/>
        <v/>
      </c>
      <c r="BB1246" s="627">
        <f t="shared" si="551"/>
        <v>0</v>
      </c>
      <c r="BC1246" s="690" t="str">
        <f t="shared" si="552"/>
        <v/>
      </c>
    </row>
    <row r="1247" spans="1:55">
      <c r="A1247" s="381">
        <v>1191</v>
      </c>
      <c r="B1247" s="117"/>
      <c r="C1247" s="288"/>
      <c r="D1247" s="289"/>
      <c r="E1247" s="289"/>
      <c r="F1247" s="290"/>
      <c r="G1247" s="292"/>
      <c r="H1247" s="116"/>
      <c r="I1247" s="292"/>
      <c r="J1247" s="116"/>
      <c r="K1247" s="370" t="str">
        <f t="shared" si="543"/>
        <v/>
      </c>
      <c r="L1247" s="370">
        <f t="shared" si="544"/>
        <v>0</v>
      </c>
      <c r="M1247" s="370">
        <f t="shared" si="545"/>
        <v>0</v>
      </c>
      <c r="N1247" s="371" t="str">
        <f t="shared" si="553"/>
        <v/>
      </c>
      <c r="O1247" s="371" t="str">
        <f t="shared" si="554"/>
        <v/>
      </c>
      <c r="P1247" s="371" t="str">
        <f t="shared" si="555"/>
        <v/>
      </c>
      <c r="Q1247" s="371" t="str">
        <f t="shared" si="556"/>
        <v/>
      </c>
      <c r="R1247" s="371" t="str">
        <f t="shared" si="557"/>
        <v/>
      </c>
      <c r="S1247" s="371" t="str">
        <f t="shared" si="558"/>
        <v/>
      </c>
      <c r="T1247" s="443" t="str">
        <f t="shared" si="546"/>
        <v/>
      </c>
      <c r="U1247" s="539"/>
      <c r="V1247" s="117"/>
      <c r="W1247" s="118"/>
      <c r="X1247" s="119"/>
      <c r="Y1247" s="120"/>
      <c r="Z1247" s="122"/>
      <c r="AA1247" s="121"/>
      <c r="AB1247" s="443" t="str">
        <f t="shared" si="547"/>
        <v/>
      </c>
      <c r="AC1247" s="734" t="str">
        <f t="shared" si="548"/>
        <v/>
      </c>
      <c r="AD1247" s="372"/>
      <c r="AE1247" s="485"/>
      <c r="AF1247" s="373" t="str">
        <f t="shared" si="559"/>
        <v/>
      </c>
      <c r="AG1247" s="373" t="str">
        <f t="shared" si="560"/>
        <v/>
      </c>
      <c r="AH1247" s="374" t="str">
        <f t="shared" si="561"/>
        <v/>
      </c>
      <c r="AI1247" s="375" t="str">
        <f t="shared" si="562"/>
        <v/>
      </c>
      <c r="AJ1247" s="375" t="str">
        <f t="shared" si="563"/>
        <v/>
      </c>
      <c r="AK1247" s="375" t="str">
        <f t="shared" si="564"/>
        <v/>
      </c>
      <c r="AL1247" s="375" t="str">
        <f t="shared" si="565"/>
        <v/>
      </c>
      <c r="AM1247" s="375" t="str">
        <f t="shared" si="566"/>
        <v/>
      </c>
      <c r="AN1247" s="376" t="str">
        <f>IF(AF1247="","",IF(OR(AH1247="",AH1247="-"),"－",IF(OR(AM1247=8,AM1247=9),"",IF(OR(AJ1247=3,AJ1247=4,AJ1247=5,AJ1247=6),VLOOKUP(AH1247,INDEX((係数_バス貨物_ガソリン,係数_バス貨物_CNG,係数_バス貨物_軽油,係数_バス貨物_メタノール,係数_バス貨物_LPG),MATCH(AL1247,【参考】排出ガスレベル!$AI$4:$AI$671,1),1,AR1247):INDEX((係数_バス貨物_ガソリン,係数_バス貨物_CNG,係数_バス貨物_軽油,係数_バス貨物_メタノール,係数_バス貨物_LPG),MATCH(AL1247+1,【参考】排出ガスレベル!$AI$4:$AI$671,1)-1,5,AR1247),2,FALSE),IF(OR(AJ1247=1,AJ1247=2),VLOOKUP(AH1247,INDEX((係数_乗用_ガソリン,係数_乗用_CNG,係数_乗用_軽油,係数_乗用_メタノール,係数_乗用_LPG),1,1,AR1247):INDEX((係数_乗用_ガソリン,係数_乗用_CNG,係数_乗用_軽油,係数_乗用_メタノール,係数_乗用_LPG),125,5,AR1247),2,FALSE))))))</f>
        <v/>
      </c>
      <c r="AO1247" s="376" t="str">
        <f>IF(T1247="","",IF(OR(AH1247="",AH1247="-"),"－",IF(OR(AM1247=8,AM1247=9),"",IF(OR(AJ1247=3,AJ1247=4,AJ1247=5,AJ1247=6),VLOOKUP(AH1247,INDEX((係数_バス貨物_ガソリン,係数_バス貨物_CNG,係数_バス貨物_軽油,係数_バス貨物_メタノール,係数_バス貨物_LPG),MATCH(AL1247,【参考】排出ガスレベル!$AI$4:$AI$671,1),1,AR1247):INDEX((係数_バス貨物_ガソリン,係数_バス貨物_CNG,係数_バス貨物_軽油,係数_バス貨物_メタノール,係数_バス貨物_LPG),MATCH(AL1247+1,【参考】排出ガスレベル!$AI$4:$AI$671,1)-1,5,AR1247),3,FALSE),IF(OR(AJ1247=1,AJ1247=2),VLOOKUP(AH1247,INDEX((係数_乗用_ガソリン,係数_乗用_CNG,係数_乗用_軽油,係数_乗用_メタノール,係数_乗用_LPG),1,1,AR1247):INDEX((係数_乗用_ガソリン,係数_乗用_CNG,係数_乗用_軽油,係数_乗用_メタノール,係数_乗用_LPG),125,5,AR1247),3,FALSE))))))</f>
        <v/>
      </c>
      <c r="AP1247" s="375" t="str">
        <f t="shared" si="567"/>
        <v/>
      </c>
      <c r="AQ1247" s="444" t="str">
        <f t="shared" si="568"/>
        <v/>
      </c>
      <c r="AR1247" s="375" t="str">
        <f t="shared" si="571"/>
        <v/>
      </c>
      <c r="AS1247" s="377" t="str">
        <f t="shared" si="569"/>
        <v/>
      </c>
      <c r="AT1247" s="378" t="str">
        <f t="shared" si="570"/>
        <v/>
      </c>
      <c r="AX1247" s="625" t="b">
        <f t="shared" si="572"/>
        <v>0</v>
      </c>
      <c r="AY1247" s="7" t="str">
        <f t="shared" si="573"/>
        <v>FALSEFALSEFALSE</v>
      </c>
      <c r="AZ1247" s="626">
        <f t="shared" si="549"/>
        <v>0</v>
      </c>
      <c r="BA1247" s="627" t="str">
        <f t="shared" si="550"/>
        <v/>
      </c>
      <c r="BB1247" s="627">
        <f t="shared" si="551"/>
        <v>0</v>
      </c>
      <c r="BC1247" s="690" t="str">
        <f t="shared" si="552"/>
        <v/>
      </c>
    </row>
    <row r="1248" spans="1:55">
      <c r="A1248" s="381">
        <v>1192</v>
      </c>
      <c r="B1248" s="117"/>
      <c r="C1248" s="288"/>
      <c r="D1248" s="289"/>
      <c r="E1248" s="289"/>
      <c r="F1248" s="290"/>
      <c r="G1248" s="292"/>
      <c r="H1248" s="116"/>
      <c r="I1248" s="292"/>
      <c r="J1248" s="116"/>
      <c r="K1248" s="370" t="str">
        <f t="shared" si="543"/>
        <v/>
      </c>
      <c r="L1248" s="370">
        <f t="shared" si="544"/>
        <v>0</v>
      </c>
      <c r="M1248" s="370">
        <f t="shared" si="545"/>
        <v>0</v>
      </c>
      <c r="N1248" s="371" t="str">
        <f t="shared" si="553"/>
        <v/>
      </c>
      <c r="O1248" s="371" t="str">
        <f t="shared" si="554"/>
        <v/>
      </c>
      <c r="P1248" s="371" t="str">
        <f t="shared" si="555"/>
        <v/>
      </c>
      <c r="Q1248" s="371" t="str">
        <f t="shared" si="556"/>
        <v/>
      </c>
      <c r="R1248" s="371" t="str">
        <f t="shared" si="557"/>
        <v/>
      </c>
      <c r="S1248" s="371" t="str">
        <f t="shared" si="558"/>
        <v/>
      </c>
      <c r="T1248" s="443" t="str">
        <f t="shared" si="546"/>
        <v/>
      </c>
      <c r="U1248" s="539"/>
      <c r="V1248" s="117"/>
      <c r="W1248" s="118"/>
      <c r="X1248" s="119"/>
      <c r="Y1248" s="120"/>
      <c r="Z1248" s="122"/>
      <c r="AA1248" s="121"/>
      <c r="AB1248" s="443" t="str">
        <f t="shared" si="547"/>
        <v/>
      </c>
      <c r="AC1248" s="734" t="str">
        <f t="shared" si="548"/>
        <v/>
      </c>
      <c r="AD1248" s="372"/>
      <c r="AE1248" s="485"/>
      <c r="AF1248" s="373" t="str">
        <f t="shared" si="559"/>
        <v/>
      </c>
      <c r="AG1248" s="373" t="str">
        <f t="shared" si="560"/>
        <v/>
      </c>
      <c r="AH1248" s="374" t="str">
        <f t="shared" si="561"/>
        <v/>
      </c>
      <c r="AI1248" s="375" t="str">
        <f t="shared" si="562"/>
        <v/>
      </c>
      <c r="AJ1248" s="375" t="str">
        <f t="shared" si="563"/>
        <v/>
      </c>
      <c r="AK1248" s="375" t="str">
        <f t="shared" si="564"/>
        <v/>
      </c>
      <c r="AL1248" s="375" t="str">
        <f t="shared" si="565"/>
        <v/>
      </c>
      <c r="AM1248" s="375" t="str">
        <f t="shared" si="566"/>
        <v/>
      </c>
      <c r="AN1248" s="376" t="str">
        <f>IF(AF1248="","",IF(OR(AH1248="",AH1248="-"),"－",IF(OR(AM1248=8,AM1248=9),"",IF(OR(AJ1248=3,AJ1248=4,AJ1248=5,AJ1248=6),VLOOKUP(AH1248,INDEX((係数_バス貨物_ガソリン,係数_バス貨物_CNG,係数_バス貨物_軽油,係数_バス貨物_メタノール,係数_バス貨物_LPG),MATCH(AL1248,【参考】排出ガスレベル!$AI$4:$AI$671,1),1,AR1248):INDEX((係数_バス貨物_ガソリン,係数_バス貨物_CNG,係数_バス貨物_軽油,係数_バス貨物_メタノール,係数_バス貨物_LPG),MATCH(AL1248+1,【参考】排出ガスレベル!$AI$4:$AI$671,1)-1,5,AR1248),2,FALSE),IF(OR(AJ1248=1,AJ1248=2),VLOOKUP(AH1248,INDEX((係数_乗用_ガソリン,係数_乗用_CNG,係数_乗用_軽油,係数_乗用_メタノール,係数_乗用_LPG),1,1,AR1248):INDEX((係数_乗用_ガソリン,係数_乗用_CNG,係数_乗用_軽油,係数_乗用_メタノール,係数_乗用_LPG),125,5,AR1248),2,FALSE))))))</f>
        <v/>
      </c>
      <c r="AO1248" s="376" t="str">
        <f>IF(T1248="","",IF(OR(AH1248="",AH1248="-"),"－",IF(OR(AM1248=8,AM1248=9),"",IF(OR(AJ1248=3,AJ1248=4,AJ1248=5,AJ1248=6),VLOOKUP(AH1248,INDEX((係数_バス貨物_ガソリン,係数_バス貨物_CNG,係数_バス貨物_軽油,係数_バス貨物_メタノール,係数_バス貨物_LPG),MATCH(AL1248,【参考】排出ガスレベル!$AI$4:$AI$671,1),1,AR1248):INDEX((係数_バス貨物_ガソリン,係数_バス貨物_CNG,係数_バス貨物_軽油,係数_バス貨物_メタノール,係数_バス貨物_LPG),MATCH(AL1248+1,【参考】排出ガスレベル!$AI$4:$AI$671,1)-1,5,AR1248),3,FALSE),IF(OR(AJ1248=1,AJ1248=2),VLOOKUP(AH1248,INDEX((係数_乗用_ガソリン,係数_乗用_CNG,係数_乗用_軽油,係数_乗用_メタノール,係数_乗用_LPG),1,1,AR1248):INDEX((係数_乗用_ガソリン,係数_乗用_CNG,係数_乗用_軽油,係数_乗用_メタノール,係数_乗用_LPG),125,5,AR1248),3,FALSE))))))</f>
        <v/>
      </c>
      <c r="AP1248" s="375" t="str">
        <f t="shared" si="567"/>
        <v/>
      </c>
      <c r="AQ1248" s="444" t="str">
        <f t="shared" si="568"/>
        <v/>
      </c>
      <c r="AR1248" s="375" t="str">
        <f t="shared" si="571"/>
        <v/>
      </c>
      <c r="AS1248" s="377" t="str">
        <f t="shared" si="569"/>
        <v/>
      </c>
      <c r="AT1248" s="378" t="str">
        <f t="shared" si="570"/>
        <v/>
      </c>
      <c r="AX1248" s="625" t="b">
        <f t="shared" si="572"/>
        <v>0</v>
      </c>
      <c r="AY1248" s="7" t="str">
        <f t="shared" si="573"/>
        <v>FALSEFALSEFALSE</v>
      </c>
      <c r="AZ1248" s="626">
        <f t="shared" si="549"/>
        <v>0</v>
      </c>
      <c r="BA1248" s="627" t="str">
        <f t="shared" si="550"/>
        <v/>
      </c>
      <c r="BB1248" s="627">
        <f t="shared" si="551"/>
        <v>0</v>
      </c>
      <c r="BC1248" s="690" t="str">
        <f t="shared" si="552"/>
        <v/>
      </c>
    </row>
    <row r="1249" spans="1:55">
      <c r="A1249" s="381">
        <v>1193</v>
      </c>
      <c r="B1249" s="117"/>
      <c r="C1249" s="288"/>
      <c r="D1249" s="289"/>
      <c r="E1249" s="289"/>
      <c r="F1249" s="290"/>
      <c r="G1249" s="292"/>
      <c r="H1249" s="116"/>
      <c r="I1249" s="292"/>
      <c r="J1249" s="116"/>
      <c r="K1249" s="370" t="str">
        <f t="shared" si="543"/>
        <v/>
      </c>
      <c r="L1249" s="370">
        <f t="shared" si="544"/>
        <v>0</v>
      </c>
      <c r="M1249" s="370">
        <f t="shared" si="545"/>
        <v>0</v>
      </c>
      <c r="N1249" s="371" t="str">
        <f t="shared" si="553"/>
        <v/>
      </c>
      <c r="O1249" s="371" t="str">
        <f t="shared" si="554"/>
        <v/>
      </c>
      <c r="P1249" s="371" t="str">
        <f t="shared" si="555"/>
        <v/>
      </c>
      <c r="Q1249" s="371" t="str">
        <f t="shared" si="556"/>
        <v/>
      </c>
      <c r="R1249" s="371" t="str">
        <f t="shared" si="557"/>
        <v/>
      </c>
      <c r="S1249" s="371" t="str">
        <f t="shared" si="558"/>
        <v/>
      </c>
      <c r="T1249" s="443" t="str">
        <f t="shared" si="546"/>
        <v/>
      </c>
      <c r="U1249" s="539"/>
      <c r="V1249" s="117"/>
      <c r="W1249" s="118"/>
      <c r="X1249" s="119"/>
      <c r="Y1249" s="120"/>
      <c r="Z1249" s="122"/>
      <c r="AA1249" s="121"/>
      <c r="AB1249" s="443" t="str">
        <f t="shared" si="547"/>
        <v/>
      </c>
      <c r="AC1249" s="734" t="str">
        <f t="shared" si="548"/>
        <v/>
      </c>
      <c r="AD1249" s="372"/>
      <c r="AE1249" s="485"/>
      <c r="AF1249" s="373" t="str">
        <f t="shared" si="559"/>
        <v/>
      </c>
      <c r="AG1249" s="373" t="str">
        <f t="shared" si="560"/>
        <v/>
      </c>
      <c r="AH1249" s="374" t="str">
        <f t="shared" si="561"/>
        <v/>
      </c>
      <c r="AI1249" s="375" t="str">
        <f t="shared" si="562"/>
        <v/>
      </c>
      <c r="AJ1249" s="375" t="str">
        <f t="shared" si="563"/>
        <v/>
      </c>
      <c r="AK1249" s="375" t="str">
        <f t="shared" si="564"/>
        <v/>
      </c>
      <c r="AL1249" s="375" t="str">
        <f t="shared" si="565"/>
        <v/>
      </c>
      <c r="AM1249" s="375" t="str">
        <f t="shared" si="566"/>
        <v/>
      </c>
      <c r="AN1249" s="376" t="str">
        <f>IF(AF1249="","",IF(OR(AH1249="",AH1249="-"),"－",IF(OR(AM1249=8,AM1249=9),"",IF(OR(AJ1249=3,AJ1249=4,AJ1249=5,AJ1249=6),VLOOKUP(AH1249,INDEX((係数_バス貨物_ガソリン,係数_バス貨物_CNG,係数_バス貨物_軽油,係数_バス貨物_メタノール,係数_バス貨物_LPG),MATCH(AL1249,【参考】排出ガスレベル!$AI$4:$AI$671,1),1,AR1249):INDEX((係数_バス貨物_ガソリン,係数_バス貨物_CNG,係数_バス貨物_軽油,係数_バス貨物_メタノール,係数_バス貨物_LPG),MATCH(AL1249+1,【参考】排出ガスレベル!$AI$4:$AI$671,1)-1,5,AR1249),2,FALSE),IF(OR(AJ1249=1,AJ1249=2),VLOOKUP(AH1249,INDEX((係数_乗用_ガソリン,係数_乗用_CNG,係数_乗用_軽油,係数_乗用_メタノール,係数_乗用_LPG),1,1,AR1249):INDEX((係数_乗用_ガソリン,係数_乗用_CNG,係数_乗用_軽油,係数_乗用_メタノール,係数_乗用_LPG),125,5,AR1249),2,FALSE))))))</f>
        <v/>
      </c>
      <c r="AO1249" s="376" t="str">
        <f>IF(T1249="","",IF(OR(AH1249="",AH1249="-"),"－",IF(OR(AM1249=8,AM1249=9),"",IF(OR(AJ1249=3,AJ1249=4,AJ1249=5,AJ1249=6),VLOOKUP(AH1249,INDEX((係数_バス貨物_ガソリン,係数_バス貨物_CNG,係数_バス貨物_軽油,係数_バス貨物_メタノール,係数_バス貨物_LPG),MATCH(AL1249,【参考】排出ガスレベル!$AI$4:$AI$671,1),1,AR1249):INDEX((係数_バス貨物_ガソリン,係数_バス貨物_CNG,係数_バス貨物_軽油,係数_バス貨物_メタノール,係数_バス貨物_LPG),MATCH(AL1249+1,【参考】排出ガスレベル!$AI$4:$AI$671,1)-1,5,AR1249),3,FALSE),IF(OR(AJ1249=1,AJ1249=2),VLOOKUP(AH1249,INDEX((係数_乗用_ガソリン,係数_乗用_CNG,係数_乗用_軽油,係数_乗用_メタノール,係数_乗用_LPG),1,1,AR1249):INDEX((係数_乗用_ガソリン,係数_乗用_CNG,係数_乗用_軽油,係数_乗用_メタノール,係数_乗用_LPG),125,5,AR1249),3,FALSE))))))</f>
        <v/>
      </c>
      <c r="AP1249" s="375" t="str">
        <f t="shared" si="567"/>
        <v/>
      </c>
      <c r="AQ1249" s="444" t="str">
        <f t="shared" si="568"/>
        <v/>
      </c>
      <c r="AR1249" s="375" t="str">
        <f t="shared" si="571"/>
        <v/>
      </c>
      <c r="AS1249" s="377" t="str">
        <f t="shared" si="569"/>
        <v/>
      </c>
      <c r="AT1249" s="378" t="str">
        <f t="shared" si="570"/>
        <v/>
      </c>
      <c r="AX1249" s="625" t="b">
        <f t="shared" si="572"/>
        <v>0</v>
      </c>
      <c r="AY1249" s="7" t="str">
        <f t="shared" si="573"/>
        <v>FALSEFALSEFALSE</v>
      </c>
      <c r="AZ1249" s="626">
        <f t="shared" si="549"/>
        <v>0</v>
      </c>
      <c r="BA1249" s="627" t="str">
        <f t="shared" si="550"/>
        <v/>
      </c>
      <c r="BB1249" s="627">
        <f t="shared" si="551"/>
        <v>0</v>
      </c>
      <c r="BC1249" s="690" t="str">
        <f t="shared" si="552"/>
        <v/>
      </c>
    </row>
    <row r="1250" spans="1:55">
      <c r="A1250" s="381">
        <v>1194</v>
      </c>
      <c r="B1250" s="117"/>
      <c r="C1250" s="288"/>
      <c r="D1250" s="289"/>
      <c r="E1250" s="289"/>
      <c r="F1250" s="290"/>
      <c r="G1250" s="292"/>
      <c r="H1250" s="116"/>
      <c r="I1250" s="292"/>
      <c r="J1250" s="116"/>
      <c r="K1250" s="370" t="str">
        <f t="shared" si="543"/>
        <v/>
      </c>
      <c r="L1250" s="370">
        <f t="shared" si="544"/>
        <v>0</v>
      </c>
      <c r="M1250" s="370">
        <f t="shared" si="545"/>
        <v>0</v>
      </c>
      <c r="N1250" s="371" t="str">
        <f t="shared" si="553"/>
        <v/>
      </c>
      <c r="O1250" s="371" t="str">
        <f t="shared" si="554"/>
        <v/>
      </c>
      <c r="P1250" s="371" t="str">
        <f t="shared" si="555"/>
        <v/>
      </c>
      <c r="Q1250" s="371" t="str">
        <f t="shared" si="556"/>
        <v/>
      </c>
      <c r="R1250" s="371" t="str">
        <f t="shared" si="557"/>
        <v/>
      </c>
      <c r="S1250" s="371" t="str">
        <f t="shared" si="558"/>
        <v/>
      </c>
      <c r="T1250" s="443" t="str">
        <f t="shared" si="546"/>
        <v/>
      </c>
      <c r="U1250" s="539"/>
      <c r="V1250" s="117"/>
      <c r="W1250" s="118"/>
      <c r="X1250" s="119"/>
      <c r="Y1250" s="120"/>
      <c r="Z1250" s="122"/>
      <c r="AA1250" s="121"/>
      <c r="AB1250" s="443" t="str">
        <f t="shared" si="547"/>
        <v/>
      </c>
      <c r="AC1250" s="734" t="str">
        <f t="shared" si="548"/>
        <v/>
      </c>
      <c r="AD1250" s="372"/>
      <c r="AE1250" s="485"/>
      <c r="AF1250" s="373" t="str">
        <f t="shared" si="559"/>
        <v/>
      </c>
      <c r="AG1250" s="373" t="str">
        <f t="shared" si="560"/>
        <v/>
      </c>
      <c r="AH1250" s="374" t="str">
        <f t="shared" si="561"/>
        <v/>
      </c>
      <c r="AI1250" s="375" t="str">
        <f t="shared" si="562"/>
        <v/>
      </c>
      <c r="AJ1250" s="375" t="str">
        <f t="shared" si="563"/>
        <v/>
      </c>
      <c r="AK1250" s="375" t="str">
        <f t="shared" si="564"/>
        <v/>
      </c>
      <c r="AL1250" s="375" t="str">
        <f t="shared" si="565"/>
        <v/>
      </c>
      <c r="AM1250" s="375" t="str">
        <f t="shared" si="566"/>
        <v/>
      </c>
      <c r="AN1250" s="376" t="str">
        <f>IF(AF1250="","",IF(OR(AH1250="",AH1250="-"),"－",IF(OR(AM1250=8,AM1250=9),"",IF(OR(AJ1250=3,AJ1250=4,AJ1250=5,AJ1250=6),VLOOKUP(AH1250,INDEX((係数_バス貨物_ガソリン,係数_バス貨物_CNG,係数_バス貨物_軽油,係数_バス貨物_メタノール,係数_バス貨物_LPG),MATCH(AL1250,【参考】排出ガスレベル!$AI$4:$AI$671,1),1,AR1250):INDEX((係数_バス貨物_ガソリン,係数_バス貨物_CNG,係数_バス貨物_軽油,係数_バス貨物_メタノール,係数_バス貨物_LPG),MATCH(AL1250+1,【参考】排出ガスレベル!$AI$4:$AI$671,1)-1,5,AR1250),2,FALSE),IF(OR(AJ1250=1,AJ1250=2),VLOOKUP(AH1250,INDEX((係数_乗用_ガソリン,係数_乗用_CNG,係数_乗用_軽油,係数_乗用_メタノール,係数_乗用_LPG),1,1,AR1250):INDEX((係数_乗用_ガソリン,係数_乗用_CNG,係数_乗用_軽油,係数_乗用_メタノール,係数_乗用_LPG),125,5,AR1250),2,FALSE))))))</f>
        <v/>
      </c>
      <c r="AO1250" s="376" t="str">
        <f>IF(T1250="","",IF(OR(AH1250="",AH1250="-"),"－",IF(OR(AM1250=8,AM1250=9),"",IF(OR(AJ1250=3,AJ1250=4,AJ1250=5,AJ1250=6),VLOOKUP(AH1250,INDEX((係数_バス貨物_ガソリン,係数_バス貨物_CNG,係数_バス貨物_軽油,係数_バス貨物_メタノール,係数_バス貨物_LPG),MATCH(AL1250,【参考】排出ガスレベル!$AI$4:$AI$671,1),1,AR1250):INDEX((係数_バス貨物_ガソリン,係数_バス貨物_CNG,係数_バス貨物_軽油,係数_バス貨物_メタノール,係数_バス貨物_LPG),MATCH(AL1250+1,【参考】排出ガスレベル!$AI$4:$AI$671,1)-1,5,AR1250),3,FALSE),IF(OR(AJ1250=1,AJ1250=2),VLOOKUP(AH1250,INDEX((係数_乗用_ガソリン,係数_乗用_CNG,係数_乗用_軽油,係数_乗用_メタノール,係数_乗用_LPG),1,1,AR1250):INDEX((係数_乗用_ガソリン,係数_乗用_CNG,係数_乗用_軽油,係数_乗用_メタノール,係数_乗用_LPG),125,5,AR1250),3,FALSE))))))</f>
        <v/>
      </c>
      <c r="AP1250" s="375" t="str">
        <f t="shared" si="567"/>
        <v/>
      </c>
      <c r="AQ1250" s="444" t="str">
        <f t="shared" si="568"/>
        <v/>
      </c>
      <c r="AR1250" s="375" t="str">
        <f t="shared" si="571"/>
        <v/>
      </c>
      <c r="AS1250" s="377" t="str">
        <f t="shared" si="569"/>
        <v/>
      </c>
      <c r="AT1250" s="378" t="str">
        <f t="shared" si="570"/>
        <v/>
      </c>
      <c r="AX1250" s="625" t="b">
        <f t="shared" si="572"/>
        <v>0</v>
      </c>
      <c r="AY1250" s="7" t="str">
        <f t="shared" si="573"/>
        <v>FALSEFALSEFALSE</v>
      </c>
      <c r="AZ1250" s="626">
        <f t="shared" si="549"/>
        <v>0</v>
      </c>
      <c r="BA1250" s="627" t="str">
        <f t="shared" si="550"/>
        <v/>
      </c>
      <c r="BB1250" s="627">
        <f t="shared" si="551"/>
        <v>0</v>
      </c>
      <c r="BC1250" s="690" t="str">
        <f t="shared" si="552"/>
        <v/>
      </c>
    </row>
    <row r="1251" spans="1:55">
      <c r="A1251" s="381">
        <v>1195</v>
      </c>
      <c r="B1251" s="117"/>
      <c r="C1251" s="288"/>
      <c r="D1251" s="289"/>
      <c r="E1251" s="289"/>
      <c r="F1251" s="290"/>
      <c r="G1251" s="292"/>
      <c r="H1251" s="116"/>
      <c r="I1251" s="292"/>
      <c r="J1251" s="116"/>
      <c r="K1251" s="370" t="str">
        <f t="shared" si="543"/>
        <v/>
      </c>
      <c r="L1251" s="370">
        <f t="shared" si="544"/>
        <v>0</v>
      </c>
      <c r="M1251" s="370">
        <f t="shared" si="545"/>
        <v>0</v>
      </c>
      <c r="N1251" s="371" t="str">
        <f t="shared" si="553"/>
        <v/>
      </c>
      <c r="O1251" s="371" t="str">
        <f t="shared" si="554"/>
        <v/>
      </c>
      <c r="P1251" s="371" t="str">
        <f t="shared" si="555"/>
        <v/>
      </c>
      <c r="Q1251" s="371" t="str">
        <f t="shared" si="556"/>
        <v/>
      </c>
      <c r="R1251" s="371" t="str">
        <f t="shared" si="557"/>
        <v/>
      </c>
      <c r="S1251" s="371" t="str">
        <f t="shared" si="558"/>
        <v/>
      </c>
      <c r="T1251" s="443" t="str">
        <f t="shared" si="546"/>
        <v/>
      </c>
      <c r="U1251" s="539"/>
      <c r="V1251" s="117"/>
      <c r="W1251" s="118"/>
      <c r="X1251" s="119"/>
      <c r="Y1251" s="120"/>
      <c r="Z1251" s="122"/>
      <c r="AA1251" s="121"/>
      <c r="AB1251" s="443" t="str">
        <f t="shared" si="547"/>
        <v/>
      </c>
      <c r="AC1251" s="734" t="str">
        <f t="shared" si="548"/>
        <v/>
      </c>
      <c r="AD1251" s="372"/>
      <c r="AE1251" s="485"/>
      <c r="AF1251" s="373" t="str">
        <f t="shared" si="559"/>
        <v/>
      </c>
      <c r="AG1251" s="373" t="str">
        <f t="shared" si="560"/>
        <v/>
      </c>
      <c r="AH1251" s="374" t="str">
        <f t="shared" si="561"/>
        <v/>
      </c>
      <c r="AI1251" s="375" t="str">
        <f t="shared" si="562"/>
        <v/>
      </c>
      <c r="AJ1251" s="375" t="str">
        <f t="shared" si="563"/>
        <v/>
      </c>
      <c r="AK1251" s="375" t="str">
        <f t="shared" si="564"/>
        <v/>
      </c>
      <c r="AL1251" s="375" t="str">
        <f t="shared" si="565"/>
        <v/>
      </c>
      <c r="AM1251" s="375" t="str">
        <f t="shared" si="566"/>
        <v/>
      </c>
      <c r="AN1251" s="376" t="str">
        <f>IF(AF1251="","",IF(OR(AH1251="",AH1251="-"),"－",IF(OR(AM1251=8,AM1251=9),"",IF(OR(AJ1251=3,AJ1251=4,AJ1251=5,AJ1251=6),VLOOKUP(AH1251,INDEX((係数_バス貨物_ガソリン,係数_バス貨物_CNG,係数_バス貨物_軽油,係数_バス貨物_メタノール,係数_バス貨物_LPG),MATCH(AL1251,【参考】排出ガスレベル!$AI$4:$AI$671,1),1,AR1251):INDEX((係数_バス貨物_ガソリン,係数_バス貨物_CNG,係数_バス貨物_軽油,係数_バス貨物_メタノール,係数_バス貨物_LPG),MATCH(AL1251+1,【参考】排出ガスレベル!$AI$4:$AI$671,1)-1,5,AR1251),2,FALSE),IF(OR(AJ1251=1,AJ1251=2),VLOOKUP(AH1251,INDEX((係数_乗用_ガソリン,係数_乗用_CNG,係数_乗用_軽油,係数_乗用_メタノール,係数_乗用_LPG),1,1,AR1251):INDEX((係数_乗用_ガソリン,係数_乗用_CNG,係数_乗用_軽油,係数_乗用_メタノール,係数_乗用_LPG),125,5,AR1251),2,FALSE))))))</f>
        <v/>
      </c>
      <c r="AO1251" s="376" t="str">
        <f>IF(T1251="","",IF(OR(AH1251="",AH1251="-"),"－",IF(OR(AM1251=8,AM1251=9),"",IF(OR(AJ1251=3,AJ1251=4,AJ1251=5,AJ1251=6),VLOOKUP(AH1251,INDEX((係数_バス貨物_ガソリン,係数_バス貨物_CNG,係数_バス貨物_軽油,係数_バス貨物_メタノール,係数_バス貨物_LPG),MATCH(AL1251,【参考】排出ガスレベル!$AI$4:$AI$671,1),1,AR1251):INDEX((係数_バス貨物_ガソリン,係数_バス貨物_CNG,係数_バス貨物_軽油,係数_バス貨物_メタノール,係数_バス貨物_LPG),MATCH(AL1251+1,【参考】排出ガスレベル!$AI$4:$AI$671,1)-1,5,AR1251),3,FALSE),IF(OR(AJ1251=1,AJ1251=2),VLOOKUP(AH1251,INDEX((係数_乗用_ガソリン,係数_乗用_CNG,係数_乗用_軽油,係数_乗用_メタノール,係数_乗用_LPG),1,1,AR1251):INDEX((係数_乗用_ガソリン,係数_乗用_CNG,係数_乗用_軽油,係数_乗用_メタノール,係数_乗用_LPG),125,5,AR1251),3,FALSE))))))</f>
        <v/>
      </c>
      <c r="AP1251" s="375" t="str">
        <f t="shared" si="567"/>
        <v/>
      </c>
      <c r="AQ1251" s="444" t="str">
        <f t="shared" si="568"/>
        <v/>
      </c>
      <c r="AR1251" s="375" t="str">
        <f t="shared" si="571"/>
        <v/>
      </c>
      <c r="AS1251" s="377" t="str">
        <f t="shared" si="569"/>
        <v/>
      </c>
      <c r="AT1251" s="378" t="str">
        <f t="shared" si="570"/>
        <v/>
      </c>
      <c r="AX1251" s="625" t="b">
        <f t="shared" si="572"/>
        <v>0</v>
      </c>
      <c r="AY1251" s="7" t="str">
        <f t="shared" si="573"/>
        <v>FALSEFALSEFALSE</v>
      </c>
      <c r="AZ1251" s="626">
        <f t="shared" si="549"/>
        <v>0</v>
      </c>
      <c r="BA1251" s="627" t="str">
        <f t="shared" si="550"/>
        <v/>
      </c>
      <c r="BB1251" s="627">
        <f t="shared" si="551"/>
        <v>0</v>
      </c>
      <c r="BC1251" s="690" t="str">
        <f t="shared" si="552"/>
        <v/>
      </c>
    </row>
    <row r="1252" spans="1:55">
      <c r="A1252" s="381">
        <v>1196</v>
      </c>
      <c r="B1252" s="117"/>
      <c r="C1252" s="288"/>
      <c r="D1252" s="289"/>
      <c r="E1252" s="289"/>
      <c r="F1252" s="290"/>
      <c r="G1252" s="292"/>
      <c r="H1252" s="116"/>
      <c r="I1252" s="292"/>
      <c r="J1252" s="116"/>
      <c r="K1252" s="370" t="str">
        <f t="shared" si="543"/>
        <v/>
      </c>
      <c r="L1252" s="370">
        <f t="shared" si="544"/>
        <v>0</v>
      </c>
      <c r="M1252" s="370">
        <f t="shared" si="545"/>
        <v>0</v>
      </c>
      <c r="N1252" s="371" t="str">
        <f t="shared" si="553"/>
        <v/>
      </c>
      <c r="O1252" s="371" t="str">
        <f t="shared" si="554"/>
        <v/>
      </c>
      <c r="P1252" s="371" t="str">
        <f t="shared" si="555"/>
        <v/>
      </c>
      <c r="Q1252" s="371" t="str">
        <f t="shared" si="556"/>
        <v/>
      </c>
      <c r="R1252" s="371" t="str">
        <f t="shared" si="557"/>
        <v/>
      </c>
      <c r="S1252" s="371" t="str">
        <f t="shared" si="558"/>
        <v/>
      </c>
      <c r="T1252" s="443" t="str">
        <f t="shared" si="546"/>
        <v/>
      </c>
      <c r="U1252" s="539"/>
      <c r="V1252" s="117"/>
      <c r="W1252" s="118"/>
      <c r="X1252" s="119"/>
      <c r="Y1252" s="120"/>
      <c r="Z1252" s="122"/>
      <c r="AA1252" s="121"/>
      <c r="AB1252" s="443" t="str">
        <f t="shared" si="547"/>
        <v/>
      </c>
      <c r="AC1252" s="734" t="str">
        <f t="shared" si="548"/>
        <v/>
      </c>
      <c r="AD1252" s="372"/>
      <c r="AE1252" s="485"/>
      <c r="AF1252" s="373" t="str">
        <f t="shared" si="559"/>
        <v/>
      </c>
      <c r="AG1252" s="373" t="str">
        <f t="shared" si="560"/>
        <v/>
      </c>
      <c r="AH1252" s="374" t="str">
        <f t="shared" si="561"/>
        <v/>
      </c>
      <c r="AI1252" s="375" t="str">
        <f t="shared" si="562"/>
        <v/>
      </c>
      <c r="AJ1252" s="375" t="str">
        <f t="shared" si="563"/>
        <v/>
      </c>
      <c r="AK1252" s="375" t="str">
        <f t="shared" si="564"/>
        <v/>
      </c>
      <c r="AL1252" s="375" t="str">
        <f t="shared" si="565"/>
        <v/>
      </c>
      <c r="AM1252" s="375" t="str">
        <f t="shared" si="566"/>
        <v/>
      </c>
      <c r="AN1252" s="376" t="str">
        <f>IF(AF1252="","",IF(OR(AH1252="",AH1252="-"),"－",IF(OR(AM1252=8,AM1252=9),"",IF(OR(AJ1252=3,AJ1252=4,AJ1252=5,AJ1252=6),VLOOKUP(AH1252,INDEX((係数_バス貨物_ガソリン,係数_バス貨物_CNG,係数_バス貨物_軽油,係数_バス貨物_メタノール,係数_バス貨物_LPG),MATCH(AL1252,【参考】排出ガスレベル!$AI$4:$AI$671,1),1,AR1252):INDEX((係数_バス貨物_ガソリン,係数_バス貨物_CNG,係数_バス貨物_軽油,係数_バス貨物_メタノール,係数_バス貨物_LPG),MATCH(AL1252+1,【参考】排出ガスレベル!$AI$4:$AI$671,1)-1,5,AR1252),2,FALSE),IF(OR(AJ1252=1,AJ1252=2),VLOOKUP(AH1252,INDEX((係数_乗用_ガソリン,係数_乗用_CNG,係数_乗用_軽油,係数_乗用_メタノール,係数_乗用_LPG),1,1,AR1252):INDEX((係数_乗用_ガソリン,係数_乗用_CNG,係数_乗用_軽油,係数_乗用_メタノール,係数_乗用_LPG),125,5,AR1252),2,FALSE))))))</f>
        <v/>
      </c>
      <c r="AO1252" s="376" t="str">
        <f>IF(T1252="","",IF(OR(AH1252="",AH1252="-"),"－",IF(OR(AM1252=8,AM1252=9),"",IF(OR(AJ1252=3,AJ1252=4,AJ1252=5,AJ1252=6),VLOOKUP(AH1252,INDEX((係数_バス貨物_ガソリン,係数_バス貨物_CNG,係数_バス貨物_軽油,係数_バス貨物_メタノール,係数_バス貨物_LPG),MATCH(AL1252,【参考】排出ガスレベル!$AI$4:$AI$671,1),1,AR1252):INDEX((係数_バス貨物_ガソリン,係数_バス貨物_CNG,係数_バス貨物_軽油,係数_バス貨物_メタノール,係数_バス貨物_LPG),MATCH(AL1252+1,【参考】排出ガスレベル!$AI$4:$AI$671,1)-1,5,AR1252),3,FALSE),IF(OR(AJ1252=1,AJ1252=2),VLOOKUP(AH1252,INDEX((係数_乗用_ガソリン,係数_乗用_CNG,係数_乗用_軽油,係数_乗用_メタノール,係数_乗用_LPG),1,1,AR1252):INDEX((係数_乗用_ガソリン,係数_乗用_CNG,係数_乗用_軽油,係数_乗用_メタノール,係数_乗用_LPG),125,5,AR1252),3,FALSE))))))</f>
        <v/>
      </c>
      <c r="AP1252" s="375" t="str">
        <f t="shared" si="567"/>
        <v/>
      </c>
      <c r="AQ1252" s="444" t="str">
        <f t="shared" si="568"/>
        <v/>
      </c>
      <c r="AR1252" s="375" t="str">
        <f t="shared" si="571"/>
        <v/>
      </c>
      <c r="AS1252" s="377" t="str">
        <f t="shared" si="569"/>
        <v/>
      </c>
      <c r="AT1252" s="378" t="str">
        <f t="shared" si="570"/>
        <v/>
      </c>
      <c r="AX1252" s="625" t="b">
        <f t="shared" si="572"/>
        <v>0</v>
      </c>
      <c r="AY1252" s="7" t="str">
        <f t="shared" si="573"/>
        <v>FALSEFALSEFALSE</v>
      </c>
      <c r="AZ1252" s="626">
        <f t="shared" si="549"/>
        <v>0</v>
      </c>
      <c r="BA1252" s="627" t="str">
        <f t="shared" si="550"/>
        <v/>
      </c>
      <c r="BB1252" s="627">
        <f t="shared" si="551"/>
        <v>0</v>
      </c>
      <c r="BC1252" s="690" t="str">
        <f t="shared" si="552"/>
        <v/>
      </c>
    </row>
    <row r="1253" spans="1:55">
      <c r="A1253" s="381">
        <v>1197</v>
      </c>
      <c r="B1253" s="117"/>
      <c r="C1253" s="288"/>
      <c r="D1253" s="289"/>
      <c r="E1253" s="289"/>
      <c r="F1253" s="290"/>
      <c r="G1253" s="292"/>
      <c r="H1253" s="116"/>
      <c r="I1253" s="292"/>
      <c r="J1253" s="116"/>
      <c r="K1253" s="370" t="str">
        <f t="shared" si="543"/>
        <v/>
      </c>
      <c r="L1253" s="370">
        <f t="shared" si="544"/>
        <v>0</v>
      </c>
      <c r="M1253" s="370">
        <f t="shared" si="545"/>
        <v>0</v>
      </c>
      <c r="N1253" s="371" t="str">
        <f t="shared" si="553"/>
        <v/>
      </c>
      <c r="O1253" s="371" t="str">
        <f t="shared" si="554"/>
        <v/>
      </c>
      <c r="P1253" s="371" t="str">
        <f t="shared" si="555"/>
        <v/>
      </c>
      <c r="Q1253" s="371" t="str">
        <f t="shared" si="556"/>
        <v/>
      </c>
      <c r="R1253" s="371" t="str">
        <f t="shared" si="557"/>
        <v/>
      </c>
      <c r="S1253" s="371" t="str">
        <f t="shared" si="558"/>
        <v/>
      </c>
      <c r="T1253" s="443" t="str">
        <f t="shared" si="546"/>
        <v/>
      </c>
      <c r="U1253" s="539"/>
      <c r="V1253" s="117"/>
      <c r="W1253" s="118"/>
      <c r="X1253" s="119"/>
      <c r="Y1253" s="120"/>
      <c r="Z1253" s="122"/>
      <c r="AA1253" s="121"/>
      <c r="AB1253" s="443" t="str">
        <f t="shared" si="547"/>
        <v/>
      </c>
      <c r="AC1253" s="734" t="str">
        <f t="shared" si="548"/>
        <v/>
      </c>
      <c r="AD1253" s="372"/>
      <c r="AE1253" s="485"/>
      <c r="AF1253" s="373" t="str">
        <f t="shared" si="559"/>
        <v/>
      </c>
      <c r="AG1253" s="373" t="str">
        <f t="shared" si="560"/>
        <v/>
      </c>
      <c r="AH1253" s="374" t="str">
        <f t="shared" si="561"/>
        <v/>
      </c>
      <c r="AI1253" s="375" t="str">
        <f t="shared" si="562"/>
        <v/>
      </c>
      <c r="AJ1253" s="375" t="str">
        <f t="shared" si="563"/>
        <v/>
      </c>
      <c r="AK1253" s="375" t="str">
        <f t="shared" si="564"/>
        <v/>
      </c>
      <c r="AL1253" s="375" t="str">
        <f t="shared" si="565"/>
        <v/>
      </c>
      <c r="AM1253" s="375" t="str">
        <f t="shared" si="566"/>
        <v/>
      </c>
      <c r="AN1253" s="376" t="str">
        <f>IF(AF1253="","",IF(OR(AH1253="",AH1253="-"),"－",IF(OR(AM1253=8,AM1253=9),"",IF(OR(AJ1253=3,AJ1253=4,AJ1253=5,AJ1253=6),VLOOKUP(AH1253,INDEX((係数_バス貨物_ガソリン,係数_バス貨物_CNG,係数_バス貨物_軽油,係数_バス貨物_メタノール,係数_バス貨物_LPG),MATCH(AL1253,【参考】排出ガスレベル!$AI$4:$AI$671,1),1,AR1253):INDEX((係数_バス貨物_ガソリン,係数_バス貨物_CNG,係数_バス貨物_軽油,係数_バス貨物_メタノール,係数_バス貨物_LPG),MATCH(AL1253+1,【参考】排出ガスレベル!$AI$4:$AI$671,1)-1,5,AR1253),2,FALSE),IF(OR(AJ1253=1,AJ1253=2),VLOOKUP(AH1253,INDEX((係数_乗用_ガソリン,係数_乗用_CNG,係数_乗用_軽油,係数_乗用_メタノール,係数_乗用_LPG),1,1,AR1253):INDEX((係数_乗用_ガソリン,係数_乗用_CNG,係数_乗用_軽油,係数_乗用_メタノール,係数_乗用_LPG),125,5,AR1253),2,FALSE))))))</f>
        <v/>
      </c>
      <c r="AO1253" s="376" t="str">
        <f>IF(T1253="","",IF(OR(AH1253="",AH1253="-"),"－",IF(OR(AM1253=8,AM1253=9),"",IF(OR(AJ1253=3,AJ1253=4,AJ1253=5,AJ1253=6),VLOOKUP(AH1253,INDEX((係数_バス貨物_ガソリン,係数_バス貨物_CNG,係数_バス貨物_軽油,係数_バス貨物_メタノール,係数_バス貨物_LPG),MATCH(AL1253,【参考】排出ガスレベル!$AI$4:$AI$671,1),1,AR1253):INDEX((係数_バス貨物_ガソリン,係数_バス貨物_CNG,係数_バス貨物_軽油,係数_バス貨物_メタノール,係数_バス貨物_LPG),MATCH(AL1253+1,【参考】排出ガスレベル!$AI$4:$AI$671,1)-1,5,AR1253),3,FALSE),IF(OR(AJ1253=1,AJ1253=2),VLOOKUP(AH1253,INDEX((係数_乗用_ガソリン,係数_乗用_CNG,係数_乗用_軽油,係数_乗用_メタノール,係数_乗用_LPG),1,1,AR1253):INDEX((係数_乗用_ガソリン,係数_乗用_CNG,係数_乗用_軽油,係数_乗用_メタノール,係数_乗用_LPG),125,5,AR1253),3,FALSE))))))</f>
        <v/>
      </c>
      <c r="AP1253" s="375" t="str">
        <f t="shared" si="567"/>
        <v/>
      </c>
      <c r="AQ1253" s="444" t="str">
        <f t="shared" si="568"/>
        <v/>
      </c>
      <c r="AR1253" s="375" t="str">
        <f t="shared" si="571"/>
        <v/>
      </c>
      <c r="AS1253" s="377" t="str">
        <f t="shared" si="569"/>
        <v/>
      </c>
      <c r="AT1253" s="378" t="str">
        <f t="shared" si="570"/>
        <v/>
      </c>
      <c r="AX1253" s="625" t="b">
        <f t="shared" si="572"/>
        <v>0</v>
      </c>
      <c r="AY1253" s="7" t="str">
        <f t="shared" si="573"/>
        <v>FALSEFALSEFALSE</v>
      </c>
      <c r="AZ1253" s="626">
        <f t="shared" si="549"/>
        <v>0</v>
      </c>
      <c r="BA1253" s="627" t="str">
        <f t="shared" si="550"/>
        <v/>
      </c>
      <c r="BB1253" s="627">
        <f t="shared" si="551"/>
        <v>0</v>
      </c>
      <c r="BC1253" s="690" t="str">
        <f t="shared" si="552"/>
        <v/>
      </c>
    </row>
    <row r="1254" spans="1:55">
      <c r="A1254" s="381">
        <v>1198</v>
      </c>
      <c r="B1254" s="117"/>
      <c r="C1254" s="288"/>
      <c r="D1254" s="289"/>
      <c r="E1254" s="289"/>
      <c r="F1254" s="290"/>
      <c r="G1254" s="292"/>
      <c r="H1254" s="116"/>
      <c r="I1254" s="292"/>
      <c r="J1254" s="116"/>
      <c r="K1254" s="370" t="str">
        <f t="shared" si="543"/>
        <v/>
      </c>
      <c r="L1254" s="370">
        <f t="shared" si="544"/>
        <v>0</v>
      </c>
      <c r="M1254" s="370">
        <f t="shared" si="545"/>
        <v>0</v>
      </c>
      <c r="N1254" s="371" t="str">
        <f t="shared" si="553"/>
        <v/>
      </c>
      <c r="O1254" s="371" t="str">
        <f t="shared" si="554"/>
        <v/>
      </c>
      <c r="P1254" s="371" t="str">
        <f t="shared" si="555"/>
        <v/>
      </c>
      <c r="Q1254" s="371" t="str">
        <f t="shared" si="556"/>
        <v/>
      </c>
      <c r="R1254" s="371" t="str">
        <f t="shared" si="557"/>
        <v/>
      </c>
      <c r="S1254" s="371" t="str">
        <f t="shared" si="558"/>
        <v/>
      </c>
      <c r="T1254" s="443" t="str">
        <f t="shared" si="546"/>
        <v/>
      </c>
      <c r="U1254" s="539"/>
      <c r="V1254" s="117"/>
      <c r="W1254" s="118"/>
      <c r="X1254" s="119"/>
      <c r="Y1254" s="120"/>
      <c r="Z1254" s="122"/>
      <c r="AA1254" s="121"/>
      <c r="AB1254" s="443" t="str">
        <f t="shared" si="547"/>
        <v/>
      </c>
      <c r="AC1254" s="734" t="str">
        <f t="shared" si="548"/>
        <v/>
      </c>
      <c r="AD1254" s="372"/>
      <c r="AE1254" s="485"/>
      <c r="AF1254" s="373" t="str">
        <f t="shared" si="559"/>
        <v/>
      </c>
      <c r="AG1254" s="373" t="str">
        <f t="shared" si="560"/>
        <v/>
      </c>
      <c r="AH1254" s="374" t="str">
        <f t="shared" si="561"/>
        <v/>
      </c>
      <c r="AI1254" s="375" t="str">
        <f t="shared" si="562"/>
        <v/>
      </c>
      <c r="AJ1254" s="375" t="str">
        <f t="shared" si="563"/>
        <v/>
      </c>
      <c r="AK1254" s="375" t="str">
        <f t="shared" si="564"/>
        <v/>
      </c>
      <c r="AL1254" s="375" t="str">
        <f t="shared" si="565"/>
        <v/>
      </c>
      <c r="AM1254" s="375" t="str">
        <f t="shared" si="566"/>
        <v/>
      </c>
      <c r="AN1254" s="376" t="str">
        <f>IF(AF1254="","",IF(OR(AH1254="",AH1254="-"),"－",IF(OR(AM1254=8,AM1254=9),"",IF(OR(AJ1254=3,AJ1254=4,AJ1254=5,AJ1254=6),VLOOKUP(AH1254,INDEX((係数_バス貨物_ガソリン,係数_バス貨物_CNG,係数_バス貨物_軽油,係数_バス貨物_メタノール,係数_バス貨物_LPG),MATCH(AL1254,【参考】排出ガスレベル!$AI$4:$AI$671,1),1,AR1254):INDEX((係数_バス貨物_ガソリン,係数_バス貨物_CNG,係数_バス貨物_軽油,係数_バス貨物_メタノール,係数_バス貨物_LPG),MATCH(AL1254+1,【参考】排出ガスレベル!$AI$4:$AI$671,1)-1,5,AR1254),2,FALSE),IF(OR(AJ1254=1,AJ1254=2),VLOOKUP(AH1254,INDEX((係数_乗用_ガソリン,係数_乗用_CNG,係数_乗用_軽油,係数_乗用_メタノール,係数_乗用_LPG),1,1,AR1254):INDEX((係数_乗用_ガソリン,係数_乗用_CNG,係数_乗用_軽油,係数_乗用_メタノール,係数_乗用_LPG),125,5,AR1254),2,FALSE))))))</f>
        <v/>
      </c>
      <c r="AO1254" s="376" t="str">
        <f>IF(T1254="","",IF(OR(AH1254="",AH1254="-"),"－",IF(OR(AM1254=8,AM1254=9),"",IF(OR(AJ1254=3,AJ1254=4,AJ1254=5,AJ1254=6),VLOOKUP(AH1254,INDEX((係数_バス貨物_ガソリン,係数_バス貨物_CNG,係数_バス貨物_軽油,係数_バス貨物_メタノール,係数_バス貨物_LPG),MATCH(AL1254,【参考】排出ガスレベル!$AI$4:$AI$671,1),1,AR1254):INDEX((係数_バス貨物_ガソリン,係数_バス貨物_CNG,係数_バス貨物_軽油,係数_バス貨物_メタノール,係数_バス貨物_LPG),MATCH(AL1254+1,【参考】排出ガスレベル!$AI$4:$AI$671,1)-1,5,AR1254),3,FALSE),IF(OR(AJ1254=1,AJ1254=2),VLOOKUP(AH1254,INDEX((係数_乗用_ガソリン,係数_乗用_CNG,係数_乗用_軽油,係数_乗用_メタノール,係数_乗用_LPG),1,1,AR1254):INDEX((係数_乗用_ガソリン,係数_乗用_CNG,係数_乗用_軽油,係数_乗用_メタノール,係数_乗用_LPG),125,5,AR1254),3,FALSE))))))</f>
        <v/>
      </c>
      <c r="AP1254" s="375" t="str">
        <f t="shared" si="567"/>
        <v/>
      </c>
      <c r="AQ1254" s="444" t="str">
        <f t="shared" si="568"/>
        <v/>
      </c>
      <c r="AR1254" s="375" t="str">
        <f t="shared" si="571"/>
        <v/>
      </c>
      <c r="AS1254" s="377" t="str">
        <f t="shared" si="569"/>
        <v/>
      </c>
      <c r="AT1254" s="378" t="str">
        <f t="shared" si="570"/>
        <v/>
      </c>
      <c r="AX1254" s="625" t="b">
        <f t="shared" si="572"/>
        <v>0</v>
      </c>
      <c r="AY1254" s="7" t="str">
        <f t="shared" si="573"/>
        <v>FALSEFALSEFALSE</v>
      </c>
      <c r="AZ1254" s="626">
        <f t="shared" si="549"/>
        <v>0</v>
      </c>
      <c r="BA1254" s="627" t="str">
        <f t="shared" si="550"/>
        <v/>
      </c>
      <c r="BB1254" s="627">
        <f t="shared" si="551"/>
        <v>0</v>
      </c>
      <c r="BC1254" s="690" t="str">
        <f t="shared" si="552"/>
        <v/>
      </c>
    </row>
    <row r="1255" spans="1:55">
      <c r="A1255" s="381">
        <v>1199</v>
      </c>
      <c r="B1255" s="117"/>
      <c r="C1255" s="288"/>
      <c r="D1255" s="289"/>
      <c r="E1255" s="289"/>
      <c r="F1255" s="290"/>
      <c r="G1255" s="292"/>
      <c r="H1255" s="116"/>
      <c r="I1255" s="292"/>
      <c r="J1255" s="116"/>
      <c r="K1255" s="370" t="str">
        <f t="shared" si="543"/>
        <v/>
      </c>
      <c r="L1255" s="370">
        <f t="shared" si="544"/>
        <v>0</v>
      </c>
      <c r="M1255" s="370">
        <f t="shared" si="545"/>
        <v>0</v>
      </c>
      <c r="N1255" s="371" t="str">
        <f t="shared" si="553"/>
        <v/>
      </c>
      <c r="O1255" s="371" t="str">
        <f t="shared" si="554"/>
        <v/>
      </c>
      <c r="P1255" s="371" t="str">
        <f t="shared" si="555"/>
        <v/>
      </c>
      <c r="Q1255" s="371" t="str">
        <f t="shared" si="556"/>
        <v/>
      </c>
      <c r="R1255" s="371" t="str">
        <f t="shared" si="557"/>
        <v/>
      </c>
      <c r="S1255" s="371" t="str">
        <f t="shared" si="558"/>
        <v/>
      </c>
      <c r="T1255" s="443" t="str">
        <f t="shared" si="546"/>
        <v/>
      </c>
      <c r="U1255" s="539"/>
      <c r="V1255" s="117"/>
      <c r="W1255" s="118"/>
      <c r="X1255" s="119"/>
      <c r="Y1255" s="120"/>
      <c r="Z1255" s="122"/>
      <c r="AA1255" s="121"/>
      <c r="AB1255" s="443" t="str">
        <f t="shared" si="547"/>
        <v/>
      </c>
      <c r="AC1255" s="734" t="str">
        <f t="shared" si="548"/>
        <v/>
      </c>
      <c r="AD1255" s="372"/>
      <c r="AE1255" s="485"/>
      <c r="AF1255" s="373" t="str">
        <f t="shared" si="559"/>
        <v/>
      </c>
      <c r="AG1255" s="373" t="str">
        <f t="shared" si="560"/>
        <v/>
      </c>
      <c r="AH1255" s="374" t="str">
        <f t="shared" si="561"/>
        <v/>
      </c>
      <c r="AI1255" s="375" t="str">
        <f t="shared" si="562"/>
        <v/>
      </c>
      <c r="AJ1255" s="375" t="str">
        <f t="shared" si="563"/>
        <v/>
      </c>
      <c r="AK1255" s="375" t="str">
        <f t="shared" si="564"/>
        <v/>
      </c>
      <c r="AL1255" s="375" t="str">
        <f t="shared" si="565"/>
        <v/>
      </c>
      <c r="AM1255" s="375" t="str">
        <f t="shared" si="566"/>
        <v/>
      </c>
      <c r="AN1255" s="376" t="str">
        <f>IF(AF1255="","",IF(OR(AH1255="",AH1255="-"),"－",IF(OR(AM1255=8,AM1255=9),"",IF(OR(AJ1255=3,AJ1255=4,AJ1255=5,AJ1255=6),VLOOKUP(AH1255,INDEX((係数_バス貨物_ガソリン,係数_バス貨物_CNG,係数_バス貨物_軽油,係数_バス貨物_メタノール,係数_バス貨物_LPG),MATCH(AL1255,【参考】排出ガスレベル!$AI$4:$AI$671,1),1,AR1255):INDEX((係数_バス貨物_ガソリン,係数_バス貨物_CNG,係数_バス貨物_軽油,係数_バス貨物_メタノール,係数_バス貨物_LPG),MATCH(AL1255+1,【参考】排出ガスレベル!$AI$4:$AI$671,1)-1,5,AR1255),2,FALSE),IF(OR(AJ1255=1,AJ1255=2),VLOOKUP(AH1255,INDEX((係数_乗用_ガソリン,係数_乗用_CNG,係数_乗用_軽油,係数_乗用_メタノール,係数_乗用_LPG),1,1,AR1255):INDEX((係数_乗用_ガソリン,係数_乗用_CNG,係数_乗用_軽油,係数_乗用_メタノール,係数_乗用_LPG),125,5,AR1255),2,FALSE))))))</f>
        <v/>
      </c>
      <c r="AO1255" s="376" t="str">
        <f>IF(T1255="","",IF(OR(AH1255="",AH1255="-"),"－",IF(OR(AM1255=8,AM1255=9),"",IF(OR(AJ1255=3,AJ1255=4,AJ1255=5,AJ1255=6),VLOOKUP(AH1255,INDEX((係数_バス貨物_ガソリン,係数_バス貨物_CNG,係数_バス貨物_軽油,係数_バス貨物_メタノール,係数_バス貨物_LPG),MATCH(AL1255,【参考】排出ガスレベル!$AI$4:$AI$671,1),1,AR1255):INDEX((係数_バス貨物_ガソリン,係数_バス貨物_CNG,係数_バス貨物_軽油,係数_バス貨物_メタノール,係数_バス貨物_LPG),MATCH(AL1255+1,【参考】排出ガスレベル!$AI$4:$AI$671,1)-1,5,AR1255),3,FALSE),IF(OR(AJ1255=1,AJ1255=2),VLOOKUP(AH1255,INDEX((係数_乗用_ガソリン,係数_乗用_CNG,係数_乗用_軽油,係数_乗用_メタノール,係数_乗用_LPG),1,1,AR1255):INDEX((係数_乗用_ガソリン,係数_乗用_CNG,係数_乗用_軽油,係数_乗用_メタノール,係数_乗用_LPG),125,5,AR1255),3,FALSE))))))</f>
        <v/>
      </c>
      <c r="AP1255" s="375" t="str">
        <f t="shared" si="567"/>
        <v/>
      </c>
      <c r="AQ1255" s="444" t="str">
        <f t="shared" si="568"/>
        <v/>
      </c>
      <c r="AR1255" s="375" t="str">
        <f t="shared" si="571"/>
        <v/>
      </c>
      <c r="AS1255" s="377" t="str">
        <f t="shared" si="569"/>
        <v/>
      </c>
      <c r="AT1255" s="378" t="str">
        <f t="shared" si="570"/>
        <v/>
      </c>
      <c r="AX1255" s="625" t="b">
        <f t="shared" si="572"/>
        <v>0</v>
      </c>
      <c r="AY1255" s="7" t="str">
        <f t="shared" si="573"/>
        <v>FALSEFALSEFALSE</v>
      </c>
      <c r="AZ1255" s="626">
        <f t="shared" si="549"/>
        <v>0</v>
      </c>
      <c r="BA1255" s="627" t="str">
        <f t="shared" si="550"/>
        <v/>
      </c>
      <c r="BB1255" s="627">
        <f t="shared" si="551"/>
        <v>0</v>
      </c>
      <c r="BC1255" s="690" t="str">
        <f t="shared" si="552"/>
        <v/>
      </c>
    </row>
    <row r="1256" spans="1:55">
      <c r="A1256" s="381">
        <v>1200</v>
      </c>
      <c r="B1256" s="117"/>
      <c r="C1256" s="288"/>
      <c r="D1256" s="289"/>
      <c r="E1256" s="289"/>
      <c r="F1256" s="290"/>
      <c r="G1256" s="292"/>
      <c r="H1256" s="116"/>
      <c r="I1256" s="292"/>
      <c r="J1256" s="116"/>
      <c r="K1256" s="370" t="str">
        <f t="shared" si="543"/>
        <v/>
      </c>
      <c r="L1256" s="370">
        <f t="shared" si="544"/>
        <v>0</v>
      </c>
      <c r="M1256" s="370">
        <f t="shared" si="545"/>
        <v>0</v>
      </c>
      <c r="N1256" s="371" t="str">
        <f t="shared" si="553"/>
        <v/>
      </c>
      <c r="O1256" s="371" t="str">
        <f t="shared" si="554"/>
        <v/>
      </c>
      <c r="P1256" s="371" t="str">
        <f t="shared" si="555"/>
        <v/>
      </c>
      <c r="Q1256" s="371" t="str">
        <f t="shared" si="556"/>
        <v/>
      </c>
      <c r="R1256" s="371" t="str">
        <f t="shared" si="557"/>
        <v/>
      </c>
      <c r="S1256" s="371" t="str">
        <f t="shared" si="558"/>
        <v/>
      </c>
      <c r="T1256" s="443" t="str">
        <f t="shared" si="546"/>
        <v/>
      </c>
      <c r="U1256" s="539"/>
      <c r="V1256" s="117"/>
      <c r="W1256" s="118"/>
      <c r="X1256" s="119"/>
      <c r="Y1256" s="120"/>
      <c r="Z1256" s="122"/>
      <c r="AA1256" s="121"/>
      <c r="AB1256" s="443" t="str">
        <f t="shared" si="547"/>
        <v/>
      </c>
      <c r="AC1256" s="734" t="str">
        <f t="shared" si="548"/>
        <v/>
      </c>
      <c r="AD1256" s="372"/>
      <c r="AE1256" s="485"/>
      <c r="AF1256" s="373" t="str">
        <f t="shared" si="559"/>
        <v/>
      </c>
      <c r="AG1256" s="373" t="str">
        <f t="shared" si="560"/>
        <v/>
      </c>
      <c r="AH1256" s="374" t="str">
        <f t="shared" si="561"/>
        <v/>
      </c>
      <c r="AI1256" s="375" t="str">
        <f t="shared" si="562"/>
        <v/>
      </c>
      <c r="AJ1256" s="375" t="str">
        <f t="shared" si="563"/>
        <v/>
      </c>
      <c r="AK1256" s="375" t="str">
        <f t="shared" si="564"/>
        <v/>
      </c>
      <c r="AL1256" s="375" t="str">
        <f t="shared" si="565"/>
        <v/>
      </c>
      <c r="AM1256" s="375" t="str">
        <f t="shared" si="566"/>
        <v/>
      </c>
      <c r="AN1256" s="376" t="str">
        <f>IF(AF1256="","",IF(OR(AH1256="",AH1256="-"),"－",IF(OR(AM1256=8,AM1256=9),"",IF(OR(AJ1256=3,AJ1256=4,AJ1256=5,AJ1256=6),VLOOKUP(AH1256,INDEX((係数_バス貨物_ガソリン,係数_バス貨物_CNG,係数_バス貨物_軽油,係数_バス貨物_メタノール,係数_バス貨物_LPG),MATCH(AL1256,【参考】排出ガスレベル!$AI$4:$AI$671,1),1,AR1256):INDEX((係数_バス貨物_ガソリン,係数_バス貨物_CNG,係数_バス貨物_軽油,係数_バス貨物_メタノール,係数_バス貨物_LPG),MATCH(AL1256+1,【参考】排出ガスレベル!$AI$4:$AI$671,1)-1,5,AR1256),2,FALSE),IF(OR(AJ1256=1,AJ1256=2),VLOOKUP(AH1256,INDEX((係数_乗用_ガソリン,係数_乗用_CNG,係数_乗用_軽油,係数_乗用_メタノール,係数_乗用_LPG),1,1,AR1256):INDEX((係数_乗用_ガソリン,係数_乗用_CNG,係数_乗用_軽油,係数_乗用_メタノール,係数_乗用_LPG),125,5,AR1256),2,FALSE))))))</f>
        <v/>
      </c>
      <c r="AO1256" s="376" t="str">
        <f>IF(T1256="","",IF(OR(AH1256="",AH1256="-"),"－",IF(OR(AM1256=8,AM1256=9),"",IF(OR(AJ1256=3,AJ1256=4,AJ1256=5,AJ1256=6),VLOOKUP(AH1256,INDEX((係数_バス貨物_ガソリン,係数_バス貨物_CNG,係数_バス貨物_軽油,係数_バス貨物_メタノール,係数_バス貨物_LPG),MATCH(AL1256,【参考】排出ガスレベル!$AI$4:$AI$671,1),1,AR1256):INDEX((係数_バス貨物_ガソリン,係数_バス貨物_CNG,係数_バス貨物_軽油,係数_バス貨物_メタノール,係数_バス貨物_LPG),MATCH(AL1256+1,【参考】排出ガスレベル!$AI$4:$AI$671,1)-1,5,AR1256),3,FALSE),IF(OR(AJ1256=1,AJ1256=2),VLOOKUP(AH1256,INDEX((係数_乗用_ガソリン,係数_乗用_CNG,係数_乗用_軽油,係数_乗用_メタノール,係数_乗用_LPG),1,1,AR1256):INDEX((係数_乗用_ガソリン,係数_乗用_CNG,係数_乗用_軽油,係数_乗用_メタノール,係数_乗用_LPG),125,5,AR1256),3,FALSE))))))</f>
        <v/>
      </c>
      <c r="AP1256" s="375" t="str">
        <f t="shared" si="567"/>
        <v/>
      </c>
      <c r="AQ1256" s="444" t="str">
        <f t="shared" si="568"/>
        <v/>
      </c>
      <c r="AR1256" s="375" t="str">
        <f t="shared" si="571"/>
        <v/>
      </c>
      <c r="AS1256" s="377" t="str">
        <f t="shared" si="569"/>
        <v/>
      </c>
      <c r="AT1256" s="378" t="str">
        <f t="shared" si="570"/>
        <v/>
      </c>
      <c r="AX1256" s="625" t="b">
        <f t="shared" si="572"/>
        <v>0</v>
      </c>
      <c r="AY1256" s="7" t="str">
        <f t="shared" si="573"/>
        <v>FALSEFALSEFALSE</v>
      </c>
      <c r="AZ1256" s="626">
        <f t="shared" si="549"/>
        <v>0</v>
      </c>
      <c r="BA1256" s="627" t="str">
        <f t="shared" si="550"/>
        <v/>
      </c>
      <c r="BB1256" s="627">
        <f t="shared" si="551"/>
        <v>0</v>
      </c>
      <c r="BC1256" s="690" t="str">
        <f t="shared" si="552"/>
        <v/>
      </c>
    </row>
    <row r="1257" spans="1:55">
      <c r="A1257" s="381">
        <v>1201</v>
      </c>
      <c r="B1257" s="117"/>
      <c r="C1257" s="288"/>
      <c r="D1257" s="289"/>
      <c r="E1257" s="289"/>
      <c r="F1257" s="290"/>
      <c r="G1257" s="292"/>
      <c r="H1257" s="116"/>
      <c r="I1257" s="292"/>
      <c r="J1257" s="116"/>
      <c r="K1257" s="370" t="str">
        <f t="shared" si="543"/>
        <v/>
      </c>
      <c r="L1257" s="370">
        <f t="shared" si="544"/>
        <v>0</v>
      </c>
      <c r="M1257" s="370">
        <f t="shared" si="545"/>
        <v>0</v>
      </c>
      <c r="N1257" s="371" t="str">
        <f t="shared" si="553"/>
        <v/>
      </c>
      <c r="O1257" s="371" t="str">
        <f t="shared" si="554"/>
        <v/>
      </c>
      <c r="P1257" s="371" t="str">
        <f t="shared" si="555"/>
        <v/>
      </c>
      <c r="Q1257" s="371" t="str">
        <f t="shared" si="556"/>
        <v/>
      </c>
      <c r="R1257" s="371" t="str">
        <f t="shared" si="557"/>
        <v/>
      </c>
      <c r="S1257" s="371" t="str">
        <f t="shared" si="558"/>
        <v/>
      </c>
      <c r="T1257" s="443" t="str">
        <f t="shared" si="546"/>
        <v/>
      </c>
      <c r="U1257" s="539"/>
      <c r="V1257" s="117"/>
      <c r="W1257" s="118"/>
      <c r="X1257" s="119"/>
      <c r="Y1257" s="120"/>
      <c r="Z1257" s="122"/>
      <c r="AA1257" s="121"/>
      <c r="AB1257" s="443" t="str">
        <f t="shared" si="547"/>
        <v/>
      </c>
      <c r="AC1257" s="734" t="str">
        <f t="shared" si="548"/>
        <v/>
      </c>
      <c r="AD1257" s="372"/>
      <c r="AE1257" s="485"/>
      <c r="AF1257" s="373" t="str">
        <f t="shared" si="559"/>
        <v/>
      </c>
      <c r="AG1257" s="373" t="str">
        <f t="shared" si="560"/>
        <v/>
      </c>
      <c r="AH1257" s="374" t="str">
        <f t="shared" si="561"/>
        <v/>
      </c>
      <c r="AI1257" s="375" t="str">
        <f t="shared" si="562"/>
        <v/>
      </c>
      <c r="AJ1257" s="375" t="str">
        <f t="shared" si="563"/>
        <v/>
      </c>
      <c r="AK1257" s="375" t="str">
        <f t="shared" si="564"/>
        <v/>
      </c>
      <c r="AL1257" s="375" t="str">
        <f t="shared" si="565"/>
        <v/>
      </c>
      <c r="AM1257" s="375" t="str">
        <f t="shared" si="566"/>
        <v/>
      </c>
      <c r="AN1257" s="376" t="str">
        <f>IF(AF1257="","",IF(OR(AH1257="",AH1257="-"),"－",IF(OR(AM1257=8,AM1257=9),"",IF(OR(AJ1257=3,AJ1257=4,AJ1257=5,AJ1257=6),VLOOKUP(AH1257,INDEX((係数_バス貨物_ガソリン,係数_バス貨物_CNG,係数_バス貨物_軽油,係数_バス貨物_メタノール,係数_バス貨物_LPG),MATCH(AL1257,【参考】排出ガスレベル!$AI$4:$AI$671,1),1,AR1257):INDEX((係数_バス貨物_ガソリン,係数_バス貨物_CNG,係数_バス貨物_軽油,係数_バス貨物_メタノール,係数_バス貨物_LPG),MATCH(AL1257+1,【参考】排出ガスレベル!$AI$4:$AI$671,1)-1,5,AR1257),2,FALSE),IF(OR(AJ1257=1,AJ1257=2),VLOOKUP(AH1257,INDEX((係数_乗用_ガソリン,係数_乗用_CNG,係数_乗用_軽油,係数_乗用_メタノール,係数_乗用_LPG),1,1,AR1257):INDEX((係数_乗用_ガソリン,係数_乗用_CNG,係数_乗用_軽油,係数_乗用_メタノール,係数_乗用_LPG),125,5,AR1257),2,FALSE))))))</f>
        <v/>
      </c>
      <c r="AO1257" s="376" t="str">
        <f>IF(T1257="","",IF(OR(AH1257="",AH1257="-"),"－",IF(OR(AM1257=8,AM1257=9),"",IF(OR(AJ1257=3,AJ1257=4,AJ1257=5,AJ1257=6),VLOOKUP(AH1257,INDEX((係数_バス貨物_ガソリン,係数_バス貨物_CNG,係数_バス貨物_軽油,係数_バス貨物_メタノール,係数_バス貨物_LPG),MATCH(AL1257,【参考】排出ガスレベル!$AI$4:$AI$671,1),1,AR1257):INDEX((係数_バス貨物_ガソリン,係数_バス貨物_CNG,係数_バス貨物_軽油,係数_バス貨物_メタノール,係数_バス貨物_LPG),MATCH(AL1257+1,【参考】排出ガスレベル!$AI$4:$AI$671,1)-1,5,AR1257),3,FALSE),IF(OR(AJ1257=1,AJ1257=2),VLOOKUP(AH1257,INDEX((係数_乗用_ガソリン,係数_乗用_CNG,係数_乗用_軽油,係数_乗用_メタノール,係数_乗用_LPG),1,1,AR1257):INDEX((係数_乗用_ガソリン,係数_乗用_CNG,係数_乗用_軽油,係数_乗用_メタノール,係数_乗用_LPG),125,5,AR1257),3,FALSE))))))</f>
        <v/>
      </c>
      <c r="AP1257" s="375" t="str">
        <f t="shared" si="567"/>
        <v/>
      </c>
      <c r="AQ1257" s="444" t="str">
        <f t="shared" si="568"/>
        <v/>
      </c>
      <c r="AR1257" s="375" t="str">
        <f t="shared" si="571"/>
        <v/>
      </c>
      <c r="AS1257" s="377" t="str">
        <f t="shared" si="569"/>
        <v/>
      </c>
      <c r="AT1257" s="378" t="str">
        <f t="shared" si="570"/>
        <v/>
      </c>
      <c r="AX1257" s="625" t="b">
        <f t="shared" si="572"/>
        <v>0</v>
      </c>
      <c r="AY1257" s="7" t="str">
        <f t="shared" si="573"/>
        <v>FALSEFALSEFALSE</v>
      </c>
      <c r="AZ1257" s="626">
        <f t="shared" si="549"/>
        <v>0</v>
      </c>
      <c r="BA1257" s="627" t="str">
        <f t="shared" si="550"/>
        <v/>
      </c>
      <c r="BB1257" s="627">
        <f t="shared" si="551"/>
        <v>0</v>
      </c>
      <c r="BC1257" s="690" t="str">
        <f t="shared" si="552"/>
        <v/>
      </c>
    </row>
    <row r="1258" spans="1:55">
      <c r="A1258" s="381">
        <v>1202</v>
      </c>
      <c r="B1258" s="117"/>
      <c r="C1258" s="288"/>
      <c r="D1258" s="289"/>
      <c r="E1258" s="289"/>
      <c r="F1258" s="290"/>
      <c r="G1258" s="292"/>
      <c r="H1258" s="116"/>
      <c r="I1258" s="292"/>
      <c r="J1258" s="116"/>
      <c r="K1258" s="370" t="str">
        <f t="shared" si="543"/>
        <v/>
      </c>
      <c r="L1258" s="370">
        <f t="shared" si="544"/>
        <v>0</v>
      </c>
      <c r="M1258" s="370">
        <f t="shared" si="545"/>
        <v>0</v>
      </c>
      <c r="N1258" s="371" t="str">
        <f t="shared" si="553"/>
        <v/>
      </c>
      <c r="O1258" s="371" t="str">
        <f t="shared" si="554"/>
        <v/>
      </c>
      <c r="P1258" s="371" t="str">
        <f t="shared" si="555"/>
        <v/>
      </c>
      <c r="Q1258" s="371" t="str">
        <f t="shared" si="556"/>
        <v/>
      </c>
      <c r="R1258" s="371" t="str">
        <f t="shared" si="557"/>
        <v/>
      </c>
      <c r="S1258" s="371" t="str">
        <f t="shared" si="558"/>
        <v/>
      </c>
      <c r="T1258" s="443" t="str">
        <f t="shared" si="546"/>
        <v/>
      </c>
      <c r="U1258" s="539"/>
      <c r="V1258" s="117"/>
      <c r="W1258" s="118"/>
      <c r="X1258" s="119"/>
      <c r="Y1258" s="120"/>
      <c r="Z1258" s="122"/>
      <c r="AA1258" s="121"/>
      <c r="AB1258" s="443" t="str">
        <f t="shared" si="547"/>
        <v/>
      </c>
      <c r="AC1258" s="734" t="str">
        <f t="shared" si="548"/>
        <v/>
      </c>
      <c r="AD1258" s="372"/>
      <c r="AE1258" s="485"/>
      <c r="AF1258" s="373" t="str">
        <f t="shared" si="559"/>
        <v/>
      </c>
      <c r="AG1258" s="373" t="str">
        <f t="shared" si="560"/>
        <v/>
      </c>
      <c r="AH1258" s="374" t="str">
        <f t="shared" si="561"/>
        <v/>
      </c>
      <c r="AI1258" s="375" t="str">
        <f t="shared" si="562"/>
        <v/>
      </c>
      <c r="AJ1258" s="375" t="str">
        <f t="shared" si="563"/>
        <v/>
      </c>
      <c r="AK1258" s="375" t="str">
        <f t="shared" si="564"/>
        <v/>
      </c>
      <c r="AL1258" s="375" t="str">
        <f t="shared" si="565"/>
        <v/>
      </c>
      <c r="AM1258" s="375" t="str">
        <f t="shared" si="566"/>
        <v/>
      </c>
      <c r="AN1258" s="376" t="str">
        <f>IF(AF1258="","",IF(OR(AH1258="",AH1258="-"),"－",IF(OR(AM1258=8,AM1258=9),"",IF(OR(AJ1258=3,AJ1258=4,AJ1258=5,AJ1258=6),VLOOKUP(AH1258,INDEX((係数_バス貨物_ガソリン,係数_バス貨物_CNG,係数_バス貨物_軽油,係数_バス貨物_メタノール,係数_バス貨物_LPG),MATCH(AL1258,【参考】排出ガスレベル!$AI$4:$AI$671,1),1,AR1258):INDEX((係数_バス貨物_ガソリン,係数_バス貨物_CNG,係数_バス貨物_軽油,係数_バス貨物_メタノール,係数_バス貨物_LPG),MATCH(AL1258+1,【参考】排出ガスレベル!$AI$4:$AI$671,1)-1,5,AR1258),2,FALSE),IF(OR(AJ1258=1,AJ1258=2),VLOOKUP(AH1258,INDEX((係数_乗用_ガソリン,係数_乗用_CNG,係数_乗用_軽油,係数_乗用_メタノール,係数_乗用_LPG),1,1,AR1258):INDEX((係数_乗用_ガソリン,係数_乗用_CNG,係数_乗用_軽油,係数_乗用_メタノール,係数_乗用_LPG),125,5,AR1258),2,FALSE))))))</f>
        <v/>
      </c>
      <c r="AO1258" s="376" t="str">
        <f>IF(T1258="","",IF(OR(AH1258="",AH1258="-"),"－",IF(OR(AM1258=8,AM1258=9),"",IF(OR(AJ1258=3,AJ1258=4,AJ1258=5,AJ1258=6),VLOOKUP(AH1258,INDEX((係数_バス貨物_ガソリン,係数_バス貨物_CNG,係数_バス貨物_軽油,係数_バス貨物_メタノール,係数_バス貨物_LPG),MATCH(AL1258,【参考】排出ガスレベル!$AI$4:$AI$671,1),1,AR1258):INDEX((係数_バス貨物_ガソリン,係数_バス貨物_CNG,係数_バス貨物_軽油,係数_バス貨物_メタノール,係数_バス貨物_LPG),MATCH(AL1258+1,【参考】排出ガスレベル!$AI$4:$AI$671,1)-1,5,AR1258),3,FALSE),IF(OR(AJ1258=1,AJ1258=2),VLOOKUP(AH1258,INDEX((係数_乗用_ガソリン,係数_乗用_CNG,係数_乗用_軽油,係数_乗用_メタノール,係数_乗用_LPG),1,1,AR1258):INDEX((係数_乗用_ガソリン,係数_乗用_CNG,係数_乗用_軽油,係数_乗用_メタノール,係数_乗用_LPG),125,5,AR1258),3,FALSE))))))</f>
        <v/>
      </c>
      <c r="AP1258" s="375" t="str">
        <f t="shared" si="567"/>
        <v/>
      </c>
      <c r="AQ1258" s="444" t="str">
        <f t="shared" si="568"/>
        <v/>
      </c>
      <c r="AR1258" s="375" t="str">
        <f t="shared" si="571"/>
        <v/>
      </c>
      <c r="AS1258" s="377" t="str">
        <f t="shared" si="569"/>
        <v/>
      </c>
      <c r="AT1258" s="378" t="str">
        <f t="shared" si="570"/>
        <v/>
      </c>
      <c r="AX1258" s="625" t="b">
        <f t="shared" si="572"/>
        <v>0</v>
      </c>
      <c r="AY1258" s="7" t="str">
        <f t="shared" si="573"/>
        <v>FALSEFALSEFALSE</v>
      </c>
      <c r="AZ1258" s="626">
        <f t="shared" si="549"/>
        <v>0</v>
      </c>
      <c r="BA1258" s="627" t="str">
        <f t="shared" si="550"/>
        <v/>
      </c>
      <c r="BB1258" s="627">
        <f t="shared" si="551"/>
        <v>0</v>
      </c>
      <c r="BC1258" s="690" t="str">
        <f t="shared" si="552"/>
        <v/>
      </c>
    </row>
    <row r="1259" spans="1:55">
      <c r="A1259" s="381">
        <v>1203</v>
      </c>
      <c r="B1259" s="117"/>
      <c r="C1259" s="288"/>
      <c r="D1259" s="289"/>
      <c r="E1259" s="289"/>
      <c r="F1259" s="290"/>
      <c r="G1259" s="292"/>
      <c r="H1259" s="116"/>
      <c r="I1259" s="292"/>
      <c r="J1259" s="116"/>
      <c r="K1259" s="370" t="str">
        <f t="shared" si="543"/>
        <v/>
      </c>
      <c r="L1259" s="370">
        <f t="shared" si="544"/>
        <v>0</v>
      </c>
      <c r="M1259" s="370">
        <f t="shared" si="545"/>
        <v>0</v>
      </c>
      <c r="N1259" s="371" t="str">
        <f t="shared" si="553"/>
        <v/>
      </c>
      <c r="O1259" s="371" t="str">
        <f t="shared" si="554"/>
        <v/>
      </c>
      <c r="P1259" s="371" t="str">
        <f t="shared" si="555"/>
        <v/>
      </c>
      <c r="Q1259" s="371" t="str">
        <f t="shared" si="556"/>
        <v/>
      </c>
      <c r="R1259" s="371" t="str">
        <f t="shared" si="557"/>
        <v/>
      </c>
      <c r="S1259" s="371" t="str">
        <f t="shared" si="558"/>
        <v/>
      </c>
      <c r="T1259" s="443" t="str">
        <f t="shared" si="546"/>
        <v/>
      </c>
      <c r="U1259" s="539"/>
      <c r="V1259" s="117"/>
      <c r="W1259" s="118"/>
      <c r="X1259" s="119"/>
      <c r="Y1259" s="120"/>
      <c r="Z1259" s="122"/>
      <c r="AA1259" s="121"/>
      <c r="AB1259" s="443" t="str">
        <f t="shared" si="547"/>
        <v/>
      </c>
      <c r="AC1259" s="734" t="str">
        <f t="shared" si="548"/>
        <v/>
      </c>
      <c r="AD1259" s="372"/>
      <c r="AE1259" s="485"/>
      <c r="AF1259" s="373" t="str">
        <f t="shared" si="559"/>
        <v/>
      </c>
      <c r="AG1259" s="373" t="str">
        <f t="shared" si="560"/>
        <v/>
      </c>
      <c r="AH1259" s="374" t="str">
        <f t="shared" si="561"/>
        <v/>
      </c>
      <c r="AI1259" s="375" t="str">
        <f t="shared" si="562"/>
        <v/>
      </c>
      <c r="AJ1259" s="375" t="str">
        <f t="shared" si="563"/>
        <v/>
      </c>
      <c r="AK1259" s="375" t="str">
        <f t="shared" si="564"/>
        <v/>
      </c>
      <c r="AL1259" s="375" t="str">
        <f t="shared" si="565"/>
        <v/>
      </c>
      <c r="AM1259" s="375" t="str">
        <f t="shared" si="566"/>
        <v/>
      </c>
      <c r="AN1259" s="376" t="str">
        <f>IF(AF1259="","",IF(OR(AH1259="",AH1259="-"),"－",IF(OR(AM1259=8,AM1259=9),"",IF(OR(AJ1259=3,AJ1259=4,AJ1259=5,AJ1259=6),VLOOKUP(AH1259,INDEX((係数_バス貨物_ガソリン,係数_バス貨物_CNG,係数_バス貨物_軽油,係数_バス貨物_メタノール,係数_バス貨物_LPG),MATCH(AL1259,【参考】排出ガスレベル!$AI$4:$AI$671,1),1,AR1259):INDEX((係数_バス貨物_ガソリン,係数_バス貨物_CNG,係数_バス貨物_軽油,係数_バス貨物_メタノール,係数_バス貨物_LPG),MATCH(AL1259+1,【参考】排出ガスレベル!$AI$4:$AI$671,1)-1,5,AR1259),2,FALSE),IF(OR(AJ1259=1,AJ1259=2),VLOOKUP(AH1259,INDEX((係数_乗用_ガソリン,係数_乗用_CNG,係数_乗用_軽油,係数_乗用_メタノール,係数_乗用_LPG),1,1,AR1259):INDEX((係数_乗用_ガソリン,係数_乗用_CNG,係数_乗用_軽油,係数_乗用_メタノール,係数_乗用_LPG),125,5,AR1259),2,FALSE))))))</f>
        <v/>
      </c>
      <c r="AO1259" s="376" t="str">
        <f>IF(T1259="","",IF(OR(AH1259="",AH1259="-"),"－",IF(OR(AM1259=8,AM1259=9),"",IF(OR(AJ1259=3,AJ1259=4,AJ1259=5,AJ1259=6),VLOOKUP(AH1259,INDEX((係数_バス貨物_ガソリン,係数_バス貨物_CNG,係数_バス貨物_軽油,係数_バス貨物_メタノール,係数_バス貨物_LPG),MATCH(AL1259,【参考】排出ガスレベル!$AI$4:$AI$671,1),1,AR1259):INDEX((係数_バス貨物_ガソリン,係数_バス貨物_CNG,係数_バス貨物_軽油,係数_バス貨物_メタノール,係数_バス貨物_LPG),MATCH(AL1259+1,【参考】排出ガスレベル!$AI$4:$AI$671,1)-1,5,AR1259),3,FALSE),IF(OR(AJ1259=1,AJ1259=2),VLOOKUP(AH1259,INDEX((係数_乗用_ガソリン,係数_乗用_CNG,係数_乗用_軽油,係数_乗用_メタノール,係数_乗用_LPG),1,1,AR1259):INDEX((係数_乗用_ガソリン,係数_乗用_CNG,係数_乗用_軽油,係数_乗用_メタノール,係数_乗用_LPG),125,5,AR1259),3,FALSE))))))</f>
        <v/>
      </c>
      <c r="AP1259" s="375" t="str">
        <f t="shared" si="567"/>
        <v/>
      </c>
      <c r="AQ1259" s="444" t="str">
        <f t="shared" si="568"/>
        <v/>
      </c>
      <c r="AR1259" s="375" t="str">
        <f t="shared" si="571"/>
        <v/>
      </c>
      <c r="AS1259" s="377" t="str">
        <f t="shared" si="569"/>
        <v/>
      </c>
      <c r="AT1259" s="378" t="str">
        <f t="shared" si="570"/>
        <v/>
      </c>
      <c r="AX1259" s="625" t="b">
        <f t="shared" si="572"/>
        <v>0</v>
      </c>
      <c r="AY1259" s="7" t="str">
        <f t="shared" si="573"/>
        <v>FALSEFALSEFALSE</v>
      </c>
      <c r="AZ1259" s="626">
        <f t="shared" si="549"/>
        <v>0</v>
      </c>
      <c r="BA1259" s="627" t="str">
        <f t="shared" si="550"/>
        <v/>
      </c>
      <c r="BB1259" s="627">
        <f t="shared" si="551"/>
        <v>0</v>
      </c>
      <c r="BC1259" s="690" t="str">
        <f t="shared" si="552"/>
        <v/>
      </c>
    </row>
    <row r="1260" spans="1:55">
      <c r="A1260" s="381">
        <v>1204</v>
      </c>
      <c r="B1260" s="117"/>
      <c r="C1260" s="288"/>
      <c r="D1260" s="289"/>
      <c r="E1260" s="289"/>
      <c r="F1260" s="290"/>
      <c r="G1260" s="292"/>
      <c r="H1260" s="116"/>
      <c r="I1260" s="292"/>
      <c r="J1260" s="116"/>
      <c r="K1260" s="370" t="str">
        <f t="shared" ref="K1260:K1323" si="574">C1260&amp;D1260&amp;E1260&amp;F1260</f>
        <v/>
      </c>
      <c r="L1260" s="370">
        <f t="shared" ref="L1260:L1323" si="575">IF(G1260&gt;0,DATE((G1260),(H1260+1),0),0)</f>
        <v>0</v>
      </c>
      <c r="M1260" s="370">
        <f t="shared" ref="M1260:M1323" si="576">IF(I1260&gt;0,DATE((I1260),(J1260+1),0),0)</f>
        <v>0</v>
      </c>
      <c r="N1260" s="371" t="str">
        <f t="shared" si="553"/>
        <v/>
      </c>
      <c r="O1260" s="371" t="str">
        <f t="shared" si="554"/>
        <v/>
      </c>
      <c r="P1260" s="371" t="str">
        <f t="shared" si="555"/>
        <v/>
      </c>
      <c r="Q1260" s="371" t="str">
        <f t="shared" si="556"/>
        <v/>
      </c>
      <c r="R1260" s="371" t="str">
        <f t="shared" si="557"/>
        <v/>
      </c>
      <c r="S1260" s="371" t="str">
        <f t="shared" si="558"/>
        <v/>
      </c>
      <c r="T1260" s="443" t="str">
        <f t="shared" ref="T1260:T1323" si="577">N1260&amp;O1260&amp;P1260&amp;Q1260&amp;R1260&amp;S1260</f>
        <v/>
      </c>
      <c r="U1260" s="539"/>
      <c r="V1260" s="117"/>
      <c r="W1260" s="118"/>
      <c r="X1260" s="119"/>
      <c r="Y1260" s="120"/>
      <c r="Z1260" s="122"/>
      <c r="AA1260" s="121"/>
      <c r="AB1260" s="443" t="str">
        <f t="shared" ref="AB1260:AB1323" si="578">IF(AF1260="","",IF(AM1260=1,VLOOKUP(AN1260,低公害車判別,2,FALSE),IF(AM1260=3,VLOOKUP(AN1260,低公害車判別,2,FALSE),IF(AM1260=4,VLOOKUP(AO1260,低公害車判別,2,FALSE),"低公害車"))))</f>
        <v/>
      </c>
      <c r="AC1260" s="734" t="str">
        <f t="shared" ref="AC1260:AC1323" si="579">IF(AF1260="","",IF((AN1260="")+(AN1260="－"),IF((AO1260="")+(AO1260=0),"－",AO1260),IF((AN1260="PM☆☆☆")+(AN1260="☆及びPM☆☆☆")+(AN1260="☆☆及びPM☆☆☆")+(AN1260="☆☆☆及びPM☆☆☆"),"PM☆☆☆",IF((AN1260="PM☆☆☆☆")+(AN1260="☆及びPM☆☆☆☆")+(AN1260="☆☆及びPM☆☆☆☆")+(AN1260="☆☆☆及びPM☆☆☆☆"),"PM☆☆☆☆",IF((AN1260="新☆")+(AN1260="新NOx☆")+(AN1260="新PM☆"),"新☆（新長期）",AN1260)))))</f>
        <v/>
      </c>
      <c r="AD1260" s="372"/>
      <c r="AE1260" s="485"/>
      <c r="AF1260" s="373" t="str">
        <f t="shared" si="559"/>
        <v/>
      </c>
      <c r="AG1260" s="373" t="str">
        <f t="shared" si="560"/>
        <v/>
      </c>
      <c r="AH1260" s="374" t="str">
        <f t="shared" si="561"/>
        <v/>
      </c>
      <c r="AI1260" s="375" t="str">
        <f t="shared" si="562"/>
        <v/>
      </c>
      <c r="AJ1260" s="375" t="str">
        <f t="shared" si="563"/>
        <v/>
      </c>
      <c r="AK1260" s="375" t="str">
        <f t="shared" si="564"/>
        <v/>
      </c>
      <c r="AL1260" s="375" t="str">
        <f t="shared" si="565"/>
        <v/>
      </c>
      <c r="AM1260" s="375" t="str">
        <f t="shared" si="566"/>
        <v/>
      </c>
      <c r="AN1260" s="376" t="str">
        <f>IF(AF1260="","",IF(OR(AH1260="",AH1260="-"),"－",IF(OR(AM1260=8,AM1260=9),"",IF(OR(AJ1260=3,AJ1260=4,AJ1260=5,AJ1260=6),VLOOKUP(AH1260,INDEX((係数_バス貨物_ガソリン,係数_バス貨物_CNG,係数_バス貨物_軽油,係数_バス貨物_メタノール,係数_バス貨物_LPG),MATCH(AL1260,【参考】排出ガスレベル!$AI$4:$AI$671,1),1,AR1260):INDEX((係数_バス貨物_ガソリン,係数_バス貨物_CNG,係数_バス貨物_軽油,係数_バス貨物_メタノール,係数_バス貨物_LPG),MATCH(AL1260+1,【参考】排出ガスレベル!$AI$4:$AI$671,1)-1,5,AR1260),2,FALSE),IF(OR(AJ1260=1,AJ1260=2),VLOOKUP(AH1260,INDEX((係数_乗用_ガソリン,係数_乗用_CNG,係数_乗用_軽油,係数_乗用_メタノール,係数_乗用_LPG),1,1,AR1260):INDEX((係数_乗用_ガソリン,係数_乗用_CNG,係数_乗用_軽油,係数_乗用_メタノール,係数_乗用_LPG),125,5,AR1260),2,FALSE))))))</f>
        <v/>
      </c>
      <c r="AO1260" s="376" t="str">
        <f>IF(T1260="","",IF(OR(AH1260="",AH1260="-"),"－",IF(OR(AM1260=8,AM1260=9),"",IF(OR(AJ1260=3,AJ1260=4,AJ1260=5,AJ1260=6),VLOOKUP(AH1260,INDEX((係数_バス貨物_ガソリン,係数_バス貨物_CNG,係数_バス貨物_軽油,係数_バス貨物_メタノール,係数_バス貨物_LPG),MATCH(AL1260,【参考】排出ガスレベル!$AI$4:$AI$671,1),1,AR1260):INDEX((係数_バス貨物_ガソリン,係数_バス貨物_CNG,係数_バス貨物_軽油,係数_バス貨物_メタノール,係数_バス貨物_LPG),MATCH(AL1260+1,【参考】排出ガスレベル!$AI$4:$AI$671,1)-1,5,AR1260),3,FALSE),IF(OR(AJ1260=1,AJ1260=2),VLOOKUP(AH1260,INDEX((係数_乗用_ガソリン,係数_乗用_CNG,係数_乗用_軽油,係数_乗用_メタノール,係数_乗用_LPG),1,1,AR1260):INDEX((係数_乗用_ガソリン,係数_乗用_CNG,係数_乗用_軽油,係数_乗用_メタノール,係数_乗用_LPG),125,5,AR1260),3,FALSE))))))</f>
        <v/>
      </c>
      <c r="AP1260" s="375" t="str">
        <f t="shared" si="567"/>
        <v/>
      </c>
      <c r="AQ1260" s="444" t="str">
        <f t="shared" si="568"/>
        <v/>
      </c>
      <c r="AR1260" s="375" t="str">
        <f t="shared" si="571"/>
        <v/>
      </c>
      <c r="AS1260" s="377" t="str">
        <f t="shared" si="569"/>
        <v/>
      </c>
      <c r="AT1260" s="378" t="str">
        <f t="shared" si="570"/>
        <v/>
      </c>
      <c r="AX1260" s="625" t="b">
        <f t="shared" si="572"/>
        <v>0</v>
      </c>
      <c r="AY1260" s="7" t="str">
        <f t="shared" si="573"/>
        <v>FALSEFALSEFALSE</v>
      </c>
      <c r="AZ1260" s="626">
        <f t="shared" si="549"/>
        <v>0</v>
      </c>
      <c r="BA1260" s="627" t="str">
        <f t="shared" si="550"/>
        <v/>
      </c>
      <c r="BB1260" s="627">
        <f t="shared" si="551"/>
        <v>0</v>
      </c>
      <c r="BC1260" s="690" t="str">
        <f t="shared" si="552"/>
        <v/>
      </c>
    </row>
    <row r="1261" spans="1:55">
      <c r="A1261" s="381">
        <v>1205</v>
      </c>
      <c r="B1261" s="117"/>
      <c r="C1261" s="288"/>
      <c r="D1261" s="289"/>
      <c r="E1261" s="289"/>
      <c r="F1261" s="290"/>
      <c r="G1261" s="292"/>
      <c r="H1261" s="116"/>
      <c r="I1261" s="292"/>
      <c r="J1261" s="116"/>
      <c r="K1261" s="370" t="str">
        <f t="shared" si="574"/>
        <v/>
      </c>
      <c r="L1261" s="370">
        <f t="shared" si="575"/>
        <v>0</v>
      </c>
      <c r="M1261" s="370">
        <f t="shared" si="576"/>
        <v>0</v>
      </c>
      <c r="N1261" s="371" t="str">
        <f t="shared" si="553"/>
        <v/>
      </c>
      <c r="O1261" s="371" t="str">
        <f t="shared" si="554"/>
        <v/>
      </c>
      <c r="P1261" s="371" t="str">
        <f t="shared" si="555"/>
        <v/>
      </c>
      <c r="Q1261" s="371" t="str">
        <f t="shared" si="556"/>
        <v/>
      </c>
      <c r="R1261" s="371" t="str">
        <f t="shared" si="557"/>
        <v/>
      </c>
      <c r="S1261" s="371" t="str">
        <f t="shared" si="558"/>
        <v/>
      </c>
      <c r="T1261" s="443" t="str">
        <f t="shared" si="577"/>
        <v/>
      </c>
      <c r="U1261" s="539"/>
      <c r="V1261" s="117"/>
      <c r="W1261" s="118"/>
      <c r="X1261" s="119"/>
      <c r="Y1261" s="120"/>
      <c r="Z1261" s="122"/>
      <c r="AA1261" s="121"/>
      <c r="AB1261" s="443" t="str">
        <f t="shared" si="578"/>
        <v/>
      </c>
      <c r="AC1261" s="734" t="str">
        <f t="shared" si="579"/>
        <v/>
      </c>
      <c r="AD1261" s="372"/>
      <c r="AE1261" s="485"/>
      <c r="AF1261" s="373" t="str">
        <f t="shared" si="559"/>
        <v/>
      </c>
      <c r="AG1261" s="373" t="str">
        <f t="shared" si="560"/>
        <v/>
      </c>
      <c r="AH1261" s="374" t="str">
        <f t="shared" si="561"/>
        <v/>
      </c>
      <c r="AI1261" s="375" t="str">
        <f t="shared" si="562"/>
        <v/>
      </c>
      <c r="AJ1261" s="375" t="str">
        <f t="shared" si="563"/>
        <v/>
      </c>
      <c r="AK1261" s="375" t="str">
        <f t="shared" si="564"/>
        <v/>
      </c>
      <c r="AL1261" s="375" t="str">
        <f t="shared" si="565"/>
        <v/>
      </c>
      <c r="AM1261" s="375" t="str">
        <f t="shared" si="566"/>
        <v/>
      </c>
      <c r="AN1261" s="376" t="str">
        <f>IF(AF1261="","",IF(OR(AH1261="",AH1261="-"),"－",IF(OR(AM1261=8,AM1261=9),"",IF(OR(AJ1261=3,AJ1261=4,AJ1261=5,AJ1261=6),VLOOKUP(AH1261,INDEX((係数_バス貨物_ガソリン,係数_バス貨物_CNG,係数_バス貨物_軽油,係数_バス貨物_メタノール,係数_バス貨物_LPG),MATCH(AL1261,【参考】排出ガスレベル!$AI$4:$AI$671,1),1,AR1261):INDEX((係数_バス貨物_ガソリン,係数_バス貨物_CNG,係数_バス貨物_軽油,係数_バス貨物_メタノール,係数_バス貨物_LPG),MATCH(AL1261+1,【参考】排出ガスレベル!$AI$4:$AI$671,1)-1,5,AR1261),2,FALSE),IF(OR(AJ1261=1,AJ1261=2),VLOOKUP(AH1261,INDEX((係数_乗用_ガソリン,係数_乗用_CNG,係数_乗用_軽油,係数_乗用_メタノール,係数_乗用_LPG),1,1,AR1261):INDEX((係数_乗用_ガソリン,係数_乗用_CNG,係数_乗用_軽油,係数_乗用_メタノール,係数_乗用_LPG),125,5,AR1261),2,FALSE))))))</f>
        <v/>
      </c>
      <c r="AO1261" s="376" t="str">
        <f>IF(T1261="","",IF(OR(AH1261="",AH1261="-"),"－",IF(OR(AM1261=8,AM1261=9),"",IF(OR(AJ1261=3,AJ1261=4,AJ1261=5,AJ1261=6),VLOOKUP(AH1261,INDEX((係数_バス貨物_ガソリン,係数_バス貨物_CNG,係数_バス貨物_軽油,係数_バス貨物_メタノール,係数_バス貨物_LPG),MATCH(AL1261,【参考】排出ガスレベル!$AI$4:$AI$671,1),1,AR1261):INDEX((係数_バス貨物_ガソリン,係数_バス貨物_CNG,係数_バス貨物_軽油,係数_バス貨物_メタノール,係数_バス貨物_LPG),MATCH(AL1261+1,【参考】排出ガスレベル!$AI$4:$AI$671,1)-1,5,AR1261),3,FALSE),IF(OR(AJ1261=1,AJ1261=2),VLOOKUP(AH1261,INDEX((係数_乗用_ガソリン,係数_乗用_CNG,係数_乗用_軽油,係数_乗用_メタノール,係数_乗用_LPG),1,1,AR1261):INDEX((係数_乗用_ガソリン,係数_乗用_CNG,係数_乗用_軽油,係数_乗用_メタノール,係数_乗用_LPG),125,5,AR1261),3,FALSE))))))</f>
        <v/>
      </c>
      <c r="AP1261" s="375" t="str">
        <f t="shared" si="567"/>
        <v/>
      </c>
      <c r="AQ1261" s="444" t="str">
        <f t="shared" si="568"/>
        <v/>
      </c>
      <c r="AR1261" s="375" t="str">
        <f t="shared" si="571"/>
        <v/>
      </c>
      <c r="AS1261" s="377" t="str">
        <f t="shared" si="569"/>
        <v/>
      </c>
      <c r="AT1261" s="378" t="str">
        <f t="shared" si="570"/>
        <v/>
      </c>
      <c r="AX1261" s="625" t="b">
        <f t="shared" si="572"/>
        <v>0</v>
      </c>
      <c r="AY1261" s="7" t="str">
        <f t="shared" si="573"/>
        <v>FALSEFALSEFALSE</v>
      </c>
      <c r="AZ1261" s="626">
        <f t="shared" ref="AZ1261:AZ1324" si="580">AA1261</f>
        <v>0</v>
      </c>
      <c r="BA1261" s="627" t="str">
        <f t="shared" ref="BA1261:BA1324" si="581">IF(COUNTIFS(BC1261,"*A*",BB1261,"3"),"ハイブリッド(ガソリン)","")</f>
        <v/>
      </c>
      <c r="BB1261" s="627">
        <f t="shared" ref="BB1261:BB1324" si="582">LEN(X1261)</f>
        <v>0</v>
      </c>
      <c r="BC1261" s="690" t="str">
        <f t="shared" ref="BC1261:BC1324" si="583">MID(X1261,2,1)</f>
        <v/>
      </c>
    </row>
    <row r="1262" spans="1:55">
      <c r="A1262" s="381">
        <v>1206</v>
      </c>
      <c r="B1262" s="117"/>
      <c r="C1262" s="288"/>
      <c r="D1262" s="289"/>
      <c r="E1262" s="289"/>
      <c r="F1262" s="290"/>
      <c r="G1262" s="292"/>
      <c r="H1262" s="116"/>
      <c r="I1262" s="292"/>
      <c r="J1262" s="116"/>
      <c r="K1262" s="370" t="str">
        <f t="shared" si="574"/>
        <v/>
      </c>
      <c r="L1262" s="370">
        <f t="shared" si="575"/>
        <v>0</v>
      </c>
      <c r="M1262" s="370">
        <f t="shared" si="576"/>
        <v>0</v>
      </c>
      <c r="N1262" s="371" t="str">
        <f t="shared" si="553"/>
        <v/>
      </c>
      <c r="O1262" s="371" t="str">
        <f t="shared" si="554"/>
        <v/>
      </c>
      <c r="P1262" s="371" t="str">
        <f t="shared" si="555"/>
        <v/>
      </c>
      <c r="Q1262" s="371" t="str">
        <f t="shared" si="556"/>
        <v/>
      </c>
      <c r="R1262" s="371" t="str">
        <f t="shared" si="557"/>
        <v/>
      </c>
      <c r="S1262" s="371" t="str">
        <f t="shared" si="558"/>
        <v/>
      </c>
      <c r="T1262" s="443" t="str">
        <f t="shared" si="577"/>
        <v/>
      </c>
      <c r="U1262" s="539"/>
      <c r="V1262" s="117"/>
      <c r="W1262" s="118"/>
      <c r="X1262" s="119"/>
      <c r="Y1262" s="120"/>
      <c r="Z1262" s="122"/>
      <c r="AA1262" s="121"/>
      <c r="AB1262" s="443" t="str">
        <f t="shared" si="578"/>
        <v/>
      </c>
      <c r="AC1262" s="734" t="str">
        <f t="shared" si="579"/>
        <v/>
      </c>
      <c r="AD1262" s="372"/>
      <c r="AE1262" s="485"/>
      <c r="AF1262" s="373" t="str">
        <f t="shared" si="559"/>
        <v/>
      </c>
      <c r="AG1262" s="373" t="str">
        <f t="shared" si="560"/>
        <v/>
      </c>
      <c r="AH1262" s="374" t="str">
        <f t="shared" si="561"/>
        <v/>
      </c>
      <c r="AI1262" s="375" t="str">
        <f t="shared" si="562"/>
        <v/>
      </c>
      <c r="AJ1262" s="375" t="str">
        <f t="shared" si="563"/>
        <v/>
      </c>
      <c r="AK1262" s="375" t="str">
        <f t="shared" si="564"/>
        <v/>
      </c>
      <c r="AL1262" s="375" t="str">
        <f t="shared" si="565"/>
        <v/>
      </c>
      <c r="AM1262" s="375" t="str">
        <f t="shared" si="566"/>
        <v/>
      </c>
      <c r="AN1262" s="376" t="str">
        <f>IF(AF1262="","",IF(OR(AH1262="",AH1262="-"),"－",IF(OR(AM1262=8,AM1262=9),"",IF(OR(AJ1262=3,AJ1262=4,AJ1262=5,AJ1262=6),VLOOKUP(AH1262,INDEX((係数_バス貨物_ガソリン,係数_バス貨物_CNG,係数_バス貨物_軽油,係数_バス貨物_メタノール,係数_バス貨物_LPG),MATCH(AL1262,【参考】排出ガスレベル!$AI$4:$AI$671,1),1,AR1262):INDEX((係数_バス貨物_ガソリン,係数_バス貨物_CNG,係数_バス貨物_軽油,係数_バス貨物_メタノール,係数_バス貨物_LPG),MATCH(AL1262+1,【参考】排出ガスレベル!$AI$4:$AI$671,1)-1,5,AR1262),2,FALSE),IF(OR(AJ1262=1,AJ1262=2),VLOOKUP(AH1262,INDEX((係数_乗用_ガソリン,係数_乗用_CNG,係数_乗用_軽油,係数_乗用_メタノール,係数_乗用_LPG),1,1,AR1262):INDEX((係数_乗用_ガソリン,係数_乗用_CNG,係数_乗用_軽油,係数_乗用_メタノール,係数_乗用_LPG),125,5,AR1262),2,FALSE))))))</f>
        <v/>
      </c>
      <c r="AO1262" s="376" t="str">
        <f>IF(T1262="","",IF(OR(AH1262="",AH1262="-"),"－",IF(OR(AM1262=8,AM1262=9),"",IF(OR(AJ1262=3,AJ1262=4,AJ1262=5,AJ1262=6),VLOOKUP(AH1262,INDEX((係数_バス貨物_ガソリン,係数_バス貨物_CNG,係数_バス貨物_軽油,係数_バス貨物_メタノール,係数_バス貨物_LPG),MATCH(AL1262,【参考】排出ガスレベル!$AI$4:$AI$671,1),1,AR1262):INDEX((係数_バス貨物_ガソリン,係数_バス貨物_CNG,係数_バス貨物_軽油,係数_バス貨物_メタノール,係数_バス貨物_LPG),MATCH(AL1262+1,【参考】排出ガスレベル!$AI$4:$AI$671,1)-1,5,AR1262),3,FALSE),IF(OR(AJ1262=1,AJ1262=2),VLOOKUP(AH1262,INDEX((係数_乗用_ガソリン,係数_乗用_CNG,係数_乗用_軽油,係数_乗用_メタノール,係数_乗用_LPG),1,1,AR1262):INDEX((係数_乗用_ガソリン,係数_乗用_CNG,係数_乗用_軽油,係数_乗用_メタノール,係数_乗用_LPG),125,5,AR1262),3,FALSE))))))</f>
        <v/>
      </c>
      <c r="AP1262" s="375" t="str">
        <f t="shared" si="567"/>
        <v/>
      </c>
      <c r="AQ1262" s="444" t="str">
        <f t="shared" si="568"/>
        <v/>
      </c>
      <c r="AR1262" s="375" t="str">
        <f t="shared" si="571"/>
        <v/>
      </c>
      <c r="AS1262" s="377" t="str">
        <f t="shared" si="569"/>
        <v/>
      </c>
      <c r="AT1262" s="378" t="str">
        <f t="shared" si="570"/>
        <v/>
      </c>
      <c r="AX1262" s="625" t="b">
        <f t="shared" si="572"/>
        <v>0</v>
      </c>
      <c r="AY1262" s="7" t="str">
        <f t="shared" si="573"/>
        <v>FALSEFALSEFALSE</v>
      </c>
      <c r="AZ1262" s="626">
        <f t="shared" si="580"/>
        <v>0</v>
      </c>
      <c r="BA1262" s="627" t="str">
        <f t="shared" si="581"/>
        <v/>
      </c>
      <c r="BB1262" s="627">
        <f t="shared" si="582"/>
        <v>0</v>
      </c>
      <c r="BC1262" s="690" t="str">
        <f t="shared" si="583"/>
        <v/>
      </c>
    </row>
    <row r="1263" spans="1:55">
      <c r="A1263" s="381">
        <v>1207</v>
      </c>
      <c r="B1263" s="117"/>
      <c r="C1263" s="288"/>
      <c r="D1263" s="289"/>
      <c r="E1263" s="289"/>
      <c r="F1263" s="290"/>
      <c r="G1263" s="292"/>
      <c r="H1263" s="116"/>
      <c r="I1263" s="292"/>
      <c r="J1263" s="116"/>
      <c r="K1263" s="370" t="str">
        <f t="shared" si="574"/>
        <v/>
      </c>
      <c r="L1263" s="370">
        <f t="shared" si="575"/>
        <v>0</v>
      </c>
      <c r="M1263" s="370">
        <f t="shared" si="576"/>
        <v>0</v>
      </c>
      <c r="N1263" s="371" t="str">
        <f t="shared" si="553"/>
        <v/>
      </c>
      <c r="O1263" s="371" t="str">
        <f t="shared" si="554"/>
        <v/>
      </c>
      <c r="P1263" s="371" t="str">
        <f t="shared" si="555"/>
        <v/>
      </c>
      <c r="Q1263" s="371" t="str">
        <f t="shared" si="556"/>
        <v/>
      </c>
      <c r="R1263" s="371" t="str">
        <f t="shared" si="557"/>
        <v/>
      </c>
      <c r="S1263" s="371" t="str">
        <f t="shared" si="558"/>
        <v/>
      </c>
      <c r="T1263" s="443" t="str">
        <f t="shared" si="577"/>
        <v/>
      </c>
      <c r="U1263" s="539"/>
      <c r="V1263" s="117"/>
      <c r="W1263" s="118"/>
      <c r="X1263" s="119"/>
      <c r="Y1263" s="120"/>
      <c r="Z1263" s="122"/>
      <c r="AA1263" s="121"/>
      <c r="AB1263" s="443" t="str">
        <f t="shared" si="578"/>
        <v/>
      </c>
      <c r="AC1263" s="734" t="str">
        <f t="shared" si="579"/>
        <v/>
      </c>
      <c r="AD1263" s="372"/>
      <c r="AE1263" s="485"/>
      <c r="AF1263" s="373" t="str">
        <f t="shared" si="559"/>
        <v/>
      </c>
      <c r="AG1263" s="373" t="str">
        <f t="shared" si="560"/>
        <v/>
      </c>
      <c r="AH1263" s="374" t="str">
        <f t="shared" si="561"/>
        <v/>
      </c>
      <c r="AI1263" s="375" t="str">
        <f t="shared" si="562"/>
        <v/>
      </c>
      <c r="AJ1263" s="375" t="str">
        <f t="shared" si="563"/>
        <v/>
      </c>
      <c r="AK1263" s="375" t="str">
        <f t="shared" si="564"/>
        <v/>
      </c>
      <c r="AL1263" s="375" t="str">
        <f t="shared" si="565"/>
        <v/>
      </c>
      <c r="AM1263" s="375" t="str">
        <f t="shared" si="566"/>
        <v/>
      </c>
      <c r="AN1263" s="376" t="str">
        <f>IF(AF1263="","",IF(OR(AH1263="",AH1263="-"),"－",IF(OR(AM1263=8,AM1263=9),"",IF(OR(AJ1263=3,AJ1263=4,AJ1263=5,AJ1263=6),VLOOKUP(AH1263,INDEX((係数_バス貨物_ガソリン,係数_バス貨物_CNG,係数_バス貨物_軽油,係数_バス貨物_メタノール,係数_バス貨物_LPG),MATCH(AL1263,【参考】排出ガスレベル!$AI$4:$AI$671,1),1,AR1263):INDEX((係数_バス貨物_ガソリン,係数_バス貨物_CNG,係数_バス貨物_軽油,係数_バス貨物_メタノール,係数_バス貨物_LPG),MATCH(AL1263+1,【参考】排出ガスレベル!$AI$4:$AI$671,1)-1,5,AR1263),2,FALSE),IF(OR(AJ1263=1,AJ1263=2),VLOOKUP(AH1263,INDEX((係数_乗用_ガソリン,係数_乗用_CNG,係数_乗用_軽油,係数_乗用_メタノール,係数_乗用_LPG),1,1,AR1263):INDEX((係数_乗用_ガソリン,係数_乗用_CNG,係数_乗用_軽油,係数_乗用_メタノール,係数_乗用_LPG),125,5,AR1263),2,FALSE))))))</f>
        <v/>
      </c>
      <c r="AO1263" s="376" t="str">
        <f>IF(T1263="","",IF(OR(AH1263="",AH1263="-"),"－",IF(OR(AM1263=8,AM1263=9),"",IF(OR(AJ1263=3,AJ1263=4,AJ1263=5,AJ1263=6),VLOOKUP(AH1263,INDEX((係数_バス貨物_ガソリン,係数_バス貨物_CNG,係数_バス貨物_軽油,係数_バス貨物_メタノール,係数_バス貨物_LPG),MATCH(AL1263,【参考】排出ガスレベル!$AI$4:$AI$671,1),1,AR1263):INDEX((係数_バス貨物_ガソリン,係数_バス貨物_CNG,係数_バス貨物_軽油,係数_バス貨物_メタノール,係数_バス貨物_LPG),MATCH(AL1263+1,【参考】排出ガスレベル!$AI$4:$AI$671,1)-1,5,AR1263),3,FALSE),IF(OR(AJ1263=1,AJ1263=2),VLOOKUP(AH1263,INDEX((係数_乗用_ガソリン,係数_乗用_CNG,係数_乗用_軽油,係数_乗用_メタノール,係数_乗用_LPG),1,1,AR1263):INDEX((係数_乗用_ガソリン,係数_乗用_CNG,係数_乗用_軽油,係数_乗用_メタノール,係数_乗用_LPG),125,5,AR1263),3,FALSE))))))</f>
        <v/>
      </c>
      <c r="AP1263" s="375" t="str">
        <f t="shared" si="567"/>
        <v/>
      </c>
      <c r="AQ1263" s="444" t="str">
        <f t="shared" si="568"/>
        <v/>
      </c>
      <c r="AR1263" s="375" t="str">
        <f t="shared" si="571"/>
        <v/>
      </c>
      <c r="AS1263" s="377" t="str">
        <f t="shared" si="569"/>
        <v/>
      </c>
      <c r="AT1263" s="378" t="str">
        <f t="shared" si="570"/>
        <v/>
      </c>
      <c r="AX1263" s="625" t="b">
        <f t="shared" si="572"/>
        <v>0</v>
      </c>
      <c r="AY1263" s="7" t="str">
        <f t="shared" si="573"/>
        <v>FALSEFALSEFALSE</v>
      </c>
      <c r="AZ1263" s="626">
        <f t="shared" si="580"/>
        <v>0</v>
      </c>
      <c r="BA1263" s="627" t="str">
        <f t="shared" si="581"/>
        <v/>
      </c>
      <c r="BB1263" s="627">
        <f t="shared" si="582"/>
        <v>0</v>
      </c>
      <c r="BC1263" s="690" t="str">
        <f t="shared" si="583"/>
        <v/>
      </c>
    </row>
    <row r="1264" spans="1:55">
      <c r="A1264" s="381">
        <v>1208</v>
      </c>
      <c r="B1264" s="117"/>
      <c r="C1264" s="288"/>
      <c r="D1264" s="289"/>
      <c r="E1264" s="289"/>
      <c r="F1264" s="290"/>
      <c r="G1264" s="292"/>
      <c r="H1264" s="116"/>
      <c r="I1264" s="292"/>
      <c r="J1264" s="116"/>
      <c r="K1264" s="370" t="str">
        <f t="shared" si="574"/>
        <v/>
      </c>
      <c r="L1264" s="370">
        <f t="shared" si="575"/>
        <v>0</v>
      </c>
      <c r="M1264" s="370">
        <f t="shared" si="576"/>
        <v>0</v>
      </c>
      <c r="N1264" s="371" t="str">
        <f t="shared" si="553"/>
        <v/>
      </c>
      <c r="O1264" s="371" t="str">
        <f t="shared" si="554"/>
        <v/>
      </c>
      <c r="P1264" s="371" t="str">
        <f t="shared" si="555"/>
        <v/>
      </c>
      <c r="Q1264" s="371" t="str">
        <f t="shared" si="556"/>
        <v/>
      </c>
      <c r="R1264" s="371" t="str">
        <f t="shared" si="557"/>
        <v/>
      </c>
      <c r="S1264" s="371" t="str">
        <f t="shared" si="558"/>
        <v/>
      </c>
      <c r="T1264" s="443" t="str">
        <f t="shared" si="577"/>
        <v/>
      </c>
      <c r="U1264" s="539"/>
      <c r="V1264" s="117"/>
      <c r="W1264" s="118"/>
      <c r="X1264" s="119"/>
      <c r="Y1264" s="120"/>
      <c r="Z1264" s="122"/>
      <c r="AA1264" s="121"/>
      <c r="AB1264" s="443" t="str">
        <f t="shared" si="578"/>
        <v/>
      </c>
      <c r="AC1264" s="734" t="str">
        <f t="shared" si="579"/>
        <v/>
      </c>
      <c r="AD1264" s="372"/>
      <c r="AE1264" s="485"/>
      <c r="AF1264" s="373" t="str">
        <f t="shared" si="559"/>
        <v/>
      </c>
      <c r="AG1264" s="373" t="str">
        <f t="shared" si="560"/>
        <v/>
      </c>
      <c r="AH1264" s="374" t="str">
        <f t="shared" si="561"/>
        <v/>
      </c>
      <c r="AI1264" s="375" t="str">
        <f t="shared" si="562"/>
        <v/>
      </c>
      <c r="AJ1264" s="375" t="str">
        <f t="shared" si="563"/>
        <v/>
      </c>
      <c r="AK1264" s="375" t="str">
        <f t="shared" si="564"/>
        <v/>
      </c>
      <c r="AL1264" s="375" t="str">
        <f t="shared" si="565"/>
        <v/>
      </c>
      <c r="AM1264" s="375" t="str">
        <f t="shared" si="566"/>
        <v/>
      </c>
      <c r="AN1264" s="376" t="str">
        <f>IF(AF1264="","",IF(OR(AH1264="",AH1264="-"),"－",IF(OR(AM1264=8,AM1264=9),"",IF(OR(AJ1264=3,AJ1264=4,AJ1264=5,AJ1264=6),VLOOKUP(AH1264,INDEX((係数_バス貨物_ガソリン,係数_バス貨物_CNG,係数_バス貨物_軽油,係数_バス貨物_メタノール,係数_バス貨物_LPG),MATCH(AL1264,【参考】排出ガスレベル!$AI$4:$AI$671,1),1,AR1264):INDEX((係数_バス貨物_ガソリン,係数_バス貨物_CNG,係数_バス貨物_軽油,係数_バス貨物_メタノール,係数_バス貨物_LPG),MATCH(AL1264+1,【参考】排出ガスレベル!$AI$4:$AI$671,1)-1,5,AR1264),2,FALSE),IF(OR(AJ1264=1,AJ1264=2),VLOOKUP(AH1264,INDEX((係数_乗用_ガソリン,係数_乗用_CNG,係数_乗用_軽油,係数_乗用_メタノール,係数_乗用_LPG),1,1,AR1264):INDEX((係数_乗用_ガソリン,係数_乗用_CNG,係数_乗用_軽油,係数_乗用_メタノール,係数_乗用_LPG),125,5,AR1264),2,FALSE))))))</f>
        <v/>
      </c>
      <c r="AO1264" s="376" t="str">
        <f>IF(T1264="","",IF(OR(AH1264="",AH1264="-"),"－",IF(OR(AM1264=8,AM1264=9),"",IF(OR(AJ1264=3,AJ1264=4,AJ1264=5,AJ1264=6),VLOOKUP(AH1264,INDEX((係数_バス貨物_ガソリン,係数_バス貨物_CNG,係数_バス貨物_軽油,係数_バス貨物_メタノール,係数_バス貨物_LPG),MATCH(AL1264,【参考】排出ガスレベル!$AI$4:$AI$671,1),1,AR1264):INDEX((係数_バス貨物_ガソリン,係数_バス貨物_CNG,係数_バス貨物_軽油,係数_バス貨物_メタノール,係数_バス貨物_LPG),MATCH(AL1264+1,【参考】排出ガスレベル!$AI$4:$AI$671,1)-1,5,AR1264),3,FALSE),IF(OR(AJ1264=1,AJ1264=2),VLOOKUP(AH1264,INDEX((係数_乗用_ガソリン,係数_乗用_CNG,係数_乗用_軽油,係数_乗用_メタノール,係数_乗用_LPG),1,1,AR1264):INDEX((係数_乗用_ガソリン,係数_乗用_CNG,係数_乗用_軽油,係数_乗用_メタノール,係数_乗用_LPG),125,5,AR1264),3,FALSE))))))</f>
        <v/>
      </c>
      <c r="AP1264" s="375" t="str">
        <f t="shared" si="567"/>
        <v/>
      </c>
      <c r="AQ1264" s="444" t="str">
        <f t="shared" si="568"/>
        <v/>
      </c>
      <c r="AR1264" s="375" t="str">
        <f t="shared" si="571"/>
        <v/>
      </c>
      <c r="AS1264" s="377" t="str">
        <f t="shared" si="569"/>
        <v/>
      </c>
      <c r="AT1264" s="378" t="str">
        <f t="shared" si="570"/>
        <v/>
      </c>
      <c r="AX1264" s="625" t="b">
        <f t="shared" si="572"/>
        <v>0</v>
      </c>
      <c r="AY1264" s="7" t="str">
        <f t="shared" si="573"/>
        <v>FALSEFALSEFALSE</v>
      </c>
      <c r="AZ1264" s="626">
        <f t="shared" si="580"/>
        <v>0</v>
      </c>
      <c r="BA1264" s="627" t="str">
        <f t="shared" si="581"/>
        <v/>
      </c>
      <c r="BB1264" s="627">
        <f t="shared" si="582"/>
        <v>0</v>
      </c>
      <c r="BC1264" s="690" t="str">
        <f t="shared" si="583"/>
        <v/>
      </c>
    </row>
    <row r="1265" spans="1:55">
      <c r="A1265" s="381">
        <v>1209</v>
      </c>
      <c r="B1265" s="117"/>
      <c r="C1265" s="288"/>
      <c r="D1265" s="289"/>
      <c r="E1265" s="289"/>
      <c r="F1265" s="290"/>
      <c r="G1265" s="292"/>
      <c r="H1265" s="116"/>
      <c r="I1265" s="292"/>
      <c r="J1265" s="116"/>
      <c r="K1265" s="370" t="str">
        <f t="shared" si="574"/>
        <v/>
      </c>
      <c r="L1265" s="370">
        <f t="shared" si="575"/>
        <v>0</v>
      </c>
      <c r="M1265" s="370">
        <f t="shared" si="576"/>
        <v>0</v>
      </c>
      <c r="N1265" s="371" t="str">
        <f t="shared" si="553"/>
        <v/>
      </c>
      <c r="O1265" s="371" t="str">
        <f t="shared" si="554"/>
        <v/>
      </c>
      <c r="P1265" s="371" t="str">
        <f t="shared" si="555"/>
        <v/>
      </c>
      <c r="Q1265" s="371" t="str">
        <f t="shared" si="556"/>
        <v/>
      </c>
      <c r="R1265" s="371" t="str">
        <f t="shared" si="557"/>
        <v/>
      </c>
      <c r="S1265" s="371" t="str">
        <f t="shared" si="558"/>
        <v/>
      </c>
      <c r="T1265" s="443" t="str">
        <f t="shared" si="577"/>
        <v/>
      </c>
      <c r="U1265" s="539"/>
      <c r="V1265" s="117"/>
      <c r="W1265" s="118"/>
      <c r="X1265" s="119"/>
      <c r="Y1265" s="120"/>
      <c r="Z1265" s="122"/>
      <c r="AA1265" s="121"/>
      <c r="AB1265" s="443" t="str">
        <f t="shared" si="578"/>
        <v/>
      </c>
      <c r="AC1265" s="734" t="str">
        <f t="shared" si="579"/>
        <v/>
      </c>
      <c r="AD1265" s="372"/>
      <c r="AE1265" s="485"/>
      <c r="AF1265" s="373" t="str">
        <f t="shared" si="559"/>
        <v/>
      </c>
      <c r="AG1265" s="373" t="str">
        <f t="shared" si="560"/>
        <v/>
      </c>
      <c r="AH1265" s="374" t="str">
        <f t="shared" si="561"/>
        <v/>
      </c>
      <c r="AI1265" s="375" t="str">
        <f t="shared" si="562"/>
        <v/>
      </c>
      <c r="AJ1265" s="375" t="str">
        <f t="shared" si="563"/>
        <v/>
      </c>
      <c r="AK1265" s="375" t="str">
        <f t="shared" si="564"/>
        <v/>
      </c>
      <c r="AL1265" s="375" t="str">
        <f t="shared" si="565"/>
        <v/>
      </c>
      <c r="AM1265" s="375" t="str">
        <f t="shared" si="566"/>
        <v/>
      </c>
      <c r="AN1265" s="376" t="str">
        <f>IF(AF1265="","",IF(OR(AH1265="",AH1265="-"),"－",IF(OR(AM1265=8,AM1265=9),"",IF(OR(AJ1265=3,AJ1265=4,AJ1265=5,AJ1265=6),VLOOKUP(AH1265,INDEX((係数_バス貨物_ガソリン,係数_バス貨物_CNG,係数_バス貨物_軽油,係数_バス貨物_メタノール,係数_バス貨物_LPG),MATCH(AL1265,【参考】排出ガスレベル!$AI$4:$AI$671,1),1,AR1265):INDEX((係数_バス貨物_ガソリン,係数_バス貨物_CNG,係数_バス貨物_軽油,係数_バス貨物_メタノール,係数_バス貨物_LPG),MATCH(AL1265+1,【参考】排出ガスレベル!$AI$4:$AI$671,1)-1,5,AR1265),2,FALSE),IF(OR(AJ1265=1,AJ1265=2),VLOOKUP(AH1265,INDEX((係数_乗用_ガソリン,係数_乗用_CNG,係数_乗用_軽油,係数_乗用_メタノール,係数_乗用_LPG),1,1,AR1265):INDEX((係数_乗用_ガソリン,係数_乗用_CNG,係数_乗用_軽油,係数_乗用_メタノール,係数_乗用_LPG),125,5,AR1265),2,FALSE))))))</f>
        <v/>
      </c>
      <c r="AO1265" s="376" t="str">
        <f>IF(T1265="","",IF(OR(AH1265="",AH1265="-"),"－",IF(OR(AM1265=8,AM1265=9),"",IF(OR(AJ1265=3,AJ1265=4,AJ1265=5,AJ1265=6),VLOOKUP(AH1265,INDEX((係数_バス貨物_ガソリン,係数_バス貨物_CNG,係数_バス貨物_軽油,係数_バス貨物_メタノール,係数_バス貨物_LPG),MATCH(AL1265,【参考】排出ガスレベル!$AI$4:$AI$671,1),1,AR1265):INDEX((係数_バス貨物_ガソリン,係数_バス貨物_CNG,係数_バス貨物_軽油,係数_バス貨物_メタノール,係数_バス貨物_LPG),MATCH(AL1265+1,【参考】排出ガスレベル!$AI$4:$AI$671,1)-1,5,AR1265),3,FALSE),IF(OR(AJ1265=1,AJ1265=2),VLOOKUP(AH1265,INDEX((係数_乗用_ガソリン,係数_乗用_CNG,係数_乗用_軽油,係数_乗用_メタノール,係数_乗用_LPG),1,1,AR1265):INDEX((係数_乗用_ガソリン,係数_乗用_CNG,係数_乗用_軽油,係数_乗用_メタノール,係数_乗用_LPG),125,5,AR1265),3,FALSE))))))</f>
        <v/>
      </c>
      <c r="AP1265" s="375" t="str">
        <f t="shared" si="567"/>
        <v/>
      </c>
      <c r="AQ1265" s="444" t="str">
        <f t="shared" si="568"/>
        <v/>
      </c>
      <c r="AR1265" s="375" t="str">
        <f t="shared" si="571"/>
        <v/>
      </c>
      <c r="AS1265" s="377" t="str">
        <f t="shared" si="569"/>
        <v/>
      </c>
      <c r="AT1265" s="378" t="str">
        <f t="shared" si="570"/>
        <v/>
      </c>
      <c r="AX1265" s="625" t="b">
        <f t="shared" si="572"/>
        <v>0</v>
      </c>
      <c r="AY1265" s="7" t="str">
        <f t="shared" si="573"/>
        <v>FALSEFALSEFALSE</v>
      </c>
      <c r="AZ1265" s="626">
        <f t="shared" si="580"/>
        <v>0</v>
      </c>
      <c r="BA1265" s="627" t="str">
        <f t="shared" si="581"/>
        <v/>
      </c>
      <c r="BB1265" s="627">
        <f t="shared" si="582"/>
        <v>0</v>
      </c>
      <c r="BC1265" s="690" t="str">
        <f t="shared" si="583"/>
        <v/>
      </c>
    </row>
    <row r="1266" spans="1:55">
      <c r="A1266" s="381">
        <v>1210</v>
      </c>
      <c r="B1266" s="117"/>
      <c r="C1266" s="288"/>
      <c r="D1266" s="289"/>
      <c r="E1266" s="289"/>
      <c r="F1266" s="290"/>
      <c r="G1266" s="292"/>
      <c r="H1266" s="116"/>
      <c r="I1266" s="292"/>
      <c r="J1266" s="116"/>
      <c r="K1266" s="370" t="str">
        <f t="shared" si="574"/>
        <v/>
      </c>
      <c r="L1266" s="370">
        <f t="shared" si="575"/>
        <v>0</v>
      </c>
      <c r="M1266" s="370">
        <f t="shared" si="576"/>
        <v>0</v>
      </c>
      <c r="N1266" s="371" t="str">
        <f t="shared" si="553"/>
        <v/>
      </c>
      <c r="O1266" s="371" t="str">
        <f t="shared" si="554"/>
        <v/>
      </c>
      <c r="P1266" s="371" t="str">
        <f t="shared" si="555"/>
        <v/>
      </c>
      <c r="Q1266" s="371" t="str">
        <f t="shared" si="556"/>
        <v/>
      </c>
      <c r="R1266" s="371" t="str">
        <f t="shared" si="557"/>
        <v/>
      </c>
      <c r="S1266" s="371" t="str">
        <f t="shared" si="558"/>
        <v/>
      </c>
      <c r="T1266" s="443" t="str">
        <f t="shared" si="577"/>
        <v/>
      </c>
      <c r="U1266" s="539"/>
      <c r="V1266" s="117"/>
      <c r="W1266" s="118"/>
      <c r="X1266" s="119"/>
      <c r="Y1266" s="120"/>
      <c r="Z1266" s="122"/>
      <c r="AA1266" s="121"/>
      <c r="AB1266" s="443" t="str">
        <f t="shared" si="578"/>
        <v/>
      </c>
      <c r="AC1266" s="734" t="str">
        <f t="shared" si="579"/>
        <v/>
      </c>
      <c r="AD1266" s="372"/>
      <c r="AE1266" s="485"/>
      <c r="AF1266" s="373" t="str">
        <f t="shared" si="559"/>
        <v/>
      </c>
      <c r="AG1266" s="373" t="str">
        <f t="shared" si="560"/>
        <v/>
      </c>
      <c r="AH1266" s="374" t="str">
        <f t="shared" si="561"/>
        <v/>
      </c>
      <c r="AI1266" s="375" t="str">
        <f t="shared" si="562"/>
        <v/>
      </c>
      <c r="AJ1266" s="375" t="str">
        <f t="shared" si="563"/>
        <v/>
      </c>
      <c r="AK1266" s="375" t="str">
        <f t="shared" si="564"/>
        <v/>
      </c>
      <c r="AL1266" s="375" t="str">
        <f t="shared" si="565"/>
        <v/>
      </c>
      <c r="AM1266" s="375" t="str">
        <f t="shared" si="566"/>
        <v/>
      </c>
      <c r="AN1266" s="376" t="str">
        <f>IF(AF1266="","",IF(OR(AH1266="",AH1266="-"),"－",IF(OR(AM1266=8,AM1266=9),"",IF(OR(AJ1266=3,AJ1266=4,AJ1266=5,AJ1266=6),VLOOKUP(AH1266,INDEX((係数_バス貨物_ガソリン,係数_バス貨物_CNG,係数_バス貨物_軽油,係数_バス貨物_メタノール,係数_バス貨物_LPG),MATCH(AL1266,【参考】排出ガスレベル!$AI$4:$AI$671,1),1,AR1266):INDEX((係数_バス貨物_ガソリン,係数_バス貨物_CNG,係数_バス貨物_軽油,係数_バス貨物_メタノール,係数_バス貨物_LPG),MATCH(AL1266+1,【参考】排出ガスレベル!$AI$4:$AI$671,1)-1,5,AR1266),2,FALSE),IF(OR(AJ1266=1,AJ1266=2),VLOOKUP(AH1266,INDEX((係数_乗用_ガソリン,係数_乗用_CNG,係数_乗用_軽油,係数_乗用_メタノール,係数_乗用_LPG),1,1,AR1266):INDEX((係数_乗用_ガソリン,係数_乗用_CNG,係数_乗用_軽油,係数_乗用_メタノール,係数_乗用_LPG),125,5,AR1266),2,FALSE))))))</f>
        <v/>
      </c>
      <c r="AO1266" s="376" t="str">
        <f>IF(T1266="","",IF(OR(AH1266="",AH1266="-"),"－",IF(OR(AM1266=8,AM1266=9),"",IF(OR(AJ1266=3,AJ1266=4,AJ1266=5,AJ1266=6),VLOOKUP(AH1266,INDEX((係数_バス貨物_ガソリン,係数_バス貨物_CNG,係数_バス貨物_軽油,係数_バス貨物_メタノール,係数_バス貨物_LPG),MATCH(AL1266,【参考】排出ガスレベル!$AI$4:$AI$671,1),1,AR1266):INDEX((係数_バス貨物_ガソリン,係数_バス貨物_CNG,係数_バス貨物_軽油,係数_バス貨物_メタノール,係数_バス貨物_LPG),MATCH(AL1266+1,【参考】排出ガスレベル!$AI$4:$AI$671,1)-1,5,AR1266),3,FALSE),IF(OR(AJ1266=1,AJ1266=2),VLOOKUP(AH1266,INDEX((係数_乗用_ガソリン,係数_乗用_CNG,係数_乗用_軽油,係数_乗用_メタノール,係数_乗用_LPG),1,1,AR1266):INDEX((係数_乗用_ガソリン,係数_乗用_CNG,係数_乗用_軽油,係数_乗用_メタノール,係数_乗用_LPG),125,5,AR1266),3,FALSE))))))</f>
        <v/>
      </c>
      <c r="AP1266" s="375" t="str">
        <f t="shared" si="567"/>
        <v/>
      </c>
      <c r="AQ1266" s="444" t="str">
        <f t="shared" si="568"/>
        <v/>
      </c>
      <c r="AR1266" s="375" t="str">
        <f t="shared" si="571"/>
        <v/>
      </c>
      <c r="AS1266" s="377" t="str">
        <f t="shared" si="569"/>
        <v/>
      </c>
      <c r="AT1266" s="378" t="str">
        <f t="shared" si="570"/>
        <v/>
      </c>
      <c r="AX1266" s="625" t="b">
        <f t="shared" si="572"/>
        <v>0</v>
      </c>
      <c r="AY1266" s="7" t="str">
        <f t="shared" si="573"/>
        <v>FALSEFALSEFALSE</v>
      </c>
      <c r="AZ1266" s="626">
        <f t="shared" si="580"/>
        <v>0</v>
      </c>
      <c r="BA1266" s="627" t="str">
        <f t="shared" si="581"/>
        <v/>
      </c>
      <c r="BB1266" s="627">
        <f t="shared" si="582"/>
        <v>0</v>
      </c>
      <c r="BC1266" s="690" t="str">
        <f t="shared" si="583"/>
        <v/>
      </c>
    </row>
    <row r="1267" spans="1:55">
      <c r="A1267" s="381">
        <v>1211</v>
      </c>
      <c r="B1267" s="117"/>
      <c r="C1267" s="288"/>
      <c r="D1267" s="289"/>
      <c r="E1267" s="289"/>
      <c r="F1267" s="290"/>
      <c r="G1267" s="292"/>
      <c r="H1267" s="116"/>
      <c r="I1267" s="292"/>
      <c r="J1267" s="116"/>
      <c r="K1267" s="370" t="str">
        <f t="shared" si="574"/>
        <v/>
      </c>
      <c r="L1267" s="370">
        <f t="shared" si="575"/>
        <v>0</v>
      </c>
      <c r="M1267" s="370">
        <f t="shared" si="576"/>
        <v>0</v>
      </c>
      <c r="N1267" s="371" t="str">
        <f t="shared" si="553"/>
        <v/>
      </c>
      <c r="O1267" s="371" t="str">
        <f t="shared" si="554"/>
        <v/>
      </c>
      <c r="P1267" s="371" t="str">
        <f t="shared" si="555"/>
        <v/>
      </c>
      <c r="Q1267" s="371" t="str">
        <f t="shared" si="556"/>
        <v/>
      </c>
      <c r="R1267" s="371" t="str">
        <f t="shared" si="557"/>
        <v/>
      </c>
      <c r="S1267" s="371" t="str">
        <f t="shared" si="558"/>
        <v/>
      </c>
      <c r="T1267" s="443" t="str">
        <f t="shared" si="577"/>
        <v/>
      </c>
      <c r="U1267" s="539"/>
      <c r="V1267" s="117"/>
      <c r="W1267" s="118"/>
      <c r="X1267" s="119"/>
      <c r="Y1267" s="120"/>
      <c r="Z1267" s="122"/>
      <c r="AA1267" s="121"/>
      <c r="AB1267" s="443" t="str">
        <f t="shared" si="578"/>
        <v/>
      </c>
      <c r="AC1267" s="734" t="str">
        <f t="shared" si="579"/>
        <v/>
      </c>
      <c r="AD1267" s="372"/>
      <c r="AE1267" s="485"/>
      <c r="AF1267" s="373" t="str">
        <f t="shared" si="559"/>
        <v/>
      </c>
      <c r="AG1267" s="373" t="str">
        <f t="shared" si="560"/>
        <v/>
      </c>
      <c r="AH1267" s="374" t="str">
        <f t="shared" si="561"/>
        <v/>
      </c>
      <c r="AI1267" s="375" t="str">
        <f t="shared" si="562"/>
        <v/>
      </c>
      <c r="AJ1267" s="375" t="str">
        <f t="shared" si="563"/>
        <v/>
      </c>
      <c r="AK1267" s="375" t="str">
        <f t="shared" si="564"/>
        <v/>
      </c>
      <c r="AL1267" s="375" t="str">
        <f t="shared" si="565"/>
        <v/>
      </c>
      <c r="AM1267" s="375" t="str">
        <f t="shared" si="566"/>
        <v/>
      </c>
      <c r="AN1267" s="376" t="str">
        <f>IF(AF1267="","",IF(OR(AH1267="",AH1267="-"),"－",IF(OR(AM1267=8,AM1267=9),"",IF(OR(AJ1267=3,AJ1267=4,AJ1267=5,AJ1267=6),VLOOKUP(AH1267,INDEX((係数_バス貨物_ガソリン,係数_バス貨物_CNG,係数_バス貨物_軽油,係数_バス貨物_メタノール,係数_バス貨物_LPG),MATCH(AL1267,【参考】排出ガスレベル!$AI$4:$AI$671,1),1,AR1267):INDEX((係数_バス貨物_ガソリン,係数_バス貨物_CNG,係数_バス貨物_軽油,係数_バス貨物_メタノール,係数_バス貨物_LPG),MATCH(AL1267+1,【参考】排出ガスレベル!$AI$4:$AI$671,1)-1,5,AR1267),2,FALSE),IF(OR(AJ1267=1,AJ1267=2),VLOOKUP(AH1267,INDEX((係数_乗用_ガソリン,係数_乗用_CNG,係数_乗用_軽油,係数_乗用_メタノール,係数_乗用_LPG),1,1,AR1267):INDEX((係数_乗用_ガソリン,係数_乗用_CNG,係数_乗用_軽油,係数_乗用_メタノール,係数_乗用_LPG),125,5,AR1267),2,FALSE))))))</f>
        <v/>
      </c>
      <c r="AO1267" s="376" t="str">
        <f>IF(T1267="","",IF(OR(AH1267="",AH1267="-"),"－",IF(OR(AM1267=8,AM1267=9),"",IF(OR(AJ1267=3,AJ1267=4,AJ1267=5,AJ1267=6),VLOOKUP(AH1267,INDEX((係数_バス貨物_ガソリン,係数_バス貨物_CNG,係数_バス貨物_軽油,係数_バス貨物_メタノール,係数_バス貨物_LPG),MATCH(AL1267,【参考】排出ガスレベル!$AI$4:$AI$671,1),1,AR1267):INDEX((係数_バス貨物_ガソリン,係数_バス貨物_CNG,係数_バス貨物_軽油,係数_バス貨物_メタノール,係数_バス貨物_LPG),MATCH(AL1267+1,【参考】排出ガスレベル!$AI$4:$AI$671,1)-1,5,AR1267),3,FALSE),IF(OR(AJ1267=1,AJ1267=2),VLOOKUP(AH1267,INDEX((係数_乗用_ガソリン,係数_乗用_CNG,係数_乗用_軽油,係数_乗用_メタノール,係数_乗用_LPG),1,1,AR1267):INDEX((係数_乗用_ガソリン,係数_乗用_CNG,係数_乗用_軽油,係数_乗用_メタノール,係数_乗用_LPG),125,5,AR1267),3,FALSE))))))</f>
        <v/>
      </c>
      <c r="AP1267" s="375" t="str">
        <f t="shared" si="567"/>
        <v/>
      </c>
      <c r="AQ1267" s="444" t="str">
        <f t="shared" si="568"/>
        <v/>
      </c>
      <c r="AR1267" s="375" t="str">
        <f t="shared" si="571"/>
        <v/>
      </c>
      <c r="AS1267" s="377" t="str">
        <f t="shared" si="569"/>
        <v/>
      </c>
      <c r="AT1267" s="378" t="str">
        <f t="shared" si="570"/>
        <v/>
      </c>
      <c r="AX1267" s="625" t="b">
        <f t="shared" si="572"/>
        <v>0</v>
      </c>
      <c r="AY1267" s="7" t="str">
        <f t="shared" si="573"/>
        <v>FALSEFALSEFALSE</v>
      </c>
      <c r="AZ1267" s="626">
        <f t="shared" si="580"/>
        <v>0</v>
      </c>
      <c r="BA1267" s="627" t="str">
        <f t="shared" si="581"/>
        <v/>
      </c>
      <c r="BB1267" s="627">
        <f t="shared" si="582"/>
        <v>0</v>
      </c>
      <c r="BC1267" s="690" t="str">
        <f t="shared" si="583"/>
        <v/>
      </c>
    </row>
    <row r="1268" spans="1:55">
      <c r="A1268" s="381">
        <v>1212</v>
      </c>
      <c r="B1268" s="117"/>
      <c r="C1268" s="288"/>
      <c r="D1268" s="289"/>
      <c r="E1268" s="289"/>
      <c r="F1268" s="290"/>
      <c r="G1268" s="292"/>
      <c r="H1268" s="116"/>
      <c r="I1268" s="292"/>
      <c r="J1268" s="116"/>
      <c r="K1268" s="370" t="str">
        <f t="shared" si="574"/>
        <v/>
      </c>
      <c r="L1268" s="370">
        <f t="shared" si="575"/>
        <v>0</v>
      </c>
      <c r="M1268" s="370">
        <f t="shared" si="576"/>
        <v>0</v>
      </c>
      <c r="N1268" s="371" t="str">
        <f t="shared" si="553"/>
        <v/>
      </c>
      <c r="O1268" s="371" t="str">
        <f t="shared" si="554"/>
        <v/>
      </c>
      <c r="P1268" s="371" t="str">
        <f t="shared" si="555"/>
        <v/>
      </c>
      <c r="Q1268" s="371" t="str">
        <f t="shared" si="556"/>
        <v/>
      </c>
      <c r="R1268" s="371" t="str">
        <f t="shared" si="557"/>
        <v/>
      </c>
      <c r="S1268" s="371" t="str">
        <f t="shared" si="558"/>
        <v/>
      </c>
      <c r="T1268" s="443" t="str">
        <f t="shared" si="577"/>
        <v/>
      </c>
      <c r="U1268" s="539"/>
      <c r="V1268" s="117"/>
      <c r="W1268" s="118"/>
      <c r="X1268" s="119"/>
      <c r="Y1268" s="120"/>
      <c r="Z1268" s="122"/>
      <c r="AA1268" s="121"/>
      <c r="AB1268" s="443" t="str">
        <f t="shared" si="578"/>
        <v/>
      </c>
      <c r="AC1268" s="734" t="str">
        <f t="shared" si="579"/>
        <v/>
      </c>
      <c r="AD1268" s="372"/>
      <c r="AE1268" s="485"/>
      <c r="AF1268" s="373" t="str">
        <f t="shared" si="559"/>
        <v/>
      </c>
      <c r="AG1268" s="373" t="str">
        <f t="shared" si="560"/>
        <v/>
      </c>
      <c r="AH1268" s="374" t="str">
        <f t="shared" si="561"/>
        <v/>
      </c>
      <c r="AI1268" s="375" t="str">
        <f t="shared" si="562"/>
        <v/>
      </c>
      <c r="AJ1268" s="375" t="str">
        <f t="shared" si="563"/>
        <v/>
      </c>
      <c r="AK1268" s="375" t="str">
        <f t="shared" si="564"/>
        <v/>
      </c>
      <c r="AL1268" s="375" t="str">
        <f t="shared" si="565"/>
        <v/>
      </c>
      <c r="AM1268" s="375" t="str">
        <f t="shared" si="566"/>
        <v/>
      </c>
      <c r="AN1268" s="376" t="str">
        <f>IF(AF1268="","",IF(OR(AH1268="",AH1268="-"),"－",IF(OR(AM1268=8,AM1268=9),"",IF(OR(AJ1268=3,AJ1268=4,AJ1268=5,AJ1268=6),VLOOKUP(AH1268,INDEX((係数_バス貨物_ガソリン,係数_バス貨物_CNG,係数_バス貨物_軽油,係数_バス貨物_メタノール,係数_バス貨物_LPG),MATCH(AL1268,【参考】排出ガスレベル!$AI$4:$AI$671,1),1,AR1268):INDEX((係数_バス貨物_ガソリン,係数_バス貨物_CNG,係数_バス貨物_軽油,係数_バス貨物_メタノール,係数_バス貨物_LPG),MATCH(AL1268+1,【参考】排出ガスレベル!$AI$4:$AI$671,1)-1,5,AR1268),2,FALSE),IF(OR(AJ1268=1,AJ1268=2),VLOOKUP(AH1268,INDEX((係数_乗用_ガソリン,係数_乗用_CNG,係数_乗用_軽油,係数_乗用_メタノール,係数_乗用_LPG),1,1,AR1268):INDEX((係数_乗用_ガソリン,係数_乗用_CNG,係数_乗用_軽油,係数_乗用_メタノール,係数_乗用_LPG),125,5,AR1268),2,FALSE))))))</f>
        <v/>
      </c>
      <c r="AO1268" s="376" t="str">
        <f>IF(T1268="","",IF(OR(AH1268="",AH1268="-"),"－",IF(OR(AM1268=8,AM1268=9),"",IF(OR(AJ1268=3,AJ1268=4,AJ1268=5,AJ1268=6),VLOOKUP(AH1268,INDEX((係数_バス貨物_ガソリン,係数_バス貨物_CNG,係数_バス貨物_軽油,係数_バス貨物_メタノール,係数_バス貨物_LPG),MATCH(AL1268,【参考】排出ガスレベル!$AI$4:$AI$671,1),1,AR1268):INDEX((係数_バス貨物_ガソリン,係数_バス貨物_CNG,係数_バス貨物_軽油,係数_バス貨物_メタノール,係数_バス貨物_LPG),MATCH(AL1268+1,【参考】排出ガスレベル!$AI$4:$AI$671,1)-1,5,AR1268),3,FALSE),IF(OR(AJ1268=1,AJ1268=2),VLOOKUP(AH1268,INDEX((係数_乗用_ガソリン,係数_乗用_CNG,係数_乗用_軽油,係数_乗用_メタノール,係数_乗用_LPG),1,1,AR1268):INDEX((係数_乗用_ガソリン,係数_乗用_CNG,係数_乗用_軽油,係数_乗用_メタノール,係数_乗用_LPG),125,5,AR1268),3,FALSE))))))</f>
        <v/>
      </c>
      <c r="AP1268" s="375" t="str">
        <f t="shared" si="567"/>
        <v/>
      </c>
      <c r="AQ1268" s="444" t="str">
        <f t="shared" si="568"/>
        <v/>
      </c>
      <c r="AR1268" s="375" t="str">
        <f t="shared" si="571"/>
        <v/>
      </c>
      <c r="AS1268" s="377" t="str">
        <f t="shared" si="569"/>
        <v/>
      </c>
      <c r="AT1268" s="378" t="str">
        <f t="shared" si="570"/>
        <v/>
      </c>
      <c r="AX1268" s="625" t="b">
        <f t="shared" si="572"/>
        <v>0</v>
      </c>
      <c r="AY1268" s="7" t="str">
        <f t="shared" si="573"/>
        <v>FALSEFALSEFALSE</v>
      </c>
      <c r="AZ1268" s="626">
        <f t="shared" si="580"/>
        <v>0</v>
      </c>
      <c r="BA1268" s="627" t="str">
        <f t="shared" si="581"/>
        <v/>
      </c>
      <c r="BB1268" s="627">
        <f t="shared" si="582"/>
        <v>0</v>
      </c>
      <c r="BC1268" s="690" t="str">
        <f t="shared" si="583"/>
        <v/>
      </c>
    </row>
    <row r="1269" spans="1:55">
      <c r="A1269" s="381">
        <v>1213</v>
      </c>
      <c r="B1269" s="117"/>
      <c r="C1269" s="288"/>
      <c r="D1269" s="289"/>
      <c r="E1269" s="289"/>
      <c r="F1269" s="290"/>
      <c r="G1269" s="292"/>
      <c r="H1269" s="116"/>
      <c r="I1269" s="292"/>
      <c r="J1269" s="116"/>
      <c r="K1269" s="370" t="str">
        <f t="shared" si="574"/>
        <v/>
      </c>
      <c r="L1269" s="370">
        <f t="shared" si="575"/>
        <v>0</v>
      </c>
      <c r="M1269" s="370">
        <f t="shared" si="576"/>
        <v>0</v>
      </c>
      <c r="N1269" s="371" t="str">
        <f t="shared" si="553"/>
        <v/>
      </c>
      <c r="O1269" s="371" t="str">
        <f t="shared" si="554"/>
        <v/>
      </c>
      <c r="P1269" s="371" t="str">
        <f t="shared" si="555"/>
        <v/>
      </c>
      <c r="Q1269" s="371" t="str">
        <f t="shared" si="556"/>
        <v/>
      </c>
      <c r="R1269" s="371" t="str">
        <f t="shared" si="557"/>
        <v/>
      </c>
      <c r="S1269" s="371" t="str">
        <f t="shared" si="558"/>
        <v/>
      </c>
      <c r="T1269" s="443" t="str">
        <f t="shared" si="577"/>
        <v/>
      </c>
      <c r="U1269" s="539"/>
      <c r="V1269" s="117"/>
      <c r="W1269" s="118"/>
      <c r="X1269" s="119"/>
      <c r="Y1269" s="120"/>
      <c r="Z1269" s="122"/>
      <c r="AA1269" s="121"/>
      <c r="AB1269" s="443" t="str">
        <f t="shared" si="578"/>
        <v/>
      </c>
      <c r="AC1269" s="734" t="str">
        <f t="shared" si="579"/>
        <v/>
      </c>
      <c r="AD1269" s="372"/>
      <c r="AE1269" s="485"/>
      <c r="AF1269" s="373" t="str">
        <f t="shared" si="559"/>
        <v/>
      </c>
      <c r="AG1269" s="373" t="str">
        <f t="shared" si="560"/>
        <v/>
      </c>
      <c r="AH1269" s="374" t="str">
        <f t="shared" si="561"/>
        <v/>
      </c>
      <c r="AI1269" s="375" t="str">
        <f t="shared" si="562"/>
        <v/>
      </c>
      <c r="AJ1269" s="375" t="str">
        <f t="shared" si="563"/>
        <v/>
      </c>
      <c r="AK1269" s="375" t="str">
        <f t="shared" si="564"/>
        <v/>
      </c>
      <c r="AL1269" s="375" t="str">
        <f t="shared" si="565"/>
        <v/>
      </c>
      <c r="AM1269" s="375" t="str">
        <f t="shared" si="566"/>
        <v/>
      </c>
      <c r="AN1269" s="376" t="str">
        <f>IF(AF1269="","",IF(OR(AH1269="",AH1269="-"),"－",IF(OR(AM1269=8,AM1269=9),"",IF(OR(AJ1269=3,AJ1269=4,AJ1269=5,AJ1269=6),VLOOKUP(AH1269,INDEX((係数_バス貨物_ガソリン,係数_バス貨物_CNG,係数_バス貨物_軽油,係数_バス貨物_メタノール,係数_バス貨物_LPG),MATCH(AL1269,【参考】排出ガスレベル!$AI$4:$AI$671,1),1,AR1269):INDEX((係数_バス貨物_ガソリン,係数_バス貨物_CNG,係数_バス貨物_軽油,係数_バス貨物_メタノール,係数_バス貨物_LPG),MATCH(AL1269+1,【参考】排出ガスレベル!$AI$4:$AI$671,1)-1,5,AR1269),2,FALSE),IF(OR(AJ1269=1,AJ1269=2),VLOOKUP(AH1269,INDEX((係数_乗用_ガソリン,係数_乗用_CNG,係数_乗用_軽油,係数_乗用_メタノール,係数_乗用_LPG),1,1,AR1269):INDEX((係数_乗用_ガソリン,係数_乗用_CNG,係数_乗用_軽油,係数_乗用_メタノール,係数_乗用_LPG),125,5,AR1269),2,FALSE))))))</f>
        <v/>
      </c>
      <c r="AO1269" s="376" t="str">
        <f>IF(T1269="","",IF(OR(AH1269="",AH1269="-"),"－",IF(OR(AM1269=8,AM1269=9),"",IF(OR(AJ1269=3,AJ1269=4,AJ1269=5,AJ1269=6),VLOOKUP(AH1269,INDEX((係数_バス貨物_ガソリン,係数_バス貨物_CNG,係数_バス貨物_軽油,係数_バス貨物_メタノール,係数_バス貨物_LPG),MATCH(AL1269,【参考】排出ガスレベル!$AI$4:$AI$671,1),1,AR1269):INDEX((係数_バス貨物_ガソリン,係数_バス貨物_CNG,係数_バス貨物_軽油,係数_バス貨物_メタノール,係数_バス貨物_LPG),MATCH(AL1269+1,【参考】排出ガスレベル!$AI$4:$AI$671,1)-1,5,AR1269),3,FALSE),IF(OR(AJ1269=1,AJ1269=2),VLOOKUP(AH1269,INDEX((係数_乗用_ガソリン,係数_乗用_CNG,係数_乗用_軽油,係数_乗用_メタノール,係数_乗用_LPG),1,1,AR1269):INDEX((係数_乗用_ガソリン,係数_乗用_CNG,係数_乗用_軽油,係数_乗用_メタノール,係数_乗用_LPG),125,5,AR1269),3,FALSE))))))</f>
        <v/>
      </c>
      <c r="AP1269" s="375" t="str">
        <f t="shared" si="567"/>
        <v/>
      </c>
      <c r="AQ1269" s="444" t="str">
        <f t="shared" si="568"/>
        <v/>
      </c>
      <c r="AR1269" s="375" t="str">
        <f t="shared" si="571"/>
        <v/>
      </c>
      <c r="AS1269" s="377" t="str">
        <f t="shared" si="569"/>
        <v/>
      </c>
      <c r="AT1269" s="378" t="str">
        <f t="shared" si="570"/>
        <v/>
      </c>
      <c r="AX1269" s="625" t="b">
        <f t="shared" si="572"/>
        <v>0</v>
      </c>
      <c r="AY1269" s="7" t="str">
        <f t="shared" si="573"/>
        <v>FALSEFALSEFALSE</v>
      </c>
      <c r="AZ1269" s="626">
        <f t="shared" si="580"/>
        <v>0</v>
      </c>
      <c r="BA1269" s="627" t="str">
        <f t="shared" si="581"/>
        <v/>
      </c>
      <c r="BB1269" s="627">
        <f t="shared" si="582"/>
        <v>0</v>
      </c>
      <c r="BC1269" s="690" t="str">
        <f t="shared" si="583"/>
        <v/>
      </c>
    </row>
    <row r="1270" spans="1:55">
      <c r="A1270" s="381">
        <v>1214</v>
      </c>
      <c r="B1270" s="117"/>
      <c r="C1270" s="288"/>
      <c r="D1270" s="289"/>
      <c r="E1270" s="289"/>
      <c r="F1270" s="290"/>
      <c r="G1270" s="292"/>
      <c r="H1270" s="116"/>
      <c r="I1270" s="292"/>
      <c r="J1270" s="116"/>
      <c r="K1270" s="370" t="str">
        <f t="shared" si="574"/>
        <v/>
      </c>
      <c r="L1270" s="370">
        <f t="shared" si="575"/>
        <v>0</v>
      </c>
      <c r="M1270" s="370">
        <f t="shared" si="576"/>
        <v>0</v>
      </c>
      <c r="N1270" s="371" t="str">
        <f t="shared" si="553"/>
        <v/>
      </c>
      <c r="O1270" s="371" t="str">
        <f t="shared" si="554"/>
        <v/>
      </c>
      <c r="P1270" s="371" t="str">
        <f t="shared" si="555"/>
        <v/>
      </c>
      <c r="Q1270" s="371" t="str">
        <f t="shared" si="556"/>
        <v/>
      </c>
      <c r="R1270" s="371" t="str">
        <f t="shared" si="557"/>
        <v/>
      </c>
      <c r="S1270" s="371" t="str">
        <f t="shared" si="558"/>
        <v/>
      </c>
      <c r="T1270" s="443" t="str">
        <f t="shared" si="577"/>
        <v/>
      </c>
      <c r="U1270" s="539"/>
      <c r="V1270" s="117"/>
      <c r="W1270" s="118"/>
      <c r="X1270" s="119"/>
      <c r="Y1270" s="120"/>
      <c r="Z1270" s="122"/>
      <c r="AA1270" s="121"/>
      <c r="AB1270" s="443" t="str">
        <f t="shared" si="578"/>
        <v/>
      </c>
      <c r="AC1270" s="734" t="str">
        <f t="shared" si="579"/>
        <v/>
      </c>
      <c r="AD1270" s="372"/>
      <c r="AE1270" s="485"/>
      <c r="AF1270" s="373" t="str">
        <f t="shared" si="559"/>
        <v/>
      </c>
      <c r="AG1270" s="373" t="str">
        <f t="shared" si="560"/>
        <v/>
      </c>
      <c r="AH1270" s="374" t="str">
        <f t="shared" si="561"/>
        <v/>
      </c>
      <c r="AI1270" s="375" t="str">
        <f t="shared" si="562"/>
        <v/>
      </c>
      <c r="AJ1270" s="375" t="str">
        <f t="shared" si="563"/>
        <v/>
      </c>
      <c r="AK1270" s="375" t="str">
        <f t="shared" si="564"/>
        <v/>
      </c>
      <c r="AL1270" s="375" t="str">
        <f t="shared" si="565"/>
        <v/>
      </c>
      <c r="AM1270" s="375" t="str">
        <f t="shared" si="566"/>
        <v/>
      </c>
      <c r="AN1270" s="376" t="str">
        <f>IF(AF1270="","",IF(OR(AH1270="",AH1270="-"),"－",IF(OR(AM1270=8,AM1270=9),"",IF(OR(AJ1270=3,AJ1270=4,AJ1270=5,AJ1270=6),VLOOKUP(AH1270,INDEX((係数_バス貨物_ガソリン,係数_バス貨物_CNG,係数_バス貨物_軽油,係数_バス貨物_メタノール,係数_バス貨物_LPG),MATCH(AL1270,【参考】排出ガスレベル!$AI$4:$AI$671,1),1,AR1270):INDEX((係数_バス貨物_ガソリン,係数_バス貨物_CNG,係数_バス貨物_軽油,係数_バス貨物_メタノール,係数_バス貨物_LPG),MATCH(AL1270+1,【参考】排出ガスレベル!$AI$4:$AI$671,1)-1,5,AR1270),2,FALSE),IF(OR(AJ1270=1,AJ1270=2),VLOOKUP(AH1270,INDEX((係数_乗用_ガソリン,係数_乗用_CNG,係数_乗用_軽油,係数_乗用_メタノール,係数_乗用_LPG),1,1,AR1270):INDEX((係数_乗用_ガソリン,係数_乗用_CNG,係数_乗用_軽油,係数_乗用_メタノール,係数_乗用_LPG),125,5,AR1270),2,FALSE))))))</f>
        <v/>
      </c>
      <c r="AO1270" s="376" t="str">
        <f>IF(T1270="","",IF(OR(AH1270="",AH1270="-"),"－",IF(OR(AM1270=8,AM1270=9),"",IF(OR(AJ1270=3,AJ1270=4,AJ1270=5,AJ1270=6),VLOOKUP(AH1270,INDEX((係数_バス貨物_ガソリン,係数_バス貨物_CNG,係数_バス貨物_軽油,係数_バス貨物_メタノール,係数_バス貨物_LPG),MATCH(AL1270,【参考】排出ガスレベル!$AI$4:$AI$671,1),1,AR1270):INDEX((係数_バス貨物_ガソリン,係数_バス貨物_CNG,係数_バス貨物_軽油,係数_バス貨物_メタノール,係数_バス貨物_LPG),MATCH(AL1270+1,【参考】排出ガスレベル!$AI$4:$AI$671,1)-1,5,AR1270),3,FALSE),IF(OR(AJ1270=1,AJ1270=2),VLOOKUP(AH1270,INDEX((係数_乗用_ガソリン,係数_乗用_CNG,係数_乗用_軽油,係数_乗用_メタノール,係数_乗用_LPG),1,1,AR1270):INDEX((係数_乗用_ガソリン,係数_乗用_CNG,係数_乗用_軽油,係数_乗用_メタノール,係数_乗用_LPG),125,5,AR1270),3,FALSE))))))</f>
        <v/>
      </c>
      <c r="AP1270" s="375" t="str">
        <f t="shared" si="567"/>
        <v/>
      </c>
      <c r="AQ1270" s="444" t="str">
        <f t="shared" si="568"/>
        <v/>
      </c>
      <c r="AR1270" s="375" t="str">
        <f t="shared" si="571"/>
        <v/>
      </c>
      <c r="AS1270" s="377" t="str">
        <f t="shared" si="569"/>
        <v/>
      </c>
      <c r="AT1270" s="378" t="str">
        <f t="shared" si="570"/>
        <v/>
      </c>
      <c r="AX1270" s="625" t="b">
        <f t="shared" si="572"/>
        <v>0</v>
      </c>
      <c r="AY1270" s="7" t="str">
        <f t="shared" si="573"/>
        <v>FALSEFALSEFALSE</v>
      </c>
      <c r="AZ1270" s="626">
        <f t="shared" si="580"/>
        <v>0</v>
      </c>
      <c r="BA1270" s="627" t="str">
        <f t="shared" si="581"/>
        <v/>
      </c>
      <c r="BB1270" s="627">
        <f t="shared" si="582"/>
        <v>0</v>
      </c>
      <c r="BC1270" s="690" t="str">
        <f t="shared" si="583"/>
        <v/>
      </c>
    </row>
    <row r="1271" spans="1:55">
      <c r="A1271" s="381">
        <v>1215</v>
      </c>
      <c r="B1271" s="117"/>
      <c r="C1271" s="288"/>
      <c r="D1271" s="289"/>
      <c r="E1271" s="289"/>
      <c r="F1271" s="290"/>
      <c r="G1271" s="292"/>
      <c r="H1271" s="116"/>
      <c r="I1271" s="292"/>
      <c r="J1271" s="116"/>
      <c r="K1271" s="370" t="str">
        <f t="shared" si="574"/>
        <v/>
      </c>
      <c r="L1271" s="370">
        <f t="shared" si="575"/>
        <v>0</v>
      </c>
      <c r="M1271" s="370">
        <f t="shared" si="576"/>
        <v>0</v>
      </c>
      <c r="N1271" s="371" t="str">
        <f t="shared" ref="N1271:N1334" si="584">IF(OR($L1271&gt;$U$48,$M1271&gt;$U$48,AND($L1271&gt;$M1271,$M1271&lt;&gt;0),AND($L1271=0,$M1271&lt;&gt;0)),"ERROR","")</f>
        <v/>
      </c>
      <c r="O1271" s="371" t="str">
        <f t="shared" ref="O1271:O1334" si="585">IF(AND($N1271&lt;&gt;"ERROR",$L1271&lt;=$U$49,$M1271&lt;=$U$49,$M1271&lt;&gt;0),"(減車済)","")</f>
        <v/>
      </c>
      <c r="P1271" s="371" t="str">
        <f t="shared" ref="P1271:P1334" si="586">IF(AND($N1271&lt;&gt;"ERROR",$L1271&lt;$U$49,AND($M1271&gt;$U$49,$M1271&lt;=$W$49),$M1271&lt;&gt;0),"減車","")</f>
        <v/>
      </c>
      <c r="Q1271" s="371" t="str">
        <f t="shared" ref="Q1271:Q1334" si="587">IF(AND($N1271&lt;&gt;"ERROR",$L1271&gt;$U$49,$M1271&lt;=$W$49,$M1271&lt;&gt;0),"一時使用","")</f>
        <v/>
      </c>
      <c r="R1271" s="371" t="str">
        <f t="shared" ref="R1271:R1334" si="588">IF(AND($N1271&lt;&gt;"ERROR",AND($L1271&gt;0,$L1271&lt;=$U$49),$M1271=0),"継続","")</f>
        <v/>
      </c>
      <c r="S1271" s="371" t="str">
        <f t="shared" ref="S1271:S1334" si="589">IF(AND($N1271&lt;&gt;"ERROR",AND($L1271&gt;$U$49),$M1271=0),"新規","")</f>
        <v/>
      </c>
      <c r="T1271" s="443" t="str">
        <f t="shared" si="577"/>
        <v/>
      </c>
      <c r="U1271" s="539"/>
      <c r="V1271" s="117"/>
      <c r="W1271" s="118"/>
      <c r="X1271" s="119"/>
      <c r="Y1271" s="120"/>
      <c r="Z1271" s="122"/>
      <c r="AA1271" s="121"/>
      <c r="AB1271" s="443" t="str">
        <f t="shared" si="578"/>
        <v/>
      </c>
      <c r="AC1271" s="734" t="str">
        <f t="shared" si="579"/>
        <v/>
      </c>
      <c r="AD1271" s="372"/>
      <c r="AE1271" s="485"/>
      <c r="AF1271" s="373" t="str">
        <f t="shared" si="559"/>
        <v/>
      </c>
      <c r="AG1271" s="373" t="str">
        <f t="shared" si="560"/>
        <v/>
      </c>
      <c r="AH1271" s="374" t="str">
        <f t="shared" si="561"/>
        <v/>
      </c>
      <c r="AI1271" s="375" t="str">
        <f t="shared" si="562"/>
        <v/>
      </c>
      <c r="AJ1271" s="375" t="str">
        <f t="shared" si="563"/>
        <v/>
      </c>
      <c r="AK1271" s="375" t="str">
        <f t="shared" si="564"/>
        <v/>
      </c>
      <c r="AL1271" s="375" t="str">
        <f t="shared" si="565"/>
        <v/>
      </c>
      <c r="AM1271" s="375" t="str">
        <f t="shared" si="566"/>
        <v/>
      </c>
      <c r="AN1271" s="376" t="str">
        <f>IF(AF1271="","",IF(OR(AH1271="",AH1271="-"),"－",IF(OR(AM1271=8,AM1271=9),"",IF(OR(AJ1271=3,AJ1271=4,AJ1271=5,AJ1271=6),VLOOKUP(AH1271,INDEX((係数_バス貨物_ガソリン,係数_バス貨物_CNG,係数_バス貨物_軽油,係数_バス貨物_メタノール,係数_バス貨物_LPG),MATCH(AL1271,【参考】排出ガスレベル!$AI$4:$AI$671,1),1,AR1271):INDEX((係数_バス貨物_ガソリン,係数_バス貨物_CNG,係数_バス貨物_軽油,係数_バス貨物_メタノール,係数_バス貨物_LPG),MATCH(AL1271+1,【参考】排出ガスレベル!$AI$4:$AI$671,1)-1,5,AR1271),2,FALSE),IF(OR(AJ1271=1,AJ1271=2),VLOOKUP(AH1271,INDEX((係数_乗用_ガソリン,係数_乗用_CNG,係数_乗用_軽油,係数_乗用_メタノール,係数_乗用_LPG),1,1,AR1271):INDEX((係数_乗用_ガソリン,係数_乗用_CNG,係数_乗用_軽油,係数_乗用_メタノール,係数_乗用_LPG),125,5,AR1271),2,FALSE))))))</f>
        <v/>
      </c>
      <c r="AO1271" s="376" t="str">
        <f>IF(T1271="","",IF(OR(AH1271="",AH1271="-"),"－",IF(OR(AM1271=8,AM1271=9),"",IF(OR(AJ1271=3,AJ1271=4,AJ1271=5,AJ1271=6),VLOOKUP(AH1271,INDEX((係数_バス貨物_ガソリン,係数_バス貨物_CNG,係数_バス貨物_軽油,係数_バス貨物_メタノール,係数_バス貨物_LPG),MATCH(AL1271,【参考】排出ガスレベル!$AI$4:$AI$671,1),1,AR1271):INDEX((係数_バス貨物_ガソリン,係数_バス貨物_CNG,係数_バス貨物_軽油,係数_バス貨物_メタノール,係数_バス貨物_LPG),MATCH(AL1271+1,【参考】排出ガスレベル!$AI$4:$AI$671,1)-1,5,AR1271),3,FALSE),IF(OR(AJ1271=1,AJ1271=2),VLOOKUP(AH1271,INDEX((係数_乗用_ガソリン,係数_乗用_CNG,係数_乗用_軽油,係数_乗用_メタノール,係数_乗用_LPG),1,1,AR1271):INDEX((係数_乗用_ガソリン,係数_乗用_CNG,係数_乗用_軽油,係数_乗用_メタノール,係数_乗用_LPG),125,5,AR1271),3,FALSE))))))</f>
        <v/>
      </c>
      <c r="AP1271" s="375" t="str">
        <f t="shared" si="567"/>
        <v/>
      </c>
      <c r="AQ1271" s="444" t="str">
        <f t="shared" si="568"/>
        <v/>
      </c>
      <c r="AR1271" s="375" t="str">
        <f t="shared" si="571"/>
        <v/>
      </c>
      <c r="AS1271" s="377" t="str">
        <f t="shared" si="569"/>
        <v/>
      </c>
      <c r="AT1271" s="378" t="str">
        <f t="shared" si="570"/>
        <v/>
      </c>
      <c r="AX1271" s="625" t="b">
        <f t="shared" si="572"/>
        <v>0</v>
      </c>
      <c r="AY1271" s="7" t="str">
        <f t="shared" si="573"/>
        <v>FALSEFALSEFALSE</v>
      </c>
      <c r="AZ1271" s="626">
        <f t="shared" si="580"/>
        <v>0</v>
      </c>
      <c r="BA1271" s="627" t="str">
        <f t="shared" si="581"/>
        <v/>
      </c>
      <c r="BB1271" s="627">
        <f t="shared" si="582"/>
        <v>0</v>
      </c>
      <c r="BC1271" s="690" t="str">
        <f t="shared" si="583"/>
        <v/>
      </c>
    </row>
    <row r="1272" spans="1:55">
      <c r="A1272" s="381">
        <v>1216</v>
      </c>
      <c r="B1272" s="117"/>
      <c r="C1272" s="288"/>
      <c r="D1272" s="289"/>
      <c r="E1272" s="289"/>
      <c r="F1272" s="290"/>
      <c r="G1272" s="292"/>
      <c r="H1272" s="116"/>
      <c r="I1272" s="292"/>
      <c r="J1272" s="116"/>
      <c r="K1272" s="370" t="str">
        <f t="shared" si="574"/>
        <v/>
      </c>
      <c r="L1272" s="370">
        <f t="shared" si="575"/>
        <v>0</v>
      </c>
      <c r="M1272" s="370">
        <f t="shared" si="576"/>
        <v>0</v>
      </c>
      <c r="N1272" s="371" t="str">
        <f t="shared" si="584"/>
        <v/>
      </c>
      <c r="O1272" s="371" t="str">
        <f t="shared" si="585"/>
        <v/>
      </c>
      <c r="P1272" s="371" t="str">
        <f t="shared" si="586"/>
        <v/>
      </c>
      <c r="Q1272" s="371" t="str">
        <f t="shared" si="587"/>
        <v/>
      </c>
      <c r="R1272" s="371" t="str">
        <f t="shared" si="588"/>
        <v/>
      </c>
      <c r="S1272" s="371" t="str">
        <f t="shared" si="589"/>
        <v/>
      </c>
      <c r="T1272" s="443" t="str">
        <f t="shared" si="577"/>
        <v/>
      </c>
      <c r="U1272" s="539"/>
      <c r="V1272" s="117"/>
      <c r="W1272" s="118"/>
      <c r="X1272" s="119"/>
      <c r="Y1272" s="120"/>
      <c r="Z1272" s="122"/>
      <c r="AA1272" s="121"/>
      <c r="AB1272" s="443" t="str">
        <f t="shared" si="578"/>
        <v/>
      </c>
      <c r="AC1272" s="734" t="str">
        <f t="shared" si="579"/>
        <v/>
      </c>
      <c r="AD1272" s="372"/>
      <c r="AE1272" s="485"/>
      <c r="AF1272" s="373" t="str">
        <f t="shared" si="559"/>
        <v/>
      </c>
      <c r="AG1272" s="373" t="str">
        <f t="shared" si="560"/>
        <v/>
      </c>
      <c r="AH1272" s="374" t="str">
        <f t="shared" si="561"/>
        <v/>
      </c>
      <c r="AI1272" s="375" t="str">
        <f t="shared" si="562"/>
        <v/>
      </c>
      <c r="AJ1272" s="375" t="str">
        <f t="shared" si="563"/>
        <v/>
      </c>
      <c r="AK1272" s="375" t="str">
        <f t="shared" si="564"/>
        <v/>
      </c>
      <c r="AL1272" s="375" t="str">
        <f t="shared" si="565"/>
        <v/>
      </c>
      <c r="AM1272" s="375" t="str">
        <f t="shared" si="566"/>
        <v/>
      </c>
      <c r="AN1272" s="376" t="str">
        <f>IF(AF1272="","",IF(OR(AH1272="",AH1272="-"),"－",IF(OR(AM1272=8,AM1272=9),"",IF(OR(AJ1272=3,AJ1272=4,AJ1272=5,AJ1272=6),VLOOKUP(AH1272,INDEX((係数_バス貨物_ガソリン,係数_バス貨物_CNG,係数_バス貨物_軽油,係数_バス貨物_メタノール,係数_バス貨物_LPG),MATCH(AL1272,【参考】排出ガスレベル!$AI$4:$AI$671,1),1,AR1272):INDEX((係数_バス貨物_ガソリン,係数_バス貨物_CNG,係数_バス貨物_軽油,係数_バス貨物_メタノール,係数_バス貨物_LPG),MATCH(AL1272+1,【参考】排出ガスレベル!$AI$4:$AI$671,1)-1,5,AR1272),2,FALSE),IF(OR(AJ1272=1,AJ1272=2),VLOOKUP(AH1272,INDEX((係数_乗用_ガソリン,係数_乗用_CNG,係数_乗用_軽油,係数_乗用_メタノール,係数_乗用_LPG),1,1,AR1272):INDEX((係数_乗用_ガソリン,係数_乗用_CNG,係数_乗用_軽油,係数_乗用_メタノール,係数_乗用_LPG),125,5,AR1272),2,FALSE))))))</f>
        <v/>
      </c>
      <c r="AO1272" s="376" t="str">
        <f>IF(T1272="","",IF(OR(AH1272="",AH1272="-"),"－",IF(OR(AM1272=8,AM1272=9),"",IF(OR(AJ1272=3,AJ1272=4,AJ1272=5,AJ1272=6),VLOOKUP(AH1272,INDEX((係数_バス貨物_ガソリン,係数_バス貨物_CNG,係数_バス貨物_軽油,係数_バス貨物_メタノール,係数_バス貨物_LPG),MATCH(AL1272,【参考】排出ガスレベル!$AI$4:$AI$671,1),1,AR1272):INDEX((係数_バス貨物_ガソリン,係数_バス貨物_CNG,係数_バス貨物_軽油,係数_バス貨物_メタノール,係数_バス貨物_LPG),MATCH(AL1272+1,【参考】排出ガスレベル!$AI$4:$AI$671,1)-1,5,AR1272),3,FALSE),IF(OR(AJ1272=1,AJ1272=2),VLOOKUP(AH1272,INDEX((係数_乗用_ガソリン,係数_乗用_CNG,係数_乗用_軽油,係数_乗用_メタノール,係数_乗用_LPG),1,1,AR1272):INDEX((係数_乗用_ガソリン,係数_乗用_CNG,係数_乗用_軽油,係数_乗用_メタノール,係数_乗用_LPG),125,5,AR1272),3,FALSE))))))</f>
        <v/>
      </c>
      <c r="AP1272" s="375" t="str">
        <f t="shared" si="567"/>
        <v/>
      </c>
      <c r="AQ1272" s="444" t="str">
        <f t="shared" si="568"/>
        <v/>
      </c>
      <c r="AR1272" s="375" t="str">
        <f t="shared" si="571"/>
        <v/>
      </c>
      <c r="AS1272" s="377" t="str">
        <f t="shared" si="569"/>
        <v/>
      </c>
      <c r="AT1272" s="378" t="str">
        <f t="shared" si="570"/>
        <v/>
      </c>
      <c r="AX1272" s="625" t="b">
        <f t="shared" si="572"/>
        <v>0</v>
      </c>
      <c r="AY1272" s="7" t="str">
        <f t="shared" si="573"/>
        <v>FALSEFALSEFALSE</v>
      </c>
      <c r="AZ1272" s="626">
        <f t="shared" si="580"/>
        <v>0</v>
      </c>
      <c r="BA1272" s="627" t="str">
        <f t="shared" si="581"/>
        <v/>
      </c>
      <c r="BB1272" s="627">
        <f t="shared" si="582"/>
        <v>0</v>
      </c>
      <c r="BC1272" s="690" t="str">
        <f t="shared" si="583"/>
        <v/>
      </c>
    </row>
    <row r="1273" spans="1:55">
      <c r="A1273" s="381">
        <v>1217</v>
      </c>
      <c r="B1273" s="117"/>
      <c r="C1273" s="288"/>
      <c r="D1273" s="289"/>
      <c r="E1273" s="289"/>
      <c r="F1273" s="290"/>
      <c r="G1273" s="292"/>
      <c r="H1273" s="116"/>
      <c r="I1273" s="292"/>
      <c r="J1273" s="116"/>
      <c r="K1273" s="370" t="str">
        <f t="shared" si="574"/>
        <v/>
      </c>
      <c r="L1273" s="370">
        <f t="shared" si="575"/>
        <v>0</v>
      </c>
      <c r="M1273" s="370">
        <f t="shared" si="576"/>
        <v>0</v>
      </c>
      <c r="N1273" s="371" t="str">
        <f t="shared" si="584"/>
        <v/>
      </c>
      <c r="O1273" s="371" t="str">
        <f t="shared" si="585"/>
        <v/>
      </c>
      <c r="P1273" s="371" t="str">
        <f t="shared" si="586"/>
        <v/>
      </c>
      <c r="Q1273" s="371" t="str">
        <f t="shared" si="587"/>
        <v/>
      </c>
      <c r="R1273" s="371" t="str">
        <f t="shared" si="588"/>
        <v/>
      </c>
      <c r="S1273" s="371" t="str">
        <f t="shared" si="589"/>
        <v/>
      </c>
      <c r="T1273" s="443" t="str">
        <f t="shared" si="577"/>
        <v/>
      </c>
      <c r="U1273" s="539"/>
      <c r="V1273" s="117"/>
      <c r="W1273" s="118"/>
      <c r="X1273" s="119"/>
      <c r="Y1273" s="120"/>
      <c r="Z1273" s="122"/>
      <c r="AA1273" s="121"/>
      <c r="AB1273" s="443" t="str">
        <f t="shared" si="578"/>
        <v/>
      </c>
      <c r="AC1273" s="734" t="str">
        <f t="shared" si="579"/>
        <v/>
      </c>
      <c r="AD1273" s="372"/>
      <c r="AE1273" s="485"/>
      <c r="AF1273" s="373" t="str">
        <f t="shared" ref="AF1273:AF1336" si="590">IF(OR(T1273="(減車済)",T1273=""),"",1)</f>
        <v/>
      </c>
      <c r="AG1273" s="373" t="str">
        <f t="shared" ref="AG1273:AG1336" si="591">IF(OR(T1273="継続",T1273="新規"),1,"")</f>
        <v/>
      </c>
      <c r="AH1273" s="374" t="str">
        <f t="shared" ref="AH1273:AH1336" si="592">IF(AF1273="","",UPPER(ASC(X1273)))</f>
        <v/>
      </c>
      <c r="AI1273" s="375" t="str">
        <f t="shared" ref="AI1273:AI1336" si="593">IF(AF1273="","",IF(V1273="","",IF(V1273="普通",1,IF(V1273="小型",2,0))))</f>
        <v/>
      </c>
      <c r="AJ1273" s="375" t="str">
        <f t="shared" ref="AJ1273:AJ1336" si="594">IF(AF1273="","",IF(W1273="","",VLOOKUP(W1273,用途,2,FALSE)))</f>
        <v/>
      </c>
      <c r="AK1273" s="375" t="str">
        <f t="shared" ref="AK1273:AK1336" si="595">IF(AF1273="","",IF(Y1273="","",IF(Y1273&lt;=10,1,IF(Y1273&lt;30,2,IF(Y1273&gt;=30,3,0)))))</f>
        <v/>
      </c>
      <c r="AL1273" s="375" t="str">
        <f t="shared" ref="AL1273:AL1336" si="596">IF(AF1273="","",IF(Z1273="","",IF(Z1273&lt;=1.7*1000,1,IF(Z1273&lt;=2.5*1000,2,IF(Z1273&lt;=3.5*1000,3,IF(Z1273&lt;8*1000,4,IF(Z1273&gt;=8*1000,5,"")))))))</f>
        <v/>
      </c>
      <c r="AM1273" s="375" t="str">
        <f t="shared" ref="AM1273:AM1336" si="597">IF(AF1273="","",IF(AA1273="","",VLOOKUP(AA1273,燃料の種類,2,FALSE)))</f>
        <v/>
      </c>
      <c r="AN1273" s="376" t="str">
        <f>IF(AF1273="","",IF(OR(AH1273="",AH1273="-"),"－",IF(OR(AM1273=8,AM1273=9),"",IF(OR(AJ1273=3,AJ1273=4,AJ1273=5,AJ1273=6),VLOOKUP(AH1273,INDEX((係数_バス貨物_ガソリン,係数_バス貨物_CNG,係数_バス貨物_軽油,係数_バス貨物_メタノール,係数_バス貨物_LPG),MATCH(AL1273,【参考】排出ガスレベル!$AI$4:$AI$671,1),1,AR1273):INDEX((係数_バス貨物_ガソリン,係数_バス貨物_CNG,係数_バス貨物_軽油,係数_バス貨物_メタノール,係数_バス貨物_LPG),MATCH(AL1273+1,【参考】排出ガスレベル!$AI$4:$AI$671,1)-1,5,AR1273),2,FALSE),IF(OR(AJ1273=1,AJ1273=2),VLOOKUP(AH1273,INDEX((係数_乗用_ガソリン,係数_乗用_CNG,係数_乗用_軽油,係数_乗用_メタノール,係数_乗用_LPG),1,1,AR1273):INDEX((係数_乗用_ガソリン,係数_乗用_CNG,係数_乗用_軽油,係数_乗用_メタノール,係数_乗用_LPG),125,5,AR1273),2,FALSE))))))</f>
        <v/>
      </c>
      <c r="AO1273" s="376" t="str">
        <f>IF(T1273="","",IF(OR(AH1273="",AH1273="-"),"－",IF(OR(AM1273=8,AM1273=9),"",IF(OR(AJ1273=3,AJ1273=4,AJ1273=5,AJ1273=6),VLOOKUP(AH1273,INDEX((係数_バス貨物_ガソリン,係数_バス貨物_CNG,係数_バス貨物_軽油,係数_バス貨物_メタノール,係数_バス貨物_LPG),MATCH(AL1273,【参考】排出ガスレベル!$AI$4:$AI$671,1),1,AR1273):INDEX((係数_バス貨物_ガソリン,係数_バス貨物_CNG,係数_バス貨物_軽油,係数_バス貨物_メタノール,係数_バス貨物_LPG),MATCH(AL1273+1,【参考】排出ガスレベル!$AI$4:$AI$671,1)-1,5,AR1273),3,FALSE),IF(OR(AJ1273=1,AJ1273=2),VLOOKUP(AH1273,INDEX((係数_乗用_ガソリン,係数_乗用_CNG,係数_乗用_軽油,係数_乗用_メタノール,係数_乗用_LPG),1,1,AR1273):INDEX((係数_乗用_ガソリン,係数_乗用_CNG,係数_乗用_軽油,係数_乗用_メタノール,係数_乗用_LPG),125,5,AR1273),3,FALSE))))))</f>
        <v/>
      </c>
      <c r="AP1273" s="375" t="str">
        <f t="shared" ref="AP1273:AP1336" si="598">IF((AF1273="")+(AC1273=""),"",IF(燃料区分1=4,VLOOKUP(AO1273,排ガス低減レベル,2,FALSE),VLOOKUP(AC1273,排ガス低減レベル,2,FALSE)))</f>
        <v/>
      </c>
      <c r="AQ1273" s="444" t="str">
        <f t="shared" ref="AQ1273:AQ1336" si="599">IF(AG1273="","",IF(AJ1273=3,B1273&amp;"-"&amp;SUM(AJ1273*100,AK1273*10,AL1273)&amp;"A",IF(OR(AJ1273=2,AJ1273=4,AJ1273=6),B1273&amp;"-"&amp;AL1273*10&amp;"A",IF(AJ1273=1,B1273&amp;"-"&amp;AJ1273&amp;"A",IF(AJ1273=5,B1273&amp;"-"&amp;SUM(AJ1273*100,AI1273*10,AL1273)&amp;"A","")))))</f>
        <v/>
      </c>
      <c r="AR1273" s="375" t="str">
        <f t="shared" si="571"/>
        <v/>
      </c>
      <c r="AS1273" s="377" t="str">
        <f t="shared" ref="AS1273:AS1336" si="600">IF(AG1273="","",B1273&amp;"-"&amp;AM1273)</f>
        <v/>
      </c>
      <c r="AT1273" s="378" t="str">
        <f t="shared" ref="AT1273:AT1336" si="601">IF(AF1273="","",VLOOKUP(T1273,車両の増減,2,FALSE))</f>
        <v/>
      </c>
      <c r="AX1273" s="625" t="b">
        <f t="shared" si="572"/>
        <v>0</v>
      </c>
      <c r="AY1273" s="7" t="str">
        <f t="shared" si="573"/>
        <v>FALSEFALSEFALSE</v>
      </c>
      <c r="AZ1273" s="626">
        <f t="shared" si="580"/>
        <v>0</v>
      </c>
      <c r="BA1273" s="627" t="str">
        <f t="shared" si="581"/>
        <v/>
      </c>
      <c r="BB1273" s="627">
        <f t="shared" si="582"/>
        <v>0</v>
      </c>
      <c r="BC1273" s="690" t="str">
        <f t="shared" si="583"/>
        <v/>
      </c>
    </row>
    <row r="1274" spans="1:55">
      <c r="A1274" s="381">
        <v>1218</v>
      </c>
      <c r="B1274" s="117"/>
      <c r="C1274" s="288"/>
      <c r="D1274" s="289"/>
      <c r="E1274" s="289"/>
      <c r="F1274" s="290"/>
      <c r="G1274" s="292"/>
      <c r="H1274" s="116"/>
      <c r="I1274" s="292"/>
      <c r="J1274" s="116"/>
      <c r="K1274" s="370" t="str">
        <f t="shared" si="574"/>
        <v/>
      </c>
      <c r="L1274" s="370">
        <f t="shared" si="575"/>
        <v>0</v>
      </c>
      <c r="M1274" s="370">
        <f t="shared" si="576"/>
        <v>0</v>
      </c>
      <c r="N1274" s="371" t="str">
        <f t="shared" si="584"/>
        <v/>
      </c>
      <c r="O1274" s="371" t="str">
        <f t="shared" si="585"/>
        <v/>
      </c>
      <c r="P1274" s="371" t="str">
        <f t="shared" si="586"/>
        <v/>
      </c>
      <c r="Q1274" s="371" t="str">
        <f t="shared" si="587"/>
        <v/>
      </c>
      <c r="R1274" s="371" t="str">
        <f t="shared" si="588"/>
        <v/>
      </c>
      <c r="S1274" s="371" t="str">
        <f t="shared" si="589"/>
        <v/>
      </c>
      <c r="T1274" s="443" t="str">
        <f t="shared" si="577"/>
        <v/>
      </c>
      <c r="U1274" s="539"/>
      <c r="V1274" s="117"/>
      <c r="W1274" s="118"/>
      <c r="X1274" s="119"/>
      <c r="Y1274" s="120"/>
      <c r="Z1274" s="122"/>
      <c r="AA1274" s="121"/>
      <c r="AB1274" s="443" t="str">
        <f t="shared" si="578"/>
        <v/>
      </c>
      <c r="AC1274" s="734" t="str">
        <f t="shared" si="579"/>
        <v/>
      </c>
      <c r="AD1274" s="372"/>
      <c r="AE1274" s="485"/>
      <c r="AF1274" s="373" t="str">
        <f t="shared" si="590"/>
        <v/>
      </c>
      <c r="AG1274" s="373" t="str">
        <f t="shared" si="591"/>
        <v/>
      </c>
      <c r="AH1274" s="374" t="str">
        <f t="shared" si="592"/>
        <v/>
      </c>
      <c r="AI1274" s="375" t="str">
        <f t="shared" si="593"/>
        <v/>
      </c>
      <c r="AJ1274" s="375" t="str">
        <f t="shared" si="594"/>
        <v/>
      </c>
      <c r="AK1274" s="375" t="str">
        <f t="shared" si="595"/>
        <v/>
      </c>
      <c r="AL1274" s="375" t="str">
        <f t="shared" si="596"/>
        <v/>
      </c>
      <c r="AM1274" s="375" t="str">
        <f t="shared" si="597"/>
        <v/>
      </c>
      <c r="AN1274" s="376" t="str">
        <f>IF(AF1274="","",IF(OR(AH1274="",AH1274="-"),"－",IF(OR(AM1274=8,AM1274=9),"",IF(OR(AJ1274=3,AJ1274=4,AJ1274=5,AJ1274=6),VLOOKUP(AH1274,INDEX((係数_バス貨物_ガソリン,係数_バス貨物_CNG,係数_バス貨物_軽油,係数_バス貨物_メタノール,係数_バス貨物_LPG),MATCH(AL1274,【参考】排出ガスレベル!$AI$4:$AI$671,1),1,AR1274):INDEX((係数_バス貨物_ガソリン,係数_バス貨物_CNG,係数_バス貨物_軽油,係数_バス貨物_メタノール,係数_バス貨物_LPG),MATCH(AL1274+1,【参考】排出ガスレベル!$AI$4:$AI$671,1)-1,5,AR1274),2,FALSE),IF(OR(AJ1274=1,AJ1274=2),VLOOKUP(AH1274,INDEX((係数_乗用_ガソリン,係数_乗用_CNG,係数_乗用_軽油,係数_乗用_メタノール,係数_乗用_LPG),1,1,AR1274):INDEX((係数_乗用_ガソリン,係数_乗用_CNG,係数_乗用_軽油,係数_乗用_メタノール,係数_乗用_LPG),125,5,AR1274),2,FALSE))))))</f>
        <v/>
      </c>
      <c r="AO1274" s="376" t="str">
        <f>IF(T1274="","",IF(OR(AH1274="",AH1274="-"),"－",IF(OR(AM1274=8,AM1274=9),"",IF(OR(AJ1274=3,AJ1274=4,AJ1274=5,AJ1274=6),VLOOKUP(AH1274,INDEX((係数_バス貨物_ガソリン,係数_バス貨物_CNG,係数_バス貨物_軽油,係数_バス貨物_メタノール,係数_バス貨物_LPG),MATCH(AL1274,【参考】排出ガスレベル!$AI$4:$AI$671,1),1,AR1274):INDEX((係数_バス貨物_ガソリン,係数_バス貨物_CNG,係数_バス貨物_軽油,係数_バス貨物_メタノール,係数_バス貨物_LPG),MATCH(AL1274+1,【参考】排出ガスレベル!$AI$4:$AI$671,1)-1,5,AR1274),3,FALSE),IF(OR(AJ1274=1,AJ1274=2),VLOOKUP(AH1274,INDEX((係数_乗用_ガソリン,係数_乗用_CNG,係数_乗用_軽油,係数_乗用_メタノール,係数_乗用_LPG),1,1,AR1274):INDEX((係数_乗用_ガソリン,係数_乗用_CNG,係数_乗用_軽油,係数_乗用_メタノール,係数_乗用_LPG),125,5,AR1274),3,FALSE))))))</f>
        <v/>
      </c>
      <c r="AP1274" s="375" t="str">
        <f t="shared" si="598"/>
        <v/>
      </c>
      <c r="AQ1274" s="444" t="str">
        <f t="shared" si="599"/>
        <v/>
      </c>
      <c r="AR1274" s="375" t="str">
        <f t="shared" ref="AR1274:AR1337" si="602">IF(OR(AM1274=1,AM1274=2,AM1274=11),1,IF(AM1274=6,2,IF(OR(AM1274=4,AM1274=5,AM1274=10),3,IF(AM1274=7,4,IF(AM1274=3,5, IF(OR(AM1274=8,AM1274=9),6,""))))))</f>
        <v/>
      </c>
      <c r="AS1274" s="377" t="str">
        <f t="shared" si="600"/>
        <v/>
      </c>
      <c r="AT1274" s="378" t="str">
        <f t="shared" si="601"/>
        <v/>
      </c>
      <c r="AX1274" s="625" t="b">
        <f t="shared" ref="AX1274:AX1337" si="603">IF(AY1274="FALSEFALSEFALSEFALSE","ハイブリッド")</f>
        <v>0</v>
      </c>
      <c r="AY1274" s="7" t="str">
        <f t="shared" ref="AY1274:AY1337" si="604">EXACT(AZ1274,BA1274)&amp;IF(BA1274="","")&amp;IF(AZ1274="電気",TRUE)&amp;IF(AZ1274="LPG",TRUE)</f>
        <v>FALSEFALSEFALSE</v>
      </c>
      <c r="AZ1274" s="626">
        <f t="shared" si="580"/>
        <v>0</v>
      </c>
      <c r="BA1274" s="627" t="str">
        <f t="shared" si="581"/>
        <v/>
      </c>
      <c r="BB1274" s="627">
        <f t="shared" si="582"/>
        <v>0</v>
      </c>
      <c r="BC1274" s="690" t="str">
        <f t="shared" si="583"/>
        <v/>
      </c>
    </row>
    <row r="1275" spans="1:55">
      <c r="A1275" s="381">
        <v>1219</v>
      </c>
      <c r="B1275" s="117"/>
      <c r="C1275" s="288"/>
      <c r="D1275" s="289"/>
      <c r="E1275" s="289"/>
      <c r="F1275" s="290"/>
      <c r="G1275" s="292"/>
      <c r="H1275" s="116"/>
      <c r="I1275" s="292"/>
      <c r="J1275" s="116"/>
      <c r="K1275" s="370" t="str">
        <f t="shared" si="574"/>
        <v/>
      </c>
      <c r="L1275" s="370">
        <f t="shared" si="575"/>
        <v>0</v>
      </c>
      <c r="M1275" s="370">
        <f t="shared" si="576"/>
        <v>0</v>
      </c>
      <c r="N1275" s="371" t="str">
        <f t="shared" si="584"/>
        <v/>
      </c>
      <c r="O1275" s="371" t="str">
        <f t="shared" si="585"/>
        <v/>
      </c>
      <c r="P1275" s="371" t="str">
        <f t="shared" si="586"/>
        <v/>
      </c>
      <c r="Q1275" s="371" t="str">
        <f t="shared" si="587"/>
        <v/>
      </c>
      <c r="R1275" s="371" t="str">
        <f t="shared" si="588"/>
        <v/>
      </c>
      <c r="S1275" s="371" t="str">
        <f t="shared" si="589"/>
        <v/>
      </c>
      <c r="T1275" s="443" t="str">
        <f t="shared" si="577"/>
        <v/>
      </c>
      <c r="U1275" s="539"/>
      <c r="V1275" s="117"/>
      <c r="W1275" s="118"/>
      <c r="X1275" s="119"/>
      <c r="Y1275" s="120"/>
      <c r="Z1275" s="122"/>
      <c r="AA1275" s="121"/>
      <c r="AB1275" s="443" t="str">
        <f t="shared" si="578"/>
        <v/>
      </c>
      <c r="AC1275" s="734" t="str">
        <f t="shared" si="579"/>
        <v/>
      </c>
      <c r="AD1275" s="372"/>
      <c r="AE1275" s="485"/>
      <c r="AF1275" s="373" t="str">
        <f t="shared" si="590"/>
        <v/>
      </c>
      <c r="AG1275" s="373" t="str">
        <f t="shared" si="591"/>
        <v/>
      </c>
      <c r="AH1275" s="374" t="str">
        <f t="shared" si="592"/>
        <v/>
      </c>
      <c r="AI1275" s="375" t="str">
        <f t="shared" si="593"/>
        <v/>
      </c>
      <c r="AJ1275" s="375" t="str">
        <f t="shared" si="594"/>
        <v/>
      </c>
      <c r="AK1275" s="375" t="str">
        <f t="shared" si="595"/>
        <v/>
      </c>
      <c r="AL1275" s="375" t="str">
        <f t="shared" si="596"/>
        <v/>
      </c>
      <c r="AM1275" s="375" t="str">
        <f t="shared" si="597"/>
        <v/>
      </c>
      <c r="AN1275" s="376" t="str">
        <f>IF(AF1275="","",IF(OR(AH1275="",AH1275="-"),"－",IF(OR(AM1275=8,AM1275=9),"",IF(OR(AJ1275=3,AJ1275=4,AJ1275=5,AJ1275=6),VLOOKUP(AH1275,INDEX((係数_バス貨物_ガソリン,係数_バス貨物_CNG,係数_バス貨物_軽油,係数_バス貨物_メタノール,係数_バス貨物_LPG),MATCH(AL1275,【参考】排出ガスレベル!$AI$4:$AI$671,1),1,AR1275):INDEX((係数_バス貨物_ガソリン,係数_バス貨物_CNG,係数_バス貨物_軽油,係数_バス貨物_メタノール,係数_バス貨物_LPG),MATCH(AL1275+1,【参考】排出ガスレベル!$AI$4:$AI$671,1)-1,5,AR1275),2,FALSE),IF(OR(AJ1275=1,AJ1275=2),VLOOKUP(AH1275,INDEX((係数_乗用_ガソリン,係数_乗用_CNG,係数_乗用_軽油,係数_乗用_メタノール,係数_乗用_LPG),1,1,AR1275):INDEX((係数_乗用_ガソリン,係数_乗用_CNG,係数_乗用_軽油,係数_乗用_メタノール,係数_乗用_LPG),125,5,AR1275),2,FALSE))))))</f>
        <v/>
      </c>
      <c r="AO1275" s="376" t="str">
        <f>IF(T1275="","",IF(OR(AH1275="",AH1275="-"),"－",IF(OR(AM1275=8,AM1275=9),"",IF(OR(AJ1275=3,AJ1275=4,AJ1275=5,AJ1275=6),VLOOKUP(AH1275,INDEX((係数_バス貨物_ガソリン,係数_バス貨物_CNG,係数_バス貨物_軽油,係数_バス貨物_メタノール,係数_バス貨物_LPG),MATCH(AL1275,【参考】排出ガスレベル!$AI$4:$AI$671,1),1,AR1275):INDEX((係数_バス貨物_ガソリン,係数_バス貨物_CNG,係数_バス貨物_軽油,係数_バス貨物_メタノール,係数_バス貨物_LPG),MATCH(AL1275+1,【参考】排出ガスレベル!$AI$4:$AI$671,1)-1,5,AR1275),3,FALSE),IF(OR(AJ1275=1,AJ1275=2),VLOOKUP(AH1275,INDEX((係数_乗用_ガソリン,係数_乗用_CNG,係数_乗用_軽油,係数_乗用_メタノール,係数_乗用_LPG),1,1,AR1275):INDEX((係数_乗用_ガソリン,係数_乗用_CNG,係数_乗用_軽油,係数_乗用_メタノール,係数_乗用_LPG),125,5,AR1275),3,FALSE))))))</f>
        <v/>
      </c>
      <c r="AP1275" s="375" t="str">
        <f t="shared" si="598"/>
        <v/>
      </c>
      <c r="AQ1275" s="444" t="str">
        <f t="shared" si="599"/>
        <v/>
      </c>
      <c r="AR1275" s="375" t="str">
        <f t="shared" si="602"/>
        <v/>
      </c>
      <c r="AS1275" s="377" t="str">
        <f t="shared" si="600"/>
        <v/>
      </c>
      <c r="AT1275" s="378" t="str">
        <f t="shared" si="601"/>
        <v/>
      </c>
      <c r="AX1275" s="625" t="b">
        <f t="shared" si="603"/>
        <v>0</v>
      </c>
      <c r="AY1275" s="7" t="str">
        <f t="shared" si="604"/>
        <v>FALSEFALSEFALSE</v>
      </c>
      <c r="AZ1275" s="626">
        <f t="shared" si="580"/>
        <v>0</v>
      </c>
      <c r="BA1275" s="627" t="str">
        <f t="shared" si="581"/>
        <v/>
      </c>
      <c r="BB1275" s="627">
        <f t="shared" si="582"/>
        <v>0</v>
      </c>
      <c r="BC1275" s="690" t="str">
        <f t="shared" si="583"/>
        <v/>
      </c>
    </row>
    <row r="1276" spans="1:55">
      <c r="A1276" s="381">
        <v>1220</v>
      </c>
      <c r="B1276" s="117"/>
      <c r="C1276" s="288"/>
      <c r="D1276" s="289"/>
      <c r="E1276" s="289"/>
      <c r="F1276" s="290"/>
      <c r="G1276" s="292"/>
      <c r="H1276" s="116"/>
      <c r="I1276" s="292"/>
      <c r="J1276" s="116"/>
      <c r="K1276" s="370" t="str">
        <f t="shared" si="574"/>
        <v/>
      </c>
      <c r="L1276" s="370">
        <f t="shared" si="575"/>
        <v>0</v>
      </c>
      <c r="M1276" s="370">
        <f t="shared" si="576"/>
        <v>0</v>
      </c>
      <c r="N1276" s="371" t="str">
        <f t="shared" si="584"/>
        <v/>
      </c>
      <c r="O1276" s="371" t="str">
        <f t="shared" si="585"/>
        <v/>
      </c>
      <c r="P1276" s="371" t="str">
        <f t="shared" si="586"/>
        <v/>
      </c>
      <c r="Q1276" s="371" t="str">
        <f t="shared" si="587"/>
        <v/>
      </c>
      <c r="R1276" s="371" t="str">
        <f t="shared" si="588"/>
        <v/>
      </c>
      <c r="S1276" s="371" t="str">
        <f t="shared" si="589"/>
        <v/>
      </c>
      <c r="T1276" s="443" t="str">
        <f t="shared" si="577"/>
        <v/>
      </c>
      <c r="U1276" s="539"/>
      <c r="V1276" s="117"/>
      <c r="W1276" s="118"/>
      <c r="X1276" s="119"/>
      <c r="Y1276" s="120"/>
      <c r="Z1276" s="122"/>
      <c r="AA1276" s="121"/>
      <c r="AB1276" s="443" t="str">
        <f t="shared" si="578"/>
        <v/>
      </c>
      <c r="AC1276" s="734" t="str">
        <f t="shared" si="579"/>
        <v/>
      </c>
      <c r="AD1276" s="372"/>
      <c r="AE1276" s="485"/>
      <c r="AF1276" s="373" t="str">
        <f t="shared" si="590"/>
        <v/>
      </c>
      <c r="AG1276" s="373" t="str">
        <f t="shared" si="591"/>
        <v/>
      </c>
      <c r="AH1276" s="374" t="str">
        <f t="shared" si="592"/>
        <v/>
      </c>
      <c r="AI1276" s="375" t="str">
        <f t="shared" si="593"/>
        <v/>
      </c>
      <c r="AJ1276" s="375" t="str">
        <f t="shared" si="594"/>
        <v/>
      </c>
      <c r="AK1276" s="375" t="str">
        <f t="shared" si="595"/>
        <v/>
      </c>
      <c r="AL1276" s="375" t="str">
        <f t="shared" si="596"/>
        <v/>
      </c>
      <c r="AM1276" s="375" t="str">
        <f t="shared" si="597"/>
        <v/>
      </c>
      <c r="AN1276" s="376" t="str">
        <f>IF(AF1276="","",IF(OR(AH1276="",AH1276="-"),"－",IF(OR(AM1276=8,AM1276=9),"",IF(OR(AJ1276=3,AJ1276=4,AJ1276=5,AJ1276=6),VLOOKUP(AH1276,INDEX((係数_バス貨物_ガソリン,係数_バス貨物_CNG,係数_バス貨物_軽油,係数_バス貨物_メタノール,係数_バス貨物_LPG),MATCH(AL1276,【参考】排出ガスレベル!$AI$4:$AI$671,1),1,AR1276):INDEX((係数_バス貨物_ガソリン,係数_バス貨物_CNG,係数_バス貨物_軽油,係数_バス貨物_メタノール,係数_バス貨物_LPG),MATCH(AL1276+1,【参考】排出ガスレベル!$AI$4:$AI$671,1)-1,5,AR1276),2,FALSE),IF(OR(AJ1276=1,AJ1276=2),VLOOKUP(AH1276,INDEX((係数_乗用_ガソリン,係数_乗用_CNG,係数_乗用_軽油,係数_乗用_メタノール,係数_乗用_LPG),1,1,AR1276):INDEX((係数_乗用_ガソリン,係数_乗用_CNG,係数_乗用_軽油,係数_乗用_メタノール,係数_乗用_LPG),125,5,AR1276),2,FALSE))))))</f>
        <v/>
      </c>
      <c r="AO1276" s="376" t="str">
        <f>IF(T1276="","",IF(OR(AH1276="",AH1276="-"),"－",IF(OR(AM1276=8,AM1276=9),"",IF(OR(AJ1276=3,AJ1276=4,AJ1276=5,AJ1276=6),VLOOKUP(AH1276,INDEX((係数_バス貨物_ガソリン,係数_バス貨物_CNG,係数_バス貨物_軽油,係数_バス貨物_メタノール,係数_バス貨物_LPG),MATCH(AL1276,【参考】排出ガスレベル!$AI$4:$AI$671,1),1,AR1276):INDEX((係数_バス貨物_ガソリン,係数_バス貨物_CNG,係数_バス貨物_軽油,係数_バス貨物_メタノール,係数_バス貨物_LPG),MATCH(AL1276+1,【参考】排出ガスレベル!$AI$4:$AI$671,1)-1,5,AR1276),3,FALSE),IF(OR(AJ1276=1,AJ1276=2),VLOOKUP(AH1276,INDEX((係数_乗用_ガソリン,係数_乗用_CNG,係数_乗用_軽油,係数_乗用_メタノール,係数_乗用_LPG),1,1,AR1276):INDEX((係数_乗用_ガソリン,係数_乗用_CNG,係数_乗用_軽油,係数_乗用_メタノール,係数_乗用_LPG),125,5,AR1276),3,FALSE))))))</f>
        <v/>
      </c>
      <c r="AP1276" s="375" t="str">
        <f t="shared" si="598"/>
        <v/>
      </c>
      <c r="AQ1276" s="444" t="str">
        <f t="shared" si="599"/>
        <v/>
      </c>
      <c r="AR1276" s="375" t="str">
        <f t="shared" si="602"/>
        <v/>
      </c>
      <c r="AS1276" s="377" t="str">
        <f t="shared" si="600"/>
        <v/>
      </c>
      <c r="AT1276" s="378" t="str">
        <f t="shared" si="601"/>
        <v/>
      </c>
      <c r="AX1276" s="625" t="b">
        <f t="shared" si="603"/>
        <v>0</v>
      </c>
      <c r="AY1276" s="7" t="str">
        <f t="shared" si="604"/>
        <v>FALSEFALSEFALSE</v>
      </c>
      <c r="AZ1276" s="626">
        <f t="shared" si="580"/>
        <v>0</v>
      </c>
      <c r="BA1276" s="627" t="str">
        <f t="shared" si="581"/>
        <v/>
      </c>
      <c r="BB1276" s="627">
        <f t="shared" si="582"/>
        <v>0</v>
      </c>
      <c r="BC1276" s="690" t="str">
        <f t="shared" si="583"/>
        <v/>
      </c>
    </row>
    <row r="1277" spans="1:55">
      <c r="A1277" s="381">
        <v>1221</v>
      </c>
      <c r="B1277" s="117"/>
      <c r="C1277" s="288"/>
      <c r="D1277" s="289"/>
      <c r="E1277" s="289"/>
      <c r="F1277" s="290"/>
      <c r="G1277" s="292"/>
      <c r="H1277" s="116"/>
      <c r="I1277" s="292"/>
      <c r="J1277" s="116"/>
      <c r="K1277" s="370" t="str">
        <f t="shared" si="574"/>
        <v/>
      </c>
      <c r="L1277" s="370">
        <f t="shared" si="575"/>
        <v>0</v>
      </c>
      <c r="M1277" s="370">
        <f t="shared" si="576"/>
        <v>0</v>
      </c>
      <c r="N1277" s="371" t="str">
        <f t="shared" si="584"/>
        <v/>
      </c>
      <c r="O1277" s="371" t="str">
        <f t="shared" si="585"/>
        <v/>
      </c>
      <c r="P1277" s="371" t="str">
        <f t="shared" si="586"/>
        <v/>
      </c>
      <c r="Q1277" s="371" t="str">
        <f t="shared" si="587"/>
        <v/>
      </c>
      <c r="R1277" s="371" t="str">
        <f t="shared" si="588"/>
        <v/>
      </c>
      <c r="S1277" s="371" t="str">
        <f t="shared" si="589"/>
        <v/>
      </c>
      <c r="T1277" s="443" t="str">
        <f t="shared" si="577"/>
        <v/>
      </c>
      <c r="U1277" s="539"/>
      <c r="V1277" s="117"/>
      <c r="W1277" s="118"/>
      <c r="X1277" s="119"/>
      <c r="Y1277" s="120"/>
      <c r="Z1277" s="122"/>
      <c r="AA1277" s="121"/>
      <c r="AB1277" s="443" t="str">
        <f t="shared" si="578"/>
        <v/>
      </c>
      <c r="AC1277" s="734" t="str">
        <f t="shared" si="579"/>
        <v/>
      </c>
      <c r="AD1277" s="372"/>
      <c r="AE1277" s="485"/>
      <c r="AF1277" s="373" t="str">
        <f t="shared" si="590"/>
        <v/>
      </c>
      <c r="AG1277" s="373" t="str">
        <f t="shared" si="591"/>
        <v/>
      </c>
      <c r="AH1277" s="374" t="str">
        <f t="shared" si="592"/>
        <v/>
      </c>
      <c r="AI1277" s="375" t="str">
        <f t="shared" si="593"/>
        <v/>
      </c>
      <c r="AJ1277" s="375" t="str">
        <f t="shared" si="594"/>
        <v/>
      </c>
      <c r="AK1277" s="375" t="str">
        <f t="shared" si="595"/>
        <v/>
      </c>
      <c r="AL1277" s="375" t="str">
        <f t="shared" si="596"/>
        <v/>
      </c>
      <c r="AM1277" s="375" t="str">
        <f t="shared" si="597"/>
        <v/>
      </c>
      <c r="AN1277" s="376" t="str">
        <f>IF(AF1277="","",IF(OR(AH1277="",AH1277="-"),"－",IF(OR(AM1277=8,AM1277=9),"",IF(OR(AJ1277=3,AJ1277=4,AJ1277=5,AJ1277=6),VLOOKUP(AH1277,INDEX((係数_バス貨物_ガソリン,係数_バス貨物_CNG,係数_バス貨物_軽油,係数_バス貨物_メタノール,係数_バス貨物_LPG),MATCH(AL1277,【参考】排出ガスレベル!$AI$4:$AI$671,1),1,AR1277):INDEX((係数_バス貨物_ガソリン,係数_バス貨物_CNG,係数_バス貨物_軽油,係数_バス貨物_メタノール,係数_バス貨物_LPG),MATCH(AL1277+1,【参考】排出ガスレベル!$AI$4:$AI$671,1)-1,5,AR1277),2,FALSE),IF(OR(AJ1277=1,AJ1277=2),VLOOKUP(AH1277,INDEX((係数_乗用_ガソリン,係数_乗用_CNG,係数_乗用_軽油,係数_乗用_メタノール,係数_乗用_LPG),1,1,AR1277):INDEX((係数_乗用_ガソリン,係数_乗用_CNG,係数_乗用_軽油,係数_乗用_メタノール,係数_乗用_LPG),125,5,AR1277),2,FALSE))))))</f>
        <v/>
      </c>
      <c r="AO1277" s="376" t="str">
        <f>IF(T1277="","",IF(OR(AH1277="",AH1277="-"),"－",IF(OR(AM1277=8,AM1277=9),"",IF(OR(AJ1277=3,AJ1277=4,AJ1277=5,AJ1277=6),VLOOKUP(AH1277,INDEX((係数_バス貨物_ガソリン,係数_バス貨物_CNG,係数_バス貨物_軽油,係数_バス貨物_メタノール,係数_バス貨物_LPG),MATCH(AL1277,【参考】排出ガスレベル!$AI$4:$AI$671,1),1,AR1277):INDEX((係数_バス貨物_ガソリン,係数_バス貨物_CNG,係数_バス貨物_軽油,係数_バス貨物_メタノール,係数_バス貨物_LPG),MATCH(AL1277+1,【参考】排出ガスレベル!$AI$4:$AI$671,1)-1,5,AR1277),3,FALSE),IF(OR(AJ1277=1,AJ1277=2),VLOOKUP(AH1277,INDEX((係数_乗用_ガソリン,係数_乗用_CNG,係数_乗用_軽油,係数_乗用_メタノール,係数_乗用_LPG),1,1,AR1277):INDEX((係数_乗用_ガソリン,係数_乗用_CNG,係数_乗用_軽油,係数_乗用_メタノール,係数_乗用_LPG),125,5,AR1277),3,FALSE))))))</f>
        <v/>
      </c>
      <c r="AP1277" s="375" t="str">
        <f t="shared" si="598"/>
        <v/>
      </c>
      <c r="AQ1277" s="444" t="str">
        <f t="shared" si="599"/>
        <v/>
      </c>
      <c r="AR1277" s="375" t="str">
        <f t="shared" si="602"/>
        <v/>
      </c>
      <c r="AS1277" s="377" t="str">
        <f t="shared" si="600"/>
        <v/>
      </c>
      <c r="AT1277" s="378" t="str">
        <f t="shared" si="601"/>
        <v/>
      </c>
      <c r="AX1277" s="625" t="b">
        <f t="shared" si="603"/>
        <v>0</v>
      </c>
      <c r="AY1277" s="7" t="str">
        <f t="shared" si="604"/>
        <v>FALSEFALSEFALSE</v>
      </c>
      <c r="AZ1277" s="626">
        <f t="shared" si="580"/>
        <v>0</v>
      </c>
      <c r="BA1277" s="627" t="str">
        <f t="shared" si="581"/>
        <v/>
      </c>
      <c r="BB1277" s="627">
        <f t="shared" si="582"/>
        <v>0</v>
      </c>
      <c r="BC1277" s="690" t="str">
        <f t="shared" si="583"/>
        <v/>
      </c>
    </row>
    <row r="1278" spans="1:55">
      <c r="A1278" s="381">
        <v>1222</v>
      </c>
      <c r="B1278" s="117"/>
      <c r="C1278" s="288"/>
      <c r="D1278" s="289"/>
      <c r="E1278" s="289"/>
      <c r="F1278" s="290"/>
      <c r="G1278" s="292"/>
      <c r="H1278" s="116"/>
      <c r="I1278" s="292"/>
      <c r="J1278" s="116"/>
      <c r="K1278" s="370" t="str">
        <f t="shared" si="574"/>
        <v/>
      </c>
      <c r="L1278" s="370">
        <f t="shared" si="575"/>
        <v>0</v>
      </c>
      <c r="M1278" s="370">
        <f t="shared" si="576"/>
        <v>0</v>
      </c>
      <c r="N1278" s="371" t="str">
        <f t="shared" si="584"/>
        <v/>
      </c>
      <c r="O1278" s="371" t="str">
        <f t="shared" si="585"/>
        <v/>
      </c>
      <c r="P1278" s="371" t="str">
        <f t="shared" si="586"/>
        <v/>
      </c>
      <c r="Q1278" s="371" t="str">
        <f t="shared" si="587"/>
        <v/>
      </c>
      <c r="R1278" s="371" t="str">
        <f t="shared" si="588"/>
        <v/>
      </c>
      <c r="S1278" s="371" t="str">
        <f t="shared" si="589"/>
        <v/>
      </c>
      <c r="T1278" s="443" t="str">
        <f t="shared" si="577"/>
        <v/>
      </c>
      <c r="U1278" s="539"/>
      <c r="V1278" s="117"/>
      <c r="W1278" s="118"/>
      <c r="X1278" s="119"/>
      <c r="Y1278" s="120"/>
      <c r="Z1278" s="122"/>
      <c r="AA1278" s="121"/>
      <c r="AB1278" s="443" t="str">
        <f t="shared" si="578"/>
        <v/>
      </c>
      <c r="AC1278" s="734" t="str">
        <f t="shared" si="579"/>
        <v/>
      </c>
      <c r="AD1278" s="372"/>
      <c r="AE1278" s="485"/>
      <c r="AF1278" s="373" t="str">
        <f t="shared" si="590"/>
        <v/>
      </c>
      <c r="AG1278" s="373" t="str">
        <f t="shared" si="591"/>
        <v/>
      </c>
      <c r="AH1278" s="374" t="str">
        <f t="shared" si="592"/>
        <v/>
      </c>
      <c r="AI1278" s="375" t="str">
        <f t="shared" si="593"/>
        <v/>
      </c>
      <c r="AJ1278" s="375" t="str">
        <f t="shared" si="594"/>
        <v/>
      </c>
      <c r="AK1278" s="375" t="str">
        <f t="shared" si="595"/>
        <v/>
      </c>
      <c r="AL1278" s="375" t="str">
        <f t="shared" si="596"/>
        <v/>
      </c>
      <c r="AM1278" s="375" t="str">
        <f t="shared" si="597"/>
        <v/>
      </c>
      <c r="AN1278" s="376" t="str">
        <f>IF(AF1278="","",IF(OR(AH1278="",AH1278="-"),"－",IF(OR(AM1278=8,AM1278=9),"",IF(OR(AJ1278=3,AJ1278=4,AJ1278=5,AJ1278=6),VLOOKUP(AH1278,INDEX((係数_バス貨物_ガソリン,係数_バス貨物_CNG,係数_バス貨物_軽油,係数_バス貨物_メタノール,係数_バス貨物_LPG),MATCH(AL1278,【参考】排出ガスレベル!$AI$4:$AI$671,1),1,AR1278):INDEX((係数_バス貨物_ガソリン,係数_バス貨物_CNG,係数_バス貨物_軽油,係数_バス貨物_メタノール,係数_バス貨物_LPG),MATCH(AL1278+1,【参考】排出ガスレベル!$AI$4:$AI$671,1)-1,5,AR1278),2,FALSE),IF(OR(AJ1278=1,AJ1278=2),VLOOKUP(AH1278,INDEX((係数_乗用_ガソリン,係数_乗用_CNG,係数_乗用_軽油,係数_乗用_メタノール,係数_乗用_LPG),1,1,AR1278):INDEX((係数_乗用_ガソリン,係数_乗用_CNG,係数_乗用_軽油,係数_乗用_メタノール,係数_乗用_LPG),125,5,AR1278),2,FALSE))))))</f>
        <v/>
      </c>
      <c r="AO1278" s="376" t="str">
        <f>IF(T1278="","",IF(OR(AH1278="",AH1278="-"),"－",IF(OR(AM1278=8,AM1278=9),"",IF(OR(AJ1278=3,AJ1278=4,AJ1278=5,AJ1278=6),VLOOKUP(AH1278,INDEX((係数_バス貨物_ガソリン,係数_バス貨物_CNG,係数_バス貨物_軽油,係数_バス貨物_メタノール,係数_バス貨物_LPG),MATCH(AL1278,【参考】排出ガスレベル!$AI$4:$AI$671,1),1,AR1278):INDEX((係数_バス貨物_ガソリン,係数_バス貨物_CNG,係数_バス貨物_軽油,係数_バス貨物_メタノール,係数_バス貨物_LPG),MATCH(AL1278+1,【参考】排出ガスレベル!$AI$4:$AI$671,1)-1,5,AR1278),3,FALSE),IF(OR(AJ1278=1,AJ1278=2),VLOOKUP(AH1278,INDEX((係数_乗用_ガソリン,係数_乗用_CNG,係数_乗用_軽油,係数_乗用_メタノール,係数_乗用_LPG),1,1,AR1278):INDEX((係数_乗用_ガソリン,係数_乗用_CNG,係数_乗用_軽油,係数_乗用_メタノール,係数_乗用_LPG),125,5,AR1278),3,FALSE))))))</f>
        <v/>
      </c>
      <c r="AP1278" s="375" t="str">
        <f t="shared" si="598"/>
        <v/>
      </c>
      <c r="AQ1278" s="444" t="str">
        <f t="shared" si="599"/>
        <v/>
      </c>
      <c r="AR1278" s="375" t="str">
        <f t="shared" si="602"/>
        <v/>
      </c>
      <c r="AS1278" s="377" t="str">
        <f t="shared" si="600"/>
        <v/>
      </c>
      <c r="AT1278" s="378" t="str">
        <f t="shared" si="601"/>
        <v/>
      </c>
      <c r="AX1278" s="625" t="b">
        <f t="shared" si="603"/>
        <v>0</v>
      </c>
      <c r="AY1278" s="7" t="str">
        <f t="shared" si="604"/>
        <v>FALSEFALSEFALSE</v>
      </c>
      <c r="AZ1278" s="626">
        <f t="shared" si="580"/>
        <v>0</v>
      </c>
      <c r="BA1278" s="627" t="str">
        <f t="shared" si="581"/>
        <v/>
      </c>
      <c r="BB1278" s="627">
        <f t="shared" si="582"/>
        <v>0</v>
      </c>
      <c r="BC1278" s="690" t="str">
        <f t="shared" si="583"/>
        <v/>
      </c>
    </row>
    <row r="1279" spans="1:55">
      <c r="A1279" s="381">
        <v>1223</v>
      </c>
      <c r="B1279" s="117"/>
      <c r="C1279" s="288"/>
      <c r="D1279" s="289"/>
      <c r="E1279" s="289"/>
      <c r="F1279" s="290"/>
      <c r="G1279" s="292"/>
      <c r="H1279" s="116"/>
      <c r="I1279" s="292"/>
      <c r="J1279" s="116"/>
      <c r="K1279" s="370" t="str">
        <f t="shared" si="574"/>
        <v/>
      </c>
      <c r="L1279" s="370">
        <f t="shared" si="575"/>
        <v>0</v>
      </c>
      <c r="M1279" s="370">
        <f t="shared" si="576"/>
        <v>0</v>
      </c>
      <c r="N1279" s="371" t="str">
        <f t="shared" si="584"/>
        <v/>
      </c>
      <c r="O1279" s="371" t="str">
        <f t="shared" si="585"/>
        <v/>
      </c>
      <c r="P1279" s="371" t="str">
        <f t="shared" si="586"/>
        <v/>
      </c>
      <c r="Q1279" s="371" t="str">
        <f t="shared" si="587"/>
        <v/>
      </c>
      <c r="R1279" s="371" t="str">
        <f t="shared" si="588"/>
        <v/>
      </c>
      <c r="S1279" s="371" t="str">
        <f t="shared" si="589"/>
        <v/>
      </c>
      <c r="T1279" s="443" t="str">
        <f t="shared" si="577"/>
        <v/>
      </c>
      <c r="U1279" s="539"/>
      <c r="V1279" s="117"/>
      <c r="W1279" s="118"/>
      <c r="X1279" s="119"/>
      <c r="Y1279" s="120"/>
      <c r="Z1279" s="122"/>
      <c r="AA1279" s="121"/>
      <c r="AB1279" s="443" t="str">
        <f t="shared" si="578"/>
        <v/>
      </c>
      <c r="AC1279" s="734" t="str">
        <f t="shared" si="579"/>
        <v/>
      </c>
      <c r="AD1279" s="372"/>
      <c r="AE1279" s="485"/>
      <c r="AF1279" s="373" t="str">
        <f t="shared" si="590"/>
        <v/>
      </c>
      <c r="AG1279" s="373" t="str">
        <f t="shared" si="591"/>
        <v/>
      </c>
      <c r="AH1279" s="374" t="str">
        <f t="shared" si="592"/>
        <v/>
      </c>
      <c r="AI1279" s="375" t="str">
        <f t="shared" si="593"/>
        <v/>
      </c>
      <c r="AJ1279" s="375" t="str">
        <f t="shared" si="594"/>
        <v/>
      </c>
      <c r="AK1279" s="375" t="str">
        <f t="shared" si="595"/>
        <v/>
      </c>
      <c r="AL1279" s="375" t="str">
        <f t="shared" si="596"/>
        <v/>
      </c>
      <c r="AM1279" s="375" t="str">
        <f t="shared" si="597"/>
        <v/>
      </c>
      <c r="AN1279" s="376" t="str">
        <f>IF(AF1279="","",IF(OR(AH1279="",AH1279="-"),"－",IF(OR(AM1279=8,AM1279=9),"",IF(OR(AJ1279=3,AJ1279=4,AJ1279=5,AJ1279=6),VLOOKUP(AH1279,INDEX((係数_バス貨物_ガソリン,係数_バス貨物_CNG,係数_バス貨物_軽油,係数_バス貨物_メタノール,係数_バス貨物_LPG),MATCH(AL1279,【参考】排出ガスレベル!$AI$4:$AI$671,1),1,AR1279):INDEX((係数_バス貨物_ガソリン,係数_バス貨物_CNG,係数_バス貨物_軽油,係数_バス貨物_メタノール,係数_バス貨物_LPG),MATCH(AL1279+1,【参考】排出ガスレベル!$AI$4:$AI$671,1)-1,5,AR1279),2,FALSE),IF(OR(AJ1279=1,AJ1279=2),VLOOKUP(AH1279,INDEX((係数_乗用_ガソリン,係数_乗用_CNG,係数_乗用_軽油,係数_乗用_メタノール,係数_乗用_LPG),1,1,AR1279):INDEX((係数_乗用_ガソリン,係数_乗用_CNG,係数_乗用_軽油,係数_乗用_メタノール,係数_乗用_LPG),125,5,AR1279),2,FALSE))))))</f>
        <v/>
      </c>
      <c r="AO1279" s="376" t="str">
        <f>IF(T1279="","",IF(OR(AH1279="",AH1279="-"),"－",IF(OR(AM1279=8,AM1279=9),"",IF(OR(AJ1279=3,AJ1279=4,AJ1279=5,AJ1279=6),VLOOKUP(AH1279,INDEX((係数_バス貨物_ガソリン,係数_バス貨物_CNG,係数_バス貨物_軽油,係数_バス貨物_メタノール,係数_バス貨物_LPG),MATCH(AL1279,【参考】排出ガスレベル!$AI$4:$AI$671,1),1,AR1279):INDEX((係数_バス貨物_ガソリン,係数_バス貨物_CNG,係数_バス貨物_軽油,係数_バス貨物_メタノール,係数_バス貨物_LPG),MATCH(AL1279+1,【参考】排出ガスレベル!$AI$4:$AI$671,1)-1,5,AR1279),3,FALSE),IF(OR(AJ1279=1,AJ1279=2),VLOOKUP(AH1279,INDEX((係数_乗用_ガソリン,係数_乗用_CNG,係数_乗用_軽油,係数_乗用_メタノール,係数_乗用_LPG),1,1,AR1279):INDEX((係数_乗用_ガソリン,係数_乗用_CNG,係数_乗用_軽油,係数_乗用_メタノール,係数_乗用_LPG),125,5,AR1279),3,FALSE))))))</f>
        <v/>
      </c>
      <c r="AP1279" s="375" t="str">
        <f t="shared" si="598"/>
        <v/>
      </c>
      <c r="AQ1279" s="444" t="str">
        <f t="shared" si="599"/>
        <v/>
      </c>
      <c r="AR1279" s="375" t="str">
        <f t="shared" si="602"/>
        <v/>
      </c>
      <c r="AS1279" s="377" t="str">
        <f t="shared" si="600"/>
        <v/>
      </c>
      <c r="AT1279" s="378" t="str">
        <f t="shared" si="601"/>
        <v/>
      </c>
      <c r="AX1279" s="625" t="b">
        <f t="shared" si="603"/>
        <v>0</v>
      </c>
      <c r="AY1279" s="7" t="str">
        <f t="shared" si="604"/>
        <v>FALSEFALSEFALSE</v>
      </c>
      <c r="AZ1279" s="626">
        <f t="shared" si="580"/>
        <v>0</v>
      </c>
      <c r="BA1279" s="627" t="str">
        <f t="shared" si="581"/>
        <v/>
      </c>
      <c r="BB1279" s="627">
        <f t="shared" si="582"/>
        <v>0</v>
      </c>
      <c r="BC1279" s="690" t="str">
        <f t="shared" si="583"/>
        <v/>
      </c>
    </row>
    <row r="1280" spans="1:55">
      <c r="A1280" s="381">
        <v>1224</v>
      </c>
      <c r="B1280" s="117"/>
      <c r="C1280" s="288"/>
      <c r="D1280" s="289"/>
      <c r="E1280" s="289"/>
      <c r="F1280" s="290"/>
      <c r="G1280" s="292"/>
      <c r="H1280" s="116"/>
      <c r="I1280" s="292"/>
      <c r="J1280" s="116"/>
      <c r="K1280" s="370" t="str">
        <f t="shared" si="574"/>
        <v/>
      </c>
      <c r="L1280" s="370">
        <f t="shared" si="575"/>
        <v>0</v>
      </c>
      <c r="M1280" s="370">
        <f t="shared" si="576"/>
        <v>0</v>
      </c>
      <c r="N1280" s="371" t="str">
        <f t="shared" si="584"/>
        <v/>
      </c>
      <c r="O1280" s="371" t="str">
        <f t="shared" si="585"/>
        <v/>
      </c>
      <c r="P1280" s="371" t="str">
        <f t="shared" si="586"/>
        <v/>
      </c>
      <c r="Q1280" s="371" t="str">
        <f t="shared" si="587"/>
        <v/>
      </c>
      <c r="R1280" s="371" t="str">
        <f t="shared" si="588"/>
        <v/>
      </c>
      <c r="S1280" s="371" t="str">
        <f t="shared" si="589"/>
        <v/>
      </c>
      <c r="T1280" s="443" t="str">
        <f t="shared" si="577"/>
        <v/>
      </c>
      <c r="U1280" s="539"/>
      <c r="V1280" s="117"/>
      <c r="W1280" s="118"/>
      <c r="X1280" s="119"/>
      <c r="Y1280" s="120"/>
      <c r="Z1280" s="122"/>
      <c r="AA1280" s="121"/>
      <c r="AB1280" s="443" t="str">
        <f t="shared" si="578"/>
        <v/>
      </c>
      <c r="AC1280" s="734" t="str">
        <f t="shared" si="579"/>
        <v/>
      </c>
      <c r="AD1280" s="372"/>
      <c r="AE1280" s="485"/>
      <c r="AF1280" s="373" t="str">
        <f t="shared" si="590"/>
        <v/>
      </c>
      <c r="AG1280" s="373" t="str">
        <f t="shared" si="591"/>
        <v/>
      </c>
      <c r="AH1280" s="374" t="str">
        <f t="shared" si="592"/>
        <v/>
      </c>
      <c r="AI1280" s="375" t="str">
        <f t="shared" si="593"/>
        <v/>
      </c>
      <c r="AJ1280" s="375" t="str">
        <f t="shared" si="594"/>
        <v/>
      </c>
      <c r="AK1280" s="375" t="str">
        <f t="shared" si="595"/>
        <v/>
      </c>
      <c r="AL1280" s="375" t="str">
        <f t="shared" si="596"/>
        <v/>
      </c>
      <c r="AM1280" s="375" t="str">
        <f t="shared" si="597"/>
        <v/>
      </c>
      <c r="AN1280" s="376" t="str">
        <f>IF(AF1280="","",IF(OR(AH1280="",AH1280="-"),"－",IF(OR(AM1280=8,AM1280=9),"",IF(OR(AJ1280=3,AJ1280=4,AJ1280=5,AJ1280=6),VLOOKUP(AH1280,INDEX((係数_バス貨物_ガソリン,係数_バス貨物_CNG,係数_バス貨物_軽油,係数_バス貨物_メタノール,係数_バス貨物_LPG),MATCH(AL1280,【参考】排出ガスレベル!$AI$4:$AI$671,1),1,AR1280):INDEX((係数_バス貨物_ガソリン,係数_バス貨物_CNG,係数_バス貨物_軽油,係数_バス貨物_メタノール,係数_バス貨物_LPG),MATCH(AL1280+1,【参考】排出ガスレベル!$AI$4:$AI$671,1)-1,5,AR1280),2,FALSE),IF(OR(AJ1280=1,AJ1280=2),VLOOKUP(AH1280,INDEX((係数_乗用_ガソリン,係数_乗用_CNG,係数_乗用_軽油,係数_乗用_メタノール,係数_乗用_LPG),1,1,AR1280):INDEX((係数_乗用_ガソリン,係数_乗用_CNG,係数_乗用_軽油,係数_乗用_メタノール,係数_乗用_LPG),125,5,AR1280),2,FALSE))))))</f>
        <v/>
      </c>
      <c r="AO1280" s="376" t="str">
        <f>IF(T1280="","",IF(OR(AH1280="",AH1280="-"),"－",IF(OR(AM1280=8,AM1280=9),"",IF(OR(AJ1280=3,AJ1280=4,AJ1280=5,AJ1280=6),VLOOKUP(AH1280,INDEX((係数_バス貨物_ガソリン,係数_バス貨物_CNG,係数_バス貨物_軽油,係数_バス貨物_メタノール,係数_バス貨物_LPG),MATCH(AL1280,【参考】排出ガスレベル!$AI$4:$AI$671,1),1,AR1280):INDEX((係数_バス貨物_ガソリン,係数_バス貨物_CNG,係数_バス貨物_軽油,係数_バス貨物_メタノール,係数_バス貨物_LPG),MATCH(AL1280+1,【参考】排出ガスレベル!$AI$4:$AI$671,1)-1,5,AR1280),3,FALSE),IF(OR(AJ1280=1,AJ1280=2),VLOOKUP(AH1280,INDEX((係数_乗用_ガソリン,係数_乗用_CNG,係数_乗用_軽油,係数_乗用_メタノール,係数_乗用_LPG),1,1,AR1280):INDEX((係数_乗用_ガソリン,係数_乗用_CNG,係数_乗用_軽油,係数_乗用_メタノール,係数_乗用_LPG),125,5,AR1280),3,FALSE))))))</f>
        <v/>
      </c>
      <c r="AP1280" s="375" t="str">
        <f t="shared" si="598"/>
        <v/>
      </c>
      <c r="AQ1280" s="444" t="str">
        <f t="shared" si="599"/>
        <v/>
      </c>
      <c r="AR1280" s="375" t="str">
        <f t="shared" si="602"/>
        <v/>
      </c>
      <c r="AS1280" s="377" t="str">
        <f t="shared" si="600"/>
        <v/>
      </c>
      <c r="AT1280" s="378" t="str">
        <f t="shared" si="601"/>
        <v/>
      </c>
      <c r="AX1280" s="625" t="b">
        <f t="shared" si="603"/>
        <v>0</v>
      </c>
      <c r="AY1280" s="7" t="str">
        <f t="shared" si="604"/>
        <v>FALSEFALSEFALSE</v>
      </c>
      <c r="AZ1280" s="626">
        <f t="shared" si="580"/>
        <v>0</v>
      </c>
      <c r="BA1280" s="627" t="str">
        <f t="shared" si="581"/>
        <v/>
      </c>
      <c r="BB1280" s="627">
        <f t="shared" si="582"/>
        <v>0</v>
      </c>
      <c r="BC1280" s="690" t="str">
        <f t="shared" si="583"/>
        <v/>
      </c>
    </row>
    <row r="1281" spans="1:55">
      <c r="A1281" s="381">
        <v>1225</v>
      </c>
      <c r="B1281" s="117"/>
      <c r="C1281" s="288"/>
      <c r="D1281" s="289"/>
      <c r="E1281" s="289"/>
      <c r="F1281" s="290"/>
      <c r="G1281" s="292"/>
      <c r="H1281" s="116"/>
      <c r="I1281" s="292"/>
      <c r="J1281" s="116"/>
      <c r="K1281" s="370" t="str">
        <f t="shared" si="574"/>
        <v/>
      </c>
      <c r="L1281" s="370">
        <f t="shared" si="575"/>
        <v>0</v>
      </c>
      <c r="M1281" s="370">
        <f t="shared" si="576"/>
        <v>0</v>
      </c>
      <c r="N1281" s="371" t="str">
        <f t="shared" si="584"/>
        <v/>
      </c>
      <c r="O1281" s="371" t="str">
        <f t="shared" si="585"/>
        <v/>
      </c>
      <c r="P1281" s="371" t="str">
        <f t="shared" si="586"/>
        <v/>
      </c>
      <c r="Q1281" s="371" t="str">
        <f t="shared" si="587"/>
        <v/>
      </c>
      <c r="R1281" s="371" t="str">
        <f t="shared" si="588"/>
        <v/>
      </c>
      <c r="S1281" s="371" t="str">
        <f t="shared" si="589"/>
        <v/>
      </c>
      <c r="T1281" s="443" t="str">
        <f t="shared" si="577"/>
        <v/>
      </c>
      <c r="U1281" s="539"/>
      <c r="V1281" s="117"/>
      <c r="W1281" s="118"/>
      <c r="X1281" s="119"/>
      <c r="Y1281" s="120"/>
      <c r="Z1281" s="122"/>
      <c r="AA1281" s="121"/>
      <c r="AB1281" s="443" t="str">
        <f t="shared" si="578"/>
        <v/>
      </c>
      <c r="AC1281" s="734" t="str">
        <f t="shared" si="579"/>
        <v/>
      </c>
      <c r="AD1281" s="372"/>
      <c r="AE1281" s="485"/>
      <c r="AF1281" s="373" t="str">
        <f t="shared" si="590"/>
        <v/>
      </c>
      <c r="AG1281" s="373" t="str">
        <f t="shared" si="591"/>
        <v/>
      </c>
      <c r="AH1281" s="374" t="str">
        <f t="shared" si="592"/>
        <v/>
      </c>
      <c r="AI1281" s="375" t="str">
        <f t="shared" si="593"/>
        <v/>
      </c>
      <c r="AJ1281" s="375" t="str">
        <f t="shared" si="594"/>
        <v/>
      </c>
      <c r="AK1281" s="375" t="str">
        <f t="shared" si="595"/>
        <v/>
      </c>
      <c r="AL1281" s="375" t="str">
        <f t="shared" si="596"/>
        <v/>
      </c>
      <c r="AM1281" s="375" t="str">
        <f t="shared" si="597"/>
        <v/>
      </c>
      <c r="AN1281" s="376" t="str">
        <f>IF(AF1281="","",IF(OR(AH1281="",AH1281="-"),"－",IF(OR(AM1281=8,AM1281=9),"",IF(OR(AJ1281=3,AJ1281=4,AJ1281=5,AJ1281=6),VLOOKUP(AH1281,INDEX((係数_バス貨物_ガソリン,係数_バス貨物_CNG,係数_バス貨物_軽油,係数_バス貨物_メタノール,係数_バス貨物_LPG),MATCH(AL1281,【参考】排出ガスレベル!$AI$4:$AI$671,1),1,AR1281):INDEX((係数_バス貨物_ガソリン,係数_バス貨物_CNG,係数_バス貨物_軽油,係数_バス貨物_メタノール,係数_バス貨物_LPG),MATCH(AL1281+1,【参考】排出ガスレベル!$AI$4:$AI$671,1)-1,5,AR1281),2,FALSE),IF(OR(AJ1281=1,AJ1281=2),VLOOKUP(AH1281,INDEX((係数_乗用_ガソリン,係数_乗用_CNG,係数_乗用_軽油,係数_乗用_メタノール,係数_乗用_LPG),1,1,AR1281):INDEX((係数_乗用_ガソリン,係数_乗用_CNG,係数_乗用_軽油,係数_乗用_メタノール,係数_乗用_LPG),125,5,AR1281),2,FALSE))))))</f>
        <v/>
      </c>
      <c r="AO1281" s="376" t="str">
        <f>IF(T1281="","",IF(OR(AH1281="",AH1281="-"),"－",IF(OR(AM1281=8,AM1281=9),"",IF(OR(AJ1281=3,AJ1281=4,AJ1281=5,AJ1281=6),VLOOKUP(AH1281,INDEX((係数_バス貨物_ガソリン,係数_バス貨物_CNG,係数_バス貨物_軽油,係数_バス貨物_メタノール,係数_バス貨物_LPG),MATCH(AL1281,【参考】排出ガスレベル!$AI$4:$AI$671,1),1,AR1281):INDEX((係数_バス貨物_ガソリン,係数_バス貨物_CNG,係数_バス貨物_軽油,係数_バス貨物_メタノール,係数_バス貨物_LPG),MATCH(AL1281+1,【参考】排出ガスレベル!$AI$4:$AI$671,1)-1,5,AR1281),3,FALSE),IF(OR(AJ1281=1,AJ1281=2),VLOOKUP(AH1281,INDEX((係数_乗用_ガソリン,係数_乗用_CNG,係数_乗用_軽油,係数_乗用_メタノール,係数_乗用_LPG),1,1,AR1281):INDEX((係数_乗用_ガソリン,係数_乗用_CNG,係数_乗用_軽油,係数_乗用_メタノール,係数_乗用_LPG),125,5,AR1281),3,FALSE))))))</f>
        <v/>
      </c>
      <c r="AP1281" s="375" t="str">
        <f t="shared" si="598"/>
        <v/>
      </c>
      <c r="AQ1281" s="444" t="str">
        <f t="shared" si="599"/>
        <v/>
      </c>
      <c r="AR1281" s="375" t="str">
        <f t="shared" si="602"/>
        <v/>
      </c>
      <c r="AS1281" s="377" t="str">
        <f t="shared" si="600"/>
        <v/>
      </c>
      <c r="AT1281" s="378" t="str">
        <f t="shared" si="601"/>
        <v/>
      </c>
      <c r="AX1281" s="625" t="b">
        <f t="shared" si="603"/>
        <v>0</v>
      </c>
      <c r="AY1281" s="7" t="str">
        <f t="shared" si="604"/>
        <v>FALSEFALSEFALSE</v>
      </c>
      <c r="AZ1281" s="626">
        <f t="shared" si="580"/>
        <v>0</v>
      </c>
      <c r="BA1281" s="627" t="str">
        <f t="shared" si="581"/>
        <v/>
      </c>
      <c r="BB1281" s="627">
        <f t="shared" si="582"/>
        <v>0</v>
      </c>
      <c r="BC1281" s="690" t="str">
        <f t="shared" si="583"/>
        <v/>
      </c>
    </row>
    <row r="1282" spans="1:55">
      <c r="A1282" s="381">
        <v>1226</v>
      </c>
      <c r="B1282" s="117"/>
      <c r="C1282" s="288"/>
      <c r="D1282" s="289"/>
      <c r="E1282" s="289"/>
      <c r="F1282" s="290"/>
      <c r="G1282" s="292"/>
      <c r="H1282" s="116"/>
      <c r="I1282" s="292"/>
      <c r="J1282" s="116"/>
      <c r="K1282" s="370" t="str">
        <f t="shared" si="574"/>
        <v/>
      </c>
      <c r="L1282" s="370">
        <f t="shared" si="575"/>
        <v>0</v>
      </c>
      <c r="M1282" s="370">
        <f t="shared" si="576"/>
        <v>0</v>
      </c>
      <c r="N1282" s="371" t="str">
        <f t="shared" si="584"/>
        <v/>
      </c>
      <c r="O1282" s="371" t="str">
        <f t="shared" si="585"/>
        <v/>
      </c>
      <c r="P1282" s="371" t="str">
        <f t="shared" si="586"/>
        <v/>
      </c>
      <c r="Q1282" s="371" t="str">
        <f t="shared" si="587"/>
        <v/>
      </c>
      <c r="R1282" s="371" t="str">
        <f t="shared" si="588"/>
        <v/>
      </c>
      <c r="S1282" s="371" t="str">
        <f t="shared" si="589"/>
        <v/>
      </c>
      <c r="T1282" s="443" t="str">
        <f t="shared" si="577"/>
        <v/>
      </c>
      <c r="U1282" s="539"/>
      <c r="V1282" s="117"/>
      <c r="W1282" s="118"/>
      <c r="X1282" s="119"/>
      <c r="Y1282" s="120"/>
      <c r="Z1282" s="122"/>
      <c r="AA1282" s="121"/>
      <c r="AB1282" s="443" t="str">
        <f t="shared" si="578"/>
        <v/>
      </c>
      <c r="AC1282" s="734" t="str">
        <f t="shared" si="579"/>
        <v/>
      </c>
      <c r="AD1282" s="372"/>
      <c r="AE1282" s="485"/>
      <c r="AF1282" s="373" t="str">
        <f t="shared" si="590"/>
        <v/>
      </c>
      <c r="AG1282" s="373" t="str">
        <f t="shared" si="591"/>
        <v/>
      </c>
      <c r="AH1282" s="374" t="str">
        <f t="shared" si="592"/>
        <v/>
      </c>
      <c r="AI1282" s="375" t="str">
        <f t="shared" si="593"/>
        <v/>
      </c>
      <c r="AJ1282" s="375" t="str">
        <f t="shared" si="594"/>
        <v/>
      </c>
      <c r="AK1282" s="375" t="str">
        <f t="shared" si="595"/>
        <v/>
      </c>
      <c r="AL1282" s="375" t="str">
        <f t="shared" si="596"/>
        <v/>
      </c>
      <c r="AM1282" s="375" t="str">
        <f t="shared" si="597"/>
        <v/>
      </c>
      <c r="AN1282" s="376" t="str">
        <f>IF(AF1282="","",IF(OR(AH1282="",AH1282="-"),"－",IF(OR(AM1282=8,AM1282=9),"",IF(OR(AJ1282=3,AJ1282=4,AJ1282=5,AJ1282=6),VLOOKUP(AH1282,INDEX((係数_バス貨物_ガソリン,係数_バス貨物_CNG,係数_バス貨物_軽油,係数_バス貨物_メタノール,係数_バス貨物_LPG),MATCH(AL1282,【参考】排出ガスレベル!$AI$4:$AI$671,1),1,AR1282):INDEX((係数_バス貨物_ガソリン,係数_バス貨物_CNG,係数_バス貨物_軽油,係数_バス貨物_メタノール,係数_バス貨物_LPG),MATCH(AL1282+1,【参考】排出ガスレベル!$AI$4:$AI$671,1)-1,5,AR1282),2,FALSE),IF(OR(AJ1282=1,AJ1282=2),VLOOKUP(AH1282,INDEX((係数_乗用_ガソリン,係数_乗用_CNG,係数_乗用_軽油,係数_乗用_メタノール,係数_乗用_LPG),1,1,AR1282):INDEX((係数_乗用_ガソリン,係数_乗用_CNG,係数_乗用_軽油,係数_乗用_メタノール,係数_乗用_LPG),125,5,AR1282),2,FALSE))))))</f>
        <v/>
      </c>
      <c r="AO1282" s="376" t="str">
        <f>IF(T1282="","",IF(OR(AH1282="",AH1282="-"),"－",IF(OR(AM1282=8,AM1282=9),"",IF(OR(AJ1282=3,AJ1282=4,AJ1282=5,AJ1282=6),VLOOKUP(AH1282,INDEX((係数_バス貨物_ガソリン,係数_バス貨物_CNG,係数_バス貨物_軽油,係数_バス貨物_メタノール,係数_バス貨物_LPG),MATCH(AL1282,【参考】排出ガスレベル!$AI$4:$AI$671,1),1,AR1282):INDEX((係数_バス貨物_ガソリン,係数_バス貨物_CNG,係数_バス貨物_軽油,係数_バス貨物_メタノール,係数_バス貨物_LPG),MATCH(AL1282+1,【参考】排出ガスレベル!$AI$4:$AI$671,1)-1,5,AR1282),3,FALSE),IF(OR(AJ1282=1,AJ1282=2),VLOOKUP(AH1282,INDEX((係数_乗用_ガソリン,係数_乗用_CNG,係数_乗用_軽油,係数_乗用_メタノール,係数_乗用_LPG),1,1,AR1282):INDEX((係数_乗用_ガソリン,係数_乗用_CNG,係数_乗用_軽油,係数_乗用_メタノール,係数_乗用_LPG),125,5,AR1282),3,FALSE))))))</f>
        <v/>
      </c>
      <c r="AP1282" s="375" t="str">
        <f t="shared" si="598"/>
        <v/>
      </c>
      <c r="AQ1282" s="444" t="str">
        <f t="shared" si="599"/>
        <v/>
      </c>
      <c r="AR1282" s="375" t="str">
        <f t="shared" si="602"/>
        <v/>
      </c>
      <c r="AS1282" s="377" t="str">
        <f t="shared" si="600"/>
        <v/>
      </c>
      <c r="AT1282" s="378" t="str">
        <f t="shared" si="601"/>
        <v/>
      </c>
      <c r="AX1282" s="625" t="b">
        <f t="shared" si="603"/>
        <v>0</v>
      </c>
      <c r="AY1282" s="7" t="str">
        <f t="shared" si="604"/>
        <v>FALSEFALSEFALSE</v>
      </c>
      <c r="AZ1282" s="626">
        <f t="shared" si="580"/>
        <v>0</v>
      </c>
      <c r="BA1282" s="627" t="str">
        <f t="shared" si="581"/>
        <v/>
      </c>
      <c r="BB1282" s="627">
        <f t="shared" si="582"/>
        <v>0</v>
      </c>
      <c r="BC1282" s="690" t="str">
        <f t="shared" si="583"/>
        <v/>
      </c>
    </row>
    <row r="1283" spans="1:55">
      <c r="A1283" s="381">
        <v>1227</v>
      </c>
      <c r="B1283" s="117"/>
      <c r="C1283" s="288"/>
      <c r="D1283" s="289"/>
      <c r="E1283" s="289"/>
      <c r="F1283" s="290"/>
      <c r="G1283" s="292"/>
      <c r="H1283" s="116"/>
      <c r="I1283" s="292"/>
      <c r="J1283" s="116"/>
      <c r="K1283" s="370" t="str">
        <f t="shared" si="574"/>
        <v/>
      </c>
      <c r="L1283" s="370">
        <f t="shared" si="575"/>
        <v>0</v>
      </c>
      <c r="M1283" s="370">
        <f t="shared" si="576"/>
        <v>0</v>
      </c>
      <c r="N1283" s="371" t="str">
        <f t="shared" si="584"/>
        <v/>
      </c>
      <c r="O1283" s="371" t="str">
        <f t="shared" si="585"/>
        <v/>
      </c>
      <c r="P1283" s="371" t="str">
        <f t="shared" si="586"/>
        <v/>
      </c>
      <c r="Q1283" s="371" t="str">
        <f t="shared" si="587"/>
        <v/>
      </c>
      <c r="R1283" s="371" t="str">
        <f t="shared" si="588"/>
        <v/>
      </c>
      <c r="S1283" s="371" t="str">
        <f t="shared" si="589"/>
        <v/>
      </c>
      <c r="T1283" s="443" t="str">
        <f t="shared" si="577"/>
        <v/>
      </c>
      <c r="U1283" s="539"/>
      <c r="V1283" s="117"/>
      <c r="W1283" s="118"/>
      <c r="X1283" s="119"/>
      <c r="Y1283" s="120"/>
      <c r="Z1283" s="122"/>
      <c r="AA1283" s="121"/>
      <c r="AB1283" s="443" t="str">
        <f t="shared" si="578"/>
        <v/>
      </c>
      <c r="AC1283" s="734" t="str">
        <f t="shared" si="579"/>
        <v/>
      </c>
      <c r="AD1283" s="372"/>
      <c r="AE1283" s="485"/>
      <c r="AF1283" s="373" t="str">
        <f t="shared" si="590"/>
        <v/>
      </c>
      <c r="AG1283" s="373" t="str">
        <f t="shared" si="591"/>
        <v/>
      </c>
      <c r="AH1283" s="374" t="str">
        <f t="shared" si="592"/>
        <v/>
      </c>
      <c r="AI1283" s="375" t="str">
        <f t="shared" si="593"/>
        <v/>
      </c>
      <c r="AJ1283" s="375" t="str">
        <f t="shared" si="594"/>
        <v/>
      </c>
      <c r="AK1283" s="375" t="str">
        <f t="shared" si="595"/>
        <v/>
      </c>
      <c r="AL1283" s="375" t="str">
        <f t="shared" si="596"/>
        <v/>
      </c>
      <c r="AM1283" s="375" t="str">
        <f t="shared" si="597"/>
        <v/>
      </c>
      <c r="AN1283" s="376" t="str">
        <f>IF(AF1283="","",IF(OR(AH1283="",AH1283="-"),"－",IF(OR(AM1283=8,AM1283=9),"",IF(OR(AJ1283=3,AJ1283=4,AJ1283=5,AJ1283=6),VLOOKUP(AH1283,INDEX((係数_バス貨物_ガソリン,係数_バス貨物_CNG,係数_バス貨物_軽油,係数_バス貨物_メタノール,係数_バス貨物_LPG),MATCH(AL1283,【参考】排出ガスレベル!$AI$4:$AI$671,1),1,AR1283):INDEX((係数_バス貨物_ガソリン,係数_バス貨物_CNG,係数_バス貨物_軽油,係数_バス貨物_メタノール,係数_バス貨物_LPG),MATCH(AL1283+1,【参考】排出ガスレベル!$AI$4:$AI$671,1)-1,5,AR1283),2,FALSE),IF(OR(AJ1283=1,AJ1283=2),VLOOKUP(AH1283,INDEX((係数_乗用_ガソリン,係数_乗用_CNG,係数_乗用_軽油,係数_乗用_メタノール,係数_乗用_LPG),1,1,AR1283):INDEX((係数_乗用_ガソリン,係数_乗用_CNG,係数_乗用_軽油,係数_乗用_メタノール,係数_乗用_LPG),125,5,AR1283),2,FALSE))))))</f>
        <v/>
      </c>
      <c r="AO1283" s="376" t="str">
        <f>IF(T1283="","",IF(OR(AH1283="",AH1283="-"),"－",IF(OR(AM1283=8,AM1283=9),"",IF(OR(AJ1283=3,AJ1283=4,AJ1283=5,AJ1283=6),VLOOKUP(AH1283,INDEX((係数_バス貨物_ガソリン,係数_バス貨物_CNG,係数_バス貨物_軽油,係数_バス貨物_メタノール,係数_バス貨物_LPG),MATCH(AL1283,【参考】排出ガスレベル!$AI$4:$AI$671,1),1,AR1283):INDEX((係数_バス貨物_ガソリン,係数_バス貨物_CNG,係数_バス貨物_軽油,係数_バス貨物_メタノール,係数_バス貨物_LPG),MATCH(AL1283+1,【参考】排出ガスレベル!$AI$4:$AI$671,1)-1,5,AR1283),3,FALSE),IF(OR(AJ1283=1,AJ1283=2),VLOOKUP(AH1283,INDEX((係数_乗用_ガソリン,係数_乗用_CNG,係数_乗用_軽油,係数_乗用_メタノール,係数_乗用_LPG),1,1,AR1283):INDEX((係数_乗用_ガソリン,係数_乗用_CNG,係数_乗用_軽油,係数_乗用_メタノール,係数_乗用_LPG),125,5,AR1283),3,FALSE))))))</f>
        <v/>
      </c>
      <c r="AP1283" s="375" t="str">
        <f t="shared" si="598"/>
        <v/>
      </c>
      <c r="AQ1283" s="444" t="str">
        <f t="shared" si="599"/>
        <v/>
      </c>
      <c r="AR1283" s="375" t="str">
        <f t="shared" si="602"/>
        <v/>
      </c>
      <c r="AS1283" s="377" t="str">
        <f t="shared" si="600"/>
        <v/>
      </c>
      <c r="AT1283" s="378" t="str">
        <f t="shared" si="601"/>
        <v/>
      </c>
      <c r="AX1283" s="625" t="b">
        <f t="shared" si="603"/>
        <v>0</v>
      </c>
      <c r="AY1283" s="7" t="str">
        <f t="shared" si="604"/>
        <v>FALSEFALSEFALSE</v>
      </c>
      <c r="AZ1283" s="626">
        <f t="shared" si="580"/>
        <v>0</v>
      </c>
      <c r="BA1283" s="627" t="str">
        <f t="shared" si="581"/>
        <v/>
      </c>
      <c r="BB1283" s="627">
        <f t="shared" si="582"/>
        <v>0</v>
      </c>
      <c r="BC1283" s="690" t="str">
        <f t="shared" si="583"/>
        <v/>
      </c>
    </row>
    <row r="1284" spans="1:55">
      <c r="A1284" s="381">
        <v>1228</v>
      </c>
      <c r="B1284" s="117"/>
      <c r="C1284" s="288"/>
      <c r="D1284" s="289"/>
      <c r="E1284" s="289"/>
      <c r="F1284" s="290"/>
      <c r="G1284" s="292"/>
      <c r="H1284" s="116"/>
      <c r="I1284" s="292"/>
      <c r="J1284" s="116"/>
      <c r="K1284" s="370" t="str">
        <f t="shared" si="574"/>
        <v/>
      </c>
      <c r="L1284" s="370">
        <f t="shared" si="575"/>
        <v>0</v>
      </c>
      <c r="M1284" s="370">
        <f t="shared" si="576"/>
        <v>0</v>
      </c>
      <c r="N1284" s="371" t="str">
        <f t="shared" si="584"/>
        <v/>
      </c>
      <c r="O1284" s="371" t="str">
        <f t="shared" si="585"/>
        <v/>
      </c>
      <c r="P1284" s="371" t="str">
        <f t="shared" si="586"/>
        <v/>
      </c>
      <c r="Q1284" s="371" t="str">
        <f t="shared" si="587"/>
        <v/>
      </c>
      <c r="R1284" s="371" t="str">
        <f t="shared" si="588"/>
        <v/>
      </c>
      <c r="S1284" s="371" t="str">
        <f t="shared" si="589"/>
        <v/>
      </c>
      <c r="T1284" s="443" t="str">
        <f t="shared" si="577"/>
        <v/>
      </c>
      <c r="U1284" s="539"/>
      <c r="V1284" s="117"/>
      <c r="W1284" s="118"/>
      <c r="X1284" s="119"/>
      <c r="Y1284" s="120"/>
      <c r="Z1284" s="122"/>
      <c r="AA1284" s="121"/>
      <c r="AB1284" s="443" t="str">
        <f t="shared" si="578"/>
        <v/>
      </c>
      <c r="AC1284" s="734" t="str">
        <f t="shared" si="579"/>
        <v/>
      </c>
      <c r="AD1284" s="372"/>
      <c r="AE1284" s="485"/>
      <c r="AF1284" s="373" t="str">
        <f t="shared" si="590"/>
        <v/>
      </c>
      <c r="AG1284" s="373" t="str">
        <f t="shared" si="591"/>
        <v/>
      </c>
      <c r="AH1284" s="374" t="str">
        <f t="shared" si="592"/>
        <v/>
      </c>
      <c r="AI1284" s="375" t="str">
        <f t="shared" si="593"/>
        <v/>
      </c>
      <c r="AJ1284" s="375" t="str">
        <f t="shared" si="594"/>
        <v/>
      </c>
      <c r="AK1284" s="375" t="str">
        <f t="shared" si="595"/>
        <v/>
      </c>
      <c r="AL1284" s="375" t="str">
        <f t="shared" si="596"/>
        <v/>
      </c>
      <c r="AM1284" s="375" t="str">
        <f t="shared" si="597"/>
        <v/>
      </c>
      <c r="AN1284" s="376" t="str">
        <f>IF(AF1284="","",IF(OR(AH1284="",AH1284="-"),"－",IF(OR(AM1284=8,AM1284=9),"",IF(OR(AJ1284=3,AJ1284=4,AJ1284=5,AJ1284=6),VLOOKUP(AH1284,INDEX((係数_バス貨物_ガソリン,係数_バス貨物_CNG,係数_バス貨物_軽油,係数_バス貨物_メタノール,係数_バス貨物_LPG),MATCH(AL1284,【参考】排出ガスレベル!$AI$4:$AI$671,1),1,AR1284):INDEX((係数_バス貨物_ガソリン,係数_バス貨物_CNG,係数_バス貨物_軽油,係数_バス貨物_メタノール,係数_バス貨物_LPG),MATCH(AL1284+1,【参考】排出ガスレベル!$AI$4:$AI$671,1)-1,5,AR1284),2,FALSE),IF(OR(AJ1284=1,AJ1284=2),VLOOKUP(AH1284,INDEX((係数_乗用_ガソリン,係数_乗用_CNG,係数_乗用_軽油,係数_乗用_メタノール,係数_乗用_LPG),1,1,AR1284):INDEX((係数_乗用_ガソリン,係数_乗用_CNG,係数_乗用_軽油,係数_乗用_メタノール,係数_乗用_LPG),125,5,AR1284),2,FALSE))))))</f>
        <v/>
      </c>
      <c r="AO1284" s="376" t="str">
        <f>IF(T1284="","",IF(OR(AH1284="",AH1284="-"),"－",IF(OR(AM1284=8,AM1284=9),"",IF(OR(AJ1284=3,AJ1284=4,AJ1284=5,AJ1284=6),VLOOKUP(AH1284,INDEX((係数_バス貨物_ガソリン,係数_バス貨物_CNG,係数_バス貨物_軽油,係数_バス貨物_メタノール,係数_バス貨物_LPG),MATCH(AL1284,【参考】排出ガスレベル!$AI$4:$AI$671,1),1,AR1284):INDEX((係数_バス貨物_ガソリン,係数_バス貨物_CNG,係数_バス貨物_軽油,係数_バス貨物_メタノール,係数_バス貨物_LPG),MATCH(AL1284+1,【参考】排出ガスレベル!$AI$4:$AI$671,1)-1,5,AR1284),3,FALSE),IF(OR(AJ1284=1,AJ1284=2),VLOOKUP(AH1284,INDEX((係数_乗用_ガソリン,係数_乗用_CNG,係数_乗用_軽油,係数_乗用_メタノール,係数_乗用_LPG),1,1,AR1284):INDEX((係数_乗用_ガソリン,係数_乗用_CNG,係数_乗用_軽油,係数_乗用_メタノール,係数_乗用_LPG),125,5,AR1284),3,FALSE))))))</f>
        <v/>
      </c>
      <c r="AP1284" s="375" t="str">
        <f t="shared" si="598"/>
        <v/>
      </c>
      <c r="AQ1284" s="444" t="str">
        <f t="shared" si="599"/>
        <v/>
      </c>
      <c r="AR1284" s="375" t="str">
        <f t="shared" si="602"/>
        <v/>
      </c>
      <c r="AS1284" s="377" t="str">
        <f t="shared" si="600"/>
        <v/>
      </c>
      <c r="AT1284" s="378" t="str">
        <f t="shared" si="601"/>
        <v/>
      </c>
      <c r="AX1284" s="625" t="b">
        <f t="shared" si="603"/>
        <v>0</v>
      </c>
      <c r="AY1284" s="7" t="str">
        <f t="shared" si="604"/>
        <v>FALSEFALSEFALSE</v>
      </c>
      <c r="AZ1284" s="626">
        <f t="shared" si="580"/>
        <v>0</v>
      </c>
      <c r="BA1284" s="627" t="str">
        <f t="shared" si="581"/>
        <v/>
      </c>
      <c r="BB1284" s="627">
        <f t="shared" si="582"/>
        <v>0</v>
      </c>
      <c r="BC1284" s="690" t="str">
        <f t="shared" si="583"/>
        <v/>
      </c>
    </row>
    <row r="1285" spans="1:55">
      <c r="A1285" s="381">
        <v>1229</v>
      </c>
      <c r="B1285" s="117"/>
      <c r="C1285" s="288"/>
      <c r="D1285" s="289"/>
      <c r="E1285" s="289"/>
      <c r="F1285" s="290"/>
      <c r="G1285" s="292"/>
      <c r="H1285" s="116"/>
      <c r="I1285" s="292"/>
      <c r="J1285" s="116"/>
      <c r="K1285" s="370" t="str">
        <f t="shared" si="574"/>
        <v/>
      </c>
      <c r="L1285" s="370">
        <f t="shared" si="575"/>
        <v>0</v>
      </c>
      <c r="M1285" s="370">
        <f t="shared" si="576"/>
        <v>0</v>
      </c>
      <c r="N1285" s="371" t="str">
        <f t="shared" si="584"/>
        <v/>
      </c>
      <c r="O1285" s="371" t="str">
        <f t="shared" si="585"/>
        <v/>
      </c>
      <c r="P1285" s="371" t="str">
        <f t="shared" si="586"/>
        <v/>
      </c>
      <c r="Q1285" s="371" t="str">
        <f t="shared" si="587"/>
        <v/>
      </c>
      <c r="R1285" s="371" t="str">
        <f t="shared" si="588"/>
        <v/>
      </c>
      <c r="S1285" s="371" t="str">
        <f t="shared" si="589"/>
        <v/>
      </c>
      <c r="T1285" s="443" t="str">
        <f t="shared" si="577"/>
        <v/>
      </c>
      <c r="U1285" s="539"/>
      <c r="V1285" s="117"/>
      <c r="W1285" s="118"/>
      <c r="X1285" s="119"/>
      <c r="Y1285" s="120"/>
      <c r="Z1285" s="122"/>
      <c r="AA1285" s="121"/>
      <c r="AB1285" s="443" t="str">
        <f t="shared" si="578"/>
        <v/>
      </c>
      <c r="AC1285" s="734" t="str">
        <f t="shared" si="579"/>
        <v/>
      </c>
      <c r="AD1285" s="372"/>
      <c r="AE1285" s="485"/>
      <c r="AF1285" s="373" t="str">
        <f t="shared" si="590"/>
        <v/>
      </c>
      <c r="AG1285" s="373" t="str">
        <f t="shared" si="591"/>
        <v/>
      </c>
      <c r="AH1285" s="374" t="str">
        <f t="shared" si="592"/>
        <v/>
      </c>
      <c r="AI1285" s="375" t="str">
        <f t="shared" si="593"/>
        <v/>
      </c>
      <c r="AJ1285" s="375" t="str">
        <f t="shared" si="594"/>
        <v/>
      </c>
      <c r="AK1285" s="375" t="str">
        <f t="shared" si="595"/>
        <v/>
      </c>
      <c r="AL1285" s="375" t="str">
        <f t="shared" si="596"/>
        <v/>
      </c>
      <c r="AM1285" s="375" t="str">
        <f t="shared" si="597"/>
        <v/>
      </c>
      <c r="AN1285" s="376" t="str">
        <f>IF(AF1285="","",IF(OR(AH1285="",AH1285="-"),"－",IF(OR(AM1285=8,AM1285=9),"",IF(OR(AJ1285=3,AJ1285=4,AJ1285=5,AJ1285=6),VLOOKUP(AH1285,INDEX((係数_バス貨物_ガソリン,係数_バス貨物_CNG,係数_バス貨物_軽油,係数_バス貨物_メタノール,係数_バス貨物_LPG),MATCH(AL1285,【参考】排出ガスレベル!$AI$4:$AI$671,1),1,AR1285):INDEX((係数_バス貨物_ガソリン,係数_バス貨物_CNG,係数_バス貨物_軽油,係数_バス貨物_メタノール,係数_バス貨物_LPG),MATCH(AL1285+1,【参考】排出ガスレベル!$AI$4:$AI$671,1)-1,5,AR1285),2,FALSE),IF(OR(AJ1285=1,AJ1285=2),VLOOKUP(AH1285,INDEX((係数_乗用_ガソリン,係数_乗用_CNG,係数_乗用_軽油,係数_乗用_メタノール,係数_乗用_LPG),1,1,AR1285):INDEX((係数_乗用_ガソリン,係数_乗用_CNG,係数_乗用_軽油,係数_乗用_メタノール,係数_乗用_LPG),125,5,AR1285),2,FALSE))))))</f>
        <v/>
      </c>
      <c r="AO1285" s="376" t="str">
        <f>IF(T1285="","",IF(OR(AH1285="",AH1285="-"),"－",IF(OR(AM1285=8,AM1285=9),"",IF(OR(AJ1285=3,AJ1285=4,AJ1285=5,AJ1285=6),VLOOKUP(AH1285,INDEX((係数_バス貨物_ガソリン,係数_バス貨物_CNG,係数_バス貨物_軽油,係数_バス貨物_メタノール,係数_バス貨物_LPG),MATCH(AL1285,【参考】排出ガスレベル!$AI$4:$AI$671,1),1,AR1285):INDEX((係数_バス貨物_ガソリン,係数_バス貨物_CNG,係数_バス貨物_軽油,係数_バス貨物_メタノール,係数_バス貨物_LPG),MATCH(AL1285+1,【参考】排出ガスレベル!$AI$4:$AI$671,1)-1,5,AR1285),3,FALSE),IF(OR(AJ1285=1,AJ1285=2),VLOOKUP(AH1285,INDEX((係数_乗用_ガソリン,係数_乗用_CNG,係数_乗用_軽油,係数_乗用_メタノール,係数_乗用_LPG),1,1,AR1285):INDEX((係数_乗用_ガソリン,係数_乗用_CNG,係数_乗用_軽油,係数_乗用_メタノール,係数_乗用_LPG),125,5,AR1285),3,FALSE))))))</f>
        <v/>
      </c>
      <c r="AP1285" s="375" t="str">
        <f t="shared" si="598"/>
        <v/>
      </c>
      <c r="AQ1285" s="444" t="str">
        <f t="shared" si="599"/>
        <v/>
      </c>
      <c r="AR1285" s="375" t="str">
        <f t="shared" si="602"/>
        <v/>
      </c>
      <c r="AS1285" s="377" t="str">
        <f t="shared" si="600"/>
        <v/>
      </c>
      <c r="AT1285" s="378" t="str">
        <f t="shared" si="601"/>
        <v/>
      </c>
      <c r="AX1285" s="625" t="b">
        <f t="shared" si="603"/>
        <v>0</v>
      </c>
      <c r="AY1285" s="7" t="str">
        <f t="shared" si="604"/>
        <v>FALSEFALSEFALSE</v>
      </c>
      <c r="AZ1285" s="626">
        <f t="shared" si="580"/>
        <v>0</v>
      </c>
      <c r="BA1285" s="627" t="str">
        <f t="shared" si="581"/>
        <v/>
      </c>
      <c r="BB1285" s="627">
        <f t="shared" si="582"/>
        <v>0</v>
      </c>
      <c r="BC1285" s="690" t="str">
        <f t="shared" si="583"/>
        <v/>
      </c>
    </row>
    <row r="1286" spans="1:55">
      <c r="A1286" s="381">
        <v>1230</v>
      </c>
      <c r="B1286" s="117"/>
      <c r="C1286" s="288"/>
      <c r="D1286" s="289"/>
      <c r="E1286" s="289"/>
      <c r="F1286" s="290"/>
      <c r="G1286" s="292"/>
      <c r="H1286" s="116"/>
      <c r="I1286" s="292"/>
      <c r="J1286" s="116"/>
      <c r="K1286" s="370" t="str">
        <f t="shared" si="574"/>
        <v/>
      </c>
      <c r="L1286" s="370">
        <f t="shared" si="575"/>
        <v>0</v>
      </c>
      <c r="M1286" s="370">
        <f t="shared" si="576"/>
        <v>0</v>
      </c>
      <c r="N1286" s="371" t="str">
        <f t="shared" si="584"/>
        <v/>
      </c>
      <c r="O1286" s="371" t="str">
        <f t="shared" si="585"/>
        <v/>
      </c>
      <c r="P1286" s="371" t="str">
        <f t="shared" si="586"/>
        <v/>
      </c>
      <c r="Q1286" s="371" t="str">
        <f t="shared" si="587"/>
        <v/>
      </c>
      <c r="R1286" s="371" t="str">
        <f t="shared" si="588"/>
        <v/>
      </c>
      <c r="S1286" s="371" t="str">
        <f t="shared" si="589"/>
        <v/>
      </c>
      <c r="T1286" s="443" t="str">
        <f t="shared" si="577"/>
        <v/>
      </c>
      <c r="U1286" s="539"/>
      <c r="V1286" s="117"/>
      <c r="W1286" s="118"/>
      <c r="X1286" s="119"/>
      <c r="Y1286" s="120"/>
      <c r="Z1286" s="122"/>
      <c r="AA1286" s="121"/>
      <c r="AB1286" s="443" t="str">
        <f t="shared" si="578"/>
        <v/>
      </c>
      <c r="AC1286" s="734" t="str">
        <f t="shared" si="579"/>
        <v/>
      </c>
      <c r="AD1286" s="372"/>
      <c r="AE1286" s="485"/>
      <c r="AF1286" s="373" t="str">
        <f t="shared" si="590"/>
        <v/>
      </c>
      <c r="AG1286" s="373" t="str">
        <f t="shared" si="591"/>
        <v/>
      </c>
      <c r="AH1286" s="374" t="str">
        <f t="shared" si="592"/>
        <v/>
      </c>
      <c r="AI1286" s="375" t="str">
        <f t="shared" si="593"/>
        <v/>
      </c>
      <c r="AJ1286" s="375" t="str">
        <f t="shared" si="594"/>
        <v/>
      </c>
      <c r="AK1286" s="375" t="str">
        <f t="shared" si="595"/>
        <v/>
      </c>
      <c r="AL1286" s="375" t="str">
        <f t="shared" si="596"/>
        <v/>
      </c>
      <c r="AM1286" s="375" t="str">
        <f t="shared" si="597"/>
        <v/>
      </c>
      <c r="AN1286" s="376" t="str">
        <f>IF(AF1286="","",IF(OR(AH1286="",AH1286="-"),"－",IF(OR(AM1286=8,AM1286=9),"",IF(OR(AJ1286=3,AJ1286=4,AJ1286=5,AJ1286=6),VLOOKUP(AH1286,INDEX((係数_バス貨物_ガソリン,係数_バス貨物_CNG,係数_バス貨物_軽油,係数_バス貨物_メタノール,係数_バス貨物_LPG),MATCH(AL1286,【参考】排出ガスレベル!$AI$4:$AI$671,1),1,AR1286):INDEX((係数_バス貨物_ガソリン,係数_バス貨物_CNG,係数_バス貨物_軽油,係数_バス貨物_メタノール,係数_バス貨物_LPG),MATCH(AL1286+1,【参考】排出ガスレベル!$AI$4:$AI$671,1)-1,5,AR1286),2,FALSE),IF(OR(AJ1286=1,AJ1286=2),VLOOKUP(AH1286,INDEX((係数_乗用_ガソリン,係数_乗用_CNG,係数_乗用_軽油,係数_乗用_メタノール,係数_乗用_LPG),1,1,AR1286):INDEX((係数_乗用_ガソリン,係数_乗用_CNG,係数_乗用_軽油,係数_乗用_メタノール,係数_乗用_LPG),125,5,AR1286),2,FALSE))))))</f>
        <v/>
      </c>
      <c r="AO1286" s="376" t="str">
        <f>IF(T1286="","",IF(OR(AH1286="",AH1286="-"),"－",IF(OR(AM1286=8,AM1286=9),"",IF(OR(AJ1286=3,AJ1286=4,AJ1286=5,AJ1286=6),VLOOKUP(AH1286,INDEX((係数_バス貨物_ガソリン,係数_バス貨物_CNG,係数_バス貨物_軽油,係数_バス貨物_メタノール,係数_バス貨物_LPG),MATCH(AL1286,【参考】排出ガスレベル!$AI$4:$AI$671,1),1,AR1286):INDEX((係数_バス貨物_ガソリン,係数_バス貨物_CNG,係数_バス貨物_軽油,係数_バス貨物_メタノール,係数_バス貨物_LPG),MATCH(AL1286+1,【参考】排出ガスレベル!$AI$4:$AI$671,1)-1,5,AR1286),3,FALSE),IF(OR(AJ1286=1,AJ1286=2),VLOOKUP(AH1286,INDEX((係数_乗用_ガソリン,係数_乗用_CNG,係数_乗用_軽油,係数_乗用_メタノール,係数_乗用_LPG),1,1,AR1286):INDEX((係数_乗用_ガソリン,係数_乗用_CNG,係数_乗用_軽油,係数_乗用_メタノール,係数_乗用_LPG),125,5,AR1286),3,FALSE))))))</f>
        <v/>
      </c>
      <c r="AP1286" s="375" t="str">
        <f t="shared" si="598"/>
        <v/>
      </c>
      <c r="AQ1286" s="444" t="str">
        <f t="shared" si="599"/>
        <v/>
      </c>
      <c r="AR1286" s="375" t="str">
        <f t="shared" si="602"/>
        <v/>
      </c>
      <c r="AS1286" s="377" t="str">
        <f t="shared" si="600"/>
        <v/>
      </c>
      <c r="AT1286" s="378" t="str">
        <f t="shared" si="601"/>
        <v/>
      </c>
      <c r="AX1286" s="625" t="b">
        <f t="shared" si="603"/>
        <v>0</v>
      </c>
      <c r="AY1286" s="7" t="str">
        <f t="shared" si="604"/>
        <v>FALSEFALSEFALSE</v>
      </c>
      <c r="AZ1286" s="626">
        <f t="shared" si="580"/>
        <v>0</v>
      </c>
      <c r="BA1286" s="627" t="str">
        <f t="shared" si="581"/>
        <v/>
      </c>
      <c r="BB1286" s="627">
        <f t="shared" si="582"/>
        <v>0</v>
      </c>
      <c r="BC1286" s="690" t="str">
        <f t="shared" si="583"/>
        <v/>
      </c>
    </row>
    <row r="1287" spans="1:55">
      <c r="A1287" s="381">
        <v>1231</v>
      </c>
      <c r="B1287" s="117"/>
      <c r="C1287" s="288"/>
      <c r="D1287" s="289"/>
      <c r="E1287" s="289"/>
      <c r="F1287" s="290"/>
      <c r="G1287" s="292"/>
      <c r="H1287" s="116"/>
      <c r="I1287" s="292"/>
      <c r="J1287" s="116"/>
      <c r="K1287" s="370" t="str">
        <f t="shared" si="574"/>
        <v/>
      </c>
      <c r="L1287" s="370">
        <f t="shared" si="575"/>
        <v>0</v>
      </c>
      <c r="M1287" s="370">
        <f t="shared" si="576"/>
        <v>0</v>
      </c>
      <c r="N1287" s="371" t="str">
        <f t="shared" si="584"/>
        <v/>
      </c>
      <c r="O1287" s="371" t="str">
        <f t="shared" si="585"/>
        <v/>
      </c>
      <c r="P1287" s="371" t="str">
        <f t="shared" si="586"/>
        <v/>
      </c>
      <c r="Q1287" s="371" t="str">
        <f t="shared" si="587"/>
        <v/>
      </c>
      <c r="R1287" s="371" t="str">
        <f t="shared" si="588"/>
        <v/>
      </c>
      <c r="S1287" s="371" t="str">
        <f t="shared" si="589"/>
        <v/>
      </c>
      <c r="T1287" s="443" t="str">
        <f t="shared" si="577"/>
        <v/>
      </c>
      <c r="U1287" s="539"/>
      <c r="V1287" s="117"/>
      <c r="W1287" s="118"/>
      <c r="X1287" s="119"/>
      <c r="Y1287" s="120"/>
      <c r="Z1287" s="122"/>
      <c r="AA1287" s="121"/>
      <c r="AB1287" s="443" t="str">
        <f t="shared" si="578"/>
        <v/>
      </c>
      <c r="AC1287" s="734" t="str">
        <f t="shared" si="579"/>
        <v/>
      </c>
      <c r="AD1287" s="372"/>
      <c r="AE1287" s="485"/>
      <c r="AF1287" s="373" t="str">
        <f t="shared" si="590"/>
        <v/>
      </c>
      <c r="AG1287" s="373" t="str">
        <f t="shared" si="591"/>
        <v/>
      </c>
      <c r="AH1287" s="374" t="str">
        <f t="shared" si="592"/>
        <v/>
      </c>
      <c r="AI1287" s="375" t="str">
        <f t="shared" si="593"/>
        <v/>
      </c>
      <c r="AJ1287" s="375" t="str">
        <f t="shared" si="594"/>
        <v/>
      </c>
      <c r="AK1287" s="375" t="str">
        <f t="shared" si="595"/>
        <v/>
      </c>
      <c r="AL1287" s="375" t="str">
        <f t="shared" si="596"/>
        <v/>
      </c>
      <c r="AM1287" s="375" t="str">
        <f t="shared" si="597"/>
        <v/>
      </c>
      <c r="AN1287" s="376" t="str">
        <f>IF(AF1287="","",IF(OR(AH1287="",AH1287="-"),"－",IF(OR(AM1287=8,AM1287=9),"",IF(OR(AJ1287=3,AJ1287=4,AJ1287=5,AJ1287=6),VLOOKUP(AH1287,INDEX((係数_バス貨物_ガソリン,係数_バス貨物_CNG,係数_バス貨物_軽油,係数_バス貨物_メタノール,係数_バス貨物_LPG),MATCH(AL1287,【参考】排出ガスレベル!$AI$4:$AI$671,1),1,AR1287):INDEX((係数_バス貨物_ガソリン,係数_バス貨物_CNG,係数_バス貨物_軽油,係数_バス貨物_メタノール,係数_バス貨物_LPG),MATCH(AL1287+1,【参考】排出ガスレベル!$AI$4:$AI$671,1)-1,5,AR1287),2,FALSE),IF(OR(AJ1287=1,AJ1287=2),VLOOKUP(AH1287,INDEX((係数_乗用_ガソリン,係数_乗用_CNG,係数_乗用_軽油,係数_乗用_メタノール,係数_乗用_LPG),1,1,AR1287):INDEX((係数_乗用_ガソリン,係数_乗用_CNG,係数_乗用_軽油,係数_乗用_メタノール,係数_乗用_LPG),125,5,AR1287),2,FALSE))))))</f>
        <v/>
      </c>
      <c r="AO1287" s="376" t="str">
        <f>IF(T1287="","",IF(OR(AH1287="",AH1287="-"),"－",IF(OR(AM1287=8,AM1287=9),"",IF(OR(AJ1287=3,AJ1287=4,AJ1287=5,AJ1287=6),VLOOKUP(AH1287,INDEX((係数_バス貨物_ガソリン,係数_バス貨物_CNG,係数_バス貨物_軽油,係数_バス貨物_メタノール,係数_バス貨物_LPG),MATCH(AL1287,【参考】排出ガスレベル!$AI$4:$AI$671,1),1,AR1287):INDEX((係数_バス貨物_ガソリン,係数_バス貨物_CNG,係数_バス貨物_軽油,係数_バス貨物_メタノール,係数_バス貨物_LPG),MATCH(AL1287+1,【参考】排出ガスレベル!$AI$4:$AI$671,1)-1,5,AR1287),3,FALSE),IF(OR(AJ1287=1,AJ1287=2),VLOOKUP(AH1287,INDEX((係数_乗用_ガソリン,係数_乗用_CNG,係数_乗用_軽油,係数_乗用_メタノール,係数_乗用_LPG),1,1,AR1287):INDEX((係数_乗用_ガソリン,係数_乗用_CNG,係数_乗用_軽油,係数_乗用_メタノール,係数_乗用_LPG),125,5,AR1287),3,FALSE))))))</f>
        <v/>
      </c>
      <c r="AP1287" s="375" t="str">
        <f t="shared" si="598"/>
        <v/>
      </c>
      <c r="AQ1287" s="444" t="str">
        <f t="shared" si="599"/>
        <v/>
      </c>
      <c r="AR1287" s="375" t="str">
        <f t="shared" si="602"/>
        <v/>
      </c>
      <c r="AS1287" s="377" t="str">
        <f t="shared" si="600"/>
        <v/>
      </c>
      <c r="AT1287" s="378" t="str">
        <f t="shared" si="601"/>
        <v/>
      </c>
      <c r="AX1287" s="625" t="b">
        <f t="shared" si="603"/>
        <v>0</v>
      </c>
      <c r="AY1287" s="7" t="str">
        <f t="shared" si="604"/>
        <v>FALSEFALSEFALSE</v>
      </c>
      <c r="AZ1287" s="626">
        <f t="shared" si="580"/>
        <v>0</v>
      </c>
      <c r="BA1287" s="627" t="str">
        <f t="shared" si="581"/>
        <v/>
      </c>
      <c r="BB1287" s="627">
        <f t="shared" si="582"/>
        <v>0</v>
      </c>
      <c r="BC1287" s="690" t="str">
        <f t="shared" si="583"/>
        <v/>
      </c>
    </row>
    <row r="1288" spans="1:55">
      <c r="A1288" s="381">
        <v>1232</v>
      </c>
      <c r="B1288" s="117"/>
      <c r="C1288" s="288"/>
      <c r="D1288" s="289"/>
      <c r="E1288" s="289"/>
      <c r="F1288" s="290"/>
      <c r="G1288" s="292"/>
      <c r="H1288" s="116"/>
      <c r="I1288" s="292"/>
      <c r="J1288" s="116"/>
      <c r="K1288" s="370" t="str">
        <f t="shared" si="574"/>
        <v/>
      </c>
      <c r="L1288" s="370">
        <f t="shared" si="575"/>
        <v>0</v>
      </c>
      <c r="M1288" s="370">
        <f t="shared" si="576"/>
        <v>0</v>
      </c>
      <c r="N1288" s="371" t="str">
        <f t="shared" si="584"/>
        <v/>
      </c>
      <c r="O1288" s="371" t="str">
        <f t="shared" si="585"/>
        <v/>
      </c>
      <c r="P1288" s="371" t="str">
        <f t="shared" si="586"/>
        <v/>
      </c>
      <c r="Q1288" s="371" t="str">
        <f t="shared" si="587"/>
        <v/>
      </c>
      <c r="R1288" s="371" t="str">
        <f t="shared" si="588"/>
        <v/>
      </c>
      <c r="S1288" s="371" t="str">
        <f t="shared" si="589"/>
        <v/>
      </c>
      <c r="T1288" s="443" t="str">
        <f t="shared" si="577"/>
        <v/>
      </c>
      <c r="U1288" s="539"/>
      <c r="V1288" s="117"/>
      <c r="W1288" s="118"/>
      <c r="X1288" s="119"/>
      <c r="Y1288" s="120"/>
      <c r="Z1288" s="122"/>
      <c r="AA1288" s="121"/>
      <c r="AB1288" s="443" t="str">
        <f t="shared" si="578"/>
        <v/>
      </c>
      <c r="AC1288" s="734" t="str">
        <f t="shared" si="579"/>
        <v/>
      </c>
      <c r="AD1288" s="372"/>
      <c r="AE1288" s="485"/>
      <c r="AF1288" s="373" t="str">
        <f t="shared" si="590"/>
        <v/>
      </c>
      <c r="AG1288" s="373" t="str">
        <f t="shared" si="591"/>
        <v/>
      </c>
      <c r="AH1288" s="374" t="str">
        <f t="shared" si="592"/>
        <v/>
      </c>
      <c r="AI1288" s="375" t="str">
        <f t="shared" si="593"/>
        <v/>
      </c>
      <c r="AJ1288" s="375" t="str">
        <f t="shared" si="594"/>
        <v/>
      </c>
      <c r="AK1288" s="375" t="str">
        <f t="shared" si="595"/>
        <v/>
      </c>
      <c r="AL1288" s="375" t="str">
        <f t="shared" si="596"/>
        <v/>
      </c>
      <c r="AM1288" s="375" t="str">
        <f t="shared" si="597"/>
        <v/>
      </c>
      <c r="AN1288" s="376" t="str">
        <f>IF(AF1288="","",IF(OR(AH1288="",AH1288="-"),"－",IF(OR(AM1288=8,AM1288=9),"",IF(OR(AJ1288=3,AJ1288=4,AJ1288=5,AJ1288=6),VLOOKUP(AH1288,INDEX((係数_バス貨物_ガソリン,係数_バス貨物_CNG,係数_バス貨物_軽油,係数_バス貨物_メタノール,係数_バス貨物_LPG),MATCH(AL1288,【参考】排出ガスレベル!$AI$4:$AI$671,1),1,AR1288):INDEX((係数_バス貨物_ガソリン,係数_バス貨物_CNG,係数_バス貨物_軽油,係数_バス貨物_メタノール,係数_バス貨物_LPG),MATCH(AL1288+1,【参考】排出ガスレベル!$AI$4:$AI$671,1)-1,5,AR1288),2,FALSE),IF(OR(AJ1288=1,AJ1288=2),VLOOKUP(AH1288,INDEX((係数_乗用_ガソリン,係数_乗用_CNG,係数_乗用_軽油,係数_乗用_メタノール,係数_乗用_LPG),1,1,AR1288):INDEX((係数_乗用_ガソリン,係数_乗用_CNG,係数_乗用_軽油,係数_乗用_メタノール,係数_乗用_LPG),125,5,AR1288),2,FALSE))))))</f>
        <v/>
      </c>
      <c r="AO1288" s="376" t="str">
        <f>IF(T1288="","",IF(OR(AH1288="",AH1288="-"),"－",IF(OR(AM1288=8,AM1288=9),"",IF(OR(AJ1288=3,AJ1288=4,AJ1288=5,AJ1288=6),VLOOKUP(AH1288,INDEX((係数_バス貨物_ガソリン,係数_バス貨物_CNG,係数_バス貨物_軽油,係数_バス貨物_メタノール,係数_バス貨物_LPG),MATCH(AL1288,【参考】排出ガスレベル!$AI$4:$AI$671,1),1,AR1288):INDEX((係数_バス貨物_ガソリン,係数_バス貨物_CNG,係数_バス貨物_軽油,係数_バス貨物_メタノール,係数_バス貨物_LPG),MATCH(AL1288+1,【参考】排出ガスレベル!$AI$4:$AI$671,1)-1,5,AR1288),3,FALSE),IF(OR(AJ1288=1,AJ1288=2),VLOOKUP(AH1288,INDEX((係数_乗用_ガソリン,係数_乗用_CNG,係数_乗用_軽油,係数_乗用_メタノール,係数_乗用_LPG),1,1,AR1288):INDEX((係数_乗用_ガソリン,係数_乗用_CNG,係数_乗用_軽油,係数_乗用_メタノール,係数_乗用_LPG),125,5,AR1288),3,FALSE))))))</f>
        <v/>
      </c>
      <c r="AP1288" s="375" t="str">
        <f t="shared" si="598"/>
        <v/>
      </c>
      <c r="AQ1288" s="444" t="str">
        <f t="shared" si="599"/>
        <v/>
      </c>
      <c r="AR1288" s="375" t="str">
        <f t="shared" si="602"/>
        <v/>
      </c>
      <c r="AS1288" s="377" t="str">
        <f t="shared" si="600"/>
        <v/>
      </c>
      <c r="AT1288" s="378" t="str">
        <f t="shared" si="601"/>
        <v/>
      </c>
      <c r="AX1288" s="625" t="b">
        <f t="shared" si="603"/>
        <v>0</v>
      </c>
      <c r="AY1288" s="7" t="str">
        <f t="shared" si="604"/>
        <v>FALSEFALSEFALSE</v>
      </c>
      <c r="AZ1288" s="626">
        <f t="shared" si="580"/>
        <v>0</v>
      </c>
      <c r="BA1288" s="627" t="str">
        <f t="shared" si="581"/>
        <v/>
      </c>
      <c r="BB1288" s="627">
        <f t="shared" si="582"/>
        <v>0</v>
      </c>
      <c r="BC1288" s="690" t="str">
        <f t="shared" si="583"/>
        <v/>
      </c>
    </row>
    <row r="1289" spans="1:55">
      <c r="A1289" s="381">
        <v>1233</v>
      </c>
      <c r="B1289" s="117"/>
      <c r="C1289" s="288"/>
      <c r="D1289" s="289"/>
      <c r="E1289" s="289"/>
      <c r="F1289" s="290"/>
      <c r="G1289" s="292"/>
      <c r="H1289" s="116"/>
      <c r="I1289" s="292"/>
      <c r="J1289" s="116"/>
      <c r="K1289" s="370" t="str">
        <f t="shared" si="574"/>
        <v/>
      </c>
      <c r="L1289" s="370">
        <f t="shared" si="575"/>
        <v>0</v>
      </c>
      <c r="M1289" s="370">
        <f t="shared" si="576"/>
        <v>0</v>
      </c>
      <c r="N1289" s="371" t="str">
        <f t="shared" si="584"/>
        <v/>
      </c>
      <c r="O1289" s="371" t="str">
        <f t="shared" si="585"/>
        <v/>
      </c>
      <c r="P1289" s="371" t="str">
        <f t="shared" si="586"/>
        <v/>
      </c>
      <c r="Q1289" s="371" t="str">
        <f t="shared" si="587"/>
        <v/>
      </c>
      <c r="R1289" s="371" t="str">
        <f t="shared" si="588"/>
        <v/>
      </c>
      <c r="S1289" s="371" t="str">
        <f t="shared" si="589"/>
        <v/>
      </c>
      <c r="T1289" s="443" t="str">
        <f t="shared" si="577"/>
        <v/>
      </c>
      <c r="U1289" s="539"/>
      <c r="V1289" s="117"/>
      <c r="W1289" s="118"/>
      <c r="X1289" s="119"/>
      <c r="Y1289" s="120"/>
      <c r="Z1289" s="122"/>
      <c r="AA1289" s="121"/>
      <c r="AB1289" s="443" t="str">
        <f t="shared" si="578"/>
        <v/>
      </c>
      <c r="AC1289" s="734" t="str">
        <f t="shared" si="579"/>
        <v/>
      </c>
      <c r="AD1289" s="372"/>
      <c r="AE1289" s="485"/>
      <c r="AF1289" s="373" t="str">
        <f t="shared" si="590"/>
        <v/>
      </c>
      <c r="AG1289" s="373" t="str">
        <f t="shared" si="591"/>
        <v/>
      </c>
      <c r="AH1289" s="374" t="str">
        <f t="shared" si="592"/>
        <v/>
      </c>
      <c r="AI1289" s="375" t="str">
        <f t="shared" si="593"/>
        <v/>
      </c>
      <c r="AJ1289" s="375" t="str">
        <f t="shared" si="594"/>
        <v/>
      </c>
      <c r="AK1289" s="375" t="str">
        <f t="shared" si="595"/>
        <v/>
      </c>
      <c r="AL1289" s="375" t="str">
        <f t="shared" si="596"/>
        <v/>
      </c>
      <c r="AM1289" s="375" t="str">
        <f t="shared" si="597"/>
        <v/>
      </c>
      <c r="AN1289" s="376" t="str">
        <f>IF(AF1289="","",IF(OR(AH1289="",AH1289="-"),"－",IF(OR(AM1289=8,AM1289=9),"",IF(OR(AJ1289=3,AJ1289=4,AJ1289=5,AJ1289=6),VLOOKUP(AH1289,INDEX((係数_バス貨物_ガソリン,係数_バス貨物_CNG,係数_バス貨物_軽油,係数_バス貨物_メタノール,係数_バス貨物_LPG),MATCH(AL1289,【参考】排出ガスレベル!$AI$4:$AI$671,1),1,AR1289):INDEX((係数_バス貨物_ガソリン,係数_バス貨物_CNG,係数_バス貨物_軽油,係数_バス貨物_メタノール,係数_バス貨物_LPG),MATCH(AL1289+1,【参考】排出ガスレベル!$AI$4:$AI$671,1)-1,5,AR1289),2,FALSE),IF(OR(AJ1289=1,AJ1289=2),VLOOKUP(AH1289,INDEX((係数_乗用_ガソリン,係数_乗用_CNG,係数_乗用_軽油,係数_乗用_メタノール,係数_乗用_LPG),1,1,AR1289):INDEX((係数_乗用_ガソリン,係数_乗用_CNG,係数_乗用_軽油,係数_乗用_メタノール,係数_乗用_LPG),125,5,AR1289),2,FALSE))))))</f>
        <v/>
      </c>
      <c r="AO1289" s="376" t="str">
        <f>IF(T1289="","",IF(OR(AH1289="",AH1289="-"),"－",IF(OR(AM1289=8,AM1289=9),"",IF(OR(AJ1289=3,AJ1289=4,AJ1289=5,AJ1289=6),VLOOKUP(AH1289,INDEX((係数_バス貨物_ガソリン,係数_バス貨物_CNG,係数_バス貨物_軽油,係数_バス貨物_メタノール,係数_バス貨物_LPG),MATCH(AL1289,【参考】排出ガスレベル!$AI$4:$AI$671,1),1,AR1289):INDEX((係数_バス貨物_ガソリン,係数_バス貨物_CNG,係数_バス貨物_軽油,係数_バス貨物_メタノール,係数_バス貨物_LPG),MATCH(AL1289+1,【参考】排出ガスレベル!$AI$4:$AI$671,1)-1,5,AR1289),3,FALSE),IF(OR(AJ1289=1,AJ1289=2),VLOOKUP(AH1289,INDEX((係数_乗用_ガソリン,係数_乗用_CNG,係数_乗用_軽油,係数_乗用_メタノール,係数_乗用_LPG),1,1,AR1289):INDEX((係数_乗用_ガソリン,係数_乗用_CNG,係数_乗用_軽油,係数_乗用_メタノール,係数_乗用_LPG),125,5,AR1289),3,FALSE))))))</f>
        <v/>
      </c>
      <c r="AP1289" s="375" t="str">
        <f t="shared" si="598"/>
        <v/>
      </c>
      <c r="AQ1289" s="444" t="str">
        <f t="shared" si="599"/>
        <v/>
      </c>
      <c r="AR1289" s="375" t="str">
        <f t="shared" si="602"/>
        <v/>
      </c>
      <c r="AS1289" s="377" t="str">
        <f t="shared" si="600"/>
        <v/>
      </c>
      <c r="AT1289" s="378" t="str">
        <f t="shared" si="601"/>
        <v/>
      </c>
      <c r="AX1289" s="625" t="b">
        <f t="shared" si="603"/>
        <v>0</v>
      </c>
      <c r="AY1289" s="7" t="str">
        <f t="shared" si="604"/>
        <v>FALSEFALSEFALSE</v>
      </c>
      <c r="AZ1289" s="626">
        <f t="shared" si="580"/>
        <v>0</v>
      </c>
      <c r="BA1289" s="627" t="str">
        <f t="shared" si="581"/>
        <v/>
      </c>
      <c r="BB1289" s="627">
        <f t="shared" si="582"/>
        <v>0</v>
      </c>
      <c r="BC1289" s="690" t="str">
        <f t="shared" si="583"/>
        <v/>
      </c>
    </row>
    <row r="1290" spans="1:55">
      <c r="A1290" s="381">
        <v>1234</v>
      </c>
      <c r="B1290" s="117"/>
      <c r="C1290" s="288"/>
      <c r="D1290" s="289"/>
      <c r="E1290" s="289"/>
      <c r="F1290" s="290"/>
      <c r="G1290" s="292"/>
      <c r="H1290" s="116"/>
      <c r="I1290" s="292"/>
      <c r="J1290" s="116"/>
      <c r="K1290" s="370" t="str">
        <f t="shared" si="574"/>
        <v/>
      </c>
      <c r="L1290" s="370">
        <f t="shared" si="575"/>
        <v>0</v>
      </c>
      <c r="M1290" s="370">
        <f t="shared" si="576"/>
        <v>0</v>
      </c>
      <c r="N1290" s="371" t="str">
        <f t="shared" si="584"/>
        <v/>
      </c>
      <c r="O1290" s="371" t="str">
        <f t="shared" si="585"/>
        <v/>
      </c>
      <c r="P1290" s="371" t="str">
        <f t="shared" si="586"/>
        <v/>
      </c>
      <c r="Q1290" s="371" t="str">
        <f t="shared" si="587"/>
        <v/>
      </c>
      <c r="R1290" s="371" t="str">
        <f t="shared" si="588"/>
        <v/>
      </c>
      <c r="S1290" s="371" t="str">
        <f t="shared" si="589"/>
        <v/>
      </c>
      <c r="T1290" s="443" t="str">
        <f t="shared" si="577"/>
        <v/>
      </c>
      <c r="U1290" s="539"/>
      <c r="V1290" s="117"/>
      <c r="W1290" s="118"/>
      <c r="X1290" s="119"/>
      <c r="Y1290" s="120"/>
      <c r="Z1290" s="122"/>
      <c r="AA1290" s="121"/>
      <c r="AB1290" s="443" t="str">
        <f t="shared" si="578"/>
        <v/>
      </c>
      <c r="AC1290" s="734" t="str">
        <f t="shared" si="579"/>
        <v/>
      </c>
      <c r="AD1290" s="372"/>
      <c r="AE1290" s="485"/>
      <c r="AF1290" s="373" t="str">
        <f t="shared" si="590"/>
        <v/>
      </c>
      <c r="AG1290" s="373" t="str">
        <f t="shared" si="591"/>
        <v/>
      </c>
      <c r="AH1290" s="374" t="str">
        <f t="shared" si="592"/>
        <v/>
      </c>
      <c r="AI1290" s="375" t="str">
        <f t="shared" si="593"/>
        <v/>
      </c>
      <c r="AJ1290" s="375" t="str">
        <f t="shared" si="594"/>
        <v/>
      </c>
      <c r="AK1290" s="375" t="str">
        <f t="shared" si="595"/>
        <v/>
      </c>
      <c r="AL1290" s="375" t="str">
        <f t="shared" si="596"/>
        <v/>
      </c>
      <c r="AM1290" s="375" t="str">
        <f t="shared" si="597"/>
        <v/>
      </c>
      <c r="AN1290" s="376" t="str">
        <f>IF(AF1290="","",IF(OR(AH1290="",AH1290="-"),"－",IF(OR(AM1290=8,AM1290=9),"",IF(OR(AJ1290=3,AJ1290=4,AJ1290=5,AJ1290=6),VLOOKUP(AH1290,INDEX((係数_バス貨物_ガソリン,係数_バス貨物_CNG,係数_バス貨物_軽油,係数_バス貨物_メタノール,係数_バス貨物_LPG),MATCH(AL1290,【参考】排出ガスレベル!$AI$4:$AI$671,1),1,AR1290):INDEX((係数_バス貨物_ガソリン,係数_バス貨物_CNG,係数_バス貨物_軽油,係数_バス貨物_メタノール,係数_バス貨物_LPG),MATCH(AL1290+1,【参考】排出ガスレベル!$AI$4:$AI$671,1)-1,5,AR1290),2,FALSE),IF(OR(AJ1290=1,AJ1290=2),VLOOKUP(AH1290,INDEX((係数_乗用_ガソリン,係数_乗用_CNG,係数_乗用_軽油,係数_乗用_メタノール,係数_乗用_LPG),1,1,AR1290):INDEX((係数_乗用_ガソリン,係数_乗用_CNG,係数_乗用_軽油,係数_乗用_メタノール,係数_乗用_LPG),125,5,AR1290),2,FALSE))))))</f>
        <v/>
      </c>
      <c r="AO1290" s="376" t="str">
        <f>IF(T1290="","",IF(OR(AH1290="",AH1290="-"),"－",IF(OR(AM1290=8,AM1290=9),"",IF(OR(AJ1290=3,AJ1290=4,AJ1290=5,AJ1290=6),VLOOKUP(AH1290,INDEX((係数_バス貨物_ガソリン,係数_バス貨物_CNG,係数_バス貨物_軽油,係数_バス貨物_メタノール,係数_バス貨物_LPG),MATCH(AL1290,【参考】排出ガスレベル!$AI$4:$AI$671,1),1,AR1290):INDEX((係数_バス貨物_ガソリン,係数_バス貨物_CNG,係数_バス貨物_軽油,係数_バス貨物_メタノール,係数_バス貨物_LPG),MATCH(AL1290+1,【参考】排出ガスレベル!$AI$4:$AI$671,1)-1,5,AR1290),3,FALSE),IF(OR(AJ1290=1,AJ1290=2),VLOOKUP(AH1290,INDEX((係数_乗用_ガソリン,係数_乗用_CNG,係数_乗用_軽油,係数_乗用_メタノール,係数_乗用_LPG),1,1,AR1290):INDEX((係数_乗用_ガソリン,係数_乗用_CNG,係数_乗用_軽油,係数_乗用_メタノール,係数_乗用_LPG),125,5,AR1290),3,FALSE))))))</f>
        <v/>
      </c>
      <c r="AP1290" s="375" t="str">
        <f t="shared" si="598"/>
        <v/>
      </c>
      <c r="AQ1290" s="444" t="str">
        <f t="shared" si="599"/>
        <v/>
      </c>
      <c r="AR1290" s="375" t="str">
        <f t="shared" si="602"/>
        <v/>
      </c>
      <c r="AS1290" s="377" t="str">
        <f t="shared" si="600"/>
        <v/>
      </c>
      <c r="AT1290" s="378" t="str">
        <f t="shared" si="601"/>
        <v/>
      </c>
      <c r="AX1290" s="625" t="b">
        <f t="shared" si="603"/>
        <v>0</v>
      </c>
      <c r="AY1290" s="7" t="str">
        <f t="shared" si="604"/>
        <v>FALSEFALSEFALSE</v>
      </c>
      <c r="AZ1290" s="626">
        <f t="shared" si="580"/>
        <v>0</v>
      </c>
      <c r="BA1290" s="627" t="str">
        <f t="shared" si="581"/>
        <v/>
      </c>
      <c r="BB1290" s="627">
        <f t="shared" si="582"/>
        <v>0</v>
      </c>
      <c r="BC1290" s="690" t="str">
        <f t="shared" si="583"/>
        <v/>
      </c>
    </row>
    <row r="1291" spans="1:55">
      <c r="A1291" s="381">
        <v>1235</v>
      </c>
      <c r="B1291" s="117"/>
      <c r="C1291" s="288"/>
      <c r="D1291" s="289"/>
      <c r="E1291" s="289"/>
      <c r="F1291" s="290"/>
      <c r="G1291" s="292"/>
      <c r="H1291" s="116"/>
      <c r="I1291" s="292"/>
      <c r="J1291" s="116"/>
      <c r="K1291" s="370" t="str">
        <f t="shared" si="574"/>
        <v/>
      </c>
      <c r="L1291" s="370">
        <f t="shared" si="575"/>
        <v>0</v>
      </c>
      <c r="M1291" s="370">
        <f t="shared" si="576"/>
        <v>0</v>
      </c>
      <c r="N1291" s="371" t="str">
        <f t="shared" si="584"/>
        <v/>
      </c>
      <c r="O1291" s="371" t="str">
        <f t="shared" si="585"/>
        <v/>
      </c>
      <c r="P1291" s="371" t="str">
        <f t="shared" si="586"/>
        <v/>
      </c>
      <c r="Q1291" s="371" t="str">
        <f t="shared" si="587"/>
        <v/>
      </c>
      <c r="R1291" s="371" t="str">
        <f t="shared" si="588"/>
        <v/>
      </c>
      <c r="S1291" s="371" t="str">
        <f t="shared" si="589"/>
        <v/>
      </c>
      <c r="T1291" s="443" t="str">
        <f t="shared" si="577"/>
        <v/>
      </c>
      <c r="U1291" s="539"/>
      <c r="V1291" s="117"/>
      <c r="W1291" s="118"/>
      <c r="X1291" s="119"/>
      <c r="Y1291" s="120"/>
      <c r="Z1291" s="122"/>
      <c r="AA1291" s="121"/>
      <c r="AB1291" s="443" t="str">
        <f t="shared" si="578"/>
        <v/>
      </c>
      <c r="AC1291" s="734" t="str">
        <f t="shared" si="579"/>
        <v/>
      </c>
      <c r="AD1291" s="372"/>
      <c r="AE1291" s="485"/>
      <c r="AF1291" s="373" t="str">
        <f t="shared" si="590"/>
        <v/>
      </c>
      <c r="AG1291" s="373" t="str">
        <f t="shared" si="591"/>
        <v/>
      </c>
      <c r="AH1291" s="374" t="str">
        <f t="shared" si="592"/>
        <v/>
      </c>
      <c r="AI1291" s="375" t="str">
        <f t="shared" si="593"/>
        <v/>
      </c>
      <c r="AJ1291" s="375" t="str">
        <f t="shared" si="594"/>
        <v/>
      </c>
      <c r="AK1291" s="375" t="str">
        <f t="shared" si="595"/>
        <v/>
      </c>
      <c r="AL1291" s="375" t="str">
        <f t="shared" si="596"/>
        <v/>
      </c>
      <c r="AM1291" s="375" t="str">
        <f t="shared" si="597"/>
        <v/>
      </c>
      <c r="AN1291" s="376" t="str">
        <f>IF(AF1291="","",IF(OR(AH1291="",AH1291="-"),"－",IF(OR(AM1291=8,AM1291=9),"",IF(OR(AJ1291=3,AJ1291=4,AJ1291=5,AJ1291=6),VLOOKUP(AH1291,INDEX((係数_バス貨物_ガソリン,係数_バス貨物_CNG,係数_バス貨物_軽油,係数_バス貨物_メタノール,係数_バス貨物_LPG),MATCH(AL1291,【参考】排出ガスレベル!$AI$4:$AI$671,1),1,AR1291):INDEX((係数_バス貨物_ガソリン,係数_バス貨物_CNG,係数_バス貨物_軽油,係数_バス貨物_メタノール,係数_バス貨物_LPG),MATCH(AL1291+1,【参考】排出ガスレベル!$AI$4:$AI$671,1)-1,5,AR1291),2,FALSE),IF(OR(AJ1291=1,AJ1291=2),VLOOKUP(AH1291,INDEX((係数_乗用_ガソリン,係数_乗用_CNG,係数_乗用_軽油,係数_乗用_メタノール,係数_乗用_LPG),1,1,AR1291):INDEX((係数_乗用_ガソリン,係数_乗用_CNG,係数_乗用_軽油,係数_乗用_メタノール,係数_乗用_LPG),125,5,AR1291),2,FALSE))))))</f>
        <v/>
      </c>
      <c r="AO1291" s="376" t="str">
        <f>IF(T1291="","",IF(OR(AH1291="",AH1291="-"),"－",IF(OR(AM1291=8,AM1291=9),"",IF(OR(AJ1291=3,AJ1291=4,AJ1291=5,AJ1291=6),VLOOKUP(AH1291,INDEX((係数_バス貨物_ガソリン,係数_バス貨物_CNG,係数_バス貨物_軽油,係数_バス貨物_メタノール,係数_バス貨物_LPG),MATCH(AL1291,【参考】排出ガスレベル!$AI$4:$AI$671,1),1,AR1291):INDEX((係数_バス貨物_ガソリン,係数_バス貨物_CNG,係数_バス貨物_軽油,係数_バス貨物_メタノール,係数_バス貨物_LPG),MATCH(AL1291+1,【参考】排出ガスレベル!$AI$4:$AI$671,1)-1,5,AR1291),3,FALSE),IF(OR(AJ1291=1,AJ1291=2),VLOOKUP(AH1291,INDEX((係数_乗用_ガソリン,係数_乗用_CNG,係数_乗用_軽油,係数_乗用_メタノール,係数_乗用_LPG),1,1,AR1291):INDEX((係数_乗用_ガソリン,係数_乗用_CNG,係数_乗用_軽油,係数_乗用_メタノール,係数_乗用_LPG),125,5,AR1291),3,FALSE))))))</f>
        <v/>
      </c>
      <c r="AP1291" s="375" t="str">
        <f t="shared" si="598"/>
        <v/>
      </c>
      <c r="AQ1291" s="444" t="str">
        <f t="shared" si="599"/>
        <v/>
      </c>
      <c r="AR1291" s="375" t="str">
        <f t="shared" si="602"/>
        <v/>
      </c>
      <c r="AS1291" s="377" t="str">
        <f t="shared" si="600"/>
        <v/>
      </c>
      <c r="AT1291" s="378" t="str">
        <f t="shared" si="601"/>
        <v/>
      </c>
      <c r="AX1291" s="625" t="b">
        <f t="shared" si="603"/>
        <v>0</v>
      </c>
      <c r="AY1291" s="7" t="str">
        <f t="shared" si="604"/>
        <v>FALSEFALSEFALSE</v>
      </c>
      <c r="AZ1291" s="626">
        <f t="shared" si="580"/>
        <v>0</v>
      </c>
      <c r="BA1291" s="627" t="str">
        <f t="shared" si="581"/>
        <v/>
      </c>
      <c r="BB1291" s="627">
        <f t="shared" si="582"/>
        <v>0</v>
      </c>
      <c r="BC1291" s="690" t="str">
        <f t="shared" si="583"/>
        <v/>
      </c>
    </row>
    <row r="1292" spans="1:55">
      <c r="A1292" s="381">
        <v>1236</v>
      </c>
      <c r="B1292" s="117"/>
      <c r="C1292" s="288"/>
      <c r="D1292" s="289"/>
      <c r="E1292" s="289"/>
      <c r="F1292" s="290"/>
      <c r="G1292" s="292"/>
      <c r="H1292" s="116"/>
      <c r="I1292" s="292"/>
      <c r="J1292" s="116"/>
      <c r="K1292" s="370" t="str">
        <f t="shared" si="574"/>
        <v/>
      </c>
      <c r="L1292" s="370">
        <f t="shared" si="575"/>
        <v>0</v>
      </c>
      <c r="M1292" s="370">
        <f t="shared" si="576"/>
        <v>0</v>
      </c>
      <c r="N1292" s="371" t="str">
        <f t="shared" si="584"/>
        <v/>
      </c>
      <c r="O1292" s="371" t="str">
        <f t="shared" si="585"/>
        <v/>
      </c>
      <c r="P1292" s="371" t="str">
        <f t="shared" si="586"/>
        <v/>
      </c>
      <c r="Q1292" s="371" t="str">
        <f t="shared" si="587"/>
        <v/>
      </c>
      <c r="R1292" s="371" t="str">
        <f t="shared" si="588"/>
        <v/>
      </c>
      <c r="S1292" s="371" t="str">
        <f t="shared" si="589"/>
        <v/>
      </c>
      <c r="T1292" s="443" t="str">
        <f t="shared" si="577"/>
        <v/>
      </c>
      <c r="U1292" s="539"/>
      <c r="V1292" s="117"/>
      <c r="W1292" s="118"/>
      <c r="X1292" s="119"/>
      <c r="Y1292" s="120"/>
      <c r="Z1292" s="122"/>
      <c r="AA1292" s="121"/>
      <c r="AB1292" s="443" t="str">
        <f t="shared" si="578"/>
        <v/>
      </c>
      <c r="AC1292" s="734" t="str">
        <f t="shared" si="579"/>
        <v/>
      </c>
      <c r="AD1292" s="372"/>
      <c r="AE1292" s="485"/>
      <c r="AF1292" s="373" t="str">
        <f t="shared" si="590"/>
        <v/>
      </c>
      <c r="AG1292" s="373" t="str">
        <f t="shared" si="591"/>
        <v/>
      </c>
      <c r="AH1292" s="374" t="str">
        <f t="shared" si="592"/>
        <v/>
      </c>
      <c r="AI1292" s="375" t="str">
        <f t="shared" si="593"/>
        <v/>
      </c>
      <c r="AJ1292" s="375" t="str">
        <f t="shared" si="594"/>
        <v/>
      </c>
      <c r="AK1292" s="375" t="str">
        <f t="shared" si="595"/>
        <v/>
      </c>
      <c r="AL1292" s="375" t="str">
        <f t="shared" si="596"/>
        <v/>
      </c>
      <c r="AM1292" s="375" t="str">
        <f t="shared" si="597"/>
        <v/>
      </c>
      <c r="AN1292" s="376" t="str">
        <f>IF(AF1292="","",IF(OR(AH1292="",AH1292="-"),"－",IF(OR(AM1292=8,AM1292=9),"",IF(OR(AJ1292=3,AJ1292=4,AJ1292=5,AJ1292=6),VLOOKUP(AH1292,INDEX((係数_バス貨物_ガソリン,係数_バス貨物_CNG,係数_バス貨物_軽油,係数_バス貨物_メタノール,係数_バス貨物_LPG),MATCH(AL1292,【参考】排出ガスレベル!$AI$4:$AI$671,1),1,AR1292):INDEX((係数_バス貨物_ガソリン,係数_バス貨物_CNG,係数_バス貨物_軽油,係数_バス貨物_メタノール,係数_バス貨物_LPG),MATCH(AL1292+1,【参考】排出ガスレベル!$AI$4:$AI$671,1)-1,5,AR1292),2,FALSE),IF(OR(AJ1292=1,AJ1292=2),VLOOKUP(AH1292,INDEX((係数_乗用_ガソリン,係数_乗用_CNG,係数_乗用_軽油,係数_乗用_メタノール,係数_乗用_LPG),1,1,AR1292):INDEX((係数_乗用_ガソリン,係数_乗用_CNG,係数_乗用_軽油,係数_乗用_メタノール,係数_乗用_LPG),125,5,AR1292),2,FALSE))))))</f>
        <v/>
      </c>
      <c r="AO1292" s="376" t="str">
        <f>IF(T1292="","",IF(OR(AH1292="",AH1292="-"),"－",IF(OR(AM1292=8,AM1292=9),"",IF(OR(AJ1292=3,AJ1292=4,AJ1292=5,AJ1292=6),VLOOKUP(AH1292,INDEX((係数_バス貨物_ガソリン,係数_バス貨物_CNG,係数_バス貨物_軽油,係数_バス貨物_メタノール,係数_バス貨物_LPG),MATCH(AL1292,【参考】排出ガスレベル!$AI$4:$AI$671,1),1,AR1292):INDEX((係数_バス貨物_ガソリン,係数_バス貨物_CNG,係数_バス貨物_軽油,係数_バス貨物_メタノール,係数_バス貨物_LPG),MATCH(AL1292+1,【参考】排出ガスレベル!$AI$4:$AI$671,1)-1,5,AR1292),3,FALSE),IF(OR(AJ1292=1,AJ1292=2),VLOOKUP(AH1292,INDEX((係数_乗用_ガソリン,係数_乗用_CNG,係数_乗用_軽油,係数_乗用_メタノール,係数_乗用_LPG),1,1,AR1292):INDEX((係数_乗用_ガソリン,係数_乗用_CNG,係数_乗用_軽油,係数_乗用_メタノール,係数_乗用_LPG),125,5,AR1292),3,FALSE))))))</f>
        <v/>
      </c>
      <c r="AP1292" s="375" t="str">
        <f t="shared" si="598"/>
        <v/>
      </c>
      <c r="AQ1292" s="444" t="str">
        <f t="shared" si="599"/>
        <v/>
      </c>
      <c r="AR1292" s="375" t="str">
        <f t="shared" si="602"/>
        <v/>
      </c>
      <c r="AS1292" s="377" t="str">
        <f t="shared" si="600"/>
        <v/>
      </c>
      <c r="AT1292" s="378" t="str">
        <f t="shared" si="601"/>
        <v/>
      </c>
      <c r="AX1292" s="625" t="b">
        <f t="shared" si="603"/>
        <v>0</v>
      </c>
      <c r="AY1292" s="7" t="str">
        <f t="shared" si="604"/>
        <v>FALSEFALSEFALSE</v>
      </c>
      <c r="AZ1292" s="626">
        <f t="shared" si="580"/>
        <v>0</v>
      </c>
      <c r="BA1292" s="627" t="str">
        <f t="shared" si="581"/>
        <v/>
      </c>
      <c r="BB1292" s="627">
        <f t="shared" si="582"/>
        <v>0</v>
      </c>
      <c r="BC1292" s="690" t="str">
        <f t="shared" si="583"/>
        <v/>
      </c>
    </row>
    <row r="1293" spans="1:55">
      <c r="A1293" s="381">
        <v>1237</v>
      </c>
      <c r="B1293" s="117"/>
      <c r="C1293" s="288"/>
      <c r="D1293" s="289"/>
      <c r="E1293" s="289"/>
      <c r="F1293" s="290"/>
      <c r="G1293" s="292"/>
      <c r="H1293" s="116"/>
      <c r="I1293" s="292"/>
      <c r="J1293" s="116"/>
      <c r="K1293" s="370" t="str">
        <f t="shared" si="574"/>
        <v/>
      </c>
      <c r="L1293" s="370">
        <f t="shared" si="575"/>
        <v>0</v>
      </c>
      <c r="M1293" s="370">
        <f t="shared" si="576"/>
        <v>0</v>
      </c>
      <c r="N1293" s="371" t="str">
        <f t="shared" si="584"/>
        <v/>
      </c>
      <c r="O1293" s="371" t="str">
        <f t="shared" si="585"/>
        <v/>
      </c>
      <c r="P1293" s="371" t="str">
        <f t="shared" si="586"/>
        <v/>
      </c>
      <c r="Q1293" s="371" t="str">
        <f t="shared" si="587"/>
        <v/>
      </c>
      <c r="R1293" s="371" t="str">
        <f t="shared" si="588"/>
        <v/>
      </c>
      <c r="S1293" s="371" t="str">
        <f t="shared" si="589"/>
        <v/>
      </c>
      <c r="T1293" s="443" t="str">
        <f t="shared" si="577"/>
        <v/>
      </c>
      <c r="U1293" s="539"/>
      <c r="V1293" s="117"/>
      <c r="W1293" s="118"/>
      <c r="X1293" s="119"/>
      <c r="Y1293" s="120"/>
      <c r="Z1293" s="122"/>
      <c r="AA1293" s="121"/>
      <c r="AB1293" s="443" t="str">
        <f t="shared" si="578"/>
        <v/>
      </c>
      <c r="AC1293" s="734" t="str">
        <f t="shared" si="579"/>
        <v/>
      </c>
      <c r="AD1293" s="372"/>
      <c r="AE1293" s="485"/>
      <c r="AF1293" s="373" t="str">
        <f t="shared" si="590"/>
        <v/>
      </c>
      <c r="AG1293" s="373" t="str">
        <f t="shared" si="591"/>
        <v/>
      </c>
      <c r="AH1293" s="374" t="str">
        <f t="shared" si="592"/>
        <v/>
      </c>
      <c r="AI1293" s="375" t="str">
        <f t="shared" si="593"/>
        <v/>
      </c>
      <c r="AJ1293" s="375" t="str">
        <f t="shared" si="594"/>
        <v/>
      </c>
      <c r="AK1293" s="375" t="str">
        <f t="shared" si="595"/>
        <v/>
      </c>
      <c r="AL1293" s="375" t="str">
        <f t="shared" si="596"/>
        <v/>
      </c>
      <c r="AM1293" s="375" t="str">
        <f t="shared" si="597"/>
        <v/>
      </c>
      <c r="AN1293" s="376" t="str">
        <f>IF(AF1293="","",IF(OR(AH1293="",AH1293="-"),"－",IF(OR(AM1293=8,AM1293=9),"",IF(OR(AJ1293=3,AJ1293=4,AJ1293=5,AJ1293=6),VLOOKUP(AH1293,INDEX((係数_バス貨物_ガソリン,係数_バス貨物_CNG,係数_バス貨物_軽油,係数_バス貨物_メタノール,係数_バス貨物_LPG),MATCH(AL1293,【参考】排出ガスレベル!$AI$4:$AI$671,1),1,AR1293):INDEX((係数_バス貨物_ガソリン,係数_バス貨物_CNG,係数_バス貨物_軽油,係数_バス貨物_メタノール,係数_バス貨物_LPG),MATCH(AL1293+1,【参考】排出ガスレベル!$AI$4:$AI$671,1)-1,5,AR1293),2,FALSE),IF(OR(AJ1293=1,AJ1293=2),VLOOKUP(AH1293,INDEX((係数_乗用_ガソリン,係数_乗用_CNG,係数_乗用_軽油,係数_乗用_メタノール,係数_乗用_LPG),1,1,AR1293):INDEX((係数_乗用_ガソリン,係数_乗用_CNG,係数_乗用_軽油,係数_乗用_メタノール,係数_乗用_LPG),125,5,AR1293),2,FALSE))))))</f>
        <v/>
      </c>
      <c r="AO1293" s="376" t="str">
        <f>IF(T1293="","",IF(OR(AH1293="",AH1293="-"),"－",IF(OR(AM1293=8,AM1293=9),"",IF(OR(AJ1293=3,AJ1293=4,AJ1293=5,AJ1293=6),VLOOKUP(AH1293,INDEX((係数_バス貨物_ガソリン,係数_バス貨物_CNG,係数_バス貨物_軽油,係数_バス貨物_メタノール,係数_バス貨物_LPG),MATCH(AL1293,【参考】排出ガスレベル!$AI$4:$AI$671,1),1,AR1293):INDEX((係数_バス貨物_ガソリン,係数_バス貨物_CNG,係数_バス貨物_軽油,係数_バス貨物_メタノール,係数_バス貨物_LPG),MATCH(AL1293+1,【参考】排出ガスレベル!$AI$4:$AI$671,1)-1,5,AR1293),3,FALSE),IF(OR(AJ1293=1,AJ1293=2),VLOOKUP(AH1293,INDEX((係数_乗用_ガソリン,係数_乗用_CNG,係数_乗用_軽油,係数_乗用_メタノール,係数_乗用_LPG),1,1,AR1293):INDEX((係数_乗用_ガソリン,係数_乗用_CNG,係数_乗用_軽油,係数_乗用_メタノール,係数_乗用_LPG),125,5,AR1293),3,FALSE))))))</f>
        <v/>
      </c>
      <c r="AP1293" s="375" t="str">
        <f t="shared" si="598"/>
        <v/>
      </c>
      <c r="AQ1293" s="444" t="str">
        <f t="shared" si="599"/>
        <v/>
      </c>
      <c r="AR1293" s="375" t="str">
        <f t="shared" si="602"/>
        <v/>
      </c>
      <c r="AS1293" s="377" t="str">
        <f t="shared" si="600"/>
        <v/>
      </c>
      <c r="AT1293" s="378" t="str">
        <f t="shared" si="601"/>
        <v/>
      </c>
      <c r="AX1293" s="625" t="b">
        <f t="shared" si="603"/>
        <v>0</v>
      </c>
      <c r="AY1293" s="7" t="str">
        <f t="shared" si="604"/>
        <v>FALSEFALSEFALSE</v>
      </c>
      <c r="AZ1293" s="626">
        <f t="shared" si="580"/>
        <v>0</v>
      </c>
      <c r="BA1293" s="627" t="str">
        <f t="shared" si="581"/>
        <v/>
      </c>
      <c r="BB1293" s="627">
        <f t="shared" si="582"/>
        <v>0</v>
      </c>
      <c r="BC1293" s="690" t="str">
        <f t="shared" si="583"/>
        <v/>
      </c>
    </row>
    <row r="1294" spans="1:55">
      <c r="A1294" s="381">
        <v>1238</v>
      </c>
      <c r="B1294" s="117"/>
      <c r="C1294" s="288"/>
      <c r="D1294" s="289"/>
      <c r="E1294" s="289"/>
      <c r="F1294" s="290"/>
      <c r="G1294" s="292"/>
      <c r="H1294" s="116"/>
      <c r="I1294" s="292"/>
      <c r="J1294" s="116"/>
      <c r="K1294" s="370" t="str">
        <f t="shared" si="574"/>
        <v/>
      </c>
      <c r="L1294" s="370">
        <f t="shared" si="575"/>
        <v>0</v>
      </c>
      <c r="M1294" s="370">
        <f t="shared" si="576"/>
        <v>0</v>
      </c>
      <c r="N1294" s="371" t="str">
        <f t="shared" si="584"/>
        <v/>
      </c>
      <c r="O1294" s="371" t="str">
        <f t="shared" si="585"/>
        <v/>
      </c>
      <c r="P1294" s="371" t="str">
        <f t="shared" si="586"/>
        <v/>
      </c>
      <c r="Q1294" s="371" t="str">
        <f t="shared" si="587"/>
        <v/>
      </c>
      <c r="R1294" s="371" t="str">
        <f t="shared" si="588"/>
        <v/>
      </c>
      <c r="S1294" s="371" t="str">
        <f t="shared" si="589"/>
        <v/>
      </c>
      <c r="T1294" s="443" t="str">
        <f t="shared" si="577"/>
        <v/>
      </c>
      <c r="U1294" s="539"/>
      <c r="V1294" s="117"/>
      <c r="W1294" s="118"/>
      <c r="X1294" s="119"/>
      <c r="Y1294" s="120"/>
      <c r="Z1294" s="122"/>
      <c r="AA1294" s="121"/>
      <c r="AB1294" s="443" t="str">
        <f t="shared" si="578"/>
        <v/>
      </c>
      <c r="AC1294" s="734" t="str">
        <f t="shared" si="579"/>
        <v/>
      </c>
      <c r="AD1294" s="372"/>
      <c r="AE1294" s="485"/>
      <c r="AF1294" s="373" t="str">
        <f t="shared" si="590"/>
        <v/>
      </c>
      <c r="AG1294" s="373" t="str">
        <f t="shared" si="591"/>
        <v/>
      </c>
      <c r="AH1294" s="374" t="str">
        <f t="shared" si="592"/>
        <v/>
      </c>
      <c r="AI1294" s="375" t="str">
        <f t="shared" si="593"/>
        <v/>
      </c>
      <c r="AJ1294" s="375" t="str">
        <f t="shared" si="594"/>
        <v/>
      </c>
      <c r="AK1294" s="375" t="str">
        <f t="shared" si="595"/>
        <v/>
      </c>
      <c r="AL1294" s="375" t="str">
        <f t="shared" si="596"/>
        <v/>
      </c>
      <c r="AM1294" s="375" t="str">
        <f t="shared" si="597"/>
        <v/>
      </c>
      <c r="AN1294" s="376" t="str">
        <f>IF(AF1294="","",IF(OR(AH1294="",AH1294="-"),"－",IF(OR(AM1294=8,AM1294=9),"",IF(OR(AJ1294=3,AJ1294=4,AJ1294=5,AJ1294=6),VLOOKUP(AH1294,INDEX((係数_バス貨物_ガソリン,係数_バス貨物_CNG,係数_バス貨物_軽油,係数_バス貨物_メタノール,係数_バス貨物_LPG),MATCH(AL1294,【参考】排出ガスレベル!$AI$4:$AI$671,1),1,AR1294):INDEX((係数_バス貨物_ガソリン,係数_バス貨物_CNG,係数_バス貨物_軽油,係数_バス貨物_メタノール,係数_バス貨物_LPG),MATCH(AL1294+1,【参考】排出ガスレベル!$AI$4:$AI$671,1)-1,5,AR1294),2,FALSE),IF(OR(AJ1294=1,AJ1294=2),VLOOKUP(AH1294,INDEX((係数_乗用_ガソリン,係数_乗用_CNG,係数_乗用_軽油,係数_乗用_メタノール,係数_乗用_LPG),1,1,AR1294):INDEX((係数_乗用_ガソリン,係数_乗用_CNG,係数_乗用_軽油,係数_乗用_メタノール,係数_乗用_LPG),125,5,AR1294),2,FALSE))))))</f>
        <v/>
      </c>
      <c r="AO1294" s="376" t="str">
        <f>IF(T1294="","",IF(OR(AH1294="",AH1294="-"),"－",IF(OR(AM1294=8,AM1294=9),"",IF(OR(AJ1294=3,AJ1294=4,AJ1294=5,AJ1294=6),VLOOKUP(AH1294,INDEX((係数_バス貨物_ガソリン,係数_バス貨物_CNG,係数_バス貨物_軽油,係数_バス貨物_メタノール,係数_バス貨物_LPG),MATCH(AL1294,【参考】排出ガスレベル!$AI$4:$AI$671,1),1,AR1294):INDEX((係数_バス貨物_ガソリン,係数_バス貨物_CNG,係数_バス貨物_軽油,係数_バス貨物_メタノール,係数_バス貨物_LPG),MATCH(AL1294+1,【参考】排出ガスレベル!$AI$4:$AI$671,1)-1,5,AR1294),3,FALSE),IF(OR(AJ1294=1,AJ1294=2),VLOOKUP(AH1294,INDEX((係数_乗用_ガソリン,係数_乗用_CNG,係数_乗用_軽油,係数_乗用_メタノール,係数_乗用_LPG),1,1,AR1294):INDEX((係数_乗用_ガソリン,係数_乗用_CNG,係数_乗用_軽油,係数_乗用_メタノール,係数_乗用_LPG),125,5,AR1294),3,FALSE))))))</f>
        <v/>
      </c>
      <c r="AP1294" s="375" t="str">
        <f t="shared" si="598"/>
        <v/>
      </c>
      <c r="AQ1294" s="444" t="str">
        <f t="shared" si="599"/>
        <v/>
      </c>
      <c r="AR1294" s="375" t="str">
        <f t="shared" si="602"/>
        <v/>
      </c>
      <c r="AS1294" s="377" t="str">
        <f t="shared" si="600"/>
        <v/>
      </c>
      <c r="AT1294" s="378" t="str">
        <f t="shared" si="601"/>
        <v/>
      </c>
      <c r="AX1294" s="625" t="b">
        <f t="shared" si="603"/>
        <v>0</v>
      </c>
      <c r="AY1294" s="7" t="str">
        <f t="shared" si="604"/>
        <v>FALSEFALSEFALSE</v>
      </c>
      <c r="AZ1294" s="626">
        <f t="shared" si="580"/>
        <v>0</v>
      </c>
      <c r="BA1294" s="627" t="str">
        <f t="shared" si="581"/>
        <v/>
      </c>
      <c r="BB1294" s="627">
        <f t="shared" si="582"/>
        <v>0</v>
      </c>
      <c r="BC1294" s="690" t="str">
        <f t="shared" si="583"/>
        <v/>
      </c>
    </row>
    <row r="1295" spans="1:55">
      <c r="A1295" s="381">
        <v>1239</v>
      </c>
      <c r="B1295" s="117"/>
      <c r="C1295" s="288"/>
      <c r="D1295" s="289"/>
      <c r="E1295" s="289"/>
      <c r="F1295" s="290"/>
      <c r="G1295" s="292"/>
      <c r="H1295" s="116"/>
      <c r="I1295" s="292"/>
      <c r="J1295" s="116"/>
      <c r="K1295" s="370" t="str">
        <f t="shared" si="574"/>
        <v/>
      </c>
      <c r="L1295" s="370">
        <f t="shared" si="575"/>
        <v>0</v>
      </c>
      <c r="M1295" s="370">
        <f t="shared" si="576"/>
        <v>0</v>
      </c>
      <c r="N1295" s="371" t="str">
        <f t="shared" si="584"/>
        <v/>
      </c>
      <c r="O1295" s="371" t="str">
        <f t="shared" si="585"/>
        <v/>
      </c>
      <c r="P1295" s="371" t="str">
        <f t="shared" si="586"/>
        <v/>
      </c>
      <c r="Q1295" s="371" t="str">
        <f t="shared" si="587"/>
        <v/>
      </c>
      <c r="R1295" s="371" t="str">
        <f t="shared" si="588"/>
        <v/>
      </c>
      <c r="S1295" s="371" t="str">
        <f t="shared" si="589"/>
        <v/>
      </c>
      <c r="T1295" s="443" t="str">
        <f t="shared" si="577"/>
        <v/>
      </c>
      <c r="U1295" s="539"/>
      <c r="V1295" s="117"/>
      <c r="W1295" s="118"/>
      <c r="X1295" s="119"/>
      <c r="Y1295" s="120"/>
      <c r="Z1295" s="122"/>
      <c r="AA1295" s="121"/>
      <c r="AB1295" s="443" t="str">
        <f t="shared" si="578"/>
        <v/>
      </c>
      <c r="AC1295" s="734" t="str">
        <f t="shared" si="579"/>
        <v/>
      </c>
      <c r="AD1295" s="372"/>
      <c r="AE1295" s="485"/>
      <c r="AF1295" s="373" t="str">
        <f t="shared" si="590"/>
        <v/>
      </c>
      <c r="AG1295" s="373" t="str">
        <f t="shared" si="591"/>
        <v/>
      </c>
      <c r="AH1295" s="374" t="str">
        <f t="shared" si="592"/>
        <v/>
      </c>
      <c r="AI1295" s="375" t="str">
        <f t="shared" si="593"/>
        <v/>
      </c>
      <c r="AJ1295" s="375" t="str">
        <f t="shared" si="594"/>
        <v/>
      </c>
      <c r="AK1295" s="375" t="str">
        <f t="shared" si="595"/>
        <v/>
      </c>
      <c r="AL1295" s="375" t="str">
        <f t="shared" si="596"/>
        <v/>
      </c>
      <c r="AM1295" s="375" t="str">
        <f t="shared" si="597"/>
        <v/>
      </c>
      <c r="AN1295" s="376" t="str">
        <f>IF(AF1295="","",IF(OR(AH1295="",AH1295="-"),"－",IF(OR(AM1295=8,AM1295=9),"",IF(OR(AJ1295=3,AJ1295=4,AJ1295=5,AJ1295=6),VLOOKUP(AH1295,INDEX((係数_バス貨物_ガソリン,係数_バス貨物_CNG,係数_バス貨物_軽油,係数_バス貨物_メタノール,係数_バス貨物_LPG),MATCH(AL1295,【参考】排出ガスレベル!$AI$4:$AI$671,1),1,AR1295):INDEX((係数_バス貨物_ガソリン,係数_バス貨物_CNG,係数_バス貨物_軽油,係数_バス貨物_メタノール,係数_バス貨物_LPG),MATCH(AL1295+1,【参考】排出ガスレベル!$AI$4:$AI$671,1)-1,5,AR1295),2,FALSE),IF(OR(AJ1295=1,AJ1295=2),VLOOKUP(AH1295,INDEX((係数_乗用_ガソリン,係数_乗用_CNG,係数_乗用_軽油,係数_乗用_メタノール,係数_乗用_LPG),1,1,AR1295):INDEX((係数_乗用_ガソリン,係数_乗用_CNG,係数_乗用_軽油,係数_乗用_メタノール,係数_乗用_LPG),125,5,AR1295),2,FALSE))))))</f>
        <v/>
      </c>
      <c r="AO1295" s="376" t="str">
        <f>IF(T1295="","",IF(OR(AH1295="",AH1295="-"),"－",IF(OR(AM1295=8,AM1295=9),"",IF(OR(AJ1295=3,AJ1295=4,AJ1295=5,AJ1295=6),VLOOKUP(AH1295,INDEX((係数_バス貨物_ガソリン,係数_バス貨物_CNG,係数_バス貨物_軽油,係数_バス貨物_メタノール,係数_バス貨物_LPG),MATCH(AL1295,【参考】排出ガスレベル!$AI$4:$AI$671,1),1,AR1295):INDEX((係数_バス貨物_ガソリン,係数_バス貨物_CNG,係数_バス貨物_軽油,係数_バス貨物_メタノール,係数_バス貨物_LPG),MATCH(AL1295+1,【参考】排出ガスレベル!$AI$4:$AI$671,1)-1,5,AR1295),3,FALSE),IF(OR(AJ1295=1,AJ1295=2),VLOOKUP(AH1295,INDEX((係数_乗用_ガソリン,係数_乗用_CNG,係数_乗用_軽油,係数_乗用_メタノール,係数_乗用_LPG),1,1,AR1295):INDEX((係数_乗用_ガソリン,係数_乗用_CNG,係数_乗用_軽油,係数_乗用_メタノール,係数_乗用_LPG),125,5,AR1295),3,FALSE))))))</f>
        <v/>
      </c>
      <c r="AP1295" s="375" t="str">
        <f t="shared" si="598"/>
        <v/>
      </c>
      <c r="AQ1295" s="444" t="str">
        <f t="shared" si="599"/>
        <v/>
      </c>
      <c r="AR1295" s="375" t="str">
        <f t="shared" si="602"/>
        <v/>
      </c>
      <c r="AS1295" s="377" t="str">
        <f t="shared" si="600"/>
        <v/>
      </c>
      <c r="AT1295" s="378" t="str">
        <f t="shared" si="601"/>
        <v/>
      </c>
      <c r="AX1295" s="625" t="b">
        <f t="shared" si="603"/>
        <v>0</v>
      </c>
      <c r="AY1295" s="7" t="str">
        <f t="shared" si="604"/>
        <v>FALSEFALSEFALSE</v>
      </c>
      <c r="AZ1295" s="626">
        <f t="shared" si="580"/>
        <v>0</v>
      </c>
      <c r="BA1295" s="627" t="str">
        <f t="shared" si="581"/>
        <v/>
      </c>
      <c r="BB1295" s="627">
        <f t="shared" si="582"/>
        <v>0</v>
      </c>
      <c r="BC1295" s="690" t="str">
        <f t="shared" si="583"/>
        <v/>
      </c>
    </row>
    <row r="1296" spans="1:55">
      <c r="A1296" s="381">
        <v>1240</v>
      </c>
      <c r="B1296" s="117"/>
      <c r="C1296" s="288"/>
      <c r="D1296" s="289"/>
      <c r="E1296" s="289"/>
      <c r="F1296" s="290"/>
      <c r="G1296" s="292"/>
      <c r="H1296" s="116"/>
      <c r="I1296" s="292"/>
      <c r="J1296" s="116"/>
      <c r="K1296" s="370" t="str">
        <f t="shared" si="574"/>
        <v/>
      </c>
      <c r="L1296" s="370">
        <f t="shared" si="575"/>
        <v>0</v>
      </c>
      <c r="M1296" s="370">
        <f t="shared" si="576"/>
        <v>0</v>
      </c>
      <c r="N1296" s="371" t="str">
        <f t="shared" si="584"/>
        <v/>
      </c>
      <c r="O1296" s="371" t="str">
        <f t="shared" si="585"/>
        <v/>
      </c>
      <c r="P1296" s="371" t="str">
        <f t="shared" si="586"/>
        <v/>
      </c>
      <c r="Q1296" s="371" t="str">
        <f t="shared" si="587"/>
        <v/>
      </c>
      <c r="R1296" s="371" t="str">
        <f t="shared" si="588"/>
        <v/>
      </c>
      <c r="S1296" s="371" t="str">
        <f t="shared" si="589"/>
        <v/>
      </c>
      <c r="T1296" s="443" t="str">
        <f t="shared" si="577"/>
        <v/>
      </c>
      <c r="U1296" s="539"/>
      <c r="V1296" s="117"/>
      <c r="W1296" s="118"/>
      <c r="X1296" s="119"/>
      <c r="Y1296" s="120"/>
      <c r="Z1296" s="122"/>
      <c r="AA1296" s="121"/>
      <c r="AB1296" s="443" t="str">
        <f t="shared" si="578"/>
        <v/>
      </c>
      <c r="AC1296" s="734" t="str">
        <f t="shared" si="579"/>
        <v/>
      </c>
      <c r="AD1296" s="372"/>
      <c r="AE1296" s="485"/>
      <c r="AF1296" s="373" t="str">
        <f t="shared" si="590"/>
        <v/>
      </c>
      <c r="AG1296" s="373" t="str">
        <f t="shared" si="591"/>
        <v/>
      </c>
      <c r="AH1296" s="374" t="str">
        <f t="shared" si="592"/>
        <v/>
      </c>
      <c r="AI1296" s="375" t="str">
        <f t="shared" si="593"/>
        <v/>
      </c>
      <c r="AJ1296" s="375" t="str">
        <f t="shared" si="594"/>
        <v/>
      </c>
      <c r="AK1296" s="375" t="str">
        <f t="shared" si="595"/>
        <v/>
      </c>
      <c r="AL1296" s="375" t="str">
        <f t="shared" si="596"/>
        <v/>
      </c>
      <c r="AM1296" s="375" t="str">
        <f t="shared" si="597"/>
        <v/>
      </c>
      <c r="AN1296" s="376" t="str">
        <f>IF(AF1296="","",IF(OR(AH1296="",AH1296="-"),"－",IF(OR(AM1296=8,AM1296=9),"",IF(OR(AJ1296=3,AJ1296=4,AJ1296=5,AJ1296=6),VLOOKUP(AH1296,INDEX((係数_バス貨物_ガソリン,係数_バス貨物_CNG,係数_バス貨物_軽油,係数_バス貨物_メタノール,係数_バス貨物_LPG),MATCH(AL1296,【参考】排出ガスレベル!$AI$4:$AI$671,1),1,AR1296):INDEX((係数_バス貨物_ガソリン,係数_バス貨物_CNG,係数_バス貨物_軽油,係数_バス貨物_メタノール,係数_バス貨物_LPG),MATCH(AL1296+1,【参考】排出ガスレベル!$AI$4:$AI$671,1)-1,5,AR1296),2,FALSE),IF(OR(AJ1296=1,AJ1296=2),VLOOKUP(AH1296,INDEX((係数_乗用_ガソリン,係数_乗用_CNG,係数_乗用_軽油,係数_乗用_メタノール,係数_乗用_LPG),1,1,AR1296):INDEX((係数_乗用_ガソリン,係数_乗用_CNG,係数_乗用_軽油,係数_乗用_メタノール,係数_乗用_LPG),125,5,AR1296),2,FALSE))))))</f>
        <v/>
      </c>
      <c r="AO1296" s="376" t="str">
        <f>IF(T1296="","",IF(OR(AH1296="",AH1296="-"),"－",IF(OR(AM1296=8,AM1296=9),"",IF(OR(AJ1296=3,AJ1296=4,AJ1296=5,AJ1296=6),VLOOKUP(AH1296,INDEX((係数_バス貨物_ガソリン,係数_バス貨物_CNG,係数_バス貨物_軽油,係数_バス貨物_メタノール,係数_バス貨物_LPG),MATCH(AL1296,【参考】排出ガスレベル!$AI$4:$AI$671,1),1,AR1296):INDEX((係数_バス貨物_ガソリン,係数_バス貨物_CNG,係数_バス貨物_軽油,係数_バス貨物_メタノール,係数_バス貨物_LPG),MATCH(AL1296+1,【参考】排出ガスレベル!$AI$4:$AI$671,1)-1,5,AR1296),3,FALSE),IF(OR(AJ1296=1,AJ1296=2),VLOOKUP(AH1296,INDEX((係数_乗用_ガソリン,係数_乗用_CNG,係数_乗用_軽油,係数_乗用_メタノール,係数_乗用_LPG),1,1,AR1296):INDEX((係数_乗用_ガソリン,係数_乗用_CNG,係数_乗用_軽油,係数_乗用_メタノール,係数_乗用_LPG),125,5,AR1296),3,FALSE))))))</f>
        <v/>
      </c>
      <c r="AP1296" s="375" t="str">
        <f t="shared" si="598"/>
        <v/>
      </c>
      <c r="AQ1296" s="444" t="str">
        <f t="shared" si="599"/>
        <v/>
      </c>
      <c r="AR1296" s="375" t="str">
        <f t="shared" si="602"/>
        <v/>
      </c>
      <c r="AS1296" s="377" t="str">
        <f t="shared" si="600"/>
        <v/>
      </c>
      <c r="AT1296" s="378" t="str">
        <f t="shared" si="601"/>
        <v/>
      </c>
      <c r="AX1296" s="625" t="b">
        <f t="shared" si="603"/>
        <v>0</v>
      </c>
      <c r="AY1296" s="7" t="str">
        <f t="shared" si="604"/>
        <v>FALSEFALSEFALSE</v>
      </c>
      <c r="AZ1296" s="626">
        <f t="shared" si="580"/>
        <v>0</v>
      </c>
      <c r="BA1296" s="627" t="str">
        <f t="shared" si="581"/>
        <v/>
      </c>
      <c r="BB1296" s="627">
        <f t="shared" si="582"/>
        <v>0</v>
      </c>
      <c r="BC1296" s="690" t="str">
        <f t="shared" si="583"/>
        <v/>
      </c>
    </row>
    <row r="1297" spans="1:55">
      <c r="A1297" s="381">
        <v>1241</v>
      </c>
      <c r="B1297" s="117"/>
      <c r="C1297" s="288"/>
      <c r="D1297" s="289"/>
      <c r="E1297" s="289"/>
      <c r="F1297" s="290"/>
      <c r="G1297" s="292"/>
      <c r="H1297" s="116"/>
      <c r="I1297" s="292"/>
      <c r="J1297" s="116"/>
      <c r="K1297" s="370" t="str">
        <f t="shared" si="574"/>
        <v/>
      </c>
      <c r="L1297" s="370">
        <f t="shared" si="575"/>
        <v>0</v>
      </c>
      <c r="M1297" s="370">
        <f t="shared" si="576"/>
        <v>0</v>
      </c>
      <c r="N1297" s="371" t="str">
        <f t="shared" si="584"/>
        <v/>
      </c>
      <c r="O1297" s="371" t="str">
        <f t="shared" si="585"/>
        <v/>
      </c>
      <c r="P1297" s="371" t="str">
        <f t="shared" si="586"/>
        <v/>
      </c>
      <c r="Q1297" s="371" t="str">
        <f t="shared" si="587"/>
        <v/>
      </c>
      <c r="R1297" s="371" t="str">
        <f t="shared" si="588"/>
        <v/>
      </c>
      <c r="S1297" s="371" t="str">
        <f t="shared" si="589"/>
        <v/>
      </c>
      <c r="T1297" s="443" t="str">
        <f t="shared" si="577"/>
        <v/>
      </c>
      <c r="U1297" s="539"/>
      <c r="V1297" s="117"/>
      <c r="W1297" s="118"/>
      <c r="X1297" s="119"/>
      <c r="Y1297" s="120"/>
      <c r="Z1297" s="122"/>
      <c r="AA1297" s="121"/>
      <c r="AB1297" s="443" t="str">
        <f t="shared" si="578"/>
        <v/>
      </c>
      <c r="AC1297" s="734" t="str">
        <f t="shared" si="579"/>
        <v/>
      </c>
      <c r="AD1297" s="372"/>
      <c r="AE1297" s="485"/>
      <c r="AF1297" s="373" t="str">
        <f t="shared" si="590"/>
        <v/>
      </c>
      <c r="AG1297" s="373" t="str">
        <f t="shared" si="591"/>
        <v/>
      </c>
      <c r="AH1297" s="374" t="str">
        <f t="shared" si="592"/>
        <v/>
      </c>
      <c r="AI1297" s="375" t="str">
        <f t="shared" si="593"/>
        <v/>
      </c>
      <c r="AJ1297" s="375" t="str">
        <f t="shared" si="594"/>
        <v/>
      </c>
      <c r="AK1297" s="375" t="str">
        <f t="shared" si="595"/>
        <v/>
      </c>
      <c r="AL1297" s="375" t="str">
        <f t="shared" si="596"/>
        <v/>
      </c>
      <c r="AM1297" s="375" t="str">
        <f t="shared" si="597"/>
        <v/>
      </c>
      <c r="AN1297" s="376" t="str">
        <f>IF(AF1297="","",IF(OR(AH1297="",AH1297="-"),"－",IF(OR(AM1297=8,AM1297=9),"",IF(OR(AJ1297=3,AJ1297=4,AJ1297=5,AJ1297=6),VLOOKUP(AH1297,INDEX((係数_バス貨物_ガソリン,係数_バス貨物_CNG,係数_バス貨物_軽油,係数_バス貨物_メタノール,係数_バス貨物_LPG),MATCH(AL1297,【参考】排出ガスレベル!$AI$4:$AI$671,1),1,AR1297):INDEX((係数_バス貨物_ガソリン,係数_バス貨物_CNG,係数_バス貨物_軽油,係数_バス貨物_メタノール,係数_バス貨物_LPG),MATCH(AL1297+1,【参考】排出ガスレベル!$AI$4:$AI$671,1)-1,5,AR1297),2,FALSE),IF(OR(AJ1297=1,AJ1297=2),VLOOKUP(AH1297,INDEX((係数_乗用_ガソリン,係数_乗用_CNG,係数_乗用_軽油,係数_乗用_メタノール,係数_乗用_LPG),1,1,AR1297):INDEX((係数_乗用_ガソリン,係数_乗用_CNG,係数_乗用_軽油,係数_乗用_メタノール,係数_乗用_LPG),125,5,AR1297),2,FALSE))))))</f>
        <v/>
      </c>
      <c r="AO1297" s="376" t="str">
        <f>IF(T1297="","",IF(OR(AH1297="",AH1297="-"),"－",IF(OR(AM1297=8,AM1297=9),"",IF(OR(AJ1297=3,AJ1297=4,AJ1297=5,AJ1297=6),VLOOKUP(AH1297,INDEX((係数_バス貨物_ガソリン,係数_バス貨物_CNG,係数_バス貨物_軽油,係数_バス貨物_メタノール,係数_バス貨物_LPG),MATCH(AL1297,【参考】排出ガスレベル!$AI$4:$AI$671,1),1,AR1297):INDEX((係数_バス貨物_ガソリン,係数_バス貨物_CNG,係数_バス貨物_軽油,係数_バス貨物_メタノール,係数_バス貨物_LPG),MATCH(AL1297+1,【参考】排出ガスレベル!$AI$4:$AI$671,1)-1,5,AR1297),3,FALSE),IF(OR(AJ1297=1,AJ1297=2),VLOOKUP(AH1297,INDEX((係数_乗用_ガソリン,係数_乗用_CNG,係数_乗用_軽油,係数_乗用_メタノール,係数_乗用_LPG),1,1,AR1297):INDEX((係数_乗用_ガソリン,係数_乗用_CNG,係数_乗用_軽油,係数_乗用_メタノール,係数_乗用_LPG),125,5,AR1297),3,FALSE))))))</f>
        <v/>
      </c>
      <c r="AP1297" s="375" t="str">
        <f t="shared" si="598"/>
        <v/>
      </c>
      <c r="AQ1297" s="444" t="str">
        <f t="shared" si="599"/>
        <v/>
      </c>
      <c r="AR1297" s="375" t="str">
        <f t="shared" si="602"/>
        <v/>
      </c>
      <c r="AS1297" s="377" t="str">
        <f t="shared" si="600"/>
        <v/>
      </c>
      <c r="AT1297" s="378" t="str">
        <f t="shared" si="601"/>
        <v/>
      </c>
      <c r="AX1297" s="625" t="b">
        <f t="shared" si="603"/>
        <v>0</v>
      </c>
      <c r="AY1297" s="7" t="str">
        <f t="shared" si="604"/>
        <v>FALSEFALSEFALSE</v>
      </c>
      <c r="AZ1297" s="626">
        <f t="shared" si="580"/>
        <v>0</v>
      </c>
      <c r="BA1297" s="627" t="str">
        <f t="shared" si="581"/>
        <v/>
      </c>
      <c r="BB1297" s="627">
        <f t="shared" si="582"/>
        <v>0</v>
      </c>
      <c r="BC1297" s="690" t="str">
        <f t="shared" si="583"/>
        <v/>
      </c>
    </row>
    <row r="1298" spans="1:55">
      <c r="A1298" s="381">
        <v>1242</v>
      </c>
      <c r="B1298" s="117"/>
      <c r="C1298" s="288"/>
      <c r="D1298" s="289"/>
      <c r="E1298" s="289"/>
      <c r="F1298" s="290"/>
      <c r="G1298" s="292"/>
      <c r="H1298" s="116"/>
      <c r="I1298" s="292"/>
      <c r="J1298" s="116"/>
      <c r="K1298" s="370" t="str">
        <f t="shared" si="574"/>
        <v/>
      </c>
      <c r="L1298" s="370">
        <f t="shared" si="575"/>
        <v>0</v>
      </c>
      <c r="M1298" s="370">
        <f t="shared" si="576"/>
        <v>0</v>
      </c>
      <c r="N1298" s="371" t="str">
        <f t="shared" si="584"/>
        <v/>
      </c>
      <c r="O1298" s="371" t="str">
        <f t="shared" si="585"/>
        <v/>
      </c>
      <c r="P1298" s="371" t="str">
        <f t="shared" si="586"/>
        <v/>
      </c>
      <c r="Q1298" s="371" t="str">
        <f t="shared" si="587"/>
        <v/>
      </c>
      <c r="R1298" s="371" t="str">
        <f t="shared" si="588"/>
        <v/>
      </c>
      <c r="S1298" s="371" t="str">
        <f t="shared" si="589"/>
        <v/>
      </c>
      <c r="T1298" s="443" t="str">
        <f t="shared" si="577"/>
        <v/>
      </c>
      <c r="U1298" s="539"/>
      <c r="V1298" s="117"/>
      <c r="W1298" s="118"/>
      <c r="X1298" s="119"/>
      <c r="Y1298" s="120"/>
      <c r="Z1298" s="122"/>
      <c r="AA1298" s="121"/>
      <c r="AB1298" s="443" t="str">
        <f t="shared" si="578"/>
        <v/>
      </c>
      <c r="AC1298" s="734" t="str">
        <f t="shared" si="579"/>
        <v/>
      </c>
      <c r="AD1298" s="372"/>
      <c r="AE1298" s="485"/>
      <c r="AF1298" s="373" t="str">
        <f t="shared" si="590"/>
        <v/>
      </c>
      <c r="AG1298" s="373" t="str">
        <f t="shared" si="591"/>
        <v/>
      </c>
      <c r="AH1298" s="374" t="str">
        <f t="shared" si="592"/>
        <v/>
      </c>
      <c r="AI1298" s="375" t="str">
        <f t="shared" si="593"/>
        <v/>
      </c>
      <c r="AJ1298" s="375" t="str">
        <f t="shared" si="594"/>
        <v/>
      </c>
      <c r="AK1298" s="375" t="str">
        <f t="shared" si="595"/>
        <v/>
      </c>
      <c r="AL1298" s="375" t="str">
        <f t="shared" si="596"/>
        <v/>
      </c>
      <c r="AM1298" s="375" t="str">
        <f t="shared" si="597"/>
        <v/>
      </c>
      <c r="AN1298" s="376" t="str">
        <f>IF(AF1298="","",IF(OR(AH1298="",AH1298="-"),"－",IF(OR(AM1298=8,AM1298=9),"",IF(OR(AJ1298=3,AJ1298=4,AJ1298=5,AJ1298=6),VLOOKUP(AH1298,INDEX((係数_バス貨物_ガソリン,係数_バス貨物_CNG,係数_バス貨物_軽油,係数_バス貨物_メタノール,係数_バス貨物_LPG),MATCH(AL1298,【参考】排出ガスレベル!$AI$4:$AI$671,1),1,AR1298):INDEX((係数_バス貨物_ガソリン,係数_バス貨物_CNG,係数_バス貨物_軽油,係数_バス貨物_メタノール,係数_バス貨物_LPG),MATCH(AL1298+1,【参考】排出ガスレベル!$AI$4:$AI$671,1)-1,5,AR1298),2,FALSE),IF(OR(AJ1298=1,AJ1298=2),VLOOKUP(AH1298,INDEX((係数_乗用_ガソリン,係数_乗用_CNG,係数_乗用_軽油,係数_乗用_メタノール,係数_乗用_LPG),1,1,AR1298):INDEX((係数_乗用_ガソリン,係数_乗用_CNG,係数_乗用_軽油,係数_乗用_メタノール,係数_乗用_LPG),125,5,AR1298),2,FALSE))))))</f>
        <v/>
      </c>
      <c r="AO1298" s="376" t="str">
        <f>IF(T1298="","",IF(OR(AH1298="",AH1298="-"),"－",IF(OR(AM1298=8,AM1298=9),"",IF(OR(AJ1298=3,AJ1298=4,AJ1298=5,AJ1298=6),VLOOKUP(AH1298,INDEX((係数_バス貨物_ガソリン,係数_バス貨物_CNG,係数_バス貨物_軽油,係数_バス貨物_メタノール,係数_バス貨物_LPG),MATCH(AL1298,【参考】排出ガスレベル!$AI$4:$AI$671,1),1,AR1298):INDEX((係数_バス貨物_ガソリン,係数_バス貨物_CNG,係数_バス貨物_軽油,係数_バス貨物_メタノール,係数_バス貨物_LPG),MATCH(AL1298+1,【参考】排出ガスレベル!$AI$4:$AI$671,1)-1,5,AR1298),3,FALSE),IF(OR(AJ1298=1,AJ1298=2),VLOOKUP(AH1298,INDEX((係数_乗用_ガソリン,係数_乗用_CNG,係数_乗用_軽油,係数_乗用_メタノール,係数_乗用_LPG),1,1,AR1298):INDEX((係数_乗用_ガソリン,係数_乗用_CNG,係数_乗用_軽油,係数_乗用_メタノール,係数_乗用_LPG),125,5,AR1298),3,FALSE))))))</f>
        <v/>
      </c>
      <c r="AP1298" s="375" t="str">
        <f t="shared" si="598"/>
        <v/>
      </c>
      <c r="AQ1298" s="444" t="str">
        <f t="shared" si="599"/>
        <v/>
      </c>
      <c r="AR1298" s="375" t="str">
        <f t="shared" si="602"/>
        <v/>
      </c>
      <c r="AS1298" s="377" t="str">
        <f t="shared" si="600"/>
        <v/>
      </c>
      <c r="AT1298" s="378" t="str">
        <f t="shared" si="601"/>
        <v/>
      </c>
      <c r="AX1298" s="625" t="b">
        <f t="shared" si="603"/>
        <v>0</v>
      </c>
      <c r="AY1298" s="7" t="str">
        <f t="shared" si="604"/>
        <v>FALSEFALSEFALSE</v>
      </c>
      <c r="AZ1298" s="626">
        <f t="shared" si="580"/>
        <v>0</v>
      </c>
      <c r="BA1298" s="627" t="str">
        <f t="shared" si="581"/>
        <v/>
      </c>
      <c r="BB1298" s="627">
        <f t="shared" si="582"/>
        <v>0</v>
      </c>
      <c r="BC1298" s="690" t="str">
        <f t="shared" si="583"/>
        <v/>
      </c>
    </row>
    <row r="1299" spans="1:55">
      <c r="A1299" s="381">
        <v>1243</v>
      </c>
      <c r="B1299" s="117"/>
      <c r="C1299" s="288"/>
      <c r="D1299" s="289"/>
      <c r="E1299" s="289"/>
      <c r="F1299" s="290"/>
      <c r="G1299" s="292"/>
      <c r="H1299" s="116"/>
      <c r="I1299" s="292"/>
      <c r="J1299" s="116"/>
      <c r="K1299" s="370" t="str">
        <f t="shared" si="574"/>
        <v/>
      </c>
      <c r="L1299" s="370">
        <f t="shared" si="575"/>
        <v>0</v>
      </c>
      <c r="M1299" s="370">
        <f t="shared" si="576"/>
        <v>0</v>
      </c>
      <c r="N1299" s="371" t="str">
        <f t="shared" si="584"/>
        <v/>
      </c>
      <c r="O1299" s="371" t="str">
        <f t="shared" si="585"/>
        <v/>
      </c>
      <c r="P1299" s="371" t="str">
        <f t="shared" si="586"/>
        <v/>
      </c>
      <c r="Q1299" s="371" t="str">
        <f t="shared" si="587"/>
        <v/>
      </c>
      <c r="R1299" s="371" t="str">
        <f t="shared" si="588"/>
        <v/>
      </c>
      <c r="S1299" s="371" t="str">
        <f t="shared" si="589"/>
        <v/>
      </c>
      <c r="T1299" s="443" t="str">
        <f t="shared" si="577"/>
        <v/>
      </c>
      <c r="U1299" s="539"/>
      <c r="V1299" s="117"/>
      <c r="W1299" s="118"/>
      <c r="X1299" s="119"/>
      <c r="Y1299" s="120"/>
      <c r="Z1299" s="122"/>
      <c r="AA1299" s="121"/>
      <c r="AB1299" s="443" t="str">
        <f t="shared" si="578"/>
        <v/>
      </c>
      <c r="AC1299" s="734" t="str">
        <f t="shared" si="579"/>
        <v/>
      </c>
      <c r="AD1299" s="372"/>
      <c r="AE1299" s="485"/>
      <c r="AF1299" s="373" t="str">
        <f t="shared" si="590"/>
        <v/>
      </c>
      <c r="AG1299" s="373" t="str">
        <f t="shared" si="591"/>
        <v/>
      </c>
      <c r="AH1299" s="374" t="str">
        <f t="shared" si="592"/>
        <v/>
      </c>
      <c r="AI1299" s="375" t="str">
        <f t="shared" si="593"/>
        <v/>
      </c>
      <c r="AJ1299" s="375" t="str">
        <f t="shared" si="594"/>
        <v/>
      </c>
      <c r="AK1299" s="375" t="str">
        <f t="shared" si="595"/>
        <v/>
      </c>
      <c r="AL1299" s="375" t="str">
        <f t="shared" si="596"/>
        <v/>
      </c>
      <c r="AM1299" s="375" t="str">
        <f t="shared" si="597"/>
        <v/>
      </c>
      <c r="AN1299" s="376" t="str">
        <f>IF(AF1299="","",IF(OR(AH1299="",AH1299="-"),"－",IF(OR(AM1299=8,AM1299=9),"",IF(OR(AJ1299=3,AJ1299=4,AJ1299=5,AJ1299=6),VLOOKUP(AH1299,INDEX((係数_バス貨物_ガソリン,係数_バス貨物_CNG,係数_バス貨物_軽油,係数_バス貨物_メタノール,係数_バス貨物_LPG),MATCH(AL1299,【参考】排出ガスレベル!$AI$4:$AI$671,1),1,AR1299):INDEX((係数_バス貨物_ガソリン,係数_バス貨物_CNG,係数_バス貨物_軽油,係数_バス貨物_メタノール,係数_バス貨物_LPG),MATCH(AL1299+1,【参考】排出ガスレベル!$AI$4:$AI$671,1)-1,5,AR1299),2,FALSE),IF(OR(AJ1299=1,AJ1299=2),VLOOKUP(AH1299,INDEX((係数_乗用_ガソリン,係数_乗用_CNG,係数_乗用_軽油,係数_乗用_メタノール,係数_乗用_LPG),1,1,AR1299):INDEX((係数_乗用_ガソリン,係数_乗用_CNG,係数_乗用_軽油,係数_乗用_メタノール,係数_乗用_LPG),125,5,AR1299),2,FALSE))))))</f>
        <v/>
      </c>
      <c r="AO1299" s="376" t="str">
        <f>IF(T1299="","",IF(OR(AH1299="",AH1299="-"),"－",IF(OR(AM1299=8,AM1299=9),"",IF(OR(AJ1299=3,AJ1299=4,AJ1299=5,AJ1299=6),VLOOKUP(AH1299,INDEX((係数_バス貨物_ガソリン,係数_バス貨物_CNG,係数_バス貨物_軽油,係数_バス貨物_メタノール,係数_バス貨物_LPG),MATCH(AL1299,【参考】排出ガスレベル!$AI$4:$AI$671,1),1,AR1299):INDEX((係数_バス貨物_ガソリン,係数_バス貨物_CNG,係数_バス貨物_軽油,係数_バス貨物_メタノール,係数_バス貨物_LPG),MATCH(AL1299+1,【参考】排出ガスレベル!$AI$4:$AI$671,1)-1,5,AR1299),3,FALSE),IF(OR(AJ1299=1,AJ1299=2),VLOOKUP(AH1299,INDEX((係数_乗用_ガソリン,係数_乗用_CNG,係数_乗用_軽油,係数_乗用_メタノール,係数_乗用_LPG),1,1,AR1299):INDEX((係数_乗用_ガソリン,係数_乗用_CNG,係数_乗用_軽油,係数_乗用_メタノール,係数_乗用_LPG),125,5,AR1299),3,FALSE))))))</f>
        <v/>
      </c>
      <c r="AP1299" s="375" t="str">
        <f t="shared" si="598"/>
        <v/>
      </c>
      <c r="AQ1299" s="444" t="str">
        <f t="shared" si="599"/>
        <v/>
      </c>
      <c r="AR1299" s="375" t="str">
        <f t="shared" si="602"/>
        <v/>
      </c>
      <c r="AS1299" s="377" t="str">
        <f t="shared" si="600"/>
        <v/>
      </c>
      <c r="AT1299" s="378" t="str">
        <f t="shared" si="601"/>
        <v/>
      </c>
      <c r="AX1299" s="625" t="b">
        <f t="shared" si="603"/>
        <v>0</v>
      </c>
      <c r="AY1299" s="7" t="str">
        <f t="shared" si="604"/>
        <v>FALSEFALSEFALSE</v>
      </c>
      <c r="AZ1299" s="626">
        <f t="shared" si="580"/>
        <v>0</v>
      </c>
      <c r="BA1299" s="627" t="str">
        <f t="shared" si="581"/>
        <v/>
      </c>
      <c r="BB1299" s="627">
        <f t="shared" si="582"/>
        <v>0</v>
      </c>
      <c r="BC1299" s="690" t="str">
        <f t="shared" si="583"/>
        <v/>
      </c>
    </row>
    <row r="1300" spans="1:55">
      <c r="A1300" s="381">
        <v>1244</v>
      </c>
      <c r="B1300" s="117"/>
      <c r="C1300" s="288"/>
      <c r="D1300" s="289"/>
      <c r="E1300" s="289"/>
      <c r="F1300" s="290"/>
      <c r="G1300" s="292"/>
      <c r="H1300" s="116"/>
      <c r="I1300" s="292"/>
      <c r="J1300" s="116"/>
      <c r="K1300" s="370" t="str">
        <f t="shared" si="574"/>
        <v/>
      </c>
      <c r="L1300" s="370">
        <f t="shared" si="575"/>
        <v>0</v>
      </c>
      <c r="M1300" s="370">
        <f t="shared" si="576"/>
        <v>0</v>
      </c>
      <c r="N1300" s="371" t="str">
        <f t="shared" si="584"/>
        <v/>
      </c>
      <c r="O1300" s="371" t="str">
        <f t="shared" si="585"/>
        <v/>
      </c>
      <c r="P1300" s="371" t="str">
        <f t="shared" si="586"/>
        <v/>
      </c>
      <c r="Q1300" s="371" t="str">
        <f t="shared" si="587"/>
        <v/>
      </c>
      <c r="R1300" s="371" t="str">
        <f t="shared" si="588"/>
        <v/>
      </c>
      <c r="S1300" s="371" t="str">
        <f t="shared" si="589"/>
        <v/>
      </c>
      <c r="T1300" s="443" t="str">
        <f t="shared" si="577"/>
        <v/>
      </c>
      <c r="U1300" s="539"/>
      <c r="V1300" s="117"/>
      <c r="W1300" s="118"/>
      <c r="X1300" s="119"/>
      <c r="Y1300" s="120"/>
      <c r="Z1300" s="122"/>
      <c r="AA1300" s="121"/>
      <c r="AB1300" s="443" t="str">
        <f t="shared" si="578"/>
        <v/>
      </c>
      <c r="AC1300" s="734" t="str">
        <f t="shared" si="579"/>
        <v/>
      </c>
      <c r="AD1300" s="372"/>
      <c r="AE1300" s="485"/>
      <c r="AF1300" s="373" t="str">
        <f t="shared" si="590"/>
        <v/>
      </c>
      <c r="AG1300" s="373" t="str">
        <f t="shared" si="591"/>
        <v/>
      </c>
      <c r="AH1300" s="374" t="str">
        <f t="shared" si="592"/>
        <v/>
      </c>
      <c r="AI1300" s="375" t="str">
        <f t="shared" si="593"/>
        <v/>
      </c>
      <c r="AJ1300" s="375" t="str">
        <f t="shared" si="594"/>
        <v/>
      </c>
      <c r="AK1300" s="375" t="str">
        <f t="shared" si="595"/>
        <v/>
      </c>
      <c r="AL1300" s="375" t="str">
        <f t="shared" si="596"/>
        <v/>
      </c>
      <c r="AM1300" s="375" t="str">
        <f t="shared" si="597"/>
        <v/>
      </c>
      <c r="AN1300" s="376" t="str">
        <f>IF(AF1300="","",IF(OR(AH1300="",AH1300="-"),"－",IF(OR(AM1300=8,AM1300=9),"",IF(OR(AJ1300=3,AJ1300=4,AJ1300=5,AJ1300=6),VLOOKUP(AH1300,INDEX((係数_バス貨物_ガソリン,係数_バス貨物_CNG,係数_バス貨物_軽油,係数_バス貨物_メタノール,係数_バス貨物_LPG),MATCH(AL1300,【参考】排出ガスレベル!$AI$4:$AI$671,1),1,AR1300):INDEX((係数_バス貨物_ガソリン,係数_バス貨物_CNG,係数_バス貨物_軽油,係数_バス貨物_メタノール,係数_バス貨物_LPG),MATCH(AL1300+1,【参考】排出ガスレベル!$AI$4:$AI$671,1)-1,5,AR1300),2,FALSE),IF(OR(AJ1300=1,AJ1300=2),VLOOKUP(AH1300,INDEX((係数_乗用_ガソリン,係数_乗用_CNG,係数_乗用_軽油,係数_乗用_メタノール,係数_乗用_LPG),1,1,AR1300):INDEX((係数_乗用_ガソリン,係数_乗用_CNG,係数_乗用_軽油,係数_乗用_メタノール,係数_乗用_LPG),125,5,AR1300),2,FALSE))))))</f>
        <v/>
      </c>
      <c r="AO1300" s="376" t="str">
        <f>IF(T1300="","",IF(OR(AH1300="",AH1300="-"),"－",IF(OR(AM1300=8,AM1300=9),"",IF(OR(AJ1300=3,AJ1300=4,AJ1300=5,AJ1300=6),VLOOKUP(AH1300,INDEX((係数_バス貨物_ガソリン,係数_バス貨物_CNG,係数_バス貨物_軽油,係数_バス貨物_メタノール,係数_バス貨物_LPG),MATCH(AL1300,【参考】排出ガスレベル!$AI$4:$AI$671,1),1,AR1300):INDEX((係数_バス貨物_ガソリン,係数_バス貨物_CNG,係数_バス貨物_軽油,係数_バス貨物_メタノール,係数_バス貨物_LPG),MATCH(AL1300+1,【参考】排出ガスレベル!$AI$4:$AI$671,1)-1,5,AR1300),3,FALSE),IF(OR(AJ1300=1,AJ1300=2),VLOOKUP(AH1300,INDEX((係数_乗用_ガソリン,係数_乗用_CNG,係数_乗用_軽油,係数_乗用_メタノール,係数_乗用_LPG),1,1,AR1300):INDEX((係数_乗用_ガソリン,係数_乗用_CNG,係数_乗用_軽油,係数_乗用_メタノール,係数_乗用_LPG),125,5,AR1300),3,FALSE))))))</f>
        <v/>
      </c>
      <c r="AP1300" s="375" t="str">
        <f t="shared" si="598"/>
        <v/>
      </c>
      <c r="AQ1300" s="444" t="str">
        <f t="shared" si="599"/>
        <v/>
      </c>
      <c r="AR1300" s="375" t="str">
        <f t="shared" si="602"/>
        <v/>
      </c>
      <c r="AS1300" s="377" t="str">
        <f t="shared" si="600"/>
        <v/>
      </c>
      <c r="AT1300" s="378" t="str">
        <f t="shared" si="601"/>
        <v/>
      </c>
      <c r="AX1300" s="625" t="b">
        <f t="shared" si="603"/>
        <v>0</v>
      </c>
      <c r="AY1300" s="7" t="str">
        <f t="shared" si="604"/>
        <v>FALSEFALSEFALSE</v>
      </c>
      <c r="AZ1300" s="626">
        <f t="shared" si="580"/>
        <v>0</v>
      </c>
      <c r="BA1300" s="627" t="str">
        <f t="shared" si="581"/>
        <v/>
      </c>
      <c r="BB1300" s="627">
        <f t="shared" si="582"/>
        <v>0</v>
      </c>
      <c r="BC1300" s="690" t="str">
        <f t="shared" si="583"/>
        <v/>
      </c>
    </row>
    <row r="1301" spans="1:55">
      <c r="A1301" s="381">
        <v>1245</v>
      </c>
      <c r="B1301" s="117"/>
      <c r="C1301" s="288"/>
      <c r="D1301" s="289"/>
      <c r="E1301" s="289"/>
      <c r="F1301" s="290"/>
      <c r="G1301" s="292"/>
      <c r="H1301" s="116"/>
      <c r="I1301" s="292"/>
      <c r="J1301" s="116"/>
      <c r="K1301" s="370" t="str">
        <f t="shared" si="574"/>
        <v/>
      </c>
      <c r="L1301" s="370">
        <f t="shared" si="575"/>
        <v>0</v>
      </c>
      <c r="M1301" s="370">
        <f t="shared" si="576"/>
        <v>0</v>
      </c>
      <c r="N1301" s="371" t="str">
        <f t="shared" si="584"/>
        <v/>
      </c>
      <c r="O1301" s="371" t="str">
        <f t="shared" si="585"/>
        <v/>
      </c>
      <c r="P1301" s="371" t="str">
        <f t="shared" si="586"/>
        <v/>
      </c>
      <c r="Q1301" s="371" t="str">
        <f t="shared" si="587"/>
        <v/>
      </c>
      <c r="R1301" s="371" t="str">
        <f t="shared" si="588"/>
        <v/>
      </c>
      <c r="S1301" s="371" t="str">
        <f t="shared" si="589"/>
        <v/>
      </c>
      <c r="T1301" s="443" t="str">
        <f t="shared" si="577"/>
        <v/>
      </c>
      <c r="U1301" s="539"/>
      <c r="V1301" s="117"/>
      <c r="W1301" s="118"/>
      <c r="X1301" s="119"/>
      <c r="Y1301" s="120"/>
      <c r="Z1301" s="122"/>
      <c r="AA1301" s="121"/>
      <c r="AB1301" s="443" t="str">
        <f t="shared" si="578"/>
        <v/>
      </c>
      <c r="AC1301" s="734" t="str">
        <f t="shared" si="579"/>
        <v/>
      </c>
      <c r="AD1301" s="372"/>
      <c r="AE1301" s="485"/>
      <c r="AF1301" s="373" t="str">
        <f t="shared" si="590"/>
        <v/>
      </c>
      <c r="AG1301" s="373" t="str">
        <f t="shared" si="591"/>
        <v/>
      </c>
      <c r="AH1301" s="374" t="str">
        <f t="shared" si="592"/>
        <v/>
      </c>
      <c r="AI1301" s="375" t="str">
        <f t="shared" si="593"/>
        <v/>
      </c>
      <c r="AJ1301" s="375" t="str">
        <f t="shared" si="594"/>
        <v/>
      </c>
      <c r="AK1301" s="375" t="str">
        <f t="shared" si="595"/>
        <v/>
      </c>
      <c r="AL1301" s="375" t="str">
        <f t="shared" si="596"/>
        <v/>
      </c>
      <c r="AM1301" s="375" t="str">
        <f t="shared" si="597"/>
        <v/>
      </c>
      <c r="AN1301" s="376" t="str">
        <f>IF(AF1301="","",IF(OR(AH1301="",AH1301="-"),"－",IF(OR(AM1301=8,AM1301=9),"",IF(OR(AJ1301=3,AJ1301=4,AJ1301=5,AJ1301=6),VLOOKUP(AH1301,INDEX((係数_バス貨物_ガソリン,係数_バス貨物_CNG,係数_バス貨物_軽油,係数_バス貨物_メタノール,係数_バス貨物_LPG),MATCH(AL1301,【参考】排出ガスレベル!$AI$4:$AI$671,1),1,AR1301):INDEX((係数_バス貨物_ガソリン,係数_バス貨物_CNG,係数_バス貨物_軽油,係数_バス貨物_メタノール,係数_バス貨物_LPG),MATCH(AL1301+1,【参考】排出ガスレベル!$AI$4:$AI$671,1)-1,5,AR1301),2,FALSE),IF(OR(AJ1301=1,AJ1301=2),VLOOKUP(AH1301,INDEX((係数_乗用_ガソリン,係数_乗用_CNG,係数_乗用_軽油,係数_乗用_メタノール,係数_乗用_LPG),1,1,AR1301):INDEX((係数_乗用_ガソリン,係数_乗用_CNG,係数_乗用_軽油,係数_乗用_メタノール,係数_乗用_LPG),125,5,AR1301),2,FALSE))))))</f>
        <v/>
      </c>
      <c r="AO1301" s="376" t="str">
        <f>IF(T1301="","",IF(OR(AH1301="",AH1301="-"),"－",IF(OR(AM1301=8,AM1301=9),"",IF(OR(AJ1301=3,AJ1301=4,AJ1301=5,AJ1301=6),VLOOKUP(AH1301,INDEX((係数_バス貨物_ガソリン,係数_バス貨物_CNG,係数_バス貨物_軽油,係数_バス貨物_メタノール,係数_バス貨物_LPG),MATCH(AL1301,【参考】排出ガスレベル!$AI$4:$AI$671,1),1,AR1301):INDEX((係数_バス貨物_ガソリン,係数_バス貨物_CNG,係数_バス貨物_軽油,係数_バス貨物_メタノール,係数_バス貨物_LPG),MATCH(AL1301+1,【参考】排出ガスレベル!$AI$4:$AI$671,1)-1,5,AR1301),3,FALSE),IF(OR(AJ1301=1,AJ1301=2),VLOOKUP(AH1301,INDEX((係数_乗用_ガソリン,係数_乗用_CNG,係数_乗用_軽油,係数_乗用_メタノール,係数_乗用_LPG),1,1,AR1301):INDEX((係数_乗用_ガソリン,係数_乗用_CNG,係数_乗用_軽油,係数_乗用_メタノール,係数_乗用_LPG),125,5,AR1301),3,FALSE))))))</f>
        <v/>
      </c>
      <c r="AP1301" s="375" t="str">
        <f t="shared" si="598"/>
        <v/>
      </c>
      <c r="AQ1301" s="444" t="str">
        <f t="shared" si="599"/>
        <v/>
      </c>
      <c r="AR1301" s="375" t="str">
        <f t="shared" si="602"/>
        <v/>
      </c>
      <c r="AS1301" s="377" t="str">
        <f t="shared" si="600"/>
        <v/>
      </c>
      <c r="AT1301" s="378" t="str">
        <f t="shared" si="601"/>
        <v/>
      </c>
      <c r="AX1301" s="625" t="b">
        <f t="shared" si="603"/>
        <v>0</v>
      </c>
      <c r="AY1301" s="7" t="str">
        <f t="shared" si="604"/>
        <v>FALSEFALSEFALSE</v>
      </c>
      <c r="AZ1301" s="626">
        <f t="shared" si="580"/>
        <v>0</v>
      </c>
      <c r="BA1301" s="627" t="str">
        <f t="shared" si="581"/>
        <v/>
      </c>
      <c r="BB1301" s="627">
        <f t="shared" si="582"/>
        <v>0</v>
      </c>
      <c r="BC1301" s="690" t="str">
        <f t="shared" si="583"/>
        <v/>
      </c>
    </row>
    <row r="1302" spans="1:55">
      <c r="A1302" s="381">
        <v>1246</v>
      </c>
      <c r="B1302" s="117"/>
      <c r="C1302" s="288"/>
      <c r="D1302" s="289"/>
      <c r="E1302" s="289"/>
      <c r="F1302" s="290"/>
      <c r="G1302" s="292"/>
      <c r="H1302" s="116"/>
      <c r="I1302" s="292"/>
      <c r="J1302" s="116"/>
      <c r="K1302" s="370" t="str">
        <f t="shared" si="574"/>
        <v/>
      </c>
      <c r="L1302" s="370">
        <f t="shared" si="575"/>
        <v>0</v>
      </c>
      <c r="M1302" s="370">
        <f t="shared" si="576"/>
        <v>0</v>
      </c>
      <c r="N1302" s="371" t="str">
        <f t="shared" si="584"/>
        <v/>
      </c>
      <c r="O1302" s="371" t="str">
        <f t="shared" si="585"/>
        <v/>
      </c>
      <c r="P1302" s="371" t="str">
        <f t="shared" si="586"/>
        <v/>
      </c>
      <c r="Q1302" s="371" t="str">
        <f t="shared" si="587"/>
        <v/>
      </c>
      <c r="R1302" s="371" t="str">
        <f t="shared" si="588"/>
        <v/>
      </c>
      <c r="S1302" s="371" t="str">
        <f t="shared" si="589"/>
        <v/>
      </c>
      <c r="T1302" s="443" t="str">
        <f t="shared" si="577"/>
        <v/>
      </c>
      <c r="U1302" s="539"/>
      <c r="V1302" s="117"/>
      <c r="W1302" s="118"/>
      <c r="X1302" s="119"/>
      <c r="Y1302" s="120"/>
      <c r="Z1302" s="122"/>
      <c r="AA1302" s="121"/>
      <c r="AB1302" s="443" t="str">
        <f t="shared" si="578"/>
        <v/>
      </c>
      <c r="AC1302" s="734" t="str">
        <f t="shared" si="579"/>
        <v/>
      </c>
      <c r="AD1302" s="372"/>
      <c r="AE1302" s="485"/>
      <c r="AF1302" s="373" t="str">
        <f t="shared" si="590"/>
        <v/>
      </c>
      <c r="AG1302" s="373" t="str">
        <f t="shared" si="591"/>
        <v/>
      </c>
      <c r="AH1302" s="374" t="str">
        <f t="shared" si="592"/>
        <v/>
      </c>
      <c r="AI1302" s="375" t="str">
        <f t="shared" si="593"/>
        <v/>
      </c>
      <c r="AJ1302" s="375" t="str">
        <f t="shared" si="594"/>
        <v/>
      </c>
      <c r="AK1302" s="375" t="str">
        <f t="shared" si="595"/>
        <v/>
      </c>
      <c r="AL1302" s="375" t="str">
        <f t="shared" si="596"/>
        <v/>
      </c>
      <c r="AM1302" s="375" t="str">
        <f t="shared" si="597"/>
        <v/>
      </c>
      <c r="AN1302" s="376" t="str">
        <f>IF(AF1302="","",IF(OR(AH1302="",AH1302="-"),"－",IF(OR(AM1302=8,AM1302=9),"",IF(OR(AJ1302=3,AJ1302=4,AJ1302=5,AJ1302=6),VLOOKUP(AH1302,INDEX((係数_バス貨物_ガソリン,係数_バス貨物_CNG,係数_バス貨物_軽油,係数_バス貨物_メタノール,係数_バス貨物_LPG),MATCH(AL1302,【参考】排出ガスレベル!$AI$4:$AI$671,1),1,AR1302):INDEX((係数_バス貨物_ガソリン,係数_バス貨物_CNG,係数_バス貨物_軽油,係数_バス貨物_メタノール,係数_バス貨物_LPG),MATCH(AL1302+1,【参考】排出ガスレベル!$AI$4:$AI$671,1)-1,5,AR1302),2,FALSE),IF(OR(AJ1302=1,AJ1302=2),VLOOKUP(AH1302,INDEX((係数_乗用_ガソリン,係数_乗用_CNG,係数_乗用_軽油,係数_乗用_メタノール,係数_乗用_LPG),1,1,AR1302):INDEX((係数_乗用_ガソリン,係数_乗用_CNG,係数_乗用_軽油,係数_乗用_メタノール,係数_乗用_LPG),125,5,AR1302),2,FALSE))))))</f>
        <v/>
      </c>
      <c r="AO1302" s="376" t="str">
        <f>IF(T1302="","",IF(OR(AH1302="",AH1302="-"),"－",IF(OR(AM1302=8,AM1302=9),"",IF(OR(AJ1302=3,AJ1302=4,AJ1302=5,AJ1302=6),VLOOKUP(AH1302,INDEX((係数_バス貨物_ガソリン,係数_バス貨物_CNG,係数_バス貨物_軽油,係数_バス貨物_メタノール,係数_バス貨物_LPG),MATCH(AL1302,【参考】排出ガスレベル!$AI$4:$AI$671,1),1,AR1302):INDEX((係数_バス貨物_ガソリン,係数_バス貨物_CNG,係数_バス貨物_軽油,係数_バス貨物_メタノール,係数_バス貨物_LPG),MATCH(AL1302+1,【参考】排出ガスレベル!$AI$4:$AI$671,1)-1,5,AR1302),3,FALSE),IF(OR(AJ1302=1,AJ1302=2),VLOOKUP(AH1302,INDEX((係数_乗用_ガソリン,係数_乗用_CNG,係数_乗用_軽油,係数_乗用_メタノール,係数_乗用_LPG),1,1,AR1302):INDEX((係数_乗用_ガソリン,係数_乗用_CNG,係数_乗用_軽油,係数_乗用_メタノール,係数_乗用_LPG),125,5,AR1302),3,FALSE))))))</f>
        <v/>
      </c>
      <c r="AP1302" s="375" t="str">
        <f t="shared" si="598"/>
        <v/>
      </c>
      <c r="AQ1302" s="444" t="str">
        <f t="shared" si="599"/>
        <v/>
      </c>
      <c r="AR1302" s="375" t="str">
        <f t="shared" si="602"/>
        <v/>
      </c>
      <c r="AS1302" s="377" t="str">
        <f t="shared" si="600"/>
        <v/>
      </c>
      <c r="AT1302" s="378" t="str">
        <f t="shared" si="601"/>
        <v/>
      </c>
      <c r="AX1302" s="625" t="b">
        <f t="shared" si="603"/>
        <v>0</v>
      </c>
      <c r="AY1302" s="7" t="str">
        <f t="shared" si="604"/>
        <v>FALSEFALSEFALSE</v>
      </c>
      <c r="AZ1302" s="626">
        <f t="shared" si="580"/>
        <v>0</v>
      </c>
      <c r="BA1302" s="627" t="str">
        <f t="shared" si="581"/>
        <v/>
      </c>
      <c r="BB1302" s="627">
        <f t="shared" si="582"/>
        <v>0</v>
      </c>
      <c r="BC1302" s="690" t="str">
        <f t="shared" si="583"/>
        <v/>
      </c>
    </row>
    <row r="1303" spans="1:55">
      <c r="A1303" s="381">
        <v>1247</v>
      </c>
      <c r="B1303" s="117"/>
      <c r="C1303" s="288"/>
      <c r="D1303" s="289"/>
      <c r="E1303" s="289"/>
      <c r="F1303" s="290"/>
      <c r="G1303" s="292"/>
      <c r="H1303" s="116"/>
      <c r="I1303" s="292"/>
      <c r="J1303" s="116"/>
      <c r="K1303" s="370" t="str">
        <f t="shared" si="574"/>
        <v/>
      </c>
      <c r="L1303" s="370">
        <f t="shared" si="575"/>
        <v>0</v>
      </c>
      <c r="M1303" s="370">
        <f t="shared" si="576"/>
        <v>0</v>
      </c>
      <c r="N1303" s="371" t="str">
        <f t="shared" si="584"/>
        <v/>
      </c>
      <c r="O1303" s="371" t="str">
        <f t="shared" si="585"/>
        <v/>
      </c>
      <c r="P1303" s="371" t="str">
        <f t="shared" si="586"/>
        <v/>
      </c>
      <c r="Q1303" s="371" t="str">
        <f t="shared" si="587"/>
        <v/>
      </c>
      <c r="R1303" s="371" t="str">
        <f t="shared" si="588"/>
        <v/>
      </c>
      <c r="S1303" s="371" t="str">
        <f t="shared" si="589"/>
        <v/>
      </c>
      <c r="T1303" s="443" t="str">
        <f t="shared" si="577"/>
        <v/>
      </c>
      <c r="U1303" s="539"/>
      <c r="V1303" s="117"/>
      <c r="W1303" s="118"/>
      <c r="X1303" s="119"/>
      <c r="Y1303" s="120"/>
      <c r="Z1303" s="122"/>
      <c r="AA1303" s="121"/>
      <c r="AB1303" s="443" t="str">
        <f t="shared" si="578"/>
        <v/>
      </c>
      <c r="AC1303" s="734" t="str">
        <f t="shared" si="579"/>
        <v/>
      </c>
      <c r="AD1303" s="372"/>
      <c r="AE1303" s="485"/>
      <c r="AF1303" s="373" t="str">
        <f t="shared" si="590"/>
        <v/>
      </c>
      <c r="AG1303" s="373" t="str">
        <f t="shared" si="591"/>
        <v/>
      </c>
      <c r="AH1303" s="374" t="str">
        <f t="shared" si="592"/>
        <v/>
      </c>
      <c r="AI1303" s="375" t="str">
        <f t="shared" si="593"/>
        <v/>
      </c>
      <c r="AJ1303" s="375" t="str">
        <f t="shared" si="594"/>
        <v/>
      </c>
      <c r="AK1303" s="375" t="str">
        <f t="shared" si="595"/>
        <v/>
      </c>
      <c r="AL1303" s="375" t="str">
        <f t="shared" si="596"/>
        <v/>
      </c>
      <c r="AM1303" s="375" t="str">
        <f t="shared" si="597"/>
        <v/>
      </c>
      <c r="AN1303" s="376" t="str">
        <f>IF(AF1303="","",IF(OR(AH1303="",AH1303="-"),"－",IF(OR(AM1303=8,AM1303=9),"",IF(OR(AJ1303=3,AJ1303=4,AJ1303=5,AJ1303=6),VLOOKUP(AH1303,INDEX((係数_バス貨物_ガソリン,係数_バス貨物_CNG,係数_バス貨物_軽油,係数_バス貨物_メタノール,係数_バス貨物_LPG),MATCH(AL1303,【参考】排出ガスレベル!$AI$4:$AI$671,1),1,AR1303):INDEX((係数_バス貨物_ガソリン,係数_バス貨物_CNG,係数_バス貨物_軽油,係数_バス貨物_メタノール,係数_バス貨物_LPG),MATCH(AL1303+1,【参考】排出ガスレベル!$AI$4:$AI$671,1)-1,5,AR1303),2,FALSE),IF(OR(AJ1303=1,AJ1303=2),VLOOKUP(AH1303,INDEX((係数_乗用_ガソリン,係数_乗用_CNG,係数_乗用_軽油,係数_乗用_メタノール,係数_乗用_LPG),1,1,AR1303):INDEX((係数_乗用_ガソリン,係数_乗用_CNG,係数_乗用_軽油,係数_乗用_メタノール,係数_乗用_LPG),125,5,AR1303),2,FALSE))))))</f>
        <v/>
      </c>
      <c r="AO1303" s="376" t="str">
        <f>IF(T1303="","",IF(OR(AH1303="",AH1303="-"),"－",IF(OR(AM1303=8,AM1303=9),"",IF(OR(AJ1303=3,AJ1303=4,AJ1303=5,AJ1303=6),VLOOKUP(AH1303,INDEX((係数_バス貨物_ガソリン,係数_バス貨物_CNG,係数_バス貨物_軽油,係数_バス貨物_メタノール,係数_バス貨物_LPG),MATCH(AL1303,【参考】排出ガスレベル!$AI$4:$AI$671,1),1,AR1303):INDEX((係数_バス貨物_ガソリン,係数_バス貨物_CNG,係数_バス貨物_軽油,係数_バス貨物_メタノール,係数_バス貨物_LPG),MATCH(AL1303+1,【参考】排出ガスレベル!$AI$4:$AI$671,1)-1,5,AR1303),3,FALSE),IF(OR(AJ1303=1,AJ1303=2),VLOOKUP(AH1303,INDEX((係数_乗用_ガソリン,係数_乗用_CNG,係数_乗用_軽油,係数_乗用_メタノール,係数_乗用_LPG),1,1,AR1303):INDEX((係数_乗用_ガソリン,係数_乗用_CNG,係数_乗用_軽油,係数_乗用_メタノール,係数_乗用_LPG),125,5,AR1303),3,FALSE))))))</f>
        <v/>
      </c>
      <c r="AP1303" s="375" t="str">
        <f t="shared" si="598"/>
        <v/>
      </c>
      <c r="AQ1303" s="444" t="str">
        <f t="shared" si="599"/>
        <v/>
      </c>
      <c r="AR1303" s="375" t="str">
        <f t="shared" si="602"/>
        <v/>
      </c>
      <c r="AS1303" s="377" t="str">
        <f t="shared" si="600"/>
        <v/>
      </c>
      <c r="AT1303" s="378" t="str">
        <f t="shared" si="601"/>
        <v/>
      </c>
      <c r="AX1303" s="625" t="b">
        <f t="shared" si="603"/>
        <v>0</v>
      </c>
      <c r="AY1303" s="7" t="str">
        <f t="shared" si="604"/>
        <v>FALSEFALSEFALSE</v>
      </c>
      <c r="AZ1303" s="626">
        <f t="shared" si="580"/>
        <v>0</v>
      </c>
      <c r="BA1303" s="627" t="str">
        <f t="shared" si="581"/>
        <v/>
      </c>
      <c r="BB1303" s="627">
        <f t="shared" si="582"/>
        <v>0</v>
      </c>
      <c r="BC1303" s="690" t="str">
        <f t="shared" si="583"/>
        <v/>
      </c>
    </row>
    <row r="1304" spans="1:55">
      <c r="A1304" s="381">
        <v>1248</v>
      </c>
      <c r="B1304" s="117"/>
      <c r="C1304" s="288"/>
      <c r="D1304" s="289"/>
      <c r="E1304" s="289"/>
      <c r="F1304" s="290"/>
      <c r="G1304" s="292"/>
      <c r="H1304" s="116"/>
      <c r="I1304" s="292"/>
      <c r="J1304" s="116"/>
      <c r="K1304" s="370" t="str">
        <f t="shared" si="574"/>
        <v/>
      </c>
      <c r="L1304" s="370">
        <f t="shared" si="575"/>
        <v>0</v>
      </c>
      <c r="M1304" s="370">
        <f t="shared" si="576"/>
        <v>0</v>
      </c>
      <c r="N1304" s="371" t="str">
        <f t="shared" si="584"/>
        <v/>
      </c>
      <c r="O1304" s="371" t="str">
        <f t="shared" si="585"/>
        <v/>
      </c>
      <c r="P1304" s="371" t="str">
        <f t="shared" si="586"/>
        <v/>
      </c>
      <c r="Q1304" s="371" t="str">
        <f t="shared" si="587"/>
        <v/>
      </c>
      <c r="R1304" s="371" t="str">
        <f t="shared" si="588"/>
        <v/>
      </c>
      <c r="S1304" s="371" t="str">
        <f t="shared" si="589"/>
        <v/>
      </c>
      <c r="T1304" s="443" t="str">
        <f t="shared" si="577"/>
        <v/>
      </c>
      <c r="U1304" s="539"/>
      <c r="V1304" s="117"/>
      <c r="W1304" s="118"/>
      <c r="X1304" s="119"/>
      <c r="Y1304" s="120"/>
      <c r="Z1304" s="122"/>
      <c r="AA1304" s="121"/>
      <c r="AB1304" s="443" t="str">
        <f t="shared" si="578"/>
        <v/>
      </c>
      <c r="AC1304" s="734" t="str">
        <f t="shared" si="579"/>
        <v/>
      </c>
      <c r="AD1304" s="372"/>
      <c r="AE1304" s="485"/>
      <c r="AF1304" s="373" t="str">
        <f t="shared" si="590"/>
        <v/>
      </c>
      <c r="AG1304" s="373" t="str">
        <f t="shared" si="591"/>
        <v/>
      </c>
      <c r="AH1304" s="374" t="str">
        <f t="shared" si="592"/>
        <v/>
      </c>
      <c r="AI1304" s="375" t="str">
        <f t="shared" si="593"/>
        <v/>
      </c>
      <c r="AJ1304" s="375" t="str">
        <f t="shared" si="594"/>
        <v/>
      </c>
      <c r="AK1304" s="375" t="str">
        <f t="shared" si="595"/>
        <v/>
      </c>
      <c r="AL1304" s="375" t="str">
        <f t="shared" si="596"/>
        <v/>
      </c>
      <c r="AM1304" s="375" t="str">
        <f t="shared" si="597"/>
        <v/>
      </c>
      <c r="AN1304" s="376" t="str">
        <f>IF(AF1304="","",IF(OR(AH1304="",AH1304="-"),"－",IF(OR(AM1304=8,AM1304=9),"",IF(OR(AJ1304=3,AJ1304=4,AJ1304=5,AJ1304=6),VLOOKUP(AH1304,INDEX((係数_バス貨物_ガソリン,係数_バス貨物_CNG,係数_バス貨物_軽油,係数_バス貨物_メタノール,係数_バス貨物_LPG),MATCH(AL1304,【参考】排出ガスレベル!$AI$4:$AI$671,1),1,AR1304):INDEX((係数_バス貨物_ガソリン,係数_バス貨物_CNG,係数_バス貨物_軽油,係数_バス貨物_メタノール,係数_バス貨物_LPG),MATCH(AL1304+1,【参考】排出ガスレベル!$AI$4:$AI$671,1)-1,5,AR1304),2,FALSE),IF(OR(AJ1304=1,AJ1304=2),VLOOKUP(AH1304,INDEX((係数_乗用_ガソリン,係数_乗用_CNG,係数_乗用_軽油,係数_乗用_メタノール,係数_乗用_LPG),1,1,AR1304):INDEX((係数_乗用_ガソリン,係数_乗用_CNG,係数_乗用_軽油,係数_乗用_メタノール,係数_乗用_LPG),125,5,AR1304),2,FALSE))))))</f>
        <v/>
      </c>
      <c r="AO1304" s="376" t="str">
        <f>IF(T1304="","",IF(OR(AH1304="",AH1304="-"),"－",IF(OR(AM1304=8,AM1304=9),"",IF(OR(AJ1304=3,AJ1304=4,AJ1304=5,AJ1304=6),VLOOKUP(AH1304,INDEX((係数_バス貨物_ガソリン,係数_バス貨物_CNG,係数_バス貨物_軽油,係数_バス貨物_メタノール,係数_バス貨物_LPG),MATCH(AL1304,【参考】排出ガスレベル!$AI$4:$AI$671,1),1,AR1304):INDEX((係数_バス貨物_ガソリン,係数_バス貨物_CNG,係数_バス貨物_軽油,係数_バス貨物_メタノール,係数_バス貨物_LPG),MATCH(AL1304+1,【参考】排出ガスレベル!$AI$4:$AI$671,1)-1,5,AR1304),3,FALSE),IF(OR(AJ1304=1,AJ1304=2),VLOOKUP(AH1304,INDEX((係数_乗用_ガソリン,係数_乗用_CNG,係数_乗用_軽油,係数_乗用_メタノール,係数_乗用_LPG),1,1,AR1304):INDEX((係数_乗用_ガソリン,係数_乗用_CNG,係数_乗用_軽油,係数_乗用_メタノール,係数_乗用_LPG),125,5,AR1304),3,FALSE))))))</f>
        <v/>
      </c>
      <c r="AP1304" s="375" t="str">
        <f t="shared" si="598"/>
        <v/>
      </c>
      <c r="AQ1304" s="444" t="str">
        <f t="shared" si="599"/>
        <v/>
      </c>
      <c r="AR1304" s="375" t="str">
        <f t="shared" si="602"/>
        <v/>
      </c>
      <c r="AS1304" s="377" t="str">
        <f t="shared" si="600"/>
        <v/>
      </c>
      <c r="AT1304" s="378" t="str">
        <f t="shared" si="601"/>
        <v/>
      </c>
      <c r="AX1304" s="625" t="b">
        <f t="shared" si="603"/>
        <v>0</v>
      </c>
      <c r="AY1304" s="7" t="str">
        <f t="shared" si="604"/>
        <v>FALSEFALSEFALSE</v>
      </c>
      <c r="AZ1304" s="626">
        <f t="shared" si="580"/>
        <v>0</v>
      </c>
      <c r="BA1304" s="627" t="str">
        <f t="shared" si="581"/>
        <v/>
      </c>
      <c r="BB1304" s="627">
        <f t="shared" si="582"/>
        <v>0</v>
      </c>
      <c r="BC1304" s="690" t="str">
        <f t="shared" si="583"/>
        <v/>
      </c>
    </row>
    <row r="1305" spans="1:55">
      <c r="A1305" s="381">
        <v>1249</v>
      </c>
      <c r="B1305" s="117"/>
      <c r="C1305" s="288"/>
      <c r="D1305" s="289"/>
      <c r="E1305" s="289"/>
      <c r="F1305" s="290"/>
      <c r="G1305" s="292"/>
      <c r="H1305" s="116"/>
      <c r="I1305" s="292"/>
      <c r="J1305" s="116"/>
      <c r="K1305" s="370" t="str">
        <f t="shared" si="574"/>
        <v/>
      </c>
      <c r="L1305" s="370">
        <f t="shared" si="575"/>
        <v>0</v>
      </c>
      <c r="M1305" s="370">
        <f t="shared" si="576"/>
        <v>0</v>
      </c>
      <c r="N1305" s="371" t="str">
        <f t="shared" si="584"/>
        <v/>
      </c>
      <c r="O1305" s="371" t="str">
        <f t="shared" si="585"/>
        <v/>
      </c>
      <c r="P1305" s="371" t="str">
        <f t="shared" si="586"/>
        <v/>
      </c>
      <c r="Q1305" s="371" t="str">
        <f t="shared" si="587"/>
        <v/>
      </c>
      <c r="R1305" s="371" t="str">
        <f t="shared" si="588"/>
        <v/>
      </c>
      <c r="S1305" s="371" t="str">
        <f t="shared" si="589"/>
        <v/>
      </c>
      <c r="T1305" s="443" t="str">
        <f t="shared" si="577"/>
        <v/>
      </c>
      <c r="U1305" s="539"/>
      <c r="V1305" s="117"/>
      <c r="W1305" s="118"/>
      <c r="X1305" s="119"/>
      <c r="Y1305" s="120"/>
      <c r="Z1305" s="122"/>
      <c r="AA1305" s="121"/>
      <c r="AB1305" s="443" t="str">
        <f t="shared" si="578"/>
        <v/>
      </c>
      <c r="AC1305" s="734" t="str">
        <f t="shared" si="579"/>
        <v/>
      </c>
      <c r="AD1305" s="372"/>
      <c r="AE1305" s="485"/>
      <c r="AF1305" s="373" t="str">
        <f t="shared" si="590"/>
        <v/>
      </c>
      <c r="AG1305" s="373" t="str">
        <f t="shared" si="591"/>
        <v/>
      </c>
      <c r="AH1305" s="374" t="str">
        <f t="shared" si="592"/>
        <v/>
      </c>
      <c r="AI1305" s="375" t="str">
        <f t="shared" si="593"/>
        <v/>
      </c>
      <c r="AJ1305" s="375" t="str">
        <f t="shared" si="594"/>
        <v/>
      </c>
      <c r="AK1305" s="375" t="str">
        <f t="shared" si="595"/>
        <v/>
      </c>
      <c r="AL1305" s="375" t="str">
        <f t="shared" si="596"/>
        <v/>
      </c>
      <c r="AM1305" s="375" t="str">
        <f t="shared" si="597"/>
        <v/>
      </c>
      <c r="AN1305" s="376" t="str">
        <f>IF(AF1305="","",IF(OR(AH1305="",AH1305="-"),"－",IF(OR(AM1305=8,AM1305=9),"",IF(OR(AJ1305=3,AJ1305=4,AJ1305=5,AJ1305=6),VLOOKUP(AH1305,INDEX((係数_バス貨物_ガソリン,係数_バス貨物_CNG,係数_バス貨物_軽油,係数_バス貨物_メタノール,係数_バス貨物_LPG),MATCH(AL1305,【参考】排出ガスレベル!$AI$4:$AI$671,1),1,AR1305):INDEX((係数_バス貨物_ガソリン,係数_バス貨物_CNG,係数_バス貨物_軽油,係数_バス貨物_メタノール,係数_バス貨物_LPG),MATCH(AL1305+1,【参考】排出ガスレベル!$AI$4:$AI$671,1)-1,5,AR1305),2,FALSE),IF(OR(AJ1305=1,AJ1305=2),VLOOKUP(AH1305,INDEX((係数_乗用_ガソリン,係数_乗用_CNG,係数_乗用_軽油,係数_乗用_メタノール,係数_乗用_LPG),1,1,AR1305):INDEX((係数_乗用_ガソリン,係数_乗用_CNG,係数_乗用_軽油,係数_乗用_メタノール,係数_乗用_LPG),125,5,AR1305),2,FALSE))))))</f>
        <v/>
      </c>
      <c r="AO1305" s="376" t="str">
        <f>IF(T1305="","",IF(OR(AH1305="",AH1305="-"),"－",IF(OR(AM1305=8,AM1305=9),"",IF(OR(AJ1305=3,AJ1305=4,AJ1305=5,AJ1305=6),VLOOKUP(AH1305,INDEX((係数_バス貨物_ガソリン,係数_バス貨物_CNG,係数_バス貨物_軽油,係数_バス貨物_メタノール,係数_バス貨物_LPG),MATCH(AL1305,【参考】排出ガスレベル!$AI$4:$AI$671,1),1,AR1305):INDEX((係数_バス貨物_ガソリン,係数_バス貨物_CNG,係数_バス貨物_軽油,係数_バス貨物_メタノール,係数_バス貨物_LPG),MATCH(AL1305+1,【参考】排出ガスレベル!$AI$4:$AI$671,1)-1,5,AR1305),3,FALSE),IF(OR(AJ1305=1,AJ1305=2),VLOOKUP(AH1305,INDEX((係数_乗用_ガソリン,係数_乗用_CNG,係数_乗用_軽油,係数_乗用_メタノール,係数_乗用_LPG),1,1,AR1305):INDEX((係数_乗用_ガソリン,係数_乗用_CNG,係数_乗用_軽油,係数_乗用_メタノール,係数_乗用_LPG),125,5,AR1305),3,FALSE))))))</f>
        <v/>
      </c>
      <c r="AP1305" s="375" t="str">
        <f t="shared" si="598"/>
        <v/>
      </c>
      <c r="AQ1305" s="444" t="str">
        <f t="shared" si="599"/>
        <v/>
      </c>
      <c r="AR1305" s="375" t="str">
        <f t="shared" si="602"/>
        <v/>
      </c>
      <c r="AS1305" s="377" t="str">
        <f t="shared" si="600"/>
        <v/>
      </c>
      <c r="AT1305" s="378" t="str">
        <f t="shared" si="601"/>
        <v/>
      </c>
      <c r="AX1305" s="625" t="b">
        <f t="shared" si="603"/>
        <v>0</v>
      </c>
      <c r="AY1305" s="7" t="str">
        <f t="shared" si="604"/>
        <v>FALSEFALSEFALSE</v>
      </c>
      <c r="AZ1305" s="626">
        <f t="shared" si="580"/>
        <v>0</v>
      </c>
      <c r="BA1305" s="627" t="str">
        <f t="shared" si="581"/>
        <v/>
      </c>
      <c r="BB1305" s="627">
        <f t="shared" si="582"/>
        <v>0</v>
      </c>
      <c r="BC1305" s="690" t="str">
        <f t="shared" si="583"/>
        <v/>
      </c>
    </row>
    <row r="1306" spans="1:55">
      <c r="A1306" s="381">
        <v>1250</v>
      </c>
      <c r="B1306" s="117"/>
      <c r="C1306" s="288"/>
      <c r="D1306" s="289"/>
      <c r="E1306" s="289"/>
      <c r="F1306" s="290"/>
      <c r="G1306" s="292"/>
      <c r="H1306" s="116"/>
      <c r="I1306" s="292"/>
      <c r="J1306" s="116"/>
      <c r="K1306" s="370" t="str">
        <f t="shared" si="574"/>
        <v/>
      </c>
      <c r="L1306" s="370">
        <f t="shared" si="575"/>
        <v>0</v>
      </c>
      <c r="M1306" s="370">
        <f t="shared" si="576"/>
        <v>0</v>
      </c>
      <c r="N1306" s="371" t="str">
        <f t="shared" si="584"/>
        <v/>
      </c>
      <c r="O1306" s="371" t="str">
        <f t="shared" si="585"/>
        <v/>
      </c>
      <c r="P1306" s="371" t="str">
        <f t="shared" si="586"/>
        <v/>
      </c>
      <c r="Q1306" s="371" t="str">
        <f t="shared" si="587"/>
        <v/>
      </c>
      <c r="R1306" s="371" t="str">
        <f t="shared" si="588"/>
        <v/>
      </c>
      <c r="S1306" s="371" t="str">
        <f t="shared" si="589"/>
        <v/>
      </c>
      <c r="T1306" s="443" t="str">
        <f t="shared" si="577"/>
        <v/>
      </c>
      <c r="U1306" s="539"/>
      <c r="V1306" s="117"/>
      <c r="W1306" s="118"/>
      <c r="X1306" s="119"/>
      <c r="Y1306" s="120"/>
      <c r="Z1306" s="122"/>
      <c r="AA1306" s="121"/>
      <c r="AB1306" s="443" t="str">
        <f t="shared" si="578"/>
        <v/>
      </c>
      <c r="AC1306" s="734" t="str">
        <f t="shared" si="579"/>
        <v/>
      </c>
      <c r="AD1306" s="372"/>
      <c r="AE1306" s="485"/>
      <c r="AF1306" s="373" t="str">
        <f t="shared" si="590"/>
        <v/>
      </c>
      <c r="AG1306" s="373" t="str">
        <f t="shared" si="591"/>
        <v/>
      </c>
      <c r="AH1306" s="374" t="str">
        <f t="shared" si="592"/>
        <v/>
      </c>
      <c r="AI1306" s="375" t="str">
        <f t="shared" si="593"/>
        <v/>
      </c>
      <c r="AJ1306" s="375" t="str">
        <f t="shared" si="594"/>
        <v/>
      </c>
      <c r="AK1306" s="375" t="str">
        <f t="shared" si="595"/>
        <v/>
      </c>
      <c r="AL1306" s="375" t="str">
        <f t="shared" si="596"/>
        <v/>
      </c>
      <c r="AM1306" s="375" t="str">
        <f t="shared" si="597"/>
        <v/>
      </c>
      <c r="AN1306" s="376" t="str">
        <f>IF(AF1306="","",IF(OR(AH1306="",AH1306="-"),"－",IF(OR(AM1306=8,AM1306=9),"",IF(OR(AJ1306=3,AJ1306=4,AJ1306=5,AJ1306=6),VLOOKUP(AH1306,INDEX((係数_バス貨物_ガソリン,係数_バス貨物_CNG,係数_バス貨物_軽油,係数_バス貨物_メタノール,係数_バス貨物_LPG),MATCH(AL1306,【参考】排出ガスレベル!$AI$4:$AI$671,1),1,AR1306):INDEX((係数_バス貨物_ガソリン,係数_バス貨物_CNG,係数_バス貨物_軽油,係数_バス貨物_メタノール,係数_バス貨物_LPG),MATCH(AL1306+1,【参考】排出ガスレベル!$AI$4:$AI$671,1)-1,5,AR1306),2,FALSE),IF(OR(AJ1306=1,AJ1306=2),VLOOKUP(AH1306,INDEX((係数_乗用_ガソリン,係数_乗用_CNG,係数_乗用_軽油,係数_乗用_メタノール,係数_乗用_LPG),1,1,AR1306):INDEX((係数_乗用_ガソリン,係数_乗用_CNG,係数_乗用_軽油,係数_乗用_メタノール,係数_乗用_LPG),125,5,AR1306),2,FALSE))))))</f>
        <v/>
      </c>
      <c r="AO1306" s="376" t="str">
        <f>IF(T1306="","",IF(OR(AH1306="",AH1306="-"),"－",IF(OR(AM1306=8,AM1306=9),"",IF(OR(AJ1306=3,AJ1306=4,AJ1306=5,AJ1306=6),VLOOKUP(AH1306,INDEX((係数_バス貨物_ガソリン,係数_バス貨物_CNG,係数_バス貨物_軽油,係数_バス貨物_メタノール,係数_バス貨物_LPG),MATCH(AL1306,【参考】排出ガスレベル!$AI$4:$AI$671,1),1,AR1306):INDEX((係数_バス貨物_ガソリン,係数_バス貨物_CNG,係数_バス貨物_軽油,係数_バス貨物_メタノール,係数_バス貨物_LPG),MATCH(AL1306+1,【参考】排出ガスレベル!$AI$4:$AI$671,1)-1,5,AR1306),3,FALSE),IF(OR(AJ1306=1,AJ1306=2),VLOOKUP(AH1306,INDEX((係数_乗用_ガソリン,係数_乗用_CNG,係数_乗用_軽油,係数_乗用_メタノール,係数_乗用_LPG),1,1,AR1306):INDEX((係数_乗用_ガソリン,係数_乗用_CNG,係数_乗用_軽油,係数_乗用_メタノール,係数_乗用_LPG),125,5,AR1306),3,FALSE))))))</f>
        <v/>
      </c>
      <c r="AP1306" s="375" t="str">
        <f t="shared" si="598"/>
        <v/>
      </c>
      <c r="AQ1306" s="444" t="str">
        <f t="shared" si="599"/>
        <v/>
      </c>
      <c r="AR1306" s="375" t="str">
        <f t="shared" si="602"/>
        <v/>
      </c>
      <c r="AS1306" s="377" t="str">
        <f t="shared" si="600"/>
        <v/>
      </c>
      <c r="AT1306" s="378" t="str">
        <f t="shared" si="601"/>
        <v/>
      </c>
      <c r="AX1306" s="625" t="b">
        <f t="shared" si="603"/>
        <v>0</v>
      </c>
      <c r="AY1306" s="7" t="str">
        <f t="shared" si="604"/>
        <v>FALSEFALSEFALSE</v>
      </c>
      <c r="AZ1306" s="626">
        <f t="shared" si="580"/>
        <v>0</v>
      </c>
      <c r="BA1306" s="627" t="str">
        <f t="shared" si="581"/>
        <v/>
      </c>
      <c r="BB1306" s="627">
        <f t="shared" si="582"/>
        <v>0</v>
      </c>
      <c r="BC1306" s="690" t="str">
        <f t="shared" si="583"/>
        <v/>
      </c>
    </row>
    <row r="1307" spans="1:55">
      <c r="A1307" s="381">
        <v>1251</v>
      </c>
      <c r="B1307" s="117"/>
      <c r="C1307" s="288"/>
      <c r="D1307" s="289"/>
      <c r="E1307" s="289"/>
      <c r="F1307" s="290"/>
      <c r="G1307" s="292"/>
      <c r="H1307" s="116"/>
      <c r="I1307" s="292"/>
      <c r="J1307" s="116"/>
      <c r="K1307" s="370" t="str">
        <f t="shared" si="574"/>
        <v/>
      </c>
      <c r="L1307" s="370">
        <f t="shared" si="575"/>
        <v>0</v>
      </c>
      <c r="M1307" s="370">
        <f t="shared" si="576"/>
        <v>0</v>
      </c>
      <c r="N1307" s="371" t="str">
        <f t="shared" si="584"/>
        <v/>
      </c>
      <c r="O1307" s="371" t="str">
        <f t="shared" si="585"/>
        <v/>
      </c>
      <c r="P1307" s="371" t="str">
        <f t="shared" si="586"/>
        <v/>
      </c>
      <c r="Q1307" s="371" t="str">
        <f t="shared" si="587"/>
        <v/>
      </c>
      <c r="R1307" s="371" t="str">
        <f t="shared" si="588"/>
        <v/>
      </c>
      <c r="S1307" s="371" t="str">
        <f t="shared" si="589"/>
        <v/>
      </c>
      <c r="T1307" s="443" t="str">
        <f t="shared" si="577"/>
        <v/>
      </c>
      <c r="U1307" s="539"/>
      <c r="V1307" s="117"/>
      <c r="W1307" s="118"/>
      <c r="X1307" s="119"/>
      <c r="Y1307" s="120"/>
      <c r="Z1307" s="122"/>
      <c r="AA1307" s="121"/>
      <c r="AB1307" s="443" t="str">
        <f t="shared" si="578"/>
        <v/>
      </c>
      <c r="AC1307" s="734" t="str">
        <f t="shared" si="579"/>
        <v/>
      </c>
      <c r="AD1307" s="372"/>
      <c r="AE1307" s="485"/>
      <c r="AF1307" s="373" t="str">
        <f t="shared" si="590"/>
        <v/>
      </c>
      <c r="AG1307" s="373" t="str">
        <f t="shared" si="591"/>
        <v/>
      </c>
      <c r="AH1307" s="374" t="str">
        <f t="shared" si="592"/>
        <v/>
      </c>
      <c r="AI1307" s="375" t="str">
        <f t="shared" si="593"/>
        <v/>
      </c>
      <c r="AJ1307" s="375" t="str">
        <f t="shared" si="594"/>
        <v/>
      </c>
      <c r="AK1307" s="375" t="str">
        <f t="shared" si="595"/>
        <v/>
      </c>
      <c r="AL1307" s="375" t="str">
        <f t="shared" si="596"/>
        <v/>
      </c>
      <c r="AM1307" s="375" t="str">
        <f t="shared" si="597"/>
        <v/>
      </c>
      <c r="AN1307" s="376" t="str">
        <f>IF(AF1307="","",IF(OR(AH1307="",AH1307="-"),"－",IF(OR(AM1307=8,AM1307=9),"",IF(OR(AJ1307=3,AJ1307=4,AJ1307=5,AJ1307=6),VLOOKUP(AH1307,INDEX((係数_バス貨物_ガソリン,係数_バス貨物_CNG,係数_バス貨物_軽油,係数_バス貨物_メタノール,係数_バス貨物_LPG),MATCH(AL1307,【参考】排出ガスレベル!$AI$4:$AI$671,1),1,AR1307):INDEX((係数_バス貨物_ガソリン,係数_バス貨物_CNG,係数_バス貨物_軽油,係数_バス貨物_メタノール,係数_バス貨物_LPG),MATCH(AL1307+1,【参考】排出ガスレベル!$AI$4:$AI$671,1)-1,5,AR1307),2,FALSE),IF(OR(AJ1307=1,AJ1307=2),VLOOKUP(AH1307,INDEX((係数_乗用_ガソリン,係数_乗用_CNG,係数_乗用_軽油,係数_乗用_メタノール,係数_乗用_LPG),1,1,AR1307):INDEX((係数_乗用_ガソリン,係数_乗用_CNG,係数_乗用_軽油,係数_乗用_メタノール,係数_乗用_LPG),125,5,AR1307),2,FALSE))))))</f>
        <v/>
      </c>
      <c r="AO1307" s="376" t="str">
        <f>IF(T1307="","",IF(OR(AH1307="",AH1307="-"),"－",IF(OR(AM1307=8,AM1307=9),"",IF(OR(AJ1307=3,AJ1307=4,AJ1307=5,AJ1307=6),VLOOKUP(AH1307,INDEX((係数_バス貨物_ガソリン,係数_バス貨物_CNG,係数_バス貨物_軽油,係数_バス貨物_メタノール,係数_バス貨物_LPG),MATCH(AL1307,【参考】排出ガスレベル!$AI$4:$AI$671,1),1,AR1307):INDEX((係数_バス貨物_ガソリン,係数_バス貨物_CNG,係数_バス貨物_軽油,係数_バス貨物_メタノール,係数_バス貨物_LPG),MATCH(AL1307+1,【参考】排出ガスレベル!$AI$4:$AI$671,1)-1,5,AR1307),3,FALSE),IF(OR(AJ1307=1,AJ1307=2),VLOOKUP(AH1307,INDEX((係数_乗用_ガソリン,係数_乗用_CNG,係数_乗用_軽油,係数_乗用_メタノール,係数_乗用_LPG),1,1,AR1307):INDEX((係数_乗用_ガソリン,係数_乗用_CNG,係数_乗用_軽油,係数_乗用_メタノール,係数_乗用_LPG),125,5,AR1307),3,FALSE))))))</f>
        <v/>
      </c>
      <c r="AP1307" s="375" t="str">
        <f t="shared" si="598"/>
        <v/>
      </c>
      <c r="AQ1307" s="444" t="str">
        <f t="shared" si="599"/>
        <v/>
      </c>
      <c r="AR1307" s="375" t="str">
        <f t="shared" si="602"/>
        <v/>
      </c>
      <c r="AS1307" s="377" t="str">
        <f t="shared" si="600"/>
        <v/>
      </c>
      <c r="AT1307" s="378" t="str">
        <f t="shared" si="601"/>
        <v/>
      </c>
      <c r="AX1307" s="625" t="b">
        <f t="shared" si="603"/>
        <v>0</v>
      </c>
      <c r="AY1307" s="7" t="str">
        <f t="shared" si="604"/>
        <v>FALSEFALSEFALSE</v>
      </c>
      <c r="AZ1307" s="626">
        <f t="shared" si="580"/>
        <v>0</v>
      </c>
      <c r="BA1307" s="627" t="str">
        <f t="shared" si="581"/>
        <v/>
      </c>
      <c r="BB1307" s="627">
        <f t="shared" si="582"/>
        <v>0</v>
      </c>
      <c r="BC1307" s="690" t="str">
        <f t="shared" si="583"/>
        <v/>
      </c>
    </row>
    <row r="1308" spans="1:55">
      <c r="A1308" s="381">
        <v>1252</v>
      </c>
      <c r="B1308" s="117"/>
      <c r="C1308" s="288"/>
      <c r="D1308" s="289"/>
      <c r="E1308" s="289"/>
      <c r="F1308" s="290"/>
      <c r="G1308" s="292"/>
      <c r="H1308" s="116"/>
      <c r="I1308" s="292"/>
      <c r="J1308" s="116"/>
      <c r="K1308" s="370" t="str">
        <f t="shared" si="574"/>
        <v/>
      </c>
      <c r="L1308" s="370">
        <f t="shared" si="575"/>
        <v>0</v>
      </c>
      <c r="M1308" s="370">
        <f t="shared" si="576"/>
        <v>0</v>
      </c>
      <c r="N1308" s="371" t="str">
        <f t="shared" si="584"/>
        <v/>
      </c>
      <c r="O1308" s="371" t="str">
        <f t="shared" si="585"/>
        <v/>
      </c>
      <c r="P1308" s="371" t="str">
        <f t="shared" si="586"/>
        <v/>
      </c>
      <c r="Q1308" s="371" t="str">
        <f t="shared" si="587"/>
        <v/>
      </c>
      <c r="R1308" s="371" t="str">
        <f t="shared" si="588"/>
        <v/>
      </c>
      <c r="S1308" s="371" t="str">
        <f t="shared" si="589"/>
        <v/>
      </c>
      <c r="T1308" s="443" t="str">
        <f t="shared" si="577"/>
        <v/>
      </c>
      <c r="U1308" s="539"/>
      <c r="V1308" s="117"/>
      <c r="W1308" s="118"/>
      <c r="X1308" s="119"/>
      <c r="Y1308" s="120"/>
      <c r="Z1308" s="122"/>
      <c r="AA1308" s="121"/>
      <c r="AB1308" s="443" t="str">
        <f t="shared" si="578"/>
        <v/>
      </c>
      <c r="AC1308" s="734" t="str">
        <f t="shared" si="579"/>
        <v/>
      </c>
      <c r="AD1308" s="372"/>
      <c r="AE1308" s="485"/>
      <c r="AF1308" s="373" t="str">
        <f t="shared" si="590"/>
        <v/>
      </c>
      <c r="AG1308" s="373" t="str">
        <f t="shared" si="591"/>
        <v/>
      </c>
      <c r="AH1308" s="374" t="str">
        <f t="shared" si="592"/>
        <v/>
      </c>
      <c r="AI1308" s="375" t="str">
        <f t="shared" si="593"/>
        <v/>
      </c>
      <c r="AJ1308" s="375" t="str">
        <f t="shared" si="594"/>
        <v/>
      </c>
      <c r="AK1308" s="375" t="str">
        <f t="shared" si="595"/>
        <v/>
      </c>
      <c r="AL1308" s="375" t="str">
        <f t="shared" si="596"/>
        <v/>
      </c>
      <c r="AM1308" s="375" t="str">
        <f t="shared" si="597"/>
        <v/>
      </c>
      <c r="AN1308" s="376" t="str">
        <f>IF(AF1308="","",IF(OR(AH1308="",AH1308="-"),"－",IF(OR(AM1308=8,AM1308=9),"",IF(OR(AJ1308=3,AJ1308=4,AJ1308=5,AJ1308=6),VLOOKUP(AH1308,INDEX((係数_バス貨物_ガソリン,係数_バス貨物_CNG,係数_バス貨物_軽油,係数_バス貨物_メタノール,係数_バス貨物_LPG),MATCH(AL1308,【参考】排出ガスレベル!$AI$4:$AI$671,1),1,AR1308):INDEX((係数_バス貨物_ガソリン,係数_バス貨物_CNG,係数_バス貨物_軽油,係数_バス貨物_メタノール,係数_バス貨物_LPG),MATCH(AL1308+1,【参考】排出ガスレベル!$AI$4:$AI$671,1)-1,5,AR1308),2,FALSE),IF(OR(AJ1308=1,AJ1308=2),VLOOKUP(AH1308,INDEX((係数_乗用_ガソリン,係数_乗用_CNG,係数_乗用_軽油,係数_乗用_メタノール,係数_乗用_LPG),1,1,AR1308):INDEX((係数_乗用_ガソリン,係数_乗用_CNG,係数_乗用_軽油,係数_乗用_メタノール,係数_乗用_LPG),125,5,AR1308),2,FALSE))))))</f>
        <v/>
      </c>
      <c r="AO1308" s="376" t="str">
        <f>IF(T1308="","",IF(OR(AH1308="",AH1308="-"),"－",IF(OR(AM1308=8,AM1308=9),"",IF(OR(AJ1308=3,AJ1308=4,AJ1308=5,AJ1308=6),VLOOKUP(AH1308,INDEX((係数_バス貨物_ガソリン,係数_バス貨物_CNG,係数_バス貨物_軽油,係数_バス貨物_メタノール,係数_バス貨物_LPG),MATCH(AL1308,【参考】排出ガスレベル!$AI$4:$AI$671,1),1,AR1308):INDEX((係数_バス貨物_ガソリン,係数_バス貨物_CNG,係数_バス貨物_軽油,係数_バス貨物_メタノール,係数_バス貨物_LPG),MATCH(AL1308+1,【参考】排出ガスレベル!$AI$4:$AI$671,1)-1,5,AR1308),3,FALSE),IF(OR(AJ1308=1,AJ1308=2),VLOOKUP(AH1308,INDEX((係数_乗用_ガソリン,係数_乗用_CNG,係数_乗用_軽油,係数_乗用_メタノール,係数_乗用_LPG),1,1,AR1308):INDEX((係数_乗用_ガソリン,係数_乗用_CNG,係数_乗用_軽油,係数_乗用_メタノール,係数_乗用_LPG),125,5,AR1308),3,FALSE))))))</f>
        <v/>
      </c>
      <c r="AP1308" s="375" t="str">
        <f t="shared" si="598"/>
        <v/>
      </c>
      <c r="AQ1308" s="444" t="str">
        <f t="shared" si="599"/>
        <v/>
      </c>
      <c r="AR1308" s="375" t="str">
        <f t="shared" si="602"/>
        <v/>
      </c>
      <c r="AS1308" s="377" t="str">
        <f t="shared" si="600"/>
        <v/>
      </c>
      <c r="AT1308" s="378" t="str">
        <f t="shared" si="601"/>
        <v/>
      </c>
      <c r="AX1308" s="625" t="b">
        <f t="shared" si="603"/>
        <v>0</v>
      </c>
      <c r="AY1308" s="7" t="str">
        <f t="shared" si="604"/>
        <v>FALSEFALSEFALSE</v>
      </c>
      <c r="AZ1308" s="626">
        <f t="shared" si="580"/>
        <v>0</v>
      </c>
      <c r="BA1308" s="627" t="str">
        <f t="shared" si="581"/>
        <v/>
      </c>
      <c r="BB1308" s="627">
        <f t="shared" si="582"/>
        <v>0</v>
      </c>
      <c r="BC1308" s="690" t="str">
        <f t="shared" si="583"/>
        <v/>
      </c>
    </row>
    <row r="1309" spans="1:55">
      <c r="A1309" s="381">
        <v>1253</v>
      </c>
      <c r="B1309" s="117"/>
      <c r="C1309" s="288"/>
      <c r="D1309" s="289"/>
      <c r="E1309" s="289"/>
      <c r="F1309" s="290"/>
      <c r="G1309" s="292"/>
      <c r="H1309" s="116"/>
      <c r="I1309" s="292"/>
      <c r="J1309" s="116"/>
      <c r="K1309" s="370" t="str">
        <f t="shared" si="574"/>
        <v/>
      </c>
      <c r="L1309" s="370">
        <f t="shared" si="575"/>
        <v>0</v>
      </c>
      <c r="M1309" s="370">
        <f t="shared" si="576"/>
        <v>0</v>
      </c>
      <c r="N1309" s="371" t="str">
        <f t="shared" si="584"/>
        <v/>
      </c>
      <c r="O1309" s="371" t="str">
        <f t="shared" si="585"/>
        <v/>
      </c>
      <c r="P1309" s="371" t="str">
        <f t="shared" si="586"/>
        <v/>
      </c>
      <c r="Q1309" s="371" t="str">
        <f t="shared" si="587"/>
        <v/>
      </c>
      <c r="R1309" s="371" t="str">
        <f t="shared" si="588"/>
        <v/>
      </c>
      <c r="S1309" s="371" t="str">
        <f t="shared" si="589"/>
        <v/>
      </c>
      <c r="T1309" s="443" t="str">
        <f t="shared" si="577"/>
        <v/>
      </c>
      <c r="U1309" s="539"/>
      <c r="V1309" s="117"/>
      <c r="W1309" s="118"/>
      <c r="X1309" s="119"/>
      <c r="Y1309" s="120"/>
      <c r="Z1309" s="122"/>
      <c r="AA1309" s="121"/>
      <c r="AB1309" s="443" t="str">
        <f t="shared" si="578"/>
        <v/>
      </c>
      <c r="AC1309" s="734" t="str">
        <f t="shared" si="579"/>
        <v/>
      </c>
      <c r="AD1309" s="372"/>
      <c r="AE1309" s="485"/>
      <c r="AF1309" s="373" t="str">
        <f t="shared" si="590"/>
        <v/>
      </c>
      <c r="AG1309" s="373" t="str">
        <f t="shared" si="591"/>
        <v/>
      </c>
      <c r="AH1309" s="374" t="str">
        <f t="shared" si="592"/>
        <v/>
      </c>
      <c r="AI1309" s="375" t="str">
        <f t="shared" si="593"/>
        <v/>
      </c>
      <c r="AJ1309" s="375" t="str">
        <f t="shared" si="594"/>
        <v/>
      </c>
      <c r="AK1309" s="375" t="str">
        <f t="shared" si="595"/>
        <v/>
      </c>
      <c r="AL1309" s="375" t="str">
        <f t="shared" si="596"/>
        <v/>
      </c>
      <c r="AM1309" s="375" t="str">
        <f t="shared" si="597"/>
        <v/>
      </c>
      <c r="AN1309" s="376" t="str">
        <f>IF(AF1309="","",IF(OR(AH1309="",AH1309="-"),"－",IF(OR(AM1309=8,AM1309=9),"",IF(OR(AJ1309=3,AJ1309=4,AJ1309=5,AJ1309=6),VLOOKUP(AH1309,INDEX((係数_バス貨物_ガソリン,係数_バス貨物_CNG,係数_バス貨物_軽油,係数_バス貨物_メタノール,係数_バス貨物_LPG),MATCH(AL1309,【参考】排出ガスレベル!$AI$4:$AI$671,1),1,AR1309):INDEX((係数_バス貨物_ガソリン,係数_バス貨物_CNG,係数_バス貨物_軽油,係数_バス貨物_メタノール,係数_バス貨物_LPG),MATCH(AL1309+1,【参考】排出ガスレベル!$AI$4:$AI$671,1)-1,5,AR1309),2,FALSE),IF(OR(AJ1309=1,AJ1309=2),VLOOKUP(AH1309,INDEX((係数_乗用_ガソリン,係数_乗用_CNG,係数_乗用_軽油,係数_乗用_メタノール,係数_乗用_LPG),1,1,AR1309):INDEX((係数_乗用_ガソリン,係数_乗用_CNG,係数_乗用_軽油,係数_乗用_メタノール,係数_乗用_LPG),125,5,AR1309),2,FALSE))))))</f>
        <v/>
      </c>
      <c r="AO1309" s="376" t="str">
        <f>IF(T1309="","",IF(OR(AH1309="",AH1309="-"),"－",IF(OR(AM1309=8,AM1309=9),"",IF(OR(AJ1309=3,AJ1309=4,AJ1309=5,AJ1309=6),VLOOKUP(AH1309,INDEX((係数_バス貨物_ガソリン,係数_バス貨物_CNG,係数_バス貨物_軽油,係数_バス貨物_メタノール,係数_バス貨物_LPG),MATCH(AL1309,【参考】排出ガスレベル!$AI$4:$AI$671,1),1,AR1309):INDEX((係数_バス貨物_ガソリン,係数_バス貨物_CNG,係数_バス貨物_軽油,係数_バス貨物_メタノール,係数_バス貨物_LPG),MATCH(AL1309+1,【参考】排出ガスレベル!$AI$4:$AI$671,1)-1,5,AR1309),3,FALSE),IF(OR(AJ1309=1,AJ1309=2),VLOOKUP(AH1309,INDEX((係数_乗用_ガソリン,係数_乗用_CNG,係数_乗用_軽油,係数_乗用_メタノール,係数_乗用_LPG),1,1,AR1309):INDEX((係数_乗用_ガソリン,係数_乗用_CNG,係数_乗用_軽油,係数_乗用_メタノール,係数_乗用_LPG),125,5,AR1309),3,FALSE))))))</f>
        <v/>
      </c>
      <c r="AP1309" s="375" t="str">
        <f t="shared" si="598"/>
        <v/>
      </c>
      <c r="AQ1309" s="444" t="str">
        <f t="shared" si="599"/>
        <v/>
      </c>
      <c r="AR1309" s="375" t="str">
        <f t="shared" si="602"/>
        <v/>
      </c>
      <c r="AS1309" s="377" t="str">
        <f t="shared" si="600"/>
        <v/>
      </c>
      <c r="AT1309" s="378" t="str">
        <f t="shared" si="601"/>
        <v/>
      </c>
      <c r="AX1309" s="625" t="b">
        <f t="shared" si="603"/>
        <v>0</v>
      </c>
      <c r="AY1309" s="7" t="str">
        <f t="shared" si="604"/>
        <v>FALSEFALSEFALSE</v>
      </c>
      <c r="AZ1309" s="626">
        <f t="shared" si="580"/>
        <v>0</v>
      </c>
      <c r="BA1309" s="627" t="str">
        <f t="shared" si="581"/>
        <v/>
      </c>
      <c r="BB1309" s="627">
        <f t="shared" si="582"/>
        <v>0</v>
      </c>
      <c r="BC1309" s="690" t="str">
        <f t="shared" si="583"/>
        <v/>
      </c>
    </row>
    <row r="1310" spans="1:55">
      <c r="A1310" s="381">
        <v>1254</v>
      </c>
      <c r="B1310" s="117"/>
      <c r="C1310" s="288"/>
      <c r="D1310" s="289"/>
      <c r="E1310" s="289"/>
      <c r="F1310" s="290"/>
      <c r="G1310" s="292"/>
      <c r="H1310" s="116"/>
      <c r="I1310" s="292"/>
      <c r="J1310" s="116"/>
      <c r="K1310" s="370" t="str">
        <f t="shared" si="574"/>
        <v/>
      </c>
      <c r="L1310" s="370">
        <f t="shared" si="575"/>
        <v>0</v>
      </c>
      <c r="M1310" s="370">
        <f t="shared" si="576"/>
        <v>0</v>
      </c>
      <c r="N1310" s="371" t="str">
        <f t="shared" si="584"/>
        <v/>
      </c>
      <c r="O1310" s="371" t="str">
        <f t="shared" si="585"/>
        <v/>
      </c>
      <c r="P1310" s="371" t="str">
        <f t="shared" si="586"/>
        <v/>
      </c>
      <c r="Q1310" s="371" t="str">
        <f t="shared" si="587"/>
        <v/>
      </c>
      <c r="R1310" s="371" t="str">
        <f t="shared" si="588"/>
        <v/>
      </c>
      <c r="S1310" s="371" t="str">
        <f t="shared" si="589"/>
        <v/>
      </c>
      <c r="T1310" s="443" t="str">
        <f t="shared" si="577"/>
        <v/>
      </c>
      <c r="U1310" s="539"/>
      <c r="V1310" s="117"/>
      <c r="W1310" s="118"/>
      <c r="X1310" s="119"/>
      <c r="Y1310" s="120"/>
      <c r="Z1310" s="122"/>
      <c r="AA1310" s="121"/>
      <c r="AB1310" s="443" t="str">
        <f t="shared" si="578"/>
        <v/>
      </c>
      <c r="AC1310" s="734" t="str">
        <f t="shared" si="579"/>
        <v/>
      </c>
      <c r="AD1310" s="372"/>
      <c r="AE1310" s="485"/>
      <c r="AF1310" s="373" t="str">
        <f t="shared" si="590"/>
        <v/>
      </c>
      <c r="AG1310" s="373" t="str">
        <f t="shared" si="591"/>
        <v/>
      </c>
      <c r="AH1310" s="374" t="str">
        <f t="shared" si="592"/>
        <v/>
      </c>
      <c r="AI1310" s="375" t="str">
        <f t="shared" si="593"/>
        <v/>
      </c>
      <c r="AJ1310" s="375" t="str">
        <f t="shared" si="594"/>
        <v/>
      </c>
      <c r="AK1310" s="375" t="str">
        <f t="shared" si="595"/>
        <v/>
      </c>
      <c r="AL1310" s="375" t="str">
        <f t="shared" si="596"/>
        <v/>
      </c>
      <c r="AM1310" s="375" t="str">
        <f t="shared" si="597"/>
        <v/>
      </c>
      <c r="AN1310" s="376" t="str">
        <f>IF(AF1310="","",IF(OR(AH1310="",AH1310="-"),"－",IF(OR(AM1310=8,AM1310=9),"",IF(OR(AJ1310=3,AJ1310=4,AJ1310=5,AJ1310=6),VLOOKUP(AH1310,INDEX((係数_バス貨物_ガソリン,係数_バス貨物_CNG,係数_バス貨物_軽油,係数_バス貨物_メタノール,係数_バス貨物_LPG),MATCH(AL1310,【参考】排出ガスレベル!$AI$4:$AI$671,1),1,AR1310):INDEX((係数_バス貨物_ガソリン,係数_バス貨物_CNG,係数_バス貨物_軽油,係数_バス貨物_メタノール,係数_バス貨物_LPG),MATCH(AL1310+1,【参考】排出ガスレベル!$AI$4:$AI$671,1)-1,5,AR1310),2,FALSE),IF(OR(AJ1310=1,AJ1310=2),VLOOKUP(AH1310,INDEX((係数_乗用_ガソリン,係数_乗用_CNG,係数_乗用_軽油,係数_乗用_メタノール,係数_乗用_LPG),1,1,AR1310):INDEX((係数_乗用_ガソリン,係数_乗用_CNG,係数_乗用_軽油,係数_乗用_メタノール,係数_乗用_LPG),125,5,AR1310),2,FALSE))))))</f>
        <v/>
      </c>
      <c r="AO1310" s="376" t="str">
        <f>IF(T1310="","",IF(OR(AH1310="",AH1310="-"),"－",IF(OR(AM1310=8,AM1310=9),"",IF(OR(AJ1310=3,AJ1310=4,AJ1310=5,AJ1310=6),VLOOKUP(AH1310,INDEX((係数_バス貨物_ガソリン,係数_バス貨物_CNG,係数_バス貨物_軽油,係数_バス貨物_メタノール,係数_バス貨物_LPG),MATCH(AL1310,【参考】排出ガスレベル!$AI$4:$AI$671,1),1,AR1310):INDEX((係数_バス貨物_ガソリン,係数_バス貨物_CNG,係数_バス貨物_軽油,係数_バス貨物_メタノール,係数_バス貨物_LPG),MATCH(AL1310+1,【参考】排出ガスレベル!$AI$4:$AI$671,1)-1,5,AR1310),3,FALSE),IF(OR(AJ1310=1,AJ1310=2),VLOOKUP(AH1310,INDEX((係数_乗用_ガソリン,係数_乗用_CNG,係数_乗用_軽油,係数_乗用_メタノール,係数_乗用_LPG),1,1,AR1310):INDEX((係数_乗用_ガソリン,係数_乗用_CNG,係数_乗用_軽油,係数_乗用_メタノール,係数_乗用_LPG),125,5,AR1310),3,FALSE))))))</f>
        <v/>
      </c>
      <c r="AP1310" s="375" t="str">
        <f t="shared" si="598"/>
        <v/>
      </c>
      <c r="AQ1310" s="444" t="str">
        <f t="shared" si="599"/>
        <v/>
      </c>
      <c r="AR1310" s="375" t="str">
        <f t="shared" si="602"/>
        <v/>
      </c>
      <c r="AS1310" s="377" t="str">
        <f t="shared" si="600"/>
        <v/>
      </c>
      <c r="AT1310" s="378" t="str">
        <f t="shared" si="601"/>
        <v/>
      </c>
      <c r="AX1310" s="625" t="b">
        <f t="shared" si="603"/>
        <v>0</v>
      </c>
      <c r="AY1310" s="7" t="str">
        <f t="shared" si="604"/>
        <v>FALSEFALSEFALSE</v>
      </c>
      <c r="AZ1310" s="626">
        <f t="shared" si="580"/>
        <v>0</v>
      </c>
      <c r="BA1310" s="627" t="str">
        <f t="shared" si="581"/>
        <v/>
      </c>
      <c r="BB1310" s="627">
        <f t="shared" si="582"/>
        <v>0</v>
      </c>
      <c r="BC1310" s="690" t="str">
        <f t="shared" si="583"/>
        <v/>
      </c>
    </row>
    <row r="1311" spans="1:55">
      <c r="A1311" s="381">
        <v>1255</v>
      </c>
      <c r="B1311" s="117"/>
      <c r="C1311" s="288"/>
      <c r="D1311" s="289"/>
      <c r="E1311" s="289"/>
      <c r="F1311" s="290"/>
      <c r="G1311" s="292"/>
      <c r="H1311" s="116"/>
      <c r="I1311" s="292"/>
      <c r="J1311" s="116"/>
      <c r="K1311" s="370" t="str">
        <f t="shared" si="574"/>
        <v/>
      </c>
      <c r="L1311" s="370">
        <f t="shared" si="575"/>
        <v>0</v>
      </c>
      <c r="M1311" s="370">
        <f t="shared" si="576"/>
        <v>0</v>
      </c>
      <c r="N1311" s="371" t="str">
        <f t="shared" si="584"/>
        <v/>
      </c>
      <c r="O1311" s="371" t="str">
        <f t="shared" si="585"/>
        <v/>
      </c>
      <c r="P1311" s="371" t="str">
        <f t="shared" si="586"/>
        <v/>
      </c>
      <c r="Q1311" s="371" t="str">
        <f t="shared" si="587"/>
        <v/>
      </c>
      <c r="R1311" s="371" t="str">
        <f t="shared" si="588"/>
        <v/>
      </c>
      <c r="S1311" s="371" t="str">
        <f t="shared" si="589"/>
        <v/>
      </c>
      <c r="T1311" s="443" t="str">
        <f t="shared" si="577"/>
        <v/>
      </c>
      <c r="U1311" s="539"/>
      <c r="V1311" s="117"/>
      <c r="W1311" s="118"/>
      <c r="X1311" s="119"/>
      <c r="Y1311" s="120"/>
      <c r="Z1311" s="122"/>
      <c r="AA1311" s="121"/>
      <c r="AB1311" s="443" t="str">
        <f t="shared" si="578"/>
        <v/>
      </c>
      <c r="AC1311" s="734" t="str">
        <f t="shared" si="579"/>
        <v/>
      </c>
      <c r="AD1311" s="372"/>
      <c r="AE1311" s="485"/>
      <c r="AF1311" s="373" t="str">
        <f t="shared" si="590"/>
        <v/>
      </c>
      <c r="AG1311" s="373" t="str">
        <f t="shared" si="591"/>
        <v/>
      </c>
      <c r="AH1311" s="374" t="str">
        <f t="shared" si="592"/>
        <v/>
      </c>
      <c r="AI1311" s="375" t="str">
        <f t="shared" si="593"/>
        <v/>
      </c>
      <c r="AJ1311" s="375" t="str">
        <f t="shared" si="594"/>
        <v/>
      </c>
      <c r="AK1311" s="375" t="str">
        <f t="shared" si="595"/>
        <v/>
      </c>
      <c r="AL1311" s="375" t="str">
        <f t="shared" si="596"/>
        <v/>
      </c>
      <c r="AM1311" s="375" t="str">
        <f t="shared" si="597"/>
        <v/>
      </c>
      <c r="AN1311" s="376" t="str">
        <f>IF(AF1311="","",IF(OR(AH1311="",AH1311="-"),"－",IF(OR(AM1311=8,AM1311=9),"",IF(OR(AJ1311=3,AJ1311=4,AJ1311=5,AJ1311=6),VLOOKUP(AH1311,INDEX((係数_バス貨物_ガソリン,係数_バス貨物_CNG,係数_バス貨物_軽油,係数_バス貨物_メタノール,係数_バス貨物_LPG),MATCH(AL1311,【参考】排出ガスレベル!$AI$4:$AI$671,1),1,AR1311):INDEX((係数_バス貨物_ガソリン,係数_バス貨物_CNG,係数_バス貨物_軽油,係数_バス貨物_メタノール,係数_バス貨物_LPG),MATCH(AL1311+1,【参考】排出ガスレベル!$AI$4:$AI$671,1)-1,5,AR1311),2,FALSE),IF(OR(AJ1311=1,AJ1311=2),VLOOKUP(AH1311,INDEX((係数_乗用_ガソリン,係数_乗用_CNG,係数_乗用_軽油,係数_乗用_メタノール,係数_乗用_LPG),1,1,AR1311):INDEX((係数_乗用_ガソリン,係数_乗用_CNG,係数_乗用_軽油,係数_乗用_メタノール,係数_乗用_LPG),125,5,AR1311),2,FALSE))))))</f>
        <v/>
      </c>
      <c r="AO1311" s="376" t="str">
        <f>IF(T1311="","",IF(OR(AH1311="",AH1311="-"),"－",IF(OR(AM1311=8,AM1311=9),"",IF(OR(AJ1311=3,AJ1311=4,AJ1311=5,AJ1311=6),VLOOKUP(AH1311,INDEX((係数_バス貨物_ガソリン,係数_バス貨物_CNG,係数_バス貨物_軽油,係数_バス貨物_メタノール,係数_バス貨物_LPG),MATCH(AL1311,【参考】排出ガスレベル!$AI$4:$AI$671,1),1,AR1311):INDEX((係数_バス貨物_ガソリン,係数_バス貨物_CNG,係数_バス貨物_軽油,係数_バス貨物_メタノール,係数_バス貨物_LPG),MATCH(AL1311+1,【参考】排出ガスレベル!$AI$4:$AI$671,1)-1,5,AR1311),3,FALSE),IF(OR(AJ1311=1,AJ1311=2),VLOOKUP(AH1311,INDEX((係数_乗用_ガソリン,係数_乗用_CNG,係数_乗用_軽油,係数_乗用_メタノール,係数_乗用_LPG),1,1,AR1311):INDEX((係数_乗用_ガソリン,係数_乗用_CNG,係数_乗用_軽油,係数_乗用_メタノール,係数_乗用_LPG),125,5,AR1311),3,FALSE))))))</f>
        <v/>
      </c>
      <c r="AP1311" s="375" t="str">
        <f t="shared" si="598"/>
        <v/>
      </c>
      <c r="AQ1311" s="444" t="str">
        <f t="shared" si="599"/>
        <v/>
      </c>
      <c r="AR1311" s="375" t="str">
        <f t="shared" si="602"/>
        <v/>
      </c>
      <c r="AS1311" s="377" t="str">
        <f t="shared" si="600"/>
        <v/>
      </c>
      <c r="AT1311" s="378" t="str">
        <f t="shared" si="601"/>
        <v/>
      </c>
      <c r="AX1311" s="625" t="b">
        <f t="shared" si="603"/>
        <v>0</v>
      </c>
      <c r="AY1311" s="7" t="str">
        <f t="shared" si="604"/>
        <v>FALSEFALSEFALSE</v>
      </c>
      <c r="AZ1311" s="626">
        <f t="shared" si="580"/>
        <v>0</v>
      </c>
      <c r="BA1311" s="627" t="str">
        <f t="shared" si="581"/>
        <v/>
      </c>
      <c r="BB1311" s="627">
        <f t="shared" si="582"/>
        <v>0</v>
      </c>
      <c r="BC1311" s="690" t="str">
        <f t="shared" si="583"/>
        <v/>
      </c>
    </row>
    <row r="1312" spans="1:55">
      <c r="A1312" s="381">
        <v>1256</v>
      </c>
      <c r="B1312" s="117"/>
      <c r="C1312" s="288"/>
      <c r="D1312" s="289"/>
      <c r="E1312" s="289"/>
      <c r="F1312" s="290"/>
      <c r="G1312" s="292"/>
      <c r="H1312" s="116"/>
      <c r="I1312" s="292"/>
      <c r="J1312" s="116"/>
      <c r="K1312" s="370" t="str">
        <f t="shared" si="574"/>
        <v/>
      </c>
      <c r="L1312" s="370">
        <f t="shared" si="575"/>
        <v>0</v>
      </c>
      <c r="M1312" s="370">
        <f t="shared" si="576"/>
        <v>0</v>
      </c>
      <c r="N1312" s="371" t="str">
        <f t="shared" si="584"/>
        <v/>
      </c>
      <c r="O1312" s="371" t="str">
        <f t="shared" si="585"/>
        <v/>
      </c>
      <c r="P1312" s="371" t="str">
        <f t="shared" si="586"/>
        <v/>
      </c>
      <c r="Q1312" s="371" t="str">
        <f t="shared" si="587"/>
        <v/>
      </c>
      <c r="R1312" s="371" t="str">
        <f t="shared" si="588"/>
        <v/>
      </c>
      <c r="S1312" s="371" t="str">
        <f t="shared" si="589"/>
        <v/>
      </c>
      <c r="T1312" s="443" t="str">
        <f t="shared" si="577"/>
        <v/>
      </c>
      <c r="U1312" s="539"/>
      <c r="V1312" s="117"/>
      <c r="W1312" s="118"/>
      <c r="X1312" s="119"/>
      <c r="Y1312" s="120"/>
      <c r="Z1312" s="122"/>
      <c r="AA1312" s="121"/>
      <c r="AB1312" s="443" t="str">
        <f t="shared" si="578"/>
        <v/>
      </c>
      <c r="AC1312" s="734" t="str">
        <f t="shared" si="579"/>
        <v/>
      </c>
      <c r="AD1312" s="372"/>
      <c r="AE1312" s="485"/>
      <c r="AF1312" s="373" t="str">
        <f t="shared" si="590"/>
        <v/>
      </c>
      <c r="AG1312" s="373" t="str">
        <f t="shared" si="591"/>
        <v/>
      </c>
      <c r="AH1312" s="374" t="str">
        <f t="shared" si="592"/>
        <v/>
      </c>
      <c r="AI1312" s="375" t="str">
        <f t="shared" si="593"/>
        <v/>
      </c>
      <c r="AJ1312" s="375" t="str">
        <f t="shared" si="594"/>
        <v/>
      </c>
      <c r="AK1312" s="375" t="str">
        <f t="shared" si="595"/>
        <v/>
      </c>
      <c r="AL1312" s="375" t="str">
        <f t="shared" si="596"/>
        <v/>
      </c>
      <c r="AM1312" s="375" t="str">
        <f t="shared" si="597"/>
        <v/>
      </c>
      <c r="AN1312" s="376" t="str">
        <f>IF(AF1312="","",IF(OR(AH1312="",AH1312="-"),"－",IF(OR(AM1312=8,AM1312=9),"",IF(OR(AJ1312=3,AJ1312=4,AJ1312=5,AJ1312=6),VLOOKUP(AH1312,INDEX((係数_バス貨物_ガソリン,係数_バス貨物_CNG,係数_バス貨物_軽油,係数_バス貨物_メタノール,係数_バス貨物_LPG),MATCH(AL1312,【参考】排出ガスレベル!$AI$4:$AI$671,1),1,AR1312):INDEX((係数_バス貨物_ガソリン,係数_バス貨物_CNG,係数_バス貨物_軽油,係数_バス貨物_メタノール,係数_バス貨物_LPG),MATCH(AL1312+1,【参考】排出ガスレベル!$AI$4:$AI$671,1)-1,5,AR1312),2,FALSE),IF(OR(AJ1312=1,AJ1312=2),VLOOKUP(AH1312,INDEX((係数_乗用_ガソリン,係数_乗用_CNG,係数_乗用_軽油,係数_乗用_メタノール,係数_乗用_LPG),1,1,AR1312):INDEX((係数_乗用_ガソリン,係数_乗用_CNG,係数_乗用_軽油,係数_乗用_メタノール,係数_乗用_LPG),125,5,AR1312),2,FALSE))))))</f>
        <v/>
      </c>
      <c r="AO1312" s="376" t="str">
        <f>IF(T1312="","",IF(OR(AH1312="",AH1312="-"),"－",IF(OR(AM1312=8,AM1312=9),"",IF(OR(AJ1312=3,AJ1312=4,AJ1312=5,AJ1312=6),VLOOKUP(AH1312,INDEX((係数_バス貨物_ガソリン,係数_バス貨物_CNG,係数_バス貨物_軽油,係数_バス貨物_メタノール,係数_バス貨物_LPG),MATCH(AL1312,【参考】排出ガスレベル!$AI$4:$AI$671,1),1,AR1312):INDEX((係数_バス貨物_ガソリン,係数_バス貨物_CNG,係数_バス貨物_軽油,係数_バス貨物_メタノール,係数_バス貨物_LPG),MATCH(AL1312+1,【参考】排出ガスレベル!$AI$4:$AI$671,1)-1,5,AR1312),3,FALSE),IF(OR(AJ1312=1,AJ1312=2),VLOOKUP(AH1312,INDEX((係数_乗用_ガソリン,係数_乗用_CNG,係数_乗用_軽油,係数_乗用_メタノール,係数_乗用_LPG),1,1,AR1312):INDEX((係数_乗用_ガソリン,係数_乗用_CNG,係数_乗用_軽油,係数_乗用_メタノール,係数_乗用_LPG),125,5,AR1312),3,FALSE))))))</f>
        <v/>
      </c>
      <c r="AP1312" s="375" t="str">
        <f t="shared" si="598"/>
        <v/>
      </c>
      <c r="AQ1312" s="444" t="str">
        <f t="shared" si="599"/>
        <v/>
      </c>
      <c r="AR1312" s="375" t="str">
        <f t="shared" si="602"/>
        <v/>
      </c>
      <c r="AS1312" s="377" t="str">
        <f t="shared" si="600"/>
        <v/>
      </c>
      <c r="AT1312" s="378" t="str">
        <f t="shared" si="601"/>
        <v/>
      </c>
      <c r="AX1312" s="625" t="b">
        <f t="shared" si="603"/>
        <v>0</v>
      </c>
      <c r="AY1312" s="7" t="str">
        <f t="shared" si="604"/>
        <v>FALSEFALSEFALSE</v>
      </c>
      <c r="AZ1312" s="626">
        <f t="shared" si="580"/>
        <v>0</v>
      </c>
      <c r="BA1312" s="627" t="str">
        <f t="shared" si="581"/>
        <v/>
      </c>
      <c r="BB1312" s="627">
        <f t="shared" si="582"/>
        <v>0</v>
      </c>
      <c r="BC1312" s="690" t="str">
        <f t="shared" si="583"/>
        <v/>
      </c>
    </row>
    <row r="1313" spans="1:55">
      <c r="A1313" s="381">
        <v>1257</v>
      </c>
      <c r="B1313" s="117"/>
      <c r="C1313" s="288"/>
      <c r="D1313" s="289"/>
      <c r="E1313" s="289"/>
      <c r="F1313" s="290"/>
      <c r="G1313" s="292"/>
      <c r="H1313" s="116"/>
      <c r="I1313" s="292"/>
      <c r="J1313" s="116"/>
      <c r="K1313" s="370" t="str">
        <f t="shared" si="574"/>
        <v/>
      </c>
      <c r="L1313" s="370">
        <f t="shared" si="575"/>
        <v>0</v>
      </c>
      <c r="M1313" s="370">
        <f t="shared" si="576"/>
        <v>0</v>
      </c>
      <c r="N1313" s="371" t="str">
        <f t="shared" si="584"/>
        <v/>
      </c>
      <c r="O1313" s="371" t="str">
        <f t="shared" si="585"/>
        <v/>
      </c>
      <c r="P1313" s="371" t="str">
        <f t="shared" si="586"/>
        <v/>
      </c>
      <c r="Q1313" s="371" t="str">
        <f t="shared" si="587"/>
        <v/>
      </c>
      <c r="R1313" s="371" t="str">
        <f t="shared" si="588"/>
        <v/>
      </c>
      <c r="S1313" s="371" t="str">
        <f t="shared" si="589"/>
        <v/>
      </c>
      <c r="T1313" s="443" t="str">
        <f t="shared" si="577"/>
        <v/>
      </c>
      <c r="U1313" s="539"/>
      <c r="V1313" s="117"/>
      <c r="W1313" s="118"/>
      <c r="X1313" s="119"/>
      <c r="Y1313" s="120"/>
      <c r="Z1313" s="122"/>
      <c r="AA1313" s="121"/>
      <c r="AB1313" s="443" t="str">
        <f t="shared" si="578"/>
        <v/>
      </c>
      <c r="AC1313" s="734" t="str">
        <f t="shared" si="579"/>
        <v/>
      </c>
      <c r="AD1313" s="372"/>
      <c r="AE1313" s="485"/>
      <c r="AF1313" s="373" t="str">
        <f t="shared" si="590"/>
        <v/>
      </c>
      <c r="AG1313" s="373" t="str">
        <f t="shared" si="591"/>
        <v/>
      </c>
      <c r="AH1313" s="374" t="str">
        <f t="shared" si="592"/>
        <v/>
      </c>
      <c r="AI1313" s="375" t="str">
        <f t="shared" si="593"/>
        <v/>
      </c>
      <c r="AJ1313" s="375" t="str">
        <f t="shared" si="594"/>
        <v/>
      </c>
      <c r="AK1313" s="375" t="str">
        <f t="shared" si="595"/>
        <v/>
      </c>
      <c r="AL1313" s="375" t="str">
        <f t="shared" si="596"/>
        <v/>
      </c>
      <c r="AM1313" s="375" t="str">
        <f t="shared" si="597"/>
        <v/>
      </c>
      <c r="AN1313" s="376" t="str">
        <f>IF(AF1313="","",IF(OR(AH1313="",AH1313="-"),"－",IF(OR(AM1313=8,AM1313=9),"",IF(OR(AJ1313=3,AJ1313=4,AJ1313=5,AJ1313=6),VLOOKUP(AH1313,INDEX((係数_バス貨物_ガソリン,係数_バス貨物_CNG,係数_バス貨物_軽油,係数_バス貨物_メタノール,係数_バス貨物_LPG),MATCH(AL1313,【参考】排出ガスレベル!$AI$4:$AI$671,1),1,AR1313):INDEX((係数_バス貨物_ガソリン,係数_バス貨物_CNG,係数_バス貨物_軽油,係数_バス貨物_メタノール,係数_バス貨物_LPG),MATCH(AL1313+1,【参考】排出ガスレベル!$AI$4:$AI$671,1)-1,5,AR1313),2,FALSE),IF(OR(AJ1313=1,AJ1313=2),VLOOKUP(AH1313,INDEX((係数_乗用_ガソリン,係数_乗用_CNG,係数_乗用_軽油,係数_乗用_メタノール,係数_乗用_LPG),1,1,AR1313):INDEX((係数_乗用_ガソリン,係数_乗用_CNG,係数_乗用_軽油,係数_乗用_メタノール,係数_乗用_LPG),125,5,AR1313),2,FALSE))))))</f>
        <v/>
      </c>
      <c r="AO1313" s="376" t="str">
        <f>IF(T1313="","",IF(OR(AH1313="",AH1313="-"),"－",IF(OR(AM1313=8,AM1313=9),"",IF(OR(AJ1313=3,AJ1313=4,AJ1313=5,AJ1313=6),VLOOKUP(AH1313,INDEX((係数_バス貨物_ガソリン,係数_バス貨物_CNG,係数_バス貨物_軽油,係数_バス貨物_メタノール,係数_バス貨物_LPG),MATCH(AL1313,【参考】排出ガスレベル!$AI$4:$AI$671,1),1,AR1313):INDEX((係数_バス貨物_ガソリン,係数_バス貨物_CNG,係数_バス貨物_軽油,係数_バス貨物_メタノール,係数_バス貨物_LPG),MATCH(AL1313+1,【参考】排出ガスレベル!$AI$4:$AI$671,1)-1,5,AR1313),3,FALSE),IF(OR(AJ1313=1,AJ1313=2),VLOOKUP(AH1313,INDEX((係数_乗用_ガソリン,係数_乗用_CNG,係数_乗用_軽油,係数_乗用_メタノール,係数_乗用_LPG),1,1,AR1313):INDEX((係数_乗用_ガソリン,係数_乗用_CNG,係数_乗用_軽油,係数_乗用_メタノール,係数_乗用_LPG),125,5,AR1313),3,FALSE))))))</f>
        <v/>
      </c>
      <c r="AP1313" s="375" t="str">
        <f t="shared" si="598"/>
        <v/>
      </c>
      <c r="AQ1313" s="444" t="str">
        <f t="shared" si="599"/>
        <v/>
      </c>
      <c r="AR1313" s="375" t="str">
        <f t="shared" si="602"/>
        <v/>
      </c>
      <c r="AS1313" s="377" t="str">
        <f t="shared" si="600"/>
        <v/>
      </c>
      <c r="AT1313" s="378" t="str">
        <f t="shared" si="601"/>
        <v/>
      </c>
      <c r="AX1313" s="625" t="b">
        <f t="shared" si="603"/>
        <v>0</v>
      </c>
      <c r="AY1313" s="7" t="str">
        <f t="shared" si="604"/>
        <v>FALSEFALSEFALSE</v>
      </c>
      <c r="AZ1313" s="626">
        <f t="shared" si="580"/>
        <v>0</v>
      </c>
      <c r="BA1313" s="627" t="str">
        <f t="shared" si="581"/>
        <v/>
      </c>
      <c r="BB1313" s="627">
        <f t="shared" si="582"/>
        <v>0</v>
      </c>
      <c r="BC1313" s="690" t="str">
        <f t="shared" si="583"/>
        <v/>
      </c>
    </row>
    <row r="1314" spans="1:55">
      <c r="A1314" s="381">
        <v>1258</v>
      </c>
      <c r="B1314" s="117"/>
      <c r="C1314" s="288"/>
      <c r="D1314" s="289"/>
      <c r="E1314" s="289"/>
      <c r="F1314" s="290"/>
      <c r="G1314" s="292"/>
      <c r="H1314" s="116"/>
      <c r="I1314" s="292"/>
      <c r="J1314" s="116"/>
      <c r="K1314" s="370" t="str">
        <f t="shared" si="574"/>
        <v/>
      </c>
      <c r="L1314" s="370">
        <f t="shared" si="575"/>
        <v>0</v>
      </c>
      <c r="M1314" s="370">
        <f t="shared" si="576"/>
        <v>0</v>
      </c>
      <c r="N1314" s="371" t="str">
        <f t="shared" si="584"/>
        <v/>
      </c>
      <c r="O1314" s="371" t="str">
        <f t="shared" si="585"/>
        <v/>
      </c>
      <c r="P1314" s="371" t="str">
        <f t="shared" si="586"/>
        <v/>
      </c>
      <c r="Q1314" s="371" t="str">
        <f t="shared" si="587"/>
        <v/>
      </c>
      <c r="R1314" s="371" t="str">
        <f t="shared" si="588"/>
        <v/>
      </c>
      <c r="S1314" s="371" t="str">
        <f t="shared" si="589"/>
        <v/>
      </c>
      <c r="T1314" s="443" t="str">
        <f t="shared" si="577"/>
        <v/>
      </c>
      <c r="U1314" s="539"/>
      <c r="V1314" s="117"/>
      <c r="W1314" s="118"/>
      <c r="X1314" s="119"/>
      <c r="Y1314" s="120"/>
      <c r="Z1314" s="122"/>
      <c r="AA1314" s="121"/>
      <c r="AB1314" s="443" t="str">
        <f t="shared" si="578"/>
        <v/>
      </c>
      <c r="AC1314" s="734" t="str">
        <f t="shared" si="579"/>
        <v/>
      </c>
      <c r="AD1314" s="372"/>
      <c r="AE1314" s="485"/>
      <c r="AF1314" s="373" t="str">
        <f t="shared" si="590"/>
        <v/>
      </c>
      <c r="AG1314" s="373" t="str">
        <f t="shared" si="591"/>
        <v/>
      </c>
      <c r="AH1314" s="374" t="str">
        <f t="shared" si="592"/>
        <v/>
      </c>
      <c r="AI1314" s="375" t="str">
        <f t="shared" si="593"/>
        <v/>
      </c>
      <c r="AJ1314" s="375" t="str">
        <f t="shared" si="594"/>
        <v/>
      </c>
      <c r="AK1314" s="375" t="str">
        <f t="shared" si="595"/>
        <v/>
      </c>
      <c r="AL1314" s="375" t="str">
        <f t="shared" si="596"/>
        <v/>
      </c>
      <c r="AM1314" s="375" t="str">
        <f t="shared" si="597"/>
        <v/>
      </c>
      <c r="AN1314" s="376" t="str">
        <f>IF(AF1314="","",IF(OR(AH1314="",AH1314="-"),"－",IF(OR(AM1314=8,AM1314=9),"",IF(OR(AJ1314=3,AJ1314=4,AJ1314=5,AJ1314=6),VLOOKUP(AH1314,INDEX((係数_バス貨物_ガソリン,係数_バス貨物_CNG,係数_バス貨物_軽油,係数_バス貨物_メタノール,係数_バス貨物_LPG),MATCH(AL1314,【参考】排出ガスレベル!$AI$4:$AI$671,1),1,AR1314):INDEX((係数_バス貨物_ガソリン,係数_バス貨物_CNG,係数_バス貨物_軽油,係数_バス貨物_メタノール,係数_バス貨物_LPG),MATCH(AL1314+1,【参考】排出ガスレベル!$AI$4:$AI$671,1)-1,5,AR1314),2,FALSE),IF(OR(AJ1314=1,AJ1314=2),VLOOKUP(AH1314,INDEX((係数_乗用_ガソリン,係数_乗用_CNG,係数_乗用_軽油,係数_乗用_メタノール,係数_乗用_LPG),1,1,AR1314):INDEX((係数_乗用_ガソリン,係数_乗用_CNG,係数_乗用_軽油,係数_乗用_メタノール,係数_乗用_LPG),125,5,AR1314),2,FALSE))))))</f>
        <v/>
      </c>
      <c r="AO1314" s="376" t="str">
        <f>IF(T1314="","",IF(OR(AH1314="",AH1314="-"),"－",IF(OR(AM1314=8,AM1314=9),"",IF(OR(AJ1314=3,AJ1314=4,AJ1314=5,AJ1314=6),VLOOKUP(AH1314,INDEX((係数_バス貨物_ガソリン,係数_バス貨物_CNG,係数_バス貨物_軽油,係数_バス貨物_メタノール,係数_バス貨物_LPG),MATCH(AL1314,【参考】排出ガスレベル!$AI$4:$AI$671,1),1,AR1314):INDEX((係数_バス貨物_ガソリン,係数_バス貨物_CNG,係数_バス貨物_軽油,係数_バス貨物_メタノール,係数_バス貨物_LPG),MATCH(AL1314+1,【参考】排出ガスレベル!$AI$4:$AI$671,1)-1,5,AR1314),3,FALSE),IF(OR(AJ1314=1,AJ1314=2),VLOOKUP(AH1314,INDEX((係数_乗用_ガソリン,係数_乗用_CNG,係数_乗用_軽油,係数_乗用_メタノール,係数_乗用_LPG),1,1,AR1314):INDEX((係数_乗用_ガソリン,係数_乗用_CNG,係数_乗用_軽油,係数_乗用_メタノール,係数_乗用_LPG),125,5,AR1314),3,FALSE))))))</f>
        <v/>
      </c>
      <c r="AP1314" s="375" t="str">
        <f t="shared" si="598"/>
        <v/>
      </c>
      <c r="AQ1314" s="444" t="str">
        <f t="shared" si="599"/>
        <v/>
      </c>
      <c r="AR1314" s="375" t="str">
        <f t="shared" si="602"/>
        <v/>
      </c>
      <c r="AS1314" s="377" t="str">
        <f t="shared" si="600"/>
        <v/>
      </c>
      <c r="AT1314" s="378" t="str">
        <f t="shared" si="601"/>
        <v/>
      </c>
      <c r="AX1314" s="625" t="b">
        <f t="shared" si="603"/>
        <v>0</v>
      </c>
      <c r="AY1314" s="7" t="str">
        <f t="shared" si="604"/>
        <v>FALSEFALSEFALSE</v>
      </c>
      <c r="AZ1314" s="626">
        <f t="shared" si="580"/>
        <v>0</v>
      </c>
      <c r="BA1314" s="627" t="str">
        <f t="shared" si="581"/>
        <v/>
      </c>
      <c r="BB1314" s="627">
        <f t="shared" si="582"/>
        <v>0</v>
      </c>
      <c r="BC1314" s="690" t="str">
        <f t="shared" si="583"/>
        <v/>
      </c>
    </row>
    <row r="1315" spans="1:55">
      <c r="A1315" s="381">
        <v>1259</v>
      </c>
      <c r="B1315" s="117"/>
      <c r="C1315" s="288"/>
      <c r="D1315" s="289"/>
      <c r="E1315" s="289"/>
      <c r="F1315" s="290"/>
      <c r="G1315" s="292"/>
      <c r="H1315" s="116"/>
      <c r="I1315" s="292"/>
      <c r="J1315" s="116"/>
      <c r="K1315" s="370" t="str">
        <f t="shared" si="574"/>
        <v/>
      </c>
      <c r="L1315" s="370">
        <f t="shared" si="575"/>
        <v>0</v>
      </c>
      <c r="M1315" s="370">
        <f t="shared" si="576"/>
        <v>0</v>
      </c>
      <c r="N1315" s="371" t="str">
        <f t="shared" si="584"/>
        <v/>
      </c>
      <c r="O1315" s="371" t="str">
        <f t="shared" si="585"/>
        <v/>
      </c>
      <c r="P1315" s="371" t="str">
        <f t="shared" si="586"/>
        <v/>
      </c>
      <c r="Q1315" s="371" t="str">
        <f t="shared" si="587"/>
        <v/>
      </c>
      <c r="R1315" s="371" t="str">
        <f t="shared" si="588"/>
        <v/>
      </c>
      <c r="S1315" s="371" t="str">
        <f t="shared" si="589"/>
        <v/>
      </c>
      <c r="T1315" s="443" t="str">
        <f t="shared" si="577"/>
        <v/>
      </c>
      <c r="U1315" s="539"/>
      <c r="V1315" s="117"/>
      <c r="W1315" s="118"/>
      <c r="X1315" s="119"/>
      <c r="Y1315" s="120"/>
      <c r="Z1315" s="122"/>
      <c r="AA1315" s="121"/>
      <c r="AB1315" s="443" t="str">
        <f t="shared" si="578"/>
        <v/>
      </c>
      <c r="AC1315" s="734" t="str">
        <f t="shared" si="579"/>
        <v/>
      </c>
      <c r="AD1315" s="372"/>
      <c r="AE1315" s="485"/>
      <c r="AF1315" s="373" t="str">
        <f t="shared" si="590"/>
        <v/>
      </c>
      <c r="AG1315" s="373" t="str">
        <f t="shared" si="591"/>
        <v/>
      </c>
      <c r="AH1315" s="374" t="str">
        <f t="shared" si="592"/>
        <v/>
      </c>
      <c r="AI1315" s="375" t="str">
        <f t="shared" si="593"/>
        <v/>
      </c>
      <c r="AJ1315" s="375" t="str">
        <f t="shared" si="594"/>
        <v/>
      </c>
      <c r="AK1315" s="375" t="str">
        <f t="shared" si="595"/>
        <v/>
      </c>
      <c r="AL1315" s="375" t="str">
        <f t="shared" si="596"/>
        <v/>
      </c>
      <c r="AM1315" s="375" t="str">
        <f t="shared" si="597"/>
        <v/>
      </c>
      <c r="AN1315" s="376" t="str">
        <f>IF(AF1315="","",IF(OR(AH1315="",AH1315="-"),"－",IF(OR(AM1315=8,AM1315=9),"",IF(OR(AJ1315=3,AJ1315=4,AJ1315=5,AJ1315=6),VLOOKUP(AH1315,INDEX((係数_バス貨物_ガソリン,係数_バス貨物_CNG,係数_バス貨物_軽油,係数_バス貨物_メタノール,係数_バス貨物_LPG),MATCH(AL1315,【参考】排出ガスレベル!$AI$4:$AI$671,1),1,AR1315):INDEX((係数_バス貨物_ガソリン,係数_バス貨物_CNG,係数_バス貨物_軽油,係数_バス貨物_メタノール,係数_バス貨物_LPG),MATCH(AL1315+1,【参考】排出ガスレベル!$AI$4:$AI$671,1)-1,5,AR1315),2,FALSE),IF(OR(AJ1315=1,AJ1315=2),VLOOKUP(AH1315,INDEX((係数_乗用_ガソリン,係数_乗用_CNG,係数_乗用_軽油,係数_乗用_メタノール,係数_乗用_LPG),1,1,AR1315):INDEX((係数_乗用_ガソリン,係数_乗用_CNG,係数_乗用_軽油,係数_乗用_メタノール,係数_乗用_LPG),125,5,AR1315),2,FALSE))))))</f>
        <v/>
      </c>
      <c r="AO1315" s="376" t="str">
        <f>IF(T1315="","",IF(OR(AH1315="",AH1315="-"),"－",IF(OR(AM1315=8,AM1315=9),"",IF(OR(AJ1315=3,AJ1315=4,AJ1315=5,AJ1315=6),VLOOKUP(AH1315,INDEX((係数_バス貨物_ガソリン,係数_バス貨物_CNG,係数_バス貨物_軽油,係数_バス貨物_メタノール,係数_バス貨物_LPG),MATCH(AL1315,【参考】排出ガスレベル!$AI$4:$AI$671,1),1,AR1315):INDEX((係数_バス貨物_ガソリン,係数_バス貨物_CNG,係数_バス貨物_軽油,係数_バス貨物_メタノール,係数_バス貨物_LPG),MATCH(AL1315+1,【参考】排出ガスレベル!$AI$4:$AI$671,1)-1,5,AR1315),3,FALSE),IF(OR(AJ1315=1,AJ1315=2),VLOOKUP(AH1315,INDEX((係数_乗用_ガソリン,係数_乗用_CNG,係数_乗用_軽油,係数_乗用_メタノール,係数_乗用_LPG),1,1,AR1315):INDEX((係数_乗用_ガソリン,係数_乗用_CNG,係数_乗用_軽油,係数_乗用_メタノール,係数_乗用_LPG),125,5,AR1315),3,FALSE))))))</f>
        <v/>
      </c>
      <c r="AP1315" s="375" t="str">
        <f t="shared" si="598"/>
        <v/>
      </c>
      <c r="AQ1315" s="444" t="str">
        <f t="shared" si="599"/>
        <v/>
      </c>
      <c r="AR1315" s="375" t="str">
        <f t="shared" si="602"/>
        <v/>
      </c>
      <c r="AS1315" s="377" t="str">
        <f t="shared" si="600"/>
        <v/>
      </c>
      <c r="AT1315" s="378" t="str">
        <f t="shared" si="601"/>
        <v/>
      </c>
      <c r="AX1315" s="625" t="b">
        <f t="shared" si="603"/>
        <v>0</v>
      </c>
      <c r="AY1315" s="7" t="str">
        <f t="shared" si="604"/>
        <v>FALSEFALSEFALSE</v>
      </c>
      <c r="AZ1315" s="626">
        <f t="shared" si="580"/>
        <v>0</v>
      </c>
      <c r="BA1315" s="627" t="str">
        <f t="shared" si="581"/>
        <v/>
      </c>
      <c r="BB1315" s="627">
        <f t="shared" si="582"/>
        <v>0</v>
      </c>
      <c r="BC1315" s="690" t="str">
        <f t="shared" si="583"/>
        <v/>
      </c>
    </row>
    <row r="1316" spans="1:55">
      <c r="A1316" s="381">
        <v>1260</v>
      </c>
      <c r="B1316" s="117"/>
      <c r="C1316" s="288"/>
      <c r="D1316" s="289"/>
      <c r="E1316" s="289"/>
      <c r="F1316" s="290"/>
      <c r="G1316" s="292"/>
      <c r="H1316" s="116"/>
      <c r="I1316" s="292"/>
      <c r="J1316" s="116"/>
      <c r="K1316" s="370" t="str">
        <f t="shared" si="574"/>
        <v/>
      </c>
      <c r="L1316" s="370">
        <f t="shared" si="575"/>
        <v>0</v>
      </c>
      <c r="M1316" s="370">
        <f t="shared" si="576"/>
        <v>0</v>
      </c>
      <c r="N1316" s="371" t="str">
        <f t="shared" si="584"/>
        <v/>
      </c>
      <c r="O1316" s="371" t="str">
        <f t="shared" si="585"/>
        <v/>
      </c>
      <c r="P1316" s="371" t="str">
        <f t="shared" si="586"/>
        <v/>
      </c>
      <c r="Q1316" s="371" t="str">
        <f t="shared" si="587"/>
        <v/>
      </c>
      <c r="R1316" s="371" t="str">
        <f t="shared" si="588"/>
        <v/>
      </c>
      <c r="S1316" s="371" t="str">
        <f t="shared" si="589"/>
        <v/>
      </c>
      <c r="T1316" s="443" t="str">
        <f t="shared" si="577"/>
        <v/>
      </c>
      <c r="U1316" s="539"/>
      <c r="V1316" s="117"/>
      <c r="W1316" s="118"/>
      <c r="X1316" s="119"/>
      <c r="Y1316" s="120"/>
      <c r="Z1316" s="122"/>
      <c r="AA1316" s="121"/>
      <c r="AB1316" s="443" t="str">
        <f t="shared" si="578"/>
        <v/>
      </c>
      <c r="AC1316" s="734" t="str">
        <f t="shared" si="579"/>
        <v/>
      </c>
      <c r="AD1316" s="372"/>
      <c r="AE1316" s="485"/>
      <c r="AF1316" s="373" t="str">
        <f t="shared" si="590"/>
        <v/>
      </c>
      <c r="AG1316" s="373" t="str">
        <f t="shared" si="591"/>
        <v/>
      </c>
      <c r="AH1316" s="374" t="str">
        <f t="shared" si="592"/>
        <v/>
      </c>
      <c r="AI1316" s="375" t="str">
        <f t="shared" si="593"/>
        <v/>
      </c>
      <c r="AJ1316" s="375" t="str">
        <f t="shared" si="594"/>
        <v/>
      </c>
      <c r="AK1316" s="375" t="str">
        <f t="shared" si="595"/>
        <v/>
      </c>
      <c r="AL1316" s="375" t="str">
        <f t="shared" si="596"/>
        <v/>
      </c>
      <c r="AM1316" s="375" t="str">
        <f t="shared" si="597"/>
        <v/>
      </c>
      <c r="AN1316" s="376" t="str">
        <f>IF(AF1316="","",IF(OR(AH1316="",AH1316="-"),"－",IF(OR(AM1316=8,AM1316=9),"",IF(OR(AJ1316=3,AJ1316=4,AJ1316=5,AJ1316=6),VLOOKUP(AH1316,INDEX((係数_バス貨物_ガソリン,係数_バス貨物_CNG,係数_バス貨物_軽油,係数_バス貨物_メタノール,係数_バス貨物_LPG),MATCH(AL1316,【参考】排出ガスレベル!$AI$4:$AI$671,1),1,AR1316):INDEX((係数_バス貨物_ガソリン,係数_バス貨物_CNG,係数_バス貨物_軽油,係数_バス貨物_メタノール,係数_バス貨物_LPG),MATCH(AL1316+1,【参考】排出ガスレベル!$AI$4:$AI$671,1)-1,5,AR1316),2,FALSE),IF(OR(AJ1316=1,AJ1316=2),VLOOKUP(AH1316,INDEX((係数_乗用_ガソリン,係数_乗用_CNG,係数_乗用_軽油,係数_乗用_メタノール,係数_乗用_LPG),1,1,AR1316):INDEX((係数_乗用_ガソリン,係数_乗用_CNG,係数_乗用_軽油,係数_乗用_メタノール,係数_乗用_LPG),125,5,AR1316),2,FALSE))))))</f>
        <v/>
      </c>
      <c r="AO1316" s="376" t="str">
        <f>IF(T1316="","",IF(OR(AH1316="",AH1316="-"),"－",IF(OR(AM1316=8,AM1316=9),"",IF(OR(AJ1316=3,AJ1316=4,AJ1316=5,AJ1316=6),VLOOKUP(AH1316,INDEX((係数_バス貨物_ガソリン,係数_バス貨物_CNG,係数_バス貨物_軽油,係数_バス貨物_メタノール,係数_バス貨物_LPG),MATCH(AL1316,【参考】排出ガスレベル!$AI$4:$AI$671,1),1,AR1316):INDEX((係数_バス貨物_ガソリン,係数_バス貨物_CNG,係数_バス貨物_軽油,係数_バス貨物_メタノール,係数_バス貨物_LPG),MATCH(AL1316+1,【参考】排出ガスレベル!$AI$4:$AI$671,1)-1,5,AR1316),3,FALSE),IF(OR(AJ1316=1,AJ1316=2),VLOOKUP(AH1316,INDEX((係数_乗用_ガソリン,係数_乗用_CNG,係数_乗用_軽油,係数_乗用_メタノール,係数_乗用_LPG),1,1,AR1316):INDEX((係数_乗用_ガソリン,係数_乗用_CNG,係数_乗用_軽油,係数_乗用_メタノール,係数_乗用_LPG),125,5,AR1316),3,FALSE))))))</f>
        <v/>
      </c>
      <c r="AP1316" s="375" t="str">
        <f t="shared" si="598"/>
        <v/>
      </c>
      <c r="AQ1316" s="444" t="str">
        <f t="shared" si="599"/>
        <v/>
      </c>
      <c r="AR1316" s="375" t="str">
        <f t="shared" si="602"/>
        <v/>
      </c>
      <c r="AS1316" s="377" t="str">
        <f t="shared" si="600"/>
        <v/>
      </c>
      <c r="AT1316" s="378" t="str">
        <f t="shared" si="601"/>
        <v/>
      </c>
      <c r="AX1316" s="625" t="b">
        <f t="shared" si="603"/>
        <v>0</v>
      </c>
      <c r="AY1316" s="7" t="str">
        <f t="shared" si="604"/>
        <v>FALSEFALSEFALSE</v>
      </c>
      <c r="AZ1316" s="626">
        <f t="shared" si="580"/>
        <v>0</v>
      </c>
      <c r="BA1316" s="627" t="str">
        <f t="shared" si="581"/>
        <v/>
      </c>
      <c r="BB1316" s="627">
        <f t="shared" si="582"/>
        <v>0</v>
      </c>
      <c r="BC1316" s="690" t="str">
        <f t="shared" si="583"/>
        <v/>
      </c>
    </row>
    <row r="1317" spans="1:55">
      <c r="A1317" s="381">
        <v>1261</v>
      </c>
      <c r="B1317" s="117"/>
      <c r="C1317" s="288"/>
      <c r="D1317" s="289"/>
      <c r="E1317" s="289"/>
      <c r="F1317" s="290"/>
      <c r="G1317" s="292"/>
      <c r="H1317" s="116"/>
      <c r="I1317" s="292"/>
      <c r="J1317" s="116"/>
      <c r="K1317" s="370" t="str">
        <f t="shared" si="574"/>
        <v/>
      </c>
      <c r="L1317" s="370">
        <f t="shared" si="575"/>
        <v>0</v>
      </c>
      <c r="M1317" s="370">
        <f t="shared" si="576"/>
        <v>0</v>
      </c>
      <c r="N1317" s="371" t="str">
        <f t="shared" si="584"/>
        <v/>
      </c>
      <c r="O1317" s="371" t="str">
        <f t="shared" si="585"/>
        <v/>
      </c>
      <c r="P1317" s="371" t="str">
        <f t="shared" si="586"/>
        <v/>
      </c>
      <c r="Q1317" s="371" t="str">
        <f t="shared" si="587"/>
        <v/>
      </c>
      <c r="R1317" s="371" t="str">
        <f t="shared" si="588"/>
        <v/>
      </c>
      <c r="S1317" s="371" t="str">
        <f t="shared" si="589"/>
        <v/>
      </c>
      <c r="T1317" s="443" t="str">
        <f t="shared" si="577"/>
        <v/>
      </c>
      <c r="U1317" s="539"/>
      <c r="V1317" s="117"/>
      <c r="W1317" s="118"/>
      <c r="X1317" s="119"/>
      <c r="Y1317" s="120"/>
      <c r="Z1317" s="122"/>
      <c r="AA1317" s="121"/>
      <c r="AB1317" s="443" t="str">
        <f t="shared" si="578"/>
        <v/>
      </c>
      <c r="AC1317" s="734" t="str">
        <f t="shared" si="579"/>
        <v/>
      </c>
      <c r="AD1317" s="372"/>
      <c r="AE1317" s="485"/>
      <c r="AF1317" s="373" t="str">
        <f t="shared" si="590"/>
        <v/>
      </c>
      <c r="AG1317" s="373" t="str">
        <f t="shared" si="591"/>
        <v/>
      </c>
      <c r="AH1317" s="374" t="str">
        <f t="shared" si="592"/>
        <v/>
      </c>
      <c r="AI1317" s="375" t="str">
        <f t="shared" si="593"/>
        <v/>
      </c>
      <c r="AJ1317" s="375" t="str">
        <f t="shared" si="594"/>
        <v/>
      </c>
      <c r="AK1317" s="375" t="str">
        <f t="shared" si="595"/>
        <v/>
      </c>
      <c r="AL1317" s="375" t="str">
        <f t="shared" si="596"/>
        <v/>
      </c>
      <c r="AM1317" s="375" t="str">
        <f t="shared" si="597"/>
        <v/>
      </c>
      <c r="AN1317" s="376" t="str">
        <f>IF(AF1317="","",IF(OR(AH1317="",AH1317="-"),"－",IF(OR(AM1317=8,AM1317=9),"",IF(OR(AJ1317=3,AJ1317=4,AJ1317=5,AJ1317=6),VLOOKUP(AH1317,INDEX((係数_バス貨物_ガソリン,係数_バス貨物_CNG,係数_バス貨物_軽油,係数_バス貨物_メタノール,係数_バス貨物_LPG),MATCH(AL1317,【参考】排出ガスレベル!$AI$4:$AI$671,1),1,AR1317):INDEX((係数_バス貨物_ガソリン,係数_バス貨物_CNG,係数_バス貨物_軽油,係数_バス貨物_メタノール,係数_バス貨物_LPG),MATCH(AL1317+1,【参考】排出ガスレベル!$AI$4:$AI$671,1)-1,5,AR1317),2,FALSE),IF(OR(AJ1317=1,AJ1317=2),VLOOKUP(AH1317,INDEX((係数_乗用_ガソリン,係数_乗用_CNG,係数_乗用_軽油,係数_乗用_メタノール,係数_乗用_LPG),1,1,AR1317):INDEX((係数_乗用_ガソリン,係数_乗用_CNG,係数_乗用_軽油,係数_乗用_メタノール,係数_乗用_LPG),125,5,AR1317),2,FALSE))))))</f>
        <v/>
      </c>
      <c r="AO1317" s="376" t="str">
        <f>IF(T1317="","",IF(OR(AH1317="",AH1317="-"),"－",IF(OR(AM1317=8,AM1317=9),"",IF(OR(AJ1317=3,AJ1317=4,AJ1317=5,AJ1317=6),VLOOKUP(AH1317,INDEX((係数_バス貨物_ガソリン,係数_バス貨物_CNG,係数_バス貨物_軽油,係数_バス貨物_メタノール,係数_バス貨物_LPG),MATCH(AL1317,【参考】排出ガスレベル!$AI$4:$AI$671,1),1,AR1317):INDEX((係数_バス貨物_ガソリン,係数_バス貨物_CNG,係数_バス貨物_軽油,係数_バス貨物_メタノール,係数_バス貨物_LPG),MATCH(AL1317+1,【参考】排出ガスレベル!$AI$4:$AI$671,1)-1,5,AR1317),3,FALSE),IF(OR(AJ1317=1,AJ1317=2),VLOOKUP(AH1317,INDEX((係数_乗用_ガソリン,係数_乗用_CNG,係数_乗用_軽油,係数_乗用_メタノール,係数_乗用_LPG),1,1,AR1317):INDEX((係数_乗用_ガソリン,係数_乗用_CNG,係数_乗用_軽油,係数_乗用_メタノール,係数_乗用_LPG),125,5,AR1317),3,FALSE))))))</f>
        <v/>
      </c>
      <c r="AP1317" s="375" t="str">
        <f t="shared" si="598"/>
        <v/>
      </c>
      <c r="AQ1317" s="444" t="str">
        <f t="shared" si="599"/>
        <v/>
      </c>
      <c r="AR1317" s="375" t="str">
        <f t="shared" si="602"/>
        <v/>
      </c>
      <c r="AS1317" s="377" t="str">
        <f t="shared" si="600"/>
        <v/>
      </c>
      <c r="AT1317" s="378" t="str">
        <f t="shared" si="601"/>
        <v/>
      </c>
      <c r="AX1317" s="625" t="b">
        <f t="shared" si="603"/>
        <v>0</v>
      </c>
      <c r="AY1317" s="7" t="str">
        <f t="shared" si="604"/>
        <v>FALSEFALSEFALSE</v>
      </c>
      <c r="AZ1317" s="626">
        <f t="shared" si="580"/>
        <v>0</v>
      </c>
      <c r="BA1317" s="627" t="str">
        <f t="shared" si="581"/>
        <v/>
      </c>
      <c r="BB1317" s="627">
        <f t="shared" si="582"/>
        <v>0</v>
      </c>
      <c r="BC1317" s="690" t="str">
        <f t="shared" si="583"/>
        <v/>
      </c>
    </row>
    <row r="1318" spans="1:55">
      <c r="A1318" s="381">
        <v>1262</v>
      </c>
      <c r="B1318" s="117"/>
      <c r="C1318" s="288"/>
      <c r="D1318" s="289"/>
      <c r="E1318" s="289"/>
      <c r="F1318" s="290"/>
      <c r="G1318" s="292"/>
      <c r="H1318" s="116"/>
      <c r="I1318" s="292"/>
      <c r="J1318" s="116"/>
      <c r="K1318" s="370" t="str">
        <f t="shared" si="574"/>
        <v/>
      </c>
      <c r="L1318" s="370">
        <f t="shared" si="575"/>
        <v>0</v>
      </c>
      <c r="M1318" s="370">
        <f t="shared" si="576"/>
        <v>0</v>
      </c>
      <c r="N1318" s="371" t="str">
        <f t="shared" si="584"/>
        <v/>
      </c>
      <c r="O1318" s="371" t="str">
        <f t="shared" si="585"/>
        <v/>
      </c>
      <c r="P1318" s="371" t="str">
        <f t="shared" si="586"/>
        <v/>
      </c>
      <c r="Q1318" s="371" t="str">
        <f t="shared" si="587"/>
        <v/>
      </c>
      <c r="R1318" s="371" t="str">
        <f t="shared" si="588"/>
        <v/>
      </c>
      <c r="S1318" s="371" t="str">
        <f t="shared" si="589"/>
        <v/>
      </c>
      <c r="T1318" s="443" t="str">
        <f t="shared" si="577"/>
        <v/>
      </c>
      <c r="U1318" s="539"/>
      <c r="V1318" s="117"/>
      <c r="W1318" s="118"/>
      <c r="X1318" s="119"/>
      <c r="Y1318" s="120"/>
      <c r="Z1318" s="122"/>
      <c r="AA1318" s="121"/>
      <c r="AB1318" s="443" t="str">
        <f t="shared" si="578"/>
        <v/>
      </c>
      <c r="AC1318" s="734" t="str">
        <f t="shared" si="579"/>
        <v/>
      </c>
      <c r="AD1318" s="372"/>
      <c r="AE1318" s="485"/>
      <c r="AF1318" s="373" t="str">
        <f t="shared" si="590"/>
        <v/>
      </c>
      <c r="AG1318" s="373" t="str">
        <f t="shared" si="591"/>
        <v/>
      </c>
      <c r="AH1318" s="374" t="str">
        <f t="shared" si="592"/>
        <v/>
      </c>
      <c r="AI1318" s="375" t="str">
        <f t="shared" si="593"/>
        <v/>
      </c>
      <c r="AJ1318" s="375" t="str">
        <f t="shared" si="594"/>
        <v/>
      </c>
      <c r="AK1318" s="375" t="str">
        <f t="shared" si="595"/>
        <v/>
      </c>
      <c r="AL1318" s="375" t="str">
        <f t="shared" si="596"/>
        <v/>
      </c>
      <c r="AM1318" s="375" t="str">
        <f t="shared" si="597"/>
        <v/>
      </c>
      <c r="AN1318" s="376" t="str">
        <f>IF(AF1318="","",IF(OR(AH1318="",AH1318="-"),"－",IF(OR(AM1318=8,AM1318=9),"",IF(OR(AJ1318=3,AJ1318=4,AJ1318=5,AJ1318=6),VLOOKUP(AH1318,INDEX((係数_バス貨物_ガソリン,係数_バス貨物_CNG,係数_バス貨物_軽油,係数_バス貨物_メタノール,係数_バス貨物_LPG),MATCH(AL1318,【参考】排出ガスレベル!$AI$4:$AI$671,1),1,AR1318):INDEX((係数_バス貨物_ガソリン,係数_バス貨物_CNG,係数_バス貨物_軽油,係数_バス貨物_メタノール,係数_バス貨物_LPG),MATCH(AL1318+1,【参考】排出ガスレベル!$AI$4:$AI$671,1)-1,5,AR1318),2,FALSE),IF(OR(AJ1318=1,AJ1318=2),VLOOKUP(AH1318,INDEX((係数_乗用_ガソリン,係数_乗用_CNG,係数_乗用_軽油,係数_乗用_メタノール,係数_乗用_LPG),1,1,AR1318):INDEX((係数_乗用_ガソリン,係数_乗用_CNG,係数_乗用_軽油,係数_乗用_メタノール,係数_乗用_LPG),125,5,AR1318),2,FALSE))))))</f>
        <v/>
      </c>
      <c r="AO1318" s="376" t="str">
        <f>IF(T1318="","",IF(OR(AH1318="",AH1318="-"),"－",IF(OR(AM1318=8,AM1318=9),"",IF(OR(AJ1318=3,AJ1318=4,AJ1318=5,AJ1318=6),VLOOKUP(AH1318,INDEX((係数_バス貨物_ガソリン,係数_バス貨物_CNG,係数_バス貨物_軽油,係数_バス貨物_メタノール,係数_バス貨物_LPG),MATCH(AL1318,【参考】排出ガスレベル!$AI$4:$AI$671,1),1,AR1318):INDEX((係数_バス貨物_ガソリン,係数_バス貨物_CNG,係数_バス貨物_軽油,係数_バス貨物_メタノール,係数_バス貨物_LPG),MATCH(AL1318+1,【参考】排出ガスレベル!$AI$4:$AI$671,1)-1,5,AR1318),3,FALSE),IF(OR(AJ1318=1,AJ1318=2),VLOOKUP(AH1318,INDEX((係数_乗用_ガソリン,係数_乗用_CNG,係数_乗用_軽油,係数_乗用_メタノール,係数_乗用_LPG),1,1,AR1318):INDEX((係数_乗用_ガソリン,係数_乗用_CNG,係数_乗用_軽油,係数_乗用_メタノール,係数_乗用_LPG),125,5,AR1318),3,FALSE))))))</f>
        <v/>
      </c>
      <c r="AP1318" s="375" t="str">
        <f t="shared" si="598"/>
        <v/>
      </c>
      <c r="AQ1318" s="444" t="str">
        <f t="shared" si="599"/>
        <v/>
      </c>
      <c r="AR1318" s="375" t="str">
        <f t="shared" si="602"/>
        <v/>
      </c>
      <c r="AS1318" s="377" t="str">
        <f t="shared" si="600"/>
        <v/>
      </c>
      <c r="AT1318" s="378" t="str">
        <f t="shared" si="601"/>
        <v/>
      </c>
      <c r="AX1318" s="625" t="b">
        <f t="shared" si="603"/>
        <v>0</v>
      </c>
      <c r="AY1318" s="7" t="str">
        <f t="shared" si="604"/>
        <v>FALSEFALSEFALSE</v>
      </c>
      <c r="AZ1318" s="626">
        <f t="shared" si="580"/>
        <v>0</v>
      </c>
      <c r="BA1318" s="627" t="str">
        <f t="shared" si="581"/>
        <v/>
      </c>
      <c r="BB1318" s="627">
        <f t="shared" si="582"/>
        <v>0</v>
      </c>
      <c r="BC1318" s="690" t="str">
        <f t="shared" si="583"/>
        <v/>
      </c>
    </row>
    <row r="1319" spans="1:55">
      <c r="A1319" s="381">
        <v>1263</v>
      </c>
      <c r="B1319" s="117"/>
      <c r="C1319" s="288"/>
      <c r="D1319" s="289"/>
      <c r="E1319" s="289"/>
      <c r="F1319" s="290"/>
      <c r="G1319" s="292"/>
      <c r="H1319" s="116"/>
      <c r="I1319" s="292"/>
      <c r="J1319" s="116"/>
      <c r="K1319" s="370" t="str">
        <f t="shared" si="574"/>
        <v/>
      </c>
      <c r="L1319" s="370">
        <f t="shared" si="575"/>
        <v>0</v>
      </c>
      <c r="M1319" s="370">
        <f t="shared" si="576"/>
        <v>0</v>
      </c>
      <c r="N1319" s="371" t="str">
        <f t="shared" si="584"/>
        <v/>
      </c>
      <c r="O1319" s="371" t="str">
        <f t="shared" si="585"/>
        <v/>
      </c>
      <c r="P1319" s="371" t="str">
        <f t="shared" si="586"/>
        <v/>
      </c>
      <c r="Q1319" s="371" t="str">
        <f t="shared" si="587"/>
        <v/>
      </c>
      <c r="R1319" s="371" t="str">
        <f t="shared" si="588"/>
        <v/>
      </c>
      <c r="S1319" s="371" t="str">
        <f t="shared" si="589"/>
        <v/>
      </c>
      <c r="T1319" s="443" t="str">
        <f t="shared" si="577"/>
        <v/>
      </c>
      <c r="U1319" s="539"/>
      <c r="V1319" s="117"/>
      <c r="W1319" s="118"/>
      <c r="X1319" s="119"/>
      <c r="Y1319" s="120"/>
      <c r="Z1319" s="122"/>
      <c r="AA1319" s="121"/>
      <c r="AB1319" s="443" t="str">
        <f t="shared" si="578"/>
        <v/>
      </c>
      <c r="AC1319" s="734" t="str">
        <f t="shared" si="579"/>
        <v/>
      </c>
      <c r="AD1319" s="372"/>
      <c r="AE1319" s="485"/>
      <c r="AF1319" s="373" t="str">
        <f t="shared" si="590"/>
        <v/>
      </c>
      <c r="AG1319" s="373" t="str">
        <f t="shared" si="591"/>
        <v/>
      </c>
      <c r="AH1319" s="374" t="str">
        <f t="shared" si="592"/>
        <v/>
      </c>
      <c r="AI1319" s="375" t="str">
        <f t="shared" si="593"/>
        <v/>
      </c>
      <c r="AJ1319" s="375" t="str">
        <f t="shared" si="594"/>
        <v/>
      </c>
      <c r="AK1319" s="375" t="str">
        <f t="shared" si="595"/>
        <v/>
      </c>
      <c r="AL1319" s="375" t="str">
        <f t="shared" si="596"/>
        <v/>
      </c>
      <c r="AM1319" s="375" t="str">
        <f t="shared" si="597"/>
        <v/>
      </c>
      <c r="AN1319" s="376" t="str">
        <f>IF(AF1319="","",IF(OR(AH1319="",AH1319="-"),"－",IF(OR(AM1319=8,AM1319=9),"",IF(OR(AJ1319=3,AJ1319=4,AJ1319=5,AJ1319=6),VLOOKUP(AH1319,INDEX((係数_バス貨物_ガソリン,係数_バス貨物_CNG,係数_バス貨物_軽油,係数_バス貨物_メタノール,係数_バス貨物_LPG),MATCH(AL1319,【参考】排出ガスレベル!$AI$4:$AI$671,1),1,AR1319):INDEX((係数_バス貨物_ガソリン,係数_バス貨物_CNG,係数_バス貨物_軽油,係数_バス貨物_メタノール,係数_バス貨物_LPG),MATCH(AL1319+1,【参考】排出ガスレベル!$AI$4:$AI$671,1)-1,5,AR1319),2,FALSE),IF(OR(AJ1319=1,AJ1319=2),VLOOKUP(AH1319,INDEX((係数_乗用_ガソリン,係数_乗用_CNG,係数_乗用_軽油,係数_乗用_メタノール,係数_乗用_LPG),1,1,AR1319):INDEX((係数_乗用_ガソリン,係数_乗用_CNG,係数_乗用_軽油,係数_乗用_メタノール,係数_乗用_LPG),125,5,AR1319),2,FALSE))))))</f>
        <v/>
      </c>
      <c r="AO1319" s="376" t="str">
        <f>IF(T1319="","",IF(OR(AH1319="",AH1319="-"),"－",IF(OR(AM1319=8,AM1319=9),"",IF(OR(AJ1319=3,AJ1319=4,AJ1319=5,AJ1319=6),VLOOKUP(AH1319,INDEX((係数_バス貨物_ガソリン,係数_バス貨物_CNG,係数_バス貨物_軽油,係数_バス貨物_メタノール,係数_バス貨物_LPG),MATCH(AL1319,【参考】排出ガスレベル!$AI$4:$AI$671,1),1,AR1319):INDEX((係数_バス貨物_ガソリン,係数_バス貨物_CNG,係数_バス貨物_軽油,係数_バス貨物_メタノール,係数_バス貨物_LPG),MATCH(AL1319+1,【参考】排出ガスレベル!$AI$4:$AI$671,1)-1,5,AR1319),3,FALSE),IF(OR(AJ1319=1,AJ1319=2),VLOOKUP(AH1319,INDEX((係数_乗用_ガソリン,係数_乗用_CNG,係数_乗用_軽油,係数_乗用_メタノール,係数_乗用_LPG),1,1,AR1319):INDEX((係数_乗用_ガソリン,係数_乗用_CNG,係数_乗用_軽油,係数_乗用_メタノール,係数_乗用_LPG),125,5,AR1319),3,FALSE))))))</f>
        <v/>
      </c>
      <c r="AP1319" s="375" t="str">
        <f t="shared" si="598"/>
        <v/>
      </c>
      <c r="AQ1319" s="444" t="str">
        <f t="shared" si="599"/>
        <v/>
      </c>
      <c r="AR1319" s="375" t="str">
        <f t="shared" si="602"/>
        <v/>
      </c>
      <c r="AS1319" s="377" t="str">
        <f t="shared" si="600"/>
        <v/>
      </c>
      <c r="AT1319" s="378" t="str">
        <f t="shared" si="601"/>
        <v/>
      </c>
      <c r="AX1319" s="625" t="b">
        <f t="shared" si="603"/>
        <v>0</v>
      </c>
      <c r="AY1319" s="7" t="str">
        <f t="shared" si="604"/>
        <v>FALSEFALSEFALSE</v>
      </c>
      <c r="AZ1319" s="626">
        <f t="shared" si="580"/>
        <v>0</v>
      </c>
      <c r="BA1319" s="627" t="str">
        <f t="shared" si="581"/>
        <v/>
      </c>
      <c r="BB1319" s="627">
        <f t="shared" si="582"/>
        <v>0</v>
      </c>
      <c r="BC1319" s="690" t="str">
        <f t="shared" si="583"/>
        <v/>
      </c>
    </row>
    <row r="1320" spans="1:55">
      <c r="A1320" s="381">
        <v>1264</v>
      </c>
      <c r="B1320" s="117"/>
      <c r="C1320" s="288"/>
      <c r="D1320" s="289"/>
      <c r="E1320" s="289"/>
      <c r="F1320" s="290"/>
      <c r="G1320" s="292"/>
      <c r="H1320" s="116"/>
      <c r="I1320" s="292"/>
      <c r="J1320" s="116"/>
      <c r="K1320" s="370" t="str">
        <f t="shared" si="574"/>
        <v/>
      </c>
      <c r="L1320" s="370">
        <f t="shared" si="575"/>
        <v>0</v>
      </c>
      <c r="M1320" s="370">
        <f t="shared" si="576"/>
        <v>0</v>
      </c>
      <c r="N1320" s="371" t="str">
        <f t="shared" si="584"/>
        <v/>
      </c>
      <c r="O1320" s="371" t="str">
        <f t="shared" si="585"/>
        <v/>
      </c>
      <c r="P1320" s="371" t="str">
        <f t="shared" si="586"/>
        <v/>
      </c>
      <c r="Q1320" s="371" t="str">
        <f t="shared" si="587"/>
        <v/>
      </c>
      <c r="R1320" s="371" t="str">
        <f t="shared" si="588"/>
        <v/>
      </c>
      <c r="S1320" s="371" t="str">
        <f t="shared" si="589"/>
        <v/>
      </c>
      <c r="T1320" s="443" t="str">
        <f t="shared" si="577"/>
        <v/>
      </c>
      <c r="U1320" s="539"/>
      <c r="V1320" s="117"/>
      <c r="W1320" s="118"/>
      <c r="X1320" s="119"/>
      <c r="Y1320" s="120"/>
      <c r="Z1320" s="122"/>
      <c r="AA1320" s="121"/>
      <c r="AB1320" s="443" t="str">
        <f t="shared" si="578"/>
        <v/>
      </c>
      <c r="AC1320" s="734" t="str">
        <f t="shared" si="579"/>
        <v/>
      </c>
      <c r="AD1320" s="372"/>
      <c r="AE1320" s="485"/>
      <c r="AF1320" s="373" t="str">
        <f t="shared" si="590"/>
        <v/>
      </c>
      <c r="AG1320" s="373" t="str">
        <f t="shared" si="591"/>
        <v/>
      </c>
      <c r="AH1320" s="374" t="str">
        <f t="shared" si="592"/>
        <v/>
      </c>
      <c r="AI1320" s="375" t="str">
        <f t="shared" si="593"/>
        <v/>
      </c>
      <c r="AJ1320" s="375" t="str">
        <f t="shared" si="594"/>
        <v/>
      </c>
      <c r="AK1320" s="375" t="str">
        <f t="shared" si="595"/>
        <v/>
      </c>
      <c r="AL1320" s="375" t="str">
        <f t="shared" si="596"/>
        <v/>
      </c>
      <c r="AM1320" s="375" t="str">
        <f t="shared" si="597"/>
        <v/>
      </c>
      <c r="AN1320" s="376" t="str">
        <f>IF(AF1320="","",IF(OR(AH1320="",AH1320="-"),"－",IF(OR(AM1320=8,AM1320=9),"",IF(OR(AJ1320=3,AJ1320=4,AJ1320=5,AJ1320=6),VLOOKUP(AH1320,INDEX((係数_バス貨物_ガソリン,係数_バス貨物_CNG,係数_バス貨物_軽油,係数_バス貨物_メタノール,係数_バス貨物_LPG),MATCH(AL1320,【参考】排出ガスレベル!$AI$4:$AI$671,1),1,AR1320):INDEX((係数_バス貨物_ガソリン,係数_バス貨物_CNG,係数_バス貨物_軽油,係数_バス貨物_メタノール,係数_バス貨物_LPG),MATCH(AL1320+1,【参考】排出ガスレベル!$AI$4:$AI$671,1)-1,5,AR1320),2,FALSE),IF(OR(AJ1320=1,AJ1320=2),VLOOKUP(AH1320,INDEX((係数_乗用_ガソリン,係数_乗用_CNG,係数_乗用_軽油,係数_乗用_メタノール,係数_乗用_LPG),1,1,AR1320):INDEX((係数_乗用_ガソリン,係数_乗用_CNG,係数_乗用_軽油,係数_乗用_メタノール,係数_乗用_LPG),125,5,AR1320),2,FALSE))))))</f>
        <v/>
      </c>
      <c r="AO1320" s="376" t="str">
        <f>IF(T1320="","",IF(OR(AH1320="",AH1320="-"),"－",IF(OR(AM1320=8,AM1320=9),"",IF(OR(AJ1320=3,AJ1320=4,AJ1320=5,AJ1320=6),VLOOKUP(AH1320,INDEX((係数_バス貨物_ガソリン,係数_バス貨物_CNG,係数_バス貨物_軽油,係数_バス貨物_メタノール,係数_バス貨物_LPG),MATCH(AL1320,【参考】排出ガスレベル!$AI$4:$AI$671,1),1,AR1320):INDEX((係数_バス貨物_ガソリン,係数_バス貨物_CNG,係数_バス貨物_軽油,係数_バス貨物_メタノール,係数_バス貨物_LPG),MATCH(AL1320+1,【参考】排出ガスレベル!$AI$4:$AI$671,1)-1,5,AR1320),3,FALSE),IF(OR(AJ1320=1,AJ1320=2),VLOOKUP(AH1320,INDEX((係数_乗用_ガソリン,係数_乗用_CNG,係数_乗用_軽油,係数_乗用_メタノール,係数_乗用_LPG),1,1,AR1320):INDEX((係数_乗用_ガソリン,係数_乗用_CNG,係数_乗用_軽油,係数_乗用_メタノール,係数_乗用_LPG),125,5,AR1320),3,FALSE))))))</f>
        <v/>
      </c>
      <c r="AP1320" s="375" t="str">
        <f t="shared" si="598"/>
        <v/>
      </c>
      <c r="AQ1320" s="444" t="str">
        <f t="shared" si="599"/>
        <v/>
      </c>
      <c r="AR1320" s="375" t="str">
        <f t="shared" si="602"/>
        <v/>
      </c>
      <c r="AS1320" s="377" t="str">
        <f t="shared" si="600"/>
        <v/>
      </c>
      <c r="AT1320" s="378" t="str">
        <f t="shared" si="601"/>
        <v/>
      </c>
      <c r="AX1320" s="625" t="b">
        <f t="shared" si="603"/>
        <v>0</v>
      </c>
      <c r="AY1320" s="7" t="str">
        <f t="shared" si="604"/>
        <v>FALSEFALSEFALSE</v>
      </c>
      <c r="AZ1320" s="626">
        <f t="shared" si="580"/>
        <v>0</v>
      </c>
      <c r="BA1320" s="627" t="str">
        <f t="shared" si="581"/>
        <v/>
      </c>
      <c r="BB1320" s="627">
        <f t="shared" si="582"/>
        <v>0</v>
      </c>
      <c r="BC1320" s="690" t="str">
        <f t="shared" si="583"/>
        <v/>
      </c>
    </row>
    <row r="1321" spans="1:55">
      <c r="A1321" s="381">
        <v>1265</v>
      </c>
      <c r="B1321" s="117"/>
      <c r="C1321" s="288"/>
      <c r="D1321" s="289"/>
      <c r="E1321" s="289"/>
      <c r="F1321" s="290"/>
      <c r="G1321" s="292"/>
      <c r="H1321" s="116"/>
      <c r="I1321" s="292"/>
      <c r="J1321" s="116"/>
      <c r="K1321" s="370" t="str">
        <f t="shared" si="574"/>
        <v/>
      </c>
      <c r="L1321" s="370">
        <f t="shared" si="575"/>
        <v>0</v>
      </c>
      <c r="M1321" s="370">
        <f t="shared" si="576"/>
        <v>0</v>
      </c>
      <c r="N1321" s="371" t="str">
        <f t="shared" si="584"/>
        <v/>
      </c>
      <c r="O1321" s="371" t="str">
        <f t="shared" si="585"/>
        <v/>
      </c>
      <c r="P1321" s="371" t="str">
        <f t="shared" si="586"/>
        <v/>
      </c>
      <c r="Q1321" s="371" t="str">
        <f t="shared" si="587"/>
        <v/>
      </c>
      <c r="R1321" s="371" t="str">
        <f t="shared" si="588"/>
        <v/>
      </c>
      <c r="S1321" s="371" t="str">
        <f t="shared" si="589"/>
        <v/>
      </c>
      <c r="T1321" s="443" t="str">
        <f t="shared" si="577"/>
        <v/>
      </c>
      <c r="U1321" s="539"/>
      <c r="V1321" s="117"/>
      <c r="W1321" s="118"/>
      <c r="X1321" s="119"/>
      <c r="Y1321" s="120"/>
      <c r="Z1321" s="122"/>
      <c r="AA1321" s="121"/>
      <c r="AB1321" s="443" t="str">
        <f t="shared" si="578"/>
        <v/>
      </c>
      <c r="AC1321" s="734" t="str">
        <f t="shared" si="579"/>
        <v/>
      </c>
      <c r="AD1321" s="372"/>
      <c r="AE1321" s="485"/>
      <c r="AF1321" s="373" t="str">
        <f t="shared" si="590"/>
        <v/>
      </c>
      <c r="AG1321" s="373" t="str">
        <f t="shared" si="591"/>
        <v/>
      </c>
      <c r="AH1321" s="374" t="str">
        <f t="shared" si="592"/>
        <v/>
      </c>
      <c r="AI1321" s="375" t="str">
        <f t="shared" si="593"/>
        <v/>
      </c>
      <c r="AJ1321" s="375" t="str">
        <f t="shared" si="594"/>
        <v/>
      </c>
      <c r="AK1321" s="375" t="str">
        <f t="shared" si="595"/>
        <v/>
      </c>
      <c r="AL1321" s="375" t="str">
        <f t="shared" si="596"/>
        <v/>
      </c>
      <c r="AM1321" s="375" t="str">
        <f t="shared" si="597"/>
        <v/>
      </c>
      <c r="AN1321" s="376" t="str">
        <f>IF(AF1321="","",IF(OR(AH1321="",AH1321="-"),"－",IF(OR(AM1321=8,AM1321=9),"",IF(OR(AJ1321=3,AJ1321=4,AJ1321=5,AJ1321=6),VLOOKUP(AH1321,INDEX((係数_バス貨物_ガソリン,係数_バス貨物_CNG,係数_バス貨物_軽油,係数_バス貨物_メタノール,係数_バス貨物_LPG),MATCH(AL1321,【参考】排出ガスレベル!$AI$4:$AI$671,1),1,AR1321):INDEX((係数_バス貨物_ガソリン,係数_バス貨物_CNG,係数_バス貨物_軽油,係数_バス貨物_メタノール,係数_バス貨物_LPG),MATCH(AL1321+1,【参考】排出ガスレベル!$AI$4:$AI$671,1)-1,5,AR1321),2,FALSE),IF(OR(AJ1321=1,AJ1321=2),VLOOKUP(AH1321,INDEX((係数_乗用_ガソリン,係数_乗用_CNG,係数_乗用_軽油,係数_乗用_メタノール,係数_乗用_LPG),1,1,AR1321):INDEX((係数_乗用_ガソリン,係数_乗用_CNG,係数_乗用_軽油,係数_乗用_メタノール,係数_乗用_LPG),125,5,AR1321),2,FALSE))))))</f>
        <v/>
      </c>
      <c r="AO1321" s="376" t="str">
        <f>IF(T1321="","",IF(OR(AH1321="",AH1321="-"),"－",IF(OR(AM1321=8,AM1321=9),"",IF(OR(AJ1321=3,AJ1321=4,AJ1321=5,AJ1321=6),VLOOKUP(AH1321,INDEX((係数_バス貨物_ガソリン,係数_バス貨物_CNG,係数_バス貨物_軽油,係数_バス貨物_メタノール,係数_バス貨物_LPG),MATCH(AL1321,【参考】排出ガスレベル!$AI$4:$AI$671,1),1,AR1321):INDEX((係数_バス貨物_ガソリン,係数_バス貨物_CNG,係数_バス貨物_軽油,係数_バス貨物_メタノール,係数_バス貨物_LPG),MATCH(AL1321+1,【参考】排出ガスレベル!$AI$4:$AI$671,1)-1,5,AR1321),3,FALSE),IF(OR(AJ1321=1,AJ1321=2),VLOOKUP(AH1321,INDEX((係数_乗用_ガソリン,係数_乗用_CNG,係数_乗用_軽油,係数_乗用_メタノール,係数_乗用_LPG),1,1,AR1321):INDEX((係数_乗用_ガソリン,係数_乗用_CNG,係数_乗用_軽油,係数_乗用_メタノール,係数_乗用_LPG),125,5,AR1321),3,FALSE))))))</f>
        <v/>
      </c>
      <c r="AP1321" s="375" t="str">
        <f t="shared" si="598"/>
        <v/>
      </c>
      <c r="AQ1321" s="444" t="str">
        <f t="shared" si="599"/>
        <v/>
      </c>
      <c r="AR1321" s="375" t="str">
        <f t="shared" si="602"/>
        <v/>
      </c>
      <c r="AS1321" s="377" t="str">
        <f t="shared" si="600"/>
        <v/>
      </c>
      <c r="AT1321" s="378" t="str">
        <f t="shared" si="601"/>
        <v/>
      </c>
      <c r="AX1321" s="625" t="b">
        <f t="shared" si="603"/>
        <v>0</v>
      </c>
      <c r="AY1321" s="7" t="str">
        <f t="shared" si="604"/>
        <v>FALSEFALSEFALSE</v>
      </c>
      <c r="AZ1321" s="626">
        <f t="shared" si="580"/>
        <v>0</v>
      </c>
      <c r="BA1321" s="627" t="str">
        <f t="shared" si="581"/>
        <v/>
      </c>
      <c r="BB1321" s="627">
        <f t="shared" si="582"/>
        <v>0</v>
      </c>
      <c r="BC1321" s="690" t="str">
        <f t="shared" si="583"/>
        <v/>
      </c>
    </row>
    <row r="1322" spans="1:55">
      <c r="A1322" s="381">
        <v>1266</v>
      </c>
      <c r="B1322" s="117"/>
      <c r="C1322" s="288"/>
      <c r="D1322" s="289"/>
      <c r="E1322" s="289"/>
      <c r="F1322" s="290"/>
      <c r="G1322" s="292"/>
      <c r="H1322" s="116"/>
      <c r="I1322" s="292"/>
      <c r="J1322" s="116"/>
      <c r="K1322" s="370" t="str">
        <f t="shared" si="574"/>
        <v/>
      </c>
      <c r="L1322" s="370">
        <f t="shared" si="575"/>
        <v>0</v>
      </c>
      <c r="M1322" s="370">
        <f t="shared" si="576"/>
        <v>0</v>
      </c>
      <c r="N1322" s="371" t="str">
        <f t="shared" si="584"/>
        <v/>
      </c>
      <c r="O1322" s="371" t="str">
        <f t="shared" si="585"/>
        <v/>
      </c>
      <c r="P1322" s="371" t="str">
        <f t="shared" si="586"/>
        <v/>
      </c>
      <c r="Q1322" s="371" t="str">
        <f t="shared" si="587"/>
        <v/>
      </c>
      <c r="R1322" s="371" t="str">
        <f t="shared" si="588"/>
        <v/>
      </c>
      <c r="S1322" s="371" t="str">
        <f t="shared" si="589"/>
        <v/>
      </c>
      <c r="T1322" s="443" t="str">
        <f t="shared" si="577"/>
        <v/>
      </c>
      <c r="U1322" s="539"/>
      <c r="V1322" s="117"/>
      <c r="W1322" s="118"/>
      <c r="X1322" s="119"/>
      <c r="Y1322" s="120"/>
      <c r="Z1322" s="122"/>
      <c r="AA1322" s="121"/>
      <c r="AB1322" s="443" t="str">
        <f t="shared" si="578"/>
        <v/>
      </c>
      <c r="AC1322" s="734" t="str">
        <f t="shared" si="579"/>
        <v/>
      </c>
      <c r="AD1322" s="372"/>
      <c r="AE1322" s="485"/>
      <c r="AF1322" s="373" t="str">
        <f t="shared" si="590"/>
        <v/>
      </c>
      <c r="AG1322" s="373" t="str">
        <f t="shared" si="591"/>
        <v/>
      </c>
      <c r="AH1322" s="374" t="str">
        <f t="shared" si="592"/>
        <v/>
      </c>
      <c r="AI1322" s="375" t="str">
        <f t="shared" si="593"/>
        <v/>
      </c>
      <c r="AJ1322" s="375" t="str">
        <f t="shared" si="594"/>
        <v/>
      </c>
      <c r="AK1322" s="375" t="str">
        <f t="shared" si="595"/>
        <v/>
      </c>
      <c r="AL1322" s="375" t="str">
        <f t="shared" si="596"/>
        <v/>
      </c>
      <c r="AM1322" s="375" t="str">
        <f t="shared" si="597"/>
        <v/>
      </c>
      <c r="AN1322" s="376" t="str">
        <f>IF(AF1322="","",IF(OR(AH1322="",AH1322="-"),"－",IF(OR(AM1322=8,AM1322=9),"",IF(OR(AJ1322=3,AJ1322=4,AJ1322=5,AJ1322=6),VLOOKUP(AH1322,INDEX((係数_バス貨物_ガソリン,係数_バス貨物_CNG,係数_バス貨物_軽油,係数_バス貨物_メタノール,係数_バス貨物_LPG),MATCH(AL1322,【参考】排出ガスレベル!$AI$4:$AI$671,1),1,AR1322):INDEX((係数_バス貨物_ガソリン,係数_バス貨物_CNG,係数_バス貨物_軽油,係数_バス貨物_メタノール,係数_バス貨物_LPG),MATCH(AL1322+1,【参考】排出ガスレベル!$AI$4:$AI$671,1)-1,5,AR1322),2,FALSE),IF(OR(AJ1322=1,AJ1322=2),VLOOKUP(AH1322,INDEX((係数_乗用_ガソリン,係数_乗用_CNG,係数_乗用_軽油,係数_乗用_メタノール,係数_乗用_LPG),1,1,AR1322):INDEX((係数_乗用_ガソリン,係数_乗用_CNG,係数_乗用_軽油,係数_乗用_メタノール,係数_乗用_LPG),125,5,AR1322),2,FALSE))))))</f>
        <v/>
      </c>
      <c r="AO1322" s="376" t="str">
        <f>IF(T1322="","",IF(OR(AH1322="",AH1322="-"),"－",IF(OR(AM1322=8,AM1322=9),"",IF(OR(AJ1322=3,AJ1322=4,AJ1322=5,AJ1322=6),VLOOKUP(AH1322,INDEX((係数_バス貨物_ガソリン,係数_バス貨物_CNG,係数_バス貨物_軽油,係数_バス貨物_メタノール,係数_バス貨物_LPG),MATCH(AL1322,【参考】排出ガスレベル!$AI$4:$AI$671,1),1,AR1322):INDEX((係数_バス貨物_ガソリン,係数_バス貨物_CNG,係数_バス貨物_軽油,係数_バス貨物_メタノール,係数_バス貨物_LPG),MATCH(AL1322+1,【参考】排出ガスレベル!$AI$4:$AI$671,1)-1,5,AR1322),3,FALSE),IF(OR(AJ1322=1,AJ1322=2),VLOOKUP(AH1322,INDEX((係数_乗用_ガソリン,係数_乗用_CNG,係数_乗用_軽油,係数_乗用_メタノール,係数_乗用_LPG),1,1,AR1322):INDEX((係数_乗用_ガソリン,係数_乗用_CNG,係数_乗用_軽油,係数_乗用_メタノール,係数_乗用_LPG),125,5,AR1322),3,FALSE))))))</f>
        <v/>
      </c>
      <c r="AP1322" s="375" t="str">
        <f t="shared" si="598"/>
        <v/>
      </c>
      <c r="AQ1322" s="444" t="str">
        <f t="shared" si="599"/>
        <v/>
      </c>
      <c r="AR1322" s="375" t="str">
        <f t="shared" si="602"/>
        <v/>
      </c>
      <c r="AS1322" s="377" t="str">
        <f t="shared" si="600"/>
        <v/>
      </c>
      <c r="AT1322" s="378" t="str">
        <f t="shared" si="601"/>
        <v/>
      </c>
      <c r="AX1322" s="625" t="b">
        <f t="shared" si="603"/>
        <v>0</v>
      </c>
      <c r="AY1322" s="7" t="str">
        <f t="shared" si="604"/>
        <v>FALSEFALSEFALSE</v>
      </c>
      <c r="AZ1322" s="626">
        <f t="shared" si="580"/>
        <v>0</v>
      </c>
      <c r="BA1322" s="627" t="str">
        <f t="shared" si="581"/>
        <v/>
      </c>
      <c r="BB1322" s="627">
        <f t="shared" si="582"/>
        <v>0</v>
      </c>
      <c r="BC1322" s="690" t="str">
        <f t="shared" si="583"/>
        <v/>
      </c>
    </row>
    <row r="1323" spans="1:55">
      <c r="A1323" s="381">
        <v>1267</v>
      </c>
      <c r="B1323" s="117"/>
      <c r="C1323" s="288"/>
      <c r="D1323" s="289"/>
      <c r="E1323" s="289"/>
      <c r="F1323" s="290"/>
      <c r="G1323" s="292"/>
      <c r="H1323" s="116"/>
      <c r="I1323" s="292"/>
      <c r="J1323" s="116"/>
      <c r="K1323" s="370" t="str">
        <f t="shared" si="574"/>
        <v/>
      </c>
      <c r="L1323" s="370">
        <f t="shared" si="575"/>
        <v>0</v>
      </c>
      <c r="M1323" s="370">
        <f t="shared" si="576"/>
        <v>0</v>
      </c>
      <c r="N1323" s="371" t="str">
        <f t="shared" si="584"/>
        <v/>
      </c>
      <c r="O1323" s="371" t="str">
        <f t="shared" si="585"/>
        <v/>
      </c>
      <c r="P1323" s="371" t="str">
        <f t="shared" si="586"/>
        <v/>
      </c>
      <c r="Q1323" s="371" t="str">
        <f t="shared" si="587"/>
        <v/>
      </c>
      <c r="R1323" s="371" t="str">
        <f t="shared" si="588"/>
        <v/>
      </c>
      <c r="S1323" s="371" t="str">
        <f t="shared" si="589"/>
        <v/>
      </c>
      <c r="T1323" s="443" t="str">
        <f t="shared" si="577"/>
        <v/>
      </c>
      <c r="U1323" s="539"/>
      <c r="V1323" s="117"/>
      <c r="W1323" s="118"/>
      <c r="X1323" s="119"/>
      <c r="Y1323" s="120"/>
      <c r="Z1323" s="122"/>
      <c r="AA1323" s="121"/>
      <c r="AB1323" s="443" t="str">
        <f t="shared" si="578"/>
        <v/>
      </c>
      <c r="AC1323" s="734" t="str">
        <f t="shared" si="579"/>
        <v/>
      </c>
      <c r="AD1323" s="372"/>
      <c r="AE1323" s="485"/>
      <c r="AF1323" s="373" t="str">
        <f t="shared" si="590"/>
        <v/>
      </c>
      <c r="AG1323" s="373" t="str">
        <f t="shared" si="591"/>
        <v/>
      </c>
      <c r="AH1323" s="374" t="str">
        <f t="shared" si="592"/>
        <v/>
      </c>
      <c r="AI1323" s="375" t="str">
        <f t="shared" si="593"/>
        <v/>
      </c>
      <c r="AJ1323" s="375" t="str">
        <f t="shared" si="594"/>
        <v/>
      </c>
      <c r="AK1323" s="375" t="str">
        <f t="shared" si="595"/>
        <v/>
      </c>
      <c r="AL1323" s="375" t="str">
        <f t="shared" si="596"/>
        <v/>
      </c>
      <c r="AM1323" s="375" t="str">
        <f t="shared" si="597"/>
        <v/>
      </c>
      <c r="AN1323" s="376" t="str">
        <f>IF(AF1323="","",IF(OR(AH1323="",AH1323="-"),"－",IF(OR(AM1323=8,AM1323=9),"",IF(OR(AJ1323=3,AJ1323=4,AJ1323=5,AJ1323=6),VLOOKUP(AH1323,INDEX((係数_バス貨物_ガソリン,係数_バス貨物_CNG,係数_バス貨物_軽油,係数_バス貨物_メタノール,係数_バス貨物_LPG),MATCH(AL1323,【参考】排出ガスレベル!$AI$4:$AI$671,1),1,AR1323):INDEX((係数_バス貨物_ガソリン,係数_バス貨物_CNG,係数_バス貨物_軽油,係数_バス貨物_メタノール,係数_バス貨物_LPG),MATCH(AL1323+1,【参考】排出ガスレベル!$AI$4:$AI$671,1)-1,5,AR1323),2,FALSE),IF(OR(AJ1323=1,AJ1323=2),VLOOKUP(AH1323,INDEX((係数_乗用_ガソリン,係数_乗用_CNG,係数_乗用_軽油,係数_乗用_メタノール,係数_乗用_LPG),1,1,AR1323):INDEX((係数_乗用_ガソリン,係数_乗用_CNG,係数_乗用_軽油,係数_乗用_メタノール,係数_乗用_LPG),125,5,AR1323),2,FALSE))))))</f>
        <v/>
      </c>
      <c r="AO1323" s="376" t="str">
        <f>IF(T1323="","",IF(OR(AH1323="",AH1323="-"),"－",IF(OR(AM1323=8,AM1323=9),"",IF(OR(AJ1323=3,AJ1323=4,AJ1323=5,AJ1323=6),VLOOKUP(AH1323,INDEX((係数_バス貨物_ガソリン,係数_バス貨物_CNG,係数_バス貨物_軽油,係数_バス貨物_メタノール,係数_バス貨物_LPG),MATCH(AL1323,【参考】排出ガスレベル!$AI$4:$AI$671,1),1,AR1323):INDEX((係数_バス貨物_ガソリン,係数_バス貨物_CNG,係数_バス貨物_軽油,係数_バス貨物_メタノール,係数_バス貨物_LPG),MATCH(AL1323+1,【参考】排出ガスレベル!$AI$4:$AI$671,1)-1,5,AR1323),3,FALSE),IF(OR(AJ1323=1,AJ1323=2),VLOOKUP(AH1323,INDEX((係数_乗用_ガソリン,係数_乗用_CNG,係数_乗用_軽油,係数_乗用_メタノール,係数_乗用_LPG),1,1,AR1323):INDEX((係数_乗用_ガソリン,係数_乗用_CNG,係数_乗用_軽油,係数_乗用_メタノール,係数_乗用_LPG),125,5,AR1323),3,FALSE))))))</f>
        <v/>
      </c>
      <c r="AP1323" s="375" t="str">
        <f t="shared" si="598"/>
        <v/>
      </c>
      <c r="AQ1323" s="444" t="str">
        <f t="shared" si="599"/>
        <v/>
      </c>
      <c r="AR1323" s="375" t="str">
        <f t="shared" si="602"/>
        <v/>
      </c>
      <c r="AS1323" s="377" t="str">
        <f t="shared" si="600"/>
        <v/>
      </c>
      <c r="AT1323" s="378" t="str">
        <f t="shared" si="601"/>
        <v/>
      </c>
      <c r="AX1323" s="625" t="b">
        <f t="shared" si="603"/>
        <v>0</v>
      </c>
      <c r="AY1323" s="7" t="str">
        <f t="shared" si="604"/>
        <v>FALSEFALSEFALSE</v>
      </c>
      <c r="AZ1323" s="626">
        <f t="shared" si="580"/>
        <v>0</v>
      </c>
      <c r="BA1323" s="627" t="str">
        <f t="shared" si="581"/>
        <v/>
      </c>
      <c r="BB1323" s="627">
        <f t="shared" si="582"/>
        <v>0</v>
      </c>
      <c r="BC1323" s="690" t="str">
        <f t="shared" si="583"/>
        <v/>
      </c>
    </row>
    <row r="1324" spans="1:55">
      <c r="A1324" s="381">
        <v>1268</v>
      </c>
      <c r="B1324" s="117"/>
      <c r="C1324" s="288"/>
      <c r="D1324" s="289"/>
      <c r="E1324" s="289"/>
      <c r="F1324" s="290"/>
      <c r="G1324" s="292"/>
      <c r="H1324" s="116"/>
      <c r="I1324" s="292"/>
      <c r="J1324" s="116"/>
      <c r="K1324" s="370" t="str">
        <f t="shared" ref="K1324:K1387" si="605">C1324&amp;D1324&amp;E1324&amp;F1324</f>
        <v/>
      </c>
      <c r="L1324" s="370">
        <f t="shared" ref="L1324:L1387" si="606">IF(G1324&gt;0,DATE((G1324),(H1324+1),0),0)</f>
        <v>0</v>
      </c>
      <c r="M1324" s="370">
        <f t="shared" ref="M1324:M1387" si="607">IF(I1324&gt;0,DATE((I1324),(J1324+1),0),0)</f>
        <v>0</v>
      </c>
      <c r="N1324" s="371" t="str">
        <f t="shared" si="584"/>
        <v/>
      </c>
      <c r="O1324" s="371" t="str">
        <f t="shared" si="585"/>
        <v/>
      </c>
      <c r="P1324" s="371" t="str">
        <f t="shared" si="586"/>
        <v/>
      </c>
      <c r="Q1324" s="371" t="str">
        <f t="shared" si="587"/>
        <v/>
      </c>
      <c r="R1324" s="371" t="str">
        <f t="shared" si="588"/>
        <v/>
      </c>
      <c r="S1324" s="371" t="str">
        <f t="shared" si="589"/>
        <v/>
      </c>
      <c r="T1324" s="443" t="str">
        <f t="shared" ref="T1324:T1387" si="608">N1324&amp;O1324&amp;P1324&amp;Q1324&amp;R1324&amp;S1324</f>
        <v/>
      </c>
      <c r="U1324" s="539"/>
      <c r="V1324" s="117"/>
      <c r="W1324" s="118"/>
      <c r="X1324" s="119"/>
      <c r="Y1324" s="120"/>
      <c r="Z1324" s="122"/>
      <c r="AA1324" s="121"/>
      <c r="AB1324" s="443" t="str">
        <f t="shared" ref="AB1324:AB1387" si="609">IF(AF1324="","",IF(AM1324=1,VLOOKUP(AN1324,低公害車判別,2,FALSE),IF(AM1324=3,VLOOKUP(AN1324,低公害車判別,2,FALSE),IF(AM1324=4,VLOOKUP(AO1324,低公害車判別,2,FALSE),"低公害車"))))</f>
        <v/>
      </c>
      <c r="AC1324" s="734" t="str">
        <f t="shared" ref="AC1324:AC1387" si="610">IF(AF1324="","",IF((AN1324="")+(AN1324="－"),IF((AO1324="")+(AO1324=0),"－",AO1324),IF((AN1324="PM☆☆☆")+(AN1324="☆及びPM☆☆☆")+(AN1324="☆☆及びPM☆☆☆")+(AN1324="☆☆☆及びPM☆☆☆"),"PM☆☆☆",IF((AN1324="PM☆☆☆☆")+(AN1324="☆及びPM☆☆☆☆")+(AN1324="☆☆及びPM☆☆☆☆")+(AN1324="☆☆☆及びPM☆☆☆☆"),"PM☆☆☆☆",IF((AN1324="新☆")+(AN1324="新NOx☆")+(AN1324="新PM☆"),"新☆（新長期）",AN1324)))))</f>
        <v/>
      </c>
      <c r="AD1324" s="372"/>
      <c r="AE1324" s="485"/>
      <c r="AF1324" s="373" t="str">
        <f t="shared" si="590"/>
        <v/>
      </c>
      <c r="AG1324" s="373" t="str">
        <f t="shared" si="591"/>
        <v/>
      </c>
      <c r="AH1324" s="374" t="str">
        <f t="shared" si="592"/>
        <v/>
      </c>
      <c r="AI1324" s="375" t="str">
        <f t="shared" si="593"/>
        <v/>
      </c>
      <c r="AJ1324" s="375" t="str">
        <f t="shared" si="594"/>
        <v/>
      </c>
      <c r="AK1324" s="375" t="str">
        <f t="shared" si="595"/>
        <v/>
      </c>
      <c r="AL1324" s="375" t="str">
        <f t="shared" si="596"/>
        <v/>
      </c>
      <c r="AM1324" s="375" t="str">
        <f t="shared" si="597"/>
        <v/>
      </c>
      <c r="AN1324" s="376" t="str">
        <f>IF(AF1324="","",IF(OR(AH1324="",AH1324="-"),"－",IF(OR(AM1324=8,AM1324=9),"",IF(OR(AJ1324=3,AJ1324=4,AJ1324=5,AJ1324=6),VLOOKUP(AH1324,INDEX((係数_バス貨物_ガソリン,係数_バス貨物_CNG,係数_バス貨物_軽油,係数_バス貨物_メタノール,係数_バス貨物_LPG),MATCH(AL1324,【参考】排出ガスレベル!$AI$4:$AI$671,1),1,AR1324):INDEX((係数_バス貨物_ガソリン,係数_バス貨物_CNG,係数_バス貨物_軽油,係数_バス貨物_メタノール,係数_バス貨物_LPG),MATCH(AL1324+1,【参考】排出ガスレベル!$AI$4:$AI$671,1)-1,5,AR1324),2,FALSE),IF(OR(AJ1324=1,AJ1324=2),VLOOKUP(AH1324,INDEX((係数_乗用_ガソリン,係数_乗用_CNG,係数_乗用_軽油,係数_乗用_メタノール,係数_乗用_LPG),1,1,AR1324):INDEX((係数_乗用_ガソリン,係数_乗用_CNG,係数_乗用_軽油,係数_乗用_メタノール,係数_乗用_LPG),125,5,AR1324),2,FALSE))))))</f>
        <v/>
      </c>
      <c r="AO1324" s="376" t="str">
        <f>IF(T1324="","",IF(OR(AH1324="",AH1324="-"),"－",IF(OR(AM1324=8,AM1324=9),"",IF(OR(AJ1324=3,AJ1324=4,AJ1324=5,AJ1324=6),VLOOKUP(AH1324,INDEX((係数_バス貨物_ガソリン,係数_バス貨物_CNG,係数_バス貨物_軽油,係数_バス貨物_メタノール,係数_バス貨物_LPG),MATCH(AL1324,【参考】排出ガスレベル!$AI$4:$AI$671,1),1,AR1324):INDEX((係数_バス貨物_ガソリン,係数_バス貨物_CNG,係数_バス貨物_軽油,係数_バス貨物_メタノール,係数_バス貨物_LPG),MATCH(AL1324+1,【参考】排出ガスレベル!$AI$4:$AI$671,1)-1,5,AR1324),3,FALSE),IF(OR(AJ1324=1,AJ1324=2),VLOOKUP(AH1324,INDEX((係数_乗用_ガソリン,係数_乗用_CNG,係数_乗用_軽油,係数_乗用_メタノール,係数_乗用_LPG),1,1,AR1324):INDEX((係数_乗用_ガソリン,係数_乗用_CNG,係数_乗用_軽油,係数_乗用_メタノール,係数_乗用_LPG),125,5,AR1324),3,FALSE))))))</f>
        <v/>
      </c>
      <c r="AP1324" s="375" t="str">
        <f t="shared" si="598"/>
        <v/>
      </c>
      <c r="AQ1324" s="444" t="str">
        <f t="shared" si="599"/>
        <v/>
      </c>
      <c r="AR1324" s="375" t="str">
        <f t="shared" si="602"/>
        <v/>
      </c>
      <c r="AS1324" s="377" t="str">
        <f t="shared" si="600"/>
        <v/>
      </c>
      <c r="AT1324" s="378" t="str">
        <f t="shared" si="601"/>
        <v/>
      </c>
      <c r="AX1324" s="625" t="b">
        <f t="shared" si="603"/>
        <v>0</v>
      </c>
      <c r="AY1324" s="7" t="str">
        <f t="shared" si="604"/>
        <v>FALSEFALSEFALSE</v>
      </c>
      <c r="AZ1324" s="626">
        <f t="shared" si="580"/>
        <v>0</v>
      </c>
      <c r="BA1324" s="627" t="str">
        <f t="shared" si="581"/>
        <v/>
      </c>
      <c r="BB1324" s="627">
        <f t="shared" si="582"/>
        <v>0</v>
      </c>
      <c r="BC1324" s="690" t="str">
        <f t="shared" si="583"/>
        <v/>
      </c>
    </row>
    <row r="1325" spans="1:55">
      <c r="A1325" s="381">
        <v>1269</v>
      </c>
      <c r="B1325" s="117"/>
      <c r="C1325" s="288"/>
      <c r="D1325" s="289"/>
      <c r="E1325" s="289"/>
      <c r="F1325" s="290"/>
      <c r="G1325" s="292"/>
      <c r="H1325" s="116"/>
      <c r="I1325" s="292"/>
      <c r="J1325" s="116"/>
      <c r="K1325" s="370" t="str">
        <f t="shared" si="605"/>
        <v/>
      </c>
      <c r="L1325" s="370">
        <f t="shared" si="606"/>
        <v>0</v>
      </c>
      <c r="M1325" s="370">
        <f t="shared" si="607"/>
        <v>0</v>
      </c>
      <c r="N1325" s="371" t="str">
        <f t="shared" si="584"/>
        <v/>
      </c>
      <c r="O1325" s="371" t="str">
        <f t="shared" si="585"/>
        <v/>
      </c>
      <c r="P1325" s="371" t="str">
        <f t="shared" si="586"/>
        <v/>
      </c>
      <c r="Q1325" s="371" t="str">
        <f t="shared" si="587"/>
        <v/>
      </c>
      <c r="R1325" s="371" t="str">
        <f t="shared" si="588"/>
        <v/>
      </c>
      <c r="S1325" s="371" t="str">
        <f t="shared" si="589"/>
        <v/>
      </c>
      <c r="T1325" s="443" t="str">
        <f t="shared" si="608"/>
        <v/>
      </c>
      <c r="U1325" s="539"/>
      <c r="V1325" s="117"/>
      <c r="W1325" s="118"/>
      <c r="X1325" s="119"/>
      <c r="Y1325" s="120"/>
      <c r="Z1325" s="122"/>
      <c r="AA1325" s="121"/>
      <c r="AB1325" s="443" t="str">
        <f t="shared" si="609"/>
        <v/>
      </c>
      <c r="AC1325" s="734" t="str">
        <f t="shared" si="610"/>
        <v/>
      </c>
      <c r="AD1325" s="372"/>
      <c r="AE1325" s="485"/>
      <c r="AF1325" s="373" t="str">
        <f t="shared" si="590"/>
        <v/>
      </c>
      <c r="AG1325" s="373" t="str">
        <f t="shared" si="591"/>
        <v/>
      </c>
      <c r="AH1325" s="374" t="str">
        <f t="shared" si="592"/>
        <v/>
      </c>
      <c r="AI1325" s="375" t="str">
        <f t="shared" si="593"/>
        <v/>
      </c>
      <c r="AJ1325" s="375" t="str">
        <f t="shared" si="594"/>
        <v/>
      </c>
      <c r="AK1325" s="375" t="str">
        <f t="shared" si="595"/>
        <v/>
      </c>
      <c r="AL1325" s="375" t="str">
        <f t="shared" si="596"/>
        <v/>
      </c>
      <c r="AM1325" s="375" t="str">
        <f t="shared" si="597"/>
        <v/>
      </c>
      <c r="AN1325" s="376" t="str">
        <f>IF(AF1325="","",IF(OR(AH1325="",AH1325="-"),"－",IF(OR(AM1325=8,AM1325=9),"",IF(OR(AJ1325=3,AJ1325=4,AJ1325=5,AJ1325=6),VLOOKUP(AH1325,INDEX((係数_バス貨物_ガソリン,係数_バス貨物_CNG,係数_バス貨物_軽油,係数_バス貨物_メタノール,係数_バス貨物_LPG),MATCH(AL1325,【参考】排出ガスレベル!$AI$4:$AI$671,1),1,AR1325):INDEX((係数_バス貨物_ガソリン,係数_バス貨物_CNG,係数_バス貨物_軽油,係数_バス貨物_メタノール,係数_バス貨物_LPG),MATCH(AL1325+1,【参考】排出ガスレベル!$AI$4:$AI$671,1)-1,5,AR1325),2,FALSE),IF(OR(AJ1325=1,AJ1325=2),VLOOKUP(AH1325,INDEX((係数_乗用_ガソリン,係数_乗用_CNG,係数_乗用_軽油,係数_乗用_メタノール,係数_乗用_LPG),1,1,AR1325):INDEX((係数_乗用_ガソリン,係数_乗用_CNG,係数_乗用_軽油,係数_乗用_メタノール,係数_乗用_LPG),125,5,AR1325),2,FALSE))))))</f>
        <v/>
      </c>
      <c r="AO1325" s="376" t="str">
        <f>IF(T1325="","",IF(OR(AH1325="",AH1325="-"),"－",IF(OR(AM1325=8,AM1325=9),"",IF(OR(AJ1325=3,AJ1325=4,AJ1325=5,AJ1325=6),VLOOKUP(AH1325,INDEX((係数_バス貨物_ガソリン,係数_バス貨物_CNG,係数_バス貨物_軽油,係数_バス貨物_メタノール,係数_バス貨物_LPG),MATCH(AL1325,【参考】排出ガスレベル!$AI$4:$AI$671,1),1,AR1325):INDEX((係数_バス貨物_ガソリン,係数_バス貨物_CNG,係数_バス貨物_軽油,係数_バス貨物_メタノール,係数_バス貨物_LPG),MATCH(AL1325+1,【参考】排出ガスレベル!$AI$4:$AI$671,1)-1,5,AR1325),3,FALSE),IF(OR(AJ1325=1,AJ1325=2),VLOOKUP(AH1325,INDEX((係数_乗用_ガソリン,係数_乗用_CNG,係数_乗用_軽油,係数_乗用_メタノール,係数_乗用_LPG),1,1,AR1325):INDEX((係数_乗用_ガソリン,係数_乗用_CNG,係数_乗用_軽油,係数_乗用_メタノール,係数_乗用_LPG),125,5,AR1325),3,FALSE))))))</f>
        <v/>
      </c>
      <c r="AP1325" s="375" t="str">
        <f t="shared" si="598"/>
        <v/>
      </c>
      <c r="AQ1325" s="444" t="str">
        <f t="shared" si="599"/>
        <v/>
      </c>
      <c r="AR1325" s="375" t="str">
        <f t="shared" si="602"/>
        <v/>
      </c>
      <c r="AS1325" s="377" t="str">
        <f t="shared" si="600"/>
        <v/>
      </c>
      <c r="AT1325" s="378" t="str">
        <f t="shared" si="601"/>
        <v/>
      </c>
      <c r="AX1325" s="625" t="b">
        <f t="shared" si="603"/>
        <v>0</v>
      </c>
      <c r="AY1325" s="7" t="str">
        <f t="shared" si="604"/>
        <v>FALSEFALSEFALSE</v>
      </c>
      <c r="AZ1325" s="626">
        <f t="shared" ref="AZ1325:AZ1388" si="611">AA1325</f>
        <v>0</v>
      </c>
      <c r="BA1325" s="627" t="str">
        <f t="shared" ref="BA1325:BA1388" si="612">IF(COUNTIFS(BC1325,"*A*",BB1325,"3"),"ハイブリッド(ガソリン)","")</f>
        <v/>
      </c>
      <c r="BB1325" s="627">
        <f t="shared" ref="BB1325:BB1388" si="613">LEN(X1325)</f>
        <v>0</v>
      </c>
      <c r="BC1325" s="690" t="str">
        <f t="shared" ref="BC1325:BC1388" si="614">MID(X1325,2,1)</f>
        <v/>
      </c>
    </row>
    <row r="1326" spans="1:55">
      <c r="A1326" s="381">
        <v>1270</v>
      </c>
      <c r="B1326" s="117"/>
      <c r="C1326" s="288"/>
      <c r="D1326" s="289"/>
      <c r="E1326" s="289"/>
      <c r="F1326" s="290"/>
      <c r="G1326" s="292"/>
      <c r="H1326" s="116"/>
      <c r="I1326" s="292"/>
      <c r="J1326" s="116"/>
      <c r="K1326" s="370" t="str">
        <f t="shared" si="605"/>
        <v/>
      </c>
      <c r="L1326" s="370">
        <f t="shared" si="606"/>
        <v>0</v>
      </c>
      <c r="M1326" s="370">
        <f t="shared" si="607"/>
        <v>0</v>
      </c>
      <c r="N1326" s="371" t="str">
        <f t="shared" si="584"/>
        <v/>
      </c>
      <c r="O1326" s="371" t="str">
        <f t="shared" si="585"/>
        <v/>
      </c>
      <c r="P1326" s="371" t="str">
        <f t="shared" si="586"/>
        <v/>
      </c>
      <c r="Q1326" s="371" t="str">
        <f t="shared" si="587"/>
        <v/>
      </c>
      <c r="R1326" s="371" t="str">
        <f t="shared" si="588"/>
        <v/>
      </c>
      <c r="S1326" s="371" t="str">
        <f t="shared" si="589"/>
        <v/>
      </c>
      <c r="T1326" s="443" t="str">
        <f t="shared" si="608"/>
        <v/>
      </c>
      <c r="U1326" s="539"/>
      <c r="V1326" s="117"/>
      <c r="W1326" s="118"/>
      <c r="X1326" s="119"/>
      <c r="Y1326" s="120"/>
      <c r="Z1326" s="122"/>
      <c r="AA1326" s="121"/>
      <c r="AB1326" s="443" t="str">
        <f t="shared" si="609"/>
        <v/>
      </c>
      <c r="AC1326" s="734" t="str">
        <f t="shared" si="610"/>
        <v/>
      </c>
      <c r="AD1326" s="372"/>
      <c r="AE1326" s="485"/>
      <c r="AF1326" s="373" t="str">
        <f t="shared" si="590"/>
        <v/>
      </c>
      <c r="AG1326" s="373" t="str">
        <f t="shared" si="591"/>
        <v/>
      </c>
      <c r="AH1326" s="374" t="str">
        <f t="shared" si="592"/>
        <v/>
      </c>
      <c r="AI1326" s="375" t="str">
        <f t="shared" si="593"/>
        <v/>
      </c>
      <c r="AJ1326" s="375" t="str">
        <f t="shared" si="594"/>
        <v/>
      </c>
      <c r="AK1326" s="375" t="str">
        <f t="shared" si="595"/>
        <v/>
      </c>
      <c r="AL1326" s="375" t="str">
        <f t="shared" si="596"/>
        <v/>
      </c>
      <c r="AM1326" s="375" t="str">
        <f t="shared" si="597"/>
        <v/>
      </c>
      <c r="AN1326" s="376" t="str">
        <f>IF(AF1326="","",IF(OR(AH1326="",AH1326="-"),"－",IF(OR(AM1326=8,AM1326=9),"",IF(OR(AJ1326=3,AJ1326=4,AJ1326=5,AJ1326=6),VLOOKUP(AH1326,INDEX((係数_バス貨物_ガソリン,係数_バス貨物_CNG,係数_バス貨物_軽油,係数_バス貨物_メタノール,係数_バス貨物_LPG),MATCH(AL1326,【参考】排出ガスレベル!$AI$4:$AI$671,1),1,AR1326):INDEX((係数_バス貨物_ガソリン,係数_バス貨物_CNG,係数_バス貨物_軽油,係数_バス貨物_メタノール,係数_バス貨物_LPG),MATCH(AL1326+1,【参考】排出ガスレベル!$AI$4:$AI$671,1)-1,5,AR1326),2,FALSE),IF(OR(AJ1326=1,AJ1326=2),VLOOKUP(AH1326,INDEX((係数_乗用_ガソリン,係数_乗用_CNG,係数_乗用_軽油,係数_乗用_メタノール,係数_乗用_LPG),1,1,AR1326):INDEX((係数_乗用_ガソリン,係数_乗用_CNG,係数_乗用_軽油,係数_乗用_メタノール,係数_乗用_LPG),125,5,AR1326),2,FALSE))))))</f>
        <v/>
      </c>
      <c r="AO1326" s="376" t="str">
        <f>IF(T1326="","",IF(OR(AH1326="",AH1326="-"),"－",IF(OR(AM1326=8,AM1326=9),"",IF(OR(AJ1326=3,AJ1326=4,AJ1326=5,AJ1326=6),VLOOKUP(AH1326,INDEX((係数_バス貨物_ガソリン,係数_バス貨物_CNG,係数_バス貨物_軽油,係数_バス貨物_メタノール,係数_バス貨物_LPG),MATCH(AL1326,【参考】排出ガスレベル!$AI$4:$AI$671,1),1,AR1326):INDEX((係数_バス貨物_ガソリン,係数_バス貨物_CNG,係数_バス貨物_軽油,係数_バス貨物_メタノール,係数_バス貨物_LPG),MATCH(AL1326+1,【参考】排出ガスレベル!$AI$4:$AI$671,1)-1,5,AR1326),3,FALSE),IF(OR(AJ1326=1,AJ1326=2),VLOOKUP(AH1326,INDEX((係数_乗用_ガソリン,係数_乗用_CNG,係数_乗用_軽油,係数_乗用_メタノール,係数_乗用_LPG),1,1,AR1326):INDEX((係数_乗用_ガソリン,係数_乗用_CNG,係数_乗用_軽油,係数_乗用_メタノール,係数_乗用_LPG),125,5,AR1326),3,FALSE))))))</f>
        <v/>
      </c>
      <c r="AP1326" s="375" t="str">
        <f t="shared" si="598"/>
        <v/>
      </c>
      <c r="AQ1326" s="444" t="str">
        <f t="shared" si="599"/>
        <v/>
      </c>
      <c r="AR1326" s="375" t="str">
        <f t="shared" si="602"/>
        <v/>
      </c>
      <c r="AS1326" s="377" t="str">
        <f t="shared" si="600"/>
        <v/>
      </c>
      <c r="AT1326" s="378" t="str">
        <f t="shared" si="601"/>
        <v/>
      </c>
      <c r="AX1326" s="625" t="b">
        <f t="shared" si="603"/>
        <v>0</v>
      </c>
      <c r="AY1326" s="7" t="str">
        <f t="shared" si="604"/>
        <v>FALSEFALSEFALSE</v>
      </c>
      <c r="AZ1326" s="626">
        <f t="shared" si="611"/>
        <v>0</v>
      </c>
      <c r="BA1326" s="627" t="str">
        <f t="shared" si="612"/>
        <v/>
      </c>
      <c r="BB1326" s="627">
        <f t="shared" si="613"/>
        <v>0</v>
      </c>
      <c r="BC1326" s="690" t="str">
        <f t="shared" si="614"/>
        <v/>
      </c>
    </row>
    <row r="1327" spans="1:55">
      <c r="A1327" s="381">
        <v>1271</v>
      </c>
      <c r="B1327" s="117"/>
      <c r="C1327" s="288"/>
      <c r="D1327" s="289"/>
      <c r="E1327" s="289"/>
      <c r="F1327" s="290"/>
      <c r="G1327" s="292"/>
      <c r="H1327" s="116"/>
      <c r="I1327" s="292"/>
      <c r="J1327" s="116"/>
      <c r="K1327" s="370" t="str">
        <f t="shared" si="605"/>
        <v/>
      </c>
      <c r="L1327" s="370">
        <f t="shared" si="606"/>
        <v>0</v>
      </c>
      <c r="M1327" s="370">
        <f t="shared" si="607"/>
        <v>0</v>
      </c>
      <c r="N1327" s="371" t="str">
        <f t="shared" si="584"/>
        <v/>
      </c>
      <c r="O1327" s="371" t="str">
        <f t="shared" si="585"/>
        <v/>
      </c>
      <c r="P1327" s="371" t="str">
        <f t="shared" si="586"/>
        <v/>
      </c>
      <c r="Q1327" s="371" t="str">
        <f t="shared" si="587"/>
        <v/>
      </c>
      <c r="R1327" s="371" t="str">
        <f t="shared" si="588"/>
        <v/>
      </c>
      <c r="S1327" s="371" t="str">
        <f t="shared" si="589"/>
        <v/>
      </c>
      <c r="T1327" s="443" t="str">
        <f t="shared" si="608"/>
        <v/>
      </c>
      <c r="U1327" s="539"/>
      <c r="V1327" s="117"/>
      <c r="W1327" s="118"/>
      <c r="X1327" s="119"/>
      <c r="Y1327" s="120"/>
      <c r="Z1327" s="122"/>
      <c r="AA1327" s="121"/>
      <c r="AB1327" s="443" t="str">
        <f t="shared" si="609"/>
        <v/>
      </c>
      <c r="AC1327" s="734" t="str">
        <f t="shared" si="610"/>
        <v/>
      </c>
      <c r="AD1327" s="372"/>
      <c r="AE1327" s="485"/>
      <c r="AF1327" s="373" t="str">
        <f t="shared" si="590"/>
        <v/>
      </c>
      <c r="AG1327" s="373" t="str">
        <f t="shared" si="591"/>
        <v/>
      </c>
      <c r="AH1327" s="374" t="str">
        <f t="shared" si="592"/>
        <v/>
      </c>
      <c r="AI1327" s="375" t="str">
        <f t="shared" si="593"/>
        <v/>
      </c>
      <c r="AJ1327" s="375" t="str">
        <f t="shared" si="594"/>
        <v/>
      </c>
      <c r="AK1327" s="375" t="str">
        <f t="shared" si="595"/>
        <v/>
      </c>
      <c r="AL1327" s="375" t="str">
        <f t="shared" si="596"/>
        <v/>
      </c>
      <c r="AM1327" s="375" t="str">
        <f t="shared" si="597"/>
        <v/>
      </c>
      <c r="AN1327" s="376" t="str">
        <f>IF(AF1327="","",IF(OR(AH1327="",AH1327="-"),"－",IF(OR(AM1327=8,AM1327=9),"",IF(OR(AJ1327=3,AJ1327=4,AJ1327=5,AJ1327=6),VLOOKUP(AH1327,INDEX((係数_バス貨物_ガソリン,係数_バス貨物_CNG,係数_バス貨物_軽油,係数_バス貨物_メタノール,係数_バス貨物_LPG),MATCH(AL1327,【参考】排出ガスレベル!$AI$4:$AI$671,1),1,AR1327):INDEX((係数_バス貨物_ガソリン,係数_バス貨物_CNG,係数_バス貨物_軽油,係数_バス貨物_メタノール,係数_バス貨物_LPG),MATCH(AL1327+1,【参考】排出ガスレベル!$AI$4:$AI$671,1)-1,5,AR1327),2,FALSE),IF(OR(AJ1327=1,AJ1327=2),VLOOKUP(AH1327,INDEX((係数_乗用_ガソリン,係数_乗用_CNG,係数_乗用_軽油,係数_乗用_メタノール,係数_乗用_LPG),1,1,AR1327):INDEX((係数_乗用_ガソリン,係数_乗用_CNG,係数_乗用_軽油,係数_乗用_メタノール,係数_乗用_LPG),125,5,AR1327),2,FALSE))))))</f>
        <v/>
      </c>
      <c r="AO1327" s="376" t="str">
        <f>IF(T1327="","",IF(OR(AH1327="",AH1327="-"),"－",IF(OR(AM1327=8,AM1327=9),"",IF(OR(AJ1327=3,AJ1327=4,AJ1327=5,AJ1327=6),VLOOKUP(AH1327,INDEX((係数_バス貨物_ガソリン,係数_バス貨物_CNG,係数_バス貨物_軽油,係数_バス貨物_メタノール,係数_バス貨物_LPG),MATCH(AL1327,【参考】排出ガスレベル!$AI$4:$AI$671,1),1,AR1327):INDEX((係数_バス貨物_ガソリン,係数_バス貨物_CNG,係数_バス貨物_軽油,係数_バス貨物_メタノール,係数_バス貨物_LPG),MATCH(AL1327+1,【参考】排出ガスレベル!$AI$4:$AI$671,1)-1,5,AR1327),3,FALSE),IF(OR(AJ1327=1,AJ1327=2),VLOOKUP(AH1327,INDEX((係数_乗用_ガソリン,係数_乗用_CNG,係数_乗用_軽油,係数_乗用_メタノール,係数_乗用_LPG),1,1,AR1327):INDEX((係数_乗用_ガソリン,係数_乗用_CNG,係数_乗用_軽油,係数_乗用_メタノール,係数_乗用_LPG),125,5,AR1327),3,FALSE))))))</f>
        <v/>
      </c>
      <c r="AP1327" s="375" t="str">
        <f t="shared" si="598"/>
        <v/>
      </c>
      <c r="AQ1327" s="444" t="str">
        <f t="shared" si="599"/>
        <v/>
      </c>
      <c r="AR1327" s="375" t="str">
        <f t="shared" si="602"/>
        <v/>
      </c>
      <c r="AS1327" s="377" t="str">
        <f t="shared" si="600"/>
        <v/>
      </c>
      <c r="AT1327" s="378" t="str">
        <f t="shared" si="601"/>
        <v/>
      </c>
      <c r="AX1327" s="625" t="b">
        <f t="shared" si="603"/>
        <v>0</v>
      </c>
      <c r="AY1327" s="7" t="str">
        <f t="shared" si="604"/>
        <v>FALSEFALSEFALSE</v>
      </c>
      <c r="AZ1327" s="626">
        <f t="shared" si="611"/>
        <v>0</v>
      </c>
      <c r="BA1327" s="627" t="str">
        <f t="shared" si="612"/>
        <v/>
      </c>
      <c r="BB1327" s="627">
        <f t="shared" si="613"/>
        <v>0</v>
      </c>
      <c r="BC1327" s="690" t="str">
        <f t="shared" si="614"/>
        <v/>
      </c>
    </row>
    <row r="1328" spans="1:55">
      <c r="A1328" s="381">
        <v>1272</v>
      </c>
      <c r="B1328" s="117"/>
      <c r="C1328" s="288"/>
      <c r="D1328" s="289"/>
      <c r="E1328" s="289"/>
      <c r="F1328" s="290"/>
      <c r="G1328" s="292"/>
      <c r="H1328" s="116"/>
      <c r="I1328" s="292"/>
      <c r="J1328" s="116"/>
      <c r="K1328" s="370" t="str">
        <f t="shared" si="605"/>
        <v/>
      </c>
      <c r="L1328" s="370">
        <f t="shared" si="606"/>
        <v>0</v>
      </c>
      <c r="M1328" s="370">
        <f t="shared" si="607"/>
        <v>0</v>
      </c>
      <c r="N1328" s="371" t="str">
        <f t="shared" si="584"/>
        <v/>
      </c>
      <c r="O1328" s="371" t="str">
        <f t="shared" si="585"/>
        <v/>
      </c>
      <c r="P1328" s="371" t="str">
        <f t="shared" si="586"/>
        <v/>
      </c>
      <c r="Q1328" s="371" t="str">
        <f t="shared" si="587"/>
        <v/>
      </c>
      <c r="R1328" s="371" t="str">
        <f t="shared" si="588"/>
        <v/>
      </c>
      <c r="S1328" s="371" t="str">
        <f t="shared" si="589"/>
        <v/>
      </c>
      <c r="T1328" s="443" t="str">
        <f t="shared" si="608"/>
        <v/>
      </c>
      <c r="U1328" s="539"/>
      <c r="V1328" s="117"/>
      <c r="W1328" s="118"/>
      <c r="X1328" s="119"/>
      <c r="Y1328" s="120"/>
      <c r="Z1328" s="122"/>
      <c r="AA1328" s="121"/>
      <c r="AB1328" s="443" t="str">
        <f t="shared" si="609"/>
        <v/>
      </c>
      <c r="AC1328" s="734" t="str">
        <f t="shared" si="610"/>
        <v/>
      </c>
      <c r="AD1328" s="372"/>
      <c r="AE1328" s="485"/>
      <c r="AF1328" s="373" t="str">
        <f t="shared" si="590"/>
        <v/>
      </c>
      <c r="AG1328" s="373" t="str">
        <f t="shared" si="591"/>
        <v/>
      </c>
      <c r="AH1328" s="374" t="str">
        <f t="shared" si="592"/>
        <v/>
      </c>
      <c r="AI1328" s="375" t="str">
        <f t="shared" si="593"/>
        <v/>
      </c>
      <c r="AJ1328" s="375" t="str">
        <f t="shared" si="594"/>
        <v/>
      </c>
      <c r="AK1328" s="375" t="str">
        <f t="shared" si="595"/>
        <v/>
      </c>
      <c r="AL1328" s="375" t="str">
        <f t="shared" si="596"/>
        <v/>
      </c>
      <c r="AM1328" s="375" t="str">
        <f t="shared" si="597"/>
        <v/>
      </c>
      <c r="AN1328" s="376" t="str">
        <f>IF(AF1328="","",IF(OR(AH1328="",AH1328="-"),"－",IF(OR(AM1328=8,AM1328=9),"",IF(OR(AJ1328=3,AJ1328=4,AJ1328=5,AJ1328=6),VLOOKUP(AH1328,INDEX((係数_バス貨物_ガソリン,係数_バス貨物_CNG,係数_バス貨物_軽油,係数_バス貨物_メタノール,係数_バス貨物_LPG),MATCH(AL1328,【参考】排出ガスレベル!$AI$4:$AI$671,1),1,AR1328):INDEX((係数_バス貨物_ガソリン,係数_バス貨物_CNG,係数_バス貨物_軽油,係数_バス貨物_メタノール,係数_バス貨物_LPG),MATCH(AL1328+1,【参考】排出ガスレベル!$AI$4:$AI$671,1)-1,5,AR1328),2,FALSE),IF(OR(AJ1328=1,AJ1328=2),VLOOKUP(AH1328,INDEX((係数_乗用_ガソリン,係数_乗用_CNG,係数_乗用_軽油,係数_乗用_メタノール,係数_乗用_LPG),1,1,AR1328):INDEX((係数_乗用_ガソリン,係数_乗用_CNG,係数_乗用_軽油,係数_乗用_メタノール,係数_乗用_LPG),125,5,AR1328),2,FALSE))))))</f>
        <v/>
      </c>
      <c r="AO1328" s="376" t="str">
        <f>IF(T1328="","",IF(OR(AH1328="",AH1328="-"),"－",IF(OR(AM1328=8,AM1328=9),"",IF(OR(AJ1328=3,AJ1328=4,AJ1328=5,AJ1328=6),VLOOKUP(AH1328,INDEX((係数_バス貨物_ガソリン,係数_バス貨物_CNG,係数_バス貨物_軽油,係数_バス貨物_メタノール,係数_バス貨物_LPG),MATCH(AL1328,【参考】排出ガスレベル!$AI$4:$AI$671,1),1,AR1328):INDEX((係数_バス貨物_ガソリン,係数_バス貨物_CNG,係数_バス貨物_軽油,係数_バス貨物_メタノール,係数_バス貨物_LPG),MATCH(AL1328+1,【参考】排出ガスレベル!$AI$4:$AI$671,1)-1,5,AR1328),3,FALSE),IF(OR(AJ1328=1,AJ1328=2),VLOOKUP(AH1328,INDEX((係数_乗用_ガソリン,係数_乗用_CNG,係数_乗用_軽油,係数_乗用_メタノール,係数_乗用_LPG),1,1,AR1328):INDEX((係数_乗用_ガソリン,係数_乗用_CNG,係数_乗用_軽油,係数_乗用_メタノール,係数_乗用_LPG),125,5,AR1328),3,FALSE))))))</f>
        <v/>
      </c>
      <c r="AP1328" s="375" t="str">
        <f t="shared" si="598"/>
        <v/>
      </c>
      <c r="AQ1328" s="444" t="str">
        <f t="shared" si="599"/>
        <v/>
      </c>
      <c r="AR1328" s="375" t="str">
        <f t="shared" si="602"/>
        <v/>
      </c>
      <c r="AS1328" s="377" t="str">
        <f t="shared" si="600"/>
        <v/>
      </c>
      <c r="AT1328" s="378" t="str">
        <f t="shared" si="601"/>
        <v/>
      </c>
      <c r="AX1328" s="625" t="b">
        <f t="shared" si="603"/>
        <v>0</v>
      </c>
      <c r="AY1328" s="7" t="str">
        <f t="shared" si="604"/>
        <v>FALSEFALSEFALSE</v>
      </c>
      <c r="AZ1328" s="626">
        <f t="shared" si="611"/>
        <v>0</v>
      </c>
      <c r="BA1328" s="627" t="str">
        <f t="shared" si="612"/>
        <v/>
      </c>
      <c r="BB1328" s="627">
        <f t="shared" si="613"/>
        <v>0</v>
      </c>
      <c r="BC1328" s="690" t="str">
        <f t="shared" si="614"/>
        <v/>
      </c>
    </row>
    <row r="1329" spans="1:55">
      <c r="A1329" s="381">
        <v>1273</v>
      </c>
      <c r="B1329" s="117"/>
      <c r="C1329" s="288"/>
      <c r="D1329" s="289"/>
      <c r="E1329" s="289"/>
      <c r="F1329" s="290"/>
      <c r="G1329" s="292"/>
      <c r="H1329" s="116"/>
      <c r="I1329" s="292"/>
      <c r="J1329" s="116"/>
      <c r="K1329" s="370" t="str">
        <f t="shared" si="605"/>
        <v/>
      </c>
      <c r="L1329" s="370">
        <f t="shared" si="606"/>
        <v>0</v>
      </c>
      <c r="M1329" s="370">
        <f t="shared" si="607"/>
        <v>0</v>
      </c>
      <c r="N1329" s="371" t="str">
        <f t="shared" si="584"/>
        <v/>
      </c>
      <c r="O1329" s="371" t="str">
        <f t="shared" si="585"/>
        <v/>
      </c>
      <c r="P1329" s="371" t="str">
        <f t="shared" si="586"/>
        <v/>
      </c>
      <c r="Q1329" s="371" t="str">
        <f t="shared" si="587"/>
        <v/>
      </c>
      <c r="R1329" s="371" t="str">
        <f t="shared" si="588"/>
        <v/>
      </c>
      <c r="S1329" s="371" t="str">
        <f t="shared" si="589"/>
        <v/>
      </c>
      <c r="T1329" s="443" t="str">
        <f t="shared" si="608"/>
        <v/>
      </c>
      <c r="U1329" s="539"/>
      <c r="V1329" s="117"/>
      <c r="W1329" s="118"/>
      <c r="X1329" s="119"/>
      <c r="Y1329" s="120"/>
      <c r="Z1329" s="122"/>
      <c r="AA1329" s="121"/>
      <c r="AB1329" s="443" t="str">
        <f t="shared" si="609"/>
        <v/>
      </c>
      <c r="AC1329" s="734" t="str">
        <f t="shared" si="610"/>
        <v/>
      </c>
      <c r="AD1329" s="372"/>
      <c r="AE1329" s="485"/>
      <c r="AF1329" s="373" t="str">
        <f t="shared" si="590"/>
        <v/>
      </c>
      <c r="AG1329" s="373" t="str">
        <f t="shared" si="591"/>
        <v/>
      </c>
      <c r="AH1329" s="374" t="str">
        <f t="shared" si="592"/>
        <v/>
      </c>
      <c r="AI1329" s="375" t="str">
        <f t="shared" si="593"/>
        <v/>
      </c>
      <c r="AJ1329" s="375" t="str">
        <f t="shared" si="594"/>
        <v/>
      </c>
      <c r="AK1329" s="375" t="str">
        <f t="shared" si="595"/>
        <v/>
      </c>
      <c r="AL1329" s="375" t="str">
        <f t="shared" si="596"/>
        <v/>
      </c>
      <c r="AM1329" s="375" t="str">
        <f t="shared" si="597"/>
        <v/>
      </c>
      <c r="AN1329" s="376" t="str">
        <f>IF(AF1329="","",IF(OR(AH1329="",AH1329="-"),"－",IF(OR(AM1329=8,AM1329=9),"",IF(OR(AJ1329=3,AJ1329=4,AJ1329=5,AJ1329=6),VLOOKUP(AH1329,INDEX((係数_バス貨物_ガソリン,係数_バス貨物_CNG,係数_バス貨物_軽油,係数_バス貨物_メタノール,係数_バス貨物_LPG),MATCH(AL1329,【参考】排出ガスレベル!$AI$4:$AI$671,1),1,AR1329):INDEX((係数_バス貨物_ガソリン,係数_バス貨物_CNG,係数_バス貨物_軽油,係数_バス貨物_メタノール,係数_バス貨物_LPG),MATCH(AL1329+1,【参考】排出ガスレベル!$AI$4:$AI$671,1)-1,5,AR1329),2,FALSE),IF(OR(AJ1329=1,AJ1329=2),VLOOKUP(AH1329,INDEX((係数_乗用_ガソリン,係数_乗用_CNG,係数_乗用_軽油,係数_乗用_メタノール,係数_乗用_LPG),1,1,AR1329):INDEX((係数_乗用_ガソリン,係数_乗用_CNG,係数_乗用_軽油,係数_乗用_メタノール,係数_乗用_LPG),125,5,AR1329),2,FALSE))))))</f>
        <v/>
      </c>
      <c r="AO1329" s="376" t="str">
        <f>IF(T1329="","",IF(OR(AH1329="",AH1329="-"),"－",IF(OR(AM1329=8,AM1329=9),"",IF(OR(AJ1329=3,AJ1329=4,AJ1329=5,AJ1329=6),VLOOKUP(AH1329,INDEX((係数_バス貨物_ガソリン,係数_バス貨物_CNG,係数_バス貨物_軽油,係数_バス貨物_メタノール,係数_バス貨物_LPG),MATCH(AL1329,【参考】排出ガスレベル!$AI$4:$AI$671,1),1,AR1329):INDEX((係数_バス貨物_ガソリン,係数_バス貨物_CNG,係数_バス貨物_軽油,係数_バス貨物_メタノール,係数_バス貨物_LPG),MATCH(AL1329+1,【参考】排出ガスレベル!$AI$4:$AI$671,1)-1,5,AR1329),3,FALSE),IF(OR(AJ1329=1,AJ1329=2),VLOOKUP(AH1329,INDEX((係数_乗用_ガソリン,係数_乗用_CNG,係数_乗用_軽油,係数_乗用_メタノール,係数_乗用_LPG),1,1,AR1329):INDEX((係数_乗用_ガソリン,係数_乗用_CNG,係数_乗用_軽油,係数_乗用_メタノール,係数_乗用_LPG),125,5,AR1329),3,FALSE))))))</f>
        <v/>
      </c>
      <c r="AP1329" s="375" t="str">
        <f t="shared" si="598"/>
        <v/>
      </c>
      <c r="AQ1329" s="444" t="str">
        <f t="shared" si="599"/>
        <v/>
      </c>
      <c r="AR1329" s="375" t="str">
        <f t="shared" si="602"/>
        <v/>
      </c>
      <c r="AS1329" s="377" t="str">
        <f t="shared" si="600"/>
        <v/>
      </c>
      <c r="AT1329" s="378" t="str">
        <f t="shared" si="601"/>
        <v/>
      </c>
      <c r="AX1329" s="625" t="b">
        <f t="shared" si="603"/>
        <v>0</v>
      </c>
      <c r="AY1329" s="7" t="str">
        <f t="shared" si="604"/>
        <v>FALSEFALSEFALSE</v>
      </c>
      <c r="AZ1329" s="626">
        <f t="shared" si="611"/>
        <v>0</v>
      </c>
      <c r="BA1329" s="627" t="str">
        <f t="shared" si="612"/>
        <v/>
      </c>
      <c r="BB1329" s="627">
        <f t="shared" si="613"/>
        <v>0</v>
      </c>
      <c r="BC1329" s="690" t="str">
        <f t="shared" si="614"/>
        <v/>
      </c>
    </row>
    <row r="1330" spans="1:55">
      <c r="A1330" s="381">
        <v>1274</v>
      </c>
      <c r="B1330" s="117"/>
      <c r="C1330" s="288"/>
      <c r="D1330" s="289"/>
      <c r="E1330" s="289"/>
      <c r="F1330" s="290"/>
      <c r="G1330" s="292"/>
      <c r="H1330" s="116"/>
      <c r="I1330" s="292"/>
      <c r="J1330" s="116"/>
      <c r="K1330" s="370" t="str">
        <f t="shared" si="605"/>
        <v/>
      </c>
      <c r="L1330" s="370">
        <f t="shared" si="606"/>
        <v>0</v>
      </c>
      <c r="M1330" s="370">
        <f t="shared" si="607"/>
        <v>0</v>
      </c>
      <c r="N1330" s="371" t="str">
        <f t="shared" si="584"/>
        <v/>
      </c>
      <c r="O1330" s="371" t="str">
        <f t="shared" si="585"/>
        <v/>
      </c>
      <c r="P1330" s="371" t="str">
        <f t="shared" si="586"/>
        <v/>
      </c>
      <c r="Q1330" s="371" t="str">
        <f t="shared" si="587"/>
        <v/>
      </c>
      <c r="R1330" s="371" t="str">
        <f t="shared" si="588"/>
        <v/>
      </c>
      <c r="S1330" s="371" t="str">
        <f t="shared" si="589"/>
        <v/>
      </c>
      <c r="T1330" s="443" t="str">
        <f t="shared" si="608"/>
        <v/>
      </c>
      <c r="U1330" s="539"/>
      <c r="V1330" s="117"/>
      <c r="W1330" s="118"/>
      <c r="X1330" s="119"/>
      <c r="Y1330" s="120"/>
      <c r="Z1330" s="122"/>
      <c r="AA1330" s="121"/>
      <c r="AB1330" s="443" t="str">
        <f t="shared" si="609"/>
        <v/>
      </c>
      <c r="AC1330" s="734" t="str">
        <f t="shared" si="610"/>
        <v/>
      </c>
      <c r="AD1330" s="372"/>
      <c r="AE1330" s="485"/>
      <c r="AF1330" s="373" t="str">
        <f t="shared" si="590"/>
        <v/>
      </c>
      <c r="AG1330" s="373" t="str">
        <f t="shared" si="591"/>
        <v/>
      </c>
      <c r="AH1330" s="374" t="str">
        <f t="shared" si="592"/>
        <v/>
      </c>
      <c r="AI1330" s="375" t="str">
        <f t="shared" si="593"/>
        <v/>
      </c>
      <c r="AJ1330" s="375" t="str">
        <f t="shared" si="594"/>
        <v/>
      </c>
      <c r="AK1330" s="375" t="str">
        <f t="shared" si="595"/>
        <v/>
      </c>
      <c r="AL1330" s="375" t="str">
        <f t="shared" si="596"/>
        <v/>
      </c>
      <c r="AM1330" s="375" t="str">
        <f t="shared" si="597"/>
        <v/>
      </c>
      <c r="AN1330" s="376" t="str">
        <f>IF(AF1330="","",IF(OR(AH1330="",AH1330="-"),"－",IF(OR(AM1330=8,AM1330=9),"",IF(OR(AJ1330=3,AJ1330=4,AJ1330=5,AJ1330=6),VLOOKUP(AH1330,INDEX((係数_バス貨物_ガソリン,係数_バス貨物_CNG,係数_バス貨物_軽油,係数_バス貨物_メタノール,係数_バス貨物_LPG),MATCH(AL1330,【参考】排出ガスレベル!$AI$4:$AI$671,1),1,AR1330):INDEX((係数_バス貨物_ガソリン,係数_バス貨物_CNG,係数_バス貨物_軽油,係数_バス貨物_メタノール,係数_バス貨物_LPG),MATCH(AL1330+1,【参考】排出ガスレベル!$AI$4:$AI$671,1)-1,5,AR1330),2,FALSE),IF(OR(AJ1330=1,AJ1330=2),VLOOKUP(AH1330,INDEX((係数_乗用_ガソリン,係数_乗用_CNG,係数_乗用_軽油,係数_乗用_メタノール,係数_乗用_LPG),1,1,AR1330):INDEX((係数_乗用_ガソリン,係数_乗用_CNG,係数_乗用_軽油,係数_乗用_メタノール,係数_乗用_LPG),125,5,AR1330),2,FALSE))))))</f>
        <v/>
      </c>
      <c r="AO1330" s="376" t="str">
        <f>IF(T1330="","",IF(OR(AH1330="",AH1330="-"),"－",IF(OR(AM1330=8,AM1330=9),"",IF(OR(AJ1330=3,AJ1330=4,AJ1330=5,AJ1330=6),VLOOKUP(AH1330,INDEX((係数_バス貨物_ガソリン,係数_バス貨物_CNG,係数_バス貨物_軽油,係数_バス貨物_メタノール,係数_バス貨物_LPG),MATCH(AL1330,【参考】排出ガスレベル!$AI$4:$AI$671,1),1,AR1330):INDEX((係数_バス貨物_ガソリン,係数_バス貨物_CNG,係数_バス貨物_軽油,係数_バス貨物_メタノール,係数_バス貨物_LPG),MATCH(AL1330+1,【参考】排出ガスレベル!$AI$4:$AI$671,1)-1,5,AR1330),3,FALSE),IF(OR(AJ1330=1,AJ1330=2),VLOOKUP(AH1330,INDEX((係数_乗用_ガソリン,係数_乗用_CNG,係数_乗用_軽油,係数_乗用_メタノール,係数_乗用_LPG),1,1,AR1330):INDEX((係数_乗用_ガソリン,係数_乗用_CNG,係数_乗用_軽油,係数_乗用_メタノール,係数_乗用_LPG),125,5,AR1330),3,FALSE))))))</f>
        <v/>
      </c>
      <c r="AP1330" s="375" t="str">
        <f t="shared" si="598"/>
        <v/>
      </c>
      <c r="AQ1330" s="444" t="str">
        <f t="shared" si="599"/>
        <v/>
      </c>
      <c r="AR1330" s="375" t="str">
        <f t="shared" si="602"/>
        <v/>
      </c>
      <c r="AS1330" s="377" t="str">
        <f t="shared" si="600"/>
        <v/>
      </c>
      <c r="AT1330" s="378" t="str">
        <f t="shared" si="601"/>
        <v/>
      </c>
      <c r="AX1330" s="625" t="b">
        <f t="shared" si="603"/>
        <v>0</v>
      </c>
      <c r="AY1330" s="7" t="str">
        <f t="shared" si="604"/>
        <v>FALSEFALSEFALSE</v>
      </c>
      <c r="AZ1330" s="626">
        <f t="shared" si="611"/>
        <v>0</v>
      </c>
      <c r="BA1330" s="627" t="str">
        <f t="shared" si="612"/>
        <v/>
      </c>
      <c r="BB1330" s="627">
        <f t="shared" si="613"/>
        <v>0</v>
      </c>
      <c r="BC1330" s="690" t="str">
        <f t="shared" si="614"/>
        <v/>
      </c>
    </row>
    <row r="1331" spans="1:55">
      <c r="A1331" s="381">
        <v>1275</v>
      </c>
      <c r="B1331" s="117"/>
      <c r="C1331" s="288"/>
      <c r="D1331" s="289"/>
      <c r="E1331" s="289"/>
      <c r="F1331" s="290"/>
      <c r="G1331" s="292"/>
      <c r="H1331" s="116"/>
      <c r="I1331" s="292"/>
      <c r="J1331" s="116"/>
      <c r="K1331" s="370" t="str">
        <f t="shared" si="605"/>
        <v/>
      </c>
      <c r="L1331" s="370">
        <f t="shared" si="606"/>
        <v>0</v>
      </c>
      <c r="M1331" s="370">
        <f t="shared" si="607"/>
        <v>0</v>
      </c>
      <c r="N1331" s="371" t="str">
        <f t="shared" si="584"/>
        <v/>
      </c>
      <c r="O1331" s="371" t="str">
        <f t="shared" si="585"/>
        <v/>
      </c>
      <c r="P1331" s="371" t="str">
        <f t="shared" si="586"/>
        <v/>
      </c>
      <c r="Q1331" s="371" t="str">
        <f t="shared" si="587"/>
        <v/>
      </c>
      <c r="R1331" s="371" t="str">
        <f t="shared" si="588"/>
        <v/>
      </c>
      <c r="S1331" s="371" t="str">
        <f t="shared" si="589"/>
        <v/>
      </c>
      <c r="T1331" s="443" t="str">
        <f t="shared" si="608"/>
        <v/>
      </c>
      <c r="U1331" s="539"/>
      <c r="V1331" s="117"/>
      <c r="W1331" s="118"/>
      <c r="X1331" s="119"/>
      <c r="Y1331" s="120"/>
      <c r="Z1331" s="122"/>
      <c r="AA1331" s="121"/>
      <c r="AB1331" s="443" t="str">
        <f t="shared" si="609"/>
        <v/>
      </c>
      <c r="AC1331" s="734" t="str">
        <f t="shared" si="610"/>
        <v/>
      </c>
      <c r="AD1331" s="372"/>
      <c r="AE1331" s="485"/>
      <c r="AF1331" s="373" t="str">
        <f t="shared" si="590"/>
        <v/>
      </c>
      <c r="AG1331" s="373" t="str">
        <f t="shared" si="591"/>
        <v/>
      </c>
      <c r="AH1331" s="374" t="str">
        <f t="shared" si="592"/>
        <v/>
      </c>
      <c r="AI1331" s="375" t="str">
        <f t="shared" si="593"/>
        <v/>
      </c>
      <c r="AJ1331" s="375" t="str">
        <f t="shared" si="594"/>
        <v/>
      </c>
      <c r="AK1331" s="375" t="str">
        <f t="shared" si="595"/>
        <v/>
      </c>
      <c r="AL1331" s="375" t="str">
        <f t="shared" si="596"/>
        <v/>
      </c>
      <c r="AM1331" s="375" t="str">
        <f t="shared" si="597"/>
        <v/>
      </c>
      <c r="AN1331" s="376" t="str">
        <f>IF(AF1331="","",IF(OR(AH1331="",AH1331="-"),"－",IF(OR(AM1331=8,AM1331=9),"",IF(OR(AJ1331=3,AJ1331=4,AJ1331=5,AJ1331=6),VLOOKUP(AH1331,INDEX((係数_バス貨物_ガソリン,係数_バス貨物_CNG,係数_バス貨物_軽油,係数_バス貨物_メタノール,係数_バス貨物_LPG),MATCH(AL1331,【参考】排出ガスレベル!$AI$4:$AI$671,1),1,AR1331):INDEX((係数_バス貨物_ガソリン,係数_バス貨物_CNG,係数_バス貨物_軽油,係数_バス貨物_メタノール,係数_バス貨物_LPG),MATCH(AL1331+1,【参考】排出ガスレベル!$AI$4:$AI$671,1)-1,5,AR1331),2,FALSE),IF(OR(AJ1331=1,AJ1331=2),VLOOKUP(AH1331,INDEX((係数_乗用_ガソリン,係数_乗用_CNG,係数_乗用_軽油,係数_乗用_メタノール,係数_乗用_LPG),1,1,AR1331):INDEX((係数_乗用_ガソリン,係数_乗用_CNG,係数_乗用_軽油,係数_乗用_メタノール,係数_乗用_LPG),125,5,AR1331),2,FALSE))))))</f>
        <v/>
      </c>
      <c r="AO1331" s="376" t="str">
        <f>IF(T1331="","",IF(OR(AH1331="",AH1331="-"),"－",IF(OR(AM1331=8,AM1331=9),"",IF(OR(AJ1331=3,AJ1331=4,AJ1331=5,AJ1331=6),VLOOKUP(AH1331,INDEX((係数_バス貨物_ガソリン,係数_バス貨物_CNG,係数_バス貨物_軽油,係数_バス貨物_メタノール,係数_バス貨物_LPG),MATCH(AL1331,【参考】排出ガスレベル!$AI$4:$AI$671,1),1,AR1331):INDEX((係数_バス貨物_ガソリン,係数_バス貨物_CNG,係数_バス貨物_軽油,係数_バス貨物_メタノール,係数_バス貨物_LPG),MATCH(AL1331+1,【参考】排出ガスレベル!$AI$4:$AI$671,1)-1,5,AR1331),3,FALSE),IF(OR(AJ1331=1,AJ1331=2),VLOOKUP(AH1331,INDEX((係数_乗用_ガソリン,係数_乗用_CNG,係数_乗用_軽油,係数_乗用_メタノール,係数_乗用_LPG),1,1,AR1331):INDEX((係数_乗用_ガソリン,係数_乗用_CNG,係数_乗用_軽油,係数_乗用_メタノール,係数_乗用_LPG),125,5,AR1331),3,FALSE))))))</f>
        <v/>
      </c>
      <c r="AP1331" s="375" t="str">
        <f t="shared" si="598"/>
        <v/>
      </c>
      <c r="AQ1331" s="444" t="str">
        <f t="shared" si="599"/>
        <v/>
      </c>
      <c r="AR1331" s="375" t="str">
        <f t="shared" si="602"/>
        <v/>
      </c>
      <c r="AS1331" s="377" t="str">
        <f t="shared" si="600"/>
        <v/>
      </c>
      <c r="AT1331" s="378" t="str">
        <f t="shared" si="601"/>
        <v/>
      </c>
      <c r="AX1331" s="625" t="b">
        <f t="shared" si="603"/>
        <v>0</v>
      </c>
      <c r="AY1331" s="7" t="str">
        <f t="shared" si="604"/>
        <v>FALSEFALSEFALSE</v>
      </c>
      <c r="AZ1331" s="626">
        <f t="shared" si="611"/>
        <v>0</v>
      </c>
      <c r="BA1331" s="627" t="str">
        <f t="shared" si="612"/>
        <v/>
      </c>
      <c r="BB1331" s="627">
        <f t="shared" si="613"/>
        <v>0</v>
      </c>
      <c r="BC1331" s="690" t="str">
        <f t="shared" si="614"/>
        <v/>
      </c>
    </row>
    <row r="1332" spans="1:55">
      <c r="A1332" s="381">
        <v>1276</v>
      </c>
      <c r="B1332" s="117"/>
      <c r="C1332" s="288"/>
      <c r="D1332" s="289"/>
      <c r="E1332" s="289"/>
      <c r="F1332" s="290"/>
      <c r="G1332" s="292"/>
      <c r="H1332" s="116"/>
      <c r="I1332" s="292"/>
      <c r="J1332" s="116"/>
      <c r="K1332" s="370" t="str">
        <f t="shared" si="605"/>
        <v/>
      </c>
      <c r="L1332" s="370">
        <f t="shared" si="606"/>
        <v>0</v>
      </c>
      <c r="M1332" s="370">
        <f t="shared" si="607"/>
        <v>0</v>
      </c>
      <c r="N1332" s="371" t="str">
        <f t="shared" si="584"/>
        <v/>
      </c>
      <c r="O1332" s="371" t="str">
        <f t="shared" si="585"/>
        <v/>
      </c>
      <c r="P1332" s="371" t="str">
        <f t="shared" si="586"/>
        <v/>
      </c>
      <c r="Q1332" s="371" t="str">
        <f t="shared" si="587"/>
        <v/>
      </c>
      <c r="R1332" s="371" t="str">
        <f t="shared" si="588"/>
        <v/>
      </c>
      <c r="S1332" s="371" t="str">
        <f t="shared" si="589"/>
        <v/>
      </c>
      <c r="T1332" s="443" t="str">
        <f t="shared" si="608"/>
        <v/>
      </c>
      <c r="U1332" s="539"/>
      <c r="V1332" s="117"/>
      <c r="W1332" s="118"/>
      <c r="X1332" s="119"/>
      <c r="Y1332" s="120"/>
      <c r="Z1332" s="122"/>
      <c r="AA1332" s="121"/>
      <c r="AB1332" s="443" t="str">
        <f t="shared" si="609"/>
        <v/>
      </c>
      <c r="AC1332" s="734" t="str">
        <f t="shared" si="610"/>
        <v/>
      </c>
      <c r="AD1332" s="372"/>
      <c r="AE1332" s="485"/>
      <c r="AF1332" s="373" t="str">
        <f t="shared" si="590"/>
        <v/>
      </c>
      <c r="AG1332" s="373" t="str">
        <f t="shared" si="591"/>
        <v/>
      </c>
      <c r="AH1332" s="374" t="str">
        <f t="shared" si="592"/>
        <v/>
      </c>
      <c r="AI1332" s="375" t="str">
        <f t="shared" si="593"/>
        <v/>
      </c>
      <c r="AJ1332" s="375" t="str">
        <f t="shared" si="594"/>
        <v/>
      </c>
      <c r="AK1332" s="375" t="str">
        <f t="shared" si="595"/>
        <v/>
      </c>
      <c r="AL1332" s="375" t="str">
        <f t="shared" si="596"/>
        <v/>
      </c>
      <c r="AM1332" s="375" t="str">
        <f t="shared" si="597"/>
        <v/>
      </c>
      <c r="AN1332" s="376" t="str">
        <f>IF(AF1332="","",IF(OR(AH1332="",AH1332="-"),"－",IF(OR(AM1332=8,AM1332=9),"",IF(OR(AJ1332=3,AJ1332=4,AJ1332=5,AJ1332=6),VLOOKUP(AH1332,INDEX((係数_バス貨物_ガソリン,係数_バス貨物_CNG,係数_バス貨物_軽油,係数_バス貨物_メタノール,係数_バス貨物_LPG),MATCH(AL1332,【参考】排出ガスレベル!$AI$4:$AI$671,1),1,AR1332):INDEX((係数_バス貨物_ガソリン,係数_バス貨物_CNG,係数_バス貨物_軽油,係数_バス貨物_メタノール,係数_バス貨物_LPG),MATCH(AL1332+1,【参考】排出ガスレベル!$AI$4:$AI$671,1)-1,5,AR1332),2,FALSE),IF(OR(AJ1332=1,AJ1332=2),VLOOKUP(AH1332,INDEX((係数_乗用_ガソリン,係数_乗用_CNG,係数_乗用_軽油,係数_乗用_メタノール,係数_乗用_LPG),1,1,AR1332):INDEX((係数_乗用_ガソリン,係数_乗用_CNG,係数_乗用_軽油,係数_乗用_メタノール,係数_乗用_LPG),125,5,AR1332),2,FALSE))))))</f>
        <v/>
      </c>
      <c r="AO1332" s="376" t="str">
        <f>IF(T1332="","",IF(OR(AH1332="",AH1332="-"),"－",IF(OR(AM1332=8,AM1332=9),"",IF(OR(AJ1332=3,AJ1332=4,AJ1332=5,AJ1332=6),VLOOKUP(AH1332,INDEX((係数_バス貨物_ガソリン,係数_バス貨物_CNG,係数_バス貨物_軽油,係数_バス貨物_メタノール,係数_バス貨物_LPG),MATCH(AL1332,【参考】排出ガスレベル!$AI$4:$AI$671,1),1,AR1332):INDEX((係数_バス貨物_ガソリン,係数_バス貨物_CNG,係数_バス貨物_軽油,係数_バス貨物_メタノール,係数_バス貨物_LPG),MATCH(AL1332+1,【参考】排出ガスレベル!$AI$4:$AI$671,1)-1,5,AR1332),3,FALSE),IF(OR(AJ1332=1,AJ1332=2),VLOOKUP(AH1332,INDEX((係数_乗用_ガソリン,係数_乗用_CNG,係数_乗用_軽油,係数_乗用_メタノール,係数_乗用_LPG),1,1,AR1332):INDEX((係数_乗用_ガソリン,係数_乗用_CNG,係数_乗用_軽油,係数_乗用_メタノール,係数_乗用_LPG),125,5,AR1332),3,FALSE))))))</f>
        <v/>
      </c>
      <c r="AP1332" s="375" t="str">
        <f t="shared" si="598"/>
        <v/>
      </c>
      <c r="AQ1332" s="444" t="str">
        <f t="shared" si="599"/>
        <v/>
      </c>
      <c r="AR1332" s="375" t="str">
        <f t="shared" si="602"/>
        <v/>
      </c>
      <c r="AS1332" s="377" t="str">
        <f t="shared" si="600"/>
        <v/>
      </c>
      <c r="AT1332" s="378" t="str">
        <f t="shared" si="601"/>
        <v/>
      </c>
      <c r="AX1332" s="625" t="b">
        <f t="shared" si="603"/>
        <v>0</v>
      </c>
      <c r="AY1332" s="7" t="str">
        <f t="shared" si="604"/>
        <v>FALSEFALSEFALSE</v>
      </c>
      <c r="AZ1332" s="626">
        <f t="shared" si="611"/>
        <v>0</v>
      </c>
      <c r="BA1332" s="627" t="str">
        <f t="shared" si="612"/>
        <v/>
      </c>
      <c r="BB1332" s="627">
        <f t="shared" si="613"/>
        <v>0</v>
      </c>
      <c r="BC1332" s="690" t="str">
        <f t="shared" si="614"/>
        <v/>
      </c>
    </row>
    <row r="1333" spans="1:55">
      <c r="A1333" s="381">
        <v>1277</v>
      </c>
      <c r="B1333" s="117"/>
      <c r="C1333" s="288"/>
      <c r="D1333" s="289"/>
      <c r="E1333" s="289"/>
      <c r="F1333" s="290"/>
      <c r="G1333" s="292"/>
      <c r="H1333" s="116"/>
      <c r="I1333" s="292"/>
      <c r="J1333" s="116"/>
      <c r="K1333" s="370" t="str">
        <f t="shared" si="605"/>
        <v/>
      </c>
      <c r="L1333" s="370">
        <f t="shared" si="606"/>
        <v>0</v>
      </c>
      <c r="M1333" s="370">
        <f t="shared" si="607"/>
        <v>0</v>
      </c>
      <c r="N1333" s="371" t="str">
        <f t="shared" si="584"/>
        <v/>
      </c>
      <c r="O1333" s="371" t="str">
        <f t="shared" si="585"/>
        <v/>
      </c>
      <c r="P1333" s="371" t="str">
        <f t="shared" si="586"/>
        <v/>
      </c>
      <c r="Q1333" s="371" t="str">
        <f t="shared" si="587"/>
        <v/>
      </c>
      <c r="R1333" s="371" t="str">
        <f t="shared" si="588"/>
        <v/>
      </c>
      <c r="S1333" s="371" t="str">
        <f t="shared" si="589"/>
        <v/>
      </c>
      <c r="T1333" s="443" t="str">
        <f t="shared" si="608"/>
        <v/>
      </c>
      <c r="U1333" s="539"/>
      <c r="V1333" s="117"/>
      <c r="W1333" s="118"/>
      <c r="X1333" s="119"/>
      <c r="Y1333" s="120"/>
      <c r="Z1333" s="122"/>
      <c r="AA1333" s="121"/>
      <c r="AB1333" s="443" t="str">
        <f t="shared" si="609"/>
        <v/>
      </c>
      <c r="AC1333" s="734" t="str">
        <f t="shared" si="610"/>
        <v/>
      </c>
      <c r="AD1333" s="372"/>
      <c r="AE1333" s="485"/>
      <c r="AF1333" s="373" t="str">
        <f t="shared" si="590"/>
        <v/>
      </c>
      <c r="AG1333" s="373" t="str">
        <f t="shared" si="591"/>
        <v/>
      </c>
      <c r="AH1333" s="374" t="str">
        <f t="shared" si="592"/>
        <v/>
      </c>
      <c r="AI1333" s="375" t="str">
        <f t="shared" si="593"/>
        <v/>
      </c>
      <c r="AJ1333" s="375" t="str">
        <f t="shared" si="594"/>
        <v/>
      </c>
      <c r="AK1333" s="375" t="str">
        <f t="shared" si="595"/>
        <v/>
      </c>
      <c r="AL1333" s="375" t="str">
        <f t="shared" si="596"/>
        <v/>
      </c>
      <c r="AM1333" s="375" t="str">
        <f t="shared" si="597"/>
        <v/>
      </c>
      <c r="AN1333" s="376" t="str">
        <f>IF(AF1333="","",IF(OR(AH1333="",AH1333="-"),"－",IF(OR(AM1333=8,AM1333=9),"",IF(OR(AJ1333=3,AJ1333=4,AJ1333=5,AJ1333=6),VLOOKUP(AH1333,INDEX((係数_バス貨物_ガソリン,係数_バス貨物_CNG,係数_バス貨物_軽油,係数_バス貨物_メタノール,係数_バス貨物_LPG),MATCH(AL1333,【参考】排出ガスレベル!$AI$4:$AI$671,1),1,AR1333):INDEX((係数_バス貨物_ガソリン,係数_バス貨物_CNG,係数_バス貨物_軽油,係数_バス貨物_メタノール,係数_バス貨物_LPG),MATCH(AL1333+1,【参考】排出ガスレベル!$AI$4:$AI$671,1)-1,5,AR1333),2,FALSE),IF(OR(AJ1333=1,AJ1333=2),VLOOKUP(AH1333,INDEX((係数_乗用_ガソリン,係数_乗用_CNG,係数_乗用_軽油,係数_乗用_メタノール,係数_乗用_LPG),1,1,AR1333):INDEX((係数_乗用_ガソリン,係数_乗用_CNG,係数_乗用_軽油,係数_乗用_メタノール,係数_乗用_LPG),125,5,AR1333),2,FALSE))))))</f>
        <v/>
      </c>
      <c r="AO1333" s="376" t="str">
        <f>IF(T1333="","",IF(OR(AH1333="",AH1333="-"),"－",IF(OR(AM1333=8,AM1333=9),"",IF(OR(AJ1333=3,AJ1333=4,AJ1333=5,AJ1333=6),VLOOKUP(AH1333,INDEX((係数_バス貨物_ガソリン,係数_バス貨物_CNG,係数_バス貨物_軽油,係数_バス貨物_メタノール,係数_バス貨物_LPG),MATCH(AL1333,【参考】排出ガスレベル!$AI$4:$AI$671,1),1,AR1333):INDEX((係数_バス貨物_ガソリン,係数_バス貨物_CNG,係数_バス貨物_軽油,係数_バス貨物_メタノール,係数_バス貨物_LPG),MATCH(AL1333+1,【参考】排出ガスレベル!$AI$4:$AI$671,1)-1,5,AR1333),3,FALSE),IF(OR(AJ1333=1,AJ1333=2),VLOOKUP(AH1333,INDEX((係数_乗用_ガソリン,係数_乗用_CNG,係数_乗用_軽油,係数_乗用_メタノール,係数_乗用_LPG),1,1,AR1333):INDEX((係数_乗用_ガソリン,係数_乗用_CNG,係数_乗用_軽油,係数_乗用_メタノール,係数_乗用_LPG),125,5,AR1333),3,FALSE))))))</f>
        <v/>
      </c>
      <c r="AP1333" s="375" t="str">
        <f t="shared" si="598"/>
        <v/>
      </c>
      <c r="AQ1333" s="444" t="str">
        <f t="shared" si="599"/>
        <v/>
      </c>
      <c r="AR1333" s="375" t="str">
        <f t="shared" si="602"/>
        <v/>
      </c>
      <c r="AS1333" s="377" t="str">
        <f t="shared" si="600"/>
        <v/>
      </c>
      <c r="AT1333" s="378" t="str">
        <f t="shared" si="601"/>
        <v/>
      </c>
      <c r="AX1333" s="625" t="b">
        <f t="shared" si="603"/>
        <v>0</v>
      </c>
      <c r="AY1333" s="7" t="str">
        <f t="shared" si="604"/>
        <v>FALSEFALSEFALSE</v>
      </c>
      <c r="AZ1333" s="626">
        <f t="shared" si="611"/>
        <v>0</v>
      </c>
      <c r="BA1333" s="627" t="str">
        <f t="shared" si="612"/>
        <v/>
      </c>
      <c r="BB1333" s="627">
        <f t="shared" si="613"/>
        <v>0</v>
      </c>
      <c r="BC1333" s="690" t="str">
        <f t="shared" si="614"/>
        <v/>
      </c>
    </row>
    <row r="1334" spans="1:55">
      <c r="A1334" s="381">
        <v>1278</v>
      </c>
      <c r="B1334" s="117"/>
      <c r="C1334" s="288"/>
      <c r="D1334" s="289"/>
      <c r="E1334" s="289"/>
      <c r="F1334" s="290"/>
      <c r="G1334" s="292"/>
      <c r="H1334" s="116"/>
      <c r="I1334" s="292"/>
      <c r="J1334" s="116"/>
      <c r="K1334" s="370" t="str">
        <f t="shared" si="605"/>
        <v/>
      </c>
      <c r="L1334" s="370">
        <f t="shared" si="606"/>
        <v>0</v>
      </c>
      <c r="M1334" s="370">
        <f t="shared" si="607"/>
        <v>0</v>
      </c>
      <c r="N1334" s="371" t="str">
        <f t="shared" si="584"/>
        <v/>
      </c>
      <c r="O1334" s="371" t="str">
        <f t="shared" si="585"/>
        <v/>
      </c>
      <c r="P1334" s="371" t="str">
        <f t="shared" si="586"/>
        <v/>
      </c>
      <c r="Q1334" s="371" t="str">
        <f t="shared" si="587"/>
        <v/>
      </c>
      <c r="R1334" s="371" t="str">
        <f t="shared" si="588"/>
        <v/>
      </c>
      <c r="S1334" s="371" t="str">
        <f t="shared" si="589"/>
        <v/>
      </c>
      <c r="T1334" s="443" t="str">
        <f t="shared" si="608"/>
        <v/>
      </c>
      <c r="U1334" s="539"/>
      <c r="V1334" s="117"/>
      <c r="W1334" s="118"/>
      <c r="X1334" s="119"/>
      <c r="Y1334" s="120"/>
      <c r="Z1334" s="122"/>
      <c r="AA1334" s="121"/>
      <c r="AB1334" s="443" t="str">
        <f t="shared" si="609"/>
        <v/>
      </c>
      <c r="AC1334" s="734" t="str">
        <f t="shared" si="610"/>
        <v/>
      </c>
      <c r="AD1334" s="372"/>
      <c r="AE1334" s="485"/>
      <c r="AF1334" s="373" t="str">
        <f t="shared" si="590"/>
        <v/>
      </c>
      <c r="AG1334" s="373" t="str">
        <f t="shared" si="591"/>
        <v/>
      </c>
      <c r="AH1334" s="374" t="str">
        <f t="shared" si="592"/>
        <v/>
      </c>
      <c r="AI1334" s="375" t="str">
        <f t="shared" si="593"/>
        <v/>
      </c>
      <c r="AJ1334" s="375" t="str">
        <f t="shared" si="594"/>
        <v/>
      </c>
      <c r="AK1334" s="375" t="str">
        <f t="shared" si="595"/>
        <v/>
      </c>
      <c r="AL1334" s="375" t="str">
        <f t="shared" si="596"/>
        <v/>
      </c>
      <c r="AM1334" s="375" t="str">
        <f t="shared" si="597"/>
        <v/>
      </c>
      <c r="AN1334" s="376" t="str">
        <f>IF(AF1334="","",IF(OR(AH1334="",AH1334="-"),"－",IF(OR(AM1334=8,AM1334=9),"",IF(OR(AJ1334=3,AJ1334=4,AJ1334=5,AJ1334=6),VLOOKUP(AH1334,INDEX((係数_バス貨物_ガソリン,係数_バス貨物_CNG,係数_バス貨物_軽油,係数_バス貨物_メタノール,係数_バス貨物_LPG),MATCH(AL1334,【参考】排出ガスレベル!$AI$4:$AI$671,1),1,AR1334):INDEX((係数_バス貨物_ガソリン,係数_バス貨物_CNG,係数_バス貨物_軽油,係数_バス貨物_メタノール,係数_バス貨物_LPG),MATCH(AL1334+1,【参考】排出ガスレベル!$AI$4:$AI$671,1)-1,5,AR1334),2,FALSE),IF(OR(AJ1334=1,AJ1334=2),VLOOKUP(AH1334,INDEX((係数_乗用_ガソリン,係数_乗用_CNG,係数_乗用_軽油,係数_乗用_メタノール,係数_乗用_LPG),1,1,AR1334):INDEX((係数_乗用_ガソリン,係数_乗用_CNG,係数_乗用_軽油,係数_乗用_メタノール,係数_乗用_LPG),125,5,AR1334),2,FALSE))))))</f>
        <v/>
      </c>
      <c r="AO1334" s="376" t="str">
        <f>IF(T1334="","",IF(OR(AH1334="",AH1334="-"),"－",IF(OR(AM1334=8,AM1334=9),"",IF(OR(AJ1334=3,AJ1334=4,AJ1334=5,AJ1334=6),VLOOKUP(AH1334,INDEX((係数_バス貨物_ガソリン,係数_バス貨物_CNG,係数_バス貨物_軽油,係数_バス貨物_メタノール,係数_バス貨物_LPG),MATCH(AL1334,【参考】排出ガスレベル!$AI$4:$AI$671,1),1,AR1334):INDEX((係数_バス貨物_ガソリン,係数_バス貨物_CNG,係数_バス貨物_軽油,係数_バス貨物_メタノール,係数_バス貨物_LPG),MATCH(AL1334+1,【参考】排出ガスレベル!$AI$4:$AI$671,1)-1,5,AR1334),3,FALSE),IF(OR(AJ1334=1,AJ1334=2),VLOOKUP(AH1334,INDEX((係数_乗用_ガソリン,係数_乗用_CNG,係数_乗用_軽油,係数_乗用_メタノール,係数_乗用_LPG),1,1,AR1334):INDEX((係数_乗用_ガソリン,係数_乗用_CNG,係数_乗用_軽油,係数_乗用_メタノール,係数_乗用_LPG),125,5,AR1334),3,FALSE))))))</f>
        <v/>
      </c>
      <c r="AP1334" s="375" t="str">
        <f t="shared" si="598"/>
        <v/>
      </c>
      <c r="AQ1334" s="444" t="str">
        <f t="shared" si="599"/>
        <v/>
      </c>
      <c r="AR1334" s="375" t="str">
        <f t="shared" si="602"/>
        <v/>
      </c>
      <c r="AS1334" s="377" t="str">
        <f t="shared" si="600"/>
        <v/>
      </c>
      <c r="AT1334" s="378" t="str">
        <f t="shared" si="601"/>
        <v/>
      </c>
      <c r="AX1334" s="625" t="b">
        <f t="shared" si="603"/>
        <v>0</v>
      </c>
      <c r="AY1334" s="7" t="str">
        <f t="shared" si="604"/>
        <v>FALSEFALSEFALSE</v>
      </c>
      <c r="AZ1334" s="626">
        <f t="shared" si="611"/>
        <v>0</v>
      </c>
      <c r="BA1334" s="627" t="str">
        <f t="shared" si="612"/>
        <v/>
      </c>
      <c r="BB1334" s="627">
        <f t="shared" si="613"/>
        <v>0</v>
      </c>
      <c r="BC1334" s="690" t="str">
        <f t="shared" si="614"/>
        <v/>
      </c>
    </row>
    <row r="1335" spans="1:55">
      <c r="A1335" s="381">
        <v>1279</v>
      </c>
      <c r="B1335" s="117"/>
      <c r="C1335" s="288"/>
      <c r="D1335" s="289"/>
      <c r="E1335" s="289"/>
      <c r="F1335" s="290"/>
      <c r="G1335" s="292"/>
      <c r="H1335" s="116"/>
      <c r="I1335" s="292"/>
      <c r="J1335" s="116"/>
      <c r="K1335" s="370" t="str">
        <f t="shared" si="605"/>
        <v/>
      </c>
      <c r="L1335" s="370">
        <f t="shared" si="606"/>
        <v>0</v>
      </c>
      <c r="M1335" s="370">
        <f t="shared" si="607"/>
        <v>0</v>
      </c>
      <c r="N1335" s="371" t="str">
        <f t="shared" ref="N1335:N1398" si="615">IF(OR($L1335&gt;$U$48,$M1335&gt;$U$48,AND($L1335&gt;$M1335,$M1335&lt;&gt;0),AND($L1335=0,$M1335&lt;&gt;0)),"ERROR","")</f>
        <v/>
      </c>
      <c r="O1335" s="371" t="str">
        <f t="shared" ref="O1335:O1398" si="616">IF(AND($N1335&lt;&gt;"ERROR",$L1335&lt;=$U$49,$M1335&lt;=$U$49,$M1335&lt;&gt;0),"(減車済)","")</f>
        <v/>
      </c>
      <c r="P1335" s="371" t="str">
        <f t="shared" ref="P1335:P1398" si="617">IF(AND($N1335&lt;&gt;"ERROR",$L1335&lt;$U$49,AND($M1335&gt;$U$49,$M1335&lt;=$W$49),$M1335&lt;&gt;0),"減車","")</f>
        <v/>
      </c>
      <c r="Q1335" s="371" t="str">
        <f t="shared" ref="Q1335:Q1398" si="618">IF(AND($N1335&lt;&gt;"ERROR",$L1335&gt;$U$49,$M1335&lt;=$W$49,$M1335&lt;&gt;0),"一時使用","")</f>
        <v/>
      </c>
      <c r="R1335" s="371" t="str">
        <f t="shared" ref="R1335:R1398" si="619">IF(AND($N1335&lt;&gt;"ERROR",AND($L1335&gt;0,$L1335&lt;=$U$49),$M1335=0),"継続","")</f>
        <v/>
      </c>
      <c r="S1335" s="371" t="str">
        <f t="shared" ref="S1335:S1398" si="620">IF(AND($N1335&lt;&gt;"ERROR",AND($L1335&gt;$U$49),$M1335=0),"新規","")</f>
        <v/>
      </c>
      <c r="T1335" s="443" t="str">
        <f t="shared" si="608"/>
        <v/>
      </c>
      <c r="U1335" s="539"/>
      <c r="V1335" s="117"/>
      <c r="W1335" s="118"/>
      <c r="X1335" s="119"/>
      <c r="Y1335" s="120"/>
      <c r="Z1335" s="122"/>
      <c r="AA1335" s="121"/>
      <c r="AB1335" s="443" t="str">
        <f t="shared" si="609"/>
        <v/>
      </c>
      <c r="AC1335" s="734" t="str">
        <f t="shared" si="610"/>
        <v/>
      </c>
      <c r="AD1335" s="372"/>
      <c r="AE1335" s="485"/>
      <c r="AF1335" s="373" t="str">
        <f t="shared" si="590"/>
        <v/>
      </c>
      <c r="AG1335" s="373" t="str">
        <f t="shared" si="591"/>
        <v/>
      </c>
      <c r="AH1335" s="374" t="str">
        <f t="shared" si="592"/>
        <v/>
      </c>
      <c r="AI1335" s="375" t="str">
        <f t="shared" si="593"/>
        <v/>
      </c>
      <c r="AJ1335" s="375" t="str">
        <f t="shared" si="594"/>
        <v/>
      </c>
      <c r="AK1335" s="375" t="str">
        <f t="shared" si="595"/>
        <v/>
      </c>
      <c r="AL1335" s="375" t="str">
        <f t="shared" si="596"/>
        <v/>
      </c>
      <c r="AM1335" s="375" t="str">
        <f t="shared" si="597"/>
        <v/>
      </c>
      <c r="AN1335" s="376" t="str">
        <f>IF(AF1335="","",IF(OR(AH1335="",AH1335="-"),"－",IF(OR(AM1335=8,AM1335=9),"",IF(OR(AJ1335=3,AJ1335=4,AJ1335=5,AJ1335=6),VLOOKUP(AH1335,INDEX((係数_バス貨物_ガソリン,係数_バス貨物_CNG,係数_バス貨物_軽油,係数_バス貨物_メタノール,係数_バス貨物_LPG),MATCH(AL1335,【参考】排出ガスレベル!$AI$4:$AI$671,1),1,AR1335):INDEX((係数_バス貨物_ガソリン,係数_バス貨物_CNG,係数_バス貨物_軽油,係数_バス貨物_メタノール,係数_バス貨物_LPG),MATCH(AL1335+1,【参考】排出ガスレベル!$AI$4:$AI$671,1)-1,5,AR1335),2,FALSE),IF(OR(AJ1335=1,AJ1335=2),VLOOKUP(AH1335,INDEX((係数_乗用_ガソリン,係数_乗用_CNG,係数_乗用_軽油,係数_乗用_メタノール,係数_乗用_LPG),1,1,AR1335):INDEX((係数_乗用_ガソリン,係数_乗用_CNG,係数_乗用_軽油,係数_乗用_メタノール,係数_乗用_LPG),125,5,AR1335),2,FALSE))))))</f>
        <v/>
      </c>
      <c r="AO1335" s="376" t="str">
        <f>IF(T1335="","",IF(OR(AH1335="",AH1335="-"),"－",IF(OR(AM1335=8,AM1335=9),"",IF(OR(AJ1335=3,AJ1335=4,AJ1335=5,AJ1335=6),VLOOKUP(AH1335,INDEX((係数_バス貨物_ガソリン,係数_バス貨物_CNG,係数_バス貨物_軽油,係数_バス貨物_メタノール,係数_バス貨物_LPG),MATCH(AL1335,【参考】排出ガスレベル!$AI$4:$AI$671,1),1,AR1335):INDEX((係数_バス貨物_ガソリン,係数_バス貨物_CNG,係数_バス貨物_軽油,係数_バス貨物_メタノール,係数_バス貨物_LPG),MATCH(AL1335+1,【参考】排出ガスレベル!$AI$4:$AI$671,1)-1,5,AR1335),3,FALSE),IF(OR(AJ1335=1,AJ1335=2),VLOOKUP(AH1335,INDEX((係数_乗用_ガソリン,係数_乗用_CNG,係数_乗用_軽油,係数_乗用_メタノール,係数_乗用_LPG),1,1,AR1335):INDEX((係数_乗用_ガソリン,係数_乗用_CNG,係数_乗用_軽油,係数_乗用_メタノール,係数_乗用_LPG),125,5,AR1335),3,FALSE))))))</f>
        <v/>
      </c>
      <c r="AP1335" s="375" t="str">
        <f t="shared" si="598"/>
        <v/>
      </c>
      <c r="AQ1335" s="444" t="str">
        <f t="shared" si="599"/>
        <v/>
      </c>
      <c r="AR1335" s="375" t="str">
        <f t="shared" si="602"/>
        <v/>
      </c>
      <c r="AS1335" s="377" t="str">
        <f t="shared" si="600"/>
        <v/>
      </c>
      <c r="AT1335" s="378" t="str">
        <f t="shared" si="601"/>
        <v/>
      </c>
      <c r="AX1335" s="625" t="b">
        <f t="shared" si="603"/>
        <v>0</v>
      </c>
      <c r="AY1335" s="7" t="str">
        <f t="shared" si="604"/>
        <v>FALSEFALSEFALSE</v>
      </c>
      <c r="AZ1335" s="626">
        <f t="shared" si="611"/>
        <v>0</v>
      </c>
      <c r="BA1335" s="627" t="str">
        <f t="shared" si="612"/>
        <v/>
      </c>
      <c r="BB1335" s="627">
        <f t="shared" si="613"/>
        <v>0</v>
      </c>
      <c r="BC1335" s="690" t="str">
        <f t="shared" si="614"/>
        <v/>
      </c>
    </row>
    <row r="1336" spans="1:55">
      <c r="A1336" s="381">
        <v>1280</v>
      </c>
      <c r="B1336" s="117"/>
      <c r="C1336" s="288"/>
      <c r="D1336" s="289"/>
      <c r="E1336" s="289"/>
      <c r="F1336" s="290"/>
      <c r="G1336" s="292"/>
      <c r="H1336" s="116"/>
      <c r="I1336" s="292"/>
      <c r="J1336" s="116"/>
      <c r="K1336" s="370" t="str">
        <f t="shared" si="605"/>
        <v/>
      </c>
      <c r="L1336" s="370">
        <f t="shared" si="606"/>
        <v>0</v>
      </c>
      <c r="M1336" s="370">
        <f t="shared" si="607"/>
        <v>0</v>
      </c>
      <c r="N1336" s="371" t="str">
        <f t="shared" si="615"/>
        <v/>
      </c>
      <c r="O1336" s="371" t="str">
        <f t="shared" si="616"/>
        <v/>
      </c>
      <c r="P1336" s="371" t="str">
        <f t="shared" si="617"/>
        <v/>
      </c>
      <c r="Q1336" s="371" t="str">
        <f t="shared" si="618"/>
        <v/>
      </c>
      <c r="R1336" s="371" t="str">
        <f t="shared" si="619"/>
        <v/>
      </c>
      <c r="S1336" s="371" t="str">
        <f t="shared" si="620"/>
        <v/>
      </c>
      <c r="T1336" s="443" t="str">
        <f t="shared" si="608"/>
        <v/>
      </c>
      <c r="U1336" s="539"/>
      <c r="V1336" s="117"/>
      <c r="W1336" s="118"/>
      <c r="X1336" s="119"/>
      <c r="Y1336" s="120"/>
      <c r="Z1336" s="122"/>
      <c r="AA1336" s="121"/>
      <c r="AB1336" s="443" t="str">
        <f t="shared" si="609"/>
        <v/>
      </c>
      <c r="AC1336" s="734" t="str">
        <f t="shared" si="610"/>
        <v/>
      </c>
      <c r="AD1336" s="372"/>
      <c r="AE1336" s="485"/>
      <c r="AF1336" s="373" t="str">
        <f t="shared" si="590"/>
        <v/>
      </c>
      <c r="AG1336" s="373" t="str">
        <f t="shared" si="591"/>
        <v/>
      </c>
      <c r="AH1336" s="374" t="str">
        <f t="shared" si="592"/>
        <v/>
      </c>
      <c r="AI1336" s="375" t="str">
        <f t="shared" si="593"/>
        <v/>
      </c>
      <c r="AJ1336" s="375" t="str">
        <f t="shared" si="594"/>
        <v/>
      </c>
      <c r="AK1336" s="375" t="str">
        <f t="shared" si="595"/>
        <v/>
      </c>
      <c r="AL1336" s="375" t="str">
        <f t="shared" si="596"/>
        <v/>
      </c>
      <c r="AM1336" s="375" t="str">
        <f t="shared" si="597"/>
        <v/>
      </c>
      <c r="AN1336" s="376" t="str">
        <f>IF(AF1336="","",IF(OR(AH1336="",AH1336="-"),"－",IF(OR(AM1336=8,AM1336=9),"",IF(OR(AJ1336=3,AJ1336=4,AJ1336=5,AJ1336=6),VLOOKUP(AH1336,INDEX((係数_バス貨物_ガソリン,係数_バス貨物_CNG,係数_バス貨物_軽油,係数_バス貨物_メタノール,係数_バス貨物_LPG),MATCH(AL1336,【参考】排出ガスレベル!$AI$4:$AI$671,1),1,AR1336):INDEX((係数_バス貨物_ガソリン,係数_バス貨物_CNG,係数_バス貨物_軽油,係数_バス貨物_メタノール,係数_バス貨物_LPG),MATCH(AL1336+1,【参考】排出ガスレベル!$AI$4:$AI$671,1)-1,5,AR1336),2,FALSE),IF(OR(AJ1336=1,AJ1336=2),VLOOKUP(AH1336,INDEX((係数_乗用_ガソリン,係数_乗用_CNG,係数_乗用_軽油,係数_乗用_メタノール,係数_乗用_LPG),1,1,AR1336):INDEX((係数_乗用_ガソリン,係数_乗用_CNG,係数_乗用_軽油,係数_乗用_メタノール,係数_乗用_LPG),125,5,AR1336),2,FALSE))))))</f>
        <v/>
      </c>
      <c r="AO1336" s="376" t="str">
        <f>IF(T1336="","",IF(OR(AH1336="",AH1336="-"),"－",IF(OR(AM1336=8,AM1336=9),"",IF(OR(AJ1336=3,AJ1336=4,AJ1336=5,AJ1336=6),VLOOKUP(AH1336,INDEX((係数_バス貨物_ガソリン,係数_バス貨物_CNG,係数_バス貨物_軽油,係数_バス貨物_メタノール,係数_バス貨物_LPG),MATCH(AL1336,【参考】排出ガスレベル!$AI$4:$AI$671,1),1,AR1336):INDEX((係数_バス貨物_ガソリン,係数_バス貨物_CNG,係数_バス貨物_軽油,係数_バス貨物_メタノール,係数_バス貨物_LPG),MATCH(AL1336+1,【参考】排出ガスレベル!$AI$4:$AI$671,1)-1,5,AR1336),3,FALSE),IF(OR(AJ1336=1,AJ1336=2),VLOOKUP(AH1336,INDEX((係数_乗用_ガソリン,係数_乗用_CNG,係数_乗用_軽油,係数_乗用_メタノール,係数_乗用_LPG),1,1,AR1336):INDEX((係数_乗用_ガソリン,係数_乗用_CNG,係数_乗用_軽油,係数_乗用_メタノール,係数_乗用_LPG),125,5,AR1336),3,FALSE))))))</f>
        <v/>
      </c>
      <c r="AP1336" s="375" t="str">
        <f t="shared" si="598"/>
        <v/>
      </c>
      <c r="AQ1336" s="444" t="str">
        <f t="shared" si="599"/>
        <v/>
      </c>
      <c r="AR1336" s="375" t="str">
        <f t="shared" si="602"/>
        <v/>
      </c>
      <c r="AS1336" s="377" t="str">
        <f t="shared" si="600"/>
        <v/>
      </c>
      <c r="AT1336" s="378" t="str">
        <f t="shared" si="601"/>
        <v/>
      </c>
      <c r="AX1336" s="625" t="b">
        <f t="shared" si="603"/>
        <v>0</v>
      </c>
      <c r="AY1336" s="7" t="str">
        <f t="shared" si="604"/>
        <v>FALSEFALSEFALSE</v>
      </c>
      <c r="AZ1336" s="626">
        <f t="shared" si="611"/>
        <v>0</v>
      </c>
      <c r="BA1336" s="627" t="str">
        <f t="shared" si="612"/>
        <v/>
      </c>
      <c r="BB1336" s="627">
        <f t="shared" si="613"/>
        <v>0</v>
      </c>
      <c r="BC1336" s="690" t="str">
        <f t="shared" si="614"/>
        <v/>
      </c>
    </row>
    <row r="1337" spans="1:55">
      <c r="A1337" s="381">
        <v>1281</v>
      </c>
      <c r="B1337" s="117"/>
      <c r="C1337" s="288"/>
      <c r="D1337" s="289"/>
      <c r="E1337" s="289"/>
      <c r="F1337" s="290"/>
      <c r="G1337" s="292"/>
      <c r="H1337" s="116"/>
      <c r="I1337" s="292"/>
      <c r="J1337" s="116"/>
      <c r="K1337" s="370" t="str">
        <f t="shared" si="605"/>
        <v/>
      </c>
      <c r="L1337" s="370">
        <f t="shared" si="606"/>
        <v>0</v>
      </c>
      <c r="M1337" s="370">
        <f t="shared" si="607"/>
        <v>0</v>
      </c>
      <c r="N1337" s="371" t="str">
        <f t="shared" si="615"/>
        <v/>
      </c>
      <c r="O1337" s="371" t="str">
        <f t="shared" si="616"/>
        <v/>
      </c>
      <c r="P1337" s="371" t="str">
        <f t="shared" si="617"/>
        <v/>
      </c>
      <c r="Q1337" s="371" t="str">
        <f t="shared" si="618"/>
        <v/>
      </c>
      <c r="R1337" s="371" t="str">
        <f t="shared" si="619"/>
        <v/>
      </c>
      <c r="S1337" s="371" t="str">
        <f t="shared" si="620"/>
        <v/>
      </c>
      <c r="T1337" s="443" t="str">
        <f t="shared" si="608"/>
        <v/>
      </c>
      <c r="U1337" s="539"/>
      <c r="V1337" s="117"/>
      <c r="W1337" s="118"/>
      <c r="X1337" s="119"/>
      <c r="Y1337" s="120"/>
      <c r="Z1337" s="122"/>
      <c r="AA1337" s="121"/>
      <c r="AB1337" s="443" t="str">
        <f t="shared" si="609"/>
        <v/>
      </c>
      <c r="AC1337" s="734" t="str">
        <f t="shared" si="610"/>
        <v/>
      </c>
      <c r="AD1337" s="372"/>
      <c r="AE1337" s="485"/>
      <c r="AF1337" s="373" t="str">
        <f t="shared" ref="AF1337:AF1400" si="621">IF(OR(T1337="(減車済)",T1337=""),"",1)</f>
        <v/>
      </c>
      <c r="AG1337" s="373" t="str">
        <f t="shared" ref="AG1337:AG1400" si="622">IF(OR(T1337="継続",T1337="新規"),1,"")</f>
        <v/>
      </c>
      <c r="AH1337" s="374" t="str">
        <f t="shared" ref="AH1337:AH1400" si="623">IF(AF1337="","",UPPER(ASC(X1337)))</f>
        <v/>
      </c>
      <c r="AI1337" s="375" t="str">
        <f t="shared" ref="AI1337:AI1400" si="624">IF(AF1337="","",IF(V1337="","",IF(V1337="普通",1,IF(V1337="小型",2,0))))</f>
        <v/>
      </c>
      <c r="AJ1337" s="375" t="str">
        <f t="shared" ref="AJ1337:AJ1400" si="625">IF(AF1337="","",IF(W1337="","",VLOOKUP(W1337,用途,2,FALSE)))</f>
        <v/>
      </c>
      <c r="AK1337" s="375" t="str">
        <f t="shared" ref="AK1337:AK1400" si="626">IF(AF1337="","",IF(Y1337="","",IF(Y1337&lt;=10,1,IF(Y1337&lt;30,2,IF(Y1337&gt;=30,3,0)))))</f>
        <v/>
      </c>
      <c r="AL1337" s="375" t="str">
        <f t="shared" ref="AL1337:AL1400" si="627">IF(AF1337="","",IF(Z1337="","",IF(Z1337&lt;=1.7*1000,1,IF(Z1337&lt;=2.5*1000,2,IF(Z1337&lt;=3.5*1000,3,IF(Z1337&lt;8*1000,4,IF(Z1337&gt;=8*1000,5,"")))))))</f>
        <v/>
      </c>
      <c r="AM1337" s="375" t="str">
        <f t="shared" ref="AM1337:AM1400" si="628">IF(AF1337="","",IF(AA1337="","",VLOOKUP(AA1337,燃料の種類,2,FALSE)))</f>
        <v/>
      </c>
      <c r="AN1337" s="376" t="str">
        <f>IF(AF1337="","",IF(OR(AH1337="",AH1337="-"),"－",IF(OR(AM1337=8,AM1337=9),"",IF(OR(AJ1337=3,AJ1337=4,AJ1337=5,AJ1337=6),VLOOKUP(AH1337,INDEX((係数_バス貨物_ガソリン,係数_バス貨物_CNG,係数_バス貨物_軽油,係数_バス貨物_メタノール,係数_バス貨物_LPG),MATCH(AL1337,【参考】排出ガスレベル!$AI$4:$AI$671,1),1,AR1337):INDEX((係数_バス貨物_ガソリン,係数_バス貨物_CNG,係数_バス貨物_軽油,係数_バス貨物_メタノール,係数_バス貨物_LPG),MATCH(AL1337+1,【参考】排出ガスレベル!$AI$4:$AI$671,1)-1,5,AR1337),2,FALSE),IF(OR(AJ1337=1,AJ1337=2),VLOOKUP(AH1337,INDEX((係数_乗用_ガソリン,係数_乗用_CNG,係数_乗用_軽油,係数_乗用_メタノール,係数_乗用_LPG),1,1,AR1337):INDEX((係数_乗用_ガソリン,係数_乗用_CNG,係数_乗用_軽油,係数_乗用_メタノール,係数_乗用_LPG),125,5,AR1337),2,FALSE))))))</f>
        <v/>
      </c>
      <c r="AO1337" s="376" t="str">
        <f>IF(T1337="","",IF(OR(AH1337="",AH1337="-"),"－",IF(OR(AM1337=8,AM1337=9),"",IF(OR(AJ1337=3,AJ1337=4,AJ1337=5,AJ1337=6),VLOOKUP(AH1337,INDEX((係数_バス貨物_ガソリン,係数_バス貨物_CNG,係数_バス貨物_軽油,係数_バス貨物_メタノール,係数_バス貨物_LPG),MATCH(AL1337,【参考】排出ガスレベル!$AI$4:$AI$671,1),1,AR1337):INDEX((係数_バス貨物_ガソリン,係数_バス貨物_CNG,係数_バス貨物_軽油,係数_バス貨物_メタノール,係数_バス貨物_LPG),MATCH(AL1337+1,【参考】排出ガスレベル!$AI$4:$AI$671,1)-1,5,AR1337),3,FALSE),IF(OR(AJ1337=1,AJ1337=2),VLOOKUP(AH1337,INDEX((係数_乗用_ガソリン,係数_乗用_CNG,係数_乗用_軽油,係数_乗用_メタノール,係数_乗用_LPG),1,1,AR1337):INDEX((係数_乗用_ガソリン,係数_乗用_CNG,係数_乗用_軽油,係数_乗用_メタノール,係数_乗用_LPG),125,5,AR1337),3,FALSE))))))</f>
        <v/>
      </c>
      <c r="AP1337" s="375" t="str">
        <f t="shared" ref="AP1337:AP1400" si="629">IF((AF1337="")+(AC1337=""),"",IF(燃料区分1=4,VLOOKUP(AO1337,排ガス低減レベル,2,FALSE),VLOOKUP(AC1337,排ガス低減レベル,2,FALSE)))</f>
        <v/>
      </c>
      <c r="AQ1337" s="444" t="str">
        <f t="shared" ref="AQ1337:AQ1400" si="630">IF(AG1337="","",IF(AJ1337=3,B1337&amp;"-"&amp;SUM(AJ1337*100,AK1337*10,AL1337)&amp;"A",IF(OR(AJ1337=2,AJ1337=4,AJ1337=6),B1337&amp;"-"&amp;AL1337*10&amp;"A",IF(AJ1337=1,B1337&amp;"-"&amp;AJ1337&amp;"A",IF(AJ1337=5,B1337&amp;"-"&amp;SUM(AJ1337*100,AI1337*10,AL1337)&amp;"A","")))))</f>
        <v/>
      </c>
      <c r="AR1337" s="375" t="str">
        <f t="shared" si="602"/>
        <v/>
      </c>
      <c r="AS1337" s="377" t="str">
        <f t="shared" ref="AS1337:AS1400" si="631">IF(AG1337="","",B1337&amp;"-"&amp;AM1337)</f>
        <v/>
      </c>
      <c r="AT1337" s="378" t="str">
        <f t="shared" ref="AT1337:AT1400" si="632">IF(AF1337="","",VLOOKUP(T1337,車両の増減,2,FALSE))</f>
        <v/>
      </c>
      <c r="AX1337" s="625" t="b">
        <f t="shared" si="603"/>
        <v>0</v>
      </c>
      <c r="AY1337" s="7" t="str">
        <f t="shared" si="604"/>
        <v>FALSEFALSEFALSE</v>
      </c>
      <c r="AZ1337" s="626">
        <f t="shared" si="611"/>
        <v>0</v>
      </c>
      <c r="BA1337" s="627" t="str">
        <f t="shared" si="612"/>
        <v/>
      </c>
      <c r="BB1337" s="627">
        <f t="shared" si="613"/>
        <v>0</v>
      </c>
      <c r="BC1337" s="690" t="str">
        <f t="shared" si="614"/>
        <v/>
      </c>
    </row>
    <row r="1338" spans="1:55">
      <c r="A1338" s="381">
        <v>1282</v>
      </c>
      <c r="B1338" s="117"/>
      <c r="C1338" s="288"/>
      <c r="D1338" s="289"/>
      <c r="E1338" s="289"/>
      <c r="F1338" s="290"/>
      <c r="G1338" s="292"/>
      <c r="H1338" s="116"/>
      <c r="I1338" s="292"/>
      <c r="J1338" s="116"/>
      <c r="K1338" s="370" t="str">
        <f t="shared" si="605"/>
        <v/>
      </c>
      <c r="L1338" s="370">
        <f t="shared" si="606"/>
        <v>0</v>
      </c>
      <c r="M1338" s="370">
        <f t="shared" si="607"/>
        <v>0</v>
      </c>
      <c r="N1338" s="371" t="str">
        <f t="shared" si="615"/>
        <v/>
      </c>
      <c r="O1338" s="371" t="str">
        <f t="shared" si="616"/>
        <v/>
      </c>
      <c r="P1338" s="371" t="str">
        <f t="shared" si="617"/>
        <v/>
      </c>
      <c r="Q1338" s="371" t="str">
        <f t="shared" si="618"/>
        <v/>
      </c>
      <c r="R1338" s="371" t="str">
        <f t="shared" si="619"/>
        <v/>
      </c>
      <c r="S1338" s="371" t="str">
        <f t="shared" si="620"/>
        <v/>
      </c>
      <c r="T1338" s="443" t="str">
        <f t="shared" si="608"/>
        <v/>
      </c>
      <c r="U1338" s="539"/>
      <c r="V1338" s="117"/>
      <c r="W1338" s="118"/>
      <c r="X1338" s="119"/>
      <c r="Y1338" s="120"/>
      <c r="Z1338" s="122"/>
      <c r="AA1338" s="121"/>
      <c r="AB1338" s="443" t="str">
        <f t="shared" si="609"/>
        <v/>
      </c>
      <c r="AC1338" s="734" t="str">
        <f t="shared" si="610"/>
        <v/>
      </c>
      <c r="AD1338" s="372"/>
      <c r="AE1338" s="485"/>
      <c r="AF1338" s="373" t="str">
        <f t="shared" si="621"/>
        <v/>
      </c>
      <c r="AG1338" s="373" t="str">
        <f t="shared" si="622"/>
        <v/>
      </c>
      <c r="AH1338" s="374" t="str">
        <f t="shared" si="623"/>
        <v/>
      </c>
      <c r="AI1338" s="375" t="str">
        <f t="shared" si="624"/>
        <v/>
      </c>
      <c r="AJ1338" s="375" t="str">
        <f t="shared" si="625"/>
        <v/>
      </c>
      <c r="AK1338" s="375" t="str">
        <f t="shared" si="626"/>
        <v/>
      </c>
      <c r="AL1338" s="375" t="str">
        <f t="shared" si="627"/>
        <v/>
      </c>
      <c r="AM1338" s="375" t="str">
        <f t="shared" si="628"/>
        <v/>
      </c>
      <c r="AN1338" s="376" t="str">
        <f>IF(AF1338="","",IF(OR(AH1338="",AH1338="-"),"－",IF(OR(AM1338=8,AM1338=9),"",IF(OR(AJ1338=3,AJ1338=4,AJ1338=5,AJ1338=6),VLOOKUP(AH1338,INDEX((係数_バス貨物_ガソリン,係数_バス貨物_CNG,係数_バス貨物_軽油,係数_バス貨物_メタノール,係数_バス貨物_LPG),MATCH(AL1338,【参考】排出ガスレベル!$AI$4:$AI$671,1),1,AR1338):INDEX((係数_バス貨物_ガソリン,係数_バス貨物_CNG,係数_バス貨物_軽油,係数_バス貨物_メタノール,係数_バス貨物_LPG),MATCH(AL1338+1,【参考】排出ガスレベル!$AI$4:$AI$671,1)-1,5,AR1338),2,FALSE),IF(OR(AJ1338=1,AJ1338=2),VLOOKUP(AH1338,INDEX((係数_乗用_ガソリン,係数_乗用_CNG,係数_乗用_軽油,係数_乗用_メタノール,係数_乗用_LPG),1,1,AR1338):INDEX((係数_乗用_ガソリン,係数_乗用_CNG,係数_乗用_軽油,係数_乗用_メタノール,係数_乗用_LPG),125,5,AR1338),2,FALSE))))))</f>
        <v/>
      </c>
      <c r="AO1338" s="376" t="str">
        <f>IF(T1338="","",IF(OR(AH1338="",AH1338="-"),"－",IF(OR(AM1338=8,AM1338=9),"",IF(OR(AJ1338=3,AJ1338=4,AJ1338=5,AJ1338=6),VLOOKUP(AH1338,INDEX((係数_バス貨物_ガソリン,係数_バス貨物_CNG,係数_バス貨物_軽油,係数_バス貨物_メタノール,係数_バス貨物_LPG),MATCH(AL1338,【参考】排出ガスレベル!$AI$4:$AI$671,1),1,AR1338):INDEX((係数_バス貨物_ガソリン,係数_バス貨物_CNG,係数_バス貨物_軽油,係数_バス貨物_メタノール,係数_バス貨物_LPG),MATCH(AL1338+1,【参考】排出ガスレベル!$AI$4:$AI$671,1)-1,5,AR1338),3,FALSE),IF(OR(AJ1338=1,AJ1338=2),VLOOKUP(AH1338,INDEX((係数_乗用_ガソリン,係数_乗用_CNG,係数_乗用_軽油,係数_乗用_メタノール,係数_乗用_LPG),1,1,AR1338):INDEX((係数_乗用_ガソリン,係数_乗用_CNG,係数_乗用_軽油,係数_乗用_メタノール,係数_乗用_LPG),125,5,AR1338),3,FALSE))))))</f>
        <v/>
      </c>
      <c r="AP1338" s="375" t="str">
        <f t="shared" si="629"/>
        <v/>
      </c>
      <c r="AQ1338" s="444" t="str">
        <f t="shared" si="630"/>
        <v/>
      </c>
      <c r="AR1338" s="375" t="str">
        <f t="shared" ref="AR1338:AR1401" si="633">IF(OR(AM1338=1,AM1338=2,AM1338=11),1,IF(AM1338=6,2,IF(OR(AM1338=4,AM1338=5,AM1338=10),3,IF(AM1338=7,4,IF(AM1338=3,5, IF(OR(AM1338=8,AM1338=9),6,""))))))</f>
        <v/>
      </c>
      <c r="AS1338" s="377" t="str">
        <f t="shared" si="631"/>
        <v/>
      </c>
      <c r="AT1338" s="378" t="str">
        <f t="shared" si="632"/>
        <v/>
      </c>
      <c r="AX1338" s="625" t="b">
        <f t="shared" ref="AX1338:AX1401" si="634">IF(AY1338="FALSEFALSEFALSEFALSE","ハイブリッド")</f>
        <v>0</v>
      </c>
      <c r="AY1338" s="7" t="str">
        <f t="shared" ref="AY1338:AY1401" si="635">EXACT(AZ1338,BA1338)&amp;IF(BA1338="","")&amp;IF(AZ1338="電気",TRUE)&amp;IF(AZ1338="LPG",TRUE)</f>
        <v>FALSEFALSEFALSE</v>
      </c>
      <c r="AZ1338" s="626">
        <f t="shared" si="611"/>
        <v>0</v>
      </c>
      <c r="BA1338" s="627" t="str">
        <f t="shared" si="612"/>
        <v/>
      </c>
      <c r="BB1338" s="627">
        <f t="shared" si="613"/>
        <v>0</v>
      </c>
      <c r="BC1338" s="690" t="str">
        <f t="shared" si="614"/>
        <v/>
      </c>
    </row>
    <row r="1339" spans="1:55">
      <c r="A1339" s="381">
        <v>1283</v>
      </c>
      <c r="B1339" s="117"/>
      <c r="C1339" s="288"/>
      <c r="D1339" s="289"/>
      <c r="E1339" s="289"/>
      <c r="F1339" s="290"/>
      <c r="G1339" s="292"/>
      <c r="H1339" s="116"/>
      <c r="I1339" s="292"/>
      <c r="J1339" s="116"/>
      <c r="K1339" s="370" t="str">
        <f t="shared" si="605"/>
        <v/>
      </c>
      <c r="L1339" s="370">
        <f t="shared" si="606"/>
        <v>0</v>
      </c>
      <c r="M1339" s="370">
        <f t="shared" si="607"/>
        <v>0</v>
      </c>
      <c r="N1339" s="371" t="str">
        <f t="shared" si="615"/>
        <v/>
      </c>
      <c r="O1339" s="371" t="str">
        <f t="shared" si="616"/>
        <v/>
      </c>
      <c r="P1339" s="371" t="str">
        <f t="shared" si="617"/>
        <v/>
      </c>
      <c r="Q1339" s="371" t="str">
        <f t="shared" si="618"/>
        <v/>
      </c>
      <c r="R1339" s="371" t="str">
        <f t="shared" si="619"/>
        <v/>
      </c>
      <c r="S1339" s="371" t="str">
        <f t="shared" si="620"/>
        <v/>
      </c>
      <c r="T1339" s="443" t="str">
        <f t="shared" si="608"/>
        <v/>
      </c>
      <c r="U1339" s="539"/>
      <c r="V1339" s="117"/>
      <c r="W1339" s="118"/>
      <c r="X1339" s="119"/>
      <c r="Y1339" s="120"/>
      <c r="Z1339" s="122"/>
      <c r="AA1339" s="121"/>
      <c r="AB1339" s="443" t="str">
        <f t="shared" si="609"/>
        <v/>
      </c>
      <c r="AC1339" s="734" t="str">
        <f t="shared" si="610"/>
        <v/>
      </c>
      <c r="AD1339" s="372"/>
      <c r="AE1339" s="485"/>
      <c r="AF1339" s="373" t="str">
        <f t="shared" si="621"/>
        <v/>
      </c>
      <c r="AG1339" s="373" t="str">
        <f t="shared" si="622"/>
        <v/>
      </c>
      <c r="AH1339" s="374" t="str">
        <f t="shared" si="623"/>
        <v/>
      </c>
      <c r="AI1339" s="375" t="str">
        <f t="shared" si="624"/>
        <v/>
      </c>
      <c r="AJ1339" s="375" t="str">
        <f t="shared" si="625"/>
        <v/>
      </c>
      <c r="AK1339" s="375" t="str">
        <f t="shared" si="626"/>
        <v/>
      </c>
      <c r="AL1339" s="375" t="str">
        <f t="shared" si="627"/>
        <v/>
      </c>
      <c r="AM1339" s="375" t="str">
        <f t="shared" si="628"/>
        <v/>
      </c>
      <c r="AN1339" s="376" t="str">
        <f>IF(AF1339="","",IF(OR(AH1339="",AH1339="-"),"－",IF(OR(AM1339=8,AM1339=9),"",IF(OR(AJ1339=3,AJ1339=4,AJ1339=5,AJ1339=6),VLOOKUP(AH1339,INDEX((係数_バス貨物_ガソリン,係数_バス貨物_CNG,係数_バス貨物_軽油,係数_バス貨物_メタノール,係数_バス貨物_LPG),MATCH(AL1339,【参考】排出ガスレベル!$AI$4:$AI$671,1),1,AR1339):INDEX((係数_バス貨物_ガソリン,係数_バス貨物_CNG,係数_バス貨物_軽油,係数_バス貨物_メタノール,係数_バス貨物_LPG),MATCH(AL1339+1,【参考】排出ガスレベル!$AI$4:$AI$671,1)-1,5,AR1339),2,FALSE),IF(OR(AJ1339=1,AJ1339=2),VLOOKUP(AH1339,INDEX((係数_乗用_ガソリン,係数_乗用_CNG,係数_乗用_軽油,係数_乗用_メタノール,係数_乗用_LPG),1,1,AR1339):INDEX((係数_乗用_ガソリン,係数_乗用_CNG,係数_乗用_軽油,係数_乗用_メタノール,係数_乗用_LPG),125,5,AR1339),2,FALSE))))))</f>
        <v/>
      </c>
      <c r="AO1339" s="376" t="str">
        <f>IF(T1339="","",IF(OR(AH1339="",AH1339="-"),"－",IF(OR(AM1339=8,AM1339=9),"",IF(OR(AJ1339=3,AJ1339=4,AJ1339=5,AJ1339=6),VLOOKUP(AH1339,INDEX((係数_バス貨物_ガソリン,係数_バス貨物_CNG,係数_バス貨物_軽油,係数_バス貨物_メタノール,係数_バス貨物_LPG),MATCH(AL1339,【参考】排出ガスレベル!$AI$4:$AI$671,1),1,AR1339):INDEX((係数_バス貨物_ガソリン,係数_バス貨物_CNG,係数_バス貨物_軽油,係数_バス貨物_メタノール,係数_バス貨物_LPG),MATCH(AL1339+1,【参考】排出ガスレベル!$AI$4:$AI$671,1)-1,5,AR1339),3,FALSE),IF(OR(AJ1339=1,AJ1339=2),VLOOKUP(AH1339,INDEX((係数_乗用_ガソリン,係数_乗用_CNG,係数_乗用_軽油,係数_乗用_メタノール,係数_乗用_LPG),1,1,AR1339):INDEX((係数_乗用_ガソリン,係数_乗用_CNG,係数_乗用_軽油,係数_乗用_メタノール,係数_乗用_LPG),125,5,AR1339),3,FALSE))))))</f>
        <v/>
      </c>
      <c r="AP1339" s="375" t="str">
        <f t="shared" si="629"/>
        <v/>
      </c>
      <c r="AQ1339" s="444" t="str">
        <f t="shared" si="630"/>
        <v/>
      </c>
      <c r="AR1339" s="375" t="str">
        <f t="shared" si="633"/>
        <v/>
      </c>
      <c r="AS1339" s="377" t="str">
        <f t="shared" si="631"/>
        <v/>
      </c>
      <c r="AT1339" s="378" t="str">
        <f t="shared" si="632"/>
        <v/>
      </c>
      <c r="AX1339" s="625" t="b">
        <f t="shared" si="634"/>
        <v>0</v>
      </c>
      <c r="AY1339" s="7" t="str">
        <f t="shared" si="635"/>
        <v>FALSEFALSEFALSE</v>
      </c>
      <c r="AZ1339" s="626">
        <f t="shared" si="611"/>
        <v>0</v>
      </c>
      <c r="BA1339" s="627" t="str">
        <f t="shared" si="612"/>
        <v/>
      </c>
      <c r="BB1339" s="627">
        <f t="shared" si="613"/>
        <v>0</v>
      </c>
      <c r="BC1339" s="690" t="str">
        <f t="shared" si="614"/>
        <v/>
      </c>
    </row>
    <row r="1340" spans="1:55">
      <c r="A1340" s="381">
        <v>1284</v>
      </c>
      <c r="B1340" s="117"/>
      <c r="C1340" s="288"/>
      <c r="D1340" s="289"/>
      <c r="E1340" s="289"/>
      <c r="F1340" s="290"/>
      <c r="G1340" s="292"/>
      <c r="H1340" s="116"/>
      <c r="I1340" s="292"/>
      <c r="J1340" s="116"/>
      <c r="K1340" s="370" t="str">
        <f t="shared" si="605"/>
        <v/>
      </c>
      <c r="L1340" s="370">
        <f t="shared" si="606"/>
        <v>0</v>
      </c>
      <c r="M1340" s="370">
        <f t="shared" si="607"/>
        <v>0</v>
      </c>
      <c r="N1340" s="371" t="str">
        <f t="shared" si="615"/>
        <v/>
      </c>
      <c r="O1340" s="371" t="str">
        <f t="shared" si="616"/>
        <v/>
      </c>
      <c r="P1340" s="371" t="str">
        <f t="shared" si="617"/>
        <v/>
      </c>
      <c r="Q1340" s="371" t="str">
        <f t="shared" si="618"/>
        <v/>
      </c>
      <c r="R1340" s="371" t="str">
        <f t="shared" si="619"/>
        <v/>
      </c>
      <c r="S1340" s="371" t="str">
        <f t="shared" si="620"/>
        <v/>
      </c>
      <c r="T1340" s="443" t="str">
        <f t="shared" si="608"/>
        <v/>
      </c>
      <c r="U1340" s="539"/>
      <c r="V1340" s="117"/>
      <c r="W1340" s="118"/>
      <c r="X1340" s="119"/>
      <c r="Y1340" s="120"/>
      <c r="Z1340" s="122"/>
      <c r="AA1340" s="121"/>
      <c r="AB1340" s="443" t="str">
        <f t="shared" si="609"/>
        <v/>
      </c>
      <c r="AC1340" s="734" t="str">
        <f t="shared" si="610"/>
        <v/>
      </c>
      <c r="AD1340" s="372"/>
      <c r="AE1340" s="485"/>
      <c r="AF1340" s="373" t="str">
        <f t="shared" si="621"/>
        <v/>
      </c>
      <c r="AG1340" s="373" t="str">
        <f t="shared" si="622"/>
        <v/>
      </c>
      <c r="AH1340" s="374" t="str">
        <f t="shared" si="623"/>
        <v/>
      </c>
      <c r="AI1340" s="375" t="str">
        <f t="shared" si="624"/>
        <v/>
      </c>
      <c r="AJ1340" s="375" t="str">
        <f t="shared" si="625"/>
        <v/>
      </c>
      <c r="AK1340" s="375" t="str">
        <f t="shared" si="626"/>
        <v/>
      </c>
      <c r="AL1340" s="375" t="str">
        <f t="shared" si="627"/>
        <v/>
      </c>
      <c r="AM1340" s="375" t="str">
        <f t="shared" si="628"/>
        <v/>
      </c>
      <c r="AN1340" s="376" t="str">
        <f>IF(AF1340="","",IF(OR(AH1340="",AH1340="-"),"－",IF(OR(AM1340=8,AM1340=9),"",IF(OR(AJ1340=3,AJ1340=4,AJ1340=5,AJ1340=6),VLOOKUP(AH1340,INDEX((係数_バス貨物_ガソリン,係数_バス貨物_CNG,係数_バス貨物_軽油,係数_バス貨物_メタノール,係数_バス貨物_LPG),MATCH(AL1340,【参考】排出ガスレベル!$AI$4:$AI$671,1),1,AR1340):INDEX((係数_バス貨物_ガソリン,係数_バス貨物_CNG,係数_バス貨物_軽油,係数_バス貨物_メタノール,係数_バス貨物_LPG),MATCH(AL1340+1,【参考】排出ガスレベル!$AI$4:$AI$671,1)-1,5,AR1340),2,FALSE),IF(OR(AJ1340=1,AJ1340=2),VLOOKUP(AH1340,INDEX((係数_乗用_ガソリン,係数_乗用_CNG,係数_乗用_軽油,係数_乗用_メタノール,係数_乗用_LPG),1,1,AR1340):INDEX((係数_乗用_ガソリン,係数_乗用_CNG,係数_乗用_軽油,係数_乗用_メタノール,係数_乗用_LPG),125,5,AR1340),2,FALSE))))))</f>
        <v/>
      </c>
      <c r="AO1340" s="376" t="str">
        <f>IF(T1340="","",IF(OR(AH1340="",AH1340="-"),"－",IF(OR(AM1340=8,AM1340=9),"",IF(OR(AJ1340=3,AJ1340=4,AJ1340=5,AJ1340=6),VLOOKUP(AH1340,INDEX((係数_バス貨物_ガソリン,係数_バス貨物_CNG,係数_バス貨物_軽油,係数_バス貨物_メタノール,係数_バス貨物_LPG),MATCH(AL1340,【参考】排出ガスレベル!$AI$4:$AI$671,1),1,AR1340):INDEX((係数_バス貨物_ガソリン,係数_バス貨物_CNG,係数_バス貨物_軽油,係数_バス貨物_メタノール,係数_バス貨物_LPG),MATCH(AL1340+1,【参考】排出ガスレベル!$AI$4:$AI$671,1)-1,5,AR1340),3,FALSE),IF(OR(AJ1340=1,AJ1340=2),VLOOKUP(AH1340,INDEX((係数_乗用_ガソリン,係数_乗用_CNG,係数_乗用_軽油,係数_乗用_メタノール,係数_乗用_LPG),1,1,AR1340):INDEX((係数_乗用_ガソリン,係数_乗用_CNG,係数_乗用_軽油,係数_乗用_メタノール,係数_乗用_LPG),125,5,AR1340),3,FALSE))))))</f>
        <v/>
      </c>
      <c r="AP1340" s="375" t="str">
        <f t="shared" si="629"/>
        <v/>
      </c>
      <c r="AQ1340" s="444" t="str">
        <f t="shared" si="630"/>
        <v/>
      </c>
      <c r="AR1340" s="375" t="str">
        <f t="shared" si="633"/>
        <v/>
      </c>
      <c r="AS1340" s="377" t="str">
        <f t="shared" si="631"/>
        <v/>
      </c>
      <c r="AT1340" s="378" t="str">
        <f t="shared" si="632"/>
        <v/>
      </c>
      <c r="AX1340" s="625" t="b">
        <f t="shared" si="634"/>
        <v>0</v>
      </c>
      <c r="AY1340" s="7" t="str">
        <f t="shared" si="635"/>
        <v>FALSEFALSEFALSE</v>
      </c>
      <c r="AZ1340" s="626">
        <f t="shared" si="611"/>
        <v>0</v>
      </c>
      <c r="BA1340" s="627" t="str">
        <f t="shared" si="612"/>
        <v/>
      </c>
      <c r="BB1340" s="627">
        <f t="shared" si="613"/>
        <v>0</v>
      </c>
      <c r="BC1340" s="690" t="str">
        <f t="shared" si="614"/>
        <v/>
      </c>
    </row>
    <row r="1341" spans="1:55">
      <c r="A1341" s="381">
        <v>1285</v>
      </c>
      <c r="B1341" s="117"/>
      <c r="C1341" s="288"/>
      <c r="D1341" s="289"/>
      <c r="E1341" s="289"/>
      <c r="F1341" s="290"/>
      <c r="G1341" s="292"/>
      <c r="H1341" s="116"/>
      <c r="I1341" s="292"/>
      <c r="J1341" s="116"/>
      <c r="K1341" s="370" t="str">
        <f t="shared" si="605"/>
        <v/>
      </c>
      <c r="L1341" s="370">
        <f t="shared" si="606"/>
        <v>0</v>
      </c>
      <c r="M1341" s="370">
        <f t="shared" si="607"/>
        <v>0</v>
      </c>
      <c r="N1341" s="371" t="str">
        <f t="shared" si="615"/>
        <v/>
      </c>
      <c r="O1341" s="371" t="str">
        <f t="shared" si="616"/>
        <v/>
      </c>
      <c r="P1341" s="371" t="str">
        <f t="shared" si="617"/>
        <v/>
      </c>
      <c r="Q1341" s="371" t="str">
        <f t="shared" si="618"/>
        <v/>
      </c>
      <c r="R1341" s="371" t="str">
        <f t="shared" si="619"/>
        <v/>
      </c>
      <c r="S1341" s="371" t="str">
        <f t="shared" si="620"/>
        <v/>
      </c>
      <c r="T1341" s="443" t="str">
        <f t="shared" si="608"/>
        <v/>
      </c>
      <c r="U1341" s="539"/>
      <c r="V1341" s="117"/>
      <c r="W1341" s="118"/>
      <c r="X1341" s="119"/>
      <c r="Y1341" s="120"/>
      <c r="Z1341" s="122"/>
      <c r="AA1341" s="121"/>
      <c r="AB1341" s="443" t="str">
        <f t="shared" si="609"/>
        <v/>
      </c>
      <c r="AC1341" s="734" t="str">
        <f t="shared" si="610"/>
        <v/>
      </c>
      <c r="AD1341" s="372"/>
      <c r="AE1341" s="485"/>
      <c r="AF1341" s="373" t="str">
        <f t="shared" si="621"/>
        <v/>
      </c>
      <c r="AG1341" s="373" t="str">
        <f t="shared" si="622"/>
        <v/>
      </c>
      <c r="AH1341" s="374" t="str">
        <f t="shared" si="623"/>
        <v/>
      </c>
      <c r="AI1341" s="375" t="str">
        <f t="shared" si="624"/>
        <v/>
      </c>
      <c r="AJ1341" s="375" t="str">
        <f t="shared" si="625"/>
        <v/>
      </c>
      <c r="AK1341" s="375" t="str">
        <f t="shared" si="626"/>
        <v/>
      </c>
      <c r="AL1341" s="375" t="str">
        <f t="shared" si="627"/>
        <v/>
      </c>
      <c r="AM1341" s="375" t="str">
        <f t="shared" si="628"/>
        <v/>
      </c>
      <c r="AN1341" s="376" t="str">
        <f>IF(AF1341="","",IF(OR(AH1341="",AH1341="-"),"－",IF(OR(AM1341=8,AM1341=9),"",IF(OR(AJ1341=3,AJ1341=4,AJ1341=5,AJ1341=6),VLOOKUP(AH1341,INDEX((係数_バス貨物_ガソリン,係数_バス貨物_CNG,係数_バス貨物_軽油,係数_バス貨物_メタノール,係数_バス貨物_LPG),MATCH(AL1341,【参考】排出ガスレベル!$AI$4:$AI$671,1),1,AR1341):INDEX((係数_バス貨物_ガソリン,係数_バス貨物_CNG,係数_バス貨物_軽油,係数_バス貨物_メタノール,係数_バス貨物_LPG),MATCH(AL1341+1,【参考】排出ガスレベル!$AI$4:$AI$671,1)-1,5,AR1341),2,FALSE),IF(OR(AJ1341=1,AJ1341=2),VLOOKUP(AH1341,INDEX((係数_乗用_ガソリン,係数_乗用_CNG,係数_乗用_軽油,係数_乗用_メタノール,係数_乗用_LPG),1,1,AR1341):INDEX((係数_乗用_ガソリン,係数_乗用_CNG,係数_乗用_軽油,係数_乗用_メタノール,係数_乗用_LPG),125,5,AR1341),2,FALSE))))))</f>
        <v/>
      </c>
      <c r="AO1341" s="376" t="str">
        <f>IF(T1341="","",IF(OR(AH1341="",AH1341="-"),"－",IF(OR(AM1341=8,AM1341=9),"",IF(OR(AJ1341=3,AJ1341=4,AJ1341=5,AJ1341=6),VLOOKUP(AH1341,INDEX((係数_バス貨物_ガソリン,係数_バス貨物_CNG,係数_バス貨物_軽油,係数_バス貨物_メタノール,係数_バス貨物_LPG),MATCH(AL1341,【参考】排出ガスレベル!$AI$4:$AI$671,1),1,AR1341):INDEX((係数_バス貨物_ガソリン,係数_バス貨物_CNG,係数_バス貨物_軽油,係数_バス貨物_メタノール,係数_バス貨物_LPG),MATCH(AL1341+1,【参考】排出ガスレベル!$AI$4:$AI$671,1)-1,5,AR1341),3,FALSE),IF(OR(AJ1341=1,AJ1341=2),VLOOKUP(AH1341,INDEX((係数_乗用_ガソリン,係数_乗用_CNG,係数_乗用_軽油,係数_乗用_メタノール,係数_乗用_LPG),1,1,AR1341):INDEX((係数_乗用_ガソリン,係数_乗用_CNG,係数_乗用_軽油,係数_乗用_メタノール,係数_乗用_LPG),125,5,AR1341),3,FALSE))))))</f>
        <v/>
      </c>
      <c r="AP1341" s="375" t="str">
        <f t="shared" si="629"/>
        <v/>
      </c>
      <c r="AQ1341" s="444" t="str">
        <f t="shared" si="630"/>
        <v/>
      </c>
      <c r="AR1341" s="375" t="str">
        <f t="shared" si="633"/>
        <v/>
      </c>
      <c r="AS1341" s="377" t="str">
        <f t="shared" si="631"/>
        <v/>
      </c>
      <c r="AT1341" s="378" t="str">
        <f t="shared" si="632"/>
        <v/>
      </c>
      <c r="AX1341" s="625" t="b">
        <f t="shared" si="634"/>
        <v>0</v>
      </c>
      <c r="AY1341" s="7" t="str">
        <f t="shared" si="635"/>
        <v>FALSEFALSEFALSE</v>
      </c>
      <c r="AZ1341" s="626">
        <f t="shared" si="611"/>
        <v>0</v>
      </c>
      <c r="BA1341" s="627" t="str">
        <f t="shared" si="612"/>
        <v/>
      </c>
      <c r="BB1341" s="627">
        <f t="shared" si="613"/>
        <v>0</v>
      </c>
      <c r="BC1341" s="690" t="str">
        <f t="shared" si="614"/>
        <v/>
      </c>
    </row>
    <row r="1342" spans="1:55">
      <c r="A1342" s="381">
        <v>1286</v>
      </c>
      <c r="B1342" s="117"/>
      <c r="C1342" s="288"/>
      <c r="D1342" s="289"/>
      <c r="E1342" s="289"/>
      <c r="F1342" s="290"/>
      <c r="G1342" s="292"/>
      <c r="H1342" s="116"/>
      <c r="I1342" s="292"/>
      <c r="J1342" s="116"/>
      <c r="K1342" s="370" t="str">
        <f t="shared" si="605"/>
        <v/>
      </c>
      <c r="L1342" s="370">
        <f t="shared" si="606"/>
        <v>0</v>
      </c>
      <c r="M1342" s="370">
        <f t="shared" si="607"/>
        <v>0</v>
      </c>
      <c r="N1342" s="371" t="str">
        <f t="shared" si="615"/>
        <v/>
      </c>
      <c r="O1342" s="371" t="str">
        <f t="shared" si="616"/>
        <v/>
      </c>
      <c r="P1342" s="371" t="str">
        <f t="shared" si="617"/>
        <v/>
      </c>
      <c r="Q1342" s="371" t="str">
        <f t="shared" si="618"/>
        <v/>
      </c>
      <c r="R1342" s="371" t="str">
        <f t="shared" si="619"/>
        <v/>
      </c>
      <c r="S1342" s="371" t="str">
        <f t="shared" si="620"/>
        <v/>
      </c>
      <c r="T1342" s="443" t="str">
        <f t="shared" si="608"/>
        <v/>
      </c>
      <c r="U1342" s="539"/>
      <c r="V1342" s="117"/>
      <c r="W1342" s="118"/>
      <c r="X1342" s="119"/>
      <c r="Y1342" s="120"/>
      <c r="Z1342" s="122"/>
      <c r="AA1342" s="121"/>
      <c r="AB1342" s="443" t="str">
        <f t="shared" si="609"/>
        <v/>
      </c>
      <c r="AC1342" s="734" t="str">
        <f t="shared" si="610"/>
        <v/>
      </c>
      <c r="AD1342" s="372"/>
      <c r="AE1342" s="485"/>
      <c r="AF1342" s="373" t="str">
        <f t="shared" si="621"/>
        <v/>
      </c>
      <c r="AG1342" s="373" t="str">
        <f t="shared" si="622"/>
        <v/>
      </c>
      <c r="AH1342" s="374" t="str">
        <f t="shared" si="623"/>
        <v/>
      </c>
      <c r="AI1342" s="375" t="str">
        <f t="shared" si="624"/>
        <v/>
      </c>
      <c r="AJ1342" s="375" t="str">
        <f t="shared" si="625"/>
        <v/>
      </c>
      <c r="AK1342" s="375" t="str">
        <f t="shared" si="626"/>
        <v/>
      </c>
      <c r="AL1342" s="375" t="str">
        <f t="shared" si="627"/>
        <v/>
      </c>
      <c r="AM1342" s="375" t="str">
        <f t="shared" si="628"/>
        <v/>
      </c>
      <c r="AN1342" s="376" t="str">
        <f>IF(AF1342="","",IF(OR(AH1342="",AH1342="-"),"－",IF(OR(AM1342=8,AM1342=9),"",IF(OR(AJ1342=3,AJ1342=4,AJ1342=5,AJ1342=6),VLOOKUP(AH1342,INDEX((係数_バス貨物_ガソリン,係数_バス貨物_CNG,係数_バス貨物_軽油,係数_バス貨物_メタノール,係数_バス貨物_LPG),MATCH(AL1342,【参考】排出ガスレベル!$AI$4:$AI$671,1),1,AR1342):INDEX((係数_バス貨物_ガソリン,係数_バス貨物_CNG,係数_バス貨物_軽油,係数_バス貨物_メタノール,係数_バス貨物_LPG),MATCH(AL1342+1,【参考】排出ガスレベル!$AI$4:$AI$671,1)-1,5,AR1342),2,FALSE),IF(OR(AJ1342=1,AJ1342=2),VLOOKUP(AH1342,INDEX((係数_乗用_ガソリン,係数_乗用_CNG,係数_乗用_軽油,係数_乗用_メタノール,係数_乗用_LPG),1,1,AR1342):INDEX((係数_乗用_ガソリン,係数_乗用_CNG,係数_乗用_軽油,係数_乗用_メタノール,係数_乗用_LPG),125,5,AR1342),2,FALSE))))))</f>
        <v/>
      </c>
      <c r="AO1342" s="376" t="str">
        <f>IF(T1342="","",IF(OR(AH1342="",AH1342="-"),"－",IF(OR(AM1342=8,AM1342=9),"",IF(OR(AJ1342=3,AJ1342=4,AJ1342=5,AJ1342=6),VLOOKUP(AH1342,INDEX((係数_バス貨物_ガソリン,係数_バス貨物_CNG,係数_バス貨物_軽油,係数_バス貨物_メタノール,係数_バス貨物_LPG),MATCH(AL1342,【参考】排出ガスレベル!$AI$4:$AI$671,1),1,AR1342):INDEX((係数_バス貨物_ガソリン,係数_バス貨物_CNG,係数_バス貨物_軽油,係数_バス貨物_メタノール,係数_バス貨物_LPG),MATCH(AL1342+1,【参考】排出ガスレベル!$AI$4:$AI$671,1)-1,5,AR1342),3,FALSE),IF(OR(AJ1342=1,AJ1342=2),VLOOKUP(AH1342,INDEX((係数_乗用_ガソリン,係数_乗用_CNG,係数_乗用_軽油,係数_乗用_メタノール,係数_乗用_LPG),1,1,AR1342):INDEX((係数_乗用_ガソリン,係数_乗用_CNG,係数_乗用_軽油,係数_乗用_メタノール,係数_乗用_LPG),125,5,AR1342),3,FALSE))))))</f>
        <v/>
      </c>
      <c r="AP1342" s="375" t="str">
        <f t="shared" si="629"/>
        <v/>
      </c>
      <c r="AQ1342" s="444" t="str">
        <f t="shared" si="630"/>
        <v/>
      </c>
      <c r="AR1342" s="375" t="str">
        <f t="shared" si="633"/>
        <v/>
      </c>
      <c r="AS1342" s="377" t="str">
        <f t="shared" si="631"/>
        <v/>
      </c>
      <c r="AT1342" s="378" t="str">
        <f t="shared" si="632"/>
        <v/>
      </c>
      <c r="AX1342" s="625" t="b">
        <f t="shared" si="634"/>
        <v>0</v>
      </c>
      <c r="AY1342" s="7" t="str">
        <f t="shared" si="635"/>
        <v>FALSEFALSEFALSE</v>
      </c>
      <c r="AZ1342" s="626">
        <f t="shared" si="611"/>
        <v>0</v>
      </c>
      <c r="BA1342" s="627" t="str">
        <f t="shared" si="612"/>
        <v/>
      </c>
      <c r="BB1342" s="627">
        <f t="shared" si="613"/>
        <v>0</v>
      </c>
      <c r="BC1342" s="690" t="str">
        <f t="shared" si="614"/>
        <v/>
      </c>
    </row>
    <row r="1343" spans="1:55">
      <c r="A1343" s="381">
        <v>1287</v>
      </c>
      <c r="B1343" s="117"/>
      <c r="C1343" s="288"/>
      <c r="D1343" s="289"/>
      <c r="E1343" s="289"/>
      <c r="F1343" s="290"/>
      <c r="G1343" s="292"/>
      <c r="H1343" s="116"/>
      <c r="I1343" s="292"/>
      <c r="J1343" s="116"/>
      <c r="K1343" s="370" t="str">
        <f t="shared" si="605"/>
        <v/>
      </c>
      <c r="L1343" s="370">
        <f t="shared" si="606"/>
        <v>0</v>
      </c>
      <c r="M1343" s="370">
        <f t="shared" si="607"/>
        <v>0</v>
      </c>
      <c r="N1343" s="371" t="str">
        <f t="shared" si="615"/>
        <v/>
      </c>
      <c r="O1343" s="371" t="str">
        <f t="shared" si="616"/>
        <v/>
      </c>
      <c r="P1343" s="371" t="str">
        <f t="shared" si="617"/>
        <v/>
      </c>
      <c r="Q1343" s="371" t="str">
        <f t="shared" si="618"/>
        <v/>
      </c>
      <c r="R1343" s="371" t="str">
        <f t="shared" si="619"/>
        <v/>
      </c>
      <c r="S1343" s="371" t="str">
        <f t="shared" si="620"/>
        <v/>
      </c>
      <c r="T1343" s="443" t="str">
        <f t="shared" si="608"/>
        <v/>
      </c>
      <c r="U1343" s="539"/>
      <c r="V1343" s="117"/>
      <c r="W1343" s="118"/>
      <c r="X1343" s="119"/>
      <c r="Y1343" s="120"/>
      <c r="Z1343" s="122"/>
      <c r="AA1343" s="121"/>
      <c r="AB1343" s="443" t="str">
        <f t="shared" si="609"/>
        <v/>
      </c>
      <c r="AC1343" s="734" t="str">
        <f t="shared" si="610"/>
        <v/>
      </c>
      <c r="AD1343" s="372"/>
      <c r="AE1343" s="485"/>
      <c r="AF1343" s="373" t="str">
        <f t="shared" si="621"/>
        <v/>
      </c>
      <c r="AG1343" s="373" t="str">
        <f t="shared" si="622"/>
        <v/>
      </c>
      <c r="AH1343" s="374" t="str">
        <f t="shared" si="623"/>
        <v/>
      </c>
      <c r="AI1343" s="375" t="str">
        <f t="shared" si="624"/>
        <v/>
      </c>
      <c r="AJ1343" s="375" t="str">
        <f t="shared" si="625"/>
        <v/>
      </c>
      <c r="AK1343" s="375" t="str">
        <f t="shared" si="626"/>
        <v/>
      </c>
      <c r="AL1343" s="375" t="str">
        <f t="shared" si="627"/>
        <v/>
      </c>
      <c r="AM1343" s="375" t="str">
        <f t="shared" si="628"/>
        <v/>
      </c>
      <c r="AN1343" s="376" t="str">
        <f>IF(AF1343="","",IF(OR(AH1343="",AH1343="-"),"－",IF(OR(AM1343=8,AM1343=9),"",IF(OR(AJ1343=3,AJ1343=4,AJ1343=5,AJ1343=6),VLOOKUP(AH1343,INDEX((係数_バス貨物_ガソリン,係数_バス貨物_CNG,係数_バス貨物_軽油,係数_バス貨物_メタノール,係数_バス貨物_LPG),MATCH(AL1343,【参考】排出ガスレベル!$AI$4:$AI$671,1),1,AR1343):INDEX((係数_バス貨物_ガソリン,係数_バス貨物_CNG,係数_バス貨物_軽油,係数_バス貨物_メタノール,係数_バス貨物_LPG),MATCH(AL1343+1,【参考】排出ガスレベル!$AI$4:$AI$671,1)-1,5,AR1343),2,FALSE),IF(OR(AJ1343=1,AJ1343=2),VLOOKUP(AH1343,INDEX((係数_乗用_ガソリン,係数_乗用_CNG,係数_乗用_軽油,係数_乗用_メタノール,係数_乗用_LPG),1,1,AR1343):INDEX((係数_乗用_ガソリン,係数_乗用_CNG,係数_乗用_軽油,係数_乗用_メタノール,係数_乗用_LPG),125,5,AR1343),2,FALSE))))))</f>
        <v/>
      </c>
      <c r="AO1343" s="376" t="str">
        <f>IF(T1343="","",IF(OR(AH1343="",AH1343="-"),"－",IF(OR(AM1343=8,AM1343=9),"",IF(OR(AJ1343=3,AJ1343=4,AJ1343=5,AJ1343=6),VLOOKUP(AH1343,INDEX((係数_バス貨物_ガソリン,係数_バス貨物_CNG,係数_バス貨物_軽油,係数_バス貨物_メタノール,係数_バス貨物_LPG),MATCH(AL1343,【参考】排出ガスレベル!$AI$4:$AI$671,1),1,AR1343):INDEX((係数_バス貨物_ガソリン,係数_バス貨物_CNG,係数_バス貨物_軽油,係数_バス貨物_メタノール,係数_バス貨物_LPG),MATCH(AL1343+1,【参考】排出ガスレベル!$AI$4:$AI$671,1)-1,5,AR1343),3,FALSE),IF(OR(AJ1343=1,AJ1343=2),VLOOKUP(AH1343,INDEX((係数_乗用_ガソリン,係数_乗用_CNG,係数_乗用_軽油,係数_乗用_メタノール,係数_乗用_LPG),1,1,AR1343):INDEX((係数_乗用_ガソリン,係数_乗用_CNG,係数_乗用_軽油,係数_乗用_メタノール,係数_乗用_LPG),125,5,AR1343),3,FALSE))))))</f>
        <v/>
      </c>
      <c r="AP1343" s="375" t="str">
        <f t="shared" si="629"/>
        <v/>
      </c>
      <c r="AQ1343" s="444" t="str">
        <f t="shared" si="630"/>
        <v/>
      </c>
      <c r="AR1343" s="375" t="str">
        <f t="shared" si="633"/>
        <v/>
      </c>
      <c r="AS1343" s="377" t="str">
        <f t="shared" si="631"/>
        <v/>
      </c>
      <c r="AT1343" s="378" t="str">
        <f t="shared" si="632"/>
        <v/>
      </c>
      <c r="AX1343" s="625" t="b">
        <f t="shared" si="634"/>
        <v>0</v>
      </c>
      <c r="AY1343" s="7" t="str">
        <f t="shared" si="635"/>
        <v>FALSEFALSEFALSE</v>
      </c>
      <c r="AZ1343" s="626">
        <f t="shared" si="611"/>
        <v>0</v>
      </c>
      <c r="BA1343" s="627" t="str">
        <f t="shared" si="612"/>
        <v/>
      </c>
      <c r="BB1343" s="627">
        <f t="shared" si="613"/>
        <v>0</v>
      </c>
      <c r="BC1343" s="690" t="str">
        <f t="shared" si="614"/>
        <v/>
      </c>
    </row>
    <row r="1344" spans="1:55">
      <c r="A1344" s="381">
        <v>1288</v>
      </c>
      <c r="B1344" s="117"/>
      <c r="C1344" s="288"/>
      <c r="D1344" s="289"/>
      <c r="E1344" s="289"/>
      <c r="F1344" s="290"/>
      <c r="G1344" s="292"/>
      <c r="H1344" s="116"/>
      <c r="I1344" s="292"/>
      <c r="J1344" s="116"/>
      <c r="K1344" s="370" t="str">
        <f t="shared" si="605"/>
        <v/>
      </c>
      <c r="L1344" s="370">
        <f t="shared" si="606"/>
        <v>0</v>
      </c>
      <c r="M1344" s="370">
        <f t="shared" si="607"/>
        <v>0</v>
      </c>
      <c r="N1344" s="371" t="str">
        <f t="shared" si="615"/>
        <v/>
      </c>
      <c r="O1344" s="371" t="str">
        <f t="shared" si="616"/>
        <v/>
      </c>
      <c r="P1344" s="371" t="str">
        <f t="shared" si="617"/>
        <v/>
      </c>
      <c r="Q1344" s="371" t="str">
        <f t="shared" si="618"/>
        <v/>
      </c>
      <c r="R1344" s="371" t="str">
        <f t="shared" si="619"/>
        <v/>
      </c>
      <c r="S1344" s="371" t="str">
        <f t="shared" si="620"/>
        <v/>
      </c>
      <c r="T1344" s="443" t="str">
        <f t="shared" si="608"/>
        <v/>
      </c>
      <c r="U1344" s="539"/>
      <c r="V1344" s="117"/>
      <c r="W1344" s="118"/>
      <c r="X1344" s="119"/>
      <c r="Y1344" s="120"/>
      <c r="Z1344" s="122"/>
      <c r="AA1344" s="121"/>
      <c r="AB1344" s="443" t="str">
        <f t="shared" si="609"/>
        <v/>
      </c>
      <c r="AC1344" s="734" t="str">
        <f t="shared" si="610"/>
        <v/>
      </c>
      <c r="AD1344" s="372"/>
      <c r="AE1344" s="485"/>
      <c r="AF1344" s="373" t="str">
        <f t="shared" si="621"/>
        <v/>
      </c>
      <c r="AG1344" s="373" t="str">
        <f t="shared" si="622"/>
        <v/>
      </c>
      <c r="AH1344" s="374" t="str">
        <f t="shared" si="623"/>
        <v/>
      </c>
      <c r="AI1344" s="375" t="str">
        <f t="shared" si="624"/>
        <v/>
      </c>
      <c r="AJ1344" s="375" t="str">
        <f t="shared" si="625"/>
        <v/>
      </c>
      <c r="AK1344" s="375" t="str">
        <f t="shared" si="626"/>
        <v/>
      </c>
      <c r="AL1344" s="375" t="str">
        <f t="shared" si="627"/>
        <v/>
      </c>
      <c r="AM1344" s="375" t="str">
        <f t="shared" si="628"/>
        <v/>
      </c>
      <c r="AN1344" s="376" t="str">
        <f>IF(AF1344="","",IF(OR(AH1344="",AH1344="-"),"－",IF(OR(AM1344=8,AM1344=9),"",IF(OR(AJ1344=3,AJ1344=4,AJ1344=5,AJ1344=6),VLOOKUP(AH1344,INDEX((係数_バス貨物_ガソリン,係数_バス貨物_CNG,係数_バス貨物_軽油,係数_バス貨物_メタノール,係数_バス貨物_LPG),MATCH(AL1344,【参考】排出ガスレベル!$AI$4:$AI$671,1),1,AR1344):INDEX((係数_バス貨物_ガソリン,係数_バス貨物_CNG,係数_バス貨物_軽油,係数_バス貨物_メタノール,係数_バス貨物_LPG),MATCH(AL1344+1,【参考】排出ガスレベル!$AI$4:$AI$671,1)-1,5,AR1344),2,FALSE),IF(OR(AJ1344=1,AJ1344=2),VLOOKUP(AH1344,INDEX((係数_乗用_ガソリン,係数_乗用_CNG,係数_乗用_軽油,係数_乗用_メタノール,係数_乗用_LPG),1,1,AR1344):INDEX((係数_乗用_ガソリン,係数_乗用_CNG,係数_乗用_軽油,係数_乗用_メタノール,係数_乗用_LPG),125,5,AR1344),2,FALSE))))))</f>
        <v/>
      </c>
      <c r="AO1344" s="376" t="str">
        <f>IF(T1344="","",IF(OR(AH1344="",AH1344="-"),"－",IF(OR(AM1344=8,AM1344=9),"",IF(OR(AJ1344=3,AJ1344=4,AJ1344=5,AJ1344=6),VLOOKUP(AH1344,INDEX((係数_バス貨物_ガソリン,係数_バス貨物_CNG,係数_バス貨物_軽油,係数_バス貨物_メタノール,係数_バス貨物_LPG),MATCH(AL1344,【参考】排出ガスレベル!$AI$4:$AI$671,1),1,AR1344):INDEX((係数_バス貨物_ガソリン,係数_バス貨物_CNG,係数_バス貨物_軽油,係数_バス貨物_メタノール,係数_バス貨物_LPG),MATCH(AL1344+1,【参考】排出ガスレベル!$AI$4:$AI$671,1)-1,5,AR1344),3,FALSE),IF(OR(AJ1344=1,AJ1344=2),VLOOKUP(AH1344,INDEX((係数_乗用_ガソリン,係数_乗用_CNG,係数_乗用_軽油,係数_乗用_メタノール,係数_乗用_LPG),1,1,AR1344):INDEX((係数_乗用_ガソリン,係数_乗用_CNG,係数_乗用_軽油,係数_乗用_メタノール,係数_乗用_LPG),125,5,AR1344),3,FALSE))))))</f>
        <v/>
      </c>
      <c r="AP1344" s="375" t="str">
        <f t="shared" si="629"/>
        <v/>
      </c>
      <c r="AQ1344" s="444" t="str">
        <f t="shared" si="630"/>
        <v/>
      </c>
      <c r="AR1344" s="375" t="str">
        <f t="shared" si="633"/>
        <v/>
      </c>
      <c r="AS1344" s="377" t="str">
        <f t="shared" si="631"/>
        <v/>
      </c>
      <c r="AT1344" s="378" t="str">
        <f t="shared" si="632"/>
        <v/>
      </c>
      <c r="AX1344" s="625" t="b">
        <f t="shared" si="634"/>
        <v>0</v>
      </c>
      <c r="AY1344" s="7" t="str">
        <f t="shared" si="635"/>
        <v>FALSEFALSEFALSE</v>
      </c>
      <c r="AZ1344" s="626">
        <f t="shared" si="611"/>
        <v>0</v>
      </c>
      <c r="BA1344" s="627" t="str">
        <f t="shared" si="612"/>
        <v/>
      </c>
      <c r="BB1344" s="627">
        <f t="shared" si="613"/>
        <v>0</v>
      </c>
      <c r="BC1344" s="690" t="str">
        <f t="shared" si="614"/>
        <v/>
      </c>
    </row>
    <row r="1345" spans="1:55">
      <c r="A1345" s="381">
        <v>1289</v>
      </c>
      <c r="B1345" s="117"/>
      <c r="C1345" s="288"/>
      <c r="D1345" s="289"/>
      <c r="E1345" s="289"/>
      <c r="F1345" s="290"/>
      <c r="G1345" s="292"/>
      <c r="H1345" s="116"/>
      <c r="I1345" s="292"/>
      <c r="J1345" s="116"/>
      <c r="K1345" s="370" t="str">
        <f t="shared" si="605"/>
        <v/>
      </c>
      <c r="L1345" s="370">
        <f t="shared" si="606"/>
        <v>0</v>
      </c>
      <c r="M1345" s="370">
        <f t="shared" si="607"/>
        <v>0</v>
      </c>
      <c r="N1345" s="371" t="str">
        <f t="shared" si="615"/>
        <v/>
      </c>
      <c r="O1345" s="371" t="str">
        <f t="shared" si="616"/>
        <v/>
      </c>
      <c r="P1345" s="371" t="str">
        <f t="shared" si="617"/>
        <v/>
      </c>
      <c r="Q1345" s="371" t="str">
        <f t="shared" si="618"/>
        <v/>
      </c>
      <c r="R1345" s="371" t="str">
        <f t="shared" si="619"/>
        <v/>
      </c>
      <c r="S1345" s="371" t="str">
        <f t="shared" si="620"/>
        <v/>
      </c>
      <c r="T1345" s="443" t="str">
        <f t="shared" si="608"/>
        <v/>
      </c>
      <c r="U1345" s="539"/>
      <c r="V1345" s="117"/>
      <c r="W1345" s="118"/>
      <c r="X1345" s="119"/>
      <c r="Y1345" s="120"/>
      <c r="Z1345" s="122"/>
      <c r="AA1345" s="121"/>
      <c r="AB1345" s="443" t="str">
        <f t="shared" si="609"/>
        <v/>
      </c>
      <c r="AC1345" s="734" t="str">
        <f t="shared" si="610"/>
        <v/>
      </c>
      <c r="AD1345" s="372"/>
      <c r="AE1345" s="485"/>
      <c r="AF1345" s="373" t="str">
        <f t="shared" si="621"/>
        <v/>
      </c>
      <c r="AG1345" s="373" t="str">
        <f t="shared" si="622"/>
        <v/>
      </c>
      <c r="AH1345" s="374" t="str">
        <f t="shared" si="623"/>
        <v/>
      </c>
      <c r="AI1345" s="375" t="str">
        <f t="shared" si="624"/>
        <v/>
      </c>
      <c r="AJ1345" s="375" t="str">
        <f t="shared" si="625"/>
        <v/>
      </c>
      <c r="AK1345" s="375" t="str">
        <f t="shared" si="626"/>
        <v/>
      </c>
      <c r="AL1345" s="375" t="str">
        <f t="shared" si="627"/>
        <v/>
      </c>
      <c r="AM1345" s="375" t="str">
        <f t="shared" si="628"/>
        <v/>
      </c>
      <c r="AN1345" s="376" t="str">
        <f>IF(AF1345="","",IF(OR(AH1345="",AH1345="-"),"－",IF(OR(AM1345=8,AM1345=9),"",IF(OR(AJ1345=3,AJ1345=4,AJ1345=5,AJ1345=6),VLOOKUP(AH1345,INDEX((係数_バス貨物_ガソリン,係数_バス貨物_CNG,係数_バス貨物_軽油,係数_バス貨物_メタノール,係数_バス貨物_LPG),MATCH(AL1345,【参考】排出ガスレベル!$AI$4:$AI$671,1),1,AR1345):INDEX((係数_バス貨物_ガソリン,係数_バス貨物_CNG,係数_バス貨物_軽油,係数_バス貨物_メタノール,係数_バス貨物_LPG),MATCH(AL1345+1,【参考】排出ガスレベル!$AI$4:$AI$671,1)-1,5,AR1345),2,FALSE),IF(OR(AJ1345=1,AJ1345=2),VLOOKUP(AH1345,INDEX((係数_乗用_ガソリン,係数_乗用_CNG,係数_乗用_軽油,係数_乗用_メタノール,係数_乗用_LPG),1,1,AR1345):INDEX((係数_乗用_ガソリン,係数_乗用_CNG,係数_乗用_軽油,係数_乗用_メタノール,係数_乗用_LPG),125,5,AR1345),2,FALSE))))))</f>
        <v/>
      </c>
      <c r="AO1345" s="376" t="str">
        <f>IF(T1345="","",IF(OR(AH1345="",AH1345="-"),"－",IF(OR(AM1345=8,AM1345=9),"",IF(OR(AJ1345=3,AJ1345=4,AJ1345=5,AJ1345=6),VLOOKUP(AH1345,INDEX((係数_バス貨物_ガソリン,係数_バス貨物_CNG,係数_バス貨物_軽油,係数_バス貨物_メタノール,係数_バス貨物_LPG),MATCH(AL1345,【参考】排出ガスレベル!$AI$4:$AI$671,1),1,AR1345):INDEX((係数_バス貨物_ガソリン,係数_バス貨物_CNG,係数_バス貨物_軽油,係数_バス貨物_メタノール,係数_バス貨物_LPG),MATCH(AL1345+1,【参考】排出ガスレベル!$AI$4:$AI$671,1)-1,5,AR1345),3,FALSE),IF(OR(AJ1345=1,AJ1345=2),VLOOKUP(AH1345,INDEX((係数_乗用_ガソリン,係数_乗用_CNG,係数_乗用_軽油,係数_乗用_メタノール,係数_乗用_LPG),1,1,AR1345):INDEX((係数_乗用_ガソリン,係数_乗用_CNG,係数_乗用_軽油,係数_乗用_メタノール,係数_乗用_LPG),125,5,AR1345),3,FALSE))))))</f>
        <v/>
      </c>
      <c r="AP1345" s="375" t="str">
        <f t="shared" si="629"/>
        <v/>
      </c>
      <c r="AQ1345" s="444" t="str">
        <f t="shared" si="630"/>
        <v/>
      </c>
      <c r="AR1345" s="375" t="str">
        <f t="shared" si="633"/>
        <v/>
      </c>
      <c r="AS1345" s="377" t="str">
        <f t="shared" si="631"/>
        <v/>
      </c>
      <c r="AT1345" s="378" t="str">
        <f t="shared" si="632"/>
        <v/>
      </c>
      <c r="AX1345" s="625" t="b">
        <f t="shared" si="634"/>
        <v>0</v>
      </c>
      <c r="AY1345" s="7" t="str">
        <f t="shared" si="635"/>
        <v>FALSEFALSEFALSE</v>
      </c>
      <c r="AZ1345" s="626">
        <f t="shared" si="611"/>
        <v>0</v>
      </c>
      <c r="BA1345" s="627" t="str">
        <f t="shared" si="612"/>
        <v/>
      </c>
      <c r="BB1345" s="627">
        <f t="shared" si="613"/>
        <v>0</v>
      </c>
      <c r="BC1345" s="690" t="str">
        <f t="shared" si="614"/>
        <v/>
      </c>
    </row>
    <row r="1346" spans="1:55">
      <c r="A1346" s="381">
        <v>1290</v>
      </c>
      <c r="B1346" s="117"/>
      <c r="C1346" s="288"/>
      <c r="D1346" s="289"/>
      <c r="E1346" s="289"/>
      <c r="F1346" s="290"/>
      <c r="G1346" s="292"/>
      <c r="H1346" s="116"/>
      <c r="I1346" s="292"/>
      <c r="J1346" s="116"/>
      <c r="K1346" s="370" t="str">
        <f t="shared" si="605"/>
        <v/>
      </c>
      <c r="L1346" s="370">
        <f t="shared" si="606"/>
        <v>0</v>
      </c>
      <c r="M1346" s="370">
        <f t="shared" si="607"/>
        <v>0</v>
      </c>
      <c r="N1346" s="371" t="str">
        <f t="shared" si="615"/>
        <v/>
      </c>
      <c r="O1346" s="371" t="str">
        <f t="shared" si="616"/>
        <v/>
      </c>
      <c r="P1346" s="371" t="str">
        <f t="shared" si="617"/>
        <v/>
      </c>
      <c r="Q1346" s="371" t="str">
        <f t="shared" si="618"/>
        <v/>
      </c>
      <c r="R1346" s="371" t="str">
        <f t="shared" si="619"/>
        <v/>
      </c>
      <c r="S1346" s="371" t="str">
        <f t="shared" si="620"/>
        <v/>
      </c>
      <c r="T1346" s="443" t="str">
        <f t="shared" si="608"/>
        <v/>
      </c>
      <c r="U1346" s="539"/>
      <c r="V1346" s="117"/>
      <c r="W1346" s="118"/>
      <c r="X1346" s="119"/>
      <c r="Y1346" s="120"/>
      <c r="Z1346" s="122"/>
      <c r="AA1346" s="121"/>
      <c r="AB1346" s="443" t="str">
        <f t="shared" si="609"/>
        <v/>
      </c>
      <c r="AC1346" s="734" t="str">
        <f t="shared" si="610"/>
        <v/>
      </c>
      <c r="AD1346" s="372"/>
      <c r="AE1346" s="485"/>
      <c r="AF1346" s="373" t="str">
        <f t="shared" si="621"/>
        <v/>
      </c>
      <c r="AG1346" s="373" t="str">
        <f t="shared" si="622"/>
        <v/>
      </c>
      <c r="AH1346" s="374" t="str">
        <f t="shared" si="623"/>
        <v/>
      </c>
      <c r="AI1346" s="375" t="str">
        <f t="shared" si="624"/>
        <v/>
      </c>
      <c r="AJ1346" s="375" t="str">
        <f t="shared" si="625"/>
        <v/>
      </c>
      <c r="AK1346" s="375" t="str">
        <f t="shared" si="626"/>
        <v/>
      </c>
      <c r="AL1346" s="375" t="str">
        <f t="shared" si="627"/>
        <v/>
      </c>
      <c r="AM1346" s="375" t="str">
        <f t="shared" si="628"/>
        <v/>
      </c>
      <c r="AN1346" s="376" t="str">
        <f>IF(AF1346="","",IF(OR(AH1346="",AH1346="-"),"－",IF(OR(AM1346=8,AM1346=9),"",IF(OR(AJ1346=3,AJ1346=4,AJ1346=5,AJ1346=6),VLOOKUP(AH1346,INDEX((係数_バス貨物_ガソリン,係数_バス貨物_CNG,係数_バス貨物_軽油,係数_バス貨物_メタノール,係数_バス貨物_LPG),MATCH(AL1346,【参考】排出ガスレベル!$AI$4:$AI$671,1),1,AR1346):INDEX((係数_バス貨物_ガソリン,係数_バス貨物_CNG,係数_バス貨物_軽油,係数_バス貨物_メタノール,係数_バス貨物_LPG),MATCH(AL1346+1,【参考】排出ガスレベル!$AI$4:$AI$671,1)-1,5,AR1346),2,FALSE),IF(OR(AJ1346=1,AJ1346=2),VLOOKUP(AH1346,INDEX((係数_乗用_ガソリン,係数_乗用_CNG,係数_乗用_軽油,係数_乗用_メタノール,係数_乗用_LPG),1,1,AR1346):INDEX((係数_乗用_ガソリン,係数_乗用_CNG,係数_乗用_軽油,係数_乗用_メタノール,係数_乗用_LPG),125,5,AR1346),2,FALSE))))))</f>
        <v/>
      </c>
      <c r="AO1346" s="376" t="str">
        <f>IF(T1346="","",IF(OR(AH1346="",AH1346="-"),"－",IF(OR(AM1346=8,AM1346=9),"",IF(OR(AJ1346=3,AJ1346=4,AJ1346=5,AJ1346=6),VLOOKUP(AH1346,INDEX((係数_バス貨物_ガソリン,係数_バス貨物_CNG,係数_バス貨物_軽油,係数_バス貨物_メタノール,係数_バス貨物_LPG),MATCH(AL1346,【参考】排出ガスレベル!$AI$4:$AI$671,1),1,AR1346):INDEX((係数_バス貨物_ガソリン,係数_バス貨物_CNG,係数_バス貨物_軽油,係数_バス貨物_メタノール,係数_バス貨物_LPG),MATCH(AL1346+1,【参考】排出ガスレベル!$AI$4:$AI$671,1)-1,5,AR1346),3,FALSE),IF(OR(AJ1346=1,AJ1346=2),VLOOKUP(AH1346,INDEX((係数_乗用_ガソリン,係数_乗用_CNG,係数_乗用_軽油,係数_乗用_メタノール,係数_乗用_LPG),1,1,AR1346):INDEX((係数_乗用_ガソリン,係数_乗用_CNG,係数_乗用_軽油,係数_乗用_メタノール,係数_乗用_LPG),125,5,AR1346),3,FALSE))))))</f>
        <v/>
      </c>
      <c r="AP1346" s="375" t="str">
        <f t="shared" si="629"/>
        <v/>
      </c>
      <c r="AQ1346" s="444" t="str">
        <f t="shared" si="630"/>
        <v/>
      </c>
      <c r="AR1346" s="375" t="str">
        <f t="shared" si="633"/>
        <v/>
      </c>
      <c r="AS1346" s="377" t="str">
        <f t="shared" si="631"/>
        <v/>
      </c>
      <c r="AT1346" s="378" t="str">
        <f t="shared" si="632"/>
        <v/>
      </c>
      <c r="AX1346" s="625" t="b">
        <f t="shared" si="634"/>
        <v>0</v>
      </c>
      <c r="AY1346" s="7" t="str">
        <f t="shared" si="635"/>
        <v>FALSEFALSEFALSE</v>
      </c>
      <c r="AZ1346" s="626">
        <f t="shared" si="611"/>
        <v>0</v>
      </c>
      <c r="BA1346" s="627" t="str">
        <f t="shared" si="612"/>
        <v/>
      </c>
      <c r="BB1346" s="627">
        <f t="shared" si="613"/>
        <v>0</v>
      </c>
      <c r="BC1346" s="690" t="str">
        <f t="shared" si="614"/>
        <v/>
      </c>
    </row>
    <row r="1347" spans="1:55">
      <c r="A1347" s="381">
        <v>1291</v>
      </c>
      <c r="B1347" s="117"/>
      <c r="C1347" s="288"/>
      <c r="D1347" s="289"/>
      <c r="E1347" s="289"/>
      <c r="F1347" s="290"/>
      <c r="G1347" s="292"/>
      <c r="H1347" s="116"/>
      <c r="I1347" s="292"/>
      <c r="J1347" s="116"/>
      <c r="K1347" s="370" t="str">
        <f t="shared" si="605"/>
        <v/>
      </c>
      <c r="L1347" s="370">
        <f t="shared" si="606"/>
        <v>0</v>
      </c>
      <c r="M1347" s="370">
        <f t="shared" si="607"/>
        <v>0</v>
      </c>
      <c r="N1347" s="371" t="str">
        <f t="shared" si="615"/>
        <v/>
      </c>
      <c r="O1347" s="371" t="str">
        <f t="shared" si="616"/>
        <v/>
      </c>
      <c r="P1347" s="371" t="str">
        <f t="shared" si="617"/>
        <v/>
      </c>
      <c r="Q1347" s="371" t="str">
        <f t="shared" si="618"/>
        <v/>
      </c>
      <c r="R1347" s="371" t="str">
        <f t="shared" si="619"/>
        <v/>
      </c>
      <c r="S1347" s="371" t="str">
        <f t="shared" si="620"/>
        <v/>
      </c>
      <c r="T1347" s="443" t="str">
        <f t="shared" si="608"/>
        <v/>
      </c>
      <c r="U1347" s="539"/>
      <c r="V1347" s="117"/>
      <c r="W1347" s="118"/>
      <c r="X1347" s="119"/>
      <c r="Y1347" s="120"/>
      <c r="Z1347" s="122"/>
      <c r="AA1347" s="121"/>
      <c r="AB1347" s="443" t="str">
        <f t="shared" si="609"/>
        <v/>
      </c>
      <c r="AC1347" s="734" t="str">
        <f t="shared" si="610"/>
        <v/>
      </c>
      <c r="AD1347" s="372"/>
      <c r="AE1347" s="485"/>
      <c r="AF1347" s="373" t="str">
        <f t="shared" si="621"/>
        <v/>
      </c>
      <c r="AG1347" s="373" t="str">
        <f t="shared" si="622"/>
        <v/>
      </c>
      <c r="AH1347" s="374" t="str">
        <f t="shared" si="623"/>
        <v/>
      </c>
      <c r="AI1347" s="375" t="str">
        <f t="shared" si="624"/>
        <v/>
      </c>
      <c r="AJ1347" s="375" t="str">
        <f t="shared" si="625"/>
        <v/>
      </c>
      <c r="AK1347" s="375" t="str">
        <f t="shared" si="626"/>
        <v/>
      </c>
      <c r="AL1347" s="375" t="str">
        <f t="shared" si="627"/>
        <v/>
      </c>
      <c r="AM1347" s="375" t="str">
        <f t="shared" si="628"/>
        <v/>
      </c>
      <c r="AN1347" s="376" t="str">
        <f>IF(AF1347="","",IF(OR(AH1347="",AH1347="-"),"－",IF(OR(AM1347=8,AM1347=9),"",IF(OR(AJ1347=3,AJ1347=4,AJ1347=5,AJ1347=6),VLOOKUP(AH1347,INDEX((係数_バス貨物_ガソリン,係数_バス貨物_CNG,係数_バス貨物_軽油,係数_バス貨物_メタノール,係数_バス貨物_LPG),MATCH(AL1347,【参考】排出ガスレベル!$AI$4:$AI$671,1),1,AR1347):INDEX((係数_バス貨物_ガソリン,係数_バス貨物_CNG,係数_バス貨物_軽油,係数_バス貨物_メタノール,係数_バス貨物_LPG),MATCH(AL1347+1,【参考】排出ガスレベル!$AI$4:$AI$671,1)-1,5,AR1347),2,FALSE),IF(OR(AJ1347=1,AJ1347=2),VLOOKUP(AH1347,INDEX((係数_乗用_ガソリン,係数_乗用_CNG,係数_乗用_軽油,係数_乗用_メタノール,係数_乗用_LPG),1,1,AR1347):INDEX((係数_乗用_ガソリン,係数_乗用_CNG,係数_乗用_軽油,係数_乗用_メタノール,係数_乗用_LPG),125,5,AR1347),2,FALSE))))))</f>
        <v/>
      </c>
      <c r="AO1347" s="376" t="str">
        <f>IF(T1347="","",IF(OR(AH1347="",AH1347="-"),"－",IF(OR(AM1347=8,AM1347=9),"",IF(OR(AJ1347=3,AJ1347=4,AJ1347=5,AJ1347=6),VLOOKUP(AH1347,INDEX((係数_バス貨物_ガソリン,係数_バス貨物_CNG,係数_バス貨物_軽油,係数_バス貨物_メタノール,係数_バス貨物_LPG),MATCH(AL1347,【参考】排出ガスレベル!$AI$4:$AI$671,1),1,AR1347):INDEX((係数_バス貨物_ガソリン,係数_バス貨物_CNG,係数_バス貨物_軽油,係数_バス貨物_メタノール,係数_バス貨物_LPG),MATCH(AL1347+1,【参考】排出ガスレベル!$AI$4:$AI$671,1)-1,5,AR1347),3,FALSE),IF(OR(AJ1347=1,AJ1347=2),VLOOKUP(AH1347,INDEX((係数_乗用_ガソリン,係数_乗用_CNG,係数_乗用_軽油,係数_乗用_メタノール,係数_乗用_LPG),1,1,AR1347):INDEX((係数_乗用_ガソリン,係数_乗用_CNG,係数_乗用_軽油,係数_乗用_メタノール,係数_乗用_LPG),125,5,AR1347),3,FALSE))))))</f>
        <v/>
      </c>
      <c r="AP1347" s="375" t="str">
        <f t="shared" si="629"/>
        <v/>
      </c>
      <c r="AQ1347" s="444" t="str">
        <f t="shared" si="630"/>
        <v/>
      </c>
      <c r="AR1347" s="375" t="str">
        <f t="shared" si="633"/>
        <v/>
      </c>
      <c r="AS1347" s="377" t="str">
        <f t="shared" si="631"/>
        <v/>
      </c>
      <c r="AT1347" s="378" t="str">
        <f t="shared" si="632"/>
        <v/>
      </c>
      <c r="AX1347" s="625" t="b">
        <f t="shared" si="634"/>
        <v>0</v>
      </c>
      <c r="AY1347" s="7" t="str">
        <f t="shared" si="635"/>
        <v>FALSEFALSEFALSE</v>
      </c>
      <c r="AZ1347" s="626">
        <f t="shared" si="611"/>
        <v>0</v>
      </c>
      <c r="BA1347" s="627" t="str">
        <f t="shared" si="612"/>
        <v/>
      </c>
      <c r="BB1347" s="627">
        <f t="shared" si="613"/>
        <v>0</v>
      </c>
      <c r="BC1347" s="690" t="str">
        <f t="shared" si="614"/>
        <v/>
      </c>
    </row>
    <row r="1348" spans="1:55">
      <c r="A1348" s="381">
        <v>1292</v>
      </c>
      <c r="B1348" s="117"/>
      <c r="C1348" s="288"/>
      <c r="D1348" s="289"/>
      <c r="E1348" s="289"/>
      <c r="F1348" s="290"/>
      <c r="G1348" s="292"/>
      <c r="H1348" s="116"/>
      <c r="I1348" s="292"/>
      <c r="J1348" s="116"/>
      <c r="K1348" s="370" t="str">
        <f t="shared" si="605"/>
        <v/>
      </c>
      <c r="L1348" s="370">
        <f t="shared" si="606"/>
        <v>0</v>
      </c>
      <c r="M1348" s="370">
        <f t="shared" si="607"/>
        <v>0</v>
      </c>
      <c r="N1348" s="371" t="str">
        <f t="shared" si="615"/>
        <v/>
      </c>
      <c r="O1348" s="371" t="str">
        <f t="shared" si="616"/>
        <v/>
      </c>
      <c r="P1348" s="371" t="str">
        <f t="shared" si="617"/>
        <v/>
      </c>
      <c r="Q1348" s="371" t="str">
        <f t="shared" si="618"/>
        <v/>
      </c>
      <c r="R1348" s="371" t="str">
        <f t="shared" si="619"/>
        <v/>
      </c>
      <c r="S1348" s="371" t="str">
        <f t="shared" si="620"/>
        <v/>
      </c>
      <c r="T1348" s="443" t="str">
        <f t="shared" si="608"/>
        <v/>
      </c>
      <c r="U1348" s="539"/>
      <c r="V1348" s="117"/>
      <c r="W1348" s="118"/>
      <c r="X1348" s="119"/>
      <c r="Y1348" s="120"/>
      <c r="Z1348" s="122"/>
      <c r="AA1348" s="121"/>
      <c r="AB1348" s="443" t="str">
        <f t="shared" si="609"/>
        <v/>
      </c>
      <c r="AC1348" s="734" t="str">
        <f t="shared" si="610"/>
        <v/>
      </c>
      <c r="AD1348" s="372"/>
      <c r="AE1348" s="485"/>
      <c r="AF1348" s="373" t="str">
        <f t="shared" si="621"/>
        <v/>
      </c>
      <c r="AG1348" s="373" t="str">
        <f t="shared" si="622"/>
        <v/>
      </c>
      <c r="AH1348" s="374" t="str">
        <f t="shared" si="623"/>
        <v/>
      </c>
      <c r="AI1348" s="375" t="str">
        <f t="shared" si="624"/>
        <v/>
      </c>
      <c r="AJ1348" s="375" t="str">
        <f t="shared" si="625"/>
        <v/>
      </c>
      <c r="AK1348" s="375" t="str">
        <f t="shared" si="626"/>
        <v/>
      </c>
      <c r="AL1348" s="375" t="str">
        <f t="shared" si="627"/>
        <v/>
      </c>
      <c r="AM1348" s="375" t="str">
        <f t="shared" si="628"/>
        <v/>
      </c>
      <c r="AN1348" s="376" t="str">
        <f>IF(AF1348="","",IF(OR(AH1348="",AH1348="-"),"－",IF(OR(AM1348=8,AM1348=9),"",IF(OR(AJ1348=3,AJ1348=4,AJ1348=5,AJ1348=6),VLOOKUP(AH1348,INDEX((係数_バス貨物_ガソリン,係数_バス貨物_CNG,係数_バス貨物_軽油,係数_バス貨物_メタノール,係数_バス貨物_LPG),MATCH(AL1348,【参考】排出ガスレベル!$AI$4:$AI$671,1),1,AR1348):INDEX((係数_バス貨物_ガソリン,係数_バス貨物_CNG,係数_バス貨物_軽油,係数_バス貨物_メタノール,係数_バス貨物_LPG),MATCH(AL1348+1,【参考】排出ガスレベル!$AI$4:$AI$671,1)-1,5,AR1348),2,FALSE),IF(OR(AJ1348=1,AJ1348=2),VLOOKUP(AH1348,INDEX((係数_乗用_ガソリン,係数_乗用_CNG,係数_乗用_軽油,係数_乗用_メタノール,係数_乗用_LPG),1,1,AR1348):INDEX((係数_乗用_ガソリン,係数_乗用_CNG,係数_乗用_軽油,係数_乗用_メタノール,係数_乗用_LPG),125,5,AR1348),2,FALSE))))))</f>
        <v/>
      </c>
      <c r="AO1348" s="376" t="str">
        <f>IF(T1348="","",IF(OR(AH1348="",AH1348="-"),"－",IF(OR(AM1348=8,AM1348=9),"",IF(OR(AJ1348=3,AJ1348=4,AJ1348=5,AJ1348=6),VLOOKUP(AH1348,INDEX((係数_バス貨物_ガソリン,係数_バス貨物_CNG,係数_バス貨物_軽油,係数_バス貨物_メタノール,係数_バス貨物_LPG),MATCH(AL1348,【参考】排出ガスレベル!$AI$4:$AI$671,1),1,AR1348):INDEX((係数_バス貨物_ガソリン,係数_バス貨物_CNG,係数_バス貨物_軽油,係数_バス貨物_メタノール,係数_バス貨物_LPG),MATCH(AL1348+1,【参考】排出ガスレベル!$AI$4:$AI$671,1)-1,5,AR1348),3,FALSE),IF(OR(AJ1348=1,AJ1348=2),VLOOKUP(AH1348,INDEX((係数_乗用_ガソリン,係数_乗用_CNG,係数_乗用_軽油,係数_乗用_メタノール,係数_乗用_LPG),1,1,AR1348):INDEX((係数_乗用_ガソリン,係数_乗用_CNG,係数_乗用_軽油,係数_乗用_メタノール,係数_乗用_LPG),125,5,AR1348),3,FALSE))))))</f>
        <v/>
      </c>
      <c r="AP1348" s="375" t="str">
        <f t="shared" si="629"/>
        <v/>
      </c>
      <c r="AQ1348" s="444" t="str">
        <f t="shared" si="630"/>
        <v/>
      </c>
      <c r="AR1348" s="375" t="str">
        <f t="shared" si="633"/>
        <v/>
      </c>
      <c r="AS1348" s="377" t="str">
        <f t="shared" si="631"/>
        <v/>
      </c>
      <c r="AT1348" s="378" t="str">
        <f t="shared" si="632"/>
        <v/>
      </c>
      <c r="AX1348" s="625" t="b">
        <f t="shared" si="634"/>
        <v>0</v>
      </c>
      <c r="AY1348" s="7" t="str">
        <f t="shared" si="635"/>
        <v>FALSEFALSEFALSE</v>
      </c>
      <c r="AZ1348" s="626">
        <f t="shared" si="611"/>
        <v>0</v>
      </c>
      <c r="BA1348" s="627" t="str">
        <f t="shared" si="612"/>
        <v/>
      </c>
      <c r="BB1348" s="627">
        <f t="shared" si="613"/>
        <v>0</v>
      </c>
      <c r="BC1348" s="690" t="str">
        <f t="shared" si="614"/>
        <v/>
      </c>
    </row>
    <row r="1349" spans="1:55">
      <c r="A1349" s="381">
        <v>1293</v>
      </c>
      <c r="B1349" s="117"/>
      <c r="C1349" s="288"/>
      <c r="D1349" s="289"/>
      <c r="E1349" s="289"/>
      <c r="F1349" s="290"/>
      <c r="G1349" s="292"/>
      <c r="H1349" s="116"/>
      <c r="I1349" s="292"/>
      <c r="J1349" s="116"/>
      <c r="K1349" s="370" t="str">
        <f t="shared" si="605"/>
        <v/>
      </c>
      <c r="L1349" s="370">
        <f t="shared" si="606"/>
        <v>0</v>
      </c>
      <c r="M1349" s="370">
        <f t="shared" si="607"/>
        <v>0</v>
      </c>
      <c r="N1349" s="371" t="str">
        <f t="shared" si="615"/>
        <v/>
      </c>
      <c r="O1349" s="371" t="str">
        <f t="shared" si="616"/>
        <v/>
      </c>
      <c r="P1349" s="371" t="str">
        <f t="shared" si="617"/>
        <v/>
      </c>
      <c r="Q1349" s="371" t="str">
        <f t="shared" si="618"/>
        <v/>
      </c>
      <c r="R1349" s="371" t="str">
        <f t="shared" si="619"/>
        <v/>
      </c>
      <c r="S1349" s="371" t="str">
        <f t="shared" si="620"/>
        <v/>
      </c>
      <c r="T1349" s="443" t="str">
        <f t="shared" si="608"/>
        <v/>
      </c>
      <c r="U1349" s="539"/>
      <c r="V1349" s="117"/>
      <c r="W1349" s="118"/>
      <c r="X1349" s="119"/>
      <c r="Y1349" s="120"/>
      <c r="Z1349" s="122"/>
      <c r="AA1349" s="121"/>
      <c r="AB1349" s="443" t="str">
        <f t="shared" si="609"/>
        <v/>
      </c>
      <c r="AC1349" s="734" t="str">
        <f t="shared" si="610"/>
        <v/>
      </c>
      <c r="AD1349" s="372"/>
      <c r="AE1349" s="485"/>
      <c r="AF1349" s="373" t="str">
        <f t="shared" si="621"/>
        <v/>
      </c>
      <c r="AG1349" s="373" t="str">
        <f t="shared" si="622"/>
        <v/>
      </c>
      <c r="AH1349" s="374" t="str">
        <f t="shared" si="623"/>
        <v/>
      </c>
      <c r="AI1349" s="375" t="str">
        <f t="shared" si="624"/>
        <v/>
      </c>
      <c r="AJ1349" s="375" t="str">
        <f t="shared" si="625"/>
        <v/>
      </c>
      <c r="AK1349" s="375" t="str">
        <f t="shared" si="626"/>
        <v/>
      </c>
      <c r="AL1349" s="375" t="str">
        <f t="shared" si="627"/>
        <v/>
      </c>
      <c r="AM1349" s="375" t="str">
        <f t="shared" si="628"/>
        <v/>
      </c>
      <c r="AN1349" s="376" t="str">
        <f>IF(AF1349="","",IF(OR(AH1349="",AH1349="-"),"－",IF(OR(AM1349=8,AM1349=9),"",IF(OR(AJ1349=3,AJ1349=4,AJ1349=5,AJ1349=6),VLOOKUP(AH1349,INDEX((係数_バス貨物_ガソリン,係数_バス貨物_CNG,係数_バス貨物_軽油,係数_バス貨物_メタノール,係数_バス貨物_LPG),MATCH(AL1349,【参考】排出ガスレベル!$AI$4:$AI$671,1),1,AR1349):INDEX((係数_バス貨物_ガソリン,係数_バス貨物_CNG,係数_バス貨物_軽油,係数_バス貨物_メタノール,係数_バス貨物_LPG),MATCH(AL1349+1,【参考】排出ガスレベル!$AI$4:$AI$671,1)-1,5,AR1349),2,FALSE),IF(OR(AJ1349=1,AJ1349=2),VLOOKUP(AH1349,INDEX((係数_乗用_ガソリン,係数_乗用_CNG,係数_乗用_軽油,係数_乗用_メタノール,係数_乗用_LPG),1,1,AR1349):INDEX((係数_乗用_ガソリン,係数_乗用_CNG,係数_乗用_軽油,係数_乗用_メタノール,係数_乗用_LPG),125,5,AR1349),2,FALSE))))))</f>
        <v/>
      </c>
      <c r="AO1349" s="376" t="str">
        <f>IF(T1349="","",IF(OR(AH1349="",AH1349="-"),"－",IF(OR(AM1349=8,AM1349=9),"",IF(OR(AJ1349=3,AJ1349=4,AJ1349=5,AJ1349=6),VLOOKUP(AH1349,INDEX((係数_バス貨物_ガソリン,係数_バス貨物_CNG,係数_バス貨物_軽油,係数_バス貨物_メタノール,係数_バス貨物_LPG),MATCH(AL1349,【参考】排出ガスレベル!$AI$4:$AI$671,1),1,AR1349):INDEX((係数_バス貨物_ガソリン,係数_バス貨物_CNG,係数_バス貨物_軽油,係数_バス貨物_メタノール,係数_バス貨物_LPG),MATCH(AL1349+1,【参考】排出ガスレベル!$AI$4:$AI$671,1)-1,5,AR1349),3,FALSE),IF(OR(AJ1349=1,AJ1349=2),VLOOKUP(AH1349,INDEX((係数_乗用_ガソリン,係数_乗用_CNG,係数_乗用_軽油,係数_乗用_メタノール,係数_乗用_LPG),1,1,AR1349):INDEX((係数_乗用_ガソリン,係数_乗用_CNG,係数_乗用_軽油,係数_乗用_メタノール,係数_乗用_LPG),125,5,AR1349),3,FALSE))))))</f>
        <v/>
      </c>
      <c r="AP1349" s="375" t="str">
        <f t="shared" si="629"/>
        <v/>
      </c>
      <c r="AQ1349" s="444" t="str">
        <f t="shared" si="630"/>
        <v/>
      </c>
      <c r="AR1349" s="375" t="str">
        <f t="shared" si="633"/>
        <v/>
      </c>
      <c r="AS1349" s="377" t="str">
        <f t="shared" si="631"/>
        <v/>
      </c>
      <c r="AT1349" s="378" t="str">
        <f t="shared" si="632"/>
        <v/>
      </c>
      <c r="AX1349" s="625" t="b">
        <f t="shared" si="634"/>
        <v>0</v>
      </c>
      <c r="AY1349" s="7" t="str">
        <f t="shared" si="635"/>
        <v>FALSEFALSEFALSE</v>
      </c>
      <c r="AZ1349" s="626">
        <f t="shared" si="611"/>
        <v>0</v>
      </c>
      <c r="BA1349" s="627" t="str">
        <f t="shared" si="612"/>
        <v/>
      </c>
      <c r="BB1349" s="627">
        <f t="shared" si="613"/>
        <v>0</v>
      </c>
      <c r="BC1349" s="690" t="str">
        <f t="shared" si="614"/>
        <v/>
      </c>
    </row>
    <row r="1350" spans="1:55">
      <c r="A1350" s="381">
        <v>1294</v>
      </c>
      <c r="B1350" s="117"/>
      <c r="C1350" s="288"/>
      <c r="D1350" s="289"/>
      <c r="E1350" s="289"/>
      <c r="F1350" s="290"/>
      <c r="G1350" s="292"/>
      <c r="H1350" s="116"/>
      <c r="I1350" s="292"/>
      <c r="J1350" s="116"/>
      <c r="K1350" s="370" t="str">
        <f t="shared" si="605"/>
        <v/>
      </c>
      <c r="L1350" s="370">
        <f t="shared" si="606"/>
        <v>0</v>
      </c>
      <c r="M1350" s="370">
        <f t="shared" si="607"/>
        <v>0</v>
      </c>
      <c r="N1350" s="371" t="str">
        <f t="shared" si="615"/>
        <v/>
      </c>
      <c r="O1350" s="371" t="str">
        <f t="shared" si="616"/>
        <v/>
      </c>
      <c r="P1350" s="371" t="str">
        <f t="shared" si="617"/>
        <v/>
      </c>
      <c r="Q1350" s="371" t="str">
        <f t="shared" si="618"/>
        <v/>
      </c>
      <c r="R1350" s="371" t="str">
        <f t="shared" si="619"/>
        <v/>
      </c>
      <c r="S1350" s="371" t="str">
        <f t="shared" si="620"/>
        <v/>
      </c>
      <c r="T1350" s="443" t="str">
        <f t="shared" si="608"/>
        <v/>
      </c>
      <c r="U1350" s="539"/>
      <c r="V1350" s="117"/>
      <c r="W1350" s="118"/>
      <c r="X1350" s="119"/>
      <c r="Y1350" s="120"/>
      <c r="Z1350" s="122"/>
      <c r="AA1350" s="121"/>
      <c r="AB1350" s="443" t="str">
        <f t="shared" si="609"/>
        <v/>
      </c>
      <c r="AC1350" s="734" t="str">
        <f t="shared" si="610"/>
        <v/>
      </c>
      <c r="AD1350" s="372"/>
      <c r="AE1350" s="485"/>
      <c r="AF1350" s="373" t="str">
        <f t="shared" si="621"/>
        <v/>
      </c>
      <c r="AG1350" s="373" t="str">
        <f t="shared" si="622"/>
        <v/>
      </c>
      <c r="AH1350" s="374" t="str">
        <f t="shared" si="623"/>
        <v/>
      </c>
      <c r="AI1350" s="375" t="str">
        <f t="shared" si="624"/>
        <v/>
      </c>
      <c r="AJ1350" s="375" t="str">
        <f t="shared" si="625"/>
        <v/>
      </c>
      <c r="AK1350" s="375" t="str">
        <f t="shared" si="626"/>
        <v/>
      </c>
      <c r="AL1350" s="375" t="str">
        <f t="shared" si="627"/>
        <v/>
      </c>
      <c r="AM1350" s="375" t="str">
        <f t="shared" si="628"/>
        <v/>
      </c>
      <c r="AN1350" s="376" t="str">
        <f>IF(AF1350="","",IF(OR(AH1350="",AH1350="-"),"－",IF(OR(AM1350=8,AM1350=9),"",IF(OR(AJ1350=3,AJ1350=4,AJ1350=5,AJ1350=6),VLOOKUP(AH1350,INDEX((係数_バス貨物_ガソリン,係数_バス貨物_CNG,係数_バス貨物_軽油,係数_バス貨物_メタノール,係数_バス貨物_LPG),MATCH(AL1350,【参考】排出ガスレベル!$AI$4:$AI$671,1),1,AR1350):INDEX((係数_バス貨物_ガソリン,係数_バス貨物_CNG,係数_バス貨物_軽油,係数_バス貨物_メタノール,係数_バス貨物_LPG),MATCH(AL1350+1,【参考】排出ガスレベル!$AI$4:$AI$671,1)-1,5,AR1350),2,FALSE),IF(OR(AJ1350=1,AJ1350=2),VLOOKUP(AH1350,INDEX((係数_乗用_ガソリン,係数_乗用_CNG,係数_乗用_軽油,係数_乗用_メタノール,係数_乗用_LPG),1,1,AR1350):INDEX((係数_乗用_ガソリン,係数_乗用_CNG,係数_乗用_軽油,係数_乗用_メタノール,係数_乗用_LPG),125,5,AR1350),2,FALSE))))))</f>
        <v/>
      </c>
      <c r="AO1350" s="376" t="str">
        <f>IF(T1350="","",IF(OR(AH1350="",AH1350="-"),"－",IF(OR(AM1350=8,AM1350=9),"",IF(OR(AJ1350=3,AJ1350=4,AJ1350=5,AJ1350=6),VLOOKUP(AH1350,INDEX((係数_バス貨物_ガソリン,係数_バス貨物_CNG,係数_バス貨物_軽油,係数_バス貨物_メタノール,係数_バス貨物_LPG),MATCH(AL1350,【参考】排出ガスレベル!$AI$4:$AI$671,1),1,AR1350):INDEX((係数_バス貨物_ガソリン,係数_バス貨物_CNG,係数_バス貨物_軽油,係数_バス貨物_メタノール,係数_バス貨物_LPG),MATCH(AL1350+1,【参考】排出ガスレベル!$AI$4:$AI$671,1)-1,5,AR1350),3,FALSE),IF(OR(AJ1350=1,AJ1350=2),VLOOKUP(AH1350,INDEX((係数_乗用_ガソリン,係数_乗用_CNG,係数_乗用_軽油,係数_乗用_メタノール,係数_乗用_LPG),1,1,AR1350):INDEX((係数_乗用_ガソリン,係数_乗用_CNG,係数_乗用_軽油,係数_乗用_メタノール,係数_乗用_LPG),125,5,AR1350),3,FALSE))))))</f>
        <v/>
      </c>
      <c r="AP1350" s="375" t="str">
        <f t="shared" si="629"/>
        <v/>
      </c>
      <c r="AQ1350" s="444" t="str">
        <f t="shared" si="630"/>
        <v/>
      </c>
      <c r="AR1350" s="375" t="str">
        <f t="shared" si="633"/>
        <v/>
      </c>
      <c r="AS1350" s="377" t="str">
        <f t="shared" si="631"/>
        <v/>
      </c>
      <c r="AT1350" s="378" t="str">
        <f t="shared" si="632"/>
        <v/>
      </c>
      <c r="AX1350" s="625" t="b">
        <f t="shared" si="634"/>
        <v>0</v>
      </c>
      <c r="AY1350" s="7" t="str">
        <f t="shared" si="635"/>
        <v>FALSEFALSEFALSE</v>
      </c>
      <c r="AZ1350" s="626">
        <f t="shared" si="611"/>
        <v>0</v>
      </c>
      <c r="BA1350" s="627" t="str">
        <f t="shared" si="612"/>
        <v/>
      </c>
      <c r="BB1350" s="627">
        <f t="shared" si="613"/>
        <v>0</v>
      </c>
      <c r="BC1350" s="690" t="str">
        <f t="shared" si="614"/>
        <v/>
      </c>
    </row>
    <row r="1351" spans="1:55">
      <c r="A1351" s="381">
        <v>1295</v>
      </c>
      <c r="B1351" s="117"/>
      <c r="C1351" s="288"/>
      <c r="D1351" s="289"/>
      <c r="E1351" s="289"/>
      <c r="F1351" s="290"/>
      <c r="G1351" s="292"/>
      <c r="H1351" s="116"/>
      <c r="I1351" s="292"/>
      <c r="J1351" s="116"/>
      <c r="K1351" s="370" t="str">
        <f t="shared" si="605"/>
        <v/>
      </c>
      <c r="L1351" s="370">
        <f t="shared" si="606"/>
        <v>0</v>
      </c>
      <c r="M1351" s="370">
        <f t="shared" si="607"/>
        <v>0</v>
      </c>
      <c r="N1351" s="371" t="str">
        <f t="shared" si="615"/>
        <v/>
      </c>
      <c r="O1351" s="371" t="str">
        <f t="shared" si="616"/>
        <v/>
      </c>
      <c r="P1351" s="371" t="str">
        <f t="shared" si="617"/>
        <v/>
      </c>
      <c r="Q1351" s="371" t="str">
        <f t="shared" si="618"/>
        <v/>
      </c>
      <c r="R1351" s="371" t="str">
        <f t="shared" si="619"/>
        <v/>
      </c>
      <c r="S1351" s="371" t="str">
        <f t="shared" si="620"/>
        <v/>
      </c>
      <c r="T1351" s="443" t="str">
        <f t="shared" si="608"/>
        <v/>
      </c>
      <c r="U1351" s="539"/>
      <c r="V1351" s="117"/>
      <c r="W1351" s="118"/>
      <c r="X1351" s="119"/>
      <c r="Y1351" s="120"/>
      <c r="Z1351" s="122"/>
      <c r="AA1351" s="121"/>
      <c r="AB1351" s="443" t="str">
        <f t="shared" si="609"/>
        <v/>
      </c>
      <c r="AC1351" s="734" t="str">
        <f t="shared" si="610"/>
        <v/>
      </c>
      <c r="AD1351" s="372"/>
      <c r="AE1351" s="485"/>
      <c r="AF1351" s="373" t="str">
        <f t="shared" si="621"/>
        <v/>
      </c>
      <c r="AG1351" s="373" t="str">
        <f t="shared" si="622"/>
        <v/>
      </c>
      <c r="AH1351" s="374" t="str">
        <f t="shared" si="623"/>
        <v/>
      </c>
      <c r="AI1351" s="375" t="str">
        <f t="shared" si="624"/>
        <v/>
      </c>
      <c r="AJ1351" s="375" t="str">
        <f t="shared" si="625"/>
        <v/>
      </c>
      <c r="AK1351" s="375" t="str">
        <f t="shared" si="626"/>
        <v/>
      </c>
      <c r="AL1351" s="375" t="str">
        <f t="shared" si="627"/>
        <v/>
      </c>
      <c r="AM1351" s="375" t="str">
        <f t="shared" si="628"/>
        <v/>
      </c>
      <c r="AN1351" s="376" t="str">
        <f>IF(AF1351="","",IF(OR(AH1351="",AH1351="-"),"－",IF(OR(AM1351=8,AM1351=9),"",IF(OR(AJ1351=3,AJ1351=4,AJ1351=5,AJ1351=6),VLOOKUP(AH1351,INDEX((係数_バス貨物_ガソリン,係数_バス貨物_CNG,係数_バス貨物_軽油,係数_バス貨物_メタノール,係数_バス貨物_LPG),MATCH(AL1351,【参考】排出ガスレベル!$AI$4:$AI$671,1),1,AR1351):INDEX((係数_バス貨物_ガソリン,係数_バス貨物_CNG,係数_バス貨物_軽油,係数_バス貨物_メタノール,係数_バス貨物_LPG),MATCH(AL1351+1,【参考】排出ガスレベル!$AI$4:$AI$671,1)-1,5,AR1351),2,FALSE),IF(OR(AJ1351=1,AJ1351=2),VLOOKUP(AH1351,INDEX((係数_乗用_ガソリン,係数_乗用_CNG,係数_乗用_軽油,係数_乗用_メタノール,係数_乗用_LPG),1,1,AR1351):INDEX((係数_乗用_ガソリン,係数_乗用_CNG,係数_乗用_軽油,係数_乗用_メタノール,係数_乗用_LPG),125,5,AR1351),2,FALSE))))))</f>
        <v/>
      </c>
      <c r="AO1351" s="376" t="str">
        <f>IF(T1351="","",IF(OR(AH1351="",AH1351="-"),"－",IF(OR(AM1351=8,AM1351=9),"",IF(OR(AJ1351=3,AJ1351=4,AJ1351=5,AJ1351=6),VLOOKUP(AH1351,INDEX((係数_バス貨物_ガソリン,係数_バス貨物_CNG,係数_バス貨物_軽油,係数_バス貨物_メタノール,係数_バス貨物_LPG),MATCH(AL1351,【参考】排出ガスレベル!$AI$4:$AI$671,1),1,AR1351):INDEX((係数_バス貨物_ガソリン,係数_バス貨物_CNG,係数_バス貨物_軽油,係数_バス貨物_メタノール,係数_バス貨物_LPG),MATCH(AL1351+1,【参考】排出ガスレベル!$AI$4:$AI$671,1)-1,5,AR1351),3,FALSE),IF(OR(AJ1351=1,AJ1351=2),VLOOKUP(AH1351,INDEX((係数_乗用_ガソリン,係数_乗用_CNG,係数_乗用_軽油,係数_乗用_メタノール,係数_乗用_LPG),1,1,AR1351):INDEX((係数_乗用_ガソリン,係数_乗用_CNG,係数_乗用_軽油,係数_乗用_メタノール,係数_乗用_LPG),125,5,AR1351),3,FALSE))))))</f>
        <v/>
      </c>
      <c r="AP1351" s="375" t="str">
        <f t="shared" si="629"/>
        <v/>
      </c>
      <c r="AQ1351" s="444" t="str">
        <f t="shared" si="630"/>
        <v/>
      </c>
      <c r="AR1351" s="375" t="str">
        <f t="shared" si="633"/>
        <v/>
      </c>
      <c r="AS1351" s="377" t="str">
        <f t="shared" si="631"/>
        <v/>
      </c>
      <c r="AT1351" s="378" t="str">
        <f t="shared" si="632"/>
        <v/>
      </c>
      <c r="AX1351" s="625" t="b">
        <f t="shared" si="634"/>
        <v>0</v>
      </c>
      <c r="AY1351" s="7" t="str">
        <f t="shared" si="635"/>
        <v>FALSEFALSEFALSE</v>
      </c>
      <c r="AZ1351" s="626">
        <f t="shared" si="611"/>
        <v>0</v>
      </c>
      <c r="BA1351" s="627" t="str">
        <f t="shared" si="612"/>
        <v/>
      </c>
      <c r="BB1351" s="627">
        <f t="shared" si="613"/>
        <v>0</v>
      </c>
      <c r="BC1351" s="690" t="str">
        <f t="shared" si="614"/>
        <v/>
      </c>
    </row>
    <row r="1352" spans="1:55">
      <c r="A1352" s="381">
        <v>1296</v>
      </c>
      <c r="B1352" s="117"/>
      <c r="C1352" s="288"/>
      <c r="D1352" s="289"/>
      <c r="E1352" s="289"/>
      <c r="F1352" s="290"/>
      <c r="G1352" s="292"/>
      <c r="H1352" s="116"/>
      <c r="I1352" s="292"/>
      <c r="J1352" s="116"/>
      <c r="K1352" s="370" t="str">
        <f t="shared" si="605"/>
        <v/>
      </c>
      <c r="L1352" s="370">
        <f t="shared" si="606"/>
        <v>0</v>
      </c>
      <c r="M1352" s="370">
        <f t="shared" si="607"/>
        <v>0</v>
      </c>
      <c r="N1352" s="371" t="str">
        <f t="shared" si="615"/>
        <v/>
      </c>
      <c r="O1352" s="371" t="str">
        <f t="shared" si="616"/>
        <v/>
      </c>
      <c r="P1352" s="371" t="str">
        <f t="shared" si="617"/>
        <v/>
      </c>
      <c r="Q1352" s="371" t="str">
        <f t="shared" si="618"/>
        <v/>
      </c>
      <c r="R1352" s="371" t="str">
        <f t="shared" si="619"/>
        <v/>
      </c>
      <c r="S1352" s="371" t="str">
        <f t="shared" si="620"/>
        <v/>
      </c>
      <c r="T1352" s="443" t="str">
        <f t="shared" si="608"/>
        <v/>
      </c>
      <c r="U1352" s="539"/>
      <c r="V1352" s="117"/>
      <c r="W1352" s="118"/>
      <c r="X1352" s="119"/>
      <c r="Y1352" s="120"/>
      <c r="Z1352" s="122"/>
      <c r="AA1352" s="121"/>
      <c r="AB1352" s="443" t="str">
        <f t="shared" si="609"/>
        <v/>
      </c>
      <c r="AC1352" s="734" t="str">
        <f t="shared" si="610"/>
        <v/>
      </c>
      <c r="AD1352" s="372"/>
      <c r="AE1352" s="485"/>
      <c r="AF1352" s="373" t="str">
        <f t="shared" si="621"/>
        <v/>
      </c>
      <c r="AG1352" s="373" t="str">
        <f t="shared" si="622"/>
        <v/>
      </c>
      <c r="AH1352" s="374" t="str">
        <f t="shared" si="623"/>
        <v/>
      </c>
      <c r="AI1352" s="375" t="str">
        <f t="shared" si="624"/>
        <v/>
      </c>
      <c r="AJ1352" s="375" t="str">
        <f t="shared" si="625"/>
        <v/>
      </c>
      <c r="AK1352" s="375" t="str">
        <f t="shared" si="626"/>
        <v/>
      </c>
      <c r="AL1352" s="375" t="str">
        <f t="shared" si="627"/>
        <v/>
      </c>
      <c r="AM1352" s="375" t="str">
        <f t="shared" si="628"/>
        <v/>
      </c>
      <c r="AN1352" s="376" t="str">
        <f>IF(AF1352="","",IF(OR(AH1352="",AH1352="-"),"－",IF(OR(AM1352=8,AM1352=9),"",IF(OR(AJ1352=3,AJ1352=4,AJ1352=5,AJ1352=6),VLOOKUP(AH1352,INDEX((係数_バス貨物_ガソリン,係数_バス貨物_CNG,係数_バス貨物_軽油,係数_バス貨物_メタノール,係数_バス貨物_LPG),MATCH(AL1352,【参考】排出ガスレベル!$AI$4:$AI$671,1),1,AR1352):INDEX((係数_バス貨物_ガソリン,係数_バス貨物_CNG,係数_バス貨物_軽油,係数_バス貨物_メタノール,係数_バス貨物_LPG),MATCH(AL1352+1,【参考】排出ガスレベル!$AI$4:$AI$671,1)-1,5,AR1352),2,FALSE),IF(OR(AJ1352=1,AJ1352=2),VLOOKUP(AH1352,INDEX((係数_乗用_ガソリン,係数_乗用_CNG,係数_乗用_軽油,係数_乗用_メタノール,係数_乗用_LPG),1,1,AR1352):INDEX((係数_乗用_ガソリン,係数_乗用_CNG,係数_乗用_軽油,係数_乗用_メタノール,係数_乗用_LPG),125,5,AR1352),2,FALSE))))))</f>
        <v/>
      </c>
      <c r="AO1352" s="376" t="str">
        <f>IF(T1352="","",IF(OR(AH1352="",AH1352="-"),"－",IF(OR(AM1352=8,AM1352=9),"",IF(OR(AJ1352=3,AJ1352=4,AJ1352=5,AJ1352=6),VLOOKUP(AH1352,INDEX((係数_バス貨物_ガソリン,係数_バス貨物_CNG,係数_バス貨物_軽油,係数_バス貨物_メタノール,係数_バス貨物_LPG),MATCH(AL1352,【参考】排出ガスレベル!$AI$4:$AI$671,1),1,AR1352):INDEX((係数_バス貨物_ガソリン,係数_バス貨物_CNG,係数_バス貨物_軽油,係数_バス貨物_メタノール,係数_バス貨物_LPG),MATCH(AL1352+1,【参考】排出ガスレベル!$AI$4:$AI$671,1)-1,5,AR1352),3,FALSE),IF(OR(AJ1352=1,AJ1352=2),VLOOKUP(AH1352,INDEX((係数_乗用_ガソリン,係数_乗用_CNG,係数_乗用_軽油,係数_乗用_メタノール,係数_乗用_LPG),1,1,AR1352):INDEX((係数_乗用_ガソリン,係数_乗用_CNG,係数_乗用_軽油,係数_乗用_メタノール,係数_乗用_LPG),125,5,AR1352),3,FALSE))))))</f>
        <v/>
      </c>
      <c r="AP1352" s="375" t="str">
        <f t="shared" si="629"/>
        <v/>
      </c>
      <c r="AQ1352" s="444" t="str">
        <f t="shared" si="630"/>
        <v/>
      </c>
      <c r="AR1352" s="375" t="str">
        <f t="shared" si="633"/>
        <v/>
      </c>
      <c r="AS1352" s="377" t="str">
        <f t="shared" si="631"/>
        <v/>
      </c>
      <c r="AT1352" s="378" t="str">
        <f t="shared" si="632"/>
        <v/>
      </c>
      <c r="AX1352" s="625" t="b">
        <f t="shared" si="634"/>
        <v>0</v>
      </c>
      <c r="AY1352" s="7" t="str">
        <f t="shared" si="635"/>
        <v>FALSEFALSEFALSE</v>
      </c>
      <c r="AZ1352" s="626">
        <f t="shared" si="611"/>
        <v>0</v>
      </c>
      <c r="BA1352" s="627" t="str">
        <f t="shared" si="612"/>
        <v/>
      </c>
      <c r="BB1352" s="627">
        <f t="shared" si="613"/>
        <v>0</v>
      </c>
      <c r="BC1352" s="690" t="str">
        <f t="shared" si="614"/>
        <v/>
      </c>
    </row>
    <row r="1353" spans="1:55">
      <c r="A1353" s="381">
        <v>1297</v>
      </c>
      <c r="B1353" s="117"/>
      <c r="C1353" s="288"/>
      <c r="D1353" s="289"/>
      <c r="E1353" s="289"/>
      <c r="F1353" s="290"/>
      <c r="G1353" s="292"/>
      <c r="H1353" s="116"/>
      <c r="I1353" s="292"/>
      <c r="J1353" s="116"/>
      <c r="K1353" s="370" t="str">
        <f t="shared" si="605"/>
        <v/>
      </c>
      <c r="L1353" s="370">
        <f t="shared" si="606"/>
        <v>0</v>
      </c>
      <c r="M1353" s="370">
        <f t="shared" si="607"/>
        <v>0</v>
      </c>
      <c r="N1353" s="371" t="str">
        <f t="shared" si="615"/>
        <v/>
      </c>
      <c r="O1353" s="371" t="str">
        <f t="shared" si="616"/>
        <v/>
      </c>
      <c r="P1353" s="371" t="str">
        <f t="shared" si="617"/>
        <v/>
      </c>
      <c r="Q1353" s="371" t="str">
        <f t="shared" si="618"/>
        <v/>
      </c>
      <c r="R1353" s="371" t="str">
        <f t="shared" si="619"/>
        <v/>
      </c>
      <c r="S1353" s="371" t="str">
        <f t="shared" si="620"/>
        <v/>
      </c>
      <c r="T1353" s="443" t="str">
        <f t="shared" si="608"/>
        <v/>
      </c>
      <c r="U1353" s="539"/>
      <c r="V1353" s="117"/>
      <c r="W1353" s="118"/>
      <c r="X1353" s="119"/>
      <c r="Y1353" s="120"/>
      <c r="Z1353" s="122"/>
      <c r="AA1353" s="121"/>
      <c r="AB1353" s="443" t="str">
        <f t="shared" si="609"/>
        <v/>
      </c>
      <c r="AC1353" s="734" t="str">
        <f t="shared" si="610"/>
        <v/>
      </c>
      <c r="AD1353" s="372"/>
      <c r="AE1353" s="485"/>
      <c r="AF1353" s="373" t="str">
        <f t="shared" si="621"/>
        <v/>
      </c>
      <c r="AG1353" s="373" t="str">
        <f t="shared" si="622"/>
        <v/>
      </c>
      <c r="AH1353" s="374" t="str">
        <f t="shared" si="623"/>
        <v/>
      </c>
      <c r="AI1353" s="375" t="str">
        <f t="shared" si="624"/>
        <v/>
      </c>
      <c r="AJ1353" s="375" t="str">
        <f t="shared" si="625"/>
        <v/>
      </c>
      <c r="AK1353" s="375" t="str">
        <f t="shared" si="626"/>
        <v/>
      </c>
      <c r="AL1353" s="375" t="str">
        <f t="shared" si="627"/>
        <v/>
      </c>
      <c r="AM1353" s="375" t="str">
        <f t="shared" si="628"/>
        <v/>
      </c>
      <c r="AN1353" s="376" t="str">
        <f>IF(AF1353="","",IF(OR(AH1353="",AH1353="-"),"－",IF(OR(AM1353=8,AM1353=9),"",IF(OR(AJ1353=3,AJ1353=4,AJ1353=5,AJ1353=6),VLOOKUP(AH1353,INDEX((係数_バス貨物_ガソリン,係数_バス貨物_CNG,係数_バス貨物_軽油,係数_バス貨物_メタノール,係数_バス貨物_LPG),MATCH(AL1353,【参考】排出ガスレベル!$AI$4:$AI$671,1),1,AR1353):INDEX((係数_バス貨物_ガソリン,係数_バス貨物_CNG,係数_バス貨物_軽油,係数_バス貨物_メタノール,係数_バス貨物_LPG),MATCH(AL1353+1,【参考】排出ガスレベル!$AI$4:$AI$671,1)-1,5,AR1353),2,FALSE),IF(OR(AJ1353=1,AJ1353=2),VLOOKUP(AH1353,INDEX((係数_乗用_ガソリン,係数_乗用_CNG,係数_乗用_軽油,係数_乗用_メタノール,係数_乗用_LPG),1,1,AR1353):INDEX((係数_乗用_ガソリン,係数_乗用_CNG,係数_乗用_軽油,係数_乗用_メタノール,係数_乗用_LPG),125,5,AR1353),2,FALSE))))))</f>
        <v/>
      </c>
      <c r="AO1353" s="376" t="str">
        <f>IF(T1353="","",IF(OR(AH1353="",AH1353="-"),"－",IF(OR(AM1353=8,AM1353=9),"",IF(OR(AJ1353=3,AJ1353=4,AJ1353=5,AJ1353=6),VLOOKUP(AH1353,INDEX((係数_バス貨物_ガソリン,係数_バス貨物_CNG,係数_バス貨物_軽油,係数_バス貨物_メタノール,係数_バス貨物_LPG),MATCH(AL1353,【参考】排出ガスレベル!$AI$4:$AI$671,1),1,AR1353):INDEX((係数_バス貨物_ガソリン,係数_バス貨物_CNG,係数_バス貨物_軽油,係数_バス貨物_メタノール,係数_バス貨物_LPG),MATCH(AL1353+1,【参考】排出ガスレベル!$AI$4:$AI$671,1)-1,5,AR1353),3,FALSE),IF(OR(AJ1353=1,AJ1353=2),VLOOKUP(AH1353,INDEX((係数_乗用_ガソリン,係数_乗用_CNG,係数_乗用_軽油,係数_乗用_メタノール,係数_乗用_LPG),1,1,AR1353):INDEX((係数_乗用_ガソリン,係数_乗用_CNG,係数_乗用_軽油,係数_乗用_メタノール,係数_乗用_LPG),125,5,AR1353),3,FALSE))))))</f>
        <v/>
      </c>
      <c r="AP1353" s="375" t="str">
        <f t="shared" si="629"/>
        <v/>
      </c>
      <c r="AQ1353" s="444" t="str">
        <f t="shared" si="630"/>
        <v/>
      </c>
      <c r="AR1353" s="375" t="str">
        <f t="shared" si="633"/>
        <v/>
      </c>
      <c r="AS1353" s="377" t="str">
        <f t="shared" si="631"/>
        <v/>
      </c>
      <c r="AT1353" s="378" t="str">
        <f t="shared" si="632"/>
        <v/>
      </c>
      <c r="AX1353" s="625" t="b">
        <f t="shared" si="634"/>
        <v>0</v>
      </c>
      <c r="AY1353" s="7" t="str">
        <f t="shared" si="635"/>
        <v>FALSEFALSEFALSE</v>
      </c>
      <c r="AZ1353" s="626">
        <f t="shared" si="611"/>
        <v>0</v>
      </c>
      <c r="BA1353" s="627" t="str">
        <f t="shared" si="612"/>
        <v/>
      </c>
      <c r="BB1353" s="627">
        <f t="shared" si="613"/>
        <v>0</v>
      </c>
      <c r="BC1353" s="690" t="str">
        <f t="shared" si="614"/>
        <v/>
      </c>
    </row>
    <row r="1354" spans="1:55">
      <c r="A1354" s="381">
        <v>1298</v>
      </c>
      <c r="B1354" s="117"/>
      <c r="C1354" s="288"/>
      <c r="D1354" s="289"/>
      <c r="E1354" s="289"/>
      <c r="F1354" s="290"/>
      <c r="G1354" s="292"/>
      <c r="H1354" s="116"/>
      <c r="I1354" s="292"/>
      <c r="J1354" s="116"/>
      <c r="K1354" s="370" t="str">
        <f t="shared" si="605"/>
        <v/>
      </c>
      <c r="L1354" s="370">
        <f t="shared" si="606"/>
        <v>0</v>
      </c>
      <c r="M1354" s="370">
        <f t="shared" si="607"/>
        <v>0</v>
      </c>
      <c r="N1354" s="371" t="str">
        <f t="shared" si="615"/>
        <v/>
      </c>
      <c r="O1354" s="371" t="str">
        <f t="shared" si="616"/>
        <v/>
      </c>
      <c r="P1354" s="371" t="str">
        <f t="shared" si="617"/>
        <v/>
      </c>
      <c r="Q1354" s="371" t="str">
        <f t="shared" si="618"/>
        <v/>
      </c>
      <c r="R1354" s="371" t="str">
        <f t="shared" si="619"/>
        <v/>
      </c>
      <c r="S1354" s="371" t="str">
        <f t="shared" si="620"/>
        <v/>
      </c>
      <c r="T1354" s="443" t="str">
        <f t="shared" si="608"/>
        <v/>
      </c>
      <c r="U1354" s="539"/>
      <c r="V1354" s="117"/>
      <c r="W1354" s="118"/>
      <c r="X1354" s="119"/>
      <c r="Y1354" s="120"/>
      <c r="Z1354" s="122"/>
      <c r="AA1354" s="121"/>
      <c r="AB1354" s="443" t="str">
        <f t="shared" si="609"/>
        <v/>
      </c>
      <c r="AC1354" s="734" t="str">
        <f t="shared" si="610"/>
        <v/>
      </c>
      <c r="AD1354" s="372"/>
      <c r="AE1354" s="485"/>
      <c r="AF1354" s="373" t="str">
        <f t="shared" si="621"/>
        <v/>
      </c>
      <c r="AG1354" s="373" t="str">
        <f t="shared" si="622"/>
        <v/>
      </c>
      <c r="AH1354" s="374" t="str">
        <f t="shared" si="623"/>
        <v/>
      </c>
      <c r="AI1354" s="375" t="str">
        <f t="shared" si="624"/>
        <v/>
      </c>
      <c r="AJ1354" s="375" t="str">
        <f t="shared" si="625"/>
        <v/>
      </c>
      <c r="AK1354" s="375" t="str">
        <f t="shared" si="626"/>
        <v/>
      </c>
      <c r="AL1354" s="375" t="str">
        <f t="shared" si="627"/>
        <v/>
      </c>
      <c r="AM1354" s="375" t="str">
        <f t="shared" si="628"/>
        <v/>
      </c>
      <c r="AN1354" s="376" t="str">
        <f>IF(AF1354="","",IF(OR(AH1354="",AH1354="-"),"－",IF(OR(AM1354=8,AM1354=9),"",IF(OR(AJ1354=3,AJ1354=4,AJ1354=5,AJ1354=6),VLOOKUP(AH1354,INDEX((係数_バス貨物_ガソリン,係数_バス貨物_CNG,係数_バス貨物_軽油,係数_バス貨物_メタノール,係数_バス貨物_LPG),MATCH(AL1354,【参考】排出ガスレベル!$AI$4:$AI$671,1),1,AR1354):INDEX((係数_バス貨物_ガソリン,係数_バス貨物_CNG,係数_バス貨物_軽油,係数_バス貨物_メタノール,係数_バス貨物_LPG),MATCH(AL1354+1,【参考】排出ガスレベル!$AI$4:$AI$671,1)-1,5,AR1354),2,FALSE),IF(OR(AJ1354=1,AJ1354=2),VLOOKUP(AH1354,INDEX((係数_乗用_ガソリン,係数_乗用_CNG,係数_乗用_軽油,係数_乗用_メタノール,係数_乗用_LPG),1,1,AR1354):INDEX((係数_乗用_ガソリン,係数_乗用_CNG,係数_乗用_軽油,係数_乗用_メタノール,係数_乗用_LPG),125,5,AR1354),2,FALSE))))))</f>
        <v/>
      </c>
      <c r="AO1354" s="376" t="str">
        <f>IF(T1354="","",IF(OR(AH1354="",AH1354="-"),"－",IF(OR(AM1354=8,AM1354=9),"",IF(OR(AJ1354=3,AJ1354=4,AJ1354=5,AJ1354=6),VLOOKUP(AH1354,INDEX((係数_バス貨物_ガソリン,係数_バス貨物_CNG,係数_バス貨物_軽油,係数_バス貨物_メタノール,係数_バス貨物_LPG),MATCH(AL1354,【参考】排出ガスレベル!$AI$4:$AI$671,1),1,AR1354):INDEX((係数_バス貨物_ガソリン,係数_バス貨物_CNG,係数_バス貨物_軽油,係数_バス貨物_メタノール,係数_バス貨物_LPG),MATCH(AL1354+1,【参考】排出ガスレベル!$AI$4:$AI$671,1)-1,5,AR1354),3,FALSE),IF(OR(AJ1354=1,AJ1354=2),VLOOKUP(AH1354,INDEX((係数_乗用_ガソリン,係数_乗用_CNG,係数_乗用_軽油,係数_乗用_メタノール,係数_乗用_LPG),1,1,AR1354):INDEX((係数_乗用_ガソリン,係数_乗用_CNG,係数_乗用_軽油,係数_乗用_メタノール,係数_乗用_LPG),125,5,AR1354),3,FALSE))))))</f>
        <v/>
      </c>
      <c r="AP1354" s="375" t="str">
        <f t="shared" si="629"/>
        <v/>
      </c>
      <c r="AQ1354" s="444" t="str">
        <f t="shared" si="630"/>
        <v/>
      </c>
      <c r="AR1354" s="375" t="str">
        <f t="shared" si="633"/>
        <v/>
      </c>
      <c r="AS1354" s="377" t="str">
        <f t="shared" si="631"/>
        <v/>
      </c>
      <c r="AT1354" s="378" t="str">
        <f t="shared" si="632"/>
        <v/>
      </c>
      <c r="AX1354" s="625" t="b">
        <f t="shared" si="634"/>
        <v>0</v>
      </c>
      <c r="AY1354" s="7" t="str">
        <f t="shared" si="635"/>
        <v>FALSEFALSEFALSE</v>
      </c>
      <c r="AZ1354" s="626">
        <f t="shared" si="611"/>
        <v>0</v>
      </c>
      <c r="BA1354" s="627" t="str">
        <f t="shared" si="612"/>
        <v/>
      </c>
      <c r="BB1354" s="627">
        <f t="shared" si="613"/>
        <v>0</v>
      </c>
      <c r="BC1354" s="690" t="str">
        <f t="shared" si="614"/>
        <v/>
      </c>
    </row>
    <row r="1355" spans="1:55">
      <c r="A1355" s="381">
        <v>1299</v>
      </c>
      <c r="B1355" s="117"/>
      <c r="C1355" s="288"/>
      <c r="D1355" s="289"/>
      <c r="E1355" s="289"/>
      <c r="F1355" s="290"/>
      <c r="G1355" s="292"/>
      <c r="H1355" s="116"/>
      <c r="I1355" s="292"/>
      <c r="J1355" s="116"/>
      <c r="K1355" s="370" t="str">
        <f t="shared" si="605"/>
        <v/>
      </c>
      <c r="L1355" s="370">
        <f t="shared" si="606"/>
        <v>0</v>
      </c>
      <c r="M1355" s="370">
        <f t="shared" si="607"/>
        <v>0</v>
      </c>
      <c r="N1355" s="371" t="str">
        <f t="shared" si="615"/>
        <v/>
      </c>
      <c r="O1355" s="371" t="str">
        <f t="shared" si="616"/>
        <v/>
      </c>
      <c r="P1355" s="371" t="str">
        <f t="shared" si="617"/>
        <v/>
      </c>
      <c r="Q1355" s="371" t="str">
        <f t="shared" si="618"/>
        <v/>
      </c>
      <c r="R1355" s="371" t="str">
        <f t="shared" si="619"/>
        <v/>
      </c>
      <c r="S1355" s="371" t="str">
        <f t="shared" si="620"/>
        <v/>
      </c>
      <c r="T1355" s="443" t="str">
        <f t="shared" si="608"/>
        <v/>
      </c>
      <c r="U1355" s="539"/>
      <c r="V1355" s="117"/>
      <c r="W1355" s="118"/>
      <c r="X1355" s="119"/>
      <c r="Y1355" s="120"/>
      <c r="Z1355" s="122"/>
      <c r="AA1355" s="121"/>
      <c r="AB1355" s="443" t="str">
        <f t="shared" si="609"/>
        <v/>
      </c>
      <c r="AC1355" s="734" t="str">
        <f t="shared" si="610"/>
        <v/>
      </c>
      <c r="AD1355" s="372"/>
      <c r="AE1355" s="485"/>
      <c r="AF1355" s="373" t="str">
        <f t="shared" si="621"/>
        <v/>
      </c>
      <c r="AG1355" s="373" t="str">
        <f t="shared" si="622"/>
        <v/>
      </c>
      <c r="AH1355" s="374" t="str">
        <f t="shared" si="623"/>
        <v/>
      </c>
      <c r="AI1355" s="375" t="str">
        <f t="shared" si="624"/>
        <v/>
      </c>
      <c r="AJ1355" s="375" t="str">
        <f t="shared" si="625"/>
        <v/>
      </c>
      <c r="AK1355" s="375" t="str">
        <f t="shared" si="626"/>
        <v/>
      </c>
      <c r="AL1355" s="375" t="str">
        <f t="shared" si="627"/>
        <v/>
      </c>
      <c r="AM1355" s="375" t="str">
        <f t="shared" si="628"/>
        <v/>
      </c>
      <c r="AN1355" s="376" t="str">
        <f>IF(AF1355="","",IF(OR(AH1355="",AH1355="-"),"－",IF(OR(AM1355=8,AM1355=9),"",IF(OR(AJ1355=3,AJ1355=4,AJ1355=5,AJ1355=6),VLOOKUP(AH1355,INDEX((係数_バス貨物_ガソリン,係数_バス貨物_CNG,係数_バス貨物_軽油,係数_バス貨物_メタノール,係数_バス貨物_LPG),MATCH(AL1355,【参考】排出ガスレベル!$AI$4:$AI$671,1),1,AR1355):INDEX((係数_バス貨物_ガソリン,係数_バス貨物_CNG,係数_バス貨物_軽油,係数_バス貨物_メタノール,係数_バス貨物_LPG),MATCH(AL1355+1,【参考】排出ガスレベル!$AI$4:$AI$671,1)-1,5,AR1355),2,FALSE),IF(OR(AJ1355=1,AJ1355=2),VLOOKUP(AH1355,INDEX((係数_乗用_ガソリン,係数_乗用_CNG,係数_乗用_軽油,係数_乗用_メタノール,係数_乗用_LPG),1,1,AR1355):INDEX((係数_乗用_ガソリン,係数_乗用_CNG,係数_乗用_軽油,係数_乗用_メタノール,係数_乗用_LPG),125,5,AR1355),2,FALSE))))))</f>
        <v/>
      </c>
      <c r="AO1355" s="376" t="str">
        <f>IF(T1355="","",IF(OR(AH1355="",AH1355="-"),"－",IF(OR(AM1355=8,AM1355=9),"",IF(OR(AJ1355=3,AJ1355=4,AJ1355=5,AJ1355=6),VLOOKUP(AH1355,INDEX((係数_バス貨物_ガソリン,係数_バス貨物_CNG,係数_バス貨物_軽油,係数_バス貨物_メタノール,係数_バス貨物_LPG),MATCH(AL1355,【参考】排出ガスレベル!$AI$4:$AI$671,1),1,AR1355):INDEX((係数_バス貨物_ガソリン,係数_バス貨物_CNG,係数_バス貨物_軽油,係数_バス貨物_メタノール,係数_バス貨物_LPG),MATCH(AL1355+1,【参考】排出ガスレベル!$AI$4:$AI$671,1)-1,5,AR1355),3,FALSE),IF(OR(AJ1355=1,AJ1355=2),VLOOKUP(AH1355,INDEX((係数_乗用_ガソリン,係数_乗用_CNG,係数_乗用_軽油,係数_乗用_メタノール,係数_乗用_LPG),1,1,AR1355):INDEX((係数_乗用_ガソリン,係数_乗用_CNG,係数_乗用_軽油,係数_乗用_メタノール,係数_乗用_LPG),125,5,AR1355),3,FALSE))))))</f>
        <v/>
      </c>
      <c r="AP1355" s="375" t="str">
        <f t="shared" si="629"/>
        <v/>
      </c>
      <c r="AQ1355" s="444" t="str">
        <f t="shared" si="630"/>
        <v/>
      </c>
      <c r="AR1355" s="375" t="str">
        <f t="shared" si="633"/>
        <v/>
      </c>
      <c r="AS1355" s="377" t="str">
        <f t="shared" si="631"/>
        <v/>
      </c>
      <c r="AT1355" s="378" t="str">
        <f t="shared" si="632"/>
        <v/>
      </c>
      <c r="AX1355" s="625" t="b">
        <f t="shared" si="634"/>
        <v>0</v>
      </c>
      <c r="AY1355" s="7" t="str">
        <f t="shared" si="635"/>
        <v>FALSEFALSEFALSE</v>
      </c>
      <c r="AZ1355" s="626">
        <f t="shared" si="611"/>
        <v>0</v>
      </c>
      <c r="BA1355" s="627" t="str">
        <f t="shared" si="612"/>
        <v/>
      </c>
      <c r="BB1355" s="627">
        <f t="shared" si="613"/>
        <v>0</v>
      </c>
      <c r="BC1355" s="690" t="str">
        <f t="shared" si="614"/>
        <v/>
      </c>
    </row>
    <row r="1356" spans="1:55">
      <c r="A1356" s="381">
        <v>1300</v>
      </c>
      <c r="B1356" s="117"/>
      <c r="C1356" s="288"/>
      <c r="D1356" s="289"/>
      <c r="E1356" s="289"/>
      <c r="F1356" s="290"/>
      <c r="G1356" s="292"/>
      <c r="H1356" s="116"/>
      <c r="I1356" s="292"/>
      <c r="J1356" s="116"/>
      <c r="K1356" s="370" t="str">
        <f t="shared" si="605"/>
        <v/>
      </c>
      <c r="L1356" s="370">
        <f t="shared" si="606"/>
        <v>0</v>
      </c>
      <c r="M1356" s="370">
        <f t="shared" si="607"/>
        <v>0</v>
      </c>
      <c r="N1356" s="371" t="str">
        <f t="shared" si="615"/>
        <v/>
      </c>
      <c r="O1356" s="371" t="str">
        <f t="shared" si="616"/>
        <v/>
      </c>
      <c r="P1356" s="371" t="str">
        <f t="shared" si="617"/>
        <v/>
      </c>
      <c r="Q1356" s="371" t="str">
        <f t="shared" si="618"/>
        <v/>
      </c>
      <c r="R1356" s="371" t="str">
        <f t="shared" si="619"/>
        <v/>
      </c>
      <c r="S1356" s="371" t="str">
        <f t="shared" si="620"/>
        <v/>
      </c>
      <c r="T1356" s="443" t="str">
        <f t="shared" si="608"/>
        <v/>
      </c>
      <c r="U1356" s="539"/>
      <c r="V1356" s="117"/>
      <c r="W1356" s="118"/>
      <c r="X1356" s="119"/>
      <c r="Y1356" s="120"/>
      <c r="Z1356" s="122"/>
      <c r="AA1356" s="121"/>
      <c r="AB1356" s="443" t="str">
        <f t="shared" si="609"/>
        <v/>
      </c>
      <c r="AC1356" s="734" t="str">
        <f t="shared" si="610"/>
        <v/>
      </c>
      <c r="AD1356" s="372"/>
      <c r="AE1356" s="485"/>
      <c r="AF1356" s="373" t="str">
        <f t="shared" si="621"/>
        <v/>
      </c>
      <c r="AG1356" s="373" t="str">
        <f t="shared" si="622"/>
        <v/>
      </c>
      <c r="AH1356" s="374" t="str">
        <f t="shared" si="623"/>
        <v/>
      </c>
      <c r="AI1356" s="375" t="str">
        <f t="shared" si="624"/>
        <v/>
      </c>
      <c r="AJ1356" s="375" t="str">
        <f t="shared" si="625"/>
        <v/>
      </c>
      <c r="AK1356" s="375" t="str">
        <f t="shared" si="626"/>
        <v/>
      </c>
      <c r="AL1356" s="375" t="str">
        <f t="shared" si="627"/>
        <v/>
      </c>
      <c r="AM1356" s="375" t="str">
        <f t="shared" si="628"/>
        <v/>
      </c>
      <c r="AN1356" s="376" t="str">
        <f>IF(AF1356="","",IF(OR(AH1356="",AH1356="-"),"－",IF(OR(AM1356=8,AM1356=9),"",IF(OR(AJ1356=3,AJ1356=4,AJ1356=5,AJ1356=6),VLOOKUP(AH1356,INDEX((係数_バス貨物_ガソリン,係数_バス貨物_CNG,係数_バス貨物_軽油,係数_バス貨物_メタノール,係数_バス貨物_LPG),MATCH(AL1356,【参考】排出ガスレベル!$AI$4:$AI$671,1),1,AR1356):INDEX((係数_バス貨物_ガソリン,係数_バス貨物_CNG,係数_バス貨物_軽油,係数_バス貨物_メタノール,係数_バス貨物_LPG),MATCH(AL1356+1,【参考】排出ガスレベル!$AI$4:$AI$671,1)-1,5,AR1356),2,FALSE),IF(OR(AJ1356=1,AJ1356=2),VLOOKUP(AH1356,INDEX((係数_乗用_ガソリン,係数_乗用_CNG,係数_乗用_軽油,係数_乗用_メタノール,係数_乗用_LPG),1,1,AR1356):INDEX((係数_乗用_ガソリン,係数_乗用_CNG,係数_乗用_軽油,係数_乗用_メタノール,係数_乗用_LPG),125,5,AR1356),2,FALSE))))))</f>
        <v/>
      </c>
      <c r="AO1356" s="376" t="str">
        <f>IF(T1356="","",IF(OR(AH1356="",AH1356="-"),"－",IF(OR(AM1356=8,AM1356=9),"",IF(OR(AJ1356=3,AJ1356=4,AJ1356=5,AJ1356=6),VLOOKUP(AH1356,INDEX((係数_バス貨物_ガソリン,係数_バス貨物_CNG,係数_バス貨物_軽油,係数_バス貨物_メタノール,係数_バス貨物_LPG),MATCH(AL1356,【参考】排出ガスレベル!$AI$4:$AI$671,1),1,AR1356):INDEX((係数_バス貨物_ガソリン,係数_バス貨物_CNG,係数_バス貨物_軽油,係数_バス貨物_メタノール,係数_バス貨物_LPG),MATCH(AL1356+1,【参考】排出ガスレベル!$AI$4:$AI$671,1)-1,5,AR1356),3,FALSE),IF(OR(AJ1356=1,AJ1356=2),VLOOKUP(AH1356,INDEX((係数_乗用_ガソリン,係数_乗用_CNG,係数_乗用_軽油,係数_乗用_メタノール,係数_乗用_LPG),1,1,AR1356):INDEX((係数_乗用_ガソリン,係数_乗用_CNG,係数_乗用_軽油,係数_乗用_メタノール,係数_乗用_LPG),125,5,AR1356),3,FALSE))))))</f>
        <v/>
      </c>
      <c r="AP1356" s="375" t="str">
        <f t="shared" si="629"/>
        <v/>
      </c>
      <c r="AQ1356" s="444" t="str">
        <f t="shared" si="630"/>
        <v/>
      </c>
      <c r="AR1356" s="375" t="str">
        <f t="shared" si="633"/>
        <v/>
      </c>
      <c r="AS1356" s="377" t="str">
        <f t="shared" si="631"/>
        <v/>
      </c>
      <c r="AT1356" s="378" t="str">
        <f t="shared" si="632"/>
        <v/>
      </c>
      <c r="AX1356" s="625" t="b">
        <f t="shared" si="634"/>
        <v>0</v>
      </c>
      <c r="AY1356" s="7" t="str">
        <f t="shared" si="635"/>
        <v>FALSEFALSEFALSE</v>
      </c>
      <c r="AZ1356" s="626">
        <f t="shared" si="611"/>
        <v>0</v>
      </c>
      <c r="BA1356" s="627" t="str">
        <f t="shared" si="612"/>
        <v/>
      </c>
      <c r="BB1356" s="627">
        <f t="shared" si="613"/>
        <v>0</v>
      </c>
      <c r="BC1356" s="690" t="str">
        <f t="shared" si="614"/>
        <v/>
      </c>
    </row>
    <row r="1357" spans="1:55">
      <c r="A1357" s="381">
        <v>1301</v>
      </c>
      <c r="B1357" s="117"/>
      <c r="C1357" s="288"/>
      <c r="D1357" s="289"/>
      <c r="E1357" s="289"/>
      <c r="F1357" s="290"/>
      <c r="G1357" s="292"/>
      <c r="H1357" s="116"/>
      <c r="I1357" s="292"/>
      <c r="J1357" s="116"/>
      <c r="K1357" s="370" t="str">
        <f t="shared" si="605"/>
        <v/>
      </c>
      <c r="L1357" s="370">
        <f t="shared" si="606"/>
        <v>0</v>
      </c>
      <c r="M1357" s="370">
        <f t="shared" si="607"/>
        <v>0</v>
      </c>
      <c r="N1357" s="371" t="str">
        <f t="shared" si="615"/>
        <v/>
      </c>
      <c r="O1357" s="371" t="str">
        <f t="shared" si="616"/>
        <v/>
      </c>
      <c r="P1357" s="371" t="str">
        <f t="shared" si="617"/>
        <v/>
      </c>
      <c r="Q1357" s="371" t="str">
        <f t="shared" si="618"/>
        <v/>
      </c>
      <c r="R1357" s="371" t="str">
        <f t="shared" si="619"/>
        <v/>
      </c>
      <c r="S1357" s="371" t="str">
        <f t="shared" si="620"/>
        <v/>
      </c>
      <c r="T1357" s="443" t="str">
        <f t="shared" si="608"/>
        <v/>
      </c>
      <c r="U1357" s="539"/>
      <c r="V1357" s="117"/>
      <c r="W1357" s="118"/>
      <c r="X1357" s="119"/>
      <c r="Y1357" s="120"/>
      <c r="Z1357" s="122"/>
      <c r="AA1357" s="121"/>
      <c r="AB1357" s="443" t="str">
        <f t="shared" si="609"/>
        <v/>
      </c>
      <c r="AC1357" s="734" t="str">
        <f t="shared" si="610"/>
        <v/>
      </c>
      <c r="AD1357" s="372"/>
      <c r="AE1357" s="485"/>
      <c r="AF1357" s="373" t="str">
        <f t="shared" si="621"/>
        <v/>
      </c>
      <c r="AG1357" s="373" t="str">
        <f t="shared" si="622"/>
        <v/>
      </c>
      <c r="AH1357" s="374" t="str">
        <f t="shared" si="623"/>
        <v/>
      </c>
      <c r="AI1357" s="375" t="str">
        <f t="shared" si="624"/>
        <v/>
      </c>
      <c r="AJ1357" s="375" t="str">
        <f t="shared" si="625"/>
        <v/>
      </c>
      <c r="AK1357" s="375" t="str">
        <f t="shared" si="626"/>
        <v/>
      </c>
      <c r="AL1357" s="375" t="str">
        <f t="shared" si="627"/>
        <v/>
      </c>
      <c r="AM1357" s="375" t="str">
        <f t="shared" si="628"/>
        <v/>
      </c>
      <c r="AN1357" s="376" t="str">
        <f>IF(AF1357="","",IF(OR(AH1357="",AH1357="-"),"－",IF(OR(AM1357=8,AM1357=9),"",IF(OR(AJ1357=3,AJ1357=4,AJ1357=5,AJ1357=6),VLOOKUP(AH1357,INDEX((係数_バス貨物_ガソリン,係数_バス貨物_CNG,係数_バス貨物_軽油,係数_バス貨物_メタノール,係数_バス貨物_LPG),MATCH(AL1357,【参考】排出ガスレベル!$AI$4:$AI$671,1),1,AR1357):INDEX((係数_バス貨物_ガソリン,係数_バス貨物_CNG,係数_バス貨物_軽油,係数_バス貨物_メタノール,係数_バス貨物_LPG),MATCH(AL1357+1,【参考】排出ガスレベル!$AI$4:$AI$671,1)-1,5,AR1357),2,FALSE),IF(OR(AJ1357=1,AJ1357=2),VLOOKUP(AH1357,INDEX((係数_乗用_ガソリン,係数_乗用_CNG,係数_乗用_軽油,係数_乗用_メタノール,係数_乗用_LPG),1,1,AR1357):INDEX((係数_乗用_ガソリン,係数_乗用_CNG,係数_乗用_軽油,係数_乗用_メタノール,係数_乗用_LPG),125,5,AR1357),2,FALSE))))))</f>
        <v/>
      </c>
      <c r="AO1357" s="376" t="str">
        <f>IF(T1357="","",IF(OR(AH1357="",AH1357="-"),"－",IF(OR(AM1357=8,AM1357=9),"",IF(OR(AJ1357=3,AJ1357=4,AJ1357=5,AJ1357=6),VLOOKUP(AH1357,INDEX((係数_バス貨物_ガソリン,係数_バス貨物_CNG,係数_バス貨物_軽油,係数_バス貨物_メタノール,係数_バス貨物_LPG),MATCH(AL1357,【参考】排出ガスレベル!$AI$4:$AI$671,1),1,AR1357):INDEX((係数_バス貨物_ガソリン,係数_バス貨物_CNG,係数_バス貨物_軽油,係数_バス貨物_メタノール,係数_バス貨物_LPG),MATCH(AL1357+1,【参考】排出ガスレベル!$AI$4:$AI$671,1)-1,5,AR1357),3,FALSE),IF(OR(AJ1357=1,AJ1357=2),VLOOKUP(AH1357,INDEX((係数_乗用_ガソリン,係数_乗用_CNG,係数_乗用_軽油,係数_乗用_メタノール,係数_乗用_LPG),1,1,AR1357):INDEX((係数_乗用_ガソリン,係数_乗用_CNG,係数_乗用_軽油,係数_乗用_メタノール,係数_乗用_LPG),125,5,AR1357),3,FALSE))))))</f>
        <v/>
      </c>
      <c r="AP1357" s="375" t="str">
        <f t="shared" si="629"/>
        <v/>
      </c>
      <c r="AQ1357" s="444" t="str">
        <f t="shared" si="630"/>
        <v/>
      </c>
      <c r="AR1357" s="375" t="str">
        <f t="shared" si="633"/>
        <v/>
      </c>
      <c r="AS1357" s="377" t="str">
        <f t="shared" si="631"/>
        <v/>
      </c>
      <c r="AT1357" s="378" t="str">
        <f t="shared" si="632"/>
        <v/>
      </c>
      <c r="AX1357" s="625" t="b">
        <f t="shared" si="634"/>
        <v>0</v>
      </c>
      <c r="AY1357" s="7" t="str">
        <f t="shared" si="635"/>
        <v>FALSEFALSEFALSE</v>
      </c>
      <c r="AZ1357" s="626">
        <f t="shared" si="611"/>
        <v>0</v>
      </c>
      <c r="BA1357" s="627" t="str">
        <f t="shared" si="612"/>
        <v/>
      </c>
      <c r="BB1357" s="627">
        <f t="shared" si="613"/>
        <v>0</v>
      </c>
      <c r="BC1357" s="690" t="str">
        <f t="shared" si="614"/>
        <v/>
      </c>
    </row>
    <row r="1358" spans="1:55">
      <c r="A1358" s="381">
        <v>1302</v>
      </c>
      <c r="B1358" s="117"/>
      <c r="C1358" s="288"/>
      <c r="D1358" s="289"/>
      <c r="E1358" s="289"/>
      <c r="F1358" s="290"/>
      <c r="G1358" s="292"/>
      <c r="H1358" s="116"/>
      <c r="I1358" s="292"/>
      <c r="J1358" s="116"/>
      <c r="K1358" s="370" t="str">
        <f t="shared" si="605"/>
        <v/>
      </c>
      <c r="L1358" s="370">
        <f t="shared" si="606"/>
        <v>0</v>
      </c>
      <c r="M1358" s="370">
        <f t="shared" si="607"/>
        <v>0</v>
      </c>
      <c r="N1358" s="371" t="str">
        <f t="shared" si="615"/>
        <v/>
      </c>
      <c r="O1358" s="371" t="str">
        <f t="shared" si="616"/>
        <v/>
      </c>
      <c r="P1358" s="371" t="str">
        <f t="shared" si="617"/>
        <v/>
      </c>
      <c r="Q1358" s="371" t="str">
        <f t="shared" si="618"/>
        <v/>
      </c>
      <c r="R1358" s="371" t="str">
        <f t="shared" si="619"/>
        <v/>
      </c>
      <c r="S1358" s="371" t="str">
        <f t="shared" si="620"/>
        <v/>
      </c>
      <c r="T1358" s="443" t="str">
        <f t="shared" si="608"/>
        <v/>
      </c>
      <c r="U1358" s="539"/>
      <c r="V1358" s="117"/>
      <c r="W1358" s="118"/>
      <c r="X1358" s="119"/>
      <c r="Y1358" s="120"/>
      <c r="Z1358" s="122"/>
      <c r="AA1358" s="121"/>
      <c r="AB1358" s="443" t="str">
        <f t="shared" si="609"/>
        <v/>
      </c>
      <c r="AC1358" s="734" t="str">
        <f t="shared" si="610"/>
        <v/>
      </c>
      <c r="AD1358" s="372"/>
      <c r="AE1358" s="485"/>
      <c r="AF1358" s="373" t="str">
        <f t="shared" si="621"/>
        <v/>
      </c>
      <c r="AG1358" s="373" t="str">
        <f t="shared" si="622"/>
        <v/>
      </c>
      <c r="AH1358" s="374" t="str">
        <f t="shared" si="623"/>
        <v/>
      </c>
      <c r="AI1358" s="375" t="str">
        <f t="shared" si="624"/>
        <v/>
      </c>
      <c r="AJ1358" s="375" t="str">
        <f t="shared" si="625"/>
        <v/>
      </c>
      <c r="AK1358" s="375" t="str">
        <f t="shared" si="626"/>
        <v/>
      </c>
      <c r="AL1358" s="375" t="str">
        <f t="shared" si="627"/>
        <v/>
      </c>
      <c r="AM1358" s="375" t="str">
        <f t="shared" si="628"/>
        <v/>
      </c>
      <c r="AN1358" s="376" t="str">
        <f>IF(AF1358="","",IF(OR(AH1358="",AH1358="-"),"－",IF(OR(AM1358=8,AM1358=9),"",IF(OR(AJ1358=3,AJ1358=4,AJ1358=5,AJ1358=6),VLOOKUP(AH1358,INDEX((係数_バス貨物_ガソリン,係数_バス貨物_CNG,係数_バス貨物_軽油,係数_バス貨物_メタノール,係数_バス貨物_LPG),MATCH(AL1358,【参考】排出ガスレベル!$AI$4:$AI$671,1),1,AR1358):INDEX((係数_バス貨物_ガソリン,係数_バス貨物_CNG,係数_バス貨物_軽油,係数_バス貨物_メタノール,係数_バス貨物_LPG),MATCH(AL1358+1,【参考】排出ガスレベル!$AI$4:$AI$671,1)-1,5,AR1358),2,FALSE),IF(OR(AJ1358=1,AJ1358=2),VLOOKUP(AH1358,INDEX((係数_乗用_ガソリン,係数_乗用_CNG,係数_乗用_軽油,係数_乗用_メタノール,係数_乗用_LPG),1,1,AR1358):INDEX((係数_乗用_ガソリン,係数_乗用_CNG,係数_乗用_軽油,係数_乗用_メタノール,係数_乗用_LPG),125,5,AR1358),2,FALSE))))))</f>
        <v/>
      </c>
      <c r="AO1358" s="376" t="str">
        <f>IF(T1358="","",IF(OR(AH1358="",AH1358="-"),"－",IF(OR(AM1358=8,AM1358=9),"",IF(OR(AJ1358=3,AJ1358=4,AJ1358=5,AJ1358=6),VLOOKUP(AH1358,INDEX((係数_バス貨物_ガソリン,係数_バス貨物_CNG,係数_バス貨物_軽油,係数_バス貨物_メタノール,係数_バス貨物_LPG),MATCH(AL1358,【参考】排出ガスレベル!$AI$4:$AI$671,1),1,AR1358):INDEX((係数_バス貨物_ガソリン,係数_バス貨物_CNG,係数_バス貨物_軽油,係数_バス貨物_メタノール,係数_バス貨物_LPG),MATCH(AL1358+1,【参考】排出ガスレベル!$AI$4:$AI$671,1)-1,5,AR1358),3,FALSE),IF(OR(AJ1358=1,AJ1358=2),VLOOKUP(AH1358,INDEX((係数_乗用_ガソリン,係数_乗用_CNG,係数_乗用_軽油,係数_乗用_メタノール,係数_乗用_LPG),1,1,AR1358):INDEX((係数_乗用_ガソリン,係数_乗用_CNG,係数_乗用_軽油,係数_乗用_メタノール,係数_乗用_LPG),125,5,AR1358),3,FALSE))))))</f>
        <v/>
      </c>
      <c r="AP1358" s="375" t="str">
        <f t="shared" si="629"/>
        <v/>
      </c>
      <c r="AQ1358" s="444" t="str">
        <f t="shared" si="630"/>
        <v/>
      </c>
      <c r="AR1358" s="375" t="str">
        <f t="shared" si="633"/>
        <v/>
      </c>
      <c r="AS1358" s="377" t="str">
        <f t="shared" si="631"/>
        <v/>
      </c>
      <c r="AT1358" s="378" t="str">
        <f t="shared" si="632"/>
        <v/>
      </c>
      <c r="AX1358" s="625" t="b">
        <f t="shared" si="634"/>
        <v>0</v>
      </c>
      <c r="AY1358" s="7" t="str">
        <f t="shared" si="635"/>
        <v>FALSEFALSEFALSE</v>
      </c>
      <c r="AZ1358" s="626">
        <f t="shared" si="611"/>
        <v>0</v>
      </c>
      <c r="BA1358" s="627" t="str">
        <f t="shared" si="612"/>
        <v/>
      </c>
      <c r="BB1358" s="627">
        <f t="shared" si="613"/>
        <v>0</v>
      </c>
      <c r="BC1358" s="690" t="str">
        <f t="shared" si="614"/>
        <v/>
      </c>
    </row>
    <row r="1359" spans="1:55">
      <c r="A1359" s="381">
        <v>1303</v>
      </c>
      <c r="B1359" s="117"/>
      <c r="C1359" s="288"/>
      <c r="D1359" s="289"/>
      <c r="E1359" s="289"/>
      <c r="F1359" s="290"/>
      <c r="G1359" s="292"/>
      <c r="H1359" s="116"/>
      <c r="I1359" s="292"/>
      <c r="J1359" s="116"/>
      <c r="K1359" s="370" t="str">
        <f t="shared" si="605"/>
        <v/>
      </c>
      <c r="L1359" s="370">
        <f t="shared" si="606"/>
        <v>0</v>
      </c>
      <c r="M1359" s="370">
        <f t="shared" si="607"/>
        <v>0</v>
      </c>
      <c r="N1359" s="371" t="str">
        <f t="shared" si="615"/>
        <v/>
      </c>
      <c r="O1359" s="371" t="str">
        <f t="shared" si="616"/>
        <v/>
      </c>
      <c r="P1359" s="371" t="str">
        <f t="shared" si="617"/>
        <v/>
      </c>
      <c r="Q1359" s="371" t="str">
        <f t="shared" si="618"/>
        <v/>
      </c>
      <c r="R1359" s="371" t="str">
        <f t="shared" si="619"/>
        <v/>
      </c>
      <c r="S1359" s="371" t="str">
        <f t="shared" si="620"/>
        <v/>
      </c>
      <c r="T1359" s="443" t="str">
        <f t="shared" si="608"/>
        <v/>
      </c>
      <c r="U1359" s="539"/>
      <c r="V1359" s="117"/>
      <c r="W1359" s="118"/>
      <c r="X1359" s="119"/>
      <c r="Y1359" s="120"/>
      <c r="Z1359" s="122"/>
      <c r="AA1359" s="121"/>
      <c r="AB1359" s="443" t="str">
        <f t="shared" si="609"/>
        <v/>
      </c>
      <c r="AC1359" s="734" t="str">
        <f t="shared" si="610"/>
        <v/>
      </c>
      <c r="AD1359" s="372"/>
      <c r="AE1359" s="485"/>
      <c r="AF1359" s="373" t="str">
        <f t="shared" si="621"/>
        <v/>
      </c>
      <c r="AG1359" s="373" t="str">
        <f t="shared" si="622"/>
        <v/>
      </c>
      <c r="AH1359" s="374" t="str">
        <f t="shared" si="623"/>
        <v/>
      </c>
      <c r="AI1359" s="375" t="str">
        <f t="shared" si="624"/>
        <v/>
      </c>
      <c r="AJ1359" s="375" t="str">
        <f t="shared" si="625"/>
        <v/>
      </c>
      <c r="AK1359" s="375" t="str">
        <f t="shared" si="626"/>
        <v/>
      </c>
      <c r="AL1359" s="375" t="str">
        <f t="shared" si="627"/>
        <v/>
      </c>
      <c r="AM1359" s="375" t="str">
        <f t="shared" si="628"/>
        <v/>
      </c>
      <c r="AN1359" s="376" t="str">
        <f>IF(AF1359="","",IF(OR(AH1359="",AH1359="-"),"－",IF(OR(AM1359=8,AM1359=9),"",IF(OR(AJ1359=3,AJ1359=4,AJ1359=5,AJ1359=6),VLOOKUP(AH1359,INDEX((係数_バス貨物_ガソリン,係数_バス貨物_CNG,係数_バス貨物_軽油,係数_バス貨物_メタノール,係数_バス貨物_LPG),MATCH(AL1359,【参考】排出ガスレベル!$AI$4:$AI$671,1),1,AR1359):INDEX((係数_バス貨物_ガソリン,係数_バス貨物_CNG,係数_バス貨物_軽油,係数_バス貨物_メタノール,係数_バス貨物_LPG),MATCH(AL1359+1,【参考】排出ガスレベル!$AI$4:$AI$671,1)-1,5,AR1359),2,FALSE),IF(OR(AJ1359=1,AJ1359=2),VLOOKUP(AH1359,INDEX((係数_乗用_ガソリン,係数_乗用_CNG,係数_乗用_軽油,係数_乗用_メタノール,係数_乗用_LPG),1,1,AR1359):INDEX((係数_乗用_ガソリン,係数_乗用_CNG,係数_乗用_軽油,係数_乗用_メタノール,係数_乗用_LPG),125,5,AR1359),2,FALSE))))))</f>
        <v/>
      </c>
      <c r="AO1359" s="376" t="str">
        <f>IF(T1359="","",IF(OR(AH1359="",AH1359="-"),"－",IF(OR(AM1359=8,AM1359=9),"",IF(OR(AJ1359=3,AJ1359=4,AJ1359=5,AJ1359=6),VLOOKUP(AH1359,INDEX((係数_バス貨物_ガソリン,係数_バス貨物_CNG,係数_バス貨物_軽油,係数_バス貨物_メタノール,係数_バス貨物_LPG),MATCH(AL1359,【参考】排出ガスレベル!$AI$4:$AI$671,1),1,AR1359):INDEX((係数_バス貨物_ガソリン,係数_バス貨物_CNG,係数_バス貨物_軽油,係数_バス貨物_メタノール,係数_バス貨物_LPG),MATCH(AL1359+1,【参考】排出ガスレベル!$AI$4:$AI$671,1)-1,5,AR1359),3,FALSE),IF(OR(AJ1359=1,AJ1359=2),VLOOKUP(AH1359,INDEX((係数_乗用_ガソリン,係数_乗用_CNG,係数_乗用_軽油,係数_乗用_メタノール,係数_乗用_LPG),1,1,AR1359):INDEX((係数_乗用_ガソリン,係数_乗用_CNG,係数_乗用_軽油,係数_乗用_メタノール,係数_乗用_LPG),125,5,AR1359),3,FALSE))))))</f>
        <v/>
      </c>
      <c r="AP1359" s="375" t="str">
        <f t="shared" si="629"/>
        <v/>
      </c>
      <c r="AQ1359" s="444" t="str">
        <f t="shared" si="630"/>
        <v/>
      </c>
      <c r="AR1359" s="375" t="str">
        <f t="shared" si="633"/>
        <v/>
      </c>
      <c r="AS1359" s="377" t="str">
        <f t="shared" si="631"/>
        <v/>
      </c>
      <c r="AT1359" s="378" t="str">
        <f t="shared" si="632"/>
        <v/>
      </c>
      <c r="AX1359" s="625" t="b">
        <f t="shared" si="634"/>
        <v>0</v>
      </c>
      <c r="AY1359" s="7" t="str">
        <f t="shared" si="635"/>
        <v>FALSEFALSEFALSE</v>
      </c>
      <c r="AZ1359" s="626">
        <f t="shared" si="611"/>
        <v>0</v>
      </c>
      <c r="BA1359" s="627" t="str">
        <f t="shared" si="612"/>
        <v/>
      </c>
      <c r="BB1359" s="627">
        <f t="shared" si="613"/>
        <v>0</v>
      </c>
      <c r="BC1359" s="690" t="str">
        <f t="shared" si="614"/>
        <v/>
      </c>
    </row>
    <row r="1360" spans="1:55">
      <c r="A1360" s="381">
        <v>1304</v>
      </c>
      <c r="B1360" s="117"/>
      <c r="C1360" s="288"/>
      <c r="D1360" s="289"/>
      <c r="E1360" s="289"/>
      <c r="F1360" s="290"/>
      <c r="G1360" s="292"/>
      <c r="H1360" s="116"/>
      <c r="I1360" s="292"/>
      <c r="J1360" s="116"/>
      <c r="K1360" s="370" t="str">
        <f t="shared" si="605"/>
        <v/>
      </c>
      <c r="L1360" s="370">
        <f t="shared" si="606"/>
        <v>0</v>
      </c>
      <c r="M1360" s="370">
        <f t="shared" si="607"/>
        <v>0</v>
      </c>
      <c r="N1360" s="371" t="str">
        <f t="shared" si="615"/>
        <v/>
      </c>
      <c r="O1360" s="371" t="str">
        <f t="shared" si="616"/>
        <v/>
      </c>
      <c r="P1360" s="371" t="str">
        <f t="shared" si="617"/>
        <v/>
      </c>
      <c r="Q1360" s="371" t="str">
        <f t="shared" si="618"/>
        <v/>
      </c>
      <c r="R1360" s="371" t="str">
        <f t="shared" si="619"/>
        <v/>
      </c>
      <c r="S1360" s="371" t="str">
        <f t="shared" si="620"/>
        <v/>
      </c>
      <c r="T1360" s="443" t="str">
        <f t="shared" si="608"/>
        <v/>
      </c>
      <c r="U1360" s="539"/>
      <c r="V1360" s="117"/>
      <c r="W1360" s="118"/>
      <c r="X1360" s="119"/>
      <c r="Y1360" s="120"/>
      <c r="Z1360" s="122"/>
      <c r="AA1360" s="121"/>
      <c r="AB1360" s="443" t="str">
        <f t="shared" si="609"/>
        <v/>
      </c>
      <c r="AC1360" s="734" t="str">
        <f t="shared" si="610"/>
        <v/>
      </c>
      <c r="AD1360" s="372"/>
      <c r="AE1360" s="485"/>
      <c r="AF1360" s="373" t="str">
        <f t="shared" si="621"/>
        <v/>
      </c>
      <c r="AG1360" s="373" t="str">
        <f t="shared" si="622"/>
        <v/>
      </c>
      <c r="AH1360" s="374" t="str">
        <f t="shared" si="623"/>
        <v/>
      </c>
      <c r="AI1360" s="375" t="str">
        <f t="shared" si="624"/>
        <v/>
      </c>
      <c r="AJ1360" s="375" t="str">
        <f t="shared" si="625"/>
        <v/>
      </c>
      <c r="AK1360" s="375" t="str">
        <f t="shared" si="626"/>
        <v/>
      </c>
      <c r="AL1360" s="375" t="str">
        <f t="shared" si="627"/>
        <v/>
      </c>
      <c r="AM1360" s="375" t="str">
        <f t="shared" si="628"/>
        <v/>
      </c>
      <c r="AN1360" s="376" t="str">
        <f>IF(AF1360="","",IF(OR(AH1360="",AH1360="-"),"－",IF(OR(AM1360=8,AM1360=9),"",IF(OR(AJ1360=3,AJ1360=4,AJ1360=5,AJ1360=6),VLOOKUP(AH1360,INDEX((係数_バス貨物_ガソリン,係数_バス貨物_CNG,係数_バス貨物_軽油,係数_バス貨物_メタノール,係数_バス貨物_LPG),MATCH(AL1360,【参考】排出ガスレベル!$AI$4:$AI$671,1),1,AR1360):INDEX((係数_バス貨物_ガソリン,係数_バス貨物_CNG,係数_バス貨物_軽油,係数_バス貨物_メタノール,係数_バス貨物_LPG),MATCH(AL1360+1,【参考】排出ガスレベル!$AI$4:$AI$671,1)-1,5,AR1360),2,FALSE),IF(OR(AJ1360=1,AJ1360=2),VLOOKUP(AH1360,INDEX((係数_乗用_ガソリン,係数_乗用_CNG,係数_乗用_軽油,係数_乗用_メタノール,係数_乗用_LPG),1,1,AR1360):INDEX((係数_乗用_ガソリン,係数_乗用_CNG,係数_乗用_軽油,係数_乗用_メタノール,係数_乗用_LPG),125,5,AR1360),2,FALSE))))))</f>
        <v/>
      </c>
      <c r="AO1360" s="376" t="str">
        <f>IF(T1360="","",IF(OR(AH1360="",AH1360="-"),"－",IF(OR(AM1360=8,AM1360=9),"",IF(OR(AJ1360=3,AJ1360=4,AJ1360=5,AJ1360=6),VLOOKUP(AH1360,INDEX((係数_バス貨物_ガソリン,係数_バス貨物_CNG,係数_バス貨物_軽油,係数_バス貨物_メタノール,係数_バス貨物_LPG),MATCH(AL1360,【参考】排出ガスレベル!$AI$4:$AI$671,1),1,AR1360):INDEX((係数_バス貨物_ガソリン,係数_バス貨物_CNG,係数_バス貨物_軽油,係数_バス貨物_メタノール,係数_バス貨物_LPG),MATCH(AL1360+1,【参考】排出ガスレベル!$AI$4:$AI$671,1)-1,5,AR1360),3,FALSE),IF(OR(AJ1360=1,AJ1360=2),VLOOKUP(AH1360,INDEX((係数_乗用_ガソリン,係数_乗用_CNG,係数_乗用_軽油,係数_乗用_メタノール,係数_乗用_LPG),1,1,AR1360):INDEX((係数_乗用_ガソリン,係数_乗用_CNG,係数_乗用_軽油,係数_乗用_メタノール,係数_乗用_LPG),125,5,AR1360),3,FALSE))))))</f>
        <v/>
      </c>
      <c r="AP1360" s="375" t="str">
        <f t="shared" si="629"/>
        <v/>
      </c>
      <c r="AQ1360" s="444" t="str">
        <f t="shared" si="630"/>
        <v/>
      </c>
      <c r="AR1360" s="375" t="str">
        <f t="shared" si="633"/>
        <v/>
      </c>
      <c r="AS1360" s="377" t="str">
        <f t="shared" si="631"/>
        <v/>
      </c>
      <c r="AT1360" s="378" t="str">
        <f t="shared" si="632"/>
        <v/>
      </c>
      <c r="AX1360" s="625" t="b">
        <f t="shared" si="634"/>
        <v>0</v>
      </c>
      <c r="AY1360" s="7" t="str">
        <f t="shared" si="635"/>
        <v>FALSEFALSEFALSE</v>
      </c>
      <c r="AZ1360" s="626">
        <f t="shared" si="611"/>
        <v>0</v>
      </c>
      <c r="BA1360" s="627" t="str">
        <f t="shared" si="612"/>
        <v/>
      </c>
      <c r="BB1360" s="627">
        <f t="shared" si="613"/>
        <v>0</v>
      </c>
      <c r="BC1360" s="690" t="str">
        <f t="shared" si="614"/>
        <v/>
      </c>
    </row>
    <row r="1361" spans="1:55">
      <c r="A1361" s="381">
        <v>1305</v>
      </c>
      <c r="B1361" s="117"/>
      <c r="C1361" s="288"/>
      <c r="D1361" s="289"/>
      <c r="E1361" s="289"/>
      <c r="F1361" s="290"/>
      <c r="G1361" s="292"/>
      <c r="H1361" s="116"/>
      <c r="I1361" s="292"/>
      <c r="J1361" s="116"/>
      <c r="K1361" s="370" t="str">
        <f t="shared" si="605"/>
        <v/>
      </c>
      <c r="L1361" s="370">
        <f t="shared" si="606"/>
        <v>0</v>
      </c>
      <c r="M1361" s="370">
        <f t="shared" si="607"/>
        <v>0</v>
      </c>
      <c r="N1361" s="371" t="str">
        <f t="shared" si="615"/>
        <v/>
      </c>
      <c r="O1361" s="371" t="str">
        <f t="shared" si="616"/>
        <v/>
      </c>
      <c r="P1361" s="371" t="str">
        <f t="shared" si="617"/>
        <v/>
      </c>
      <c r="Q1361" s="371" t="str">
        <f t="shared" si="618"/>
        <v/>
      </c>
      <c r="R1361" s="371" t="str">
        <f t="shared" si="619"/>
        <v/>
      </c>
      <c r="S1361" s="371" t="str">
        <f t="shared" si="620"/>
        <v/>
      </c>
      <c r="T1361" s="443" t="str">
        <f t="shared" si="608"/>
        <v/>
      </c>
      <c r="U1361" s="539"/>
      <c r="V1361" s="117"/>
      <c r="W1361" s="118"/>
      <c r="X1361" s="119"/>
      <c r="Y1361" s="120"/>
      <c r="Z1361" s="122"/>
      <c r="AA1361" s="121"/>
      <c r="AB1361" s="443" t="str">
        <f t="shared" si="609"/>
        <v/>
      </c>
      <c r="AC1361" s="734" t="str">
        <f t="shared" si="610"/>
        <v/>
      </c>
      <c r="AD1361" s="372"/>
      <c r="AE1361" s="485"/>
      <c r="AF1361" s="373" t="str">
        <f t="shared" si="621"/>
        <v/>
      </c>
      <c r="AG1361" s="373" t="str">
        <f t="shared" si="622"/>
        <v/>
      </c>
      <c r="AH1361" s="374" t="str">
        <f t="shared" si="623"/>
        <v/>
      </c>
      <c r="AI1361" s="375" t="str">
        <f t="shared" si="624"/>
        <v/>
      </c>
      <c r="AJ1361" s="375" t="str">
        <f t="shared" si="625"/>
        <v/>
      </c>
      <c r="AK1361" s="375" t="str">
        <f t="shared" si="626"/>
        <v/>
      </c>
      <c r="AL1361" s="375" t="str">
        <f t="shared" si="627"/>
        <v/>
      </c>
      <c r="AM1361" s="375" t="str">
        <f t="shared" si="628"/>
        <v/>
      </c>
      <c r="AN1361" s="376" t="str">
        <f>IF(AF1361="","",IF(OR(AH1361="",AH1361="-"),"－",IF(OR(AM1361=8,AM1361=9),"",IF(OR(AJ1361=3,AJ1361=4,AJ1361=5,AJ1361=6),VLOOKUP(AH1361,INDEX((係数_バス貨物_ガソリン,係数_バス貨物_CNG,係数_バス貨物_軽油,係数_バス貨物_メタノール,係数_バス貨物_LPG),MATCH(AL1361,【参考】排出ガスレベル!$AI$4:$AI$671,1),1,AR1361):INDEX((係数_バス貨物_ガソリン,係数_バス貨物_CNG,係数_バス貨物_軽油,係数_バス貨物_メタノール,係数_バス貨物_LPG),MATCH(AL1361+1,【参考】排出ガスレベル!$AI$4:$AI$671,1)-1,5,AR1361),2,FALSE),IF(OR(AJ1361=1,AJ1361=2),VLOOKUP(AH1361,INDEX((係数_乗用_ガソリン,係数_乗用_CNG,係数_乗用_軽油,係数_乗用_メタノール,係数_乗用_LPG),1,1,AR1361):INDEX((係数_乗用_ガソリン,係数_乗用_CNG,係数_乗用_軽油,係数_乗用_メタノール,係数_乗用_LPG),125,5,AR1361),2,FALSE))))))</f>
        <v/>
      </c>
      <c r="AO1361" s="376" t="str">
        <f>IF(T1361="","",IF(OR(AH1361="",AH1361="-"),"－",IF(OR(AM1361=8,AM1361=9),"",IF(OR(AJ1361=3,AJ1361=4,AJ1361=5,AJ1361=6),VLOOKUP(AH1361,INDEX((係数_バス貨物_ガソリン,係数_バス貨物_CNG,係数_バス貨物_軽油,係数_バス貨物_メタノール,係数_バス貨物_LPG),MATCH(AL1361,【参考】排出ガスレベル!$AI$4:$AI$671,1),1,AR1361):INDEX((係数_バス貨物_ガソリン,係数_バス貨物_CNG,係数_バス貨物_軽油,係数_バス貨物_メタノール,係数_バス貨物_LPG),MATCH(AL1361+1,【参考】排出ガスレベル!$AI$4:$AI$671,1)-1,5,AR1361),3,FALSE),IF(OR(AJ1361=1,AJ1361=2),VLOOKUP(AH1361,INDEX((係数_乗用_ガソリン,係数_乗用_CNG,係数_乗用_軽油,係数_乗用_メタノール,係数_乗用_LPG),1,1,AR1361):INDEX((係数_乗用_ガソリン,係数_乗用_CNG,係数_乗用_軽油,係数_乗用_メタノール,係数_乗用_LPG),125,5,AR1361),3,FALSE))))))</f>
        <v/>
      </c>
      <c r="AP1361" s="375" t="str">
        <f t="shared" si="629"/>
        <v/>
      </c>
      <c r="AQ1361" s="444" t="str">
        <f t="shared" si="630"/>
        <v/>
      </c>
      <c r="AR1361" s="375" t="str">
        <f t="shared" si="633"/>
        <v/>
      </c>
      <c r="AS1361" s="377" t="str">
        <f t="shared" si="631"/>
        <v/>
      </c>
      <c r="AT1361" s="378" t="str">
        <f t="shared" si="632"/>
        <v/>
      </c>
      <c r="AX1361" s="625" t="b">
        <f t="shared" si="634"/>
        <v>0</v>
      </c>
      <c r="AY1361" s="7" t="str">
        <f t="shared" si="635"/>
        <v>FALSEFALSEFALSE</v>
      </c>
      <c r="AZ1361" s="626">
        <f t="shared" si="611"/>
        <v>0</v>
      </c>
      <c r="BA1361" s="627" t="str">
        <f t="shared" si="612"/>
        <v/>
      </c>
      <c r="BB1361" s="627">
        <f t="shared" si="613"/>
        <v>0</v>
      </c>
      <c r="BC1361" s="690" t="str">
        <f t="shared" si="614"/>
        <v/>
      </c>
    </row>
    <row r="1362" spans="1:55">
      <c r="A1362" s="381">
        <v>1306</v>
      </c>
      <c r="B1362" s="117"/>
      <c r="C1362" s="288"/>
      <c r="D1362" s="289"/>
      <c r="E1362" s="289"/>
      <c r="F1362" s="290"/>
      <c r="G1362" s="292"/>
      <c r="H1362" s="116"/>
      <c r="I1362" s="292"/>
      <c r="J1362" s="116"/>
      <c r="K1362" s="370" t="str">
        <f t="shared" si="605"/>
        <v/>
      </c>
      <c r="L1362" s="370">
        <f t="shared" si="606"/>
        <v>0</v>
      </c>
      <c r="M1362" s="370">
        <f t="shared" si="607"/>
        <v>0</v>
      </c>
      <c r="N1362" s="371" t="str">
        <f t="shared" si="615"/>
        <v/>
      </c>
      <c r="O1362" s="371" t="str">
        <f t="shared" si="616"/>
        <v/>
      </c>
      <c r="P1362" s="371" t="str">
        <f t="shared" si="617"/>
        <v/>
      </c>
      <c r="Q1362" s="371" t="str">
        <f t="shared" si="618"/>
        <v/>
      </c>
      <c r="R1362" s="371" t="str">
        <f t="shared" si="619"/>
        <v/>
      </c>
      <c r="S1362" s="371" t="str">
        <f t="shared" si="620"/>
        <v/>
      </c>
      <c r="T1362" s="443" t="str">
        <f t="shared" si="608"/>
        <v/>
      </c>
      <c r="U1362" s="539"/>
      <c r="V1362" s="117"/>
      <c r="W1362" s="118"/>
      <c r="X1362" s="119"/>
      <c r="Y1362" s="120"/>
      <c r="Z1362" s="122"/>
      <c r="AA1362" s="121"/>
      <c r="AB1362" s="443" t="str">
        <f t="shared" si="609"/>
        <v/>
      </c>
      <c r="AC1362" s="734" t="str">
        <f t="shared" si="610"/>
        <v/>
      </c>
      <c r="AD1362" s="372"/>
      <c r="AE1362" s="485"/>
      <c r="AF1362" s="373" t="str">
        <f t="shared" si="621"/>
        <v/>
      </c>
      <c r="AG1362" s="373" t="str">
        <f t="shared" si="622"/>
        <v/>
      </c>
      <c r="AH1362" s="374" t="str">
        <f t="shared" si="623"/>
        <v/>
      </c>
      <c r="AI1362" s="375" t="str">
        <f t="shared" si="624"/>
        <v/>
      </c>
      <c r="AJ1362" s="375" t="str">
        <f t="shared" si="625"/>
        <v/>
      </c>
      <c r="AK1362" s="375" t="str">
        <f t="shared" si="626"/>
        <v/>
      </c>
      <c r="AL1362" s="375" t="str">
        <f t="shared" si="627"/>
        <v/>
      </c>
      <c r="AM1362" s="375" t="str">
        <f t="shared" si="628"/>
        <v/>
      </c>
      <c r="AN1362" s="376" t="str">
        <f>IF(AF1362="","",IF(OR(AH1362="",AH1362="-"),"－",IF(OR(AM1362=8,AM1362=9),"",IF(OR(AJ1362=3,AJ1362=4,AJ1362=5,AJ1362=6),VLOOKUP(AH1362,INDEX((係数_バス貨物_ガソリン,係数_バス貨物_CNG,係数_バス貨物_軽油,係数_バス貨物_メタノール,係数_バス貨物_LPG),MATCH(AL1362,【参考】排出ガスレベル!$AI$4:$AI$671,1),1,AR1362):INDEX((係数_バス貨物_ガソリン,係数_バス貨物_CNG,係数_バス貨物_軽油,係数_バス貨物_メタノール,係数_バス貨物_LPG),MATCH(AL1362+1,【参考】排出ガスレベル!$AI$4:$AI$671,1)-1,5,AR1362),2,FALSE),IF(OR(AJ1362=1,AJ1362=2),VLOOKUP(AH1362,INDEX((係数_乗用_ガソリン,係数_乗用_CNG,係数_乗用_軽油,係数_乗用_メタノール,係数_乗用_LPG),1,1,AR1362):INDEX((係数_乗用_ガソリン,係数_乗用_CNG,係数_乗用_軽油,係数_乗用_メタノール,係数_乗用_LPG),125,5,AR1362),2,FALSE))))))</f>
        <v/>
      </c>
      <c r="AO1362" s="376" t="str">
        <f>IF(T1362="","",IF(OR(AH1362="",AH1362="-"),"－",IF(OR(AM1362=8,AM1362=9),"",IF(OR(AJ1362=3,AJ1362=4,AJ1362=5,AJ1362=6),VLOOKUP(AH1362,INDEX((係数_バス貨物_ガソリン,係数_バス貨物_CNG,係数_バス貨物_軽油,係数_バス貨物_メタノール,係数_バス貨物_LPG),MATCH(AL1362,【参考】排出ガスレベル!$AI$4:$AI$671,1),1,AR1362):INDEX((係数_バス貨物_ガソリン,係数_バス貨物_CNG,係数_バス貨物_軽油,係数_バス貨物_メタノール,係数_バス貨物_LPG),MATCH(AL1362+1,【参考】排出ガスレベル!$AI$4:$AI$671,1)-1,5,AR1362),3,FALSE),IF(OR(AJ1362=1,AJ1362=2),VLOOKUP(AH1362,INDEX((係数_乗用_ガソリン,係数_乗用_CNG,係数_乗用_軽油,係数_乗用_メタノール,係数_乗用_LPG),1,1,AR1362):INDEX((係数_乗用_ガソリン,係数_乗用_CNG,係数_乗用_軽油,係数_乗用_メタノール,係数_乗用_LPG),125,5,AR1362),3,FALSE))))))</f>
        <v/>
      </c>
      <c r="AP1362" s="375" t="str">
        <f t="shared" si="629"/>
        <v/>
      </c>
      <c r="AQ1362" s="444" t="str">
        <f t="shared" si="630"/>
        <v/>
      </c>
      <c r="AR1362" s="375" t="str">
        <f t="shared" si="633"/>
        <v/>
      </c>
      <c r="AS1362" s="377" t="str">
        <f t="shared" si="631"/>
        <v/>
      </c>
      <c r="AT1362" s="378" t="str">
        <f t="shared" si="632"/>
        <v/>
      </c>
      <c r="AX1362" s="625" t="b">
        <f t="shared" si="634"/>
        <v>0</v>
      </c>
      <c r="AY1362" s="7" t="str">
        <f t="shared" si="635"/>
        <v>FALSEFALSEFALSE</v>
      </c>
      <c r="AZ1362" s="626">
        <f t="shared" si="611"/>
        <v>0</v>
      </c>
      <c r="BA1362" s="627" t="str">
        <f t="shared" si="612"/>
        <v/>
      </c>
      <c r="BB1362" s="627">
        <f t="shared" si="613"/>
        <v>0</v>
      </c>
      <c r="BC1362" s="690" t="str">
        <f t="shared" si="614"/>
        <v/>
      </c>
    </row>
    <row r="1363" spans="1:55">
      <c r="A1363" s="381">
        <v>1307</v>
      </c>
      <c r="B1363" s="117"/>
      <c r="C1363" s="288"/>
      <c r="D1363" s="289"/>
      <c r="E1363" s="289"/>
      <c r="F1363" s="290"/>
      <c r="G1363" s="292"/>
      <c r="H1363" s="116"/>
      <c r="I1363" s="292"/>
      <c r="J1363" s="116"/>
      <c r="K1363" s="370" t="str">
        <f t="shared" si="605"/>
        <v/>
      </c>
      <c r="L1363" s="370">
        <f t="shared" si="606"/>
        <v>0</v>
      </c>
      <c r="M1363" s="370">
        <f t="shared" si="607"/>
        <v>0</v>
      </c>
      <c r="N1363" s="371" t="str">
        <f t="shared" si="615"/>
        <v/>
      </c>
      <c r="O1363" s="371" t="str">
        <f t="shared" si="616"/>
        <v/>
      </c>
      <c r="P1363" s="371" t="str">
        <f t="shared" si="617"/>
        <v/>
      </c>
      <c r="Q1363" s="371" t="str">
        <f t="shared" si="618"/>
        <v/>
      </c>
      <c r="R1363" s="371" t="str">
        <f t="shared" si="619"/>
        <v/>
      </c>
      <c r="S1363" s="371" t="str">
        <f t="shared" si="620"/>
        <v/>
      </c>
      <c r="T1363" s="443" t="str">
        <f t="shared" si="608"/>
        <v/>
      </c>
      <c r="U1363" s="539"/>
      <c r="V1363" s="117"/>
      <c r="W1363" s="118"/>
      <c r="X1363" s="119"/>
      <c r="Y1363" s="120"/>
      <c r="Z1363" s="122"/>
      <c r="AA1363" s="121"/>
      <c r="AB1363" s="443" t="str">
        <f t="shared" si="609"/>
        <v/>
      </c>
      <c r="AC1363" s="734" t="str">
        <f t="shared" si="610"/>
        <v/>
      </c>
      <c r="AD1363" s="372"/>
      <c r="AE1363" s="485"/>
      <c r="AF1363" s="373" t="str">
        <f t="shared" si="621"/>
        <v/>
      </c>
      <c r="AG1363" s="373" t="str">
        <f t="shared" si="622"/>
        <v/>
      </c>
      <c r="AH1363" s="374" t="str">
        <f t="shared" si="623"/>
        <v/>
      </c>
      <c r="AI1363" s="375" t="str">
        <f t="shared" si="624"/>
        <v/>
      </c>
      <c r="AJ1363" s="375" t="str">
        <f t="shared" si="625"/>
        <v/>
      </c>
      <c r="AK1363" s="375" t="str">
        <f t="shared" si="626"/>
        <v/>
      </c>
      <c r="AL1363" s="375" t="str">
        <f t="shared" si="627"/>
        <v/>
      </c>
      <c r="AM1363" s="375" t="str">
        <f t="shared" si="628"/>
        <v/>
      </c>
      <c r="AN1363" s="376" t="str">
        <f>IF(AF1363="","",IF(OR(AH1363="",AH1363="-"),"－",IF(OR(AM1363=8,AM1363=9),"",IF(OR(AJ1363=3,AJ1363=4,AJ1363=5,AJ1363=6),VLOOKUP(AH1363,INDEX((係数_バス貨物_ガソリン,係数_バス貨物_CNG,係数_バス貨物_軽油,係数_バス貨物_メタノール,係数_バス貨物_LPG),MATCH(AL1363,【参考】排出ガスレベル!$AI$4:$AI$671,1),1,AR1363):INDEX((係数_バス貨物_ガソリン,係数_バス貨物_CNG,係数_バス貨物_軽油,係数_バス貨物_メタノール,係数_バス貨物_LPG),MATCH(AL1363+1,【参考】排出ガスレベル!$AI$4:$AI$671,1)-1,5,AR1363),2,FALSE),IF(OR(AJ1363=1,AJ1363=2),VLOOKUP(AH1363,INDEX((係数_乗用_ガソリン,係数_乗用_CNG,係数_乗用_軽油,係数_乗用_メタノール,係数_乗用_LPG),1,1,AR1363):INDEX((係数_乗用_ガソリン,係数_乗用_CNG,係数_乗用_軽油,係数_乗用_メタノール,係数_乗用_LPG),125,5,AR1363),2,FALSE))))))</f>
        <v/>
      </c>
      <c r="AO1363" s="376" t="str">
        <f>IF(T1363="","",IF(OR(AH1363="",AH1363="-"),"－",IF(OR(AM1363=8,AM1363=9),"",IF(OR(AJ1363=3,AJ1363=4,AJ1363=5,AJ1363=6),VLOOKUP(AH1363,INDEX((係数_バス貨物_ガソリン,係数_バス貨物_CNG,係数_バス貨物_軽油,係数_バス貨物_メタノール,係数_バス貨物_LPG),MATCH(AL1363,【参考】排出ガスレベル!$AI$4:$AI$671,1),1,AR1363):INDEX((係数_バス貨物_ガソリン,係数_バス貨物_CNG,係数_バス貨物_軽油,係数_バス貨物_メタノール,係数_バス貨物_LPG),MATCH(AL1363+1,【参考】排出ガスレベル!$AI$4:$AI$671,1)-1,5,AR1363),3,FALSE),IF(OR(AJ1363=1,AJ1363=2),VLOOKUP(AH1363,INDEX((係数_乗用_ガソリン,係数_乗用_CNG,係数_乗用_軽油,係数_乗用_メタノール,係数_乗用_LPG),1,1,AR1363):INDEX((係数_乗用_ガソリン,係数_乗用_CNG,係数_乗用_軽油,係数_乗用_メタノール,係数_乗用_LPG),125,5,AR1363),3,FALSE))))))</f>
        <v/>
      </c>
      <c r="AP1363" s="375" t="str">
        <f t="shared" si="629"/>
        <v/>
      </c>
      <c r="AQ1363" s="444" t="str">
        <f t="shared" si="630"/>
        <v/>
      </c>
      <c r="AR1363" s="375" t="str">
        <f t="shared" si="633"/>
        <v/>
      </c>
      <c r="AS1363" s="377" t="str">
        <f t="shared" si="631"/>
        <v/>
      </c>
      <c r="AT1363" s="378" t="str">
        <f t="shared" si="632"/>
        <v/>
      </c>
      <c r="AX1363" s="625" t="b">
        <f t="shared" si="634"/>
        <v>0</v>
      </c>
      <c r="AY1363" s="7" t="str">
        <f t="shared" si="635"/>
        <v>FALSEFALSEFALSE</v>
      </c>
      <c r="AZ1363" s="626">
        <f t="shared" si="611"/>
        <v>0</v>
      </c>
      <c r="BA1363" s="627" t="str">
        <f t="shared" si="612"/>
        <v/>
      </c>
      <c r="BB1363" s="627">
        <f t="shared" si="613"/>
        <v>0</v>
      </c>
      <c r="BC1363" s="690" t="str">
        <f t="shared" si="614"/>
        <v/>
      </c>
    </row>
    <row r="1364" spans="1:55">
      <c r="A1364" s="381">
        <v>1308</v>
      </c>
      <c r="B1364" s="117"/>
      <c r="C1364" s="288"/>
      <c r="D1364" s="289"/>
      <c r="E1364" s="289"/>
      <c r="F1364" s="290"/>
      <c r="G1364" s="292"/>
      <c r="H1364" s="116"/>
      <c r="I1364" s="292"/>
      <c r="J1364" s="116"/>
      <c r="K1364" s="370" t="str">
        <f t="shared" si="605"/>
        <v/>
      </c>
      <c r="L1364" s="370">
        <f t="shared" si="606"/>
        <v>0</v>
      </c>
      <c r="M1364" s="370">
        <f t="shared" si="607"/>
        <v>0</v>
      </c>
      <c r="N1364" s="371" t="str">
        <f t="shared" si="615"/>
        <v/>
      </c>
      <c r="O1364" s="371" t="str">
        <f t="shared" si="616"/>
        <v/>
      </c>
      <c r="P1364" s="371" t="str">
        <f t="shared" si="617"/>
        <v/>
      </c>
      <c r="Q1364" s="371" t="str">
        <f t="shared" si="618"/>
        <v/>
      </c>
      <c r="R1364" s="371" t="str">
        <f t="shared" si="619"/>
        <v/>
      </c>
      <c r="S1364" s="371" t="str">
        <f t="shared" si="620"/>
        <v/>
      </c>
      <c r="T1364" s="443" t="str">
        <f t="shared" si="608"/>
        <v/>
      </c>
      <c r="U1364" s="539"/>
      <c r="V1364" s="117"/>
      <c r="W1364" s="118"/>
      <c r="X1364" s="119"/>
      <c r="Y1364" s="120"/>
      <c r="Z1364" s="122"/>
      <c r="AA1364" s="121"/>
      <c r="AB1364" s="443" t="str">
        <f t="shared" si="609"/>
        <v/>
      </c>
      <c r="AC1364" s="734" t="str">
        <f t="shared" si="610"/>
        <v/>
      </c>
      <c r="AD1364" s="372"/>
      <c r="AE1364" s="485"/>
      <c r="AF1364" s="373" t="str">
        <f t="shared" si="621"/>
        <v/>
      </c>
      <c r="AG1364" s="373" t="str">
        <f t="shared" si="622"/>
        <v/>
      </c>
      <c r="AH1364" s="374" t="str">
        <f t="shared" si="623"/>
        <v/>
      </c>
      <c r="AI1364" s="375" t="str">
        <f t="shared" si="624"/>
        <v/>
      </c>
      <c r="AJ1364" s="375" t="str">
        <f t="shared" si="625"/>
        <v/>
      </c>
      <c r="AK1364" s="375" t="str">
        <f t="shared" si="626"/>
        <v/>
      </c>
      <c r="AL1364" s="375" t="str">
        <f t="shared" si="627"/>
        <v/>
      </c>
      <c r="AM1364" s="375" t="str">
        <f t="shared" si="628"/>
        <v/>
      </c>
      <c r="AN1364" s="376" t="str">
        <f>IF(AF1364="","",IF(OR(AH1364="",AH1364="-"),"－",IF(OR(AM1364=8,AM1364=9),"",IF(OR(AJ1364=3,AJ1364=4,AJ1364=5,AJ1364=6),VLOOKUP(AH1364,INDEX((係数_バス貨物_ガソリン,係数_バス貨物_CNG,係数_バス貨物_軽油,係数_バス貨物_メタノール,係数_バス貨物_LPG),MATCH(AL1364,【参考】排出ガスレベル!$AI$4:$AI$671,1),1,AR1364):INDEX((係数_バス貨物_ガソリン,係数_バス貨物_CNG,係数_バス貨物_軽油,係数_バス貨物_メタノール,係数_バス貨物_LPG),MATCH(AL1364+1,【参考】排出ガスレベル!$AI$4:$AI$671,1)-1,5,AR1364),2,FALSE),IF(OR(AJ1364=1,AJ1364=2),VLOOKUP(AH1364,INDEX((係数_乗用_ガソリン,係数_乗用_CNG,係数_乗用_軽油,係数_乗用_メタノール,係数_乗用_LPG),1,1,AR1364):INDEX((係数_乗用_ガソリン,係数_乗用_CNG,係数_乗用_軽油,係数_乗用_メタノール,係数_乗用_LPG),125,5,AR1364),2,FALSE))))))</f>
        <v/>
      </c>
      <c r="AO1364" s="376" t="str">
        <f>IF(T1364="","",IF(OR(AH1364="",AH1364="-"),"－",IF(OR(AM1364=8,AM1364=9),"",IF(OR(AJ1364=3,AJ1364=4,AJ1364=5,AJ1364=6),VLOOKUP(AH1364,INDEX((係数_バス貨物_ガソリン,係数_バス貨物_CNG,係数_バス貨物_軽油,係数_バス貨物_メタノール,係数_バス貨物_LPG),MATCH(AL1364,【参考】排出ガスレベル!$AI$4:$AI$671,1),1,AR1364):INDEX((係数_バス貨物_ガソリン,係数_バス貨物_CNG,係数_バス貨物_軽油,係数_バス貨物_メタノール,係数_バス貨物_LPG),MATCH(AL1364+1,【参考】排出ガスレベル!$AI$4:$AI$671,1)-1,5,AR1364),3,FALSE),IF(OR(AJ1364=1,AJ1364=2),VLOOKUP(AH1364,INDEX((係数_乗用_ガソリン,係数_乗用_CNG,係数_乗用_軽油,係数_乗用_メタノール,係数_乗用_LPG),1,1,AR1364):INDEX((係数_乗用_ガソリン,係数_乗用_CNG,係数_乗用_軽油,係数_乗用_メタノール,係数_乗用_LPG),125,5,AR1364),3,FALSE))))))</f>
        <v/>
      </c>
      <c r="AP1364" s="375" t="str">
        <f t="shared" si="629"/>
        <v/>
      </c>
      <c r="AQ1364" s="444" t="str">
        <f t="shared" si="630"/>
        <v/>
      </c>
      <c r="AR1364" s="375" t="str">
        <f t="shared" si="633"/>
        <v/>
      </c>
      <c r="AS1364" s="377" t="str">
        <f t="shared" si="631"/>
        <v/>
      </c>
      <c r="AT1364" s="378" t="str">
        <f t="shared" si="632"/>
        <v/>
      </c>
      <c r="AX1364" s="625" t="b">
        <f t="shared" si="634"/>
        <v>0</v>
      </c>
      <c r="AY1364" s="7" t="str">
        <f t="shared" si="635"/>
        <v>FALSEFALSEFALSE</v>
      </c>
      <c r="AZ1364" s="626">
        <f t="shared" si="611"/>
        <v>0</v>
      </c>
      <c r="BA1364" s="627" t="str">
        <f t="shared" si="612"/>
        <v/>
      </c>
      <c r="BB1364" s="627">
        <f t="shared" si="613"/>
        <v>0</v>
      </c>
      <c r="BC1364" s="690" t="str">
        <f t="shared" si="614"/>
        <v/>
      </c>
    </row>
    <row r="1365" spans="1:55">
      <c r="A1365" s="381">
        <v>1309</v>
      </c>
      <c r="B1365" s="117"/>
      <c r="C1365" s="288"/>
      <c r="D1365" s="289"/>
      <c r="E1365" s="289"/>
      <c r="F1365" s="290"/>
      <c r="G1365" s="292"/>
      <c r="H1365" s="116"/>
      <c r="I1365" s="292"/>
      <c r="J1365" s="116"/>
      <c r="K1365" s="370" t="str">
        <f t="shared" si="605"/>
        <v/>
      </c>
      <c r="L1365" s="370">
        <f t="shared" si="606"/>
        <v>0</v>
      </c>
      <c r="M1365" s="370">
        <f t="shared" si="607"/>
        <v>0</v>
      </c>
      <c r="N1365" s="371" t="str">
        <f t="shared" si="615"/>
        <v/>
      </c>
      <c r="O1365" s="371" t="str">
        <f t="shared" si="616"/>
        <v/>
      </c>
      <c r="P1365" s="371" t="str">
        <f t="shared" si="617"/>
        <v/>
      </c>
      <c r="Q1365" s="371" t="str">
        <f t="shared" si="618"/>
        <v/>
      </c>
      <c r="R1365" s="371" t="str">
        <f t="shared" si="619"/>
        <v/>
      </c>
      <c r="S1365" s="371" t="str">
        <f t="shared" si="620"/>
        <v/>
      </c>
      <c r="T1365" s="443" t="str">
        <f t="shared" si="608"/>
        <v/>
      </c>
      <c r="U1365" s="539"/>
      <c r="V1365" s="117"/>
      <c r="W1365" s="118"/>
      <c r="X1365" s="119"/>
      <c r="Y1365" s="120"/>
      <c r="Z1365" s="122"/>
      <c r="AA1365" s="121"/>
      <c r="AB1365" s="443" t="str">
        <f t="shared" si="609"/>
        <v/>
      </c>
      <c r="AC1365" s="734" t="str">
        <f t="shared" si="610"/>
        <v/>
      </c>
      <c r="AD1365" s="372"/>
      <c r="AE1365" s="485"/>
      <c r="AF1365" s="373" t="str">
        <f t="shared" si="621"/>
        <v/>
      </c>
      <c r="AG1365" s="373" t="str">
        <f t="shared" si="622"/>
        <v/>
      </c>
      <c r="AH1365" s="374" t="str">
        <f t="shared" si="623"/>
        <v/>
      </c>
      <c r="AI1365" s="375" t="str">
        <f t="shared" si="624"/>
        <v/>
      </c>
      <c r="AJ1365" s="375" t="str">
        <f t="shared" si="625"/>
        <v/>
      </c>
      <c r="AK1365" s="375" t="str">
        <f t="shared" si="626"/>
        <v/>
      </c>
      <c r="AL1365" s="375" t="str">
        <f t="shared" si="627"/>
        <v/>
      </c>
      <c r="AM1365" s="375" t="str">
        <f t="shared" si="628"/>
        <v/>
      </c>
      <c r="AN1365" s="376" t="str">
        <f>IF(AF1365="","",IF(OR(AH1365="",AH1365="-"),"－",IF(OR(AM1365=8,AM1365=9),"",IF(OR(AJ1365=3,AJ1365=4,AJ1365=5,AJ1365=6),VLOOKUP(AH1365,INDEX((係数_バス貨物_ガソリン,係数_バス貨物_CNG,係数_バス貨物_軽油,係数_バス貨物_メタノール,係数_バス貨物_LPG),MATCH(AL1365,【参考】排出ガスレベル!$AI$4:$AI$671,1),1,AR1365):INDEX((係数_バス貨物_ガソリン,係数_バス貨物_CNG,係数_バス貨物_軽油,係数_バス貨物_メタノール,係数_バス貨物_LPG),MATCH(AL1365+1,【参考】排出ガスレベル!$AI$4:$AI$671,1)-1,5,AR1365),2,FALSE),IF(OR(AJ1365=1,AJ1365=2),VLOOKUP(AH1365,INDEX((係数_乗用_ガソリン,係数_乗用_CNG,係数_乗用_軽油,係数_乗用_メタノール,係数_乗用_LPG),1,1,AR1365):INDEX((係数_乗用_ガソリン,係数_乗用_CNG,係数_乗用_軽油,係数_乗用_メタノール,係数_乗用_LPG),125,5,AR1365),2,FALSE))))))</f>
        <v/>
      </c>
      <c r="AO1365" s="376" t="str">
        <f>IF(T1365="","",IF(OR(AH1365="",AH1365="-"),"－",IF(OR(AM1365=8,AM1365=9),"",IF(OR(AJ1365=3,AJ1365=4,AJ1365=5,AJ1365=6),VLOOKUP(AH1365,INDEX((係数_バス貨物_ガソリン,係数_バス貨物_CNG,係数_バス貨物_軽油,係数_バス貨物_メタノール,係数_バス貨物_LPG),MATCH(AL1365,【参考】排出ガスレベル!$AI$4:$AI$671,1),1,AR1365):INDEX((係数_バス貨物_ガソリン,係数_バス貨物_CNG,係数_バス貨物_軽油,係数_バス貨物_メタノール,係数_バス貨物_LPG),MATCH(AL1365+1,【参考】排出ガスレベル!$AI$4:$AI$671,1)-1,5,AR1365),3,FALSE),IF(OR(AJ1365=1,AJ1365=2),VLOOKUP(AH1365,INDEX((係数_乗用_ガソリン,係数_乗用_CNG,係数_乗用_軽油,係数_乗用_メタノール,係数_乗用_LPG),1,1,AR1365):INDEX((係数_乗用_ガソリン,係数_乗用_CNG,係数_乗用_軽油,係数_乗用_メタノール,係数_乗用_LPG),125,5,AR1365),3,FALSE))))))</f>
        <v/>
      </c>
      <c r="AP1365" s="375" t="str">
        <f t="shared" si="629"/>
        <v/>
      </c>
      <c r="AQ1365" s="444" t="str">
        <f t="shared" si="630"/>
        <v/>
      </c>
      <c r="AR1365" s="375" t="str">
        <f t="shared" si="633"/>
        <v/>
      </c>
      <c r="AS1365" s="377" t="str">
        <f t="shared" si="631"/>
        <v/>
      </c>
      <c r="AT1365" s="378" t="str">
        <f t="shared" si="632"/>
        <v/>
      </c>
      <c r="AX1365" s="625" t="b">
        <f t="shared" si="634"/>
        <v>0</v>
      </c>
      <c r="AY1365" s="7" t="str">
        <f t="shared" si="635"/>
        <v>FALSEFALSEFALSE</v>
      </c>
      <c r="AZ1365" s="626">
        <f t="shared" si="611"/>
        <v>0</v>
      </c>
      <c r="BA1365" s="627" t="str">
        <f t="shared" si="612"/>
        <v/>
      </c>
      <c r="BB1365" s="627">
        <f t="shared" si="613"/>
        <v>0</v>
      </c>
      <c r="BC1365" s="690" t="str">
        <f t="shared" si="614"/>
        <v/>
      </c>
    </row>
    <row r="1366" spans="1:55">
      <c r="A1366" s="381">
        <v>1310</v>
      </c>
      <c r="B1366" s="117"/>
      <c r="C1366" s="288"/>
      <c r="D1366" s="289"/>
      <c r="E1366" s="289"/>
      <c r="F1366" s="290"/>
      <c r="G1366" s="292"/>
      <c r="H1366" s="116"/>
      <c r="I1366" s="292"/>
      <c r="J1366" s="116"/>
      <c r="K1366" s="370" t="str">
        <f t="shared" si="605"/>
        <v/>
      </c>
      <c r="L1366" s="370">
        <f t="shared" si="606"/>
        <v>0</v>
      </c>
      <c r="M1366" s="370">
        <f t="shared" si="607"/>
        <v>0</v>
      </c>
      <c r="N1366" s="371" t="str">
        <f t="shared" si="615"/>
        <v/>
      </c>
      <c r="O1366" s="371" t="str">
        <f t="shared" si="616"/>
        <v/>
      </c>
      <c r="P1366" s="371" t="str">
        <f t="shared" si="617"/>
        <v/>
      </c>
      <c r="Q1366" s="371" t="str">
        <f t="shared" si="618"/>
        <v/>
      </c>
      <c r="R1366" s="371" t="str">
        <f t="shared" si="619"/>
        <v/>
      </c>
      <c r="S1366" s="371" t="str">
        <f t="shared" si="620"/>
        <v/>
      </c>
      <c r="T1366" s="443" t="str">
        <f t="shared" si="608"/>
        <v/>
      </c>
      <c r="U1366" s="539"/>
      <c r="V1366" s="117"/>
      <c r="W1366" s="118"/>
      <c r="X1366" s="119"/>
      <c r="Y1366" s="120"/>
      <c r="Z1366" s="122"/>
      <c r="AA1366" s="121"/>
      <c r="AB1366" s="443" t="str">
        <f t="shared" si="609"/>
        <v/>
      </c>
      <c r="AC1366" s="734" t="str">
        <f t="shared" si="610"/>
        <v/>
      </c>
      <c r="AD1366" s="372"/>
      <c r="AE1366" s="485"/>
      <c r="AF1366" s="373" t="str">
        <f t="shared" si="621"/>
        <v/>
      </c>
      <c r="AG1366" s="373" t="str">
        <f t="shared" si="622"/>
        <v/>
      </c>
      <c r="AH1366" s="374" t="str">
        <f t="shared" si="623"/>
        <v/>
      </c>
      <c r="AI1366" s="375" t="str">
        <f t="shared" si="624"/>
        <v/>
      </c>
      <c r="AJ1366" s="375" t="str">
        <f t="shared" si="625"/>
        <v/>
      </c>
      <c r="AK1366" s="375" t="str">
        <f t="shared" si="626"/>
        <v/>
      </c>
      <c r="AL1366" s="375" t="str">
        <f t="shared" si="627"/>
        <v/>
      </c>
      <c r="AM1366" s="375" t="str">
        <f t="shared" si="628"/>
        <v/>
      </c>
      <c r="AN1366" s="376" t="str">
        <f>IF(AF1366="","",IF(OR(AH1366="",AH1366="-"),"－",IF(OR(AM1366=8,AM1366=9),"",IF(OR(AJ1366=3,AJ1366=4,AJ1366=5,AJ1366=6),VLOOKUP(AH1366,INDEX((係数_バス貨物_ガソリン,係数_バス貨物_CNG,係数_バス貨物_軽油,係数_バス貨物_メタノール,係数_バス貨物_LPG),MATCH(AL1366,【参考】排出ガスレベル!$AI$4:$AI$671,1),1,AR1366):INDEX((係数_バス貨物_ガソリン,係数_バス貨物_CNG,係数_バス貨物_軽油,係数_バス貨物_メタノール,係数_バス貨物_LPG),MATCH(AL1366+1,【参考】排出ガスレベル!$AI$4:$AI$671,1)-1,5,AR1366),2,FALSE),IF(OR(AJ1366=1,AJ1366=2),VLOOKUP(AH1366,INDEX((係数_乗用_ガソリン,係数_乗用_CNG,係数_乗用_軽油,係数_乗用_メタノール,係数_乗用_LPG),1,1,AR1366):INDEX((係数_乗用_ガソリン,係数_乗用_CNG,係数_乗用_軽油,係数_乗用_メタノール,係数_乗用_LPG),125,5,AR1366),2,FALSE))))))</f>
        <v/>
      </c>
      <c r="AO1366" s="376" t="str">
        <f>IF(T1366="","",IF(OR(AH1366="",AH1366="-"),"－",IF(OR(AM1366=8,AM1366=9),"",IF(OR(AJ1366=3,AJ1366=4,AJ1366=5,AJ1366=6),VLOOKUP(AH1366,INDEX((係数_バス貨物_ガソリン,係数_バス貨物_CNG,係数_バス貨物_軽油,係数_バス貨物_メタノール,係数_バス貨物_LPG),MATCH(AL1366,【参考】排出ガスレベル!$AI$4:$AI$671,1),1,AR1366):INDEX((係数_バス貨物_ガソリン,係数_バス貨物_CNG,係数_バス貨物_軽油,係数_バス貨物_メタノール,係数_バス貨物_LPG),MATCH(AL1366+1,【参考】排出ガスレベル!$AI$4:$AI$671,1)-1,5,AR1366),3,FALSE),IF(OR(AJ1366=1,AJ1366=2),VLOOKUP(AH1366,INDEX((係数_乗用_ガソリン,係数_乗用_CNG,係数_乗用_軽油,係数_乗用_メタノール,係数_乗用_LPG),1,1,AR1366):INDEX((係数_乗用_ガソリン,係数_乗用_CNG,係数_乗用_軽油,係数_乗用_メタノール,係数_乗用_LPG),125,5,AR1366),3,FALSE))))))</f>
        <v/>
      </c>
      <c r="AP1366" s="375" t="str">
        <f t="shared" si="629"/>
        <v/>
      </c>
      <c r="AQ1366" s="444" t="str">
        <f t="shared" si="630"/>
        <v/>
      </c>
      <c r="AR1366" s="375" t="str">
        <f t="shared" si="633"/>
        <v/>
      </c>
      <c r="AS1366" s="377" t="str">
        <f t="shared" si="631"/>
        <v/>
      </c>
      <c r="AT1366" s="378" t="str">
        <f t="shared" si="632"/>
        <v/>
      </c>
      <c r="AX1366" s="625" t="b">
        <f t="shared" si="634"/>
        <v>0</v>
      </c>
      <c r="AY1366" s="7" t="str">
        <f t="shared" si="635"/>
        <v>FALSEFALSEFALSE</v>
      </c>
      <c r="AZ1366" s="626">
        <f t="shared" si="611"/>
        <v>0</v>
      </c>
      <c r="BA1366" s="627" t="str">
        <f t="shared" si="612"/>
        <v/>
      </c>
      <c r="BB1366" s="627">
        <f t="shared" si="613"/>
        <v>0</v>
      </c>
      <c r="BC1366" s="690" t="str">
        <f t="shared" si="614"/>
        <v/>
      </c>
    </row>
    <row r="1367" spans="1:55">
      <c r="A1367" s="381">
        <v>1311</v>
      </c>
      <c r="B1367" s="117"/>
      <c r="C1367" s="288"/>
      <c r="D1367" s="289"/>
      <c r="E1367" s="289"/>
      <c r="F1367" s="290"/>
      <c r="G1367" s="292"/>
      <c r="H1367" s="116"/>
      <c r="I1367" s="292"/>
      <c r="J1367" s="116"/>
      <c r="K1367" s="370" t="str">
        <f t="shared" si="605"/>
        <v/>
      </c>
      <c r="L1367" s="370">
        <f t="shared" si="606"/>
        <v>0</v>
      </c>
      <c r="M1367" s="370">
        <f t="shared" si="607"/>
        <v>0</v>
      </c>
      <c r="N1367" s="371" t="str">
        <f t="shared" si="615"/>
        <v/>
      </c>
      <c r="O1367" s="371" t="str">
        <f t="shared" si="616"/>
        <v/>
      </c>
      <c r="P1367" s="371" t="str">
        <f t="shared" si="617"/>
        <v/>
      </c>
      <c r="Q1367" s="371" t="str">
        <f t="shared" si="618"/>
        <v/>
      </c>
      <c r="R1367" s="371" t="str">
        <f t="shared" si="619"/>
        <v/>
      </c>
      <c r="S1367" s="371" t="str">
        <f t="shared" si="620"/>
        <v/>
      </c>
      <c r="T1367" s="443" t="str">
        <f t="shared" si="608"/>
        <v/>
      </c>
      <c r="U1367" s="539"/>
      <c r="V1367" s="117"/>
      <c r="W1367" s="118"/>
      <c r="X1367" s="119"/>
      <c r="Y1367" s="120"/>
      <c r="Z1367" s="122"/>
      <c r="AA1367" s="121"/>
      <c r="AB1367" s="443" t="str">
        <f t="shared" si="609"/>
        <v/>
      </c>
      <c r="AC1367" s="734" t="str">
        <f t="shared" si="610"/>
        <v/>
      </c>
      <c r="AD1367" s="372"/>
      <c r="AE1367" s="485"/>
      <c r="AF1367" s="373" t="str">
        <f t="shared" si="621"/>
        <v/>
      </c>
      <c r="AG1367" s="373" t="str">
        <f t="shared" si="622"/>
        <v/>
      </c>
      <c r="AH1367" s="374" t="str">
        <f t="shared" si="623"/>
        <v/>
      </c>
      <c r="AI1367" s="375" t="str">
        <f t="shared" si="624"/>
        <v/>
      </c>
      <c r="AJ1367" s="375" t="str">
        <f t="shared" si="625"/>
        <v/>
      </c>
      <c r="AK1367" s="375" t="str">
        <f t="shared" si="626"/>
        <v/>
      </c>
      <c r="AL1367" s="375" t="str">
        <f t="shared" si="627"/>
        <v/>
      </c>
      <c r="AM1367" s="375" t="str">
        <f t="shared" si="628"/>
        <v/>
      </c>
      <c r="AN1367" s="376" t="str">
        <f>IF(AF1367="","",IF(OR(AH1367="",AH1367="-"),"－",IF(OR(AM1367=8,AM1367=9),"",IF(OR(AJ1367=3,AJ1367=4,AJ1367=5,AJ1367=6),VLOOKUP(AH1367,INDEX((係数_バス貨物_ガソリン,係数_バス貨物_CNG,係数_バス貨物_軽油,係数_バス貨物_メタノール,係数_バス貨物_LPG),MATCH(AL1367,【参考】排出ガスレベル!$AI$4:$AI$671,1),1,AR1367):INDEX((係数_バス貨物_ガソリン,係数_バス貨物_CNG,係数_バス貨物_軽油,係数_バス貨物_メタノール,係数_バス貨物_LPG),MATCH(AL1367+1,【参考】排出ガスレベル!$AI$4:$AI$671,1)-1,5,AR1367),2,FALSE),IF(OR(AJ1367=1,AJ1367=2),VLOOKUP(AH1367,INDEX((係数_乗用_ガソリン,係数_乗用_CNG,係数_乗用_軽油,係数_乗用_メタノール,係数_乗用_LPG),1,1,AR1367):INDEX((係数_乗用_ガソリン,係数_乗用_CNG,係数_乗用_軽油,係数_乗用_メタノール,係数_乗用_LPG),125,5,AR1367),2,FALSE))))))</f>
        <v/>
      </c>
      <c r="AO1367" s="376" t="str">
        <f>IF(T1367="","",IF(OR(AH1367="",AH1367="-"),"－",IF(OR(AM1367=8,AM1367=9),"",IF(OR(AJ1367=3,AJ1367=4,AJ1367=5,AJ1367=6),VLOOKUP(AH1367,INDEX((係数_バス貨物_ガソリン,係数_バス貨物_CNG,係数_バス貨物_軽油,係数_バス貨物_メタノール,係数_バス貨物_LPG),MATCH(AL1367,【参考】排出ガスレベル!$AI$4:$AI$671,1),1,AR1367):INDEX((係数_バス貨物_ガソリン,係数_バス貨物_CNG,係数_バス貨物_軽油,係数_バス貨物_メタノール,係数_バス貨物_LPG),MATCH(AL1367+1,【参考】排出ガスレベル!$AI$4:$AI$671,1)-1,5,AR1367),3,FALSE),IF(OR(AJ1367=1,AJ1367=2),VLOOKUP(AH1367,INDEX((係数_乗用_ガソリン,係数_乗用_CNG,係数_乗用_軽油,係数_乗用_メタノール,係数_乗用_LPG),1,1,AR1367):INDEX((係数_乗用_ガソリン,係数_乗用_CNG,係数_乗用_軽油,係数_乗用_メタノール,係数_乗用_LPG),125,5,AR1367),3,FALSE))))))</f>
        <v/>
      </c>
      <c r="AP1367" s="375" t="str">
        <f t="shared" si="629"/>
        <v/>
      </c>
      <c r="AQ1367" s="444" t="str">
        <f t="shared" si="630"/>
        <v/>
      </c>
      <c r="AR1367" s="375" t="str">
        <f t="shared" si="633"/>
        <v/>
      </c>
      <c r="AS1367" s="377" t="str">
        <f t="shared" si="631"/>
        <v/>
      </c>
      <c r="AT1367" s="378" t="str">
        <f t="shared" si="632"/>
        <v/>
      </c>
      <c r="AX1367" s="625" t="b">
        <f t="shared" si="634"/>
        <v>0</v>
      </c>
      <c r="AY1367" s="7" t="str">
        <f t="shared" si="635"/>
        <v>FALSEFALSEFALSE</v>
      </c>
      <c r="AZ1367" s="626">
        <f t="shared" si="611"/>
        <v>0</v>
      </c>
      <c r="BA1367" s="627" t="str">
        <f t="shared" si="612"/>
        <v/>
      </c>
      <c r="BB1367" s="627">
        <f t="shared" si="613"/>
        <v>0</v>
      </c>
      <c r="BC1367" s="690" t="str">
        <f t="shared" si="614"/>
        <v/>
      </c>
    </row>
    <row r="1368" spans="1:55">
      <c r="A1368" s="381">
        <v>1312</v>
      </c>
      <c r="B1368" s="117"/>
      <c r="C1368" s="288"/>
      <c r="D1368" s="289"/>
      <c r="E1368" s="289"/>
      <c r="F1368" s="290"/>
      <c r="G1368" s="292"/>
      <c r="H1368" s="116"/>
      <c r="I1368" s="292"/>
      <c r="J1368" s="116"/>
      <c r="K1368" s="370" t="str">
        <f t="shared" si="605"/>
        <v/>
      </c>
      <c r="L1368" s="370">
        <f t="shared" si="606"/>
        <v>0</v>
      </c>
      <c r="M1368" s="370">
        <f t="shared" si="607"/>
        <v>0</v>
      </c>
      <c r="N1368" s="371" t="str">
        <f t="shared" si="615"/>
        <v/>
      </c>
      <c r="O1368" s="371" t="str">
        <f t="shared" si="616"/>
        <v/>
      </c>
      <c r="P1368" s="371" t="str">
        <f t="shared" si="617"/>
        <v/>
      </c>
      <c r="Q1368" s="371" t="str">
        <f t="shared" si="618"/>
        <v/>
      </c>
      <c r="R1368" s="371" t="str">
        <f t="shared" si="619"/>
        <v/>
      </c>
      <c r="S1368" s="371" t="str">
        <f t="shared" si="620"/>
        <v/>
      </c>
      <c r="T1368" s="443" t="str">
        <f t="shared" si="608"/>
        <v/>
      </c>
      <c r="U1368" s="539"/>
      <c r="V1368" s="117"/>
      <c r="W1368" s="118"/>
      <c r="X1368" s="119"/>
      <c r="Y1368" s="120"/>
      <c r="Z1368" s="122"/>
      <c r="AA1368" s="121"/>
      <c r="AB1368" s="443" t="str">
        <f t="shared" si="609"/>
        <v/>
      </c>
      <c r="AC1368" s="734" t="str">
        <f t="shared" si="610"/>
        <v/>
      </c>
      <c r="AD1368" s="372"/>
      <c r="AE1368" s="485"/>
      <c r="AF1368" s="373" t="str">
        <f t="shared" si="621"/>
        <v/>
      </c>
      <c r="AG1368" s="373" t="str">
        <f t="shared" si="622"/>
        <v/>
      </c>
      <c r="AH1368" s="374" t="str">
        <f t="shared" si="623"/>
        <v/>
      </c>
      <c r="AI1368" s="375" t="str">
        <f t="shared" si="624"/>
        <v/>
      </c>
      <c r="AJ1368" s="375" t="str">
        <f t="shared" si="625"/>
        <v/>
      </c>
      <c r="AK1368" s="375" t="str">
        <f t="shared" si="626"/>
        <v/>
      </c>
      <c r="AL1368" s="375" t="str">
        <f t="shared" si="627"/>
        <v/>
      </c>
      <c r="AM1368" s="375" t="str">
        <f t="shared" si="628"/>
        <v/>
      </c>
      <c r="AN1368" s="376" t="str">
        <f>IF(AF1368="","",IF(OR(AH1368="",AH1368="-"),"－",IF(OR(AM1368=8,AM1368=9),"",IF(OR(AJ1368=3,AJ1368=4,AJ1368=5,AJ1368=6),VLOOKUP(AH1368,INDEX((係数_バス貨物_ガソリン,係数_バス貨物_CNG,係数_バス貨物_軽油,係数_バス貨物_メタノール,係数_バス貨物_LPG),MATCH(AL1368,【参考】排出ガスレベル!$AI$4:$AI$671,1),1,AR1368):INDEX((係数_バス貨物_ガソリン,係数_バス貨物_CNG,係数_バス貨物_軽油,係数_バス貨物_メタノール,係数_バス貨物_LPG),MATCH(AL1368+1,【参考】排出ガスレベル!$AI$4:$AI$671,1)-1,5,AR1368),2,FALSE),IF(OR(AJ1368=1,AJ1368=2),VLOOKUP(AH1368,INDEX((係数_乗用_ガソリン,係数_乗用_CNG,係数_乗用_軽油,係数_乗用_メタノール,係数_乗用_LPG),1,1,AR1368):INDEX((係数_乗用_ガソリン,係数_乗用_CNG,係数_乗用_軽油,係数_乗用_メタノール,係数_乗用_LPG),125,5,AR1368),2,FALSE))))))</f>
        <v/>
      </c>
      <c r="AO1368" s="376" t="str">
        <f>IF(T1368="","",IF(OR(AH1368="",AH1368="-"),"－",IF(OR(AM1368=8,AM1368=9),"",IF(OR(AJ1368=3,AJ1368=4,AJ1368=5,AJ1368=6),VLOOKUP(AH1368,INDEX((係数_バス貨物_ガソリン,係数_バス貨物_CNG,係数_バス貨物_軽油,係数_バス貨物_メタノール,係数_バス貨物_LPG),MATCH(AL1368,【参考】排出ガスレベル!$AI$4:$AI$671,1),1,AR1368):INDEX((係数_バス貨物_ガソリン,係数_バス貨物_CNG,係数_バス貨物_軽油,係数_バス貨物_メタノール,係数_バス貨物_LPG),MATCH(AL1368+1,【参考】排出ガスレベル!$AI$4:$AI$671,1)-1,5,AR1368),3,FALSE),IF(OR(AJ1368=1,AJ1368=2),VLOOKUP(AH1368,INDEX((係数_乗用_ガソリン,係数_乗用_CNG,係数_乗用_軽油,係数_乗用_メタノール,係数_乗用_LPG),1,1,AR1368):INDEX((係数_乗用_ガソリン,係数_乗用_CNG,係数_乗用_軽油,係数_乗用_メタノール,係数_乗用_LPG),125,5,AR1368),3,FALSE))))))</f>
        <v/>
      </c>
      <c r="AP1368" s="375" t="str">
        <f t="shared" si="629"/>
        <v/>
      </c>
      <c r="AQ1368" s="444" t="str">
        <f t="shared" si="630"/>
        <v/>
      </c>
      <c r="AR1368" s="375" t="str">
        <f t="shared" si="633"/>
        <v/>
      </c>
      <c r="AS1368" s="377" t="str">
        <f t="shared" si="631"/>
        <v/>
      </c>
      <c r="AT1368" s="378" t="str">
        <f t="shared" si="632"/>
        <v/>
      </c>
      <c r="AX1368" s="625" t="b">
        <f t="shared" si="634"/>
        <v>0</v>
      </c>
      <c r="AY1368" s="7" t="str">
        <f t="shared" si="635"/>
        <v>FALSEFALSEFALSE</v>
      </c>
      <c r="AZ1368" s="626">
        <f t="shared" si="611"/>
        <v>0</v>
      </c>
      <c r="BA1368" s="627" t="str">
        <f t="shared" si="612"/>
        <v/>
      </c>
      <c r="BB1368" s="627">
        <f t="shared" si="613"/>
        <v>0</v>
      </c>
      <c r="BC1368" s="690" t="str">
        <f t="shared" si="614"/>
        <v/>
      </c>
    </row>
    <row r="1369" spans="1:55">
      <c r="A1369" s="381">
        <v>1313</v>
      </c>
      <c r="B1369" s="117"/>
      <c r="C1369" s="288"/>
      <c r="D1369" s="289"/>
      <c r="E1369" s="289"/>
      <c r="F1369" s="290"/>
      <c r="G1369" s="292"/>
      <c r="H1369" s="116"/>
      <c r="I1369" s="292"/>
      <c r="J1369" s="116"/>
      <c r="K1369" s="370" t="str">
        <f t="shared" si="605"/>
        <v/>
      </c>
      <c r="L1369" s="370">
        <f t="shared" si="606"/>
        <v>0</v>
      </c>
      <c r="M1369" s="370">
        <f t="shared" si="607"/>
        <v>0</v>
      </c>
      <c r="N1369" s="371" t="str">
        <f t="shared" si="615"/>
        <v/>
      </c>
      <c r="O1369" s="371" t="str">
        <f t="shared" si="616"/>
        <v/>
      </c>
      <c r="P1369" s="371" t="str">
        <f t="shared" si="617"/>
        <v/>
      </c>
      <c r="Q1369" s="371" t="str">
        <f t="shared" si="618"/>
        <v/>
      </c>
      <c r="R1369" s="371" t="str">
        <f t="shared" si="619"/>
        <v/>
      </c>
      <c r="S1369" s="371" t="str">
        <f t="shared" si="620"/>
        <v/>
      </c>
      <c r="T1369" s="443" t="str">
        <f t="shared" si="608"/>
        <v/>
      </c>
      <c r="U1369" s="539"/>
      <c r="V1369" s="117"/>
      <c r="W1369" s="118"/>
      <c r="X1369" s="119"/>
      <c r="Y1369" s="120"/>
      <c r="Z1369" s="122"/>
      <c r="AA1369" s="121"/>
      <c r="AB1369" s="443" t="str">
        <f t="shared" si="609"/>
        <v/>
      </c>
      <c r="AC1369" s="734" t="str">
        <f t="shared" si="610"/>
        <v/>
      </c>
      <c r="AD1369" s="372"/>
      <c r="AE1369" s="485"/>
      <c r="AF1369" s="373" t="str">
        <f t="shared" si="621"/>
        <v/>
      </c>
      <c r="AG1369" s="373" t="str">
        <f t="shared" si="622"/>
        <v/>
      </c>
      <c r="AH1369" s="374" t="str">
        <f t="shared" si="623"/>
        <v/>
      </c>
      <c r="AI1369" s="375" t="str">
        <f t="shared" si="624"/>
        <v/>
      </c>
      <c r="AJ1369" s="375" t="str">
        <f t="shared" si="625"/>
        <v/>
      </c>
      <c r="AK1369" s="375" t="str">
        <f t="shared" si="626"/>
        <v/>
      </c>
      <c r="AL1369" s="375" t="str">
        <f t="shared" si="627"/>
        <v/>
      </c>
      <c r="AM1369" s="375" t="str">
        <f t="shared" si="628"/>
        <v/>
      </c>
      <c r="AN1369" s="376" t="str">
        <f>IF(AF1369="","",IF(OR(AH1369="",AH1369="-"),"－",IF(OR(AM1369=8,AM1369=9),"",IF(OR(AJ1369=3,AJ1369=4,AJ1369=5,AJ1369=6),VLOOKUP(AH1369,INDEX((係数_バス貨物_ガソリン,係数_バス貨物_CNG,係数_バス貨物_軽油,係数_バス貨物_メタノール,係数_バス貨物_LPG),MATCH(AL1369,【参考】排出ガスレベル!$AI$4:$AI$671,1),1,AR1369):INDEX((係数_バス貨物_ガソリン,係数_バス貨物_CNG,係数_バス貨物_軽油,係数_バス貨物_メタノール,係数_バス貨物_LPG),MATCH(AL1369+1,【参考】排出ガスレベル!$AI$4:$AI$671,1)-1,5,AR1369),2,FALSE),IF(OR(AJ1369=1,AJ1369=2),VLOOKUP(AH1369,INDEX((係数_乗用_ガソリン,係数_乗用_CNG,係数_乗用_軽油,係数_乗用_メタノール,係数_乗用_LPG),1,1,AR1369):INDEX((係数_乗用_ガソリン,係数_乗用_CNG,係数_乗用_軽油,係数_乗用_メタノール,係数_乗用_LPG),125,5,AR1369),2,FALSE))))))</f>
        <v/>
      </c>
      <c r="AO1369" s="376" t="str">
        <f>IF(T1369="","",IF(OR(AH1369="",AH1369="-"),"－",IF(OR(AM1369=8,AM1369=9),"",IF(OR(AJ1369=3,AJ1369=4,AJ1369=5,AJ1369=6),VLOOKUP(AH1369,INDEX((係数_バス貨物_ガソリン,係数_バス貨物_CNG,係数_バス貨物_軽油,係数_バス貨物_メタノール,係数_バス貨物_LPG),MATCH(AL1369,【参考】排出ガスレベル!$AI$4:$AI$671,1),1,AR1369):INDEX((係数_バス貨物_ガソリン,係数_バス貨物_CNG,係数_バス貨物_軽油,係数_バス貨物_メタノール,係数_バス貨物_LPG),MATCH(AL1369+1,【参考】排出ガスレベル!$AI$4:$AI$671,1)-1,5,AR1369),3,FALSE),IF(OR(AJ1369=1,AJ1369=2),VLOOKUP(AH1369,INDEX((係数_乗用_ガソリン,係数_乗用_CNG,係数_乗用_軽油,係数_乗用_メタノール,係数_乗用_LPG),1,1,AR1369):INDEX((係数_乗用_ガソリン,係数_乗用_CNG,係数_乗用_軽油,係数_乗用_メタノール,係数_乗用_LPG),125,5,AR1369),3,FALSE))))))</f>
        <v/>
      </c>
      <c r="AP1369" s="375" t="str">
        <f t="shared" si="629"/>
        <v/>
      </c>
      <c r="AQ1369" s="444" t="str">
        <f t="shared" si="630"/>
        <v/>
      </c>
      <c r="AR1369" s="375" t="str">
        <f t="shared" si="633"/>
        <v/>
      </c>
      <c r="AS1369" s="377" t="str">
        <f t="shared" si="631"/>
        <v/>
      </c>
      <c r="AT1369" s="378" t="str">
        <f t="shared" si="632"/>
        <v/>
      </c>
      <c r="AX1369" s="625" t="b">
        <f t="shared" si="634"/>
        <v>0</v>
      </c>
      <c r="AY1369" s="7" t="str">
        <f t="shared" si="635"/>
        <v>FALSEFALSEFALSE</v>
      </c>
      <c r="AZ1369" s="626">
        <f t="shared" si="611"/>
        <v>0</v>
      </c>
      <c r="BA1369" s="627" t="str">
        <f t="shared" si="612"/>
        <v/>
      </c>
      <c r="BB1369" s="627">
        <f t="shared" si="613"/>
        <v>0</v>
      </c>
      <c r="BC1369" s="690" t="str">
        <f t="shared" si="614"/>
        <v/>
      </c>
    </row>
    <row r="1370" spans="1:55">
      <c r="A1370" s="381">
        <v>1314</v>
      </c>
      <c r="B1370" s="117"/>
      <c r="C1370" s="288"/>
      <c r="D1370" s="289"/>
      <c r="E1370" s="289"/>
      <c r="F1370" s="290"/>
      <c r="G1370" s="292"/>
      <c r="H1370" s="116"/>
      <c r="I1370" s="292"/>
      <c r="J1370" s="116"/>
      <c r="K1370" s="370" t="str">
        <f t="shared" si="605"/>
        <v/>
      </c>
      <c r="L1370" s="370">
        <f t="shared" si="606"/>
        <v>0</v>
      </c>
      <c r="M1370" s="370">
        <f t="shared" si="607"/>
        <v>0</v>
      </c>
      <c r="N1370" s="371" t="str">
        <f t="shared" si="615"/>
        <v/>
      </c>
      <c r="O1370" s="371" t="str">
        <f t="shared" si="616"/>
        <v/>
      </c>
      <c r="P1370" s="371" t="str">
        <f t="shared" si="617"/>
        <v/>
      </c>
      <c r="Q1370" s="371" t="str">
        <f t="shared" si="618"/>
        <v/>
      </c>
      <c r="R1370" s="371" t="str">
        <f t="shared" si="619"/>
        <v/>
      </c>
      <c r="S1370" s="371" t="str">
        <f t="shared" si="620"/>
        <v/>
      </c>
      <c r="T1370" s="443" t="str">
        <f t="shared" si="608"/>
        <v/>
      </c>
      <c r="U1370" s="539"/>
      <c r="V1370" s="117"/>
      <c r="W1370" s="118"/>
      <c r="X1370" s="119"/>
      <c r="Y1370" s="120"/>
      <c r="Z1370" s="122"/>
      <c r="AA1370" s="121"/>
      <c r="AB1370" s="443" t="str">
        <f t="shared" si="609"/>
        <v/>
      </c>
      <c r="AC1370" s="734" t="str">
        <f t="shared" si="610"/>
        <v/>
      </c>
      <c r="AD1370" s="372"/>
      <c r="AE1370" s="485"/>
      <c r="AF1370" s="373" t="str">
        <f t="shared" si="621"/>
        <v/>
      </c>
      <c r="AG1370" s="373" t="str">
        <f t="shared" si="622"/>
        <v/>
      </c>
      <c r="AH1370" s="374" t="str">
        <f t="shared" si="623"/>
        <v/>
      </c>
      <c r="AI1370" s="375" t="str">
        <f t="shared" si="624"/>
        <v/>
      </c>
      <c r="AJ1370" s="375" t="str">
        <f t="shared" si="625"/>
        <v/>
      </c>
      <c r="AK1370" s="375" t="str">
        <f t="shared" si="626"/>
        <v/>
      </c>
      <c r="AL1370" s="375" t="str">
        <f t="shared" si="627"/>
        <v/>
      </c>
      <c r="AM1370" s="375" t="str">
        <f t="shared" si="628"/>
        <v/>
      </c>
      <c r="AN1370" s="376" t="str">
        <f>IF(AF1370="","",IF(OR(AH1370="",AH1370="-"),"－",IF(OR(AM1370=8,AM1370=9),"",IF(OR(AJ1370=3,AJ1370=4,AJ1370=5,AJ1370=6),VLOOKUP(AH1370,INDEX((係数_バス貨物_ガソリン,係数_バス貨物_CNG,係数_バス貨物_軽油,係数_バス貨物_メタノール,係数_バス貨物_LPG),MATCH(AL1370,【参考】排出ガスレベル!$AI$4:$AI$671,1),1,AR1370):INDEX((係数_バス貨物_ガソリン,係数_バス貨物_CNG,係数_バス貨物_軽油,係数_バス貨物_メタノール,係数_バス貨物_LPG),MATCH(AL1370+1,【参考】排出ガスレベル!$AI$4:$AI$671,1)-1,5,AR1370),2,FALSE),IF(OR(AJ1370=1,AJ1370=2),VLOOKUP(AH1370,INDEX((係数_乗用_ガソリン,係数_乗用_CNG,係数_乗用_軽油,係数_乗用_メタノール,係数_乗用_LPG),1,1,AR1370):INDEX((係数_乗用_ガソリン,係数_乗用_CNG,係数_乗用_軽油,係数_乗用_メタノール,係数_乗用_LPG),125,5,AR1370),2,FALSE))))))</f>
        <v/>
      </c>
      <c r="AO1370" s="376" t="str">
        <f>IF(T1370="","",IF(OR(AH1370="",AH1370="-"),"－",IF(OR(AM1370=8,AM1370=9),"",IF(OR(AJ1370=3,AJ1370=4,AJ1370=5,AJ1370=6),VLOOKUP(AH1370,INDEX((係数_バス貨物_ガソリン,係数_バス貨物_CNG,係数_バス貨物_軽油,係数_バス貨物_メタノール,係数_バス貨物_LPG),MATCH(AL1370,【参考】排出ガスレベル!$AI$4:$AI$671,1),1,AR1370):INDEX((係数_バス貨物_ガソリン,係数_バス貨物_CNG,係数_バス貨物_軽油,係数_バス貨物_メタノール,係数_バス貨物_LPG),MATCH(AL1370+1,【参考】排出ガスレベル!$AI$4:$AI$671,1)-1,5,AR1370),3,FALSE),IF(OR(AJ1370=1,AJ1370=2),VLOOKUP(AH1370,INDEX((係数_乗用_ガソリン,係数_乗用_CNG,係数_乗用_軽油,係数_乗用_メタノール,係数_乗用_LPG),1,1,AR1370):INDEX((係数_乗用_ガソリン,係数_乗用_CNG,係数_乗用_軽油,係数_乗用_メタノール,係数_乗用_LPG),125,5,AR1370),3,FALSE))))))</f>
        <v/>
      </c>
      <c r="AP1370" s="375" t="str">
        <f t="shared" si="629"/>
        <v/>
      </c>
      <c r="AQ1370" s="444" t="str">
        <f t="shared" si="630"/>
        <v/>
      </c>
      <c r="AR1370" s="375" t="str">
        <f t="shared" si="633"/>
        <v/>
      </c>
      <c r="AS1370" s="377" t="str">
        <f t="shared" si="631"/>
        <v/>
      </c>
      <c r="AT1370" s="378" t="str">
        <f t="shared" si="632"/>
        <v/>
      </c>
      <c r="AX1370" s="625" t="b">
        <f t="shared" si="634"/>
        <v>0</v>
      </c>
      <c r="AY1370" s="7" t="str">
        <f t="shared" si="635"/>
        <v>FALSEFALSEFALSE</v>
      </c>
      <c r="AZ1370" s="626">
        <f t="shared" si="611"/>
        <v>0</v>
      </c>
      <c r="BA1370" s="627" t="str">
        <f t="shared" si="612"/>
        <v/>
      </c>
      <c r="BB1370" s="627">
        <f t="shared" si="613"/>
        <v>0</v>
      </c>
      <c r="BC1370" s="690" t="str">
        <f t="shared" si="614"/>
        <v/>
      </c>
    </row>
    <row r="1371" spans="1:55">
      <c r="A1371" s="381">
        <v>1315</v>
      </c>
      <c r="B1371" s="117"/>
      <c r="C1371" s="288"/>
      <c r="D1371" s="289"/>
      <c r="E1371" s="289"/>
      <c r="F1371" s="290"/>
      <c r="G1371" s="292"/>
      <c r="H1371" s="116"/>
      <c r="I1371" s="292"/>
      <c r="J1371" s="116"/>
      <c r="K1371" s="370" t="str">
        <f t="shared" si="605"/>
        <v/>
      </c>
      <c r="L1371" s="370">
        <f t="shared" si="606"/>
        <v>0</v>
      </c>
      <c r="M1371" s="370">
        <f t="shared" si="607"/>
        <v>0</v>
      </c>
      <c r="N1371" s="371" t="str">
        <f t="shared" si="615"/>
        <v/>
      </c>
      <c r="O1371" s="371" t="str">
        <f t="shared" si="616"/>
        <v/>
      </c>
      <c r="P1371" s="371" t="str">
        <f t="shared" si="617"/>
        <v/>
      </c>
      <c r="Q1371" s="371" t="str">
        <f t="shared" si="618"/>
        <v/>
      </c>
      <c r="R1371" s="371" t="str">
        <f t="shared" si="619"/>
        <v/>
      </c>
      <c r="S1371" s="371" t="str">
        <f t="shared" si="620"/>
        <v/>
      </c>
      <c r="T1371" s="443" t="str">
        <f t="shared" si="608"/>
        <v/>
      </c>
      <c r="U1371" s="539"/>
      <c r="V1371" s="117"/>
      <c r="W1371" s="118"/>
      <c r="X1371" s="119"/>
      <c r="Y1371" s="120"/>
      <c r="Z1371" s="122"/>
      <c r="AA1371" s="121"/>
      <c r="AB1371" s="443" t="str">
        <f t="shared" si="609"/>
        <v/>
      </c>
      <c r="AC1371" s="734" t="str">
        <f t="shared" si="610"/>
        <v/>
      </c>
      <c r="AD1371" s="372"/>
      <c r="AE1371" s="485"/>
      <c r="AF1371" s="373" t="str">
        <f t="shared" si="621"/>
        <v/>
      </c>
      <c r="AG1371" s="373" t="str">
        <f t="shared" si="622"/>
        <v/>
      </c>
      <c r="AH1371" s="374" t="str">
        <f t="shared" si="623"/>
        <v/>
      </c>
      <c r="AI1371" s="375" t="str">
        <f t="shared" si="624"/>
        <v/>
      </c>
      <c r="AJ1371" s="375" t="str">
        <f t="shared" si="625"/>
        <v/>
      </c>
      <c r="AK1371" s="375" t="str">
        <f t="shared" si="626"/>
        <v/>
      </c>
      <c r="AL1371" s="375" t="str">
        <f t="shared" si="627"/>
        <v/>
      </c>
      <c r="AM1371" s="375" t="str">
        <f t="shared" si="628"/>
        <v/>
      </c>
      <c r="AN1371" s="376" t="str">
        <f>IF(AF1371="","",IF(OR(AH1371="",AH1371="-"),"－",IF(OR(AM1371=8,AM1371=9),"",IF(OR(AJ1371=3,AJ1371=4,AJ1371=5,AJ1371=6),VLOOKUP(AH1371,INDEX((係数_バス貨物_ガソリン,係数_バス貨物_CNG,係数_バス貨物_軽油,係数_バス貨物_メタノール,係数_バス貨物_LPG),MATCH(AL1371,【参考】排出ガスレベル!$AI$4:$AI$671,1),1,AR1371):INDEX((係数_バス貨物_ガソリン,係数_バス貨物_CNG,係数_バス貨物_軽油,係数_バス貨物_メタノール,係数_バス貨物_LPG),MATCH(AL1371+1,【参考】排出ガスレベル!$AI$4:$AI$671,1)-1,5,AR1371),2,FALSE),IF(OR(AJ1371=1,AJ1371=2),VLOOKUP(AH1371,INDEX((係数_乗用_ガソリン,係数_乗用_CNG,係数_乗用_軽油,係数_乗用_メタノール,係数_乗用_LPG),1,1,AR1371):INDEX((係数_乗用_ガソリン,係数_乗用_CNG,係数_乗用_軽油,係数_乗用_メタノール,係数_乗用_LPG),125,5,AR1371),2,FALSE))))))</f>
        <v/>
      </c>
      <c r="AO1371" s="376" t="str">
        <f>IF(T1371="","",IF(OR(AH1371="",AH1371="-"),"－",IF(OR(AM1371=8,AM1371=9),"",IF(OR(AJ1371=3,AJ1371=4,AJ1371=5,AJ1371=6),VLOOKUP(AH1371,INDEX((係数_バス貨物_ガソリン,係数_バス貨物_CNG,係数_バス貨物_軽油,係数_バス貨物_メタノール,係数_バス貨物_LPG),MATCH(AL1371,【参考】排出ガスレベル!$AI$4:$AI$671,1),1,AR1371):INDEX((係数_バス貨物_ガソリン,係数_バス貨物_CNG,係数_バス貨物_軽油,係数_バス貨物_メタノール,係数_バス貨物_LPG),MATCH(AL1371+1,【参考】排出ガスレベル!$AI$4:$AI$671,1)-1,5,AR1371),3,FALSE),IF(OR(AJ1371=1,AJ1371=2),VLOOKUP(AH1371,INDEX((係数_乗用_ガソリン,係数_乗用_CNG,係数_乗用_軽油,係数_乗用_メタノール,係数_乗用_LPG),1,1,AR1371):INDEX((係数_乗用_ガソリン,係数_乗用_CNG,係数_乗用_軽油,係数_乗用_メタノール,係数_乗用_LPG),125,5,AR1371),3,FALSE))))))</f>
        <v/>
      </c>
      <c r="AP1371" s="375" t="str">
        <f t="shared" si="629"/>
        <v/>
      </c>
      <c r="AQ1371" s="444" t="str">
        <f t="shared" si="630"/>
        <v/>
      </c>
      <c r="AR1371" s="375" t="str">
        <f t="shared" si="633"/>
        <v/>
      </c>
      <c r="AS1371" s="377" t="str">
        <f t="shared" si="631"/>
        <v/>
      </c>
      <c r="AT1371" s="378" t="str">
        <f t="shared" si="632"/>
        <v/>
      </c>
      <c r="AX1371" s="625" t="b">
        <f t="shared" si="634"/>
        <v>0</v>
      </c>
      <c r="AY1371" s="7" t="str">
        <f t="shared" si="635"/>
        <v>FALSEFALSEFALSE</v>
      </c>
      <c r="AZ1371" s="626">
        <f t="shared" si="611"/>
        <v>0</v>
      </c>
      <c r="BA1371" s="627" t="str">
        <f t="shared" si="612"/>
        <v/>
      </c>
      <c r="BB1371" s="627">
        <f t="shared" si="613"/>
        <v>0</v>
      </c>
      <c r="BC1371" s="690" t="str">
        <f t="shared" si="614"/>
        <v/>
      </c>
    </row>
    <row r="1372" spans="1:55">
      <c r="A1372" s="381">
        <v>1316</v>
      </c>
      <c r="B1372" s="117"/>
      <c r="C1372" s="288"/>
      <c r="D1372" s="289"/>
      <c r="E1372" s="289"/>
      <c r="F1372" s="290"/>
      <c r="G1372" s="292"/>
      <c r="H1372" s="116"/>
      <c r="I1372" s="292"/>
      <c r="J1372" s="116"/>
      <c r="K1372" s="370" t="str">
        <f t="shared" si="605"/>
        <v/>
      </c>
      <c r="L1372" s="370">
        <f t="shared" si="606"/>
        <v>0</v>
      </c>
      <c r="M1372" s="370">
        <f t="shared" si="607"/>
        <v>0</v>
      </c>
      <c r="N1372" s="371" t="str">
        <f t="shared" si="615"/>
        <v/>
      </c>
      <c r="O1372" s="371" t="str">
        <f t="shared" si="616"/>
        <v/>
      </c>
      <c r="P1372" s="371" t="str">
        <f t="shared" si="617"/>
        <v/>
      </c>
      <c r="Q1372" s="371" t="str">
        <f t="shared" si="618"/>
        <v/>
      </c>
      <c r="R1372" s="371" t="str">
        <f t="shared" si="619"/>
        <v/>
      </c>
      <c r="S1372" s="371" t="str">
        <f t="shared" si="620"/>
        <v/>
      </c>
      <c r="T1372" s="443" t="str">
        <f t="shared" si="608"/>
        <v/>
      </c>
      <c r="U1372" s="539"/>
      <c r="V1372" s="117"/>
      <c r="W1372" s="118"/>
      <c r="X1372" s="119"/>
      <c r="Y1372" s="120"/>
      <c r="Z1372" s="122"/>
      <c r="AA1372" s="121"/>
      <c r="AB1372" s="443" t="str">
        <f t="shared" si="609"/>
        <v/>
      </c>
      <c r="AC1372" s="734" t="str">
        <f t="shared" si="610"/>
        <v/>
      </c>
      <c r="AD1372" s="372"/>
      <c r="AE1372" s="485"/>
      <c r="AF1372" s="373" t="str">
        <f t="shared" si="621"/>
        <v/>
      </c>
      <c r="AG1372" s="373" t="str">
        <f t="shared" si="622"/>
        <v/>
      </c>
      <c r="AH1372" s="374" t="str">
        <f t="shared" si="623"/>
        <v/>
      </c>
      <c r="AI1372" s="375" t="str">
        <f t="shared" si="624"/>
        <v/>
      </c>
      <c r="AJ1372" s="375" t="str">
        <f t="shared" si="625"/>
        <v/>
      </c>
      <c r="AK1372" s="375" t="str">
        <f t="shared" si="626"/>
        <v/>
      </c>
      <c r="AL1372" s="375" t="str">
        <f t="shared" si="627"/>
        <v/>
      </c>
      <c r="AM1372" s="375" t="str">
        <f t="shared" si="628"/>
        <v/>
      </c>
      <c r="AN1372" s="376" t="str">
        <f>IF(AF1372="","",IF(OR(AH1372="",AH1372="-"),"－",IF(OR(AM1372=8,AM1372=9),"",IF(OR(AJ1372=3,AJ1372=4,AJ1372=5,AJ1372=6),VLOOKUP(AH1372,INDEX((係数_バス貨物_ガソリン,係数_バス貨物_CNG,係数_バス貨物_軽油,係数_バス貨物_メタノール,係数_バス貨物_LPG),MATCH(AL1372,【参考】排出ガスレベル!$AI$4:$AI$671,1),1,AR1372):INDEX((係数_バス貨物_ガソリン,係数_バス貨物_CNG,係数_バス貨物_軽油,係数_バス貨物_メタノール,係数_バス貨物_LPG),MATCH(AL1372+1,【参考】排出ガスレベル!$AI$4:$AI$671,1)-1,5,AR1372),2,FALSE),IF(OR(AJ1372=1,AJ1372=2),VLOOKUP(AH1372,INDEX((係数_乗用_ガソリン,係数_乗用_CNG,係数_乗用_軽油,係数_乗用_メタノール,係数_乗用_LPG),1,1,AR1372):INDEX((係数_乗用_ガソリン,係数_乗用_CNG,係数_乗用_軽油,係数_乗用_メタノール,係数_乗用_LPG),125,5,AR1372),2,FALSE))))))</f>
        <v/>
      </c>
      <c r="AO1372" s="376" t="str">
        <f>IF(T1372="","",IF(OR(AH1372="",AH1372="-"),"－",IF(OR(AM1372=8,AM1372=9),"",IF(OR(AJ1372=3,AJ1372=4,AJ1372=5,AJ1372=6),VLOOKUP(AH1372,INDEX((係数_バス貨物_ガソリン,係数_バス貨物_CNG,係数_バス貨物_軽油,係数_バス貨物_メタノール,係数_バス貨物_LPG),MATCH(AL1372,【参考】排出ガスレベル!$AI$4:$AI$671,1),1,AR1372):INDEX((係数_バス貨物_ガソリン,係数_バス貨物_CNG,係数_バス貨物_軽油,係数_バス貨物_メタノール,係数_バス貨物_LPG),MATCH(AL1372+1,【参考】排出ガスレベル!$AI$4:$AI$671,1)-1,5,AR1372),3,FALSE),IF(OR(AJ1372=1,AJ1372=2),VLOOKUP(AH1372,INDEX((係数_乗用_ガソリン,係数_乗用_CNG,係数_乗用_軽油,係数_乗用_メタノール,係数_乗用_LPG),1,1,AR1372):INDEX((係数_乗用_ガソリン,係数_乗用_CNG,係数_乗用_軽油,係数_乗用_メタノール,係数_乗用_LPG),125,5,AR1372),3,FALSE))))))</f>
        <v/>
      </c>
      <c r="AP1372" s="375" t="str">
        <f t="shared" si="629"/>
        <v/>
      </c>
      <c r="AQ1372" s="444" t="str">
        <f t="shared" si="630"/>
        <v/>
      </c>
      <c r="AR1372" s="375" t="str">
        <f t="shared" si="633"/>
        <v/>
      </c>
      <c r="AS1372" s="377" t="str">
        <f t="shared" si="631"/>
        <v/>
      </c>
      <c r="AT1372" s="378" t="str">
        <f t="shared" si="632"/>
        <v/>
      </c>
      <c r="AX1372" s="625" t="b">
        <f t="shared" si="634"/>
        <v>0</v>
      </c>
      <c r="AY1372" s="7" t="str">
        <f t="shared" si="635"/>
        <v>FALSEFALSEFALSE</v>
      </c>
      <c r="AZ1372" s="626">
        <f t="shared" si="611"/>
        <v>0</v>
      </c>
      <c r="BA1372" s="627" t="str">
        <f t="shared" si="612"/>
        <v/>
      </c>
      <c r="BB1372" s="627">
        <f t="shared" si="613"/>
        <v>0</v>
      </c>
      <c r="BC1372" s="690" t="str">
        <f t="shared" si="614"/>
        <v/>
      </c>
    </row>
    <row r="1373" spans="1:55">
      <c r="A1373" s="381">
        <v>1317</v>
      </c>
      <c r="B1373" s="117"/>
      <c r="C1373" s="288"/>
      <c r="D1373" s="289"/>
      <c r="E1373" s="289"/>
      <c r="F1373" s="290"/>
      <c r="G1373" s="292"/>
      <c r="H1373" s="116"/>
      <c r="I1373" s="292"/>
      <c r="J1373" s="116"/>
      <c r="K1373" s="370" t="str">
        <f t="shared" si="605"/>
        <v/>
      </c>
      <c r="L1373" s="370">
        <f t="shared" si="606"/>
        <v>0</v>
      </c>
      <c r="M1373" s="370">
        <f t="shared" si="607"/>
        <v>0</v>
      </c>
      <c r="N1373" s="371" t="str">
        <f t="shared" si="615"/>
        <v/>
      </c>
      <c r="O1373" s="371" t="str">
        <f t="shared" si="616"/>
        <v/>
      </c>
      <c r="P1373" s="371" t="str">
        <f t="shared" si="617"/>
        <v/>
      </c>
      <c r="Q1373" s="371" t="str">
        <f t="shared" si="618"/>
        <v/>
      </c>
      <c r="R1373" s="371" t="str">
        <f t="shared" si="619"/>
        <v/>
      </c>
      <c r="S1373" s="371" t="str">
        <f t="shared" si="620"/>
        <v/>
      </c>
      <c r="T1373" s="443" t="str">
        <f t="shared" si="608"/>
        <v/>
      </c>
      <c r="U1373" s="539"/>
      <c r="V1373" s="117"/>
      <c r="W1373" s="118"/>
      <c r="X1373" s="119"/>
      <c r="Y1373" s="120"/>
      <c r="Z1373" s="122"/>
      <c r="AA1373" s="121"/>
      <c r="AB1373" s="443" t="str">
        <f t="shared" si="609"/>
        <v/>
      </c>
      <c r="AC1373" s="734" t="str">
        <f t="shared" si="610"/>
        <v/>
      </c>
      <c r="AD1373" s="372"/>
      <c r="AE1373" s="485"/>
      <c r="AF1373" s="373" t="str">
        <f t="shared" si="621"/>
        <v/>
      </c>
      <c r="AG1373" s="373" t="str">
        <f t="shared" si="622"/>
        <v/>
      </c>
      <c r="AH1373" s="374" t="str">
        <f t="shared" si="623"/>
        <v/>
      </c>
      <c r="AI1373" s="375" t="str">
        <f t="shared" si="624"/>
        <v/>
      </c>
      <c r="AJ1373" s="375" t="str">
        <f t="shared" si="625"/>
        <v/>
      </c>
      <c r="AK1373" s="375" t="str">
        <f t="shared" si="626"/>
        <v/>
      </c>
      <c r="AL1373" s="375" t="str">
        <f t="shared" si="627"/>
        <v/>
      </c>
      <c r="AM1373" s="375" t="str">
        <f t="shared" si="628"/>
        <v/>
      </c>
      <c r="AN1373" s="376" t="str">
        <f>IF(AF1373="","",IF(OR(AH1373="",AH1373="-"),"－",IF(OR(AM1373=8,AM1373=9),"",IF(OR(AJ1373=3,AJ1373=4,AJ1373=5,AJ1373=6),VLOOKUP(AH1373,INDEX((係数_バス貨物_ガソリン,係数_バス貨物_CNG,係数_バス貨物_軽油,係数_バス貨物_メタノール,係数_バス貨物_LPG),MATCH(AL1373,【参考】排出ガスレベル!$AI$4:$AI$671,1),1,AR1373):INDEX((係数_バス貨物_ガソリン,係数_バス貨物_CNG,係数_バス貨物_軽油,係数_バス貨物_メタノール,係数_バス貨物_LPG),MATCH(AL1373+1,【参考】排出ガスレベル!$AI$4:$AI$671,1)-1,5,AR1373),2,FALSE),IF(OR(AJ1373=1,AJ1373=2),VLOOKUP(AH1373,INDEX((係数_乗用_ガソリン,係数_乗用_CNG,係数_乗用_軽油,係数_乗用_メタノール,係数_乗用_LPG),1,1,AR1373):INDEX((係数_乗用_ガソリン,係数_乗用_CNG,係数_乗用_軽油,係数_乗用_メタノール,係数_乗用_LPG),125,5,AR1373),2,FALSE))))))</f>
        <v/>
      </c>
      <c r="AO1373" s="376" t="str">
        <f>IF(T1373="","",IF(OR(AH1373="",AH1373="-"),"－",IF(OR(AM1373=8,AM1373=9),"",IF(OR(AJ1373=3,AJ1373=4,AJ1373=5,AJ1373=6),VLOOKUP(AH1373,INDEX((係数_バス貨物_ガソリン,係数_バス貨物_CNG,係数_バス貨物_軽油,係数_バス貨物_メタノール,係数_バス貨物_LPG),MATCH(AL1373,【参考】排出ガスレベル!$AI$4:$AI$671,1),1,AR1373):INDEX((係数_バス貨物_ガソリン,係数_バス貨物_CNG,係数_バス貨物_軽油,係数_バス貨物_メタノール,係数_バス貨物_LPG),MATCH(AL1373+1,【参考】排出ガスレベル!$AI$4:$AI$671,1)-1,5,AR1373),3,FALSE),IF(OR(AJ1373=1,AJ1373=2),VLOOKUP(AH1373,INDEX((係数_乗用_ガソリン,係数_乗用_CNG,係数_乗用_軽油,係数_乗用_メタノール,係数_乗用_LPG),1,1,AR1373):INDEX((係数_乗用_ガソリン,係数_乗用_CNG,係数_乗用_軽油,係数_乗用_メタノール,係数_乗用_LPG),125,5,AR1373),3,FALSE))))))</f>
        <v/>
      </c>
      <c r="AP1373" s="375" t="str">
        <f t="shared" si="629"/>
        <v/>
      </c>
      <c r="AQ1373" s="444" t="str">
        <f t="shared" si="630"/>
        <v/>
      </c>
      <c r="AR1373" s="375" t="str">
        <f t="shared" si="633"/>
        <v/>
      </c>
      <c r="AS1373" s="377" t="str">
        <f t="shared" si="631"/>
        <v/>
      </c>
      <c r="AT1373" s="378" t="str">
        <f t="shared" si="632"/>
        <v/>
      </c>
      <c r="AX1373" s="625" t="b">
        <f t="shared" si="634"/>
        <v>0</v>
      </c>
      <c r="AY1373" s="7" t="str">
        <f t="shared" si="635"/>
        <v>FALSEFALSEFALSE</v>
      </c>
      <c r="AZ1373" s="626">
        <f t="shared" si="611"/>
        <v>0</v>
      </c>
      <c r="BA1373" s="627" t="str">
        <f t="shared" si="612"/>
        <v/>
      </c>
      <c r="BB1373" s="627">
        <f t="shared" si="613"/>
        <v>0</v>
      </c>
      <c r="BC1373" s="690" t="str">
        <f t="shared" si="614"/>
        <v/>
      </c>
    </row>
    <row r="1374" spans="1:55">
      <c r="A1374" s="381">
        <v>1318</v>
      </c>
      <c r="B1374" s="117"/>
      <c r="C1374" s="288"/>
      <c r="D1374" s="289"/>
      <c r="E1374" s="289"/>
      <c r="F1374" s="290"/>
      <c r="G1374" s="292"/>
      <c r="H1374" s="116"/>
      <c r="I1374" s="292"/>
      <c r="J1374" s="116"/>
      <c r="K1374" s="370" t="str">
        <f t="shared" si="605"/>
        <v/>
      </c>
      <c r="L1374" s="370">
        <f t="shared" si="606"/>
        <v>0</v>
      </c>
      <c r="M1374" s="370">
        <f t="shared" si="607"/>
        <v>0</v>
      </c>
      <c r="N1374" s="371" t="str">
        <f t="shared" si="615"/>
        <v/>
      </c>
      <c r="O1374" s="371" t="str">
        <f t="shared" si="616"/>
        <v/>
      </c>
      <c r="P1374" s="371" t="str">
        <f t="shared" si="617"/>
        <v/>
      </c>
      <c r="Q1374" s="371" t="str">
        <f t="shared" si="618"/>
        <v/>
      </c>
      <c r="R1374" s="371" t="str">
        <f t="shared" si="619"/>
        <v/>
      </c>
      <c r="S1374" s="371" t="str">
        <f t="shared" si="620"/>
        <v/>
      </c>
      <c r="T1374" s="443" t="str">
        <f t="shared" si="608"/>
        <v/>
      </c>
      <c r="U1374" s="539"/>
      <c r="V1374" s="117"/>
      <c r="W1374" s="118"/>
      <c r="X1374" s="119"/>
      <c r="Y1374" s="120"/>
      <c r="Z1374" s="122"/>
      <c r="AA1374" s="121"/>
      <c r="AB1374" s="443" t="str">
        <f t="shared" si="609"/>
        <v/>
      </c>
      <c r="AC1374" s="734" t="str">
        <f t="shared" si="610"/>
        <v/>
      </c>
      <c r="AD1374" s="372"/>
      <c r="AE1374" s="485"/>
      <c r="AF1374" s="373" t="str">
        <f t="shared" si="621"/>
        <v/>
      </c>
      <c r="AG1374" s="373" t="str">
        <f t="shared" si="622"/>
        <v/>
      </c>
      <c r="AH1374" s="374" t="str">
        <f t="shared" si="623"/>
        <v/>
      </c>
      <c r="AI1374" s="375" t="str">
        <f t="shared" si="624"/>
        <v/>
      </c>
      <c r="AJ1374" s="375" t="str">
        <f t="shared" si="625"/>
        <v/>
      </c>
      <c r="AK1374" s="375" t="str">
        <f t="shared" si="626"/>
        <v/>
      </c>
      <c r="AL1374" s="375" t="str">
        <f t="shared" si="627"/>
        <v/>
      </c>
      <c r="AM1374" s="375" t="str">
        <f t="shared" si="628"/>
        <v/>
      </c>
      <c r="AN1374" s="376" t="str">
        <f>IF(AF1374="","",IF(OR(AH1374="",AH1374="-"),"－",IF(OR(AM1374=8,AM1374=9),"",IF(OR(AJ1374=3,AJ1374=4,AJ1374=5,AJ1374=6),VLOOKUP(AH1374,INDEX((係数_バス貨物_ガソリン,係数_バス貨物_CNG,係数_バス貨物_軽油,係数_バス貨物_メタノール,係数_バス貨物_LPG),MATCH(AL1374,【参考】排出ガスレベル!$AI$4:$AI$671,1),1,AR1374):INDEX((係数_バス貨物_ガソリン,係数_バス貨物_CNG,係数_バス貨物_軽油,係数_バス貨物_メタノール,係数_バス貨物_LPG),MATCH(AL1374+1,【参考】排出ガスレベル!$AI$4:$AI$671,1)-1,5,AR1374),2,FALSE),IF(OR(AJ1374=1,AJ1374=2),VLOOKUP(AH1374,INDEX((係数_乗用_ガソリン,係数_乗用_CNG,係数_乗用_軽油,係数_乗用_メタノール,係数_乗用_LPG),1,1,AR1374):INDEX((係数_乗用_ガソリン,係数_乗用_CNG,係数_乗用_軽油,係数_乗用_メタノール,係数_乗用_LPG),125,5,AR1374),2,FALSE))))))</f>
        <v/>
      </c>
      <c r="AO1374" s="376" t="str">
        <f>IF(T1374="","",IF(OR(AH1374="",AH1374="-"),"－",IF(OR(AM1374=8,AM1374=9),"",IF(OR(AJ1374=3,AJ1374=4,AJ1374=5,AJ1374=6),VLOOKUP(AH1374,INDEX((係数_バス貨物_ガソリン,係数_バス貨物_CNG,係数_バス貨物_軽油,係数_バス貨物_メタノール,係数_バス貨物_LPG),MATCH(AL1374,【参考】排出ガスレベル!$AI$4:$AI$671,1),1,AR1374):INDEX((係数_バス貨物_ガソリン,係数_バス貨物_CNG,係数_バス貨物_軽油,係数_バス貨物_メタノール,係数_バス貨物_LPG),MATCH(AL1374+1,【参考】排出ガスレベル!$AI$4:$AI$671,1)-1,5,AR1374),3,FALSE),IF(OR(AJ1374=1,AJ1374=2),VLOOKUP(AH1374,INDEX((係数_乗用_ガソリン,係数_乗用_CNG,係数_乗用_軽油,係数_乗用_メタノール,係数_乗用_LPG),1,1,AR1374):INDEX((係数_乗用_ガソリン,係数_乗用_CNG,係数_乗用_軽油,係数_乗用_メタノール,係数_乗用_LPG),125,5,AR1374),3,FALSE))))))</f>
        <v/>
      </c>
      <c r="AP1374" s="375" t="str">
        <f t="shared" si="629"/>
        <v/>
      </c>
      <c r="AQ1374" s="444" t="str">
        <f t="shared" si="630"/>
        <v/>
      </c>
      <c r="AR1374" s="375" t="str">
        <f t="shared" si="633"/>
        <v/>
      </c>
      <c r="AS1374" s="377" t="str">
        <f t="shared" si="631"/>
        <v/>
      </c>
      <c r="AT1374" s="378" t="str">
        <f t="shared" si="632"/>
        <v/>
      </c>
      <c r="AX1374" s="625" t="b">
        <f t="shared" si="634"/>
        <v>0</v>
      </c>
      <c r="AY1374" s="7" t="str">
        <f t="shared" si="635"/>
        <v>FALSEFALSEFALSE</v>
      </c>
      <c r="AZ1374" s="626">
        <f t="shared" si="611"/>
        <v>0</v>
      </c>
      <c r="BA1374" s="627" t="str">
        <f t="shared" si="612"/>
        <v/>
      </c>
      <c r="BB1374" s="627">
        <f t="shared" si="613"/>
        <v>0</v>
      </c>
      <c r="BC1374" s="690" t="str">
        <f t="shared" si="614"/>
        <v/>
      </c>
    </row>
    <row r="1375" spans="1:55">
      <c r="A1375" s="381">
        <v>1319</v>
      </c>
      <c r="B1375" s="117"/>
      <c r="C1375" s="288"/>
      <c r="D1375" s="289"/>
      <c r="E1375" s="289"/>
      <c r="F1375" s="290"/>
      <c r="G1375" s="292"/>
      <c r="H1375" s="116"/>
      <c r="I1375" s="292"/>
      <c r="J1375" s="116"/>
      <c r="K1375" s="370" t="str">
        <f t="shared" si="605"/>
        <v/>
      </c>
      <c r="L1375" s="370">
        <f t="shared" si="606"/>
        <v>0</v>
      </c>
      <c r="M1375" s="370">
        <f t="shared" si="607"/>
        <v>0</v>
      </c>
      <c r="N1375" s="371" t="str">
        <f t="shared" si="615"/>
        <v/>
      </c>
      <c r="O1375" s="371" t="str">
        <f t="shared" si="616"/>
        <v/>
      </c>
      <c r="P1375" s="371" t="str">
        <f t="shared" si="617"/>
        <v/>
      </c>
      <c r="Q1375" s="371" t="str">
        <f t="shared" si="618"/>
        <v/>
      </c>
      <c r="R1375" s="371" t="str">
        <f t="shared" si="619"/>
        <v/>
      </c>
      <c r="S1375" s="371" t="str">
        <f t="shared" si="620"/>
        <v/>
      </c>
      <c r="T1375" s="443" t="str">
        <f t="shared" si="608"/>
        <v/>
      </c>
      <c r="U1375" s="539"/>
      <c r="V1375" s="117"/>
      <c r="W1375" s="118"/>
      <c r="X1375" s="119"/>
      <c r="Y1375" s="120"/>
      <c r="Z1375" s="122"/>
      <c r="AA1375" s="121"/>
      <c r="AB1375" s="443" t="str">
        <f t="shared" si="609"/>
        <v/>
      </c>
      <c r="AC1375" s="734" t="str">
        <f t="shared" si="610"/>
        <v/>
      </c>
      <c r="AD1375" s="372"/>
      <c r="AE1375" s="485"/>
      <c r="AF1375" s="373" t="str">
        <f t="shared" si="621"/>
        <v/>
      </c>
      <c r="AG1375" s="373" t="str">
        <f t="shared" si="622"/>
        <v/>
      </c>
      <c r="AH1375" s="374" t="str">
        <f t="shared" si="623"/>
        <v/>
      </c>
      <c r="AI1375" s="375" t="str">
        <f t="shared" si="624"/>
        <v/>
      </c>
      <c r="AJ1375" s="375" t="str">
        <f t="shared" si="625"/>
        <v/>
      </c>
      <c r="AK1375" s="375" t="str">
        <f t="shared" si="626"/>
        <v/>
      </c>
      <c r="AL1375" s="375" t="str">
        <f t="shared" si="627"/>
        <v/>
      </c>
      <c r="AM1375" s="375" t="str">
        <f t="shared" si="628"/>
        <v/>
      </c>
      <c r="AN1375" s="376" t="str">
        <f>IF(AF1375="","",IF(OR(AH1375="",AH1375="-"),"－",IF(OR(AM1375=8,AM1375=9),"",IF(OR(AJ1375=3,AJ1375=4,AJ1375=5,AJ1375=6),VLOOKUP(AH1375,INDEX((係数_バス貨物_ガソリン,係数_バス貨物_CNG,係数_バス貨物_軽油,係数_バス貨物_メタノール,係数_バス貨物_LPG),MATCH(AL1375,【参考】排出ガスレベル!$AI$4:$AI$671,1),1,AR1375):INDEX((係数_バス貨物_ガソリン,係数_バス貨物_CNG,係数_バス貨物_軽油,係数_バス貨物_メタノール,係数_バス貨物_LPG),MATCH(AL1375+1,【参考】排出ガスレベル!$AI$4:$AI$671,1)-1,5,AR1375),2,FALSE),IF(OR(AJ1375=1,AJ1375=2),VLOOKUP(AH1375,INDEX((係数_乗用_ガソリン,係数_乗用_CNG,係数_乗用_軽油,係数_乗用_メタノール,係数_乗用_LPG),1,1,AR1375):INDEX((係数_乗用_ガソリン,係数_乗用_CNG,係数_乗用_軽油,係数_乗用_メタノール,係数_乗用_LPG),125,5,AR1375),2,FALSE))))))</f>
        <v/>
      </c>
      <c r="AO1375" s="376" t="str">
        <f>IF(T1375="","",IF(OR(AH1375="",AH1375="-"),"－",IF(OR(AM1375=8,AM1375=9),"",IF(OR(AJ1375=3,AJ1375=4,AJ1375=5,AJ1375=6),VLOOKUP(AH1375,INDEX((係数_バス貨物_ガソリン,係数_バス貨物_CNG,係数_バス貨物_軽油,係数_バス貨物_メタノール,係数_バス貨物_LPG),MATCH(AL1375,【参考】排出ガスレベル!$AI$4:$AI$671,1),1,AR1375):INDEX((係数_バス貨物_ガソリン,係数_バス貨物_CNG,係数_バス貨物_軽油,係数_バス貨物_メタノール,係数_バス貨物_LPG),MATCH(AL1375+1,【参考】排出ガスレベル!$AI$4:$AI$671,1)-1,5,AR1375),3,FALSE),IF(OR(AJ1375=1,AJ1375=2),VLOOKUP(AH1375,INDEX((係数_乗用_ガソリン,係数_乗用_CNG,係数_乗用_軽油,係数_乗用_メタノール,係数_乗用_LPG),1,1,AR1375):INDEX((係数_乗用_ガソリン,係数_乗用_CNG,係数_乗用_軽油,係数_乗用_メタノール,係数_乗用_LPG),125,5,AR1375),3,FALSE))))))</f>
        <v/>
      </c>
      <c r="AP1375" s="375" t="str">
        <f t="shared" si="629"/>
        <v/>
      </c>
      <c r="AQ1375" s="444" t="str">
        <f t="shared" si="630"/>
        <v/>
      </c>
      <c r="AR1375" s="375" t="str">
        <f t="shared" si="633"/>
        <v/>
      </c>
      <c r="AS1375" s="377" t="str">
        <f t="shared" si="631"/>
        <v/>
      </c>
      <c r="AT1375" s="378" t="str">
        <f t="shared" si="632"/>
        <v/>
      </c>
      <c r="AX1375" s="625" t="b">
        <f t="shared" si="634"/>
        <v>0</v>
      </c>
      <c r="AY1375" s="7" t="str">
        <f t="shared" si="635"/>
        <v>FALSEFALSEFALSE</v>
      </c>
      <c r="AZ1375" s="626">
        <f t="shared" si="611"/>
        <v>0</v>
      </c>
      <c r="BA1375" s="627" t="str">
        <f t="shared" si="612"/>
        <v/>
      </c>
      <c r="BB1375" s="627">
        <f t="shared" si="613"/>
        <v>0</v>
      </c>
      <c r="BC1375" s="690" t="str">
        <f t="shared" si="614"/>
        <v/>
      </c>
    </row>
    <row r="1376" spans="1:55">
      <c r="A1376" s="381">
        <v>1320</v>
      </c>
      <c r="B1376" s="117"/>
      <c r="C1376" s="288"/>
      <c r="D1376" s="289"/>
      <c r="E1376" s="289"/>
      <c r="F1376" s="290"/>
      <c r="G1376" s="292"/>
      <c r="H1376" s="116"/>
      <c r="I1376" s="292"/>
      <c r="J1376" s="116"/>
      <c r="K1376" s="370" t="str">
        <f t="shared" si="605"/>
        <v/>
      </c>
      <c r="L1376" s="370">
        <f t="shared" si="606"/>
        <v>0</v>
      </c>
      <c r="M1376" s="370">
        <f t="shared" si="607"/>
        <v>0</v>
      </c>
      <c r="N1376" s="371" t="str">
        <f t="shared" si="615"/>
        <v/>
      </c>
      <c r="O1376" s="371" t="str">
        <f t="shared" si="616"/>
        <v/>
      </c>
      <c r="P1376" s="371" t="str">
        <f t="shared" si="617"/>
        <v/>
      </c>
      <c r="Q1376" s="371" t="str">
        <f t="shared" si="618"/>
        <v/>
      </c>
      <c r="R1376" s="371" t="str">
        <f t="shared" si="619"/>
        <v/>
      </c>
      <c r="S1376" s="371" t="str">
        <f t="shared" si="620"/>
        <v/>
      </c>
      <c r="T1376" s="443" t="str">
        <f t="shared" si="608"/>
        <v/>
      </c>
      <c r="U1376" s="539"/>
      <c r="V1376" s="117"/>
      <c r="W1376" s="118"/>
      <c r="X1376" s="119"/>
      <c r="Y1376" s="120"/>
      <c r="Z1376" s="122"/>
      <c r="AA1376" s="121"/>
      <c r="AB1376" s="443" t="str">
        <f t="shared" si="609"/>
        <v/>
      </c>
      <c r="AC1376" s="734" t="str">
        <f t="shared" si="610"/>
        <v/>
      </c>
      <c r="AD1376" s="372"/>
      <c r="AE1376" s="485"/>
      <c r="AF1376" s="373" t="str">
        <f t="shared" si="621"/>
        <v/>
      </c>
      <c r="AG1376" s="373" t="str">
        <f t="shared" si="622"/>
        <v/>
      </c>
      <c r="AH1376" s="374" t="str">
        <f t="shared" si="623"/>
        <v/>
      </c>
      <c r="AI1376" s="375" t="str">
        <f t="shared" si="624"/>
        <v/>
      </c>
      <c r="AJ1376" s="375" t="str">
        <f t="shared" si="625"/>
        <v/>
      </c>
      <c r="AK1376" s="375" t="str">
        <f t="shared" si="626"/>
        <v/>
      </c>
      <c r="AL1376" s="375" t="str">
        <f t="shared" si="627"/>
        <v/>
      </c>
      <c r="AM1376" s="375" t="str">
        <f t="shared" si="628"/>
        <v/>
      </c>
      <c r="AN1376" s="376" t="str">
        <f>IF(AF1376="","",IF(OR(AH1376="",AH1376="-"),"－",IF(OR(AM1376=8,AM1376=9),"",IF(OR(AJ1376=3,AJ1376=4,AJ1376=5,AJ1376=6),VLOOKUP(AH1376,INDEX((係数_バス貨物_ガソリン,係数_バス貨物_CNG,係数_バス貨物_軽油,係数_バス貨物_メタノール,係数_バス貨物_LPG),MATCH(AL1376,【参考】排出ガスレベル!$AI$4:$AI$671,1),1,AR1376):INDEX((係数_バス貨物_ガソリン,係数_バス貨物_CNG,係数_バス貨物_軽油,係数_バス貨物_メタノール,係数_バス貨物_LPG),MATCH(AL1376+1,【参考】排出ガスレベル!$AI$4:$AI$671,1)-1,5,AR1376),2,FALSE),IF(OR(AJ1376=1,AJ1376=2),VLOOKUP(AH1376,INDEX((係数_乗用_ガソリン,係数_乗用_CNG,係数_乗用_軽油,係数_乗用_メタノール,係数_乗用_LPG),1,1,AR1376):INDEX((係数_乗用_ガソリン,係数_乗用_CNG,係数_乗用_軽油,係数_乗用_メタノール,係数_乗用_LPG),125,5,AR1376),2,FALSE))))))</f>
        <v/>
      </c>
      <c r="AO1376" s="376" t="str">
        <f>IF(T1376="","",IF(OR(AH1376="",AH1376="-"),"－",IF(OR(AM1376=8,AM1376=9),"",IF(OR(AJ1376=3,AJ1376=4,AJ1376=5,AJ1376=6),VLOOKUP(AH1376,INDEX((係数_バス貨物_ガソリン,係数_バス貨物_CNG,係数_バス貨物_軽油,係数_バス貨物_メタノール,係数_バス貨物_LPG),MATCH(AL1376,【参考】排出ガスレベル!$AI$4:$AI$671,1),1,AR1376):INDEX((係数_バス貨物_ガソリン,係数_バス貨物_CNG,係数_バス貨物_軽油,係数_バス貨物_メタノール,係数_バス貨物_LPG),MATCH(AL1376+1,【参考】排出ガスレベル!$AI$4:$AI$671,1)-1,5,AR1376),3,FALSE),IF(OR(AJ1376=1,AJ1376=2),VLOOKUP(AH1376,INDEX((係数_乗用_ガソリン,係数_乗用_CNG,係数_乗用_軽油,係数_乗用_メタノール,係数_乗用_LPG),1,1,AR1376):INDEX((係数_乗用_ガソリン,係数_乗用_CNG,係数_乗用_軽油,係数_乗用_メタノール,係数_乗用_LPG),125,5,AR1376),3,FALSE))))))</f>
        <v/>
      </c>
      <c r="AP1376" s="375" t="str">
        <f t="shared" si="629"/>
        <v/>
      </c>
      <c r="AQ1376" s="444" t="str">
        <f t="shared" si="630"/>
        <v/>
      </c>
      <c r="AR1376" s="375" t="str">
        <f t="shared" si="633"/>
        <v/>
      </c>
      <c r="AS1376" s="377" t="str">
        <f t="shared" si="631"/>
        <v/>
      </c>
      <c r="AT1376" s="378" t="str">
        <f t="shared" si="632"/>
        <v/>
      </c>
      <c r="AX1376" s="625" t="b">
        <f t="shared" si="634"/>
        <v>0</v>
      </c>
      <c r="AY1376" s="7" t="str">
        <f t="shared" si="635"/>
        <v>FALSEFALSEFALSE</v>
      </c>
      <c r="AZ1376" s="626">
        <f t="shared" si="611"/>
        <v>0</v>
      </c>
      <c r="BA1376" s="627" t="str">
        <f t="shared" si="612"/>
        <v/>
      </c>
      <c r="BB1376" s="627">
        <f t="shared" si="613"/>
        <v>0</v>
      </c>
      <c r="BC1376" s="690" t="str">
        <f t="shared" si="614"/>
        <v/>
      </c>
    </row>
    <row r="1377" spans="1:55">
      <c r="A1377" s="381">
        <v>1321</v>
      </c>
      <c r="B1377" s="117"/>
      <c r="C1377" s="288"/>
      <c r="D1377" s="289"/>
      <c r="E1377" s="289"/>
      <c r="F1377" s="290"/>
      <c r="G1377" s="292"/>
      <c r="H1377" s="116"/>
      <c r="I1377" s="292"/>
      <c r="J1377" s="116"/>
      <c r="K1377" s="370" t="str">
        <f t="shared" si="605"/>
        <v/>
      </c>
      <c r="L1377" s="370">
        <f t="shared" si="606"/>
        <v>0</v>
      </c>
      <c r="M1377" s="370">
        <f t="shared" si="607"/>
        <v>0</v>
      </c>
      <c r="N1377" s="371" t="str">
        <f t="shared" si="615"/>
        <v/>
      </c>
      <c r="O1377" s="371" t="str">
        <f t="shared" si="616"/>
        <v/>
      </c>
      <c r="P1377" s="371" t="str">
        <f t="shared" si="617"/>
        <v/>
      </c>
      <c r="Q1377" s="371" t="str">
        <f t="shared" si="618"/>
        <v/>
      </c>
      <c r="R1377" s="371" t="str">
        <f t="shared" si="619"/>
        <v/>
      </c>
      <c r="S1377" s="371" t="str">
        <f t="shared" si="620"/>
        <v/>
      </c>
      <c r="T1377" s="443" t="str">
        <f t="shared" si="608"/>
        <v/>
      </c>
      <c r="U1377" s="539"/>
      <c r="V1377" s="117"/>
      <c r="W1377" s="118"/>
      <c r="X1377" s="119"/>
      <c r="Y1377" s="120"/>
      <c r="Z1377" s="122"/>
      <c r="AA1377" s="121"/>
      <c r="AB1377" s="443" t="str">
        <f t="shared" si="609"/>
        <v/>
      </c>
      <c r="AC1377" s="734" t="str">
        <f t="shared" si="610"/>
        <v/>
      </c>
      <c r="AD1377" s="372"/>
      <c r="AE1377" s="485"/>
      <c r="AF1377" s="373" t="str">
        <f t="shared" si="621"/>
        <v/>
      </c>
      <c r="AG1377" s="373" t="str">
        <f t="shared" si="622"/>
        <v/>
      </c>
      <c r="AH1377" s="374" t="str">
        <f t="shared" si="623"/>
        <v/>
      </c>
      <c r="AI1377" s="375" t="str">
        <f t="shared" si="624"/>
        <v/>
      </c>
      <c r="AJ1377" s="375" t="str">
        <f t="shared" si="625"/>
        <v/>
      </c>
      <c r="AK1377" s="375" t="str">
        <f t="shared" si="626"/>
        <v/>
      </c>
      <c r="AL1377" s="375" t="str">
        <f t="shared" si="627"/>
        <v/>
      </c>
      <c r="AM1377" s="375" t="str">
        <f t="shared" si="628"/>
        <v/>
      </c>
      <c r="AN1377" s="376" t="str">
        <f>IF(AF1377="","",IF(OR(AH1377="",AH1377="-"),"－",IF(OR(AM1377=8,AM1377=9),"",IF(OR(AJ1377=3,AJ1377=4,AJ1377=5,AJ1377=6),VLOOKUP(AH1377,INDEX((係数_バス貨物_ガソリン,係数_バス貨物_CNG,係数_バス貨物_軽油,係数_バス貨物_メタノール,係数_バス貨物_LPG),MATCH(AL1377,【参考】排出ガスレベル!$AI$4:$AI$671,1),1,AR1377):INDEX((係数_バス貨物_ガソリン,係数_バス貨物_CNG,係数_バス貨物_軽油,係数_バス貨物_メタノール,係数_バス貨物_LPG),MATCH(AL1377+1,【参考】排出ガスレベル!$AI$4:$AI$671,1)-1,5,AR1377),2,FALSE),IF(OR(AJ1377=1,AJ1377=2),VLOOKUP(AH1377,INDEX((係数_乗用_ガソリン,係数_乗用_CNG,係数_乗用_軽油,係数_乗用_メタノール,係数_乗用_LPG),1,1,AR1377):INDEX((係数_乗用_ガソリン,係数_乗用_CNG,係数_乗用_軽油,係数_乗用_メタノール,係数_乗用_LPG),125,5,AR1377),2,FALSE))))))</f>
        <v/>
      </c>
      <c r="AO1377" s="376" t="str">
        <f>IF(T1377="","",IF(OR(AH1377="",AH1377="-"),"－",IF(OR(AM1377=8,AM1377=9),"",IF(OR(AJ1377=3,AJ1377=4,AJ1377=5,AJ1377=6),VLOOKUP(AH1377,INDEX((係数_バス貨物_ガソリン,係数_バス貨物_CNG,係数_バス貨物_軽油,係数_バス貨物_メタノール,係数_バス貨物_LPG),MATCH(AL1377,【参考】排出ガスレベル!$AI$4:$AI$671,1),1,AR1377):INDEX((係数_バス貨物_ガソリン,係数_バス貨物_CNG,係数_バス貨物_軽油,係数_バス貨物_メタノール,係数_バス貨物_LPG),MATCH(AL1377+1,【参考】排出ガスレベル!$AI$4:$AI$671,1)-1,5,AR1377),3,FALSE),IF(OR(AJ1377=1,AJ1377=2),VLOOKUP(AH1377,INDEX((係数_乗用_ガソリン,係数_乗用_CNG,係数_乗用_軽油,係数_乗用_メタノール,係数_乗用_LPG),1,1,AR1377):INDEX((係数_乗用_ガソリン,係数_乗用_CNG,係数_乗用_軽油,係数_乗用_メタノール,係数_乗用_LPG),125,5,AR1377),3,FALSE))))))</f>
        <v/>
      </c>
      <c r="AP1377" s="375" t="str">
        <f t="shared" si="629"/>
        <v/>
      </c>
      <c r="AQ1377" s="444" t="str">
        <f t="shared" si="630"/>
        <v/>
      </c>
      <c r="AR1377" s="375" t="str">
        <f t="shared" si="633"/>
        <v/>
      </c>
      <c r="AS1377" s="377" t="str">
        <f t="shared" si="631"/>
        <v/>
      </c>
      <c r="AT1377" s="378" t="str">
        <f t="shared" si="632"/>
        <v/>
      </c>
      <c r="AX1377" s="625" t="b">
        <f t="shared" si="634"/>
        <v>0</v>
      </c>
      <c r="AY1377" s="7" t="str">
        <f t="shared" si="635"/>
        <v>FALSEFALSEFALSE</v>
      </c>
      <c r="AZ1377" s="626">
        <f t="shared" si="611"/>
        <v>0</v>
      </c>
      <c r="BA1377" s="627" t="str">
        <f t="shared" si="612"/>
        <v/>
      </c>
      <c r="BB1377" s="627">
        <f t="shared" si="613"/>
        <v>0</v>
      </c>
      <c r="BC1377" s="690" t="str">
        <f t="shared" si="614"/>
        <v/>
      </c>
    </row>
    <row r="1378" spans="1:55">
      <c r="A1378" s="381">
        <v>1322</v>
      </c>
      <c r="B1378" s="117"/>
      <c r="C1378" s="288"/>
      <c r="D1378" s="289"/>
      <c r="E1378" s="289"/>
      <c r="F1378" s="290"/>
      <c r="G1378" s="292"/>
      <c r="H1378" s="116"/>
      <c r="I1378" s="292"/>
      <c r="J1378" s="116"/>
      <c r="K1378" s="370" t="str">
        <f t="shared" si="605"/>
        <v/>
      </c>
      <c r="L1378" s="370">
        <f t="shared" si="606"/>
        <v>0</v>
      </c>
      <c r="M1378" s="370">
        <f t="shared" si="607"/>
        <v>0</v>
      </c>
      <c r="N1378" s="371" t="str">
        <f t="shared" si="615"/>
        <v/>
      </c>
      <c r="O1378" s="371" t="str">
        <f t="shared" si="616"/>
        <v/>
      </c>
      <c r="P1378" s="371" t="str">
        <f t="shared" si="617"/>
        <v/>
      </c>
      <c r="Q1378" s="371" t="str">
        <f t="shared" si="618"/>
        <v/>
      </c>
      <c r="R1378" s="371" t="str">
        <f t="shared" si="619"/>
        <v/>
      </c>
      <c r="S1378" s="371" t="str">
        <f t="shared" si="620"/>
        <v/>
      </c>
      <c r="T1378" s="443" t="str">
        <f t="shared" si="608"/>
        <v/>
      </c>
      <c r="U1378" s="539"/>
      <c r="V1378" s="117"/>
      <c r="W1378" s="118"/>
      <c r="X1378" s="119"/>
      <c r="Y1378" s="120"/>
      <c r="Z1378" s="122"/>
      <c r="AA1378" s="121"/>
      <c r="AB1378" s="443" t="str">
        <f t="shared" si="609"/>
        <v/>
      </c>
      <c r="AC1378" s="734" t="str">
        <f t="shared" si="610"/>
        <v/>
      </c>
      <c r="AD1378" s="372"/>
      <c r="AE1378" s="485"/>
      <c r="AF1378" s="373" t="str">
        <f t="shared" si="621"/>
        <v/>
      </c>
      <c r="AG1378" s="373" t="str">
        <f t="shared" si="622"/>
        <v/>
      </c>
      <c r="AH1378" s="374" t="str">
        <f t="shared" si="623"/>
        <v/>
      </c>
      <c r="AI1378" s="375" t="str">
        <f t="shared" si="624"/>
        <v/>
      </c>
      <c r="AJ1378" s="375" t="str">
        <f t="shared" si="625"/>
        <v/>
      </c>
      <c r="AK1378" s="375" t="str">
        <f t="shared" si="626"/>
        <v/>
      </c>
      <c r="AL1378" s="375" t="str">
        <f t="shared" si="627"/>
        <v/>
      </c>
      <c r="AM1378" s="375" t="str">
        <f t="shared" si="628"/>
        <v/>
      </c>
      <c r="AN1378" s="376" t="str">
        <f>IF(AF1378="","",IF(OR(AH1378="",AH1378="-"),"－",IF(OR(AM1378=8,AM1378=9),"",IF(OR(AJ1378=3,AJ1378=4,AJ1378=5,AJ1378=6),VLOOKUP(AH1378,INDEX((係数_バス貨物_ガソリン,係数_バス貨物_CNG,係数_バス貨物_軽油,係数_バス貨物_メタノール,係数_バス貨物_LPG),MATCH(AL1378,【参考】排出ガスレベル!$AI$4:$AI$671,1),1,AR1378):INDEX((係数_バス貨物_ガソリン,係数_バス貨物_CNG,係数_バス貨物_軽油,係数_バス貨物_メタノール,係数_バス貨物_LPG),MATCH(AL1378+1,【参考】排出ガスレベル!$AI$4:$AI$671,1)-1,5,AR1378),2,FALSE),IF(OR(AJ1378=1,AJ1378=2),VLOOKUP(AH1378,INDEX((係数_乗用_ガソリン,係数_乗用_CNG,係数_乗用_軽油,係数_乗用_メタノール,係数_乗用_LPG),1,1,AR1378):INDEX((係数_乗用_ガソリン,係数_乗用_CNG,係数_乗用_軽油,係数_乗用_メタノール,係数_乗用_LPG),125,5,AR1378),2,FALSE))))))</f>
        <v/>
      </c>
      <c r="AO1378" s="376" t="str">
        <f>IF(T1378="","",IF(OR(AH1378="",AH1378="-"),"－",IF(OR(AM1378=8,AM1378=9),"",IF(OR(AJ1378=3,AJ1378=4,AJ1378=5,AJ1378=6),VLOOKUP(AH1378,INDEX((係数_バス貨物_ガソリン,係数_バス貨物_CNG,係数_バス貨物_軽油,係数_バス貨物_メタノール,係数_バス貨物_LPG),MATCH(AL1378,【参考】排出ガスレベル!$AI$4:$AI$671,1),1,AR1378):INDEX((係数_バス貨物_ガソリン,係数_バス貨物_CNG,係数_バス貨物_軽油,係数_バス貨物_メタノール,係数_バス貨物_LPG),MATCH(AL1378+1,【参考】排出ガスレベル!$AI$4:$AI$671,1)-1,5,AR1378),3,FALSE),IF(OR(AJ1378=1,AJ1378=2),VLOOKUP(AH1378,INDEX((係数_乗用_ガソリン,係数_乗用_CNG,係数_乗用_軽油,係数_乗用_メタノール,係数_乗用_LPG),1,1,AR1378):INDEX((係数_乗用_ガソリン,係数_乗用_CNG,係数_乗用_軽油,係数_乗用_メタノール,係数_乗用_LPG),125,5,AR1378),3,FALSE))))))</f>
        <v/>
      </c>
      <c r="AP1378" s="375" t="str">
        <f t="shared" si="629"/>
        <v/>
      </c>
      <c r="AQ1378" s="444" t="str">
        <f t="shared" si="630"/>
        <v/>
      </c>
      <c r="AR1378" s="375" t="str">
        <f t="shared" si="633"/>
        <v/>
      </c>
      <c r="AS1378" s="377" t="str">
        <f t="shared" si="631"/>
        <v/>
      </c>
      <c r="AT1378" s="378" t="str">
        <f t="shared" si="632"/>
        <v/>
      </c>
      <c r="AX1378" s="625" t="b">
        <f t="shared" si="634"/>
        <v>0</v>
      </c>
      <c r="AY1378" s="7" t="str">
        <f t="shared" si="635"/>
        <v>FALSEFALSEFALSE</v>
      </c>
      <c r="AZ1378" s="626">
        <f t="shared" si="611"/>
        <v>0</v>
      </c>
      <c r="BA1378" s="627" t="str">
        <f t="shared" si="612"/>
        <v/>
      </c>
      <c r="BB1378" s="627">
        <f t="shared" si="613"/>
        <v>0</v>
      </c>
      <c r="BC1378" s="690" t="str">
        <f t="shared" si="614"/>
        <v/>
      </c>
    </row>
    <row r="1379" spans="1:55">
      <c r="A1379" s="381">
        <v>1323</v>
      </c>
      <c r="B1379" s="117"/>
      <c r="C1379" s="288"/>
      <c r="D1379" s="289"/>
      <c r="E1379" s="289"/>
      <c r="F1379" s="290"/>
      <c r="G1379" s="292"/>
      <c r="H1379" s="116"/>
      <c r="I1379" s="292"/>
      <c r="J1379" s="116"/>
      <c r="K1379" s="370" t="str">
        <f t="shared" si="605"/>
        <v/>
      </c>
      <c r="L1379" s="370">
        <f t="shared" si="606"/>
        <v>0</v>
      </c>
      <c r="M1379" s="370">
        <f t="shared" si="607"/>
        <v>0</v>
      </c>
      <c r="N1379" s="371" t="str">
        <f t="shared" si="615"/>
        <v/>
      </c>
      <c r="O1379" s="371" t="str">
        <f t="shared" si="616"/>
        <v/>
      </c>
      <c r="P1379" s="371" t="str">
        <f t="shared" si="617"/>
        <v/>
      </c>
      <c r="Q1379" s="371" t="str">
        <f t="shared" si="618"/>
        <v/>
      </c>
      <c r="R1379" s="371" t="str">
        <f t="shared" si="619"/>
        <v/>
      </c>
      <c r="S1379" s="371" t="str">
        <f t="shared" si="620"/>
        <v/>
      </c>
      <c r="T1379" s="443" t="str">
        <f t="shared" si="608"/>
        <v/>
      </c>
      <c r="U1379" s="539"/>
      <c r="V1379" s="117"/>
      <c r="W1379" s="118"/>
      <c r="X1379" s="119"/>
      <c r="Y1379" s="120"/>
      <c r="Z1379" s="122"/>
      <c r="AA1379" s="121"/>
      <c r="AB1379" s="443" t="str">
        <f t="shared" si="609"/>
        <v/>
      </c>
      <c r="AC1379" s="734" t="str">
        <f t="shared" si="610"/>
        <v/>
      </c>
      <c r="AD1379" s="372"/>
      <c r="AE1379" s="485"/>
      <c r="AF1379" s="373" t="str">
        <f t="shared" si="621"/>
        <v/>
      </c>
      <c r="AG1379" s="373" t="str">
        <f t="shared" si="622"/>
        <v/>
      </c>
      <c r="AH1379" s="374" t="str">
        <f t="shared" si="623"/>
        <v/>
      </c>
      <c r="AI1379" s="375" t="str">
        <f t="shared" si="624"/>
        <v/>
      </c>
      <c r="AJ1379" s="375" t="str">
        <f t="shared" si="625"/>
        <v/>
      </c>
      <c r="AK1379" s="375" t="str">
        <f t="shared" si="626"/>
        <v/>
      </c>
      <c r="AL1379" s="375" t="str">
        <f t="shared" si="627"/>
        <v/>
      </c>
      <c r="AM1379" s="375" t="str">
        <f t="shared" si="628"/>
        <v/>
      </c>
      <c r="AN1379" s="376" t="str">
        <f>IF(AF1379="","",IF(OR(AH1379="",AH1379="-"),"－",IF(OR(AM1379=8,AM1379=9),"",IF(OR(AJ1379=3,AJ1379=4,AJ1379=5,AJ1379=6),VLOOKUP(AH1379,INDEX((係数_バス貨物_ガソリン,係数_バス貨物_CNG,係数_バス貨物_軽油,係数_バス貨物_メタノール,係数_バス貨物_LPG),MATCH(AL1379,【参考】排出ガスレベル!$AI$4:$AI$671,1),1,AR1379):INDEX((係数_バス貨物_ガソリン,係数_バス貨物_CNG,係数_バス貨物_軽油,係数_バス貨物_メタノール,係数_バス貨物_LPG),MATCH(AL1379+1,【参考】排出ガスレベル!$AI$4:$AI$671,1)-1,5,AR1379),2,FALSE),IF(OR(AJ1379=1,AJ1379=2),VLOOKUP(AH1379,INDEX((係数_乗用_ガソリン,係数_乗用_CNG,係数_乗用_軽油,係数_乗用_メタノール,係数_乗用_LPG),1,1,AR1379):INDEX((係数_乗用_ガソリン,係数_乗用_CNG,係数_乗用_軽油,係数_乗用_メタノール,係数_乗用_LPG),125,5,AR1379),2,FALSE))))))</f>
        <v/>
      </c>
      <c r="AO1379" s="376" t="str">
        <f>IF(T1379="","",IF(OR(AH1379="",AH1379="-"),"－",IF(OR(AM1379=8,AM1379=9),"",IF(OR(AJ1379=3,AJ1379=4,AJ1379=5,AJ1379=6),VLOOKUP(AH1379,INDEX((係数_バス貨物_ガソリン,係数_バス貨物_CNG,係数_バス貨物_軽油,係数_バス貨物_メタノール,係数_バス貨物_LPG),MATCH(AL1379,【参考】排出ガスレベル!$AI$4:$AI$671,1),1,AR1379):INDEX((係数_バス貨物_ガソリン,係数_バス貨物_CNG,係数_バス貨物_軽油,係数_バス貨物_メタノール,係数_バス貨物_LPG),MATCH(AL1379+1,【参考】排出ガスレベル!$AI$4:$AI$671,1)-1,5,AR1379),3,FALSE),IF(OR(AJ1379=1,AJ1379=2),VLOOKUP(AH1379,INDEX((係数_乗用_ガソリン,係数_乗用_CNG,係数_乗用_軽油,係数_乗用_メタノール,係数_乗用_LPG),1,1,AR1379):INDEX((係数_乗用_ガソリン,係数_乗用_CNG,係数_乗用_軽油,係数_乗用_メタノール,係数_乗用_LPG),125,5,AR1379),3,FALSE))))))</f>
        <v/>
      </c>
      <c r="AP1379" s="375" t="str">
        <f t="shared" si="629"/>
        <v/>
      </c>
      <c r="AQ1379" s="444" t="str">
        <f t="shared" si="630"/>
        <v/>
      </c>
      <c r="AR1379" s="375" t="str">
        <f t="shared" si="633"/>
        <v/>
      </c>
      <c r="AS1379" s="377" t="str">
        <f t="shared" si="631"/>
        <v/>
      </c>
      <c r="AT1379" s="378" t="str">
        <f t="shared" si="632"/>
        <v/>
      </c>
      <c r="AX1379" s="625" t="b">
        <f t="shared" si="634"/>
        <v>0</v>
      </c>
      <c r="AY1379" s="7" t="str">
        <f t="shared" si="635"/>
        <v>FALSEFALSEFALSE</v>
      </c>
      <c r="AZ1379" s="626">
        <f t="shared" si="611"/>
        <v>0</v>
      </c>
      <c r="BA1379" s="627" t="str">
        <f t="shared" si="612"/>
        <v/>
      </c>
      <c r="BB1379" s="627">
        <f t="shared" si="613"/>
        <v>0</v>
      </c>
      <c r="BC1379" s="690" t="str">
        <f t="shared" si="614"/>
        <v/>
      </c>
    </row>
    <row r="1380" spans="1:55">
      <c r="A1380" s="381">
        <v>1324</v>
      </c>
      <c r="B1380" s="117"/>
      <c r="C1380" s="288"/>
      <c r="D1380" s="289"/>
      <c r="E1380" s="289"/>
      <c r="F1380" s="290"/>
      <c r="G1380" s="292"/>
      <c r="H1380" s="116"/>
      <c r="I1380" s="292"/>
      <c r="J1380" s="116"/>
      <c r="K1380" s="370" t="str">
        <f t="shared" si="605"/>
        <v/>
      </c>
      <c r="L1380" s="370">
        <f t="shared" si="606"/>
        <v>0</v>
      </c>
      <c r="M1380" s="370">
        <f t="shared" si="607"/>
        <v>0</v>
      </c>
      <c r="N1380" s="371" t="str">
        <f t="shared" si="615"/>
        <v/>
      </c>
      <c r="O1380" s="371" t="str">
        <f t="shared" si="616"/>
        <v/>
      </c>
      <c r="P1380" s="371" t="str">
        <f t="shared" si="617"/>
        <v/>
      </c>
      <c r="Q1380" s="371" t="str">
        <f t="shared" si="618"/>
        <v/>
      </c>
      <c r="R1380" s="371" t="str">
        <f t="shared" si="619"/>
        <v/>
      </c>
      <c r="S1380" s="371" t="str">
        <f t="shared" si="620"/>
        <v/>
      </c>
      <c r="T1380" s="443" t="str">
        <f t="shared" si="608"/>
        <v/>
      </c>
      <c r="U1380" s="539"/>
      <c r="V1380" s="117"/>
      <c r="W1380" s="118"/>
      <c r="X1380" s="119"/>
      <c r="Y1380" s="120"/>
      <c r="Z1380" s="122"/>
      <c r="AA1380" s="121"/>
      <c r="AB1380" s="443" t="str">
        <f t="shared" si="609"/>
        <v/>
      </c>
      <c r="AC1380" s="734" t="str">
        <f t="shared" si="610"/>
        <v/>
      </c>
      <c r="AD1380" s="372"/>
      <c r="AE1380" s="485"/>
      <c r="AF1380" s="373" t="str">
        <f t="shared" si="621"/>
        <v/>
      </c>
      <c r="AG1380" s="373" t="str">
        <f t="shared" si="622"/>
        <v/>
      </c>
      <c r="AH1380" s="374" t="str">
        <f t="shared" si="623"/>
        <v/>
      </c>
      <c r="AI1380" s="375" t="str">
        <f t="shared" si="624"/>
        <v/>
      </c>
      <c r="AJ1380" s="375" t="str">
        <f t="shared" si="625"/>
        <v/>
      </c>
      <c r="AK1380" s="375" t="str">
        <f t="shared" si="626"/>
        <v/>
      </c>
      <c r="AL1380" s="375" t="str">
        <f t="shared" si="627"/>
        <v/>
      </c>
      <c r="AM1380" s="375" t="str">
        <f t="shared" si="628"/>
        <v/>
      </c>
      <c r="AN1380" s="376" t="str">
        <f>IF(AF1380="","",IF(OR(AH1380="",AH1380="-"),"－",IF(OR(AM1380=8,AM1380=9),"",IF(OR(AJ1380=3,AJ1380=4,AJ1380=5,AJ1380=6),VLOOKUP(AH1380,INDEX((係数_バス貨物_ガソリン,係数_バス貨物_CNG,係数_バス貨物_軽油,係数_バス貨物_メタノール,係数_バス貨物_LPG),MATCH(AL1380,【参考】排出ガスレベル!$AI$4:$AI$671,1),1,AR1380):INDEX((係数_バス貨物_ガソリン,係数_バス貨物_CNG,係数_バス貨物_軽油,係数_バス貨物_メタノール,係数_バス貨物_LPG),MATCH(AL1380+1,【参考】排出ガスレベル!$AI$4:$AI$671,1)-1,5,AR1380),2,FALSE),IF(OR(AJ1380=1,AJ1380=2),VLOOKUP(AH1380,INDEX((係数_乗用_ガソリン,係数_乗用_CNG,係数_乗用_軽油,係数_乗用_メタノール,係数_乗用_LPG),1,1,AR1380):INDEX((係数_乗用_ガソリン,係数_乗用_CNG,係数_乗用_軽油,係数_乗用_メタノール,係数_乗用_LPG),125,5,AR1380),2,FALSE))))))</f>
        <v/>
      </c>
      <c r="AO1380" s="376" t="str">
        <f>IF(T1380="","",IF(OR(AH1380="",AH1380="-"),"－",IF(OR(AM1380=8,AM1380=9),"",IF(OR(AJ1380=3,AJ1380=4,AJ1380=5,AJ1380=6),VLOOKUP(AH1380,INDEX((係数_バス貨物_ガソリン,係数_バス貨物_CNG,係数_バス貨物_軽油,係数_バス貨物_メタノール,係数_バス貨物_LPG),MATCH(AL1380,【参考】排出ガスレベル!$AI$4:$AI$671,1),1,AR1380):INDEX((係数_バス貨物_ガソリン,係数_バス貨物_CNG,係数_バス貨物_軽油,係数_バス貨物_メタノール,係数_バス貨物_LPG),MATCH(AL1380+1,【参考】排出ガスレベル!$AI$4:$AI$671,1)-1,5,AR1380),3,FALSE),IF(OR(AJ1380=1,AJ1380=2),VLOOKUP(AH1380,INDEX((係数_乗用_ガソリン,係数_乗用_CNG,係数_乗用_軽油,係数_乗用_メタノール,係数_乗用_LPG),1,1,AR1380):INDEX((係数_乗用_ガソリン,係数_乗用_CNG,係数_乗用_軽油,係数_乗用_メタノール,係数_乗用_LPG),125,5,AR1380),3,FALSE))))))</f>
        <v/>
      </c>
      <c r="AP1380" s="375" t="str">
        <f t="shared" si="629"/>
        <v/>
      </c>
      <c r="AQ1380" s="444" t="str">
        <f t="shared" si="630"/>
        <v/>
      </c>
      <c r="AR1380" s="375" t="str">
        <f t="shared" si="633"/>
        <v/>
      </c>
      <c r="AS1380" s="377" t="str">
        <f t="shared" si="631"/>
        <v/>
      </c>
      <c r="AT1380" s="378" t="str">
        <f t="shared" si="632"/>
        <v/>
      </c>
      <c r="AX1380" s="625" t="b">
        <f t="shared" si="634"/>
        <v>0</v>
      </c>
      <c r="AY1380" s="7" t="str">
        <f t="shared" si="635"/>
        <v>FALSEFALSEFALSE</v>
      </c>
      <c r="AZ1380" s="626">
        <f t="shared" si="611"/>
        <v>0</v>
      </c>
      <c r="BA1380" s="627" t="str">
        <f t="shared" si="612"/>
        <v/>
      </c>
      <c r="BB1380" s="627">
        <f t="shared" si="613"/>
        <v>0</v>
      </c>
      <c r="BC1380" s="690" t="str">
        <f t="shared" si="614"/>
        <v/>
      </c>
    </row>
    <row r="1381" spans="1:55">
      <c r="A1381" s="381">
        <v>1325</v>
      </c>
      <c r="B1381" s="117"/>
      <c r="C1381" s="288"/>
      <c r="D1381" s="289"/>
      <c r="E1381" s="289"/>
      <c r="F1381" s="290"/>
      <c r="G1381" s="292"/>
      <c r="H1381" s="116"/>
      <c r="I1381" s="292"/>
      <c r="J1381" s="116"/>
      <c r="K1381" s="370" t="str">
        <f t="shared" si="605"/>
        <v/>
      </c>
      <c r="L1381" s="370">
        <f t="shared" si="606"/>
        <v>0</v>
      </c>
      <c r="M1381" s="370">
        <f t="shared" si="607"/>
        <v>0</v>
      </c>
      <c r="N1381" s="371" t="str">
        <f t="shared" si="615"/>
        <v/>
      </c>
      <c r="O1381" s="371" t="str">
        <f t="shared" si="616"/>
        <v/>
      </c>
      <c r="P1381" s="371" t="str">
        <f t="shared" si="617"/>
        <v/>
      </c>
      <c r="Q1381" s="371" t="str">
        <f t="shared" si="618"/>
        <v/>
      </c>
      <c r="R1381" s="371" t="str">
        <f t="shared" si="619"/>
        <v/>
      </c>
      <c r="S1381" s="371" t="str">
        <f t="shared" si="620"/>
        <v/>
      </c>
      <c r="T1381" s="443" t="str">
        <f t="shared" si="608"/>
        <v/>
      </c>
      <c r="U1381" s="539"/>
      <c r="V1381" s="117"/>
      <c r="W1381" s="118"/>
      <c r="X1381" s="119"/>
      <c r="Y1381" s="120"/>
      <c r="Z1381" s="122"/>
      <c r="AA1381" s="121"/>
      <c r="AB1381" s="443" t="str">
        <f t="shared" si="609"/>
        <v/>
      </c>
      <c r="AC1381" s="734" t="str">
        <f t="shared" si="610"/>
        <v/>
      </c>
      <c r="AD1381" s="372"/>
      <c r="AE1381" s="485"/>
      <c r="AF1381" s="373" t="str">
        <f t="shared" si="621"/>
        <v/>
      </c>
      <c r="AG1381" s="373" t="str">
        <f t="shared" si="622"/>
        <v/>
      </c>
      <c r="AH1381" s="374" t="str">
        <f t="shared" si="623"/>
        <v/>
      </c>
      <c r="AI1381" s="375" t="str">
        <f t="shared" si="624"/>
        <v/>
      </c>
      <c r="AJ1381" s="375" t="str">
        <f t="shared" si="625"/>
        <v/>
      </c>
      <c r="AK1381" s="375" t="str">
        <f t="shared" si="626"/>
        <v/>
      </c>
      <c r="AL1381" s="375" t="str">
        <f t="shared" si="627"/>
        <v/>
      </c>
      <c r="AM1381" s="375" t="str">
        <f t="shared" si="628"/>
        <v/>
      </c>
      <c r="AN1381" s="376" t="str">
        <f>IF(AF1381="","",IF(OR(AH1381="",AH1381="-"),"－",IF(OR(AM1381=8,AM1381=9),"",IF(OR(AJ1381=3,AJ1381=4,AJ1381=5,AJ1381=6),VLOOKUP(AH1381,INDEX((係数_バス貨物_ガソリン,係数_バス貨物_CNG,係数_バス貨物_軽油,係数_バス貨物_メタノール,係数_バス貨物_LPG),MATCH(AL1381,【参考】排出ガスレベル!$AI$4:$AI$671,1),1,AR1381):INDEX((係数_バス貨物_ガソリン,係数_バス貨物_CNG,係数_バス貨物_軽油,係数_バス貨物_メタノール,係数_バス貨物_LPG),MATCH(AL1381+1,【参考】排出ガスレベル!$AI$4:$AI$671,1)-1,5,AR1381),2,FALSE),IF(OR(AJ1381=1,AJ1381=2),VLOOKUP(AH1381,INDEX((係数_乗用_ガソリン,係数_乗用_CNG,係数_乗用_軽油,係数_乗用_メタノール,係数_乗用_LPG),1,1,AR1381):INDEX((係数_乗用_ガソリン,係数_乗用_CNG,係数_乗用_軽油,係数_乗用_メタノール,係数_乗用_LPG),125,5,AR1381),2,FALSE))))))</f>
        <v/>
      </c>
      <c r="AO1381" s="376" t="str">
        <f>IF(T1381="","",IF(OR(AH1381="",AH1381="-"),"－",IF(OR(AM1381=8,AM1381=9),"",IF(OR(AJ1381=3,AJ1381=4,AJ1381=5,AJ1381=6),VLOOKUP(AH1381,INDEX((係数_バス貨物_ガソリン,係数_バス貨物_CNG,係数_バス貨物_軽油,係数_バス貨物_メタノール,係数_バス貨物_LPG),MATCH(AL1381,【参考】排出ガスレベル!$AI$4:$AI$671,1),1,AR1381):INDEX((係数_バス貨物_ガソリン,係数_バス貨物_CNG,係数_バス貨物_軽油,係数_バス貨物_メタノール,係数_バス貨物_LPG),MATCH(AL1381+1,【参考】排出ガスレベル!$AI$4:$AI$671,1)-1,5,AR1381),3,FALSE),IF(OR(AJ1381=1,AJ1381=2),VLOOKUP(AH1381,INDEX((係数_乗用_ガソリン,係数_乗用_CNG,係数_乗用_軽油,係数_乗用_メタノール,係数_乗用_LPG),1,1,AR1381):INDEX((係数_乗用_ガソリン,係数_乗用_CNG,係数_乗用_軽油,係数_乗用_メタノール,係数_乗用_LPG),125,5,AR1381),3,FALSE))))))</f>
        <v/>
      </c>
      <c r="AP1381" s="375" t="str">
        <f t="shared" si="629"/>
        <v/>
      </c>
      <c r="AQ1381" s="444" t="str">
        <f t="shared" si="630"/>
        <v/>
      </c>
      <c r="AR1381" s="375" t="str">
        <f t="shared" si="633"/>
        <v/>
      </c>
      <c r="AS1381" s="377" t="str">
        <f t="shared" si="631"/>
        <v/>
      </c>
      <c r="AT1381" s="378" t="str">
        <f t="shared" si="632"/>
        <v/>
      </c>
      <c r="AX1381" s="625" t="b">
        <f t="shared" si="634"/>
        <v>0</v>
      </c>
      <c r="AY1381" s="7" t="str">
        <f t="shared" si="635"/>
        <v>FALSEFALSEFALSE</v>
      </c>
      <c r="AZ1381" s="626">
        <f t="shared" si="611"/>
        <v>0</v>
      </c>
      <c r="BA1381" s="627" t="str">
        <f t="shared" si="612"/>
        <v/>
      </c>
      <c r="BB1381" s="627">
        <f t="shared" si="613"/>
        <v>0</v>
      </c>
      <c r="BC1381" s="690" t="str">
        <f t="shared" si="614"/>
        <v/>
      </c>
    </row>
    <row r="1382" spans="1:55">
      <c r="A1382" s="381">
        <v>1326</v>
      </c>
      <c r="B1382" s="117"/>
      <c r="C1382" s="288"/>
      <c r="D1382" s="289"/>
      <c r="E1382" s="289"/>
      <c r="F1382" s="290"/>
      <c r="G1382" s="292"/>
      <c r="H1382" s="116"/>
      <c r="I1382" s="292"/>
      <c r="J1382" s="116"/>
      <c r="K1382" s="370" t="str">
        <f t="shared" si="605"/>
        <v/>
      </c>
      <c r="L1382" s="370">
        <f t="shared" si="606"/>
        <v>0</v>
      </c>
      <c r="M1382" s="370">
        <f t="shared" si="607"/>
        <v>0</v>
      </c>
      <c r="N1382" s="371" t="str">
        <f t="shared" si="615"/>
        <v/>
      </c>
      <c r="O1382" s="371" t="str">
        <f t="shared" si="616"/>
        <v/>
      </c>
      <c r="P1382" s="371" t="str">
        <f t="shared" si="617"/>
        <v/>
      </c>
      <c r="Q1382" s="371" t="str">
        <f t="shared" si="618"/>
        <v/>
      </c>
      <c r="R1382" s="371" t="str">
        <f t="shared" si="619"/>
        <v/>
      </c>
      <c r="S1382" s="371" t="str">
        <f t="shared" si="620"/>
        <v/>
      </c>
      <c r="T1382" s="443" t="str">
        <f t="shared" si="608"/>
        <v/>
      </c>
      <c r="U1382" s="539"/>
      <c r="V1382" s="117"/>
      <c r="W1382" s="118"/>
      <c r="X1382" s="119"/>
      <c r="Y1382" s="120"/>
      <c r="Z1382" s="122"/>
      <c r="AA1382" s="121"/>
      <c r="AB1382" s="443" t="str">
        <f t="shared" si="609"/>
        <v/>
      </c>
      <c r="AC1382" s="734" t="str">
        <f t="shared" si="610"/>
        <v/>
      </c>
      <c r="AD1382" s="372"/>
      <c r="AE1382" s="485"/>
      <c r="AF1382" s="373" t="str">
        <f t="shared" si="621"/>
        <v/>
      </c>
      <c r="AG1382" s="373" t="str">
        <f t="shared" si="622"/>
        <v/>
      </c>
      <c r="AH1382" s="374" t="str">
        <f t="shared" si="623"/>
        <v/>
      </c>
      <c r="AI1382" s="375" t="str">
        <f t="shared" si="624"/>
        <v/>
      </c>
      <c r="AJ1382" s="375" t="str">
        <f t="shared" si="625"/>
        <v/>
      </c>
      <c r="AK1382" s="375" t="str">
        <f t="shared" si="626"/>
        <v/>
      </c>
      <c r="AL1382" s="375" t="str">
        <f t="shared" si="627"/>
        <v/>
      </c>
      <c r="AM1382" s="375" t="str">
        <f t="shared" si="628"/>
        <v/>
      </c>
      <c r="AN1382" s="376" t="str">
        <f>IF(AF1382="","",IF(OR(AH1382="",AH1382="-"),"－",IF(OR(AM1382=8,AM1382=9),"",IF(OR(AJ1382=3,AJ1382=4,AJ1382=5,AJ1382=6),VLOOKUP(AH1382,INDEX((係数_バス貨物_ガソリン,係数_バス貨物_CNG,係数_バス貨物_軽油,係数_バス貨物_メタノール,係数_バス貨物_LPG),MATCH(AL1382,【参考】排出ガスレベル!$AI$4:$AI$671,1),1,AR1382):INDEX((係数_バス貨物_ガソリン,係数_バス貨物_CNG,係数_バス貨物_軽油,係数_バス貨物_メタノール,係数_バス貨物_LPG),MATCH(AL1382+1,【参考】排出ガスレベル!$AI$4:$AI$671,1)-1,5,AR1382),2,FALSE),IF(OR(AJ1382=1,AJ1382=2),VLOOKUP(AH1382,INDEX((係数_乗用_ガソリン,係数_乗用_CNG,係数_乗用_軽油,係数_乗用_メタノール,係数_乗用_LPG),1,1,AR1382):INDEX((係数_乗用_ガソリン,係数_乗用_CNG,係数_乗用_軽油,係数_乗用_メタノール,係数_乗用_LPG),125,5,AR1382),2,FALSE))))))</f>
        <v/>
      </c>
      <c r="AO1382" s="376" t="str">
        <f>IF(T1382="","",IF(OR(AH1382="",AH1382="-"),"－",IF(OR(AM1382=8,AM1382=9),"",IF(OR(AJ1382=3,AJ1382=4,AJ1382=5,AJ1382=6),VLOOKUP(AH1382,INDEX((係数_バス貨物_ガソリン,係数_バス貨物_CNG,係数_バス貨物_軽油,係数_バス貨物_メタノール,係数_バス貨物_LPG),MATCH(AL1382,【参考】排出ガスレベル!$AI$4:$AI$671,1),1,AR1382):INDEX((係数_バス貨物_ガソリン,係数_バス貨物_CNG,係数_バス貨物_軽油,係数_バス貨物_メタノール,係数_バス貨物_LPG),MATCH(AL1382+1,【参考】排出ガスレベル!$AI$4:$AI$671,1)-1,5,AR1382),3,FALSE),IF(OR(AJ1382=1,AJ1382=2),VLOOKUP(AH1382,INDEX((係数_乗用_ガソリン,係数_乗用_CNG,係数_乗用_軽油,係数_乗用_メタノール,係数_乗用_LPG),1,1,AR1382):INDEX((係数_乗用_ガソリン,係数_乗用_CNG,係数_乗用_軽油,係数_乗用_メタノール,係数_乗用_LPG),125,5,AR1382),3,FALSE))))))</f>
        <v/>
      </c>
      <c r="AP1382" s="375" t="str">
        <f t="shared" si="629"/>
        <v/>
      </c>
      <c r="AQ1382" s="444" t="str">
        <f t="shared" si="630"/>
        <v/>
      </c>
      <c r="AR1382" s="375" t="str">
        <f t="shared" si="633"/>
        <v/>
      </c>
      <c r="AS1382" s="377" t="str">
        <f t="shared" si="631"/>
        <v/>
      </c>
      <c r="AT1382" s="378" t="str">
        <f t="shared" si="632"/>
        <v/>
      </c>
      <c r="AX1382" s="625" t="b">
        <f t="shared" si="634"/>
        <v>0</v>
      </c>
      <c r="AY1382" s="7" t="str">
        <f t="shared" si="635"/>
        <v>FALSEFALSEFALSE</v>
      </c>
      <c r="AZ1382" s="626">
        <f t="shared" si="611"/>
        <v>0</v>
      </c>
      <c r="BA1382" s="627" t="str">
        <f t="shared" si="612"/>
        <v/>
      </c>
      <c r="BB1382" s="627">
        <f t="shared" si="613"/>
        <v>0</v>
      </c>
      <c r="BC1382" s="690" t="str">
        <f t="shared" si="614"/>
        <v/>
      </c>
    </row>
    <row r="1383" spans="1:55">
      <c r="A1383" s="381">
        <v>1327</v>
      </c>
      <c r="B1383" s="117"/>
      <c r="C1383" s="288"/>
      <c r="D1383" s="289"/>
      <c r="E1383" s="289"/>
      <c r="F1383" s="290"/>
      <c r="G1383" s="292"/>
      <c r="H1383" s="116"/>
      <c r="I1383" s="292"/>
      <c r="J1383" s="116"/>
      <c r="K1383" s="370" t="str">
        <f t="shared" si="605"/>
        <v/>
      </c>
      <c r="L1383" s="370">
        <f t="shared" si="606"/>
        <v>0</v>
      </c>
      <c r="M1383" s="370">
        <f t="shared" si="607"/>
        <v>0</v>
      </c>
      <c r="N1383" s="371" t="str">
        <f t="shared" si="615"/>
        <v/>
      </c>
      <c r="O1383" s="371" t="str">
        <f t="shared" si="616"/>
        <v/>
      </c>
      <c r="P1383" s="371" t="str">
        <f t="shared" si="617"/>
        <v/>
      </c>
      <c r="Q1383" s="371" t="str">
        <f t="shared" si="618"/>
        <v/>
      </c>
      <c r="R1383" s="371" t="str">
        <f t="shared" si="619"/>
        <v/>
      </c>
      <c r="S1383" s="371" t="str">
        <f t="shared" si="620"/>
        <v/>
      </c>
      <c r="T1383" s="443" t="str">
        <f t="shared" si="608"/>
        <v/>
      </c>
      <c r="U1383" s="539"/>
      <c r="V1383" s="117"/>
      <c r="W1383" s="118"/>
      <c r="X1383" s="119"/>
      <c r="Y1383" s="120"/>
      <c r="Z1383" s="122"/>
      <c r="AA1383" s="121"/>
      <c r="AB1383" s="443" t="str">
        <f t="shared" si="609"/>
        <v/>
      </c>
      <c r="AC1383" s="734" t="str">
        <f t="shared" si="610"/>
        <v/>
      </c>
      <c r="AD1383" s="372"/>
      <c r="AE1383" s="485"/>
      <c r="AF1383" s="373" t="str">
        <f t="shared" si="621"/>
        <v/>
      </c>
      <c r="AG1383" s="373" t="str">
        <f t="shared" si="622"/>
        <v/>
      </c>
      <c r="AH1383" s="374" t="str">
        <f t="shared" si="623"/>
        <v/>
      </c>
      <c r="AI1383" s="375" t="str">
        <f t="shared" si="624"/>
        <v/>
      </c>
      <c r="AJ1383" s="375" t="str">
        <f t="shared" si="625"/>
        <v/>
      </c>
      <c r="AK1383" s="375" t="str">
        <f t="shared" si="626"/>
        <v/>
      </c>
      <c r="AL1383" s="375" t="str">
        <f t="shared" si="627"/>
        <v/>
      </c>
      <c r="AM1383" s="375" t="str">
        <f t="shared" si="628"/>
        <v/>
      </c>
      <c r="AN1383" s="376" t="str">
        <f>IF(AF1383="","",IF(OR(AH1383="",AH1383="-"),"－",IF(OR(AM1383=8,AM1383=9),"",IF(OR(AJ1383=3,AJ1383=4,AJ1383=5,AJ1383=6),VLOOKUP(AH1383,INDEX((係数_バス貨物_ガソリン,係数_バス貨物_CNG,係数_バス貨物_軽油,係数_バス貨物_メタノール,係数_バス貨物_LPG),MATCH(AL1383,【参考】排出ガスレベル!$AI$4:$AI$671,1),1,AR1383):INDEX((係数_バス貨物_ガソリン,係数_バス貨物_CNG,係数_バス貨物_軽油,係数_バス貨物_メタノール,係数_バス貨物_LPG),MATCH(AL1383+1,【参考】排出ガスレベル!$AI$4:$AI$671,1)-1,5,AR1383),2,FALSE),IF(OR(AJ1383=1,AJ1383=2),VLOOKUP(AH1383,INDEX((係数_乗用_ガソリン,係数_乗用_CNG,係数_乗用_軽油,係数_乗用_メタノール,係数_乗用_LPG),1,1,AR1383):INDEX((係数_乗用_ガソリン,係数_乗用_CNG,係数_乗用_軽油,係数_乗用_メタノール,係数_乗用_LPG),125,5,AR1383),2,FALSE))))))</f>
        <v/>
      </c>
      <c r="AO1383" s="376" t="str">
        <f>IF(T1383="","",IF(OR(AH1383="",AH1383="-"),"－",IF(OR(AM1383=8,AM1383=9),"",IF(OR(AJ1383=3,AJ1383=4,AJ1383=5,AJ1383=6),VLOOKUP(AH1383,INDEX((係数_バス貨物_ガソリン,係数_バス貨物_CNG,係数_バス貨物_軽油,係数_バス貨物_メタノール,係数_バス貨物_LPG),MATCH(AL1383,【参考】排出ガスレベル!$AI$4:$AI$671,1),1,AR1383):INDEX((係数_バス貨物_ガソリン,係数_バス貨物_CNG,係数_バス貨物_軽油,係数_バス貨物_メタノール,係数_バス貨物_LPG),MATCH(AL1383+1,【参考】排出ガスレベル!$AI$4:$AI$671,1)-1,5,AR1383),3,FALSE),IF(OR(AJ1383=1,AJ1383=2),VLOOKUP(AH1383,INDEX((係数_乗用_ガソリン,係数_乗用_CNG,係数_乗用_軽油,係数_乗用_メタノール,係数_乗用_LPG),1,1,AR1383):INDEX((係数_乗用_ガソリン,係数_乗用_CNG,係数_乗用_軽油,係数_乗用_メタノール,係数_乗用_LPG),125,5,AR1383),3,FALSE))))))</f>
        <v/>
      </c>
      <c r="AP1383" s="375" t="str">
        <f t="shared" si="629"/>
        <v/>
      </c>
      <c r="AQ1383" s="444" t="str">
        <f t="shared" si="630"/>
        <v/>
      </c>
      <c r="AR1383" s="375" t="str">
        <f t="shared" si="633"/>
        <v/>
      </c>
      <c r="AS1383" s="377" t="str">
        <f t="shared" si="631"/>
        <v/>
      </c>
      <c r="AT1383" s="378" t="str">
        <f t="shared" si="632"/>
        <v/>
      </c>
      <c r="AX1383" s="625" t="b">
        <f t="shared" si="634"/>
        <v>0</v>
      </c>
      <c r="AY1383" s="7" t="str">
        <f t="shared" si="635"/>
        <v>FALSEFALSEFALSE</v>
      </c>
      <c r="AZ1383" s="626">
        <f t="shared" si="611"/>
        <v>0</v>
      </c>
      <c r="BA1383" s="627" t="str">
        <f t="shared" si="612"/>
        <v/>
      </c>
      <c r="BB1383" s="627">
        <f t="shared" si="613"/>
        <v>0</v>
      </c>
      <c r="BC1383" s="690" t="str">
        <f t="shared" si="614"/>
        <v/>
      </c>
    </row>
    <row r="1384" spans="1:55">
      <c r="A1384" s="381">
        <v>1328</v>
      </c>
      <c r="B1384" s="117"/>
      <c r="C1384" s="288"/>
      <c r="D1384" s="289"/>
      <c r="E1384" s="289"/>
      <c r="F1384" s="290"/>
      <c r="G1384" s="292"/>
      <c r="H1384" s="116"/>
      <c r="I1384" s="292"/>
      <c r="J1384" s="116"/>
      <c r="K1384" s="370" t="str">
        <f t="shared" si="605"/>
        <v/>
      </c>
      <c r="L1384" s="370">
        <f t="shared" si="606"/>
        <v>0</v>
      </c>
      <c r="M1384" s="370">
        <f t="shared" si="607"/>
        <v>0</v>
      </c>
      <c r="N1384" s="371" t="str">
        <f t="shared" si="615"/>
        <v/>
      </c>
      <c r="O1384" s="371" t="str">
        <f t="shared" si="616"/>
        <v/>
      </c>
      <c r="P1384" s="371" t="str">
        <f t="shared" si="617"/>
        <v/>
      </c>
      <c r="Q1384" s="371" t="str">
        <f t="shared" si="618"/>
        <v/>
      </c>
      <c r="R1384" s="371" t="str">
        <f t="shared" si="619"/>
        <v/>
      </c>
      <c r="S1384" s="371" t="str">
        <f t="shared" si="620"/>
        <v/>
      </c>
      <c r="T1384" s="443" t="str">
        <f t="shared" si="608"/>
        <v/>
      </c>
      <c r="U1384" s="539"/>
      <c r="V1384" s="117"/>
      <c r="W1384" s="118"/>
      <c r="X1384" s="119"/>
      <c r="Y1384" s="120"/>
      <c r="Z1384" s="122"/>
      <c r="AA1384" s="121"/>
      <c r="AB1384" s="443" t="str">
        <f t="shared" si="609"/>
        <v/>
      </c>
      <c r="AC1384" s="734" t="str">
        <f t="shared" si="610"/>
        <v/>
      </c>
      <c r="AD1384" s="372"/>
      <c r="AE1384" s="485"/>
      <c r="AF1384" s="373" t="str">
        <f t="shared" si="621"/>
        <v/>
      </c>
      <c r="AG1384" s="373" t="str">
        <f t="shared" si="622"/>
        <v/>
      </c>
      <c r="AH1384" s="374" t="str">
        <f t="shared" si="623"/>
        <v/>
      </c>
      <c r="AI1384" s="375" t="str">
        <f t="shared" si="624"/>
        <v/>
      </c>
      <c r="AJ1384" s="375" t="str">
        <f t="shared" si="625"/>
        <v/>
      </c>
      <c r="AK1384" s="375" t="str">
        <f t="shared" si="626"/>
        <v/>
      </c>
      <c r="AL1384" s="375" t="str">
        <f t="shared" si="627"/>
        <v/>
      </c>
      <c r="AM1384" s="375" t="str">
        <f t="shared" si="628"/>
        <v/>
      </c>
      <c r="AN1384" s="376" t="str">
        <f>IF(AF1384="","",IF(OR(AH1384="",AH1384="-"),"－",IF(OR(AM1384=8,AM1384=9),"",IF(OR(AJ1384=3,AJ1384=4,AJ1384=5,AJ1384=6),VLOOKUP(AH1384,INDEX((係数_バス貨物_ガソリン,係数_バス貨物_CNG,係数_バス貨物_軽油,係数_バス貨物_メタノール,係数_バス貨物_LPG),MATCH(AL1384,【参考】排出ガスレベル!$AI$4:$AI$671,1),1,AR1384):INDEX((係数_バス貨物_ガソリン,係数_バス貨物_CNG,係数_バス貨物_軽油,係数_バス貨物_メタノール,係数_バス貨物_LPG),MATCH(AL1384+1,【参考】排出ガスレベル!$AI$4:$AI$671,1)-1,5,AR1384),2,FALSE),IF(OR(AJ1384=1,AJ1384=2),VLOOKUP(AH1384,INDEX((係数_乗用_ガソリン,係数_乗用_CNG,係数_乗用_軽油,係数_乗用_メタノール,係数_乗用_LPG),1,1,AR1384):INDEX((係数_乗用_ガソリン,係数_乗用_CNG,係数_乗用_軽油,係数_乗用_メタノール,係数_乗用_LPG),125,5,AR1384),2,FALSE))))))</f>
        <v/>
      </c>
      <c r="AO1384" s="376" t="str">
        <f>IF(T1384="","",IF(OR(AH1384="",AH1384="-"),"－",IF(OR(AM1384=8,AM1384=9),"",IF(OR(AJ1384=3,AJ1384=4,AJ1384=5,AJ1384=6),VLOOKUP(AH1384,INDEX((係数_バス貨物_ガソリン,係数_バス貨物_CNG,係数_バス貨物_軽油,係数_バス貨物_メタノール,係数_バス貨物_LPG),MATCH(AL1384,【参考】排出ガスレベル!$AI$4:$AI$671,1),1,AR1384):INDEX((係数_バス貨物_ガソリン,係数_バス貨物_CNG,係数_バス貨物_軽油,係数_バス貨物_メタノール,係数_バス貨物_LPG),MATCH(AL1384+1,【参考】排出ガスレベル!$AI$4:$AI$671,1)-1,5,AR1384),3,FALSE),IF(OR(AJ1384=1,AJ1384=2),VLOOKUP(AH1384,INDEX((係数_乗用_ガソリン,係数_乗用_CNG,係数_乗用_軽油,係数_乗用_メタノール,係数_乗用_LPG),1,1,AR1384):INDEX((係数_乗用_ガソリン,係数_乗用_CNG,係数_乗用_軽油,係数_乗用_メタノール,係数_乗用_LPG),125,5,AR1384),3,FALSE))))))</f>
        <v/>
      </c>
      <c r="AP1384" s="375" t="str">
        <f t="shared" si="629"/>
        <v/>
      </c>
      <c r="AQ1384" s="444" t="str">
        <f t="shared" si="630"/>
        <v/>
      </c>
      <c r="AR1384" s="375" t="str">
        <f t="shared" si="633"/>
        <v/>
      </c>
      <c r="AS1384" s="377" t="str">
        <f t="shared" si="631"/>
        <v/>
      </c>
      <c r="AT1384" s="378" t="str">
        <f t="shared" si="632"/>
        <v/>
      </c>
      <c r="AX1384" s="625" t="b">
        <f t="shared" si="634"/>
        <v>0</v>
      </c>
      <c r="AY1384" s="7" t="str">
        <f t="shared" si="635"/>
        <v>FALSEFALSEFALSE</v>
      </c>
      <c r="AZ1384" s="626">
        <f t="shared" si="611"/>
        <v>0</v>
      </c>
      <c r="BA1384" s="627" t="str">
        <f t="shared" si="612"/>
        <v/>
      </c>
      <c r="BB1384" s="627">
        <f t="shared" si="613"/>
        <v>0</v>
      </c>
      <c r="BC1384" s="690" t="str">
        <f t="shared" si="614"/>
        <v/>
      </c>
    </row>
    <row r="1385" spans="1:55">
      <c r="A1385" s="381">
        <v>1329</v>
      </c>
      <c r="B1385" s="117"/>
      <c r="C1385" s="288"/>
      <c r="D1385" s="289"/>
      <c r="E1385" s="289"/>
      <c r="F1385" s="290"/>
      <c r="G1385" s="292"/>
      <c r="H1385" s="116"/>
      <c r="I1385" s="292"/>
      <c r="J1385" s="116"/>
      <c r="K1385" s="370" t="str">
        <f t="shared" si="605"/>
        <v/>
      </c>
      <c r="L1385" s="370">
        <f t="shared" si="606"/>
        <v>0</v>
      </c>
      <c r="M1385" s="370">
        <f t="shared" si="607"/>
        <v>0</v>
      </c>
      <c r="N1385" s="371" t="str">
        <f t="shared" si="615"/>
        <v/>
      </c>
      <c r="O1385" s="371" t="str">
        <f t="shared" si="616"/>
        <v/>
      </c>
      <c r="P1385" s="371" t="str">
        <f t="shared" si="617"/>
        <v/>
      </c>
      <c r="Q1385" s="371" t="str">
        <f t="shared" si="618"/>
        <v/>
      </c>
      <c r="R1385" s="371" t="str">
        <f t="shared" si="619"/>
        <v/>
      </c>
      <c r="S1385" s="371" t="str">
        <f t="shared" si="620"/>
        <v/>
      </c>
      <c r="T1385" s="443" t="str">
        <f t="shared" si="608"/>
        <v/>
      </c>
      <c r="U1385" s="539"/>
      <c r="V1385" s="117"/>
      <c r="W1385" s="118"/>
      <c r="X1385" s="119"/>
      <c r="Y1385" s="120"/>
      <c r="Z1385" s="122"/>
      <c r="AA1385" s="121"/>
      <c r="AB1385" s="443" t="str">
        <f t="shared" si="609"/>
        <v/>
      </c>
      <c r="AC1385" s="734" t="str">
        <f t="shared" si="610"/>
        <v/>
      </c>
      <c r="AD1385" s="372"/>
      <c r="AE1385" s="485"/>
      <c r="AF1385" s="373" t="str">
        <f t="shared" si="621"/>
        <v/>
      </c>
      <c r="AG1385" s="373" t="str">
        <f t="shared" si="622"/>
        <v/>
      </c>
      <c r="AH1385" s="374" t="str">
        <f t="shared" si="623"/>
        <v/>
      </c>
      <c r="AI1385" s="375" t="str">
        <f t="shared" si="624"/>
        <v/>
      </c>
      <c r="AJ1385" s="375" t="str">
        <f t="shared" si="625"/>
        <v/>
      </c>
      <c r="AK1385" s="375" t="str">
        <f t="shared" si="626"/>
        <v/>
      </c>
      <c r="AL1385" s="375" t="str">
        <f t="shared" si="627"/>
        <v/>
      </c>
      <c r="AM1385" s="375" t="str">
        <f t="shared" si="628"/>
        <v/>
      </c>
      <c r="AN1385" s="376" t="str">
        <f>IF(AF1385="","",IF(OR(AH1385="",AH1385="-"),"－",IF(OR(AM1385=8,AM1385=9),"",IF(OR(AJ1385=3,AJ1385=4,AJ1385=5,AJ1385=6),VLOOKUP(AH1385,INDEX((係数_バス貨物_ガソリン,係数_バス貨物_CNG,係数_バス貨物_軽油,係数_バス貨物_メタノール,係数_バス貨物_LPG),MATCH(AL1385,【参考】排出ガスレベル!$AI$4:$AI$671,1),1,AR1385):INDEX((係数_バス貨物_ガソリン,係数_バス貨物_CNG,係数_バス貨物_軽油,係数_バス貨物_メタノール,係数_バス貨物_LPG),MATCH(AL1385+1,【参考】排出ガスレベル!$AI$4:$AI$671,1)-1,5,AR1385),2,FALSE),IF(OR(AJ1385=1,AJ1385=2),VLOOKUP(AH1385,INDEX((係数_乗用_ガソリン,係数_乗用_CNG,係数_乗用_軽油,係数_乗用_メタノール,係数_乗用_LPG),1,1,AR1385):INDEX((係数_乗用_ガソリン,係数_乗用_CNG,係数_乗用_軽油,係数_乗用_メタノール,係数_乗用_LPG),125,5,AR1385),2,FALSE))))))</f>
        <v/>
      </c>
      <c r="AO1385" s="376" t="str">
        <f>IF(T1385="","",IF(OR(AH1385="",AH1385="-"),"－",IF(OR(AM1385=8,AM1385=9),"",IF(OR(AJ1385=3,AJ1385=4,AJ1385=5,AJ1385=6),VLOOKUP(AH1385,INDEX((係数_バス貨物_ガソリン,係数_バス貨物_CNG,係数_バス貨物_軽油,係数_バス貨物_メタノール,係数_バス貨物_LPG),MATCH(AL1385,【参考】排出ガスレベル!$AI$4:$AI$671,1),1,AR1385):INDEX((係数_バス貨物_ガソリン,係数_バス貨物_CNG,係数_バス貨物_軽油,係数_バス貨物_メタノール,係数_バス貨物_LPG),MATCH(AL1385+1,【参考】排出ガスレベル!$AI$4:$AI$671,1)-1,5,AR1385),3,FALSE),IF(OR(AJ1385=1,AJ1385=2),VLOOKUP(AH1385,INDEX((係数_乗用_ガソリン,係数_乗用_CNG,係数_乗用_軽油,係数_乗用_メタノール,係数_乗用_LPG),1,1,AR1385):INDEX((係数_乗用_ガソリン,係数_乗用_CNG,係数_乗用_軽油,係数_乗用_メタノール,係数_乗用_LPG),125,5,AR1385),3,FALSE))))))</f>
        <v/>
      </c>
      <c r="AP1385" s="375" t="str">
        <f t="shared" si="629"/>
        <v/>
      </c>
      <c r="AQ1385" s="444" t="str">
        <f t="shared" si="630"/>
        <v/>
      </c>
      <c r="AR1385" s="375" t="str">
        <f t="shared" si="633"/>
        <v/>
      </c>
      <c r="AS1385" s="377" t="str">
        <f t="shared" si="631"/>
        <v/>
      </c>
      <c r="AT1385" s="378" t="str">
        <f t="shared" si="632"/>
        <v/>
      </c>
      <c r="AX1385" s="625" t="b">
        <f t="shared" si="634"/>
        <v>0</v>
      </c>
      <c r="AY1385" s="7" t="str">
        <f t="shared" si="635"/>
        <v>FALSEFALSEFALSE</v>
      </c>
      <c r="AZ1385" s="626">
        <f t="shared" si="611"/>
        <v>0</v>
      </c>
      <c r="BA1385" s="627" t="str">
        <f t="shared" si="612"/>
        <v/>
      </c>
      <c r="BB1385" s="627">
        <f t="shared" si="613"/>
        <v>0</v>
      </c>
      <c r="BC1385" s="690" t="str">
        <f t="shared" si="614"/>
        <v/>
      </c>
    </row>
    <row r="1386" spans="1:55">
      <c r="A1386" s="381">
        <v>1330</v>
      </c>
      <c r="B1386" s="117"/>
      <c r="C1386" s="288"/>
      <c r="D1386" s="289"/>
      <c r="E1386" s="289"/>
      <c r="F1386" s="290"/>
      <c r="G1386" s="292"/>
      <c r="H1386" s="116"/>
      <c r="I1386" s="292"/>
      <c r="J1386" s="116"/>
      <c r="K1386" s="370" t="str">
        <f t="shared" si="605"/>
        <v/>
      </c>
      <c r="L1386" s="370">
        <f t="shared" si="606"/>
        <v>0</v>
      </c>
      <c r="M1386" s="370">
        <f t="shared" si="607"/>
        <v>0</v>
      </c>
      <c r="N1386" s="371" t="str">
        <f t="shared" si="615"/>
        <v/>
      </c>
      <c r="O1386" s="371" t="str">
        <f t="shared" si="616"/>
        <v/>
      </c>
      <c r="P1386" s="371" t="str">
        <f t="shared" si="617"/>
        <v/>
      </c>
      <c r="Q1386" s="371" t="str">
        <f t="shared" si="618"/>
        <v/>
      </c>
      <c r="R1386" s="371" t="str">
        <f t="shared" si="619"/>
        <v/>
      </c>
      <c r="S1386" s="371" t="str">
        <f t="shared" si="620"/>
        <v/>
      </c>
      <c r="T1386" s="443" t="str">
        <f t="shared" si="608"/>
        <v/>
      </c>
      <c r="U1386" s="539"/>
      <c r="V1386" s="117"/>
      <c r="W1386" s="118"/>
      <c r="X1386" s="119"/>
      <c r="Y1386" s="120"/>
      <c r="Z1386" s="122"/>
      <c r="AA1386" s="121"/>
      <c r="AB1386" s="443" t="str">
        <f t="shared" si="609"/>
        <v/>
      </c>
      <c r="AC1386" s="734" t="str">
        <f t="shared" si="610"/>
        <v/>
      </c>
      <c r="AD1386" s="372"/>
      <c r="AE1386" s="485"/>
      <c r="AF1386" s="373" t="str">
        <f t="shared" si="621"/>
        <v/>
      </c>
      <c r="AG1386" s="373" t="str">
        <f t="shared" si="622"/>
        <v/>
      </c>
      <c r="AH1386" s="374" t="str">
        <f t="shared" si="623"/>
        <v/>
      </c>
      <c r="AI1386" s="375" t="str">
        <f t="shared" si="624"/>
        <v/>
      </c>
      <c r="AJ1386" s="375" t="str">
        <f t="shared" si="625"/>
        <v/>
      </c>
      <c r="AK1386" s="375" t="str">
        <f t="shared" si="626"/>
        <v/>
      </c>
      <c r="AL1386" s="375" t="str">
        <f t="shared" si="627"/>
        <v/>
      </c>
      <c r="AM1386" s="375" t="str">
        <f t="shared" si="628"/>
        <v/>
      </c>
      <c r="AN1386" s="376" t="str">
        <f>IF(AF1386="","",IF(OR(AH1386="",AH1386="-"),"－",IF(OR(AM1386=8,AM1386=9),"",IF(OR(AJ1386=3,AJ1386=4,AJ1386=5,AJ1386=6),VLOOKUP(AH1386,INDEX((係数_バス貨物_ガソリン,係数_バス貨物_CNG,係数_バス貨物_軽油,係数_バス貨物_メタノール,係数_バス貨物_LPG),MATCH(AL1386,【参考】排出ガスレベル!$AI$4:$AI$671,1),1,AR1386):INDEX((係数_バス貨物_ガソリン,係数_バス貨物_CNG,係数_バス貨物_軽油,係数_バス貨物_メタノール,係数_バス貨物_LPG),MATCH(AL1386+1,【参考】排出ガスレベル!$AI$4:$AI$671,1)-1,5,AR1386),2,FALSE),IF(OR(AJ1386=1,AJ1386=2),VLOOKUP(AH1386,INDEX((係数_乗用_ガソリン,係数_乗用_CNG,係数_乗用_軽油,係数_乗用_メタノール,係数_乗用_LPG),1,1,AR1386):INDEX((係数_乗用_ガソリン,係数_乗用_CNG,係数_乗用_軽油,係数_乗用_メタノール,係数_乗用_LPG),125,5,AR1386),2,FALSE))))))</f>
        <v/>
      </c>
      <c r="AO1386" s="376" t="str">
        <f>IF(T1386="","",IF(OR(AH1386="",AH1386="-"),"－",IF(OR(AM1386=8,AM1386=9),"",IF(OR(AJ1386=3,AJ1386=4,AJ1386=5,AJ1386=6),VLOOKUP(AH1386,INDEX((係数_バス貨物_ガソリン,係数_バス貨物_CNG,係数_バス貨物_軽油,係数_バス貨物_メタノール,係数_バス貨物_LPG),MATCH(AL1386,【参考】排出ガスレベル!$AI$4:$AI$671,1),1,AR1386):INDEX((係数_バス貨物_ガソリン,係数_バス貨物_CNG,係数_バス貨物_軽油,係数_バス貨物_メタノール,係数_バス貨物_LPG),MATCH(AL1386+1,【参考】排出ガスレベル!$AI$4:$AI$671,1)-1,5,AR1386),3,FALSE),IF(OR(AJ1386=1,AJ1386=2),VLOOKUP(AH1386,INDEX((係数_乗用_ガソリン,係数_乗用_CNG,係数_乗用_軽油,係数_乗用_メタノール,係数_乗用_LPG),1,1,AR1386):INDEX((係数_乗用_ガソリン,係数_乗用_CNG,係数_乗用_軽油,係数_乗用_メタノール,係数_乗用_LPG),125,5,AR1386),3,FALSE))))))</f>
        <v/>
      </c>
      <c r="AP1386" s="375" t="str">
        <f t="shared" si="629"/>
        <v/>
      </c>
      <c r="AQ1386" s="444" t="str">
        <f t="shared" si="630"/>
        <v/>
      </c>
      <c r="AR1386" s="375" t="str">
        <f t="shared" si="633"/>
        <v/>
      </c>
      <c r="AS1386" s="377" t="str">
        <f t="shared" si="631"/>
        <v/>
      </c>
      <c r="AT1386" s="378" t="str">
        <f t="shared" si="632"/>
        <v/>
      </c>
      <c r="AX1386" s="625" t="b">
        <f t="shared" si="634"/>
        <v>0</v>
      </c>
      <c r="AY1386" s="7" t="str">
        <f t="shared" si="635"/>
        <v>FALSEFALSEFALSE</v>
      </c>
      <c r="AZ1386" s="626">
        <f t="shared" si="611"/>
        <v>0</v>
      </c>
      <c r="BA1386" s="627" t="str">
        <f t="shared" si="612"/>
        <v/>
      </c>
      <c r="BB1386" s="627">
        <f t="shared" si="613"/>
        <v>0</v>
      </c>
      <c r="BC1386" s="690" t="str">
        <f t="shared" si="614"/>
        <v/>
      </c>
    </row>
    <row r="1387" spans="1:55">
      <c r="A1387" s="381">
        <v>1331</v>
      </c>
      <c r="B1387" s="117"/>
      <c r="C1387" s="288"/>
      <c r="D1387" s="289"/>
      <c r="E1387" s="289"/>
      <c r="F1387" s="290"/>
      <c r="G1387" s="292"/>
      <c r="H1387" s="116"/>
      <c r="I1387" s="292"/>
      <c r="J1387" s="116"/>
      <c r="K1387" s="370" t="str">
        <f t="shared" si="605"/>
        <v/>
      </c>
      <c r="L1387" s="370">
        <f t="shared" si="606"/>
        <v>0</v>
      </c>
      <c r="M1387" s="370">
        <f t="shared" si="607"/>
        <v>0</v>
      </c>
      <c r="N1387" s="371" t="str">
        <f t="shared" si="615"/>
        <v/>
      </c>
      <c r="O1387" s="371" t="str">
        <f t="shared" si="616"/>
        <v/>
      </c>
      <c r="P1387" s="371" t="str">
        <f t="shared" si="617"/>
        <v/>
      </c>
      <c r="Q1387" s="371" t="str">
        <f t="shared" si="618"/>
        <v/>
      </c>
      <c r="R1387" s="371" t="str">
        <f t="shared" si="619"/>
        <v/>
      </c>
      <c r="S1387" s="371" t="str">
        <f t="shared" si="620"/>
        <v/>
      </c>
      <c r="T1387" s="443" t="str">
        <f t="shared" si="608"/>
        <v/>
      </c>
      <c r="U1387" s="539"/>
      <c r="V1387" s="117"/>
      <c r="W1387" s="118"/>
      <c r="X1387" s="119"/>
      <c r="Y1387" s="120"/>
      <c r="Z1387" s="122"/>
      <c r="AA1387" s="121"/>
      <c r="AB1387" s="443" t="str">
        <f t="shared" si="609"/>
        <v/>
      </c>
      <c r="AC1387" s="734" t="str">
        <f t="shared" si="610"/>
        <v/>
      </c>
      <c r="AD1387" s="372"/>
      <c r="AE1387" s="485"/>
      <c r="AF1387" s="373" t="str">
        <f t="shared" si="621"/>
        <v/>
      </c>
      <c r="AG1387" s="373" t="str">
        <f t="shared" si="622"/>
        <v/>
      </c>
      <c r="AH1387" s="374" t="str">
        <f t="shared" si="623"/>
        <v/>
      </c>
      <c r="AI1387" s="375" t="str">
        <f t="shared" si="624"/>
        <v/>
      </c>
      <c r="AJ1387" s="375" t="str">
        <f t="shared" si="625"/>
        <v/>
      </c>
      <c r="AK1387" s="375" t="str">
        <f t="shared" si="626"/>
        <v/>
      </c>
      <c r="AL1387" s="375" t="str">
        <f t="shared" si="627"/>
        <v/>
      </c>
      <c r="AM1387" s="375" t="str">
        <f t="shared" si="628"/>
        <v/>
      </c>
      <c r="AN1387" s="376" t="str">
        <f>IF(AF1387="","",IF(OR(AH1387="",AH1387="-"),"－",IF(OR(AM1387=8,AM1387=9),"",IF(OR(AJ1387=3,AJ1387=4,AJ1387=5,AJ1387=6),VLOOKUP(AH1387,INDEX((係数_バス貨物_ガソリン,係数_バス貨物_CNG,係数_バス貨物_軽油,係数_バス貨物_メタノール,係数_バス貨物_LPG),MATCH(AL1387,【参考】排出ガスレベル!$AI$4:$AI$671,1),1,AR1387):INDEX((係数_バス貨物_ガソリン,係数_バス貨物_CNG,係数_バス貨物_軽油,係数_バス貨物_メタノール,係数_バス貨物_LPG),MATCH(AL1387+1,【参考】排出ガスレベル!$AI$4:$AI$671,1)-1,5,AR1387),2,FALSE),IF(OR(AJ1387=1,AJ1387=2),VLOOKUP(AH1387,INDEX((係数_乗用_ガソリン,係数_乗用_CNG,係数_乗用_軽油,係数_乗用_メタノール,係数_乗用_LPG),1,1,AR1387):INDEX((係数_乗用_ガソリン,係数_乗用_CNG,係数_乗用_軽油,係数_乗用_メタノール,係数_乗用_LPG),125,5,AR1387),2,FALSE))))))</f>
        <v/>
      </c>
      <c r="AO1387" s="376" t="str">
        <f>IF(T1387="","",IF(OR(AH1387="",AH1387="-"),"－",IF(OR(AM1387=8,AM1387=9),"",IF(OR(AJ1387=3,AJ1387=4,AJ1387=5,AJ1387=6),VLOOKUP(AH1387,INDEX((係数_バス貨物_ガソリン,係数_バス貨物_CNG,係数_バス貨物_軽油,係数_バス貨物_メタノール,係数_バス貨物_LPG),MATCH(AL1387,【参考】排出ガスレベル!$AI$4:$AI$671,1),1,AR1387):INDEX((係数_バス貨物_ガソリン,係数_バス貨物_CNG,係数_バス貨物_軽油,係数_バス貨物_メタノール,係数_バス貨物_LPG),MATCH(AL1387+1,【参考】排出ガスレベル!$AI$4:$AI$671,1)-1,5,AR1387),3,FALSE),IF(OR(AJ1387=1,AJ1387=2),VLOOKUP(AH1387,INDEX((係数_乗用_ガソリン,係数_乗用_CNG,係数_乗用_軽油,係数_乗用_メタノール,係数_乗用_LPG),1,1,AR1387):INDEX((係数_乗用_ガソリン,係数_乗用_CNG,係数_乗用_軽油,係数_乗用_メタノール,係数_乗用_LPG),125,5,AR1387),3,FALSE))))))</f>
        <v/>
      </c>
      <c r="AP1387" s="375" t="str">
        <f t="shared" si="629"/>
        <v/>
      </c>
      <c r="AQ1387" s="444" t="str">
        <f t="shared" si="630"/>
        <v/>
      </c>
      <c r="AR1387" s="375" t="str">
        <f t="shared" si="633"/>
        <v/>
      </c>
      <c r="AS1387" s="377" t="str">
        <f t="shared" si="631"/>
        <v/>
      </c>
      <c r="AT1387" s="378" t="str">
        <f t="shared" si="632"/>
        <v/>
      </c>
      <c r="AX1387" s="625" t="b">
        <f t="shared" si="634"/>
        <v>0</v>
      </c>
      <c r="AY1387" s="7" t="str">
        <f t="shared" si="635"/>
        <v>FALSEFALSEFALSE</v>
      </c>
      <c r="AZ1387" s="626">
        <f t="shared" si="611"/>
        <v>0</v>
      </c>
      <c r="BA1387" s="627" t="str">
        <f t="shared" si="612"/>
        <v/>
      </c>
      <c r="BB1387" s="627">
        <f t="shared" si="613"/>
        <v>0</v>
      </c>
      <c r="BC1387" s="690" t="str">
        <f t="shared" si="614"/>
        <v/>
      </c>
    </row>
    <row r="1388" spans="1:55">
      <c r="A1388" s="381">
        <v>1332</v>
      </c>
      <c r="B1388" s="117"/>
      <c r="C1388" s="288"/>
      <c r="D1388" s="289"/>
      <c r="E1388" s="289"/>
      <c r="F1388" s="290"/>
      <c r="G1388" s="292"/>
      <c r="H1388" s="116"/>
      <c r="I1388" s="292"/>
      <c r="J1388" s="116"/>
      <c r="K1388" s="370" t="str">
        <f t="shared" ref="K1388:K1451" si="636">C1388&amp;D1388&amp;E1388&amp;F1388</f>
        <v/>
      </c>
      <c r="L1388" s="370">
        <f t="shared" ref="L1388:L1451" si="637">IF(G1388&gt;0,DATE((G1388),(H1388+1),0),0)</f>
        <v>0</v>
      </c>
      <c r="M1388" s="370">
        <f t="shared" ref="M1388:M1451" si="638">IF(I1388&gt;0,DATE((I1388),(J1388+1),0),0)</f>
        <v>0</v>
      </c>
      <c r="N1388" s="371" t="str">
        <f t="shared" si="615"/>
        <v/>
      </c>
      <c r="O1388" s="371" t="str">
        <f t="shared" si="616"/>
        <v/>
      </c>
      <c r="P1388" s="371" t="str">
        <f t="shared" si="617"/>
        <v/>
      </c>
      <c r="Q1388" s="371" t="str">
        <f t="shared" si="618"/>
        <v/>
      </c>
      <c r="R1388" s="371" t="str">
        <f t="shared" si="619"/>
        <v/>
      </c>
      <c r="S1388" s="371" t="str">
        <f t="shared" si="620"/>
        <v/>
      </c>
      <c r="T1388" s="443" t="str">
        <f t="shared" ref="T1388:T1451" si="639">N1388&amp;O1388&amp;P1388&amp;Q1388&amp;R1388&amp;S1388</f>
        <v/>
      </c>
      <c r="U1388" s="539"/>
      <c r="V1388" s="117"/>
      <c r="W1388" s="118"/>
      <c r="X1388" s="119"/>
      <c r="Y1388" s="120"/>
      <c r="Z1388" s="122"/>
      <c r="AA1388" s="121"/>
      <c r="AB1388" s="443" t="str">
        <f t="shared" ref="AB1388:AB1451" si="640">IF(AF1388="","",IF(AM1388=1,VLOOKUP(AN1388,低公害車判別,2,FALSE),IF(AM1388=3,VLOOKUP(AN1388,低公害車判別,2,FALSE),IF(AM1388=4,VLOOKUP(AO1388,低公害車判別,2,FALSE),"低公害車"))))</f>
        <v/>
      </c>
      <c r="AC1388" s="734" t="str">
        <f t="shared" ref="AC1388:AC1451" si="641">IF(AF1388="","",IF((AN1388="")+(AN1388="－"),IF((AO1388="")+(AO1388=0),"－",AO1388),IF((AN1388="PM☆☆☆")+(AN1388="☆及びPM☆☆☆")+(AN1388="☆☆及びPM☆☆☆")+(AN1388="☆☆☆及びPM☆☆☆"),"PM☆☆☆",IF((AN1388="PM☆☆☆☆")+(AN1388="☆及びPM☆☆☆☆")+(AN1388="☆☆及びPM☆☆☆☆")+(AN1388="☆☆☆及びPM☆☆☆☆"),"PM☆☆☆☆",IF((AN1388="新☆")+(AN1388="新NOx☆")+(AN1388="新PM☆"),"新☆（新長期）",AN1388)))))</f>
        <v/>
      </c>
      <c r="AD1388" s="372"/>
      <c r="AE1388" s="485"/>
      <c r="AF1388" s="373" t="str">
        <f t="shared" si="621"/>
        <v/>
      </c>
      <c r="AG1388" s="373" t="str">
        <f t="shared" si="622"/>
        <v/>
      </c>
      <c r="AH1388" s="374" t="str">
        <f t="shared" si="623"/>
        <v/>
      </c>
      <c r="AI1388" s="375" t="str">
        <f t="shared" si="624"/>
        <v/>
      </c>
      <c r="AJ1388" s="375" t="str">
        <f t="shared" si="625"/>
        <v/>
      </c>
      <c r="AK1388" s="375" t="str">
        <f t="shared" si="626"/>
        <v/>
      </c>
      <c r="AL1388" s="375" t="str">
        <f t="shared" si="627"/>
        <v/>
      </c>
      <c r="AM1388" s="375" t="str">
        <f t="shared" si="628"/>
        <v/>
      </c>
      <c r="AN1388" s="376" t="str">
        <f>IF(AF1388="","",IF(OR(AH1388="",AH1388="-"),"－",IF(OR(AM1388=8,AM1388=9),"",IF(OR(AJ1388=3,AJ1388=4,AJ1388=5,AJ1388=6),VLOOKUP(AH1388,INDEX((係数_バス貨物_ガソリン,係数_バス貨物_CNG,係数_バス貨物_軽油,係数_バス貨物_メタノール,係数_バス貨物_LPG),MATCH(AL1388,【参考】排出ガスレベル!$AI$4:$AI$671,1),1,AR1388):INDEX((係数_バス貨物_ガソリン,係数_バス貨物_CNG,係数_バス貨物_軽油,係数_バス貨物_メタノール,係数_バス貨物_LPG),MATCH(AL1388+1,【参考】排出ガスレベル!$AI$4:$AI$671,1)-1,5,AR1388),2,FALSE),IF(OR(AJ1388=1,AJ1388=2),VLOOKUP(AH1388,INDEX((係数_乗用_ガソリン,係数_乗用_CNG,係数_乗用_軽油,係数_乗用_メタノール,係数_乗用_LPG),1,1,AR1388):INDEX((係数_乗用_ガソリン,係数_乗用_CNG,係数_乗用_軽油,係数_乗用_メタノール,係数_乗用_LPG),125,5,AR1388),2,FALSE))))))</f>
        <v/>
      </c>
      <c r="AO1388" s="376" t="str">
        <f>IF(T1388="","",IF(OR(AH1388="",AH1388="-"),"－",IF(OR(AM1388=8,AM1388=9),"",IF(OR(AJ1388=3,AJ1388=4,AJ1388=5,AJ1388=6),VLOOKUP(AH1388,INDEX((係数_バス貨物_ガソリン,係数_バス貨物_CNG,係数_バス貨物_軽油,係数_バス貨物_メタノール,係数_バス貨物_LPG),MATCH(AL1388,【参考】排出ガスレベル!$AI$4:$AI$671,1),1,AR1388):INDEX((係数_バス貨物_ガソリン,係数_バス貨物_CNG,係数_バス貨物_軽油,係数_バス貨物_メタノール,係数_バス貨物_LPG),MATCH(AL1388+1,【参考】排出ガスレベル!$AI$4:$AI$671,1)-1,5,AR1388),3,FALSE),IF(OR(AJ1388=1,AJ1388=2),VLOOKUP(AH1388,INDEX((係数_乗用_ガソリン,係数_乗用_CNG,係数_乗用_軽油,係数_乗用_メタノール,係数_乗用_LPG),1,1,AR1388):INDEX((係数_乗用_ガソリン,係数_乗用_CNG,係数_乗用_軽油,係数_乗用_メタノール,係数_乗用_LPG),125,5,AR1388),3,FALSE))))))</f>
        <v/>
      </c>
      <c r="AP1388" s="375" t="str">
        <f t="shared" si="629"/>
        <v/>
      </c>
      <c r="AQ1388" s="444" t="str">
        <f t="shared" si="630"/>
        <v/>
      </c>
      <c r="AR1388" s="375" t="str">
        <f t="shared" si="633"/>
        <v/>
      </c>
      <c r="AS1388" s="377" t="str">
        <f t="shared" si="631"/>
        <v/>
      </c>
      <c r="AT1388" s="378" t="str">
        <f t="shared" si="632"/>
        <v/>
      </c>
      <c r="AX1388" s="625" t="b">
        <f t="shared" si="634"/>
        <v>0</v>
      </c>
      <c r="AY1388" s="7" t="str">
        <f t="shared" si="635"/>
        <v>FALSEFALSEFALSE</v>
      </c>
      <c r="AZ1388" s="626">
        <f t="shared" si="611"/>
        <v>0</v>
      </c>
      <c r="BA1388" s="627" t="str">
        <f t="shared" si="612"/>
        <v/>
      </c>
      <c r="BB1388" s="627">
        <f t="shared" si="613"/>
        <v>0</v>
      </c>
      <c r="BC1388" s="690" t="str">
        <f t="shared" si="614"/>
        <v/>
      </c>
    </row>
    <row r="1389" spans="1:55">
      <c r="A1389" s="381">
        <v>1333</v>
      </c>
      <c r="B1389" s="117"/>
      <c r="C1389" s="288"/>
      <c r="D1389" s="289"/>
      <c r="E1389" s="289"/>
      <c r="F1389" s="290"/>
      <c r="G1389" s="292"/>
      <c r="H1389" s="116"/>
      <c r="I1389" s="292"/>
      <c r="J1389" s="116"/>
      <c r="K1389" s="370" t="str">
        <f t="shared" si="636"/>
        <v/>
      </c>
      <c r="L1389" s="370">
        <f t="shared" si="637"/>
        <v>0</v>
      </c>
      <c r="M1389" s="370">
        <f t="shared" si="638"/>
        <v>0</v>
      </c>
      <c r="N1389" s="371" t="str">
        <f t="shared" si="615"/>
        <v/>
      </c>
      <c r="O1389" s="371" t="str">
        <f t="shared" si="616"/>
        <v/>
      </c>
      <c r="P1389" s="371" t="str">
        <f t="shared" si="617"/>
        <v/>
      </c>
      <c r="Q1389" s="371" t="str">
        <f t="shared" si="618"/>
        <v/>
      </c>
      <c r="R1389" s="371" t="str">
        <f t="shared" si="619"/>
        <v/>
      </c>
      <c r="S1389" s="371" t="str">
        <f t="shared" si="620"/>
        <v/>
      </c>
      <c r="T1389" s="443" t="str">
        <f t="shared" si="639"/>
        <v/>
      </c>
      <c r="U1389" s="539"/>
      <c r="V1389" s="117"/>
      <c r="W1389" s="118"/>
      <c r="X1389" s="119"/>
      <c r="Y1389" s="120"/>
      <c r="Z1389" s="122"/>
      <c r="AA1389" s="121"/>
      <c r="AB1389" s="443" t="str">
        <f t="shared" si="640"/>
        <v/>
      </c>
      <c r="AC1389" s="734" t="str">
        <f t="shared" si="641"/>
        <v/>
      </c>
      <c r="AD1389" s="372"/>
      <c r="AE1389" s="485"/>
      <c r="AF1389" s="373" t="str">
        <f t="shared" si="621"/>
        <v/>
      </c>
      <c r="AG1389" s="373" t="str">
        <f t="shared" si="622"/>
        <v/>
      </c>
      <c r="AH1389" s="374" t="str">
        <f t="shared" si="623"/>
        <v/>
      </c>
      <c r="AI1389" s="375" t="str">
        <f t="shared" si="624"/>
        <v/>
      </c>
      <c r="AJ1389" s="375" t="str">
        <f t="shared" si="625"/>
        <v/>
      </c>
      <c r="AK1389" s="375" t="str">
        <f t="shared" si="626"/>
        <v/>
      </c>
      <c r="AL1389" s="375" t="str">
        <f t="shared" si="627"/>
        <v/>
      </c>
      <c r="AM1389" s="375" t="str">
        <f t="shared" si="628"/>
        <v/>
      </c>
      <c r="AN1389" s="376" t="str">
        <f>IF(AF1389="","",IF(OR(AH1389="",AH1389="-"),"－",IF(OR(AM1389=8,AM1389=9),"",IF(OR(AJ1389=3,AJ1389=4,AJ1389=5,AJ1389=6),VLOOKUP(AH1389,INDEX((係数_バス貨物_ガソリン,係数_バス貨物_CNG,係数_バス貨物_軽油,係数_バス貨物_メタノール,係数_バス貨物_LPG),MATCH(AL1389,【参考】排出ガスレベル!$AI$4:$AI$671,1),1,AR1389):INDEX((係数_バス貨物_ガソリン,係数_バス貨物_CNG,係数_バス貨物_軽油,係数_バス貨物_メタノール,係数_バス貨物_LPG),MATCH(AL1389+1,【参考】排出ガスレベル!$AI$4:$AI$671,1)-1,5,AR1389),2,FALSE),IF(OR(AJ1389=1,AJ1389=2),VLOOKUP(AH1389,INDEX((係数_乗用_ガソリン,係数_乗用_CNG,係数_乗用_軽油,係数_乗用_メタノール,係数_乗用_LPG),1,1,AR1389):INDEX((係数_乗用_ガソリン,係数_乗用_CNG,係数_乗用_軽油,係数_乗用_メタノール,係数_乗用_LPG),125,5,AR1389),2,FALSE))))))</f>
        <v/>
      </c>
      <c r="AO1389" s="376" t="str">
        <f>IF(T1389="","",IF(OR(AH1389="",AH1389="-"),"－",IF(OR(AM1389=8,AM1389=9),"",IF(OR(AJ1389=3,AJ1389=4,AJ1389=5,AJ1389=6),VLOOKUP(AH1389,INDEX((係数_バス貨物_ガソリン,係数_バス貨物_CNG,係数_バス貨物_軽油,係数_バス貨物_メタノール,係数_バス貨物_LPG),MATCH(AL1389,【参考】排出ガスレベル!$AI$4:$AI$671,1),1,AR1389):INDEX((係数_バス貨物_ガソリン,係数_バス貨物_CNG,係数_バス貨物_軽油,係数_バス貨物_メタノール,係数_バス貨物_LPG),MATCH(AL1389+1,【参考】排出ガスレベル!$AI$4:$AI$671,1)-1,5,AR1389),3,FALSE),IF(OR(AJ1389=1,AJ1389=2),VLOOKUP(AH1389,INDEX((係数_乗用_ガソリン,係数_乗用_CNG,係数_乗用_軽油,係数_乗用_メタノール,係数_乗用_LPG),1,1,AR1389):INDEX((係数_乗用_ガソリン,係数_乗用_CNG,係数_乗用_軽油,係数_乗用_メタノール,係数_乗用_LPG),125,5,AR1389),3,FALSE))))))</f>
        <v/>
      </c>
      <c r="AP1389" s="375" t="str">
        <f t="shared" si="629"/>
        <v/>
      </c>
      <c r="AQ1389" s="444" t="str">
        <f t="shared" si="630"/>
        <v/>
      </c>
      <c r="AR1389" s="375" t="str">
        <f t="shared" si="633"/>
        <v/>
      </c>
      <c r="AS1389" s="377" t="str">
        <f t="shared" si="631"/>
        <v/>
      </c>
      <c r="AT1389" s="378" t="str">
        <f t="shared" si="632"/>
        <v/>
      </c>
      <c r="AX1389" s="625" t="b">
        <f t="shared" si="634"/>
        <v>0</v>
      </c>
      <c r="AY1389" s="7" t="str">
        <f t="shared" si="635"/>
        <v>FALSEFALSEFALSE</v>
      </c>
      <c r="AZ1389" s="626">
        <f t="shared" ref="AZ1389:AZ1452" si="642">AA1389</f>
        <v>0</v>
      </c>
      <c r="BA1389" s="627" t="str">
        <f t="shared" ref="BA1389:BA1452" si="643">IF(COUNTIFS(BC1389,"*A*",BB1389,"3"),"ハイブリッド(ガソリン)","")</f>
        <v/>
      </c>
      <c r="BB1389" s="627">
        <f t="shared" ref="BB1389:BB1452" si="644">LEN(X1389)</f>
        <v>0</v>
      </c>
      <c r="BC1389" s="690" t="str">
        <f t="shared" ref="BC1389:BC1452" si="645">MID(X1389,2,1)</f>
        <v/>
      </c>
    </row>
    <row r="1390" spans="1:55">
      <c r="A1390" s="381">
        <v>1334</v>
      </c>
      <c r="B1390" s="117"/>
      <c r="C1390" s="288"/>
      <c r="D1390" s="289"/>
      <c r="E1390" s="289"/>
      <c r="F1390" s="290"/>
      <c r="G1390" s="292"/>
      <c r="H1390" s="116"/>
      <c r="I1390" s="292"/>
      <c r="J1390" s="116"/>
      <c r="K1390" s="370" t="str">
        <f t="shared" si="636"/>
        <v/>
      </c>
      <c r="L1390" s="370">
        <f t="shared" si="637"/>
        <v>0</v>
      </c>
      <c r="M1390" s="370">
        <f t="shared" si="638"/>
        <v>0</v>
      </c>
      <c r="N1390" s="371" t="str">
        <f t="shared" si="615"/>
        <v/>
      </c>
      <c r="O1390" s="371" t="str">
        <f t="shared" si="616"/>
        <v/>
      </c>
      <c r="P1390" s="371" t="str">
        <f t="shared" si="617"/>
        <v/>
      </c>
      <c r="Q1390" s="371" t="str">
        <f t="shared" si="618"/>
        <v/>
      </c>
      <c r="R1390" s="371" t="str">
        <f t="shared" si="619"/>
        <v/>
      </c>
      <c r="S1390" s="371" t="str">
        <f t="shared" si="620"/>
        <v/>
      </c>
      <c r="T1390" s="443" t="str">
        <f t="shared" si="639"/>
        <v/>
      </c>
      <c r="U1390" s="539"/>
      <c r="V1390" s="117"/>
      <c r="W1390" s="118"/>
      <c r="X1390" s="119"/>
      <c r="Y1390" s="120"/>
      <c r="Z1390" s="122"/>
      <c r="AA1390" s="121"/>
      <c r="AB1390" s="443" t="str">
        <f t="shared" si="640"/>
        <v/>
      </c>
      <c r="AC1390" s="734" t="str">
        <f t="shared" si="641"/>
        <v/>
      </c>
      <c r="AD1390" s="372"/>
      <c r="AE1390" s="485"/>
      <c r="AF1390" s="373" t="str">
        <f t="shared" si="621"/>
        <v/>
      </c>
      <c r="AG1390" s="373" t="str">
        <f t="shared" si="622"/>
        <v/>
      </c>
      <c r="AH1390" s="374" t="str">
        <f t="shared" si="623"/>
        <v/>
      </c>
      <c r="AI1390" s="375" t="str">
        <f t="shared" si="624"/>
        <v/>
      </c>
      <c r="AJ1390" s="375" t="str">
        <f t="shared" si="625"/>
        <v/>
      </c>
      <c r="AK1390" s="375" t="str">
        <f t="shared" si="626"/>
        <v/>
      </c>
      <c r="AL1390" s="375" t="str">
        <f t="shared" si="627"/>
        <v/>
      </c>
      <c r="AM1390" s="375" t="str">
        <f t="shared" si="628"/>
        <v/>
      </c>
      <c r="AN1390" s="376" t="str">
        <f>IF(AF1390="","",IF(OR(AH1390="",AH1390="-"),"－",IF(OR(AM1390=8,AM1390=9),"",IF(OR(AJ1390=3,AJ1390=4,AJ1390=5,AJ1390=6),VLOOKUP(AH1390,INDEX((係数_バス貨物_ガソリン,係数_バス貨物_CNG,係数_バス貨物_軽油,係数_バス貨物_メタノール,係数_バス貨物_LPG),MATCH(AL1390,【参考】排出ガスレベル!$AI$4:$AI$671,1),1,AR1390):INDEX((係数_バス貨物_ガソリン,係数_バス貨物_CNG,係数_バス貨物_軽油,係数_バス貨物_メタノール,係数_バス貨物_LPG),MATCH(AL1390+1,【参考】排出ガスレベル!$AI$4:$AI$671,1)-1,5,AR1390),2,FALSE),IF(OR(AJ1390=1,AJ1390=2),VLOOKUP(AH1390,INDEX((係数_乗用_ガソリン,係数_乗用_CNG,係数_乗用_軽油,係数_乗用_メタノール,係数_乗用_LPG),1,1,AR1390):INDEX((係数_乗用_ガソリン,係数_乗用_CNG,係数_乗用_軽油,係数_乗用_メタノール,係数_乗用_LPG),125,5,AR1390),2,FALSE))))))</f>
        <v/>
      </c>
      <c r="AO1390" s="376" t="str">
        <f>IF(T1390="","",IF(OR(AH1390="",AH1390="-"),"－",IF(OR(AM1390=8,AM1390=9),"",IF(OR(AJ1390=3,AJ1390=4,AJ1390=5,AJ1390=6),VLOOKUP(AH1390,INDEX((係数_バス貨物_ガソリン,係数_バス貨物_CNG,係数_バス貨物_軽油,係数_バス貨物_メタノール,係数_バス貨物_LPG),MATCH(AL1390,【参考】排出ガスレベル!$AI$4:$AI$671,1),1,AR1390):INDEX((係数_バス貨物_ガソリン,係数_バス貨物_CNG,係数_バス貨物_軽油,係数_バス貨物_メタノール,係数_バス貨物_LPG),MATCH(AL1390+1,【参考】排出ガスレベル!$AI$4:$AI$671,1)-1,5,AR1390),3,FALSE),IF(OR(AJ1390=1,AJ1390=2),VLOOKUP(AH1390,INDEX((係数_乗用_ガソリン,係数_乗用_CNG,係数_乗用_軽油,係数_乗用_メタノール,係数_乗用_LPG),1,1,AR1390):INDEX((係数_乗用_ガソリン,係数_乗用_CNG,係数_乗用_軽油,係数_乗用_メタノール,係数_乗用_LPG),125,5,AR1390),3,FALSE))))))</f>
        <v/>
      </c>
      <c r="AP1390" s="375" t="str">
        <f t="shared" si="629"/>
        <v/>
      </c>
      <c r="AQ1390" s="444" t="str">
        <f t="shared" si="630"/>
        <v/>
      </c>
      <c r="AR1390" s="375" t="str">
        <f t="shared" si="633"/>
        <v/>
      </c>
      <c r="AS1390" s="377" t="str">
        <f t="shared" si="631"/>
        <v/>
      </c>
      <c r="AT1390" s="378" t="str">
        <f t="shared" si="632"/>
        <v/>
      </c>
      <c r="AX1390" s="625" t="b">
        <f t="shared" si="634"/>
        <v>0</v>
      </c>
      <c r="AY1390" s="7" t="str">
        <f t="shared" si="635"/>
        <v>FALSEFALSEFALSE</v>
      </c>
      <c r="AZ1390" s="626">
        <f t="shared" si="642"/>
        <v>0</v>
      </c>
      <c r="BA1390" s="627" t="str">
        <f t="shared" si="643"/>
        <v/>
      </c>
      <c r="BB1390" s="627">
        <f t="shared" si="644"/>
        <v>0</v>
      </c>
      <c r="BC1390" s="690" t="str">
        <f t="shared" si="645"/>
        <v/>
      </c>
    </row>
    <row r="1391" spans="1:55">
      <c r="A1391" s="381">
        <v>1335</v>
      </c>
      <c r="B1391" s="117"/>
      <c r="C1391" s="288"/>
      <c r="D1391" s="289"/>
      <c r="E1391" s="289"/>
      <c r="F1391" s="290"/>
      <c r="G1391" s="292"/>
      <c r="H1391" s="116"/>
      <c r="I1391" s="292"/>
      <c r="J1391" s="116"/>
      <c r="K1391" s="370" t="str">
        <f t="shared" si="636"/>
        <v/>
      </c>
      <c r="L1391" s="370">
        <f t="shared" si="637"/>
        <v>0</v>
      </c>
      <c r="M1391" s="370">
        <f t="shared" si="638"/>
        <v>0</v>
      </c>
      <c r="N1391" s="371" t="str">
        <f t="shared" si="615"/>
        <v/>
      </c>
      <c r="O1391" s="371" t="str">
        <f t="shared" si="616"/>
        <v/>
      </c>
      <c r="P1391" s="371" t="str">
        <f t="shared" si="617"/>
        <v/>
      </c>
      <c r="Q1391" s="371" t="str">
        <f t="shared" si="618"/>
        <v/>
      </c>
      <c r="R1391" s="371" t="str">
        <f t="shared" si="619"/>
        <v/>
      </c>
      <c r="S1391" s="371" t="str">
        <f t="shared" si="620"/>
        <v/>
      </c>
      <c r="T1391" s="443" t="str">
        <f t="shared" si="639"/>
        <v/>
      </c>
      <c r="U1391" s="539"/>
      <c r="V1391" s="117"/>
      <c r="W1391" s="118"/>
      <c r="X1391" s="119"/>
      <c r="Y1391" s="120"/>
      <c r="Z1391" s="122"/>
      <c r="AA1391" s="121"/>
      <c r="AB1391" s="443" t="str">
        <f t="shared" si="640"/>
        <v/>
      </c>
      <c r="AC1391" s="734" t="str">
        <f t="shared" si="641"/>
        <v/>
      </c>
      <c r="AD1391" s="372"/>
      <c r="AE1391" s="485"/>
      <c r="AF1391" s="373" t="str">
        <f t="shared" si="621"/>
        <v/>
      </c>
      <c r="AG1391" s="373" t="str">
        <f t="shared" si="622"/>
        <v/>
      </c>
      <c r="AH1391" s="374" t="str">
        <f t="shared" si="623"/>
        <v/>
      </c>
      <c r="AI1391" s="375" t="str">
        <f t="shared" si="624"/>
        <v/>
      </c>
      <c r="AJ1391" s="375" t="str">
        <f t="shared" si="625"/>
        <v/>
      </c>
      <c r="AK1391" s="375" t="str">
        <f t="shared" si="626"/>
        <v/>
      </c>
      <c r="AL1391" s="375" t="str">
        <f t="shared" si="627"/>
        <v/>
      </c>
      <c r="AM1391" s="375" t="str">
        <f t="shared" si="628"/>
        <v/>
      </c>
      <c r="AN1391" s="376" t="str">
        <f>IF(AF1391="","",IF(OR(AH1391="",AH1391="-"),"－",IF(OR(AM1391=8,AM1391=9),"",IF(OR(AJ1391=3,AJ1391=4,AJ1391=5,AJ1391=6),VLOOKUP(AH1391,INDEX((係数_バス貨物_ガソリン,係数_バス貨物_CNG,係数_バス貨物_軽油,係数_バス貨物_メタノール,係数_バス貨物_LPG),MATCH(AL1391,【参考】排出ガスレベル!$AI$4:$AI$671,1),1,AR1391):INDEX((係数_バス貨物_ガソリン,係数_バス貨物_CNG,係数_バス貨物_軽油,係数_バス貨物_メタノール,係数_バス貨物_LPG),MATCH(AL1391+1,【参考】排出ガスレベル!$AI$4:$AI$671,1)-1,5,AR1391),2,FALSE),IF(OR(AJ1391=1,AJ1391=2),VLOOKUP(AH1391,INDEX((係数_乗用_ガソリン,係数_乗用_CNG,係数_乗用_軽油,係数_乗用_メタノール,係数_乗用_LPG),1,1,AR1391):INDEX((係数_乗用_ガソリン,係数_乗用_CNG,係数_乗用_軽油,係数_乗用_メタノール,係数_乗用_LPG),125,5,AR1391),2,FALSE))))))</f>
        <v/>
      </c>
      <c r="AO1391" s="376" t="str">
        <f>IF(T1391="","",IF(OR(AH1391="",AH1391="-"),"－",IF(OR(AM1391=8,AM1391=9),"",IF(OR(AJ1391=3,AJ1391=4,AJ1391=5,AJ1391=6),VLOOKUP(AH1391,INDEX((係数_バス貨物_ガソリン,係数_バス貨物_CNG,係数_バス貨物_軽油,係数_バス貨物_メタノール,係数_バス貨物_LPG),MATCH(AL1391,【参考】排出ガスレベル!$AI$4:$AI$671,1),1,AR1391):INDEX((係数_バス貨物_ガソリン,係数_バス貨物_CNG,係数_バス貨物_軽油,係数_バス貨物_メタノール,係数_バス貨物_LPG),MATCH(AL1391+1,【参考】排出ガスレベル!$AI$4:$AI$671,1)-1,5,AR1391),3,FALSE),IF(OR(AJ1391=1,AJ1391=2),VLOOKUP(AH1391,INDEX((係数_乗用_ガソリン,係数_乗用_CNG,係数_乗用_軽油,係数_乗用_メタノール,係数_乗用_LPG),1,1,AR1391):INDEX((係数_乗用_ガソリン,係数_乗用_CNG,係数_乗用_軽油,係数_乗用_メタノール,係数_乗用_LPG),125,5,AR1391),3,FALSE))))))</f>
        <v/>
      </c>
      <c r="AP1391" s="375" t="str">
        <f t="shared" si="629"/>
        <v/>
      </c>
      <c r="AQ1391" s="444" t="str">
        <f t="shared" si="630"/>
        <v/>
      </c>
      <c r="AR1391" s="375" t="str">
        <f t="shared" si="633"/>
        <v/>
      </c>
      <c r="AS1391" s="377" t="str">
        <f t="shared" si="631"/>
        <v/>
      </c>
      <c r="AT1391" s="378" t="str">
        <f t="shared" si="632"/>
        <v/>
      </c>
      <c r="AX1391" s="625" t="b">
        <f t="shared" si="634"/>
        <v>0</v>
      </c>
      <c r="AY1391" s="7" t="str">
        <f t="shared" si="635"/>
        <v>FALSEFALSEFALSE</v>
      </c>
      <c r="AZ1391" s="626">
        <f t="shared" si="642"/>
        <v>0</v>
      </c>
      <c r="BA1391" s="627" t="str">
        <f t="shared" si="643"/>
        <v/>
      </c>
      <c r="BB1391" s="627">
        <f t="shared" si="644"/>
        <v>0</v>
      </c>
      <c r="BC1391" s="690" t="str">
        <f t="shared" si="645"/>
        <v/>
      </c>
    </row>
    <row r="1392" spans="1:55">
      <c r="A1392" s="381">
        <v>1336</v>
      </c>
      <c r="B1392" s="117"/>
      <c r="C1392" s="288"/>
      <c r="D1392" s="289"/>
      <c r="E1392" s="289"/>
      <c r="F1392" s="290"/>
      <c r="G1392" s="292"/>
      <c r="H1392" s="116"/>
      <c r="I1392" s="292"/>
      <c r="J1392" s="116"/>
      <c r="K1392" s="370" t="str">
        <f t="shared" si="636"/>
        <v/>
      </c>
      <c r="L1392" s="370">
        <f t="shared" si="637"/>
        <v>0</v>
      </c>
      <c r="M1392" s="370">
        <f t="shared" si="638"/>
        <v>0</v>
      </c>
      <c r="N1392" s="371" t="str">
        <f t="shared" si="615"/>
        <v/>
      </c>
      <c r="O1392" s="371" t="str">
        <f t="shared" si="616"/>
        <v/>
      </c>
      <c r="P1392" s="371" t="str">
        <f t="shared" si="617"/>
        <v/>
      </c>
      <c r="Q1392" s="371" t="str">
        <f t="shared" si="618"/>
        <v/>
      </c>
      <c r="R1392" s="371" t="str">
        <f t="shared" si="619"/>
        <v/>
      </c>
      <c r="S1392" s="371" t="str">
        <f t="shared" si="620"/>
        <v/>
      </c>
      <c r="T1392" s="443" t="str">
        <f t="shared" si="639"/>
        <v/>
      </c>
      <c r="U1392" s="539"/>
      <c r="V1392" s="117"/>
      <c r="W1392" s="118"/>
      <c r="X1392" s="119"/>
      <c r="Y1392" s="120"/>
      <c r="Z1392" s="122"/>
      <c r="AA1392" s="121"/>
      <c r="AB1392" s="443" t="str">
        <f t="shared" si="640"/>
        <v/>
      </c>
      <c r="AC1392" s="734" t="str">
        <f t="shared" si="641"/>
        <v/>
      </c>
      <c r="AD1392" s="372"/>
      <c r="AE1392" s="485"/>
      <c r="AF1392" s="373" t="str">
        <f t="shared" si="621"/>
        <v/>
      </c>
      <c r="AG1392" s="373" t="str">
        <f t="shared" si="622"/>
        <v/>
      </c>
      <c r="AH1392" s="374" t="str">
        <f t="shared" si="623"/>
        <v/>
      </c>
      <c r="AI1392" s="375" t="str">
        <f t="shared" si="624"/>
        <v/>
      </c>
      <c r="AJ1392" s="375" t="str">
        <f t="shared" si="625"/>
        <v/>
      </c>
      <c r="AK1392" s="375" t="str">
        <f t="shared" si="626"/>
        <v/>
      </c>
      <c r="AL1392" s="375" t="str">
        <f t="shared" si="627"/>
        <v/>
      </c>
      <c r="AM1392" s="375" t="str">
        <f t="shared" si="628"/>
        <v/>
      </c>
      <c r="AN1392" s="376" t="str">
        <f>IF(AF1392="","",IF(OR(AH1392="",AH1392="-"),"－",IF(OR(AM1392=8,AM1392=9),"",IF(OR(AJ1392=3,AJ1392=4,AJ1392=5,AJ1392=6),VLOOKUP(AH1392,INDEX((係数_バス貨物_ガソリン,係数_バス貨物_CNG,係数_バス貨物_軽油,係数_バス貨物_メタノール,係数_バス貨物_LPG),MATCH(AL1392,【参考】排出ガスレベル!$AI$4:$AI$671,1),1,AR1392):INDEX((係数_バス貨物_ガソリン,係数_バス貨物_CNG,係数_バス貨物_軽油,係数_バス貨物_メタノール,係数_バス貨物_LPG),MATCH(AL1392+1,【参考】排出ガスレベル!$AI$4:$AI$671,1)-1,5,AR1392),2,FALSE),IF(OR(AJ1392=1,AJ1392=2),VLOOKUP(AH1392,INDEX((係数_乗用_ガソリン,係数_乗用_CNG,係数_乗用_軽油,係数_乗用_メタノール,係数_乗用_LPG),1,1,AR1392):INDEX((係数_乗用_ガソリン,係数_乗用_CNG,係数_乗用_軽油,係数_乗用_メタノール,係数_乗用_LPG),125,5,AR1392),2,FALSE))))))</f>
        <v/>
      </c>
      <c r="AO1392" s="376" t="str">
        <f>IF(T1392="","",IF(OR(AH1392="",AH1392="-"),"－",IF(OR(AM1392=8,AM1392=9),"",IF(OR(AJ1392=3,AJ1392=4,AJ1392=5,AJ1392=6),VLOOKUP(AH1392,INDEX((係数_バス貨物_ガソリン,係数_バス貨物_CNG,係数_バス貨物_軽油,係数_バス貨物_メタノール,係数_バス貨物_LPG),MATCH(AL1392,【参考】排出ガスレベル!$AI$4:$AI$671,1),1,AR1392):INDEX((係数_バス貨物_ガソリン,係数_バス貨物_CNG,係数_バス貨物_軽油,係数_バス貨物_メタノール,係数_バス貨物_LPG),MATCH(AL1392+1,【参考】排出ガスレベル!$AI$4:$AI$671,1)-1,5,AR1392),3,FALSE),IF(OR(AJ1392=1,AJ1392=2),VLOOKUP(AH1392,INDEX((係数_乗用_ガソリン,係数_乗用_CNG,係数_乗用_軽油,係数_乗用_メタノール,係数_乗用_LPG),1,1,AR1392):INDEX((係数_乗用_ガソリン,係数_乗用_CNG,係数_乗用_軽油,係数_乗用_メタノール,係数_乗用_LPG),125,5,AR1392),3,FALSE))))))</f>
        <v/>
      </c>
      <c r="AP1392" s="375" t="str">
        <f t="shared" si="629"/>
        <v/>
      </c>
      <c r="AQ1392" s="444" t="str">
        <f t="shared" si="630"/>
        <v/>
      </c>
      <c r="AR1392" s="375" t="str">
        <f t="shared" si="633"/>
        <v/>
      </c>
      <c r="AS1392" s="377" t="str">
        <f t="shared" si="631"/>
        <v/>
      </c>
      <c r="AT1392" s="378" t="str">
        <f t="shared" si="632"/>
        <v/>
      </c>
      <c r="AX1392" s="625" t="b">
        <f t="shared" si="634"/>
        <v>0</v>
      </c>
      <c r="AY1392" s="7" t="str">
        <f t="shared" si="635"/>
        <v>FALSEFALSEFALSE</v>
      </c>
      <c r="AZ1392" s="626">
        <f t="shared" si="642"/>
        <v>0</v>
      </c>
      <c r="BA1392" s="627" t="str">
        <f t="shared" si="643"/>
        <v/>
      </c>
      <c r="BB1392" s="627">
        <f t="shared" si="644"/>
        <v>0</v>
      </c>
      <c r="BC1392" s="690" t="str">
        <f t="shared" si="645"/>
        <v/>
      </c>
    </row>
    <row r="1393" spans="1:55">
      <c r="A1393" s="381">
        <v>1337</v>
      </c>
      <c r="B1393" s="117"/>
      <c r="C1393" s="288"/>
      <c r="D1393" s="289"/>
      <c r="E1393" s="289"/>
      <c r="F1393" s="290"/>
      <c r="G1393" s="292"/>
      <c r="H1393" s="116"/>
      <c r="I1393" s="292"/>
      <c r="J1393" s="116"/>
      <c r="K1393" s="370" t="str">
        <f t="shared" si="636"/>
        <v/>
      </c>
      <c r="L1393" s="370">
        <f t="shared" si="637"/>
        <v>0</v>
      </c>
      <c r="M1393" s="370">
        <f t="shared" si="638"/>
        <v>0</v>
      </c>
      <c r="N1393" s="371" t="str">
        <f t="shared" si="615"/>
        <v/>
      </c>
      <c r="O1393" s="371" t="str">
        <f t="shared" si="616"/>
        <v/>
      </c>
      <c r="P1393" s="371" t="str">
        <f t="shared" si="617"/>
        <v/>
      </c>
      <c r="Q1393" s="371" t="str">
        <f t="shared" si="618"/>
        <v/>
      </c>
      <c r="R1393" s="371" t="str">
        <f t="shared" si="619"/>
        <v/>
      </c>
      <c r="S1393" s="371" t="str">
        <f t="shared" si="620"/>
        <v/>
      </c>
      <c r="T1393" s="443" t="str">
        <f t="shared" si="639"/>
        <v/>
      </c>
      <c r="U1393" s="539"/>
      <c r="V1393" s="117"/>
      <c r="W1393" s="118"/>
      <c r="X1393" s="119"/>
      <c r="Y1393" s="120"/>
      <c r="Z1393" s="122"/>
      <c r="AA1393" s="121"/>
      <c r="AB1393" s="443" t="str">
        <f t="shared" si="640"/>
        <v/>
      </c>
      <c r="AC1393" s="734" t="str">
        <f t="shared" si="641"/>
        <v/>
      </c>
      <c r="AD1393" s="372"/>
      <c r="AE1393" s="485"/>
      <c r="AF1393" s="373" t="str">
        <f t="shared" si="621"/>
        <v/>
      </c>
      <c r="AG1393" s="373" t="str">
        <f t="shared" si="622"/>
        <v/>
      </c>
      <c r="AH1393" s="374" t="str">
        <f t="shared" si="623"/>
        <v/>
      </c>
      <c r="AI1393" s="375" t="str">
        <f t="shared" si="624"/>
        <v/>
      </c>
      <c r="AJ1393" s="375" t="str">
        <f t="shared" si="625"/>
        <v/>
      </c>
      <c r="AK1393" s="375" t="str">
        <f t="shared" si="626"/>
        <v/>
      </c>
      <c r="AL1393" s="375" t="str">
        <f t="shared" si="627"/>
        <v/>
      </c>
      <c r="AM1393" s="375" t="str">
        <f t="shared" si="628"/>
        <v/>
      </c>
      <c r="AN1393" s="376" t="str">
        <f>IF(AF1393="","",IF(OR(AH1393="",AH1393="-"),"－",IF(OR(AM1393=8,AM1393=9),"",IF(OR(AJ1393=3,AJ1393=4,AJ1393=5,AJ1393=6),VLOOKUP(AH1393,INDEX((係数_バス貨物_ガソリン,係数_バス貨物_CNG,係数_バス貨物_軽油,係数_バス貨物_メタノール,係数_バス貨物_LPG),MATCH(AL1393,【参考】排出ガスレベル!$AI$4:$AI$671,1),1,AR1393):INDEX((係数_バス貨物_ガソリン,係数_バス貨物_CNG,係数_バス貨物_軽油,係数_バス貨物_メタノール,係数_バス貨物_LPG),MATCH(AL1393+1,【参考】排出ガスレベル!$AI$4:$AI$671,1)-1,5,AR1393),2,FALSE),IF(OR(AJ1393=1,AJ1393=2),VLOOKUP(AH1393,INDEX((係数_乗用_ガソリン,係数_乗用_CNG,係数_乗用_軽油,係数_乗用_メタノール,係数_乗用_LPG),1,1,AR1393):INDEX((係数_乗用_ガソリン,係数_乗用_CNG,係数_乗用_軽油,係数_乗用_メタノール,係数_乗用_LPG),125,5,AR1393),2,FALSE))))))</f>
        <v/>
      </c>
      <c r="AO1393" s="376" t="str">
        <f>IF(T1393="","",IF(OR(AH1393="",AH1393="-"),"－",IF(OR(AM1393=8,AM1393=9),"",IF(OR(AJ1393=3,AJ1393=4,AJ1393=5,AJ1393=6),VLOOKUP(AH1393,INDEX((係数_バス貨物_ガソリン,係数_バス貨物_CNG,係数_バス貨物_軽油,係数_バス貨物_メタノール,係数_バス貨物_LPG),MATCH(AL1393,【参考】排出ガスレベル!$AI$4:$AI$671,1),1,AR1393):INDEX((係数_バス貨物_ガソリン,係数_バス貨物_CNG,係数_バス貨物_軽油,係数_バス貨物_メタノール,係数_バス貨物_LPG),MATCH(AL1393+1,【参考】排出ガスレベル!$AI$4:$AI$671,1)-1,5,AR1393),3,FALSE),IF(OR(AJ1393=1,AJ1393=2),VLOOKUP(AH1393,INDEX((係数_乗用_ガソリン,係数_乗用_CNG,係数_乗用_軽油,係数_乗用_メタノール,係数_乗用_LPG),1,1,AR1393):INDEX((係数_乗用_ガソリン,係数_乗用_CNG,係数_乗用_軽油,係数_乗用_メタノール,係数_乗用_LPG),125,5,AR1393),3,FALSE))))))</f>
        <v/>
      </c>
      <c r="AP1393" s="375" t="str">
        <f t="shared" si="629"/>
        <v/>
      </c>
      <c r="AQ1393" s="444" t="str">
        <f t="shared" si="630"/>
        <v/>
      </c>
      <c r="AR1393" s="375" t="str">
        <f t="shared" si="633"/>
        <v/>
      </c>
      <c r="AS1393" s="377" t="str">
        <f t="shared" si="631"/>
        <v/>
      </c>
      <c r="AT1393" s="378" t="str">
        <f t="shared" si="632"/>
        <v/>
      </c>
      <c r="AX1393" s="625" t="b">
        <f t="shared" si="634"/>
        <v>0</v>
      </c>
      <c r="AY1393" s="7" t="str">
        <f t="shared" si="635"/>
        <v>FALSEFALSEFALSE</v>
      </c>
      <c r="AZ1393" s="626">
        <f t="shared" si="642"/>
        <v>0</v>
      </c>
      <c r="BA1393" s="627" t="str">
        <f t="shared" si="643"/>
        <v/>
      </c>
      <c r="BB1393" s="627">
        <f t="shared" si="644"/>
        <v>0</v>
      </c>
      <c r="BC1393" s="690" t="str">
        <f t="shared" si="645"/>
        <v/>
      </c>
    </row>
    <row r="1394" spans="1:55">
      <c r="A1394" s="381">
        <v>1338</v>
      </c>
      <c r="B1394" s="117"/>
      <c r="C1394" s="288"/>
      <c r="D1394" s="289"/>
      <c r="E1394" s="289"/>
      <c r="F1394" s="290"/>
      <c r="G1394" s="292"/>
      <c r="H1394" s="116"/>
      <c r="I1394" s="292"/>
      <c r="J1394" s="116"/>
      <c r="K1394" s="370" t="str">
        <f t="shared" si="636"/>
        <v/>
      </c>
      <c r="L1394" s="370">
        <f t="shared" si="637"/>
        <v>0</v>
      </c>
      <c r="M1394" s="370">
        <f t="shared" si="638"/>
        <v>0</v>
      </c>
      <c r="N1394" s="371" t="str">
        <f t="shared" si="615"/>
        <v/>
      </c>
      <c r="O1394" s="371" t="str">
        <f t="shared" si="616"/>
        <v/>
      </c>
      <c r="P1394" s="371" t="str">
        <f t="shared" si="617"/>
        <v/>
      </c>
      <c r="Q1394" s="371" t="str">
        <f t="shared" si="618"/>
        <v/>
      </c>
      <c r="R1394" s="371" t="str">
        <f t="shared" si="619"/>
        <v/>
      </c>
      <c r="S1394" s="371" t="str">
        <f t="shared" si="620"/>
        <v/>
      </c>
      <c r="T1394" s="443" t="str">
        <f t="shared" si="639"/>
        <v/>
      </c>
      <c r="U1394" s="539"/>
      <c r="V1394" s="117"/>
      <c r="W1394" s="118"/>
      <c r="X1394" s="119"/>
      <c r="Y1394" s="120"/>
      <c r="Z1394" s="122"/>
      <c r="AA1394" s="121"/>
      <c r="AB1394" s="443" t="str">
        <f t="shared" si="640"/>
        <v/>
      </c>
      <c r="AC1394" s="734" t="str">
        <f t="shared" si="641"/>
        <v/>
      </c>
      <c r="AD1394" s="372"/>
      <c r="AE1394" s="485"/>
      <c r="AF1394" s="373" t="str">
        <f t="shared" si="621"/>
        <v/>
      </c>
      <c r="AG1394" s="373" t="str">
        <f t="shared" si="622"/>
        <v/>
      </c>
      <c r="AH1394" s="374" t="str">
        <f t="shared" si="623"/>
        <v/>
      </c>
      <c r="AI1394" s="375" t="str">
        <f t="shared" si="624"/>
        <v/>
      </c>
      <c r="AJ1394" s="375" t="str">
        <f t="shared" si="625"/>
        <v/>
      </c>
      <c r="AK1394" s="375" t="str">
        <f t="shared" si="626"/>
        <v/>
      </c>
      <c r="AL1394" s="375" t="str">
        <f t="shared" si="627"/>
        <v/>
      </c>
      <c r="AM1394" s="375" t="str">
        <f t="shared" si="628"/>
        <v/>
      </c>
      <c r="AN1394" s="376" t="str">
        <f>IF(AF1394="","",IF(OR(AH1394="",AH1394="-"),"－",IF(OR(AM1394=8,AM1394=9),"",IF(OR(AJ1394=3,AJ1394=4,AJ1394=5,AJ1394=6),VLOOKUP(AH1394,INDEX((係数_バス貨物_ガソリン,係数_バス貨物_CNG,係数_バス貨物_軽油,係数_バス貨物_メタノール,係数_バス貨物_LPG),MATCH(AL1394,【参考】排出ガスレベル!$AI$4:$AI$671,1),1,AR1394):INDEX((係数_バス貨物_ガソリン,係数_バス貨物_CNG,係数_バス貨物_軽油,係数_バス貨物_メタノール,係数_バス貨物_LPG),MATCH(AL1394+1,【参考】排出ガスレベル!$AI$4:$AI$671,1)-1,5,AR1394),2,FALSE),IF(OR(AJ1394=1,AJ1394=2),VLOOKUP(AH1394,INDEX((係数_乗用_ガソリン,係数_乗用_CNG,係数_乗用_軽油,係数_乗用_メタノール,係数_乗用_LPG),1,1,AR1394):INDEX((係数_乗用_ガソリン,係数_乗用_CNG,係数_乗用_軽油,係数_乗用_メタノール,係数_乗用_LPG),125,5,AR1394),2,FALSE))))))</f>
        <v/>
      </c>
      <c r="AO1394" s="376" t="str">
        <f>IF(T1394="","",IF(OR(AH1394="",AH1394="-"),"－",IF(OR(AM1394=8,AM1394=9),"",IF(OR(AJ1394=3,AJ1394=4,AJ1394=5,AJ1394=6),VLOOKUP(AH1394,INDEX((係数_バス貨物_ガソリン,係数_バス貨物_CNG,係数_バス貨物_軽油,係数_バス貨物_メタノール,係数_バス貨物_LPG),MATCH(AL1394,【参考】排出ガスレベル!$AI$4:$AI$671,1),1,AR1394):INDEX((係数_バス貨物_ガソリン,係数_バス貨物_CNG,係数_バス貨物_軽油,係数_バス貨物_メタノール,係数_バス貨物_LPG),MATCH(AL1394+1,【参考】排出ガスレベル!$AI$4:$AI$671,1)-1,5,AR1394),3,FALSE),IF(OR(AJ1394=1,AJ1394=2),VLOOKUP(AH1394,INDEX((係数_乗用_ガソリン,係数_乗用_CNG,係数_乗用_軽油,係数_乗用_メタノール,係数_乗用_LPG),1,1,AR1394):INDEX((係数_乗用_ガソリン,係数_乗用_CNG,係数_乗用_軽油,係数_乗用_メタノール,係数_乗用_LPG),125,5,AR1394),3,FALSE))))))</f>
        <v/>
      </c>
      <c r="AP1394" s="375" t="str">
        <f t="shared" si="629"/>
        <v/>
      </c>
      <c r="AQ1394" s="444" t="str">
        <f t="shared" si="630"/>
        <v/>
      </c>
      <c r="AR1394" s="375" t="str">
        <f t="shared" si="633"/>
        <v/>
      </c>
      <c r="AS1394" s="377" t="str">
        <f t="shared" si="631"/>
        <v/>
      </c>
      <c r="AT1394" s="378" t="str">
        <f t="shared" si="632"/>
        <v/>
      </c>
      <c r="AX1394" s="625" t="b">
        <f t="shared" si="634"/>
        <v>0</v>
      </c>
      <c r="AY1394" s="7" t="str">
        <f t="shared" si="635"/>
        <v>FALSEFALSEFALSE</v>
      </c>
      <c r="AZ1394" s="626">
        <f t="shared" si="642"/>
        <v>0</v>
      </c>
      <c r="BA1394" s="627" t="str">
        <f t="shared" si="643"/>
        <v/>
      </c>
      <c r="BB1394" s="627">
        <f t="shared" si="644"/>
        <v>0</v>
      </c>
      <c r="BC1394" s="690" t="str">
        <f t="shared" si="645"/>
        <v/>
      </c>
    </row>
    <row r="1395" spans="1:55">
      <c r="A1395" s="381">
        <v>1339</v>
      </c>
      <c r="B1395" s="117"/>
      <c r="C1395" s="288"/>
      <c r="D1395" s="289"/>
      <c r="E1395" s="289"/>
      <c r="F1395" s="290"/>
      <c r="G1395" s="292"/>
      <c r="H1395" s="116"/>
      <c r="I1395" s="292"/>
      <c r="J1395" s="116"/>
      <c r="K1395" s="370" t="str">
        <f t="shared" si="636"/>
        <v/>
      </c>
      <c r="L1395" s="370">
        <f t="shared" si="637"/>
        <v>0</v>
      </c>
      <c r="M1395" s="370">
        <f t="shared" si="638"/>
        <v>0</v>
      </c>
      <c r="N1395" s="371" t="str">
        <f t="shared" si="615"/>
        <v/>
      </c>
      <c r="O1395" s="371" t="str">
        <f t="shared" si="616"/>
        <v/>
      </c>
      <c r="P1395" s="371" t="str">
        <f t="shared" si="617"/>
        <v/>
      </c>
      <c r="Q1395" s="371" t="str">
        <f t="shared" si="618"/>
        <v/>
      </c>
      <c r="R1395" s="371" t="str">
        <f t="shared" si="619"/>
        <v/>
      </c>
      <c r="S1395" s="371" t="str">
        <f t="shared" si="620"/>
        <v/>
      </c>
      <c r="T1395" s="443" t="str">
        <f t="shared" si="639"/>
        <v/>
      </c>
      <c r="U1395" s="539"/>
      <c r="V1395" s="117"/>
      <c r="W1395" s="118"/>
      <c r="X1395" s="119"/>
      <c r="Y1395" s="120"/>
      <c r="Z1395" s="122"/>
      <c r="AA1395" s="121"/>
      <c r="AB1395" s="443" t="str">
        <f t="shared" si="640"/>
        <v/>
      </c>
      <c r="AC1395" s="734" t="str">
        <f t="shared" si="641"/>
        <v/>
      </c>
      <c r="AD1395" s="372"/>
      <c r="AE1395" s="485"/>
      <c r="AF1395" s="373" t="str">
        <f t="shared" si="621"/>
        <v/>
      </c>
      <c r="AG1395" s="373" t="str">
        <f t="shared" si="622"/>
        <v/>
      </c>
      <c r="AH1395" s="374" t="str">
        <f t="shared" si="623"/>
        <v/>
      </c>
      <c r="AI1395" s="375" t="str">
        <f t="shared" si="624"/>
        <v/>
      </c>
      <c r="AJ1395" s="375" t="str">
        <f t="shared" si="625"/>
        <v/>
      </c>
      <c r="AK1395" s="375" t="str">
        <f t="shared" si="626"/>
        <v/>
      </c>
      <c r="AL1395" s="375" t="str">
        <f t="shared" si="627"/>
        <v/>
      </c>
      <c r="AM1395" s="375" t="str">
        <f t="shared" si="628"/>
        <v/>
      </c>
      <c r="AN1395" s="376" t="str">
        <f>IF(AF1395="","",IF(OR(AH1395="",AH1395="-"),"－",IF(OR(AM1395=8,AM1395=9),"",IF(OR(AJ1395=3,AJ1395=4,AJ1395=5,AJ1395=6),VLOOKUP(AH1395,INDEX((係数_バス貨物_ガソリン,係数_バス貨物_CNG,係数_バス貨物_軽油,係数_バス貨物_メタノール,係数_バス貨物_LPG),MATCH(AL1395,【参考】排出ガスレベル!$AI$4:$AI$671,1),1,AR1395):INDEX((係数_バス貨物_ガソリン,係数_バス貨物_CNG,係数_バス貨物_軽油,係数_バス貨物_メタノール,係数_バス貨物_LPG),MATCH(AL1395+1,【参考】排出ガスレベル!$AI$4:$AI$671,1)-1,5,AR1395),2,FALSE),IF(OR(AJ1395=1,AJ1395=2),VLOOKUP(AH1395,INDEX((係数_乗用_ガソリン,係数_乗用_CNG,係数_乗用_軽油,係数_乗用_メタノール,係数_乗用_LPG),1,1,AR1395):INDEX((係数_乗用_ガソリン,係数_乗用_CNG,係数_乗用_軽油,係数_乗用_メタノール,係数_乗用_LPG),125,5,AR1395),2,FALSE))))))</f>
        <v/>
      </c>
      <c r="AO1395" s="376" t="str">
        <f>IF(T1395="","",IF(OR(AH1395="",AH1395="-"),"－",IF(OR(AM1395=8,AM1395=9),"",IF(OR(AJ1395=3,AJ1395=4,AJ1395=5,AJ1395=6),VLOOKUP(AH1395,INDEX((係数_バス貨物_ガソリン,係数_バス貨物_CNG,係数_バス貨物_軽油,係数_バス貨物_メタノール,係数_バス貨物_LPG),MATCH(AL1395,【参考】排出ガスレベル!$AI$4:$AI$671,1),1,AR1395):INDEX((係数_バス貨物_ガソリン,係数_バス貨物_CNG,係数_バス貨物_軽油,係数_バス貨物_メタノール,係数_バス貨物_LPG),MATCH(AL1395+1,【参考】排出ガスレベル!$AI$4:$AI$671,1)-1,5,AR1395),3,FALSE),IF(OR(AJ1395=1,AJ1395=2),VLOOKUP(AH1395,INDEX((係数_乗用_ガソリン,係数_乗用_CNG,係数_乗用_軽油,係数_乗用_メタノール,係数_乗用_LPG),1,1,AR1395):INDEX((係数_乗用_ガソリン,係数_乗用_CNG,係数_乗用_軽油,係数_乗用_メタノール,係数_乗用_LPG),125,5,AR1395),3,FALSE))))))</f>
        <v/>
      </c>
      <c r="AP1395" s="375" t="str">
        <f t="shared" si="629"/>
        <v/>
      </c>
      <c r="AQ1395" s="444" t="str">
        <f t="shared" si="630"/>
        <v/>
      </c>
      <c r="AR1395" s="375" t="str">
        <f t="shared" si="633"/>
        <v/>
      </c>
      <c r="AS1395" s="377" t="str">
        <f t="shared" si="631"/>
        <v/>
      </c>
      <c r="AT1395" s="378" t="str">
        <f t="shared" si="632"/>
        <v/>
      </c>
      <c r="AX1395" s="625" t="b">
        <f t="shared" si="634"/>
        <v>0</v>
      </c>
      <c r="AY1395" s="7" t="str">
        <f t="shared" si="635"/>
        <v>FALSEFALSEFALSE</v>
      </c>
      <c r="AZ1395" s="626">
        <f t="shared" si="642"/>
        <v>0</v>
      </c>
      <c r="BA1395" s="627" t="str">
        <f t="shared" si="643"/>
        <v/>
      </c>
      <c r="BB1395" s="627">
        <f t="shared" si="644"/>
        <v>0</v>
      </c>
      <c r="BC1395" s="690" t="str">
        <f t="shared" si="645"/>
        <v/>
      </c>
    </row>
    <row r="1396" spans="1:55">
      <c r="A1396" s="381">
        <v>1340</v>
      </c>
      <c r="B1396" s="117"/>
      <c r="C1396" s="288"/>
      <c r="D1396" s="289"/>
      <c r="E1396" s="289"/>
      <c r="F1396" s="290"/>
      <c r="G1396" s="292"/>
      <c r="H1396" s="116"/>
      <c r="I1396" s="292"/>
      <c r="J1396" s="116"/>
      <c r="K1396" s="370" t="str">
        <f t="shared" si="636"/>
        <v/>
      </c>
      <c r="L1396" s="370">
        <f t="shared" si="637"/>
        <v>0</v>
      </c>
      <c r="M1396" s="370">
        <f t="shared" si="638"/>
        <v>0</v>
      </c>
      <c r="N1396" s="371" t="str">
        <f t="shared" si="615"/>
        <v/>
      </c>
      <c r="O1396" s="371" t="str">
        <f t="shared" si="616"/>
        <v/>
      </c>
      <c r="P1396" s="371" t="str">
        <f t="shared" si="617"/>
        <v/>
      </c>
      <c r="Q1396" s="371" t="str">
        <f t="shared" si="618"/>
        <v/>
      </c>
      <c r="R1396" s="371" t="str">
        <f t="shared" si="619"/>
        <v/>
      </c>
      <c r="S1396" s="371" t="str">
        <f t="shared" si="620"/>
        <v/>
      </c>
      <c r="T1396" s="443" t="str">
        <f t="shared" si="639"/>
        <v/>
      </c>
      <c r="U1396" s="539"/>
      <c r="V1396" s="117"/>
      <c r="W1396" s="118"/>
      <c r="X1396" s="119"/>
      <c r="Y1396" s="120"/>
      <c r="Z1396" s="122"/>
      <c r="AA1396" s="121"/>
      <c r="AB1396" s="443" t="str">
        <f t="shared" si="640"/>
        <v/>
      </c>
      <c r="AC1396" s="734" t="str">
        <f t="shared" si="641"/>
        <v/>
      </c>
      <c r="AD1396" s="372"/>
      <c r="AE1396" s="485"/>
      <c r="AF1396" s="373" t="str">
        <f t="shared" si="621"/>
        <v/>
      </c>
      <c r="AG1396" s="373" t="str">
        <f t="shared" si="622"/>
        <v/>
      </c>
      <c r="AH1396" s="374" t="str">
        <f t="shared" si="623"/>
        <v/>
      </c>
      <c r="AI1396" s="375" t="str">
        <f t="shared" si="624"/>
        <v/>
      </c>
      <c r="AJ1396" s="375" t="str">
        <f t="shared" si="625"/>
        <v/>
      </c>
      <c r="AK1396" s="375" t="str">
        <f t="shared" si="626"/>
        <v/>
      </c>
      <c r="AL1396" s="375" t="str">
        <f t="shared" si="627"/>
        <v/>
      </c>
      <c r="AM1396" s="375" t="str">
        <f t="shared" si="628"/>
        <v/>
      </c>
      <c r="AN1396" s="376" t="str">
        <f>IF(AF1396="","",IF(OR(AH1396="",AH1396="-"),"－",IF(OR(AM1396=8,AM1396=9),"",IF(OR(AJ1396=3,AJ1396=4,AJ1396=5,AJ1396=6),VLOOKUP(AH1396,INDEX((係数_バス貨物_ガソリン,係数_バス貨物_CNG,係数_バス貨物_軽油,係数_バス貨物_メタノール,係数_バス貨物_LPG),MATCH(AL1396,【参考】排出ガスレベル!$AI$4:$AI$671,1),1,AR1396):INDEX((係数_バス貨物_ガソリン,係数_バス貨物_CNG,係数_バス貨物_軽油,係数_バス貨物_メタノール,係数_バス貨物_LPG),MATCH(AL1396+1,【参考】排出ガスレベル!$AI$4:$AI$671,1)-1,5,AR1396),2,FALSE),IF(OR(AJ1396=1,AJ1396=2),VLOOKUP(AH1396,INDEX((係数_乗用_ガソリン,係数_乗用_CNG,係数_乗用_軽油,係数_乗用_メタノール,係数_乗用_LPG),1,1,AR1396):INDEX((係数_乗用_ガソリン,係数_乗用_CNG,係数_乗用_軽油,係数_乗用_メタノール,係数_乗用_LPG),125,5,AR1396),2,FALSE))))))</f>
        <v/>
      </c>
      <c r="AO1396" s="376" t="str">
        <f>IF(T1396="","",IF(OR(AH1396="",AH1396="-"),"－",IF(OR(AM1396=8,AM1396=9),"",IF(OR(AJ1396=3,AJ1396=4,AJ1396=5,AJ1396=6),VLOOKUP(AH1396,INDEX((係数_バス貨物_ガソリン,係数_バス貨物_CNG,係数_バス貨物_軽油,係数_バス貨物_メタノール,係数_バス貨物_LPG),MATCH(AL1396,【参考】排出ガスレベル!$AI$4:$AI$671,1),1,AR1396):INDEX((係数_バス貨物_ガソリン,係数_バス貨物_CNG,係数_バス貨物_軽油,係数_バス貨物_メタノール,係数_バス貨物_LPG),MATCH(AL1396+1,【参考】排出ガスレベル!$AI$4:$AI$671,1)-1,5,AR1396),3,FALSE),IF(OR(AJ1396=1,AJ1396=2),VLOOKUP(AH1396,INDEX((係数_乗用_ガソリン,係数_乗用_CNG,係数_乗用_軽油,係数_乗用_メタノール,係数_乗用_LPG),1,1,AR1396):INDEX((係数_乗用_ガソリン,係数_乗用_CNG,係数_乗用_軽油,係数_乗用_メタノール,係数_乗用_LPG),125,5,AR1396),3,FALSE))))))</f>
        <v/>
      </c>
      <c r="AP1396" s="375" t="str">
        <f t="shared" si="629"/>
        <v/>
      </c>
      <c r="AQ1396" s="444" t="str">
        <f t="shared" si="630"/>
        <v/>
      </c>
      <c r="AR1396" s="375" t="str">
        <f t="shared" si="633"/>
        <v/>
      </c>
      <c r="AS1396" s="377" t="str">
        <f t="shared" si="631"/>
        <v/>
      </c>
      <c r="AT1396" s="378" t="str">
        <f t="shared" si="632"/>
        <v/>
      </c>
      <c r="AX1396" s="625" t="b">
        <f t="shared" si="634"/>
        <v>0</v>
      </c>
      <c r="AY1396" s="7" t="str">
        <f t="shared" si="635"/>
        <v>FALSEFALSEFALSE</v>
      </c>
      <c r="AZ1396" s="626">
        <f t="shared" si="642"/>
        <v>0</v>
      </c>
      <c r="BA1396" s="627" t="str">
        <f t="shared" si="643"/>
        <v/>
      </c>
      <c r="BB1396" s="627">
        <f t="shared" si="644"/>
        <v>0</v>
      </c>
      <c r="BC1396" s="690" t="str">
        <f t="shared" si="645"/>
        <v/>
      </c>
    </row>
    <row r="1397" spans="1:55">
      <c r="A1397" s="381">
        <v>1341</v>
      </c>
      <c r="B1397" s="117"/>
      <c r="C1397" s="288"/>
      <c r="D1397" s="289"/>
      <c r="E1397" s="289"/>
      <c r="F1397" s="290"/>
      <c r="G1397" s="292"/>
      <c r="H1397" s="116"/>
      <c r="I1397" s="292"/>
      <c r="J1397" s="116"/>
      <c r="K1397" s="370" t="str">
        <f t="shared" si="636"/>
        <v/>
      </c>
      <c r="L1397" s="370">
        <f t="shared" si="637"/>
        <v>0</v>
      </c>
      <c r="M1397" s="370">
        <f t="shared" si="638"/>
        <v>0</v>
      </c>
      <c r="N1397" s="371" t="str">
        <f t="shared" si="615"/>
        <v/>
      </c>
      <c r="O1397" s="371" t="str">
        <f t="shared" si="616"/>
        <v/>
      </c>
      <c r="P1397" s="371" t="str">
        <f t="shared" si="617"/>
        <v/>
      </c>
      <c r="Q1397" s="371" t="str">
        <f t="shared" si="618"/>
        <v/>
      </c>
      <c r="R1397" s="371" t="str">
        <f t="shared" si="619"/>
        <v/>
      </c>
      <c r="S1397" s="371" t="str">
        <f t="shared" si="620"/>
        <v/>
      </c>
      <c r="T1397" s="443" t="str">
        <f t="shared" si="639"/>
        <v/>
      </c>
      <c r="U1397" s="539"/>
      <c r="V1397" s="117"/>
      <c r="W1397" s="118"/>
      <c r="X1397" s="119"/>
      <c r="Y1397" s="120"/>
      <c r="Z1397" s="122"/>
      <c r="AA1397" s="121"/>
      <c r="AB1397" s="443" t="str">
        <f t="shared" si="640"/>
        <v/>
      </c>
      <c r="AC1397" s="734" t="str">
        <f t="shared" si="641"/>
        <v/>
      </c>
      <c r="AD1397" s="372"/>
      <c r="AE1397" s="485"/>
      <c r="AF1397" s="373" t="str">
        <f t="shared" si="621"/>
        <v/>
      </c>
      <c r="AG1397" s="373" t="str">
        <f t="shared" si="622"/>
        <v/>
      </c>
      <c r="AH1397" s="374" t="str">
        <f t="shared" si="623"/>
        <v/>
      </c>
      <c r="AI1397" s="375" t="str">
        <f t="shared" si="624"/>
        <v/>
      </c>
      <c r="AJ1397" s="375" t="str">
        <f t="shared" si="625"/>
        <v/>
      </c>
      <c r="AK1397" s="375" t="str">
        <f t="shared" si="626"/>
        <v/>
      </c>
      <c r="AL1397" s="375" t="str">
        <f t="shared" si="627"/>
        <v/>
      </c>
      <c r="AM1397" s="375" t="str">
        <f t="shared" si="628"/>
        <v/>
      </c>
      <c r="AN1397" s="376" t="str">
        <f>IF(AF1397="","",IF(OR(AH1397="",AH1397="-"),"－",IF(OR(AM1397=8,AM1397=9),"",IF(OR(AJ1397=3,AJ1397=4,AJ1397=5,AJ1397=6),VLOOKUP(AH1397,INDEX((係数_バス貨物_ガソリン,係数_バス貨物_CNG,係数_バス貨物_軽油,係数_バス貨物_メタノール,係数_バス貨物_LPG),MATCH(AL1397,【参考】排出ガスレベル!$AI$4:$AI$671,1),1,AR1397):INDEX((係数_バス貨物_ガソリン,係数_バス貨物_CNG,係数_バス貨物_軽油,係数_バス貨物_メタノール,係数_バス貨物_LPG),MATCH(AL1397+1,【参考】排出ガスレベル!$AI$4:$AI$671,1)-1,5,AR1397),2,FALSE),IF(OR(AJ1397=1,AJ1397=2),VLOOKUP(AH1397,INDEX((係数_乗用_ガソリン,係数_乗用_CNG,係数_乗用_軽油,係数_乗用_メタノール,係数_乗用_LPG),1,1,AR1397):INDEX((係数_乗用_ガソリン,係数_乗用_CNG,係数_乗用_軽油,係数_乗用_メタノール,係数_乗用_LPG),125,5,AR1397),2,FALSE))))))</f>
        <v/>
      </c>
      <c r="AO1397" s="376" t="str">
        <f>IF(T1397="","",IF(OR(AH1397="",AH1397="-"),"－",IF(OR(AM1397=8,AM1397=9),"",IF(OR(AJ1397=3,AJ1397=4,AJ1397=5,AJ1397=6),VLOOKUP(AH1397,INDEX((係数_バス貨物_ガソリン,係数_バス貨物_CNG,係数_バス貨物_軽油,係数_バス貨物_メタノール,係数_バス貨物_LPG),MATCH(AL1397,【参考】排出ガスレベル!$AI$4:$AI$671,1),1,AR1397):INDEX((係数_バス貨物_ガソリン,係数_バス貨物_CNG,係数_バス貨物_軽油,係数_バス貨物_メタノール,係数_バス貨物_LPG),MATCH(AL1397+1,【参考】排出ガスレベル!$AI$4:$AI$671,1)-1,5,AR1397),3,FALSE),IF(OR(AJ1397=1,AJ1397=2),VLOOKUP(AH1397,INDEX((係数_乗用_ガソリン,係数_乗用_CNG,係数_乗用_軽油,係数_乗用_メタノール,係数_乗用_LPG),1,1,AR1397):INDEX((係数_乗用_ガソリン,係数_乗用_CNG,係数_乗用_軽油,係数_乗用_メタノール,係数_乗用_LPG),125,5,AR1397),3,FALSE))))))</f>
        <v/>
      </c>
      <c r="AP1397" s="375" t="str">
        <f t="shared" si="629"/>
        <v/>
      </c>
      <c r="AQ1397" s="444" t="str">
        <f t="shared" si="630"/>
        <v/>
      </c>
      <c r="AR1397" s="375" t="str">
        <f t="shared" si="633"/>
        <v/>
      </c>
      <c r="AS1397" s="377" t="str">
        <f t="shared" si="631"/>
        <v/>
      </c>
      <c r="AT1397" s="378" t="str">
        <f t="shared" si="632"/>
        <v/>
      </c>
      <c r="AX1397" s="625" t="b">
        <f t="shared" si="634"/>
        <v>0</v>
      </c>
      <c r="AY1397" s="7" t="str">
        <f t="shared" si="635"/>
        <v>FALSEFALSEFALSE</v>
      </c>
      <c r="AZ1397" s="626">
        <f t="shared" si="642"/>
        <v>0</v>
      </c>
      <c r="BA1397" s="627" t="str">
        <f t="shared" si="643"/>
        <v/>
      </c>
      <c r="BB1397" s="627">
        <f t="shared" si="644"/>
        <v>0</v>
      </c>
      <c r="BC1397" s="690" t="str">
        <f t="shared" si="645"/>
        <v/>
      </c>
    </row>
    <row r="1398" spans="1:55">
      <c r="A1398" s="381">
        <v>1342</v>
      </c>
      <c r="B1398" s="117"/>
      <c r="C1398" s="288"/>
      <c r="D1398" s="289"/>
      <c r="E1398" s="289"/>
      <c r="F1398" s="290"/>
      <c r="G1398" s="292"/>
      <c r="H1398" s="116"/>
      <c r="I1398" s="292"/>
      <c r="J1398" s="116"/>
      <c r="K1398" s="370" t="str">
        <f t="shared" si="636"/>
        <v/>
      </c>
      <c r="L1398" s="370">
        <f t="shared" si="637"/>
        <v>0</v>
      </c>
      <c r="M1398" s="370">
        <f t="shared" si="638"/>
        <v>0</v>
      </c>
      <c r="N1398" s="371" t="str">
        <f t="shared" si="615"/>
        <v/>
      </c>
      <c r="O1398" s="371" t="str">
        <f t="shared" si="616"/>
        <v/>
      </c>
      <c r="P1398" s="371" t="str">
        <f t="shared" si="617"/>
        <v/>
      </c>
      <c r="Q1398" s="371" t="str">
        <f t="shared" si="618"/>
        <v/>
      </c>
      <c r="R1398" s="371" t="str">
        <f t="shared" si="619"/>
        <v/>
      </c>
      <c r="S1398" s="371" t="str">
        <f t="shared" si="620"/>
        <v/>
      </c>
      <c r="T1398" s="443" t="str">
        <f t="shared" si="639"/>
        <v/>
      </c>
      <c r="U1398" s="539"/>
      <c r="V1398" s="117"/>
      <c r="W1398" s="118"/>
      <c r="X1398" s="119"/>
      <c r="Y1398" s="120"/>
      <c r="Z1398" s="122"/>
      <c r="AA1398" s="121"/>
      <c r="AB1398" s="443" t="str">
        <f t="shared" si="640"/>
        <v/>
      </c>
      <c r="AC1398" s="734" t="str">
        <f t="shared" si="641"/>
        <v/>
      </c>
      <c r="AD1398" s="372"/>
      <c r="AE1398" s="485"/>
      <c r="AF1398" s="373" t="str">
        <f t="shared" si="621"/>
        <v/>
      </c>
      <c r="AG1398" s="373" t="str">
        <f t="shared" si="622"/>
        <v/>
      </c>
      <c r="AH1398" s="374" t="str">
        <f t="shared" si="623"/>
        <v/>
      </c>
      <c r="AI1398" s="375" t="str">
        <f t="shared" si="624"/>
        <v/>
      </c>
      <c r="AJ1398" s="375" t="str">
        <f t="shared" si="625"/>
        <v/>
      </c>
      <c r="AK1398" s="375" t="str">
        <f t="shared" si="626"/>
        <v/>
      </c>
      <c r="AL1398" s="375" t="str">
        <f t="shared" si="627"/>
        <v/>
      </c>
      <c r="AM1398" s="375" t="str">
        <f t="shared" si="628"/>
        <v/>
      </c>
      <c r="AN1398" s="376" t="str">
        <f>IF(AF1398="","",IF(OR(AH1398="",AH1398="-"),"－",IF(OR(AM1398=8,AM1398=9),"",IF(OR(AJ1398=3,AJ1398=4,AJ1398=5,AJ1398=6),VLOOKUP(AH1398,INDEX((係数_バス貨物_ガソリン,係数_バス貨物_CNG,係数_バス貨物_軽油,係数_バス貨物_メタノール,係数_バス貨物_LPG),MATCH(AL1398,【参考】排出ガスレベル!$AI$4:$AI$671,1),1,AR1398):INDEX((係数_バス貨物_ガソリン,係数_バス貨物_CNG,係数_バス貨物_軽油,係数_バス貨物_メタノール,係数_バス貨物_LPG),MATCH(AL1398+1,【参考】排出ガスレベル!$AI$4:$AI$671,1)-1,5,AR1398),2,FALSE),IF(OR(AJ1398=1,AJ1398=2),VLOOKUP(AH1398,INDEX((係数_乗用_ガソリン,係数_乗用_CNG,係数_乗用_軽油,係数_乗用_メタノール,係数_乗用_LPG),1,1,AR1398):INDEX((係数_乗用_ガソリン,係数_乗用_CNG,係数_乗用_軽油,係数_乗用_メタノール,係数_乗用_LPG),125,5,AR1398),2,FALSE))))))</f>
        <v/>
      </c>
      <c r="AO1398" s="376" t="str">
        <f>IF(T1398="","",IF(OR(AH1398="",AH1398="-"),"－",IF(OR(AM1398=8,AM1398=9),"",IF(OR(AJ1398=3,AJ1398=4,AJ1398=5,AJ1398=6),VLOOKUP(AH1398,INDEX((係数_バス貨物_ガソリン,係数_バス貨物_CNG,係数_バス貨物_軽油,係数_バス貨物_メタノール,係数_バス貨物_LPG),MATCH(AL1398,【参考】排出ガスレベル!$AI$4:$AI$671,1),1,AR1398):INDEX((係数_バス貨物_ガソリン,係数_バス貨物_CNG,係数_バス貨物_軽油,係数_バス貨物_メタノール,係数_バス貨物_LPG),MATCH(AL1398+1,【参考】排出ガスレベル!$AI$4:$AI$671,1)-1,5,AR1398),3,FALSE),IF(OR(AJ1398=1,AJ1398=2),VLOOKUP(AH1398,INDEX((係数_乗用_ガソリン,係数_乗用_CNG,係数_乗用_軽油,係数_乗用_メタノール,係数_乗用_LPG),1,1,AR1398):INDEX((係数_乗用_ガソリン,係数_乗用_CNG,係数_乗用_軽油,係数_乗用_メタノール,係数_乗用_LPG),125,5,AR1398),3,FALSE))))))</f>
        <v/>
      </c>
      <c r="AP1398" s="375" t="str">
        <f t="shared" si="629"/>
        <v/>
      </c>
      <c r="AQ1398" s="444" t="str">
        <f t="shared" si="630"/>
        <v/>
      </c>
      <c r="AR1398" s="375" t="str">
        <f t="shared" si="633"/>
        <v/>
      </c>
      <c r="AS1398" s="377" t="str">
        <f t="shared" si="631"/>
        <v/>
      </c>
      <c r="AT1398" s="378" t="str">
        <f t="shared" si="632"/>
        <v/>
      </c>
      <c r="AX1398" s="625" t="b">
        <f t="shared" si="634"/>
        <v>0</v>
      </c>
      <c r="AY1398" s="7" t="str">
        <f t="shared" si="635"/>
        <v>FALSEFALSEFALSE</v>
      </c>
      <c r="AZ1398" s="626">
        <f t="shared" si="642"/>
        <v>0</v>
      </c>
      <c r="BA1398" s="627" t="str">
        <f t="shared" si="643"/>
        <v/>
      </c>
      <c r="BB1398" s="627">
        <f t="shared" si="644"/>
        <v>0</v>
      </c>
      <c r="BC1398" s="690" t="str">
        <f t="shared" si="645"/>
        <v/>
      </c>
    </row>
    <row r="1399" spans="1:55">
      <c r="A1399" s="381">
        <v>1343</v>
      </c>
      <c r="B1399" s="117"/>
      <c r="C1399" s="288"/>
      <c r="D1399" s="289"/>
      <c r="E1399" s="289"/>
      <c r="F1399" s="290"/>
      <c r="G1399" s="292"/>
      <c r="H1399" s="116"/>
      <c r="I1399" s="292"/>
      <c r="J1399" s="116"/>
      <c r="K1399" s="370" t="str">
        <f t="shared" si="636"/>
        <v/>
      </c>
      <c r="L1399" s="370">
        <f t="shared" si="637"/>
        <v>0</v>
      </c>
      <c r="M1399" s="370">
        <f t="shared" si="638"/>
        <v>0</v>
      </c>
      <c r="N1399" s="371" t="str">
        <f t="shared" ref="N1399:N1462" si="646">IF(OR($L1399&gt;$U$48,$M1399&gt;$U$48,AND($L1399&gt;$M1399,$M1399&lt;&gt;0),AND($L1399=0,$M1399&lt;&gt;0)),"ERROR","")</f>
        <v/>
      </c>
      <c r="O1399" s="371" t="str">
        <f t="shared" ref="O1399:O1462" si="647">IF(AND($N1399&lt;&gt;"ERROR",$L1399&lt;=$U$49,$M1399&lt;=$U$49,$M1399&lt;&gt;0),"(減車済)","")</f>
        <v/>
      </c>
      <c r="P1399" s="371" t="str">
        <f t="shared" ref="P1399:P1462" si="648">IF(AND($N1399&lt;&gt;"ERROR",$L1399&lt;$U$49,AND($M1399&gt;$U$49,$M1399&lt;=$W$49),$M1399&lt;&gt;0),"減車","")</f>
        <v/>
      </c>
      <c r="Q1399" s="371" t="str">
        <f t="shared" ref="Q1399:Q1462" si="649">IF(AND($N1399&lt;&gt;"ERROR",$L1399&gt;$U$49,$M1399&lt;=$W$49,$M1399&lt;&gt;0),"一時使用","")</f>
        <v/>
      </c>
      <c r="R1399" s="371" t="str">
        <f t="shared" ref="R1399:R1462" si="650">IF(AND($N1399&lt;&gt;"ERROR",AND($L1399&gt;0,$L1399&lt;=$U$49),$M1399=0),"継続","")</f>
        <v/>
      </c>
      <c r="S1399" s="371" t="str">
        <f t="shared" ref="S1399:S1462" si="651">IF(AND($N1399&lt;&gt;"ERROR",AND($L1399&gt;$U$49),$M1399=0),"新規","")</f>
        <v/>
      </c>
      <c r="T1399" s="443" t="str">
        <f t="shared" si="639"/>
        <v/>
      </c>
      <c r="U1399" s="539"/>
      <c r="V1399" s="117"/>
      <c r="W1399" s="118"/>
      <c r="X1399" s="119"/>
      <c r="Y1399" s="120"/>
      <c r="Z1399" s="122"/>
      <c r="AA1399" s="121"/>
      <c r="AB1399" s="443" t="str">
        <f t="shared" si="640"/>
        <v/>
      </c>
      <c r="AC1399" s="734" t="str">
        <f t="shared" si="641"/>
        <v/>
      </c>
      <c r="AD1399" s="372"/>
      <c r="AE1399" s="485"/>
      <c r="AF1399" s="373" t="str">
        <f t="shared" si="621"/>
        <v/>
      </c>
      <c r="AG1399" s="373" t="str">
        <f t="shared" si="622"/>
        <v/>
      </c>
      <c r="AH1399" s="374" t="str">
        <f t="shared" si="623"/>
        <v/>
      </c>
      <c r="AI1399" s="375" t="str">
        <f t="shared" si="624"/>
        <v/>
      </c>
      <c r="AJ1399" s="375" t="str">
        <f t="shared" si="625"/>
        <v/>
      </c>
      <c r="AK1399" s="375" t="str">
        <f t="shared" si="626"/>
        <v/>
      </c>
      <c r="AL1399" s="375" t="str">
        <f t="shared" si="627"/>
        <v/>
      </c>
      <c r="AM1399" s="375" t="str">
        <f t="shared" si="628"/>
        <v/>
      </c>
      <c r="AN1399" s="376" t="str">
        <f>IF(AF1399="","",IF(OR(AH1399="",AH1399="-"),"－",IF(OR(AM1399=8,AM1399=9),"",IF(OR(AJ1399=3,AJ1399=4,AJ1399=5,AJ1399=6),VLOOKUP(AH1399,INDEX((係数_バス貨物_ガソリン,係数_バス貨物_CNG,係数_バス貨物_軽油,係数_バス貨物_メタノール,係数_バス貨物_LPG),MATCH(AL1399,【参考】排出ガスレベル!$AI$4:$AI$671,1),1,AR1399):INDEX((係数_バス貨物_ガソリン,係数_バス貨物_CNG,係数_バス貨物_軽油,係数_バス貨物_メタノール,係数_バス貨物_LPG),MATCH(AL1399+1,【参考】排出ガスレベル!$AI$4:$AI$671,1)-1,5,AR1399),2,FALSE),IF(OR(AJ1399=1,AJ1399=2),VLOOKUP(AH1399,INDEX((係数_乗用_ガソリン,係数_乗用_CNG,係数_乗用_軽油,係数_乗用_メタノール,係数_乗用_LPG),1,1,AR1399):INDEX((係数_乗用_ガソリン,係数_乗用_CNG,係数_乗用_軽油,係数_乗用_メタノール,係数_乗用_LPG),125,5,AR1399),2,FALSE))))))</f>
        <v/>
      </c>
      <c r="AO1399" s="376" t="str">
        <f>IF(T1399="","",IF(OR(AH1399="",AH1399="-"),"－",IF(OR(AM1399=8,AM1399=9),"",IF(OR(AJ1399=3,AJ1399=4,AJ1399=5,AJ1399=6),VLOOKUP(AH1399,INDEX((係数_バス貨物_ガソリン,係数_バス貨物_CNG,係数_バス貨物_軽油,係数_バス貨物_メタノール,係数_バス貨物_LPG),MATCH(AL1399,【参考】排出ガスレベル!$AI$4:$AI$671,1),1,AR1399):INDEX((係数_バス貨物_ガソリン,係数_バス貨物_CNG,係数_バス貨物_軽油,係数_バス貨物_メタノール,係数_バス貨物_LPG),MATCH(AL1399+1,【参考】排出ガスレベル!$AI$4:$AI$671,1)-1,5,AR1399),3,FALSE),IF(OR(AJ1399=1,AJ1399=2),VLOOKUP(AH1399,INDEX((係数_乗用_ガソリン,係数_乗用_CNG,係数_乗用_軽油,係数_乗用_メタノール,係数_乗用_LPG),1,1,AR1399):INDEX((係数_乗用_ガソリン,係数_乗用_CNG,係数_乗用_軽油,係数_乗用_メタノール,係数_乗用_LPG),125,5,AR1399),3,FALSE))))))</f>
        <v/>
      </c>
      <c r="AP1399" s="375" t="str">
        <f t="shared" si="629"/>
        <v/>
      </c>
      <c r="AQ1399" s="444" t="str">
        <f t="shared" si="630"/>
        <v/>
      </c>
      <c r="AR1399" s="375" t="str">
        <f t="shared" si="633"/>
        <v/>
      </c>
      <c r="AS1399" s="377" t="str">
        <f t="shared" si="631"/>
        <v/>
      </c>
      <c r="AT1399" s="378" t="str">
        <f t="shared" si="632"/>
        <v/>
      </c>
      <c r="AX1399" s="625" t="b">
        <f t="shared" si="634"/>
        <v>0</v>
      </c>
      <c r="AY1399" s="7" t="str">
        <f t="shared" si="635"/>
        <v>FALSEFALSEFALSE</v>
      </c>
      <c r="AZ1399" s="626">
        <f t="shared" si="642"/>
        <v>0</v>
      </c>
      <c r="BA1399" s="627" t="str">
        <f t="shared" si="643"/>
        <v/>
      </c>
      <c r="BB1399" s="627">
        <f t="shared" si="644"/>
        <v>0</v>
      </c>
      <c r="BC1399" s="690" t="str">
        <f t="shared" si="645"/>
        <v/>
      </c>
    </row>
    <row r="1400" spans="1:55">
      <c r="A1400" s="381">
        <v>1344</v>
      </c>
      <c r="B1400" s="117"/>
      <c r="C1400" s="288"/>
      <c r="D1400" s="289"/>
      <c r="E1400" s="289"/>
      <c r="F1400" s="290"/>
      <c r="G1400" s="292"/>
      <c r="H1400" s="116"/>
      <c r="I1400" s="292"/>
      <c r="J1400" s="116"/>
      <c r="K1400" s="370" t="str">
        <f t="shared" si="636"/>
        <v/>
      </c>
      <c r="L1400" s="370">
        <f t="shared" si="637"/>
        <v>0</v>
      </c>
      <c r="M1400" s="370">
        <f t="shared" si="638"/>
        <v>0</v>
      </c>
      <c r="N1400" s="371" t="str">
        <f t="shared" si="646"/>
        <v/>
      </c>
      <c r="O1400" s="371" t="str">
        <f t="shared" si="647"/>
        <v/>
      </c>
      <c r="P1400" s="371" t="str">
        <f t="shared" si="648"/>
        <v/>
      </c>
      <c r="Q1400" s="371" t="str">
        <f t="shared" si="649"/>
        <v/>
      </c>
      <c r="R1400" s="371" t="str">
        <f t="shared" si="650"/>
        <v/>
      </c>
      <c r="S1400" s="371" t="str">
        <f t="shared" si="651"/>
        <v/>
      </c>
      <c r="T1400" s="443" t="str">
        <f t="shared" si="639"/>
        <v/>
      </c>
      <c r="U1400" s="539"/>
      <c r="V1400" s="117"/>
      <c r="W1400" s="118"/>
      <c r="X1400" s="119"/>
      <c r="Y1400" s="120"/>
      <c r="Z1400" s="122"/>
      <c r="AA1400" s="121"/>
      <c r="AB1400" s="443" t="str">
        <f t="shared" si="640"/>
        <v/>
      </c>
      <c r="AC1400" s="734" t="str">
        <f t="shared" si="641"/>
        <v/>
      </c>
      <c r="AD1400" s="372"/>
      <c r="AE1400" s="485"/>
      <c r="AF1400" s="373" t="str">
        <f t="shared" si="621"/>
        <v/>
      </c>
      <c r="AG1400" s="373" t="str">
        <f t="shared" si="622"/>
        <v/>
      </c>
      <c r="AH1400" s="374" t="str">
        <f t="shared" si="623"/>
        <v/>
      </c>
      <c r="AI1400" s="375" t="str">
        <f t="shared" si="624"/>
        <v/>
      </c>
      <c r="AJ1400" s="375" t="str">
        <f t="shared" si="625"/>
        <v/>
      </c>
      <c r="AK1400" s="375" t="str">
        <f t="shared" si="626"/>
        <v/>
      </c>
      <c r="AL1400" s="375" t="str">
        <f t="shared" si="627"/>
        <v/>
      </c>
      <c r="AM1400" s="375" t="str">
        <f t="shared" si="628"/>
        <v/>
      </c>
      <c r="AN1400" s="376" t="str">
        <f>IF(AF1400="","",IF(OR(AH1400="",AH1400="-"),"－",IF(OR(AM1400=8,AM1400=9),"",IF(OR(AJ1400=3,AJ1400=4,AJ1400=5,AJ1400=6),VLOOKUP(AH1400,INDEX((係数_バス貨物_ガソリン,係数_バス貨物_CNG,係数_バス貨物_軽油,係数_バス貨物_メタノール,係数_バス貨物_LPG),MATCH(AL1400,【参考】排出ガスレベル!$AI$4:$AI$671,1),1,AR1400):INDEX((係数_バス貨物_ガソリン,係数_バス貨物_CNG,係数_バス貨物_軽油,係数_バス貨物_メタノール,係数_バス貨物_LPG),MATCH(AL1400+1,【参考】排出ガスレベル!$AI$4:$AI$671,1)-1,5,AR1400),2,FALSE),IF(OR(AJ1400=1,AJ1400=2),VLOOKUP(AH1400,INDEX((係数_乗用_ガソリン,係数_乗用_CNG,係数_乗用_軽油,係数_乗用_メタノール,係数_乗用_LPG),1,1,AR1400):INDEX((係数_乗用_ガソリン,係数_乗用_CNG,係数_乗用_軽油,係数_乗用_メタノール,係数_乗用_LPG),125,5,AR1400),2,FALSE))))))</f>
        <v/>
      </c>
      <c r="AO1400" s="376" t="str">
        <f>IF(T1400="","",IF(OR(AH1400="",AH1400="-"),"－",IF(OR(AM1400=8,AM1400=9),"",IF(OR(AJ1400=3,AJ1400=4,AJ1400=5,AJ1400=6),VLOOKUP(AH1400,INDEX((係数_バス貨物_ガソリン,係数_バス貨物_CNG,係数_バス貨物_軽油,係数_バス貨物_メタノール,係数_バス貨物_LPG),MATCH(AL1400,【参考】排出ガスレベル!$AI$4:$AI$671,1),1,AR1400):INDEX((係数_バス貨物_ガソリン,係数_バス貨物_CNG,係数_バス貨物_軽油,係数_バス貨物_メタノール,係数_バス貨物_LPG),MATCH(AL1400+1,【参考】排出ガスレベル!$AI$4:$AI$671,1)-1,5,AR1400),3,FALSE),IF(OR(AJ1400=1,AJ1400=2),VLOOKUP(AH1400,INDEX((係数_乗用_ガソリン,係数_乗用_CNG,係数_乗用_軽油,係数_乗用_メタノール,係数_乗用_LPG),1,1,AR1400):INDEX((係数_乗用_ガソリン,係数_乗用_CNG,係数_乗用_軽油,係数_乗用_メタノール,係数_乗用_LPG),125,5,AR1400),3,FALSE))))))</f>
        <v/>
      </c>
      <c r="AP1400" s="375" t="str">
        <f t="shared" si="629"/>
        <v/>
      </c>
      <c r="AQ1400" s="444" t="str">
        <f t="shared" si="630"/>
        <v/>
      </c>
      <c r="AR1400" s="375" t="str">
        <f t="shared" si="633"/>
        <v/>
      </c>
      <c r="AS1400" s="377" t="str">
        <f t="shared" si="631"/>
        <v/>
      </c>
      <c r="AT1400" s="378" t="str">
        <f t="shared" si="632"/>
        <v/>
      </c>
      <c r="AX1400" s="625" t="b">
        <f t="shared" si="634"/>
        <v>0</v>
      </c>
      <c r="AY1400" s="7" t="str">
        <f t="shared" si="635"/>
        <v>FALSEFALSEFALSE</v>
      </c>
      <c r="AZ1400" s="626">
        <f t="shared" si="642"/>
        <v>0</v>
      </c>
      <c r="BA1400" s="627" t="str">
        <f t="shared" si="643"/>
        <v/>
      </c>
      <c r="BB1400" s="627">
        <f t="shared" si="644"/>
        <v>0</v>
      </c>
      <c r="BC1400" s="690" t="str">
        <f t="shared" si="645"/>
        <v/>
      </c>
    </row>
    <row r="1401" spans="1:55">
      <c r="A1401" s="381">
        <v>1345</v>
      </c>
      <c r="B1401" s="117"/>
      <c r="C1401" s="288"/>
      <c r="D1401" s="289"/>
      <c r="E1401" s="289"/>
      <c r="F1401" s="290"/>
      <c r="G1401" s="292"/>
      <c r="H1401" s="116"/>
      <c r="I1401" s="292"/>
      <c r="J1401" s="116"/>
      <c r="K1401" s="370" t="str">
        <f t="shared" si="636"/>
        <v/>
      </c>
      <c r="L1401" s="370">
        <f t="shared" si="637"/>
        <v>0</v>
      </c>
      <c r="M1401" s="370">
        <f t="shared" si="638"/>
        <v>0</v>
      </c>
      <c r="N1401" s="371" t="str">
        <f t="shared" si="646"/>
        <v/>
      </c>
      <c r="O1401" s="371" t="str">
        <f t="shared" si="647"/>
        <v/>
      </c>
      <c r="P1401" s="371" t="str">
        <f t="shared" si="648"/>
        <v/>
      </c>
      <c r="Q1401" s="371" t="str">
        <f t="shared" si="649"/>
        <v/>
      </c>
      <c r="R1401" s="371" t="str">
        <f t="shared" si="650"/>
        <v/>
      </c>
      <c r="S1401" s="371" t="str">
        <f t="shared" si="651"/>
        <v/>
      </c>
      <c r="T1401" s="443" t="str">
        <f t="shared" si="639"/>
        <v/>
      </c>
      <c r="U1401" s="539"/>
      <c r="V1401" s="117"/>
      <c r="W1401" s="118"/>
      <c r="X1401" s="119"/>
      <c r="Y1401" s="120"/>
      <c r="Z1401" s="122"/>
      <c r="AA1401" s="121"/>
      <c r="AB1401" s="443" t="str">
        <f t="shared" si="640"/>
        <v/>
      </c>
      <c r="AC1401" s="734" t="str">
        <f t="shared" si="641"/>
        <v/>
      </c>
      <c r="AD1401" s="372"/>
      <c r="AE1401" s="485"/>
      <c r="AF1401" s="373" t="str">
        <f t="shared" ref="AF1401:AF1464" si="652">IF(OR(T1401="(減車済)",T1401=""),"",1)</f>
        <v/>
      </c>
      <c r="AG1401" s="373" t="str">
        <f t="shared" ref="AG1401:AG1464" si="653">IF(OR(T1401="継続",T1401="新規"),1,"")</f>
        <v/>
      </c>
      <c r="AH1401" s="374" t="str">
        <f t="shared" ref="AH1401:AH1464" si="654">IF(AF1401="","",UPPER(ASC(X1401)))</f>
        <v/>
      </c>
      <c r="AI1401" s="375" t="str">
        <f t="shared" ref="AI1401:AI1464" si="655">IF(AF1401="","",IF(V1401="","",IF(V1401="普通",1,IF(V1401="小型",2,0))))</f>
        <v/>
      </c>
      <c r="AJ1401" s="375" t="str">
        <f t="shared" ref="AJ1401:AJ1464" si="656">IF(AF1401="","",IF(W1401="","",VLOOKUP(W1401,用途,2,FALSE)))</f>
        <v/>
      </c>
      <c r="AK1401" s="375" t="str">
        <f t="shared" ref="AK1401:AK1464" si="657">IF(AF1401="","",IF(Y1401="","",IF(Y1401&lt;=10,1,IF(Y1401&lt;30,2,IF(Y1401&gt;=30,3,0)))))</f>
        <v/>
      </c>
      <c r="AL1401" s="375" t="str">
        <f t="shared" ref="AL1401:AL1464" si="658">IF(AF1401="","",IF(Z1401="","",IF(Z1401&lt;=1.7*1000,1,IF(Z1401&lt;=2.5*1000,2,IF(Z1401&lt;=3.5*1000,3,IF(Z1401&lt;8*1000,4,IF(Z1401&gt;=8*1000,5,"")))))))</f>
        <v/>
      </c>
      <c r="AM1401" s="375" t="str">
        <f t="shared" ref="AM1401:AM1464" si="659">IF(AF1401="","",IF(AA1401="","",VLOOKUP(AA1401,燃料の種類,2,FALSE)))</f>
        <v/>
      </c>
      <c r="AN1401" s="376" t="str">
        <f>IF(AF1401="","",IF(OR(AH1401="",AH1401="-"),"－",IF(OR(AM1401=8,AM1401=9),"",IF(OR(AJ1401=3,AJ1401=4,AJ1401=5,AJ1401=6),VLOOKUP(AH1401,INDEX((係数_バス貨物_ガソリン,係数_バス貨物_CNG,係数_バス貨物_軽油,係数_バス貨物_メタノール,係数_バス貨物_LPG),MATCH(AL1401,【参考】排出ガスレベル!$AI$4:$AI$671,1),1,AR1401):INDEX((係数_バス貨物_ガソリン,係数_バス貨物_CNG,係数_バス貨物_軽油,係数_バス貨物_メタノール,係数_バス貨物_LPG),MATCH(AL1401+1,【参考】排出ガスレベル!$AI$4:$AI$671,1)-1,5,AR1401),2,FALSE),IF(OR(AJ1401=1,AJ1401=2),VLOOKUP(AH1401,INDEX((係数_乗用_ガソリン,係数_乗用_CNG,係数_乗用_軽油,係数_乗用_メタノール,係数_乗用_LPG),1,1,AR1401):INDEX((係数_乗用_ガソリン,係数_乗用_CNG,係数_乗用_軽油,係数_乗用_メタノール,係数_乗用_LPG),125,5,AR1401),2,FALSE))))))</f>
        <v/>
      </c>
      <c r="AO1401" s="376" t="str">
        <f>IF(T1401="","",IF(OR(AH1401="",AH1401="-"),"－",IF(OR(AM1401=8,AM1401=9),"",IF(OR(AJ1401=3,AJ1401=4,AJ1401=5,AJ1401=6),VLOOKUP(AH1401,INDEX((係数_バス貨物_ガソリン,係数_バス貨物_CNG,係数_バス貨物_軽油,係数_バス貨物_メタノール,係数_バス貨物_LPG),MATCH(AL1401,【参考】排出ガスレベル!$AI$4:$AI$671,1),1,AR1401):INDEX((係数_バス貨物_ガソリン,係数_バス貨物_CNG,係数_バス貨物_軽油,係数_バス貨物_メタノール,係数_バス貨物_LPG),MATCH(AL1401+1,【参考】排出ガスレベル!$AI$4:$AI$671,1)-1,5,AR1401),3,FALSE),IF(OR(AJ1401=1,AJ1401=2),VLOOKUP(AH1401,INDEX((係数_乗用_ガソリン,係数_乗用_CNG,係数_乗用_軽油,係数_乗用_メタノール,係数_乗用_LPG),1,1,AR1401):INDEX((係数_乗用_ガソリン,係数_乗用_CNG,係数_乗用_軽油,係数_乗用_メタノール,係数_乗用_LPG),125,5,AR1401),3,FALSE))))))</f>
        <v/>
      </c>
      <c r="AP1401" s="375" t="str">
        <f t="shared" ref="AP1401:AP1464" si="660">IF((AF1401="")+(AC1401=""),"",IF(燃料区分1=4,VLOOKUP(AO1401,排ガス低減レベル,2,FALSE),VLOOKUP(AC1401,排ガス低減レベル,2,FALSE)))</f>
        <v/>
      </c>
      <c r="AQ1401" s="444" t="str">
        <f t="shared" ref="AQ1401:AQ1464" si="661">IF(AG1401="","",IF(AJ1401=3,B1401&amp;"-"&amp;SUM(AJ1401*100,AK1401*10,AL1401)&amp;"A",IF(OR(AJ1401=2,AJ1401=4,AJ1401=6),B1401&amp;"-"&amp;AL1401*10&amp;"A",IF(AJ1401=1,B1401&amp;"-"&amp;AJ1401&amp;"A",IF(AJ1401=5,B1401&amp;"-"&amp;SUM(AJ1401*100,AI1401*10,AL1401)&amp;"A","")))))</f>
        <v/>
      </c>
      <c r="AR1401" s="375" t="str">
        <f t="shared" si="633"/>
        <v/>
      </c>
      <c r="AS1401" s="377" t="str">
        <f t="shared" ref="AS1401:AS1464" si="662">IF(AG1401="","",B1401&amp;"-"&amp;AM1401)</f>
        <v/>
      </c>
      <c r="AT1401" s="378" t="str">
        <f t="shared" ref="AT1401:AT1464" si="663">IF(AF1401="","",VLOOKUP(T1401,車両の増減,2,FALSE))</f>
        <v/>
      </c>
      <c r="AX1401" s="625" t="b">
        <f t="shared" si="634"/>
        <v>0</v>
      </c>
      <c r="AY1401" s="7" t="str">
        <f t="shared" si="635"/>
        <v>FALSEFALSEFALSE</v>
      </c>
      <c r="AZ1401" s="626">
        <f t="shared" si="642"/>
        <v>0</v>
      </c>
      <c r="BA1401" s="627" t="str">
        <f t="shared" si="643"/>
        <v/>
      </c>
      <c r="BB1401" s="627">
        <f t="shared" si="644"/>
        <v>0</v>
      </c>
      <c r="BC1401" s="690" t="str">
        <f t="shared" si="645"/>
        <v/>
      </c>
    </row>
    <row r="1402" spans="1:55">
      <c r="A1402" s="381">
        <v>1346</v>
      </c>
      <c r="B1402" s="117"/>
      <c r="C1402" s="288"/>
      <c r="D1402" s="289"/>
      <c r="E1402" s="289"/>
      <c r="F1402" s="290"/>
      <c r="G1402" s="292"/>
      <c r="H1402" s="116"/>
      <c r="I1402" s="292"/>
      <c r="J1402" s="116"/>
      <c r="K1402" s="370" t="str">
        <f t="shared" si="636"/>
        <v/>
      </c>
      <c r="L1402" s="370">
        <f t="shared" si="637"/>
        <v>0</v>
      </c>
      <c r="M1402" s="370">
        <f t="shared" si="638"/>
        <v>0</v>
      </c>
      <c r="N1402" s="371" t="str">
        <f t="shared" si="646"/>
        <v/>
      </c>
      <c r="O1402" s="371" t="str">
        <f t="shared" si="647"/>
        <v/>
      </c>
      <c r="P1402" s="371" t="str">
        <f t="shared" si="648"/>
        <v/>
      </c>
      <c r="Q1402" s="371" t="str">
        <f t="shared" si="649"/>
        <v/>
      </c>
      <c r="R1402" s="371" t="str">
        <f t="shared" si="650"/>
        <v/>
      </c>
      <c r="S1402" s="371" t="str">
        <f t="shared" si="651"/>
        <v/>
      </c>
      <c r="T1402" s="443" t="str">
        <f t="shared" si="639"/>
        <v/>
      </c>
      <c r="U1402" s="539"/>
      <c r="V1402" s="117"/>
      <c r="W1402" s="118"/>
      <c r="X1402" s="119"/>
      <c r="Y1402" s="120"/>
      <c r="Z1402" s="122"/>
      <c r="AA1402" s="121"/>
      <c r="AB1402" s="443" t="str">
        <f t="shared" si="640"/>
        <v/>
      </c>
      <c r="AC1402" s="734" t="str">
        <f t="shared" si="641"/>
        <v/>
      </c>
      <c r="AD1402" s="372"/>
      <c r="AE1402" s="485"/>
      <c r="AF1402" s="373" t="str">
        <f t="shared" si="652"/>
        <v/>
      </c>
      <c r="AG1402" s="373" t="str">
        <f t="shared" si="653"/>
        <v/>
      </c>
      <c r="AH1402" s="374" t="str">
        <f t="shared" si="654"/>
        <v/>
      </c>
      <c r="AI1402" s="375" t="str">
        <f t="shared" si="655"/>
        <v/>
      </c>
      <c r="AJ1402" s="375" t="str">
        <f t="shared" si="656"/>
        <v/>
      </c>
      <c r="AK1402" s="375" t="str">
        <f t="shared" si="657"/>
        <v/>
      </c>
      <c r="AL1402" s="375" t="str">
        <f t="shared" si="658"/>
        <v/>
      </c>
      <c r="AM1402" s="375" t="str">
        <f t="shared" si="659"/>
        <v/>
      </c>
      <c r="AN1402" s="376" t="str">
        <f>IF(AF1402="","",IF(OR(AH1402="",AH1402="-"),"－",IF(OR(AM1402=8,AM1402=9),"",IF(OR(AJ1402=3,AJ1402=4,AJ1402=5,AJ1402=6),VLOOKUP(AH1402,INDEX((係数_バス貨物_ガソリン,係数_バス貨物_CNG,係数_バス貨物_軽油,係数_バス貨物_メタノール,係数_バス貨物_LPG),MATCH(AL1402,【参考】排出ガスレベル!$AI$4:$AI$671,1),1,AR1402):INDEX((係数_バス貨物_ガソリン,係数_バス貨物_CNG,係数_バス貨物_軽油,係数_バス貨物_メタノール,係数_バス貨物_LPG),MATCH(AL1402+1,【参考】排出ガスレベル!$AI$4:$AI$671,1)-1,5,AR1402),2,FALSE),IF(OR(AJ1402=1,AJ1402=2),VLOOKUP(AH1402,INDEX((係数_乗用_ガソリン,係数_乗用_CNG,係数_乗用_軽油,係数_乗用_メタノール,係数_乗用_LPG),1,1,AR1402):INDEX((係数_乗用_ガソリン,係数_乗用_CNG,係数_乗用_軽油,係数_乗用_メタノール,係数_乗用_LPG),125,5,AR1402),2,FALSE))))))</f>
        <v/>
      </c>
      <c r="AO1402" s="376" t="str">
        <f>IF(T1402="","",IF(OR(AH1402="",AH1402="-"),"－",IF(OR(AM1402=8,AM1402=9),"",IF(OR(AJ1402=3,AJ1402=4,AJ1402=5,AJ1402=6),VLOOKUP(AH1402,INDEX((係数_バス貨物_ガソリン,係数_バス貨物_CNG,係数_バス貨物_軽油,係数_バス貨物_メタノール,係数_バス貨物_LPG),MATCH(AL1402,【参考】排出ガスレベル!$AI$4:$AI$671,1),1,AR1402):INDEX((係数_バス貨物_ガソリン,係数_バス貨物_CNG,係数_バス貨物_軽油,係数_バス貨物_メタノール,係数_バス貨物_LPG),MATCH(AL1402+1,【参考】排出ガスレベル!$AI$4:$AI$671,1)-1,5,AR1402),3,FALSE),IF(OR(AJ1402=1,AJ1402=2),VLOOKUP(AH1402,INDEX((係数_乗用_ガソリン,係数_乗用_CNG,係数_乗用_軽油,係数_乗用_メタノール,係数_乗用_LPG),1,1,AR1402):INDEX((係数_乗用_ガソリン,係数_乗用_CNG,係数_乗用_軽油,係数_乗用_メタノール,係数_乗用_LPG),125,5,AR1402),3,FALSE))))))</f>
        <v/>
      </c>
      <c r="AP1402" s="375" t="str">
        <f t="shared" si="660"/>
        <v/>
      </c>
      <c r="AQ1402" s="444" t="str">
        <f t="shared" si="661"/>
        <v/>
      </c>
      <c r="AR1402" s="375" t="str">
        <f t="shared" ref="AR1402:AR1465" si="664">IF(OR(AM1402=1,AM1402=2,AM1402=11),1,IF(AM1402=6,2,IF(OR(AM1402=4,AM1402=5,AM1402=10),3,IF(AM1402=7,4,IF(AM1402=3,5, IF(OR(AM1402=8,AM1402=9),6,""))))))</f>
        <v/>
      </c>
      <c r="AS1402" s="377" t="str">
        <f t="shared" si="662"/>
        <v/>
      </c>
      <c r="AT1402" s="378" t="str">
        <f t="shared" si="663"/>
        <v/>
      </c>
      <c r="AX1402" s="625" t="b">
        <f t="shared" ref="AX1402:AX1465" si="665">IF(AY1402="FALSEFALSEFALSEFALSE","ハイブリッド")</f>
        <v>0</v>
      </c>
      <c r="AY1402" s="7" t="str">
        <f t="shared" ref="AY1402:AY1465" si="666">EXACT(AZ1402,BA1402)&amp;IF(BA1402="","")&amp;IF(AZ1402="電気",TRUE)&amp;IF(AZ1402="LPG",TRUE)</f>
        <v>FALSEFALSEFALSE</v>
      </c>
      <c r="AZ1402" s="626">
        <f t="shared" si="642"/>
        <v>0</v>
      </c>
      <c r="BA1402" s="627" t="str">
        <f t="shared" si="643"/>
        <v/>
      </c>
      <c r="BB1402" s="627">
        <f t="shared" si="644"/>
        <v>0</v>
      </c>
      <c r="BC1402" s="690" t="str">
        <f t="shared" si="645"/>
        <v/>
      </c>
    </row>
    <row r="1403" spans="1:55">
      <c r="A1403" s="381">
        <v>1347</v>
      </c>
      <c r="B1403" s="117"/>
      <c r="C1403" s="288"/>
      <c r="D1403" s="289"/>
      <c r="E1403" s="289"/>
      <c r="F1403" s="290"/>
      <c r="G1403" s="292"/>
      <c r="H1403" s="116"/>
      <c r="I1403" s="292"/>
      <c r="J1403" s="116"/>
      <c r="K1403" s="370" t="str">
        <f t="shared" si="636"/>
        <v/>
      </c>
      <c r="L1403" s="370">
        <f t="shared" si="637"/>
        <v>0</v>
      </c>
      <c r="M1403" s="370">
        <f t="shared" si="638"/>
        <v>0</v>
      </c>
      <c r="N1403" s="371" t="str">
        <f t="shared" si="646"/>
        <v/>
      </c>
      <c r="O1403" s="371" t="str">
        <f t="shared" si="647"/>
        <v/>
      </c>
      <c r="P1403" s="371" t="str">
        <f t="shared" si="648"/>
        <v/>
      </c>
      <c r="Q1403" s="371" t="str">
        <f t="shared" si="649"/>
        <v/>
      </c>
      <c r="R1403" s="371" t="str">
        <f t="shared" si="650"/>
        <v/>
      </c>
      <c r="S1403" s="371" t="str">
        <f t="shared" si="651"/>
        <v/>
      </c>
      <c r="T1403" s="443" t="str">
        <f t="shared" si="639"/>
        <v/>
      </c>
      <c r="U1403" s="539"/>
      <c r="V1403" s="117"/>
      <c r="W1403" s="118"/>
      <c r="X1403" s="119"/>
      <c r="Y1403" s="120"/>
      <c r="Z1403" s="122"/>
      <c r="AA1403" s="121"/>
      <c r="AB1403" s="443" t="str">
        <f t="shared" si="640"/>
        <v/>
      </c>
      <c r="AC1403" s="734" t="str">
        <f t="shared" si="641"/>
        <v/>
      </c>
      <c r="AD1403" s="372"/>
      <c r="AE1403" s="485"/>
      <c r="AF1403" s="373" t="str">
        <f t="shared" si="652"/>
        <v/>
      </c>
      <c r="AG1403" s="373" t="str">
        <f t="shared" si="653"/>
        <v/>
      </c>
      <c r="AH1403" s="374" t="str">
        <f t="shared" si="654"/>
        <v/>
      </c>
      <c r="AI1403" s="375" t="str">
        <f t="shared" si="655"/>
        <v/>
      </c>
      <c r="AJ1403" s="375" t="str">
        <f t="shared" si="656"/>
        <v/>
      </c>
      <c r="AK1403" s="375" t="str">
        <f t="shared" si="657"/>
        <v/>
      </c>
      <c r="AL1403" s="375" t="str">
        <f t="shared" si="658"/>
        <v/>
      </c>
      <c r="AM1403" s="375" t="str">
        <f t="shared" si="659"/>
        <v/>
      </c>
      <c r="AN1403" s="376" t="str">
        <f>IF(AF1403="","",IF(OR(AH1403="",AH1403="-"),"－",IF(OR(AM1403=8,AM1403=9),"",IF(OR(AJ1403=3,AJ1403=4,AJ1403=5,AJ1403=6),VLOOKUP(AH1403,INDEX((係数_バス貨物_ガソリン,係数_バス貨物_CNG,係数_バス貨物_軽油,係数_バス貨物_メタノール,係数_バス貨物_LPG),MATCH(AL1403,【参考】排出ガスレベル!$AI$4:$AI$671,1),1,AR1403):INDEX((係数_バス貨物_ガソリン,係数_バス貨物_CNG,係数_バス貨物_軽油,係数_バス貨物_メタノール,係数_バス貨物_LPG),MATCH(AL1403+1,【参考】排出ガスレベル!$AI$4:$AI$671,1)-1,5,AR1403),2,FALSE),IF(OR(AJ1403=1,AJ1403=2),VLOOKUP(AH1403,INDEX((係数_乗用_ガソリン,係数_乗用_CNG,係数_乗用_軽油,係数_乗用_メタノール,係数_乗用_LPG),1,1,AR1403):INDEX((係数_乗用_ガソリン,係数_乗用_CNG,係数_乗用_軽油,係数_乗用_メタノール,係数_乗用_LPG),125,5,AR1403),2,FALSE))))))</f>
        <v/>
      </c>
      <c r="AO1403" s="376" t="str">
        <f>IF(T1403="","",IF(OR(AH1403="",AH1403="-"),"－",IF(OR(AM1403=8,AM1403=9),"",IF(OR(AJ1403=3,AJ1403=4,AJ1403=5,AJ1403=6),VLOOKUP(AH1403,INDEX((係数_バス貨物_ガソリン,係数_バス貨物_CNG,係数_バス貨物_軽油,係数_バス貨物_メタノール,係数_バス貨物_LPG),MATCH(AL1403,【参考】排出ガスレベル!$AI$4:$AI$671,1),1,AR1403):INDEX((係数_バス貨物_ガソリン,係数_バス貨物_CNG,係数_バス貨物_軽油,係数_バス貨物_メタノール,係数_バス貨物_LPG),MATCH(AL1403+1,【参考】排出ガスレベル!$AI$4:$AI$671,1)-1,5,AR1403),3,FALSE),IF(OR(AJ1403=1,AJ1403=2),VLOOKUP(AH1403,INDEX((係数_乗用_ガソリン,係数_乗用_CNG,係数_乗用_軽油,係数_乗用_メタノール,係数_乗用_LPG),1,1,AR1403):INDEX((係数_乗用_ガソリン,係数_乗用_CNG,係数_乗用_軽油,係数_乗用_メタノール,係数_乗用_LPG),125,5,AR1403),3,FALSE))))))</f>
        <v/>
      </c>
      <c r="AP1403" s="375" t="str">
        <f t="shared" si="660"/>
        <v/>
      </c>
      <c r="AQ1403" s="444" t="str">
        <f t="shared" si="661"/>
        <v/>
      </c>
      <c r="AR1403" s="375" t="str">
        <f t="shared" si="664"/>
        <v/>
      </c>
      <c r="AS1403" s="377" t="str">
        <f t="shared" si="662"/>
        <v/>
      </c>
      <c r="AT1403" s="378" t="str">
        <f t="shared" si="663"/>
        <v/>
      </c>
      <c r="AX1403" s="625" t="b">
        <f t="shared" si="665"/>
        <v>0</v>
      </c>
      <c r="AY1403" s="7" t="str">
        <f t="shared" si="666"/>
        <v>FALSEFALSEFALSE</v>
      </c>
      <c r="AZ1403" s="626">
        <f t="shared" si="642"/>
        <v>0</v>
      </c>
      <c r="BA1403" s="627" t="str">
        <f t="shared" si="643"/>
        <v/>
      </c>
      <c r="BB1403" s="627">
        <f t="shared" si="644"/>
        <v>0</v>
      </c>
      <c r="BC1403" s="690" t="str">
        <f t="shared" si="645"/>
        <v/>
      </c>
    </row>
    <row r="1404" spans="1:55">
      <c r="A1404" s="381">
        <v>1348</v>
      </c>
      <c r="B1404" s="117"/>
      <c r="C1404" s="288"/>
      <c r="D1404" s="289"/>
      <c r="E1404" s="289"/>
      <c r="F1404" s="290"/>
      <c r="G1404" s="292"/>
      <c r="H1404" s="116"/>
      <c r="I1404" s="292"/>
      <c r="J1404" s="116"/>
      <c r="K1404" s="370" t="str">
        <f t="shared" si="636"/>
        <v/>
      </c>
      <c r="L1404" s="370">
        <f t="shared" si="637"/>
        <v>0</v>
      </c>
      <c r="M1404" s="370">
        <f t="shared" si="638"/>
        <v>0</v>
      </c>
      <c r="N1404" s="371" t="str">
        <f t="shared" si="646"/>
        <v/>
      </c>
      <c r="O1404" s="371" t="str">
        <f t="shared" si="647"/>
        <v/>
      </c>
      <c r="P1404" s="371" t="str">
        <f t="shared" si="648"/>
        <v/>
      </c>
      <c r="Q1404" s="371" t="str">
        <f t="shared" si="649"/>
        <v/>
      </c>
      <c r="R1404" s="371" t="str">
        <f t="shared" si="650"/>
        <v/>
      </c>
      <c r="S1404" s="371" t="str">
        <f t="shared" si="651"/>
        <v/>
      </c>
      <c r="T1404" s="443" t="str">
        <f t="shared" si="639"/>
        <v/>
      </c>
      <c r="U1404" s="539"/>
      <c r="V1404" s="117"/>
      <c r="W1404" s="118"/>
      <c r="X1404" s="119"/>
      <c r="Y1404" s="120"/>
      <c r="Z1404" s="122"/>
      <c r="AA1404" s="121"/>
      <c r="AB1404" s="443" t="str">
        <f t="shared" si="640"/>
        <v/>
      </c>
      <c r="AC1404" s="734" t="str">
        <f t="shared" si="641"/>
        <v/>
      </c>
      <c r="AD1404" s="372"/>
      <c r="AE1404" s="485"/>
      <c r="AF1404" s="373" t="str">
        <f t="shared" si="652"/>
        <v/>
      </c>
      <c r="AG1404" s="373" t="str">
        <f t="shared" si="653"/>
        <v/>
      </c>
      <c r="AH1404" s="374" t="str">
        <f t="shared" si="654"/>
        <v/>
      </c>
      <c r="AI1404" s="375" t="str">
        <f t="shared" si="655"/>
        <v/>
      </c>
      <c r="AJ1404" s="375" t="str">
        <f t="shared" si="656"/>
        <v/>
      </c>
      <c r="AK1404" s="375" t="str">
        <f t="shared" si="657"/>
        <v/>
      </c>
      <c r="AL1404" s="375" t="str">
        <f t="shared" si="658"/>
        <v/>
      </c>
      <c r="AM1404" s="375" t="str">
        <f t="shared" si="659"/>
        <v/>
      </c>
      <c r="AN1404" s="376" t="str">
        <f>IF(AF1404="","",IF(OR(AH1404="",AH1404="-"),"－",IF(OR(AM1404=8,AM1404=9),"",IF(OR(AJ1404=3,AJ1404=4,AJ1404=5,AJ1404=6),VLOOKUP(AH1404,INDEX((係数_バス貨物_ガソリン,係数_バス貨物_CNG,係数_バス貨物_軽油,係数_バス貨物_メタノール,係数_バス貨物_LPG),MATCH(AL1404,【参考】排出ガスレベル!$AI$4:$AI$671,1),1,AR1404):INDEX((係数_バス貨物_ガソリン,係数_バス貨物_CNG,係数_バス貨物_軽油,係数_バス貨物_メタノール,係数_バス貨物_LPG),MATCH(AL1404+1,【参考】排出ガスレベル!$AI$4:$AI$671,1)-1,5,AR1404),2,FALSE),IF(OR(AJ1404=1,AJ1404=2),VLOOKUP(AH1404,INDEX((係数_乗用_ガソリン,係数_乗用_CNG,係数_乗用_軽油,係数_乗用_メタノール,係数_乗用_LPG),1,1,AR1404):INDEX((係数_乗用_ガソリン,係数_乗用_CNG,係数_乗用_軽油,係数_乗用_メタノール,係数_乗用_LPG),125,5,AR1404),2,FALSE))))))</f>
        <v/>
      </c>
      <c r="AO1404" s="376" t="str">
        <f>IF(T1404="","",IF(OR(AH1404="",AH1404="-"),"－",IF(OR(AM1404=8,AM1404=9),"",IF(OR(AJ1404=3,AJ1404=4,AJ1404=5,AJ1404=6),VLOOKUP(AH1404,INDEX((係数_バス貨物_ガソリン,係数_バス貨物_CNG,係数_バス貨物_軽油,係数_バス貨物_メタノール,係数_バス貨物_LPG),MATCH(AL1404,【参考】排出ガスレベル!$AI$4:$AI$671,1),1,AR1404):INDEX((係数_バス貨物_ガソリン,係数_バス貨物_CNG,係数_バス貨物_軽油,係数_バス貨物_メタノール,係数_バス貨物_LPG),MATCH(AL1404+1,【参考】排出ガスレベル!$AI$4:$AI$671,1)-1,5,AR1404),3,FALSE),IF(OR(AJ1404=1,AJ1404=2),VLOOKUP(AH1404,INDEX((係数_乗用_ガソリン,係数_乗用_CNG,係数_乗用_軽油,係数_乗用_メタノール,係数_乗用_LPG),1,1,AR1404):INDEX((係数_乗用_ガソリン,係数_乗用_CNG,係数_乗用_軽油,係数_乗用_メタノール,係数_乗用_LPG),125,5,AR1404),3,FALSE))))))</f>
        <v/>
      </c>
      <c r="AP1404" s="375" t="str">
        <f t="shared" si="660"/>
        <v/>
      </c>
      <c r="AQ1404" s="444" t="str">
        <f t="shared" si="661"/>
        <v/>
      </c>
      <c r="AR1404" s="375" t="str">
        <f t="shared" si="664"/>
        <v/>
      </c>
      <c r="AS1404" s="377" t="str">
        <f t="shared" si="662"/>
        <v/>
      </c>
      <c r="AT1404" s="378" t="str">
        <f t="shared" si="663"/>
        <v/>
      </c>
      <c r="AX1404" s="625" t="b">
        <f t="shared" si="665"/>
        <v>0</v>
      </c>
      <c r="AY1404" s="7" t="str">
        <f t="shared" si="666"/>
        <v>FALSEFALSEFALSE</v>
      </c>
      <c r="AZ1404" s="626">
        <f t="shared" si="642"/>
        <v>0</v>
      </c>
      <c r="BA1404" s="627" t="str">
        <f t="shared" si="643"/>
        <v/>
      </c>
      <c r="BB1404" s="627">
        <f t="shared" si="644"/>
        <v>0</v>
      </c>
      <c r="BC1404" s="690" t="str">
        <f t="shared" si="645"/>
        <v/>
      </c>
    </row>
    <row r="1405" spans="1:55">
      <c r="A1405" s="381">
        <v>1349</v>
      </c>
      <c r="B1405" s="117"/>
      <c r="C1405" s="288"/>
      <c r="D1405" s="289"/>
      <c r="E1405" s="289"/>
      <c r="F1405" s="290"/>
      <c r="G1405" s="292"/>
      <c r="H1405" s="116"/>
      <c r="I1405" s="292"/>
      <c r="J1405" s="116"/>
      <c r="K1405" s="370" t="str">
        <f t="shared" si="636"/>
        <v/>
      </c>
      <c r="L1405" s="370">
        <f t="shared" si="637"/>
        <v>0</v>
      </c>
      <c r="M1405" s="370">
        <f t="shared" si="638"/>
        <v>0</v>
      </c>
      <c r="N1405" s="371" t="str">
        <f t="shared" si="646"/>
        <v/>
      </c>
      <c r="O1405" s="371" t="str">
        <f t="shared" si="647"/>
        <v/>
      </c>
      <c r="P1405" s="371" t="str">
        <f t="shared" si="648"/>
        <v/>
      </c>
      <c r="Q1405" s="371" t="str">
        <f t="shared" si="649"/>
        <v/>
      </c>
      <c r="R1405" s="371" t="str">
        <f t="shared" si="650"/>
        <v/>
      </c>
      <c r="S1405" s="371" t="str">
        <f t="shared" si="651"/>
        <v/>
      </c>
      <c r="T1405" s="443" t="str">
        <f t="shared" si="639"/>
        <v/>
      </c>
      <c r="U1405" s="539"/>
      <c r="V1405" s="117"/>
      <c r="W1405" s="118"/>
      <c r="X1405" s="119"/>
      <c r="Y1405" s="120"/>
      <c r="Z1405" s="122"/>
      <c r="AA1405" s="121"/>
      <c r="AB1405" s="443" t="str">
        <f t="shared" si="640"/>
        <v/>
      </c>
      <c r="AC1405" s="734" t="str">
        <f t="shared" si="641"/>
        <v/>
      </c>
      <c r="AD1405" s="372"/>
      <c r="AE1405" s="485"/>
      <c r="AF1405" s="373" t="str">
        <f t="shared" si="652"/>
        <v/>
      </c>
      <c r="AG1405" s="373" t="str">
        <f t="shared" si="653"/>
        <v/>
      </c>
      <c r="AH1405" s="374" t="str">
        <f t="shared" si="654"/>
        <v/>
      </c>
      <c r="AI1405" s="375" t="str">
        <f t="shared" si="655"/>
        <v/>
      </c>
      <c r="AJ1405" s="375" t="str">
        <f t="shared" si="656"/>
        <v/>
      </c>
      <c r="AK1405" s="375" t="str">
        <f t="shared" si="657"/>
        <v/>
      </c>
      <c r="AL1405" s="375" t="str">
        <f t="shared" si="658"/>
        <v/>
      </c>
      <c r="AM1405" s="375" t="str">
        <f t="shared" si="659"/>
        <v/>
      </c>
      <c r="AN1405" s="376" t="str">
        <f>IF(AF1405="","",IF(OR(AH1405="",AH1405="-"),"－",IF(OR(AM1405=8,AM1405=9),"",IF(OR(AJ1405=3,AJ1405=4,AJ1405=5,AJ1405=6),VLOOKUP(AH1405,INDEX((係数_バス貨物_ガソリン,係数_バス貨物_CNG,係数_バス貨物_軽油,係数_バス貨物_メタノール,係数_バス貨物_LPG),MATCH(AL1405,【参考】排出ガスレベル!$AI$4:$AI$671,1),1,AR1405):INDEX((係数_バス貨物_ガソリン,係数_バス貨物_CNG,係数_バス貨物_軽油,係数_バス貨物_メタノール,係数_バス貨物_LPG),MATCH(AL1405+1,【参考】排出ガスレベル!$AI$4:$AI$671,1)-1,5,AR1405),2,FALSE),IF(OR(AJ1405=1,AJ1405=2),VLOOKUP(AH1405,INDEX((係数_乗用_ガソリン,係数_乗用_CNG,係数_乗用_軽油,係数_乗用_メタノール,係数_乗用_LPG),1,1,AR1405):INDEX((係数_乗用_ガソリン,係数_乗用_CNG,係数_乗用_軽油,係数_乗用_メタノール,係数_乗用_LPG),125,5,AR1405),2,FALSE))))))</f>
        <v/>
      </c>
      <c r="AO1405" s="376" t="str">
        <f>IF(T1405="","",IF(OR(AH1405="",AH1405="-"),"－",IF(OR(AM1405=8,AM1405=9),"",IF(OR(AJ1405=3,AJ1405=4,AJ1405=5,AJ1405=6),VLOOKUP(AH1405,INDEX((係数_バス貨物_ガソリン,係数_バス貨物_CNG,係数_バス貨物_軽油,係数_バス貨物_メタノール,係数_バス貨物_LPG),MATCH(AL1405,【参考】排出ガスレベル!$AI$4:$AI$671,1),1,AR1405):INDEX((係数_バス貨物_ガソリン,係数_バス貨物_CNG,係数_バス貨物_軽油,係数_バス貨物_メタノール,係数_バス貨物_LPG),MATCH(AL1405+1,【参考】排出ガスレベル!$AI$4:$AI$671,1)-1,5,AR1405),3,FALSE),IF(OR(AJ1405=1,AJ1405=2),VLOOKUP(AH1405,INDEX((係数_乗用_ガソリン,係数_乗用_CNG,係数_乗用_軽油,係数_乗用_メタノール,係数_乗用_LPG),1,1,AR1405):INDEX((係数_乗用_ガソリン,係数_乗用_CNG,係数_乗用_軽油,係数_乗用_メタノール,係数_乗用_LPG),125,5,AR1405),3,FALSE))))))</f>
        <v/>
      </c>
      <c r="AP1405" s="375" t="str">
        <f t="shared" si="660"/>
        <v/>
      </c>
      <c r="AQ1405" s="444" t="str">
        <f t="shared" si="661"/>
        <v/>
      </c>
      <c r="AR1405" s="375" t="str">
        <f t="shared" si="664"/>
        <v/>
      </c>
      <c r="AS1405" s="377" t="str">
        <f t="shared" si="662"/>
        <v/>
      </c>
      <c r="AT1405" s="378" t="str">
        <f t="shared" si="663"/>
        <v/>
      </c>
      <c r="AX1405" s="625" t="b">
        <f t="shared" si="665"/>
        <v>0</v>
      </c>
      <c r="AY1405" s="7" t="str">
        <f t="shared" si="666"/>
        <v>FALSEFALSEFALSE</v>
      </c>
      <c r="AZ1405" s="626">
        <f t="shared" si="642"/>
        <v>0</v>
      </c>
      <c r="BA1405" s="627" t="str">
        <f t="shared" si="643"/>
        <v/>
      </c>
      <c r="BB1405" s="627">
        <f t="shared" si="644"/>
        <v>0</v>
      </c>
      <c r="BC1405" s="690" t="str">
        <f t="shared" si="645"/>
        <v/>
      </c>
    </row>
    <row r="1406" spans="1:55">
      <c r="A1406" s="381">
        <v>1350</v>
      </c>
      <c r="B1406" s="117"/>
      <c r="C1406" s="288"/>
      <c r="D1406" s="289"/>
      <c r="E1406" s="289"/>
      <c r="F1406" s="290"/>
      <c r="G1406" s="292"/>
      <c r="H1406" s="116"/>
      <c r="I1406" s="292"/>
      <c r="J1406" s="116"/>
      <c r="K1406" s="370" t="str">
        <f t="shared" si="636"/>
        <v/>
      </c>
      <c r="L1406" s="370">
        <f t="shared" si="637"/>
        <v>0</v>
      </c>
      <c r="M1406" s="370">
        <f t="shared" si="638"/>
        <v>0</v>
      </c>
      <c r="N1406" s="371" t="str">
        <f t="shared" si="646"/>
        <v/>
      </c>
      <c r="O1406" s="371" t="str">
        <f t="shared" si="647"/>
        <v/>
      </c>
      <c r="P1406" s="371" t="str">
        <f t="shared" si="648"/>
        <v/>
      </c>
      <c r="Q1406" s="371" t="str">
        <f t="shared" si="649"/>
        <v/>
      </c>
      <c r="R1406" s="371" t="str">
        <f t="shared" si="650"/>
        <v/>
      </c>
      <c r="S1406" s="371" t="str">
        <f t="shared" si="651"/>
        <v/>
      </c>
      <c r="T1406" s="443" t="str">
        <f t="shared" si="639"/>
        <v/>
      </c>
      <c r="U1406" s="539"/>
      <c r="V1406" s="117"/>
      <c r="W1406" s="118"/>
      <c r="X1406" s="119"/>
      <c r="Y1406" s="120"/>
      <c r="Z1406" s="122"/>
      <c r="AA1406" s="121"/>
      <c r="AB1406" s="443" t="str">
        <f t="shared" si="640"/>
        <v/>
      </c>
      <c r="AC1406" s="734" t="str">
        <f t="shared" si="641"/>
        <v/>
      </c>
      <c r="AD1406" s="372"/>
      <c r="AE1406" s="485"/>
      <c r="AF1406" s="373" t="str">
        <f t="shared" si="652"/>
        <v/>
      </c>
      <c r="AG1406" s="373" t="str">
        <f t="shared" si="653"/>
        <v/>
      </c>
      <c r="AH1406" s="374" t="str">
        <f t="shared" si="654"/>
        <v/>
      </c>
      <c r="AI1406" s="375" t="str">
        <f t="shared" si="655"/>
        <v/>
      </c>
      <c r="AJ1406" s="375" t="str">
        <f t="shared" si="656"/>
        <v/>
      </c>
      <c r="AK1406" s="375" t="str">
        <f t="shared" si="657"/>
        <v/>
      </c>
      <c r="AL1406" s="375" t="str">
        <f t="shared" si="658"/>
        <v/>
      </c>
      <c r="AM1406" s="375" t="str">
        <f t="shared" si="659"/>
        <v/>
      </c>
      <c r="AN1406" s="376" t="str">
        <f>IF(AF1406="","",IF(OR(AH1406="",AH1406="-"),"－",IF(OR(AM1406=8,AM1406=9),"",IF(OR(AJ1406=3,AJ1406=4,AJ1406=5,AJ1406=6),VLOOKUP(AH1406,INDEX((係数_バス貨物_ガソリン,係数_バス貨物_CNG,係数_バス貨物_軽油,係数_バス貨物_メタノール,係数_バス貨物_LPG),MATCH(AL1406,【参考】排出ガスレベル!$AI$4:$AI$671,1),1,AR1406):INDEX((係数_バス貨物_ガソリン,係数_バス貨物_CNG,係数_バス貨物_軽油,係数_バス貨物_メタノール,係数_バス貨物_LPG),MATCH(AL1406+1,【参考】排出ガスレベル!$AI$4:$AI$671,1)-1,5,AR1406),2,FALSE),IF(OR(AJ1406=1,AJ1406=2),VLOOKUP(AH1406,INDEX((係数_乗用_ガソリン,係数_乗用_CNG,係数_乗用_軽油,係数_乗用_メタノール,係数_乗用_LPG),1,1,AR1406):INDEX((係数_乗用_ガソリン,係数_乗用_CNG,係数_乗用_軽油,係数_乗用_メタノール,係数_乗用_LPG),125,5,AR1406),2,FALSE))))))</f>
        <v/>
      </c>
      <c r="AO1406" s="376" t="str">
        <f>IF(T1406="","",IF(OR(AH1406="",AH1406="-"),"－",IF(OR(AM1406=8,AM1406=9),"",IF(OR(AJ1406=3,AJ1406=4,AJ1406=5,AJ1406=6),VLOOKUP(AH1406,INDEX((係数_バス貨物_ガソリン,係数_バス貨物_CNG,係数_バス貨物_軽油,係数_バス貨物_メタノール,係数_バス貨物_LPG),MATCH(AL1406,【参考】排出ガスレベル!$AI$4:$AI$671,1),1,AR1406):INDEX((係数_バス貨物_ガソリン,係数_バス貨物_CNG,係数_バス貨物_軽油,係数_バス貨物_メタノール,係数_バス貨物_LPG),MATCH(AL1406+1,【参考】排出ガスレベル!$AI$4:$AI$671,1)-1,5,AR1406),3,FALSE),IF(OR(AJ1406=1,AJ1406=2),VLOOKUP(AH1406,INDEX((係数_乗用_ガソリン,係数_乗用_CNG,係数_乗用_軽油,係数_乗用_メタノール,係数_乗用_LPG),1,1,AR1406):INDEX((係数_乗用_ガソリン,係数_乗用_CNG,係数_乗用_軽油,係数_乗用_メタノール,係数_乗用_LPG),125,5,AR1406),3,FALSE))))))</f>
        <v/>
      </c>
      <c r="AP1406" s="375" t="str">
        <f t="shared" si="660"/>
        <v/>
      </c>
      <c r="AQ1406" s="444" t="str">
        <f t="shared" si="661"/>
        <v/>
      </c>
      <c r="AR1406" s="375" t="str">
        <f t="shared" si="664"/>
        <v/>
      </c>
      <c r="AS1406" s="377" t="str">
        <f t="shared" si="662"/>
        <v/>
      </c>
      <c r="AT1406" s="378" t="str">
        <f t="shared" si="663"/>
        <v/>
      </c>
      <c r="AX1406" s="625" t="b">
        <f t="shared" si="665"/>
        <v>0</v>
      </c>
      <c r="AY1406" s="7" t="str">
        <f t="shared" si="666"/>
        <v>FALSEFALSEFALSE</v>
      </c>
      <c r="AZ1406" s="626">
        <f t="shared" si="642"/>
        <v>0</v>
      </c>
      <c r="BA1406" s="627" t="str">
        <f t="shared" si="643"/>
        <v/>
      </c>
      <c r="BB1406" s="627">
        <f t="shared" si="644"/>
        <v>0</v>
      </c>
      <c r="BC1406" s="690" t="str">
        <f t="shared" si="645"/>
        <v/>
      </c>
    </row>
    <row r="1407" spans="1:55">
      <c r="A1407" s="381">
        <v>1351</v>
      </c>
      <c r="B1407" s="117"/>
      <c r="C1407" s="288"/>
      <c r="D1407" s="289"/>
      <c r="E1407" s="289"/>
      <c r="F1407" s="290"/>
      <c r="G1407" s="292"/>
      <c r="H1407" s="116"/>
      <c r="I1407" s="292"/>
      <c r="J1407" s="116"/>
      <c r="K1407" s="370" t="str">
        <f t="shared" si="636"/>
        <v/>
      </c>
      <c r="L1407" s="370">
        <f t="shared" si="637"/>
        <v>0</v>
      </c>
      <c r="M1407" s="370">
        <f t="shared" si="638"/>
        <v>0</v>
      </c>
      <c r="N1407" s="371" t="str">
        <f t="shared" si="646"/>
        <v/>
      </c>
      <c r="O1407" s="371" t="str">
        <f t="shared" si="647"/>
        <v/>
      </c>
      <c r="P1407" s="371" t="str">
        <f t="shared" si="648"/>
        <v/>
      </c>
      <c r="Q1407" s="371" t="str">
        <f t="shared" si="649"/>
        <v/>
      </c>
      <c r="R1407" s="371" t="str">
        <f t="shared" si="650"/>
        <v/>
      </c>
      <c r="S1407" s="371" t="str">
        <f t="shared" si="651"/>
        <v/>
      </c>
      <c r="T1407" s="443" t="str">
        <f t="shared" si="639"/>
        <v/>
      </c>
      <c r="U1407" s="539"/>
      <c r="V1407" s="117"/>
      <c r="W1407" s="118"/>
      <c r="X1407" s="119"/>
      <c r="Y1407" s="120"/>
      <c r="Z1407" s="122"/>
      <c r="AA1407" s="121"/>
      <c r="AB1407" s="443" t="str">
        <f t="shared" si="640"/>
        <v/>
      </c>
      <c r="AC1407" s="734" t="str">
        <f t="shared" si="641"/>
        <v/>
      </c>
      <c r="AD1407" s="372"/>
      <c r="AE1407" s="485"/>
      <c r="AF1407" s="373" t="str">
        <f t="shared" si="652"/>
        <v/>
      </c>
      <c r="AG1407" s="373" t="str">
        <f t="shared" si="653"/>
        <v/>
      </c>
      <c r="AH1407" s="374" t="str">
        <f t="shared" si="654"/>
        <v/>
      </c>
      <c r="AI1407" s="375" t="str">
        <f t="shared" si="655"/>
        <v/>
      </c>
      <c r="AJ1407" s="375" t="str">
        <f t="shared" si="656"/>
        <v/>
      </c>
      <c r="AK1407" s="375" t="str">
        <f t="shared" si="657"/>
        <v/>
      </c>
      <c r="AL1407" s="375" t="str">
        <f t="shared" si="658"/>
        <v/>
      </c>
      <c r="AM1407" s="375" t="str">
        <f t="shared" si="659"/>
        <v/>
      </c>
      <c r="AN1407" s="376" t="str">
        <f>IF(AF1407="","",IF(OR(AH1407="",AH1407="-"),"－",IF(OR(AM1407=8,AM1407=9),"",IF(OR(AJ1407=3,AJ1407=4,AJ1407=5,AJ1407=6),VLOOKUP(AH1407,INDEX((係数_バス貨物_ガソリン,係数_バス貨物_CNG,係数_バス貨物_軽油,係数_バス貨物_メタノール,係数_バス貨物_LPG),MATCH(AL1407,【参考】排出ガスレベル!$AI$4:$AI$671,1),1,AR1407):INDEX((係数_バス貨物_ガソリン,係数_バス貨物_CNG,係数_バス貨物_軽油,係数_バス貨物_メタノール,係数_バス貨物_LPG),MATCH(AL1407+1,【参考】排出ガスレベル!$AI$4:$AI$671,1)-1,5,AR1407),2,FALSE),IF(OR(AJ1407=1,AJ1407=2),VLOOKUP(AH1407,INDEX((係数_乗用_ガソリン,係数_乗用_CNG,係数_乗用_軽油,係数_乗用_メタノール,係数_乗用_LPG),1,1,AR1407):INDEX((係数_乗用_ガソリン,係数_乗用_CNG,係数_乗用_軽油,係数_乗用_メタノール,係数_乗用_LPG),125,5,AR1407),2,FALSE))))))</f>
        <v/>
      </c>
      <c r="AO1407" s="376" t="str">
        <f>IF(T1407="","",IF(OR(AH1407="",AH1407="-"),"－",IF(OR(AM1407=8,AM1407=9),"",IF(OR(AJ1407=3,AJ1407=4,AJ1407=5,AJ1407=6),VLOOKUP(AH1407,INDEX((係数_バス貨物_ガソリン,係数_バス貨物_CNG,係数_バス貨物_軽油,係数_バス貨物_メタノール,係数_バス貨物_LPG),MATCH(AL1407,【参考】排出ガスレベル!$AI$4:$AI$671,1),1,AR1407):INDEX((係数_バス貨物_ガソリン,係数_バス貨物_CNG,係数_バス貨物_軽油,係数_バス貨物_メタノール,係数_バス貨物_LPG),MATCH(AL1407+1,【参考】排出ガスレベル!$AI$4:$AI$671,1)-1,5,AR1407),3,FALSE),IF(OR(AJ1407=1,AJ1407=2),VLOOKUP(AH1407,INDEX((係数_乗用_ガソリン,係数_乗用_CNG,係数_乗用_軽油,係数_乗用_メタノール,係数_乗用_LPG),1,1,AR1407):INDEX((係数_乗用_ガソリン,係数_乗用_CNG,係数_乗用_軽油,係数_乗用_メタノール,係数_乗用_LPG),125,5,AR1407),3,FALSE))))))</f>
        <v/>
      </c>
      <c r="AP1407" s="375" t="str">
        <f t="shared" si="660"/>
        <v/>
      </c>
      <c r="AQ1407" s="444" t="str">
        <f t="shared" si="661"/>
        <v/>
      </c>
      <c r="AR1407" s="375" t="str">
        <f t="shared" si="664"/>
        <v/>
      </c>
      <c r="AS1407" s="377" t="str">
        <f t="shared" si="662"/>
        <v/>
      </c>
      <c r="AT1407" s="378" t="str">
        <f t="shared" si="663"/>
        <v/>
      </c>
      <c r="AX1407" s="625" t="b">
        <f t="shared" si="665"/>
        <v>0</v>
      </c>
      <c r="AY1407" s="7" t="str">
        <f t="shared" si="666"/>
        <v>FALSEFALSEFALSE</v>
      </c>
      <c r="AZ1407" s="626">
        <f t="shared" si="642"/>
        <v>0</v>
      </c>
      <c r="BA1407" s="627" t="str">
        <f t="shared" si="643"/>
        <v/>
      </c>
      <c r="BB1407" s="627">
        <f t="shared" si="644"/>
        <v>0</v>
      </c>
      <c r="BC1407" s="690" t="str">
        <f t="shared" si="645"/>
        <v/>
      </c>
    </row>
    <row r="1408" spans="1:55">
      <c r="A1408" s="381">
        <v>1352</v>
      </c>
      <c r="B1408" s="117"/>
      <c r="C1408" s="288"/>
      <c r="D1408" s="289"/>
      <c r="E1408" s="289"/>
      <c r="F1408" s="290"/>
      <c r="G1408" s="292"/>
      <c r="H1408" s="116"/>
      <c r="I1408" s="292"/>
      <c r="J1408" s="116"/>
      <c r="K1408" s="370" t="str">
        <f t="shared" si="636"/>
        <v/>
      </c>
      <c r="L1408" s="370">
        <f t="shared" si="637"/>
        <v>0</v>
      </c>
      <c r="M1408" s="370">
        <f t="shared" si="638"/>
        <v>0</v>
      </c>
      <c r="N1408" s="371" t="str">
        <f t="shared" si="646"/>
        <v/>
      </c>
      <c r="O1408" s="371" t="str">
        <f t="shared" si="647"/>
        <v/>
      </c>
      <c r="P1408" s="371" t="str">
        <f t="shared" si="648"/>
        <v/>
      </c>
      <c r="Q1408" s="371" t="str">
        <f t="shared" si="649"/>
        <v/>
      </c>
      <c r="R1408" s="371" t="str">
        <f t="shared" si="650"/>
        <v/>
      </c>
      <c r="S1408" s="371" t="str">
        <f t="shared" si="651"/>
        <v/>
      </c>
      <c r="T1408" s="443" t="str">
        <f t="shared" si="639"/>
        <v/>
      </c>
      <c r="U1408" s="539"/>
      <c r="V1408" s="117"/>
      <c r="W1408" s="118"/>
      <c r="X1408" s="119"/>
      <c r="Y1408" s="120"/>
      <c r="Z1408" s="122"/>
      <c r="AA1408" s="121"/>
      <c r="AB1408" s="443" t="str">
        <f t="shared" si="640"/>
        <v/>
      </c>
      <c r="AC1408" s="734" t="str">
        <f t="shared" si="641"/>
        <v/>
      </c>
      <c r="AD1408" s="372"/>
      <c r="AE1408" s="485"/>
      <c r="AF1408" s="373" t="str">
        <f t="shared" si="652"/>
        <v/>
      </c>
      <c r="AG1408" s="373" t="str">
        <f t="shared" si="653"/>
        <v/>
      </c>
      <c r="AH1408" s="374" t="str">
        <f t="shared" si="654"/>
        <v/>
      </c>
      <c r="AI1408" s="375" t="str">
        <f t="shared" si="655"/>
        <v/>
      </c>
      <c r="AJ1408" s="375" t="str">
        <f t="shared" si="656"/>
        <v/>
      </c>
      <c r="AK1408" s="375" t="str">
        <f t="shared" si="657"/>
        <v/>
      </c>
      <c r="AL1408" s="375" t="str">
        <f t="shared" si="658"/>
        <v/>
      </c>
      <c r="AM1408" s="375" t="str">
        <f t="shared" si="659"/>
        <v/>
      </c>
      <c r="AN1408" s="376" t="str">
        <f>IF(AF1408="","",IF(OR(AH1408="",AH1408="-"),"－",IF(OR(AM1408=8,AM1408=9),"",IF(OR(AJ1408=3,AJ1408=4,AJ1408=5,AJ1408=6),VLOOKUP(AH1408,INDEX((係数_バス貨物_ガソリン,係数_バス貨物_CNG,係数_バス貨物_軽油,係数_バス貨物_メタノール,係数_バス貨物_LPG),MATCH(AL1408,【参考】排出ガスレベル!$AI$4:$AI$671,1),1,AR1408):INDEX((係数_バス貨物_ガソリン,係数_バス貨物_CNG,係数_バス貨物_軽油,係数_バス貨物_メタノール,係数_バス貨物_LPG),MATCH(AL1408+1,【参考】排出ガスレベル!$AI$4:$AI$671,1)-1,5,AR1408),2,FALSE),IF(OR(AJ1408=1,AJ1408=2),VLOOKUP(AH1408,INDEX((係数_乗用_ガソリン,係数_乗用_CNG,係数_乗用_軽油,係数_乗用_メタノール,係数_乗用_LPG),1,1,AR1408):INDEX((係数_乗用_ガソリン,係数_乗用_CNG,係数_乗用_軽油,係数_乗用_メタノール,係数_乗用_LPG),125,5,AR1408),2,FALSE))))))</f>
        <v/>
      </c>
      <c r="AO1408" s="376" t="str">
        <f>IF(T1408="","",IF(OR(AH1408="",AH1408="-"),"－",IF(OR(AM1408=8,AM1408=9),"",IF(OR(AJ1408=3,AJ1408=4,AJ1408=5,AJ1408=6),VLOOKUP(AH1408,INDEX((係数_バス貨物_ガソリン,係数_バス貨物_CNG,係数_バス貨物_軽油,係数_バス貨物_メタノール,係数_バス貨物_LPG),MATCH(AL1408,【参考】排出ガスレベル!$AI$4:$AI$671,1),1,AR1408):INDEX((係数_バス貨物_ガソリン,係数_バス貨物_CNG,係数_バス貨物_軽油,係数_バス貨物_メタノール,係数_バス貨物_LPG),MATCH(AL1408+1,【参考】排出ガスレベル!$AI$4:$AI$671,1)-1,5,AR1408),3,FALSE),IF(OR(AJ1408=1,AJ1408=2),VLOOKUP(AH1408,INDEX((係数_乗用_ガソリン,係数_乗用_CNG,係数_乗用_軽油,係数_乗用_メタノール,係数_乗用_LPG),1,1,AR1408):INDEX((係数_乗用_ガソリン,係数_乗用_CNG,係数_乗用_軽油,係数_乗用_メタノール,係数_乗用_LPG),125,5,AR1408),3,FALSE))))))</f>
        <v/>
      </c>
      <c r="AP1408" s="375" t="str">
        <f t="shared" si="660"/>
        <v/>
      </c>
      <c r="AQ1408" s="444" t="str">
        <f t="shared" si="661"/>
        <v/>
      </c>
      <c r="AR1408" s="375" t="str">
        <f t="shared" si="664"/>
        <v/>
      </c>
      <c r="AS1408" s="377" t="str">
        <f t="shared" si="662"/>
        <v/>
      </c>
      <c r="AT1408" s="378" t="str">
        <f t="shared" si="663"/>
        <v/>
      </c>
      <c r="AX1408" s="625" t="b">
        <f t="shared" si="665"/>
        <v>0</v>
      </c>
      <c r="AY1408" s="7" t="str">
        <f t="shared" si="666"/>
        <v>FALSEFALSEFALSE</v>
      </c>
      <c r="AZ1408" s="626">
        <f t="shared" si="642"/>
        <v>0</v>
      </c>
      <c r="BA1408" s="627" t="str">
        <f t="shared" si="643"/>
        <v/>
      </c>
      <c r="BB1408" s="627">
        <f t="shared" si="644"/>
        <v>0</v>
      </c>
      <c r="BC1408" s="690" t="str">
        <f t="shared" si="645"/>
        <v/>
      </c>
    </row>
    <row r="1409" spans="1:55">
      <c r="A1409" s="381">
        <v>1353</v>
      </c>
      <c r="B1409" s="117"/>
      <c r="C1409" s="288"/>
      <c r="D1409" s="289"/>
      <c r="E1409" s="289"/>
      <c r="F1409" s="290"/>
      <c r="G1409" s="292"/>
      <c r="H1409" s="116"/>
      <c r="I1409" s="292"/>
      <c r="J1409" s="116"/>
      <c r="K1409" s="370" t="str">
        <f t="shared" si="636"/>
        <v/>
      </c>
      <c r="L1409" s="370">
        <f t="shared" si="637"/>
        <v>0</v>
      </c>
      <c r="M1409" s="370">
        <f t="shared" si="638"/>
        <v>0</v>
      </c>
      <c r="N1409" s="371" t="str">
        <f t="shared" si="646"/>
        <v/>
      </c>
      <c r="O1409" s="371" t="str">
        <f t="shared" si="647"/>
        <v/>
      </c>
      <c r="P1409" s="371" t="str">
        <f t="shared" si="648"/>
        <v/>
      </c>
      <c r="Q1409" s="371" t="str">
        <f t="shared" si="649"/>
        <v/>
      </c>
      <c r="R1409" s="371" t="str">
        <f t="shared" si="650"/>
        <v/>
      </c>
      <c r="S1409" s="371" t="str">
        <f t="shared" si="651"/>
        <v/>
      </c>
      <c r="T1409" s="443" t="str">
        <f t="shared" si="639"/>
        <v/>
      </c>
      <c r="U1409" s="539"/>
      <c r="V1409" s="117"/>
      <c r="W1409" s="118"/>
      <c r="X1409" s="119"/>
      <c r="Y1409" s="120"/>
      <c r="Z1409" s="122"/>
      <c r="AA1409" s="121"/>
      <c r="AB1409" s="443" t="str">
        <f t="shared" si="640"/>
        <v/>
      </c>
      <c r="AC1409" s="734" t="str">
        <f t="shared" si="641"/>
        <v/>
      </c>
      <c r="AD1409" s="372"/>
      <c r="AE1409" s="485"/>
      <c r="AF1409" s="373" t="str">
        <f t="shared" si="652"/>
        <v/>
      </c>
      <c r="AG1409" s="373" t="str">
        <f t="shared" si="653"/>
        <v/>
      </c>
      <c r="AH1409" s="374" t="str">
        <f t="shared" si="654"/>
        <v/>
      </c>
      <c r="AI1409" s="375" t="str">
        <f t="shared" si="655"/>
        <v/>
      </c>
      <c r="AJ1409" s="375" t="str">
        <f t="shared" si="656"/>
        <v/>
      </c>
      <c r="AK1409" s="375" t="str">
        <f t="shared" si="657"/>
        <v/>
      </c>
      <c r="AL1409" s="375" t="str">
        <f t="shared" si="658"/>
        <v/>
      </c>
      <c r="AM1409" s="375" t="str">
        <f t="shared" si="659"/>
        <v/>
      </c>
      <c r="AN1409" s="376" t="str">
        <f>IF(AF1409="","",IF(OR(AH1409="",AH1409="-"),"－",IF(OR(AM1409=8,AM1409=9),"",IF(OR(AJ1409=3,AJ1409=4,AJ1409=5,AJ1409=6),VLOOKUP(AH1409,INDEX((係数_バス貨物_ガソリン,係数_バス貨物_CNG,係数_バス貨物_軽油,係数_バス貨物_メタノール,係数_バス貨物_LPG),MATCH(AL1409,【参考】排出ガスレベル!$AI$4:$AI$671,1),1,AR1409):INDEX((係数_バス貨物_ガソリン,係数_バス貨物_CNG,係数_バス貨物_軽油,係数_バス貨物_メタノール,係数_バス貨物_LPG),MATCH(AL1409+1,【参考】排出ガスレベル!$AI$4:$AI$671,1)-1,5,AR1409),2,FALSE),IF(OR(AJ1409=1,AJ1409=2),VLOOKUP(AH1409,INDEX((係数_乗用_ガソリン,係数_乗用_CNG,係数_乗用_軽油,係数_乗用_メタノール,係数_乗用_LPG),1,1,AR1409):INDEX((係数_乗用_ガソリン,係数_乗用_CNG,係数_乗用_軽油,係数_乗用_メタノール,係数_乗用_LPG),125,5,AR1409),2,FALSE))))))</f>
        <v/>
      </c>
      <c r="AO1409" s="376" t="str">
        <f>IF(T1409="","",IF(OR(AH1409="",AH1409="-"),"－",IF(OR(AM1409=8,AM1409=9),"",IF(OR(AJ1409=3,AJ1409=4,AJ1409=5,AJ1409=6),VLOOKUP(AH1409,INDEX((係数_バス貨物_ガソリン,係数_バス貨物_CNG,係数_バス貨物_軽油,係数_バス貨物_メタノール,係数_バス貨物_LPG),MATCH(AL1409,【参考】排出ガスレベル!$AI$4:$AI$671,1),1,AR1409):INDEX((係数_バス貨物_ガソリン,係数_バス貨物_CNG,係数_バス貨物_軽油,係数_バス貨物_メタノール,係数_バス貨物_LPG),MATCH(AL1409+1,【参考】排出ガスレベル!$AI$4:$AI$671,1)-1,5,AR1409),3,FALSE),IF(OR(AJ1409=1,AJ1409=2),VLOOKUP(AH1409,INDEX((係数_乗用_ガソリン,係数_乗用_CNG,係数_乗用_軽油,係数_乗用_メタノール,係数_乗用_LPG),1,1,AR1409):INDEX((係数_乗用_ガソリン,係数_乗用_CNG,係数_乗用_軽油,係数_乗用_メタノール,係数_乗用_LPG),125,5,AR1409),3,FALSE))))))</f>
        <v/>
      </c>
      <c r="AP1409" s="375" t="str">
        <f t="shared" si="660"/>
        <v/>
      </c>
      <c r="AQ1409" s="444" t="str">
        <f t="shared" si="661"/>
        <v/>
      </c>
      <c r="AR1409" s="375" t="str">
        <f t="shared" si="664"/>
        <v/>
      </c>
      <c r="AS1409" s="377" t="str">
        <f t="shared" si="662"/>
        <v/>
      </c>
      <c r="AT1409" s="378" t="str">
        <f t="shared" si="663"/>
        <v/>
      </c>
      <c r="AX1409" s="625" t="b">
        <f t="shared" si="665"/>
        <v>0</v>
      </c>
      <c r="AY1409" s="7" t="str">
        <f t="shared" si="666"/>
        <v>FALSEFALSEFALSE</v>
      </c>
      <c r="AZ1409" s="626">
        <f t="shared" si="642"/>
        <v>0</v>
      </c>
      <c r="BA1409" s="627" t="str">
        <f t="shared" si="643"/>
        <v/>
      </c>
      <c r="BB1409" s="627">
        <f t="shared" si="644"/>
        <v>0</v>
      </c>
      <c r="BC1409" s="690" t="str">
        <f t="shared" si="645"/>
        <v/>
      </c>
    </row>
    <row r="1410" spans="1:55">
      <c r="A1410" s="381">
        <v>1354</v>
      </c>
      <c r="B1410" s="117"/>
      <c r="C1410" s="288"/>
      <c r="D1410" s="289"/>
      <c r="E1410" s="289"/>
      <c r="F1410" s="290"/>
      <c r="G1410" s="292"/>
      <c r="H1410" s="116"/>
      <c r="I1410" s="292"/>
      <c r="J1410" s="116"/>
      <c r="K1410" s="370" t="str">
        <f t="shared" si="636"/>
        <v/>
      </c>
      <c r="L1410" s="370">
        <f t="shared" si="637"/>
        <v>0</v>
      </c>
      <c r="M1410" s="370">
        <f t="shared" si="638"/>
        <v>0</v>
      </c>
      <c r="N1410" s="371" t="str">
        <f t="shared" si="646"/>
        <v/>
      </c>
      <c r="O1410" s="371" t="str">
        <f t="shared" si="647"/>
        <v/>
      </c>
      <c r="P1410" s="371" t="str">
        <f t="shared" si="648"/>
        <v/>
      </c>
      <c r="Q1410" s="371" t="str">
        <f t="shared" si="649"/>
        <v/>
      </c>
      <c r="R1410" s="371" t="str">
        <f t="shared" si="650"/>
        <v/>
      </c>
      <c r="S1410" s="371" t="str">
        <f t="shared" si="651"/>
        <v/>
      </c>
      <c r="T1410" s="443" t="str">
        <f t="shared" si="639"/>
        <v/>
      </c>
      <c r="U1410" s="539"/>
      <c r="V1410" s="117"/>
      <c r="W1410" s="118"/>
      <c r="X1410" s="119"/>
      <c r="Y1410" s="120"/>
      <c r="Z1410" s="122"/>
      <c r="AA1410" s="121"/>
      <c r="AB1410" s="443" t="str">
        <f t="shared" si="640"/>
        <v/>
      </c>
      <c r="AC1410" s="734" t="str">
        <f t="shared" si="641"/>
        <v/>
      </c>
      <c r="AD1410" s="372"/>
      <c r="AE1410" s="485"/>
      <c r="AF1410" s="373" t="str">
        <f t="shared" si="652"/>
        <v/>
      </c>
      <c r="AG1410" s="373" t="str">
        <f t="shared" si="653"/>
        <v/>
      </c>
      <c r="AH1410" s="374" t="str">
        <f t="shared" si="654"/>
        <v/>
      </c>
      <c r="AI1410" s="375" t="str">
        <f t="shared" si="655"/>
        <v/>
      </c>
      <c r="AJ1410" s="375" t="str">
        <f t="shared" si="656"/>
        <v/>
      </c>
      <c r="AK1410" s="375" t="str">
        <f t="shared" si="657"/>
        <v/>
      </c>
      <c r="AL1410" s="375" t="str">
        <f t="shared" si="658"/>
        <v/>
      </c>
      <c r="AM1410" s="375" t="str">
        <f t="shared" si="659"/>
        <v/>
      </c>
      <c r="AN1410" s="376" t="str">
        <f>IF(AF1410="","",IF(OR(AH1410="",AH1410="-"),"－",IF(OR(AM1410=8,AM1410=9),"",IF(OR(AJ1410=3,AJ1410=4,AJ1410=5,AJ1410=6),VLOOKUP(AH1410,INDEX((係数_バス貨物_ガソリン,係数_バス貨物_CNG,係数_バス貨物_軽油,係数_バス貨物_メタノール,係数_バス貨物_LPG),MATCH(AL1410,【参考】排出ガスレベル!$AI$4:$AI$671,1),1,AR1410):INDEX((係数_バス貨物_ガソリン,係数_バス貨物_CNG,係数_バス貨物_軽油,係数_バス貨物_メタノール,係数_バス貨物_LPG),MATCH(AL1410+1,【参考】排出ガスレベル!$AI$4:$AI$671,1)-1,5,AR1410),2,FALSE),IF(OR(AJ1410=1,AJ1410=2),VLOOKUP(AH1410,INDEX((係数_乗用_ガソリン,係数_乗用_CNG,係数_乗用_軽油,係数_乗用_メタノール,係数_乗用_LPG),1,1,AR1410):INDEX((係数_乗用_ガソリン,係数_乗用_CNG,係数_乗用_軽油,係数_乗用_メタノール,係数_乗用_LPG),125,5,AR1410),2,FALSE))))))</f>
        <v/>
      </c>
      <c r="AO1410" s="376" t="str">
        <f>IF(T1410="","",IF(OR(AH1410="",AH1410="-"),"－",IF(OR(AM1410=8,AM1410=9),"",IF(OR(AJ1410=3,AJ1410=4,AJ1410=5,AJ1410=6),VLOOKUP(AH1410,INDEX((係数_バス貨物_ガソリン,係数_バス貨物_CNG,係数_バス貨物_軽油,係数_バス貨物_メタノール,係数_バス貨物_LPG),MATCH(AL1410,【参考】排出ガスレベル!$AI$4:$AI$671,1),1,AR1410):INDEX((係数_バス貨物_ガソリン,係数_バス貨物_CNG,係数_バス貨物_軽油,係数_バス貨物_メタノール,係数_バス貨物_LPG),MATCH(AL1410+1,【参考】排出ガスレベル!$AI$4:$AI$671,1)-1,5,AR1410),3,FALSE),IF(OR(AJ1410=1,AJ1410=2),VLOOKUP(AH1410,INDEX((係数_乗用_ガソリン,係数_乗用_CNG,係数_乗用_軽油,係数_乗用_メタノール,係数_乗用_LPG),1,1,AR1410):INDEX((係数_乗用_ガソリン,係数_乗用_CNG,係数_乗用_軽油,係数_乗用_メタノール,係数_乗用_LPG),125,5,AR1410),3,FALSE))))))</f>
        <v/>
      </c>
      <c r="AP1410" s="375" t="str">
        <f t="shared" si="660"/>
        <v/>
      </c>
      <c r="AQ1410" s="444" t="str">
        <f t="shared" si="661"/>
        <v/>
      </c>
      <c r="AR1410" s="375" t="str">
        <f t="shared" si="664"/>
        <v/>
      </c>
      <c r="AS1410" s="377" t="str">
        <f t="shared" si="662"/>
        <v/>
      </c>
      <c r="AT1410" s="378" t="str">
        <f t="shared" si="663"/>
        <v/>
      </c>
      <c r="AX1410" s="625" t="b">
        <f t="shared" si="665"/>
        <v>0</v>
      </c>
      <c r="AY1410" s="7" t="str">
        <f t="shared" si="666"/>
        <v>FALSEFALSEFALSE</v>
      </c>
      <c r="AZ1410" s="626">
        <f t="shared" si="642"/>
        <v>0</v>
      </c>
      <c r="BA1410" s="627" t="str">
        <f t="shared" si="643"/>
        <v/>
      </c>
      <c r="BB1410" s="627">
        <f t="shared" si="644"/>
        <v>0</v>
      </c>
      <c r="BC1410" s="690" t="str">
        <f t="shared" si="645"/>
        <v/>
      </c>
    </row>
    <row r="1411" spans="1:55">
      <c r="A1411" s="381">
        <v>1355</v>
      </c>
      <c r="B1411" s="117"/>
      <c r="C1411" s="288"/>
      <c r="D1411" s="289"/>
      <c r="E1411" s="289"/>
      <c r="F1411" s="290"/>
      <c r="G1411" s="292"/>
      <c r="H1411" s="116"/>
      <c r="I1411" s="292"/>
      <c r="J1411" s="116"/>
      <c r="K1411" s="370" t="str">
        <f t="shared" si="636"/>
        <v/>
      </c>
      <c r="L1411" s="370">
        <f t="shared" si="637"/>
        <v>0</v>
      </c>
      <c r="M1411" s="370">
        <f t="shared" si="638"/>
        <v>0</v>
      </c>
      <c r="N1411" s="371" t="str">
        <f t="shared" si="646"/>
        <v/>
      </c>
      <c r="O1411" s="371" t="str">
        <f t="shared" si="647"/>
        <v/>
      </c>
      <c r="P1411" s="371" t="str">
        <f t="shared" si="648"/>
        <v/>
      </c>
      <c r="Q1411" s="371" t="str">
        <f t="shared" si="649"/>
        <v/>
      </c>
      <c r="R1411" s="371" t="str">
        <f t="shared" si="650"/>
        <v/>
      </c>
      <c r="S1411" s="371" t="str">
        <f t="shared" si="651"/>
        <v/>
      </c>
      <c r="T1411" s="443" t="str">
        <f t="shared" si="639"/>
        <v/>
      </c>
      <c r="U1411" s="539"/>
      <c r="V1411" s="117"/>
      <c r="W1411" s="118"/>
      <c r="X1411" s="119"/>
      <c r="Y1411" s="120"/>
      <c r="Z1411" s="122"/>
      <c r="AA1411" s="121"/>
      <c r="AB1411" s="443" t="str">
        <f t="shared" si="640"/>
        <v/>
      </c>
      <c r="AC1411" s="734" t="str">
        <f t="shared" si="641"/>
        <v/>
      </c>
      <c r="AD1411" s="372"/>
      <c r="AE1411" s="485"/>
      <c r="AF1411" s="373" t="str">
        <f t="shared" si="652"/>
        <v/>
      </c>
      <c r="AG1411" s="373" t="str">
        <f t="shared" si="653"/>
        <v/>
      </c>
      <c r="AH1411" s="374" t="str">
        <f t="shared" si="654"/>
        <v/>
      </c>
      <c r="AI1411" s="375" t="str">
        <f t="shared" si="655"/>
        <v/>
      </c>
      <c r="AJ1411" s="375" t="str">
        <f t="shared" si="656"/>
        <v/>
      </c>
      <c r="AK1411" s="375" t="str">
        <f t="shared" si="657"/>
        <v/>
      </c>
      <c r="AL1411" s="375" t="str">
        <f t="shared" si="658"/>
        <v/>
      </c>
      <c r="AM1411" s="375" t="str">
        <f t="shared" si="659"/>
        <v/>
      </c>
      <c r="AN1411" s="376" t="str">
        <f>IF(AF1411="","",IF(OR(AH1411="",AH1411="-"),"－",IF(OR(AM1411=8,AM1411=9),"",IF(OR(AJ1411=3,AJ1411=4,AJ1411=5,AJ1411=6),VLOOKUP(AH1411,INDEX((係数_バス貨物_ガソリン,係数_バス貨物_CNG,係数_バス貨物_軽油,係数_バス貨物_メタノール,係数_バス貨物_LPG),MATCH(AL1411,【参考】排出ガスレベル!$AI$4:$AI$671,1),1,AR1411):INDEX((係数_バス貨物_ガソリン,係数_バス貨物_CNG,係数_バス貨物_軽油,係数_バス貨物_メタノール,係数_バス貨物_LPG),MATCH(AL1411+1,【参考】排出ガスレベル!$AI$4:$AI$671,1)-1,5,AR1411),2,FALSE),IF(OR(AJ1411=1,AJ1411=2),VLOOKUP(AH1411,INDEX((係数_乗用_ガソリン,係数_乗用_CNG,係数_乗用_軽油,係数_乗用_メタノール,係数_乗用_LPG),1,1,AR1411):INDEX((係数_乗用_ガソリン,係数_乗用_CNG,係数_乗用_軽油,係数_乗用_メタノール,係数_乗用_LPG),125,5,AR1411),2,FALSE))))))</f>
        <v/>
      </c>
      <c r="AO1411" s="376" t="str">
        <f>IF(T1411="","",IF(OR(AH1411="",AH1411="-"),"－",IF(OR(AM1411=8,AM1411=9),"",IF(OR(AJ1411=3,AJ1411=4,AJ1411=5,AJ1411=6),VLOOKUP(AH1411,INDEX((係数_バス貨物_ガソリン,係数_バス貨物_CNG,係数_バス貨物_軽油,係数_バス貨物_メタノール,係数_バス貨物_LPG),MATCH(AL1411,【参考】排出ガスレベル!$AI$4:$AI$671,1),1,AR1411):INDEX((係数_バス貨物_ガソリン,係数_バス貨物_CNG,係数_バス貨物_軽油,係数_バス貨物_メタノール,係数_バス貨物_LPG),MATCH(AL1411+1,【参考】排出ガスレベル!$AI$4:$AI$671,1)-1,5,AR1411),3,FALSE),IF(OR(AJ1411=1,AJ1411=2),VLOOKUP(AH1411,INDEX((係数_乗用_ガソリン,係数_乗用_CNG,係数_乗用_軽油,係数_乗用_メタノール,係数_乗用_LPG),1,1,AR1411):INDEX((係数_乗用_ガソリン,係数_乗用_CNG,係数_乗用_軽油,係数_乗用_メタノール,係数_乗用_LPG),125,5,AR1411),3,FALSE))))))</f>
        <v/>
      </c>
      <c r="AP1411" s="375" t="str">
        <f t="shared" si="660"/>
        <v/>
      </c>
      <c r="AQ1411" s="444" t="str">
        <f t="shared" si="661"/>
        <v/>
      </c>
      <c r="AR1411" s="375" t="str">
        <f t="shared" si="664"/>
        <v/>
      </c>
      <c r="AS1411" s="377" t="str">
        <f t="shared" si="662"/>
        <v/>
      </c>
      <c r="AT1411" s="378" t="str">
        <f t="shared" si="663"/>
        <v/>
      </c>
      <c r="AX1411" s="625" t="b">
        <f t="shared" si="665"/>
        <v>0</v>
      </c>
      <c r="AY1411" s="7" t="str">
        <f t="shared" si="666"/>
        <v>FALSEFALSEFALSE</v>
      </c>
      <c r="AZ1411" s="626">
        <f t="shared" si="642"/>
        <v>0</v>
      </c>
      <c r="BA1411" s="627" t="str">
        <f t="shared" si="643"/>
        <v/>
      </c>
      <c r="BB1411" s="627">
        <f t="shared" si="644"/>
        <v>0</v>
      </c>
      <c r="BC1411" s="690" t="str">
        <f t="shared" si="645"/>
        <v/>
      </c>
    </row>
    <row r="1412" spans="1:55">
      <c r="A1412" s="381">
        <v>1356</v>
      </c>
      <c r="B1412" s="117"/>
      <c r="C1412" s="288"/>
      <c r="D1412" s="289"/>
      <c r="E1412" s="289"/>
      <c r="F1412" s="290"/>
      <c r="G1412" s="292"/>
      <c r="H1412" s="116"/>
      <c r="I1412" s="292"/>
      <c r="J1412" s="116"/>
      <c r="K1412" s="370" t="str">
        <f t="shared" si="636"/>
        <v/>
      </c>
      <c r="L1412" s="370">
        <f t="shared" si="637"/>
        <v>0</v>
      </c>
      <c r="M1412" s="370">
        <f t="shared" si="638"/>
        <v>0</v>
      </c>
      <c r="N1412" s="371" t="str">
        <f t="shared" si="646"/>
        <v/>
      </c>
      <c r="O1412" s="371" t="str">
        <f t="shared" si="647"/>
        <v/>
      </c>
      <c r="P1412" s="371" t="str">
        <f t="shared" si="648"/>
        <v/>
      </c>
      <c r="Q1412" s="371" t="str">
        <f t="shared" si="649"/>
        <v/>
      </c>
      <c r="R1412" s="371" t="str">
        <f t="shared" si="650"/>
        <v/>
      </c>
      <c r="S1412" s="371" t="str">
        <f t="shared" si="651"/>
        <v/>
      </c>
      <c r="T1412" s="443" t="str">
        <f t="shared" si="639"/>
        <v/>
      </c>
      <c r="U1412" s="539"/>
      <c r="V1412" s="117"/>
      <c r="W1412" s="118"/>
      <c r="X1412" s="119"/>
      <c r="Y1412" s="120"/>
      <c r="Z1412" s="122"/>
      <c r="AA1412" s="121"/>
      <c r="AB1412" s="443" t="str">
        <f t="shared" si="640"/>
        <v/>
      </c>
      <c r="AC1412" s="734" t="str">
        <f t="shared" si="641"/>
        <v/>
      </c>
      <c r="AD1412" s="372"/>
      <c r="AE1412" s="485"/>
      <c r="AF1412" s="373" t="str">
        <f t="shared" si="652"/>
        <v/>
      </c>
      <c r="AG1412" s="373" t="str">
        <f t="shared" si="653"/>
        <v/>
      </c>
      <c r="AH1412" s="374" t="str">
        <f t="shared" si="654"/>
        <v/>
      </c>
      <c r="AI1412" s="375" t="str">
        <f t="shared" si="655"/>
        <v/>
      </c>
      <c r="AJ1412" s="375" t="str">
        <f t="shared" si="656"/>
        <v/>
      </c>
      <c r="AK1412" s="375" t="str">
        <f t="shared" si="657"/>
        <v/>
      </c>
      <c r="AL1412" s="375" t="str">
        <f t="shared" si="658"/>
        <v/>
      </c>
      <c r="AM1412" s="375" t="str">
        <f t="shared" si="659"/>
        <v/>
      </c>
      <c r="AN1412" s="376" t="str">
        <f>IF(AF1412="","",IF(OR(AH1412="",AH1412="-"),"－",IF(OR(AM1412=8,AM1412=9),"",IF(OR(AJ1412=3,AJ1412=4,AJ1412=5,AJ1412=6),VLOOKUP(AH1412,INDEX((係数_バス貨物_ガソリン,係数_バス貨物_CNG,係数_バス貨物_軽油,係数_バス貨物_メタノール,係数_バス貨物_LPG),MATCH(AL1412,【参考】排出ガスレベル!$AI$4:$AI$671,1),1,AR1412):INDEX((係数_バス貨物_ガソリン,係数_バス貨物_CNG,係数_バス貨物_軽油,係数_バス貨物_メタノール,係数_バス貨物_LPG),MATCH(AL1412+1,【参考】排出ガスレベル!$AI$4:$AI$671,1)-1,5,AR1412),2,FALSE),IF(OR(AJ1412=1,AJ1412=2),VLOOKUP(AH1412,INDEX((係数_乗用_ガソリン,係数_乗用_CNG,係数_乗用_軽油,係数_乗用_メタノール,係数_乗用_LPG),1,1,AR1412):INDEX((係数_乗用_ガソリン,係数_乗用_CNG,係数_乗用_軽油,係数_乗用_メタノール,係数_乗用_LPG),125,5,AR1412),2,FALSE))))))</f>
        <v/>
      </c>
      <c r="AO1412" s="376" t="str">
        <f>IF(T1412="","",IF(OR(AH1412="",AH1412="-"),"－",IF(OR(AM1412=8,AM1412=9),"",IF(OR(AJ1412=3,AJ1412=4,AJ1412=5,AJ1412=6),VLOOKUP(AH1412,INDEX((係数_バス貨物_ガソリン,係数_バス貨物_CNG,係数_バス貨物_軽油,係数_バス貨物_メタノール,係数_バス貨物_LPG),MATCH(AL1412,【参考】排出ガスレベル!$AI$4:$AI$671,1),1,AR1412):INDEX((係数_バス貨物_ガソリン,係数_バス貨物_CNG,係数_バス貨物_軽油,係数_バス貨物_メタノール,係数_バス貨物_LPG),MATCH(AL1412+1,【参考】排出ガスレベル!$AI$4:$AI$671,1)-1,5,AR1412),3,FALSE),IF(OR(AJ1412=1,AJ1412=2),VLOOKUP(AH1412,INDEX((係数_乗用_ガソリン,係数_乗用_CNG,係数_乗用_軽油,係数_乗用_メタノール,係数_乗用_LPG),1,1,AR1412):INDEX((係数_乗用_ガソリン,係数_乗用_CNG,係数_乗用_軽油,係数_乗用_メタノール,係数_乗用_LPG),125,5,AR1412),3,FALSE))))))</f>
        <v/>
      </c>
      <c r="AP1412" s="375" t="str">
        <f t="shared" si="660"/>
        <v/>
      </c>
      <c r="AQ1412" s="444" t="str">
        <f t="shared" si="661"/>
        <v/>
      </c>
      <c r="AR1412" s="375" t="str">
        <f t="shared" si="664"/>
        <v/>
      </c>
      <c r="AS1412" s="377" t="str">
        <f t="shared" si="662"/>
        <v/>
      </c>
      <c r="AT1412" s="378" t="str">
        <f t="shared" si="663"/>
        <v/>
      </c>
      <c r="AX1412" s="625" t="b">
        <f t="shared" si="665"/>
        <v>0</v>
      </c>
      <c r="AY1412" s="7" t="str">
        <f t="shared" si="666"/>
        <v>FALSEFALSEFALSE</v>
      </c>
      <c r="AZ1412" s="626">
        <f t="shared" si="642"/>
        <v>0</v>
      </c>
      <c r="BA1412" s="627" t="str">
        <f t="shared" si="643"/>
        <v/>
      </c>
      <c r="BB1412" s="627">
        <f t="shared" si="644"/>
        <v>0</v>
      </c>
      <c r="BC1412" s="690" t="str">
        <f t="shared" si="645"/>
        <v/>
      </c>
    </row>
    <row r="1413" spans="1:55">
      <c r="A1413" s="381">
        <v>1357</v>
      </c>
      <c r="B1413" s="117"/>
      <c r="C1413" s="288"/>
      <c r="D1413" s="289"/>
      <c r="E1413" s="289"/>
      <c r="F1413" s="290"/>
      <c r="G1413" s="292"/>
      <c r="H1413" s="116"/>
      <c r="I1413" s="292"/>
      <c r="J1413" s="116"/>
      <c r="K1413" s="370" t="str">
        <f t="shared" si="636"/>
        <v/>
      </c>
      <c r="L1413" s="370">
        <f t="shared" si="637"/>
        <v>0</v>
      </c>
      <c r="M1413" s="370">
        <f t="shared" si="638"/>
        <v>0</v>
      </c>
      <c r="N1413" s="371" t="str">
        <f t="shared" si="646"/>
        <v/>
      </c>
      <c r="O1413" s="371" t="str">
        <f t="shared" si="647"/>
        <v/>
      </c>
      <c r="P1413" s="371" t="str">
        <f t="shared" si="648"/>
        <v/>
      </c>
      <c r="Q1413" s="371" t="str">
        <f t="shared" si="649"/>
        <v/>
      </c>
      <c r="R1413" s="371" t="str">
        <f t="shared" si="650"/>
        <v/>
      </c>
      <c r="S1413" s="371" t="str">
        <f t="shared" si="651"/>
        <v/>
      </c>
      <c r="T1413" s="443" t="str">
        <f t="shared" si="639"/>
        <v/>
      </c>
      <c r="U1413" s="539"/>
      <c r="V1413" s="117"/>
      <c r="W1413" s="118"/>
      <c r="X1413" s="119"/>
      <c r="Y1413" s="120"/>
      <c r="Z1413" s="122"/>
      <c r="AA1413" s="121"/>
      <c r="AB1413" s="443" t="str">
        <f t="shared" si="640"/>
        <v/>
      </c>
      <c r="AC1413" s="734" t="str">
        <f t="shared" si="641"/>
        <v/>
      </c>
      <c r="AD1413" s="372"/>
      <c r="AE1413" s="485"/>
      <c r="AF1413" s="373" t="str">
        <f t="shared" si="652"/>
        <v/>
      </c>
      <c r="AG1413" s="373" t="str">
        <f t="shared" si="653"/>
        <v/>
      </c>
      <c r="AH1413" s="374" t="str">
        <f t="shared" si="654"/>
        <v/>
      </c>
      <c r="AI1413" s="375" t="str">
        <f t="shared" si="655"/>
        <v/>
      </c>
      <c r="AJ1413" s="375" t="str">
        <f t="shared" si="656"/>
        <v/>
      </c>
      <c r="AK1413" s="375" t="str">
        <f t="shared" si="657"/>
        <v/>
      </c>
      <c r="AL1413" s="375" t="str">
        <f t="shared" si="658"/>
        <v/>
      </c>
      <c r="AM1413" s="375" t="str">
        <f t="shared" si="659"/>
        <v/>
      </c>
      <c r="AN1413" s="376" t="str">
        <f>IF(AF1413="","",IF(OR(AH1413="",AH1413="-"),"－",IF(OR(AM1413=8,AM1413=9),"",IF(OR(AJ1413=3,AJ1413=4,AJ1413=5,AJ1413=6),VLOOKUP(AH1413,INDEX((係数_バス貨物_ガソリン,係数_バス貨物_CNG,係数_バス貨物_軽油,係数_バス貨物_メタノール,係数_バス貨物_LPG),MATCH(AL1413,【参考】排出ガスレベル!$AI$4:$AI$671,1),1,AR1413):INDEX((係数_バス貨物_ガソリン,係数_バス貨物_CNG,係数_バス貨物_軽油,係数_バス貨物_メタノール,係数_バス貨物_LPG),MATCH(AL1413+1,【参考】排出ガスレベル!$AI$4:$AI$671,1)-1,5,AR1413),2,FALSE),IF(OR(AJ1413=1,AJ1413=2),VLOOKUP(AH1413,INDEX((係数_乗用_ガソリン,係数_乗用_CNG,係数_乗用_軽油,係数_乗用_メタノール,係数_乗用_LPG),1,1,AR1413):INDEX((係数_乗用_ガソリン,係数_乗用_CNG,係数_乗用_軽油,係数_乗用_メタノール,係数_乗用_LPG),125,5,AR1413),2,FALSE))))))</f>
        <v/>
      </c>
      <c r="AO1413" s="376" t="str">
        <f>IF(T1413="","",IF(OR(AH1413="",AH1413="-"),"－",IF(OR(AM1413=8,AM1413=9),"",IF(OR(AJ1413=3,AJ1413=4,AJ1413=5,AJ1413=6),VLOOKUP(AH1413,INDEX((係数_バス貨物_ガソリン,係数_バス貨物_CNG,係数_バス貨物_軽油,係数_バス貨物_メタノール,係数_バス貨物_LPG),MATCH(AL1413,【参考】排出ガスレベル!$AI$4:$AI$671,1),1,AR1413):INDEX((係数_バス貨物_ガソリン,係数_バス貨物_CNG,係数_バス貨物_軽油,係数_バス貨物_メタノール,係数_バス貨物_LPG),MATCH(AL1413+1,【参考】排出ガスレベル!$AI$4:$AI$671,1)-1,5,AR1413),3,FALSE),IF(OR(AJ1413=1,AJ1413=2),VLOOKUP(AH1413,INDEX((係数_乗用_ガソリン,係数_乗用_CNG,係数_乗用_軽油,係数_乗用_メタノール,係数_乗用_LPG),1,1,AR1413):INDEX((係数_乗用_ガソリン,係数_乗用_CNG,係数_乗用_軽油,係数_乗用_メタノール,係数_乗用_LPG),125,5,AR1413),3,FALSE))))))</f>
        <v/>
      </c>
      <c r="AP1413" s="375" t="str">
        <f t="shared" si="660"/>
        <v/>
      </c>
      <c r="AQ1413" s="444" t="str">
        <f t="shared" si="661"/>
        <v/>
      </c>
      <c r="AR1413" s="375" t="str">
        <f t="shared" si="664"/>
        <v/>
      </c>
      <c r="AS1413" s="377" t="str">
        <f t="shared" si="662"/>
        <v/>
      </c>
      <c r="AT1413" s="378" t="str">
        <f t="shared" si="663"/>
        <v/>
      </c>
      <c r="AX1413" s="625" t="b">
        <f t="shared" si="665"/>
        <v>0</v>
      </c>
      <c r="AY1413" s="7" t="str">
        <f t="shared" si="666"/>
        <v>FALSEFALSEFALSE</v>
      </c>
      <c r="AZ1413" s="626">
        <f t="shared" si="642"/>
        <v>0</v>
      </c>
      <c r="BA1413" s="627" t="str">
        <f t="shared" si="643"/>
        <v/>
      </c>
      <c r="BB1413" s="627">
        <f t="shared" si="644"/>
        <v>0</v>
      </c>
      <c r="BC1413" s="690" t="str">
        <f t="shared" si="645"/>
        <v/>
      </c>
    </row>
    <row r="1414" spans="1:55">
      <c r="A1414" s="381">
        <v>1358</v>
      </c>
      <c r="B1414" s="117"/>
      <c r="C1414" s="288"/>
      <c r="D1414" s="289"/>
      <c r="E1414" s="289"/>
      <c r="F1414" s="290"/>
      <c r="G1414" s="292"/>
      <c r="H1414" s="116"/>
      <c r="I1414" s="292"/>
      <c r="J1414" s="116"/>
      <c r="K1414" s="370" t="str">
        <f t="shared" si="636"/>
        <v/>
      </c>
      <c r="L1414" s="370">
        <f t="shared" si="637"/>
        <v>0</v>
      </c>
      <c r="M1414" s="370">
        <f t="shared" si="638"/>
        <v>0</v>
      </c>
      <c r="N1414" s="371" t="str">
        <f t="shared" si="646"/>
        <v/>
      </c>
      <c r="O1414" s="371" t="str">
        <f t="shared" si="647"/>
        <v/>
      </c>
      <c r="P1414" s="371" t="str">
        <f t="shared" si="648"/>
        <v/>
      </c>
      <c r="Q1414" s="371" t="str">
        <f t="shared" si="649"/>
        <v/>
      </c>
      <c r="R1414" s="371" t="str">
        <f t="shared" si="650"/>
        <v/>
      </c>
      <c r="S1414" s="371" t="str">
        <f t="shared" si="651"/>
        <v/>
      </c>
      <c r="T1414" s="443" t="str">
        <f t="shared" si="639"/>
        <v/>
      </c>
      <c r="U1414" s="539"/>
      <c r="V1414" s="117"/>
      <c r="W1414" s="118"/>
      <c r="X1414" s="119"/>
      <c r="Y1414" s="120"/>
      <c r="Z1414" s="122"/>
      <c r="AA1414" s="121"/>
      <c r="AB1414" s="443" t="str">
        <f t="shared" si="640"/>
        <v/>
      </c>
      <c r="AC1414" s="734" t="str">
        <f t="shared" si="641"/>
        <v/>
      </c>
      <c r="AD1414" s="372"/>
      <c r="AE1414" s="485"/>
      <c r="AF1414" s="373" t="str">
        <f t="shared" si="652"/>
        <v/>
      </c>
      <c r="AG1414" s="373" t="str">
        <f t="shared" si="653"/>
        <v/>
      </c>
      <c r="AH1414" s="374" t="str">
        <f t="shared" si="654"/>
        <v/>
      </c>
      <c r="AI1414" s="375" t="str">
        <f t="shared" si="655"/>
        <v/>
      </c>
      <c r="AJ1414" s="375" t="str">
        <f t="shared" si="656"/>
        <v/>
      </c>
      <c r="AK1414" s="375" t="str">
        <f t="shared" si="657"/>
        <v/>
      </c>
      <c r="AL1414" s="375" t="str">
        <f t="shared" si="658"/>
        <v/>
      </c>
      <c r="AM1414" s="375" t="str">
        <f t="shared" si="659"/>
        <v/>
      </c>
      <c r="AN1414" s="376" t="str">
        <f>IF(AF1414="","",IF(OR(AH1414="",AH1414="-"),"－",IF(OR(AM1414=8,AM1414=9),"",IF(OR(AJ1414=3,AJ1414=4,AJ1414=5,AJ1414=6),VLOOKUP(AH1414,INDEX((係数_バス貨物_ガソリン,係数_バス貨物_CNG,係数_バス貨物_軽油,係数_バス貨物_メタノール,係数_バス貨物_LPG),MATCH(AL1414,【参考】排出ガスレベル!$AI$4:$AI$671,1),1,AR1414):INDEX((係数_バス貨物_ガソリン,係数_バス貨物_CNG,係数_バス貨物_軽油,係数_バス貨物_メタノール,係数_バス貨物_LPG),MATCH(AL1414+1,【参考】排出ガスレベル!$AI$4:$AI$671,1)-1,5,AR1414),2,FALSE),IF(OR(AJ1414=1,AJ1414=2),VLOOKUP(AH1414,INDEX((係数_乗用_ガソリン,係数_乗用_CNG,係数_乗用_軽油,係数_乗用_メタノール,係数_乗用_LPG),1,1,AR1414):INDEX((係数_乗用_ガソリン,係数_乗用_CNG,係数_乗用_軽油,係数_乗用_メタノール,係数_乗用_LPG),125,5,AR1414),2,FALSE))))))</f>
        <v/>
      </c>
      <c r="AO1414" s="376" t="str">
        <f>IF(T1414="","",IF(OR(AH1414="",AH1414="-"),"－",IF(OR(AM1414=8,AM1414=9),"",IF(OR(AJ1414=3,AJ1414=4,AJ1414=5,AJ1414=6),VLOOKUP(AH1414,INDEX((係数_バス貨物_ガソリン,係数_バス貨物_CNG,係数_バス貨物_軽油,係数_バス貨物_メタノール,係数_バス貨物_LPG),MATCH(AL1414,【参考】排出ガスレベル!$AI$4:$AI$671,1),1,AR1414):INDEX((係数_バス貨物_ガソリン,係数_バス貨物_CNG,係数_バス貨物_軽油,係数_バス貨物_メタノール,係数_バス貨物_LPG),MATCH(AL1414+1,【参考】排出ガスレベル!$AI$4:$AI$671,1)-1,5,AR1414),3,FALSE),IF(OR(AJ1414=1,AJ1414=2),VLOOKUP(AH1414,INDEX((係数_乗用_ガソリン,係数_乗用_CNG,係数_乗用_軽油,係数_乗用_メタノール,係数_乗用_LPG),1,1,AR1414):INDEX((係数_乗用_ガソリン,係数_乗用_CNG,係数_乗用_軽油,係数_乗用_メタノール,係数_乗用_LPG),125,5,AR1414),3,FALSE))))))</f>
        <v/>
      </c>
      <c r="AP1414" s="375" t="str">
        <f t="shared" si="660"/>
        <v/>
      </c>
      <c r="AQ1414" s="444" t="str">
        <f t="shared" si="661"/>
        <v/>
      </c>
      <c r="AR1414" s="375" t="str">
        <f t="shared" si="664"/>
        <v/>
      </c>
      <c r="AS1414" s="377" t="str">
        <f t="shared" si="662"/>
        <v/>
      </c>
      <c r="AT1414" s="378" t="str">
        <f t="shared" si="663"/>
        <v/>
      </c>
      <c r="AX1414" s="625" t="b">
        <f t="shared" si="665"/>
        <v>0</v>
      </c>
      <c r="AY1414" s="7" t="str">
        <f t="shared" si="666"/>
        <v>FALSEFALSEFALSE</v>
      </c>
      <c r="AZ1414" s="626">
        <f t="shared" si="642"/>
        <v>0</v>
      </c>
      <c r="BA1414" s="627" t="str">
        <f t="shared" si="643"/>
        <v/>
      </c>
      <c r="BB1414" s="627">
        <f t="shared" si="644"/>
        <v>0</v>
      </c>
      <c r="BC1414" s="690" t="str">
        <f t="shared" si="645"/>
        <v/>
      </c>
    </row>
    <row r="1415" spans="1:55">
      <c r="A1415" s="381">
        <v>1359</v>
      </c>
      <c r="B1415" s="117"/>
      <c r="C1415" s="288"/>
      <c r="D1415" s="289"/>
      <c r="E1415" s="289"/>
      <c r="F1415" s="290"/>
      <c r="G1415" s="292"/>
      <c r="H1415" s="116"/>
      <c r="I1415" s="292"/>
      <c r="J1415" s="116"/>
      <c r="K1415" s="370" t="str">
        <f t="shared" si="636"/>
        <v/>
      </c>
      <c r="L1415" s="370">
        <f t="shared" si="637"/>
        <v>0</v>
      </c>
      <c r="M1415" s="370">
        <f t="shared" si="638"/>
        <v>0</v>
      </c>
      <c r="N1415" s="371" t="str">
        <f t="shared" si="646"/>
        <v/>
      </c>
      <c r="O1415" s="371" t="str">
        <f t="shared" si="647"/>
        <v/>
      </c>
      <c r="P1415" s="371" t="str">
        <f t="shared" si="648"/>
        <v/>
      </c>
      <c r="Q1415" s="371" t="str">
        <f t="shared" si="649"/>
        <v/>
      </c>
      <c r="R1415" s="371" t="str">
        <f t="shared" si="650"/>
        <v/>
      </c>
      <c r="S1415" s="371" t="str">
        <f t="shared" si="651"/>
        <v/>
      </c>
      <c r="T1415" s="443" t="str">
        <f t="shared" si="639"/>
        <v/>
      </c>
      <c r="U1415" s="539"/>
      <c r="V1415" s="117"/>
      <c r="W1415" s="118"/>
      <c r="X1415" s="119"/>
      <c r="Y1415" s="120"/>
      <c r="Z1415" s="122"/>
      <c r="AA1415" s="121"/>
      <c r="AB1415" s="443" t="str">
        <f t="shared" si="640"/>
        <v/>
      </c>
      <c r="AC1415" s="734" t="str">
        <f t="shared" si="641"/>
        <v/>
      </c>
      <c r="AD1415" s="372"/>
      <c r="AE1415" s="485"/>
      <c r="AF1415" s="373" t="str">
        <f t="shared" si="652"/>
        <v/>
      </c>
      <c r="AG1415" s="373" t="str">
        <f t="shared" si="653"/>
        <v/>
      </c>
      <c r="AH1415" s="374" t="str">
        <f t="shared" si="654"/>
        <v/>
      </c>
      <c r="AI1415" s="375" t="str">
        <f t="shared" si="655"/>
        <v/>
      </c>
      <c r="AJ1415" s="375" t="str">
        <f t="shared" si="656"/>
        <v/>
      </c>
      <c r="AK1415" s="375" t="str">
        <f t="shared" si="657"/>
        <v/>
      </c>
      <c r="AL1415" s="375" t="str">
        <f t="shared" si="658"/>
        <v/>
      </c>
      <c r="AM1415" s="375" t="str">
        <f t="shared" si="659"/>
        <v/>
      </c>
      <c r="AN1415" s="376" t="str">
        <f>IF(AF1415="","",IF(OR(AH1415="",AH1415="-"),"－",IF(OR(AM1415=8,AM1415=9),"",IF(OR(AJ1415=3,AJ1415=4,AJ1415=5,AJ1415=6),VLOOKUP(AH1415,INDEX((係数_バス貨物_ガソリン,係数_バス貨物_CNG,係数_バス貨物_軽油,係数_バス貨物_メタノール,係数_バス貨物_LPG),MATCH(AL1415,【参考】排出ガスレベル!$AI$4:$AI$671,1),1,AR1415):INDEX((係数_バス貨物_ガソリン,係数_バス貨物_CNG,係数_バス貨物_軽油,係数_バス貨物_メタノール,係数_バス貨物_LPG),MATCH(AL1415+1,【参考】排出ガスレベル!$AI$4:$AI$671,1)-1,5,AR1415),2,FALSE),IF(OR(AJ1415=1,AJ1415=2),VLOOKUP(AH1415,INDEX((係数_乗用_ガソリン,係数_乗用_CNG,係数_乗用_軽油,係数_乗用_メタノール,係数_乗用_LPG),1,1,AR1415):INDEX((係数_乗用_ガソリン,係数_乗用_CNG,係数_乗用_軽油,係数_乗用_メタノール,係数_乗用_LPG),125,5,AR1415),2,FALSE))))))</f>
        <v/>
      </c>
      <c r="AO1415" s="376" t="str">
        <f>IF(T1415="","",IF(OR(AH1415="",AH1415="-"),"－",IF(OR(AM1415=8,AM1415=9),"",IF(OR(AJ1415=3,AJ1415=4,AJ1415=5,AJ1415=6),VLOOKUP(AH1415,INDEX((係数_バス貨物_ガソリン,係数_バス貨物_CNG,係数_バス貨物_軽油,係数_バス貨物_メタノール,係数_バス貨物_LPG),MATCH(AL1415,【参考】排出ガスレベル!$AI$4:$AI$671,1),1,AR1415):INDEX((係数_バス貨物_ガソリン,係数_バス貨物_CNG,係数_バス貨物_軽油,係数_バス貨物_メタノール,係数_バス貨物_LPG),MATCH(AL1415+1,【参考】排出ガスレベル!$AI$4:$AI$671,1)-1,5,AR1415),3,FALSE),IF(OR(AJ1415=1,AJ1415=2),VLOOKUP(AH1415,INDEX((係数_乗用_ガソリン,係数_乗用_CNG,係数_乗用_軽油,係数_乗用_メタノール,係数_乗用_LPG),1,1,AR1415):INDEX((係数_乗用_ガソリン,係数_乗用_CNG,係数_乗用_軽油,係数_乗用_メタノール,係数_乗用_LPG),125,5,AR1415),3,FALSE))))))</f>
        <v/>
      </c>
      <c r="AP1415" s="375" t="str">
        <f t="shared" si="660"/>
        <v/>
      </c>
      <c r="AQ1415" s="444" t="str">
        <f t="shared" si="661"/>
        <v/>
      </c>
      <c r="AR1415" s="375" t="str">
        <f t="shared" si="664"/>
        <v/>
      </c>
      <c r="AS1415" s="377" t="str">
        <f t="shared" si="662"/>
        <v/>
      </c>
      <c r="AT1415" s="378" t="str">
        <f t="shared" si="663"/>
        <v/>
      </c>
      <c r="AX1415" s="625" t="b">
        <f t="shared" si="665"/>
        <v>0</v>
      </c>
      <c r="AY1415" s="7" t="str">
        <f t="shared" si="666"/>
        <v>FALSEFALSEFALSE</v>
      </c>
      <c r="AZ1415" s="626">
        <f t="shared" si="642"/>
        <v>0</v>
      </c>
      <c r="BA1415" s="627" t="str">
        <f t="shared" si="643"/>
        <v/>
      </c>
      <c r="BB1415" s="627">
        <f t="shared" si="644"/>
        <v>0</v>
      </c>
      <c r="BC1415" s="690" t="str">
        <f t="shared" si="645"/>
        <v/>
      </c>
    </row>
    <row r="1416" spans="1:55">
      <c r="A1416" s="381">
        <v>1360</v>
      </c>
      <c r="B1416" s="117"/>
      <c r="C1416" s="288"/>
      <c r="D1416" s="289"/>
      <c r="E1416" s="289"/>
      <c r="F1416" s="290"/>
      <c r="G1416" s="292"/>
      <c r="H1416" s="116"/>
      <c r="I1416" s="292"/>
      <c r="J1416" s="116"/>
      <c r="K1416" s="370" t="str">
        <f t="shared" si="636"/>
        <v/>
      </c>
      <c r="L1416" s="370">
        <f t="shared" si="637"/>
        <v>0</v>
      </c>
      <c r="M1416" s="370">
        <f t="shared" si="638"/>
        <v>0</v>
      </c>
      <c r="N1416" s="371" t="str">
        <f t="shared" si="646"/>
        <v/>
      </c>
      <c r="O1416" s="371" t="str">
        <f t="shared" si="647"/>
        <v/>
      </c>
      <c r="P1416" s="371" t="str">
        <f t="shared" si="648"/>
        <v/>
      </c>
      <c r="Q1416" s="371" t="str">
        <f t="shared" si="649"/>
        <v/>
      </c>
      <c r="R1416" s="371" t="str">
        <f t="shared" si="650"/>
        <v/>
      </c>
      <c r="S1416" s="371" t="str">
        <f t="shared" si="651"/>
        <v/>
      </c>
      <c r="T1416" s="443" t="str">
        <f t="shared" si="639"/>
        <v/>
      </c>
      <c r="U1416" s="539"/>
      <c r="V1416" s="117"/>
      <c r="W1416" s="118"/>
      <c r="X1416" s="119"/>
      <c r="Y1416" s="120"/>
      <c r="Z1416" s="122"/>
      <c r="AA1416" s="121"/>
      <c r="AB1416" s="443" t="str">
        <f t="shared" si="640"/>
        <v/>
      </c>
      <c r="AC1416" s="734" t="str">
        <f t="shared" si="641"/>
        <v/>
      </c>
      <c r="AD1416" s="372"/>
      <c r="AE1416" s="485"/>
      <c r="AF1416" s="373" t="str">
        <f t="shared" si="652"/>
        <v/>
      </c>
      <c r="AG1416" s="373" t="str">
        <f t="shared" si="653"/>
        <v/>
      </c>
      <c r="AH1416" s="374" t="str">
        <f t="shared" si="654"/>
        <v/>
      </c>
      <c r="AI1416" s="375" t="str">
        <f t="shared" si="655"/>
        <v/>
      </c>
      <c r="AJ1416" s="375" t="str">
        <f t="shared" si="656"/>
        <v/>
      </c>
      <c r="AK1416" s="375" t="str">
        <f t="shared" si="657"/>
        <v/>
      </c>
      <c r="AL1416" s="375" t="str">
        <f t="shared" si="658"/>
        <v/>
      </c>
      <c r="AM1416" s="375" t="str">
        <f t="shared" si="659"/>
        <v/>
      </c>
      <c r="AN1416" s="376" t="str">
        <f>IF(AF1416="","",IF(OR(AH1416="",AH1416="-"),"－",IF(OR(AM1416=8,AM1416=9),"",IF(OR(AJ1416=3,AJ1416=4,AJ1416=5,AJ1416=6),VLOOKUP(AH1416,INDEX((係数_バス貨物_ガソリン,係数_バス貨物_CNG,係数_バス貨物_軽油,係数_バス貨物_メタノール,係数_バス貨物_LPG),MATCH(AL1416,【参考】排出ガスレベル!$AI$4:$AI$671,1),1,AR1416):INDEX((係数_バス貨物_ガソリン,係数_バス貨物_CNG,係数_バス貨物_軽油,係数_バス貨物_メタノール,係数_バス貨物_LPG),MATCH(AL1416+1,【参考】排出ガスレベル!$AI$4:$AI$671,1)-1,5,AR1416),2,FALSE),IF(OR(AJ1416=1,AJ1416=2),VLOOKUP(AH1416,INDEX((係数_乗用_ガソリン,係数_乗用_CNG,係数_乗用_軽油,係数_乗用_メタノール,係数_乗用_LPG),1,1,AR1416):INDEX((係数_乗用_ガソリン,係数_乗用_CNG,係数_乗用_軽油,係数_乗用_メタノール,係数_乗用_LPG),125,5,AR1416),2,FALSE))))))</f>
        <v/>
      </c>
      <c r="AO1416" s="376" t="str">
        <f>IF(T1416="","",IF(OR(AH1416="",AH1416="-"),"－",IF(OR(AM1416=8,AM1416=9),"",IF(OR(AJ1416=3,AJ1416=4,AJ1416=5,AJ1416=6),VLOOKUP(AH1416,INDEX((係数_バス貨物_ガソリン,係数_バス貨物_CNG,係数_バス貨物_軽油,係数_バス貨物_メタノール,係数_バス貨物_LPG),MATCH(AL1416,【参考】排出ガスレベル!$AI$4:$AI$671,1),1,AR1416):INDEX((係数_バス貨物_ガソリン,係数_バス貨物_CNG,係数_バス貨物_軽油,係数_バス貨物_メタノール,係数_バス貨物_LPG),MATCH(AL1416+1,【参考】排出ガスレベル!$AI$4:$AI$671,1)-1,5,AR1416),3,FALSE),IF(OR(AJ1416=1,AJ1416=2),VLOOKUP(AH1416,INDEX((係数_乗用_ガソリン,係数_乗用_CNG,係数_乗用_軽油,係数_乗用_メタノール,係数_乗用_LPG),1,1,AR1416):INDEX((係数_乗用_ガソリン,係数_乗用_CNG,係数_乗用_軽油,係数_乗用_メタノール,係数_乗用_LPG),125,5,AR1416),3,FALSE))))))</f>
        <v/>
      </c>
      <c r="AP1416" s="375" t="str">
        <f t="shared" si="660"/>
        <v/>
      </c>
      <c r="AQ1416" s="444" t="str">
        <f t="shared" si="661"/>
        <v/>
      </c>
      <c r="AR1416" s="375" t="str">
        <f t="shared" si="664"/>
        <v/>
      </c>
      <c r="AS1416" s="377" t="str">
        <f t="shared" si="662"/>
        <v/>
      </c>
      <c r="AT1416" s="378" t="str">
        <f t="shared" si="663"/>
        <v/>
      </c>
      <c r="AX1416" s="625" t="b">
        <f t="shared" si="665"/>
        <v>0</v>
      </c>
      <c r="AY1416" s="7" t="str">
        <f t="shared" si="666"/>
        <v>FALSEFALSEFALSE</v>
      </c>
      <c r="AZ1416" s="626">
        <f t="shared" si="642"/>
        <v>0</v>
      </c>
      <c r="BA1416" s="627" t="str">
        <f t="shared" si="643"/>
        <v/>
      </c>
      <c r="BB1416" s="627">
        <f t="shared" si="644"/>
        <v>0</v>
      </c>
      <c r="BC1416" s="690" t="str">
        <f t="shared" si="645"/>
        <v/>
      </c>
    </row>
    <row r="1417" spans="1:55">
      <c r="A1417" s="381">
        <v>1361</v>
      </c>
      <c r="B1417" s="117"/>
      <c r="C1417" s="288"/>
      <c r="D1417" s="289"/>
      <c r="E1417" s="289"/>
      <c r="F1417" s="290"/>
      <c r="G1417" s="292"/>
      <c r="H1417" s="116"/>
      <c r="I1417" s="292"/>
      <c r="J1417" s="116"/>
      <c r="K1417" s="370" t="str">
        <f t="shared" si="636"/>
        <v/>
      </c>
      <c r="L1417" s="370">
        <f t="shared" si="637"/>
        <v>0</v>
      </c>
      <c r="M1417" s="370">
        <f t="shared" si="638"/>
        <v>0</v>
      </c>
      <c r="N1417" s="371" t="str">
        <f t="shared" si="646"/>
        <v/>
      </c>
      <c r="O1417" s="371" t="str">
        <f t="shared" si="647"/>
        <v/>
      </c>
      <c r="P1417" s="371" t="str">
        <f t="shared" si="648"/>
        <v/>
      </c>
      <c r="Q1417" s="371" t="str">
        <f t="shared" si="649"/>
        <v/>
      </c>
      <c r="R1417" s="371" t="str">
        <f t="shared" si="650"/>
        <v/>
      </c>
      <c r="S1417" s="371" t="str">
        <f t="shared" si="651"/>
        <v/>
      </c>
      <c r="T1417" s="443" t="str">
        <f t="shared" si="639"/>
        <v/>
      </c>
      <c r="U1417" s="539"/>
      <c r="V1417" s="117"/>
      <c r="W1417" s="118"/>
      <c r="X1417" s="119"/>
      <c r="Y1417" s="120"/>
      <c r="Z1417" s="122"/>
      <c r="AA1417" s="121"/>
      <c r="AB1417" s="443" t="str">
        <f t="shared" si="640"/>
        <v/>
      </c>
      <c r="AC1417" s="734" t="str">
        <f t="shared" si="641"/>
        <v/>
      </c>
      <c r="AD1417" s="372"/>
      <c r="AE1417" s="485"/>
      <c r="AF1417" s="373" t="str">
        <f t="shared" si="652"/>
        <v/>
      </c>
      <c r="AG1417" s="373" t="str">
        <f t="shared" si="653"/>
        <v/>
      </c>
      <c r="AH1417" s="374" t="str">
        <f t="shared" si="654"/>
        <v/>
      </c>
      <c r="AI1417" s="375" t="str">
        <f t="shared" si="655"/>
        <v/>
      </c>
      <c r="AJ1417" s="375" t="str">
        <f t="shared" si="656"/>
        <v/>
      </c>
      <c r="AK1417" s="375" t="str">
        <f t="shared" si="657"/>
        <v/>
      </c>
      <c r="AL1417" s="375" t="str">
        <f t="shared" si="658"/>
        <v/>
      </c>
      <c r="AM1417" s="375" t="str">
        <f t="shared" si="659"/>
        <v/>
      </c>
      <c r="AN1417" s="376" t="str">
        <f>IF(AF1417="","",IF(OR(AH1417="",AH1417="-"),"－",IF(OR(AM1417=8,AM1417=9),"",IF(OR(AJ1417=3,AJ1417=4,AJ1417=5,AJ1417=6),VLOOKUP(AH1417,INDEX((係数_バス貨物_ガソリン,係数_バス貨物_CNG,係数_バス貨物_軽油,係数_バス貨物_メタノール,係数_バス貨物_LPG),MATCH(AL1417,【参考】排出ガスレベル!$AI$4:$AI$671,1),1,AR1417):INDEX((係数_バス貨物_ガソリン,係数_バス貨物_CNG,係数_バス貨物_軽油,係数_バス貨物_メタノール,係数_バス貨物_LPG),MATCH(AL1417+1,【参考】排出ガスレベル!$AI$4:$AI$671,1)-1,5,AR1417),2,FALSE),IF(OR(AJ1417=1,AJ1417=2),VLOOKUP(AH1417,INDEX((係数_乗用_ガソリン,係数_乗用_CNG,係数_乗用_軽油,係数_乗用_メタノール,係数_乗用_LPG),1,1,AR1417):INDEX((係数_乗用_ガソリン,係数_乗用_CNG,係数_乗用_軽油,係数_乗用_メタノール,係数_乗用_LPG),125,5,AR1417),2,FALSE))))))</f>
        <v/>
      </c>
      <c r="AO1417" s="376" t="str">
        <f>IF(T1417="","",IF(OR(AH1417="",AH1417="-"),"－",IF(OR(AM1417=8,AM1417=9),"",IF(OR(AJ1417=3,AJ1417=4,AJ1417=5,AJ1417=6),VLOOKUP(AH1417,INDEX((係数_バス貨物_ガソリン,係数_バス貨物_CNG,係数_バス貨物_軽油,係数_バス貨物_メタノール,係数_バス貨物_LPG),MATCH(AL1417,【参考】排出ガスレベル!$AI$4:$AI$671,1),1,AR1417):INDEX((係数_バス貨物_ガソリン,係数_バス貨物_CNG,係数_バス貨物_軽油,係数_バス貨物_メタノール,係数_バス貨物_LPG),MATCH(AL1417+1,【参考】排出ガスレベル!$AI$4:$AI$671,1)-1,5,AR1417),3,FALSE),IF(OR(AJ1417=1,AJ1417=2),VLOOKUP(AH1417,INDEX((係数_乗用_ガソリン,係数_乗用_CNG,係数_乗用_軽油,係数_乗用_メタノール,係数_乗用_LPG),1,1,AR1417):INDEX((係数_乗用_ガソリン,係数_乗用_CNG,係数_乗用_軽油,係数_乗用_メタノール,係数_乗用_LPG),125,5,AR1417),3,FALSE))))))</f>
        <v/>
      </c>
      <c r="AP1417" s="375" t="str">
        <f t="shared" si="660"/>
        <v/>
      </c>
      <c r="AQ1417" s="444" t="str">
        <f t="shared" si="661"/>
        <v/>
      </c>
      <c r="AR1417" s="375" t="str">
        <f t="shared" si="664"/>
        <v/>
      </c>
      <c r="AS1417" s="377" t="str">
        <f t="shared" si="662"/>
        <v/>
      </c>
      <c r="AT1417" s="378" t="str">
        <f t="shared" si="663"/>
        <v/>
      </c>
      <c r="AX1417" s="625" t="b">
        <f t="shared" si="665"/>
        <v>0</v>
      </c>
      <c r="AY1417" s="7" t="str">
        <f t="shared" si="666"/>
        <v>FALSEFALSEFALSE</v>
      </c>
      <c r="AZ1417" s="626">
        <f t="shared" si="642"/>
        <v>0</v>
      </c>
      <c r="BA1417" s="627" t="str">
        <f t="shared" si="643"/>
        <v/>
      </c>
      <c r="BB1417" s="627">
        <f t="shared" si="644"/>
        <v>0</v>
      </c>
      <c r="BC1417" s="690" t="str">
        <f t="shared" si="645"/>
        <v/>
      </c>
    </row>
    <row r="1418" spans="1:55">
      <c r="A1418" s="381">
        <v>1362</v>
      </c>
      <c r="B1418" s="117"/>
      <c r="C1418" s="288"/>
      <c r="D1418" s="289"/>
      <c r="E1418" s="289"/>
      <c r="F1418" s="290"/>
      <c r="G1418" s="292"/>
      <c r="H1418" s="116"/>
      <c r="I1418" s="292"/>
      <c r="J1418" s="116"/>
      <c r="K1418" s="370" t="str">
        <f t="shared" si="636"/>
        <v/>
      </c>
      <c r="L1418" s="370">
        <f t="shared" si="637"/>
        <v>0</v>
      </c>
      <c r="M1418" s="370">
        <f t="shared" si="638"/>
        <v>0</v>
      </c>
      <c r="N1418" s="371" t="str">
        <f t="shared" si="646"/>
        <v/>
      </c>
      <c r="O1418" s="371" t="str">
        <f t="shared" si="647"/>
        <v/>
      </c>
      <c r="P1418" s="371" t="str">
        <f t="shared" si="648"/>
        <v/>
      </c>
      <c r="Q1418" s="371" t="str">
        <f t="shared" si="649"/>
        <v/>
      </c>
      <c r="R1418" s="371" t="str">
        <f t="shared" si="650"/>
        <v/>
      </c>
      <c r="S1418" s="371" t="str">
        <f t="shared" si="651"/>
        <v/>
      </c>
      <c r="T1418" s="443" t="str">
        <f t="shared" si="639"/>
        <v/>
      </c>
      <c r="U1418" s="539"/>
      <c r="V1418" s="117"/>
      <c r="W1418" s="118"/>
      <c r="X1418" s="119"/>
      <c r="Y1418" s="120"/>
      <c r="Z1418" s="122"/>
      <c r="AA1418" s="121"/>
      <c r="AB1418" s="443" t="str">
        <f t="shared" si="640"/>
        <v/>
      </c>
      <c r="AC1418" s="734" t="str">
        <f t="shared" si="641"/>
        <v/>
      </c>
      <c r="AD1418" s="372"/>
      <c r="AE1418" s="485"/>
      <c r="AF1418" s="373" t="str">
        <f t="shared" si="652"/>
        <v/>
      </c>
      <c r="AG1418" s="373" t="str">
        <f t="shared" si="653"/>
        <v/>
      </c>
      <c r="AH1418" s="374" t="str">
        <f t="shared" si="654"/>
        <v/>
      </c>
      <c r="AI1418" s="375" t="str">
        <f t="shared" si="655"/>
        <v/>
      </c>
      <c r="AJ1418" s="375" t="str">
        <f t="shared" si="656"/>
        <v/>
      </c>
      <c r="AK1418" s="375" t="str">
        <f t="shared" si="657"/>
        <v/>
      </c>
      <c r="AL1418" s="375" t="str">
        <f t="shared" si="658"/>
        <v/>
      </c>
      <c r="AM1418" s="375" t="str">
        <f t="shared" si="659"/>
        <v/>
      </c>
      <c r="AN1418" s="376" t="str">
        <f>IF(AF1418="","",IF(OR(AH1418="",AH1418="-"),"－",IF(OR(AM1418=8,AM1418=9),"",IF(OR(AJ1418=3,AJ1418=4,AJ1418=5,AJ1418=6),VLOOKUP(AH1418,INDEX((係数_バス貨物_ガソリン,係数_バス貨物_CNG,係数_バス貨物_軽油,係数_バス貨物_メタノール,係数_バス貨物_LPG),MATCH(AL1418,【参考】排出ガスレベル!$AI$4:$AI$671,1),1,AR1418):INDEX((係数_バス貨物_ガソリン,係数_バス貨物_CNG,係数_バス貨物_軽油,係数_バス貨物_メタノール,係数_バス貨物_LPG),MATCH(AL1418+1,【参考】排出ガスレベル!$AI$4:$AI$671,1)-1,5,AR1418),2,FALSE),IF(OR(AJ1418=1,AJ1418=2),VLOOKUP(AH1418,INDEX((係数_乗用_ガソリン,係数_乗用_CNG,係数_乗用_軽油,係数_乗用_メタノール,係数_乗用_LPG),1,1,AR1418):INDEX((係数_乗用_ガソリン,係数_乗用_CNG,係数_乗用_軽油,係数_乗用_メタノール,係数_乗用_LPG),125,5,AR1418),2,FALSE))))))</f>
        <v/>
      </c>
      <c r="AO1418" s="376" t="str">
        <f>IF(T1418="","",IF(OR(AH1418="",AH1418="-"),"－",IF(OR(AM1418=8,AM1418=9),"",IF(OR(AJ1418=3,AJ1418=4,AJ1418=5,AJ1418=6),VLOOKUP(AH1418,INDEX((係数_バス貨物_ガソリン,係数_バス貨物_CNG,係数_バス貨物_軽油,係数_バス貨物_メタノール,係数_バス貨物_LPG),MATCH(AL1418,【参考】排出ガスレベル!$AI$4:$AI$671,1),1,AR1418):INDEX((係数_バス貨物_ガソリン,係数_バス貨物_CNG,係数_バス貨物_軽油,係数_バス貨物_メタノール,係数_バス貨物_LPG),MATCH(AL1418+1,【参考】排出ガスレベル!$AI$4:$AI$671,1)-1,5,AR1418),3,FALSE),IF(OR(AJ1418=1,AJ1418=2),VLOOKUP(AH1418,INDEX((係数_乗用_ガソリン,係数_乗用_CNG,係数_乗用_軽油,係数_乗用_メタノール,係数_乗用_LPG),1,1,AR1418):INDEX((係数_乗用_ガソリン,係数_乗用_CNG,係数_乗用_軽油,係数_乗用_メタノール,係数_乗用_LPG),125,5,AR1418),3,FALSE))))))</f>
        <v/>
      </c>
      <c r="AP1418" s="375" t="str">
        <f t="shared" si="660"/>
        <v/>
      </c>
      <c r="AQ1418" s="444" t="str">
        <f t="shared" si="661"/>
        <v/>
      </c>
      <c r="AR1418" s="375" t="str">
        <f t="shared" si="664"/>
        <v/>
      </c>
      <c r="AS1418" s="377" t="str">
        <f t="shared" si="662"/>
        <v/>
      </c>
      <c r="AT1418" s="378" t="str">
        <f t="shared" si="663"/>
        <v/>
      </c>
      <c r="AX1418" s="625" t="b">
        <f t="shared" si="665"/>
        <v>0</v>
      </c>
      <c r="AY1418" s="7" t="str">
        <f t="shared" si="666"/>
        <v>FALSEFALSEFALSE</v>
      </c>
      <c r="AZ1418" s="626">
        <f t="shared" si="642"/>
        <v>0</v>
      </c>
      <c r="BA1418" s="627" t="str">
        <f t="shared" si="643"/>
        <v/>
      </c>
      <c r="BB1418" s="627">
        <f t="shared" si="644"/>
        <v>0</v>
      </c>
      <c r="BC1418" s="690" t="str">
        <f t="shared" si="645"/>
        <v/>
      </c>
    </row>
    <row r="1419" spans="1:55">
      <c r="A1419" s="381">
        <v>1363</v>
      </c>
      <c r="B1419" s="117"/>
      <c r="C1419" s="288"/>
      <c r="D1419" s="289"/>
      <c r="E1419" s="289"/>
      <c r="F1419" s="290"/>
      <c r="G1419" s="292"/>
      <c r="H1419" s="116"/>
      <c r="I1419" s="292"/>
      <c r="J1419" s="116"/>
      <c r="K1419" s="370" t="str">
        <f t="shared" si="636"/>
        <v/>
      </c>
      <c r="L1419" s="370">
        <f t="shared" si="637"/>
        <v>0</v>
      </c>
      <c r="M1419" s="370">
        <f t="shared" si="638"/>
        <v>0</v>
      </c>
      <c r="N1419" s="371" t="str">
        <f t="shared" si="646"/>
        <v/>
      </c>
      <c r="O1419" s="371" t="str">
        <f t="shared" si="647"/>
        <v/>
      </c>
      <c r="P1419" s="371" t="str">
        <f t="shared" si="648"/>
        <v/>
      </c>
      <c r="Q1419" s="371" t="str">
        <f t="shared" si="649"/>
        <v/>
      </c>
      <c r="R1419" s="371" t="str">
        <f t="shared" si="650"/>
        <v/>
      </c>
      <c r="S1419" s="371" t="str">
        <f t="shared" si="651"/>
        <v/>
      </c>
      <c r="T1419" s="443" t="str">
        <f t="shared" si="639"/>
        <v/>
      </c>
      <c r="U1419" s="539"/>
      <c r="V1419" s="117"/>
      <c r="W1419" s="118"/>
      <c r="X1419" s="119"/>
      <c r="Y1419" s="120"/>
      <c r="Z1419" s="122"/>
      <c r="AA1419" s="121"/>
      <c r="AB1419" s="443" t="str">
        <f t="shared" si="640"/>
        <v/>
      </c>
      <c r="AC1419" s="734" t="str">
        <f t="shared" si="641"/>
        <v/>
      </c>
      <c r="AD1419" s="372"/>
      <c r="AE1419" s="485"/>
      <c r="AF1419" s="373" t="str">
        <f t="shared" si="652"/>
        <v/>
      </c>
      <c r="AG1419" s="373" t="str">
        <f t="shared" si="653"/>
        <v/>
      </c>
      <c r="AH1419" s="374" t="str">
        <f t="shared" si="654"/>
        <v/>
      </c>
      <c r="AI1419" s="375" t="str">
        <f t="shared" si="655"/>
        <v/>
      </c>
      <c r="AJ1419" s="375" t="str">
        <f t="shared" si="656"/>
        <v/>
      </c>
      <c r="AK1419" s="375" t="str">
        <f t="shared" si="657"/>
        <v/>
      </c>
      <c r="AL1419" s="375" t="str">
        <f t="shared" si="658"/>
        <v/>
      </c>
      <c r="AM1419" s="375" t="str">
        <f t="shared" si="659"/>
        <v/>
      </c>
      <c r="AN1419" s="376" t="str">
        <f>IF(AF1419="","",IF(OR(AH1419="",AH1419="-"),"－",IF(OR(AM1419=8,AM1419=9),"",IF(OR(AJ1419=3,AJ1419=4,AJ1419=5,AJ1419=6),VLOOKUP(AH1419,INDEX((係数_バス貨物_ガソリン,係数_バス貨物_CNG,係数_バス貨物_軽油,係数_バス貨物_メタノール,係数_バス貨物_LPG),MATCH(AL1419,【参考】排出ガスレベル!$AI$4:$AI$671,1),1,AR1419):INDEX((係数_バス貨物_ガソリン,係数_バス貨物_CNG,係数_バス貨物_軽油,係数_バス貨物_メタノール,係数_バス貨物_LPG),MATCH(AL1419+1,【参考】排出ガスレベル!$AI$4:$AI$671,1)-1,5,AR1419),2,FALSE),IF(OR(AJ1419=1,AJ1419=2),VLOOKUP(AH1419,INDEX((係数_乗用_ガソリン,係数_乗用_CNG,係数_乗用_軽油,係数_乗用_メタノール,係数_乗用_LPG),1,1,AR1419):INDEX((係数_乗用_ガソリン,係数_乗用_CNG,係数_乗用_軽油,係数_乗用_メタノール,係数_乗用_LPG),125,5,AR1419),2,FALSE))))))</f>
        <v/>
      </c>
      <c r="AO1419" s="376" t="str">
        <f>IF(T1419="","",IF(OR(AH1419="",AH1419="-"),"－",IF(OR(AM1419=8,AM1419=9),"",IF(OR(AJ1419=3,AJ1419=4,AJ1419=5,AJ1419=6),VLOOKUP(AH1419,INDEX((係数_バス貨物_ガソリン,係数_バス貨物_CNG,係数_バス貨物_軽油,係数_バス貨物_メタノール,係数_バス貨物_LPG),MATCH(AL1419,【参考】排出ガスレベル!$AI$4:$AI$671,1),1,AR1419):INDEX((係数_バス貨物_ガソリン,係数_バス貨物_CNG,係数_バス貨物_軽油,係数_バス貨物_メタノール,係数_バス貨物_LPG),MATCH(AL1419+1,【参考】排出ガスレベル!$AI$4:$AI$671,1)-1,5,AR1419),3,FALSE),IF(OR(AJ1419=1,AJ1419=2),VLOOKUP(AH1419,INDEX((係数_乗用_ガソリン,係数_乗用_CNG,係数_乗用_軽油,係数_乗用_メタノール,係数_乗用_LPG),1,1,AR1419):INDEX((係数_乗用_ガソリン,係数_乗用_CNG,係数_乗用_軽油,係数_乗用_メタノール,係数_乗用_LPG),125,5,AR1419),3,FALSE))))))</f>
        <v/>
      </c>
      <c r="AP1419" s="375" t="str">
        <f t="shared" si="660"/>
        <v/>
      </c>
      <c r="AQ1419" s="444" t="str">
        <f t="shared" si="661"/>
        <v/>
      </c>
      <c r="AR1419" s="375" t="str">
        <f t="shared" si="664"/>
        <v/>
      </c>
      <c r="AS1419" s="377" t="str">
        <f t="shared" si="662"/>
        <v/>
      </c>
      <c r="AT1419" s="378" t="str">
        <f t="shared" si="663"/>
        <v/>
      </c>
      <c r="AX1419" s="625" t="b">
        <f t="shared" si="665"/>
        <v>0</v>
      </c>
      <c r="AY1419" s="7" t="str">
        <f t="shared" si="666"/>
        <v>FALSEFALSEFALSE</v>
      </c>
      <c r="AZ1419" s="626">
        <f t="shared" si="642"/>
        <v>0</v>
      </c>
      <c r="BA1419" s="627" t="str">
        <f t="shared" si="643"/>
        <v/>
      </c>
      <c r="BB1419" s="627">
        <f t="shared" si="644"/>
        <v>0</v>
      </c>
      <c r="BC1419" s="690" t="str">
        <f t="shared" si="645"/>
        <v/>
      </c>
    </row>
    <row r="1420" spans="1:55">
      <c r="A1420" s="381">
        <v>1364</v>
      </c>
      <c r="B1420" s="117"/>
      <c r="C1420" s="288"/>
      <c r="D1420" s="289"/>
      <c r="E1420" s="289"/>
      <c r="F1420" s="290"/>
      <c r="G1420" s="292"/>
      <c r="H1420" s="116"/>
      <c r="I1420" s="292"/>
      <c r="J1420" s="116"/>
      <c r="K1420" s="370" t="str">
        <f t="shared" si="636"/>
        <v/>
      </c>
      <c r="L1420" s="370">
        <f t="shared" si="637"/>
        <v>0</v>
      </c>
      <c r="M1420" s="370">
        <f t="shared" si="638"/>
        <v>0</v>
      </c>
      <c r="N1420" s="371" t="str">
        <f t="shared" si="646"/>
        <v/>
      </c>
      <c r="O1420" s="371" t="str">
        <f t="shared" si="647"/>
        <v/>
      </c>
      <c r="P1420" s="371" t="str">
        <f t="shared" si="648"/>
        <v/>
      </c>
      <c r="Q1420" s="371" t="str">
        <f t="shared" si="649"/>
        <v/>
      </c>
      <c r="R1420" s="371" t="str">
        <f t="shared" si="650"/>
        <v/>
      </c>
      <c r="S1420" s="371" t="str">
        <f t="shared" si="651"/>
        <v/>
      </c>
      <c r="T1420" s="443" t="str">
        <f t="shared" si="639"/>
        <v/>
      </c>
      <c r="U1420" s="539"/>
      <c r="V1420" s="117"/>
      <c r="W1420" s="118"/>
      <c r="X1420" s="119"/>
      <c r="Y1420" s="120"/>
      <c r="Z1420" s="122"/>
      <c r="AA1420" s="121"/>
      <c r="AB1420" s="443" t="str">
        <f t="shared" si="640"/>
        <v/>
      </c>
      <c r="AC1420" s="734" t="str">
        <f t="shared" si="641"/>
        <v/>
      </c>
      <c r="AD1420" s="372"/>
      <c r="AE1420" s="485"/>
      <c r="AF1420" s="373" t="str">
        <f t="shared" si="652"/>
        <v/>
      </c>
      <c r="AG1420" s="373" t="str">
        <f t="shared" si="653"/>
        <v/>
      </c>
      <c r="AH1420" s="374" t="str">
        <f t="shared" si="654"/>
        <v/>
      </c>
      <c r="AI1420" s="375" t="str">
        <f t="shared" si="655"/>
        <v/>
      </c>
      <c r="AJ1420" s="375" t="str">
        <f t="shared" si="656"/>
        <v/>
      </c>
      <c r="AK1420" s="375" t="str">
        <f t="shared" si="657"/>
        <v/>
      </c>
      <c r="AL1420" s="375" t="str">
        <f t="shared" si="658"/>
        <v/>
      </c>
      <c r="AM1420" s="375" t="str">
        <f t="shared" si="659"/>
        <v/>
      </c>
      <c r="AN1420" s="376" t="str">
        <f>IF(AF1420="","",IF(OR(AH1420="",AH1420="-"),"－",IF(OR(AM1420=8,AM1420=9),"",IF(OR(AJ1420=3,AJ1420=4,AJ1420=5,AJ1420=6),VLOOKUP(AH1420,INDEX((係数_バス貨物_ガソリン,係数_バス貨物_CNG,係数_バス貨物_軽油,係数_バス貨物_メタノール,係数_バス貨物_LPG),MATCH(AL1420,【参考】排出ガスレベル!$AI$4:$AI$671,1),1,AR1420):INDEX((係数_バス貨物_ガソリン,係数_バス貨物_CNG,係数_バス貨物_軽油,係数_バス貨物_メタノール,係数_バス貨物_LPG),MATCH(AL1420+1,【参考】排出ガスレベル!$AI$4:$AI$671,1)-1,5,AR1420),2,FALSE),IF(OR(AJ1420=1,AJ1420=2),VLOOKUP(AH1420,INDEX((係数_乗用_ガソリン,係数_乗用_CNG,係数_乗用_軽油,係数_乗用_メタノール,係数_乗用_LPG),1,1,AR1420):INDEX((係数_乗用_ガソリン,係数_乗用_CNG,係数_乗用_軽油,係数_乗用_メタノール,係数_乗用_LPG),125,5,AR1420),2,FALSE))))))</f>
        <v/>
      </c>
      <c r="AO1420" s="376" t="str">
        <f>IF(T1420="","",IF(OR(AH1420="",AH1420="-"),"－",IF(OR(AM1420=8,AM1420=9),"",IF(OR(AJ1420=3,AJ1420=4,AJ1420=5,AJ1420=6),VLOOKUP(AH1420,INDEX((係数_バス貨物_ガソリン,係数_バス貨物_CNG,係数_バス貨物_軽油,係数_バス貨物_メタノール,係数_バス貨物_LPG),MATCH(AL1420,【参考】排出ガスレベル!$AI$4:$AI$671,1),1,AR1420):INDEX((係数_バス貨物_ガソリン,係数_バス貨物_CNG,係数_バス貨物_軽油,係数_バス貨物_メタノール,係数_バス貨物_LPG),MATCH(AL1420+1,【参考】排出ガスレベル!$AI$4:$AI$671,1)-1,5,AR1420),3,FALSE),IF(OR(AJ1420=1,AJ1420=2),VLOOKUP(AH1420,INDEX((係数_乗用_ガソリン,係数_乗用_CNG,係数_乗用_軽油,係数_乗用_メタノール,係数_乗用_LPG),1,1,AR1420):INDEX((係数_乗用_ガソリン,係数_乗用_CNG,係数_乗用_軽油,係数_乗用_メタノール,係数_乗用_LPG),125,5,AR1420),3,FALSE))))))</f>
        <v/>
      </c>
      <c r="AP1420" s="375" t="str">
        <f t="shared" si="660"/>
        <v/>
      </c>
      <c r="AQ1420" s="444" t="str">
        <f t="shared" si="661"/>
        <v/>
      </c>
      <c r="AR1420" s="375" t="str">
        <f t="shared" si="664"/>
        <v/>
      </c>
      <c r="AS1420" s="377" t="str">
        <f t="shared" si="662"/>
        <v/>
      </c>
      <c r="AT1420" s="378" t="str">
        <f t="shared" si="663"/>
        <v/>
      </c>
      <c r="AX1420" s="625" t="b">
        <f t="shared" si="665"/>
        <v>0</v>
      </c>
      <c r="AY1420" s="7" t="str">
        <f t="shared" si="666"/>
        <v>FALSEFALSEFALSE</v>
      </c>
      <c r="AZ1420" s="626">
        <f t="shared" si="642"/>
        <v>0</v>
      </c>
      <c r="BA1420" s="627" t="str">
        <f t="shared" si="643"/>
        <v/>
      </c>
      <c r="BB1420" s="627">
        <f t="shared" si="644"/>
        <v>0</v>
      </c>
      <c r="BC1420" s="690" t="str">
        <f t="shared" si="645"/>
        <v/>
      </c>
    </row>
    <row r="1421" spans="1:55">
      <c r="A1421" s="381">
        <v>1365</v>
      </c>
      <c r="B1421" s="117"/>
      <c r="C1421" s="288"/>
      <c r="D1421" s="289"/>
      <c r="E1421" s="289"/>
      <c r="F1421" s="290"/>
      <c r="G1421" s="292"/>
      <c r="H1421" s="116"/>
      <c r="I1421" s="292"/>
      <c r="J1421" s="116"/>
      <c r="K1421" s="370" t="str">
        <f t="shared" si="636"/>
        <v/>
      </c>
      <c r="L1421" s="370">
        <f t="shared" si="637"/>
        <v>0</v>
      </c>
      <c r="M1421" s="370">
        <f t="shared" si="638"/>
        <v>0</v>
      </c>
      <c r="N1421" s="371" t="str">
        <f t="shared" si="646"/>
        <v/>
      </c>
      <c r="O1421" s="371" t="str">
        <f t="shared" si="647"/>
        <v/>
      </c>
      <c r="P1421" s="371" t="str">
        <f t="shared" si="648"/>
        <v/>
      </c>
      <c r="Q1421" s="371" t="str">
        <f t="shared" si="649"/>
        <v/>
      </c>
      <c r="R1421" s="371" t="str">
        <f t="shared" si="650"/>
        <v/>
      </c>
      <c r="S1421" s="371" t="str">
        <f t="shared" si="651"/>
        <v/>
      </c>
      <c r="T1421" s="443" t="str">
        <f t="shared" si="639"/>
        <v/>
      </c>
      <c r="U1421" s="539"/>
      <c r="V1421" s="117"/>
      <c r="W1421" s="118"/>
      <c r="X1421" s="119"/>
      <c r="Y1421" s="120"/>
      <c r="Z1421" s="122"/>
      <c r="AA1421" s="121"/>
      <c r="AB1421" s="443" t="str">
        <f t="shared" si="640"/>
        <v/>
      </c>
      <c r="AC1421" s="734" t="str">
        <f t="shared" si="641"/>
        <v/>
      </c>
      <c r="AD1421" s="372"/>
      <c r="AE1421" s="485"/>
      <c r="AF1421" s="373" t="str">
        <f t="shared" si="652"/>
        <v/>
      </c>
      <c r="AG1421" s="373" t="str">
        <f t="shared" si="653"/>
        <v/>
      </c>
      <c r="AH1421" s="374" t="str">
        <f t="shared" si="654"/>
        <v/>
      </c>
      <c r="AI1421" s="375" t="str">
        <f t="shared" si="655"/>
        <v/>
      </c>
      <c r="AJ1421" s="375" t="str">
        <f t="shared" si="656"/>
        <v/>
      </c>
      <c r="AK1421" s="375" t="str">
        <f t="shared" si="657"/>
        <v/>
      </c>
      <c r="AL1421" s="375" t="str">
        <f t="shared" si="658"/>
        <v/>
      </c>
      <c r="AM1421" s="375" t="str">
        <f t="shared" si="659"/>
        <v/>
      </c>
      <c r="AN1421" s="376" t="str">
        <f>IF(AF1421="","",IF(OR(AH1421="",AH1421="-"),"－",IF(OR(AM1421=8,AM1421=9),"",IF(OR(AJ1421=3,AJ1421=4,AJ1421=5,AJ1421=6),VLOOKUP(AH1421,INDEX((係数_バス貨物_ガソリン,係数_バス貨物_CNG,係数_バス貨物_軽油,係数_バス貨物_メタノール,係数_バス貨物_LPG),MATCH(AL1421,【参考】排出ガスレベル!$AI$4:$AI$671,1),1,AR1421):INDEX((係数_バス貨物_ガソリン,係数_バス貨物_CNG,係数_バス貨物_軽油,係数_バス貨物_メタノール,係数_バス貨物_LPG),MATCH(AL1421+1,【参考】排出ガスレベル!$AI$4:$AI$671,1)-1,5,AR1421),2,FALSE),IF(OR(AJ1421=1,AJ1421=2),VLOOKUP(AH1421,INDEX((係数_乗用_ガソリン,係数_乗用_CNG,係数_乗用_軽油,係数_乗用_メタノール,係数_乗用_LPG),1,1,AR1421):INDEX((係数_乗用_ガソリン,係数_乗用_CNG,係数_乗用_軽油,係数_乗用_メタノール,係数_乗用_LPG),125,5,AR1421),2,FALSE))))))</f>
        <v/>
      </c>
      <c r="AO1421" s="376" t="str">
        <f>IF(T1421="","",IF(OR(AH1421="",AH1421="-"),"－",IF(OR(AM1421=8,AM1421=9),"",IF(OR(AJ1421=3,AJ1421=4,AJ1421=5,AJ1421=6),VLOOKUP(AH1421,INDEX((係数_バス貨物_ガソリン,係数_バス貨物_CNG,係数_バス貨物_軽油,係数_バス貨物_メタノール,係数_バス貨物_LPG),MATCH(AL1421,【参考】排出ガスレベル!$AI$4:$AI$671,1),1,AR1421):INDEX((係数_バス貨物_ガソリン,係数_バス貨物_CNG,係数_バス貨物_軽油,係数_バス貨物_メタノール,係数_バス貨物_LPG),MATCH(AL1421+1,【参考】排出ガスレベル!$AI$4:$AI$671,1)-1,5,AR1421),3,FALSE),IF(OR(AJ1421=1,AJ1421=2),VLOOKUP(AH1421,INDEX((係数_乗用_ガソリン,係数_乗用_CNG,係数_乗用_軽油,係数_乗用_メタノール,係数_乗用_LPG),1,1,AR1421):INDEX((係数_乗用_ガソリン,係数_乗用_CNG,係数_乗用_軽油,係数_乗用_メタノール,係数_乗用_LPG),125,5,AR1421),3,FALSE))))))</f>
        <v/>
      </c>
      <c r="AP1421" s="375" t="str">
        <f t="shared" si="660"/>
        <v/>
      </c>
      <c r="AQ1421" s="444" t="str">
        <f t="shared" si="661"/>
        <v/>
      </c>
      <c r="AR1421" s="375" t="str">
        <f t="shared" si="664"/>
        <v/>
      </c>
      <c r="AS1421" s="377" t="str">
        <f t="shared" si="662"/>
        <v/>
      </c>
      <c r="AT1421" s="378" t="str">
        <f t="shared" si="663"/>
        <v/>
      </c>
      <c r="AX1421" s="625" t="b">
        <f t="shared" si="665"/>
        <v>0</v>
      </c>
      <c r="AY1421" s="7" t="str">
        <f t="shared" si="666"/>
        <v>FALSEFALSEFALSE</v>
      </c>
      <c r="AZ1421" s="626">
        <f t="shared" si="642"/>
        <v>0</v>
      </c>
      <c r="BA1421" s="627" t="str">
        <f t="shared" si="643"/>
        <v/>
      </c>
      <c r="BB1421" s="627">
        <f t="shared" si="644"/>
        <v>0</v>
      </c>
      <c r="BC1421" s="690" t="str">
        <f t="shared" si="645"/>
        <v/>
      </c>
    </row>
    <row r="1422" spans="1:55">
      <c r="A1422" s="381">
        <v>1366</v>
      </c>
      <c r="B1422" s="117"/>
      <c r="C1422" s="288"/>
      <c r="D1422" s="289"/>
      <c r="E1422" s="289"/>
      <c r="F1422" s="290"/>
      <c r="G1422" s="292"/>
      <c r="H1422" s="116"/>
      <c r="I1422" s="292"/>
      <c r="J1422" s="116"/>
      <c r="K1422" s="370" t="str">
        <f t="shared" si="636"/>
        <v/>
      </c>
      <c r="L1422" s="370">
        <f t="shared" si="637"/>
        <v>0</v>
      </c>
      <c r="M1422" s="370">
        <f t="shared" si="638"/>
        <v>0</v>
      </c>
      <c r="N1422" s="371" t="str">
        <f t="shared" si="646"/>
        <v/>
      </c>
      <c r="O1422" s="371" t="str">
        <f t="shared" si="647"/>
        <v/>
      </c>
      <c r="P1422" s="371" t="str">
        <f t="shared" si="648"/>
        <v/>
      </c>
      <c r="Q1422" s="371" t="str">
        <f t="shared" si="649"/>
        <v/>
      </c>
      <c r="R1422" s="371" t="str">
        <f t="shared" si="650"/>
        <v/>
      </c>
      <c r="S1422" s="371" t="str">
        <f t="shared" si="651"/>
        <v/>
      </c>
      <c r="T1422" s="443" t="str">
        <f t="shared" si="639"/>
        <v/>
      </c>
      <c r="U1422" s="539"/>
      <c r="V1422" s="117"/>
      <c r="W1422" s="118"/>
      <c r="X1422" s="119"/>
      <c r="Y1422" s="120"/>
      <c r="Z1422" s="122"/>
      <c r="AA1422" s="121"/>
      <c r="AB1422" s="443" t="str">
        <f t="shared" si="640"/>
        <v/>
      </c>
      <c r="AC1422" s="734" t="str">
        <f t="shared" si="641"/>
        <v/>
      </c>
      <c r="AD1422" s="372"/>
      <c r="AE1422" s="485"/>
      <c r="AF1422" s="373" t="str">
        <f t="shared" si="652"/>
        <v/>
      </c>
      <c r="AG1422" s="373" t="str">
        <f t="shared" si="653"/>
        <v/>
      </c>
      <c r="AH1422" s="374" t="str">
        <f t="shared" si="654"/>
        <v/>
      </c>
      <c r="AI1422" s="375" t="str">
        <f t="shared" si="655"/>
        <v/>
      </c>
      <c r="AJ1422" s="375" t="str">
        <f t="shared" si="656"/>
        <v/>
      </c>
      <c r="AK1422" s="375" t="str">
        <f t="shared" si="657"/>
        <v/>
      </c>
      <c r="AL1422" s="375" t="str">
        <f t="shared" si="658"/>
        <v/>
      </c>
      <c r="AM1422" s="375" t="str">
        <f t="shared" si="659"/>
        <v/>
      </c>
      <c r="AN1422" s="376" t="str">
        <f>IF(AF1422="","",IF(OR(AH1422="",AH1422="-"),"－",IF(OR(AM1422=8,AM1422=9),"",IF(OR(AJ1422=3,AJ1422=4,AJ1422=5,AJ1422=6),VLOOKUP(AH1422,INDEX((係数_バス貨物_ガソリン,係数_バス貨物_CNG,係数_バス貨物_軽油,係数_バス貨物_メタノール,係数_バス貨物_LPG),MATCH(AL1422,【参考】排出ガスレベル!$AI$4:$AI$671,1),1,AR1422):INDEX((係数_バス貨物_ガソリン,係数_バス貨物_CNG,係数_バス貨物_軽油,係数_バス貨物_メタノール,係数_バス貨物_LPG),MATCH(AL1422+1,【参考】排出ガスレベル!$AI$4:$AI$671,1)-1,5,AR1422),2,FALSE),IF(OR(AJ1422=1,AJ1422=2),VLOOKUP(AH1422,INDEX((係数_乗用_ガソリン,係数_乗用_CNG,係数_乗用_軽油,係数_乗用_メタノール,係数_乗用_LPG),1,1,AR1422):INDEX((係数_乗用_ガソリン,係数_乗用_CNG,係数_乗用_軽油,係数_乗用_メタノール,係数_乗用_LPG),125,5,AR1422),2,FALSE))))))</f>
        <v/>
      </c>
      <c r="AO1422" s="376" t="str">
        <f>IF(T1422="","",IF(OR(AH1422="",AH1422="-"),"－",IF(OR(AM1422=8,AM1422=9),"",IF(OR(AJ1422=3,AJ1422=4,AJ1422=5,AJ1422=6),VLOOKUP(AH1422,INDEX((係数_バス貨物_ガソリン,係数_バス貨物_CNG,係数_バス貨物_軽油,係数_バス貨物_メタノール,係数_バス貨物_LPG),MATCH(AL1422,【参考】排出ガスレベル!$AI$4:$AI$671,1),1,AR1422):INDEX((係数_バス貨物_ガソリン,係数_バス貨物_CNG,係数_バス貨物_軽油,係数_バス貨物_メタノール,係数_バス貨物_LPG),MATCH(AL1422+1,【参考】排出ガスレベル!$AI$4:$AI$671,1)-1,5,AR1422),3,FALSE),IF(OR(AJ1422=1,AJ1422=2),VLOOKUP(AH1422,INDEX((係数_乗用_ガソリン,係数_乗用_CNG,係数_乗用_軽油,係数_乗用_メタノール,係数_乗用_LPG),1,1,AR1422):INDEX((係数_乗用_ガソリン,係数_乗用_CNG,係数_乗用_軽油,係数_乗用_メタノール,係数_乗用_LPG),125,5,AR1422),3,FALSE))))))</f>
        <v/>
      </c>
      <c r="AP1422" s="375" t="str">
        <f t="shared" si="660"/>
        <v/>
      </c>
      <c r="AQ1422" s="444" t="str">
        <f t="shared" si="661"/>
        <v/>
      </c>
      <c r="AR1422" s="375" t="str">
        <f t="shared" si="664"/>
        <v/>
      </c>
      <c r="AS1422" s="377" t="str">
        <f t="shared" si="662"/>
        <v/>
      </c>
      <c r="AT1422" s="378" t="str">
        <f t="shared" si="663"/>
        <v/>
      </c>
      <c r="AX1422" s="625" t="b">
        <f t="shared" si="665"/>
        <v>0</v>
      </c>
      <c r="AY1422" s="7" t="str">
        <f t="shared" si="666"/>
        <v>FALSEFALSEFALSE</v>
      </c>
      <c r="AZ1422" s="626">
        <f t="shared" si="642"/>
        <v>0</v>
      </c>
      <c r="BA1422" s="627" t="str">
        <f t="shared" si="643"/>
        <v/>
      </c>
      <c r="BB1422" s="627">
        <f t="shared" si="644"/>
        <v>0</v>
      </c>
      <c r="BC1422" s="690" t="str">
        <f t="shared" si="645"/>
        <v/>
      </c>
    </row>
    <row r="1423" spans="1:55">
      <c r="A1423" s="381">
        <v>1367</v>
      </c>
      <c r="B1423" s="117"/>
      <c r="C1423" s="288"/>
      <c r="D1423" s="289"/>
      <c r="E1423" s="289"/>
      <c r="F1423" s="290"/>
      <c r="G1423" s="292"/>
      <c r="H1423" s="116"/>
      <c r="I1423" s="292"/>
      <c r="J1423" s="116"/>
      <c r="K1423" s="370" t="str">
        <f t="shared" si="636"/>
        <v/>
      </c>
      <c r="L1423" s="370">
        <f t="shared" si="637"/>
        <v>0</v>
      </c>
      <c r="M1423" s="370">
        <f t="shared" si="638"/>
        <v>0</v>
      </c>
      <c r="N1423" s="371" t="str">
        <f t="shared" si="646"/>
        <v/>
      </c>
      <c r="O1423" s="371" t="str">
        <f t="shared" si="647"/>
        <v/>
      </c>
      <c r="P1423" s="371" t="str">
        <f t="shared" si="648"/>
        <v/>
      </c>
      <c r="Q1423" s="371" t="str">
        <f t="shared" si="649"/>
        <v/>
      </c>
      <c r="R1423" s="371" t="str">
        <f t="shared" si="650"/>
        <v/>
      </c>
      <c r="S1423" s="371" t="str">
        <f t="shared" si="651"/>
        <v/>
      </c>
      <c r="T1423" s="443" t="str">
        <f t="shared" si="639"/>
        <v/>
      </c>
      <c r="U1423" s="539"/>
      <c r="V1423" s="117"/>
      <c r="W1423" s="118"/>
      <c r="X1423" s="119"/>
      <c r="Y1423" s="120"/>
      <c r="Z1423" s="122"/>
      <c r="AA1423" s="121"/>
      <c r="AB1423" s="443" t="str">
        <f t="shared" si="640"/>
        <v/>
      </c>
      <c r="AC1423" s="734" t="str">
        <f t="shared" si="641"/>
        <v/>
      </c>
      <c r="AD1423" s="372"/>
      <c r="AE1423" s="485"/>
      <c r="AF1423" s="373" t="str">
        <f t="shared" si="652"/>
        <v/>
      </c>
      <c r="AG1423" s="373" t="str">
        <f t="shared" si="653"/>
        <v/>
      </c>
      <c r="AH1423" s="374" t="str">
        <f t="shared" si="654"/>
        <v/>
      </c>
      <c r="AI1423" s="375" t="str">
        <f t="shared" si="655"/>
        <v/>
      </c>
      <c r="AJ1423" s="375" t="str">
        <f t="shared" si="656"/>
        <v/>
      </c>
      <c r="AK1423" s="375" t="str">
        <f t="shared" si="657"/>
        <v/>
      </c>
      <c r="AL1423" s="375" t="str">
        <f t="shared" si="658"/>
        <v/>
      </c>
      <c r="AM1423" s="375" t="str">
        <f t="shared" si="659"/>
        <v/>
      </c>
      <c r="AN1423" s="376" t="str">
        <f>IF(AF1423="","",IF(OR(AH1423="",AH1423="-"),"－",IF(OR(AM1423=8,AM1423=9),"",IF(OR(AJ1423=3,AJ1423=4,AJ1423=5,AJ1423=6),VLOOKUP(AH1423,INDEX((係数_バス貨物_ガソリン,係数_バス貨物_CNG,係数_バス貨物_軽油,係数_バス貨物_メタノール,係数_バス貨物_LPG),MATCH(AL1423,【参考】排出ガスレベル!$AI$4:$AI$671,1),1,AR1423):INDEX((係数_バス貨物_ガソリン,係数_バス貨物_CNG,係数_バス貨物_軽油,係数_バス貨物_メタノール,係数_バス貨物_LPG),MATCH(AL1423+1,【参考】排出ガスレベル!$AI$4:$AI$671,1)-1,5,AR1423),2,FALSE),IF(OR(AJ1423=1,AJ1423=2),VLOOKUP(AH1423,INDEX((係数_乗用_ガソリン,係数_乗用_CNG,係数_乗用_軽油,係数_乗用_メタノール,係数_乗用_LPG),1,1,AR1423):INDEX((係数_乗用_ガソリン,係数_乗用_CNG,係数_乗用_軽油,係数_乗用_メタノール,係数_乗用_LPG),125,5,AR1423),2,FALSE))))))</f>
        <v/>
      </c>
      <c r="AO1423" s="376" t="str">
        <f>IF(T1423="","",IF(OR(AH1423="",AH1423="-"),"－",IF(OR(AM1423=8,AM1423=9),"",IF(OR(AJ1423=3,AJ1423=4,AJ1423=5,AJ1423=6),VLOOKUP(AH1423,INDEX((係数_バス貨物_ガソリン,係数_バス貨物_CNG,係数_バス貨物_軽油,係数_バス貨物_メタノール,係数_バス貨物_LPG),MATCH(AL1423,【参考】排出ガスレベル!$AI$4:$AI$671,1),1,AR1423):INDEX((係数_バス貨物_ガソリン,係数_バス貨物_CNG,係数_バス貨物_軽油,係数_バス貨物_メタノール,係数_バス貨物_LPG),MATCH(AL1423+1,【参考】排出ガスレベル!$AI$4:$AI$671,1)-1,5,AR1423),3,FALSE),IF(OR(AJ1423=1,AJ1423=2),VLOOKUP(AH1423,INDEX((係数_乗用_ガソリン,係数_乗用_CNG,係数_乗用_軽油,係数_乗用_メタノール,係数_乗用_LPG),1,1,AR1423):INDEX((係数_乗用_ガソリン,係数_乗用_CNG,係数_乗用_軽油,係数_乗用_メタノール,係数_乗用_LPG),125,5,AR1423),3,FALSE))))))</f>
        <v/>
      </c>
      <c r="AP1423" s="375" t="str">
        <f t="shared" si="660"/>
        <v/>
      </c>
      <c r="AQ1423" s="444" t="str">
        <f t="shared" si="661"/>
        <v/>
      </c>
      <c r="AR1423" s="375" t="str">
        <f t="shared" si="664"/>
        <v/>
      </c>
      <c r="AS1423" s="377" t="str">
        <f t="shared" si="662"/>
        <v/>
      </c>
      <c r="AT1423" s="378" t="str">
        <f t="shared" si="663"/>
        <v/>
      </c>
      <c r="AX1423" s="625" t="b">
        <f t="shared" si="665"/>
        <v>0</v>
      </c>
      <c r="AY1423" s="7" t="str">
        <f t="shared" si="666"/>
        <v>FALSEFALSEFALSE</v>
      </c>
      <c r="AZ1423" s="626">
        <f t="shared" si="642"/>
        <v>0</v>
      </c>
      <c r="BA1423" s="627" t="str">
        <f t="shared" si="643"/>
        <v/>
      </c>
      <c r="BB1423" s="627">
        <f t="shared" si="644"/>
        <v>0</v>
      </c>
      <c r="BC1423" s="690" t="str">
        <f t="shared" si="645"/>
        <v/>
      </c>
    </row>
    <row r="1424" spans="1:55">
      <c r="A1424" s="381">
        <v>1368</v>
      </c>
      <c r="B1424" s="117"/>
      <c r="C1424" s="288"/>
      <c r="D1424" s="289"/>
      <c r="E1424" s="289"/>
      <c r="F1424" s="290"/>
      <c r="G1424" s="292"/>
      <c r="H1424" s="116"/>
      <c r="I1424" s="292"/>
      <c r="J1424" s="116"/>
      <c r="K1424" s="370" t="str">
        <f t="shared" si="636"/>
        <v/>
      </c>
      <c r="L1424" s="370">
        <f t="shared" si="637"/>
        <v>0</v>
      </c>
      <c r="M1424" s="370">
        <f t="shared" si="638"/>
        <v>0</v>
      </c>
      <c r="N1424" s="371" t="str">
        <f t="shared" si="646"/>
        <v/>
      </c>
      <c r="O1424" s="371" t="str">
        <f t="shared" si="647"/>
        <v/>
      </c>
      <c r="P1424" s="371" t="str">
        <f t="shared" si="648"/>
        <v/>
      </c>
      <c r="Q1424" s="371" t="str">
        <f t="shared" si="649"/>
        <v/>
      </c>
      <c r="R1424" s="371" t="str">
        <f t="shared" si="650"/>
        <v/>
      </c>
      <c r="S1424" s="371" t="str">
        <f t="shared" si="651"/>
        <v/>
      </c>
      <c r="T1424" s="443" t="str">
        <f t="shared" si="639"/>
        <v/>
      </c>
      <c r="U1424" s="539"/>
      <c r="V1424" s="117"/>
      <c r="W1424" s="118"/>
      <c r="X1424" s="119"/>
      <c r="Y1424" s="120"/>
      <c r="Z1424" s="122"/>
      <c r="AA1424" s="121"/>
      <c r="AB1424" s="443" t="str">
        <f t="shared" si="640"/>
        <v/>
      </c>
      <c r="AC1424" s="734" t="str">
        <f t="shared" si="641"/>
        <v/>
      </c>
      <c r="AD1424" s="372"/>
      <c r="AE1424" s="485"/>
      <c r="AF1424" s="373" t="str">
        <f t="shared" si="652"/>
        <v/>
      </c>
      <c r="AG1424" s="373" t="str">
        <f t="shared" si="653"/>
        <v/>
      </c>
      <c r="AH1424" s="374" t="str">
        <f t="shared" si="654"/>
        <v/>
      </c>
      <c r="AI1424" s="375" t="str">
        <f t="shared" si="655"/>
        <v/>
      </c>
      <c r="AJ1424" s="375" t="str">
        <f t="shared" si="656"/>
        <v/>
      </c>
      <c r="AK1424" s="375" t="str">
        <f t="shared" si="657"/>
        <v/>
      </c>
      <c r="AL1424" s="375" t="str">
        <f t="shared" si="658"/>
        <v/>
      </c>
      <c r="AM1424" s="375" t="str">
        <f t="shared" si="659"/>
        <v/>
      </c>
      <c r="AN1424" s="376" t="str">
        <f>IF(AF1424="","",IF(OR(AH1424="",AH1424="-"),"－",IF(OR(AM1424=8,AM1424=9),"",IF(OR(AJ1424=3,AJ1424=4,AJ1424=5,AJ1424=6),VLOOKUP(AH1424,INDEX((係数_バス貨物_ガソリン,係数_バス貨物_CNG,係数_バス貨物_軽油,係数_バス貨物_メタノール,係数_バス貨物_LPG),MATCH(AL1424,【参考】排出ガスレベル!$AI$4:$AI$671,1),1,AR1424):INDEX((係数_バス貨物_ガソリン,係数_バス貨物_CNG,係数_バス貨物_軽油,係数_バス貨物_メタノール,係数_バス貨物_LPG),MATCH(AL1424+1,【参考】排出ガスレベル!$AI$4:$AI$671,1)-1,5,AR1424),2,FALSE),IF(OR(AJ1424=1,AJ1424=2),VLOOKUP(AH1424,INDEX((係数_乗用_ガソリン,係数_乗用_CNG,係数_乗用_軽油,係数_乗用_メタノール,係数_乗用_LPG),1,1,AR1424):INDEX((係数_乗用_ガソリン,係数_乗用_CNG,係数_乗用_軽油,係数_乗用_メタノール,係数_乗用_LPG),125,5,AR1424),2,FALSE))))))</f>
        <v/>
      </c>
      <c r="AO1424" s="376" t="str">
        <f>IF(T1424="","",IF(OR(AH1424="",AH1424="-"),"－",IF(OR(AM1424=8,AM1424=9),"",IF(OR(AJ1424=3,AJ1424=4,AJ1424=5,AJ1424=6),VLOOKUP(AH1424,INDEX((係数_バス貨物_ガソリン,係数_バス貨物_CNG,係数_バス貨物_軽油,係数_バス貨物_メタノール,係数_バス貨物_LPG),MATCH(AL1424,【参考】排出ガスレベル!$AI$4:$AI$671,1),1,AR1424):INDEX((係数_バス貨物_ガソリン,係数_バス貨物_CNG,係数_バス貨物_軽油,係数_バス貨物_メタノール,係数_バス貨物_LPG),MATCH(AL1424+1,【参考】排出ガスレベル!$AI$4:$AI$671,1)-1,5,AR1424),3,FALSE),IF(OR(AJ1424=1,AJ1424=2),VLOOKUP(AH1424,INDEX((係数_乗用_ガソリン,係数_乗用_CNG,係数_乗用_軽油,係数_乗用_メタノール,係数_乗用_LPG),1,1,AR1424):INDEX((係数_乗用_ガソリン,係数_乗用_CNG,係数_乗用_軽油,係数_乗用_メタノール,係数_乗用_LPG),125,5,AR1424),3,FALSE))))))</f>
        <v/>
      </c>
      <c r="AP1424" s="375" t="str">
        <f t="shared" si="660"/>
        <v/>
      </c>
      <c r="AQ1424" s="444" t="str">
        <f t="shared" si="661"/>
        <v/>
      </c>
      <c r="AR1424" s="375" t="str">
        <f t="shared" si="664"/>
        <v/>
      </c>
      <c r="AS1424" s="377" t="str">
        <f t="shared" si="662"/>
        <v/>
      </c>
      <c r="AT1424" s="378" t="str">
        <f t="shared" si="663"/>
        <v/>
      </c>
      <c r="AX1424" s="625" t="b">
        <f t="shared" si="665"/>
        <v>0</v>
      </c>
      <c r="AY1424" s="7" t="str">
        <f t="shared" si="666"/>
        <v>FALSEFALSEFALSE</v>
      </c>
      <c r="AZ1424" s="626">
        <f t="shared" si="642"/>
        <v>0</v>
      </c>
      <c r="BA1424" s="627" t="str">
        <f t="shared" si="643"/>
        <v/>
      </c>
      <c r="BB1424" s="627">
        <f t="shared" si="644"/>
        <v>0</v>
      </c>
      <c r="BC1424" s="690" t="str">
        <f t="shared" si="645"/>
        <v/>
      </c>
    </row>
    <row r="1425" spans="1:55">
      <c r="A1425" s="381">
        <v>1369</v>
      </c>
      <c r="B1425" s="117"/>
      <c r="C1425" s="288"/>
      <c r="D1425" s="289"/>
      <c r="E1425" s="289"/>
      <c r="F1425" s="290"/>
      <c r="G1425" s="292"/>
      <c r="H1425" s="116"/>
      <c r="I1425" s="292"/>
      <c r="J1425" s="116"/>
      <c r="K1425" s="370" t="str">
        <f t="shared" si="636"/>
        <v/>
      </c>
      <c r="L1425" s="370">
        <f t="shared" si="637"/>
        <v>0</v>
      </c>
      <c r="M1425" s="370">
        <f t="shared" si="638"/>
        <v>0</v>
      </c>
      <c r="N1425" s="371" t="str">
        <f t="shared" si="646"/>
        <v/>
      </c>
      <c r="O1425" s="371" t="str">
        <f t="shared" si="647"/>
        <v/>
      </c>
      <c r="P1425" s="371" t="str">
        <f t="shared" si="648"/>
        <v/>
      </c>
      <c r="Q1425" s="371" t="str">
        <f t="shared" si="649"/>
        <v/>
      </c>
      <c r="R1425" s="371" t="str">
        <f t="shared" si="650"/>
        <v/>
      </c>
      <c r="S1425" s="371" t="str">
        <f t="shared" si="651"/>
        <v/>
      </c>
      <c r="T1425" s="443" t="str">
        <f t="shared" si="639"/>
        <v/>
      </c>
      <c r="U1425" s="539"/>
      <c r="V1425" s="117"/>
      <c r="W1425" s="118"/>
      <c r="X1425" s="119"/>
      <c r="Y1425" s="120"/>
      <c r="Z1425" s="122"/>
      <c r="AA1425" s="121"/>
      <c r="AB1425" s="443" t="str">
        <f t="shared" si="640"/>
        <v/>
      </c>
      <c r="AC1425" s="734" t="str">
        <f t="shared" si="641"/>
        <v/>
      </c>
      <c r="AD1425" s="372"/>
      <c r="AE1425" s="485"/>
      <c r="AF1425" s="373" t="str">
        <f t="shared" si="652"/>
        <v/>
      </c>
      <c r="AG1425" s="373" t="str">
        <f t="shared" si="653"/>
        <v/>
      </c>
      <c r="AH1425" s="374" t="str">
        <f t="shared" si="654"/>
        <v/>
      </c>
      <c r="AI1425" s="375" t="str">
        <f t="shared" si="655"/>
        <v/>
      </c>
      <c r="AJ1425" s="375" t="str">
        <f t="shared" si="656"/>
        <v/>
      </c>
      <c r="AK1425" s="375" t="str">
        <f t="shared" si="657"/>
        <v/>
      </c>
      <c r="AL1425" s="375" t="str">
        <f t="shared" si="658"/>
        <v/>
      </c>
      <c r="AM1425" s="375" t="str">
        <f t="shared" si="659"/>
        <v/>
      </c>
      <c r="AN1425" s="376" t="str">
        <f>IF(AF1425="","",IF(OR(AH1425="",AH1425="-"),"－",IF(OR(AM1425=8,AM1425=9),"",IF(OR(AJ1425=3,AJ1425=4,AJ1425=5,AJ1425=6),VLOOKUP(AH1425,INDEX((係数_バス貨物_ガソリン,係数_バス貨物_CNG,係数_バス貨物_軽油,係数_バス貨物_メタノール,係数_バス貨物_LPG),MATCH(AL1425,【参考】排出ガスレベル!$AI$4:$AI$671,1),1,AR1425):INDEX((係数_バス貨物_ガソリン,係数_バス貨物_CNG,係数_バス貨物_軽油,係数_バス貨物_メタノール,係数_バス貨物_LPG),MATCH(AL1425+1,【参考】排出ガスレベル!$AI$4:$AI$671,1)-1,5,AR1425),2,FALSE),IF(OR(AJ1425=1,AJ1425=2),VLOOKUP(AH1425,INDEX((係数_乗用_ガソリン,係数_乗用_CNG,係数_乗用_軽油,係数_乗用_メタノール,係数_乗用_LPG),1,1,AR1425):INDEX((係数_乗用_ガソリン,係数_乗用_CNG,係数_乗用_軽油,係数_乗用_メタノール,係数_乗用_LPG),125,5,AR1425),2,FALSE))))))</f>
        <v/>
      </c>
      <c r="AO1425" s="376" t="str">
        <f>IF(T1425="","",IF(OR(AH1425="",AH1425="-"),"－",IF(OR(AM1425=8,AM1425=9),"",IF(OR(AJ1425=3,AJ1425=4,AJ1425=5,AJ1425=6),VLOOKUP(AH1425,INDEX((係数_バス貨物_ガソリン,係数_バス貨物_CNG,係数_バス貨物_軽油,係数_バス貨物_メタノール,係数_バス貨物_LPG),MATCH(AL1425,【参考】排出ガスレベル!$AI$4:$AI$671,1),1,AR1425):INDEX((係数_バス貨物_ガソリン,係数_バス貨物_CNG,係数_バス貨物_軽油,係数_バス貨物_メタノール,係数_バス貨物_LPG),MATCH(AL1425+1,【参考】排出ガスレベル!$AI$4:$AI$671,1)-1,5,AR1425),3,FALSE),IF(OR(AJ1425=1,AJ1425=2),VLOOKUP(AH1425,INDEX((係数_乗用_ガソリン,係数_乗用_CNG,係数_乗用_軽油,係数_乗用_メタノール,係数_乗用_LPG),1,1,AR1425):INDEX((係数_乗用_ガソリン,係数_乗用_CNG,係数_乗用_軽油,係数_乗用_メタノール,係数_乗用_LPG),125,5,AR1425),3,FALSE))))))</f>
        <v/>
      </c>
      <c r="AP1425" s="375" t="str">
        <f t="shared" si="660"/>
        <v/>
      </c>
      <c r="AQ1425" s="444" t="str">
        <f t="shared" si="661"/>
        <v/>
      </c>
      <c r="AR1425" s="375" t="str">
        <f t="shared" si="664"/>
        <v/>
      </c>
      <c r="AS1425" s="377" t="str">
        <f t="shared" si="662"/>
        <v/>
      </c>
      <c r="AT1425" s="378" t="str">
        <f t="shared" si="663"/>
        <v/>
      </c>
      <c r="AX1425" s="625" t="b">
        <f t="shared" si="665"/>
        <v>0</v>
      </c>
      <c r="AY1425" s="7" t="str">
        <f t="shared" si="666"/>
        <v>FALSEFALSEFALSE</v>
      </c>
      <c r="AZ1425" s="626">
        <f t="shared" si="642"/>
        <v>0</v>
      </c>
      <c r="BA1425" s="627" t="str">
        <f t="shared" si="643"/>
        <v/>
      </c>
      <c r="BB1425" s="627">
        <f t="shared" si="644"/>
        <v>0</v>
      </c>
      <c r="BC1425" s="690" t="str">
        <f t="shared" si="645"/>
        <v/>
      </c>
    </row>
    <row r="1426" spans="1:55">
      <c r="A1426" s="381">
        <v>1370</v>
      </c>
      <c r="B1426" s="117"/>
      <c r="C1426" s="288"/>
      <c r="D1426" s="289"/>
      <c r="E1426" s="289"/>
      <c r="F1426" s="290"/>
      <c r="G1426" s="292"/>
      <c r="H1426" s="116"/>
      <c r="I1426" s="292"/>
      <c r="J1426" s="116"/>
      <c r="K1426" s="370" t="str">
        <f t="shared" si="636"/>
        <v/>
      </c>
      <c r="L1426" s="370">
        <f t="shared" si="637"/>
        <v>0</v>
      </c>
      <c r="M1426" s="370">
        <f t="shared" si="638"/>
        <v>0</v>
      </c>
      <c r="N1426" s="371" t="str">
        <f t="shared" si="646"/>
        <v/>
      </c>
      <c r="O1426" s="371" t="str">
        <f t="shared" si="647"/>
        <v/>
      </c>
      <c r="P1426" s="371" t="str">
        <f t="shared" si="648"/>
        <v/>
      </c>
      <c r="Q1426" s="371" t="str">
        <f t="shared" si="649"/>
        <v/>
      </c>
      <c r="R1426" s="371" t="str">
        <f t="shared" si="650"/>
        <v/>
      </c>
      <c r="S1426" s="371" t="str">
        <f t="shared" si="651"/>
        <v/>
      </c>
      <c r="T1426" s="443" t="str">
        <f t="shared" si="639"/>
        <v/>
      </c>
      <c r="U1426" s="539"/>
      <c r="V1426" s="117"/>
      <c r="W1426" s="118"/>
      <c r="X1426" s="119"/>
      <c r="Y1426" s="120"/>
      <c r="Z1426" s="122"/>
      <c r="AA1426" s="121"/>
      <c r="AB1426" s="443" t="str">
        <f t="shared" si="640"/>
        <v/>
      </c>
      <c r="AC1426" s="734" t="str">
        <f t="shared" si="641"/>
        <v/>
      </c>
      <c r="AD1426" s="372"/>
      <c r="AE1426" s="485"/>
      <c r="AF1426" s="373" t="str">
        <f t="shared" si="652"/>
        <v/>
      </c>
      <c r="AG1426" s="373" t="str">
        <f t="shared" si="653"/>
        <v/>
      </c>
      <c r="AH1426" s="374" t="str">
        <f t="shared" si="654"/>
        <v/>
      </c>
      <c r="AI1426" s="375" t="str">
        <f t="shared" si="655"/>
        <v/>
      </c>
      <c r="AJ1426" s="375" t="str">
        <f t="shared" si="656"/>
        <v/>
      </c>
      <c r="AK1426" s="375" t="str">
        <f t="shared" si="657"/>
        <v/>
      </c>
      <c r="AL1426" s="375" t="str">
        <f t="shared" si="658"/>
        <v/>
      </c>
      <c r="AM1426" s="375" t="str">
        <f t="shared" si="659"/>
        <v/>
      </c>
      <c r="AN1426" s="376" t="str">
        <f>IF(AF1426="","",IF(OR(AH1426="",AH1426="-"),"－",IF(OR(AM1426=8,AM1426=9),"",IF(OR(AJ1426=3,AJ1426=4,AJ1426=5,AJ1426=6),VLOOKUP(AH1426,INDEX((係数_バス貨物_ガソリン,係数_バス貨物_CNG,係数_バス貨物_軽油,係数_バス貨物_メタノール,係数_バス貨物_LPG),MATCH(AL1426,【参考】排出ガスレベル!$AI$4:$AI$671,1),1,AR1426):INDEX((係数_バス貨物_ガソリン,係数_バス貨物_CNG,係数_バス貨物_軽油,係数_バス貨物_メタノール,係数_バス貨物_LPG),MATCH(AL1426+1,【参考】排出ガスレベル!$AI$4:$AI$671,1)-1,5,AR1426),2,FALSE),IF(OR(AJ1426=1,AJ1426=2),VLOOKUP(AH1426,INDEX((係数_乗用_ガソリン,係数_乗用_CNG,係数_乗用_軽油,係数_乗用_メタノール,係数_乗用_LPG),1,1,AR1426):INDEX((係数_乗用_ガソリン,係数_乗用_CNG,係数_乗用_軽油,係数_乗用_メタノール,係数_乗用_LPG),125,5,AR1426),2,FALSE))))))</f>
        <v/>
      </c>
      <c r="AO1426" s="376" t="str">
        <f>IF(T1426="","",IF(OR(AH1426="",AH1426="-"),"－",IF(OR(AM1426=8,AM1426=9),"",IF(OR(AJ1426=3,AJ1426=4,AJ1426=5,AJ1426=6),VLOOKUP(AH1426,INDEX((係数_バス貨物_ガソリン,係数_バス貨物_CNG,係数_バス貨物_軽油,係数_バス貨物_メタノール,係数_バス貨物_LPG),MATCH(AL1426,【参考】排出ガスレベル!$AI$4:$AI$671,1),1,AR1426):INDEX((係数_バス貨物_ガソリン,係数_バス貨物_CNG,係数_バス貨物_軽油,係数_バス貨物_メタノール,係数_バス貨物_LPG),MATCH(AL1426+1,【参考】排出ガスレベル!$AI$4:$AI$671,1)-1,5,AR1426),3,FALSE),IF(OR(AJ1426=1,AJ1426=2),VLOOKUP(AH1426,INDEX((係数_乗用_ガソリン,係数_乗用_CNG,係数_乗用_軽油,係数_乗用_メタノール,係数_乗用_LPG),1,1,AR1426):INDEX((係数_乗用_ガソリン,係数_乗用_CNG,係数_乗用_軽油,係数_乗用_メタノール,係数_乗用_LPG),125,5,AR1426),3,FALSE))))))</f>
        <v/>
      </c>
      <c r="AP1426" s="375" t="str">
        <f t="shared" si="660"/>
        <v/>
      </c>
      <c r="AQ1426" s="444" t="str">
        <f t="shared" si="661"/>
        <v/>
      </c>
      <c r="AR1426" s="375" t="str">
        <f t="shared" si="664"/>
        <v/>
      </c>
      <c r="AS1426" s="377" t="str">
        <f t="shared" si="662"/>
        <v/>
      </c>
      <c r="AT1426" s="378" t="str">
        <f t="shared" si="663"/>
        <v/>
      </c>
      <c r="AX1426" s="625" t="b">
        <f t="shared" si="665"/>
        <v>0</v>
      </c>
      <c r="AY1426" s="7" t="str">
        <f t="shared" si="666"/>
        <v>FALSEFALSEFALSE</v>
      </c>
      <c r="AZ1426" s="626">
        <f t="shared" si="642"/>
        <v>0</v>
      </c>
      <c r="BA1426" s="627" t="str">
        <f t="shared" si="643"/>
        <v/>
      </c>
      <c r="BB1426" s="627">
        <f t="shared" si="644"/>
        <v>0</v>
      </c>
      <c r="BC1426" s="690" t="str">
        <f t="shared" si="645"/>
        <v/>
      </c>
    </row>
    <row r="1427" spans="1:55">
      <c r="A1427" s="381">
        <v>1371</v>
      </c>
      <c r="B1427" s="117"/>
      <c r="C1427" s="288"/>
      <c r="D1427" s="289"/>
      <c r="E1427" s="289"/>
      <c r="F1427" s="290"/>
      <c r="G1427" s="292"/>
      <c r="H1427" s="116"/>
      <c r="I1427" s="292"/>
      <c r="J1427" s="116"/>
      <c r="K1427" s="370" t="str">
        <f t="shared" si="636"/>
        <v/>
      </c>
      <c r="L1427" s="370">
        <f t="shared" si="637"/>
        <v>0</v>
      </c>
      <c r="M1427" s="370">
        <f t="shared" si="638"/>
        <v>0</v>
      </c>
      <c r="N1427" s="371" t="str">
        <f t="shared" si="646"/>
        <v/>
      </c>
      <c r="O1427" s="371" t="str">
        <f t="shared" si="647"/>
        <v/>
      </c>
      <c r="P1427" s="371" t="str">
        <f t="shared" si="648"/>
        <v/>
      </c>
      <c r="Q1427" s="371" t="str">
        <f t="shared" si="649"/>
        <v/>
      </c>
      <c r="R1427" s="371" t="str">
        <f t="shared" si="650"/>
        <v/>
      </c>
      <c r="S1427" s="371" t="str">
        <f t="shared" si="651"/>
        <v/>
      </c>
      <c r="T1427" s="443" t="str">
        <f t="shared" si="639"/>
        <v/>
      </c>
      <c r="U1427" s="539"/>
      <c r="V1427" s="117"/>
      <c r="W1427" s="118"/>
      <c r="X1427" s="119"/>
      <c r="Y1427" s="120"/>
      <c r="Z1427" s="122"/>
      <c r="AA1427" s="121"/>
      <c r="AB1427" s="443" t="str">
        <f t="shared" si="640"/>
        <v/>
      </c>
      <c r="AC1427" s="734" t="str">
        <f t="shared" si="641"/>
        <v/>
      </c>
      <c r="AD1427" s="372"/>
      <c r="AE1427" s="485"/>
      <c r="AF1427" s="373" t="str">
        <f t="shared" si="652"/>
        <v/>
      </c>
      <c r="AG1427" s="373" t="str">
        <f t="shared" si="653"/>
        <v/>
      </c>
      <c r="AH1427" s="374" t="str">
        <f t="shared" si="654"/>
        <v/>
      </c>
      <c r="AI1427" s="375" t="str">
        <f t="shared" si="655"/>
        <v/>
      </c>
      <c r="AJ1427" s="375" t="str">
        <f t="shared" si="656"/>
        <v/>
      </c>
      <c r="AK1427" s="375" t="str">
        <f t="shared" si="657"/>
        <v/>
      </c>
      <c r="AL1427" s="375" t="str">
        <f t="shared" si="658"/>
        <v/>
      </c>
      <c r="AM1427" s="375" t="str">
        <f t="shared" si="659"/>
        <v/>
      </c>
      <c r="AN1427" s="376" t="str">
        <f>IF(AF1427="","",IF(OR(AH1427="",AH1427="-"),"－",IF(OR(AM1427=8,AM1427=9),"",IF(OR(AJ1427=3,AJ1427=4,AJ1427=5,AJ1427=6),VLOOKUP(AH1427,INDEX((係数_バス貨物_ガソリン,係数_バス貨物_CNG,係数_バス貨物_軽油,係数_バス貨物_メタノール,係数_バス貨物_LPG),MATCH(AL1427,【参考】排出ガスレベル!$AI$4:$AI$671,1),1,AR1427):INDEX((係数_バス貨物_ガソリン,係数_バス貨物_CNG,係数_バス貨物_軽油,係数_バス貨物_メタノール,係数_バス貨物_LPG),MATCH(AL1427+1,【参考】排出ガスレベル!$AI$4:$AI$671,1)-1,5,AR1427),2,FALSE),IF(OR(AJ1427=1,AJ1427=2),VLOOKUP(AH1427,INDEX((係数_乗用_ガソリン,係数_乗用_CNG,係数_乗用_軽油,係数_乗用_メタノール,係数_乗用_LPG),1,1,AR1427):INDEX((係数_乗用_ガソリン,係数_乗用_CNG,係数_乗用_軽油,係数_乗用_メタノール,係数_乗用_LPG),125,5,AR1427),2,FALSE))))))</f>
        <v/>
      </c>
      <c r="AO1427" s="376" t="str">
        <f>IF(T1427="","",IF(OR(AH1427="",AH1427="-"),"－",IF(OR(AM1427=8,AM1427=9),"",IF(OR(AJ1427=3,AJ1427=4,AJ1427=5,AJ1427=6),VLOOKUP(AH1427,INDEX((係数_バス貨物_ガソリン,係数_バス貨物_CNG,係数_バス貨物_軽油,係数_バス貨物_メタノール,係数_バス貨物_LPG),MATCH(AL1427,【参考】排出ガスレベル!$AI$4:$AI$671,1),1,AR1427):INDEX((係数_バス貨物_ガソリン,係数_バス貨物_CNG,係数_バス貨物_軽油,係数_バス貨物_メタノール,係数_バス貨物_LPG),MATCH(AL1427+1,【参考】排出ガスレベル!$AI$4:$AI$671,1)-1,5,AR1427),3,FALSE),IF(OR(AJ1427=1,AJ1427=2),VLOOKUP(AH1427,INDEX((係数_乗用_ガソリン,係数_乗用_CNG,係数_乗用_軽油,係数_乗用_メタノール,係数_乗用_LPG),1,1,AR1427):INDEX((係数_乗用_ガソリン,係数_乗用_CNG,係数_乗用_軽油,係数_乗用_メタノール,係数_乗用_LPG),125,5,AR1427),3,FALSE))))))</f>
        <v/>
      </c>
      <c r="AP1427" s="375" t="str">
        <f t="shared" si="660"/>
        <v/>
      </c>
      <c r="AQ1427" s="444" t="str">
        <f t="shared" si="661"/>
        <v/>
      </c>
      <c r="AR1427" s="375" t="str">
        <f t="shared" si="664"/>
        <v/>
      </c>
      <c r="AS1427" s="377" t="str">
        <f t="shared" si="662"/>
        <v/>
      </c>
      <c r="AT1427" s="378" t="str">
        <f t="shared" si="663"/>
        <v/>
      </c>
      <c r="AX1427" s="625" t="b">
        <f t="shared" si="665"/>
        <v>0</v>
      </c>
      <c r="AY1427" s="7" t="str">
        <f t="shared" si="666"/>
        <v>FALSEFALSEFALSE</v>
      </c>
      <c r="AZ1427" s="626">
        <f t="shared" si="642"/>
        <v>0</v>
      </c>
      <c r="BA1427" s="627" t="str">
        <f t="shared" si="643"/>
        <v/>
      </c>
      <c r="BB1427" s="627">
        <f t="shared" si="644"/>
        <v>0</v>
      </c>
      <c r="BC1427" s="690" t="str">
        <f t="shared" si="645"/>
        <v/>
      </c>
    </row>
    <row r="1428" spans="1:55">
      <c r="A1428" s="381">
        <v>1372</v>
      </c>
      <c r="B1428" s="117"/>
      <c r="C1428" s="288"/>
      <c r="D1428" s="289"/>
      <c r="E1428" s="289"/>
      <c r="F1428" s="290"/>
      <c r="G1428" s="292"/>
      <c r="H1428" s="116"/>
      <c r="I1428" s="292"/>
      <c r="J1428" s="116"/>
      <c r="K1428" s="370" t="str">
        <f t="shared" si="636"/>
        <v/>
      </c>
      <c r="L1428" s="370">
        <f t="shared" si="637"/>
        <v>0</v>
      </c>
      <c r="M1428" s="370">
        <f t="shared" si="638"/>
        <v>0</v>
      </c>
      <c r="N1428" s="371" t="str">
        <f t="shared" si="646"/>
        <v/>
      </c>
      <c r="O1428" s="371" t="str">
        <f t="shared" si="647"/>
        <v/>
      </c>
      <c r="P1428" s="371" t="str">
        <f t="shared" si="648"/>
        <v/>
      </c>
      <c r="Q1428" s="371" t="str">
        <f t="shared" si="649"/>
        <v/>
      </c>
      <c r="R1428" s="371" t="str">
        <f t="shared" si="650"/>
        <v/>
      </c>
      <c r="S1428" s="371" t="str">
        <f t="shared" si="651"/>
        <v/>
      </c>
      <c r="T1428" s="443" t="str">
        <f t="shared" si="639"/>
        <v/>
      </c>
      <c r="U1428" s="539"/>
      <c r="V1428" s="117"/>
      <c r="W1428" s="118"/>
      <c r="X1428" s="119"/>
      <c r="Y1428" s="120"/>
      <c r="Z1428" s="122"/>
      <c r="AA1428" s="121"/>
      <c r="AB1428" s="443" t="str">
        <f t="shared" si="640"/>
        <v/>
      </c>
      <c r="AC1428" s="734" t="str">
        <f t="shared" si="641"/>
        <v/>
      </c>
      <c r="AD1428" s="372"/>
      <c r="AE1428" s="485"/>
      <c r="AF1428" s="373" t="str">
        <f t="shared" si="652"/>
        <v/>
      </c>
      <c r="AG1428" s="373" t="str">
        <f t="shared" si="653"/>
        <v/>
      </c>
      <c r="AH1428" s="374" t="str">
        <f t="shared" si="654"/>
        <v/>
      </c>
      <c r="AI1428" s="375" t="str">
        <f t="shared" si="655"/>
        <v/>
      </c>
      <c r="AJ1428" s="375" t="str">
        <f t="shared" si="656"/>
        <v/>
      </c>
      <c r="AK1428" s="375" t="str">
        <f t="shared" si="657"/>
        <v/>
      </c>
      <c r="AL1428" s="375" t="str">
        <f t="shared" si="658"/>
        <v/>
      </c>
      <c r="AM1428" s="375" t="str">
        <f t="shared" si="659"/>
        <v/>
      </c>
      <c r="AN1428" s="376" t="str">
        <f>IF(AF1428="","",IF(OR(AH1428="",AH1428="-"),"－",IF(OR(AM1428=8,AM1428=9),"",IF(OR(AJ1428=3,AJ1428=4,AJ1428=5,AJ1428=6),VLOOKUP(AH1428,INDEX((係数_バス貨物_ガソリン,係数_バス貨物_CNG,係数_バス貨物_軽油,係数_バス貨物_メタノール,係数_バス貨物_LPG),MATCH(AL1428,【参考】排出ガスレベル!$AI$4:$AI$671,1),1,AR1428):INDEX((係数_バス貨物_ガソリン,係数_バス貨物_CNG,係数_バス貨物_軽油,係数_バス貨物_メタノール,係数_バス貨物_LPG),MATCH(AL1428+1,【参考】排出ガスレベル!$AI$4:$AI$671,1)-1,5,AR1428),2,FALSE),IF(OR(AJ1428=1,AJ1428=2),VLOOKUP(AH1428,INDEX((係数_乗用_ガソリン,係数_乗用_CNG,係数_乗用_軽油,係数_乗用_メタノール,係数_乗用_LPG),1,1,AR1428):INDEX((係数_乗用_ガソリン,係数_乗用_CNG,係数_乗用_軽油,係数_乗用_メタノール,係数_乗用_LPG),125,5,AR1428),2,FALSE))))))</f>
        <v/>
      </c>
      <c r="AO1428" s="376" t="str">
        <f>IF(T1428="","",IF(OR(AH1428="",AH1428="-"),"－",IF(OR(AM1428=8,AM1428=9),"",IF(OR(AJ1428=3,AJ1428=4,AJ1428=5,AJ1428=6),VLOOKUP(AH1428,INDEX((係数_バス貨物_ガソリン,係数_バス貨物_CNG,係数_バス貨物_軽油,係数_バス貨物_メタノール,係数_バス貨物_LPG),MATCH(AL1428,【参考】排出ガスレベル!$AI$4:$AI$671,1),1,AR1428):INDEX((係数_バス貨物_ガソリン,係数_バス貨物_CNG,係数_バス貨物_軽油,係数_バス貨物_メタノール,係数_バス貨物_LPG),MATCH(AL1428+1,【参考】排出ガスレベル!$AI$4:$AI$671,1)-1,5,AR1428),3,FALSE),IF(OR(AJ1428=1,AJ1428=2),VLOOKUP(AH1428,INDEX((係数_乗用_ガソリン,係数_乗用_CNG,係数_乗用_軽油,係数_乗用_メタノール,係数_乗用_LPG),1,1,AR1428):INDEX((係数_乗用_ガソリン,係数_乗用_CNG,係数_乗用_軽油,係数_乗用_メタノール,係数_乗用_LPG),125,5,AR1428),3,FALSE))))))</f>
        <v/>
      </c>
      <c r="AP1428" s="375" t="str">
        <f t="shared" si="660"/>
        <v/>
      </c>
      <c r="AQ1428" s="444" t="str">
        <f t="shared" si="661"/>
        <v/>
      </c>
      <c r="AR1428" s="375" t="str">
        <f t="shared" si="664"/>
        <v/>
      </c>
      <c r="AS1428" s="377" t="str">
        <f t="shared" si="662"/>
        <v/>
      </c>
      <c r="AT1428" s="378" t="str">
        <f t="shared" si="663"/>
        <v/>
      </c>
      <c r="AX1428" s="625" t="b">
        <f t="shared" si="665"/>
        <v>0</v>
      </c>
      <c r="AY1428" s="7" t="str">
        <f t="shared" si="666"/>
        <v>FALSEFALSEFALSE</v>
      </c>
      <c r="AZ1428" s="626">
        <f t="shared" si="642"/>
        <v>0</v>
      </c>
      <c r="BA1428" s="627" t="str">
        <f t="shared" si="643"/>
        <v/>
      </c>
      <c r="BB1428" s="627">
        <f t="shared" si="644"/>
        <v>0</v>
      </c>
      <c r="BC1428" s="690" t="str">
        <f t="shared" si="645"/>
        <v/>
      </c>
    </row>
    <row r="1429" spans="1:55">
      <c r="A1429" s="381">
        <v>1373</v>
      </c>
      <c r="B1429" s="117"/>
      <c r="C1429" s="288"/>
      <c r="D1429" s="289"/>
      <c r="E1429" s="289"/>
      <c r="F1429" s="290"/>
      <c r="G1429" s="292"/>
      <c r="H1429" s="116"/>
      <c r="I1429" s="292"/>
      <c r="J1429" s="116"/>
      <c r="K1429" s="370" t="str">
        <f t="shared" si="636"/>
        <v/>
      </c>
      <c r="L1429" s="370">
        <f t="shared" si="637"/>
        <v>0</v>
      </c>
      <c r="M1429" s="370">
        <f t="shared" si="638"/>
        <v>0</v>
      </c>
      <c r="N1429" s="371" t="str">
        <f t="shared" si="646"/>
        <v/>
      </c>
      <c r="O1429" s="371" t="str">
        <f t="shared" si="647"/>
        <v/>
      </c>
      <c r="P1429" s="371" t="str">
        <f t="shared" si="648"/>
        <v/>
      </c>
      <c r="Q1429" s="371" t="str">
        <f t="shared" si="649"/>
        <v/>
      </c>
      <c r="R1429" s="371" t="str">
        <f t="shared" si="650"/>
        <v/>
      </c>
      <c r="S1429" s="371" t="str">
        <f t="shared" si="651"/>
        <v/>
      </c>
      <c r="T1429" s="443" t="str">
        <f t="shared" si="639"/>
        <v/>
      </c>
      <c r="U1429" s="539"/>
      <c r="V1429" s="117"/>
      <c r="W1429" s="118"/>
      <c r="X1429" s="119"/>
      <c r="Y1429" s="120"/>
      <c r="Z1429" s="122"/>
      <c r="AA1429" s="121"/>
      <c r="AB1429" s="443" t="str">
        <f t="shared" si="640"/>
        <v/>
      </c>
      <c r="AC1429" s="734" t="str">
        <f t="shared" si="641"/>
        <v/>
      </c>
      <c r="AD1429" s="372"/>
      <c r="AE1429" s="485"/>
      <c r="AF1429" s="373" t="str">
        <f t="shared" si="652"/>
        <v/>
      </c>
      <c r="AG1429" s="373" t="str">
        <f t="shared" si="653"/>
        <v/>
      </c>
      <c r="AH1429" s="374" t="str">
        <f t="shared" si="654"/>
        <v/>
      </c>
      <c r="AI1429" s="375" t="str">
        <f t="shared" si="655"/>
        <v/>
      </c>
      <c r="AJ1429" s="375" t="str">
        <f t="shared" si="656"/>
        <v/>
      </c>
      <c r="AK1429" s="375" t="str">
        <f t="shared" si="657"/>
        <v/>
      </c>
      <c r="AL1429" s="375" t="str">
        <f t="shared" si="658"/>
        <v/>
      </c>
      <c r="AM1429" s="375" t="str">
        <f t="shared" si="659"/>
        <v/>
      </c>
      <c r="AN1429" s="376" t="str">
        <f>IF(AF1429="","",IF(OR(AH1429="",AH1429="-"),"－",IF(OR(AM1429=8,AM1429=9),"",IF(OR(AJ1429=3,AJ1429=4,AJ1429=5,AJ1429=6),VLOOKUP(AH1429,INDEX((係数_バス貨物_ガソリン,係数_バス貨物_CNG,係数_バス貨物_軽油,係数_バス貨物_メタノール,係数_バス貨物_LPG),MATCH(AL1429,【参考】排出ガスレベル!$AI$4:$AI$671,1),1,AR1429):INDEX((係数_バス貨物_ガソリン,係数_バス貨物_CNG,係数_バス貨物_軽油,係数_バス貨物_メタノール,係数_バス貨物_LPG),MATCH(AL1429+1,【参考】排出ガスレベル!$AI$4:$AI$671,1)-1,5,AR1429),2,FALSE),IF(OR(AJ1429=1,AJ1429=2),VLOOKUP(AH1429,INDEX((係数_乗用_ガソリン,係数_乗用_CNG,係数_乗用_軽油,係数_乗用_メタノール,係数_乗用_LPG),1,1,AR1429):INDEX((係数_乗用_ガソリン,係数_乗用_CNG,係数_乗用_軽油,係数_乗用_メタノール,係数_乗用_LPG),125,5,AR1429),2,FALSE))))))</f>
        <v/>
      </c>
      <c r="AO1429" s="376" t="str">
        <f>IF(T1429="","",IF(OR(AH1429="",AH1429="-"),"－",IF(OR(AM1429=8,AM1429=9),"",IF(OR(AJ1429=3,AJ1429=4,AJ1429=5,AJ1429=6),VLOOKUP(AH1429,INDEX((係数_バス貨物_ガソリン,係数_バス貨物_CNG,係数_バス貨物_軽油,係数_バス貨物_メタノール,係数_バス貨物_LPG),MATCH(AL1429,【参考】排出ガスレベル!$AI$4:$AI$671,1),1,AR1429):INDEX((係数_バス貨物_ガソリン,係数_バス貨物_CNG,係数_バス貨物_軽油,係数_バス貨物_メタノール,係数_バス貨物_LPG),MATCH(AL1429+1,【参考】排出ガスレベル!$AI$4:$AI$671,1)-1,5,AR1429),3,FALSE),IF(OR(AJ1429=1,AJ1429=2),VLOOKUP(AH1429,INDEX((係数_乗用_ガソリン,係数_乗用_CNG,係数_乗用_軽油,係数_乗用_メタノール,係数_乗用_LPG),1,1,AR1429):INDEX((係数_乗用_ガソリン,係数_乗用_CNG,係数_乗用_軽油,係数_乗用_メタノール,係数_乗用_LPG),125,5,AR1429),3,FALSE))))))</f>
        <v/>
      </c>
      <c r="AP1429" s="375" t="str">
        <f t="shared" si="660"/>
        <v/>
      </c>
      <c r="AQ1429" s="444" t="str">
        <f t="shared" si="661"/>
        <v/>
      </c>
      <c r="AR1429" s="375" t="str">
        <f t="shared" si="664"/>
        <v/>
      </c>
      <c r="AS1429" s="377" t="str">
        <f t="shared" si="662"/>
        <v/>
      </c>
      <c r="AT1429" s="378" t="str">
        <f t="shared" si="663"/>
        <v/>
      </c>
      <c r="AX1429" s="625" t="b">
        <f t="shared" si="665"/>
        <v>0</v>
      </c>
      <c r="AY1429" s="7" t="str">
        <f t="shared" si="666"/>
        <v>FALSEFALSEFALSE</v>
      </c>
      <c r="AZ1429" s="626">
        <f t="shared" si="642"/>
        <v>0</v>
      </c>
      <c r="BA1429" s="627" t="str">
        <f t="shared" si="643"/>
        <v/>
      </c>
      <c r="BB1429" s="627">
        <f t="shared" si="644"/>
        <v>0</v>
      </c>
      <c r="BC1429" s="690" t="str">
        <f t="shared" si="645"/>
        <v/>
      </c>
    </row>
    <row r="1430" spans="1:55">
      <c r="A1430" s="381">
        <v>1374</v>
      </c>
      <c r="B1430" s="117"/>
      <c r="C1430" s="288"/>
      <c r="D1430" s="289"/>
      <c r="E1430" s="289"/>
      <c r="F1430" s="290"/>
      <c r="G1430" s="292"/>
      <c r="H1430" s="116"/>
      <c r="I1430" s="292"/>
      <c r="J1430" s="116"/>
      <c r="K1430" s="370" t="str">
        <f t="shared" si="636"/>
        <v/>
      </c>
      <c r="L1430" s="370">
        <f t="shared" si="637"/>
        <v>0</v>
      </c>
      <c r="M1430" s="370">
        <f t="shared" si="638"/>
        <v>0</v>
      </c>
      <c r="N1430" s="371" t="str">
        <f t="shared" si="646"/>
        <v/>
      </c>
      <c r="O1430" s="371" t="str">
        <f t="shared" si="647"/>
        <v/>
      </c>
      <c r="P1430" s="371" t="str">
        <f t="shared" si="648"/>
        <v/>
      </c>
      <c r="Q1430" s="371" t="str">
        <f t="shared" si="649"/>
        <v/>
      </c>
      <c r="R1430" s="371" t="str">
        <f t="shared" si="650"/>
        <v/>
      </c>
      <c r="S1430" s="371" t="str">
        <f t="shared" si="651"/>
        <v/>
      </c>
      <c r="T1430" s="443" t="str">
        <f t="shared" si="639"/>
        <v/>
      </c>
      <c r="U1430" s="539"/>
      <c r="V1430" s="117"/>
      <c r="W1430" s="118"/>
      <c r="X1430" s="119"/>
      <c r="Y1430" s="120"/>
      <c r="Z1430" s="122"/>
      <c r="AA1430" s="121"/>
      <c r="AB1430" s="443" t="str">
        <f t="shared" si="640"/>
        <v/>
      </c>
      <c r="AC1430" s="734" t="str">
        <f t="shared" si="641"/>
        <v/>
      </c>
      <c r="AD1430" s="372"/>
      <c r="AE1430" s="485"/>
      <c r="AF1430" s="373" t="str">
        <f t="shared" si="652"/>
        <v/>
      </c>
      <c r="AG1430" s="373" t="str">
        <f t="shared" si="653"/>
        <v/>
      </c>
      <c r="AH1430" s="374" t="str">
        <f t="shared" si="654"/>
        <v/>
      </c>
      <c r="AI1430" s="375" t="str">
        <f t="shared" si="655"/>
        <v/>
      </c>
      <c r="AJ1430" s="375" t="str">
        <f t="shared" si="656"/>
        <v/>
      </c>
      <c r="AK1430" s="375" t="str">
        <f t="shared" si="657"/>
        <v/>
      </c>
      <c r="AL1430" s="375" t="str">
        <f t="shared" si="658"/>
        <v/>
      </c>
      <c r="AM1430" s="375" t="str">
        <f t="shared" si="659"/>
        <v/>
      </c>
      <c r="AN1430" s="376" t="str">
        <f>IF(AF1430="","",IF(OR(AH1430="",AH1430="-"),"－",IF(OR(AM1430=8,AM1430=9),"",IF(OR(AJ1430=3,AJ1430=4,AJ1430=5,AJ1430=6),VLOOKUP(AH1430,INDEX((係数_バス貨物_ガソリン,係数_バス貨物_CNG,係数_バス貨物_軽油,係数_バス貨物_メタノール,係数_バス貨物_LPG),MATCH(AL1430,【参考】排出ガスレベル!$AI$4:$AI$671,1),1,AR1430):INDEX((係数_バス貨物_ガソリン,係数_バス貨物_CNG,係数_バス貨物_軽油,係数_バス貨物_メタノール,係数_バス貨物_LPG),MATCH(AL1430+1,【参考】排出ガスレベル!$AI$4:$AI$671,1)-1,5,AR1430),2,FALSE),IF(OR(AJ1430=1,AJ1430=2),VLOOKUP(AH1430,INDEX((係数_乗用_ガソリン,係数_乗用_CNG,係数_乗用_軽油,係数_乗用_メタノール,係数_乗用_LPG),1,1,AR1430):INDEX((係数_乗用_ガソリン,係数_乗用_CNG,係数_乗用_軽油,係数_乗用_メタノール,係数_乗用_LPG),125,5,AR1430),2,FALSE))))))</f>
        <v/>
      </c>
      <c r="AO1430" s="376" t="str">
        <f>IF(T1430="","",IF(OR(AH1430="",AH1430="-"),"－",IF(OR(AM1430=8,AM1430=9),"",IF(OR(AJ1430=3,AJ1430=4,AJ1430=5,AJ1430=6),VLOOKUP(AH1430,INDEX((係数_バス貨物_ガソリン,係数_バス貨物_CNG,係数_バス貨物_軽油,係数_バス貨物_メタノール,係数_バス貨物_LPG),MATCH(AL1430,【参考】排出ガスレベル!$AI$4:$AI$671,1),1,AR1430):INDEX((係数_バス貨物_ガソリン,係数_バス貨物_CNG,係数_バス貨物_軽油,係数_バス貨物_メタノール,係数_バス貨物_LPG),MATCH(AL1430+1,【参考】排出ガスレベル!$AI$4:$AI$671,1)-1,5,AR1430),3,FALSE),IF(OR(AJ1430=1,AJ1430=2),VLOOKUP(AH1430,INDEX((係数_乗用_ガソリン,係数_乗用_CNG,係数_乗用_軽油,係数_乗用_メタノール,係数_乗用_LPG),1,1,AR1430):INDEX((係数_乗用_ガソリン,係数_乗用_CNG,係数_乗用_軽油,係数_乗用_メタノール,係数_乗用_LPG),125,5,AR1430),3,FALSE))))))</f>
        <v/>
      </c>
      <c r="AP1430" s="375" t="str">
        <f t="shared" si="660"/>
        <v/>
      </c>
      <c r="AQ1430" s="444" t="str">
        <f t="shared" si="661"/>
        <v/>
      </c>
      <c r="AR1430" s="375" t="str">
        <f t="shared" si="664"/>
        <v/>
      </c>
      <c r="AS1430" s="377" t="str">
        <f t="shared" si="662"/>
        <v/>
      </c>
      <c r="AT1430" s="378" t="str">
        <f t="shared" si="663"/>
        <v/>
      </c>
      <c r="AX1430" s="625" t="b">
        <f t="shared" si="665"/>
        <v>0</v>
      </c>
      <c r="AY1430" s="7" t="str">
        <f t="shared" si="666"/>
        <v>FALSEFALSEFALSE</v>
      </c>
      <c r="AZ1430" s="626">
        <f t="shared" si="642"/>
        <v>0</v>
      </c>
      <c r="BA1430" s="627" t="str">
        <f t="shared" si="643"/>
        <v/>
      </c>
      <c r="BB1430" s="627">
        <f t="shared" si="644"/>
        <v>0</v>
      </c>
      <c r="BC1430" s="690" t="str">
        <f t="shared" si="645"/>
        <v/>
      </c>
    </row>
    <row r="1431" spans="1:55">
      <c r="A1431" s="381">
        <v>1375</v>
      </c>
      <c r="B1431" s="117"/>
      <c r="C1431" s="288"/>
      <c r="D1431" s="289"/>
      <c r="E1431" s="289"/>
      <c r="F1431" s="290"/>
      <c r="G1431" s="292"/>
      <c r="H1431" s="116"/>
      <c r="I1431" s="292"/>
      <c r="J1431" s="116"/>
      <c r="K1431" s="370" t="str">
        <f t="shared" si="636"/>
        <v/>
      </c>
      <c r="L1431" s="370">
        <f t="shared" si="637"/>
        <v>0</v>
      </c>
      <c r="M1431" s="370">
        <f t="shared" si="638"/>
        <v>0</v>
      </c>
      <c r="N1431" s="371" t="str">
        <f t="shared" si="646"/>
        <v/>
      </c>
      <c r="O1431" s="371" t="str">
        <f t="shared" si="647"/>
        <v/>
      </c>
      <c r="P1431" s="371" t="str">
        <f t="shared" si="648"/>
        <v/>
      </c>
      <c r="Q1431" s="371" t="str">
        <f t="shared" si="649"/>
        <v/>
      </c>
      <c r="R1431" s="371" t="str">
        <f t="shared" si="650"/>
        <v/>
      </c>
      <c r="S1431" s="371" t="str">
        <f t="shared" si="651"/>
        <v/>
      </c>
      <c r="T1431" s="443" t="str">
        <f t="shared" si="639"/>
        <v/>
      </c>
      <c r="U1431" s="539"/>
      <c r="V1431" s="117"/>
      <c r="W1431" s="118"/>
      <c r="X1431" s="119"/>
      <c r="Y1431" s="120"/>
      <c r="Z1431" s="122"/>
      <c r="AA1431" s="121"/>
      <c r="AB1431" s="443" t="str">
        <f t="shared" si="640"/>
        <v/>
      </c>
      <c r="AC1431" s="734" t="str">
        <f t="shared" si="641"/>
        <v/>
      </c>
      <c r="AD1431" s="372"/>
      <c r="AE1431" s="485"/>
      <c r="AF1431" s="373" t="str">
        <f t="shared" si="652"/>
        <v/>
      </c>
      <c r="AG1431" s="373" t="str">
        <f t="shared" si="653"/>
        <v/>
      </c>
      <c r="AH1431" s="374" t="str">
        <f t="shared" si="654"/>
        <v/>
      </c>
      <c r="AI1431" s="375" t="str">
        <f t="shared" si="655"/>
        <v/>
      </c>
      <c r="AJ1431" s="375" t="str">
        <f t="shared" si="656"/>
        <v/>
      </c>
      <c r="AK1431" s="375" t="str">
        <f t="shared" si="657"/>
        <v/>
      </c>
      <c r="AL1431" s="375" t="str">
        <f t="shared" si="658"/>
        <v/>
      </c>
      <c r="AM1431" s="375" t="str">
        <f t="shared" si="659"/>
        <v/>
      </c>
      <c r="AN1431" s="376" t="str">
        <f>IF(AF1431="","",IF(OR(AH1431="",AH1431="-"),"－",IF(OR(AM1431=8,AM1431=9),"",IF(OR(AJ1431=3,AJ1431=4,AJ1431=5,AJ1431=6),VLOOKUP(AH1431,INDEX((係数_バス貨物_ガソリン,係数_バス貨物_CNG,係数_バス貨物_軽油,係数_バス貨物_メタノール,係数_バス貨物_LPG),MATCH(AL1431,【参考】排出ガスレベル!$AI$4:$AI$671,1),1,AR1431):INDEX((係数_バス貨物_ガソリン,係数_バス貨物_CNG,係数_バス貨物_軽油,係数_バス貨物_メタノール,係数_バス貨物_LPG),MATCH(AL1431+1,【参考】排出ガスレベル!$AI$4:$AI$671,1)-1,5,AR1431),2,FALSE),IF(OR(AJ1431=1,AJ1431=2),VLOOKUP(AH1431,INDEX((係数_乗用_ガソリン,係数_乗用_CNG,係数_乗用_軽油,係数_乗用_メタノール,係数_乗用_LPG),1,1,AR1431):INDEX((係数_乗用_ガソリン,係数_乗用_CNG,係数_乗用_軽油,係数_乗用_メタノール,係数_乗用_LPG),125,5,AR1431),2,FALSE))))))</f>
        <v/>
      </c>
      <c r="AO1431" s="376" t="str">
        <f>IF(T1431="","",IF(OR(AH1431="",AH1431="-"),"－",IF(OR(AM1431=8,AM1431=9),"",IF(OR(AJ1431=3,AJ1431=4,AJ1431=5,AJ1431=6),VLOOKUP(AH1431,INDEX((係数_バス貨物_ガソリン,係数_バス貨物_CNG,係数_バス貨物_軽油,係数_バス貨物_メタノール,係数_バス貨物_LPG),MATCH(AL1431,【参考】排出ガスレベル!$AI$4:$AI$671,1),1,AR1431):INDEX((係数_バス貨物_ガソリン,係数_バス貨物_CNG,係数_バス貨物_軽油,係数_バス貨物_メタノール,係数_バス貨物_LPG),MATCH(AL1431+1,【参考】排出ガスレベル!$AI$4:$AI$671,1)-1,5,AR1431),3,FALSE),IF(OR(AJ1431=1,AJ1431=2),VLOOKUP(AH1431,INDEX((係数_乗用_ガソリン,係数_乗用_CNG,係数_乗用_軽油,係数_乗用_メタノール,係数_乗用_LPG),1,1,AR1431):INDEX((係数_乗用_ガソリン,係数_乗用_CNG,係数_乗用_軽油,係数_乗用_メタノール,係数_乗用_LPG),125,5,AR1431),3,FALSE))))))</f>
        <v/>
      </c>
      <c r="AP1431" s="375" t="str">
        <f t="shared" si="660"/>
        <v/>
      </c>
      <c r="AQ1431" s="444" t="str">
        <f t="shared" si="661"/>
        <v/>
      </c>
      <c r="AR1431" s="375" t="str">
        <f t="shared" si="664"/>
        <v/>
      </c>
      <c r="AS1431" s="377" t="str">
        <f t="shared" si="662"/>
        <v/>
      </c>
      <c r="AT1431" s="378" t="str">
        <f t="shared" si="663"/>
        <v/>
      </c>
      <c r="AX1431" s="625" t="b">
        <f t="shared" si="665"/>
        <v>0</v>
      </c>
      <c r="AY1431" s="7" t="str">
        <f t="shared" si="666"/>
        <v>FALSEFALSEFALSE</v>
      </c>
      <c r="AZ1431" s="626">
        <f t="shared" si="642"/>
        <v>0</v>
      </c>
      <c r="BA1431" s="627" t="str">
        <f t="shared" si="643"/>
        <v/>
      </c>
      <c r="BB1431" s="627">
        <f t="shared" si="644"/>
        <v>0</v>
      </c>
      <c r="BC1431" s="690" t="str">
        <f t="shared" si="645"/>
        <v/>
      </c>
    </row>
    <row r="1432" spans="1:55">
      <c r="A1432" s="381">
        <v>1376</v>
      </c>
      <c r="B1432" s="117"/>
      <c r="C1432" s="288"/>
      <c r="D1432" s="289"/>
      <c r="E1432" s="289"/>
      <c r="F1432" s="290"/>
      <c r="G1432" s="292"/>
      <c r="H1432" s="116"/>
      <c r="I1432" s="292"/>
      <c r="J1432" s="116"/>
      <c r="K1432" s="370" t="str">
        <f t="shared" si="636"/>
        <v/>
      </c>
      <c r="L1432" s="370">
        <f t="shared" si="637"/>
        <v>0</v>
      </c>
      <c r="M1432" s="370">
        <f t="shared" si="638"/>
        <v>0</v>
      </c>
      <c r="N1432" s="371" t="str">
        <f t="shared" si="646"/>
        <v/>
      </c>
      <c r="O1432" s="371" t="str">
        <f t="shared" si="647"/>
        <v/>
      </c>
      <c r="P1432" s="371" t="str">
        <f t="shared" si="648"/>
        <v/>
      </c>
      <c r="Q1432" s="371" t="str">
        <f t="shared" si="649"/>
        <v/>
      </c>
      <c r="R1432" s="371" t="str">
        <f t="shared" si="650"/>
        <v/>
      </c>
      <c r="S1432" s="371" t="str">
        <f t="shared" si="651"/>
        <v/>
      </c>
      <c r="T1432" s="443" t="str">
        <f t="shared" si="639"/>
        <v/>
      </c>
      <c r="U1432" s="539"/>
      <c r="V1432" s="117"/>
      <c r="W1432" s="118"/>
      <c r="X1432" s="119"/>
      <c r="Y1432" s="120"/>
      <c r="Z1432" s="122"/>
      <c r="AA1432" s="121"/>
      <c r="AB1432" s="443" t="str">
        <f t="shared" si="640"/>
        <v/>
      </c>
      <c r="AC1432" s="734" t="str">
        <f t="shared" si="641"/>
        <v/>
      </c>
      <c r="AD1432" s="372"/>
      <c r="AE1432" s="485"/>
      <c r="AF1432" s="373" t="str">
        <f t="shared" si="652"/>
        <v/>
      </c>
      <c r="AG1432" s="373" t="str">
        <f t="shared" si="653"/>
        <v/>
      </c>
      <c r="AH1432" s="374" t="str">
        <f t="shared" si="654"/>
        <v/>
      </c>
      <c r="AI1432" s="375" t="str">
        <f t="shared" si="655"/>
        <v/>
      </c>
      <c r="AJ1432" s="375" t="str">
        <f t="shared" si="656"/>
        <v/>
      </c>
      <c r="AK1432" s="375" t="str">
        <f t="shared" si="657"/>
        <v/>
      </c>
      <c r="AL1432" s="375" t="str">
        <f t="shared" si="658"/>
        <v/>
      </c>
      <c r="AM1432" s="375" t="str">
        <f t="shared" si="659"/>
        <v/>
      </c>
      <c r="AN1432" s="376" t="str">
        <f>IF(AF1432="","",IF(OR(AH1432="",AH1432="-"),"－",IF(OR(AM1432=8,AM1432=9),"",IF(OR(AJ1432=3,AJ1432=4,AJ1432=5,AJ1432=6),VLOOKUP(AH1432,INDEX((係数_バス貨物_ガソリン,係数_バス貨物_CNG,係数_バス貨物_軽油,係数_バス貨物_メタノール,係数_バス貨物_LPG),MATCH(AL1432,【参考】排出ガスレベル!$AI$4:$AI$671,1),1,AR1432):INDEX((係数_バス貨物_ガソリン,係数_バス貨物_CNG,係数_バス貨物_軽油,係数_バス貨物_メタノール,係数_バス貨物_LPG),MATCH(AL1432+1,【参考】排出ガスレベル!$AI$4:$AI$671,1)-1,5,AR1432),2,FALSE),IF(OR(AJ1432=1,AJ1432=2),VLOOKUP(AH1432,INDEX((係数_乗用_ガソリン,係数_乗用_CNG,係数_乗用_軽油,係数_乗用_メタノール,係数_乗用_LPG),1,1,AR1432):INDEX((係数_乗用_ガソリン,係数_乗用_CNG,係数_乗用_軽油,係数_乗用_メタノール,係数_乗用_LPG),125,5,AR1432),2,FALSE))))))</f>
        <v/>
      </c>
      <c r="AO1432" s="376" t="str">
        <f>IF(T1432="","",IF(OR(AH1432="",AH1432="-"),"－",IF(OR(AM1432=8,AM1432=9),"",IF(OR(AJ1432=3,AJ1432=4,AJ1432=5,AJ1432=6),VLOOKUP(AH1432,INDEX((係数_バス貨物_ガソリン,係数_バス貨物_CNG,係数_バス貨物_軽油,係数_バス貨物_メタノール,係数_バス貨物_LPG),MATCH(AL1432,【参考】排出ガスレベル!$AI$4:$AI$671,1),1,AR1432):INDEX((係数_バス貨物_ガソリン,係数_バス貨物_CNG,係数_バス貨物_軽油,係数_バス貨物_メタノール,係数_バス貨物_LPG),MATCH(AL1432+1,【参考】排出ガスレベル!$AI$4:$AI$671,1)-1,5,AR1432),3,FALSE),IF(OR(AJ1432=1,AJ1432=2),VLOOKUP(AH1432,INDEX((係数_乗用_ガソリン,係数_乗用_CNG,係数_乗用_軽油,係数_乗用_メタノール,係数_乗用_LPG),1,1,AR1432):INDEX((係数_乗用_ガソリン,係数_乗用_CNG,係数_乗用_軽油,係数_乗用_メタノール,係数_乗用_LPG),125,5,AR1432),3,FALSE))))))</f>
        <v/>
      </c>
      <c r="AP1432" s="375" t="str">
        <f t="shared" si="660"/>
        <v/>
      </c>
      <c r="AQ1432" s="444" t="str">
        <f t="shared" si="661"/>
        <v/>
      </c>
      <c r="AR1432" s="375" t="str">
        <f t="shared" si="664"/>
        <v/>
      </c>
      <c r="AS1432" s="377" t="str">
        <f t="shared" si="662"/>
        <v/>
      </c>
      <c r="AT1432" s="378" t="str">
        <f t="shared" si="663"/>
        <v/>
      </c>
      <c r="AX1432" s="625" t="b">
        <f t="shared" si="665"/>
        <v>0</v>
      </c>
      <c r="AY1432" s="7" t="str">
        <f t="shared" si="666"/>
        <v>FALSEFALSEFALSE</v>
      </c>
      <c r="AZ1432" s="626">
        <f t="shared" si="642"/>
        <v>0</v>
      </c>
      <c r="BA1432" s="627" t="str">
        <f t="shared" si="643"/>
        <v/>
      </c>
      <c r="BB1432" s="627">
        <f t="shared" si="644"/>
        <v>0</v>
      </c>
      <c r="BC1432" s="690" t="str">
        <f t="shared" si="645"/>
        <v/>
      </c>
    </row>
    <row r="1433" spans="1:55">
      <c r="A1433" s="381">
        <v>1377</v>
      </c>
      <c r="B1433" s="117"/>
      <c r="C1433" s="288"/>
      <c r="D1433" s="289"/>
      <c r="E1433" s="289"/>
      <c r="F1433" s="290"/>
      <c r="G1433" s="292"/>
      <c r="H1433" s="116"/>
      <c r="I1433" s="292"/>
      <c r="J1433" s="116"/>
      <c r="K1433" s="370" t="str">
        <f t="shared" si="636"/>
        <v/>
      </c>
      <c r="L1433" s="370">
        <f t="shared" si="637"/>
        <v>0</v>
      </c>
      <c r="M1433" s="370">
        <f t="shared" si="638"/>
        <v>0</v>
      </c>
      <c r="N1433" s="371" t="str">
        <f t="shared" si="646"/>
        <v/>
      </c>
      <c r="O1433" s="371" t="str">
        <f t="shared" si="647"/>
        <v/>
      </c>
      <c r="P1433" s="371" t="str">
        <f t="shared" si="648"/>
        <v/>
      </c>
      <c r="Q1433" s="371" t="str">
        <f t="shared" si="649"/>
        <v/>
      </c>
      <c r="R1433" s="371" t="str">
        <f t="shared" si="650"/>
        <v/>
      </c>
      <c r="S1433" s="371" t="str">
        <f t="shared" si="651"/>
        <v/>
      </c>
      <c r="T1433" s="443" t="str">
        <f t="shared" si="639"/>
        <v/>
      </c>
      <c r="U1433" s="539"/>
      <c r="V1433" s="117"/>
      <c r="W1433" s="118"/>
      <c r="X1433" s="119"/>
      <c r="Y1433" s="120"/>
      <c r="Z1433" s="122"/>
      <c r="AA1433" s="121"/>
      <c r="AB1433" s="443" t="str">
        <f t="shared" si="640"/>
        <v/>
      </c>
      <c r="AC1433" s="734" t="str">
        <f t="shared" si="641"/>
        <v/>
      </c>
      <c r="AD1433" s="372"/>
      <c r="AE1433" s="485"/>
      <c r="AF1433" s="373" t="str">
        <f t="shared" si="652"/>
        <v/>
      </c>
      <c r="AG1433" s="373" t="str">
        <f t="shared" si="653"/>
        <v/>
      </c>
      <c r="AH1433" s="374" t="str">
        <f t="shared" si="654"/>
        <v/>
      </c>
      <c r="AI1433" s="375" t="str">
        <f t="shared" si="655"/>
        <v/>
      </c>
      <c r="AJ1433" s="375" t="str">
        <f t="shared" si="656"/>
        <v/>
      </c>
      <c r="AK1433" s="375" t="str">
        <f t="shared" si="657"/>
        <v/>
      </c>
      <c r="AL1433" s="375" t="str">
        <f t="shared" si="658"/>
        <v/>
      </c>
      <c r="AM1433" s="375" t="str">
        <f t="shared" si="659"/>
        <v/>
      </c>
      <c r="AN1433" s="376" t="str">
        <f>IF(AF1433="","",IF(OR(AH1433="",AH1433="-"),"－",IF(OR(AM1433=8,AM1433=9),"",IF(OR(AJ1433=3,AJ1433=4,AJ1433=5,AJ1433=6),VLOOKUP(AH1433,INDEX((係数_バス貨物_ガソリン,係数_バス貨物_CNG,係数_バス貨物_軽油,係数_バス貨物_メタノール,係数_バス貨物_LPG),MATCH(AL1433,【参考】排出ガスレベル!$AI$4:$AI$671,1),1,AR1433):INDEX((係数_バス貨物_ガソリン,係数_バス貨物_CNG,係数_バス貨物_軽油,係数_バス貨物_メタノール,係数_バス貨物_LPG),MATCH(AL1433+1,【参考】排出ガスレベル!$AI$4:$AI$671,1)-1,5,AR1433),2,FALSE),IF(OR(AJ1433=1,AJ1433=2),VLOOKUP(AH1433,INDEX((係数_乗用_ガソリン,係数_乗用_CNG,係数_乗用_軽油,係数_乗用_メタノール,係数_乗用_LPG),1,1,AR1433):INDEX((係数_乗用_ガソリン,係数_乗用_CNG,係数_乗用_軽油,係数_乗用_メタノール,係数_乗用_LPG),125,5,AR1433),2,FALSE))))))</f>
        <v/>
      </c>
      <c r="AO1433" s="376" t="str">
        <f>IF(T1433="","",IF(OR(AH1433="",AH1433="-"),"－",IF(OR(AM1433=8,AM1433=9),"",IF(OR(AJ1433=3,AJ1433=4,AJ1433=5,AJ1433=6),VLOOKUP(AH1433,INDEX((係数_バス貨物_ガソリン,係数_バス貨物_CNG,係数_バス貨物_軽油,係数_バス貨物_メタノール,係数_バス貨物_LPG),MATCH(AL1433,【参考】排出ガスレベル!$AI$4:$AI$671,1),1,AR1433):INDEX((係数_バス貨物_ガソリン,係数_バス貨物_CNG,係数_バス貨物_軽油,係数_バス貨物_メタノール,係数_バス貨物_LPG),MATCH(AL1433+1,【参考】排出ガスレベル!$AI$4:$AI$671,1)-1,5,AR1433),3,FALSE),IF(OR(AJ1433=1,AJ1433=2),VLOOKUP(AH1433,INDEX((係数_乗用_ガソリン,係数_乗用_CNG,係数_乗用_軽油,係数_乗用_メタノール,係数_乗用_LPG),1,1,AR1433):INDEX((係数_乗用_ガソリン,係数_乗用_CNG,係数_乗用_軽油,係数_乗用_メタノール,係数_乗用_LPG),125,5,AR1433),3,FALSE))))))</f>
        <v/>
      </c>
      <c r="AP1433" s="375" t="str">
        <f t="shared" si="660"/>
        <v/>
      </c>
      <c r="AQ1433" s="444" t="str">
        <f t="shared" si="661"/>
        <v/>
      </c>
      <c r="AR1433" s="375" t="str">
        <f t="shared" si="664"/>
        <v/>
      </c>
      <c r="AS1433" s="377" t="str">
        <f t="shared" si="662"/>
        <v/>
      </c>
      <c r="AT1433" s="378" t="str">
        <f t="shared" si="663"/>
        <v/>
      </c>
      <c r="AX1433" s="625" t="b">
        <f t="shared" si="665"/>
        <v>0</v>
      </c>
      <c r="AY1433" s="7" t="str">
        <f t="shared" si="666"/>
        <v>FALSEFALSEFALSE</v>
      </c>
      <c r="AZ1433" s="626">
        <f t="shared" si="642"/>
        <v>0</v>
      </c>
      <c r="BA1433" s="627" t="str">
        <f t="shared" si="643"/>
        <v/>
      </c>
      <c r="BB1433" s="627">
        <f t="shared" si="644"/>
        <v>0</v>
      </c>
      <c r="BC1433" s="690" t="str">
        <f t="shared" si="645"/>
        <v/>
      </c>
    </row>
    <row r="1434" spans="1:55">
      <c r="A1434" s="381">
        <v>1378</v>
      </c>
      <c r="B1434" s="117"/>
      <c r="C1434" s="288"/>
      <c r="D1434" s="289"/>
      <c r="E1434" s="289"/>
      <c r="F1434" s="290"/>
      <c r="G1434" s="292"/>
      <c r="H1434" s="116"/>
      <c r="I1434" s="292"/>
      <c r="J1434" s="116"/>
      <c r="K1434" s="370" t="str">
        <f t="shared" si="636"/>
        <v/>
      </c>
      <c r="L1434" s="370">
        <f t="shared" si="637"/>
        <v>0</v>
      </c>
      <c r="M1434" s="370">
        <f t="shared" si="638"/>
        <v>0</v>
      </c>
      <c r="N1434" s="371" t="str">
        <f t="shared" si="646"/>
        <v/>
      </c>
      <c r="O1434" s="371" t="str">
        <f t="shared" si="647"/>
        <v/>
      </c>
      <c r="P1434" s="371" t="str">
        <f t="shared" si="648"/>
        <v/>
      </c>
      <c r="Q1434" s="371" t="str">
        <f t="shared" si="649"/>
        <v/>
      </c>
      <c r="R1434" s="371" t="str">
        <f t="shared" si="650"/>
        <v/>
      </c>
      <c r="S1434" s="371" t="str">
        <f t="shared" si="651"/>
        <v/>
      </c>
      <c r="T1434" s="443" t="str">
        <f t="shared" si="639"/>
        <v/>
      </c>
      <c r="U1434" s="539"/>
      <c r="V1434" s="117"/>
      <c r="W1434" s="118"/>
      <c r="X1434" s="119"/>
      <c r="Y1434" s="120"/>
      <c r="Z1434" s="122"/>
      <c r="AA1434" s="121"/>
      <c r="AB1434" s="443" t="str">
        <f t="shared" si="640"/>
        <v/>
      </c>
      <c r="AC1434" s="734" t="str">
        <f t="shared" si="641"/>
        <v/>
      </c>
      <c r="AD1434" s="372"/>
      <c r="AE1434" s="485"/>
      <c r="AF1434" s="373" t="str">
        <f t="shared" si="652"/>
        <v/>
      </c>
      <c r="AG1434" s="373" t="str">
        <f t="shared" si="653"/>
        <v/>
      </c>
      <c r="AH1434" s="374" t="str">
        <f t="shared" si="654"/>
        <v/>
      </c>
      <c r="AI1434" s="375" t="str">
        <f t="shared" si="655"/>
        <v/>
      </c>
      <c r="AJ1434" s="375" t="str">
        <f t="shared" si="656"/>
        <v/>
      </c>
      <c r="AK1434" s="375" t="str">
        <f t="shared" si="657"/>
        <v/>
      </c>
      <c r="AL1434" s="375" t="str">
        <f t="shared" si="658"/>
        <v/>
      </c>
      <c r="AM1434" s="375" t="str">
        <f t="shared" si="659"/>
        <v/>
      </c>
      <c r="AN1434" s="376" t="str">
        <f>IF(AF1434="","",IF(OR(AH1434="",AH1434="-"),"－",IF(OR(AM1434=8,AM1434=9),"",IF(OR(AJ1434=3,AJ1434=4,AJ1434=5,AJ1434=6),VLOOKUP(AH1434,INDEX((係数_バス貨物_ガソリン,係数_バス貨物_CNG,係数_バス貨物_軽油,係数_バス貨物_メタノール,係数_バス貨物_LPG),MATCH(AL1434,【参考】排出ガスレベル!$AI$4:$AI$671,1),1,AR1434):INDEX((係数_バス貨物_ガソリン,係数_バス貨物_CNG,係数_バス貨物_軽油,係数_バス貨物_メタノール,係数_バス貨物_LPG),MATCH(AL1434+1,【参考】排出ガスレベル!$AI$4:$AI$671,1)-1,5,AR1434),2,FALSE),IF(OR(AJ1434=1,AJ1434=2),VLOOKUP(AH1434,INDEX((係数_乗用_ガソリン,係数_乗用_CNG,係数_乗用_軽油,係数_乗用_メタノール,係数_乗用_LPG),1,1,AR1434):INDEX((係数_乗用_ガソリン,係数_乗用_CNG,係数_乗用_軽油,係数_乗用_メタノール,係数_乗用_LPG),125,5,AR1434),2,FALSE))))))</f>
        <v/>
      </c>
      <c r="AO1434" s="376" t="str">
        <f>IF(T1434="","",IF(OR(AH1434="",AH1434="-"),"－",IF(OR(AM1434=8,AM1434=9),"",IF(OR(AJ1434=3,AJ1434=4,AJ1434=5,AJ1434=6),VLOOKUP(AH1434,INDEX((係数_バス貨物_ガソリン,係数_バス貨物_CNG,係数_バス貨物_軽油,係数_バス貨物_メタノール,係数_バス貨物_LPG),MATCH(AL1434,【参考】排出ガスレベル!$AI$4:$AI$671,1),1,AR1434):INDEX((係数_バス貨物_ガソリン,係数_バス貨物_CNG,係数_バス貨物_軽油,係数_バス貨物_メタノール,係数_バス貨物_LPG),MATCH(AL1434+1,【参考】排出ガスレベル!$AI$4:$AI$671,1)-1,5,AR1434),3,FALSE),IF(OR(AJ1434=1,AJ1434=2),VLOOKUP(AH1434,INDEX((係数_乗用_ガソリン,係数_乗用_CNG,係数_乗用_軽油,係数_乗用_メタノール,係数_乗用_LPG),1,1,AR1434):INDEX((係数_乗用_ガソリン,係数_乗用_CNG,係数_乗用_軽油,係数_乗用_メタノール,係数_乗用_LPG),125,5,AR1434),3,FALSE))))))</f>
        <v/>
      </c>
      <c r="AP1434" s="375" t="str">
        <f t="shared" si="660"/>
        <v/>
      </c>
      <c r="AQ1434" s="444" t="str">
        <f t="shared" si="661"/>
        <v/>
      </c>
      <c r="AR1434" s="375" t="str">
        <f t="shared" si="664"/>
        <v/>
      </c>
      <c r="AS1434" s="377" t="str">
        <f t="shared" si="662"/>
        <v/>
      </c>
      <c r="AT1434" s="378" t="str">
        <f t="shared" si="663"/>
        <v/>
      </c>
      <c r="AX1434" s="625" t="b">
        <f t="shared" si="665"/>
        <v>0</v>
      </c>
      <c r="AY1434" s="7" t="str">
        <f t="shared" si="666"/>
        <v>FALSEFALSEFALSE</v>
      </c>
      <c r="AZ1434" s="626">
        <f t="shared" si="642"/>
        <v>0</v>
      </c>
      <c r="BA1434" s="627" t="str">
        <f t="shared" si="643"/>
        <v/>
      </c>
      <c r="BB1434" s="627">
        <f t="shared" si="644"/>
        <v>0</v>
      </c>
      <c r="BC1434" s="690" t="str">
        <f t="shared" si="645"/>
        <v/>
      </c>
    </row>
    <row r="1435" spans="1:55">
      <c r="A1435" s="381">
        <v>1379</v>
      </c>
      <c r="B1435" s="117"/>
      <c r="C1435" s="288"/>
      <c r="D1435" s="289"/>
      <c r="E1435" s="289"/>
      <c r="F1435" s="290"/>
      <c r="G1435" s="292"/>
      <c r="H1435" s="116"/>
      <c r="I1435" s="292"/>
      <c r="J1435" s="116"/>
      <c r="K1435" s="370" t="str">
        <f t="shared" si="636"/>
        <v/>
      </c>
      <c r="L1435" s="370">
        <f t="shared" si="637"/>
        <v>0</v>
      </c>
      <c r="M1435" s="370">
        <f t="shared" si="638"/>
        <v>0</v>
      </c>
      <c r="N1435" s="371" t="str">
        <f t="shared" si="646"/>
        <v/>
      </c>
      <c r="O1435" s="371" t="str">
        <f t="shared" si="647"/>
        <v/>
      </c>
      <c r="P1435" s="371" t="str">
        <f t="shared" si="648"/>
        <v/>
      </c>
      <c r="Q1435" s="371" t="str">
        <f t="shared" si="649"/>
        <v/>
      </c>
      <c r="R1435" s="371" t="str">
        <f t="shared" si="650"/>
        <v/>
      </c>
      <c r="S1435" s="371" t="str">
        <f t="shared" si="651"/>
        <v/>
      </c>
      <c r="T1435" s="443" t="str">
        <f t="shared" si="639"/>
        <v/>
      </c>
      <c r="U1435" s="539"/>
      <c r="V1435" s="117"/>
      <c r="W1435" s="118"/>
      <c r="X1435" s="119"/>
      <c r="Y1435" s="120"/>
      <c r="Z1435" s="122"/>
      <c r="AA1435" s="121"/>
      <c r="AB1435" s="443" t="str">
        <f t="shared" si="640"/>
        <v/>
      </c>
      <c r="AC1435" s="734" t="str">
        <f t="shared" si="641"/>
        <v/>
      </c>
      <c r="AD1435" s="372"/>
      <c r="AE1435" s="485"/>
      <c r="AF1435" s="373" t="str">
        <f t="shared" si="652"/>
        <v/>
      </c>
      <c r="AG1435" s="373" t="str">
        <f t="shared" si="653"/>
        <v/>
      </c>
      <c r="AH1435" s="374" t="str">
        <f t="shared" si="654"/>
        <v/>
      </c>
      <c r="AI1435" s="375" t="str">
        <f t="shared" si="655"/>
        <v/>
      </c>
      <c r="AJ1435" s="375" t="str">
        <f t="shared" si="656"/>
        <v/>
      </c>
      <c r="AK1435" s="375" t="str">
        <f t="shared" si="657"/>
        <v/>
      </c>
      <c r="AL1435" s="375" t="str">
        <f t="shared" si="658"/>
        <v/>
      </c>
      <c r="AM1435" s="375" t="str">
        <f t="shared" si="659"/>
        <v/>
      </c>
      <c r="AN1435" s="376" t="str">
        <f>IF(AF1435="","",IF(OR(AH1435="",AH1435="-"),"－",IF(OR(AM1435=8,AM1435=9),"",IF(OR(AJ1435=3,AJ1435=4,AJ1435=5,AJ1435=6),VLOOKUP(AH1435,INDEX((係数_バス貨物_ガソリン,係数_バス貨物_CNG,係数_バス貨物_軽油,係数_バス貨物_メタノール,係数_バス貨物_LPG),MATCH(AL1435,【参考】排出ガスレベル!$AI$4:$AI$671,1),1,AR1435):INDEX((係数_バス貨物_ガソリン,係数_バス貨物_CNG,係数_バス貨物_軽油,係数_バス貨物_メタノール,係数_バス貨物_LPG),MATCH(AL1435+1,【参考】排出ガスレベル!$AI$4:$AI$671,1)-1,5,AR1435),2,FALSE),IF(OR(AJ1435=1,AJ1435=2),VLOOKUP(AH1435,INDEX((係数_乗用_ガソリン,係数_乗用_CNG,係数_乗用_軽油,係数_乗用_メタノール,係数_乗用_LPG),1,1,AR1435):INDEX((係数_乗用_ガソリン,係数_乗用_CNG,係数_乗用_軽油,係数_乗用_メタノール,係数_乗用_LPG),125,5,AR1435),2,FALSE))))))</f>
        <v/>
      </c>
      <c r="AO1435" s="376" t="str">
        <f>IF(T1435="","",IF(OR(AH1435="",AH1435="-"),"－",IF(OR(AM1435=8,AM1435=9),"",IF(OR(AJ1435=3,AJ1435=4,AJ1435=5,AJ1435=6),VLOOKUP(AH1435,INDEX((係数_バス貨物_ガソリン,係数_バス貨物_CNG,係数_バス貨物_軽油,係数_バス貨物_メタノール,係数_バス貨物_LPG),MATCH(AL1435,【参考】排出ガスレベル!$AI$4:$AI$671,1),1,AR1435):INDEX((係数_バス貨物_ガソリン,係数_バス貨物_CNG,係数_バス貨物_軽油,係数_バス貨物_メタノール,係数_バス貨物_LPG),MATCH(AL1435+1,【参考】排出ガスレベル!$AI$4:$AI$671,1)-1,5,AR1435),3,FALSE),IF(OR(AJ1435=1,AJ1435=2),VLOOKUP(AH1435,INDEX((係数_乗用_ガソリン,係数_乗用_CNG,係数_乗用_軽油,係数_乗用_メタノール,係数_乗用_LPG),1,1,AR1435):INDEX((係数_乗用_ガソリン,係数_乗用_CNG,係数_乗用_軽油,係数_乗用_メタノール,係数_乗用_LPG),125,5,AR1435),3,FALSE))))))</f>
        <v/>
      </c>
      <c r="AP1435" s="375" t="str">
        <f t="shared" si="660"/>
        <v/>
      </c>
      <c r="AQ1435" s="444" t="str">
        <f t="shared" si="661"/>
        <v/>
      </c>
      <c r="AR1435" s="375" t="str">
        <f t="shared" si="664"/>
        <v/>
      </c>
      <c r="AS1435" s="377" t="str">
        <f t="shared" si="662"/>
        <v/>
      </c>
      <c r="AT1435" s="378" t="str">
        <f t="shared" si="663"/>
        <v/>
      </c>
      <c r="AX1435" s="625" t="b">
        <f t="shared" si="665"/>
        <v>0</v>
      </c>
      <c r="AY1435" s="7" t="str">
        <f t="shared" si="666"/>
        <v>FALSEFALSEFALSE</v>
      </c>
      <c r="AZ1435" s="626">
        <f t="shared" si="642"/>
        <v>0</v>
      </c>
      <c r="BA1435" s="627" t="str">
        <f t="shared" si="643"/>
        <v/>
      </c>
      <c r="BB1435" s="627">
        <f t="shared" si="644"/>
        <v>0</v>
      </c>
      <c r="BC1435" s="690" t="str">
        <f t="shared" si="645"/>
        <v/>
      </c>
    </row>
    <row r="1436" spans="1:55">
      <c r="A1436" s="381">
        <v>1380</v>
      </c>
      <c r="B1436" s="117"/>
      <c r="C1436" s="288"/>
      <c r="D1436" s="289"/>
      <c r="E1436" s="289"/>
      <c r="F1436" s="290"/>
      <c r="G1436" s="292"/>
      <c r="H1436" s="116"/>
      <c r="I1436" s="292"/>
      <c r="J1436" s="116"/>
      <c r="K1436" s="370" t="str">
        <f t="shared" si="636"/>
        <v/>
      </c>
      <c r="L1436" s="370">
        <f t="shared" si="637"/>
        <v>0</v>
      </c>
      <c r="M1436" s="370">
        <f t="shared" si="638"/>
        <v>0</v>
      </c>
      <c r="N1436" s="371" t="str">
        <f t="shared" si="646"/>
        <v/>
      </c>
      <c r="O1436" s="371" t="str">
        <f t="shared" si="647"/>
        <v/>
      </c>
      <c r="P1436" s="371" t="str">
        <f t="shared" si="648"/>
        <v/>
      </c>
      <c r="Q1436" s="371" t="str">
        <f t="shared" si="649"/>
        <v/>
      </c>
      <c r="R1436" s="371" t="str">
        <f t="shared" si="650"/>
        <v/>
      </c>
      <c r="S1436" s="371" t="str">
        <f t="shared" si="651"/>
        <v/>
      </c>
      <c r="T1436" s="443" t="str">
        <f t="shared" si="639"/>
        <v/>
      </c>
      <c r="U1436" s="539"/>
      <c r="V1436" s="117"/>
      <c r="W1436" s="118"/>
      <c r="X1436" s="119"/>
      <c r="Y1436" s="120"/>
      <c r="Z1436" s="122"/>
      <c r="AA1436" s="121"/>
      <c r="AB1436" s="443" t="str">
        <f t="shared" si="640"/>
        <v/>
      </c>
      <c r="AC1436" s="734" t="str">
        <f t="shared" si="641"/>
        <v/>
      </c>
      <c r="AD1436" s="372"/>
      <c r="AE1436" s="485"/>
      <c r="AF1436" s="373" t="str">
        <f t="shared" si="652"/>
        <v/>
      </c>
      <c r="AG1436" s="373" t="str">
        <f t="shared" si="653"/>
        <v/>
      </c>
      <c r="AH1436" s="374" t="str">
        <f t="shared" si="654"/>
        <v/>
      </c>
      <c r="AI1436" s="375" t="str">
        <f t="shared" si="655"/>
        <v/>
      </c>
      <c r="AJ1436" s="375" t="str">
        <f t="shared" si="656"/>
        <v/>
      </c>
      <c r="AK1436" s="375" t="str">
        <f t="shared" si="657"/>
        <v/>
      </c>
      <c r="AL1436" s="375" t="str">
        <f t="shared" si="658"/>
        <v/>
      </c>
      <c r="AM1436" s="375" t="str">
        <f t="shared" si="659"/>
        <v/>
      </c>
      <c r="AN1436" s="376" t="str">
        <f>IF(AF1436="","",IF(OR(AH1436="",AH1436="-"),"－",IF(OR(AM1436=8,AM1436=9),"",IF(OR(AJ1436=3,AJ1436=4,AJ1436=5,AJ1436=6),VLOOKUP(AH1436,INDEX((係数_バス貨物_ガソリン,係数_バス貨物_CNG,係数_バス貨物_軽油,係数_バス貨物_メタノール,係数_バス貨物_LPG),MATCH(AL1436,【参考】排出ガスレベル!$AI$4:$AI$671,1),1,AR1436):INDEX((係数_バス貨物_ガソリン,係数_バス貨物_CNG,係数_バス貨物_軽油,係数_バス貨物_メタノール,係数_バス貨物_LPG),MATCH(AL1436+1,【参考】排出ガスレベル!$AI$4:$AI$671,1)-1,5,AR1436),2,FALSE),IF(OR(AJ1436=1,AJ1436=2),VLOOKUP(AH1436,INDEX((係数_乗用_ガソリン,係数_乗用_CNG,係数_乗用_軽油,係数_乗用_メタノール,係数_乗用_LPG),1,1,AR1436):INDEX((係数_乗用_ガソリン,係数_乗用_CNG,係数_乗用_軽油,係数_乗用_メタノール,係数_乗用_LPG),125,5,AR1436),2,FALSE))))))</f>
        <v/>
      </c>
      <c r="AO1436" s="376" t="str">
        <f>IF(T1436="","",IF(OR(AH1436="",AH1436="-"),"－",IF(OR(AM1436=8,AM1436=9),"",IF(OR(AJ1436=3,AJ1436=4,AJ1436=5,AJ1436=6),VLOOKUP(AH1436,INDEX((係数_バス貨物_ガソリン,係数_バス貨物_CNG,係数_バス貨物_軽油,係数_バス貨物_メタノール,係数_バス貨物_LPG),MATCH(AL1436,【参考】排出ガスレベル!$AI$4:$AI$671,1),1,AR1436):INDEX((係数_バス貨物_ガソリン,係数_バス貨物_CNG,係数_バス貨物_軽油,係数_バス貨物_メタノール,係数_バス貨物_LPG),MATCH(AL1436+1,【参考】排出ガスレベル!$AI$4:$AI$671,1)-1,5,AR1436),3,FALSE),IF(OR(AJ1436=1,AJ1436=2),VLOOKUP(AH1436,INDEX((係数_乗用_ガソリン,係数_乗用_CNG,係数_乗用_軽油,係数_乗用_メタノール,係数_乗用_LPG),1,1,AR1436):INDEX((係数_乗用_ガソリン,係数_乗用_CNG,係数_乗用_軽油,係数_乗用_メタノール,係数_乗用_LPG),125,5,AR1436),3,FALSE))))))</f>
        <v/>
      </c>
      <c r="AP1436" s="375" t="str">
        <f t="shared" si="660"/>
        <v/>
      </c>
      <c r="AQ1436" s="444" t="str">
        <f t="shared" si="661"/>
        <v/>
      </c>
      <c r="AR1436" s="375" t="str">
        <f t="shared" si="664"/>
        <v/>
      </c>
      <c r="AS1436" s="377" t="str">
        <f t="shared" si="662"/>
        <v/>
      </c>
      <c r="AT1436" s="378" t="str">
        <f t="shared" si="663"/>
        <v/>
      </c>
      <c r="AX1436" s="625" t="b">
        <f t="shared" si="665"/>
        <v>0</v>
      </c>
      <c r="AY1436" s="7" t="str">
        <f t="shared" si="666"/>
        <v>FALSEFALSEFALSE</v>
      </c>
      <c r="AZ1436" s="626">
        <f t="shared" si="642"/>
        <v>0</v>
      </c>
      <c r="BA1436" s="627" t="str">
        <f t="shared" si="643"/>
        <v/>
      </c>
      <c r="BB1436" s="627">
        <f t="shared" si="644"/>
        <v>0</v>
      </c>
      <c r="BC1436" s="690" t="str">
        <f t="shared" si="645"/>
        <v/>
      </c>
    </row>
    <row r="1437" spans="1:55">
      <c r="A1437" s="381">
        <v>1381</v>
      </c>
      <c r="B1437" s="117"/>
      <c r="C1437" s="288"/>
      <c r="D1437" s="289"/>
      <c r="E1437" s="289"/>
      <c r="F1437" s="290"/>
      <c r="G1437" s="292"/>
      <c r="H1437" s="116"/>
      <c r="I1437" s="292"/>
      <c r="J1437" s="116"/>
      <c r="K1437" s="370" t="str">
        <f t="shared" si="636"/>
        <v/>
      </c>
      <c r="L1437" s="370">
        <f t="shared" si="637"/>
        <v>0</v>
      </c>
      <c r="M1437" s="370">
        <f t="shared" si="638"/>
        <v>0</v>
      </c>
      <c r="N1437" s="371" t="str">
        <f t="shared" si="646"/>
        <v/>
      </c>
      <c r="O1437" s="371" t="str">
        <f t="shared" si="647"/>
        <v/>
      </c>
      <c r="P1437" s="371" t="str">
        <f t="shared" si="648"/>
        <v/>
      </c>
      <c r="Q1437" s="371" t="str">
        <f t="shared" si="649"/>
        <v/>
      </c>
      <c r="R1437" s="371" t="str">
        <f t="shared" si="650"/>
        <v/>
      </c>
      <c r="S1437" s="371" t="str">
        <f t="shared" si="651"/>
        <v/>
      </c>
      <c r="T1437" s="443" t="str">
        <f t="shared" si="639"/>
        <v/>
      </c>
      <c r="U1437" s="539"/>
      <c r="V1437" s="117"/>
      <c r="W1437" s="118"/>
      <c r="X1437" s="119"/>
      <c r="Y1437" s="120"/>
      <c r="Z1437" s="122"/>
      <c r="AA1437" s="121"/>
      <c r="AB1437" s="443" t="str">
        <f t="shared" si="640"/>
        <v/>
      </c>
      <c r="AC1437" s="734" t="str">
        <f t="shared" si="641"/>
        <v/>
      </c>
      <c r="AD1437" s="372"/>
      <c r="AE1437" s="485"/>
      <c r="AF1437" s="373" t="str">
        <f t="shared" si="652"/>
        <v/>
      </c>
      <c r="AG1437" s="373" t="str">
        <f t="shared" si="653"/>
        <v/>
      </c>
      <c r="AH1437" s="374" t="str">
        <f t="shared" si="654"/>
        <v/>
      </c>
      <c r="AI1437" s="375" t="str">
        <f t="shared" si="655"/>
        <v/>
      </c>
      <c r="AJ1437" s="375" t="str">
        <f t="shared" si="656"/>
        <v/>
      </c>
      <c r="AK1437" s="375" t="str">
        <f t="shared" si="657"/>
        <v/>
      </c>
      <c r="AL1437" s="375" t="str">
        <f t="shared" si="658"/>
        <v/>
      </c>
      <c r="AM1437" s="375" t="str">
        <f t="shared" si="659"/>
        <v/>
      </c>
      <c r="AN1437" s="376" t="str">
        <f>IF(AF1437="","",IF(OR(AH1437="",AH1437="-"),"－",IF(OR(AM1437=8,AM1437=9),"",IF(OR(AJ1437=3,AJ1437=4,AJ1437=5,AJ1437=6),VLOOKUP(AH1437,INDEX((係数_バス貨物_ガソリン,係数_バス貨物_CNG,係数_バス貨物_軽油,係数_バス貨物_メタノール,係数_バス貨物_LPG),MATCH(AL1437,【参考】排出ガスレベル!$AI$4:$AI$671,1),1,AR1437):INDEX((係数_バス貨物_ガソリン,係数_バス貨物_CNG,係数_バス貨物_軽油,係数_バス貨物_メタノール,係数_バス貨物_LPG),MATCH(AL1437+1,【参考】排出ガスレベル!$AI$4:$AI$671,1)-1,5,AR1437),2,FALSE),IF(OR(AJ1437=1,AJ1437=2),VLOOKUP(AH1437,INDEX((係数_乗用_ガソリン,係数_乗用_CNG,係数_乗用_軽油,係数_乗用_メタノール,係数_乗用_LPG),1,1,AR1437):INDEX((係数_乗用_ガソリン,係数_乗用_CNG,係数_乗用_軽油,係数_乗用_メタノール,係数_乗用_LPG),125,5,AR1437),2,FALSE))))))</f>
        <v/>
      </c>
      <c r="AO1437" s="376" t="str">
        <f>IF(T1437="","",IF(OR(AH1437="",AH1437="-"),"－",IF(OR(AM1437=8,AM1437=9),"",IF(OR(AJ1437=3,AJ1437=4,AJ1437=5,AJ1437=6),VLOOKUP(AH1437,INDEX((係数_バス貨物_ガソリン,係数_バス貨物_CNG,係数_バス貨物_軽油,係数_バス貨物_メタノール,係数_バス貨物_LPG),MATCH(AL1437,【参考】排出ガスレベル!$AI$4:$AI$671,1),1,AR1437):INDEX((係数_バス貨物_ガソリン,係数_バス貨物_CNG,係数_バス貨物_軽油,係数_バス貨物_メタノール,係数_バス貨物_LPG),MATCH(AL1437+1,【参考】排出ガスレベル!$AI$4:$AI$671,1)-1,5,AR1437),3,FALSE),IF(OR(AJ1437=1,AJ1437=2),VLOOKUP(AH1437,INDEX((係数_乗用_ガソリン,係数_乗用_CNG,係数_乗用_軽油,係数_乗用_メタノール,係数_乗用_LPG),1,1,AR1437):INDEX((係数_乗用_ガソリン,係数_乗用_CNG,係数_乗用_軽油,係数_乗用_メタノール,係数_乗用_LPG),125,5,AR1437),3,FALSE))))))</f>
        <v/>
      </c>
      <c r="AP1437" s="375" t="str">
        <f t="shared" si="660"/>
        <v/>
      </c>
      <c r="AQ1437" s="444" t="str">
        <f t="shared" si="661"/>
        <v/>
      </c>
      <c r="AR1437" s="375" t="str">
        <f t="shared" si="664"/>
        <v/>
      </c>
      <c r="AS1437" s="377" t="str">
        <f t="shared" si="662"/>
        <v/>
      </c>
      <c r="AT1437" s="378" t="str">
        <f t="shared" si="663"/>
        <v/>
      </c>
      <c r="AX1437" s="625" t="b">
        <f t="shared" si="665"/>
        <v>0</v>
      </c>
      <c r="AY1437" s="7" t="str">
        <f t="shared" si="666"/>
        <v>FALSEFALSEFALSE</v>
      </c>
      <c r="AZ1437" s="626">
        <f t="shared" si="642"/>
        <v>0</v>
      </c>
      <c r="BA1437" s="627" t="str">
        <f t="shared" si="643"/>
        <v/>
      </c>
      <c r="BB1437" s="627">
        <f t="shared" si="644"/>
        <v>0</v>
      </c>
      <c r="BC1437" s="690" t="str">
        <f t="shared" si="645"/>
        <v/>
      </c>
    </row>
    <row r="1438" spans="1:55">
      <c r="A1438" s="381">
        <v>1382</v>
      </c>
      <c r="B1438" s="117"/>
      <c r="C1438" s="288"/>
      <c r="D1438" s="289"/>
      <c r="E1438" s="289"/>
      <c r="F1438" s="290"/>
      <c r="G1438" s="292"/>
      <c r="H1438" s="116"/>
      <c r="I1438" s="292"/>
      <c r="J1438" s="116"/>
      <c r="K1438" s="370" t="str">
        <f t="shared" si="636"/>
        <v/>
      </c>
      <c r="L1438" s="370">
        <f t="shared" si="637"/>
        <v>0</v>
      </c>
      <c r="M1438" s="370">
        <f t="shared" si="638"/>
        <v>0</v>
      </c>
      <c r="N1438" s="371" t="str">
        <f t="shared" si="646"/>
        <v/>
      </c>
      <c r="O1438" s="371" t="str">
        <f t="shared" si="647"/>
        <v/>
      </c>
      <c r="P1438" s="371" t="str">
        <f t="shared" si="648"/>
        <v/>
      </c>
      <c r="Q1438" s="371" t="str">
        <f t="shared" si="649"/>
        <v/>
      </c>
      <c r="R1438" s="371" t="str">
        <f t="shared" si="650"/>
        <v/>
      </c>
      <c r="S1438" s="371" t="str">
        <f t="shared" si="651"/>
        <v/>
      </c>
      <c r="T1438" s="443" t="str">
        <f t="shared" si="639"/>
        <v/>
      </c>
      <c r="U1438" s="539"/>
      <c r="V1438" s="117"/>
      <c r="W1438" s="118"/>
      <c r="X1438" s="119"/>
      <c r="Y1438" s="120"/>
      <c r="Z1438" s="122"/>
      <c r="AA1438" s="121"/>
      <c r="AB1438" s="443" t="str">
        <f t="shared" si="640"/>
        <v/>
      </c>
      <c r="AC1438" s="734" t="str">
        <f t="shared" si="641"/>
        <v/>
      </c>
      <c r="AD1438" s="372"/>
      <c r="AE1438" s="485"/>
      <c r="AF1438" s="373" t="str">
        <f t="shared" si="652"/>
        <v/>
      </c>
      <c r="AG1438" s="373" t="str">
        <f t="shared" si="653"/>
        <v/>
      </c>
      <c r="AH1438" s="374" t="str">
        <f t="shared" si="654"/>
        <v/>
      </c>
      <c r="AI1438" s="375" t="str">
        <f t="shared" si="655"/>
        <v/>
      </c>
      <c r="AJ1438" s="375" t="str">
        <f t="shared" si="656"/>
        <v/>
      </c>
      <c r="AK1438" s="375" t="str">
        <f t="shared" si="657"/>
        <v/>
      </c>
      <c r="AL1438" s="375" t="str">
        <f t="shared" si="658"/>
        <v/>
      </c>
      <c r="AM1438" s="375" t="str">
        <f t="shared" si="659"/>
        <v/>
      </c>
      <c r="AN1438" s="376" t="str">
        <f>IF(AF1438="","",IF(OR(AH1438="",AH1438="-"),"－",IF(OR(AM1438=8,AM1438=9),"",IF(OR(AJ1438=3,AJ1438=4,AJ1438=5,AJ1438=6),VLOOKUP(AH1438,INDEX((係数_バス貨物_ガソリン,係数_バス貨物_CNG,係数_バス貨物_軽油,係数_バス貨物_メタノール,係数_バス貨物_LPG),MATCH(AL1438,【参考】排出ガスレベル!$AI$4:$AI$671,1),1,AR1438):INDEX((係数_バス貨物_ガソリン,係数_バス貨物_CNG,係数_バス貨物_軽油,係数_バス貨物_メタノール,係数_バス貨物_LPG),MATCH(AL1438+1,【参考】排出ガスレベル!$AI$4:$AI$671,1)-1,5,AR1438),2,FALSE),IF(OR(AJ1438=1,AJ1438=2),VLOOKUP(AH1438,INDEX((係数_乗用_ガソリン,係数_乗用_CNG,係数_乗用_軽油,係数_乗用_メタノール,係数_乗用_LPG),1,1,AR1438):INDEX((係数_乗用_ガソリン,係数_乗用_CNG,係数_乗用_軽油,係数_乗用_メタノール,係数_乗用_LPG),125,5,AR1438),2,FALSE))))))</f>
        <v/>
      </c>
      <c r="AO1438" s="376" t="str">
        <f>IF(T1438="","",IF(OR(AH1438="",AH1438="-"),"－",IF(OR(AM1438=8,AM1438=9),"",IF(OR(AJ1438=3,AJ1438=4,AJ1438=5,AJ1438=6),VLOOKUP(AH1438,INDEX((係数_バス貨物_ガソリン,係数_バス貨物_CNG,係数_バス貨物_軽油,係数_バス貨物_メタノール,係数_バス貨物_LPG),MATCH(AL1438,【参考】排出ガスレベル!$AI$4:$AI$671,1),1,AR1438):INDEX((係数_バス貨物_ガソリン,係数_バス貨物_CNG,係数_バス貨物_軽油,係数_バス貨物_メタノール,係数_バス貨物_LPG),MATCH(AL1438+1,【参考】排出ガスレベル!$AI$4:$AI$671,1)-1,5,AR1438),3,FALSE),IF(OR(AJ1438=1,AJ1438=2),VLOOKUP(AH1438,INDEX((係数_乗用_ガソリン,係数_乗用_CNG,係数_乗用_軽油,係数_乗用_メタノール,係数_乗用_LPG),1,1,AR1438):INDEX((係数_乗用_ガソリン,係数_乗用_CNG,係数_乗用_軽油,係数_乗用_メタノール,係数_乗用_LPG),125,5,AR1438),3,FALSE))))))</f>
        <v/>
      </c>
      <c r="AP1438" s="375" t="str">
        <f t="shared" si="660"/>
        <v/>
      </c>
      <c r="AQ1438" s="444" t="str">
        <f t="shared" si="661"/>
        <v/>
      </c>
      <c r="AR1438" s="375" t="str">
        <f t="shared" si="664"/>
        <v/>
      </c>
      <c r="AS1438" s="377" t="str">
        <f t="shared" si="662"/>
        <v/>
      </c>
      <c r="AT1438" s="378" t="str">
        <f t="shared" si="663"/>
        <v/>
      </c>
      <c r="AX1438" s="625" t="b">
        <f t="shared" si="665"/>
        <v>0</v>
      </c>
      <c r="AY1438" s="7" t="str">
        <f t="shared" si="666"/>
        <v>FALSEFALSEFALSE</v>
      </c>
      <c r="AZ1438" s="626">
        <f t="shared" si="642"/>
        <v>0</v>
      </c>
      <c r="BA1438" s="627" t="str">
        <f t="shared" si="643"/>
        <v/>
      </c>
      <c r="BB1438" s="627">
        <f t="shared" si="644"/>
        <v>0</v>
      </c>
      <c r="BC1438" s="690" t="str">
        <f t="shared" si="645"/>
        <v/>
      </c>
    </row>
    <row r="1439" spans="1:55">
      <c r="A1439" s="381">
        <v>1383</v>
      </c>
      <c r="B1439" s="117"/>
      <c r="C1439" s="288"/>
      <c r="D1439" s="289"/>
      <c r="E1439" s="289"/>
      <c r="F1439" s="290"/>
      <c r="G1439" s="292"/>
      <c r="H1439" s="116"/>
      <c r="I1439" s="292"/>
      <c r="J1439" s="116"/>
      <c r="K1439" s="370" t="str">
        <f t="shared" si="636"/>
        <v/>
      </c>
      <c r="L1439" s="370">
        <f t="shared" si="637"/>
        <v>0</v>
      </c>
      <c r="M1439" s="370">
        <f t="shared" si="638"/>
        <v>0</v>
      </c>
      <c r="N1439" s="371" t="str">
        <f t="shared" si="646"/>
        <v/>
      </c>
      <c r="O1439" s="371" t="str">
        <f t="shared" si="647"/>
        <v/>
      </c>
      <c r="P1439" s="371" t="str">
        <f t="shared" si="648"/>
        <v/>
      </c>
      <c r="Q1439" s="371" t="str">
        <f t="shared" si="649"/>
        <v/>
      </c>
      <c r="R1439" s="371" t="str">
        <f t="shared" si="650"/>
        <v/>
      </c>
      <c r="S1439" s="371" t="str">
        <f t="shared" si="651"/>
        <v/>
      </c>
      <c r="T1439" s="443" t="str">
        <f t="shared" si="639"/>
        <v/>
      </c>
      <c r="U1439" s="539"/>
      <c r="V1439" s="117"/>
      <c r="W1439" s="118"/>
      <c r="X1439" s="119"/>
      <c r="Y1439" s="120"/>
      <c r="Z1439" s="122"/>
      <c r="AA1439" s="121"/>
      <c r="AB1439" s="443" t="str">
        <f t="shared" si="640"/>
        <v/>
      </c>
      <c r="AC1439" s="734" t="str">
        <f t="shared" si="641"/>
        <v/>
      </c>
      <c r="AD1439" s="372"/>
      <c r="AE1439" s="485"/>
      <c r="AF1439" s="373" t="str">
        <f t="shared" si="652"/>
        <v/>
      </c>
      <c r="AG1439" s="373" t="str">
        <f t="shared" si="653"/>
        <v/>
      </c>
      <c r="AH1439" s="374" t="str">
        <f t="shared" si="654"/>
        <v/>
      </c>
      <c r="AI1439" s="375" t="str">
        <f t="shared" si="655"/>
        <v/>
      </c>
      <c r="AJ1439" s="375" t="str">
        <f t="shared" si="656"/>
        <v/>
      </c>
      <c r="AK1439" s="375" t="str">
        <f t="shared" si="657"/>
        <v/>
      </c>
      <c r="AL1439" s="375" t="str">
        <f t="shared" si="658"/>
        <v/>
      </c>
      <c r="AM1439" s="375" t="str">
        <f t="shared" si="659"/>
        <v/>
      </c>
      <c r="AN1439" s="376" t="str">
        <f>IF(AF1439="","",IF(OR(AH1439="",AH1439="-"),"－",IF(OR(AM1439=8,AM1439=9),"",IF(OR(AJ1439=3,AJ1439=4,AJ1439=5,AJ1439=6),VLOOKUP(AH1439,INDEX((係数_バス貨物_ガソリン,係数_バス貨物_CNG,係数_バス貨物_軽油,係数_バス貨物_メタノール,係数_バス貨物_LPG),MATCH(AL1439,【参考】排出ガスレベル!$AI$4:$AI$671,1),1,AR1439):INDEX((係数_バス貨物_ガソリン,係数_バス貨物_CNG,係数_バス貨物_軽油,係数_バス貨物_メタノール,係数_バス貨物_LPG),MATCH(AL1439+1,【参考】排出ガスレベル!$AI$4:$AI$671,1)-1,5,AR1439),2,FALSE),IF(OR(AJ1439=1,AJ1439=2),VLOOKUP(AH1439,INDEX((係数_乗用_ガソリン,係数_乗用_CNG,係数_乗用_軽油,係数_乗用_メタノール,係数_乗用_LPG),1,1,AR1439):INDEX((係数_乗用_ガソリン,係数_乗用_CNG,係数_乗用_軽油,係数_乗用_メタノール,係数_乗用_LPG),125,5,AR1439),2,FALSE))))))</f>
        <v/>
      </c>
      <c r="AO1439" s="376" t="str">
        <f>IF(T1439="","",IF(OR(AH1439="",AH1439="-"),"－",IF(OR(AM1439=8,AM1439=9),"",IF(OR(AJ1439=3,AJ1439=4,AJ1439=5,AJ1439=6),VLOOKUP(AH1439,INDEX((係数_バス貨物_ガソリン,係数_バス貨物_CNG,係数_バス貨物_軽油,係数_バス貨物_メタノール,係数_バス貨物_LPG),MATCH(AL1439,【参考】排出ガスレベル!$AI$4:$AI$671,1),1,AR1439):INDEX((係数_バス貨物_ガソリン,係数_バス貨物_CNG,係数_バス貨物_軽油,係数_バス貨物_メタノール,係数_バス貨物_LPG),MATCH(AL1439+1,【参考】排出ガスレベル!$AI$4:$AI$671,1)-1,5,AR1439),3,FALSE),IF(OR(AJ1439=1,AJ1439=2),VLOOKUP(AH1439,INDEX((係数_乗用_ガソリン,係数_乗用_CNG,係数_乗用_軽油,係数_乗用_メタノール,係数_乗用_LPG),1,1,AR1439):INDEX((係数_乗用_ガソリン,係数_乗用_CNG,係数_乗用_軽油,係数_乗用_メタノール,係数_乗用_LPG),125,5,AR1439),3,FALSE))))))</f>
        <v/>
      </c>
      <c r="AP1439" s="375" t="str">
        <f t="shared" si="660"/>
        <v/>
      </c>
      <c r="AQ1439" s="444" t="str">
        <f t="shared" si="661"/>
        <v/>
      </c>
      <c r="AR1439" s="375" t="str">
        <f t="shared" si="664"/>
        <v/>
      </c>
      <c r="AS1439" s="377" t="str">
        <f t="shared" si="662"/>
        <v/>
      </c>
      <c r="AT1439" s="378" t="str">
        <f t="shared" si="663"/>
        <v/>
      </c>
      <c r="AX1439" s="625" t="b">
        <f t="shared" si="665"/>
        <v>0</v>
      </c>
      <c r="AY1439" s="7" t="str">
        <f t="shared" si="666"/>
        <v>FALSEFALSEFALSE</v>
      </c>
      <c r="AZ1439" s="626">
        <f t="shared" si="642"/>
        <v>0</v>
      </c>
      <c r="BA1439" s="627" t="str">
        <f t="shared" si="643"/>
        <v/>
      </c>
      <c r="BB1439" s="627">
        <f t="shared" si="644"/>
        <v>0</v>
      </c>
      <c r="BC1439" s="690" t="str">
        <f t="shared" si="645"/>
        <v/>
      </c>
    </row>
    <row r="1440" spans="1:55">
      <c r="A1440" s="381">
        <v>1384</v>
      </c>
      <c r="B1440" s="117"/>
      <c r="C1440" s="288"/>
      <c r="D1440" s="289"/>
      <c r="E1440" s="289"/>
      <c r="F1440" s="290"/>
      <c r="G1440" s="292"/>
      <c r="H1440" s="116"/>
      <c r="I1440" s="292"/>
      <c r="J1440" s="116"/>
      <c r="K1440" s="370" t="str">
        <f t="shared" si="636"/>
        <v/>
      </c>
      <c r="L1440" s="370">
        <f t="shared" si="637"/>
        <v>0</v>
      </c>
      <c r="M1440" s="370">
        <f t="shared" si="638"/>
        <v>0</v>
      </c>
      <c r="N1440" s="371" t="str">
        <f t="shared" si="646"/>
        <v/>
      </c>
      <c r="O1440" s="371" t="str">
        <f t="shared" si="647"/>
        <v/>
      </c>
      <c r="P1440" s="371" t="str">
        <f t="shared" si="648"/>
        <v/>
      </c>
      <c r="Q1440" s="371" t="str">
        <f t="shared" si="649"/>
        <v/>
      </c>
      <c r="R1440" s="371" t="str">
        <f t="shared" si="650"/>
        <v/>
      </c>
      <c r="S1440" s="371" t="str">
        <f t="shared" si="651"/>
        <v/>
      </c>
      <c r="T1440" s="443" t="str">
        <f t="shared" si="639"/>
        <v/>
      </c>
      <c r="U1440" s="539"/>
      <c r="V1440" s="117"/>
      <c r="W1440" s="118"/>
      <c r="X1440" s="119"/>
      <c r="Y1440" s="120"/>
      <c r="Z1440" s="122"/>
      <c r="AA1440" s="121"/>
      <c r="AB1440" s="443" t="str">
        <f t="shared" si="640"/>
        <v/>
      </c>
      <c r="AC1440" s="734" t="str">
        <f t="shared" si="641"/>
        <v/>
      </c>
      <c r="AD1440" s="372"/>
      <c r="AE1440" s="485"/>
      <c r="AF1440" s="373" t="str">
        <f t="shared" si="652"/>
        <v/>
      </c>
      <c r="AG1440" s="373" t="str">
        <f t="shared" si="653"/>
        <v/>
      </c>
      <c r="AH1440" s="374" t="str">
        <f t="shared" si="654"/>
        <v/>
      </c>
      <c r="AI1440" s="375" t="str">
        <f t="shared" si="655"/>
        <v/>
      </c>
      <c r="AJ1440" s="375" t="str">
        <f t="shared" si="656"/>
        <v/>
      </c>
      <c r="AK1440" s="375" t="str">
        <f t="shared" si="657"/>
        <v/>
      </c>
      <c r="AL1440" s="375" t="str">
        <f t="shared" si="658"/>
        <v/>
      </c>
      <c r="AM1440" s="375" t="str">
        <f t="shared" si="659"/>
        <v/>
      </c>
      <c r="AN1440" s="376" t="str">
        <f>IF(AF1440="","",IF(OR(AH1440="",AH1440="-"),"－",IF(OR(AM1440=8,AM1440=9),"",IF(OR(AJ1440=3,AJ1440=4,AJ1440=5,AJ1440=6),VLOOKUP(AH1440,INDEX((係数_バス貨物_ガソリン,係数_バス貨物_CNG,係数_バス貨物_軽油,係数_バス貨物_メタノール,係数_バス貨物_LPG),MATCH(AL1440,【参考】排出ガスレベル!$AI$4:$AI$671,1),1,AR1440):INDEX((係数_バス貨物_ガソリン,係数_バス貨物_CNG,係数_バス貨物_軽油,係数_バス貨物_メタノール,係数_バス貨物_LPG),MATCH(AL1440+1,【参考】排出ガスレベル!$AI$4:$AI$671,1)-1,5,AR1440),2,FALSE),IF(OR(AJ1440=1,AJ1440=2),VLOOKUP(AH1440,INDEX((係数_乗用_ガソリン,係数_乗用_CNG,係数_乗用_軽油,係数_乗用_メタノール,係数_乗用_LPG),1,1,AR1440):INDEX((係数_乗用_ガソリン,係数_乗用_CNG,係数_乗用_軽油,係数_乗用_メタノール,係数_乗用_LPG),125,5,AR1440),2,FALSE))))))</f>
        <v/>
      </c>
      <c r="AO1440" s="376" t="str">
        <f>IF(T1440="","",IF(OR(AH1440="",AH1440="-"),"－",IF(OR(AM1440=8,AM1440=9),"",IF(OR(AJ1440=3,AJ1440=4,AJ1440=5,AJ1440=6),VLOOKUP(AH1440,INDEX((係数_バス貨物_ガソリン,係数_バス貨物_CNG,係数_バス貨物_軽油,係数_バス貨物_メタノール,係数_バス貨物_LPG),MATCH(AL1440,【参考】排出ガスレベル!$AI$4:$AI$671,1),1,AR1440):INDEX((係数_バス貨物_ガソリン,係数_バス貨物_CNG,係数_バス貨物_軽油,係数_バス貨物_メタノール,係数_バス貨物_LPG),MATCH(AL1440+1,【参考】排出ガスレベル!$AI$4:$AI$671,1)-1,5,AR1440),3,FALSE),IF(OR(AJ1440=1,AJ1440=2),VLOOKUP(AH1440,INDEX((係数_乗用_ガソリン,係数_乗用_CNG,係数_乗用_軽油,係数_乗用_メタノール,係数_乗用_LPG),1,1,AR1440):INDEX((係数_乗用_ガソリン,係数_乗用_CNG,係数_乗用_軽油,係数_乗用_メタノール,係数_乗用_LPG),125,5,AR1440),3,FALSE))))))</f>
        <v/>
      </c>
      <c r="AP1440" s="375" t="str">
        <f t="shared" si="660"/>
        <v/>
      </c>
      <c r="AQ1440" s="444" t="str">
        <f t="shared" si="661"/>
        <v/>
      </c>
      <c r="AR1440" s="375" t="str">
        <f t="shared" si="664"/>
        <v/>
      </c>
      <c r="AS1440" s="377" t="str">
        <f t="shared" si="662"/>
        <v/>
      </c>
      <c r="AT1440" s="378" t="str">
        <f t="shared" si="663"/>
        <v/>
      </c>
      <c r="AX1440" s="625" t="b">
        <f t="shared" si="665"/>
        <v>0</v>
      </c>
      <c r="AY1440" s="7" t="str">
        <f t="shared" si="666"/>
        <v>FALSEFALSEFALSE</v>
      </c>
      <c r="AZ1440" s="626">
        <f t="shared" si="642"/>
        <v>0</v>
      </c>
      <c r="BA1440" s="627" t="str">
        <f t="shared" si="643"/>
        <v/>
      </c>
      <c r="BB1440" s="627">
        <f t="shared" si="644"/>
        <v>0</v>
      </c>
      <c r="BC1440" s="690" t="str">
        <f t="shared" si="645"/>
        <v/>
      </c>
    </row>
    <row r="1441" spans="1:55">
      <c r="A1441" s="381">
        <v>1385</v>
      </c>
      <c r="B1441" s="117"/>
      <c r="C1441" s="288"/>
      <c r="D1441" s="289"/>
      <c r="E1441" s="289"/>
      <c r="F1441" s="290"/>
      <c r="G1441" s="292"/>
      <c r="H1441" s="116"/>
      <c r="I1441" s="292"/>
      <c r="J1441" s="116"/>
      <c r="K1441" s="370" t="str">
        <f t="shared" si="636"/>
        <v/>
      </c>
      <c r="L1441" s="370">
        <f t="shared" si="637"/>
        <v>0</v>
      </c>
      <c r="M1441" s="370">
        <f t="shared" si="638"/>
        <v>0</v>
      </c>
      <c r="N1441" s="371" t="str">
        <f t="shared" si="646"/>
        <v/>
      </c>
      <c r="O1441" s="371" t="str">
        <f t="shared" si="647"/>
        <v/>
      </c>
      <c r="P1441" s="371" t="str">
        <f t="shared" si="648"/>
        <v/>
      </c>
      <c r="Q1441" s="371" t="str">
        <f t="shared" si="649"/>
        <v/>
      </c>
      <c r="R1441" s="371" t="str">
        <f t="shared" si="650"/>
        <v/>
      </c>
      <c r="S1441" s="371" t="str">
        <f t="shared" si="651"/>
        <v/>
      </c>
      <c r="T1441" s="443" t="str">
        <f t="shared" si="639"/>
        <v/>
      </c>
      <c r="U1441" s="539"/>
      <c r="V1441" s="117"/>
      <c r="W1441" s="118"/>
      <c r="X1441" s="119"/>
      <c r="Y1441" s="120"/>
      <c r="Z1441" s="122"/>
      <c r="AA1441" s="121"/>
      <c r="AB1441" s="443" t="str">
        <f t="shared" si="640"/>
        <v/>
      </c>
      <c r="AC1441" s="734" t="str">
        <f t="shared" si="641"/>
        <v/>
      </c>
      <c r="AD1441" s="372"/>
      <c r="AE1441" s="485"/>
      <c r="AF1441" s="373" t="str">
        <f t="shared" si="652"/>
        <v/>
      </c>
      <c r="AG1441" s="373" t="str">
        <f t="shared" si="653"/>
        <v/>
      </c>
      <c r="AH1441" s="374" t="str">
        <f t="shared" si="654"/>
        <v/>
      </c>
      <c r="AI1441" s="375" t="str">
        <f t="shared" si="655"/>
        <v/>
      </c>
      <c r="AJ1441" s="375" t="str">
        <f t="shared" si="656"/>
        <v/>
      </c>
      <c r="AK1441" s="375" t="str">
        <f t="shared" si="657"/>
        <v/>
      </c>
      <c r="AL1441" s="375" t="str">
        <f t="shared" si="658"/>
        <v/>
      </c>
      <c r="AM1441" s="375" t="str">
        <f t="shared" si="659"/>
        <v/>
      </c>
      <c r="AN1441" s="376" t="str">
        <f>IF(AF1441="","",IF(OR(AH1441="",AH1441="-"),"－",IF(OR(AM1441=8,AM1441=9),"",IF(OR(AJ1441=3,AJ1441=4,AJ1441=5,AJ1441=6),VLOOKUP(AH1441,INDEX((係数_バス貨物_ガソリン,係数_バス貨物_CNG,係数_バス貨物_軽油,係数_バス貨物_メタノール,係数_バス貨物_LPG),MATCH(AL1441,【参考】排出ガスレベル!$AI$4:$AI$671,1),1,AR1441):INDEX((係数_バス貨物_ガソリン,係数_バス貨物_CNG,係数_バス貨物_軽油,係数_バス貨物_メタノール,係数_バス貨物_LPG),MATCH(AL1441+1,【参考】排出ガスレベル!$AI$4:$AI$671,1)-1,5,AR1441),2,FALSE),IF(OR(AJ1441=1,AJ1441=2),VLOOKUP(AH1441,INDEX((係数_乗用_ガソリン,係数_乗用_CNG,係数_乗用_軽油,係数_乗用_メタノール,係数_乗用_LPG),1,1,AR1441):INDEX((係数_乗用_ガソリン,係数_乗用_CNG,係数_乗用_軽油,係数_乗用_メタノール,係数_乗用_LPG),125,5,AR1441),2,FALSE))))))</f>
        <v/>
      </c>
      <c r="AO1441" s="376" t="str">
        <f>IF(T1441="","",IF(OR(AH1441="",AH1441="-"),"－",IF(OR(AM1441=8,AM1441=9),"",IF(OR(AJ1441=3,AJ1441=4,AJ1441=5,AJ1441=6),VLOOKUP(AH1441,INDEX((係数_バス貨物_ガソリン,係数_バス貨物_CNG,係数_バス貨物_軽油,係数_バス貨物_メタノール,係数_バス貨物_LPG),MATCH(AL1441,【参考】排出ガスレベル!$AI$4:$AI$671,1),1,AR1441):INDEX((係数_バス貨物_ガソリン,係数_バス貨物_CNG,係数_バス貨物_軽油,係数_バス貨物_メタノール,係数_バス貨物_LPG),MATCH(AL1441+1,【参考】排出ガスレベル!$AI$4:$AI$671,1)-1,5,AR1441),3,FALSE),IF(OR(AJ1441=1,AJ1441=2),VLOOKUP(AH1441,INDEX((係数_乗用_ガソリン,係数_乗用_CNG,係数_乗用_軽油,係数_乗用_メタノール,係数_乗用_LPG),1,1,AR1441):INDEX((係数_乗用_ガソリン,係数_乗用_CNG,係数_乗用_軽油,係数_乗用_メタノール,係数_乗用_LPG),125,5,AR1441),3,FALSE))))))</f>
        <v/>
      </c>
      <c r="AP1441" s="375" t="str">
        <f t="shared" si="660"/>
        <v/>
      </c>
      <c r="AQ1441" s="444" t="str">
        <f t="shared" si="661"/>
        <v/>
      </c>
      <c r="AR1441" s="375" t="str">
        <f t="shared" si="664"/>
        <v/>
      </c>
      <c r="AS1441" s="377" t="str">
        <f t="shared" si="662"/>
        <v/>
      </c>
      <c r="AT1441" s="378" t="str">
        <f t="shared" si="663"/>
        <v/>
      </c>
      <c r="AX1441" s="625" t="b">
        <f t="shared" si="665"/>
        <v>0</v>
      </c>
      <c r="AY1441" s="7" t="str">
        <f t="shared" si="666"/>
        <v>FALSEFALSEFALSE</v>
      </c>
      <c r="AZ1441" s="626">
        <f t="shared" si="642"/>
        <v>0</v>
      </c>
      <c r="BA1441" s="627" t="str">
        <f t="shared" si="643"/>
        <v/>
      </c>
      <c r="BB1441" s="627">
        <f t="shared" si="644"/>
        <v>0</v>
      </c>
      <c r="BC1441" s="690" t="str">
        <f t="shared" si="645"/>
        <v/>
      </c>
    </row>
    <row r="1442" spans="1:55">
      <c r="A1442" s="381">
        <v>1386</v>
      </c>
      <c r="B1442" s="117"/>
      <c r="C1442" s="288"/>
      <c r="D1442" s="289"/>
      <c r="E1442" s="289"/>
      <c r="F1442" s="290"/>
      <c r="G1442" s="292"/>
      <c r="H1442" s="116"/>
      <c r="I1442" s="292"/>
      <c r="J1442" s="116"/>
      <c r="K1442" s="370" t="str">
        <f t="shared" si="636"/>
        <v/>
      </c>
      <c r="L1442" s="370">
        <f t="shared" si="637"/>
        <v>0</v>
      </c>
      <c r="M1442" s="370">
        <f t="shared" si="638"/>
        <v>0</v>
      </c>
      <c r="N1442" s="371" t="str">
        <f t="shared" si="646"/>
        <v/>
      </c>
      <c r="O1442" s="371" t="str">
        <f t="shared" si="647"/>
        <v/>
      </c>
      <c r="P1442" s="371" t="str">
        <f t="shared" si="648"/>
        <v/>
      </c>
      <c r="Q1442" s="371" t="str">
        <f t="shared" si="649"/>
        <v/>
      </c>
      <c r="R1442" s="371" t="str">
        <f t="shared" si="650"/>
        <v/>
      </c>
      <c r="S1442" s="371" t="str">
        <f t="shared" si="651"/>
        <v/>
      </c>
      <c r="T1442" s="443" t="str">
        <f t="shared" si="639"/>
        <v/>
      </c>
      <c r="U1442" s="539"/>
      <c r="V1442" s="117"/>
      <c r="W1442" s="118"/>
      <c r="X1442" s="119"/>
      <c r="Y1442" s="120"/>
      <c r="Z1442" s="122"/>
      <c r="AA1442" s="121"/>
      <c r="AB1442" s="443" t="str">
        <f t="shared" si="640"/>
        <v/>
      </c>
      <c r="AC1442" s="734" t="str">
        <f t="shared" si="641"/>
        <v/>
      </c>
      <c r="AD1442" s="372"/>
      <c r="AE1442" s="485"/>
      <c r="AF1442" s="373" t="str">
        <f t="shared" si="652"/>
        <v/>
      </c>
      <c r="AG1442" s="373" t="str">
        <f t="shared" si="653"/>
        <v/>
      </c>
      <c r="AH1442" s="374" t="str">
        <f t="shared" si="654"/>
        <v/>
      </c>
      <c r="AI1442" s="375" t="str">
        <f t="shared" si="655"/>
        <v/>
      </c>
      <c r="AJ1442" s="375" t="str">
        <f t="shared" si="656"/>
        <v/>
      </c>
      <c r="AK1442" s="375" t="str">
        <f t="shared" si="657"/>
        <v/>
      </c>
      <c r="AL1442" s="375" t="str">
        <f t="shared" si="658"/>
        <v/>
      </c>
      <c r="AM1442" s="375" t="str">
        <f t="shared" si="659"/>
        <v/>
      </c>
      <c r="AN1442" s="376" t="str">
        <f>IF(AF1442="","",IF(OR(AH1442="",AH1442="-"),"－",IF(OR(AM1442=8,AM1442=9),"",IF(OR(AJ1442=3,AJ1442=4,AJ1442=5,AJ1442=6),VLOOKUP(AH1442,INDEX((係数_バス貨物_ガソリン,係数_バス貨物_CNG,係数_バス貨物_軽油,係数_バス貨物_メタノール,係数_バス貨物_LPG),MATCH(AL1442,【参考】排出ガスレベル!$AI$4:$AI$671,1),1,AR1442):INDEX((係数_バス貨物_ガソリン,係数_バス貨物_CNG,係数_バス貨物_軽油,係数_バス貨物_メタノール,係数_バス貨物_LPG),MATCH(AL1442+1,【参考】排出ガスレベル!$AI$4:$AI$671,1)-1,5,AR1442),2,FALSE),IF(OR(AJ1442=1,AJ1442=2),VLOOKUP(AH1442,INDEX((係数_乗用_ガソリン,係数_乗用_CNG,係数_乗用_軽油,係数_乗用_メタノール,係数_乗用_LPG),1,1,AR1442):INDEX((係数_乗用_ガソリン,係数_乗用_CNG,係数_乗用_軽油,係数_乗用_メタノール,係数_乗用_LPG),125,5,AR1442),2,FALSE))))))</f>
        <v/>
      </c>
      <c r="AO1442" s="376" t="str">
        <f>IF(T1442="","",IF(OR(AH1442="",AH1442="-"),"－",IF(OR(AM1442=8,AM1442=9),"",IF(OR(AJ1442=3,AJ1442=4,AJ1442=5,AJ1442=6),VLOOKUP(AH1442,INDEX((係数_バス貨物_ガソリン,係数_バス貨物_CNG,係数_バス貨物_軽油,係数_バス貨物_メタノール,係数_バス貨物_LPG),MATCH(AL1442,【参考】排出ガスレベル!$AI$4:$AI$671,1),1,AR1442):INDEX((係数_バス貨物_ガソリン,係数_バス貨物_CNG,係数_バス貨物_軽油,係数_バス貨物_メタノール,係数_バス貨物_LPG),MATCH(AL1442+1,【参考】排出ガスレベル!$AI$4:$AI$671,1)-1,5,AR1442),3,FALSE),IF(OR(AJ1442=1,AJ1442=2),VLOOKUP(AH1442,INDEX((係数_乗用_ガソリン,係数_乗用_CNG,係数_乗用_軽油,係数_乗用_メタノール,係数_乗用_LPG),1,1,AR1442):INDEX((係数_乗用_ガソリン,係数_乗用_CNG,係数_乗用_軽油,係数_乗用_メタノール,係数_乗用_LPG),125,5,AR1442),3,FALSE))))))</f>
        <v/>
      </c>
      <c r="AP1442" s="375" t="str">
        <f t="shared" si="660"/>
        <v/>
      </c>
      <c r="AQ1442" s="444" t="str">
        <f t="shared" si="661"/>
        <v/>
      </c>
      <c r="AR1442" s="375" t="str">
        <f t="shared" si="664"/>
        <v/>
      </c>
      <c r="AS1442" s="377" t="str">
        <f t="shared" si="662"/>
        <v/>
      </c>
      <c r="AT1442" s="378" t="str">
        <f t="shared" si="663"/>
        <v/>
      </c>
      <c r="AX1442" s="625" t="b">
        <f t="shared" si="665"/>
        <v>0</v>
      </c>
      <c r="AY1442" s="7" t="str">
        <f t="shared" si="666"/>
        <v>FALSEFALSEFALSE</v>
      </c>
      <c r="AZ1442" s="626">
        <f t="shared" si="642"/>
        <v>0</v>
      </c>
      <c r="BA1442" s="627" t="str">
        <f t="shared" si="643"/>
        <v/>
      </c>
      <c r="BB1442" s="627">
        <f t="shared" si="644"/>
        <v>0</v>
      </c>
      <c r="BC1442" s="690" t="str">
        <f t="shared" si="645"/>
        <v/>
      </c>
    </row>
    <row r="1443" spans="1:55">
      <c r="A1443" s="381">
        <v>1387</v>
      </c>
      <c r="B1443" s="117"/>
      <c r="C1443" s="288"/>
      <c r="D1443" s="289"/>
      <c r="E1443" s="289"/>
      <c r="F1443" s="290"/>
      <c r="G1443" s="292"/>
      <c r="H1443" s="116"/>
      <c r="I1443" s="292"/>
      <c r="J1443" s="116"/>
      <c r="K1443" s="370" t="str">
        <f t="shared" si="636"/>
        <v/>
      </c>
      <c r="L1443" s="370">
        <f t="shared" si="637"/>
        <v>0</v>
      </c>
      <c r="M1443" s="370">
        <f t="shared" si="638"/>
        <v>0</v>
      </c>
      <c r="N1443" s="371" t="str">
        <f t="shared" si="646"/>
        <v/>
      </c>
      <c r="O1443" s="371" t="str">
        <f t="shared" si="647"/>
        <v/>
      </c>
      <c r="P1443" s="371" t="str">
        <f t="shared" si="648"/>
        <v/>
      </c>
      <c r="Q1443" s="371" t="str">
        <f t="shared" si="649"/>
        <v/>
      </c>
      <c r="R1443" s="371" t="str">
        <f t="shared" si="650"/>
        <v/>
      </c>
      <c r="S1443" s="371" t="str">
        <f t="shared" si="651"/>
        <v/>
      </c>
      <c r="T1443" s="443" t="str">
        <f t="shared" si="639"/>
        <v/>
      </c>
      <c r="U1443" s="539"/>
      <c r="V1443" s="117"/>
      <c r="W1443" s="118"/>
      <c r="X1443" s="119"/>
      <c r="Y1443" s="120"/>
      <c r="Z1443" s="122"/>
      <c r="AA1443" s="121"/>
      <c r="AB1443" s="443" t="str">
        <f t="shared" si="640"/>
        <v/>
      </c>
      <c r="AC1443" s="734" t="str">
        <f t="shared" si="641"/>
        <v/>
      </c>
      <c r="AD1443" s="372"/>
      <c r="AE1443" s="485"/>
      <c r="AF1443" s="373" t="str">
        <f t="shared" si="652"/>
        <v/>
      </c>
      <c r="AG1443" s="373" t="str">
        <f t="shared" si="653"/>
        <v/>
      </c>
      <c r="AH1443" s="374" t="str">
        <f t="shared" si="654"/>
        <v/>
      </c>
      <c r="AI1443" s="375" t="str">
        <f t="shared" si="655"/>
        <v/>
      </c>
      <c r="AJ1443" s="375" t="str">
        <f t="shared" si="656"/>
        <v/>
      </c>
      <c r="AK1443" s="375" t="str">
        <f t="shared" si="657"/>
        <v/>
      </c>
      <c r="AL1443" s="375" t="str">
        <f t="shared" si="658"/>
        <v/>
      </c>
      <c r="AM1443" s="375" t="str">
        <f t="shared" si="659"/>
        <v/>
      </c>
      <c r="AN1443" s="376" t="str">
        <f>IF(AF1443="","",IF(OR(AH1443="",AH1443="-"),"－",IF(OR(AM1443=8,AM1443=9),"",IF(OR(AJ1443=3,AJ1443=4,AJ1443=5,AJ1443=6),VLOOKUP(AH1443,INDEX((係数_バス貨物_ガソリン,係数_バス貨物_CNG,係数_バス貨物_軽油,係数_バス貨物_メタノール,係数_バス貨物_LPG),MATCH(AL1443,【参考】排出ガスレベル!$AI$4:$AI$671,1),1,AR1443):INDEX((係数_バス貨物_ガソリン,係数_バス貨物_CNG,係数_バス貨物_軽油,係数_バス貨物_メタノール,係数_バス貨物_LPG),MATCH(AL1443+1,【参考】排出ガスレベル!$AI$4:$AI$671,1)-1,5,AR1443),2,FALSE),IF(OR(AJ1443=1,AJ1443=2),VLOOKUP(AH1443,INDEX((係数_乗用_ガソリン,係数_乗用_CNG,係数_乗用_軽油,係数_乗用_メタノール,係数_乗用_LPG),1,1,AR1443):INDEX((係数_乗用_ガソリン,係数_乗用_CNG,係数_乗用_軽油,係数_乗用_メタノール,係数_乗用_LPG),125,5,AR1443),2,FALSE))))))</f>
        <v/>
      </c>
      <c r="AO1443" s="376" t="str">
        <f>IF(T1443="","",IF(OR(AH1443="",AH1443="-"),"－",IF(OR(AM1443=8,AM1443=9),"",IF(OR(AJ1443=3,AJ1443=4,AJ1443=5,AJ1443=6),VLOOKUP(AH1443,INDEX((係数_バス貨物_ガソリン,係数_バス貨物_CNG,係数_バス貨物_軽油,係数_バス貨物_メタノール,係数_バス貨物_LPG),MATCH(AL1443,【参考】排出ガスレベル!$AI$4:$AI$671,1),1,AR1443):INDEX((係数_バス貨物_ガソリン,係数_バス貨物_CNG,係数_バス貨物_軽油,係数_バス貨物_メタノール,係数_バス貨物_LPG),MATCH(AL1443+1,【参考】排出ガスレベル!$AI$4:$AI$671,1)-1,5,AR1443),3,FALSE),IF(OR(AJ1443=1,AJ1443=2),VLOOKUP(AH1443,INDEX((係数_乗用_ガソリン,係数_乗用_CNG,係数_乗用_軽油,係数_乗用_メタノール,係数_乗用_LPG),1,1,AR1443):INDEX((係数_乗用_ガソリン,係数_乗用_CNG,係数_乗用_軽油,係数_乗用_メタノール,係数_乗用_LPG),125,5,AR1443),3,FALSE))))))</f>
        <v/>
      </c>
      <c r="AP1443" s="375" t="str">
        <f t="shared" si="660"/>
        <v/>
      </c>
      <c r="AQ1443" s="444" t="str">
        <f t="shared" si="661"/>
        <v/>
      </c>
      <c r="AR1443" s="375" t="str">
        <f t="shared" si="664"/>
        <v/>
      </c>
      <c r="AS1443" s="377" t="str">
        <f t="shared" si="662"/>
        <v/>
      </c>
      <c r="AT1443" s="378" t="str">
        <f t="shared" si="663"/>
        <v/>
      </c>
      <c r="AX1443" s="625" t="b">
        <f t="shared" si="665"/>
        <v>0</v>
      </c>
      <c r="AY1443" s="7" t="str">
        <f t="shared" si="666"/>
        <v>FALSEFALSEFALSE</v>
      </c>
      <c r="AZ1443" s="626">
        <f t="shared" si="642"/>
        <v>0</v>
      </c>
      <c r="BA1443" s="627" t="str">
        <f t="shared" si="643"/>
        <v/>
      </c>
      <c r="BB1443" s="627">
        <f t="shared" si="644"/>
        <v>0</v>
      </c>
      <c r="BC1443" s="690" t="str">
        <f t="shared" si="645"/>
        <v/>
      </c>
    </row>
    <row r="1444" spans="1:55">
      <c r="A1444" s="381">
        <v>1388</v>
      </c>
      <c r="B1444" s="117"/>
      <c r="C1444" s="288"/>
      <c r="D1444" s="289"/>
      <c r="E1444" s="289"/>
      <c r="F1444" s="290"/>
      <c r="G1444" s="292"/>
      <c r="H1444" s="116"/>
      <c r="I1444" s="292"/>
      <c r="J1444" s="116"/>
      <c r="K1444" s="370" t="str">
        <f t="shared" si="636"/>
        <v/>
      </c>
      <c r="L1444" s="370">
        <f t="shared" si="637"/>
        <v>0</v>
      </c>
      <c r="M1444" s="370">
        <f t="shared" si="638"/>
        <v>0</v>
      </c>
      <c r="N1444" s="371" t="str">
        <f t="shared" si="646"/>
        <v/>
      </c>
      <c r="O1444" s="371" t="str">
        <f t="shared" si="647"/>
        <v/>
      </c>
      <c r="P1444" s="371" t="str">
        <f t="shared" si="648"/>
        <v/>
      </c>
      <c r="Q1444" s="371" t="str">
        <f t="shared" si="649"/>
        <v/>
      </c>
      <c r="R1444" s="371" t="str">
        <f t="shared" si="650"/>
        <v/>
      </c>
      <c r="S1444" s="371" t="str">
        <f t="shared" si="651"/>
        <v/>
      </c>
      <c r="T1444" s="443" t="str">
        <f t="shared" si="639"/>
        <v/>
      </c>
      <c r="U1444" s="539"/>
      <c r="V1444" s="117"/>
      <c r="W1444" s="118"/>
      <c r="X1444" s="119"/>
      <c r="Y1444" s="120"/>
      <c r="Z1444" s="122"/>
      <c r="AA1444" s="121"/>
      <c r="AB1444" s="443" t="str">
        <f t="shared" si="640"/>
        <v/>
      </c>
      <c r="AC1444" s="734" t="str">
        <f t="shared" si="641"/>
        <v/>
      </c>
      <c r="AD1444" s="372"/>
      <c r="AE1444" s="485"/>
      <c r="AF1444" s="373" t="str">
        <f t="shared" si="652"/>
        <v/>
      </c>
      <c r="AG1444" s="373" t="str">
        <f t="shared" si="653"/>
        <v/>
      </c>
      <c r="AH1444" s="374" t="str">
        <f t="shared" si="654"/>
        <v/>
      </c>
      <c r="AI1444" s="375" t="str">
        <f t="shared" si="655"/>
        <v/>
      </c>
      <c r="AJ1444" s="375" t="str">
        <f t="shared" si="656"/>
        <v/>
      </c>
      <c r="AK1444" s="375" t="str">
        <f t="shared" si="657"/>
        <v/>
      </c>
      <c r="AL1444" s="375" t="str">
        <f t="shared" si="658"/>
        <v/>
      </c>
      <c r="AM1444" s="375" t="str">
        <f t="shared" si="659"/>
        <v/>
      </c>
      <c r="AN1444" s="376" t="str">
        <f>IF(AF1444="","",IF(OR(AH1444="",AH1444="-"),"－",IF(OR(AM1444=8,AM1444=9),"",IF(OR(AJ1444=3,AJ1444=4,AJ1444=5,AJ1444=6),VLOOKUP(AH1444,INDEX((係数_バス貨物_ガソリン,係数_バス貨物_CNG,係数_バス貨物_軽油,係数_バス貨物_メタノール,係数_バス貨物_LPG),MATCH(AL1444,【参考】排出ガスレベル!$AI$4:$AI$671,1),1,AR1444):INDEX((係数_バス貨物_ガソリン,係数_バス貨物_CNG,係数_バス貨物_軽油,係数_バス貨物_メタノール,係数_バス貨物_LPG),MATCH(AL1444+1,【参考】排出ガスレベル!$AI$4:$AI$671,1)-1,5,AR1444),2,FALSE),IF(OR(AJ1444=1,AJ1444=2),VLOOKUP(AH1444,INDEX((係数_乗用_ガソリン,係数_乗用_CNG,係数_乗用_軽油,係数_乗用_メタノール,係数_乗用_LPG),1,1,AR1444):INDEX((係数_乗用_ガソリン,係数_乗用_CNG,係数_乗用_軽油,係数_乗用_メタノール,係数_乗用_LPG),125,5,AR1444),2,FALSE))))))</f>
        <v/>
      </c>
      <c r="AO1444" s="376" t="str">
        <f>IF(T1444="","",IF(OR(AH1444="",AH1444="-"),"－",IF(OR(AM1444=8,AM1444=9),"",IF(OR(AJ1444=3,AJ1444=4,AJ1444=5,AJ1444=6),VLOOKUP(AH1444,INDEX((係数_バス貨物_ガソリン,係数_バス貨物_CNG,係数_バス貨物_軽油,係数_バス貨物_メタノール,係数_バス貨物_LPG),MATCH(AL1444,【参考】排出ガスレベル!$AI$4:$AI$671,1),1,AR1444):INDEX((係数_バス貨物_ガソリン,係数_バス貨物_CNG,係数_バス貨物_軽油,係数_バス貨物_メタノール,係数_バス貨物_LPG),MATCH(AL1444+1,【参考】排出ガスレベル!$AI$4:$AI$671,1)-1,5,AR1444),3,FALSE),IF(OR(AJ1444=1,AJ1444=2),VLOOKUP(AH1444,INDEX((係数_乗用_ガソリン,係数_乗用_CNG,係数_乗用_軽油,係数_乗用_メタノール,係数_乗用_LPG),1,1,AR1444):INDEX((係数_乗用_ガソリン,係数_乗用_CNG,係数_乗用_軽油,係数_乗用_メタノール,係数_乗用_LPG),125,5,AR1444),3,FALSE))))))</f>
        <v/>
      </c>
      <c r="AP1444" s="375" t="str">
        <f t="shared" si="660"/>
        <v/>
      </c>
      <c r="AQ1444" s="444" t="str">
        <f t="shared" si="661"/>
        <v/>
      </c>
      <c r="AR1444" s="375" t="str">
        <f t="shared" si="664"/>
        <v/>
      </c>
      <c r="AS1444" s="377" t="str">
        <f t="shared" si="662"/>
        <v/>
      </c>
      <c r="AT1444" s="378" t="str">
        <f t="shared" si="663"/>
        <v/>
      </c>
      <c r="AX1444" s="625" t="b">
        <f t="shared" si="665"/>
        <v>0</v>
      </c>
      <c r="AY1444" s="7" t="str">
        <f t="shared" si="666"/>
        <v>FALSEFALSEFALSE</v>
      </c>
      <c r="AZ1444" s="626">
        <f t="shared" si="642"/>
        <v>0</v>
      </c>
      <c r="BA1444" s="627" t="str">
        <f t="shared" si="643"/>
        <v/>
      </c>
      <c r="BB1444" s="627">
        <f t="shared" si="644"/>
        <v>0</v>
      </c>
      <c r="BC1444" s="690" t="str">
        <f t="shared" si="645"/>
        <v/>
      </c>
    </row>
    <row r="1445" spans="1:55">
      <c r="A1445" s="381">
        <v>1389</v>
      </c>
      <c r="B1445" s="117"/>
      <c r="C1445" s="288"/>
      <c r="D1445" s="289"/>
      <c r="E1445" s="289"/>
      <c r="F1445" s="290"/>
      <c r="G1445" s="292"/>
      <c r="H1445" s="116"/>
      <c r="I1445" s="292"/>
      <c r="J1445" s="116"/>
      <c r="K1445" s="370" t="str">
        <f t="shared" si="636"/>
        <v/>
      </c>
      <c r="L1445" s="370">
        <f t="shared" si="637"/>
        <v>0</v>
      </c>
      <c r="M1445" s="370">
        <f t="shared" si="638"/>
        <v>0</v>
      </c>
      <c r="N1445" s="371" t="str">
        <f t="shared" si="646"/>
        <v/>
      </c>
      <c r="O1445" s="371" t="str">
        <f t="shared" si="647"/>
        <v/>
      </c>
      <c r="P1445" s="371" t="str">
        <f t="shared" si="648"/>
        <v/>
      </c>
      <c r="Q1445" s="371" t="str">
        <f t="shared" si="649"/>
        <v/>
      </c>
      <c r="R1445" s="371" t="str">
        <f t="shared" si="650"/>
        <v/>
      </c>
      <c r="S1445" s="371" t="str">
        <f t="shared" si="651"/>
        <v/>
      </c>
      <c r="T1445" s="443" t="str">
        <f t="shared" si="639"/>
        <v/>
      </c>
      <c r="U1445" s="539"/>
      <c r="V1445" s="117"/>
      <c r="W1445" s="118"/>
      <c r="X1445" s="119"/>
      <c r="Y1445" s="120"/>
      <c r="Z1445" s="122"/>
      <c r="AA1445" s="121"/>
      <c r="AB1445" s="443" t="str">
        <f t="shared" si="640"/>
        <v/>
      </c>
      <c r="AC1445" s="734" t="str">
        <f t="shared" si="641"/>
        <v/>
      </c>
      <c r="AD1445" s="372"/>
      <c r="AE1445" s="485"/>
      <c r="AF1445" s="373" t="str">
        <f t="shared" si="652"/>
        <v/>
      </c>
      <c r="AG1445" s="373" t="str">
        <f t="shared" si="653"/>
        <v/>
      </c>
      <c r="AH1445" s="374" t="str">
        <f t="shared" si="654"/>
        <v/>
      </c>
      <c r="AI1445" s="375" t="str">
        <f t="shared" si="655"/>
        <v/>
      </c>
      <c r="AJ1445" s="375" t="str">
        <f t="shared" si="656"/>
        <v/>
      </c>
      <c r="AK1445" s="375" t="str">
        <f t="shared" si="657"/>
        <v/>
      </c>
      <c r="AL1445" s="375" t="str">
        <f t="shared" si="658"/>
        <v/>
      </c>
      <c r="AM1445" s="375" t="str">
        <f t="shared" si="659"/>
        <v/>
      </c>
      <c r="AN1445" s="376" t="str">
        <f>IF(AF1445="","",IF(OR(AH1445="",AH1445="-"),"－",IF(OR(AM1445=8,AM1445=9),"",IF(OR(AJ1445=3,AJ1445=4,AJ1445=5,AJ1445=6),VLOOKUP(AH1445,INDEX((係数_バス貨物_ガソリン,係数_バス貨物_CNG,係数_バス貨物_軽油,係数_バス貨物_メタノール,係数_バス貨物_LPG),MATCH(AL1445,【参考】排出ガスレベル!$AI$4:$AI$671,1),1,AR1445):INDEX((係数_バス貨物_ガソリン,係数_バス貨物_CNG,係数_バス貨物_軽油,係数_バス貨物_メタノール,係数_バス貨物_LPG),MATCH(AL1445+1,【参考】排出ガスレベル!$AI$4:$AI$671,1)-1,5,AR1445),2,FALSE),IF(OR(AJ1445=1,AJ1445=2),VLOOKUP(AH1445,INDEX((係数_乗用_ガソリン,係数_乗用_CNG,係数_乗用_軽油,係数_乗用_メタノール,係数_乗用_LPG),1,1,AR1445):INDEX((係数_乗用_ガソリン,係数_乗用_CNG,係数_乗用_軽油,係数_乗用_メタノール,係数_乗用_LPG),125,5,AR1445),2,FALSE))))))</f>
        <v/>
      </c>
      <c r="AO1445" s="376" t="str">
        <f>IF(T1445="","",IF(OR(AH1445="",AH1445="-"),"－",IF(OR(AM1445=8,AM1445=9),"",IF(OR(AJ1445=3,AJ1445=4,AJ1445=5,AJ1445=6),VLOOKUP(AH1445,INDEX((係数_バス貨物_ガソリン,係数_バス貨物_CNG,係数_バス貨物_軽油,係数_バス貨物_メタノール,係数_バス貨物_LPG),MATCH(AL1445,【参考】排出ガスレベル!$AI$4:$AI$671,1),1,AR1445):INDEX((係数_バス貨物_ガソリン,係数_バス貨物_CNG,係数_バス貨物_軽油,係数_バス貨物_メタノール,係数_バス貨物_LPG),MATCH(AL1445+1,【参考】排出ガスレベル!$AI$4:$AI$671,1)-1,5,AR1445),3,FALSE),IF(OR(AJ1445=1,AJ1445=2),VLOOKUP(AH1445,INDEX((係数_乗用_ガソリン,係数_乗用_CNG,係数_乗用_軽油,係数_乗用_メタノール,係数_乗用_LPG),1,1,AR1445):INDEX((係数_乗用_ガソリン,係数_乗用_CNG,係数_乗用_軽油,係数_乗用_メタノール,係数_乗用_LPG),125,5,AR1445),3,FALSE))))))</f>
        <v/>
      </c>
      <c r="AP1445" s="375" t="str">
        <f t="shared" si="660"/>
        <v/>
      </c>
      <c r="AQ1445" s="444" t="str">
        <f t="shared" si="661"/>
        <v/>
      </c>
      <c r="AR1445" s="375" t="str">
        <f t="shared" si="664"/>
        <v/>
      </c>
      <c r="AS1445" s="377" t="str">
        <f t="shared" si="662"/>
        <v/>
      </c>
      <c r="AT1445" s="378" t="str">
        <f t="shared" si="663"/>
        <v/>
      </c>
      <c r="AX1445" s="625" t="b">
        <f t="shared" si="665"/>
        <v>0</v>
      </c>
      <c r="AY1445" s="7" t="str">
        <f t="shared" si="666"/>
        <v>FALSEFALSEFALSE</v>
      </c>
      <c r="AZ1445" s="626">
        <f t="shared" si="642"/>
        <v>0</v>
      </c>
      <c r="BA1445" s="627" t="str">
        <f t="shared" si="643"/>
        <v/>
      </c>
      <c r="BB1445" s="627">
        <f t="shared" si="644"/>
        <v>0</v>
      </c>
      <c r="BC1445" s="690" t="str">
        <f t="shared" si="645"/>
        <v/>
      </c>
    </row>
    <row r="1446" spans="1:55">
      <c r="A1446" s="381">
        <v>1390</v>
      </c>
      <c r="B1446" s="117"/>
      <c r="C1446" s="288"/>
      <c r="D1446" s="289"/>
      <c r="E1446" s="289"/>
      <c r="F1446" s="290"/>
      <c r="G1446" s="292"/>
      <c r="H1446" s="116"/>
      <c r="I1446" s="292"/>
      <c r="J1446" s="116"/>
      <c r="K1446" s="370" t="str">
        <f t="shared" si="636"/>
        <v/>
      </c>
      <c r="L1446" s="370">
        <f t="shared" si="637"/>
        <v>0</v>
      </c>
      <c r="M1446" s="370">
        <f t="shared" si="638"/>
        <v>0</v>
      </c>
      <c r="N1446" s="371" t="str">
        <f t="shared" si="646"/>
        <v/>
      </c>
      <c r="O1446" s="371" t="str">
        <f t="shared" si="647"/>
        <v/>
      </c>
      <c r="P1446" s="371" t="str">
        <f t="shared" si="648"/>
        <v/>
      </c>
      <c r="Q1446" s="371" t="str">
        <f t="shared" si="649"/>
        <v/>
      </c>
      <c r="R1446" s="371" t="str">
        <f t="shared" si="650"/>
        <v/>
      </c>
      <c r="S1446" s="371" t="str">
        <f t="shared" si="651"/>
        <v/>
      </c>
      <c r="T1446" s="443" t="str">
        <f t="shared" si="639"/>
        <v/>
      </c>
      <c r="U1446" s="539"/>
      <c r="V1446" s="117"/>
      <c r="W1446" s="118"/>
      <c r="X1446" s="119"/>
      <c r="Y1446" s="120"/>
      <c r="Z1446" s="122"/>
      <c r="AA1446" s="121"/>
      <c r="AB1446" s="443" t="str">
        <f t="shared" si="640"/>
        <v/>
      </c>
      <c r="AC1446" s="734" t="str">
        <f t="shared" si="641"/>
        <v/>
      </c>
      <c r="AD1446" s="372"/>
      <c r="AE1446" s="485"/>
      <c r="AF1446" s="373" t="str">
        <f t="shared" si="652"/>
        <v/>
      </c>
      <c r="AG1446" s="373" t="str">
        <f t="shared" si="653"/>
        <v/>
      </c>
      <c r="AH1446" s="374" t="str">
        <f t="shared" si="654"/>
        <v/>
      </c>
      <c r="AI1446" s="375" t="str">
        <f t="shared" si="655"/>
        <v/>
      </c>
      <c r="AJ1446" s="375" t="str">
        <f t="shared" si="656"/>
        <v/>
      </c>
      <c r="AK1446" s="375" t="str">
        <f t="shared" si="657"/>
        <v/>
      </c>
      <c r="AL1446" s="375" t="str">
        <f t="shared" si="658"/>
        <v/>
      </c>
      <c r="AM1446" s="375" t="str">
        <f t="shared" si="659"/>
        <v/>
      </c>
      <c r="AN1446" s="376" t="str">
        <f>IF(AF1446="","",IF(OR(AH1446="",AH1446="-"),"－",IF(OR(AM1446=8,AM1446=9),"",IF(OR(AJ1446=3,AJ1446=4,AJ1446=5,AJ1446=6),VLOOKUP(AH1446,INDEX((係数_バス貨物_ガソリン,係数_バス貨物_CNG,係数_バス貨物_軽油,係数_バス貨物_メタノール,係数_バス貨物_LPG),MATCH(AL1446,【参考】排出ガスレベル!$AI$4:$AI$671,1),1,AR1446):INDEX((係数_バス貨物_ガソリン,係数_バス貨物_CNG,係数_バス貨物_軽油,係数_バス貨物_メタノール,係数_バス貨物_LPG),MATCH(AL1446+1,【参考】排出ガスレベル!$AI$4:$AI$671,1)-1,5,AR1446),2,FALSE),IF(OR(AJ1446=1,AJ1446=2),VLOOKUP(AH1446,INDEX((係数_乗用_ガソリン,係数_乗用_CNG,係数_乗用_軽油,係数_乗用_メタノール,係数_乗用_LPG),1,1,AR1446):INDEX((係数_乗用_ガソリン,係数_乗用_CNG,係数_乗用_軽油,係数_乗用_メタノール,係数_乗用_LPG),125,5,AR1446),2,FALSE))))))</f>
        <v/>
      </c>
      <c r="AO1446" s="376" t="str">
        <f>IF(T1446="","",IF(OR(AH1446="",AH1446="-"),"－",IF(OR(AM1446=8,AM1446=9),"",IF(OR(AJ1446=3,AJ1446=4,AJ1446=5,AJ1446=6),VLOOKUP(AH1446,INDEX((係数_バス貨物_ガソリン,係数_バス貨物_CNG,係数_バス貨物_軽油,係数_バス貨物_メタノール,係数_バス貨物_LPG),MATCH(AL1446,【参考】排出ガスレベル!$AI$4:$AI$671,1),1,AR1446):INDEX((係数_バス貨物_ガソリン,係数_バス貨物_CNG,係数_バス貨物_軽油,係数_バス貨物_メタノール,係数_バス貨物_LPG),MATCH(AL1446+1,【参考】排出ガスレベル!$AI$4:$AI$671,1)-1,5,AR1446),3,FALSE),IF(OR(AJ1446=1,AJ1446=2),VLOOKUP(AH1446,INDEX((係数_乗用_ガソリン,係数_乗用_CNG,係数_乗用_軽油,係数_乗用_メタノール,係数_乗用_LPG),1,1,AR1446):INDEX((係数_乗用_ガソリン,係数_乗用_CNG,係数_乗用_軽油,係数_乗用_メタノール,係数_乗用_LPG),125,5,AR1446),3,FALSE))))))</f>
        <v/>
      </c>
      <c r="AP1446" s="375" t="str">
        <f t="shared" si="660"/>
        <v/>
      </c>
      <c r="AQ1446" s="444" t="str">
        <f t="shared" si="661"/>
        <v/>
      </c>
      <c r="AR1446" s="375" t="str">
        <f t="shared" si="664"/>
        <v/>
      </c>
      <c r="AS1446" s="377" t="str">
        <f t="shared" si="662"/>
        <v/>
      </c>
      <c r="AT1446" s="378" t="str">
        <f t="shared" si="663"/>
        <v/>
      </c>
      <c r="AX1446" s="625" t="b">
        <f t="shared" si="665"/>
        <v>0</v>
      </c>
      <c r="AY1446" s="7" t="str">
        <f t="shared" si="666"/>
        <v>FALSEFALSEFALSE</v>
      </c>
      <c r="AZ1446" s="626">
        <f t="shared" si="642"/>
        <v>0</v>
      </c>
      <c r="BA1446" s="627" t="str">
        <f t="shared" si="643"/>
        <v/>
      </c>
      <c r="BB1446" s="627">
        <f t="shared" si="644"/>
        <v>0</v>
      </c>
      <c r="BC1446" s="690" t="str">
        <f t="shared" si="645"/>
        <v/>
      </c>
    </row>
    <row r="1447" spans="1:55">
      <c r="A1447" s="381">
        <v>1391</v>
      </c>
      <c r="B1447" s="117"/>
      <c r="C1447" s="288"/>
      <c r="D1447" s="289"/>
      <c r="E1447" s="289"/>
      <c r="F1447" s="290"/>
      <c r="G1447" s="292"/>
      <c r="H1447" s="116"/>
      <c r="I1447" s="292"/>
      <c r="J1447" s="116"/>
      <c r="K1447" s="370" t="str">
        <f t="shared" si="636"/>
        <v/>
      </c>
      <c r="L1447" s="370">
        <f t="shared" si="637"/>
        <v>0</v>
      </c>
      <c r="M1447" s="370">
        <f t="shared" si="638"/>
        <v>0</v>
      </c>
      <c r="N1447" s="371" t="str">
        <f t="shared" si="646"/>
        <v/>
      </c>
      <c r="O1447" s="371" t="str">
        <f t="shared" si="647"/>
        <v/>
      </c>
      <c r="P1447" s="371" t="str">
        <f t="shared" si="648"/>
        <v/>
      </c>
      <c r="Q1447" s="371" t="str">
        <f t="shared" si="649"/>
        <v/>
      </c>
      <c r="R1447" s="371" t="str">
        <f t="shared" si="650"/>
        <v/>
      </c>
      <c r="S1447" s="371" t="str">
        <f t="shared" si="651"/>
        <v/>
      </c>
      <c r="T1447" s="443" t="str">
        <f t="shared" si="639"/>
        <v/>
      </c>
      <c r="U1447" s="539"/>
      <c r="V1447" s="117"/>
      <c r="W1447" s="118"/>
      <c r="X1447" s="119"/>
      <c r="Y1447" s="120"/>
      <c r="Z1447" s="122"/>
      <c r="AA1447" s="121"/>
      <c r="AB1447" s="443" t="str">
        <f t="shared" si="640"/>
        <v/>
      </c>
      <c r="AC1447" s="734" t="str">
        <f t="shared" si="641"/>
        <v/>
      </c>
      <c r="AD1447" s="372"/>
      <c r="AE1447" s="485"/>
      <c r="AF1447" s="373" t="str">
        <f t="shared" si="652"/>
        <v/>
      </c>
      <c r="AG1447" s="373" t="str">
        <f t="shared" si="653"/>
        <v/>
      </c>
      <c r="AH1447" s="374" t="str">
        <f t="shared" si="654"/>
        <v/>
      </c>
      <c r="AI1447" s="375" t="str">
        <f t="shared" si="655"/>
        <v/>
      </c>
      <c r="AJ1447" s="375" t="str">
        <f t="shared" si="656"/>
        <v/>
      </c>
      <c r="AK1447" s="375" t="str">
        <f t="shared" si="657"/>
        <v/>
      </c>
      <c r="AL1447" s="375" t="str">
        <f t="shared" si="658"/>
        <v/>
      </c>
      <c r="AM1447" s="375" t="str">
        <f t="shared" si="659"/>
        <v/>
      </c>
      <c r="AN1447" s="376" t="str">
        <f>IF(AF1447="","",IF(OR(AH1447="",AH1447="-"),"－",IF(OR(AM1447=8,AM1447=9),"",IF(OR(AJ1447=3,AJ1447=4,AJ1447=5,AJ1447=6),VLOOKUP(AH1447,INDEX((係数_バス貨物_ガソリン,係数_バス貨物_CNG,係数_バス貨物_軽油,係数_バス貨物_メタノール,係数_バス貨物_LPG),MATCH(AL1447,【参考】排出ガスレベル!$AI$4:$AI$671,1),1,AR1447):INDEX((係数_バス貨物_ガソリン,係数_バス貨物_CNG,係数_バス貨物_軽油,係数_バス貨物_メタノール,係数_バス貨物_LPG),MATCH(AL1447+1,【参考】排出ガスレベル!$AI$4:$AI$671,1)-1,5,AR1447),2,FALSE),IF(OR(AJ1447=1,AJ1447=2),VLOOKUP(AH1447,INDEX((係数_乗用_ガソリン,係数_乗用_CNG,係数_乗用_軽油,係数_乗用_メタノール,係数_乗用_LPG),1,1,AR1447):INDEX((係数_乗用_ガソリン,係数_乗用_CNG,係数_乗用_軽油,係数_乗用_メタノール,係数_乗用_LPG),125,5,AR1447),2,FALSE))))))</f>
        <v/>
      </c>
      <c r="AO1447" s="376" t="str">
        <f>IF(T1447="","",IF(OR(AH1447="",AH1447="-"),"－",IF(OR(AM1447=8,AM1447=9),"",IF(OR(AJ1447=3,AJ1447=4,AJ1447=5,AJ1447=6),VLOOKUP(AH1447,INDEX((係数_バス貨物_ガソリン,係数_バス貨物_CNG,係数_バス貨物_軽油,係数_バス貨物_メタノール,係数_バス貨物_LPG),MATCH(AL1447,【参考】排出ガスレベル!$AI$4:$AI$671,1),1,AR1447):INDEX((係数_バス貨物_ガソリン,係数_バス貨物_CNG,係数_バス貨物_軽油,係数_バス貨物_メタノール,係数_バス貨物_LPG),MATCH(AL1447+1,【参考】排出ガスレベル!$AI$4:$AI$671,1)-1,5,AR1447),3,FALSE),IF(OR(AJ1447=1,AJ1447=2),VLOOKUP(AH1447,INDEX((係数_乗用_ガソリン,係数_乗用_CNG,係数_乗用_軽油,係数_乗用_メタノール,係数_乗用_LPG),1,1,AR1447):INDEX((係数_乗用_ガソリン,係数_乗用_CNG,係数_乗用_軽油,係数_乗用_メタノール,係数_乗用_LPG),125,5,AR1447),3,FALSE))))))</f>
        <v/>
      </c>
      <c r="AP1447" s="375" t="str">
        <f t="shared" si="660"/>
        <v/>
      </c>
      <c r="AQ1447" s="444" t="str">
        <f t="shared" si="661"/>
        <v/>
      </c>
      <c r="AR1447" s="375" t="str">
        <f t="shared" si="664"/>
        <v/>
      </c>
      <c r="AS1447" s="377" t="str">
        <f t="shared" si="662"/>
        <v/>
      </c>
      <c r="AT1447" s="378" t="str">
        <f t="shared" si="663"/>
        <v/>
      </c>
      <c r="AX1447" s="625" t="b">
        <f t="shared" si="665"/>
        <v>0</v>
      </c>
      <c r="AY1447" s="7" t="str">
        <f t="shared" si="666"/>
        <v>FALSEFALSEFALSE</v>
      </c>
      <c r="AZ1447" s="626">
        <f t="shared" si="642"/>
        <v>0</v>
      </c>
      <c r="BA1447" s="627" t="str">
        <f t="shared" si="643"/>
        <v/>
      </c>
      <c r="BB1447" s="627">
        <f t="shared" si="644"/>
        <v>0</v>
      </c>
      <c r="BC1447" s="690" t="str">
        <f t="shared" si="645"/>
        <v/>
      </c>
    </row>
    <row r="1448" spans="1:55">
      <c r="A1448" s="381">
        <v>1392</v>
      </c>
      <c r="B1448" s="117"/>
      <c r="C1448" s="288"/>
      <c r="D1448" s="289"/>
      <c r="E1448" s="289"/>
      <c r="F1448" s="290"/>
      <c r="G1448" s="292"/>
      <c r="H1448" s="116"/>
      <c r="I1448" s="292"/>
      <c r="J1448" s="116"/>
      <c r="K1448" s="370" t="str">
        <f t="shared" si="636"/>
        <v/>
      </c>
      <c r="L1448" s="370">
        <f t="shared" si="637"/>
        <v>0</v>
      </c>
      <c r="M1448" s="370">
        <f t="shared" si="638"/>
        <v>0</v>
      </c>
      <c r="N1448" s="371" t="str">
        <f t="shared" si="646"/>
        <v/>
      </c>
      <c r="O1448" s="371" t="str">
        <f t="shared" si="647"/>
        <v/>
      </c>
      <c r="P1448" s="371" t="str">
        <f t="shared" si="648"/>
        <v/>
      </c>
      <c r="Q1448" s="371" t="str">
        <f t="shared" si="649"/>
        <v/>
      </c>
      <c r="R1448" s="371" t="str">
        <f t="shared" si="650"/>
        <v/>
      </c>
      <c r="S1448" s="371" t="str">
        <f t="shared" si="651"/>
        <v/>
      </c>
      <c r="T1448" s="443" t="str">
        <f t="shared" si="639"/>
        <v/>
      </c>
      <c r="U1448" s="539"/>
      <c r="V1448" s="117"/>
      <c r="W1448" s="118"/>
      <c r="X1448" s="119"/>
      <c r="Y1448" s="120"/>
      <c r="Z1448" s="122"/>
      <c r="AA1448" s="121"/>
      <c r="AB1448" s="443" t="str">
        <f t="shared" si="640"/>
        <v/>
      </c>
      <c r="AC1448" s="734" t="str">
        <f t="shared" si="641"/>
        <v/>
      </c>
      <c r="AD1448" s="372"/>
      <c r="AE1448" s="485"/>
      <c r="AF1448" s="373" t="str">
        <f t="shared" si="652"/>
        <v/>
      </c>
      <c r="AG1448" s="373" t="str">
        <f t="shared" si="653"/>
        <v/>
      </c>
      <c r="AH1448" s="374" t="str">
        <f t="shared" si="654"/>
        <v/>
      </c>
      <c r="AI1448" s="375" t="str">
        <f t="shared" si="655"/>
        <v/>
      </c>
      <c r="AJ1448" s="375" t="str">
        <f t="shared" si="656"/>
        <v/>
      </c>
      <c r="AK1448" s="375" t="str">
        <f t="shared" si="657"/>
        <v/>
      </c>
      <c r="AL1448" s="375" t="str">
        <f t="shared" si="658"/>
        <v/>
      </c>
      <c r="AM1448" s="375" t="str">
        <f t="shared" si="659"/>
        <v/>
      </c>
      <c r="AN1448" s="376" t="str">
        <f>IF(AF1448="","",IF(OR(AH1448="",AH1448="-"),"－",IF(OR(AM1448=8,AM1448=9),"",IF(OR(AJ1448=3,AJ1448=4,AJ1448=5,AJ1448=6),VLOOKUP(AH1448,INDEX((係数_バス貨物_ガソリン,係数_バス貨物_CNG,係数_バス貨物_軽油,係数_バス貨物_メタノール,係数_バス貨物_LPG),MATCH(AL1448,【参考】排出ガスレベル!$AI$4:$AI$671,1),1,AR1448):INDEX((係数_バス貨物_ガソリン,係数_バス貨物_CNG,係数_バス貨物_軽油,係数_バス貨物_メタノール,係数_バス貨物_LPG),MATCH(AL1448+1,【参考】排出ガスレベル!$AI$4:$AI$671,1)-1,5,AR1448),2,FALSE),IF(OR(AJ1448=1,AJ1448=2),VLOOKUP(AH1448,INDEX((係数_乗用_ガソリン,係数_乗用_CNG,係数_乗用_軽油,係数_乗用_メタノール,係数_乗用_LPG),1,1,AR1448):INDEX((係数_乗用_ガソリン,係数_乗用_CNG,係数_乗用_軽油,係数_乗用_メタノール,係数_乗用_LPG),125,5,AR1448),2,FALSE))))))</f>
        <v/>
      </c>
      <c r="AO1448" s="376" t="str">
        <f>IF(T1448="","",IF(OR(AH1448="",AH1448="-"),"－",IF(OR(AM1448=8,AM1448=9),"",IF(OR(AJ1448=3,AJ1448=4,AJ1448=5,AJ1448=6),VLOOKUP(AH1448,INDEX((係数_バス貨物_ガソリン,係数_バス貨物_CNG,係数_バス貨物_軽油,係数_バス貨物_メタノール,係数_バス貨物_LPG),MATCH(AL1448,【参考】排出ガスレベル!$AI$4:$AI$671,1),1,AR1448):INDEX((係数_バス貨物_ガソリン,係数_バス貨物_CNG,係数_バス貨物_軽油,係数_バス貨物_メタノール,係数_バス貨物_LPG),MATCH(AL1448+1,【参考】排出ガスレベル!$AI$4:$AI$671,1)-1,5,AR1448),3,FALSE),IF(OR(AJ1448=1,AJ1448=2),VLOOKUP(AH1448,INDEX((係数_乗用_ガソリン,係数_乗用_CNG,係数_乗用_軽油,係数_乗用_メタノール,係数_乗用_LPG),1,1,AR1448):INDEX((係数_乗用_ガソリン,係数_乗用_CNG,係数_乗用_軽油,係数_乗用_メタノール,係数_乗用_LPG),125,5,AR1448),3,FALSE))))))</f>
        <v/>
      </c>
      <c r="AP1448" s="375" t="str">
        <f t="shared" si="660"/>
        <v/>
      </c>
      <c r="AQ1448" s="444" t="str">
        <f t="shared" si="661"/>
        <v/>
      </c>
      <c r="AR1448" s="375" t="str">
        <f t="shared" si="664"/>
        <v/>
      </c>
      <c r="AS1448" s="377" t="str">
        <f t="shared" si="662"/>
        <v/>
      </c>
      <c r="AT1448" s="378" t="str">
        <f t="shared" si="663"/>
        <v/>
      </c>
      <c r="AX1448" s="625" t="b">
        <f t="shared" si="665"/>
        <v>0</v>
      </c>
      <c r="AY1448" s="7" t="str">
        <f t="shared" si="666"/>
        <v>FALSEFALSEFALSE</v>
      </c>
      <c r="AZ1448" s="626">
        <f t="shared" si="642"/>
        <v>0</v>
      </c>
      <c r="BA1448" s="627" t="str">
        <f t="shared" si="643"/>
        <v/>
      </c>
      <c r="BB1448" s="627">
        <f t="shared" si="644"/>
        <v>0</v>
      </c>
      <c r="BC1448" s="690" t="str">
        <f t="shared" si="645"/>
        <v/>
      </c>
    </row>
    <row r="1449" spans="1:55">
      <c r="A1449" s="381">
        <v>1393</v>
      </c>
      <c r="B1449" s="117"/>
      <c r="C1449" s="288"/>
      <c r="D1449" s="289"/>
      <c r="E1449" s="289"/>
      <c r="F1449" s="290"/>
      <c r="G1449" s="292"/>
      <c r="H1449" s="116"/>
      <c r="I1449" s="292"/>
      <c r="J1449" s="116"/>
      <c r="K1449" s="370" t="str">
        <f t="shared" si="636"/>
        <v/>
      </c>
      <c r="L1449" s="370">
        <f t="shared" si="637"/>
        <v>0</v>
      </c>
      <c r="M1449" s="370">
        <f t="shared" si="638"/>
        <v>0</v>
      </c>
      <c r="N1449" s="371" t="str">
        <f t="shared" si="646"/>
        <v/>
      </c>
      <c r="O1449" s="371" t="str">
        <f t="shared" si="647"/>
        <v/>
      </c>
      <c r="P1449" s="371" t="str">
        <f t="shared" si="648"/>
        <v/>
      </c>
      <c r="Q1449" s="371" t="str">
        <f t="shared" si="649"/>
        <v/>
      </c>
      <c r="R1449" s="371" t="str">
        <f t="shared" si="650"/>
        <v/>
      </c>
      <c r="S1449" s="371" t="str">
        <f t="shared" si="651"/>
        <v/>
      </c>
      <c r="T1449" s="443" t="str">
        <f t="shared" si="639"/>
        <v/>
      </c>
      <c r="U1449" s="539"/>
      <c r="V1449" s="117"/>
      <c r="W1449" s="118"/>
      <c r="X1449" s="119"/>
      <c r="Y1449" s="120"/>
      <c r="Z1449" s="122"/>
      <c r="AA1449" s="121"/>
      <c r="AB1449" s="443" t="str">
        <f t="shared" si="640"/>
        <v/>
      </c>
      <c r="AC1449" s="734" t="str">
        <f t="shared" si="641"/>
        <v/>
      </c>
      <c r="AD1449" s="372"/>
      <c r="AE1449" s="485"/>
      <c r="AF1449" s="373" t="str">
        <f t="shared" si="652"/>
        <v/>
      </c>
      <c r="AG1449" s="373" t="str">
        <f t="shared" si="653"/>
        <v/>
      </c>
      <c r="AH1449" s="374" t="str">
        <f t="shared" si="654"/>
        <v/>
      </c>
      <c r="AI1449" s="375" t="str">
        <f t="shared" si="655"/>
        <v/>
      </c>
      <c r="AJ1449" s="375" t="str">
        <f t="shared" si="656"/>
        <v/>
      </c>
      <c r="AK1449" s="375" t="str">
        <f t="shared" si="657"/>
        <v/>
      </c>
      <c r="AL1449" s="375" t="str">
        <f t="shared" si="658"/>
        <v/>
      </c>
      <c r="AM1449" s="375" t="str">
        <f t="shared" si="659"/>
        <v/>
      </c>
      <c r="AN1449" s="376" t="str">
        <f>IF(AF1449="","",IF(OR(AH1449="",AH1449="-"),"－",IF(OR(AM1449=8,AM1449=9),"",IF(OR(AJ1449=3,AJ1449=4,AJ1449=5,AJ1449=6),VLOOKUP(AH1449,INDEX((係数_バス貨物_ガソリン,係数_バス貨物_CNG,係数_バス貨物_軽油,係数_バス貨物_メタノール,係数_バス貨物_LPG),MATCH(AL1449,【参考】排出ガスレベル!$AI$4:$AI$671,1),1,AR1449):INDEX((係数_バス貨物_ガソリン,係数_バス貨物_CNG,係数_バス貨物_軽油,係数_バス貨物_メタノール,係数_バス貨物_LPG),MATCH(AL1449+1,【参考】排出ガスレベル!$AI$4:$AI$671,1)-1,5,AR1449),2,FALSE),IF(OR(AJ1449=1,AJ1449=2),VLOOKUP(AH1449,INDEX((係数_乗用_ガソリン,係数_乗用_CNG,係数_乗用_軽油,係数_乗用_メタノール,係数_乗用_LPG),1,1,AR1449):INDEX((係数_乗用_ガソリン,係数_乗用_CNG,係数_乗用_軽油,係数_乗用_メタノール,係数_乗用_LPG),125,5,AR1449),2,FALSE))))))</f>
        <v/>
      </c>
      <c r="AO1449" s="376" t="str">
        <f>IF(T1449="","",IF(OR(AH1449="",AH1449="-"),"－",IF(OR(AM1449=8,AM1449=9),"",IF(OR(AJ1449=3,AJ1449=4,AJ1449=5,AJ1449=6),VLOOKUP(AH1449,INDEX((係数_バス貨物_ガソリン,係数_バス貨物_CNG,係数_バス貨物_軽油,係数_バス貨物_メタノール,係数_バス貨物_LPG),MATCH(AL1449,【参考】排出ガスレベル!$AI$4:$AI$671,1),1,AR1449):INDEX((係数_バス貨物_ガソリン,係数_バス貨物_CNG,係数_バス貨物_軽油,係数_バス貨物_メタノール,係数_バス貨物_LPG),MATCH(AL1449+1,【参考】排出ガスレベル!$AI$4:$AI$671,1)-1,5,AR1449),3,FALSE),IF(OR(AJ1449=1,AJ1449=2),VLOOKUP(AH1449,INDEX((係数_乗用_ガソリン,係数_乗用_CNG,係数_乗用_軽油,係数_乗用_メタノール,係数_乗用_LPG),1,1,AR1449):INDEX((係数_乗用_ガソリン,係数_乗用_CNG,係数_乗用_軽油,係数_乗用_メタノール,係数_乗用_LPG),125,5,AR1449),3,FALSE))))))</f>
        <v/>
      </c>
      <c r="AP1449" s="375" t="str">
        <f t="shared" si="660"/>
        <v/>
      </c>
      <c r="AQ1449" s="444" t="str">
        <f t="shared" si="661"/>
        <v/>
      </c>
      <c r="AR1449" s="375" t="str">
        <f t="shared" si="664"/>
        <v/>
      </c>
      <c r="AS1449" s="377" t="str">
        <f t="shared" si="662"/>
        <v/>
      </c>
      <c r="AT1449" s="378" t="str">
        <f t="shared" si="663"/>
        <v/>
      </c>
      <c r="AX1449" s="625" t="b">
        <f t="shared" si="665"/>
        <v>0</v>
      </c>
      <c r="AY1449" s="7" t="str">
        <f t="shared" si="666"/>
        <v>FALSEFALSEFALSE</v>
      </c>
      <c r="AZ1449" s="626">
        <f t="shared" si="642"/>
        <v>0</v>
      </c>
      <c r="BA1449" s="627" t="str">
        <f t="shared" si="643"/>
        <v/>
      </c>
      <c r="BB1449" s="627">
        <f t="shared" si="644"/>
        <v>0</v>
      </c>
      <c r="BC1449" s="690" t="str">
        <f t="shared" si="645"/>
        <v/>
      </c>
    </row>
    <row r="1450" spans="1:55">
      <c r="A1450" s="381">
        <v>1394</v>
      </c>
      <c r="B1450" s="117"/>
      <c r="C1450" s="288"/>
      <c r="D1450" s="289"/>
      <c r="E1450" s="289"/>
      <c r="F1450" s="290"/>
      <c r="G1450" s="292"/>
      <c r="H1450" s="116"/>
      <c r="I1450" s="292"/>
      <c r="J1450" s="116"/>
      <c r="K1450" s="370" t="str">
        <f t="shared" si="636"/>
        <v/>
      </c>
      <c r="L1450" s="370">
        <f t="shared" si="637"/>
        <v>0</v>
      </c>
      <c r="M1450" s="370">
        <f t="shared" si="638"/>
        <v>0</v>
      </c>
      <c r="N1450" s="371" t="str">
        <f t="shared" si="646"/>
        <v/>
      </c>
      <c r="O1450" s="371" t="str">
        <f t="shared" si="647"/>
        <v/>
      </c>
      <c r="P1450" s="371" t="str">
        <f t="shared" si="648"/>
        <v/>
      </c>
      <c r="Q1450" s="371" t="str">
        <f t="shared" si="649"/>
        <v/>
      </c>
      <c r="R1450" s="371" t="str">
        <f t="shared" si="650"/>
        <v/>
      </c>
      <c r="S1450" s="371" t="str">
        <f t="shared" si="651"/>
        <v/>
      </c>
      <c r="T1450" s="443" t="str">
        <f t="shared" si="639"/>
        <v/>
      </c>
      <c r="U1450" s="539"/>
      <c r="V1450" s="117"/>
      <c r="W1450" s="118"/>
      <c r="X1450" s="119"/>
      <c r="Y1450" s="120"/>
      <c r="Z1450" s="122"/>
      <c r="AA1450" s="121"/>
      <c r="AB1450" s="443" t="str">
        <f t="shared" si="640"/>
        <v/>
      </c>
      <c r="AC1450" s="734" t="str">
        <f t="shared" si="641"/>
        <v/>
      </c>
      <c r="AD1450" s="372"/>
      <c r="AE1450" s="485"/>
      <c r="AF1450" s="373" t="str">
        <f t="shared" si="652"/>
        <v/>
      </c>
      <c r="AG1450" s="373" t="str">
        <f t="shared" si="653"/>
        <v/>
      </c>
      <c r="AH1450" s="374" t="str">
        <f t="shared" si="654"/>
        <v/>
      </c>
      <c r="AI1450" s="375" t="str">
        <f t="shared" si="655"/>
        <v/>
      </c>
      <c r="AJ1450" s="375" t="str">
        <f t="shared" si="656"/>
        <v/>
      </c>
      <c r="AK1450" s="375" t="str">
        <f t="shared" si="657"/>
        <v/>
      </c>
      <c r="AL1450" s="375" t="str">
        <f t="shared" si="658"/>
        <v/>
      </c>
      <c r="AM1450" s="375" t="str">
        <f t="shared" si="659"/>
        <v/>
      </c>
      <c r="AN1450" s="376" t="str">
        <f>IF(AF1450="","",IF(OR(AH1450="",AH1450="-"),"－",IF(OR(AM1450=8,AM1450=9),"",IF(OR(AJ1450=3,AJ1450=4,AJ1450=5,AJ1450=6),VLOOKUP(AH1450,INDEX((係数_バス貨物_ガソリン,係数_バス貨物_CNG,係数_バス貨物_軽油,係数_バス貨物_メタノール,係数_バス貨物_LPG),MATCH(AL1450,【参考】排出ガスレベル!$AI$4:$AI$671,1),1,AR1450):INDEX((係数_バス貨物_ガソリン,係数_バス貨物_CNG,係数_バス貨物_軽油,係数_バス貨物_メタノール,係数_バス貨物_LPG),MATCH(AL1450+1,【参考】排出ガスレベル!$AI$4:$AI$671,1)-1,5,AR1450),2,FALSE),IF(OR(AJ1450=1,AJ1450=2),VLOOKUP(AH1450,INDEX((係数_乗用_ガソリン,係数_乗用_CNG,係数_乗用_軽油,係数_乗用_メタノール,係数_乗用_LPG),1,1,AR1450):INDEX((係数_乗用_ガソリン,係数_乗用_CNG,係数_乗用_軽油,係数_乗用_メタノール,係数_乗用_LPG),125,5,AR1450),2,FALSE))))))</f>
        <v/>
      </c>
      <c r="AO1450" s="376" t="str">
        <f>IF(T1450="","",IF(OR(AH1450="",AH1450="-"),"－",IF(OR(AM1450=8,AM1450=9),"",IF(OR(AJ1450=3,AJ1450=4,AJ1450=5,AJ1450=6),VLOOKUP(AH1450,INDEX((係数_バス貨物_ガソリン,係数_バス貨物_CNG,係数_バス貨物_軽油,係数_バス貨物_メタノール,係数_バス貨物_LPG),MATCH(AL1450,【参考】排出ガスレベル!$AI$4:$AI$671,1),1,AR1450):INDEX((係数_バス貨物_ガソリン,係数_バス貨物_CNG,係数_バス貨物_軽油,係数_バス貨物_メタノール,係数_バス貨物_LPG),MATCH(AL1450+1,【参考】排出ガスレベル!$AI$4:$AI$671,1)-1,5,AR1450),3,FALSE),IF(OR(AJ1450=1,AJ1450=2),VLOOKUP(AH1450,INDEX((係数_乗用_ガソリン,係数_乗用_CNG,係数_乗用_軽油,係数_乗用_メタノール,係数_乗用_LPG),1,1,AR1450):INDEX((係数_乗用_ガソリン,係数_乗用_CNG,係数_乗用_軽油,係数_乗用_メタノール,係数_乗用_LPG),125,5,AR1450),3,FALSE))))))</f>
        <v/>
      </c>
      <c r="AP1450" s="375" t="str">
        <f t="shared" si="660"/>
        <v/>
      </c>
      <c r="AQ1450" s="444" t="str">
        <f t="shared" si="661"/>
        <v/>
      </c>
      <c r="AR1450" s="375" t="str">
        <f t="shared" si="664"/>
        <v/>
      </c>
      <c r="AS1450" s="377" t="str">
        <f t="shared" si="662"/>
        <v/>
      </c>
      <c r="AT1450" s="378" t="str">
        <f t="shared" si="663"/>
        <v/>
      </c>
      <c r="AX1450" s="625" t="b">
        <f t="shared" si="665"/>
        <v>0</v>
      </c>
      <c r="AY1450" s="7" t="str">
        <f t="shared" si="666"/>
        <v>FALSEFALSEFALSE</v>
      </c>
      <c r="AZ1450" s="626">
        <f t="shared" si="642"/>
        <v>0</v>
      </c>
      <c r="BA1450" s="627" t="str">
        <f t="shared" si="643"/>
        <v/>
      </c>
      <c r="BB1450" s="627">
        <f t="shared" si="644"/>
        <v>0</v>
      </c>
      <c r="BC1450" s="690" t="str">
        <f t="shared" si="645"/>
        <v/>
      </c>
    </row>
    <row r="1451" spans="1:55">
      <c r="A1451" s="381">
        <v>1395</v>
      </c>
      <c r="B1451" s="117"/>
      <c r="C1451" s="288"/>
      <c r="D1451" s="289"/>
      <c r="E1451" s="289"/>
      <c r="F1451" s="290"/>
      <c r="G1451" s="292"/>
      <c r="H1451" s="116"/>
      <c r="I1451" s="292"/>
      <c r="J1451" s="116"/>
      <c r="K1451" s="370" t="str">
        <f t="shared" si="636"/>
        <v/>
      </c>
      <c r="L1451" s="370">
        <f t="shared" si="637"/>
        <v>0</v>
      </c>
      <c r="M1451" s="370">
        <f t="shared" si="638"/>
        <v>0</v>
      </c>
      <c r="N1451" s="371" t="str">
        <f t="shared" si="646"/>
        <v/>
      </c>
      <c r="O1451" s="371" t="str">
        <f t="shared" si="647"/>
        <v/>
      </c>
      <c r="P1451" s="371" t="str">
        <f t="shared" si="648"/>
        <v/>
      </c>
      <c r="Q1451" s="371" t="str">
        <f t="shared" si="649"/>
        <v/>
      </c>
      <c r="R1451" s="371" t="str">
        <f t="shared" si="650"/>
        <v/>
      </c>
      <c r="S1451" s="371" t="str">
        <f t="shared" si="651"/>
        <v/>
      </c>
      <c r="T1451" s="443" t="str">
        <f t="shared" si="639"/>
        <v/>
      </c>
      <c r="U1451" s="539"/>
      <c r="V1451" s="117"/>
      <c r="W1451" s="118"/>
      <c r="X1451" s="119"/>
      <c r="Y1451" s="120"/>
      <c r="Z1451" s="122"/>
      <c r="AA1451" s="121"/>
      <c r="AB1451" s="443" t="str">
        <f t="shared" si="640"/>
        <v/>
      </c>
      <c r="AC1451" s="734" t="str">
        <f t="shared" si="641"/>
        <v/>
      </c>
      <c r="AD1451" s="372"/>
      <c r="AE1451" s="485"/>
      <c r="AF1451" s="373" t="str">
        <f t="shared" si="652"/>
        <v/>
      </c>
      <c r="AG1451" s="373" t="str">
        <f t="shared" si="653"/>
        <v/>
      </c>
      <c r="AH1451" s="374" t="str">
        <f t="shared" si="654"/>
        <v/>
      </c>
      <c r="AI1451" s="375" t="str">
        <f t="shared" si="655"/>
        <v/>
      </c>
      <c r="AJ1451" s="375" t="str">
        <f t="shared" si="656"/>
        <v/>
      </c>
      <c r="AK1451" s="375" t="str">
        <f t="shared" si="657"/>
        <v/>
      </c>
      <c r="AL1451" s="375" t="str">
        <f t="shared" si="658"/>
        <v/>
      </c>
      <c r="AM1451" s="375" t="str">
        <f t="shared" si="659"/>
        <v/>
      </c>
      <c r="AN1451" s="376" t="str">
        <f>IF(AF1451="","",IF(OR(AH1451="",AH1451="-"),"－",IF(OR(AM1451=8,AM1451=9),"",IF(OR(AJ1451=3,AJ1451=4,AJ1451=5,AJ1451=6),VLOOKUP(AH1451,INDEX((係数_バス貨物_ガソリン,係数_バス貨物_CNG,係数_バス貨物_軽油,係数_バス貨物_メタノール,係数_バス貨物_LPG),MATCH(AL1451,【参考】排出ガスレベル!$AI$4:$AI$671,1),1,AR1451):INDEX((係数_バス貨物_ガソリン,係数_バス貨物_CNG,係数_バス貨物_軽油,係数_バス貨物_メタノール,係数_バス貨物_LPG),MATCH(AL1451+1,【参考】排出ガスレベル!$AI$4:$AI$671,1)-1,5,AR1451),2,FALSE),IF(OR(AJ1451=1,AJ1451=2),VLOOKUP(AH1451,INDEX((係数_乗用_ガソリン,係数_乗用_CNG,係数_乗用_軽油,係数_乗用_メタノール,係数_乗用_LPG),1,1,AR1451):INDEX((係数_乗用_ガソリン,係数_乗用_CNG,係数_乗用_軽油,係数_乗用_メタノール,係数_乗用_LPG),125,5,AR1451),2,FALSE))))))</f>
        <v/>
      </c>
      <c r="AO1451" s="376" t="str">
        <f>IF(T1451="","",IF(OR(AH1451="",AH1451="-"),"－",IF(OR(AM1451=8,AM1451=9),"",IF(OR(AJ1451=3,AJ1451=4,AJ1451=5,AJ1451=6),VLOOKUP(AH1451,INDEX((係数_バス貨物_ガソリン,係数_バス貨物_CNG,係数_バス貨物_軽油,係数_バス貨物_メタノール,係数_バス貨物_LPG),MATCH(AL1451,【参考】排出ガスレベル!$AI$4:$AI$671,1),1,AR1451):INDEX((係数_バス貨物_ガソリン,係数_バス貨物_CNG,係数_バス貨物_軽油,係数_バス貨物_メタノール,係数_バス貨物_LPG),MATCH(AL1451+1,【参考】排出ガスレベル!$AI$4:$AI$671,1)-1,5,AR1451),3,FALSE),IF(OR(AJ1451=1,AJ1451=2),VLOOKUP(AH1451,INDEX((係数_乗用_ガソリン,係数_乗用_CNG,係数_乗用_軽油,係数_乗用_メタノール,係数_乗用_LPG),1,1,AR1451):INDEX((係数_乗用_ガソリン,係数_乗用_CNG,係数_乗用_軽油,係数_乗用_メタノール,係数_乗用_LPG),125,5,AR1451),3,FALSE))))))</f>
        <v/>
      </c>
      <c r="AP1451" s="375" t="str">
        <f t="shared" si="660"/>
        <v/>
      </c>
      <c r="AQ1451" s="444" t="str">
        <f t="shared" si="661"/>
        <v/>
      </c>
      <c r="AR1451" s="375" t="str">
        <f t="shared" si="664"/>
        <v/>
      </c>
      <c r="AS1451" s="377" t="str">
        <f t="shared" si="662"/>
        <v/>
      </c>
      <c r="AT1451" s="378" t="str">
        <f t="shared" si="663"/>
        <v/>
      </c>
      <c r="AX1451" s="625" t="b">
        <f t="shared" si="665"/>
        <v>0</v>
      </c>
      <c r="AY1451" s="7" t="str">
        <f t="shared" si="666"/>
        <v>FALSEFALSEFALSE</v>
      </c>
      <c r="AZ1451" s="626">
        <f t="shared" si="642"/>
        <v>0</v>
      </c>
      <c r="BA1451" s="627" t="str">
        <f t="shared" si="643"/>
        <v/>
      </c>
      <c r="BB1451" s="627">
        <f t="shared" si="644"/>
        <v>0</v>
      </c>
      <c r="BC1451" s="690" t="str">
        <f t="shared" si="645"/>
        <v/>
      </c>
    </row>
    <row r="1452" spans="1:55">
      <c r="A1452" s="381">
        <v>1396</v>
      </c>
      <c r="B1452" s="117"/>
      <c r="C1452" s="288"/>
      <c r="D1452" s="289"/>
      <c r="E1452" s="289"/>
      <c r="F1452" s="290"/>
      <c r="G1452" s="292"/>
      <c r="H1452" s="116"/>
      <c r="I1452" s="292"/>
      <c r="J1452" s="116"/>
      <c r="K1452" s="370" t="str">
        <f t="shared" ref="K1452:K1515" si="667">C1452&amp;D1452&amp;E1452&amp;F1452</f>
        <v/>
      </c>
      <c r="L1452" s="370">
        <f t="shared" ref="L1452:L1515" si="668">IF(G1452&gt;0,DATE((G1452),(H1452+1),0),0)</f>
        <v>0</v>
      </c>
      <c r="M1452" s="370">
        <f t="shared" ref="M1452:M1515" si="669">IF(I1452&gt;0,DATE((I1452),(J1452+1),0),0)</f>
        <v>0</v>
      </c>
      <c r="N1452" s="371" t="str">
        <f t="shared" si="646"/>
        <v/>
      </c>
      <c r="O1452" s="371" t="str">
        <f t="shared" si="647"/>
        <v/>
      </c>
      <c r="P1452" s="371" t="str">
        <f t="shared" si="648"/>
        <v/>
      </c>
      <c r="Q1452" s="371" t="str">
        <f t="shared" si="649"/>
        <v/>
      </c>
      <c r="R1452" s="371" t="str">
        <f t="shared" si="650"/>
        <v/>
      </c>
      <c r="S1452" s="371" t="str">
        <f t="shared" si="651"/>
        <v/>
      </c>
      <c r="T1452" s="443" t="str">
        <f t="shared" ref="T1452:T1515" si="670">N1452&amp;O1452&amp;P1452&amp;Q1452&amp;R1452&amp;S1452</f>
        <v/>
      </c>
      <c r="U1452" s="539"/>
      <c r="V1452" s="117"/>
      <c r="W1452" s="118"/>
      <c r="X1452" s="119"/>
      <c r="Y1452" s="120"/>
      <c r="Z1452" s="122"/>
      <c r="AA1452" s="121"/>
      <c r="AB1452" s="443" t="str">
        <f t="shared" ref="AB1452:AB1515" si="671">IF(AF1452="","",IF(AM1452=1,VLOOKUP(AN1452,低公害車判別,2,FALSE),IF(AM1452=3,VLOOKUP(AN1452,低公害車判別,2,FALSE),IF(AM1452=4,VLOOKUP(AO1452,低公害車判別,2,FALSE),"低公害車"))))</f>
        <v/>
      </c>
      <c r="AC1452" s="734" t="str">
        <f t="shared" ref="AC1452:AC1515" si="672">IF(AF1452="","",IF((AN1452="")+(AN1452="－"),IF((AO1452="")+(AO1452=0),"－",AO1452),IF((AN1452="PM☆☆☆")+(AN1452="☆及びPM☆☆☆")+(AN1452="☆☆及びPM☆☆☆")+(AN1452="☆☆☆及びPM☆☆☆"),"PM☆☆☆",IF((AN1452="PM☆☆☆☆")+(AN1452="☆及びPM☆☆☆☆")+(AN1452="☆☆及びPM☆☆☆☆")+(AN1452="☆☆☆及びPM☆☆☆☆"),"PM☆☆☆☆",IF((AN1452="新☆")+(AN1452="新NOx☆")+(AN1452="新PM☆"),"新☆（新長期）",AN1452)))))</f>
        <v/>
      </c>
      <c r="AD1452" s="372"/>
      <c r="AE1452" s="485"/>
      <c r="AF1452" s="373" t="str">
        <f t="shared" si="652"/>
        <v/>
      </c>
      <c r="AG1452" s="373" t="str">
        <f t="shared" si="653"/>
        <v/>
      </c>
      <c r="AH1452" s="374" t="str">
        <f t="shared" si="654"/>
        <v/>
      </c>
      <c r="AI1452" s="375" t="str">
        <f t="shared" si="655"/>
        <v/>
      </c>
      <c r="AJ1452" s="375" t="str">
        <f t="shared" si="656"/>
        <v/>
      </c>
      <c r="AK1452" s="375" t="str">
        <f t="shared" si="657"/>
        <v/>
      </c>
      <c r="AL1452" s="375" t="str">
        <f t="shared" si="658"/>
        <v/>
      </c>
      <c r="AM1452" s="375" t="str">
        <f t="shared" si="659"/>
        <v/>
      </c>
      <c r="AN1452" s="376" t="str">
        <f>IF(AF1452="","",IF(OR(AH1452="",AH1452="-"),"－",IF(OR(AM1452=8,AM1452=9),"",IF(OR(AJ1452=3,AJ1452=4,AJ1452=5,AJ1452=6),VLOOKUP(AH1452,INDEX((係数_バス貨物_ガソリン,係数_バス貨物_CNG,係数_バス貨物_軽油,係数_バス貨物_メタノール,係数_バス貨物_LPG),MATCH(AL1452,【参考】排出ガスレベル!$AI$4:$AI$671,1),1,AR1452):INDEX((係数_バス貨物_ガソリン,係数_バス貨物_CNG,係数_バス貨物_軽油,係数_バス貨物_メタノール,係数_バス貨物_LPG),MATCH(AL1452+1,【参考】排出ガスレベル!$AI$4:$AI$671,1)-1,5,AR1452),2,FALSE),IF(OR(AJ1452=1,AJ1452=2),VLOOKUP(AH1452,INDEX((係数_乗用_ガソリン,係数_乗用_CNG,係数_乗用_軽油,係数_乗用_メタノール,係数_乗用_LPG),1,1,AR1452):INDEX((係数_乗用_ガソリン,係数_乗用_CNG,係数_乗用_軽油,係数_乗用_メタノール,係数_乗用_LPG),125,5,AR1452),2,FALSE))))))</f>
        <v/>
      </c>
      <c r="AO1452" s="376" t="str">
        <f>IF(T1452="","",IF(OR(AH1452="",AH1452="-"),"－",IF(OR(AM1452=8,AM1452=9),"",IF(OR(AJ1452=3,AJ1452=4,AJ1452=5,AJ1452=6),VLOOKUP(AH1452,INDEX((係数_バス貨物_ガソリン,係数_バス貨物_CNG,係数_バス貨物_軽油,係数_バス貨物_メタノール,係数_バス貨物_LPG),MATCH(AL1452,【参考】排出ガスレベル!$AI$4:$AI$671,1),1,AR1452):INDEX((係数_バス貨物_ガソリン,係数_バス貨物_CNG,係数_バス貨物_軽油,係数_バス貨物_メタノール,係数_バス貨物_LPG),MATCH(AL1452+1,【参考】排出ガスレベル!$AI$4:$AI$671,1)-1,5,AR1452),3,FALSE),IF(OR(AJ1452=1,AJ1452=2),VLOOKUP(AH1452,INDEX((係数_乗用_ガソリン,係数_乗用_CNG,係数_乗用_軽油,係数_乗用_メタノール,係数_乗用_LPG),1,1,AR1452):INDEX((係数_乗用_ガソリン,係数_乗用_CNG,係数_乗用_軽油,係数_乗用_メタノール,係数_乗用_LPG),125,5,AR1452),3,FALSE))))))</f>
        <v/>
      </c>
      <c r="AP1452" s="375" t="str">
        <f t="shared" si="660"/>
        <v/>
      </c>
      <c r="AQ1452" s="444" t="str">
        <f t="shared" si="661"/>
        <v/>
      </c>
      <c r="AR1452" s="375" t="str">
        <f t="shared" si="664"/>
        <v/>
      </c>
      <c r="AS1452" s="377" t="str">
        <f t="shared" si="662"/>
        <v/>
      </c>
      <c r="AT1452" s="378" t="str">
        <f t="shared" si="663"/>
        <v/>
      </c>
      <c r="AX1452" s="625" t="b">
        <f t="shared" si="665"/>
        <v>0</v>
      </c>
      <c r="AY1452" s="7" t="str">
        <f t="shared" si="666"/>
        <v>FALSEFALSEFALSE</v>
      </c>
      <c r="AZ1452" s="626">
        <f t="shared" si="642"/>
        <v>0</v>
      </c>
      <c r="BA1452" s="627" t="str">
        <f t="shared" si="643"/>
        <v/>
      </c>
      <c r="BB1452" s="627">
        <f t="shared" si="644"/>
        <v>0</v>
      </c>
      <c r="BC1452" s="690" t="str">
        <f t="shared" si="645"/>
        <v/>
      </c>
    </row>
    <row r="1453" spans="1:55">
      <c r="A1453" s="381">
        <v>1397</v>
      </c>
      <c r="B1453" s="117"/>
      <c r="C1453" s="288"/>
      <c r="D1453" s="289"/>
      <c r="E1453" s="289"/>
      <c r="F1453" s="290"/>
      <c r="G1453" s="292"/>
      <c r="H1453" s="116"/>
      <c r="I1453" s="292"/>
      <c r="J1453" s="116"/>
      <c r="K1453" s="370" t="str">
        <f t="shared" si="667"/>
        <v/>
      </c>
      <c r="L1453" s="370">
        <f t="shared" si="668"/>
        <v>0</v>
      </c>
      <c r="M1453" s="370">
        <f t="shared" si="669"/>
        <v>0</v>
      </c>
      <c r="N1453" s="371" t="str">
        <f t="shared" si="646"/>
        <v/>
      </c>
      <c r="O1453" s="371" t="str">
        <f t="shared" si="647"/>
        <v/>
      </c>
      <c r="P1453" s="371" t="str">
        <f t="shared" si="648"/>
        <v/>
      </c>
      <c r="Q1453" s="371" t="str">
        <f t="shared" si="649"/>
        <v/>
      </c>
      <c r="R1453" s="371" t="str">
        <f t="shared" si="650"/>
        <v/>
      </c>
      <c r="S1453" s="371" t="str">
        <f t="shared" si="651"/>
        <v/>
      </c>
      <c r="T1453" s="443" t="str">
        <f t="shared" si="670"/>
        <v/>
      </c>
      <c r="U1453" s="539"/>
      <c r="V1453" s="117"/>
      <c r="W1453" s="118"/>
      <c r="X1453" s="119"/>
      <c r="Y1453" s="120"/>
      <c r="Z1453" s="122"/>
      <c r="AA1453" s="121"/>
      <c r="AB1453" s="443" t="str">
        <f t="shared" si="671"/>
        <v/>
      </c>
      <c r="AC1453" s="734" t="str">
        <f t="shared" si="672"/>
        <v/>
      </c>
      <c r="AD1453" s="372"/>
      <c r="AE1453" s="485"/>
      <c r="AF1453" s="373" t="str">
        <f t="shared" si="652"/>
        <v/>
      </c>
      <c r="AG1453" s="373" t="str">
        <f t="shared" si="653"/>
        <v/>
      </c>
      <c r="AH1453" s="374" t="str">
        <f t="shared" si="654"/>
        <v/>
      </c>
      <c r="AI1453" s="375" t="str">
        <f t="shared" si="655"/>
        <v/>
      </c>
      <c r="AJ1453" s="375" t="str">
        <f t="shared" si="656"/>
        <v/>
      </c>
      <c r="AK1453" s="375" t="str">
        <f t="shared" si="657"/>
        <v/>
      </c>
      <c r="AL1453" s="375" t="str">
        <f t="shared" si="658"/>
        <v/>
      </c>
      <c r="AM1453" s="375" t="str">
        <f t="shared" si="659"/>
        <v/>
      </c>
      <c r="AN1453" s="376" t="str">
        <f>IF(AF1453="","",IF(OR(AH1453="",AH1453="-"),"－",IF(OR(AM1453=8,AM1453=9),"",IF(OR(AJ1453=3,AJ1453=4,AJ1453=5,AJ1453=6),VLOOKUP(AH1453,INDEX((係数_バス貨物_ガソリン,係数_バス貨物_CNG,係数_バス貨物_軽油,係数_バス貨物_メタノール,係数_バス貨物_LPG),MATCH(AL1453,【参考】排出ガスレベル!$AI$4:$AI$671,1),1,AR1453):INDEX((係数_バス貨物_ガソリン,係数_バス貨物_CNG,係数_バス貨物_軽油,係数_バス貨物_メタノール,係数_バス貨物_LPG),MATCH(AL1453+1,【参考】排出ガスレベル!$AI$4:$AI$671,1)-1,5,AR1453),2,FALSE),IF(OR(AJ1453=1,AJ1453=2),VLOOKUP(AH1453,INDEX((係数_乗用_ガソリン,係数_乗用_CNG,係数_乗用_軽油,係数_乗用_メタノール,係数_乗用_LPG),1,1,AR1453):INDEX((係数_乗用_ガソリン,係数_乗用_CNG,係数_乗用_軽油,係数_乗用_メタノール,係数_乗用_LPG),125,5,AR1453),2,FALSE))))))</f>
        <v/>
      </c>
      <c r="AO1453" s="376" t="str">
        <f>IF(T1453="","",IF(OR(AH1453="",AH1453="-"),"－",IF(OR(AM1453=8,AM1453=9),"",IF(OR(AJ1453=3,AJ1453=4,AJ1453=5,AJ1453=6),VLOOKUP(AH1453,INDEX((係数_バス貨物_ガソリン,係数_バス貨物_CNG,係数_バス貨物_軽油,係数_バス貨物_メタノール,係数_バス貨物_LPG),MATCH(AL1453,【参考】排出ガスレベル!$AI$4:$AI$671,1),1,AR1453):INDEX((係数_バス貨物_ガソリン,係数_バス貨物_CNG,係数_バス貨物_軽油,係数_バス貨物_メタノール,係数_バス貨物_LPG),MATCH(AL1453+1,【参考】排出ガスレベル!$AI$4:$AI$671,1)-1,5,AR1453),3,FALSE),IF(OR(AJ1453=1,AJ1453=2),VLOOKUP(AH1453,INDEX((係数_乗用_ガソリン,係数_乗用_CNG,係数_乗用_軽油,係数_乗用_メタノール,係数_乗用_LPG),1,1,AR1453):INDEX((係数_乗用_ガソリン,係数_乗用_CNG,係数_乗用_軽油,係数_乗用_メタノール,係数_乗用_LPG),125,5,AR1453),3,FALSE))))))</f>
        <v/>
      </c>
      <c r="AP1453" s="375" t="str">
        <f t="shared" si="660"/>
        <v/>
      </c>
      <c r="AQ1453" s="444" t="str">
        <f t="shared" si="661"/>
        <v/>
      </c>
      <c r="AR1453" s="375" t="str">
        <f t="shared" si="664"/>
        <v/>
      </c>
      <c r="AS1453" s="377" t="str">
        <f t="shared" si="662"/>
        <v/>
      </c>
      <c r="AT1453" s="378" t="str">
        <f t="shared" si="663"/>
        <v/>
      </c>
      <c r="AX1453" s="625" t="b">
        <f t="shared" si="665"/>
        <v>0</v>
      </c>
      <c r="AY1453" s="7" t="str">
        <f t="shared" si="666"/>
        <v>FALSEFALSEFALSE</v>
      </c>
      <c r="AZ1453" s="626">
        <f t="shared" ref="AZ1453:AZ1516" si="673">AA1453</f>
        <v>0</v>
      </c>
      <c r="BA1453" s="627" t="str">
        <f t="shared" ref="BA1453:BA1516" si="674">IF(COUNTIFS(BC1453,"*A*",BB1453,"3"),"ハイブリッド(ガソリン)","")</f>
        <v/>
      </c>
      <c r="BB1453" s="627">
        <f t="shared" ref="BB1453:BB1516" si="675">LEN(X1453)</f>
        <v>0</v>
      </c>
      <c r="BC1453" s="690" t="str">
        <f t="shared" ref="BC1453:BC1516" si="676">MID(X1453,2,1)</f>
        <v/>
      </c>
    </row>
    <row r="1454" spans="1:55">
      <c r="A1454" s="381">
        <v>1398</v>
      </c>
      <c r="B1454" s="117"/>
      <c r="C1454" s="288"/>
      <c r="D1454" s="289"/>
      <c r="E1454" s="289"/>
      <c r="F1454" s="290"/>
      <c r="G1454" s="292"/>
      <c r="H1454" s="116"/>
      <c r="I1454" s="292"/>
      <c r="J1454" s="116"/>
      <c r="K1454" s="370" t="str">
        <f t="shared" si="667"/>
        <v/>
      </c>
      <c r="L1454" s="370">
        <f t="shared" si="668"/>
        <v>0</v>
      </c>
      <c r="M1454" s="370">
        <f t="shared" si="669"/>
        <v>0</v>
      </c>
      <c r="N1454" s="371" t="str">
        <f t="shared" si="646"/>
        <v/>
      </c>
      <c r="O1454" s="371" t="str">
        <f t="shared" si="647"/>
        <v/>
      </c>
      <c r="P1454" s="371" t="str">
        <f t="shared" si="648"/>
        <v/>
      </c>
      <c r="Q1454" s="371" t="str">
        <f t="shared" si="649"/>
        <v/>
      </c>
      <c r="R1454" s="371" t="str">
        <f t="shared" si="650"/>
        <v/>
      </c>
      <c r="S1454" s="371" t="str">
        <f t="shared" si="651"/>
        <v/>
      </c>
      <c r="T1454" s="443" t="str">
        <f t="shared" si="670"/>
        <v/>
      </c>
      <c r="U1454" s="539"/>
      <c r="V1454" s="117"/>
      <c r="W1454" s="118"/>
      <c r="X1454" s="119"/>
      <c r="Y1454" s="120"/>
      <c r="Z1454" s="122"/>
      <c r="AA1454" s="121"/>
      <c r="AB1454" s="443" t="str">
        <f t="shared" si="671"/>
        <v/>
      </c>
      <c r="AC1454" s="734" t="str">
        <f t="shared" si="672"/>
        <v/>
      </c>
      <c r="AD1454" s="372"/>
      <c r="AE1454" s="485"/>
      <c r="AF1454" s="373" t="str">
        <f t="shared" si="652"/>
        <v/>
      </c>
      <c r="AG1454" s="373" t="str">
        <f t="shared" si="653"/>
        <v/>
      </c>
      <c r="AH1454" s="374" t="str">
        <f t="shared" si="654"/>
        <v/>
      </c>
      <c r="AI1454" s="375" t="str">
        <f t="shared" si="655"/>
        <v/>
      </c>
      <c r="AJ1454" s="375" t="str">
        <f t="shared" si="656"/>
        <v/>
      </c>
      <c r="AK1454" s="375" t="str">
        <f t="shared" si="657"/>
        <v/>
      </c>
      <c r="AL1454" s="375" t="str">
        <f t="shared" si="658"/>
        <v/>
      </c>
      <c r="AM1454" s="375" t="str">
        <f t="shared" si="659"/>
        <v/>
      </c>
      <c r="AN1454" s="376" t="str">
        <f>IF(AF1454="","",IF(OR(AH1454="",AH1454="-"),"－",IF(OR(AM1454=8,AM1454=9),"",IF(OR(AJ1454=3,AJ1454=4,AJ1454=5,AJ1454=6),VLOOKUP(AH1454,INDEX((係数_バス貨物_ガソリン,係数_バス貨物_CNG,係数_バス貨物_軽油,係数_バス貨物_メタノール,係数_バス貨物_LPG),MATCH(AL1454,【参考】排出ガスレベル!$AI$4:$AI$671,1),1,AR1454):INDEX((係数_バス貨物_ガソリン,係数_バス貨物_CNG,係数_バス貨物_軽油,係数_バス貨物_メタノール,係数_バス貨物_LPG),MATCH(AL1454+1,【参考】排出ガスレベル!$AI$4:$AI$671,1)-1,5,AR1454),2,FALSE),IF(OR(AJ1454=1,AJ1454=2),VLOOKUP(AH1454,INDEX((係数_乗用_ガソリン,係数_乗用_CNG,係数_乗用_軽油,係数_乗用_メタノール,係数_乗用_LPG),1,1,AR1454):INDEX((係数_乗用_ガソリン,係数_乗用_CNG,係数_乗用_軽油,係数_乗用_メタノール,係数_乗用_LPG),125,5,AR1454),2,FALSE))))))</f>
        <v/>
      </c>
      <c r="AO1454" s="376" t="str">
        <f>IF(T1454="","",IF(OR(AH1454="",AH1454="-"),"－",IF(OR(AM1454=8,AM1454=9),"",IF(OR(AJ1454=3,AJ1454=4,AJ1454=5,AJ1454=6),VLOOKUP(AH1454,INDEX((係数_バス貨物_ガソリン,係数_バス貨物_CNG,係数_バス貨物_軽油,係数_バス貨物_メタノール,係数_バス貨物_LPG),MATCH(AL1454,【参考】排出ガスレベル!$AI$4:$AI$671,1),1,AR1454):INDEX((係数_バス貨物_ガソリン,係数_バス貨物_CNG,係数_バス貨物_軽油,係数_バス貨物_メタノール,係数_バス貨物_LPG),MATCH(AL1454+1,【参考】排出ガスレベル!$AI$4:$AI$671,1)-1,5,AR1454),3,FALSE),IF(OR(AJ1454=1,AJ1454=2),VLOOKUP(AH1454,INDEX((係数_乗用_ガソリン,係数_乗用_CNG,係数_乗用_軽油,係数_乗用_メタノール,係数_乗用_LPG),1,1,AR1454):INDEX((係数_乗用_ガソリン,係数_乗用_CNG,係数_乗用_軽油,係数_乗用_メタノール,係数_乗用_LPG),125,5,AR1454),3,FALSE))))))</f>
        <v/>
      </c>
      <c r="AP1454" s="375" t="str">
        <f t="shared" si="660"/>
        <v/>
      </c>
      <c r="AQ1454" s="444" t="str">
        <f t="shared" si="661"/>
        <v/>
      </c>
      <c r="AR1454" s="375" t="str">
        <f t="shared" si="664"/>
        <v/>
      </c>
      <c r="AS1454" s="377" t="str">
        <f t="shared" si="662"/>
        <v/>
      </c>
      <c r="AT1454" s="378" t="str">
        <f t="shared" si="663"/>
        <v/>
      </c>
      <c r="AX1454" s="625" t="b">
        <f t="shared" si="665"/>
        <v>0</v>
      </c>
      <c r="AY1454" s="7" t="str">
        <f t="shared" si="666"/>
        <v>FALSEFALSEFALSE</v>
      </c>
      <c r="AZ1454" s="626">
        <f t="shared" si="673"/>
        <v>0</v>
      </c>
      <c r="BA1454" s="627" t="str">
        <f t="shared" si="674"/>
        <v/>
      </c>
      <c r="BB1454" s="627">
        <f t="shared" si="675"/>
        <v>0</v>
      </c>
      <c r="BC1454" s="690" t="str">
        <f t="shared" si="676"/>
        <v/>
      </c>
    </row>
    <row r="1455" spans="1:55">
      <c r="A1455" s="381">
        <v>1399</v>
      </c>
      <c r="B1455" s="117"/>
      <c r="C1455" s="288"/>
      <c r="D1455" s="289"/>
      <c r="E1455" s="289"/>
      <c r="F1455" s="290"/>
      <c r="G1455" s="292"/>
      <c r="H1455" s="116"/>
      <c r="I1455" s="292"/>
      <c r="J1455" s="116"/>
      <c r="K1455" s="370" t="str">
        <f t="shared" si="667"/>
        <v/>
      </c>
      <c r="L1455" s="370">
        <f t="shared" si="668"/>
        <v>0</v>
      </c>
      <c r="M1455" s="370">
        <f t="shared" si="669"/>
        <v>0</v>
      </c>
      <c r="N1455" s="371" t="str">
        <f t="shared" si="646"/>
        <v/>
      </c>
      <c r="O1455" s="371" t="str">
        <f t="shared" si="647"/>
        <v/>
      </c>
      <c r="P1455" s="371" t="str">
        <f t="shared" si="648"/>
        <v/>
      </c>
      <c r="Q1455" s="371" t="str">
        <f t="shared" si="649"/>
        <v/>
      </c>
      <c r="R1455" s="371" t="str">
        <f t="shared" si="650"/>
        <v/>
      </c>
      <c r="S1455" s="371" t="str">
        <f t="shared" si="651"/>
        <v/>
      </c>
      <c r="T1455" s="443" t="str">
        <f t="shared" si="670"/>
        <v/>
      </c>
      <c r="U1455" s="539"/>
      <c r="V1455" s="117"/>
      <c r="W1455" s="118"/>
      <c r="X1455" s="119"/>
      <c r="Y1455" s="120"/>
      <c r="Z1455" s="122"/>
      <c r="AA1455" s="121"/>
      <c r="AB1455" s="443" t="str">
        <f t="shared" si="671"/>
        <v/>
      </c>
      <c r="AC1455" s="734" t="str">
        <f t="shared" si="672"/>
        <v/>
      </c>
      <c r="AD1455" s="372"/>
      <c r="AE1455" s="485"/>
      <c r="AF1455" s="373" t="str">
        <f t="shared" si="652"/>
        <v/>
      </c>
      <c r="AG1455" s="373" t="str">
        <f t="shared" si="653"/>
        <v/>
      </c>
      <c r="AH1455" s="374" t="str">
        <f t="shared" si="654"/>
        <v/>
      </c>
      <c r="AI1455" s="375" t="str">
        <f t="shared" si="655"/>
        <v/>
      </c>
      <c r="AJ1455" s="375" t="str">
        <f t="shared" si="656"/>
        <v/>
      </c>
      <c r="AK1455" s="375" t="str">
        <f t="shared" si="657"/>
        <v/>
      </c>
      <c r="AL1455" s="375" t="str">
        <f t="shared" si="658"/>
        <v/>
      </c>
      <c r="AM1455" s="375" t="str">
        <f t="shared" si="659"/>
        <v/>
      </c>
      <c r="AN1455" s="376" t="str">
        <f>IF(AF1455="","",IF(OR(AH1455="",AH1455="-"),"－",IF(OR(AM1455=8,AM1455=9),"",IF(OR(AJ1455=3,AJ1455=4,AJ1455=5,AJ1455=6),VLOOKUP(AH1455,INDEX((係数_バス貨物_ガソリン,係数_バス貨物_CNG,係数_バス貨物_軽油,係数_バス貨物_メタノール,係数_バス貨物_LPG),MATCH(AL1455,【参考】排出ガスレベル!$AI$4:$AI$671,1),1,AR1455):INDEX((係数_バス貨物_ガソリン,係数_バス貨物_CNG,係数_バス貨物_軽油,係数_バス貨物_メタノール,係数_バス貨物_LPG),MATCH(AL1455+1,【参考】排出ガスレベル!$AI$4:$AI$671,1)-1,5,AR1455),2,FALSE),IF(OR(AJ1455=1,AJ1455=2),VLOOKUP(AH1455,INDEX((係数_乗用_ガソリン,係数_乗用_CNG,係数_乗用_軽油,係数_乗用_メタノール,係数_乗用_LPG),1,1,AR1455):INDEX((係数_乗用_ガソリン,係数_乗用_CNG,係数_乗用_軽油,係数_乗用_メタノール,係数_乗用_LPG),125,5,AR1455),2,FALSE))))))</f>
        <v/>
      </c>
      <c r="AO1455" s="376" t="str">
        <f>IF(T1455="","",IF(OR(AH1455="",AH1455="-"),"－",IF(OR(AM1455=8,AM1455=9),"",IF(OR(AJ1455=3,AJ1455=4,AJ1455=5,AJ1455=6),VLOOKUP(AH1455,INDEX((係数_バス貨物_ガソリン,係数_バス貨物_CNG,係数_バス貨物_軽油,係数_バス貨物_メタノール,係数_バス貨物_LPG),MATCH(AL1455,【参考】排出ガスレベル!$AI$4:$AI$671,1),1,AR1455):INDEX((係数_バス貨物_ガソリン,係数_バス貨物_CNG,係数_バス貨物_軽油,係数_バス貨物_メタノール,係数_バス貨物_LPG),MATCH(AL1455+1,【参考】排出ガスレベル!$AI$4:$AI$671,1)-1,5,AR1455),3,FALSE),IF(OR(AJ1455=1,AJ1455=2),VLOOKUP(AH1455,INDEX((係数_乗用_ガソリン,係数_乗用_CNG,係数_乗用_軽油,係数_乗用_メタノール,係数_乗用_LPG),1,1,AR1455):INDEX((係数_乗用_ガソリン,係数_乗用_CNG,係数_乗用_軽油,係数_乗用_メタノール,係数_乗用_LPG),125,5,AR1455),3,FALSE))))))</f>
        <v/>
      </c>
      <c r="AP1455" s="375" t="str">
        <f t="shared" si="660"/>
        <v/>
      </c>
      <c r="AQ1455" s="444" t="str">
        <f t="shared" si="661"/>
        <v/>
      </c>
      <c r="AR1455" s="375" t="str">
        <f t="shared" si="664"/>
        <v/>
      </c>
      <c r="AS1455" s="377" t="str">
        <f t="shared" si="662"/>
        <v/>
      </c>
      <c r="AT1455" s="378" t="str">
        <f t="shared" si="663"/>
        <v/>
      </c>
      <c r="AX1455" s="625" t="b">
        <f t="shared" si="665"/>
        <v>0</v>
      </c>
      <c r="AY1455" s="7" t="str">
        <f t="shared" si="666"/>
        <v>FALSEFALSEFALSE</v>
      </c>
      <c r="AZ1455" s="626">
        <f t="shared" si="673"/>
        <v>0</v>
      </c>
      <c r="BA1455" s="627" t="str">
        <f t="shared" si="674"/>
        <v/>
      </c>
      <c r="BB1455" s="627">
        <f t="shared" si="675"/>
        <v>0</v>
      </c>
      <c r="BC1455" s="690" t="str">
        <f t="shared" si="676"/>
        <v/>
      </c>
    </row>
    <row r="1456" spans="1:55">
      <c r="A1456" s="381">
        <v>1400</v>
      </c>
      <c r="B1456" s="117"/>
      <c r="C1456" s="288"/>
      <c r="D1456" s="289"/>
      <c r="E1456" s="289"/>
      <c r="F1456" s="290"/>
      <c r="G1456" s="292"/>
      <c r="H1456" s="116"/>
      <c r="I1456" s="292"/>
      <c r="J1456" s="116"/>
      <c r="K1456" s="370" t="str">
        <f t="shared" si="667"/>
        <v/>
      </c>
      <c r="L1456" s="370">
        <f t="shared" si="668"/>
        <v>0</v>
      </c>
      <c r="M1456" s="370">
        <f t="shared" si="669"/>
        <v>0</v>
      </c>
      <c r="N1456" s="371" t="str">
        <f t="shared" si="646"/>
        <v/>
      </c>
      <c r="O1456" s="371" t="str">
        <f t="shared" si="647"/>
        <v/>
      </c>
      <c r="P1456" s="371" t="str">
        <f t="shared" si="648"/>
        <v/>
      </c>
      <c r="Q1456" s="371" t="str">
        <f t="shared" si="649"/>
        <v/>
      </c>
      <c r="R1456" s="371" t="str">
        <f t="shared" si="650"/>
        <v/>
      </c>
      <c r="S1456" s="371" t="str">
        <f t="shared" si="651"/>
        <v/>
      </c>
      <c r="T1456" s="443" t="str">
        <f t="shared" si="670"/>
        <v/>
      </c>
      <c r="U1456" s="539"/>
      <c r="V1456" s="117"/>
      <c r="W1456" s="118"/>
      <c r="X1456" s="119"/>
      <c r="Y1456" s="120"/>
      <c r="Z1456" s="122"/>
      <c r="AA1456" s="121"/>
      <c r="AB1456" s="443" t="str">
        <f t="shared" si="671"/>
        <v/>
      </c>
      <c r="AC1456" s="734" t="str">
        <f t="shared" si="672"/>
        <v/>
      </c>
      <c r="AD1456" s="372"/>
      <c r="AE1456" s="485"/>
      <c r="AF1456" s="373" t="str">
        <f t="shared" si="652"/>
        <v/>
      </c>
      <c r="AG1456" s="373" t="str">
        <f t="shared" si="653"/>
        <v/>
      </c>
      <c r="AH1456" s="374" t="str">
        <f t="shared" si="654"/>
        <v/>
      </c>
      <c r="AI1456" s="375" t="str">
        <f t="shared" si="655"/>
        <v/>
      </c>
      <c r="AJ1456" s="375" t="str">
        <f t="shared" si="656"/>
        <v/>
      </c>
      <c r="AK1456" s="375" t="str">
        <f t="shared" si="657"/>
        <v/>
      </c>
      <c r="AL1456" s="375" t="str">
        <f t="shared" si="658"/>
        <v/>
      </c>
      <c r="AM1456" s="375" t="str">
        <f t="shared" si="659"/>
        <v/>
      </c>
      <c r="AN1456" s="376" t="str">
        <f>IF(AF1456="","",IF(OR(AH1456="",AH1456="-"),"－",IF(OR(AM1456=8,AM1456=9),"",IF(OR(AJ1456=3,AJ1456=4,AJ1456=5,AJ1456=6),VLOOKUP(AH1456,INDEX((係数_バス貨物_ガソリン,係数_バス貨物_CNG,係数_バス貨物_軽油,係数_バス貨物_メタノール,係数_バス貨物_LPG),MATCH(AL1456,【参考】排出ガスレベル!$AI$4:$AI$671,1),1,AR1456):INDEX((係数_バス貨物_ガソリン,係数_バス貨物_CNG,係数_バス貨物_軽油,係数_バス貨物_メタノール,係数_バス貨物_LPG),MATCH(AL1456+1,【参考】排出ガスレベル!$AI$4:$AI$671,1)-1,5,AR1456),2,FALSE),IF(OR(AJ1456=1,AJ1456=2),VLOOKUP(AH1456,INDEX((係数_乗用_ガソリン,係数_乗用_CNG,係数_乗用_軽油,係数_乗用_メタノール,係数_乗用_LPG),1,1,AR1456):INDEX((係数_乗用_ガソリン,係数_乗用_CNG,係数_乗用_軽油,係数_乗用_メタノール,係数_乗用_LPG),125,5,AR1456),2,FALSE))))))</f>
        <v/>
      </c>
      <c r="AO1456" s="376" t="str">
        <f>IF(T1456="","",IF(OR(AH1456="",AH1456="-"),"－",IF(OR(AM1456=8,AM1456=9),"",IF(OR(AJ1456=3,AJ1456=4,AJ1456=5,AJ1456=6),VLOOKUP(AH1456,INDEX((係数_バス貨物_ガソリン,係数_バス貨物_CNG,係数_バス貨物_軽油,係数_バス貨物_メタノール,係数_バス貨物_LPG),MATCH(AL1456,【参考】排出ガスレベル!$AI$4:$AI$671,1),1,AR1456):INDEX((係数_バス貨物_ガソリン,係数_バス貨物_CNG,係数_バス貨物_軽油,係数_バス貨物_メタノール,係数_バス貨物_LPG),MATCH(AL1456+1,【参考】排出ガスレベル!$AI$4:$AI$671,1)-1,5,AR1456),3,FALSE),IF(OR(AJ1456=1,AJ1456=2),VLOOKUP(AH1456,INDEX((係数_乗用_ガソリン,係数_乗用_CNG,係数_乗用_軽油,係数_乗用_メタノール,係数_乗用_LPG),1,1,AR1456):INDEX((係数_乗用_ガソリン,係数_乗用_CNG,係数_乗用_軽油,係数_乗用_メタノール,係数_乗用_LPG),125,5,AR1456),3,FALSE))))))</f>
        <v/>
      </c>
      <c r="AP1456" s="375" t="str">
        <f t="shared" si="660"/>
        <v/>
      </c>
      <c r="AQ1456" s="444" t="str">
        <f t="shared" si="661"/>
        <v/>
      </c>
      <c r="AR1456" s="375" t="str">
        <f t="shared" si="664"/>
        <v/>
      </c>
      <c r="AS1456" s="377" t="str">
        <f t="shared" si="662"/>
        <v/>
      </c>
      <c r="AT1456" s="378" t="str">
        <f t="shared" si="663"/>
        <v/>
      </c>
      <c r="AX1456" s="625" t="b">
        <f t="shared" si="665"/>
        <v>0</v>
      </c>
      <c r="AY1456" s="7" t="str">
        <f t="shared" si="666"/>
        <v>FALSEFALSEFALSE</v>
      </c>
      <c r="AZ1456" s="626">
        <f t="shared" si="673"/>
        <v>0</v>
      </c>
      <c r="BA1456" s="627" t="str">
        <f t="shared" si="674"/>
        <v/>
      </c>
      <c r="BB1456" s="627">
        <f t="shared" si="675"/>
        <v>0</v>
      </c>
      <c r="BC1456" s="690" t="str">
        <f t="shared" si="676"/>
        <v/>
      </c>
    </row>
    <row r="1457" spans="1:55">
      <c r="A1457" s="381">
        <v>1401</v>
      </c>
      <c r="B1457" s="117"/>
      <c r="C1457" s="288"/>
      <c r="D1457" s="289"/>
      <c r="E1457" s="289"/>
      <c r="F1457" s="290"/>
      <c r="G1457" s="292"/>
      <c r="H1457" s="116"/>
      <c r="I1457" s="292"/>
      <c r="J1457" s="116"/>
      <c r="K1457" s="370" t="str">
        <f t="shared" si="667"/>
        <v/>
      </c>
      <c r="L1457" s="370">
        <f t="shared" si="668"/>
        <v>0</v>
      </c>
      <c r="M1457" s="370">
        <f t="shared" si="669"/>
        <v>0</v>
      </c>
      <c r="N1457" s="371" t="str">
        <f t="shared" si="646"/>
        <v/>
      </c>
      <c r="O1457" s="371" t="str">
        <f t="shared" si="647"/>
        <v/>
      </c>
      <c r="P1457" s="371" t="str">
        <f t="shared" si="648"/>
        <v/>
      </c>
      <c r="Q1457" s="371" t="str">
        <f t="shared" si="649"/>
        <v/>
      </c>
      <c r="R1457" s="371" t="str">
        <f t="shared" si="650"/>
        <v/>
      </c>
      <c r="S1457" s="371" t="str">
        <f t="shared" si="651"/>
        <v/>
      </c>
      <c r="T1457" s="443" t="str">
        <f t="shared" si="670"/>
        <v/>
      </c>
      <c r="U1457" s="539"/>
      <c r="V1457" s="117"/>
      <c r="W1457" s="118"/>
      <c r="X1457" s="119"/>
      <c r="Y1457" s="120"/>
      <c r="Z1457" s="122"/>
      <c r="AA1457" s="121"/>
      <c r="AB1457" s="443" t="str">
        <f t="shared" si="671"/>
        <v/>
      </c>
      <c r="AC1457" s="734" t="str">
        <f t="shared" si="672"/>
        <v/>
      </c>
      <c r="AD1457" s="372"/>
      <c r="AE1457" s="485"/>
      <c r="AF1457" s="373" t="str">
        <f t="shared" si="652"/>
        <v/>
      </c>
      <c r="AG1457" s="373" t="str">
        <f t="shared" si="653"/>
        <v/>
      </c>
      <c r="AH1457" s="374" t="str">
        <f t="shared" si="654"/>
        <v/>
      </c>
      <c r="AI1457" s="375" t="str">
        <f t="shared" si="655"/>
        <v/>
      </c>
      <c r="AJ1457" s="375" t="str">
        <f t="shared" si="656"/>
        <v/>
      </c>
      <c r="AK1457" s="375" t="str">
        <f t="shared" si="657"/>
        <v/>
      </c>
      <c r="AL1457" s="375" t="str">
        <f t="shared" si="658"/>
        <v/>
      </c>
      <c r="AM1457" s="375" t="str">
        <f t="shared" si="659"/>
        <v/>
      </c>
      <c r="AN1457" s="376" t="str">
        <f>IF(AF1457="","",IF(OR(AH1457="",AH1457="-"),"－",IF(OR(AM1457=8,AM1457=9),"",IF(OR(AJ1457=3,AJ1457=4,AJ1457=5,AJ1457=6),VLOOKUP(AH1457,INDEX((係数_バス貨物_ガソリン,係数_バス貨物_CNG,係数_バス貨物_軽油,係数_バス貨物_メタノール,係数_バス貨物_LPG),MATCH(AL1457,【参考】排出ガスレベル!$AI$4:$AI$671,1),1,AR1457):INDEX((係数_バス貨物_ガソリン,係数_バス貨物_CNG,係数_バス貨物_軽油,係数_バス貨物_メタノール,係数_バス貨物_LPG),MATCH(AL1457+1,【参考】排出ガスレベル!$AI$4:$AI$671,1)-1,5,AR1457),2,FALSE),IF(OR(AJ1457=1,AJ1457=2),VLOOKUP(AH1457,INDEX((係数_乗用_ガソリン,係数_乗用_CNG,係数_乗用_軽油,係数_乗用_メタノール,係数_乗用_LPG),1,1,AR1457):INDEX((係数_乗用_ガソリン,係数_乗用_CNG,係数_乗用_軽油,係数_乗用_メタノール,係数_乗用_LPG),125,5,AR1457),2,FALSE))))))</f>
        <v/>
      </c>
      <c r="AO1457" s="376" t="str">
        <f>IF(T1457="","",IF(OR(AH1457="",AH1457="-"),"－",IF(OR(AM1457=8,AM1457=9),"",IF(OR(AJ1457=3,AJ1457=4,AJ1457=5,AJ1457=6),VLOOKUP(AH1457,INDEX((係数_バス貨物_ガソリン,係数_バス貨物_CNG,係数_バス貨物_軽油,係数_バス貨物_メタノール,係数_バス貨物_LPG),MATCH(AL1457,【参考】排出ガスレベル!$AI$4:$AI$671,1),1,AR1457):INDEX((係数_バス貨物_ガソリン,係数_バス貨物_CNG,係数_バス貨物_軽油,係数_バス貨物_メタノール,係数_バス貨物_LPG),MATCH(AL1457+1,【参考】排出ガスレベル!$AI$4:$AI$671,1)-1,5,AR1457),3,FALSE),IF(OR(AJ1457=1,AJ1457=2),VLOOKUP(AH1457,INDEX((係数_乗用_ガソリン,係数_乗用_CNG,係数_乗用_軽油,係数_乗用_メタノール,係数_乗用_LPG),1,1,AR1457):INDEX((係数_乗用_ガソリン,係数_乗用_CNG,係数_乗用_軽油,係数_乗用_メタノール,係数_乗用_LPG),125,5,AR1457),3,FALSE))))))</f>
        <v/>
      </c>
      <c r="AP1457" s="375" t="str">
        <f t="shared" si="660"/>
        <v/>
      </c>
      <c r="AQ1457" s="444" t="str">
        <f t="shared" si="661"/>
        <v/>
      </c>
      <c r="AR1457" s="375" t="str">
        <f t="shared" si="664"/>
        <v/>
      </c>
      <c r="AS1457" s="377" t="str">
        <f t="shared" si="662"/>
        <v/>
      </c>
      <c r="AT1457" s="378" t="str">
        <f t="shared" si="663"/>
        <v/>
      </c>
      <c r="AX1457" s="625" t="b">
        <f t="shared" si="665"/>
        <v>0</v>
      </c>
      <c r="AY1457" s="7" t="str">
        <f t="shared" si="666"/>
        <v>FALSEFALSEFALSE</v>
      </c>
      <c r="AZ1457" s="626">
        <f t="shared" si="673"/>
        <v>0</v>
      </c>
      <c r="BA1457" s="627" t="str">
        <f t="shared" si="674"/>
        <v/>
      </c>
      <c r="BB1457" s="627">
        <f t="shared" si="675"/>
        <v>0</v>
      </c>
      <c r="BC1457" s="690" t="str">
        <f t="shared" si="676"/>
        <v/>
      </c>
    </row>
    <row r="1458" spans="1:55">
      <c r="A1458" s="381">
        <v>1402</v>
      </c>
      <c r="B1458" s="117"/>
      <c r="C1458" s="288"/>
      <c r="D1458" s="289"/>
      <c r="E1458" s="289"/>
      <c r="F1458" s="290"/>
      <c r="G1458" s="292"/>
      <c r="H1458" s="116"/>
      <c r="I1458" s="292"/>
      <c r="J1458" s="116"/>
      <c r="K1458" s="370" t="str">
        <f t="shared" si="667"/>
        <v/>
      </c>
      <c r="L1458" s="370">
        <f t="shared" si="668"/>
        <v>0</v>
      </c>
      <c r="M1458" s="370">
        <f t="shared" si="669"/>
        <v>0</v>
      </c>
      <c r="N1458" s="371" t="str">
        <f t="shared" si="646"/>
        <v/>
      </c>
      <c r="O1458" s="371" t="str">
        <f t="shared" si="647"/>
        <v/>
      </c>
      <c r="P1458" s="371" t="str">
        <f t="shared" si="648"/>
        <v/>
      </c>
      <c r="Q1458" s="371" t="str">
        <f t="shared" si="649"/>
        <v/>
      </c>
      <c r="R1458" s="371" t="str">
        <f t="shared" si="650"/>
        <v/>
      </c>
      <c r="S1458" s="371" t="str">
        <f t="shared" si="651"/>
        <v/>
      </c>
      <c r="T1458" s="443" t="str">
        <f t="shared" si="670"/>
        <v/>
      </c>
      <c r="U1458" s="539"/>
      <c r="V1458" s="117"/>
      <c r="W1458" s="118"/>
      <c r="X1458" s="119"/>
      <c r="Y1458" s="120"/>
      <c r="Z1458" s="122"/>
      <c r="AA1458" s="121"/>
      <c r="AB1458" s="443" t="str">
        <f t="shared" si="671"/>
        <v/>
      </c>
      <c r="AC1458" s="734" t="str">
        <f t="shared" si="672"/>
        <v/>
      </c>
      <c r="AD1458" s="372"/>
      <c r="AE1458" s="485"/>
      <c r="AF1458" s="373" t="str">
        <f t="shared" si="652"/>
        <v/>
      </c>
      <c r="AG1458" s="373" t="str">
        <f t="shared" si="653"/>
        <v/>
      </c>
      <c r="AH1458" s="374" t="str">
        <f t="shared" si="654"/>
        <v/>
      </c>
      <c r="AI1458" s="375" t="str">
        <f t="shared" si="655"/>
        <v/>
      </c>
      <c r="AJ1458" s="375" t="str">
        <f t="shared" si="656"/>
        <v/>
      </c>
      <c r="AK1458" s="375" t="str">
        <f t="shared" si="657"/>
        <v/>
      </c>
      <c r="AL1458" s="375" t="str">
        <f t="shared" si="658"/>
        <v/>
      </c>
      <c r="AM1458" s="375" t="str">
        <f t="shared" si="659"/>
        <v/>
      </c>
      <c r="AN1458" s="376" t="str">
        <f>IF(AF1458="","",IF(OR(AH1458="",AH1458="-"),"－",IF(OR(AM1458=8,AM1458=9),"",IF(OR(AJ1458=3,AJ1458=4,AJ1458=5,AJ1458=6),VLOOKUP(AH1458,INDEX((係数_バス貨物_ガソリン,係数_バス貨物_CNG,係数_バス貨物_軽油,係数_バス貨物_メタノール,係数_バス貨物_LPG),MATCH(AL1458,【参考】排出ガスレベル!$AI$4:$AI$671,1),1,AR1458):INDEX((係数_バス貨物_ガソリン,係数_バス貨物_CNG,係数_バス貨物_軽油,係数_バス貨物_メタノール,係数_バス貨物_LPG),MATCH(AL1458+1,【参考】排出ガスレベル!$AI$4:$AI$671,1)-1,5,AR1458),2,FALSE),IF(OR(AJ1458=1,AJ1458=2),VLOOKUP(AH1458,INDEX((係数_乗用_ガソリン,係数_乗用_CNG,係数_乗用_軽油,係数_乗用_メタノール,係数_乗用_LPG),1,1,AR1458):INDEX((係数_乗用_ガソリン,係数_乗用_CNG,係数_乗用_軽油,係数_乗用_メタノール,係数_乗用_LPG),125,5,AR1458),2,FALSE))))))</f>
        <v/>
      </c>
      <c r="AO1458" s="376" t="str">
        <f>IF(T1458="","",IF(OR(AH1458="",AH1458="-"),"－",IF(OR(AM1458=8,AM1458=9),"",IF(OR(AJ1458=3,AJ1458=4,AJ1458=5,AJ1458=6),VLOOKUP(AH1458,INDEX((係数_バス貨物_ガソリン,係数_バス貨物_CNG,係数_バス貨物_軽油,係数_バス貨物_メタノール,係数_バス貨物_LPG),MATCH(AL1458,【参考】排出ガスレベル!$AI$4:$AI$671,1),1,AR1458):INDEX((係数_バス貨物_ガソリン,係数_バス貨物_CNG,係数_バス貨物_軽油,係数_バス貨物_メタノール,係数_バス貨物_LPG),MATCH(AL1458+1,【参考】排出ガスレベル!$AI$4:$AI$671,1)-1,5,AR1458),3,FALSE),IF(OR(AJ1458=1,AJ1458=2),VLOOKUP(AH1458,INDEX((係数_乗用_ガソリン,係数_乗用_CNG,係数_乗用_軽油,係数_乗用_メタノール,係数_乗用_LPG),1,1,AR1458):INDEX((係数_乗用_ガソリン,係数_乗用_CNG,係数_乗用_軽油,係数_乗用_メタノール,係数_乗用_LPG),125,5,AR1458),3,FALSE))))))</f>
        <v/>
      </c>
      <c r="AP1458" s="375" t="str">
        <f t="shared" si="660"/>
        <v/>
      </c>
      <c r="AQ1458" s="444" t="str">
        <f t="shared" si="661"/>
        <v/>
      </c>
      <c r="AR1458" s="375" t="str">
        <f t="shared" si="664"/>
        <v/>
      </c>
      <c r="AS1458" s="377" t="str">
        <f t="shared" si="662"/>
        <v/>
      </c>
      <c r="AT1458" s="378" t="str">
        <f t="shared" si="663"/>
        <v/>
      </c>
      <c r="AX1458" s="625" t="b">
        <f t="shared" si="665"/>
        <v>0</v>
      </c>
      <c r="AY1458" s="7" t="str">
        <f t="shared" si="666"/>
        <v>FALSEFALSEFALSE</v>
      </c>
      <c r="AZ1458" s="626">
        <f t="shared" si="673"/>
        <v>0</v>
      </c>
      <c r="BA1458" s="627" t="str">
        <f t="shared" si="674"/>
        <v/>
      </c>
      <c r="BB1458" s="627">
        <f t="shared" si="675"/>
        <v>0</v>
      </c>
      <c r="BC1458" s="690" t="str">
        <f t="shared" si="676"/>
        <v/>
      </c>
    </row>
    <row r="1459" spans="1:55">
      <c r="A1459" s="381">
        <v>1403</v>
      </c>
      <c r="B1459" s="117"/>
      <c r="C1459" s="288"/>
      <c r="D1459" s="289"/>
      <c r="E1459" s="289"/>
      <c r="F1459" s="290"/>
      <c r="G1459" s="292"/>
      <c r="H1459" s="116"/>
      <c r="I1459" s="292"/>
      <c r="J1459" s="116"/>
      <c r="K1459" s="370" t="str">
        <f t="shared" si="667"/>
        <v/>
      </c>
      <c r="L1459" s="370">
        <f t="shared" si="668"/>
        <v>0</v>
      </c>
      <c r="M1459" s="370">
        <f t="shared" si="669"/>
        <v>0</v>
      </c>
      <c r="N1459" s="371" t="str">
        <f t="shared" si="646"/>
        <v/>
      </c>
      <c r="O1459" s="371" t="str">
        <f t="shared" si="647"/>
        <v/>
      </c>
      <c r="P1459" s="371" t="str">
        <f t="shared" si="648"/>
        <v/>
      </c>
      <c r="Q1459" s="371" t="str">
        <f t="shared" si="649"/>
        <v/>
      </c>
      <c r="R1459" s="371" t="str">
        <f t="shared" si="650"/>
        <v/>
      </c>
      <c r="S1459" s="371" t="str">
        <f t="shared" si="651"/>
        <v/>
      </c>
      <c r="T1459" s="443" t="str">
        <f t="shared" si="670"/>
        <v/>
      </c>
      <c r="U1459" s="539"/>
      <c r="V1459" s="117"/>
      <c r="W1459" s="118"/>
      <c r="X1459" s="119"/>
      <c r="Y1459" s="120"/>
      <c r="Z1459" s="122"/>
      <c r="AA1459" s="121"/>
      <c r="AB1459" s="443" t="str">
        <f t="shared" si="671"/>
        <v/>
      </c>
      <c r="AC1459" s="734" t="str">
        <f t="shared" si="672"/>
        <v/>
      </c>
      <c r="AD1459" s="372"/>
      <c r="AE1459" s="485"/>
      <c r="AF1459" s="373" t="str">
        <f t="shared" si="652"/>
        <v/>
      </c>
      <c r="AG1459" s="373" t="str">
        <f t="shared" si="653"/>
        <v/>
      </c>
      <c r="AH1459" s="374" t="str">
        <f t="shared" si="654"/>
        <v/>
      </c>
      <c r="AI1459" s="375" t="str">
        <f t="shared" si="655"/>
        <v/>
      </c>
      <c r="AJ1459" s="375" t="str">
        <f t="shared" si="656"/>
        <v/>
      </c>
      <c r="AK1459" s="375" t="str">
        <f t="shared" si="657"/>
        <v/>
      </c>
      <c r="AL1459" s="375" t="str">
        <f t="shared" si="658"/>
        <v/>
      </c>
      <c r="AM1459" s="375" t="str">
        <f t="shared" si="659"/>
        <v/>
      </c>
      <c r="AN1459" s="376" t="str">
        <f>IF(AF1459="","",IF(OR(AH1459="",AH1459="-"),"－",IF(OR(AM1459=8,AM1459=9),"",IF(OR(AJ1459=3,AJ1459=4,AJ1459=5,AJ1459=6),VLOOKUP(AH1459,INDEX((係数_バス貨物_ガソリン,係数_バス貨物_CNG,係数_バス貨物_軽油,係数_バス貨物_メタノール,係数_バス貨物_LPG),MATCH(AL1459,【参考】排出ガスレベル!$AI$4:$AI$671,1),1,AR1459):INDEX((係数_バス貨物_ガソリン,係数_バス貨物_CNG,係数_バス貨物_軽油,係数_バス貨物_メタノール,係数_バス貨物_LPG),MATCH(AL1459+1,【参考】排出ガスレベル!$AI$4:$AI$671,1)-1,5,AR1459),2,FALSE),IF(OR(AJ1459=1,AJ1459=2),VLOOKUP(AH1459,INDEX((係数_乗用_ガソリン,係数_乗用_CNG,係数_乗用_軽油,係数_乗用_メタノール,係数_乗用_LPG),1,1,AR1459):INDEX((係数_乗用_ガソリン,係数_乗用_CNG,係数_乗用_軽油,係数_乗用_メタノール,係数_乗用_LPG),125,5,AR1459),2,FALSE))))))</f>
        <v/>
      </c>
      <c r="AO1459" s="376" t="str">
        <f>IF(T1459="","",IF(OR(AH1459="",AH1459="-"),"－",IF(OR(AM1459=8,AM1459=9),"",IF(OR(AJ1459=3,AJ1459=4,AJ1459=5,AJ1459=6),VLOOKUP(AH1459,INDEX((係数_バス貨物_ガソリン,係数_バス貨物_CNG,係数_バス貨物_軽油,係数_バス貨物_メタノール,係数_バス貨物_LPG),MATCH(AL1459,【参考】排出ガスレベル!$AI$4:$AI$671,1),1,AR1459):INDEX((係数_バス貨物_ガソリン,係数_バス貨物_CNG,係数_バス貨物_軽油,係数_バス貨物_メタノール,係数_バス貨物_LPG),MATCH(AL1459+1,【参考】排出ガスレベル!$AI$4:$AI$671,1)-1,5,AR1459),3,FALSE),IF(OR(AJ1459=1,AJ1459=2),VLOOKUP(AH1459,INDEX((係数_乗用_ガソリン,係数_乗用_CNG,係数_乗用_軽油,係数_乗用_メタノール,係数_乗用_LPG),1,1,AR1459):INDEX((係数_乗用_ガソリン,係数_乗用_CNG,係数_乗用_軽油,係数_乗用_メタノール,係数_乗用_LPG),125,5,AR1459),3,FALSE))))))</f>
        <v/>
      </c>
      <c r="AP1459" s="375" t="str">
        <f t="shared" si="660"/>
        <v/>
      </c>
      <c r="AQ1459" s="444" t="str">
        <f t="shared" si="661"/>
        <v/>
      </c>
      <c r="AR1459" s="375" t="str">
        <f t="shared" si="664"/>
        <v/>
      </c>
      <c r="AS1459" s="377" t="str">
        <f t="shared" si="662"/>
        <v/>
      </c>
      <c r="AT1459" s="378" t="str">
        <f t="shared" si="663"/>
        <v/>
      </c>
      <c r="AX1459" s="625" t="b">
        <f t="shared" si="665"/>
        <v>0</v>
      </c>
      <c r="AY1459" s="7" t="str">
        <f t="shared" si="666"/>
        <v>FALSEFALSEFALSE</v>
      </c>
      <c r="AZ1459" s="626">
        <f t="shared" si="673"/>
        <v>0</v>
      </c>
      <c r="BA1459" s="627" t="str">
        <f t="shared" si="674"/>
        <v/>
      </c>
      <c r="BB1459" s="627">
        <f t="shared" si="675"/>
        <v>0</v>
      </c>
      <c r="BC1459" s="690" t="str">
        <f t="shared" si="676"/>
        <v/>
      </c>
    </row>
    <row r="1460" spans="1:55">
      <c r="A1460" s="381">
        <v>1404</v>
      </c>
      <c r="B1460" s="117"/>
      <c r="C1460" s="288"/>
      <c r="D1460" s="289"/>
      <c r="E1460" s="289"/>
      <c r="F1460" s="290"/>
      <c r="G1460" s="292"/>
      <c r="H1460" s="116"/>
      <c r="I1460" s="292"/>
      <c r="J1460" s="116"/>
      <c r="K1460" s="370" t="str">
        <f t="shared" si="667"/>
        <v/>
      </c>
      <c r="L1460" s="370">
        <f t="shared" si="668"/>
        <v>0</v>
      </c>
      <c r="M1460" s="370">
        <f t="shared" si="669"/>
        <v>0</v>
      </c>
      <c r="N1460" s="371" t="str">
        <f t="shared" si="646"/>
        <v/>
      </c>
      <c r="O1460" s="371" t="str">
        <f t="shared" si="647"/>
        <v/>
      </c>
      <c r="P1460" s="371" t="str">
        <f t="shared" si="648"/>
        <v/>
      </c>
      <c r="Q1460" s="371" t="str">
        <f t="shared" si="649"/>
        <v/>
      </c>
      <c r="R1460" s="371" t="str">
        <f t="shared" si="650"/>
        <v/>
      </c>
      <c r="S1460" s="371" t="str">
        <f t="shared" si="651"/>
        <v/>
      </c>
      <c r="T1460" s="443" t="str">
        <f t="shared" si="670"/>
        <v/>
      </c>
      <c r="U1460" s="539"/>
      <c r="V1460" s="117"/>
      <c r="W1460" s="118"/>
      <c r="X1460" s="119"/>
      <c r="Y1460" s="120"/>
      <c r="Z1460" s="122"/>
      <c r="AA1460" s="121"/>
      <c r="AB1460" s="443" t="str">
        <f t="shared" si="671"/>
        <v/>
      </c>
      <c r="AC1460" s="734" t="str">
        <f t="shared" si="672"/>
        <v/>
      </c>
      <c r="AD1460" s="372"/>
      <c r="AE1460" s="485"/>
      <c r="AF1460" s="373" t="str">
        <f t="shared" si="652"/>
        <v/>
      </c>
      <c r="AG1460" s="373" t="str">
        <f t="shared" si="653"/>
        <v/>
      </c>
      <c r="AH1460" s="374" t="str">
        <f t="shared" si="654"/>
        <v/>
      </c>
      <c r="AI1460" s="375" t="str">
        <f t="shared" si="655"/>
        <v/>
      </c>
      <c r="AJ1460" s="375" t="str">
        <f t="shared" si="656"/>
        <v/>
      </c>
      <c r="AK1460" s="375" t="str">
        <f t="shared" si="657"/>
        <v/>
      </c>
      <c r="AL1460" s="375" t="str">
        <f t="shared" si="658"/>
        <v/>
      </c>
      <c r="AM1460" s="375" t="str">
        <f t="shared" si="659"/>
        <v/>
      </c>
      <c r="AN1460" s="376" t="str">
        <f>IF(AF1460="","",IF(OR(AH1460="",AH1460="-"),"－",IF(OR(AM1460=8,AM1460=9),"",IF(OR(AJ1460=3,AJ1460=4,AJ1460=5,AJ1460=6),VLOOKUP(AH1460,INDEX((係数_バス貨物_ガソリン,係数_バス貨物_CNG,係数_バス貨物_軽油,係数_バス貨物_メタノール,係数_バス貨物_LPG),MATCH(AL1460,【参考】排出ガスレベル!$AI$4:$AI$671,1),1,AR1460):INDEX((係数_バス貨物_ガソリン,係数_バス貨物_CNG,係数_バス貨物_軽油,係数_バス貨物_メタノール,係数_バス貨物_LPG),MATCH(AL1460+1,【参考】排出ガスレベル!$AI$4:$AI$671,1)-1,5,AR1460),2,FALSE),IF(OR(AJ1460=1,AJ1460=2),VLOOKUP(AH1460,INDEX((係数_乗用_ガソリン,係数_乗用_CNG,係数_乗用_軽油,係数_乗用_メタノール,係数_乗用_LPG),1,1,AR1460):INDEX((係数_乗用_ガソリン,係数_乗用_CNG,係数_乗用_軽油,係数_乗用_メタノール,係数_乗用_LPG),125,5,AR1460),2,FALSE))))))</f>
        <v/>
      </c>
      <c r="AO1460" s="376" t="str">
        <f>IF(T1460="","",IF(OR(AH1460="",AH1460="-"),"－",IF(OR(AM1460=8,AM1460=9),"",IF(OR(AJ1460=3,AJ1460=4,AJ1460=5,AJ1460=6),VLOOKUP(AH1460,INDEX((係数_バス貨物_ガソリン,係数_バス貨物_CNG,係数_バス貨物_軽油,係数_バス貨物_メタノール,係数_バス貨物_LPG),MATCH(AL1460,【参考】排出ガスレベル!$AI$4:$AI$671,1),1,AR1460):INDEX((係数_バス貨物_ガソリン,係数_バス貨物_CNG,係数_バス貨物_軽油,係数_バス貨物_メタノール,係数_バス貨物_LPG),MATCH(AL1460+1,【参考】排出ガスレベル!$AI$4:$AI$671,1)-1,5,AR1460),3,FALSE),IF(OR(AJ1460=1,AJ1460=2),VLOOKUP(AH1460,INDEX((係数_乗用_ガソリン,係数_乗用_CNG,係数_乗用_軽油,係数_乗用_メタノール,係数_乗用_LPG),1,1,AR1460):INDEX((係数_乗用_ガソリン,係数_乗用_CNG,係数_乗用_軽油,係数_乗用_メタノール,係数_乗用_LPG),125,5,AR1460),3,FALSE))))))</f>
        <v/>
      </c>
      <c r="AP1460" s="375" t="str">
        <f t="shared" si="660"/>
        <v/>
      </c>
      <c r="AQ1460" s="444" t="str">
        <f t="shared" si="661"/>
        <v/>
      </c>
      <c r="AR1460" s="375" t="str">
        <f t="shared" si="664"/>
        <v/>
      </c>
      <c r="AS1460" s="377" t="str">
        <f t="shared" si="662"/>
        <v/>
      </c>
      <c r="AT1460" s="378" t="str">
        <f t="shared" si="663"/>
        <v/>
      </c>
      <c r="AX1460" s="625" t="b">
        <f t="shared" si="665"/>
        <v>0</v>
      </c>
      <c r="AY1460" s="7" t="str">
        <f t="shared" si="666"/>
        <v>FALSEFALSEFALSE</v>
      </c>
      <c r="AZ1460" s="626">
        <f t="shared" si="673"/>
        <v>0</v>
      </c>
      <c r="BA1460" s="627" t="str">
        <f t="shared" si="674"/>
        <v/>
      </c>
      <c r="BB1460" s="627">
        <f t="shared" si="675"/>
        <v>0</v>
      </c>
      <c r="BC1460" s="690" t="str">
        <f t="shared" si="676"/>
        <v/>
      </c>
    </row>
    <row r="1461" spans="1:55">
      <c r="A1461" s="381">
        <v>1405</v>
      </c>
      <c r="B1461" s="117"/>
      <c r="C1461" s="288"/>
      <c r="D1461" s="289"/>
      <c r="E1461" s="289"/>
      <c r="F1461" s="290"/>
      <c r="G1461" s="292"/>
      <c r="H1461" s="116"/>
      <c r="I1461" s="292"/>
      <c r="J1461" s="116"/>
      <c r="K1461" s="370" t="str">
        <f t="shared" si="667"/>
        <v/>
      </c>
      <c r="L1461" s="370">
        <f t="shared" si="668"/>
        <v>0</v>
      </c>
      <c r="M1461" s="370">
        <f t="shared" si="669"/>
        <v>0</v>
      </c>
      <c r="N1461" s="371" t="str">
        <f t="shared" si="646"/>
        <v/>
      </c>
      <c r="O1461" s="371" t="str">
        <f t="shared" si="647"/>
        <v/>
      </c>
      <c r="P1461" s="371" t="str">
        <f t="shared" si="648"/>
        <v/>
      </c>
      <c r="Q1461" s="371" t="str">
        <f t="shared" si="649"/>
        <v/>
      </c>
      <c r="R1461" s="371" t="str">
        <f t="shared" si="650"/>
        <v/>
      </c>
      <c r="S1461" s="371" t="str">
        <f t="shared" si="651"/>
        <v/>
      </c>
      <c r="T1461" s="443" t="str">
        <f t="shared" si="670"/>
        <v/>
      </c>
      <c r="U1461" s="539"/>
      <c r="V1461" s="117"/>
      <c r="W1461" s="118"/>
      <c r="X1461" s="119"/>
      <c r="Y1461" s="120"/>
      <c r="Z1461" s="122"/>
      <c r="AA1461" s="121"/>
      <c r="AB1461" s="443" t="str">
        <f t="shared" si="671"/>
        <v/>
      </c>
      <c r="AC1461" s="734" t="str">
        <f t="shared" si="672"/>
        <v/>
      </c>
      <c r="AD1461" s="372"/>
      <c r="AE1461" s="485"/>
      <c r="AF1461" s="373" t="str">
        <f t="shared" si="652"/>
        <v/>
      </c>
      <c r="AG1461" s="373" t="str">
        <f t="shared" si="653"/>
        <v/>
      </c>
      <c r="AH1461" s="374" t="str">
        <f t="shared" si="654"/>
        <v/>
      </c>
      <c r="AI1461" s="375" t="str">
        <f t="shared" si="655"/>
        <v/>
      </c>
      <c r="AJ1461" s="375" t="str">
        <f t="shared" si="656"/>
        <v/>
      </c>
      <c r="AK1461" s="375" t="str">
        <f t="shared" si="657"/>
        <v/>
      </c>
      <c r="AL1461" s="375" t="str">
        <f t="shared" si="658"/>
        <v/>
      </c>
      <c r="AM1461" s="375" t="str">
        <f t="shared" si="659"/>
        <v/>
      </c>
      <c r="AN1461" s="376" t="str">
        <f>IF(AF1461="","",IF(OR(AH1461="",AH1461="-"),"－",IF(OR(AM1461=8,AM1461=9),"",IF(OR(AJ1461=3,AJ1461=4,AJ1461=5,AJ1461=6),VLOOKUP(AH1461,INDEX((係数_バス貨物_ガソリン,係数_バス貨物_CNG,係数_バス貨物_軽油,係数_バス貨物_メタノール,係数_バス貨物_LPG),MATCH(AL1461,【参考】排出ガスレベル!$AI$4:$AI$671,1),1,AR1461):INDEX((係数_バス貨物_ガソリン,係数_バス貨物_CNG,係数_バス貨物_軽油,係数_バス貨物_メタノール,係数_バス貨物_LPG),MATCH(AL1461+1,【参考】排出ガスレベル!$AI$4:$AI$671,1)-1,5,AR1461),2,FALSE),IF(OR(AJ1461=1,AJ1461=2),VLOOKUP(AH1461,INDEX((係数_乗用_ガソリン,係数_乗用_CNG,係数_乗用_軽油,係数_乗用_メタノール,係数_乗用_LPG),1,1,AR1461):INDEX((係数_乗用_ガソリン,係数_乗用_CNG,係数_乗用_軽油,係数_乗用_メタノール,係数_乗用_LPG),125,5,AR1461),2,FALSE))))))</f>
        <v/>
      </c>
      <c r="AO1461" s="376" t="str">
        <f>IF(T1461="","",IF(OR(AH1461="",AH1461="-"),"－",IF(OR(AM1461=8,AM1461=9),"",IF(OR(AJ1461=3,AJ1461=4,AJ1461=5,AJ1461=6),VLOOKUP(AH1461,INDEX((係数_バス貨物_ガソリン,係数_バス貨物_CNG,係数_バス貨物_軽油,係数_バス貨物_メタノール,係数_バス貨物_LPG),MATCH(AL1461,【参考】排出ガスレベル!$AI$4:$AI$671,1),1,AR1461):INDEX((係数_バス貨物_ガソリン,係数_バス貨物_CNG,係数_バス貨物_軽油,係数_バス貨物_メタノール,係数_バス貨物_LPG),MATCH(AL1461+1,【参考】排出ガスレベル!$AI$4:$AI$671,1)-1,5,AR1461),3,FALSE),IF(OR(AJ1461=1,AJ1461=2),VLOOKUP(AH1461,INDEX((係数_乗用_ガソリン,係数_乗用_CNG,係数_乗用_軽油,係数_乗用_メタノール,係数_乗用_LPG),1,1,AR1461):INDEX((係数_乗用_ガソリン,係数_乗用_CNG,係数_乗用_軽油,係数_乗用_メタノール,係数_乗用_LPG),125,5,AR1461),3,FALSE))))))</f>
        <v/>
      </c>
      <c r="AP1461" s="375" t="str">
        <f t="shared" si="660"/>
        <v/>
      </c>
      <c r="AQ1461" s="444" t="str">
        <f t="shared" si="661"/>
        <v/>
      </c>
      <c r="AR1461" s="375" t="str">
        <f t="shared" si="664"/>
        <v/>
      </c>
      <c r="AS1461" s="377" t="str">
        <f t="shared" si="662"/>
        <v/>
      </c>
      <c r="AT1461" s="378" t="str">
        <f t="shared" si="663"/>
        <v/>
      </c>
      <c r="AX1461" s="625" t="b">
        <f t="shared" si="665"/>
        <v>0</v>
      </c>
      <c r="AY1461" s="7" t="str">
        <f t="shared" si="666"/>
        <v>FALSEFALSEFALSE</v>
      </c>
      <c r="AZ1461" s="626">
        <f t="shared" si="673"/>
        <v>0</v>
      </c>
      <c r="BA1461" s="627" t="str">
        <f t="shared" si="674"/>
        <v/>
      </c>
      <c r="BB1461" s="627">
        <f t="shared" si="675"/>
        <v>0</v>
      </c>
      <c r="BC1461" s="690" t="str">
        <f t="shared" si="676"/>
        <v/>
      </c>
    </row>
    <row r="1462" spans="1:55">
      <c r="A1462" s="381">
        <v>1406</v>
      </c>
      <c r="B1462" s="117"/>
      <c r="C1462" s="288"/>
      <c r="D1462" s="289"/>
      <c r="E1462" s="289"/>
      <c r="F1462" s="290"/>
      <c r="G1462" s="292"/>
      <c r="H1462" s="116"/>
      <c r="I1462" s="292"/>
      <c r="J1462" s="116"/>
      <c r="K1462" s="370" t="str">
        <f t="shared" si="667"/>
        <v/>
      </c>
      <c r="L1462" s="370">
        <f t="shared" si="668"/>
        <v>0</v>
      </c>
      <c r="M1462" s="370">
        <f t="shared" si="669"/>
        <v>0</v>
      </c>
      <c r="N1462" s="371" t="str">
        <f t="shared" si="646"/>
        <v/>
      </c>
      <c r="O1462" s="371" t="str">
        <f t="shared" si="647"/>
        <v/>
      </c>
      <c r="P1462" s="371" t="str">
        <f t="shared" si="648"/>
        <v/>
      </c>
      <c r="Q1462" s="371" t="str">
        <f t="shared" si="649"/>
        <v/>
      </c>
      <c r="R1462" s="371" t="str">
        <f t="shared" si="650"/>
        <v/>
      </c>
      <c r="S1462" s="371" t="str">
        <f t="shared" si="651"/>
        <v/>
      </c>
      <c r="T1462" s="443" t="str">
        <f t="shared" si="670"/>
        <v/>
      </c>
      <c r="U1462" s="539"/>
      <c r="V1462" s="117"/>
      <c r="W1462" s="118"/>
      <c r="X1462" s="119"/>
      <c r="Y1462" s="120"/>
      <c r="Z1462" s="122"/>
      <c r="AA1462" s="121"/>
      <c r="AB1462" s="443" t="str">
        <f t="shared" si="671"/>
        <v/>
      </c>
      <c r="AC1462" s="734" t="str">
        <f t="shared" si="672"/>
        <v/>
      </c>
      <c r="AD1462" s="372"/>
      <c r="AE1462" s="485"/>
      <c r="AF1462" s="373" t="str">
        <f t="shared" si="652"/>
        <v/>
      </c>
      <c r="AG1462" s="373" t="str">
        <f t="shared" si="653"/>
        <v/>
      </c>
      <c r="AH1462" s="374" t="str">
        <f t="shared" si="654"/>
        <v/>
      </c>
      <c r="AI1462" s="375" t="str">
        <f t="shared" si="655"/>
        <v/>
      </c>
      <c r="AJ1462" s="375" t="str">
        <f t="shared" si="656"/>
        <v/>
      </c>
      <c r="AK1462" s="375" t="str">
        <f t="shared" si="657"/>
        <v/>
      </c>
      <c r="AL1462" s="375" t="str">
        <f t="shared" si="658"/>
        <v/>
      </c>
      <c r="AM1462" s="375" t="str">
        <f t="shared" si="659"/>
        <v/>
      </c>
      <c r="AN1462" s="376" t="str">
        <f>IF(AF1462="","",IF(OR(AH1462="",AH1462="-"),"－",IF(OR(AM1462=8,AM1462=9),"",IF(OR(AJ1462=3,AJ1462=4,AJ1462=5,AJ1462=6),VLOOKUP(AH1462,INDEX((係数_バス貨物_ガソリン,係数_バス貨物_CNG,係数_バス貨物_軽油,係数_バス貨物_メタノール,係数_バス貨物_LPG),MATCH(AL1462,【参考】排出ガスレベル!$AI$4:$AI$671,1),1,AR1462):INDEX((係数_バス貨物_ガソリン,係数_バス貨物_CNG,係数_バス貨物_軽油,係数_バス貨物_メタノール,係数_バス貨物_LPG),MATCH(AL1462+1,【参考】排出ガスレベル!$AI$4:$AI$671,1)-1,5,AR1462),2,FALSE),IF(OR(AJ1462=1,AJ1462=2),VLOOKUP(AH1462,INDEX((係数_乗用_ガソリン,係数_乗用_CNG,係数_乗用_軽油,係数_乗用_メタノール,係数_乗用_LPG),1,1,AR1462):INDEX((係数_乗用_ガソリン,係数_乗用_CNG,係数_乗用_軽油,係数_乗用_メタノール,係数_乗用_LPG),125,5,AR1462),2,FALSE))))))</f>
        <v/>
      </c>
      <c r="AO1462" s="376" t="str">
        <f>IF(T1462="","",IF(OR(AH1462="",AH1462="-"),"－",IF(OR(AM1462=8,AM1462=9),"",IF(OR(AJ1462=3,AJ1462=4,AJ1462=5,AJ1462=6),VLOOKUP(AH1462,INDEX((係数_バス貨物_ガソリン,係数_バス貨物_CNG,係数_バス貨物_軽油,係数_バス貨物_メタノール,係数_バス貨物_LPG),MATCH(AL1462,【参考】排出ガスレベル!$AI$4:$AI$671,1),1,AR1462):INDEX((係数_バス貨物_ガソリン,係数_バス貨物_CNG,係数_バス貨物_軽油,係数_バス貨物_メタノール,係数_バス貨物_LPG),MATCH(AL1462+1,【参考】排出ガスレベル!$AI$4:$AI$671,1)-1,5,AR1462),3,FALSE),IF(OR(AJ1462=1,AJ1462=2),VLOOKUP(AH1462,INDEX((係数_乗用_ガソリン,係数_乗用_CNG,係数_乗用_軽油,係数_乗用_メタノール,係数_乗用_LPG),1,1,AR1462):INDEX((係数_乗用_ガソリン,係数_乗用_CNG,係数_乗用_軽油,係数_乗用_メタノール,係数_乗用_LPG),125,5,AR1462),3,FALSE))))))</f>
        <v/>
      </c>
      <c r="AP1462" s="375" t="str">
        <f t="shared" si="660"/>
        <v/>
      </c>
      <c r="AQ1462" s="444" t="str">
        <f t="shared" si="661"/>
        <v/>
      </c>
      <c r="AR1462" s="375" t="str">
        <f t="shared" si="664"/>
        <v/>
      </c>
      <c r="AS1462" s="377" t="str">
        <f t="shared" si="662"/>
        <v/>
      </c>
      <c r="AT1462" s="378" t="str">
        <f t="shared" si="663"/>
        <v/>
      </c>
      <c r="AX1462" s="625" t="b">
        <f t="shared" si="665"/>
        <v>0</v>
      </c>
      <c r="AY1462" s="7" t="str">
        <f t="shared" si="666"/>
        <v>FALSEFALSEFALSE</v>
      </c>
      <c r="AZ1462" s="626">
        <f t="shared" si="673"/>
        <v>0</v>
      </c>
      <c r="BA1462" s="627" t="str">
        <f t="shared" si="674"/>
        <v/>
      </c>
      <c r="BB1462" s="627">
        <f t="shared" si="675"/>
        <v>0</v>
      </c>
      <c r="BC1462" s="690" t="str">
        <f t="shared" si="676"/>
        <v/>
      </c>
    </row>
    <row r="1463" spans="1:55">
      <c r="A1463" s="381">
        <v>1407</v>
      </c>
      <c r="B1463" s="117"/>
      <c r="C1463" s="288"/>
      <c r="D1463" s="289"/>
      <c r="E1463" s="289"/>
      <c r="F1463" s="290"/>
      <c r="G1463" s="292"/>
      <c r="H1463" s="116"/>
      <c r="I1463" s="292"/>
      <c r="J1463" s="116"/>
      <c r="K1463" s="370" t="str">
        <f t="shared" si="667"/>
        <v/>
      </c>
      <c r="L1463" s="370">
        <f t="shared" si="668"/>
        <v>0</v>
      </c>
      <c r="M1463" s="370">
        <f t="shared" si="669"/>
        <v>0</v>
      </c>
      <c r="N1463" s="371" t="str">
        <f t="shared" ref="N1463:N1526" si="677">IF(OR($L1463&gt;$U$48,$M1463&gt;$U$48,AND($L1463&gt;$M1463,$M1463&lt;&gt;0),AND($L1463=0,$M1463&lt;&gt;0)),"ERROR","")</f>
        <v/>
      </c>
      <c r="O1463" s="371" t="str">
        <f t="shared" ref="O1463:O1526" si="678">IF(AND($N1463&lt;&gt;"ERROR",$L1463&lt;=$U$49,$M1463&lt;=$U$49,$M1463&lt;&gt;0),"(減車済)","")</f>
        <v/>
      </c>
      <c r="P1463" s="371" t="str">
        <f t="shared" ref="P1463:P1526" si="679">IF(AND($N1463&lt;&gt;"ERROR",$L1463&lt;$U$49,AND($M1463&gt;$U$49,$M1463&lt;=$W$49),$M1463&lt;&gt;0),"減車","")</f>
        <v/>
      </c>
      <c r="Q1463" s="371" t="str">
        <f t="shared" ref="Q1463:Q1526" si="680">IF(AND($N1463&lt;&gt;"ERROR",$L1463&gt;$U$49,$M1463&lt;=$W$49,$M1463&lt;&gt;0),"一時使用","")</f>
        <v/>
      </c>
      <c r="R1463" s="371" t="str">
        <f t="shared" ref="R1463:R1526" si="681">IF(AND($N1463&lt;&gt;"ERROR",AND($L1463&gt;0,$L1463&lt;=$U$49),$M1463=0),"継続","")</f>
        <v/>
      </c>
      <c r="S1463" s="371" t="str">
        <f t="shared" ref="S1463:S1526" si="682">IF(AND($N1463&lt;&gt;"ERROR",AND($L1463&gt;$U$49),$M1463=0),"新規","")</f>
        <v/>
      </c>
      <c r="T1463" s="443" t="str">
        <f t="shared" si="670"/>
        <v/>
      </c>
      <c r="U1463" s="539"/>
      <c r="V1463" s="117"/>
      <c r="W1463" s="118"/>
      <c r="X1463" s="119"/>
      <c r="Y1463" s="120"/>
      <c r="Z1463" s="122"/>
      <c r="AA1463" s="121"/>
      <c r="AB1463" s="443" t="str">
        <f t="shared" si="671"/>
        <v/>
      </c>
      <c r="AC1463" s="734" t="str">
        <f t="shared" si="672"/>
        <v/>
      </c>
      <c r="AD1463" s="372"/>
      <c r="AE1463" s="485"/>
      <c r="AF1463" s="373" t="str">
        <f t="shared" si="652"/>
        <v/>
      </c>
      <c r="AG1463" s="373" t="str">
        <f t="shared" si="653"/>
        <v/>
      </c>
      <c r="AH1463" s="374" t="str">
        <f t="shared" si="654"/>
        <v/>
      </c>
      <c r="AI1463" s="375" t="str">
        <f t="shared" si="655"/>
        <v/>
      </c>
      <c r="AJ1463" s="375" t="str">
        <f t="shared" si="656"/>
        <v/>
      </c>
      <c r="AK1463" s="375" t="str">
        <f t="shared" si="657"/>
        <v/>
      </c>
      <c r="AL1463" s="375" t="str">
        <f t="shared" si="658"/>
        <v/>
      </c>
      <c r="AM1463" s="375" t="str">
        <f t="shared" si="659"/>
        <v/>
      </c>
      <c r="AN1463" s="376" t="str">
        <f>IF(AF1463="","",IF(OR(AH1463="",AH1463="-"),"－",IF(OR(AM1463=8,AM1463=9),"",IF(OR(AJ1463=3,AJ1463=4,AJ1463=5,AJ1463=6),VLOOKUP(AH1463,INDEX((係数_バス貨物_ガソリン,係数_バス貨物_CNG,係数_バス貨物_軽油,係数_バス貨物_メタノール,係数_バス貨物_LPG),MATCH(AL1463,【参考】排出ガスレベル!$AI$4:$AI$671,1),1,AR1463):INDEX((係数_バス貨物_ガソリン,係数_バス貨物_CNG,係数_バス貨物_軽油,係数_バス貨物_メタノール,係数_バス貨物_LPG),MATCH(AL1463+1,【参考】排出ガスレベル!$AI$4:$AI$671,1)-1,5,AR1463),2,FALSE),IF(OR(AJ1463=1,AJ1463=2),VLOOKUP(AH1463,INDEX((係数_乗用_ガソリン,係数_乗用_CNG,係数_乗用_軽油,係数_乗用_メタノール,係数_乗用_LPG),1,1,AR1463):INDEX((係数_乗用_ガソリン,係数_乗用_CNG,係数_乗用_軽油,係数_乗用_メタノール,係数_乗用_LPG),125,5,AR1463),2,FALSE))))))</f>
        <v/>
      </c>
      <c r="AO1463" s="376" t="str">
        <f>IF(T1463="","",IF(OR(AH1463="",AH1463="-"),"－",IF(OR(AM1463=8,AM1463=9),"",IF(OR(AJ1463=3,AJ1463=4,AJ1463=5,AJ1463=6),VLOOKUP(AH1463,INDEX((係数_バス貨物_ガソリン,係数_バス貨物_CNG,係数_バス貨物_軽油,係数_バス貨物_メタノール,係数_バス貨物_LPG),MATCH(AL1463,【参考】排出ガスレベル!$AI$4:$AI$671,1),1,AR1463):INDEX((係数_バス貨物_ガソリン,係数_バス貨物_CNG,係数_バス貨物_軽油,係数_バス貨物_メタノール,係数_バス貨物_LPG),MATCH(AL1463+1,【参考】排出ガスレベル!$AI$4:$AI$671,1)-1,5,AR1463),3,FALSE),IF(OR(AJ1463=1,AJ1463=2),VLOOKUP(AH1463,INDEX((係数_乗用_ガソリン,係数_乗用_CNG,係数_乗用_軽油,係数_乗用_メタノール,係数_乗用_LPG),1,1,AR1463):INDEX((係数_乗用_ガソリン,係数_乗用_CNG,係数_乗用_軽油,係数_乗用_メタノール,係数_乗用_LPG),125,5,AR1463),3,FALSE))))))</f>
        <v/>
      </c>
      <c r="AP1463" s="375" t="str">
        <f t="shared" si="660"/>
        <v/>
      </c>
      <c r="AQ1463" s="444" t="str">
        <f t="shared" si="661"/>
        <v/>
      </c>
      <c r="AR1463" s="375" t="str">
        <f t="shared" si="664"/>
        <v/>
      </c>
      <c r="AS1463" s="377" t="str">
        <f t="shared" si="662"/>
        <v/>
      </c>
      <c r="AT1463" s="378" t="str">
        <f t="shared" si="663"/>
        <v/>
      </c>
      <c r="AX1463" s="625" t="b">
        <f t="shared" si="665"/>
        <v>0</v>
      </c>
      <c r="AY1463" s="7" t="str">
        <f t="shared" si="666"/>
        <v>FALSEFALSEFALSE</v>
      </c>
      <c r="AZ1463" s="626">
        <f t="shared" si="673"/>
        <v>0</v>
      </c>
      <c r="BA1463" s="627" t="str">
        <f t="shared" si="674"/>
        <v/>
      </c>
      <c r="BB1463" s="627">
        <f t="shared" si="675"/>
        <v>0</v>
      </c>
      <c r="BC1463" s="690" t="str">
        <f t="shared" si="676"/>
        <v/>
      </c>
    </row>
    <row r="1464" spans="1:55">
      <c r="A1464" s="381">
        <v>1408</v>
      </c>
      <c r="B1464" s="117"/>
      <c r="C1464" s="288"/>
      <c r="D1464" s="289"/>
      <c r="E1464" s="289"/>
      <c r="F1464" s="290"/>
      <c r="G1464" s="292"/>
      <c r="H1464" s="116"/>
      <c r="I1464" s="292"/>
      <c r="J1464" s="116"/>
      <c r="K1464" s="370" t="str">
        <f t="shared" si="667"/>
        <v/>
      </c>
      <c r="L1464" s="370">
        <f t="shared" si="668"/>
        <v>0</v>
      </c>
      <c r="M1464" s="370">
        <f t="shared" si="669"/>
        <v>0</v>
      </c>
      <c r="N1464" s="371" t="str">
        <f t="shared" si="677"/>
        <v/>
      </c>
      <c r="O1464" s="371" t="str">
        <f t="shared" si="678"/>
        <v/>
      </c>
      <c r="P1464" s="371" t="str">
        <f t="shared" si="679"/>
        <v/>
      </c>
      <c r="Q1464" s="371" t="str">
        <f t="shared" si="680"/>
        <v/>
      </c>
      <c r="R1464" s="371" t="str">
        <f t="shared" si="681"/>
        <v/>
      </c>
      <c r="S1464" s="371" t="str">
        <f t="shared" si="682"/>
        <v/>
      </c>
      <c r="T1464" s="443" t="str">
        <f t="shared" si="670"/>
        <v/>
      </c>
      <c r="U1464" s="539"/>
      <c r="V1464" s="117"/>
      <c r="W1464" s="118"/>
      <c r="X1464" s="119"/>
      <c r="Y1464" s="120"/>
      <c r="Z1464" s="122"/>
      <c r="AA1464" s="121"/>
      <c r="AB1464" s="443" t="str">
        <f t="shared" si="671"/>
        <v/>
      </c>
      <c r="AC1464" s="734" t="str">
        <f t="shared" si="672"/>
        <v/>
      </c>
      <c r="AD1464" s="372"/>
      <c r="AE1464" s="485"/>
      <c r="AF1464" s="373" t="str">
        <f t="shared" si="652"/>
        <v/>
      </c>
      <c r="AG1464" s="373" t="str">
        <f t="shared" si="653"/>
        <v/>
      </c>
      <c r="AH1464" s="374" t="str">
        <f t="shared" si="654"/>
        <v/>
      </c>
      <c r="AI1464" s="375" t="str">
        <f t="shared" si="655"/>
        <v/>
      </c>
      <c r="AJ1464" s="375" t="str">
        <f t="shared" si="656"/>
        <v/>
      </c>
      <c r="AK1464" s="375" t="str">
        <f t="shared" si="657"/>
        <v/>
      </c>
      <c r="AL1464" s="375" t="str">
        <f t="shared" si="658"/>
        <v/>
      </c>
      <c r="AM1464" s="375" t="str">
        <f t="shared" si="659"/>
        <v/>
      </c>
      <c r="AN1464" s="376" t="str">
        <f>IF(AF1464="","",IF(OR(AH1464="",AH1464="-"),"－",IF(OR(AM1464=8,AM1464=9),"",IF(OR(AJ1464=3,AJ1464=4,AJ1464=5,AJ1464=6),VLOOKUP(AH1464,INDEX((係数_バス貨物_ガソリン,係数_バス貨物_CNG,係数_バス貨物_軽油,係数_バス貨物_メタノール,係数_バス貨物_LPG),MATCH(AL1464,【参考】排出ガスレベル!$AI$4:$AI$671,1),1,AR1464):INDEX((係数_バス貨物_ガソリン,係数_バス貨物_CNG,係数_バス貨物_軽油,係数_バス貨物_メタノール,係数_バス貨物_LPG),MATCH(AL1464+1,【参考】排出ガスレベル!$AI$4:$AI$671,1)-1,5,AR1464),2,FALSE),IF(OR(AJ1464=1,AJ1464=2),VLOOKUP(AH1464,INDEX((係数_乗用_ガソリン,係数_乗用_CNG,係数_乗用_軽油,係数_乗用_メタノール,係数_乗用_LPG),1,1,AR1464):INDEX((係数_乗用_ガソリン,係数_乗用_CNG,係数_乗用_軽油,係数_乗用_メタノール,係数_乗用_LPG),125,5,AR1464),2,FALSE))))))</f>
        <v/>
      </c>
      <c r="AO1464" s="376" t="str">
        <f>IF(T1464="","",IF(OR(AH1464="",AH1464="-"),"－",IF(OR(AM1464=8,AM1464=9),"",IF(OR(AJ1464=3,AJ1464=4,AJ1464=5,AJ1464=6),VLOOKUP(AH1464,INDEX((係数_バス貨物_ガソリン,係数_バス貨物_CNG,係数_バス貨物_軽油,係数_バス貨物_メタノール,係数_バス貨物_LPG),MATCH(AL1464,【参考】排出ガスレベル!$AI$4:$AI$671,1),1,AR1464):INDEX((係数_バス貨物_ガソリン,係数_バス貨物_CNG,係数_バス貨物_軽油,係数_バス貨物_メタノール,係数_バス貨物_LPG),MATCH(AL1464+1,【参考】排出ガスレベル!$AI$4:$AI$671,1)-1,5,AR1464),3,FALSE),IF(OR(AJ1464=1,AJ1464=2),VLOOKUP(AH1464,INDEX((係数_乗用_ガソリン,係数_乗用_CNG,係数_乗用_軽油,係数_乗用_メタノール,係数_乗用_LPG),1,1,AR1464):INDEX((係数_乗用_ガソリン,係数_乗用_CNG,係数_乗用_軽油,係数_乗用_メタノール,係数_乗用_LPG),125,5,AR1464),3,FALSE))))))</f>
        <v/>
      </c>
      <c r="AP1464" s="375" t="str">
        <f t="shared" si="660"/>
        <v/>
      </c>
      <c r="AQ1464" s="444" t="str">
        <f t="shared" si="661"/>
        <v/>
      </c>
      <c r="AR1464" s="375" t="str">
        <f t="shared" si="664"/>
        <v/>
      </c>
      <c r="AS1464" s="377" t="str">
        <f t="shared" si="662"/>
        <v/>
      </c>
      <c r="AT1464" s="378" t="str">
        <f t="shared" si="663"/>
        <v/>
      </c>
      <c r="AX1464" s="625" t="b">
        <f t="shared" si="665"/>
        <v>0</v>
      </c>
      <c r="AY1464" s="7" t="str">
        <f t="shared" si="666"/>
        <v>FALSEFALSEFALSE</v>
      </c>
      <c r="AZ1464" s="626">
        <f t="shared" si="673"/>
        <v>0</v>
      </c>
      <c r="BA1464" s="627" t="str">
        <f t="shared" si="674"/>
        <v/>
      </c>
      <c r="BB1464" s="627">
        <f t="shared" si="675"/>
        <v>0</v>
      </c>
      <c r="BC1464" s="690" t="str">
        <f t="shared" si="676"/>
        <v/>
      </c>
    </row>
    <row r="1465" spans="1:55">
      <c r="A1465" s="381">
        <v>1409</v>
      </c>
      <c r="B1465" s="117"/>
      <c r="C1465" s="288"/>
      <c r="D1465" s="289"/>
      <c r="E1465" s="289"/>
      <c r="F1465" s="290"/>
      <c r="G1465" s="292"/>
      <c r="H1465" s="116"/>
      <c r="I1465" s="292"/>
      <c r="J1465" s="116"/>
      <c r="K1465" s="370" t="str">
        <f t="shared" si="667"/>
        <v/>
      </c>
      <c r="L1465" s="370">
        <f t="shared" si="668"/>
        <v>0</v>
      </c>
      <c r="M1465" s="370">
        <f t="shared" si="669"/>
        <v>0</v>
      </c>
      <c r="N1465" s="371" t="str">
        <f t="shared" si="677"/>
        <v/>
      </c>
      <c r="O1465" s="371" t="str">
        <f t="shared" si="678"/>
        <v/>
      </c>
      <c r="P1465" s="371" t="str">
        <f t="shared" si="679"/>
        <v/>
      </c>
      <c r="Q1465" s="371" t="str">
        <f t="shared" si="680"/>
        <v/>
      </c>
      <c r="R1465" s="371" t="str">
        <f t="shared" si="681"/>
        <v/>
      </c>
      <c r="S1465" s="371" t="str">
        <f t="shared" si="682"/>
        <v/>
      </c>
      <c r="T1465" s="443" t="str">
        <f t="shared" si="670"/>
        <v/>
      </c>
      <c r="U1465" s="539"/>
      <c r="V1465" s="117"/>
      <c r="W1465" s="118"/>
      <c r="X1465" s="119"/>
      <c r="Y1465" s="120"/>
      <c r="Z1465" s="122"/>
      <c r="AA1465" s="121"/>
      <c r="AB1465" s="443" t="str">
        <f t="shared" si="671"/>
        <v/>
      </c>
      <c r="AC1465" s="734" t="str">
        <f t="shared" si="672"/>
        <v/>
      </c>
      <c r="AD1465" s="372"/>
      <c r="AE1465" s="485"/>
      <c r="AF1465" s="373" t="str">
        <f t="shared" ref="AF1465:AF1528" si="683">IF(OR(T1465="(減車済)",T1465=""),"",1)</f>
        <v/>
      </c>
      <c r="AG1465" s="373" t="str">
        <f t="shared" ref="AG1465:AG1528" si="684">IF(OR(T1465="継続",T1465="新規"),1,"")</f>
        <v/>
      </c>
      <c r="AH1465" s="374" t="str">
        <f t="shared" ref="AH1465:AH1528" si="685">IF(AF1465="","",UPPER(ASC(X1465)))</f>
        <v/>
      </c>
      <c r="AI1465" s="375" t="str">
        <f t="shared" ref="AI1465:AI1528" si="686">IF(AF1465="","",IF(V1465="","",IF(V1465="普通",1,IF(V1465="小型",2,0))))</f>
        <v/>
      </c>
      <c r="AJ1465" s="375" t="str">
        <f t="shared" ref="AJ1465:AJ1528" si="687">IF(AF1465="","",IF(W1465="","",VLOOKUP(W1465,用途,2,FALSE)))</f>
        <v/>
      </c>
      <c r="AK1465" s="375" t="str">
        <f t="shared" ref="AK1465:AK1528" si="688">IF(AF1465="","",IF(Y1465="","",IF(Y1465&lt;=10,1,IF(Y1465&lt;30,2,IF(Y1465&gt;=30,3,0)))))</f>
        <v/>
      </c>
      <c r="AL1465" s="375" t="str">
        <f t="shared" ref="AL1465:AL1528" si="689">IF(AF1465="","",IF(Z1465="","",IF(Z1465&lt;=1.7*1000,1,IF(Z1465&lt;=2.5*1000,2,IF(Z1465&lt;=3.5*1000,3,IF(Z1465&lt;8*1000,4,IF(Z1465&gt;=8*1000,5,"")))))))</f>
        <v/>
      </c>
      <c r="AM1465" s="375" t="str">
        <f t="shared" ref="AM1465:AM1528" si="690">IF(AF1465="","",IF(AA1465="","",VLOOKUP(AA1465,燃料の種類,2,FALSE)))</f>
        <v/>
      </c>
      <c r="AN1465" s="376" t="str">
        <f>IF(AF1465="","",IF(OR(AH1465="",AH1465="-"),"－",IF(OR(AM1465=8,AM1465=9),"",IF(OR(AJ1465=3,AJ1465=4,AJ1465=5,AJ1465=6),VLOOKUP(AH1465,INDEX((係数_バス貨物_ガソリン,係数_バス貨物_CNG,係数_バス貨物_軽油,係数_バス貨物_メタノール,係数_バス貨物_LPG),MATCH(AL1465,【参考】排出ガスレベル!$AI$4:$AI$671,1),1,AR1465):INDEX((係数_バス貨物_ガソリン,係数_バス貨物_CNG,係数_バス貨物_軽油,係数_バス貨物_メタノール,係数_バス貨物_LPG),MATCH(AL1465+1,【参考】排出ガスレベル!$AI$4:$AI$671,1)-1,5,AR1465),2,FALSE),IF(OR(AJ1465=1,AJ1465=2),VLOOKUP(AH1465,INDEX((係数_乗用_ガソリン,係数_乗用_CNG,係数_乗用_軽油,係数_乗用_メタノール,係数_乗用_LPG),1,1,AR1465):INDEX((係数_乗用_ガソリン,係数_乗用_CNG,係数_乗用_軽油,係数_乗用_メタノール,係数_乗用_LPG),125,5,AR1465),2,FALSE))))))</f>
        <v/>
      </c>
      <c r="AO1465" s="376" t="str">
        <f>IF(T1465="","",IF(OR(AH1465="",AH1465="-"),"－",IF(OR(AM1465=8,AM1465=9),"",IF(OR(AJ1465=3,AJ1465=4,AJ1465=5,AJ1465=6),VLOOKUP(AH1465,INDEX((係数_バス貨物_ガソリン,係数_バス貨物_CNG,係数_バス貨物_軽油,係数_バス貨物_メタノール,係数_バス貨物_LPG),MATCH(AL1465,【参考】排出ガスレベル!$AI$4:$AI$671,1),1,AR1465):INDEX((係数_バス貨物_ガソリン,係数_バス貨物_CNG,係数_バス貨物_軽油,係数_バス貨物_メタノール,係数_バス貨物_LPG),MATCH(AL1465+1,【参考】排出ガスレベル!$AI$4:$AI$671,1)-1,5,AR1465),3,FALSE),IF(OR(AJ1465=1,AJ1465=2),VLOOKUP(AH1465,INDEX((係数_乗用_ガソリン,係数_乗用_CNG,係数_乗用_軽油,係数_乗用_メタノール,係数_乗用_LPG),1,1,AR1465):INDEX((係数_乗用_ガソリン,係数_乗用_CNG,係数_乗用_軽油,係数_乗用_メタノール,係数_乗用_LPG),125,5,AR1465),3,FALSE))))))</f>
        <v/>
      </c>
      <c r="AP1465" s="375" t="str">
        <f t="shared" ref="AP1465:AP1528" si="691">IF((AF1465="")+(AC1465=""),"",IF(燃料区分1=4,VLOOKUP(AO1465,排ガス低減レベル,2,FALSE),VLOOKUP(AC1465,排ガス低減レベル,2,FALSE)))</f>
        <v/>
      </c>
      <c r="AQ1465" s="444" t="str">
        <f t="shared" ref="AQ1465:AQ1528" si="692">IF(AG1465="","",IF(AJ1465=3,B1465&amp;"-"&amp;SUM(AJ1465*100,AK1465*10,AL1465)&amp;"A",IF(OR(AJ1465=2,AJ1465=4,AJ1465=6),B1465&amp;"-"&amp;AL1465*10&amp;"A",IF(AJ1465=1,B1465&amp;"-"&amp;AJ1465&amp;"A",IF(AJ1465=5,B1465&amp;"-"&amp;SUM(AJ1465*100,AI1465*10,AL1465)&amp;"A","")))))</f>
        <v/>
      </c>
      <c r="AR1465" s="375" t="str">
        <f t="shared" si="664"/>
        <v/>
      </c>
      <c r="AS1465" s="377" t="str">
        <f t="shared" ref="AS1465:AS1528" si="693">IF(AG1465="","",B1465&amp;"-"&amp;AM1465)</f>
        <v/>
      </c>
      <c r="AT1465" s="378" t="str">
        <f t="shared" ref="AT1465:AT1528" si="694">IF(AF1465="","",VLOOKUP(T1465,車両の増減,2,FALSE))</f>
        <v/>
      </c>
      <c r="AX1465" s="625" t="b">
        <f t="shared" si="665"/>
        <v>0</v>
      </c>
      <c r="AY1465" s="7" t="str">
        <f t="shared" si="666"/>
        <v>FALSEFALSEFALSE</v>
      </c>
      <c r="AZ1465" s="626">
        <f t="shared" si="673"/>
        <v>0</v>
      </c>
      <c r="BA1465" s="627" t="str">
        <f t="shared" si="674"/>
        <v/>
      </c>
      <c r="BB1465" s="627">
        <f t="shared" si="675"/>
        <v>0</v>
      </c>
      <c r="BC1465" s="690" t="str">
        <f t="shared" si="676"/>
        <v/>
      </c>
    </row>
    <row r="1466" spans="1:55">
      <c r="A1466" s="381">
        <v>1410</v>
      </c>
      <c r="B1466" s="117"/>
      <c r="C1466" s="288"/>
      <c r="D1466" s="289"/>
      <c r="E1466" s="289"/>
      <c r="F1466" s="290"/>
      <c r="G1466" s="292"/>
      <c r="H1466" s="116"/>
      <c r="I1466" s="292"/>
      <c r="J1466" s="116"/>
      <c r="K1466" s="370" t="str">
        <f t="shared" si="667"/>
        <v/>
      </c>
      <c r="L1466" s="370">
        <f t="shared" si="668"/>
        <v>0</v>
      </c>
      <c r="M1466" s="370">
        <f t="shared" si="669"/>
        <v>0</v>
      </c>
      <c r="N1466" s="371" t="str">
        <f t="shared" si="677"/>
        <v/>
      </c>
      <c r="O1466" s="371" t="str">
        <f t="shared" si="678"/>
        <v/>
      </c>
      <c r="P1466" s="371" t="str">
        <f t="shared" si="679"/>
        <v/>
      </c>
      <c r="Q1466" s="371" t="str">
        <f t="shared" si="680"/>
        <v/>
      </c>
      <c r="R1466" s="371" t="str">
        <f t="shared" si="681"/>
        <v/>
      </c>
      <c r="S1466" s="371" t="str">
        <f t="shared" si="682"/>
        <v/>
      </c>
      <c r="T1466" s="443" t="str">
        <f t="shared" si="670"/>
        <v/>
      </c>
      <c r="U1466" s="539"/>
      <c r="V1466" s="117"/>
      <c r="W1466" s="118"/>
      <c r="X1466" s="119"/>
      <c r="Y1466" s="120"/>
      <c r="Z1466" s="122"/>
      <c r="AA1466" s="121"/>
      <c r="AB1466" s="443" t="str">
        <f t="shared" si="671"/>
        <v/>
      </c>
      <c r="AC1466" s="734" t="str">
        <f t="shared" si="672"/>
        <v/>
      </c>
      <c r="AD1466" s="372"/>
      <c r="AE1466" s="485"/>
      <c r="AF1466" s="373" t="str">
        <f t="shared" si="683"/>
        <v/>
      </c>
      <c r="AG1466" s="373" t="str">
        <f t="shared" si="684"/>
        <v/>
      </c>
      <c r="AH1466" s="374" t="str">
        <f t="shared" si="685"/>
        <v/>
      </c>
      <c r="AI1466" s="375" t="str">
        <f t="shared" si="686"/>
        <v/>
      </c>
      <c r="AJ1466" s="375" t="str">
        <f t="shared" si="687"/>
        <v/>
      </c>
      <c r="AK1466" s="375" t="str">
        <f t="shared" si="688"/>
        <v/>
      </c>
      <c r="AL1466" s="375" t="str">
        <f t="shared" si="689"/>
        <v/>
      </c>
      <c r="AM1466" s="375" t="str">
        <f t="shared" si="690"/>
        <v/>
      </c>
      <c r="AN1466" s="376" t="str">
        <f>IF(AF1466="","",IF(OR(AH1466="",AH1466="-"),"－",IF(OR(AM1466=8,AM1466=9),"",IF(OR(AJ1466=3,AJ1466=4,AJ1466=5,AJ1466=6),VLOOKUP(AH1466,INDEX((係数_バス貨物_ガソリン,係数_バス貨物_CNG,係数_バス貨物_軽油,係数_バス貨物_メタノール,係数_バス貨物_LPG),MATCH(AL1466,【参考】排出ガスレベル!$AI$4:$AI$671,1),1,AR1466):INDEX((係数_バス貨物_ガソリン,係数_バス貨物_CNG,係数_バス貨物_軽油,係数_バス貨物_メタノール,係数_バス貨物_LPG),MATCH(AL1466+1,【参考】排出ガスレベル!$AI$4:$AI$671,1)-1,5,AR1466),2,FALSE),IF(OR(AJ1466=1,AJ1466=2),VLOOKUP(AH1466,INDEX((係数_乗用_ガソリン,係数_乗用_CNG,係数_乗用_軽油,係数_乗用_メタノール,係数_乗用_LPG),1,1,AR1466):INDEX((係数_乗用_ガソリン,係数_乗用_CNG,係数_乗用_軽油,係数_乗用_メタノール,係数_乗用_LPG),125,5,AR1466),2,FALSE))))))</f>
        <v/>
      </c>
      <c r="AO1466" s="376" t="str">
        <f>IF(T1466="","",IF(OR(AH1466="",AH1466="-"),"－",IF(OR(AM1466=8,AM1466=9),"",IF(OR(AJ1466=3,AJ1466=4,AJ1466=5,AJ1466=6),VLOOKUP(AH1466,INDEX((係数_バス貨物_ガソリン,係数_バス貨物_CNG,係数_バス貨物_軽油,係数_バス貨物_メタノール,係数_バス貨物_LPG),MATCH(AL1466,【参考】排出ガスレベル!$AI$4:$AI$671,1),1,AR1466):INDEX((係数_バス貨物_ガソリン,係数_バス貨物_CNG,係数_バス貨物_軽油,係数_バス貨物_メタノール,係数_バス貨物_LPG),MATCH(AL1466+1,【参考】排出ガスレベル!$AI$4:$AI$671,1)-1,5,AR1466),3,FALSE),IF(OR(AJ1466=1,AJ1466=2),VLOOKUP(AH1466,INDEX((係数_乗用_ガソリン,係数_乗用_CNG,係数_乗用_軽油,係数_乗用_メタノール,係数_乗用_LPG),1,1,AR1466):INDEX((係数_乗用_ガソリン,係数_乗用_CNG,係数_乗用_軽油,係数_乗用_メタノール,係数_乗用_LPG),125,5,AR1466),3,FALSE))))))</f>
        <v/>
      </c>
      <c r="AP1466" s="375" t="str">
        <f t="shared" si="691"/>
        <v/>
      </c>
      <c r="AQ1466" s="444" t="str">
        <f t="shared" si="692"/>
        <v/>
      </c>
      <c r="AR1466" s="375" t="str">
        <f t="shared" ref="AR1466:AR1529" si="695">IF(OR(AM1466=1,AM1466=2,AM1466=11),1,IF(AM1466=6,2,IF(OR(AM1466=4,AM1466=5,AM1466=10),3,IF(AM1466=7,4,IF(AM1466=3,5, IF(OR(AM1466=8,AM1466=9),6,""))))))</f>
        <v/>
      </c>
      <c r="AS1466" s="377" t="str">
        <f t="shared" si="693"/>
        <v/>
      </c>
      <c r="AT1466" s="378" t="str">
        <f t="shared" si="694"/>
        <v/>
      </c>
      <c r="AX1466" s="625" t="b">
        <f t="shared" ref="AX1466:AX1529" si="696">IF(AY1466="FALSEFALSEFALSEFALSE","ハイブリッド")</f>
        <v>0</v>
      </c>
      <c r="AY1466" s="7" t="str">
        <f t="shared" ref="AY1466:AY1529" si="697">EXACT(AZ1466,BA1466)&amp;IF(BA1466="","")&amp;IF(AZ1466="電気",TRUE)&amp;IF(AZ1466="LPG",TRUE)</f>
        <v>FALSEFALSEFALSE</v>
      </c>
      <c r="AZ1466" s="626">
        <f t="shared" si="673"/>
        <v>0</v>
      </c>
      <c r="BA1466" s="627" t="str">
        <f t="shared" si="674"/>
        <v/>
      </c>
      <c r="BB1466" s="627">
        <f t="shared" si="675"/>
        <v>0</v>
      </c>
      <c r="BC1466" s="690" t="str">
        <f t="shared" si="676"/>
        <v/>
      </c>
    </row>
    <row r="1467" spans="1:55">
      <c r="A1467" s="381">
        <v>1411</v>
      </c>
      <c r="B1467" s="117"/>
      <c r="C1467" s="288"/>
      <c r="D1467" s="289"/>
      <c r="E1467" s="289"/>
      <c r="F1467" s="290"/>
      <c r="G1467" s="292"/>
      <c r="H1467" s="116"/>
      <c r="I1467" s="292"/>
      <c r="J1467" s="116"/>
      <c r="K1467" s="370" t="str">
        <f t="shared" si="667"/>
        <v/>
      </c>
      <c r="L1467" s="370">
        <f t="shared" si="668"/>
        <v>0</v>
      </c>
      <c r="M1467" s="370">
        <f t="shared" si="669"/>
        <v>0</v>
      </c>
      <c r="N1467" s="371" t="str">
        <f t="shared" si="677"/>
        <v/>
      </c>
      <c r="O1467" s="371" t="str">
        <f t="shared" si="678"/>
        <v/>
      </c>
      <c r="P1467" s="371" t="str">
        <f t="shared" si="679"/>
        <v/>
      </c>
      <c r="Q1467" s="371" t="str">
        <f t="shared" si="680"/>
        <v/>
      </c>
      <c r="R1467" s="371" t="str">
        <f t="shared" si="681"/>
        <v/>
      </c>
      <c r="S1467" s="371" t="str">
        <f t="shared" si="682"/>
        <v/>
      </c>
      <c r="T1467" s="443" t="str">
        <f t="shared" si="670"/>
        <v/>
      </c>
      <c r="U1467" s="539"/>
      <c r="V1467" s="117"/>
      <c r="W1467" s="118"/>
      <c r="X1467" s="119"/>
      <c r="Y1467" s="120"/>
      <c r="Z1467" s="122"/>
      <c r="AA1467" s="121"/>
      <c r="AB1467" s="443" t="str">
        <f t="shared" si="671"/>
        <v/>
      </c>
      <c r="AC1467" s="734" t="str">
        <f t="shared" si="672"/>
        <v/>
      </c>
      <c r="AD1467" s="372"/>
      <c r="AE1467" s="485"/>
      <c r="AF1467" s="373" t="str">
        <f t="shared" si="683"/>
        <v/>
      </c>
      <c r="AG1467" s="373" t="str">
        <f t="shared" si="684"/>
        <v/>
      </c>
      <c r="AH1467" s="374" t="str">
        <f t="shared" si="685"/>
        <v/>
      </c>
      <c r="AI1467" s="375" t="str">
        <f t="shared" si="686"/>
        <v/>
      </c>
      <c r="AJ1467" s="375" t="str">
        <f t="shared" si="687"/>
        <v/>
      </c>
      <c r="AK1467" s="375" t="str">
        <f t="shared" si="688"/>
        <v/>
      </c>
      <c r="AL1467" s="375" t="str">
        <f t="shared" si="689"/>
        <v/>
      </c>
      <c r="AM1467" s="375" t="str">
        <f t="shared" si="690"/>
        <v/>
      </c>
      <c r="AN1467" s="376" t="str">
        <f>IF(AF1467="","",IF(OR(AH1467="",AH1467="-"),"－",IF(OR(AM1467=8,AM1467=9),"",IF(OR(AJ1467=3,AJ1467=4,AJ1467=5,AJ1467=6),VLOOKUP(AH1467,INDEX((係数_バス貨物_ガソリン,係数_バス貨物_CNG,係数_バス貨物_軽油,係数_バス貨物_メタノール,係数_バス貨物_LPG),MATCH(AL1467,【参考】排出ガスレベル!$AI$4:$AI$671,1),1,AR1467):INDEX((係数_バス貨物_ガソリン,係数_バス貨物_CNG,係数_バス貨物_軽油,係数_バス貨物_メタノール,係数_バス貨物_LPG),MATCH(AL1467+1,【参考】排出ガスレベル!$AI$4:$AI$671,1)-1,5,AR1467),2,FALSE),IF(OR(AJ1467=1,AJ1467=2),VLOOKUP(AH1467,INDEX((係数_乗用_ガソリン,係数_乗用_CNG,係数_乗用_軽油,係数_乗用_メタノール,係数_乗用_LPG),1,1,AR1467):INDEX((係数_乗用_ガソリン,係数_乗用_CNG,係数_乗用_軽油,係数_乗用_メタノール,係数_乗用_LPG),125,5,AR1467),2,FALSE))))))</f>
        <v/>
      </c>
      <c r="AO1467" s="376" t="str">
        <f>IF(T1467="","",IF(OR(AH1467="",AH1467="-"),"－",IF(OR(AM1467=8,AM1467=9),"",IF(OR(AJ1467=3,AJ1467=4,AJ1467=5,AJ1467=6),VLOOKUP(AH1467,INDEX((係数_バス貨物_ガソリン,係数_バス貨物_CNG,係数_バス貨物_軽油,係数_バス貨物_メタノール,係数_バス貨物_LPG),MATCH(AL1467,【参考】排出ガスレベル!$AI$4:$AI$671,1),1,AR1467):INDEX((係数_バス貨物_ガソリン,係数_バス貨物_CNG,係数_バス貨物_軽油,係数_バス貨物_メタノール,係数_バス貨物_LPG),MATCH(AL1467+1,【参考】排出ガスレベル!$AI$4:$AI$671,1)-1,5,AR1467),3,FALSE),IF(OR(AJ1467=1,AJ1467=2),VLOOKUP(AH1467,INDEX((係数_乗用_ガソリン,係数_乗用_CNG,係数_乗用_軽油,係数_乗用_メタノール,係数_乗用_LPG),1,1,AR1467):INDEX((係数_乗用_ガソリン,係数_乗用_CNG,係数_乗用_軽油,係数_乗用_メタノール,係数_乗用_LPG),125,5,AR1467),3,FALSE))))))</f>
        <v/>
      </c>
      <c r="AP1467" s="375" t="str">
        <f t="shared" si="691"/>
        <v/>
      </c>
      <c r="AQ1467" s="444" t="str">
        <f t="shared" si="692"/>
        <v/>
      </c>
      <c r="AR1467" s="375" t="str">
        <f t="shared" si="695"/>
        <v/>
      </c>
      <c r="AS1467" s="377" t="str">
        <f t="shared" si="693"/>
        <v/>
      </c>
      <c r="AT1467" s="378" t="str">
        <f t="shared" si="694"/>
        <v/>
      </c>
      <c r="AX1467" s="625" t="b">
        <f t="shared" si="696"/>
        <v>0</v>
      </c>
      <c r="AY1467" s="7" t="str">
        <f t="shared" si="697"/>
        <v>FALSEFALSEFALSE</v>
      </c>
      <c r="AZ1467" s="626">
        <f t="shared" si="673"/>
        <v>0</v>
      </c>
      <c r="BA1467" s="627" t="str">
        <f t="shared" si="674"/>
        <v/>
      </c>
      <c r="BB1467" s="627">
        <f t="shared" si="675"/>
        <v>0</v>
      </c>
      <c r="BC1467" s="690" t="str">
        <f t="shared" si="676"/>
        <v/>
      </c>
    </row>
    <row r="1468" spans="1:55">
      <c r="A1468" s="381">
        <v>1412</v>
      </c>
      <c r="B1468" s="117"/>
      <c r="C1468" s="288"/>
      <c r="D1468" s="289"/>
      <c r="E1468" s="289"/>
      <c r="F1468" s="290"/>
      <c r="G1468" s="292"/>
      <c r="H1468" s="116"/>
      <c r="I1468" s="292"/>
      <c r="J1468" s="116"/>
      <c r="K1468" s="370" t="str">
        <f t="shared" si="667"/>
        <v/>
      </c>
      <c r="L1468" s="370">
        <f t="shared" si="668"/>
        <v>0</v>
      </c>
      <c r="M1468" s="370">
        <f t="shared" si="669"/>
        <v>0</v>
      </c>
      <c r="N1468" s="371" t="str">
        <f t="shared" si="677"/>
        <v/>
      </c>
      <c r="O1468" s="371" t="str">
        <f t="shared" si="678"/>
        <v/>
      </c>
      <c r="P1468" s="371" t="str">
        <f t="shared" si="679"/>
        <v/>
      </c>
      <c r="Q1468" s="371" t="str">
        <f t="shared" si="680"/>
        <v/>
      </c>
      <c r="R1468" s="371" t="str">
        <f t="shared" si="681"/>
        <v/>
      </c>
      <c r="S1468" s="371" t="str">
        <f t="shared" si="682"/>
        <v/>
      </c>
      <c r="T1468" s="443" t="str">
        <f t="shared" si="670"/>
        <v/>
      </c>
      <c r="U1468" s="539"/>
      <c r="V1468" s="117"/>
      <c r="W1468" s="118"/>
      <c r="X1468" s="119"/>
      <c r="Y1468" s="120"/>
      <c r="Z1468" s="122"/>
      <c r="AA1468" s="121"/>
      <c r="AB1468" s="443" t="str">
        <f t="shared" si="671"/>
        <v/>
      </c>
      <c r="AC1468" s="734" t="str">
        <f t="shared" si="672"/>
        <v/>
      </c>
      <c r="AD1468" s="372"/>
      <c r="AE1468" s="485"/>
      <c r="AF1468" s="373" t="str">
        <f t="shared" si="683"/>
        <v/>
      </c>
      <c r="AG1468" s="373" t="str">
        <f t="shared" si="684"/>
        <v/>
      </c>
      <c r="AH1468" s="374" t="str">
        <f t="shared" si="685"/>
        <v/>
      </c>
      <c r="AI1468" s="375" t="str">
        <f t="shared" si="686"/>
        <v/>
      </c>
      <c r="AJ1468" s="375" t="str">
        <f t="shared" si="687"/>
        <v/>
      </c>
      <c r="AK1468" s="375" t="str">
        <f t="shared" si="688"/>
        <v/>
      </c>
      <c r="AL1468" s="375" t="str">
        <f t="shared" si="689"/>
        <v/>
      </c>
      <c r="AM1468" s="375" t="str">
        <f t="shared" si="690"/>
        <v/>
      </c>
      <c r="AN1468" s="376" t="str">
        <f>IF(AF1468="","",IF(OR(AH1468="",AH1468="-"),"－",IF(OR(AM1468=8,AM1468=9),"",IF(OR(AJ1468=3,AJ1468=4,AJ1468=5,AJ1468=6),VLOOKUP(AH1468,INDEX((係数_バス貨物_ガソリン,係数_バス貨物_CNG,係数_バス貨物_軽油,係数_バス貨物_メタノール,係数_バス貨物_LPG),MATCH(AL1468,【参考】排出ガスレベル!$AI$4:$AI$671,1),1,AR1468):INDEX((係数_バス貨物_ガソリン,係数_バス貨物_CNG,係数_バス貨物_軽油,係数_バス貨物_メタノール,係数_バス貨物_LPG),MATCH(AL1468+1,【参考】排出ガスレベル!$AI$4:$AI$671,1)-1,5,AR1468),2,FALSE),IF(OR(AJ1468=1,AJ1468=2),VLOOKUP(AH1468,INDEX((係数_乗用_ガソリン,係数_乗用_CNG,係数_乗用_軽油,係数_乗用_メタノール,係数_乗用_LPG),1,1,AR1468):INDEX((係数_乗用_ガソリン,係数_乗用_CNG,係数_乗用_軽油,係数_乗用_メタノール,係数_乗用_LPG),125,5,AR1468),2,FALSE))))))</f>
        <v/>
      </c>
      <c r="AO1468" s="376" t="str">
        <f>IF(T1468="","",IF(OR(AH1468="",AH1468="-"),"－",IF(OR(AM1468=8,AM1468=9),"",IF(OR(AJ1468=3,AJ1468=4,AJ1468=5,AJ1468=6),VLOOKUP(AH1468,INDEX((係数_バス貨物_ガソリン,係数_バス貨物_CNG,係数_バス貨物_軽油,係数_バス貨物_メタノール,係数_バス貨物_LPG),MATCH(AL1468,【参考】排出ガスレベル!$AI$4:$AI$671,1),1,AR1468):INDEX((係数_バス貨物_ガソリン,係数_バス貨物_CNG,係数_バス貨物_軽油,係数_バス貨物_メタノール,係数_バス貨物_LPG),MATCH(AL1468+1,【参考】排出ガスレベル!$AI$4:$AI$671,1)-1,5,AR1468),3,FALSE),IF(OR(AJ1468=1,AJ1468=2),VLOOKUP(AH1468,INDEX((係数_乗用_ガソリン,係数_乗用_CNG,係数_乗用_軽油,係数_乗用_メタノール,係数_乗用_LPG),1,1,AR1468):INDEX((係数_乗用_ガソリン,係数_乗用_CNG,係数_乗用_軽油,係数_乗用_メタノール,係数_乗用_LPG),125,5,AR1468),3,FALSE))))))</f>
        <v/>
      </c>
      <c r="AP1468" s="375" t="str">
        <f t="shared" si="691"/>
        <v/>
      </c>
      <c r="AQ1468" s="444" t="str">
        <f t="shared" si="692"/>
        <v/>
      </c>
      <c r="AR1468" s="375" t="str">
        <f t="shared" si="695"/>
        <v/>
      </c>
      <c r="AS1468" s="377" t="str">
        <f t="shared" si="693"/>
        <v/>
      </c>
      <c r="AT1468" s="378" t="str">
        <f t="shared" si="694"/>
        <v/>
      </c>
      <c r="AX1468" s="625" t="b">
        <f t="shared" si="696"/>
        <v>0</v>
      </c>
      <c r="AY1468" s="7" t="str">
        <f t="shared" si="697"/>
        <v>FALSEFALSEFALSE</v>
      </c>
      <c r="AZ1468" s="626">
        <f t="shared" si="673"/>
        <v>0</v>
      </c>
      <c r="BA1468" s="627" t="str">
        <f t="shared" si="674"/>
        <v/>
      </c>
      <c r="BB1468" s="627">
        <f t="shared" si="675"/>
        <v>0</v>
      </c>
      <c r="BC1468" s="690" t="str">
        <f t="shared" si="676"/>
        <v/>
      </c>
    </row>
    <row r="1469" spans="1:55">
      <c r="A1469" s="381">
        <v>1413</v>
      </c>
      <c r="B1469" s="117"/>
      <c r="C1469" s="288"/>
      <c r="D1469" s="289"/>
      <c r="E1469" s="289"/>
      <c r="F1469" s="290"/>
      <c r="G1469" s="292"/>
      <c r="H1469" s="116"/>
      <c r="I1469" s="292"/>
      <c r="J1469" s="116"/>
      <c r="K1469" s="370" t="str">
        <f t="shared" si="667"/>
        <v/>
      </c>
      <c r="L1469" s="370">
        <f t="shared" si="668"/>
        <v>0</v>
      </c>
      <c r="M1469" s="370">
        <f t="shared" si="669"/>
        <v>0</v>
      </c>
      <c r="N1469" s="371" t="str">
        <f t="shared" si="677"/>
        <v/>
      </c>
      <c r="O1469" s="371" t="str">
        <f t="shared" si="678"/>
        <v/>
      </c>
      <c r="P1469" s="371" t="str">
        <f t="shared" si="679"/>
        <v/>
      </c>
      <c r="Q1469" s="371" t="str">
        <f t="shared" si="680"/>
        <v/>
      </c>
      <c r="R1469" s="371" t="str">
        <f t="shared" si="681"/>
        <v/>
      </c>
      <c r="S1469" s="371" t="str">
        <f t="shared" si="682"/>
        <v/>
      </c>
      <c r="T1469" s="443" t="str">
        <f t="shared" si="670"/>
        <v/>
      </c>
      <c r="U1469" s="539"/>
      <c r="V1469" s="117"/>
      <c r="W1469" s="118"/>
      <c r="X1469" s="119"/>
      <c r="Y1469" s="120"/>
      <c r="Z1469" s="122"/>
      <c r="AA1469" s="121"/>
      <c r="AB1469" s="443" t="str">
        <f t="shared" si="671"/>
        <v/>
      </c>
      <c r="AC1469" s="734" t="str">
        <f t="shared" si="672"/>
        <v/>
      </c>
      <c r="AD1469" s="372"/>
      <c r="AE1469" s="485"/>
      <c r="AF1469" s="373" t="str">
        <f t="shared" si="683"/>
        <v/>
      </c>
      <c r="AG1469" s="373" t="str">
        <f t="shared" si="684"/>
        <v/>
      </c>
      <c r="AH1469" s="374" t="str">
        <f t="shared" si="685"/>
        <v/>
      </c>
      <c r="AI1469" s="375" t="str">
        <f t="shared" si="686"/>
        <v/>
      </c>
      <c r="AJ1469" s="375" t="str">
        <f t="shared" si="687"/>
        <v/>
      </c>
      <c r="AK1469" s="375" t="str">
        <f t="shared" si="688"/>
        <v/>
      </c>
      <c r="AL1469" s="375" t="str">
        <f t="shared" si="689"/>
        <v/>
      </c>
      <c r="AM1469" s="375" t="str">
        <f t="shared" si="690"/>
        <v/>
      </c>
      <c r="AN1469" s="376" t="str">
        <f>IF(AF1469="","",IF(OR(AH1469="",AH1469="-"),"－",IF(OR(AM1469=8,AM1469=9),"",IF(OR(AJ1469=3,AJ1469=4,AJ1469=5,AJ1469=6),VLOOKUP(AH1469,INDEX((係数_バス貨物_ガソリン,係数_バス貨物_CNG,係数_バス貨物_軽油,係数_バス貨物_メタノール,係数_バス貨物_LPG),MATCH(AL1469,【参考】排出ガスレベル!$AI$4:$AI$671,1),1,AR1469):INDEX((係数_バス貨物_ガソリン,係数_バス貨物_CNG,係数_バス貨物_軽油,係数_バス貨物_メタノール,係数_バス貨物_LPG),MATCH(AL1469+1,【参考】排出ガスレベル!$AI$4:$AI$671,1)-1,5,AR1469),2,FALSE),IF(OR(AJ1469=1,AJ1469=2),VLOOKUP(AH1469,INDEX((係数_乗用_ガソリン,係数_乗用_CNG,係数_乗用_軽油,係数_乗用_メタノール,係数_乗用_LPG),1,1,AR1469):INDEX((係数_乗用_ガソリン,係数_乗用_CNG,係数_乗用_軽油,係数_乗用_メタノール,係数_乗用_LPG),125,5,AR1469),2,FALSE))))))</f>
        <v/>
      </c>
      <c r="AO1469" s="376" t="str">
        <f>IF(T1469="","",IF(OR(AH1469="",AH1469="-"),"－",IF(OR(AM1469=8,AM1469=9),"",IF(OR(AJ1469=3,AJ1469=4,AJ1469=5,AJ1469=6),VLOOKUP(AH1469,INDEX((係数_バス貨物_ガソリン,係数_バス貨物_CNG,係数_バス貨物_軽油,係数_バス貨物_メタノール,係数_バス貨物_LPG),MATCH(AL1469,【参考】排出ガスレベル!$AI$4:$AI$671,1),1,AR1469):INDEX((係数_バス貨物_ガソリン,係数_バス貨物_CNG,係数_バス貨物_軽油,係数_バス貨物_メタノール,係数_バス貨物_LPG),MATCH(AL1469+1,【参考】排出ガスレベル!$AI$4:$AI$671,1)-1,5,AR1469),3,FALSE),IF(OR(AJ1469=1,AJ1469=2),VLOOKUP(AH1469,INDEX((係数_乗用_ガソリン,係数_乗用_CNG,係数_乗用_軽油,係数_乗用_メタノール,係数_乗用_LPG),1,1,AR1469):INDEX((係数_乗用_ガソリン,係数_乗用_CNG,係数_乗用_軽油,係数_乗用_メタノール,係数_乗用_LPG),125,5,AR1469),3,FALSE))))))</f>
        <v/>
      </c>
      <c r="AP1469" s="375" t="str">
        <f t="shared" si="691"/>
        <v/>
      </c>
      <c r="AQ1469" s="444" t="str">
        <f t="shared" si="692"/>
        <v/>
      </c>
      <c r="AR1469" s="375" t="str">
        <f t="shared" si="695"/>
        <v/>
      </c>
      <c r="AS1469" s="377" t="str">
        <f t="shared" si="693"/>
        <v/>
      </c>
      <c r="AT1469" s="378" t="str">
        <f t="shared" si="694"/>
        <v/>
      </c>
      <c r="AX1469" s="625" t="b">
        <f t="shared" si="696"/>
        <v>0</v>
      </c>
      <c r="AY1469" s="7" t="str">
        <f t="shared" si="697"/>
        <v>FALSEFALSEFALSE</v>
      </c>
      <c r="AZ1469" s="626">
        <f t="shared" si="673"/>
        <v>0</v>
      </c>
      <c r="BA1469" s="627" t="str">
        <f t="shared" si="674"/>
        <v/>
      </c>
      <c r="BB1469" s="627">
        <f t="shared" si="675"/>
        <v>0</v>
      </c>
      <c r="BC1469" s="690" t="str">
        <f t="shared" si="676"/>
        <v/>
      </c>
    </row>
    <row r="1470" spans="1:55">
      <c r="A1470" s="381">
        <v>1414</v>
      </c>
      <c r="B1470" s="117"/>
      <c r="C1470" s="288"/>
      <c r="D1470" s="289"/>
      <c r="E1470" s="289"/>
      <c r="F1470" s="290"/>
      <c r="G1470" s="292"/>
      <c r="H1470" s="116"/>
      <c r="I1470" s="292"/>
      <c r="J1470" s="116"/>
      <c r="K1470" s="370" t="str">
        <f t="shared" si="667"/>
        <v/>
      </c>
      <c r="L1470" s="370">
        <f t="shared" si="668"/>
        <v>0</v>
      </c>
      <c r="M1470" s="370">
        <f t="shared" si="669"/>
        <v>0</v>
      </c>
      <c r="N1470" s="371" t="str">
        <f t="shared" si="677"/>
        <v/>
      </c>
      <c r="O1470" s="371" t="str">
        <f t="shared" si="678"/>
        <v/>
      </c>
      <c r="P1470" s="371" t="str">
        <f t="shared" si="679"/>
        <v/>
      </c>
      <c r="Q1470" s="371" t="str">
        <f t="shared" si="680"/>
        <v/>
      </c>
      <c r="R1470" s="371" t="str">
        <f t="shared" si="681"/>
        <v/>
      </c>
      <c r="S1470" s="371" t="str">
        <f t="shared" si="682"/>
        <v/>
      </c>
      <c r="T1470" s="443" t="str">
        <f t="shared" si="670"/>
        <v/>
      </c>
      <c r="U1470" s="539"/>
      <c r="V1470" s="117"/>
      <c r="W1470" s="118"/>
      <c r="X1470" s="119"/>
      <c r="Y1470" s="120"/>
      <c r="Z1470" s="122"/>
      <c r="AA1470" s="121"/>
      <c r="AB1470" s="443" t="str">
        <f t="shared" si="671"/>
        <v/>
      </c>
      <c r="AC1470" s="734" t="str">
        <f t="shared" si="672"/>
        <v/>
      </c>
      <c r="AD1470" s="372"/>
      <c r="AE1470" s="485"/>
      <c r="AF1470" s="373" t="str">
        <f t="shared" si="683"/>
        <v/>
      </c>
      <c r="AG1470" s="373" t="str">
        <f t="shared" si="684"/>
        <v/>
      </c>
      <c r="AH1470" s="374" t="str">
        <f t="shared" si="685"/>
        <v/>
      </c>
      <c r="AI1470" s="375" t="str">
        <f t="shared" si="686"/>
        <v/>
      </c>
      <c r="AJ1470" s="375" t="str">
        <f t="shared" si="687"/>
        <v/>
      </c>
      <c r="AK1470" s="375" t="str">
        <f t="shared" si="688"/>
        <v/>
      </c>
      <c r="AL1470" s="375" t="str">
        <f t="shared" si="689"/>
        <v/>
      </c>
      <c r="AM1470" s="375" t="str">
        <f t="shared" si="690"/>
        <v/>
      </c>
      <c r="AN1470" s="376" t="str">
        <f>IF(AF1470="","",IF(OR(AH1470="",AH1470="-"),"－",IF(OR(AM1470=8,AM1470=9),"",IF(OR(AJ1470=3,AJ1470=4,AJ1470=5,AJ1470=6),VLOOKUP(AH1470,INDEX((係数_バス貨物_ガソリン,係数_バス貨物_CNG,係数_バス貨物_軽油,係数_バス貨物_メタノール,係数_バス貨物_LPG),MATCH(AL1470,【参考】排出ガスレベル!$AI$4:$AI$671,1),1,AR1470):INDEX((係数_バス貨物_ガソリン,係数_バス貨物_CNG,係数_バス貨物_軽油,係数_バス貨物_メタノール,係数_バス貨物_LPG),MATCH(AL1470+1,【参考】排出ガスレベル!$AI$4:$AI$671,1)-1,5,AR1470),2,FALSE),IF(OR(AJ1470=1,AJ1470=2),VLOOKUP(AH1470,INDEX((係数_乗用_ガソリン,係数_乗用_CNG,係数_乗用_軽油,係数_乗用_メタノール,係数_乗用_LPG),1,1,AR1470):INDEX((係数_乗用_ガソリン,係数_乗用_CNG,係数_乗用_軽油,係数_乗用_メタノール,係数_乗用_LPG),125,5,AR1470),2,FALSE))))))</f>
        <v/>
      </c>
      <c r="AO1470" s="376" t="str">
        <f>IF(T1470="","",IF(OR(AH1470="",AH1470="-"),"－",IF(OR(AM1470=8,AM1470=9),"",IF(OR(AJ1470=3,AJ1470=4,AJ1470=5,AJ1470=6),VLOOKUP(AH1470,INDEX((係数_バス貨物_ガソリン,係数_バス貨物_CNG,係数_バス貨物_軽油,係数_バス貨物_メタノール,係数_バス貨物_LPG),MATCH(AL1470,【参考】排出ガスレベル!$AI$4:$AI$671,1),1,AR1470):INDEX((係数_バス貨物_ガソリン,係数_バス貨物_CNG,係数_バス貨物_軽油,係数_バス貨物_メタノール,係数_バス貨物_LPG),MATCH(AL1470+1,【参考】排出ガスレベル!$AI$4:$AI$671,1)-1,5,AR1470),3,FALSE),IF(OR(AJ1470=1,AJ1470=2),VLOOKUP(AH1470,INDEX((係数_乗用_ガソリン,係数_乗用_CNG,係数_乗用_軽油,係数_乗用_メタノール,係数_乗用_LPG),1,1,AR1470):INDEX((係数_乗用_ガソリン,係数_乗用_CNG,係数_乗用_軽油,係数_乗用_メタノール,係数_乗用_LPG),125,5,AR1470),3,FALSE))))))</f>
        <v/>
      </c>
      <c r="AP1470" s="375" t="str">
        <f t="shared" si="691"/>
        <v/>
      </c>
      <c r="AQ1470" s="444" t="str">
        <f t="shared" si="692"/>
        <v/>
      </c>
      <c r="AR1470" s="375" t="str">
        <f t="shared" si="695"/>
        <v/>
      </c>
      <c r="AS1470" s="377" t="str">
        <f t="shared" si="693"/>
        <v/>
      </c>
      <c r="AT1470" s="378" t="str">
        <f t="shared" si="694"/>
        <v/>
      </c>
      <c r="AX1470" s="625" t="b">
        <f t="shared" si="696"/>
        <v>0</v>
      </c>
      <c r="AY1470" s="7" t="str">
        <f t="shared" si="697"/>
        <v>FALSEFALSEFALSE</v>
      </c>
      <c r="AZ1470" s="626">
        <f t="shared" si="673"/>
        <v>0</v>
      </c>
      <c r="BA1470" s="627" t="str">
        <f t="shared" si="674"/>
        <v/>
      </c>
      <c r="BB1470" s="627">
        <f t="shared" si="675"/>
        <v>0</v>
      </c>
      <c r="BC1470" s="690" t="str">
        <f t="shared" si="676"/>
        <v/>
      </c>
    </row>
    <row r="1471" spans="1:55">
      <c r="A1471" s="381">
        <v>1415</v>
      </c>
      <c r="B1471" s="117"/>
      <c r="C1471" s="288"/>
      <c r="D1471" s="289"/>
      <c r="E1471" s="289"/>
      <c r="F1471" s="290"/>
      <c r="G1471" s="292"/>
      <c r="H1471" s="116"/>
      <c r="I1471" s="292"/>
      <c r="J1471" s="116"/>
      <c r="K1471" s="370" t="str">
        <f t="shared" si="667"/>
        <v/>
      </c>
      <c r="L1471" s="370">
        <f t="shared" si="668"/>
        <v>0</v>
      </c>
      <c r="M1471" s="370">
        <f t="shared" si="669"/>
        <v>0</v>
      </c>
      <c r="N1471" s="371" t="str">
        <f t="shared" si="677"/>
        <v/>
      </c>
      <c r="O1471" s="371" t="str">
        <f t="shared" si="678"/>
        <v/>
      </c>
      <c r="P1471" s="371" t="str">
        <f t="shared" si="679"/>
        <v/>
      </c>
      <c r="Q1471" s="371" t="str">
        <f t="shared" si="680"/>
        <v/>
      </c>
      <c r="R1471" s="371" t="str">
        <f t="shared" si="681"/>
        <v/>
      </c>
      <c r="S1471" s="371" t="str">
        <f t="shared" si="682"/>
        <v/>
      </c>
      <c r="T1471" s="443" t="str">
        <f t="shared" si="670"/>
        <v/>
      </c>
      <c r="U1471" s="539"/>
      <c r="V1471" s="117"/>
      <c r="W1471" s="118"/>
      <c r="X1471" s="119"/>
      <c r="Y1471" s="120"/>
      <c r="Z1471" s="122"/>
      <c r="AA1471" s="121"/>
      <c r="AB1471" s="443" t="str">
        <f t="shared" si="671"/>
        <v/>
      </c>
      <c r="AC1471" s="734" t="str">
        <f t="shared" si="672"/>
        <v/>
      </c>
      <c r="AD1471" s="372"/>
      <c r="AE1471" s="485"/>
      <c r="AF1471" s="373" t="str">
        <f t="shared" si="683"/>
        <v/>
      </c>
      <c r="AG1471" s="373" t="str">
        <f t="shared" si="684"/>
        <v/>
      </c>
      <c r="AH1471" s="374" t="str">
        <f t="shared" si="685"/>
        <v/>
      </c>
      <c r="AI1471" s="375" t="str">
        <f t="shared" si="686"/>
        <v/>
      </c>
      <c r="AJ1471" s="375" t="str">
        <f t="shared" si="687"/>
        <v/>
      </c>
      <c r="AK1471" s="375" t="str">
        <f t="shared" si="688"/>
        <v/>
      </c>
      <c r="AL1471" s="375" t="str">
        <f t="shared" si="689"/>
        <v/>
      </c>
      <c r="AM1471" s="375" t="str">
        <f t="shared" si="690"/>
        <v/>
      </c>
      <c r="AN1471" s="376" t="str">
        <f>IF(AF1471="","",IF(OR(AH1471="",AH1471="-"),"－",IF(OR(AM1471=8,AM1471=9),"",IF(OR(AJ1471=3,AJ1471=4,AJ1471=5,AJ1471=6),VLOOKUP(AH1471,INDEX((係数_バス貨物_ガソリン,係数_バス貨物_CNG,係数_バス貨物_軽油,係数_バス貨物_メタノール,係数_バス貨物_LPG),MATCH(AL1471,【参考】排出ガスレベル!$AI$4:$AI$671,1),1,AR1471):INDEX((係数_バス貨物_ガソリン,係数_バス貨物_CNG,係数_バス貨物_軽油,係数_バス貨物_メタノール,係数_バス貨物_LPG),MATCH(AL1471+1,【参考】排出ガスレベル!$AI$4:$AI$671,1)-1,5,AR1471),2,FALSE),IF(OR(AJ1471=1,AJ1471=2),VLOOKUP(AH1471,INDEX((係数_乗用_ガソリン,係数_乗用_CNG,係数_乗用_軽油,係数_乗用_メタノール,係数_乗用_LPG),1,1,AR1471):INDEX((係数_乗用_ガソリン,係数_乗用_CNG,係数_乗用_軽油,係数_乗用_メタノール,係数_乗用_LPG),125,5,AR1471),2,FALSE))))))</f>
        <v/>
      </c>
      <c r="AO1471" s="376" t="str">
        <f>IF(T1471="","",IF(OR(AH1471="",AH1471="-"),"－",IF(OR(AM1471=8,AM1471=9),"",IF(OR(AJ1471=3,AJ1471=4,AJ1471=5,AJ1471=6),VLOOKUP(AH1471,INDEX((係数_バス貨物_ガソリン,係数_バス貨物_CNG,係数_バス貨物_軽油,係数_バス貨物_メタノール,係数_バス貨物_LPG),MATCH(AL1471,【参考】排出ガスレベル!$AI$4:$AI$671,1),1,AR1471):INDEX((係数_バス貨物_ガソリン,係数_バス貨物_CNG,係数_バス貨物_軽油,係数_バス貨物_メタノール,係数_バス貨物_LPG),MATCH(AL1471+1,【参考】排出ガスレベル!$AI$4:$AI$671,1)-1,5,AR1471),3,FALSE),IF(OR(AJ1471=1,AJ1471=2),VLOOKUP(AH1471,INDEX((係数_乗用_ガソリン,係数_乗用_CNG,係数_乗用_軽油,係数_乗用_メタノール,係数_乗用_LPG),1,1,AR1471):INDEX((係数_乗用_ガソリン,係数_乗用_CNG,係数_乗用_軽油,係数_乗用_メタノール,係数_乗用_LPG),125,5,AR1471),3,FALSE))))))</f>
        <v/>
      </c>
      <c r="AP1471" s="375" t="str">
        <f t="shared" si="691"/>
        <v/>
      </c>
      <c r="AQ1471" s="444" t="str">
        <f t="shared" si="692"/>
        <v/>
      </c>
      <c r="AR1471" s="375" t="str">
        <f t="shared" si="695"/>
        <v/>
      </c>
      <c r="AS1471" s="377" t="str">
        <f t="shared" si="693"/>
        <v/>
      </c>
      <c r="AT1471" s="378" t="str">
        <f t="shared" si="694"/>
        <v/>
      </c>
      <c r="AX1471" s="625" t="b">
        <f t="shared" si="696"/>
        <v>0</v>
      </c>
      <c r="AY1471" s="7" t="str">
        <f t="shared" si="697"/>
        <v>FALSEFALSEFALSE</v>
      </c>
      <c r="AZ1471" s="626">
        <f t="shared" si="673"/>
        <v>0</v>
      </c>
      <c r="BA1471" s="627" t="str">
        <f t="shared" si="674"/>
        <v/>
      </c>
      <c r="BB1471" s="627">
        <f t="shared" si="675"/>
        <v>0</v>
      </c>
      <c r="BC1471" s="690" t="str">
        <f t="shared" si="676"/>
        <v/>
      </c>
    </row>
    <row r="1472" spans="1:55">
      <c r="A1472" s="381">
        <v>1416</v>
      </c>
      <c r="B1472" s="117"/>
      <c r="C1472" s="288"/>
      <c r="D1472" s="289"/>
      <c r="E1472" s="289"/>
      <c r="F1472" s="290"/>
      <c r="G1472" s="292"/>
      <c r="H1472" s="116"/>
      <c r="I1472" s="292"/>
      <c r="J1472" s="116"/>
      <c r="K1472" s="370" t="str">
        <f t="shared" si="667"/>
        <v/>
      </c>
      <c r="L1472" s="370">
        <f t="shared" si="668"/>
        <v>0</v>
      </c>
      <c r="M1472" s="370">
        <f t="shared" si="669"/>
        <v>0</v>
      </c>
      <c r="N1472" s="371" t="str">
        <f t="shared" si="677"/>
        <v/>
      </c>
      <c r="O1472" s="371" t="str">
        <f t="shared" si="678"/>
        <v/>
      </c>
      <c r="P1472" s="371" t="str">
        <f t="shared" si="679"/>
        <v/>
      </c>
      <c r="Q1472" s="371" t="str">
        <f t="shared" si="680"/>
        <v/>
      </c>
      <c r="R1472" s="371" t="str">
        <f t="shared" si="681"/>
        <v/>
      </c>
      <c r="S1472" s="371" t="str">
        <f t="shared" si="682"/>
        <v/>
      </c>
      <c r="T1472" s="443" t="str">
        <f t="shared" si="670"/>
        <v/>
      </c>
      <c r="U1472" s="539"/>
      <c r="V1472" s="117"/>
      <c r="W1472" s="118"/>
      <c r="X1472" s="119"/>
      <c r="Y1472" s="120"/>
      <c r="Z1472" s="122"/>
      <c r="AA1472" s="121"/>
      <c r="AB1472" s="443" t="str">
        <f t="shared" si="671"/>
        <v/>
      </c>
      <c r="AC1472" s="734" t="str">
        <f t="shared" si="672"/>
        <v/>
      </c>
      <c r="AD1472" s="372"/>
      <c r="AE1472" s="485"/>
      <c r="AF1472" s="373" t="str">
        <f t="shared" si="683"/>
        <v/>
      </c>
      <c r="AG1472" s="373" t="str">
        <f t="shared" si="684"/>
        <v/>
      </c>
      <c r="AH1472" s="374" t="str">
        <f t="shared" si="685"/>
        <v/>
      </c>
      <c r="AI1472" s="375" t="str">
        <f t="shared" si="686"/>
        <v/>
      </c>
      <c r="AJ1472" s="375" t="str">
        <f t="shared" si="687"/>
        <v/>
      </c>
      <c r="AK1472" s="375" t="str">
        <f t="shared" si="688"/>
        <v/>
      </c>
      <c r="AL1472" s="375" t="str">
        <f t="shared" si="689"/>
        <v/>
      </c>
      <c r="AM1472" s="375" t="str">
        <f t="shared" si="690"/>
        <v/>
      </c>
      <c r="AN1472" s="376" t="str">
        <f>IF(AF1472="","",IF(OR(AH1472="",AH1472="-"),"－",IF(OR(AM1472=8,AM1472=9),"",IF(OR(AJ1472=3,AJ1472=4,AJ1472=5,AJ1472=6),VLOOKUP(AH1472,INDEX((係数_バス貨物_ガソリン,係数_バス貨物_CNG,係数_バス貨物_軽油,係数_バス貨物_メタノール,係数_バス貨物_LPG),MATCH(AL1472,【参考】排出ガスレベル!$AI$4:$AI$671,1),1,AR1472):INDEX((係数_バス貨物_ガソリン,係数_バス貨物_CNG,係数_バス貨物_軽油,係数_バス貨物_メタノール,係数_バス貨物_LPG),MATCH(AL1472+1,【参考】排出ガスレベル!$AI$4:$AI$671,1)-1,5,AR1472),2,FALSE),IF(OR(AJ1472=1,AJ1472=2),VLOOKUP(AH1472,INDEX((係数_乗用_ガソリン,係数_乗用_CNG,係数_乗用_軽油,係数_乗用_メタノール,係数_乗用_LPG),1,1,AR1472):INDEX((係数_乗用_ガソリン,係数_乗用_CNG,係数_乗用_軽油,係数_乗用_メタノール,係数_乗用_LPG),125,5,AR1472),2,FALSE))))))</f>
        <v/>
      </c>
      <c r="AO1472" s="376" t="str">
        <f>IF(T1472="","",IF(OR(AH1472="",AH1472="-"),"－",IF(OR(AM1472=8,AM1472=9),"",IF(OR(AJ1472=3,AJ1472=4,AJ1472=5,AJ1472=6),VLOOKUP(AH1472,INDEX((係数_バス貨物_ガソリン,係数_バス貨物_CNG,係数_バス貨物_軽油,係数_バス貨物_メタノール,係数_バス貨物_LPG),MATCH(AL1472,【参考】排出ガスレベル!$AI$4:$AI$671,1),1,AR1472):INDEX((係数_バス貨物_ガソリン,係数_バス貨物_CNG,係数_バス貨物_軽油,係数_バス貨物_メタノール,係数_バス貨物_LPG),MATCH(AL1472+1,【参考】排出ガスレベル!$AI$4:$AI$671,1)-1,5,AR1472),3,FALSE),IF(OR(AJ1472=1,AJ1472=2),VLOOKUP(AH1472,INDEX((係数_乗用_ガソリン,係数_乗用_CNG,係数_乗用_軽油,係数_乗用_メタノール,係数_乗用_LPG),1,1,AR1472):INDEX((係数_乗用_ガソリン,係数_乗用_CNG,係数_乗用_軽油,係数_乗用_メタノール,係数_乗用_LPG),125,5,AR1472),3,FALSE))))))</f>
        <v/>
      </c>
      <c r="AP1472" s="375" t="str">
        <f t="shared" si="691"/>
        <v/>
      </c>
      <c r="AQ1472" s="444" t="str">
        <f t="shared" si="692"/>
        <v/>
      </c>
      <c r="AR1472" s="375" t="str">
        <f t="shared" si="695"/>
        <v/>
      </c>
      <c r="AS1472" s="377" t="str">
        <f t="shared" si="693"/>
        <v/>
      </c>
      <c r="AT1472" s="378" t="str">
        <f t="shared" si="694"/>
        <v/>
      </c>
      <c r="AX1472" s="625" t="b">
        <f t="shared" si="696"/>
        <v>0</v>
      </c>
      <c r="AY1472" s="7" t="str">
        <f t="shared" si="697"/>
        <v>FALSEFALSEFALSE</v>
      </c>
      <c r="AZ1472" s="626">
        <f t="shared" si="673"/>
        <v>0</v>
      </c>
      <c r="BA1472" s="627" t="str">
        <f t="shared" si="674"/>
        <v/>
      </c>
      <c r="BB1472" s="627">
        <f t="shared" si="675"/>
        <v>0</v>
      </c>
      <c r="BC1472" s="690" t="str">
        <f t="shared" si="676"/>
        <v/>
      </c>
    </row>
    <row r="1473" spans="1:55">
      <c r="A1473" s="381">
        <v>1417</v>
      </c>
      <c r="B1473" s="117"/>
      <c r="C1473" s="288"/>
      <c r="D1473" s="289"/>
      <c r="E1473" s="289"/>
      <c r="F1473" s="290"/>
      <c r="G1473" s="292"/>
      <c r="H1473" s="116"/>
      <c r="I1473" s="292"/>
      <c r="J1473" s="116"/>
      <c r="K1473" s="370" t="str">
        <f t="shared" si="667"/>
        <v/>
      </c>
      <c r="L1473" s="370">
        <f t="shared" si="668"/>
        <v>0</v>
      </c>
      <c r="M1473" s="370">
        <f t="shared" si="669"/>
        <v>0</v>
      </c>
      <c r="N1473" s="371" t="str">
        <f t="shared" si="677"/>
        <v/>
      </c>
      <c r="O1473" s="371" t="str">
        <f t="shared" si="678"/>
        <v/>
      </c>
      <c r="P1473" s="371" t="str">
        <f t="shared" si="679"/>
        <v/>
      </c>
      <c r="Q1473" s="371" t="str">
        <f t="shared" si="680"/>
        <v/>
      </c>
      <c r="R1473" s="371" t="str">
        <f t="shared" si="681"/>
        <v/>
      </c>
      <c r="S1473" s="371" t="str">
        <f t="shared" si="682"/>
        <v/>
      </c>
      <c r="T1473" s="443" t="str">
        <f t="shared" si="670"/>
        <v/>
      </c>
      <c r="U1473" s="539"/>
      <c r="V1473" s="117"/>
      <c r="W1473" s="118"/>
      <c r="X1473" s="119"/>
      <c r="Y1473" s="120"/>
      <c r="Z1473" s="122"/>
      <c r="AA1473" s="121"/>
      <c r="AB1473" s="443" t="str">
        <f t="shared" si="671"/>
        <v/>
      </c>
      <c r="AC1473" s="734" t="str">
        <f t="shared" si="672"/>
        <v/>
      </c>
      <c r="AD1473" s="372"/>
      <c r="AE1473" s="485"/>
      <c r="AF1473" s="373" t="str">
        <f t="shared" si="683"/>
        <v/>
      </c>
      <c r="AG1473" s="373" t="str">
        <f t="shared" si="684"/>
        <v/>
      </c>
      <c r="AH1473" s="374" t="str">
        <f t="shared" si="685"/>
        <v/>
      </c>
      <c r="AI1473" s="375" t="str">
        <f t="shared" si="686"/>
        <v/>
      </c>
      <c r="AJ1473" s="375" t="str">
        <f t="shared" si="687"/>
        <v/>
      </c>
      <c r="AK1473" s="375" t="str">
        <f t="shared" si="688"/>
        <v/>
      </c>
      <c r="AL1473" s="375" t="str">
        <f t="shared" si="689"/>
        <v/>
      </c>
      <c r="AM1473" s="375" t="str">
        <f t="shared" si="690"/>
        <v/>
      </c>
      <c r="AN1473" s="376" t="str">
        <f>IF(AF1473="","",IF(OR(AH1473="",AH1473="-"),"－",IF(OR(AM1473=8,AM1473=9),"",IF(OR(AJ1473=3,AJ1473=4,AJ1473=5,AJ1473=6),VLOOKUP(AH1473,INDEX((係数_バス貨物_ガソリン,係数_バス貨物_CNG,係数_バス貨物_軽油,係数_バス貨物_メタノール,係数_バス貨物_LPG),MATCH(AL1473,【参考】排出ガスレベル!$AI$4:$AI$671,1),1,AR1473):INDEX((係数_バス貨物_ガソリン,係数_バス貨物_CNG,係数_バス貨物_軽油,係数_バス貨物_メタノール,係数_バス貨物_LPG),MATCH(AL1473+1,【参考】排出ガスレベル!$AI$4:$AI$671,1)-1,5,AR1473),2,FALSE),IF(OR(AJ1473=1,AJ1473=2),VLOOKUP(AH1473,INDEX((係数_乗用_ガソリン,係数_乗用_CNG,係数_乗用_軽油,係数_乗用_メタノール,係数_乗用_LPG),1,1,AR1473):INDEX((係数_乗用_ガソリン,係数_乗用_CNG,係数_乗用_軽油,係数_乗用_メタノール,係数_乗用_LPG),125,5,AR1473),2,FALSE))))))</f>
        <v/>
      </c>
      <c r="AO1473" s="376" t="str">
        <f>IF(T1473="","",IF(OR(AH1473="",AH1473="-"),"－",IF(OR(AM1473=8,AM1473=9),"",IF(OR(AJ1473=3,AJ1473=4,AJ1473=5,AJ1473=6),VLOOKUP(AH1473,INDEX((係数_バス貨物_ガソリン,係数_バス貨物_CNG,係数_バス貨物_軽油,係数_バス貨物_メタノール,係数_バス貨物_LPG),MATCH(AL1473,【参考】排出ガスレベル!$AI$4:$AI$671,1),1,AR1473):INDEX((係数_バス貨物_ガソリン,係数_バス貨物_CNG,係数_バス貨物_軽油,係数_バス貨物_メタノール,係数_バス貨物_LPG),MATCH(AL1473+1,【参考】排出ガスレベル!$AI$4:$AI$671,1)-1,5,AR1473),3,FALSE),IF(OR(AJ1473=1,AJ1473=2),VLOOKUP(AH1473,INDEX((係数_乗用_ガソリン,係数_乗用_CNG,係数_乗用_軽油,係数_乗用_メタノール,係数_乗用_LPG),1,1,AR1473):INDEX((係数_乗用_ガソリン,係数_乗用_CNG,係数_乗用_軽油,係数_乗用_メタノール,係数_乗用_LPG),125,5,AR1473),3,FALSE))))))</f>
        <v/>
      </c>
      <c r="AP1473" s="375" t="str">
        <f t="shared" si="691"/>
        <v/>
      </c>
      <c r="AQ1473" s="444" t="str">
        <f t="shared" si="692"/>
        <v/>
      </c>
      <c r="AR1473" s="375" t="str">
        <f t="shared" si="695"/>
        <v/>
      </c>
      <c r="AS1473" s="377" t="str">
        <f t="shared" si="693"/>
        <v/>
      </c>
      <c r="AT1473" s="378" t="str">
        <f t="shared" si="694"/>
        <v/>
      </c>
      <c r="AX1473" s="625" t="b">
        <f t="shared" si="696"/>
        <v>0</v>
      </c>
      <c r="AY1473" s="7" t="str">
        <f t="shared" si="697"/>
        <v>FALSEFALSEFALSE</v>
      </c>
      <c r="AZ1473" s="626">
        <f t="shared" si="673"/>
        <v>0</v>
      </c>
      <c r="BA1473" s="627" t="str">
        <f t="shared" si="674"/>
        <v/>
      </c>
      <c r="BB1473" s="627">
        <f t="shared" si="675"/>
        <v>0</v>
      </c>
      <c r="BC1473" s="690" t="str">
        <f t="shared" si="676"/>
        <v/>
      </c>
    </row>
    <row r="1474" spans="1:55">
      <c r="A1474" s="381">
        <v>1418</v>
      </c>
      <c r="B1474" s="117"/>
      <c r="C1474" s="288"/>
      <c r="D1474" s="289"/>
      <c r="E1474" s="289"/>
      <c r="F1474" s="290"/>
      <c r="G1474" s="292"/>
      <c r="H1474" s="116"/>
      <c r="I1474" s="292"/>
      <c r="J1474" s="116"/>
      <c r="K1474" s="370" t="str">
        <f t="shared" si="667"/>
        <v/>
      </c>
      <c r="L1474" s="370">
        <f t="shared" si="668"/>
        <v>0</v>
      </c>
      <c r="M1474" s="370">
        <f t="shared" si="669"/>
        <v>0</v>
      </c>
      <c r="N1474" s="371" t="str">
        <f t="shared" si="677"/>
        <v/>
      </c>
      <c r="O1474" s="371" t="str">
        <f t="shared" si="678"/>
        <v/>
      </c>
      <c r="P1474" s="371" t="str">
        <f t="shared" si="679"/>
        <v/>
      </c>
      <c r="Q1474" s="371" t="str">
        <f t="shared" si="680"/>
        <v/>
      </c>
      <c r="R1474" s="371" t="str">
        <f t="shared" si="681"/>
        <v/>
      </c>
      <c r="S1474" s="371" t="str">
        <f t="shared" si="682"/>
        <v/>
      </c>
      <c r="T1474" s="443" t="str">
        <f t="shared" si="670"/>
        <v/>
      </c>
      <c r="U1474" s="539"/>
      <c r="V1474" s="117"/>
      <c r="W1474" s="118"/>
      <c r="X1474" s="119"/>
      <c r="Y1474" s="120"/>
      <c r="Z1474" s="122"/>
      <c r="AA1474" s="121"/>
      <c r="AB1474" s="443" t="str">
        <f t="shared" si="671"/>
        <v/>
      </c>
      <c r="AC1474" s="734" t="str">
        <f t="shared" si="672"/>
        <v/>
      </c>
      <c r="AD1474" s="372"/>
      <c r="AE1474" s="485"/>
      <c r="AF1474" s="373" t="str">
        <f t="shared" si="683"/>
        <v/>
      </c>
      <c r="AG1474" s="373" t="str">
        <f t="shared" si="684"/>
        <v/>
      </c>
      <c r="AH1474" s="374" t="str">
        <f t="shared" si="685"/>
        <v/>
      </c>
      <c r="AI1474" s="375" t="str">
        <f t="shared" si="686"/>
        <v/>
      </c>
      <c r="AJ1474" s="375" t="str">
        <f t="shared" si="687"/>
        <v/>
      </c>
      <c r="AK1474" s="375" t="str">
        <f t="shared" si="688"/>
        <v/>
      </c>
      <c r="AL1474" s="375" t="str">
        <f t="shared" si="689"/>
        <v/>
      </c>
      <c r="AM1474" s="375" t="str">
        <f t="shared" si="690"/>
        <v/>
      </c>
      <c r="AN1474" s="376" t="str">
        <f>IF(AF1474="","",IF(OR(AH1474="",AH1474="-"),"－",IF(OR(AM1474=8,AM1474=9),"",IF(OR(AJ1474=3,AJ1474=4,AJ1474=5,AJ1474=6),VLOOKUP(AH1474,INDEX((係数_バス貨物_ガソリン,係数_バス貨物_CNG,係数_バス貨物_軽油,係数_バス貨物_メタノール,係数_バス貨物_LPG),MATCH(AL1474,【参考】排出ガスレベル!$AI$4:$AI$671,1),1,AR1474):INDEX((係数_バス貨物_ガソリン,係数_バス貨物_CNG,係数_バス貨物_軽油,係数_バス貨物_メタノール,係数_バス貨物_LPG),MATCH(AL1474+1,【参考】排出ガスレベル!$AI$4:$AI$671,1)-1,5,AR1474),2,FALSE),IF(OR(AJ1474=1,AJ1474=2),VLOOKUP(AH1474,INDEX((係数_乗用_ガソリン,係数_乗用_CNG,係数_乗用_軽油,係数_乗用_メタノール,係数_乗用_LPG),1,1,AR1474):INDEX((係数_乗用_ガソリン,係数_乗用_CNG,係数_乗用_軽油,係数_乗用_メタノール,係数_乗用_LPG),125,5,AR1474),2,FALSE))))))</f>
        <v/>
      </c>
      <c r="AO1474" s="376" t="str">
        <f>IF(T1474="","",IF(OR(AH1474="",AH1474="-"),"－",IF(OR(AM1474=8,AM1474=9),"",IF(OR(AJ1474=3,AJ1474=4,AJ1474=5,AJ1474=6),VLOOKUP(AH1474,INDEX((係数_バス貨物_ガソリン,係数_バス貨物_CNG,係数_バス貨物_軽油,係数_バス貨物_メタノール,係数_バス貨物_LPG),MATCH(AL1474,【参考】排出ガスレベル!$AI$4:$AI$671,1),1,AR1474):INDEX((係数_バス貨物_ガソリン,係数_バス貨物_CNG,係数_バス貨物_軽油,係数_バス貨物_メタノール,係数_バス貨物_LPG),MATCH(AL1474+1,【参考】排出ガスレベル!$AI$4:$AI$671,1)-1,5,AR1474),3,FALSE),IF(OR(AJ1474=1,AJ1474=2),VLOOKUP(AH1474,INDEX((係数_乗用_ガソリン,係数_乗用_CNG,係数_乗用_軽油,係数_乗用_メタノール,係数_乗用_LPG),1,1,AR1474):INDEX((係数_乗用_ガソリン,係数_乗用_CNG,係数_乗用_軽油,係数_乗用_メタノール,係数_乗用_LPG),125,5,AR1474),3,FALSE))))))</f>
        <v/>
      </c>
      <c r="AP1474" s="375" t="str">
        <f t="shared" si="691"/>
        <v/>
      </c>
      <c r="AQ1474" s="444" t="str">
        <f t="shared" si="692"/>
        <v/>
      </c>
      <c r="AR1474" s="375" t="str">
        <f t="shared" si="695"/>
        <v/>
      </c>
      <c r="AS1474" s="377" t="str">
        <f t="shared" si="693"/>
        <v/>
      </c>
      <c r="AT1474" s="378" t="str">
        <f t="shared" si="694"/>
        <v/>
      </c>
      <c r="AX1474" s="625" t="b">
        <f t="shared" si="696"/>
        <v>0</v>
      </c>
      <c r="AY1474" s="7" t="str">
        <f t="shared" si="697"/>
        <v>FALSEFALSEFALSE</v>
      </c>
      <c r="AZ1474" s="626">
        <f t="shared" si="673"/>
        <v>0</v>
      </c>
      <c r="BA1474" s="627" t="str">
        <f t="shared" si="674"/>
        <v/>
      </c>
      <c r="BB1474" s="627">
        <f t="shared" si="675"/>
        <v>0</v>
      </c>
      <c r="BC1474" s="690" t="str">
        <f t="shared" si="676"/>
        <v/>
      </c>
    </row>
    <row r="1475" spans="1:55">
      <c r="A1475" s="381">
        <v>1419</v>
      </c>
      <c r="B1475" s="117"/>
      <c r="C1475" s="288"/>
      <c r="D1475" s="289"/>
      <c r="E1475" s="289"/>
      <c r="F1475" s="290"/>
      <c r="G1475" s="292"/>
      <c r="H1475" s="116"/>
      <c r="I1475" s="292"/>
      <c r="J1475" s="116"/>
      <c r="K1475" s="370" t="str">
        <f t="shared" si="667"/>
        <v/>
      </c>
      <c r="L1475" s="370">
        <f t="shared" si="668"/>
        <v>0</v>
      </c>
      <c r="M1475" s="370">
        <f t="shared" si="669"/>
        <v>0</v>
      </c>
      <c r="N1475" s="371" t="str">
        <f t="shared" si="677"/>
        <v/>
      </c>
      <c r="O1475" s="371" t="str">
        <f t="shared" si="678"/>
        <v/>
      </c>
      <c r="P1475" s="371" t="str">
        <f t="shared" si="679"/>
        <v/>
      </c>
      <c r="Q1475" s="371" t="str">
        <f t="shared" si="680"/>
        <v/>
      </c>
      <c r="R1475" s="371" t="str">
        <f t="shared" si="681"/>
        <v/>
      </c>
      <c r="S1475" s="371" t="str">
        <f t="shared" si="682"/>
        <v/>
      </c>
      <c r="T1475" s="443" t="str">
        <f t="shared" si="670"/>
        <v/>
      </c>
      <c r="U1475" s="539"/>
      <c r="V1475" s="117"/>
      <c r="W1475" s="118"/>
      <c r="X1475" s="119"/>
      <c r="Y1475" s="120"/>
      <c r="Z1475" s="122"/>
      <c r="AA1475" s="121"/>
      <c r="AB1475" s="443" t="str">
        <f t="shared" si="671"/>
        <v/>
      </c>
      <c r="AC1475" s="734" t="str">
        <f t="shared" si="672"/>
        <v/>
      </c>
      <c r="AD1475" s="372"/>
      <c r="AE1475" s="485"/>
      <c r="AF1475" s="373" t="str">
        <f t="shared" si="683"/>
        <v/>
      </c>
      <c r="AG1475" s="373" t="str">
        <f t="shared" si="684"/>
        <v/>
      </c>
      <c r="AH1475" s="374" t="str">
        <f t="shared" si="685"/>
        <v/>
      </c>
      <c r="AI1475" s="375" t="str">
        <f t="shared" si="686"/>
        <v/>
      </c>
      <c r="AJ1475" s="375" t="str">
        <f t="shared" si="687"/>
        <v/>
      </c>
      <c r="AK1475" s="375" t="str">
        <f t="shared" si="688"/>
        <v/>
      </c>
      <c r="AL1475" s="375" t="str">
        <f t="shared" si="689"/>
        <v/>
      </c>
      <c r="AM1475" s="375" t="str">
        <f t="shared" si="690"/>
        <v/>
      </c>
      <c r="AN1475" s="376" t="str">
        <f>IF(AF1475="","",IF(OR(AH1475="",AH1475="-"),"－",IF(OR(AM1475=8,AM1475=9),"",IF(OR(AJ1475=3,AJ1475=4,AJ1475=5,AJ1475=6),VLOOKUP(AH1475,INDEX((係数_バス貨物_ガソリン,係数_バス貨物_CNG,係数_バス貨物_軽油,係数_バス貨物_メタノール,係数_バス貨物_LPG),MATCH(AL1475,【参考】排出ガスレベル!$AI$4:$AI$671,1),1,AR1475):INDEX((係数_バス貨物_ガソリン,係数_バス貨物_CNG,係数_バス貨物_軽油,係数_バス貨物_メタノール,係数_バス貨物_LPG),MATCH(AL1475+1,【参考】排出ガスレベル!$AI$4:$AI$671,1)-1,5,AR1475),2,FALSE),IF(OR(AJ1475=1,AJ1475=2),VLOOKUP(AH1475,INDEX((係数_乗用_ガソリン,係数_乗用_CNG,係数_乗用_軽油,係数_乗用_メタノール,係数_乗用_LPG),1,1,AR1475):INDEX((係数_乗用_ガソリン,係数_乗用_CNG,係数_乗用_軽油,係数_乗用_メタノール,係数_乗用_LPG),125,5,AR1475),2,FALSE))))))</f>
        <v/>
      </c>
      <c r="AO1475" s="376" t="str">
        <f>IF(T1475="","",IF(OR(AH1475="",AH1475="-"),"－",IF(OR(AM1475=8,AM1475=9),"",IF(OR(AJ1475=3,AJ1475=4,AJ1475=5,AJ1475=6),VLOOKUP(AH1475,INDEX((係数_バス貨物_ガソリン,係数_バス貨物_CNG,係数_バス貨物_軽油,係数_バス貨物_メタノール,係数_バス貨物_LPG),MATCH(AL1475,【参考】排出ガスレベル!$AI$4:$AI$671,1),1,AR1475):INDEX((係数_バス貨物_ガソリン,係数_バス貨物_CNG,係数_バス貨物_軽油,係数_バス貨物_メタノール,係数_バス貨物_LPG),MATCH(AL1475+1,【参考】排出ガスレベル!$AI$4:$AI$671,1)-1,5,AR1475),3,FALSE),IF(OR(AJ1475=1,AJ1475=2),VLOOKUP(AH1475,INDEX((係数_乗用_ガソリン,係数_乗用_CNG,係数_乗用_軽油,係数_乗用_メタノール,係数_乗用_LPG),1,1,AR1475):INDEX((係数_乗用_ガソリン,係数_乗用_CNG,係数_乗用_軽油,係数_乗用_メタノール,係数_乗用_LPG),125,5,AR1475),3,FALSE))))))</f>
        <v/>
      </c>
      <c r="AP1475" s="375" t="str">
        <f t="shared" si="691"/>
        <v/>
      </c>
      <c r="AQ1475" s="444" t="str">
        <f t="shared" si="692"/>
        <v/>
      </c>
      <c r="AR1475" s="375" t="str">
        <f t="shared" si="695"/>
        <v/>
      </c>
      <c r="AS1475" s="377" t="str">
        <f t="shared" si="693"/>
        <v/>
      </c>
      <c r="AT1475" s="378" t="str">
        <f t="shared" si="694"/>
        <v/>
      </c>
      <c r="AX1475" s="625" t="b">
        <f t="shared" si="696"/>
        <v>0</v>
      </c>
      <c r="AY1475" s="7" t="str">
        <f t="shared" si="697"/>
        <v>FALSEFALSEFALSE</v>
      </c>
      <c r="AZ1475" s="626">
        <f t="shared" si="673"/>
        <v>0</v>
      </c>
      <c r="BA1475" s="627" t="str">
        <f t="shared" si="674"/>
        <v/>
      </c>
      <c r="BB1475" s="627">
        <f t="shared" si="675"/>
        <v>0</v>
      </c>
      <c r="BC1475" s="690" t="str">
        <f t="shared" si="676"/>
        <v/>
      </c>
    </row>
    <row r="1476" spans="1:55">
      <c r="A1476" s="381">
        <v>1420</v>
      </c>
      <c r="B1476" s="117"/>
      <c r="C1476" s="288"/>
      <c r="D1476" s="289"/>
      <c r="E1476" s="289"/>
      <c r="F1476" s="290"/>
      <c r="G1476" s="292"/>
      <c r="H1476" s="116"/>
      <c r="I1476" s="292"/>
      <c r="J1476" s="116"/>
      <c r="K1476" s="370" t="str">
        <f t="shared" si="667"/>
        <v/>
      </c>
      <c r="L1476" s="370">
        <f t="shared" si="668"/>
        <v>0</v>
      </c>
      <c r="M1476" s="370">
        <f t="shared" si="669"/>
        <v>0</v>
      </c>
      <c r="N1476" s="371" t="str">
        <f t="shared" si="677"/>
        <v/>
      </c>
      <c r="O1476" s="371" t="str">
        <f t="shared" si="678"/>
        <v/>
      </c>
      <c r="P1476" s="371" t="str">
        <f t="shared" si="679"/>
        <v/>
      </c>
      <c r="Q1476" s="371" t="str">
        <f t="shared" si="680"/>
        <v/>
      </c>
      <c r="R1476" s="371" t="str">
        <f t="shared" si="681"/>
        <v/>
      </c>
      <c r="S1476" s="371" t="str">
        <f t="shared" si="682"/>
        <v/>
      </c>
      <c r="T1476" s="443" t="str">
        <f t="shared" si="670"/>
        <v/>
      </c>
      <c r="U1476" s="539"/>
      <c r="V1476" s="117"/>
      <c r="W1476" s="118"/>
      <c r="X1476" s="119"/>
      <c r="Y1476" s="120"/>
      <c r="Z1476" s="122"/>
      <c r="AA1476" s="121"/>
      <c r="AB1476" s="443" t="str">
        <f t="shared" si="671"/>
        <v/>
      </c>
      <c r="AC1476" s="734" t="str">
        <f t="shared" si="672"/>
        <v/>
      </c>
      <c r="AD1476" s="372"/>
      <c r="AE1476" s="485"/>
      <c r="AF1476" s="373" t="str">
        <f t="shared" si="683"/>
        <v/>
      </c>
      <c r="AG1476" s="373" t="str">
        <f t="shared" si="684"/>
        <v/>
      </c>
      <c r="AH1476" s="374" t="str">
        <f t="shared" si="685"/>
        <v/>
      </c>
      <c r="AI1476" s="375" t="str">
        <f t="shared" si="686"/>
        <v/>
      </c>
      <c r="AJ1476" s="375" t="str">
        <f t="shared" si="687"/>
        <v/>
      </c>
      <c r="AK1476" s="375" t="str">
        <f t="shared" si="688"/>
        <v/>
      </c>
      <c r="AL1476" s="375" t="str">
        <f t="shared" si="689"/>
        <v/>
      </c>
      <c r="AM1476" s="375" t="str">
        <f t="shared" si="690"/>
        <v/>
      </c>
      <c r="AN1476" s="376" t="str">
        <f>IF(AF1476="","",IF(OR(AH1476="",AH1476="-"),"－",IF(OR(AM1476=8,AM1476=9),"",IF(OR(AJ1476=3,AJ1476=4,AJ1476=5,AJ1476=6),VLOOKUP(AH1476,INDEX((係数_バス貨物_ガソリン,係数_バス貨物_CNG,係数_バス貨物_軽油,係数_バス貨物_メタノール,係数_バス貨物_LPG),MATCH(AL1476,【参考】排出ガスレベル!$AI$4:$AI$671,1),1,AR1476):INDEX((係数_バス貨物_ガソリン,係数_バス貨物_CNG,係数_バス貨物_軽油,係数_バス貨物_メタノール,係数_バス貨物_LPG),MATCH(AL1476+1,【参考】排出ガスレベル!$AI$4:$AI$671,1)-1,5,AR1476),2,FALSE),IF(OR(AJ1476=1,AJ1476=2),VLOOKUP(AH1476,INDEX((係数_乗用_ガソリン,係数_乗用_CNG,係数_乗用_軽油,係数_乗用_メタノール,係数_乗用_LPG),1,1,AR1476):INDEX((係数_乗用_ガソリン,係数_乗用_CNG,係数_乗用_軽油,係数_乗用_メタノール,係数_乗用_LPG),125,5,AR1476),2,FALSE))))))</f>
        <v/>
      </c>
      <c r="AO1476" s="376" t="str">
        <f>IF(T1476="","",IF(OR(AH1476="",AH1476="-"),"－",IF(OR(AM1476=8,AM1476=9),"",IF(OR(AJ1476=3,AJ1476=4,AJ1476=5,AJ1476=6),VLOOKUP(AH1476,INDEX((係数_バス貨物_ガソリン,係数_バス貨物_CNG,係数_バス貨物_軽油,係数_バス貨物_メタノール,係数_バス貨物_LPG),MATCH(AL1476,【参考】排出ガスレベル!$AI$4:$AI$671,1),1,AR1476):INDEX((係数_バス貨物_ガソリン,係数_バス貨物_CNG,係数_バス貨物_軽油,係数_バス貨物_メタノール,係数_バス貨物_LPG),MATCH(AL1476+1,【参考】排出ガスレベル!$AI$4:$AI$671,1)-1,5,AR1476),3,FALSE),IF(OR(AJ1476=1,AJ1476=2),VLOOKUP(AH1476,INDEX((係数_乗用_ガソリン,係数_乗用_CNG,係数_乗用_軽油,係数_乗用_メタノール,係数_乗用_LPG),1,1,AR1476):INDEX((係数_乗用_ガソリン,係数_乗用_CNG,係数_乗用_軽油,係数_乗用_メタノール,係数_乗用_LPG),125,5,AR1476),3,FALSE))))))</f>
        <v/>
      </c>
      <c r="AP1476" s="375" t="str">
        <f t="shared" si="691"/>
        <v/>
      </c>
      <c r="AQ1476" s="444" t="str">
        <f t="shared" si="692"/>
        <v/>
      </c>
      <c r="AR1476" s="375" t="str">
        <f t="shared" si="695"/>
        <v/>
      </c>
      <c r="AS1476" s="377" t="str">
        <f t="shared" si="693"/>
        <v/>
      </c>
      <c r="AT1476" s="378" t="str">
        <f t="shared" si="694"/>
        <v/>
      </c>
      <c r="AX1476" s="625" t="b">
        <f t="shared" si="696"/>
        <v>0</v>
      </c>
      <c r="AY1476" s="7" t="str">
        <f t="shared" si="697"/>
        <v>FALSEFALSEFALSE</v>
      </c>
      <c r="AZ1476" s="626">
        <f t="shared" si="673"/>
        <v>0</v>
      </c>
      <c r="BA1476" s="627" t="str">
        <f t="shared" si="674"/>
        <v/>
      </c>
      <c r="BB1476" s="627">
        <f t="shared" si="675"/>
        <v>0</v>
      </c>
      <c r="BC1476" s="690" t="str">
        <f t="shared" si="676"/>
        <v/>
      </c>
    </row>
    <row r="1477" spans="1:55">
      <c r="A1477" s="381">
        <v>1421</v>
      </c>
      <c r="B1477" s="117"/>
      <c r="C1477" s="288"/>
      <c r="D1477" s="289"/>
      <c r="E1477" s="289"/>
      <c r="F1477" s="290"/>
      <c r="G1477" s="292"/>
      <c r="H1477" s="116"/>
      <c r="I1477" s="292"/>
      <c r="J1477" s="116"/>
      <c r="K1477" s="370" t="str">
        <f t="shared" si="667"/>
        <v/>
      </c>
      <c r="L1477" s="370">
        <f t="shared" si="668"/>
        <v>0</v>
      </c>
      <c r="M1477" s="370">
        <f t="shared" si="669"/>
        <v>0</v>
      </c>
      <c r="N1477" s="371" t="str">
        <f t="shared" si="677"/>
        <v/>
      </c>
      <c r="O1477" s="371" t="str">
        <f t="shared" si="678"/>
        <v/>
      </c>
      <c r="P1477" s="371" t="str">
        <f t="shared" si="679"/>
        <v/>
      </c>
      <c r="Q1477" s="371" t="str">
        <f t="shared" si="680"/>
        <v/>
      </c>
      <c r="R1477" s="371" t="str">
        <f t="shared" si="681"/>
        <v/>
      </c>
      <c r="S1477" s="371" t="str">
        <f t="shared" si="682"/>
        <v/>
      </c>
      <c r="T1477" s="443" t="str">
        <f t="shared" si="670"/>
        <v/>
      </c>
      <c r="U1477" s="539"/>
      <c r="V1477" s="117"/>
      <c r="W1477" s="118"/>
      <c r="X1477" s="119"/>
      <c r="Y1477" s="120"/>
      <c r="Z1477" s="122"/>
      <c r="AA1477" s="121"/>
      <c r="AB1477" s="443" t="str">
        <f t="shared" si="671"/>
        <v/>
      </c>
      <c r="AC1477" s="734" t="str">
        <f t="shared" si="672"/>
        <v/>
      </c>
      <c r="AD1477" s="372"/>
      <c r="AE1477" s="485"/>
      <c r="AF1477" s="373" t="str">
        <f t="shared" si="683"/>
        <v/>
      </c>
      <c r="AG1477" s="373" t="str">
        <f t="shared" si="684"/>
        <v/>
      </c>
      <c r="AH1477" s="374" t="str">
        <f t="shared" si="685"/>
        <v/>
      </c>
      <c r="AI1477" s="375" t="str">
        <f t="shared" si="686"/>
        <v/>
      </c>
      <c r="AJ1477" s="375" t="str">
        <f t="shared" si="687"/>
        <v/>
      </c>
      <c r="AK1477" s="375" t="str">
        <f t="shared" si="688"/>
        <v/>
      </c>
      <c r="AL1477" s="375" t="str">
        <f t="shared" si="689"/>
        <v/>
      </c>
      <c r="AM1477" s="375" t="str">
        <f t="shared" si="690"/>
        <v/>
      </c>
      <c r="AN1477" s="376" t="str">
        <f>IF(AF1477="","",IF(OR(AH1477="",AH1477="-"),"－",IF(OR(AM1477=8,AM1477=9),"",IF(OR(AJ1477=3,AJ1477=4,AJ1477=5,AJ1477=6),VLOOKUP(AH1477,INDEX((係数_バス貨物_ガソリン,係数_バス貨物_CNG,係数_バス貨物_軽油,係数_バス貨物_メタノール,係数_バス貨物_LPG),MATCH(AL1477,【参考】排出ガスレベル!$AI$4:$AI$671,1),1,AR1477):INDEX((係数_バス貨物_ガソリン,係数_バス貨物_CNG,係数_バス貨物_軽油,係数_バス貨物_メタノール,係数_バス貨物_LPG),MATCH(AL1477+1,【参考】排出ガスレベル!$AI$4:$AI$671,1)-1,5,AR1477),2,FALSE),IF(OR(AJ1477=1,AJ1477=2),VLOOKUP(AH1477,INDEX((係数_乗用_ガソリン,係数_乗用_CNG,係数_乗用_軽油,係数_乗用_メタノール,係数_乗用_LPG),1,1,AR1477):INDEX((係数_乗用_ガソリン,係数_乗用_CNG,係数_乗用_軽油,係数_乗用_メタノール,係数_乗用_LPG),125,5,AR1477),2,FALSE))))))</f>
        <v/>
      </c>
      <c r="AO1477" s="376" t="str">
        <f>IF(T1477="","",IF(OR(AH1477="",AH1477="-"),"－",IF(OR(AM1477=8,AM1477=9),"",IF(OR(AJ1477=3,AJ1477=4,AJ1477=5,AJ1477=6),VLOOKUP(AH1477,INDEX((係数_バス貨物_ガソリン,係数_バス貨物_CNG,係数_バス貨物_軽油,係数_バス貨物_メタノール,係数_バス貨物_LPG),MATCH(AL1477,【参考】排出ガスレベル!$AI$4:$AI$671,1),1,AR1477):INDEX((係数_バス貨物_ガソリン,係数_バス貨物_CNG,係数_バス貨物_軽油,係数_バス貨物_メタノール,係数_バス貨物_LPG),MATCH(AL1477+1,【参考】排出ガスレベル!$AI$4:$AI$671,1)-1,5,AR1477),3,FALSE),IF(OR(AJ1477=1,AJ1477=2),VLOOKUP(AH1477,INDEX((係数_乗用_ガソリン,係数_乗用_CNG,係数_乗用_軽油,係数_乗用_メタノール,係数_乗用_LPG),1,1,AR1477):INDEX((係数_乗用_ガソリン,係数_乗用_CNG,係数_乗用_軽油,係数_乗用_メタノール,係数_乗用_LPG),125,5,AR1477),3,FALSE))))))</f>
        <v/>
      </c>
      <c r="AP1477" s="375" t="str">
        <f t="shared" si="691"/>
        <v/>
      </c>
      <c r="AQ1477" s="444" t="str">
        <f t="shared" si="692"/>
        <v/>
      </c>
      <c r="AR1477" s="375" t="str">
        <f t="shared" si="695"/>
        <v/>
      </c>
      <c r="AS1477" s="377" t="str">
        <f t="shared" si="693"/>
        <v/>
      </c>
      <c r="AT1477" s="378" t="str">
        <f t="shared" si="694"/>
        <v/>
      </c>
      <c r="AX1477" s="625" t="b">
        <f t="shared" si="696"/>
        <v>0</v>
      </c>
      <c r="AY1477" s="7" t="str">
        <f t="shared" si="697"/>
        <v>FALSEFALSEFALSE</v>
      </c>
      <c r="AZ1477" s="626">
        <f t="shared" si="673"/>
        <v>0</v>
      </c>
      <c r="BA1477" s="627" t="str">
        <f t="shared" si="674"/>
        <v/>
      </c>
      <c r="BB1477" s="627">
        <f t="shared" si="675"/>
        <v>0</v>
      </c>
      <c r="BC1477" s="690" t="str">
        <f t="shared" si="676"/>
        <v/>
      </c>
    </row>
    <row r="1478" spans="1:55">
      <c r="A1478" s="381">
        <v>1422</v>
      </c>
      <c r="B1478" s="117"/>
      <c r="C1478" s="288"/>
      <c r="D1478" s="289"/>
      <c r="E1478" s="289"/>
      <c r="F1478" s="290"/>
      <c r="G1478" s="292"/>
      <c r="H1478" s="116"/>
      <c r="I1478" s="292"/>
      <c r="J1478" s="116"/>
      <c r="K1478" s="370" t="str">
        <f t="shared" si="667"/>
        <v/>
      </c>
      <c r="L1478" s="370">
        <f t="shared" si="668"/>
        <v>0</v>
      </c>
      <c r="M1478" s="370">
        <f t="shared" si="669"/>
        <v>0</v>
      </c>
      <c r="N1478" s="371" t="str">
        <f t="shared" si="677"/>
        <v/>
      </c>
      <c r="O1478" s="371" t="str">
        <f t="shared" si="678"/>
        <v/>
      </c>
      <c r="P1478" s="371" t="str">
        <f t="shared" si="679"/>
        <v/>
      </c>
      <c r="Q1478" s="371" t="str">
        <f t="shared" si="680"/>
        <v/>
      </c>
      <c r="R1478" s="371" t="str">
        <f t="shared" si="681"/>
        <v/>
      </c>
      <c r="S1478" s="371" t="str">
        <f t="shared" si="682"/>
        <v/>
      </c>
      <c r="T1478" s="443" t="str">
        <f t="shared" si="670"/>
        <v/>
      </c>
      <c r="U1478" s="539"/>
      <c r="V1478" s="117"/>
      <c r="W1478" s="118"/>
      <c r="X1478" s="119"/>
      <c r="Y1478" s="120"/>
      <c r="Z1478" s="122"/>
      <c r="AA1478" s="121"/>
      <c r="AB1478" s="443" t="str">
        <f t="shared" si="671"/>
        <v/>
      </c>
      <c r="AC1478" s="734" t="str">
        <f t="shared" si="672"/>
        <v/>
      </c>
      <c r="AD1478" s="372"/>
      <c r="AE1478" s="485"/>
      <c r="AF1478" s="373" t="str">
        <f t="shared" si="683"/>
        <v/>
      </c>
      <c r="AG1478" s="373" t="str">
        <f t="shared" si="684"/>
        <v/>
      </c>
      <c r="AH1478" s="374" t="str">
        <f t="shared" si="685"/>
        <v/>
      </c>
      <c r="AI1478" s="375" t="str">
        <f t="shared" si="686"/>
        <v/>
      </c>
      <c r="AJ1478" s="375" t="str">
        <f t="shared" si="687"/>
        <v/>
      </c>
      <c r="AK1478" s="375" t="str">
        <f t="shared" si="688"/>
        <v/>
      </c>
      <c r="AL1478" s="375" t="str">
        <f t="shared" si="689"/>
        <v/>
      </c>
      <c r="AM1478" s="375" t="str">
        <f t="shared" si="690"/>
        <v/>
      </c>
      <c r="AN1478" s="376" t="str">
        <f>IF(AF1478="","",IF(OR(AH1478="",AH1478="-"),"－",IF(OR(AM1478=8,AM1478=9),"",IF(OR(AJ1478=3,AJ1478=4,AJ1478=5,AJ1478=6),VLOOKUP(AH1478,INDEX((係数_バス貨物_ガソリン,係数_バス貨物_CNG,係数_バス貨物_軽油,係数_バス貨物_メタノール,係数_バス貨物_LPG),MATCH(AL1478,【参考】排出ガスレベル!$AI$4:$AI$671,1),1,AR1478):INDEX((係数_バス貨物_ガソリン,係数_バス貨物_CNG,係数_バス貨物_軽油,係数_バス貨物_メタノール,係数_バス貨物_LPG),MATCH(AL1478+1,【参考】排出ガスレベル!$AI$4:$AI$671,1)-1,5,AR1478),2,FALSE),IF(OR(AJ1478=1,AJ1478=2),VLOOKUP(AH1478,INDEX((係数_乗用_ガソリン,係数_乗用_CNG,係数_乗用_軽油,係数_乗用_メタノール,係数_乗用_LPG),1,1,AR1478):INDEX((係数_乗用_ガソリン,係数_乗用_CNG,係数_乗用_軽油,係数_乗用_メタノール,係数_乗用_LPG),125,5,AR1478),2,FALSE))))))</f>
        <v/>
      </c>
      <c r="AO1478" s="376" t="str">
        <f>IF(T1478="","",IF(OR(AH1478="",AH1478="-"),"－",IF(OR(AM1478=8,AM1478=9),"",IF(OR(AJ1478=3,AJ1478=4,AJ1478=5,AJ1478=6),VLOOKUP(AH1478,INDEX((係数_バス貨物_ガソリン,係数_バス貨物_CNG,係数_バス貨物_軽油,係数_バス貨物_メタノール,係数_バス貨物_LPG),MATCH(AL1478,【参考】排出ガスレベル!$AI$4:$AI$671,1),1,AR1478):INDEX((係数_バス貨物_ガソリン,係数_バス貨物_CNG,係数_バス貨物_軽油,係数_バス貨物_メタノール,係数_バス貨物_LPG),MATCH(AL1478+1,【参考】排出ガスレベル!$AI$4:$AI$671,1)-1,5,AR1478),3,FALSE),IF(OR(AJ1478=1,AJ1478=2),VLOOKUP(AH1478,INDEX((係数_乗用_ガソリン,係数_乗用_CNG,係数_乗用_軽油,係数_乗用_メタノール,係数_乗用_LPG),1,1,AR1478):INDEX((係数_乗用_ガソリン,係数_乗用_CNG,係数_乗用_軽油,係数_乗用_メタノール,係数_乗用_LPG),125,5,AR1478),3,FALSE))))))</f>
        <v/>
      </c>
      <c r="AP1478" s="375" t="str">
        <f t="shared" si="691"/>
        <v/>
      </c>
      <c r="AQ1478" s="444" t="str">
        <f t="shared" si="692"/>
        <v/>
      </c>
      <c r="AR1478" s="375" t="str">
        <f t="shared" si="695"/>
        <v/>
      </c>
      <c r="AS1478" s="377" t="str">
        <f t="shared" si="693"/>
        <v/>
      </c>
      <c r="AT1478" s="378" t="str">
        <f t="shared" si="694"/>
        <v/>
      </c>
      <c r="AX1478" s="625" t="b">
        <f t="shared" si="696"/>
        <v>0</v>
      </c>
      <c r="AY1478" s="7" t="str">
        <f t="shared" si="697"/>
        <v>FALSEFALSEFALSE</v>
      </c>
      <c r="AZ1478" s="626">
        <f t="shared" si="673"/>
        <v>0</v>
      </c>
      <c r="BA1478" s="627" t="str">
        <f t="shared" si="674"/>
        <v/>
      </c>
      <c r="BB1478" s="627">
        <f t="shared" si="675"/>
        <v>0</v>
      </c>
      <c r="BC1478" s="690" t="str">
        <f t="shared" si="676"/>
        <v/>
      </c>
    </row>
    <row r="1479" spans="1:55">
      <c r="A1479" s="381">
        <v>1423</v>
      </c>
      <c r="B1479" s="117"/>
      <c r="C1479" s="288"/>
      <c r="D1479" s="289"/>
      <c r="E1479" s="289"/>
      <c r="F1479" s="290"/>
      <c r="G1479" s="292"/>
      <c r="H1479" s="116"/>
      <c r="I1479" s="292"/>
      <c r="J1479" s="116"/>
      <c r="K1479" s="370" t="str">
        <f t="shared" si="667"/>
        <v/>
      </c>
      <c r="L1479" s="370">
        <f t="shared" si="668"/>
        <v>0</v>
      </c>
      <c r="M1479" s="370">
        <f t="shared" si="669"/>
        <v>0</v>
      </c>
      <c r="N1479" s="371" t="str">
        <f t="shared" si="677"/>
        <v/>
      </c>
      <c r="O1479" s="371" t="str">
        <f t="shared" si="678"/>
        <v/>
      </c>
      <c r="P1479" s="371" t="str">
        <f t="shared" si="679"/>
        <v/>
      </c>
      <c r="Q1479" s="371" t="str">
        <f t="shared" si="680"/>
        <v/>
      </c>
      <c r="R1479" s="371" t="str">
        <f t="shared" si="681"/>
        <v/>
      </c>
      <c r="S1479" s="371" t="str">
        <f t="shared" si="682"/>
        <v/>
      </c>
      <c r="T1479" s="443" t="str">
        <f t="shared" si="670"/>
        <v/>
      </c>
      <c r="U1479" s="539"/>
      <c r="V1479" s="117"/>
      <c r="W1479" s="118"/>
      <c r="X1479" s="119"/>
      <c r="Y1479" s="120"/>
      <c r="Z1479" s="122"/>
      <c r="AA1479" s="121"/>
      <c r="AB1479" s="443" t="str">
        <f t="shared" si="671"/>
        <v/>
      </c>
      <c r="AC1479" s="734" t="str">
        <f t="shared" si="672"/>
        <v/>
      </c>
      <c r="AD1479" s="372"/>
      <c r="AE1479" s="485"/>
      <c r="AF1479" s="373" t="str">
        <f t="shared" si="683"/>
        <v/>
      </c>
      <c r="AG1479" s="373" t="str">
        <f t="shared" si="684"/>
        <v/>
      </c>
      <c r="AH1479" s="374" t="str">
        <f t="shared" si="685"/>
        <v/>
      </c>
      <c r="AI1479" s="375" t="str">
        <f t="shared" si="686"/>
        <v/>
      </c>
      <c r="AJ1479" s="375" t="str">
        <f t="shared" si="687"/>
        <v/>
      </c>
      <c r="AK1479" s="375" t="str">
        <f t="shared" si="688"/>
        <v/>
      </c>
      <c r="AL1479" s="375" t="str">
        <f t="shared" si="689"/>
        <v/>
      </c>
      <c r="AM1479" s="375" t="str">
        <f t="shared" si="690"/>
        <v/>
      </c>
      <c r="AN1479" s="376" t="str">
        <f>IF(AF1479="","",IF(OR(AH1479="",AH1479="-"),"－",IF(OR(AM1479=8,AM1479=9),"",IF(OR(AJ1479=3,AJ1479=4,AJ1479=5,AJ1479=6),VLOOKUP(AH1479,INDEX((係数_バス貨物_ガソリン,係数_バス貨物_CNG,係数_バス貨物_軽油,係数_バス貨物_メタノール,係数_バス貨物_LPG),MATCH(AL1479,【参考】排出ガスレベル!$AI$4:$AI$671,1),1,AR1479):INDEX((係数_バス貨物_ガソリン,係数_バス貨物_CNG,係数_バス貨物_軽油,係数_バス貨物_メタノール,係数_バス貨物_LPG),MATCH(AL1479+1,【参考】排出ガスレベル!$AI$4:$AI$671,1)-1,5,AR1479),2,FALSE),IF(OR(AJ1479=1,AJ1479=2),VLOOKUP(AH1479,INDEX((係数_乗用_ガソリン,係数_乗用_CNG,係数_乗用_軽油,係数_乗用_メタノール,係数_乗用_LPG),1,1,AR1479):INDEX((係数_乗用_ガソリン,係数_乗用_CNG,係数_乗用_軽油,係数_乗用_メタノール,係数_乗用_LPG),125,5,AR1479),2,FALSE))))))</f>
        <v/>
      </c>
      <c r="AO1479" s="376" t="str">
        <f>IF(T1479="","",IF(OR(AH1479="",AH1479="-"),"－",IF(OR(AM1479=8,AM1479=9),"",IF(OR(AJ1479=3,AJ1479=4,AJ1479=5,AJ1479=6),VLOOKUP(AH1479,INDEX((係数_バス貨物_ガソリン,係数_バス貨物_CNG,係数_バス貨物_軽油,係数_バス貨物_メタノール,係数_バス貨物_LPG),MATCH(AL1479,【参考】排出ガスレベル!$AI$4:$AI$671,1),1,AR1479):INDEX((係数_バス貨物_ガソリン,係数_バス貨物_CNG,係数_バス貨物_軽油,係数_バス貨物_メタノール,係数_バス貨物_LPG),MATCH(AL1479+1,【参考】排出ガスレベル!$AI$4:$AI$671,1)-1,5,AR1479),3,FALSE),IF(OR(AJ1479=1,AJ1479=2),VLOOKUP(AH1479,INDEX((係数_乗用_ガソリン,係数_乗用_CNG,係数_乗用_軽油,係数_乗用_メタノール,係数_乗用_LPG),1,1,AR1479):INDEX((係数_乗用_ガソリン,係数_乗用_CNG,係数_乗用_軽油,係数_乗用_メタノール,係数_乗用_LPG),125,5,AR1479),3,FALSE))))))</f>
        <v/>
      </c>
      <c r="AP1479" s="375" t="str">
        <f t="shared" si="691"/>
        <v/>
      </c>
      <c r="AQ1479" s="444" t="str">
        <f t="shared" si="692"/>
        <v/>
      </c>
      <c r="AR1479" s="375" t="str">
        <f t="shared" si="695"/>
        <v/>
      </c>
      <c r="AS1479" s="377" t="str">
        <f t="shared" si="693"/>
        <v/>
      </c>
      <c r="AT1479" s="378" t="str">
        <f t="shared" si="694"/>
        <v/>
      </c>
      <c r="AX1479" s="625" t="b">
        <f t="shared" si="696"/>
        <v>0</v>
      </c>
      <c r="AY1479" s="7" t="str">
        <f t="shared" si="697"/>
        <v>FALSEFALSEFALSE</v>
      </c>
      <c r="AZ1479" s="626">
        <f t="shared" si="673"/>
        <v>0</v>
      </c>
      <c r="BA1479" s="627" t="str">
        <f t="shared" si="674"/>
        <v/>
      </c>
      <c r="BB1479" s="627">
        <f t="shared" si="675"/>
        <v>0</v>
      </c>
      <c r="BC1479" s="690" t="str">
        <f t="shared" si="676"/>
        <v/>
      </c>
    </row>
    <row r="1480" spans="1:55">
      <c r="A1480" s="381">
        <v>1424</v>
      </c>
      <c r="B1480" s="117"/>
      <c r="C1480" s="288"/>
      <c r="D1480" s="289"/>
      <c r="E1480" s="289"/>
      <c r="F1480" s="290"/>
      <c r="G1480" s="292"/>
      <c r="H1480" s="116"/>
      <c r="I1480" s="292"/>
      <c r="J1480" s="116"/>
      <c r="K1480" s="370" t="str">
        <f t="shared" si="667"/>
        <v/>
      </c>
      <c r="L1480" s="370">
        <f t="shared" si="668"/>
        <v>0</v>
      </c>
      <c r="M1480" s="370">
        <f t="shared" si="669"/>
        <v>0</v>
      </c>
      <c r="N1480" s="371" t="str">
        <f t="shared" si="677"/>
        <v/>
      </c>
      <c r="O1480" s="371" t="str">
        <f t="shared" si="678"/>
        <v/>
      </c>
      <c r="P1480" s="371" t="str">
        <f t="shared" si="679"/>
        <v/>
      </c>
      <c r="Q1480" s="371" t="str">
        <f t="shared" si="680"/>
        <v/>
      </c>
      <c r="R1480" s="371" t="str">
        <f t="shared" si="681"/>
        <v/>
      </c>
      <c r="S1480" s="371" t="str">
        <f t="shared" si="682"/>
        <v/>
      </c>
      <c r="T1480" s="443" t="str">
        <f t="shared" si="670"/>
        <v/>
      </c>
      <c r="U1480" s="539"/>
      <c r="V1480" s="117"/>
      <c r="W1480" s="118"/>
      <c r="X1480" s="119"/>
      <c r="Y1480" s="120"/>
      <c r="Z1480" s="122"/>
      <c r="AA1480" s="121"/>
      <c r="AB1480" s="443" t="str">
        <f t="shared" si="671"/>
        <v/>
      </c>
      <c r="AC1480" s="734" t="str">
        <f t="shared" si="672"/>
        <v/>
      </c>
      <c r="AD1480" s="372"/>
      <c r="AE1480" s="485"/>
      <c r="AF1480" s="373" t="str">
        <f t="shared" si="683"/>
        <v/>
      </c>
      <c r="AG1480" s="373" t="str">
        <f t="shared" si="684"/>
        <v/>
      </c>
      <c r="AH1480" s="374" t="str">
        <f t="shared" si="685"/>
        <v/>
      </c>
      <c r="AI1480" s="375" t="str">
        <f t="shared" si="686"/>
        <v/>
      </c>
      <c r="AJ1480" s="375" t="str">
        <f t="shared" si="687"/>
        <v/>
      </c>
      <c r="AK1480" s="375" t="str">
        <f t="shared" si="688"/>
        <v/>
      </c>
      <c r="AL1480" s="375" t="str">
        <f t="shared" si="689"/>
        <v/>
      </c>
      <c r="AM1480" s="375" t="str">
        <f t="shared" si="690"/>
        <v/>
      </c>
      <c r="AN1480" s="376" t="str">
        <f>IF(AF1480="","",IF(OR(AH1480="",AH1480="-"),"－",IF(OR(AM1480=8,AM1480=9),"",IF(OR(AJ1480=3,AJ1480=4,AJ1480=5,AJ1480=6),VLOOKUP(AH1480,INDEX((係数_バス貨物_ガソリン,係数_バス貨物_CNG,係数_バス貨物_軽油,係数_バス貨物_メタノール,係数_バス貨物_LPG),MATCH(AL1480,【参考】排出ガスレベル!$AI$4:$AI$671,1),1,AR1480):INDEX((係数_バス貨物_ガソリン,係数_バス貨物_CNG,係数_バス貨物_軽油,係数_バス貨物_メタノール,係数_バス貨物_LPG),MATCH(AL1480+1,【参考】排出ガスレベル!$AI$4:$AI$671,1)-1,5,AR1480),2,FALSE),IF(OR(AJ1480=1,AJ1480=2),VLOOKUP(AH1480,INDEX((係数_乗用_ガソリン,係数_乗用_CNG,係数_乗用_軽油,係数_乗用_メタノール,係数_乗用_LPG),1,1,AR1480):INDEX((係数_乗用_ガソリン,係数_乗用_CNG,係数_乗用_軽油,係数_乗用_メタノール,係数_乗用_LPG),125,5,AR1480),2,FALSE))))))</f>
        <v/>
      </c>
      <c r="AO1480" s="376" t="str">
        <f>IF(T1480="","",IF(OR(AH1480="",AH1480="-"),"－",IF(OR(AM1480=8,AM1480=9),"",IF(OR(AJ1480=3,AJ1480=4,AJ1480=5,AJ1480=6),VLOOKUP(AH1480,INDEX((係数_バス貨物_ガソリン,係数_バス貨物_CNG,係数_バス貨物_軽油,係数_バス貨物_メタノール,係数_バス貨物_LPG),MATCH(AL1480,【参考】排出ガスレベル!$AI$4:$AI$671,1),1,AR1480):INDEX((係数_バス貨物_ガソリン,係数_バス貨物_CNG,係数_バス貨物_軽油,係数_バス貨物_メタノール,係数_バス貨物_LPG),MATCH(AL1480+1,【参考】排出ガスレベル!$AI$4:$AI$671,1)-1,5,AR1480),3,FALSE),IF(OR(AJ1480=1,AJ1480=2),VLOOKUP(AH1480,INDEX((係数_乗用_ガソリン,係数_乗用_CNG,係数_乗用_軽油,係数_乗用_メタノール,係数_乗用_LPG),1,1,AR1480):INDEX((係数_乗用_ガソリン,係数_乗用_CNG,係数_乗用_軽油,係数_乗用_メタノール,係数_乗用_LPG),125,5,AR1480),3,FALSE))))))</f>
        <v/>
      </c>
      <c r="AP1480" s="375" t="str">
        <f t="shared" si="691"/>
        <v/>
      </c>
      <c r="AQ1480" s="444" t="str">
        <f t="shared" si="692"/>
        <v/>
      </c>
      <c r="AR1480" s="375" t="str">
        <f t="shared" si="695"/>
        <v/>
      </c>
      <c r="AS1480" s="377" t="str">
        <f t="shared" si="693"/>
        <v/>
      </c>
      <c r="AT1480" s="378" t="str">
        <f t="shared" si="694"/>
        <v/>
      </c>
      <c r="AX1480" s="625" t="b">
        <f t="shared" si="696"/>
        <v>0</v>
      </c>
      <c r="AY1480" s="7" t="str">
        <f t="shared" si="697"/>
        <v>FALSEFALSEFALSE</v>
      </c>
      <c r="AZ1480" s="626">
        <f t="shared" si="673"/>
        <v>0</v>
      </c>
      <c r="BA1480" s="627" t="str">
        <f t="shared" si="674"/>
        <v/>
      </c>
      <c r="BB1480" s="627">
        <f t="shared" si="675"/>
        <v>0</v>
      </c>
      <c r="BC1480" s="690" t="str">
        <f t="shared" si="676"/>
        <v/>
      </c>
    </row>
    <row r="1481" spans="1:55">
      <c r="A1481" s="381">
        <v>1425</v>
      </c>
      <c r="B1481" s="117"/>
      <c r="C1481" s="288"/>
      <c r="D1481" s="289"/>
      <c r="E1481" s="289"/>
      <c r="F1481" s="290"/>
      <c r="G1481" s="292"/>
      <c r="H1481" s="116"/>
      <c r="I1481" s="292"/>
      <c r="J1481" s="116"/>
      <c r="K1481" s="370" t="str">
        <f t="shared" si="667"/>
        <v/>
      </c>
      <c r="L1481" s="370">
        <f t="shared" si="668"/>
        <v>0</v>
      </c>
      <c r="M1481" s="370">
        <f t="shared" si="669"/>
        <v>0</v>
      </c>
      <c r="N1481" s="371" t="str">
        <f t="shared" si="677"/>
        <v/>
      </c>
      <c r="O1481" s="371" t="str">
        <f t="shared" si="678"/>
        <v/>
      </c>
      <c r="P1481" s="371" t="str">
        <f t="shared" si="679"/>
        <v/>
      </c>
      <c r="Q1481" s="371" t="str">
        <f t="shared" si="680"/>
        <v/>
      </c>
      <c r="R1481" s="371" t="str">
        <f t="shared" si="681"/>
        <v/>
      </c>
      <c r="S1481" s="371" t="str">
        <f t="shared" si="682"/>
        <v/>
      </c>
      <c r="T1481" s="443" t="str">
        <f t="shared" si="670"/>
        <v/>
      </c>
      <c r="U1481" s="539"/>
      <c r="V1481" s="117"/>
      <c r="W1481" s="118"/>
      <c r="X1481" s="119"/>
      <c r="Y1481" s="120"/>
      <c r="Z1481" s="122"/>
      <c r="AA1481" s="121"/>
      <c r="AB1481" s="443" t="str">
        <f t="shared" si="671"/>
        <v/>
      </c>
      <c r="AC1481" s="734" t="str">
        <f t="shared" si="672"/>
        <v/>
      </c>
      <c r="AD1481" s="372"/>
      <c r="AE1481" s="485"/>
      <c r="AF1481" s="373" t="str">
        <f t="shared" si="683"/>
        <v/>
      </c>
      <c r="AG1481" s="373" t="str">
        <f t="shared" si="684"/>
        <v/>
      </c>
      <c r="AH1481" s="374" t="str">
        <f t="shared" si="685"/>
        <v/>
      </c>
      <c r="AI1481" s="375" t="str">
        <f t="shared" si="686"/>
        <v/>
      </c>
      <c r="AJ1481" s="375" t="str">
        <f t="shared" si="687"/>
        <v/>
      </c>
      <c r="AK1481" s="375" t="str">
        <f t="shared" si="688"/>
        <v/>
      </c>
      <c r="AL1481" s="375" t="str">
        <f t="shared" si="689"/>
        <v/>
      </c>
      <c r="AM1481" s="375" t="str">
        <f t="shared" si="690"/>
        <v/>
      </c>
      <c r="AN1481" s="376" t="str">
        <f>IF(AF1481="","",IF(OR(AH1481="",AH1481="-"),"－",IF(OR(AM1481=8,AM1481=9),"",IF(OR(AJ1481=3,AJ1481=4,AJ1481=5,AJ1481=6),VLOOKUP(AH1481,INDEX((係数_バス貨物_ガソリン,係数_バス貨物_CNG,係数_バス貨物_軽油,係数_バス貨物_メタノール,係数_バス貨物_LPG),MATCH(AL1481,【参考】排出ガスレベル!$AI$4:$AI$671,1),1,AR1481):INDEX((係数_バス貨物_ガソリン,係数_バス貨物_CNG,係数_バス貨物_軽油,係数_バス貨物_メタノール,係数_バス貨物_LPG),MATCH(AL1481+1,【参考】排出ガスレベル!$AI$4:$AI$671,1)-1,5,AR1481),2,FALSE),IF(OR(AJ1481=1,AJ1481=2),VLOOKUP(AH1481,INDEX((係数_乗用_ガソリン,係数_乗用_CNG,係数_乗用_軽油,係数_乗用_メタノール,係数_乗用_LPG),1,1,AR1481):INDEX((係数_乗用_ガソリン,係数_乗用_CNG,係数_乗用_軽油,係数_乗用_メタノール,係数_乗用_LPG),125,5,AR1481),2,FALSE))))))</f>
        <v/>
      </c>
      <c r="AO1481" s="376" t="str">
        <f>IF(T1481="","",IF(OR(AH1481="",AH1481="-"),"－",IF(OR(AM1481=8,AM1481=9),"",IF(OR(AJ1481=3,AJ1481=4,AJ1481=5,AJ1481=6),VLOOKUP(AH1481,INDEX((係数_バス貨物_ガソリン,係数_バス貨物_CNG,係数_バス貨物_軽油,係数_バス貨物_メタノール,係数_バス貨物_LPG),MATCH(AL1481,【参考】排出ガスレベル!$AI$4:$AI$671,1),1,AR1481):INDEX((係数_バス貨物_ガソリン,係数_バス貨物_CNG,係数_バス貨物_軽油,係数_バス貨物_メタノール,係数_バス貨物_LPG),MATCH(AL1481+1,【参考】排出ガスレベル!$AI$4:$AI$671,1)-1,5,AR1481),3,FALSE),IF(OR(AJ1481=1,AJ1481=2),VLOOKUP(AH1481,INDEX((係数_乗用_ガソリン,係数_乗用_CNG,係数_乗用_軽油,係数_乗用_メタノール,係数_乗用_LPG),1,1,AR1481):INDEX((係数_乗用_ガソリン,係数_乗用_CNG,係数_乗用_軽油,係数_乗用_メタノール,係数_乗用_LPG),125,5,AR1481),3,FALSE))))))</f>
        <v/>
      </c>
      <c r="AP1481" s="375" t="str">
        <f t="shared" si="691"/>
        <v/>
      </c>
      <c r="AQ1481" s="444" t="str">
        <f t="shared" si="692"/>
        <v/>
      </c>
      <c r="AR1481" s="375" t="str">
        <f t="shared" si="695"/>
        <v/>
      </c>
      <c r="AS1481" s="377" t="str">
        <f t="shared" si="693"/>
        <v/>
      </c>
      <c r="AT1481" s="378" t="str">
        <f t="shared" si="694"/>
        <v/>
      </c>
      <c r="AX1481" s="625" t="b">
        <f t="shared" si="696"/>
        <v>0</v>
      </c>
      <c r="AY1481" s="7" t="str">
        <f t="shared" si="697"/>
        <v>FALSEFALSEFALSE</v>
      </c>
      <c r="AZ1481" s="626">
        <f t="shared" si="673"/>
        <v>0</v>
      </c>
      <c r="BA1481" s="627" t="str">
        <f t="shared" si="674"/>
        <v/>
      </c>
      <c r="BB1481" s="627">
        <f t="shared" si="675"/>
        <v>0</v>
      </c>
      <c r="BC1481" s="690" t="str">
        <f t="shared" si="676"/>
        <v/>
      </c>
    </row>
    <row r="1482" spans="1:55">
      <c r="A1482" s="381">
        <v>1426</v>
      </c>
      <c r="B1482" s="117"/>
      <c r="C1482" s="288"/>
      <c r="D1482" s="289"/>
      <c r="E1482" s="289"/>
      <c r="F1482" s="290"/>
      <c r="G1482" s="292"/>
      <c r="H1482" s="116"/>
      <c r="I1482" s="292"/>
      <c r="J1482" s="116"/>
      <c r="K1482" s="370" t="str">
        <f t="shared" si="667"/>
        <v/>
      </c>
      <c r="L1482" s="370">
        <f t="shared" si="668"/>
        <v>0</v>
      </c>
      <c r="M1482" s="370">
        <f t="shared" si="669"/>
        <v>0</v>
      </c>
      <c r="N1482" s="371" t="str">
        <f t="shared" si="677"/>
        <v/>
      </c>
      <c r="O1482" s="371" t="str">
        <f t="shared" si="678"/>
        <v/>
      </c>
      <c r="P1482" s="371" t="str">
        <f t="shared" si="679"/>
        <v/>
      </c>
      <c r="Q1482" s="371" t="str">
        <f t="shared" si="680"/>
        <v/>
      </c>
      <c r="R1482" s="371" t="str">
        <f t="shared" si="681"/>
        <v/>
      </c>
      <c r="S1482" s="371" t="str">
        <f t="shared" si="682"/>
        <v/>
      </c>
      <c r="T1482" s="443" t="str">
        <f t="shared" si="670"/>
        <v/>
      </c>
      <c r="U1482" s="539"/>
      <c r="V1482" s="117"/>
      <c r="W1482" s="118"/>
      <c r="X1482" s="119"/>
      <c r="Y1482" s="120"/>
      <c r="Z1482" s="122"/>
      <c r="AA1482" s="121"/>
      <c r="AB1482" s="443" t="str">
        <f t="shared" si="671"/>
        <v/>
      </c>
      <c r="AC1482" s="734" t="str">
        <f t="shared" si="672"/>
        <v/>
      </c>
      <c r="AD1482" s="372"/>
      <c r="AE1482" s="485"/>
      <c r="AF1482" s="373" t="str">
        <f t="shared" si="683"/>
        <v/>
      </c>
      <c r="AG1482" s="373" t="str">
        <f t="shared" si="684"/>
        <v/>
      </c>
      <c r="AH1482" s="374" t="str">
        <f t="shared" si="685"/>
        <v/>
      </c>
      <c r="AI1482" s="375" t="str">
        <f t="shared" si="686"/>
        <v/>
      </c>
      <c r="AJ1482" s="375" t="str">
        <f t="shared" si="687"/>
        <v/>
      </c>
      <c r="AK1482" s="375" t="str">
        <f t="shared" si="688"/>
        <v/>
      </c>
      <c r="AL1482" s="375" t="str">
        <f t="shared" si="689"/>
        <v/>
      </c>
      <c r="AM1482" s="375" t="str">
        <f t="shared" si="690"/>
        <v/>
      </c>
      <c r="AN1482" s="376" t="str">
        <f>IF(AF1482="","",IF(OR(AH1482="",AH1482="-"),"－",IF(OR(AM1482=8,AM1482=9),"",IF(OR(AJ1482=3,AJ1482=4,AJ1482=5,AJ1482=6),VLOOKUP(AH1482,INDEX((係数_バス貨物_ガソリン,係数_バス貨物_CNG,係数_バス貨物_軽油,係数_バス貨物_メタノール,係数_バス貨物_LPG),MATCH(AL1482,【参考】排出ガスレベル!$AI$4:$AI$671,1),1,AR1482):INDEX((係数_バス貨物_ガソリン,係数_バス貨物_CNG,係数_バス貨物_軽油,係数_バス貨物_メタノール,係数_バス貨物_LPG),MATCH(AL1482+1,【参考】排出ガスレベル!$AI$4:$AI$671,1)-1,5,AR1482),2,FALSE),IF(OR(AJ1482=1,AJ1482=2),VLOOKUP(AH1482,INDEX((係数_乗用_ガソリン,係数_乗用_CNG,係数_乗用_軽油,係数_乗用_メタノール,係数_乗用_LPG),1,1,AR1482):INDEX((係数_乗用_ガソリン,係数_乗用_CNG,係数_乗用_軽油,係数_乗用_メタノール,係数_乗用_LPG),125,5,AR1482),2,FALSE))))))</f>
        <v/>
      </c>
      <c r="AO1482" s="376" t="str">
        <f>IF(T1482="","",IF(OR(AH1482="",AH1482="-"),"－",IF(OR(AM1482=8,AM1482=9),"",IF(OR(AJ1482=3,AJ1482=4,AJ1482=5,AJ1482=6),VLOOKUP(AH1482,INDEX((係数_バス貨物_ガソリン,係数_バス貨物_CNG,係数_バス貨物_軽油,係数_バス貨物_メタノール,係数_バス貨物_LPG),MATCH(AL1482,【参考】排出ガスレベル!$AI$4:$AI$671,1),1,AR1482):INDEX((係数_バス貨物_ガソリン,係数_バス貨物_CNG,係数_バス貨物_軽油,係数_バス貨物_メタノール,係数_バス貨物_LPG),MATCH(AL1482+1,【参考】排出ガスレベル!$AI$4:$AI$671,1)-1,5,AR1482),3,FALSE),IF(OR(AJ1482=1,AJ1482=2),VLOOKUP(AH1482,INDEX((係数_乗用_ガソリン,係数_乗用_CNG,係数_乗用_軽油,係数_乗用_メタノール,係数_乗用_LPG),1,1,AR1482):INDEX((係数_乗用_ガソリン,係数_乗用_CNG,係数_乗用_軽油,係数_乗用_メタノール,係数_乗用_LPG),125,5,AR1482),3,FALSE))))))</f>
        <v/>
      </c>
      <c r="AP1482" s="375" t="str">
        <f t="shared" si="691"/>
        <v/>
      </c>
      <c r="AQ1482" s="444" t="str">
        <f t="shared" si="692"/>
        <v/>
      </c>
      <c r="AR1482" s="375" t="str">
        <f t="shared" si="695"/>
        <v/>
      </c>
      <c r="AS1482" s="377" t="str">
        <f t="shared" si="693"/>
        <v/>
      </c>
      <c r="AT1482" s="378" t="str">
        <f t="shared" si="694"/>
        <v/>
      </c>
      <c r="AX1482" s="625" t="b">
        <f t="shared" si="696"/>
        <v>0</v>
      </c>
      <c r="AY1482" s="7" t="str">
        <f t="shared" si="697"/>
        <v>FALSEFALSEFALSE</v>
      </c>
      <c r="AZ1482" s="626">
        <f t="shared" si="673"/>
        <v>0</v>
      </c>
      <c r="BA1482" s="627" t="str">
        <f t="shared" si="674"/>
        <v/>
      </c>
      <c r="BB1482" s="627">
        <f t="shared" si="675"/>
        <v>0</v>
      </c>
      <c r="BC1482" s="690" t="str">
        <f t="shared" si="676"/>
        <v/>
      </c>
    </row>
    <row r="1483" spans="1:55">
      <c r="A1483" s="381">
        <v>1427</v>
      </c>
      <c r="B1483" s="117"/>
      <c r="C1483" s="288"/>
      <c r="D1483" s="289"/>
      <c r="E1483" s="289"/>
      <c r="F1483" s="290"/>
      <c r="G1483" s="292"/>
      <c r="H1483" s="116"/>
      <c r="I1483" s="292"/>
      <c r="J1483" s="116"/>
      <c r="K1483" s="370" t="str">
        <f t="shared" si="667"/>
        <v/>
      </c>
      <c r="L1483" s="370">
        <f t="shared" si="668"/>
        <v>0</v>
      </c>
      <c r="M1483" s="370">
        <f t="shared" si="669"/>
        <v>0</v>
      </c>
      <c r="N1483" s="371" t="str">
        <f t="shared" si="677"/>
        <v/>
      </c>
      <c r="O1483" s="371" t="str">
        <f t="shared" si="678"/>
        <v/>
      </c>
      <c r="P1483" s="371" t="str">
        <f t="shared" si="679"/>
        <v/>
      </c>
      <c r="Q1483" s="371" t="str">
        <f t="shared" si="680"/>
        <v/>
      </c>
      <c r="R1483" s="371" t="str">
        <f t="shared" si="681"/>
        <v/>
      </c>
      <c r="S1483" s="371" t="str">
        <f t="shared" si="682"/>
        <v/>
      </c>
      <c r="T1483" s="443" t="str">
        <f t="shared" si="670"/>
        <v/>
      </c>
      <c r="U1483" s="539"/>
      <c r="V1483" s="117"/>
      <c r="W1483" s="118"/>
      <c r="X1483" s="119"/>
      <c r="Y1483" s="120"/>
      <c r="Z1483" s="122"/>
      <c r="AA1483" s="121"/>
      <c r="AB1483" s="443" t="str">
        <f t="shared" si="671"/>
        <v/>
      </c>
      <c r="AC1483" s="734" t="str">
        <f t="shared" si="672"/>
        <v/>
      </c>
      <c r="AD1483" s="372"/>
      <c r="AE1483" s="485"/>
      <c r="AF1483" s="373" t="str">
        <f t="shared" si="683"/>
        <v/>
      </c>
      <c r="AG1483" s="373" t="str">
        <f t="shared" si="684"/>
        <v/>
      </c>
      <c r="AH1483" s="374" t="str">
        <f t="shared" si="685"/>
        <v/>
      </c>
      <c r="AI1483" s="375" t="str">
        <f t="shared" si="686"/>
        <v/>
      </c>
      <c r="AJ1483" s="375" t="str">
        <f t="shared" si="687"/>
        <v/>
      </c>
      <c r="AK1483" s="375" t="str">
        <f t="shared" si="688"/>
        <v/>
      </c>
      <c r="AL1483" s="375" t="str">
        <f t="shared" si="689"/>
        <v/>
      </c>
      <c r="AM1483" s="375" t="str">
        <f t="shared" si="690"/>
        <v/>
      </c>
      <c r="AN1483" s="376" t="str">
        <f>IF(AF1483="","",IF(OR(AH1483="",AH1483="-"),"－",IF(OR(AM1483=8,AM1483=9),"",IF(OR(AJ1483=3,AJ1483=4,AJ1483=5,AJ1483=6),VLOOKUP(AH1483,INDEX((係数_バス貨物_ガソリン,係数_バス貨物_CNG,係数_バス貨物_軽油,係数_バス貨物_メタノール,係数_バス貨物_LPG),MATCH(AL1483,【参考】排出ガスレベル!$AI$4:$AI$671,1),1,AR1483):INDEX((係数_バス貨物_ガソリン,係数_バス貨物_CNG,係数_バス貨物_軽油,係数_バス貨物_メタノール,係数_バス貨物_LPG),MATCH(AL1483+1,【参考】排出ガスレベル!$AI$4:$AI$671,1)-1,5,AR1483),2,FALSE),IF(OR(AJ1483=1,AJ1483=2),VLOOKUP(AH1483,INDEX((係数_乗用_ガソリン,係数_乗用_CNG,係数_乗用_軽油,係数_乗用_メタノール,係数_乗用_LPG),1,1,AR1483):INDEX((係数_乗用_ガソリン,係数_乗用_CNG,係数_乗用_軽油,係数_乗用_メタノール,係数_乗用_LPG),125,5,AR1483),2,FALSE))))))</f>
        <v/>
      </c>
      <c r="AO1483" s="376" t="str">
        <f>IF(T1483="","",IF(OR(AH1483="",AH1483="-"),"－",IF(OR(AM1483=8,AM1483=9),"",IF(OR(AJ1483=3,AJ1483=4,AJ1483=5,AJ1483=6),VLOOKUP(AH1483,INDEX((係数_バス貨物_ガソリン,係数_バス貨物_CNG,係数_バス貨物_軽油,係数_バス貨物_メタノール,係数_バス貨物_LPG),MATCH(AL1483,【参考】排出ガスレベル!$AI$4:$AI$671,1),1,AR1483):INDEX((係数_バス貨物_ガソリン,係数_バス貨物_CNG,係数_バス貨物_軽油,係数_バス貨物_メタノール,係数_バス貨物_LPG),MATCH(AL1483+1,【参考】排出ガスレベル!$AI$4:$AI$671,1)-1,5,AR1483),3,FALSE),IF(OR(AJ1483=1,AJ1483=2),VLOOKUP(AH1483,INDEX((係数_乗用_ガソリン,係数_乗用_CNG,係数_乗用_軽油,係数_乗用_メタノール,係数_乗用_LPG),1,1,AR1483):INDEX((係数_乗用_ガソリン,係数_乗用_CNG,係数_乗用_軽油,係数_乗用_メタノール,係数_乗用_LPG),125,5,AR1483),3,FALSE))))))</f>
        <v/>
      </c>
      <c r="AP1483" s="375" t="str">
        <f t="shared" si="691"/>
        <v/>
      </c>
      <c r="AQ1483" s="444" t="str">
        <f t="shared" si="692"/>
        <v/>
      </c>
      <c r="AR1483" s="375" t="str">
        <f t="shared" si="695"/>
        <v/>
      </c>
      <c r="AS1483" s="377" t="str">
        <f t="shared" si="693"/>
        <v/>
      </c>
      <c r="AT1483" s="378" t="str">
        <f t="shared" si="694"/>
        <v/>
      </c>
      <c r="AX1483" s="625" t="b">
        <f t="shared" si="696"/>
        <v>0</v>
      </c>
      <c r="AY1483" s="7" t="str">
        <f t="shared" si="697"/>
        <v>FALSEFALSEFALSE</v>
      </c>
      <c r="AZ1483" s="626">
        <f t="shared" si="673"/>
        <v>0</v>
      </c>
      <c r="BA1483" s="627" t="str">
        <f t="shared" si="674"/>
        <v/>
      </c>
      <c r="BB1483" s="627">
        <f t="shared" si="675"/>
        <v>0</v>
      </c>
      <c r="BC1483" s="690" t="str">
        <f t="shared" si="676"/>
        <v/>
      </c>
    </row>
    <row r="1484" spans="1:55">
      <c r="A1484" s="381">
        <v>1428</v>
      </c>
      <c r="B1484" s="117"/>
      <c r="C1484" s="288"/>
      <c r="D1484" s="289"/>
      <c r="E1484" s="289"/>
      <c r="F1484" s="290"/>
      <c r="G1484" s="292"/>
      <c r="H1484" s="116"/>
      <c r="I1484" s="292"/>
      <c r="J1484" s="116"/>
      <c r="K1484" s="370" t="str">
        <f t="shared" si="667"/>
        <v/>
      </c>
      <c r="L1484" s="370">
        <f t="shared" si="668"/>
        <v>0</v>
      </c>
      <c r="M1484" s="370">
        <f t="shared" si="669"/>
        <v>0</v>
      </c>
      <c r="N1484" s="371" t="str">
        <f t="shared" si="677"/>
        <v/>
      </c>
      <c r="O1484" s="371" t="str">
        <f t="shared" si="678"/>
        <v/>
      </c>
      <c r="P1484" s="371" t="str">
        <f t="shared" si="679"/>
        <v/>
      </c>
      <c r="Q1484" s="371" t="str">
        <f t="shared" si="680"/>
        <v/>
      </c>
      <c r="R1484" s="371" t="str">
        <f t="shared" si="681"/>
        <v/>
      </c>
      <c r="S1484" s="371" t="str">
        <f t="shared" si="682"/>
        <v/>
      </c>
      <c r="T1484" s="443" t="str">
        <f t="shared" si="670"/>
        <v/>
      </c>
      <c r="U1484" s="539"/>
      <c r="V1484" s="117"/>
      <c r="W1484" s="118"/>
      <c r="X1484" s="119"/>
      <c r="Y1484" s="120"/>
      <c r="Z1484" s="122"/>
      <c r="AA1484" s="121"/>
      <c r="AB1484" s="443" t="str">
        <f t="shared" si="671"/>
        <v/>
      </c>
      <c r="AC1484" s="734" t="str">
        <f t="shared" si="672"/>
        <v/>
      </c>
      <c r="AD1484" s="372"/>
      <c r="AE1484" s="485"/>
      <c r="AF1484" s="373" t="str">
        <f t="shared" si="683"/>
        <v/>
      </c>
      <c r="AG1484" s="373" t="str">
        <f t="shared" si="684"/>
        <v/>
      </c>
      <c r="AH1484" s="374" t="str">
        <f t="shared" si="685"/>
        <v/>
      </c>
      <c r="AI1484" s="375" t="str">
        <f t="shared" si="686"/>
        <v/>
      </c>
      <c r="AJ1484" s="375" t="str">
        <f t="shared" si="687"/>
        <v/>
      </c>
      <c r="AK1484" s="375" t="str">
        <f t="shared" si="688"/>
        <v/>
      </c>
      <c r="AL1484" s="375" t="str">
        <f t="shared" si="689"/>
        <v/>
      </c>
      <c r="AM1484" s="375" t="str">
        <f t="shared" si="690"/>
        <v/>
      </c>
      <c r="AN1484" s="376" t="str">
        <f>IF(AF1484="","",IF(OR(AH1484="",AH1484="-"),"－",IF(OR(AM1484=8,AM1484=9),"",IF(OR(AJ1484=3,AJ1484=4,AJ1484=5,AJ1484=6),VLOOKUP(AH1484,INDEX((係数_バス貨物_ガソリン,係数_バス貨物_CNG,係数_バス貨物_軽油,係数_バス貨物_メタノール,係数_バス貨物_LPG),MATCH(AL1484,【参考】排出ガスレベル!$AI$4:$AI$671,1),1,AR1484):INDEX((係数_バス貨物_ガソリン,係数_バス貨物_CNG,係数_バス貨物_軽油,係数_バス貨物_メタノール,係数_バス貨物_LPG),MATCH(AL1484+1,【参考】排出ガスレベル!$AI$4:$AI$671,1)-1,5,AR1484),2,FALSE),IF(OR(AJ1484=1,AJ1484=2),VLOOKUP(AH1484,INDEX((係数_乗用_ガソリン,係数_乗用_CNG,係数_乗用_軽油,係数_乗用_メタノール,係数_乗用_LPG),1,1,AR1484):INDEX((係数_乗用_ガソリン,係数_乗用_CNG,係数_乗用_軽油,係数_乗用_メタノール,係数_乗用_LPG),125,5,AR1484),2,FALSE))))))</f>
        <v/>
      </c>
      <c r="AO1484" s="376" t="str">
        <f>IF(T1484="","",IF(OR(AH1484="",AH1484="-"),"－",IF(OR(AM1484=8,AM1484=9),"",IF(OR(AJ1484=3,AJ1484=4,AJ1484=5,AJ1484=6),VLOOKUP(AH1484,INDEX((係数_バス貨物_ガソリン,係数_バス貨物_CNG,係数_バス貨物_軽油,係数_バス貨物_メタノール,係数_バス貨物_LPG),MATCH(AL1484,【参考】排出ガスレベル!$AI$4:$AI$671,1),1,AR1484):INDEX((係数_バス貨物_ガソリン,係数_バス貨物_CNG,係数_バス貨物_軽油,係数_バス貨物_メタノール,係数_バス貨物_LPG),MATCH(AL1484+1,【参考】排出ガスレベル!$AI$4:$AI$671,1)-1,5,AR1484),3,FALSE),IF(OR(AJ1484=1,AJ1484=2),VLOOKUP(AH1484,INDEX((係数_乗用_ガソリン,係数_乗用_CNG,係数_乗用_軽油,係数_乗用_メタノール,係数_乗用_LPG),1,1,AR1484):INDEX((係数_乗用_ガソリン,係数_乗用_CNG,係数_乗用_軽油,係数_乗用_メタノール,係数_乗用_LPG),125,5,AR1484),3,FALSE))))))</f>
        <v/>
      </c>
      <c r="AP1484" s="375" t="str">
        <f t="shared" si="691"/>
        <v/>
      </c>
      <c r="AQ1484" s="444" t="str">
        <f t="shared" si="692"/>
        <v/>
      </c>
      <c r="AR1484" s="375" t="str">
        <f t="shared" si="695"/>
        <v/>
      </c>
      <c r="AS1484" s="377" t="str">
        <f t="shared" si="693"/>
        <v/>
      </c>
      <c r="AT1484" s="378" t="str">
        <f t="shared" si="694"/>
        <v/>
      </c>
      <c r="AX1484" s="625" t="b">
        <f t="shared" si="696"/>
        <v>0</v>
      </c>
      <c r="AY1484" s="7" t="str">
        <f t="shared" si="697"/>
        <v>FALSEFALSEFALSE</v>
      </c>
      <c r="AZ1484" s="626">
        <f t="shared" si="673"/>
        <v>0</v>
      </c>
      <c r="BA1484" s="627" t="str">
        <f t="shared" si="674"/>
        <v/>
      </c>
      <c r="BB1484" s="627">
        <f t="shared" si="675"/>
        <v>0</v>
      </c>
      <c r="BC1484" s="690" t="str">
        <f t="shared" si="676"/>
        <v/>
      </c>
    </row>
    <row r="1485" spans="1:55">
      <c r="A1485" s="381">
        <v>1429</v>
      </c>
      <c r="B1485" s="117"/>
      <c r="C1485" s="288"/>
      <c r="D1485" s="289"/>
      <c r="E1485" s="289"/>
      <c r="F1485" s="290"/>
      <c r="G1485" s="292"/>
      <c r="H1485" s="116"/>
      <c r="I1485" s="292"/>
      <c r="J1485" s="116"/>
      <c r="K1485" s="370" t="str">
        <f t="shared" si="667"/>
        <v/>
      </c>
      <c r="L1485" s="370">
        <f t="shared" si="668"/>
        <v>0</v>
      </c>
      <c r="M1485" s="370">
        <f t="shared" si="669"/>
        <v>0</v>
      </c>
      <c r="N1485" s="371" t="str">
        <f t="shared" si="677"/>
        <v/>
      </c>
      <c r="O1485" s="371" t="str">
        <f t="shared" si="678"/>
        <v/>
      </c>
      <c r="P1485" s="371" t="str">
        <f t="shared" si="679"/>
        <v/>
      </c>
      <c r="Q1485" s="371" t="str">
        <f t="shared" si="680"/>
        <v/>
      </c>
      <c r="R1485" s="371" t="str">
        <f t="shared" si="681"/>
        <v/>
      </c>
      <c r="S1485" s="371" t="str">
        <f t="shared" si="682"/>
        <v/>
      </c>
      <c r="T1485" s="443" t="str">
        <f t="shared" si="670"/>
        <v/>
      </c>
      <c r="U1485" s="539"/>
      <c r="V1485" s="117"/>
      <c r="W1485" s="118"/>
      <c r="X1485" s="119"/>
      <c r="Y1485" s="120"/>
      <c r="Z1485" s="122"/>
      <c r="AA1485" s="121"/>
      <c r="AB1485" s="443" t="str">
        <f t="shared" si="671"/>
        <v/>
      </c>
      <c r="AC1485" s="734" t="str">
        <f t="shared" si="672"/>
        <v/>
      </c>
      <c r="AD1485" s="372"/>
      <c r="AE1485" s="485"/>
      <c r="AF1485" s="373" t="str">
        <f t="shared" si="683"/>
        <v/>
      </c>
      <c r="AG1485" s="373" t="str">
        <f t="shared" si="684"/>
        <v/>
      </c>
      <c r="AH1485" s="374" t="str">
        <f t="shared" si="685"/>
        <v/>
      </c>
      <c r="AI1485" s="375" t="str">
        <f t="shared" si="686"/>
        <v/>
      </c>
      <c r="AJ1485" s="375" t="str">
        <f t="shared" si="687"/>
        <v/>
      </c>
      <c r="AK1485" s="375" t="str">
        <f t="shared" si="688"/>
        <v/>
      </c>
      <c r="AL1485" s="375" t="str">
        <f t="shared" si="689"/>
        <v/>
      </c>
      <c r="AM1485" s="375" t="str">
        <f t="shared" si="690"/>
        <v/>
      </c>
      <c r="AN1485" s="376" t="str">
        <f>IF(AF1485="","",IF(OR(AH1485="",AH1485="-"),"－",IF(OR(AM1485=8,AM1485=9),"",IF(OR(AJ1485=3,AJ1485=4,AJ1485=5,AJ1485=6),VLOOKUP(AH1485,INDEX((係数_バス貨物_ガソリン,係数_バス貨物_CNG,係数_バス貨物_軽油,係数_バス貨物_メタノール,係数_バス貨物_LPG),MATCH(AL1485,【参考】排出ガスレベル!$AI$4:$AI$671,1),1,AR1485):INDEX((係数_バス貨物_ガソリン,係数_バス貨物_CNG,係数_バス貨物_軽油,係数_バス貨物_メタノール,係数_バス貨物_LPG),MATCH(AL1485+1,【参考】排出ガスレベル!$AI$4:$AI$671,1)-1,5,AR1485),2,FALSE),IF(OR(AJ1485=1,AJ1485=2),VLOOKUP(AH1485,INDEX((係数_乗用_ガソリン,係数_乗用_CNG,係数_乗用_軽油,係数_乗用_メタノール,係数_乗用_LPG),1,1,AR1485):INDEX((係数_乗用_ガソリン,係数_乗用_CNG,係数_乗用_軽油,係数_乗用_メタノール,係数_乗用_LPG),125,5,AR1485),2,FALSE))))))</f>
        <v/>
      </c>
      <c r="AO1485" s="376" t="str">
        <f>IF(T1485="","",IF(OR(AH1485="",AH1485="-"),"－",IF(OR(AM1485=8,AM1485=9),"",IF(OR(AJ1485=3,AJ1485=4,AJ1485=5,AJ1485=6),VLOOKUP(AH1485,INDEX((係数_バス貨物_ガソリン,係数_バス貨物_CNG,係数_バス貨物_軽油,係数_バス貨物_メタノール,係数_バス貨物_LPG),MATCH(AL1485,【参考】排出ガスレベル!$AI$4:$AI$671,1),1,AR1485):INDEX((係数_バス貨物_ガソリン,係数_バス貨物_CNG,係数_バス貨物_軽油,係数_バス貨物_メタノール,係数_バス貨物_LPG),MATCH(AL1485+1,【参考】排出ガスレベル!$AI$4:$AI$671,1)-1,5,AR1485),3,FALSE),IF(OR(AJ1485=1,AJ1485=2),VLOOKUP(AH1485,INDEX((係数_乗用_ガソリン,係数_乗用_CNG,係数_乗用_軽油,係数_乗用_メタノール,係数_乗用_LPG),1,1,AR1485):INDEX((係数_乗用_ガソリン,係数_乗用_CNG,係数_乗用_軽油,係数_乗用_メタノール,係数_乗用_LPG),125,5,AR1485),3,FALSE))))))</f>
        <v/>
      </c>
      <c r="AP1485" s="375" t="str">
        <f t="shared" si="691"/>
        <v/>
      </c>
      <c r="AQ1485" s="444" t="str">
        <f t="shared" si="692"/>
        <v/>
      </c>
      <c r="AR1485" s="375" t="str">
        <f t="shared" si="695"/>
        <v/>
      </c>
      <c r="AS1485" s="377" t="str">
        <f t="shared" si="693"/>
        <v/>
      </c>
      <c r="AT1485" s="378" t="str">
        <f t="shared" si="694"/>
        <v/>
      </c>
      <c r="AX1485" s="625" t="b">
        <f t="shared" si="696"/>
        <v>0</v>
      </c>
      <c r="AY1485" s="7" t="str">
        <f t="shared" si="697"/>
        <v>FALSEFALSEFALSE</v>
      </c>
      <c r="AZ1485" s="626">
        <f t="shared" si="673"/>
        <v>0</v>
      </c>
      <c r="BA1485" s="627" t="str">
        <f t="shared" si="674"/>
        <v/>
      </c>
      <c r="BB1485" s="627">
        <f t="shared" si="675"/>
        <v>0</v>
      </c>
      <c r="BC1485" s="690" t="str">
        <f t="shared" si="676"/>
        <v/>
      </c>
    </row>
    <row r="1486" spans="1:55">
      <c r="A1486" s="381">
        <v>1430</v>
      </c>
      <c r="B1486" s="117"/>
      <c r="C1486" s="288"/>
      <c r="D1486" s="289"/>
      <c r="E1486" s="289"/>
      <c r="F1486" s="290"/>
      <c r="G1486" s="292"/>
      <c r="H1486" s="116"/>
      <c r="I1486" s="292"/>
      <c r="J1486" s="116"/>
      <c r="K1486" s="370" t="str">
        <f t="shared" si="667"/>
        <v/>
      </c>
      <c r="L1486" s="370">
        <f t="shared" si="668"/>
        <v>0</v>
      </c>
      <c r="M1486" s="370">
        <f t="shared" si="669"/>
        <v>0</v>
      </c>
      <c r="N1486" s="371" t="str">
        <f t="shared" si="677"/>
        <v/>
      </c>
      <c r="O1486" s="371" t="str">
        <f t="shared" si="678"/>
        <v/>
      </c>
      <c r="P1486" s="371" t="str">
        <f t="shared" si="679"/>
        <v/>
      </c>
      <c r="Q1486" s="371" t="str">
        <f t="shared" si="680"/>
        <v/>
      </c>
      <c r="R1486" s="371" t="str">
        <f t="shared" si="681"/>
        <v/>
      </c>
      <c r="S1486" s="371" t="str">
        <f t="shared" si="682"/>
        <v/>
      </c>
      <c r="T1486" s="443" t="str">
        <f t="shared" si="670"/>
        <v/>
      </c>
      <c r="U1486" s="539"/>
      <c r="V1486" s="117"/>
      <c r="W1486" s="118"/>
      <c r="X1486" s="119"/>
      <c r="Y1486" s="120"/>
      <c r="Z1486" s="122"/>
      <c r="AA1486" s="121"/>
      <c r="AB1486" s="443" t="str">
        <f t="shared" si="671"/>
        <v/>
      </c>
      <c r="AC1486" s="734" t="str">
        <f t="shared" si="672"/>
        <v/>
      </c>
      <c r="AD1486" s="372"/>
      <c r="AE1486" s="485"/>
      <c r="AF1486" s="373" t="str">
        <f t="shared" si="683"/>
        <v/>
      </c>
      <c r="AG1486" s="373" t="str">
        <f t="shared" si="684"/>
        <v/>
      </c>
      <c r="AH1486" s="374" t="str">
        <f t="shared" si="685"/>
        <v/>
      </c>
      <c r="AI1486" s="375" t="str">
        <f t="shared" si="686"/>
        <v/>
      </c>
      <c r="AJ1486" s="375" t="str">
        <f t="shared" si="687"/>
        <v/>
      </c>
      <c r="AK1486" s="375" t="str">
        <f t="shared" si="688"/>
        <v/>
      </c>
      <c r="AL1486" s="375" t="str">
        <f t="shared" si="689"/>
        <v/>
      </c>
      <c r="AM1486" s="375" t="str">
        <f t="shared" si="690"/>
        <v/>
      </c>
      <c r="AN1486" s="376" t="str">
        <f>IF(AF1486="","",IF(OR(AH1486="",AH1486="-"),"－",IF(OR(AM1486=8,AM1486=9),"",IF(OR(AJ1486=3,AJ1486=4,AJ1486=5,AJ1486=6),VLOOKUP(AH1486,INDEX((係数_バス貨物_ガソリン,係数_バス貨物_CNG,係数_バス貨物_軽油,係数_バス貨物_メタノール,係数_バス貨物_LPG),MATCH(AL1486,【参考】排出ガスレベル!$AI$4:$AI$671,1),1,AR1486):INDEX((係数_バス貨物_ガソリン,係数_バス貨物_CNG,係数_バス貨物_軽油,係数_バス貨物_メタノール,係数_バス貨物_LPG),MATCH(AL1486+1,【参考】排出ガスレベル!$AI$4:$AI$671,1)-1,5,AR1486),2,FALSE),IF(OR(AJ1486=1,AJ1486=2),VLOOKUP(AH1486,INDEX((係数_乗用_ガソリン,係数_乗用_CNG,係数_乗用_軽油,係数_乗用_メタノール,係数_乗用_LPG),1,1,AR1486):INDEX((係数_乗用_ガソリン,係数_乗用_CNG,係数_乗用_軽油,係数_乗用_メタノール,係数_乗用_LPG),125,5,AR1486),2,FALSE))))))</f>
        <v/>
      </c>
      <c r="AO1486" s="376" t="str">
        <f>IF(T1486="","",IF(OR(AH1486="",AH1486="-"),"－",IF(OR(AM1486=8,AM1486=9),"",IF(OR(AJ1486=3,AJ1486=4,AJ1486=5,AJ1486=6),VLOOKUP(AH1486,INDEX((係数_バス貨物_ガソリン,係数_バス貨物_CNG,係数_バス貨物_軽油,係数_バス貨物_メタノール,係数_バス貨物_LPG),MATCH(AL1486,【参考】排出ガスレベル!$AI$4:$AI$671,1),1,AR1486):INDEX((係数_バス貨物_ガソリン,係数_バス貨物_CNG,係数_バス貨物_軽油,係数_バス貨物_メタノール,係数_バス貨物_LPG),MATCH(AL1486+1,【参考】排出ガスレベル!$AI$4:$AI$671,1)-1,5,AR1486),3,FALSE),IF(OR(AJ1486=1,AJ1486=2),VLOOKUP(AH1486,INDEX((係数_乗用_ガソリン,係数_乗用_CNG,係数_乗用_軽油,係数_乗用_メタノール,係数_乗用_LPG),1,1,AR1486):INDEX((係数_乗用_ガソリン,係数_乗用_CNG,係数_乗用_軽油,係数_乗用_メタノール,係数_乗用_LPG),125,5,AR1486),3,FALSE))))))</f>
        <v/>
      </c>
      <c r="AP1486" s="375" t="str">
        <f t="shared" si="691"/>
        <v/>
      </c>
      <c r="AQ1486" s="444" t="str">
        <f t="shared" si="692"/>
        <v/>
      </c>
      <c r="AR1486" s="375" t="str">
        <f t="shared" si="695"/>
        <v/>
      </c>
      <c r="AS1486" s="377" t="str">
        <f t="shared" si="693"/>
        <v/>
      </c>
      <c r="AT1486" s="378" t="str">
        <f t="shared" si="694"/>
        <v/>
      </c>
      <c r="AX1486" s="625" t="b">
        <f t="shared" si="696"/>
        <v>0</v>
      </c>
      <c r="AY1486" s="7" t="str">
        <f t="shared" si="697"/>
        <v>FALSEFALSEFALSE</v>
      </c>
      <c r="AZ1486" s="626">
        <f t="shared" si="673"/>
        <v>0</v>
      </c>
      <c r="BA1486" s="627" t="str">
        <f t="shared" si="674"/>
        <v/>
      </c>
      <c r="BB1486" s="627">
        <f t="shared" si="675"/>
        <v>0</v>
      </c>
      <c r="BC1486" s="690" t="str">
        <f t="shared" si="676"/>
        <v/>
      </c>
    </row>
    <row r="1487" spans="1:55">
      <c r="A1487" s="381">
        <v>1431</v>
      </c>
      <c r="B1487" s="117"/>
      <c r="C1487" s="288"/>
      <c r="D1487" s="289"/>
      <c r="E1487" s="289"/>
      <c r="F1487" s="290"/>
      <c r="G1487" s="292"/>
      <c r="H1487" s="116"/>
      <c r="I1487" s="292"/>
      <c r="J1487" s="116"/>
      <c r="K1487" s="370" t="str">
        <f t="shared" si="667"/>
        <v/>
      </c>
      <c r="L1487" s="370">
        <f t="shared" si="668"/>
        <v>0</v>
      </c>
      <c r="M1487" s="370">
        <f t="shared" si="669"/>
        <v>0</v>
      </c>
      <c r="N1487" s="371" t="str">
        <f t="shared" si="677"/>
        <v/>
      </c>
      <c r="O1487" s="371" t="str">
        <f t="shared" si="678"/>
        <v/>
      </c>
      <c r="P1487" s="371" t="str">
        <f t="shared" si="679"/>
        <v/>
      </c>
      <c r="Q1487" s="371" t="str">
        <f t="shared" si="680"/>
        <v/>
      </c>
      <c r="R1487" s="371" t="str">
        <f t="shared" si="681"/>
        <v/>
      </c>
      <c r="S1487" s="371" t="str">
        <f t="shared" si="682"/>
        <v/>
      </c>
      <c r="T1487" s="443" t="str">
        <f t="shared" si="670"/>
        <v/>
      </c>
      <c r="U1487" s="539"/>
      <c r="V1487" s="117"/>
      <c r="W1487" s="118"/>
      <c r="X1487" s="119"/>
      <c r="Y1487" s="120"/>
      <c r="Z1487" s="122"/>
      <c r="AA1487" s="121"/>
      <c r="AB1487" s="443" t="str">
        <f t="shared" si="671"/>
        <v/>
      </c>
      <c r="AC1487" s="734" t="str">
        <f t="shared" si="672"/>
        <v/>
      </c>
      <c r="AD1487" s="372"/>
      <c r="AE1487" s="485"/>
      <c r="AF1487" s="373" t="str">
        <f t="shared" si="683"/>
        <v/>
      </c>
      <c r="AG1487" s="373" t="str">
        <f t="shared" si="684"/>
        <v/>
      </c>
      <c r="AH1487" s="374" t="str">
        <f t="shared" si="685"/>
        <v/>
      </c>
      <c r="AI1487" s="375" t="str">
        <f t="shared" si="686"/>
        <v/>
      </c>
      <c r="AJ1487" s="375" t="str">
        <f t="shared" si="687"/>
        <v/>
      </c>
      <c r="AK1487" s="375" t="str">
        <f t="shared" si="688"/>
        <v/>
      </c>
      <c r="AL1487" s="375" t="str">
        <f t="shared" si="689"/>
        <v/>
      </c>
      <c r="AM1487" s="375" t="str">
        <f t="shared" si="690"/>
        <v/>
      </c>
      <c r="AN1487" s="376" t="str">
        <f>IF(AF1487="","",IF(OR(AH1487="",AH1487="-"),"－",IF(OR(AM1487=8,AM1487=9),"",IF(OR(AJ1487=3,AJ1487=4,AJ1487=5,AJ1487=6),VLOOKUP(AH1487,INDEX((係数_バス貨物_ガソリン,係数_バス貨物_CNG,係数_バス貨物_軽油,係数_バス貨物_メタノール,係数_バス貨物_LPG),MATCH(AL1487,【参考】排出ガスレベル!$AI$4:$AI$671,1),1,AR1487):INDEX((係数_バス貨物_ガソリン,係数_バス貨物_CNG,係数_バス貨物_軽油,係数_バス貨物_メタノール,係数_バス貨物_LPG),MATCH(AL1487+1,【参考】排出ガスレベル!$AI$4:$AI$671,1)-1,5,AR1487),2,FALSE),IF(OR(AJ1487=1,AJ1487=2),VLOOKUP(AH1487,INDEX((係数_乗用_ガソリン,係数_乗用_CNG,係数_乗用_軽油,係数_乗用_メタノール,係数_乗用_LPG),1,1,AR1487):INDEX((係数_乗用_ガソリン,係数_乗用_CNG,係数_乗用_軽油,係数_乗用_メタノール,係数_乗用_LPG),125,5,AR1487),2,FALSE))))))</f>
        <v/>
      </c>
      <c r="AO1487" s="376" t="str">
        <f>IF(T1487="","",IF(OR(AH1487="",AH1487="-"),"－",IF(OR(AM1487=8,AM1487=9),"",IF(OR(AJ1487=3,AJ1487=4,AJ1487=5,AJ1487=6),VLOOKUP(AH1487,INDEX((係数_バス貨物_ガソリン,係数_バス貨物_CNG,係数_バス貨物_軽油,係数_バス貨物_メタノール,係数_バス貨物_LPG),MATCH(AL1487,【参考】排出ガスレベル!$AI$4:$AI$671,1),1,AR1487):INDEX((係数_バス貨物_ガソリン,係数_バス貨物_CNG,係数_バス貨物_軽油,係数_バス貨物_メタノール,係数_バス貨物_LPG),MATCH(AL1487+1,【参考】排出ガスレベル!$AI$4:$AI$671,1)-1,5,AR1487),3,FALSE),IF(OR(AJ1487=1,AJ1487=2),VLOOKUP(AH1487,INDEX((係数_乗用_ガソリン,係数_乗用_CNG,係数_乗用_軽油,係数_乗用_メタノール,係数_乗用_LPG),1,1,AR1487):INDEX((係数_乗用_ガソリン,係数_乗用_CNG,係数_乗用_軽油,係数_乗用_メタノール,係数_乗用_LPG),125,5,AR1487),3,FALSE))))))</f>
        <v/>
      </c>
      <c r="AP1487" s="375" t="str">
        <f t="shared" si="691"/>
        <v/>
      </c>
      <c r="AQ1487" s="444" t="str">
        <f t="shared" si="692"/>
        <v/>
      </c>
      <c r="AR1487" s="375" t="str">
        <f t="shared" si="695"/>
        <v/>
      </c>
      <c r="AS1487" s="377" t="str">
        <f t="shared" si="693"/>
        <v/>
      </c>
      <c r="AT1487" s="378" t="str">
        <f t="shared" si="694"/>
        <v/>
      </c>
      <c r="AX1487" s="625" t="b">
        <f t="shared" si="696"/>
        <v>0</v>
      </c>
      <c r="AY1487" s="7" t="str">
        <f t="shared" si="697"/>
        <v>FALSEFALSEFALSE</v>
      </c>
      <c r="AZ1487" s="626">
        <f t="shared" si="673"/>
        <v>0</v>
      </c>
      <c r="BA1487" s="627" t="str">
        <f t="shared" si="674"/>
        <v/>
      </c>
      <c r="BB1487" s="627">
        <f t="shared" si="675"/>
        <v>0</v>
      </c>
      <c r="BC1487" s="690" t="str">
        <f t="shared" si="676"/>
        <v/>
      </c>
    </row>
    <row r="1488" spans="1:55">
      <c r="A1488" s="381">
        <v>1432</v>
      </c>
      <c r="B1488" s="117"/>
      <c r="C1488" s="288"/>
      <c r="D1488" s="289"/>
      <c r="E1488" s="289"/>
      <c r="F1488" s="290"/>
      <c r="G1488" s="292"/>
      <c r="H1488" s="116"/>
      <c r="I1488" s="292"/>
      <c r="J1488" s="116"/>
      <c r="K1488" s="370" t="str">
        <f t="shared" si="667"/>
        <v/>
      </c>
      <c r="L1488" s="370">
        <f t="shared" si="668"/>
        <v>0</v>
      </c>
      <c r="M1488" s="370">
        <f t="shared" si="669"/>
        <v>0</v>
      </c>
      <c r="N1488" s="371" t="str">
        <f t="shared" si="677"/>
        <v/>
      </c>
      <c r="O1488" s="371" t="str">
        <f t="shared" si="678"/>
        <v/>
      </c>
      <c r="P1488" s="371" t="str">
        <f t="shared" si="679"/>
        <v/>
      </c>
      <c r="Q1488" s="371" t="str">
        <f t="shared" si="680"/>
        <v/>
      </c>
      <c r="R1488" s="371" t="str">
        <f t="shared" si="681"/>
        <v/>
      </c>
      <c r="S1488" s="371" t="str">
        <f t="shared" si="682"/>
        <v/>
      </c>
      <c r="T1488" s="443" t="str">
        <f t="shared" si="670"/>
        <v/>
      </c>
      <c r="U1488" s="539"/>
      <c r="V1488" s="117"/>
      <c r="W1488" s="118"/>
      <c r="X1488" s="119"/>
      <c r="Y1488" s="120"/>
      <c r="Z1488" s="122"/>
      <c r="AA1488" s="121"/>
      <c r="AB1488" s="443" t="str">
        <f t="shared" si="671"/>
        <v/>
      </c>
      <c r="AC1488" s="734" t="str">
        <f t="shared" si="672"/>
        <v/>
      </c>
      <c r="AD1488" s="372"/>
      <c r="AE1488" s="485"/>
      <c r="AF1488" s="373" t="str">
        <f t="shared" si="683"/>
        <v/>
      </c>
      <c r="AG1488" s="373" t="str">
        <f t="shared" si="684"/>
        <v/>
      </c>
      <c r="AH1488" s="374" t="str">
        <f t="shared" si="685"/>
        <v/>
      </c>
      <c r="AI1488" s="375" t="str">
        <f t="shared" si="686"/>
        <v/>
      </c>
      <c r="AJ1488" s="375" t="str">
        <f t="shared" si="687"/>
        <v/>
      </c>
      <c r="AK1488" s="375" t="str">
        <f t="shared" si="688"/>
        <v/>
      </c>
      <c r="AL1488" s="375" t="str">
        <f t="shared" si="689"/>
        <v/>
      </c>
      <c r="AM1488" s="375" t="str">
        <f t="shared" si="690"/>
        <v/>
      </c>
      <c r="AN1488" s="376" t="str">
        <f>IF(AF1488="","",IF(OR(AH1488="",AH1488="-"),"－",IF(OR(AM1488=8,AM1488=9),"",IF(OR(AJ1488=3,AJ1488=4,AJ1488=5,AJ1488=6),VLOOKUP(AH1488,INDEX((係数_バス貨物_ガソリン,係数_バス貨物_CNG,係数_バス貨物_軽油,係数_バス貨物_メタノール,係数_バス貨物_LPG),MATCH(AL1488,【参考】排出ガスレベル!$AI$4:$AI$671,1),1,AR1488):INDEX((係数_バス貨物_ガソリン,係数_バス貨物_CNG,係数_バス貨物_軽油,係数_バス貨物_メタノール,係数_バス貨物_LPG),MATCH(AL1488+1,【参考】排出ガスレベル!$AI$4:$AI$671,1)-1,5,AR1488),2,FALSE),IF(OR(AJ1488=1,AJ1488=2),VLOOKUP(AH1488,INDEX((係数_乗用_ガソリン,係数_乗用_CNG,係数_乗用_軽油,係数_乗用_メタノール,係数_乗用_LPG),1,1,AR1488):INDEX((係数_乗用_ガソリン,係数_乗用_CNG,係数_乗用_軽油,係数_乗用_メタノール,係数_乗用_LPG),125,5,AR1488),2,FALSE))))))</f>
        <v/>
      </c>
      <c r="AO1488" s="376" t="str">
        <f>IF(T1488="","",IF(OR(AH1488="",AH1488="-"),"－",IF(OR(AM1488=8,AM1488=9),"",IF(OR(AJ1488=3,AJ1488=4,AJ1488=5,AJ1488=6),VLOOKUP(AH1488,INDEX((係数_バス貨物_ガソリン,係数_バス貨物_CNG,係数_バス貨物_軽油,係数_バス貨物_メタノール,係数_バス貨物_LPG),MATCH(AL1488,【参考】排出ガスレベル!$AI$4:$AI$671,1),1,AR1488):INDEX((係数_バス貨物_ガソリン,係数_バス貨物_CNG,係数_バス貨物_軽油,係数_バス貨物_メタノール,係数_バス貨物_LPG),MATCH(AL1488+1,【参考】排出ガスレベル!$AI$4:$AI$671,1)-1,5,AR1488),3,FALSE),IF(OR(AJ1488=1,AJ1488=2),VLOOKUP(AH1488,INDEX((係数_乗用_ガソリン,係数_乗用_CNG,係数_乗用_軽油,係数_乗用_メタノール,係数_乗用_LPG),1,1,AR1488):INDEX((係数_乗用_ガソリン,係数_乗用_CNG,係数_乗用_軽油,係数_乗用_メタノール,係数_乗用_LPG),125,5,AR1488),3,FALSE))))))</f>
        <v/>
      </c>
      <c r="AP1488" s="375" t="str">
        <f t="shared" si="691"/>
        <v/>
      </c>
      <c r="AQ1488" s="444" t="str">
        <f t="shared" si="692"/>
        <v/>
      </c>
      <c r="AR1488" s="375" t="str">
        <f t="shared" si="695"/>
        <v/>
      </c>
      <c r="AS1488" s="377" t="str">
        <f t="shared" si="693"/>
        <v/>
      </c>
      <c r="AT1488" s="378" t="str">
        <f t="shared" si="694"/>
        <v/>
      </c>
      <c r="AX1488" s="625" t="b">
        <f t="shared" si="696"/>
        <v>0</v>
      </c>
      <c r="AY1488" s="7" t="str">
        <f t="shared" si="697"/>
        <v>FALSEFALSEFALSE</v>
      </c>
      <c r="AZ1488" s="626">
        <f t="shared" si="673"/>
        <v>0</v>
      </c>
      <c r="BA1488" s="627" t="str">
        <f t="shared" si="674"/>
        <v/>
      </c>
      <c r="BB1488" s="627">
        <f t="shared" si="675"/>
        <v>0</v>
      </c>
      <c r="BC1488" s="690" t="str">
        <f t="shared" si="676"/>
        <v/>
      </c>
    </row>
    <row r="1489" spans="1:55">
      <c r="A1489" s="381">
        <v>1433</v>
      </c>
      <c r="B1489" s="117"/>
      <c r="C1489" s="288"/>
      <c r="D1489" s="289"/>
      <c r="E1489" s="289"/>
      <c r="F1489" s="290"/>
      <c r="G1489" s="292"/>
      <c r="H1489" s="116"/>
      <c r="I1489" s="292"/>
      <c r="J1489" s="116"/>
      <c r="K1489" s="370" t="str">
        <f t="shared" si="667"/>
        <v/>
      </c>
      <c r="L1489" s="370">
        <f t="shared" si="668"/>
        <v>0</v>
      </c>
      <c r="M1489" s="370">
        <f t="shared" si="669"/>
        <v>0</v>
      </c>
      <c r="N1489" s="371" t="str">
        <f t="shared" si="677"/>
        <v/>
      </c>
      <c r="O1489" s="371" t="str">
        <f t="shared" si="678"/>
        <v/>
      </c>
      <c r="P1489" s="371" t="str">
        <f t="shared" si="679"/>
        <v/>
      </c>
      <c r="Q1489" s="371" t="str">
        <f t="shared" si="680"/>
        <v/>
      </c>
      <c r="R1489" s="371" t="str">
        <f t="shared" si="681"/>
        <v/>
      </c>
      <c r="S1489" s="371" t="str">
        <f t="shared" si="682"/>
        <v/>
      </c>
      <c r="T1489" s="443" t="str">
        <f t="shared" si="670"/>
        <v/>
      </c>
      <c r="U1489" s="539"/>
      <c r="V1489" s="117"/>
      <c r="W1489" s="118"/>
      <c r="X1489" s="119"/>
      <c r="Y1489" s="120"/>
      <c r="Z1489" s="122"/>
      <c r="AA1489" s="121"/>
      <c r="AB1489" s="443" t="str">
        <f t="shared" si="671"/>
        <v/>
      </c>
      <c r="AC1489" s="734" t="str">
        <f t="shared" si="672"/>
        <v/>
      </c>
      <c r="AD1489" s="372"/>
      <c r="AE1489" s="485"/>
      <c r="AF1489" s="373" t="str">
        <f t="shared" si="683"/>
        <v/>
      </c>
      <c r="AG1489" s="373" t="str">
        <f t="shared" si="684"/>
        <v/>
      </c>
      <c r="AH1489" s="374" t="str">
        <f t="shared" si="685"/>
        <v/>
      </c>
      <c r="AI1489" s="375" t="str">
        <f t="shared" si="686"/>
        <v/>
      </c>
      <c r="AJ1489" s="375" t="str">
        <f t="shared" si="687"/>
        <v/>
      </c>
      <c r="AK1489" s="375" t="str">
        <f t="shared" si="688"/>
        <v/>
      </c>
      <c r="AL1489" s="375" t="str">
        <f t="shared" si="689"/>
        <v/>
      </c>
      <c r="AM1489" s="375" t="str">
        <f t="shared" si="690"/>
        <v/>
      </c>
      <c r="AN1489" s="376" t="str">
        <f>IF(AF1489="","",IF(OR(AH1489="",AH1489="-"),"－",IF(OR(AM1489=8,AM1489=9),"",IF(OR(AJ1489=3,AJ1489=4,AJ1489=5,AJ1489=6),VLOOKUP(AH1489,INDEX((係数_バス貨物_ガソリン,係数_バス貨物_CNG,係数_バス貨物_軽油,係数_バス貨物_メタノール,係数_バス貨物_LPG),MATCH(AL1489,【参考】排出ガスレベル!$AI$4:$AI$671,1),1,AR1489):INDEX((係数_バス貨物_ガソリン,係数_バス貨物_CNG,係数_バス貨物_軽油,係数_バス貨物_メタノール,係数_バス貨物_LPG),MATCH(AL1489+1,【参考】排出ガスレベル!$AI$4:$AI$671,1)-1,5,AR1489),2,FALSE),IF(OR(AJ1489=1,AJ1489=2),VLOOKUP(AH1489,INDEX((係数_乗用_ガソリン,係数_乗用_CNG,係数_乗用_軽油,係数_乗用_メタノール,係数_乗用_LPG),1,1,AR1489):INDEX((係数_乗用_ガソリン,係数_乗用_CNG,係数_乗用_軽油,係数_乗用_メタノール,係数_乗用_LPG),125,5,AR1489),2,FALSE))))))</f>
        <v/>
      </c>
      <c r="AO1489" s="376" t="str">
        <f>IF(T1489="","",IF(OR(AH1489="",AH1489="-"),"－",IF(OR(AM1489=8,AM1489=9),"",IF(OR(AJ1489=3,AJ1489=4,AJ1489=5,AJ1489=6),VLOOKUP(AH1489,INDEX((係数_バス貨物_ガソリン,係数_バス貨物_CNG,係数_バス貨物_軽油,係数_バス貨物_メタノール,係数_バス貨物_LPG),MATCH(AL1489,【参考】排出ガスレベル!$AI$4:$AI$671,1),1,AR1489):INDEX((係数_バス貨物_ガソリン,係数_バス貨物_CNG,係数_バス貨物_軽油,係数_バス貨物_メタノール,係数_バス貨物_LPG),MATCH(AL1489+1,【参考】排出ガスレベル!$AI$4:$AI$671,1)-1,5,AR1489),3,FALSE),IF(OR(AJ1489=1,AJ1489=2),VLOOKUP(AH1489,INDEX((係数_乗用_ガソリン,係数_乗用_CNG,係数_乗用_軽油,係数_乗用_メタノール,係数_乗用_LPG),1,1,AR1489):INDEX((係数_乗用_ガソリン,係数_乗用_CNG,係数_乗用_軽油,係数_乗用_メタノール,係数_乗用_LPG),125,5,AR1489),3,FALSE))))))</f>
        <v/>
      </c>
      <c r="AP1489" s="375" t="str">
        <f t="shared" si="691"/>
        <v/>
      </c>
      <c r="AQ1489" s="444" t="str">
        <f t="shared" si="692"/>
        <v/>
      </c>
      <c r="AR1489" s="375" t="str">
        <f t="shared" si="695"/>
        <v/>
      </c>
      <c r="AS1489" s="377" t="str">
        <f t="shared" si="693"/>
        <v/>
      </c>
      <c r="AT1489" s="378" t="str">
        <f t="shared" si="694"/>
        <v/>
      </c>
      <c r="AX1489" s="625" t="b">
        <f t="shared" si="696"/>
        <v>0</v>
      </c>
      <c r="AY1489" s="7" t="str">
        <f t="shared" si="697"/>
        <v>FALSEFALSEFALSE</v>
      </c>
      <c r="AZ1489" s="626">
        <f t="shared" si="673"/>
        <v>0</v>
      </c>
      <c r="BA1489" s="627" t="str">
        <f t="shared" si="674"/>
        <v/>
      </c>
      <c r="BB1489" s="627">
        <f t="shared" si="675"/>
        <v>0</v>
      </c>
      <c r="BC1489" s="690" t="str">
        <f t="shared" si="676"/>
        <v/>
      </c>
    </row>
    <row r="1490" spans="1:55">
      <c r="A1490" s="381">
        <v>1434</v>
      </c>
      <c r="B1490" s="117"/>
      <c r="C1490" s="288"/>
      <c r="D1490" s="289"/>
      <c r="E1490" s="289"/>
      <c r="F1490" s="290"/>
      <c r="G1490" s="292"/>
      <c r="H1490" s="116"/>
      <c r="I1490" s="292"/>
      <c r="J1490" s="116"/>
      <c r="K1490" s="370" t="str">
        <f t="shared" si="667"/>
        <v/>
      </c>
      <c r="L1490" s="370">
        <f t="shared" si="668"/>
        <v>0</v>
      </c>
      <c r="M1490" s="370">
        <f t="shared" si="669"/>
        <v>0</v>
      </c>
      <c r="N1490" s="371" t="str">
        <f t="shared" si="677"/>
        <v/>
      </c>
      <c r="O1490" s="371" t="str">
        <f t="shared" si="678"/>
        <v/>
      </c>
      <c r="P1490" s="371" t="str">
        <f t="shared" si="679"/>
        <v/>
      </c>
      <c r="Q1490" s="371" t="str">
        <f t="shared" si="680"/>
        <v/>
      </c>
      <c r="R1490" s="371" t="str">
        <f t="shared" si="681"/>
        <v/>
      </c>
      <c r="S1490" s="371" t="str">
        <f t="shared" si="682"/>
        <v/>
      </c>
      <c r="T1490" s="443" t="str">
        <f t="shared" si="670"/>
        <v/>
      </c>
      <c r="U1490" s="539"/>
      <c r="V1490" s="117"/>
      <c r="W1490" s="118"/>
      <c r="X1490" s="119"/>
      <c r="Y1490" s="120"/>
      <c r="Z1490" s="122"/>
      <c r="AA1490" s="121"/>
      <c r="AB1490" s="443" t="str">
        <f t="shared" si="671"/>
        <v/>
      </c>
      <c r="AC1490" s="734" t="str">
        <f t="shared" si="672"/>
        <v/>
      </c>
      <c r="AD1490" s="372"/>
      <c r="AE1490" s="485"/>
      <c r="AF1490" s="373" t="str">
        <f t="shared" si="683"/>
        <v/>
      </c>
      <c r="AG1490" s="373" t="str">
        <f t="shared" si="684"/>
        <v/>
      </c>
      <c r="AH1490" s="374" t="str">
        <f t="shared" si="685"/>
        <v/>
      </c>
      <c r="AI1490" s="375" t="str">
        <f t="shared" si="686"/>
        <v/>
      </c>
      <c r="AJ1490" s="375" t="str">
        <f t="shared" si="687"/>
        <v/>
      </c>
      <c r="AK1490" s="375" t="str">
        <f t="shared" si="688"/>
        <v/>
      </c>
      <c r="AL1490" s="375" t="str">
        <f t="shared" si="689"/>
        <v/>
      </c>
      <c r="AM1490" s="375" t="str">
        <f t="shared" si="690"/>
        <v/>
      </c>
      <c r="AN1490" s="376" t="str">
        <f>IF(AF1490="","",IF(OR(AH1490="",AH1490="-"),"－",IF(OR(AM1490=8,AM1490=9),"",IF(OR(AJ1490=3,AJ1490=4,AJ1490=5,AJ1490=6),VLOOKUP(AH1490,INDEX((係数_バス貨物_ガソリン,係数_バス貨物_CNG,係数_バス貨物_軽油,係数_バス貨物_メタノール,係数_バス貨物_LPG),MATCH(AL1490,【参考】排出ガスレベル!$AI$4:$AI$671,1),1,AR1490):INDEX((係数_バス貨物_ガソリン,係数_バス貨物_CNG,係数_バス貨物_軽油,係数_バス貨物_メタノール,係数_バス貨物_LPG),MATCH(AL1490+1,【参考】排出ガスレベル!$AI$4:$AI$671,1)-1,5,AR1490),2,FALSE),IF(OR(AJ1490=1,AJ1490=2),VLOOKUP(AH1490,INDEX((係数_乗用_ガソリン,係数_乗用_CNG,係数_乗用_軽油,係数_乗用_メタノール,係数_乗用_LPG),1,1,AR1490):INDEX((係数_乗用_ガソリン,係数_乗用_CNG,係数_乗用_軽油,係数_乗用_メタノール,係数_乗用_LPG),125,5,AR1490),2,FALSE))))))</f>
        <v/>
      </c>
      <c r="AO1490" s="376" t="str">
        <f>IF(T1490="","",IF(OR(AH1490="",AH1490="-"),"－",IF(OR(AM1490=8,AM1490=9),"",IF(OR(AJ1490=3,AJ1490=4,AJ1490=5,AJ1490=6),VLOOKUP(AH1490,INDEX((係数_バス貨物_ガソリン,係数_バス貨物_CNG,係数_バス貨物_軽油,係数_バス貨物_メタノール,係数_バス貨物_LPG),MATCH(AL1490,【参考】排出ガスレベル!$AI$4:$AI$671,1),1,AR1490):INDEX((係数_バス貨物_ガソリン,係数_バス貨物_CNG,係数_バス貨物_軽油,係数_バス貨物_メタノール,係数_バス貨物_LPG),MATCH(AL1490+1,【参考】排出ガスレベル!$AI$4:$AI$671,1)-1,5,AR1490),3,FALSE),IF(OR(AJ1490=1,AJ1490=2),VLOOKUP(AH1490,INDEX((係数_乗用_ガソリン,係数_乗用_CNG,係数_乗用_軽油,係数_乗用_メタノール,係数_乗用_LPG),1,1,AR1490):INDEX((係数_乗用_ガソリン,係数_乗用_CNG,係数_乗用_軽油,係数_乗用_メタノール,係数_乗用_LPG),125,5,AR1490),3,FALSE))))))</f>
        <v/>
      </c>
      <c r="AP1490" s="375" t="str">
        <f t="shared" si="691"/>
        <v/>
      </c>
      <c r="AQ1490" s="444" t="str">
        <f t="shared" si="692"/>
        <v/>
      </c>
      <c r="AR1490" s="375" t="str">
        <f t="shared" si="695"/>
        <v/>
      </c>
      <c r="AS1490" s="377" t="str">
        <f t="shared" si="693"/>
        <v/>
      </c>
      <c r="AT1490" s="378" t="str">
        <f t="shared" si="694"/>
        <v/>
      </c>
      <c r="AX1490" s="625" t="b">
        <f t="shared" si="696"/>
        <v>0</v>
      </c>
      <c r="AY1490" s="7" t="str">
        <f t="shared" si="697"/>
        <v>FALSEFALSEFALSE</v>
      </c>
      <c r="AZ1490" s="626">
        <f t="shared" si="673"/>
        <v>0</v>
      </c>
      <c r="BA1490" s="627" t="str">
        <f t="shared" si="674"/>
        <v/>
      </c>
      <c r="BB1490" s="627">
        <f t="shared" si="675"/>
        <v>0</v>
      </c>
      <c r="BC1490" s="690" t="str">
        <f t="shared" si="676"/>
        <v/>
      </c>
    </row>
    <row r="1491" spans="1:55">
      <c r="A1491" s="381">
        <v>1435</v>
      </c>
      <c r="B1491" s="117"/>
      <c r="C1491" s="288"/>
      <c r="D1491" s="289"/>
      <c r="E1491" s="289"/>
      <c r="F1491" s="290"/>
      <c r="G1491" s="292"/>
      <c r="H1491" s="116"/>
      <c r="I1491" s="292"/>
      <c r="J1491" s="116"/>
      <c r="K1491" s="370" t="str">
        <f t="shared" si="667"/>
        <v/>
      </c>
      <c r="L1491" s="370">
        <f t="shared" si="668"/>
        <v>0</v>
      </c>
      <c r="M1491" s="370">
        <f t="shared" si="669"/>
        <v>0</v>
      </c>
      <c r="N1491" s="371" t="str">
        <f t="shared" si="677"/>
        <v/>
      </c>
      <c r="O1491" s="371" t="str">
        <f t="shared" si="678"/>
        <v/>
      </c>
      <c r="P1491" s="371" t="str">
        <f t="shared" si="679"/>
        <v/>
      </c>
      <c r="Q1491" s="371" t="str">
        <f t="shared" si="680"/>
        <v/>
      </c>
      <c r="R1491" s="371" t="str">
        <f t="shared" si="681"/>
        <v/>
      </c>
      <c r="S1491" s="371" t="str">
        <f t="shared" si="682"/>
        <v/>
      </c>
      <c r="T1491" s="443" t="str">
        <f t="shared" si="670"/>
        <v/>
      </c>
      <c r="U1491" s="539"/>
      <c r="V1491" s="117"/>
      <c r="W1491" s="118"/>
      <c r="X1491" s="119"/>
      <c r="Y1491" s="120"/>
      <c r="Z1491" s="122"/>
      <c r="AA1491" s="121"/>
      <c r="AB1491" s="443" t="str">
        <f t="shared" si="671"/>
        <v/>
      </c>
      <c r="AC1491" s="734" t="str">
        <f t="shared" si="672"/>
        <v/>
      </c>
      <c r="AD1491" s="372"/>
      <c r="AE1491" s="485"/>
      <c r="AF1491" s="373" t="str">
        <f t="shared" si="683"/>
        <v/>
      </c>
      <c r="AG1491" s="373" t="str">
        <f t="shared" si="684"/>
        <v/>
      </c>
      <c r="AH1491" s="374" t="str">
        <f t="shared" si="685"/>
        <v/>
      </c>
      <c r="AI1491" s="375" t="str">
        <f t="shared" si="686"/>
        <v/>
      </c>
      <c r="AJ1491" s="375" t="str">
        <f t="shared" si="687"/>
        <v/>
      </c>
      <c r="AK1491" s="375" t="str">
        <f t="shared" si="688"/>
        <v/>
      </c>
      <c r="AL1491" s="375" t="str">
        <f t="shared" si="689"/>
        <v/>
      </c>
      <c r="AM1491" s="375" t="str">
        <f t="shared" si="690"/>
        <v/>
      </c>
      <c r="AN1491" s="376" t="str">
        <f>IF(AF1491="","",IF(OR(AH1491="",AH1491="-"),"－",IF(OR(AM1491=8,AM1491=9),"",IF(OR(AJ1491=3,AJ1491=4,AJ1491=5,AJ1491=6),VLOOKUP(AH1491,INDEX((係数_バス貨物_ガソリン,係数_バス貨物_CNG,係数_バス貨物_軽油,係数_バス貨物_メタノール,係数_バス貨物_LPG),MATCH(AL1491,【参考】排出ガスレベル!$AI$4:$AI$671,1),1,AR1491):INDEX((係数_バス貨物_ガソリン,係数_バス貨物_CNG,係数_バス貨物_軽油,係数_バス貨物_メタノール,係数_バス貨物_LPG),MATCH(AL1491+1,【参考】排出ガスレベル!$AI$4:$AI$671,1)-1,5,AR1491),2,FALSE),IF(OR(AJ1491=1,AJ1491=2),VLOOKUP(AH1491,INDEX((係数_乗用_ガソリン,係数_乗用_CNG,係数_乗用_軽油,係数_乗用_メタノール,係数_乗用_LPG),1,1,AR1491):INDEX((係数_乗用_ガソリン,係数_乗用_CNG,係数_乗用_軽油,係数_乗用_メタノール,係数_乗用_LPG),125,5,AR1491),2,FALSE))))))</f>
        <v/>
      </c>
      <c r="AO1491" s="376" t="str">
        <f>IF(T1491="","",IF(OR(AH1491="",AH1491="-"),"－",IF(OR(AM1491=8,AM1491=9),"",IF(OR(AJ1491=3,AJ1491=4,AJ1491=5,AJ1491=6),VLOOKUP(AH1491,INDEX((係数_バス貨物_ガソリン,係数_バス貨物_CNG,係数_バス貨物_軽油,係数_バス貨物_メタノール,係数_バス貨物_LPG),MATCH(AL1491,【参考】排出ガスレベル!$AI$4:$AI$671,1),1,AR1491):INDEX((係数_バス貨物_ガソリン,係数_バス貨物_CNG,係数_バス貨物_軽油,係数_バス貨物_メタノール,係数_バス貨物_LPG),MATCH(AL1491+1,【参考】排出ガスレベル!$AI$4:$AI$671,1)-1,5,AR1491),3,FALSE),IF(OR(AJ1491=1,AJ1491=2),VLOOKUP(AH1491,INDEX((係数_乗用_ガソリン,係数_乗用_CNG,係数_乗用_軽油,係数_乗用_メタノール,係数_乗用_LPG),1,1,AR1491):INDEX((係数_乗用_ガソリン,係数_乗用_CNG,係数_乗用_軽油,係数_乗用_メタノール,係数_乗用_LPG),125,5,AR1491),3,FALSE))))))</f>
        <v/>
      </c>
      <c r="AP1491" s="375" t="str">
        <f t="shared" si="691"/>
        <v/>
      </c>
      <c r="AQ1491" s="444" t="str">
        <f t="shared" si="692"/>
        <v/>
      </c>
      <c r="AR1491" s="375" t="str">
        <f t="shared" si="695"/>
        <v/>
      </c>
      <c r="AS1491" s="377" t="str">
        <f t="shared" si="693"/>
        <v/>
      </c>
      <c r="AT1491" s="378" t="str">
        <f t="shared" si="694"/>
        <v/>
      </c>
      <c r="AX1491" s="625" t="b">
        <f t="shared" si="696"/>
        <v>0</v>
      </c>
      <c r="AY1491" s="7" t="str">
        <f t="shared" si="697"/>
        <v>FALSEFALSEFALSE</v>
      </c>
      <c r="AZ1491" s="626">
        <f t="shared" si="673"/>
        <v>0</v>
      </c>
      <c r="BA1491" s="627" t="str">
        <f t="shared" si="674"/>
        <v/>
      </c>
      <c r="BB1491" s="627">
        <f t="shared" si="675"/>
        <v>0</v>
      </c>
      <c r="BC1491" s="690" t="str">
        <f t="shared" si="676"/>
        <v/>
      </c>
    </row>
    <row r="1492" spans="1:55">
      <c r="A1492" s="381">
        <v>1436</v>
      </c>
      <c r="B1492" s="117"/>
      <c r="C1492" s="288"/>
      <c r="D1492" s="289"/>
      <c r="E1492" s="289"/>
      <c r="F1492" s="290"/>
      <c r="G1492" s="292"/>
      <c r="H1492" s="116"/>
      <c r="I1492" s="292"/>
      <c r="J1492" s="116"/>
      <c r="K1492" s="370" t="str">
        <f t="shared" si="667"/>
        <v/>
      </c>
      <c r="L1492" s="370">
        <f t="shared" si="668"/>
        <v>0</v>
      </c>
      <c r="M1492" s="370">
        <f t="shared" si="669"/>
        <v>0</v>
      </c>
      <c r="N1492" s="371" t="str">
        <f t="shared" si="677"/>
        <v/>
      </c>
      <c r="O1492" s="371" t="str">
        <f t="shared" si="678"/>
        <v/>
      </c>
      <c r="P1492" s="371" t="str">
        <f t="shared" si="679"/>
        <v/>
      </c>
      <c r="Q1492" s="371" t="str">
        <f t="shared" si="680"/>
        <v/>
      </c>
      <c r="R1492" s="371" t="str">
        <f t="shared" si="681"/>
        <v/>
      </c>
      <c r="S1492" s="371" t="str">
        <f t="shared" si="682"/>
        <v/>
      </c>
      <c r="T1492" s="443" t="str">
        <f t="shared" si="670"/>
        <v/>
      </c>
      <c r="U1492" s="539"/>
      <c r="V1492" s="117"/>
      <c r="W1492" s="118"/>
      <c r="X1492" s="119"/>
      <c r="Y1492" s="120"/>
      <c r="Z1492" s="122"/>
      <c r="AA1492" s="121"/>
      <c r="AB1492" s="443" t="str">
        <f t="shared" si="671"/>
        <v/>
      </c>
      <c r="AC1492" s="734" t="str">
        <f t="shared" si="672"/>
        <v/>
      </c>
      <c r="AD1492" s="372"/>
      <c r="AE1492" s="485"/>
      <c r="AF1492" s="373" t="str">
        <f t="shared" si="683"/>
        <v/>
      </c>
      <c r="AG1492" s="373" t="str">
        <f t="shared" si="684"/>
        <v/>
      </c>
      <c r="AH1492" s="374" t="str">
        <f t="shared" si="685"/>
        <v/>
      </c>
      <c r="AI1492" s="375" t="str">
        <f t="shared" si="686"/>
        <v/>
      </c>
      <c r="AJ1492" s="375" t="str">
        <f t="shared" si="687"/>
        <v/>
      </c>
      <c r="AK1492" s="375" t="str">
        <f t="shared" si="688"/>
        <v/>
      </c>
      <c r="AL1492" s="375" t="str">
        <f t="shared" si="689"/>
        <v/>
      </c>
      <c r="AM1492" s="375" t="str">
        <f t="shared" si="690"/>
        <v/>
      </c>
      <c r="AN1492" s="376" t="str">
        <f>IF(AF1492="","",IF(OR(AH1492="",AH1492="-"),"－",IF(OR(AM1492=8,AM1492=9),"",IF(OR(AJ1492=3,AJ1492=4,AJ1492=5,AJ1492=6),VLOOKUP(AH1492,INDEX((係数_バス貨物_ガソリン,係数_バス貨物_CNG,係数_バス貨物_軽油,係数_バス貨物_メタノール,係数_バス貨物_LPG),MATCH(AL1492,【参考】排出ガスレベル!$AI$4:$AI$671,1),1,AR1492):INDEX((係数_バス貨物_ガソリン,係数_バス貨物_CNG,係数_バス貨物_軽油,係数_バス貨物_メタノール,係数_バス貨物_LPG),MATCH(AL1492+1,【参考】排出ガスレベル!$AI$4:$AI$671,1)-1,5,AR1492),2,FALSE),IF(OR(AJ1492=1,AJ1492=2),VLOOKUP(AH1492,INDEX((係数_乗用_ガソリン,係数_乗用_CNG,係数_乗用_軽油,係数_乗用_メタノール,係数_乗用_LPG),1,1,AR1492):INDEX((係数_乗用_ガソリン,係数_乗用_CNG,係数_乗用_軽油,係数_乗用_メタノール,係数_乗用_LPG),125,5,AR1492),2,FALSE))))))</f>
        <v/>
      </c>
      <c r="AO1492" s="376" t="str">
        <f>IF(T1492="","",IF(OR(AH1492="",AH1492="-"),"－",IF(OR(AM1492=8,AM1492=9),"",IF(OR(AJ1492=3,AJ1492=4,AJ1492=5,AJ1492=6),VLOOKUP(AH1492,INDEX((係数_バス貨物_ガソリン,係数_バス貨物_CNG,係数_バス貨物_軽油,係数_バス貨物_メタノール,係数_バス貨物_LPG),MATCH(AL1492,【参考】排出ガスレベル!$AI$4:$AI$671,1),1,AR1492):INDEX((係数_バス貨物_ガソリン,係数_バス貨物_CNG,係数_バス貨物_軽油,係数_バス貨物_メタノール,係数_バス貨物_LPG),MATCH(AL1492+1,【参考】排出ガスレベル!$AI$4:$AI$671,1)-1,5,AR1492),3,FALSE),IF(OR(AJ1492=1,AJ1492=2),VLOOKUP(AH1492,INDEX((係数_乗用_ガソリン,係数_乗用_CNG,係数_乗用_軽油,係数_乗用_メタノール,係数_乗用_LPG),1,1,AR1492):INDEX((係数_乗用_ガソリン,係数_乗用_CNG,係数_乗用_軽油,係数_乗用_メタノール,係数_乗用_LPG),125,5,AR1492),3,FALSE))))))</f>
        <v/>
      </c>
      <c r="AP1492" s="375" t="str">
        <f t="shared" si="691"/>
        <v/>
      </c>
      <c r="AQ1492" s="444" t="str">
        <f t="shared" si="692"/>
        <v/>
      </c>
      <c r="AR1492" s="375" t="str">
        <f t="shared" si="695"/>
        <v/>
      </c>
      <c r="AS1492" s="377" t="str">
        <f t="shared" si="693"/>
        <v/>
      </c>
      <c r="AT1492" s="378" t="str">
        <f t="shared" si="694"/>
        <v/>
      </c>
      <c r="AX1492" s="625" t="b">
        <f t="shared" si="696"/>
        <v>0</v>
      </c>
      <c r="AY1492" s="7" t="str">
        <f t="shared" si="697"/>
        <v>FALSEFALSEFALSE</v>
      </c>
      <c r="AZ1492" s="626">
        <f t="shared" si="673"/>
        <v>0</v>
      </c>
      <c r="BA1492" s="627" t="str">
        <f t="shared" si="674"/>
        <v/>
      </c>
      <c r="BB1492" s="627">
        <f t="shared" si="675"/>
        <v>0</v>
      </c>
      <c r="BC1492" s="690" t="str">
        <f t="shared" si="676"/>
        <v/>
      </c>
    </row>
    <row r="1493" spans="1:55">
      <c r="A1493" s="381">
        <v>1437</v>
      </c>
      <c r="B1493" s="117"/>
      <c r="C1493" s="288"/>
      <c r="D1493" s="289"/>
      <c r="E1493" s="289"/>
      <c r="F1493" s="290"/>
      <c r="G1493" s="292"/>
      <c r="H1493" s="116"/>
      <c r="I1493" s="292"/>
      <c r="J1493" s="116"/>
      <c r="K1493" s="370" t="str">
        <f t="shared" si="667"/>
        <v/>
      </c>
      <c r="L1493" s="370">
        <f t="shared" si="668"/>
        <v>0</v>
      </c>
      <c r="M1493" s="370">
        <f t="shared" si="669"/>
        <v>0</v>
      </c>
      <c r="N1493" s="371" t="str">
        <f t="shared" si="677"/>
        <v/>
      </c>
      <c r="O1493" s="371" t="str">
        <f t="shared" si="678"/>
        <v/>
      </c>
      <c r="P1493" s="371" t="str">
        <f t="shared" si="679"/>
        <v/>
      </c>
      <c r="Q1493" s="371" t="str">
        <f t="shared" si="680"/>
        <v/>
      </c>
      <c r="R1493" s="371" t="str">
        <f t="shared" si="681"/>
        <v/>
      </c>
      <c r="S1493" s="371" t="str">
        <f t="shared" si="682"/>
        <v/>
      </c>
      <c r="T1493" s="443" t="str">
        <f t="shared" si="670"/>
        <v/>
      </c>
      <c r="U1493" s="539"/>
      <c r="V1493" s="117"/>
      <c r="W1493" s="118"/>
      <c r="X1493" s="119"/>
      <c r="Y1493" s="120"/>
      <c r="Z1493" s="122"/>
      <c r="AA1493" s="121"/>
      <c r="AB1493" s="443" t="str">
        <f t="shared" si="671"/>
        <v/>
      </c>
      <c r="AC1493" s="734" t="str">
        <f t="shared" si="672"/>
        <v/>
      </c>
      <c r="AD1493" s="372"/>
      <c r="AE1493" s="485"/>
      <c r="AF1493" s="373" t="str">
        <f t="shared" si="683"/>
        <v/>
      </c>
      <c r="AG1493" s="373" t="str">
        <f t="shared" si="684"/>
        <v/>
      </c>
      <c r="AH1493" s="374" t="str">
        <f t="shared" si="685"/>
        <v/>
      </c>
      <c r="AI1493" s="375" t="str">
        <f t="shared" si="686"/>
        <v/>
      </c>
      <c r="AJ1493" s="375" t="str">
        <f t="shared" si="687"/>
        <v/>
      </c>
      <c r="AK1493" s="375" t="str">
        <f t="shared" si="688"/>
        <v/>
      </c>
      <c r="AL1493" s="375" t="str">
        <f t="shared" si="689"/>
        <v/>
      </c>
      <c r="AM1493" s="375" t="str">
        <f t="shared" si="690"/>
        <v/>
      </c>
      <c r="AN1493" s="376" t="str">
        <f>IF(AF1493="","",IF(OR(AH1493="",AH1493="-"),"－",IF(OR(AM1493=8,AM1493=9),"",IF(OR(AJ1493=3,AJ1493=4,AJ1493=5,AJ1493=6),VLOOKUP(AH1493,INDEX((係数_バス貨物_ガソリン,係数_バス貨物_CNG,係数_バス貨物_軽油,係数_バス貨物_メタノール,係数_バス貨物_LPG),MATCH(AL1493,【参考】排出ガスレベル!$AI$4:$AI$671,1),1,AR1493):INDEX((係数_バス貨物_ガソリン,係数_バス貨物_CNG,係数_バス貨物_軽油,係数_バス貨物_メタノール,係数_バス貨物_LPG),MATCH(AL1493+1,【参考】排出ガスレベル!$AI$4:$AI$671,1)-1,5,AR1493),2,FALSE),IF(OR(AJ1493=1,AJ1493=2),VLOOKUP(AH1493,INDEX((係数_乗用_ガソリン,係数_乗用_CNG,係数_乗用_軽油,係数_乗用_メタノール,係数_乗用_LPG),1,1,AR1493):INDEX((係数_乗用_ガソリン,係数_乗用_CNG,係数_乗用_軽油,係数_乗用_メタノール,係数_乗用_LPG),125,5,AR1493),2,FALSE))))))</f>
        <v/>
      </c>
      <c r="AO1493" s="376" t="str">
        <f>IF(T1493="","",IF(OR(AH1493="",AH1493="-"),"－",IF(OR(AM1493=8,AM1493=9),"",IF(OR(AJ1493=3,AJ1493=4,AJ1493=5,AJ1493=6),VLOOKUP(AH1493,INDEX((係数_バス貨物_ガソリン,係数_バス貨物_CNG,係数_バス貨物_軽油,係数_バス貨物_メタノール,係数_バス貨物_LPG),MATCH(AL1493,【参考】排出ガスレベル!$AI$4:$AI$671,1),1,AR1493):INDEX((係数_バス貨物_ガソリン,係数_バス貨物_CNG,係数_バス貨物_軽油,係数_バス貨物_メタノール,係数_バス貨物_LPG),MATCH(AL1493+1,【参考】排出ガスレベル!$AI$4:$AI$671,1)-1,5,AR1493),3,FALSE),IF(OR(AJ1493=1,AJ1493=2),VLOOKUP(AH1493,INDEX((係数_乗用_ガソリン,係数_乗用_CNG,係数_乗用_軽油,係数_乗用_メタノール,係数_乗用_LPG),1,1,AR1493):INDEX((係数_乗用_ガソリン,係数_乗用_CNG,係数_乗用_軽油,係数_乗用_メタノール,係数_乗用_LPG),125,5,AR1493),3,FALSE))))))</f>
        <v/>
      </c>
      <c r="AP1493" s="375" t="str">
        <f t="shared" si="691"/>
        <v/>
      </c>
      <c r="AQ1493" s="444" t="str">
        <f t="shared" si="692"/>
        <v/>
      </c>
      <c r="AR1493" s="375" t="str">
        <f t="shared" si="695"/>
        <v/>
      </c>
      <c r="AS1493" s="377" t="str">
        <f t="shared" si="693"/>
        <v/>
      </c>
      <c r="AT1493" s="378" t="str">
        <f t="shared" si="694"/>
        <v/>
      </c>
      <c r="AX1493" s="625" t="b">
        <f t="shared" si="696"/>
        <v>0</v>
      </c>
      <c r="AY1493" s="7" t="str">
        <f t="shared" si="697"/>
        <v>FALSEFALSEFALSE</v>
      </c>
      <c r="AZ1493" s="626">
        <f t="shared" si="673"/>
        <v>0</v>
      </c>
      <c r="BA1493" s="627" t="str">
        <f t="shared" si="674"/>
        <v/>
      </c>
      <c r="BB1493" s="627">
        <f t="shared" si="675"/>
        <v>0</v>
      </c>
      <c r="BC1493" s="690" t="str">
        <f t="shared" si="676"/>
        <v/>
      </c>
    </row>
    <row r="1494" spans="1:55">
      <c r="A1494" s="381">
        <v>1438</v>
      </c>
      <c r="B1494" s="117"/>
      <c r="C1494" s="288"/>
      <c r="D1494" s="289"/>
      <c r="E1494" s="289"/>
      <c r="F1494" s="290"/>
      <c r="G1494" s="292"/>
      <c r="H1494" s="116"/>
      <c r="I1494" s="292"/>
      <c r="J1494" s="116"/>
      <c r="K1494" s="370" t="str">
        <f t="shared" si="667"/>
        <v/>
      </c>
      <c r="L1494" s="370">
        <f t="shared" si="668"/>
        <v>0</v>
      </c>
      <c r="M1494" s="370">
        <f t="shared" si="669"/>
        <v>0</v>
      </c>
      <c r="N1494" s="371" t="str">
        <f t="shared" si="677"/>
        <v/>
      </c>
      <c r="O1494" s="371" t="str">
        <f t="shared" si="678"/>
        <v/>
      </c>
      <c r="P1494" s="371" t="str">
        <f t="shared" si="679"/>
        <v/>
      </c>
      <c r="Q1494" s="371" t="str">
        <f t="shared" si="680"/>
        <v/>
      </c>
      <c r="R1494" s="371" t="str">
        <f t="shared" si="681"/>
        <v/>
      </c>
      <c r="S1494" s="371" t="str">
        <f t="shared" si="682"/>
        <v/>
      </c>
      <c r="T1494" s="443" t="str">
        <f t="shared" si="670"/>
        <v/>
      </c>
      <c r="U1494" s="539"/>
      <c r="V1494" s="117"/>
      <c r="W1494" s="118"/>
      <c r="X1494" s="119"/>
      <c r="Y1494" s="120"/>
      <c r="Z1494" s="122"/>
      <c r="AA1494" s="121"/>
      <c r="AB1494" s="443" t="str">
        <f t="shared" si="671"/>
        <v/>
      </c>
      <c r="AC1494" s="734" t="str">
        <f t="shared" si="672"/>
        <v/>
      </c>
      <c r="AD1494" s="372"/>
      <c r="AE1494" s="485"/>
      <c r="AF1494" s="373" t="str">
        <f t="shared" si="683"/>
        <v/>
      </c>
      <c r="AG1494" s="373" t="str">
        <f t="shared" si="684"/>
        <v/>
      </c>
      <c r="AH1494" s="374" t="str">
        <f t="shared" si="685"/>
        <v/>
      </c>
      <c r="AI1494" s="375" t="str">
        <f t="shared" si="686"/>
        <v/>
      </c>
      <c r="AJ1494" s="375" t="str">
        <f t="shared" si="687"/>
        <v/>
      </c>
      <c r="AK1494" s="375" t="str">
        <f t="shared" si="688"/>
        <v/>
      </c>
      <c r="AL1494" s="375" t="str">
        <f t="shared" si="689"/>
        <v/>
      </c>
      <c r="AM1494" s="375" t="str">
        <f t="shared" si="690"/>
        <v/>
      </c>
      <c r="AN1494" s="376" t="str">
        <f>IF(AF1494="","",IF(OR(AH1494="",AH1494="-"),"－",IF(OR(AM1494=8,AM1494=9),"",IF(OR(AJ1494=3,AJ1494=4,AJ1494=5,AJ1494=6),VLOOKUP(AH1494,INDEX((係数_バス貨物_ガソリン,係数_バス貨物_CNG,係数_バス貨物_軽油,係数_バス貨物_メタノール,係数_バス貨物_LPG),MATCH(AL1494,【参考】排出ガスレベル!$AI$4:$AI$671,1),1,AR1494):INDEX((係数_バス貨物_ガソリン,係数_バス貨物_CNG,係数_バス貨物_軽油,係数_バス貨物_メタノール,係数_バス貨物_LPG),MATCH(AL1494+1,【参考】排出ガスレベル!$AI$4:$AI$671,1)-1,5,AR1494),2,FALSE),IF(OR(AJ1494=1,AJ1494=2),VLOOKUP(AH1494,INDEX((係数_乗用_ガソリン,係数_乗用_CNG,係数_乗用_軽油,係数_乗用_メタノール,係数_乗用_LPG),1,1,AR1494):INDEX((係数_乗用_ガソリン,係数_乗用_CNG,係数_乗用_軽油,係数_乗用_メタノール,係数_乗用_LPG),125,5,AR1494),2,FALSE))))))</f>
        <v/>
      </c>
      <c r="AO1494" s="376" t="str">
        <f>IF(T1494="","",IF(OR(AH1494="",AH1494="-"),"－",IF(OR(AM1494=8,AM1494=9),"",IF(OR(AJ1494=3,AJ1494=4,AJ1494=5,AJ1494=6),VLOOKUP(AH1494,INDEX((係数_バス貨物_ガソリン,係数_バス貨物_CNG,係数_バス貨物_軽油,係数_バス貨物_メタノール,係数_バス貨物_LPG),MATCH(AL1494,【参考】排出ガスレベル!$AI$4:$AI$671,1),1,AR1494):INDEX((係数_バス貨物_ガソリン,係数_バス貨物_CNG,係数_バス貨物_軽油,係数_バス貨物_メタノール,係数_バス貨物_LPG),MATCH(AL1494+1,【参考】排出ガスレベル!$AI$4:$AI$671,1)-1,5,AR1494),3,FALSE),IF(OR(AJ1494=1,AJ1494=2),VLOOKUP(AH1494,INDEX((係数_乗用_ガソリン,係数_乗用_CNG,係数_乗用_軽油,係数_乗用_メタノール,係数_乗用_LPG),1,1,AR1494):INDEX((係数_乗用_ガソリン,係数_乗用_CNG,係数_乗用_軽油,係数_乗用_メタノール,係数_乗用_LPG),125,5,AR1494),3,FALSE))))))</f>
        <v/>
      </c>
      <c r="AP1494" s="375" t="str">
        <f t="shared" si="691"/>
        <v/>
      </c>
      <c r="AQ1494" s="444" t="str">
        <f t="shared" si="692"/>
        <v/>
      </c>
      <c r="AR1494" s="375" t="str">
        <f t="shared" si="695"/>
        <v/>
      </c>
      <c r="AS1494" s="377" t="str">
        <f t="shared" si="693"/>
        <v/>
      </c>
      <c r="AT1494" s="378" t="str">
        <f t="shared" si="694"/>
        <v/>
      </c>
      <c r="AX1494" s="625" t="b">
        <f t="shared" si="696"/>
        <v>0</v>
      </c>
      <c r="AY1494" s="7" t="str">
        <f t="shared" si="697"/>
        <v>FALSEFALSEFALSE</v>
      </c>
      <c r="AZ1494" s="626">
        <f t="shared" si="673"/>
        <v>0</v>
      </c>
      <c r="BA1494" s="627" t="str">
        <f t="shared" si="674"/>
        <v/>
      </c>
      <c r="BB1494" s="627">
        <f t="shared" si="675"/>
        <v>0</v>
      </c>
      <c r="BC1494" s="690" t="str">
        <f t="shared" si="676"/>
        <v/>
      </c>
    </row>
    <row r="1495" spans="1:55">
      <c r="A1495" s="381">
        <v>1439</v>
      </c>
      <c r="B1495" s="117"/>
      <c r="C1495" s="288"/>
      <c r="D1495" s="289"/>
      <c r="E1495" s="289"/>
      <c r="F1495" s="290"/>
      <c r="G1495" s="292"/>
      <c r="H1495" s="116"/>
      <c r="I1495" s="292"/>
      <c r="J1495" s="116"/>
      <c r="K1495" s="370" t="str">
        <f t="shared" si="667"/>
        <v/>
      </c>
      <c r="L1495" s="370">
        <f t="shared" si="668"/>
        <v>0</v>
      </c>
      <c r="M1495" s="370">
        <f t="shared" si="669"/>
        <v>0</v>
      </c>
      <c r="N1495" s="371" t="str">
        <f t="shared" si="677"/>
        <v/>
      </c>
      <c r="O1495" s="371" t="str">
        <f t="shared" si="678"/>
        <v/>
      </c>
      <c r="P1495" s="371" t="str">
        <f t="shared" si="679"/>
        <v/>
      </c>
      <c r="Q1495" s="371" t="str">
        <f t="shared" si="680"/>
        <v/>
      </c>
      <c r="R1495" s="371" t="str">
        <f t="shared" si="681"/>
        <v/>
      </c>
      <c r="S1495" s="371" t="str">
        <f t="shared" si="682"/>
        <v/>
      </c>
      <c r="T1495" s="443" t="str">
        <f t="shared" si="670"/>
        <v/>
      </c>
      <c r="U1495" s="539"/>
      <c r="V1495" s="117"/>
      <c r="W1495" s="118"/>
      <c r="X1495" s="119"/>
      <c r="Y1495" s="120"/>
      <c r="Z1495" s="122"/>
      <c r="AA1495" s="121"/>
      <c r="AB1495" s="443" t="str">
        <f t="shared" si="671"/>
        <v/>
      </c>
      <c r="AC1495" s="734" t="str">
        <f t="shared" si="672"/>
        <v/>
      </c>
      <c r="AD1495" s="372"/>
      <c r="AE1495" s="485"/>
      <c r="AF1495" s="373" t="str">
        <f t="shared" si="683"/>
        <v/>
      </c>
      <c r="AG1495" s="373" t="str">
        <f t="shared" si="684"/>
        <v/>
      </c>
      <c r="AH1495" s="374" t="str">
        <f t="shared" si="685"/>
        <v/>
      </c>
      <c r="AI1495" s="375" t="str">
        <f t="shared" si="686"/>
        <v/>
      </c>
      <c r="AJ1495" s="375" t="str">
        <f t="shared" si="687"/>
        <v/>
      </c>
      <c r="AK1495" s="375" t="str">
        <f t="shared" si="688"/>
        <v/>
      </c>
      <c r="AL1495" s="375" t="str">
        <f t="shared" si="689"/>
        <v/>
      </c>
      <c r="AM1495" s="375" t="str">
        <f t="shared" si="690"/>
        <v/>
      </c>
      <c r="AN1495" s="376" t="str">
        <f>IF(AF1495="","",IF(OR(AH1495="",AH1495="-"),"－",IF(OR(AM1495=8,AM1495=9),"",IF(OR(AJ1495=3,AJ1495=4,AJ1495=5,AJ1495=6),VLOOKUP(AH1495,INDEX((係数_バス貨物_ガソリン,係数_バス貨物_CNG,係数_バス貨物_軽油,係数_バス貨物_メタノール,係数_バス貨物_LPG),MATCH(AL1495,【参考】排出ガスレベル!$AI$4:$AI$671,1),1,AR1495):INDEX((係数_バス貨物_ガソリン,係数_バス貨物_CNG,係数_バス貨物_軽油,係数_バス貨物_メタノール,係数_バス貨物_LPG),MATCH(AL1495+1,【参考】排出ガスレベル!$AI$4:$AI$671,1)-1,5,AR1495),2,FALSE),IF(OR(AJ1495=1,AJ1495=2),VLOOKUP(AH1495,INDEX((係数_乗用_ガソリン,係数_乗用_CNG,係数_乗用_軽油,係数_乗用_メタノール,係数_乗用_LPG),1,1,AR1495):INDEX((係数_乗用_ガソリン,係数_乗用_CNG,係数_乗用_軽油,係数_乗用_メタノール,係数_乗用_LPG),125,5,AR1495),2,FALSE))))))</f>
        <v/>
      </c>
      <c r="AO1495" s="376" t="str">
        <f>IF(T1495="","",IF(OR(AH1495="",AH1495="-"),"－",IF(OR(AM1495=8,AM1495=9),"",IF(OR(AJ1495=3,AJ1495=4,AJ1495=5,AJ1495=6),VLOOKUP(AH1495,INDEX((係数_バス貨物_ガソリン,係数_バス貨物_CNG,係数_バス貨物_軽油,係数_バス貨物_メタノール,係数_バス貨物_LPG),MATCH(AL1495,【参考】排出ガスレベル!$AI$4:$AI$671,1),1,AR1495):INDEX((係数_バス貨物_ガソリン,係数_バス貨物_CNG,係数_バス貨物_軽油,係数_バス貨物_メタノール,係数_バス貨物_LPG),MATCH(AL1495+1,【参考】排出ガスレベル!$AI$4:$AI$671,1)-1,5,AR1495),3,FALSE),IF(OR(AJ1495=1,AJ1495=2),VLOOKUP(AH1495,INDEX((係数_乗用_ガソリン,係数_乗用_CNG,係数_乗用_軽油,係数_乗用_メタノール,係数_乗用_LPG),1,1,AR1495):INDEX((係数_乗用_ガソリン,係数_乗用_CNG,係数_乗用_軽油,係数_乗用_メタノール,係数_乗用_LPG),125,5,AR1495),3,FALSE))))))</f>
        <v/>
      </c>
      <c r="AP1495" s="375" t="str">
        <f t="shared" si="691"/>
        <v/>
      </c>
      <c r="AQ1495" s="444" t="str">
        <f t="shared" si="692"/>
        <v/>
      </c>
      <c r="AR1495" s="375" t="str">
        <f t="shared" si="695"/>
        <v/>
      </c>
      <c r="AS1495" s="377" t="str">
        <f t="shared" si="693"/>
        <v/>
      </c>
      <c r="AT1495" s="378" t="str">
        <f t="shared" si="694"/>
        <v/>
      </c>
      <c r="AX1495" s="625" t="b">
        <f t="shared" si="696"/>
        <v>0</v>
      </c>
      <c r="AY1495" s="7" t="str">
        <f t="shared" si="697"/>
        <v>FALSEFALSEFALSE</v>
      </c>
      <c r="AZ1495" s="626">
        <f t="shared" si="673"/>
        <v>0</v>
      </c>
      <c r="BA1495" s="627" t="str">
        <f t="shared" si="674"/>
        <v/>
      </c>
      <c r="BB1495" s="627">
        <f t="shared" si="675"/>
        <v>0</v>
      </c>
      <c r="BC1495" s="690" t="str">
        <f t="shared" si="676"/>
        <v/>
      </c>
    </row>
    <row r="1496" spans="1:55">
      <c r="A1496" s="381">
        <v>1440</v>
      </c>
      <c r="B1496" s="117"/>
      <c r="C1496" s="288"/>
      <c r="D1496" s="289"/>
      <c r="E1496" s="289"/>
      <c r="F1496" s="290"/>
      <c r="G1496" s="292"/>
      <c r="H1496" s="116"/>
      <c r="I1496" s="292"/>
      <c r="J1496" s="116"/>
      <c r="K1496" s="370" t="str">
        <f t="shared" si="667"/>
        <v/>
      </c>
      <c r="L1496" s="370">
        <f t="shared" si="668"/>
        <v>0</v>
      </c>
      <c r="M1496" s="370">
        <f t="shared" si="669"/>
        <v>0</v>
      </c>
      <c r="N1496" s="371" t="str">
        <f t="shared" si="677"/>
        <v/>
      </c>
      <c r="O1496" s="371" t="str">
        <f t="shared" si="678"/>
        <v/>
      </c>
      <c r="P1496" s="371" t="str">
        <f t="shared" si="679"/>
        <v/>
      </c>
      <c r="Q1496" s="371" t="str">
        <f t="shared" si="680"/>
        <v/>
      </c>
      <c r="R1496" s="371" t="str">
        <f t="shared" si="681"/>
        <v/>
      </c>
      <c r="S1496" s="371" t="str">
        <f t="shared" si="682"/>
        <v/>
      </c>
      <c r="T1496" s="443" t="str">
        <f t="shared" si="670"/>
        <v/>
      </c>
      <c r="U1496" s="539"/>
      <c r="V1496" s="117"/>
      <c r="W1496" s="118"/>
      <c r="X1496" s="119"/>
      <c r="Y1496" s="120"/>
      <c r="Z1496" s="122"/>
      <c r="AA1496" s="121"/>
      <c r="AB1496" s="443" t="str">
        <f t="shared" si="671"/>
        <v/>
      </c>
      <c r="AC1496" s="734" t="str">
        <f t="shared" si="672"/>
        <v/>
      </c>
      <c r="AD1496" s="372"/>
      <c r="AE1496" s="485"/>
      <c r="AF1496" s="373" t="str">
        <f t="shared" si="683"/>
        <v/>
      </c>
      <c r="AG1496" s="373" t="str">
        <f t="shared" si="684"/>
        <v/>
      </c>
      <c r="AH1496" s="374" t="str">
        <f t="shared" si="685"/>
        <v/>
      </c>
      <c r="AI1496" s="375" t="str">
        <f t="shared" si="686"/>
        <v/>
      </c>
      <c r="AJ1496" s="375" t="str">
        <f t="shared" si="687"/>
        <v/>
      </c>
      <c r="AK1496" s="375" t="str">
        <f t="shared" si="688"/>
        <v/>
      </c>
      <c r="AL1496" s="375" t="str">
        <f t="shared" si="689"/>
        <v/>
      </c>
      <c r="AM1496" s="375" t="str">
        <f t="shared" si="690"/>
        <v/>
      </c>
      <c r="AN1496" s="376" t="str">
        <f>IF(AF1496="","",IF(OR(AH1496="",AH1496="-"),"－",IF(OR(AM1496=8,AM1496=9),"",IF(OR(AJ1496=3,AJ1496=4,AJ1496=5,AJ1496=6),VLOOKUP(AH1496,INDEX((係数_バス貨物_ガソリン,係数_バス貨物_CNG,係数_バス貨物_軽油,係数_バス貨物_メタノール,係数_バス貨物_LPG),MATCH(AL1496,【参考】排出ガスレベル!$AI$4:$AI$671,1),1,AR1496):INDEX((係数_バス貨物_ガソリン,係数_バス貨物_CNG,係数_バス貨物_軽油,係数_バス貨物_メタノール,係数_バス貨物_LPG),MATCH(AL1496+1,【参考】排出ガスレベル!$AI$4:$AI$671,1)-1,5,AR1496),2,FALSE),IF(OR(AJ1496=1,AJ1496=2),VLOOKUP(AH1496,INDEX((係数_乗用_ガソリン,係数_乗用_CNG,係数_乗用_軽油,係数_乗用_メタノール,係数_乗用_LPG),1,1,AR1496):INDEX((係数_乗用_ガソリン,係数_乗用_CNG,係数_乗用_軽油,係数_乗用_メタノール,係数_乗用_LPG),125,5,AR1496),2,FALSE))))))</f>
        <v/>
      </c>
      <c r="AO1496" s="376" t="str">
        <f>IF(T1496="","",IF(OR(AH1496="",AH1496="-"),"－",IF(OR(AM1496=8,AM1496=9),"",IF(OR(AJ1496=3,AJ1496=4,AJ1496=5,AJ1496=6),VLOOKUP(AH1496,INDEX((係数_バス貨物_ガソリン,係数_バス貨物_CNG,係数_バス貨物_軽油,係数_バス貨物_メタノール,係数_バス貨物_LPG),MATCH(AL1496,【参考】排出ガスレベル!$AI$4:$AI$671,1),1,AR1496):INDEX((係数_バス貨物_ガソリン,係数_バス貨物_CNG,係数_バス貨物_軽油,係数_バス貨物_メタノール,係数_バス貨物_LPG),MATCH(AL1496+1,【参考】排出ガスレベル!$AI$4:$AI$671,1)-1,5,AR1496),3,FALSE),IF(OR(AJ1496=1,AJ1496=2),VLOOKUP(AH1496,INDEX((係数_乗用_ガソリン,係数_乗用_CNG,係数_乗用_軽油,係数_乗用_メタノール,係数_乗用_LPG),1,1,AR1496):INDEX((係数_乗用_ガソリン,係数_乗用_CNG,係数_乗用_軽油,係数_乗用_メタノール,係数_乗用_LPG),125,5,AR1496),3,FALSE))))))</f>
        <v/>
      </c>
      <c r="AP1496" s="375" t="str">
        <f t="shared" si="691"/>
        <v/>
      </c>
      <c r="AQ1496" s="444" t="str">
        <f t="shared" si="692"/>
        <v/>
      </c>
      <c r="AR1496" s="375" t="str">
        <f t="shared" si="695"/>
        <v/>
      </c>
      <c r="AS1496" s="377" t="str">
        <f t="shared" si="693"/>
        <v/>
      </c>
      <c r="AT1496" s="378" t="str">
        <f t="shared" si="694"/>
        <v/>
      </c>
      <c r="AX1496" s="625" t="b">
        <f t="shared" si="696"/>
        <v>0</v>
      </c>
      <c r="AY1496" s="7" t="str">
        <f t="shared" si="697"/>
        <v>FALSEFALSEFALSE</v>
      </c>
      <c r="AZ1496" s="626">
        <f t="shared" si="673"/>
        <v>0</v>
      </c>
      <c r="BA1496" s="627" t="str">
        <f t="shared" si="674"/>
        <v/>
      </c>
      <c r="BB1496" s="627">
        <f t="shared" si="675"/>
        <v>0</v>
      </c>
      <c r="BC1496" s="690" t="str">
        <f t="shared" si="676"/>
        <v/>
      </c>
    </row>
    <row r="1497" spans="1:55">
      <c r="A1497" s="381">
        <v>1441</v>
      </c>
      <c r="B1497" s="117"/>
      <c r="C1497" s="288"/>
      <c r="D1497" s="289"/>
      <c r="E1497" s="289"/>
      <c r="F1497" s="290"/>
      <c r="G1497" s="292"/>
      <c r="H1497" s="116"/>
      <c r="I1497" s="292"/>
      <c r="J1497" s="116"/>
      <c r="K1497" s="370" t="str">
        <f t="shared" si="667"/>
        <v/>
      </c>
      <c r="L1497" s="370">
        <f t="shared" si="668"/>
        <v>0</v>
      </c>
      <c r="M1497" s="370">
        <f t="shared" si="669"/>
        <v>0</v>
      </c>
      <c r="N1497" s="371" t="str">
        <f t="shared" si="677"/>
        <v/>
      </c>
      <c r="O1497" s="371" t="str">
        <f t="shared" si="678"/>
        <v/>
      </c>
      <c r="P1497" s="371" t="str">
        <f t="shared" si="679"/>
        <v/>
      </c>
      <c r="Q1497" s="371" t="str">
        <f t="shared" si="680"/>
        <v/>
      </c>
      <c r="R1497" s="371" t="str">
        <f t="shared" si="681"/>
        <v/>
      </c>
      <c r="S1497" s="371" t="str">
        <f t="shared" si="682"/>
        <v/>
      </c>
      <c r="T1497" s="443" t="str">
        <f t="shared" si="670"/>
        <v/>
      </c>
      <c r="U1497" s="539"/>
      <c r="V1497" s="117"/>
      <c r="W1497" s="118"/>
      <c r="X1497" s="119"/>
      <c r="Y1497" s="120"/>
      <c r="Z1497" s="122"/>
      <c r="AA1497" s="121"/>
      <c r="AB1497" s="443" t="str">
        <f t="shared" si="671"/>
        <v/>
      </c>
      <c r="AC1497" s="734" t="str">
        <f t="shared" si="672"/>
        <v/>
      </c>
      <c r="AD1497" s="372"/>
      <c r="AE1497" s="485"/>
      <c r="AF1497" s="373" t="str">
        <f t="shared" si="683"/>
        <v/>
      </c>
      <c r="AG1497" s="373" t="str">
        <f t="shared" si="684"/>
        <v/>
      </c>
      <c r="AH1497" s="374" t="str">
        <f t="shared" si="685"/>
        <v/>
      </c>
      <c r="AI1497" s="375" t="str">
        <f t="shared" si="686"/>
        <v/>
      </c>
      <c r="AJ1497" s="375" t="str">
        <f t="shared" si="687"/>
        <v/>
      </c>
      <c r="AK1497" s="375" t="str">
        <f t="shared" si="688"/>
        <v/>
      </c>
      <c r="AL1497" s="375" t="str">
        <f t="shared" si="689"/>
        <v/>
      </c>
      <c r="AM1497" s="375" t="str">
        <f t="shared" si="690"/>
        <v/>
      </c>
      <c r="AN1497" s="376" t="str">
        <f>IF(AF1497="","",IF(OR(AH1497="",AH1497="-"),"－",IF(OR(AM1497=8,AM1497=9),"",IF(OR(AJ1497=3,AJ1497=4,AJ1497=5,AJ1497=6),VLOOKUP(AH1497,INDEX((係数_バス貨物_ガソリン,係数_バス貨物_CNG,係数_バス貨物_軽油,係数_バス貨物_メタノール,係数_バス貨物_LPG),MATCH(AL1497,【参考】排出ガスレベル!$AI$4:$AI$671,1),1,AR1497):INDEX((係数_バス貨物_ガソリン,係数_バス貨物_CNG,係数_バス貨物_軽油,係数_バス貨物_メタノール,係数_バス貨物_LPG),MATCH(AL1497+1,【参考】排出ガスレベル!$AI$4:$AI$671,1)-1,5,AR1497),2,FALSE),IF(OR(AJ1497=1,AJ1497=2),VLOOKUP(AH1497,INDEX((係数_乗用_ガソリン,係数_乗用_CNG,係数_乗用_軽油,係数_乗用_メタノール,係数_乗用_LPG),1,1,AR1497):INDEX((係数_乗用_ガソリン,係数_乗用_CNG,係数_乗用_軽油,係数_乗用_メタノール,係数_乗用_LPG),125,5,AR1497),2,FALSE))))))</f>
        <v/>
      </c>
      <c r="AO1497" s="376" t="str">
        <f>IF(T1497="","",IF(OR(AH1497="",AH1497="-"),"－",IF(OR(AM1497=8,AM1497=9),"",IF(OR(AJ1497=3,AJ1497=4,AJ1497=5,AJ1497=6),VLOOKUP(AH1497,INDEX((係数_バス貨物_ガソリン,係数_バス貨物_CNG,係数_バス貨物_軽油,係数_バス貨物_メタノール,係数_バス貨物_LPG),MATCH(AL1497,【参考】排出ガスレベル!$AI$4:$AI$671,1),1,AR1497):INDEX((係数_バス貨物_ガソリン,係数_バス貨物_CNG,係数_バス貨物_軽油,係数_バス貨物_メタノール,係数_バス貨物_LPG),MATCH(AL1497+1,【参考】排出ガスレベル!$AI$4:$AI$671,1)-1,5,AR1497),3,FALSE),IF(OR(AJ1497=1,AJ1497=2),VLOOKUP(AH1497,INDEX((係数_乗用_ガソリン,係数_乗用_CNG,係数_乗用_軽油,係数_乗用_メタノール,係数_乗用_LPG),1,1,AR1497):INDEX((係数_乗用_ガソリン,係数_乗用_CNG,係数_乗用_軽油,係数_乗用_メタノール,係数_乗用_LPG),125,5,AR1497),3,FALSE))))))</f>
        <v/>
      </c>
      <c r="AP1497" s="375" t="str">
        <f t="shared" si="691"/>
        <v/>
      </c>
      <c r="AQ1497" s="444" t="str">
        <f t="shared" si="692"/>
        <v/>
      </c>
      <c r="AR1497" s="375" t="str">
        <f t="shared" si="695"/>
        <v/>
      </c>
      <c r="AS1497" s="377" t="str">
        <f t="shared" si="693"/>
        <v/>
      </c>
      <c r="AT1497" s="378" t="str">
        <f t="shared" si="694"/>
        <v/>
      </c>
      <c r="AX1497" s="625" t="b">
        <f t="shared" si="696"/>
        <v>0</v>
      </c>
      <c r="AY1497" s="7" t="str">
        <f t="shared" si="697"/>
        <v>FALSEFALSEFALSE</v>
      </c>
      <c r="AZ1497" s="626">
        <f t="shared" si="673"/>
        <v>0</v>
      </c>
      <c r="BA1497" s="627" t="str">
        <f t="shared" si="674"/>
        <v/>
      </c>
      <c r="BB1497" s="627">
        <f t="shared" si="675"/>
        <v>0</v>
      </c>
      <c r="BC1497" s="690" t="str">
        <f t="shared" si="676"/>
        <v/>
      </c>
    </row>
    <row r="1498" spans="1:55">
      <c r="A1498" s="381">
        <v>1442</v>
      </c>
      <c r="B1498" s="117"/>
      <c r="C1498" s="288"/>
      <c r="D1498" s="289"/>
      <c r="E1498" s="289"/>
      <c r="F1498" s="290"/>
      <c r="G1498" s="292"/>
      <c r="H1498" s="116"/>
      <c r="I1498" s="292"/>
      <c r="J1498" s="116"/>
      <c r="K1498" s="370" t="str">
        <f t="shared" si="667"/>
        <v/>
      </c>
      <c r="L1498" s="370">
        <f t="shared" si="668"/>
        <v>0</v>
      </c>
      <c r="M1498" s="370">
        <f t="shared" si="669"/>
        <v>0</v>
      </c>
      <c r="N1498" s="371" t="str">
        <f t="shared" si="677"/>
        <v/>
      </c>
      <c r="O1498" s="371" t="str">
        <f t="shared" si="678"/>
        <v/>
      </c>
      <c r="P1498" s="371" t="str">
        <f t="shared" si="679"/>
        <v/>
      </c>
      <c r="Q1498" s="371" t="str">
        <f t="shared" si="680"/>
        <v/>
      </c>
      <c r="R1498" s="371" t="str">
        <f t="shared" si="681"/>
        <v/>
      </c>
      <c r="S1498" s="371" t="str">
        <f t="shared" si="682"/>
        <v/>
      </c>
      <c r="T1498" s="443" t="str">
        <f t="shared" si="670"/>
        <v/>
      </c>
      <c r="U1498" s="539"/>
      <c r="V1498" s="117"/>
      <c r="W1498" s="118"/>
      <c r="X1498" s="119"/>
      <c r="Y1498" s="120"/>
      <c r="Z1498" s="122"/>
      <c r="AA1498" s="121"/>
      <c r="AB1498" s="443" t="str">
        <f t="shared" si="671"/>
        <v/>
      </c>
      <c r="AC1498" s="734" t="str">
        <f t="shared" si="672"/>
        <v/>
      </c>
      <c r="AD1498" s="372"/>
      <c r="AE1498" s="485"/>
      <c r="AF1498" s="373" t="str">
        <f t="shared" si="683"/>
        <v/>
      </c>
      <c r="AG1498" s="373" t="str">
        <f t="shared" si="684"/>
        <v/>
      </c>
      <c r="AH1498" s="374" t="str">
        <f t="shared" si="685"/>
        <v/>
      </c>
      <c r="AI1498" s="375" t="str">
        <f t="shared" si="686"/>
        <v/>
      </c>
      <c r="AJ1498" s="375" t="str">
        <f t="shared" si="687"/>
        <v/>
      </c>
      <c r="AK1498" s="375" t="str">
        <f t="shared" si="688"/>
        <v/>
      </c>
      <c r="AL1498" s="375" t="str">
        <f t="shared" si="689"/>
        <v/>
      </c>
      <c r="AM1498" s="375" t="str">
        <f t="shared" si="690"/>
        <v/>
      </c>
      <c r="AN1498" s="376" t="str">
        <f>IF(AF1498="","",IF(OR(AH1498="",AH1498="-"),"－",IF(OR(AM1498=8,AM1498=9),"",IF(OR(AJ1498=3,AJ1498=4,AJ1498=5,AJ1498=6),VLOOKUP(AH1498,INDEX((係数_バス貨物_ガソリン,係数_バス貨物_CNG,係数_バス貨物_軽油,係数_バス貨物_メタノール,係数_バス貨物_LPG),MATCH(AL1498,【参考】排出ガスレベル!$AI$4:$AI$671,1),1,AR1498):INDEX((係数_バス貨物_ガソリン,係数_バス貨物_CNG,係数_バス貨物_軽油,係数_バス貨物_メタノール,係数_バス貨物_LPG),MATCH(AL1498+1,【参考】排出ガスレベル!$AI$4:$AI$671,1)-1,5,AR1498),2,FALSE),IF(OR(AJ1498=1,AJ1498=2),VLOOKUP(AH1498,INDEX((係数_乗用_ガソリン,係数_乗用_CNG,係数_乗用_軽油,係数_乗用_メタノール,係数_乗用_LPG),1,1,AR1498):INDEX((係数_乗用_ガソリン,係数_乗用_CNG,係数_乗用_軽油,係数_乗用_メタノール,係数_乗用_LPG),125,5,AR1498),2,FALSE))))))</f>
        <v/>
      </c>
      <c r="AO1498" s="376" t="str">
        <f>IF(T1498="","",IF(OR(AH1498="",AH1498="-"),"－",IF(OR(AM1498=8,AM1498=9),"",IF(OR(AJ1498=3,AJ1498=4,AJ1498=5,AJ1498=6),VLOOKUP(AH1498,INDEX((係数_バス貨物_ガソリン,係数_バス貨物_CNG,係数_バス貨物_軽油,係数_バス貨物_メタノール,係数_バス貨物_LPG),MATCH(AL1498,【参考】排出ガスレベル!$AI$4:$AI$671,1),1,AR1498):INDEX((係数_バス貨物_ガソリン,係数_バス貨物_CNG,係数_バス貨物_軽油,係数_バス貨物_メタノール,係数_バス貨物_LPG),MATCH(AL1498+1,【参考】排出ガスレベル!$AI$4:$AI$671,1)-1,5,AR1498),3,FALSE),IF(OR(AJ1498=1,AJ1498=2),VLOOKUP(AH1498,INDEX((係数_乗用_ガソリン,係数_乗用_CNG,係数_乗用_軽油,係数_乗用_メタノール,係数_乗用_LPG),1,1,AR1498):INDEX((係数_乗用_ガソリン,係数_乗用_CNG,係数_乗用_軽油,係数_乗用_メタノール,係数_乗用_LPG),125,5,AR1498),3,FALSE))))))</f>
        <v/>
      </c>
      <c r="AP1498" s="375" t="str">
        <f t="shared" si="691"/>
        <v/>
      </c>
      <c r="AQ1498" s="444" t="str">
        <f t="shared" si="692"/>
        <v/>
      </c>
      <c r="AR1498" s="375" t="str">
        <f t="shared" si="695"/>
        <v/>
      </c>
      <c r="AS1498" s="377" t="str">
        <f t="shared" si="693"/>
        <v/>
      </c>
      <c r="AT1498" s="378" t="str">
        <f t="shared" si="694"/>
        <v/>
      </c>
      <c r="AX1498" s="625" t="b">
        <f t="shared" si="696"/>
        <v>0</v>
      </c>
      <c r="AY1498" s="7" t="str">
        <f t="shared" si="697"/>
        <v>FALSEFALSEFALSE</v>
      </c>
      <c r="AZ1498" s="626">
        <f t="shared" si="673"/>
        <v>0</v>
      </c>
      <c r="BA1498" s="627" t="str">
        <f t="shared" si="674"/>
        <v/>
      </c>
      <c r="BB1498" s="627">
        <f t="shared" si="675"/>
        <v>0</v>
      </c>
      <c r="BC1498" s="690" t="str">
        <f t="shared" si="676"/>
        <v/>
      </c>
    </row>
    <row r="1499" spans="1:55">
      <c r="A1499" s="381">
        <v>1443</v>
      </c>
      <c r="B1499" s="117"/>
      <c r="C1499" s="288"/>
      <c r="D1499" s="289"/>
      <c r="E1499" s="289"/>
      <c r="F1499" s="290"/>
      <c r="G1499" s="292"/>
      <c r="H1499" s="116"/>
      <c r="I1499" s="292"/>
      <c r="J1499" s="116"/>
      <c r="K1499" s="370" t="str">
        <f t="shared" si="667"/>
        <v/>
      </c>
      <c r="L1499" s="370">
        <f t="shared" si="668"/>
        <v>0</v>
      </c>
      <c r="M1499" s="370">
        <f t="shared" si="669"/>
        <v>0</v>
      </c>
      <c r="N1499" s="371" t="str">
        <f t="shared" si="677"/>
        <v/>
      </c>
      <c r="O1499" s="371" t="str">
        <f t="shared" si="678"/>
        <v/>
      </c>
      <c r="P1499" s="371" t="str">
        <f t="shared" si="679"/>
        <v/>
      </c>
      <c r="Q1499" s="371" t="str">
        <f t="shared" si="680"/>
        <v/>
      </c>
      <c r="R1499" s="371" t="str">
        <f t="shared" si="681"/>
        <v/>
      </c>
      <c r="S1499" s="371" t="str">
        <f t="shared" si="682"/>
        <v/>
      </c>
      <c r="T1499" s="443" t="str">
        <f t="shared" si="670"/>
        <v/>
      </c>
      <c r="U1499" s="539"/>
      <c r="V1499" s="117"/>
      <c r="W1499" s="118"/>
      <c r="X1499" s="119"/>
      <c r="Y1499" s="120"/>
      <c r="Z1499" s="122"/>
      <c r="AA1499" s="121"/>
      <c r="AB1499" s="443" t="str">
        <f t="shared" si="671"/>
        <v/>
      </c>
      <c r="AC1499" s="734" t="str">
        <f t="shared" si="672"/>
        <v/>
      </c>
      <c r="AD1499" s="372"/>
      <c r="AE1499" s="485"/>
      <c r="AF1499" s="373" t="str">
        <f t="shared" si="683"/>
        <v/>
      </c>
      <c r="AG1499" s="373" t="str">
        <f t="shared" si="684"/>
        <v/>
      </c>
      <c r="AH1499" s="374" t="str">
        <f t="shared" si="685"/>
        <v/>
      </c>
      <c r="AI1499" s="375" t="str">
        <f t="shared" si="686"/>
        <v/>
      </c>
      <c r="AJ1499" s="375" t="str">
        <f t="shared" si="687"/>
        <v/>
      </c>
      <c r="AK1499" s="375" t="str">
        <f t="shared" si="688"/>
        <v/>
      </c>
      <c r="AL1499" s="375" t="str">
        <f t="shared" si="689"/>
        <v/>
      </c>
      <c r="AM1499" s="375" t="str">
        <f t="shared" si="690"/>
        <v/>
      </c>
      <c r="AN1499" s="376" t="str">
        <f>IF(AF1499="","",IF(OR(AH1499="",AH1499="-"),"－",IF(OR(AM1499=8,AM1499=9),"",IF(OR(AJ1499=3,AJ1499=4,AJ1499=5,AJ1499=6),VLOOKUP(AH1499,INDEX((係数_バス貨物_ガソリン,係数_バス貨物_CNG,係数_バス貨物_軽油,係数_バス貨物_メタノール,係数_バス貨物_LPG),MATCH(AL1499,【参考】排出ガスレベル!$AI$4:$AI$671,1),1,AR1499):INDEX((係数_バス貨物_ガソリン,係数_バス貨物_CNG,係数_バス貨物_軽油,係数_バス貨物_メタノール,係数_バス貨物_LPG),MATCH(AL1499+1,【参考】排出ガスレベル!$AI$4:$AI$671,1)-1,5,AR1499),2,FALSE),IF(OR(AJ1499=1,AJ1499=2),VLOOKUP(AH1499,INDEX((係数_乗用_ガソリン,係数_乗用_CNG,係数_乗用_軽油,係数_乗用_メタノール,係数_乗用_LPG),1,1,AR1499):INDEX((係数_乗用_ガソリン,係数_乗用_CNG,係数_乗用_軽油,係数_乗用_メタノール,係数_乗用_LPG),125,5,AR1499),2,FALSE))))))</f>
        <v/>
      </c>
      <c r="AO1499" s="376" t="str">
        <f>IF(T1499="","",IF(OR(AH1499="",AH1499="-"),"－",IF(OR(AM1499=8,AM1499=9),"",IF(OR(AJ1499=3,AJ1499=4,AJ1499=5,AJ1499=6),VLOOKUP(AH1499,INDEX((係数_バス貨物_ガソリン,係数_バス貨物_CNG,係数_バス貨物_軽油,係数_バス貨物_メタノール,係数_バス貨物_LPG),MATCH(AL1499,【参考】排出ガスレベル!$AI$4:$AI$671,1),1,AR1499):INDEX((係数_バス貨物_ガソリン,係数_バス貨物_CNG,係数_バス貨物_軽油,係数_バス貨物_メタノール,係数_バス貨物_LPG),MATCH(AL1499+1,【参考】排出ガスレベル!$AI$4:$AI$671,1)-1,5,AR1499),3,FALSE),IF(OR(AJ1499=1,AJ1499=2),VLOOKUP(AH1499,INDEX((係数_乗用_ガソリン,係数_乗用_CNG,係数_乗用_軽油,係数_乗用_メタノール,係数_乗用_LPG),1,1,AR1499):INDEX((係数_乗用_ガソリン,係数_乗用_CNG,係数_乗用_軽油,係数_乗用_メタノール,係数_乗用_LPG),125,5,AR1499),3,FALSE))))))</f>
        <v/>
      </c>
      <c r="AP1499" s="375" t="str">
        <f t="shared" si="691"/>
        <v/>
      </c>
      <c r="AQ1499" s="444" t="str">
        <f t="shared" si="692"/>
        <v/>
      </c>
      <c r="AR1499" s="375" t="str">
        <f t="shared" si="695"/>
        <v/>
      </c>
      <c r="AS1499" s="377" t="str">
        <f t="shared" si="693"/>
        <v/>
      </c>
      <c r="AT1499" s="378" t="str">
        <f t="shared" si="694"/>
        <v/>
      </c>
      <c r="AX1499" s="625" t="b">
        <f t="shared" si="696"/>
        <v>0</v>
      </c>
      <c r="AY1499" s="7" t="str">
        <f t="shared" si="697"/>
        <v>FALSEFALSEFALSE</v>
      </c>
      <c r="AZ1499" s="626">
        <f t="shared" si="673"/>
        <v>0</v>
      </c>
      <c r="BA1499" s="627" t="str">
        <f t="shared" si="674"/>
        <v/>
      </c>
      <c r="BB1499" s="627">
        <f t="shared" si="675"/>
        <v>0</v>
      </c>
      <c r="BC1499" s="690" t="str">
        <f t="shared" si="676"/>
        <v/>
      </c>
    </row>
    <row r="1500" spans="1:55">
      <c r="A1500" s="381">
        <v>1444</v>
      </c>
      <c r="B1500" s="117"/>
      <c r="C1500" s="288"/>
      <c r="D1500" s="289"/>
      <c r="E1500" s="289"/>
      <c r="F1500" s="290"/>
      <c r="G1500" s="292"/>
      <c r="H1500" s="116"/>
      <c r="I1500" s="292"/>
      <c r="J1500" s="116"/>
      <c r="K1500" s="370" t="str">
        <f t="shared" si="667"/>
        <v/>
      </c>
      <c r="L1500" s="370">
        <f t="shared" si="668"/>
        <v>0</v>
      </c>
      <c r="M1500" s="370">
        <f t="shared" si="669"/>
        <v>0</v>
      </c>
      <c r="N1500" s="371" t="str">
        <f t="shared" si="677"/>
        <v/>
      </c>
      <c r="O1500" s="371" t="str">
        <f t="shared" si="678"/>
        <v/>
      </c>
      <c r="P1500" s="371" t="str">
        <f t="shared" si="679"/>
        <v/>
      </c>
      <c r="Q1500" s="371" t="str">
        <f t="shared" si="680"/>
        <v/>
      </c>
      <c r="R1500" s="371" t="str">
        <f t="shared" si="681"/>
        <v/>
      </c>
      <c r="S1500" s="371" t="str">
        <f t="shared" si="682"/>
        <v/>
      </c>
      <c r="T1500" s="443" t="str">
        <f t="shared" si="670"/>
        <v/>
      </c>
      <c r="U1500" s="539"/>
      <c r="V1500" s="117"/>
      <c r="W1500" s="118"/>
      <c r="X1500" s="119"/>
      <c r="Y1500" s="120"/>
      <c r="Z1500" s="122"/>
      <c r="AA1500" s="121"/>
      <c r="AB1500" s="443" t="str">
        <f t="shared" si="671"/>
        <v/>
      </c>
      <c r="AC1500" s="734" t="str">
        <f t="shared" si="672"/>
        <v/>
      </c>
      <c r="AD1500" s="372"/>
      <c r="AE1500" s="485"/>
      <c r="AF1500" s="373" t="str">
        <f t="shared" si="683"/>
        <v/>
      </c>
      <c r="AG1500" s="373" t="str">
        <f t="shared" si="684"/>
        <v/>
      </c>
      <c r="AH1500" s="374" t="str">
        <f t="shared" si="685"/>
        <v/>
      </c>
      <c r="AI1500" s="375" t="str">
        <f t="shared" si="686"/>
        <v/>
      </c>
      <c r="AJ1500" s="375" t="str">
        <f t="shared" si="687"/>
        <v/>
      </c>
      <c r="AK1500" s="375" t="str">
        <f t="shared" si="688"/>
        <v/>
      </c>
      <c r="AL1500" s="375" t="str">
        <f t="shared" si="689"/>
        <v/>
      </c>
      <c r="AM1500" s="375" t="str">
        <f t="shared" si="690"/>
        <v/>
      </c>
      <c r="AN1500" s="376" t="str">
        <f>IF(AF1500="","",IF(OR(AH1500="",AH1500="-"),"－",IF(OR(AM1500=8,AM1500=9),"",IF(OR(AJ1500=3,AJ1500=4,AJ1500=5,AJ1500=6),VLOOKUP(AH1500,INDEX((係数_バス貨物_ガソリン,係数_バス貨物_CNG,係数_バス貨物_軽油,係数_バス貨物_メタノール,係数_バス貨物_LPG),MATCH(AL1500,【参考】排出ガスレベル!$AI$4:$AI$671,1),1,AR1500):INDEX((係数_バス貨物_ガソリン,係数_バス貨物_CNG,係数_バス貨物_軽油,係数_バス貨物_メタノール,係数_バス貨物_LPG),MATCH(AL1500+1,【参考】排出ガスレベル!$AI$4:$AI$671,1)-1,5,AR1500),2,FALSE),IF(OR(AJ1500=1,AJ1500=2),VLOOKUP(AH1500,INDEX((係数_乗用_ガソリン,係数_乗用_CNG,係数_乗用_軽油,係数_乗用_メタノール,係数_乗用_LPG),1,1,AR1500):INDEX((係数_乗用_ガソリン,係数_乗用_CNG,係数_乗用_軽油,係数_乗用_メタノール,係数_乗用_LPG),125,5,AR1500),2,FALSE))))))</f>
        <v/>
      </c>
      <c r="AO1500" s="376" t="str">
        <f>IF(T1500="","",IF(OR(AH1500="",AH1500="-"),"－",IF(OR(AM1500=8,AM1500=9),"",IF(OR(AJ1500=3,AJ1500=4,AJ1500=5,AJ1500=6),VLOOKUP(AH1500,INDEX((係数_バス貨物_ガソリン,係数_バス貨物_CNG,係数_バス貨物_軽油,係数_バス貨物_メタノール,係数_バス貨物_LPG),MATCH(AL1500,【参考】排出ガスレベル!$AI$4:$AI$671,1),1,AR1500):INDEX((係数_バス貨物_ガソリン,係数_バス貨物_CNG,係数_バス貨物_軽油,係数_バス貨物_メタノール,係数_バス貨物_LPG),MATCH(AL1500+1,【参考】排出ガスレベル!$AI$4:$AI$671,1)-1,5,AR1500),3,FALSE),IF(OR(AJ1500=1,AJ1500=2),VLOOKUP(AH1500,INDEX((係数_乗用_ガソリン,係数_乗用_CNG,係数_乗用_軽油,係数_乗用_メタノール,係数_乗用_LPG),1,1,AR1500):INDEX((係数_乗用_ガソリン,係数_乗用_CNG,係数_乗用_軽油,係数_乗用_メタノール,係数_乗用_LPG),125,5,AR1500),3,FALSE))))))</f>
        <v/>
      </c>
      <c r="AP1500" s="375" t="str">
        <f t="shared" si="691"/>
        <v/>
      </c>
      <c r="AQ1500" s="444" t="str">
        <f t="shared" si="692"/>
        <v/>
      </c>
      <c r="AR1500" s="375" t="str">
        <f t="shared" si="695"/>
        <v/>
      </c>
      <c r="AS1500" s="377" t="str">
        <f t="shared" si="693"/>
        <v/>
      </c>
      <c r="AT1500" s="378" t="str">
        <f t="shared" si="694"/>
        <v/>
      </c>
      <c r="AX1500" s="625" t="b">
        <f t="shared" si="696"/>
        <v>0</v>
      </c>
      <c r="AY1500" s="7" t="str">
        <f t="shared" si="697"/>
        <v>FALSEFALSEFALSE</v>
      </c>
      <c r="AZ1500" s="626">
        <f t="shared" si="673"/>
        <v>0</v>
      </c>
      <c r="BA1500" s="627" t="str">
        <f t="shared" si="674"/>
        <v/>
      </c>
      <c r="BB1500" s="627">
        <f t="shared" si="675"/>
        <v>0</v>
      </c>
      <c r="BC1500" s="690" t="str">
        <f t="shared" si="676"/>
        <v/>
      </c>
    </row>
    <row r="1501" spans="1:55">
      <c r="A1501" s="381">
        <v>1445</v>
      </c>
      <c r="B1501" s="117"/>
      <c r="C1501" s="288"/>
      <c r="D1501" s="289"/>
      <c r="E1501" s="289"/>
      <c r="F1501" s="290"/>
      <c r="G1501" s="292"/>
      <c r="H1501" s="116"/>
      <c r="I1501" s="292"/>
      <c r="J1501" s="116"/>
      <c r="K1501" s="370" t="str">
        <f t="shared" si="667"/>
        <v/>
      </c>
      <c r="L1501" s="370">
        <f t="shared" si="668"/>
        <v>0</v>
      </c>
      <c r="M1501" s="370">
        <f t="shared" si="669"/>
        <v>0</v>
      </c>
      <c r="N1501" s="371" t="str">
        <f t="shared" si="677"/>
        <v/>
      </c>
      <c r="O1501" s="371" t="str">
        <f t="shared" si="678"/>
        <v/>
      </c>
      <c r="P1501" s="371" t="str">
        <f t="shared" si="679"/>
        <v/>
      </c>
      <c r="Q1501" s="371" t="str">
        <f t="shared" si="680"/>
        <v/>
      </c>
      <c r="R1501" s="371" t="str">
        <f t="shared" si="681"/>
        <v/>
      </c>
      <c r="S1501" s="371" t="str">
        <f t="shared" si="682"/>
        <v/>
      </c>
      <c r="T1501" s="443" t="str">
        <f t="shared" si="670"/>
        <v/>
      </c>
      <c r="U1501" s="539"/>
      <c r="V1501" s="117"/>
      <c r="W1501" s="118"/>
      <c r="X1501" s="119"/>
      <c r="Y1501" s="120"/>
      <c r="Z1501" s="122"/>
      <c r="AA1501" s="121"/>
      <c r="AB1501" s="443" t="str">
        <f t="shared" si="671"/>
        <v/>
      </c>
      <c r="AC1501" s="734" t="str">
        <f t="shared" si="672"/>
        <v/>
      </c>
      <c r="AD1501" s="372"/>
      <c r="AE1501" s="485"/>
      <c r="AF1501" s="373" t="str">
        <f t="shared" si="683"/>
        <v/>
      </c>
      <c r="AG1501" s="373" t="str">
        <f t="shared" si="684"/>
        <v/>
      </c>
      <c r="AH1501" s="374" t="str">
        <f t="shared" si="685"/>
        <v/>
      </c>
      <c r="AI1501" s="375" t="str">
        <f t="shared" si="686"/>
        <v/>
      </c>
      <c r="AJ1501" s="375" t="str">
        <f t="shared" si="687"/>
        <v/>
      </c>
      <c r="AK1501" s="375" t="str">
        <f t="shared" si="688"/>
        <v/>
      </c>
      <c r="AL1501" s="375" t="str">
        <f t="shared" si="689"/>
        <v/>
      </c>
      <c r="AM1501" s="375" t="str">
        <f t="shared" si="690"/>
        <v/>
      </c>
      <c r="AN1501" s="376" t="str">
        <f>IF(AF1501="","",IF(OR(AH1501="",AH1501="-"),"－",IF(OR(AM1501=8,AM1501=9),"",IF(OR(AJ1501=3,AJ1501=4,AJ1501=5,AJ1501=6),VLOOKUP(AH1501,INDEX((係数_バス貨物_ガソリン,係数_バス貨物_CNG,係数_バス貨物_軽油,係数_バス貨物_メタノール,係数_バス貨物_LPG),MATCH(AL1501,【参考】排出ガスレベル!$AI$4:$AI$671,1),1,AR1501):INDEX((係数_バス貨物_ガソリン,係数_バス貨物_CNG,係数_バス貨物_軽油,係数_バス貨物_メタノール,係数_バス貨物_LPG),MATCH(AL1501+1,【参考】排出ガスレベル!$AI$4:$AI$671,1)-1,5,AR1501),2,FALSE),IF(OR(AJ1501=1,AJ1501=2),VLOOKUP(AH1501,INDEX((係数_乗用_ガソリン,係数_乗用_CNG,係数_乗用_軽油,係数_乗用_メタノール,係数_乗用_LPG),1,1,AR1501):INDEX((係数_乗用_ガソリン,係数_乗用_CNG,係数_乗用_軽油,係数_乗用_メタノール,係数_乗用_LPG),125,5,AR1501),2,FALSE))))))</f>
        <v/>
      </c>
      <c r="AO1501" s="376" t="str">
        <f>IF(T1501="","",IF(OR(AH1501="",AH1501="-"),"－",IF(OR(AM1501=8,AM1501=9),"",IF(OR(AJ1501=3,AJ1501=4,AJ1501=5,AJ1501=6),VLOOKUP(AH1501,INDEX((係数_バス貨物_ガソリン,係数_バス貨物_CNG,係数_バス貨物_軽油,係数_バス貨物_メタノール,係数_バス貨物_LPG),MATCH(AL1501,【参考】排出ガスレベル!$AI$4:$AI$671,1),1,AR1501):INDEX((係数_バス貨物_ガソリン,係数_バス貨物_CNG,係数_バス貨物_軽油,係数_バス貨物_メタノール,係数_バス貨物_LPG),MATCH(AL1501+1,【参考】排出ガスレベル!$AI$4:$AI$671,1)-1,5,AR1501),3,FALSE),IF(OR(AJ1501=1,AJ1501=2),VLOOKUP(AH1501,INDEX((係数_乗用_ガソリン,係数_乗用_CNG,係数_乗用_軽油,係数_乗用_メタノール,係数_乗用_LPG),1,1,AR1501):INDEX((係数_乗用_ガソリン,係数_乗用_CNG,係数_乗用_軽油,係数_乗用_メタノール,係数_乗用_LPG),125,5,AR1501),3,FALSE))))))</f>
        <v/>
      </c>
      <c r="AP1501" s="375" t="str">
        <f t="shared" si="691"/>
        <v/>
      </c>
      <c r="AQ1501" s="444" t="str">
        <f t="shared" si="692"/>
        <v/>
      </c>
      <c r="AR1501" s="375" t="str">
        <f t="shared" si="695"/>
        <v/>
      </c>
      <c r="AS1501" s="377" t="str">
        <f t="shared" si="693"/>
        <v/>
      </c>
      <c r="AT1501" s="378" t="str">
        <f t="shared" si="694"/>
        <v/>
      </c>
      <c r="AX1501" s="625" t="b">
        <f t="shared" si="696"/>
        <v>0</v>
      </c>
      <c r="AY1501" s="7" t="str">
        <f t="shared" si="697"/>
        <v>FALSEFALSEFALSE</v>
      </c>
      <c r="AZ1501" s="626">
        <f t="shared" si="673"/>
        <v>0</v>
      </c>
      <c r="BA1501" s="627" t="str">
        <f t="shared" si="674"/>
        <v/>
      </c>
      <c r="BB1501" s="627">
        <f t="shared" si="675"/>
        <v>0</v>
      </c>
      <c r="BC1501" s="690" t="str">
        <f t="shared" si="676"/>
        <v/>
      </c>
    </row>
    <row r="1502" spans="1:55">
      <c r="A1502" s="381">
        <v>1446</v>
      </c>
      <c r="B1502" s="117"/>
      <c r="C1502" s="288"/>
      <c r="D1502" s="289"/>
      <c r="E1502" s="289"/>
      <c r="F1502" s="290"/>
      <c r="G1502" s="292"/>
      <c r="H1502" s="116"/>
      <c r="I1502" s="292"/>
      <c r="J1502" s="116"/>
      <c r="K1502" s="370" t="str">
        <f t="shared" si="667"/>
        <v/>
      </c>
      <c r="L1502" s="370">
        <f t="shared" si="668"/>
        <v>0</v>
      </c>
      <c r="M1502" s="370">
        <f t="shared" si="669"/>
        <v>0</v>
      </c>
      <c r="N1502" s="371" t="str">
        <f t="shared" si="677"/>
        <v/>
      </c>
      <c r="O1502" s="371" t="str">
        <f t="shared" si="678"/>
        <v/>
      </c>
      <c r="P1502" s="371" t="str">
        <f t="shared" si="679"/>
        <v/>
      </c>
      <c r="Q1502" s="371" t="str">
        <f t="shared" si="680"/>
        <v/>
      </c>
      <c r="R1502" s="371" t="str">
        <f t="shared" si="681"/>
        <v/>
      </c>
      <c r="S1502" s="371" t="str">
        <f t="shared" si="682"/>
        <v/>
      </c>
      <c r="T1502" s="443" t="str">
        <f t="shared" si="670"/>
        <v/>
      </c>
      <c r="U1502" s="539"/>
      <c r="V1502" s="117"/>
      <c r="W1502" s="118"/>
      <c r="X1502" s="119"/>
      <c r="Y1502" s="120"/>
      <c r="Z1502" s="122"/>
      <c r="AA1502" s="121"/>
      <c r="AB1502" s="443" t="str">
        <f t="shared" si="671"/>
        <v/>
      </c>
      <c r="AC1502" s="734" t="str">
        <f t="shared" si="672"/>
        <v/>
      </c>
      <c r="AD1502" s="372"/>
      <c r="AE1502" s="485"/>
      <c r="AF1502" s="373" t="str">
        <f t="shared" si="683"/>
        <v/>
      </c>
      <c r="AG1502" s="373" t="str">
        <f t="shared" si="684"/>
        <v/>
      </c>
      <c r="AH1502" s="374" t="str">
        <f t="shared" si="685"/>
        <v/>
      </c>
      <c r="AI1502" s="375" t="str">
        <f t="shared" si="686"/>
        <v/>
      </c>
      <c r="AJ1502" s="375" t="str">
        <f t="shared" si="687"/>
        <v/>
      </c>
      <c r="AK1502" s="375" t="str">
        <f t="shared" si="688"/>
        <v/>
      </c>
      <c r="AL1502" s="375" t="str">
        <f t="shared" si="689"/>
        <v/>
      </c>
      <c r="AM1502" s="375" t="str">
        <f t="shared" si="690"/>
        <v/>
      </c>
      <c r="AN1502" s="376" t="str">
        <f>IF(AF1502="","",IF(OR(AH1502="",AH1502="-"),"－",IF(OR(AM1502=8,AM1502=9),"",IF(OR(AJ1502=3,AJ1502=4,AJ1502=5,AJ1502=6),VLOOKUP(AH1502,INDEX((係数_バス貨物_ガソリン,係数_バス貨物_CNG,係数_バス貨物_軽油,係数_バス貨物_メタノール,係数_バス貨物_LPG),MATCH(AL1502,【参考】排出ガスレベル!$AI$4:$AI$671,1),1,AR1502):INDEX((係数_バス貨物_ガソリン,係数_バス貨物_CNG,係数_バス貨物_軽油,係数_バス貨物_メタノール,係数_バス貨物_LPG),MATCH(AL1502+1,【参考】排出ガスレベル!$AI$4:$AI$671,1)-1,5,AR1502),2,FALSE),IF(OR(AJ1502=1,AJ1502=2),VLOOKUP(AH1502,INDEX((係数_乗用_ガソリン,係数_乗用_CNG,係数_乗用_軽油,係数_乗用_メタノール,係数_乗用_LPG),1,1,AR1502):INDEX((係数_乗用_ガソリン,係数_乗用_CNG,係数_乗用_軽油,係数_乗用_メタノール,係数_乗用_LPG),125,5,AR1502),2,FALSE))))))</f>
        <v/>
      </c>
      <c r="AO1502" s="376" t="str">
        <f>IF(T1502="","",IF(OR(AH1502="",AH1502="-"),"－",IF(OR(AM1502=8,AM1502=9),"",IF(OR(AJ1502=3,AJ1502=4,AJ1502=5,AJ1502=6),VLOOKUP(AH1502,INDEX((係数_バス貨物_ガソリン,係数_バス貨物_CNG,係数_バス貨物_軽油,係数_バス貨物_メタノール,係数_バス貨物_LPG),MATCH(AL1502,【参考】排出ガスレベル!$AI$4:$AI$671,1),1,AR1502):INDEX((係数_バス貨物_ガソリン,係数_バス貨物_CNG,係数_バス貨物_軽油,係数_バス貨物_メタノール,係数_バス貨物_LPG),MATCH(AL1502+1,【参考】排出ガスレベル!$AI$4:$AI$671,1)-1,5,AR1502),3,FALSE),IF(OR(AJ1502=1,AJ1502=2),VLOOKUP(AH1502,INDEX((係数_乗用_ガソリン,係数_乗用_CNG,係数_乗用_軽油,係数_乗用_メタノール,係数_乗用_LPG),1,1,AR1502):INDEX((係数_乗用_ガソリン,係数_乗用_CNG,係数_乗用_軽油,係数_乗用_メタノール,係数_乗用_LPG),125,5,AR1502),3,FALSE))))))</f>
        <v/>
      </c>
      <c r="AP1502" s="375" t="str">
        <f t="shared" si="691"/>
        <v/>
      </c>
      <c r="AQ1502" s="444" t="str">
        <f t="shared" si="692"/>
        <v/>
      </c>
      <c r="AR1502" s="375" t="str">
        <f t="shared" si="695"/>
        <v/>
      </c>
      <c r="AS1502" s="377" t="str">
        <f t="shared" si="693"/>
        <v/>
      </c>
      <c r="AT1502" s="378" t="str">
        <f t="shared" si="694"/>
        <v/>
      </c>
      <c r="AX1502" s="625" t="b">
        <f t="shared" si="696"/>
        <v>0</v>
      </c>
      <c r="AY1502" s="7" t="str">
        <f t="shared" si="697"/>
        <v>FALSEFALSEFALSE</v>
      </c>
      <c r="AZ1502" s="626">
        <f t="shared" si="673"/>
        <v>0</v>
      </c>
      <c r="BA1502" s="627" t="str">
        <f t="shared" si="674"/>
        <v/>
      </c>
      <c r="BB1502" s="627">
        <f t="shared" si="675"/>
        <v>0</v>
      </c>
      <c r="BC1502" s="690" t="str">
        <f t="shared" si="676"/>
        <v/>
      </c>
    </row>
    <row r="1503" spans="1:55">
      <c r="A1503" s="381">
        <v>1447</v>
      </c>
      <c r="B1503" s="117"/>
      <c r="C1503" s="288"/>
      <c r="D1503" s="289"/>
      <c r="E1503" s="289"/>
      <c r="F1503" s="290"/>
      <c r="G1503" s="292"/>
      <c r="H1503" s="116"/>
      <c r="I1503" s="292"/>
      <c r="J1503" s="116"/>
      <c r="K1503" s="370" t="str">
        <f t="shared" si="667"/>
        <v/>
      </c>
      <c r="L1503" s="370">
        <f t="shared" si="668"/>
        <v>0</v>
      </c>
      <c r="M1503" s="370">
        <f t="shared" si="669"/>
        <v>0</v>
      </c>
      <c r="N1503" s="371" t="str">
        <f t="shared" si="677"/>
        <v/>
      </c>
      <c r="O1503" s="371" t="str">
        <f t="shared" si="678"/>
        <v/>
      </c>
      <c r="P1503" s="371" t="str">
        <f t="shared" si="679"/>
        <v/>
      </c>
      <c r="Q1503" s="371" t="str">
        <f t="shared" si="680"/>
        <v/>
      </c>
      <c r="R1503" s="371" t="str">
        <f t="shared" si="681"/>
        <v/>
      </c>
      <c r="S1503" s="371" t="str">
        <f t="shared" si="682"/>
        <v/>
      </c>
      <c r="T1503" s="443" t="str">
        <f t="shared" si="670"/>
        <v/>
      </c>
      <c r="U1503" s="539"/>
      <c r="V1503" s="117"/>
      <c r="W1503" s="118"/>
      <c r="X1503" s="119"/>
      <c r="Y1503" s="120"/>
      <c r="Z1503" s="122"/>
      <c r="AA1503" s="121"/>
      <c r="AB1503" s="443" t="str">
        <f t="shared" si="671"/>
        <v/>
      </c>
      <c r="AC1503" s="734" t="str">
        <f t="shared" si="672"/>
        <v/>
      </c>
      <c r="AD1503" s="372"/>
      <c r="AE1503" s="485"/>
      <c r="AF1503" s="373" t="str">
        <f t="shared" si="683"/>
        <v/>
      </c>
      <c r="AG1503" s="373" t="str">
        <f t="shared" si="684"/>
        <v/>
      </c>
      <c r="AH1503" s="374" t="str">
        <f t="shared" si="685"/>
        <v/>
      </c>
      <c r="AI1503" s="375" t="str">
        <f t="shared" si="686"/>
        <v/>
      </c>
      <c r="AJ1503" s="375" t="str">
        <f t="shared" si="687"/>
        <v/>
      </c>
      <c r="AK1503" s="375" t="str">
        <f t="shared" si="688"/>
        <v/>
      </c>
      <c r="AL1503" s="375" t="str">
        <f t="shared" si="689"/>
        <v/>
      </c>
      <c r="AM1503" s="375" t="str">
        <f t="shared" si="690"/>
        <v/>
      </c>
      <c r="AN1503" s="376" t="str">
        <f>IF(AF1503="","",IF(OR(AH1503="",AH1503="-"),"－",IF(OR(AM1503=8,AM1503=9),"",IF(OR(AJ1503=3,AJ1503=4,AJ1503=5,AJ1503=6),VLOOKUP(AH1503,INDEX((係数_バス貨物_ガソリン,係数_バス貨物_CNG,係数_バス貨物_軽油,係数_バス貨物_メタノール,係数_バス貨物_LPG),MATCH(AL1503,【参考】排出ガスレベル!$AI$4:$AI$671,1),1,AR1503):INDEX((係数_バス貨物_ガソリン,係数_バス貨物_CNG,係数_バス貨物_軽油,係数_バス貨物_メタノール,係数_バス貨物_LPG),MATCH(AL1503+1,【参考】排出ガスレベル!$AI$4:$AI$671,1)-1,5,AR1503),2,FALSE),IF(OR(AJ1503=1,AJ1503=2),VLOOKUP(AH1503,INDEX((係数_乗用_ガソリン,係数_乗用_CNG,係数_乗用_軽油,係数_乗用_メタノール,係数_乗用_LPG),1,1,AR1503):INDEX((係数_乗用_ガソリン,係数_乗用_CNG,係数_乗用_軽油,係数_乗用_メタノール,係数_乗用_LPG),125,5,AR1503),2,FALSE))))))</f>
        <v/>
      </c>
      <c r="AO1503" s="376" t="str">
        <f>IF(T1503="","",IF(OR(AH1503="",AH1503="-"),"－",IF(OR(AM1503=8,AM1503=9),"",IF(OR(AJ1503=3,AJ1503=4,AJ1503=5,AJ1503=6),VLOOKUP(AH1503,INDEX((係数_バス貨物_ガソリン,係数_バス貨物_CNG,係数_バス貨物_軽油,係数_バス貨物_メタノール,係数_バス貨物_LPG),MATCH(AL1503,【参考】排出ガスレベル!$AI$4:$AI$671,1),1,AR1503):INDEX((係数_バス貨物_ガソリン,係数_バス貨物_CNG,係数_バス貨物_軽油,係数_バス貨物_メタノール,係数_バス貨物_LPG),MATCH(AL1503+1,【参考】排出ガスレベル!$AI$4:$AI$671,1)-1,5,AR1503),3,FALSE),IF(OR(AJ1503=1,AJ1503=2),VLOOKUP(AH1503,INDEX((係数_乗用_ガソリン,係数_乗用_CNG,係数_乗用_軽油,係数_乗用_メタノール,係数_乗用_LPG),1,1,AR1503):INDEX((係数_乗用_ガソリン,係数_乗用_CNG,係数_乗用_軽油,係数_乗用_メタノール,係数_乗用_LPG),125,5,AR1503),3,FALSE))))))</f>
        <v/>
      </c>
      <c r="AP1503" s="375" t="str">
        <f t="shared" si="691"/>
        <v/>
      </c>
      <c r="AQ1503" s="444" t="str">
        <f t="shared" si="692"/>
        <v/>
      </c>
      <c r="AR1503" s="375" t="str">
        <f t="shared" si="695"/>
        <v/>
      </c>
      <c r="AS1503" s="377" t="str">
        <f t="shared" si="693"/>
        <v/>
      </c>
      <c r="AT1503" s="378" t="str">
        <f t="shared" si="694"/>
        <v/>
      </c>
      <c r="AX1503" s="625" t="b">
        <f t="shared" si="696"/>
        <v>0</v>
      </c>
      <c r="AY1503" s="7" t="str">
        <f t="shared" si="697"/>
        <v>FALSEFALSEFALSE</v>
      </c>
      <c r="AZ1503" s="626">
        <f t="shared" si="673"/>
        <v>0</v>
      </c>
      <c r="BA1503" s="627" t="str">
        <f t="shared" si="674"/>
        <v/>
      </c>
      <c r="BB1503" s="627">
        <f t="shared" si="675"/>
        <v>0</v>
      </c>
      <c r="BC1503" s="690" t="str">
        <f t="shared" si="676"/>
        <v/>
      </c>
    </row>
    <row r="1504" spans="1:55">
      <c r="A1504" s="381">
        <v>1448</v>
      </c>
      <c r="B1504" s="117"/>
      <c r="C1504" s="288"/>
      <c r="D1504" s="289"/>
      <c r="E1504" s="289"/>
      <c r="F1504" s="290"/>
      <c r="G1504" s="292"/>
      <c r="H1504" s="116"/>
      <c r="I1504" s="292"/>
      <c r="J1504" s="116"/>
      <c r="K1504" s="370" t="str">
        <f t="shared" si="667"/>
        <v/>
      </c>
      <c r="L1504" s="370">
        <f t="shared" si="668"/>
        <v>0</v>
      </c>
      <c r="M1504" s="370">
        <f t="shared" si="669"/>
        <v>0</v>
      </c>
      <c r="N1504" s="371" t="str">
        <f t="shared" si="677"/>
        <v/>
      </c>
      <c r="O1504" s="371" t="str">
        <f t="shared" si="678"/>
        <v/>
      </c>
      <c r="P1504" s="371" t="str">
        <f t="shared" si="679"/>
        <v/>
      </c>
      <c r="Q1504" s="371" t="str">
        <f t="shared" si="680"/>
        <v/>
      </c>
      <c r="R1504" s="371" t="str">
        <f t="shared" si="681"/>
        <v/>
      </c>
      <c r="S1504" s="371" t="str">
        <f t="shared" si="682"/>
        <v/>
      </c>
      <c r="T1504" s="443" t="str">
        <f t="shared" si="670"/>
        <v/>
      </c>
      <c r="U1504" s="539"/>
      <c r="V1504" s="117"/>
      <c r="W1504" s="118"/>
      <c r="X1504" s="119"/>
      <c r="Y1504" s="120"/>
      <c r="Z1504" s="122"/>
      <c r="AA1504" s="121"/>
      <c r="AB1504" s="443" t="str">
        <f t="shared" si="671"/>
        <v/>
      </c>
      <c r="AC1504" s="734" t="str">
        <f t="shared" si="672"/>
        <v/>
      </c>
      <c r="AD1504" s="372"/>
      <c r="AE1504" s="485"/>
      <c r="AF1504" s="373" t="str">
        <f t="shared" si="683"/>
        <v/>
      </c>
      <c r="AG1504" s="373" t="str">
        <f t="shared" si="684"/>
        <v/>
      </c>
      <c r="AH1504" s="374" t="str">
        <f t="shared" si="685"/>
        <v/>
      </c>
      <c r="AI1504" s="375" t="str">
        <f t="shared" si="686"/>
        <v/>
      </c>
      <c r="AJ1504" s="375" t="str">
        <f t="shared" si="687"/>
        <v/>
      </c>
      <c r="AK1504" s="375" t="str">
        <f t="shared" si="688"/>
        <v/>
      </c>
      <c r="AL1504" s="375" t="str">
        <f t="shared" si="689"/>
        <v/>
      </c>
      <c r="AM1504" s="375" t="str">
        <f t="shared" si="690"/>
        <v/>
      </c>
      <c r="AN1504" s="376" t="str">
        <f>IF(AF1504="","",IF(OR(AH1504="",AH1504="-"),"－",IF(OR(AM1504=8,AM1504=9),"",IF(OR(AJ1504=3,AJ1504=4,AJ1504=5,AJ1504=6),VLOOKUP(AH1504,INDEX((係数_バス貨物_ガソリン,係数_バス貨物_CNG,係数_バス貨物_軽油,係数_バス貨物_メタノール,係数_バス貨物_LPG),MATCH(AL1504,【参考】排出ガスレベル!$AI$4:$AI$671,1),1,AR1504):INDEX((係数_バス貨物_ガソリン,係数_バス貨物_CNG,係数_バス貨物_軽油,係数_バス貨物_メタノール,係数_バス貨物_LPG),MATCH(AL1504+1,【参考】排出ガスレベル!$AI$4:$AI$671,1)-1,5,AR1504),2,FALSE),IF(OR(AJ1504=1,AJ1504=2),VLOOKUP(AH1504,INDEX((係数_乗用_ガソリン,係数_乗用_CNG,係数_乗用_軽油,係数_乗用_メタノール,係数_乗用_LPG),1,1,AR1504):INDEX((係数_乗用_ガソリン,係数_乗用_CNG,係数_乗用_軽油,係数_乗用_メタノール,係数_乗用_LPG),125,5,AR1504),2,FALSE))))))</f>
        <v/>
      </c>
      <c r="AO1504" s="376" t="str">
        <f>IF(T1504="","",IF(OR(AH1504="",AH1504="-"),"－",IF(OR(AM1504=8,AM1504=9),"",IF(OR(AJ1504=3,AJ1504=4,AJ1504=5,AJ1504=6),VLOOKUP(AH1504,INDEX((係数_バス貨物_ガソリン,係数_バス貨物_CNG,係数_バス貨物_軽油,係数_バス貨物_メタノール,係数_バス貨物_LPG),MATCH(AL1504,【参考】排出ガスレベル!$AI$4:$AI$671,1),1,AR1504):INDEX((係数_バス貨物_ガソリン,係数_バス貨物_CNG,係数_バス貨物_軽油,係数_バス貨物_メタノール,係数_バス貨物_LPG),MATCH(AL1504+1,【参考】排出ガスレベル!$AI$4:$AI$671,1)-1,5,AR1504),3,FALSE),IF(OR(AJ1504=1,AJ1504=2),VLOOKUP(AH1504,INDEX((係数_乗用_ガソリン,係数_乗用_CNG,係数_乗用_軽油,係数_乗用_メタノール,係数_乗用_LPG),1,1,AR1504):INDEX((係数_乗用_ガソリン,係数_乗用_CNG,係数_乗用_軽油,係数_乗用_メタノール,係数_乗用_LPG),125,5,AR1504),3,FALSE))))))</f>
        <v/>
      </c>
      <c r="AP1504" s="375" t="str">
        <f t="shared" si="691"/>
        <v/>
      </c>
      <c r="AQ1504" s="444" t="str">
        <f t="shared" si="692"/>
        <v/>
      </c>
      <c r="AR1504" s="375" t="str">
        <f t="shared" si="695"/>
        <v/>
      </c>
      <c r="AS1504" s="377" t="str">
        <f t="shared" si="693"/>
        <v/>
      </c>
      <c r="AT1504" s="378" t="str">
        <f t="shared" si="694"/>
        <v/>
      </c>
      <c r="AX1504" s="625" t="b">
        <f t="shared" si="696"/>
        <v>0</v>
      </c>
      <c r="AY1504" s="7" t="str">
        <f t="shared" si="697"/>
        <v>FALSEFALSEFALSE</v>
      </c>
      <c r="AZ1504" s="626">
        <f t="shared" si="673"/>
        <v>0</v>
      </c>
      <c r="BA1504" s="627" t="str">
        <f t="shared" si="674"/>
        <v/>
      </c>
      <c r="BB1504" s="627">
        <f t="shared" si="675"/>
        <v>0</v>
      </c>
      <c r="BC1504" s="690" t="str">
        <f t="shared" si="676"/>
        <v/>
      </c>
    </row>
    <row r="1505" spans="1:55">
      <c r="A1505" s="381">
        <v>1449</v>
      </c>
      <c r="B1505" s="117"/>
      <c r="C1505" s="288"/>
      <c r="D1505" s="289"/>
      <c r="E1505" s="289"/>
      <c r="F1505" s="290"/>
      <c r="G1505" s="292"/>
      <c r="H1505" s="116"/>
      <c r="I1505" s="292"/>
      <c r="J1505" s="116"/>
      <c r="K1505" s="370" t="str">
        <f t="shared" si="667"/>
        <v/>
      </c>
      <c r="L1505" s="370">
        <f t="shared" si="668"/>
        <v>0</v>
      </c>
      <c r="M1505" s="370">
        <f t="shared" si="669"/>
        <v>0</v>
      </c>
      <c r="N1505" s="371" t="str">
        <f t="shared" si="677"/>
        <v/>
      </c>
      <c r="O1505" s="371" t="str">
        <f t="shared" si="678"/>
        <v/>
      </c>
      <c r="P1505" s="371" t="str">
        <f t="shared" si="679"/>
        <v/>
      </c>
      <c r="Q1505" s="371" t="str">
        <f t="shared" si="680"/>
        <v/>
      </c>
      <c r="R1505" s="371" t="str">
        <f t="shared" si="681"/>
        <v/>
      </c>
      <c r="S1505" s="371" t="str">
        <f t="shared" si="682"/>
        <v/>
      </c>
      <c r="T1505" s="443" t="str">
        <f t="shared" si="670"/>
        <v/>
      </c>
      <c r="U1505" s="539"/>
      <c r="V1505" s="117"/>
      <c r="W1505" s="118"/>
      <c r="X1505" s="119"/>
      <c r="Y1505" s="120"/>
      <c r="Z1505" s="122"/>
      <c r="AA1505" s="121"/>
      <c r="AB1505" s="443" t="str">
        <f t="shared" si="671"/>
        <v/>
      </c>
      <c r="AC1505" s="734" t="str">
        <f t="shared" si="672"/>
        <v/>
      </c>
      <c r="AD1505" s="372"/>
      <c r="AE1505" s="485"/>
      <c r="AF1505" s="373" t="str">
        <f t="shared" si="683"/>
        <v/>
      </c>
      <c r="AG1505" s="373" t="str">
        <f t="shared" si="684"/>
        <v/>
      </c>
      <c r="AH1505" s="374" t="str">
        <f t="shared" si="685"/>
        <v/>
      </c>
      <c r="AI1505" s="375" t="str">
        <f t="shared" si="686"/>
        <v/>
      </c>
      <c r="AJ1505" s="375" t="str">
        <f t="shared" si="687"/>
        <v/>
      </c>
      <c r="AK1505" s="375" t="str">
        <f t="shared" si="688"/>
        <v/>
      </c>
      <c r="AL1505" s="375" t="str">
        <f t="shared" si="689"/>
        <v/>
      </c>
      <c r="AM1505" s="375" t="str">
        <f t="shared" si="690"/>
        <v/>
      </c>
      <c r="AN1505" s="376" t="str">
        <f>IF(AF1505="","",IF(OR(AH1505="",AH1505="-"),"－",IF(OR(AM1505=8,AM1505=9),"",IF(OR(AJ1505=3,AJ1505=4,AJ1505=5,AJ1505=6),VLOOKUP(AH1505,INDEX((係数_バス貨物_ガソリン,係数_バス貨物_CNG,係数_バス貨物_軽油,係数_バス貨物_メタノール,係数_バス貨物_LPG),MATCH(AL1505,【参考】排出ガスレベル!$AI$4:$AI$671,1),1,AR1505):INDEX((係数_バス貨物_ガソリン,係数_バス貨物_CNG,係数_バス貨物_軽油,係数_バス貨物_メタノール,係数_バス貨物_LPG),MATCH(AL1505+1,【参考】排出ガスレベル!$AI$4:$AI$671,1)-1,5,AR1505),2,FALSE),IF(OR(AJ1505=1,AJ1505=2),VLOOKUP(AH1505,INDEX((係数_乗用_ガソリン,係数_乗用_CNG,係数_乗用_軽油,係数_乗用_メタノール,係数_乗用_LPG),1,1,AR1505):INDEX((係数_乗用_ガソリン,係数_乗用_CNG,係数_乗用_軽油,係数_乗用_メタノール,係数_乗用_LPG),125,5,AR1505),2,FALSE))))))</f>
        <v/>
      </c>
      <c r="AO1505" s="376" t="str">
        <f>IF(T1505="","",IF(OR(AH1505="",AH1505="-"),"－",IF(OR(AM1505=8,AM1505=9),"",IF(OR(AJ1505=3,AJ1505=4,AJ1505=5,AJ1505=6),VLOOKUP(AH1505,INDEX((係数_バス貨物_ガソリン,係数_バス貨物_CNG,係数_バス貨物_軽油,係数_バス貨物_メタノール,係数_バス貨物_LPG),MATCH(AL1505,【参考】排出ガスレベル!$AI$4:$AI$671,1),1,AR1505):INDEX((係数_バス貨物_ガソリン,係数_バス貨物_CNG,係数_バス貨物_軽油,係数_バス貨物_メタノール,係数_バス貨物_LPG),MATCH(AL1505+1,【参考】排出ガスレベル!$AI$4:$AI$671,1)-1,5,AR1505),3,FALSE),IF(OR(AJ1505=1,AJ1505=2),VLOOKUP(AH1505,INDEX((係数_乗用_ガソリン,係数_乗用_CNG,係数_乗用_軽油,係数_乗用_メタノール,係数_乗用_LPG),1,1,AR1505):INDEX((係数_乗用_ガソリン,係数_乗用_CNG,係数_乗用_軽油,係数_乗用_メタノール,係数_乗用_LPG),125,5,AR1505),3,FALSE))))))</f>
        <v/>
      </c>
      <c r="AP1505" s="375" t="str">
        <f t="shared" si="691"/>
        <v/>
      </c>
      <c r="AQ1505" s="444" t="str">
        <f t="shared" si="692"/>
        <v/>
      </c>
      <c r="AR1505" s="375" t="str">
        <f t="shared" si="695"/>
        <v/>
      </c>
      <c r="AS1505" s="377" t="str">
        <f t="shared" si="693"/>
        <v/>
      </c>
      <c r="AT1505" s="378" t="str">
        <f t="shared" si="694"/>
        <v/>
      </c>
      <c r="AX1505" s="625" t="b">
        <f t="shared" si="696"/>
        <v>0</v>
      </c>
      <c r="AY1505" s="7" t="str">
        <f t="shared" si="697"/>
        <v>FALSEFALSEFALSE</v>
      </c>
      <c r="AZ1505" s="626">
        <f t="shared" si="673"/>
        <v>0</v>
      </c>
      <c r="BA1505" s="627" t="str">
        <f t="shared" si="674"/>
        <v/>
      </c>
      <c r="BB1505" s="627">
        <f t="shared" si="675"/>
        <v>0</v>
      </c>
      <c r="BC1505" s="690" t="str">
        <f t="shared" si="676"/>
        <v/>
      </c>
    </row>
    <row r="1506" spans="1:55">
      <c r="A1506" s="381">
        <v>1450</v>
      </c>
      <c r="B1506" s="117"/>
      <c r="C1506" s="288"/>
      <c r="D1506" s="289"/>
      <c r="E1506" s="289"/>
      <c r="F1506" s="290"/>
      <c r="G1506" s="292"/>
      <c r="H1506" s="116"/>
      <c r="I1506" s="292"/>
      <c r="J1506" s="116"/>
      <c r="K1506" s="370" t="str">
        <f t="shared" si="667"/>
        <v/>
      </c>
      <c r="L1506" s="370">
        <f t="shared" si="668"/>
        <v>0</v>
      </c>
      <c r="M1506" s="370">
        <f t="shared" si="669"/>
        <v>0</v>
      </c>
      <c r="N1506" s="371" t="str">
        <f t="shared" si="677"/>
        <v/>
      </c>
      <c r="O1506" s="371" t="str">
        <f t="shared" si="678"/>
        <v/>
      </c>
      <c r="P1506" s="371" t="str">
        <f t="shared" si="679"/>
        <v/>
      </c>
      <c r="Q1506" s="371" t="str">
        <f t="shared" si="680"/>
        <v/>
      </c>
      <c r="R1506" s="371" t="str">
        <f t="shared" si="681"/>
        <v/>
      </c>
      <c r="S1506" s="371" t="str">
        <f t="shared" si="682"/>
        <v/>
      </c>
      <c r="T1506" s="443" t="str">
        <f t="shared" si="670"/>
        <v/>
      </c>
      <c r="U1506" s="539"/>
      <c r="V1506" s="117"/>
      <c r="W1506" s="118"/>
      <c r="X1506" s="119"/>
      <c r="Y1506" s="120"/>
      <c r="Z1506" s="122"/>
      <c r="AA1506" s="121"/>
      <c r="AB1506" s="443" t="str">
        <f t="shared" si="671"/>
        <v/>
      </c>
      <c r="AC1506" s="734" t="str">
        <f t="shared" si="672"/>
        <v/>
      </c>
      <c r="AD1506" s="372"/>
      <c r="AE1506" s="485"/>
      <c r="AF1506" s="373" t="str">
        <f t="shared" si="683"/>
        <v/>
      </c>
      <c r="AG1506" s="373" t="str">
        <f t="shared" si="684"/>
        <v/>
      </c>
      <c r="AH1506" s="374" t="str">
        <f t="shared" si="685"/>
        <v/>
      </c>
      <c r="AI1506" s="375" t="str">
        <f t="shared" si="686"/>
        <v/>
      </c>
      <c r="AJ1506" s="375" t="str">
        <f t="shared" si="687"/>
        <v/>
      </c>
      <c r="AK1506" s="375" t="str">
        <f t="shared" si="688"/>
        <v/>
      </c>
      <c r="AL1506" s="375" t="str">
        <f t="shared" si="689"/>
        <v/>
      </c>
      <c r="AM1506" s="375" t="str">
        <f t="shared" si="690"/>
        <v/>
      </c>
      <c r="AN1506" s="376" t="str">
        <f>IF(AF1506="","",IF(OR(AH1506="",AH1506="-"),"－",IF(OR(AM1506=8,AM1506=9),"",IF(OR(AJ1506=3,AJ1506=4,AJ1506=5,AJ1506=6),VLOOKUP(AH1506,INDEX((係数_バス貨物_ガソリン,係数_バス貨物_CNG,係数_バス貨物_軽油,係数_バス貨物_メタノール,係数_バス貨物_LPG),MATCH(AL1506,【参考】排出ガスレベル!$AI$4:$AI$671,1),1,AR1506):INDEX((係数_バス貨物_ガソリン,係数_バス貨物_CNG,係数_バス貨物_軽油,係数_バス貨物_メタノール,係数_バス貨物_LPG),MATCH(AL1506+1,【参考】排出ガスレベル!$AI$4:$AI$671,1)-1,5,AR1506),2,FALSE),IF(OR(AJ1506=1,AJ1506=2),VLOOKUP(AH1506,INDEX((係数_乗用_ガソリン,係数_乗用_CNG,係数_乗用_軽油,係数_乗用_メタノール,係数_乗用_LPG),1,1,AR1506):INDEX((係数_乗用_ガソリン,係数_乗用_CNG,係数_乗用_軽油,係数_乗用_メタノール,係数_乗用_LPG),125,5,AR1506),2,FALSE))))))</f>
        <v/>
      </c>
      <c r="AO1506" s="376" t="str">
        <f>IF(T1506="","",IF(OR(AH1506="",AH1506="-"),"－",IF(OR(AM1506=8,AM1506=9),"",IF(OR(AJ1506=3,AJ1506=4,AJ1506=5,AJ1506=6),VLOOKUP(AH1506,INDEX((係数_バス貨物_ガソリン,係数_バス貨物_CNG,係数_バス貨物_軽油,係数_バス貨物_メタノール,係数_バス貨物_LPG),MATCH(AL1506,【参考】排出ガスレベル!$AI$4:$AI$671,1),1,AR1506):INDEX((係数_バス貨物_ガソリン,係数_バス貨物_CNG,係数_バス貨物_軽油,係数_バス貨物_メタノール,係数_バス貨物_LPG),MATCH(AL1506+1,【参考】排出ガスレベル!$AI$4:$AI$671,1)-1,5,AR1506),3,FALSE),IF(OR(AJ1506=1,AJ1506=2),VLOOKUP(AH1506,INDEX((係数_乗用_ガソリン,係数_乗用_CNG,係数_乗用_軽油,係数_乗用_メタノール,係数_乗用_LPG),1,1,AR1506):INDEX((係数_乗用_ガソリン,係数_乗用_CNG,係数_乗用_軽油,係数_乗用_メタノール,係数_乗用_LPG),125,5,AR1506),3,FALSE))))))</f>
        <v/>
      </c>
      <c r="AP1506" s="375" t="str">
        <f t="shared" si="691"/>
        <v/>
      </c>
      <c r="AQ1506" s="444" t="str">
        <f t="shared" si="692"/>
        <v/>
      </c>
      <c r="AR1506" s="375" t="str">
        <f t="shared" si="695"/>
        <v/>
      </c>
      <c r="AS1506" s="377" t="str">
        <f t="shared" si="693"/>
        <v/>
      </c>
      <c r="AT1506" s="378" t="str">
        <f t="shared" si="694"/>
        <v/>
      </c>
      <c r="AX1506" s="625" t="b">
        <f t="shared" si="696"/>
        <v>0</v>
      </c>
      <c r="AY1506" s="7" t="str">
        <f t="shared" si="697"/>
        <v>FALSEFALSEFALSE</v>
      </c>
      <c r="AZ1506" s="626">
        <f t="shared" si="673"/>
        <v>0</v>
      </c>
      <c r="BA1506" s="627" t="str">
        <f t="shared" si="674"/>
        <v/>
      </c>
      <c r="BB1506" s="627">
        <f t="shared" si="675"/>
        <v>0</v>
      </c>
      <c r="BC1506" s="690" t="str">
        <f t="shared" si="676"/>
        <v/>
      </c>
    </row>
    <row r="1507" spans="1:55">
      <c r="A1507" s="381">
        <v>1451</v>
      </c>
      <c r="B1507" s="117"/>
      <c r="C1507" s="288"/>
      <c r="D1507" s="289"/>
      <c r="E1507" s="289"/>
      <c r="F1507" s="290"/>
      <c r="G1507" s="292"/>
      <c r="H1507" s="116"/>
      <c r="I1507" s="292"/>
      <c r="J1507" s="116"/>
      <c r="K1507" s="370" t="str">
        <f t="shared" si="667"/>
        <v/>
      </c>
      <c r="L1507" s="370">
        <f t="shared" si="668"/>
        <v>0</v>
      </c>
      <c r="M1507" s="370">
        <f t="shared" si="669"/>
        <v>0</v>
      </c>
      <c r="N1507" s="371" t="str">
        <f t="shared" si="677"/>
        <v/>
      </c>
      <c r="O1507" s="371" t="str">
        <f t="shared" si="678"/>
        <v/>
      </c>
      <c r="P1507" s="371" t="str">
        <f t="shared" si="679"/>
        <v/>
      </c>
      <c r="Q1507" s="371" t="str">
        <f t="shared" si="680"/>
        <v/>
      </c>
      <c r="R1507" s="371" t="str">
        <f t="shared" si="681"/>
        <v/>
      </c>
      <c r="S1507" s="371" t="str">
        <f t="shared" si="682"/>
        <v/>
      </c>
      <c r="T1507" s="443" t="str">
        <f t="shared" si="670"/>
        <v/>
      </c>
      <c r="U1507" s="539"/>
      <c r="V1507" s="117"/>
      <c r="W1507" s="118"/>
      <c r="X1507" s="119"/>
      <c r="Y1507" s="120"/>
      <c r="Z1507" s="122"/>
      <c r="AA1507" s="121"/>
      <c r="AB1507" s="443" t="str">
        <f t="shared" si="671"/>
        <v/>
      </c>
      <c r="AC1507" s="734" t="str">
        <f t="shared" si="672"/>
        <v/>
      </c>
      <c r="AD1507" s="372"/>
      <c r="AE1507" s="485"/>
      <c r="AF1507" s="373" t="str">
        <f t="shared" si="683"/>
        <v/>
      </c>
      <c r="AG1507" s="373" t="str">
        <f t="shared" si="684"/>
        <v/>
      </c>
      <c r="AH1507" s="374" t="str">
        <f t="shared" si="685"/>
        <v/>
      </c>
      <c r="AI1507" s="375" t="str">
        <f t="shared" si="686"/>
        <v/>
      </c>
      <c r="AJ1507" s="375" t="str">
        <f t="shared" si="687"/>
        <v/>
      </c>
      <c r="AK1507" s="375" t="str">
        <f t="shared" si="688"/>
        <v/>
      </c>
      <c r="AL1507" s="375" t="str">
        <f t="shared" si="689"/>
        <v/>
      </c>
      <c r="AM1507" s="375" t="str">
        <f t="shared" si="690"/>
        <v/>
      </c>
      <c r="AN1507" s="376" t="str">
        <f>IF(AF1507="","",IF(OR(AH1507="",AH1507="-"),"－",IF(OR(AM1507=8,AM1507=9),"",IF(OR(AJ1507=3,AJ1507=4,AJ1507=5,AJ1507=6),VLOOKUP(AH1507,INDEX((係数_バス貨物_ガソリン,係数_バス貨物_CNG,係数_バス貨物_軽油,係数_バス貨物_メタノール,係数_バス貨物_LPG),MATCH(AL1507,【参考】排出ガスレベル!$AI$4:$AI$671,1),1,AR1507):INDEX((係数_バス貨物_ガソリン,係数_バス貨物_CNG,係数_バス貨物_軽油,係数_バス貨物_メタノール,係数_バス貨物_LPG),MATCH(AL1507+1,【参考】排出ガスレベル!$AI$4:$AI$671,1)-1,5,AR1507),2,FALSE),IF(OR(AJ1507=1,AJ1507=2),VLOOKUP(AH1507,INDEX((係数_乗用_ガソリン,係数_乗用_CNG,係数_乗用_軽油,係数_乗用_メタノール,係数_乗用_LPG),1,1,AR1507):INDEX((係数_乗用_ガソリン,係数_乗用_CNG,係数_乗用_軽油,係数_乗用_メタノール,係数_乗用_LPG),125,5,AR1507),2,FALSE))))))</f>
        <v/>
      </c>
      <c r="AO1507" s="376" t="str">
        <f>IF(T1507="","",IF(OR(AH1507="",AH1507="-"),"－",IF(OR(AM1507=8,AM1507=9),"",IF(OR(AJ1507=3,AJ1507=4,AJ1507=5,AJ1507=6),VLOOKUP(AH1507,INDEX((係数_バス貨物_ガソリン,係数_バス貨物_CNG,係数_バス貨物_軽油,係数_バス貨物_メタノール,係数_バス貨物_LPG),MATCH(AL1507,【参考】排出ガスレベル!$AI$4:$AI$671,1),1,AR1507):INDEX((係数_バス貨物_ガソリン,係数_バス貨物_CNG,係数_バス貨物_軽油,係数_バス貨物_メタノール,係数_バス貨物_LPG),MATCH(AL1507+1,【参考】排出ガスレベル!$AI$4:$AI$671,1)-1,5,AR1507),3,FALSE),IF(OR(AJ1507=1,AJ1507=2),VLOOKUP(AH1507,INDEX((係数_乗用_ガソリン,係数_乗用_CNG,係数_乗用_軽油,係数_乗用_メタノール,係数_乗用_LPG),1,1,AR1507):INDEX((係数_乗用_ガソリン,係数_乗用_CNG,係数_乗用_軽油,係数_乗用_メタノール,係数_乗用_LPG),125,5,AR1507),3,FALSE))))))</f>
        <v/>
      </c>
      <c r="AP1507" s="375" t="str">
        <f t="shared" si="691"/>
        <v/>
      </c>
      <c r="AQ1507" s="444" t="str">
        <f t="shared" si="692"/>
        <v/>
      </c>
      <c r="AR1507" s="375" t="str">
        <f t="shared" si="695"/>
        <v/>
      </c>
      <c r="AS1507" s="377" t="str">
        <f t="shared" si="693"/>
        <v/>
      </c>
      <c r="AT1507" s="378" t="str">
        <f t="shared" si="694"/>
        <v/>
      </c>
      <c r="AX1507" s="625" t="b">
        <f t="shared" si="696"/>
        <v>0</v>
      </c>
      <c r="AY1507" s="7" t="str">
        <f t="shared" si="697"/>
        <v>FALSEFALSEFALSE</v>
      </c>
      <c r="AZ1507" s="626">
        <f t="shared" si="673"/>
        <v>0</v>
      </c>
      <c r="BA1507" s="627" t="str">
        <f t="shared" si="674"/>
        <v/>
      </c>
      <c r="BB1507" s="627">
        <f t="shared" si="675"/>
        <v>0</v>
      </c>
      <c r="BC1507" s="690" t="str">
        <f t="shared" si="676"/>
        <v/>
      </c>
    </row>
    <row r="1508" spans="1:55">
      <c r="A1508" s="381">
        <v>1452</v>
      </c>
      <c r="B1508" s="117"/>
      <c r="C1508" s="288"/>
      <c r="D1508" s="289"/>
      <c r="E1508" s="289"/>
      <c r="F1508" s="290"/>
      <c r="G1508" s="292"/>
      <c r="H1508" s="116"/>
      <c r="I1508" s="292"/>
      <c r="J1508" s="116"/>
      <c r="K1508" s="370" t="str">
        <f t="shared" si="667"/>
        <v/>
      </c>
      <c r="L1508" s="370">
        <f t="shared" si="668"/>
        <v>0</v>
      </c>
      <c r="M1508" s="370">
        <f t="shared" si="669"/>
        <v>0</v>
      </c>
      <c r="N1508" s="371" t="str">
        <f t="shared" si="677"/>
        <v/>
      </c>
      <c r="O1508" s="371" t="str">
        <f t="shared" si="678"/>
        <v/>
      </c>
      <c r="P1508" s="371" t="str">
        <f t="shared" si="679"/>
        <v/>
      </c>
      <c r="Q1508" s="371" t="str">
        <f t="shared" si="680"/>
        <v/>
      </c>
      <c r="R1508" s="371" t="str">
        <f t="shared" si="681"/>
        <v/>
      </c>
      <c r="S1508" s="371" t="str">
        <f t="shared" si="682"/>
        <v/>
      </c>
      <c r="T1508" s="443" t="str">
        <f t="shared" si="670"/>
        <v/>
      </c>
      <c r="U1508" s="539"/>
      <c r="V1508" s="117"/>
      <c r="W1508" s="118"/>
      <c r="X1508" s="119"/>
      <c r="Y1508" s="120"/>
      <c r="Z1508" s="122"/>
      <c r="AA1508" s="121"/>
      <c r="AB1508" s="443" t="str">
        <f t="shared" si="671"/>
        <v/>
      </c>
      <c r="AC1508" s="734" t="str">
        <f t="shared" si="672"/>
        <v/>
      </c>
      <c r="AD1508" s="372"/>
      <c r="AE1508" s="485"/>
      <c r="AF1508" s="373" t="str">
        <f t="shared" si="683"/>
        <v/>
      </c>
      <c r="AG1508" s="373" t="str">
        <f t="shared" si="684"/>
        <v/>
      </c>
      <c r="AH1508" s="374" t="str">
        <f t="shared" si="685"/>
        <v/>
      </c>
      <c r="AI1508" s="375" t="str">
        <f t="shared" si="686"/>
        <v/>
      </c>
      <c r="AJ1508" s="375" t="str">
        <f t="shared" si="687"/>
        <v/>
      </c>
      <c r="AK1508" s="375" t="str">
        <f t="shared" si="688"/>
        <v/>
      </c>
      <c r="AL1508" s="375" t="str">
        <f t="shared" si="689"/>
        <v/>
      </c>
      <c r="AM1508" s="375" t="str">
        <f t="shared" si="690"/>
        <v/>
      </c>
      <c r="AN1508" s="376" t="str">
        <f>IF(AF1508="","",IF(OR(AH1508="",AH1508="-"),"－",IF(OR(AM1508=8,AM1508=9),"",IF(OR(AJ1508=3,AJ1508=4,AJ1508=5,AJ1508=6),VLOOKUP(AH1508,INDEX((係数_バス貨物_ガソリン,係数_バス貨物_CNG,係数_バス貨物_軽油,係数_バス貨物_メタノール,係数_バス貨物_LPG),MATCH(AL1508,【参考】排出ガスレベル!$AI$4:$AI$671,1),1,AR1508):INDEX((係数_バス貨物_ガソリン,係数_バス貨物_CNG,係数_バス貨物_軽油,係数_バス貨物_メタノール,係数_バス貨物_LPG),MATCH(AL1508+1,【参考】排出ガスレベル!$AI$4:$AI$671,1)-1,5,AR1508),2,FALSE),IF(OR(AJ1508=1,AJ1508=2),VLOOKUP(AH1508,INDEX((係数_乗用_ガソリン,係数_乗用_CNG,係数_乗用_軽油,係数_乗用_メタノール,係数_乗用_LPG),1,1,AR1508):INDEX((係数_乗用_ガソリン,係数_乗用_CNG,係数_乗用_軽油,係数_乗用_メタノール,係数_乗用_LPG),125,5,AR1508),2,FALSE))))))</f>
        <v/>
      </c>
      <c r="AO1508" s="376" t="str">
        <f>IF(T1508="","",IF(OR(AH1508="",AH1508="-"),"－",IF(OR(AM1508=8,AM1508=9),"",IF(OR(AJ1508=3,AJ1508=4,AJ1508=5,AJ1508=6),VLOOKUP(AH1508,INDEX((係数_バス貨物_ガソリン,係数_バス貨物_CNG,係数_バス貨物_軽油,係数_バス貨物_メタノール,係数_バス貨物_LPG),MATCH(AL1508,【参考】排出ガスレベル!$AI$4:$AI$671,1),1,AR1508):INDEX((係数_バス貨物_ガソリン,係数_バス貨物_CNG,係数_バス貨物_軽油,係数_バス貨物_メタノール,係数_バス貨物_LPG),MATCH(AL1508+1,【参考】排出ガスレベル!$AI$4:$AI$671,1)-1,5,AR1508),3,FALSE),IF(OR(AJ1508=1,AJ1508=2),VLOOKUP(AH1508,INDEX((係数_乗用_ガソリン,係数_乗用_CNG,係数_乗用_軽油,係数_乗用_メタノール,係数_乗用_LPG),1,1,AR1508):INDEX((係数_乗用_ガソリン,係数_乗用_CNG,係数_乗用_軽油,係数_乗用_メタノール,係数_乗用_LPG),125,5,AR1508),3,FALSE))))))</f>
        <v/>
      </c>
      <c r="AP1508" s="375" t="str">
        <f t="shared" si="691"/>
        <v/>
      </c>
      <c r="AQ1508" s="444" t="str">
        <f t="shared" si="692"/>
        <v/>
      </c>
      <c r="AR1508" s="375" t="str">
        <f t="shared" si="695"/>
        <v/>
      </c>
      <c r="AS1508" s="377" t="str">
        <f t="shared" si="693"/>
        <v/>
      </c>
      <c r="AT1508" s="378" t="str">
        <f t="shared" si="694"/>
        <v/>
      </c>
      <c r="AX1508" s="625" t="b">
        <f t="shared" si="696"/>
        <v>0</v>
      </c>
      <c r="AY1508" s="7" t="str">
        <f t="shared" si="697"/>
        <v>FALSEFALSEFALSE</v>
      </c>
      <c r="AZ1508" s="626">
        <f t="shared" si="673"/>
        <v>0</v>
      </c>
      <c r="BA1508" s="627" t="str">
        <f t="shared" si="674"/>
        <v/>
      </c>
      <c r="BB1508" s="627">
        <f t="shared" si="675"/>
        <v>0</v>
      </c>
      <c r="BC1508" s="690" t="str">
        <f t="shared" si="676"/>
        <v/>
      </c>
    </row>
    <row r="1509" spans="1:55">
      <c r="A1509" s="381">
        <v>1453</v>
      </c>
      <c r="B1509" s="117"/>
      <c r="C1509" s="288"/>
      <c r="D1509" s="289"/>
      <c r="E1509" s="289"/>
      <c r="F1509" s="290"/>
      <c r="G1509" s="292"/>
      <c r="H1509" s="116"/>
      <c r="I1509" s="292"/>
      <c r="J1509" s="116"/>
      <c r="K1509" s="370" t="str">
        <f t="shared" si="667"/>
        <v/>
      </c>
      <c r="L1509" s="370">
        <f t="shared" si="668"/>
        <v>0</v>
      </c>
      <c r="M1509" s="370">
        <f t="shared" si="669"/>
        <v>0</v>
      </c>
      <c r="N1509" s="371" t="str">
        <f t="shared" si="677"/>
        <v/>
      </c>
      <c r="O1509" s="371" t="str">
        <f t="shared" si="678"/>
        <v/>
      </c>
      <c r="P1509" s="371" t="str">
        <f t="shared" si="679"/>
        <v/>
      </c>
      <c r="Q1509" s="371" t="str">
        <f t="shared" si="680"/>
        <v/>
      </c>
      <c r="R1509" s="371" t="str">
        <f t="shared" si="681"/>
        <v/>
      </c>
      <c r="S1509" s="371" t="str">
        <f t="shared" si="682"/>
        <v/>
      </c>
      <c r="T1509" s="443" t="str">
        <f t="shared" si="670"/>
        <v/>
      </c>
      <c r="U1509" s="539"/>
      <c r="V1509" s="117"/>
      <c r="W1509" s="118"/>
      <c r="X1509" s="119"/>
      <c r="Y1509" s="120"/>
      <c r="Z1509" s="122"/>
      <c r="AA1509" s="121"/>
      <c r="AB1509" s="443" t="str">
        <f t="shared" si="671"/>
        <v/>
      </c>
      <c r="AC1509" s="734" t="str">
        <f t="shared" si="672"/>
        <v/>
      </c>
      <c r="AD1509" s="372"/>
      <c r="AE1509" s="485"/>
      <c r="AF1509" s="373" t="str">
        <f t="shared" si="683"/>
        <v/>
      </c>
      <c r="AG1509" s="373" t="str">
        <f t="shared" si="684"/>
        <v/>
      </c>
      <c r="AH1509" s="374" t="str">
        <f t="shared" si="685"/>
        <v/>
      </c>
      <c r="AI1509" s="375" t="str">
        <f t="shared" si="686"/>
        <v/>
      </c>
      <c r="AJ1509" s="375" t="str">
        <f t="shared" si="687"/>
        <v/>
      </c>
      <c r="AK1509" s="375" t="str">
        <f t="shared" si="688"/>
        <v/>
      </c>
      <c r="AL1509" s="375" t="str">
        <f t="shared" si="689"/>
        <v/>
      </c>
      <c r="AM1509" s="375" t="str">
        <f t="shared" si="690"/>
        <v/>
      </c>
      <c r="AN1509" s="376" t="str">
        <f>IF(AF1509="","",IF(OR(AH1509="",AH1509="-"),"－",IF(OR(AM1509=8,AM1509=9),"",IF(OR(AJ1509=3,AJ1509=4,AJ1509=5,AJ1509=6),VLOOKUP(AH1509,INDEX((係数_バス貨物_ガソリン,係数_バス貨物_CNG,係数_バス貨物_軽油,係数_バス貨物_メタノール,係数_バス貨物_LPG),MATCH(AL1509,【参考】排出ガスレベル!$AI$4:$AI$671,1),1,AR1509):INDEX((係数_バス貨物_ガソリン,係数_バス貨物_CNG,係数_バス貨物_軽油,係数_バス貨物_メタノール,係数_バス貨物_LPG),MATCH(AL1509+1,【参考】排出ガスレベル!$AI$4:$AI$671,1)-1,5,AR1509),2,FALSE),IF(OR(AJ1509=1,AJ1509=2),VLOOKUP(AH1509,INDEX((係数_乗用_ガソリン,係数_乗用_CNG,係数_乗用_軽油,係数_乗用_メタノール,係数_乗用_LPG),1,1,AR1509):INDEX((係数_乗用_ガソリン,係数_乗用_CNG,係数_乗用_軽油,係数_乗用_メタノール,係数_乗用_LPG),125,5,AR1509),2,FALSE))))))</f>
        <v/>
      </c>
      <c r="AO1509" s="376" t="str">
        <f>IF(T1509="","",IF(OR(AH1509="",AH1509="-"),"－",IF(OR(AM1509=8,AM1509=9),"",IF(OR(AJ1509=3,AJ1509=4,AJ1509=5,AJ1509=6),VLOOKUP(AH1509,INDEX((係数_バス貨物_ガソリン,係数_バス貨物_CNG,係数_バス貨物_軽油,係数_バス貨物_メタノール,係数_バス貨物_LPG),MATCH(AL1509,【参考】排出ガスレベル!$AI$4:$AI$671,1),1,AR1509):INDEX((係数_バス貨物_ガソリン,係数_バス貨物_CNG,係数_バス貨物_軽油,係数_バス貨物_メタノール,係数_バス貨物_LPG),MATCH(AL1509+1,【参考】排出ガスレベル!$AI$4:$AI$671,1)-1,5,AR1509),3,FALSE),IF(OR(AJ1509=1,AJ1509=2),VLOOKUP(AH1509,INDEX((係数_乗用_ガソリン,係数_乗用_CNG,係数_乗用_軽油,係数_乗用_メタノール,係数_乗用_LPG),1,1,AR1509):INDEX((係数_乗用_ガソリン,係数_乗用_CNG,係数_乗用_軽油,係数_乗用_メタノール,係数_乗用_LPG),125,5,AR1509),3,FALSE))))))</f>
        <v/>
      </c>
      <c r="AP1509" s="375" t="str">
        <f t="shared" si="691"/>
        <v/>
      </c>
      <c r="AQ1509" s="444" t="str">
        <f t="shared" si="692"/>
        <v/>
      </c>
      <c r="AR1509" s="375" t="str">
        <f t="shared" si="695"/>
        <v/>
      </c>
      <c r="AS1509" s="377" t="str">
        <f t="shared" si="693"/>
        <v/>
      </c>
      <c r="AT1509" s="378" t="str">
        <f t="shared" si="694"/>
        <v/>
      </c>
      <c r="AX1509" s="625" t="b">
        <f t="shared" si="696"/>
        <v>0</v>
      </c>
      <c r="AY1509" s="7" t="str">
        <f t="shared" si="697"/>
        <v>FALSEFALSEFALSE</v>
      </c>
      <c r="AZ1509" s="626">
        <f t="shared" si="673"/>
        <v>0</v>
      </c>
      <c r="BA1509" s="627" t="str">
        <f t="shared" si="674"/>
        <v/>
      </c>
      <c r="BB1509" s="627">
        <f t="shared" si="675"/>
        <v>0</v>
      </c>
      <c r="BC1509" s="690" t="str">
        <f t="shared" si="676"/>
        <v/>
      </c>
    </row>
    <row r="1510" spans="1:55">
      <c r="A1510" s="381">
        <v>1454</v>
      </c>
      <c r="B1510" s="117"/>
      <c r="C1510" s="288"/>
      <c r="D1510" s="289"/>
      <c r="E1510" s="289"/>
      <c r="F1510" s="290"/>
      <c r="G1510" s="292"/>
      <c r="H1510" s="116"/>
      <c r="I1510" s="292"/>
      <c r="J1510" s="116"/>
      <c r="K1510" s="370" t="str">
        <f t="shared" si="667"/>
        <v/>
      </c>
      <c r="L1510" s="370">
        <f t="shared" si="668"/>
        <v>0</v>
      </c>
      <c r="M1510" s="370">
        <f t="shared" si="669"/>
        <v>0</v>
      </c>
      <c r="N1510" s="371" t="str">
        <f t="shared" si="677"/>
        <v/>
      </c>
      <c r="O1510" s="371" t="str">
        <f t="shared" si="678"/>
        <v/>
      </c>
      <c r="P1510" s="371" t="str">
        <f t="shared" si="679"/>
        <v/>
      </c>
      <c r="Q1510" s="371" t="str">
        <f t="shared" si="680"/>
        <v/>
      </c>
      <c r="R1510" s="371" t="str">
        <f t="shared" si="681"/>
        <v/>
      </c>
      <c r="S1510" s="371" t="str">
        <f t="shared" si="682"/>
        <v/>
      </c>
      <c r="T1510" s="443" t="str">
        <f t="shared" si="670"/>
        <v/>
      </c>
      <c r="U1510" s="539"/>
      <c r="V1510" s="117"/>
      <c r="W1510" s="118"/>
      <c r="X1510" s="119"/>
      <c r="Y1510" s="120"/>
      <c r="Z1510" s="122"/>
      <c r="AA1510" s="121"/>
      <c r="AB1510" s="443" t="str">
        <f t="shared" si="671"/>
        <v/>
      </c>
      <c r="AC1510" s="734" t="str">
        <f t="shared" si="672"/>
        <v/>
      </c>
      <c r="AD1510" s="372"/>
      <c r="AE1510" s="485"/>
      <c r="AF1510" s="373" t="str">
        <f t="shared" si="683"/>
        <v/>
      </c>
      <c r="AG1510" s="373" t="str">
        <f t="shared" si="684"/>
        <v/>
      </c>
      <c r="AH1510" s="374" t="str">
        <f t="shared" si="685"/>
        <v/>
      </c>
      <c r="AI1510" s="375" t="str">
        <f t="shared" si="686"/>
        <v/>
      </c>
      <c r="AJ1510" s="375" t="str">
        <f t="shared" si="687"/>
        <v/>
      </c>
      <c r="AK1510" s="375" t="str">
        <f t="shared" si="688"/>
        <v/>
      </c>
      <c r="AL1510" s="375" t="str">
        <f t="shared" si="689"/>
        <v/>
      </c>
      <c r="AM1510" s="375" t="str">
        <f t="shared" si="690"/>
        <v/>
      </c>
      <c r="AN1510" s="376" t="str">
        <f>IF(AF1510="","",IF(OR(AH1510="",AH1510="-"),"－",IF(OR(AM1510=8,AM1510=9),"",IF(OR(AJ1510=3,AJ1510=4,AJ1510=5,AJ1510=6),VLOOKUP(AH1510,INDEX((係数_バス貨物_ガソリン,係数_バス貨物_CNG,係数_バス貨物_軽油,係数_バス貨物_メタノール,係数_バス貨物_LPG),MATCH(AL1510,【参考】排出ガスレベル!$AI$4:$AI$671,1),1,AR1510):INDEX((係数_バス貨物_ガソリン,係数_バス貨物_CNG,係数_バス貨物_軽油,係数_バス貨物_メタノール,係数_バス貨物_LPG),MATCH(AL1510+1,【参考】排出ガスレベル!$AI$4:$AI$671,1)-1,5,AR1510),2,FALSE),IF(OR(AJ1510=1,AJ1510=2),VLOOKUP(AH1510,INDEX((係数_乗用_ガソリン,係数_乗用_CNG,係数_乗用_軽油,係数_乗用_メタノール,係数_乗用_LPG),1,1,AR1510):INDEX((係数_乗用_ガソリン,係数_乗用_CNG,係数_乗用_軽油,係数_乗用_メタノール,係数_乗用_LPG),125,5,AR1510),2,FALSE))))))</f>
        <v/>
      </c>
      <c r="AO1510" s="376" t="str">
        <f>IF(T1510="","",IF(OR(AH1510="",AH1510="-"),"－",IF(OR(AM1510=8,AM1510=9),"",IF(OR(AJ1510=3,AJ1510=4,AJ1510=5,AJ1510=6),VLOOKUP(AH1510,INDEX((係数_バス貨物_ガソリン,係数_バス貨物_CNG,係数_バス貨物_軽油,係数_バス貨物_メタノール,係数_バス貨物_LPG),MATCH(AL1510,【参考】排出ガスレベル!$AI$4:$AI$671,1),1,AR1510):INDEX((係数_バス貨物_ガソリン,係数_バス貨物_CNG,係数_バス貨物_軽油,係数_バス貨物_メタノール,係数_バス貨物_LPG),MATCH(AL1510+1,【参考】排出ガスレベル!$AI$4:$AI$671,1)-1,5,AR1510),3,FALSE),IF(OR(AJ1510=1,AJ1510=2),VLOOKUP(AH1510,INDEX((係数_乗用_ガソリン,係数_乗用_CNG,係数_乗用_軽油,係数_乗用_メタノール,係数_乗用_LPG),1,1,AR1510):INDEX((係数_乗用_ガソリン,係数_乗用_CNG,係数_乗用_軽油,係数_乗用_メタノール,係数_乗用_LPG),125,5,AR1510),3,FALSE))))))</f>
        <v/>
      </c>
      <c r="AP1510" s="375" t="str">
        <f t="shared" si="691"/>
        <v/>
      </c>
      <c r="AQ1510" s="444" t="str">
        <f t="shared" si="692"/>
        <v/>
      </c>
      <c r="AR1510" s="375" t="str">
        <f t="shared" si="695"/>
        <v/>
      </c>
      <c r="AS1510" s="377" t="str">
        <f t="shared" si="693"/>
        <v/>
      </c>
      <c r="AT1510" s="378" t="str">
        <f t="shared" si="694"/>
        <v/>
      </c>
      <c r="AX1510" s="625" t="b">
        <f t="shared" si="696"/>
        <v>0</v>
      </c>
      <c r="AY1510" s="7" t="str">
        <f t="shared" si="697"/>
        <v>FALSEFALSEFALSE</v>
      </c>
      <c r="AZ1510" s="626">
        <f t="shared" si="673"/>
        <v>0</v>
      </c>
      <c r="BA1510" s="627" t="str">
        <f t="shared" si="674"/>
        <v/>
      </c>
      <c r="BB1510" s="627">
        <f t="shared" si="675"/>
        <v>0</v>
      </c>
      <c r="BC1510" s="690" t="str">
        <f t="shared" si="676"/>
        <v/>
      </c>
    </row>
    <row r="1511" spans="1:55">
      <c r="A1511" s="381">
        <v>1455</v>
      </c>
      <c r="B1511" s="117"/>
      <c r="C1511" s="288"/>
      <c r="D1511" s="289"/>
      <c r="E1511" s="289"/>
      <c r="F1511" s="290"/>
      <c r="G1511" s="292"/>
      <c r="H1511" s="116"/>
      <c r="I1511" s="292"/>
      <c r="J1511" s="116"/>
      <c r="K1511" s="370" t="str">
        <f t="shared" si="667"/>
        <v/>
      </c>
      <c r="L1511" s="370">
        <f t="shared" si="668"/>
        <v>0</v>
      </c>
      <c r="M1511" s="370">
        <f t="shared" si="669"/>
        <v>0</v>
      </c>
      <c r="N1511" s="371" t="str">
        <f t="shared" si="677"/>
        <v/>
      </c>
      <c r="O1511" s="371" t="str">
        <f t="shared" si="678"/>
        <v/>
      </c>
      <c r="P1511" s="371" t="str">
        <f t="shared" si="679"/>
        <v/>
      </c>
      <c r="Q1511" s="371" t="str">
        <f t="shared" si="680"/>
        <v/>
      </c>
      <c r="R1511" s="371" t="str">
        <f t="shared" si="681"/>
        <v/>
      </c>
      <c r="S1511" s="371" t="str">
        <f t="shared" si="682"/>
        <v/>
      </c>
      <c r="T1511" s="443" t="str">
        <f t="shared" si="670"/>
        <v/>
      </c>
      <c r="U1511" s="539"/>
      <c r="V1511" s="117"/>
      <c r="W1511" s="118"/>
      <c r="X1511" s="119"/>
      <c r="Y1511" s="120"/>
      <c r="Z1511" s="122"/>
      <c r="AA1511" s="121"/>
      <c r="AB1511" s="443" t="str">
        <f t="shared" si="671"/>
        <v/>
      </c>
      <c r="AC1511" s="734" t="str">
        <f t="shared" si="672"/>
        <v/>
      </c>
      <c r="AD1511" s="372"/>
      <c r="AE1511" s="485"/>
      <c r="AF1511" s="373" t="str">
        <f t="shared" si="683"/>
        <v/>
      </c>
      <c r="AG1511" s="373" t="str">
        <f t="shared" si="684"/>
        <v/>
      </c>
      <c r="AH1511" s="374" t="str">
        <f t="shared" si="685"/>
        <v/>
      </c>
      <c r="AI1511" s="375" t="str">
        <f t="shared" si="686"/>
        <v/>
      </c>
      <c r="AJ1511" s="375" t="str">
        <f t="shared" si="687"/>
        <v/>
      </c>
      <c r="AK1511" s="375" t="str">
        <f t="shared" si="688"/>
        <v/>
      </c>
      <c r="AL1511" s="375" t="str">
        <f t="shared" si="689"/>
        <v/>
      </c>
      <c r="AM1511" s="375" t="str">
        <f t="shared" si="690"/>
        <v/>
      </c>
      <c r="AN1511" s="376" t="str">
        <f>IF(AF1511="","",IF(OR(AH1511="",AH1511="-"),"－",IF(OR(AM1511=8,AM1511=9),"",IF(OR(AJ1511=3,AJ1511=4,AJ1511=5,AJ1511=6),VLOOKUP(AH1511,INDEX((係数_バス貨物_ガソリン,係数_バス貨物_CNG,係数_バス貨物_軽油,係数_バス貨物_メタノール,係数_バス貨物_LPG),MATCH(AL1511,【参考】排出ガスレベル!$AI$4:$AI$671,1),1,AR1511):INDEX((係数_バス貨物_ガソリン,係数_バス貨物_CNG,係数_バス貨物_軽油,係数_バス貨物_メタノール,係数_バス貨物_LPG),MATCH(AL1511+1,【参考】排出ガスレベル!$AI$4:$AI$671,1)-1,5,AR1511),2,FALSE),IF(OR(AJ1511=1,AJ1511=2),VLOOKUP(AH1511,INDEX((係数_乗用_ガソリン,係数_乗用_CNG,係数_乗用_軽油,係数_乗用_メタノール,係数_乗用_LPG),1,1,AR1511):INDEX((係数_乗用_ガソリン,係数_乗用_CNG,係数_乗用_軽油,係数_乗用_メタノール,係数_乗用_LPG),125,5,AR1511),2,FALSE))))))</f>
        <v/>
      </c>
      <c r="AO1511" s="376" t="str">
        <f>IF(T1511="","",IF(OR(AH1511="",AH1511="-"),"－",IF(OR(AM1511=8,AM1511=9),"",IF(OR(AJ1511=3,AJ1511=4,AJ1511=5,AJ1511=6),VLOOKUP(AH1511,INDEX((係数_バス貨物_ガソリン,係数_バス貨物_CNG,係数_バス貨物_軽油,係数_バス貨物_メタノール,係数_バス貨物_LPG),MATCH(AL1511,【参考】排出ガスレベル!$AI$4:$AI$671,1),1,AR1511):INDEX((係数_バス貨物_ガソリン,係数_バス貨物_CNG,係数_バス貨物_軽油,係数_バス貨物_メタノール,係数_バス貨物_LPG),MATCH(AL1511+1,【参考】排出ガスレベル!$AI$4:$AI$671,1)-1,5,AR1511),3,FALSE),IF(OR(AJ1511=1,AJ1511=2),VLOOKUP(AH1511,INDEX((係数_乗用_ガソリン,係数_乗用_CNG,係数_乗用_軽油,係数_乗用_メタノール,係数_乗用_LPG),1,1,AR1511):INDEX((係数_乗用_ガソリン,係数_乗用_CNG,係数_乗用_軽油,係数_乗用_メタノール,係数_乗用_LPG),125,5,AR1511),3,FALSE))))))</f>
        <v/>
      </c>
      <c r="AP1511" s="375" t="str">
        <f t="shared" si="691"/>
        <v/>
      </c>
      <c r="AQ1511" s="444" t="str">
        <f t="shared" si="692"/>
        <v/>
      </c>
      <c r="AR1511" s="375" t="str">
        <f t="shared" si="695"/>
        <v/>
      </c>
      <c r="AS1511" s="377" t="str">
        <f t="shared" si="693"/>
        <v/>
      </c>
      <c r="AT1511" s="378" t="str">
        <f t="shared" si="694"/>
        <v/>
      </c>
      <c r="AX1511" s="625" t="b">
        <f t="shared" si="696"/>
        <v>0</v>
      </c>
      <c r="AY1511" s="7" t="str">
        <f t="shared" si="697"/>
        <v>FALSEFALSEFALSE</v>
      </c>
      <c r="AZ1511" s="626">
        <f t="shared" si="673"/>
        <v>0</v>
      </c>
      <c r="BA1511" s="627" t="str">
        <f t="shared" si="674"/>
        <v/>
      </c>
      <c r="BB1511" s="627">
        <f t="shared" si="675"/>
        <v>0</v>
      </c>
      <c r="BC1511" s="690" t="str">
        <f t="shared" si="676"/>
        <v/>
      </c>
    </row>
    <row r="1512" spans="1:55">
      <c r="A1512" s="381">
        <v>1456</v>
      </c>
      <c r="B1512" s="117"/>
      <c r="C1512" s="288"/>
      <c r="D1512" s="289"/>
      <c r="E1512" s="289"/>
      <c r="F1512" s="290"/>
      <c r="G1512" s="292"/>
      <c r="H1512" s="116"/>
      <c r="I1512" s="292"/>
      <c r="J1512" s="116"/>
      <c r="K1512" s="370" t="str">
        <f t="shared" si="667"/>
        <v/>
      </c>
      <c r="L1512" s="370">
        <f t="shared" si="668"/>
        <v>0</v>
      </c>
      <c r="M1512" s="370">
        <f t="shared" si="669"/>
        <v>0</v>
      </c>
      <c r="N1512" s="371" t="str">
        <f t="shared" si="677"/>
        <v/>
      </c>
      <c r="O1512" s="371" t="str">
        <f t="shared" si="678"/>
        <v/>
      </c>
      <c r="P1512" s="371" t="str">
        <f t="shared" si="679"/>
        <v/>
      </c>
      <c r="Q1512" s="371" t="str">
        <f t="shared" si="680"/>
        <v/>
      </c>
      <c r="R1512" s="371" t="str">
        <f t="shared" si="681"/>
        <v/>
      </c>
      <c r="S1512" s="371" t="str">
        <f t="shared" si="682"/>
        <v/>
      </c>
      <c r="T1512" s="443" t="str">
        <f t="shared" si="670"/>
        <v/>
      </c>
      <c r="U1512" s="539"/>
      <c r="V1512" s="117"/>
      <c r="W1512" s="118"/>
      <c r="X1512" s="119"/>
      <c r="Y1512" s="120"/>
      <c r="Z1512" s="122"/>
      <c r="AA1512" s="121"/>
      <c r="AB1512" s="443" t="str">
        <f t="shared" si="671"/>
        <v/>
      </c>
      <c r="AC1512" s="734" t="str">
        <f t="shared" si="672"/>
        <v/>
      </c>
      <c r="AD1512" s="372"/>
      <c r="AE1512" s="485"/>
      <c r="AF1512" s="373" t="str">
        <f t="shared" si="683"/>
        <v/>
      </c>
      <c r="AG1512" s="373" t="str">
        <f t="shared" si="684"/>
        <v/>
      </c>
      <c r="AH1512" s="374" t="str">
        <f t="shared" si="685"/>
        <v/>
      </c>
      <c r="AI1512" s="375" t="str">
        <f t="shared" si="686"/>
        <v/>
      </c>
      <c r="AJ1512" s="375" t="str">
        <f t="shared" si="687"/>
        <v/>
      </c>
      <c r="AK1512" s="375" t="str">
        <f t="shared" si="688"/>
        <v/>
      </c>
      <c r="AL1512" s="375" t="str">
        <f t="shared" si="689"/>
        <v/>
      </c>
      <c r="AM1512" s="375" t="str">
        <f t="shared" si="690"/>
        <v/>
      </c>
      <c r="AN1512" s="376" t="str">
        <f>IF(AF1512="","",IF(OR(AH1512="",AH1512="-"),"－",IF(OR(AM1512=8,AM1512=9),"",IF(OR(AJ1512=3,AJ1512=4,AJ1512=5,AJ1512=6),VLOOKUP(AH1512,INDEX((係数_バス貨物_ガソリン,係数_バス貨物_CNG,係数_バス貨物_軽油,係数_バス貨物_メタノール,係数_バス貨物_LPG),MATCH(AL1512,【参考】排出ガスレベル!$AI$4:$AI$671,1),1,AR1512):INDEX((係数_バス貨物_ガソリン,係数_バス貨物_CNG,係数_バス貨物_軽油,係数_バス貨物_メタノール,係数_バス貨物_LPG),MATCH(AL1512+1,【参考】排出ガスレベル!$AI$4:$AI$671,1)-1,5,AR1512),2,FALSE),IF(OR(AJ1512=1,AJ1512=2),VLOOKUP(AH1512,INDEX((係数_乗用_ガソリン,係数_乗用_CNG,係数_乗用_軽油,係数_乗用_メタノール,係数_乗用_LPG),1,1,AR1512):INDEX((係数_乗用_ガソリン,係数_乗用_CNG,係数_乗用_軽油,係数_乗用_メタノール,係数_乗用_LPG),125,5,AR1512),2,FALSE))))))</f>
        <v/>
      </c>
      <c r="AO1512" s="376" t="str">
        <f>IF(T1512="","",IF(OR(AH1512="",AH1512="-"),"－",IF(OR(AM1512=8,AM1512=9),"",IF(OR(AJ1512=3,AJ1512=4,AJ1512=5,AJ1512=6),VLOOKUP(AH1512,INDEX((係数_バス貨物_ガソリン,係数_バス貨物_CNG,係数_バス貨物_軽油,係数_バス貨物_メタノール,係数_バス貨物_LPG),MATCH(AL1512,【参考】排出ガスレベル!$AI$4:$AI$671,1),1,AR1512):INDEX((係数_バス貨物_ガソリン,係数_バス貨物_CNG,係数_バス貨物_軽油,係数_バス貨物_メタノール,係数_バス貨物_LPG),MATCH(AL1512+1,【参考】排出ガスレベル!$AI$4:$AI$671,1)-1,5,AR1512),3,FALSE),IF(OR(AJ1512=1,AJ1512=2),VLOOKUP(AH1512,INDEX((係数_乗用_ガソリン,係数_乗用_CNG,係数_乗用_軽油,係数_乗用_メタノール,係数_乗用_LPG),1,1,AR1512):INDEX((係数_乗用_ガソリン,係数_乗用_CNG,係数_乗用_軽油,係数_乗用_メタノール,係数_乗用_LPG),125,5,AR1512),3,FALSE))))))</f>
        <v/>
      </c>
      <c r="AP1512" s="375" t="str">
        <f t="shared" si="691"/>
        <v/>
      </c>
      <c r="AQ1512" s="444" t="str">
        <f t="shared" si="692"/>
        <v/>
      </c>
      <c r="AR1512" s="375" t="str">
        <f t="shared" si="695"/>
        <v/>
      </c>
      <c r="AS1512" s="377" t="str">
        <f t="shared" si="693"/>
        <v/>
      </c>
      <c r="AT1512" s="378" t="str">
        <f t="shared" si="694"/>
        <v/>
      </c>
      <c r="AX1512" s="625" t="b">
        <f t="shared" si="696"/>
        <v>0</v>
      </c>
      <c r="AY1512" s="7" t="str">
        <f t="shared" si="697"/>
        <v>FALSEFALSEFALSE</v>
      </c>
      <c r="AZ1512" s="626">
        <f t="shared" si="673"/>
        <v>0</v>
      </c>
      <c r="BA1512" s="627" t="str">
        <f t="shared" si="674"/>
        <v/>
      </c>
      <c r="BB1512" s="627">
        <f t="shared" si="675"/>
        <v>0</v>
      </c>
      <c r="BC1512" s="690" t="str">
        <f t="shared" si="676"/>
        <v/>
      </c>
    </row>
    <row r="1513" spans="1:55">
      <c r="A1513" s="381">
        <v>1457</v>
      </c>
      <c r="B1513" s="117"/>
      <c r="C1513" s="288"/>
      <c r="D1513" s="289"/>
      <c r="E1513" s="289"/>
      <c r="F1513" s="290"/>
      <c r="G1513" s="292"/>
      <c r="H1513" s="116"/>
      <c r="I1513" s="292"/>
      <c r="J1513" s="116"/>
      <c r="K1513" s="370" t="str">
        <f t="shared" si="667"/>
        <v/>
      </c>
      <c r="L1513" s="370">
        <f t="shared" si="668"/>
        <v>0</v>
      </c>
      <c r="M1513" s="370">
        <f t="shared" si="669"/>
        <v>0</v>
      </c>
      <c r="N1513" s="371" t="str">
        <f t="shared" si="677"/>
        <v/>
      </c>
      <c r="O1513" s="371" t="str">
        <f t="shared" si="678"/>
        <v/>
      </c>
      <c r="P1513" s="371" t="str">
        <f t="shared" si="679"/>
        <v/>
      </c>
      <c r="Q1513" s="371" t="str">
        <f t="shared" si="680"/>
        <v/>
      </c>
      <c r="R1513" s="371" t="str">
        <f t="shared" si="681"/>
        <v/>
      </c>
      <c r="S1513" s="371" t="str">
        <f t="shared" si="682"/>
        <v/>
      </c>
      <c r="T1513" s="443" t="str">
        <f t="shared" si="670"/>
        <v/>
      </c>
      <c r="U1513" s="539"/>
      <c r="V1513" s="117"/>
      <c r="W1513" s="118"/>
      <c r="X1513" s="119"/>
      <c r="Y1513" s="120"/>
      <c r="Z1513" s="122"/>
      <c r="AA1513" s="121"/>
      <c r="AB1513" s="443" t="str">
        <f t="shared" si="671"/>
        <v/>
      </c>
      <c r="AC1513" s="734" t="str">
        <f t="shared" si="672"/>
        <v/>
      </c>
      <c r="AD1513" s="372"/>
      <c r="AE1513" s="485"/>
      <c r="AF1513" s="373" t="str">
        <f t="shared" si="683"/>
        <v/>
      </c>
      <c r="AG1513" s="373" t="str">
        <f t="shared" si="684"/>
        <v/>
      </c>
      <c r="AH1513" s="374" t="str">
        <f t="shared" si="685"/>
        <v/>
      </c>
      <c r="AI1513" s="375" t="str">
        <f t="shared" si="686"/>
        <v/>
      </c>
      <c r="AJ1513" s="375" t="str">
        <f t="shared" si="687"/>
        <v/>
      </c>
      <c r="AK1513" s="375" t="str">
        <f t="shared" si="688"/>
        <v/>
      </c>
      <c r="AL1513" s="375" t="str">
        <f t="shared" si="689"/>
        <v/>
      </c>
      <c r="AM1513" s="375" t="str">
        <f t="shared" si="690"/>
        <v/>
      </c>
      <c r="AN1513" s="376" t="str">
        <f>IF(AF1513="","",IF(OR(AH1513="",AH1513="-"),"－",IF(OR(AM1513=8,AM1513=9),"",IF(OR(AJ1513=3,AJ1513=4,AJ1513=5,AJ1513=6),VLOOKUP(AH1513,INDEX((係数_バス貨物_ガソリン,係数_バス貨物_CNG,係数_バス貨物_軽油,係数_バス貨物_メタノール,係数_バス貨物_LPG),MATCH(AL1513,【参考】排出ガスレベル!$AI$4:$AI$671,1),1,AR1513):INDEX((係数_バス貨物_ガソリン,係数_バス貨物_CNG,係数_バス貨物_軽油,係数_バス貨物_メタノール,係数_バス貨物_LPG),MATCH(AL1513+1,【参考】排出ガスレベル!$AI$4:$AI$671,1)-1,5,AR1513),2,FALSE),IF(OR(AJ1513=1,AJ1513=2),VLOOKUP(AH1513,INDEX((係数_乗用_ガソリン,係数_乗用_CNG,係数_乗用_軽油,係数_乗用_メタノール,係数_乗用_LPG),1,1,AR1513):INDEX((係数_乗用_ガソリン,係数_乗用_CNG,係数_乗用_軽油,係数_乗用_メタノール,係数_乗用_LPG),125,5,AR1513),2,FALSE))))))</f>
        <v/>
      </c>
      <c r="AO1513" s="376" t="str">
        <f>IF(T1513="","",IF(OR(AH1513="",AH1513="-"),"－",IF(OR(AM1513=8,AM1513=9),"",IF(OR(AJ1513=3,AJ1513=4,AJ1513=5,AJ1513=6),VLOOKUP(AH1513,INDEX((係数_バス貨物_ガソリン,係数_バス貨物_CNG,係数_バス貨物_軽油,係数_バス貨物_メタノール,係数_バス貨物_LPG),MATCH(AL1513,【参考】排出ガスレベル!$AI$4:$AI$671,1),1,AR1513):INDEX((係数_バス貨物_ガソリン,係数_バス貨物_CNG,係数_バス貨物_軽油,係数_バス貨物_メタノール,係数_バス貨物_LPG),MATCH(AL1513+1,【参考】排出ガスレベル!$AI$4:$AI$671,1)-1,5,AR1513),3,FALSE),IF(OR(AJ1513=1,AJ1513=2),VLOOKUP(AH1513,INDEX((係数_乗用_ガソリン,係数_乗用_CNG,係数_乗用_軽油,係数_乗用_メタノール,係数_乗用_LPG),1,1,AR1513):INDEX((係数_乗用_ガソリン,係数_乗用_CNG,係数_乗用_軽油,係数_乗用_メタノール,係数_乗用_LPG),125,5,AR1513),3,FALSE))))))</f>
        <v/>
      </c>
      <c r="AP1513" s="375" t="str">
        <f t="shared" si="691"/>
        <v/>
      </c>
      <c r="AQ1513" s="444" t="str">
        <f t="shared" si="692"/>
        <v/>
      </c>
      <c r="AR1513" s="375" t="str">
        <f t="shared" si="695"/>
        <v/>
      </c>
      <c r="AS1513" s="377" t="str">
        <f t="shared" si="693"/>
        <v/>
      </c>
      <c r="AT1513" s="378" t="str">
        <f t="shared" si="694"/>
        <v/>
      </c>
      <c r="AX1513" s="625" t="b">
        <f t="shared" si="696"/>
        <v>0</v>
      </c>
      <c r="AY1513" s="7" t="str">
        <f t="shared" si="697"/>
        <v>FALSEFALSEFALSE</v>
      </c>
      <c r="AZ1513" s="626">
        <f t="shared" si="673"/>
        <v>0</v>
      </c>
      <c r="BA1513" s="627" t="str">
        <f t="shared" si="674"/>
        <v/>
      </c>
      <c r="BB1513" s="627">
        <f t="shared" si="675"/>
        <v>0</v>
      </c>
      <c r="BC1513" s="690" t="str">
        <f t="shared" si="676"/>
        <v/>
      </c>
    </row>
    <row r="1514" spans="1:55">
      <c r="A1514" s="381">
        <v>1458</v>
      </c>
      <c r="B1514" s="117"/>
      <c r="C1514" s="288"/>
      <c r="D1514" s="289"/>
      <c r="E1514" s="289"/>
      <c r="F1514" s="290"/>
      <c r="G1514" s="292"/>
      <c r="H1514" s="116"/>
      <c r="I1514" s="292"/>
      <c r="J1514" s="116"/>
      <c r="K1514" s="370" t="str">
        <f t="shared" si="667"/>
        <v/>
      </c>
      <c r="L1514" s="370">
        <f t="shared" si="668"/>
        <v>0</v>
      </c>
      <c r="M1514" s="370">
        <f t="shared" si="669"/>
        <v>0</v>
      </c>
      <c r="N1514" s="371" t="str">
        <f t="shared" si="677"/>
        <v/>
      </c>
      <c r="O1514" s="371" t="str">
        <f t="shared" si="678"/>
        <v/>
      </c>
      <c r="P1514" s="371" t="str">
        <f t="shared" si="679"/>
        <v/>
      </c>
      <c r="Q1514" s="371" t="str">
        <f t="shared" si="680"/>
        <v/>
      </c>
      <c r="R1514" s="371" t="str">
        <f t="shared" si="681"/>
        <v/>
      </c>
      <c r="S1514" s="371" t="str">
        <f t="shared" si="682"/>
        <v/>
      </c>
      <c r="T1514" s="443" t="str">
        <f t="shared" si="670"/>
        <v/>
      </c>
      <c r="U1514" s="539"/>
      <c r="V1514" s="117"/>
      <c r="W1514" s="118"/>
      <c r="X1514" s="119"/>
      <c r="Y1514" s="120"/>
      <c r="Z1514" s="122"/>
      <c r="AA1514" s="121"/>
      <c r="AB1514" s="443" t="str">
        <f t="shared" si="671"/>
        <v/>
      </c>
      <c r="AC1514" s="734" t="str">
        <f t="shared" si="672"/>
        <v/>
      </c>
      <c r="AD1514" s="372"/>
      <c r="AE1514" s="485"/>
      <c r="AF1514" s="373" t="str">
        <f t="shared" si="683"/>
        <v/>
      </c>
      <c r="AG1514" s="373" t="str">
        <f t="shared" si="684"/>
        <v/>
      </c>
      <c r="AH1514" s="374" t="str">
        <f t="shared" si="685"/>
        <v/>
      </c>
      <c r="AI1514" s="375" t="str">
        <f t="shared" si="686"/>
        <v/>
      </c>
      <c r="AJ1514" s="375" t="str">
        <f t="shared" si="687"/>
        <v/>
      </c>
      <c r="AK1514" s="375" t="str">
        <f t="shared" si="688"/>
        <v/>
      </c>
      <c r="AL1514" s="375" t="str">
        <f t="shared" si="689"/>
        <v/>
      </c>
      <c r="AM1514" s="375" t="str">
        <f t="shared" si="690"/>
        <v/>
      </c>
      <c r="AN1514" s="376" t="str">
        <f>IF(AF1514="","",IF(OR(AH1514="",AH1514="-"),"－",IF(OR(AM1514=8,AM1514=9),"",IF(OR(AJ1514=3,AJ1514=4,AJ1514=5,AJ1514=6),VLOOKUP(AH1514,INDEX((係数_バス貨物_ガソリン,係数_バス貨物_CNG,係数_バス貨物_軽油,係数_バス貨物_メタノール,係数_バス貨物_LPG),MATCH(AL1514,【参考】排出ガスレベル!$AI$4:$AI$671,1),1,AR1514):INDEX((係数_バス貨物_ガソリン,係数_バス貨物_CNG,係数_バス貨物_軽油,係数_バス貨物_メタノール,係数_バス貨物_LPG),MATCH(AL1514+1,【参考】排出ガスレベル!$AI$4:$AI$671,1)-1,5,AR1514),2,FALSE),IF(OR(AJ1514=1,AJ1514=2),VLOOKUP(AH1514,INDEX((係数_乗用_ガソリン,係数_乗用_CNG,係数_乗用_軽油,係数_乗用_メタノール,係数_乗用_LPG),1,1,AR1514):INDEX((係数_乗用_ガソリン,係数_乗用_CNG,係数_乗用_軽油,係数_乗用_メタノール,係数_乗用_LPG),125,5,AR1514),2,FALSE))))))</f>
        <v/>
      </c>
      <c r="AO1514" s="376" t="str">
        <f>IF(T1514="","",IF(OR(AH1514="",AH1514="-"),"－",IF(OR(AM1514=8,AM1514=9),"",IF(OR(AJ1514=3,AJ1514=4,AJ1514=5,AJ1514=6),VLOOKUP(AH1514,INDEX((係数_バス貨物_ガソリン,係数_バス貨物_CNG,係数_バス貨物_軽油,係数_バス貨物_メタノール,係数_バス貨物_LPG),MATCH(AL1514,【参考】排出ガスレベル!$AI$4:$AI$671,1),1,AR1514):INDEX((係数_バス貨物_ガソリン,係数_バス貨物_CNG,係数_バス貨物_軽油,係数_バス貨物_メタノール,係数_バス貨物_LPG),MATCH(AL1514+1,【参考】排出ガスレベル!$AI$4:$AI$671,1)-1,5,AR1514),3,FALSE),IF(OR(AJ1514=1,AJ1514=2),VLOOKUP(AH1514,INDEX((係数_乗用_ガソリン,係数_乗用_CNG,係数_乗用_軽油,係数_乗用_メタノール,係数_乗用_LPG),1,1,AR1514):INDEX((係数_乗用_ガソリン,係数_乗用_CNG,係数_乗用_軽油,係数_乗用_メタノール,係数_乗用_LPG),125,5,AR1514),3,FALSE))))))</f>
        <v/>
      </c>
      <c r="AP1514" s="375" t="str">
        <f t="shared" si="691"/>
        <v/>
      </c>
      <c r="AQ1514" s="444" t="str">
        <f t="shared" si="692"/>
        <v/>
      </c>
      <c r="AR1514" s="375" t="str">
        <f t="shared" si="695"/>
        <v/>
      </c>
      <c r="AS1514" s="377" t="str">
        <f t="shared" si="693"/>
        <v/>
      </c>
      <c r="AT1514" s="378" t="str">
        <f t="shared" si="694"/>
        <v/>
      </c>
      <c r="AX1514" s="625" t="b">
        <f t="shared" si="696"/>
        <v>0</v>
      </c>
      <c r="AY1514" s="7" t="str">
        <f t="shared" si="697"/>
        <v>FALSEFALSEFALSE</v>
      </c>
      <c r="AZ1514" s="626">
        <f t="shared" si="673"/>
        <v>0</v>
      </c>
      <c r="BA1514" s="627" t="str">
        <f t="shared" si="674"/>
        <v/>
      </c>
      <c r="BB1514" s="627">
        <f t="shared" si="675"/>
        <v>0</v>
      </c>
      <c r="BC1514" s="690" t="str">
        <f t="shared" si="676"/>
        <v/>
      </c>
    </row>
    <row r="1515" spans="1:55">
      <c r="A1515" s="381">
        <v>1459</v>
      </c>
      <c r="B1515" s="117"/>
      <c r="C1515" s="288"/>
      <c r="D1515" s="289"/>
      <c r="E1515" s="289"/>
      <c r="F1515" s="290"/>
      <c r="G1515" s="292"/>
      <c r="H1515" s="116"/>
      <c r="I1515" s="292"/>
      <c r="J1515" s="116"/>
      <c r="K1515" s="370" t="str">
        <f t="shared" si="667"/>
        <v/>
      </c>
      <c r="L1515" s="370">
        <f t="shared" si="668"/>
        <v>0</v>
      </c>
      <c r="M1515" s="370">
        <f t="shared" si="669"/>
        <v>0</v>
      </c>
      <c r="N1515" s="371" t="str">
        <f t="shared" si="677"/>
        <v/>
      </c>
      <c r="O1515" s="371" t="str">
        <f t="shared" si="678"/>
        <v/>
      </c>
      <c r="P1515" s="371" t="str">
        <f t="shared" si="679"/>
        <v/>
      </c>
      <c r="Q1515" s="371" t="str">
        <f t="shared" si="680"/>
        <v/>
      </c>
      <c r="R1515" s="371" t="str">
        <f t="shared" si="681"/>
        <v/>
      </c>
      <c r="S1515" s="371" t="str">
        <f t="shared" si="682"/>
        <v/>
      </c>
      <c r="T1515" s="443" t="str">
        <f t="shared" si="670"/>
        <v/>
      </c>
      <c r="U1515" s="539"/>
      <c r="V1515" s="117"/>
      <c r="W1515" s="118"/>
      <c r="X1515" s="119"/>
      <c r="Y1515" s="120"/>
      <c r="Z1515" s="122"/>
      <c r="AA1515" s="121"/>
      <c r="AB1515" s="443" t="str">
        <f t="shared" si="671"/>
        <v/>
      </c>
      <c r="AC1515" s="734" t="str">
        <f t="shared" si="672"/>
        <v/>
      </c>
      <c r="AD1515" s="372"/>
      <c r="AE1515" s="485"/>
      <c r="AF1515" s="373" t="str">
        <f t="shared" si="683"/>
        <v/>
      </c>
      <c r="AG1515" s="373" t="str">
        <f t="shared" si="684"/>
        <v/>
      </c>
      <c r="AH1515" s="374" t="str">
        <f t="shared" si="685"/>
        <v/>
      </c>
      <c r="AI1515" s="375" t="str">
        <f t="shared" si="686"/>
        <v/>
      </c>
      <c r="AJ1515" s="375" t="str">
        <f t="shared" si="687"/>
        <v/>
      </c>
      <c r="AK1515" s="375" t="str">
        <f t="shared" si="688"/>
        <v/>
      </c>
      <c r="AL1515" s="375" t="str">
        <f t="shared" si="689"/>
        <v/>
      </c>
      <c r="AM1515" s="375" t="str">
        <f t="shared" si="690"/>
        <v/>
      </c>
      <c r="AN1515" s="376" t="str">
        <f>IF(AF1515="","",IF(OR(AH1515="",AH1515="-"),"－",IF(OR(AM1515=8,AM1515=9),"",IF(OR(AJ1515=3,AJ1515=4,AJ1515=5,AJ1515=6),VLOOKUP(AH1515,INDEX((係数_バス貨物_ガソリン,係数_バス貨物_CNG,係数_バス貨物_軽油,係数_バス貨物_メタノール,係数_バス貨物_LPG),MATCH(AL1515,【参考】排出ガスレベル!$AI$4:$AI$671,1),1,AR1515):INDEX((係数_バス貨物_ガソリン,係数_バス貨物_CNG,係数_バス貨物_軽油,係数_バス貨物_メタノール,係数_バス貨物_LPG),MATCH(AL1515+1,【参考】排出ガスレベル!$AI$4:$AI$671,1)-1,5,AR1515),2,FALSE),IF(OR(AJ1515=1,AJ1515=2),VLOOKUP(AH1515,INDEX((係数_乗用_ガソリン,係数_乗用_CNG,係数_乗用_軽油,係数_乗用_メタノール,係数_乗用_LPG),1,1,AR1515):INDEX((係数_乗用_ガソリン,係数_乗用_CNG,係数_乗用_軽油,係数_乗用_メタノール,係数_乗用_LPG),125,5,AR1515),2,FALSE))))))</f>
        <v/>
      </c>
      <c r="AO1515" s="376" t="str">
        <f>IF(T1515="","",IF(OR(AH1515="",AH1515="-"),"－",IF(OR(AM1515=8,AM1515=9),"",IF(OR(AJ1515=3,AJ1515=4,AJ1515=5,AJ1515=6),VLOOKUP(AH1515,INDEX((係数_バス貨物_ガソリン,係数_バス貨物_CNG,係数_バス貨物_軽油,係数_バス貨物_メタノール,係数_バス貨物_LPG),MATCH(AL1515,【参考】排出ガスレベル!$AI$4:$AI$671,1),1,AR1515):INDEX((係数_バス貨物_ガソリン,係数_バス貨物_CNG,係数_バス貨物_軽油,係数_バス貨物_メタノール,係数_バス貨物_LPG),MATCH(AL1515+1,【参考】排出ガスレベル!$AI$4:$AI$671,1)-1,5,AR1515),3,FALSE),IF(OR(AJ1515=1,AJ1515=2),VLOOKUP(AH1515,INDEX((係数_乗用_ガソリン,係数_乗用_CNG,係数_乗用_軽油,係数_乗用_メタノール,係数_乗用_LPG),1,1,AR1515):INDEX((係数_乗用_ガソリン,係数_乗用_CNG,係数_乗用_軽油,係数_乗用_メタノール,係数_乗用_LPG),125,5,AR1515),3,FALSE))))))</f>
        <v/>
      </c>
      <c r="AP1515" s="375" t="str">
        <f t="shared" si="691"/>
        <v/>
      </c>
      <c r="AQ1515" s="444" t="str">
        <f t="shared" si="692"/>
        <v/>
      </c>
      <c r="AR1515" s="375" t="str">
        <f t="shared" si="695"/>
        <v/>
      </c>
      <c r="AS1515" s="377" t="str">
        <f t="shared" si="693"/>
        <v/>
      </c>
      <c r="AT1515" s="378" t="str">
        <f t="shared" si="694"/>
        <v/>
      </c>
      <c r="AX1515" s="625" t="b">
        <f t="shared" si="696"/>
        <v>0</v>
      </c>
      <c r="AY1515" s="7" t="str">
        <f t="shared" si="697"/>
        <v>FALSEFALSEFALSE</v>
      </c>
      <c r="AZ1515" s="626">
        <f t="shared" si="673"/>
        <v>0</v>
      </c>
      <c r="BA1515" s="627" t="str">
        <f t="shared" si="674"/>
        <v/>
      </c>
      <c r="BB1515" s="627">
        <f t="shared" si="675"/>
        <v>0</v>
      </c>
      <c r="BC1515" s="690" t="str">
        <f t="shared" si="676"/>
        <v/>
      </c>
    </row>
    <row r="1516" spans="1:55">
      <c r="A1516" s="381">
        <v>1460</v>
      </c>
      <c r="B1516" s="117"/>
      <c r="C1516" s="288"/>
      <c r="D1516" s="289"/>
      <c r="E1516" s="289"/>
      <c r="F1516" s="290"/>
      <c r="G1516" s="292"/>
      <c r="H1516" s="116"/>
      <c r="I1516" s="292"/>
      <c r="J1516" s="116"/>
      <c r="K1516" s="370" t="str">
        <f t="shared" ref="K1516:K1579" si="698">C1516&amp;D1516&amp;E1516&amp;F1516</f>
        <v/>
      </c>
      <c r="L1516" s="370">
        <f t="shared" ref="L1516:L1579" si="699">IF(G1516&gt;0,DATE((G1516),(H1516+1),0),0)</f>
        <v>0</v>
      </c>
      <c r="M1516" s="370">
        <f t="shared" ref="M1516:M1579" si="700">IF(I1516&gt;0,DATE((I1516),(J1516+1),0),0)</f>
        <v>0</v>
      </c>
      <c r="N1516" s="371" t="str">
        <f t="shared" si="677"/>
        <v/>
      </c>
      <c r="O1516" s="371" t="str">
        <f t="shared" si="678"/>
        <v/>
      </c>
      <c r="P1516" s="371" t="str">
        <f t="shared" si="679"/>
        <v/>
      </c>
      <c r="Q1516" s="371" t="str">
        <f t="shared" si="680"/>
        <v/>
      </c>
      <c r="R1516" s="371" t="str">
        <f t="shared" si="681"/>
        <v/>
      </c>
      <c r="S1516" s="371" t="str">
        <f t="shared" si="682"/>
        <v/>
      </c>
      <c r="T1516" s="443" t="str">
        <f t="shared" ref="T1516:T1579" si="701">N1516&amp;O1516&amp;P1516&amp;Q1516&amp;R1516&amp;S1516</f>
        <v/>
      </c>
      <c r="U1516" s="539"/>
      <c r="V1516" s="117"/>
      <c r="W1516" s="118"/>
      <c r="X1516" s="119"/>
      <c r="Y1516" s="120"/>
      <c r="Z1516" s="122"/>
      <c r="AA1516" s="121"/>
      <c r="AB1516" s="443" t="str">
        <f t="shared" ref="AB1516:AB1579" si="702">IF(AF1516="","",IF(AM1516=1,VLOOKUP(AN1516,低公害車判別,2,FALSE),IF(AM1516=3,VLOOKUP(AN1516,低公害車判別,2,FALSE),IF(AM1516=4,VLOOKUP(AO1516,低公害車判別,2,FALSE),"低公害車"))))</f>
        <v/>
      </c>
      <c r="AC1516" s="734" t="str">
        <f t="shared" ref="AC1516:AC1579" si="703">IF(AF1516="","",IF((AN1516="")+(AN1516="－"),IF((AO1516="")+(AO1516=0),"－",AO1516),IF((AN1516="PM☆☆☆")+(AN1516="☆及びPM☆☆☆")+(AN1516="☆☆及びPM☆☆☆")+(AN1516="☆☆☆及びPM☆☆☆"),"PM☆☆☆",IF((AN1516="PM☆☆☆☆")+(AN1516="☆及びPM☆☆☆☆")+(AN1516="☆☆及びPM☆☆☆☆")+(AN1516="☆☆☆及びPM☆☆☆☆"),"PM☆☆☆☆",IF((AN1516="新☆")+(AN1516="新NOx☆")+(AN1516="新PM☆"),"新☆（新長期）",AN1516)))))</f>
        <v/>
      </c>
      <c r="AD1516" s="372"/>
      <c r="AE1516" s="485"/>
      <c r="AF1516" s="373" t="str">
        <f t="shared" si="683"/>
        <v/>
      </c>
      <c r="AG1516" s="373" t="str">
        <f t="shared" si="684"/>
        <v/>
      </c>
      <c r="AH1516" s="374" t="str">
        <f t="shared" si="685"/>
        <v/>
      </c>
      <c r="AI1516" s="375" t="str">
        <f t="shared" si="686"/>
        <v/>
      </c>
      <c r="AJ1516" s="375" t="str">
        <f t="shared" si="687"/>
        <v/>
      </c>
      <c r="AK1516" s="375" t="str">
        <f t="shared" si="688"/>
        <v/>
      </c>
      <c r="AL1516" s="375" t="str">
        <f t="shared" si="689"/>
        <v/>
      </c>
      <c r="AM1516" s="375" t="str">
        <f t="shared" si="690"/>
        <v/>
      </c>
      <c r="AN1516" s="376" t="str">
        <f>IF(AF1516="","",IF(OR(AH1516="",AH1516="-"),"－",IF(OR(AM1516=8,AM1516=9),"",IF(OR(AJ1516=3,AJ1516=4,AJ1516=5,AJ1516=6),VLOOKUP(AH1516,INDEX((係数_バス貨物_ガソリン,係数_バス貨物_CNG,係数_バス貨物_軽油,係数_バス貨物_メタノール,係数_バス貨物_LPG),MATCH(AL1516,【参考】排出ガスレベル!$AI$4:$AI$671,1),1,AR1516):INDEX((係数_バス貨物_ガソリン,係数_バス貨物_CNG,係数_バス貨物_軽油,係数_バス貨物_メタノール,係数_バス貨物_LPG),MATCH(AL1516+1,【参考】排出ガスレベル!$AI$4:$AI$671,1)-1,5,AR1516),2,FALSE),IF(OR(AJ1516=1,AJ1516=2),VLOOKUP(AH1516,INDEX((係数_乗用_ガソリン,係数_乗用_CNG,係数_乗用_軽油,係数_乗用_メタノール,係数_乗用_LPG),1,1,AR1516):INDEX((係数_乗用_ガソリン,係数_乗用_CNG,係数_乗用_軽油,係数_乗用_メタノール,係数_乗用_LPG),125,5,AR1516),2,FALSE))))))</f>
        <v/>
      </c>
      <c r="AO1516" s="376" t="str">
        <f>IF(T1516="","",IF(OR(AH1516="",AH1516="-"),"－",IF(OR(AM1516=8,AM1516=9),"",IF(OR(AJ1516=3,AJ1516=4,AJ1516=5,AJ1516=6),VLOOKUP(AH1516,INDEX((係数_バス貨物_ガソリン,係数_バス貨物_CNG,係数_バス貨物_軽油,係数_バス貨物_メタノール,係数_バス貨物_LPG),MATCH(AL1516,【参考】排出ガスレベル!$AI$4:$AI$671,1),1,AR1516):INDEX((係数_バス貨物_ガソリン,係数_バス貨物_CNG,係数_バス貨物_軽油,係数_バス貨物_メタノール,係数_バス貨物_LPG),MATCH(AL1516+1,【参考】排出ガスレベル!$AI$4:$AI$671,1)-1,5,AR1516),3,FALSE),IF(OR(AJ1516=1,AJ1516=2),VLOOKUP(AH1516,INDEX((係数_乗用_ガソリン,係数_乗用_CNG,係数_乗用_軽油,係数_乗用_メタノール,係数_乗用_LPG),1,1,AR1516):INDEX((係数_乗用_ガソリン,係数_乗用_CNG,係数_乗用_軽油,係数_乗用_メタノール,係数_乗用_LPG),125,5,AR1516),3,FALSE))))))</f>
        <v/>
      </c>
      <c r="AP1516" s="375" t="str">
        <f t="shared" si="691"/>
        <v/>
      </c>
      <c r="AQ1516" s="444" t="str">
        <f t="shared" si="692"/>
        <v/>
      </c>
      <c r="AR1516" s="375" t="str">
        <f t="shared" si="695"/>
        <v/>
      </c>
      <c r="AS1516" s="377" t="str">
        <f t="shared" si="693"/>
        <v/>
      </c>
      <c r="AT1516" s="378" t="str">
        <f t="shared" si="694"/>
        <v/>
      </c>
      <c r="AX1516" s="625" t="b">
        <f t="shared" si="696"/>
        <v>0</v>
      </c>
      <c r="AY1516" s="7" t="str">
        <f t="shared" si="697"/>
        <v>FALSEFALSEFALSE</v>
      </c>
      <c r="AZ1516" s="626">
        <f t="shared" si="673"/>
        <v>0</v>
      </c>
      <c r="BA1516" s="627" t="str">
        <f t="shared" si="674"/>
        <v/>
      </c>
      <c r="BB1516" s="627">
        <f t="shared" si="675"/>
        <v>0</v>
      </c>
      <c r="BC1516" s="690" t="str">
        <f t="shared" si="676"/>
        <v/>
      </c>
    </row>
    <row r="1517" spans="1:55">
      <c r="A1517" s="381">
        <v>1461</v>
      </c>
      <c r="B1517" s="117"/>
      <c r="C1517" s="288"/>
      <c r="D1517" s="289"/>
      <c r="E1517" s="289"/>
      <c r="F1517" s="290"/>
      <c r="G1517" s="292"/>
      <c r="H1517" s="116"/>
      <c r="I1517" s="292"/>
      <c r="J1517" s="116"/>
      <c r="K1517" s="370" t="str">
        <f t="shared" si="698"/>
        <v/>
      </c>
      <c r="L1517" s="370">
        <f t="shared" si="699"/>
        <v>0</v>
      </c>
      <c r="M1517" s="370">
        <f t="shared" si="700"/>
        <v>0</v>
      </c>
      <c r="N1517" s="371" t="str">
        <f t="shared" si="677"/>
        <v/>
      </c>
      <c r="O1517" s="371" t="str">
        <f t="shared" si="678"/>
        <v/>
      </c>
      <c r="P1517" s="371" t="str">
        <f t="shared" si="679"/>
        <v/>
      </c>
      <c r="Q1517" s="371" t="str">
        <f t="shared" si="680"/>
        <v/>
      </c>
      <c r="R1517" s="371" t="str">
        <f t="shared" si="681"/>
        <v/>
      </c>
      <c r="S1517" s="371" t="str">
        <f t="shared" si="682"/>
        <v/>
      </c>
      <c r="T1517" s="443" t="str">
        <f t="shared" si="701"/>
        <v/>
      </c>
      <c r="U1517" s="539"/>
      <c r="V1517" s="117"/>
      <c r="W1517" s="118"/>
      <c r="X1517" s="119"/>
      <c r="Y1517" s="120"/>
      <c r="Z1517" s="122"/>
      <c r="AA1517" s="121"/>
      <c r="AB1517" s="443" t="str">
        <f t="shared" si="702"/>
        <v/>
      </c>
      <c r="AC1517" s="734" t="str">
        <f t="shared" si="703"/>
        <v/>
      </c>
      <c r="AD1517" s="372"/>
      <c r="AE1517" s="485"/>
      <c r="AF1517" s="373" t="str">
        <f t="shared" si="683"/>
        <v/>
      </c>
      <c r="AG1517" s="373" t="str">
        <f t="shared" si="684"/>
        <v/>
      </c>
      <c r="AH1517" s="374" t="str">
        <f t="shared" si="685"/>
        <v/>
      </c>
      <c r="AI1517" s="375" t="str">
        <f t="shared" si="686"/>
        <v/>
      </c>
      <c r="AJ1517" s="375" t="str">
        <f t="shared" si="687"/>
        <v/>
      </c>
      <c r="AK1517" s="375" t="str">
        <f t="shared" si="688"/>
        <v/>
      </c>
      <c r="AL1517" s="375" t="str">
        <f t="shared" si="689"/>
        <v/>
      </c>
      <c r="AM1517" s="375" t="str">
        <f t="shared" si="690"/>
        <v/>
      </c>
      <c r="AN1517" s="376" t="str">
        <f>IF(AF1517="","",IF(OR(AH1517="",AH1517="-"),"－",IF(OR(AM1517=8,AM1517=9),"",IF(OR(AJ1517=3,AJ1517=4,AJ1517=5,AJ1517=6),VLOOKUP(AH1517,INDEX((係数_バス貨物_ガソリン,係数_バス貨物_CNG,係数_バス貨物_軽油,係数_バス貨物_メタノール,係数_バス貨物_LPG),MATCH(AL1517,【参考】排出ガスレベル!$AI$4:$AI$671,1),1,AR1517):INDEX((係数_バス貨物_ガソリン,係数_バス貨物_CNG,係数_バス貨物_軽油,係数_バス貨物_メタノール,係数_バス貨物_LPG),MATCH(AL1517+1,【参考】排出ガスレベル!$AI$4:$AI$671,1)-1,5,AR1517),2,FALSE),IF(OR(AJ1517=1,AJ1517=2),VLOOKUP(AH1517,INDEX((係数_乗用_ガソリン,係数_乗用_CNG,係数_乗用_軽油,係数_乗用_メタノール,係数_乗用_LPG),1,1,AR1517):INDEX((係数_乗用_ガソリン,係数_乗用_CNG,係数_乗用_軽油,係数_乗用_メタノール,係数_乗用_LPG),125,5,AR1517),2,FALSE))))))</f>
        <v/>
      </c>
      <c r="AO1517" s="376" t="str">
        <f>IF(T1517="","",IF(OR(AH1517="",AH1517="-"),"－",IF(OR(AM1517=8,AM1517=9),"",IF(OR(AJ1517=3,AJ1517=4,AJ1517=5,AJ1517=6),VLOOKUP(AH1517,INDEX((係数_バス貨物_ガソリン,係数_バス貨物_CNG,係数_バス貨物_軽油,係数_バス貨物_メタノール,係数_バス貨物_LPG),MATCH(AL1517,【参考】排出ガスレベル!$AI$4:$AI$671,1),1,AR1517):INDEX((係数_バス貨物_ガソリン,係数_バス貨物_CNG,係数_バス貨物_軽油,係数_バス貨物_メタノール,係数_バス貨物_LPG),MATCH(AL1517+1,【参考】排出ガスレベル!$AI$4:$AI$671,1)-1,5,AR1517),3,FALSE),IF(OR(AJ1517=1,AJ1517=2),VLOOKUP(AH1517,INDEX((係数_乗用_ガソリン,係数_乗用_CNG,係数_乗用_軽油,係数_乗用_メタノール,係数_乗用_LPG),1,1,AR1517):INDEX((係数_乗用_ガソリン,係数_乗用_CNG,係数_乗用_軽油,係数_乗用_メタノール,係数_乗用_LPG),125,5,AR1517),3,FALSE))))))</f>
        <v/>
      </c>
      <c r="AP1517" s="375" t="str">
        <f t="shared" si="691"/>
        <v/>
      </c>
      <c r="AQ1517" s="444" t="str">
        <f t="shared" si="692"/>
        <v/>
      </c>
      <c r="AR1517" s="375" t="str">
        <f t="shared" si="695"/>
        <v/>
      </c>
      <c r="AS1517" s="377" t="str">
        <f t="shared" si="693"/>
        <v/>
      </c>
      <c r="AT1517" s="378" t="str">
        <f t="shared" si="694"/>
        <v/>
      </c>
      <c r="AX1517" s="625" t="b">
        <f t="shared" si="696"/>
        <v>0</v>
      </c>
      <c r="AY1517" s="7" t="str">
        <f t="shared" si="697"/>
        <v>FALSEFALSEFALSE</v>
      </c>
      <c r="AZ1517" s="626">
        <f t="shared" ref="AZ1517:AZ1580" si="704">AA1517</f>
        <v>0</v>
      </c>
      <c r="BA1517" s="627" t="str">
        <f t="shared" ref="BA1517:BA1580" si="705">IF(COUNTIFS(BC1517,"*A*",BB1517,"3"),"ハイブリッド(ガソリン)","")</f>
        <v/>
      </c>
      <c r="BB1517" s="627">
        <f t="shared" ref="BB1517:BB1580" si="706">LEN(X1517)</f>
        <v>0</v>
      </c>
      <c r="BC1517" s="690" t="str">
        <f t="shared" ref="BC1517:BC1580" si="707">MID(X1517,2,1)</f>
        <v/>
      </c>
    </row>
    <row r="1518" spans="1:55">
      <c r="A1518" s="381">
        <v>1462</v>
      </c>
      <c r="B1518" s="117"/>
      <c r="C1518" s="288"/>
      <c r="D1518" s="289"/>
      <c r="E1518" s="289"/>
      <c r="F1518" s="290"/>
      <c r="G1518" s="292"/>
      <c r="H1518" s="116"/>
      <c r="I1518" s="292"/>
      <c r="J1518" s="116"/>
      <c r="K1518" s="370" t="str">
        <f t="shared" si="698"/>
        <v/>
      </c>
      <c r="L1518" s="370">
        <f t="shared" si="699"/>
        <v>0</v>
      </c>
      <c r="M1518" s="370">
        <f t="shared" si="700"/>
        <v>0</v>
      </c>
      <c r="N1518" s="371" t="str">
        <f t="shared" si="677"/>
        <v/>
      </c>
      <c r="O1518" s="371" t="str">
        <f t="shared" si="678"/>
        <v/>
      </c>
      <c r="P1518" s="371" t="str">
        <f t="shared" si="679"/>
        <v/>
      </c>
      <c r="Q1518" s="371" t="str">
        <f t="shared" si="680"/>
        <v/>
      </c>
      <c r="R1518" s="371" t="str">
        <f t="shared" si="681"/>
        <v/>
      </c>
      <c r="S1518" s="371" t="str">
        <f t="shared" si="682"/>
        <v/>
      </c>
      <c r="T1518" s="443" t="str">
        <f t="shared" si="701"/>
        <v/>
      </c>
      <c r="U1518" s="539"/>
      <c r="V1518" s="117"/>
      <c r="W1518" s="118"/>
      <c r="X1518" s="119"/>
      <c r="Y1518" s="120"/>
      <c r="Z1518" s="122"/>
      <c r="AA1518" s="121"/>
      <c r="AB1518" s="443" t="str">
        <f t="shared" si="702"/>
        <v/>
      </c>
      <c r="AC1518" s="734" t="str">
        <f t="shared" si="703"/>
        <v/>
      </c>
      <c r="AD1518" s="372"/>
      <c r="AE1518" s="485"/>
      <c r="AF1518" s="373" t="str">
        <f t="shared" si="683"/>
        <v/>
      </c>
      <c r="AG1518" s="373" t="str">
        <f t="shared" si="684"/>
        <v/>
      </c>
      <c r="AH1518" s="374" t="str">
        <f t="shared" si="685"/>
        <v/>
      </c>
      <c r="AI1518" s="375" t="str">
        <f t="shared" si="686"/>
        <v/>
      </c>
      <c r="AJ1518" s="375" t="str">
        <f t="shared" si="687"/>
        <v/>
      </c>
      <c r="AK1518" s="375" t="str">
        <f t="shared" si="688"/>
        <v/>
      </c>
      <c r="AL1518" s="375" t="str">
        <f t="shared" si="689"/>
        <v/>
      </c>
      <c r="AM1518" s="375" t="str">
        <f t="shared" si="690"/>
        <v/>
      </c>
      <c r="AN1518" s="376" t="str">
        <f>IF(AF1518="","",IF(OR(AH1518="",AH1518="-"),"－",IF(OR(AM1518=8,AM1518=9),"",IF(OR(AJ1518=3,AJ1518=4,AJ1518=5,AJ1518=6),VLOOKUP(AH1518,INDEX((係数_バス貨物_ガソリン,係数_バス貨物_CNG,係数_バス貨物_軽油,係数_バス貨物_メタノール,係数_バス貨物_LPG),MATCH(AL1518,【参考】排出ガスレベル!$AI$4:$AI$671,1),1,AR1518):INDEX((係数_バス貨物_ガソリン,係数_バス貨物_CNG,係数_バス貨物_軽油,係数_バス貨物_メタノール,係数_バス貨物_LPG),MATCH(AL1518+1,【参考】排出ガスレベル!$AI$4:$AI$671,1)-1,5,AR1518),2,FALSE),IF(OR(AJ1518=1,AJ1518=2),VLOOKUP(AH1518,INDEX((係数_乗用_ガソリン,係数_乗用_CNG,係数_乗用_軽油,係数_乗用_メタノール,係数_乗用_LPG),1,1,AR1518):INDEX((係数_乗用_ガソリン,係数_乗用_CNG,係数_乗用_軽油,係数_乗用_メタノール,係数_乗用_LPG),125,5,AR1518),2,FALSE))))))</f>
        <v/>
      </c>
      <c r="AO1518" s="376" t="str">
        <f>IF(T1518="","",IF(OR(AH1518="",AH1518="-"),"－",IF(OR(AM1518=8,AM1518=9),"",IF(OR(AJ1518=3,AJ1518=4,AJ1518=5,AJ1518=6),VLOOKUP(AH1518,INDEX((係数_バス貨物_ガソリン,係数_バス貨物_CNG,係数_バス貨物_軽油,係数_バス貨物_メタノール,係数_バス貨物_LPG),MATCH(AL1518,【参考】排出ガスレベル!$AI$4:$AI$671,1),1,AR1518):INDEX((係数_バス貨物_ガソリン,係数_バス貨物_CNG,係数_バス貨物_軽油,係数_バス貨物_メタノール,係数_バス貨物_LPG),MATCH(AL1518+1,【参考】排出ガスレベル!$AI$4:$AI$671,1)-1,5,AR1518),3,FALSE),IF(OR(AJ1518=1,AJ1518=2),VLOOKUP(AH1518,INDEX((係数_乗用_ガソリン,係数_乗用_CNG,係数_乗用_軽油,係数_乗用_メタノール,係数_乗用_LPG),1,1,AR1518):INDEX((係数_乗用_ガソリン,係数_乗用_CNG,係数_乗用_軽油,係数_乗用_メタノール,係数_乗用_LPG),125,5,AR1518),3,FALSE))))))</f>
        <v/>
      </c>
      <c r="AP1518" s="375" t="str">
        <f t="shared" si="691"/>
        <v/>
      </c>
      <c r="AQ1518" s="444" t="str">
        <f t="shared" si="692"/>
        <v/>
      </c>
      <c r="AR1518" s="375" t="str">
        <f t="shared" si="695"/>
        <v/>
      </c>
      <c r="AS1518" s="377" t="str">
        <f t="shared" si="693"/>
        <v/>
      </c>
      <c r="AT1518" s="378" t="str">
        <f t="shared" si="694"/>
        <v/>
      </c>
      <c r="AX1518" s="625" t="b">
        <f t="shared" si="696"/>
        <v>0</v>
      </c>
      <c r="AY1518" s="7" t="str">
        <f t="shared" si="697"/>
        <v>FALSEFALSEFALSE</v>
      </c>
      <c r="AZ1518" s="626">
        <f t="shared" si="704"/>
        <v>0</v>
      </c>
      <c r="BA1518" s="627" t="str">
        <f t="shared" si="705"/>
        <v/>
      </c>
      <c r="BB1518" s="627">
        <f t="shared" si="706"/>
        <v>0</v>
      </c>
      <c r="BC1518" s="690" t="str">
        <f t="shared" si="707"/>
        <v/>
      </c>
    </row>
    <row r="1519" spans="1:55">
      <c r="A1519" s="381">
        <v>1463</v>
      </c>
      <c r="B1519" s="117"/>
      <c r="C1519" s="288"/>
      <c r="D1519" s="289"/>
      <c r="E1519" s="289"/>
      <c r="F1519" s="290"/>
      <c r="G1519" s="292"/>
      <c r="H1519" s="116"/>
      <c r="I1519" s="292"/>
      <c r="J1519" s="116"/>
      <c r="K1519" s="370" t="str">
        <f t="shared" si="698"/>
        <v/>
      </c>
      <c r="L1519" s="370">
        <f t="shared" si="699"/>
        <v>0</v>
      </c>
      <c r="M1519" s="370">
        <f t="shared" si="700"/>
        <v>0</v>
      </c>
      <c r="N1519" s="371" t="str">
        <f t="shared" si="677"/>
        <v/>
      </c>
      <c r="O1519" s="371" t="str">
        <f t="shared" si="678"/>
        <v/>
      </c>
      <c r="P1519" s="371" t="str">
        <f t="shared" si="679"/>
        <v/>
      </c>
      <c r="Q1519" s="371" t="str">
        <f t="shared" si="680"/>
        <v/>
      </c>
      <c r="R1519" s="371" t="str">
        <f t="shared" si="681"/>
        <v/>
      </c>
      <c r="S1519" s="371" t="str">
        <f t="shared" si="682"/>
        <v/>
      </c>
      <c r="T1519" s="443" t="str">
        <f t="shared" si="701"/>
        <v/>
      </c>
      <c r="U1519" s="539"/>
      <c r="V1519" s="117"/>
      <c r="W1519" s="118"/>
      <c r="X1519" s="119"/>
      <c r="Y1519" s="120"/>
      <c r="Z1519" s="122"/>
      <c r="AA1519" s="121"/>
      <c r="AB1519" s="443" t="str">
        <f t="shared" si="702"/>
        <v/>
      </c>
      <c r="AC1519" s="734" t="str">
        <f t="shared" si="703"/>
        <v/>
      </c>
      <c r="AD1519" s="372"/>
      <c r="AE1519" s="485"/>
      <c r="AF1519" s="373" t="str">
        <f t="shared" si="683"/>
        <v/>
      </c>
      <c r="AG1519" s="373" t="str">
        <f t="shared" si="684"/>
        <v/>
      </c>
      <c r="AH1519" s="374" t="str">
        <f t="shared" si="685"/>
        <v/>
      </c>
      <c r="AI1519" s="375" t="str">
        <f t="shared" si="686"/>
        <v/>
      </c>
      <c r="AJ1519" s="375" t="str">
        <f t="shared" si="687"/>
        <v/>
      </c>
      <c r="AK1519" s="375" t="str">
        <f t="shared" si="688"/>
        <v/>
      </c>
      <c r="AL1519" s="375" t="str">
        <f t="shared" si="689"/>
        <v/>
      </c>
      <c r="AM1519" s="375" t="str">
        <f t="shared" si="690"/>
        <v/>
      </c>
      <c r="AN1519" s="376" t="str">
        <f>IF(AF1519="","",IF(OR(AH1519="",AH1519="-"),"－",IF(OR(AM1519=8,AM1519=9),"",IF(OR(AJ1519=3,AJ1519=4,AJ1519=5,AJ1519=6),VLOOKUP(AH1519,INDEX((係数_バス貨物_ガソリン,係数_バス貨物_CNG,係数_バス貨物_軽油,係数_バス貨物_メタノール,係数_バス貨物_LPG),MATCH(AL1519,【参考】排出ガスレベル!$AI$4:$AI$671,1),1,AR1519):INDEX((係数_バス貨物_ガソリン,係数_バス貨物_CNG,係数_バス貨物_軽油,係数_バス貨物_メタノール,係数_バス貨物_LPG),MATCH(AL1519+1,【参考】排出ガスレベル!$AI$4:$AI$671,1)-1,5,AR1519),2,FALSE),IF(OR(AJ1519=1,AJ1519=2),VLOOKUP(AH1519,INDEX((係数_乗用_ガソリン,係数_乗用_CNG,係数_乗用_軽油,係数_乗用_メタノール,係数_乗用_LPG),1,1,AR1519):INDEX((係数_乗用_ガソリン,係数_乗用_CNG,係数_乗用_軽油,係数_乗用_メタノール,係数_乗用_LPG),125,5,AR1519),2,FALSE))))))</f>
        <v/>
      </c>
      <c r="AO1519" s="376" t="str">
        <f>IF(T1519="","",IF(OR(AH1519="",AH1519="-"),"－",IF(OR(AM1519=8,AM1519=9),"",IF(OR(AJ1519=3,AJ1519=4,AJ1519=5,AJ1519=6),VLOOKUP(AH1519,INDEX((係数_バス貨物_ガソリン,係数_バス貨物_CNG,係数_バス貨物_軽油,係数_バス貨物_メタノール,係数_バス貨物_LPG),MATCH(AL1519,【参考】排出ガスレベル!$AI$4:$AI$671,1),1,AR1519):INDEX((係数_バス貨物_ガソリン,係数_バス貨物_CNG,係数_バス貨物_軽油,係数_バス貨物_メタノール,係数_バス貨物_LPG),MATCH(AL1519+1,【参考】排出ガスレベル!$AI$4:$AI$671,1)-1,5,AR1519),3,FALSE),IF(OR(AJ1519=1,AJ1519=2),VLOOKUP(AH1519,INDEX((係数_乗用_ガソリン,係数_乗用_CNG,係数_乗用_軽油,係数_乗用_メタノール,係数_乗用_LPG),1,1,AR1519):INDEX((係数_乗用_ガソリン,係数_乗用_CNG,係数_乗用_軽油,係数_乗用_メタノール,係数_乗用_LPG),125,5,AR1519),3,FALSE))))))</f>
        <v/>
      </c>
      <c r="AP1519" s="375" t="str">
        <f t="shared" si="691"/>
        <v/>
      </c>
      <c r="AQ1519" s="444" t="str">
        <f t="shared" si="692"/>
        <v/>
      </c>
      <c r="AR1519" s="375" t="str">
        <f t="shared" si="695"/>
        <v/>
      </c>
      <c r="AS1519" s="377" t="str">
        <f t="shared" si="693"/>
        <v/>
      </c>
      <c r="AT1519" s="378" t="str">
        <f t="shared" si="694"/>
        <v/>
      </c>
      <c r="AX1519" s="625" t="b">
        <f t="shared" si="696"/>
        <v>0</v>
      </c>
      <c r="AY1519" s="7" t="str">
        <f t="shared" si="697"/>
        <v>FALSEFALSEFALSE</v>
      </c>
      <c r="AZ1519" s="626">
        <f t="shared" si="704"/>
        <v>0</v>
      </c>
      <c r="BA1519" s="627" t="str">
        <f t="shared" si="705"/>
        <v/>
      </c>
      <c r="BB1519" s="627">
        <f t="shared" si="706"/>
        <v>0</v>
      </c>
      <c r="BC1519" s="690" t="str">
        <f t="shared" si="707"/>
        <v/>
      </c>
    </row>
    <row r="1520" spans="1:55">
      <c r="A1520" s="381">
        <v>1464</v>
      </c>
      <c r="B1520" s="117"/>
      <c r="C1520" s="288"/>
      <c r="D1520" s="289"/>
      <c r="E1520" s="289"/>
      <c r="F1520" s="290"/>
      <c r="G1520" s="292"/>
      <c r="H1520" s="116"/>
      <c r="I1520" s="292"/>
      <c r="J1520" s="116"/>
      <c r="K1520" s="370" t="str">
        <f t="shared" si="698"/>
        <v/>
      </c>
      <c r="L1520" s="370">
        <f t="shared" si="699"/>
        <v>0</v>
      </c>
      <c r="M1520" s="370">
        <f t="shared" si="700"/>
        <v>0</v>
      </c>
      <c r="N1520" s="371" t="str">
        <f t="shared" si="677"/>
        <v/>
      </c>
      <c r="O1520" s="371" t="str">
        <f t="shared" si="678"/>
        <v/>
      </c>
      <c r="P1520" s="371" t="str">
        <f t="shared" si="679"/>
        <v/>
      </c>
      <c r="Q1520" s="371" t="str">
        <f t="shared" si="680"/>
        <v/>
      </c>
      <c r="R1520" s="371" t="str">
        <f t="shared" si="681"/>
        <v/>
      </c>
      <c r="S1520" s="371" t="str">
        <f t="shared" si="682"/>
        <v/>
      </c>
      <c r="T1520" s="443" t="str">
        <f t="shared" si="701"/>
        <v/>
      </c>
      <c r="U1520" s="539"/>
      <c r="V1520" s="117"/>
      <c r="W1520" s="118"/>
      <c r="X1520" s="119"/>
      <c r="Y1520" s="120"/>
      <c r="Z1520" s="122"/>
      <c r="AA1520" s="121"/>
      <c r="AB1520" s="443" t="str">
        <f t="shared" si="702"/>
        <v/>
      </c>
      <c r="AC1520" s="734" t="str">
        <f t="shared" si="703"/>
        <v/>
      </c>
      <c r="AD1520" s="372"/>
      <c r="AE1520" s="485"/>
      <c r="AF1520" s="373" t="str">
        <f t="shared" si="683"/>
        <v/>
      </c>
      <c r="AG1520" s="373" t="str">
        <f t="shared" si="684"/>
        <v/>
      </c>
      <c r="AH1520" s="374" t="str">
        <f t="shared" si="685"/>
        <v/>
      </c>
      <c r="AI1520" s="375" t="str">
        <f t="shared" si="686"/>
        <v/>
      </c>
      <c r="AJ1520" s="375" t="str">
        <f t="shared" si="687"/>
        <v/>
      </c>
      <c r="AK1520" s="375" t="str">
        <f t="shared" si="688"/>
        <v/>
      </c>
      <c r="AL1520" s="375" t="str">
        <f t="shared" si="689"/>
        <v/>
      </c>
      <c r="AM1520" s="375" t="str">
        <f t="shared" si="690"/>
        <v/>
      </c>
      <c r="AN1520" s="376" t="str">
        <f>IF(AF1520="","",IF(OR(AH1520="",AH1520="-"),"－",IF(OR(AM1520=8,AM1520=9),"",IF(OR(AJ1520=3,AJ1520=4,AJ1520=5,AJ1520=6),VLOOKUP(AH1520,INDEX((係数_バス貨物_ガソリン,係数_バス貨物_CNG,係数_バス貨物_軽油,係数_バス貨物_メタノール,係数_バス貨物_LPG),MATCH(AL1520,【参考】排出ガスレベル!$AI$4:$AI$671,1),1,AR1520):INDEX((係数_バス貨物_ガソリン,係数_バス貨物_CNG,係数_バス貨物_軽油,係数_バス貨物_メタノール,係数_バス貨物_LPG),MATCH(AL1520+1,【参考】排出ガスレベル!$AI$4:$AI$671,1)-1,5,AR1520),2,FALSE),IF(OR(AJ1520=1,AJ1520=2),VLOOKUP(AH1520,INDEX((係数_乗用_ガソリン,係数_乗用_CNG,係数_乗用_軽油,係数_乗用_メタノール,係数_乗用_LPG),1,1,AR1520):INDEX((係数_乗用_ガソリン,係数_乗用_CNG,係数_乗用_軽油,係数_乗用_メタノール,係数_乗用_LPG),125,5,AR1520),2,FALSE))))))</f>
        <v/>
      </c>
      <c r="AO1520" s="376" t="str">
        <f>IF(T1520="","",IF(OR(AH1520="",AH1520="-"),"－",IF(OR(AM1520=8,AM1520=9),"",IF(OR(AJ1520=3,AJ1520=4,AJ1520=5,AJ1520=6),VLOOKUP(AH1520,INDEX((係数_バス貨物_ガソリン,係数_バス貨物_CNG,係数_バス貨物_軽油,係数_バス貨物_メタノール,係数_バス貨物_LPG),MATCH(AL1520,【参考】排出ガスレベル!$AI$4:$AI$671,1),1,AR1520):INDEX((係数_バス貨物_ガソリン,係数_バス貨物_CNG,係数_バス貨物_軽油,係数_バス貨物_メタノール,係数_バス貨物_LPG),MATCH(AL1520+1,【参考】排出ガスレベル!$AI$4:$AI$671,1)-1,5,AR1520),3,FALSE),IF(OR(AJ1520=1,AJ1520=2),VLOOKUP(AH1520,INDEX((係数_乗用_ガソリン,係数_乗用_CNG,係数_乗用_軽油,係数_乗用_メタノール,係数_乗用_LPG),1,1,AR1520):INDEX((係数_乗用_ガソリン,係数_乗用_CNG,係数_乗用_軽油,係数_乗用_メタノール,係数_乗用_LPG),125,5,AR1520),3,FALSE))))))</f>
        <v/>
      </c>
      <c r="AP1520" s="375" t="str">
        <f t="shared" si="691"/>
        <v/>
      </c>
      <c r="AQ1520" s="444" t="str">
        <f t="shared" si="692"/>
        <v/>
      </c>
      <c r="AR1520" s="375" t="str">
        <f t="shared" si="695"/>
        <v/>
      </c>
      <c r="AS1520" s="377" t="str">
        <f t="shared" si="693"/>
        <v/>
      </c>
      <c r="AT1520" s="378" t="str">
        <f t="shared" si="694"/>
        <v/>
      </c>
      <c r="AX1520" s="625" t="b">
        <f t="shared" si="696"/>
        <v>0</v>
      </c>
      <c r="AY1520" s="7" t="str">
        <f t="shared" si="697"/>
        <v>FALSEFALSEFALSE</v>
      </c>
      <c r="AZ1520" s="626">
        <f t="shared" si="704"/>
        <v>0</v>
      </c>
      <c r="BA1520" s="627" t="str">
        <f t="shared" si="705"/>
        <v/>
      </c>
      <c r="BB1520" s="627">
        <f t="shared" si="706"/>
        <v>0</v>
      </c>
      <c r="BC1520" s="690" t="str">
        <f t="shared" si="707"/>
        <v/>
      </c>
    </row>
    <row r="1521" spans="1:55">
      <c r="A1521" s="381">
        <v>1465</v>
      </c>
      <c r="B1521" s="117"/>
      <c r="C1521" s="288"/>
      <c r="D1521" s="289"/>
      <c r="E1521" s="289"/>
      <c r="F1521" s="290"/>
      <c r="G1521" s="292"/>
      <c r="H1521" s="116"/>
      <c r="I1521" s="292"/>
      <c r="J1521" s="116"/>
      <c r="K1521" s="370" t="str">
        <f t="shared" si="698"/>
        <v/>
      </c>
      <c r="L1521" s="370">
        <f t="shared" si="699"/>
        <v>0</v>
      </c>
      <c r="M1521" s="370">
        <f t="shared" si="700"/>
        <v>0</v>
      </c>
      <c r="N1521" s="371" t="str">
        <f t="shared" si="677"/>
        <v/>
      </c>
      <c r="O1521" s="371" t="str">
        <f t="shared" si="678"/>
        <v/>
      </c>
      <c r="P1521" s="371" t="str">
        <f t="shared" si="679"/>
        <v/>
      </c>
      <c r="Q1521" s="371" t="str">
        <f t="shared" si="680"/>
        <v/>
      </c>
      <c r="R1521" s="371" t="str">
        <f t="shared" si="681"/>
        <v/>
      </c>
      <c r="S1521" s="371" t="str">
        <f t="shared" si="682"/>
        <v/>
      </c>
      <c r="T1521" s="443" t="str">
        <f t="shared" si="701"/>
        <v/>
      </c>
      <c r="U1521" s="539"/>
      <c r="V1521" s="117"/>
      <c r="W1521" s="118"/>
      <c r="X1521" s="119"/>
      <c r="Y1521" s="120"/>
      <c r="Z1521" s="122"/>
      <c r="AA1521" s="121"/>
      <c r="AB1521" s="443" t="str">
        <f t="shared" si="702"/>
        <v/>
      </c>
      <c r="AC1521" s="734" t="str">
        <f t="shared" si="703"/>
        <v/>
      </c>
      <c r="AD1521" s="372"/>
      <c r="AE1521" s="485"/>
      <c r="AF1521" s="373" t="str">
        <f t="shared" si="683"/>
        <v/>
      </c>
      <c r="AG1521" s="373" t="str">
        <f t="shared" si="684"/>
        <v/>
      </c>
      <c r="AH1521" s="374" t="str">
        <f t="shared" si="685"/>
        <v/>
      </c>
      <c r="AI1521" s="375" t="str">
        <f t="shared" si="686"/>
        <v/>
      </c>
      <c r="AJ1521" s="375" t="str">
        <f t="shared" si="687"/>
        <v/>
      </c>
      <c r="AK1521" s="375" t="str">
        <f t="shared" si="688"/>
        <v/>
      </c>
      <c r="AL1521" s="375" t="str">
        <f t="shared" si="689"/>
        <v/>
      </c>
      <c r="AM1521" s="375" t="str">
        <f t="shared" si="690"/>
        <v/>
      </c>
      <c r="AN1521" s="376" t="str">
        <f>IF(AF1521="","",IF(OR(AH1521="",AH1521="-"),"－",IF(OR(AM1521=8,AM1521=9),"",IF(OR(AJ1521=3,AJ1521=4,AJ1521=5,AJ1521=6),VLOOKUP(AH1521,INDEX((係数_バス貨物_ガソリン,係数_バス貨物_CNG,係数_バス貨物_軽油,係数_バス貨物_メタノール,係数_バス貨物_LPG),MATCH(AL1521,【参考】排出ガスレベル!$AI$4:$AI$671,1),1,AR1521):INDEX((係数_バス貨物_ガソリン,係数_バス貨物_CNG,係数_バス貨物_軽油,係数_バス貨物_メタノール,係数_バス貨物_LPG),MATCH(AL1521+1,【参考】排出ガスレベル!$AI$4:$AI$671,1)-1,5,AR1521),2,FALSE),IF(OR(AJ1521=1,AJ1521=2),VLOOKUP(AH1521,INDEX((係数_乗用_ガソリン,係数_乗用_CNG,係数_乗用_軽油,係数_乗用_メタノール,係数_乗用_LPG),1,1,AR1521):INDEX((係数_乗用_ガソリン,係数_乗用_CNG,係数_乗用_軽油,係数_乗用_メタノール,係数_乗用_LPG),125,5,AR1521),2,FALSE))))))</f>
        <v/>
      </c>
      <c r="AO1521" s="376" t="str">
        <f>IF(T1521="","",IF(OR(AH1521="",AH1521="-"),"－",IF(OR(AM1521=8,AM1521=9),"",IF(OR(AJ1521=3,AJ1521=4,AJ1521=5,AJ1521=6),VLOOKUP(AH1521,INDEX((係数_バス貨物_ガソリン,係数_バス貨物_CNG,係数_バス貨物_軽油,係数_バス貨物_メタノール,係数_バス貨物_LPG),MATCH(AL1521,【参考】排出ガスレベル!$AI$4:$AI$671,1),1,AR1521):INDEX((係数_バス貨物_ガソリン,係数_バス貨物_CNG,係数_バス貨物_軽油,係数_バス貨物_メタノール,係数_バス貨物_LPG),MATCH(AL1521+1,【参考】排出ガスレベル!$AI$4:$AI$671,1)-1,5,AR1521),3,FALSE),IF(OR(AJ1521=1,AJ1521=2),VLOOKUP(AH1521,INDEX((係数_乗用_ガソリン,係数_乗用_CNG,係数_乗用_軽油,係数_乗用_メタノール,係数_乗用_LPG),1,1,AR1521):INDEX((係数_乗用_ガソリン,係数_乗用_CNG,係数_乗用_軽油,係数_乗用_メタノール,係数_乗用_LPG),125,5,AR1521),3,FALSE))))))</f>
        <v/>
      </c>
      <c r="AP1521" s="375" t="str">
        <f t="shared" si="691"/>
        <v/>
      </c>
      <c r="AQ1521" s="444" t="str">
        <f t="shared" si="692"/>
        <v/>
      </c>
      <c r="AR1521" s="375" t="str">
        <f t="shared" si="695"/>
        <v/>
      </c>
      <c r="AS1521" s="377" t="str">
        <f t="shared" si="693"/>
        <v/>
      </c>
      <c r="AT1521" s="378" t="str">
        <f t="shared" si="694"/>
        <v/>
      </c>
      <c r="AX1521" s="625" t="b">
        <f t="shared" si="696"/>
        <v>0</v>
      </c>
      <c r="AY1521" s="7" t="str">
        <f t="shared" si="697"/>
        <v>FALSEFALSEFALSE</v>
      </c>
      <c r="AZ1521" s="626">
        <f t="shared" si="704"/>
        <v>0</v>
      </c>
      <c r="BA1521" s="627" t="str">
        <f t="shared" si="705"/>
        <v/>
      </c>
      <c r="BB1521" s="627">
        <f t="shared" si="706"/>
        <v>0</v>
      </c>
      <c r="BC1521" s="690" t="str">
        <f t="shared" si="707"/>
        <v/>
      </c>
    </row>
    <row r="1522" spans="1:55">
      <c r="A1522" s="381">
        <v>1466</v>
      </c>
      <c r="B1522" s="117"/>
      <c r="C1522" s="288"/>
      <c r="D1522" s="289"/>
      <c r="E1522" s="289"/>
      <c r="F1522" s="290"/>
      <c r="G1522" s="292"/>
      <c r="H1522" s="116"/>
      <c r="I1522" s="292"/>
      <c r="J1522" s="116"/>
      <c r="K1522" s="370" t="str">
        <f t="shared" si="698"/>
        <v/>
      </c>
      <c r="L1522" s="370">
        <f t="shared" si="699"/>
        <v>0</v>
      </c>
      <c r="M1522" s="370">
        <f t="shared" si="700"/>
        <v>0</v>
      </c>
      <c r="N1522" s="371" t="str">
        <f t="shared" si="677"/>
        <v/>
      </c>
      <c r="O1522" s="371" t="str">
        <f t="shared" si="678"/>
        <v/>
      </c>
      <c r="P1522" s="371" t="str">
        <f t="shared" si="679"/>
        <v/>
      </c>
      <c r="Q1522" s="371" t="str">
        <f t="shared" si="680"/>
        <v/>
      </c>
      <c r="R1522" s="371" t="str">
        <f t="shared" si="681"/>
        <v/>
      </c>
      <c r="S1522" s="371" t="str">
        <f t="shared" si="682"/>
        <v/>
      </c>
      <c r="T1522" s="443" t="str">
        <f t="shared" si="701"/>
        <v/>
      </c>
      <c r="U1522" s="539"/>
      <c r="V1522" s="117"/>
      <c r="W1522" s="118"/>
      <c r="X1522" s="119"/>
      <c r="Y1522" s="120"/>
      <c r="Z1522" s="122"/>
      <c r="AA1522" s="121"/>
      <c r="AB1522" s="443" t="str">
        <f t="shared" si="702"/>
        <v/>
      </c>
      <c r="AC1522" s="734" t="str">
        <f t="shared" si="703"/>
        <v/>
      </c>
      <c r="AD1522" s="372"/>
      <c r="AE1522" s="485"/>
      <c r="AF1522" s="373" t="str">
        <f t="shared" si="683"/>
        <v/>
      </c>
      <c r="AG1522" s="373" t="str">
        <f t="shared" si="684"/>
        <v/>
      </c>
      <c r="AH1522" s="374" t="str">
        <f t="shared" si="685"/>
        <v/>
      </c>
      <c r="AI1522" s="375" t="str">
        <f t="shared" si="686"/>
        <v/>
      </c>
      <c r="AJ1522" s="375" t="str">
        <f t="shared" si="687"/>
        <v/>
      </c>
      <c r="AK1522" s="375" t="str">
        <f t="shared" si="688"/>
        <v/>
      </c>
      <c r="AL1522" s="375" t="str">
        <f t="shared" si="689"/>
        <v/>
      </c>
      <c r="AM1522" s="375" t="str">
        <f t="shared" si="690"/>
        <v/>
      </c>
      <c r="AN1522" s="376" t="str">
        <f>IF(AF1522="","",IF(OR(AH1522="",AH1522="-"),"－",IF(OR(AM1522=8,AM1522=9),"",IF(OR(AJ1522=3,AJ1522=4,AJ1522=5,AJ1522=6),VLOOKUP(AH1522,INDEX((係数_バス貨物_ガソリン,係数_バス貨物_CNG,係数_バス貨物_軽油,係数_バス貨物_メタノール,係数_バス貨物_LPG),MATCH(AL1522,【参考】排出ガスレベル!$AI$4:$AI$671,1),1,AR1522):INDEX((係数_バス貨物_ガソリン,係数_バス貨物_CNG,係数_バス貨物_軽油,係数_バス貨物_メタノール,係数_バス貨物_LPG),MATCH(AL1522+1,【参考】排出ガスレベル!$AI$4:$AI$671,1)-1,5,AR1522),2,FALSE),IF(OR(AJ1522=1,AJ1522=2),VLOOKUP(AH1522,INDEX((係数_乗用_ガソリン,係数_乗用_CNG,係数_乗用_軽油,係数_乗用_メタノール,係数_乗用_LPG),1,1,AR1522):INDEX((係数_乗用_ガソリン,係数_乗用_CNG,係数_乗用_軽油,係数_乗用_メタノール,係数_乗用_LPG),125,5,AR1522),2,FALSE))))))</f>
        <v/>
      </c>
      <c r="AO1522" s="376" t="str">
        <f>IF(T1522="","",IF(OR(AH1522="",AH1522="-"),"－",IF(OR(AM1522=8,AM1522=9),"",IF(OR(AJ1522=3,AJ1522=4,AJ1522=5,AJ1522=6),VLOOKUP(AH1522,INDEX((係数_バス貨物_ガソリン,係数_バス貨物_CNG,係数_バス貨物_軽油,係数_バス貨物_メタノール,係数_バス貨物_LPG),MATCH(AL1522,【参考】排出ガスレベル!$AI$4:$AI$671,1),1,AR1522):INDEX((係数_バス貨物_ガソリン,係数_バス貨物_CNG,係数_バス貨物_軽油,係数_バス貨物_メタノール,係数_バス貨物_LPG),MATCH(AL1522+1,【参考】排出ガスレベル!$AI$4:$AI$671,1)-1,5,AR1522),3,FALSE),IF(OR(AJ1522=1,AJ1522=2),VLOOKUP(AH1522,INDEX((係数_乗用_ガソリン,係数_乗用_CNG,係数_乗用_軽油,係数_乗用_メタノール,係数_乗用_LPG),1,1,AR1522):INDEX((係数_乗用_ガソリン,係数_乗用_CNG,係数_乗用_軽油,係数_乗用_メタノール,係数_乗用_LPG),125,5,AR1522),3,FALSE))))))</f>
        <v/>
      </c>
      <c r="AP1522" s="375" t="str">
        <f t="shared" si="691"/>
        <v/>
      </c>
      <c r="AQ1522" s="444" t="str">
        <f t="shared" si="692"/>
        <v/>
      </c>
      <c r="AR1522" s="375" t="str">
        <f t="shared" si="695"/>
        <v/>
      </c>
      <c r="AS1522" s="377" t="str">
        <f t="shared" si="693"/>
        <v/>
      </c>
      <c r="AT1522" s="378" t="str">
        <f t="shared" si="694"/>
        <v/>
      </c>
      <c r="AX1522" s="625" t="b">
        <f t="shared" si="696"/>
        <v>0</v>
      </c>
      <c r="AY1522" s="7" t="str">
        <f t="shared" si="697"/>
        <v>FALSEFALSEFALSE</v>
      </c>
      <c r="AZ1522" s="626">
        <f t="shared" si="704"/>
        <v>0</v>
      </c>
      <c r="BA1522" s="627" t="str">
        <f t="shared" si="705"/>
        <v/>
      </c>
      <c r="BB1522" s="627">
        <f t="shared" si="706"/>
        <v>0</v>
      </c>
      <c r="BC1522" s="690" t="str">
        <f t="shared" si="707"/>
        <v/>
      </c>
    </row>
    <row r="1523" spans="1:55">
      <c r="A1523" s="381">
        <v>1467</v>
      </c>
      <c r="B1523" s="117"/>
      <c r="C1523" s="288"/>
      <c r="D1523" s="289"/>
      <c r="E1523" s="289"/>
      <c r="F1523" s="290"/>
      <c r="G1523" s="292"/>
      <c r="H1523" s="116"/>
      <c r="I1523" s="292"/>
      <c r="J1523" s="116"/>
      <c r="K1523" s="370" t="str">
        <f t="shared" si="698"/>
        <v/>
      </c>
      <c r="L1523" s="370">
        <f t="shared" si="699"/>
        <v>0</v>
      </c>
      <c r="M1523" s="370">
        <f t="shared" si="700"/>
        <v>0</v>
      </c>
      <c r="N1523" s="371" t="str">
        <f t="shared" si="677"/>
        <v/>
      </c>
      <c r="O1523" s="371" t="str">
        <f t="shared" si="678"/>
        <v/>
      </c>
      <c r="P1523" s="371" t="str">
        <f t="shared" si="679"/>
        <v/>
      </c>
      <c r="Q1523" s="371" t="str">
        <f t="shared" si="680"/>
        <v/>
      </c>
      <c r="R1523" s="371" t="str">
        <f t="shared" si="681"/>
        <v/>
      </c>
      <c r="S1523" s="371" t="str">
        <f t="shared" si="682"/>
        <v/>
      </c>
      <c r="T1523" s="443" t="str">
        <f t="shared" si="701"/>
        <v/>
      </c>
      <c r="U1523" s="539"/>
      <c r="V1523" s="117"/>
      <c r="W1523" s="118"/>
      <c r="X1523" s="119"/>
      <c r="Y1523" s="120"/>
      <c r="Z1523" s="122"/>
      <c r="AA1523" s="121"/>
      <c r="AB1523" s="443" t="str">
        <f t="shared" si="702"/>
        <v/>
      </c>
      <c r="AC1523" s="734" t="str">
        <f t="shared" si="703"/>
        <v/>
      </c>
      <c r="AD1523" s="372"/>
      <c r="AE1523" s="485"/>
      <c r="AF1523" s="373" t="str">
        <f t="shared" si="683"/>
        <v/>
      </c>
      <c r="AG1523" s="373" t="str">
        <f t="shared" si="684"/>
        <v/>
      </c>
      <c r="AH1523" s="374" t="str">
        <f t="shared" si="685"/>
        <v/>
      </c>
      <c r="AI1523" s="375" t="str">
        <f t="shared" si="686"/>
        <v/>
      </c>
      <c r="AJ1523" s="375" t="str">
        <f t="shared" si="687"/>
        <v/>
      </c>
      <c r="AK1523" s="375" t="str">
        <f t="shared" si="688"/>
        <v/>
      </c>
      <c r="AL1523" s="375" t="str">
        <f t="shared" si="689"/>
        <v/>
      </c>
      <c r="AM1523" s="375" t="str">
        <f t="shared" si="690"/>
        <v/>
      </c>
      <c r="AN1523" s="376" t="str">
        <f>IF(AF1523="","",IF(OR(AH1523="",AH1523="-"),"－",IF(OR(AM1523=8,AM1523=9),"",IF(OR(AJ1523=3,AJ1523=4,AJ1523=5,AJ1523=6),VLOOKUP(AH1523,INDEX((係数_バス貨物_ガソリン,係数_バス貨物_CNG,係数_バス貨物_軽油,係数_バス貨物_メタノール,係数_バス貨物_LPG),MATCH(AL1523,【参考】排出ガスレベル!$AI$4:$AI$671,1),1,AR1523):INDEX((係数_バス貨物_ガソリン,係数_バス貨物_CNG,係数_バス貨物_軽油,係数_バス貨物_メタノール,係数_バス貨物_LPG),MATCH(AL1523+1,【参考】排出ガスレベル!$AI$4:$AI$671,1)-1,5,AR1523),2,FALSE),IF(OR(AJ1523=1,AJ1523=2),VLOOKUP(AH1523,INDEX((係数_乗用_ガソリン,係数_乗用_CNG,係数_乗用_軽油,係数_乗用_メタノール,係数_乗用_LPG),1,1,AR1523):INDEX((係数_乗用_ガソリン,係数_乗用_CNG,係数_乗用_軽油,係数_乗用_メタノール,係数_乗用_LPG),125,5,AR1523),2,FALSE))))))</f>
        <v/>
      </c>
      <c r="AO1523" s="376" t="str">
        <f>IF(T1523="","",IF(OR(AH1523="",AH1523="-"),"－",IF(OR(AM1523=8,AM1523=9),"",IF(OR(AJ1523=3,AJ1523=4,AJ1523=5,AJ1523=6),VLOOKUP(AH1523,INDEX((係数_バス貨物_ガソリン,係数_バス貨物_CNG,係数_バス貨物_軽油,係数_バス貨物_メタノール,係数_バス貨物_LPG),MATCH(AL1523,【参考】排出ガスレベル!$AI$4:$AI$671,1),1,AR1523):INDEX((係数_バス貨物_ガソリン,係数_バス貨物_CNG,係数_バス貨物_軽油,係数_バス貨物_メタノール,係数_バス貨物_LPG),MATCH(AL1523+1,【参考】排出ガスレベル!$AI$4:$AI$671,1)-1,5,AR1523),3,FALSE),IF(OR(AJ1523=1,AJ1523=2),VLOOKUP(AH1523,INDEX((係数_乗用_ガソリン,係数_乗用_CNG,係数_乗用_軽油,係数_乗用_メタノール,係数_乗用_LPG),1,1,AR1523):INDEX((係数_乗用_ガソリン,係数_乗用_CNG,係数_乗用_軽油,係数_乗用_メタノール,係数_乗用_LPG),125,5,AR1523),3,FALSE))))))</f>
        <v/>
      </c>
      <c r="AP1523" s="375" t="str">
        <f t="shared" si="691"/>
        <v/>
      </c>
      <c r="AQ1523" s="444" t="str">
        <f t="shared" si="692"/>
        <v/>
      </c>
      <c r="AR1523" s="375" t="str">
        <f t="shared" si="695"/>
        <v/>
      </c>
      <c r="AS1523" s="377" t="str">
        <f t="shared" si="693"/>
        <v/>
      </c>
      <c r="AT1523" s="378" t="str">
        <f t="shared" si="694"/>
        <v/>
      </c>
      <c r="AX1523" s="625" t="b">
        <f t="shared" si="696"/>
        <v>0</v>
      </c>
      <c r="AY1523" s="7" t="str">
        <f t="shared" si="697"/>
        <v>FALSEFALSEFALSE</v>
      </c>
      <c r="AZ1523" s="626">
        <f t="shared" si="704"/>
        <v>0</v>
      </c>
      <c r="BA1523" s="627" t="str">
        <f t="shared" si="705"/>
        <v/>
      </c>
      <c r="BB1523" s="627">
        <f t="shared" si="706"/>
        <v>0</v>
      </c>
      <c r="BC1523" s="690" t="str">
        <f t="shared" si="707"/>
        <v/>
      </c>
    </row>
    <row r="1524" spans="1:55">
      <c r="A1524" s="381">
        <v>1468</v>
      </c>
      <c r="B1524" s="117"/>
      <c r="C1524" s="288"/>
      <c r="D1524" s="289"/>
      <c r="E1524" s="289"/>
      <c r="F1524" s="290"/>
      <c r="G1524" s="292"/>
      <c r="H1524" s="116"/>
      <c r="I1524" s="292"/>
      <c r="J1524" s="116"/>
      <c r="K1524" s="370" t="str">
        <f t="shared" si="698"/>
        <v/>
      </c>
      <c r="L1524" s="370">
        <f t="shared" si="699"/>
        <v>0</v>
      </c>
      <c r="M1524" s="370">
        <f t="shared" si="700"/>
        <v>0</v>
      </c>
      <c r="N1524" s="371" t="str">
        <f t="shared" si="677"/>
        <v/>
      </c>
      <c r="O1524" s="371" t="str">
        <f t="shared" si="678"/>
        <v/>
      </c>
      <c r="P1524" s="371" t="str">
        <f t="shared" si="679"/>
        <v/>
      </c>
      <c r="Q1524" s="371" t="str">
        <f t="shared" si="680"/>
        <v/>
      </c>
      <c r="R1524" s="371" t="str">
        <f t="shared" si="681"/>
        <v/>
      </c>
      <c r="S1524" s="371" t="str">
        <f t="shared" si="682"/>
        <v/>
      </c>
      <c r="T1524" s="443" t="str">
        <f t="shared" si="701"/>
        <v/>
      </c>
      <c r="U1524" s="539"/>
      <c r="V1524" s="117"/>
      <c r="W1524" s="118"/>
      <c r="X1524" s="119"/>
      <c r="Y1524" s="120"/>
      <c r="Z1524" s="122"/>
      <c r="AA1524" s="121"/>
      <c r="AB1524" s="443" t="str">
        <f t="shared" si="702"/>
        <v/>
      </c>
      <c r="AC1524" s="734" t="str">
        <f t="shared" si="703"/>
        <v/>
      </c>
      <c r="AD1524" s="372"/>
      <c r="AE1524" s="485"/>
      <c r="AF1524" s="373" t="str">
        <f t="shared" si="683"/>
        <v/>
      </c>
      <c r="AG1524" s="373" t="str">
        <f t="shared" si="684"/>
        <v/>
      </c>
      <c r="AH1524" s="374" t="str">
        <f t="shared" si="685"/>
        <v/>
      </c>
      <c r="AI1524" s="375" t="str">
        <f t="shared" si="686"/>
        <v/>
      </c>
      <c r="AJ1524" s="375" t="str">
        <f t="shared" si="687"/>
        <v/>
      </c>
      <c r="AK1524" s="375" t="str">
        <f t="shared" si="688"/>
        <v/>
      </c>
      <c r="AL1524" s="375" t="str">
        <f t="shared" si="689"/>
        <v/>
      </c>
      <c r="AM1524" s="375" t="str">
        <f t="shared" si="690"/>
        <v/>
      </c>
      <c r="AN1524" s="376" t="str">
        <f>IF(AF1524="","",IF(OR(AH1524="",AH1524="-"),"－",IF(OR(AM1524=8,AM1524=9),"",IF(OR(AJ1524=3,AJ1524=4,AJ1524=5,AJ1524=6),VLOOKUP(AH1524,INDEX((係数_バス貨物_ガソリン,係数_バス貨物_CNG,係数_バス貨物_軽油,係数_バス貨物_メタノール,係数_バス貨物_LPG),MATCH(AL1524,【参考】排出ガスレベル!$AI$4:$AI$671,1),1,AR1524):INDEX((係数_バス貨物_ガソリン,係数_バス貨物_CNG,係数_バス貨物_軽油,係数_バス貨物_メタノール,係数_バス貨物_LPG),MATCH(AL1524+1,【参考】排出ガスレベル!$AI$4:$AI$671,1)-1,5,AR1524),2,FALSE),IF(OR(AJ1524=1,AJ1524=2),VLOOKUP(AH1524,INDEX((係数_乗用_ガソリン,係数_乗用_CNG,係数_乗用_軽油,係数_乗用_メタノール,係数_乗用_LPG),1,1,AR1524):INDEX((係数_乗用_ガソリン,係数_乗用_CNG,係数_乗用_軽油,係数_乗用_メタノール,係数_乗用_LPG),125,5,AR1524),2,FALSE))))))</f>
        <v/>
      </c>
      <c r="AO1524" s="376" t="str">
        <f>IF(T1524="","",IF(OR(AH1524="",AH1524="-"),"－",IF(OR(AM1524=8,AM1524=9),"",IF(OR(AJ1524=3,AJ1524=4,AJ1524=5,AJ1524=6),VLOOKUP(AH1524,INDEX((係数_バス貨物_ガソリン,係数_バス貨物_CNG,係数_バス貨物_軽油,係数_バス貨物_メタノール,係数_バス貨物_LPG),MATCH(AL1524,【参考】排出ガスレベル!$AI$4:$AI$671,1),1,AR1524):INDEX((係数_バス貨物_ガソリン,係数_バス貨物_CNG,係数_バス貨物_軽油,係数_バス貨物_メタノール,係数_バス貨物_LPG),MATCH(AL1524+1,【参考】排出ガスレベル!$AI$4:$AI$671,1)-1,5,AR1524),3,FALSE),IF(OR(AJ1524=1,AJ1524=2),VLOOKUP(AH1524,INDEX((係数_乗用_ガソリン,係数_乗用_CNG,係数_乗用_軽油,係数_乗用_メタノール,係数_乗用_LPG),1,1,AR1524):INDEX((係数_乗用_ガソリン,係数_乗用_CNG,係数_乗用_軽油,係数_乗用_メタノール,係数_乗用_LPG),125,5,AR1524),3,FALSE))))))</f>
        <v/>
      </c>
      <c r="AP1524" s="375" t="str">
        <f t="shared" si="691"/>
        <v/>
      </c>
      <c r="AQ1524" s="444" t="str">
        <f t="shared" si="692"/>
        <v/>
      </c>
      <c r="AR1524" s="375" t="str">
        <f t="shared" si="695"/>
        <v/>
      </c>
      <c r="AS1524" s="377" t="str">
        <f t="shared" si="693"/>
        <v/>
      </c>
      <c r="AT1524" s="378" t="str">
        <f t="shared" si="694"/>
        <v/>
      </c>
      <c r="AX1524" s="625" t="b">
        <f t="shared" si="696"/>
        <v>0</v>
      </c>
      <c r="AY1524" s="7" t="str">
        <f t="shared" si="697"/>
        <v>FALSEFALSEFALSE</v>
      </c>
      <c r="AZ1524" s="626">
        <f t="shared" si="704"/>
        <v>0</v>
      </c>
      <c r="BA1524" s="627" t="str">
        <f t="shared" si="705"/>
        <v/>
      </c>
      <c r="BB1524" s="627">
        <f t="shared" si="706"/>
        <v>0</v>
      </c>
      <c r="BC1524" s="690" t="str">
        <f t="shared" si="707"/>
        <v/>
      </c>
    </row>
    <row r="1525" spans="1:55">
      <c r="A1525" s="381">
        <v>1469</v>
      </c>
      <c r="B1525" s="117"/>
      <c r="C1525" s="288"/>
      <c r="D1525" s="289"/>
      <c r="E1525" s="289"/>
      <c r="F1525" s="290"/>
      <c r="G1525" s="292"/>
      <c r="H1525" s="116"/>
      <c r="I1525" s="292"/>
      <c r="J1525" s="116"/>
      <c r="K1525" s="370" t="str">
        <f t="shared" si="698"/>
        <v/>
      </c>
      <c r="L1525" s="370">
        <f t="shared" si="699"/>
        <v>0</v>
      </c>
      <c r="M1525" s="370">
        <f t="shared" si="700"/>
        <v>0</v>
      </c>
      <c r="N1525" s="371" t="str">
        <f t="shared" si="677"/>
        <v/>
      </c>
      <c r="O1525" s="371" t="str">
        <f t="shared" si="678"/>
        <v/>
      </c>
      <c r="P1525" s="371" t="str">
        <f t="shared" si="679"/>
        <v/>
      </c>
      <c r="Q1525" s="371" t="str">
        <f t="shared" si="680"/>
        <v/>
      </c>
      <c r="R1525" s="371" t="str">
        <f t="shared" si="681"/>
        <v/>
      </c>
      <c r="S1525" s="371" t="str">
        <f t="shared" si="682"/>
        <v/>
      </c>
      <c r="T1525" s="443" t="str">
        <f t="shared" si="701"/>
        <v/>
      </c>
      <c r="U1525" s="539"/>
      <c r="V1525" s="117"/>
      <c r="W1525" s="118"/>
      <c r="X1525" s="119"/>
      <c r="Y1525" s="120"/>
      <c r="Z1525" s="122"/>
      <c r="AA1525" s="121"/>
      <c r="AB1525" s="443" t="str">
        <f t="shared" si="702"/>
        <v/>
      </c>
      <c r="AC1525" s="734" t="str">
        <f t="shared" si="703"/>
        <v/>
      </c>
      <c r="AD1525" s="372"/>
      <c r="AE1525" s="485"/>
      <c r="AF1525" s="373" t="str">
        <f t="shared" si="683"/>
        <v/>
      </c>
      <c r="AG1525" s="373" t="str">
        <f t="shared" si="684"/>
        <v/>
      </c>
      <c r="AH1525" s="374" t="str">
        <f t="shared" si="685"/>
        <v/>
      </c>
      <c r="AI1525" s="375" t="str">
        <f t="shared" si="686"/>
        <v/>
      </c>
      <c r="AJ1525" s="375" t="str">
        <f t="shared" si="687"/>
        <v/>
      </c>
      <c r="AK1525" s="375" t="str">
        <f t="shared" si="688"/>
        <v/>
      </c>
      <c r="AL1525" s="375" t="str">
        <f t="shared" si="689"/>
        <v/>
      </c>
      <c r="AM1525" s="375" t="str">
        <f t="shared" si="690"/>
        <v/>
      </c>
      <c r="AN1525" s="376" t="str">
        <f>IF(AF1525="","",IF(OR(AH1525="",AH1525="-"),"－",IF(OR(AM1525=8,AM1525=9),"",IF(OR(AJ1525=3,AJ1525=4,AJ1525=5,AJ1525=6),VLOOKUP(AH1525,INDEX((係数_バス貨物_ガソリン,係数_バス貨物_CNG,係数_バス貨物_軽油,係数_バス貨物_メタノール,係数_バス貨物_LPG),MATCH(AL1525,【参考】排出ガスレベル!$AI$4:$AI$671,1),1,AR1525):INDEX((係数_バス貨物_ガソリン,係数_バス貨物_CNG,係数_バス貨物_軽油,係数_バス貨物_メタノール,係数_バス貨物_LPG),MATCH(AL1525+1,【参考】排出ガスレベル!$AI$4:$AI$671,1)-1,5,AR1525),2,FALSE),IF(OR(AJ1525=1,AJ1525=2),VLOOKUP(AH1525,INDEX((係数_乗用_ガソリン,係数_乗用_CNG,係数_乗用_軽油,係数_乗用_メタノール,係数_乗用_LPG),1,1,AR1525):INDEX((係数_乗用_ガソリン,係数_乗用_CNG,係数_乗用_軽油,係数_乗用_メタノール,係数_乗用_LPG),125,5,AR1525),2,FALSE))))))</f>
        <v/>
      </c>
      <c r="AO1525" s="376" t="str">
        <f>IF(T1525="","",IF(OR(AH1525="",AH1525="-"),"－",IF(OR(AM1525=8,AM1525=9),"",IF(OR(AJ1525=3,AJ1525=4,AJ1525=5,AJ1525=6),VLOOKUP(AH1525,INDEX((係数_バス貨物_ガソリン,係数_バス貨物_CNG,係数_バス貨物_軽油,係数_バス貨物_メタノール,係数_バス貨物_LPG),MATCH(AL1525,【参考】排出ガスレベル!$AI$4:$AI$671,1),1,AR1525):INDEX((係数_バス貨物_ガソリン,係数_バス貨物_CNG,係数_バス貨物_軽油,係数_バス貨物_メタノール,係数_バス貨物_LPG),MATCH(AL1525+1,【参考】排出ガスレベル!$AI$4:$AI$671,1)-1,5,AR1525),3,FALSE),IF(OR(AJ1525=1,AJ1525=2),VLOOKUP(AH1525,INDEX((係数_乗用_ガソリン,係数_乗用_CNG,係数_乗用_軽油,係数_乗用_メタノール,係数_乗用_LPG),1,1,AR1525):INDEX((係数_乗用_ガソリン,係数_乗用_CNG,係数_乗用_軽油,係数_乗用_メタノール,係数_乗用_LPG),125,5,AR1525),3,FALSE))))))</f>
        <v/>
      </c>
      <c r="AP1525" s="375" t="str">
        <f t="shared" si="691"/>
        <v/>
      </c>
      <c r="AQ1525" s="444" t="str">
        <f t="shared" si="692"/>
        <v/>
      </c>
      <c r="AR1525" s="375" t="str">
        <f t="shared" si="695"/>
        <v/>
      </c>
      <c r="AS1525" s="377" t="str">
        <f t="shared" si="693"/>
        <v/>
      </c>
      <c r="AT1525" s="378" t="str">
        <f t="shared" si="694"/>
        <v/>
      </c>
      <c r="AX1525" s="625" t="b">
        <f t="shared" si="696"/>
        <v>0</v>
      </c>
      <c r="AY1525" s="7" t="str">
        <f t="shared" si="697"/>
        <v>FALSEFALSEFALSE</v>
      </c>
      <c r="AZ1525" s="626">
        <f t="shared" si="704"/>
        <v>0</v>
      </c>
      <c r="BA1525" s="627" t="str">
        <f t="shared" si="705"/>
        <v/>
      </c>
      <c r="BB1525" s="627">
        <f t="shared" si="706"/>
        <v>0</v>
      </c>
      <c r="BC1525" s="690" t="str">
        <f t="shared" si="707"/>
        <v/>
      </c>
    </row>
    <row r="1526" spans="1:55">
      <c r="A1526" s="381">
        <v>1470</v>
      </c>
      <c r="B1526" s="117"/>
      <c r="C1526" s="288"/>
      <c r="D1526" s="289"/>
      <c r="E1526" s="289"/>
      <c r="F1526" s="290"/>
      <c r="G1526" s="292"/>
      <c r="H1526" s="116"/>
      <c r="I1526" s="292"/>
      <c r="J1526" s="116"/>
      <c r="K1526" s="370" t="str">
        <f t="shared" si="698"/>
        <v/>
      </c>
      <c r="L1526" s="370">
        <f t="shared" si="699"/>
        <v>0</v>
      </c>
      <c r="M1526" s="370">
        <f t="shared" si="700"/>
        <v>0</v>
      </c>
      <c r="N1526" s="371" t="str">
        <f t="shared" si="677"/>
        <v/>
      </c>
      <c r="O1526" s="371" t="str">
        <f t="shared" si="678"/>
        <v/>
      </c>
      <c r="P1526" s="371" t="str">
        <f t="shared" si="679"/>
        <v/>
      </c>
      <c r="Q1526" s="371" t="str">
        <f t="shared" si="680"/>
        <v/>
      </c>
      <c r="R1526" s="371" t="str">
        <f t="shared" si="681"/>
        <v/>
      </c>
      <c r="S1526" s="371" t="str">
        <f t="shared" si="682"/>
        <v/>
      </c>
      <c r="T1526" s="443" t="str">
        <f t="shared" si="701"/>
        <v/>
      </c>
      <c r="U1526" s="539"/>
      <c r="V1526" s="117"/>
      <c r="W1526" s="118"/>
      <c r="X1526" s="119"/>
      <c r="Y1526" s="120"/>
      <c r="Z1526" s="122"/>
      <c r="AA1526" s="121"/>
      <c r="AB1526" s="443" t="str">
        <f t="shared" si="702"/>
        <v/>
      </c>
      <c r="AC1526" s="734" t="str">
        <f t="shared" si="703"/>
        <v/>
      </c>
      <c r="AD1526" s="372"/>
      <c r="AE1526" s="485"/>
      <c r="AF1526" s="373" t="str">
        <f t="shared" si="683"/>
        <v/>
      </c>
      <c r="AG1526" s="373" t="str">
        <f t="shared" si="684"/>
        <v/>
      </c>
      <c r="AH1526" s="374" t="str">
        <f t="shared" si="685"/>
        <v/>
      </c>
      <c r="AI1526" s="375" t="str">
        <f t="shared" si="686"/>
        <v/>
      </c>
      <c r="AJ1526" s="375" t="str">
        <f t="shared" si="687"/>
        <v/>
      </c>
      <c r="AK1526" s="375" t="str">
        <f t="shared" si="688"/>
        <v/>
      </c>
      <c r="AL1526" s="375" t="str">
        <f t="shared" si="689"/>
        <v/>
      </c>
      <c r="AM1526" s="375" t="str">
        <f t="shared" si="690"/>
        <v/>
      </c>
      <c r="AN1526" s="376" t="str">
        <f>IF(AF1526="","",IF(OR(AH1526="",AH1526="-"),"－",IF(OR(AM1526=8,AM1526=9),"",IF(OR(AJ1526=3,AJ1526=4,AJ1526=5,AJ1526=6),VLOOKUP(AH1526,INDEX((係数_バス貨物_ガソリン,係数_バス貨物_CNG,係数_バス貨物_軽油,係数_バス貨物_メタノール,係数_バス貨物_LPG),MATCH(AL1526,【参考】排出ガスレベル!$AI$4:$AI$671,1),1,AR1526):INDEX((係数_バス貨物_ガソリン,係数_バス貨物_CNG,係数_バス貨物_軽油,係数_バス貨物_メタノール,係数_バス貨物_LPG),MATCH(AL1526+1,【参考】排出ガスレベル!$AI$4:$AI$671,1)-1,5,AR1526),2,FALSE),IF(OR(AJ1526=1,AJ1526=2),VLOOKUP(AH1526,INDEX((係数_乗用_ガソリン,係数_乗用_CNG,係数_乗用_軽油,係数_乗用_メタノール,係数_乗用_LPG),1,1,AR1526):INDEX((係数_乗用_ガソリン,係数_乗用_CNG,係数_乗用_軽油,係数_乗用_メタノール,係数_乗用_LPG),125,5,AR1526),2,FALSE))))))</f>
        <v/>
      </c>
      <c r="AO1526" s="376" t="str">
        <f>IF(T1526="","",IF(OR(AH1526="",AH1526="-"),"－",IF(OR(AM1526=8,AM1526=9),"",IF(OR(AJ1526=3,AJ1526=4,AJ1526=5,AJ1526=6),VLOOKUP(AH1526,INDEX((係数_バス貨物_ガソリン,係数_バス貨物_CNG,係数_バス貨物_軽油,係数_バス貨物_メタノール,係数_バス貨物_LPG),MATCH(AL1526,【参考】排出ガスレベル!$AI$4:$AI$671,1),1,AR1526):INDEX((係数_バス貨物_ガソリン,係数_バス貨物_CNG,係数_バス貨物_軽油,係数_バス貨物_メタノール,係数_バス貨物_LPG),MATCH(AL1526+1,【参考】排出ガスレベル!$AI$4:$AI$671,1)-1,5,AR1526),3,FALSE),IF(OR(AJ1526=1,AJ1526=2),VLOOKUP(AH1526,INDEX((係数_乗用_ガソリン,係数_乗用_CNG,係数_乗用_軽油,係数_乗用_メタノール,係数_乗用_LPG),1,1,AR1526):INDEX((係数_乗用_ガソリン,係数_乗用_CNG,係数_乗用_軽油,係数_乗用_メタノール,係数_乗用_LPG),125,5,AR1526),3,FALSE))))))</f>
        <v/>
      </c>
      <c r="AP1526" s="375" t="str">
        <f t="shared" si="691"/>
        <v/>
      </c>
      <c r="AQ1526" s="444" t="str">
        <f t="shared" si="692"/>
        <v/>
      </c>
      <c r="AR1526" s="375" t="str">
        <f t="shared" si="695"/>
        <v/>
      </c>
      <c r="AS1526" s="377" t="str">
        <f t="shared" si="693"/>
        <v/>
      </c>
      <c r="AT1526" s="378" t="str">
        <f t="shared" si="694"/>
        <v/>
      </c>
      <c r="AX1526" s="625" t="b">
        <f t="shared" si="696"/>
        <v>0</v>
      </c>
      <c r="AY1526" s="7" t="str">
        <f t="shared" si="697"/>
        <v>FALSEFALSEFALSE</v>
      </c>
      <c r="AZ1526" s="626">
        <f t="shared" si="704"/>
        <v>0</v>
      </c>
      <c r="BA1526" s="627" t="str">
        <f t="shared" si="705"/>
        <v/>
      </c>
      <c r="BB1526" s="627">
        <f t="shared" si="706"/>
        <v>0</v>
      </c>
      <c r="BC1526" s="690" t="str">
        <f t="shared" si="707"/>
        <v/>
      </c>
    </row>
    <row r="1527" spans="1:55">
      <c r="A1527" s="381">
        <v>1471</v>
      </c>
      <c r="B1527" s="117"/>
      <c r="C1527" s="288"/>
      <c r="D1527" s="289"/>
      <c r="E1527" s="289"/>
      <c r="F1527" s="290"/>
      <c r="G1527" s="292"/>
      <c r="H1527" s="116"/>
      <c r="I1527" s="292"/>
      <c r="J1527" s="116"/>
      <c r="K1527" s="370" t="str">
        <f t="shared" si="698"/>
        <v/>
      </c>
      <c r="L1527" s="370">
        <f t="shared" si="699"/>
        <v>0</v>
      </c>
      <c r="M1527" s="370">
        <f t="shared" si="700"/>
        <v>0</v>
      </c>
      <c r="N1527" s="371" t="str">
        <f t="shared" ref="N1527:N1590" si="708">IF(OR($L1527&gt;$U$48,$M1527&gt;$U$48,AND($L1527&gt;$M1527,$M1527&lt;&gt;0),AND($L1527=0,$M1527&lt;&gt;0)),"ERROR","")</f>
        <v/>
      </c>
      <c r="O1527" s="371" t="str">
        <f t="shared" ref="O1527:O1590" si="709">IF(AND($N1527&lt;&gt;"ERROR",$L1527&lt;=$U$49,$M1527&lt;=$U$49,$M1527&lt;&gt;0),"(減車済)","")</f>
        <v/>
      </c>
      <c r="P1527" s="371" t="str">
        <f t="shared" ref="P1527:P1590" si="710">IF(AND($N1527&lt;&gt;"ERROR",$L1527&lt;$U$49,AND($M1527&gt;$U$49,$M1527&lt;=$W$49),$M1527&lt;&gt;0),"減車","")</f>
        <v/>
      </c>
      <c r="Q1527" s="371" t="str">
        <f t="shared" ref="Q1527:Q1590" si="711">IF(AND($N1527&lt;&gt;"ERROR",$L1527&gt;$U$49,$M1527&lt;=$W$49,$M1527&lt;&gt;0),"一時使用","")</f>
        <v/>
      </c>
      <c r="R1527" s="371" t="str">
        <f t="shared" ref="R1527:R1590" si="712">IF(AND($N1527&lt;&gt;"ERROR",AND($L1527&gt;0,$L1527&lt;=$U$49),$M1527=0),"継続","")</f>
        <v/>
      </c>
      <c r="S1527" s="371" t="str">
        <f t="shared" ref="S1527:S1590" si="713">IF(AND($N1527&lt;&gt;"ERROR",AND($L1527&gt;$U$49),$M1527=0),"新規","")</f>
        <v/>
      </c>
      <c r="T1527" s="443" t="str">
        <f t="shared" si="701"/>
        <v/>
      </c>
      <c r="U1527" s="539"/>
      <c r="V1527" s="117"/>
      <c r="W1527" s="118"/>
      <c r="X1527" s="119"/>
      <c r="Y1527" s="120"/>
      <c r="Z1527" s="122"/>
      <c r="AA1527" s="121"/>
      <c r="AB1527" s="443" t="str">
        <f t="shared" si="702"/>
        <v/>
      </c>
      <c r="AC1527" s="734" t="str">
        <f t="shared" si="703"/>
        <v/>
      </c>
      <c r="AD1527" s="372"/>
      <c r="AE1527" s="485"/>
      <c r="AF1527" s="373" t="str">
        <f t="shared" si="683"/>
        <v/>
      </c>
      <c r="AG1527" s="373" t="str">
        <f t="shared" si="684"/>
        <v/>
      </c>
      <c r="AH1527" s="374" t="str">
        <f t="shared" si="685"/>
        <v/>
      </c>
      <c r="AI1527" s="375" t="str">
        <f t="shared" si="686"/>
        <v/>
      </c>
      <c r="AJ1527" s="375" t="str">
        <f t="shared" si="687"/>
        <v/>
      </c>
      <c r="AK1527" s="375" t="str">
        <f t="shared" si="688"/>
        <v/>
      </c>
      <c r="AL1527" s="375" t="str">
        <f t="shared" si="689"/>
        <v/>
      </c>
      <c r="AM1527" s="375" t="str">
        <f t="shared" si="690"/>
        <v/>
      </c>
      <c r="AN1527" s="376" t="str">
        <f>IF(AF1527="","",IF(OR(AH1527="",AH1527="-"),"－",IF(OR(AM1527=8,AM1527=9),"",IF(OR(AJ1527=3,AJ1527=4,AJ1527=5,AJ1527=6),VLOOKUP(AH1527,INDEX((係数_バス貨物_ガソリン,係数_バス貨物_CNG,係数_バス貨物_軽油,係数_バス貨物_メタノール,係数_バス貨物_LPG),MATCH(AL1527,【参考】排出ガスレベル!$AI$4:$AI$671,1),1,AR1527):INDEX((係数_バス貨物_ガソリン,係数_バス貨物_CNG,係数_バス貨物_軽油,係数_バス貨物_メタノール,係数_バス貨物_LPG),MATCH(AL1527+1,【参考】排出ガスレベル!$AI$4:$AI$671,1)-1,5,AR1527),2,FALSE),IF(OR(AJ1527=1,AJ1527=2),VLOOKUP(AH1527,INDEX((係数_乗用_ガソリン,係数_乗用_CNG,係数_乗用_軽油,係数_乗用_メタノール,係数_乗用_LPG),1,1,AR1527):INDEX((係数_乗用_ガソリン,係数_乗用_CNG,係数_乗用_軽油,係数_乗用_メタノール,係数_乗用_LPG),125,5,AR1527),2,FALSE))))))</f>
        <v/>
      </c>
      <c r="AO1527" s="376" t="str">
        <f>IF(T1527="","",IF(OR(AH1527="",AH1527="-"),"－",IF(OR(AM1527=8,AM1527=9),"",IF(OR(AJ1527=3,AJ1527=4,AJ1527=5,AJ1527=6),VLOOKUP(AH1527,INDEX((係数_バス貨物_ガソリン,係数_バス貨物_CNG,係数_バス貨物_軽油,係数_バス貨物_メタノール,係数_バス貨物_LPG),MATCH(AL1527,【参考】排出ガスレベル!$AI$4:$AI$671,1),1,AR1527):INDEX((係数_バス貨物_ガソリン,係数_バス貨物_CNG,係数_バス貨物_軽油,係数_バス貨物_メタノール,係数_バス貨物_LPG),MATCH(AL1527+1,【参考】排出ガスレベル!$AI$4:$AI$671,1)-1,5,AR1527),3,FALSE),IF(OR(AJ1527=1,AJ1527=2),VLOOKUP(AH1527,INDEX((係数_乗用_ガソリン,係数_乗用_CNG,係数_乗用_軽油,係数_乗用_メタノール,係数_乗用_LPG),1,1,AR1527):INDEX((係数_乗用_ガソリン,係数_乗用_CNG,係数_乗用_軽油,係数_乗用_メタノール,係数_乗用_LPG),125,5,AR1527),3,FALSE))))))</f>
        <v/>
      </c>
      <c r="AP1527" s="375" t="str">
        <f t="shared" si="691"/>
        <v/>
      </c>
      <c r="AQ1527" s="444" t="str">
        <f t="shared" si="692"/>
        <v/>
      </c>
      <c r="AR1527" s="375" t="str">
        <f t="shared" si="695"/>
        <v/>
      </c>
      <c r="AS1527" s="377" t="str">
        <f t="shared" si="693"/>
        <v/>
      </c>
      <c r="AT1527" s="378" t="str">
        <f t="shared" si="694"/>
        <v/>
      </c>
      <c r="AX1527" s="625" t="b">
        <f t="shared" si="696"/>
        <v>0</v>
      </c>
      <c r="AY1527" s="7" t="str">
        <f t="shared" si="697"/>
        <v>FALSEFALSEFALSE</v>
      </c>
      <c r="AZ1527" s="626">
        <f t="shared" si="704"/>
        <v>0</v>
      </c>
      <c r="BA1527" s="627" t="str">
        <f t="shared" si="705"/>
        <v/>
      </c>
      <c r="BB1527" s="627">
        <f t="shared" si="706"/>
        <v>0</v>
      </c>
      <c r="BC1527" s="690" t="str">
        <f t="shared" si="707"/>
        <v/>
      </c>
    </row>
    <row r="1528" spans="1:55">
      <c r="A1528" s="381">
        <v>1472</v>
      </c>
      <c r="B1528" s="117"/>
      <c r="C1528" s="288"/>
      <c r="D1528" s="289"/>
      <c r="E1528" s="289"/>
      <c r="F1528" s="290"/>
      <c r="G1528" s="292"/>
      <c r="H1528" s="116"/>
      <c r="I1528" s="292"/>
      <c r="J1528" s="116"/>
      <c r="K1528" s="370" t="str">
        <f t="shared" si="698"/>
        <v/>
      </c>
      <c r="L1528" s="370">
        <f t="shared" si="699"/>
        <v>0</v>
      </c>
      <c r="M1528" s="370">
        <f t="shared" si="700"/>
        <v>0</v>
      </c>
      <c r="N1528" s="371" t="str">
        <f t="shared" si="708"/>
        <v/>
      </c>
      <c r="O1528" s="371" t="str">
        <f t="shared" si="709"/>
        <v/>
      </c>
      <c r="P1528" s="371" t="str">
        <f t="shared" si="710"/>
        <v/>
      </c>
      <c r="Q1528" s="371" t="str">
        <f t="shared" si="711"/>
        <v/>
      </c>
      <c r="R1528" s="371" t="str">
        <f t="shared" si="712"/>
        <v/>
      </c>
      <c r="S1528" s="371" t="str">
        <f t="shared" si="713"/>
        <v/>
      </c>
      <c r="T1528" s="443" t="str">
        <f t="shared" si="701"/>
        <v/>
      </c>
      <c r="U1528" s="539"/>
      <c r="V1528" s="117"/>
      <c r="W1528" s="118"/>
      <c r="X1528" s="119"/>
      <c r="Y1528" s="120"/>
      <c r="Z1528" s="122"/>
      <c r="AA1528" s="121"/>
      <c r="AB1528" s="443" t="str">
        <f t="shared" si="702"/>
        <v/>
      </c>
      <c r="AC1528" s="734" t="str">
        <f t="shared" si="703"/>
        <v/>
      </c>
      <c r="AD1528" s="372"/>
      <c r="AE1528" s="485"/>
      <c r="AF1528" s="373" t="str">
        <f t="shared" si="683"/>
        <v/>
      </c>
      <c r="AG1528" s="373" t="str">
        <f t="shared" si="684"/>
        <v/>
      </c>
      <c r="AH1528" s="374" t="str">
        <f t="shared" si="685"/>
        <v/>
      </c>
      <c r="AI1528" s="375" t="str">
        <f t="shared" si="686"/>
        <v/>
      </c>
      <c r="AJ1528" s="375" t="str">
        <f t="shared" si="687"/>
        <v/>
      </c>
      <c r="AK1528" s="375" t="str">
        <f t="shared" si="688"/>
        <v/>
      </c>
      <c r="AL1528" s="375" t="str">
        <f t="shared" si="689"/>
        <v/>
      </c>
      <c r="AM1528" s="375" t="str">
        <f t="shared" si="690"/>
        <v/>
      </c>
      <c r="AN1528" s="376" t="str">
        <f>IF(AF1528="","",IF(OR(AH1528="",AH1528="-"),"－",IF(OR(AM1528=8,AM1528=9),"",IF(OR(AJ1528=3,AJ1528=4,AJ1528=5,AJ1528=6),VLOOKUP(AH1528,INDEX((係数_バス貨物_ガソリン,係数_バス貨物_CNG,係数_バス貨物_軽油,係数_バス貨物_メタノール,係数_バス貨物_LPG),MATCH(AL1528,【参考】排出ガスレベル!$AI$4:$AI$671,1),1,AR1528):INDEX((係数_バス貨物_ガソリン,係数_バス貨物_CNG,係数_バス貨物_軽油,係数_バス貨物_メタノール,係数_バス貨物_LPG),MATCH(AL1528+1,【参考】排出ガスレベル!$AI$4:$AI$671,1)-1,5,AR1528),2,FALSE),IF(OR(AJ1528=1,AJ1528=2),VLOOKUP(AH1528,INDEX((係数_乗用_ガソリン,係数_乗用_CNG,係数_乗用_軽油,係数_乗用_メタノール,係数_乗用_LPG),1,1,AR1528):INDEX((係数_乗用_ガソリン,係数_乗用_CNG,係数_乗用_軽油,係数_乗用_メタノール,係数_乗用_LPG),125,5,AR1528),2,FALSE))))))</f>
        <v/>
      </c>
      <c r="AO1528" s="376" t="str">
        <f>IF(T1528="","",IF(OR(AH1528="",AH1528="-"),"－",IF(OR(AM1528=8,AM1528=9),"",IF(OR(AJ1528=3,AJ1528=4,AJ1528=5,AJ1528=6),VLOOKUP(AH1528,INDEX((係数_バス貨物_ガソリン,係数_バス貨物_CNG,係数_バス貨物_軽油,係数_バス貨物_メタノール,係数_バス貨物_LPG),MATCH(AL1528,【参考】排出ガスレベル!$AI$4:$AI$671,1),1,AR1528):INDEX((係数_バス貨物_ガソリン,係数_バス貨物_CNG,係数_バス貨物_軽油,係数_バス貨物_メタノール,係数_バス貨物_LPG),MATCH(AL1528+1,【参考】排出ガスレベル!$AI$4:$AI$671,1)-1,5,AR1528),3,FALSE),IF(OR(AJ1528=1,AJ1528=2),VLOOKUP(AH1528,INDEX((係数_乗用_ガソリン,係数_乗用_CNG,係数_乗用_軽油,係数_乗用_メタノール,係数_乗用_LPG),1,1,AR1528):INDEX((係数_乗用_ガソリン,係数_乗用_CNG,係数_乗用_軽油,係数_乗用_メタノール,係数_乗用_LPG),125,5,AR1528),3,FALSE))))))</f>
        <v/>
      </c>
      <c r="AP1528" s="375" t="str">
        <f t="shared" si="691"/>
        <v/>
      </c>
      <c r="AQ1528" s="444" t="str">
        <f t="shared" si="692"/>
        <v/>
      </c>
      <c r="AR1528" s="375" t="str">
        <f t="shared" si="695"/>
        <v/>
      </c>
      <c r="AS1528" s="377" t="str">
        <f t="shared" si="693"/>
        <v/>
      </c>
      <c r="AT1528" s="378" t="str">
        <f t="shared" si="694"/>
        <v/>
      </c>
      <c r="AX1528" s="625" t="b">
        <f t="shared" si="696"/>
        <v>0</v>
      </c>
      <c r="AY1528" s="7" t="str">
        <f t="shared" si="697"/>
        <v>FALSEFALSEFALSE</v>
      </c>
      <c r="AZ1528" s="626">
        <f t="shared" si="704"/>
        <v>0</v>
      </c>
      <c r="BA1528" s="627" t="str">
        <f t="shared" si="705"/>
        <v/>
      </c>
      <c r="BB1528" s="627">
        <f t="shared" si="706"/>
        <v>0</v>
      </c>
      <c r="BC1528" s="690" t="str">
        <f t="shared" si="707"/>
        <v/>
      </c>
    </row>
    <row r="1529" spans="1:55">
      <c r="A1529" s="381">
        <v>1473</v>
      </c>
      <c r="B1529" s="117"/>
      <c r="C1529" s="288"/>
      <c r="D1529" s="289"/>
      <c r="E1529" s="289"/>
      <c r="F1529" s="290"/>
      <c r="G1529" s="292"/>
      <c r="H1529" s="116"/>
      <c r="I1529" s="292"/>
      <c r="J1529" s="116"/>
      <c r="K1529" s="370" t="str">
        <f t="shared" si="698"/>
        <v/>
      </c>
      <c r="L1529" s="370">
        <f t="shared" si="699"/>
        <v>0</v>
      </c>
      <c r="M1529" s="370">
        <f t="shared" si="700"/>
        <v>0</v>
      </c>
      <c r="N1529" s="371" t="str">
        <f t="shared" si="708"/>
        <v/>
      </c>
      <c r="O1529" s="371" t="str">
        <f t="shared" si="709"/>
        <v/>
      </c>
      <c r="P1529" s="371" t="str">
        <f t="shared" si="710"/>
        <v/>
      </c>
      <c r="Q1529" s="371" t="str">
        <f t="shared" si="711"/>
        <v/>
      </c>
      <c r="R1529" s="371" t="str">
        <f t="shared" si="712"/>
        <v/>
      </c>
      <c r="S1529" s="371" t="str">
        <f t="shared" si="713"/>
        <v/>
      </c>
      <c r="T1529" s="443" t="str">
        <f t="shared" si="701"/>
        <v/>
      </c>
      <c r="U1529" s="539"/>
      <c r="V1529" s="117"/>
      <c r="W1529" s="118"/>
      <c r="X1529" s="119"/>
      <c r="Y1529" s="120"/>
      <c r="Z1529" s="122"/>
      <c r="AA1529" s="121"/>
      <c r="AB1529" s="443" t="str">
        <f t="shared" si="702"/>
        <v/>
      </c>
      <c r="AC1529" s="734" t="str">
        <f t="shared" si="703"/>
        <v/>
      </c>
      <c r="AD1529" s="372"/>
      <c r="AE1529" s="485"/>
      <c r="AF1529" s="373" t="str">
        <f t="shared" ref="AF1529:AF1592" si="714">IF(OR(T1529="(減車済)",T1529=""),"",1)</f>
        <v/>
      </c>
      <c r="AG1529" s="373" t="str">
        <f t="shared" ref="AG1529:AG1592" si="715">IF(OR(T1529="継続",T1529="新規"),1,"")</f>
        <v/>
      </c>
      <c r="AH1529" s="374" t="str">
        <f t="shared" ref="AH1529:AH1592" si="716">IF(AF1529="","",UPPER(ASC(X1529)))</f>
        <v/>
      </c>
      <c r="AI1529" s="375" t="str">
        <f t="shared" ref="AI1529:AI1592" si="717">IF(AF1529="","",IF(V1529="","",IF(V1529="普通",1,IF(V1529="小型",2,0))))</f>
        <v/>
      </c>
      <c r="AJ1529" s="375" t="str">
        <f t="shared" ref="AJ1529:AJ1592" si="718">IF(AF1529="","",IF(W1529="","",VLOOKUP(W1529,用途,2,FALSE)))</f>
        <v/>
      </c>
      <c r="AK1529" s="375" t="str">
        <f t="shared" ref="AK1529:AK1592" si="719">IF(AF1529="","",IF(Y1529="","",IF(Y1529&lt;=10,1,IF(Y1529&lt;30,2,IF(Y1529&gt;=30,3,0)))))</f>
        <v/>
      </c>
      <c r="AL1529" s="375" t="str">
        <f t="shared" ref="AL1529:AL1592" si="720">IF(AF1529="","",IF(Z1529="","",IF(Z1529&lt;=1.7*1000,1,IF(Z1529&lt;=2.5*1000,2,IF(Z1529&lt;=3.5*1000,3,IF(Z1529&lt;8*1000,4,IF(Z1529&gt;=8*1000,5,"")))))))</f>
        <v/>
      </c>
      <c r="AM1529" s="375" t="str">
        <f t="shared" ref="AM1529:AM1592" si="721">IF(AF1529="","",IF(AA1529="","",VLOOKUP(AA1529,燃料の種類,2,FALSE)))</f>
        <v/>
      </c>
      <c r="AN1529" s="376" t="str">
        <f>IF(AF1529="","",IF(OR(AH1529="",AH1529="-"),"－",IF(OR(AM1529=8,AM1529=9),"",IF(OR(AJ1529=3,AJ1529=4,AJ1529=5,AJ1529=6),VLOOKUP(AH1529,INDEX((係数_バス貨物_ガソリン,係数_バス貨物_CNG,係数_バス貨物_軽油,係数_バス貨物_メタノール,係数_バス貨物_LPG),MATCH(AL1529,【参考】排出ガスレベル!$AI$4:$AI$671,1),1,AR1529):INDEX((係数_バス貨物_ガソリン,係数_バス貨物_CNG,係数_バス貨物_軽油,係数_バス貨物_メタノール,係数_バス貨物_LPG),MATCH(AL1529+1,【参考】排出ガスレベル!$AI$4:$AI$671,1)-1,5,AR1529),2,FALSE),IF(OR(AJ1529=1,AJ1529=2),VLOOKUP(AH1529,INDEX((係数_乗用_ガソリン,係数_乗用_CNG,係数_乗用_軽油,係数_乗用_メタノール,係数_乗用_LPG),1,1,AR1529):INDEX((係数_乗用_ガソリン,係数_乗用_CNG,係数_乗用_軽油,係数_乗用_メタノール,係数_乗用_LPG),125,5,AR1529),2,FALSE))))))</f>
        <v/>
      </c>
      <c r="AO1529" s="376" t="str">
        <f>IF(T1529="","",IF(OR(AH1529="",AH1529="-"),"－",IF(OR(AM1529=8,AM1529=9),"",IF(OR(AJ1529=3,AJ1529=4,AJ1529=5,AJ1529=6),VLOOKUP(AH1529,INDEX((係数_バス貨物_ガソリン,係数_バス貨物_CNG,係数_バス貨物_軽油,係数_バス貨物_メタノール,係数_バス貨物_LPG),MATCH(AL1529,【参考】排出ガスレベル!$AI$4:$AI$671,1),1,AR1529):INDEX((係数_バス貨物_ガソリン,係数_バス貨物_CNG,係数_バス貨物_軽油,係数_バス貨物_メタノール,係数_バス貨物_LPG),MATCH(AL1529+1,【参考】排出ガスレベル!$AI$4:$AI$671,1)-1,5,AR1529),3,FALSE),IF(OR(AJ1529=1,AJ1529=2),VLOOKUP(AH1529,INDEX((係数_乗用_ガソリン,係数_乗用_CNG,係数_乗用_軽油,係数_乗用_メタノール,係数_乗用_LPG),1,1,AR1529):INDEX((係数_乗用_ガソリン,係数_乗用_CNG,係数_乗用_軽油,係数_乗用_メタノール,係数_乗用_LPG),125,5,AR1529),3,FALSE))))))</f>
        <v/>
      </c>
      <c r="AP1529" s="375" t="str">
        <f t="shared" ref="AP1529:AP1592" si="722">IF((AF1529="")+(AC1529=""),"",IF(燃料区分1=4,VLOOKUP(AO1529,排ガス低減レベル,2,FALSE),VLOOKUP(AC1529,排ガス低減レベル,2,FALSE)))</f>
        <v/>
      </c>
      <c r="AQ1529" s="444" t="str">
        <f t="shared" ref="AQ1529:AQ1592" si="723">IF(AG1529="","",IF(AJ1529=3,B1529&amp;"-"&amp;SUM(AJ1529*100,AK1529*10,AL1529)&amp;"A",IF(OR(AJ1529=2,AJ1529=4,AJ1529=6),B1529&amp;"-"&amp;AL1529*10&amp;"A",IF(AJ1529=1,B1529&amp;"-"&amp;AJ1529&amp;"A",IF(AJ1529=5,B1529&amp;"-"&amp;SUM(AJ1529*100,AI1529*10,AL1529)&amp;"A","")))))</f>
        <v/>
      </c>
      <c r="AR1529" s="375" t="str">
        <f t="shared" si="695"/>
        <v/>
      </c>
      <c r="AS1529" s="377" t="str">
        <f t="shared" ref="AS1529:AS1592" si="724">IF(AG1529="","",B1529&amp;"-"&amp;AM1529)</f>
        <v/>
      </c>
      <c r="AT1529" s="378" t="str">
        <f t="shared" ref="AT1529:AT1592" si="725">IF(AF1529="","",VLOOKUP(T1529,車両の増減,2,FALSE))</f>
        <v/>
      </c>
      <c r="AX1529" s="625" t="b">
        <f t="shared" si="696"/>
        <v>0</v>
      </c>
      <c r="AY1529" s="7" t="str">
        <f t="shared" si="697"/>
        <v>FALSEFALSEFALSE</v>
      </c>
      <c r="AZ1529" s="626">
        <f t="shared" si="704"/>
        <v>0</v>
      </c>
      <c r="BA1529" s="627" t="str">
        <f t="shared" si="705"/>
        <v/>
      </c>
      <c r="BB1529" s="627">
        <f t="shared" si="706"/>
        <v>0</v>
      </c>
      <c r="BC1529" s="690" t="str">
        <f t="shared" si="707"/>
        <v/>
      </c>
    </row>
    <row r="1530" spans="1:55">
      <c r="A1530" s="381">
        <v>1474</v>
      </c>
      <c r="B1530" s="117"/>
      <c r="C1530" s="288"/>
      <c r="D1530" s="289"/>
      <c r="E1530" s="289"/>
      <c r="F1530" s="290"/>
      <c r="G1530" s="292"/>
      <c r="H1530" s="116"/>
      <c r="I1530" s="292"/>
      <c r="J1530" s="116"/>
      <c r="K1530" s="370" t="str">
        <f t="shared" si="698"/>
        <v/>
      </c>
      <c r="L1530" s="370">
        <f t="shared" si="699"/>
        <v>0</v>
      </c>
      <c r="M1530" s="370">
        <f t="shared" si="700"/>
        <v>0</v>
      </c>
      <c r="N1530" s="371" t="str">
        <f t="shared" si="708"/>
        <v/>
      </c>
      <c r="O1530" s="371" t="str">
        <f t="shared" si="709"/>
        <v/>
      </c>
      <c r="P1530" s="371" t="str">
        <f t="shared" si="710"/>
        <v/>
      </c>
      <c r="Q1530" s="371" t="str">
        <f t="shared" si="711"/>
        <v/>
      </c>
      <c r="R1530" s="371" t="str">
        <f t="shared" si="712"/>
        <v/>
      </c>
      <c r="S1530" s="371" t="str">
        <f t="shared" si="713"/>
        <v/>
      </c>
      <c r="T1530" s="443" t="str">
        <f t="shared" si="701"/>
        <v/>
      </c>
      <c r="U1530" s="539"/>
      <c r="V1530" s="117"/>
      <c r="W1530" s="118"/>
      <c r="X1530" s="119"/>
      <c r="Y1530" s="120"/>
      <c r="Z1530" s="122"/>
      <c r="AA1530" s="121"/>
      <c r="AB1530" s="443" t="str">
        <f t="shared" si="702"/>
        <v/>
      </c>
      <c r="AC1530" s="734" t="str">
        <f t="shared" si="703"/>
        <v/>
      </c>
      <c r="AD1530" s="372"/>
      <c r="AE1530" s="485"/>
      <c r="AF1530" s="373" t="str">
        <f t="shared" si="714"/>
        <v/>
      </c>
      <c r="AG1530" s="373" t="str">
        <f t="shared" si="715"/>
        <v/>
      </c>
      <c r="AH1530" s="374" t="str">
        <f t="shared" si="716"/>
        <v/>
      </c>
      <c r="AI1530" s="375" t="str">
        <f t="shared" si="717"/>
        <v/>
      </c>
      <c r="AJ1530" s="375" t="str">
        <f t="shared" si="718"/>
        <v/>
      </c>
      <c r="AK1530" s="375" t="str">
        <f t="shared" si="719"/>
        <v/>
      </c>
      <c r="AL1530" s="375" t="str">
        <f t="shared" si="720"/>
        <v/>
      </c>
      <c r="AM1530" s="375" t="str">
        <f t="shared" si="721"/>
        <v/>
      </c>
      <c r="AN1530" s="376" t="str">
        <f>IF(AF1530="","",IF(OR(AH1530="",AH1530="-"),"－",IF(OR(AM1530=8,AM1530=9),"",IF(OR(AJ1530=3,AJ1530=4,AJ1530=5,AJ1530=6),VLOOKUP(AH1530,INDEX((係数_バス貨物_ガソリン,係数_バス貨物_CNG,係数_バス貨物_軽油,係数_バス貨物_メタノール,係数_バス貨物_LPG),MATCH(AL1530,【参考】排出ガスレベル!$AI$4:$AI$671,1),1,AR1530):INDEX((係数_バス貨物_ガソリン,係数_バス貨物_CNG,係数_バス貨物_軽油,係数_バス貨物_メタノール,係数_バス貨物_LPG),MATCH(AL1530+1,【参考】排出ガスレベル!$AI$4:$AI$671,1)-1,5,AR1530),2,FALSE),IF(OR(AJ1530=1,AJ1530=2),VLOOKUP(AH1530,INDEX((係数_乗用_ガソリン,係数_乗用_CNG,係数_乗用_軽油,係数_乗用_メタノール,係数_乗用_LPG),1,1,AR1530):INDEX((係数_乗用_ガソリン,係数_乗用_CNG,係数_乗用_軽油,係数_乗用_メタノール,係数_乗用_LPG),125,5,AR1530),2,FALSE))))))</f>
        <v/>
      </c>
      <c r="AO1530" s="376" t="str">
        <f>IF(T1530="","",IF(OR(AH1530="",AH1530="-"),"－",IF(OR(AM1530=8,AM1530=9),"",IF(OR(AJ1530=3,AJ1530=4,AJ1530=5,AJ1530=6),VLOOKUP(AH1530,INDEX((係数_バス貨物_ガソリン,係数_バス貨物_CNG,係数_バス貨物_軽油,係数_バス貨物_メタノール,係数_バス貨物_LPG),MATCH(AL1530,【参考】排出ガスレベル!$AI$4:$AI$671,1),1,AR1530):INDEX((係数_バス貨物_ガソリン,係数_バス貨物_CNG,係数_バス貨物_軽油,係数_バス貨物_メタノール,係数_バス貨物_LPG),MATCH(AL1530+1,【参考】排出ガスレベル!$AI$4:$AI$671,1)-1,5,AR1530),3,FALSE),IF(OR(AJ1530=1,AJ1530=2),VLOOKUP(AH1530,INDEX((係数_乗用_ガソリン,係数_乗用_CNG,係数_乗用_軽油,係数_乗用_メタノール,係数_乗用_LPG),1,1,AR1530):INDEX((係数_乗用_ガソリン,係数_乗用_CNG,係数_乗用_軽油,係数_乗用_メタノール,係数_乗用_LPG),125,5,AR1530),3,FALSE))))))</f>
        <v/>
      </c>
      <c r="AP1530" s="375" t="str">
        <f t="shared" si="722"/>
        <v/>
      </c>
      <c r="AQ1530" s="444" t="str">
        <f t="shared" si="723"/>
        <v/>
      </c>
      <c r="AR1530" s="375" t="str">
        <f t="shared" ref="AR1530:AR1593" si="726">IF(OR(AM1530=1,AM1530=2,AM1530=11),1,IF(AM1530=6,2,IF(OR(AM1530=4,AM1530=5,AM1530=10),3,IF(AM1530=7,4,IF(AM1530=3,5, IF(OR(AM1530=8,AM1530=9),6,""))))))</f>
        <v/>
      </c>
      <c r="AS1530" s="377" t="str">
        <f t="shared" si="724"/>
        <v/>
      </c>
      <c r="AT1530" s="378" t="str">
        <f t="shared" si="725"/>
        <v/>
      </c>
      <c r="AX1530" s="625" t="b">
        <f t="shared" ref="AX1530:AX1593" si="727">IF(AY1530="FALSEFALSEFALSEFALSE","ハイブリッド")</f>
        <v>0</v>
      </c>
      <c r="AY1530" s="7" t="str">
        <f t="shared" ref="AY1530:AY1593" si="728">EXACT(AZ1530,BA1530)&amp;IF(BA1530="","")&amp;IF(AZ1530="電気",TRUE)&amp;IF(AZ1530="LPG",TRUE)</f>
        <v>FALSEFALSEFALSE</v>
      </c>
      <c r="AZ1530" s="626">
        <f t="shared" si="704"/>
        <v>0</v>
      </c>
      <c r="BA1530" s="627" t="str">
        <f t="shared" si="705"/>
        <v/>
      </c>
      <c r="BB1530" s="627">
        <f t="shared" si="706"/>
        <v>0</v>
      </c>
      <c r="BC1530" s="690" t="str">
        <f t="shared" si="707"/>
        <v/>
      </c>
    </row>
    <row r="1531" spans="1:55">
      <c r="A1531" s="381">
        <v>1475</v>
      </c>
      <c r="B1531" s="117"/>
      <c r="C1531" s="288"/>
      <c r="D1531" s="289"/>
      <c r="E1531" s="289"/>
      <c r="F1531" s="290"/>
      <c r="G1531" s="292"/>
      <c r="H1531" s="116"/>
      <c r="I1531" s="292"/>
      <c r="J1531" s="116"/>
      <c r="K1531" s="370" t="str">
        <f t="shared" si="698"/>
        <v/>
      </c>
      <c r="L1531" s="370">
        <f t="shared" si="699"/>
        <v>0</v>
      </c>
      <c r="M1531" s="370">
        <f t="shared" si="700"/>
        <v>0</v>
      </c>
      <c r="N1531" s="371" t="str">
        <f t="shared" si="708"/>
        <v/>
      </c>
      <c r="O1531" s="371" t="str">
        <f t="shared" si="709"/>
        <v/>
      </c>
      <c r="P1531" s="371" t="str">
        <f t="shared" si="710"/>
        <v/>
      </c>
      <c r="Q1531" s="371" t="str">
        <f t="shared" si="711"/>
        <v/>
      </c>
      <c r="R1531" s="371" t="str">
        <f t="shared" si="712"/>
        <v/>
      </c>
      <c r="S1531" s="371" t="str">
        <f t="shared" si="713"/>
        <v/>
      </c>
      <c r="T1531" s="443" t="str">
        <f t="shared" si="701"/>
        <v/>
      </c>
      <c r="U1531" s="539"/>
      <c r="V1531" s="117"/>
      <c r="W1531" s="118"/>
      <c r="X1531" s="119"/>
      <c r="Y1531" s="120"/>
      <c r="Z1531" s="122"/>
      <c r="AA1531" s="121"/>
      <c r="AB1531" s="443" t="str">
        <f t="shared" si="702"/>
        <v/>
      </c>
      <c r="AC1531" s="734" t="str">
        <f t="shared" si="703"/>
        <v/>
      </c>
      <c r="AD1531" s="372"/>
      <c r="AE1531" s="485"/>
      <c r="AF1531" s="373" t="str">
        <f t="shared" si="714"/>
        <v/>
      </c>
      <c r="AG1531" s="373" t="str">
        <f t="shared" si="715"/>
        <v/>
      </c>
      <c r="AH1531" s="374" t="str">
        <f t="shared" si="716"/>
        <v/>
      </c>
      <c r="AI1531" s="375" t="str">
        <f t="shared" si="717"/>
        <v/>
      </c>
      <c r="AJ1531" s="375" t="str">
        <f t="shared" si="718"/>
        <v/>
      </c>
      <c r="AK1531" s="375" t="str">
        <f t="shared" si="719"/>
        <v/>
      </c>
      <c r="AL1531" s="375" t="str">
        <f t="shared" si="720"/>
        <v/>
      </c>
      <c r="AM1531" s="375" t="str">
        <f t="shared" si="721"/>
        <v/>
      </c>
      <c r="AN1531" s="376" t="str">
        <f>IF(AF1531="","",IF(OR(AH1531="",AH1531="-"),"－",IF(OR(AM1531=8,AM1531=9),"",IF(OR(AJ1531=3,AJ1531=4,AJ1531=5,AJ1531=6),VLOOKUP(AH1531,INDEX((係数_バス貨物_ガソリン,係数_バス貨物_CNG,係数_バス貨物_軽油,係数_バス貨物_メタノール,係数_バス貨物_LPG),MATCH(AL1531,【参考】排出ガスレベル!$AI$4:$AI$671,1),1,AR1531):INDEX((係数_バス貨物_ガソリン,係数_バス貨物_CNG,係数_バス貨物_軽油,係数_バス貨物_メタノール,係数_バス貨物_LPG),MATCH(AL1531+1,【参考】排出ガスレベル!$AI$4:$AI$671,1)-1,5,AR1531),2,FALSE),IF(OR(AJ1531=1,AJ1531=2),VLOOKUP(AH1531,INDEX((係数_乗用_ガソリン,係数_乗用_CNG,係数_乗用_軽油,係数_乗用_メタノール,係数_乗用_LPG),1,1,AR1531):INDEX((係数_乗用_ガソリン,係数_乗用_CNG,係数_乗用_軽油,係数_乗用_メタノール,係数_乗用_LPG),125,5,AR1531),2,FALSE))))))</f>
        <v/>
      </c>
      <c r="AO1531" s="376" t="str">
        <f>IF(T1531="","",IF(OR(AH1531="",AH1531="-"),"－",IF(OR(AM1531=8,AM1531=9),"",IF(OR(AJ1531=3,AJ1531=4,AJ1531=5,AJ1531=6),VLOOKUP(AH1531,INDEX((係数_バス貨物_ガソリン,係数_バス貨物_CNG,係数_バス貨物_軽油,係数_バス貨物_メタノール,係数_バス貨物_LPG),MATCH(AL1531,【参考】排出ガスレベル!$AI$4:$AI$671,1),1,AR1531):INDEX((係数_バス貨物_ガソリン,係数_バス貨物_CNG,係数_バス貨物_軽油,係数_バス貨物_メタノール,係数_バス貨物_LPG),MATCH(AL1531+1,【参考】排出ガスレベル!$AI$4:$AI$671,1)-1,5,AR1531),3,FALSE),IF(OR(AJ1531=1,AJ1531=2),VLOOKUP(AH1531,INDEX((係数_乗用_ガソリン,係数_乗用_CNG,係数_乗用_軽油,係数_乗用_メタノール,係数_乗用_LPG),1,1,AR1531):INDEX((係数_乗用_ガソリン,係数_乗用_CNG,係数_乗用_軽油,係数_乗用_メタノール,係数_乗用_LPG),125,5,AR1531),3,FALSE))))))</f>
        <v/>
      </c>
      <c r="AP1531" s="375" t="str">
        <f t="shared" si="722"/>
        <v/>
      </c>
      <c r="AQ1531" s="444" t="str">
        <f t="shared" si="723"/>
        <v/>
      </c>
      <c r="AR1531" s="375" t="str">
        <f t="shared" si="726"/>
        <v/>
      </c>
      <c r="AS1531" s="377" t="str">
        <f t="shared" si="724"/>
        <v/>
      </c>
      <c r="AT1531" s="378" t="str">
        <f t="shared" si="725"/>
        <v/>
      </c>
      <c r="AX1531" s="625" t="b">
        <f t="shared" si="727"/>
        <v>0</v>
      </c>
      <c r="AY1531" s="7" t="str">
        <f t="shared" si="728"/>
        <v>FALSEFALSEFALSE</v>
      </c>
      <c r="AZ1531" s="626">
        <f t="shared" si="704"/>
        <v>0</v>
      </c>
      <c r="BA1531" s="627" t="str">
        <f t="shared" si="705"/>
        <v/>
      </c>
      <c r="BB1531" s="627">
        <f t="shared" si="706"/>
        <v>0</v>
      </c>
      <c r="BC1531" s="690" t="str">
        <f t="shared" si="707"/>
        <v/>
      </c>
    </row>
    <row r="1532" spans="1:55">
      <c r="A1532" s="381">
        <v>1476</v>
      </c>
      <c r="B1532" s="117"/>
      <c r="C1532" s="288"/>
      <c r="D1532" s="289"/>
      <c r="E1532" s="289"/>
      <c r="F1532" s="290"/>
      <c r="G1532" s="292"/>
      <c r="H1532" s="116"/>
      <c r="I1532" s="292"/>
      <c r="J1532" s="116"/>
      <c r="K1532" s="370" t="str">
        <f t="shared" si="698"/>
        <v/>
      </c>
      <c r="L1532" s="370">
        <f t="shared" si="699"/>
        <v>0</v>
      </c>
      <c r="M1532" s="370">
        <f t="shared" si="700"/>
        <v>0</v>
      </c>
      <c r="N1532" s="371" t="str">
        <f t="shared" si="708"/>
        <v/>
      </c>
      <c r="O1532" s="371" t="str">
        <f t="shared" si="709"/>
        <v/>
      </c>
      <c r="P1532" s="371" t="str">
        <f t="shared" si="710"/>
        <v/>
      </c>
      <c r="Q1532" s="371" t="str">
        <f t="shared" si="711"/>
        <v/>
      </c>
      <c r="R1532" s="371" t="str">
        <f t="shared" si="712"/>
        <v/>
      </c>
      <c r="S1532" s="371" t="str">
        <f t="shared" si="713"/>
        <v/>
      </c>
      <c r="T1532" s="443" t="str">
        <f t="shared" si="701"/>
        <v/>
      </c>
      <c r="U1532" s="539"/>
      <c r="V1532" s="117"/>
      <c r="W1532" s="118"/>
      <c r="X1532" s="119"/>
      <c r="Y1532" s="120"/>
      <c r="Z1532" s="122"/>
      <c r="AA1532" s="121"/>
      <c r="AB1532" s="443" t="str">
        <f t="shared" si="702"/>
        <v/>
      </c>
      <c r="AC1532" s="734" t="str">
        <f t="shared" si="703"/>
        <v/>
      </c>
      <c r="AD1532" s="372"/>
      <c r="AE1532" s="485"/>
      <c r="AF1532" s="373" t="str">
        <f t="shared" si="714"/>
        <v/>
      </c>
      <c r="AG1532" s="373" t="str">
        <f t="shared" si="715"/>
        <v/>
      </c>
      <c r="AH1532" s="374" t="str">
        <f t="shared" si="716"/>
        <v/>
      </c>
      <c r="AI1532" s="375" t="str">
        <f t="shared" si="717"/>
        <v/>
      </c>
      <c r="AJ1532" s="375" t="str">
        <f t="shared" si="718"/>
        <v/>
      </c>
      <c r="AK1532" s="375" t="str">
        <f t="shared" si="719"/>
        <v/>
      </c>
      <c r="AL1532" s="375" t="str">
        <f t="shared" si="720"/>
        <v/>
      </c>
      <c r="AM1532" s="375" t="str">
        <f t="shared" si="721"/>
        <v/>
      </c>
      <c r="AN1532" s="376" t="str">
        <f>IF(AF1532="","",IF(OR(AH1532="",AH1532="-"),"－",IF(OR(AM1532=8,AM1532=9),"",IF(OR(AJ1532=3,AJ1532=4,AJ1532=5,AJ1532=6),VLOOKUP(AH1532,INDEX((係数_バス貨物_ガソリン,係数_バス貨物_CNG,係数_バス貨物_軽油,係数_バス貨物_メタノール,係数_バス貨物_LPG),MATCH(AL1532,【参考】排出ガスレベル!$AI$4:$AI$671,1),1,AR1532):INDEX((係数_バス貨物_ガソリン,係数_バス貨物_CNG,係数_バス貨物_軽油,係数_バス貨物_メタノール,係数_バス貨物_LPG),MATCH(AL1532+1,【参考】排出ガスレベル!$AI$4:$AI$671,1)-1,5,AR1532),2,FALSE),IF(OR(AJ1532=1,AJ1532=2),VLOOKUP(AH1532,INDEX((係数_乗用_ガソリン,係数_乗用_CNG,係数_乗用_軽油,係数_乗用_メタノール,係数_乗用_LPG),1,1,AR1532):INDEX((係数_乗用_ガソリン,係数_乗用_CNG,係数_乗用_軽油,係数_乗用_メタノール,係数_乗用_LPG),125,5,AR1532),2,FALSE))))))</f>
        <v/>
      </c>
      <c r="AO1532" s="376" t="str">
        <f>IF(T1532="","",IF(OR(AH1532="",AH1532="-"),"－",IF(OR(AM1532=8,AM1532=9),"",IF(OR(AJ1532=3,AJ1532=4,AJ1532=5,AJ1532=6),VLOOKUP(AH1532,INDEX((係数_バス貨物_ガソリン,係数_バス貨物_CNG,係数_バス貨物_軽油,係数_バス貨物_メタノール,係数_バス貨物_LPG),MATCH(AL1532,【参考】排出ガスレベル!$AI$4:$AI$671,1),1,AR1532):INDEX((係数_バス貨物_ガソリン,係数_バス貨物_CNG,係数_バス貨物_軽油,係数_バス貨物_メタノール,係数_バス貨物_LPG),MATCH(AL1532+1,【参考】排出ガスレベル!$AI$4:$AI$671,1)-1,5,AR1532),3,FALSE),IF(OR(AJ1532=1,AJ1532=2),VLOOKUP(AH1532,INDEX((係数_乗用_ガソリン,係数_乗用_CNG,係数_乗用_軽油,係数_乗用_メタノール,係数_乗用_LPG),1,1,AR1532):INDEX((係数_乗用_ガソリン,係数_乗用_CNG,係数_乗用_軽油,係数_乗用_メタノール,係数_乗用_LPG),125,5,AR1532),3,FALSE))))))</f>
        <v/>
      </c>
      <c r="AP1532" s="375" t="str">
        <f t="shared" si="722"/>
        <v/>
      </c>
      <c r="AQ1532" s="444" t="str">
        <f t="shared" si="723"/>
        <v/>
      </c>
      <c r="AR1532" s="375" t="str">
        <f t="shared" si="726"/>
        <v/>
      </c>
      <c r="AS1532" s="377" t="str">
        <f t="shared" si="724"/>
        <v/>
      </c>
      <c r="AT1532" s="378" t="str">
        <f t="shared" si="725"/>
        <v/>
      </c>
      <c r="AX1532" s="625" t="b">
        <f t="shared" si="727"/>
        <v>0</v>
      </c>
      <c r="AY1532" s="7" t="str">
        <f t="shared" si="728"/>
        <v>FALSEFALSEFALSE</v>
      </c>
      <c r="AZ1532" s="626">
        <f t="shared" si="704"/>
        <v>0</v>
      </c>
      <c r="BA1532" s="627" t="str">
        <f t="shared" si="705"/>
        <v/>
      </c>
      <c r="BB1532" s="627">
        <f t="shared" si="706"/>
        <v>0</v>
      </c>
      <c r="BC1532" s="690" t="str">
        <f t="shared" si="707"/>
        <v/>
      </c>
    </row>
    <row r="1533" spans="1:55">
      <c r="A1533" s="381">
        <v>1477</v>
      </c>
      <c r="B1533" s="117"/>
      <c r="C1533" s="288"/>
      <c r="D1533" s="289"/>
      <c r="E1533" s="289"/>
      <c r="F1533" s="290"/>
      <c r="G1533" s="292"/>
      <c r="H1533" s="116"/>
      <c r="I1533" s="292"/>
      <c r="J1533" s="116"/>
      <c r="K1533" s="370" t="str">
        <f t="shared" si="698"/>
        <v/>
      </c>
      <c r="L1533" s="370">
        <f t="shared" si="699"/>
        <v>0</v>
      </c>
      <c r="M1533" s="370">
        <f t="shared" si="700"/>
        <v>0</v>
      </c>
      <c r="N1533" s="371" t="str">
        <f t="shared" si="708"/>
        <v/>
      </c>
      <c r="O1533" s="371" t="str">
        <f t="shared" si="709"/>
        <v/>
      </c>
      <c r="P1533" s="371" t="str">
        <f t="shared" si="710"/>
        <v/>
      </c>
      <c r="Q1533" s="371" t="str">
        <f t="shared" si="711"/>
        <v/>
      </c>
      <c r="R1533" s="371" t="str">
        <f t="shared" si="712"/>
        <v/>
      </c>
      <c r="S1533" s="371" t="str">
        <f t="shared" si="713"/>
        <v/>
      </c>
      <c r="T1533" s="443" t="str">
        <f t="shared" si="701"/>
        <v/>
      </c>
      <c r="U1533" s="539"/>
      <c r="V1533" s="117"/>
      <c r="W1533" s="118"/>
      <c r="X1533" s="119"/>
      <c r="Y1533" s="120"/>
      <c r="Z1533" s="122"/>
      <c r="AA1533" s="121"/>
      <c r="AB1533" s="443" t="str">
        <f t="shared" si="702"/>
        <v/>
      </c>
      <c r="AC1533" s="734" t="str">
        <f t="shared" si="703"/>
        <v/>
      </c>
      <c r="AD1533" s="372"/>
      <c r="AE1533" s="485"/>
      <c r="AF1533" s="373" t="str">
        <f t="shared" si="714"/>
        <v/>
      </c>
      <c r="AG1533" s="373" t="str">
        <f t="shared" si="715"/>
        <v/>
      </c>
      <c r="AH1533" s="374" t="str">
        <f t="shared" si="716"/>
        <v/>
      </c>
      <c r="AI1533" s="375" t="str">
        <f t="shared" si="717"/>
        <v/>
      </c>
      <c r="AJ1533" s="375" t="str">
        <f t="shared" si="718"/>
        <v/>
      </c>
      <c r="AK1533" s="375" t="str">
        <f t="shared" si="719"/>
        <v/>
      </c>
      <c r="AL1533" s="375" t="str">
        <f t="shared" si="720"/>
        <v/>
      </c>
      <c r="AM1533" s="375" t="str">
        <f t="shared" si="721"/>
        <v/>
      </c>
      <c r="AN1533" s="376" t="str">
        <f>IF(AF1533="","",IF(OR(AH1533="",AH1533="-"),"－",IF(OR(AM1533=8,AM1533=9),"",IF(OR(AJ1533=3,AJ1533=4,AJ1533=5,AJ1533=6),VLOOKUP(AH1533,INDEX((係数_バス貨物_ガソリン,係数_バス貨物_CNG,係数_バス貨物_軽油,係数_バス貨物_メタノール,係数_バス貨物_LPG),MATCH(AL1533,【参考】排出ガスレベル!$AI$4:$AI$671,1),1,AR1533):INDEX((係数_バス貨物_ガソリン,係数_バス貨物_CNG,係数_バス貨物_軽油,係数_バス貨物_メタノール,係数_バス貨物_LPG),MATCH(AL1533+1,【参考】排出ガスレベル!$AI$4:$AI$671,1)-1,5,AR1533),2,FALSE),IF(OR(AJ1533=1,AJ1533=2),VLOOKUP(AH1533,INDEX((係数_乗用_ガソリン,係数_乗用_CNG,係数_乗用_軽油,係数_乗用_メタノール,係数_乗用_LPG),1,1,AR1533):INDEX((係数_乗用_ガソリン,係数_乗用_CNG,係数_乗用_軽油,係数_乗用_メタノール,係数_乗用_LPG),125,5,AR1533),2,FALSE))))))</f>
        <v/>
      </c>
      <c r="AO1533" s="376" t="str">
        <f>IF(T1533="","",IF(OR(AH1533="",AH1533="-"),"－",IF(OR(AM1533=8,AM1533=9),"",IF(OR(AJ1533=3,AJ1533=4,AJ1533=5,AJ1533=6),VLOOKUP(AH1533,INDEX((係数_バス貨物_ガソリン,係数_バス貨物_CNG,係数_バス貨物_軽油,係数_バス貨物_メタノール,係数_バス貨物_LPG),MATCH(AL1533,【参考】排出ガスレベル!$AI$4:$AI$671,1),1,AR1533):INDEX((係数_バス貨物_ガソリン,係数_バス貨物_CNG,係数_バス貨物_軽油,係数_バス貨物_メタノール,係数_バス貨物_LPG),MATCH(AL1533+1,【参考】排出ガスレベル!$AI$4:$AI$671,1)-1,5,AR1533),3,FALSE),IF(OR(AJ1533=1,AJ1533=2),VLOOKUP(AH1533,INDEX((係数_乗用_ガソリン,係数_乗用_CNG,係数_乗用_軽油,係数_乗用_メタノール,係数_乗用_LPG),1,1,AR1533):INDEX((係数_乗用_ガソリン,係数_乗用_CNG,係数_乗用_軽油,係数_乗用_メタノール,係数_乗用_LPG),125,5,AR1533),3,FALSE))))))</f>
        <v/>
      </c>
      <c r="AP1533" s="375" t="str">
        <f t="shared" si="722"/>
        <v/>
      </c>
      <c r="AQ1533" s="444" t="str">
        <f t="shared" si="723"/>
        <v/>
      </c>
      <c r="AR1533" s="375" t="str">
        <f t="shared" si="726"/>
        <v/>
      </c>
      <c r="AS1533" s="377" t="str">
        <f t="shared" si="724"/>
        <v/>
      </c>
      <c r="AT1533" s="378" t="str">
        <f t="shared" si="725"/>
        <v/>
      </c>
      <c r="AX1533" s="625" t="b">
        <f t="shared" si="727"/>
        <v>0</v>
      </c>
      <c r="AY1533" s="7" t="str">
        <f t="shared" si="728"/>
        <v>FALSEFALSEFALSE</v>
      </c>
      <c r="AZ1533" s="626">
        <f t="shared" si="704"/>
        <v>0</v>
      </c>
      <c r="BA1533" s="627" t="str">
        <f t="shared" si="705"/>
        <v/>
      </c>
      <c r="BB1533" s="627">
        <f t="shared" si="706"/>
        <v>0</v>
      </c>
      <c r="BC1533" s="690" t="str">
        <f t="shared" si="707"/>
        <v/>
      </c>
    </row>
    <row r="1534" spans="1:55">
      <c r="A1534" s="381">
        <v>1478</v>
      </c>
      <c r="B1534" s="117"/>
      <c r="C1534" s="288"/>
      <c r="D1534" s="289"/>
      <c r="E1534" s="289"/>
      <c r="F1534" s="290"/>
      <c r="G1534" s="292"/>
      <c r="H1534" s="116"/>
      <c r="I1534" s="292"/>
      <c r="J1534" s="116"/>
      <c r="K1534" s="370" t="str">
        <f t="shared" si="698"/>
        <v/>
      </c>
      <c r="L1534" s="370">
        <f t="shared" si="699"/>
        <v>0</v>
      </c>
      <c r="M1534" s="370">
        <f t="shared" si="700"/>
        <v>0</v>
      </c>
      <c r="N1534" s="371" t="str">
        <f t="shared" si="708"/>
        <v/>
      </c>
      <c r="O1534" s="371" t="str">
        <f t="shared" si="709"/>
        <v/>
      </c>
      <c r="P1534" s="371" t="str">
        <f t="shared" si="710"/>
        <v/>
      </c>
      <c r="Q1534" s="371" t="str">
        <f t="shared" si="711"/>
        <v/>
      </c>
      <c r="R1534" s="371" t="str">
        <f t="shared" si="712"/>
        <v/>
      </c>
      <c r="S1534" s="371" t="str">
        <f t="shared" si="713"/>
        <v/>
      </c>
      <c r="T1534" s="443" t="str">
        <f t="shared" si="701"/>
        <v/>
      </c>
      <c r="U1534" s="539"/>
      <c r="V1534" s="117"/>
      <c r="W1534" s="118"/>
      <c r="X1534" s="119"/>
      <c r="Y1534" s="120"/>
      <c r="Z1534" s="122"/>
      <c r="AA1534" s="121"/>
      <c r="AB1534" s="443" t="str">
        <f t="shared" si="702"/>
        <v/>
      </c>
      <c r="AC1534" s="734" t="str">
        <f t="shared" si="703"/>
        <v/>
      </c>
      <c r="AD1534" s="372"/>
      <c r="AE1534" s="485"/>
      <c r="AF1534" s="373" t="str">
        <f t="shared" si="714"/>
        <v/>
      </c>
      <c r="AG1534" s="373" t="str">
        <f t="shared" si="715"/>
        <v/>
      </c>
      <c r="AH1534" s="374" t="str">
        <f t="shared" si="716"/>
        <v/>
      </c>
      <c r="AI1534" s="375" t="str">
        <f t="shared" si="717"/>
        <v/>
      </c>
      <c r="AJ1534" s="375" t="str">
        <f t="shared" si="718"/>
        <v/>
      </c>
      <c r="AK1534" s="375" t="str">
        <f t="shared" si="719"/>
        <v/>
      </c>
      <c r="AL1534" s="375" t="str">
        <f t="shared" si="720"/>
        <v/>
      </c>
      <c r="AM1534" s="375" t="str">
        <f t="shared" si="721"/>
        <v/>
      </c>
      <c r="AN1534" s="376" t="str">
        <f>IF(AF1534="","",IF(OR(AH1534="",AH1534="-"),"－",IF(OR(AM1534=8,AM1534=9),"",IF(OR(AJ1534=3,AJ1534=4,AJ1534=5,AJ1534=6),VLOOKUP(AH1534,INDEX((係数_バス貨物_ガソリン,係数_バス貨物_CNG,係数_バス貨物_軽油,係数_バス貨物_メタノール,係数_バス貨物_LPG),MATCH(AL1534,【参考】排出ガスレベル!$AI$4:$AI$671,1),1,AR1534):INDEX((係数_バス貨物_ガソリン,係数_バス貨物_CNG,係数_バス貨物_軽油,係数_バス貨物_メタノール,係数_バス貨物_LPG),MATCH(AL1534+1,【参考】排出ガスレベル!$AI$4:$AI$671,1)-1,5,AR1534),2,FALSE),IF(OR(AJ1534=1,AJ1534=2),VLOOKUP(AH1534,INDEX((係数_乗用_ガソリン,係数_乗用_CNG,係数_乗用_軽油,係数_乗用_メタノール,係数_乗用_LPG),1,1,AR1534):INDEX((係数_乗用_ガソリン,係数_乗用_CNG,係数_乗用_軽油,係数_乗用_メタノール,係数_乗用_LPG),125,5,AR1534),2,FALSE))))))</f>
        <v/>
      </c>
      <c r="AO1534" s="376" t="str">
        <f>IF(T1534="","",IF(OR(AH1534="",AH1534="-"),"－",IF(OR(AM1534=8,AM1534=9),"",IF(OR(AJ1534=3,AJ1534=4,AJ1534=5,AJ1534=6),VLOOKUP(AH1534,INDEX((係数_バス貨物_ガソリン,係数_バス貨物_CNG,係数_バス貨物_軽油,係数_バス貨物_メタノール,係数_バス貨物_LPG),MATCH(AL1534,【参考】排出ガスレベル!$AI$4:$AI$671,1),1,AR1534):INDEX((係数_バス貨物_ガソリン,係数_バス貨物_CNG,係数_バス貨物_軽油,係数_バス貨物_メタノール,係数_バス貨物_LPG),MATCH(AL1534+1,【参考】排出ガスレベル!$AI$4:$AI$671,1)-1,5,AR1534),3,FALSE),IF(OR(AJ1534=1,AJ1534=2),VLOOKUP(AH1534,INDEX((係数_乗用_ガソリン,係数_乗用_CNG,係数_乗用_軽油,係数_乗用_メタノール,係数_乗用_LPG),1,1,AR1534):INDEX((係数_乗用_ガソリン,係数_乗用_CNG,係数_乗用_軽油,係数_乗用_メタノール,係数_乗用_LPG),125,5,AR1534),3,FALSE))))))</f>
        <v/>
      </c>
      <c r="AP1534" s="375" t="str">
        <f t="shared" si="722"/>
        <v/>
      </c>
      <c r="AQ1534" s="444" t="str">
        <f t="shared" si="723"/>
        <v/>
      </c>
      <c r="AR1534" s="375" t="str">
        <f t="shared" si="726"/>
        <v/>
      </c>
      <c r="AS1534" s="377" t="str">
        <f t="shared" si="724"/>
        <v/>
      </c>
      <c r="AT1534" s="378" t="str">
        <f t="shared" si="725"/>
        <v/>
      </c>
      <c r="AX1534" s="625" t="b">
        <f t="shared" si="727"/>
        <v>0</v>
      </c>
      <c r="AY1534" s="7" t="str">
        <f t="shared" si="728"/>
        <v>FALSEFALSEFALSE</v>
      </c>
      <c r="AZ1534" s="626">
        <f t="shared" si="704"/>
        <v>0</v>
      </c>
      <c r="BA1534" s="627" t="str">
        <f t="shared" si="705"/>
        <v/>
      </c>
      <c r="BB1534" s="627">
        <f t="shared" si="706"/>
        <v>0</v>
      </c>
      <c r="BC1534" s="690" t="str">
        <f t="shared" si="707"/>
        <v/>
      </c>
    </row>
    <row r="1535" spans="1:55">
      <c r="A1535" s="381">
        <v>1479</v>
      </c>
      <c r="B1535" s="117"/>
      <c r="C1535" s="288"/>
      <c r="D1535" s="289"/>
      <c r="E1535" s="289"/>
      <c r="F1535" s="290"/>
      <c r="G1535" s="292"/>
      <c r="H1535" s="116"/>
      <c r="I1535" s="292"/>
      <c r="J1535" s="116"/>
      <c r="K1535" s="370" t="str">
        <f t="shared" si="698"/>
        <v/>
      </c>
      <c r="L1535" s="370">
        <f t="shared" si="699"/>
        <v>0</v>
      </c>
      <c r="M1535" s="370">
        <f t="shared" si="700"/>
        <v>0</v>
      </c>
      <c r="N1535" s="371" t="str">
        <f t="shared" si="708"/>
        <v/>
      </c>
      <c r="O1535" s="371" t="str">
        <f t="shared" si="709"/>
        <v/>
      </c>
      <c r="P1535" s="371" t="str">
        <f t="shared" si="710"/>
        <v/>
      </c>
      <c r="Q1535" s="371" t="str">
        <f t="shared" si="711"/>
        <v/>
      </c>
      <c r="R1535" s="371" t="str">
        <f t="shared" si="712"/>
        <v/>
      </c>
      <c r="S1535" s="371" t="str">
        <f t="shared" si="713"/>
        <v/>
      </c>
      <c r="T1535" s="443" t="str">
        <f t="shared" si="701"/>
        <v/>
      </c>
      <c r="U1535" s="539"/>
      <c r="V1535" s="117"/>
      <c r="W1535" s="118"/>
      <c r="X1535" s="119"/>
      <c r="Y1535" s="120"/>
      <c r="Z1535" s="122"/>
      <c r="AA1535" s="121"/>
      <c r="AB1535" s="443" t="str">
        <f t="shared" si="702"/>
        <v/>
      </c>
      <c r="AC1535" s="734" t="str">
        <f t="shared" si="703"/>
        <v/>
      </c>
      <c r="AD1535" s="372"/>
      <c r="AE1535" s="485"/>
      <c r="AF1535" s="373" t="str">
        <f t="shared" si="714"/>
        <v/>
      </c>
      <c r="AG1535" s="373" t="str">
        <f t="shared" si="715"/>
        <v/>
      </c>
      <c r="AH1535" s="374" t="str">
        <f t="shared" si="716"/>
        <v/>
      </c>
      <c r="AI1535" s="375" t="str">
        <f t="shared" si="717"/>
        <v/>
      </c>
      <c r="AJ1535" s="375" t="str">
        <f t="shared" si="718"/>
        <v/>
      </c>
      <c r="AK1535" s="375" t="str">
        <f t="shared" si="719"/>
        <v/>
      </c>
      <c r="AL1535" s="375" t="str">
        <f t="shared" si="720"/>
        <v/>
      </c>
      <c r="AM1535" s="375" t="str">
        <f t="shared" si="721"/>
        <v/>
      </c>
      <c r="AN1535" s="376" t="str">
        <f>IF(AF1535="","",IF(OR(AH1535="",AH1535="-"),"－",IF(OR(AM1535=8,AM1535=9),"",IF(OR(AJ1535=3,AJ1535=4,AJ1535=5,AJ1535=6),VLOOKUP(AH1535,INDEX((係数_バス貨物_ガソリン,係数_バス貨物_CNG,係数_バス貨物_軽油,係数_バス貨物_メタノール,係数_バス貨物_LPG),MATCH(AL1535,【参考】排出ガスレベル!$AI$4:$AI$671,1),1,AR1535):INDEX((係数_バス貨物_ガソリン,係数_バス貨物_CNG,係数_バス貨物_軽油,係数_バス貨物_メタノール,係数_バス貨物_LPG),MATCH(AL1535+1,【参考】排出ガスレベル!$AI$4:$AI$671,1)-1,5,AR1535),2,FALSE),IF(OR(AJ1535=1,AJ1535=2),VLOOKUP(AH1535,INDEX((係数_乗用_ガソリン,係数_乗用_CNG,係数_乗用_軽油,係数_乗用_メタノール,係数_乗用_LPG),1,1,AR1535):INDEX((係数_乗用_ガソリン,係数_乗用_CNG,係数_乗用_軽油,係数_乗用_メタノール,係数_乗用_LPG),125,5,AR1535),2,FALSE))))))</f>
        <v/>
      </c>
      <c r="AO1535" s="376" t="str">
        <f>IF(T1535="","",IF(OR(AH1535="",AH1535="-"),"－",IF(OR(AM1535=8,AM1535=9),"",IF(OR(AJ1535=3,AJ1535=4,AJ1535=5,AJ1535=6),VLOOKUP(AH1535,INDEX((係数_バス貨物_ガソリン,係数_バス貨物_CNG,係数_バス貨物_軽油,係数_バス貨物_メタノール,係数_バス貨物_LPG),MATCH(AL1535,【参考】排出ガスレベル!$AI$4:$AI$671,1),1,AR1535):INDEX((係数_バス貨物_ガソリン,係数_バス貨物_CNG,係数_バス貨物_軽油,係数_バス貨物_メタノール,係数_バス貨物_LPG),MATCH(AL1535+1,【参考】排出ガスレベル!$AI$4:$AI$671,1)-1,5,AR1535),3,FALSE),IF(OR(AJ1535=1,AJ1535=2),VLOOKUP(AH1535,INDEX((係数_乗用_ガソリン,係数_乗用_CNG,係数_乗用_軽油,係数_乗用_メタノール,係数_乗用_LPG),1,1,AR1535):INDEX((係数_乗用_ガソリン,係数_乗用_CNG,係数_乗用_軽油,係数_乗用_メタノール,係数_乗用_LPG),125,5,AR1535),3,FALSE))))))</f>
        <v/>
      </c>
      <c r="AP1535" s="375" t="str">
        <f t="shared" si="722"/>
        <v/>
      </c>
      <c r="AQ1535" s="444" t="str">
        <f t="shared" si="723"/>
        <v/>
      </c>
      <c r="AR1535" s="375" t="str">
        <f t="shared" si="726"/>
        <v/>
      </c>
      <c r="AS1535" s="377" t="str">
        <f t="shared" si="724"/>
        <v/>
      </c>
      <c r="AT1535" s="378" t="str">
        <f t="shared" si="725"/>
        <v/>
      </c>
      <c r="AX1535" s="625" t="b">
        <f t="shared" si="727"/>
        <v>0</v>
      </c>
      <c r="AY1535" s="7" t="str">
        <f t="shared" si="728"/>
        <v>FALSEFALSEFALSE</v>
      </c>
      <c r="AZ1535" s="626">
        <f t="shared" si="704"/>
        <v>0</v>
      </c>
      <c r="BA1535" s="627" t="str">
        <f t="shared" si="705"/>
        <v/>
      </c>
      <c r="BB1535" s="627">
        <f t="shared" si="706"/>
        <v>0</v>
      </c>
      <c r="BC1535" s="690" t="str">
        <f t="shared" si="707"/>
        <v/>
      </c>
    </row>
    <row r="1536" spans="1:55">
      <c r="A1536" s="381">
        <v>1480</v>
      </c>
      <c r="B1536" s="117"/>
      <c r="C1536" s="288"/>
      <c r="D1536" s="289"/>
      <c r="E1536" s="289"/>
      <c r="F1536" s="290"/>
      <c r="G1536" s="292"/>
      <c r="H1536" s="116"/>
      <c r="I1536" s="292"/>
      <c r="J1536" s="116"/>
      <c r="K1536" s="370" t="str">
        <f t="shared" si="698"/>
        <v/>
      </c>
      <c r="L1536" s="370">
        <f t="shared" si="699"/>
        <v>0</v>
      </c>
      <c r="M1536" s="370">
        <f t="shared" si="700"/>
        <v>0</v>
      </c>
      <c r="N1536" s="371" t="str">
        <f t="shared" si="708"/>
        <v/>
      </c>
      <c r="O1536" s="371" t="str">
        <f t="shared" si="709"/>
        <v/>
      </c>
      <c r="P1536" s="371" t="str">
        <f t="shared" si="710"/>
        <v/>
      </c>
      <c r="Q1536" s="371" t="str">
        <f t="shared" si="711"/>
        <v/>
      </c>
      <c r="R1536" s="371" t="str">
        <f t="shared" si="712"/>
        <v/>
      </c>
      <c r="S1536" s="371" t="str">
        <f t="shared" si="713"/>
        <v/>
      </c>
      <c r="T1536" s="443" t="str">
        <f t="shared" si="701"/>
        <v/>
      </c>
      <c r="U1536" s="539"/>
      <c r="V1536" s="117"/>
      <c r="W1536" s="118"/>
      <c r="X1536" s="119"/>
      <c r="Y1536" s="120"/>
      <c r="Z1536" s="122"/>
      <c r="AA1536" s="121"/>
      <c r="AB1536" s="443" t="str">
        <f t="shared" si="702"/>
        <v/>
      </c>
      <c r="AC1536" s="734" t="str">
        <f t="shared" si="703"/>
        <v/>
      </c>
      <c r="AD1536" s="372"/>
      <c r="AE1536" s="485"/>
      <c r="AF1536" s="373" t="str">
        <f t="shared" si="714"/>
        <v/>
      </c>
      <c r="AG1536" s="373" t="str">
        <f t="shared" si="715"/>
        <v/>
      </c>
      <c r="AH1536" s="374" t="str">
        <f t="shared" si="716"/>
        <v/>
      </c>
      <c r="AI1536" s="375" t="str">
        <f t="shared" si="717"/>
        <v/>
      </c>
      <c r="AJ1536" s="375" t="str">
        <f t="shared" si="718"/>
        <v/>
      </c>
      <c r="AK1536" s="375" t="str">
        <f t="shared" si="719"/>
        <v/>
      </c>
      <c r="AL1536" s="375" t="str">
        <f t="shared" si="720"/>
        <v/>
      </c>
      <c r="AM1536" s="375" t="str">
        <f t="shared" si="721"/>
        <v/>
      </c>
      <c r="AN1536" s="376" t="str">
        <f>IF(AF1536="","",IF(OR(AH1536="",AH1536="-"),"－",IF(OR(AM1536=8,AM1536=9),"",IF(OR(AJ1536=3,AJ1536=4,AJ1536=5,AJ1536=6),VLOOKUP(AH1536,INDEX((係数_バス貨物_ガソリン,係数_バス貨物_CNG,係数_バス貨物_軽油,係数_バス貨物_メタノール,係数_バス貨物_LPG),MATCH(AL1536,【参考】排出ガスレベル!$AI$4:$AI$671,1),1,AR1536):INDEX((係数_バス貨物_ガソリン,係数_バス貨物_CNG,係数_バス貨物_軽油,係数_バス貨物_メタノール,係数_バス貨物_LPG),MATCH(AL1536+1,【参考】排出ガスレベル!$AI$4:$AI$671,1)-1,5,AR1536),2,FALSE),IF(OR(AJ1536=1,AJ1536=2),VLOOKUP(AH1536,INDEX((係数_乗用_ガソリン,係数_乗用_CNG,係数_乗用_軽油,係数_乗用_メタノール,係数_乗用_LPG),1,1,AR1536):INDEX((係数_乗用_ガソリン,係数_乗用_CNG,係数_乗用_軽油,係数_乗用_メタノール,係数_乗用_LPG),125,5,AR1536),2,FALSE))))))</f>
        <v/>
      </c>
      <c r="AO1536" s="376" t="str">
        <f>IF(T1536="","",IF(OR(AH1536="",AH1536="-"),"－",IF(OR(AM1536=8,AM1536=9),"",IF(OR(AJ1536=3,AJ1536=4,AJ1536=5,AJ1536=6),VLOOKUP(AH1536,INDEX((係数_バス貨物_ガソリン,係数_バス貨物_CNG,係数_バス貨物_軽油,係数_バス貨物_メタノール,係数_バス貨物_LPG),MATCH(AL1536,【参考】排出ガスレベル!$AI$4:$AI$671,1),1,AR1536):INDEX((係数_バス貨物_ガソリン,係数_バス貨物_CNG,係数_バス貨物_軽油,係数_バス貨物_メタノール,係数_バス貨物_LPG),MATCH(AL1536+1,【参考】排出ガスレベル!$AI$4:$AI$671,1)-1,5,AR1536),3,FALSE),IF(OR(AJ1536=1,AJ1536=2),VLOOKUP(AH1536,INDEX((係数_乗用_ガソリン,係数_乗用_CNG,係数_乗用_軽油,係数_乗用_メタノール,係数_乗用_LPG),1,1,AR1536):INDEX((係数_乗用_ガソリン,係数_乗用_CNG,係数_乗用_軽油,係数_乗用_メタノール,係数_乗用_LPG),125,5,AR1536),3,FALSE))))))</f>
        <v/>
      </c>
      <c r="AP1536" s="375" t="str">
        <f t="shared" si="722"/>
        <v/>
      </c>
      <c r="AQ1536" s="444" t="str">
        <f t="shared" si="723"/>
        <v/>
      </c>
      <c r="AR1536" s="375" t="str">
        <f t="shared" si="726"/>
        <v/>
      </c>
      <c r="AS1536" s="377" t="str">
        <f t="shared" si="724"/>
        <v/>
      </c>
      <c r="AT1536" s="378" t="str">
        <f t="shared" si="725"/>
        <v/>
      </c>
      <c r="AX1536" s="625" t="b">
        <f t="shared" si="727"/>
        <v>0</v>
      </c>
      <c r="AY1536" s="7" t="str">
        <f t="shared" si="728"/>
        <v>FALSEFALSEFALSE</v>
      </c>
      <c r="AZ1536" s="626">
        <f t="shared" si="704"/>
        <v>0</v>
      </c>
      <c r="BA1536" s="627" t="str">
        <f t="shared" si="705"/>
        <v/>
      </c>
      <c r="BB1536" s="627">
        <f t="shared" si="706"/>
        <v>0</v>
      </c>
      <c r="BC1536" s="690" t="str">
        <f t="shared" si="707"/>
        <v/>
      </c>
    </row>
    <row r="1537" spans="1:55">
      <c r="A1537" s="381">
        <v>1481</v>
      </c>
      <c r="B1537" s="117"/>
      <c r="C1537" s="288"/>
      <c r="D1537" s="289"/>
      <c r="E1537" s="289"/>
      <c r="F1537" s="290"/>
      <c r="G1537" s="292"/>
      <c r="H1537" s="116"/>
      <c r="I1537" s="292"/>
      <c r="J1537" s="116"/>
      <c r="K1537" s="370" t="str">
        <f t="shared" si="698"/>
        <v/>
      </c>
      <c r="L1537" s="370">
        <f t="shared" si="699"/>
        <v>0</v>
      </c>
      <c r="M1537" s="370">
        <f t="shared" si="700"/>
        <v>0</v>
      </c>
      <c r="N1537" s="371" t="str">
        <f t="shared" si="708"/>
        <v/>
      </c>
      <c r="O1537" s="371" t="str">
        <f t="shared" si="709"/>
        <v/>
      </c>
      <c r="P1537" s="371" t="str">
        <f t="shared" si="710"/>
        <v/>
      </c>
      <c r="Q1537" s="371" t="str">
        <f t="shared" si="711"/>
        <v/>
      </c>
      <c r="R1537" s="371" t="str">
        <f t="shared" si="712"/>
        <v/>
      </c>
      <c r="S1537" s="371" t="str">
        <f t="shared" si="713"/>
        <v/>
      </c>
      <c r="T1537" s="443" t="str">
        <f t="shared" si="701"/>
        <v/>
      </c>
      <c r="U1537" s="539"/>
      <c r="V1537" s="117"/>
      <c r="W1537" s="118"/>
      <c r="X1537" s="119"/>
      <c r="Y1537" s="120"/>
      <c r="Z1537" s="122"/>
      <c r="AA1537" s="121"/>
      <c r="AB1537" s="443" t="str">
        <f t="shared" si="702"/>
        <v/>
      </c>
      <c r="AC1537" s="734" t="str">
        <f t="shared" si="703"/>
        <v/>
      </c>
      <c r="AD1537" s="372"/>
      <c r="AE1537" s="485"/>
      <c r="AF1537" s="373" t="str">
        <f t="shared" si="714"/>
        <v/>
      </c>
      <c r="AG1537" s="373" t="str">
        <f t="shared" si="715"/>
        <v/>
      </c>
      <c r="AH1537" s="374" t="str">
        <f t="shared" si="716"/>
        <v/>
      </c>
      <c r="AI1537" s="375" t="str">
        <f t="shared" si="717"/>
        <v/>
      </c>
      <c r="AJ1537" s="375" t="str">
        <f t="shared" si="718"/>
        <v/>
      </c>
      <c r="AK1537" s="375" t="str">
        <f t="shared" si="719"/>
        <v/>
      </c>
      <c r="AL1537" s="375" t="str">
        <f t="shared" si="720"/>
        <v/>
      </c>
      <c r="AM1537" s="375" t="str">
        <f t="shared" si="721"/>
        <v/>
      </c>
      <c r="AN1537" s="376" t="str">
        <f>IF(AF1537="","",IF(OR(AH1537="",AH1537="-"),"－",IF(OR(AM1537=8,AM1537=9),"",IF(OR(AJ1537=3,AJ1537=4,AJ1537=5,AJ1537=6),VLOOKUP(AH1537,INDEX((係数_バス貨物_ガソリン,係数_バス貨物_CNG,係数_バス貨物_軽油,係数_バス貨物_メタノール,係数_バス貨物_LPG),MATCH(AL1537,【参考】排出ガスレベル!$AI$4:$AI$671,1),1,AR1537):INDEX((係数_バス貨物_ガソリン,係数_バス貨物_CNG,係数_バス貨物_軽油,係数_バス貨物_メタノール,係数_バス貨物_LPG),MATCH(AL1537+1,【参考】排出ガスレベル!$AI$4:$AI$671,1)-1,5,AR1537),2,FALSE),IF(OR(AJ1537=1,AJ1537=2),VLOOKUP(AH1537,INDEX((係数_乗用_ガソリン,係数_乗用_CNG,係数_乗用_軽油,係数_乗用_メタノール,係数_乗用_LPG),1,1,AR1537):INDEX((係数_乗用_ガソリン,係数_乗用_CNG,係数_乗用_軽油,係数_乗用_メタノール,係数_乗用_LPG),125,5,AR1537),2,FALSE))))))</f>
        <v/>
      </c>
      <c r="AO1537" s="376" t="str">
        <f>IF(T1537="","",IF(OR(AH1537="",AH1537="-"),"－",IF(OR(AM1537=8,AM1537=9),"",IF(OR(AJ1537=3,AJ1537=4,AJ1537=5,AJ1537=6),VLOOKUP(AH1537,INDEX((係数_バス貨物_ガソリン,係数_バス貨物_CNG,係数_バス貨物_軽油,係数_バス貨物_メタノール,係数_バス貨物_LPG),MATCH(AL1537,【参考】排出ガスレベル!$AI$4:$AI$671,1),1,AR1537):INDEX((係数_バス貨物_ガソリン,係数_バス貨物_CNG,係数_バス貨物_軽油,係数_バス貨物_メタノール,係数_バス貨物_LPG),MATCH(AL1537+1,【参考】排出ガスレベル!$AI$4:$AI$671,1)-1,5,AR1537),3,FALSE),IF(OR(AJ1537=1,AJ1537=2),VLOOKUP(AH1537,INDEX((係数_乗用_ガソリン,係数_乗用_CNG,係数_乗用_軽油,係数_乗用_メタノール,係数_乗用_LPG),1,1,AR1537):INDEX((係数_乗用_ガソリン,係数_乗用_CNG,係数_乗用_軽油,係数_乗用_メタノール,係数_乗用_LPG),125,5,AR1537),3,FALSE))))))</f>
        <v/>
      </c>
      <c r="AP1537" s="375" t="str">
        <f t="shared" si="722"/>
        <v/>
      </c>
      <c r="AQ1537" s="444" t="str">
        <f t="shared" si="723"/>
        <v/>
      </c>
      <c r="AR1537" s="375" t="str">
        <f t="shared" si="726"/>
        <v/>
      </c>
      <c r="AS1537" s="377" t="str">
        <f t="shared" si="724"/>
        <v/>
      </c>
      <c r="AT1537" s="378" t="str">
        <f t="shared" si="725"/>
        <v/>
      </c>
      <c r="AX1537" s="625" t="b">
        <f t="shared" si="727"/>
        <v>0</v>
      </c>
      <c r="AY1537" s="7" t="str">
        <f t="shared" si="728"/>
        <v>FALSEFALSEFALSE</v>
      </c>
      <c r="AZ1537" s="626">
        <f t="shared" si="704"/>
        <v>0</v>
      </c>
      <c r="BA1537" s="627" t="str">
        <f t="shared" si="705"/>
        <v/>
      </c>
      <c r="BB1537" s="627">
        <f t="shared" si="706"/>
        <v>0</v>
      </c>
      <c r="BC1537" s="690" t="str">
        <f t="shared" si="707"/>
        <v/>
      </c>
    </row>
    <row r="1538" spans="1:55">
      <c r="A1538" s="381">
        <v>1482</v>
      </c>
      <c r="B1538" s="117"/>
      <c r="C1538" s="288"/>
      <c r="D1538" s="289"/>
      <c r="E1538" s="289"/>
      <c r="F1538" s="290"/>
      <c r="G1538" s="292"/>
      <c r="H1538" s="116"/>
      <c r="I1538" s="292"/>
      <c r="J1538" s="116"/>
      <c r="K1538" s="370" t="str">
        <f t="shared" si="698"/>
        <v/>
      </c>
      <c r="L1538" s="370">
        <f t="shared" si="699"/>
        <v>0</v>
      </c>
      <c r="M1538" s="370">
        <f t="shared" si="700"/>
        <v>0</v>
      </c>
      <c r="N1538" s="371" t="str">
        <f t="shared" si="708"/>
        <v/>
      </c>
      <c r="O1538" s="371" t="str">
        <f t="shared" si="709"/>
        <v/>
      </c>
      <c r="P1538" s="371" t="str">
        <f t="shared" si="710"/>
        <v/>
      </c>
      <c r="Q1538" s="371" t="str">
        <f t="shared" si="711"/>
        <v/>
      </c>
      <c r="R1538" s="371" t="str">
        <f t="shared" si="712"/>
        <v/>
      </c>
      <c r="S1538" s="371" t="str">
        <f t="shared" si="713"/>
        <v/>
      </c>
      <c r="T1538" s="443" t="str">
        <f t="shared" si="701"/>
        <v/>
      </c>
      <c r="U1538" s="539"/>
      <c r="V1538" s="117"/>
      <c r="W1538" s="118"/>
      <c r="X1538" s="119"/>
      <c r="Y1538" s="120"/>
      <c r="Z1538" s="122"/>
      <c r="AA1538" s="121"/>
      <c r="AB1538" s="443" t="str">
        <f t="shared" si="702"/>
        <v/>
      </c>
      <c r="AC1538" s="734" t="str">
        <f t="shared" si="703"/>
        <v/>
      </c>
      <c r="AD1538" s="372"/>
      <c r="AE1538" s="485"/>
      <c r="AF1538" s="373" t="str">
        <f t="shared" si="714"/>
        <v/>
      </c>
      <c r="AG1538" s="373" t="str">
        <f t="shared" si="715"/>
        <v/>
      </c>
      <c r="AH1538" s="374" t="str">
        <f t="shared" si="716"/>
        <v/>
      </c>
      <c r="AI1538" s="375" t="str">
        <f t="shared" si="717"/>
        <v/>
      </c>
      <c r="AJ1538" s="375" t="str">
        <f t="shared" si="718"/>
        <v/>
      </c>
      <c r="AK1538" s="375" t="str">
        <f t="shared" si="719"/>
        <v/>
      </c>
      <c r="AL1538" s="375" t="str">
        <f t="shared" si="720"/>
        <v/>
      </c>
      <c r="AM1538" s="375" t="str">
        <f t="shared" si="721"/>
        <v/>
      </c>
      <c r="AN1538" s="376" t="str">
        <f>IF(AF1538="","",IF(OR(AH1538="",AH1538="-"),"－",IF(OR(AM1538=8,AM1538=9),"",IF(OR(AJ1538=3,AJ1538=4,AJ1538=5,AJ1538=6),VLOOKUP(AH1538,INDEX((係数_バス貨物_ガソリン,係数_バス貨物_CNG,係数_バス貨物_軽油,係数_バス貨物_メタノール,係数_バス貨物_LPG),MATCH(AL1538,【参考】排出ガスレベル!$AI$4:$AI$671,1),1,AR1538):INDEX((係数_バス貨物_ガソリン,係数_バス貨物_CNG,係数_バス貨物_軽油,係数_バス貨物_メタノール,係数_バス貨物_LPG),MATCH(AL1538+1,【参考】排出ガスレベル!$AI$4:$AI$671,1)-1,5,AR1538),2,FALSE),IF(OR(AJ1538=1,AJ1538=2),VLOOKUP(AH1538,INDEX((係数_乗用_ガソリン,係数_乗用_CNG,係数_乗用_軽油,係数_乗用_メタノール,係数_乗用_LPG),1,1,AR1538):INDEX((係数_乗用_ガソリン,係数_乗用_CNG,係数_乗用_軽油,係数_乗用_メタノール,係数_乗用_LPG),125,5,AR1538),2,FALSE))))))</f>
        <v/>
      </c>
      <c r="AO1538" s="376" t="str">
        <f>IF(T1538="","",IF(OR(AH1538="",AH1538="-"),"－",IF(OR(AM1538=8,AM1538=9),"",IF(OR(AJ1538=3,AJ1538=4,AJ1538=5,AJ1538=6),VLOOKUP(AH1538,INDEX((係数_バス貨物_ガソリン,係数_バス貨物_CNG,係数_バス貨物_軽油,係数_バス貨物_メタノール,係数_バス貨物_LPG),MATCH(AL1538,【参考】排出ガスレベル!$AI$4:$AI$671,1),1,AR1538):INDEX((係数_バス貨物_ガソリン,係数_バス貨物_CNG,係数_バス貨物_軽油,係数_バス貨物_メタノール,係数_バス貨物_LPG),MATCH(AL1538+1,【参考】排出ガスレベル!$AI$4:$AI$671,1)-1,5,AR1538),3,FALSE),IF(OR(AJ1538=1,AJ1538=2),VLOOKUP(AH1538,INDEX((係数_乗用_ガソリン,係数_乗用_CNG,係数_乗用_軽油,係数_乗用_メタノール,係数_乗用_LPG),1,1,AR1538):INDEX((係数_乗用_ガソリン,係数_乗用_CNG,係数_乗用_軽油,係数_乗用_メタノール,係数_乗用_LPG),125,5,AR1538),3,FALSE))))))</f>
        <v/>
      </c>
      <c r="AP1538" s="375" t="str">
        <f t="shared" si="722"/>
        <v/>
      </c>
      <c r="AQ1538" s="444" t="str">
        <f t="shared" si="723"/>
        <v/>
      </c>
      <c r="AR1538" s="375" t="str">
        <f t="shared" si="726"/>
        <v/>
      </c>
      <c r="AS1538" s="377" t="str">
        <f t="shared" si="724"/>
        <v/>
      </c>
      <c r="AT1538" s="378" t="str">
        <f t="shared" si="725"/>
        <v/>
      </c>
      <c r="AX1538" s="625" t="b">
        <f t="shared" si="727"/>
        <v>0</v>
      </c>
      <c r="AY1538" s="7" t="str">
        <f t="shared" si="728"/>
        <v>FALSEFALSEFALSE</v>
      </c>
      <c r="AZ1538" s="626">
        <f t="shared" si="704"/>
        <v>0</v>
      </c>
      <c r="BA1538" s="627" t="str">
        <f t="shared" si="705"/>
        <v/>
      </c>
      <c r="BB1538" s="627">
        <f t="shared" si="706"/>
        <v>0</v>
      </c>
      <c r="BC1538" s="690" t="str">
        <f t="shared" si="707"/>
        <v/>
      </c>
    </row>
    <row r="1539" spans="1:55">
      <c r="A1539" s="381">
        <v>1483</v>
      </c>
      <c r="B1539" s="117"/>
      <c r="C1539" s="288"/>
      <c r="D1539" s="289"/>
      <c r="E1539" s="289"/>
      <c r="F1539" s="290"/>
      <c r="G1539" s="292"/>
      <c r="H1539" s="116"/>
      <c r="I1539" s="292"/>
      <c r="J1539" s="116"/>
      <c r="K1539" s="370" t="str">
        <f t="shared" si="698"/>
        <v/>
      </c>
      <c r="L1539" s="370">
        <f t="shared" si="699"/>
        <v>0</v>
      </c>
      <c r="M1539" s="370">
        <f t="shared" si="700"/>
        <v>0</v>
      </c>
      <c r="N1539" s="371" t="str">
        <f t="shared" si="708"/>
        <v/>
      </c>
      <c r="O1539" s="371" t="str">
        <f t="shared" si="709"/>
        <v/>
      </c>
      <c r="P1539" s="371" t="str">
        <f t="shared" si="710"/>
        <v/>
      </c>
      <c r="Q1539" s="371" t="str">
        <f t="shared" si="711"/>
        <v/>
      </c>
      <c r="R1539" s="371" t="str">
        <f t="shared" si="712"/>
        <v/>
      </c>
      <c r="S1539" s="371" t="str">
        <f t="shared" si="713"/>
        <v/>
      </c>
      <c r="T1539" s="443" t="str">
        <f t="shared" si="701"/>
        <v/>
      </c>
      <c r="U1539" s="539"/>
      <c r="V1539" s="117"/>
      <c r="W1539" s="118"/>
      <c r="X1539" s="119"/>
      <c r="Y1539" s="120"/>
      <c r="Z1539" s="122"/>
      <c r="AA1539" s="121"/>
      <c r="AB1539" s="443" t="str">
        <f t="shared" si="702"/>
        <v/>
      </c>
      <c r="AC1539" s="734" t="str">
        <f t="shared" si="703"/>
        <v/>
      </c>
      <c r="AD1539" s="372"/>
      <c r="AE1539" s="485"/>
      <c r="AF1539" s="373" t="str">
        <f t="shared" si="714"/>
        <v/>
      </c>
      <c r="AG1539" s="373" t="str">
        <f t="shared" si="715"/>
        <v/>
      </c>
      <c r="AH1539" s="374" t="str">
        <f t="shared" si="716"/>
        <v/>
      </c>
      <c r="AI1539" s="375" t="str">
        <f t="shared" si="717"/>
        <v/>
      </c>
      <c r="AJ1539" s="375" t="str">
        <f t="shared" si="718"/>
        <v/>
      </c>
      <c r="AK1539" s="375" t="str">
        <f t="shared" si="719"/>
        <v/>
      </c>
      <c r="AL1539" s="375" t="str">
        <f t="shared" si="720"/>
        <v/>
      </c>
      <c r="AM1539" s="375" t="str">
        <f t="shared" si="721"/>
        <v/>
      </c>
      <c r="AN1539" s="376" t="str">
        <f>IF(AF1539="","",IF(OR(AH1539="",AH1539="-"),"－",IF(OR(AM1539=8,AM1539=9),"",IF(OR(AJ1539=3,AJ1539=4,AJ1539=5,AJ1539=6),VLOOKUP(AH1539,INDEX((係数_バス貨物_ガソリン,係数_バス貨物_CNG,係数_バス貨物_軽油,係数_バス貨物_メタノール,係数_バス貨物_LPG),MATCH(AL1539,【参考】排出ガスレベル!$AI$4:$AI$671,1),1,AR1539):INDEX((係数_バス貨物_ガソリン,係数_バス貨物_CNG,係数_バス貨物_軽油,係数_バス貨物_メタノール,係数_バス貨物_LPG),MATCH(AL1539+1,【参考】排出ガスレベル!$AI$4:$AI$671,1)-1,5,AR1539),2,FALSE),IF(OR(AJ1539=1,AJ1539=2),VLOOKUP(AH1539,INDEX((係数_乗用_ガソリン,係数_乗用_CNG,係数_乗用_軽油,係数_乗用_メタノール,係数_乗用_LPG),1,1,AR1539):INDEX((係数_乗用_ガソリン,係数_乗用_CNG,係数_乗用_軽油,係数_乗用_メタノール,係数_乗用_LPG),125,5,AR1539),2,FALSE))))))</f>
        <v/>
      </c>
      <c r="AO1539" s="376" t="str">
        <f>IF(T1539="","",IF(OR(AH1539="",AH1539="-"),"－",IF(OR(AM1539=8,AM1539=9),"",IF(OR(AJ1539=3,AJ1539=4,AJ1539=5,AJ1539=6),VLOOKUP(AH1539,INDEX((係数_バス貨物_ガソリン,係数_バス貨物_CNG,係数_バス貨物_軽油,係数_バス貨物_メタノール,係数_バス貨物_LPG),MATCH(AL1539,【参考】排出ガスレベル!$AI$4:$AI$671,1),1,AR1539):INDEX((係数_バス貨物_ガソリン,係数_バス貨物_CNG,係数_バス貨物_軽油,係数_バス貨物_メタノール,係数_バス貨物_LPG),MATCH(AL1539+1,【参考】排出ガスレベル!$AI$4:$AI$671,1)-1,5,AR1539),3,FALSE),IF(OR(AJ1539=1,AJ1539=2),VLOOKUP(AH1539,INDEX((係数_乗用_ガソリン,係数_乗用_CNG,係数_乗用_軽油,係数_乗用_メタノール,係数_乗用_LPG),1,1,AR1539):INDEX((係数_乗用_ガソリン,係数_乗用_CNG,係数_乗用_軽油,係数_乗用_メタノール,係数_乗用_LPG),125,5,AR1539),3,FALSE))))))</f>
        <v/>
      </c>
      <c r="AP1539" s="375" t="str">
        <f t="shared" si="722"/>
        <v/>
      </c>
      <c r="AQ1539" s="444" t="str">
        <f t="shared" si="723"/>
        <v/>
      </c>
      <c r="AR1539" s="375" t="str">
        <f t="shared" si="726"/>
        <v/>
      </c>
      <c r="AS1539" s="377" t="str">
        <f t="shared" si="724"/>
        <v/>
      </c>
      <c r="AT1539" s="378" t="str">
        <f t="shared" si="725"/>
        <v/>
      </c>
      <c r="AX1539" s="625" t="b">
        <f t="shared" si="727"/>
        <v>0</v>
      </c>
      <c r="AY1539" s="7" t="str">
        <f t="shared" si="728"/>
        <v>FALSEFALSEFALSE</v>
      </c>
      <c r="AZ1539" s="626">
        <f t="shared" si="704"/>
        <v>0</v>
      </c>
      <c r="BA1539" s="627" t="str">
        <f t="shared" si="705"/>
        <v/>
      </c>
      <c r="BB1539" s="627">
        <f t="shared" si="706"/>
        <v>0</v>
      </c>
      <c r="BC1539" s="690" t="str">
        <f t="shared" si="707"/>
        <v/>
      </c>
    </row>
    <row r="1540" spans="1:55">
      <c r="A1540" s="381">
        <v>1484</v>
      </c>
      <c r="B1540" s="117"/>
      <c r="C1540" s="288"/>
      <c r="D1540" s="289"/>
      <c r="E1540" s="289"/>
      <c r="F1540" s="290"/>
      <c r="G1540" s="292"/>
      <c r="H1540" s="116"/>
      <c r="I1540" s="292"/>
      <c r="J1540" s="116"/>
      <c r="K1540" s="370" t="str">
        <f t="shared" si="698"/>
        <v/>
      </c>
      <c r="L1540" s="370">
        <f t="shared" si="699"/>
        <v>0</v>
      </c>
      <c r="M1540" s="370">
        <f t="shared" si="700"/>
        <v>0</v>
      </c>
      <c r="N1540" s="371" t="str">
        <f t="shared" si="708"/>
        <v/>
      </c>
      <c r="O1540" s="371" t="str">
        <f t="shared" si="709"/>
        <v/>
      </c>
      <c r="P1540" s="371" t="str">
        <f t="shared" si="710"/>
        <v/>
      </c>
      <c r="Q1540" s="371" t="str">
        <f t="shared" si="711"/>
        <v/>
      </c>
      <c r="R1540" s="371" t="str">
        <f t="shared" si="712"/>
        <v/>
      </c>
      <c r="S1540" s="371" t="str">
        <f t="shared" si="713"/>
        <v/>
      </c>
      <c r="T1540" s="443" t="str">
        <f t="shared" si="701"/>
        <v/>
      </c>
      <c r="U1540" s="539"/>
      <c r="V1540" s="117"/>
      <c r="W1540" s="118"/>
      <c r="X1540" s="119"/>
      <c r="Y1540" s="120"/>
      <c r="Z1540" s="122"/>
      <c r="AA1540" s="121"/>
      <c r="AB1540" s="443" t="str">
        <f t="shared" si="702"/>
        <v/>
      </c>
      <c r="AC1540" s="734" t="str">
        <f t="shared" si="703"/>
        <v/>
      </c>
      <c r="AD1540" s="372"/>
      <c r="AE1540" s="485"/>
      <c r="AF1540" s="373" t="str">
        <f t="shared" si="714"/>
        <v/>
      </c>
      <c r="AG1540" s="373" t="str">
        <f t="shared" si="715"/>
        <v/>
      </c>
      <c r="AH1540" s="374" t="str">
        <f t="shared" si="716"/>
        <v/>
      </c>
      <c r="AI1540" s="375" t="str">
        <f t="shared" si="717"/>
        <v/>
      </c>
      <c r="AJ1540" s="375" t="str">
        <f t="shared" si="718"/>
        <v/>
      </c>
      <c r="AK1540" s="375" t="str">
        <f t="shared" si="719"/>
        <v/>
      </c>
      <c r="AL1540" s="375" t="str">
        <f t="shared" si="720"/>
        <v/>
      </c>
      <c r="AM1540" s="375" t="str">
        <f t="shared" si="721"/>
        <v/>
      </c>
      <c r="AN1540" s="376" t="str">
        <f>IF(AF1540="","",IF(OR(AH1540="",AH1540="-"),"－",IF(OR(AM1540=8,AM1540=9),"",IF(OR(AJ1540=3,AJ1540=4,AJ1540=5,AJ1540=6),VLOOKUP(AH1540,INDEX((係数_バス貨物_ガソリン,係数_バス貨物_CNG,係数_バス貨物_軽油,係数_バス貨物_メタノール,係数_バス貨物_LPG),MATCH(AL1540,【参考】排出ガスレベル!$AI$4:$AI$671,1),1,AR1540):INDEX((係数_バス貨物_ガソリン,係数_バス貨物_CNG,係数_バス貨物_軽油,係数_バス貨物_メタノール,係数_バス貨物_LPG),MATCH(AL1540+1,【参考】排出ガスレベル!$AI$4:$AI$671,1)-1,5,AR1540),2,FALSE),IF(OR(AJ1540=1,AJ1540=2),VLOOKUP(AH1540,INDEX((係数_乗用_ガソリン,係数_乗用_CNG,係数_乗用_軽油,係数_乗用_メタノール,係数_乗用_LPG),1,1,AR1540):INDEX((係数_乗用_ガソリン,係数_乗用_CNG,係数_乗用_軽油,係数_乗用_メタノール,係数_乗用_LPG),125,5,AR1540),2,FALSE))))))</f>
        <v/>
      </c>
      <c r="AO1540" s="376" t="str">
        <f>IF(T1540="","",IF(OR(AH1540="",AH1540="-"),"－",IF(OR(AM1540=8,AM1540=9),"",IF(OR(AJ1540=3,AJ1540=4,AJ1540=5,AJ1540=6),VLOOKUP(AH1540,INDEX((係数_バス貨物_ガソリン,係数_バス貨物_CNG,係数_バス貨物_軽油,係数_バス貨物_メタノール,係数_バス貨物_LPG),MATCH(AL1540,【参考】排出ガスレベル!$AI$4:$AI$671,1),1,AR1540):INDEX((係数_バス貨物_ガソリン,係数_バス貨物_CNG,係数_バス貨物_軽油,係数_バス貨物_メタノール,係数_バス貨物_LPG),MATCH(AL1540+1,【参考】排出ガスレベル!$AI$4:$AI$671,1)-1,5,AR1540),3,FALSE),IF(OR(AJ1540=1,AJ1540=2),VLOOKUP(AH1540,INDEX((係数_乗用_ガソリン,係数_乗用_CNG,係数_乗用_軽油,係数_乗用_メタノール,係数_乗用_LPG),1,1,AR1540):INDEX((係数_乗用_ガソリン,係数_乗用_CNG,係数_乗用_軽油,係数_乗用_メタノール,係数_乗用_LPG),125,5,AR1540),3,FALSE))))))</f>
        <v/>
      </c>
      <c r="AP1540" s="375" t="str">
        <f t="shared" si="722"/>
        <v/>
      </c>
      <c r="AQ1540" s="444" t="str">
        <f t="shared" si="723"/>
        <v/>
      </c>
      <c r="AR1540" s="375" t="str">
        <f t="shared" si="726"/>
        <v/>
      </c>
      <c r="AS1540" s="377" t="str">
        <f t="shared" si="724"/>
        <v/>
      </c>
      <c r="AT1540" s="378" t="str">
        <f t="shared" si="725"/>
        <v/>
      </c>
      <c r="AX1540" s="625" t="b">
        <f t="shared" si="727"/>
        <v>0</v>
      </c>
      <c r="AY1540" s="7" t="str">
        <f t="shared" si="728"/>
        <v>FALSEFALSEFALSE</v>
      </c>
      <c r="AZ1540" s="626">
        <f t="shared" si="704"/>
        <v>0</v>
      </c>
      <c r="BA1540" s="627" t="str">
        <f t="shared" si="705"/>
        <v/>
      </c>
      <c r="BB1540" s="627">
        <f t="shared" si="706"/>
        <v>0</v>
      </c>
      <c r="BC1540" s="690" t="str">
        <f t="shared" si="707"/>
        <v/>
      </c>
    </row>
    <row r="1541" spans="1:55">
      <c r="A1541" s="381">
        <v>1485</v>
      </c>
      <c r="B1541" s="117"/>
      <c r="C1541" s="288"/>
      <c r="D1541" s="289"/>
      <c r="E1541" s="289"/>
      <c r="F1541" s="290"/>
      <c r="G1541" s="292"/>
      <c r="H1541" s="116"/>
      <c r="I1541" s="292"/>
      <c r="J1541" s="116"/>
      <c r="K1541" s="370" t="str">
        <f t="shared" si="698"/>
        <v/>
      </c>
      <c r="L1541" s="370">
        <f t="shared" si="699"/>
        <v>0</v>
      </c>
      <c r="M1541" s="370">
        <f t="shared" si="700"/>
        <v>0</v>
      </c>
      <c r="N1541" s="371" t="str">
        <f t="shared" si="708"/>
        <v/>
      </c>
      <c r="O1541" s="371" t="str">
        <f t="shared" si="709"/>
        <v/>
      </c>
      <c r="P1541" s="371" t="str">
        <f t="shared" si="710"/>
        <v/>
      </c>
      <c r="Q1541" s="371" t="str">
        <f t="shared" si="711"/>
        <v/>
      </c>
      <c r="R1541" s="371" t="str">
        <f t="shared" si="712"/>
        <v/>
      </c>
      <c r="S1541" s="371" t="str">
        <f t="shared" si="713"/>
        <v/>
      </c>
      <c r="T1541" s="443" t="str">
        <f t="shared" si="701"/>
        <v/>
      </c>
      <c r="U1541" s="539"/>
      <c r="V1541" s="117"/>
      <c r="W1541" s="118"/>
      <c r="X1541" s="119"/>
      <c r="Y1541" s="120"/>
      <c r="Z1541" s="122"/>
      <c r="AA1541" s="121"/>
      <c r="AB1541" s="443" t="str">
        <f t="shared" si="702"/>
        <v/>
      </c>
      <c r="AC1541" s="734" t="str">
        <f t="shared" si="703"/>
        <v/>
      </c>
      <c r="AD1541" s="372"/>
      <c r="AE1541" s="485"/>
      <c r="AF1541" s="373" t="str">
        <f t="shared" si="714"/>
        <v/>
      </c>
      <c r="AG1541" s="373" t="str">
        <f t="shared" si="715"/>
        <v/>
      </c>
      <c r="AH1541" s="374" t="str">
        <f t="shared" si="716"/>
        <v/>
      </c>
      <c r="AI1541" s="375" t="str">
        <f t="shared" si="717"/>
        <v/>
      </c>
      <c r="AJ1541" s="375" t="str">
        <f t="shared" si="718"/>
        <v/>
      </c>
      <c r="AK1541" s="375" t="str">
        <f t="shared" si="719"/>
        <v/>
      </c>
      <c r="AL1541" s="375" t="str">
        <f t="shared" si="720"/>
        <v/>
      </c>
      <c r="AM1541" s="375" t="str">
        <f t="shared" si="721"/>
        <v/>
      </c>
      <c r="AN1541" s="376" t="str">
        <f>IF(AF1541="","",IF(OR(AH1541="",AH1541="-"),"－",IF(OR(AM1541=8,AM1541=9),"",IF(OR(AJ1541=3,AJ1541=4,AJ1541=5,AJ1541=6),VLOOKUP(AH1541,INDEX((係数_バス貨物_ガソリン,係数_バス貨物_CNG,係数_バス貨物_軽油,係数_バス貨物_メタノール,係数_バス貨物_LPG),MATCH(AL1541,【参考】排出ガスレベル!$AI$4:$AI$671,1),1,AR1541):INDEX((係数_バス貨物_ガソリン,係数_バス貨物_CNG,係数_バス貨物_軽油,係数_バス貨物_メタノール,係数_バス貨物_LPG),MATCH(AL1541+1,【参考】排出ガスレベル!$AI$4:$AI$671,1)-1,5,AR1541),2,FALSE),IF(OR(AJ1541=1,AJ1541=2),VLOOKUP(AH1541,INDEX((係数_乗用_ガソリン,係数_乗用_CNG,係数_乗用_軽油,係数_乗用_メタノール,係数_乗用_LPG),1,1,AR1541):INDEX((係数_乗用_ガソリン,係数_乗用_CNG,係数_乗用_軽油,係数_乗用_メタノール,係数_乗用_LPG),125,5,AR1541),2,FALSE))))))</f>
        <v/>
      </c>
      <c r="AO1541" s="376" t="str">
        <f>IF(T1541="","",IF(OR(AH1541="",AH1541="-"),"－",IF(OR(AM1541=8,AM1541=9),"",IF(OR(AJ1541=3,AJ1541=4,AJ1541=5,AJ1541=6),VLOOKUP(AH1541,INDEX((係数_バス貨物_ガソリン,係数_バス貨物_CNG,係数_バス貨物_軽油,係数_バス貨物_メタノール,係数_バス貨物_LPG),MATCH(AL1541,【参考】排出ガスレベル!$AI$4:$AI$671,1),1,AR1541):INDEX((係数_バス貨物_ガソリン,係数_バス貨物_CNG,係数_バス貨物_軽油,係数_バス貨物_メタノール,係数_バス貨物_LPG),MATCH(AL1541+1,【参考】排出ガスレベル!$AI$4:$AI$671,1)-1,5,AR1541),3,FALSE),IF(OR(AJ1541=1,AJ1541=2),VLOOKUP(AH1541,INDEX((係数_乗用_ガソリン,係数_乗用_CNG,係数_乗用_軽油,係数_乗用_メタノール,係数_乗用_LPG),1,1,AR1541):INDEX((係数_乗用_ガソリン,係数_乗用_CNG,係数_乗用_軽油,係数_乗用_メタノール,係数_乗用_LPG),125,5,AR1541),3,FALSE))))))</f>
        <v/>
      </c>
      <c r="AP1541" s="375" t="str">
        <f t="shared" si="722"/>
        <v/>
      </c>
      <c r="AQ1541" s="444" t="str">
        <f t="shared" si="723"/>
        <v/>
      </c>
      <c r="AR1541" s="375" t="str">
        <f t="shared" si="726"/>
        <v/>
      </c>
      <c r="AS1541" s="377" t="str">
        <f t="shared" si="724"/>
        <v/>
      </c>
      <c r="AT1541" s="378" t="str">
        <f t="shared" si="725"/>
        <v/>
      </c>
      <c r="AX1541" s="625" t="b">
        <f t="shared" si="727"/>
        <v>0</v>
      </c>
      <c r="AY1541" s="7" t="str">
        <f t="shared" si="728"/>
        <v>FALSEFALSEFALSE</v>
      </c>
      <c r="AZ1541" s="626">
        <f t="shared" si="704"/>
        <v>0</v>
      </c>
      <c r="BA1541" s="627" t="str">
        <f t="shared" si="705"/>
        <v/>
      </c>
      <c r="BB1541" s="627">
        <f t="shared" si="706"/>
        <v>0</v>
      </c>
      <c r="BC1541" s="690" t="str">
        <f t="shared" si="707"/>
        <v/>
      </c>
    </row>
    <row r="1542" spans="1:55">
      <c r="A1542" s="381">
        <v>1486</v>
      </c>
      <c r="B1542" s="117"/>
      <c r="C1542" s="288"/>
      <c r="D1542" s="289"/>
      <c r="E1542" s="289"/>
      <c r="F1542" s="290"/>
      <c r="G1542" s="292"/>
      <c r="H1542" s="116"/>
      <c r="I1542" s="292"/>
      <c r="J1542" s="116"/>
      <c r="K1542" s="370" t="str">
        <f t="shared" si="698"/>
        <v/>
      </c>
      <c r="L1542" s="370">
        <f t="shared" si="699"/>
        <v>0</v>
      </c>
      <c r="M1542" s="370">
        <f t="shared" si="700"/>
        <v>0</v>
      </c>
      <c r="N1542" s="371" t="str">
        <f t="shared" si="708"/>
        <v/>
      </c>
      <c r="O1542" s="371" t="str">
        <f t="shared" si="709"/>
        <v/>
      </c>
      <c r="P1542" s="371" t="str">
        <f t="shared" si="710"/>
        <v/>
      </c>
      <c r="Q1542" s="371" t="str">
        <f t="shared" si="711"/>
        <v/>
      </c>
      <c r="R1542" s="371" t="str">
        <f t="shared" si="712"/>
        <v/>
      </c>
      <c r="S1542" s="371" t="str">
        <f t="shared" si="713"/>
        <v/>
      </c>
      <c r="T1542" s="443" t="str">
        <f t="shared" si="701"/>
        <v/>
      </c>
      <c r="U1542" s="539"/>
      <c r="V1542" s="117"/>
      <c r="W1542" s="118"/>
      <c r="X1542" s="119"/>
      <c r="Y1542" s="120"/>
      <c r="Z1542" s="122"/>
      <c r="AA1542" s="121"/>
      <c r="AB1542" s="443" t="str">
        <f t="shared" si="702"/>
        <v/>
      </c>
      <c r="AC1542" s="734" t="str">
        <f t="shared" si="703"/>
        <v/>
      </c>
      <c r="AD1542" s="372"/>
      <c r="AE1542" s="485"/>
      <c r="AF1542" s="373" t="str">
        <f t="shared" si="714"/>
        <v/>
      </c>
      <c r="AG1542" s="373" t="str">
        <f t="shared" si="715"/>
        <v/>
      </c>
      <c r="AH1542" s="374" t="str">
        <f t="shared" si="716"/>
        <v/>
      </c>
      <c r="AI1542" s="375" t="str">
        <f t="shared" si="717"/>
        <v/>
      </c>
      <c r="AJ1542" s="375" t="str">
        <f t="shared" si="718"/>
        <v/>
      </c>
      <c r="AK1542" s="375" t="str">
        <f t="shared" si="719"/>
        <v/>
      </c>
      <c r="AL1542" s="375" t="str">
        <f t="shared" si="720"/>
        <v/>
      </c>
      <c r="AM1542" s="375" t="str">
        <f t="shared" si="721"/>
        <v/>
      </c>
      <c r="AN1542" s="376" t="str">
        <f>IF(AF1542="","",IF(OR(AH1542="",AH1542="-"),"－",IF(OR(AM1542=8,AM1542=9),"",IF(OR(AJ1542=3,AJ1542=4,AJ1542=5,AJ1542=6),VLOOKUP(AH1542,INDEX((係数_バス貨物_ガソリン,係数_バス貨物_CNG,係数_バス貨物_軽油,係数_バス貨物_メタノール,係数_バス貨物_LPG),MATCH(AL1542,【参考】排出ガスレベル!$AI$4:$AI$671,1),1,AR1542):INDEX((係数_バス貨物_ガソリン,係数_バス貨物_CNG,係数_バス貨物_軽油,係数_バス貨物_メタノール,係数_バス貨物_LPG),MATCH(AL1542+1,【参考】排出ガスレベル!$AI$4:$AI$671,1)-1,5,AR1542),2,FALSE),IF(OR(AJ1542=1,AJ1542=2),VLOOKUP(AH1542,INDEX((係数_乗用_ガソリン,係数_乗用_CNG,係数_乗用_軽油,係数_乗用_メタノール,係数_乗用_LPG),1,1,AR1542):INDEX((係数_乗用_ガソリン,係数_乗用_CNG,係数_乗用_軽油,係数_乗用_メタノール,係数_乗用_LPG),125,5,AR1542),2,FALSE))))))</f>
        <v/>
      </c>
      <c r="AO1542" s="376" t="str">
        <f>IF(T1542="","",IF(OR(AH1542="",AH1542="-"),"－",IF(OR(AM1542=8,AM1542=9),"",IF(OR(AJ1542=3,AJ1542=4,AJ1542=5,AJ1542=6),VLOOKUP(AH1542,INDEX((係数_バス貨物_ガソリン,係数_バス貨物_CNG,係数_バス貨物_軽油,係数_バス貨物_メタノール,係数_バス貨物_LPG),MATCH(AL1542,【参考】排出ガスレベル!$AI$4:$AI$671,1),1,AR1542):INDEX((係数_バス貨物_ガソリン,係数_バス貨物_CNG,係数_バス貨物_軽油,係数_バス貨物_メタノール,係数_バス貨物_LPG),MATCH(AL1542+1,【参考】排出ガスレベル!$AI$4:$AI$671,1)-1,5,AR1542),3,FALSE),IF(OR(AJ1542=1,AJ1542=2),VLOOKUP(AH1542,INDEX((係数_乗用_ガソリン,係数_乗用_CNG,係数_乗用_軽油,係数_乗用_メタノール,係数_乗用_LPG),1,1,AR1542):INDEX((係数_乗用_ガソリン,係数_乗用_CNG,係数_乗用_軽油,係数_乗用_メタノール,係数_乗用_LPG),125,5,AR1542),3,FALSE))))))</f>
        <v/>
      </c>
      <c r="AP1542" s="375" t="str">
        <f t="shared" si="722"/>
        <v/>
      </c>
      <c r="AQ1542" s="444" t="str">
        <f t="shared" si="723"/>
        <v/>
      </c>
      <c r="AR1542" s="375" t="str">
        <f t="shared" si="726"/>
        <v/>
      </c>
      <c r="AS1542" s="377" t="str">
        <f t="shared" si="724"/>
        <v/>
      </c>
      <c r="AT1542" s="378" t="str">
        <f t="shared" si="725"/>
        <v/>
      </c>
      <c r="AX1542" s="625" t="b">
        <f t="shared" si="727"/>
        <v>0</v>
      </c>
      <c r="AY1542" s="7" t="str">
        <f t="shared" si="728"/>
        <v>FALSEFALSEFALSE</v>
      </c>
      <c r="AZ1542" s="626">
        <f t="shared" si="704"/>
        <v>0</v>
      </c>
      <c r="BA1542" s="627" t="str">
        <f t="shared" si="705"/>
        <v/>
      </c>
      <c r="BB1542" s="627">
        <f t="shared" si="706"/>
        <v>0</v>
      </c>
      <c r="BC1542" s="690" t="str">
        <f t="shared" si="707"/>
        <v/>
      </c>
    </row>
    <row r="1543" spans="1:55">
      <c r="A1543" s="381">
        <v>1487</v>
      </c>
      <c r="B1543" s="117"/>
      <c r="C1543" s="288"/>
      <c r="D1543" s="289"/>
      <c r="E1543" s="289"/>
      <c r="F1543" s="290"/>
      <c r="G1543" s="292"/>
      <c r="H1543" s="116"/>
      <c r="I1543" s="292"/>
      <c r="J1543" s="116"/>
      <c r="K1543" s="370" t="str">
        <f t="shared" si="698"/>
        <v/>
      </c>
      <c r="L1543" s="370">
        <f t="shared" si="699"/>
        <v>0</v>
      </c>
      <c r="M1543" s="370">
        <f t="shared" si="700"/>
        <v>0</v>
      </c>
      <c r="N1543" s="371" t="str">
        <f t="shared" si="708"/>
        <v/>
      </c>
      <c r="O1543" s="371" t="str">
        <f t="shared" si="709"/>
        <v/>
      </c>
      <c r="P1543" s="371" t="str">
        <f t="shared" si="710"/>
        <v/>
      </c>
      <c r="Q1543" s="371" t="str">
        <f t="shared" si="711"/>
        <v/>
      </c>
      <c r="R1543" s="371" t="str">
        <f t="shared" si="712"/>
        <v/>
      </c>
      <c r="S1543" s="371" t="str">
        <f t="shared" si="713"/>
        <v/>
      </c>
      <c r="T1543" s="443" t="str">
        <f t="shared" si="701"/>
        <v/>
      </c>
      <c r="U1543" s="539"/>
      <c r="V1543" s="117"/>
      <c r="W1543" s="118"/>
      <c r="X1543" s="119"/>
      <c r="Y1543" s="120"/>
      <c r="Z1543" s="122"/>
      <c r="AA1543" s="121"/>
      <c r="AB1543" s="443" t="str">
        <f t="shared" si="702"/>
        <v/>
      </c>
      <c r="AC1543" s="734" t="str">
        <f t="shared" si="703"/>
        <v/>
      </c>
      <c r="AD1543" s="372"/>
      <c r="AE1543" s="485"/>
      <c r="AF1543" s="373" t="str">
        <f t="shared" si="714"/>
        <v/>
      </c>
      <c r="AG1543" s="373" t="str">
        <f t="shared" si="715"/>
        <v/>
      </c>
      <c r="AH1543" s="374" t="str">
        <f t="shared" si="716"/>
        <v/>
      </c>
      <c r="AI1543" s="375" t="str">
        <f t="shared" si="717"/>
        <v/>
      </c>
      <c r="AJ1543" s="375" t="str">
        <f t="shared" si="718"/>
        <v/>
      </c>
      <c r="AK1543" s="375" t="str">
        <f t="shared" si="719"/>
        <v/>
      </c>
      <c r="AL1543" s="375" t="str">
        <f t="shared" si="720"/>
        <v/>
      </c>
      <c r="AM1543" s="375" t="str">
        <f t="shared" si="721"/>
        <v/>
      </c>
      <c r="AN1543" s="376" t="str">
        <f>IF(AF1543="","",IF(OR(AH1543="",AH1543="-"),"－",IF(OR(AM1543=8,AM1543=9),"",IF(OR(AJ1543=3,AJ1543=4,AJ1543=5,AJ1543=6),VLOOKUP(AH1543,INDEX((係数_バス貨物_ガソリン,係数_バス貨物_CNG,係数_バス貨物_軽油,係数_バス貨物_メタノール,係数_バス貨物_LPG),MATCH(AL1543,【参考】排出ガスレベル!$AI$4:$AI$671,1),1,AR1543):INDEX((係数_バス貨物_ガソリン,係数_バス貨物_CNG,係数_バス貨物_軽油,係数_バス貨物_メタノール,係数_バス貨物_LPG),MATCH(AL1543+1,【参考】排出ガスレベル!$AI$4:$AI$671,1)-1,5,AR1543),2,FALSE),IF(OR(AJ1543=1,AJ1543=2),VLOOKUP(AH1543,INDEX((係数_乗用_ガソリン,係数_乗用_CNG,係数_乗用_軽油,係数_乗用_メタノール,係数_乗用_LPG),1,1,AR1543):INDEX((係数_乗用_ガソリン,係数_乗用_CNG,係数_乗用_軽油,係数_乗用_メタノール,係数_乗用_LPG),125,5,AR1543),2,FALSE))))))</f>
        <v/>
      </c>
      <c r="AO1543" s="376" t="str">
        <f>IF(T1543="","",IF(OR(AH1543="",AH1543="-"),"－",IF(OR(AM1543=8,AM1543=9),"",IF(OR(AJ1543=3,AJ1543=4,AJ1543=5,AJ1543=6),VLOOKUP(AH1543,INDEX((係数_バス貨物_ガソリン,係数_バス貨物_CNG,係数_バス貨物_軽油,係数_バス貨物_メタノール,係数_バス貨物_LPG),MATCH(AL1543,【参考】排出ガスレベル!$AI$4:$AI$671,1),1,AR1543):INDEX((係数_バス貨物_ガソリン,係数_バス貨物_CNG,係数_バス貨物_軽油,係数_バス貨物_メタノール,係数_バス貨物_LPG),MATCH(AL1543+1,【参考】排出ガスレベル!$AI$4:$AI$671,1)-1,5,AR1543),3,FALSE),IF(OR(AJ1543=1,AJ1543=2),VLOOKUP(AH1543,INDEX((係数_乗用_ガソリン,係数_乗用_CNG,係数_乗用_軽油,係数_乗用_メタノール,係数_乗用_LPG),1,1,AR1543):INDEX((係数_乗用_ガソリン,係数_乗用_CNG,係数_乗用_軽油,係数_乗用_メタノール,係数_乗用_LPG),125,5,AR1543),3,FALSE))))))</f>
        <v/>
      </c>
      <c r="AP1543" s="375" t="str">
        <f t="shared" si="722"/>
        <v/>
      </c>
      <c r="AQ1543" s="444" t="str">
        <f t="shared" si="723"/>
        <v/>
      </c>
      <c r="AR1543" s="375" t="str">
        <f t="shared" si="726"/>
        <v/>
      </c>
      <c r="AS1543" s="377" t="str">
        <f t="shared" si="724"/>
        <v/>
      </c>
      <c r="AT1543" s="378" t="str">
        <f t="shared" si="725"/>
        <v/>
      </c>
      <c r="AX1543" s="625" t="b">
        <f t="shared" si="727"/>
        <v>0</v>
      </c>
      <c r="AY1543" s="7" t="str">
        <f t="shared" si="728"/>
        <v>FALSEFALSEFALSE</v>
      </c>
      <c r="AZ1543" s="626">
        <f t="shared" si="704"/>
        <v>0</v>
      </c>
      <c r="BA1543" s="627" t="str">
        <f t="shared" si="705"/>
        <v/>
      </c>
      <c r="BB1543" s="627">
        <f t="shared" si="706"/>
        <v>0</v>
      </c>
      <c r="BC1543" s="690" t="str">
        <f t="shared" si="707"/>
        <v/>
      </c>
    </row>
    <row r="1544" spans="1:55">
      <c r="A1544" s="381">
        <v>1488</v>
      </c>
      <c r="B1544" s="117"/>
      <c r="C1544" s="288"/>
      <c r="D1544" s="289"/>
      <c r="E1544" s="289"/>
      <c r="F1544" s="290"/>
      <c r="G1544" s="292"/>
      <c r="H1544" s="116"/>
      <c r="I1544" s="292"/>
      <c r="J1544" s="116"/>
      <c r="K1544" s="370" t="str">
        <f t="shared" si="698"/>
        <v/>
      </c>
      <c r="L1544" s="370">
        <f t="shared" si="699"/>
        <v>0</v>
      </c>
      <c r="M1544" s="370">
        <f t="shared" si="700"/>
        <v>0</v>
      </c>
      <c r="N1544" s="371" t="str">
        <f t="shared" si="708"/>
        <v/>
      </c>
      <c r="O1544" s="371" t="str">
        <f t="shared" si="709"/>
        <v/>
      </c>
      <c r="P1544" s="371" t="str">
        <f t="shared" si="710"/>
        <v/>
      </c>
      <c r="Q1544" s="371" t="str">
        <f t="shared" si="711"/>
        <v/>
      </c>
      <c r="R1544" s="371" t="str">
        <f t="shared" si="712"/>
        <v/>
      </c>
      <c r="S1544" s="371" t="str">
        <f t="shared" si="713"/>
        <v/>
      </c>
      <c r="T1544" s="443" t="str">
        <f t="shared" si="701"/>
        <v/>
      </c>
      <c r="U1544" s="539"/>
      <c r="V1544" s="117"/>
      <c r="W1544" s="118"/>
      <c r="X1544" s="119"/>
      <c r="Y1544" s="120"/>
      <c r="Z1544" s="122"/>
      <c r="AA1544" s="121"/>
      <c r="AB1544" s="443" t="str">
        <f t="shared" si="702"/>
        <v/>
      </c>
      <c r="AC1544" s="734" t="str">
        <f t="shared" si="703"/>
        <v/>
      </c>
      <c r="AD1544" s="372"/>
      <c r="AE1544" s="485"/>
      <c r="AF1544" s="373" t="str">
        <f t="shared" si="714"/>
        <v/>
      </c>
      <c r="AG1544" s="373" t="str">
        <f t="shared" si="715"/>
        <v/>
      </c>
      <c r="AH1544" s="374" t="str">
        <f t="shared" si="716"/>
        <v/>
      </c>
      <c r="AI1544" s="375" t="str">
        <f t="shared" si="717"/>
        <v/>
      </c>
      <c r="AJ1544" s="375" t="str">
        <f t="shared" si="718"/>
        <v/>
      </c>
      <c r="AK1544" s="375" t="str">
        <f t="shared" si="719"/>
        <v/>
      </c>
      <c r="AL1544" s="375" t="str">
        <f t="shared" si="720"/>
        <v/>
      </c>
      <c r="AM1544" s="375" t="str">
        <f t="shared" si="721"/>
        <v/>
      </c>
      <c r="AN1544" s="376" t="str">
        <f>IF(AF1544="","",IF(OR(AH1544="",AH1544="-"),"－",IF(OR(AM1544=8,AM1544=9),"",IF(OR(AJ1544=3,AJ1544=4,AJ1544=5,AJ1544=6),VLOOKUP(AH1544,INDEX((係数_バス貨物_ガソリン,係数_バス貨物_CNG,係数_バス貨物_軽油,係数_バス貨物_メタノール,係数_バス貨物_LPG),MATCH(AL1544,【参考】排出ガスレベル!$AI$4:$AI$671,1),1,AR1544):INDEX((係数_バス貨物_ガソリン,係数_バス貨物_CNG,係数_バス貨物_軽油,係数_バス貨物_メタノール,係数_バス貨物_LPG),MATCH(AL1544+1,【参考】排出ガスレベル!$AI$4:$AI$671,1)-1,5,AR1544),2,FALSE),IF(OR(AJ1544=1,AJ1544=2),VLOOKUP(AH1544,INDEX((係数_乗用_ガソリン,係数_乗用_CNG,係数_乗用_軽油,係数_乗用_メタノール,係数_乗用_LPG),1,1,AR1544):INDEX((係数_乗用_ガソリン,係数_乗用_CNG,係数_乗用_軽油,係数_乗用_メタノール,係数_乗用_LPG),125,5,AR1544),2,FALSE))))))</f>
        <v/>
      </c>
      <c r="AO1544" s="376" t="str">
        <f>IF(T1544="","",IF(OR(AH1544="",AH1544="-"),"－",IF(OR(AM1544=8,AM1544=9),"",IF(OR(AJ1544=3,AJ1544=4,AJ1544=5,AJ1544=6),VLOOKUP(AH1544,INDEX((係数_バス貨物_ガソリン,係数_バス貨物_CNG,係数_バス貨物_軽油,係数_バス貨物_メタノール,係数_バス貨物_LPG),MATCH(AL1544,【参考】排出ガスレベル!$AI$4:$AI$671,1),1,AR1544):INDEX((係数_バス貨物_ガソリン,係数_バス貨物_CNG,係数_バス貨物_軽油,係数_バス貨物_メタノール,係数_バス貨物_LPG),MATCH(AL1544+1,【参考】排出ガスレベル!$AI$4:$AI$671,1)-1,5,AR1544),3,FALSE),IF(OR(AJ1544=1,AJ1544=2),VLOOKUP(AH1544,INDEX((係数_乗用_ガソリン,係数_乗用_CNG,係数_乗用_軽油,係数_乗用_メタノール,係数_乗用_LPG),1,1,AR1544):INDEX((係数_乗用_ガソリン,係数_乗用_CNG,係数_乗用_軽油,係数_乗用_メタノール,係数_乗用_LPG),125,5,AR1544),3,FALSE))))))</f>
        <v/>
      </c>
      <c r="AP1544" s="375" t="str">
        <f t="shared" si="722"/>
        <v/>
      </c>
      <c r="AQ1544" s="444" t="str">
        <f t="shared" si="723"/>
        <v/>
      </c>
      <c r="AR1544" s="375" t="str">
        <f t="shared" si="726"/>
        <v/>
      </c>
      <c r="AS1544" s="377" t="str">
        <f t="shared" si="724"/>
        <v/>
      </c>
      <c r="AT1544" s="378" t="str">
        <f t="shared" si="725"/>
        <v/>
      </c>
      <c r="AX1544" s="625" t="b">
        <f t="shared" si="727"/>
        <v>0</v>
      </c>
      <c r="AY1544" s="7" t="str">
        <f t="shared" si="728"/>
        <v>FALSEFALSEFALSE</v>
      </c>
      <c r="AZ1544" s="626">
        <f t="shared" si="704"/>
        <v>0</v>
      </c>
      <c r="BA1544" s="627" t="str">
        <f t="shared" si="705"/>
        <v/>
      </c>
      <c r="BB1544" s="627">
        <f t="shared" si="706"/>
        <v>0</v>
      </c>
      <c r="BC1544" s="690" t="str">
        <f t="shared" si="707"/>
        <v/>
      </c>
    </row>
    <row r="1545" spans="1:55">
      <c r="A1545" s="381">
        <v>1489</v>
      </c>
      <c r="B1545" s="117"/>
      <c r="C1545" s="288"/>
      <c r="D1545" s="289"/>
      <c r="E1545" s="289"/>
      <c r="F1545" s="290"/>
      <c r="G1545" s="292"/>
      <c r="H1545" s="116"/>
      <c r="I1545" s="292"/>
      <c r="J1545" s="116"/>
      <c r="K1545" s="370" t="str">
        <f t="shared" si="698"/>
        <v/>
      </c>
      <c r="L1545" s="370">
        <f t="shared" si="699"/>
        <v>0</v>
      </c>
      <c r="M1545" s="370">
        <f t="shared" si="700"/>
        <v>0</v>
      </c>
      <c r="N1545" s="371" t="str">
        <f t="shared" si="708"/>
        <v/>
      </c>
      <c r="O1545" s="371" t="str">
        <f t="shared" si="709"/>
        <v/>
      </c>
      <c r="P1545" s="371" t="str">
        <f t="shared" si="710"/>
        <v/>
      </c>
      <c r="Q1545" s="371" t="str">
        <f t="shared" si="711"/>
        <v/>
      </c>
      <c r="R1545" s="371" t="str">
        <f t="shared" si="712"/>
        <v/>
      </c>
      <c r="S1545" s="371" t="str">
        <f t="shared" si="713"/>
        <v/>
      </c>
      <c r="T1545" s="443" t="str">
        <f t="shared" si="701"/>
        <v/>
      </c>
      <c r="U1545" s="539"/>
      <c r="V1545" s="117"/>
      <c r="W1545" s="118"/>
      <c r="X1545" s="119"/>
      <c r="Y1545" s="120"/>
      <c r="Z1545" s="122"/>
      <c r="AA1545" s="121"/>
      <c r="AB1545" s="443" t="str">
        <f t="shared" si="702"/>
        <v/>
      </c>
      <c r="AC1545" s="734" t="str">
        <f t="shared" si="703"/>
        <v/>
      </c>
      <c r="AD1545" s="372"/>
      <c r="AE1545" s="485"/>
      <c r="AF1545" s="373" t="str">
        <f t="shared" si="714"/>
        <v/>
      </c>
      <c r="AG1545" s="373" t="str">
        <f t="shared" si="715"/>
        <v/>
      </c>
      <c r="AH1545" s="374" t="str">
        <f t="shared" si="716"/>
        <v/>
      </c>
      <c r="AI1545" s="375" t="str">
        <f t="shared" si="717"/>
        <v/>
      </c>
      <c r="AJ1545" s="375" t="str">
        <f t="shared" si="718"/>
        <v/>
      </c>
      <c r="AK1545" s="375" t="str">
        <f t="shared" si="719"/>
        <v/>
      </c>
      <c r="AL1545" s="375" t="str">
        <f t="shared" si="720"/>
        <v/>
      </c>
      <c r="AM1545" s="375" t="str">
        <f t="shared" si="721"/>
        <v/>
      </c>
      <c r="AN1545" s="376" t="str">
        <f>IF(AF1545="","",IF(OR(AH1545="",AH1545="-"),"－",IF(OR(AM1545=8,AM1545=9),"",IF(OR(AJ1545=3,AJ1545=4,AJ1545=5,AJ1545=6),VLOOKUP(AH1545,INDEX((係数_バス貨物_ガソリン,係数_バス貨物_CNG,係数_バス貨物_軽油,係数_バス貨物_メタノール,係数_バス貨物_LPG),MATCH(AL1545,【参考】排出ガスレベル!$AI$4:$AI$671,1),1,AR1545):INDEX((係数_バス貨物_ガソリン,係数_バス貨物_CNG,係数_バス貨物_軽油,係数_バス貨物_メタノール,係数_バス貨物_LPG),MATCH(AL1545+1,【参考】排出ガスレベル!$AI$4:$AI$671,1)-1,5,AR1545),2,FALSE),IF(OR(AJ1545=1,AJ1545=2),VLOOKUP(AH1545,INDEX((係数_乗用_ガソリン,係数_乗用_CNG,係数_乗用_軽油,係数_乗用_メタノール,係数_乗用_LPG),1,1,AR1545):INDEX((係数_乗用_ガソリン,係数_乗用_CNG,係数_乗用_軽油,係数_乗用_メタノール,係数_乗用_LPG),125,5,AR1545),2,FALSE))))))</f>
        <v/>
      </c>
      <c r="AO1545" s="376" t="str">
        <f>IF(T1545="","",IF(OR(AH1545="",AH1545="-"),"－",IF(OR(AM1545=8,AM1545=9),"",IF(OR(AJ1545=3,AJ1545=4,AJ1545=5,AJ1545=6),VLOOKUP(AH1545,INDEX((係数_バス貨物_ガソリン,係数_バス貨物_CNG,係数_バス貨物_軽油,係数_バス貨物_メタノール,係数_バス貨物_LPG),MATCH(AL1545,【参考】排出ガスレベル!$AI$4:$AI$671,1),1,AR1545):INDEX((係数_バス貨物_ガソリン,係数_バス貨物_CNG,係数_バス貨物_軽油,係数_バス貨物_メタノール,係数_バス貨物_LPG),MATCH(AL1545+1,【参考】排出ガスレベル!$AI$4:$AI$671,1)-1,5,AR1545),3,FALSE),IF(OR(AJ1545=1,AJ1545=2),VLOOKUP(AH1545,INDEX((係数_乗用_ガソリン,係数_乗用_CNG,係数_乗用_軽油,係数_乗用_メタノール,係数_乗用_LPG),1,1,AR1545):INDEX((係数_乗用_ガソリン,係数_乗用_CNG,係数_乗用_軽油,係数_乗用_メタノール,係数_乗用_LPG),125,5,AR1545),3,FALSE))))))</f>
        <v/>
      </c>
      <c r="AP1545" s="375" t="str">
        <f t="shared" si="722"/>
        <v/>
      </c>
      <c r="AQ1545" s="444" t="str">
        <f t="shared" si="723"/>
        <v/>
      </c>
      <c r="AR1545" s="375" t="str">
        <f t="shared" si="726"/>
        <v/>
      </c>
      <c r="AS1545" s="377" t="str">
        <f t="shared" si="724"/>
        <v/>
      </c>
      <c r="AT1545" s="378" t="str">
        <f t="shared" si="725"/>
        <v/>
      </c>
      <c r="AX1545" s="625" t="b">
        <f t="shared" si="727"/>
        <v>0</v>
      </c>
      <c r="AY1545" s="7" t="str">
        <f t="shared" si="728"/>
        <v>FALSEFALSEFALSE</v>
      </c>
      <c r="AZ1545" s="626">
        <f t="shared" si="704"/>
        <v>0</v>
      </c>
      <c r="BA1545" s="627" t="str">
        <f t="shared" si="705"/>
        <v/>
      </c>
      <c r="BB1545" s="627">
        <f t="shared" si="706"/>
        <v>0</v>
      </c>
      <c r="BC1545" s="690" t="str">
        <f t="shared" si="707"/>
        <v/>
      </c>
    </row>
    <row r="1546" spans="1:55">
      <c r="A1546" s="381">
        <v>1490</v>
      </c>
      <c r="B1546" s="117"/>
      <c r="C1546" s="288"/>
      <c r="D1546" s="289"/>
      <c r="E1546" s="289"/>
      <c r="F1546" s="290"/>
      <c r="G1546" s="292"/>
      <c r="H1546" s="116"/>
      <c r="I1546" s="292"/>
      <c r="J1546" s="116"/>
      <c r="K1546" s="370" t="str">
        <f t="shared" si="698"/>
        <v/>
      </c>
      <c r="L1546" s="370">
        <f t="shared" si="699"/>
        <v>0</v>
      </c>
      <c r="M1546" s="370">
        <f t="shared" si="700"/>
        <v>0</v>
      </c>
      <c r="N1546" s="371" t="str">
        <f t="shared" si="708"/>
        <v/>
      </c>
      <c r="O1546" s="371" t="str">
        <f t="shared" si="709"/>
        <v/>
      </c>
      <c r="P1546" s="371" t="str">
        <f t="shared" si="710"/>
        <v/>
      </c>
      <c r="Q1546" s="371" t="str">
        <f t="shared" si="711"/>
        <v/>
      </c>
      <c r="R1546" s="371" t="str">
        <f t="shared" si="712"/>
        <v/>
      </c>
      <c r="S1546" s="371" t="str">
        <f t="shared" si="713"/>
        <v/>
      </c>
      <c r="T1546" s="443" t="str">
        <f t="shared" si="701"/>
        <v/>
      </c>
      <c r="U1546" s="539"/>
      <c r="V1546" s="117"/>
      <c r="W1546" s="118"/>
      <c r="X1546" s="119"/>
      <c r="Y1546" s="120"/>
      <c r="Z1546" s="122"/>
      <c r="AA1546" s="121"/>
      <c r="AB1546" s="443" t="str">
        <f t="shared" si="702"/>
        <v/>
      </c>
      <c r="AC1546" s="734" t="str">
        <f t="shared" si="703"/>
        <v/>
      </c>
      <c r="AD1546" s="372"/>
      <c r="AE1546" s="485"/>
      <c r="AF1546" s="373" t="str">
        <f t="shared" si="714"/>
        <v/>
      </c>
      <c r="AG1546" s="373" t="str">
        <f t="shared" si="715"/>
        <v/>
      </c>
      <c r="AH1546" s="374" t="str">
        <f t="shared" si="716"/>
        <v/>
      </c>
      <c r="AI1546" s="375" t="str">
        <f t="shared" si="717"/>
        <v/>
      </c>
      <c r="AJ1546" s="375" t="str">
        <f t="shared" si="718"/>
        <v/>
      </c>
      <c r="AK1546" s="375" t="str">
        <f t="shared" si="719"/>
        <v/>
      </c>
      <c r="AL1546" s="375" t="str">
        <f t="shared" si="720"/>
        <v/>
      </c>
      <c r="AM1546" s="375" t="str">
        <f t="shared" si="721"/>
        <v/>
      </c>
      <c r="AN1546" s="376" t="str">
        <f>IF(AF1546="","",IF(OR(AH1546="",AH1546="-"),"－",IF(OR(AM1546=8,AM1546=9),"",IF(OR(AJ1546=3,AJ1546=4,AJ1546=5,AJ1546=6),VLOOKUP(AH1546,INDEX((係数_バス貨物_ガソリン,係数_バス貨物_CNG,係数_バス貨物_軽油,係数_バス貨物_メタノール,係数_バス貨物_LPG),MATCH(AL1546,【参考】排出ガスレベル!$AI$4:$AI$671,1),1,AR1546):INDEX((係数_バス貨物_ガソリン,係数_バス貨物_CNG,係数_バス貨物_軽油,係数_バス貨物_メタノール,係数_バス貨物_LPG),MATCH(AL1546+1,【参考】排出ガスレベル!$AI$4:$AI$671,1)-1,5,AR1546),2,FALSE),IF(OR(AJ1546=1,AJ1546=2),VLOOKUP(AH1546,INDEX((係数_乗用_ガソリン,係数_乗用_CNG,係数_乗用_軽油,係数_乗用_メタノール,係数_乗用_LPG),1,1,AR1546):INDEX((係数_乗用_ガソリン,係数_乗用_CNG,係数_乗用_軽油,係数_乗用_メタノール,係数_乗用_LPG),125,5,AR1546),2,FALSE))))))</f>
        <v/>
      </c>
      <c r="AO1546" s="376" t="str">
        <f>IF(T1546="","",IF(OR(AH1546="",AH1546="-"),"－",IF(OR(AM1546=8,AM1546=9),"",IF(OR(AJ1546=3,AJ1546=4,AJ1546=5,AJ1546=6),VLOOKUP(AH1546,INDEX((係数_バス貨物_ガソリン,係数_バス貨物_CNG,係数_バス貨物_軽油,係数_バス貨物_メタノール,係数_バス貨物_LPG),MATCH(AL1546,【参考】排出ガスレベル!$AI$4:$AI$671,1),1,AR1546):INDEX((係数_バス貨物_ガソリン,係数_バス貨物_CNG,係数_バス貨物_軽油,係数_バス貨物_メタノール,係数_バス貨物_LPG),MATCH(AL1546+1,【参考】排出ガスレベル!$AI$4:$AI$671,1)-1,5,AR1546),3,FALSE),IF(OR(AJ1546=1,AJ1546=2),VLOOKUP(AH1546,INDEX((係数_乗用_ガソリン,係数_乗用_CNG,係数_乗用_軽油,係数_乗用_メタノール,係数_乗用_LPG),1,1,AR1546):INDEX((係数_乗用_ガソリン,係数_乗用_CNG,係数_乗用_軽油,係数_乗用_メタノール,係数_乗用_LPG),125,5,AR1546),3,FALSE))))))</f>
        <v/>
      </c>
      <c r="AP1546" s="375" t="str">
        <f t="shared" si="722"/>
        <v/>
      </c>
      <c r="AQ1546" s="444" t="str">
        <f t="shared" si="723"/>
        <v/>
      </c>
      <c r="AR1546" s="375" t="str">
        <f t="shared" si="726"/>
        <v/>
      </c>
      <c r="AS1546" s="377" t="str">
        <f t="shared" si="724"/>
        <v/>
      </c>
      <c r="AT1546" s="378" t="str">
        <f t="shared" si="725"/>
        <v/>
      </c>
      <c r="AX1546" s="625" t="b">
        <f t="shared" si="727"/>
        <v>0</v>
      </c>
      <c r="AY1546" s="7" t="str">
        <f t="shared" si="728"/>
        <v>FALSEFALSEFALSE</v>
      </c>
      <c r="AZ1546" s="626">
        <f t="shared" si="704"/>
        <v>0</v>
      </c>
      <c r="BA1546" s="627" t="str">
        <f t="shared" si="705"/>
        <v/>
      </c>
      <c r="BB1546" s="627">
        <f t="shared" si="706"/>
        <v>0</v>
      </c>
      <c r="BC1546" s="690" t="str">
        <f t="shared" si="707"/>
        <v/>
      </c>
    </row>
    <row r="1547" spans="1:55">
      <c r="A1547" s="381">
        <v>1491</v>
      </c>
      <c r="B1547" s="117"/>
      <c r="C1547" s="288"/>
      <c r="D1547" s="289"/>
      <c r="E1547" s="289"/>
      <c r="F1547" s="290"/>
      <c r="G1547" s="292"/>
      <c r="H1547" s="116"/>
      <c r="I1547" s="292"/>
      <c r="J1547" s="116"/>
      <c r="K1547" s="370" t="str">
        <f t="shared" si="698"/>
        <v/>
      </c>
      <c r="L1547" s="370">
        <f t="shared" si="699"/>
        <v>0</v>
      </c>
      <c r="M1547" s="370">
        <f t="shared" si="700"/>
        <v>0</v>
      </c>
      <c r="N1547" s="371" t="str">
        <f t="shared" si="708"/>
        <v/>
      </c>
      <c r="O1547" s="371" t="str">
        <f t="shared" si="709"/>
        <v/>
      </c>
      <c r="P1547" s="371" t="str">
        <f t="shared" si="710"/>
        <v/>
      </c>
      <c r="Q1547" s="371" t="str">
        <f t="shared" si="711"/>
        <v/>
      </c>
      <c r="R1547" s="371" t="str">
        <f t="shared" si="712"/>
        <v/>
      </c>
      <c r="S1547" s="371" t="str">
        <f t="shared" si="713"/>
        <v/>
      </c>
      <c r="T1547" s="443" t="str">
        <f t="shared" si="701"/>
        <v/>
      </c>
      <c r="U1547" s="539"/>
      <c r="V1547" s="117"/>
      <c r="W1547" s="118"/>
      <c r="X1547" s="119"/>
      <c r="Y1547" s="120"/>
      <c r="Z1547" s="122"/>
      <c r="AA1547" s="121"/>
      <c r="AB1547" s="443" t="str">
        <f t="shared" si="702"/>
        <v/>
      </c>
      <c r="AC1547" s="734" t="str">
        <f t="shared" si="703"/>
        <v/>
      </c>
      <c r="AD1547" s="372"/>
      <c r="AE1547" s="485"/>
      <c r="AF1547" s="373" t="str">
        <f t="shared" si="714"/>
        <v/>
      </c>
      <c r="AG1547" s="373" t="str">
        <f t="shared" si="715"/>
        <v/>
      </c>
      <c r="AH1547" s="374" t="str">
        <f t="shared" si="716"/>
        <v/>
      </c>
      <c r="AI1547" s="375" t="str">
        <f t="shared" si="717"/>
        <v/>
      </c>
      <c r="AJ1547" s="375" t="str">
        <f t="shared" si="718"/>
        <v/>
      </c>
      <c r="AK1547" s="375" t="str">
        <f t="shared" si="719"/>
        <v/>
      </c>
      <c r="AL1547" s="375" t="str">
        <f t="shared" si="720"/>
        <v/>
      </c>
      <c r="AM1547" s="375" t="str">
        <f t="shared" si="721"/>
        <v/>
      </c>
      <c r="AN1547" s="376" t="str">
        <f>IF(AF1547="","",IF(OR(AH1547="",AH1547="-"),"－",IF(OR(AM1547=8,AM1547=9),"",IF(OR(AJ1547=3,AJ1547=4,AJ1547=5,AJ1547=6),VLOOKUP(AH1547,INDEX((係数_バス貨物_ガソリン,係数_バス貨物_CNG,係数_バス貨物_軽油,係数_バス貨物_メタノール,係数_バス貨物_LPG),MATCH(AL1547,【参考】排出ガスレベル!$AI$4:$AI$671,1),1,AR1547):INDEX((係数_バス貨物_ガソリン,係数_バス貨物_CNG,係数_バス貨物_軽油,係数_バス貨物_メタノール,係数_バス貨物_LPG),MATCH(AL1547+1,【参考】排出ガスレベル!$AI$4:$AI$671,1)-1,5,AR1547),2,FALSE),IF(OR(AJ1547=1,AJ1547=2),VLOOKUP(AH1547,INDEX((係数_乗用_ガソリン,係数_乗用_CNG,係数_乗用_軽油,係数_乗用_メタノール,係数_乗用_LPG),1,1,AR1547):INDEX((係数_乗用_ガソリン,係数_乗用_CNG,係数_乗用_軽油,係数_乗用_メタノール,係数_乗用_LPG),125,5,AR1547),2,FALSE))))))</f>
        <v/>
      </c>
      <c r="AO1547" s="376" t="str">
        <f>IF(T1547="","",IF(OR(AH1547="",AH1547="-"),"－",IF(OR(AM1547=8,AM1547=9),"",IF(OR(AJ1547=3,AJ1547=4,AJ1547=5,AJ1547=6),VLOOKUP(AH1547,INDEX((係数_バス貨物_ガソリン,係数_バス貨物_CNG,係数_バス貨物_軽油,係数_バス貨物_メタノール,係数_バス貨物_LPG),MATCH(AL1547,【参考】排出ガスレベル!$AI$4:$AI$671,1),1,AR1547):INDEX((係数_バス貨物_ガソリン,係数_バス貨物_CNG,係数_バス貨物_軽油,係数_バス貨物_メタノール,係数_バス貨物_LPG),MATCH(AL1547+1,【参考】排出ガスレベル!$AI$4:$AI$671,1)-1,5,AR1547),3,FALSE),IF(OR(AJ1547=1,AJ1547=2),VLOOKUP(AH1547,INDEX((係数_乗用_ガソリン,係数_乗用_CNG,係数_乗用_軽油,係数_乗用_メタノール,係数_乗用_LPG),1,1,AR1547):INDEX((係数_乗用_ガソリン,係数_乗用_CNG,係数_乗用_軽油,係数_乗用_メタノール,係数_乗用_LPG),125,5,AR1547),3,FALSE))))))</f>
        <v/>
      </c>
      <c r="AP1547" s="375" t="str">
        <f t="shared" si="722"/>
        <v/>
      </c>
      <c r="AQ1547" s="444" t="str">
        <f t="shared" si="723"/>
        <v/>
      </c>
      <c r="AR1547" s="375" t="str">
        <f t="shared" si="726"/>
        <v/>
      </c>
      <c r="AS1547" s="377" t="str">
        <f t="shared" si="724"/>
        <v/>
      </c>
      <c r="AT1547" s="378" t="str">
        <f t="shared" si="725"/>
        <v/>
      </c>
      <c r="AX1547" s="625" t="b">
        <f t="shared" si="727"/>
        <v>0</v>
      </c>
      <c r="AY1547" s="7" t="str">
        <f t="shared" si="728"/>
        <v>FALSEFALSEFALSE</v>
      </c>
      <c r="AZ1547" s="626">
        <f t="shared" si="704"/>
        <v>0</v>
      </c>
      <c r="BA1547" s="627" t="str">
        <f t="shared" si="705"/>
        <v/>
      </c>
      <c r="BB1547" s="627">
        <f t="shared" si="706"/>
        <v>0</v>
      </c>
      <c r="BC1547" s="690" t="str">
        <f t="shared" si="707"/>
        <v/>
      </c>
    </row>
    <row r="1548" spans="1:55">
      <c r="A1548" s="381">
        <v>1492</v>
      </c>
      <c r="B1548" s="117"/>
      <c r="C1548" s="288"/>
      <c r="D1548" s="289"/>
      <c r="E1548" s="289"/>
      <c r="F1548" s="290"/>
      <c r="G1548" s="292"/>
      <c r="H1548" s="116"/>
      <c r="I1548" s="292"/>
      <c r="J1548" s="116"/>
      <c r="K1548" s="370" t="str">
        <f t="shared" si="698"/>
        <v/>
      </c>
      <c r="L1548" s="370">
        <f t="shared" si="699"/>
        <v>0</v>
      </c>
      <c r="M1548" s="370">
        <f t="shared" si="700"/>
        <v>0</v>
      </c>
      <c r="N1548" s="371" t="str">
        <f t="shared" si="708"/>
        <v/>
      </c>
      <c r="O1548" s="371" t="str">
        <f t="shared" si="709"/>
        <v/>
      </c>
      <c r="P1548" s="371" t="str">
        <f t="shared" si="710"/>
        <v/>
      </c>
      <c r="Q1548" s="371" t="str">
        <f t="shared" si="711"/>
        <v/>
      </c>
      <c r="R1548" s="371" t="str">
        <f t="shared" si="712"/>
        <v/>
      </c>
      <c r="S1548" s="371" t="str">
        <f t="shared" si="713"/>
        <v/>
      </c>
      <c r="T1548" s="443" t="str">
        <f t="shared" si="701"/>
        <v/>
      </c>
      <c r="U1548" s="539"/>
      <c r="V1548" s="117"/>
      <c r="W1548" s="118"/>
      <c r="X1548" s="119"/>
      <c r="Y1548" s="120"/>
      <c r="Z1548" s="122"/>
      <c r="AA1548" s="121"/>
      <c r="AB1548" s="443" t="str">
        <f t="shared" si="702"/>
        <v/>
      </c>
      <c r="AC1548" s="734" t="str">
        <f t="shared" si="703"/>
        <v/>
      </c>
      <c r="AD1548" s="372"/>
      <c r="AE1548" s="485"/>
      <c r="AF1548" s="373" t="str">
        <f t="shared" si="714"/>
        <v/>
      </c>
      <c r="AG1548" s="373" t="str">
        <f t="shared" si="715"/>
        <v/>
      </c>
      <c r="AH1548" s="374" t="str">
        <f t="shared" si="716"/>
        <v/>
      </c>
      <c r="AI1548" s="375" t="str">
        <f t="shared" si="717"/>
        <v/>
      </c>
      <c r="AJ1548" s="375" t="str">
        <f t="shared" si="718"/>
        <v/>
      </c>
      <c r="AK1548" s="375" t="str">
        <f t="shared" si="719"/>
        <v/>
      </c>
      <c r="AL1548" s="375" t="str">
        <f t="shared" si="720"/>
        <v/>
      </c>
      <c r="AM1548" s="375" t="str">
        <f t="shared" si="721"/>
        <v/>
      </c>
      <c r="AN1548" s="376" t="str">
        <f>IF(AF1548="","",IF(OR(AH1548="",AH1548="-"),"－",IF(OR(AM1548=8,AM1548=9),"",IF(OR(AJ1548=3,AJ1548=4,AJ1548=5,AJ1548=6),VLOOKUP(AH1548,INDEX((係数_バス貨物_ガソリン,係数_バス貨物_CNG,係数_バス貨物_軽油,係数_バス貨物_メタノール,係数_バス貨物_LPG),MATCH(AL1548,【参考】排出ガスレベル!$AI$4:$AI$671,1),1,AR1548):INDEX((係数_バス貨物_ガソリン,係数_バス貨物_CNG,係数_バス貨物_軽油,係数_バス貨物_メタノール,係数_バス貨物_LPG),MATCH(AL1548+1,【参考】排出ガスレベル!$AI$4:$AI$671,1)-1,5,AR1548),2,FALSE),IF(OR(AJ1548=1,AJ1548=2),VLOOKUP(AH1548,INDEX((係数_乗用_ガソリン,係数_乗用_CNG,係数_乗用_軽油,係数_乗用_メタノール,係数_乗用_LPG),1,1,AR1548):INDEX((係数_乗用_ガソリン,係数_乗用_CNG,係数_乗用_軽油,係数_乗用_メタノール,係数_乗用_LPG),125,5,AR1548),2,FALSE))))))</f>
        <v/>
      </c>
      <c r="AO1548" s="376" t="str">
        <f>IF(T1548="","",IF(OR(AH1548="",AH1548="-"),"－",IF(OR(AM1548=8,AM1548=9),"",IF(OR(AJ1548=3,AJ1548=4,AJ1548=5,AJ1548=6),VLOOKUP(AH1548,INDEX((係数_バス貨物_ガソリン,係数_バス貨物_CNG,係数_バス貨物_軽油,係数_バス貨物_メタノール,係数_バス貨物_LPG),MATCH(AL1548,【参考】排出ガスレベル!$AI$4:$AI$671,1),1,AR1548):INDEX((係数_バス貨物_ガソリン,係数_バス貨物_CNG,係数_バス貨物_軽油,係数_バス貨物_メタノール,係数_バス貨物_LPG),MATCH(AL1548+1,【参考】排出ガスレベル!$AI$4:$AI$671,1)-1,5,AR1548),3,FALSE),IF(OR(AJ1548=1,AJ1548=2),VLOOKUP(AH1548,INDEX((係数_乗用_ガソリン,係数_乗用_CNG,係数_乗用_軽油,係数_乗用_メタノール,係数_乗用_LPG),1,1,AR1548):INDEX((係数_乗用_ガソリン,係数_乗用_CNG,係数_乗用_軽油,係数_乗用_メタノール,係数_乗用_LPG),125,5,AR1548),3,FALSE))))))</f>
        <v/>
      </c>
      <c r="AP1548" s="375" t="str">
        <f t="shared" si="722"/>
        <v/>
      </c>
      <c r="AQ1548" s="444" t="str">
        <f t="shared" si="723"/>
        <v/>
      </c>
      <c r="AR1548" s="375" t="str">
        <f t="shared" si="726"/>
        <v/>
      </c>
      <c r="AS1548" s="377" t="str">
        <f t="shared" si="724"/>
        <v/>
      </c>
      <c r="AT1548" s="378" t="str">
        <f t="shared" si="725"/>
        <v/>
      </c>
      <c r="AX1548" s="625" t="b">
        <f t="shared" si="727"/>
        <v>0</v>
      </c>
      <c r="AY1548" s="7" t="str">
        <f t="shared" si="728"/>
        <v>FALSEFALSEFALSE</v>
      </c>
      <c r="AZ1548" s="626">
        <f t="shared" si="704"/>
        <v>0</v>
      </c>
      <c r="BA1548" s="627" t="str">
        <f t="shared" si="705"/>
        <v/>
      </c>
      <c r="BB1548" s="627">
        <f t="shared" si="706"/>
        <v>0</v>
      </c>
      <c r="BC1548" s="690" t="str">
        <f t="shared" si="707"/>
        <v/>
      </c>
    </row>
    <row r="1549" spans="1:55">
      <c r="A1549" s="381">
        <v>1493</v>
      </c>
      <c r="B1549" s="117"/>
      <c r="C1549" s="288"/>
      <c r="D1549" s="289"/>
      <c r="E1549" s="289"/>
      <c r="F1549" s="290"/>
      <c r="G1549" s="292"/>
      <c r="H1549" s="116"/>
      <c r="I1549" s="292"/>
      <c r="J1549" s="116"/>
      <c r="K1549" s="370" t="str">
        <f t="shared" si="698"/>
        <v/>
      </c>
      <c r="L1549" s="370">
        <f t="shared" si="699"/>
        <v>0</v>
      </c>
      <c r="M1549" s="370">
        <f t="shared" si="700"/>
        <v>0</v>
      </c>
      <c r="N1549" s="371" t="str">
        <f t="shared" si="708"/>
        <v/>
      </c>
      <c r="O1549" s="371" t="str">
        <f t="shared" si="709"/>
        <v/>
      </c>
      <c r="P1549" s="371" t="str">
        <f t="shared" si="710"/>
        <v/>
      </c>
      <c r="Q1549" s="371" t="str">
        <f t="shared" si="711"/>
        <v/>
      </c>
      <c r="R1549" s="371" t="str">
        <f t="shared" si="712"/>
        <v/>
      </c>
      <c r="S1549" s="371" t="str">
        <f t="shared" si="713"/>
        <v/>
      </c>
      <c r="T1549" s="443" t="str">
        <f t="shared" si="701"/>
        <v/>
      </c>
      <c r="U1549" s="539"/>
      <c r="V1549" s="117"/>
      <c r="W1549" s="118"/>
      <c r="X1549" s="119"/>
      <c r="Y1549" s="120"/>
      <c r="Z1549" s="122"/>
      <c r="AA1549" s="121"/>
      <c r="AB1549" s="443" t="str">
        <f t="shared" si="702"/>
        <v/>
      </c>
      <c r="AC1549" s="734" t="str">
        <f t="shared" si="703"/>
        <v/>
      </c>
      <c r="AD1549" s="372"/>
      <c r="AE1549" s="485"/>
      <c r="AF1549" s="373" t="str">
        <f t="shared" si="714"/>
        <v/>
      </c>
      <c r="AG1549" s="373" t="str">
        <f t="shared" si="715"/>
        <v/>
      </c>
      <c r="AH1549" s="374" t="str">
        <f t="shared" si="716"/>
        <v/>
      </c>
      <c r="AI1549" s="375" t="str">
        <f t="shared" si="717"/>
        <v/>
      </c>
      <c r="AJ1549" s="375" t="str">
        <f t="shared" si="718"/>
        <v/>
      </c>
      <c r="AK1549" s="375" t="str">
        <f t="shared" si="719"/>
        <v/>
      </c>
      <c r="AL1549" s="375" t="str">
        <f t="shared" si="720"/>
        <v/>
      </c>
      <c r="AM1549" s="375" t="str">
        <f t="shared" si="721"/>
        <v/>
      </c>
      <c r="AN1549" s="376" t="str">
        <f>IF(AF1549="","",IF(OR(AH1549="",AH1549="-"),"－",IF(OR(AM1549=8,AM1549=9),"",IF(OR(AJ1549=3,AJ1549=4,AJ1549=5,AJ1549=6),VLOOKUP(AH1549,INDEX((係数_バス貨物_ガソリン,係数_バス貨物_CNG,係数_バス貨物_軽油,係数_バス貨物_メタノール,係数_バス貨物_LPG),MATCH(AL1549,【参考】排出ガスレベル!$AI$4:$AI$671,1),1,AR1549):INDEX((係数_バス貨物_ガソリン,係数_バス貨物_CNG,係数_バス貨物_軽油,係数_バス貨物_メタノール,係数_バス貨物_LPG),MATCH(AL1549+1,【参考】排出ガスレベル!$AI$4:$AI$671,1)-1,5,AR1549),2,FALSE),IF(OR(AJ1549=1,AJ1549=2),VLOOKUP(AH1549,INDEX((係数_乗用_ガソリン,係数_乗用_CNG,係数_乗用_軽油,係数_乗用_メタノール,係数_乗用_LPG),1,1,AR1549):INDEX((係数_乗用_ガソリン,係数_乗用_CNG,係数_乗用_軽油,係数_乗用_メタノール,係数_乗用_LPG),125,5,AR1549),2,FALSE))))))</f>
        <v/>
      </c>
      <c r="AO1549" s="376" t="str">
        <f>IF(T1549="","",IF(OR(AH1549="",AH1549="-"),"－",IF(OR(AM1549=8,AM1549=9),"",IF(OR(AJ1549=3,AJ1549=4,AJ1549=5,AJ1549=6),VLOOKUP(AH1549,INDEX((係数_バス貨物_ガソリン,係数_バス貨物_CNG,係数_バス貨物_軽油,係数_バス貨物_メタノール,係数_バス貨物_LPG),MATCH(AL1549,【参考】排出ガスレベル!$AI$4:$AI$671,1),1,AR1549):INDEX((係数_バス貨物_ガソリン,係数_バス貨物_CNG,係数_バス貨物_軽油,係数_バス貨物_メタノール,係数_バス貨物_LPG),MATCH(AL1549+1,【参考】排出ガスレベル!$AI$4:$AI$671,1)-1,5,AR1549),3,FALSE),IF(OR(AJ1549=1,AJ1549=2),VLOOKUP(AH1549,INDEX((係数_乗用_ガソリン,係数_乗用_CNG,係数_乗用_軽油,係数_乗用_メタノール,係数_乗用_LPG),1,1,AR1549):INDEX((係数_乗用_ガソリン,係数_乗用_CNG,係数_乗用_軽油,係数_乗用_メタノール,係数_乗用_LPG),125,5,AR1549),3,FALSE))))))</f>
        <v/>
      </c>
      <c r="AP1549" s="375" t="str">
        <f t="shared" si="722"/>
        <v/>
      </c>
      <c r="AQ1549" s="444" t="str">
        <f t="shared" si="723"/>
        <v/>
      </c>
      <c r="AR1549" s="375" t="str">
        <f t="shared" si="726"/>
        <v/>
      </c>
      <c r="AS1549" s="377" t="str">
        <f t="shared" si="724"/>
        <v/>
      </c>
      <c r="AT1549" s="378" t="str">
        <f t="shared" si="725"/>
        <v/>
      </c>
      <c r="AX1549" s="625" t="b">
        <f t="shared" si="727"/>
        <v>0</v>
      </c>
      <c r="AY1549" s="7" t="str">
        <f t="shared" si="728"/>
        <v>FALSEFALSEFALSE</v>
      </c>
      <c r="AZ1549" s="626">
        <f t="shared" si="704"/>
        <v>0</v>
      </c>
      <c r="BA1549" s="627" t="str">
        <f t="shared" si="705"/>
        <v/>
      </c>
      <c r="BB1549" s="627">
        <f t="shared" si="706"/>
        <v>0</v>
      </c>
      <c r="BC1549" s="690" t="str">
        <f t="shared" si="707"/>
        <v/>
      </c>
    </row>
    <row r="1550" spans="1:55">
      <c r="A1550" s="381">
        <v>1494</v>
      </c>
      <c r="B1550" s="117"/>
      <c r="C1550" s="288"/>
      <c r="D1550" s="289"/>
      <c r="E1550" s="289"/>
      <c r="F1550" s="290"/>
      <c r="G1550" s="292"/>
      <c r="H1550" s="116"/>
      <c r="I1550" s="292"/>
      <c r="J1550" s="116"/>
      <c r="K1550" s="370" t="str">
        <f t="shared" si="698"/>
        <v/>
      </c>
      <c r="L1550" s="370">
        <f t="shared" si="699"/>
        <v>0</v>
      </c>
      <c r="M1550" s="370">
        <f t="shared" si="700"/>
        <v>0</v>
      </c>
      <c r="N1550" s="371" t="str">
        <f t="shared" si="708"/>
        <v/>
      </c>
      <c r="O1550" s="371" t="str">
        <f t="shared" si="709"/>
        <v/>
      </c>
      <c r="P1550" s="371" t="str">
        <f t="shared" si="710"/>
        <v/>
      </c>
      <c r="Q1550" s="371" t="str">
        <f t="shared" si="711"/>
        <v/>
      </c>
      <c r="R1550" s="371" t="str">
        <f t="shared" si="712"/>
        <v/>
      </c>
      <c r="S1550" s="371" t="str">
        <f t="shared" si="713"/>
        <v/>
      </c>
      <c r="T1550" s="443" t="str">
        <f t="shared" si="701"/>
        <v/>
      </c>
      <c r="U1550" s="539"/>
      <c r="V1550" s="117"/>
      <c r="W1550" s="118"/>
      <c r="X1550" s="119"/>
      <c r="Y1550" s="120"/>
      <c r="Z1550" s="122"/>
      <c r="AA1550" s="121"/>
      <c r="AB1550" s="443" t="str">
        <f t="shared" si="702"/>
        <v/>
      </c>
      <c r="AC1550" s="734" t="str">
        <f t="shared" si="703"/>
        <v/>
      </c>
      <c r="AD1550" s="372"/>
      <c r="AE1550" s="485"/>
      <c r="AF1550" s="373" t="str">
        <f t="shared" si="714"/>
        <v/>
      </c>
      <c r="AG1550" s="373" t="str">
        <f t="shared" si="715"/>
        <v/>
      </c>
      <c r="AH1550" s="374" t="str">
        <f t="shared" si="716"/>
        <v/>
      </c>
      <c r="AI1550" s="375" t="str">
        <f t="shared" si="717"/>
        <v/>
      </c>
      <c r="AJ1550" s="375" t="str">
        <f t="shared" si="718"/>
        <v/>
      </c>
      <c r="AK1550" s="375" t="str">
        <f t="shared" si="719"/>
        <v/>
      </c>
      <c r="AL1550" s="375" t="str">
        <f t="shared" si="720"/>
        <v/>
      </c>
      <c r="AM1550" s="375" t="str">
        <f t="shared" si="721"/>
        <v/>
      </c>
      <c r="AN1550" s="376" t="str">
        <f>IF(AF1550="","",IF(OR(AH1550="",AH1550="-"),"－",IF(OR(AM1550=8,AM1550=9),"",IF(OR(AJ1550=3,AJ1550=4,AJ1550=5,AJ1550=6),VLOOKUP(AH1550,INDEX((係数_バス貨物_ガソリン,係数_バス貨物_CNG,係数_バス貨物_軽油,係数_バス貨物_メタノール,係数_バス貨物_LPG),MATCH(AL1550,【参考】排出ガスレベル!$AI$4:$AI$671,1),1,AR1550):INDEX((係数_バス貨物_ガソリン,係数_バス貨物_CNG,係数_バス貨物_軽油,係数_バス貨物_メタノール,係数_バス貨物_LPG),MATCH(AL1550+1,【参考】排出ガスレベル!$AI$4:$AI$671,1)-1,5,AR1550),2,FALSE),IF(OR(AJ1550=1,AJ1550=2),VLOOKUP(AH1550,INDEX((係数_乗用_ガソリン,係数_乗用_CNG,係数_乗用_軽油,係数_乗用_メタノール,係数_乗用_LPG),1,1,AR1550):INDEX((係数_乗用_ガソリン,係数_乗用_CNG,係数_乗用_軽油,係数_乗用_メタノール,係数_乗用_LPG),125,5,AR1550),2,FALSE))))))</f>
        <v/>
      </c>
      <c r="AO1550" s="376" t="str">
        <f>IF(T1550="","",IF(OR(AH1550="",AH1550="-"),"－",IF(OR(AM1550=8,AM1550=9),"",IF(OR(AJ1550=3,AJ1550=4,AJ1550=5,AJ1550=6),VLOOKUP(AH1550,INDEX((係数_バス貨物_ガソリン,係数_バス貨物_CNG,係数_バス貨物_軽油,係数_バス貨物_メタノール,係数_バス貨物_LPG),MATCH(AL1550,【参考】排出ガスレベル!$AI$4:$AI$671,1),1,AR1550):INDEX((係数_バス貨物_ガソリン,係数_バス貨物_CNG,係数_バス貨物_軽油,係数_バス貨物_メタノール,係数_バス貨物_LPG),MATCH(AL1550+1,【参考】排出ガスレベル!$AI$4:$AI$671,1)-1,5,AR1550),3,FALSE),IF(OR(AJ1550=1,AJ1550=2),VLOOKUP(AH1550,INDEX((係数_乗用_ガソリン,係数_乗用_CNG,係数_乗用_軽油,係数_乗用_メタノール,係数_乗用_LPG),1,1,AR1550):INDEX((係数_乗用_ガソリン,係数_乗用_CNG,係数_乗用_軽油,係数_乗用_メタノール,係数_乗用_LPG),125,5,AR1550),3,FALSE))))))</f>
        <v/>
      </c>
      <c r="AP1550" s="375" t="str">
        <f t="shared" si="722"/>
        <v/>
      </c>
      <c r="AQ1550" s="444" t="str">
        <f t="shared" si="723"/>
        <v/>
      </c>
      <c r="AR1550" s="375" t="str">
        <f t="shared" si="726"/>
        <v/>
      </c>
      <c r="AS1550" s="377" t="str">
        <f t="shared" si="724"/>
        <v/>
      </c>
      <c r="AT1550" s="378" t="str">
        <f t="shared" si="725"/>
        <v/>
      </c>
      <c r="AX1550" s="625" t="b">
        <f t="shared" si="727"/>
        <v>0</v>
      </c>
      <c r="AY1550" s="7" t="str">
        <f t="shared" si="728"/>
        <v>FALSEFALSEFALSE</v>
      </c>
      <c r="AZ1550" s="626">
        <f t="shared" si="704"/>
        <v>0</v>
      </c>
      <c r="BA1550" s="627" t="str">
        <f t="shared" si="705"/>
        <v/>
      </c>
      <c r="BB1550" s="627">
        <f t="shared" si="706"/>
        <v>0</v>
      </c>
      <c r="BC1550" s="690" t="str">
        <f t="shared" si="707"/>
        <v/>
      </c>
    </row>
    <row r="1551" spans="1:55">
      <c r="A1551" s="381">
        <v>1495</v>
      </c>
      <c r="B1551" s="117"/>
      <c r="C1551" s="288"/>
      <c r="D1551" s="289"/>
      <c r="E1551" s="289"/>
      <c r="F1551" s="290"/>
      <c r="G1551" s="292"/>
      <c r="H1551" s="116"/>
      <c r="I1551" s="292"/>
      <c r="J1551" s="116"/>
      <c r="K1551" s="370" t="str">
        <f t="shared" si="698"/>
        <v/>
      </c>
      <c r="L1551" s="370">
        <f t="shared" si="699"/>
        <v>0</v>
      </c>
      <c r="M1551" s="370">
        <f t="shared" si="700"/>
        <v>0</v>
      </c>
      <c r="N1551" s="371" t="str">
        <f t="shared" si="708"/>
        <v/>
      </c>
      <c r="O1551" s="371" t="str">
        <f t="shared" si="709"/>
        <v/>
      </c>
      <c r="P1551" s="371" t="str">
        <f t="shared" si="710"/>
        <v/>
      </c>
      <c r="Q1551" s="371" t="str">
        <f t="shared" si="711"/>
        <v/>
      </c>
      <c r="R1551" s="371" t="str">
        <f t="shared" si="712"/>
        <v/>
      </c>
      <c r="S1551" s="371" t="str">
        <f t="shared" si="713"/>
        <v/>
      </c>
      <c r="T1551" s="443" t="str">
        <f t="shared" si="701"/>
        <v/>
      </c>
      <c r="U1551" s="539"/>
      <c r="V1551" s="117"/>
      <c r="W1551" s="118"/>
      <c r="X1551" s="119"/>
      <c r="Y1551" s="120"/>
      <c r="Z1551" s="122"/>
      <c r="AA1551" s="121"/>
      <c r="AB1551" s="443" t="str">
        <f t="shared" si="702"/>
        <v/>
      </c>
      <c r="AC1551" s="734" t="str">
        <f t="shared" si="703"/>
        <v/>
      </c>
      <c r="AD1551" s="372"/>
      <c r="AE1551" s="485"/>
      <c r="AF1551" s="373" t="str">
        <f t="shared" si="714"/>
        <v/>
      </c>
      <c r="AG1551" s="373" t="str">
        <f t="shared" si="715"/>
        <v/>
      </c>
      <c r="AH1551" s="374" t="str">
        <f t="shared" si="716"/>
        <v/>
      </c>
      <c r="AI1551" s="375" t="str">
        <f t="shared" si="717"/>
        <v/>
      </c>
      <c r="AJ1551" s="375" t="str">
        <f t="shared" si="718"/>
        <v/>
      </c>
      <c r="AK1551" s="375" t="str">
        <f t="shared" si="719"/>
        <v/>
      </c>
      <c r="AL1551" s="375" t="str">
        <f t="shared" si="720"/>
        <v/>
      </c>
      <c r="AM1551" s="375" t="str">
        <f t="shared" si="721"/>
        <v/>
      </c>
      <c r="AN1551" s="376" t="str">
        <f>IF(AF1551="","",IF(OR(AH1551="",AH1551="-"),"－",IF(OR(AM1551=8,AM1551=9),"",IF(OR(AJ1551=3,AJ1551=4,AJ1551=5,AJ1551=6),VLOOKUP(AH1551,INDEX((係数_バス貨物_ガソリン,係数_バス貨物_CNG,係数_バス貨物_軽油,係数_バス貨物_メタノール,係数_バス貨物_LPG),MATCH(AL1551,【参考】排出ガスレベル!$AI$4:$AI$671,1),1,AR1551):INDEX((係数_バス貨物_ガソリン,係数_バス貨物_CNG,係数_バス貨物_軽油,係数_バス貨物_メタノール,係数_バス貨物_LPG),MATCH(AL1551+1,【参考】排出ガスレベル!$AI$4:$AI$671,1)-1,5,AR1551),2,FALSE),IF(OR(AJ1551=1,AJ1551=2),VLOOKUP(AH1551,INDEX((係数_乗用_ガソリン,係数_乗用_CNG,係数_乗用_軽油,係数_乗用_メタノール,係数_乗用_LPG),1,1,AR1551):INDEX((係数_乗用_ガソリン,係数_乗用_CNG,係数_乗用_軽油,係数_乗用_メタノール,係数_乗用_LPG),125,5,AR1551),2,FALSE))))))</f>
        <v/>
      </c>
      <c r="AO1551" s="376" t="str">
        <f>IF(T1551="","",IF(OR(AH1551="",AH1551="-"),"－",IF(OR(AM1551=8,AM1551=9),"",IF(OR(AJ1551=3,AJ1551=4,AJ1551=5,AJ1551=6),VLOOKUP(AH1551,INDEX((係数_バス貨物_ガソリン,係数_バス貨物_CNG,係数_バス貨物_軽油,係数_バス貨物_メタノール,係数_バス貨物_LPG),MATCH(AL1551,【参考】排出ガスレベル!$AI$4:$AI$671,1),1,AR1551):INDEX((係数_バス貨物_ガソリン,係数_バス貨物_CNG,係数_バス貨物_軽油,係数_バス貨物_メタノール,係数_バス貨物_LPG),MATCH(AL1551+1,【参考】排出ガスレベル!$AI$4:$AI$671,1)-1,5,AR1551),3,FALSE),IF(OR(AJ1551=1,AJ1551=2),VLOOKUP(AH1551,INDEX((係数_乗用_ガソリン,係数_乗用_CNG,係数_乗用_軽油,係数_乗用_メタノール,係数_乗用_LPG),1,1,AR1551):INDEX((係数_乗用_ガソリン,係数_乗用_CNG,係数_乗用_軽油,係数_乗用_メタノール,係数_乗用_LPG),125,5,AR1551),3,FALSE))))))</f>
        <v/>
      </c>
      <c r="AP1551" s="375" t="str">
        <f t="shared" si="722"/>
        <v/>
      </c>
      <c r="AQ1551" s="444" t="str">
        <f t="shared" si="723"/>
        <v/>
      </c>
      <c r="AR1551" s="375" t="str">
        <f t="shared" si="726"/>
        <v/>
      </c>
      <c r="AS1551" s="377" t="str">
        <f t="shared" si="724"/>
        <v/>
      </c>
      <c r="AT1551" s="378" t="str">
        <f t="shared" si="725"/>
        <v/>
      </c>
      <c r="AX1551" s="625" t="b">
        <f t="shared" si="727"/>
        <v>0</v>
      </c>
      <c r="AY1551" s="7" t="str">
        <f t="shared" si="728"/>
        <v>FALSEFALSEFALSE</v>
      </c>
      <c r="AZ1551" s="626">
        <f t="shared" si="704"/>
        <v>0</v>
      </c>
      <c r="BA1551" s="627" t="str">
        <f t="shared" si="705"/>
        <v/>
      </c>
      <c r="BB1551" s="627">
        <f t="shared" si="706"/>
        <v>0</v>
      </c>
      <c r="BC1551" s="690" t="str">
        <f t="shared" si="707"/>
        <v/>
      </c>
    </row>
    <row r="1552" spans="1:55">
      <c r="A1552" s="381">
        <v>1496</v>
      </c>
      <c r="B1552" s="117"/>
      <c r="C1552" s="288"/>
      <c r="D1552" s="289"/>
      <c r="E1552" s="289"/>
      <c r="F1552" s="290"/>
      <c r="G1552" s="292"/>
      <c r="H1552" s="116"/>
      <c r="I1552" s="292"/>
      <c r="J1552" s="116"/>
      <c r="K1552" s="370" t="str">
        <f t="shared" si="698"/>
        <v/>
      </c>
      <c r="L1552" s="370">
        <f t="shared" si="699"/>
        <v>0</v>
      </c>
      <c r="M1552" s="370">
        <f t="shared" si="700"/>
        <v>0</v>
      </c>
      <c r="N1552" s="371" t="str">
        <f t="shared" si="708"/>
        <v/>
      </c>
      <c r="O1552" s="371" t="str">
        <f t="shared" si="709"/>
        <v/>
      </c>
      <c r="P1552" s="371" t="str">
        <f t="shared" si="710"/>
        <v/>
      </c>
      <c r="Q1552" s="371" t="str">
        <f t="shared" si="711"/>
        <v/>
      </c>
      <c r="R1552" s="371" t="str">
        <f t="shared" si="712"/>
        <v/>
      </c>
      <c r="S1552" s="371" t="str">
        <f t="shared" si="713"/>
        <v/>
      </c>
      <c r="T1552" s="443" t="str">
        <f t="shared" si="701"/>
        <v/>
      </c>
      <c r="U1552" s="539"/>
      <c r="V1552" s="117"/>
      <c r="W1552" s="118"/>
      <c r="X1552" s="119"/>
      <c r="Y1552" s="120"/>
      <c r="Z1552" s="122"/>
      <c r="AA1552" s="121"/>
      <c r="AB1552" s="443" t="str">
        <f t="shared" si="702"/>
        <v/>
      </c>
      <c r="AC1552" s="734" t="str">
        <f t="shared" si="703"/>
        <v/>
      </c>
      <c r="AD1552" s="372"/>
      <c r="AE1552" s="485"/>
      <c r="AF1552" s="373" t="str">
        <f t="shared" si="714"/>
        <v/>
      </c>
      <c r="AG1552" s="373" t="str">
        <f t="shared" si="715"/>
        <v/>
      </c>
      <c r="AH1552" s="374" t="str">
        <f t="shared" si="716"/>
        <v/>
      </c>
      <c r="AI1552" s="375" t="str">
        <f t="shared" si="717"/>
        <v/>
      </c>
      <c r="AJ1552" s="375" t="str">
        <f t="shared" si="718"/>
        <v/>
      </c>
      <c r="AK1552" s="375" t="str">
        <f t="shared" si="719"/>
        <v/>
      </c>
      <c r="AL1552" s="375" t="str">
        <f t="shared" si="720"/>
        <v/>
      </c>
      <c r="AM1552" s="375" t="str">
        <f t="shared" si="721"/>
        <v/>
      </c>
      <c r="AN1552" s="376" t="str">
        <f>IF(AF1552="","",IF(OR(AH1552="",AH1552="-"),"－",IF(OR(AM1552=8,AM1552=9),"",IF(OR(AJ1552=3,AJ1552=4,AJ1552=5,AJ1552=6),VLOOKUP(AH1552,INDEX((係数_バス貨物_ガソリン,係数_バス貨物_CNG,係数_バス貨物_軽油,係数_バス貨物_メタノール,係数_バス貨物_LPG),MATCH(AL1552,【参考】排出ガスレベル!$AI$4:$AI$671,1),1,AR1552):INDEX((係数_バス貨物_ガソリン,係数_バス貨物_CNG,係数_バス貨物_軽油,係数_バス貨物_メタノール,係数_バス貨物_LPG),MATCH(AL1552+1,【参考】排出ガスレベル!$AI$4:$AI$671,1)-1,5,AR1552),2,FALSE),IF(OR(AJ1552=1,AJ1552=2),VLOOKUP(AH1552,INDEX((係数_乗用_ガソリン,係数_乗用_CNG,係数_乗用_軽油,係数_乗用_メタノール,係数_乗用_LPG),1,1,AR1552):INDEX((係数_乗用_ガソリン,係数_乗用_CNG,係数_乗用_軽油,係数_乗用_メタノール,係数_乗用_LPG),125,5,AR1552),2,FALSE))))))</f>
        <v/>
      </c>
      <c r="AO1552" s="376" t="str">
        <f>IF(T1552="","",IF(OR(AH1552="",AH1552="-"),"－",IF(OR(AM1552=8,AM1552=9),"",IF(OR(AJ1552=3,AJ1552=4,AJ1552=5,AJ1552=6),VLOOKUP(AH1552,INDEX((係数_バス貨物_ガソリン,係数_バス貨物_CNG,係数_バス貨物_軽油,係数_バス貨物_メタノール,係数_バス貨物_LPG),MATCH(AL1552,【参考】排出ガスレベル!$AI$4:$AI$671,1),1,AR1552):INDEX((係数_バス貨物_ガソリン,係数_バス貨物_CNG,係数_バス貨物_軽油,係数_バス貨物_メタノール,係数_バス貨物_LPG),MATCH(AL1552+1,【参考】排出ガスレベル!$AI$4:$AI$671,1)-1,5,AR1552),3,FALSE),IF(OR(AJ1552=1,AJ1552=2),VLOOKUP(AH1552,INDEX((係数_乗用_ガソリン,係数_乗用_CNG,係数_乗用_軽油,係数_乗用_メタノール,係数_乗用_LPG),1,1,AR1552):INDEX((係数_乗用_ガソリン,係数_乗用_CNG,係数_乗用_軽油,係数_乗用_メタノール,係数_乗用_LPG),125,5,AR1552),3,FALSE))))))</f>
        <v/>
      </c>
      <c r="AP1552" s="375" t="str">
        <f t="shared" si="722"/>
        <v/>
      </c>
      <c r="AQ1552" s="444" t="str">
        <f t="shared" si="723"/>
        <v/>
      </c>
      <c r="AR1552" s="375" t="str">
        <f t="shared" si="726"/>
        <v/>
      </c>
      <c r="AS1552" s="377" t="str">
        <f t="shared" si="724"/>
        <v/>
      </c>
      <c r="AT1552" s="378" t="str">
        <f t="shared" si="725"/>
        <v/>
      </c>
      <c r="AX1552" s="625" t="b">
        <f t="shared" si="727"/>
        <v>0</v>
      </c>
      <c r="AY1552" s="7" t="str">
        <f t="shared" si="728"/>
        <v>FALSEFALSEFALSE</v>
      </c>
      <c r="AZ1552" s="626">
        <f t="shared" si="704"/>
        <v>0</v>
      </c>
      <c r="BA1552" s="627" t="str">
        <f t="shared" si="705"/>
        <v/>
      </c>
      <c r="BB1552" s="627">
        <f t="shared" si="706"/>
        <v>0</v>
      </c>
      <c r="BC1552" s="690" t="str">
        <f t="shared" si="707"/>
        <v/>
      </c>
    </row>
    <row r="1553" spans="1:55">
      <c r="A1553" s="381">
        <v>1497</v>
      </c>
      <c r="B1553" s="117"/>
      <c r="C1553" s="288"/>
      <c r="D1553" s="289"/>
      <c r="E1553" s="289"/>
      <c r="F1553" s="290"/>
      <c r="G1553" s="292"/>
      <c r="H1553" s="116"/>
      <c r="I1553" s="292"/>
      <c r="J1553" s="116"/>
      <c r="K1553" s="370" t="str">
        <f t="shared" si="698"/>
        <v/>
      </c>
      <c r="L1553" s="370">
        <f t="shared" si="699"/>
        <v>0</v>
      </c>
      <c r="M1553" s="370">
        <f t="shared" si="700"/>
        <v>0</v>
      </c>
      <c r="N1553" s="371" t="str">
        <f t="shared" si="708"/>
        <v/>
      </c>
      <c r="O1553" s="371" t="str">
        <f t="shared" si="709"/>
        <v/>
      </c>
      <c r="P1553" s="371" t="str">
        <f t="shared" si="710"/>
        <v/>
      </c>
      <c r="Q1553" s="371" t="str">
        <f t="shared" si="711"/>
        <v/>
      </c>
      <c r="R1553" s="371" t="str">
        <f t="shared" si="712"/>
        <v/>
      </c>
      <c r="S1553" s="371" t="str">
        <f t="shared" si="713"/>
        <v/>
      </c>
      <c r="T1553" s="443" t="str">
        <f t="shared" si="701"/>
        <v/>
      </c>
      <c r="U1553" s="539"/>
      <c r="V1553" s="117"/>
      <c r="W1553" s="118"/>
      <c r="X1553" s="119"/>
      <c r="Y1553" s="120"/>
      <c r="Z1553" s="122"/>
      <c r="AA1553" s="121"/>
      <c r="AB1553" s="443" t="str">
        <f t="shared" si="702"/>
        <v/>
      </c>
      <c r="AC1553" s="734" t="str">
        <f t="shared" si="703"/>
        <v/>
      </c>
      <c r="AD1553" s="372"/>
      <c r="AE1553" s="485"/>
      <c r="AF1553" s="373" t="str">
        <f t="shared" si="714"/>
        <v/>
      </c>
      <c r="AG1553" s="373" t="str">
        <f t="shared" si="715"/>
        <v/>
      </c>
      <c r="AH1553" s="374" t="str">
        <f t="shared" si="716"/>
        <v/>
      </c>
      <c r="AI1553" s="375" t="str">
        <f t="shared" si="717"/>
        <v/>
      </c>
      <c r="AJ1553" s="375" t="str">
        <f t="shared" si="718"/>
        <v/>
      </c>
      <c r="AK1553" s="375" t="str">
        <f t="shared" si="719"/>
        <v/>
      </c>
      <c r="AL1553" s="375" t="str">
        <f t="shared" si="720"/>
        <v/>
      </c>
      <c r="AM1553" s="375" t="str">
        <f t="shared" si="721"/>
        <v/>
      </c>
      <c r="AN1553" s="376" t="str">
        <f>IF(AF1553="","",IF(OR(AH1553="",AH1553="-"),"－",IF(OR(AM1553=8,AM1553=9),"",IF(OR(AJ1553=3,AJ1553=4,AJ1553=5,AJ1553=6),VLOOKUP(AH1553,INDEX((係数_バス貨物_ガソリン,係数_バス貨物_CNG,係数_バス貨物_軽油,係数_バス貨物_メタノール,係数_バス貨物_LPG),MATCH(AL1553,【参考】排出ガスレベル!$AI$4:$AI$671,1),1,AR1553):INDEX((係数_バス貨物_ガソリン,係数_バス貨物_CNG,係数_バス貨物_軽油,係数_バス貨物_メタノール,係数_バス貨物_LPG),MATCH(AL1553+1,【参考】排出ガスレベル!$AI$4:$AI$671,1)-1,5,AR1553),2,FALSE),IF(OR(AJ1553=1,AJ1553=2),VLOOKUP(AH1553,INDEX((係数_乗用_ガソリン,係数_乗用_CNG,係数_乗用_軽油,係数_乗用_メタノール,係数_乗用_LPG),1,1,AR1553):INDEX((係数_乗用_ガソリン,係数_乗用_CNG,係数_乗用_軽油,係数_乗用_メタノール,係数_乗用_LPG),125,5,AR1553),2,FALSE))))))</f>
        <v/>
      </c>
      <c r="AO1553" s="376" t="str">
        <f>IF(T1553="","",IF(OR(AH1553="",AH1553="-"),"－",IF(OR(AM1553=8,AM1553=9),"",IF(OR(AJ1553=3,AJ1553=4,AJ1553=5,AJ1553=6),VLOOKUP(AH1553,INDEX((係数_バス貨物_ガソリン,係数_バス貨物_CNG,係数_バス貨物_軽油,係数_バス貨物_メタノール,係数_バス貨物_LPG),MATCH(AL1553,【参考】排出ガスレベル!$AI$4:$AI$671,1),1,AR1553):INDEX((係数_バス貨物_ガソリン,係数_バス貨物_CNG,係数_バス貨物_軽油,係数_バス貨物_メタノール,係数_バス貨物_LPG),MATCH(AL1553+1,【参考】排出ガスレベル!$AI$4:$AI$671,1)-1,5,AR1553),3,FALSE),IF(OR(AJ1553=1,AJ1553=2),VLOOKUP(AH1553,INDEX((係数_乗用_ガソリン,係数_乗用_CNG,係数_乗用_軽油,係数_乗用_メタノール,係数_乗用_LPG),1,1,AR1553):INDEX((係数_乗用_ガソリン,係数_乗用_CNG,係数_乗用_軽油,係数_乗用_メタノール,係数_乗用_LPG),125,5,AR1553),3,FALSE))))))</f>
        <v/>
      </c>
      <c r="AP1553" s="375" t="str">
        <f t="shared" si="722"/>
        <v/>
      </c>
      <c r="AQ1553" s="444" t="str">
        <f t="shared" si="723"/>
        <v/>
      </c>
      <c r="AR1553" s="375" t="str">
        <f t="shared" si="726"/>
        <v/>
      </c>
      <c r="AS1553" s="377" t="str">
        <f t="shared" si="724"/>
        <v/>
      </c>
      <c r="AT1553" s="378" t="str">
        <f t="shared" si="725"/>
        <v/>
      </c>
      <c r="AX1553" s="625" t="b">
        <f t="shared" si="727"/>
        <v>0</v>
      </c>
      <c r="AY1553" s="7" t="str">
        <f t="shared" si="728"/>
        <v>FALSEFALSEFALSE</v>
      </c>
      <c r="AZ1553" s="626">
        <f t="shared" si="704"/>
        <v>0</v>
      </c>
      <c r="BA1553" s="627" t="str">
        <f t="shared" si="705"/>
        <v/>
      </c>
      <c r="BB1553" s="627">
        <f t="shared" si="706"/>
        <v>0</v>
      </c>
      <c r="BC1553" s="690" t="str">
        <f t="shared" si="707"/>
        <v/>
      </c>
    </row>
    <row r="1554" spans="1:55">
      <c r="A1554" s="381">
        <v>1498</v>
      </c>
      <c r="B1554" s="117"/>
      <c r="C1554" s="288"/>
      <c r="D1554" s="289"/>
      <c r="E1554" s="289"/>
      <c r="F1554" s="290"/>
      <c r="G1554" s="292"/>
      <c r="H1554" s="116"/>
      <c r="I1554" s="292"/>
      <c r="J1554" s="116"/>
      <c r="K1554" s="370" t="str">
        <f t="shared" si="698"/>
        <v/>
      </c>
      <c r="L1554" s="370">
        <f t="shared" si="699"/>
        <v>0</v>
      </c>
      <c r="M1554" s="370">
        <f t="shared" si="700"/>
        <v>0</v>
      </c>
      <c r="N1554" s="371" t="str">
        <f t="shared" si="708"/>
        <v/>
      </c>
      <c r="O1554" s="371" t="str">
        <f t="shared" si="709"/>
        <v/>
      </c>
      <c r="P1554" s="371" t="str">
        <f t="shared" si="710"/>
        <v/>
      </c>
      <c r="Q1554" s="371" t="str">
        <f t="shared" si="711"/>
        <v/>
      </c>
      <c r="R1554" s="371" t="str">
        <f t="shared" si="712"/>
        <v/>
      </c>
      <c r="S1554" s="371" t="str">
        <f t="shared" si="713"/>
        <v/>
      </c>
      <c r="T1554" s="443" t="str">
        <f t="shared" si="701"/>
        <v/>
      </c>
      <c r="U1554" s="539"/>
      <c r="V1554" s="117"/>
      <c r="W1554" s="118"/>
      <c r="X1554" s="119"/>
      <c r="Y1554" s="120"/>
      <c r="Z1554" s="122"/>
      <c r="AA1554" s="121"/>
      <c r="AB1554" s="443" t="str">
        <f t="shared" si="702"/>
        <v/>
      </c>
      <c r="AC1554" s="734" t="str">
        <f t="shared" si="703"/>
        <v/>
      </c>
      <c r="AD1554" s="372"/>
      <c r="AE1554" s="485"/>
      <c r="AF1554" s="373" t="str">
        <f t="shared" si="714"/>
        <v/>
      </c>
      <c r="AG1554" s="373" t="str">
        <f t="shared" si="715"/>
        <v/>
      </c>
      <c r="AH1554" s="374" t="str">
        <f t="shared" si="716"/>
        <v/>
      </c>
      <c r="AI1554" s="375" t="str">
        <f t="shared" si="717"/>
        <v/>
      </c>
      <c r="AJ1554" s="375" t="str">
        <f t="shared" si="718"/>
        <v/>
      </c>
      <c r="AK1554" s="375" t="str">
        <f t="shared" si="719"/>
        <v/>
      </c>
      <c r="AL1554" s="375" t="str">
        <f t="shared" si="720"/>
        <v/>
      </c>
      <c r="AM1554" s="375" t="str">
        <f t="shared" si="721"/>
        <v/>
      </c>
      <c r="AN1554" s="376" t="str">
        <f>IF(AF1554="","",IF(OR(AH1554="",AH1554="-"),"－",IF(OR(AM1554=8,AM1554=9),"",IF(OR(AJ1554=3,AJ1554=4,AJ1554=5,AJ1554=6),VLOOKUP(AH1554,INDEX((係数_バス貨物_ガソリン,係数_バス貨物_CNG,係数_バス貨物_軽油,係数_バス貨物_メタノール,係数_バス貨物_LPG),MATCH(AL1554,【参考】排出ガスレベル!$AI$4:$AI$671,1),1,AR1554):INDEX((係数_バス貨物_ガソリン,係数_バス貨物_CNG,係数_バス貨物_軽油,係数_バス貨物_メタノール,係数_バス貨物_LPG),MATCH(AL1554+1,【参考】排出ガスレベル!$AI$4:$AI$671,1)-1,5,AR1554),2,FALSE),IF(OR(AJ1554=1,AJ1554=2),VLOOKUP(AH1554,INDEX((係数_乗用_ガソリン,係数_乗用_CNG,係数_乗用_軽油,係数_乗用_メタノール,係数_乗用_LPG),1,1,AR1554):INDEX((係数_乗用_ガソリン,係数_乗用_CNG,係数_乗用_軽油,係数_乗用_メタノール,係数_乗用_LPG),125,5,AR1554),2,FALSE))))))</f>
        <v/>
      </c>
      <c r="AO1554" s="376" t="str">
        <f>IF(T1554="","",IF(OR(AH1554="",AH1554="-"),"－",IF(OR(AM1554=8,AM1554=9),"",IF(OR(AJ1554=3,AJ1554=4,AJ1554=5,AJ1554=6),VLOOKUP(AH1554,INDEX((係数_バス貨物_ガソリン,係数_バス貨物_CNG,係数_バス貨物_軽油,係数_バス貨物_メタノール,係数_バス貨物_LPG),MATCH(AL1554,【参考】排出ガスレベル!$AI$4:$AI$671,1),1,AR1554):INDEX((係数_バス貨物_ガソリン,係数_バス貨物_CNG,係数_バス貨物_軽油,係数_バス貨物_メタノール,係数_バス貨物_LPG),MATCH(AL1554+1,【参考】排出ガスレベル!$AI$4:$AI$671,1)-1,5,AR1554),3,FALSE),IF(OR(AJ1554=1,AJ1554=2),VLOOKUP(AH1554,INDEX((係数_乗用_ガソリン,係数_乗用_CNG,係数_乗用_軽油,係数_乗用_メタノール,係数_乗用_LPG),1,1,AR1554):INDEX((係数_乗用_ガソリン,係数_乗用_CNG,係数_乗用_軽油,係数_乗用_メタノール,係数_乗用_LPG),125,5,AR1554),3,FALSE))))))</f>
        <v/>
      </c>
      <c r="AP1554" s="375" t="str">
        <f t="shared" si="722"/>
        <v/>
      </c>
      <c r="AQ1554" s="444" t="str">
        <f t="shared" si="723"/>
        <v/>
      </c>
      <c r="AR1554" s="375" t="str">
        <f t="shared" si="726"/>
        <v/>
      </c>
      <c r="AS1554" s="377" t="str">
        <f t="shared" si="724"/>
        <v/>
      </c>
      <c r="AT1554" s="378" t="str">
        <f t="shared" si="725"/>
        <v/>
      </c>
      <c r="AX1554" s="625" t="b">
        <f t="shared" si="727"/>
        <v>0</v>
      </c>
      <c r="AY1554" s="7" t="str">
        <f t="shared" si="728"/>
        <v>FALSEFALSEFALSE</v>
      </c>
      <c r="AZ1554" s="626">
        <f t="shared" si="704"/>
        <v>0</v>
      </c>
      <c r="BA1554" s="627" t="str">
        <f t="shared" si="705"/>
        <v/>
      </c>
      <c r="BB1554" s="627">
        <f t="shared" si="706"/>
        <v>0</v>
      </c>
      <c r="BC1554" s="690" t="str">
        <f t="shared" si="707"/>
        <v/>
      </c>
    </row>
    <row r="1555" spans="1:55">
      <c r="A1555" s="381">
        <v>1499</v>
      </c>
      <c r="B1555" s="117"/>
      <c r="C1555" s="288"/>
      <c r="D1555" s="289"/>
      <c r="E1555" s="289"/>
      <c r="F1555" s="290"/>
      <c r="G1555" s="292"/>
      <c r="H1555" s="116"/>
      <c r="I1555" s="292"/>
      <c r="J1555" s="116"/>
      <c r="K1555" s="370" t="str">
        <f t="shared" si="698"/>
        <v/>
      </c>
      <c r="L1555" s="370">
        <f t="shared" si="699"/>
        <v>0</v>
      </c>
      <c r="M1555" s="370">
        <f t="shared" si="700"/>
        <v>0</v>
      </c>
      <c r="N1555" s="371" t="str">
        <f t="shared" si="708"/>
        <v/>
      </c>
      <c r="O1555" s="371" t="str">
        <f t="shared" si="709"/>
        <v/>
      </c>
      <c r="P1555" s="371" t="str">
        <f t="shared" si="710"/>
        <v/>
      </c>
      <c r="Q1555" s="371" t="str">
        <f t="shared" si="711"/>
        <v/>
      </c>
      <c r="R1555" s="371" t="str">
        <f t="shared" si="712"/>
        <v/>
      </c>
      <c r="S1555" s="371" t="str">
        <f t="shared" si="713"/>
        <v/>
      </c>
      <c r="T1555" s="443" t="str">
        <f t="shared" si="701"/>
        <v/>
      </c>
      <c r="U1555" s="539"/>
      <c r="V1555" s="117"/>
      <c r="W1555" s="118"/>
      <c r="X1555" s="119"/>
      <c r="Y1555" s="120"/>
      <c r="Z1555" s="122"/>
      <c r="AA1555" s="121"/>
      <c r="AB1555" s="443" t="str">
        <f t="shared" si="702"/>
        <v/>
      </c>
      <c r="AC1555" s="734" t="str">
        <f t="shared" si="703"/>
        <v/>
      </c>
      <c r="AD1555" s="372"/>
      <c r="AE1555" s="485"/>
      <c r="AF1555" s="373" t="str">
        <f t="shared" si="714"/>
        <v/>
      </c>
      <c r="AG1555" s="373" t="str">
        <f t="shared" si="715"/>
        <v/>
      </c>
      <c r="AH1555" s="374" t="str">
        <f t="shared" si="716"/>
        <v/>
      </c>
      <c r="AI1555" s="375" t="str">
        <f t="shared" si="717"/>
        <v/>
      </c>
      <c r="AJ1555" s="375" t="str">
        <f t="shared" si="718"/>
        <v/>
      </c>
      <c r="AK1555" s="375" t="str">
        <f t="shared" si="719"/>
        <v/>
      </c>
      <c r="AL1555" s="375" t="str">
        <f t="shared" si="720"/>
        <v/>
      </c>
      <c r="AM1555" s="375" t="str">
        <f t="shared" si="721"/>
        <v/>
      </c>
      <c r="AN1555" s="376" t="str">
        <f>IF(AF1555="","",IF(OR(AH1555="",AH1555="-"),"－",IF(OR(AM1555=8,AM1555=9),"",IF(OR(AJ1555=3,AJ1555=4,AJ1555=5,AJ1555=6),VLOOKUP(AH1555,INDEX((係数_バス貨物_ガソリン,係数_バス貨物_CNG,係数_バス貨物_軽油,係数_バス貨物_メタノール,係数_バス貨物_LPG),MATCH(AL1555,【参考】排出ガスレベル!$AI$4:$AI$671,1),1,AR1555):INDEX((係数_バス貨物_ガソリン,係数_バス貨物_CNG,係数_バス貨物_軽油,係数_バス貨物_メタノール,係数_バス貨物_LPG),MATCH(AL1555+1,【参考】排出ガスレベル!$AI$4:$AI$671,1)-1,5,AR1555),2,FALSE),IF(OR(AJ1555=1,AJ1555=2),VLOOKUP(AH1555,INDEX((係数_乗用_ガソリン,係数_乗用_CNG,係数_乗用_軽油,係数_乗用_メタノール,係数_乗用_LPG),1,1,AR1555):INDEX((係数_乗用_ガソリン,係数_乗用_CNG,係数_乗用_軽油,係数_乗用_メタノール,係数_乗用_LPG),125,5,AR1555),2,FALSE))))))</f>
        <v/>
      </c>
      <c r="AO1555" s="376" t="str">
        <f>IF(T1555="","",IF(OR(AH1555="",AH1555="-"),"－",IF(OR(AM1555=8,AM1555=9),"",IF(OR(AJ1555=3,AJ1555=4,AJ1555=5,AJ1555=6),VLOOKUP(AH1555,INDEX((係数_バス貨物_ガソリン,係数_バス貨物_CNG,係数_バス貨物_軽油,係数_バス貨物_メタノール,係数_バス貨物_LPG),MATCH(AL1555,【参考】排出ガスレベル!$AI$4:$AI$671,1),1,AR1555):INDEX((係数_バス貨物_ガソリン,係数_バス貨物_CNG,係数_バス貨物_軽油,係数_バス貨物_メタノール,係数_バス貨物_LPG),MATCH(AL1555+1,【参考】排出ガスレベル!$AI$4:$AI$671,1)-1,5,AR1555),3,FALSE),IF(OR(AJ1555=1,AJ1555=2),VLOOKUP(AH1555,INDEX((係数_乗用_ガソリン,係数_乗用_CNG,係数_乗用_軽油,係数_乗用_メタノール,係数_乗用_LPG),1,1,AR1555):INDEX((係数_乗用_ガソリン,係数_乗用_CNG,係数_乗用_軽油,係数_乗用_メタノール,係数_乗用_LPG),125,5,AR1555),3,FALSE))))))</f>
        <v/>
      </c>
      <c r="AP1555" s="375" t="str">
        <f t="shared" si="722"/>
        <v/>
      </c>
      <c r="AQ1555" s="444" t="str">
        <f t="shared" si="723"/>
        <v/>
      </c>
      <c r="AR1555" s="375" t="str">
        <f t="shared" si="726"/>
        <v/>
      </c>
      <c r="AS1555" s="377" t="str">
        <f t="shared" si="724"/>
        <v/>
      </c>
      <c r="AT1555" s="378" t="str">
        <f t="shared" si="725"/>
        <v/>
      </c>
      <c r="AX1555" s="625" t="b">
        <f t="shared" si="727"/>
        <v>0</v>
      </c>
      <c r="AY1555" s="7" t="str">
        <f t="shared" si="728"/>
        <v>FALSEFALSEFALSE</v>
      </c>
      <c r="AZ1555" s="626">
        <f t="shared" si="704"/>
        <v>0</v>
      </c>
      <c r="BA1555" s="627" t="str">
        <f t="shared" si="705"/>
        <v/>
      </c>
      <c r="BB1555" s="627">
        <f t="shared" si="706"/>
        <v>0</v>
      </c>
      <c r="BC1555" s="690" t="str">
        <f t="shared" si="707"/>
        <v/>
      </c>
    </row>
    <row r="1556" spans="1:55">
      <c r="A1556" s="381">
        <v>1500</v>
      </c>
      <c r="B1556" s="117"/>
      <c r="C1556" s="288"/>
      <c r="D1556" s="289"/>
      <c r="E1556" s="289"/>
      <c r="F1556" s="290"/>
      <c r="G1556" s="292"/>
      <c r="H1556" s="116"/>
      <c r="I1556" s="292"/>
      <c r="J1556" s="116"/>
      <c r="K1556" s="370" t="str">
        <f t="shared" si="698"/>
        <v/>
      </c>
      <c r="L1556" s="370">
        <f t="shared" si="699"/>
        <v>0</v>
      </c>
      <c r="M1556" s="370">
        <f t="shared" si="700"/>
        <v>0</v>
      </c>
      <c r="N1556" s="371" t="str">
        <f t="shared" si="708"/>
        <v/>
      </c>
      <c r="O1556" s="371" t="str">
        <f t="shared" si="709"/>
        <v/>
      </c>
      <c r="P1556" s="371" t="str">
        <f t="shared" si="710"/>
        <v/>
      </c>
      <c r="Q1556" s="371" t="str">
        <f t="shared" si="711"/>
        <v/>
      </c>
      <c r="R1556" s="371" t="str">
        <f t="shared" si="712"/>
        <v/>
      </c>
      <c r="S1556" s="371" t="str">
        <f t="shared" si="713"/>
        <v/>
      </c>
      <c r="T1556" s="443" t="str">
        <f t="shared" si="701"/>
        <v/>
      </c>
      <c r="U1556" s="539"/>
      <c r="V1556" s="117"/>
      <c r="W1556" s="118"/>
      <c r="X1556" s="119"/>
      <c r="Y1556" s="120"/>
      <c r="Z1556" s="122"/>
      <c r="AA1556" s="121"/>
      <c r="AB1556" s="443" t="str">
        <f t="shared" si="702"/>
        <v/>
      </c>
      <c r="AC1556" s="734" t="str">
        <f t="shared" si="703"/>
        <v/>
      </c>
      <c r="AD1556" s="372"/>
      <c r="AE1556" s="485"/>
      <c r="AF1556" s="373" t="str">
        <f t="shared" si="714"/>
        <v/>
      </c>
      <c r="AG1556" s="373" t="str">
        <f t="shared" si="715"/>
        <v/>
      </c>
      <c r="AH1556" s="374" t="str">
        <f t="shared" si="716"/>
        <v/>
      </c>
      <c r="AI1556" s="375" t="str">
        <f t="shared" si="717"/>
        <v/>
      </c>
      <c r="AJ1556" s="375" t="str">
        <f t="shared" si="718"/>
        <v/>
      </c>
      <c r="AK1556" s="375" t="str">
        <f t="shared" si="719"/>
        <v/>
      </c>
      <c r="AL1556" s="375" t="str">
        <f t="shared" si="720"/>
        <v/>
      </c>
      <c r="AM1556" s="375" t="str">
        <f t="shared" si="721"/>
        <v/>
      </c>
      <c r="AN1556" s="376" t="str">
        <f>IF(AF1556="","",IF(OR(AH1556="",AH1556="-"),"－",IF(OR(AM1556=8,AM1556=9),"",IF(OR(AJ1556=3,AJ1556=4,AJ1556=5,AJ1556=6),VLOOKUP(AH1556,INDEX((係数_バス貨物_ガソリン,係数_バス貨物_CNG,係数_バス貨物_軽油,係数_バス貨物_メタノール,係数_バス貨物_LPG),MATCH(AL1556,【参考】排出ガスレベル!$AI$4:$AI$671,1),1,AR1556):INDEX((係数_バス貨物_ガソリン,係数_バス貨物_CNG,係数_バス貨物_軽油,係数_バス貨物_メタノール,係数_バス貨物_LPG),MATCH(AL1556+1,【参考】排出ガスレベル!$AI$4:$AI$671,1)-1,5,AR1556),2,FALSE),IF(OR(AJ1556=1,AJ1556=2),VLOOKUP(AH1556,INDEX((係数_乗用_ガソリン,係数_乗用_CNG,係数_乗用_軽油,係数_乗用_メタノール,係数_乗用_LPG),1,1,AR1556):INDEX((係数_乗用_ガソリン,係数_乗用_CNG,係数_乗用_軽油,係数_乗用_メタノール,係数_乗用_LPG),125,5,AR1556),2,FALSE))))))</f>
        <v/>
      </c>
      <c r="AO1556" s="376" t="str">
        <f>IF(T1556="","",IF(OR(AH1556="",AH1556="-"),"－",IF(OR(AM1556=8,AM1556=9),"",IF(OR(AJ1556=3,AJ1556=4,AJ1556=5,AJ1556=6),VLOOKUP(AH1556,INDEX((係数_バス貨物_ガソリン,係数_バス貨物_CNG,係数_バス貨物_軽油,係数_バス貨物_メタノール,係数_バス貨物_LPG),MATCH(AL1556,【参考】排出ガスレベル!$AI$4:$AI$671,1),1,AR1556):INDEX((係数_バス貨物_ガソリン,係数_バス貨物_CNG,係数_バス貨物_軽油,係数_バス貨物_メタノール,係数_バス貨物_LPG),MATCH(AL1556+1,【参考】排出ガスレベル!$AI$4:$AI$671,1)-1,5,AR1556),3,FALSE),IF(OR(AJ1556=1,AJ1556=2),VLOOKUP(AH1556,INDEX((係数_乗用_ガソリン,係数_乗用_CNG,係数_乗用_軽油,係数_乗用_メタノール,係数_乗用_LPG),1,1,AR1556):INDEX((係数_乗用_ガソリン,係数_乗用_CNG,係数_乗用_軽油,係数_乗用_メタノール,係数_乗用_LPG),125,5,AR1556),3,FALSE))))))</f>
        <v/>
      </c>
      <c r="AP1556" s="375" t="str">
        <f t="shared" si="722"/>
        <v/>
      </c>
      <c r="AQ1556" s="444" t="str">
        <f t="shared" si="723"/>
        <v/>
      </c>
      <c r="AR1556" s="375" t="str">
        <f t="shared" si="726"/>
        <v/>
      </c>
      <c r="AS1556" s="377" t="str">
        <f t="shared" si="724"/>
        <v/>
      </c>
      <c r="AT1556" s="378" t="str">
        <f t="shared" si="725"/>
        <v/>
      </c>
      <c r="AX1556" s="625" t="b">
        <f t="shared" si="727"/>
        <v>0</v>
      </c>
      <c r="AY1556" s="7" t="str">
        <f t="shared" si="728"/>
        <v>FALSEFALSEFALSE</v>
      </c>
      <c r="AZ1556" s="626">
        <f t="shared" si="704"/>
        <v>0</v>
      </c>
      <c r="BA1556" s="627" t="str">
        <f t="shared" si="705"/>
        <v/>
      </c>
      <c r="BB1556" s="627">
        <f t="shared" si="706"/>
        <v>0</v>
      </c>
      <c r="BC1556" s="690" t="str">
        <f t="shared" si="707"/>
        <v/>
      </c>
    </row>
    <row r="1557" spans="1:55">
      <c r="A1557" s="381">
        <v>1501</v>
      </c>
      <c r="B1557" s="117"/>
      <c r="C1557" s="288"/>
      <c r="D1557" s="289"/>
      <c r="E1557" s="289"/>
      <c r="F1557" s="290"/>
      <c r="G1557" s="292"/>
      <c r="H1557" s="116"/>
      <c r="I1557" s="292"/>
      <c r="J1557" s="116"/>
      <c r="K1557" s="370" t="str">
        <f t="shared" si="698"/>
        <v/>
      </c>
      <c r="L1557" s="370">
        <f t="shared" si="699"/>
        <v>0</v>
      </c>
      <c r="M1557" s="370">
        <f t="shared" si="700"/>
        <v>0</v>
      </c>
      <c r="N1557" s="371" t="str">
        <f t="shared" si="708"/>
        <v/>
      </c>
      <c r="O1557" s="371" t="str">
        <f t="shared" si="709"/>
        <v/>
      </c>
      <c r="P1557" s="371" t="str">
        <f t="shared" si="710"/>
        <v/>
      </c>
      <c r="Q1557" s="371" t="str">
        <f t="shared" si="711"/>
        <v/>
      </c>
      <c r="R1557" s="371" t="str">
        <f t="shared" si="712"/>
        <v/>
      </c>
      <c r="S1557" s="371" t="str">
        <f t="shared" si="713"/>
        <v/>
      </c>
      <c r="T1557" s="443" t="str">
        <f t="shared" si="701"/>
        <v/>
      </c>
      <c r="U1557" s="539"/>
      <c r="V1557" s="117"/>
      <c r="W1557" s="118"/>
      <c r="X1557" s="119"/>
      <c r="Y1557" s="120"/>
      <c r="Z1557" s="122"/>
      <c r="AA1557" s="121"/>
      <c r="AB1557" s="443" t="str">
        <f t="shared" si="702"/>
        <v/>
      </c>
      <c r="AC1557" s="734" t="str">
        <f t="shared" si="703"/>
        <v/>
      </c>
      <c r="AD1557" s="372"/>
      <c r="AE1557" s="485"/>
      <c r="AF1557" s="373" t="str">
        <f t="shared" si="714"/>
        <v/>
      </c>
      <c r="AG1557" s="373" t="str">
        <f t="shared" si="715"/>
        <v/>
      </c>
      <c r="AH1557" s="374" t="str">
        <f t="shared" si="716"/>
        <v/>
      </c>
      <c r="AI1557" s="375" t="str">
        <f t="shared" si="717"/>
        <v/>
      </c>
      <c r="AJ1557" s="375" t="str">
        <f t="shared" si="718"/>
        <v/>
      </c>
      <c r="AK1557" s="375" t="str">
        <f t="shared" si="719"/>
        <v/>
      </c>
      <c r="AL1557" s="375" t="str">
        <f t="shared" si="720"/>
        <v/>
      </c>
      <c r="AM1557" s="375" t="str">
        <f t="shared" si="721"/>
        <v/>
      </c>
      <c r="AN1557" s="376" t="str">
        <f>IF(AF1557="","",IF(OR(AH1557="",AH1557="-"),"－",IF(OR(AM1557=8,AM1557=9),"",IF(OR(AJ1557=3,AJ1557=4,AJ1557=5,AJ1557=6),VLOOKUP(AH1557,INDEX((係数_バス貨物_ガソリン,係数_バス貨物_CNG,係数_バス貨物_軽油,係数_バス貨物_メタノール,係数_バス貨物_LPG),MATCH(AL1557,【参考】排出ガスレベル!$AI$4:$AI$671,1),1,AR1557):INDEX((係数_バス貨物_ガソリン,係数_バス貨物_CNG,係数_バス貨物_軽油,係数_バス貨物_メタノール,係数_バス貨物_LPG),MATCH(AL1557+1,【参考】排出ガスレベル!$AI$4:$AI$671,1)-1,5,AR1557),2,FALSE),IF(OR(AJ1557=1,AJ1557=2),VLOOKUP(AH1557,INDEX((係数_乗用_ガソリン,係数_乗用_CNG,係数_乗用_軽油,係数_乗用_メタノール,係数_乗用_LPG),1,1,AR1557):INDEX((係数_乗用_ガソリン,係数_乗用_CNG,係数_乗用_軽油,係数_乗用_メタノール,係数_乗用_LPG),125,5,AR1557),2,FALSE))))))</f>
        <v/>
      </c>
      <c r="AO1557" s="376" t="str">
        <f>IF(T1557="","",IF(OR(AH1557="",AH1557="-"),"－",IF(OR(AM1557=8,AM1557=9),"",IF(OR(AJ1557=3,AJ1557=4,AJ1557=5,AJ1557=6),VLOOKUP(AH1557,INDEX((係数_バス貨物_ガソリン,係数_バス貨物_CNG,係数_バス貨物_軽油,係数_バス貨物_メタノール,係数_バス貨物_LPG),MATCH(AL1557,【参考】排出ガスレベル!$AI$4:$AI$671,1),1,AR1557):INDEX((係数_バス貨物_ガソリン,係数_バス貨物_CNG,係数_バス貨物_軽油,係数_バス貨物_メタノール,係数_バス貨物_LPG),MATCH(AL1557+1,【参考】排出ガスレベル!$AI$4:$AI$671,1)-1,5,AR1557),3,FALSE),IF(OR(AJ1557=1,AJ1557=2),VLOOKUP(AH1557,INDEX((係数_乗用_ガソリン,係数_乗用_CNG,係数_乗用_軽油,係数_乗用_メタノール,係数_乗用_LPG),1,1,AR1557):INDEX((係数_乗用_ガソリン,係数_乗用_CNG,係数_乗用_軽油,係数_乗用_メタノール,係数_乗用_LPG),125,5,AR1557),3,FALSE))))))</f>
        <v/>
      </c>
      <c r="AP1557" s="375" t="str">
        <f t="shared" si="722"/>
        <v/>
      </c>
      <c r="AQ1557" s="444" t="str">
        <f t="shared" si="723"/>
        <v/>
      </c>
      <c r="AR1557" s="375" t="str">
        <f t="shared" si="726"/>
        <v/>
      </c>
      <c r="AS1557" s="377" t="str">
        <f t="shared" si="724"/>
        <v/>
      </c>
      <c r="AT1557" s="378" t="str">
        <f t="shared" si="725"/>
        <v/>
      </c>
      <c r="AX1557" s="625" t="b">
        <f t="shared" si="727"/>
        <v>0</v>
      </c>
      <c r="AY1557" s="7" t="str">
        <f t="shared" si="728"/>
        <v>FALSEFALSEFALSE</v>
      </c>
      <c r="AZ1557" s="626">
        <f t="shared" si="704"/>
        <v>0</v>
      </c>
      <c r="BA1557" s="627" t="str">
        <f t="shared" si="705"/>
        <v/>
      </c>
      <c r="BB1557" s="627">
        <f t="shared" si="706"/>
        <v>0</v>
      </c>
      <c r="BC1557" s="690" t="str">
        <f t="shared" si="707"/>
        <v/>
      </c>
    </row>
    <row r="1558" spans="1:55">
      <c r="A1558" s="381">
        <v>1502</v>
      </c>
      <c r="B1558" s="117"/>
      <c r="C1558" s="288"/>
      <c r="D1558" s="289"/>
      <c r="E1558" s="289"/>
      <c r="F1558" s="290"/>
      <c r="G1558" s="292"/>
      <c r="H1558" s="116"/>
      <c r="I1558" s="292"/>
      <c r="J1558" s="116"/>
      <c r="K1558" s="370" t="str">
        <f t="shared" si="698"/>
        <v/>
      </c>
      <c r="L1558" s="370">
        <f t="shared" si="699"/>
        <v>0</v>
      </c>
      <c r="M1558" s="370">
        <f t="shared" si="700"/>
        <v>0</v>
      </c>
      <c r="N1558" s="371" t="str">
        <f t="shared" si="708"/>
        <v/>
      </c>
      <c r="O1558" s="371" t="str">
        <f t="shared" si="709"/>
        <v/>
      </c>
      <c r="P1558" s="371" t="str">
        <f t="shared" si="710"/>
        <v/>
      </c>
      <c r="Q1558" s="371" t="str">
        <f t="shared" si="711"/>
        <v/>
      </c>
      <c r="R1558" s="371" t="str">
        <f t="shared" si="712"/>
        <v/>
      </c>
      <c r="S1558" s="371" t="str">
        <f t="shared" si="713"/>
        <v/>
      </c>
      <c r="T1558" s="443" t="str">
        <f t="shared" si="701"/>
        <v/>
      </c>
      <c r="U1558" s="539"/>
      <c r="V1558" s="117"/>
      <c r="W1558" s="118"/>
      <c r="X1558" s="119"/>
      <c r="Y1558" s="120"/>
      <c r="Z1558" s="122"/>
      <c r="AA1558" s="121"/>
      <c r="AB1558" s="443" t="str">
        <f t="shared" si="702"/>
        <v/>
      </c>
      <c r="AC1558" s="734" t="str">
        <f t="shared" si="703"/>
        <v/>
      </c>
      <c r="AD1558" s="372"/>
      <c r="AE1558" s="485"/>
      <c r="AF1558" s="373" t="str">
        <f t="shared" si="714"/>
        <v/>
      </c>
      <c r="AG1558" s="373" t="str">
        <f t="shared" si="715"/>
        <v/>
      </c>
      <c r="AH1558" s="374" t="str">
        <f t="shared" si="716"/>
        <v/>
      </c>
      <c r="AI1558" s="375" t="str">
        <f t="shared" si="717"/>
        <v/>
      </c>
      <c r="AJ1558" s="375" t="str">
        <f t="shared" si="718"/>
        <v/>
      </c>
      <c r="AK1558" s="375" t="str">
        <f t="shared" si="719"/>
        <v/>
      </c>
      <c r="AL1558" s="375" t="str">
        <f t="shared" si="720"/>
        <v/>
      </c>
      <c r="AM1558" s="375" t="str">
        <f t="shared" si="721"/>
        <v/>
      </c>
      <c r="AN1558" s="376" t="str">
        <f>IF(AF1558="","",IF(OR(AH1558="",AH1558="-"),"－",IF(OR(AM1558=8,AM1558=9),"",IF(OR(AJ1558=3,AJ1558=4,AJ1558=5,AJ1558=6),VLOOKUP(AH1558,INDEX((係数_バス貨物_ガソリン,係数_バス貨物_CNG,係数_バス貨物_軽油,係数_バス貨物_メタノール,係数_バス貨物_LPG),MATCH(AL1558,【参考】排出ガスレベル!$AI$4:$AI$671,1),1,AR1558):INDEX((係数_バス貨物_ガソリン,係数_バス貨物_CNG,係数_バス貨物_軽油,係数_バス貨物_メタノール,係数_バス貨物_LPG),MATCH(AL1558+1,【参考】排出ガスレベル!$AI$4:$AI$671,1)-1,5,AR1558),2,FALSE),IF(OR(AJ1558=1,AJ1558=2),VLOOKUP(AH1558,INDEX((係数_乗用_ガソリン,係数_乗用_CNG,係数_乗用_軽油,係数_乗用_メタノール,係数_乗用_LPG),1,1,AR1558):INDEX((係数_乗用_ガソリン,係数_乗用_CNG,係数_乗用_軽油,係数_乗用_メタノール,係数_乗用_LPG),125,5,AR1558),2,FALSE))))))</f>
        <v/>
      </c>
      <c r="AO1558" s="376" t="str">
        <f>IF(T1558="","",IF(OR(AH1558="",AH1558="-"),"－",IF(OR(AM1558=8,AM1558=9),"",IF(OR(AJ1558=3,AJ1558=4,AJ1558=5,AJ1558=6),VLOOKUP(AH1558,INDEX((係数_バス貨物_ガソリン,係数_バス貨物_CNG,係数_バス貨物_軽油,係数_バス貨物_メタノール,係数_バス貨物_LPG),MATCH(AL1558,【参考】排出ガスレベル!$AI$4:$AI$671,1),1,AR1558):INDEX((係数_バス貨物_ガソリン,係数_バス貨物_CNG,係数_バス貨物_軽油,係数_バス貨物_メタノール,係数_バス貨物_LPG),MATCH(AL1558+1,【参考】排出ガスレベル!$AI$4:$AI$671,1)-1,5,AR1558),3,FALSE),IF(OR(AJ1558=1,AJ1558=2),VLOOKUP(AH1558,INDEX((係数_乗用_ガソリン,係数_乗用_CNG,係数_乗用_軽油,係数_乗用_メタノール,係数_乗用_LPG),1,1,AR1558):INDEX((係数_乗用_ガソリン,係数_乗用_CNG,係数_乗用_軽油,係数_乗用_メタノール,係数_乗用_LPG),125,5,AR1558),3,FALSE))))))</f>
        <v/>
      </c>
      <c r="AP1558" s="375" t="str">
        <f t="shared" si="722"/>
        <v/>
      </c>
      <c r="AQ1558" s="444" t="str">
        <f t="shared" si="723"/>
        <v/>
      </c>
      <c r="AR1558" s="375" t="str">
        <f t="shared" si="726"/>
        <v/>
      </c>
      <c r="AS1558" s="377" t="str">
        <f t="shared" si="724"/>
        <v/>
      </c>
      <c r="AT1558" s="378" t="str">
        <f t="shared" si="725"/>
        <v/>
      </c>
      <c r="AX1558" s="625" t="b">
        <f t="shared" si="727"/>
        <v>0</v>
      </c>
      <c r="AY1558" s="7" t="str">
        <f t="shared" si="728"/>
        <v>FALSEFALSEFALSE</v>
      </c>
      <c r="AZ1558" s="626">
        <f t="shared" si="704"/>
        <v>0</v>
      </c>
      <c r="BA1558" s="627" t="str">
        <f t="shared" si="705"/>
        <v/>
      </c>
      <c r="BB1558" s="627">
        <f t="shared" si="706"/>
        <v>0</v>
      </c>
      <c r="BC1558" s="690" t="str">
        <f t="shared" si="707"/>
        <v/>
      </c>
    </row>
    <row r="1559" spans="1:55">
      <c r="A1559" s="381">
        <v>1503</v>
      </c>
      <c r="B1559" s="117"/>
      <c r="C1559" s="288"/>
      <c r="D1559" s="289"/>
      <c r="E1559" s="289"/>
      <c r="F1559" s="290"/>
      <c r="G1559" s="292"/>
      <c r="H1559" s="116"/>
      <c r="I1559" s="292"/>
      <c r="J1559" s="116"/>
      <c r="K1559" s="370" t="str">
        <f t="shared" si="698"/>
        <v/>
      </c>
      <c r="L1559" s="370">
        <f t="shared" si="699"/>
        <v>0</v>
      </c>
      <c r="M1559" s="370">
        <f t="shared" si="700"/>
        <v>0</v>
      </c>
      <c r="N1559" s="371" t="str">
        <f t="shared" si="708"/>
        <v/>
      </c>
      <c r="O1559" s="371" t="str">
        <f t="shared" si="709"/>
        <v/>
      </c>
      <c r="P1559" s="371" t="str">
        <f t="shared" si="710"/>
        <v/>
      </c>
      <c r="Q1559" s="371" t="str">
        <f t="shared" si="711"/>
        <v/>
      </c>
      <c r="R1559" s="371" t="str">
        <f t="shared" si="712"/>
        <v/>
      </c>
      <c r="S1559" s="371" t="str">
        <f t="shared" si="713"/>
        <v/>
      </c>
      <c r="T1559" s="443" t="str">
        <f t="shared" si="701"/>
        <v/>
      </c>
      <c r="U1559" s="539"/>
      <c r="V1559" s="117"/>
      <c r="W1559" s="118"/>
      <c r="X1559" s="119"/>
      <c r="Y1559" s="120"/>
      <c r="Z1559" s="122"/>
      <c r="AA1559" s="121"/>
      <c r="AB1559" s="443" t="str">
        <f t="shared" si="702"/>
        <v/>
      </c>
      <c r="AC1559" s="734" t="str">
        <f t="shared" si="703"/>
        <v/>
      </c>
      <c r="AD1559" s="372"/>
      <c r="AE1559" s="485"/>
      <c r="AF1559" s="373" t="str">
        <f t="shared" si="714"/>
        <v/>
      </c>
      <c r="AG1559" s="373" t="str">
        <f t="shared" si="715"/>
        <v/>
      </c>
      <c r="AH1559" s="374" t="str">
        <f t="shared" si="716"/>
        <v/>
      </c>
      <c r="AI1559" s="375" t="str">
        <f t="shared" si="717"/>
        <v/>
      </c>
      <c r="AJ1559" s="375" t="str">
        <f t="shared" si="718"/>
        <v/>
      </c>
      <c r="AK1559" s="375" t="str">
        <f t="shared" si="719"/>
        <v/>
      </c>
      <c r="AL1559" s="375" t="str">
        <f t="shared" si="720"/>
        <v/>
      </c>
      <c r="AM1559" s="375" t="str">
        <f t="shared" si="721"/>
        <v/>
      </c>
      <c r="AN1559" s="376" t="str">
        <f>IF(AF1559="","",IF(OR(AH1559="",AH1559="-"),"－",IF(OR(AM1559=8,AM1559=9),"",IF(OR(AJ1559=3,AJ1559=4,AJ1559=5,AJ1559=6),VLOOKUP(AH1559,INDEX((係数_バス貨物_ガソリン,係数_バス貨物_CNG,係数_バス貨物_軽油,係数_バス貨物_メタノール,係数_バス貨物_LPG),MATCH(AL1559,【参考】排出ガスレベル!$AI$4:$AI$671,1),1,AR1559):INDEX((係数_バス貨物_ガソリン,係数_バス貨物_CNG,係数_バス貨物_軽油,係数_バス貨物_メタノール,係数_バス貨物_LPG),MATCH(AL1559+1,【参考】排出ガスレベル!$AI$4:$AI$671,1)-1,5,AR1559),2,FALSE),IF(OR(AJ1559=1,AJ1559=2),VLOOKUP(AH1559,INDEX((係数_乗用_ガソリン,係数_乗用_CNG,係数_乗用_軽油,係数_乗用_メタノール,係数_乗用_LPG),1,1,AR1559):INDEX((係数_乗用_ガソリン,係数_乗用_CNG,係数_乗用_軽油,係数_乗用_メタノール,係数_乗用_LPG),125,5,AR1559),2,FALSE))))))</f>
        <v/>
      </c>
      <c r="AO1559" s="376" t="str">
        <f>IF(T1559="","",IF(OR(AH1559="",AH1559="-"),"－",IF(OR(AM1559=8,AM1559=9),"",IF(OR(AJ1559=3,AJ1559=4,AJ1559=5,AJ1559=6),VLOOKUP(AH1559,INDEX((係数_バス貨物_ガソリン,係数_バス貨物_CNG,係数_バス貨物_軽油,係数_バス貨物_メタノール,係数_バス貨物_LPG),MATCH(AL1559,【参考】排出ガスレベル!$AI$4:$AI$671,1),1,AR1559):INDEX((係数_バス貨物_ガソリン,係数_バス貨物_CNG,係数_バス貨物_軽油,係数_バス貨物_メタノール,係数_バス貨物_LPG),MATCH(AL1559+1,【参考】排出ガスレベル!$AI$4:$AI$671,1)-1,5,AR1559),3,FALSE),IF(OR(AJ1559=1,AJ1559=2),VLOOKUP(AH1559,INDEX((係数_乗用_ガソリン,係数_乗用_CNG,係数_乗用_軽油,係数_乗用_メタノール,係数_乗用_LPG),1,1,AR1559):INDEX((係数_乗用_ガソリン,係数_乗用_CNG,係数_乗用_軽油,係数_乗用_メタノール,係数_乗用_LPG),125,5,AR1559),3,FALSE))))))</f>
        <v/>
      </c>
      <c r="AP1559" s="375" t="str">
        <f t="shared" si="722"/>
        <v/>
      </c>
      <c r="AQ1559" s="444" t="str">
        <f t="shared" si="723"/>
        <v/>
      </c>
      <c r="AR1559" s="375" t="str">
        <f t="shared" si="726"/>
        <v/>
      </c>
      <c r="AS1559" s="377" t="str">
        <f t="shared" si="724"/>
        <v/>
      </c>
      <c r="AT1559" s="378" t="str">
        <f t="shared" si="725"/>
        <v/>
      </c>
      <c r="AX1559" s="625" t="b">
        <f t="shared" si="727"/>
        <v>0</v>
      </c>
      <c r="AY1559" s="7" t="str">
        <f t="shared" si="728"/>
        <v>FALSEFALSEFALSE</v>
      </c>
      <c r="AZ1559" s="626">
        <f t="shared" si="704"/>
        <v>0</v>
      </c>
      <c r="BA1559" s="627" t="str">
        <f t="shared" si="705"/>
        <v/>
      </c>
      <c r="BB1559" s="627">
        <f t="shared" si="706"/>
        <v>0</v>
      </c>
      <c r="BC1559" s="690" t="str">
        <f t="shared" si="707"/>
        <v/>
      </c>
    </row>
    <row r="1560" spans="1:55">
      <c r="A1560" s="381">
        <v>1504</v>
      </c>
      <c r="B1560" s="117"/>
      <c r="C1560" s="288"/>
      <c r="D1560" s="289"/>
      <c r="E1560" s="289"/>
      <c r="F1560" s="290"/>
      <c r="G1560" s="292"/>
      <c r="H1560" s="116"/>
      <c r="I1560" s="292"/>
      <c r="J1560" s="116"/>
      <c r="K1560" s="370" t="str">
        <f t="shared" si="698"/>
        <v/>
      </c>
      <c r="L1560" s="370">
        <f t="shared" si="699"/>
        <v>0</v>
      </c>
      <c r="M1560" s="370">
        <f t="shared" si="700"/>
        <v>0</v>
      </c>
      <c r="N1560" s="371" t="str">
        <f t="shared" si="708"/>
        <v/>
      </c>
      <c r="O1560" s="371" t="str">
        <f t="shared" si="709"/>
        <v/>
      </c>
      <c r="P1560" s="371" t="str">
        <f t="shared" si="710"/>
        <v/>
      </c>
      <c r="Q1560" s="371" t="str">
        <f t="shared" si="711"/>
        <v/>
      </c>
      <c r="R1560" s="371" t="str">
        <f t="shared" si="712"/>
        <v/>
      </c>
      <c r="S1560" s="371" t="str">
        <f t="shared" si="713"/>
        <v/>
      </c>
      <c r="T1560" s="443" t="str">
        <f t="shared" si="701"/>
        <v/>
      </c>
      <c r="U1560" s="539"/>
      <c r="V1560" s="117"/>
      <c r="W1560" s="118"/>
      <c r="X1560" s="119"/>
      <c r="Y1560" s="120"/>
      <c r="Z1560" s="122"/>
      <c r="AA1560" s="121"/>
      <c r="AB1560" s="443" t="str">
        <f t="shared" si="702"/>
        <v/>
      </c>
      <c r="AC1560" s="734" t="str">
        <f t="shared" si="703"/>
        <v/>
      </c>
      <c r="AD1560" s="372"/>
      <c r="AE1560" s="485"/>
      <c r="AF1560" s="373" t="str">
        <f t="shared" si="714"/>
        <v/>
      </c>
      <c r="AG1560" s="373" t="str">
        <f t="shared" si="715"/>
        <v/>
      </c>
      <c r="AH1560" s="374" t="str">
        <f t="shared" si="716"/>
        <v/>
      </c>
      <c r="AI1560" s="375" t="str">
        <f t="shared" si="717"/>
        <v/>
      </c>
      <c r="AJ1560" s="375" t="str">
        <f t="shared" si="718"/>
        <v/>
      </c>
      <c r="AK1560" s="375" t="str">
        <f t="shared" si="719"/>
        <v/>
      </c>
      <c r="AL1560" s="375" t="str">
        <f t="shared" si="720"/>
        <v/>
      </c>
      <c r="AM1560" s="375" t="str">
        <f t="shared" si="721"/>
        <v/>
      </c>
      <c r="AN1560" s="376" t="str">
        <f>IF(AF1560="","",IF(OR(AH1560="",AH1560="-"),"－",IF(OR(AM1560=8,AM1560=9),"",IF(OR(AJ1560=3,AJ1560=4,AJ1560=5,AJ1560=6),VLOOKUP(AH1560,INDEX((係数_バス貨物_ガソリン,係数_バス貨物_CNG,係数_バス貨物_軽油,係数_バス貨物_メタノール,係数_バス貨物_LPG),MATCH(AL1560,【参考】排出ガスレベル!$AI$4:$AI$671,1),1,AR1560):INDEX((係数_バス貨物_ガソリン,係数_バス貨物_CNG,係数_バス貨物_軽油,係数_バス貨物_メタノール,係数_バス貨物_LPG),MATCH(AL1560+1,【参考】排出ガスレベル!$AI$4:$AI$671,1)-1,5,AR1560),2,FALSE),IF(OR(AJ1560=1,AJ1560=2),VLOOKUP(AH1560,INDEX((係数_乗用_ガソリン,係数_乗用_CNG,係数_乗用_軽油,係数_乗用_メタノール,係数_乗用_LPG),1,1,AR1560):INDEX((係数_乗用_ガソリン,係数_乗用_CNG,係数_乗用_軽油,係数_乗用_メタノール,係数_乗用_LPG),125,5,AR1560),2,FALSE))))))</f>
        <v/>
      </c>
      <c r="AO1560" s="376" t="str">
        <f>IF(T1560="","",IF(OR(AH1560="",AH1560="-"),"－",IF(OR(AM1560=8,AM1560=9),"",IF(OR(AJ1560=3,AJ1560=4,AJ1560=5,AJ1560=6),VLOOKUP(AH1560,INDEX((係数_バス貨物_ガソリン,係数_バス貨物_CNG,係数_バス貨物_軽油,係数_バス貨物_メタノール,係数_バス貨物_LPG),MATCH(AL1560,【参考】排出ガスレベル!$AI$4:$AI$671,1),1,AR1560):INDEX((係数_バス貨物_ガソリン,係数_バス貨物_CNG,係数_バス貨物_軽油,係数_バス貨物_メタノール,係数_バス貨物_LPG),MATCH(AL1560+1,【参考】排出ガスレベル!$AI$4:$AI$671,1)-1,5,AR1560),3,FALSE),IF(OR(AJ1560=1,AJ1560=2),VLOOKUP(AH1560,INDEX((係数_乗用_ガソリン,係数_乗用_CNG,係数_乗用_軽油,係数_乗用_メタノール,係数_乗用_LPG),1,1,AR1560):INDEX((係数_乗用_ガソリン,係数_乗用_CNG,係数_乗用_軽油,係数_乗用_メタノール,係数_乗用_LPG),125,5,AR1560),3,FALSE))))))</f>
        <v/>
      </c>
      <c r="AP1560" s="375" t="str">
        <f t="shared" si="722"/>
        <v/>
      </c>
      <c r="AQ1560" s="444" t="str">
        <f t="shared" si="723"/>
        <v/>
      </c>
      <c r="AR1560" s="375" t="str">
        <f t="shared" si="726"/>
        <v/>
      </c>
      <c r="AS1560" s="377" t="str">
        <f t="shared" si="724"/>
        <v/>
      </c>
      <c r="AT1560" s="378" t="str">
        <f t="shared" si="725"/>
        <v/>
      </c>
      <c r="AX1560" s="625" t="b">
        <f t="shared" si="727"/>
        <v>0</v>
      </c>
      <c r="AY1560" s="7" t="str">
        <f t="shared" si="728"/>
        <v>FALSEFALSEFALSE</v>
      </c>
      <c r="AZ1560" s="626">
        <f t="shared" si="704"/>
        <v>0</v>
      </c>
      <c r="BA1560" s="627" t="str">
        <f t="shared" si="705"/>
        <v/>
      </c>
      <c r="BB1560" s="627">
        <f t="shared" si="706"/>
        <v>0</v>
      </c>
      <c r="BC1560" s="690" t="str">
        <f t="shared" si="707"/>
        <v/>
      </c>
    </row>
    <row r="1561" spans="1:55">
      <c r="A1561" s="381">
        <v>1505</v>
      </c>
      <c r="B1561" s="117"/>
      <c r="C1561" s="288"/>
      <c r="D1561" s="289"/>
      <c r="E1561" s="289"/>
      <c r="F1561" s="290"/>
      <c r="G1561" s="292"/>
      <c r="H1561" s="116"/>
      <c r="I1561" s="292"/>
      <c r="J1561" s="116"/>
      <c r="K1561" s="370" t="str">
        <f t="shared" si="698"/>
        <v/>
      </c>
      <c r="L1561" s="370">
        <f t="shared" si="699"/>
        <v>0</v>
      </c>
      <c r="M1561" s="370">
        <f t="shared" si="700"/>
        <v>0</v>
      </c>
      <c r="N1561" s="371" t="str">
        <f t="shared" si="708"/>
        <v/>
      </c>
      <c r="O1561" s="371" t="str">
        <f t="shared" si="709"/>
        <v/>
      </c>
      <c r="P1561" s="371" t="str">
        <f t="shared" si="710"/>
        <v/>
      </c>
      <c r="Q1561" s="371" t="str">
        <f t="shared" si="711"/>
        <v/>
      </c>
      <c r="R1561" s="371" t="str">
        <f t="shared" si="712"/>
        <v/>
      </c>
      <c r="S1561" s="371" t="str">
        <f t="shared" si="713"/>
        <v/>
      </c>
      <c r="T1561" s="443" t="str">
        <f t="shared" si="701"/>
        <v/>
      </c>
      <c r="U1561" s="539"/>
      <c r="V1561" s="117"/>
      <c r="W1561" s="118"/>
      <c r="X1561" s="119"/>
      <c r="Y1561" s="120"/>
      <c r="Z1561" s="122"/>
      <c r="AA1561" s="121"/>
      <c r="AB1561" s="443" t="str">
        <f t="shared" si="702"/>
        <v/>
      </c>
      <c r="AC1561" s="734" t="str">
        <f t="shared" si="703"/>
        <v/>
      </c>
      <c r="AD1561" s="372"/>
      <c r="AE1561" s="485"/>
      <c r="AF1561" s="373" t="str">
        <f t="shared" si="714"/>
        <v/>
      </c>
      <c r="AG1561" s="373" t="str">
        <f t="shared" si="715"/>
        <v/>
      </c>
      <c r="AH1561" s="374" t="str">
        <f t="shared" si="716"/>
        <v/>
      </c>
      <c r="AI1561" s="375" t="str">
        <f t="shared" si="717"/>
        <v/>
      </c>
      <c r="AJ1561" s="375" t="str">
        <f t="shared" si="718"/>
        <v/>
      </c>
      <c r="AK1561" s="375" t="str">
        <f t="shared" si="719"/>
        <v/>
      </c>
      <c r="AL1561" s="375" t="str">
        <f t="shared" si="720"/>
        <v/>
      </c>
      <c r="AM1561" s="375" t="str">
        <f t="shared" si="721"/>
        <v/>
      </c>
      <c r="AN1561" s="376" t="str">
        <f>IF(AF1561="","",IF(OR(AH1561="",AH1561="-"),"－",IF(OR(AM1561=8,AM1561=9),"",IF(OR(AJ1561=3,AJ1561=4,AJ1561=5,AJ1561=6),VLOOKUP(AH1561,INDEX((係数_バス貨物_ガソリン,係数_バス貨物_CNG,係数_バス貨物_軽油,係数_バス貨物_メタノール,係数_バス貨物_LPG),MATCH(AL1561,【参考】排出ガスレベル!$AI$4:$AI$671,1),1,AR1561):INDEX((係数_バス貨物_ガソリン,係数_バス貨物_CNG,係数_バス貨物_軽油,係数_バス貨物_メタノール,係数_バス貨物_LPG),MATCH(AL1561+1,【参考】排出ガスレベル!$AI$4:$AI$671,1)-1,5,AR1561),2,FALSE),IF(OR(AJ1561=1,AJ1561=2),VLOOKUP(AH1561,INDEX((係数_乗用_ガソリン,係数_乗用_CNG,係数_乗用_軽油,係数_乗用_メタノール,係数_乗用_LPG),1,1,AR1561):INDEX((係数_乗用_ガソリン,係数_乗用_CNG,係数_乗用_軽油,係数_乗用_メタノール,係数_乗用_LPG),125,5,AR1561),2,FALSE))))))</f>
        <v/>
      </c>
      <c r="AO1561" s="376" t="str">
        <f>IF(T1561="","",IF(OR(AH1561="",AH1561="-"),"－",IF(OR(AM1561=8,AM1561=9),"",IF(OR(AJ1561=3,AJ1561=4,AJ1561=5,AJ1561=6),VLOOKUP(AH1561,INDEX((係数_バス貨物_ガソリン,係数_バス貨物_CNG,係数_バス貨物_軽油,係数_バス貨物_メタノール,係数_バス貨物_LPG),MATCH(AL1561,【参考】排出ガスレベル!$AI$4:$AI$671,1),1,AR1561):INDEX((係数_バス貨物_ガソリン,係数_バス貨物_CNG,係数_バス貨物_軽油,係数_バス貨物_メタノール,係数_バス貨物_LPG),MATCH(AL1561+1,【参考】排出ガスレベル!$AI$4:$AI$671,1)-1,5,AR1561),3,FALSE),IF(OR(AJ1561=1,AJ1561=2),VLOOKUP(AH1561,INDEX((係数_乗用_ガソリン,係数_乗用_CNG,係数_乗用_軽油,係数_乗用_メタノール,係数_乗用_LPG),1,1,AR1561):INDEX((係数_乗用_ガソリン,係数_乗用_CNG,係数_乗用_軽油,係数_乗用_メタノール,係数_乗用_LPG),125,5,AR1561),3,FALSE))))))</f>
        <v/>
      </c>
      <c r="AP1561" s="375" t="str">
        <f t="shared" si="722"/>
        <v/>
      </c>
      <c r="AQ1561" s="444" t="str">
        <f t="shared" si="723"/>
        <v/>
      </c>
      <c r="AR1561" s="375" t="str">
        <f t="shared" si="726"/>
        <v/>
      </c>
      <c r="AS1561" s="377" t="str">
        <f t="shared" si="724"/>
        <v/>
      </c>
      <c r="AT1561" s="378" t="str">
        <f t="shared" si="725"/>
        <v/>
      </c>
      <c r="AX1561" s="625" t="b">
        <f t="shared" si="727"/>
        <v>0</v>
      </c>
      <c r="AY1561" s="7" t="str">
        <f t="shared" si="728"/>
        <v>FALSEFALSEFALSE</v>
      </c>
      <c r="AZ1561" s="626">
        <f t="shared" si="704"/>
        <v>0</v>
      </c>
      <c r="BA1561" s="627" t="str">
        <f t="shared" si="705"/>
        <v/>
      </c>
      <c r="BB1561" s="627">
        <f t="shared" si="706"/>
        <v>0</v>
      </c>
      <c r="BC1561" s="690" t="str">
        <f t="shared" si="707"/>
        <v/>
      </c>
    </row>
    <row r="1562" spans="1:55">
      <c r="A1562" s="381">
        <v>1506</v>
      </c>
      <c r="B1562" s="117"/>
      <c r="C1562" s="288"/>
      <c r="D1562" s="289"/>
      <c r="E1562" s="289"/>
      <c r="F1562" s="290"/>
      <c r="G1562" s="292"/>
      <c r="H1562" s="116"/>
      <c r="I1562" s="292"/>
      <c r="J1562" s="116"/>
      <c r="K1562" s="370" t="str">
        <f t="shared" si="698"/>
        <v/>
      </c>
      <c r="L1562" s="370">
        <f t="shared" si="699"/>
        <v>0</v>
      </c>
      <c r="M1562" s="370">
        <f t="shared" si="700"/>
        <v>0</v>
      </c>
      <c r="N1562" s="371" t="str">
        <f t="shared" si="708"/>
        <v/>
      </c>
      <c r="O1562" s="371" t="str">
        <f t="shared" si="709"/>
        <v/>
      </c>
      <c r="P1562" s="371" t="str">
        <f t="shared" si="710"/>
        <v/>
      </c>
      <c r="Q1562" s="371" t="str">
        <f t="shared" si="711"/>
        <v/>
      </c>
      <c r="R1562" s="371" t="str">
        <f t="shared" si="712"/>
        <v/>
      </c>
      <c r="S1562" s="371" t="str">
        <f t="shared" si="713"/>
        <v/>
      </c>
      <c r="T1562" s="443" t="str">
        <f t="shared" si="701"/>
        <v/>
      </c>
      <c r="U1562" s="539"/>
      <c r="V1562" s="117"/>
      <c r="W1562" s="118"/>
      <c r="X1562" s="119"/>
      <c r="Y1562" s="120"/>
      <c r="Z1562" s="122"/>
      <c r="AA1562" s="121"/>
      <c r="AB1562" s="443" t="str">
        <f t="shared" si="702"/>
        <v/>
      </c>
      <c r="AC1562" s="734" t="str">
        <f t="shared" si="703"/>
        <v/>
      </c>
      <c r="AD1562" s="372"/>
      <c r="AE1562" s="485"/>
      <c r="AF1562" s="373" t="str">
        <f t="shared" si="714"/>
        <v/>
      </c>
      <c r="AG1562" s="373" t="str">
        <f t="shared" si="715"/>
        <v/>
      </c>
      <c r="AH1562" s="374" t="str">
        <f t="shared" si="716"/>
        <v/>
      </c>
      <c r="AI1562" s="375" t="str">
        <f t="shared" si="717"/>
        <v/>
      </c>
      <c r="AJ1562" s="375" t="str">
        <f t="shared" si="718"/>
        <v/>
      </c>
      <c r="AK1562" s="375" t="str">
        <f t="shared" si="719"/>
        <v/>
      </c>
      <c r="AL1562" s="375" t="str">
        <f t="shared" si="720"/>
        <v/>
      </c>
      <c r="AM1562" s="375" t="str">
        <f t="shared" si="721"/>
        <v/>
      </c>
      <c r="AN1562" s="376" t="str">
        <f>IF(AF1562="","",IF(OR(AH1562="",AH1562="-"),"－",IF(OR(AM1562=8,AM1562=9),"",IF(OR(AJ1562=3,AJ1562=4,AJ1562=5,AJ1562=6),VLOOKUP(AH1562,INDEX((係数_バス貨物_ガソリン,係数_バス貨物_CNG,係数_バス貨物_軽油,係数_バス貨物_メタノール,係数_バス貨物_LPG),MATCH(AL1562,【参考】排出ガスレベル!$AI$4:$AI$671,1),1,AR1562):INDEX((係数_バス貨物_ガソリン,係数_バス貨物_CNG,係数_バス貨物_軽油,係数_バス貨物_メタノール,係数_バス貨物_LPG),MATCH(AL1562+1,【参考】排出ガスレベル!$AI$4:$AI$671,1)-1,5,AR1562),2,FALSE),IF(OR(AJ1562=1,AJ1562=2),VLOOKUP(AH1562,INDEX((係数_乗用_ガソリン,係数_乗用_CNG,係数_乗用_軽油,係数_乗用_メタノール,係数_乗用_LPG),1,1,AR1562):INDEX((係数_乗用_ガソリン,係数_乗用_CNG,係数_乗用_軽油,係数_乗用_メタノール,係数_乗用_LPG),125,5,AR1562),2,FALSE))))))</f>
        <v/>
      </c>
      <c r="AO1562" s="376" t="str">
        <f>IF(T1562="","",IF(OR(AH1562="",AH1562="-"),"－",IF(OR(AM1562=8,AM1562=9),"",IF(OR(AJ1562=3,AJ1562=4,AJ1562=5,AJ1562=6),VLOOKUP(AH1562,INDEX((係数_バス貨物_ガソリン,係数_バス貨物_CNG,係数_バス貨物_軽油,係数_バス貨物_メタノール,係数_バス貨物_LPG),MATCH(AL1562,【参考】排出ガスレベル!$AI$4:$AI$671,1),1,AR1562):INDEX((係数_バス貨物_ガソリン,係数_バス貨物_CNG,係数_バス貨物_軽油,係数_バス貨物_メタノール,係数_バス貨物_LPG),MATCH(AL1562+1,【参考】排出ガスレベル!$AI$4:$AI$671,1)-1,5,AR1562),3,FALSE),IF(OR(AJ1562=1,AJ1562=2),VLOOKUP(AH1562,INDEX((係数_乗用_ガソリン,係数_乗用_CNG,係数_乗用_軽油,係数_乗用_メタノール,係数_乗用_LPG),1,1,AR1562):INDEX((係数_乗用_ガソリン,係数_乗用_CNG,係数_乗用_軽油,係数_乗用_メタノール,係数_乗用_LPG),125,5,AR1562),3,FALSE))))))</f>
        <v/>
      </c>
      <c r="AP1562" s="375" t="str">
        <f t="shared" si="722"/>
        <v/>
      </c>
      <c r="AQ1562" s="444" t="str">
        <f t="shared" si="723"/>
        <v/>
      </c>
      <c r="AR1562" s="375" t="str">
        <f t="shared" si="726"/>
        <v/>
      </c>
      <c r="AS1562" s="377" t="str">
        <f t="shared" si="724"/>
        <v/>
      </c>
      <c r="AT1562" s="378" t="str">
        <f t="shared" si="725"/>
        <v/>
      </c>
      <c r="AX1562" s="625" t="b">
        <f t="shared" si="727"/>
        <v>0</v>
      </c>
      <c r="AY1562" s="7" t="str">
        <f t="shared" si="728"/>
        <v>FALSEFALSEFALSE</v>
      </c>
      <c r="AZ1562" s="626">
        <f t="shared" si="704"/>
        <v>0</v>
      </c>
      <c r="BA1562" s="627" t="str">
        <f t="shared" si="705"/>
        <v/>
      </c>
      <c r="BB1562" s="627">
        <f t="shared" si="706"/>
        <v>0</v>
      </c>
      <c r="BC1562" s="690" t="str">
        <f t="shared" si="707"/>
        <v/>
      </c>
    </row>
    <row r="1563" spans="1:55">
      <c r="A1563" s="381">
        <v>1507</v>
      </c>
      <c r="B1563" s="117"/>
      <c r="C1563" s="288"/>
      <c r="D1563" s="289"/>
      <c r="E1563" s="289"/>
      <c r="F1563" s="290"/>
      <c r="G1563" s="292"/>
      <c r="H1563" s="116"/>
      <c r="I1563" s="292"/>
      <c r="J1563" s="116"/>
      <c r="K1563" s="370" t="str">
        <f t="shared" si="698"/>
        <v/>
      </c>
      <c r="L1563" s="370">
        <f t="shared" si="699"/>
        <v>0</v>
      </c>
      <c r="M1563" s="370">
        <f t="shared" si="700"/>
        <v>0</v>
      </c>
      <c r="N1563" s="371" t="str">
        <f t="shared" si="708"/>
        <v/>
      </c>
      <c r="O1563" s="371" t="str">
        <f t="shared" si="709"/>
        <v/>
      </c>
      <c r="P1563" s="371" t="str">
        <f t="shared" si="710"/>
        <v/>
      </c>
      <c r="Q1563" s="371" t="str">
        <f t="shared" si="711"/>
        <v/>
      </c>
      <c r="R1563" s="371" t="str">
        <f t="shared" si="712"/>
        <v/>
      </c>
      <c r="S1563" s="371" t="str">
        <f t="shared" si="713"/>
        <v/>
      </c>
      <c r="T1563" s="443" t="str">
        <f t="shared" si="701"/>
        <v/>
      </c>
      <c r="U1563" s="539"/>
      <c r="V1563" s="117"/>
      <c r="W1563" s="118"/>
      <c r="X1563" s="119"/>
      <c r="Y1563" s="120"/>
      <c r="Z1563" s="122"/>
      <c r="AA1563" s="121"/>
      <c r="AB1563" s="443" t="str">
        <f t="shared" si="702"/>
        <v/>
      </c>
      <c r="AC1563" s="734" t="str">
        <f t="shared" si="703"/>
        <v/>
      </c>
      <c r="AD1563" s="372"/>
      <c r="AE1563" s="485"/>
      <c r="AF1563" s="373" t="str">
        <f t="shared" si="714"/>
        <v/>
      </c>
      <c r="AG1563" s="373" t="str">
        <f t="shared" si="715"/>
        <v/>
      </c>
      <c r="AH1563" s="374" t="str">
        <f t="shared" si="716"/>
        <v/>
      </c>
      <c r="AI1563" s="375" t="str">
        <f t="shared" si="717"/>
        <v/>
      </c>
      <c r="AJ1563" s="375" t="str">
        <f t="shared" si="718"/>
        <v/>
      </c>
      <c r="AK1563" s="375" t="str">
        <f t="shared" si="719"/>
        <v/>
      </c>
      <c r="AL1563" s="375" t="str">
        <f t="shared" si="720"/>
        <v/>
      </c>
      <c r="AM1563" s="375" t="str">
        <f t="shared" si="721"/>
        <v/>
      </c>
      <c r="AN1563" s="376" t="str">
        <f>IF(AF1563="","",IF(OR(AH1563="",AH1563="-"),"－",IF(OR(AM1563=8,AM1563=9),"",IF(OR(AJ1563=3,AJ1563=4,AJ1563=5,AJ1563=6),VLOOKUP(AH1563,INDEX((係数_バス貨物_ガソリン,係数_バス貨物_CNG,係数_バス貨物_軽油,係数_バス貨物_メタノール,係数_バス貨物_LPG),MATCH(AL1563,【参考】排出ガスレベル!$AI$4:$AI$671,1),1,AR1563):INDEX((係数_バス貨物_ガソリン,係数_バス貨物_CNG,係数_バス貨物_軽油,係数_バス貨物_メタノール,係数_バス貨物_LPG),MATCH(AL1563+1,【参考】排出ガスレベル!$AI$4:$AI$671,1)-1,5,AR1563),2,FALSE),IF(OR(AJ1563=1,AJ1563=2),VLOOKUP(AH1563,INDEX((係数_乗用_ガソリン,係数_乗用_CNG,係数_乗用_軽油,係数_乗用_メタノール,係数_乗用_LPG),1,1,AR1563):INDEX((係数_乗用_ガソリン,係数_乗用_CNG,係数_乗用_軽油,係数_乗用_メタノール,係数_乗用_LPG),125,5,AR1563),2,FALSE))))))</f>
        <v/>
      </c>
      <c r="AO1563" s="376" t="str">
        <f>IF(T1563="","",IF(OR(AH1563="",AH1563="-"),"－",IF(OR(AM1563=8,AM1563=9),"",IF(OR(AJ1563=3,AJ1563=4,AJ1563=5,AJ1563=6),VLOOKUP(AH1563,INDEX((係数_バス貨物_ガソリン,係数_バス貨物_CNG,係数_バス貨物_軽油,係数_バス貨物_メタノール,係数_バス貨物_LPG),MATCH(AL1563,【参考】排出ガスレベル!$AI$4:$AI$671,1),1,AR1563):INDEX((係数_バス貨物_ガソリン,係数_バス貨物_CNG,係数_バス貨物_軽油,係数_バス貨物_メタノール,係数_バス貨物_LPG),MATCH(AL1563+1,【参考】排出ガスレベル!$AI$4:$AI$671,1)-1,5,AR1563),3,FALSE),IF(OR(AJ1563=1,AJ1563=2),VLOOKUP(AH1563,INDEX((係数_乗用_ガソリン,係数_乗用_CNG,係数_乗用_軽油,係数_乗用_メタノール,係数_乗用_LPG),1,1,AR1563):INDEX((係数_乗用_ガソリン,係数_乗用_CNG,係数_乗用_軽油,係数_乗用_メタノール,係数_乗用_LPG),125,5,AR1563),3,FALSE))))))</f>
        <v/>
      </c>
      <c r="AP1563" s="375" t="str">
        <f t="shared" si="722"/>
        <v/>
      </c>
      <c r="AQ1563" s="444" t="str">
        <f t="shared" si="723"/>
        <v/>
      </c>
      <c r="AR1563" s="375" t="str">
        <f t="shared" si="726"/>
        <v/>
      </c>
      <c r="AS1563" s="377" t="str">
        <f t="shared" si="724"/>
        <v/>
      </c>
      <c r="AT1563" s="378" t="str">
        <f t="shared" si="725"/>
        <v/>
      </c>
      <c r="AX1563" s="625" t="b">
        <f t="shared" si="727"/>
        <v>0</v>
      </c>
      <c r="AY1563" s="7" t="str">
        <f t="shared" si="728"/>
        <v>FALSEFALSEFALSE</v>
      </c>
      <c r="AZ1563" s="626">
        <f t="shared" si="704"/>
        <v>0</v>
      </c>
      <c r="BA1563" s="627" t="str">
        <f t="shared" si="705"/>
        <v/>
      </c>
      <c r="BB1563" s="627">
        <f t="shared" si="706"/>
        <v>0</v>
      </c>
      <c r="BC1563" s="690" t="str">
        <f t="shared" si="707"/>
        <v/>
      </c>
    </row>
    <row r="1564" spans="1:55">
      <c r="A1564" s="381">
        <v>1508</v>
      </c>
      <c r="B1564" s="117"/>
      <c r="C1564" s="288"/>
      <c r="D1564" s="289"/>
      <c r="E1564" s="289"/>
      <c r="F1564" s="290"/>
      <c r="G1564" s="292"/>
      <c r="H1564" s="116"/>
      <c r="I1564" s="292"/>
      <c r="J1564" s="116"/>
      <c r="K1564" s="370" t="str">
        <f t="shared" si="698"/>
        <v/>
      </c>
      <c r="L1564" s="370">
        <f t="shared" si="699"/>
        <v>0</v>
      </c>
      <c r="M1564" s="370">
        <f t="shared" si="700"/>
        <v>0</v>
      </c>
      <c r="N1564" s="371" t="str">
        <f t="shared" si="708"/>
        <v/>
      </c>
      <c r="O1564" s="371" t="str">
        <f t="shared" si="709"/>
        <v/>
      </c>
      <c r="P1564" s="371" t="str">
        <f t="shared" si="710"/>
        <v/>
      </c>
      <c r="Q1564" s="371" t="str">
        <f t="shared" si="711"/>
        <v/>
      </c>
      <c r="R1564" s="371" t="str">
        <f t="shared" si="712"/>
        <v/>
      </c>
      <c r="S1564" s="371" t="str">
        <f t="shared" si="713"/>
        <v/>
      </c>
      <c r="T1564" s="443" t="str">
        <f t="shared" si="701"/>
        <v/>
      </c>
      <c r="U1564" s="539"/>
      <c r="V1564" s="117"/>
      <c r="W1564" s="118"/>
      <c r="X1564" s="119"/>
      <c r="Y1564" s="120"/>
      <c r="Z1564" s="122"/>
      <c r="AA1564" s="121"/>
      <c r="AB1564" s="443" t="str">
        <f t="shared" si="702"/>
        <v/>
      </c>
      <c r="AC1564" s="734" t="str">
        <f t="shared" si="703"/>
        <v/>
      </c>
      <c r="AD1564" s="372"/>
      <c r="AE1564" s="485"/>
      <c r="AF1564" s="373" t="str">
        <f t="shared" si="714"/>
        <v/>
      </c>
      <c r="AG1564" s="373" t="str">
        <f t="shared" si="715"/>
        <v/>
      </c>
      <c r="AH1564" s="374" t="str">
        <f t="shared" si="716"/>
        <v/>
      </c>
      <c r="AI1564" s="375" t="str">
        <f t="shared" si="717"/>
        <v/>
      </c>
      <c r="AJ1564" s="375" t="str">
        <f t="shared" si="718"/>
        <v/>
      </c>
      <c r="AK1564" s="375" t="str">
        <f t="shared" si="719"/>
        <v/>
      </c>
      <c r="AL1564" s="375" t="str">
        <f t="shared" si="720"/>
        <v/>
      </c>
      <c r="AM1564" s="375" t="str">
        <f t="shared" si="721"/>
        <v/>
      </c>
      <c r="AN1564" s="376" t="str">
        <f>IF(AF1564="","",IF(OR(AH1564="",AH1564="-"),"－",IF(OR(AM1564=8,AM1564=9),"",IF(OR(AJ1564=3,AJ1564=4,AJ1564=5,AJ1564=6),VLOOKUP(AH1564,INDEX((係数_バス貨物_ガソリン,係数_バス貨物_CNG,係数_バス貨物_軽油,係数_バス貨物_メタノール,係数_バス貨物_LPG),MATCH(AL1564,【参考】排出ガスレベル!$AI$4:$AI$671,1),1,AR1564):INDEX((係数_バス貨物_ガソリン,係数_バス貨物_CNG,係数_バス貨物_軽油,係数_バス貨物_メタノール,係数_バス貨物_LPG),MATCH(AL1564+1,【参考】排出ガスレベル!$AI$4:$AI$671,1)-1,5,AR1564),2,FALSE),IF(OR(AJ1564=1,AJ1564=2),VLOOKUP(AH1564,INDEX((係数_乗用_ガソリン,係数_乗用_CNG,係数_乗用_軽油,係数_乗用_メタノール,係数_乗用_LPG),1,1,AR1564):INDEX((係数_乗用_ガソリン,係数_乗用_CNG,係数_乗用_軽油,係数_乗用_メタノール,係数_乗用_LPG),125,5,AR1564),2,FALSE))))))</f>
        <v/>
      </c>
      <c r="AO1564" s="376" t="str">
        <f>IF(T1564="","",IF(OR(AH1564="",AH1564="-"),"－",IF(OR(AM1564=8,AM1564=9),"",IF(OR(AJ1564=3,AJ1564=4,AJ1564=5,AJ1564=6),VLOOKUP(AH1564,INDEX((係数_バス貨物_ガソリン,係数_バス貨物_CNG,係数_バス貨物_軽油,係数_バス貨物_メタノール,係数_バス貨物_LPG),MATCH(AL1564,【参考】排出ガスレベル!$AI$4:$AI$671,1),1,AR1564):INDEX((係数_バス貨物_ガソリン,係数_バス貨物_CNG,係数_バス貨物_軽油,係数_バス貨物_メタノール,係数_バス貨物_LPG),MATCH(AL1564+1,【参考】排出ガスレベル!$AI$4:$AI$671,1)-1,5,AR1564),3,FALSE),IF(OR(AJ1564=1,AJ1564=2),VLOOKUP(AH1564,INDEX((係数_乗用_ガソリン,係数_乗用_CNG,係数_乗用_軽油,係数_乗用_メタノール,係数_乗用_LPG),1,1,AR1564):INDEX((係数_乗用_ガソリン,係数_乗用_CNG,係数_乗用_軽油,係数_乗用_メタノール,係数_乗用_LPG),125,5,AR1564),3,FALSE))))))</f>
        <v/>
      </c>
      <c r="AP1564" s="375" t="str">
        <f t="shared" si="722"/>
        <v/>
      </c>
      <c r="AQ1564" s="444" t="str">
        <f t="shared" si="723"/>
        <v/>
      </c>
      <c r="AR1564" s="375" t="str">
        <f t="shared" si="726"/>
        <v/>
      </c>
      <c r="AS1564" s="377" t="str">
        <f t="shared" si="724"/>
        <v/>
      </c>
      <c r="AT1564" s="378" t="str">
        <f t="shared" si="725"/>
        <v/>
      </c>
      <c r="AX1564" s="625" t="b">
        <f t="shared" si="727"/>
        <v>0</v>
      </c>
      <c r="AY1564" s="7" t="str">
        <f t="shared" si="728"/>
        <v>FALSEFALSEFALSE</v>
      </c>
      <c r="AZ1564" s="626">
        <f t="shared" si="704"/>
        <v>0</v>
      </c>
      <c r="BA1564" s="627" t="str">
        <f t="shared" si="705"/>
        <v/>
      </c>
      <c r="BB1564" s="627">
        <f t="shared" si="706"/>
        <v>0</v>
      </c>
      <c r="BC1564" s="690" t="str">
        <f t="shared" si="707"/>
        <v/>
      </c>
    </row>
    <row r="1565" spans="1:55">
      <c r="A1565" s="381">
        <v>1509</v>
      </c>
      <c r="B1565" s="117"/>
      <c r="C1565" s="288"/>
      <c r="D1565" s="289"/>
      <c r="E1565" s="289"/>
      <c r="F1565" s="290"/>
      <c r="G1565" s="292"/>
      <c r="H1565" s="116"/>
      <c r="I1565" s="292"/>
      <c r="J1565" s="116"/>
      <c r="K1565" s="370" t="str">
        <f t="shared" si="698"/>
        <v/>
      </c>
      <c r="L1565" s="370">
        <f t="shared" si="699"/>
        <v>0</v>
      </c>
      <c r="M1565" s="370">
        <f t="shared" si="700"/>
        <v>0</v>
      </c>
      <c r="N1565" s="371" t="str">
        <f t="shared" si="708"/>
        <v/>
      </c>
      <c r="O1565" s="371" t="str">
        <f t="shared" si="709"/>
        <v/>
      </c>
      <c r="P1565" s="371" t="str">
        <f t="shared" si="710"/>
        <v/>
      </c>
      <c r="Q1565" s="371" t="str">
        <f t="shared" si="711"/>
        <v/>
      </c>
      <c r="R1565" s="371" t="str">
        <f t="shared" si="712"/>
        <v/>
      </c>
      <c r="S1565" s="371" t="str">
        <f t="shared" si="713"/>
        <v/>
      </c>
      <c r="T1565" s="443" t="str">
        <f t="shared" si="701"/>
        <v/>
      </c>
      <c r="U1565" s="539"/>
      <c r="V1565" s="117"/>
      <c r="W1565" s="118"/>
      <c r="X1565" s="119"/>
      <c r="Y1565" s="120"/>
      <c r="Z1565" s="122"/>
      <c r="AA1565" s="121"/>
      <c r="AB1565" s="443" t="str">
        <f t="shared" si="702"/>
        <v/>
      </c>
      <c r="AC1565" s="734" t="str">
        <f t="shared" si="703"/>
        <v/>
      </c>
      <c r="AD1565" s="372"/>
      <c r="AE1565" s="485"/>
      <c r="AF1565" s="373" t="str">
        <f t="shared" si="714"/>
        <v/>
      </c>
      <c r="AG1565" s="373" t="str">
        <f t="shared" si="715"/>
        <v/>
      </c>
      <c r="AH1565" s="374" t="str">
        <f t="shared" si="716"/>
        <v/>
      </c>
      <c r="AI1565" s="375" t="str">
        <f t="shared" si="717"/>
        <v/>
      </c>
      <c r="AJ1565" s="375" t="str">
        <f t="shared" si="718"/>
        <v/>
      </c>
      <c r="AK1565" s="375" t="str">
        <f t="shared" si="719"/>
        <v/>
      </c>
      <c r="AL1565" s="375" t="str">
        <f t="shared" si="720"/>
        <v/>
      </c>
      <c r="AM1565" s="375" t="str">
        <f t="shared" si="721"/>
        <v/>
      </c>
      <c r="AN1565" s="376" t="str">
        <f>IF(AF1565="","",IF(OR(AH1565="",AH1565="-"),"－",IF(OR(AM1565=8,AM1565=9),"",IF(OR(AJ1565=3,AJ1565=4,AJ1565=5,AJ1565=6),VLOOKUP(AH1565,INDEX((係数_バス貨物_ガソリン,係数_バス貨物_CNG,係数_バス貨物_軽油,係数_バス貨物_メタノール,係数_バス貨物_LPG),MATCH(AL1565,【参考】排出ガスレベル!$AI$4:$AI$671,1),1,AR1565):INDEX((係数_バス貨物_ガソリン,係数_バス貨物_CNG,係数_バス貨物_軽油,係数_バス貨物_メタノール,係数_バス貨物_LPG),MATCH(AL1565+1,【参考】排出ガスレベル!$AI$4:$AI$671,1)-1,5,AR1565),2,FALSE),IF(OR(AJ1565=1,AJ1565=2),VLOOKUP(AH1565,INDEX((係数_乗用_ガソリン,係数_乗用_CNG,係数_乗用_軽油,係数_乗用_メタノール,係数_乗用_LPG),1,1,AR1565):INDEX((係数_乗用_ガソリン,係数_乗用_CNG,係数_乗用_軽油,係数_乗用_メタノール,係数_乗用_LPG),125,5,AR1565),2,FALSE))))))</f>
        <v/>
      </c>
      <c r="AO1565" s="376" t="str">
        <f>IF(T1565="","",IF(OR(AH1565="",AH1565="-"),"－",IF(OR(AM1565=8,AM1565=9),"",IF(OR(AJ1565=3,AJ1565=4,AJ1565=5,AJ1565=6),VLOOKUP(AH1565,INDEX((係数_バス貨物_ガソリン,係数_バス貨物_CNG,係数_バス貨物_軽油,係数_バス貨物_メタノール,係数_バス貨物_LPG),MATCH(AL1565,【参考】排出ガスレベル!$AI$4:$AI$671,1),1,AR1565):INDEX((係数_バス貨物_ガソリン,係数_バス貨物_CNG,係数_バス貨物_軽油,係数_バス貨物_メタノール,係数_バス貨物_LPG),MATCH(AL1565+1,【参考】排出ガスレベル!$AI$4:$AI$671,1)-1,5,AR1565),3,FALSE),IF(OR(AJ1565=1,AJ1565=2),VLOOKUP(AH1565,INDEX((係数_乗用_ガソリン,係数_乗用_CNG,係数_乗用_軽油,係数_乗用_メタノール,係数_乗用_LPG),1,1,AR1565):INDEX((係数_乗用_ガソリン,係数_乗用_CNG,係数_乗用_軽油,係数_乗用_メタノール,係数_乗用_LPG),125,5,AR1565),3,FALSE))))))</f>
        <v/>
      </c>
      <c r="AP1565" s="375" t="str">
        <f t="shared" si="722"/>
        <v/>
      </c>
      <c r="AQ1565" s="444" t="str">
        <f t="shared" si="723"/>
        <v/>
      </c>
      <c r="AR1565" s="375" t="str">
        <f t="shared" si="726"/>
        <v/>
      </c>
      <c r="AS1565" s="377" t="str">
        <f t="shared" si="724"/>
        <v/>
      </c>
      <c r="AT1565" s="378" t="str">
        <f t="shared" si="725"/>
        <v/>
      </c>
      <c r="AX1565" s="625" t="b">
        <f t="shared" si="727"/>
        <v>0</v>
      </c>
      <c r="AY1565" s="7" t="str">
        <f t="shared" si="728"/>
        <v>FALSEFALSEFALSE</v>
      </c>
      <c r="AZ1565" s="626">
        <f t="shared" si="704"/>
        <v>0</v>
      </c>
      <c r="BA1565" s="627" t="str">
        <f t="shared" si="705"/>
        <v/>
      </c>
      <c r="BB1565" s="627">
        <f t="shared" si="706"/>
        <v>0</v>
      </c>
      <c r="BC1565" s="690" t="str">
        <f t="shared" si="707"/>
        <v/>
      </c>
    </row>
    <row r="1566" spans="1:55">
      <c r="A1566" s="381">
        <v>1510</v>
      </c>
      <c r="B1566" s="117"/>
      <c r="C1566" s="288"/>
      <c r="D1566" s="289"/>
      <c r="E1566" s="289"/>
      <c r="F1566" s="290"/>
      <c r="G1566" s="292"/>
      <c r="H1566" s="116"/>
      <c r="I1566" s="292"/>
      <c r="J1566" s="116"/>
      <c r="K1566" s="370" t="str">
        <f t="shared" si="698"/>
        <v/>
      </c>
      <c r="L1566" s="370">
        <f t="shared" si="699"/>
        <v>0</v>
      </c>
      <c r="M1566" s="370">
        <f t="shared" si="700"/>
        <v>0</v>
      </c>
      <c r="N1566" s="371" t="str">
        <f t="shared" si="708"/>
        <v/>
      </c>
      <c r="O1566" s="371" t="str">
        <f t="shared" si="709"/>
        <v/>
      </c>
      <c r="P1566" s="371" t="str">
        <f t="shared" si="710"/>
        <v/>
      </c>
      <c r="Q1566" s="371" t="str">
        <f t="shared" si="711"/>
        <v/>
      </c>
      <c r="R1566" s="371" t="str">
        <f t="shared" si="712"/>
        <v/>
      </c>
      <c r="S1566" s="371" t="str">
        <f t="shared" si="713"/>
        <v/>
      </c>
      <c r="T1566" s="443" t="str">
        <f t="shared" si="701"/>
        <v/>
      </c>
      <c r="U1566" s="539"/>
      <c r="V1566" s="117"/>
      <c r="W1566" s="118"/>
      <c r="X1566" s="119"/>
      <c r="Y1566" s="120"/>
      <c r="Z1566" s="122"/>
      <c r="AA1566" s="121"/>
      <c r="AB1566" s="443" t="str">
        <f t="shared" si="702"/>
        <v/>
      </c>
      <c r="AC1566" s="734" t="str">
        <f t="shared" si="703"/>
        <v/>
      </c>
      <c r="AD1566" s="372"/>
      <c r="AE1566" s="485"/>
      <c r="AF1566" s="373" t="str">
        <f t="shared" si="714"/>
        <v/>
      </c>
      <c r="AG1566" s="373" t="str">
        <f t="shared" si="715"/>
        <v/>
      </c>
      <c r="AH1566" s="374" t="str">
        <f t="shared" si="716"/>
        <v/>
      </c>
      <c r="AI1566" s="375" t="str">
        <f t="shared" si="717"/>
        <v/>
      </c>
      <c r="AJ1566" s="375" t="str">
        <f t="shared" si="718"/>
        <v/>
      </c>
      <c r="AK1566" s="375" t="str">
        <f t="shared" si="719"/>
        <v/>
      </c>
      <c r="AL1566" s="375" t="str">
        <f t="shared" si="720"/>
        <v/>
      </c>
      <c r="AM1566" s="375" t="str">
        <f t="shared" si="721"/>
        <v/>
      </c>
      <c r="AN1566" s="376" t="str">
        <f>IF(AF1566="","",IF(OR(AH1566="",AH1566="-"),"－",IF(OR(AM1566=8,AM1566=9),"",IF(OR(AJ1566=3,AJ1566=4,AJ1566=5,AJ1566=6),VLOOKUP(AH1566,INDEX((係数_バス貨物_ガソリン,係数_バス貨物_CNG,係数_バス貨物_軽油,係数_バス貨物_メタノール,係数_バス貨物_LPG),MATCH(AL1566,【参考】排出ガスレベル!$AI$4:$AI$671,1),1,AR1566):INDEX((係数_バス貨物_ガソリン,係数_バス貨物_CNG,係数_バス貨物_軽油,係数_バス貨物_メタノール,係数_バス貨物_LPG),MATCH(AL1566+1,【参考】排出ガスレベル!$AI$4:$AI$671,1)-1,5,AR1566),2,FALSE),IF(OR(AJ1566=1,AJ1566=2),VLOOKUP(AH1566,INDEX((係数_乗用_ガソリン,係数_乗用_CNG,係数_乗用_軽油,係数_乗用_メタノール,係数_乗用_LPG),1,1,AR1566):INDEX((係数_乗用_ガソリン,係数_乗用_CNG,係数_乗用_軽油,係数_乗用_メタノール,係数_乗用_LPG),125,5,AR1566),2,FALSE))))))</f>
        <v/>
      </c>
      <c r="AO1566" s="376" t="str">
        <f>IF(T1566="","",IF(OR(AH1566="",AH1566="-"),"－",IF(OR(AM1566=8,AM1566=9),"",IF(OR(AJ1566=3,AJ1566=4,AJ1566=5,AJ1566=6),VLOOKUP(AH1566,INDEX((係数_バス貨物_ガソリン,係数_バス貨物_CNG,係数_バス貨物_軽油,係数_バス貨物_メタノール,係数_バス貨物_LPG),MATCH(AL1566,【参考】排出ガスレベル!$AI$4:$AI$671,1),1,AR1566):INDEX((係数_バス貨物_ガソリン,係数_バス貨物_CNG,係数_バス貨物_軽油,係数_バス貨物_メタノール,係数_バス貨物_LPG),MATCH(AL1566+1,【参考】排出ガスレベル!$AI$4:$AI$671,1)-1,5,AR1566),3,FALSE),IF(OR(AJ1566=1,AJ1566=2),VLOOKUP(AH1566,INDEX((係数_乗用_ガソリン,係数_乗用_CNG,係数_乗用_軽油,係数_乗用_メタノール,係数_乗用_LPG),1,1,AR1566):INDEX((係数_乗用_ガソリン,係数_乗用_CNG,係数_乗用_軽油,係数_乗用_メタノール,係数_乗用_LPG),125,5,AR1566),3,FALSE))))))</f>
        <v/>
      </c>
      <c r="AP1566" s="375" t="str">
        <f t="shared" si="722"/>
        <v/>
      </c>
      <c r="AQ1566" s="444" t="str">
        <f t="shared" si="723"/>
        <v/>
      </c>
      <c r="AR1566" s="375" t="str">
        <f t="shared" si="726"/>
        <v/>
      </c>
      <c r="AS1566" s="377" t="str">
        <f t="shared" si="724"/>
        <v/>
      </c>
      <c r="AT1566" s="378" t="str">
        <f t="shared" si="725"/>
        <v/>
      </c>
      <c r="AX1566" s="625" t="b">
        <f t="shared" si="727"/>
        <v>0</v>
      </c>
      <c r="AY1566" s="7" t="str">
        <f t="shared" si="728"/>
        <v>FALSEFALSEFALSE</v>
      </c>
      <c r="AZ1566" s="626">
        <f t="shared" si="704"/>
        <v>0</v>
      </c>
      <c r="BA1566" s="627" t="str">
        <f t="shared" si="705"/>
        <v/>
      </c>
      <c r="BB1566" s="627">
        <f t="shared" si="706"/>
        <v>0</v>
      </c>
      <c r="BC1566" s="690" t="str">
        <f t="shared" si="707"/>
        <v/>
      </c>
    </row>
    <row r="1567" spans="1:55">
      <c r="A1567" s="381">
        <v>1511</v>
      </c>
      <c r="B1567" s="117"/>
      <c r="C1567" s="288"/>
      <c r="D1567" s="289"/>
      <c r="E1567" s="289"/>
      <c r="F1567" s="290"/>
      <c r="G1567" s="292"/>
      <c r="H1567" s="116"/>
      <c r="I1567" s="292"/>
      <c r="J1567" s="116"/>
      <c r="K1567" s="370" t="str">
        <f t="shared" si="698"/>
        <v/>
      </c>
      <c r="L1567" s="370">
        <f t="shared" si="699"/>
        <v>0</v>
      </c>
      <c r="M1567" s="370">
        <f t="shared" si="700"/>
        <v>0</v>
      </c>
      <c r="N1567" s="371" t="str">
        <f t="shared" si="708"/>
        <v/>
      </c>
      <c r="O1567" s="371" t="str">
        <f t="shared" si="709"/>
        <v/>
      </c>
      <c r="P1567" s="371" t="str">
        <f t="shared" si="710"/>
        <v/>
      </c>
      <c r="Q1567" s="371" t="str">
        <f t="shared" si="711"/>
        <v/>
      </c>
      <c r="R1567" s="371" t="str">
        <f t="shared" si="712"/>
        <v/>
      </c>
      <c r="S1567" s="371" t="str">
        <f t="shared" si="713"/>
        <v/>
      </c>
      <c r="T1567" s="443" t="str">
        <f t="shared" si="701"/>
        <v/>
      </c>
      <c r="U1567" s="539"/>
      <c r="V1567" s="117"/>
      <c r="W1567" s="118"/>
      <c r="X1567" s="119"/>
      <c r="Y1567" s="120"/>
      <c r="Z1567" s="122"/>
      <c r="AA1567" s="121"/>
      <c r="AB1567" s="443" t="str">
        <f t="shared" si="702"/>
        <v/>
      </c>
      <c r="AC1567" s="734" t="str">
        <f t="shared" si="703"/>
        <v/>
      </c>
      <c r="AD1567" s="372"/>
      <c r="AE1567" s="485"/>
      <c r="AF1567" s="373" t="str">
        <f t="shared" si="714"/>
        <v/>
      </c>
      <c r="AG1567" s="373" t="str">
        <f t="shared" si="715"/>
        <v/>
      </c>
      <c r="AH1567" s="374" t="str">
        <f t="shared" si="716"/>
        <v/>
      </c>
      <c r="AI1567" s="375" t="str">
        <f t="shared" si="717"/>
        <v/>
      </c>
      <c r="AJ1567" s="375" t="str">
        <f t="shared" si="718"/>
        <v/>
      </c>
      <c r="AK1567" s="375" t="str">
        <f t="shared" si="719"/>
        <v/>
      </c>
      <c r="AL1567" s="375" t="str">
        <f t="shared" si="720"/>
        <v/>
      </c>
      <c r="AM1567" s="375" t="str">
        <f t="shared" si="721"/>
        <v/>
      </c>
      <c r="AN1567" s="376" t="str">
        <f>IF(AF1567="","",IF(OR(AH1567="",AH1567="-"),"－",IF(OR(AM1567=8,AM1567=9),"",IF(OR(AJ1567=3,AJ1567=4,AJ1567=5,AJ1567=6),VLOOKUP(AH1567,INDEX((係数_バス貨物_ガソリン,係数_バス貨物_CNG,係数_バス貨物_軽油,係数_バス貨物_メタノール,係数_バス貨物_LPG),MATCH(AL1567,【参考】排出ガスレベル!$AI$4:$AI$671,1),1,AR1567):INDEX((係数_バス貨物_ガソリン,係数_バス貨物_CNG,係数_バス貨物_軽油,係数_バス貨物_メタノール,係数_バス貨物_LPG),MATCH(AL1567+1,【参考】排出ガスレベル!$AI$4:$AI$671,1)-1,5,AR1567),2,FALSE),IF(OR(AJ1567=1,AJ1567=2),VLOOKUP(AH1567,INDEX((係数_乗用_ガソリン,係数_乗用_CNG,係数_乗用_軽油,係数_乗用_メタノール,係数_乗用_LPG),1,1,AR1567):INDEX((係数_乗用_ガソリン,係数_乗用_CNG,係数_乗用_軽油,係数_乗用_メタノール,係数_乗用_LPG),125,5,AR1567),2,FALSE))))))</f>
        <v/>
      </c>
      <c r="AO1567" s="376" t="str">
        <f>IF(T1567="","",IF(OR(AH1567="",AH1567="-"),"－",IF(OR(AM1567=8,AM1567=9),"",IF(OR(AJ1567=3,AJ1567=4,AJ1567=5,AJ1567=6),VLOOKUP(AH1567,INDEX((係数_バス貨物_ガソリン,係数_バス貨物_CNG,係数_バス貨物_軽油,係数_バス貨物_メタノール,係数_バス貨物_LPG),MATCH(AL1567,【参考】排出ガスレベル!$AI$4:$AI$671,1),1,AR1567):INDEX((係数_バス貨物_ガソリン,係数_バス貨物_CNG,係数_バス貨物_軽油,係数_バス貨物_メタノール,係数_バス貨物_LPG),MATCH(AL1567+1,【参考】排出ガスレベル!$AI$4:$AI$671,1)-1,5,AR1567),3,FALSE),IF(OR(AJ1567=1,AJ1567=2),VLOOKUP(AH1567,INDEX((係数_乗用_ガソリン,係数_乗用_CNG,係数_乗用_軽油,係数_乗用_メタノール,係数_乗用_LPG),1,1,AR1567):INDEX((係数_乗用_ガソリン,係数_乗用_CNG,係数_乗用_軽油,係数_乗用_メタノール,係数_乗用_LPG),125,5,AR1567),3,FALSE))))))</f>
        <v/>
      </c>
      <c r="AP1567" s="375" t="str">
        <f t="shared" si="722"/>
        <v/>
      </c>
      <c r="AQ1567" s="444" t="str">
        <f t="shared" si="723"/>
        <v/>
      </c>
      <c r="AR1567" s="375" t="str">
        <f t="shared" si="726"/>
        <v/>
      </c>
      <c r="AS1567" s="377" t="str">
        <f t="shared" si="724"/>
        <v/>
      </c>
      <c r="AT1567" s="378" t="str">
        <f t="shared" si="725"/>
        <v/>
      </c>
      <c r="AX1567" s="625" t="b">
        <f t="shared" si="727"/>
        <v>0</v>
      </c>
      <c r="AY1567" s="7" t="str">
        <f t="shared" si="728"/>
        <v>FALSEFALSEFALSE</v>
      </c>
      <c r="AZ1567" s="626">
        <f t="shared" si="704"/>
        <v>0</v>
      </c>
      <c r="BA1567" s="627" t="str">
        <f t="shared" si="705"/>
        <v/>
      </c>
      <c r="BB1567" s="627">
        <f t="shared" si="706"/>
        <v>0</v>
      </c>
      <c r="BC1567" s="690" t="str">
        <f t="shared" si="707"/>
        <v/>
      </c>
    </row>
    <row r="1568" spans="1:55">
      <c r="A1568" s="381">
        <v>1512</v>
      </c>
      <c r="B1568" s="117"/>
      <c r="C1568" s="288"/>
      <c r="D1568" s="289"/>
      <c r="E1568" s="289"/>
      <c r="F1568" s="290"/>
      <c r="G1568" s="292"/>
      <c r="H1568" s="116"/>
      <c r="I1568" s="292"/>
      <c r="J1568" s="116"/>
      <c r="K1568" s="370" t="str">
        <f t="shared" si="698"/>
        <v/>
      </c>
      <c r="L1568" s="370">
        <f t="shared" si="699"/>
        <v>0</v>
      </c>
      <c r="M1568" s="370">
        <f t="shared" si="700"/>
        <v>0</v>
      </c>
      <c r="N1568" s="371" t="str">
        <f t="shared" si="708"/>
        <v/>
      </c>
      <c r="O1568" s="371" t="str">
        <f t="shared" si="709"/>
        <v/>
      </c>
      <c r="P1568" s="371" t="str">
        <f t="shared" si="710"/>
        <v/>
      </c>
      <c r="Q1568" s="371" t="str">
        <f t="shared" si="711"/>
        <v/>
      </c>
      <c r="R1568" s="371" t="str">
        <f t="shared" si="712"/>
        <v/>
      </c>
      <c r="S1568" s="371" t="str">
        <f t="shared" si="713"/>
        <v/>
      </c>
      <c r="T1568" s="443" t="str">
        <f t="shared" si="701"/>
        <v/>
      </c>
      <c r="U1568" s="539"/>
      <c r="V1568" s="117"/>
      <c r="W1568" s="118"/>
      <c r="X1568" s="119"/>
      <c r="Y1568" s="120"/>
      <c r="Z1568" s="122"/>
      <c r="AA1568" s="121"/>
      <c r="AB1568" s="443" t="str">
        <f t="shared" si="702"/>
        <v/>
      </c>
      <c r="AC1568" s="734" t="str">
        <f t="shared" si="703"/>
        <v/>
      </c>
      <c r="AD1568" s="372"/>
      <c r="AE1568" s="485"/>
      <c r="AF1568" s="373" t="str">
        <f t="shared" si="714"/>
        <v/>
      </c>
      <c r="AG1568" s="373" t="str">
        <f t="shared" si="715"/>
        <v/>
      </c>
      <c r="AH1568" s="374" t="str">
        <f t="shared" si="716"/>
        <v/>
      </c>
      <c r="AI1568" s="375" t="str">
        <f t="shared" si="717"/>
        <v/>
      </c>
      <c r="AJ1568" s="375" t="str">
        <f t="shared" si="718"/>
        <v/>
      </c>
      <c r="AK1568" s="375" t="str">
        <f t="shared" si="719"/>
        <v/>
      </c>
      <c r="AL1568" s="375" t="str">
        <f t="shared" si="720"/>
        <v/>
      </c>
      <c r="AM1568" s="375" t="str">
        <f t="shared" si="721"/>
        <v/>
      </c>
      <c r="AN1568" s="376" t="str">
        <f>IF(AF1568="","",IF(OR(AH1568="",AH1568="-"),"－",IF(OR(AM1568=8,AM1568=9),"",IF(OR(AJ1568=3,AJ1568=4,AJ1568=5,AJ1568=6),VLOOKUP(AH1568,INDEX((係数_バス貨物_ガソリン,係数_バス貨物_CNG,係数_バス貨物_軽油,係数_バス貨物_メタノール,係数_バス貨物_LPG),MATCH(AL1568,【参考】排出ガスレベル!$AI$4:$AI$671,1),1,AR1568):INDEX((係数_バス貨物_ガソリン,係数_バス貨物_CNG,係数_バス貨物_軽油,係数_バス貨物_メタノール,係数_バス貨物_LPG),MATCH(AL1568+1,【参考】排出ガスレベル!$AI$4:$AI$671,1)-1,5,AR1568),2,FALSE),IF(OR(AJ1568=1,AJ1568=2),VLOOKUP(AH1568,INDEX((係数_乗用_ガソリン,係数_乗用_CNG,係数_乗用_軽油,係数_乗用_メタノール,係数_乗用_LPG),1,1,AR1568):INDEX((係数_乗用_ガソリン,係数_乗用_CNG,係数_乗用_軽油,係数_乗用_メタノール,係数_乗用_LPG),125,5,AR1568),2,FALSE))))))</f>
        <v/>
      </c>
      <c r="AO1568" s="376" t="str">
        <f>IF(T1568="","",IF(OR(AH1568="",AH1568="-"),"－",IF(OR(AM1568=8,AM1568=9),"",IF(OR(AJ1568=3,AJ1568=4,AJ1568=5,AJ1568=6),VLOOKUP(AH1568,INDEX((係数_バス貨物_ガソリン,係数_バス貨物_CNG,係数_バス貨物_軽油,係数_バス貨物_メタノール,係数_バス貨物_LPG),MATCH(AL1568,【参考】排出ガスレベル!$AI$4:$AI$671,1),1,AR1568):INDEX((係数_バス貨物_ガソリン,係数_バス貨物_CNG,係数_バス貨物_軽油,係数_バス貨物_メタノール,係数_バス貨物_LPG),MATCH(AL1568+1,【参考】排出ガスレベル!$AI$4:$AI$671,1)-1,5,AR1568),3,FALSE),IF(OR(AJ1568=1,AJ1568=2),VLOOKUP(AH1568,INDEX((係数_乗用_ガソリン,係数_乗用_CNG,係数_乗用_軽油,係数_乗用_メタノール,係数_乗用_LPG),1,1,AR1568):INDEX((係数_乗用_ガソリン,係数_乗用_CNG,係数_乗用_軽油,係数_乗用_メタノール,係数_乗用_LPG),125,5,AR1568),3,FALSE))))))</f>
        <v/>
      </c>
      <c r="AP1568" s="375" t="str">
        <f t="shared" si="722"/>
        <v/>
      </c>
      <c r="AQ1568" s="444" t="str">
        <f t="shared" si="723"/>
        <v/>
      </c>
      <c r="AR1568" s="375" t="str">
        <f t="shared" si="726"/>
        <v/>
      </c>
      <c r="AS1568" s="377" t="str">
        <f t="shared" si="724"/>
        <v/>
      </c>
      <c r="AT1568" s="378" t="str">
        <f t="shared" si="725"/>
        <v/>
      </c>
      <c r="AX1568" s="625" t="b">
        <f t="shared" si="727"/>
        <v>0</v>
      </c>
      <c r="AY1568" s="7" t="str">
        <f t="shared" si="728"/>
        <v>FALSEFALSEFALSE</v>
      </c>
      <c r="AZ1568" s="626">
        <f t="shared" si="704"/>
        <v>0</v>
      </c>
      <c r="BA1568" s="627" t="str">
        <f t="shared" si="705"/>
        <v/>
      </c>
      <c r="BB1568" s="627">
        <f t="shared" si="706"/>
        <v>0</v>
      </c>
      <c r="BC1568" s="690" t="str">
        <f t="shared" si="707"/>
        <v/>
      </c>
    </row>
    <row r="1569" spans="1:55">
      <c r="A1569" s="381">
        <v>1513</v>
      </c>
      <c r="B1569" s="117"/>
      <c r="C1569" s="288"/>
      <c r="D1569" s="289"/>
      <c r="E1569" s="289"/>
      <c r="F1569" s="290"/>
      <c r="G1569" s="292"/>
      <c r="H1569" s="116"/>
      <c r="I1569" s="292"/>
      <c r="J1569" s="116"/>
      <c r="K1569" s="370" t="str">
        <f t="shared" si="698"/>
        <v/>
      </c>
      <c r="L1569" s="370">
        <f t="shared" si="699"/>
        <v>0</v>
      </c>
      <c r="M1569" s="370">
        <f t="shared" si="700"/>
        <v>0</v>
      </c>
      <c r="N1569" s="371" t="str">
        <f t="shared" si="708"/>
        <v/>
      </c>
      <c r="O1569" s="371" t="str">
        <f t="shared" si="709"/>
        <v/>
      </c>
      <c r="P1569" s="371" t="str">
        <f t="shared" si="710"/>
        <v/>
      </c>
      <c r="Q1569" s="371" t="str">
        <f t="shared" si="711"/>
        <v/>
      </c>
      <c r="R1569" s="371" t="str">
        <f t="shared" si="712"/>
        <v/>
      </c>
      <c r="S1569" s="371" t="str">
        <f t="shared" si="713"/>
        <v/>
      </c>
      <c r="T1569" s="443" t="str">
        <f t="shared" si="701"/>
        <v/>
      </c>
      <c r="U1569" s="539"/>
      <c r="V1569" s="117"/>
      <c r="W1569" s="118"/>
      <c r="X1569" s="119"/>
      <c r="Y1569" s="120"/>
      <c r="Z1569" s="122"/>
      <c r="AA1569" s="121"/>
      <c r="AB1569" s="443" t="str">
        <f t="shared" si="702"/>
        <v/>
      </c>
      <c r="AC1569" s="734" t="str">
        <f t="shared" si="703"/>
        <v/>
      </c>
      <c r="AD1569" s="372"/>
      <c r="AE1569" s="485"/>
      <c r="AF1569" s="373" t="str">
        <f t="shared" si="714"/>
        <v/>
      </c>
      <c r="AG1569" s="373" t="str">
        <f t="shared" si="715"/>
        <v/>
      </c>
      <c r="AH1569" s="374" t="str">
        <f t="shared" si="716"/>
        <v/>
      </c>
      <c r="AI1569" s="375" t="str">
        <f t="shared" si="717"/>
        <v/>
      </c>
      <c r="AJ1569" s="375" t="str">
        <f t="shared" si="718"/>
        <v/>
      </c>
      <c r="AK1569" s="375" t="str">
        <f t="shared" si="719"/>
        <v/>
      </c>
      <c r="AL1569" s="375" t="str">
        <f t="shared" si="720"/>
        <v/>
      </c>
      <c r="AM1569" s="375" t="str">
        <f t="shared" si="721"/>
        <v/>
      </c>
      <c r="AN1569" s="376" t="str">
        <f>IF(AF1569="","",IF(OR(AH1569="",AH1569="-"),"－",IF(OR(AM1569=8,AM1569=9),"",IF(OR(AJ1569=3,AJ1569=4,AJ1569=5,AJ1569=6),VLOOKUP(AH1569,INDEX((係数_バス貨物_ガソリン,係数_バス貨物_CNG,係数_バス貨物_軽油,係数_バス貨物_メタノール,係数_バス貨物_LPG),MATCH(AL1569,【参考】排出ガスレベル!$AI$4:$AI$671,1),1,AR1569):INDEX((係数_バス貨物_ガソリン,係数_バス貨物_CNG,係数_バス貨物_軽油,係数_バス貨物_メタノール,係数_バス貨物_LPG),MATCH(AL1569+1,【参考】排出ガスレベル!$AI$4:$AI$671,1)-1,5,AR1569),2,FALSE),IF(OR(AJ1569=1,AJ1569=2),VLOOKUP(AH1569,INDEX((係数_乗用_ガソリン,係数_乗用_CNG,係数_乗用_軽油,係数_乗用_メタノール,係数_乗用_LPG),1,1,AR1569):INDEX((係数_乗用_ガソリン,係数_乗用_CNG,係数_乗用_軽油,係数_乗用_メタノール,係数_乗用_LPG),125,5,AR1569),2,FALSE))))))</f>
        <v/>
      </c>
      <c r="AO1569" s="376" t="str">
        <f>IF(T1569="","",IF(OR(AH1569="",AH1569="-"),"－",IF(OR(AM1569=8,AM1569=9),"",IF(OR(AJ1569=3,AJ1569=4,AJ1569=5,AJ1569=6),VLOOKUP(AH1569,INDEX((係数_バス貨物_ガソリン,係数_バス貨物_CNG,係数_バス貨物_軽油,係数_バス貨物_メタノール,係数_バス貨物_LPG),MATCH(AL1569,【参考】排出ガスレベル!$AI$4:$AI$671,1),1,AR1569):INDEX((係数_バス貨物_ガソリン,係数_バス貨物_CNG,係数_バス貨物_軽油,係数_バス貨物_メタノール,係数_バス貨物_LPG),MATCH(AL1569+1,【参考】排出ガスレベル!$AI$4:$AI$671,1)-1,5,AR1569),3,FALSE),IF(OR(AJ1569=1,AJ1569=2),VLOOKUP(AH1569,INDEX((係数_乗用_ガソリン,係数_乗用_CNG,係数_乗用_軽油,係数_乗用_メタノール,係数_乗用_LPG),1,1,AR1569):INDEX((係数_乗用_ガソリン,係数_乗用_CNG,係数_乗用_軽油,係数_乗用_メタノール,係数_乗用_LPG),125,5,AR1569),3,FALSE))))))</f>
        <v/>
      </c>
      <c r="AP1569" s="375" t="str">
        <f t="shared" si="722"/>
        <v/>
      </c>
      <c r="AQ1569" s="444" t="str">
        <f t="shared" si="723"/>
        <v/>
      </c>
      <c r="AR1569" s="375" t="str">
        <f t="shared" si="726"/>
        <v/>
      </c>
      <c r="AS1569" s="377" t="str">
        <f t="shared" si="724"/>
        <v/>
      </c>
      <c r="AT1569" s="378" t="str">
        <f t="shared" si="725"/>
        <v/>
      </c>
      <c r="AX1569" s="625" t="b">
        <f t="shared" si="727"/>
        <v>0</v>
      </c>
      <c r="AY1569" s="7" t="str">
        <f t="shared" si="728"/>
        <v>FALSEFALSEFALSE</v>
      </c>
      <c r="AZ1569" s="626">
        <f t="shared" si="704"/>
        <v>0</v>
      </c>
      <c r="BA1569" s="627" t="str">
        <f t="shared" si="705"/>
        <v/>
      </c>
      <c r="BB1569" s="627">
        <f t="shared" si="706"/>
        <v>0</v>
      </c>
      <c r="BC1569" s="690" t="str">
        <f t="shared" si="707"/>
        <v/>
      </c>
    </row>
    <row r="1570" spans="1:55">
      <c r="A1570" s="381">
        <v>1514</v>
      </c>
      <c r="B1570" s="117"/>
      <c r="C1570" s="288"/>
      <c r="D1570" s="289"/>
      <c r="E1570" s="289"/>
      <c r="F1570" s="290"/>
      <c r="G1570" s="292"/>
      <c r="H1570" s="116"/>
      <c r="I1570" s="292"/>
      <c r="J1570" s="116"/>
      <c r="K1570" s="370" t="str">
        <f t="shared" si="698"/>
        <v/>
      </c>
      <c r="L1570" s="370">
        <f t="shared" si="699"/>
        <v>0</v>
      </c>
      <c r="M1570" s="370">
        <f t="shared" si="700"/>
        <v>0</v>
      </c>
      <c r="N1570" s="371" t="str">
        <f t="shared" si="708"/>
        <v/>
      </c>
      <c r="O1570" s="371" t="str">
        <f t="shared" si="709"/>
        <v/>
      </c>
      <c r="P1570" s="371" t="str">
        <f t="shared" si="710"/>
        <v/>
      </c>
      <c r="Q1570" s="371" t="str">
        <f t="shared" si="711"/>
        <v/>
      </c>
      <c r="R1570" s="371" t="str">
        <f t="shared" si="712"/>
        <v/>
      </c>
      <c r="S1570" s="371" t="str">
        <f t="shared" si="713"/>
        <v/>
      </c>
      <c r="T1570" s="443" t="str">
        <f t="shared" si="701"/>
        <v/>
      </c>
      <c r="U1570" s="539"/>
      <c r="V1570" s="117"/>
      <c r="W1570" s="118"/>
      <c r="X1570" s="119"/>
      <c r="Y1570" s="120"/>
      <c r="Z1570" s="122"/>
      <c r="AA1570" s="121"/>
      <c r="AB1570" s="443" t="str">
        <f t="shared" si="702"/>
        <v/>
      </c>
      <c r="AC1570" s="734" t="str">
        <f t="shared" si="703"/>
        <v/>
      </c>
      <c r="AD1570" s="372"/>
      <c r="AE1570" s="485"/>
      <c r="AF1570" s="373" t="str">
        <f t="shared" si="714"/>
        <v/>
      </c>
      <c r="AG1570" s="373" t="str">
        <f t="shared" si="715"/>
        <v/>
      </c>
      <c r="AH1570" s="374" t="str">
        <f t="shared" si="716"/>
        <v/>
      </c>
      <c r="AI1570" s="375" t="str">
        <f t="shared" si="717"/>
        <v/>
      </c>
      <c r="AJ1570" s="375" t="str">
        <f t="shared" si="718"/>
        <v/>
      </c>
      <c r="AK1570" s="375" t="str">
        <f t="shared" si="719"/>
        <v/>
      </c>
      <c r="AL1570" s="375" t="str">
        <f t="shared" si="720"/>
        <v/>
      </c>
      <c r="AM1570" s="375" t="str">
        <f t="shared" si="721"/>
        <v/>
      </c>
      <c r="AN1570" s="376" t="str">
        <f>IF(AF1570="","",IF(OR(AH1570="",AH1570="-"),"－",IF(OR(AM1570=8,AM1570=9),"",IF(OR(AJ1570=3,AJ1570=4,AJ1570=5,AJ1570=6),VLOOKUP(AH1570,INDEX((係数_バス貨物_ガソリン,係数_バス貨物_CNG,係数_バス貨物_軽油,係数_バス貨物_メタノール,係数_バス貨物_LPG),MATCH(AL1570,【参考】排出ガスレベル!$AI$4:$AI$671,1),1,AR1570):INDEX((係数_バス貨物_ガソリン,係数_バス貨物_CNG,係数_バス貨物_軽油,係数_バス貨物_メタノール,係数_バス貨物_LPG),MATCH(AL1570+1,【参考】排出ガスレベル!$AI$4:$AI$671,1)-1,5,AR1570),2,FALSE),IF(OR(AJ1570=1,AJ1570=2),VLOOKUP(AH1570,INDEX((係数_乗用_ガソリン,係数_乗用_CNG,係数_乗用_軽油,係数_乗用_メタノール,係数_乗用_LPG),1,1,AR1570):INDEX((係数_乗用_ガソリン,係数_乗用_CNG,係数_乗用_軽油,係数_乗用_メタノール,係数_乗用_LPG),125,5,AR1570),2,FALSE))))))</f>
        <v/>
      </c>
      <c r="AO1570" s="376" t="str">
        <f>IF(T1570="","",IF(OR(AH1570="",AH1570="-"),"－",IF(OR(AM1570=8,AM1570=9),"",IF(OR(AJ1570=3,AJ1570=4,AJ1570=5,AJ1570=6),VLOOKUP(AH1570,INDEX((係数_バス貨物_ガソリン,係数_バス貨物_CNG,係数_バス貨物_軽油,係数_バス貨物_メタノール,係数_バス貨物_LPG),MATCH(AL1570,【参考】排出ガスレベル!$AI$4:$AI$671,1),1,AR1570):INDEX((係数_バス貨物_ガソリン,係数_バス貨物_CNG,係数_バス貨物_軽油,係数_バス貨物_メタノール,係数_バス貨物_LPG),MATCH(AL1570+1,【参考】排出ガスレベル!$AI$4:$AI$671,1)-1,5,AR1570),3,FALSE),IF(OR(AJ1570=1,AJ1570=2),VLOOKUP(AH1570,INDEX((係数_乗用_ガソリン,係数_乗用_CNG,係数_乗用_軽油,係数_乗用_メタノール,係数_乗用_LPG),1,1,AR1570):INDEX((係数_乗用_ガソリン,係数_乗用_CNG,係数_乗用_軽油,係数_乗用_メタノール,係数_乗用_LPG),125,5,AR1570),3,FALSE))))))</f>
        <v/>
      </c>
      <c r="AP1570" s="375" t="str">
        <f t="shared" si="722"/>
        <v/>
      </c>
      <c r="AQ1570" s="444" t="str">
        <f t="shared" si="723"/>
        <v/>
      </c>
      <c r="AR1570" s="375" t="str">
        <f t="shared" si="726"/>
        <v/>
      </c>
      <c r="AS1570" s="377" t="str">
        <f t="shared" si="724"/>
        <v/>
      </c>
      <c r="AT1570" s="378" t="str">
        <f t="shared" si="725"/>
        <v/>
      </c>
      <c r="AX1570" s="625" t="b">
        <f t="shared" si="727"/>
        <v>0</v>
      </c>
      <c r="AY1570" s="7" t="str">
        <f t="shared" si="728"/>
        <v>FALSEFALSEFALSE</v>
      </c>
      <c r="AZ1570" s="626">
        <f t="shared" si="704"/>
        <v>0</v>
      </c>
      <c r="BA1570" s="627" t="str">
        <f t="shared" si="705"/>
        <v/>
      </c>
      <c r="BB1570" s="627">
        <f t="shared" si="706"/>
        <v>0</v>
      </c>
      <c r="BC1570" s="690" t="str">
        <f t="shared" si="707"/>
        <v/>
      </c>
    </row>
    <row r="1571" spans="1:55">
      <c r="A1571" s="381">
        <v>1515</v>
      </c>
      <c r="B1571" s="117"/>
      <c r="C1571" s="288"/>
      <c r="D1571" s="289"/>
      <c r="E1571" s="289"/>
      <c r="F1571" s="290"/>
      <c r="G1571" s="292"/>
      <c r="H1571" s="116"/>
      <c r="I1571" s="292"/>
      <c r="J1571" s="116"/>
      <c r="K1571" s="370" t="str">
        <f t="shared" si="698"/>
        <v/>
      </c>
      <c r="L1571" s="370">
        <f t="shared" si="699"/>
        <v>0</v>
      </c>
      <c r="M1571" s="370">
        <f t="shared" si="700"/>
        <v>0</v>
      </c>
      <c r="N1571" s="371" t="str">
        <f t="shared" si="708"/>
        <v/>
      </c>
      <c r="O1571" s="371" t="str">
        <f t="shared" si="709"/>
        <v/>
      </c>
      <c r="P1571" s="371" t="str">
        <f t="shared" si="710"/>
        <v/>
      </c>
      <c r="Q1571" s="371" t="str">
        <f t="shared" si="711"/>
        <v/>
      </c>
      <c r="R1571" s="371" t="str">
        <f t="shared" si="712"/>
        <v/>
      </c>
      <c r="S1571" s="371" t="str">
        <f t="shared" si="713"/>
        <v/>
      </c>
      <c r="T1571" s="443" t="str">
        <f t="shared" si="701"/>
        <v/>
      </c>
      <c r="U1571" s="539"/>
      <c r="V1571" s="117"/>
      <c r="W1571" s="118"/>
      <c r="X1571" s="119"/>
      <c r="Y1571" s="120"/>
      <c r="Z1571" s="122"/>
      <c r="AA1571" s="121"/>
      <c r="AB1571" s="443" t="str">
        <f t="shared" si="702"/>
        <v/>
      </c>
      <c r="AC1571" s="734" t="str">
        <f t="shared" si="703"/>
        <v/>
      </c>
      <c r="AD1571" s="372"/>
      <c r="AE1571" s="485"/>
      <c r="AF1571" s="373" t="str">
        <f t="shared" si="714"/>
        <v/>
      </c>
      <c r="AG1571" s="373" t="str">
        <f t="shared" si="715"/>
        <v/>
      </c>
      <c r="AH1571" s="374" t="str">
        <f t="shared" si="716"/>
        <v/>
      </c>
      <c r="AI1571" s="375" t="str">
        <f t="shared" si="717"/>
        <v/>
      </c>
      <c r="AJ1571" s="375" t="str">
        <f t="shared" si="718"/>
        <v/>
      </c>
      <c r="AK1571" s="375" t="str">
        <f t="shared" si="719"/>
        <v/>
      </c>
      <c r="AL1571" s="375" t="str">
        <f t="shared" si="720"/>
        <v/>
      </c>
      <c r="AM1571" s="375" t="str">
        <f t="shared" si="721"/>
        <v/>
      </c>
      <c r="AN1571" s="376" t="str">
        <f>IF(AF1571="","",IF(OR(AH1571="",AH1571="-"),"－",IF(OR(AM1571=8,AM1571=9),"",IF(OR(AJ1571=3,AJ1571=4,AJ1571=5,AJ1571=6),VLOOKUP(AH1571,INDEX((係数_バス貨物_ガソリン,係数_バス貨物_CNG,係数_バス貨物_軽油,係数_バス貨物_メタノール,係数_バス貨物_LPG),MATCH(AL1571,【参考】排出ガスレベル!$AI$4:$AI$671,1),1,AR1571):INDEX((係数_バス貨物_ガソリン,係数_バス貨物_CNG,係数_バス貨物_軽油,係数_バス貨物_メタノール,係数_バス貨物_LPG),MATCH(AL1571+1,【参考】排出ガスレベル!$AI$4:$AI$671,1)-1,5,AR1571),2,FALSE),IF(OR(AJ1571=1,AJ1571=2),VLOOKUP(AH1571,INDEX((係数_乗用_ガソリン,係数_乗用_CNG,係数_乗用_軽油,係数_乗用_メタノール,係数_乗用_LPG),1,1,AR1571):INDEX((係数_乗用_ガソリン,係数_乗用_CNG,係数_乗用_軽油,係数_乗用_メタノール,係数_乗用_LPG),125,5,AR1571),2,FALSE))))))</f>
        <v/>
      </c>
      <c r="AO1571" s="376" t="str">
        <f>IF(T1571="","",IF(OR(AH1571="",AH1571="-"),"－",IF(OR(AM1571=8,AM1571=9),"",IF(OR(AJ1571=3,AJ1571=4,AJ1571=5,AJ1571=6),VLOOKUP(AH1571,INDEX((係数_バス貨物_ガソリン,係数_バス貨物_CNG,係数_バス貨物_軽油,係数_バス貨物_メタノール,係数_バス貨物_LPG),MATCH(AL1571,【参考】排出ガスレベル!$AI$4:$AI$671,1),1,AR1571):INDEX((係数_バス貨物_ガソリン,係数_バス貨物_CNG,係数_バス貨物_軽油,係数_バス貨物_メタノール,係数_バス貨物_LPG),MATCH(AL1571+1,【参考】排出ガスレベル!$AI$4:$AI$671,1)-1,5,AR1571),3,FALSE),IF(OR(AJ1571=1,AJ1571=2),VLOOKUP(AH1571,INDEX((係数_乗用_ガソリン,係数_乗用_CNG,係数_乗用_軽油,係数_乗用_メタノール,係数_乗用_LPG),1,1,AR1571):INDEX((係数_乗用_ガソリン,係数_乗用_CNG,係数_乗用_軽油,係数_乗用_メタノール,係数_乗用_LPG),125,5,AR1571),3,FALSE))))))</f>
        <v/>
      </c>
      <c r="AP1571" s="375" t="str">
        <f t="shared" si="722"/>
        <v/>
      </c>
      <c r="AQ1571" s="444" t="str">
        <f t="shared" si="723"/>
        <v/>
      </c>
      <c r="AR1571" s="375" t="str">
        <f t="shared" si="726"/>
        <v/>
      </c>
      <c r="AS1571" s="377" t="str">
        <f t="shared" si="724"/>
        <v/>
      </c>
      <c r="AT1571" s="378" t="str">
        <f t="shared" si="725"/>
        <v/>
      </c>
      <c r="AX1571" s="625" t="b">
        <f t="shared" si="727"/>
        <v>0</v>
      </c>
      <c r="AY1571" s="7" t="str">
        <f t="shared" si="728"/>
        <v>FALSEFALSEFALSE</v>
      </c>
      <c r="AZ1571" s="626">
        <f t="shared" si="704"/>
        <v>0</v>
      </c>
      <c r="BA1571" s="627" t="str">
        <f t="shared" si="705"/>
        <v/>
      </c>
      <c r="BB1571" s="627">
        <f t="shared" si="706"/>
        <v>0</v>
      </c>
      <c r="BC1571" s="690" t="str">
        <f t="shared" si="707"/>
        <v/>
      </c>
    </row>
    <row r="1572" spans="1:55">
      <c r="A1572" s="381">
        <v>1516</v>
      </c>
      <c r="B1572" s="117"/>
      <c r="C1572" s="288"/>
      <c r="D1572" s="289"/>
      <c r="E1572" s="289"/>
      <c r="F1572" s="290"/>
      <c r="G1572" s="292"/>
      <c r="H1572" s="116"/>
      <c r="I1572" s="292"/>
      <c r="J1572" s="116"/>
      <c r="K1572" s="370" t="str">
        <f t="shared" si="698"/>
        <v/>
      </c>
      <c r="L1572" s="370">
        <f t="shared" si="699"/>
        <v>0</v>
      </c>
      <c r="M1572" s="370">
        <f t="shared" si="700"/>
        <v>0</v>
      </c>
      <c r="N1572" s="371" t="str">
        <f t="shared" si="708"/>
        <v/>
      </c>
      <c r="O1572" s="371" t="str">
        <f t="shared" si="709"/>
        <v/>
      </c>
      <c r="P1572" s="371" t="str">
        <f t="shared" si="710"/>
        <v/>
      </c>
      <c r="Q1572" s="371" t="str">
        <f t="shared" si="711"/>
        <v/>
      </c>
      <c r="R1572" s="371" t="str">
        <f t="shared" si="712"/>
        <v/>
      </c>
      <c r="S1572" s="371" t="str">
        <f t="shared" si="713"/>
        <v/>
      </c>
      <c r="T1572" s="443" t="str">
        <f t="shared" si="701"/>
        <v/>
      </c>
      <c r="U1572" s="539"/>
      <c r="V1572" s="117"/>
      <c r="W1572" s="118"/>
      <c r="X1572" s="119"/>
      <c r="Y1572" s="120"/>
      <c r="Z1572" s="122"/>
      <c r="AA1572" s="121"/>
      <c r="AB1572" s="443" t="str">
        <f t="shared" si="702"/>
        <v/>
      </c>
      <c r="AC1572" s="734" t="str">
        <f t="shared" si="703"/>
        <v/>
      </c>
      <c r="AD1572" s="372"/>
      <c r="AE1572" s="485"/>
      <c r="AF1572" s="373" t="str">
        <f t="shared" si="714"/>
        <v/>
      </c>
      <c r="AG1572" s="373" t="str">
        <f t="shared" si="715"/>
        <v/>
      </c>
      <c r="AH1572" s="374" t="str">
        <f t="shared" si="716"/>
        <v/>
      </c>
      <c r="AI1572" s="375" t="str">
        <f t="shared" si="717"/>
        <v/>
      </c>
      <c r="AJ1572" s="375" t="str">
        <f t="shared" si="718"/>
        <v/>
      </c>
      <c r="AK1572" s="375" t="str">
        <f t="shared" si="719"/>
        <v/>
      </c>
      <c r="AL1572" s="375" t="str">
        <f t="shared" si="720"/>
        <v/>
      </c>
      <c r="AM1572" s="375" t="str">
        <f t="shared" si="721"/>
        <v/>
      </c>
      <c r="AN1572" s="376" t="str">
        <f>IF(AF1572="","",IF(OR(AH1572="",AH1572="-"),"－",IF(OR(AM1572=8,AM1572=9),"",IF(OR(AJ1572=3,AJ1572=4,AJ1572=5,AJ1572=6),VLOOKUP(AH1572,INDEX((係数_バス貨物_ガソリン,係数_バス貨物_CNG,係数_バス貨物_軽油,係数_バス貨物_メタノール,係数_バス貨物_LPG),MATCH(AL1572,【参考】排出ガスレベル!$AI$4:$AI$671,1),1,AR1572):INDEX((係数_バス貨物_ガソリン,係数_バス貨物_CNG,係数_バス貨物_軽油,係数_バス貨物_メタノール,係数_バス貨物_LPG),MATCH(AL1572+1,【参考】排出ガスレベル!$AI$4:$AI$671,1)-1,5,AR1572),2,FALSE),IF(OR(AJ1572=1,AJ1572=2),VLOOKUP(AH1572,INDEX((係数_乗用_ガソリン,係数_乗用_CNG,係数_乗用_軽油,係数_乗用_メタノール,係数_乗用_LPG),1,1,AR1572):INDEX((係数_乗用_ガソリン,係数_乗用_CNG,係数_乗用_軽油,係数_乗用_メタノール,係数_乗用_LPG),125,5,AR1572),2,FALSE))))))</f>
        <v/>
      </c>
      <c r="AO1572" s="376" t="str">
        <f>IF(T1572="","",IF(OR(AH1572="",AH1572="-"),"－",IF(OR(AM1572=8,AM1572=9),"",IF(OR(AJ1572=3,AJ1572=4,AJ1572=5,AJ1572=6),VLOOKUP(AH1572,INDEX((係数_バス貨物_ガソリン,係数_バス貨物_CNG,係数_バス貨物_軽油,係数_バス貨物_メタノール,係数_バス貨物_LPG),MATCH(AL1572,【参考】排出ガスレベル!$AI$4:$AI$671,1),1,AR1572):INDEX((係数_バス貨物_ガソリン,係数_バス貨物_CNG,係数_バス貨物_軽油,係数_バス貨物_メタノール,係数_バス貨物_LPG),MATCH(AL1572+1,【参考】排出ガスレベル!$AI$4:$AI$671,1)-1,5,AR1572),3,FALSE),IF(OR(AJ1572=1,AJ1572=2),VLOOKUP(AH1572,INDEX((係数_乗用_ガソリン,係数_乗用_CNG,係数_乗用_軽油,係数_乗用_メタノール,係数_乗用_LPG),1,1,AR1572):INDEX((係数_乗用_ガソリン,係数_乗用_CNG,係数_乗用_軽油,係数_乗用_メタノール,係数_乗用_LPG),125,5,AR1572),3,FALSE))))))</f>
        <v/>
      </c>
      <c r="AP1572" s="375" t="str">
        <f t="shared" si="722"/>
        <v/>
      </c>
      <c r="AQ1572" s="444" t="str">
        <f t="shared" si="723"/>
        <v/>
      </c>
      <c r="AR1572" s="375" t="str">
        <f t="shared" si="726"/>
        <v/>
      </c>
      <c r="AS1572" s="377" t="str">
        <f t="shared" si="724"/>
        <v/>
      </c>
      <c r="AT1572" s="378" t="str">
        <f t="shared" si="725"/>
        <v/>
      </c>
      <c r="AX1572" s="625" t="b">
        <f t="shared" si="727"/>
        <v>0</v>
      </c>
      <c r="AY1572" s="7" t="str">
        <f t="shared" si="728"/>
        <v>FALSEFALSEFALSE</v>
      </c>
      <c r="AZ1572" s="626">
        <f t="shared" si="704"/>
        <v>0</v>
      </c>
      <c r="BA1572" s="627" t="str">
        <f t="shared" si="705"/>
        <v/>
      </c>
      <c r="BB1572" s="627">
        <f t="shared" si="706"/>
        <v>0</v>
      </c>
      <c r="BC1572" s="690" t="str">
        <f t="shared" si="707"/>
        <v/>
      </c>
    </row>
    <row r="1573" spans="1:55">
      <c r="A1573" s="381">
        <v>1517</v>
      </c>
      <c r="B1573" s="117"/>
      <c r="C1573" s="288"/>
      <c r="D1573" s="289"/>
      <c r="E1573" s="289"/>
      <c r="F1573" s="290"/>
      <c r="G1573" s="292"/>
      <c r="H1573" s="116"/>
      <c r="I1573" s="292"/>
      <c r="J1573" s="116"/>
      <c r="K1573" s="370" t="str">
        <f t="shared" si="698"/>
        <v/>
      </c>
      <c r="L1573" s="370">
        <f t="shared" si="699"/>
        <v>0</v>
      </c>
      <c r="M1573" s="370">
        <f t="shared" si="700"/>
        <v>0</v>
      </c>
      <c r="N1573" s="371" t="str">
        <f t="shared" si="708"/>
        <v/>
      </c>
      <c r="O1573" s="371" t="str">
        <f t="shared" si="709"/>
        <v/>
      </c>
      <c r="P1573" s="371" t="str">
        <f t="shared" si="710"/>
        <v/>
      </c>
      <c r="Q1573" s="371" t="str">
        <f t="shared" si="711"/>
        <v/>
      </c>
      <c r="R1573" s="371" t="str">
        <f t="shared" si="712"/>
        <v/>
      </c>
      <c r="S1573" s="371" t="str">
        <f t="shared" si="713"/>
        <v/>
      </c>
      <c r="T1573" s="443" t="str">
        <f t="shared" si="701"/>
        <v/>
      </c>
      <c r="U1573" s="539"/>
      <c r="V1573" s="117"/>
      <c r="W1573" s="118"/>
      <c r="X1573" s="119"/>
      <c r="Y1573" s="120"/>
      <c r="Z1573" s="122"/>
      <c r="AA1573" s="121"/>
      <c r="AB1573" s="443" t="str">
        <f t="shared" si="702"/>
        <v/>
      </c>
      <c r="AC1573" s="734" t="str">
        <f t="shared" si="703"/>
        <v/>
      </c>
      <c r="AD1573" s="372"/>
      <c r="AE1573" s="485"/>
      <c r="AF1573" s="373" t="str">
        <f t="shared" si="714"/>
        <v/>
      </c>
      <c r="AG1573" s="373" t="str">
        <f t="shared" si="715"/>
        <v/>
      </c>
      <c r="AH1573" s="374" t="str">
        <f t="shared" si="716"/>
        <v/>
      </c>
      <c r="AI1573" s="375" t="str">
        <f t="shared" si="717"/>
        <v/>
      </c>
      <c r="AJ1573" s="375" t="str">
        <f t="shared" si="718"/>
        <v/>
      </c>
      <c r="AK1573" s="375" t="str">
        <f t="shared" si="719"/>
        <v/>
      </c>
      <c r="AL1573" s="375" t="str">
        <f t="shared" si="720"/>
        <v/>
      </c>
      <c r="AM1573" s="375" t="str">
        <f t="shared" si="721"/>
        <v/>
      </c>
      <c r="AN1573" s="376" t="str">
        <f>IF(AF1573="","",IF(OR(AH1573="",AH1573="-"),"－",IF(OR(AM1573=8,AM1573=9),"",IF(OR(AJ1573=3,AJ1573=4,AJ1573=5,AJ1573=6),VLOOKUP(AH1573,INDEX((係数_バス貨物_ガソリン,係数_バス貨物_CNG,係数_バス貨物_軽油,係数_バス貨物_メタノール,係数_バス貨物_LPG),MATCH(AL1573,【参考】排出ガスレベル!$AI$4:$AI$671,1),1,AR1573):INDEX((係数_バス貨物_ガソリン,係数_バス貨物_CNG,係数_バス貨物_軽油,係数_バス貨物_メタノール,係数_バス貨物_LPG),MATCH(AL1573+1,【参考】排出ガスレベル!$AI$4:$AI$671,1)-1,5,AR1573),2,FALSE),IF(OR(AJ1573=1,AJ1573=2),VLOOKUP(AH1573,INDEX((係数_乗用_ガソリン,係数_乗用_CNG,係数_乗用_軽油,係数_乗用_メタノール,係数_乗用_LPG),1,1,AR1573):INDEX((係数_乗用_ガソリン,係数_乗用_CNG,係数_乗用_軽油,係数_乗用_メタノール,係数_乗用_LPG),125,5,AR1573),2,FALSE))))))</f>
        <v/>
      </c>
      <c r="AO1573" s="376" t="str">
        <f>IF(T1573="","",IF(OR(AH1573="",AH1573="-"),"－",IF(OR(AM1573=8,AM1573=9),"",IF(OR(AJ1573=3,AJ1573=4,AJ1573=5,AJ1573=6),VLOOKUP(AH1573,INDEX((係数_バス貨物_ガソリン,係数_バス貨物_CNG,係数_バス貨物_軽油,係数_バス貨物_メタノール,係数_バス貨物_LPG),MATCH(AL1573,【参考】排出ガスレベル!$AI$4:$AI$671,1),1,AR1573):INDEX((係数_バス貨物_ガソリン,係数_バス貨物_CNG,係数_バス貨物_軽油,係数_バス貨物_メタノール,係数_バス貨物_LPG),MATCH(AL1573+1,【参考】排出ガスレベル!$AI$4:$AI$671,1)-1,5,AR1573),3,FALSE),IF(OR(AJ1573=1,AJ1573=2),VLOOKUP(AH1573,INDEX((係数_乗用_ガソリン,係数_乗用_CNG,係数_乗用_軽油,係数_乗用_メタノール,係数_乗用_LPG),1,1,AR1573):INDEX((係数_乗用_ガソリン,係数_乗用_CNG,係数_乗用_軽油,係数_乗用_メタノール,係数_乗用_LPG),125,5,AR1573),3,FALSE))))))</f>
        <v/>
      </c>
      <c r="AP1573" s="375" t="str">
        <f t="shared" si="722"/>
        <v/>
      </c>
      <c r="AQ1573" s="444" t="str">
        <f t="shared" si="723"/>
        <v/>
      </c>
      <c r="AR1573" s="375" t="str">
        <f t="shared" si="726"/>
        <v/>
      </c>
      <c r="AS1573" s="377" t="str">
        <f t="shared" si="724"/>
        <v/>
      </c>
      <c r="AT1573" s="378" t="str">
        <f t="shared" si="725"/>
        <v/>
      </c>
      <c r="AX1573" s="625" t="b">
        <f t="shared" si="727"/>
        <v>0</v>
      </c>
      <c r="AY1573" s="7" t="str">
        <f t="shared" si="728"/>
        <v>FALSEFALSEFALSE</v>
      </c>
      <c r="AZ1573" s="626">
        <f t="shared" si="704"/>
        <v>0</v>
      </c>
      <c r="BA1573" s="627" t="str">
        <f t="shared" si="705"/>
        <v/>
      </c>
      <c r="BB1573" s="627">
        <f t="shared" si="706"/>
        <v>0</v>
      </c>
      <c r="BC1573" s="690" t="str">
        <f t="shared" si="707"/>
        <v/>
      </c>
    </row>
    <row r="1574" spans="1:55">
      <c r="A1574" s="381">
        <v>1518</v>
      </c>
      <c r="B1574" s="117"/>
      <c r="C1574" s="288"/>
      <c r="D1574" s="289"/>
      <c r="E1574" s="289"/>
      <c r="F1574" s="290"/>
      <c r="G1574" s="292"/>
      <c r="H1574" s="116"/>
      <c r="I1574" s="292"/>
      <c r="J1574" s="116"/>
      <c r="K1574" s="370" t="str">
        <f t="shared" si="698"/>
        <v/>
      </c>
      <c r="L1574" s="370">
        <f t="shared" si="699"/>
        <v>0</v>
      </c>
      <c r="M1574" s="370">
        <f t="shared" si="700"/>
        <v>0</v>
      </c>
      <c r="N1574" s="371" t="str">
        <f t="shared" si="708"/>
        <v/>
      </c>
      <c r="O1574" s="371" t="str">
        <f t="shared" si="709"/>
        <v/>
      </c>
      <c r="P1574" s="371" t="str">
        <f t="shared" si="710"/>
        <v/>
      </c>
      <c r="Q1574" s="371" t="str">
        <f t="shared" si="711"/>
        <v/>
      </c>
      <c r="R1574" s="371" t="str">
        <f t="shared" si="712"/>
        <v/>
      </c>
      <c r="S1574" s="371" t="str">
        <f t="shared" si="713"/>
        <v/>
      </c>
      <c r="T1574" s="443" t="str">
        <f t="shared" si="701"/>
        <v/>
      </c>
      <c r="U1574" s="539"/>
      <c r="V1574" s="117"/>
      <c r="W1574" s="118"/>
      <c r="X1574" s="119"/>
      <c r="Y1574" s="120"/>
      <c r="Z1574" s="122"/>
      <c r="AA1574" s="121"/>
      <c r="AB1574" s="443" t="str">
        <f t="shared" si="702"/>
        <v/>
      </c>
      <c r="AC1574" s="734" t="str">
        <f t="shared" si="703"/>
        <v/>
      </c>
      <c r="AD1574" s="372"/>
      <c r="AE1574" s="485"/>
      <c r="AF1574" s="373" t="str">
        <f t="shared" si="714"/>
        <v/>
      </c>
      <c r="AG1574" s="373" t="str">
        <f t="shared" si="715"/>
        <v/>
      </c>
      <c r="AH1574" s="374" t="str">
        <f t="shared" si="716"/>
        <v/>
      </c>
      <c r="AI1574" s="375" t="str">
        <f t="shared" si="717"/>
        <v/>
      </c>
      <c r="AJ1574" s="375" t="str">
        <f t="shared" si="718"/>
        <v/>
      </c>
      <c r="AK1574" s="375" t="str">
        <f t="shared" si="719"/>
        <v/>
      </c>
      <c r="AL1574" s="375" t="str">
        <f t="shared" si="720"/>
        <v/>
      </c>
      <c r="AM1574" s="375" t="str">
        <f t="shared" si="721"/>
        <v/>
      </c>
      <c r="AN1574" s="376" t="str">
        <f>IF(AF1574="","",IF(OR(AH1574="",AH1574="-"),"－",IF(OR(AM1574=8,AM1574=9),"",IF(OR(AJ1574=3,AJ1574=4,AJ1574=5,AJ1574=6),VLOOKUP(AH1574,INDEX((係数_バス貨物_ガソリン,係数_バス貨物_CNG,係数_バス貨物_軽油,係数_バス貨物_メタノール,係数_バス貨物_LPG),MATCH(AL1574,【参考】排出ガスレベル!$AI$4:$AI$671,1),1,AR1574):INDEX((係数_バス貨物_ガソリン,係数_バス貨物_CNG,係数_バス貨物_軽油,係数_バス貨物_メタノール,係数_バス貨物_LPG),MATCH(AL1574+1,【参考】排出ガスレベル!$AI$4:$AI$671,1)-1,5,AR1574),2,FALSE),IF(OR(AJ1574=1,AJ1574=2),VLOOKUP(AH1574,INDEX((係数_乗用_ガソリン,係数_乗用_CNG,係数_乗用_軽油,係数_乗用_メタノール,係数_乗用_LPG),1,1,AR1574):INDEX((係数_乗用_ガソリン,係数_乗用_CNG,係数_乗用_軽油,係数_乗用_メタノール,係数_乗用_LPG),125,5,AR1574),2,FALSE))))))</f>
        <v/>
      </c>
      <c r="AO1574" s="376" t="str">
        <f>IF(T1574="","",IF(OR(AH1574="",AH1574="-"),"－",IF(OR(AM1574=8,AM1574=9),"",IF(OR(AJ1574=3,AJ1574=4,AJ1574=5,AJ1574=6),VLOOKUP(AH1574,INDEX((係数_バス貨物_ガソリン,係数_バス貨物_CNG,係数_バス貨物_軽油,係数_バス貨物_メタノール,係数_バス貨物_LPG),MATCH(AL1574,【参考】排出ガスレベル!$AI$4:$AI$671,1),1,AR1574):INDEX((係数_バス貨物_ガソリン,係数_バス貨物_CNG,係数_バス貨物_軽油,係数_バス貨物_メタノール,係数_バス貨物_LPG),MATCH(AL1574+1,【参考】排出ガスレベル!$AI$4:$AI$671,1)-1,5,AR1574),3,FALSE),IF(OR(AJ1574=1,AJ1574=2),VLOOKUP(AH1574,INDEX((係数_乗用_ガソリン,係数_乗用_CNG,係数_乗用_軽油,係数_乗用_メタノール,係数_乗用_LPG),1,1,AR1574):INDEX((係数_乗用_ガソリン,係数_乗用_CNG,係数_乗用_軽油,係数_乗用_メタノール,係数_乗用_LPG),125,5,AR1574),3,FALSE))))))</f>
        <v/>
      </c>
      <c r="AP1574" s="375" t="str">
        <f t="shared" si="722"/>
        <v/>
      </c>
      <c r="AQ1574" s="444" t="str">
        <f t="shared" si="723"/>
        <v/>
      </c>
      <c r="AR1574" s="375" t="str">
        <f t="shared" si="726"/>
        <v/>
      </c>
      <c r="AS1574" s="377" t="str">
        <f t="shared" si="724"/>
        <v/>
      </c>
      <c r="AT1574" s="378" t="str">
        <f t="shared" si="725"/>
        <v/>
      </c>
      <c r="AX1574" s="625" t="b">
        <f t="shared" si="727"/>
        <v>0</v>
      </c>
      <c r="AY1574" s="7" t="str">
        <f t="shared" si="728"/>
        <v>FALSEFALSEFALSE</v>
      </c>
      <c r="AZ1574" s="626">
        <f t="shared" si="704"/>
        <v>0</v>
      </c>
      <c r="BA1574" s="627" t="str">
        <f t="shared" si="705"/>
        <v/>
      </c>
      <c r="BB1574" s="627">
        <f t="shared" si="706"/>
        <v>0</v>
      </c>
      <c r="BC1574" s="690" t="str">
        <f t="shared" si="707"/>
        <v/>
      </c>
    </row>
    <row r="1575" spans="1:55">
      <c r="A1575" s="381">
        <v>1519</v>
      </c>
      <c r="B1575" s="117"/>
      <c r="C1575" s="288"/>
      <c r="D1575" s="289"/>
      <c r="E1575" s="289"/>
      <c r="F1575" s="290"/>
      <c r="G1575" s="292"/>
      <c r="H1575" s="116"/>
      <c r="I1575" s="292"/>
      <c r="J1575" s="116"/>
      <c r="K1575" s="370" t="str">
        <f t="shared" si="698"/>
        <v/>
      </c>
      <c r="L1575" s="370">
        <f t="shared" si="699"/>
        <v>0</v>
      </c>
      <c r="M1575" s="370">
        <f t="shared" si="700"/>
        <v>0</v>
      </c>
      <c r="N1575" s="371" t="str">
        <f t="shared" si="708"/>
        <v/>
      </c>
      <c r="O1575" s="371" t="str">
        <f t="shared" si="709"/>
        <v/>
      </c>
      <c r="P1575" s="371" t="str">
        <f t="shared" si="710"/>
        <v/>
      </c>
      <c r="Q1575" s="371" t="str">
        <f t="shared" si="711"/>
        <v/>
      </c>
      <c r="R1575" s="371" t="str">
        <f t="shared" si="712"/>
        <v/>
      </c>
      <c r="S1575" s="371" t="str">
        <f t="shared" si="713"/>
        <v/>
      </c>
      <c r="T1575" s="443" t="str">
        <f t="shared" si="701"/>
        <v/>
      </c>
      <c r="U1575" s="539"/>
      <c r="V1575" s="117"/>
      <c r="W1575" s="118"/>
      <c r="X1575" s="119"/>
      <c r="Y1575" s="120"/>
      <c r="Z1575" s="122"/>
      <c r="AA1575" s="121"/>
      <c r="AB1575" s="443" t="str">
        <f t="shared" si="702"/>
        <v/>
      </c>
      <c r="AC1575" s="734" t="str">
        <f t="shared" si="703"/>
        <v/>
      </c>
      <c r="AD1575" s="372"/>
      <c r="AE1575" s="485"/>
      <c r="AF1575" s="373" t="str">
        <f t="shared" si="714"/>
        <v/>
      </c>
      <c r="AG1575" s="373" t="str">
        <f t="shared" si="715"/>
        <v/>
      </c>
      <c r="AH1575" s="374" t="str">
        <f t="shared" si="716"/>
        <v/>
      </c>
      <c r="AI1575" s="375" t="str">
        <f t="shared" si="717"/>
        <v/>
      </c>
      <c r="AJ1575" s="375" t="str">
        <f t="shared" si="718"/>
        <v/>
      </c>
      <c r="AK1575" s="375" t="str">
        <f t="shared" si="719"/>
        <v/>
      </c>
      <c r="AL1575" s="375" t="str">
        <f t="shared" si="720"/>
        <v/>
      </c>
      <c r="AM1575" s="375" t="str">
        <f t="shared" si="721"/>
        <v/>
      </c>
      <c r="AN1575" s="376" t="str">
        <f>IF(AF1575="","",IF(OR(AH1575="",AH1575="-"),"－",IF(OR(AM1575=8,AM1575=9),"",IF(OR(AJ1575=3,AJ1575=4,AJ1575=5,AJ1575=6),VLOOKUP(AH1575,INDEX((係数_バス貨物_ガソリン,係数_バス貨物_CNG,係数_バス貨物_軽油,係数_バス貨物_メタノール,係数_バス貨物_LPG),MATCH(AL1575,【参考】排出ガスレベル!$AI$4:$AI$671,1),1,AR1575):INDEX((係数_バス貨物_ガソリン,係数_バス貨物_CNG,係数_バス貨物_軽油,係数_バス貨物_メタノール,係数_バス貨物_LPG),MATCH(AL1575+1,【参考】排出ガスレベル!$AI$4:$AI$671,1)-1,5,AR1575),2,FALSE),IF(OR(AJ1575=1,AJ1575=2),VLOOKUP(AH1575,INDEX((係数_乗用_ガソリン,係数_乗用_CNG,係数_乗用_軽油,係数_乗用_メタノール,係数_乗用_LPG),1,1,AR1575):INDEX((係数_乗用_ガソリン,係数_乗用_CNG,係数_乗用_軽油,係数_乗用_メタノール,係数_乗用_LPG),125,5,AR1575),2,FALSE))))))</f>
        <v/>
      </c>
      <c r="AO1575" s="376" t="str">
        <f>IF(T1575="","",IF(OR(AH1575="",AH1575="-"),"－",IF(OR(AM1575=8,AM1575=9),"",IF(OR(AJ1575=3,AJ1575=4,AJ1575=5,AJ1575=6),VLOOKUP(AH1575,INDEX((係数_バス貨物_ガソリン,係数_バス貨物_CNG,係数_バス貨物_軽油,係数_バス貨物_メタノール,係数_バス貨物_LPG),MATCH(AL1575,【参考】排出ガスレベル!$AI$4:$AI$671,1),1,AR1575):INDEX((係数_バス貨物_ガソリン,係数_バス貨物_CNG,係数_バス貨物_軽油,係数_バス貨物_メタノール,係数_バス貨物_LPG),MATCH(AL1575+1,【参考】排出ガスレベル!$AI$4:$AI$671,1)-1,5,AR1575),3,FALSE),IF(OR(AJ1575=1,AJ1575=2),VLOOKUP(AH1575,INDEX((係数_乗用_ガソリン,係数_乗用_CNG,係数_乗用_軽油,係数_乗用_メタノール,係数_乗用_LPG),1,1,AR1575):INDEX((係数_乗用_ガソリン,係数_乗用_CNG,係数_乗用_軽油,係数_乗用_メタノール,係数_乗用_LPG),125,5,AR1575),3,FALSE))))))</f>
        <v/>
      </c>
      <c r="AP1575" s="375" t="str">
        <f t="shared" si="722"/>
        <v/>
      </c>
      <c r="AQ1575" s="444" t="str">
        <f t="shared" si="723"/>
        <v/>
      </c>
      <c r="AR1575" s="375" t="str">
        <f t="shared" si="726"/>
        <v/>
      </c>
      <c r="AS1575" s="377" t="str">
        <f t="shared" si="724"/>
        <v/>
      </c>
      <c r="AT1575" s="378" t="str">
        <f t="shared" si="725"/>
        <v/>
      </c>
      <c r="AX1575" s="625" t="b">
        <f t="shared" si="727"/>
        <v>0</v>
      </c>
      <c r="AY1575" s="7" t="str">
        <f t="shared" si="728"/>
        <v>FALSEFALSEFALSE</v>
      </c>
      <c r="AZ1575" s="626">
        <f t="shared" si="704"/>
        <v>0</v>
      </c>
      <c r="BA1575" s="627" t="str">
        <f t="shared" si="705"/>
        <v/>
      </c>
      <c r="BB1575" s="627">
        <f t="shared" si="706"/>
        <v>0</v>
      </c>
      <c r="BC1575" s="690" t="str">
        <f t="shared" si="707"/>
        <v/>
      </c>
    </row>
    <row r="1576" spans="1:55">
      <c r="A1576" s="381">
        <v>1520</v>
      </c>
      <c r="B1576" s="117"/>
      <c r="C1576" s="288"/>
      <c r="D1576" s="289"/>
      <c r="E1576" s="289"/>
      <c r="F1576" s="290"/>
      <c r="G1576" s="292"/>
      <c r="H1576" s="116"/>
      <c r="I1576" s="292"/>
      <c r="J1576" s="116"/>
      <c r="K1576" s="370" t="str">
        <f t="shared" si="698"/>
        <v/>
      </c>
      <c r="L1576" s="370">
        <f t="shared" si="699"/>
        <v>0</v>
      </c>
      <c r="M1576" s="370">
        <f t="shared" si="700"/>
        <v>0</v>
      </c>
      <c r="N1576" s="371" t="str">
        <f t="shared" si="708"/>
        <v/>
      </c>
      <c r="O1576" s="371" t="str">
        <f t="shared" si="709"/>
        <v/>
      </c>
      <c r="P1576" s="371" t="str">
        <f t="shared" si="710"/>
        <v/>
      </c>
      <c r="Q1576" s="371" t="str">
        <f t="shared" si="711"/>
        <v/>
      </c>
      <c r="R1576" s="371" t="str">
        <f t="shared" si="712"/>
        <v/>
      </c>
      <c r="S1576" s="371" t="str">
        <f t="shared" si="713"/>
        <v/>
      </c>
      <c r="T1576" s="443" t="str">
        <f t="shared" si="701"/>
        <v/>
      </c>
      <c r="U1576" s="539"/>
      <c r="V1576" s="117"/>
      <c r="W1576" s="118"/>
      <c r="X1576" s="119"/>
      <c r="Y1576" s="120"/>
      <c r="Z1576" s="122"/>
      <c r="AA1576" s="121"/>
      <c r="AB1576" s="443" t="str">
        <f t="shared" si="702"/>
        <v/>
      </c>
      <c r="AC1576" s="734" t="str">
        <f t="shared" si="703"/>
        <v/>
      </c>
      <c r="AD1576" s="372"/>
      <c r="AE1576" s="485"/>
      <c r="AF1576" s="373" t="str">
        <f t="shared" si="714"/>
        <v/>
      </c>
      <c r="AG1576" s="373" t="str">
        <f t="shared" si="715"/>
        <v/>
      </c>
      <c r="AH1576" s="374" t="str">
        <f t="shared" si="716"/>
        <v/>
      </c>
      <c r="AI1576" s="375" t="str">
        <f t="shared" si="717"/>
        <v/>
      </c>
      <c r="AJ1576" s="375" t="str">
        <f t="shared" si="718"/>
        <v/>
      </c>
      <c r="AK1576" s="375" t="str">
        <f t="shared" si="719"/>
        <v/>
      </c>
      <c r="AL1576" s="375" t="str">
        <f t="shared" si="720"/>
        <v/>
      </c>
      <c r="AM1576" s="375" t="str">
        <f t="shared" si="721"/>
        <v/>
      </c>
      <c r="AN1576" s="376" t="str">
        <f>IF(AF1576="","",IF(OR(AH1576="",AH1576="-"),"－",IF(OR(AM1576=8,AM1576=9),"",IF(OR(AJ1576=3,AJ1576=4,AJ1576=5,AJ1576=6),VLOOKUP(AH1576,INDEX((係数_バス貨物_ガソリン,係数_バス貨物_CNG,係数_バス貨物_軽油,係数_バス貨物_メタノール,係数_バス貨物_LPG),MATCH(AL1576,【参考】排出ガスレベル!$AI$4:$AI$671,1),1,AR1576):INDEX((係数_バス貨物_ガソリン,係数_バス貨物_CNG,係数_バス貨物_軽油,係数_バス貨物_メタノール,係数_バス貨物_LPG),MATCH(AL1576+1,【参考】排出ガスレベル!$AI$4:$AI$671,1)-1,5,AR1576),2,FALSE),IF(OR(AJ1576=1,AJ1576=2),VLOOKUP(AH1576,INDEX((係数_乗用_ガソリン,係数_乗用_CNG,係数_乗用_軽油,係数_乗用_メタノール,係数_乗用_LPG),1,1,AR1576):INDEX((係数_乗用_ガソリン,係数_乗用_CNG,係数_乗用_軽油,係数_乗用_メタノール,係数_乗用_LPG),125,5,AR1576),2,FALSE))))))</f>
        <v/>
      </c>
      <c r="AO1576" s="376" t="str">
        <f>IF(T1576="","",IF(OR(AH1576="",AH1576="-"),"－",IF(OR(AM1576=8,AM1576=9),"",IF(OR(AJ1576=3,AJ1576=4,AJ1576=5,AJ1576=6),VLOOKUP(AH1576,INDEX((係数_バス貨物_ガソリン,係数_バス貨物_CNG,係数_バス貨物_軽油,係数_バス貨物_メタノール,係数_バス貨物_LPG),MATCH(AL1576,【参考】排出ガスレベル!$AI$4:$AI$671,1),1,AR1576):INDEX((係数_バス貨物_ガソリン,係数_バス貨物_CNG,係数_バス貨物_軽油,係数_バス貨物_メタノール,係数_バス貨物_LPG),MATCH(AL1576+1,【参考】排出ガスレベル!$AI$4:$AI$671,1)-1,5,AR1576),3,FALSE),IF(OR(AJ1576=1,AJ1576=2),VLOOKUP(AH1576,INDEX((係数_乗用_ガソリン,係数_乗用_CNG,係数_乗用_軽油,係数_乗用_メタノール,係数_乗用_LPG),1,1,AR1576):INDEX((係数_乗用_ガソリン,係数_乗用_CNG,係数_乗用_軽油,係数_乗用_メタノール,係数_乗用_LPG),125,5,AR1576),3,FALSE))))))</f>
        <v/>
      </c>
      <c r="AP1576" s="375" t="str">
        <f t="shared" si="722"/>
        <v/>
      </c>
      <c r="AQ1576" s="444" t="str">
        <f t="shared" si="723"/>
        <v/>
      </c>
      <c r="AR1576" s="375" t="str">
        <f t="shared" si="726"/>
        <v/>
      </c>
      <c r="AS1576" s="377" t="str">
        <f t="shared" si="724"/>
        <v/>
      </c>
      <c r="AT1576" s="378" t="str">
        <f t="shared" si="725"/>
        <v/>
      </c>
      <c r="AX1576" s="625" t="b">
        <f t="shared" si="727"/>
        <v>0</v>
      </c>
      <c r="AY1576" s="7" t="str">
        <f t="shared" si="728"/>
        <v>FALSEFALSEFALSE</v>
      </c>
      <c r="AZ1576" s="626">
        <f t="shared" si="704"/>
        <v>0</v>
      </c>
      <c r="BA1576" s="627" t="str">
        <f t="shared" si="705"/>
        <v/>
      </c>
      <c r="BB1576" s="627">
        <f t="shared" si="706"/>
        <v>0</v>
      </c>
      <c r="BC1576" s="690" t="str">
        <f t="shared" si="707"/>
        <v/>
      </c>
    </row>
    <row r="1577" spans="1:55">
      <c r="A1577" s="381">
        <v>1521</v>
      </c>
      <c r="B1577" s="117"/>
      <c r="C1577" s="288"/>
      <c r="D1577" s="289"/>
      <c r="E1577" s="289"/>
      <c r="F1577" s="290"/>
      <c r="G1577" s="292"/>
      <c r="H1577" s="116"/>
      <c r="I1577" s="292"/>
      <c r="J1577" s="116"/>
      <c r="K1577" s="370" t="str">
        <f t="shared" si="698"/>
        <v/>
      </c>
      <c r="L1577" s="370">
        <f t="shared" si="699"/>
        <v>0</v>
      </c>
      <c r="M1577" s="370">
        <f t="shared" si="700"/>
        <v>0</v>
      </c>
      <c r="N1577" s="371" t="str">
        <f t="shared" si="708"/>
        <v/>
      </c>
      <c r="O1577" s="371" t="str">
        <f t="shared" si="709"/>
        <v/>
      </c>
      <c r="P1577" s="371" t="str">
        <f t="shared" si="710"/>
        <v/>
      </c>
      <c r="Q1577" s="371" t="str">
        <f t="shared" si="711"/>
        <v/>
      </c>
      <c r="R1577" s="371" t="str">
        <f t="shared" si="712"/>
        <v/>
      </c>
      <c r="S1577" s="371" t="str">
        <f t="shared" si="713"/>
        <v/>
      </c>
      <c r="T1577" s="443" t="str">
        <f t="shared" si="701"/>
        <v/>
      </c>
      <c r="U1577" s="539"/>
      <c r="V1577" s="117"/>
      <c r="W1577" s="118"/>
      <c r="X1577" s="119"/>
      <c r="Y1577" s="120"/>
      <c r="Z1577" s="122"/>
      <c r="AA1577" s="121"/>
      <c r="AB1577" s="443" t="str">
        <f t="shared" si="702"/>
        <v/>
      </c>
      <c r="AC1577" s="734" t="str">
        <f t="shared" si="703"/>
        <v/>
      </c>
      <c r="AD1577" s="372"/>
      <c r="AE1577" s="485"/>
      <c r="AF1577" s="373" t="str">
        <f t="shared" si="714"/>
        <v/>
      </c>
      <c r="AG1577" s="373" t="str">
        <f t="shared" si="715"/>
        <v/>
      </c>
      <c r="AH1577" s="374" t="str">
        <f t="shared" si="716"/>
        <v/>
      </c>
      <c r="AI1577" s="375" t="str">
        <f t="shared" si="717"/>
        <v/>
      </c>
      <c r="AJ1577" s="375" t="str">
        <f t="shared" si="718"/>
        <v/>
      </c>
      <c r="AK1577" s="375" t="str">
        <f t="shared" si="719"/>
        <v/>
      </c>
      <c r="AL1577" s="375" t="str">
        <f t="shared" si="720"/>
        <v/>
      </c>
      <c r="AM1577" s="375" t="str">
        <f t="shared" si="721"/>
        <v/>
      </c>
      <c r="AN1577" s="376" t="str">
        <f>IF(AF1577="","",IF(OR(AH1577="",AH1577="-"),"－",IF(OR(AM1577=8,AM1577=9),"",IF(OR(AJ1577=3,AJ1577=4,AJ1577=5,AJ1577=6),VLOOKUP(AH1577,INDEX((係数_バス貨物_ガソリン,係数_バス貨物_CNG,係数_バス貨物_軽油,係数_バス貨物_メタノール,係数_バス貨物_LPG),MATCH(AL1577,【参考】排出ガスレベル!$AI$4:$AI$671,1),1,AR1577):INDEX((係数_バス貨物_ガソリン,係数_バス貨物_CNG,係数_バス貨物_軽油,係数_バス貨物_メタノール,係数_バス貨物_LPG),MATCH(AL1577+1,【参考】排出ガスレベル!$AI$4:$AI$671,1)-1,5,AR1577),2,FALSE),IF(OR(AJ1577=1,AJ1577=2),VLOOKUP(AH1577,INDEX((係数_乗用_ガソリン,係数_乗用_CNG,係数_乗用_軽油,係数_乗用_メタノール,係数_乗用_LPG),1,1,AR1577):INDEX((係数_乗用_ガソリン,係数_乗用_CNG,係数_乗用_軽油,係数_乗用_メタノール,係数_乗用_LPG),125,5,AR1577),2,FALSE))))))</f>
        <v/>
      </c>
      <c r="AO1577" s="376" t="str">
        <f>IF(T1577="","",IF(OR(AH1577="",AH1577="-"),"－",IF(OR(AM1577=8,AM1577=9),"",IF(OR(AJ1577=3,AJ1577=4,AJ1577=5,AJ1577=6),VLOOKUP(AH1577,INDEX((係数_バス貨物_ガソリン,係数_バス貨物_CNG,係数_バス貨物_軽油,係数_バス貨物_メタノール,係数_バス貨物_LPG),MATCH(AL1577,【参考】排出ガスレベル!$AI$4:$AI$671,1),1,AR1577):INDEX((係数_バス貨物_ガソリン,係数_バス貨物_CNG,係数_バス貨物_軽油,係数_バス貨物_メタノール,係数_バス貨物_LPG),MATCH(AL1577+1,【参考】排出ガスレベル!$AI$4:$AI$671,1)-1,5,AR1577),3,FALSE),IF(OR(AJ1577=1,AJ1577=2),VLOOKUP(AH1577,INDEX((係数_乗用_ガソリン,係数_乗用_CNG,係数_乗用_軽油,係数_乗用_メタノール,係数_乗用_LPG),1,1,AR1577):INDEX((係数_乗用_ガソリン,係数_乗用_CNG,係数_乗用_軽油,係数_乗用_メタノール,係数_乗用_LPG),125,5,AR1577),3,FALSE))))))</f>
        <v/>
      </c>
      <c r="AP1577" s="375" t="str">
        <f t="shared" si="722"/>
        <v/>
      </c>
      <c r="AQ1577" s="444" t="str">
        <f t="shared" si="723"/>
        <v/>
      </c>
      <c r="AR1577" s="375" t="str">
        <f t="shared" si="726"/>
        <v/>
      </c>
      <c r="AS1577" s="377" t="str">
        <f t="shared" si="724"/>
        <v/>
      </c>
      <c r="AT1577" s="378" t="str">
        <f t="shared" si="725"/>
        <v/>
      </c>
      <c r="AX1577" s="625" t="b">
        <f t="shared" si="727"/>
        <v>0</v>
      </c>
      <c r="AY1577" s="7" t="str">
        <f t="shared" si="728"/>
        <v>FALSEFALSEFALSE</v>
      </c>
      <c r="AZ1577" s="626">
        <f t="shared" si="704"/>
        <v>0</v>
      </c>
      <c r="BA1577" s="627" t="str">
        <f t="shared" si="705"/>
        <v/>
      </c>
      <c r="BB1577" s="627">
        <f t="shared" si="706"/>
        <v>0</v>
      </c>
      <c r="BC1577" s="690" t="str">
        <f t="shared" si="707"/>
        <v/>
      </c>
    </row>
    <row r="1578" spans="1:55">
      <c r="A1578" s="381">
        <v>1522</v>
      </c>
      <c r="B1578" s="117"/>
      <c r="C1578" s="288"/>
      <c r="D1578" s="289"/>
      <c r="E1578" s="289"/>
      <c r="F1578" s="290"/>
      <c r="G1578" s="292"/>
      <c r="H1578" s="116"/>
      <c r="I1578" s="292"/>
      <c r="J1578" s="116"/>
      <c r="K1578" s="370" t="str">
        <f t="shared" si="698"/>
        <v/>
      </c>
      <c r="L1578" s="370">
        <f t="shared" si="699"/>
        <v>0</v>
      </c>
      <c r="M1578" s="370">
        <f t="shared" si="700"/>
        <v>0</v>
      </c>
      <c r="N1578" s="371" t="str">
        <f t="shared" si="708"/>
        <v/>
      </c>
      <c r="O1578" s="371" t="str">
        <f t="shared" si="709"/>
        <v/>
      </c>
      <c r="P1578" s="371" t="str">
        <f t="shared" si="710"/>
        <v/>
      </c>
      <c r="Q1578" s="371" t="str">
        <f t="shared" si="711"/>
        <v/>
      </c>
      <c r="R1578" s="371" t="str">
        <f t="shared" si="712"/>
        <v/>
      </c>
      <c r="S1578" s="371" t="str">
        <f t="shared" si="713"/>
        <v/>
      </c>
      <c r="T1578" s="443" t="str">
        <f t="shared" si="701"/>
        <v/>
      </c>
      <c r="U1578" s="539"/>
      <c r="V1578" s="117"/>
      <c r="W1578" s="118"/>
      <c r="X1578" s="119"/>
      <c r="Y1578" s="120"/>
      <c r="Z1578" s="122"/>
      <c r="AA1578" s="121"/>
      <c r="AB1578" s="443" t="str">
        <f t="shared" si="702"/>
        <v/>
      </c>
      <c r="AC1578" s="734" t="str">
        <f t="shared" si="703"/>
        <v/>
      </c>
      <c r="AD1578" s="372"/>
      <c r="AE1578" s="485"/>
      <c r="AF1578" s="373" t="str">
        <f t="shared" si="714"/>
        <v/>
      </c>
      <c r="AG1578" s="373" t="str">
        <f t="shared" si="715"/>
        <v/>
      </c>
      <c r="AH1578" s="374" t="str">
        <f t="shared" si="716"/>
        <v/>
      </c>
      <c r="AI1578" s="375" t="str">
        <f t="shared" si="717"/>
        <v/>
      </c>
      <c r="AJ1578" s="375" t="str">
        <f t="shared" si="718"/>
        <v/>
      </c>
      <c r="AK1578" s="375" t="str">
        <f t="shared" si="719"/>
        <v/>
      </c>
      <c r="AL1578" s="375" t="str">
        <f t="shared" si="720"/>
        <v/>
      </c>
      <c r="AM1578" s="375" t="str">
        <f t="shared" si="721"/>
        <v/>
      </c>
      <c r="AN1578" s="376" t="str">
        <f>IF(AF1578="","",IF(OR(AH1578="",AH1578="-"),"－",IF(OR(AM1578=8,AM1578=9),"",IF(OR(AJ1578=3,AJ1578=4,AJ1578=5,AJ1578=6),VLOOKUP(AH1578,INDEX((係数_バス貨物_ガソリン,係数_バス貨物_CNG,係数_バス貨物_軽油,係数_バス貨物_メタノール,係数_バス貨物_LPG),MATCH(AL1578,【参考】排出ガスレベル!$AI$4:$AI$671,1),1,AR1578):INDEX((係数_バス貨物_ガソリン,係数_バス貨物_CNG,係数_バス貨物_軽油,係数_バス貨物_メタノール,係数_バス貨物_LPG),MATCH(AL1578+1,【参考】排出ガスレベル!$AI$4:$AI$671,1)-1,5,AR1578),2,FALSE),IF(OR(AJ1578=1,AJ1578=2),VLOOKUP(AH1578,INDEX((係数_乗用_ガソリン,係数_乗用_CNG,係数_乗用_軽油,係数_乗用_メタノール,係数_乗用_LPG),1,1,AR1578):INDEX((係数_乗用_ガソリン,係数_乗用_CNG,係数_乗用_軽油,係数_乗用_メタノール,係数_乗用_LPG),125,5,AR1578),2,FALSE))))))</f>
        <v/>
      </c>
      <c r="AO1578" s="376" t="str">
        <f>IF(T1578="","",IF(OR(AH1578="",AH1578="-"),"－",IF(OR(AM1578=8,AM1578=9),"",IF(OR(AJ1578=3,AJ1578=4,AJ1578=5,AJ1578=6),VLOOKUP(AH1578,INDEX((係数_バス貨物_ガソリン,係数_バス貨物_CNG,係数_バス貨物_軽油,係数_バス貨物_メタノール,係数_バス貨物_LPG),MATCH(AL1578,【参考】排出ガスレベル!$AI$4:$AI$671,1),1,AR1578):INDEX((係数_バス貨物_ガソリン,係数_バス貨物_CNG,係数_バス貨物_軽油,係数_バス貨物_メタノール,係数_バス貨物_LPG),MATCH(AL1578+1,【参考】排出ガスレベル!$AI$4:$AI$671,1)-1,5,AR1578),3,FALSE),IF(OR(AJ1578=1,AJ1578=2),VLOOKUP(AH1578,INDEX((係数_乗用_ガソリン,係数_乗用_CNG,係数_乗用_軽油,係数_乗用_メタノール,係数_乗用_LPG),1,1,AR1578):INDEX((係数_乗用_ガソリン,係数_乗用_CNG,係数_乗用_軽油,係数_乗用_メタノール,係数_乗用_LPG),125,5,AR1578),3,FALSE))))))</f>
        <v/>
      </c>
      <c r="AP1578" s="375" t="str">
        <f t="shared" si="722"/>
        <v/>
      </c>
      <c r="AQ1578" s="444" t="str">
        <f t="shared" si="723"/>
        <v/>
      </c>
      <c r="AR1578" s="375" t="str">
        <f t="shared" si="726"/>
        <v/>
      </c>
      <c r="AS1578" s="377" t="str">
        <f t="shared" si="724"/>
        <v/>
      </c>
      <c r="AT1578" s="378" t="str">
        <f t="shared" si="725"/>
        <v/>
      </c>
      <c r="AX1578" s="625" t="b">
        <f t="shared" si="727"/>
        <v>0</v>
      </c>
      <c r="AY1578" s="7" t="str">
        <f t="shared" si="728"/>
        <v>FALSEFALSEFALSE</v>
      </c>
      <c r="AZ1578" s="626">
        <f t="shared" si="704"/>
        <v>0</v>
      </c>
      <c r="BA1578" s="627" t="str">
        <f t="shared" si="705"/>
        <v/>
      </c>
      <c r="BB1578" s="627">
        <f t="shared" si="706"/>
        <v>0</v>
      </c>
      <c r="BC1578" s="690" t="str">
        <f t="shared" si="707"/>
        <v/>
      </c>
    </row>
    <row r="1579" spans="1:55">
      <c r="A1579" s="381">
        <v>1523</v>
      </c>
      <c r="B1579" s="117"/>
      <c r="C1579" s="288"/>
      <c r="D1579" s="289"/>
      <c r="E1579" s="289"/>
      <c r="F1579" s="290"/>
      <c r="G1579" s="292"/>
      <c r="H1579" s="116"/>
      <c r="I1579" s="292"/>
      <c r="J1579" s="116"/>
      <c r="K1579" s="370" t="str">
        <f t="shared" si="698"/>
        <v/>
      </c>
      <c r="L1579" s="370">
        <f t="shared" si="699"/>
        <v>0</v>
      </c>
      <c r="M1579" s="370">
        <f t="shared" si="700"/>
        <v>0</v>
      </c>
      <c r="N1579" s="371" t="str">
        <f t="shared" si="708"/>
        <v/>
      </c>
      <c r="O1579" s="371" t="str">
        <f t="shared" si="709"/>
        <v/>
      </c>
      <c r="P1579" s="371" t="str">
        <f t="shared" si="710"/>
        <v/>
      </c>
      <c r="Q1579" s="371" t="str">
        <f t="shared" si="711"/>
        <v/>
      </c>
      <c r="R1579" s="371" t="str">
        <f t="shared" si="712"/>
        <v/>
      </c>
      <c r="S1579" s="371" t="str">
        <f t="shared" si="713"/>
        <v/>
      </c>
      <c r="T1579" s="443" t="str">
        <f t="shared" si="701"/>
        <v/>
      </c>
      <c r="U1579" s="539"/>
      <c r="V1579" s="117"/>
      <c r="W1579" s="118"/>
      <c r="X1579" s="119"/>
      <c r="Y1579" s="120"/>
      <c r="Z1579" s="122"/>
      <c r="AA1579" s="121"/>
      <c r="AB1579" s="443" t="str">
        <f t="shared" si="702"/>
        <v/>
      </c>
      <c r="AC1579" s="734" t="str">
        <f t="shared" si="703"/>
        <v/>
      </c>
      <c r="AD1579" s="372"/>
      <c r="AE1579" s="485"/>
      <c r="AF1579" s="373" t="str">
        <f t="shared" si="714"/>
        <v/>
      </c>
      <c r="AG1579" s="373" t="str">
        <f t="shared" si="715"/>
        <v/>
      </c>
      <c r="AH1579" s="374" t="str">
        <f t="shared" si="716"/>
        <v/>
      </c>
      <c r="AI1579" s="375" t="str">
        <f t="shared" si="717"/>
        <v/>
      </c>
      <c r="AJ1579" s="375" t="str">
        <f t="shared" si="718"/>
        <v/>
      </c>
      <c r="AK1579" s="375" t="str">
        <f t="shared" si="719"/>
        <v/>
      </c>
      <c r="AL1579" s="375" t="str">
        <f t="shared" si="720"/>
        <v/>
      </c>
      <c r="AM1579" s="375" t="str">
        <f t="shared" si="721"/>
        <v/>
      </c>
      <c r="AN1579" s="376" t="str">
        <f>IF(AF1579="","",IF(OR(AH1579="",AH1579="-"),"－",IF(OR(AM1579=8,AM1579=9),"",IF(OR(AJ1579=3,AJ1579=4,AJ1579=5,AJ1579=6),VLOOKUP(AH1579,INDEX((係数_バス貨物_ガソリン,係数_バス貨物_CNG,係数_バス貨物_軽油,係数_バス貨物_メタノール,係数_バス貨物_LPG),MATCH(AL1579,【参考】排出ガスレベル!$AI$4:$AI$671,1),1,AR1579):INDEX((係数_バス貨物_ガソリン,係数_バス貨物_CNG,係数_バス貨物_軽油,係数_バス貨物_メタノール,係数_バス貨物_LPG),MATCH(AL1579+1,【参考】排出ガスレベル!$AI$4:$AI$671,1)-1,5,AR1579),2,FALSE),IF(OR(AJ1579=1,AJ1579=2),VLOOKUP(AH1579,INDEX((係数_乗用_ガソリン,係数_乗用_CNG,係数_乗用_軽油,係数_乗用_メタノール,係数_乗用_LPG),1,1,AR1579):INDEX((係数_乗用_ガソリン,係数_乗用_CNG,係数_乗用_軽油,係数_乗用_メタノール,係数_乗用_LPG),125,5,AR1579),2,FALSE))))))</f>
        <v/>
      </c>
      <c r="AO1579" s="376" t="str">
        <f>IF(T1579="","",IF(OR(AH1579="",AH1579="-"),"－",IF(OR(AM1579=8,AM1579=9),"",IF(OR(AJ1579=3,AJ1579=4,AJ1579=5,AJ1579=6),VLOOKUP(AH1579,INDEX((係数_バス貨物_ガソリン,係数_バス貨物_CNG,係数_バス貨物_軽油,係数_バス貨物_メタノール,係数_バス貨物_LPG),MATCH(AL1579,【参考】排出ガスレベル!$AI$4:$AI$671,1),1,AR1579):INDEX((係数_バス貨物_ガソリン,係数_バス貨物_CNG,係数_バス貨物_軽油,係数_バス貨物_メタノール,係数_バス貨物_LPG),MATCH(AL1579+1,【参考】排出ガスレベル!$AI$4:$AI$671,1)-1,5,AR1579),3,FALSE),IF(OR(AJ1579=1,AJ1579=2),VLOOKUP(AH1579,INDEX((係数_乗用_ガソリン,係数_乗用_CNG,係数_乗用_軽油,係数_乗用_メタノール,係数_乗用_LPG),1,1,AR1579):INDEX((係数_乗用_ガソリン,係数_乗用_CNG,係数_乗用_軽油,係数_乗用_メタノール,係数_乗用_LPG),125,5,AR1579),3,FALSE))))))</f>
        <v/>
      </c>
      <c r="AP1579" s="375" t="str">
        <f t="shared" si="722"/>
        <v/>
      </c>
      <c r="AQ1579" s="444" t="str">
        <f t="shared" si="723"/>
        <v/>
      </c>
      <c r="AR1579" s="375" t="str">
        <f t="shared" si="726"/>
        <v/>
      </c>
      <c r="AS1579" s="377" t="str">
        <f t="shared" si="724"/>
        <v/>
      </c>
      <c r="AT1579" s="378" t="str">
        <f t="shared" si="725"/>
        <v/>
      </c>
      <c r="AX1579" s="625" t="b">
        <f t="shared" si="727"/>
        <v>0</v>
      </c>
      <c r="AY1579" s="7" t="str">
        <f t="shared" si="728"/>
        <v>FALSEFALSEFALSE</v>
      </c>
      <c r="AZ1579" s="626">
        <f t="shared" si="704"/>
        <v>0</v>
      </c>
      <c r="BA1579" s="627" t="str">
        <f t="shared" si="705"/>
        <v/>
      </c>
      <c r="BB1579" s="627">
        <f t="shared" si="706"/>
        <v>0</v>
      </c>
      <c r="BC1579" s="690" t="str">
        <f t="shared" si="707"/>
        <v/>
      </c>
    </row>
    <row r="1580" spans="1:55">
      <c r="A1580" s="381">
        <v>1524</v>
      </c>
      <c r="B1580" s="117"/>
      <c r="C1580" s="288"/>
      <c r="D1580" s="289"/>
      <c r="E1580" s="289"/>
      <c r="F1580" s="290"/>
      <c r="G1580" s="292"/>
      <c r="H1580" s="116"/>
      <c r="I1580" s="292"/>
      <c r="J1580" s="116"/>
      <c r="K1580" s="370" t="str">
        <f t="shared" ref="K1580:K1643" si="729">C1580&amp;D1580&amp;E1580&amp;F1580</f>
        <v/>
      </c>
      <c r="L1580" s="370">
        <f t="shared" ref="L1580:L1643" si="730">IF(G1580&gt;0,DATE((G1580),(H1580+1),0),0)</f>
        <v>0</v>
      </c>
      <c r="M1580" s="370">
        <f t="shared" ref="M1580:M1643" si="731">IF(I1580&gt;0,DATE((I1580),(J1580+1),0),0)</f>
        <v>0</v>
      </c>
      <c r="N1580" s="371" t="str">
        <f t="shared" si="708"/>
        <v/>
      </c>
      <c r="O1580" s="371" t="str">
        <f t="shared" si="709"/>
        <v/>
      </c>
      <c r="P1580" s="371" t="str">
        <f t="shared" si="710"/>
        <v/>
      </c>
      <c r="Q1580" s="371" t="str">
        <f t="shared" si="711"/>
        <v/>
      </c>
      <c r="R1580" s="371" t="str">
        <f t="shared" si="712"/>
        <v/>
      </c>
      <c r="S1580" s="371" t="str">
        <f t="shared" si="713"/>
        <v/>
      </c>
      <c r="T1580" s="443" t="str">
        <f t="shared" ref="T1580:T1643" si="732">N1580&amp;O1580&amp;P1580&amp;Q1580&amp;R1580&amp;S1580</f>
        <v/>
      </c>
      <c r="U1580" s="539"/>
      <c r="V1580" s="117"/>
      <c r="W1580" s="118"/>
      <c r="X1580" s="119"/>
      <c r="Y1580" s="120"/>
      <c r="Z1580" s="122"/>
      <c r="AA1580" s="121"/>
      <c r="AB1580" s="443" t="str">
        <f t="shared" ref="AB1580:AB1643" si="733">IF(AF1580="","",IF(AM1580=1,VLOOKUP(AN1580,低公害車判別,2,FALSE),IF(AM1580=3,VLOOKUP(AN1580,低公害車判別,2,FALSE),IF(AM1580=4,VLOOKUP(AO1580,低公害車判別,2,FALSE),"低公害車"))))</f>
        <v/>
      </c>
      <c r="AC1580" s="734" t="str">
        <f t="shared" ref="AC1580:AC1643" si="734">IF(AF1580="","",IF((AN1580="")+(AN1580="－"),IF((AO1580="")+(AO1580=0),"－",AO1580),IF((AN1580="PM☆☆☆")+(AN1580="☆及びPM☆☆☆")+(AN1580="☆☆及びPM☆☆☆")+(AN1580="☆☆☆及びPM☆☆☆"),"PM☆☆☆",IF((AN1580="PM☆☆☆☆")+(AN1580="☆及びPM☆☆☆☆")+(AN1580="☆☆及びPM☆☆☆☆")+(AN1580="☆☆☆及びPM☆☆☆☆"),"PM☆☆☆☆",IF((AN1580="新☆")+(AN1580="新NOx☆")+(AN1580="新PM☆"),"新☆（新長期）",AN1580)))))</f>
        <v/>
      </c>
      <c r="AD1580" s="372"/>
      <c r="AE1580" s="485"/>
      <c r="AF1580" s="373" t="str">
        <f t="shared" si="714"/>
        <v/>
      </c>
      <c r="AG1580" s="373" t="str">
        <f t="shared" si="715"/>
        <v/>
      </c>
      <c r="AH1580" s="374" t="str">
        <f t="shared" si="716"/>
        <v/>
      </c>
      <c r="AI1580" s="375" t="str">
        <f t="shared" si="717"/>
        <v/>
      </c>
      <c r="AJ1580" s="375" t="str">
        <f t="shared" si="718"/>
        <v/>
      </c>
      <c r="AK1580" s="375" t="str">
        <f t="shared" si="719"/>
        <v/>
      </c>
      <c r="AL1580" s="375" t="str">
        <f t="shared" si="720"/>
        <v/>
      </c>
      <c r="AM1580" s="375" t="str">
        <f t="shared" si="721"/>
        <v/>
      </c>
      <c r="AN1580" s="376" t="str">
        <f>IF(AF1580="","",IF(OR(AH1580="",AH1580="-"),"－",IF(OR(AM1580=8,AM1580=9),"",IF(OR(AJ1580=3,AJ1580=4,AJ1580=5,AJ1580=6),VLOOKUP(AH1580,INDEX((係数_バス貨物_ガソリン,係数_バス貨物_CNG,係数_バス貨物_軽油,係数_バス貨物_メタノール,係数_バス貨物_LPG),MATCH(AL1580,【参考】排出ガスレベル!$AI$4:$AI$671,1),1,AR1580):INDEX((係数_バス貨物_ガソリン,係数_バス貨物_CNG,係数_バス貨物_軽油,係数_バス貨物_メタノール,係数_バス貨物_LPG),MATCH(AL1580+1,【参考】排出ガスレベル!$AI$4:$AI$671,1)-1,5,AR1580),2,FALSE),IF(OR(AJ1580=1,AJ1580=2),VLOOKUP(AH1580,INDEX((係数_乗用_ガソリン,係数_乗用_CNG,係数_乗用_軽油,係数_乗用_メタノール,係数_乗用_LPG),1,1,AR1580):INDEX((係数_乗用_ガソリン,係数_乗用_CNG,係数_乗用_軽油,係数_乗用_メタノール,係数_乗用_LPG),125,5,AR1580),2,FALSE))))))</f>
        <v/>
      </c>
      <c r="AO1580" s="376" t="str">
        <f>IF(T1580="","",IF(OR(AH1580="",AH1580="-"),"－",IF(OR(AM1580=8,AM1580=9),"",IF(OR(AJ1580=3,AJ1580=4,AJ1580=5,AJ1580=6),VLOOKUP(AH1580,INDEX((係数_バス貨物_ガソリン,係数_バス貨物_CNG,係数_バス貨物_軽油,係数_バス貨物_メタノール,係数_バス貨物_LPG),MATCH(AL1580,【参考】排出ガスレベル!$AI$4:$AI$671,1),1,AR1580):INDEX((係数_バス貨物_ガソリン,係数_バス貨物_CNG,係数_バス貨物_軽油,係数_バス貨物_メタノール,係数_バス貨物_LPG),MATCH(AL1580+1,【参考】排出ガスレベル!$AI$4:$AI$671,1)-1,5,AR1580),3,FALSE),IF(OR(AJ1580=1,AJ1580=2),VLOOKUP(AH1580,INDEX((係数_乗用_ガソリン,係数_乗用_CNG,係数_乗用_軽油,係数_乗用_メタノール,係数_乗用_LPG),1,1,AR1580):INDEX((係数_乗用_ガソリン,係数_乗用_CNG,係数_乗用_軽油,係数_乗用_メタノール,係数_乗用_LPG),125,5,AR1580),3,FALSE))))))</f>
        <v/>
      </c>
      <c r="AP1580" s="375" t="str">
        <f t="shared" si="722"/>
        <v/>
      </c>
      <c r="AQ1580" s="444" t="str">
        <f t="shared" si="723"/>
        <v/>
      </c>
      <c r="AR1580" s="375" t="str">
        <f t="shared" si="726"/>
        <v/>
      </c>
      <c r="AS1580" s="377" t="str">
        <f t="shared" si="724"/>
        <v/>
      </c>
      <c r="AT1580" s="378" t="str">
        <f t="shared" si="725"/>
        <v/>
      </c>
      <c r="AX1580" s="625" t="b">
        <f t="shared" si="727"/>
        <v>0</v>
      </c>
      <c r="AY1580" s="7" t="str">
        <f t="shared" si="728"/>
        <v>FALSEFALSEFALSE</v>
      </c>
      <c r="AZ1580" s="626">
        <f t="shared" si="704"/>
        <v>0</v>
      </c>
      <c r="BA1580" s="627" t="str">
        <f t="shared" si="705"/>
        <v/>
      </c>
      <c r="BB1580" s="627">
        <f t="shared" si="706"/>
        <v>0</v>
      </c>
      <c r="BC1580" s="690" t="str">
        <f t="shared" si="707"/>
        <v/>
      </c>
    </row>
    <row r="1581" spans="1:55">
      <c r="A1581" s="381">
        <v>1525</v>
      </c>
      <c r="B1581" s="117"/>
      <c r="C1581" s="288"/>
      <c r="D1581" s="289"/>
      <c r="E1581" s="289"/>
      <c r="F1581" s="290"/>
      <c r="G1581" s="292"/>
      <c r="H1581" s="116"/>
      <c r="I1581" s="292"/>
      <c r="J1581" s="116"/>
      <c r="K1581" s="370" t="str">
        <f t="shared" si="729"/>
        <v/>
      </c>
      <c r="L1581" s="370">
        <f t="shared" si="730"/>
        <v>0</v>
      </c>
      <c r="M1581" s="370">
        <f t="shared" si="731"/>
        <v>0</v>
      </c>
      <c r="N1581" s="371" t="str">
        <f t="shared" si="708"/>
        <v/>
      </c>
      <c r="O1581" s="371" t="str">
        <f t="shared" si="709"/>
        <v/>
      </c>
      <c r="P1581" s="371" t="str">
        <f t="shared" si="710"/>
        <v/>
      </c>
      <c r="Q1581" s="371" t="str">
        <f t="shared" si="711"/>
        <v/>
      </c>
      <c r="R1581" s="371" t="str">
        <f t="shared" si="712"/>
        <v/>
      </c>
      <c r="S1581" s="371" t="str">
        <f t="shared" si="713"/>
        <v/>
      </c>
      <c r="T1581" s="443" t="str">
        <f t="shared" si="732"/>
        <v/>
      </c>
      <c r="U1581" s="539"/>
      <c r="V1581" s="117"/>
      <c r="W1581" s="118"/>
      <c r="X1581" s="119"/>
      <c r="Y1581" s="120"/>
      <c r="Z1581" s="122"/>
      <c r="AA1581" s="121"/>
      <c r="AB1581" s="443" t="str">
        <f t="shared" si="733"/>
        <v/>
      </c>
      <c r="AC1581" s="734" t="str">
        <f t="shared" si="734"/>
        <v/>
      </c>
      <c r="AD1581" s="372"/>
      <c r="AE1581" s="485"/>
      <c r="AF1581" s="373" t="str">
        <f t="shared" si="714"/>
        <v/>
      </c>
      <c r="AG1581" s="373" t="str">
        <f t="shared" si="715"/>
        <v/>
      </c>
      <c r="AH1581" s="374" t="str">
        <f t="shared" si="716"/>
        <v/>
      </c>
      <c r="AI1581" s="375" t="str">
        <f t="shared" si="717"/>
        <v/>
      </c>
      <c r="AJ1581" s="375" t="str">
        <f t="shared" si="718"/>
        <v/>
      </c>
      <c r="AK1581" s="375" t="str">
        <f t="shared" si="719"/>
        <v/>
      </c>
      <c r="AL1581" s="375" t="str">
        <f t="shared" si="720"/>
        <v/>
      </c>
      <c r="AM1581" s="375" t="str">
        <f t="shared" si="721"/>
        <v/>
      </c>
      <c r="AN1581" s="376" t="str">
        <f>IF(AF1581="","",IF(OR(AH1581="",AH1581="-"),"－",IF(OR(AM1581=8,AM1581=9),"",IF(OR(AJ1581=3,AJ1581=4,AJ1581=5,AJ1581=6),VLOOKUP(AH1581,INDEX((係数_バス貨物_ガソリン,係数_バス貨物_CNG,係数_バス貨物_軽油,係数_バス貨物_メタノール,係数_バス貨物_LPG),MATCH(AL1581,【参考】排出ガスレベル!$AI$4:$AI$671,1),1,AR1581):INDEX((係数_バス貨物_ガソリン,係数_バス貨物_CNG,係数_バス貨物_軽油,係数_バス貨物_メタノール,係数_バス貨物_LPG),MATCH(AL1581+1,【参考】排出ガスレベル!$AI$4:$AI$671,1)-1,5,AR1581),2,FALSE),IF(OR(AJ1581=1,AJ1581=2),VLOOKUP(AH1581,INDEX((係数_乗用_ガソリン,係数_乗用_CNG,係数_乗用_軽油,係数_乗用_メタノール,係数_乗用_LPG),1,1,AR1581):INDEX((係数_乗用_ガソリン,係数_乗用_CNG,係数_乗用_軽油,係数_乗用_メタノール,係数_乗用_LPG),125,5,AR1581),2,FALSE))))))</f>
        <v/>
      </c>
      <c r="AO1581" s="376" t="str">
        <f>IF(T1581="","",IF(OR(AH1581="",AH1581="-"),"－",IF(OR(AM1581=8,AM1581=9),"",IF(OR(AJ1581=3,AJ1581=4,AJ1581=5,AJ1581=6),VLOOKUP(AH1581,INDEX((係数_バス貨物_ガソリン,係数_バス貨物_CNG,係数_バス貨物_軽油,係数_バス貨物_メタノール,係数_バス貨物_LPG),MATCH(AL1581,【参考】排出ガスレベル!$AI$4:$AI$671,1),1,AR1581):INDEX((係数_バス貨物_ガソリン,係数_バス貨物_CNG,係数_バス貨物_軽油,係数_バス貨物_メタノール,係数_バス貨物_LPG),MATCH(AL1581+1,【参考】排出ガスレベル!$AI$4:$AI$671,1)-1,5,AR1581),3,FALSE),IF(OR(AJ1581=1,AJ1581=2),VLOOKUP(AH1581,INDEX((係数_乗用_ガソリン,係数_乗用_CNG,係数_乗用_軽油,係数_乗用_メタノール,係数_乗用_LPG),1,1,AR1581):INDEX((係数_乗用_ガソリン,係数_乗用_CNG,係数_乗用_軽油,係数_乗用_メタノール,係数_乗用_LPG),125,5,AR1581),3,FALSE))))))</f>
        <v/>
      </c>
      <c r="AP1581" s="375" t="str">
        <f t="shared" si="722"/>
        <v/>
      </c>
      <c r="AQ1581" s="444" t="str">
        <f t="shared" si="723"/>
        <v/>
      </c>
      <c r="AR1581" s="375" t="str">
        <f t="shared" si="726"/>
        <v/>
      </c>
      <c r="AS1581" s="377" t="str">
        <f t="shared" si="724"/>
        <v/>
      </c>
      <c r="AT1581" s="378" t="str">
        <f t="shared" si="725"/>
        <v/>
      </c>
      <c r="AX1581" s="625" t="b">
        <f t="shared" si="727"/>
        <v>0</v>
      </c>
      <c r="AY1581" s="7" t="str">
        <f t="shared" si="728"/>
        <v>FALSEFALSEFALSE</v>
      </c>
      <c r="AZ1581" s="626">
        <f t="shared" ref="AZ1581:AZ1644" si="735">AA1581</f>
        <v>0</v>
      </c>
      <c r="BA1581" s="627" t="str">
        <f t="shared" ref="BA1581:BA1644" si="736">IF(COUNTIFS(BC1581,"*A*",BB1581,"3"),"ハイブリッド(ガソリン)","")</f>
        <v/>
      </c>
      <c r="BB1581" s="627">
        <f t="shared" ref="BB1581:BB1644" si="737">LEN(X1581)</f>
        <v>0</v>
      </c>
      <c r="BC1581" s="690" t="str">
        <f t="shared" ref="BC1581:BC1644" si="738">MID(X1581,2,1)</f>
        <v/>
      </c>
    </row>
    <row r="1582" spans="1:55">
      <c r="A1582" s="381">
        <v>1526</v>
      </c>
      <c r="B1582" s="117"/>
      <c r="C1582" s="288"/>
      <c r="D1582" s="289"/>
      <c r="E1582" s="289"/>
      <c r="F1582" s="290"/>
      <c r="G1582" s="292"/>
      <c r="H1582" s="116"/>
      <c r="I1582" s="292"/>
      <c r="J1582" s="116"/>
      <c r="K1582" s="370" t="str">
        <f t="shared" si="729"/>
        <v/>
      </c>
      <c r="L1582" s="370">
        <f t="shared" si="730"/>
        <v>0</v>
      </c>
      <c r="M1582" s="370">
        <f t="shared" si="731"/>
        <v>0</v>
      </c>
      <c r="N1582" s="371" t="str">
        <f t="shared" si="708"/>
        <v/>
      </c>
      <c r="O1582" s="371" t="str">
        <f t="shared" si="709"/>
        <v/>
      </c>
      <c r="P1582" s="371" t="str">
        <f t="shared" si="710"/>
        <v/>
      </c>
      <c r="Q1582" s="371" t="str">
        <f t="shared" si="711"/>
        <v/>
      </c>
      <c r="R1582" s="371" t="str">
        <f t="shared" si="712"/>
        <v/>
      </c>
      <c r="S1582" s="371" t="str">
        <f t="shared" si="713"/>
        <v/>
      </c>
      <c r="T1582" s="443" t="str">
        <f t="shared" si="732"/>
        <v/>
      </c>
      <c r="U1582" s="539"/>
      <c r="V1582" s="117"/>
      <c r="W1582" s="118"/>
      <c r="X1582" s="119"/>
      <c r="Y1582" s="120"/>
      <c r="Z1582" s="122"/>
      <c r="AA1582" s="121"/>
      <c r="AB1582" s="443" t="str">
        <f t="shared" si="733"/>
        <v/>
      </c>
      <c r="AC1582" s="734" t="str">
        <f t="shared" si="734"/>
        <v/>
      </c>
      <c r="AD1582" s="372"/>
      <c r="AE1582" s="485"/>
      <c r="AF1582" s="373" t="str">
        <f t="shared" si="714"/>
        <v/>
      </c>
      <c r="AG1582" s="373" t="str">
        <f t="shared" si="715"/>
        <v/>
      </c>
      <c r="AH1582" s="374" t="str">
        <f t="shared" si="716"/>
        <v/>
      </c>
      <c r="AI1582" s="375" t="str">
        <f t="shared" si="717"/>
        <v/>
      </c>
      <c r="AJ1582" s="375" t="str">
        <f t="shared" si="718"/>
        <v/>
      </c>
      <c r="AK1582" s="375" t="str">
        <f t="shared" si="719"/>
        <v/>
      </c>
      <c r="AL1582" s="375" t="str">
        <f t="shared" si="720"/>
        <v/>
      </c>
      <c r="AM1582" s="375" t="str">
        <f t="shared" si="721"/>
        <v/>
      </c>
      <c r="AN1582" s="376" t="str">
        <f>IF(AF1582="","",IF(OR(AH1582="",AH1582="-"),"－",IF(OR(AM1582=8,AM1582=9),"",IF(OR(AJ1582=3,AJ1582=4,AJ1582=5,AJ1582=6),VLOOKUP(AH1582,INDEX((係数_バス貨物_ガソリン,係数_バス貨物_CNG,係数_バス貨物_軽油,係数_バス貨物_メタノール,係数_バス貨物_LPG),MATCH(AL1582,【参考】排出ガスレベル!$AI$4:$AI$671,1),1,AR1582):INDEX((係数_バス貨物_ガソリン,係数_バス貨物_CNG,係数_バス貨物_軽油,係数_バス貨物_メタノール,係数_バス貨物_LPG),MATCH(AL1582+1,【参考】排出ガスレベル!$AI$4:$AI$671,1)-1,5,AR1582),2,FALSE),IF(OR(AJ1582=1,AJ1582=2),VLOOKUP(AH1582,INDEX((係数_乗用_ガソリン,係数_乗用_CNG,係数_乗用_軽油,係数_乗用_メタノール,係数_乗用_LPG),1,1,AR1582):INDEX((係数_乗用_ガソリン,係数_乗用_CNG,係数_乗用_軽油,係数_乗用_メタノール,係数_乗用_LPG),125,5,AR1582),2,FALSE))))))</f>
        <v/>
      </c>
      <c r="AO1582" s="376" t="str">
        <f>IF(T1582="","",IF(OR(AH1582="",AH1582="-"),"－",IF(OR(AM1582=8,AM1582=9),"",IF(OR(AJ1582=3,AJ1582=4,AJ1582=5,AJ1582=6),VLOOKUP(AH1582,INDEX((係数_バス貨物_ガソリン,係数_バス貨物_CNG,係数_バス貨物_軽油,係数_バス貨物_メタノール,係数_バス貨物_LPG),MATCH(AL1582,【参考】排出ガスレベル!$AI$4:$AI$671,1),1,AR1582):INDEX((係数_バス貨物_ガソリン,係数_バス貨物_CNG,係数_バス貨物_軽油,係数_バス貨物_メタノール,係数_バス貨物_LPG),MATCH(AL1582+1,【参考】排出ガスレベル!$AI$4:$AI$671,1)-1,5,AR1582),3,FALSE),IF(OR(AJ1582=1,AJ1582=2),VLOOKUP(AH1582,INDEX((係数_乗用_ガソリン,係数_乗用_CNG,係数_乗用_軽油,係数_乗用_メタノール,係数_乗用_LPG),1,1,AR1582):INDEX((係数_乗用_ガソリン,係数_乗用_CNG,係数_乗用_軽油,係数_乗用_メタノール,係数_乗用_LPG),125,5,AR1582),3,FALSE))))))</f>
        <v/>
      </c>
      <c r="AP1582" s="375" t="str">
        <f t="shared" si="722"/>
        <v/>
      </c>
      <c r="AQ1582" s="444" t="str">
        <f t="shared" si="723"/>
        <v/>
      </c>
      <c r="AR1582" s="375" t="str">
        <f t="shared" si="726"/>
        <v/>
      </c>
      <c r="AS1582" s="377" t="str">
        <f t="shared" si="724"/>
        <v/>
      </c>
      <c r="AT1582" s="378" t="str">
        <f t="shared" si="725"/>
        <v/>
      </c>
      <c r="AX1582" s="625" t="b">
        <f t="shared" si="727"/>
        <v>0</v>
      </c>
      <c r="AY1582" s="7" t="str">
        <f t="shared" si="728"/>
        <v>FALSEFALSEFALSE</v>
      </c>
      <c r="AZ1582" s="626">
        <f t="shared" si="735"/>
        <v>0</v>
      </c>
      <c r="BA1582" s="627" t="str">
        <f t="shared" si="736"/>
        <v/>
      </c>
      <c r="BB1582" s="627">
        <f t="shared" si="737"/>
        <v>0</v>
      </c>
      <c r="BC1582" s="690" t="str">
        <f t="shared" si="738"/>
        <v/>
      </c>
    </row>
    <row r="1583" spans="1:55">
      <c r="A1583" s="381">
        <v>1527</v>
      </c>
      <c r="B1583" s="117"/>
      <c r="C1583" s="288"/>
      <c r="D1583" s="289"/>
      <c r="E1583" s="289"/>
      <c r="F1583" s="290"/>
      <c r="G1583" s="292"/>
      <c r="H1583" s="116"/>
      <c r="I1583" s="292"/>
      <c r="J1583" s="116"/>
      <c r="K1583" s="370" t="str">
        <f t="shared" si="729"/>
        <v/>
      </c>
      <c r="L1583" s="370">
        <f t="shared" si="730"/>
        <v>0</v>
      </c>
      <c r="M1583" s="370">
        <f t="shared" si="731"/>
        <v>0</v>
      </c>
      <c r="N1583" s="371" t="str">
        <f t="shared" si="708"/>
        <v/>
      </c>
      <c r="O1583" s="371" t="str">
        <f t="shared" si="709"/>
        <v/>
      </c>
      <c r="P1583" s="371" t="str">
        <f t="shared" si="710"/>
        <v/>
      </c>
      <c r="Q1583" s="371" t="str">
        <f t="shared" si="711"/>
        <v/>
      </c>
      <c r="R1583" s="371" t="str">
        <f t="shared" si="712"/>
        <v/>
      </c>
      <c r="S1583" s="371" t="str">
        <f t="shared" si="713"/>
        <v/>
      </c>
      <c r="T1583" s="443" t="str">
        <f t="shared" si="732"/>
        <v/>
      </c>
      <c r="U1583" s="539"/>
      <c r="V1583" s="117"/>
      <c r="W1583" s="118"/>
      <c r="X1583" s="119"/>
      <c r="Y1583" s="120"/>
      <c r="Z1583" s="122"/>
      <c r="AA1583" s="121"/>
      <c r="AB1583" s="443" t="str">
        <f t="shared" si="733"/>
        <v/>
      </c>
      <c r="AC1583" s="734" t="str">
        <f t="shared" si="734"/>
        <v/>
      </c>
      <c r="AD1583" s="372"/>
      <c r="AE1583" s="485"/>
      <c r="AF1583" s="373" t="str">
        <f t="shared" si="714"/>
        <v/>
      </c>
      <c r="AG1583" s="373" t="str">
        <f t="shared" si="715"/>
        <v/>
      </c>
      <c r="AH1583" s="374" t="str">
        <f t="shared" si="716"/>
        <v/>
      </c>
      <c r="AI1583" s="375" t="str">
        <f t="shared" si="717"/>
        <v/>
      </c>
      <c r="AJ1583" s="375" t="str">
        <f t="shared" si="718"/>
        <v/>
      </c>
      <c r="AK1583" s="375" t="str">
        <f t="shared" si="719"/>
        <v/>
      </c>
      <c r="AL1583" s="375" t="str">
        <f t="shared" si="720"/>
        <v/>
      </c>
      <c r="AM1583" s="375" t="str">
        <f t="shared" si="721"/>
        <v/>
      </c>
      <c r="AN1583" s="376" t="str">
        <f>IF(AF1583="","",IF(OR(AH1583="",AH1583="-"),"－",IF(OR(AM1583=8,AM1583=9),"",IF(OR(AJ1583=3,AJ1583=4,AJ1583=5,AJ1583=6),VLOOKUP(AH1583,INDEX((係数_バス貨物_ガソリン,係数_バス貨物_CNG,係数_バス貨物_軽油,係数_バス貨物_メタノール,係数_バス貨物_LPG),MATCH(AL1583,【参考】排出ガスレベル!$AI$4:$AI$671,1),1,AR1583):INDEX((係数_バス貨物_ガソリン,係数_バス貨物_CNG,係数_バス貨物_軽油,係数_バス貨物_メタノール,係数_バス貨物_LPG),MATCH(AL1583+1,【参考】排出ガスレベル!$AI$4:$AI$671,1)-1,5,AR1583),2,FALSE),IF(OR(AJ1583=1,AJ1583=2),VLOOKUP(AH1583,INDEX((係数_乗用_ガソリン,係数_乗用_CNG,係数_乗用_軽油,係数_乗用_メタノール,係数_乗用_LPG),1,1,AR1583):INDEX((係数_乗用_ガソリン,係数_乗用_CNG,係数_乗用_軽油,係数_乗用_メタノール,係数_乗用_LPG),125,5,AR1583),2,FALSE))))))</f>
        <v/>
      </c>
      <c r="AO1583" s="376" t="str">
        <f>IF(T1583="","",IF(OR(AH1583="",AH1583="-"),"－",IF(OR(AM1583=8,AM1583=9),"",IF(OR(AJ1583=3,AJ1583=4,AJ1583=5,AJ1583=6),VLOOKUP(AH1583,INDEX((係数_バス貨物_ガソリン,係数_バス貨物_CNG,係数_バス貨物_軽油,係数_バス貨物_メタノール,係数_バス貨物_LPG),MATCH(AL1583,【参考】排出ガスレベル!$AI$4:$AI$671,1),1,AR1583):INDEX((係数_バス貨物_ガソリン,係数_バス貨物_CNG,係数_バス貨物_軽油,係数_バス貨物_メタノール,係数_バス貨物_LPG),MATCH(AL1583+1,【参考】排出ガスレベル!$AI$4:$AI$671,1)-1,5,AR1583),3,FALSE),IF(OR(AJ1583=1,AJ1583=2),VLOOKUP(AH1583,INDEX((係数_乗用_ガソリン,係数_乗用_CNG,係数_乗用_軽油,係数_乗用_メタノール,係数_乗用_LPG),1,1,AR1583):INDEX((係数_乗用_ガソリン,係数_乗用_CNG,係数_乗用_軽油,係数_乗用_メタノール,係数_乗用_LPG),125,5,AR1583),3,FALSE))))))</f>
        <v/>
      </c>
      <c r="AP1583" s="375" t="str">
        <f t="shared" si="722"/>
        <v/>
      </c>
      <c r="AQ1583" s="444" t="str">
        <f t="shared" si="723"/>
        <v/>
      </c>
      <c r="AR1583" s="375" t="str">
        <f t="shared" si="726"/>
        <v/>
      </c>
      <c r="AS1583" s="377" t="str">
        <f t="shared" si="724"/>
        <v/>
      </c>
      <c r="AT1583" s="378" t="str">
        <f t="shared" si="725"/>
        <v/>
      </c>
      <c r="AX1583" s="625" t="b">
        <f t="shared" si="727"/>
        <v>0</v>
      </c>
      <c r="AY1583" s="7" t="str">
        <f t="shared" si="728"/>
        <v>FALSEFALSEFALSE</v>
      </c>
      <c r="AZ1583" s="626">
        <f t="shared" si="735"/>
        <v>0</v>
      </c>
      <c r="BA1583" s="627" t="str">
        <f t="shared" si="736"/>
        <v/>
      </c>
      <c r="BB1583" s="627">
        <f t="shared" si="737"/>
        <v>0</v>
      </c>
      <c r="BC1583" s="690" t="str">
        <f t="shared" si="738"/>
        <v/>
      </c>
    </row>
    <row r="1584" spans="1:55">
      <c r="A1584" s="381">
        <v>1528</v>
      </c>
      <c r="B1584" s="117"/>
      <c r="C1584" s="288"/>
      <c r="D1584" s="289"/>
      <c r="E1584" s="289"/>
      <c r="F1584" s="290"/>
      <c r="G1584" s="292"/>
      <c r="H1584" s="116"/>
      <c r="I1584" s="292"/>
      <c r="J1584" s="116"/>
      <c r="K1584" s="370" t="str">
        <f t="shared" si="729"/>
        <v/>
      </c>
      <c r="L1584" s="370">
        <f t="shared" si="730"/>
        <v>0</v>
      </c>
      <c r="M1584" s="370">
        <f t="shared" si="731"/>
        <v>0</v>
      </c>
      <c r="N1584" s="371" t="str">
        <f t="shared" si="708"/>
        <v/>
      </c>
      <c r="O1584" s="371" t="str">
        <f t="shared" si="709"/>
        <v/>
      </c>
      <c r="P1584" s="371" t="str">
        <f t="shared" si="710"/>
        <v/>
      </c>
      <c r="Q1584" s="371" t="str">
        <f t="shared" si="711"/>
        <v/>
      </c>
      <c r="R1584" s="371" t="str">
        <f t="shared" si="712"/>
        <v/>
      </c>
      <c r="S1584" s="371" t="str">
        <f t="shared" si="713"/>
        <v/>
      </c>
      <c r="T1584" s="443" t="str">
        <f t="shared" si="732"/>
        <v/>
      </c>
      <c r="U1584" s="539"/>
      <c r="V1584" s="117"/>
      <c r="W1584" s="118"/>
      <c r="X1584" s="119"/>
      <c r="Y1584" s="120"/>
      <c r="Z1584" s="122"/>
      <c r="AA1584" s="121"/>
      <c r="AB1584" s="443" t="str">
        <f t="shared" si="733"/>
        <v/>
      </c>
      <c r="AC1584" s="734" t="str">
        <f t="shared" si="734"/>
        <v/>
      </c>
      <c r="AD1584" s="372"/>
      <c r="AE1584" s="485"/>
      <c r="AF1584" s="373" t="str">
        <f t="shared" si="714"/>
        <v/>
      </c>
      <c r="AG1584" s="373" t="str">
        <f t="shared" si="715"/>
        <v/>
      </c>
      <c r="AH1584" s="374" t="str">
        <f t="shared" si="716"/>
        <v/>
      </c>
      <c r="AI1584" s="375" t="str">
        <f t="shared" si="717"/>
        <v/>
      </c>
      <c r="AJ1584" s="375" t="str">
        <f t="shared" si="718"/>
        <v/>
      </c>
      <c r="AK1584" s="375" t="str">
        <f t="shared" si="719"/>
        <v/>
      </c>
      <c r="AL1584" s="375" t="str">
        <f t="shared" si="720"/>
        <v/>
      </c>
      <c r="AM1584" s="375" t="str">
        <f t="shared" si="721"/>
        <v/>
      </c>
      <c r="AN1584" s="376" t="str">
        <f>IF(AF1584="","",IF(OR(AH1584="",AH1584="-"),"－",IF(OR(AM1584=8,AM1584=9),"",IF(OR(AJ1584=3,AJ1584=4,AJ1584=5,AJ1584=6),VLOOKUP(AH1584,INDEX((係数_バス貨物_ガソリン,係数_バス貨物_CNG,係数_バス貨物_軽油,係数_バス貨物_メタノール,係数_バス貨物_LPG),MATCH(AL1584,【参考】排出ガスレベル!$AI$4:$AI$671,1),1,AR1584):INDEX((係数_バス貨物_ガソリン,係数_バス貨物_CNG,係数_バス貨物_軽油,係数_バス貨物_メタノール,係数_バス貨物_LPG),MATCH(AL1584+1,【参考】排出ガスレベル!$AI$4:$AI$671,1)-1,5,AR1584),2,FALSE),IF(OR(AJ1584=1,AJ1584=2),VLOOKUP(AH1584,INDEX((係数_乗用_ガソリン,係数_乗用_CNG,係数_乗用_軽油,係数_乗用_メタノール,係数_乗用_LPG),1,1,AR1584):INDEX((係数_乗用_ガソリン,係数_乗用_CNG,係数_乗用_軽油,係数_乗用_メタノール,係数_乗用_LPG),125,5,AR1584),2,FALSE))))))</f>
        <v/>
      </c>
      <c r="AO1584" s="376" t="str">
        <f>IF(T1584="","",IF(OR(AH1584="",AH1584="-"),"－",IF(OR(AM1584=8,AM1584=9),"",IF(OR(AJ1584=3,AJ1584=4,AJ1584=5,AJ1584=6),VLOOKUP(AH1584,INDEX((係数_バス貨物_ガソリン,係数_バス貨物_CNG,係数_バス貨物_軽油,係数_バス貨物_メタノール,係数_バス貨物_LPG),MATCH(AL1584,【参考】排出ガスレベル!$AI$4:$AI$671,1),1,AR1584):INDEX((係数_バス貨物_ガソリン,係数_バス貨物_CNG,係数_バス貨物_軽油,係数_バス貨物_メタノール,係数_バス貨物_LPG),MATCH(AL1584+1,【参考】排出ガスレベル!$AI$4:$AI$671,1)-1,5,AR1584),3,FALSE),IF(OR(AJ1584=1,AJ1584=2),VLOOKUP(AH1584,INDEX((係数_乗用_ガソリン,係数_乗用_CNG,係数_乗用_軽油,係数_乗用_メタノール,係数_乗用_LPG),1,1,AR1584):INDEX((係数_乗用_ガソリン,係数_乗用_CNG,係数_乗用_軽油,係数_乗用_メタノール,係数_乗用_LPG),125,5,AR1584),3,FALSE))))))</f>
        <v/>
      </c>
      <c r="AP1584" s="375" t="str">
        <f t="shared" si="722"/>
        <v/>
      </c>
      <c r="AQ1584" s="444" t="str">
        <f t="shared" si="723"/>
        <v/>
      </c>
      <c r="AR1584" s="375" t="str">
        <f t="shared" si="726"/>
        <v/>
      </c>
      <c r="AS1584" s="377" t="str">
        <f t="shared" si="724"/>
        <v/>
      </c>
      <c r="AT1584" s="378" t="str">
        <f t="shared" si="725"/>
        <v/>
      </c>
      <c r="AX1584" s="625" t="b">
        <f t="shared" si="727"/>
        <v>0</v>
      </c>
      <c r="AY1584" s="7" t="str">
        <f t="shared" si="728"/>
        <v>FALSEFALSEFALSE</v>
      </c>
      <c r="AZ1584" s="626">
        <f t="shared" si="735"/>
        <v>0</v>
      </c>
      <c r="BA1584" s="627" t="str">
        <f t="shared" si="736"/>
        <v/>
      </c>
      <c r="BB1584" s="627">
        <f t="shared" si="737"/>
        <v>0</v>
      </c>
      <c r="BC1584" s="690" t="str">
        <f t="shared" si="738"/>
        <v/>
      </c>
    </row>
    <row r="1585" spans="1:55">
      <c r="A1585" s="381">
        <v>1529</v>
      </c>
      <c r="B1585" s="117"/>
      <c r="C1585" s="288"/>
      <c r="D1585" s="289"/>
      <c r="E1585" s="289"/>
      <c r="F1585" s="290"/>
      <c r="G1585" s="292"/>
      <c r="H1585" s="116"/>
      <c r="I1585" s="292"/>
      <c r="J1585" s="116"/>
      <c r="K1585" s="370" t="str">
        <f t="shared" si="729"/>
        <v/>
      </c>
      <c r="L1585" s="370">
        <f t="shared" si="730"/>
        <v>0</v>
      </c>
      <c r="M1585" s="370">
        <f t="shared" si="731"/>
        <v>0</v>
      </c>
      <c r="N1585" s="371" t="str">
        <f t="shared" si="708"/>
        <v/>
      </c>
      <c r="O1585" s="371" t="str">
        <f t="shared" si="709"/>
        <v/>
      </c>
      <c r="P1585" s="371" t="str">
        <f t="shared" si="710"/>
        <v/>
      </c>
      <c r="Q1585" s="371" t="str">
        <f t="shared" si="711"/>
        <v/>
      </c>
      <c r="R1585" s="371" t="str">
        <f t="shared" si="712"/>
        <v/>
      </c>
      <c r="S1585" s="371" t="str">
        <f t="shared" si="713"/>
        <v/>
      </c>
      <c r="T1585" s="443" t="str">
        <f t="shared" si="732"/>
        <v/>
      </c>
      <c r="U1585" s="539"/>
      <c r="V1585" s="117"/>
      <c r="W1585" s="118"/>
      <c r="X1585" s="119"/>
      <c r="Y1585" s="120"/>
      <c r="Z1585" s="122"/>
      <c r="AA1585" s="121"/>
      <c r="AB1585" s="443" t="str">
        <f t="shared" si="733"/>
        <v/>
      </c>
      <c r="AC1585" s="734" t="str">
        <f t="shared" si="734"/>
        <v/>
      </c>
      <c r="AD1585" s="372"/>
      <c r="AE1585" s="485"/>
      <c r="AF1585" s="373" t="str">
        <f t="shared" si="714"/>
        <v/>
      </c>
      <c r="AG1585" s="373" t="str">
        <f t="shared" si="715"/>
        <v/>
      </c>
      <c r="AH1585" s="374" t="str">
        <f t="shared" si="716"/>
        <v/>
      </c>
      <c r="AI1585" s="375" t="str">
        <f t="shared" si="717"/>
        <v/>
      </c>
      <c r="AJ1585" s="375" t="str">
        <f t="shared" si="718"/>
        <v/>
      </c>
      <c r="AK1585" s="375" t="str">
        <f t="shared" si="719"/>
        <v/>
      </c>
      <c r="AL1585" s="375" t="str">
        <f t="shared" si="720"/>
        <v/>
      </c>
      <c r="AM1585" s="375" t="str">
        <f t="shared" si="721"/>
        <v/>
      </c>
      <c r="AN1585" s="376" t="str">
        <f>IF(AF1585="","",IF(OR(AH1585="",AH1585="-"),"－",IF(OR(AM1585=8,AM1585=9),"",IF(OR(AJ1585=3,AJ1585=4,AJ1585=5,AJ1585=6),VLOOKUP(AH1585,INDEX((係数_バス貨物_ガソリン,係数_バス貨物_CNG,係数_バス貨物_軽油,係数_バス貨物_メタノール,係数_バス貨物_LPG),MATCH(AL1585,【参考】排出ガスレベル!$AI$4:$AI$671,1),1,AR1585):INDEX((係数_バス貨物_ガソリン,係数_バス貨物_CNG,係数_バス貨物_軽油,係数_バス貨物_メタノール,係数_バス貨物_LPG),MATCH(AL1585+1,【参考】排出ガスレベル!$AI$4:$AI$671,1)-1,5,AR1585),2,FALSE),IF(OR(AJ1585=1,AJ1585=2),VLOOKUP(AH1585,INDEX((係数_乗用_ガソリン,係数_乗用_CNG,係数_乗用_軽油,係数_乗用_メタノール,係数_乗用_LPG),1,1,AR1585):INDEX((係数_乗用_ガソリン,係数_乗用_CNG,係数_乗用_軽油,係数_乗用_メタノール,係数_乗用_LPG),125,5,AR1585),2,FALSE))))))</f>
        <v/>
      </c>
      <c r="AO1585" s="376" t="str">
        <f>IF(T1585="","",IF(OR(AH1585="",AH1585="-"),"－",IF(OR(AM1585=8,AM1585=9),"",IF(OR(AJ1585=3,AJ1585=4,AJ1585=5,AJ1585=6),VLOOKUP(AH1585,INDEX((係数_バス貨物_ガソリン,係数_バス貨物_CNG,係数_バス貨物_軽油,係数_バス貨物_メタノール,係数_バス貨物_LPG),MATCH(AL1585,【参考】排出ガスレベル!$AI$4:$AI$671,1),1,AR1585):INDEX((係数_バス貨物_ガソリン,係数_バス貨物_CNG,係数_バス貨物_軽油,係数_バス貨物_メタノール,係数_バス貨物_LPG),MATCH(AL1585+1,【参考】排出ガスレベル!$AI$4:$AI$671,1)-1,5,AR1585),3,FALSE),IF(OR(AJ1585=1,AJ1585=2),VLOOKUP(AH1585,INDEX((係数_乗用_ガソリン,係数_乗用_CNG,係数_乗用_軽油,係数_乗用_メタノール,係数_乗用_LPG),1,1,AR1585):INDEX((係数_乗用_ガソリン,係数_乗用_CNG,係数_乗用_軽油,係数_乗用_メタノール,係数_乗用_LPG),125,5,AR1585),3,FALSE))))))</f>
        <v/>
      </c>
      <c r="AP1585" s="375" t="str">
        <f t="shared" si="722"/>
        <v/>
      </c>
      <c r="AQ1585" s="444" t="str">
        <f t="shared" si="723"/>
        <v/>
      </c>
      <c r="AR1585" s="375" t="str">
        <f t="shared" si="726"/>
        <v/>
      </c>
      <c r="AS1585" s="377" t="str">
        <f t="shared" si="724"/>
        <v/>
      </c>
      <c r="AT1585" s="378" t="str">
        <f t="shared" si="725"/>
        <v/>
      </c>
      <c r="AX1585" s="625" t="b">
        <f t="shared" si="727"/>
        <v>0</v>
      </c>
      <c r="AY1585" s="7" t="str">
        <f t="shared" si="728"/>
        <v>FALSEFALSEFALSE</v>
      </c>
      <c r="AZ1585" s="626">
        <f t="shared" si="735"/>
        <v>0</v>
      </c>
      <c r="BA1585" s="627" t="str">
        <f t="shared" si="736"/>
        <v/>
      </c>
      <c r="BB1585" s="627">
        <f t="shared" si="737"/>
        <v>0</v>
      </c>
      <c r="BC1585" s="690" t="str">
        <f t="shared" si="738"/>
        <v/>
      </c>
    </row>
    <row r="1586" spans="1:55">
      <c r="A1586" s="381">
        <v>1530</v>
      </c>
      <c r="B1586" s="117"/>
      <c r="C1586" s="288"/>
      <c r="D1586" s="289"/>
      <c r="E1586" s="289"/>
      <c r="F1586" s="290"/>
      <c r="G1586" s="292"/>
      <c r="H1586" s="116"/>
      <c r="I1586" s="292"/>
      <c r="J1586" s="116"/>
      <c r="K1586" s="370" t="str">
        <f t="shared" si="729"/>
        <v/>
      </c>
      <c r="L1586" s="370">
        <f t="shared" si="730"/>
        <v>0</v>
      </c>
      <c r="M1586" s="370">
        <f t="shared" si="731"/>
        <v>0</v>
      </c>
      <c r="N1586" s="371" t="str">
        <f t="shared" si="708"/>
        <v/>
      </c>
      <c r="O1586" s="371" t="str">
        <f t="shared" si="709"/>
        <v/>
      </c>
      <c r="P1586" s="371" t="str">
        <f t="shared" si="710"/>
        <v/>
      </c>
      <c r="Q1586" s="371" t="str">
        <f t="shared" si="711"/>
        <v/>
      </c>
      <c r="R1586" s="371" t="str">
        <f t="shared" si="712"/>
        <v/>
      </c>
      <c r="S1586" s="371" t="str">
        <f t="shared" si="713"/>
        <v/>
      </c>
      <c r="T1586" s="443" t="str">
        <f t="shared" si="732"/>
        <v/>
      </c>
      <c r="U1586" s="539"/>
      <c r="V1586" s="117"/>
      <c r="W1586" s="118"/>
      <c r="X1586" s="119"/>
      <c r="Y1586" s="120"/>
      <c r="Z1586" s="122"/>
      <c r="AA1586" s="121"/>
      <c r="AB1586" s="443" t="str">
        <f t="shared" si="733"/>
        <v/>
      </c>
      <c r="AC1586" s="734" t="str">
        <f t="shared" si="734"/>
        <v/>
      </c>
      <c r="AD1586" s="372"/>
      <c r="AE1586" s="485"/>
      <c r="AF1586" s="373" t="str">
        <f t="shared" si="714"/>
        <v/>
      </c>
      <c r="AG1586" s="373" t="str">
        <f t="shared" si="715"/>
        <v/>
      </c>
      <c r="AH1586" s="374" t="str">
        <f t="shared" si="716"/>
        <v/>
      </c>
      <c r="AI1586" s="375" t="str">
        <f t="shared" si="717"/>
        <v/>
      </c>
      <c r="AJ1586" s="375" t="str">
        <f t="shared" si="718"/>
        <v/>
      </c>
      <c r="AK1586" s="375" t="str">
        <f t="shared" si="719"/>
        <v/>
      </c>
      <c r="AL1586" s="375" t="str">
        <f t="shared" si="720"/>
        <v/>
      </c>
      <c r="AM1586" s="375" t="str">
        <f t="shared" si="721"/>
        <v/>
      </c>
      <c r="AN1586" s="376" t="str">
        <f>IF(AF1586="","",IF(OR(AH1586="",AH1586="-"),"－",IF(OR(AM1586=8,AM1586=9),"",IF(OR(AJ1586=3,AJ1586=4,AJ1586=5,AJ1586=6),VLOOKUP(AH1586,INDEX((係数_バス貨物_ガソリン,係数_バス貨物_CNG,係数_バス貨物_軽油,係数_バス貨物_メタノール,係数_バス貨物_LPG),MATCH(AL1586,【参考】排出ガスレベル!$AI$4:$AI$671,1),1,AR1586):INDEX((係数_バス貨物_ガソリン,係数_バス貨物_CNG,係数_バス貨物_軽油,係数_バス貨物_メタノール,係数_バス貨物_LPG),MATCH(AL1586+1,【参考】排出ガスレベル!$AI$4:$AI$671,1)-1,5,AR1586),2,FALSE),IF(OR(AJ1586=1,AJ1586=2),VLOOKUP(AH1586,INDEX((係数_乗用_ガソリン,係数_乗用_CNG,係数_乗用_軽油,係数_乗用_メタノール,係数_乗用_LPG),1,1,AR1586):INDEX((係数_乗用_ガソリン,係数_乗用_CNG,係数_乗用_軽油,係数_乗用_メタノール,係数_乗用_LPG),125,5,AR1586),2,FALSE))))))</f>
        <v/>
      </c>
      <c r="AO1586" s="376" t="str">
        <f>IF(T1586="","",IF(OR(AH1586="",AH1586="-"),"－",IF(OR(AM1586=8,AM1586=9),"",IF(OR(AJ1586=3,AJ1586=4,AJ1586=5,AJ1586=6),VLOOKUP(AH1586,INDEX((係数_バス貨物_ガソリン,係数_バス貨物_CNG,係数_バス貨物_軽油,係数_バス貨物_メタノール,係数_バス貨物_LPG),MATCH(AL1586,【参考】排出ガスレベル!$AI$4:$AI$671,1),1,AR1586):INDEX((係数_バス貨物_ガソリン,係数_バス貨物_CNG,係数_バス貨物_軽油,係数_バス貨物_メタノール,係数_バス貨物_LPG),MATCH(AL1586+1,【参考】排出ガスレベル!$AI$4:$AI$671,1)-1,5,AR1586),3,FALSE),IF(OR(AJ1586=1,AJ1586=2),VLOOKUP(AH1586,INDEX((係数_乗用_ガソリン,係数_乗用_CNG,係数_乗用_軽油,係数_乗用_メタノール,係数_乗用_LPG),1,1,AR1586):INDEX((係数_乗用_ガソリン,係数_乗用_CNG,係数_乗用_軽油,係数_乗用_メタノール,係数_乗用_LPG),125,5,AR1586),3,FALSE))))))</f>
        <v/>
      </c>
      <c r="AP1586" s="375" t="str">
        <f t="shared" si="722"/>
        <v/>
      </c>
      <c r="AQ1586" s="444" t="str">
        <f t="shared" si="723"/>
        <v/>
      </c>
      <c r="AR1586" s="375" t="str">
        <f t="shared" si="726"/>
        <v/>
      </c>
      <c r="AS1586" s="377" t="str">
        <f t="shared" si="724"/>
        <v/>
      </c>
      <c r="AT1586" s="378" t="str">
        <f t="shared" si="725"/>
        <v/>
      </c>
      <c r="AX1586" s="625" t="b">
        <f t="shared" si="727"/>
        <v>0</v>
      </c>
      <c r="AY1586" s="7" t="str">
        <f t="shared" si="728"/>
        <v>FALSEFALSEFALSE</v>
      </c>
      <c r="AZ1586" s="626">
        <f t="shared" si="735"/>
        <v>0</v>
      </c>
      <c r="BA1586" s="627" t="str">
        <f t="shared" si="736"/>
        <v/>
      </c>
      <c r="BB1586" s="627">
        <f t="shared" si="737"/>
        <v>0</v>
      </c>
      <c r="BC1586" s="690" t="str">
        <f t="shared" si="738"/>
        <v/>
      </c>
    </row>
    <row r="1587" spans="1:55">
      <c r="A1587" s="381">
        <v>1531</v>
      </c>
      <c r="B1587" s="117"/>
      <c r="C1587" s="288"/>
      <c r="D1587" s="289"/>
      <c r="E1587" s="289"/>
      <c r="F1587" s="290"/>
      <c r="G1587" s="292"/>
      <c r="H1587" s="116"/>
      <c r="I1587" s="292"/>
      <c r="J1587" s="116"/>
      <c r="K1587" s="370" t="str">
        <f t="shared" si="729"/>
        <v/>
      </c>
      <c r="L1587" s="370">
        <f t="shared" si="730"/>
        <v>0</v>
      </c>
      <c r="M1587" s="370">
        <f t="shared" si="731"/>
        <v>0</v>
      </c>
      <c r="N1587" s="371" t="str">
        <f t="shared" si="708"/>
        <v/>
      </c>
      <c r="O1587" s="371" t="str">
        <f t="shared" si="709"/>
        <v/>
      </c>
      <c r="P1587" s="371" t="str">
        <f t="shared" si="710"/>
        <v/>
      </c>
      <c r="Q1587" s="371" t="str">
        <f t="shared" si="711"/>
        <v/>
      </c>
      <c r="R1587" s="371" t="str">
        <f t="shared" si="712"/>
        <v/>
      </c>
      <c r="S1587" s="371" t="str">
        <f t="shared" si="713"/>
        <v/>
      </c>
      <c r="T1587" s="443" t="str">
        <f t="shared" si="732"/>
        <v/>
      </c>
      <c r="U1587" s="539"/>
      <c r="V1587" s="117"/>
      <c r="W1587" s="118"/>
      <c r="X1587" s="119"/>
      <c r="Y1587" s="120"/>
      <c r="Z1587" s="122"/>
      <c r="AA1587" s="121"/>
      <c r="AB1587" s="443" t="str">
        <f t="shared" si="733"/>
        <v/>
      </c>
      <c r="AC1587" s="734" t="str">
        <f t="shared" si="734"/>
        <v/>
      </c>
      <c r="AD1587" s="372"/>
      <c r="AE1587" s="485"/>
      <c r="AF1587" s="373" t="str">
        <f t="shared" si="714"/>
        <v/>
      </c>
      <c r="AG1587" s="373" t="str">
        <f t="shared" si="715"/>
        <v/>
      </c>
      <c r="AH1587" s="374" t="str">
        <f t="shared" si="716"/>
        <v/>
      </c>
      <c r="AI1587" s="375" t="str">
        <f t="shared" si="717"/>
        <v/>
      </c>
      <c r="AJ1587" s="375" t="str">
        <f t="shared" si="718"/>
        <v/>
      </c>
      <c r="AK1587" s="375" t="str">
        <f t="shared" si="719"/>
        <v/>
      </c>
      <c r="AL1587" s="375" t="str">
        <f t="shared" si="720"/>
        <v/>
      </c>
      <c r="AM1587" s="375" t="str">
        <f t="shared" si="721"/>
        <v/>
      </c>
      <c r="AN1587" s="376" t="str">
        <f>IF(AF1587="","",IF(OR(AH1587="",AH1587="-"),"－",IF(OR(AM1587=8,AM1587=9),"",IF(OR(AJ1587=3,AJ1587=4,AJ1587=5,AJ1587=6),VLOOKUP(AH1587,INDEX((係数_バス貨物_ガソリン,係数_バス貨物_CNG,係数_バス貨物_軽油,係数_バス貨物_メタノール,係数_バス貨物_LPG),MATCH(AL1587,【参考】排出ガスレベル!$AI$4:$AI$671,1),1,AR1587):INDEX((係数_バス貨物_ガソリン,係数_バス貨物_CNG,係数_バス貨物_軽油,係数_バス貨物_メタノール,係数_バス貨物_LPG),MATCH(AL1587+1,【参考】排出ガスレベル!$AI$4:$AI$671,1)-1,5,AR1587),2,FALSE),IF(OR(AJ1587=1,AJ1587=2),VLOOKUP(AH1587,INDEX((係数_乗用_ガソリン,係数_乗用_CNG,係数_乗用_軽油,係数_乗用_メタノール,係数_乗用_LPG),1,1,AR1587):INDEX((係数_乗用_ガソリン,係数_乗用_CNG,係数_乗用_軽油,係数_乗用_メタノール,係数_乗用_LPG),125,5,AR1587),2,FALSE))))))</f>
        <v/>
      </c>
      <c r="AO1587" s="376" t="str">
        <f>IF(T1587="","",IF(OR(AH1587="",AH1587="-"),"－",IF(OR(AM1587=8,AM1587=9),"",IF(OR(AJ1587=3,AJ1587=4,AJ1587=5,AJ1587=6),VLOOKUP(AH1587,INDEX((係数_バス貨物_ガソリン,係数_バス貨物_CNG,係数_バス貨物_軽油,係数_バス貨物_メタノール,係数_バス貨物_LPG),MATCH(AL1587,【参考】排出ガスレベル!$AI$4:$AI$671,1),1,AR1587):INDEX((係数_バス貨物_ガソリン,係数_バス貨物_CNG,係数_バス貨物_軽油,係数_バス貨物_メタノール,係数_バス貨物_LPG),MATCH(AL1587+1,【参考】排出ガスレベル!$AI$4:$AI$671,1)-1,5,AR1587),3,FALSE),IF(OR(AJ1587=1,AJ1587=2),VLOOKUP(AH1587,INDEX((係数_乗用_ガソリン,係数_乗用_CNG,係数_乗用_軽油,係数_乗用_メタノール,係数_乗用_LPG),1,1,AR1587):INDEX((係数_乗用_ガソリン,係数_乗用_CNG,係数_乗用_軽油,係数_乗用_メタノール,係数_乗用_LPG),125,5,AR1587),3,FALSE))))))</f>
        <v/>
      </c>
      <c r="AP1587" s="375" t="str">
        <f t="shared" si="722"/>
        <v/>
      </c>
      <c r="AQ1587" s="444" t="str">
        <f t="shared" si="723"/>
        <v/>
      </c>
      <c r="AR1587" s="375" t="str">
        <f t="shared" si="726"/>
        <v/>
      </c>
      <c r="AS1587" s="377" t="str">
        <f t="shared" si="724"/>
        <v/>
      </c>
      <c r="AT1587" s="378" t="str">
        <f t="shared" si="725"/>
        <v/>
      </c>
      <c r="AX1587" s="625" t="b">
        <f t="shared" si="727"/>
        <v>0</v>
      </c>
      <c r="AY1587" s="7" t="str">
        <f t="shared" si="728"/>
        <v>FALSEFALSEFALSE</v>
      </c>
      <c r="AZ1587" s="626">
        <f t="shared" si="735"/>
        <v>0</v>
      </c>
      <c r="BA1587" s="627" t="str">
        <f t="shared" si="736"/>
        <v/>
      </c>
      <c r="BB1587" s="627">
        <f t="shared" si="737"/>
        <v>0</v>
      </c>
      <c r="BC1587" s="690" t="str">
        <f t="shared" si="738"/>
        <v/>
      </c>
    </row>
    <row r="1588" spans="1:55">
      <c r="A1588" s="381">
        <v>1532</v>
      </c>
      <c r="B1588" s="117"/>
      <c r="C1588" s="288"/>
      <c r="D1588" s="289"/>
      <c r="E1588" s="289"/>
      <c r="F1588" s="290"/>
      <c r="G1588" s="292"/>
      <c r="H1588" s="116"/>
      <c r="I1588" s="292"/>
      <c r="J1588" s="116"/>
      <c r="K1588" s="370" t="str">
        <f t="shared" si="729"/>
        <v/>
      </c>
      <c r="L1588" s="370">
        <f t="shared" si="730"/>
        <v>0</v>
      </c>
      <c r="M1588" s="370">
        <f t="shared" si="731"/>
        <v>0</v>
      </c>
      <c r="N1588" s="371" t="str">
        <f t="shared" si="708"/>
        <v/>
      </c>
      <c r="O1588" s="371" t="str">
        <f t="shared" si="709"/>
        <v/>
      </c>
      <c r="P1588" s="371" t="str">
        <f t="shared" si="710"/>
        <v/>
      </c>
      <c r="Q1588" s="371" t="str">
        <f t="shared" si="711"/>
        <v/>
      </c>
      <c r="R1588" s="371" t="str">
        <f t="shared" si="712"/>
        <v/>
      </c>
      <c r="S1588" s="371" t="str">
        <f t="shared" si="713"/>
        <v/>
      </c>
      <c r="T1588" s="443" t="str">
        <f t="shared" si="732"/>
        <v/>
      </c>
      <c r="U1588" s="539"/>
      <c r="V1588" s="117"/>
      <c r="W1588" s="118"/>
      <c r="X1588" s="119"/>
      <c r="Y1588" s="120"/>
      <c r="Z1588" s="122"/>
      <c r="AA1588" s="121"/>
      <c r="AB1588" s="443" t="str">
        <f t="shared" si="733"/>
        <v/>
      </c>
      <c r="AC1588" s="734" t="str">
        <f t="shared" si="734"/>
        <v/>
      </c>
      <c r="AD1588" s="372"/>
      <c r="AE1588" s="485"/>
      <c r="AF1588" s="373" t="str">
        <f t="shared" si="714"/>
        <v/>
      </c>
      <c r="AG1588" s="373" t="str">
        <f t="shared" si="715"/>
        <v/>
      </c>
      <c r="AH1588" s="374" t="str">
        <f t="shared" si="716"/>
        <v/>
      </c>
      <c r="AI1588" s="375" t="str">
        <f t="shared" si="717"/>
        <v/>
      </c>
      <c r="AJ1588" s="375" t="str">
        <f t="shared" si="718"/>
        <v/>
      </c>
      <c r="AK1588" s="375" t="str">
        <f t="shared" si="719"/>
        <v/>
      </c>
      <c r="AL1588" s="375" t="str">
        <f t="shared" si="720"/>
        <v/>
      </c>
      <c r="AM1588" s="375" t="str">
        <f t="shared" si="721"/>
        <v/>
      </c>
      <c r="AN1588" s="376" t="str">
        <f>IF(AF1588="","",IF(OR(AH1588="",AH1588="-"),"－",IF(OR(AM1588=8,AM1588=9),"",IF(OR(AJ1588=3,AJ1588=4,AJ1588=5,AJ1588=6),VLOOKUP(AH1588,INDEX((係数_バス貨物_ガソリン,係数_バス貨物_CNG,係数_バス貨物_軽油,係数_バス貨物_メタノール,係数_バス貨物_LPG),MATCH(AL1588,【参考】排出ガスレベル!$AI$4:$AI$671,1),1,AR1588):INDEX((係数_バス貨物_ガソリン,係数_バス貨物_CNG,係数_バス貨物_軽油,係数_バス貨物_メタノール,係数_バス貨物_LPG),MATCH(AL1588+1,【参考】排出ガスレベル!$AI$4:$AI$671,1)-1,5,AR1588),2,FALSE),IF(OR(AJ1588=1,AJ1588=2),VLOOKUP(AH1588,INDEX((係数_乗用_ガソリン,係数_乗用_CNG,係数_乗用_軽油,係数_乗用_メタノール,係数_乗用_LPG),1,1,AR1588):INDEX((係数_乗用_ガソリン,係数_乗用_CNG,係数_乗用_軽油,係数_乗用_メタノール,係数_乗用_LPG),125,5,AR1588),2,FALSE))))))</f>
        <v/>
      </c>
      <c r="AO1588" s="376" t="str">
        <f>IF(T1588="","",IF(OR(AH1588="",AH1588="-"),"－",IF(OR(AM1588=8,AM1588=9),"",IF(OR(AJ1588=3,AJ1588=4,AJ1588=5,AJ1588=6),VLOOKUP(AH1588,INDEX((係数_バス貨物_ガソリン,係数_バス貨物_CNG,係数_バス貨物_軽油,係数_バス貨物_メタノール,係数_バス貨物_LPG),MATCH(AL1588,【参考】排出ガスレベル!$AI$4:$AI$671,1),1,AR1588):INDEX((係数_バス貨物_ガソリン,係数_バス貨物_CNG,係数_バス貨物_軽油,係数_バス貨物_メタノール,係数_バス貨物_LPG),MATCH(AL1588+1,【参考】排出ガスレベル!$AI$4:$AI$671,1)-1,5,AR1588),3,FALSE),IF(OR(AJ1588=1,AJ1588=2),VLOOKUP(AH1588,INDEX((係数_乗用_ガソリン,係数_乗用_CNG,係数_乗用_軽油,係数_乗用_メタノール,係数_乗用_LPG),1,1,AR1588):INDEX((係数_乗用_ガソリン,係数_乗用_CNG,係数_乗用_軽油,係数_乗用_メタノール,係数_乗用_LPG),125,5,AR1588),3,FALSE))))))</f>
        <v/>
      </c>
      <c r="AP1588" s="375" t="str">
        <f t="shared" si="722"/>
        <v/>
      </c>
      <c r="AQ1588" s="444" t="str">
        <f t="shared" si="723"/>
        <v/>
      </c>
      <c r="AR1588" s="375" t="str">
        <f t="shared" si="726"/>
        <v/>
      </c>
      <c r="AS1588" s="377" t="str">
        <f t="shared" si="724"/>
        <v/>
      </c>
      <c r="AT1588" s="378" t="str">
        <f t="shared" si="725"/>
        <v/>
      </c>
      <c r="AX1588" s="625" t="b">
        <f t="shared" si="727"/>
        <v>0</v>
      </c>
      <c r="AY1588" s="7" t="str">
        <f t="shared" si="728"/>
        <v>FALSEFALSEFALSE</v>
      </c>
      <c r="AZ1588" s="626">
        <f t="shared" si="735"/>
        <v>0</v>
      </c>
      <c r="BA1588" s="627" t="str">
        <f t="shared" si="736"/>
        <v/>
      </c>
      <c r="BB1588" s="627">
        <f t="shared" si="737"/>
        <v>0</v>
      </c>
      <c r="BC1588" s="690" t="str">
        <f t="shared" si="738"/>
        <v/>
      </c>
    </row>
    <row r="1589" spans="1:55">
      <c r="A1589" s="381">
        <v>1533</v>
      </c>
      <c r="B1589" s="117"/>
      <c r="C1589" s="288"/>
      <c r="D1589" s="289"/>
      <c r="E1589" s="289"/>
      <c r="F1589" s="290"/>
      <c r="G1589" s="292"/>
      <c r="H1589" s="116"/>
      <c r="I1589" s="292"/>
      <c r="J1589" s="116"/>
      <c r="K1589" s="370" t="str">
        <f t="shared" si="729"/>
        <v/>
      </c>
      <c r="L1589" s="370">
        <f t="shared" si="730"/>
        <v>0</v>
      </c>
      <c r="M1589" s="370">
        <f t="shared" si="731"/>
        <v>0</v>
      </c>
      <c r="N1589" s="371" t="str">
        <f t="shared" si="708"/>
        <v/>
      </c>
      <c r="O1589" s="371" t="str">
        <f t="shared" si="709"/>
        <v/>
      </c>
      <c r="P1589" s="371" t="str">
        <f t="shared" si="710"/>
        <v/>
      </c>
      <c r="Q1589" s="371" t="str">
        <f t="shared" si="711"/>
        <v/>
      </c>
      <c r="R1589" s="371" t="str">
        <f t="shared" si="712"/>
        <v/>
      </c>
      <c r="S1589" s="371" t="str">
        <f t="shared" si="713"/>
        <v/>
      </c>
      <c r="T1589" s="443" t="str">
        <f t="shared" si="732"/>
        <v/>
      </c>
      <c r="U1589" s="539"/>
      <c r="V1589" s="117"/>
      <c r="W1589" s="118"/>
      <c r="X1589" s="119"/>
      <c r="Y1589" s="120"/>
      <c r="Z1589" s="122"/>
      <c r="AA1589" s="121"/>
      <c r="AB1589" s="443" t="str">
        <f t="shared" si="733"/>
        <v/>
      </c>
      <c r="AC1589" s="734" t="str">
        <f t="shared" si="734"/>
        <v/>
      </c>
      <c r="AD1589" s="372"/>
      <c r="AE1589" s="485"/>
      <c r="AF1589" s="373" t="str">
        <f t="shared" si="714"/>
        <v/>
      </c>
      <c r="AG1589" s="373" t="str">
        <f t="shared" si="715"/>
        <v/>
      </c>
      <c r="AH1589" s="374" t="str">
        <f t="shared" si="716"/>
        <v/>
      </c>
      <c r="AI1589" s="375" t="str">
        <f t="shared" si="717"/>
        <v/>
      </c>
      <c r="AJ1589" s="375" t="str">
        <f t="shared" si="718"/>
        <v/>
      </c>
      <c r="AK1589" s="375" t="str">
        <f t="shared" si="719"/>
        <v/>
      </c>
      <c r="AL1589" s="375" t="str">
        <f t="shared" si="720"/>
        <v/>
      </c>
      <c r="AM1589" s="375" t="str">
        <f t="shared" si="721"/>
        <v/>
      </c>
      <c r="AN1589" s="376" t="str">
        <f>IF(AF1589="","",IF(OR(AH1589="",AH1589="-"),"－",IF(OR(AM1589=8,AM1589=9),"",IF(OR(AJ1589=3,AJ1589=4,AJ1589=5,AJ1589=6),VLOOKUP(AH1589,INDEX((係数_バス貨物_ガソリン,係数_バス貨物_CNG,係数_バス貨物_軽油,係数_バス貨物_メタノール,係数_バス貨物_LPG),MATCH(AL1589,【参考】排出ガスレベル!$AI$4:$AI$671,1),1,AR1589):INDEX((係数_バス貨物_ガソリン,係数_バス貨物_CNG,係数_バス貨物_軽油,係数_バス貨物_メタノール,係数_バス貨物_LPG),MATCH(AL1589+1,【参考】排出ガスレベル!$AI$4:$AI$671,1)-1,5,AR1589),2,FALSE),IF(OR(AJ1589=1,AJ1589=2),VLOOKUP(AH1589,INDEX((係数_乗用_ガソリン,係数_乗用_CNG,係数_乗用_軽油,係数_乗用_メタノール,係数_乗用_LPG),1,1,AR1589):INDEX((係数_乗用_ガソリン,係数_乗用_CNG,係数_乗用_軽油,係数_乗用_メタノール,係数_乗用_LPG),125,5,AR1589),2,FALSE))))))</f>
        <v/>
      </c>
      <c r="AO1589" s="376" t="str">
        <f>IF(T1589="","",IF(OR(AH1589="",AH1589="-"),"－",IF(OR(AM1589=8,AM1589=9),"",IF(OR(AJ1589=3,AJ1589=4,AJ1589=5,AJ1589=6),VLOOKUP(AH1589,INDEX((係数_バス貨物_ガソリン,係数_バス貨物_CNG,係数_バス貨物_軽油,係数_バス貨物_メタノール,係数_バス貨物_LPG),MATCH(AL1589,【参考】排出ガスレベル!$AI$4:$AI$671,1),1,AR1589):INDEX((係数_バス貨物_ガソリン,係数_バス貨物_CNG,係数_バス貨物_軽油,係数_バス貨物_メタノール,係数_バス貨物_LPG),MATCH(AL1589+1,【参考】排出ガスレベル!$AI$4:$AI$671,1)-1,5,AR1589),3,FALSE),IF(OR(AJ1589=1,AJ1589=2),VLOOKUP(AH1589,INDEX((係数_乗用_ガソリン,係数_乗用_CNG,係数_乗用_軽油,係数_乗用_メタノール,係数_乗用_LPG),1,1,AR1589):INDEX((係数_乗用_ガソリン,係数_乗用_CNG,係数_乗用_軽油,係数_乗用_メタノール,係数_乗用_LPG),125,5,AR1589),3,FALSE))))))</f>
        <v/>
      </c>
      <c r="AP1589" s="375" t="str">
        <f t="shared" si="722"/>
        <v/>
      </c>
      <c r="AQ1589" s="444" t="str">
        <f t="shared" si="723"/>
        <v/>
      </c>
      <c r="AR1589" s="375" t="str">
        <f t="shared" si="726"/>
        <v/>
      </c>
      <c r="AS1589" s="377" t="str">
        <f t="shared" si="724"/>
        <v/>
      </c>
      <c r="AT1589" s="378" t="str">
        <f t="shared" si="725"/>
        <v/>
      </c>
      <c r="AX1589" s="625" t="b">
        <f t="shared" si="727"/>
        <v>0</v>
      </c>
      <c r="AY1589" s="7" t="str">
        <f t="shared" si="728"/>
        <v>FALSEFALSEFALSE</v>
      </c>
      <c r="AZ1589" s="626">
        <f t="shared" si="735"/>
        <v>0</v>
      </c>
      <c r="BA1589" s="627" t="str">
        <f t="shared" si="736"/>
        <v/>
      </c>
      <c r="BB1589" s="627">
        <f t="shared" si="737"/>
        <v>0</v>
      </c>
      <c r="BC1589" s="690" t="str">
        <f t="shared" si="738"/>
        <v/>
      </c>
    </row>
    <row r="1590" spans="1:55">
      <c r="A1590" s="381">
        <v>1534</v>
      </c>
      <c r="B1590" s="117"/>
      <c r="C1590" s="288"/>
      <c r="D1590" s="289"/>
      <c r="E1590" s="289"/>
      <c r="F1590" s="290"/>
      <c r="G1590" s="292"/>
      <c r="H1590" s="116"/>
      <c r="I1590" s="292"/>
      <c r="J1590" s="116"/>
      <c r="K1590" s="370" t="str">
        <f t="shared" si="729"/>
        <v/>
      </c>
      <c r="L1590" s="370">
        <f t="shared" si="730"/>
        <v>0</v>
      </c>
      <c r="M1590" s="370">
        <f t="shared" si="731"/>
        <v>0</v>
      </c>
      <c r="N1590" s="371" t="str">
        <f t="shared" si="708"/>
        <v/>
      </c>
      <c r="O1590" s="371" t="str">
        <f t="shared" si="709"/>
        <v/>
      </c>
      <c r="P1590" s="371" t="str">
        <f t="shared" si="710"/>
        <v/>
      </c>
      <c r="Q1590" s="371" t="str">
        <f t="shared" si="711"/>
        <v/>
      </c>
      <c r="R1590" s="371" t="str">
        <f t="shared" si="712"/>
        <v/>
      </c>
      <c r="S1590" s="371" t="str">
        <f t="shared" si="713"/>
        <v/>
      </c>
      <c r="T1590" s="443" t="str">
        <f t="shared" si="732"/>
        <v/>
      </c>
      <c r="U1590" s="539"/>
      <c r="V1590" s="117"/>
      <c r="W1590" s="118"/>
      <c r="X1590" s="119"/>
      <c r="Y1590" s="120"/>
      <c r="Z1590" s="122"/>
      <c r="AA1590" s="121"/>
      <c r="AB1590" s="443" t="str">
        <f t="shared" si="733"/>
        <v/>
      </c>
      <c r="AC1590" s="734" t="str">
        <f t="shared" si="734"/>
        <v/>
      </c>
      <c r="AD1590" s="372"/>
      <c r="AE1590" s="485"/>
      <c r="AF1590" s="373" t="str">
        <f t="shared" si="714"/>
        <v/>
      </c>
      <c r="AG1590" s="373" t="str">
        <f t="shared" si="715"/>
        <v/>
      </c>
      <c r="AH1590" s="374" t="str">
        <f t="shared" si="716"/>
        <v/>
      </c>
      <c r="AI1590" s="375" t="str">
        <f t="shared" si="717"/>
        <v/>
      </c>
      <c r="AJ1590" s="375" t="str">
        <f t="shared" si="718"/>
        <v/>
      </c>
      <c r="AK1590" s="375" t="str">
        <f t="shared" si="719"/>
        <v/>
      </c>
      <c r="AL1590" s="375" t="str">
        <f t="shared" si="720"/>
        <v/>
      </c>
      <c r="AM1590" s="375" t="str">
        <f t="shared" si="721"/>
        <v/>
      </c>
      <c r="AN1590" s="376" t="str">
        <f>IF(AF1590="","",IF(OR(AH1590="",AH1590="-"),"－",IF(OR(AM1590=8,AM1590=9),"",IF(OR(AJ1590=3,AJ1590=4,AJ1590=5,AJ1590=6),VLOOKUP(AH1590,INDEX((係数_バス貨物_ガソリン,係数_バス貨物_CNG,係数_バス貨物_軽油,係数_バス貨物_メタノール,係数_バス貨物_LPG),MATCH(AL1590,【参考】排出ガスレベル!$AI$4:$AI$671,1),1,AR1590):INDEX((係数_バス貨物_ガソリン,係数_バス貨物_CNG,係数_バス貨物_軽油,係数_バス貨物_メタノール,係数_バス貨物_LPG),MATCH(AL1590+1,【参考】排出ガスレベル!$AI$4:$AI$671,1)-1,5,AR1590),2,FALSE),IF(OR(AJ1590=1,AJ1590=2),VLOOKUP(AH1590,INDEX((係数_乗用_ガソリン,係数_乗用_CNG,係数_乗用_軽油,係数_乗用_メタノール,係数_乗用_LPG),1,1,AR1590):INDEX((係数_乗用_ガソリン,係数_乗用_CNG,係数_乗用_軽油,係数_乗用_メタノール,係数_乗用_LPG),125,5,AR1590),2,FALSE))))))</f>
        <v/>
      </c>
      <c r="AO1590" s="376" t="str">
        <f>IF(T1590="","",IF(OR(AH1590="",AH1590="-"),"－",IF(OR(AM1590=8,AM1590=9),"",IF(OR(AJ1590=3,AJ1590=4,AJ1590=5,AJ1590=6),VLOOKUP(AH1590,INDEX((係数_バス貨物_ガソリン,係数_バス貨物_CNG,係数_バス貨物_軽油,係数_バス貨物_メタノール,係数_バス貨物_LPG),MATCH(AL1590,【参考】排出ガスレベル!$AI$4:$AI$671,1),1,AR1590):INDEX((係数_バス貨物_ガソリン,係数_バス貨物_CNG,係数_バス貨物_軽油,係数_バス貨物_メタノール,係数_バス貨物_LPG),MATCH(AL1590+1,【参考】排出ガスレベル!$AI$4:$AI$671,1)-1,5,AR1590),3,FALSE),IF(OR(AJ1590=1,AJ1590=2),VLOOKUP(AH1590,INDEX((係数_乗用_ガソリン,係数_乗用_CNG,係数_乗用_軽油,係数_乗用_メタノール,係数_乗用_LPG),1,1,AR1590):INDEX((係数_乗用_ガソリン,係数_乗用_CNG,係数_乗用_軽油,係数_乗用_メタノール,係数_乗用_LPG),125,5,AR1590),3,FALSE))))))</f>
        <v/>
      </c>
      <c r="AP1590" s="375" t="str">
        <f t="shared" si="722"/>
        <v/>
      </c>
      <c r="AQ1590" s="444" t="str">
        <f t="shared" si="723"/>
        <v/>
      </c>
      <c r="AR1590" s="375" t="str">
        <f t="shared" si="726"/>
        <v/>
      </c>
      <c r="AS1590" s="377" t="str">
        <f t="shared" si="724"/>
        <v/>
      </c>
      <c r="AT1590" s="378" t="str">
        <f t="shared" si="725"/>
        <v/>
      </c>
      <c r="AX1590" s="625" t="b">
        <f t="shared" si="727"/>
        <v>0</v>
      </c>
      <c r="AY1590" s="7" t="str">
        <f t="shared" si="728"/>
        <v>FALSEFALSEFALSE</v>
      </c>
      <c r="AZ1590" s="626">
        <f t="shared" si="735"/>
        <v>0</v>
      </c>
      <c r="BA1590" s="627" t="str">
        <f t="shared" si="736"/>
        <v/>
      </c>
      <c r="BB1590" s="627">
        <f t="shared" si="737"/>
        <v>0</v>
      </c>
      <c r="BC1590" s="690" t="str">
        <f t="shared" si="738"/>
        <v/>
      </c>
    </row>
    <row r="1591" spans="1:55">
      <c r="A1591" s="381">
        <v>1535</v>
      </c>
      <c r="B1591" s="117"/>
      <c r="C1591" s="288"/>
      <c r="D1591" s="289"/>
      <c r="E1591" s="289"/>
      <c r="F1591" s="290"/>
      <c r="G1591" s="292"/>
      <c r="H1591" s="116"/>
      <c r="I1591" s="292"/>
      <c r="J1591" s="116"/>
      <c r="K1591" s="370" t="str">
        <f t="shared" si="729"/>
        <v/>
      </c>
      <c r="L1591" s="370">
        <f t="shared" si="730"/>
        <v>0</v>
      </c>
      <c r="M1591" s="370">
        <f t="shared" si="731"/>
        <v>0</v>
      </c>
      <c r="N1591" s="371" t="str">
        <f t="shared" ref="N1591:N1654" si="739">IF(OR($L1591&gt;$U$48,$M1591&gt;$U$48,AND($L1591&gt;$M1591,$M1591&lt;&gt;0),AND($L1591=0,$M1591&lt;&gt;0)),"ERROR","")</f>
        <v/>
      </c>
      <c r="O1591" s="371" t="str">
        <f t="shared" ref="O1591:O1654" si="740">IF(AND($N1591&lt;&gt;"ERROR",$L1591&lt;=$U$49,$M1591&lt;=$U$49,$M1591&lt;&gt;0),"(減車済)","")</f>
        <v/>
      </c>
      <c r="P1591" s="371" t="str">
        <f t="shared" ref="P1591:P1654" si="741">IF(AND($N1591&lt;&gt;"ERROR",$L1591&lt;$U$49,AND($M1591&gt;$U$49,$M1591&lt;=$W$49),$M1591&lt;&gt;0),"減車","")</f>
        <v/>
      </c>
      <c r="Q1591" s="371" t="str">
        <f t="shared" ref="Q1591:Q1654" si="742">IF(AND($N1591&lt;&gt;"ERROR",$L1591&gt;$U$49,$M1591&lt;=$W$49,$M1591&lt;&gt;0),"一時使用","")</f>
        <v/>
      </c>
      <c r="R1591" s="371" t="str">
        <f t="shared" ref="R1591:R1654" si="743">IF(AND($N1591&lt;&gt;"ERROR",AND($L1591&gt;0,$L1591&lt;=$U$49),$M1591=0),"継続","")</f>
        <v/>
      </c>
      <c r="S1591" s="371" t="str">
        <f t="shared" ref="S1591:S1654" si="744">IF(AND($N1591&lt;&gt;"ERROR",AND($L1591&gt;$U$49),$M1591=0),"新規","")</f>
        <v/>
      </c>
      <c r="T1591" s="443" t="str">
        <f t="shared" si="732"/>
        <v/>
      </c>
      <c r="U1591" s="539"/>
      <c r="V1591" s="117"/>
      <c r="W1591" s="118"/>
      <c r="X1591" s="119"/>
      <c r="Y1591" s="120"/>
      <c r="Z1591" s="122"/>
      <c r="AA1591" s="121"/>
      <c r="AB1591" s="443" t="str">
        <f t="shared" si="733"/>
        <v/>
      </c>
      <c r="AC1591" s="734" t="str">
        <f t="shared" si="734"/>
        <v/>
      </c>
      <c r="AD1591" s="372"/>
      <c r="AE1591" s="485"/>
      <c r="AF1591" s="373" t="str">
        <f t="shared" si="714"/>
        <v/>
      </c>
      <c r="AG1591" s="373" t="str">
        <f t="shared" si="715"/>
        <v/>
      </c>
      <c r="AH1591" s="374" t="str">
        <f t="shared" si="716"/>
        <v/>
      </c>
      <c r="AI1591" s="375" t="str">
        <f t="shared" si="717"/>
        <v/>
      </c>
      <c r="AJ1591" s="375" t="str">
        <f t="shared" si="718"/>
        <v/>
      </c>
      <c r="AK1591" s="375" t="str">
        <f t="shared" si="719"/>
        <v/>
      </c>
      <c r="AL1591" s="375" t="str">
        <f t="shared" si="720"/>
        <v/>
      </c>
      <c r="AM1591" s="375" t="str">
        <f t="shared" si="721"/>
        <v/>
      </c>
      <c r="AN1591" s="376" t="str">
        <f>IF(AF1591="","",IF(OR(AH1591="",AH1591="-"),"－",IF(OR(AM1591=8,AM1591=9),"",IF(OR(AJ1591=3,AJ1591=4,AJ1591=5,AJ1591=6),VLOOKUP(AH1591,INDEX((係数_バス貨物_ガソリン,係数_バス貨物_CNG,係数_バス貨物_軽油,係数_バス貨物_メタノール,係数_バス貨物_LPG),MATCH(AL1591,【参考】排出ガスレベル!$AI$4:$AI$671,1),1,AR1591):INDEX((係数_バス貨物_ガソリン,係数_バス貨物_CNG,係数_バス貨物_軽油,係数_バス貨物_メタノール,係数_バス貨物_LPG),MATCH(AL1591+1,【参考】排出ガスレベル!$AI$4:$AI$671,1)-1,5,AR1591),2,FALSE),IF(OR(AJ1591=1,AJ1591=2),VLOOKUP(AH1591,INDEX((係数_乗用_ガソリン,係数_乗用_CNG,係数_乗用_軽油,係数_乗用_メタノール,係数_乗用_LPG),1,1,AR1591):INDEX((係数_乗用_ガソリン,係数_乗用_CNG,係数_乗用_軽油,係数_乗用_メタノール,係数_乗用_LPG),125,5,AR1591),2,FALSE))))))</f>
        <v/>
      </c>
      <c r="AO1591" s="376" t="str">
        <f>IF(T1591="","",IF(OR(AH1591="",AH1591="-"),"－",IF(OR(AM1591=8,AM1591=9),"",IF(OR(AJ1591=3,AJ1591=4,AJ1591=5,AJ1591=6),VLOOKUP(AH1591,INDEX((係数_バス貨物_ガソリン,係数_バス貨物_CNG,係数_バス貨物_軽油,係数_バス貨物_メタノール,係数_バス貨物_LPG),MATCH(AL1591,【参考】排出ガスレベル!$AI$4:$AI$671,1),1,AR1591):INDEX((係数_バス貨物_ガソリン,係数_バス貨物_CNG,係数_バス貨物_軽油,係数_バス貨物_メタノール,係数_バス貨物_LPG),MATCH(AL1591+1,【参考】排出ガスレベル!$AI$4:$AI$671,1)-1,5,AR1591),3,FALSE),IF(OR(AJ1591=1,AJ1591=2),VLOOKUP(AH1591,INDEX((係数_乗用_ガソリン,係数_乗用_CNG,係数_乗用_軽油,係数_乗用_メタノール,係数_乗用_LPG),1,1,AR1591):INDEX((係数_乗用_ガソリン,係数_乗用_CNG,係数_乗用_軽油,係数_乗用_メタノール,係数_乗用_LPG),125,5,AR1591),3,FALSE))))))</f>
        <v/>
      </c>
      <c r="AP1591" s="375" t="str">
        <f t="shared" si="722"/>
        <v/>
      </c>
      <c r="AQ1591" s="444" t="str">
        <f t="shared" si="723"/>
        <v/>
      </c>
      <c r="AR1591" s="375" t="str">
        <f t="shared" si="726"/>
        <v/>
      </c>
      <c r="AS1591" s="377" t="str">
        <f t="shared" si="724"/>
        <v/>
      </c>
      <c r="AT1591" s="378" t="str">
        <f t="shared" si="725"/>
        <v/>
      </c>
      <c r="AX1591" s="625" t="b">
        <f t="shared" si="727"/>
        <v>0</v>
      </c>
      <c r="AY1591" s="7" t="str">
        <f t="shared" si="728"/>
        <v>FALSEFALSEFALSE</v>
      </c>
      <c r="AZ1591" s="626">
        <f t="shared" si="735"/>
        <v>0</v>
      </c>
      <c r="BA1591" s="627" t="str">
        <f t="shared" si="736"/>
        <v/>
      </c>
      <c r="BB1591" s="627">
        <f t="shared" si="737"/>
        <v>0</v>
      </c>
      <c r="BC1591" s="690" t="str">
        <f t="shared" si="738"/>
        <v/>
      </c>
    </row>
    <row r="1592" spans="1:55">
      <c r="A1592" s="381">
        <v>1536</v>
      </c>
      <c r="B1592" s="117"/>
      <c r="C1592" s="288"/>
      <c r="D1592" s="289"/>
      <c r="E1592" s="289"/>
      <c r="F1592" s="290"/>
      <c r="G1592" s="292"/>
      <c r="H1592" s="116"/>
      <c r="I1592" s="292"/>
      <c r="J1592" s="116"/>
      <c r="K1592" s="370" t="str">
        <f t="shared" si="729"/>
        <v/>
      </c>
      <c r="L1592" s="370">
        <f t="shared" si="730"/>
        <v>0</v>
      </c>
      <c r="M1592" s="370">
        <f t="shared" si="731"/>
        <v>0</v>
      </c>
      <c r="N1592" s="371" t="str">
        <f t="shared" si="739"/>
        <v/>
      </c>
      <c r="O1592" s="371" t="str">
        <f t="shared" si="740"/>
        <v/>
      </c>
      <c r="P1592" s="371" t="str">
        <f t="shared" si="741"/>
        <v/>
      </c>
      <c r="Q1592" s="371" t="str">
        <f t="shared" si="742"/>
        <v/>
      </c>
      <c r="R1592" s="371" t="str">
        <f t="shared" si="743"/>
        <v/>
      </c>
      <c r="S1592" s="371" t="str">
        <f t="shared" si="744"/>
        <v/>
      </c>
      <c r="T1592" s="443" t="str">
        <f t="shared" si="732"/>
        <v/>
      </c>
      <c r="U1592" s="539"/>
      <c r="V1592" s="117"/>
      <c r="W1592" s="118"/>
      <c r="X1592" s="119"/>
      <c r="Y1592" s="120"/>
      <c r="Z1592" s="122"/>
      <c r="AA1592" s="121"/>
      <c r="AB1592" s="443" t="str">
        <f t="shared" si="733"/>
        <v/>
      </c>
      <c r="AC1592" s="734" t="str">
        <f t="shared" si="734"/>
        <v/>
      </c>
      <c r="AD1592" s="372"/>
      <c r="AE1592" s="485"/>
      <c r="AF1592" s="373" t="str">
        <f t="shared" si="714"/>
        <v/>
      </c>
      <c r="AG1592" s="373" t="str">
        <f t="shared" si="715"/>
        <v/>
      </c>
      <c r="AH1592" s="374" t="str">
        <f t="shared" si="716"/>
        <v/>
      </c>
      <c r="AI1592" s="375" t="str">
        <f t="shared" si="717"/>
        <v/>
      </c>
      <c r="AJ1592" s="375" t="str">
        <f t="shared" si="718"/>
        <v/>
      </c>
      <c r="AK1592" s="375" t="str">
        <f t="shared" si="719"/>
        <v/>
      </c>
      <c r="AL1592" s="375" t="str">
        <f t="shared" si="720"/>
        <v/>
      </c>
      <c r="AM1592" s="375" t="str">
        <f t="shared" si="721"/>
        <v/>
      </c>
      <c r="AN1592" s="376" t="str">
        <f>IF(AF1592="","",IF(OR(AH1592="",AH1592="-"),"－",IF(OR(AM1592=8,AM1592=9),"",IF(OR(AJ1592=3,AJ1592=4,AJ1592=5,AJ1592=6),VLOOKUP(AH1592,INDEX((係数_バス貨物_ガソリン,係数_バス貨物_CNG,係数_バス貨物_軽油,係数_バス貨物_メタノール,係数_バス貨物_LPG),MATCH(AL1592,【参考】排出ガスレベル!$AI$4:$AI$671,1),1,AR1592):INDEX((係数_バス貨物_ガソリン,係数_バス貨物_CNG,係数_バス貨物_軽油,係数_バス貨物_メタノール,係数_バス貨物_LPG),MATCH(AL1592+1,【参考】排出ガスレベル!$AI$4:$AI$671,1)-1,5,AR1592),2,FALSE),IF(OR(AJ1592=1,AJ1592=2),VLOOKUP(AH1592,INDEX((係数_乗用_ガソリン,係数_乗用_CNG,係数_乗用_軽油,係数_乗用_メタノール,係数_乗用_LPG),1,1,AR1592):INDEX((係数_乗用_ガソリン,係数_乗用_CNG,係数_乗用_軽油,係数_乗用_メタノール,係数_乗用_LPG),125,5,AR1592),2,FALSE))))))</f>
        <v/>
      </c>
      <c r="AO1592" s="376" t="str">
        <f>IF(T1592="","",IF(OR(AH1592="",AH1592="-"),"－",IF(OR(AM1592=8,AM1592=9),"",IF(OR(AJ1592=3,AJ1592=4,AJ1592=5,AJ1592=6),VLOOKUP(AH1592,INDEX((係数_バス貨物_ガソリン,係数_バス貨物_CNG,係数_バス貨物_軽油,係数_バス貨物_メタノール,係数_バス貨物_LPG),MATCH(AL1592,【参考】排出ガスレベル!$AI$4:$AI$671,1),1,AR1592):INDEX((係数_バス貨物_ガソリン,係数_バス貨物_CNG,係数_バス貨物_軽油,係数_バス貨物_メタノール,係数_バス貨物_LPG),MATCH(AL1592+1,【参考】排出ガスレベル!$AI$4:$AI$671,1)-1,5,AR1592),3,FALSE),IF(OR(AJ1592=1,AJ1592=2),VLOOKUP(AH1592,INDEX((係数_乗用_ガソリン,係数_乗用_CNG,係数_乗用_軽油,係数_乗用_メタノール,係数_乗用_LPG),1,1,AR1592):INDEX((係数_乗用_ガソリン,係数_乗用_CNG,係数_乗用_軽油,係数_乗用_メタノール,係数_乗用_LPG),125,5,AR1592),3,FALSE))))))</f>
        <v/>
      </c>
      <c r="AP1592" s="375" t="str">
        <f t="shared" si="722"/>
        <v/>
      </c>
      <c r="AQ1592" s="444" t="str">
        <f t="shared" si="723"/>
        <v/>
      </c>
      <c r="AR1592" s="375" t="str">
        <f t="shared" si="726"/>
        <v/>
      </c>
      <c r="AS1592" s="377" t="str">
        <f t="shared" si="724"/>
        <v/>
      </c>
      <c r="AT1592" s="378" t="str">
        <f t="shared" si="725"/>
        <v/>
      </c>
      <c r="AX1592" s="625" t="b">
        <f t="shared" si="727"/>
        <v>0</v>
      </c>
      <c r="AY1592" s="7" t="str">
        <f t="shared" si="728"/>
        <v>FALSEFALSEFALSE</v>
      </c>
      <c r="AZ1592" s="626">
        <f t="shared" si="735"/>
        <v>0</v>
      </c>
      <c r="BA1592" s="627" t="str">
        <f t="shared" si="736"/>
        <v/>
      </c>
      <c r="BB1592" s="627">
        <f t="shared" si="737"/>
        <v>0</v>
      </c>
      <c r="BC1592" s="690" t="str">
        <f t="shared" si="738"/>
        <v/>
      </c>
    </row>
    <row r="1593" spans="1:55">
      <c r="A1593" s="381">
        <v>1537</v>
      </c>
      <c r="B1593" s="117"/>
      <c r="C1593" s="288"/>
      <c r="D1593" s="289"/>
      <c r="E1593" s="289"/>
      <c r="F1593" s="290"/>
      <c r="G1593" s="292"/>
      <c r="H1593" s="116"/>
      <c r="I1593" s="292"/>
      <c r="J1593" s="116"/>
      <c r="K1593" s="370" t="str">
        <f t="shared" si="729"/>
        <v/>
      </c>
      <c r="L1593" s="370">
        <f t="shared" si="730"/>
        <v>0</v>
      </c>
      <c r="M1593" s="370">
        <f t="shared" si="731"/>
        <v>0</v>
      </c>
      <c r="N1593" s="371" t="str">
        <f t="shared" si="739"/>
        <v/>
      </c>
      <c r="O1593" s="371" t="str">
        <f t="shared" si="740"/>
        <v/>
      </c>
      <c r="P1593" s="371" t="str">
        <f t="shared" si="741"/>
        <v/>
      </c>
      <c r="Q1593" s="371" t="str">
        <f t="shared" si="742"/>
        <v/>
      </c>
      <c r="R1593" s="371" t="str">
        <f t="shared" si="743"/>
        <v/>
      </c>
      <c r="S1593" s="371" t="str">
        <f t="shared" si="744"/>
        <v/>
      </c>
      <c r="T1593" s="443" t="str">
        <f t="shared" si="732"/>
        <v/>
      </c>
      <c r="U1593" s="539"/>
      <c r="V1593" s="117"/>
      <c r="W1593" s="118"/>
      <c r="X1593" s="119"/>
      <c r="Y1593" s="120"/>
      <c r="Z1593" s="122"/>
      <c r="AA1593" s="121"/>
      <c r="AB1593" s="443" t="str">
        <f t="shared" si="733"/>
        <v/>
      </c>
      <c r="AC1593" s="734" t="str">
        <f t="shared" si="734"/>
        <v/>
      </c>
      <c r="AD1593" s="372"/>
      <c r="AE1593" s="485"/>
      <c r="AF1593" s="373" t="str">
        <f t="shared" ref="AF1593:AF1656" si="745">IF(OR(T1593="(減車済)",T1593=""),"",1)</f>
        <v/>
      </c>
      <c r="AG1593" s="373" t="str">
        <f t="shared" ref="AG1593:AG1656" si="746">IF(OR(T1593="継続",T1593="新規"),1,"")</f>
        <v/>
      </c>
      <c r="AH1593" s="374" t="str">
        <f t="shared" ref="AH1593:AH1656" si="747">IF(AF1593="","",UPPER(ASC(X1593)))</f>
        <v/>
      </c>
      <c r="AI1593" s="375" t="str">
        <f t="shared" ref="AI1593:AI1656" si="748">IF(AF1593="","",IF(V1593="","",IF(V1593="普通",1,IF(V1593="小型",2,0))))</f>
        <v/>
      </c>
      <c r="AJ1593" s="375" t="str">
        <f t="shared" ref="AJ1593:AJ1656" si="749">IF(AF1593="","",IF(W1593="","",VLOOKUP(W1593,用途,2,FALSE)))</f>
        <v/>
      </c>
      <c r="AK1593" s="375" t="str">
        <f t="shared" ref="AK1593:AK1656" si="750">IF(AF1593="","",IF(Y1593="","",IF(Y1593&lt;=10,1,IF(Y1593&lt;30,2,IF(Y1593&gt;=30,3,0)))))</f>
        <v/>
      </c>
      <c r="AL1593" s="375" t="str">
        <f t="shared" ref="AL1593:AL1656" si="751">IF(AF1593="","",IF(Z1593="","",IF(Z1593&lt;=1.7*1000,1,IF(Z1593&lt;=2.5*1000,2,IF(Z1593&lt;=3.5*1000,3,IF(Z1593&lt;8*1000,4,IF(Z1593&gt;=8*1000,5,"")))))))</f>
        <v/>
      </c>
      <c r="AM1593" s="375" t="str">
        <f t="shared" ref="AM1593:AM1656" si="752">IF(AF1593="","",IF(AA1593="","",VLOOKUP(AA1593,燃料の種類,2,FALSE)))</f>
        <v/>
      </c>
      <c r="AN1593" s="376" t="str">
        <f>IF(AF1593="","",IF(OR(AH1593="",AH1593="-"),"－",IF(OR(AM1593=8,AM1593=9),"",IF(OR(AJ1593=3,AJ1593=4,AJ1593=5,AJ1593=6),VLOOKUP(AH1593,INDEX((係数_バス貨物_ガソリン,係数_バス貨物_CNG,係数_バス貨物_軽油,係数_バス貨物_メタノール,係数_バス貨物_LPG),MATCH(AL1593,【参考】排出ガスレベル!$AI$4:$AI$671,1),1,AR1593):INDEX((係数_バス貨物_ガソリン,係数_バス貨物_CNG,係数_バス貨物_軽油,係数_バス貨物_メタノール,係数_バス貨物_LPG),MATCH(AL1593+1,【参考】排出ガスレベル!$AI$4:$AI$671,1)-1,5,AR1593),2,FALSE),IF(OR(AJ1593=1,AJ1593=2),VLOOKUP(AH1593,INDEX((係数_乗用_ガソリン,係数_乗用_CNG,係数_乗用_軽油,係数_乗用_メタノール,係数_乗用_LPG),1,1,AR1593):INDEX((係数_乗用_ガソリン,係数_乗用_CNG,係数_乗用_軽油,係数_乗用_メタノール,係数_乗用_LPG),125,5,AR1593),2,FALSE))))))</f>
        <v/>
      </c>
      <c r="AO1593" s="376" t="str">
        <f>IF(T1593="","",IF(OR(AH1593="",AH1593="-"),"－",IF(OR(AM1593=8,AM1593=9),"",IF(OR(AJ1593=3,AJ1593=4,AJ1593=5,AJ1593=6),VLOOKUP(AH1593,INDEX((係数_バス貨物_ガソリン,係数_バス貨物_CNG,係数_バス貨物_軽油,係数_バス貨物_メタノール,係数_バス貨物_LPG),MATCH(AL1593,【参考】排出ガスレベル!$AI$4:$AI$671,1),1,AR1593):INDEX((係数_バス貨物_ガソリン,係数_バス貨物_CNG,係数_バス貨物_軽油,係数_バス貨物_メタノール,係数_バス貨物_LPG),MATCH(AL1593+1,【参考】排出ガスレベル!$AI$4:$AI$671,1)-1,5,AR1593),3,FALSE),IF(OR(AJ1593=1,AJ1593=2),VLOOKUP(AH1593,INDEX((係数_乗用_ガソリン,係数_乗用_CNG,係数_乗用_軽油,係数_乗用_メタノール,係数_乗用_LPG),1,1,AR1593):INDEX((係数_乗用_ガソリン,係数_乗用_CNG,係数_乗用_軽油,係数_乗用_メタノール,係数_乗用_LPG),125,5,AR1593),3,FALSE))))))</f>
        <v/>
      </c>
      <c r="AP1593" s="375" t="str">
        <f t="shared" ref="AP1593:AP1656" si="753">IF((AF1593="")+(AC1593=""),"",IF(燃料区分1=4,VLOOKUP(AO1593,排ガス低減レベル,2,FALSE),VLOOKUP(AC1593,排ガス低減レベル,2,FALSE)))</f>
        <v/>
      </c>
      <c r="AQ1593" s="444" t="str">
        <f t="shared" ref="AQ1593:AQ1656" si="754">IF(AG1593="","",IF(AJ1593=3,B1593&amp;"-"&amp;SUM(AJ1593*100,AK1593*10,AL1593)&amp;"A",IF(OR(AJ1593=2,AJ1593=4,AJ1593=6),B1593&amp;"-"&amp;AL1593*10&amp;"A",IF(AJ1593=1,B1593&amp;"-"&amp;AJ1593&amp;"A",IF(AJ1593=5,B1593&amp;"-"&amp;SUM(AJ1593*100,AI1593*10,AL1593)&amp;"A","")))))</f>
        <v/>
      </c>
      <c r="AR1593" s="375" t="str">
        <f t="shared" si="726"/>
        <v/>
      </c>
      <c r="AS1593" s="377" t="str">
        <f t="shared" ref="AS1593:AS1656" si="755">IF(AG1593="","",B1593&amp;"-"&amp;AM1593)</f>
        <v/>
      </c>
      <c r="AT1593" s="378" t="str">
        <f t="shared" ref="AT1593:AT1656" si="756">IF(AF1593="","",VLOOKUP(T1593,車両の増減,2,FALSE))</f>
        <v/>
      </c>
      <c r="AX1593" s="625" t="b">
        <f t="shared" si="727"/>
        <v>0</v>
      </c>
      <c r="AY1593" s="7" t="str">
        <f t="shared" si="728"/>
        <v>FALSEFALSEFALSE</v>
      </c>
      <c r="AZ1593" s="626">
        <f t="shared" si="735"/>
        <v>0</v>
      </c>
      <c r="BA1593" s="627" t="str">
        <f t="shared" si="736"/>
        <v/>
      </c>
      <c r="BB1593" s="627">
        <f t="shared" si="737"/>
        <v>0</v>
      </c>
      <c r="BC1593" s="690" t="str">
        <f t="shared" si="738"/>
        <v/>
      </c>
    </row>
    <row r="1594" spans="1:55">
      <c r="A1594" s="381">
        <v>1538</v>
      </c>
      <c r="B1594" s="117"/>
      <c r="C1594" s="288"/>
      <c r="D1594" s="289"/>
      <c r="E1594" s="289"/>
      <c r="F1594" s="290"/>
      <c r="G1594" s="292"/>
      <c r="H1594" s="116"/>
      <c r="I1594" s="292"/>
      <c r="J1594" s="116"/>
      <c r="K1594" s="370" t="str">
        <f t="shared" si="729"/>
        <v/>
      </c>
      <c r="L1594" s="370">
        <f t="shared" si="730"/>
        <v>0</v>
      </c>
      <c r="M1594" s="370">
        <f t="shared" si="731"/>
        <v>0</v>
      </c>
      <c r="N1594" s="371" t="str">
        <f t="shared" si="739"/>
        <v/>
      </c>
      <c r="O1594" s="371" t="str">
        <f t="shared" si="740"/>
        <v/>
      </c>
      <c r="P1594" s="371" t="str">
        <f t="shared" si="741"/>
        <v/>
      </c>
      <c r="Q1594" s="371" t="str">
        <f t="shared" si="742"/>
        <v/>
      </c>
      <c r="R1594" s="371" t="str">
        <f t="shared" si="743"/>
        <v/>
      </c>
      <c r="S1594" s="371" t="str">
        <f t="shared" si="744"/>
        <v/>
      </c>
      <c r="T1594" s="443" t="str">
        <f t="shared" si="732"/>
        <v/>
      </c>
      <c r="U1594" s="539"/>
      <c r="V1594" s="117"/>
      <c r="W1594" s="118"/>
      <c r="X1594" s="119"/>
      <c r="Y1594" s="120"/>
      <c r="Z1594" s="122"/>
      <c r="AA1594" s="121"/>
      <c r="AB1594" s="443" t="str">
        <f t="shared" si="733"/>
        <v/>
      </c>
      <c r="AC1594" s="734" t="str">
        <f t="shared" si="734"/>
        <v/>
      </c>
      <c r="AD1594" s="372"/>
      <c r="AE1594" s="485"/>
      <c r="AF1594" s="373" t="str">
        <f t="shared" si="745"/>
        <v/>
      </c>
      <c r="AG1594" s="373" t="str">
        <f t="shared" si="746"/>
        <v/>
      </c>
      <c r="AH1594" s="374" t="str">
        <f t="shared" si="747"/>
        <v/>
      </c>
      <c r="AI1594" s="375" t="str">
        <f t="shared" si="748"/>
        <v/>
      </c>
      <c r="AJ1594" s="375" t="str">
        <f t="shared" si="749"/>
        <v/>
      </c>
      <c r="AK1594" s="375" t="str">
        <f t="shared" si="750"/>
        <v/>
      </c>
      <c r="AL1594" s="375" t="str">
        <f t="shared" si="751"/>
        <v/>
      </c>
      <c r="AM1594" s="375" t="str">
        <f t="shared" si="752"/>
        <v/>
      </c>
      <c r="AN1594" s="376" t="str">
        <f>IF(AF1594="","",IF(OR(AH1594="",AH1594="-"),"－",IF(OR(AM1594=8,AM1594=9),"",IF(OR(AJ1594=3,AJ1594=4,AJ1594=5,AJ1594=6),VLOOKUP(AH1594,INDEX((係数_バス貨物_ガソリン,係数_バス貨物_CNG,係数_バス貨物_軽油,係数_バス貨物_メタノール,係数_バス貨物_LPG),MATCH(AL1594,【参考】排出ガスレベル!$AI$4:$AI$671,1),1,AR1594):INDEX((係数_バス貨物_ガソリン,係数_バス貨物_CNG,係数_バス貨物_軽油,係数_バス貨物_メタノール,係数_バス貨物_LPG),MATCH(AL1594+1,【参考】排出ガスレベル!$AI$4:$AI$671,1)-1,5,AR1594),2,FALSE),IF(OR(AJ1594=1,AJ1594=2),VLOOKUP(AH1594,INDEX((係数_乗用_ガソリン,係数_乗用_CNG,係数_乗用_軽油,係数_乗用_メタノール,係数_乗用_LPG),1,1,AR1594):INDEX((係数_乗用_ガソリン,係数_乗用_CNG,係数_乗用_軽油,係数_乗用_メタノール,係数_乗用_LPG),125,5,AR1594),2,FALSE))))))</f>
        <v/>
      </c>
      <c r="AO1594" s="376" t="str">
        <f>IF(T1594="","",IF(OR(AH1594="",AH1594="-"),"－",IF(OR(AM1594=8,AM1594=9),"",IF(OR(AJ1594=3,AJ1594=4,AJ1594=5,AJ1594=6),VLOOKUP(AH1594,INDEX((係数_バス貨物_ガソリン,係数_バス貨物_CNG,係数_バス貨物_軽油,係数_バス貨物_メタノール,係数_バス貨物_LPG),MATCH(AL1594,【参考】排出ガスレベル!$AI$4:$AI$671,1),1,AR1594):INDEX((係数_バス貨物_ガソリン,係数_バス貨物_CNG,係数_バス貨物_軽油,係数_バス貨物_メタノール,係数_バス貨物_LPG),MATCH(AL1594+1,【参考】排出ガスレベル!$AI$4:$AI$671,1)-1,5,AR1594),3,FALSE),IF(OR(AJ1594=1,AJ1594=2),VLOOKUP(AH1594,INDEX((係数_乗用_ガソリン,係数_乗用_CNG,係数_乗用_軽油,係数_乗用_メタノール,係数_乗用_LPG),1,1,AR1594):INDEX((係数_乗用_ガソリン,係数_乗用_CNG,係数_乗用_軽油,係数_乗用_メタノール,係数_乗用_LPG),125,5,AR1594),3,FALSE))))))</f>
        <v/>
      </c>
      <c r="AP1594" s="375" t="str">
        <f t="shared" si="753"/>
        <v/>
      </c>
      <c r="AQ1594" s="444" t="str">
        <f t="shared" si="754"/>
        <v/>
      </c>
      <c r="AR1594" s="375" t="str">
        <f t="shared" ref="AR1594:AR1657" si="757">IF(OR(AM1594=1,AM1594=2,AM1594=11),1,IF(AM1594=6,2,IF(OR(AM1594=4,AM1594=5,AM1594=10),3,IF(AM1594=7,4,IF(AM1594=3,5, IF(OR(AM1594=8,AM1594=9),6,""))))))</f>
        <v/>
      </c>
      <c r="AS1594" s="377" t="str">
        <f t="shared" si="755"/>
        <v/>
      </c>
      <c r="AT1594" s="378" t="str">
        <f t="shared" si="756"/>
        <v/>
      </c>
      <c r="AX1594" s="625" t="b">
        <f t="shared" ref="AX1594:AX1657" si="758">IF(AY1594="FALSEFALSEFALSEFALSE","ハイブリッド")</f>
        <v>0</v>
      </c>
      <c r="AY1594" s="7" t="str">
        <f t="shared" ref="AY1594:AY1657" si="759">EXACT(AZ1594,BA1594)&amp;IF(BA1594="","")&amp;IF(AZ1594="電気",TRUE)&amp;IF(AZ1594="LPG",TRUE)</f>
        <v>FALSEFALSEFALSE</v>
      </c>
      <c r="AZ1594" s="626">
        <f t="shared" si="735"/>
        <v>0</v>
      </c>
      <c r="BA1594" s="627" t="str">
        <f t="shared" si="736"/>
        <v/>
      </c>
      <c r="BB1594" s="627">
        <f t="shared" si="737"/>
        <v>0</v>
      </c>
      <c r="BC1594" s="690" t="str">
        <f t="shared" si="738"/>
        <v/>
      </c>
    </row>
    <row r="1595" spans="1:55">
      <c r="A1595" s="381">
        <v>1539</v>
      </c>
      <c r="B1595" s="117"/>
      <c r="C1595" s="288"/>
      <c r="D1595" s="289"/>
      <c r="E1595" s="289"/>
      <c r="F1595" s="290"/>
      <c r="G1595" s="292"/>
      <c r="H1595" s="116"/>
      <c r="I1595" s="292"/>
      <c r="J1595" s="116"/>
      <c r="K1595" s="370" t="str">
        <f t="shared" si="729"/>
        <v/>
      </c>
      <c r="L1595" s="370">
        <f t="shared" si="730"/>
        <v>0</v>
      </c>
      <c r="M1595" s="370">
        <f t="shared" si="731"/>
        <v>0</v>
      </c>
      <c r="N1595" s="371" t="str">
        <f t="shared" si="739"/>
        <v/>
      </c>
      <c r="O1595" s="371" t="str">
        <f t="shared" si="740"/>
        <v/>
      </c>
      <c r="P1595" s="371" t="str">
        <f t="shared" si="741"/>
        <v/>
      </c>
      <c r="Q1595" s="371" t="str">
        <f t="shared" si="742"/>
        <v/>
      </c>
      <c r="R1595" s="371" t="str">
        <f t="shared" si="743"/>
        <v/>
      </c>
      <c r="S1595" s="371" t="str">
        <f t="shared" si="744"/>
        <v/>
      </c>
      <c r="T1595" s="443" t="str">
        <f t="shared" si="732"/>
        <v/>
      </c>
      <c r="U1595" s="539"/>
      <c r="V1595" s="117"/>
      <c r="W1595" s="118"/>
      <c r="X1595" s="119"/>
      <c r="Y1595" s="120"/>
      <c r="Z1595" s="122"/>
      <c r="AA1595" s="121"/>
      <c r="AB1595" s="443" t="str">
        <f t="shared" si="733"/>
        <v/>
      </c>
      <c r="AC1595" s="734" t="str">
        <f t="shared" si="734"/>
        <v/>
      </c>
      <c r="AD1595" s="372"/>
      <c r="AE1595" s="485"/>
      <c r="AF1595" s="373" t="str">
        <f t="shared" si="745"/>
        <v/>
      </c>
      <c r="AG1595" s="373" t="str">
        <f t="shared" si="746"/>
        <v/>
      </c>
      <c r="AH1595" s="374" t="str">
        <f t="shared" si="747"/>
        <v/>
      </c>
      <c r="AI1595" s="375" t="str">
        <f t="shared" si="748"/>
        <v/>
      </c>
      <c r="AJ1595" s="375" t="str">
        <f t="shared" si="749"/>
        <v/>
      </c>
      <c r="AK1595" s="375" t="str">
        <f t="shared" si="750"/>
        <v/>
      </c>
      <c r="AL1595" s="375" t="str">
        <f t="shared" si="751"/>
        <v/>
      </c>
      <c r="AM1595" s="375" t="str">
        <f t="shared" si="752"/>
        <v/>
      </c>
      <c r="AN1595" s="376" t="str">
        <f>IF(AF1595="","",IF(OR(AH1595="",AH1595="-"),"－",IF(OR(AM1595=8,AM1595=9),"",IF(OR(AJ1595=3,AJ1595=4,AJ1595=5,AJ1595=6),VLOOKUP(AH1595,INDEX((係数_バス貨物_ガソリン,係数_バス貨物_CNG,係数_バス貨物_軽油,係数_バス貨物_メタノール,係数_バス貨物_LPG),MATCH(AL1595,【参考】排出ガスレベル!$AI$4:$AI$671,1),1,AR1595):INDEX((係数_バス貨物_ガソリン,係数_バス貨物_CNG,係数_バス貨物_軽油,係数_バス貨物_メタノール,係数_バス貨物_LPG),MATCH(AL1595+1,【参考】排出ガスレベル!$AI$4:$AI$671,1)-1,5,AR1595),2,FALSE),IF(OR(AJ1595=1,AJ1595=2),VLOOKUP(AH1595,INDEX((係数_乗用_ガソリン,係数_乗用_CNG,係数_乗用_軽油,係数_乗用_メタノール,係数_乗用_LPG),1,1,AR1595):INDEX((係数_乗用_ガソリン,係数_乗用_CNG,係数_乗用_軽油,係数_乗用_メタノール,係数_乗用_LPG),125,5,AR1595),2,FALSE))))))</f>
        <v/>
      </c>
      <c r="AO1595" s="376" t="str">
        <f>IF(T1595="","",IF(OR(AH1595="",AH1595="-"),"－",IF(OR(AM1595=8,AM1595=9),"",IF(OR(AJ1595=3,AJ1595=4,AJ1595=5,AJ1595=6),VLOOKUP(AH1595,INDEX((係数_バス貨物_ガソリン,係数_バス貨物_CNG,係数_バス貨物_軽油,係数_バス貨物_メタノール,係数_バス貨物_LPG),MATCH(AL1595,【参考】排出ガスレベル!$AI$4:$AI$671,1),1,AR1595):INDEX((係数_バス貨物_ガソリン,係数_バス貨物_CNG,係数_バス貨物_軽油,係数_バス貨物_メタノール,係数_バス貨物_LPG),MATCH(AL1595+1,【参考】排出ガスレベル!$AI$4:$AI$671,1)-1,5,AR1595),3,FALSE),IF(OR(AJ1595=1,AJ1595=2),VLOOKUP(AH1595,INDEX((係数_乗用_ガソリン,係数_乗用_CNG,係数_乗用_軽油,係数_乗用_メタノール,係数_乗用_LPG),1,1,AR1595):INDEX((係数_乗用_ガソリン,係数_乗用_CNG,係数_乗用_軽油,係数_乗用_メタノール,係数_乗用_LPG),125,5,AR1595),3,FALSE))))))</f>
        <v/>
      </c>
      <c r="AP1595" s="375" t="str">
        <f t="shared" si="753"/>
        <v/>
      </c>
      <c r="AQ1595" s="444" t="str">
        <f t="shared" si="754"/>
        <v/>
      </c>
      <c r="AR1595" s="375" t="str">
        <f t="shared" si="757"/>
        <v/>
      </c>
      <c r="AS1595" s="377" t="str">
        <f t="shared" si="755"/>
        <v/>
      </c>
      <c r="AT1595" s="378" t="str">
        <f t="shared" si="756"/>
        <v/>
      </c>
      <c r="AX1595" s="625" t="b">
        <f t="shared" si="758"/>
        <v>0</v>
      </c>
      <c r="AY1595" s="7" t="str">
        <f t="shared" si="759"/>
        <v>FALSEFALSEFALSE</v>
      </c>
      <c r="AZ1595" s="626">
        <f t="shared" si="735"/>
        <v>0</v>
      </c>
      <c r="BA1595" s="627" t="str">
        <f t="shared" si="736"/>
        <v/>
      </c>
      <c r="BB1595" s="627">
        <f t="shared" si="737"/>
        <v>0</v>
      </c>
      <c r="BC1595" s="690" t="str">
        <f t="shared" si="738"/>
        <v/>
      </c>
    </row>
    <row r="1596" spans="1:55">
      <c r="A1596" s="381">
        <v>1540</v>
      </c>
      <c r="B1596" s="117"/>
      <c r="C1596" s="288"/>
      <c r="D1596" s="289"/>
      <c r="E1596" s="289"/>
      <c r="F1596" s="290"/>
      <c r="G1596" s="292"/>
      <c r="H1596" s="116"/>
      <c r="I1596" s="292"/>
      <c r="J1596" s="116"/>
      <c r="K1596" s="370" t="str">
        <f t="shared" si="729"/>
        <v/>
      </c>
      <c r="L1596" s="370">
        <f t="shared" si="730"/>
        <v>0</v>
      </c>
      <c r="M1596" s="370">
        <f t="shared" si="731"/>
        <v>0</v>
      </c>
      <c r="N1596" s="371" t="str">
        <f t="shared" si="739"/>
        <v/>
      </c>
      <c r="O1596" s="371" t="str">
        <f t="shared" si="740"/>
        <v/>
      </c>
      <c r="P1596" s="371" t="str">
        <f t="shared" si="741"/>
        <v/>
      </c>
      <c r="Q1596" s="371" t="str">
        <f t="shared" si="742"/>
        <v/>
      </c>
      <c r="R1596" s="371" t="str">
        <f t="shared" si="743"/>
        <v/>
      </c>
      <c r="S1596" s="371" t="str">
        <f t="shared" si="744"/>
        <v/>
      </c>
      <c r="T1596" s="443" t="str">
        <f t="shared" si="732"/>
        <v/>
      </c>
      <c r="U1596" s="539"/>
      <c r="V1596" s="117"/>
      <c r="W1596" s="118"/>
      <c r="X1596" s="119"/>
      <c r="Y1596" s="120"/>
      <c r="Z1596" s="122"/>
      <c r="AA1596" s="121"/>
      <c r="AB1596" s="443" t="str">
        <f t="shared" si="733"/>
        <v/>
      </c>
      <c r="AC1596" s="734" t="str">
        <f t="shared" si="734"/>
        <v/>
      </c>
      <c r="AD1596" s="372"/>
      <c r="AE1596" s="485"/>
      <c r="AF1596" s="373" t="str">
        <f t="shared" si="745"/>
        <v/>
      </c>
      <c r="AG1596" s="373" t="str">
        <f t="shared" si="746"/>
        <v/>
      </c>
      <c r="AH1596" s="374" t="str">
        <f t="shared" si="747"/>
        <v/>
      </c>
      <c r="AI1596" s="375" t="str">
        <f t="shared" si="748"/>
        <v/>
      </c>
      <c r="AJ1596" s="375" t="str">
        <f t="shared" si="749"/>
        <v/>
      </c>
      <c r="AK1596" s="375" t="str">
        <f t="shared" si="750"/>
        <v/>
      </c>
      <c r="AL1596" s="375" t="str">
        <f t="shared" si="751"/>
        <v/>
      </c>
      <c r="AM1596" s="375" t="str">
        <f t="shared" si="752"/>
        <v/>
      </c>
      <c r="AN1596" s="376" t="str">
        <f>IF(AF1596="","",IF(OR(AH1596="",AH1596="-"),"－",IF(OR(AM1596=8,AM1596=9),"",IF(OR(AJ1596=3,AJ1596=4,AJ1596=5,AJ1596=6),VLOOKUP(AH1596,INDEX((係数_バス貨物_ガソリン,係数_バス貨物_CNG,係数_バス貨物_軽油,係数_バス貨物_メタノール,係数_バス貨物_LPG),MATCH(AL1596,【参考】排出ガスレベル!$AI$4:$AI$671,1),1,AR1596):INDEX((係数_バス貨物_ガソリン,係数_バス貨物_CNG,係数_バス貨物_軽油,係数_バス貨物_メタノール,係数_バス貨物_LPG),MATCH(AL1596+1,【参考】排出ガスレベル!$AI$4:$AI$671,1)-1,5,AR1596),2,FALSE),IF(OR(AJ1596=1,AJ1596=2),VLOOKUP(AH1596,INDEX((係数_乗用_ガソリン,係数_乗用_CNG,係数_乗用_軽油,係数_乗用_メタノール,係数_乗用_LPG),1,1,AR1596):INDEX((係数_乗用_ガソリン,係数_乗用_CNG,係数_乗用_軽油,係数_乗用_メタノール,係数_乗用_LPG),125,5,AR1596),2,FALSE))))))</f>
        <v/>
      </c>
      <c r="AO1596" s="376" t="str">
        <f>IF(T1596="","",IF(OR(AH1596="",AH1596="-"),"－",IF(OR(AM1596=8,AM1596=9),"",IF(OR(AJ1596=3,AJ1596=4,AJ1596=5,AJ1596=6),VLOOKUP(AH1596,INDEX((係数_バス貨物_ガソリン,係数_バス貨物_CNG,係数_バス貨物_軽油,係数_バス貨物_メタノール,係数_バス貨物_LPG),MATCH(AL1596,【参考】排出ガスレベル!$AI$4:$AI$671,1),1,AR1596):INDEX((係数_バス貨物_ガソリン,係数_バス貨物_CNG,係数_バス貨物_軽油,係数_バス貨物_メタノール,係数_バス貨物_LPG),MATCH(AL1596+1,【参考】排出ガスレベル!$AI$4:$AI$671,1)-1,5,AR1596),3,FALSE),IF(OR(AJ1596=1,AJ1596=2),VLOOKUP(AH1596,INDEX((係数_乗用_ガソリン,係数_乗用_CNG,係数_乗用_軽油,係数_乗用_メタノール,係数_乗用_LPG),1,1,AR1596):INDEX((係数_乗用_ガソリン,係数_乗用_CNG,係数_乗用_軽油,係数_乗用_メタノール,係数_乗用_LPG),125,5,AR1596),3,FALSE))))))</f>
        <v/>
      </c>
      <c r="AP1596" s="375" t="str">
        <f t="shared" si="753"/>
        <v/>
      </c>
      <c r="AQ1596" s="444" t="str">
        <f t="shared" si="754"/>
        <v/>
      </c>
      <c r="AR1596" s="375" t="str">
        <f t="shared" si="757"/>
        <v/>
      </c>
      <c r="AS1596" s="377" t="str">
        <f t="shared" si="755"/>
        <v/>
      </c>
      <c r="AT1596" s="378" t="str">
        <f t="shared" si="756"/>
        <v/>
      </c>
      <c r="AX1596" s="625" t="b">
        <f t="shared" si="758"/>
        <v>0</v>
      </c>
      <c r="AY1596" s="7" t="str">
        <f t="shared" si="759"/>
        <v>FALSEFALSEFALSE</v>
      </c>
      <c r="AZ1596" s="626">
        <f t="shared" si="735"/>
        <v>0</v>
      </c>
      <c r="BA1596" s="627" t="str">
        <f t="shared" si="736"/>
        <v/>
      </c>
      <c r="BB1596" s="627">
        <f t="shared" si="737"/>
        <v>0</v>
      </c>
      <c r="BC1596" s="690" t="str">
        <f t="shared" si="738"/>
        <v/>
      </c>
    </row>
    <row r="1597" spans="1:55">
      <c r="A1597" s="381">
        <v>1541</v>
      </c>
      <c r="B1597" s="117"/>
      <c r="C1597" s="288"/>
      <c r="D1597" s="289"/>
      <c r="E1597" s="289"/>
      <c r="F1597" s="290"/>
      <c r="G1597" s="292"/>
      <c r="H1597" s="116"/>
      <c r="I1597" s="292"/>
      <c r="J1597" s="116"/>
      <c r="K1597" s="370" t="str">
        <f t="shared" si="729"/>
        <v/>
      </c>
      <c r="L1597" s="370">
        <f t="shared" si="730"/>
        <v>0</v>
      </c>
      <c r="M1597" s="370">
        <f t="shared" si="731"/>
        <v>0</v>
      </c>
      <c r="N1597" s="371" t="str">
        <f t="shared" si="739"/>
        <v/>
      </c>
      <c r="O1597" s="371" t="str">
        <f t="shared" si="740"/>
        <v/>
      </c>
      <c r="P1597" s="371" t="str">
        <f t="shared" si="741"/>
        <v/>
      </c>
      <c r="Q1597" s="371" t="str">
        <f t="shared" si="742"/>
        <v/>
      </c>
      <c r="R1597" s="371" t="str">
        <f t="shared" si="743"/>
        <v/>
      </c>
      <c r="S1597" s="371" t="str">
        <f t="shared" si="744"/>
        <v/>
      </c>
      <c r="T1597" s="443" t="str">
        <f t="shared" si="732"/>
        <v/>
      </c>
      <c r="U1597" s="539"/>
      <c r="V1597" s="117"/>
      <c r="W1597" s="118"/>
      <c r="X1597" s="119"/>
      <c r="Y1597" s="120"/>
      <c r="Z1597" s="122"/>
      <c r="AA1597" s="121"/>
      <c r="AB1597" s="443" t="str">
        <f t="shared" si="733"/>
        <v/>
      </c>
      <c r="AC1597" s="734" t="str">
        <f t="shared" si="734"/>
        <v/>
      </c>
      <c r="AD1597" s="372"/>
      <c r="AE1597" s="485"/>
      <c r="AF1597" s="373" t="str">
        <f t="shared" si="745"/>
        <v/>
      </c>
      <c r="AG1597" s="373" t="str">
        <f t="shared" si="746"/>
        <v/>
      </c>
      <c r="AH1597" s="374" t="str">
        <f t="shared" si="747"/>
        <v/>
      </c>
      <c r="AI1597" s="375" t="str">
        <f t="shared" si="748"/>
        <v/>
      </c>
      <c r="AJ1597" s="375" t="str">
        <f t="shared" si="749"/>
        <v/>
      </c>
      <c r="AK1597" s="375" t="str">
        <f t="shared" si="750"/>
        <v/>
      </c>
      <c r="AL1597" s="375" t="str">
        <f t="shared" si="751"/>
        <v/>
      </c>
      <c r="AM1597" s="375" t="str">
        <f t="shared" si="752"/>
        <v/>
      </c>
      <c r="AN1597" s="376" t="str">
        <f>IF(AF1597="","",IF(OR(AH1597="",AH1597="-"),"－",IF(OR(AM1597=8,AM1597=9),"",IF(OR(AJ1597=3,AJ1597=4,AJ1597=5,AJ1597=6),VLOOKUP(AH1597,INDEX((係数_バス貨物_ガソリン,係数_バス貨物_CNG,係数_バス貨物_軽油,係数_バス貨物_メタノール,係数_バス貨物_LPG),MATCH(AL1597,【参考】排出ガスレベル!$AI$4:$AI$671,1),1,AR1597):INDEX((係数_バス貨物_ガソリン,係数_バス貨物_CNG,係数_バス貨物_軽油,係数_バス貨物_メタノール,係数_バス貨物_LPG),MATCH(AL1597+1,【参考】排出ガスレベル!$AI$4:$AI$671,1)-1,5,AR1597),2,FALSE),IF(OR(AJ1597=1,AJ1597=2),VLOOKUP(AH1597,INDEX((係数_乗用_ガソリン,係数_乗用_CNG,係数_乗用_軽油,係数_乗用_メタノール,係数_乗用_LPG),1,1,AR1597):INDEX((係数_乗用_ガソリン,係数_乗用_CNG,係数_乗用_軽油,係数_乗用_メタノール,係数_乗用_LPG),125,5,AR1597),2,FALSE))))))</f>
        <v/>
      </c>
      <c r="AO1597" s="376" t="str">
        <f>IF(T1597="","",IF(OR(AH1597="",AH1597="-"),"－",IF(OR(AM1597=8,AM1597=9),"",IF(OR(AJ1597=3,AJ1597=4,AJ1597=5,AJ1597=6),VLOOKUP(AH1597,INDEX((係数_バス貨物_ガソリン,係数_バス貨物_CNG,係数_バス貨物_軽油,係数_バス貨物_メタノール,係数_バス貨物_LPG),MATCH(AL1597,【参考】排出ガスレベル!$AI$4:$AI$671,1),1,AR1597):INDEX((係数_バス貨物_ガソリン,係数_バス貨物_CNG,係数_バス貨物_軽油,係数_バス貨物_メタノール,係数_バス貨物_LPG),MATCH(AL1597+1,【参考】排出ガスレベル!$AI$4:$AI$671,1)-1,5,AR1597),3,FALSE),IF(OR(AJ1597=1,AJ1597=2),VLOOKUP(AH1597,INDEX((係数_乗用_ガソリン,係数_乗用_CNG,係数_乗用_軽油,係数_乗用_メタノール,係数_乗用_LPG),1,1,AR1597):INDEX((係数_乗用_ガソリン,係数_乗用_CNG,係数_乗用_軽油,係数_乗用_メタノール,係数_乗用_LPG),125,5,AR1597),3,FALSE))))))</f>
        <v/>
      </c>
      <c r="AP1597" s="375" t="str">
        <f t="shared" si="753"/>
        <v/>
      </c>
      <c r="AQ1597" s="444" t="str">
        <f t="shared" si="754"/>
        <v/>
      </c>
      <c r="AR1597" s="375" t="str">
        <f t="shared" si="757"/>
        <v/>
      </c>
      <c r="AS1597" s="377" t="str">
        <f t="shared" si="755"/>
        <v/>
      </c>
      <c r="AT1597" s="378" t="str">
        <f t="shared" si="756"/>
        <v/>
      </c>
      <c r="AX1597" s="625" t="b">
        <f t="shared" si="758"/>
        <v>0</v>
      </c>
      <c r="AY1597" s="7" t="str">
        <f t="shared" si="759"/>
        <v>FALSEFALSEFALSE</v>
      </c>
      <c r="AZ1597" s="626">
        <f t="shared" si="735"/>
        <v>0</v>
      </c>
      <c r="BA1597" s="627" t="str">
        <f t="shared" si="736"/>
        <v/>
      </c>
      <c r="BB1597" s="627">
        <f t="shared" si="737"/>
        <v>0</v>
      </c>
      <c r="BC1597" s="690" t="str">
        <f t="shared" si="738"/>
        <v/>
      </c>
    </row>
    <row r="1598" spans="1:55">
      <c r="A1598" s="381">
        <v>1542</v>
      </c>
      <c r="B1598" s="117"/>
      <c r="C1598" s="288"/>
      <c r="D1598" s="289"/>
      <c r="E1598" s="289"/>
      <c r="F1598" s="290"/>
      <c r="G1598" s="292"/>
      <c r="H1598" s="116"/>
      <c r="I1598" s="292"/>
      <c r="J1598" s="116"/>
      <c r="K1598" s="370" t="str">
        <f t="shared" si="729"/>
        <v/>
      </c>
      <c r="L1598" s="370">
        <f t="shared" si="730"/>
        <v>0</v>
      </c>
      <c r="M1598" s="370">
        <f t="shared" si="731"/>
        <v>0</v>
      </c>
      <c r="N1598" s="371" t="str">
        <f t="shared" si="739"/>
        <v/>
      </c>
      <c r="O1598" s="371" t="str">
        <f t="shared" si="740"/>
        <v/>
      </c>
      <c r="P1598" s="371" t="str">
        <f t="shared" si="741"/>
        <v/>
      </c>
      <c r="Q1598" s="371" t="str">
        <f t="shared" si="742"/>
        <v/>
      </c>
      <c r="R1598" s="371" t="str">
        <f t="shared" si="743"/>
        <v/>
      </c>
      <c r="S1598" s="371" t="str">
        <f t="shared" si="744"/>
        <v/>
      </c>
      <c r="T1598" s="443" t="str">
        <f t="shared" si="732"/>
        <v/>
      </c>
      <c r="U1598" s="539"/>
      <c r="V1598" s="117"/>
      <c r="W1598" s="118"/>
      <c r="X1598" s="119"/>
      <c r="Y1598" s="120"/>
      <c r="Z1598" s="122"/>
      <c r="AA1598" s="121"/>
      <c r="AB1598" s="443" t="str">
        <f t="shared" si="733"/>
        <v/>
      </c>
      <c r="AC1598" s="734" t="str">
        <f t="shared" si="734"/>
        <v/>
      </c>
      <c r="AD1598" s="372"/>
      <c r="AE1598" s="485"/>
      <c r="AF1598" s="373" t="str">
        <f t="shared" si="745"/>
        <v/>
      </c>
      <c r="AG1598" s="373" t="str">
        <f t="shared" si="746"/>
        <v/>
      </c>
      <c r="AH1598" s="374" t="str">
        <f t="shared" si="747"/>
        <v/>
      </c>
      <c r="AI1598" s="375" t="str">
        <f t="shared" si="748"/>
        <v/>
      </c>
      <c r="AJ1598" s="375" t="str">
        <f t="shared" si="749"/>
        <v/>
      </c>
      <c r="AK1598" s="375" t="str">
        <f t="shared" si="750"/>
        <v/>
      </c>
      <c r="AL1598" s="375" t="str">
        <f t="shared" si="751"/>
        <v/>
      </c>
      <c r="AM1598" s="375" t="str">
        <f t="shared" si="752"/>
        <v/>
      </c>
      <c r="AN1598" s="376" t="str">
        <f>IF(AF1598="","",IF(OR(AH1598="",AH1598="-"),"－",IF(OR(AM1598=8,AM1598=9),"",IF(OR(AJ1598=3,AJ1598=4,AJ1598=5,AJ1598=6),VLOOKUP(AH1598,INDEX((係数_バス貨物_ガソリン,係数_バス貨物_CNG,係数_バス貨物_軽油,係数_バス貨物_メタノール,係数_バス貨物_LPG),MATCH(AL1598,【参考】排出ガスレベル!$AI$4:$AI$671,1),1,AR1598):INDEX((係数_バス貨物_ガソリン,係数_バス貨物_CNG,係数_バス貨物_軽油,係数_バス貨物_メタノール,係数_バス貨物_LPG),MATCH(AL1598+1,【参考】排出ガスレベル!$AI$4:$AI$671,1)-1,5,AR1598),2,FALSE),IF(OR(AJ1598=1,AJ1598=2),VLOOKUP(AH1598,INDEX((係数_乗用_ガソリン,係数_乗用_CNG,係数_乗用_軽油,係数_乗用_メタノール,係数_乗用_LPG),1,1,AR1598):INDEX((係数_乗用_ガソリン,係数_乗用_CNG,係数_乗用_軽油,係数_乗用_メタノール,係数_乗用_LPG),125,5,AR1598),2,FALSE))))))</f>
        <v/>
      </c>
      <c r="AO1598" s="376" t="str">
        <f>IF(T1598="","",IF(OR(AH1598="",AH1598="-"),"－",IF(OR(AM1598=8,AM1598=9),"",IF(OR(AJ1598=3,AJ1598=4,AJ1598=5,AJ1598=6),VLOOKUP(AH1598,INDEX((係数_バス貨物_ガソリン,係数_バス貨物_CNG,係数_バス貨物_軽油,係数_バス貨物_メタノール,係数_バス貨物_LPG),MATCH(AL1598,【参考】排出ガスレベル!$AI$4:$AI$671,1),1,AR1598):INDEX((係数_バス貨物_ガソリン,係数_バス貨物_CNG,係数_バス貨物_軽油,係数_バス貨物_メタノール,係数_バス貨物_LPG),MATCH(AL1598+1,【参考】排出ガスレベル!$AI$4:$AI$671,1)-1,5,AR1598),3,FALSE),IF(OR(AJ1598=1,AJ1598=2),VLOOKUP(AH1598,INDEX((係数_乗用_ガソリン,係数_乗用_CNG,係数_乗用_軽油,係数_乗用_メタノール,係数_乗用_LPG),1,1,AR1598):INDEX((係数_乗用_ガソリン,係数_乗用_CNG,係数_乗用_軽油,係数_乗用_メタノール,係数_乗用_LPG),125,5,AR1598),3,FALSE))))))</f>
        <v/>
      </c>
      <c r="AP1598" s="375" t="str">
        <f t="shared" si="753"/>
        <v/>
      </c>
      <c r="AQ1598" s="444" t="str">
        <f t="shared" si="754"/>
        <v/>
      </c>
      <c r="AR1598" s="375" t="str">
        <f t="shared" si="757"/>
        <v/>
      </c>
      <c r="AS1598" s="377" t="str">
        <f t="shared" si="755"/>
        <v/>
      </c>
      <c r="AT1598" s="378" t="str">
        <f t="shared" si="756"/>
        <v/>
      </c>
      <c r="AX1598" s="625" t="b">
        <f t="shared" si="758"/>
        <v>0</v>
      </c>
      <c r="AY1598" s="7" t="str">
        <f t="shared" si="759"/>
        <v>FALSEFALSEFALSE</v>
      </c>
      <c r="AZ1598" s="626">
        <f t="shared" si="735"/>
        <v>0</v>
      </c>
      <c r="BA1598" s="627" t="str">
        <f t="shared" si="736"/>
        <v/>
      </c>
      <c r="BB1598" s="627">
        <f t="shared" si="737"/>
        <v>0</v>
      </c>
      <c r="BC1598" s="690" t="str">
        <f t="shared" si="738"/>
        <v/>
      </c>
    </row>
    <row r="1599" spans="1:55">
      <c r="A1599" s="381">
        <v>1543</v>
      </c>
      <c r="B1599" s="117"/>
      <c r="C1599" s="288"/>
      <c r="D1599" s="289"/>
      <c r="E1599" s="289"/>
      <c r="F1599" s="290"/>
      <c r="G1599" s="292"/>
      <c r="H1599" s="116"/>
      <c r="I1599" s="292"/>
      <c r="J1599" s="116"/>
      <c r="K1599" s="370" t="str">
        <f t="shared" si="729"/>
        <v/>
      </c>
      <c r="L1599" s="370">
        <f t="shared" si="730"/>
        <v>0</v>
      </c>
      <c r="M1599" s="370">
        <f t="shared" si="731"/>
        <v>0</v>
      </c>
      <c r="N1599" s="371" t="str">
        <f t="shared" si="739"/>
        <v/>
      </c>
      <c r="O1599" s="371" t="str">
        <f t="shared" si="740"/>
        <v/>
      </c>
      <c r="P1599" s="371" t="str">
        <f t="shared" si="741"/>
        <v/>
      </c>
      <c r="Q1599" s="371" t="str">
        <f t="shared" si="742"/>
        <v/>
      </c>
      <c r="R1599" s="371" t="str">
        <f t="shared" si="743"/>
        <v/>
      </c>
      <c r="S1599" s="371" t="str">
        <f t="shared" si="744"/>
        <v/>
      </c>
      <c r="T1599" s="443" t="str">
        <f t="shared" si="732"/>
        <v/>
      </c>
      <c r="U1599" s="539"/>
      <c r="V1599" s="117"/>
      <c r="W1599" s="118"/>
      <c r="X1599" s="119"/>
      <c r="Y1599" s="120"/>
      <c r="Z1599" s="122"/>
      <c r="AA1599" s="121"/>
      <c r="AB1599" s="443" t="str">
        <f t="shared" si="733"/>
        <v/>
      </c>
      <c r="AC1599" s="734" t="str">
        <f t="shared" si="734"/>
        <v/>
      </c>
      <c r="AD1599" s="372"/>
      <c r="AE1599" s="485"/>
      <c r="AF1599" s="373" t="str">
        <f t="shared" si="745"/>
        <v/>
      </c>
      <c r="AG1599" s="373" t="str">
        <f t="shared" si="746"/>
        <v/>
      </c>
      <c r="AH1599" s="374" t="str">
        <f t="shared" si="747"/>
        <v/>
      </c>
      <c r="AI1599" s="375" t="str">
        <f t="shared" si="748"/>
        <v/>
      </c>
      <c r="AJ1599" s="375" t="str">
        <f t="shared" si="749"/>
        <v/>
      </c>
      <c r="AK1599" s="375" t="str">
        <f t="shared" si="750"/>
        <v/>
      </c>
      <c r="AL1599" s="375" t="str">
        <f t="shared" si="751"/>
        <v/>
      </c>
      <c r="AM1599" s="375" t="str">
        <f t="shared" si="752"/>
        <v/>
      </c>
      <c r="AN1599" s="376" t="str">
        <f>IF(AF1599="","",IF(OR(AH1599="",AH1599="-"),"－",IF(OR(AM1599=8,AM1599=9),"",IF(OR(AJ1599=3,AJ1599=4,AJ1599=5,AJ1599=6),VLOOKUP(AH1599,INDEX((係数_バス貨物_ガソリン,係数_バス貨物_CNG,係数_バス貨物_軽油,係数_バス貨物_メタノール,係数_バス貨物_LPG),MATCH(AL1599,【参考】排出ガスレベル!$AI$4:$AI$671,1),1,AR1599):INDEX((係数_バス貨物_ガソリン,係数_バス貨物_CNG,係数_バス貨物_軽油,係数_バス貨物_メタノール,係数_バス貨物_LPG),MATCH(AL1599+1,【参考】排出ガスレベル!$AI$4:$AI$671,1)-1,5,AR1599),2,FALSE),IF(OR(AJ1599=1,AJ1599=2),VLOOKUP(AH1599,INDEX((係数_乗用_ガソリン,係数_乗用_CNG,係数_乗用_軽油,係数_乗用_メタノール,係数_乗用_LPG),1,1,AR1599):INDEX((係数_乗用_ガソリン,係数_乗用_CNG,係数_乗用_軽油,係数_乗用_メタノール,係数_乗用_LPG),125,5,AR1599),2,FALSE))))))</f>
        <v/>
      </c>
      <c r="AO1599" s="376" t="str">
        <f>IF(T1599="","",IF(OR(AH1599="",AH1599="-"),"－",IF(OR(AM1599=8,AM1599=9),"",IF(OR(AJ1599=3,AJ1599=4,AJ1599=5,AJ1599=6),VLOOKUP(AH1599,INDEX((係数_バス貨物_ガソリン,係数_バス貨物_CNG,係数_バス貨物_軽油,係数_バス貨物_メタノール,係数_バス貨物_LPG),MATCH(AL1599,【参考】排出ガスレベル!$AI$4:$AI$671,1),1,AR1599):INDEX((係数_バス貨物_ガソリン,係数_バス貨物_CNG,係数_バス貨物_軽油,係数_バス貨物_メタノール,係数_バス貨物_LPG),MATCH(AL1599+1,【参考】排出ガスレベル!$AI$4:$AI$671,1)-1,5,AR1599),3,FALSE),IF(OR(AJ1599=1,AJ1599=2),VLOOKUP(AH1599,INDEX((係数_乗用_ガソリン,係数_乗用_CNG,係数_乗用_軽油,係数_乗用_メタノール,係数_乗用_LPG),1,1,AR1599):INDEX((係数_乗用_ガソリン,係数_乗用_CNG,係数_乗用_軽油,係数_乗用_メタノール,係数_乗用_LPG),125,5,AR1599),3,FALSE))))))</f>
        <v/>
      </c>
      <c r="AP1599" s="375" t="str">
        <f t="shared" si="753"/>
        <v/>
      </c>
      <c r="AQ1599" s="444" t="str">
        <f t="shared" si="754"/>
        <v/>
      </c>
      <c r="AR1599" s="375" t="str">
        <f t="shared" si="757"/>
        <v/>
      </c>
      <c r="AS1599" s="377" t="str">
        <f t="shared" si="755"/>
        <v/>
      </c>
      <c r="AT1599" s="378" t="str">
        <f t="shared" si="756"/>
        <v/>
      </c>
      <c r="AX1599" s="625" t="b">
        <f t="shared" si="758"/>
        <v>0</v>
      </c>
      <c r="AY1599" s="7" t="str">
        <f t="shared" si="759"/>
        <v>FALSEFALSEFALSE</v>
      </c>
      <c r="AZ1599" s="626">
        <f t="shared" si="735"/>
        <v>0</v>
      </c>
      <c r="BA1599" s="627" t="str">
        <f t="shared" si="736"/>
        <v/>
      </c>
      <c r="BB1599" s="627">
        <f t="shared" si="737"/>
        <v>0</v>
      </c>
      <c r="BC1599" s="690" t="str">
        <f t="shared" si="738"/>
        <v/>
      </c>
    </row>
    <row r="1600" spans="1:55">
      <c r="A1600" s="381">
        <v>1544</v>
      </c>
      <c r="B1600" s="117"/>
      <c r="C1600" s="288"/>
      <c r="D1600" s="289"/>
      <c r="E1600" s="289"/>
      <c r="F1600" s="290"/>
      <c r="G1600" s="292"/>
      <c r="H1600" s="116"/>
      <c r="I1600" s="292"/>
      <c r="J1600" s="116"/>
      <c r="K1600" s="370" t="str">
        <f t="shared" si="729"/>
        <v/>
      </c>
      <c r="L1600" s="370">
        <f t="shared" si="730"/>
        <v>0</v>
      </c>
      <c r="M1600" s="370">
        <f t="shared" si="731"/>
        <v>0</v>
      </c>
      <c r="N1600" s="371" t="str">
        <f t="shared" si="739"/>
        <v/>
      </c>
      <c r="O1600" s="371" t="str">
        <f t="shared" si="740"/>
        <v/>
      </c>
      <c r="P1600" s="371" t="str">
        <f t="shared" si="741"/>
        <v/>
      </c>
      <c r="Q1600" s="371" t="str">
        <f t="shared" si="742"/>
        <v/>
      </c>
      <c r="R1600" s="371" t="str">
        <f t="shared" si="743"/>
        <v/>
      </c>
      <c r="S1600" s="371" t="str">
        <f t="shared" si="744"/>
        <v/>
      </c>
      <c r="T1600" s="443" t="str">
        <f t="shared" si="732"/>
        <v/>
      </c>
      <c r="U1600" s="539"/>
      <c r="V1600" s="117"/>
      <c r="W1600" s="118"/>
      <c r="X1600" s="119"/>
      <c r="Y1600" s="120"/>
      <c r="Z1600" s="122"/>
      <c r="AA1600" s="121"/>
      <c r="AB1600" s="443" t="str">
        <f t="shared" si="733"/>
        <v/>
      </c>
      <c r="AC1600" s="734" t="str">
        <f t="shared" si="734"/>
        <v/>
      </c>
      <c r="AD1600" s="372"/>
      <c r="AE1600" s="485"/>
      <c r="AF1600" s="373" t="str">
        <f t="shared" si="745"/>
        <v/>
      </c>
      <c r="AG1600" s="373" t="str">
        <f t="shared" si="746"/>
        <v/>
      </c>
      <c r="AH1600" s="374" t="str">
        <f t="shared" si="747"/>
        <v/>
      </c>
      <c r="AI1600" s="375" t="str">
        <f t="shared" si="748"/>
        <v/>
      </c>
      <c r="AJ1600" s="375" t="str">
        <f t="shared" si="749"/>
        <v/>
      </c>
      <c r="AK1600" s="375" t="str">
        <f t="shared" si="750"/>
        <v/>
      </c>
      <c r="AL1600" s="375" t="str">
        <f t="shared" si="751"/>
        <v/>
      </c>
      <c r="AM1600" s="375" t="str">
        <f t="shared" si="752"/>
        <v/>
      </c>
      <c r="AN1600" s="376" t="str">
        <f>IF(AF1600="","",IF(OR(AH1600="",AH1600="-"),"－",IF(OR(AM1600=8,AM1600=9),"",IF(OR(AJ1600=3,AJ1600=4,AJ1600=5,AJ1600=6),VLOOKUP(AH1600,INDEX((係数_バス貨物_ガソリン,係数_バス貨物_CNG,係数_バス貨物_軽油,係数_バス貨物_メタノール,係数_バス貨物_LPG),MATCH(AL1600,【参考】排出ガスレベル!$AI$4:$AI$671,1),1,AR1600):INDEX((係数_バス貨物_ガソリン,係数_バス貨物_CNG,係数_バス貨物_軽油,係数_バス貨物_メタノール,係数_バス貨物_LPG),MATCH(AL1600+1,【参考】排出ガスレベル!$AI$4:$AI$671,1)-1,5,AR1600),2,FALSE),IF(OR(AJ1600=1,AJ1600=2),VLOOKUP(AH1600,INDEX((係数_乗用_ガソリン,係数_乗用_CNG,係数_乗用_軽油,係数_乗用_メタノール,係数_乗用_LPG),1,1,AR1600):INDEX((係数_乗用_ガソリン,係数_乗用_CNG,係数_乗用_軽油,係数_乗用_メタノール,係数_乗用_LPG),125,5,AR1600),2,FALSE))))))</f>
        <v/>
      </c>
      <c r="AO1600" s="376" t="str">
        <f>IF(T1600="","",IF(OR(AH1600="",AH1600="-"),"－",IF(OR(AM1600=8,AM1600=9),"",IF(OR(AJ1600=3,AJ1600=4,AJ1600=5,AJ1600=6),VLOOKUP(AH1600,INDEX((係数_バス貨物_ガソリン,係数_バス貨物_CNG,係数_バス貨物_軽油,係数_バス貨物_メタノール,係数_バス貨物_LPG),MATCH(AL1600,【参考】排出ガスレベル!$AI$4:$AI$671,1),1,AR1600):INDEX((係数_バス貨物_ガソリン,係数_バス貨物_CNG,係数_バス貨物_軽油,係数_バス貨物_メタノール,係数_バス貨物_LPG),MATCH(AL1600+1,【参考】排出ガスレベル!$AI$4:$AI$671,1)-1,5,AR1600),3,FALSE),IF(OR(AJ1600=1,AJ1600=2),VLOOKUP(AH1600,INDEX((係数_乗用_ガソリン,係数_乗用_CNG,係数_乗用_軽油,係数_乗用_メタノール,係数_乗用_LPG),1,1,AR1600):INDEX((係数_乗用_ガソリン,係数_乗用_CNG,係数_乗用_軽油,係数_乗用_メタノール,係数_乗用_LPG),125,5,AR1600),3,FALSE))))))</f>
        <v/>
      </c>
      <c r="AP1600" s="375" t="str">
        <f t="shared" si="753"/>
        <v/>
      </c>
      <c r="AQ1600" s="444" t="str">
        <f t="shared" si="754"/>
        <v/>
      </c>
      <c r="AR1600" s="375" t="str">
        <f t="shared" si="757"/>
        <v/>
      </c>
      <c r="AS1600" s="377" t="str">
        <f t="shared" si="755"/>
        <v/>
      </c>
      <c r="AT1600" s="378" t="str">
        <f t="shared" si="756"/>
        <v/>
      </c>
      <c r="AX1600" s="625" t="b">
        <f t="shared" si="758"/>
        <v>0</v>
      </c>
      <c r="AY1600" s="7" t="str">
        <f t="shared" si="759"/>
        <v>FALSEFALSEFALSE</v>
      </c>
      <c r="AZ1600" s="626">
        <f t="shared" si="735"/>
        <v>0</v>
      </c>
      <c r="BA1600" s="627" t="str">
        <f t="shared" si="736"/>
        <v/>
      </c>
      <c r="BB1600" s="627">
        <f t="shared" si="737"/>
        <v>0</v>
      </c>
      <c r="BC1600" s="690" t="str">
        <f t="shared" si="738"/>
        <v/>
      </c>
    </row>
    <row r="1601" spans="1:55">
      <c r="A1601" s="381">
        <v>1545</v>
      </c>
      <c r="B1601" s="117"/>
      <c r="C1601" s="288"/>
      <c r="D1601" s="289"/>
      <c r="E1601" s="289"/>
      <c r="F1601" s="290"/>
      <c r="G1601" s="292"/>
      <c r="H1601" s="116"/>
      <c r="I1601" s="292"/>
      <c r="J1601" s="116"/>
      <c r="K1601" s="370" t="str">
        <f t="shared" si="729"/>
        <v/>
      </c>
      <c r="L1601" s="370">
        <f t="shared" si="730"/>
        <v>0</v>
      </c>
      <c r="M1601" s="370">
        <f t="shared" si="731"/>
        <v>0</v>
      </c>
      <c r="N1601" s="371" t="str">
        <f t="shared" si="739"/>
        <v/>
      </c>
      <c r="O1601" s="371" t="str">
        <f t="shared" si="740"/>
        <v/>
      </c>
      <c r="P1601" s="371" t="str">
        <f t="shared" si="741"/>
        <v/>
      </c>
      <c r="Q1601" s="371" t="str">
        <f t="shared" si="742"/>
        <v/>
      </c>
      <c r="R1601" s="371" t="str">
        <f t="shared" si="743"/>
        <v/>
      </c>
      <c r="S1601" s="371" t="str">
        <f t="shared" si="744"/>
        <v/>
      </c>
      <c r="T1601" s="443" t="str">
        <f t="shared" si="732"/>
        <v/>
      </c>
      <c r="U1601" s="539"/>
      <c r="V1601" s="117"/>
      <c r="W1601" s="118"/>
      <c r="X1601" s="119"/>
      <c r="Y1601" s="120"/>
      <c r="Z1601" s="122"/>
      <c r="AA1601" s="121"/>
      <c r="AB1601" s="443" t="str">
        <f t="shared" si="733"/>
        <v/>
      </c>
      <c r="AC1601" s="734" t="str">
        <f t="shared" si="734"/>
        <v/>
      </c>
      <c r="AD1601" s="372"/>
      <c r="AE1601" s="485"/>
      <c r="AF1601" s="373" t="str">
        <f t="shared" si="745"/>
        <v/>
      </c>
      <c r="AG1601" s="373" t="str">
        <f t="shared" si="746"/>
        <v/>
      </c>
      <c r="AH1601" s="374" t="str">
        <f t="shared" si="747"/>
        <v/>
      </c>
      <c r="AI1601" s="375" t="str">
        <f t="shared" si="748"/>
        <v/>
      </c>
      <c r="AJ1601" s="375" t="str">
        <f t="shared" si="749"/>
        <v/>
      </c>
      <c r="AK1601" s="375" t="str">
        <f t="shared" si="750"/>
        <v/>
      </c>
      <c r="AL1601" s="375" t="str">
        <f t="shared" si="751"/>
        <v/>
      </c>
      <c r="AM1601" s="375" t="str">
        <f t="shared" si="752"/>
        <v/>
      </c>
      <c r="AN1601" s="376" t="str">
        <f>IF(AF1601="","",IF(OR(AH1601="",AH1601="-"),"－",IF(OR(AM1601=8,AM1601=9),"",IF(OR(AJ1601=3,AJ1601=4,AJ1601=5,AJ1601=6),VLOOKUP(AH1601,INDEX((係数_バス貨物_ガソリン,係数_バス貨物_CNG,係数_バス貨物_軽油,係数_バス貨物_メタノール,係数_バス貨物_LPG),MATCH(AL1601,【参考】排出ガスレベル!$AI$4:$AI$671,1),1,AR1601):INDEX((係数_バス貨物_ガソリン,係数_バス貨物_CNG,係数_バス貨物_軽油,係数_バス貨物_メタノール,係数_バス貨物_LPG),MATCH(AL1601+1,【参考】排出ガスレベル!$AI$4:$AI$671,1)-1,5,AR1601),2,FALSE),IF(OR(AJ1601=1,AJ1601=2),VLOOKUP(AH1601,INDEX((係数_乗用_ガソリン,係数_乗用_CNG,係数_乗用_軽油,係数_乗用_メタノール,係数_乗用_LPG),1,1,AR1601):INDEX((係数_乗用_ガソリン,係数_乗用_CNG,係数_乗用_軽油,係数_乗用_メタノール,係数_乗用_LPG),125,5,AR1601),2,FALSE))))))</f>
        <v/>
      </c>
      <c r="AO1601" s="376" t="str">
        <f>IF(T1601="","",IF(OR(AH1601="",AH1601="-"),"－",IF(OR(AM1601=8,AM1601=9),"",IF(OR(AJ1601=3,AJ1601=4,AJ1601=5,AJ1601=6),VLOOKUP(AH1601,INDEX((係数_バス貨物_ガソリン,係数_バス貨物_CNG,係数_バス貨物_軽油,係数_バス貨物_メタノール,係数_バス貨物_LPG),MATCH(AL1601,【参考】排出ガスレベル!$AI$4:$AI$671,1),1,AR1601):INDEX((係数_バス貨物_ガソリン,係数_バス貨物_CNG,係数_バス貨物_軽油,係数_バス貨物_メタノール,係数_バス貨物_LPG),MATCH(AL1601+1,【参考】排出ガスレベル!$AI$4:$AI$671,1)-1,5,AR1601),3,FALSE),IF(OR(AJ1601=1,AJ1601=2),VLOOKUP(AH1601,INDEX((係数_乗用_ガソリン,係数_乗用_CNG,係数_乗用_軽油,係数_乗用_メタノール,係数_乗用_LPG),1,1,AR1601):INDEX((係数_乗用_ガソリン,係数_乗用_CNG,係数_乗用_軽油,係数_乗用_メタノール,係数_乗用_LPG),125,5,AR1601),3,FALSE))))))</f>
        <v/>
      </c>
      <c r="AP1601" s="375" t="str">
        <f t="shared" si="753"/>
        <v/>
      </c>
      <c r="AQ1601" s="444" t="str">
        <f t="shared" si="754"/>
        <v/>
      </c>
      <c r="AR1601" s="375" t="str">
        <f t="shared" si="757"/>
        <v/>
      </c>
      <c r="AS1601" s="377" t="str">
        <f t="shared" si="755"/>
        <v/>
      </c>
      <c r="AT1601" s="378" t="str">
        <f t="shared" si="756"/>
        <v/>
      </c>
      <c r="AX1601" s="625" t="b">
        <f t="shared" si="758"/>
        <v>0</v>
      </c>
      <c r="AY1601" s="7" t="str">
        <f t="shared" si="759"/>
        <v>FALSEFALSEFALSE</v>
      </c>
      <c r="AZ1601" s="626">
        <f t="shared" si="735"/>
        <v>0</v>
      </c>
      <c r="BA1601" s="627" t="str">
        <f t="shared" si="736"/>
        <v/>
      </c>
      <c r="BB1601" s="627">
        <f t="shared" si="737"/>
        <v>0</v>
      </c>
      <c r="BC1601" s="690" t="str">
        <f t="shared" si="738"/>
        <v/>
      </c>
    </row>
    <row r="1602" spans="1:55">
      <c r="A1602" s="381">
        <v>1546</v>
      </c>
      <c r="B1602" s="117"/>
      <c r="C1602" s="288"/>
      <c r="D1602" s="289"/>
      <c r="E1602" s="289"/>
      <c r="F1602" s="290"/>
      <c r="G1602" s="292"/>
      <c r="H1602" s="116"/>
      <c r="I1602" s="292"/>
      <c r="J1602" s="116"/>
      <c r="K1602" s="370" t="str">
        <f t="shared" si="729"/>
        <v/>
      </c>
      <c r="L1602" s="370">
        <f t="shared" si="730"/>
        <v>0</v>
      </c>
      <c r="M1602" s="370">
        <f t="shared" si="731"/>
        <v>0</v>
      </c>
      <c r="N1602" s="371" t="str">
        <f t="shared" si="739"/>
        <v/>
      </c>
      <c r="O1602" s="371" t="str">
        <f t="shared" si="740"/>
        <v/>
      </c>
      <c r="P1602" s="371" t="str">
        <f t="shared" si="741"/>
        <v/>
      </c>
      <c r="Q1602" s="371" t="str">
        <f t="shared" si="742"/>
        <v/>
      </c>
      <c r="R1602" s="371" t="str">
        <f t="shared" si="743"/>
        <v/>
      </c>
      <c r="S1602" s="371" t="str">
        <f t="shared" si="744"/>
        <v/>
      </c>
      <c r="T1602" s="443" t="str">
        <f t="shared" si="732"/>
        <v/>
      </c>
      <c r="U1602" s="539"/>
      <c r="V1602" s="117"/>
      <c r="W1602" s="118"/>
      <c r="X1602" s="119"/>
      <c r="Y1602" s="120"/>
      <c r="Z1602" s="122"/>
      <c r="AA1602" s="121"/>
      <c r="AB1602" s="443" t="str">
        <f t="shared" si="733"/>
        <v/>
      </c>
      <c r="AC1602" s="734" t="str">
        <f t="shared" si="734"/>
        <v/>
      </c>
      <c r="AD1602" s="372"/>
      <c r="AE1602" s="485"/>
      <c r="AF1602" s="373" t="str">
        <f t="shared" si="745"/>
        <v/>
      </c>
      <c r="AG1602" s="373" t="str">
        <f t="shared" si="746"/>
        <v/>
      </c>
      <c r="AH1602" s="374" t="str">
        <f t="shared" si="747"/>
        <v/>
      </c>
      <c r="AI1602" s="375" t="str">
        <f t="shared" si="748"/>
        <v/>
      </c>
      <c r="AJ1602" s="375" t="str">
        <f t="shared" si="749"/>
        <v/>
      </c>
      <c r="AK1602" s="375" t="str">
        <f t="shared" si="750"/>
        <v/>
      </c>
      <c r="AL1602" s="375" t="str">
        <f t="shared" si="751"/>
        <v/>
      </c>
      <c r="AM1602" s="375" t="str">
        <f t="shared" si="752"/>
        <v/>
      </c>
      <c r="AN1602" s="376" t="str">
        <f>IF(AF1602="","",IF(OR(AH1602="",AH1602="-"),"－",IF(OR(AM1602=8,AM1602=9),"",IF(OR(AJ1602=3,AJ1602=4,AJ1602=5,AJ1602=6),VLOOKUP(AH1602,INDEX((係数_バス貨物_ガソリン,係数_バス貨物_CNG,係数_バス貨物_軽油,係数_バス貨物_メタノール,係数_バス貨物_LPG),MATCH(AL1602,【参考】排出ガスレベル!$AI$4:$AI$671,1),1,AR1602):INDEX((係数_バス貨物_ガソリン,係数_バス貨物_CNG,係数_バス貨物_軽油,係数_バス貨物_メタノール,係数_バス貨物_LPG),MATCH(AL1602+1,【参考】排出ガスレベル!$AI$4:$AI$671,1)-1,5,AR1602),2,FALSE),IF(OR(AJ1602=1,AJ1602=2),VLOOKUP(AH1602,INDEX((係数_乗用_ガソリン,係数_乗用_CNG,係数_乗用_軽油,係数_乗用_メタノール,係数_乗用_LPG),1,1,AR1602):INDEX((係数_乗用_ガソリン,係数_乗用_CNG,係数_乗用_軽油,係数_乗用_メタノール,係数_乗用_LPG),125,5,AR1602),2,FALSE))))))</f>
        <v/>
      </c>
      <c r="AO1602" s="376" t="str">
        <f>IF(T1602="","",IF(OR(AH1602="",AH1602="-"),"－",IF(OR(AM1602=8,AM1602=9),"",IF(OR(AJ1602=3,AJ1602=4,AJ1602=5,AJ1602=6),VLOOKUP(AH1602,INDEX((係数_バス貨物_ガソリン,係数_バス貨物_CNG,係数_バス貨物_軽油,係数_バス貨物_メタノール,係数_バス貨物_LPG),MATCH(AL1602,【参考】排出ガスレベル!$AI$4:$AI$671,1),1,AR1602):INDEX((係数_バス貨物_ガソリン,係数_バス貨物_CNG,係数_バス貨物_軽油,係数_バス貨物_メタノール,係数_バス貨物_LPG),MATCH(AL1602+1,【参考】排出ガスレベル!$AI$4:$AI$671,1)-1,5,AR1602),3,FALSE),IF(OR(AJ1602=1,AJ1602=2),VLOOKUP(AH1602,INDEX((係数_乗用_ガソリン,係数_乗用_CNG,係数_乗用_軽油,係数_乗用_メタノール,係数_乗用_LPG),1,1,AR1602):INDEX((係数_乗用_ガソリン,係数_乗用_CNG,係数_乗用_軽油,係数_乗用_メタノール,係数_乗用_LPG),125,5,AR1602),3,FALSE))))))</f>
        <v/>
      </c>
      <c r="AP1602" s="375" t="str">
        <f t="shared" si="753"/>
        <v/>
      </c>
      <c r="AQ1602" s="444" t="str">
        <f t="shared" si="754"/>
        <v/>
      </c>
      <c r="AR1602" s="375" t="str">
        <f t="shared" si="757"/>
        <v/>
      </c>
      <c r="AS1602" s="377" t="str">
        <f t="shared" si="755"/>
        <v/>
      </c>
      <c r="AT1602" s="378" t="str">
        <f t="shared" si="756"/>
        <v/>
      </c>
      <c r="AX1602" s="625" t="b">
        <f t="shared" si="758"/>
        <v>0</v>
      </c>
      <c r="AY1602" s="7" t="str">
        <f t="shared" si="759"/>
        <v>FALSEFALSEFALSE</v>
      </c>
      <c r="AZ1602" s="626">
        <f t="shared" si="735"/>
        <v>0</v>
      </c>
      <c r="BA1602" s="627" t="str">
        <f t="shared" si="736"/>
        <v/>
      </c>
      <c r="BB1602" s="627">
        <f t="shared" si="737"/>
        <v>0</v>
      </c>
      <c r="BC1602" s="690" t="str">
        <f t="shared" si="738"/>
        <v/>
      </c>
    </row>
    <row r="1603" spans="1:55">
      <c r="A1603" s="381">
        <v>1547</v>
      </c>
      <c r="B1603" s="117"/>
      <c r="C1603" s="288"/>
      <c r="D1603" s="289"/>
      <c r="E1603" s="289"/>
      <c r="F1603" s="290"/>
      <c r="G1603" s="292"/>
      <c r="H1603" s="116"/>
      <c r="I1603" s="292"/>
      <c r="J1603" s="116"/>
      <c r="K1603" s="370" t="str">
        <f t="shared" si="729"/>
        <v/>
      </c>
      <c r="L1603" s="370">
        <f t="shared" si="730"/>
        <v>0</v>
      </c>
      <c r="M1603" s="370">
        <f t="shared" si="731"/>
        <v>0</v>
      </c>
      <c r="N1603" s="371" t="str">
        <f t="shared" si="739"/>
        <v/>
      </c>
      <c r="O1603" s="371" t="str">
        <f t="shared" si="740"/>
        <v/>
      </c>
      <c r="P1603" s="371" t="str">
        <f t="shared" si="741"/>
        <v/>
      </c>
      <c r="Q1603" s="371" t="str">
        <f t="shared" si="742"/>
        <v/>
      </c>
      <c r="R1603" s="371" t="str">
        <f t="shared" si="743"/>
        <v/>
      </c>
      <c r="S1603" s="371" t="str">
        <f t="shared" si="744"/>
        <v/>
      </c>
      <c r="T1603" s="443" t="str">
        <f t="shared" si="732"/>
        <v/>
      </c>
      <c r="U1603" s="539"/>
      <c r="V1603" s="117"/>
      <c r="W1603" s="118"/>
      <c r="X1603" s="119"/>
      <c r="Y1603" s="120"/>
      <c r="Z1603" s="122"/>
      <c r="AA1603" s="121"/>
      <c r="AB1603" s="443" t="str">
        <f t="shared" si="733"/>
        <v/>
      </c>
      <c r="AC1603" s="734" t="str">
        <f t="shared" si="734"/>
        <v/>
      </c>
      <c r="AD1603" s="372"/>
      <c r="AE1603" s="485"/>
      <c r="AF1603" s="373" t="str">
        <f t="shared" si="745"/>
        <v/>
      </c>
      <c r="AG1603" s="373" t="str">
        <f t="shared" si="746"/>
        <v/>
      </c>
      <c r="AH1603" s="374" t="str">
        <f t="shared" si="747"/>
        <v/>
      </c>
      <c r="AI1603" s="375" t="str">
        <f t="shared" si="748"/>
        <v/>
      </c>
      <c r="AJ1603" s="375" t="str">
        <f t="shared" si="749"/>
        <v/>
      </c>
      <c r="AK1603" s="375" t="str">
        <f t="shared" si="750"/>
        <v/>
      </c>
      <c r="AL1603" s="375" t="str">
        <f t="shared" si="751"/>
        <v/>
      </c>
      <c r="AM1603" s="375" t="str">
        <f t="shared" si="752"/>
        <v/>
      </c>
      <c r="AN1603" s="376" t="str">
        <f>IF(AF1603="","",IF(OR(AH1603="",AH1603="-"),"－",IF(OR(AM1603=8,AM1603=9),"",IF(OR(AJ1603=3,AJ1603=4,AJ1603=5,AJ1603=6),VLOOKUP(AH1603,INDEX((係数_バス貨物_ガソリン,係数_バス貨物_CNG,係数_バス貨物_軽油,係数_バス貨物_メタノール,係数_バス貨物_LPG),MATCH(AL1603,【参考】排出ガスレベル!$AI$4:$AI$671,1),1,AR1603):INDEX((係数_バス貨物_ガソリン,係数_バス貨物_CNG,係数_バス貨物_軽油,係数_バス貨物_メタノール,係数_バス貨物_LPG),MATCH(AL1603+1,【参考】排出ガスレベル!$AI$4:$AI$671,1)-1,5,AR1603),2,FALSE),IF(OR(AJ1603=1,AJ1603=2),VLOOKUP(AH1603,INDEX((係数_乗用_ガソリン,係数_乗用_CNG,係数_乗用_軽油,係数_乗用_メタノール,係数_乗用_LPG),1,1,AR1603):INDEX((係数_乗用_ガソリン,係数_乗用_CNG,係数_乗用_軽油,係数_乗用_メタノール,係数_乗用_LPG),125,5,AR1603),2,FALSE))))))</f>
        <v/>
      </c>
      <c r="AO1603" s="376" t="str">
        <f>IF(T1603="","",IF(OR(AH1603="",AH1603="-"),"－",IF(OR(AM1603=8,AM1603=9),"",IF(OR(AJ1603=3,AJ1603=4,AJ1603=5,AJ1603=6),VLOOKUP(AH1603,INDEX((係数_バス貨物_ガソリン,係数_バス貨物_CNG,係数_バス貨物_軽油,係数_バス貨物_メタノール,係数_バス貨物_LPG),MATCH(AL1603,【参考】排出ガスレベル!$AI$4:$AI$671,1),1,AR1603):INDEX((係数_バス貨物_ガソリン,係数_バス貨物_CNG,係数_バス貨物_軽油,係数_バス貨物_メタノール,係数_バス貨物_LPG),MATCH(AL1603+1,【参考】排出ガスレベル!$AI$4:$AI$671,1)-1,5,AR1603),3,FALSE),IF(OR(AJ1603=1,AJ1603=2),VLOOKUP(AH1603,INDEX((係数_乗用_ガソリン,係数_乗用_CNG,係数_乗用_軽油,係数_乗用_メタノール,係数_乗用_LPG),1,1,AR1603):INDEX((係数_乗用_ガソリン,係数_乗用_CNG,係数_乗用_軽油,係数_乗用_メタノール,係数_乗用_LPG),125,5,AR1603),3,FALSE))))))</f>
        <v/>
      </c>
      <c r="AP1603" s="375" t="str">
        <f t="shared" si="753"/>
        <v/>
      </c>
      <c r="AQ1603" s="444" t="str">
        <f t="shared" si="754"/>
        <v/>
      </c>
      <c r="AR1603" s="375" t="str">
        <f t="shared" si="757"/>
        <v/>
      </c>
      <c r="AS1603" s="377" t="str">
        <f t="shared" si="755"/>
        <v/>
      </c>
      <c r="AT1603" s="378" t="str">
        <f t="shared" si="756"/>
        <v/>
      </c>
      <c r="AX1603" s="625" t="b">
        <f t="shared" si="758"/>
        <v>0</v>
      </c>
      <c r="AY1603" s="7" t="str">
        <f t="shared" si="759"/>
        <v>FALSEFALSEFALSE</v>
      </c>
      <c r="AZ1603" s="626">
        <f t="shared" si="735"/>
        <v>0</v>
      </c>
      <c r="BA1603" s="627" t="str">
        <f t="shared" si="736"/>
        <v/>
      </c>
      <c r="BB1603" s="627">
        <f t="shared" si="737"/>
        <v>0</v>
      </c>
      <c r="BC1603" s="690" t="str">
        <f t="shared" si="738"/>
        <v/>
      </c>
    </row>
    <row r="1604" spans="1:55">
      <c r="A1604" s="381">
        <v>1548</v>
      </c>
      <c r="B1604" s="117"/>
      <c r="C1604" s="288"/>
      <c r="D1604" s="289"/>
      <c r="E1604" s="289"/>
      <c r="F1604" s="290"/>
      <c r="G1604" s="292"/>
      <c r="H1604" s="116"/>
      <c r="I1604" s="292"/>
      <c r="J1604" s="116"/>
      <c r="K1604" s="370" t="str">
        <f t="shared" si="729"/>
        <v/>
      </c>
      <c r="L1604" s="370">
        <f t="shared" si="730"/>
        <v>0</v>
      </c>
      <c r="M1604" s="370">
        <f t="shared" si="731"/>
        <v>0</v>
      </c>
      <c r="N1604" s="371" t="str">
        <f t="shared" si="739"/>
        <v/>
      </c>
      <c r="O1604" s="371" t="str">
        <f t="shared" si="740"/>
        <v/>
      </c>
      <c r="P1604" s="371" t="str">
        <f t="shared" si="741"/>
        <v/>
      </c>
      <c r="Q1604" s="371" t="str">
        <f t="shared" si="742"/>
        <v/>
      </c>
      <c r="R1604" s="371" t="str">
        <f t="shared" si="743"/>
        <v/>
      </c>
      <c r="S1604" s="371" t="str">
        <f t="shared" si="744"/>
        <v/>
      </c>
      <c r="T1604" s="443" t="str">
        <f t="shared" si="732"/>
        <v/>
      </c>
      <c r="U1604" s="539"/>
      <c r="V1604" s="117"/>
      <c r="W1604" s="118"/>
      <c r="X1604" s="119"/>
      <c r="Y1604" s="120"/>
      <c r="Z1604" s="122"/>
      <c r="AA1604" s="121"/>
      <c r="AB1604" s="443" t="str">
        <f t="shared" si="733"/>
        <v/>
      </c>
      <c r="AC1604" s="734" t="str">
        <f t="shared" si="734"/>
        <v/>
      </c>
      <c r="AD1604" s="372"/>
      <c r="AE1604" s="485"/>
      <c r="AF1604" s="373" t="str">
        <f t="shared" si="745"/>
        <v/>
      </c>
      <c r="AG1604" s="373" t="str">
        <f t="shared" si="746"/>
        <v/>
      </c>
      <c r="AH1604" s="374" t="str">
        <f t="shared" si="747"/>
        <v/>
      </c>
      <c r="AI1604" s="375" t="str">
        <f t="shared" si="748"/>
        <v/>
      </c>
      <c r="AJ1604" s="375" t="str">
        <f t="shared" si="749"/>
        <v/>
      </c>
      <c r="AK1604" s="375" t="str">
        <f t="shared" si="750"/>
        <v/>
      </c>
      <c r="AL1604" s="375" t="str">
        <f t="shared" si="751"/>
        <v/>
      </c>
      <c r="AM1604" s="375" t="str">
        <f t="shared" si="752"/>
        <v/>
      </c>
      <c r="AN1604" s="376" t="str">
        <f>IF(AF1604="","",IF(OR(AH1604="",AH1604="-"),"－",IF(OR(AM1604=8,AM1604=9),"",IF(OR(AJ1604=3,AJ1604=4,AJ1604=5,AJ1604=6),VLOOKUP(AH1604,INDEX((係数_バス貨物_ガソリン,係数_バス貨物_CNG,係数_バス貨物_軽油,係数_バス貨物_メタノール,係数_バス貨物_LPG),MATCH(AL1604,【参考】排出ガスレベル!$AI$4:$AI$671,1),1,AR1604):INDEX((係数_バス貨物_ガソリン,係数_バス貨物_CNG,係数_バス貨物_軽油,係数_バス貨物_メタノール,係数_バス貨物_LPG),MATCH(AL1604+1,【参考】排出ガスレベル!$AI$4:$AI$671,1)-1,5,AR1604),2,FALSE),IF(OR(AJ1604=1,AJ1604=2),VLOOKUP(AH1604,INDEX((係数_乗用_ガソリン,係数_乗用_CNG,係数_乗用_軽油,係数_乗用_メタノール,係数_乗用_LPG),1,1,AR1604):INDEX((係数_乗用_ガソリン,係数_乗用_CNG,係数_乗用_軽油,係数_乗用_メタノール,係数_乗用_LPG),125,5,AR1604),2,FALSE))))))</f>
        <v/>
      </c>
      <c r="AO1604" s="376" t="str">
        <f>IF(T1604="","",IF(OR(AH1604="",AH1604="-"),"－",IF(OR(AM1604=8,AM1604=9),"",IF(OR(AJ1604=3,AJ1604=4,AJ1604=5,AJ1604=6),VLOOKUP(AH1604,INDEX((係数_バス貨物_ガソリン,係数_バス貨物_CNG,係数_バス貨物_軽油,係数_バス貨物_メタノール,係数_バス貨物_LPG),MATCH(AL1604,【参考】排出ガスレベル!$AI$4:$AI$671,1),1,AR1604):INDEX((係数_バス貨物_ガソリン,係数_バス貨物_CNG,係数_バス貨物_軽油,係数_バス貨物_メタノール,係数_バス貨物_LPG),MATCH(AL1604+1,【参考】排出ガスレベル!$AI$4:$AI$671,1)-1,5,AR1604),3,FALSE),IF(OR(AJ1604=1,AJ1604=2),VLOOKUP(AH1604,INDEX((係数_乗用_ガソリン,係数_乗用_CNG,係数_乗用_軽油,係数_乗用_メタノール,係数_乗用_LPG),1,1,AR1604):INDEX((係数_乗用_ガソリン,係数_乗用_CNG,係数_乗用_軽油,係数_乗用_メタノール,係数_乗用_LPG),125,5,AR1604),3,FALSE))))))</f>
        <v/>
      </c>
      <c r="AP1604" s="375" t="str">
        <f t="shared" si="753"/>
        <v/>
      </c>
      <c r="AQ1604" s="444" t="str">
        <f t="shared" si="754"/>
        <v/>
      </c>
      <c r="AR1604" s="375" t="str">
        <f t="shared" si="757"/>
        <v/>
      </c>
      <c r="AS1604" s="377" t="str">
        <f t="shared" si="755"/>
        <v/>
      </c>
      <c r="AT1604" s="378" t="str">
        <f t="shared" si="756"/>
        <v/>
      </c>
      <c r="AX1604" s="625" t="b">
        <f t="shared" si="758"/>
        <v>0</v>
      </c>
      <c r="AY1604" s="7" t="str">
        <f t="shared" si="759"/>
        <v>FALSEFALSEFALSE</v>
      </c>
      <c r="AZ1604" s="626">
        <f t="shared" si="735"/>
        <v>0</v>
      </c>
      <c r="BA1604" s="627" t="str">
        <f t="shared" si="736"/>
        <v/>
      </c>
      <c r="BB1604" s="627">
        <f t="shared" si="737"/>
        <v>0</v>
      </c>
      <c r="BC1604" s="690" t="str">
        <f t="shared" si="738"/>
        <v/>
      </c>
    </row>
    <row r="1605" spans="1:55">
      <c r="A1605" s="381">
        <v>1549</v>
      </c>
      <c r="B1605" s="117"/>
      <c r="C1605" s="288"/>
      <c r="D1605" s="289"/>
      <c r="E1605" s="289"/>
      <c r="F1605" s="290"/>
      <c r="G1605" s="292"/>
      <c r="H1605" s="116"/>
      <c r="I1605" s="292"/>
      <c r="J1605" s="116"/>
      <c r="K1605" s="370" t="str">
        <f t="shared" si="729"/>
        <v/>
      </c>
      <c r="L1605" s="370">
        <f t="shared" si="730"/>
        <v>0</v>
      </c>
      <c r="M1605" s="370">
        <f t="shared" si="731"/>
        <v>0</v>
      </c>
      <c r="N1605" s="371" t="str">
        <f t="shared" si="739"/>
        <v/>
      </c>
      <c r="O1605" s="371" t="str">
        <f t="shared" si="740"/>
        <v/>
      </c>
      <c r="P1605" s="371" t="str">
        <f t="shared" si="741"/>
        <v/>
      </c>
      <c r="Q1605" s="371" t="str">
        <f t="shared" si="742"/>
        <v/>
      </c>
      <c r="R1605" s="371" t="str">
        <f t="shared" si="743"/>
        <v/>
      </c>
      <c r="S1605" s="371" t="str">
        <f t="shared" si="744"/>
        <v/>
      </c>
      <c r="T1605" s="443" t="str">
        <f t="shared" si="732"/>
        <v/>
      </c>
      <c r="U1605" s="539"/>
      <c r="V1605" s="117"/>
      <c r="W1605" s="118"/>
      <c r="X1605" s="119"/>
      <c r="Y1605" s="120"/>
      <c r="Z1605" s="122"/>
      <c r="AA1605" s="121"/>
      <c r="AB1605" s="443" t="str">
        <f t="shared" si="733"/>
        <v/>
      </c>
      <c r="AC1605" s="734" t="str">
        <f t="shared" si="734"/>
        <v/>
      </c>
      <c r="AD1605" s="372"/>
      <c r="AE1605" s="485"/>
      <c r="AF1605" s="373" t="str">
        <f t="shared" si="745"/>
        <v/>
      </c>
      <c r="AG1605" s="373" t="str">
        <f t="shared" si="746"/>
        <v/>
      </c>
      <c r="AH1605" s="374" t="str">
        <f t="shared" si="747"/>
        <v/>
      </c>
      <c r="AI1605" s="375" t="str">
        <f t="shared" si="748"/>
        <v/>
      </c>
      <c r="AJ1605" s="375" t="str">
        <f t="shared" si="749"/>
        <v/>
      </c>
      <c r="AK1605" s="375" t="str">
        <f t="shared" si="750"/>
        <v/>
      </c>
      <c r="AL1605" s="375" t="str">
        <f t="shared" si="751"/>
        <v/>
      </c>
      <c r="AM1605" s="375" t="str">
        <f t="shared" si="752"/>
        <v/>
      </c>
      <c r="AN1605" s="376" t="str">
        <f>IF(AF1605="","",IF(OR(AH1605="",AH1605="-"),"－",IF(OR(AM1605=8,AM1605=9),"",IF(OR(AJ1605=3,AJ1605=4,AJ1605=5,AJ1605=6),VLOOKUP(AH1605,INDEX((係数_バス貨物_ガソリン,係数_バス貨物_CNG,係数_バス貨物_軽油,係数_バス貨物_メタノール,係数_バス貨物_LPG),MATCH(AL1605,【参考】排出ガスレベル!$AI$4:$AI$671,1),1,AR1605):INDEX((係数_バス貨物_ガソリン,係数_バス貨物_CNG,係数_バス貨物_軽油,係数_バス貨物_メタノール,係数_バス貨物_LPG),MATCH(AL1605+1,【参考】排出ガスレベル!$AI$4:$AI$671,1)-1,5,AR1605),2,FALSE),IF(OR(AJ1605=1,AJ1605=2),VLOOKUP(AH1605,INDEX((係数_乗用_ガソリン,係数_乗用_CNG,係数_乗用_軽油,係数_乗用_メタノール,係数_乗用_LPG),1,1,AR1605):INDEX((係数_乗用_ガソリン,係数_乗用_CNG,係数_乗用_軽油,係数_乗用_メタノール,係数_乗用_LPG),125,5,AR1605),2,FALSE))))))</f>
        <v/>
      </c>
      <c r="AO1605" s="376" t="str">
        <f>IF(T1605="","",IF(OR(AH1605="",AH1605="-"),"－",IF(OR(AM1605=8,AM1605=9),"",IF(OR(AJ1605=3,AJ1605=4,AJ1605=5,AJ1605=6),VLOOKUP(AH1605,INDEX((係数_バス貨物_ガソリン,係数_バス貨物_CNG,係数_バス貨物_軽油,係数_バス貨物_メタノール,係数_バス貨物_LPG),MATCH(AL1605,【参考】排出ガスレベル!$AI$4:$AI$671,1),1,AR1605):INDEX((係数_バス貨物_ガソリン,係数_バス貨物_CNG,係数_バス貨物_軽油,係数_バス貨物_メタノール,係数_バス貨物_LPG),MATCH(AL1605+1,【参考】排出ガスレベル!$AI$4:$AI$671,1)-1,5,AR1605),3,FALSE),IF(OR(AJ1605=1,AJ1605=2),VLOOKUP(AH1605,INDEX((係数_乗用_ガソリン,係数_乗用_CNG,係数_乗用_軽油,係数_乗用_メタノール,係数_乗用_LPG),1,1,AR1605):INDEX((係数_乗用_ガソリン,係数_乗用_CNG,係数_乗用_軽油,係数_乗用_メタノール,係数_乗用_LPG),125,5,AR1605),3,FALSE))))))</f>
        <v/>
      </c>
      <c r="AP1605" s="375" t="str">
        <f t="shared" si="753"/>
        <v/>
      </c>
      <c r="AQ1605" s="444" t="str">
        <f t="shared" si="754"/>
        <v/>
      </c>
      <c r="AR1605" s="375" t="str">
        <f t="shared" si="757"/>
        <v/>
      </c>
      <c r="AS1605" s="377" t="str">
        <f t="shared" si="755"/>
        <v/>
      </c>
      <c r="AT1605" s="378" t="str">
        <f t="shared" si="756"/>
        <v/>
      </c>
      <c r="AX1605" s="625" t="b">
        <f t="shared" si="758"/>
        <v>0</v>
      </c>
      <c r="AY1605" s="7" t="str">
        <f t="shared" si="759"/>
        <v>FALSEFALSEFALSE</v>
      </c>
      <c r="AZ1605" s="626">
        <f t="shared" si="735"/>
        <v>0</v>
      </c>
      <c r="BA1605" s="627" t="str">
        <f t="shared" si="736"/>
        <v/>
      </c>
      <c r="BB1605" s="627">
        <f t="shared" si="737"/>
        <v>0</v>
      </c>
      <c r="BC1605" s="690" t="str">
        <f t="shared" si="738"/>
        <v/>
      </c>
    </row>
    <row r="1606" spans="1:55">
      <c r="A1606" s="381">
        <v>1550</v>
      </c>
      <c r="B1606" s="117"/>
      <c r="C1606" s="288"/>
      <c r="D1606" s="289"/>
      <c r="E1606" s="289"/>
      <c r="F1606" s="290"/>
      <c r="G1606" s="292"/>
      <c r="H1606" s="116"/>
      <c r="I1606" s="292"/>
      <c r="J1606" s="116"/>
      <c r="K1606" s="370" t="str">
        <f t="shared" si="729"/>
        <v/>
      </c>
      <c r="L1606" s="370">
        <f t="shared" si="730"/>
        <v>0</v>
      </c>
      <c r="M1606" s="370">
        <f t="shared" si="731"/>
        <v>0</v>
      </c>
      <c r="N1606" s="371" t="str">
        <f t="shared" si="739"/>
        <v/>
      </c>
      <c r="O1606" s="371" t="str">
        <f t="shared" si="740"/>
        <v/>
      </c>
      <c r="P1606" s="371" t="str">
        <f t="shared" si="741"/>
        <v/>
      </c>
      <c r="Q1606" s="371" t="str">
        <f t="shared" si="742"/>
        <v/>
      </c>
      <c r="R1606" s="371" t="str">
        <f t="shared" si="743"/>
        <v/>
      </c>
      <c r="S1606" s="371" t="str">
        <f t="shared" si="744"/>
        <v/>
      </c>
      <c r="T1606" s="443" t="str">
        <f t="shared" si="732"/>
        <v/>
      </c>
      <c r="U1606" s="539"/>
      <c r="V1606" s="117"/>
      <c r="W1606" s="118"/>
      <c r="X1606" s="119"/>
      <c r="Y1606" s="120"/>
      <c r="Z1606" s="122"/>
      <c r="AA1606" s="121"/>
      <c r="AB1606" s="443" t="str">
        <f t="shared" si="733"/>
        <v/>
      </c>
      <c r="AC1606" s="734" t="str">
        <f t="shared" si="734"/>
        <v/>
      </c>
      <c r="AD1606" s="372"/>
      <c r="AE1606" s="485"/>
      <c r="AF1606" s="373" t="str">
        <f t="shared" si="745"/>
        <v/>
      </c>
      <c r="AG1606" s="373" t="str">
        <f t="shared" si="746"/>
        <v/>
      </c>
      <c r="AH1606" s="374" t="str">
        <f t="shared" si="747"/>
        <v/>
      </c>
      <c r="AI1606" s="375" t="str">
        <f t="shared" si="748"/>
        <v/>
      </c>
      <c r="AJ1606" s="375" t="str">
        <f t="shared" si="749"/>
        <v/>
      </c>
      <c r="AK1606" s="375" t="str">
        <f t="shared" si="750"/>
        <v/>
      </c>
      <c r="AL1606" s="375" t="str">
        <f t="shared" si="751"/>
        <v/>
      </c>
      <c r="AM1606" s="375" t="str">
        <f t="shared" si="752"/>
        <v/>
      </c>
      <c r="AN1606" s="376" t="str">
        <f>IF(AF1606="","",IF(OR(AH1606="",AH1606="-"),"－",IF(OR(AM1606=8,AM1606=9),"",IF(OR(AJ1606=3,AJ1606=4,AJ1606=5,AJ1606=6),VLOOKUP(AH1606,INDEX((係数_バス貨物_ガソリン,係数_バス貨物_CNG,係数_バス貨物_軽油,係数_バス貨物_メタノール,係数_バス貨物_LPG),MATCH(AL1606,【参考】排出ガスレベル!$AI$4:$AI$671,1),1,AR1606):INDEX((係数_バス貨物_ガソリン,係数_バス貨物_CNG,係数_バス貨物_軽油,係数_バス貨物_メタノール,係数_バス貨物_LPG),MATCH(AL1606+1,【参考】排出ガスレベル!$AI$4:$AI$671,1)-1,5,AR1606),2,FALSE),IF(OR(AJ1606=1,AJ1606=2),VLOOKUP(AH1606,INDEX((係数_乗用_ガソリン,係数_乗用_CNG,係数_乗用_軽油,係数_乗用_メタノール,係数_乗用_LPG),1,1,AR1606):INDEX((係数_乗用_ガソリン,係数_乗用_CNG,係数_乗用_軽油,係数_乗用_メタノール,係数_乗用_LPG),125,5,AR1606),2,FALSE))))))</f>
        <v/>
      </c>
      <c r="AO1606" s="376" t="str">
        <f>IF(T1606="","",IF(OR(AH1606="",AH1606="-"),"－",IF(OR(AM1606=8,AM1606=9),"",IF(OR(AJ1606=3,AJ1606=4,AJ1606=5,AJ1606=6),VLOOKUP(AH1606,INDEX((係数_バス貨物_ガソリン,係数_バス貨物_CNG,係数_バス貨物_軽油,係数_バス貨物_メタノール,係数_バス貨物_LPG),MATCH(AL1606,【参考】排出ガスレベル!$AI$4:$AI$671,1),1,AR1606):INDEX((係数_バス貨物_ガソリン,係数_バス貨物_CNG,係数_バス貨物_軽油,係数_バス貨物_メタノール,係数_バス貨物_LPG),MATCH(AL1606+1,【参考】排出ガスレベル!$AI$4:$AI$671,1)-1,5,AR1606),3,FALSE),IF(OR(AJ1606=1,AJ1606=2),VLOOKUP(AH1606,INDEX((係数_乗用_ガソリン,係数_乗用_CNG,係数_乗用_軽油,係数_乗用_メタノール,係数_乗用_LPG),1,1,AR1606):INDEX((係数_乗用_ガソリン,係数_乗用_CNG,係数_乗用_軽油,係数_乗用_メタノール,係数_乗用_LPG),125,5,AR1606),3,FALSE))))))</f>
        <v/>
      </c>
      <c r="AP1606" s="375" t="str">
        <f t="shared" si="753"/>
        <v/>
      </c>
      <c r="AQ1606" s="444" t="str">
        <f t="shared" si="754"/>
        <v/>
      </c>
      <c r="AR1606" s="375" t="str">
        <f t="shared" si="757"/>
        <v/>
      </c>
      <c r="AS1606" s="377" t="str">
        <f t="shared" si="755"/>
        <v/>
      </c>
      <c r="AT1606" s="378" t="str">
        <f t="shared" si="756"/>
        <v/>
      </c>
      <c r="AX1606" s="625" t="b">
        <f t="shared" si="758"/>
        <v>0</v>
      </c>
      <c r="AY1606" s="7" t="str">
        <f t="shared" si="759"/>
        <v>FALSEFALSEFALSE</v>
      </c>
      <c r="AZ1606" s="626">
        <f t="shared" si="735"/>
        <v>0</v>
      </c>
      <c r="BA1606" s="627" t="str">
        <f t="shared" si="736"/>
        <v/>
      </c>
      <c r="BB1606" s="627">
        <f t="shared" si="737"/>
        <v>0</v>
      </c>
      <c r="BC1606" s="690" t="str">
        <f t="shared" si="738"/>
        <v/>
      </c>
    </row>
    <row r="1607" spans="1:55">
      <c r="A1607" s="381">
        <v>1551</v>
      </c>
      <c r="B1607" s="117"/>
      <c r="C1607" s="288"/>
      <c r="D1607" s="289"/>
      <c r="E1607" s="289"/>
      <c r="F1607" s="290"/>
      <c r="G1607" s="292"/>
      <c r="H1607" s="116"/>
      <c r="I1607" s="292"/>
      <c r="J1607" s="116"/>
      <c r="K1607" s="370" t="str">
        <f t="shared" si="729"/>
        <v/>
      </c>
      <c r="L1607" s="370">
        <f t="shared" si="730"/>
        <v>0</v>
      </c>
      <c r="M1607" s="370">
        <f t="shared" si="731"/>
        <v>0</v>
      </c>
      <c r="N1607" s="371" t="str">
        <f t="shared" si="739"/>
        <v/>
      </c>
      <c r="O1607" s="371" t="str">
        <f t="shared" si="740"/>
        <v/>
      </c>
      <c r="P1607" s="371" t="str">
        <f t="shared" si="741"/>
        <v/>
      </c>
      <c r="Q1607" s="371" t="str">
        <f t="shared" si="742"/>
        <v/>
      </c>
      <c r="R1607" s="371" t="str">
        <f t="shared" si="743"/>
        <v/>
      </c>
      <c r="S1607" s="371" t="str">
        <f t="shared" si="744"/>
        <v/>
      </c>
      <c r="T1607" s="443" t="str">
        <f t="shared" si="732"/>
        <v/>
      </c>
      <c r="U1607" s="539"/>
      <c r="V1607" s="117"/>
      <c r="W1607" s="118"/>
      <c r="X1607" s="119"/>
      <c r="Y1607" s="120"/>
      <c r="Z1607" s="122"/>
      <c r="AA1607" s="121"/>
      <c r="AB1607" s="443" t="str">
        <f t="shared" si="733"/>
        <v/>
      </c>
      <c r="AC1607" s="734" t="str">
        <f t="shared" si="734"/>
        <v/>
      </c>
      <c r="AD1607" s="372"/>
      <c r="AE1607" s="485"/>
      <c r="AF1607" s="373" t="str">
        <f t="shared" si="745"/>
        <v/>
      </c>
      <c r="AG1607" s="373" t="str">
        <f t="shared" si="746"/>
        <v/>
      </c>
      <c r="AH1607" s="374" t="str">
        <f t="shared" si="747"/>
        <v/>
      </c>
      <c r="AI1607" s="375" t="str">
        <f t="shared" si="748"/>
        <v/>
      </c>
      <c r="AJ1607" s="375" t="str">
        <f t="shared" si="749"/>
        <v/>
      </c>
      <c r="AK1607" s="375" t="str">
        <f t="shared" si="750"/>
        <v/>
      </c>
      <c r="AL1607" s="375" t="str">
        <f t="shared" si="751"/>
        <v/>
      </c>
      <c r="AM1607" s="375" t="str">
        <f t="shared" si="752"/>
        <v/>
      </c>
      <c r="AN1607" s="376" t="str">
        <f>IF(AF1607="","",IF(OR(AH1607="",AH1607="-"),"－",IF(OR(AM1607=8,AM1607=9),"",IF(OR(AJ1607=3,AJ1607=4,AJ1607=5,AJ1607=6),VLOOKUP(AH1607,INDEX((係数_バス貨物_ガソリン,係数_バス貨物_CNG,係数_バス貨物_軽油,係数_バス貨物_メタノール,係数_バス貨物_LPG),MATCH(AL1607,【参考】排出ガスレベル!$AI$4:$AI$671,1),1,AR1607):INDEX((係数_バス貨物_ガソリン,係数_バス貨物_CNG,係数_バス貨物_軽油,係数_バス貨物_メタノール,係数_バス貨物_LPG),MATCH(AL1607+1,【参考】排出ガスレベル!$AI$4:$AI$671,1)-1,5,AR1607),2,FALSE),IF(OR(AJ1607=1,AJ1607=2),VLOOKUP(AH1607,INDEX((係数_乗用_ガソリン,係数_乗用_CNG,係数_乗用_軽油,係数_乗用_メタノール,係数_乗用_LPG),1,1,AR1607):INDEX((係数_乗用_ガソリン,係数_乗用_CNG,係数_乗用_軽油,係数_乗用_メタノール,係数_乗用_LPG),125,5,AR1607),2,FALSE))))))</f>
        <v/>
      </c>
      <c r="AO1607" s="376" t="str">
        <f>IF(T1607="","",IF(OR(AH1607="",AH1607="-"),"－",IF(OR(AM1607=8,AM1607=9),"",IF(OR(AJ1607=3,AJ1607=4,AJ1607=5,AJ1607=6),VLOOKUP(AH1607,INDEX((係数_バス貨物_ガソリン,係数_バス貨物_CNG,係数_バス貨物_軽油,係数_バス貨物_メタノール,係数_バス貨物_LPG),MATCH(AL1607,【参考】排出ガスレベル!$AI$4:$AI$671,1),1,AR1607):INDEX((係数_バス貨物_ガソリン,係数_バス貨物_CNG,係数_バス貨物_軽油,係数_バス貨物_メタノール,係数_バス貨物_LPG),MATCH(AL1607+1,【参考】排出ガスレベル!$AI$4:$AI$671,1)-1,5,AR1607),3,FALSE),IF(OR(AJ1607=1,AJ1607=2),VLOOKUP(AH1607,INDEX((係数_乗用_ガソリン,係数_乗用_CNG,係数_乗用_軽油,係数_乗用_メタノール,係数_乗用_LPG),1,1,AR1607):INDEX((係数_乗用_ガソリン,係数_乗用_CNG,係数_乗用_軽油,係数_乗用_メタノール,係数_乗用_LPG),125,5,AR1607),3,FALSE))))))</f>
        <v/>
      </c>
      <c r="AP1607" s="375" t="str">
        <f t="shared" si="753"/>
        <v/>
      </c>
      <c r="AQ1607" s="444" t="str">
        <f t="shared" si="754"/>
        <v/>
      </c>
      <c r="AR1607" s="375" t="str">
        <f t="shared" si="757"/>
        <v/>
      </c>
      <c r="AS1607" s="377" t="str">
        <f t="shared" si="755"/>
        <v/>
      </c>
      <c r="AT1607" s="378" t="str">
        <f t="shared" si="756"/>
        <v/>
      </c>
      <c r="AX1607" s="625" t="b">
        <f t="shared" si="758"/>
        <v>0</v>
      </c>
      <c r="AY1607" s="7" t="str">
        <f t="shared" si="759"/>
        <v>FALSEFALSEFALSE</v>
      </c>
      <c r="AZ1607" s="626">
        <f t="shared" si="735"/>
        <v>0</v>
      </c>
      <c r="BA1607" s="627" t="str">
        <f t="shared" si="736"/>
        <v/>
      </c>
      <c r="BB1607" s="627">
        <f t="shared" si="737"/>
        <v>0</v>
      </c>
      <c r="BC1607" s="690" t="str">
        <f t="shared" si="738"/>
        <v/>
      </c>
    </row>
    <row r="1608" spans="1:55">
      <c r="A1608" s="381">
        <v>1552</v>
      </c>
      <c r="B1608" s="117"/>
      <c r="C1608" s="288"/>
      <c r="D1608" s="289"/>
      <c r="E1608" s="289"/>
      <c r="F1608" s="290"/>
      <c r="G1608" s="292"/>
      <c r="H1608" s="116"/>
      <c r="I1608" s="292"/>
      <c r="J1608" s="116"/>
      <c r="K1608" s="370" t="str">
        <f t="shared" si="729"/>
        <v/>
      </c>
      <c r="L1608" s="370">
        <f t="shared" si="730"/>
        <v>0</v>
      </c>
      <c r="M1608" s="370">
        <f t="shared" si="731"/>
        <v>0</v>
      </c>
      <c r="N1608" s="371" t="str">
        <f t="shared" si="739"/>
        <v/>
      </c>
      <c r="O1608" s="371" t="str">
        <f t="shared" si="740"/>
        <v/>
      </c>
      <c r="P1608" s="371" t="str">
        <f t="shared" si="741"/>
        <v/>
      </c>
      <c r="Q1608" s="371" t="str">
        <f t="shared" si="742"/>
        <v/>
      </c>
      <c r="R1608" s="371" t="str">
        <f t="shared" si="743"/>
        <v/>
      </c>
      <c r="S1608" s="371" t="str">
        <f t="shared" si="744"/>
        <v/>
      </c>
      <c r="T1608" s="443" t="str">
        <f t="shared" si="732"/>
        <v/>
      </c>
      <c r="U1608" s="539"/>
      <c r="V1608" s="117"/>
      <c r="W1608" s="118"/>
      <c r="X1608" s="119"/>
      <c r="Y1608" s="120"/>
      <c r="Z1608" s="122"/>
      <c r="AA1608" s="121"/>
      <c r="AB1608" s="443" t="str">
        <f t="shared" si="733"/>
        <v/>
      </c>
      <c r="AC1608" s="734" t="str">
        <f t="shared" si="734"/>
        <v/>
      </c>
      <c r="AD1608" s="372"/>
      <c r="AE1608" s="485"/>
      <c r="AF1608" s="373" t="str">
        <f t="shared" si="745"/>
        <v/>
      </c>
      <c r="AG1608" s="373" t="str">
        <f t="shared" si="746"/>
        <v/>
      </c>
      <c r="AH1608" s="374" t="str">
        <f t="shared" si="747"/>
        <v/>
      </c>
      <c r="AI1608" s="375" t="str">
        <f t="shared" si="748"/>
        <v/>
      </c>
      <c r="AJ1608" s="375" t="str">
        <f t="shared" si="749"/>
        <v/>
      </c>
      <c r="AK1608" s="375" t="str">
        <f t="shared" si="750"/>
        <v/>
      </c>
      <c r="AL1608" s="375" t="str">
        <f t="shared" si="751"/>
        <v/>
      </c>
      <c r="AM1608" s="375" t="str">
        <f t="shared" si="752"/>
        <v/>
      </c>
      <c r="AN1608" s="376" t="str">
        <f>IF(AF1608="","",IF(OR(AH1608="",AH1608="-"),"－",IF(OR(AM1608=8,AM1608=9),"",IF(OR(AJ1608=3,AJ1608=4,AJ1608=5,AJ1608=6),VLOOKUP(AH1608,INDEX((係数_バス貨物_ガソリン,係数_バス貨物_CNG,係数_バス貨物_軽油,係数_バス貨物_メタノール,係数_バス貨物_LPG),MATCH(AL1608,【参考】排出ガスレベル!$AI$4:$AI$671,1),1,AR1608):INDEX((係数_バス貨物_ガソリン,係数_バス貨物_CNG,係数_バス貨物_軽油,係数_バス貨物_メタノール,係数_バス貨物_LPG),MATCH(AL1608+1,【参考】排出ガスレベル!$AI$4:$AI$671,1)-1,5,AR1608),2,FALSE),IF(OR(AJ1608=1,AJ1608=2),VLOOKUP(AH1608,INDEX((係数_乗用_ガソリン,係数_乗用_CNG,係数_乗用_軽油,係数_乗用_メタノール,係数_乗用_LPG),1,1,AR1608):INDEX((係数_乗用_ガソリン,係数_乗用_CNG,係数_乗用_軽油,係数_乗用_メタノール,係数_乗用_LPG),125,5,AR1608),2,FALSE))))))</f>
        <v/>
      </c>
      <c r="AO1608" s="376" t="str">
        <f>IF(T1608="","",IF(OR(AH1608="",AH1608="-"),"－",IF(OR(AM1608=8,AM1608=9),"",IF(OR(AJ1608=3,AJ1608=4,AJ1608=5,AJ1608=6),VLOOKUP(AH1608,INDEX((係数_バス貨物_ガソリン,係数_バス貨物_CNG,係数_バス貨物_軽油,係数_バス貨物_メタノール,係数_バス貨物_LPG),MATCH(AL1608,【参考】排出ガスレベル!$AI$4:$AI$671,1),1,AR1608):INDEX((係数_バス貨物_ガソリン,係数_バス貨物_CNG,係数_バス貨物_軽油,係数_バス貨物_メタノール,係数_バス貨物_LPG),MATCH(AL1608+1,【参考】排出ガスレベル!$AI$4:$AI$671,1)-1,5,AR1608),3,FALSE),IF(OR(AJ1608=1,AJ1608=2),VLOOKUP(AH1608,INDEX((係数_乗用_ガソリン,係数_乗用_CNG,係数_乗用_軽油,係数_乗用_メタノール,係数_乗用_LPG),1,1,AR1608):INDEX((係数_乗用_ガソリン,係数_乗用_CNG,係数_乗用_軽油,係数_乗用_メタノール,係数_乗用_LPG),125,5,AR1608),3,FALSE))))))</f>
        <v/>
      </c>
      <c r="AP1608" s="375" t="str">
        <f t="shared" si="753"/>
        <v/>
      </c>
      <c r="AQ1608" s="444" t="str">
        <f t="shared" si="754"/>
        <v/>
      </c>
      <c r="AR1608" s="375" t="str">
        <f t="shared" si="757"/>
        <v/>
      </c>
      <c r="AS1608" s="377" t="str">
        <f t="shared" si="755"/>
        <v/>
      </c>
      <c r="AT1608" s="378" t="str">
        <f t="shared" si="756"/>
        <v/>
      </c>
      <c r="AX1608" s="625" t="b">
        <f t="shared" si="758"/>
        <v>0</v>
      </c>
      <c r="AY1608" s="7" t="str">
        <f t="shared" si="759"/>
        <v>FALSEFALSEFALSE</v>
      </c>
      <c r="AZ1608" s="626">
        <f t="shared" si="735"/>
        <v>0</v>
      </c>
      <c r="BA1608" s="627" t="str">
        <f t="shared" si="736"/>
        <v/>
      </c>
      <c r="BB1608" s="627">
        <f t="shared" si="737"/>
        <v>0</v>
      </c>
      <c r="BC1608" s="690" t="str">
        <f t="shared" si="738"/>
        <v/>
      </c>
    </row>
    <row r="1609" spans="1:55">
      <c r="A1609" s="381">
        <v>1553</v>
      </c>
      <c r="B1609" s="117"/>
      <c r="C1609" s="288"/>
      <c r="D1609" s="289"/>
      <c r="E1609" s="289"/>
      <c r="F1609" s="290"/>
      <c r="G1609" s="292"/>
      <c r="H1609" s="116"/>
      <c r="I1609" s="292"/>
      <c r="J1609" s="116"/>
      <c r="K1609" s="370" t="str">
        <f t="shared" si="729"/>
        <v/>
      </c>
      <c r="L1609" s="370">
        <f t="shared" si="730"/>
        <v>0</v>
      </c>
      <c r="M1609" s="370">
        <f t="shared" si="731"/>
        <v>0</v>
      </c>
      <c r="N1609" s="371" t="str">
        <f t="shared" si="739"/>
        <v/>
      </c>
      <c r="O1609" s="371" t="str">
        <f t="shared" si="740"/>
        <v/>
      </c>
      <c r="P1609" s="371" t="str">
        <f t="shared" si="741"/>
        <v/>
      </c>
      <c r="Q1609" s="371" t="str">
        <f t="shared" si="742"/>
        <v/>
      </c>
      <c r="R1609" s="371" t="str">
        <f t="shared" si="743"/>
        <v/>
      </c>
      <c r="S1609" s="371" t="str">
        <f t="shared" si="744"/>
        <v/>
      </c>
      <c r="T1609" s="443" t="str">
        <f t="shared" si="732"/>
        <v/>
      </c>
      <c r="U1609" s="539"/>
      <c r="V1609" s="117"/>
      <c r="W1609" s="118"/>
      <c r="X1609" s="119"/>
      <c r="Y1609" s="120"/>
      <c r="Z1609" s="122"/>
      <c r="AA1609" s="121"/>
      <c r="AB1609" s="443" t="str">
        <f t="shared" si="733"/>
        <v/>
      </c>
      <c r="AC1609" s="734" t="str">
        <f t="shared" si="734"/>
        <v/>
      </c>
      <c r="AD1609" s="372"/>
      <c r="AE1609" s="485"/>
      <c r="AF1609" s="373" t="str">
        <f t="shared" si="745"/>
        <v/>
      </c>
      <c r="AG1609" s="373" t="str">
        <f t="shared" si="746"/>
        <v/>
      </c>
      <c r="AH1609" s="374" t="str">
        <f t="shared" si="747"/>
        <v/>
      </c>
      <c r="AI1609" s="375" t="str">
        <f t="shared" si="748"/>
        <v/>
      </c>
      <c r="AJ1609" s="375" t="str">
        <f t="shared" si="749"/>
        <v/>
      </c>
      <c r="AK1609" s="375" t="str">
        <f t="shared" si="750"/>
        <v/>
      </c>
      <c r="AL1609" s="375" t="str">
        <f t="shared" si="751"/>
        <v/>
      </c>
      <c r="AM1609" s="375" t="str">
        <f t="shared" si="752"/>
        <v/>
      </c>
      <c r="AN1609" s="376" t="str">
        <f>IF(AF1609="","",IF(OR(AH1609="",AH1609="-"),"－",IF(OR(AM1609=8,AM1609=9),"",IF(OR(AJ1609=3,AJ1609=4,AJ1609=5,AJ1609=6),VLOOKUP(AH1609,INDEX((係数_バス貨物_ガソリン,係数_バス貨物_CNG,係数_バス貨物_軽油,係数_バス貨物_メタノール,係数_バス貨物_LPG),MATCH(AL1609,【参考】排出ガスレベル!$AI$4:$AI$671,1),1,AR1609):INDEX((係数_バス貨物_ガソリン,係数_バス貨物_CNG,係数_バス貨物_軽油,係数_バス貨物_メタノール,係数_バス貨物_LPG),MATCH(AL1609+1,【参考】排出ガスレベル!$AI$4:$AI$671,1)-1,5,AR1609),2,FALSE),IF(OR(AJ1609=1,AJ1609=2),VLOOKUP(AH1609,INDEX((係数_乗用_ガソリン,係数_乗用_CNG,係数_乗用_軽油,係数_乗用_メタノール,係数_乗用_LPG),1,1,AR1609):INDEX((係数_乗用_ガソリン,係数_乗用_CNG,係数_乗用_軽油,係数_乗用_メタノール,係数_乗用_LPG),125,5,AR1609),2,FALSE))))))</f>
        <v/>
      </c>
      <c r="AO1609" s="376" t="str">
        <f>IF(T1609="","",IF(OR(AH1609="",AH1609="-"),"－",IF(OR(AM1609=8,AM1609=9),"",IF(OR(AJ1609=3,AJ1609=4,AJ1609=5,AJ1609=6),VLOOKUP(AH1609,INDEX((係数_バス貨物_ガソリン,係数_バス貨物_CNG,係数_バス貨物_軽油,係数_バス貨物_メタノール,係数_バス貨物_LPG),MATCH(AL1609,【参考】排出ガスレベル!$AI$4:$AI$671,1),1,AR1609):INDEX((係数_バス貨物_ガソリン,係数_バス貨物_CNG,係数_バス貨物_軽油,係数_バス貨物_メタノール,係数_バス貨物_LPG),MATCH(AL1609+1,【参考】排出ガスレベル!$AI$4:$AI$671,1)-1,5,AR1609),3,FALSE),IF(OR(AJ1609=1,AJ1609=2),VLOOKUP(AH1609,INDEX((係数_乗用_ガソリン,係数_乗用_CNG,係数_乗用_軽油,係数_乗用_メタノール,係数_乗用_LPG),1,1,AR1609):INDEX((係数_乗用_ガソリン,係数_乗用_CNG,係数_乗用_軽油,係数_乗用_メタノール,係数_乗用_LPG),125,5,AR1609),3,FALSE))))))</f>
        <v/>
      </c>
      <c r="AP1609" s="375" t="str">
        <f t="shared" si="753"/>
        <v/>
      </c>
      <c r="AQ1609" s="444" t="str">
        <f t="shared" si="754"/>
        <v/>
      </c>
      <c r="AR1609" s="375" t="str">
        <f t="shared" si="757"/>
        <v/>
      </c>
      <c r="AS1609" s="377" t="str">
        <f t="shared" si="755"/>
        <v/>
      </c>
      <c r="AT1609" s="378" t="str">
        <f t="shared" si="756"/>
        <v/>
      </c>
      <c r="AX1609" s="625" t="b">
        <f t="shared" si="758"/>
        <v>0</v>
      </c>
      <c r="AY1609" s="7" t="str">
        <f t="shared" si="759"/>
        <v>FALSEFALSEFALSE</v>
      </c>
      <c r="AZ1609" s="626">
        <f t="shared" si="735"/>
        <v>0</v>
      </c>
      <c r="BA1609" s="627" t="str">
        <f t="shared" si="736"/>
        <v/>
      </c>
      <c r="BB1609" s="627">
        <f t="shared" si="737"/>
        <v>0</v>
      </c>
      <c r="BC1609" s="690" t="str">
        <f t="shared" si="738"/>
        <v/>
      </c>
    </row>
    <row r="1610" spans="1:55">
      <c r="A1610" s="381">
        <v>1554</v>
      </c>
      <c r="B1610" s="117"/>
      <c r="C1610" s="288"/>
      <c r="D1610" s="289"/>
      <c r="E1610" s="289"/>
      <c r="F1610" s="290"/>
      <c r="G1610" s="292"/>
      <c r="H1610" s="116"/>
      <c r="I1610" s="292"/>
      <c r="J1610" s="116"/>
      <c r="K1610" s="370" t="str">
        <f t="shared" si="729"/>
        <v/>
      </c>
      <c r="L1610" s="370">
        <f t="shared" si="730"/>
        <v>0</v>
      </c>
      <c r="M1610" s="370">
        <f t="shared" si="731"/>
        <v>0</v>
      </c>
      <c r="N1610" s="371" t="str">
        <f t="shared" si="739"/>
        <v/>
      </c>
      <c r="O1610" s="371" t="str">
        <f t="shared" si="740"/>
        <v/>
      </c>
      <c r="P1610" s="371" t="str">
        <f t="shared" si="741"/>
        <v/>
      </c>
      <c r="Q1610" s="371" t="str">
        <f t="shared" si="742"/>
        <v/>
      </c>
      <c r="R1610" s="371" t="str">
        <f t="shared" si="743"/>
        <v/>
      </c>
      <c r="S1610" s="371" t="str">
        <f t="shared" si="744"/>
        <v/>
      </c>
      <c r="T1610" s="443" t="str">
        <f t="shared" si="732"/>
        <v/>
      </c>
      <c r="U1610" s="539"/>
      <c r="V1610" s="117"/>
      <c r="W1610" s="118"/>
      <c r="X1610" s="119"/>
      <c r="Y1610" s="120"/>
      <c r="Z1610" s="122"/>
      <c r="AA1610" s="121"/>
      <c r="AB1610" s="443" t="str">
        <f t="shared" si="733"/>
        <v/>
      </c>
      <c r="AC1610" s="734" t="str">
        <f t="shared" si="734"/>
        <v/>
      </c>
      <c r="AD1610" s="372"/>
      <c r="AE1610" s="485"/>
      <c r="AF1610" s="373" t="str">
        <f t="shared" si="745"/>
        <v/>
      </c>
      <c r="AG1610" s="373" t="str">
        <f t="shared" si="746"/>
        <v/>
      </c>
      <c r="AH1610" s="374" t="str">
        <f t="shared" si="747"/>
        <v/>
      </c>
      <c r="AI1610" s="375" t="str">
        <f t="shared" si="748"/>
        <v/>
      </c>
      <c r="AJ1610" s="375" t="str">
        <f t="shared" si="749"/>
        <v/>
      </c>
      <c r="AK1610" s="375" t="str">
        <f t="shared" si="750"/>
        <v/>
      </c>
      <c r="AL1610" s="375" t="str">
        <f t="shared" si="751"/>
        <v/>
      </c>
      <c r="AM1610" s="375" t="str">
        <f t="shared" si="752"/>
        <v/>
      </c>
      <c r="AN1610" s="376" t="str">
        <f>IF(AF1610="","",IF(OR(AH1610="",AH1610="-"),"－",IF(OR(AM1610=8,AM1610=9),"",IF(OR(AJ1610=3,AJ1610=4,AJ1610=5,AJ1610=6),VLOOKUP(AH1610,INDEX((係数_バス貨物_ガソリン,係数_バス貨物_CNG,係数_バス貨物_軽油,係数_バス貨物_メタノール,係数_バス貨物_LPG),MATCH(AL1610,【参考】排出ガスレベル!$AI$4:$AI$671,1),1,AR1610):INDEX((係数_バス貨物_ガソリン,係数_バス貨物_CNG,係数_バス貨物_軽油,係数_バス貨物_メタノール,係数_バス貨物_LPG),MATCH(AL1610+1,【参考】排出ガスレベル!$AI$4:$AI$671,1)-1,5,AR1610),2,FALSE),IF(OR(AJ1610=1,AJ1610=2),VLOOKUP(AH1610,INDEX((係数_乗用_ガソリン,係数_乗用_CNG,係数_乗用_軽油,係数_乗用_メタノール,係数_乗用_LPG),1,1,AR1610):INDEX((係数_乗用_ガソリン,係数_乗用_CNG,係数_乗用_軽油,係数_乗用_メタノール,係数_乗用_LPG),125,5,AR1610),2,FALSE))))))</f>
        <v/>
      </c>
      <c r="AO1610" s="376" t="str">
        <f>IF(T1610="","",IF(OR(AH1610="",AH1610="-"),"－",IF(OR(AM1610=8,AM1610=9),"",IF(OR(AJ1610=3,AJ1610=4,AJ1610=5,AJ1610=6),VLOOKUP(AH1610,INDEX((係数_バス貨物_ガソリン,係数_バス貨物_CNG,係数_バス貨物_軽油,係数_バス貨物_メタノール,係数_バス貨物_LPG),MATCH(AL1610,【参考】排出ガスレベル!$AI$4:$AI$671,1),1,AR1610):INDEX((係数_バス貨物_ガソリン,係数_バス貨物_CNG,係数_バス貨物_軽油,係数_バス貨物_メタノール,係数_バス貨物_LPG),MATCH(AL1610+1,【参考】排出ガスレベル!$AI$4:$AI$671,1)-1,5,AR1610),3,FALSE),IF(OR(AJ1610=1,AJ1610=2),VLOOKUP(AH1610,INDEX((係数_乗用_ガソリン,係数_乗用_CNG,係数_乗用_軽油,係数_乗用_メタノール,係数_乗用_LPG),1,1,AR1610):INDEX((係数_乗用_ガソリン,係数_乗用_CNG,係数_乗用_軽油,係数_乗用_メタノール,係数_乗用_LPG),125,5,AR1610),3,FALSE))))))</f>
        <v/>
      </c>
      <c r="AP1610" s="375" t="str">
        <f t="shared" si="753"/>
        <v/>
      </c>
      <c r="AQ1610" s="444" t="str">
        <f t="shared" si="754"/>
        <v/>
      </c>
      <c r="AR1610" s="375" t="str">
        <f t="shared" si="757"/>
        <v/>
      </c>
      <c r="AS1610" s="377" t="str">
        <f t="shared" si="755"/>
        <v/>
      </c>
      <c r="AT1610" s="378" t="str">
        <f t="shared" si="756"/>
        <v/>
      </c>
      <c r="AX1610" s="625" t="b">
        <f t="shared" si="758"/>
        <v>0</v>
      </c>
      <c r="AY1610" s="7" t="str">
        <f t="shared" si="759"/>
        <v>FALSEFALSEFALSE</v>
      </c>
      <c r="AZ1610" s="626">
        <f t="shared" si="735"/>
        <v>0</v>
      </c>
      <c r="BA1610" s="627" t="str">
        <f t="shared" si="736"/>
        <v/>
      </c>
      <c r="BB1610" s="627">
        <f t="shared" si="737"/>
        <v>0</v>
      </c>
      <c r="BC1610" s="690" t="str">
        <f t="shared" si="738"/>
        <v/>
      </c>
    </row>
    <row r="1611" spans="1:55">
      <c r="A1611" s="381">
        <v>1555</v>
      </c>
      <c r="B1611" s="117"/>
      <c r="C1611" s="288"/>
      <c r="D1611" s="289"/>
      <c r="E1611" s="289"/>
      <c r="F1611" s="290"/>
      <c r="G1611" s="292"/>
      <c r="H1611" s="116"/>
      <c r="I1611" s="292"/>
      <c r="J1611" s="116"/>
      <c r="K1611" s="370" t="str">
        <f t="shared" si="729"/>
        <v/>
      </c>
      <c r="L1611" s="370">
        <f t="shared" si="730"/>
        <v>0</v>
      </c>
      <c r="M1611" s="370">
        <f t="shared" si="731"/>
        <v>0</v>
      </c>
      <c r="N1611" s="371" t="str">
        <f t="shared" si="739"/>
        <v/>
      </c>
      <c r="O1611" s="371" t="str">
        <f t="shared" si="740"/>
        <v/>
      </c>
      <c r="P1611" s="371" t="str">
        <f t="shared" si="741"/>
        <v/>
      </c>
      <c r="Q1611" s="371" t="str">
        <f t="shared" si="742"/>
        <v/>
      </c>
      <c r="R1611" s="371" t="str">
        <f t="shared" si="743"/>
        <v/>
      </c>
      <c r="S1611" s="371" t="str">
        <f t="shared" si="744"/>
        <v/>
      </c>
      <c r="T1611" s="443" t="str">
        <f t="shared" si="732"/>
        <v/>
      </c>
      <c r="U1611" s="539"/>
      <c r="V1611" s="117"/>
      <c r="W1611" s="118"/>
      <c r="X1611" s="119"/>
      <c r="Y1611" s="120"/>
      <c r="Z1611" s="122"/>
      <c r="AA1611" s="121"/>
      <c r="AB1611" s="443" t="str">
        <f t="shared" si="733"/>
        <v/>
      </c>
      <c r="AC1611" s="734" t="str">
        <f t="shared" si="734"/>
        <v/>
      </c>
      <c r="AD1611" s="372"/>
      <c r="AE1611" s="485"/>
      <c r="AF1611" s="373" t="str">
        <f t="shared" si="745"/>
        <v/>
      </c>
      <c r="AG1611" s="373" t="str">
        <f t="shared" si="746"/>
        <v/>
      </c>
      <c r="AH1611" s="374" t="str">
        <f t="shared" si="747"/>
        <v/>
      </c>
      <c r="AI1611" s="375" t="str">
        <f t="shared" si="748"/>
        <v/>
      </c>
      <c r="AJ1611" s="375" t="str">
        <f t="shared" si="749"/>
        <v/>
      </c>
      <c r="AK1611" s="375" t="str">
        <f t="shared" si="750"/>
        <v/>
      </c>
      <c r="AL1611" s="375" t="str">
        <f t="shared" si="751"/>
        <v/>
      </c>
      <c r="AM1611" s="375" t="str">
        <f t="shared" si="752"/>
        <v/>
      </c>
      <c r="AN1611" s="376" t="str">
        <f>IF(AF1611="","",IF(OR(AH1611="",AH1611="-"),"－",IF(OR(AM1611=8,AM1611=9),"",IF(OR(AJ1611=3,AJ1611=4,AJ1611=5,AJ1611=6),VLOOKUP(AH1611,INDEX((係数_バス貨物_ガソリン,係数_バス貨物_CNG,係数_バス貨物_軽油,係数_バス貨物_メタノール,係数_バス貨物_LPG),MATCH(AL1611,【参考】排出ガスレベル!$AI$4:$AI$671,1),1,AR1611):INDEX((係数_バス貨物_ガソリン,係数_バス貨物_CNG,係数_バス貨物_軽油,係数_バス貨物_メタノール,係数_バス貨物_LPG),MATCH(AL1611+1,【参考】排出ガスレベル!$AI$4:$AI$671,1)-1,5,AR1611),2,FALSE),IF(OR(AJ1611=1,AJ1611=2),VLOOKUP(AH1611,INDEX((係数_乗用_ガソリン,係数_乗用_CNG,係数_乗用_軽油,係数_乗用_メタノール,係数_乗用_LPG),1,1,AR1611):INDEX((係数_乗用_ガソリン,係数_乗用_CNG,係数_乗用_軽油,係数_乗用_メタノール,係数_乗用_LPG),125,5,AR1611),2,FALSE))))))</f>
        <v/>
      </c>
      <c r="AO1611" s="376" t="str">
        <f>IF(T1611="","",IF(OR(AH1611="",AH1611="-"),"－",IF(OR(AM1611=8,AM1611=9),"",IF(OR(AJ1611=3,AJ1611=4,AJ1611=5,AJ1611=6),VLOOKUP(AH1611,INDEX((係数_バス貨物_ガソリン,係数_バス貨物_CNG,係数_バス貨物_軽油,係数_バス貨物_メタノール,係数_バス貨物_LPG),MATCH(AL1611,【参考】排出ガスレベル!$AI$4:$AI$671,1),1,AR1611):INDEX((係数_バス貨物_ガソリン,係数_バス貨物_CNG,係数_バス貨物_軽油,係数_バス貨物_メタノール,係数_バス貨物_LPG),MATCH(AL1611+1,【参考】排出ガスレベル!$AI$4:$AI$671,1)-1,5,AR1611),3,FALSE),IF(OR(AJ1611=1,AJ1611=2),VLOOKUP(AH1611,INDEX((係数_乗用_ガソリン,係数_乗用_CNG,係数_乗用_軽油,係数_乗用_メタノール,係数_乗用_LPG),1,1,AR1611):INDEX((係数_乗用_ガソリン,係数_乗用_CNG,係数_乗用_軽油,係数_乗用_メタノール,係数_乗用_LPG),125,5,AR1611),3,FALSE))))))</f>
        <v/>
      </c>
      <c r="AP1611" s="375" t="str">
        <f t="shared" si="753"/>
        <v/>
      </c>
      <c r="AQ1611" s="444" t="str">
        <f t="shared" si="754"/>
        <v/>
      </c>
      <c r="AR1611" s="375" t="str">
        <f t="shared" si="757"/>
        <v/>
      </c>
      <c r="AS1611" s="377" t="str">
        <f t="shared" si="755"/>
        <v/>
      </c>
      <c r="AT1611" s="378" t="str">
        <f t="shared" si="756"/>
        <v/>
      </c>
      <c r="AX1611" s="625" t="b">
        <f t="shared" si="758"/>
        <v>0</v>
      </c>
      <c r="AY1611" s="7" t="str">
        <f t="shared" si="759"/>
        <v>FALSEFALSEFALSE</v>
      </c>
      <c r="AZ1611" s="626">
        <f t="shared" si="735"/>
        <v>0</v>
      </c>
      <c r="BA1611" s="627" t="str">
        <f t="shared" si="736"/>
        <v/>
      </c>
      <c r="BB1611" s="627">
        <f t="shared" si="737"/>
        <v>0</v>
      </c>
      <c r="BC1611" s="690" t="str">
        <f t="shared" si="738"/>
        <v/>
      </c>
    </row>
    <row r="1612" spans="1:55">
      <c r="A1612" s="381">
        <v>1556</v>
      </c>
      <c r="B1612" s="117"/>
      <c r="C1612" s="288"/>
      <c r="D1612" s="289"/>
      <c r="E1612" s="289"/>
      <c r="F1612" s="290"/>
      <c r="G1612" s="292"/>
      <c r="H1612" s="116"/>
      <c r="I1612" s="292"/>
      <c r="J1612" s="116"/>
      <c r="K1612" s="370" t="str">
        <f t="shared" si="729"/>
        <v/>
      </c>
      <c r="L1612" s="370">
        <f t="shared" si="730"/>
        <v>0</v>
      </c>
      <c r="M1612" s="370">
        <f t="shared" si="731"/>
        <v>0</v>
      </c>
      <c r="N1612" s="371" t="str">
        <f t="shared" si="739"/>
        <v/>
      </c>
      <c r="O1612" s="371" t="str">
        <f t="shared" si="740"/>
        <v/>
      </c>
      <c r="P1612" s="371" t="str">
        <f t="shared" si="741"/>
        <v/>
      </c>
      <c r="Q1612" s="371" t="str">
        <f t="shared" si="742"/>
        <v/>
      </c>
      <c r="R1612" s="371" t="str">
        <f t="shared" si="743"/>
        <v/>
      </c>
      <c r="S1612" s="371" t="str">
        <f t="shared" si="744"/>
        <v/>
      </c>
      <c r="T1612" s="443" t="str">
        <f t="shared" si="732"/>
        <v/>
      </c>
      <c r="U1612" s="539"/>
      <c r="V1612" s="117"/>
      <c r="W1612" s="118"/>
      <c r="X1612" s="119"/>
      <c r="Y1612" s="120"/>
      <c r="Z1612" s="122"/>
      <c r="AA1612" s="121"/>
      <c r="AB1612" s="443" t="str">
        <f t="shared" si="733"/>
        <v/>
      </c>
      <c r="AC1612" s="734" t="str">
        <f t="shared" si="734"/>
        <v/>
      </c>
      <c r="AD1612" s="372"/>
      <c r="AE1612" s="485"/>
      <c r="AF1612" s="373" t="str">
        <f t="shared" si="745"/>
        <v/>
      </c>
      <c r="AG1612" s="373" t="str">
        <f t="shared" si="746"/>
        <v/>
      </c>
      <c r="AH1612" s="374" t="str">
        <f t="shared" si="747"/>
        <v/>
      </c>
      <c r="AI1612" s="375" t="str">
        <f t="shared" si="748"/>
        <v/>
      </c>
      <c r="AJ1612" s="375" t="str">
        <f t="shared" si="749"/>
        <v/>
      </c>
      <c r="AK1612" s="375" t="str">
        <f t="shared" si="750"/>
        <v/>
      </c>
      <c r="AL1612" s="375" t="str">
        <f t="shared" si="751"/>
        <v/>
      </c>
      <c r="AM1612" s="375" t="str">
        <f t="shared" si="752"/>
        <v/>
      </c>
      <c r="AN1612" s="376" t="str">
        <f>IF(AF1612="","",IF(OR(AH1612="",AH1612="-"),"－",IF(OR(AM1612=8,AM1612=9),"",IF(OR(AJ1612=3,AJ1612=4,AJ1612=5,AJ1612=6),VLOOKUP(AH1612,INDEX((係数_バス貨物_ガソリン,係数_バス貨物_CNG,係数_バス貨物_軽油,係数_バス貨物_メタノール,係数_バス貨物_LPG),MATCH(AL1612,【参考】排出ガスレベル!$AI$4:$AI$671,1),1,AR1612):INDEX((係数_バス貨物_ガソリン,係数_バス貨物_CNG,係数_バス貨物_軽油,係数_バス貨物_メタノール,係数_バス貨物_LPG),MATCH(AL1612+1,【参考】排出ガスレベル!$AI$4:$AI$671,1)-1,5,AR1612),2,FALSE),IF(OR(AJ1612=1,AJ1612=2),VLOOKUP(AH1612,INDEX((係数_乗用_ガソリン,係数_乗用_CNG,係数_乗用_軽油,係数_乗用_メタノール,係数_乗用_LPG),1,1,AR1612):INDEX((係数_乗用_ガソリン,係数_乗用_CNG,係数_乗用_軽油,係数_乗用_メタノール,係数_乗用_LPG),125,5,AR1612),2,FALSE))))))</f>
        <v/>
      </c>
      <c r="AO1612" s="376" t="str">
        <f>IF(T1612="","",IF(OR(AH1612="",AH1612="-"),"－",IF(OR(AM1612=8,AM1612=9),"",IF(OR(AJ1612=3,AJ1612=4,AJ1612=5,AJ1612=6),VLOOKUP(AH1612,INDEX((係数_バス貨物_ガソリン,係数_バス貨物_CNG,係数_バス貨物_軽油,係数_バス貨物_メタノール,係数_バス貨物_LPG),MATCH(AL1612,【参考】排出ガスレベル!$AI$4:$AI$671,1),1,AR1612):INDEX((係数_バス貨物_ガソリン,係数_バス貨物_CNG,係数_バス貨物_軽油,係数_バス貨物_メタノール,係数_バス貨物_LPG),MATCH(AL1612+1,【参考】排出ガスレベル!$AI$4:$AI$671,1)-1,5,AR1612),3,FALSE),IF(OR(AJ1612=1,AJ1612=2),VLOOKUP(AH1612,INDEX((係数_乗用_ガソリン,係数_乗用_CNG,係数_乗用_軽油,係数_乗用_メタノール,係数_乗用_LPG),1,1,AR1612):INDEX((係数_乗用_ガソリン,係数_乗用_CNG,係数_乗用_軽油,係数_乗用_メタノール,係数_乗用_LPG),125,5,AR1612),3,FALSE))))))</f>
        <v/>
      </c>
      <c r="AP1612" s="375" t="str">
        <f t="shared" si="753"/>
        <v/>
      </c>
      <c r="AQ1612" s="444" t="str">
        <f t="shared" si="754"/>
        <v/>
      </c>
      <c r="AR1612" s="375" t="str">
        <f t="shared" si="757"/>
        <v/>
      </c>
      <c r="AS1612" s="377" t="str">
        <f t="shared" si="755"/>
        <v/>
      </c>
      <c r="AT1612" s="378" t="str">
        <f t="shared" si="756"/>
        <v/>
      </c>
      <c r="AX1612" s="625" t="b">
        <f t="shared" si="758"/>
        <v>0</v>
      </c>
      <c r="AY1612" s="7" t="str">
        <f t="shared" si="759"/>
        <v>FALSEFALSEFALSE</v>
      </c>
      <c r="AZ1612" s="626">
        <f t="shared" si="735"/>
        <v>0</v>
      </c>
      <c r="BA1612" s="627" t="str">
        <f t="shared" si="736"/>
        <v/>
      </c>
      <c r="BB1612" s="627">
        <f t="shared" si="737"/>
        <v>0</v>
      </c>
      <c r="BC1612" s="690" t="str">
        <f t="shared" si="738"/>
        <v/>
      </c>
    </row>
    <row r="1613" spans="1:55">
      <c r="A1613" s="381">
        <v>1557</v>
      </c>
      <c r="B1613" s="117"/>
      <c r="C1613" s="288"/>
      <c r="D1613" s="289"/>
      <c r="E1613" s="289"/>
      <c r="F1613" s="290"/>
      <c r="G1613" s="292"/>
      <c r="H1613" s="116"/>
      <c r="I1613" s="292"/>
      <c r="J1613" s="116"/>
      <c r="K1613" s="370" t="str">
        <f t="shared" si="729"/>
        <v/>
      </c>
      <c r="L1613" s="370">
        <f t="shared" si="730"/>
        <v>0</v>
      </c>
      <c r="M1613" s="370">
        <f t="shared" si="731"/>
        <v>0</v>
      </c>
      <c r="N1613" s="371" t="str">
        <f t="shared" si="739"/>
        <v/>
      </c>
      <c r="O1613" s="371" t="str">
        <f t="shared" si="740"/>
        <v/>
      </c>
      <c r="P1613" s="371" t="str">
        <f t="shared" si="741"/>
        <v/>
      </c>
      <c r="Q1613" s="371" t="str">
        <f t="shared" si="742"/>
        <v/>
      </c>
      <c r="R1613" s="371" t="str">
        <f t="shared" si="743"/>
        <v/>
      </c>
      <c r="S1613" s="371" t="str">
        <f t="shared" si="744"/>
        <v/>
      </c>
      <c r="T1613" s="443" t="str">
        <f t="shared" si="732"/>
        <v/>
      </c>
      <c r="U1613" s="539"/>
      <c r="V1613" s="117"/>
      <c r="W1613" s="118"/>
      <c r="X1613" s="119"/>
      <c r="Y1613" s="120"/>
      <c r="Z1613" s="122"/>
      <c r="AA1613" s="121"/>
      <c r="AB1613" s="443" t="str">
        <f t="shared" si="733"/>
        <v/>
      </c>
      <c r="AC1613" s="734" t="str">
        <f t="shared" si="734"/>
        <v/>
      </c>
      <c r="AD1613" s="372"/>
      <c r="AE1613" s="485"/>
      <c r="AF1613" s="373" t="str">
        <f t="shared" si="745"/>
        <v/>
      </c>
      <c r="AG1613" s="373" t="str">
        <f t="shared" si="746"/>
        <v/>
      </c>
      <c r="AH1613" s="374" t="str">
        <f t="shared" si="747"/>
        <v/>
      </c>
      <c r="AI1613" s="375" t="str">
        <f t="shared" si="748"/>
        <v/>
      </c>
      <c r="AJ1613" s="375" t="str">
        <f t="shared" si="749"/>
        <v/>
      </c>
      <c r="AK1613" s="375" t="str">
        <f t="shared" si="750"/>
        <v/>
      </c>
      <c r="AL1613" s="375" t="str">
        <f t="shared" si="751"/>
        <v/>
      </c>
      <c r="AM1613" s="375" t="str">
        <f t="shared" si="752"/>
        <v/>
      </c>
      <c r="AN1613" s="376" t="str">
        <f>IF(AF1613="","",IF(OR(AH1613="",AH1613="-"),"－",IF(OR(AM1613=8,AM1613=9),"",IF(OR(AJ1613=3,AJ1613=4,AJ1613=5,AJ1613=6),VLOOKUP(AH1613,INDEX((係数_バス貨物_ガソリン,係数_バス貨物_CNG,係数_バス貨物_軽油,係数_バス貨物_メタノール,係数_バス貨物_LPG),MATCH(AL1613,【参考】排出ガスレベル!$AI$4:$AI$671,1),1,AR1613):INDEX((係数_バス貨物_ガソリン,係数_バス貨物_CNG,係数_バス貨物_軽油,係数_バス貨物_メタノール,係数_バス貨物_LPG),MATCH(AL1613+1,【参考】排出ガスレベル!$AI$4:$AI$671,1)-1,5,AR1613),2,FALSE),IF(OR(AJ1613=1,AJ1613=2),VLOOKUP(AH1613,INDEX((係数_乗用_ガソリン,係数_乗用_CNG,係数_乗用_軽油,係数_乗用_メタノール,係数_乗用_LPG),1,1,AR1613):INDEX((係数_乗用_ガソリン,係数_乗用_CNG,係数_乗用_軽油,係数_乗用_メタノール,係数_乗用_LPG),125,5,AR1613),2,FALSE))))))</f>
        <v/>
      </c>
      <c r="AO1613" s="376" t="str">
        <f>IF(T1613="","",IF(OR(AH1613="",AH1613="-"),"－",IF(OR(AM1613=8,AM1613=9),"",IF(OR(AJ1613=3,AJ1613=4,AJ1613=5,AJ1613=6),VLOOKUP(AH1613,INDEX((係数_バス貨物_ガソリン,係数_バス貨物_CNG,係数_バス貨物_軽油,係数_バス貨物_メタノール,係数_バス貨物_LPG),MATCH(AL1613,【参考】排出ガスレベル!$AI$4:$AI$671,1),1,AR1613):INDEX((係数_バス貨物_ガソリン,係数_バス貨物_CNG,係数_バス貨物_軽油,係数_バス貨物_メタノール,係数_バス貨物_LPG),MATCH(AL1613+1,【参考】排出ガスレベル!$AI$4:$AI$671,1)-1,5,AR1613),3,FALSE),IF(OR(AJ1613=1,AJ1613=2),VLOOKUP(AH1613,INDEX((係数_乗用_ガソリン,係数_乗用_CNG,係数_乗用_軽油,係数_乗用_メタノール,係数_乗用_LPG),1,1,AR1613):INDEX((係数_乗用_ガソリン,係数_乗用_CNG,係数_乗用_軽油,係数_乗用_メタノール,係数_乗用_LPG),125,5,AR1613),3,FALSE))))))</f>
        <v/>
      </c>
      <c r="AP1613" s="375" t="str">
        <f t="shared" si="753"/>
        <v/>
      </c>
      <c r="AQ1613" s="444" t="str">
        <f t="shared" si="754"/>
        <v/>
      </c>
      <c r="AR1613" s="375" t="str">
        <f t="shared" si="757"/>
        <v/>
      </c>
      <c r="AS1613" s="377" t="str">
        <f t="shared" si="755"/>
        <v/>
      </c>
      <c r="AT1613" s="378" t="str">
        <f t="shared" si="756"/>
        <v/>
      </c>
      <c r="AX1613" s="625" t="b">
        <f t="shared" si="758"/>
        <v>0</v>
      </c>
      <c r="AY1613" s="7" t="str">
        <f t="shared" si="759"/>
        <v>FALSEFALSEFALSE</v>
      </c>
      <c r="AZ1613" s="626">
        <f t="shared" si="735"/>
        <v>0</v>
      </c>
      <c r="BA1613" s="627" t="str">
        <f t="shared" si="736"/>
        <v/>
      </c>
      <c r="BB1613" s="627">
        <f t="shared" si="737"/>
        <v>0</v>
      </c>
      <c r="BC1613" s="690" t="str">
        <f t="shared" si="738"/>
        <v/>
      </c>
    </row>
    <row r="1614" spans="1:55">
      <c r="A1614" s="381">
        <v>1558</v>
      </c>
      <c r="B1614" s="117"/>
      <c r="C1614" s="288"/>
      <c r="D1614" s="289"/>
      <c r="E1614" s="289"/>
      <c r="F1614" s="290"/>
      <c r="G1614" s="292"/>
      <c r="H1614" s="116"/>
      <c r="I1614" s="292"/>
      <c r="J1614" s="116"/>
      <c r="K1614" s="370" t="str">
        <f t="shared" si="729"/>
        <v/>
      </c>
      <c r="L1614" s="370">
        <f t="shared" si="730"/>
        <v>0</v>
      </c>
      <c r="M1614" s="370">
        <f t="shared" si="731"/>
        <v>0</v>
      </c>
      <c r="N1614" s="371" t="str">
        <f t="shared" si="739"/>
        <v/>
      </c>
      <c r="O1614" s="371" t="str">
        <f t="shared" si="740"/>
        <v/>
      </c>
      <c r="P1614" s="371" t="str">
        <f t="shared" si="741"/>
        <v/>
      </c>
      <c r="Q1614" s="371" t="str">
        <f t="shared" si="742"/>
        <v/>
      </c>
      <c r="R1614" s="371" t="str">
        <f t="shared" si="743"/>
        <v/>
      </c>
      <c r="S1614" s="371" t="str">
        <f t="shared" si="744"/>
        <v/>
      </c>
      <c r="T1614" s="443" t="str">
        <f t="shared" si="732"/>
        <v/>
      </c>
      <c r="U1614" s="539"/>
      <c r="V1614" s="117"/>
      <c r="W1614" s="118"/>
      <c r="X1614" s="119"/>
      <c r="Y1614" s="120"/>
      <c r="Z1614" s="122"/>
      <c r="AA1614" s="121"/>
      <c r="AB1614" s="443" t="str">
        <f t="shared" si="733"/>
        <v/>
      </c>
      <c r="AC1614" s="734" t="str">
        <f t="shared" si="734"/>
        <v/>
      </c>
      <c r="AD1614" s="372"/>
      <c r="AE1614" s="485"/>
      <c r="AF1614" s="373" t="str">
        <f t="shared" si="745"/>
        <v/>
      </c>
      <c r="AG1614" s="373" t="str">
        <f t="shared" si="746"/>
        <v/>
      </c>
      <c r="AH1614" s="374" t="str">
        <f t="shared" si="747"/>
        <v/>
      </c>
      <c r="AI1614" s="375" t="str">
        <f t="shared" si="748"/>
        <v/>
      </c>
      <c r="AJ1614" s="375" t="str">
        <f t="shared" si="749"/>
        <v/>
      </c>
      <c r="AK1614" s="375" t="str">
        <f t="shared" si="750"/>
        <v/>
      </c>
      <c r="AL1614" s="375" t="str">
        <f t="shared" si="751"/>
        <v/>
      </c>
      <c r="AM1614" s="375" t="str">
        <f t="shared" si="752"/>
        <v/>
      </c>
      <c r="AN1614" s="376" t="str">
        <f>IF(AF1614="","",IF(OR(AH1614="",AH1614="-"),"－",IF(OR(AM1614=8,AM1614=9),"",IF(OR(AJ1614=3,AJ1614=4,AJ1614=5,AJ1614=6),VLOOKUP(AH1614,INDEX((係数_バス貨物_ガソリン,係数_バス貨物_CNG,係数_バス貨物_軽油,係数_バス貨物_メタノール,係数_バス貨物_LPG),MATCH(AL1614,【参考】排出ガスレベル!$AI$4:$AI$671,1),1,AR1614):INDEX((係数_バス貨物_ガソリン,係数_バス貨物_CNG,係数_バス貨物_軽油,係数_バス貨物_メタノール,係数_バス貨物_LPG),MATCH(AL1614+1,【参考】排出ガスレベル!$AI$4:$AI$671,1)-1,5,AR1614),2,FALSE),IF(OR(AJ1614=1,AJ1614=2),VLOOKUP(AH1614,INDEX((係数_乗用_ガソリン,係数_乗用_CNG,係数_乗用_軽油,係数_乗用_メタノール,係数_乗用_LPG),1,1,AR1614):INDEX((係数_乗用_ガソリン,係数_乗用_CNG,係数_乗用_軽油,係数_乗用_メタノール,係数_乗用_LPG),125,5,AR1614),2,FALSE))))))</f>
        <v/>
      </c>
      <c r="AO1614" s="376" t="str">
        <f>IF(T1614="","",IF(OR(AH1614="",AH1614="-"),"－",IF(OR(AM1614=8,AM1614=9),"",IF(OR(AJ1614=3,AJ1614=4,AJ1614=5,AJ1614=6),VLOOKUP(AH1614,INDEX((係数_バス貨物_ガソリン,係数_バス貨物_CNG,係数_バス貨物_軽油,係数_バス貨物_メタノール,係数_バス貨物_LPG),MATCH(AL1614,【参考】排出ガスレベル!$AI$4:$AI$671,1),1,AR1614):INDEX((係数_バス貨物_ガソリン,係数_バス貨物_CNG,係数_バス貨物_軽油,係数_バス貨物_メタノール,係数_バス貨物_LPG),MATCH(AL1614+1,【参考】排出ガスレベル!$AI$4:$AI$671,1)-1,5,AR1614),3,FALSE),IF(OR(AJ1614=1,AJ1614=2),VLOOKUP(AH1614,INDEX((係数_乗用_ガソリン,係数_乗用_CNG,係数_乗用_軽油,係数_乗用_メタノール,係数_乗用_LPG),1,1,AR1614):INDEX((係数_乗用_ガソリン,係数_乗用_CNG,係数_乗用_軽油,係数_乗用_メタノール,係数_乗用_LPG),125,5,AR1614),3,FALSE))))))</f>
        <v/>
      </c>
      <c r="AP1614" s="375" t="str">
        <f t="shared" si="753"/>
        <v/>
      </c>
      <c r="AQ1614" s="444" t="str">
        <f t="shared" si="754"/>
        <v/>
      </c>
      <c r="AR1614" s="375" t="str">
        <f t="shared" si="757"/>
        <v/>
      </c>
      <c r="AS1614" s="377" t="str">
        <f t="shared" si="755"/>
        <v/>
      </c>
      <c r="AT1614" s="378" t="str">
        <f t="shared" si="756"/>
        <v/>
      </c>
      <c r="AX1614" s="625" t="b">
        <f t="shared" si="758"/>
        <v>0</v>
      </c>
      <c r="AY1614" s="7" t="str">
        <f t="shared" si="759"/>
        <v>FALSEFALSEFALSE</v>
      </c>
      <c r="AZ1614" s="626">
        <f t="shared" si="735"/>
        <v>0</v>
      </c>
      <c r="BA1614" s="627" t="str">
        <f t="shared" si="736"/>
        <v/>
      </c>
      <c r="BB1614" s="627">
        <f t="shared" si="737"/>
        <v>0</v>
      </c>
      <c r="BC1614" s="690" t="str">
        <f t="shared" si="738"/>
        <v/>
      </c>
    </row>
    <row r="1615" spans="1:55">
      <c r="A1615" s="381">
        <v>1559</v>
      </c>
      <c r="B1615" s="117"/>
      <c r="C1615" s="288"/>
      <c r="D1615" s="289"/>
      <c r="E1615" s="289"/>
      <c r="F1615" s="290"/>
      <c r="G1615" s="292"/>
      <c r="H1615" s="116"/>
      <c r="I1615" s="292"/>
      <c r="J1615" s="116"/>
      <c r="K1615" s="370" t="str">
        <f t="shared" si="729"/>
        <v/>
      </c>
      <c r="L1615" s="370">
        <f t="shared" si="730"/>
        <v>0</v>
      </c>
      <c r="M1615" s="370">
        <f t="shared" si="731"/>
        <v>0</v>
      </c>
      <c r="N1615" s="371" t="str">
        <f t="shared" si="739"/>
        <v/>
      </c>
      <c r="O1615" s="371" t="str">
        <f t="shared" si="740"/>
        <v/>
      </c>
      <c r="P1615" s="371" t="str">
        <f t="shared" si="741"/>
        <v/>
      </c>
      <c r="Q1615" s="371" t="str">
        <f t="shared" si="742"/>
        <v/>
      </c>
      <c r="R1615" s="371" t="str">
        <f t="shared" si="743"/>
        <v/>
      </c>
      <c r="S1615" s="371" t="str">
        <f t="shared" si="744"/>
        <v/>
      </c>
      <c r="T1615" s="443" t="str">
        <f t="shared" si="732"/>
        <v/>
      </c>
      <c r="U1615" s="539"/>
      <c r="V1615" s="117"/>
      <c r="W1615" s="118"/>
      <c r="X1615" s="119"/>
      <c r="Y1615" s="120"/>
      <c r="Z1615" s="122"/>
      <c r="AA1615" s="121"/>
      <c r="AB1615" s="443" t="str">
        <f t="shared" si="733"/>
        <v/>
      </c>
      <c r="AC1615" s="734" t="str">
        <f t="shared" si="734"/>
        <v/>
      </c>
      <c r="AD1615" s="372"/>
      <c r="AE1615" s="485"/>
      <c r="AF1615" s="373" t="str">
        <f t="shared" si="745"/>
        <v/>
      </c>
      <c r="AG1615" s="373" t="str">
        <f t="shared" si="746"/>
        <v/>
      </c>
      <c r="AH1615" s="374" t="str">
        <f t="shared" si="747"/>
        <v/>
      </c>
      <c r="AI1615" s="375" t="str">
        <f t="shared" si="748"/>
        <v/>
      </c>
      <c r="AJ1615" s="375" t="str">
        <f t="shared" si="749"/>
        <v/>
      </c>
      <c r="AK1615" s="375" t="str">
        <f t="shared" si="750"/>
        <v/>
      </c>
      <c r="AL1615" s="375" t="str">
        <f t="shared" si="751"/>
        <v/>
      </c>
      <c r="AM1615" s="375" t="str">
        <f t="shared" si="752"/>
        <v/>
      </c>
      <c r="AN1615" s="376" t="str">
        <f>IF(AF1615="","",IF(OR(AH1615="",AH1615="-"),"－",IF(OR(AM1615=8,AM1615=9),"",IF(OR(AJ1615=3,AJ1615=4,AJ1615=5,AJ1615=6),VLOOKUP(AH1615,INDEX((係数_バス貨物_ガソリン,係数_バス貨物_CNG,係数_バス貨物_軽油,係数_バス貨物_メタノール,係数_バス貨物_LPG),MATCH(AL1615,【参考】排出ガスレベル!$AI$4:$AI$671,1),1,AR1615):INDEX((係数_バス貨物_ガソリン,係数_バス貨物_CNG,係数_バス貨物_軽油,係数_バス貨物_メタノール,係数_バス貨物_LPG),MATCH(AL1615+1,【参考】排出ガスレベル!$AI$4:$AI$671,1)-1,5,AR1615),2,FALSE),IF(OR(AJ1615=1,AJ1615=2),VLOOKUP(AH1615,INDEX((係数_乗用_ガソリン,係数_乗用_CNG,係数_乗用_軽油,係数_乗用_メタノール,係数_乗用_LPG),1,1,AR1615):INDEX((係数_乗用_ガソリン,係数_乗用_CNG,係数_乗用_軽油,係数_乗用_メタノール,係数_乗用_LPG),125,5,AR1615),2,FALSE))))))</f>
        <v/>
      </c>
      <c r="AO1615" s="376" t="str">
        <f>IF(T1615="","",IF(OR(AH1615="",AH1615="-"),"－",IF(OR(AM1615=8,AM1615=9),"",IF(OR(AJ1615=3,AJ1615=4,AJ1615=5,AJ1615=6),VLOOKUP(AH1615,INDEX((係数_バス貨物_ガソリン,係数_バス貨物_CNG,係数_バス貨物_軽油,係数_バス貨物_メタノール,係数_バス貨物_LPG),MATCH(AL1615,【参考】排出ガスレベル!$AI$4:$AI$671,1),1,AR1615):INDEX((係数_バス貨物_ガソリン,係数_バス貨物_CNG,係数_バス貨物_軽油,係数_バス貨物_メタノール,係数_バス貨物_LPG),MATCH(AL1615+1,【参考】排出ガスレベル!$AI$4:$AI$671,1)-1,5,AR1615),3,FALSE),IF(OR(AJ1615=1,AJ1615=2),VLOOKUP(AH1615,INDEX((係数_乗用_ガソリン,係数_乗用_CNG,係数_乗用_軽油,係数_乗用_メタノール,係数_乗用_LPG),1,1,AR1615):INDEX((係数_乗用_ガソリン,係数_乗用_CNG,係数_乗用_軽油,係数_乗用_メタノール,係数_乗用_LPG),125,5,AR1615),3,FALSE))))))</f>
        <v/>
      </c>
      <c r="AP1615" s="375" t="str">
        <f t="shared" si="753"/>
        <v/>
      </c>
      <c r="AQ1615" s="444" t="str">
        <f t="shared" si="754"/>
        <v/>
      </c>
      <c r="AR1615" s="375" t="str">
        <f t="shared" si="757"/>
        <v/>
      </c>
      <c r="AS1615" s="377" t="str">
        <f t="shared" si="755"/>
        <v/>
      </c>
      <c r="AT1615" s="378" t="str">
        <f t="shared" si="756"/>
        <v/>
      </c>
      <c r="AX1615" s="625" t="b">
        <f t="shared" si="758"/>
        <v>0</v>
      </c>
      <c r="AY1615" s="7" t="str">
        <f t="shared" si="759"/>
        <v>FALSEFALSEFALSE</v>
      </c>
      <c r="AZ1615" s="626">
        <f t="shared" si="735"/>
        <v>0</v>
      </c>
      <c r="BA1615" s="627" t="str">
        <f t="shared" si="736"/>
        <v/>
      </c>
      <c r="BB1615" s="627">
        <f t="shared" si="737"/>
        <v>0</v>
      </c>
      <c r="BC1615" s="690" t="str">
        <f t="shared" si="738"/>
        <v/>
      </c>
    </row>
    <row r="1616" spans="1:55">
      <c r="A1616" s="381">
        <v>1560</v>
      </c>
      <c r="B1616" s="117"/>
      <c r="C1616" s="288"/>
      <c r="D1616" s="289"/>
      <c r="E1616" s="289"/>
      <c r="F1616" s="290"/>
      <c r="G1616" s="292"/>
      <c r="H1616" s="116"/>
      <c r="I1616" s="292"/>
      <c r="J1616" s="116"/>
      <c r="K1616" s="370" t="str">
        <f t="shared" si="729"/>
        <v/>
      </c>
      <c r="L1616" s="370">
        <f t="shared" si="730"/>
        <v>0</v>
      </c>
      <c r="M1616" s="370">
        <f t="shared" si="731"/>
        <v>0</v>
      </c>
      <c r="N1616" s="371" t="str">
        <f t="shared" si="739"/>
        <v/>
      </c>
      <c r="O1616" s="371" t="str">
        <f t="shared" si="740"/>
        <v/>
      </c>
      <c r="P1616" s="371" t="str">
        <f t="shared" si="741"/>
        <v/>
      </c>
      <c r="Q1616" s="371" t="str">
        <f t="shared" si="742"/>
        <v/>
      </c>
      <c r="R1616" s="371" t="str">
        <f t="shared" si="743"/>
        <v/>
      </c>
      <c r="S1616" s="371" t="str">
        <f t="shared" si="744"/>
        <v/>
      </c>
      <c r="T1616" s="443" t="str">
        <f t="shared" si="732"/>
        <v/>
      </c>
      <c r="U1616" s="539"/>
      <c r="V1616" s="117"/>
      <c r="W1616" s="118"/>
      <c r="X1616" s="119"/>
      <c r="Y1616" s="120"/>
      <c r="Z1616" s="122"/>
      <c r="AA1616" s="121"/>
      <c r="AB1616" s="443" t="str">
        <f t="shared" si="733"/>
        <v/>
      </c>
      <c r="AC1616" s="734" t="str">
        <f t="shared" si="734"/>
        <v/>
      </c>
      <c r="AD1616" s="372"/>
      <c r="AE1616" s="485"/>
      <c r="AF1616" s="373" t="str">
        <f t="shared" si="745"/>
        <v/>
      </c>
      <c r="AG1616" s="373" t="str">
        <f t="shared" si="746"/>
        <v/>
      </c>
      <c r="AH1616" s="374" t="str">
        <f t="shared" si="747"/>
        <v/>
      </c>
      <c r="AI1616" s="375" t="str">
        <f t="shared" si="748"/>
        <v/>
      </c>
      <c r="AJ1616" s="375" t="str">
        <f t="shared" si="749"/>
        <v/>
      </c>
      <c r="AK1616" s="375" t="str">
        <f t="shared" si="750"/>
        <v/>
      </c>
      <c r="AL1616" s="375" t="str">
        <f t="shared" si="751"/>
        <v/>
      </c>
      <c r="AM1616" s="375" t="str">
        <f t="shared" si="752"/>
        <v/>
      </c>
      <c r="AN1616" s="376" t="str">
        <f>IF(AF1616="","",IF(OR(AH1616="",AH1616="-"),"－",IF(OR(AM1616=8,AM1616=9),"",IF(OR(AJ1616=3,AJ1616=4,AJ1616=5,AJ1616=6),VLOOKUP(AH1616,INDEX((係数_バス貨物_ガソリン,係数_バス貨物_CNG,係数_バス貨物_軽油,係数_バス貨物_メタノール,係数_バス貨物_LPG),MATCH(AL1616,【参考】排出ガスレベル!$AI$4:$AI$671,1),1,AR1616):INDEX((係数_バス貨物_ガソリン,係数_バス貨物_CNG,係数_バス貨物_軽油,係数_バス貨物_メタノール,係数_バス貨物_LPG),MATCH(AL1616+1,【参考】排出ガスレベル!$AI$4:$AI$671,1)-1,5,AR1616),2,FALSE),IF(OR(AJ1616=1,AJ1616=2),VLOOKUP(AH1616,INDEX((係数_乗用_ガソリン,係数_乗用_CNG,係数_乗用_軽油,係数_乗用_メタノール,係数_乗用_LPG),1,1,AR1616):INDEX((係数_乗用_ガソリン,係数_乗用_CNG,係数_乗用_軽油,係数_乗用_メタノール,係数_乗用_LPG),125,5,AR1616),2,FALSE))))))</f>
        <v/>
      </c>
      <c r="AO1616" s="376" t="str">
        <f>IF(T1616="","",IF(OR(AH1616="",AH1616="-"),"－",IF(OR(AM1616=8,AM1616=9),"",IF(OR(AJ1616=3,AJ1616=4,AJ1616=5,AJ1616=6),VLOOKUP(AH1616,INDEX((係数_バス貨物_ガソリン,係数_バス貨物_CNG,係数_バス貨物_軽油,係数_バス貨物_メタノール,係数_バス貨物_LPG),MATCH(AL1616,【参考】排出ガスレベル!$AI$4:$AI$671,1),1,AR1616):INDEX((係数_バス貨物_ガソリン,係数_バス貨物_CNG,係数_バス貨物_軽油,係数_バス貨物_メタノール,係数_バス貨物_LPG),MATCH(AL1616+1,【参考】排出ガスレベル!$AI$4:$AI$671,1)-1,5,AR1616),3,FALSE),IF(OR(AJ1616=1,AJ1616=2),VLOOKUP(AH1616,INDEX((係数_乗用_ガソリン,係数_乗用_CNG,係数_乗用_軽油,係数_乗用_メタノール,係数_乗用_LPG),1,1,AR1616):INDEX((係数_乗用_ガソリン,係数_乗用_CNG,係数_乗用_軽油,係数_乗用_メタノール,係数_乗用_LPG),125,5,AR1616),3,FALSE))))))</f>
        <v/>
      </c>
      <c r="AP1616" s="375" t="str">
        <f t="shared" si="753"/>
        <v/>
      </c>
      <c r="AQ1616" s="444" t="str">
        <f t="shared" si="754"/>
        <v/>
      </c>
      <c r="AR1616" s="375" t="str">
        <f t="shared" si="757"/>
        <v/>
      </c>
      <c r="AS1616" s="377" t="str">
        <f t="shared" si="755"/>
        <v/>
      </c>
      <c r="AT1616" s="378" t="str">
        <f t="shared" si="756"/>
        <v/>
      </c>
      <c r="AX1616" s="625" t="b">
        <f t="shared" si="758"/>
        <v>0</v>
      </c>
      <c r="AY1616" s="7" t="str">
        <f t="shared" si="759"/>
        <v>FALSEFALSEFALSE</v>
      </c>
      <c r="AZ1616" s="626">
        <f t="shared" si="735"/>
        <v>0</v>
      </c>
      <c r="BA1616" s="627" t="str">
        <f t="shared" si="736"/>
        <v/>
      </c>
      <c r="BB1616" s="627">
        <f t="shared" si="737"/>
        <v>0</v>
      </c>
      <c r="BC1616" s="690" t="str">
        <f t="shared" si="738"/>
        <v/>
      </c>
    </row>
    <row r="1617" spans="1:55">
      <c r="A1617" s="381">
        <v>1561</v>
      </c>
      <c r="B1617" s="117"/>
      <c r="C1617" s="288"/>
      <c r="D1617" s="289"/>
      <c r="E1617" s="289"/>
      <c r="F1617" s="290"/>
      <c r="G1617" s="292"/>
      <c r="H1617" s="116"/>
      <c r="I1617" s="292"/>
      <c r="J1617" s="116"/>
      <c r="K1617" s="370" t="str">
        <f t="shared" si="729"/>
        <v/>
      </c>
      <c r="L1617" s="370">
        <f t="shared" si="730"/>
        <v>0</v>
      </c>
      <c r="M1617" s="370">
        <f t="shared" si="731"/>
        <v>0</v>
      </c>
      <c r="N1617" s="371" t="str">
        <f t="shared" si="739"/>
        <v/>
      </c>
      <c r="O1617" s="371" t="str">
        <f t="shared" si="740"/>
        <v/>
      </c>
      <c r="P1617" s="371" t="str">
        <f t="shared" si="741"/>
        <v/>
      </c>
      <c r="Q1617" s="371" t="str">
        <f t="shared" si="742"/>
        <v/>
      </c>
      <c r="R1617" s="371" t="str">
        <f t="shared" si="743"/>
        <v/>
      </c>
      <c r="S1617" s="371" t="str">
        <f t="shared" si="744"/>
        <v/>
      </c>
      <c r="T1617" s="443" t="str">
        <f t="shared" si="732"/>
        <v/>
      </c>
      <c r="U1617" s="539"/>
      <c r="V1617" s="117"/>
      <c r="W1617" s="118"/>
      <c r="X1617" s="119"/>
      <c r="Y1617" s="120"/>
      <c r="Z1617" s="122"/>
      <c r="AA1617" s="121"/>
      <c r="AB1617" s="443" t="str">
        <f t="shared" si="733"/>
        <v/>
      </c>
      <c r="AC1617" s="734" t="str">
        <f t="shared" si="734"/>
        <v/>
      </c>
      <c r="AD1617" s="372"/>
      <c r="AE1617" s="485"/>
      <c r="AF1617" s="373" t="str">
        <f t="shared" si="745"/>
        <v/>
      </c>
      <c r="AG1617" s="373" t="str">
        <f t="shared" si="746"/>
        <v/>
      </c>
      <c r="AH1617" s="374" t="str">
        <f t="shared" si="747"/>
        <v/>
      </c>
      <c r="AI1617" s="375" t="str">
        <f t="shared" si="748"/>
        <v/>
      </c>
      <c r="AJ1617" s="375" t="str">
        <f t="shared" si="749"/>
        <v/>
      </c>
      <c r="AK1617" s="375" t="str">
        <f t="shared" si="750"/>
        <v/>
      </c>
      <c r="AL1617" s="375" t="str">
        <f t="shared" si="751"/>
        <v/>
      </c>
      <c r="AM1617" s="375" t="str">
        <f t="shared" si="752"/>
        <v/>
      </c>
      <c r="AN1617" s="376" t="str">
        <f>IF(AF1617="","",IF(OR(AH1617="",AH1617="-"),"－",IF(OR(AM1617=8,AM1617=9),"",IF(OR(AJ1617=3,AJ1617=4,AJ1617=5,AJ1617=6),VLOOKUP(AH1617,INDEX((係数_バス貨物_ガソリン,係数_バス貨物_CNG,係数_バス貨物_軽油,係数_バス貨物_メタノール,係数_バス貨物_LPG),MATCH(AL1617,【参考】排出ガスレベル!$AI$4:$AI$671,1),1,AR1617):INDEX((係数_バス貨物_ガソリン,係数_バス貨物_CNG,係数_バス貨物_軽油,係数_バス貨物_メタノール,係数_バス貨物_LPG),MATCH(AL1617+1,【参考】排出ガスレベル!$AI$4:$AI$671,1)-1,5,AR1617),2,FALSE),IF(OR(AJ1617=1,AJ1617=2),VLOOKUP(AH1617,INDEX((係数_乗用_ガソリン,係数_乗用_CNG,係数_乗用_軽油,係数_乗用_メタノール,係数_乗用_LPG),1,1,AR1617):INDEX((係数_乗用_ガソリン,係数_乗用_CNG,係数_乗用_軽油,係数_乗用_メタノール,係数_乗用_LPG),125,5,AR1617),2,FALSE))))))</f>
        <v/>
      </c>
      <c r="AO1617" s="376" t="str">
        <f>IF(T1617="","",IF(OR(AH1617="",AH1617="-"),"－",IF(OR(AM1617=8,AM1617=9),"",IF(OR(AJ1617=3,AJ1617=4,AJ1617=5,AJ1617=6),VLOOKUP(AH1617,INDEX((係数_バス貨物_ガソリン,係数_バス貨物_CNG,係数_バス貨物_軽油,係数_バス貨物_メタノール,係数_バス貨物_LPG),MATCH(AL1617,【参考】排出ガスレベル!$AI$4:$AI$671,1),1,AR1617):INDEX((係数_バス貨物_ガソリン,係数_バス貨物_CNG,係数_バス貨物_軽油,係数_バス貨物_メタノール,係数_バス貨物_LPG),MATCH(AL1617+1,【参考】排出ガスレベル!$AI$4:$AI$671,1)-1,5,AR1617),3,FALSE),IF(OR(AJ1617=1,AJ1617=2),VLOOKUP(AH1617,INDEX((係数_乗用_ガソリン,係数_乗用_CNG,係数_乗用_軽油,係数_乗用_メタノール,係数_乗用_LPG),1,1,AR1617):INDEX((係数_乗用_ガソリン,係数_乗用_CNG,係数_乗用_軽油,係数_乗用_メタノール,係数_乗用_LPG),125,5,AR1617),3,FALSE))))))</f>
        <v/>
      </c>
      <c r="AP1617" s="375" t="str">
        <f t="shared" si="753"/>
        <v/>
      </c>
      <c r="AQ1617" s="444" t="str">
        <f t="shared" si="754"/>
        <v/>
      </c>
      <c r="AR1617" s="375" t="str">
        <f t="shared" si="757"/>
        <v/>
      </c>
      <c r="AS1617" s="377" t="str">
        <f t="shared" si="755"/>
        <v/>
      </c>
      <c r="AT1617" s="378" t="str">
        <f t="shared" si="756"/>
        <v/>
      </c>
      <c r="AX1617" s="625" t="b">
        <f t="shared" si="758"/>
        <v>0</v>
      </c>
      <c r="AY1617" s="7" t="str">
        <f t="shared" si="759"/>
        <v>FALSEFALSEFALSE</v>
      </c>
      <c r="AZ1617" s="626">
        <f t="shared" si="735"/>
        <v>0</v>
      </c>
      <c r="BA1617" s="627" t="str">
        <f t="shared" si="736"/>
        <v/>
      </c>
      <c r="BB1617" s="627">
        <f t="shared" si="737"/>
        <v>0</v>
      </c>
      <c r="BC1617" s="690" t="str">
        <f t="shared" si="738"/>
        <v/>
      </c>
    </row>
    <row r="1618" spans="1:55">
      <c r="A1618" s="381">
        <v>1562</v>
      </c>
      <c r="B1618" s="117"/>
      <c r="C1618" s="288"/>
      <c r="D1618" s="289"/>
      <c r="E1618" s="289"/>
      <c r="F1618" s="290"/>
      <c r="G1618" s="292"/>
      <c r="H1618" s="116"/>
      <c r="I1618" s="292"/>
      <c r="J1618" s="116"/>
      <c r="K1618" s="370" t="str">
        <f t="shared" si="729"/>
        <v/>
      </c>
      <c r="L1618" s="370">
        <f t="shared" si="730"/>
        <v>0</v>
      </c>
      <c r="M1618" s="370">
        <f t="shared" si="731"/>
        <v>0</v>
      </c>
      <c r="N1618" s="371" t="str">
        <f t="shared" si="739"/>
        <v/>
      </c>
      <c r="O1618" s="371" t="str">
        <f t="shared" si="740"/>
        <v/>
      </c>
      <c r="P1618" s="371" t="str">
        <f t="shared" si="741"/>
        <v/>
      </c>
      <c r="Q1618" s="371" t="str">
        <f t="shared" si="742"/>
        <v/>
      </c>
      <c r="R1618" s="371" t="str">
        <f t="shared" si="743"/>
        <v/>
      </c>
      <c r="S1618" s="371" t="str">
        <f t="shared" si="744"/>
        <v/>
      </c>
      <c r="T1618" s="443" t="str">
        <f t="shared" si="732"/>
        <v/>
      </c>
      <c r="U1618" s="539"/>
      <c r="V1618" s="117"/>
      <c r="W1618" s="118"/>
      <c r="X1618" s="119"/>
      <c r="Y1618" s="120"/>
      <c r="Z1618" s="122"/>
      <c r="AA1618" s="121"/>
      <c r="AB1618" s="443" t="str">
        <f t="shared" si="733"/>
        <v/>
      </c>
      <c r="AC1618" s="734" t="str">
        <f t="shared" si="734"/>
        <v/>
      </c>
      <c r="AD1618" s="372"/>
      <c r="AE1618" s="485"/>
      <c r="AF1618" s="373" t="str">
        <f t="shared" si="745"/>
        <v/>
      </c>
      <c r="AG1618" s="373" t="str">
        <f t="shared" si="746"/>
        <v/>
      </c>
      <c r="AH1618" s="374" t="str">
        <f t="shared" si="747"/>
        <v/>
      </c>
      <c r="AI1618" s="375" t="str">
        <f t="shared" si="748"/>
        <v/>
      </c>
      <c r="AJ1618" s="375" t="str">
        <f t="shared" si="749"/>
        <v/>
      </c>
      <c r="AK1618" s="375" t="str">
        <f t="shared" si="750"/>
        <v/>
      </c>
      <c r="AL1618" s="375" t="str">
        <f t="shared" si="751"/>
        <v/>
      </c>
      <c r="AM1618" s="375" t="str">
        <f t="shared" si="752"/>
        <v/>
      </c>
      <c r="AN1618" s="376" t="str">
        <f>IF(AF1618="","",IF(OR(AH1618="",AH1618="-"),"－",IF(OR(AM1618=8,AM1618=9),"",IF(OR(AJ1618=3,AJ1618=4,AJ1618=5,AJ1618=6),VLOOKUP(AH1618,INDEX((係数_バス貨物_ガソリン,係数_バス貨物_CNG,係数_バス貨物_軽油,係数_バス貨物_メタノール,係数_バス貨物_LPG),MATCH(AL1618,【参考】排出ガスレベル!$AI$4:$AI$671,1),1,AR1618):INDEX((係数_バス貨物_ガソリン,係数_バス貨物_CNG,係数_バス貨物_軽油,係数_バス貨物_メタノール,係数_バス貨物_LPG),MATCH(AL1618+1,【参考】排出ガスレベル!$AI$4:$AI$671,1)-1,5,AR1618),2,FALSE),IF(OR(AJ1618=1,AJ1618=2),VLOOKUP(AH1618,INDEX((係数_乗用_ガソリン,係数_乗用_CNG,係数_乗用_軽油,係数_乗用_メタノール,係数_乗用_LPG),1,1,AR1618):INDEX((係数_乗用_ガソリン,係数_乗用_CNG,係数_乗用_軽油,係数_乗用_メタノール,係数_乗用_LPG),125,5,AR1618),2,FALSE))))))</f>
        <v/>
      </c>
      <c r="AO1618" s="376" t="str">
        <f>IF(T1618="","",IF(OR(AH1618="",AH1618="-"),"－",IF(OR(AM1618=8,AM1618=9),"",IF(OR(AJ1618=3,AJ1618=4,AJ1618=5,AJ1618=6),VLOOKUP(AH1618,INDEX((係数_バス貨物_ガソリン,係数_バス貨物_CNG,係数_バス貨物_軽油,係数_バス貨物_メタノール,係数_バス貨物_LPG),MATCH(AL1618,【参考】排出ガスレベル!$AI$4:$AI$671,1),1,AR1618):INDEX((係数_バス貨物_ガソリン,係数_バス貨物_CNG,係数_バス貨物_軽油,係数_バス貨物_メタノール,係数_バス貨物_LPG),MATCH(AL1618+1,【参考】排出ガスレベル!$AI$4:$AI$671,1)-1,5,AR1618),3,FALSE),IF(OR(AJ1618=1,AJ1618=2),VLOOKUP(AH1618,INDEX((係数_乗用_ガソリン,係数_乗用_CNG,係数_乗用_軽油,係数_乗用_メタノール,係数_乗用_LPG),1,1,AR1618):INDEX((係数_乗用_ガソリン,係数_乗用_CNG,係数_乗用_軽油,係数_乗用_メタノール,係数_乗用_LPG),125,5,AR1618),3,FALSE))))))</f>
        <v/>
      </c>
      <c r="AP1618" s="375" t="str">
        <f t="shared" si="753"/>
        <v/>
      </c>
      <c r="AQ1618" s="444" t="str">
        <f t="shared" si="754"/>
        <v/>
      </c>
      <c r="AR1618" s="375" t="str">
        <f t="shared" si="757"/>
        <v/>
      </c>
      <c r="AS1618" s="377" t="str">
        <f t="shared" si="755"/>
        <v/>
      </c>
      <c r="AT1618" s="378" t="str">
        <f t="shared" si="756"/>
        <v/>
      </c>
      <c r="AX1618" s="625" t="b">
        <f t="shared" si="758"/>
        <v>0</v>
      </c>
      <c r="AY1618" s="7" t="str">
        <f t="shared" si="759"/>
        <v>FALSEFALSEFALSE</v>
      </c>
      <c r="AZ1618" s="626">
        <f t="shared" si="735"/>
        <v>0</v>
      </c>
      <c r="BA1618" s="627" t="str">
        <f t="shared" si="736"/>
        <v/>
      </c>
      <c r="BB1618" s="627">
        <f t="shared" si="737"/>
        <v>0</v>
      </c>
      <c r="BC1618" s="690" t="str">
        <f t="shared" si="738"/>
        <v/>
      </c>
    </row>
    <row r="1619" spans="1:55">
      <c r="A1619" s="381">
        <v>1563</v>
      </c>
      <c r="B1619" s="117"/>
      <c r="C1619" s="288"/>
      <c r="D1619" s="289"/>
      <c r="E1619" s="289"/>
      <c r="F1619" s="290"/>
      <c r="G1619" s="292"/>
      <c r="H1619" s="116"/>
      <c r="I1619" s="292"/>
      <c r="J1619" s="116"/>
      <c r="K1619" s="370" t="str">
        <f t="shared" si="729"/>
        <v/>
      </c>
      <c r="L1619" s="370">
        <f t="shared" si="730"/>
        <v>0</v>
      </c>
      <c r="M1619" s="370">
        <f t="shared" si="731"/>
        <v>0</v>
      </c>
      <c r="N1619" s="371" t="str">
        <f t="shared" si="739"/>
        <v/>
      </c>
      <c r="O1619" s="371" t="str">
        <f t="shared" si="740"/>
        <v/>
      </c>
      <c r="P1619" s="371" t="str">
        <f t="shared" si="741"/>
        <v/>
      </c>
      <c r="Q1619" s="371" t="str">
        <f t="shared" si="742"/>
        <v/>
      </c>
      <c r="R1619" s="371" t="str">
        <f t="shared" si="743"/>
        <v/>
      </c>
      <c r="S1619" s="371" t="str">
        <f t="shared" si="744"/>
        <v/>
      </c>
      <c r="T1619" s="443" t="str">
        <f t="shared" si="732"/>
        <v/>
      </c>
      <c r="U1619" s="539"/>
      <c r="V1619" s="117"/>
      <c r="W1619" s="118"/>
      <c r="X1619" s="119"/>
      <c r="Y1619" s="120"/>
      <c r="Z1619" s="122"/>
      <c r="AA1619" s="121"/>
      <c r="AB1619" s="443" t="str">
        <f t="shared" si="733"/>
        <v/>
      </c>
      <c r="AC1619" s="734" t="str">
        <f t="shared" si="734"/>
        <v/>
      </c>
      <c r="AD1619" s="372"/>
      <c r="AE1619" s="485"/>
      <c r="AF1619" s="373" t="str">
        <f t="shared" si="745"/>
        <v/>
      </c>
      <c r="AG1619" s="373" t="str">
        <f t="shared" si="746"/>
        <v/>
      </c>
      <c r="AH1619" s="374" t="str">
        <f t="shared" si="747"/>
        <v/>
      </c>
      <c r="AI1619" s="375" t="str">
        <f t="shared" si="748"/>
        <v/>
      </c>
      <c r="AJ1619" s="375" t="str">
        <f t="shared" si="749"/>
        <v/>
      </c>
      <c r="AK1619" s="375" t="str">
        <f t="shared" si="750"/>
        <v/>
      </c>
      <c r="AL1619" s="375" t="str">
        <f t="shared" si="751"/>
        <v/>
      </c>
      <c r="AM1619" s="375" t="str">
        <f t="shared" si="752"/>
        <v/>
      </c>
      <c r="AN1619" s="376" t="str">
        <f>IF(AF1619="","",IF(OR(AH1619="",AH1619="-"),"－",IF(OR(AM1619=8,AM1619=9),"",IF(OR(AJ1619=3,AJ1619=4,AJ1619=5,AJ1619=6),VLOOKUP(AH1619,INDEX((係数_バス貨物_ガソリン,係数_バス貨物_CNG,係数_バス貨物_軽油,係数_バス貨物_メタノール,係数_バス貨物_LPG),MATCH(AL1619,【参考】排出ガスレベル!$AI$4:$AI$671,1),1,AR1619):INDEX((係数_バス貨物_ガソリン,係数_バス貨物_CNG,係数_バス貨物_軽油,係数_バス貨物_メタノール,係数_バス貨物_LPG),MATCH(AL1619+1,【参考】排出ガスレベル!$AI$4:$AI$671,1)-1,5,AR1619),2,FALSE),IF(OR(AJ1619=1,AJ1619=2),VLOOKUP(AH1619,INDEX((係数_乗用_ガソリン,係数_乗用_CNG,係数_乗用_軽油,係数_乗用_メタノール,係数_乗用_LPG),1,1,AR1619):INDEX((係数_乗用_ガソリン,係数_乗用_CNG,係数_乗用_軽油,係数_乗用_メタノール,係数_乗用_LPG),125,5,AR1619),2,FALSE))))))</f>
        <v/>
      </c>
      <c r="AO1619" s="376" t="str">
        <f>IF(T1619="","",IF(OR(AH1619="",AH1619="-"),"－",IF(OR(AM1619=8,AM1619=9),"",IF(OR(AJ1619=3,AJ1619=4,AJ1619=5,AJ1619=6),VLOOKUP(AH1619,INDEX((係数_バス貨物_ガソリン,係数_バス貨物_CNG,係数_バス貨物_軽油,係数_バス貨物_メタノール,係数_バス貨物_LPG),MATCH(AL1619,【参考】排出ガスレベル!$AI$4:$AI$671,1),1,AR1619):INDEX((係数_バス貨物_ガソリン,係数_バス貨物_CNG,係数_バス貨物_軽油,係数_バス貨物_メタノール,係数_バス貨物_LPG),MATCH(AL1619+1,【参考】排出ガスレベル!$AI$4:$AI$671,1)-1,5,AR1619),3,FALSE),IF(OR(AJ1619=1,AJ1619=2),VLOOKUP(AH1619,INDEX((係数_乗用_ガソリン,係数_乗用_CNG,係数_乗用_軽油,係数_乗用_メタノール,係数_乗用_LPG),1,1,AR1619):INDEX((係数_乗用_ガソリン,係数_乗用_CNG,係数_乗用_軽油,係数_乗用_メタノール,係数_乗用_LPG),125,5,AR1619),3,FALSE))))))</f>
        <v/>
      </c>
      <c r="AP1619" s="375" t="str">
        <f t="shared" si="753"/>
        <v/>
      </c>
      <c r="AQ1619" s="444" t="str">
        <f t="shared" si="754"/>
        <v/>
      </c>
      <c r="AR1619" s="375" t="str">
        <f t="shared" si="757"/>
        <v/>
      </c>
      <c r="AS1619" s="377" t="str">
        <f t="shared" si="755"/>
        <v/>
      </c>
      <c r="AT1619" s="378" t="str">
        <f t="shared" si="756"/>
        <v/>
      </c>
      <c r="AX1619" s="625" t="b">
        <f t="shared" si="758"/>
        <v>0</v>
      </c>
      <c r="AY1619" s="7" t="str">
        <f t="shared" si="759"/>
        <v>FALSEFALSEFALSE</v>
      </c>
      <c r="AZ1619" s="626">
        <f t="shared" si="735"/>
        <v>0</v>
      </c>
      <c r="BA1619" s="627" t="str">
        <f t="shared" si="736"/>
        <v/>
      </c>
      <c r="BB1619" s="627">
        <f t="shared" si="737"/>
        <v>0</v>
      </c>
      <c r="BC1619" s="690" t="str">
        <f t="shared" si="738"/>
        <v/>
      </c>
    </row>
    <row r="1620" spans="1:55">
      <c r="A1620" s="381">
        <v>1564</v>
      </c>
      <c r="B1620" s="117"/>
      <c r="C1620" s="288"/>
      <c r="D1620" s="289"/>
      <c r="E1620" s="289"/>
      <c r="F1620" s="290"/>
      <c r="G1620" s="292"/>
      <c r="H1620" s="116"/>
      <c r="I1620" s="292"/>
      <c r="J1620" s="116"/>
      <c r="K1620" s="370" t="str">
        <f t="shared" si="729"/>
        <v/>
      </c>
      <c r="L1620" s="370">
        <f t="shared" si="730"/>
        <v>0</v>
      </c>
      <c r="M1620" s="370">
        <f t="shared" si="731"/>
        <v>0</v>
      </c>
      <c r="N1620" s="371" t="str">
        <f t="shared" si="739"/>
        <v/>
      </c>
      <c r="O1620" s="371" t="str">
        <f t="shared" si="740"/>
        <v/>
      </c>
      <c r="P1620" s="371" t="str">
        <f t="shared" si="741"/>
        <v/>
      </c>
      <c r="Q1620" s="371" t="str">
        <f t="shared" si="742"/>
        <v/>
      </c>
      <c r="R1620" s="371" t="str">
        <f t="shared" si="743"/>
        <v/>
      </c>
      <c r="S1620" s="371" t="str">
        <f t="shared" si="744"/>
        <v/>
      </c>
      <c r="T1620" s="443" t="str">
        <f t="shared" si="732"/>
        <v/>
      </c>
      <c r="U1620" s="539"/>
      <c r="V1620" s="117"/>
      <c r="W1620" s="118"/>
      <c r="X1620" s="119"/>
      <c r="Y1620" s="120"/>
      <c r="Z1620" s="122"/>
      <c r="AA1620" s="121"/>
      <c r="AB1620" s="443" t="str">
        <f t="shared" si="733"/>
        <v/>
      </c>
      <c r="AC1620" s="734" t="str">
        <f t="shared" si="734"/>
        <v/>
      </c>
      <c r="AD1620" s="372"/>
      <c r="AE1620" s="485"/>
      <c r="AF1620" s="373" t="str">
        <f t="shared" si="745"/>
        <v/>
      </c>
      <c r="AG1620" s="373" t="str">
        <f t="shared" si="746"/>
        <v/>
      </c>
      <c r="AH1620" s="374" t="str">
        <f t="shared" si="747"/>
        <v/>
      </c>
      <c r="AI1620" s="375" t="str">
        <f t="shared" si="748"/>
        <v/>
      </c>
      <c r="AJ1620" s="375" t="str">
        <f t="shared" si="749"/>
        <v/>
      </c>
      <c r="AK1620" s="375" t="str">
        <f t="shared" si="750"/>
        <v/>
      </c>
      <c r="AL1620" s="375" t="str">
        <f t="shared" si="751"/>
        <v/>
      </c>
      <c r="AM1620" s="375" t="str">
        <f t="shared" si="752"/>
        <v/>
      </c>
      <c r="AN1620" s="376" t="str">
        <f>IF(AF1620="","",IF(OR(AH1620="",AH1620="-"),"－",IF(OR(AM1620=8,AM1620=9),"",IF(OR(AJ1620=3,AJ1620=4,AJ1620=5,AJ1620=6),VLOOKUP(AH1620,INDEX((係数_バス貨物_ガソリン,係数_バス貨物_CNG,係数_バス貨物_軽油,係数_バス貨物_メタノール,係数_バス貨物_LPG),MATCH(AL1620,【参考】排出ガスレベル!$AI$4:$AI$671,1),1,AR1620):INDEX((係数_バス貨物_ガソリン,係数_バス貨物_CNG,係数_バス貨物_軽油,係数_バス貨物_メタノール,係数_バス貨物_LPG),MATCH(AL1620+1,【参考】排出ガスレベル!$AI$4:$AI$671,1)-1,5,AR1620),2,FALSE),IF(OR(AJ1620=1,AJ1620=2),VLOOKUP(AH1620,INDEX((係数_乗用_ガソリン,係数_乗用_CNG,係数_乗用_軽油,係数_乗用_メタノール,係数_乗用_LPG),1,1,AR1620):INDEX((係数_乗用_ガソリン,係数_乗用_CNG,係数_乗用_軽油,係数_乗用_メタノール,係数_乗用_LPG),125,5,AR1620),2,FALSE))))))</f>
        <v/>
      </c>
      <c r="AO1620" s="376" t="str">
        <f>IF(T1620="","",IF(OR(AH1620="",AH1620="-"),"－",IF(OR(AM1620=8,AM1620=9),"",IF(OR(AJ1620=3,AJ1620=4,AJ1620=5,AJ1620=6),VLOOKUP(AH1620,INDEX((係数_バス貨物_ガソリン,係数_バス貨物_CNG,係数_バス貨物_軽油,係数_バス貨物_メタノール,係数_バス貨物_LPG),MATCH(AL1620,【参考】排出ガスレベル!$AI$4:$AI$671,1),1,AR1620):INDEX((係数_バス貨物_ガソリン,係数_バス貨物_CNG,係数_バス貨物_軽油,係数_バス貨物_メタノール,係数_バス貨物_LPG),MATCH(AL1620+1,【参考】排出ガスレベル!$AI$4:$AI$671,1)-1,5,AR1620),3,FALSE),IF(OR(AJ1620=1,AJ1620=2),VLOOKUP(AH1620,INDEX((係数_乗用_ガソリン,係数_乗用_CNG,係数_乗用_軽油,係数_乗用_メタノール,係数_乗用_LPG),1,1,AR1620):INDEX((係数_乗用_ガソリン,係数_乗用_CNG,係数_乗用_軽油,係数_乗用_メタノール,係数_乗用_LPG),125,5,AR1620),3,FALSE))))))</f>
        <v/>
      </c>
      <c r="AP1620" s="375" t="str">
        <f t="shared" si="753"/>
        <v/>
      </c>
      <c r="AQ1620" s="444" t="str">
        <f t="shared" si="754"/>
        <v/>
      </c>
      <c r="AR1620" s="375" t="str">
        <f t="shared" si="757"/>
        <v/>
      </c>
      <c r="AS1620" s="377" t="str">
        <f t="shared" si="755"/>
        <v/>
      </c>
      <c r="AT1620" s="378" t="str">
        <f t="shared" si="756"/>
        <v/>
      </c>
      <c r="AX1620" s="625" t="b">
        <f t="shared" si="758"/>
        <v>0</v>
      </c>
      <c r="AY1620" s="7" t="str">
        <f t="shared" si="759"/>
        <v>FALSEFALSEFALSE</v>
      </c>
      <c r="AZ1620" s="626">
        <f t="shared" si="735"/>
        <v>0</v>
      </c>
      <c r="BA1620" s="627" t="str">
        <f t="shared" si="736"/>
        <v/>
      </c>
      <c r="BB1620" s="627">
        <f t="shared" si="737"/>
        <v>0</v>
      </c>
      <c r="BC1620" s="690" t="str">
        <f t="shared" si="738"/>
        <v/>
      </c>
    </row>
    <row r="1621" spans="1:55">
      <c r="A1621" s="381">
        <v>1565</v>
      </c>
      <c r="B1621" s="117"/>
      <c r="C1621" s="288"/>
      <c r="D1621" s="289"/>
      <c r="E1621" s="289"/>
      <c r="F1621" s="290"/>
      <c r="G1621" s="292"/>
      <c r="H1621" s="116"/>
      <c r="I1621" s="292"/>
      <c r="J1621" s="116"/>
      <c r="K1621" s="370" t="str">
        <f t="shared" si="729"/>
        <v/>
      </c>
      <c r="L1621" s="370">
        <f t="shared" si="730"/>
        <v>0</v>
      </c>
      <c r="M1621" s="370">
        <f t="shared" si="731"/>
        <v>0</v>
      </c>
      <c r="N1621" s="371" t="str">
        <f t="shared" si="739"/>
        <v/>
      </c>
      <c r="O1621" s="371" t="str">
        <f t="shared" si="740"/>
        <v/>
      </c>
      <c r="P1621" s="371" t="str">
        <f t="shared" si="741"/>
        <v/>
      </c>
      <c r="Q1621" s="371" t="str">
        <f t="shared" si="742"/>
        <v/>
      </c>
      <c r="R1621" s="371" t="str">
        <f t="shared" si="743"/>
        <v/>
      </c>
      <c r="S1621" s="371" t="str">
        <f t="shared" si="744"/>
        <v/>
      </c>
      <c r="T1621" s="443" t="str">
        <f t="shared" si="732"/>
        <v/>
      </c>
      <c r="U1621" s="539"/>
      <c r="V1621" s="117"/>
      <c r="W1621" s="118"/>
      <c r="X1621" s="119"/>
      <c r="Y1621" s="120"/>
      <c r="Z1621" s="122"/>
      <c r="AA1621" s="121"/>
      <c r="AB1621" s="443" t="str">
        <f t="shared" si="733"/>
        <v/>
      </c>
      <c r="AC1621" s="734" t="str">
        <f t="shared" si="734"/>
        <v/>
      </c>
      <c r="AD1621" s="372"/>
      <c r="AE1621" s="485"/>
      <c r="AF1621" s="373" t="str">
        <f t="shared" si="745"/>
        <v/>
      </c>
      <c r="AG1621" s="373" t="str">
        <f t="shared" si="746"/>
        <v/>
      </c>
      <c r="AH1621" s="374" t="str">
        <f t="shared" si="747"/>
        <v/>
      </c>
      <c r="AI1621" s="375" t="str">
        <f t="shared" si="748"/>
        <v/>
      </c>
      <c r="AJ1621" s="375" t="str">
        <f t="shared" si="749"/>
        <v/>
      </c>
      <c r="AK1621" s="375" t="str">
        <f t="shared" si="750"/>
        <v/>
      </c>
      <c r="AL1621" s="375" t="str">
        <f t="shared" si="751"/>
        <v/>
      </c>
      <c r="AM1621" s="375" t="str">
        <f t="shared" si="752"/>
        <v/>
      </c>
      <c r="AN1621" s="376" t="str">
        <f>IF(AF1621="","",IF(OR(AH1621="",AH1621="-"),"－",IF(OR(AM1621=8,AM1621=9),"",IF(OR(AJ1621=3,AJ1621=4,AJ1621=5,AJ1621=6),VLOOKUP(AH1621,INDEX((係数_バス貨物_ガソリン,係数_バス貨物_CNG,係数_バス貨物_軽油,係数_バス貨物_メタノール,係数_バス貨物_LPG),MATCH(AL1621,【参考】排出ガスレベル!$AI$4:$AI$671,1),1,AR1621):INDEX((係数_バス貨物_ガソリン,係数_バス貨物_CNG,係数_バス貨物_軽油,係数_バス貨物_メタノール,係数_バス貨物_LPG),MATCH(AL1621+1,【参考】排出ガスレベル!$AI$4:$AI$671,1)-1,5,AR1621),2,FALSE),IF(OR(AJ1621=1,AJ1621=2),VLOOKUP(AH1621,INDEX((係数_乗用_ガソリン,係数_乗用_CNG,係数_乗用_軽油,係数_乗用_メタノール,係数_乗用_LPG),1,1,AR1621):INDEX((係数_乗用_ガソリン,係数_乗用_CNG,係数_乗用_軽油,係数_乗用_メタノール,係数_乗用_LPG),125,5,AR1621),2,FALSE))))))</f>
        <v/>
      </c>
      <c r="AO1621" s="376" t="str">
        <f>IF(T1621="","",IF(OR(AH1621="",AH1621="-"),"－",IF(OR(AM1621=8,AM1621=9),"",IF(OR(AJ1621=3,AJ1621=4,AJ1621=5,AJ1621=6),VLOOKUP(AH1621,INDEX((係数_バス貨物_ガソリン,係数_バス貨物_CNG,係数_バス貨物_軽油,係数_バス貨物_メタノール,係数_バス貨物_LPG),MATCH(AL1621,【参考】排出ガスレベル!$AI$4:$AI$671,1),1,AR1621):INDEX((係数_バス貨物_ガソリン,係数_バス貨物_CNG,係数_バス貨物_軽油,係数_バス貨物_メタノール,係数_バス貨物_LPG),MATCH(AL1621+1,【参考】排出ガスレベル!$AI$4:$AI$671,1)-1,5,AR1621),3,FALSE),IF(OR(AJ1621=1,AJ1621=2),VLOOKUP(AH1621,INDEX((係数_乗用_ガソリン,係数_乗用_CNG,係数_乗用_軽油,係数_乗用_メタノール,係数_乗用_LPG),1,1,AR1621):INDEX((係数_乗用_ガソリン,係数_乗用_CNG,係数_乗用_軽油,係数_乗用_メタノール,係数_乗用_LPG),125,5,AR1621),3,FALSE))))))</f>
        <v/>
      </c>
      <c r="AP1621" s="375" t="str">
        <f t="shared" si="753"/>
        <v/>
      </c>
      <c r="AQ1621" s="444" t="str">
        <f t="shared" si="754"/>
        <v/>
      </c>
      <c r="AR1621" s="375" t="str">
        <f t="shared" si="757"/>
        <v/>
      </c>
      <c r="AS1621" s="377" t="str">
        <f t="shared" si="755"/>
        <v/>
      </c>
      <c r="AT1621" s="378" t="str">
        <f t="shared" si="756"/>
        <v/>
      </c>
      <c r="AX1621" s="625" t="b">
        <f t="shared" si="758"/>
        <v>0</v>
      </c>
      <c r="AY1621" s="7" t="str">
        <f t="shared" si="759"/>
        <v>FALSEFALSEFALSE</v>
      </c>
      <c r="AZ1621" s="626">
        <f t="shared" si="735"/>
        <v>0</v>
      </c>
      <c r="BA1621" s="627" t="str">
        <f t="shared" si="736"/>
        <v/>
      </c>
      <c r="BB1621" s="627">
        <f t="shared" si="737"/>
        <v>0</v>
      </c>
      <c r="BC1621" s="690" t="str">
        <f t="shared" si="738"/>
        <v/>
      </c>
    </row>
    <row r="1622" spans="1:55">
      <c r="A1622" s="381">
        <v>1566</v>
      </c>
      <c r="B1622" s="117"/>
      <c r="C1622" s="288"/>
      <c r="D1622" s="289"/>
      <c r="E1622" s="289"/>
      <c r="F1622" s="290"/>
      <c r="G1622" s="292"/>
      <c r="H1622" s="116"/>
      <c r="I1622" s="292"/>
      <c r="J1622" s="116"/>
      <c r="K1622" s="370" t="str">
        <f t="shared" si="729"/>
        <v/>
      </c>
      <c r="L1622" s="370">
        <f t="shared" si="730"/>
        <v>0</v>
      </c>
      <c r="M1622" s="370">
        <f t="shared" si="731"/>
        <v>0</v>
      </c>
      <c r="N1622" s="371" t="str">
        <f t="shared" si="739"/>
        <v/>
      </c>
      <c r="O1622" s="371" t="str">
        <f t="shared" si="740"/>
        <v/>
      </c>
      <c r="P1622" s="371" t="str">
        <f t="shared" si="741"/>
        <v/>
      </c>
      <c r="Q1622" s="371" t="str">
        <f t="shared" si="742"/>
        <v/>
      </c>
      <c r="R1622" s="371" t="str">
        <f t="shared" si="743"/>
        <v/>
      </c>
      <c r="S1622" s="371" t="str">
        <f t="shared" si="744"/>
        <v/>
      </c>
      <c r="T1622" s="443" t="str">
        <f t="shared" si="732"/>
        <v/>
      </c>
      <c r="U1622" s="539"/>
      <c r="V1622" s="117"/>
      <c r="W1622" s="118"/>
      <c r="X1622" s="119"/>
      <c r="Y1622" s="120"/>
      <c r="Z1622" s="122"/>
      <c r="AA1622" s="121"/>
      <c r="AB1622" s="443" t="str">
        <f t="shared" si="733"/>
        <v/>
      </c>
      <c r="AC1622" s="734" t="str">
        <f t="shared" si="734"/>
        <v/>
      </c>
      <c r="AD1622" s="372"/>
      <c r="AE1622" s="485"/>
      <c r="AF1622" s="373" t="str">
        <f t="shared" si="745"/>
        <v/>
      </c>
      <c r="AG1622" s="373" t="str">
        <f t="shared" si="746"/>
        <v/>
      </c>
      <c r="AH1622" s="374" t="str">
        <f t="shared" si="747"/>
        <v/>
      </c>
      <c r="AI1622" s="375" t="str">
        <f t="shared" si="748"/>
        <v/>
      </c>
      <c r="AJ1622" s="375" t="str">
        <f t="shared" si="749"/>
        <v/>
      </c>
      <c r="AK1622" s="375" t="str">
        <f t="shared" si="750"/>
        <v/>
      </c>
      <c r="AL1622" s="375" t="str">
        <f t="shared" si="751"/>
        <v/>
      </c>
      <c r="AM1622" s="375" t="str">
        <f t="shared" si="752"/>
        <v/>
      </c>
      <c r="AN1622" s="376" t="str">
        <f>IF(AF1622="","",IF(OR(AH1622="",AH1622="-"),"－",IF(OR(AM1622=8,AM1622=9),"",IF(OR(AJ1622=3,AJ1622=4,AJ1622=5,AJ1622=6),VLOOKUP(AH1622,INDEX((係数_バス貨物_ガソリン,係数_バス貨物_CNG,係数_バス貨物_軽油,係数_バス貨物_メタノール,係数_バス貨物_LPG),MATCH(AL1622,【参考】排出ガスレベル!$AI$4:$AI$671,1),1,AR1622):INDEX((係数_バス貨物_ガソリン,係数_バス貨物_CNG,係数_バス貨物_軽油,係数_バス貨物_メタノール,係数_バス貨物_LPG),MATCH(AL1622+1,【参考】排出ガスレベル!$AI$4:$AI$671,1)-1,5,AR1622),2,FALSE),IF(OR(AJ1622=1,AJ1622=2),VLOOKUP(AH1622,INDEX((係数_乗用_ガソリン,係数_乗用_CNG,係数_乗用_軽油,係数_乗用_メタノール,係数_乗用_LPG),1,1,AR1622):INDEX((係数_乗用_ガソリン,係数_乗用_CNG,係数_乗用_軽油,係数_乗用_メタノール,係数_乗用_LPG),125,5,AR1622),2,FALSE))))))</f>
        <v/>
      </c>
      <c r="AO1622" s="376" t="str">
        <f>IF(T1622="","",IF(OR(AH1622="",AH1622="-"),"－",IF(OR(AM1622=8,AM1622=9),"",IF(OR(AJ1622=3,AJ1622=4,AJ1622=5,AJ1622=6),VLOOKUP(AH1622,INDEX((係数_バス貨物_ガソリン,係数_バス貨物_CNG,係数_バス貨物_軽油,係数_バス貨物_メタノール,係数_バス貨物_LPG),MATCH(AL1622,【参考】排出ガスレベル!$AI$4:$AI$671,1),1,AR1622):INDEX((係数_バス貨物_ガソリン,係数_バス貨物_CNG,係数_バス貨物_軽油,係数_バス貨物_メタノール,係数_バス貨物_LPG),MATCH(AL1622+1,【参考】排出ガスレベル!$AI$4:$AI$671,1)-1,5,AR1622),3,FALSE),IF(OR(AJ1622=1,AJ1622=2),VLOOKUP(AH1622,INDEX((係数_乗用_ガソリン,係数_乗用_CNG,係数_乗用_軽油,係数_乗用_メタノール,係数_乗用_LPG),1,1,AR1622):INDEX((係数_乗用_ガソリン,係数_乗用_CNG,係数_乗用_軽油,係数_乗用_メタノール,係数_乗用_LPG),125,5,AR1622),3,FALSE))))))</f>
        <v/>
      </c>
      <c r="AP1622" s="375" t="str">
        <f t="shared" si="753"/>
        <v/>
      </c>
      <c r="AQ1622" s="444" t="str">
        <f t="shared" si="754"/>
        <v/>
      </c>
      <c r="AR1622" s="375" t="str">
        <f t="shared" si="757"/>
        <v/>
      </c>
      <c r="AS1622" s="377" t="str">
        <f t="shared" si="755"/>
        <v/>
      </c>
      <c r="AT1622" s="378" t="str">
        <f t="shared" si="756"/>
        <v/>
      </c>
      <c r="AX1622" s="625" t="b">
        <f t="shared" si="758"/>
        <v>0</v>
      </c>
      <c r="AY1622" s="7" t="str">
        <f t="shared" si="759"/>
        <v>FALSEFALSEFALSE</v>
      </c>
      <c r="AZ1622" s="626">
        <f t="shared" si="735"/>
        <v>0</v>
      </c>
      <c r="BA1622" s="627" t="str">
        <f t="shared" si="736"/>
        <v/>
      </c>
      <c r="BB1622" s="627">
        <f t="shared" si="737"/>
        <v>0</v>
      </c>
      <c r="BC1622" s="690" t="str">
        <f t="shared" si="738"/>
        <v/>
      </c>
    </row>
    <row r="1623" spans="1:55">
      <c r="A1623" s="381">
        <v>1567</v>
      </c>
      <c r="B1623" s="117"/>
      <c r="C1623" s="288"/>
      <c r="D1623" s="289"/>
      <c r="E1623" s="289"/>
      <c r="F1623" s="290"/>
      <c r="G1623" s="292"/>
      <c r="H1623" s="116"/>
      <c r="I1623" s="292"/>
      <c r="J1623" s="116"/>
      <c r="K1623" s="370" t="str">
        <f t="shared" si="729"/>
        <v/>
      </c>
      <c r="L1623" s="370">
        <f t="shared" si="730"/>
        <v>0</v>
      </c>
      <c r="M1623" s="370">
        <f t="shared" si="731"/>
        <v>0</v>
      </c>
      <c r="N1623" s="371" t="str">
        <f t="shared" si="739"/>
        <v/>
      </c>
      <c r="O1623" s="371" t="str">
        <f t="shared" si="740"/>
        <v/>
      </c>
      <c r="P1623" s="371" t="str">
        <f t="shared" si="741"/>
        <v/>
      </c>
      <c r="Q1623" s="371" t="str">
        <f t="shared" si="742"/>
        <v/>
      </c>
      <c r="R1623" s="371" t="str">
        <f t="shared" si="743"/>
        <v/>
      </c>
      <c r="S1623" s="371" t="str">
        <f t="shared" si="744"/>
        <v/>
      </c>
      <c r="T1623" s="443" t="str">
        <f t="shared" si="732"/>
        <v/>
      </c>
      <c r="U1623" s="539"/>
      <c r="V1623" s="117"/>
      <c r="W1623" s="118"/>
      <c r="X1623" s="119"/>
      <c r="Y1623" s="120"/>
      <c r="Z1623" s="122"/>
      <c r="AA1623" s="121"/>
      <c r="AB1623" s="443" t="str">
        <f t="shared" si="733"/>
        <v/>
      </c>
      <c r="AC1623" s="734" t="str">
        <f t="shared" si="734"/>
        <v/>
      </c>
      <c r="AD1623" s="372"/>
      <c r="AE1623" s="485"/>
      <c r="AF1623" s="373" t="str">
        <f t="shared" si="745"/>
        <v/>
      </c>
      <c r="AG1623" s="373" t="str">
        <f t="shared" si="746"/>
        <v/>
      </c>
      <c r="AH1623" s="374" t="str">
        <f t="shared" si="747"/>
        <v/>
      </c>
      <c r="AI1623" s="375" t="str">
        <f t="shared" si="748"/>
        <v/>
      </c>
      <c r="AJ1623" s="375" t="str">
        <f t="shared" si="749"/>
        <v/>
      </c>
      <c r="AK1623" s="375" t="str">
        <f t="shared" si="750"/>
        <v/>
      </c>
      <c r="AL1623" s="375" t="str">
        <f t="shared" si="751"/>
        <v/>
      </c>
      <c r="AM1623" s="375" t="str">
        <f t="shared" si="752"/>
        <v/>
      </c>
      <c r="AN1623" s="376" t="str">
        <f>IF(AF1623="","",IF(OR(AH1623="",AH1623="-"),"－",IF(OR(AM1623=8,AM1623=9),"",IF(OR(AJ1623=3,AJ1623=4,AJ1623=5,AJ1623=6),VLOOKUP(AH1623,INDEX((係数_バス貨物_ガソリン,係数_バス貨物_CNG,係数_バス貨物_軽油,係数_バス貨物_メタノール,係数_バス貨物_LPG),MATCH(AL1623,【参考】排出ガスレベル!$AI$4:$AI$671,1),1,AR1623):INDEX((係数_バス貨物_ガソリン,係数_バス貨物_CNG,係数_バス貨物_軽油,係数_バス貨物_メタノール,係数_バス貨物_LPG),MATCH(AL1623+1,【参考】排出ガスレベル!$AI$4:$AI$671,1)-1,5,AR1623),2,FALSE),IF(OR(AJ1623=1,AJ1623=2),VLOOKUP(AH1623,INDEX((係数_乗用_ガソリン,係数_乗用_CNG,係数_乗用_軽油,係数_乗用_メタノール,係数_乗用_LPG),1,1,AR1623):INDEX((係数_乗用_ガソリン,係数_乗用_CNG,係数_乗用_軽油,係数_乗用_メタノール,係数_乗用_LPG),125,5,AR1623),2,FALSE))))))</f>
        <v/>
      </c>
      <c r="AO1623" s="376" t="str">
        <f>IF(T1623="","",IF(OR(AH1623="",AH1623="-"),"－",IF(OR(AM1623=8,AM1623=9),"",IF(OR(AJ1623=3,AJ1623=4,AJ1623=5,AJ1623=6),VLOOKUP(AH1623,INDEX((係数_バス貨物_ガソリン,係数_バス貨物_CNG,係数_バス貨物_軽油,係数_バス貨物_メタノール,係数_バス貨物_LPG),MATCH(AL1623,【参考】排出ガスレベル!$AI$4:$AI$671,1),1,AR1623):INDEX((係数_バス貨物_ガソリン,係数_バス貨物_CNG,係数_バス貨物_軽油,係数_バス貨物_メタノール,係数_バス貨物_LPG),MATCH(AL1623+1,【参考】排出ガスレベル!$AI$4:$AI$671,1)-1,5,AR1623),3,FALSE),IF(OR(AJ1623=1,AJ1623=2),VLOOKUP(AH1623,INDEX((係数_乗用_ガソリン,係数_乗用_CNG,係数_乗用_軽油,係数_乗用_メタノール,係数_乗用_LPG),1,1,AR1623):INDEX((係数_乗用_ガソリン,係数_乗用_CNG,係数_乗用_軽油,係数_乗用_メタノール,係数_乗用_LPG),125,5,AR1623),3,FALSE))))))</f>
        <v/>
      </c>
      <c r="AP1623" s="375" t="str">
        <f t="shared" si="753"/>
        <v/>
      </c>
      <c r="AQ1623" s="444" t="str">
        <f t="shared" si="754"/>
        <v/>
      </c>
      <c r="AR1623" s="375" t="str">
        <f t="shared" si="757"/>
        <v/>
      </c>
      <c r="AS1623" s="377" t="str">
        <f t="shared" si="755"/>
        <v/>
      </c>
      <c r="AT1623" s="378" t="str">
        <f t="shared" si="756"/>
        <v/>
      </c>
      <c r="AX1623" s="625" t="b">
        <f t="shared" si="758"/>
        <v>0</v>
      </c>
      <c r="AY1623" s="7" t="str">
        <f t="shared" si="759"/>
        <v>FALSEFALSEFALSE</v>
      </c>
      <c r="AZ1623" s="626">
        <f t="shared" si="735"/>
        <v>0</v>
      </c>
      <c r="BA1623" s="627" t="str">
        <f t="shared" si="736"/>
        <v/>
      </c>
      <c r="BB1623" s="627">
        <f t="shared" si="737"/>
        <v>0</v>
      </c>
      <c r="BC1623" s="690" t="str">
        <f t="shared" si="738"/>
        <v/>
      </c>
    </row>
    <row r="1624" spans="1:55">
      <c r="A1624" s="381">
        <v>1568</v>
      </c>
      <c r="B1624" s="117"/>
      <c r="C1624" s="288"/>
      <c r="D1624" s="289"/>
      <c r="E1624" s="289"/>
      <c r="F1624" s="290"/>
      <c r="G1624" s="292"/>
      <c r="H1624" s="116"/>
      <c r="I1624" s="292"/>
      <c r="J1624" s="116"/>
      <c r="K1624" s="370" t="str">
        <f t="shared" si="729"/>
        <v/>
      </c>
      <c r="L1624" s="370">
        <f t="shared" si="730"/>
        <v>0</v>
      </c>
      <c r="M1624" s="370">
        <f t="shared" si="731"/>
        <v>0</v>
      </c>
      <c r="N1624" s="371" t="str">
        <f t="shared" si="739"/>
        <v/>
      </c>
      <c r="O1624" s="371" t="str">
        <f t="shared" si="740"/>
        <v/>
      </c>
      <c r="P1624" s="371" t="str">
        <f t="shared" si="741"/>
        <v/>
      </c>
      <c r="Q1624" s="371" t="str">
        <f t="shared" si="742"/>
        <v/>
      </c>
      <c r="R1624" s="371" t="str">
        <f t="shared" si="743"/>
        <v/>
      </c>
      <c r="S1624" s="371" t="str">
        <f t="shared" si="744"/>
        <v/>
      </c>
      <c r="T1624" s="443" t="str">
        <f t="shared" si="732"/>
        <v/>
      </c>
      <c r="U1624" s="539"/>
      <c r="V1624" s="117"/>
      <c r="W1624" s="118"/>
      <c r="X1624" s="119"/>
      <c r="Y1624" s="120"/>
      <c r="Z1624" s="122"/>
      <c r="AA1624" s="121"/>
      <c r="AB1624" s="443" t="str">
        <f t="shared" si="733"/>
        <v/>
      </c>
      <c r="AC1624" s="734" t="str">
        <f t="shared" si="734"/>
        <v/>
      </c>
      <c r="AD1624" s="372"/>
      <c r="AE1624" s="485"/>
      <c r="AF1624" s="373" t="str">
        <f t="shared" si="745"/>
        <v/>
      </c>
      <c r="AG1624" s="373" t="str">
        <f t="shared" si="746"/>
        <v/>
      </c>
      <c r="AH1624" s="374" t="str">
        <f t="shared" si="747"/>
        <v/>
      </c>
      <c r="AI1624" s="375" t="str">
        <f t="shared" si="748"/>
        <v/>
      </c>
      <c r="AJ1624" s="375" t="str">
        <f t="shared" si="749"/>
        <v/>
      </c>
      <c r="AK1624" s="375" t="str">
        <f t="shared" si="750"/>
        <v/>
      </c>
      <c r="AL1624" s="375" t="str">
        <f t="shared" si="751"/>
        <v/>
      </c>
      <c r="AM1624" s="375" t="str">
        <f t="shared" si="752"/>
        <v/>
      </c>
      <c r="AN1624" s="376" t="str">
        <f>IF(AF1624="","",IF(OR(AH1624="",AH1624="-"),"－",IF(OR(AM1624=8,AM1624=9),"",IF(OR(AJ1624=3,AJ1624=4,AJ1624=5,AJ1624=6),VLOOKUP(AH1624,INDEX((係数_バス貨物_ガソリン,係数_バス貨物_CNG,係数_バス貨物_軽油,係数_バス貨物_メタノール,係数_バス貨物_LPG),MATCH(AL1624,【参考】排出ガスレベル!$AI$4:$AI$671,1),1,AR1624):INDEX((係数_バス貨物_ガソリン,係数_バス貨物_CNG,係数_バス貨物_軽油,係数_バス貨物_メタノール,係数_バス貨物_LPG),MATCH(AL1624+1,【参考】排出ガスレベル!$AI$4:$AI$671,1)-1,5,AR1624),2,FALSE),IF(OR(AJ1624=1,AJ1624=2),VLOOKUP(AH1624,INDEX((係数_乗用_ガソリン,係数_乗用_CNG,係数_乗用_軽油,係数_乗用_メタノール,係数_乗用_LPG),1,1,AR1624):INDEX((係数_乗用_ガソリン,係数_乗用_CNG,係数_乗用_軽油,係数_乗用_メタノール,係数_乗用_LPG),125,5,AR1624),2,FALSE))))))</f>
        <v/>
      </c>
      <c r="AO1624" s="376" t="str">
        <f>IF(T1624="","",IF(OR(AH1624="",AH1624="-"),"－",IF(OR(AM1624=8,AM1624=9),"",IF(OR(AJ1624=3,AJ1624=4,AJ1624=5,AJ1624=6),VLOOKUP(AH1624,INDEX((係数_バス貨物_ガソリン,係数_バス貨物_CNG,係数_バス貨物_軽油,係数_バス貨物_メタノール,係数_バス貨物_LPG),MATCH(AL1624,【参考】排出ガスレベル!$AI$4:$AI$671,1),1,AR1624):INDEX((係数_バス貨物_ガソリン,係数_バス貨物_CNG,係数_バス貨物_軽油,係数_バス貨物_メタノール,係数_バス貨物_LPG),MATCH(AL1624+1,【参考】排出ガスレベル!$AI$4:$AI$671,1)-1,5,AR1624),3,FALSE),IF(OR(AJ1624=1,AJ1624=2),VLOOKUP(AH1624,INDEX((係数_乗用_ガソリン,係数_乗用_CNG,係数_乗用_軽油,係数_乗用_メタノール,係数_乗用_LPG),1,1,AR1624):INDEX((係数_乗用_ガソリン,係数_乗用_CNG,係数_乗用_軽油,係数_乗用_メタノール,係数_乗用_LPG),125,5,AR1624),3,FALSE))))))</f>
        <v/>
      </c>
      <c r="AP1624" s="375" t="str">
        <f t="shared" si="753"/>
        <v/>
      </c>
      <c r="AQ1624" s="444" t="str">
        <f t="shared" si="754"/>
        <v/>
      </c>
      <c r="AR1624" s="375" t="str">
        <f t="shared" si="757"/>
        <v/>
      </c>
      <c r="AS1624" s="377" t="str">
        <f t="shared" si="755"/>
        <v/>
      </c>
      <c r="AT1624" s="378" t="str">
        <f t="shared" si="756"/>
        <v/>
      </c>
      <c r="AX1624" s="625" t="b">
        <f t="shared" si="758"/>
        <v>0</v>
      </c>
      <c r="AY1624" s="7" t="str">
        <f t="shared" si="759"/>
        <v>FALSEFALSEFALSE</v>
      </c>
      <c r="AZ1624" s="626">
        <f t="shared" si="735"/>
        <v>0</v>
      </c>
      <c r="BA1624" s="627" t="str">
        <f t="shared" si="736"/>
        <v/>
      </c>
      <c r="BB1624" s="627">
        <f t="shared" si="737"/>
        <v>0</v>
      </c>
      <c r="BC1624" s="690" t="str">
        <f t="shared" si="738"/>
        <v/>
      </c>
    </row>
    <row r="1625" spans="1:55">
      <c r="A1625" s="381">
        <v>1569</v>
      </c>
      <c r="B1625" s="117"/>
      <c r="C1625" s="288"/>
      <c r="D1625" s="289"/>
      <c r="E1625" s="289"/>
      <c r="F1625" s="290"/>
      <c r="G1625" s="292"/>
      <c r="H1625" s="116"/>
      <c r="I1625" s="292"/>
      <c r="J1625" s="116"/>
      <c r="K1625" s="370" t="str">
        <f t="shared" si="729"/>
        <v/>
      </c>
      <c r="L1625" s="370">
        <f t="shared" si="730"/>
        <v>0</v>
      </c>
      <c r="M1625" s="370">
        <f t="shared" si="731"/>
        <v>0</v>
      </c>
      <c r="N1625" s="371" t="str">
        <f t="shared" si="739"/>
        <v/>
      </c>
      <c r="O1625" s="371" t="str">
        <f t="shared" si="740"/>
        <v/>
      </c>
      <c r="P1625" s="371" t="str">
        <f t="shared" si="741"/>
        <v/>
      </c>
      <c r="Q1625" s="371" t="str">
        <f t="shared" si="742"/>
        <v/>
      </c>
      <c r="R1625" s="371" t="str">
        <f t="shared" si="743"/>
        <v/>
      </c>
      <c r="S1625" s="371" t="str">
        <f t="shared" si="744"/>
        <v/>
      </c>
      <c r="T1625" s="443" t="str">
        <f t="shared" si="732"/>
        <v/>
      </c>
      <c r="U1625" s="539"/>
      <c r="V1625" s="117"/>
      <c r="W1625" s="118"/>
      <c r="X1625" s="119"/>
      <c r="Y1625" s="120"/>
      <c r="Z1625" s="122"/>
      <c r="AA1625" s="121"/>
      <c r="AB1625" s="443" t="str">
        <f t="shared" si="733"/>
        <v/>
      </c>
      <c r="AC1625" s="734" t="str">
        <f t="shared" si="734"/>
        <v/>
      </c>
      <c r="AD1625" s="372"/>
      <c r="AE1625" s="485"/>
      <c r="AF1625" s="373" t="str">
        <f t="shared" si="745"/>
        <v/>
      </c>
      <c r="AG1625" s="373" t="str">
        <f t="shared" si="746"/>
        <v/>
      </c>
      <c r="AH1625" s="374" t="str">
        <f t="shared" si="747"/>
        <v/>
      </c>
      <c r="AI1625" s="375" t="str">
        <f t="shared" si="748"/>
        <v/>
      </c>
      <c r="AJ1625" s="375" t="str">
        <f t="shared" si="749"/>
        <v/>
      </c>
      <c r="AK1625" s="375" t="str">
        <f t="shared" si="750"/>
        <v/>
      </c>
      <c r="AL1625" s="375" t="str">
        <f t="shared" si="751"/>
        <v/>
      </c>
      <c r="AM1625" s="375" t="str">
        <f t="shared" si="752"/>
        <v/>
      </c>
      <c r="AN1625" s="376" t="str">
        <f>IF(AF1625="","",IF(OR(AH1625="",AH1625="-"),"－",IF(OR(AM1625=8,AM1625=9),"",IF(OR(AJ1625=3,AJ1625=4,AJ1625=5,AJ1625=6),VLOOKUP(AH1625,INDEX((係数_バス貨物_ガソリン,係数_バス貨物_CNG,係数_バス貨物_軽油,係数_バス貨物_メタノール,係数_バス貨物_LPG),MATCH(AL1625,【参考】排出ガスレベル!$AI$4:$AI$671,1),1,AR1625):INDEX((係数_バス貨物_ガソリン,係数_バス貨物_CNG,係数_バス貨物_軽油,係数_バス貨物_メタノール,係数_バス貨物_LPG),MATCH(AL1625+1,【参考】排出ガスレベル!$AI$4:$AI$671,1)-1,5,AR1625),2,FALSE),IF(OR(AJ1625=1,AJ1625=2),VLOOKUP(AH1625,INDEX((係数_乗用_ガソリン,係数_乗用_CNG,係数_乗用_軽油,係数_乗用_メタノール,係数_乗用_LPG),1,1,AR1625):INDEX((係数_乗用_ガソリン,係数_乗用_CNG,係数_乗用_軽油,係数_乗用_メタノール,係数_乗用_LPG),125,5,AR1625),2,FALSE))))))</f>
        <v/>
      </c>
      <c r="AO1625" s="376" t="str">
        <f>IF(T1625="","",IF(OR(AH1625="",AH1625="-"),"－",IF(OR(AM1625=8,AM1625=9),"",IF(OR(AJ1625=3,AJ1625=4,AJ1625=5,AJ1625=6),VLOOKUP(AH1625,INDEX((係数_バス貨物_ガソリン,係数_バス貨物_CNG,係数_バス貨物_軽油,係数_バス貨物_メタノール,係数_バス貨物_LPG),MATCH(AL1625,【参考】排出ガスレベル!$AI$4:$AI$671,1),1,AR1625):INDEX((係数_バス貨物_ガソリン,係数_バス貨物_CNG,係数_バス貨物_軽油,係数_バス貨物_メタノール,係数_バス貨物_LPG),MATCH(AL1625+1,【参考】排出ガスレベル!$AI$4:$AI$671,1)-1,5,AR1625),3,FALSE),IF(OR(AJ1625=1,AJ1625=2),VLOOKUP(AH1625,INDEX((係数_乗用_ガソリン,係数_乗用_CNG,係数_乗用_軽油,係数_乗用_メタノール,係数_乗用_LPG),1,1,AR1625):INDEX((係数_乗用_ガソリン,係数_乗用_CNG,係数_乗用_軽油,係数_乗用_メタノール,係数_乗用_LPG),125,5,AR1625),3,FALSE))))))</f>
        <v/>
      </c>
      <c r="AP1625" s="375" t="str">
        <f t="shared" si="753"/>
        <v/>
      </c>
      <c r="AQ1625" s="444" t="str">
        <f t="shared" si="754"/>
        <v/>
      </c>
      <c r="AR1625" s="375" t="str">
        <f t="shared" si="757"/>
        <v/>
      </c>
      <c r="AS1625" s="377" t="str">
        <f t="shared" si="755"/>
        <v/>
      </c>
      <c r="AT1625" s="378" t="str">
        <f t="shared" si="756"/>
        <v/>
      </c>
      <c r="AX1625" s="625" t="b">
        <f t="shared" si="758"/>
        <v>0</v>
      </c>
      <c r="AY1625" s="7" t="str">
        <f t="shared" si="759"/>
        <v>FALSEFALSEFALSE</v>
      </c>
      <c r="AZ1625" s="626">
        <f t="shared" si="735"/>
        <v>0</v>
      </c>
      <c r="BA1625" s="627" t="str">
        <f t="shared" si="736"/>
        <v/>
      </c>
      <c r="BB1625" s="627">
        <f t="shared" si="737"/>
        <v>0</v>
      </c>
      <c r="BC1625" s="690" t="str">
        <f t="shared" si="738"/>
        <v/>
      </c>
    </row>
    <row r="1626" spans="1:55">
      <c r="A1626" s="381">
        <v>1570</v>
      </c>
      <c r="B1626" s="117"/>
      <c r="C1626" s="288"/>
      <c r="D1626" s="289"/>
      <c r="E1626" s="289"/>
      <c r="F1626" s="290"/>
      <c r="G1626" s="292"/>
      <c r="H1626" s="116"/>
      <c r="I1626" s="292"/>
      <c r="J1626" s="116"/>
      <c r="K1626" s="370" t="str">
        <f t="shared" si="729"/>
        <v/>
      </c>
      <c r="L1626" s="370">
        <f t="shared" si="730"/>
        <v>0</v>
      </c>
      <c r="M1626" s="370">
        <f t="shared" si="731"/>
        <v>0</v>
      </c>
      <c r="N1626" s="371" t="str">
        <f t="shared" si="739"/>
        <v/>
      </c>
      <c r="O1626" s="371" t="str">
        <f t="shared" si="740"/>
        <v/>
      </c>
      <c r="P1626" s="371" t="str">
        <f t="shared" si="741"/>
        <v/>
      </c>
      <c r="Q1626" s="371" t="str">
        <f t="shared" si="742"/>
        <v/>
      </c>
      <c r="R1626" s="371" t="str">
        <f t="shared" si="743"/>
        <v/>
      </c>
      <c r="S1626" s="371" t="str">
        <f t="shared" si="744"/>
        <v/>
      </c>
      <c r="T1626" s="443" t="str">
        <f t="shared" si="732"/>
        <v/>
      </c>
      <c r="U1626" s="539"/>
      <c r="V1626" s="117"/>
      <c r="W1626" s="118"/>
      <c r="X1626" s="119"/>
      <c r="Y1626" s="120"/>
      <c r="Z1626" s="122"/>
      <c r="AA1626" s="121"/>
      <c r="AB1626" s="443" t="str">
        <f t="shared" si="733"/>
        <v/>
      </c>
      <c r="AC1626" s="734" t="str">
        <f t="shared" si="734"/>
        <v/>
      </c>
      <c r="AD1626" s="372"/>
      <c r="AE1626" s="485"/>
      <c r="AF1626" s="373" t="str">
        <f t="shared" si="745"/>
        <v/>
      </c>
      <c r="AG1626" s="373" t="str">
        <f t="shared" si="746"/>
        <v/>
      </c>
      <c r="AH1626" s="374" t="str">
        <f t="shared" si="747"/>
        <v/>
      </c>
      <c r="AI1626" s="375" t="str">
        <f t="shared" si="748"/>
        <v/>
      </c>
      <c r="AJ1626" s="375" t="str">
        <f t="shared" si="749"/>
        <v/>
      </c>
      <c r="AK1626" s="375" t="str">
        <f t="shared" si="750"/>
        <v/>
      </c>
      <c r="AL1626" s="375" t="str">
        <f t="shared" si="751"/>
        <v/>
      </c>
      <c r="AM1626" s="375" t="str">
        <f t="shared" si="752"/>
        <v/>
      </c>
      <c r="AN1626" s="376" t="str">
        <f>IF(AF1626="","",IF(OR(AH1626="",AH1626="-"),"－",IF(OR(AM1626=8,AM1626=9),"",IF(OR(AJ1626=3,AJ1626=4,AJ1626=5,AJ1626=6),VLOOKUP(AH1626,INDEX((係数_バス貨物_ガソリン,係数_バス貨物_CNG,係数_バス貨物_軽油,係数_バス貨物_メタノール,係数_バス貨物_LPG),MATCH(AL1626,【参考】排出ガスレベル!$AI$4:$AI$671,1),1,AR1626):INDEX((係数_バス貨物_ガソリン,係数_バス貨物_CNG,係数_バス貨物_軽油,係数_バス貨物_メタノール,係数_バス貨物_LPG),MATCH(AL1626+1,【参考】排出ガスレベル!$AI$4:$AI$671,1)-1,5,AR1626),2,FALSE),IF(OR(AJ1626=1,AJ1626=2),VLOOKUP(AH1626,INDEX((係数_乗用_ガソリン,係数_乗用_CNG,係数_乗用_軽油,係数_乗用_メタノール,係数_乗用_LPG),1,1,AR1626):INDEX((係数_乗用_ガソリン,係数_乗用_CNG,係数_乗用_軽油,係数_乗用_メタノール,係数_乗用_LPG),125,5,AR1626),2,FALSE))))))</f>
        <v/>
      </c>
      <c r="AO1626" s="376" t="str">
        <f>IF(T1626="","",IF(OR(AH1626="",AH1626="-"),"－",IF(OR(AM1626=8,AM1626=9),"",IF(OR(AJ1626=3,AJ1626=4,AJ1626=5,AJ1626=6),VLOOKUP(AH1626,INDEX((係数_バス貨物_ガソリン,係数_バス貨物_CNG,係数_バス貨物_軽油,係数_バス貨物_メタノール,係数_バス貨物_LPG),MATCH(AL1626,【参考】排出ガスレベル!$AI$4:$AI$671,1),1,AR1626):INDEX((係数_バス貨物_ガソリン,係数_バス貨物_CNG,係数_バス貨物_軽油,係数_バス貨物_メタノール,係数_バス貨物_LPG),MATCH(AL1626+1,【参考】排出ガスレベル!$AI$4:$AI$671,1)-1,5,AR1626),3,FALSE),IF(OR(AJ1626=1,AJ1626=2),VLOOKUP(AH1626,INDEX((係数_乗用_ガソリン,係数_乗用_CNG,係数_乗用_軽油,係数_乗用_メタノール,係数_乗用_LPG),1,1,AR1626):INDEX((係数_乗用_ガソリン,係数_乗用_CNG,係数_乗用_軽油,係数_乗用_メタノール,係数_乗用_LPG),125,5,AR1626),3,FALSE))))))</f>
        <v/>
      </c>
      <c r="AP1626" s="375" t="str">
        <f t="shared" si="753"/>
        <v/>
      </c>
      <c r="AQ1626" s="444" t="str">
        <f t="shared" si="754"/>
        <v/>
      </c>
      <c r="AR1626" s="375" t="str">
        <f t="shared" si="757"/>
        <v/>
      </c>
      <c r="AS1626" s="377" t="str">
        <f t="shared" si="755"/>
        <v/>
      </c>
      <c r="AT1626" s="378" t="str">
        <f t="shared" si="756"/>
        <v/>
      </c>
      <c r="AX1626" s="625" t="b">
        <f t="shared" si="758"/>
        <v>0</v>
      </c>
      <c r="AY1626" s="7" t="str">
        <f t="shared" si="759"/>
        <v>FALSEFALSEFALSE</v>
      </c>
      <c r="AZ1626" s="626">
        <f t="shared" si="735"/>
        <v>0</v>
      </c>
      <c r="BA1626" s="627" t="str">
        <f t="shared" si="736"/>
        <v/>
      </c>
      <c r="BB1626" s="627">
        <f t="shared" si="737"/>
        <v>0</v>
      </c>
      <c r="BC1626" s="690" t="str">
        <f t="shared" si="738"/>
        <v/>
      </c>
    </row>
    <row r="1627" spans="1:55">
      <c r="A1627" s="381">
        <v>1571</v>
      </c>
      <c r="B1627" s="117"/>
      <c r="C1627" s="288"/>
      <c r="D1627" s="289"/>
      <c r="E1627" s="289"/>
      <c r="F1627" s="290"/>
      <c r="G1627" s="292"/>
      <c r="H1627" s="116"/>
      <c r="I1627" s="292"/>
      <c r="J1627" s="116"/>
      <c r="K1627" s="370" t="str">
        <f t="shared" si="729"/>
        <v/>
      </c>
      <c r="L1627" s="370">
        <f t="shared" si="730"/>
        <v>0</v>
      </c>
      <c r="M1627" s="370">
        <f t="shared" si="731"/>
        <v>0</v>
      </c>
      <c r="N1627" s="371" t="str">
        <f t="shared" si="739"/>
        <v/>
      </c>
      <c r="O1627" s="371" t="str">
        <f t="shared" si="740"/>
        <v/>
      </c>
      <c r="P1627" s="371" t="str">
        <f t="shared" si="741"/>
        <v/>
      </c>
      <c r="Q1627" s="371" t="str">
        <f t="shared" si="742"/>
        <v/>
      </c>
      <c r="R1627" s="371" t="str">
        <f t="shared" si="743"/>
        <v/>
      </c>
      <c r="S1627" s="371" t="str">
        <f t="shared" si="744"/>
        <v/>
      </c>
      <c r="T1627" s="443" t="str">
        <f t="shared" si="732"/>
        <v/>
      </c>
      <c r="U1627" s="539"/>
      <c r="V1627" s="117"/>
      <c r="W1627" s="118"/>
      <c r="X1627" s="119"/>
      <c r="Y1627" s="120"/>
      <c r="Z1627" s="122"/>
      <c r="AA1627" s="121"/>
      <c r="AB1627" s="443" t="str">
        <f t="shared" si="733"/>
        <v/>
      </c>
      <c r="AC1627" s="734" t="str">
        <f t="shared" si="734"/>
        <v/>
      </c>
      <c r="AD1627" s="372"/>
      <c r="AE1627" s="485"/>
      <c r="AF1627" s="373" t="str">
        <f t="shared" si="745"/>
        <v/>
      </c>
      <c r="AG1627" s="373" t="str">
        <f t="shared" si="746"/>
        <v/>
      </c>
      <c r="AH1627" s="374" t="str">
        <f t="shared" si="747"/>
        <v/>
      </c>
      <c r="AI1627" s="375" t="str">
        <f t="shared" si="748"/>
        <v/>
      </c>
      <c r="AJ1627" s="375" t="str">
        <f t="shared" si="749"/>
        <v/>
      </c>
      <c r="AK1627" s="375" t="str">
        <f t="shared" si="750"/>
        <v/>
      </c>
      <c r="AL1627" s="375" t="str">
        <f t="shared" si="751"/>
        <v/>
      </c>
      <c r="AM1627" s="375" t="str">
        <f t="shared" si="752"/>
        <v/>
      </c>
      <c r="AN1627" s="376" t="str">
        <f>IF(AF1627="","",IF(OR(AH1627="",AH1627="-"),"－",IF(OR(AM1627=8,AM1627=9),"",IF(OR(AJ1627=3,AJ1627=4,AJ1627=5,AJ1627=6),VLOOKUP(AH1627,INDEX((係数_バス貨物_ガソリン,係数_バス貨物_CNG,係数_バス貨物_軽油,係数_バス貨物_メタノール,係数_バス貨物_LPG),MATCH(AL1627,【参考】排出ガスレベル!$AI$4:$AI$671,1),1,AR1627):INDEX((係数_バス貨物_ガソリン,係数_バス貨物_CNG,係数_バス貨物_軽油,係数_バス貨物_メタノール,係数_バス貨物_LPG),MATCH(AL1627+1,【参考】排出ガスレベル!$AI$4:$AI$671,1)-1,5,AR1627),2,FALSE),IF(OR(AJ1627=1,AJ1627=2),VLOOKUP(AH1627,INDEX((係数_乗用_ガソリン,係数_乗用_CNG,係数_乗用_軽油,係数_乗用_メタノール,係数_乗用_LPG),1,1,AR1627):INDEX((係数_乗用_ガソリン,係数_乗用_CNG,係数_乗用_軽油,係数_乗用_メタノール,係数_乗用_LPG),125,5,AR1627),2,FALSE))))))</f>
        <v/>
      </c>
      <c r="AO1627" s="376" t="str">
        <f>IF(T1627="","",IF(OR(AH1627="",AH1627="-"),"－",IF(OR(AM1627=8,AM1627=9),"",IF(OR(AJ1627=3,AJ1627=4,AJ1627=5,AJ1627=6),VLOOKUP(AH1627,INDEX((係数_バス貨物_ガソリン,係数_バス貨物_CNG,係数_バス貨物_軽油,係数_バス貨物_メタノール,係数_バス貨物_LPG),MATCH(AL1627,【参考】排出ガスレベル!$AI$4:$AI$671,1),1,AR1627):INDEX((係数_バス貨物_ガソリン,係数_バス貨物_CNG,係数_バス貨物_軽油,係数_バス貨物_メタノール,係数_バス貨物_LPG),MATCH(AL1627+1,【参考】排出ガスレベル!$AI$4:$AI$671,1)-1,5,AR1627),3,FALSE),IF(OR(AJ1627=1,AJ1627=2),VLOOKUP(AH1627,INDEX((係数_乗用_ガソリン,係数_乗用_CNG,係数_乗用_軽油,係数_乗用_メタノール,係数_乗用_LPG),1,1,AR1627):INDEX((係数_乗用_ガソリン,係数_乗用_CNG,係数_乗用_軽油,係数_乗用_メタノール,係数_乗用_LPG),125,5,AR1627),3,FALSE))))))</f>
        <v/>
      </c>
      <c r="AP1627" s="375" t="str">
        <f t="shared" si="753"/>
        <v/>
      </c>
      <c r="AQ1627" s="444" t="str">
        <f t="shared" si="754"/>
        <v/>
      </c>
      <c r="AR1627" s="375" t="str">
        <f t="shared" si="757"/>
        <v/>
      </c>
      <c r="AS1627" s="377" t="str">
        <f t="shared" si="755"/>
        <v/>
      </c>
      <c r="AT1627" s="378" t="str">
        <f t="shared" si="756"/>
        <v/>
      </c>
      <c r="AX1627" s="625" t="b">
        <f t="shared" si="758"/>
        <v>0</v>
      </c>
      <c r="AY1627" s="7" t="str">
        <f t="shared" si="759"/>
        <v>FALSEFALSEFALSE</v>
      </c>
      <c r="AZ1627" s="626">
        <f t="shared" si="735"/>
        <v>0</v>
      </c>
      <c r="BA1627" s="627" t="str">
        <f t="shared" si="736"/>
        <v/>
      </c>
      <c r="BB1627" s="627">
        <f t="shared" si="737"/>
        <v>0</v>
      </c>
      <c r="BC1627" s="690" t="str">
        <f t="shared" si="738"/>
        <v/>
      </c>
    </row>
    <row r="1628" spans="1:55">
      <c r="A1628" s="381">
        <v>1572</v>
      </c>
      <c r="B1628" s="117"/>
      <c r="C1628" s="288"/>
      <c r="D1628" s="289"/>
      <c r="E1628" s="289"/>
      <c r="F1628" s="290"/>
      <c r="G1628" s="292"/>
      <c r="H1628" s="116"/>
      <c r="I1628" s="292"/>
      <c r="J1628" s="116"/>
      <c r="K1628" s="370" t="str">
        <f t="shared" si="729"/>
        <v/>
      </c>
      <c r="L1628" s="370">
        <f t="shared" si="730"/>
        <v>0</v>
      </c>
      <c r="M1628" s="370">
        <f t="shared" si="731"/>
        <v>0</v>
      </c>
      <c r="N1628" s="371" t="str">
        <f t="shared" si="739"/>
        <v/>
      </c>
      <c r="O1628" s="371" t="str">
        <f t="shared" si="740"/>
        <v/>
      </c>
      <c r="P1628" s="371" t="str">
        <f t="shared" si="741"/>
        <v/>
      </c>
      <c r="Q1628" s="371" t="str">
        <f t="shared" si="742"/>
        <v/>
      </c>
      <c r="R1628" s="371" t="str">
        <f t="shared" si="743"/>
        <v/>
      </c>
      <c r="S1628" s="371" t="str">
        <f t="shared" si="744"/>
        <v/>
      </c>
      <c r="T1628" s="443" t="str">
        <f t="shared" si="732"/>
        <v/>
      </c>
      <c r="U1628" s="539"/>
      <c r="V1628" s="117"/>
      <c r="W1628" s="118"/>
      <c r="X1628" s="119"/>
      <c r="Y1628" s="120"/>
      <c r="Z1628" s="122"/>
      <c r="AA1628" s="121"/>
      <c r="AB1628" s="443" t="str">
        <f t="shared" si="733"/>
        <v/>
      </c>
      <c r="AC1628" s="734" t="str">
        <f t="shared" si="734"/>
        <v/>
      </c>
      <c r="AD1628" s="372"/>
      <c r="AE1628" s="485"/>
      <c r="AF1628" s="373" t="str">
        <f t="shared" si="745"/>
        <v/>
      </c>
      <c r="AG1628" s="373" t="str">
        <f t="shared" si="746"/>
        <v/>
      </c>
      <c r="AH1628" s="374" t="str">
        <f t="shared" si="747"/>
        <v/>
      </c>
      <c r="AI1628" s="375" t="str">
        <f t="shared" si="748"/>
        <v/>
      </c>
      <c r="AJ1628" s="375" t="str">
        <f t="shared" si="749"/>
        <v/>
      </c>
      <c r="AK1628" s="375" t="str">
        <f t="shared" si="750"/>
        <v/>
      </c>
      <c r="AL1628" s="375" t="str">
        <f t="shared" si="751"/>
        <v/>
      </c>
      <c r="AM1628" s="375" t="str">
        <f t="shared" si="752"/>
        <v/>
      </c>
      <c r="AN1628" s="376" t="str">
        <f>IF(AF1628="","",IF(OR(AH1628="",AH1628="-"),"－",IF(OR(AM1628=8,AM1628=9),"",IF(OR(AJ1628=3,AJ1628=4,AJ1628=5,AJ1628=6),VLOOKUP(AH1628,INDEX((係数_バス貨物_ガソリン,係数_バス貨物_CNG,係数_バス貨物_軽油,係数_バス貨物_メタノール,係数_バス貨物_LPG),MATCH(AL1628,【参考】排出ガスレベル!$AI$4:$AI$671,1),1,AR1628):INDEX((係数_バス貨物_ガソリン,係数_バス貨物_CNG,係数_バス貨物_軽油,係数_バス貨物_メタノール,係数_バス貨物_LPG),MATCH(AL1628+1,【参考】排出ガスレベル!$AI$4:$AI$671,1)-1,5,AR1628),2,FALSE),IF(OR(AJ1628=1,AJ1628=2),VLOOKUP(AH1628,INDEX((係数_乗用_ガソリン,係数_乗用_CNG,係数_乗用_軽油,係数_乗用_メタノール,係数_乗用_LPG),1,1,AR1628):INDEX((係数_乗用_ガソリン,係数_乗用_CNG,係数_乗用_軽油,係数_乗用_メタノール,係数_乗用_LPG),125,5,AR1628),2,FALSE))))))</f>
        <v/>
      </c>
      <c r="AO1628" s="376" t="str">
        <f>IF(T1628="","",IF(OR(AH1628="",AH1628="-"),"－",IF(OR(AM1628=8,AM1628=9),"",IF(OR(AJ1628=3,AJ1628=4,AJ1628=5,AJ1628=6),VLOOKUP(AH1628,INDEX((係数_バス貨物_ガソリン,係数_バス貨物_CNG,係数_バス貨物_軽油,係数_バス貨物_メタノール,係数_バス貨物_LPG),MATCH(AL1628,【参考】排出ガスレベル!$AI$4:$AI$671,1),1,AR1628):INDEX((係数_バス貨物_ガソリン,係数_バス貨物_CNG,係数_バス貨物_軽油,係数_バス貨物_メタノール,係数_バス貨物_LPG),MATCH(AL1628+1,【参考】排出ガスレベル!$AI$4:$AI$671,1)-1,5,AR1628),3,FALSE),IF(OR(AJ1628=1,AJ1628=2),VLOOKUP(AH1628,INDEX((係数_乗用_ガソリン,係数_乗用_CNG,係数_乗用_軽油,係数_乗用_メタノール,係数_乗用_LPG),1,1,AR1628):INDEX((係数_乗用_ガソリン,係数_乗用_CNG,係数_乗用_軽油,係数_乗用_メタノール,係数_乗用_LPG),125,5,AR1628),3,FALSE))))))</f>
        <v/>
      </c>
      <c r="AP1628" s="375" t="str">
        <f t="shared" si="753"/>
        <v/>
      </c>
      <c r="AQ1628" s="444" t="str">
        <f t="shared" si="754"/>
        <v/>
      </c>
      <c r="AR1628" s="375" t="str">
        <f t="shared" si="757"/>
        <v/>
      </c>
      <c r="AS1628" s="377" t="str">
        <f t="shared" si="755"/>
        <v/>
      </c>
      <c r="AT1628" s="378" t="str">
        <f t="shared" si="756"/>
        <v/>
      </c>
      <c r="AX1628" s="625" t="b">
        <f t="shared" si="758"/>
        <v>0</v>
      </c>
      <c r="AY1628" s="7" t="str">
        <f t="shared" si="759"/>
        <v>FALSEFALSEFALSE</v>
      </c>
      <c r="AZ1628" s="626">
        <f t="shared" si="735"/>
        <v>0</v>
      </c>
      <c r="BA1628" s="627" t="str">
        <f t="shared" si="736"/>
        <v/>
      </c>
      <c r="BB1628" s="627">
        <f t="shared" si="737"/>
        <v>0</v>
      </c>
      <c r="BC1628" s="690" t="str">
        <f t="shared" si="738"/>
        <v/>
      </c>
    </row>
    <row r="1629" spans="1:55">
      <c r="A1629" s="381">
        <v>1573</v>
      </c>
      <c r="B1629" s="117"/>
      <c r="C1629" s="288"/>
      <c r="D1629" s="289"/>
      <c r="E1629" s="289"/>
      <c r="F1629" s="290"/>
      <c r="G1629" s="292"/>
      <c r="H1629" s="116"/>
      <c r="I1629" s="292"/>
      <c r="J1629" s="116"/>
      <c r="K1629" s="370" t="str">
        <f t="shared" si="729"/>
        <v/>
      </c>
      <c r="L1629" s="370">
        <f t="shared" si="730"/>
        <v>0</v>
      </c>
      <c r="M1629" s="370">
        <f t="shared" si="731"/>
        <v>0</v>
      </c>
      <c r="N1629" s="371" t="str">
        <f t="shared" si="739"/>
        <v/>
      </c>
      <c r="O1629" s="371" t="str">
        <f t="shared" si="740"/>
        <v/>
      </c>
      <c r="P1629" s="371" t="str">
        <f t="shared" si="741"/>
        <v/>
      </c>
      <c r="Q1629" s="371" t="str">
        <f t="shared" si="742"/>
        <v/>
      </c>
      <c r="R1629" s="371" t="str">
        <f t="shared" si="743"/>
        <v/>
      </c>
      <c r="S1629" s="371" t="str">
        <f t="shared" si="744"/>
        <v/>
      </c>
      <c r="T1629" s="443" t="str">
        <f t="shared" si="732"/>
        <v/>
      </c>
      <c r="U1629" s="539"/>
      <c r="V1629" s="117"/>
      <c r="W1629" s="118"/>
      <c r="X1629" s="119"/>
      <c r="Y1629" s="120"/>
      <c r="Z1629" s="122"/>
      <c r="AA1629" s="121"/>
      <c r="AB1629" s="443" t="str">
        <f t="shared" si="733"/>
        <v/>
      </c>
      <c r="AC1629" s="734" t="str">
        <f t="shared" si="734"/>
        <v/>
      </c>
      <c r="AD1629" s="372"/>
      <c r="AE1629" s="485"/>
      <c r="AF1629" s="373" t="str">
        <f t="shared" si="745"/>
        <v/>
      </c>
      <c r="AG1629" s="373" t="str">
        <f t="shared" si="746"/>
        <v/>
      </c>
      <c r="AH1629" s="374" t="str">
        <f t="shared" si="747"/>
        <v/>
      </c>
      <c r="AI1629" s="375" t="str">
        <f t="shared" si="748"/>
        <v/>
      </c>
      <c r="AJ1629" s="375" t="str">
        <f t="shared" si="749"/>
        <v/>
      </c>
      <c r="AK1629" s="375" t="str">
        <f t="shared" si="750"/>
        <v/>
      </c>
      <c r="AL1629" s="375" t="str">
        <f t="shared" si="751"/>
        <v/>
      </c>
      <c r="AM1629" s="375" t="str">
        <f t="shared" si="752"/>
        <v/>
      </c>
      <c r="AN1629" s="376" t="str">
        <f>IF(AF1629="","",IF(OR(AH1629="",AH1629="-"),"－",IF(OR(AM1629=8,AM1629=9),"",IF(OR(AJ1629=3,AJ1629=4,AJ1629=5,AJ1629=6),VLOOKUP(AH1629,INDEX((係数_バス貨物_ガソリン,係数_バス貨物_CNG,係数_バス貨物_軽油,係数_バス貨物_メタノール,係数_バス貨物_LPG),MATCH(AL1629,【参考】排出ガスレベル!$AI$4:$AI$671,1),1,AR1629):INDEX((係数_バス貨物_ガソリン,係数_バス貨物_CNG,係数_バス貨物_軽油,係数_バス貨物_メタノール,係数_バス貨物_LPG),MATCH(AL1629+1,【参考】排出ガスレベル!$AI$4:$AI$671,1)-1,5,AR1629),2,FALSE),IF(OR(AJ1629=1,AJ1629=2),VLOOKUP(AH1629,INDEX((係数_乗用_ガソリン,係数_乗用_CNG,係数_乗用_軽油,係数_乗用_メタノール,係数_乗用_LPG),1,1,AR1629):INDEX((係数_乗用_ガソリン,係数_乗用_CNG,係数_乗用_軽油,係数_乗用_メタノール,係数_乗用_LPG),125,5,AR1629),2,FALSE))))))</f>
        <v/>
      </c>
      <c r="AO1629" s="376" t="str">
        <f>IF(T1629="","",IF(OR(AH1629="",AH1629="-"),"－",IF(OR(AM1629=8,AM1629=9),"",IF(OR(AJ1629=3,AJ1629=4,AJ1629=5,AJ1629=6),VLOOKUP(AH1629,INDEX((係数_バス貨物_ガソリン,係数_バス貨物_CNG,係数_バス貨物_軽油,係数_バス貨物_メタノール,係数_バス貨物_LPG),MATCH(AL1629,【参考】排出ガスレベル!$AI$4:$AI$671,1),1,AR1629):INDEX((係数_バス貨物_ガソリン,係数_バス貨物_CNG,係数_バス貨物_軽油,係数_バス貨物_メタノール,係数_バス貨物_LPG),MATCH(AL1629+1,【参考】排出ガスレベル!$AI$4:$AI$671,1)-1,5,AR1629),3,FALSE),IF(OR(AJ1629=1,AJ1629=2),VLOOKUP(AH1629,INDEX((係数_乗用_ガソリン,係数_乗用_CNG,係数_乗用_軽油,係数_乗用_メタノール,係数_乗用_LPG),1,1,AR1629):INDEX((係数_乗用_ガソリン,係数_乗用_CNG,係数_乗用_軽油,係数_乗用_メタノール,係数_乗用_LPG),125,5,AR1629),3,FALSE))))))</f>
        <v/>
      </c>
      <c r="AP1629" s="375" t="str">
        <f t="shared" si="753"/>
        <v/>
      </c>
      <c r="AQ1629" s="444" t="str">
        <f t="shared" si="754"/>
        <v/>
      </c>
      <c r="AR1629" s="375" t="str">
        <f t="shared" si="757"/>
        <v/>
      </c>
      <c r="AS1629" s="377" t="str">
        <f t="shared" si="755"/>
        <v/>
      </c>
      <c r="AT1629" s="378" t="str">
        <f t="shared" si="756"/>
        <v/>
      </c>
      <c r="AX1629" s="625" t="b">
        <f t="shared" si="758"/>
        <v>0</v>
      </c>
      <c r="AY1629" s="7" t="str">
        <f t="shared" si="759"/>
        <v>FALSEFALSEFALSE</v>
      </c>
      <c r="AZ1629" s="626">
        <f t="shared" si="735"/>
        <v>0</v>
      </c>
      <c r="BA1629" s="627" t="str">
        <f t="shared" si="736"/>
        <v/>
      </c>
      <c r="BB1629" s="627">
        <f t="shared" si="737"/>
        <v>0</v>
      </c>
      <c r="BC1629" s="690" t="str">
        <f t="shared" si="738"/>
        <v/>
      </c>
    </row>
    <row r="1630" spans="1:55">
      <c r="A1630" s="381">
        <v>1574</v>
      </c>
      <c r="B1630" s="117"/>
      <c r="C1630" s="288"/>
      <c r="D1630" s="289"/>
      <c r="E1630" s="289"/>
      <c r="F1630" s="290"/>
      <c r="G1630" s="292"/>
      <c r="H1630" s="116"/>
      <c r="I1630" s="292"/>
      <c r="J1630" s="116"/>
      <c r="K1630" s="370" t="str">
        <f t="shared" si="729"/>
        <v/>
      </c>
      <c r="L1630" s="370">
        <f t="shared" si="730"/>
        <v>0</v>
      </c>
      <c r="M1630" s="370">
        <f t="shared" si="731"/>
        <v>0</v>
      </c>
      <c r="N1630" s="371" t="str">
        <f t="shared" si="739"/>
        <v/>
      </c>
      <c r="O1630" s="371" t="str">
        <f t="shared" si="740"/>
        <v/>
      </c>
      <c r="P1630" s="371" t="str">
        <f t="shared" si="741"/>
        <v/>
      </c>
      <c r="Q1630" s="371" t="str">
        <f t="shared" si="742"/>
        <v/>
      </c>
      <c r="R1630" s="371" t="str">
        <f t="shared" si="743"/>
        <v/>
      </c>
      <c r="S1630" s="371" t="str">
        <f t="shared" si="744"/>
        <v/>
      </c>
      <c r="T1630" s="443" t="str">
        <f t="shared" si="732"/>
        <v/>
      </c>
      <c r="U1630" s="539"/>
      <c r="V1630" s="117"/>
      <c r="W1630" s="118"/>
      <c r="X1630" s="119"/>
      <c r="Y1630" s="120"/>
      <c r="Z1630" s="122"/>
      <c r="AA1630" s="121"/>
      <c r="AB1630" s="443" t="str">
        <f t="shared" si="733"/>
        <v/>
      </c>
      <c r="AC1630" s="734" t="str">
        <f t="shared" si="734"/>
        <v/>
      </c>
      <c r="AD1630" s="372"/>
      <c r="AE1630" s="485"/>
      <c r="AF1630" s="373" t="str">
        <f t="shared" si="745"/>
        <v/>
      </c>
      <c r="AG1630" s="373" t="str">
        <f t="shared" si="746"/>
        <v/>
      </c>
      <c r="AH1630" s="374" t="str">
        <f t="shared" si="747"/>
        <v/>
      </c>
      <c r="AI1630" s="375" t="str">
        <f t="shared" si="748"/>
        <v/>
      </c>
      <c r="AJ1630" s="375" t="str">
        <f t="shared" si="749"/>
        <v/>
      </c>
      <c r="AK1630" s="375" t="str">
        <f t="shared" si="750"/>
        <v/>
      </c>
      <c r="AL1630" s="375" t="str">
        <f t="shared" si="751"/>
        <v/>
      </c>
      <c r="AM1630" s="375" t="str">
        <f t="shared" si="752"/>
        <v/>
      </c>
      <c r="AN1630" s="376" t="str">
        <f>IF(AF1630="","",IF(OR(AH1630="",AH1630="-"),"－",IF(OR(AM1630=8,AM1630=9),"",IF(OR(AJ1630=3,AJ1630=4,AJ1630=5,AJ1630=6),VLOOKUP(AH1630,INDEX((係数_バス貨物_ガソリン,係数_バス貨物_CNG,係数_バス貨物_軽油,係数_バス貨物_メタノール,係数_バス貨物_LPG),MATCH(AL1630,【参考】排出ガスレベル!$AI$4:$AI$671,1),1,AR1630):INDEX((係数_バス貨物_ガソリン,係数_バス貨物_CNG,係数_バス貨物_軽油,係数_バス貨物_メタノール,係数_バス貨物_LPG),MATCH(AL1630+1,【参考】排出ガスレベル!$AI$4:$AI$671,1)-1,5,AR1630),2,FALSE),IF(OR(AJ1630=1,AJ1630=2),VLOOKUP(AH1630,INDEX((係数_乗用_ガソリン,係数_乗用_CNG,係数_乗用_軽油,係数_乗用_メタノール,係数_乗用_LPG),1,1,AR1630):INDEX((係数_乗用_ガソリン,係数_乗用_CNG,係数_乗用_軽油,係数_乗用_メタノール,係数_乗用_LPG),125,5,AR1630),2,FALSE))))))</f>
        <v/>
      </c>
      <c r="AO1630" s="376" t="str">
        <f>IF(T1630="","",IF(OR(AH1630="",AH1630="-"),"－",IF(OR(AM1630=8,AM1630=9),"",IF(OR(AJ1630=3,AJ1630=4,AJ1630=5,AJ1630=6),VLOOKUP(AH1630,INDEX((係数_バス貨物_ガソリン,係数_バス貨物_CNG,係数_バス貨物_軽油,係数_バス貨物_メタノール,係数_バス貨物_LPG),MATCH(AL1630,【参考】排出ガスレベル!$AI$4:$AI$671,1),1,AR1630):INDEX((係数_バス貨物_ガソリン,係数_バス貨物_CNG,係数_バス貨物_軽油,係数_バス貨物_メタノール,係数_バス貨物_LPG),MATCH(AL1630+1,【参考】排出ガスレベル!$AI$4:$AI$671,1)-1,5,AR1630),3,FALSE),IF(OR(AJ1630=1,AJ1630=2),VLOOKUP(AH1630,INDEX((係数_乗用_ガソリン,係数_乗用_CNG,係数_乗用_軽油,係数_乗用_メタノール,係数_乗用_LPG),1,1,AR1630):INDEX((係数_乗用_ガソリン,係数_乗用_CNG,係数_乗用_軽油,係数_乗用_メタノール,係数_乗用_LPG),125,5,AR1630),3,FALSE))))))</f>
        <v/>
      </c>
      <c r="AP1630" s="375" t="str">
        <f t="shared" si="753"/>
        <v/>
      </c>
      <c r="AQ1630" s="444" t="str">
        <f t="shared" si="754"/>
        <v/>
      </c>
      <c r="AR1630" s="375" t="str">
        <f t="shared" si="757"/>
        <v/>
      </c>
      <c r="AS1630" s="377" t="str">
        <f t="shared" si="755"/>
        <v/>
      </c>
      <c r="AT1630" s="378" t="str">
        <f t="shared" si="756"/>
        <v/>
      </c>
      <c r="AX1630" s="625" t="b">
        <f t="shared" si="758"/>
        <v>0</v>
      </c>
      <c r="AY1630" s="7" t="str">
        <f t="shared" si="759"/>
        <v>FALSEFALSEFALSE</v>
      </c>
      <c r="AZ1630" s="626">
        <f t="shared" si="735"/>
        <v>0</v>
      </c>
      <c r="BA1630" s="627" t="str">
        <f t="shared" si="736"/>
        <v/>
      </c>
      <c r="BB1630" s="627">
        <f t="shared" si="737"/>
        <v>0</v>
      </c>
      <c r="BC1630" s="690" t="str">
        <f t="shared" si="738"/>
        <v/>
      </c>
    </row>
    <row r="1631" spans="1:55">
      <c r="A1631" s="381">
        <v>1575</v>
      </c>
      <c r="B1631" s="117"/>
      <c r="C1631" s="288"/>
      <c r="D1631" s="289"/>
      <c r="E1631" s="289"/>
      <c r="F1631" s="290"/>
      <c r="G1631" s="292"/>
      <c r="H1631" s="116"/>
      <c r="I1631" s="292"/>
      <c r="J1631" s="116"/>
      <c r="K1631" s="370" t="str">
        <f t="shared" si="729"/>
        <v/>
      </c>
      <c r="L1631" s="370">
        <f t="shared" si="730"/>
        <v>0</v>
      </c>
      <c r="M1631" s="370">
        <f t="shared" si="731"/>
        <v>0</v>
      </c>
      <c r="N1631" s="371" t="str">
        <f t="shared" si="739"/>
        <v/>
      </c>
      <c r="O1631" s="371" t="str">
        <f t="shared" si="740"/>
        <v/>
      </c>
      <c r="P1631" s="371" t="str">
        <f t="shared" si="741"/>
        <v/>
      </c>
      <c r="Q1631" s="371" t="str">
        <f t="shared" si="742"/>
        <v/>
      </c>
      <c r="R1631" s="371" t="str">
        <f t="shared" si="743"/>
        <v/>
      </c>
      <c r="S1631" s="371" t="str">
        <f t="shared" si="744"/>
        <v/>
      </c>
      <c r="T1631" s="443" t="str">
        <f t="shared" si="732"/>
        <v/>
      </c>
      <c r="U1631" s="539"/>
      <c r="V1631" s="117"/>
      <c r="W1631" s="118"/>
      <c r="X1631" s="119"/>
      <c r="Y1631" s="120"/>
      <c r="Z1631" s="122"/>
      <c r="AA1631" s="121"/>
      <c r="AB1631" s="443" t="str">
        <f t="shared" si="733"/>
        <v/>
      </c>
      <c r="AC1631" s="734" t="str">
        <f t="shared" si="734"/>
        <v/>
      </c>
      <c r="AD1631" s="372"/>
      <c r="AE1631" s="485"/>
      <c r="AF1631" s="373" t="str">
        <f t="shared" si="745"/>
        <v/>
      </c>
      <c r="AG1631" s="373" t="str">
        <f t="shared" si="746"/>
        <v/>
      </c>
      <c r="AH1631" s="374" t="str">
        <f t="shared" si="747"/>
        <v/>
      </c>
      <c r="AI1631" s="375" t="str">
        <f t="shared" si="748"/>
        <v/>
      </c>
      <c r="AJ1631" s="375" t="str">
        <f t="shared" si="749"/>
        <v/>
      </c>
      <c r="AK1631" s="375" t="str">
        <f t="shared" si="750"/>
        <v/>
      </c>
      <c r="AL1631" s="375" t="str">
        <f t="shared" si="751"/>
        <v/>
      </c>
      <c r="AM1631" s="375" t="str">
        <f t="shared" si="752"/>
        <v/>
      </c>
      <c r="AN1631" s="376" t="str">
        <f>IF(AF1631="","",IF(OR(AH1631="",AH1631="-"),"－",IF(OR(AM1631=8,AM1631=9),"",IF(OR(AJ1631=3,AJ1631=4,AJ1631=5,AJ1631=6),VLOOKUP(AH1631,INDEX((係数_バス貨物_ガソリン,係数_バス貨物_CNG,係数_バス貨物_軽油,係数_バス貨物_メタノール,係数_バス貨物_LPG),MATCH(AL1631,【参考】排出ガスレベル!$AI$4:$AI$671,1),1,AR1631):INDEX((係数_バス貨物_ガソリン,係数_バス貨物_CNG,係数_バス貨物_軽油,係数_バス貨物_メタノール,係数_バス貨物_LPG),MATCH(AL1631+1,【参考】排出ガスレベル!$AI$4:$AI$671,1)-1,5,AR1631),2,FALSE),IF(OR(AJ1631=1,AJ1631=2),VLOOKUP(AH1631,INDEX((係数_乗用_ガソリン,係数_乗用_CNG,係数_乗用_軽油,係数_乗用_メタノール,係数_乗用_LPG),1,1,AR1631):INDEX((係数_乗用_ガソリン,係数_乗用_CNG,係数_乗用_軽油,係数_乗用_メタノール,係数_乗用_LPG),125,5,AR1631),2,FALSE))))))</f>
        <v/>
      </c>
      <c r="AO1631" s="376" t="str">
        <f>IF(T1631="","",IF(OR(AH1631="",AH1631="-"),"－",IF(OR(AM1631=8,AM1631=9),"",IF(OR(AJ1631=3,AJ1631=4,AJ1631=5,AJ1631=6),VLOOKUP(AH1631,INDEX((係数_バス貨物_ガソリン,係数_バス貨物_CNG,係数_バス貨物_軽油,係数_バス貨物_メタノール,係数_バス貨物_LPG),MATCH(AL1631,【参考】排出ガスレベル!$AI$4:$AI$671,1),1,AR1631):INDEX((係数_バス貨物_ガソリン,係数_バス貨物_CNG,係数_バス貨物_軽油,係数_バス貨物_メタノール,係数_バス貨物_LPG),MATCH(AL1631+1,【参考】排出ガスレベル!$AI$4:$AI$671,1)-1,5,AR1631),3,FALSE),IF(OR(AJ1631=1,AJ1631=2),VLOOKUP(AH1631,INDEX((係数_乗用_ガソリン,係数_乗用_CNG,係数_乗用_軽油,係数_乗用_メタノール,係数_乗用_LPG),1,1,AR1631):INDEX((係数_乗用_ガソリン,係数_乗用_CNG,係数_乗用_軽油,係数_乗用_メタノール,係数_乗用_LPG),125,5,AR1631),3,FALSE))))))</f>
        <v/>
      </c>
      <c r="AP1631" s="375" t="str">
        <f t="shared" si="753"/>
        <v/>
      </c>
      <c r="AQ1631" s="444" t="str">
        <f t="shared" si="754"/>
        <v/>
      </c>
      <c r="AR1631" s="375" t="str">
        <f t="shared" si="757"/>
        <v/>
      </c>
      <c r="AS1631" s="377" t="str">
        <f t="shared" si="755"/>
        <v/>
      </c>
      <c r="AT1631" s="378" t="str">
        <f t="shared" si="756"/>
        <v/>
      </c>
      <c r="AX1631" s="625" t="b">
        <f t="shared" si="758"/>
        <v>0</v>
      </c>
      <c r="AY1631" s="7" t="str">
        <f t="shared" si="759"/>
        <v>FALSEFALSEFALSE</v>
      </c>
      <c r="AZ1631" s="626">
        <f t="shared" si="735"/>
        <v>0</v>
      </c>
      <c r="BA1631" s="627" t="str">
        <f t="shared" si="736"/>
        <v/>
      </c>
      <c r="BB1631" s="627">
        <f t="shared" si="737"/>
        <v>0</v>
      </c>
      <c r="BC1631" s="690" t="str">
        <f t="shared" si="738"/>
        <v/>
      </c>
    </row>
    <row r="1632" spans="1:55">
      <c r="A1632" s="381">
        <v>1576</v>
      </c>
      <c r="B1632" s="117"/>
      <c r="C1632" s="288"/>
      <c r="D1632" s="289"/>
      <c r="E1632" s="289"/>
      <c r="F1632" s="290"/>
      <c r="G1632" s="292"/>
      <c r="H1632" s="116"/>
      <c r="I1632" s="292"/>
      <c r="J1632" s="116"/>
      <c r="K1632" s="370" t="str">
        <f t="shared" si="729"/>
        <v/>
      </c>
      <c r="L1632" s="370">
        <f t="shared" si="730"/>
        <v>0</v>
      </c>
      <c r="M1632" s="370">
        <f t="shared" si="731"/>
        <v>0</v>
      </c>
      <c r="N1632" s="371" t="str">
        <f t="shared" si="739"/>
        <v/>
      </c>
      <c r="O1632" s="371" t="str">
        <f t="shared" si="740"/>
        <v/>
      </c>
      <c r="P1632" s="371" t="str">
        <f t="shared" si="741"/>
        <v/>
      </c>
      <c r="Q1632" s="371" t="str">
        <f t="shared" si="742"/>
        <v/>
      </c>
      <c r="R1632" s="371" t="str">
        <f t="shared" si="743"/>
        <v/>
      </c>
      <c r="S1632" s="371" t="str">
        <f t="shared" si="744"/>
        <v/>
      </c>
      <c r="T1632" s="443" t="str">
        <f t="shared" si="732"/>
        <v/>
      </c>
      <c r="U1632" s="539"/>
      <c r="V1632" s="117"/>
      <c r="W1632" s="118"/>
      <c r="X1632" s="119"/>
      <c r="Y1632" s="120"/>
      <c r="Z1632" s="122"/>
      <c r="AA1632" s="121"/>
      <c r="AB1632" s="443" t="str">
        <f t="shared" si="733"/>
        <v/>
      </c>
      <c r="AC1632" s="734" t="str">
        <f t="shared" si="734"/>
        <v/>
      </c>
      <c r="AD1632" s="372"/>
      <c r="AE1632" s="485"/>
      <c r="AF1632" s="373" t="str">
        <f t="shared" si="745"/>
        <v/>
      </c>
      <c r="AG1632" s="373" t="str">
        <f t="shared" si="746"/>
        <v/>
      </c>
      <c r="AH1632" s="374" t="str">
        <f t="shared" si="747"/>
        <v/>
      </c>
      <c r="AI1632" s="375" t="str">
        <f t="shared" si="748"/>
        <v/>
      </c>
      <c r="AJ1632" s="375" t="str">
        <f t="shared" si="749"/>
        <v/>
      </c>
      <c r="AK1632" s="375" t="str">
        <f t="shared" si="750"/>
        <v/>
      </c>
      <c r="AL1632" s="375" t="str">
        <f t="shared" si="751"/>
        <v/>
      </c>
      <c r="AM1632" s="375" t="str">
        <f t="shared" si="752"/>
        <v/>
      </c>
      <c r="AN1632" s="376" t="str">
        <f>IF(AF1632="","",IF(OR(AH1632="",AH1632="-"),"－",IF(OR(AM1632=8,AM1632=9),"",IF(OR(AJ1632=3,AJ1632=4,AJ1632=5,AJ1632=6),VLOOKUP(AH1632,INDEX((係数_バス貨物_ガソリン,係数_バス貨物_CNG,係数_バス貨物_軽油,係数_バス貨物_メタノール,係数_バス貨物_LPG),MATCH(AL1632,【参考】排出ガスレベル!$AI$4:$AI$671,1),1,AR1632):INDEX((係数_バス貨物_ガソリン,係数_バス貨物_CNG,係数_バス貨物_軽油,係数_バス貨物_メタノール,係数_バス貨物_LPG),MATCH(AL1632+1,【参考】排出ガスレベル!$AI$4:$AI$671,1)-1,5,AR1632),2,FALSE),IF(OR(AJ1632=1,AJ1632=2),VLOOKUP(AH1632,INDEX((係数_乗用_ガソリン,係数_乗用_CNG,係数_乗用_軽油,係数_乗用_メタノール,係数_乗用_LPG),1,1,AR1632):INDEX((係数_乗用_ガソリン,係数_乗用_CNG,係数_乗用_軽油,係数_乗用_メタノール,係数_乗用_LPG),125,5,AR1632),2,FALSE))))))</f>
        <v/>
      </c>
      <c r="AO1632" s="376" t="str">
        <f>IF(T1632="","",IF(OR(AH1632="",AH1632="-"),"－",IF(OR(AM1632=8,AM1632=9),"",IF(OR(AJ1632=3,AJ1632=4,AJ1632=5,AJ1632=6),VLOOKUP(AH1632,INDEX((係数_バス貨物_ガソリン,係数_バス貨物_CNG,係数_バス貨物_軽油,係数_バス貨物_メタノール,係数_バス貨物_LPG),MATCH(AL1632,【参考】排出ガスレベル!$AI$4:$AI$671,1),1,AR1632):INDEX((係数_バス貨物_ガソリン,係数_バス貨物_CNG,係数_バス貨物_軽油,係数_バス貨物_メタノール,係数_バス貨物_LPG),MATCH(AL1632+1,【参考】排出ガスレベル!$AI$4:$AI$671,1)-1,5,AR1632),3,FALSE),IF(OR(AJ1632=1,AJ1632=2),VLOOKUP(AH1632,INDEX((係数_乗用_ガソリン,係数_乗用_CNG,係数_乗用_軽油,係数_乗用_メタノール,係数_乗用_LPG),1,1,AR1632):INDEX((係数_乗用_ガソリン,係数_乗用_CNG,係数_乗用_軽油,係数_乗用_メタノール,係数_乗用_LPG),125,5,AR1632),3,FALSE))))))</f>
        <v/>
      </c>
      <c r="AP1632" s="375" t="str">
        <f t="shared" si="753"/>
        <v/>
      </c>
      <c r="AQ1632" s="444" t="str">
        <f t="shared" si="754"/>
        <v/>
      </c>
      <c r="AR1632" s="375" t="str">
        <f t="shared" si="757"/>
        <v/>
      </c>
      <c r="AS1632" s="377" t="str">
        <f t="shared" si="755"/>
        <v/>
      </c>
      <c r="AT1632" s="378" t="str">
        <f t="shared" si="756"/>
        <v/>
      </c>
      <c r="AX1632" s="625" t="b">
        <f t="shared" si="758"/>
        <v>0</v>
      </c>
      <c r="AY1632" s="7" t="str">
        <f t="shared" si="759"/>
        <v>FALSEFALSEFALSE</v>
      </c>
      <c r="AZ1632" s="626">
        <f t="shared" si="735"/>
        <v>0</v>
      </c>
      <c r="BA1632" s="627" t="str">
        <f t="shared" si="736"/>
        <v/>
      </c>
      <c r="BB1632" s="627">
        <f t="shared" si="737"/>
        <v>0</v>
      </c>
      <c r="BC1632" s="690" t="str">
        <f t="shared" si="738"/>
        <v/>
      </c>
    </row>
    <row r="1633" spans="1:55">
      <c r="A1633" s="381">
        <v>1577</v>
      </c>
      <c r="B1633" s="117"/>
      <c r="C1633" s="288"/>
      <c r="D1633" s="289"/>
      <c r="E1633" s="289"/>
      <c r="F1633" s="290"/>
      <c r="G1633" s="292"/>
      <c r="H1633" s="116"/>
      <c r="I1633" s="292"/>
      <c r="J1633" s="116"/>
      <c r="K1633" s="370" t="str">
        <f t="shared" si="729"/>
        <v/>
      </c>
      <c r="L1633" s="370">
        <f t="shared" si="730"/>
        <v>0</v>
      </c>
      <c r="M1633" s="370">
        <f t="shared" si="731"/>
        <v>0</v>
      </c>
      <c r="N1633" s="371" t="str">
        <f t="shared" si="739"/>
        <v/>
      </c>
      <c r="O1633" s="371" t="str">
        <f t="shared" si="740"/>
        <v/>
      </c>
      <c r="P1633" s="371" t="str">
        <f t="shared" si="741"/>
        <v/>
      </c>
      <c r="Q1633" s="371" t="str">
        <f t="shared" si="742"/>
        <v/>
      </c>
      <c r="R1633" s="371" t="str">
        <f t="shared" si="743"/>
        <v/>
      </c>
      <c r="S1633" s="371" t="str">
        <f t="shared" si="744"/>
        <v/>
      </c>
      <c r="T1633" s="443" t="str">
        <f t="shared" si="732"/>
        <v/>
      </c>
      <c r="U1633" s="539"/>
      <c r="V1633" s="117"/>
      <c r="W1633" s="118"/>
      <c r="X1633" s="119"/>
      <c r="Y1633" s="120"/>
      <c r="Z1633" s="122"/>
      <c r="AA1633" s="121"/>
      <c r="AB1633" s="443" t="str">
        <f t="shared" si="733"/>
        <v/>
      </c>
      <c r="AC1633" s="734" t="str">
        <f t="shared" si="734"/>
        <v/>
      </c>
      <c r="AD1633" s="372"/>
      <c r="AE1633" s="485"/>
      <c r="AF1633" s="373" t="str">
        <f t="shared" si="745"/>
        <v/>
      </c>
      <c r="AG1633" s="373" t="str">
        <f t="shared" si="746"/>
        <v/>
      </c>
      <c r="AH1633" s="374" t="str">
        <f t="shared" si="747"/>
        <v/>
      </c>
      <c r="AI1633" s="375" t="str">
        <f t="shared" si="748"/>
        <v/>
      </c>
      <c r="AJ1633" s="375" t="str">
        <f t="shared" si="749"/>
        <v/>
      </c>
      <c r="AK1633" s="375" t="str">
        <f t="shared" si="750"/>
        <v/>
      </c>
      <c r="AL1633" s="375" t="str">
        <f t="shared" si="751"/>
        <v/>
      </c>
      <c r="AM1633" s="375" t="str">
        <f t="shared" si="752"/>
        <v/>
      </c>
      <c r="AN1633" s="376" t="str">
        <f>IF(AF1633="","",IF(OR(AH1633="",AH1633="-"),"－",IF(OR(AM1633=8,AM1633=9),"",IF(OR(AJ1633=3,AJ1633=4,AJ1633=5,AJ1633=6),VLOOKUP(AH1633,INDEX((係数_バス貨物_ガソリン,係数_バス貨物_CNG,係数_バス貨物_軽油,係数_バス貨物_メタノール,係数_バス貨物_LPG),MATCH(AL1633,【参考】排出ガスレベル!$AI$4:$AI$671,1),1,AR1633):INDEX((係数_バス貨物_ガソリン,係数_バス貨物_CNG,係数_バス貨物_軽油,係数_バス貨物_メタノール,係数_バス貨物_LPG),MATCH(AL1633+1,【参考】排出ガスレベル!$AI$4:$AI$671,1)-1,5,AR1633),2,FALSE),IF(OR(AJ1633=1,AJ1633=2),VLOOKUP(AH1633,INDEX((係数_乗用_ガソリン,係数_乗用_CNG,係数_乗用_軽油,係数_乗用_メタノール,係数_乗用_LPG),1,1,AR1633):INDEX((係数_乗用_ガソリン,係数_乗用_CNG,係数_乗用_軽油,係数_乗用_メタノール,係数_乗用_LPG),125,5,AR1633),2,FALSE))))))</f>
        <v/>
      </c>
      <c r="AO1633" s="376" t="str">
        <f>IF(T1633="","",IF(OR(AH1633="",AH1633="-"),"－",IF(OR(AM1633=8,AM1633=9),"",IF(OR(AJ1633=3,AJ1633=4,AJ1633=5,AJ1633=6),VLOOKUP(AH1633,INDEX((係数_バス貨物_ガソリン,係数_バス貨物_CNG,係数_バス貨物_軽油,係数_バス貨物_メタノール,係数_バス貨物_LPG),MATCH(AL1633,【参考】排出ガスレベル!$AI$4:$AI$671,1),1,AR1633):INDEX((係数_バス貨物_ガソリン,係数_バス貨物_CNG,係数_バス貨物_軽油,係数_バス貨物_メタノール,係数_バス貨物_LPG),MATCH(AL1633+1,【参考】排出ガスレベル!$AI$4:$AI$671,1)-1,5,AR1633),3,FALSE),IF(OR(AJ1633=1,AJ1633=2),VLOOKUP(AH1633,INDEX((係数_乗用_ガソリン,係数_乗用_CNG,係数_乗用_軽油,係数_乗用_メタノール,係数_乗用_LPG),1,1,AR1633):INDEX((係数_乗用_ガソリン,係数_乗用_CNG,係数_乗用_軽油,係数_乗用_メタノール,係数_乗用_LPG),125,5,AR1633),3,FALSE))))))</f>
        <v/>
      </c>
      <c r="AP1633" s="375" t="str">
        <f t="shared" si="753"/>
        <v/>
      </c>
      <c r="AQ1633" s="444" t="str">
        <f t="shared" si="754"/>
        <v/>
      </c>
      <c r="AR1633" s="375" t="str">
        <f t="shared" si="757"/>
        <v/>
      </c>
      <c r="AS1633" s="377" t="str">
        <f t="shared" si="755"/>
        <v/>
      </c>
      <c r="AT1633" s="378" t="str">
        <f t="shared" si="756"/>
        <v/>
      </c>
      <c r="AX1633" s="625" t="b">
        <f t="shared" si="758"/>
        <v>0</v>
      </c>
      <c r="AY1633" s="7" t="str">
        <f t="shared" si="759"/>
        <v>FALSEFALSEFALSE</v>
      </c>
      <c r="AZ1633" s="626">
        <f t="shared" si="735"/>
        <v>0</v>
      </c>
      <c r="BA1633" s="627" t="str">
        <f t="shared" si="736"/>
        <v/>
      </c>
      <c r="BB1633" s="627">
        <f t="shared" si="737"/>
        <v>0</v>
      </c>
      <c r="BC1633" s="690" t="str">
        <f t="shared" si="738"/>
        <v/>
      </c>
    </row>
    <row r="1634" spans="1:55">
      <c r="A1634" s="381">
        <v>1578</v>
      </c>
      <c r="B1634" s="117"/>
      <c r="C1634" s="288"/>
      <c r="D1634" s="289"/>
      <c r="E1634" s="289"/>
      <c r="F1634" s="290"/>
      <c r="G1634" s="292"/>
      <c r="H1634" s="116"/>
      <c r="I1634" s="292"/>
      <c r="J1634" s="116"/>
      <c r="K1634" s="370" t="str">
        <f t="shared" si="729"/>
        <v/>
      </c>
      <c r="L1634" s="370">
        <f t="shared" si="730"/>
        <v>0</v>
      </c>
      <c r="M1634" s="370">
        <f t="shared" si="731"/>
        <v>0</v>
      </c>
      <c r="N1634" s="371" t="str">
        <f t="shared" si="739"/>
        <v/>
      </c>
      <c r="O1634" s="371" t="str">
        <f t="shared" si="740"/>
        <v/>
      </c>
      <c r="P1634" s="371" t="str">
        <f t="shared" si="741"/>
        <v/>
      </c>
      <c r="Q1634" s="371" t="str">
        <f t="shared" si="742"/>
        <v/>
      </c>
      <c r="R1634" s="371" t="str">
        <f t="shared" si="743"/>
        <v/>
      </c>
      <c r="S1634" s="371" t="str">
        <f t="shared" si="744"/>
        <v/>
      </c>
      <c r="T1634" s="443" t="str">
        <f t="shared" si="732"/>
        <v/>
      </c>
      <c r="U1634" s="539"/>
      <c r="V1634" s="117"/>
      <c r="W1634" s="118"/>
      <c r="X1634" s="119"/>
      <c r="Y1634" s="120"/>
      <c r="Z1634" s="122"/>
      <c r="AA1634" s="121"/>
      <c r="AB1634" s="443" t="str">
        <f t="shared" si="733"/>
        <v/>
      </c>
      <c r="AC1634" s="734" t="str">
        <f t="shared" si="734"/>
        <v/>
      </c>
      <c r="AD1634" s="372"/>
      <c r="AE1634" s="485"/>
      <c r="AF1634" s="373" t="str">
        <f t="shared" si="745"/>
        <v/>
      </c>
      <c r="AG1634" s="373" t="str">
        <f t="shared" si="746"/>
        <v/>
      </c>
      <c r="AH1634" s="374" t="str">
        <f t="shared" si="747"/>
        <v/>
      </c>
      <c r="AI1634" s="375" t="str">
        <f t="shared" si="748"/>
        <v/>
      </c>
      <c r="AJ1634" s="375" t="str">
        <f t="shared" si="749"/>
        <v/>
      </c>
      <c r="AK1634" s="375" t="str">
        <f t="shared" si="750"/>
        <v/>
      </c>
      <c r="AL1634" s="375" t="str">
        <f t="shared" si="751"/>
        <v/>
      </c>
      <c r="AM1634" s="375" t="str">
        <f t="shared" si="752"/>
        <v/>
      </c>
      <c r="AN1634" s="376" t="str">
        <f>IF(AF1634="","",IF(OR(AH1634="",AH1634="-"),"－",IF(OR(AM1634=8,AM1634=9),"",IF(OR(AJ1634=3,AJ1634=4,AJ1634=5,AJ1634=6),VLOOKUP(AH1634,INDEX((係数_バス貨物_ガソリン,係数_バス貨物_CNG,係数_バス貨物_軽油,係数_バス貨物_メタノール,係数_バス貨物_LPG),MATCH(AL1634,【参考】排出ガスレベル!$AI$4:$AI$671,1),1,AR1634):INDEX((係数_バス貨物_ガソリン,係数_バス貨物_CNG,係数_バス貨物_軽油,係数_バス貨物_メタノール,係数_バス貨物_LPG),MATCH(AL1634+1,【参考】排出ガスレベル!$AI$4:$AI$671,1)-1,5,AR1634),2,FALSE),IF(OR(AJ1634=1,AJ1634=2),VLOOKUP(AH1634,INDEX((係数_乗用_ガソリン,係数_乗用_CNG,係数_乗用_軽油,係数_乗用_メタノール,係数_乗用_LPG),1,1,AR1634):INDEX((係数_乗用_ガソリン,係数_乗用_CNG,係数_乗用_軽油,係数_乗用_メタノール,係数_乗用_LPG),125,5,AR1634),2,FALSE))))))</f>
        <v/>
      </c>
      <c r="AO1634" s="376" t="str">
        <f>IF(T1634="","",IF(OR(AH1634="",AH1634="-"),"－",IF(OR(AM1634=8,AM1634=9),"",IF(OR(AJ1634=3,AJ1634=4,AJ1634=5,AJ1634=6),VLOOKUP(AH1634,INDEX((係数_バス貨物_ガソリン,係数_バス貨物_CNG,係数_バス貨物_軽油,係数_バス貨物_メタノール,係数_バス貨物_LPG),MATCH(AL1634,【参考】排出ガスレベル!$AI$4:$AI$671,1),1,AR1634):INDEX((係数_バス貨物_ガソリン,係数_バス貨物_CNG,係数_バス貨物_軽油,係数_バス貨物_メタノール,係数_バス貨物_LPG),MATCH(AL1634+1,【参考】排出ガスレベル!$AI$4:$AI$671,1)-1,5,AR1634),3,FALSE),IF(OR(AJ1634=1,AJ1634=2),VLOOKUP(AH1634,INDEX((係数_乗用_ガソリン,係数_乗用_CNG,係数_乗用_軽油,係数_乗用_メタノール,係数_乗用_LPG),1,1,AR1634):INDEX((係数_乗用_ガソリン,係数_乗用_CNG,係数_乗用_軽油,係数_乗用_メタノール,係数_乗用_LPG),125,5,AR1634),3,FALSE))))))</f>
        <v/>
      </c>
      <c r="AP1634" s="375" t="str">
        <f t="shared" si="753"/>
        <v/>
      </c>
      <c r="AQ1634" s="444" t="str">
        <f t="shared" si="754"/>
        <v/>
      </c>
      <c r="AR1634" s="375" t="str">
        <f t="shared" si="757"/>
        <v/>
      </c>
      <c r="AS1634" s="377" t="str">
        <f t="shared" si="755"/>
        <v/>
      </c>
      <c r="AT1634" s="378" t="str">
        <f t="shared" si="756"/>
        <v/>
      </c>
      <c r="AX1634" s="625" t="b">
        <f t="shared" si="758"/>
        <v>0</v>
      </c>
      <c r="AY1634" s="7" t="str">
        <f t="shared" si="759"/>
        <v>FALSEFALSEFALSE</v>
      </c>
      <c r="AZ1634" s="626">
        <f t="shared" si="735"/>
        <v>0</v>
      </c>
      <c r="BA1634" s="627" t="str">
        <f t="shared" si="736"/>
        <v/>
      </c>
      <c r="BB1634" s="627">
        <f t="shared" si="737"/>
        <v>0</v>
      </c>
      <c r="BC1634" s="690" t="str">
        <f t="shared" si="738"/>
        <v/>
      </c>
    </row>
    <row r="1635" spans="1:55">
      <c r="A1635" s="381">
        <v>1579</v>
      </c>
      <c r="B1635" s="117"/>
      <c r="C1635" s="288"/>
      <c r="D1635" s="289"/>
      <c r="E1635" s="289"/>
      <c r="F1635" s="290"/>
      <c r="G1635" s="292"/>
      <c r="H1635" s="116"/>
      <c r="I1635" s="292"/>
      <c r="J1635" s="116"/>
      <c r="K1635" s="370" t="str">
        <f t="shared" si="729"/>
        <v/>
      </c>
      <c r="L1635" s="370">
        <f t="shared" si="730"/>
        <v>0</v>
      </c>
      <c r="M1635" s="370">
        <f t="shared" si="731"/>
        <v>0</v>
      </c>
      <c r="N1635" s="371" t="str">
        <f t="shared" si="739"/>
        <v/>
      </c>
      <c r="O1635" s="371" t="str">
        <f t="shared" si="740"/>
        <v/>
      </c>
      <c r="P1635" s="371" t="str">
        <f t="shared" si="741"/>
        <v/>
      </c>
      <c r="Q1635" s="371" t="str">
        <f t="shared" si="742"/>
        <v/>
      </c>
      <c r="R1635" s="371" t="str">
        <f t="shared" si="743"/>
        <v/>
      </c>
      <c r="S1635" s="371" t="str">
        <f t="shared" si="744"/>
        <v/>
      </c>
      <c r="T1635" s="443" t="str">
        <f t="shared" si="732"/>
        <v/>
      </c>
      <c r="U1635" s="539"/>
      <c r="V1635" s="117"/>
      <c r="W1635" s="118"/>
      <c r="X1635" s="119"/>
      <c r="Y1635" s="120"/>
      <c r="Z1635" s="122"/>
      <c r="AA1635" s="121"/>
      <c r="AB1635" s="443" t="str">
        <f t="shared" si="733"/>
        <v/>
      </c>
      <c r="AC1635" s="734" t="str">
        <f t="shared" si="734"/>
        <v/>
      </c>
      <c r="AD1635" s="372"/>
      <c r="AE1635" s="485"/>
      <c r="AF1635" s="373" t="str">
        <f t="shared" si="745"/>
        <v/>
      </c>
      <c r="AG1635" s="373" t="str">
        <f t="shared" si="746"/>
        <v/>
      </c>
      <c r="AH1635" s="374" t="str">
        <f t="shared" si="747"/>
        <v/>
      </c>
      <c r="AI1635" s="375" t="str">
        <f t="shared" si="748"/>
        <v/>
      </c>
      <c r="AJ1635" s="375" t="str">
        <f t="shared" si="749"/>
        <v/>
      </c>
      <c r="AK1635" s="375" t="str">
        <f t="shared" si="750"/>
        <v/>
      </c>
      <c r="AL1635" s="375" t="str">
        <f t="shared" si="751"/>
        <v/>
      </c>
      <c r="AM1635" s="375" t="str">
        <f t="shared" si="752"/>
        <v/>
      </c>
      <c r="AN1635" s="376" t="str">
        <f>IF(AF1635="","",IF(OR(AH1635="",AH1635="-"),"－",IF(OR(AM1635=8,AM1635=9),"",IF(OR(AJ1635=3,AJ1635=4,AJ1635=5,AJ1635=6),VLOOKUP(AH1635,INDEX((係数_バス貨物_ガソリン,係数_バス貨物_CNG,係数_バス貨物_軽油,係数_バス貨物_メタノール,係数_バス貨物_LPG),MATCH(AL1635,【参考】排出ガスレベル!$AI$4:$AI$671,1),1,AR1635):INDEX((係数_バス貨物_ガソリン,係数_バス貨物_CNG,係数_バス貨物_軽油,係数_バス貨物_メタノール,係数_バス貨物_LPG),MATCH(AL1635+1,【参考】排出ガスレベル!$AI$4:$AI$671,1)-1,5,AR1635),2,FALSE),IF(OR(AJ1635=1,AJ1635=2),VLOOKUP(AH1635,INDEX((係数_乗用_ガソリン,係数_乗用_CNG,係数_乗用_軽油,係数_乗用_メタノール,係数_乗用_LPG),1,1,AR1635):INDEX((係数_乗用_ガソリン,係数_乗用_CNG,係数_乗用_軽油,係数_乗用_メタノール,係数_乗用_LPG),125,5,AR1635),2,FALSE))))))</f>
        <v/>
      </c>
      <c r="AO1635" s="376" t="str">
        <f>IF(T1635="","",IF(OR(AH1635="",AH1635="-"),"－",IF(OR(AM1635=8,AM1635=9),"",IF(OR(AJ1635=3,AJ1635=4,AJ1635=5,AJ1635=6),VLOOKUP(AH1635,INDEX((係数_バス貨物_ガソリン,係数_バス貨物_CNG,係数_バス貨物_軽油,係数_バス貨物_メタノール,係数_バス貨物_LPG),MATCH(AL1635,【参考】排出ガスレベル!$AI$4:$AI$671,1),1,AR1635):INDEX((係数_バス貨物_ガソリン,係数_バス貨物_CNG,係数_バス貨物_軽油,係数_バス貨物_メタノール,係数_バス貨物_LPG),MATCH(AL1635+1,【参考】排出ガスレベル!$AI$4:$AI$671,1)-1,5,AR1635),3,FALSE),IF(OR(AJ1635=1,AJ1635=2),VLOOKUP(AH1635,INDEX((係数_乗用_ガソリン,係数_乗用_CNG,係数_乗用_軽油,係数_乗用_メタノール,係数_乗用_LPG),1,1,AR1635):INDEX((係数_乗用_ガソリン,係数_乗用_CNG,係数_乗用_軽油,係数_乗用_メタノール,係数_乗用_LPG),125,5,AR1635),3,FALSE))))))</f>
        <v/>
      </c>
      <c r="AP1635" s="375" t="str">
        <f t="shared" si="753"/>
        <v/>
      </c>
      <c r="AQ1635" s="444" t="str">
        <f t="shared" si="754"/>
        <v/>
      </c>
      <c r="AR1635" s="375" t="str">
        <f t="shared" si="757"/>
        <v/>
      </c>
      <c r="AS1635" s="377" t="str">
        <f t="shared" si="755"/>
        <v/>
      </c>
      <c r="AT1635" s="378" t="str">
        <f t="shared" si="756"/>
        <v/>
      </c>
      <c r="AX1635" s="625" t="b">
        <f t="shared" si="758"/>
        <v>0</v>
      </c>
      <c r="AY1635" s="7" t="str">
        <f t="shared" si="759"/>
        <v>FALSEFALSEFALSE</v>
      </c>
      <c r="AZ1635" s="626">
        <f t="shared" si="735"/>
        <v>0</v>
      </c>
      <c r="BA1635" s="627" t="str">
        <f t="shared" si="736"/>
        <v/>
      </c>
      <c r="BB1635" s="627">
        <f t="shared" si="737"/>
        <v>0</v>
      </c>
      <c r="BC1635" s="690" t="str">
        <f t="shared" si="738"/>
        <v/>
      </c>
    </row>
    <row r="1636" spans="1:55">
      <c r="A1636" s="381">
        <v>1580</v>
      </c>
      <c r="B1636" s="117"/>
      <c r="C1636" s="288"/>
      <c r="D1636" s="289"/>
      <c r="E1636" s="289"/>
      <c r="F1636" s="290"/>
      <c r="G1636" s="292"/>
      <c r="H1636" s="116"/>
      <c r="I1636" s="292"/>
      <c r="J1636" s="116"/>
      <c r="K1636" s="370" t="str">
        <f t="shared" si="729"/>
        <v/>
      </c>
      <c r="L1636" s="370">
        <f t="shared" si="730"/>
        <v>0</v>
      </c>
      <c r="M1636" s="370">
        <f t="shared" si="731"/>
        <v>0</v>
      </c>
      <c r="N1636" s="371" t="str">
        <f t="shared" si="739"/>
        <v/>
      </c>
      <c r="O1636" s="371" t="str">
        <f t="shared" si="740"/>
        <v/>
      </c>
      <c r="P1636" s="371" t="str">
        <f t="shared" si="741"/>
        <v/>
      </c>
      <c r="Q1636" s="371" t="str">
        <f t="shared" si="742"/>
        <v/>
      </c>
      <c r="R1636" s="371" t="str">
        <f t="shared" si="743"/>
        <v/>
      </c>
      <c r="S1636" s="371" t="str">
        <f t="shared" si="744"/>
        <v/>
      </c>
      <c r="T1636" s="443" t="str">
        <f t="shared" si="732"/>
        <v/>
      </c>
      <c r="U1636" s="539"/>
      <c r="V1636" s="117"/>
      <c r="W1636" s="118"/>
      <c r="X1636" s="119"/>
      <c r="Y1636" s="120"/>
      <c r="Z1636" s="122"/>
      <c r="AA1636" s="121"/>
      <c r="AB1636" s="443" t="str">
        <f t="shared" si="733"/>
        <v/>
      </c>
      <c r="AC1636" s="734" t="str">
        <f t="shared" si="734"/>
        <v/>
      </c>
      <c r="AD1636" s="372"/>
      <c r="AE1636" s="485"/>
      <c r="AF1636" s="373" t="str">
        <f t="shared" si="745"/>
        <v/>
      </c>
      <c r="AG1636" s="373" t="str">
        <f t="shared" si="746"/>
        <v/>
      </c>
      <c r="AH1636" s="374" t="str">
        <f t="shared" si="747"/>
        <v/>
      </c>
      <c r="AI1636" s="375" t="str">
        <f t="shared" si="748"/>
        <v/>
      </c>
      <c r="AJ1636" s="375" t="str">
        <f t="shared" si="749"/>
        <v/>
      </c>
      <c r="AK1636" s="375" t="str">
        <f t="shared" si="750"/>
        <v/>
      </c>
      <c r="AL1636" s="375" t="str">
        <f t="shared" si="751"/>
        <v/>
      </c>
      <c r="AM1636" s="375" t="str">
        <f t="shared" si="752"/>
        <v/>
      </c>
      <c r="AN1636" s="376" t="str">
        <f>IF(AF1636="","",IF(OR(AH1636="",AH1636="-"),"－",IF(OR(AM1636=8,AM1636=9),"",IF(OR(AJ1636=3,AJ1636=4,AJ1636=5,AJ1636=6),VLOOKUP(AH1636,INDEX((係数_バス貨物_ガソリン,係数_バス貨物_CNG,係数_バス貨物_軽油,係数_バス貨物_メタノール,係数_バス貨物_LPG),MATCH(AL1636,【参考】排出ガスレベル!$AI$4:$AI$671,1),1,AR1636):INDEX((係数_バス貨物_ガソリン,係数_バス貨物_CNG,係数_バス貨物_軽油,係数_バス貨物_メタノール,係数_バス貨物_LPG),MATCH(AL1636+1,【参考】排出ガスレベル!$AI$4:$AI$671,1)-1,5,AR1636),2,FALSE),IF(OR(AJ1636=1,AJ1636=2),VLOOKUP(AH1636,INDEX((係数_乗用_ガソリン,係数_乗用_CNG,係数_乗用_軽油,係数_乗用_メタノール,係数_乗用_LPG),1,1,AR1636):INDEX((係数_乗用_ガソリン,係数_乗用_CNG,係数_乗用_軽油,係数_乗用_メタノール,係数_乗用_LPG),125,5,AR1636),2,FALSE))))))</f>
        <v/>
      </c>
      <c r="AO1636" s="376" t="str">
        <f>IF(T1636="","",IF(OR(AH1636="",AH1636="-"),"－",IF(OR(AM1636=8,AM1636=9),"",IF(OR(AJ1636=3,AJ1636=4,AJ1636=5,AJ1636=6),VLOOKUP(AH1636,INDEX((係数_バス貨物_ガソリン,係数_バス貨物_CNG,係数_バス貨物_軽油,係数_バス貨物_メタノール,係数_バス貨物_LPG),MATCH(AL1636,【参考】排出ガスレベル!$AI$4:$AI$671,1),1,AR1636):INDEX((係数_バス貨物_ガソリン,係数_バス貨物_CNG,係数_バス貨物_軽油,係数_バス貨物_メタノール,係数_バス貨物_LPG),MATCH(AL1636+1,【参考】排出ガスレベル!$AI$4:$AI$671,1)-1,5,AR1636),3,FALSE),IF(OR(AJ1636=1,AJ1636=2),VLOOKUP(AH1636,INDEX((係数_乗用_ガソリン,係数_乗用_CNG,係数_乗用_軽油,係数_乗用_メタノール,係数_乗用_LPG),1,1,AR1636):INDEX((係数_乗用_ガソリン,係数_乗用_CNG,係数_乗用_軽油,係数_乗用_メタノール,係数_乗用_LPG),125,5,AR1636),3,FALSE))))))</f>
        <v/>
      </c>
      <c r="AP1636" s="375" t="str">
        <f t="shared" si="753"/>
        <v/>
      </c>
      <c r="AQ1636" s="444" t="str">
        <f t="shared" si="754"/>
        <v/>
      </c>
      <c r="AR1636" s="375" t="str">
        <f t="shared" si="757"/>
        <v/>
      </c>
      <c r="AS1636" s="377" t="str">
        <f t="shared" si="755"/>
        <v/>
      </c>
      <c r="AT1636" s="378" t="str">
        <f t="shared" si="756"/>
        <v/>
      </c>
      <c r="AX1636" s="625" t="b">
        <f t="shared" si="758"/>
        <v>0</v>
      </c>
      <c r="AY1636" s="7" t="str">
        <f t="shared" si="759"/>
        <v>FALSEFALSEFALSE</v>
      </c>
      <c r="AZ1636" s="626">
        <f t="shared" si="735"/>
        <v>0</v>
      </c>
      <c r="BA1636" s="627" t="str">
        <f t="shared" si="736"/>
        <v/>
      </c>
      <c r="BB1636" s="627">
        <f t="shared" si="737"/>
        <v>0</v>
      </c>
      <c r="BC1636" s="690" t="str">
        <f t="shared" si="738"/>
        <v/>
      </c>
    </row>
    <row r="1637" spans="1:55">
      <c r="A1637" s="381">
        <v>1581</v>
      </c>
      <c r="B1637" s="117"/>
      <c r="C1637" s="288"/>
      <c r="D1637" s="289"/>
      <c r="E1637" s="289"/>
      <c r="F1637" s="290"/>
      <c r="G1637" s="292"/>
      <c r="H1637" s="116"/>
      <c r="I1637" s="292"/>
      <c r="J1637" s="116"/>
      <c r="K1637" s="370" t="str">
        <f t="shared" si="729"/>
        <v/>
      </c>
      <c r="L1637" s="370">
        <f t="shared" si="730"/>
        <v>0</v>
      </c>
      <c r="M1637" s="370">
        <f t="shared" si="731"/>
        <v>0</v>
      </c>
      <c r="N1637" s="371" t="str">
        <f t="shared" si="739"/>
        <v/>
      </c>
      <c r="O1637" s="371" t="str">
        <f t="shared" si="740"/>
        <v/>
      </c>
      <c r="P1637" s="371" t="str">
        <f t="shared" si="741"/>
        <v/>
      </c>
      <c r="Q1637" s="371" t="str">
        <f t="shared" si="742"/>
        <v/>
      </c>
      <c r="R1637" s="371" t="str">
        <f t="shared" si="743"/>
        <v/>
      </c>
      <c r="S1637" s="371" t="str">
        <f t="shared" si="744"/>
        <v/>
      </c>
      <c r="T1637" s="443" t="str">
        <f t="shared" si="732"/>
        <v/>
      </c>
      <c r="U1637" s="539"/>
      <c r="V1637" s="117"/>
      <c r="W1637" s="118"/>
      <c r="X1637" s="119"/>
      <c r="Y1637" s="120"/>
      <c r="Z1637" s="122"/>
      <c r="AA1637" s="121"/>
      <c r="AB1637" s="443" t="str">
        <f t="shared" si="733"/>
        <v/>
      </c>
      <c r="AC1637" s="734" t="str">
        <f t="shared" si="734"/>
        <v/>
      </c>
      <c r="AD1637" s="372"/>
      <c r="AE1637" s="485"/>
      <c r="AF1637" s="373" t="str">
        <f t="shared" si="745"/>
        <v/>
      </c>
      <c r="AG1637" s="373" t="str">
        <f t="shared" si="746"/>
        <v/>
      </c>
      <c r="AH1637" s="374" t="str">
        <f t="shared" si="747"/>
        <v/>
      </c>
      <c r="AI1637" s="375" t="str">
        <f t="shared" si="748"/>
        <v/>
      </c>
      <c r="AJ1637" s="375" t="str">
        <f t="shared" si="749"/>
        <v/>
      </c>
      <c r="AK1637" s="375" t="str">
        <f t="shared" si="750"/>
        <v/>
      </c>
      <c r="AL1637" s="375" t="str">
        <f t="shared" si="751"/>
        <v/>
      </c>
      <c r="AM1637" s="375" t="str">
        <f t="shared" si="752"/>
        <v/>
      </c>
      <c r="AN1637" s="376" t="str">
        <f>IF(AF1637="","",IF(OR(AH1637="",AH1637="-"),"－",IF(OR(AM1637=8,AM1637=9),"",IF(OR(AJ1637=3,AJ1637=4,AJ1637=5,AJ1637=6),VLOOKUP(AH1637,INDEX((係数_バス貨物_ガソリン,係数_バス貨物_CNG,係数_バス貨物_軽油,係数_バス貨物_メタノール,係数_バス貨物_LPG),MATCH(AL1637,【参考】排出ガスレベル!$AI$4:$AI$671,1),1,AR1637):INDEX((係数_バス貨物_ガソリン,係数_バス貨物_CNG,係数_バス貨物_軽油,係数_バス貨物_メタノール,係数_バス貨物_LPG),MATCH(AL1637+1,【参考】排出ガスレベル!$AI$4:$AI$671,1)-1,5,AR1637),2,FALSE),IF(OR(AJ1637=1,AJ1637=2),VLOOKUP(AH1637,INDEX((係数_乗用_ガソリン,係数_乗用_CNG,係数_乗用_軽油,係数_乗用_メタノール,係数_乗用_LPG),1,1,AR1637):INDEX((係数_乗用_ガソリン,係数_乗用_CNG,係数_乗用_軽油,係数_乗用_メタノール,係数_乗用_LPG),125,5,AR1637),2,FALSE))))))</f>
        <v/>
      </c>
      <c r="AO1637" s="376" t="str">
        <f>IF(T1637="","",IF(OR(AH1637="",AH1637="-"),"－",IF(OR(AM1637=8,AM1637=9),"",IF(OR(AJ1637=3,AJ1637=4,AJ1637=5,AJ1637=6),VLOOKUP(AH1637,INDEX((係数_バス貨物_ガソリン,係数_バス貨物_CNG,係数_バス貨物_軽油,係数_バス貨物_メタノール,係数_バス貨物_LPG),MATCH(AL1637,【参考】排出ガスレベル!$AI$4:$AI$671,1),1,AR1637):INDEX((係数_バス貨物_ガソリン,係数_バス貨物_CNG,係数_バス貨物_軽油,係数_バス貨物_メタノール,係数_バス貨物_LPG),MATCH(AL1637+1,【参考】排出ガスレベル!$AI$4:$AI$671,1)-1,5,AR1637),3,FALSE),IF(OR(AJ1637=1,AJ1637=2),VLOOKUP(AH1637,INDEX((係数_乗用_ガソリン,係数_乗用_CNG,係数_乗用_軽油,係数_乗用_メタノール,係数_乗用_LPG),1,1,AR1637):INDEX((係数_乗用_ガソリン,係数_乗用_CNG,係数_乗用_軽油,係数_乗用_メタノール,係数_乗用_LPG),125,5,AR1637),3,FALSE))))))</f>
        <v/>
      </c>
      <c r="AP1637" s="375" t="str">
        <f t="shared" si="753"/>
        <v/>
      </c>
      <c r="AQ1637" s="444" t="str">
        <f t="shared" si="754"/>
        <v/>
      </c>
      <c r="AR1637" s="375" t="str">
        <f t="shared" si="757"/>
        <v/>
      </c>
      <c r="AS1637" s="377" t="str">
        <f t="shared" si="755"/>
        <v/>
      </c>
      <c r="AT1637" s="378" t="str">
        <f t="shared" si="756"/>
        <v/>
      </c>
      <c r="AX1637" s="625" t="b">
        <f t="shared" si="758"/>
        <v>0</v>
      </c>
      <c r="AY1637" s="7" t="str">
        <f t="shared" si="759"/>
        <v>FALSEFALSEFALSE</v>
      </c>
      <c r="AZ1637" s="626">
        <f t="shared" si="735"/>
        <v>0</v>
      </c>
      <c r="BA1637" s="627" t="str">
        <f t="shared" si="736"/>
        <v/>
      </c>
      <c r="BB1637" s="627">
        <f t="shared" si="737"/>
        <v>0</v>
      </c>
      <c r="BC1637" s="690" t="str">
        <f t="shared" si="738"/>
        <v/>
      </c>
    </row>
    <row r="1638" spans="1:55">
      <c r="A1638" s="381">
        <v>1582</v>
      </c>
      <c r="B1638" s="117"/>
      <c r="C1638" s="288"/>
      <c r="D1638" s="289"/>
      <c r="E1638" s="289"/>
      <c r="F1638" s="290"/>
      <c r="G1638" s="292"/>
      <c r="H1638" s="116"/>
      <c r="I1638" s="292"/>
      <c r="J1638" s="116"/>
      <c r="K1638" s="370" t="str">
        <f t="shared" si="729"/>
        <v/>
      </c>
      <c r="L1638" s="370">
        <f t="shared" si="730"/>
        <v>0</v>
      </c>
      <c r="M1638" s="370">
        <f t="shared" si="731"/>
        <v>0</v>
      </c>
      <c r="N1638" s="371" t="str">
        <f t="shared" si="739"/>
        <v/>
      </c>
      <c r="O1638" s="371" t="str">
        <f t="shared" si="740"/>
        <v/>
      </c>
      <c r="P1638" s="371" t="str">
        <f t="shared" si="741"/>
        <v/>
      </c>
      <c r="Q1638" s="371" t="str">
        <f t="shared" si="742"/>
        <v/>
      </c>
      <c r="R1638" s="371" t="str">
        <f t="shared" si="743"/>
        <v/>
      </c>
      <c r="S1638" s="371" t="str">
        <f t="shared" si="744"/>
        <v/>
      </c>
      <c r="T1638" s="443" t="str">
        <f t="shared" si="732"/>
        <v/>
      </c>
      <c r="U1638" s="539"/>
      <c r="V1638" s="117"/>
      <c r="W1638" s="118"/>
      <c r="X1638" s="119"/>
      <c r="Y1638" s="120"/>
      <c r="Z1638" s="122"/>
      <c r="AA1638" s="121"/>
      <c r="AB1638" s="443" t="str">
        <f t="shared" si="733"/>
        <v/>
      </c>
      <c r="AC1638" s="734" t="str">
        <f t="shared" si="734"/>
        <v/>
      </c>
      <c r="AD1638" s="372"/>
      <c r="AE1638" s="485"/>
      <c r="AF1638" s="373" t="str">
        <f t="shared" si="745"/>
        <v/>
      </c>
      <c r="AG1638" s="373" t="str">
        <f t="shared" si="746"/>
        <v/>
      </c>
      <c r="AH1638" s="374" t="str">
        <f t="shared" si="747"/>
        <v/>
      </c>
      <c r="AI1638" s="375" t="str">
        <f t="shared" si="748"/>
        <v/>
      </c>
      <c r="AJ1638" s="375" t="str">
        <f t="shared" si="749"/>
        <v/>
      </c>
      <c r="AK1638" s="375" t="str">
        <f t="shared" si="750"/>
        <v/>
      </c>
      <c r="AL1638" s="375" t="str">
        <f t="shared" si="751"/>
        <v/>
      </c>
      <c r="AM1638" s="375" t="str">
        <f t="shared" si="752"/>
        <v/>
      </c>
      <c r="AN1638" s="376" t="str">
        <f>IF(AF1638="","",IF(OR(AH1638="",AH1638="-"),"－",IF(OR(AM1638=8,AM1638=9),"",IF(OR(AJ1638=3,AJ1638=4,AJ1638=5,AJ1638=6),VLOOKUP(AH1638,INDEX((係数_バス貨物_ガソリン,係数_バス貨物_CNG,係数_バス貨物_軽油,係数_バス貨物_メタノール,係数_バス貨物_LPG),MATCH(AL1638,【参考】排出ガスレベル!$AI$4:$AI$671,1),1,AR1638):INDEX((係数_バス貨物_ガソリン,係数_バス貨物_CNG,係数_バス貨物_軽油,係数_バス貨物_メタノール,係数_バス貨物_LPG),MATCH(AL1638+1,【参考】排出ガスレベル!$AI$4:$AI$671,1)-1,5,AR1638),2,FALSE),IF(OR(AJ1638=1,AJ1638=2),VLOOKUP(AH1638,INDEX((係数_乗用_ガソリン,係数_乗用_CNG,係数_乗用_軽油,係数_乗用_メタノール,係数_乗用_LPG),1,1,AR1638):INDEX((係数_乗用_ガソリン,係数_乗用_CNG,係数_乗用_軽油,係数_乗用_メタノール,係数_乗用_LPG),125,5,AR1638),2,FALSE))))))</f>
        <v/>
      </c>
      <c r="AO1638" s="376" t="str">
        <f>IF(T1638="","",IF(OR(AH1638="",AH1638="-"),"－",IF(OR(AM1638=8,AM1638=9),"",IF(OR(AJ1638=3,AJ1638=4,AJ1638=5,AJ1638=6),VLOOKUP(AH1638,INDEX((係数_バス貨物_ガソリン,係数_バス貨物_CNG,係数_バス貨物_軽油,係数_バス貨物_メタノール,係数_バス貨物_LPG),MATCH(AL1638,【参考】排出ガスレベル!$AI$4:$AI$671,1),1,AR1638):INDEX((係数_バス貨物_ガソリン,係数_バス貨物_CNG,係数_バス貨物_軽油,係数_バス貨物_メタノール,係数_バス貨物_LPG),MATCH(AL1638+1,【参考】排出ガスレベル!$AI$4:$AI$671,1)-1,5,AR1638),3,FALSE),IF(OR(AJ1638=1,AJ1638=2),VLOOKUP(AH1638,INDEX((係数_乗用_ガソリン,係数_乗用_CNG,係数_乗用_軽油,係数_乗用_メタノール,係数_乗用_LPG),1,1,AR1638):INDEX((係数_乗用_ガソリン,係数_乗用_CNG,係数_乗用_軽油,係数_乗用_メタノール,係数_乗用_LPG),125,5,AR1638),3,FALSE))))))</f>
        <v/>
      </c>
      <c r="AP1638" s="375" t="str">
        <f t="shared" si="753"/>
        <v/>
      </c>
      <c r="AQ1638" s="444" t="str">
        <f t="shared" si="754"/>
        <v/>
      </c>
      <c r="AR1638" s="375" t="str">
        <f t="shared" si="757"/>
        <v/>
      </c>
      <c r="AS1638" s="377" t="str">
        <f t="shared" si="755"/>
        <v/>
      </c>
      <c r="AT1638" s="378" t="str">
        <f t="shared" si="756"/>
        <v/>
      </c>
      <c r="AX1638" s="625" t="b">
        <f t="shared" si="758"/>
        <v>0</v>
      </c>
      <c r="AY1638" s="7" t="str">
        <f t="shared" si="759"/>
        <v>FALSEFALSEFALSE</v>
      </c>
      <c r="AZ1638" s="626">
        <f t="shared" si="735"/>
        <v>0</v>
      </c>
      <c r="BA1638" s="627" t="str">
        <f t="shared" si="736"/>
        <v/>
      </c>
      <c r="BB1638" s="627">
        <f t="shared" si="737"/>
        <v>0</v>
      </c>
      <c r="BC1638" s="690" t="str">
        <f t="shared" si="738"/>
        <v/>
      </c>
    </row>
    <row r="1639" spans="1:55">
      <c r="A1639" s="381">
        <v>1583</v>
      </c>
      <c r="B1639" s="117"/>
      <c r="C1639" s="288"/>
      <c r="D1639" s="289"/>
      <c r="E1639" s="289"/>
      <c r="F1639" s="290"/>
      <c r="G1639" s="292"/>
      <c r="H1639" s="116"/>
      <c r="I1639" s="292"/>
      <c r="J1639" s="116"/>
      <c r="K1639" s="370" t="str">
        <f t="shared" si="729"/>
        <v/>
      </c>
      <c r="L1639" s="370">
        <f t="shared" si="730"/>
        <v>0</v>
      </c>
      <c r="M1639" s="370">
        <f t="shared" si="731"/>
        <v>0</v>
      </c>
      <c r="N1639" s="371" t="str">
        <f t="shared" si="739"/>
        <v/>
      </c>
      <c r="O1639" s="371" t="str">
        <f t="shared" si="740"/>
        <v/>
      </c>
      <c r="P1639" s="371" t="str">
        <f t="shared" si="741"/>
        <v/>
      </c>
      <c r="Q1639" s="371" t="str">
        <f t="shared" si="742"/>
        <v/>
      </c>
      <c r="R1639" s="371" t="str">
        <f t="shared" si="743"/>
        <v/>
      </c>
      <c r="S1639" s="371" t="str">
        <f t="shared" si="744"/>
        <v/>
      </c>
      <c r="T1639" s="443" t="str">
        <f t="shared" si="732"/>
        <v/>
      </c>
      <c r="U1639" s="539"/>
      <c r="V1639" s="117"/>
      <c r="W1639" s="118"/>
      <c r="X1639" s="119"/>
      <c r="Y1639" s="120"/>
      <c r="Z1639" s="122"/>
      <c r="AA1639" s="121"/>
      <c r="AB1639" s="443" t="str">
        <f t="shared" si="733"/>
        <v/>
      </c>
      <c r="AC1639" s="734" t="str">
        <f t="shared" si="734"/>
        <v/>
      </c>
      <c r="AD1639" s="372"/>
      <c r="AE1639" s="485"/>
      <c r="AF1639" s="373" t="str">
        <f t="shared" si="745"/>
        <v/>
      </c>
      <c r="AG1639" s="373" t="str">
        <f t="shared" si="746"/>
        <v/>
      </c>
      <c r="AH1639" s="374" t="str">
        <f t="shared" si="747"/>
        <v/>
      </c>
      <c r="AI1639" s="375" t="str">
        <f t="shared" si="748"/>
        <v/>
      </c>
      <c r="AJ1639" s="375" t="str">
        <f t="shared" si="749"/>
        <v/>
      </c>
      <c r="AK1639" s="375" t="str">
        <f t="shared" si="750"/>
        <v/>
      </c>
      <c r="AL1639" s="375" t="str">
        <f t="shared" si="751"/>
        <v/>
      </c>
      <c r="AM1639" s="375" t="str">
        <f t="shared" si="752"/>
        <v/>
      </c>
      <c r="AN1639" s="376" t="str">
        <f>IF(AF1639="","",IF(OR(AH1639="",AH1639="-"),"－",IF(OR(AM1639=8,AM1639=9),"",IF(OR(AJ1639=3,AJ1639=4,AJ1639=5,AJ1639=6),VLOOKUP(AH1639,INDEX((係数_バス貨物_ガソリン,係数_バス貨物_CNG,係数_バス貨物_軽油,係数_バス貨物_メタノール,係数_バス貨物_LPG),MATCH(AL1639,【参考】排出ガスレベル!$AI$4:$AI$671,1),1,AR1639):INDEX((係数_バス貨物_ガソリン,係数_バス貨物_CNG,係数_バス貨物_軽油,係数_バス貨物_メタノール,係数_バス貨物_LPG),MATCH(AL1639+1,【参考】排出ガスレベル!$AI$4:$AI$671,1)-1,5,AR1639),2,FALSE),IF(OR(AJ1639=1,AJ1639=2),VLOOKUP(AH1639,INDEX((係数_乗用_ガソリン,係数_乗用_CNG,係数_乗用_軽油,係数_乗用_メタノール,係数_乗用_LPG),1,1,AR1639):INDEX((係数_乗用_ガソリン,係数_乗用_CNG,係数_乗用_軽油,係数_乗用_メタノール,係数_乗用_LPG),125,5,AR1639),2,FALSE))))))</f>
        <v/>
      </c>
      <c r="AO1639" s="376" t="str">
        <f>IF(T1639="","",IF(OR(AH1639="",AH1639="-"),"－",IF(OR(AM1639=8,AM1639=9),"",IF(OR(AJ1639=3,AJ1639=4,AJ1639=5,AJ1639=6),VLOOKUP(AH1639,INDEX((係数_バス貨物_ガソリン,係数_バス貨物_CNG,係数_バス貨物_軽油,係数_バス貨物_メタノール,係数_バス貨物_LPG),MATCH(AL1639,【参考】排出ガスレベル!$AI$4:$AI$671,1),1,AR1639):INDEX((係数_バス貨物_ガソリン,係数_バス貨物_CNG,係数_バス貨物_軽油,係数_バス貨物_メタノール,係数_バス貨物_LPG),MATCH(AL1639+1,【参考】排出ガスレベル!$AI$4:$AI$671,1)-1,5,AR1639),3,FALSE),IF(OR(AJ1639=1,AJ1639=2),VLOOKUP(AH1639,INDEX((係数_乗用_ガソリン,係数_乗用_CNG,係数_乗用_軽油,係数_乗用_メタノール,係数_乗用_LPG),1,1,AR1639):INDEX((係数_乗用_ガソリン,係数_乗用_CNG,係数_乗用_軽油,係数_乗用_メタノール,係数_乗用_LPG),125,5,AR1639),3,FALSE))))))</f>
        <v/>
      </c>
      <c r="AP1639" s="375" t="str">
        <f t="shared" si="753"/>
        <v/>
      </c>
      <c r="AQ1639" s="444" t="str">
        <f t="shared" si="754"/>
        <v/>
      </c>
      <c r="AR1639" s="375" t="str">
        <f t="shared" si="757"/>
        <v/>
      </c>
      <c r="AS1639" s="377" t="str">
        <f t="shared" si="755"/>
        <v/>
      </c>
      <c r="AT1639" s="378" t="str">
        <f t="shared" si="756"/>
        <v/>
      </c>
      <c r="AX1639" s="625" t="b">
        <f t="shared" si="758"/>
        <v>0</v>
      </c>
      <c r="AY1639" s="7" t="str">
        <f t="shared" si="759"/>
        <v>FALSEFALSEFALSE</v>
      </c>
      <c r="AZ1639" s="626">
        <f t="shared" si="735"/>
        <v>0</v>
      </c>
      <c r="BA1639" s="627" t="str">
        <f t="shared" si="736"/>
        <v/>
      </c>
      <c r="BB1639" s="627">
        <f t="shared" si="737"/>
        <v>0</v>
      </c>
      <c r="BC1639" s="690" t="str">
        <f t="shared" si="738"/>
        <v/>
      </c>
    </row>
    <row r="1640" spans="1:55">
      <c r="A1640" s="381">
        <v>1584</v>
      </c>
      <c r="B1640" s="117"/>
      <c r="C1640" s="288"/>
      <c r="D1640" s="289"/>
      <c r="E1640" s="289"/>
      <c r="F1640" s="290"/>
      <c r="G1640" s="292"/>
      <c r="H1640" s="116"/>
      <c r="I1640" s="292"/>
      <c r="J1640" s="116"/>
      <c r="K1640" s="370" t="str">
        <f t="shared" si="729"/>
        <v/>
      </c>
      <c r="L1640" s="370">
        <f t="shared" si="730"/>
        <v>0</v>
      </c>
      <c r="M1640" s="370">
        <f t="shared" si="731"/>
        <v>0</v>
      </c>
      <c r="N1640" s="371" t="str">
        <f t="shared" si="739"/>
        <v/>
      </c>
      <c r="O1640" s="371" t="str">
        <f t="shared" si="740"/>
        <v/>
      </c>
      <c r="P1640" s="371" t="str">
        <f t="shared" si="741"/>
        <v/>
      </c>
      <c r="Q1640" s="371" t="str">
        <f t="shared" si="742"/>
        <v/>
      </c>
      <c r="R1640" s="371" t="str">
        <f t="shared" si="743"/>
        <v/>
      </c>
      <c r="S1640" s="371" t="str">
        <f t="shared" si="744"/>
        <v/>
      </c>
      <c r="T1640" s="443" t="str">
        <f t="shared" si="732"/>
        <v/>
      </c>
      <c r="U1640" s="539"/>
      <c r="V1640" s="117"/>
      <c r="W1640" s="118"/>
      <c r="X1640" s="119"/>
      <c r="Y1640" s="120"/>
      <c r="Z1640" s="122"/>
      <c r="AA1640" s="121"/>
      <c r="AB1640" s="443" t="str">
        <f t="shared" si="733"/>
        <v/>
      </c>
      <c r="AC1640" s="734" t="str">
        <f t="shared" si="734"/>
        <v/>
      </c>
      <c r="AD1640" s="372"/>
      <c r="AE1640" s="485"/>
      <c r="AF1640" s="373" t="str">
        <f t="shared" si="745"/>
        <v/>
      </c>
      <c r="AG1640" s="373" t="str">
        <f t="shared" si="746"/>
        <v/>
      </c>
      <c r="AH1640" s="374" t="str">
        <f t="shared" si="747"/>
        <v/>
      </c>
      <c r="AI1640" s="375" t="str">
        <f t="shared" si="748"/>
        <v/>
      </c>
      <c r="AJ1640" s="375" t="str">
        <f t="shared" si="749"/>
        <v/>
      </c>
      <c r="AK1640" s="375" t="str">
        <f t="shared" si="750"/>
        <v/>
      </c>
      <c r="AL1640" s="375" t="str">
        <f t="shared" si="751"/>
        <v/>
      </c>
      <c r="AM1640" s="375" t="str">
        <f t="shared" si="752"/>
        <v/>
      </c>
      <c r="AN1640" s="376" t="str">
        <f>IF(AF1640="","",IF(OR(AH1640="",AH1640="-"),"－",IF(OR(AM1640=8,AM1640=9),"",IF(OR(AJ1640=3,AJ1640=4,AJ1640=5,AJ1640=6),VLOOKUP(AH1640,INDEX((係数_バス貨物_ガソリン,係数_バス貨物_CNG,係数_バス貨物_軽油,係数_バス貨物_メタノール,係数_バス貨物_LPG),MATCH(AL1640,【参考】排出ガスレベル!$AI$4:$AI$671,1),1,AR1640):INDEX((係数_バス貨物_ガソリン,係数_バス貨物_CNG,係数_バス貨物_軽油,係数_バス貨物_メタノール,係数_バス貨物_LPG),MATCH(AL1640+1,【参考】排出ガスレベル!$AI$4:$AI$671,1)-1,5,AR1640),2,FALSE),IF(OR(AJ1640=1,AJ1640=2),VLOOKUP(AH1640,INDEX((係数_乗用_ガソリン,係数_乗用_CNG,係数_乗用_軽油,係数_乗用_メタノール,係数_乗用_LPG),1,1,AR1640):INDEX((係数_乗用_ガソリン,係数_乗用_CNG,係数_乗用_軽油,係数_乗用_メタノール,係数_乗用_LPG),125,5,AR1640),2,FALSE))))))</f>
        <v/>
      </c>
      <c r="AO1640" s="376" t="str">
        <f>IF(T1640="","",IF(OR(AH1640="",AH1640="-"),"－",IF(OR(AM1640=8,AM1640=9),"",IF(OR(AJ1640=3,AJ1640=4,AJ1640=5,AJ1640=6),VLOOKUP(AH1640,INDEX((係数_バス貨物_ガソリン,係数_バス貨物_CNG,係数_バス貨物_軽油,係数_バス貨物_メタノール,係数_バス貨物_LPG),MATCH(AL1640,【参考】排出ガスレベル!$AI$4:$AI$671,1),1,AR1640):INDEX((係数_バス貨物_ガソリン,係数_バス貨物_CNG,係数_バス貨物_軽油,係数_バス貨物_メタノール,係数_バス貨物_LPG),MATCH(AL1640+1,【参考】排出ガスレベル!$AI$4:$AI$671,1)-1,5,AR1640),3,FALSE),IF(OR(AJ1640=1,AJ1640=2),VLOOKUP(AH1640,INDEX((係数_乗用_ガソリン,係数_乗用_CNG,係数_乗用_軽油,係数_乗用_メタノール,係数_乗用_LPG),1,1,AR1640):INDEX((係数_乗用_ガソリン,係数_乗用_CNG,係数_乗用_軽油,係数_乗用_メタノール,係数_乗用_LPG),125,5,AR1640),3,FALSE))))))</f>
        <v/>
      </c>
      <c r="AP1640" s="375" t="str">
        <f t="shared" si="753"/>
        <v/>
      </c>
      <c r="AQ1640" s="444" t="str">
        <f t="shared" si="754"/>
        <v/>
      </c>
      <c r="AR1640" s="375" t="str">
        <f t="shared" si="757"/>
        <v/>
      </c>
      <c r="AS1640" s="377" t="str">
        <f t="shared" si="755"/>
        <v/>
      </c>
      <c r="AT1640" s="378" t="str">
        <f t="shared" si="756"/>
        <v/>
      </c>
      <c r="AX1640" s="625" t="b">
        <f t="shared" si="758"/>
        <v>0</v>
      </c>
      <c r="AY1640" s="7" t="str">
        <f t="shared" si="759"/>
        <v>FALSEFALSEFALSE</v>
      </c>
      <c r="AZ1640" s="626">
        <f t="shared" si="735"/>
        <v>0</v>
      </c>
      <c r="BA1640" s="627" t="str">
        <f t="shared" si="736"/>
        <v/>
      </c>
      <c r="BB1640" s="627">
        <f t="shared" si="737"/>
        <v>0</v>
      </c>
      <c r="BC1640" s="690" t="str">
        <f t="shared" si="738"/>
        <v/>
      </c>
    </row>
    <row r="1641" spans="1:55">
      <c r="A1641" s="381">
        <v>1585</v>
      </c>
      <c r="B1641" s="117"/>
      <c r="C1641" s="288"/>
      <c r="D1641" s="289"/>
      <c r="E1641" s="289"/>
      <c r="F1641" s="290"/>
      <c r="G1641" s="292"/>
      <c r="H1641" s="116"/>
      <c r="I1641" s="292"/>
      <c r="J1641" s="116"/>
      <c r="K1641" s="370" t="str">
        <f t="shared" si="729"/>
        <v/>
      </c>
      <c r="L1641" s="370">
        <f t="shared" si="730"/>
        <v>0</v>
      </c>
      <c r="M1641" s="370">
        <f t="shared" si="731"/>
        <v>0</v>
      </c>
      <c r="N1641" s="371" t="str">
        <f t="shared" si="739"/>
        <v/>
      </c>
      <c r="O1641" s="371" t="str">
        <f t="shared" si="740"/>
        <v/>
      </c>
      <c r="P1641" s="371" t="str">
        <f t="shared" si="741"/>
        <v/>
      </c>
      <c r="Q1641" s="371" t="str">
        <f t="shared" si="742"/>
        <v/>
      </c>
      <c r="R1641" s="371" t="str">
        <f t="shared" si="743"/>
        <v/>
      </c>
      <c r="S1641" s="371" t="str">
        <f t="shared" si="744"/>
        <v/>
      </c>
      <c r="T1641" s="443" t="str">
        <f t="shared" si="732"/>
        <v/>
      </c>
      <c r="U1641" s="539"/>
      <c r="V1641" s="117"/>
      <c r="W1641" s="118"/>
      <c r="X1641" s="119"/>
      <c r="Y1641" s="120"/>
      <c r="Z1641" s="122"/>
      <c r="AA1641" s="121"/>
      <c r="AB1641" s="443" t="str">
        <f t="shared" si="733"/>
        <v/>
      </c>
      <c r="AC1641" s="734" t="str">
        <f t="shared" si="734"/>
        <v/>
      </c>
      <c r="AD1641" s="372"/>
      <c r="AE1641" s="485"/>
      <c r="AF1641" s="373" t="str">
        <f t="shared" si="745"/>
        <v/>
      </c>
      <c r="AG1641" s="373" t="str">
        <f t="shared" si="746"/>
        <v/>
      </c>
      <c r="AH1641" s="374" t="str">
        <f t="shared" si="747"/>
        <v/>
      </c>
      <c r="AI1641" s="375" t="str">
        <f t="shared" si="748"/>
        <v/>
      </c>
      <c r="AJ1641" s="375" t="str">
        <f t="shared" si="749"/>
        <v/>
      </c>
      <c r="AK1641" s="375" t="str">
        <f t="shared" si="750"/>
        <v/>
      </c>
      <c r="AL1641" s="375" t="str">
        <f t="shared" si="751"/>
        <v/>
      </c>
      <c r="AM1641" s="375" t="str">
        <f t="shared" si="752"/>
        <v/>
      </c>
      <c r="AN1641" s="376" t="str">
        <f>IF(AF1641="","",IF(OR(AH1641="",AH1641="-"),"－",IF(OR(AM1641=8,AM1641=9),"",IF(OR(AJ1641=3,AJ1641=4,AJ1641=5,AJ1641=6),VLOOKUP(AH1641,INDEX((係数_バス貨物_ガソリン,係数_バス貨物_CNG,係数_バス貨物_軽油,係数_バス貨物_メタノール,係数_バス貨物_LPG),MATCH(AL1641,【参考】排出ガスレベル!$AI$4:$AI$671,1),1,AR1641):INDEX((係数_バス貨物_ガソリン,係数_バス貨物_CNG,係数_バス貨物_軽油,係数_バス貨物_メタノール,係数_バス貨物_LPG),MATCH(AL1641+1,【参考】排出ガスレベル!$AI$4:$AI$671,1)-1,5,AR1641),2,FALSE),IF(OR(AJ1641=1,AJ1641=2),VLOOKUP(AH1641,INDEX((係数_乗用_ガソリン,係数_乗用_CNG,係数_乗用_軽油,係数_乗用_メタノール,係数_乗用_LPG),1,1,AR1641):INDEX((係数_乗用_ガソリン,係数_乗用_CNG,係数_乗用_軽油,係数_乗用_メタノール,係数_乗用_LPG),125,5,AR1641),2,FALSE))))))</f>
        <v/>
      </c>
      <c r="AO1641" s="376" t="str">
        <f>IF(T1641="","",IF(OR(AH1641="",AH1641="-"),"－",IF(OR(AM1641=8,AM1641=9),"",IF(OR(AJ1641=3,AJ1641=4,AJ1641=5,AJ1641=6),VLOOKUP(AH1641,INDEX((係数_バス貨物_ガソリン,係数_バス貨物_CNG,係数_バス貨物_軽油,係数_バス貨物_メタノール,係数_バス貨物_LPG),MATCH(AL1641,【参考】排出ガスレベル!$AI$4:$AI$671,1),1,AR1641):INDEX((係数_バス貨物_ガソリン,係数_バス貨物_CNG,係数_バス貨物_軽油,係数_バス貨物_メタノール,係数_バス貨物_LPG),MATCH(AL1641+1,【参考】排出ガスレベル!$AI$4:$AI$671,1)-1,5,AR1641),3,FALSE),IF(OR(AJ1641=1,AJ1641=2),VLOOKUP(AH1641,INDEX((係数_乗用_ガソリン,係数_乗用_CNG,係数_乗用_軽油,係数_乗用_メタノール,係数_乗用_LPG),1,1,AR1641):INDEX((係数_乗用_ガソリン,係数_乗用_CNG,係数_乗用_軽油,係数_乗用_メタノール,係数_乗用_LPG),125,5,AR1641),3,FALSE))))))</f>
        <v/>
      </c>
      <c r="AP1641" s="375" t="str">
        <f t="shared" si="753"/>
        <v/>
      </c>
      <c r="AQ1641" s="444" t="str">
        <f t="shared" si="754"/>
        <v/>
      </c>
      <c r="AR1641" s="375" t="str">
        <f t="shared" si="757"/>
        <v/>
      </c>
      <c r="AS1641" s="377" t="str">
        <f t="shared" si="755"/>
        <v/>
      </c>
      <c r="AT1641" s="378" t="str">
        <f t="shared" si="756"/>
        <v/>
      </c>
      <c r="AX1641" s="625" t="b">
        <f t="shared" si="758"/>
        <v>0</v>
      </c>
      <c r="AY1641" s="7" t="str">
        <f t="shared" si="759"/>
        <v>FALSEFALSEFALSE</v>
      </c>
      <c r="AZ1641" s="626">
        <f t="shared" si="735"/>
        <v>0</v>
      </c>
      <c r="BA1641" s="627" t="str">
        <f t="shared" si="736"/>
        <v/>
      </c>
      <c r="BB1641" s="627">
        <f t="shared" si="737"/>
        <v>0</v>
      </c>
      <c r="BC1641" s="690" t="str">
        <f t="shared" si="738"/>
        <v/>
      </c>
    </row>
    <row r="1642" spans="1:55">
      <c r="A1642" s="381">
        <v>1586</v>
      </c>
      <c r="B1642" s="117"/>
      <c r="C1642" s="288"/>
      <c r="D1642" s="289"/>
      <c r="E1642" s="289"/>
      <c r="F1642" s="290"/>
      <c r="G1642" s="292"/>
      <c r="H1642" s="116"/>
      <c r="I1642" s="292"/>
      <c r="J1642" s="116"/>
      <c r="K1642" s="370" t="str">
        <f t="shared" si="729"/>
        <v/>
      </c>
      <c r="L1642" s="370">
        <f t="shared" si="730"/>
        <v>0</v>
      </c>
      <c r="M1642" s="370">
        <f t="shared" si="731"/>
        <v>0</v>
      </c>
      <c r="N1642" s="371" t="str">
        <f t="shared" si="739"/>
        <v/>
      </c>
      <c r="O1642" s="371" t="str">
        <f t="shared" si="740"/>
        <v/>
      </c>
      <c r="P1642" s="371" t="str">
        <f t="shared" si="741"/>
        <v/>
      </c>
      <c r="Q1642" s="371" t="str">
        <f t="shared" si="742"/>
        <v/>
      </c>
      <c r="R1642" s="371" t="str">
        <f t="shared" si="743"/>
        <v/>
      </c>
      <c r="S1642" s="371" t="str">
        <f t="shared" si="744"/>
        <v/>
      </c>
      <c r="T1642" s="443" t="str">
        <f t="shared" si="732"/>
        <v/>
      </c>
      <c r="U1642" s="539"/>
      <c r="V1642" s="117"/>
      <c r="W1642" s="118"/>
      <c r="X1642" s="119"/>
      <c r="Y1642" s="120"/>
      <c r="Z1642" s="122"/>
      <c r="AA1642" s="121"/>
      <c r="AB1642" s="443" t="str">
        <f t="shared" si="733"/>
        <v/>
      </c>
      <c r="AC1642" s="734" t="str">
        <f t="shared" si="734"/>
        <v/>
      </c>
      <c r="AD1642" s="372"/>
      <c r="AE1642" s="485"/>
      <c r="AF1642" s="373" t="str">
        <f t="shared" si="745"/>
        <v/>
      </c>
      <c r="AG1642" s="373" t="str">
        <f t="shared" si="746"/>
        <v/>
      </c>
      <c r="AH1642" s="374" t="str">
        <f t="shared" si="747"/>
        <v/>
      </c>
      <c r="AI1642" s="375" t="str">
        <f t="shared" si="748"/>
        <v/>
      </c>
      <c r="AJ1642" s="375" t="str">
        <f t="shared" si="749"/>
        <v/>
      </c>
      <c r="AK1642" s="375" t="str">
        <f t="shared" si="750"/>
        <v/>
      </c>
      <c r="AL1642" s="375" t="str">
        <f t="shared" si="751"/>
        <v/>
      </c>
      <c r="AM1642" s="375" t="str">
        <f t="shared" si="752"/>
        <v/>
      </c>
      <c r="AN1642" s="376" t="str">
        <f>IF(AF1642="","",IF(OR(AH1642="",AH1642="-"),"－",IF(OR(AM1642=8,AM1642=9),"",IF(OR(AJ1642=3,AJ1642=4,AJ1642=5,AJ1642=6),VLOOKUP(AH1642,INDEX((係数_バス貨物_ガソリン,係数_バス貨物_CNG,係数_バス貨物_軽油,係数_バス貨物_メタノール,係数_バス貨物_LPG),MATCH(AL1642,【参考】排出ガスレベル!$AI$4:$AI$671,1),1,AR1642):INDEX((係数_バス貨物_ガソリン,係数_バス貨物_CNG,係数_バス貨物_軽油,係数_バス貨物_メタノール,係数_バス貨物_LPG),MATCH(AL1642+1,【参考】排出ガスレベル!$AI$4:$AI$671,1)-1,5,AR1642),2,FALSE),IF(OR(AJ1642=1,AJ1642=2),VLOOKUP(AH1642,INDEX((係数_乗用_ガソリン,係数_乗用_CNG,係数_乗用_軽油,係数_乗用_メタノール,係数_乗用_LPG),1,1,AR1642):INDEX((係数_乗用_ガソリン,係数_乗用_CNG,係数_乗用_軽油,係数_乗用_メタノール,係数_乗用_LPG),125,5,AR1642),2,FALSE))))))</f>
        <v/>
      </c>
      <c r="AO1642" s="376" t="str">
        <f>IF(T1642="","",IF(OR(AH1642="",AH1642="-"),"－",IF(OR(AM1642=8,AM1642=9),"",IF(OR(AJ1642=3,AJ1642=4,AJ1642=5,AJ1642=6),VLOOKUP(AH1642,INDEX((係数_バス貨物_ガソリン,係数_バス貨物_CNG,係数_バス貨物_軽油,係数_バス貨物_メタノール,係数_バス貨物_LPG),MATCH(AL1642,【参考】排出ガスレベル!$AI$4:$AI$671,1),1,AR1642):INDEX((係数_バス貨物_ガソリン,係数_バス貨物_CNG,係数_バス貨物_軽油,係数_バス貨物_メタノール,係数_バス貨物_LPG),MATCH(AL1642+1,【参考】排出ガスレベル!$AI$4:$AI$671,1)-1,5,AR1642),3,FALSE),IF(OR(AJ1642=1,AJ1642=2),VLOOKUP(AH1642,INDEX((係数_乗用_ガソリン,係数_乗用_CNG,係数_乗用_軽油,係数_乗用_メタノール,係数_乗用_LPG),1,1,AR1642):INDEX((係数_乗用_ガソリン,係数_乗用_CNG,係数_乗用_軽油,係数_乗用_メタノール,係数_乗用_LPG),125,5,AR1642),3,FALSE))))))</f>
        <v/>
      </c>
      <c r="AP1642" s="375" t="str">
        <f t="shared" si="753"/>
        <v/>
      </c>
      <c r="AQ1642" s="444" t="str">
        <f t="shared" si="754"/>
        <v/>
      </c>
      <c r="AR1642" s="375" t="str">
        <f t="shared" si="757"/>
        <v/>
      </c>
      <c r="AS1642" s="377" t="str">
        <f t="shared" si="755"/>
        <v/>
      </c>
      <c r="AT1642" s="378" t="str">
        <f t="shared" si="756"/>
        <v/>
      </c>
      <c r="AX1642" s="625" t="b">
        <f t="shared" si="758"/>
        <v>0</v>
      </c>
      <c r="AY1642" s="7" t="str">
        <f t="shared" si="759"/>
        <v>FALSEFALSEFALSE</v>
      </c>
      <c r="AZ1642" s="626">
        <f t="shared" si="735"/>
        <v>0</v>
      </c>
      <c r="BA1642" s="627" t="str">
        <f t="shared" si="736"/>
        <v/>
      </c>
      <c r="BB1642" s="627">
        <f t="shared" si="737"/>
        <v>0</v>
      </c>
      <c r="BC1642" s="690" t="str">
        <f t="shared" si="738"/>
        <v/>
      </c>
    </row>
    <row r="1643" spans="1:55">
      <c r="A1643" s="381">
        <v>1587</v>
      </c>
      <c r="B1643" s="117"/>
      <c r="C1643" s="288"/>
      <c r="D1643" s="289"/>
      <c r="E1643" s="289"/>
      <c r="F1643" s="290"/>
      <c r="G1643" s="292"/>
      <c r="H1643" s="116"/>
      <c r="I1643" s="292"/>
      <c r="J1643" s="116"/>
      <c r="K1643" s="370" t="str">
        <f t="shared" si="729"/>
        <v/>
      </c>
      <c r="L1643" s="370">
        <f t="shared" si="730"/>
        <v>0</v>
      </c>
      <c r="M1643" s="370">
        <f t="shared" si="731"/>
        <v>0</v>
      </c>
      <c r="N1643" s="371" t="str">
        <f t="shared" si="739"/>
        <v/>
      </c>
      <c r="O1643" s="371" t="str">
        <f t="shared" si="740"/>
        <v/>
      </c>
      <c r="P1643" s="371" t="str">
        <f t="shared" si="741"/>
        <v/>
      </c>
      <c r="Q1643" s="371" t="str">
        <f t="shared" si="742"/>
        <v/>
      </c>
      <c r="R1643" s="371" t="str">
        <f t="shared" si="743"/>
        <v/>
      </c>
      <c r="S1643" s="371" t="str">
        <f t="shared" si="744"/>
        <v/>
      </c>
      <c r="T1643" s="443" t="str">
        <f t="shared" si="732"/>
        <v/>
      </c>
      <c r="U1643" s="539"/>
      <c r="V1643" s="117"/>
      <c r="W1643" s="118"/>
      <c r="X1643" s="119"/>
      <c r="Y1643" s="120"/>
      <c r="Z1643" s="122"/>
      <c r="AA1643" s="121"/>
      <c r="AB1643" s="443" t="str">
        <f t="shared" si="733"/>
        <v/>
      </c>
      <c r="AC1643" s="734" t="str">
        <f t="shared" si="734"/>
        <v/>
      </c>
      <c r="AD1643" s="372"/>
      <c r="AE1643" s="485"/>
      <c r="AF1643" s="373" t="str">
        <f t="shared" si="745"/>
        <v/>
      </c>
      <c r="AG1643" s="373" t="str">
        <f t="shared" si="746"/>
        <v/>
      </c>
      <c r="AH1643" s="374" t="str">
        <f t="shared" si="747"/>
        <v/>
      </c>
      <c r="AI1643" s="375" t="str">
        <f t="shared" si="748"/>
        <v/>
      </c>
      <c r="AJ1643" s="375" t="str">
        <f t="shared" si="749"/>
        <v/>
      </c>
      <c r="AK1643" s="375" t="str">
        <f t="shared" si="750"/>
        <v/>
      </c>
      <c r="AL1643" s="375" t="str">
        <f t="shared" si="751"/>
        <v/>
      </c>
      <c r="AM1643" s="375" t="str">
        <f t="shared" si="752"/>
        <v/>
      </c>
      <c r="AN1643" s="376" t="str">
        <f>IF(AF1643="","",IF(OR(AH1643="",AH1643="-"),"－",IF(OR(AM1643=8,AM1643=9),"",IF(OR(AJ1643=3,AJ1643=4,AJ1643=5,AJ1643=6),VLOOKUP(AH1643,INDEX((係数_バス貨物_ガソリン,係数_バス貨物_CNG,係数_バス貨物_軽油,係数_バス貨物_メタノール,係数_バス貨物_LPG),MATCH(AL1643,【参考】排出ガスレベル!$AI$4:$AI$671,1),1,AR1643):INDEX((係数_バス貨物_ガソリン,係数_バス貨物_CNG,係数_バス貨物_軽油,係数_バス貨物_メタノール,係数_バス貨物_LPG),MATCH(AL1643+1,【参考】排出ガスレベル!$AI$4:$AI$671,1)-1,5,AR1643),2,FALSE),IF(OR(AJ1643=1,AJ1643=2),VLOOKUP(AH1643,INDEX((係数_乗用_ガソリン,係数_乗用_CNG,係数_乗用_軽油,係数_乗用_メタノール,係数_乗用_LPG),1,1,AR1643):INDEX((係数_乗用_ガソリン,係数_乗用_CNG,係数_乗用_軽油,係数_乗用_メタノール,係数_乗用_LPG),125,5,AR1643),2,FALSE))))))</f>
        <v/>
      </c>
      <c r="AO1643" s="376" t="str">
        <f>IF(T1643="","",IF(OR(AH1643="",AH1643="-"),"－",IF(OR(AM1643=8,AM1643=9),"",IF(OR(AJ1643=3,AJ1643=4,AJ1643=5,AJ1643=6),VLOOKUP(AH1643,INDEX((係数_バス貨物_ガソリン,係数_バス貨物_CNG,係数_バス貨物_軽油,係数_バス貨物_メタノール,係数_バス貨物_LPG),MATCH(AL1643,【参考】排出ガスレベル!$AI$4:$AI$671,1),1,AR1643):INDEX((係数_バス貨物_ガソリン,係数_バス貨物_CNG,係数_バス貨物_軽油,係数_バス貨物_メタノール,係数_バス貨物_LPG),MATCH(AL1643+1,【参考】排出ガスレベル!$AI$4:$AI$671,1)-1,5,AR1643),3,FALSE),IF(OR(AJ1643=1,AJ1643=2),VLOOKUP(AH1643,INDEX((係数_乗用_ガソリン,係数_乗用_CNG,係数_乗用_軽油,係数_乗用_メタノール,係数_乗用_LPG),1,1,AR1643):INDEX((係数_乗用_ガソリン,係数_乗用_CNG,係数_乗用_軽油,係数_乗用_メタノール,係数_乗用_LPG),125,5,AR1643),3,FALSE))))))</f>
        <v/>
      </c>
      <c r="AP1643" s="375" t="str">
        <f t="shared" si="753"/>
        <v/>
      </c>
      <c r="AQ1643" s="444" t="str">
        <f t="shared" si="754"/>
        <v/>
      </c>
      <c r="AR1643" s="375" t="str">
        <f t="shared" si="757"/>
        <v/>
      </c>
      <c r="AS1643" s="377" t="str">
        <f t="shared" si="755"/>
        <v/>
      </c>
      <c r="AT1643" s="378" t="str">
        <f t="shared" si="756"/>
        <v/>
      </c>
      <c r="AX1643" s="625" t="b">
        <f t="shared" si="758"/>
        <v>0</v>
      </c>
      <c r="AY1643" s="7" t="str">
        <f t="shared" si="759"/>
        <v>FALSEFALSEFALSE</v>
      </c>
      <c r="AZ1643" s="626">
        <f t="shared" si="735"/>
        <v>0</v>
      </c>
      <c r="BA1643" s="627" t="str">
        <f t="shared" si="736"/>
        <v/>
      </c>
      <c r="BB1643" s="627">
        <f t="shared" si="737"/>
        <v>0</v>
      </c>
      <c r="BC1643" s="690" t="str">
        <f t="shared" si="738"/>
        <v/>
      </c>
    </row>
    <row r="1644" spans="1:55">
      <c r="A1644" s="381">
        <v>1588</v>
      </c>
      <c r="B1644" s="117"/>
      <c r="C1644" s="288"/>
      <c r="D1644" s="289"/>
      <c r="E1644" s="289"/>
      <c r="F1644" s="290"/>
      <c r="G1644" s="292"/>
      <c r="H1644" s="116"/>
      <c r="I1644" s="292"/>
      <c r="J1644" s="116"/>
      <c r="K1644" s="370" t="str">
        <f t="shared" ref="K1644:K1707" si="760">C1644&amp;D1644&amp;E1644&amp;F1644</f>
        <v/>
      </c>
      <c r="L1644" s="370">
        <f t="shared" ref="L1644:L1707" si="761">IF(G1644&gt;0,DATE((G1644),(H1644+1),0),0)</f>
        <v>0</v>
      </c>
      <c r="M1644" s="370">
        <f t="shared" ref="M1644:M1707" si="762">IF(I1644&gt;0,DATE((I1644),(J1644+1),0),0)</f>
        <v>0</v>
      </c>
      <c r="N1644" s="371" t="str">
        <f t="shared" si="739"/>
        <v/>
      </c>
      <c r="O1644" s="371" t="str">
        <f t="shared" si="740"/>
        <v/>
      </c>
      <c r="P1644" s="371" t="str">
        <f t="shared" si="741"/>
        <v/>
      </c>
      <c r="Q1644" s="371" t="str">
        <f t="shared" si="742"/>
        <v/>
      </c>
      <c r="R1644" s="371" t="str">
        <f t="shared" si="743"/>
        <v/>
      </c>
      <c r="S1644" s="371" t="str">
        <f t="shared" si="744"/>
        <v/>
      </c>
      <c r="T1644" s="443" t="str">
        <f t="shared" ref="T1644:T1707" si="763">N1644&amp;O1644&amp;P1644&amp;Q1644&amp;R1644&amp;S1644</f>
        <v/>
      </c>
      <c r="U1644" s="539"/>
      <c r="V1644" s="117"/>
      <c r="W1644" s="118"/>
      <c r="X1644" s="119"/>
      <c r="Y1644" s="120"/>
      <c r="Z1644" s="122"/>
      <c r="AA1644" s="121"/>
      <c r="AB1644" s="443" t="str">
        <f t="shared" ref="AB1644:AB1707" si="764">IF(AF1644="","",IF(AM1644=1,VLOOKUP(AN1644,低公害車判別,2,FALSE),IF(AM1644=3,VLOOKUP(AN1644,低公害車判別,2,FALSE),IF(AM1644=4,VLOOKUP(AO1644,低公害車判別,2,FALSE),"低公害車"))))</f>
        <v/>
      </c>
      <c r="AC1644" s="734" t="str">
        <f t="shared" ref="AC1644:AC1707" si="765">IF(AF1644="","",IF((AN1644="")+(AN1644="－"),IF((AO1644="")+(AO1644=0),"－",AO1644),IF((AN1644="PM☆☆☆")+(AN1644="☆及びPM☆☆☆")+(AN1644="☆☆及びPM☆☆☆")+(AN1644="☆☆☆及びPM☆☆☆"),"PM☆☆☆",IF((AN1644="PM☆☆☆☆")+(AN1644="☆及びPM☆☆☆☆")+(AN1644="☆☆及びPM☆☆☆☆")+(AN1644="☆☆☆及びPM☆☆☆☆"),"PM☆☆☆☆",IF((AN1644="新☆")+(AN1644="新NOx☆")+(AN1644="新PM☆"),"新☆（新長期）",AN1644)))))</f>
        <v/>
      </c>
      <c r="AD1644" s="372"/>
      <c r="AE1644" s="485"/>
      <c r="AF1644" s="373" t="str">
        <f t="shared" si="745"/>
        <v/>
      </c>
      <c r="AG1644" s="373" t="str">
        <f t="shared" si="746"/>
        <v/>
      </c>
      <c r="AH1644" s="374" t="str">
        <f t="shared" si="747"/>
        <v/>
      </c>
      <c r="AI1644" s="375" t="str">
        <f t="shared" si="748"/>
        <v/>
      </c>
      <c r="AJ1644" s="375" t="str">
        <f t="shared" si="749"/>
        <v/>
      </c>
      <c r="AK1644" s="375" t="str">
        <f t="shared" si="750"/>
        <v/>
      </c>
      <c r="AL1644" s="375" t="str">
        <f t="shared" si="751"/>
        <v/>
      </c>
      <c r="AM1644" s="375" t="str">
        <f t="shared" si="752"/>
        <v/>
      </c>
      <c r="AN1644" s="376" t="str">
        <f>IF(AF1644="","",IF(OR(AH1644="",AH1644="-"),"－",IF(OR(AM1644=8,AM1644=9),"",IF(OR(AJ1644=3,AJ1644=4,AJ1644=5,AJ1644=6),VLOOKUP(AH1644,INDEX((係数_バス貨物_ガソリン,係数_バス貨物_CNG,係数_バス貨物_軽油,係数_バス貨物_メタノール,係数_バス貨物_LPG),MATCH(AL1644,【参考】排出ガスレベル!$AI$4:$AI$671,1),1,AR1644):INDEX((係数_バス貨物_ガソリン,係数_バス貨物_CNG,係数_バス貨物_軽油,係数_バス貨物_メタノール,係数_バス貨物_LPG),MATCH(AL1644+1,【参考】排出ガスレベル!$AI$4:$AI$671,1)-1,5,AR1644),2,FALSE),IF(OR(AJ1644=1,AJ1644=2),VLOOKUP(AH1644,INDEX((係数_乗用_ガソリン,係数_乗用_CNG,係数_乗用_軽油,係数_乗用_メタノール,係数_乗用_LPG),1,1,AR1644):INDEX((係数_乗用_ガソリン,係数_乗用_CNG,係数_乗用_軽油,係数_乗用_メタノール,係数_乗用_LPG),125,5,AR1644),2,FALSE))))))</f>
        <v/>
      </c>
      <c r="AO1644" s="376" t="str">
        <f>IF(T1644="","",IF(OR(AH1644="",AH1644="-"),"－",IF(OR(AM1644=8,AM1644=9),"",IF(OR(AJ1644=3,AJ1644=4,AJ1644=5,AJ1644=6),VLOOKUP(AH1644,INDEX((係数_バス貨物_ガソリン,係数_バス貨物_CNG,係数_バス貨物_軽油,係数_バス貨物_メタノール,係数_バス貨物_LPG),MATCH(AL1644,【参考】排出ガスレベル!$AI$4:$AI$671,1),1,AR1644):INDEX((係数_バス貨物_ガソリン,係数_バス貨物_CNG,係数_バス貨物_軽油,係数_バス貨物_メタノール,係数_バス貨物_LPG),MATCH(AL1644+1,【参考】排出ガスレベル!$AI$4:$AI$671,1)-1,5,AR1644),3,FALSE),IF(OR(AJ1644=1,AJ1644=2),VLOOKUP(AH1644,INDEX((係数_乗用_ガソリン,係数_乗用_CNG,係数_乗用_軽油,係数_乗用_メタノール,係数_乗用_LPG),1,1,AR1644):INDEX((係数_乗用_ガソリン,係数_乗用_CNG,係数_乗用_軽油,係数_乗用_メタノール,係数_乗用_LPG),125,5,AR1644),3,FALSE))))))</f>
        <v/>
      </c>
      <c r="AP1644" s="375" t="str">
        <f t="shared" si="753"/>
        <v/>
      </c>
      <c r="AQ1644" s="444" t="str">
        <f t="shared" si="754"/>
        <v/>
      </c>
      <c r="AR1644" s="375" t="str">
        <f t="shared" si="757"/>
        <v/>
      </c>
      <c r="AS1644" s="377" t="str">
        <f t="shared" si="755"/>
        <v/>
      </c>
      <c r="AT1644" s="378" t="str">
        <f t="shared" si="756"/>
        <v/>
      </c>
      <c r="AX1644" s="625" t="b">
        <f t="shared" si="758"/>
        <v>0</v>
      </c>
      <c r="AY1644" s="7" t="str">
        <f t="shared" si="759"/>
        <v>FALSEFALSEFALSE</v>
      </c>
      <c r="AZ1644" s="626">
        <f t="shared" si="735"/>
        <v>0</v>
      </c>
      <c r="BA1644" s="627" t="str">
        <f t="shared" si="736"/>
        <v/>
      </c>
      <c r="BB1644" s="627">
        <f t="shared" si="737"/>
        <v>0</v>
      </c>
      <c r="BC1644" s="690" t="str">
        <f t="shared" si="738"/>
        <v/>
      </c>
    </row>
    <row r="1645" spans="1:55">
      <c r="A1645" s="381">
        <v>1589</v>
      </c>
      <c r="B1645" s="117"/>
      <c r="C1645" s="288"/>
      <c r="D1645" s="289"/>
      <c r="E1645" s="289"/>
      <c r="F1645" s="290"/>
      <c r="G1645" s="292"/>
      <c r="H1645" s="116"/>
      <c r="I1645" s="292"/>
      <c r="J1645" s="116"/>
      <c r="K1645" s="370" t="str">
        <f t="shared" si="760"/>
        <v/>
      </c>
      <c r="L1645" s="370">
        <f t="shared" si="761"/>
        <v>0</v>
      </c>
      <c r="M1645" s="370">
        <f t="shared" si="762"/>
        <v>0</v>
      </c>
      <c r="N1645" s="371" t="str">
        <f t="shared" si="739"/>
        <v/>
      </c>
      <c r="O1645" s="371" t="str">
        <f t="shared" si="740"/>
        <v/>
      </c>
      <c r="P1645" s="371" t="str">
        <f t="shared" si="741"/>
        <v/>
      </c>
      <c r="Q1645" s="371" t="str">
        <f t="shared" si="742"/>
        <v/>
      </c>
      <c r="R1645" s="371" t="str">
        <f t="shared" si="743"/>
        <v/>
      </c>
      <c r="S1645" s="371" t="str">
        <f t="shared" si="744"/>
        <v/>
      </c>
      <c r="T1645" s="443" t="str">
        <f t="shared" si="763"/>
        <v/>
      </c>
      <c r="U1645" s="539"/>
      <c r="V1645" s="117"/>
      <c r="W1645" s="118"/>
      <c r="X1645" s="119"/>
      <c r="Y1645" s="120"/>
      <c r="Z1645" s="122"/>
      <c r="AA1645" s="121"/>
      <c r="AB1645" s="443" t="str">
        <f t="shared" si="764"/>
        <v/>
      </c>
      <c r="AC1645" s="734" t="str">
        <f t="shared" si="765"/>
        <v/>
      </c>
      <c r="AD1645" s="372"/>
      <c r="AE1645" s="485"/>
      <c r="AF1645" s="373" t="str">
        <f t="shared" si="745"/>
        <v/>
      </c>
      <c r="AG1645" s="373" t="str">
        <f t="shared" si="746"/>
        <v/>
      </c>
      <c r="AH1645" s="374" t="str">
        <f t="shared" si="747"/>
        <v/>
      </c>
      <c r="AI1645" s="375" t="str">
        <f t="shared" si="748"/>
        <v/>
      </c>
      <c r="AJ1645" s="375" t="str">
        <f t="shared" si="749"/>
        <v/>
      </c>
      <c r="AK1645" s="375" t="str">
        <f t="shared" si="750"/>
        <v/>
      </c>
      <c r="AL1645" s="375" t="str">
        <f t="shared" si="751"/>
        <v/>
      </c>
      <c r="AM1645" s="375" t="str">
        <f t="shared" si="752"/>
        <v/>
      </c>
      <c r="AN1645" s="376" t="str">
        <f>IF(AF1645="","",IF(OR(AH1645="",AH1645="-"),"－",IF(OR(AM1645=8,AM1645=9),"",IF(OR(AJ1645=3,AJ1645=4,AJ1645=5,AJ1645=6),VLOOKUP(AH1645,INDEX((係数_バス貨物_ガソリン,係数_バス貨物_CNG,係数_バス貨物_軽油,係数_バス貨物_メタノール,係数_バス貨物_LPG),MATCH(AL1645,【参考】排出ガスレベル!$AI$4:$AI$671,1),1,AR1645):INDEX((係数_バス貨物_ガソリン,係数_バス貨物_CNG,係数_バス貨物_軽油,係数_バス貨物_メタノール,係数_バス貨物_LPG),MATCH(AL1645+1,【参考】排出ガスレベル!$AI$4:$AI$671,1)-1,5,AR1645),2,FALSE),IF(OR(AJ1645=1,AJ1645=2),VLOOKUP(AH1645,INDEX((係数_乗用_ガソリン,係数_乗用_CNG,係数_乗用_軽油,係数_乗用_メタノール,係数_乗用_LPG),1,1,AR1645):INDEX((係数_乗用_ガソリン,係数_乗用_CNG,係数_乗用_軽油,係数_乗用_メタノール,係数_乗用_LPG),125,5,AR1645),2,FALSE))))))</f>
        <v/>
      </c>
      <c r="AO1645" s="376" t="str">
        <f>IF(T1645="","",IF(OR(AH1645="",AH1645="-"),"－",IF(OR(AM1645=8,AM1645=9),"",IF(OR(AJ1645=3,AJ1645=4,AJ1645=5,AJ1645=6),VLOOKUP(AH1645,INDEX((係数_バス貨物_ガソリン,係数_バス貨物_CNG,係数_バス貨物_軽油,係数_バス貨物_メタノール,係数_バス貨物_LPG),MATCH(AL1645,【参考】排出ガスレベル!$AI$4:$AI$671,1),1,AR1645):INDEX((係数_バス貨物_ガソリン,係数_バス貨物_CNG,係数_バス貨物_軽油,係数_バス貨物_メタノール,係数_バス貨物_LPG),MATCH(AL1645+1,【参考】排出ガスレベル!$AI$4:$AI$671,1)-1,5,AR1645),3,FALSE),IF(OR(AJ1645=1,AJ1645=2),VLOOKUP(AH1645,INDEX((係数_乗用_ガソリン,係数_乗用_CNG,係数_乗用_軽油,係数_乗用_メタノール,係数_乗用_LPG),1,1,AR1645):INDEX((係数_乗用_ガソリン,係数_乗用_CNG,係数_乗用_軽油,係数_乗用_メタノール,係数_乗用_LPG),125,5,AR1645),3,FALSE))))))</f>
        <v/>
      </c>
      <c r="AP1645" s="375" t="str">
        <f t="shared" si="753"/>
        <v/>
      </c>
      <c r="AQ1645" s="444" t="str">
        <f t="shared" si="754"/>
        <v/>
      </c>
      <c r="AR1645" s="375" t="str">
        <f t="shared" si="757"/>
        <v/>
      </c>
      <c r="AS1645" s="377" t="str">
        <f t="shared" si="755"/>
        <v/>
      </c>
      <c r="AT1645" s="378" t="str">
        <f t="shared" si="756"/>
        <v/>
      </c>
      <c r="AX1645" s="625" t="b">
        <f t="shared" si="758"/>
        <v>0</v>
      </c>
      <c r="AY1645" s="7" t="str">
        <f t="shared" si="759"/>
        <v>FALSEFALSEFALSE</v>
      </c>
      <c r="AZ1645" s="626">
        <f t="shared" ref="AZ1645:AZ1708" si="766">AA1645</f>
        <v>0</v>
      </c>
      <c r="BA1645" s="627" t="str">
        <f t="shared" ref="BA1645:BA1708" si="767">IF(COUNTIFS(BC1645,"*A*",BB1645,"3"),"ハイブリッド(ガソリン)","")</f>
        <v/>
      </c>
      <c r="BB1645" s="627">
        <f t="shared" ref="BB1645:BB1708" si="768">LEN(X1645)</f>
        <v>0</v>
      </c>
      <c r="BC1645" s="690" t="str">
        <f t="shared" ref="BC1645:BC1708" si="769">MID(X1645,2,1)</f>
        <v/>
      </c>
    </row>
    <row r="1646" spans="1:55">
      <c r="A1646" s="381">
        <v>1590</v>
      </c>
      <c r="B1646" s="117"/>
      <c r="C1646" s="288"/>
      <c r="D1646" s="289"/>
      <c r="E1646" s="289"/>
      <c r="F1646" s="290"/>
      <c r="G1646" s="292"/>
      <c r="H1646" s="116"/>
      <c r="I1646" s="292"/>
      <c r="J1646" s="116"/>
      <c r="K1646" s="370" t="str">
        <f t="shared" si="760"/>
        <v/>
      </c>
      <c r="L1646" s="370">
        <f t="shared" si="761"/>
        <v>0</v>
      </c>
      <c r="M1646" s="370">
        <f t="shared" si="762"/>
        <v>0</v>
      </c>
      <c r="N1646" s="371" t="str">
        <f t="shared" si="739"/>
        <v/>
      </c>
      <c r="O1646" s="371" t="str">
        <f t="shared" si="740"/>
        <v/>
      </c>
      <c r="P1646" s="371" t="str">
        <f t="shared" si="741"/>
        <v/>
      </c>
      <c r="Q1646" s="371" t="str">
        <f t="shared" si="742"/>
        <v/>
      </c>
      <c r="R1646" s="371" t="str">
        <f t="shared" si="743"/>
        <v/>
      </c>
      <c r="S1646" s="371" t="str">
        <f t="shared" si="744"/>
        <v/>
      </c>
      <c r="T1646" s="443" t="str">
        <f t="shared" si="763"/>
        <v/>
      </c>
      <c r="U1646" s="539"/>
      <c r="V1646" s="117"/>
      <c r="W1646" s="118"/>
      <c r="X1646" s="119"/>
      <c r="Y1646" s="120"/>
      <c r="Z1646" s="122"/>
      <c r="AA1646" s="121"/>
      <c r="AB1646" s="443" t="str">
        <f t="shared" si="764"/>
        <v/>
      </c>
      <c r="AC1646" s="734" t="str">
        <f t="shared" si="765"/>
        <v/>
      </c>
      <c r="AD1646" s="372"/>
      <c r="AE1646" s="485"/>
      <c r="AF1646" s="373" t="str">
        <f t="shared" si="745"/>
        <v/>
      </c>
      <c r="AG1646" s="373" t="str">
        <f t="shared" si="746"/>
        <v/>
      </c>
      <c r="AH1646" s="374" t="str">
        <f t="shared" si="747"/>
        <v/>
      </c>
      <c r="AI1646" s="375" t="str">
        <f t="shared" si="748"/>
        <v/>
      </c>
      <c r="AJ1646" s="375" t="str">
        <f t="shared" si="749"/>
        <v/>
      </c>
      <c r="AK1646" s="375" t="str">
        <f t="shared" si="750"/>
        <v/>
      </c>
      <c r="AL1646" s="375" t="str">
        <f t="shared" si="751"/>
        <v/>
      </c>
      <c r="AM1646" s="375" t="str">
        <f t="shared" si="752"/>
        <v/>
      </c>
      <c r="AN1646" s="376" t="str">
        <f>IF(AF1646="","",IF(OR(AH1646="",AH1646="-"),"－",IF(OR(AM1646=8,AM1646=9),"",IF(OR(AJ1646=3,AJ1646=4,AJ1646=5,AJ1646=6),VLOOKUP(AH1646,INDEX((係数_バス貨物_ガソリン,係数_バス貨物_CNG,係数_バス貨物_軽油,係数_バス貨物_メタノール,係数_バス貨物_LPG),MATCH(AL1646,【参考】排出ガスレベル!$AI$4:$AI$671,1),1,AR1646):INDEX((係数_バス貨物_ガソリン,係数_バス貨物_CNG,係数_バス貨物_軽油,係数_バス貨物_メタノール,係数_バス貨物_LPG),MATCH(AL1646+1,【参考】排出ガスレベル!$AI$4:$AI$671,1)-1,5,AR1646),2,FALSE),IF(OR(AJ1646=1,AJ1646=2),VLOOKUP(AH1646,INDEX((係数_乗用_ガソリン,係数_乗用_CNG,係数_乗用_軽油,係数_乗用_メタノール,係数_乗用_LPG),1,1,AR1646):INDEX((係数_乗用_ガソリン,係数_乗用_CNG,係数_乗用_軽油,係数_乗用_メタノール,係数_乗用_LPG),125,5,AR1646),2,FALSE))))))</f>
        <v/>
      </c>
      <c r="AO1646" s="376" t="str">
        <f>IF(T1646="","",IF(OR(AH1646="",AH1646="-"),"－",IF(OR(AM1646=8,AM1646=9),"",IF(OR(AJ1646=3,AJ1646=4,AJ1646=5,AJ1646=6),VLOOKUP(AH1646,INDEX((係数_バス貨物_ガソリン,係数_バス貨物_CNG,係数_バス貨物_軽油,係数_バス貨物_メタノール,係数_バス貨物_LPG),MATCH(AL1646,【参考】排出ガスレベル!$AI$4:$AI$671,1),1,AR1646):INDEX((係数_バス貨物_ガソリン,係数_バス貨物_CNG,係数_バス貨物_軽油,係数_バス貨物_メタノール,係数_バス貨物_LPG),MATCH(AL1646+1,【参考】排出ガスレベル!$AI$4:$AI$671,1)-1,5,AR1646),3,FALSE),IF(OR(AJ1646=1,AJ1646=2),VLOOKUP(AH1646,INDEX((係数_乗用_ガソリン,係数_乗用_CNG,係数_乗用_軽油,係数_乗用_メタノール,係数_乗用_LPG),1,1,AR1646):INDEX((係数_乗用_ガソリン,係数_乗用_CNG,係数_乗用_軽油,係数_乗用_メタノール,係数_乗用_LPG),125,5,AR1646),3,FALSE))))))</f>
        <v/>
      </c>
      <c r="AP1646" s="375" t="str">
        <f t="shared" si="753"/>
        <v/>
      </c>
      <c r="AQ1646" s="444" t="str">
        <f t="shared" si="754"/>
        <v/>
      </c>
      <c r="AR1646" s="375" t="str">
        <f t="shared" si="757"/>
        <v/>
      </c>
      <c r="AS1646" s="377" t="str">
        <f t="shared" si="755"/>
        <v/>
      </c>
      <c r="AT1646" s="378" t="str">
        <f t="shared" si="756"/>
        <v/>
      </c>
      <c r="AX1646" s="625" t="b">
        <f t="shared" si="758"/>
        <v>0</v>
      </c>
      <c r="AY1646" s="7" t="str">
        <f t="shared" si="759"/>
        <v>FALSEFALSEFALSE</v>
      </c>
      <c r="AZ1646" s="626">
        <f t="shared" si="766"/>
        <v>0</v>
      </c>
      <c r="BA1646" s="627" t="str">
        <f t="shared" si="767"/>
        <v/>
      </c>
      <c r="BB1646" s="627">
        <f t="shared" si="768"/>
        <v>0</v>
      </c>
      <c r="BC1646" s="690" t="str">
        <f t="shared" si="769"/>
        <v/>
      </c>
    </row>
    <row r="1647" spans="1:55">
      <c r="A1647" s="381">
        <v>1591</v>
      </c>
      <c r="B1647" s="117"/>
      <c r="C1647" s="288"/>
      <c r="D1647" s="289"/>
      <c r="E1647" s="289"/>
      <c r="F1647" s="290"/>
      <c r="G1647" s="292"/>
      <c r="H1647" s="116"/>
      <c r="I1647" s="292"/>
      <c r="J1647" s="116"/>
      <c r="K1647" s="370" t="str">
        <f t="shared" si="760"/>
        <v/>
      </c>
      <c r="L1647" s="370">
        <f t="shared" si="761"/>
        <v>0</v>
      </c>
      <c r="M1647" s="370">
        <f t="shared" si="762"/>
        <v>0</v>
      </c>
      <c r="N1647" s="371" t="str">
        <f t="shared" si="739"/>
        <v/>
      </c>
      <c r="O1647" s="371" t="str">
        <f t="shared" si="740"/>
        <v/>
      </c>
      <c r="P1647" s="371" t="str">
        <f t="shared" si="741"/>
        <v/>
      </c>
      <c r="Q1647" s="371" t="str">
        <f t="shared" si="742"/>
        <v/>
      </c>
      <c r="R1647" s="371" t="str">
        <f t="shared" si="743"/>
        <v/>
      </c>
      <c r="S1647" s="371" t="str">
        <f t="shared" si="744"/>
        <v/>
      </c>
      <c r="T1647" s="443" t="str">
        <f t="shared" si="763"/>
        <v/>
      </c>
      <c r="U1647" s="539"/>
      <c r="V1647" s="117"/>
      <c r="W1647" s="118"/>
      <c r="X1647" s="119"/>
      <c r="Y1647" s="120"/>
      <c r="Z1647" s="122"/>
      <c r="AA1647" s="121"/>
      <c r="AB1647" s="443" t="str">
        <f t="shared" si="764"/>
        <v/>
      </c>
      <c r="AC1647" s="734" t="str">
        <f t="shared" si="765"/>
        <v/>
      </c>
      <c r="AD1647" s="372"/>
      <c r="AE1647" s="485"/>
      <c r="AF1647" s="373" t="str">
        <f t="shared" si="745"/>
        <v/>
      </c>
      <c r="AG1647" s="373" t="str">
        <f t="shared" si="746"/>
        <v/>
      </c>
      <c r="AH1647" s="374" t="str">
        <f t="shared" si="747"/>
        <v/>
      </c>
      <c r="AI1647" s="375" t="str">
        <f t="shared" si="748"/>
        <v/>
      </c>
      <c r="AJ1647" s="375" t="str">
        <f t="shared" si="749"/>
        <v/>
      </c>
      <c r="AK1647" s="375" t="str">
        <f t="shared" si="750"/>
        <v/>
      </c>
      <c r="AL1647" s="375" t="str">
        <f t="shared" si="751"/>
        <v/>
      </c>
      <c r="AM1647" s="375" t="str">
        <f t="shared" si="752"/>
        <v/>
      </c>
      <c r="AN1647" s="376" t="str">
        <f>IF(AF1647="","",IF(OR(AH1647="",AH1647="-"),"－",IF(OR(AM1647=8,AM1647=9),"",IF(OR(AJ1647=3,AJ1647=4,AJ1647=5,AJ1647=6),VLOOKUP(AH1647,INDEX((係数_バス貨物_ガソリン,係数_バス貨物_CNG,係数_バス貨物_軽油,係数_バス貨物_メタノール,係数_バス貨物_LPG),MATCH(AL1647,【参考】排出ガスレベル!$AI$4:$AI$671,1),1,AR1647):INDEX((係数_バス貨物_ガソリン,係数_バス貨物_CNG,係数_バス貨物_軽油,係数_バス貨物_メタノール,係数_バス貨物_LPG),MATCH(AL1647+1,【参考】排出ガスレベル!$AI$4:$AI$671,1)-1,5,AR1647),2,FALSE),IF(OR(AJ1647=1,AJ1647=2),VLOOKUP(AH1647,INDEX((係数_乗用_ガソリン,係数_乗用_CNG,係数_乗用_軽油,係数_乗用_メタノール,係数_乗用_LPG),1,1,AR1647):INDEX((係数_乗用_ガソリン,係数_乗用_CNG,係数_乗用_軽油,係数_乗用_メタノール,係数_乗用_LPG),125,5,AR1647),2,FALSE))))))</f>
        <v/>
      </c>
      <c r="AO1647" s="376" t="str">
        <f>IF(T1647="","",IF(OR(AH1647="",AH1647="-"),"－",IF(OR(AM1647=8,AM1647=9),"",IF(OR(AJ1647=3,AJ1647=4,AJ1647=5,AJ1647=6),VLOOKUP(AH1647,INDEX((係数_バス貨物_ガソリン,係数_バス貨物_CNG,係数_バス貨物_軽油,係数_バス貨物_メタノール,係数_バス貨物_LPG),MATCH(AL1647,【参考】排出ガスレベル!$AI$4:$AI$671,1),1,AR1647):INDEX((係数_バス貨物_ガソリン,係数_バス貨物_CNG,係数_バス貨物_軽油,係数_バス貨物_メタノール,係数_バス貨物_LPG),MATCH(AL1647+1,【参考】排出ガスレベル!$AI$4:$AI$671,1)-1,5,AR1647),3,FALSE),IF(OR(AJ1647=1,AJ1647=2),VLOOKUP(AH1647,INDEX((係数_乗用_ガソリン,係数_乗用_CNG,係数_乗用_軽油,係数_乗用_メタノール,係数_乗用_LPG),1,1,AR1647):INDEX((係数_乗用_ガソリン,係数_乗用_CNG,係数_乗用_軽油,係数_乗用_メタノール,係数_乗用_LPG),125,5,AR1647),3,FALSE))))))</f>
        <v/>
      </c>
      <c r="AP1647" s="375" t="str">
        <f t="shared" si="753"/>
        <v/>
      </c>
      <c r="AQ1647" s="444" t="str">
        <f t="shared" si="754"/>
        <v/>
      </c>
      <c r="AR1647" s="375" t="str">
        <f t="shared" si="757"/>
        <v/>
      </c>
      <c r="AS1647" s="377" t="str">
        <f t="shared" si="755"/>
        <v/>
      </c>
      <c r="AT1647" s="378" t="str">
        <f t="shared" si="756"/>
        <v/>
      </c>
      <c r="AX1647" s="625" t="b">
        <f t="shared" si="758"/>
        <v>0</v>
      </c>
      <c r="AY1647" s="7" t="str">
        <f t="shared" si="759"/>
        <v>FALSEFALSEFALSE</v>
      </c>
      <c r="AZ1647" s="626">
        <f t="shared" si="766"/>
        <v>0</v>
      </c>
      <c r="BA1647" s="627" t="str">
        <f t="shared" si="767"/>
        <v/>
      </c>
      <c r="BB1647" s="627">
        <f t="shared" si="768"/>
        <v>0</v>
      </c>
      <c r="BC1647" s="690" t="str">
        <f t="shared" si="769"/>
        <v/>
      </c>
    </row>
    <row r="1648" spans="1:55">
      <c r="A1648" s="381">
        <v>1592</v>
      </c>
      <c r="B1648" s="117"/>
      <c r="C1648" s="288"/>
      <c r="D1648" s="289"/>
      <c r="E1648" s="289"/>
      <c r="F1648" s="290"/>
      <c r="G1648" s="292"/>
      <c r="H1648" s="116"/>
      <c r="I1648" s="292"/>
      <c r="J1648" s="116"/>
      <c r="K1648" s="370" t="str">
        <f t="shared" si="760"/>
        <v/>
      </c>
      <c r="L1648" s="370">
        <f t="shared" si="761"/>
        <v>0</v>
      </c>
      <c r="M1648" s="370">
        <f t="shared" si="762"/>
        <v>0</v>
      </c>
      <c r="N1648" s="371" t="str">
        <f t="shared" si="739"/>
        <v/>
      </c>
      <c r="O1648" s="371" t="str">
        <f t="shared" si="740"/>
        <v/>
      </c>
      <c r="P1648" s="371" t="str">
        <f t="shared" si="741"/>
        <v/>
      </c>
      <c r="Q1648" s="371" t="str">
        <f t="shared" si="742"/>
        <v/>
      </c>
      <c r="R1648" s="371" t="str">
        <f t="shared" si="743"/>
        <v/>
      </c>
      <c r="S1648" s="371" t="str">
        <f t="shared" si="744"/>
        <v/>
      </c>
      <c r="T1648" s="443" t="str">
        <f t="shared" si="763"/>
        <v/>
      </c>
      <c r="U1648" s="539"/>
      <c r="V1648" s="117"/>
      <c r="W1648" s="118"/>
      <c r="X1648" s="119"/>
      <c r="Y1648" s="120"/>
      <c r="Z1648" s="122"/>
      <c r="AA1648" s="121"/>
      <c r="AB1648" s="443" t="str">
        <f t="shared" si="764"/>
        <v/>
      </c>
      <c r="AC1648" s="734" t="str">
        <f t="shared" si="765"/>
        <v/>
      </c>
      <c r="AD1648" s="372"/>
      <c r="AE1648" s="485"/>
      <c r="AF1648" s="373" t="str">
        <f t="shared" si="745"/>
        <v/>
      </c>
      <c r="AG1648" s="373" t="str">
        <f t="shared" si="746"/>
        <v/>
      </c>
      <c r="AH1648" s="374" t="str">
        <f t="shared" si="747"/>
        <v/>
      </c>
      <c r="AI1648" s="375" t="str">
        <f t="shared" si="748"/>
        <v/>
      </c>
      <c r="AJ1648" s="375" t="str">
        <f t="shared" si="749"/>
        <v/>
      </c>
      <c r="AK1648" s="375" t="str">
        <f t="shared" si="750"/>
        <v/>
      </c>
      <c r="AL1648" s="375" t="str">
        <f t="shared" si="751"/>
        <v/>
      </c>
      <c r="AM1648" s="375" t="str">
        <f t="shared" si="752"/>
        <v/>
      </c>
      <c r="AN1648" s="376" t="str">
        <f>IF(AF1648="","",IF(OR(AH1648="",AH1648="-"),"－",IF(OR(AM1648=8,AM1648=9),"",IF(OR(AJ1648=3,AJ1648=4,AJ1648=5,AJ1648=6),VLOOKUP(AH1648,INDEX((係数_バス貨物_ガソリン,係数_バス貨物_CNG,係数_バス貨物_軽油,係数_バス貨物_メタノール,係数_バス貨物_LPG),MATCH(AL1648,【参考】排出ガスレベル!$AI$4:$AI$671,1),1,AR1648):INDEX((係数_バス貨物_ガソリン,係数_バス貨物_CNG,係数_バス貨物_軽油,係数_バス貨物_メタノール,係数_バス貨物_LPG),MATCH(AL1648+1,【参考】排出ガスレベル!$AI$4:$AI$671,1)-1,5,AR1648),2,FALSE),IF(OR(AJ1648=1,AJ1648=2),VLOOKUP(AH1648,INDEX((係数_乗用_ガソリン,係数_乗用_CNG,係数_乗用_軽油,係数_乗用_メタノール,係数_乗用_LPG),1,1,AR1648):INDEX((係数_乗用_ガソリン,係数_乗用_CNG,係数_乗用_軽油,係数_乗用_メタノール,係数_乗用_LPG),125,5,AR1648),2,FALSE))))))</f>
        <v/>
      </c>
      <c r="AO1648" s="376" t="str">
        <f>IF(T1648="","",IF(OR(AH1648="",AH1648="-"),"－",IF(OR(AM1648=8,AM1648=9),"",IF(OR(AJ1648=3,AJ1648=4,AJ1648=5,AJ1648=6),VLOOKUP(AH1648,INDEX((係数_バス貨物_ガソリン,係数_バス貨物_CNG,係数_バス貨物_軽油,係数_バス貨物_メタノール,係数_バス貨物_LPG),MATCH(AL1648,【参考】排出ガスレベル!$AI$4:$AI$671,1),1,AR1648):INDEX((係数_バス貨物_ガソリン,係数_バス貨物_CNG,係数_バス貨物_軽油,係数_バス貨物_メタノール,係数_バス貨物_LPG),MATCH(AL1648+1,【参考】排出ガスレベル!$AI$4:$AI$671,1)-1,5,AR1648),3,FALSE),IF(OR(AJ1648=1,AJ1648=2),VLOOKUP(AH1648,INDEX((係数_乗用_ガソリン,係数_乗用_CNG,係数_乗用_軽油,係数_乗用_メタノール,係数_乗用_LPG),1,1,AR1648):INDEX((係数_乗用_ガソリン,係数_乗用_CNG,係数_乗用_軽油,係数_乗用_メタノール,係数_乗用_LPG),125,5,AR1648),3,FALSE))))))</f>
        <v/>
      </c>
      <c r="AP1648" s="375" t="str">
        <f t="shared" si="753"/>
        <v/>
      </c>
      <c r="AQ1648" s="444" t="str">
        <f t="shared" si="754"/>
        <v/>
      </c>
      <c r="AR1648" s="375" t="str">
        <f t="shared" si="757"/>
        <v/>
      </c>
      <c r="AS1648" s="377" t="str">
        <f t="shared" si="755"/>
        <v/>
      </c>
      <c r="AT1648" s="378" t="str">
        <f t="shared" si="756"/>
        <v/>
      </c>
      <c r="AX1648" s="625" t="b">
        <f t="shared" si="758"/>
        <v>0</v>
      </c>
      <c r="AY1648" s="7" t="str">
        <f t="shared" si="759"/>
        <v>FALSEFALSEFALSE</v>
      </c>
      <c r="AZ1648" s="626">
        <f t="shared" si="766"/>
        <v>0</v>
      </c>
      <c r="BA1648" s="627" t="str">
        <f t="shared" si="767"/>
        <v/>
      </c>
      <c r="BB1648" s="627">
        <f t="shared" si="768"/>
        <v>0</v>
      </c>
      <c r="BC1648" s="690" t="str">
        <f t="shared" si="769"/>
        <v/>
      </c>
    </row>
    <row r="1649" spans="1:55">
      <c r="A1649" s="381">
        <v>1593</v>
      </c>
      <c r="B1649" s="117"/>
      <c r="C1649" s="288"/>
      <c r="D1649" s="289"/>
      <c r="E1649" s="289"/>
      <c r="F1649" s="290"/>
      <c r="G1649" s="292"/>
      <c r="H1649" s="116"/>
      <c r="I1649" s="292"/>
      <c r="J1649" s="116"/>
      <c r="K1649" s="370" t="str">
        <f t="shared" si="760"/>
        <v/>
      </c>
      <c r="L1649" s="370">
        <f t="shared" si="761"/>
        <v>0</v>
      </c>
      <c r="M1649" s="370">
        <f t="shared" si="762"/>
        <v>0</v>
      </c>
      <c r="N1649" s="371" t="str">
        <f t="shared" si="739"/>
        <v/>
      </c>
      <c r="O1649" s="371" t="str">
        <f t="shared" si="740"/>
        <v/>
      </c>
      <c r="P1649" s="371" t="str">
        <f t="shared" si="741"/>
        <v/>
      </c>
      <c r="Q1649" s="371" t="str">
        <f t="shared" si="742"/>
        <v/>
      </c>
      <c r="R1649" s="371" t="str">
        <f t="shared" si="743"/>
        <v/>
      </c>
      <c r="S1649" s="371" t="str">
        <f t="shared" si="744"/>
        <v/>
      </c>
      <c r="T1649" s="443" t="str">
        <f t="shared" si="763"/>
        <v/>
      </c>
      <c r="U1649" s="539"/>
      <c r="V1649" s="117"/>
      <c r="W1649" s="118"/>
      <c r="X1649" s="119"/>
      <c r="Y1649" s="120"/>
      <c r="Z1649" s="122"/>
      <c r="AA1649" s="121"/>
      <c r="AB1649" s="443" t="str">
        <f t="shared" si="764"/>
        <v/>
      </c>
      <c r="AC1649" s="734" t="str">
        <f t="shared" si="765"/>
        <v/>
      </c>
      <c r="AD1649" s="372"/>
      <c r="AE1649" s="485"/>
      <c r="AF1649" s="373" t="str">
        <f t="shared" si="745"/>
        <v/>
      </c>
      <c r="AG1649" s="373" t="str">
        <f t="shared" si="746"/>
        <v/>
      </c>
      <c r="AH1649" s="374" t="str">
        <f t="shared" si="747"/>
        <v/>
      </c>
      <c r="AI1649" s="375" t="str">
        <f t="shared" si="748"/>
        <v/>
      </c>
      <c r="AJ1649" s="375" t="str">
        <f t="shared" si="749"/>
        <v/>
      </c>
      <c r="AK1649" s="375" t="str">
        <f t="shared" si="750"/>
        <v/>
      </c>
      <c r="AL1649" s="375" t="str">
        <f t="shared" si="751"/>
        <v/>
      </c>
      <c r="AM1649" s="375" t="str">
        <f t="shared" si="752"/>
        <v/>
      </c>
      <c r="AN1649" s="376" t="str">
        <f>IF(AF1649="","",IF(OR(AH1649="",AH1649="-"),"－",IF(OR(AM1649=8,AM1649=9),"",IF(OR(AJ1649=3,AJ1649=4,AJ1649=5,AJ1649=6),VLOOKUP(AH1649,INDEX((係数_バス貨物_ガソリン,係数_バス貨物_CNG,係数_バス貨物_軽油,係数_バス貨物_メタノール,係数_バス貨物_LPG),MATCH(AL1649,【参考】排出ガスレベル!$AI$4:$AI$671,1),1,AR1649):INDEX((係数_バス貨物_ガソリン,係数_バス貨物_CNG,係数_バス貨物_軽油,係数_バス貨物_メタノール,係数_バス貨物_LPG),MATCH(AL1649+1,【参考】排出ガスレベル!$AI$4:$AI$671,1)-1,5,AR1649),2,FALSE),IF(OR(AJ1649=1,AJ1649=2),VLOOKUP(AH1649,INDEX((係数_乗用_ガソリン,係数_乗用_CNG,係数_乗用_軽油,係数_乗用_メタノール,係数_乗用_LPG),1,1,AR1649):INDEX((係数_乗用_ガソリン,係数_乗用_CNG,係数_乗用_軽油,係数_乗用_メタノール,係数_乗用_LPG),125,5,AR1649),2,FALSE))))))</f>
        <v/>
      </c>
      <c r="AO1649" s="376" t="str">
        <f>IF(T1649="","",IF(OR(AH1649="",AH1649="-"),"－",IF(OR(AM1649=8,AM1649=9),"",IF(OR(AJ1649=3,AJ1649=4,AJ1649=5,AJ1649=6),VLOOKUP(AH1649,INDEX((係数_バス貨物_ガソリン,係数_バス貨物_CNG,係数_バス貨物_軽油,係数_バス貨物_メタノール,係数_バス貨物_LPG),MATCH(AL1649,【参考】排出ガスレベル!$AI$4:$AI$671,1),1,AR1649):INDEX((係数_バス貨物_ガソリン,係数_バス貨物_CNG,係数_バス貨物_軽油,係数_バス貨物_メタノール,係数_バス貨物_LPG),MATCH(AL1649+1,【参考】排出ガスレベル!$AI$4:$AI$671,1)-1,5,AR1649),3,FALSE),IF(OR(AJ1649=1,AJ1649=2),VLOOKUP(AH1649,INDEX((係数_乗用_ガソリン,係数_乗用_CNG,係数_乗用_軽油,係数_乗用_メタノール,係数_乗用_LPG),1,1,AR1649):INDEX((係数_乗用_ガソリン,係数_乗用_CNG,係数_乗用_軽油,係数_乗用_メタノール,係数_乗用_LPG),125,5,AR1649),3,FALSE))))))</f>
        <v/>
      </c>
      <c r="AP1649" s="375" t="str">
        <f t="shared" si="753"/>
        <v/>
      </c>
      <c r="AQ1649" s="444" t="str">
        <f t="shared" si="754"/>
        <v/>
      </c>
      <c r="AR1649" s="375" t="str">
        <f t="shared" si="757"/>
        <v/>
      </c>
      <c r="AS1649" s="377" t="str">
        <f t="shared" si="755"/>
        <v/>
      </c>
      <c r="AT1649" s="378" t="str">
        <f t="shared" si="756"/>
        <v/>
      </c>
      <c r="AX1649" s="625" t="b">
        <f t="shared" si="758"/>
        <v>0</v>
      </c>
      <c r="AY1649" s="7" t="str">
        <f t="shared" si="759"/>
        <v>FALSEFALSEFALSE</v>
      </c>
      <c r="AZ1649" s="626">
        <f t="shared" si="766"/>
        <v>0</v>
      </c>
      <c r="BA1649" s="627" t="str">
        <f t="shared" si="767"/>
        <v/>
      </c>
      <c r="BB1649" s="627">
        <f t="shared" si="768"/>
        <v>0</v>
      </c>
      <c r="BC1649" s="690" t="str">
        <f t="shared" si="769"/>
        <v/>
      </c>
    </row>
    <row r="1650" spans="1:55">
      <c r="A1650" s="381">
        <v>1594</v>
      </c>
      <c r="B1650" s="117"/>
      <c r="C1650" s="288"/>
      <c r="D1650" s="289"/>
      <c r="E1650" s="289"/>
      <c r="F1650" s="290"/>
      <c r="G1650" s="292"/>
      <c r="H1650" s="116"/>
      <c r="I1650" s="292"/>
      <c r="J1650" s="116"/>
      <c r="K1650" s="370" t="str">
        <f t="shared" si="760"/>
        <v/>
      </c>
      <c r="L1650" s="370">
        <f t="shared" si="761"/>
        <v>0</v>
      </c>
      <c r="M1650" s="370">
        <f t="shared" si="762"/>
        <v>0</v>
      </c>
      <c r="N1650" s="371" t="str">
        <f t="shared" si="739"/>
        <v/>
      </c>
      <c r="O1650" s="371" t="str">
        <f t="shared" si="740"/>
        <v/>
      </c>
      <c r="P1650" s="371" t="str">
        <f t="shared" si="741"/>
        <v/>
      </c>
      <c r="Q1650" s="371" t="str">
        <f t="shared" si="742"/>
        <v/>
      </c>
      <c r="R1650" s="371" t="str">
        <f t="shared" si="743"/>
        <v/>
      </c>
      <c r="S1650" s="371" t="str">
        <f t="shared" si="744"/>
        <v/>
      </c>
      <c r="T1650" s="443" t="str">
        <f t="shared" si="763"/>
        <v/>
      </c>
      <c r="U1650" s="539"/>
      <c r="V1650" s="117"/>
      <c r="W1650" s="118"/>
      <c r="X1650" s="119"/>
      <c r="Y1650" s="120"/>
      <c r="Z1650" s="122"/>
      <c r="AA1650" s="121"/>
      <c r="AB1650" s="443" t="str">
        <f t="shared" si="764"/>
        <v/>
      </c>
      <c r="AC1650" s="734" t="str">
        <f t="shared" si="765"/>
        <v/>
      </c>
      <c r="AD1650" s="372"/>
      <c r="AE1650" s="485"/>
      <c r="AF1650" s="373" t="str">
        <f t="shared" si="745"/>
        <v/>
      </c>
      <c r="AG1650" s="373" t="str">
        <f t="shared" si="746"/>
        <v/>
      </c>
      <c r="AH1650" s="374" t="str">
        <f t="shared" si="747"/>
        <v/>
      </c>
      <c r="AI1650" s="375" t="str">
        <f t="shared" si="748"/>
        <v/>
      </c>
      <c r="AJ1650" s="375" t="str">
        <f t="shared" si="749"/>
        <v/>
      </c>
      <c r="AK1650" s="375" t="str">
        <f t="shared" si="750"/>
        <v/>
      </c>
      <c r="AL1650" s="375" t="str">
        <f t="shared" si="751"/>
        <v/>
      </c>
      <c r="AM1650" s="375" t="str">
        <f t="shared" si="752"/>
        <v/>
      </c>
      <c r="AN1650" s="376" t="str">
        <f>IF(AF1650="","",IF(OR(AH1650="",AH1650="-"),"－",IF(OR(AM1650=8,AM1650=9),"",IF(OR(AJ1650=3,AJ1650=4,AJ1650=5,AJ1650=6),VLOOKUP(AH1650,INDEX((係数_バス貨物_ガソリン,係数_バス貨物_CNG,係数_バス貨物_軽油,係数_バス貨物_メタノール,係数_バス貨物_LPG),MATCH(AL1650,【参考】排出ガスレベル!$AI$4:$AI$671,1),1,AR1650):INDEX((係数_バス貨物_ガソリン,係数_バス貨物_CNG,係数_バス貨物_軽油,係数_バス貨物_メタノール,係数_バス貨物_LPG),MATCH(AL1650+1,【参考】排出ガスレベル!$AI$4:$AI$671,1)-1,5,AR1650),2,FALSE),IF(OR(AJ1650=1,AJ1650=2),VLOOKUP(AH1650,INDEX((係数_乗用_ガソリン,係数_乗用_CNG,係数_乗用_軽油,係数_乗用_メタノール,係数_乗用_LPG),1,1,AR1650):INDEX((係数_乗用_ガソリン,係数_乗用_CNG,係数_乗用_軽油,係数_乗用_メタノール,係数_乗用_LPG),125,5,AR1650),2,FALSE))))))</f>
        <v/>
      </c>
      <c r="AO1650" s="376" t="str">
        <f>IF(T1650="","",IF(OR(AH1650="",AH1650="-"),"－",IF(OR(AM1650=8,AM1650=9),"",IF(OR(AJ1650=3,AJ1650=4,AJ1650=5,AJ1650=6),VLOOKUP(AH1650,INDEX((係数_バス貨物_ガソリン,係数_バス貨物_CNG,係数_バス貨物_軽油,係数_バス貨物_メタノール,係数_バス貨物_LPG),MATCH(AL1650,【参考】排出ガスレベル!$AI$4:$AI$671,1),1,AR1650):INDEX((係数_バス貨物_ガソリン,係数_バス貨物_CNG,係数_バス貨物_軽油,係数_バス貨物_メタノール,係数_バス貨物_LPG),MATCH(AL1650+1,【参考】排出ガスレベル!$AI$4:$AI$671,1)-1,5,AR1650),3,FALSE),IF(OR(AJ1650=1,AJ1650=2),VLOOKUP(AH1650,INDEX((係数_乗用_ガソリン,係数_乗用_CNG,係数_乗用_軽油,係数_乗用_メタノール,係数_乗用_LPG),1,1,AR1650):INDEX((係数_乗用_ガソリン,係数_乗用_CNG,係数_乗用_軽油,係数_乗用_メタノール,係数_乗用_LPG),125,5,AR1650),3,FALSE))))))</f>
        <v/>
      </c>
      <c r="AP1650" s="375" t="str">
        <f t="shared" si="753"/>
        <v/>
      </c>
      <c r="AQ1650" s="444" t="str">
        <f t="shared" si="754"/>
        <v/>
      </c>
      <c r="AR1650" s="375" t="str">
        <f t="shared" si="757"/>
        <v/>
      </c>
      <c r="AS1650" s="377" t="str">
        <f t="shared" si="755"/>
        <v/>
      </c>
      <c r="AT1650" s="378" t="str">
        <f t="shared" si="756"/>
        <v/>
      </c>
      <c r="AX1650" s="625" t="b">
        <f t="shared" si="758"/>
        <v>0</v>
      </c>
      <c r="AY1650" s="7" t="str">
        <f t="shared" si="759"/>
        <v>FALSEFALSEFALSE</v>
      </c>
      <c r="AZ1650" s="626">
        <f t="shared" si="766"/>
        <v>0</v>
      </c>
      <c r="BA1650" s="627" t="str">
        <f t="shared" si="767"/>
        <v/>
      </c>
      <c r="BB1650" s="627">
        <f t="shared" si="768"/>
        <v>0</v>
      </c>
      <c r="BC1650" s="690" t="str">
        <f t="shared" si="769"/>
        <v/>
      </c>
    </row>
    <row r="1651" spans="1:55">
      <c r="A1651" s="381">
        <v>1595</v>
      </c>
      <c r="B1651" s="117"/>
      <c r="C1651" s="288"/>
      <c r="D1651" s="289"/>
      <c r="E1651" s="289"/>
      <c r="F1651" s="290"/>
      <c r="G1651" s="292"/>
      <c r="H1651" s="116"/>
      <c r="I1651" s="292"/>
      <c r="J1651" s="116"/>
      <c r="K1651" s="370" t="str">
        <f t="shared" si="760"/>
        <v/>
      </c>
      <c r="L1651" s="370">
        <f t="shared" si="761"/>
        <v>0</v>
      </c>
      <c r="M1651" s="370">
        <f t="shared" si="762"/>
        <v>0</v>
      </c>
      <c r="N1651" s="371" t="str">
        <f t="shared" si="739"/>
        <v/>
      </c>
      <c r="O1651" s="371" t="str">
        <f t="shared" si="740"/>
        <v/>
      </c>
      <c r="P1651" s="371" t="str">
        <f t="shared" si="741"/>
        <v/>
      </c>
      <c r="Q1651" s="371" t="str">
        <f t="shared" si="742"/>
        <v/>
      </c>
      <c r="R1651" s="371" t="str">
        <f t="shared" si="743"/>
        <v/>
      </c>
      <c r="S1651" s="371" t="str">
        <f t="shared" si="744"/>
        <v/>
      </c>
      <c r="T1651" s="443" t="str">
        <f t="shared" si="763"/>
        <v/>
      </c>
      <c r="U1651" s="539"/>
      <c r="V1651" s="117"/>
      <c r="W1651" s="118"/>
      <c r="X1651" s="119"/>
      <c r="Y1651" s="120"/>
      <c r="Z1651" s="122"/>
      <c r="AA1651" s="121"/>
      <c r="AB1651" s="443" t="str">
        <f t="shared" si="764"/>
        <v/>
      </c>
      <c r="AC1651" s="734" t="str">
        <f t="shared" si="765"/>
        <v/>
      </c>
      <c r="AD1651" s="372"/>
      <c r="AE1651" s="485"/>
      <c r="AF1651" s="373" t="str">
        <f t="shared" si="745"/>
        <v/>
      </c>
      <c r="AG1651" s="373" t="str">
        <f t="shared" si="746"/>
        <v/>
      </c>
      <c r="AH1651" s="374" t="str">
        <f t="shared" si="747"/>
        <v/>
      </c>
      <c r="AI1651" s="375" t="str">
        <f t="shared" si="748"/>
        <v/>
      </c>
      <c r="AJ1651" s="375" t="str">
        <f t="shared" si="749"/>
        <v/>
      </c>
      <c r="AK1651" s="375" t="str">
        <f t="shared" si="750"/>
        <v/>
      </c>
      <c r="AL1651" s="375" t="str">
        <f t="shared" si="751"/>
        <v/>
      </c>
      <c r="AM1651" s="375" t="str">
        <f t="shared" si="752"/>
        <v/>
      </c>
      <c r="AN1651" s="376" t="str">
        <f>IF(AF1651="","",IF(OR(AH1651="",AH1651="-"),"－",IF(OR(AM1651=8,AM1651=9),"",IF(OR(AJ1651=3,AJ1651=4,AJ1651=5,AJ1651=6),VLOOKUP(AH1651,INDEX((係数_バス貨物_ガソリン,係数_バス貨物_CNG,係数_バス貨物_軽油,係数_バス貨物_メタノール,係数_バス貨物_LPG),MATCH(AL1651,【参考】排出ガスレベル!$AI$4:$AI$671,1),1,AR1651):INDEX((係数_バス貨物_ガソリン,係数_バス貨物_CNG,係数_バス貨物_軽油,係数_バス貨物_メタノール,係数_バス貨物_LPG),MATCH(AL1651+1,【参考】排出ガスレベル!$AI$4:$AI$671,1)-1,5,AR1651),2,FALSE),IF(OR(AJ1651=1,AJ1651=2),VLOOKUP(AH1651,INDEX((係数_乗用_ガソリン,係数_乗用_CNG,係数_乗用_軽油,係数_乗用_メタノール,係数_乗用_LPG),1,1,AR1651):INDEX((係数_乗用_ガソリン,係数_乗用_CNG,係数_乗用_軽油,係数_乗用_メタノール,係数_乗用_LPG),125,5,AR1651),2,FALSE))))))</f>
        <v/>
      </c>
      <c r="AO1651" s="376" t="str">
        <f>IF(T1651="","",IF(OR(AH1651="",AH1651="-"),"－",IF(OR(AM1651=8,AM1651=9),"",IF(OR(AJ1651=3,AJ1651=4,AJ1651=5,AJ1651=6),VLOOKUP(AH1651,INDEX((係数_バス貨物_ガソリン,係数_バス貨物_CNG,係数_バス貨物_軽油,係数_バス貨物_メタノール,係数_バス貨物_LPG),MATCH(AL1651,【参考】排出ガスレベル!$AI$4:$AI$671,1),1,AR1651):INDEX((係数_バス貨物_ガソリン,係数_バス貨物_CNG,係数_バス貨物_軽油,係数_バス貨物_メタノール,係数_バス貨物_LPG),MATCH(AL1651+1,【参考】排出ガスレベル!$AI$4:$AI$671,1)-1,5,AR1651),3,FALSE),IF(OR(AJ1651=1,AJ1651=2),VLOOKUP(AH1651,INDEX((係数_乗用_ガソリン,係数_乗用_CNG,係数_乗用_軽油,係数_乗用_メタノール,係数_乗用_LPG),1,1,AR1651):INDEX((係数_乗用_ガソリン,係数_乗用_CNG,係数_乗用_軽油,係数_乗用_メタノール,係数_乗用_LPG),125,5,AR1651),3,FALSE))))))</f>
        <v/>
      </c>
      <c r="AP1651" s="375" t="str">
        <f t="shared" si="753"/>
        <v/>
      </c>
      <c r="AQ1651" s="444" t="str">
        <f t="shared" si="754"/>
        <v/>
      </c>
      <c r="AR1651" s="375" t="str">
        <f t="shared" si="757"/>
        <v/>
      </c>
      <c r="AS1651" s="377" t="str">
        <f t="shared" si="755"/>
        <v/>
      </c>
      <c r="AT1651" s="378" t="str">
        <f t="shared" si="756"/>
        <v/>
      </c>
      <c r="AX1651" s="625" t="b">
        <f t="shared" si="758"/>
        <v>0</v>
      </c>
      <c r="AY1651" s="7" t="str">
        <f t="shared" si="759"/>
        <v>FALSEFALSEFALSE</v>
      </c>
      <c r="AZ1651" s="626">
        <f t="shared" si="766"/>
        <v>0</v>
      </c>
      <c r="BA1651" s="627" t="str">
        <f t="shared" si="767"/>
        <v/>
      </c>
      <c r="BB1651" s="627">
        <f t="shared" si="768"/>
        <v>0</v>
      </c>
      <c r="BC1651" s="690" t="str">
        <f t="shared" si="769"/>
        <v/>
      </c>
    </row>
    <row r="1652" spans="1:55">
      <c r="A1652" s="381">
        <v>1596</v>
      </c>
      <c r="B1652" s="117"/>
      <c r="C1652" s="288"/>
      <c r="D1652" s="289"/>
      <c r="E1652" s="289"/>
      <c r="F1652" s="290"/>
      <c r="G1652" s="292"/>
      <c r="H1652" s="116"/>
      <c r="I1652" s="292"/>
      <c r="J1652" s="116"/>
      <c r="K1652" s="370" t="str">
        <f t="shared" si="760"/>
        <v/>
      </c>
      <c r="L1652" s="370">
        <f t="shared" si="761"/>
        <v>0</v>
      </c>
      <c r="M1652" s="370">
        <f t="shared" si="762"/>
        <v>0</v>
      </c>
      <c r="N1652" s="371" t="str">
        <f t="shared" si="739"/>
        <v/>
      </c>
      <c r="O1652" s="371" t="str">
        <f t="shared" si="740"/>
        <v/>
      </c>
      <c r="P1652" s="371" t="str">
        <f t="shared" si="741"/>
        <v/>
      </c>
      <c r="Q1652" s="371" t="str">
        <f t="shared" si="742"/>
        <v/>
      </c>
      <c r="R1652" s="371" t="str">
        <f t="shared" si="743"/>
        <v/>
      </c>
      <c r="S1652" s="371" t="str">
        <f t="shared" si="744"/>
        <v/>
      </c>
      <c r="T1652" s="443" t="str">
        <f t="shared" si="763"/>
        <v/>
      </c>
      <c r="U1652" s="539"/>
      <c r="V1652" s="117"/>
      <c r="W1652" s="118"/>
      <c r="X1652" s="119"/>
      <c r="Y1652" s="120"/>
      <c r="Z1652" s="122"/>
      <c r="AA1652" s="121"/>
      <c r="AB1652" s="443" t="str">
        <f t="shared" si="764"/>
        <v/>
      </c>
      <c r="AC1652" s="734" t="str">
        <f t="shared" si="765"/>
        <v/>
      </c>
      <c r="AD1652" s="372"/>
      <c r="AE1652" s="485"/>
      <c r="AF1652" s="373" t="str">
        <f t="shared" si="745"/>
        <v/>
      </c>
      <c r="AG1652" s="373" t="str">
        <f t="shared" si="746"/>
        <v/>
      </c>
      <c r="AH1652" s="374" t="str">
        <f t="shared" si="747"/>
        <v/>
      </c>
      <c r="AI1652" s="375" t="str">
        <f t="shared" si="748"/>
        <v/>
      </c>
      <c r="AJ1652" s="375" t="str">
        <f t="shared" si="749"/>
        <v/>
      </c>
      <c r="AK1652" s="375" t="str">
        <f t="shared" si="750"/>
        <v/>
      </c>
      <c r="AL1652" s="375" t="str">
        <f t="shared" si="751"/>
        <v/>
      </c>
      <c r="AM1652" s="375" t="str">
        <f t="shared" si="752"/>
        <v/>
      </c>
      <c r="AN1652" s="376" t="str">
        <f>IF(AF1652="","",IF(OR(AH1652="",AH1652="-"),"－",IF(OR(AM1652=8,AM1652=9),"",IF(OR(AJ1652=3,AJ1652=4,AJ1652=5,AJ1652=6),VLOOKUP(AH1652,INDEX((係数_バス貨物_ガソリン,係数_バス貨物_CNG,係数_バス貨物_軽油,係数_バス貨物_メタノール,係数_バス貨物_LPG),MATCH(AL1652,【参考】排出ガスレベル!$AI$4:$AI$671,1),1,AR1652):INDEX((係数_バス貨物_ガソリン,係数_バス貨物_CNG,係数_バス貨物_軽油,係数_バス貨物_メタノール,係数_バス貨物_LPG),MATCH(AL1652+1,【参考】排出ガスレベル!$AI$4:$AI$671,1)-1,5,AR1652),2,FALSE),IF(OR(AJ1652=1,AJ1652=2),VLOOKUP(AH1652,INDEX((係数_乗用_ガソリン,係数_乗用_CNG,係数_乗用_軽油,係数_乗用_メタノール,係数_乗用_LPG),1,1,AR1652):INDEX((係数_乗用_ガソリン,係数_乗用_CNG,係数_乗用_軽油,係数_乗用_メタノール,係数_乗用_LPG),125,5,AR1652),2,FALSE))))))</f>
        <v/>
      </c>
      <c r="AO1652" s="376" t="str">
        <f>IF(T1652="","",IF(OR(AH1652="",AH1652="-"),"－",IF(OR(AM1652=8,AM1652=9),"",IF(OR(AJ1652=3,AJ1652=4,AJ1652=5,AJ1652=6),VLOOKUP(AH1652,INDEX((係数_バス貨物_ガソリン,係数_バス貨物_CNG,係数_バス貨物_軽油,係数_バス貨物_メタノール,係数_バス貨物_LPG),MATCH(AL1652,【参考】排出ガスレベル!$AI$4:$AI$671,1),1,AR1652):INDEX((係数_バス貨物_ガソリン,係数_バス貨物_CNG,係数_バス貨物_軽油,係数_バス貨物_メタノール,係数_バス貨物_LPG),MATCH(AL1652+1,【参考】排出ガスレベル!$AI$4:$AI$671,1)-1,5,AR1652),3,FALSE),IF(OR(AJ1652=1,AJ1652=2),VLOOKUP(AH1652,INDEX((係数_乗用_ガソリン,係数_乗用_CNG,係数_乗用_軽油,係数_乗用_メタノール,係数_乗用_LPG),1,1,AR1652):INDEX((係数_乗用_ガソリン,係数_乗用_CNG,係数_乗用_軽油,係数_乗用_メタノール,係数_乗用_LPG),125,5,AR1652),3,FALSE))))))</f>
        <v/>
      </c>
      <c r="AP1652" s="375" t="str">
        <f t="shared" si="753"/>
        <v/>
      </c>
      <c r="AQ1652" s="444" t="str">
        <f t="shared" si="754"/>
        <v/>
      </c>
      <c r="AR1652" s="375" t="str">
        <f t="shared" si="757"/>
        <v/>
      </c>
      <c r="AS1652" s="377" t="str">
        <f t="shared" si="755"/>
        <v/>
      </c>
      <c r="AT1652" s="378" t="str">
        <f t="shared" si="756"/>
        <v/>
      </c>
      <c r="AX1652" s="625" t="b">
        <f t="shared" si="758"/>
        <v>0</v>
      </c>
      <c r="AY1652" s="7" t="str">
        <f t="shared" si="759"/>
        <v>FALSEFALSEFALSE</v>
      </c>
      <c r="AZ1652" s="626">
        <f t="shared" si="766"/>
        <v>0</v>
      </c>
      <c r="BA1652" s="627" t="str">
        <f t="shared" si="767"/>
        <v/>
      </c>
      <c r="BB1652" s="627">
        <f t="shared" si="768"/>
        <v>0</v>
      </c>
      <c r="BC1652" s="690" t="str">
        <f t="shared" si="769"/>
        <v/>
      </c>
    </row>
    <row r="1653" spans="1:55">
      <c r="A1653" s="381">
        <v>1597</v>
      </c>
      <c r="B1653" s="117"/>
      <c r="C1653" s="288"/>
      <c r="D1653" s="289"/>
      <c r="E1653" s="289"/>
      <c r="F1653" s="290"/>
      <c r="G1653" s="292"/>
      <c r="H1653" s="116"/>
      <c r="I1653" s="292"/>
      <c r="J1653" s="116"/>
      <c r="K1653" s="370" t="str">
        <f t="shared" si="760"/>
        <v/>
      </c>
      <c r="L1653" s="370">
        <f t="shared" si="761"/>
        <v>0</v>
      </c>
      <c r="M1653" s="370">
        <f t="shared" si="762"/>
        <v>0</v>
      </c>
      <c r="N1653" s="371" t="str">
        <f t="shared" si="739"/>
        <v/>
      </c>
      <c r="O1653" s="371" t="str">
        <f t="shared" si="740"/>
        <v/>
      </c>
      <c r="P1653" s="371" t="str">
        <f t="shared" si="741"/>
        <v/>
      </c>
      <c r="Q1653" s="371" t="str">
        <f t="shared" si="742"/>
        <v/>
      </c>
      <c r="R1653" s="371" t="str">
        <f t="shared" si="743"/>
        <v/>
      </c>
      <c r="S1653" s="371" t="str">
        <f t="shared" si="744"/>
        <v/>
      </c>
      <c r="T1653" s="443" t="str">
        <f t="shared" si="763"/>
        <v/>
      </c>
      <c r="U1653" s="539"/>
      <c r="V1653" s="117"/>
      <c r="W1653" s="118"/>
      <c r="X1653" s="119"/>
      <c r="Y1653" s="120"/>
      <c r="Z1653" s="122"/>
      <c r="AA1653" s="121"/>
      <c r="AB1653" s="443" t="str">
        <f t="shared" si="764"/>
        <v/>
      </c>
      <c r="AC1653" s="734" t="str">
        <f t="shared" si="765"/>
        <v/>
      </c>
      <c r="AD1653" s="372"/>
      <c r="AE1653" s="485"/>
      <c r="AF1653" s="373" t="str">
        <f t="shared" si="745"/>
        <v/>
      </c>
      <c r="AG1653" s="373" t="str">
        <f t="shared" si="746"/>
        <v/>
      </c>
      <c r="AH1653" s="374" t="str">
        <f t="shared" si="747"/>
        <v/>
      </c>
      <c r="AI1653" s="375" t="str">
        <f t="shared" si="748"/>
        <v/>
      </c>
      <c r="AJ1653" s="375" t="str">
        <f t="shared" si="749"/>
        <v/>
      </c>
      <c r="AK1653" s="375" t="str">
        <f t="shared" si="750"/>
        <v/>
      </c>
      <c r="AL1653" s="375" t="str">
        <f t="shared" si="751"/>
        <v/>
      </c>
      <c r="AM1653" s="375" t="str">
        <f t="shared" si="752"/>
        <v/>
      </c>
      <c r="AN1653" s="376" t="str">
        <f>IF(AF1653="","",IF(OR(AH1653="",AH1653="-"),"－",IF(OR(AM1653=8,AM1653=9),"",IF(OR(AJ1653=3,AJ1653=4,AJ1653=5,AJ1653=6),VLOOKUP(AH1653,INDEX((係数_バス貨物_ガソリン,係数_バス貨物_CNG,係数_バス貨物_軽油,係数_バス貨物_メタノール,係数_バス貨物_LPG),MATCH(AL1653,【参考】排出ガスレベル!$AI$4:$AI$671,1),1,AR1653):INDEX((係数_バス貨物_ガソリン,係数_バス貨物_CNG,係数_バス貨物_軽油,係数_バス貨物_メタノール,係数_バス貨物_LPG),MATCH(AL1653+1,【参考】排出ガスレベル!$AI$4:$AI$671,1)-1,5,AR1653),2,FALSE),IF(OR(AJ1653=1,AJ1653=2),VLOOKUP(AH1653,INDEX((係数_乗用_ガソリン,係数_乗用_CNG,係数_乗用_軽油,係数_乗用_メタノール,係数_乗用_LPG),1,1,AR1653):INDEX((係数_乗用_ガソリン,係数_乗用_CNG,係数_乗用_軽油,係数_乗用_メタノール,係数_乗用_LPG),125,5,AR1653),2,FALSE))))))</f>
        <v/>
      </c>
      <c r="AO1653" s="376" t="str">
        <f>IF(T1653="","",IF(OR(AH1653="",AH1653="-"),"－",IF(OR(AM1653=8,AM1653=9),"",IF(OR(AJ1653=3,AJ1653=4,AJ1653=5,AJ1653=6),VLOOKUP(AH1653,INDEX((係数_バス貨物_ガソリン,係数_バス貨物_CNG,係数_バス貨物_軽油,係数_バス貨物_メタノール,係数_バス貨物_LPG),MATCH(AL1653,【参考】排出ガスレベル!$AI$4:$AI$671,1),1,AR1653):INDEX((係数_バス貨物_ガソリン,係数_バス貨物_CNG,係数_バス貨物_軽油,係数_バス貨物_メタノール,係数_バス貨物_LPG),MATCH(AL1653+1,【参考】排出ガスレベル!$AI$4:$AI$671,1)-1,5,AR1653),3,FALSE),IF(OR(AJ1653=1,AJ1653=2),VLOOKUP(AH1653,INDEX((係数_乗用_ガソリン,係数_乗用_CNG,係数_乗用_軽油,係数_乗用_メタノール,係数_乗用_LPG),1,1,AR1653):INDEX((係数_乗用_ガソリン,係数_乗用_CNG,係数_乗用_軽油,係数_乗用_メタノール,係数_乗用_LPG),125,5,AR1653),3,FALSE))))))</f>
        <v/>
      </c>
      <c r="AP1653" s="375" t="str">
        <f t="shared" si="753"/>
        <v/>
      </c>
      <c r="AQ1653" s="444" t="str">
        <f t="shared" si="754"/>
        <v/>
      </c>
      <c r="AR1653" s="375" t="str">
        <f t="shared" si="757"/>
        <v/>
      </c>
      <c r="AS1653" s="377" t="str">
        <f t="shared" si="755"/>
        <v/>
      </c>
      <c r="AT1653" s="378" t="str">
        <f t="shared" si="756"/>
        <v/>
      </c>
      <c r="AX1653" s="625" t="b">
        <f t="shared" si="758"/>
        <v>0</v>
      </c>
      <c r="AY1653" s="7" t="str">
        <f t="shared" si="759"/>
        <v>FALSEFALSEFALSE</v>
      </c>
      <c r="AZ1653" s="626">
        <f t="shared" si="766"/>
        <v>0</v>
      </c>
      <c r="BA1653" s="627" t="str">
        <f t="shared" si="767"/>
        <v/>
      </c>
      <c r="BB1653" s="627">
        <f t="shared" si="768"/>
        <v>0</v>
      </c>
      <c r="BC1653" s="690" t="str">
        <f t="shared" si="769"/>
        <v/>
      </c>
    </row>
    <row r="1654" spans="1:55">
      <c r="A1654" s="381">
        <v>1598</v>
      </c>
      <c r="B1654" s="117"/>
      <c r="C1654" s="288"/>
      <c r="D1654" s="289"/>
      <c r="E1654" s="289"/>
      <c r="F1654" s="290"/>
      <c r="G1654" s="292"/>
      <c r="H1654" s="116"/>
      <c r="I1654" s="292"/>
      <c r="J1654" s="116"/>
      <c r="K1654" s="370" t="str">
        <f t="shared" si="760"/>
        <v/>
      </c>
      <c r="L1654" s="370">
        <f t="shared" si="761"/>
        <v>0</v>
      </c>
      <c r="M1654" s="370">
        <f t="shared" si="762"/>
        <v>0</v>
      </c>
      <c r="N1654" s="371" t="str">
        <f t="shared" si="739"/>
        <v/>
      </c>
      <c r="O1654" s="371" t="str">
        <f t="shared" si="740"/>
        <v/>
      </c>
      <c r="P1654" s="371" t="str">
        <f t="shared" si="741"/>
        <v/>
      </c>
      <c r="Q1654" s="371" t="str">
        <f t="shared" si="742"/>
        <v/>
      </c>
      <c r="R1654" s="371" t="str">
        <f t="shared" si="743"/>
        <v/>
      </c>
      <c r="S1654" s="371" t="str">
        <f t="shared" si="744"/>
        <v/>
      </c>
      <c r="T1654" s="443" t="str">
        <f t="shared" si="763"/>
        <v/>
      </c>
      <c r="U1654" s="539"/>
      <c r="V1654" s="117"/>
      <c r="W1654" s="118"/>
      <c r="X1654" s="119"/>
      <c r="Y1654" s="120"/>
      <c r="Z1654" s="122"/>
      <c r="AA1654" s="121"/>
      <c r="AB1654" s="443" t="str">
        <f t="shared" si="764"/>
        <v/>
      </c>
      <c r="AC1654" s="734" t="str">
        <f t="shared" si="765"/>
        <v/>
      </c>
      <c r="AD1654" s="372"/>
      <c r="AE1654" s="485"/>
      <c r="AF1654" s="373" t="str">
        <f t="shared" si="745"/>
        <v/>
      </c>
      <c r="AG1654" s="373" t="str">
        <f t="shared" si="746"/>
        <v/>
      </c>
      <c r="AH1654" s="374" t="str">
        <f t="shared" si="747"/>
        <v/>
      </c>
      <c r="AI1654" s="375" t="str">
        <f t="shared" si="748"/>
        <v/>
      </c>
      <c r="AJ1654" s="375" t="str">
        <f t="shared" si="749"/>
        <v/>
      </c>
      <c r="AK1654" s="375" t="str">
        <f t="shared" si="750"/>
        <v/>
      </c>
      <c r="AL1654" s="375" t="str">
        <f t="shared" si="751"/>
        <v/>
      </c>
      <c r="AM1654" s="375" t="str">
        <f t="shared" si="752"/>
        <v/>
      </c>
      <c r="AN1654" s="376" t="str">
        <f>IF(AF1654="","",IF(OR(AH1654="",AH1654="-"),"－",IF(OR(AM1654=8,AM1654=9),"",IF(OR(AJ1654=3,AJ1654=4,AJ1654=5,AJ1654=6),VLOOKUP(AH1654,INDEX((係数_バス貨物_ガソリン,係数_バス貨物_CNG,係数_バス貨物_軽油,係数_バス貨物_メタノール,係数_バス貨物_LPG),MATCH(AL1654,【参考】排出ガスレベル!$AI$4:$AI$671,1),1,AR1654):INDEX((係数_バス貨物_ガソリン,係数_バス貨物_CNG,係数_バス貨物_軽油,係数_バス貨物_メタノール,係数_バス貨物_LPG),MATCH(AL1654+1,【参考】排出ガスレベル!$AI$4:$AI$671,1)-1,5,AR1654),2,FALSE),IF(OR(AJ1654=1,AJ1654=2),VLOOKUP(AH1654,INDEX((係数_乗用_ガソリン,係数_乗用_CNG,係数_乗用_軽油,係数_乗用_メタノール,係数_乗用_LPG),1,1,AR1654):INDEX((係数_乗用_ガソリン,係数_乗用_CNG,係数_乗用_軽油,係数_乗用_メタノール,係数_乗用_LPG),125,5,AR1654),2,FALSE))))))</f>
        <v/>
      </c>
      <c r="AO1654" s="376" t="str">
        <f>IF(T1654="","",IF(OR(AH1654="",AH1654="-"),"－",IF(OR(AM1654=8,AM1654=9),"",IF(OR(AJ1654=3,AJ1654=4,AJ1654=5,AJ1654=6),VLOOKUP(AH1654,INDEX((係数_バス貨物_ガソリン,係数_バス貨物_CNG,係数_バス貨物_軽油,係数_バス貨物_メタノール,係数_バス貨物_LPG),MATCH(AL1654,【参考】排出ガスレベル!$AI$4:$AI$671,1),1,AR1654):INDEX((係数_バス貨物_ガソリン,係数_バス貨物_CNG,係数_バス貨物_軽油,係数_バス貨物_メタノール,係数_バス貨物_LPG),MATCH(AL1654+1,【参考】排出ガスレベル!$AI$4:$AI$671,1)-1,5,AR1654),3,FALSE),IF(OR(AJ1654=1,AJ1654=2),VLOOKUP(AH1654,INDEX((係数_乗用_ガソリン,係数_乗用_CNG,係数_乗用_軽油,係数_乗用_メタノール,係数_乗用_LPG),1,1,AR1654):INDEX((係数_乗用_ガソリン,係数_乗用_CNG,係数_乗用_軽油,係数_乗用_メタノール,係数_乗用_LPG),125,5,AR1654),3,FALSE))))))</f>
        <v/>
      </c>
      <c r="AP1654" s="375" t="str">
        <f t="shared" si="753"/>
        <v/>
      </c>
      <c r="AQ1654" s="444" t="str">
        <f t="shared" si="754"/>
        <v/>
      </c>
      <c r="AR1654" s="375" t="str">
        <f t="shared" si="757"/>
        <v/>
      </c>
      <c r="AS1654" s="377" t="str">
        <f t="shared" si="755"/>
        <v/>
      </c>
      <c r="AT1654" s="378" t="str">
        <f t="shared" si="756"/>
        <v/>
      </c>
      <c r="AX1654" s="625" t="b">
        <f t="shared" si="758"/>
        <v>0</v>
      </c>
      <c r="AY1654" s="7" t="str">
        <f t="shared" si="759"/>
        <v>FALSEFALSEFALSE</v>
      </c>
      <c r="AZ1654" s="626">
        <f t="shared" si="766"/>
        <v>0</v>
      </c>
      <c r="BA1654" s="627" t="str">
        <f t="shared" si="767"/>
        <v/>
      </c>
      <c r="BB1654" s="627">
        <f t="shared" si="768"/>
        <v>0</v>
      </c>
      <c r="BC1654" s="690" t="str">
        <f t="shared" si="769"/>
        <v/>
      </c>
    </row>
    <row r="1655" spans="1:55">
      <c r="A1655" s="381">
        <v>1599</v>
      </c>
      <c r="B1655" s="117"/>
      <c r="C1655" s="288"/>
      <c r="D1655" s="289"/>
      <c r="E1655" s="289"/>
      <c r="F1655" s="290"/>
      <c r="G1655" s="292"/>
      <c r="H1655" s="116"/>
      <c r="I1655" s="292"/>
      <c r="J1655" s="116"/>
      <c r="K1655" s="370" t="str">
        <f t="shared" si="760"/>
        <v/>
      </c>
      <c r="L1655" s="370">
        <f t="shared" si="761"/>
        <v>0</v>
      </c>
      <c r="M1655" s="370">
        <f t="shared" si="762"/>
        <v>0</v>
      </c>
      <c r="N1655" s="371" t="str">
        <f t="shared" ref="N1655:N1718" si="770">IF(OR($L1655&gt;$U$48,$M1655&gt;$U$48,AND($L1655&gt;$M1655,$M1655&lt;&gt;0),AND($L1655=0,$M1655&lt;&gt;0)),"ERROR","")</f>
        <v/>
      </c>
      <c r="O1655" s="371" t="str">
        <f t="shared" ref="O1655:O1718" si="771">IF(AND($N1655&lt;&gt;"ERROR",$L1655&lt;=$U$49,$M1655&lt;=$U$49,$M1655&lt;&gt;0),"(減車済)","")</f>
        <v/>
      </c>
      <c r="P1655" s="371" t="str">
        <f t="shared" ref="P1655:P1718" si="772">IF(AND($N1655&lt;&gt;"ERROR",$L1655&lt;$U$49,AND($M1655&gt;$U$49,$M1655&lt;=$W$49),$M1655&lt;&gt;0),"減車","")</f>
        <v/>
      </c>
      <c r="Q1655" s="371" t="str">
        <f t="shared" ref="Q1655:Q1718" si="773">IF(AND($N1655&lt;&gt;"ERROR",$L1655&gt;$U$49,$M1655&lt;=$W$49,$M1655&lt;&gt;0),"一時使用","")</f>
        <v/>
      </c>
      <c r="R1655" s="371" t="str">
        <f t="shared" ref="R1655:R1718" si="774">IF(AND($N1655&lt;&gt;"ERROR",AND($L1655&gt;0,$L1655&lt;=$U$49),$M1655=0),"継続","")</f>
        <v/>
      </c>
      <c r="S1655" s="371" t="str">
        <f t="shared" ref="S1655:S1718" si="775">IF(AND($N1655&lt;&gt;"ERROR",AND($L1655&gt;$U$49),$M1655=0),"新規","")</f>
        <v/>
      </c>
      <c r="T1655" s="443" t="str">
        <f t="shared" si="763"/>
        <v/>
      </c>
      <c r="U1655" s="539"/>
      <c r="V1655" s="117"/>
      <c r="W1655" s="118"/>
      <c r="X1655" s="119"/>
      <c r="Y1655" s="120"/>
      <c r="Z1655" s="122"/>
      <c r="AA1655" s="121"/>
      <c r="AB1655" s="443" t="str">
        <f t="shared" si="764"/>
        <v/>
      </c>
      <c r="AC1655" s="734" t="str">
        <f t="shared" si="765"/>
        <v/>
      </c>
      <c r="AD1655" s="372"/>
      <c r="AE1655" s="485"/>
      <c r="AF1655" s="373" t="str">
        <f t="shared" si="745"/>
        <v/>
      </c>
      <c r="AG1655" s="373" t="str">
        <f t="shared" si="746"/>
        <v/>
      </c>
      <c r="AH1655" s="374" t="str">
        <f t="shared" si="747"/>
        <v/>
      </c>
      <c r="AI1655" s="375" t="str">
        <f t="shared" si="748"/>
        <v/>
      </c>
      <c r="AJ1655" s="375" t="str">
        <f t="shared" si="749"/>
        <v/>
      </c>
      <c r="AK1655" s="375" t="str">
        <f t="shared" si="750"/>
        <v/>
      </c>
      <c r="AL1655" s="375" t="str">
        <f t="shared" si="751"/>
        <v/>
      </c>
      <c r="AM1655" s="375" t="str">
        <f t="shared" si="752"/>
        <v/>
      </c>
      <c r="AN1655" s="376" t="str">
        <f>IF(AF1655="","",IF(OR(AH1655="",AH1655="-"),"－",IF(OR(AM1655=8,AM1655=9),"",IF(OR(AJ1655=3,AJ1655=4,AJ1655=5,AJ1655=6),VLOOKUP(AH1655,INDEX((係数_バス貨物_ガソリン,係数_バス貨物_CNG,係数_バス貨物_軽油,係数_バス貨物_メタノール,係数_バス貨物_LPG),MATCH(AL1655,【参考】排出ガスレベル!$AI$4:$AI$671,1),1,AR1655):INDEX((係数_バス貨物_ガソリン,係数_バス貨物_CNG,係数_バス貨物_軽油,係数_バス貨物_メタノール,係数_バス貨物_LPG),MATCH(AL1655+1,【参考】排出ガスレベル!$AI$4:$AI$671,1)-1,5,AR1655),2,FALSE),IF(OR(AJ1655=1,AJ1655=2),VLOOKUP(AH1655,INDEX((係数_乗用_ガソリン,係数_乗用_CNG,係数_乗用_軽油,係数_乗用_メタノール,係数_乗用_LPG),1,1,AR1655):INDEX((係数_乗用_ガソリン,係数_乗用_CNG,係数_乗用_軽油,係数_乗用_メタノール,係数_乗用_LPG),125,5,AR1655),2,FALSE))))))</f>
        <v/>
      </c>
      <c r="AO1655" s="376" t="str">
        <f>IF(T1655="","",IF(OR(AH1655="",AH1655="-"),"－",IF(OR(AM1655=8,AM1655=9),"",IF(OR(AJ1655=3,AJ1655=4,AJ1655=5,AJ1655=6),VLOOKUP(AH1655,INDEX((係数_バス貨物_ガソリン,係数_バス貨物_CNG,係数_バス貨物_軽油,係数_バス貨物_メタノール,係数_バス貨物_LPG),MATCH(AL1655,【参考】排出ガスレベル!$AI$4:$AI$671,1),1,AR1655):INDEX((係数_バス貨物_ガソリン,係数_バス貨物_CNG,係数_バス貨物_軽油,係数_バス貨物_メタノール,係数_バス貨物_LPG),MATCH(AL1655+1,【参考】排出ガスレベル!$AI$4:$AI$671,1)-1,5,AR1655),3,FALSE),IF(OR(AJ1655=1,AJ1655=2),VLOOKUP(AH1655,INDEX((係数_乗用_ガソリン,係数_乗用_CNG,係数_乗用_軽油,係数_乗用_メタノール,係数_乗用_LPG),1,1,AR1655):INDEX((係数_乗用_ガソリン,係数_乗用_CNG,係数_乗用_軽油,係数_乗用_メタノール,係数_乗用_LPG),125,5,AR1655),3,FALSE))))))</f>
        <v/>
      </c>
      <c r="AP1655" s="375" t="str">
        <f t="shared" si="753"/>
        <v/>
      </c>
      <c r="AQ1655" s="444" t="str">
        <f t="shared" si="754"/>
        <v/>
      </c>
      <c r="AR1655" s="375" t="str">
        <f t="shared" si="757"/>
        <v/>
      </c>
      <c r="AS1655" s="377" t="str">
        <f t="shared" si="755"/>
        <v/>
      </c>
      <c r="AT1655" s="378" t="str">
        <f t="shared" si="756"/>
        <v/>
      </c>
      <c r="AX1655" s="625" t="b">
        <f t="shared" si="758"/>
        <v>0</v>
      </c>
      <c r="AY1655" s="7" t="str">
        <f t="shared" si="759"/>
        <v>FALSEFALSEFALSE</v>
      </c>
      <c r="AZ1655" s="626">
        <f t="shared" si="766"/>
        <v>0</v>
      </c>
      <c r="BA1655" s="627" t="str">
        <f t="shared" si="767"/>
        <v/>
      </c>
      <c r="BB1655" s="627">
        <f t="shared" si="768"/>
        <v>0</v>
      </c>
      <c r="BC1655" s="690" t="str">
        <f t="shared" si="769"/>
        <v/>
      </c>
    </row>
    <row r="1656" spans="1:55">
      <c r="A1656" s="381">
        <v>1600</v>
      </c>
      <c r="B1656" s="117"/>
      <c r="C1656" s="288"/>
      <c r="D1656" s="289"/>
      <c r="E1656" s="289"/>
      <c r="F1656" s="290"/>
      <c r="G1656" s="292"/>
      <c r="H1656" s="116"/>
      <c r="I1656" s="292"/>
      <c r="J1656" s="116"/>
      <c r="K1656" s="370" t="str">
        <f t="shared" si="760"/>
        <v/>
      </c>
      <c r="L1656" s="370">
        <f t="shared" si="761"/>
        <v>0</v>
      </c>
      <c r="M1656" s="370">
        <f t="shared" si="762"/>
        <v>0</v>
      </c>
      <c r="N1656" s="371" t="str">
        <f t="shared" si="770"/>
        <v/>
      </c>
      <c r="O1656" s="371" t="str">
        <f t="shared" si="771"/>
        <v/>
      </c>
      <c r="P1656" s="371" t="str">
        <f t="shared" si="772"/>
        <v/>
      </c>
      <c r="Q1656" s="371" t="str">
        <f t="shared" si="773"/>
        <v/>
      </c>
      <c r="R1656" s="371" t="str">
        <f t="shared" si="774"/>
        <v/>
      </c>
      <c r="S1656" s="371" t="str">
        <f t="shared" si="775"/>
        <v/>
      </c>
      <c r="T1656" s="443" t="str">
        <f t="shared" si="763"/>
        <v/>
      </c>
      <c r="U1656" s="539"/>
      <c r="V1656" s="117"/>
      <c r="W1656" s="118"/>
      <c r="X1656" s="119"/>
      <c r="Y1656" s="120"/>
      <c r="Z1656" s="122"/>
      <c r="AA1656" s="121"/>
      <c r="AB1656" s="443" t="str">
        <f t="shared" si="764"/>
        <v/>
      </c>
      <c r="AC1656" s="734" t="str">
        <f t="shared" si="765"/>
        <v/>
      </c>
      <c r="AD1656" s="372"/>
      <c r="AE1656" s="485"/>
      <c r="AF1656" s="373" t="str">
        <f t="shared" si="745"/>
        <v/>
      </c>
      <c r="AG1656" s="373" t="str">
        <f t="shared" si="746"/>
        <v/>
      </c>
      <c r="AH1656" s="374" t="str">
        <f t="shared" si="747"/>
        <v/>
      </c>
      <c r="AI1656" s="375" t="str">
        <f t="shared" si="748"/>
        <v/>
      </c>
      <c r="AJ1656" s="375" t="str">
        <f t="shared" si="749"/>
        <v/>
      </c>
      <c r="AK1656" s="375" t="str">
        <f t="shared" si="750"/>
        <v/>
      </c>
      <c r="AL1656" s="375" t="str">
        <f t="shared" si="751"/>
        <v/>
      </c>
      <c r="AM1656" s="375" t="str">
        <f t="shared" si="752"/>
        <v/>
      </c>
      <c r="AN1656" s="376" t="str">
        <f>IF(AF1656="","",IF(OR(AH1656="",AH1656="-"),"－",IF(OR(AM1656=8,AM1656=9),"",IF(OR(AJ1656=3,AJ1656=4,AJ1656=5,AJ1656=6),VLOOKUP(AH1656,INDEX((係数_バス貨物_ガソリン,係数_バス貨物_CNG,係数_バス貨物_軽油,係数_バス貨物_メタノール,係数_バス貨物_LPG),MATCH(AL1656,【参考】排出ガスレベル!$AI$4:$AI$671,1),1,AR1656):INDEX((係数_バス貨物_ガソリン,係数_バス貨物_CNG,係数_バス貨物_軽油,係数_バス貨物_メタノール,係数_バス貨物_LPG),MATCH(AL1656+1,【参考】排出ガスレベル!$AI$4:$AI$671,1)-1,5,AR1656),2,FALSE),IF(OR(AJ1656=1,AJ1656=2),VLOOKUP(AH1656,INDEX((係数_乗用_ガソリン,係数_乗用_CNG,係数_乗用_軽油,係数_乗用_メタノール,係数_乗用_LPG),1,1,AR1656):INDEX((係数_乗用_ガソリン,係数_乗用_CNG,係数_乗用_軽油,係数_乗用_メタノール,係数_乗用_LPG),125,5,AR1656),2,FALSE))))))</f>
        <v/>
      </c>
      <c r="AO1656" s="376" t="str">
        <f>IF(T1656="","",IF(OR(AH1656="",AH1656="-"),"－",IF(OR(AM1656=8,AM1656=9),"",IF(OR(AJ1656=3,AJ1656=4,AJ1656=5,AJ1656=6),VLOOKUP(AH1656,INDEX((係数_バス貨物_ガソリン,係数_バス貨物_CNG,係数_バス貨物_軽油,係数_バス貨物_メタノール,係数_バス貨物_LPG),MATCH(AL1656,【参考】排出ガスレベル!$AI$4:$AI$671,1),1,AR1656):INDEX((係数_バス貨物_ガソリン,係数_バス貨物_CNG,係数_バス貨物_軽油,係数_バス貨物_メタノール,係数_バス貨物_LPG),MATCH(AL1656+1,【参考】排出ガスレベル!$AI$4:$AI$671,1)-1,5,AR1656),3,FALSE),IF(OR(AJ1656=1,AJ1656=2),VLOOKUP(AH1656,INDEX((係数_乗用_ガソリン,係数_乗用_CNG,係数_乗用_軽油,係数_乗用_メタノール,係数_乗用_LPG),1,1,AR1656):INDEX((係数_乗用_ガソリン,係数_乗用_CNG,係数_乗用_軽油,係数_乗用_メタノール,係数_乗用_LPG),125,5,AR1656),3,FALSE))))))</f>
        <v/>
      </c>
      <c r="AP1656" s="375" t="str">
        <f t="shared" si="753"/>
        <v/>
      </c>
      <c r="AQ1656" s="444" t="str">
        <f t="shared" si="754"/>
        <v/>
      </c>
      <c r="AR1656" s="375" t="str">
        <f t="shared" si="757"/>
        <v/>
      </c>
      <c r="AS1656" s="377" t="str">
        <f t="shared" si="755"/>
        <v/>
      </c>
      <c r="AT1656" s="378" t="str">
        <f t="shared" si="756"/>
        <v/>
      </c>
      <c r="AX1656" s="625" t="b">
        <f t="shared" si="758"/>
        <v>0</v>
      </c>
      <c r="AY1656" s="7" t="str">
        <f t="shared" si="759"/>
        <v>FALSEFALSEFALSE</v>
      </c>
      <c r="AZ1656" s="626">
        <f t="shared" si="766"/>
        <v>0</v>
      </c>
      <c r="BA1656" s="627" t="str">
        <f t="shared" si="767"/>
        <v/>
      </c>
      <c r="BB1656" s="627">
        <f t="shared" si="768"/>
        <v>0</v>
      </c>
      <c r="BC1656" s="690" t="str">
        <f t="shared" si="769"/>
        <v/>
      </c>
    </row>
    <row r="1657" spans="1:55">
      <c r="A1657" s="381">
        <v>1601</v>
      </c>
      <c r="B1657" s="117"/>
      <c r="C1657" s="288"/>
      <c r="D1657" s="289"/>
      <c r="E1657" s="289"/>
      <c r="F1657" s="290"/>
      <c r="G1657" s="292"/>
      <c r="H1657" s="116"/>
      <c r="I1657" s="292"/>
      <c r="J1657" s="116"/>
      <c r="K1657" s="370" t="str">
        <f t="shared" si="760"/>
        <v/>
      </c>
      <c r="L1657" s="370">
        <f t="shared" si="761"/>
        <v>0</v>
      </c>
      <c r="M1657" s="370">
        <f t="shared" si="762"/>
        <v>0</v>
      </c>
      <c r="N1657" s="371" t="str">
        <f t="shared" si="770"/>
        <v/>
      </c>
      <c r="O1657" s="371" t="str">
        <f t="shared" si="771"/>
        <v/>
      </c>
      <c r="P1657" s="371" t="str">
        <f t="shared" si="772"/>
        <v/>
      </c>
      <c r="Q1657" s="371" t="str">
        <f t="shared" si="773"/>
        <v/>
      </c>
      <c r="R1657" s="371" t="str">
        <f t="shared" si="774"/>
        <v/>
      </c>
      <c r="S1657" s="371" t="str">
        <f t="shared" si="775"/>
        <v/>
      </c>
      <c r="T1657" s="443" t="str">
        <f t="shared" si="763"/>
        <v/>
      </c>
      <c r="U1657" s="539"/>
      <c r="V1657" s="117"/>
      <c r="W1657" s="118"/>
      <c r="X1657" s="119"/>
      <c r="Y1657" s="120"/>
      <c r="Z1657" s="122"/>
      <c r="AA1657" s="121"/>
      <c r="AB1657" s="443" t="str">
        <f t="shared" si="764"/>
        <v/>
      </c>
      <c r="AC1657" s="734" t="str">
        <f t="shared" si="765"/>
        <v/>
      </c>
      <c r="AD1657" s="372"/>
      <c r="AE1657" s="485"/>
      <c r="AF1657" s="373" t="str">
        <f t="shared" ref="AF1657:AF1720" si="776">IF(OR(T1657="(減車済)",T1657=""),"",1)</f>
        <v/>
      </c>
      <c r="AG1657" s="373" t="str">
        <f t="shared" ref="AG1657:AG1720" si="777">IF(OR(T1657="継続",T1657="新規"),1,"")</f>
        <v/>
      </c>
      <c r="AH1657" s="374" t="str">
        <f t="shared" ref="AH1657:AH1720" si="778">IF(AF1657="","",UPPER(ASC(X1657)))</f>
        <v/>
      </c>
      <c r="AI1657" s="375" t="str">
        <f t="shared" ref="AI1657:AI1720" si="779">IF(AF1657="","",IF(V1657="","",IF(V1657="普通",1,IF(V1657="小型",2,0))))</f>
        <v/>
      </c>
      <c r="AJ1657" s="375" t="str">
        <f t="shared" ref="AJ1657:AJ1720" si="780">IF(AF1657="","",IF(W1657="","",VLOOKUP(W1657,用途,2,FALSE)))</f>
        <v/>
      </c>
      <c r="AK1657" s="375" t="str">
        <f t="shared" ref="AK1657:AK1720" si="781">IF(AF1657="","",IF(Y1657="","",IF(Y1657&lt;=10,1,IF(Y1657&lt;30,2,IF(Y1657&gt;=30,3,0)))))</f>
        <v/>
      </c>
      <c r="AL1657" s="375" t="str">
        <f t="shared" ref="AL1657:AL1720" si="782">IF(AF1657="","",IF(Z1657="","",IF(Z1657&lt;=1.7*1000,1,IF(Z1657&lt;=2.5*1000,2,IF(Z1657&lt;=3.5*1000,3,IF(Z1657&lt;8*1000,4,IF(Z1657&gt;=8*1000,5,"")))))))</f>
        <v/>
      </c>
      <c r="AM1657" s="375" t="str">
        <f t="shared" ref="AM1657:AM1720" si="783">IF(AF1657="","",IF(AA1657="","",VLOOKUP(AA1657,燃料の種類,2,FALSE)))</f>
        <v/>
      </c>
      <c r="AN1657" s="376" t="str">
        <f>IF(AF1657="","",IF(OR(AH1657="",AH1657="-"),"－",IF(OR(AM1657=8,AM1657=9),"",IF(OR(AJ1657=3,AJ1657=4,AJ1657=5,AJ1657=6),VLOOKUP(AH1657,INDEX((係数_バス貨物_ガソリン,係数_バス貨物_CNG,係数_バス貨物_軽油,係数_バス貨物_メタノール,係数_バス貨物_LPG),MATCH(AL1657,【参考】排出ガスレベル!$AI$4:$AI$671,1),1,AR1657):INDEX((係数_バス貨物_ガソリン,係数_バス貨物_CNG,係数_バス貨物_軽油,係数_バス貨物_メタノール,係数_バス貨物_LPG),MATCH(AL1657+1,【参考】排出ガスレベル!$AI$4:$AI$671,1)-1,5,AR1657),2,FALSE),IF(OR(AJ1657=1,AJ1657=2),VLOOKUP(AH1657,INDEX((係数_乗用_ガソリン,係数_乗用_CNG,係数_乗用_軽油,係数_乗用_メタノール,係数_乗用_LPG),1,1,AR1657):INDEX((係数_乗用_ガソリン,係数_乗用_CNG,係数_乗用_軽油,係数_乗用_メタノール,係数_乗用_LPG),125,5,AR1657),2,FALSE))))))</f>
        <v/>
      </c>
      <c r="AO1657" s="376" t="str">
        <f>IF(T1657="","",IF(OR(AH1657="",AH1657="-"),"－",IF(OR(AM1657=8,AM1657=9),"",IF(OR(AJ1657=3,AJ1657=4,AJ1657=5,AJ1657=6),VLOOKUP(AH1657,INDEX((係数_バス貨物_ガソリン,係数_バス貨物_CNG,係数_バス貨物_軽油,係数_バス貨物_メタノール,係数_バス貨物_LPG),MATCH(AL1657,【参考】排出ガスレベル!$AI$4:$AI$671,1),1,AR1657):INDEX((係数_バス貨物_ガソリン,係数_バス貨物_CNG,係数_バス貨物_軽油,係数_バス貨物_メタノール,係数_バス貨物_LPG),MATCH(AL1657+1,【参考】排出ガスレベル!$AI$4:$AI$671,1)-1,5,AR1657),3,FALSE),IF(OR(AJ1657=1,AJ1657=2),VLOOKUP(AH1657,INDEX((係数_乗用_ガソリン,係数_乗用_CNG,係数_乗用_軽油,係数_乗用_メタノール,係数_乗用_LPG),1,1,AR1657):INDEX((係数_乗用_ガソリン,係数_乗用_CNG,係数_乗用_軽油,係数_乗用_メタノール,係数_乗用_LPG),125,5,AR1657),3,FALSE))))))</f>
        <v/>
      </c>
      <c r="AP1657" s="375" t="str">
        <f t="shared" ref="AP1657:AP1720" si="784">IF((AF1657="")+(AC1657=""),"",IF(燃料区分1=4,VLOOKUP(AO1657,排ガス低減レベル,2,FALSE),VLOOKUP(AC1657,排ガス低減レベル,2,FALSE)))</f>
        <v/>
      </c>
      <c r="AQ1657" s="444" t="str">
        <f t="shared" ref="AQ1657:AQ1720" si="785">IF(AG1657="","",IF(AJ1657=3,B1657&amp;"-"&amp;SUM(AJ1657*100,AK1657*10,AL1657)&amp;"A",IF(OR(AJ1657=2,AJ1657=4,AJ1657=6),B1657&amp;"-"&amp;AL1657*10&amp;"A",IF(AJ1657=1,B1657&amp;"-"&amp;AJ1657&amp;"A",IF(AJ1657=5,B1657&amp;"-"&amp;SUM(AJ1657*100,AI1657*10,AL1657)&amp;"A","")))))</f>
        <v/>
      </c>
      <c r="AR1657" s="375" t="str">
        <f t="shared" si="757"/>
        <v/>
      </c>
      <c r="AS1657" s="377" t="str">
        <f t="shared" ref="AS1657:AS1720" si="786">IF(AG1657="","",B1657&amp;"-"&amp;AM1657)</f>
        <v/>
      </c>
      <c r="AT1657" s="378" t="str">
        <f t="shared" ref="AT1657:AT1720" si="787">IF(AF1657="","",VLOOKUP(T1657,車両の増減,2,FALSE))</f>
        <v/>
      </c>
      <c r="AX1657" s="625" t="b">
        <f t="shared" si="758"/>
        <v>0</v>
      </c>
      <c r="AY1657" s="7" t="str">
        <f t="shared" si="759"/>
        <v>FALSEFALSEFALSE</v>
      </c>
      <c r="AZ1657" s="626">
        <f t="shared" si="766"/>
        <v>0</v>
      </c>
      <c r="BA1657" s="627" t="str">
        <f t="shared" si="767"/>
        <v/>
      </c>
      <c r="BB1657" s="627">
        <f t="shared" si="768"/>
        <v>0</v>
      </c>
      <c r="BC1657" s="690" t="str">
        <f t="shared" si="769"/>
        <v/>
      </c>
    </row>
    <row r="1658" spans="1:55">
      <c r="A1658" s="381">
        <v>1602</v>
      </c>
      <c r="B1658" s="117"/>
      <c r="C1658" s="288"/>
      <c r="D1658" s="289"/>
      <c r="E1658" s="289"/>
      <c r="F1658" s="290"/>
      <c r="G1658" s="292"/>
      <c r="H1658" s="116"/>
      <c r="I1658" s="292"/>
      <c r="J1658" s="116"/>
      <c r="K1658" s="370" t="str">
        <f t="shared" si="760"/>
        <v/>
      </c>
      <c r="L1658" s="370">
        <f t="shared" si="761"/>
        <v>0</v>
      </c>
      <c r="M1658" s="370">
        <f t="shared" si="762"/>
        <v>0</v>
      </c>
      <c r="N1658" s="371" t="str">
        <f t="shared" si="770"/>
        <v/>
      </c>
      <c r="O1658" s="371" t="str">
        <f t="shared" si="771"/>
        <v/>
      </c>
      <c r="P1658" s="371" t="str">
        <f t="shared" si="772"/>
        <v/>
      </c>
      <c r="Q1658" s="371" t="str">
        <f t="shared" si="773"/>
        <v/>
      </c>
      <c r="R1658" s="371" t="str">
        <f t="shared" si="774"/>
        <v/>
      </c>
      <c r="S1658" s="371" t="str">
        <f t="shared" si="775"/>
        <v/>
      </c>
      <c r="T1658" s="443" t="str">
        <f t="shared" si="763"/>
        <v/>
      </c>
      <c r="U1658" s="539"/>
      <c r="V1658" s="117"/>
      <c r="W1658" s="118"/>
      <c r="X1658" s="119"/>
      <c r="Y1658" s="120"/>
      <c r="Z1658" s="122"/>
      <c r="AA1658" s="121"/>
      <c r="AB1658" s="443" t="str">
        <f t="shared" si="764"/>
        <v/>
      </c>
      <c r="AC1658" s="734" t="str">
        <f t="shared" si="765"/>
        <v/>
      </c>
      <c r="AD1658" s="372"/>
      <c r="AE1658" s="485"/>
      <c r="AF1658" s="373" t="str">
        <f t="shared" si="776"/>
        <v/>
      </c>
      <c r="AG1658" s="373" t="str">
        <f t="shared" si="777"/>
        <v/>
      </c>
      <c r="AH1658" s="374" t="str">
        <f t="shared" si="778"/>
        <v/>
      </c>
      <c r="AI1658" s="375" t="str">
        <f t="shared" si="779"/>
        <v/>
      </c>
      <c r="AJ1658" s="375" t="str">
        <f t="shared" si="780"/>
        <v/>
      </c>
      <c r="AK1658" s="375" t="str">
        <f t="shared" si="781"/>
        <v/>
      </c>
      <c r="AL1658" s="375" t="str">
        <f t="shared" si="782"/>
        <v/>
      </c>
      <c r="AM1658" s="375" t="str">
        <f t="shared" si="783"/>
        <v/>
      </c>
      <c r="AN1658" s="376" t="str">
        <f>IF(AF1658="","",IF(OR(AH1658="",AH1658="-"),"－",IF(OR(AM1658=8,AM1658=9),"",IF(OR(AJ1658=3,AJ1658=4,AJ1658=5,AJ1658=6),VLOOKUP(AH1658,INDEX((係数_バス貨物_ガソリン,係数_バス貨物_CNG,係数_バス貨物_軽油,係数_バス貨物_メタノール,係数_バス貨物_LPG),MATCH(AL1658,【参考】排出ガスレベル!$AI$4:$AI$671,1),1,AR1658):INDEX((係数_バス貨物_ガソリン,係数_バス貨物_CNG,係数_バス貨物_軽油,係数_バス貨物_メタノール,係数_バス貨物_LPG),MATCH(AL1658+1,【参考】排出ガスレベル!$AI$4:$AI$671,1)-1,5,AR1658),2,FALSE),IF(OR(AJ1658=1,AJ1658=2),VLOOKUP(AH1658,INDEX((係数_乗用_ガソリン,係数_乗用_CNG,係数_乗用_軽油,係数_乗用_メタノール,係数_乗用_LPG),1,1,AR1658):INDEX((係数_乗用_ガソリン,係数_乗用_CNG,係数_乗用_軽油,係数_乗用_メタノール,係数_乗用_LPG),125,5,AR1658),2,FALSE))))))</f>
        <v/>
      </c>
      <c r="AO1658" s="376" t="str">
        <f>IF(T1658="","",IF(OR(AH1658="",AH1658="-"),"－",IF(OR(AM1658=8,AM1658=9),"",IF(OR(AJ1658=3,AJ1658=4,AJ1658=5,AJ1658=6),VLOOKUP(AH1658,INDEX((係数_バス貨物_ガソリン,係数_バス貨物_CNG,係数_バス貨物_軽油,係数_バス貨物_メタノール,係数_バス貨物_LPG),MATCH(AL1658,【参考】排出ガスレベル!$AI$4:$AI$671,1),1,AR1658):INDEX((係数_バス貨物_ガソリン,係数_バス貨物_CNG,係数_バス貨物_軽油,係数_バス貨物_メタノール,係数_バス貨物_LPG),MATCH(AL1658+1,【参考】排出ガスレベル!$AI$4:$AI$671,1)-1,5,AR1658),3,FALSE),IF(OR(AJ1658=1,AJ1658=2),VLOOKUP(AH1658,INDEX((係数_乗用_ガソリン,係数_乗用_CNG,係数_乗用_軽油,係数_乗用_メタノール,係数_乗用_LPG),1,1,AR1658):INDEX((係数_乗用_ガソリン,係数_乗用_CNG,係数_乗用_軽油,係数_乗用_メタノール,係数_乗用_LPG),125,5,AR1658),3,FALSE))))))</f>
        <v/>
      </c>
      <c r="AP1658" s="375" t="str">
        <f t="shared" si="784"/>
        <v/>
      </c>
      <c r="AQ1658" s="444" t="str">
        <f t="shared" si="785"/>
        <v/>
      </c>
      <c r="AR1658" s="375" t="str">
        <f t="shared" ref="AR1658:AR1721" si="788">IF(OR(AM1658=1,AM1658=2,AM1658=11),1,IF(AM1658=6,2,IF(OR(AM1658=4,AM1658=5,AM1658=10),3,IF(AM1658=7,4,IF(AM1658=3,5, IF(OR(AM1658=8,AM1658=9),6,""))))))</f>
        <v/>
      </c>
      <c r="AS1658" s="377" t="str">
        <f t="shared" si="786"/>
        <v/>
      </c>
      <c r="AT1658" s="378" t="str">
        <f t="shared" si="787"/>
        <v/>
      </c>
      <c r="AX1658" s="625" t="b">
        <f t="shared" ref="AX1658:AX1721" si="789">IF(AY1658="FALSEFALSEFALSEFALSE","ハイブリッド")</f>
        <v>0</v>
      </c>
      <c r="AY1658" s="7" t="str">
        <f t="shared" ref="AY1658:AY1721" si="790">EXACT(AZ1658,BA1658)&amp;IF(BA1658="","")&amp;IF(AZ1658="電気",TRUE)&amp;IF(AZ1658="LPG",TRUE)</f>
        <v>FALSEFALSEFALSE</v>
      </c>
      <c r="AZ1658" s="626">
        <f t="shared" si="766"/>
        <v>0</v>
      </c>
      <c r="BA1658" s="627" t="str">
        <f t="shared" si="767"/>
        <v/>
      </c>
      <c r="BB1658" s="627">
        <f t="shared" si="768"/>
        <v>0</v>
      </c>
      <c r="BC1658" s="690" t="str">
        <f t="shared" si="769"/>
        <v/>
      </c>
    </row>
    <row r="1659" spans="1:55">
      <c r="A1659" s="381">
        <v>1603</v>
      </c>
      <c r="B1659" s="117"/>
      <c r="C1659" s="288"/>
      <c r="D1659" s="289"/>
      <c r="E1659" s="289"/>
      <c r="F1659" s="290"/>
      <c r="G1659" s="292"/>
      <c r="H1659" s="116"/>
      <c r="I1659" s="292"/>
      <c r="J1659" s="116"/>
      <c r="K1659" s="370" t="str">
        <f t="shared" si="760"/>
        <v/>
      </c>
      <c r="L1659" s="370">
        <f t="shared" si="761"/>
        <v>0</v>
      </c>
      <c r="M1659" s="370">
        <f t="shared" si="762"/>
        <v>0</v>
      </c>
      <c r="N1659" s="371" t="str">
        <f t="shared" si="770"/>
        <v/>
      </c>
      <c r="O1659" s="371" t="str">
        <f t="shared" si="771"/>
        <v/>
      </c>
      <c r="P1659" s="371" t="str">
        <f t="shared" si="772"/>
        <v/>
      </c>
      <c r="Q1659" s="371" t="str">
        <f t="shared" si="773"/>
        <v/>
      </c>
      <c r="R1659" s="371" t="str">
        <f t="shared" si="774"/>
        <v/>
      </c>
      <c r="S1659" s="371" t="str">
        <f t="shared" si="775"/>
        <v/>
      </c>
      <c r="T1659" s="443" t="str">
        <f t="shared" si="763"/>
        <v/>
      </c>
      <c r="U1659" s="539"/>
      <c r="V1659" s="117"/>
      <c r="W1659" s="118"/>
      <c r="X1659" s="119"/>
      <c r="Y1659" s="120"/>
      <c r="Z1659" s="122"/>
      <c r="AA1659" s="121"/>
      <c r="AB1659" s="443" t="str">
        <f t="shared" si="764"/>
        <v/>
      </c>
      <c r="AC1659" s="734" t="str">
        <f t="shared" si="765"/>
        <v/>
      </c>
      <c r="AD1659" s="372"/>
      <c r="AE1659" s="485"/>
      <c r="AF1659" s="373" t="str">
        <f t="shared" si="776"/>
        <v/>
      </c>
      <c r="AG1659" s="373" t="str">
        <f t="shared" si="777"/>
        <v/>
      </c>
      <c r="AH1659" s="374" t="str">
        <f t="shared" si="778"/>
        <v/>
      </c>
      <c r="AI1659" s="375" t="str">
        <f t="shared" si="779"/>
        <v/>
      </c>
      <c r="AJ1659" s="375" t="str">
        <f t="shared" si="780"/>
        <v/>
      </c>
      <c r="AK1659" s="375" t="str">
        <f t="shared" si="781"/>
        <v/>
      </c>
      <c r="AL1659" s="375" t="str">
        <f t="shared" si="782"/>
        <v/>
      </c>
      <c r="AM1659" s="375" t="str">
        <f t="shared" si="783"/>
        <v/>
      </c>
      <c r="AN1659" s="376" t="str">
        <f>IF(AF1659="","",IF(OR(AH1659="",AH1659="-"),"－",IF(OR(AM1659=8,AM1659=9),"",IF(OR(AJ1659=3,AJ1659=4,AJ1659=5,AJ1659=6),VLOOKUP(AH1659,INDEX((係数_バス貨物_ガソリン,係数_バス貨物_CNG,係数_バス貨物_軽油,係数_バス貨物_メタノール,係数_バス貨物_LPG),MATCH(AL1659,【参考】排出ガスレベル!$AI$4:$AI$671,1),1,AR1659):INDEX((係数_バス貨物_ガソリン,係数_バス貨物_CNG,係数_バス貨物_軽油,係数_バス貨物_メタノール,係数_バス貨物_LPG),MATCH(AL1659+1,【参考】排出ガスレベル!$AI$4:$AI$671,1)-1,5,AR1659),2,FALSE),IF(OR(AJ1659=1,AJ1659=2),VLOOKUP(AH1659,INDEX((係数_乗用_ガソリン,係数_乗用_CNG,係数_乗用_軽油,係数_乗用_メタノール,係数_乗用_LPG),1,1,AR1659):INDEX((係数_乗用_ガソリン,係数_乗用_CNG,係数_乗用_軽油,係数_乗用_メタノール,係数_乗用_LPG),125,5,AR1659),2,FALSE))))))</f>
        <v/>
      </c>
      <c r="AO1659" s="376" t="str">
        <f>IF(T1659="","",IF(OR(AH1659="",AH1659="-"),"－",IF(OR(AM1659=8,AM1659=9),"",IF(OR(AJ1659=3,AJ1659=4,AJ1659=5,AJ1659=6),VLOOKUP(AH1659,INDEX((係数_バス貨物_ガソリン,係数_バス貨物_CNG,係数_バス貨物_軽油,係数_バス貨物_メタノール,係数_バス貨物_LPG),MATCH(AL1659,【参考】排出ガスレベル!$AI$4:$AI$671,1),1,AR1659):INDEX((係数_バス貨物_ガソリン,係数_バス貨物_CNG,係数_バス貨物_軽油,係数_バス貨物_メタノール,係数_バス貨物_LPG),MATCH(AL1659+1,【参考】排出ガスレベル!$AI$4:$AI$671,1)-1,5,AR1659),3,FALSE),IF(OR(AJ1659=1,AJ1659=2),VLOOKUP(AH1659,INDEX((係数_乗用_ガソリン,係数_乗用_CNG,係数_乗用_軽油,係数_乗用_メタノール,係数_乗用_LPG),1,1,AR1659):INDEX((係数_乗用_ガソリン,係数_乗用_CNG,係数_乗用_軽油,係数_乗用_メタノール,係数_乗用_LPG),125,5,AR1659),3,FALSE))))))</f>
        <v/>
      </c>
      <c r="AP1659" s="375" t="str">
        <f t="shared" si="784"/>
        <v/>
      </c>
      <c r="AQ1659" s="444" t="str">
        <f t="shared" si="785"/>
        <v/>
      </c>
      <c r="AR1659" s="375" t="str">
        <f t="shared" si="788"/>
        <v/>
      </c>
      <c r="AS1659" s="377" t="str">
        <f t="shared" si="786"/>
        <v/>
      </c>
      <c r="AT1659" s="378" t="str">
        <f t="shared" si="787"/>
        <v/>
      </c>
      <c r="AX1659" s="625" t="b">
        <f t="shared" si="789"/>
        <v>0</v>
      </c>
      <c r="AY1659" s="7" t="str">
        <f t="shared" si="790"/>
        <v>FALSEFALSEFALSE</v>
      </c>
      <c r="AZ1659" s="626">
        <f t="shared" si="766"/>
        <v>0</v>
      </c>
      <c r="BA1659" s="627" t="str">
        <f t="shared" si="767"/>
        <v/>
      </c>
      <c r="BB1659" s="627">
        <f t="shared" si="768"/>
        <v>0</v>
      </c>
      <c r="BC1659" s="690" t="str">
        <f t="shared" si="769"/>
        <v/>
      </c>
    </row>
    <row r="1660" spans="1:55">
      <c r="A1660" s="381">
        <v>1604</v>
      </c>
      <c r="B1660" s="117"/>
      <c r="C1660" s="288"/>
      <c r="D1660" s="289"/>
      <c r="E1660" s="289"/>
      <c r="F1660" s="290"/>
      <c r="G1660" s="292"/>
      <c r="H1660" s="116"/>
      <c r="I1660" s="292"/>
      <c r="J1660" s="116"/>
      <c r="K1660" s="370" t="str">
        <f t="shared" si="760"/>
        <v/>
      </c>
      <c r="L1660" s="370">
        <f t="shared" si="761"/>
        <v>0</v>
      </c>
      <c r="M1660" s="370">
        <f t="shared" si="762"/>
        <v>0</v>
      </c>
      <c r="N1660" s="371" t="str">
        <f t="shared" si="770"/>
        <v/>
      </c>
      <c r="O1660" s="371" t="str">
        <f t="shared" si="771"/>
        <v/>
      </c>
      <c r="P1660" s="371" t="str">
        <f t="shared" si="772"/>
        <v/>
      </c>
      <c r="Q1660" s="371" t="str">
        <f t="shared" si="773"/>
        <v/>
      </c>
      <c r="R1660" s="371" t="str">
        <f t="shared" si="774"/>
        <v/>
      </c>
      <c r="S1660" s="371" t="str">
        <f t="shared" si="775"/>
        <v/>
      </c>
      <c r="T1660" s="443" t="str">
        <f t="shared" si="763"/>
        <v/>
      </c>
      <c r="U1660" s="539"/>
      <c r="V1660" s="117"/>
      <c r="W1660" s="118"/>
      <c r="X1660" s="119"/>
      <c r="Y1660" s="120"/>
      <c r="Z1660" s="122"/>
      <c r="AA1660" s="121"/>
      <c r="AB1660" s="443" t="str">
        <f t="shared" si="764"/>
        <v/>
      </c>
      <c r="AC1660" s="734" t="str">
        <f t="shared" si="765"/>
        <v/>
      </c>
      <c r="AD1660" s="372"/>
      <c r="AE1660" s="485"/>
      <c r="AF1660" s="373" t="str">
        <f t="shared" si="776"/>
        <v/>
      </c>
      <c r="AG1660" s="373" t="str">
        <f t="shared" si="777"/>
        <v/>
      </c>
      <c r="AH1660" s="374" t="str">
        <f t="shared" si="778"/>
        <v/>
      </c>
      <c r="AI1660" s="375" t="str">
        <f t="shared" si="779"/>
        <v/>
      </c>
      <c r="AJ1660" s="375" t="str">
        <f t="shared" si="780"/>
        <v/>
      </c>
      <c r="AK1660" s="375" t="str">
        <f t="shared" si="781"/>
        <v/>
      </c>
      <c r="AL1660" s="375" t="str">
        <f t="shared" si="782"/>
        <v/>
      </c>
      <c r="AM1660" s="375" t="str">
        <f t="shared" si="783"/>
        <v/>
      </c>
      <c r="AN1660" s="376" t="str">
        <f>IF(AF1660="","",IF(OR(AH1660="",AH1660="-"),"－",IF(OR(AM1660=8,AM1660=9),"",IF(OR(AJ1660=3,AJ1660=4,AJ1660=5,AJ1660=6),VLOOKUP(AH1660,INDEX((係数_バス貨物_ガソリン,係数_バス貨物_CNG,係数_バス貨物_軽油,係数_バス貨物_メタノール,係数_バス貨物_LPG),MATCH(AL1660,【参考】排出ガスレベル!$AI$4:$AI$671,1),1,AR1660):INDEX((係数_バス貨物_ガソリン,係数_バス貨物_CNG,係数_バス貨物_軽油,係数_バス貨物_メタノール,係数_バス貨物_LPG),MATCH(AL1660+1,【参考】排出ガスレベル!$AI$4:$AI$671,1)-1,5,AR1660),2,FALSE),IF(OR(AJ1660=1,AJ1660=2),VLOOKUP(AH1660,INDEX((係数_乗用_ガソリン,係数_乗用_CNG,係数_乗用_軽油,係数_乗用_メタノール,係数_乗用_LPG),1,1,AR1660):INDEX((係数_乗用_ガソリン,係数_乗用_CNG,係数_乗用_軽油,係数_乗用_メタノール,係数_乗用_LPG),125,5,AR1660),2,FALSE))))))</f>
        <v/>
      </c>
      <c r="AO1660" s="376" t="str">
        <f>IF(T1660="","",IF(OR(AH1660="",AH1660="-"),"－",IF(OR(AM1660=8,AM1660=9),"",IF(OR(AJ1660=3,AJ1660=4,AJ1660=5,AJ1660=6),VLOOKUP(AH1660,INDEX((係数_バス貨物_ガソリン,係数_バス貨物_CNG,係数_バス貨物_軽油,係数_バス貨物_メタノール,係数_バス貨物_LPG),MATCH(AL1660,【参考】排出ガスレベル!$AI$4:$AI$671,1),1,AR1660):INDEX((係数_バス貨物_ガソリン,係数_バス貨物_CNG,係数_バス貨物_軽油,係数_バス貨物_メタノール,係数_バス貨物_LPG),MATCH(AL1660+1,【参考】排出ガスレベル!$AI$4:$AI$671,1)-1,5,AR1660),3,FALSE),IF(OR(AJ1660=1,AJ1660=2),VLOOKUP(AH1660,INDEX((係数_乗用_ガソリン,係数_乗用_CNG,係数_乗用_軽油,係数_乗用_メタノール,係数_乗用_LPG),1,1,AR1660):INDEX((係数_乗用_ガソリン,係数_乗用_CNG,係数_乗用_軽油,係数_乗用_メタノール,係数_乗用_LPG),125,5,AR1660),3,FALSE))))))</f>
        <v/>
      </c>
      <c r="AP1660" s="375" t="str">
        <f t="shared" si="784"/>
        <v/>
      </c>
      <c r="AQ1660" s="444" t="str">
        <f t="shared" si="785"/>
        <v/>
      </c>
      <c r="AR1660" s="375" t="str">
        <f t="shared" si="788"/>
        <v/>
      </c>
      <c r="AS1660" s="377" t="str">
        <f t="shared" si="786"/>
        <v/>
      </c>
      <c r="AT1660" s="378" t="str">
        <f t="shared" si="787"/>
        <v/>
      </c>
      <c r="AX1660" s="625" t="b">
        <f t="shared" si="789"/>
        <v>0</v>
      </c>
      <c r="AY1660" s="7" t="str">
        <f t="shared" si="790"/>
        <v>FALSEFALSEFALSE</v>
      </c>
      <c r="AZ1660" s="626">
        <f t="shared" si="766"/>
        <v>0</v>
      </c>
      <c r="BA1660" s="627" t="str">
        <f t="shared" si="767"/>
        <v/>
      </c>
      <c r="BB1660" s="627">
        <f t="shared" si="768"/>
        <v>0</v>
      </c>
      <c r="BC1660" s="690" t="str">
        <f t="shared" si="769"/>
        <v/>
      </c>
    </row>
    <row r="1661" spans="1:55">
      <c r="A1661" s="381">
        <v>1605</v>
      </c>
      <c r="B1661" s="117"/>
      <c r="C1661" s="288"/>
      <c r="D1661" s="289"/>
      <c r="E1661" s="289"/>
      <c r="F1661" s="290"/>
      <c r="G1661" s="292"/>
      <c r="H1661" s="116"/>
      <c r="I1661" s="292"/>
      <c r="J1661" s="116"/>
      <c r="K1661" s="370" t="str">
        <f t="shared" si="760"/>
        <v/>
      </c>
      <c r="L1661" s="370">
        <f t="shared" si="761"/>
        <v>0</v>
      </c>
      <c r="M1661" s="370">
        <f t="shared" si="762"/>
        <v>0</v>
      </c>
      <c r="N1661" s="371" t="str">
        <f t="shared" si="770"/>
        <v/>
      </c>
      <c r="O1661" s="371" t="str">
        <f t="shared" si="771"/>
        <v/>
      </c>
      <c r="P1661" s="371" t="str">
        <f t="shared" si="772"/>
        <v/>
      </c>
      <c r="Q1661" s="371" t="str">
        <f t="shared" si="773"/>
        <v/>
      </c>
      <c r="R1661" s="371" t="str">
        <f t="shared" si="774"/>
        <v/>
      </c>
      <c r="S1661" s="371" t="str">
        <f t="shared" si="775"/>
        <v/>
      </c>
      <c r="T1661" s="443" t="str">
        <f t="shared" si="763"/>
        <v/>
      </c>
      <c r="U1661" s="539"/>
      <c r="V1661" s="117"/>
      <c r="W1661" s="118"/>
      <c r="X1661" s="119"/>
      <c r="Y1661" s="120"/>
      <c r="Z1661" s="122"/>
      <c r="AA1661" s="121"/>
      <c r="AB1661" s="443" t="str">
        <f t="shared" si="764"/>
        <v/>
      </c>
      <c r="AC1661" s="734" t="str">
        <f t="shared" si="765"/>
        <v/>
      </c>
      <c r="AD1661" s="372"/>
      <c r="AE1661" s="485"/>
      <c r="AF1661" s="373" t="str">
        <f t="shared" si="776"/>
        <v/>
      </c>
      <c r="AG1661" s="373" t="str">
        <f t="shared" si="777"/>
        <v/>
      </c>
      <c r="AH1661" s="374" t="str">
        <f t="shared" si="778"/>
        <v/>
      </c>
      <c r="AI1661" s="375" t="str">
        <f t="shared" si="779"/>
        <v/>
      </c>
      <c r="AJ1661" s="375" t="str">
        <f t="shared" si="780"/>
        <v/>
      </c>
      <c r="AK1661" s="375" t="str">
        <f t="shared" si="781"/>
        <v/>
      </c>
      <c r="AL1661" s="375" t="str">
        <f t="shared" si="782"/>
        <v/>
      </c>
      <c r="AM1661" s="375" t="str">
        <f t="shared" si="783"/>
        <v/>
      </c>
      <c r="AN1661" s="376" t="str">
        <f>IF(AF1661="","",IF(OR(AH1661="",AH1661="-"),"－",IF(OR(AM1661=8,AM1661=9),"",IF(OR(AJ1661=3,AJ1661=4,AJ1661=5,AJ1661=6),VLOOKUP(AH1661,INDEX((係数_バス貨物_ガソリン,係数_バス貨物_CNG,係数_バス貨物_軽油,係数_バス貨物_メタノール,係数_バス貨物_LPG),MATCH(AL1661,【参考】排出ガスレベル!$AI$4:$AI$671,1),1,AR1661):INDEX((係数_バス貨物_ガソリン,係数_バス貨物_CNG,係数_バス貨物_軽油,係数_バス貨物_メタノール,係数_バス貨物_LPG),MATCH(AL1661+1,【参考】排出ガスレベル!$AI$4:$AI$671,1)-1,5,AR1661),2,FALSE),IF(OR(AJ1661=1,AJ1661=2),VLOOKUP(AH1661,INDEX((係数_乗用_ガソリン,係数_乗用_CNG,係数_乗用_軽油,係数_乗用_メタノール,係数_乗用_LPG),1,1,AR1661):INDEX((係数_乗用_ガソリン,係数_乗用_CNG,係数_乗用_軽油,係数_乗用_メタノール,係数_乗用_LPG),125,5,AR1661),2,FALSE))))))</f>
        <v/>
      </c>
      <c r="AO1661" s="376" t="str">
        <f>IF(T1661="","",IF(OR(AH1661="",AH1661="-"),"－",IF(OR(AM1661=8,AM1661=9),"",IF(OR(AJ1661=3,AJ1661=4,AJ1661=5,AJ1661=6),VLOOKUP(AH1661,INDEX((係数_バス貨物_ガソリン,係数_バス貨物_CNG,係数_バス貨物_軽油,係数_バス貨物_メタノール,係数_バス貨物_LPG),MATCH(AL1661,【参考】排出ガスレベル!$AI$4:$AI$671,1),1,AR1661):INDEX((係数_バス貨物_ガソリン,係数_バス貨物_CNG,係数_バス貨物_軽油,係数_バス貨物_メタノール,係数_バス貨物_LPG),MATCH(AL1661+1,【参考】排出ガスレベル!$AI$4:$AI$671,1)-1,5,AR1661),3,FALSE),IF(OR(AJ1661=1,AJ1661=2),VLOOKUP(AH1661,INDEX((係数_乗用_ガソリン,係数_乗用_CNG,係数_乗用_軽油,係数_乗用_メタノール,係数_乗用_LPG),1,1,AR1661):INDEX((係数_乗用_ガソリン,係数_乗用_CNG,係数_乗用_軽油,係数_乗用_メタノール,係数_乗用_LPG),125,5,AR1661),3,FALSE))))))</f>
        <v/>
      </c>
      <c r="AP1661" s="375" t="str">
        <f t="shared" si="784"/>
        <v/>
      </c>
      <c r="AQ1661" s="444" t="str">
        <f t="shared" si="785"/>
        <v/>
      </c>
      <c r="AR1661" s="375" t="str">
        <f t="shared" si="788"/>
        <v/>
      </c>
      <c r="AS1661" s="377" t="str">
        <f t="shared" si="786"/>
        <v/>
      </c>
      <c r="AT1661" s="378" t="str">
        <f t="shared" si="787"/>
        <v/>
      </c>
      <c r="AX1661" s="625" t="b">
        <f t="shared" si="789"/>
        <v>0</v>
      </c>
      <c r="AY1661" s="7" t="str">
        <f t="shared" si="790"/>
        <v>FALSEFALSEFALSE</v>
      </c>
      <c r="AZ1661" s="626">
        <f t="shared" si="766"/>
        <v>0</v>
      </c>
      <c r="BA1661" s="627" t="str">
        <f t="shared" si="767"/>
        <v/>
      </c>
      <c r="BB1661" s="627">
        <f t="shared" si="768"/>
        <v>0</v>
      </c>
      <c r="BC1661" s="690" t="str">
        <f t="shared" si="769"/>
        <v/>
      </c>
    </row>
    <row r="1662" spans="1:55">
      <c r="A1662" s="381">
        <v>1606</v>
      </c>
      <c r="B1662" s="117"/>
      <c r="C1662" s="288"/>
      <c r="D1662" s="289"/>
      <c r="E1662" s="289"/>
      <c r="F1662" s="290"/>
      <c r="G1662" s="292"/>
      <c r="H1662" s="116"/>
      <c r="I1662" s="292"/>
      <c r="J1662" s="116"/>
      <c r="K1662" s="370" t="str">
        <f t="shared" si="760"/>
        <v/>
      </c>
      <c r="L1662" s="370">
        <f t="shared" si="761"/>
        <v>0</v>
      </c>
      <c r="M1662" s="370">
        <f t="shared" si="762"/>
        <v>0</v>
      </c>
      <c r="N1662" s="371" t="str">
        <f t="shared" si="770"/>
        <v/>
      </c>
      <c r="O1662" s="371" t="str">
        <f t="shared" si="771"/>
        <v/>
      </c>
      <c r="P1662" s="371" t="str">
        <f t="shared" si="772"/>
        <v/>
      </c>
      <c r="Q1662" s="371" t="str">
        <f t="shared" si="773"/>
        <v/>
      </c>
      <c r="R1662" s="371" t="str">
        <f t="shared" si="774"/>
        <v/>
      </c>
      <c r="S1662" s="371" t="str">
        <f t="shared" si="775"/>
        <v/>
      </c>
      <c r="T1662" s="443" t="str">
        <f t="shared" si="763"/>
        <v/>
      </c>
      <c r="U1662" s="539"/>
      <c r="V1662" s="117"/>
      <c r="W1662" s="118"/>
      <c r="X1662" s="119"/>
      <c r="Y1662" s="120"/>
      <c r="Z1662" s="122"/>
      <c r="AA1662" s="121"/>
      <c r="AB1662" s="443" t="str">
        <f t="shared" si="764"/>
        <v/>
      </c>
      <c r="AC1662" s="734" t="str">
        <f t="shared" si="765"/>
        <v/>
      </c>
      <c r="AD1662" s="372"/>
      <c r="AE1662" s="485"/>
      <c r="AF1662" s="373" t="str">
        <f t="shared" si="776"/>
        <v/>
      </c>
      <c r="AG1662" s="373" t="str">
        <f t="shared" si="777"/>
        <v/>
      </c>
      <c r="AH1662" s="374" t="str">
        <f t="shared" si="778"/>
        <v/>
      </c>
      <c r="AI1662" s="375" t="str">
        <f t="shared" si="779"/>
        <v/>
      </c>
      <c r="AJ1662" s="375" t="str">
        <f t="shared" si="780"/>
        <v/>
      </c>
      <c r="AK1662" s="375" t="str">
        <f t="shared" si="781"/>
        <v/>
      </c>
      <c r="AL1662" s="375" t="str">
        <f t="shared" si="782"/>
        <v/>
      </c>
      <c r="AM1662" s="375" t="str">
        <f t="shared" si="783"/>
        <v/>
      </c>
      <c r="AN1662" s="376" t="str">
        <f>IF(AF1662="","",IF(OR(AH1662="",AH1662="-"),"－",IF(OR(AM1662=8,AM1662=9),"",IF(OR(AJ1662=3,AJ1662=4,AJ1662=5,AJ1662=6),VLOOKUP(AH1662,INDEX((係数_バス貨物_ガソリン,係数_バス貨物_CNG,係数_バス貨物_軽油,係数_バス貨物_メタノール,係数_バス貨物_LPG),MATCH(AL1662,【参考】排出ガスレベル!$AI$4:$AI$671,1),1,AR1662):INDEX((係数_バス貨物_ガソリン,係数_バス貨物_CNG,係数_バス貨物_軽油,係数_バス貨物_メタノール,係数_バス貨物_LPG),MATCH(AL1662+1,【参考】排出ガスレベル!$AI$4:$AI$671,1)-1,5,AR1662),2,FALSE),IF(OR(AJ1662=1,AJ1662=2),VLOOKUP(AH1662,INDEX((係数_乗用_ガソリン,係数_乗用_CNG,係数_乗用_軽油,係数_乗用_メタノール,係数_乗用_LPG),1,1,AR1662):INDEX((係数_乗用_ガソリン,係数_乗用_CNG,係数_乗用_軽油,係数_乗用_メタノール,係数_乗用_LPG),125,5,AR1662),2,FALSE))))))</f>
        <v/>
      </c>
      <c r="AO1662" s="376" t="str">
        <f>IF(T1662="","",IF(OR(AH1662="",AH1662="-"),"－",IF(OR(AM1662=8,AM1662=9),"",IF(OR(AJ1662=3,AJ1662=4,AJ1662=5,AJ1662=6),VLOOKUP(AH1662,INDEX((係数_バス貨物_ガソリン,係数_バス貨物_CNG,係数_バス貨物_軽油,係数_バス貨物_メタノール,係数_バス貨物_LPG),MATCH(AL1662,【参考】排出ガスレベル!$AI$4:$AI$671,1),1,AR1662):INDEX((係数_バス貨物_ガソリン,係数_バス貨物_CNG,係数_バス貨物_軽油,係数_バス貨物_メタノール,係数_バス貨物_LPG),MATCH(AL1662+1,【参考】排出ガスレベル!$AI$4:$AI$671,1)-1,5,AR1662),3,FALSE),IF(OR(AJ1662=1,AJ1662=2),VLOOKUP(AH1662,INDEX((係数_乗用_ガソリン,係数_乗用_CNG,係数_乗用_軽油,係数_乗用_メタノール,係数_乗用_LPG),1,1,AR1662):INDEX((係数_乗用_ガソリン,係数_乗用_CNG,係数_乗用_軽油,係数_乗用_メタノール,係数_乗用_LPG),125,5,AR1662),3,FALSE))))))</f>
        <v/>
      </c>
      <c r="AP1662" s="375" t="str">
        <f t="shared" si="784"/>
        <v/>
      </c>
      <c r="AQ1662" s="444" t="str">
        <f t="shared" si="785"/>
        <v/>
      </c>
      <c r="AR1662" s="375" t="str">
        <f t="shared" si="788"/>
        <v/>
      </c>
      <c r="AS1662" s="377" t="str">
        <f t="shared" si="786"/>
        <v/>
      </c>
      <c r="AT1662" s="378" t="str">
        <f t="shared" si="787"/>
        <v/>
      </c>
      <c r="AX1662" s="625" t="b">
        <f t="shared" si="789"/>
        <v>0</v>
      </c>
      <c r="AY1662" s="7" t="str">
        <f t="shared" si="790"/>
        <v>FALSEFALSEFALSE</v>
      </c>
      <c r="AZ1662" s="626">
        <f t="shared" si="766"/>
        <v>0</v>
      </c>
      <c r="BA1662" s="627" t="str">
        <f t="shared" si="767"/>
        <v/>
      </c>
      <c r="BB1662" s="627">
        <f t="shared" si="768"/>
        <v>0</v>
      </c>
      <c r="BC1662" s="690" t="str">
        <f t="shared" si="769"/>
        <v/>
      </c>
    </row>
    <row r="1663" spans="1:55">
      <c r="A1663" s="381">
        <v>1607</v>
      </c>
      <c r="B1663" s="117"/>
      <c r="C1663" s="288"/>
      <c r="D1663" s="289"/>
      <c r="E1663" s="289"/>
      <c r="F1663" s="290"/>
      <c r="G1663" s="292"/>
      <c r="H1663" s="116"/>
      <c r="I1663" s="292"/>
      <c r="J1663" s="116"/>
      <c r="K1663" s="370" t="str">
        <f t="shared" si="760"/>
        <v/>
      </c>
      <c r="L1663" s="370">
        <f t="shared" si="761"/>
        <v>0</v>
      </c>
      <c r="M1663" s="370">
        <f t="shared" si="762"/>
        <v>0</v>
      </c>
      <c r="N1663" s="371" t="str">
        <f t="shared" si="770"/>
        <v/>
      </c>
      <c r="O1663" s="371" t="str">
        <f t="shared" si="771"/>
        <v/>
      </c>
      <c r="P1663" s="371" t="str">
        <f t="shared" si="772"/>
        <v/>
      </c>
      <c r="Q1663" s="371" t="str">
        <f t="shared" si="773"/>
        <v/>
      </c>
      <c r="R1663" s="371" t="str">
        <f t="shared" si="774"/>
        <v/>
      </c>
      <c r="S1663" s="371" t="str">
        <f t="shared" si="775"/>
        <v/>
      </c>
      <c r="T1663" s="443" t="str">
        <f t="shared" si="763"/>
        <v/>
      </c>
      <c r="U1663" s="539"/>
      <c r="V1663" s="117"/>
      <c r="W1663" s="118"/>
      <c r="X1663" s="119"/>
      <c r="Y1663" s="120"/>
      <c r="Z1663" s="122"/>
      <c r="AA1663" s="121"/>
      <c r="AB1663" s="443" t="str">
        <f t="shared" si="764"/>
        <v/>
      </c>
      <c r="AC1663" s="734" t="str">
        <f t="shared" si="765"/>
        <v/>
      </c>
      <c r="AD1663" s="372"/>
      <c r="AE1663" s="485"/>
      <c r="AF1663" s="373" t="str">
        <f t="shared" si="776"/>
        <v/>
      </c>
      <c r="AG1663" s="373" t="str">
        <f t="shared" si="777"/>
        <v/>
      </c>
      <c r="AH1663" s="374" t="str">
        <f t="shared" si="778"/>
        <v/>
      </c>
      <c r="AI1663" s="375" t="str">
        <f t="shared" si="779"/>
        <v/>
      </c>
      <c r="AJ1663" s="375" t="str">
        <f t="shared" si="780"/>
        <v/>
      </c>
      <c r="AK1663" s="375" t="str">
        <f t="shared" si="781"/>
        <v/>
      </c>
      <c r="AL1663" s="375" t="str">
        <f t="shared" si="782"/>
        <v/>
      </c>
      <c r="AM1663" s="375" t="str">
        <f t="shared" si="783"/>
        <v/>
      </c>
      <c r="AN1663" s="376" t="str">
        <f>IF(AF1663="","",IF(OR(AH1663="",AH1663="-"),"－",IF(OR(AM1663=8,AM1663=9),"",IF(OR(AJ1663=3,AJ1663=4,AJ1663=5,AJ1663=6),VLOOKUP(AH1663,INDEX((係数_バス貨物_ガソリン,係数_バス貨物_CNG,係数_バス貨物_軽油,係数_バス貨物_メタノール,係数_バス貨物_LPG),MATCH(AL1663,【参考】排出ガスレベル!$AI$4:$AI$671,1),1,AR1663):INDEX((係数_バス貨物_ガソリン,係数_バス貨物_CNG,係数_バス貨物_軽油,係数_バス貨物_メタノール,係数_バス貨物_LPG),MATCH(AL1663+1,【参考】排出ガスレベル!$AI$4:$AI$671,1)-1,5,AR1663),2,FALSE),IF(OR(AJ1663=1,AJ1663=2),VLOOKUP(AH1663,INDEX((係数_乗用_ガソリン,係数_乗用_CNG,係数_乗用_軽油,係数_乗用_メタノール,係数_乗用_LPG),1,1,AR1663):INDEX((係数_乗用_ガソリン,係数_乗用_CNG,係数_乗用_軽油,係数_乗用_メタノール,係数_乗用_LPG),125,5,AR1663),2,FALSE))))))</f>
        <v/>
      </c>
      <c r="AO1663" s="376" t="str">
        <f>IF(T1663="","",IF(OR(AH1663="",AH1663="-"),"－",IF(OR(AM1663=8,AM1663=9),"",IF(OR(AJ1663=3,AJ1663=4,AJ1663=5,AJ1663=6),VLOOKUP(AH1663,INDEX((係数_バス貨物_ガソリン,係数_バス貨物_CNG,係数_バス貨物_軽油,係数_バス貨物_メタノール,係数_バス貨物_LPG),MATCH(AL1663,【参考】排出ガスレベル!$AI$4:$AI$671,1),1,AR1663):INDEX((係数_バス貨物_ガソリン,係数_バス貨物_CNG,係数_バス貨物_軽油,係数_バス貨物_メタノール,係数_バス貨物_LPG),MATCH(AL1663+1,【参考】排出ガスレベル!$AI$4:$AI$671,1)-1,5,AR1663),3,FALSE),IF(OR(AJ1663=1,AJ1663=2),VLOOKUP(AH1663,INDEX((係数_乗用_ガソリン,係数_乗用_CNG,係数_乗用_軽油,係数_乗用_メタノール,係数_乗用_LPG),1,1,AR1663):INDEX((係数_乗用_ガソリン,係数_乗用_CNG,係数_乗用_軽油,係数_乗用_メタノール,係数_乗用_LPG),125,5,AR1663),3,FALSE))))))</f>
        <v/>
      </c>
      <c r="AP1663" s="375" t="str">
        <f t="shared" si="784"/>
        <v/>
      </c>
      <c r="AQ1663" s="444" t="str">
        <f t="shared" si="785"/>
        <v/>
      </c>
      <c r="AR1663" s="375" t="str">
        <f t="shared" si="788"/>
        <v/>
      </c>
      <c r="AS1663" s="377" t="str">
        <f t="shared" si="786"/>
        <v/>
      </c>
      <c r="AT1663" s="378" t="str">
        <f t="shared" si="787"/>
        <v/>
      </c>
      <c r="AX1663" s="625" t="b">
        <f t="shared" si="789"/>
        <v>0</v>
      </c>
      <c r="AY1663" s="7" t="str">
        <f t="shared" si="790"/>
        <v>FALSEFALSEFALSE</v>
      </c>
      <c r="AZ1663" s="626">
        <f t="shared" si="766"/>
        <v>0</v>
      </c>
      <c r="BA1663" s="627" t="str">
        <f t="shared" si="767"/>
        <v/>
      </c>
      <c r="BB1663" s="627">
        <f t="shared" si="768"/>
        <v>0</v>
      </c>
      <c r="BC1663" s="690" t="str">
        <f t="shared" si="769"/>
        <v/>
      </c>
    </row>
    <row r="1664" spans="1:55">
      <c r="A1664" s="381">
        <v>1608</v>
      </c>
      <c r="B1664" s="117"/>
      <c r="C1664" s="288"/>
      <c r="D1664" s="289"/>
      <c r="E1664" s="289"/>
      <c r="F1664" s="290"/>
      <c r="G1664" s="292"/>
      <c r="H1664" s="116"/>
      <c r="I1664" s="292"/>
      <c r="J1664" s="116"/>
      <c r="K1664" s="370" t="str">
        <f t="shared" si="760"/>
        <v/>
      </c>
      <c r="L1664" s="370">
        <f t="shared" si="761"/>
        <v>0</v>
      </c>
      <c r="M1664" s="370">
        <f t="shared" si="762"/>
        <v>0</v>
      </c>
      <c r="N1664" s="371" t="str">
        <f t="shared" si="770"/>
        <v/>
      </c>
      <c r="O1664" s="371" t="str">
        <f t="shared" si="771"/>
        <v/>
      </c>
      <c r="P1664" s="371" t="str">
        <f t="shared" si="772"/>
        <v/>
      </c>
      <c r="Q1664" s="371" t="str">
        <f t="shared" si="773"/>
        <v/>
      </c>
      <c r="R1664" s="371" t="str">
        <f t="shared" si="774"/>
        <v/>
      </c>
      <c r="S1664" s="371" t="str">
        <f t="shared" si="775"/>
        <v/>
      </c>
      <c r="T1664" s="443" t="str">
        <f t="shared" si="763"/>
        <v/>
      </c>
      <c r="U1664" s="539"/>
      <c r="V1664" s="117"/>
      <c r="W1664" s="118"/>
      <c r="X1664" s="119"/>
      <c r="Y1664" s="120"/>
      <c r="Z1664" s="122"/>
      <c r="AA1664" s="121"/>
      <c r="AB1664" s="443" t="str">
        <f t="shared" si="764"/>
        <v/>
      </c>
      <c r="AC1664" s="734" t="str">
        <f t="shared" si="765"/>
        <v/>
      </c>
      <c r="AD1664" s="372"/>
      <c r="AE1664" s="485"/>
      <c r="AF1664" s="373" t="str">
        <f t="shared" si="776"/>
        <v/>
      </c>
      <c r="AG1664" s="373" t="str">
        <f t="shared" si="777"/>
        <v/>
      </c>
      <c r="AH1664" s="374" t="str">
        <f t="shared" si="778"/>
        <v/>
      </c>
      <c r="AI1664" s="375" t="str">
        <f t="shared" si="779"/>
        <v/>
      </c>
      <c r="AJ1664" s="375" t="str">
        <f t="shared" si="780"/>
        <v/>
      </c>
      <c r="AK1664" s="375" t="str">
        <f t="shared" si="781"/>
        <v/>
      </c>
      <c r="AL1664" s="375" t="str">
        <f t="shared" si="782"/>
        <v/>
      </c>
      <c r="AM1664" s="375" t="str">
        <f t="shared" si="783"/>
        <v/>
      </c>
      <c r="AN1664" s="376" t="str">
        <f>IF(AF1664="","",IF(OR(AH1664="",AH1664="-"),"－",IF(OR(AM1664=8,AM1664=9),"",IF(OR(AJ1664=3,AJ1664=4,AJ1664=5,AJ1664=6),VLOOKUP(AH1664,INDEX((係数_バス貨物_ガソリン,係数_バス貨物_CNG,係数_バス貨物_軽油,係数_バス貨物_メタノール,係数_バス貨物_LPG),MATCH(AL1664,【参考】排出ガスレベル!$AI$4:$AI$671,1),1,AR1664):INDEX((係数_バス貨物_ガソリン,係数_バス貨物_CNG,係数_バス貨物_軽油,係数_バス貨物_メタノール,係数_バス貨物_LPG),MATCH(AL1664+1,【参考】排出ガスレベル!$AI$4:$AI$671,1)-1,5,AR1664),2,FALSE),IF(OR(AJ1664=1,AJ1664=2),VLOOKUP(AH1664,INDEX((係数_乗用_ガソリン,係数_乗用_CNG,係数_乗用_軽油,係数_乗用_メタノール,係数_乗用_LPG),1,1,AR1664):INDEX((係数_乗用_ガソリン,係数_乗用_CNG,係数_乗用_軽油,係数_乗用_メタノール,係数_乗用_LPG),125,5,AR1664),2,FALSE))))))</f>
        <v/>
      </c>
      <c r="AO1664" s="376" t="str">
        <f>IF(T1664="","",IF(OR(AH1664="",AH1664="-"),"－",IF(OR(AM1664=8,AM1664=9),"",IF(OR(AJ1664=3,AJ1664=4,AJ1664=5,AJ1664=6),VLOOKUP(AH1664,INDEX((係数_バス貨物_ガソリン,係数_バス貨物_CNG,係数_バス貨物_軽油,係数_バス貨物_メタノール,係数_バス貨物_LPG),MATCH(AL1664,【参考】排出ガスレベル!$AI$4:$AI$671,1),1,AR1664):INDEX((係数_バス貨物_ガソリン,係数_バス貨物_CNG,係数_バス貨物_軽油,係数_バス貨物_メタノール,係数_バス貨物_LPG),MATCH(AL1664+1,【参考】排出ガスレベル!$AI$4:$AI$671,1)-1,5,AR1664),3,FALSE),IF(OR(AJ1664=1,AJ1664=2),VLOOKUP(AH1664,INDEX((係数_乗用_ガソリン,係数_乗用_CNG,係数_乗用_軽油,係数_乗用_メタノール,係数_乗用_LPG),1,1,AR1664):INDEX((係数_乗用_ガソリン,係数_乗用_CNG,係数_乗用_軽油,係数_乗用_メタノール,係数_乗用_LPG),125,5,AR1664),3,FALSE))))))</f>
        <v/>
      </c>
      <c r="AP1664" s="375" t="str">
        <f t="shared" si="784"/>
        <v/>
      </c>
      <c r="AQ1664" s="444" t="str">
        <f t="shared" si="785"/>
        <v/>
      </c>
      <c r="AR1664" s="375" t="str">
        <f t="shared" si="788"/>
        <v/>
      </c>
      <c r="AS1664" s="377" t="str">
        <f t="shared" si="786"/>
        <v/>
      </c>
      <c r="AT1664" s="378" t="str">
        <f t="shared" si="787"/>
        <v/>
      </c>
      <c r="AX1664" s="625" t="b">
        <f t="shared" si="789"/>
        <v>0</v>
      </c>
      <c r="AY1664" s="7" t="str">
        <f t="shared" si="790"/>
        <v>FALSEFALSEFALSE</v>
      </c>
      <c r="AZ1664" s="626">
        <f t="shared" si="766"/>
        <v>0</v>
      </c>
      <c r="BA1664" s="627" t="str">
        <f t="shared" si="767"/>
        <v/>
      </c>
      <c r="BB1664" s="627">
        <f t="shared" si="768"/>
        <v>0</v>
      </c>
      <c r="BC1664" s="690" t="str">
        <f t="shared" si="769"/>
        <v/>
      </c>
    </row>
    <row r="1665" spans="1:55">
      <c r="A1665" s="381">
        <v>1609</v>
      </c>
      <c r="B1665" s="117"/>
      <c r="C1665" s="288"/>
      <c r="D1665" s="289"/>
      <c r="E1665" s="289"/>
      <c r="F1665" s="290"/>
      <c r="G1665" s="292"/>
      <c r="H1665" s="116"/>
      <c r="I1665" s="292"/>
      <c r="J1665" s="116"/>
      <c r="K1665" s="370" t="str">
        <f t="shared" si="760"/>
        <v/>
      </c>
      <c r="L1665" s="370">
        <f t="shared" si="761"/>
        <v>0</v>
      </c>
      <c r="M1665" s="370">
        <f t="shared" si="762"/>
        <v>0</v>
      </c>
      <c r="N1665" s="371" t="str">
        <f t="shared" si="770"/>
        <v/>
      </c>
      <c r="O1665" s="371" t="str">
        <f t="shared" si="771"/>
        <v/>
      </c>
      <c r="P1665" s="371" t="str">
        <f t="shared" si="772"/>
        <v/>
      </c>
      <c r="Q1665" s="371" t="str">
        <f t="shared" si="773"/>
        <v/>
      </c>
      <c r="R1665" s="371" t="str">
        <f t="shared" si="774"/>
        <v/>
      </c>
      <c r="S1665" s="371" t="str">
        <f t="shared" si="775"/>
        <v/>
      </c>
      <c r="T1665" s="443" t="str">
        <f t="shared" si="763"/>
        <v/>
      </c>
      <c r="U1665" s="539"/>
      <c r="V1665" s="117"/>
      <c r="W1665" s="118"/>
      <c r="X1665" s="119"/>
      <c r="Y1665" s="120"/>
      <c r="Z1665" s="122"/>
      <c r="AA1665" s="121"/>
      <c r="AB1665" s="443" t="str">
        <f t="shared" si="764"/>
        <v/>
      </c>
      <c r="AC1665" s="734" t="str">
        <f t="shared" si="765"/>
        <v/>
      </c>
      <c r="AD1665" s="372"/>
      <c r="AE1665" s="485"/>
      <c r="AF1665" s="373" t="str">
        <f t="shared" si="776"/>
        <v/>
      </c>
      <c r="AG1665" s="373" t="str">
        <f t="shared" si="777"/>
        <v/>
      </c>
      <c r="AH1665" s="374" t="str">
        <f t="shared" si="778"/>
        <v/>
      </c>
      <c r="AI1665" s="375" t="str">
        <f t="shared" si="779"/>
        <v/>
      </c>
      <c r="AJ1665" s="375" t="str">
        <f t="shared" si="780"/>
        <v/>
      </c>
      <c r="AK1665" s="375" t="str">
        <f t="shared" si="781"/>
        <v/>
      </c>
      <c r="AL1665" s="375" t="str">
        <f t="shared" si="782"/>
        <v/>
      </c>
      <c r="AM1665" s="375" t="str">
        <f t="shared" si="783"/>
        <v/>
      </c>
      <c r="AN1665" s="376" t="str">
        <f>IF(AF1665="","",IF(OR(AH1665="",AH1665="-"),"－",IF(OR(AM1665=8,AM1665=9),"",IF(OR(AJ1665=3,AJ1665=4,AJ1665=5,AJ1665=6),VLOOKUP(AH1665,INDEX((係数_バス貨物_ガソリン,係数_バス貨物_CNG,係数_バス貨物_軽油,係数_バス貨物_メタノール,係数_バス貨物_LPG),MATCH(AL1665,【参考】排出ガスレベル!$AI$4:$AI$671,1),1,AR1665):INDEX((係数_バス貨物_ガソリン,係数_バス貨物_CNG,係数_バス貨物_軽油,係数_バス貨物_メタノール,係数_バス貨物_LPG),MATCH(AL1665+1,【参考】排出ガスレベル!$AI$4:$AI$671,1)-1,5,AR1665),2,FALSE),IF(OR(AJ1665=1,AJ1665=2),VLOOKUP(AH1665,INDEX((係数_乗用_ガソリン,係数_乗用_CNG,係数_乗用_軽油,係数_乗用_メタノール,係数_乗用_LPG),1,1,AR1665):INDEX((係数_乗用_ガソリン,係数_乗用_CNG,係数_乗用_軽油,係数_乗用_メタノール,係数_乗用_LPG),125,5,AR1665),2,FALSE))))))</f>
        <v/>
      </c>
      <c r="AO1665" s="376" t="str">
        <f>IF(T1665="","",IF(OR(AH1665="",AH1665="-"),"－",IF(OR(AM1665=8,AM1665=9),"",IF(OR(AJ1665=3,AJ1665=4,AJ1665=5,AJ1665=6),VLOOKUP(AH1665,INDEX((係数_バス貨物_ガソリン,係数_バス貨物_CNG,係数_バス貨物_軽油,係数_バス貨物_メタノール,係数_バス貨物_LPG),MATCH(AL1665,【参考】排出ガスレベル!$AI$4:$AI$671,1),1,AR1665):INDEX((係数_バス貨物_ガソリン,係数_バス貨物_CNG,係数_バス貨物_軽油,係数_バス貨物_メタノール,係数_バス貨物_LPG),MATCH(AL1665+1,【参考】排出ガスレベル!$AI$4:$AI$671,1)-1,5,AR1665),3,FALSE),IF(OR(AJ1665=1,AJ1665=2),VLOOKUP(AH1665,INDEX((係数_乗用_ガソリン,係数_乗用_CNG,係数_乗用_軽油,係数_乗用_メタノール,係数_乗用_LPG),1,1,AR1665):INDEX((係数_乗用_ガソリン,係数_乗用_CNG,係数_乗用_軽油,係数_乗用_メタノール,係数_乗用_LPG),125,5,AR1665),3,FALSE))))))</f>
        <v/>
      </c>
      <c r="AP1665" s="375" t="str">
        <f t="shared" si="784"/>
        <v/>
      </c>
      <c r="AQ1665" s="444" t="str">
        <f t="shared" si="785"/>
        <v/>
      </c>
      <c r="AR1665" s="375" t="str">
        <f t="shared" si="788"/>
        <v/>
      </c>
      <c r="AS1665" s="377" t="str">
        <f t="shared" si="786"/>
        <v/>
      </c>
      <c r="AT1665" s="378" t="str">
        <f t="shared" si="787"/>
        <v/>
      </c>
      <c r="AX1665" s="625" t="b">
        <f t="shared" si="789"/>
        <v>0</v>
      </c>
      <c r="AY1665" s="7" t="str">
        <f t="shared" si="790"/>
        <v>FALSEFALSEFALSE</v>
      </c>
      <c r="AZ1665" s="626">
        <f t="shared" si="766"/>
        <v>0</v>
      </c>
      <c r="BA1665" s="627" t="str">
        <f t="shared" si="767"/>
        <v/>
      </c>
      <c r="BB1665" s="627">
        <f t="shared" si="768"/>
        <v>0</v>
      </c>
      <c r="BC1665" s="690" t="str">
        <f t="shared" si="769"/>
        <v/>
      </c>
    </row>
    <row r="1666" spans="1:55">
      <c r="A1666" s="381">
        <v>1610</v>
      </c>
      <c r="B1666" s="117"/>
      <c r="C1666" s="288"/>
      <c r="D1666" s="289"/>
      <c r="E1666" s="289"/>
      <c r="F1666" s="290"/>
      <c r="G1666" s="292"/>
      <c r="H1666" s="116"/>
      <c r="I1666" s="292"/>
      <c r="J1666" s="116"/>
      <c r="K1666" s="370" t="str">
        <f t="shared" si="760"/>
        <v/>
      </c>
      <c r="L1666" s="370">
        <f t="shared" si="761"/>
        <v>0</v>
      </c>
      <c r="M1666" s="370">
        <f t="shared" si="762"/>
        <v>0</v>
      </c>
      <c r="N1666" s="371" t="str">
        <f t="shared" si="770"/>
        <v/>
      </c>
      <c r="O1666" s="371" t="str">
        <f t="shared" si="771"/>
        <v/>
      </c>
      <c r="P1666" s="371" t="str">
        <f t="shared" si="772"/>
        <v/>
      </c>
      <c r="Q1666" s="371" t="str">
        <f t="shared" si="773"/>
        <v/>
      </c>
      <c r="R1666" s="371" t="str">
        <f t="shared" si="774"/>
        <v/>
      </c>
      <c r="S1666" s="371" t="str">
        <f t="shared" si="775"/>
        <v/>
      </c>
      <c r="T1666" s="443" t="str">
        <f t="shared" si="763"/>
        <v/>
      </c>
      <c r="U1666" s="539"/>
      <c r="V1666" s="117"/>
      <c r="W1666" s="118"/>
      <c r="X1666" s="119"/>
      <c r="Y1666" s="120"/>
      <c r="Z1666" s="122"/>
      <c r="AA1666" s="121"/>
      <c r="AB1666" s="443" t="str">
        <f t="shared" si="764"/>
        <v/>
      </c>
      <c r="AC1666" s="734" t="str">
        <f t="shared" si="765"/>
        <v/>
      </c>
      <c r="AD1666" s="372"/>
      <c r="AE1666" s="485"/>
      <c r="AF1666" s="373" t="str">
        <f t="shared" si="776"/>
        <v/>
      </c>
      <c r="AG1666" s="373" t="str">
        <f t="shared" si="777"/>
        <v/>
      </c>
      <c r="AH1666" s="374" t="str">
        <f t="shared" si="778"/>
        <v/>
      </c>
      <c r="AI1666" s="375" t="str">
        <f t="shared" si="779"/>
        <v/>
      </c>
      <c r="AJ1666" s="375" t="str">
        <f t="shared" si="780"/>
        <v/>
      </c>
      <c r="AK1666" s="375" t="str">
        <f t="shared" si="781"/>
        <v/>
      </c>
      <c r="AL1666" s="375" t="str">
        <f t="shared" si="782"/>
        <v/>
      </c>
      <c r="AM1666" s="375" t="str">
        <f t="shared" si="783"/>
        <v/>
      </c>
      <c r="AN1666" s="376" t="str">
        <f>IF(AF1666="","",IF(OR(AH1666="",AH1666="-"),"－",IF(OR(AM1666=8,AM1666=9),"",IF(OR(AJ1666=3,AJ1666=4,AJ1666=5,AJ1666=6),VLOOKUP(AH1666,INDEX((係数_バス貨物_ガソリン,係数_バス貨物_CNG,係数_バス貨物_軽油,係数_バス貨物_メタノール,係数_バス貨物_LPG),MATCH(AL1666,【参考】排出ガスレベル!$AI$4:$AI$671,1),1,AR1666):INDEX((係数_バス貨物_ガソリン,係数_バス貨物_CNG,係数_バス貨物_軽油,係数_バス貨物_メタノール,係数_バス貨物_LPG),MATCH(AL1666+1,【参考】排出ガスレベル!$AI$4:$AI$671,1)-1,5,AR1666),2,FALSE),IF(OR(AJ1666=1,AJ1666=2),VLOOKUP(AH1666,INDEX((係数_乗用_ガソリン,係数_乗用_CNG,係数_乗用_軽油,係数_乗用_メタノール,係数_乗用_LPG),1,1,AR1666):INDEX((係数_乗用_ガソリン,係数_乗用_CNG,係数_乗用_軽油,係数_乗用_メタノール,係数_乗用_LPG),125,5,AR1666),2,FALSE))))))</f>
        <v/>
      </c>
      <c r="AO1666" s="376" t="str">
        <f>IF(T1666="","",IF(OR(AH1666="",AH1666="-"),"－",IF(OR(AM1666=8,AM1666=9),"",IF(OR(AJ1666=3,AJ1666=4,AJ1666=5,AJ1666=6),VLOOKUP(AH1666,INDEX((係数_バス貨物_ガソリン,係数_バス貨物_CNG,係数_バス貨物_軽油,係数_バス貨物_メタノール,係数_バス貨物_LPG),MATCH(AL1666,【参考】排出ガスレベル!$AI$4:$AI$671,1),1,AR1666):INDEX((係数_バス貨物_ガソリン,係数_バス貨物_CNG,係数_バス貨物_軽油,係数_バス貨物_メタノール,係数_バス貨物_LPG),MATCH(AL1666+1,【参考】排出ガスレベル!$AI$4:$AI$671,1)-1,5,AR1666),3,FALSE),IF(OR(AJ1666=1,AJ1666=2),VLOOKUP(AH1666,INDEX((係数_乗用_ガソリン,係数_乗用_CNG,係数_乗用_軽油,係数_乗用_メタノール,係数_乗用_LPG),1,1,AR1666):INDEX((係数_乗用_ガソリン,係数_乗用_CNG,係数_乗用_軽油,係数_乗用_メタノール,係数_乗用_LPG),125,5,AR1666),3,FALSE))))))</f>
        <v/>
      </c>
      <c r="AP1666" s="375" t="str">
        <f t="shared" si="784"/>
        <v/>
      </c>
      <c r="AQ1666" s="444" t="str">
        <f t="shared" si="785"/>
        <v/>
      </c>
      <c r="AR1666" s="375" t="str">
        <f t="shared" si="788"/>
        <v/>
      </c>
      <c r="AS1666" s="377" t="str">
        <f t="shared" si="786"/>
        <v/>
      </c>
      <c r="AT1666" s="378" t="str">
        <f t="shared" si="787"/>
        <v/>
      </c>
      <c r="AX1666" s="625" t="b">
        <f t="shared" si="789"/>
        <v>0</v>
      </c>
      <c r="AY1666" s="7" t="str">
        <f t="shared" si="790"/>
        <v>FALSEFALSEFALSE</v>
      </c>
      <c r="AZ1666" s="626">
        <f t="shared" si="766"/>
        <v>0</v>
      </c>
      <c r="BA1666" s="627" t="str">
        <f t="shared" si="767"/>
        <v/>
      </c>
      <c r="BB1666" s="627">
        <f t="shared" si="768"/>
        <v>0</v>
      </c>
      <c r="BC1666" s="690" t="str">
        <f t="shared" si="769"/>
        <v/>
      </c>
    </row>
    <row r="1667" spans="1:55">
      <c r="A1667" s="381">
        <v>1611</v>
      </c>
      <c r="B1667" s="117"/>
      <c r="C1667" s="288"/>
      <c r="D1667" s="289"/>
      <c r="E1667" s="289"/>
      <c r="F1667" s="290"/>
      <c r="G1667" s="292"/>
      <c r="H1667" s="116"/>
      <c r="I1667" s="292"/>
      <c r="J1667" s="116"/>
      <c r="K1667" s="370" t="str">
        <f t="shared" si="760"/>
        <v/>
      </c>
      <c r="L1667" s="370">
        <f t="shared" si="761"/>
        <v>0</v>
      </c>
      <c r="M1667" s="370">
        <f t="shared" si="762"/>
        <v>0</v>
      </c>
      <c r="N1667" s="371" t="str">
        <f t="shared" si="770"/>
        <v/>
      </c>
      <c r="O1667" s="371" t="str">
        <f t="shared" si="771"/>
        <v/>
      </c>
      <c r="P1667" s="371" t="str">
        <f t="shared" si="772"/>
        <v/>
      </c>
      <c r="Q1667" s="371" t="str">
        <f t="shared" si="773"/>
        <v/>
      </c>
      <c r="R1667" s="371" t="str">
        <f t="shared" si="774"/>
        <v/>
      </c>
      <c r="S1667" s="371" t="str">
        <f t="shared" si="775"/>
        <v/>
      </c>
      <c r="T1667" s="443" t="str">
        <f t="shared" si="763"/>
        <v/>
      </c>
      <c r="U1667" s="539"/>
      <c r="V1667" s="117"/>
      <c r="W1667" s="118"/>
      <c r="X1667" s="119"/>
      <c r="Y1667" s="120"/>
      <c r="Z1667" s="122"/>
      <c r="AA1667" s="121"/>
      <c r="AB1667" s="443" t="str">
        <f t="shared" si="764"/>
        <v/>
      </c>
      <c r="AC1667" s="734" t="str">
        <f t="shared" si="765"/>
        <v/>
      </c>
      <c r="AD1667" s="372"/>
      <c r="AE1667" s="485"/>
      <c r="AF1667" s="373" t="str">
        <f t="shared" si="776"/>
        <v/>
      </c>
      <c r="AG1667" s="373" t="str">
        <f t="shared" si="777"/>
        <v/>
      </c>
      <c r="AH1667" s="374" t="str">
        <f t="shared" si="778"/>
        <v/>
      </c>
      <c r="AI1667" s="375" t="str">
        <f t="shared" si="779"/>
        <v/>
      </c>
      <c r="AJ1667" s="375" t="str">
        <f t="shared" si="780"/>
        <v/>
      </c>
      <c r="AK1667" s="375" t="str">
        <f t="shared" si="781"/>
        <v/>
      </c>
      <c r="AL1667" s="375" t="str">
        <f t="shared" si="782"/>
        <v/>
      </c>
      <c r="AM1667" s="375" t="str">
        <f t="shared" si="783"/>
        <v/>
      </c>
      <c r="AN1667" s="376" t="str">
        <f>IF(AF1667="","",IF(OR(AH1667="",AH1667="-"),"－",IF(OR(AM1667=8,AM1667=9),"",IF(OR(AJ1667=3,AJ1667=4,AJ1667=5,AJ1667=6),VLOOKUP(AH1667,INDEX((係数_バス貨物_ガソリン,係数_バス貨物_CNG,係数_バス貨物_軽油,係数_バス貨物_メタノール,係数_バス貨物_LPG),MATCH(AL1667,【参考】排出ガスレベル!$AI$4:$AI$671,1),1,AR1667):INDEX((係数_バス貨物_ガソリン,係数_バス貨物_CNG,係数_バス貨物_軽油,係数_バス貨物_メタノール,係数_バス貨物_LPG),MATCH(AL1667+1,【参考】排出ガスレベル!$AI$4:$AI$671,1)-1,5,AR1667),2,FALSE),IF(OR(AJ1667=1,AJ1667=2),VLOOKUP(AH1667,INDEX((係数_乗用_ガソリン,係数_乗用_CNG,係数_乗用_軽油,係数_乗用_メタノール,係数_乗用_LPG),1,1,AR1667):INDEX((係数_乗用_ガソリン,係数_乗用_CNG,係数_乗用_軽油,係数_乗用_メタノール,係数_乗用_LPG),125,5,AR1667),2,FALSE))))))</f>
        <v/>
      </c>
      <c r="AO1667" s="376" t="str">
        <f>IF(T1667="","",IF(OR(AH1667="",AH1667="-"),"－",IF(OR(AM1667=8,AM1667=9),"",IF(OR(AJ1667=3,AJ1667=4,AJ1667=5,AJ1667=6),VLOOKUP(AH1667,INDEX((係数_バス貨物_ガソリン,係数_バス貨物_CNG,係数_バス貨物_軽油,係数_バス貨物_メタノール,係数_バス貨物_LPG),MATCH(AL1667,【参考】排出ガスレベル!$AI$4:$AI$671,1),1,AR1667):INDEX((係数_バス貨物_ガソリン,係数_バス貨物_CNG,係数_バス貨物_軽油,係数_バス貨物_メタノール,係数_バス貨物_LPG),MATCH(AL1667+1,【参考】排出ガスレベル!$AI$4:$AI$671,1)-1,5,AR1667),3,FALSE),IF(OR(AJ1667=1,AJ1667=2),VLOOKUP(AH1667,INDEX((係数_乗用_ガソリン,係数_乗用_CNG,係数_乗用_軽油,係数_乗用_メタノール,係数_乗用_LPG),1,1,AR1667):INDEX((係数_乗用_ガソリン,係数_乗用_CNG,係数_乗用_軽油,係数_乗用_メタノール,係数_乗用_LPG),125,5,AR1667),3,FALSE))))))</f>
        <v/>
      </c>
      <c r="AP1667" s="375" t="str">
        <f t="shared" si="784"/>
        <v/>
      </c>
      <c r="AQ1667" s="444" t="str">
        <f t="shared" si="785"/>
        <v/>
      </c>
      <c r="AR1667" s="375" t="str">
        <f t="shared" si="788"/>
        <v/>
      </c>
      <c r="AS1667" s="377" t="str">
        <f t="shared" si="786"/>
        <v/>
      </c>
      <c r="AT1667" s="378" t="str">
        <f t="shared" si="787"/>
        <v/>
      </c>
      <c r="AX1667" s="625" t="b">
        <f t="shared" si="789"/>
        <v>0</v>
      </c>
      <c r="AY1667" s="7" t="str">
        <f t="shared" si="790"/>
        <v>FALSEFALSEFALSE</v>
      </c>
      <c r="AZ1667" s="626">
        <f t="shared" si="766"/>
        <v>0</v>
      </c>
      <c r="BA1667" s="627" t="str">
        <f t="shared" si="767"/>
        <v/>
      </c>
      <c r="BB1667" s="627">
        <f t="shared" si="768"/>
        <v>0</v>
      </c>
      <c r="BC1667" s="690" t="str">
        <f t="shared" si="769"/>
        <v/>
      </c>
    </row>
    <row r="1668" spans="1:55">
      <c r="A1668" s="381">
        <v>1612</v>
      </c>
      <c r="B1668" s="117"/>
      <c r="C1668" s="288"/>
      <c r="D1668" s="289"/>
      <c r="E1668" s="289"/>
      <c r="F1668" s="290"/>
      <c r="G1668" s="292"/>
      <c r="H1668" s="116"/>
      <c r="I1668" s="292"/>
      <c r="J1668" s="116"/>
      <c r="K1668" s="370" t="str">
        <f t="shared" si="760"/>
        <v/>
      </c>
      <c r="L1668" s="370">
        <f t="shared" si="761"/>
        <v>0</v>
      </c>
      <c r="M1668" s="370">
        <f t="shared" si="762"/>
        <v>0</v>
      </c>
      <c r="N1668" s="371" t="str">
        <f t="shared" si="770"/>
        <v/>
      </c>
      <c r="O1668" s="371" t="str">
        <f t="shared" si="771"/>
        <v/>
      </c>
      <c r="P1668" s="371" t="str">
        <f t="shared" si="772"/>
        <v/>
      </c>
      <c r="Q1668" s="371" t="str">
        <f t="shared" si="773"/>
        <v/>
      </c>
      <c r="R1668" s="371" t="str">
        <f t="shared" si="774"/>
        <v/>
      </c>
      <c r="S1668" s="371" t="str">
        <f t="shared" si="775"/>
        <v/>
      </c>
      <c r="T1668" s="443" t="str">
        <f t="shared" si="763"/>
        <v/>
      </c>
      <c r="U1668" s="539"/>
      <c r="V1668" s="117"/>
      <c r="W1668" s="118"/>
      <c r="X1668" s="119"/>
      <c r="Y1668" s="120"/>
      <c r="Z1668" s="122"/>
      <c r="AA1668" s="121"/>
      <c r="AB1668" s="443" t="str">
        <f t="shared" si="764"/>
        <v/>
      </c>
      <c r="AC1668" s="734" t="str">
        <f t="shared" si="765"/>
        <v/>
      </c>
      <c r="AD1668" s="372"/>
      <c r="AE1668" s="485"/>
      <c r="AF1668" s="373" t="str">
        <f t="shared" si="776"/>
        <v/>
      </c>
      <c r="AG1668" s="373" t="str">
        <f t="shared" si="777"/>
        <v/>
      </c>
      <c r="AH1668" s="374" t="str">
        <f t="shared" si="778"/>
        <v/>
      </c>
      <c r="AI1668" s="375" t="str">
        <f t="shared" si="779"/>
        <v/>
      </c>
      <c r="AJ1668" s="375" t="str">
        <f t="shared" si="780"/>
        <v/>
      </c>
      <c r="AK1668" s="375" t="str">
        <f t="shared" si="781"/>
        <v/>
      </c>
      <c r="AL1668" s="375" t="str">
        <f t="shared" si="782"/>
        <v/>
      </c>
      <c r="AM1668" s="375" t="str">
        <f t="shared" si="783"/>
        <v/>
      </c>
      <c r="AN1668" s="376" t="str">
        <f>IF(AF1668="","",IF(OR(AH1668="",AH1668="-"),"－",IF(OR(AM1668=8,AM1668=9),"",IF(OR(AJ1668=3,AJ1668=4,AJ1668=5,AJ1668=6),VLOOKUP(AH1668,INDEX((係数_バス貨物_ガソリン,係数_バス貨物_CNG,係数_バス貨物_軽油,係数_バス貨物_メタノール,係数_バス貨物_LPG),MATCH(AL1668,【参考】排出ガスレベル!$AI$4:$AI$671,1),1,AR1668):INDEX((係数_バス貨物_ガソリン,係数_バス貨物_CNG,係数_バス貨物_軽油,係数_バス貨物_メタノール,係数_バス貨物_LPG),MATCH(AL1668+1,【参考】排出ガスレベル!$AI$4:$AI$671,1)-1,5,AR1668),2,FALSE),IF(OR(AJ1668=1,AJ1668=2),VLOOKUP(AH1668,INDEX((係数_乗用_ガソリン,係数_乗用_CNG,係数_乗用_軽油,係数_乗用_メタノール,係数_乗用_LPG),1,1,AR1668):INDEX((係数_乗用_ガソリン,係数_乗用_CNG,係数_乗用_軽油,係数_乗用_メタノール,係数_乗用_LPG),125,5,AR1668),2,FALSE))))))</f>
        <v/>
      </c>
      <c r="AO1668" s="376" t="str">
        <f>IF(T1668="","",IF(OR(AH1668="",AH1668="-"),"－",IF(OR(AM1668=8,AM1668=9),"",IF(OR(AJ1668=3,AJ1668=4,AJ1668=5,AJ1668=6),VLOOKUP(AH1668,INDEX((係数_バス貨物_ガソリン,係数_バス貨物_CNG,係数_バス貨物_軽油,係数_バス貨物_メタノール,係数_バス貨物_LPG),MATCH(AL1668,【参考】排出ガスレベル!$AI$4:$AI$671,1),1,AR1668):INDEX((係数_バス貨物_ガソリン,係数_バス貨物_CNG,係数_バス貨物_軽油,係数_バス貨物_メタノール,係数_バス貨物_LPG),MATCH(AL1668+1,【参考】排出ガスレベル!$AI$4:$AI$671,1)-1,5,AR1668),3,FALSE),IF(OR(AJ1668=1,AJ1668=2),VLOOKUP(AH1668,INDEX((係数_乗用_ガソリン,係数_乗用_CNG,係数_乗用_軽油,係数_乗用_メタノール,係数_乗用_LPG),1,1,AR1668):INDEX((係数_乗用_ガソリン,係数_乗用_CNG,係数_乗用_軽油,係数_乗用_メタノール,係数_乗用_LPG),125,5,AR1668),3,FALSE))))))</f>
        <v/>
      </c>
      <c r="AP1668" s="375" t="str">
        <f t="shared" si="784"/>
        <v/>
      </c>
      <c r="AQ1668" s="444" t="str">
        <f t="shared" si="785"/>
        <v/>
      </c>
      <c r="AR1668" s="375" t="str">
        <f t="shared" si="788"/>
        <v/>
      </c>
      <c r="AS1668" s="377" t="str">
        <f t="shared" si="786"/>
        <v/>
      </c>
      <c r="AT1668" s="378" t="str">
        <f t="shared" si="787"/>
        <v/>
      </c>
      <c r="AX1668" s="625" t="b">
        <f t="shared" si="789"/>
        <v>0</v>
      </c>
      <c r="AY1668" s="7" t="str">
        <f t="shared" si="790"/>
        <v>FALSEFALSEFALSE</v>
      </c>
      <c r="AZ1668" s="626">
        <f t="shared" si="766"/>
        <v>0</v>
      </c>
      <c r="BA1668" s="627" t="str">
        <f t="shared" si="767"/>
        <v/>
      </c>
      <c r="BB1668" s="627">
        <f t="shared" si="768"/>
        <v>0</v>
      </c>
      <c r="BC1668" s="690" t="str">
        <f t="shared" si="769"/>
        <v/>
      </c>
    </row>
    <row r="1669" spans="1:55">
      <c r="A1669" s="381">
        <v>1613</v>
      </c>
      <c r="B1669" s="117"/>
      <c r="C1669" s="288"/>
      <c r="D1669" s="289"/>
      <c r="E1669" s="289"/>
      <c r="F1669" s="290"/>
      <c r="G1669" s="292"/>
      <c r="H1669" s="116"/>
      <c r="I1669" s="292"/>
      <c r="J1669" s="116"/>
      <c r="K1669" s="370" t="str">
        <f t="shared" si="760"/>
        <v/>
      </c>
      <c r="L1669" s="370">
        <f t="shared" si="761"/>
        <v>0</v>
      </c>
      <c r="M1669" s="370">
        <f t="shared" si="762"/>
        <v>0</v>
      </c>
      <c r="N1669" s="371" t="str">
        <f t="shared" si="770"/>
        <v/>
      </c>
      <c r="O1669" s="371" t="str">
        <f t="shared" si="771"/>
        <v/>
      </c>
      <c r="P1669" s="371" t="str">
        <f t="shared" si="772"/>
        <v/>
      </c>
      <c r="Q1669" s="371" t="str">
        <f t="shared" si="773"/>
        <v/>
      </c>
      <c r="R1669" s="371" t="str">
        <f t="shared" si="774"/>
        <v/>
      </c>
      <c r="S1669" s="371" t="str">
        <f t="shared" si="775"/>
        <v/>
      </c>
      <c r="T1669" s="443" t="str">
        <f t="shared" si="763"/>
        <v/>
      </c>
      <c r="U1669" s="539"/>
      <c r="V1669" s="117"/>
      <c r="W1669" s="118"/>
      <c r="X1669" s="119"/>
      <c r="Y1669" s="120"/>
      <c r="Z1669" s="122"/>
      <c r="AA1669" s="121"/>
      <c r="AB1669" s="443" t="str">
        <f t="shared" si="764"/>
        <v/>
      </c>
      <c r="AC1669" s="734" t="str">
        <f t="shared" si="765"/>
        <v/>
      </c>
      <c r="AD1669" s="372"/>
      <c r="AE1669" s="485"/>
      <c r="AF1669" s="373" t="str">
        <f t="shared" si="776"/>
        <v/>
      </c>
      <c r="AG1669" s="373" t="str">
        <f t="shared" si="777"/>
        <v/>
      </c>
      <c r="AH1669" s="374" t="str">
        <f t="shared" si="778"/>
        <v/>
      </c>
      <c r="AI1669" s="375" t="str">
        <f t="shared" si="779"/>
        <v/>
      </c>
      <c r="AJ1669" s="375" t="str">
        <f t="shared" si="780"/>
        <v/>
      </c>
      <c r="AK1669" s="375" t="str">
        <f t="shared" si="781"/>
        <v/>
      </c>
      <c r="AL1669" s="375" t="str">
        <f t="shared" si="782"/>
        <v/>
      </c>
      <c r="AM1669" s="375" t="str">
        <f t="shared" si="783"/>
        <v/>
      </c>
      <c r="AN1669" s="376" t="str">
        <f>IF(AF1669="","",IF(OR(AH1669="",AH1669="-"),"－",IF(OR(AM1669=8,AM1669=9),"",IF(OR(AJ1669=3,AJ1669=4,AJ1669=5,AJ1669=6),VLOOKUP(AH1669,INDEX((係数_バス貨物_ガソリン,係数_バス貨物_CNG,係数_バス貨物_軽油,係数_バス貨物_メタノール,係数_バス貨物_LPG),MATCH(AL1669,【参考】排出ガスレベル!$AI$4:$AI$671,1),1,AR1669):INDEX((係数_バス貨物_ガソリン,係数_バス貨物_CNG,係数_バス貨物_軽油,係数_バス貨物_メタノール,係数_バス貨物_LPG),MATCH(AL1669+1,【参考】排出ガスレベル!$AI$4:$AI$671,1)-1,5,AR1669),2,FALSE),IF(OR(AJ1669=1,AJ1669=2),VLOOKUP(AH1669,INDEX((係数_乗用_ガソリン,係数_乗用_CNG,係数_乗用_軽油,係数_乗用_メタノール,係数_乗用_LPG),1,1,AR1669):INDEX((係数_乗用_ガソリン,係数_乗用_CNG,係数_乗用_軽油,係数_乗用_メタノール,係数_乗用_LPG),125,5,AR1669),2,FALSE))))))</f>
        <v/>
      </c>
      <c r="AO1669" s="376" t="str">
        <f>IF(T1669="","",IF(OR(AH1669="",AH1669="-"),"－",IF(OR(AM1669=8,AM1669=9),"",IF(OR(AJ1669=3,AJ1669=4,AJ1669=5,AJ1669=6),VLOOKUP(AH1669,INDEX((係数_バス貨物_ガソリン,係数_バス貨物_CNG,係数_バス貨物_軽油,係数_バス貨物_メタノール,係数_バス貨物_LPG),MATCH(AL1669,【参考】排出ガスレベル!$AI$4:$AI$671,1),1,AR1669):INDEX((係数_バス貨物_ガソリン,係数_バス貨物_CNG,係数_バス貨物_軽油,係数_バス貨物_メタノール,係数_バス貨物_LPG),MATCH(AL1669+1,【参考】排出ガスレベル!$AI$4:$AI$671,1)-1,5,AR1669),3,FALSE),IF(OR(AJ1669=1,AJ1669=2),VLOOKUP(AH1669,INDEX((係数_乗用_ガソリン,係数_乗用_CNG,係数_乗用_軽油,係数_乗用_メタノール,係数_乗用_LPG),1,1,AR1669):INDEX((係数_乗用_ガソリン,係数_乗用_CNG,係数_乗用_軽油,係数_乗用_メタノール,係数_乗用_LPG),125,5,AR1669),3,FALSE))))))</f>
        <v/>
      </c>
      <c r="AP1669" s="375" t="str">
        <f t="shared" si="784"/>
        <v/>
      </c>
      <c r="AQ1669" s="444" t="str">
        <f t="shared" si="785"/>
        <v/>
      </c>
      <c r="AR1669" s="375" t="str">
        <f t="shared" si="788"/>
        <v/>
      </c>
      <c r="AS1669" s="377" t="str">
        <f t="shared" si="786"/>
        <v/>
      </c>
      <c r="AT1669" s="378" t="str">
        <f t="shared" si="787"/>
        <v/>
      </c>
      <c r="AX1669" s="625" t="b">
        <f t="shared" si="789"/>
        <v>0</v>
      </c>
      <c r="AY1669" s="7" t="str">
        <f t="shared" si="790"/>
        <v>FALSEFALSEFALSE</v>
      </c>
      <c r="AZ1669" s="626">
        <f t="shared" si="766"/>
        <v>0</v>
      </c>
      <c r="BA1669" s="627" t="str">
        <f t="shared" si="767"/>
        <v/>
      </c>
      <c r="BB1669" s="627">
        <f t="shared" si="768"/>
        <v>0</v>
      </c>
      <c r="BC1669" s="690" t="str">
        <f t="shared" si="769"/>
        <v/>
      </c>
    </row>
    <row r="1670" spans="1:55">
      <c r="A1670" s="381">
        <v>1614</v>
      </c>
      <c r="B1670" s="117"/>
      <c r="C1670" s="288"/>
      <c r="D1670" s="289"/>
      <c r="E1670" s="289"/>
      <c r="F1670" s="290"/>
      <c r="G1670" s="292"/>
      <c r="H1670" s="116"/>
      <c r="I1670" s="292"/>
      <c r="J1670" s="116"/>
      <c r="K1670" s="370" t="str">
        <f t="shared" si="760"/>
        <v/>
      </c>
      <c r="L1670" s="370">
        <f t="shared" si="761"/>
        <v>0</v>
      </c>
      <c r="M1670" s="370">
        <f t="shared" si="762"/>
        <v>0</v>
      </c>
      <c r="N1670" s="371" t="str">
        <f t="shared" si="770"/>
        <v/>
      </c>
      <c r="O1670" s="371" t="str">
        <f t="shared" si="771"/>
        <v/>
      </c>
      <c r="P1670" s="371" t="str">
        <f t="shared" si="772"/>
        <v/>
      </c>
      <c r="Q1670" s="371" t="str">
        <f t="shared" si="773"/>
        <v/>
      </c>
      <c r="R1670" s="371" t="str">
        <f t="shared" si="774"/>
        <v/>
      </c>
      <c r="S1670" s="371" t="str">
        <f t="shared" si="775"/>
        <v/>
      </c>
      <c r="T1670" s="443" t="str">
        <f t="shared" si="763"/>
        <v/>
      </c>
      <c r="U1670" s="539"/>
      <c r="V1670" s="117"/>
      <c r="W1670" s="118"/>
      <c r="X1670" s="119"/>
      <c r="Y1670" s="120"/>
      <c r="Z1670" s="122"/>
      <c r="AA1670" s="121"/>
      <c r="AB1670" s="443" t="str">
        <f t="shared" si="764"/>
        <v/>
      </c>
      <c r="AC1670" s="734" t="str">
        <f t="shared" si="765"/>
        <v/>
      </c>
      <c r="AD1670" s="372"/>
      <c r="AE1670" s="485"/>
      <c r="AF1670" s="373" t="str">
        <f t="shared" si="776"/>
        <v/>
      </c>
      <c r="AG1670" s="373" t="str">
        <f t="shared" si="777"/>
        <v/>
      </c>
      <c r="AH1670" s="374" t="str">
        <f t="shared" si="778"/>
        <v/>
      </c>
      <c r="AI1670" s="375" t="str">
        <f t="shared" si="779"/>
        <v/>
      </c>
      <c r="AJ1670" s="375" t="str">
        <f t="shared" si="780"/>
        <v/>
      </c>
      <c r="AK1670" s="375" t="str">
        <f t="shared" si="781"/>
        <v/>
      </c>
      <c r="AL1670" s="375" t="str">
        <f t="shared" si="782"/>
        <v/>
      </c>
      <c r="AM1670" s="375" t="str">
        <f t="shared" si="783"/>
        <v/>
      </c>
      <c r="AN1670" s="376" t="str">
        <f>IF(AF1670="","",IF(OR(AH1670="",AH1670="-"),"－",IF(OR(AM1670=8,AM1670=9),"",IF(OR(AJ1670=3,AJ1670=4,AJ1670=5,AJ1670=6),VLOOKUP(AH1670,INDEX((係数_バス貨物_ガソリン,係数_バス貨物_CNG,係数_バス貨物_軽油,係数_バス貨物_メタノール,係数_バス貨物_LPG),MATCH(AL1670,【参考】排出ガスレベル!$AI$4:$AI$671,1),1,AR1670):INDEX((係数_バス貨物_ガソリン,係数_バス貨物_CNG,係数_バス貨物_軽油,係数_バス貨物_メタノール,係数_バス貨物_LPG),MATCH(AL1670+1,【参考】排出ガスレベル!$AI$4:$AI$671,1)-1,5,AR1670),2,FALSE),IF(OR(AJ1670=1,AJ1670=2),VLOOKUP(AH1670,INDEX((係数_乗用_ガソリン,係数_乗用_CNG,係数_乗用_軽油,係数_乗用_メタノール,係数_乗用_LPG),1,1,AR1670):INDEX((係数_乗用_ガソリン,係数_乗用_CNG,係数_乗用_軽油,係数_乗用_メタノール,係数_乗用_LPG),125,5,AR1670),2,FALSE))))))</f>
        <v/>
      </c>
      <c r="AO1670" s="376" t="str">
        <f>IF(T1670="","",IF(OR(AH1670="",AH1670="-"),"－",IF(OR(AM1670=8,AM1670=9),"",IF(OR(AJ1670=3,AJ1670=4,AJ1670=5,AJ1670=6),VLOOKUP(AH1670,INDEX((係数_バス貨物_ガソリン,係数_バス貨物_CNG,係数_バス貨物_軽油,係数_バス貨物_メタノール,係数_バス貨物_LPG),MATCH(AL1670,【参考】排出ガスレベル!$AI$4:$AI$671,1),1,AR1670):INDEX((係数_バス貨物_ガソリン,係数_バス貨物_CNG,係数_バス貨物_軽油,係数_バス貨物_メタノール,係数_バス貨物_LPG),MATCH(AL1670+1,【参考】排出ガスレベル!$AI$4:$AI$671,1)-1,5,AR1670),3,FALSE),IF(OR(AJ1670=1,AJ1670=2),VLOOKUP(AH1670,INDEX((係数_乗用_ガソリン,係数_乗用_CNG,係数_乗用_軽油,係数_乗用_メタノール,係数_乗用_LPG),1,1,AR1670):INDEX((係数_乗用_ガソリン,係数_乗用_CNG,係数_乗用_軽油,係数_乗用_メタノール,係数_乗用_LPG),125,5,AR1670),3,FALSE))))))</f>
        <v/>
      </c>
      <c r="AP1670" s="375" t="str">
        <f t="shared" si="784"/>
        <v/>
      </c>
      <c r="AQ1670" s="444" t="str">
        <f t="shared" si="785"/>
        <v/>
      </c>
      <c r="AR1670" s="375" t="str">
        <f t="shared" si="788"/>
        <v/>
      </c>
      <c r="AS1670" s="377" t="str">
        <f t="shared" si="786"/>
        <v/>
      </c>
      <c r="AT1670" s="378" t="str">
        <f t="shared" si="787"/>
        <v/>
      </c>
      <c r="AX1670" s="625" t="b">
        <f t="shared" si="789"/>
        <v>0</v>
      </c>
      <c r="AY1670" s="7" t="str">
        <f t="shared" si="790"/>
        <v>FALSEFALSEFALSE</v>
      </c>
      <c r="AZ1670" s="626">
        <f t="shared" si="766"/>
        <v>0</v>
      </c>
      <c r="BA1670" s="627" t="str">
        <f t="shared" si="767"/>
        <v/>
      </c>
      <c r="BB1670" s="627">
        <f t="shared" si="768"/>
        <v>0</v>
      </c>
      <c r="BC1670" s="690" t="str">
        <f t="shared" si="769"/>
        <v/>
      </c>
    </row>
    <row r="1671" spans="1:55">
      <c r="A1671" s="381">
        <v>1615</v>
      </c>
      <c r="B1671" s="117"/>
      <c r="C1671" s="288"/>
      <c r="D1671" s="289"/>
      <c r="E1671" s="289"/>
      <c r="F1671" s="290"/>
      <c r="G1671" s="292"/>
      <c r="H1671" s="116"/>
      <c r="I1671" s="292"/>
      <c r="J1671" s="116"/>
      <c r="K1671" s="370" t="str">
        <f t="shared" si="760"/>
        <v/>
      </c>
      <c r="L1671" s="370">
        <f t="shared" si="761"/>
        <v>0</v>
      </c>
      <c r="M1671" s="370">
        <f t="shared" si="762"/>
        <v>0</v>
      </c>
      <c r="N1671" s="371" t="str">
        <f t="shared" si="770"/>
        <v/>
      </c>
      <c r="O1671" s="371" t="str">
        <f t="shared" si="771"/>
        <v/>
      </c>
      <c r="P1671" s="371" t="str">
        <f t="shared" si="772"/>
        <v/>
      </c>
      <c r="Q1671" s="371" t="str">
        <f t="shared" si="773"/>
        <v/>
      </c>
      <c r="R1671" s="371" t="str">
        <f t="shared" si="774"/>
        <v/>
      </c>
      <c r="S1671" s="371" t="str">
        <f t="shared" si="775"/>
        <v/>
      </c>
      <c r="T1671" s="443" t="str">
        <f t="shared" si="763"/>
        <v/>
      </c>
      <c r="U1671" s="539"/>
      <c r="V1671" s="117"/>
      <c r="W1671" s="118"/>
      <c r="X1671" s="119"/>
      <c r="Y1671" s="120"/>
      <c r="Z1671" s="122"/>
      <c r="AA1671" s="121"/>
      <c r="AB1671" s="443" t="str">
        <f t="shared" si="764"/>
        <v/>
      </c>
      <c r="AC1671" s="734" t="str">
        <f t="shared" si="765"/>
        <v/>
      </c>
      <c r="AD1671" s="372"/>
      <c r="AE1671" s="485"/>
      <c r="AF1671" s="373" t="str">
        <f t="shared" si="776"/>
        <v/>
      </c>
      <c r="AG1671" s="373" t="str">
        <f t="shared" si="777"/>
        <v/>
      </c>
      <c r="AH1671" s="374" t="str">
        <f t="shared" si="778"/>
        <v/>
      </c>
      <c r="AI1671" s="375" t="str">
        <f t="shared" si="779"/>
        <v/>
      </c>
      <c r="AJ1671" s="375" t="str">
        <f t="shared" si="780"/>
        <v/>
      </c>
      <c r="AK1671" s="375" t="str">
        <f t="shared" si="781"/>
        <v/>
      </c>
      <c r="AL1671" s="375" t="str">
        <f t="shared" si="782"/>
        <v/>
      </c>
      <c r="AM1671" s="375" t="str">
        <f t="shared" si="783"/>
        <v/>
      </c>
      <c r="AN1671" s="376" t="str">
        <f>IF(AF1671="","",IF(OR(AH1671="",AH1671="-"),"－",IF(OR(AM1671=8,AM1671=9),"",IF(OR(AJ1671=3,AJ1671=4,AJ1671=5,AJ1671=6),VLOOKUP(AH1671,INDEX((係数_バス貨物_ガソリン,係数_バス貨物_CNG,係数_バス貨物_軽油,係数_バス貨物_メタノール,係数_バス貨物_LPG),MATCH(AL1671,【参考】排出ガスレベル!$AI$4:$AI$671,1),1,AR1671):INDEX((係数_バス貨物_ガソリン,係数_バス貨物_CNG,係数_バス貨物_軽油,係数_バス貨物_メタノール,係数_バス貨物_LPG),MATCH(AL1671+1,【参考】排出ガスレベル!$AI$4:$AI$671,1)-1,5,AR1671),2,FALSE),IF(OR(AJ1671=1,AJ1671=2),VLOOKUP(AH1671,INDEX((係数_乗用_ガソリン,係数_乗用_CNG,係数_乗用_軽油,係数_乗用_メタノール,係数_乗用_LPG),1,1,AR1671):INDEX((係数_乗用_ガソリン,係数_乗用_CNG,係数_乗用_軽油,係数_乗用_メタノール,係数_乗用_LPG),125,5,AR1671),2,FALSE))))))</f>
        <v/>
      </c>
      <c r="AO1671" s="376" t="str">
        <f>IF(T1671="","",IF(OR(AH1671="",AH1671="-"),"－",IF(OR(AM1671=8,AM1671=9),"",IF(OR(AJ1671=3,AJ1671=4,AJ1671=5,AJ1671=6),VLOOKUP(AH1671,INDEX((係数_バス貨物_ガソリン,係数_バス貨物_CNG,係数_バス貨物_軽油,係数_バス貨物_メタノール,係数_バス貨物_LPG),MATCH(AL1671,【参考】排出ガスレベル!$AI$4:$AI$671,1),1,AR1671):INDEX((係数_バス貨物_ガソリン,係数_バス貨物_CNG,係数_バス貨物_軽油,係数_バス貨物_メタノール,係数_バス貨物_LPG),MATCH(AL1671+1,【参考】排出ガスレベル!$AI$4:$AI$671,1)-1,5,AR1671),3,FALSE),IF(OR(AJ1671=1,AJ1671=2),VLOOKUP(AH1671,INDEX((係数_乗用_ガソリン,係数_乗用_CNG,係数_乗用_軽油,係数_乗用_メタノール,係数_乗用_LPG),1,1,AR1671):INDEX((係数_乗用_ガソリン,係数_乗用_CNG,係数_乗用_軽油,係数_乗用_メタノール,係数_乗用_LPG),125,5,AR1671),3,FALSE))))))</f>
        <v/>
      </c>
      <c r="AP1671" s="375" t="str">
        <f t="shared" si="784"/>
        <v/>
      </c>
      <c r="AQ1671" s="444" t="str">
        <f t="shared" si="785"/>
        <v/>
      </c>
      <c r="AR1671" s="375" t="str">
        <f t="shared" si="788"/>
        <v/>
      </c>
      <c r="AS1671" s="377" t="str">
        <f t="shared" si="786"/>
        <v/>
      </c>
      <c r="AT1671" s="378" t="str">
        <f t="shared" si="787"/>
        <v/>
      </c>
      <c r="AX1671" s="625" t="b">
        <f t="shared" si="789"/>
        <v>0</v>
      </c>
      <c r="AY1671" s="7" t="str">
        <f t="shared" si="790"/>
        <v>FALSEFALSEFALSE</v>
      </c>
      <c r="AZ1671" s="626">
        <f t="shared" si="766"/>
        <v>0</v>
      </c>
      <c r="BA1671" s="627" t="str">
        <f t="shared" si="767"/>
        <v/>
      </c>
      <c r="BB1671" s="627">
        <f t="shared" si="768"/>
        <v>0</v>
      </c>
      <c r="BC1671" s="690" t="str">
        <f t="shared" si="769"/>
        <v/>
      </c>
    </row>
    <row r="1672" spans="1:55">
      <c r="A1672" s="381">
        <v>1616</v>
      </c>
      <c r="B1672" s="117"/>
      <c r="C1672" s="288"/>
      <c r="D1672" s="289"/>
      <c r="E1672" s="289"/>
      <c r="F1672" s="290"/>
      <c r="G1672" s="292"/>
      <c r="H1672" s="116"/>
      <c r="I1672" s="292"/>
      <c r="J1672" s="116"/>
      <c r="K1672" s="370" t="str">
        <f t="shared" si="760"/>
        <v/>
      </c>
      <c r="L1672" s="370">
        <f t="shared" si="761"/>
        <v>0</v>
      </c>
      <c r="M1672" s="370">
        <f t="shared" si="762"/>
        <v>0</v>
      </c>
      <c r="N1672" s="371" t="str">
        <f t="shared" si="770"/>
        <v/>
      </c>
      <c r="O1672" s="371" t="str">
        <f t="shared" si="771"/>
        <v/>
      </c>
      <c r="P1672" s="371" t="str">
        <f t="shared" si="772"/>
        <v/>
      </c>
      <c r="Q1672" s="371" t="str">
        <f t="shared" si="773"/>
        <v/>
      </c>
      <c r="R1672" s="371" t="str">
        <f t="shared" si="774"/>
        <v/>
      </c>
      <c r="S1672" s="371" t="str">
        <f t="shared" si="775"/>
        <v/>
      </c>
      <c r="T1672" s="443" t="str">
        <f t="shared" si="763"/>
        <v/>
      </c>
      <c r="U1672" s="539"/>
      <c r="V1672" s="117"/>
      <c r="W1672" s="118"/>
      <c r="X1672" s="119"/>
      <c r="Y1672" s="120"/>
      <c r="Z1672" s="122"/>
      <c r="AA1672" s="121"/>
      <c r="AB1672" s="443" t="str">
        <f t="shared" si="764"/>
        <v/>
      </c>
      <c r="AC1672" s="734" t="str">
        <f t="shared" si="765"/>
        <v/>
      </c>
      <c r="AD1672" s="372"/>
      <c r="AE1672" s="485"/>
      <c r="AF1672" s="373" t="str">
        <f t="shared" si="776"/>
        <v/>
      </c>
      <c r="AG1672" s="373" t="str">
        <f t="shared" si="777"/>
        <v/>
      </c>
      <c r="AH1672" s="374" t="str">
        <f t="shared" si="778"/>
        <v/>
      </c>
      <c r="AI1672" s="375" t="str">
        <f t="shared" si="779"/>
        <v/>
      </c>
      <c r="AJ1672" s="375" t="str">
        <f t="shared" si="780"/>
        <v/>
      </c>
      <c r="AK1672" s="375" t="str">
        <f t="shared" si="781"/>
        <v/>
      </c>
      <c r="AL1672" s="375" t="str">
        <f t="shared" si="782"/>
        <v/>
      </c>
      <c r="AM1672" s="375" t="str">
        <f t="shared" si="783"/>
        <v/>
      </c>
      <c r="AN1672" s="376" t="str">
        <f>IF(AF1672="","",IF(OR(AH1672="",AH1672="-"),"－",IF(OR(AM1672=8,AM1672=9),"",IF(OR(AJ1672=3,AJ1672=4,AJ1672=5,AJ1672=6),VLOOKUP(AH1672,INDEX((係数_バス貨物_ガソリン,係数_バス貨物_CNG,係数_バス貨物_軽油,係数_バス貨物_メタノール,係数_バス貨物_LPG),MATCH(AL1672,【参考】排出ガスレベル!$AI$4:$AI$671,1),1,AR1672):INDEX((係数_バス貨物_ガソリン,係数_バス貨物_CNG,係数_バス貨物_軽油,係数_バス貨物_メタノール,係数_バス貨物_LPG),MATCH(AL1672+1,【参考】排出ガスレベル!$AI$4:$AI$671,1)-1,5,AR1672),2,FALSE),IF(OR(AJ1672=1,AJ1672=2),VLOOKUP(AH1672,INDEX((係数_乗用_ガソリン,係数_乗用_CNG,係数_乗用_軽油,係数_乗用_メタノール,係数_乗用_LPG),1,1,AR1672):INDEX((係数_乗用_ガソリン,係数_乗用_CNG,係数_乗用_軽油,係数_乗用_メタノール,係数_乗用_LPG),125,5,AR1672),2,FALSE))))))</f>
        <v/>
      </c>
      <c r="AO1672" s="376" t="str">
        <f>IF(T1672="","",IF(OR(AH1672="",AH1672="-"),"－",IF(OR(AM1672=8,AM1672=9),"",IF(OR(AJ1672=3,AJ1672=4,AJ1672=5,AJ1672=6),VLOOKUP(AH1672,INDEX((係数_バス貨物_ガソリン,係数_バス貨物_CNG,係数_バス貨物_軽油,係数_バス貨物_メタノール,係数_バス貨物_LPG),MATCH(AL1672,【参考】排出ガスレベル!$AI$4:$AI$671,1),1,AR1672):INDEX((係数_バス貨物_ガソリン,係数_バス貨物_CNG,係数_バス貨物_軽油,係数_バス貨物_メタノール,係数_バス貨物_LPG),MATCH(AL1672+1,【参考】排出ガスレベル!$AI$4:$AI$671,1)-1,5,AR1672),3,FALSE),IF(OR(AJ1672=1,AJ1672=2),VLOOKUP(AH1672,INDEX((係数_乗用_ガソリン,係数_乗用_CNG,係数_乗用_軽油,係数_乗用_メタノール,係数_乗用_LPG),1,1,AR1672):INDEX((係数_乗用_ガソリン,係数_乗用_CNG,係数_乗用_軽油,係数_乗用_メタノール,係数_乗用_LPG),125,5,AR1672),3,FALSE))))))</f>
        <v/>
      </c>
      <c r="AP1672" s="375" t="str">
        <f t="shared" si="784"/>
        <v/>
      </c>
      <c r="AQ1672" s="444" t="str">
        <f t="shared" si="785"/>
        <v/>
      </c>
      <c r="AR1672" s="375" t="str">
        <f t="shared" si="788"/>
        <v/>
      </c>
      <c r="AS1672" s="377" t="str">
        <f t="shared" si="786"/>
        <v/>
      </c>
      <c r="AT1672" s="378" t="str">
        <f t="shared" si="787"/>
        <v/>
      </c>
      <c r="AX1672" s="625" t="b">
        <f t="shared" si="789"/>
        <v>0</v>
      </c>
      <c r="AY1672" s="7" t="str">
        <f t="shared" si="790"/>
        <v>FALSEFALSEFALSE</v>
      </c>
      <c r="AZ1672" s="626">
        <f t="shared" si="766"/>
        <v>0</v>
      </c>
      <c r="BA1672" s="627" t="str">
        <f t="shared" si="767"/>
        <v/>
      </c>
      <c r="BB1672" s="627">
        <f t="shared" si="768"/>
        <v>0</v>
      </c>
      <c r="BC1672" s="690" t="str">
        <f t="shared" si="769"/>
        <v/>
      </c>
    </row>
    <row r="1673" spans="1:55">
      <c r="A1673" s="381">
        <v>1617</v>
      </c>
      <c r="B1673" s="117"/>
      <c r="C1673" s="288"/>
      <c r="D1673" s="289"/>
      <c r="E1673" s="289"/>
      <c r="F1673" s="290"/>
      <c r="G1673" s="292"/>
      <c r="H1673" s="116"/>
      <c r="I1673" s="292"/>
      <c r="J1673" s="116"/>
      <c r="K1673" s="370" t="str">
        <f t="shared" si="760"/>
        <v/>
      </c>
      <c r="L1673" s="370">
        <f t="shared" si="761"/>
        <v>0</v>
      </c>
      <c r="M1673" s="370">
        <f t="shared" si="762"/>
        <v>0</v>
      </c>
      <c r="N1673" s="371" t="str">
        <f t="shared" si="770"/>
        <v/>
      </c>
      <c r="O1673" s="371" t="str">
        <f t="shared" si="771"/>
        <v/>
      </c>
      <c r="P1673" s="371" t="str">
        <f t="shared" si="772"/>
        <v/>
      </c>
      <c r="Q1673" s="371" t="str">
        <f t="shared" si="773"/>
        <v/>
      </c>
      <c r="R1673" s="371" t="str">
        <f t="shared" si="774"/>
        <v/>
      </c>
      <c r="S1673" s="371" t="str">
        <f t="shared" si="775"/>
        <v/>
      </c>
      <c r="T1673" s="443" t="str">
        <f t="shared" si="763"/>
        <v/>
      </c>
      <c r="U1673" s="539"/>
      <c r="V1673" s="117"/>
      <c r="W1673" s="118"/>
      <c r="X1673" s="119"/>
      <c r="Y1673" s="120"/>
      <c r="Z1673" s="122"/>
      <c r="AA1673" s="121"/>
      <c r="AB1673" s="443" t="str">
        <f t="shared" si="764"/>
        <v/>
      </c>
      <c r="AC1673" s="734" t="str">
        <f t="shared" si="765"/>
        <v/>
      </c>
      <c r="AD1673" s="372"/>
      <c r="AE1673" s="485"/>
      <c r="AF1673" s="373" t="str">
        <f t="shared" si="776"/>
        <v/>
      </c>
      <c r="AG1673" s="373" t="str">
        <f t="shared" si="777"/>
        <v/>
      </c>
      <c r="AH1673" s="374" t="str">
        <f t="shared" si="778"/>
        <v/>
      </c>
      <c r="AI1673" s="375" t="str">
        <f t="shared" si="779"/>
        <v/>
      </c>
      <c r="AJ1673" s="375" t="str">
        <f t="shared" si="780"/>
        <v/>
      </c>
      <c r="AK1673" s="375" t="str">
        <f t="shared" si="781"/>
        <v/>
      </c>
      <c r="AL1673" s="375" t="str">
        <f t="shared" si="782"/>
        <v/>
      </c>
      <c r="AM1673" s="375" t="str">
        <f t="shared" si="783"/>
        <v/>
      </c>
      <c r="AN1673" s="376" t="str">
        <f>IF(AF1673="","",IF(OR(AH1673="",AH1673="-"),"－",IF(OR(AM1673=8,AM1673=9),"",IF(OR(AJ1673=3,AJ1673=4,AJ1673=5,AJ1673=6),VLOOKUP(AH1673,INDEX((係数_バス貨物_ガソリン,係数_バス貨物_CNG,係数_バス貨物_軽油,係数_バス貨物_メタノール,係数_バス貨物_LPG),MATCH(AL1673,【参考】排出ガスレベル!$AI$4:$AI$671,1),1,AR1673):INDEX((係数_バス貨物_ガソリン,係数_バス貨物_CNG,係数_バス貨物_軽油,係数_バス貨物_メタノール,係数_バス貨物_LPG),MATCH(AL1673+1,【参考】排出ガスレベル!$AI$4:$AI$671,1)-1,5,AR1673),2,FALSE),IF(OR(AJ1673=1,AJ1673=2),VLOOKUP(AH1673,INDEX((係数_乗用_ガソリン,係数_乗用_CNG,係数_乗用_軽油,係数_乗用_メタノール,係数_乗用_LPG),1,1,AR1673):INDEX((係数_乗用_ガソリン,係数_乗用_CNG,係数_乗用_軽油,係数_乗用_メタノール,係数_乗用_LPG),125,5,AR1673),2,FALSE))))))</f>
        <v/>
      </c>
      <c r="AO1673" s="376" t="str">
        <f>IF(T1673="","",IF(OR(AH1673="",AH1673="-"),"－",IF(OR(AM1673=8,AM1673=9),"",IF(OR(AJ1673=3,AJ1673=4,AJ1673=5,AJ1673=6),VLOOKUP(AH1673,INDEX((係数_バス貨物_ガソリン,係数_バス貨物_CNG,係数_バス貨物_軽油,係数_バス貨物_メタノール,係数_バス貨物_LPG),MATCH(AL1673,【参考】排出ガスレベル!$AI$4:$AI$671,1),1,AR1673):INDEX((係数_バス貨物_ガソリン,係数_バス貨物_CNG,係数_バス貨物_軽油,係数_バス貨物_メタノール,係数_バス貨物_LPG),MATCH(AL1673+1,【参考】排出ガスレベル!$AI$4:$AI$671,1)-1,5,AR1673),3,FALSE),IF(OR(AJ1673=1,AJ1673=2),VLOOKUP(AH1673,INDEX((係数_乗用_ガソリン,係数_乗用_CNG,係数_乗用_軽油,係数_乗用_メタノール,係数_乗用_LPG),1,1,AR1673):INDEX((係数_乗用_ガソリン,係数_乗用_CNG,係数_乗用_軽油,係数_乗用_メタノール,係数_乗用_LPG),125,5,AR1673),3,FALSE))))))</f>
        <v/>
      </c>
      <c r="AP1673" s="375" t="str">
        <f t="shared" si="784"/>
        <v/>
      </c>
      <c r="AQ1673" s="444" t="str">
        <f t="shared" si="785"/>
        <v/>
      </c>
      <c r="AR1673" s="375" t="str">
        <f t="shared" si="788"/>
        <v/>
      </c>
      <c r="AS1673" s="377" t="str">
        <f t="shared" si="786"/>
        <v/>
      </c>
      <c r="AT1673" s="378" t="str">
        <f t="shared" si="787"/>
        <v/>
      </c>
      <c r="AX1673" s="625" t="b">
        <f t="shared" si="789"/>
        <v>0</v>
      </c>
      <c r="AY1673" s="7" t="str">
        <f t="shared" si="790"/>
        <v>FALSEFALSEFALSE</v>
      </c>
      <c r="AZ1673" s="626">
        <f t="shared" si="766"/>
        <v>0</v>
      </c>
      <c r="BA1673" s="627" t="str">
        <f t="shared" si="767"/>
        <v/>
      </c>
      <c r="BB1673" s="627">
        <f t="shared" si="768"/>
        <v>0</v>
      </c>
      <c r="BC1673" s="690" t="str">
        <f t="shared" si="769"/>
        <v/>
      </c>
    </row>
    <row r="1674" spans="1:55">
      <c r="A1674" s="381">
        <v>1618</v>
      </c>
      <c r="B1674" s="117"/>
      <c r="C1674" s="288"/>
      <c r="D1674" s="289"/>
      <c r="E1674" s="289"/>
      <c r="F1674" s="290"/>
      <c r="G1674" s="292"/>
      <c r="H1674" s="116"/>
      <c r="I1674" s="292"/>
      <c r="J1674" s="116"/>
      <c r="K1674" s="370" t="str">
        <f t="shared" si="760"/>
        <v/>
      </c>
      <c r="L1674" s="370">
        <f t="shared" si="761"/>
        <v>0</v>
      </c>
      <c r="M1674" s="370">
        <f t="shared" si="762"/>
        <v>0</v>
      </c>
      <c r="N1674" s="371" t="str">
        <f t="shared" si="770"/>
        <v/>
      </c>
      <c r="O1674" s="371" t="str">
        <f t="shared" si="771"/>
        <v/>
      </c>
      <c r="P1674" s="371" t="str">
        <f t="shared" si="772"/>
        <v/>
      </c>
      <c r="Q1674" s="371" t="str">
        <f t="shared" si="773"/>
        <v/>
      </c>
      <c r="R1674" s="371" t="str">
        <f t="shared" si="774"/>
        <v/>
      </c>
      <c r="S1674" s="371" t="str">
        <f t="shared" si="775"/>
        <v/>
      </c>
      <c r="T1674" s="443" t="str">
        <f t="shared" si="763"/>
        <v/>
      </c>
      <c r="U1674" s="539"/>
      <c r="V1674" s="117"/>
      <c r="W1674" s="118"/>
      <c r="X1674" s="119"/>
      <c r="Y1674" s="120"/>
      <c r="Z1674" s="122"/>
      <c r="AA1674" s="121"/>
      <c r="AB1674" s="443" t="str">
        <f t="shared" si="764"/>
        <v/>
      </c>
      <c r="AC1674" s="734" t="str">
        <f t="shared" si="765"/>
        <v/>
      </c>
      <c r="AD1674" s="372"/>
      <c r="AE1674" s="485"/>
      <c r="AF1674" s="373" t="str">
        <f t="shared" si="776"/>
        <v/>
      </c>
      <c r="AG1674" s="373" t="str">
        <f t="shared" si="777"/>
        <v/>
      </c>
      <c r="AH1674" s="374" t="str">
        <f t="shared" si="778"/>
        <v/>
      </c>
      <c r="AI1674" s="375" t="str">
        <f t="shared" si="779"/>
        <v/>
      </c>
      <c r="AJ1674" s="375" t="str">
        <f t="shared" si="780"/>
        <v/>
      </c>
      <c r="AK1674" s="375" t="str">
        <f t="shared" si="781"/>
        <v/>
      </c>
      <c r="AL1674" s="375" t="str">
        <f t="shared" si="782"/>
        <v/>
      </c>
      <c r="AM1674" s="375" t="str">
        <f t="shared" si="783"/>
        <v/>
      </c>
      <c r="AN1674" s="376" t="str">
        <f>IF(AF1674="","",IF(OR(AH1674="",AH1674="-"),"－",IF(OR(AM1674=8,AM1674=9),"",IF(OR(AJ1674=3,AJ1674=4,AJ1674=5,AJ1674=6),VLOOKUP(AH1674,INDEX((係数_バス貨物_ガソリン,係数_バス貨物_CNG,係数_バス貨物_軽油,係数_バス貨物_メタノール,係数_バス貨物_LPG),MATCH(AL1674,【参考】排出ガスレベル!$AI$4:$AI$671,1),1,AR1674):INDEX((係数_バス貨物_ガソリン,係数_バス貨物_CNG,係数_バス貨物_軽油,係数_バス貨物_メタノール,係数_バス貨物_LPG),MATCH(AL1674+1,【参考】排出ガスレベル!$AI$4:$AI$671,1)-1,5,AR1674),2,FALSE),IF(OR(AJ1674=1,AJ1674=2),VLOOKUP(AH1674,INDEX((係数_乗用_ガソリン,係数_乗用_CNG,係数_乗用_軽油,係数_乗用_メタノール,係数_乗用_LPG),1,1,AR1674):INDEX((係数_乗用_ガソリン,係数_乗用_CNG,係数_乗用_軽油,係数_乗用_メタノール,係数_乗用_LPG),125,5,AR1674),2,FALSE))))))</f>
        <v/>
      </c>
      <c r="AO1674" s="376" t="str">
        <f>IF(T1674="","",IF(OR(AH1674="",AH1674="-"),"－",IF(OR(AM1674=8,AM1674=9),"",IF(OR(AJ1674=3,AJ1674=4,AJ1674=5,AJ1674=6),VLOOKUP(AH1674,INDEX((係数_バス貨物_ガソリン,係数_バス貨物_CNG,係数_バス貨物_軽油,係数_バス貨物_メタノール,係数_バス貨物_LPG),MATCH(AL1674,【参考】排出ガスレベル!$AI$4:$AI$671,1),1,AR1674):INDEX((係数_バス貨物_ガソリン,係数_バス貨物_CNG,係数_バス貨物_軽油,係数_バス貨物_メタノール,係数_バス貨物_LPG),MATCH(AL1674+1,【参考】排出ガスレベル!$AI$4:$AI$671,1)-1,5,AR1674),3,FALSE),IF(OR(AJ1674=1,AJ1674=2),VLOOKUP(AH1674,INDEX((係数_乗用_ガソリン,係数_乗用_CNG,係数_乗用_軽油,係数_乗用_メタノール,係数_乗用_LPG),1,1,AR1674):INDEX((係数_乗用_ガソリン,係数_乗用_CNG,係数_乗用_軽油,係数_乗用_メタノール,係数_乗用_LPG),125,5,AR1674),3,FALSE))))))</f>
        <v/>
      </c>
      <c r="AP1674" s="375" t="str">
        <f t="shared" si="784"/>
        <v/>
      </c>
      <c r="AQ1674" s="444" t="str">
        <f t="shared" si="785"/>
        <v/>
      </c>
      <c r="AR1674" s="375" t="str">
        <f t="shared" si="788"/>
        <v/>
      </c>
      <c r="AS1674" s="377" t="str">
        <f t="shared" si="786"/>
        <v/>
      </c>
      <c r="AT1674" s="378" t="str">
        <f t="shared" si="787"/>
        <v/>
      </c>
      <c r="AX1674" s="625" t="b">
        <f t="shared" si="789"/>
        <v>0</v>
      </c>
      <c r="AY1674" s="7" t="str">
        <f t="shared" si="790"/>
        <v>FALSEFALSEFALSE</v>
      </c>
      <c r="AZ1674" s="626">
        <f t="shared" si="766"/>
        <v>0</v>
      </c>
      <c r="BA1674" s="627" t="str">
        <f t="shared" si="767"/>
        <v/>
      </c>
      <c r="BB1674" s="627">
        <f t="shared" si="768"/>
        <v>0</v>
      </c>
      <c r="BC1674" s="690" t="str">
        <f t="shared" si="769"/>
        <v/>
      </c>
    </row>
    <row r="1675" spans="1:55">
      <c r="A1675" s="381">
        <v>1619</v>
      </c>
      <c r="B1675" s="117"/>
      <c r="C1675" s="288"/>
      <c r="D1675" s="289"/>
      <c r="E1675" s="289"/>
      <c r="F1675" s="290"/>
      <c r="G1675" s="292"/>
      <c r="H1675" s="116"/>
      <c r="I1675" s="292"/>
      <c r="J1675" s="116"/>
      <c r="K1675" s="370" t="str">
        <f t="shared" si="760"/>
        <v/>
      </c>
      <c r="L1675" s="370">
        <f t="shared" si="761"/>
        <v>0</v>
      </c>
      <c r="M1675" s="370">
        <f t="shared" si="762"/>
        <v>0</v>
      </c>
      <c r="N1675" s="371" t="str">
        <f t="shared" si="770"/>
        <v/>
      </c>
      <c r="O1675" s="371" t="str">
        <f t="shared" si="771"/>
        <v/>
      </c>
      <c r="P1675" s="371" t="str">
        <f t="shared" si="772"/>
        <v/>
      </c>
      <c r="Q1675" s="371" t="str">
        <f t="shared" si="773"/>
        <v/>
      </c>
      <c r="R1675" s="371" t="str">
        <f t="shared" si="774"/>
        <v/>
      </c>
      <c r="S1675" s="371" t="str">
        <f t="shared" si="775"/>
        <v/>
      </c>
      <c r="T1675" s="443" t="str">
        <f t="shared" si="763"/>
        <v/>
      </c>
      <c r="U1675" s="539"/>
      <c r="V1675" s="117"/>
      <c r="W1675" s="118"/>
      <c r="X1675" s="119"/>
      <c r="Y1675" s="120"/>
      <c r="Z1675" s="122"/>
      <c r="AA1675" s="121"/>
      <c r="AB1675" s="443" t="str">
        <f t="shared" si="764"/>
        <v/>
      </c>
      <c r="AC1675" s="734" t="str">
        <f t="shared" si="765"/>
        <v/>
      </c>
      <c r="AD1675" s="372"/>
      <c r="AE1675" s="485"/>
      <c r="AF1675" s="373" t="str">
        <f t="shared" si="776"/>
        <v/>
      </c>
      <c r="AG1675" s="373" t="str">
        <f t="shared" si="777"/>
        <v/>
      </c>
      <c r="AH1675" s="374" t="str">
        <f t="shared" si="778"/>
        <v/>
      </c>
      <c r="AI1675" s="375" t="str">
        <f t="shared" si="779"/>
        <v/>
      </c>
      <c r="AJ1675" s="375" t="str">
        <f t="shared" si="780"/>
        <v/>
      </c>
      <c r="AK1675" s="375" t="str">
        <f t="shared" si="781"/>
        <v/>
      </c>
      <c r="AL1675" s="375" t="str">
        <f t="shared" si="782"/>
        <v/>
      </c>
      <c r="AM1675" s="375" t="str">
        <f t="shared" si="783"/>
        <v/>
      </c>
      <c r="AN1675" s="376" t="str">
        <f>IF(AF1675="","",IF(OR(AH1675="",AH1675="-"),"－",IF(OR(AM1675=8,AM1675=9),"",IF(OR(AJ1675=3,AJ1675=4,AJ1675=5,AJ1675=6),VLOOKUP(AH1675,INDEX((係数_バス貨物_ガソリン,係数_バス貨物_CNG,係数_バス貨物_軽油,係数_バス貨物_メタノール,係数_バス貨物_LPG),MATCH(AL1675,【参考】排出ガスレベル!$AI$4:$AI$671,1),1,AR1675):INDEX((係数_バス貨物_ガソリン,係数_バス貨物_CNG,係数_バス貨物_軽油,係数_バス貨物_メタノール,係数_バス貨物_LPG),MATCH(AL1675+1,【参考】排出ガスレベル!$AI$4:$AI$671,1)-1,5,AR1675),2,FALSE),IF(OR(AJ1675=1,AJ1675=2),VLOOKUP(AH1675,INDEX((係数_乗用_ガソリン,係数_乗用_CNG,係数_乗用_軽油,係数_乗用_メタノール,係数_乗用_LPG),1,1,AR1675):INDEX((係数_乗用_ガソリン,係数_乗用_CNG,係数_乗用_軽油,係数_乗用_メタノール,係数_乗用_LPG),125,5,AR1675),2,FALSE))))))</f>
        <v/>
      </c>
      <c r="AO1675" s="376" t="str">
        <f>IF(T1675="","",IF(OR(AH1675="",AH1675="-"),"－",IF(OR(AM1675=8,AM1675=9),"",IF(OR(AJ1675=3,AJ1675=4,AJ1675=5,AJ1675=6),VLOOKUP(AH1675,INDEX((係数_バス貨物_ガソリン,係数_バス貨物_CNG,係数_バス貨物_軽油,係数_バス貨物_メタノール,係数_バス貨物_LPG),MATCH(AL1675,【参考】排出ガスレベル!$AI$4:$AI$671,1),1,AR1675):INDEX((係数_バス貨物_ガソリン,係数_バス貨物_CNG,係数_バス貨物_軽油,係数_バス貨物_メタノール,係数_バス貨物_LPG),MATCH(AL1675+1,【参考】排出ガスレベル!$AI$4:$AI$671,1)-1,5,AR1675),3,FALSE),IF(OR(AJ1675=1,AJ1675=2),VLOOKUP(AH1675,INDEX((係数_乗用_ガソリン,係数_乗用_CNG,係数_乗用_軽油,係数_乗用_メタノール,係数_乗用_LPG),1,1,AR1675):INDEX((係数_乗用_ガソリン,係数_乗用_CNG,係数_乗用_軽油,係数_乗用_メタノール,係数_乗用_LPG),125,5,AR1675),3,FALSE))))))</f>
        <v/>
      </c>
      <c r="AP1675" s="375" t="str">
        <f t="shared" si="784"/>
        <v/>
      </c>
      <c r="AQ1675" s="444" t="str">
        <f t="shared" si="785"/>
        <v/>
      </c>
      <c r="AR1675" s="375" t="str">
        <f t="shared" si="788"/>
        <v/>
      </c>
      <c r="AS1675" s="377" t="str">
        <f t="shared" si="786"/>
        <v/>
      </c>
      <c r="AT1675" s="378" t="str">
        <f t="shared" si="787"/>
        <v/>
      </c>
      <c r="AX1675" s="625" t="b">
        <f t="shared" si="789"/>
        <v>0</v>
      </c>
      <c r="AY1675" s="7" t="str">
        <f t="shared" si="790"/>
        <v>FALSEFALSEFALSE</v>
      </c>
      <c r="AZ1675" s="626">
        <f t="shared" si="766"/>
        <v>0</v>
      </c>
      <c r="BA1675" s="627" t="str">
        <f t="shared" si="767"/>
        <v/>
      </c>
      <c r="BB1675" s="627">
        <f t="shared" si="768"/>
        <v>0</v>
      </c>
      <c r="BC1675" s="690" t="str">
        <f t="shared" si="769"/>
        <v/>
      </c>
    </row>
    <row r="1676" spans="1:55">
      <c r="A1676" s="381">
        <v>1620</v>
      </c>
      <c r="B1676" s="117"/>
      <c r="C1676" s="288"/>
      <c r="D1676" s="289"/>
      <c r="E1676" s="289"/>
      <c r="F1676" s="290"/>
      <c r="G1676" s="292"/>
      <c r="H1676" s="116"/>
      <c r="I1676" s="292"/>
      <c r="J1676" s="116"/>
      <c r="K1676" s="370" t="str">
        <f t="shared" si="760"/>
        <v/>
      </c>
      <c r="L1676" s="370">
        <f t="shared" si="761"/>
        <v>0</v>
      </c>
      <c r="M1676" s="370">
        <f t="shared" si="762"/>
        <v>0</v>
      </c>
      <c r="N1676" s="371" t="str">
        <f t="shared" si="770"/>
        <v/>
      </c>
      <c r="O1676" s="371" t="str">
        <f t="shared" si="771"/>
        <v/>
      </c>
      <c r="P1676" s="371" t="str">
        <f t="shared" si="772"/>
        <v/>
      </c>
      <c r="Q1676" s="371" t="str">
        <f t="shared" si="773"/>
        <v/>
      </c>
      <c r="R1676" s="371" t="str">
        <f t="shared" si="774"/>
        <v/>
      </c>
      <c r="S1676" s="371" t="str">
        <f t="shared" si="775"/>
        <v/>
      </c>
      <c r="T1676" s="443" t="str">
        <f t="shared" si="763"/>
        <v/>
      </c>
      <c r="U1676" s="539"/>
      <c r="V1676" s="117"/>
      <c r="W1676" s="118"/>
      <c r="X1676" s="119"/>
      <c r="Y1676" s="120"/>
      <c r="Z1676" s="122"/>
      <c r="AA1676" s="121"/>
      <c r="AB1676" s="443" t="str">
        <f t="shared" si="764"/>
        <v/>
      </c>
      <c r="AC1676" s="734" t="str">
        <f t="shared" si="765"/>
        <v/>
      </c>
      <c r="AD1676" s="372"/>
      <c r="AE1676" s="485"/>
      <c r="AF1676" s="373" t="str">
        <f t="shared" si="776"/>
        <v/>
      </c>
      <c r="AG1676" s="373" t="str">
        <f t="shared" si="777"/>
        <v/>
      </c>
      <c r="AH1676" s="374" t="str">
        <f t="shared" si="778"/>
        <v/>
      </c>
      <c r="AI1676" s="375" t="str">
        <f t="shared" si="779"/>
        <v/>
      </c>
      <c r="AJ1676" s="375" t="str">
        <f t="shared" si="780"/>
        <v/>
      </c>
      <c r="AK1676" s="375" t="str">
        <f t="shared" si="781"/>
        <v/>
      </c>
      <c r="AL1676" s="375" t="str">
        <f t="shared" si="782"/>
        <v/>
      </c>
      <c r="AM1676" s="375" t="str">
        <f t="shared" si="783"/>
        <v/>
      </c>
      <c r="AN1676" s="376" t="str">
        <f>IF(AF1676="","",IF(OR(AH1676="",AH1676="-"),"－",IF(OR(AM1676=8,AM1676=9),"",IF(OR(AJ1676=3,AJ1676=4,AJ1676=5,AJ1676=6),VLOOKUP(AH1676,INDEX((係数_バス貨物_ガソリン,係数_バス貨物_CNG,係数_バス貨物_軽油,係数_バス貨物_メタノール,係数_バス貨物_LPG),MATCH(AL1676,【参考】排出ガスレベル!$AI$4:$AI$671,1),1,AR1676):INDEX((係数_バス貨物_ガソリン,係数_バス貨物_CNG,係数_バス貨物_軽油,係数_バス貨物_メタノール,係数_バス貨物_LPG),MATCH(AL1676+1,【参考】排出ガスレベル!$AI$4:$AI$671,1)-1,5,AR1676),2,FALSE),IF(OR(AJ1676=1,AJ1676=2),VLOOKUP(AH1676,INDEX((係数_乗用_ガソリン,係数_乗用_CNG,係数_乗用_軽油,係数_乗用_メタノール,係数_乗用_LPG),1,1,AR1676):INDEX((係数_乗用_ガソリン,係数_乗用_CNG,係数_乗用_軽油,係数_乗用_メタノール,係数_乗用_LPG),125,5,AR1676),2,FALSE))))))</f>
        <v/>
      </c>
      <c r="AO1676" s="376" t="str">
        <f>IF(T1676="","",IF(OR(AH1676="",AH1676="-"),"－",IF(OR(AM1676=8,AM1676=9),"",IF(OR(AJ1676=3,AJ1676=4,AJ1676=5,AJ1676=6),VLOOKUP(AH1676,INDEX((係数_バス貨物_ガソリン,係数_バス貨物_CNG,係数_バス貨物_軽油,係数_バス貨物_メタノール,係数_バス貨物_LPG),MATCH(AL1676,【参考】排出ガスレベル!$AI$4:$AI$671,1),1,AR1676):INDEX((係数_バス貨物_ガソリン,係数_バス貨物_CNG,係数_バス貨物_軽油,係数_バス貨物_メタノール,係数_バス貨物_LPG),MATCH(AL1676+1,【参考】排出ガスレベル!$AI$4:$AI$671,1)-1,5,AR1676),3,FALSE),IF(OR(AJ1676=1,AJ1676=2),VLOOKUP(AH1676,INDEX((係数_乗用_ガソリン,係数_乗用_CNG,係数_乗用_軽油,係数_乗用_メタノール,係数_乗用_LPG),1,1,AR1676):INDEX((係数_乗用_ガソリン,係数_乗用_CNG,係数_乗用_軽油,係数_乗用_メタノール,係数_乗用_LPG),125,5,AR1676),3,FALSE))))))</f>
        <v/>
      </c>
      <c r="AP1676" s="375" t="str">
        <f t="shared" si="784"/>
        <v/>
      </c>
      <c r="AQ1676" s="444" t="str">
        <f t="shared" si="785"/>
        <v/>
      </c>
      <c r="AR1676" s="375" t="str">
        <f t="shared" si="788"/>
        <v/>
      </c>
      <c r="AS1676" s="377" t="str">
        <f t="shared" si="786"/>
        <v/>
      </c>
      <c r="AT1676" s="378" t="str">
        <f t="shared" si="787"/>
        <v/>
      </c>
      <c r="AX1676" s="625" t="b">
        <f t="shared" si="789"/>
        <v>0</v>
      </c>
      <c r="AY1676" s="7" t="str">
        <f t="shared" si="790"/>
        <v>FALSEFALSEFALSE</v>
      </c>
      <c r="AZ1676" s="626">
        <f t="shared" si="766"/>
        <v>0</v>
      </c>
      <c r="BA1676" s="627" t="str">
        <f t="shared" si="767"/>
        <v/>
      </c>
      <c r="BB1676" s="627">
        <f t="shared" si="768"/>
        <v>0</v>
      </c>
      <c r="BC1676" s="690" t="str">
        <f t="shared" si="769"/>
        <v/>
      </c>
    </row>
    <row r="1677" spans="1:55">
      <c r="A1677" s="381">
        <v>1621</v>
      </c>
      <c r="B1677" s="117"/>
      <c r="C1677" s="288"/>
      <c r="D1677" s="289"/>
      <c r="E1677" s="289"/>
      <c r="F1677" s="290"/>
      <c r="G1677" s="292"/>
      <c r="H1677" s="116"/>
      <c r="I1677" s="292"/>
      <c r="J1677" s="116"/>
      <c r="K1677" s="370" t="str">
        <f t="shared" si="760"/>
        <v/>
      </c>
      <c r="L1677" s="370">
        <f t="shared" si="761"/>
        <v>0</v>
      </c>
      <c r="M1677" s="370">
        <f t="shared" si="762"/>
        <v>0</v>
      </c>
      <c r="N1677" s="371" t="str">
        <f t="shared" si="770"/>
        <v/>
      </c>
      <c r="O1677" s="371" t="str">
        <f t="shared" si="771"/>
        <v/>
      </c>
      <c r="P1677" s="371" t="str">
        <f t="shared" si="772"/>
        <v/>
      </c>
      <c r="Q1677" s="371" t="str">
        <f t="shared" si="773"/>
        <v/>
      </c>
      <c r="R1677" s="371" t="str">
        <f t="shared" si="774"/>
        <v/>
      </c>
      <c r="S1677" s="371" t="str">
        <f t="shared" si="775"/>
        <v/>
      </c>
      <c r="T1677" s="443" t="str">
        <f t="shared" si="763"/>
        <v/>
      </c>
      <c r="U1677" s="539"/>
      <c r="V1677" s="117"/>
      <c r="W1677" s="118"/>
      <c r="X1677" s="119"/>
      <c r="Y1677" s="120"/>
      <c r="Z1677" s="122"/>
      <c r="AA1677" s="121"/>
      <c r="AB1677" s="443" t="str">
        <f t="shared" si="764"/>
        <v/>
      </c>
      <c r="AC1677" s="734" t="str">
        <f t="shared" si="765"/>
        <v/>
      </c>
      <c r="AD1677" s="372"/>
      <c r="AE1677" s="485"/>
      <c r="AF1677" s="373" t="str">
        <f t="shared" si="776"/>
        <v/>
      </c>
      <c r="AG1677" s="373" t="str">
        <f t="shared" si="777"/>
        <v/>
      </c>
      <c r="AH1677" s="374" t="str">
        <f t="shared" si="778"/>
        <v/>
      </c>
      <c r="AI1677" s="375" t="str">
        <f t="shared" si="779"/>
        <v/>
      </c>
      <c r="AJ1677" s="375" t="str">
        <f t="shared" si="780"/>
        <v/>
      </c>
      <c r="AK1677" s="375" t="str">
        <f t="shared" si="781"/>
        <v/>
      </c>
      <c r="AL1677" s="375" t="str">
        <f t="shared" si="782"/>
        <v/>
      </c>
      <c r="AM1677" s="375" t="str">
        <f t="shared" si="783"/>
        <v/>
      </c>
      <c r="AN1677" s="376" t="str">
        <f>IF(AF1677="","",IF(OR(AH1677="",AH1677="-"),"－",IF(OR(AM1677=8,AM1677=9),"",IF(OR(AJ1677=3,AJ1677=4,AJ1677=5,AJ1677=6),VLOOKUP(AH1677,INDEX((係数_バス貨物_ガソリン,係数_バス貨物_CNG,係数_バス貨物_軽油,係数_バス貨物_メタノール,係数_バス貨物_LPG),MATCH(AL1677,【参考】排出ガスレベル!$AI$4:$AI$671,1),1,AR1677):INDEX((係数_バス貨物_ガソリン,係数_バス貨物_CNG,係数_バス貨物_軽油,係数_バス貨物_メタノール,係数_バス貨物_LPG),MATCH(AL1677+1,【参考】排出ガスレベル!$AI$4:$AI$671,1)-1,5,AR1677),2,FALSE),IF(OR(AJ1677=1,AJ1677=2),VLOOKUP(AH1677,INDEX((係数_乗用_ガソリン,係数_乗用_CNG,係数_乗用_軽油,係数_乗用_メタノール,係数_乗用_LPG),1,1,AR1677):INDEX((係数_乗用_ガソリン,係数_乗用_CNG,係数_乗用_軽油,係数_乗用_メタノール,係数_乗用_LPG),125,5,AR1677),2,FALSE))))))</f>
        <v/>
      </c>
      <c r="AO1677" s="376" t="str">
        <f>IF(T1677="","",IF(OR(AH1677="",AH1677="-"),"－",IF(OR(AM1677=8,AM1677=9),"",IF(OR(AJ1677=3,AJ1677=4,AJ1677=5,AJ1677=6),VLOOKUP(AH1677,INDEX((係数_バス貨物_ガソリン,係数_バス貨物_CNG,係数_バス貨物_軽油,係数_バス貨物_メタノール,係数_バス貨物_LPG),MATCH(AL1677,【参考】排出ガスレベル!$AI$4:$AI$671,1),1,AR1677):INDEX((係数_バス貨物_ガソリン,係数_バス貨物_CNG,係数_バス貨物_軽油,係数_バス貨物_メタノール,係数_バス貨物_LPG),MATCH(AL1677+1,【参考】排出ガスレベル!$AI$4:$AI$671,1)-1,5,AR1677),3,FALSE),IF(OR(AJ1677=1,AJ1677=2),VLOOKUP(AH1677,INDEX((係数_乗用_ガソリン,係数_乗用_CNG,係数_乗用_軽油,係数_乗用_メタノール,係数_乗用_LPG),1,1,AR1677):INDEX((係数_乗用_ガソリン,係数_乗用_CNG,係数_乗用_軽油,係数_乗用_メタノール,係数_乗用_LPG),125,5,AR1677),3,FALSE))))))</f>
        <v/>
      </c>
      <c r="AP1677" s="375" t="str">
        <f t="shared" si="784"/>
        <v/>
      </c>
      <c r="AQ1677" s="444" t="str">
        <f t="shared" si="785"/>
        <v/>
      </c>
      <c r="AR1677" s="375" t="str">
        <f t="shared" si="788"/>
        <v/>
      </c>
      <c r="AS1677" s="377" t="str">
        <f t="shared" si="786"/>
        <v/>
      </c>
      <c r="AT1677" s="378" t="str">
        <f t="shared" si="787"/>
        <v/>
      </c>
      <c r="AX1677" s="625" t="b">
        <f t="shared" si="789"/>
        <v>0</v>
      </c>
      <c r="AY1677" s="7" t="str">
        <f t="shared" si="790"/>
        <v>FALSEFALSEFALSE</v>
      </c>
      <c r="AZ1677" s="626">
        <f t="shared" si="766"/>
        <v>0</v>
      </c>
      <c r="BA1677" s="627" t="str">
        <f t="shared" si="767"/>
        <v/>
      </c>
      <c r="BB1677" s="627">
        <f t="shared" si="768"/>
        <v>0</v>
      </c>
      <c r="BC1677" s="690" t="str">
        <f t="shared" si="769"/>
        <v/>
      </c>
    </row>
    <row r="1678" spans="1:55">
      <c r="A1678" s="381">
        <v>1622</v>
      </c>
      <c r="B1678" s="117"/>
      <c r="C1678" s="288"/>
      <c r="D1678" s="289"/>
      <c r="E1678" s="289"/>
      <c r="F1678" s="290"/>
      <c r="G1678" s="292"/>
      <c r="H1678" s="116"/>
      <c r="I1678" s="292"/>
      <c r="J1678" s="116"/>
      <c r="K1678" s="370" t="str">
        <f t="shared" si="760"/>
        <v/>
      </c>
      <c r="L1678" s="370">
        <f t="shared" si="761"/>
        <v>0</v>
      </c>
      <c r="M1678" s="370">
        <f t="shared" si="762"/>
        <v>0</v>
      </c>
      <c r="N1678" s="371" t="str">
        <f t="shared" si="770"/>
        <v/>
      </c>
      <c r="O1678" s="371" t="str">
        <f t="shared" si="771"/>
        <v/>
      </c>
      <c r="P1678" s="371" t="str">
        <f t="shared" si="772"/>
        <v/>
      </c>
      <c r="Q1678" s="371" t="str">
        <f t="shared" si="773"/>
        <v/>
      </c>
      <c r="R1678" s="371" t="str">
        <f t="shared" si="774"/>
        <v/>
      </c>
      <c r="S1678" s="371" t="str">
        <f t="shared" si="775"/>
        <v/>
      </c>
      <c r="T1678" s="443" t="str">
        <f t="shared" si="763"/>
        <v/>
      </c>
      <c r="U1678" s="539"/>
      <c r="V1678" s="117"/>
      <c r="W1678" s="118"/>
      <c r="X1678" s="119"/>
      <c r="Y1678" s="120"/>
      <c r="Z1678" s="122"/>
      <c r="AA1678" s="121"/>
      <c r="AB1678" s="443" t="str">
        <f t="shared" si="764"/>
        <v/>
      </c>
      <c r="AC1678" s="734" t="str">
        <f t="shared" si="765"/>
        <v/>
      </c>
      <c r="AD1678" s="372"/>
      <c r="AE1678" s="485"/>
      <c r="AF1678" s="373" t="str">
        <f t="shared" si="776"/>
        <v/>
      </c>
      <c r="AG1678" s="373" t="str">
        <f t="shared" si="777"/>
        <v/>
      </c>
      <c r="AH1678" s="374" t="str">
        <f t="shared" si="778"/>
        <v/>
      </c>
      <c r="AI1678" s="375" t="str">
        <f t="shared" si="779"/>
        <v/>
      </c>
      <c r="AJ1678" s="375" t="str">
        <f t="shared" si="780"/>
        <v/>
      </c>
      <c r="AK1678" s="375" t="str">
        <f t="shared" si="781"/>
        <v/>
      </c>
      <c r="AL1678" s="375" t="str">
        <f t="shared" si="782"/>
        <v/>
      </c>
      <c r="AM1678" s="375" t="str">
        <f t="shared" si="783"/>
        <v/>
      </c>
      <c r="AN1678" s="376" t="str">
        <f>IF(AF1678="","",IF(OR(AH1678="",AH1678="-"),"－",IF(OR(AM1678=8,AM1678=9),"",IF(OR(AJ1678=3,AJ1678=4,AJ1678=5,AJ1678=6),VLOOKUP(AH1678,INDEX((係数_バス貨物_ガソリン,係数_バス貨物_CNG,係数_バス貨物_軽油,係数_バス貨物_メタノール,係数_バス貨物_LPG),MATCH(AL1678,【参考】排出ガスレベル!$AI$4:$AI$671,1),1,AR1678):INDEX((係数_バス貨物_ガソリン,係数_バス貨物_CNG,係数_バス貨物_軽油,係数_バス貨物_メタノール,係数_バス貨物_LPG),MATCH(AL1678+1,【参考】排出ガスレベル!$AI$4:$AI$671,1)-1,5,AR1678),2,FALSE),IF(OR(AJ1678=1,AJ1678=2),VLOOKUP(AH1678,INDEX((係数_乗用_ガソリン,係数_乗用_CNG,係数_乗用_軽油,係数_乗用_メタノール,係数_乗用_LPG),1,1,AR1678):INDEX((係数_乗用_ガソリン,係数_乗用_CNG,係数_乗用_軽油,係数_乗用_メタノール,係数_乗用_LPG),125,5,AR1678),2,FALSE))))))</f>
        <v/>
      </c>
      <c r="AO1678" s="376" t="str">
        <f>IF(T1678="","",IF(OR(AH1678="",AH1678="-"),"－",IF(OR(AM1678=8,AM1678=9),"",IF(OR(AJ1678=3,AJ1678=4,AJ1678=5,AJ1678=6),VLOOKUP(AH1678,INDEX((係数_バス貨物_ガソリン,係数_バス貨物_CNG,係数_バス貨物_軽油,係数_バス貨物_メタノール,係数_バス貨物_LPG),MATCH(AL1678,【参考】排出ガスレベル!$AI$4:$AI$671,1),1,AR1678):INDEX((係数_バス貨物_ガソリン,係数_バス貨物_CNG,係数_バス貨物_軽油,係数_バス貨物_メタノール,係数_バス貨物_LPG),MATCH(AL1678+1,【参考】排出ガスレベル!$AI$4:$AI$671,1)-1,5,AR1678),3,FALSE),IF(OR(AJ1678=1,AJ1678=2),VLOOKUP(AH1678,INDEX((係数_乗用_ガソリン,係数_乗用_CNG,係数_乗用_軽油,係数_乗用_メタノール,係数_乗用_LPG),1,1,AR1678):INDEX((係数_乗用_ガソリン,係数_乗用_CNG,係数_乗用_軽油,係数_乗用_メタノール,係数_乗用_LPG),125,5,AR1678),3,FALSE))))))</f>
        <v/>
      </c>
      <c r="AP1678" s="375" t="str">
        <f t="shared" si="784"/>
        <v/>
      </c>
      <c r="AQ1678" s="444" t="str">
        <f t="shared" si="785"/>
        <v/>
      </c>
      <c r="AR1678" s="375" t="str">
        <f t="shared" si="788"/>
        <v/>
      </c>
      <c r="AS1678" s="377" t="str">
        <f t="shared" si="786"/>
        <v/>
      </c>
      <c r="AT1678" s="378" t="str">
        <f t="shared" si="787"/>
        <v/>
      </c>
      <c r="AX1678" s="625" t="b">
        <f t="shared" si="789"/>
        <v>0</v>
      </c>
      <c r="AY1678" s="7" t="str">
        <f t="shared" si="790"/>
        <v>FALSEFALSEFALSE</v>
      </c>
      <c r="AZ1678" s="626">
        <f t="shared" si="766"/>
        <v>0</v>
      </c>
      <c r="BA1678" s="627" t="str">
        <f t="shared" si="767"/>
        <v/>
      </c>
      <c r="BB1678" s="627">
        <f t="shared" si="768"/>
        <v>0</v>
      </c>
      <c r="BC1678" s="690" t="str">
        <f t="shared" si="769"/>
        <v/>
      </c>
    </row>
    <row r="1679" spans="1:55">
      <c r="A1679" s="381">
        <v>1623</v>
      </c>
      <c r="B1679" s="117"/>
      <c r="C1679" s="288"/>
      <c r="D1679" s="289"/>
      <c r="E1679" s="289"/>
      <c r="F1679" s="290"/>
      <c r="G1679" s="292"/>
      <c r="H1679" s="116"/>
      <c r="I1679" s="292"/>
      <c r="J1679" s="116"/>
      <c r="K1679" s="370" t="str">
        <f t="shared" si="760"/>
        <v/>
      </c>
      <c r="L1679" s="370">
        <f t="shared" si="761"/>
        <v>0</v>
      </c>
      <c r="M1679" s="370">
        <f t="shared" si="762"/>
        <v>0</v>
      </c>
      <c r="N1679" s="371" t="str">
        <f t="shared" si="770"/>
        <v/>
      </c>
      <c r="O1679" s="371" t="str">
        <f t="shared" si="771"/>
        <v/>
      </c>
      <c r="P1679" s="371" t="str">
        <f t="shared" si="772"/>
        <v/>
      </c>
      <c r="Q1679" s="371" t="str">
        <f t="shared" si="773"/>
        <v/>
      </c>
      <c r="R1679" s="371" t="str">
        <f t="shared" si="774"/>
        <v/>
      </c>
      <c r="S1679" s="371" t="str">
        <f t="shared" si="775"/>
        <v/>
      </c>
      <c r="T1679" s="443" t="str">
        <f t="shared" si="763"/>
        <v/>
      </c>
      <c r="U1679" s="539"/>
      <c r="V1679" s="117"/>
      <c r="W1679" s="118"/>
      <c r="X1679" s="119"/>
      <c r="Y1679" s="120"/>
      <c r="Z1679" s="122"/>
      <c r="AA1679" s="121"/>
      <c r="AB1679" s="443" t="str">
        <f t="shared" si="764"/>
        <v/>
      </c>
      <c r="AC1679" s="734" t="str">
        <f t="shared" si="765"/>
        <v/>
      </c>
      <c r="AD1679" s="372"/>
      <c r="AE1679" s="485"/>
      <c r="AF1679" s="373" t="str">
        <f t="shared" si="776"/>
        <v/>
      </c>
      <c r="AG1679" s="373" t="str">
        <f t="shared" si="777"/>
        <v/>
      </c>
      <c r="AH1679" s="374" t="str">
        <f t="shared" si="778"/>
        <v/>
      </c>
      <c r="AI1679" s="375" t="str">
        <f t="shared" si="779"/>
        <v/>
      </c>
      <c r="AJ1679" s="375" t="str">
        <f t="shared" si="780"/>
        <v/>
      </c>
      <c r="AK1679" s="375" t="str">
        <f t="shared" si="781"/>
        <v/>
      </c>
      <c r="AL1679" s="375" t="str">
        <f t="shared" si="782"/>
        <v/>
      </c>
      <c r="AM1679" s="375" t="str">
        <f t="shared" si="783"/>
        <v/>
      </c>
      <c r="AN1679" s="376" t="str">
        <f>IF(AF1679="","",IF(OR(AH1679="",AH1679="-"),"－",IF(OR(AM1679=8,AM1679=9),"",IF(OR(AJ1679=3,AJ1679=4,AJ1679=5,AJ1679=6),VLOOKUP(AH1679,INDEX((係数_バス貨物_ガソリン,係数_バス貨物_CNG,係数_バス貨物_軽油,係数_バス貨物_メタノール,係数_バス貨物_LPG),MATCH(AL1679,【参考】排出ガスレベル!$AI$4:$AI$671,1),1,AR1679):INDEX((係数_バス貨物_ガソリン,係数_バス貨物_CNG,係数_バス貨物_軽油,係数_バス貨物_メタノール,係数_バス貨物_LPG),MATCH(AL1679+1,【参考】排出ガスレベル!$AI$4:$AI$671,1)-1,5,AR1679),2,FALSE),IF(OR(AJ1679=1,AJ1679=2),VLOOKUP(AH1679,INDEX((係数_乗用_ガソリン,係数_乗用_CNG,係数_乗用_軽油,係数_乗用_メタノール,係数_乗用_LPG),1,1,AR1679):INDEX((係数_乗用_ガソリン,係数_乗用_CNG,係数_乗用_軽油,係数_乗用_メタノール,係数_乗用_LPG),125,5,AR1679),2,FALSE))))))</f>
        <v/>
      </c>
      <c r="AO1679" s="376" t="str">
        <f>IF(T1679="","",IF(OR(AH1679="",AH1679="-"),"－",IF(OR(AM1679=8,AM1679=9),"",IF(OR(AJ1679=3,AJ1679=4,AJ1679=5,AJ1679=6),VLOOKUP(AH1679,INDEX((係数_バス貨物_ガソリン,係数_バス貨物_CNG,係数_バス貨物_軽油,係数_バス貨物_メタノール,係数_バス貨物_LPG),MATCH(AL1679,【参考】排出ガスレベル!$AI$4:$AI$671,1),1,AR1679):INDEX((係数_バス貨物_ガソリン,係数_バス貨物_CNG,係数_バス貨物_軽油,係数_バス貨物_メタノール,係数_バス貨物_LPG),MATCH(AL1679+1,【参考】排出ガスレベル!$AI$4:$AI$671,1)-1,5,AR1679),3,FALSE),IF(OR(AJ1679=1,AJ1679=2),VLOOKUP(AH1679,INDEX((係数_乗用_ガソリン,係数_乗用_CNG,係数_乗用_軽油,係数_乗用_メタノール,係数_乗用_LPG),1,1,AR1679):INDEX((係数_乗用_ガソリン,係数_乗用_CNG,係数_乗用_軽油,係数_乗用_メタノール,係数_乗用_LPG),125,5,AR1679),3,FALSE))))))</f>
        <v/>
      </c>
      <c r="AP1679" s="375" t="str">
        <f t="shared" si="784"/>
        <v/>
      </c>
      <c r="AQ1679" s="444" t="str">
        <f t="shared" si="785"/>
        <v/>
      </c>
      <c r="AR1679" s="375" t="str">
        <f t="shared" si="788"/>
        <v/>
      </c>
      <c r="AS1679" s="377" t="str">
        <f t="shared" si="786"/>
        <v/>
      </c>
      <c r="AT1679" s="378" t="str">
        <f t="shared" si="787"/>
        <v/>
      </c>
      <c r="AX1679" s="625" t="b">
        <f t="shared" si="789"/>
        <v>0</v>
      </c>
      <c r="AY1679" s="7" t="str">
        <f t="shared" si="790"/>
        <v>FALSEFALSEFALSE</v>
      </c>
      <c r="AZ1679" s="626">
        <f t="shared" si="766"/>
        <v>0</v>
      </c>
      <c r="BA1679" s="627" t="str">
        <f t="shared" si="767"/>
        <v/>
      </c>
      <c r="BB1679" s="627">
        <f t="shared" si="768"/>
        <v>0</v>
      </c>
      <c r="BC1679" s="690" t="str">
        <f t="shared" si="769"/>
        <v/>
      </c>
    </row>
    <row r="1680" spans="1:55">
      <c r="A1680" s="381">
        <v>1624</v>
      </c>
      <c r="B1680" s="117"/>
      <c r="C1680" s="288"/>
      <c r="D1680" s="289"/>
      <c r="E1680" s="289"/>
      <c r="F1680" s="290"/>
      <c r="G1680" s="292"/>
      <c r="H1680" s="116"/>
      <c r="I1680" s="292"/>
      <c r="J1680" s="116"/>
      <c r="K1680" s="370" t="str">
        <f t="shared" si="760"/>
        <v/>
      </c>
      <c r="L1680" s="370">
        <f t="shared" si="761"/>
        <v>0</v>
      </c>
      <c r="M1680" s="370">
        <f t="shared" si="762"/>
        <v>0</v>
      </c>
      <c r="N1680" s="371" t="str">
        <f t="shared" si="770"/>
        <v/>
      </c>
      <c r="O1680" s="371" t="str">
        <f t="shared" si="771"/>
        <v/>
      </c>
      <c r="P1680" s="371" t="str">
        <f t="shared" si="772"/>
        <v/>
      </c>
      <c r="Q1680" s="371" t="str">
        <f t="shared" si="773"/>
        <v/>
      </c>
      <c r="R1680" s="371" t="str">
        <f t="shared" si="774"/>
        <v/>
      </c>
      <c r="S1680" s="371" t="str">
        <f t="shared" si="775"/>
        <v/>
      </c>
      <c r="T1680" s="443" t="str">
        <f t="shared" si="763"/>
        <v/>
      </c>
      <c r="U1680" s="539"/>
      <c r="V1680" s="117"/>
      <c r="W1680" s="118"/>
      <c r="X1680" s="119"/>
      <c r="Y1680" s="120"/>
      <c r="Z1680" s="122"/>
      <c r="AA1680" s="121"/>
      <c r="AB1680" s="443" t="str">
        <f t="shared" si="764"/>
        <v/>
      </c>
      <c r="AC1680" s="734" t="str">
        <f t="shared" si="765"/>
        <v/>
      </c>
      <c r="AD1680" s="372"/>
      <c r="AE1680" s="485"/>
      <c r="AF1680" s="373" t="str">
        <f t="shared" si="776"/>
        <v/>
      </c>
      <c r="AG1680" s="373" t="str">
        <f t="shared" si="777"/>
        <v/>
      </c>
      <c r="AH1680" s="374" t="str">
        <f t="shared" si="778"/>
        <v/>
      </c>
      <c r="AI1680" s="375" t="str">
        <f t="shared" si="779"/>
        <v/>
      </c>
      <c r="AJ1680" s="375" t="str">
        <f t="shared" si="780"/>
        <v/>
      </c>
      <c r="AK1680" s="375" t="str">
        <f t="shared" si="781"/>
        <v/>
      </c>
      <c r="AL1680" s="375" t="str">
        <f t="shared" si="782"/>
        <v/>
      </c>
      <c r="AM1680" s="375" t="str">
        <f t="shared" si="783"/>
        <v/>
      </c>
      <c r="AN1680" s="376" t="str">
        <f>IF(AF1680="","",IF(OR(AH1680="",AH1680="-"),"－",IF(OR(AM1680=8,AM1680=9),"",IF(OR(AJ1680=3,AJ1680=4,AJ1680=5,AJ1680=6),VLOOKUP(AH1680,INDEX((係数_バス貨物_ガソリン,係数_バス貨物_CNG,係数_バス貨物_軽油,係数_バス貨物_メタノール,係数_バス貨物_LPG),MATCH(AL1680,【参考】排出ガスレベル!$AI$4:$AI$671,1),1,AR1680):INDEX((係数_バス貨物_ガソリン,係数_バス貨物_CNG,係数_バス貨物_軽油,係数_バス貨物_メタノール,係数_バス貨物_LPG),MATCH(AL1680+1,【参考】排出ガスレベル!$AI$4:$AI$671,1)-1,5,AR1680),2,FALSE),IF(OR(AJ1680=1,AJ1680=2),VLOOKUP(AH1680,INDEX((係数_乗用_ガソリン,係数_乗用_CNG,係数_乗用_軽油,係数_乗用_メタノール,係数_乗用_LPG),1,1,AR1680):INDEX((係数_乗用_ガソリン,係数_乗用_CNG,係数_乗用_軽油,係数_乗用_メタノール,係数_乗用_LPG),125,5,AR1680),2,FALSE))))))</f>
        <v/>
      </c>
      <c r="AO1680" s="376" t="str">
        <f>IF(T1680="","",IF(OR(AH1680="",AH1680="-"),"－",IF(OR(AM1680=8,AM1680=9),"",IF(OR(AJ1680=3,AJ1680=4,AJ1680=5,AJ1680=6),VLOOKUP(AH1680,INDEX((係数_バス貨物_ガソリン,係数_バス貨物_CNG,係数_バス貨物_軽油,係数_バス貨物_メタノール,係数_バス貨物_LPG),MATCH(AL1680,【参考】排出ガスレベル!$AI$4:$AI$671,1),1,AR1680):INDEX((係数_バス貨物_ガソリン,係数_バス貨物_CNG,係数_バス貨物_軽油,係数_バス貨物_メタノール,係数_バス貨物_LPG),MATCH(AL1680+1,【参考】排出ガスレベル!$AI$4:$AI$671,1)-1,5,AR1680),3,FALSE),IF(OR(AJ1680=1,AJ1680=2),VLOOKUP(AH1680,INDEX((係数_乗用_ガソリン,係数_乗用_CNG,係数_乗用_軽油,係数_乗用_メタノール,係数_乗用_LPG),1,1,AR1680):INDEX((係数_乗用_ガソリン,係数_乗用_CNG,係数_乗用_軽油,係数_乗用_メタノール,係数_乗用_LPG),125,5,AR1680),3,FALSE))))))</f>
        <v/>
      </c>
      <c r="AP1680" s="375" t="str">
        <f t="shared" si="784"/>
        <v/>
      </c>
      <c r="AQ1680" s="444" t="str">
        <f t="shared" si="785"/>
        <v/>
      </c>
      <c r="AR1680" s="375" t="str">
        <f t="shared" si="788"/>
        <v/>
      </c>
      <c r="AS1680" s="377" t="str">
        <f t="shared" si="786"/>
        <v/>
      </c>
      <c r="AT1680" s="378" t="str">
        <f t="shared" si="787"/>
        <v/>
      </c>
      <c r="AX1680" s="625" t="b">
        <f t="shared" si="789"/>
        <v>0</v>
      </c>
      <c r="AY1680" s="7" t="str">
        <f t="shared" si="790"/>
        <v>FALSEFALSEFALSE</v>
      </c>
      <c r="AZ1680" s="626">
        <f t="shared" si="766"/>
        <v>0</v>
      </c>
      <c r="BA1680" s="627" t="str">
        <f t="shared" si="767"/>
        <v/>
      </c>
      <c r="BB1680" s="627">
        <f t="shared" si="768"/>
        <v>0</v>
      </c>
      <c r="BC1680" s="690" t="str">
        <f t="shared" si="769"/>
        <v/>
      </c>
    </row>
    <row r="1681" spans="1:55">
      <c r="A1681" s="381">
        <v>1625</v>
      </c>
      <c r="B1681" s="117"/>
      <c r="C1681" s="288"/>
      <c r="D1681" s="289"/>
      <c r="E1681" s="289"/>
      <c r="F1681" s="290"/>
      <c r="G1681" s="292"/>
      <c r="H1681" s="116"/>
      <c r="I1681" s="292"/>
      <c r="J1681" s="116"/>
      <c r="K1681" s="370" t="str">
        <f t="shared" si="760"/>
        <v/>
      </c>
      <c r="L1681" s="370">
        <f t="shared" si="761"/>
        <v>0</v>
      </c>
      <c r="M1681" s="370">
        <f t="shared" si="762"/>
        <v>0</v>
      </c>
      <c r="N1681" s="371" t="str">
        <f t="shared" si="770"/>
        <v/>
      </c>
      <c r="O1681" s="371" t="str">
        <f t="shared" si="771"/>
        <v/>
      </c>
      <c r="P1681" s="371" t="str">
        <f t="shared" si="772"/>
        <v/>
      </c>
      <c r="Q1681" s="371" t="str">
        <f t="shared" si="773"/>
        <v/>
      </c>
      <c r="R1681" s="371" t="str">
        <f t="shared" si="774"/>
        <v/>
      </c>
      <c r="S1681" s="371" t="str">
        <f t="shared" si="775"/>
        <v/>
      </c>
      <c r="T1681" s="443" t="str">
        <f t="shared" si="763"/>
        <v/>
      </c>
      <c r="U1681" s="539"/>
      <c r="V1681" s="117"/>
      <c r="W1681" s="118"/>
      <c r="X1681" s="119"/>
      <c r="Y1681" s="120"/>
      <c r="Z1681" s="122"/>
      <c r="AA1681" s="121"/>
      <c r="AB1681" s="443" t="str">
        <f t="shared" si="764"/>
        <v/>
      </c>
      <c r="AC1681" s="734" t="str">
        <f t="shared" si="765"/>
        <v/>
      </c>
      <c r="AD1681" s="372"/>
      <c r="AE1681" s="485"/>
      <c r="AF1681" s="373" t="str">
        <f t="shared" si="776"/>
        <v/>
      </c>
      <c r="AG1681" s="373" t="str">
        <f t="shared" si="777"/>
        <v/>
      </c>
      <c r="AH1681" s="374" t="str">
        <f t="shared" si="778"/>
        <v/>
      </c>
      <c r="AI1681" s="375" t="str">
        <f t="shared" si="779"/>
        <v/>
      </c>
      <c r="AJ1681" s="375" t="str">
        <f t="shared" si="780"/>
        <v/>
      </c>
      <c r="AK1681" s="375" t="str">
        <f t="shared" si="781"/>
        <v/>
      </c>
      <c r="AL1681" s="375" t="str">
        <f t="shared" si="782"/>
        <v/>
      </c>
      <c r="AM1681" s="375" t="str">
        <f t="shared" si="783"/>
        <v/>
      </c>
      <c r="AN1681" s="376" t="str">
        <f>IF(AF1681="","",IF(OR(AH1681="",AH1681="-"),"－",IF(OR(AM1681=8,AM1681=9),"",IF(OR(AJ1681=3,AJ1681=4,AJ1681=5,AJ1681=6),VLOOKUP(AH1681,INDEX((係数_バス貨物_ガソリン,係数_バス貨物_CNG,係数_バス貨物_軽油,係数_バス貨物_メタノール,係数_バス貨物_LPG),MATCH(AL1681,【参考】排出ガスレベル!$AI$4:$AI$671,1),1,AR1681):INDEX((係数_バス貨物_ガソリン,係数_バス貨物_CNG,係数_バス貨物_軽油,係数_バス貨物_メタノール,係数_バス貨物_LPG),MATCH(AL1681+1,【参考】排出ガスレベル!$AI$4:$AI$671,1)-1,5,AR1681),2,FALSE),IF(OR(AJ1681=1,AJ1681=2),VLOOKUP(AH1681,INDEX((係数_乗用_ガソリン,係数_乗用_CNG,係数_乗用_軽油,係数_乗用_メタノール,係数_乗用_LPG),1,1,AR1681):INDEX((係数_乗用_ガソリン,係数_乗用_CNG,係数_乗用_軽油,係数_乗用_メタノール,係数_乗用_LPG),125,5,AR1681),2,FALSE))))))</f>
        <v/>
      </c>
      <c r="AO1681" s="376" t="str">
        <f>IF(T1681="","",IF(OR(AH1681="",AH1681="-"),"－",IF(OR(AM1681=8,AM1681=9),"",IF(OR(AJ1681=3,AJ1681=4,AJ1681=5,AJ1681=6),VLOOKUP(AH1681,INDEX((係数_バス貨物_ガソリン,係数_バス貨物_CNG,係数_バス貨物_軽油,係数_バス貨物_メタノール,係数_バス貨物_LPG),MATCH(AL1681,【参考】排出ガスレベル!$AI$4:$AI$671,1),1,AR1681):INDEX((係数_バス貨物_ガソリン,係数_バス貨物_CNG,係数_バス貨物_軽油,係数_バス貨物_メタノール,係数_バス貨物_LPG),MATCH(AL1681+1,【参考】排出ガスレベル!$AI$4:$AI$671,1)-1,5,AR1681),3,FALSE),IF(OR(AJ1681=1,AJ1681=2),VLOOKUP(AH1681,INDEX((係数_乗用_ガソリン,係数_乗用_CNG,係数_乗用_軽油,係数_乗用_メタノール,係数_乗用_LPG),1,1,AR1681):INDEX((係数_乗用_ガソリン,係数_乗用_CNG,係数_乗用_軽油,係数_乗用_メタノール,係数_乗用_LPG),125,5,AR1681),3,FALSE))))))</f>
        <v/>
      </c>
      <c r="AP1681" s="375" t="str">
        <f t="shared" si="784"/>
        <v/>
      </c>
      <c r="AQ1681" s="444" t="str">
        <f t="shared" si="785"/>
        <v/>
      </c>
      <c r="AR1681" s="375" t="str">
        <f t="shared" si="788"/>
        <v/>
      </c>
      <c r="AS1681" s="377" t="str">
        <f t="shared" si="786"/>
        <v/>
      </c>
      <c r="AT1681" s="378" t="str">
        <f t="shared" si="787"/>
        <v/>
      </c>
      <c r="AX1681" s="625" t="b">
        <f t="shared" si="789"/>
        <v>0</v>
      </c>
      <c r="AY1681" s="7" t="str">
        <f t="shared" si="790"/>
        <v>FALSEFALSEFALSE</v>
      </c>
      <c r="AZ1681" s="626">
        <f t="shared" si="766"/>
        <v>0</v>
      </c>
      <c r="BA1681" s="627" t="str">
        <f t="shared" si="767"/>
        <v/>
      </c>
      <c r="BB1681" s="627">
        <f t="shared" si="768"/>
        <v>0</v>
      </c>
      <c r="BC1681" s="690" t="str">
        <f t="shared" si="769"/>
        <v/>
      </c>
    </row>
    <row r="1682" spans="1:55">
      <c r="A1682" s="381">
        <v>1626</v>
      </c>
      <c r="B1682" s="117"/>
      <c r="C1682" s="288"/>
      <c r="D1682" s="289"/>
      <c r="E1682" s="289"/>
      <c r="F1682" s="290"/>
      <c r="G1682" s="292"/>
      <c r="H1682" s="116"/>
      <c r="I1682" s="292"/>
      <c r="J1682" s="116"/>
      <c r="K1682" s="370" t="str">
        <f t="shared" si="760"/>
        <v/>
      </c>
      <c r="L1682" s="370">
        <f t="shared" si="761"/>
        <v>0</v>
      </c>
      <c r="M1682" s="370">
        <f t="shared" si="762"/>
        <v>0</v>
      </c>
      <c r="N1682" s="371" t="str">
        <f t="shared" si="770"/>
        <v/>
      </c>
      <c r="O1682" s="371" t="str">
        <f t="shared" si="771"/>
        <v/>
      </c>
      <c r="P1682" s="371" t="str">
        <f t="shared" si="772"/>
        <v/>
      </c>
      <c r="Q1682" s="371" t="str">
        <f t="shared" si="773"/>
        <v/>
      </c>
      <c r="R1682" s="371" t="str">
        <f t="shared" si="774"/>
        <v/>
      </c>
      <c r="S1682" s="371" t="str">
        <f t="shared" si="775"/>
        <v/>
      </c>
      <c r="T1682" s="443" t="str">
        <f t="shared" si="763"/>
        <v/>
      </c>
      <c r="U1682" s="539"/>
      <c r="V1682" s="117"/>
      <c r="W1682" s="118"/>
      <c r="X1682" s="119"/>
      <c r="Y1682" s="120"/>
      <c r="Z1682" s="122"/>
      <c r="AA1682" s="121"/>
      <c r="AB1682" s="443" t="str">
        <f t="shared" si="764"/>
        <v/>
      </c>
      <c r="AC1682" s="734" t="str">
        <f t="shared" si="765"/>
        <v/>
      </c>
      <c r="AD1682" s="372"/>
      <c r="AE1682" s="485"/>
      <c r="AF1682" s="373" t="str">
        <f t="shared" si="776"/>
        <v/>
      </c>
      <c r="AG1682" s="373" t="str">
        <f t="shared" si="777"/>
        <v/>
      </c>
      <c r="AH1682" s="374" t="str">
        <f t="shared" si="778"/>
        <v/>
      </c>
      <c r="AI1682" s="375" t="str">
        <f t="shared" si="779"/>
        <v/>
      </c>
      <c r="AJ1682" s="375" t="str">
        <f t="shared" si="780"/>
        <v/>
      </c>
      <c r="AK1682" s="375" t="str">
        <f t="shared" si="781"/>
        <v/>
      </c>
      <c r="AL1682" s="375" t="str">
        <f t="shared" si="782"/>
        <v/>
      </c>
      <c r="AM1682" s="375" t="str">
        <f t="shared" si="783"/>
        <v/>
      </c>
      <c r="AN1682" s="376" t="str">
        <f>IF(AF1682="","",IF(OR(AH1682="",AH1682="-"),"－",IF(OR(AM1682=8,AM1682=9),"",IF(OR(AJ1682=3,AJ1682=4,AJ1682=5,AJ1682=6),VLOOKUP(AH1682,INDEX((係数_バス貨物_ガソリン,係数_バス貨物_CNG,係数_バス貨物_軽油,係数_バス貨物_メタノール,係数_バス貨物_LPG),MATCH(AL1682,【参考】排出ガスレベル!$AI$4:$AI$671,1),1,AR1682):INDEX((係数_バス貨物_ガソリン,係数_バス貨物_CNG,係数_バス貨物_軽油,係数_バス貨物_メタノール,係数_バス貨物_LPG),MATCH(AL1682+1,【参考】排出ガスレベル!$AI$4:$AI$671,1)-1,5,AR1682),2,FALSE),IF(OR(AJ1682=1,AJ1682=2),VLOOKUP(AH1682,INDEX((係数_乗用_ガソリン,係数_乗用_CNG,係数_乗用_軽油,係数_乗用_メタノール,係数_乗用_LPG),1,1,AR1682):INDEX((係数_乗用_ガソリン,係数_乗用_CNG,係数_乗用_軽油,係数_乗用_メタノール,係数_乗用_LPG),125,5,AR1682),2,FALSE))))))</f>
        <v/>
      </c>
      <c r="AO1682" s="376" t="str">
        <f>IF(T1682="","",IF(OR(AH1682="",AH1682="-"),"－",IF(OR(AM1682=8,AM1682=9),"",IF(OR(AJ1682=3,AJ1682=4,AJ1682=5,AJ1682=6),VLOOKUP(AH1682,INDEX((係数_バス貨物_ガソリン,係数_バス貨物_CNG,係数_バス貨物_軽油,係数_バス貨物_メタノール,係数_バス貨物_LPG),MATCH(AL1682,【参考】排出ガスレベル!$AI$4:$AI$671,1),1,AR1682):INDEX((係数_バス貨物_ガソリン,係数_バス貨物_CNG,係数_バス貨物_軽油,係数_バス貨物_メタノール,係数_バス貨物_LPG),MATCH(AL1682+1,【参考】排出ガスレベル!$AI$4:$AI$671,1)-1,5,AR1682),3,FALSE),IF(OR(AJ1682=1,AJ1682=2),VLOOKUP(AH1682,INDEX((係数_乗用_ガソリン,係数_乗用_CNG,係数_乗用_軽油,係数_乗用_メタノール,係数_乗用_LPG),1,1,AR1682):INDEX((係数_乗用_ガソリン,係数_乗用_CNG,係数_乗用_軽油,係数_乗用_メタノール,係数_乗用_LPG),125,5,AR1682),3,FALSE))))))</f>
        <v/>
      </c>
      <c r="AP1682" s="375" t="str">
        <f t="shared" si="784"/>
        <v/>
      </c>
      <c r="AQ1682" s="444" t="str">
        <f t="shared" si="785"/>
        <v/>
      </c>
      <c r="AR1682" s="375" t="str">
        <f t="shared" si="788"/>
        <v/>
      </c>
      <c r="AS1682" s="377" t="str">
        <f t="shared" si="786"/>
        <v/>
      </c>
      <c r="AT1682" s="378" t="str">
        <f t="shared" si="787"/>
        <v/>
      </c>
      <c r="AX1682" s="625" t="b">
        <f t="shared" si="789"/>
        <v>0</v>
      </c>
      <c r="AY1682" s="7" t="str">
        <f t="shared" si="790"/>
        <v>FALSEFALSEFALSE</v>
      </c>
      <c r="AZ1682" s="626">
        <f t="shared" si="766"/>
        <v>0</v>
      </c>
      <c r="BA1682" s="627" t="str">
        <f t="shared" si="767"/>
        <v/>
      </c>
      <c r="BB1682" s="627">
        <f t="shared" si="768"/>
        <v>0</v>
      </c>
      <c r="BC1682" s="690" t="str">
        <f t="shared" si="769"/>
        <v/>
      </c>
    </row>
    <row r="1683" spans="1:55">
      <c r="A1683" s="381">
        <v>1627</v>
      </c>
      <c r="B1683" s="117"/>
      <c r="C1683" s="288"/>
      <c r="D1683" s="289"/>
      <c r="E1683" s="289"/>
      <c r="F1683" s="290"/>
      <c r="G1683" s="292"/>
      <c r="H1683" s="116"/>
      <c r="I1683" s="292"/>
      <c r="J1683" s="116"/>
      <c r="K1683" s="370" t="str">
        <f t="shared" si="760"/>
        <v/>
      </c>
      <c r="L1683" s="370">
        <f t="shared" si="761"/>
        <v>0</v>
      </c>
      <c r="M1683" s="370">
        <f t="shared" si="762"/>
        <v>0</v>
      </c>
      <c r="N1683" s="371" t="str">
        <f t="shared" si="770"/>
        <v/>
      </c>
      <c r="O1683" s="371" t="str">
        <f t="shared" si="771"/>
        <v/>
      </c>
      <c r="P1683" s="371" t="str">
        <f t="shared" si="772"/>
        <v/>
      </c>
      <c r="Q1683" s="371" t="str">
        <f t="shared" si="773"/>
        <v/>
      </c>
      <c r="R1683" s="371" t="str">
        <f t="shared" si="774"/>
        <v/>
      </c>
      <c r="S1683" s="371" t="str">
        <f t="shared" si="775"/>
        <v/>
      </c>
      <c r="T1683" s="443" t="str">
        <f t="shared" si="763"/>
        <v/>
      </c>
      <c r="U1683" s="539"/>
      <c r="V1683" s="117"/>
      <c r="W1683" s="118"/>
      <c r="X1683" s="119"/>
      <c r="Y1683" s="120"/>
      <c r="Z1683" s="122"/>
      <c r="AA1683" s="121"/>
      <c r="AB1683" s="443" t="str">
        <f t="shared" si="764"/>
        <v/>
      </c>
      <c r="AC1683" s="734" t="str">
        <f t="shared" si="765"/>
        <v/>
      </c>
      <c r="AD1683" s="372"/>
      <c r="AE1683" s="485"/>
      <c r="AF1683" s="373" t="str">
        <f t="shared" si="776"/>
        <v/>
      </c>
      <c r="AG1683" s="373" t="str">
        <f t="shared" si="777"/>
        <v/>
      </c>
      <c r="AH1683" s="374" t="str">
        <f t="shared" si="778"/>
        <v/>
      </c>
      <c r="AI1683" s="375" t="str">
        <f t="shared" si="779"/>
        <v/>
      </c>
      <c r="AJ1683" s="375" t="str">
        <f t="shared" si="780"/>
        <v/>
      </c>
      <c r="AK1683" s="375" t="str">
        <f t="shared" si="781"/>
        <v/>
      </c>
      <c r="AL1683" s="375" t="str">
        <f t="shared" si="782"/>
        <v/>
      </c>
      <c r="AM1683" s="375" t="str">
        <f t="shared" si="783"/>
        <v/>
      </c>
      <c r="AN1683" s="376" t="str">
        <f>IF(AF1683="","",IF(OR(AH1683="",AH1683="-"),"－",IF(OR(AM1683=8,AM1683=9),"",IF(OR(AJ1683=3,AJ1683=4,AJ1683=5,AJ1683=6),VLOOKUP(AH1683,INDEX((係数_バス貨物_ガソリン,係数_バス貨物_CNG,係数_バス貨物_軽油,係数_バス貨物_メタノール,係数_バス貨物_LPG),MATCH(AL1683,【参考】排出ガスレベル!$AI$4:$AI$671,1),1,AR1683):INDEX((係数_バス貨物_ガソリン,係数_バス貨物_CNG,係数_バス貨物_軽油,係数_バス貨物_メタノール,係数_バス貨物_LPG),MATCH(AL1683+1,【参考】排出ガスレベル!$AI$4:$AI$671,1)-1,5,AR1683),2,FALSE),IF(OR(AJ1683=1,AJ1683=2),VLOOKUP(AH1683,INDEX((係数_乗用_ガソリン,係数_乗用_CNG,係数_乗用_軽油,係数_乗用_メタノール,係数_乗用_LPG),1,1,AR1683):INDEX((係数_乗用_ガソリン,係数_乗用_CNG,係数_乗用_軽油,係数_乗用_メタノール,係数_乗用_LPG),125,5,AR1683),2,FALSE))))))</f>
        <v/>
      </c>
      <c r="AO1683" s="376" t="str">
        <f>IF(T1683="","",IF(OR(AH1683="",AH1683="-"),"－",IF(OR(AM1683=8,AM1683=9),"",IF(OR(AJ1683=3,AJ1683=4,AJ1683=5,AJ1683=6),VLOOKUP(AH1683,INDEX((係数_バス貨物_ガソリン,係数_バス貨物_CNG,係数_バス貨物_軽油,係数_バス貨物_メタノール,係数_バス貨物_LPG),MATCH(AL1683,【参考】排出ガスレベル!$AI$4:$AI$671,1),1,AR1683):INDEX((係数_バス貨物_ガソリン,係数_バス貨物_CNG,係数_バス貨物_軽油,係数_バス貨物_メタノール,係数_バス貨物_LPG),MATCH(AL1683+1,【参考】排出ガスレベル!$AI$4:$AI$671,1)-1,5,AR1683),3,FALSE),IF(OR(AJ1683=1,AJ1683=2),VLOOKUP(AH1683,INDEX((係数_乗用_ガソリン,係数_乗用_CNG,係数_乗用_軽油,係数_乗用_メタノール,係数_乗用_LPG),1,1,AR1683):INDEX((係数_乗用_ガソリン,係数_乗用_CNG,係数_乗用_軽油,係数_乗用_メタノール,係数_乗用_LPG),125,5,AR1683),3,FALSE))))))</f>
        <v/>
      </c>
      <c r="AP1683" s="375" t="str">
        <f t="shared" si="784"/>
        <v/>
      </c>
      <c r="AQ1683" s="444" t="str">
        <f t="shared" si="785"/>
        <v/>
      </c>
      <c r="AR1683" s="375" t="str">
        <f t="shared" si="788"/>
        <v/>
      </c>
      <c r="AS1683" s="377" t="str">
        <f t="shared" si="786"/>
        <v/>
      </c>
      <c r="AT1683" s="378" t="str">
        <f t="shared" si="787"/>
        <v/>
      </c>
      <c r="AX1683" s="625" t="b">
        <f t="shared" si="789"/>
        <v>0</v>
      </c>
      <c r="AY1683" s="7" t="str">
        <f t="shared" si="790"/>
        <v>FALSEFALSEFALSE</v>
      </c>
      <c r="AZ1683" s="626">
        <f t="shared" si="766"/>
        <v>0</v>
      </c>
      <c r="BA1683" s="627" t="str">
        <f t="shared" si="767"/>
        <v/>
      </c>
      <c r="BB1683" s="627">
        <f t="shared" si="768"/>
        <v>0</v>
      </c>
      <c r="BC1683" s="690" t="str">
        <f t="shared" si="769"/>
        <v/>
      </c>
    </row>
    <row r="1684" spans="1:55">
      <c r="A1684" s="381">
        <v>1628</v>
      </c>
      <c r="B1684" s="117"/>
      <c r="C1684" s="288"/>
      <c r="D1684" s="289"/>
      <c r="E1684" s="289"/>
      <c r="F1684" s="290"/>
      <c r="G1684" s="292"/>
      <c r="H1684" s="116"/>
      <c r="I1684" s="292"/>
      <c r="J1684" s="116"/>
      <c r="K1684" s="370" t="str">
        <f t="shared" si="760"/>
        <v/>
      </c>
      <c r="L1684" s="370">
        <f t="shared" si="761"/>
        <v>0</v>
      </c>
      <c r="M1684" s="370">
        <f t="shared" si="762"/>
        <v>0</v>
      </c>
      <c r="N1684" s="371" t="str">
        <f t="shared" si="770"/>
        <v/>
      </c>
      <c r="O1684" s="371" t="str">
        <f t="shared" si="771"/>
        <v/>
      </c>
      <c r="P1684" s="371" t="str">
        <f t="shared" si="772"/>
        <v/>
      </c>
      <c r="Q1684" s="371" t="str">
        <f t="shared" si="773"/>
        <v/>
      </c>
      <c r="R1684" s="371" t="str">
        <f t="shared" si="774"/>
        <v/>
      </c>
      <c r="S1684" s="371" t="str">
        <f t="shared" si="775"/>
        <v/>
      </c>
      <c r="T1684" s="443" t="str">
        <f t="shared" si="763"/>
        <v/>
      </c>
      <c r="U1684" s="539"/>
      <c r="V1684" s="117"/>
      <c r="W1684" s="118"/>
      <c r="X1684" s="119"/>
      <c r="Y1684" s="120"/>
      <c r="Z1684" s="122"/>
      <c r="AA1684" s="121"/>
      <c r="AB1684" s="443" t="str">
        <f t="shared" si="764"/>
        <v/>
      </c>
      <c r="AC1684" s="734" t="str">
        <f t="shared" si="765"/>
        <v/>
      </c>
      <c r="AD1684" s="372"/>
      <c r="AE1684" s="485"/>
      <c r="AF1684" s="373" t="str">
        <f t="shared" si="776"/>
        <v/>
      </c>
      <c r="AG1684" s="373" t="str">
        <f t="shared" si="777"/>
        <v/>
      </c>
      <c r="AH1684" s="374" t="str">
        <f t="shared" si="778"/>
        <v/>
      </c>
      <c r="AI1684" s="375" t="str">
        <f t="shared" si="779"/>
        <v/>
      </c>
      <c r="AJ1684" s="375" t="str">
        <f t="shared" si="780"/>
        <v/>
      </c>
      <c r="AK1684" s="375" t="str">
        <f t="shared" si="781"/>
        <v/>
      </c>
      <c r="AL1684" s="375" t="str">
        <f t="shared" si="782"/>
        <v/>
      </c>
      <c r="AM1684" s="375" t="str">
        <f t="shared" si="783"/>
        <v/>
      </c>
      <c r="AN1684" s="376" t="str">
        <f>IF(AF1684="","",IF(OR(AH1684="",AH1684="-"),"－",IF(OR(AM1684=8,AM1684=9),"",IF(OR(AJ1684=3,AJ1684=4,AJ1684=5,AJ1684=6),VLOOKUP(AH1684,INDEX((係数_バス貨物_ガソリン,係数_バス貨物_CNG,係数_バス貨物_軽油,係数_バス貨物_メタノール,係数_バス貨物_LPG),MATCH(AL1684,【参考】排出ガスレベル!$AI$4:$AI$671,1),1,AR1684):INDEX((係数_バス貨物_ガソリン,係数_バス貨物_CNG,係数_バス貨物_軽油,係数_バス貨物_メタノール,係数_バス貨物_LPG),MATCH(AL1684+1,【参考】排出ガスレベル!$AI$4:$AI$671,1)-1,5,AR1684),2,FALSE),IF(OR(AJ1684=1,AJ1684=2),VLOOKUP(AH1684,INDEX((係数_乗用_ガソリン,係数_乗用_CNG,係数_乗用_軽油,係数_乗用_メタノール,係数_乗用_LPG),1,1,AR1684):INDEX((係数_乗用_ガソリン,係数_乗用_CNG,係数_乗用_軽油,係数_乗用_メタノール,係数_乗用_LPG),125,5,AR1684),2,FALSE))))))</f>
        <v/>
      </c>
      <c r="AO1684" s="376" t="str">
        <f>IF(T1684="","",IF(OR(AH1684="",AH1684="-"),"－",IF(OR(AM1684=8,AM1684=9),"",IF(OR(AJ1684=3,AJ1684=4,AJ1684=5,AJ1684=6),VLOOKUP(AH1684,INDEX((係数_バス貨物_ガソリン,係数_バス貨物_CNG,係数_バス貨物_軽油,係数_バス貨物_メタノール,係数_バス貨物_LPG),MATCH(AL1684,【参考】排出ガスレベル!$AI$4:$AI$671,1),1,AR1684):INDEX((係数_バス貨物_ガソリン,係数_バス貨物_CNG,係数_バス貨物_軽油,係数_バス貨物_メタノール,係数_バス貨物_LPG),MATCH(AL1684+1,【参考】排出ガスレベル!$AI$4:$AI$671,1)-1,5,AR1684),3,FALSE),IF(OR(AJ1684=1,AJ1684=2),VLOOKUP(AH1684,INDEX((係数_乗用_ガソリン,係数_乗用_CNG,係数_乗用_軽油,係数_乗用_メタノール,係数_乗用_LPG),1,1,AR1684):INDEX((係数_乗用_ガソリン,係数_乗用_CNG,係数_乗用_軽油,係数_乗用_メタノール,係数_乗用_LPG),125,5,AR1684),3,FALSE))))))</f>
        <v/>
      </c>
      <c r="AP1684" s="375" t="str">
        <f t="shared" si="784"/>
        <v/>
      </c>
      <c r="AQ1684" s="444" t="str">
        <f t="shared" si="785"/>
        <v/>
      </c>
      <c r="AR1684" s="375" t="str">
        <f t="shared" si="788"/>
        <v/>
      </c>
      <c r="AS1684" s="377" t="str">
        <f t="shared" si="786"/>
        <v/>
      </c>
      <c r="AT1684" s="378" t="str">
        <f t="shared" si="787"/>
        <v/>
      </c>
      <c r="AX1684" s="625" t="b">
        <f t="shared" si="789"/>
        <v>0</v>
      </c>
      <c r="AY1684" s="7" t="str">
        <f t="shared" si="790"/>
        <v>FALSEFALSEFALSE</v>
      </c>
      <c r="AZ1684" s="626">
        <f t="shared" si="766"/>
        <v>0</v>
      </c>
      <c r="BA1684" s="627" t="str">
        <f t="shared" si="767"/>
        <v/>
      </c>
      <c r="BB1684" s="627">
        <f t="shared" si="768"/>
        <v>0</v>
      </c>
      <c r="BC1684" s="690" t="str">
        <f t="shared" si="769"/>
        <v/>
      </c>
    </row>
    <row r="1685" spans="1:55">
      <c r="A1685" s="381">
        <v>1629</v>
      </c>
      <c r="B1685" s="117"/>
      <c r="C1685" s="288"/>
      <c r="D1685" s="289"/>
      <c r="E1685" s="289"/>
      <c r="F1685" s="290"/>
      <c r="G1685" s="292"/>
      <c r="H1685" s="116"/>
      <c r="I1685" s="292"/>
      <c r="J1685" s="116"/>
      <c r="K1685" s="370" t="str">
        <f t="shared" si="760"/>
        <v/>
      </c>
      <c r="L1685" s="370">
        <f t="shared" si="761"/>
        <v>0</v>
      </c>
      <c r="M1685" s="370">
        <f t="shared" si="762"/>
        <v>0</v>
      </c>
      <c r="N1685" s="371" t="str">
        <f t="shared" si="770"/>
        <v/>
      </c>
      <c r="O1685" s="371" t="str">
        <f t="shared" si="771"/>
        <v/>
      </c>
      <c r="P1685" s="371" t="str">
        <f t="shared" si="772"/>
        <v/>
      </c>
      <c r="Q1685" s="371" t="str">
        <f t="shared" si="773"/>
        <v/>
      </c>
      <c r="R1685" s="371" t="str">
        <f t="shared" si="774"/>
        <v/>
      </c>
      <c r="S1685" s="371" t="str">
        <f t="shared" si="775"/>
        <v/>
      </c>
      <c r="T1685" s="443" t="str">
        <f t="shared" si="763"/>
        <v/>
      </c>
      <c r="U1685" s="539"/>
      <c r="V1685" s="117"/>
      <c r="W1685" s="118"/>
      <c r="X1685" s="119"/>
      <c r="Y1685" s="120"/>
      <c r="Z1685" s="122"/>
      <c r="AA1685" s="121"/>
      <c r="AB1685" s="443" t="str">
        <f t="shared" si="764"/>
        <v/>
      </c>
      <c r="AC1685" s="734" t="str">
        <f t="shared" si="765"/>
        <v/>
      </c>
      <c r="AD1685" s="372"/>
      <c r="AE1685" s="485"/>
      <c r="AF1685" s="373" t="str">
        <f t="shared" si="776"/>
        <v/>
      </c>
      <c r="AG1685" s="373" t="str">
        <f t="shared" si="777"/>
        <v/>
      </c>
      <c r="AH1685" s="374" t="str">
        <f t="shared" si="778"/>
        <v/>
      </c>
      <c r="AI1685" s="375" t="str">
        <f t="shared" si="779"/>
        <v/>
      </c>
      <c r="AJ1685" s="375" t="str">
        <f t="shared" si="780"/>
        <v/>
      </c>
      <c r="AK1685" s="375" t="str">
        <f t="shared" si="781"/>
        <v/>
      </c>
      <c r="AL1685" s="375" t="str">
        <f t="shared" si="782"/>
        <v/>
      </c>
      <c r="AM1685" s="375" t="str">
        <f t="shared" si="783"/>
        <v/>
      </c>
      <c r="AN1685" s="376" t="str">
        <f>IF(AF1685="","",IF(OR(AH1685="",AH1685="-"),"－",IF(OR(AM1685=8,AM1685=9),"",IF(OR(AJ1685=3,AJ1685=4,AJ1685=5,AJ1685=6),VLOOKUP(AH1685,INDEX((係数_バス貨物_ガソリン,係数_バス貨物_CNG,係数_バス貨物_軽油,係数_バス貨物_メタノール,係数_バス貨物_LPG),MATCH(AL1685,【参考】排出ガスレベル!$AI$4:$AI$671,1),1,AR1685):INDEX((係数_バス貨物_ガソリン,係数_バス貨物_CNG,係数_バス貨物_軽油,係数_バス貨物_メタノール,係数_バス貨物_LPG),MATCH(AL1685+1,【参考】排出ガスレベル!$AI$4:$AI$671,1)-1,5,AR1685),2,FALSE),IF(OR(AJ1685=1,AJ1685=2),VLOOKUP(AH1685,INDEX((係数_乗用_ガソリン,係数_乗用_CNG,係数_乗用_軽油,係数_乗用_メタノール,係数_乗用_LPG),1,1,AR1685):INDEX((係数_乗用_ガソリン,係数_乗用_CNG,係数_乗用_軽油,係数_乗用_メタノール,係数_乗用_LPG),125,5,AR1685),2,FALSE))))))</f>
        <v/>
      </c>
      <c r="AO1685" s="376" t="str">
        <f>IF(T1685="","",IF(OR(AH1685="",AH1685="-"),"－",IF(OR(AM1685=8,AM1685=9),"",IF(OR(AJ1685=3,AJ1685=4,AJ1685=5,AJ1685=6),VLOOKUP(AH1685,INDEX((係数_バス貨物_ガソリン,係数_バス貨物_CNG,係数_バス貨物_軽油,係数_バス貨物_メタノール,係数_バス貨物_LPG),MATCH(AL1685,【参考】排出ガスレベル!$AI$4:$AI$671,1),1,AR1685):INDEX((係数_バス貨物_ガソリン,係数_バス貨物_CNG,係数_バス貨物_軽油,係数_バス貨物_メタノール,係数_バス貨物_LPG),MATCH(AL1685+1,【参考】排出ガスレベル!$AI$4:$AI$671,1)-1,5,AR1685),3,FALSE),IF(OR(AJ1685=1,AJ1685=2),VLOOKUP(AH1685,INDEX((係数_乗用_ガソリン,係数_乗用_CNG,係数_乗用_軽油,係数_乗用_メタノール,係数_乗用_LPG),1,1,AR1685):INDEX((係数_乗用_ガソリン,係数_乗用_CNG,係数_乗用_軽油,係数_乗用_メタノール,係数_乗用_LPG),125,5,AR1685),3,FALSE))))))</f>
        <v/>
      </c>
      <c r="AP1685" s="375" t="str">
        <f t="shared" si="784"/>
        <v/>
      </c>
      <c r="AQ1685" s="444" t="str">
        <f t="shared" si="785"/>
        <v/>
      </c>
      <c r="AR1685" s="375" t="str">
        <f t="shared" si="788"/>
        <v/>
      </c>
      <c r="AS1685" s="377" t="str">
        <f t="shared" si="786"/>
        <v/>
      </c>
      <c r="AT1685" s="378" t="str">
        <f t="shared" si="787"/>
        <v/>
      </c>
      <c r="AX1685" s="625" t="b">
        <f t="shared" si="789"/>
        <v>0</v>
      </c>
      <c r="AY1685" s="7" t="str">
        <f t="shared" si="790"/>
        <v>FALSEFALSEFALSE</v>
      </c>
      <c r="AZ1685" s="626">
        <f t="shared" si="766"/>
        <v>0</v>
      </c>
      <c r="BA1685" s="627" t="str">
        <f t="shared" si="767"/>
        <v/>
      </c>
      <c r="BB1685" s="627">
        <f t="shared" si="768"/>
        <v>0</v>
      </c>
      <c r="BC1685" s="690" t="str">
        <f t="shared" si="769"/>
        <v/>
      </c>
    </row>
    <row r="1686" spans="1:55">
      <c r="A1686" s="381">
        <v>1630</v>
      </c>
      <c r="B1686" s="117"/>
      <c r="C1686" s="288"/>
      <c r="D1686" s="289"/>
      <c r="E1686" s="289"/>
      <c r="F1686" s="290"/>
      <c r="G1686" s="292"/>
      <c r="H1686" s="116"/>
      <c r="I1686" s="292"/>
      <c r="J1686" s="116"/>
      <c r="K1686" s="370" t="str">
        <f t="shared" si="760"/>
        <v/>
      </c>
      <c r="L1686" s="370">
        <f t="shared" si="761"/>
        <v>0</v>
      </c>
      <c r="M1686" s="370">
        <f t="shared" si="762"/>
        <v>0</v>
      </c>
      <c r="N1686" s="371" t="str">
        <f t="shared" si="770"/>
        <v/>
      </c>
      <c r="O1686" s="371" t="str">
        <f t="shared" si="771"/>
        <v/>
      </c>
      <c r="P1686" s="371" t="str">
        <f t="shared" si="772"/>
        <v/>
      </c>
      <c r="Q1686" s="371" t="str">
        <f t="shared" si="773"/>
        <v/>
      </c>
      <c r="R1686" s="371" t="str">
        <f t="shared" si="774"/>
        <v/>
      </c>
      <c r="S1686" s="371" t="str">
        <f t="shared" si="775"/>
        <v/>
      </c>
      <c r="T1686" s="443" t="str">
        <f t="shared" si="763"/>
        <v/>
      </c>
      <c r="U1686" s="539"/>
      <c r="V1686" s="117"/>
      <c r="W1686" s="118"/>
      <c r="X1686" s="119"/>
      <c r="Y1686" s="120"/>
      <c r="Z1686" s="122"/>
      <c r="AA1686" s="121"/>
      <c r="AB1686" s="443" t="str">
        <f t="shared" si="764"/>
        <v/>
      </c>
      <c r="AC1686" s="734" t="str">
        <f t="shared" si="765"/>
        <v/>
      </c>
      <c r="AD1686" s="372"/>
      <c r="AE1686" s="485"/>
      <c r="AF1686" s="373" t="str">
        <f t="shared" si="776"/>
        <v/>
      </c>
      <c r="AG1686" s="373" t="str">
        <f t="shared" si="777"/>
        <v/>
      </c>
      <c r="AH1686" s="374" t="str">
        <f t="shared" si="778"/>
        <v/>
      </c>
      <c r="AI1686" s="375" t="str">
        <f t="shared" si="779"/>
        <v/>
      </c>
      <c r="AJ1686" s="375" t="str">
        <f t="shared" si="780"/>
        <v/>
      </c>
      <c r="AK1686" s="375" t="str">
        <f t="shared" si="781"/>
        <v/>
      </c>
      <c r="AL1686" s="375" t="str">
        <f t="shared" si="782"/>
        <v/>
      </c>
      <c r="AM1686" s="375" t="str">
        <f t="shared" si="783"/>
        <v/>
      </c>
      <c r="AN1686" s="376" t="str">
        <f>IF(AF1686="","",IF(OR(AH1686="",AH1686="-"),"－",IF(OR(AM1686=8,AM1686=9),"",IF(OR(AJ1686=3,AJ1686=4,AJ1686=5,AJ1686=6),VLOOKUP(AH1686,INDEX((係数_バス貨物_ガソリン,係数_バス貨物_CNG,係数_バス貨物_軽油,係数_バス貨物_メタノール,係数_バス貨物_LPG),MATCH(AL1686,【参考】排出ガスレベル!$AI$4:$AI$671,1),1,AR1686):INDEX((係数_バス貨物_ガソリン,係数_バス貨物_CNG,係数_バス貨物_軽油,係数_バス貨物_メタノール,係数_バス貨物_LPG),MATCH(AL1686+1,【参考】排出ガスレベル!$AI$4:$AI$671,1)-1,5,AR1686),2,FALSE),IF(OR(AJ1686=1,AJ1686=2),VLOOKUP(AH1686,INDEX((係数_乗用_ガソリン,係数_乗用_CNG,係数_乗用_軽油,係数_乗用_メタノール,係数_乗用_LPG),1,1,AR1686):INDEX((係数_乗用_ガソリン,係数_乗用_CNG,係数_乗用_軽油,係数_乗用_メタノール,係数_乗用_LPG),125,5,AR1686),2,FALSE))))))</f>
        <v/>
      </c>
      <c r="AO1686" s="376" t="str">
        <f>IF(T1686="","",IF(OR(AH1686="",AH1686="-"),"－",IF(OR(AM1686=8,AM1686=9),"",IF(OR(AJ1686=3,AJ1686=4,AJ1686=5,AJ1686=6),VLOOKUP(AH1686,INDEX((係数_バス貨物_ガソリン,係数_バス貨物_CNG,係数_バス貨物_軽油,係数_バス貨物_メタノール,係数_バス貨物_LPG),MATCH(AL1686,【参考】排出ガスレベル!$AI$4:$AI$671,1),1,AR1686):INDEX((係数_バス貨物_ガソリン,係数_バス貨物_CNG,係数_バス貨物_軽油,係数_バス貨物_メタノール,係数_バス貨物_LPG),MATCH(AL1686+1,【参考】排出ガスレベル!$AI$4:$AI$671,1)-1,5,AR1686),3,FALSE),IF(OR(AJ1686=1,AJ1686=2),VLOOKUP(AH1686,INDEX((係数_乗用_ガソリン,係数_乗用_CNG,係数_乗用_軽油,係数_乗用_メタノール,係数_乗用_LPG),1,1,AR1686):INDEX((係数_乗用_ガソリン,係数_乗用_CNG,係数_乗用_軽油,係数_乗用_メタノール,係数_乗用_LPG),125,5,AR1686),3,FALSE))))))</f>
        <v/>
      </c>
      <c r="AP1686" s="375" t="str">
        <f t="shared" si="784"/>
        <v/>
      </c>
      <c r="AQ1686" s="444" t="str">
        <f t="shared" si="785"/>
        <v/>
      </c>
      <c r="AR1686" s="375" t="str">
        <f t="shared" si="788"/>
        <v/>
      </c>
      <c r="AS1686" s="377" t="str">
        <f t="shared" si="786"/>
        <v/>
      </c>
      <c r="AT1686" s="378" t="str">
        <f t="shared" si="787"/>
        <v/>
      </c>
      <c r="AX1686" s="625" t="b">
        <f t="shared" si="789"/>
        <v>0</v>
      </c>
      <c r="AY1686" s="7" t="str">
        <f t="shared" si="790"/>
        <v>FALSEFALSEFALSE</v>
      </c>
      <c r="AZ1686" s="626">
        <f t="shared" si="766"/>
        <v>0</v>
      </c>
      <c r="BA1686" s="627" t="str">
        <f t="shared" si="767"/>
        <v/>
      </c>
      <c r="BB1686" s="627">
        <f t="shared" si="768"/>
        <v>0</v>
      </c>
      <c r="BC1686" s="690" t="str">
        <f t="shared" si="769"/>
        <v/>
      </c>
    </row>
    <row r="1687" spans="1:55">
      <c r="A1687" s="381">
        <v>1631</v>
      </c>
      <c r="B1687" s="117"/>
      <c r="C1687" s="288"/>
      <c r="D1687" s="289"/>
      <c r="E1687" s="289"/>
      <c r="F1687" s="290"/>
      <c r="G1687" s="292"/>
      <c r="H1687" s="116"/>
      <c r="I1687" s="292"/>
      <c r="J1687" s="116"/>
      <c r="K1687" s="370" t="str">
        <f t="shared" si="760"/>
        <v/>
      </c>
      <c r="L1687" s="370">
        <f t="shared" si="761"/>
        <v>0</v>
      </c>
      <c r="M1687" s="370">
        <f t="shared" si="762"/>
        <v>0</v>
      </c>
      <c r="N1687" s="371" t="str">
        <f t="shared" si="770"/>
        <v/>
      </c>
      <c r="O1687" s="371" t="str">
        <f t="shared" si="771"/>
        <v/>
      </c>
      <c r="P1687" s="371" t="str">
        <f t="shared" si="772"/>
        <v/>
      </c>
      <c r="Q1687" s="371" t="str">
        <f t="shared" si="773"/>
        <v/>
      </c>
      <c r="R1687" s="371" t="str">
        <f t="shared" si="774"/>
        <v/>
      </c>
      <c r="S1687" s="371" t="str">
        <f t="shared" si="775"/>
        <v/>
      </c>
      <c r="T1687" s="443" t="str">
        <f t="shared" si="763"/>
        <v/>
      </c>
      <c r="U1687" s="539"/>
      <c r="V1687" s="117"/>
      <c r="W1687" s="118"/>
      <c r="X1687" s="119"/>
      <c r="Y1687" s="120"/>
      <c r="Z1687" s="122"/>
      <c r="AA1687" s="121"/>
      <c r="AB1687" s="443" t="str">
        <f t="shared" si="764"/>
        <v/>
      </c>
      <c r="AC1687" s="734" t="str">
        <f t="shared" si="765"/>
        <v/>
      </c>
      <c r="AD1687" s="372"/>
      <c r="AE1687" s="485"/>
      <c r="AF1687" s="373" t="str">
        <f t="shared" si="776"/>
        <v/>
      </c>
      <c r="AG1687" s="373" t="str">
        <f t="shared" si="777"/>
        <v/>
      </c>
      <c r="AH1687" s="374" t="str">
        <f t="shared" si="778"/>
        <v/>
      </c>
      <c r="AI1687" s="375" t="str">
        <f t="shared" si="779"/>
        <v/>
      </c>
      <c r="AJ1687" s="375" t="str">
        <f t="shared" si="780"/>
        <v/>
      </c>
      <c r="AK1687" s="375" t="str">
        <f t="shared" si="781"/>
        <v/>
      </c>
      <c r="AL1687" s="375" t="str">
        <f t="shared" si="782"/>
        <v/>
      </c>
      <c r="AM1687" s="375" t="str">
        <f t="shared" si="783"/>
        <v/>
      </c>
      <c r="AN1687" s="376" t="str">
        <f>IF(AF1687="","",IF(OR(AH1687="",AH1687="-"),"－",IF(OR(AM1687=8,AM1687=9),"",IF(OR(AJ1687=3,AJ1687=4,AJ1687=5,AJ1687=6),VLOOKUP(AH1687,INDEX((係数_バス貨物_ガソリン,係数_バス貨物_CNG,係数_バス貨物_軽油,係数_バス貨物_メタノール,係数_バス貨物_LPG),MATCH(AL1687,【参考】排出ガスレベル!$AI$4:$AI$671,1),1,AR1687):INDEX((係数_バス貨物_ガソリン,係数_バス貨物_CNG,係数_バス貨物_軽油,係数_バス貨物_メタノール,係数_バス貨物_LPG),MATCH(AL1687+1,【参考】排出ガスレベル!$AI$4:$AI$671,1)-1,5,AR1687),2,FALSE),IF(OR(AJ1687=1,AJ1687=2),VLOOKUP(AH1687,INDEX((係数_乗用_ガソリン,係数_乗用_CNG,係数_乗用_軽油,係数_乗用_メタノール,係数_乗用_LPG),1,1,AR1687):INDEX((係数_乗用_ガソリン,係数_乗用_CNG,係数_乗用_軽油,係数_乗用_メタノール,係数_乗用_LPG),125,5,AR1687),2,FALSE))))))</f>
        <v/>
      </c>
      <c r="AO1687" s="376" t="str">
        <f>IF(T1687="","",IF(OR(AH1687="",AH1687="-"),"－",IF(OR(AM1687=8,AM1687=9),"",IF(OR(AJ1687=3,AJ1687=4,AJ1687=5,AJ1687=6),VLOOKUP(AH1687,INDEX((係数_バス貨物_ガソリン,係数_バス貨物_CNG,係数_バス貨物_軽油,係数_バス貨物_メタノール,係数_バス貨物_LPG),MATCH(AL1687,【参考】排出ガスレベル!$AI$4:$AI$671,1),1,AR1687):INDEX((係数_バス貨物_ガソリン,係数_バス貨物_CNG,係数_バス貨物_軽油,係数_バス貨物_メタノール,係数_バス貨物_LPG),MATCH(AL1687+1,【参考】排出ガスレベル!$AI$4:$AI$671,1)-1,5,AR1687),3,FALSE),IF(OR(AJ1687=1,AJ1687=2),VLOOKUP(AH1687,INDEX((係数_乗用_ガソリン,係数_乗用_CNG,係数_乗用_軽油,係数_乗用_メタノール,係数_乗用_LPG),1,1,AR1687):INDEX((係数_乗用_ガソリン,係数_乗用_CNG,係数_乗用_軽油,係数_乗用_メタノール,係数_乗用_LPG),125,5,AR1687),3,FALSE))))))</f>
        <v/>
      </c>
      <c r="AP1687" s="375" t="str">
        <f t="shared" si="784"/>
        <v/>
      </c>
      <c r="AQ1687" s="444" t="str">
        <f t="shared" si="785"/>
        <v/>
      </c>
      <c r="AR1687" s="375" t="str">
        <f t="shared" si="788"/>
        <v/>
      </c>
      <c r="AS1687" s="377" t="str">
        <f t="shared" si="786"/>
        <v/>
      </c>
      <c r="AT1687" s="378" t="str">
        <f t="shared" si="787"/>
        <v/>
      </c>
      <c r="AX1687" s="625" t="b">
        <f t="shared" si="789"/>
        <v>0</v>
      </c>
      <c r="AY1687" s="7" t="str">
        <f t="shared" si="790"/>
        <v>FALSEFALSEFALSE</v>
      </c>
      <c r="AZ1687" s="626">
        <f t="shared" si="766"/>
        <v>0</v>
      </c>
      <c r="BA1687" s="627" t="str">
        <f t="shared" si="767"/>
        <v/>
      </c>
      <c r="BB1687" s="627">
        <f t="shared" si="768"/>
        <v>0</v>
      </c>
      <c r="BC1687" s="690" t="str">
        <f t="shared" si="769"/>
        <v/>
      </c>
    </row>
    <row r="1688" spans="1:55">
      <c r="A1688" s="381">
        <v>1632</v>
      </c>
      <c r="B1688" s="117"/>
      <c r="C1688" s="288"/>
      <c r="D1688" s="289"/>
      <c r="E1688" s="289"/>
      <c r="F1688" s="290"/>
      <c r="G1688" s="292"/>
      <c r="H1688" s="116"/>
      <c r="I1688" s="292"/>
      <c r="J1688" s="116"/>
      <c r="K1688" s="370" t="str">
        <f t="shared" si="760"/>
        <v/>
      </c>
      <c r="L1688" s="370">
        <f t="shared" si="761"/>
        <v>0</v>
      </c>
      <c r="M1688" s="370">
        <f t="shared" si="762"/>
        <v>0</v>
      </c>
      <c r="N1688" s="371" t="str">
        <f t="shared" si="770"/>
        <v/>
      </c>
      <c r="O1688" s="371" t="str">
        <f t="shared" si="771"/>
        <v/>
      </c>
      <c r="P1688" s="371" t="str">
        <f t="shared" si="772"/>
        <v/>
      </c>
      <c r="Q1688" s="371" t="str">
        <f t="shared" si="773"/>
        <v/>
      </c>
      <c r="R1688" s="371" t="str">
        <f t="shared" si="774"/>
        <v/>
      </c>
      <c r="S1688" s="371" t="str">
        <f t="shared" si="775"/>
        <v/>
      </c>
      <c r="T1688" s="443" t="str">
        <f t="shared" si="763"/>
        <v/>
      </c>
      <c r="U1688" s="539"/>
      <c r="V1688" s="117"/>
      <c r="W1688" s="118"/>
      <c r="X1688" s="119"/>
      <c r="Y1688" s="120"/>
      <c r="Z1688" s="122"/>
      <c r="AA1688" s="121"/>
      <c r="AB1688" s="443" t="str">
        <f t="shared" si="764"/>
        <v/>
      </c>
      <c r="AC1688" s="734" t="str">
        <f t="shared" si="765"/>
        <v/>
      </c>
      <c r="AD1688" s="372"/>
      <c r="AE1688" s="485"/>
      <c r="AF1688" s="373" t="str">
        <f t="shared" si="776"/>
        <v/>
      </c>
      <c r="AG1688" s="373" t="str">
        <f t="shared" si="777"/>
        <v/>
      </c>
      <c r="AH1688" s="374" t="str">
        <f t="shared" si="778"/>
        <v/>
      </c>
      <c r="AI1688" s="375" t="str">
        <f t="shared" si="779"/>
        <v/>
      </c>
      <c r="AJ1688" s="375" t="str">
        <f t="shared" si="780"/>
        <v/>
      </c>
      <c r="AK1688" s="375" t="str">
        <f t="shared" si="781"/>
        <v/>
      </c>
      <c r="AL1688" s="375" t="str">
        <f t="shared" si="782"/>
        <v/>
      </c>
      <c r="AM1688" s="375" t="str">
        <f t="shared" si="783"/>
        <v/>
      </c>
      <c r="AN1688" s="376" t="str">
        <f>IF(AF1688="","",IF(OR(AH1688="",AH1688="-"),"－",IF(OR(AM1688=8,AM1688=9),"",IF(OR(AJ1688=3,AJ1688=4,AJ1688=5,AJ1688=6),VLOOKUP(AH1688,INDEX((係数_バス貨物_ガソリン,係数_バス貨物_CNG,係数_バス貨物_軽油,係数_バス貨物_メタノール,係数_バス貨物_LPG),MATCH(AL1688,【参考】排出ガスレベル!$AI$4:$AI$671,1),1,AR1688):INDEX((係数_バス貨物_ガソリン,係数_バス貨物_CNG,係数_バス貨物_軽油,係数_バス貨物_メタノール,係数_バス貨物_LPG),MATCH(AL1688+1,【参考】排出ガスレベル!$AI$4:$AI$671,1)-1,5,AR1688),2,FALSE),IF(OR(AJ1688=1,AJ1688=2),VLOOKUP(AH1688,INDEX((係数_乗用_ガソリン,係数_乗用_CNG,係数_乗用_軽油,係数_乗用_メタノール,係数_乗用_LPG),1,1,AR1688):INDEX((係数_乗用_ガソリン,係数_乗用_CNG,係数_乗用_軽油,係数_乗用_メタノール,係数_乗用_LPG),125,5,AR1688),2,FALSE))))))</f>
        <v/>
      </c>
      <c r="AO1688" s="376" t="str">
        <f>IF(T1688="","",IF(OR(AH1688="",AH1688="-"),"－",IF(OR(AM1688=8,AM1688=9),"",IF(OR(AJ1688=3,AJ1688=4,AJ1688=5,AJ1688=6),VLOOKUP(AH1688,INDEX((係数_バス貨物_ガソリン,係数_バス貨物_CNG,係数_バス貨物_軽油,係数_バス貨物_メタノール,係数_バス貨物_LPG),MATCH(AL1688,【参考】排出ガスレベル!$AI$4:$AI$671,1),1,AR1688):INDEX((係数_バス貨物_ガソリン,係数_バス貨物_CNG,係数_バス貨物_軽油,係数_バス貨物_メタノール,係数_バス貨物_LPG),MATCH(AL1688+1,【参考】排出ガスレベル!$AI$4:$AI$671,1)-1,5,AR1688),3,FALSE),IF(OR(AJ1688=1,AJ1688=2),VLOOKUP(AH1688,INDEX((係数_乗用_ガソリン,係数_乗用_CNG,係数_乗用_軽油,係数_乗用_メタノール,係数_乗用_LPG),1,1,AR1688):INDEX((係数_乗用_ガソリン,係数_乗用_CNG,係数_乗用_軽油,係数_乗用_メタノール,係数_乗用_LPG),125,5,AR1688),3,FALSE))))))</f>
        <v/>
      </c>
      <c r="AP1688" s="375" t="str">
        <f t="shared" si="784"/>
        <v/>
      </c>
      <c r="AQ1688" s="444" t="str">
        <f t="shared" si="785"/>
        <v/>
      </c>
      <c r="AR1688" s="375" t="str">
        <f t="shared" si="788"/>
        <v/>
      </c>
      <c r="AS1688" s="377" t="str">
        <f t="shared" si="786"/>
        <v/>
      </c>
      <c r="AT1688" s="378" t="str">
        <f t="shared" si="787"/>
        <v/>
      </c>
      <c r="AX1688" s="625" t="b">
        <f t="shared" si="789"/>
        <v>0</v>
      </c>
      <c r="AY1688" s="7" t="str">
        <f t="shared" si="790"/>
        <v>FALSEFALSEFALSE</v>
      </c>
      <c r="AZ1688" s="626">
        <f t="shared" si="766"/>
        <v>0</v>
      </c>
      <c r="BA1688" s="627" t="str">
        <f t="shared" si="767"/>
        <v/>
      </c>
      <c r="BB1688" s="627">
        <f t="shared" si="768"/>
        <v>0</v>
      </c>
      <c r="BC1688" s="690" t="str">
        <f t="shared" si="769"/>
        <v/>
      </c>
    </row>
    <row r="1689" spans="1:55">
      <c r="A1689" s="381">
        <v>1633</v>
      </c>
      <c r="B1689" s="117"/>
      <c r="C1689" s="288"/>
      <c r="D1689" s="289"/>
      <c r="E1689" s="289"/>
      <c r="F1689" s="290"/>
      <c r="G1689" s="292"/>
      <c r="H1689" s="116"/>
      <c r="I1689" s="292"/>
      <c r="J1689" s="116"/>
      <c r="K1689" s="370" t="str">
        <f t="shared" si="760"/>
        <v/>
      </c>
      <c r="L1689" s="370">
        <f t="shared" si="761"/>
        <v>0</v>
      </c>
      <c r="M1689" s="370">
        <f t="shared" si="762"/>
        <v>0</v>
      </c>
      <c r="N1689" s="371" t="str">
        <f t="shared" si="770"/>
        <v/>
      </c>
      <c r="O1689" s="371" t="str">
        <f t="shared" si="771"/>
        <v/>
      </c>
      <c r="P1689" s="371" t="str">
        <f t="shared" si="772"/>
        <v/>
      </c>
      <c r="Q1689" s="371" t="str">
        <f t="shared" si="773"/>
        <v/>
      </c>
      <c r="R1689" s="371" t="str">
        <f t="shared" si="774"/>
        <v/>
      </c>
      <c r="S1689" s="371" t="str">
        <f t="shared" si="775"/>
        <v/>
      </c>
      <c r="T1689" s="443" t="str">
        <f t="shared" si="763"/>
        <v/>
      </c>
      <c r="U1689" s="539"/>
      <c r="V1689" s="117"/>
      <c r="W1689" s="118"/>
      <c r="X1689" s="119"/>
      <c r="Y1689" s="120"/>
      <c r="Z1689" s="122"/>
      <c r="AA1689" s="121"/>
      <c r="AB1689" s="443" t="str">
        <f t="shared" si="764"/>
        <v/>
      </c>
      <c r="AC1689" s="734" t="str">
        <f t="shared" si="765"/>
        <v/>
      </c>
      <c r="AD1689" s="372"/>
      <c r="AE1689" s="485"/>
      <c r="AF1689" s="373" t="str">
        <f t="shared" si="776"/>
        <v/>
      </c>
      <c r="AG1689" s="373" t="str">
        <f t="shared" si="777"/>
        <v/>
      </c>
      <c r="AH1689" s="374" t="str">
        <f t="shared" si="778"/>
        <v/>
      </c>
      <c r="AI1689" s="375" t="str">
        <f t="shared" si="779"/>
        <v/>
      </c>
      <c r="AJ1689" s="375" t="str">
        <f t="shared" si="780"/>
        <v/>
      </c>
      <c r="AK1689" s="375" t="str">
        <f t="shared" si="781"/>
        <v/>
      </c>
      <c r="AL1689" s="375" t="str">
        <f t="shared" si="782"/>
        <v/>
      </c>
      <c r="AM1689" s="375" t="str">
        <f t="shared" si="783"/>
        <v/>
      </c>
      <c r="AN1689" s="376" t="str">
        <f>IF(AF1689="","",IF(OR(AH1689="",AH1689="-"),"－",IF(OR(AM1689=8,AM1689=9),"",IF(OR(AJ1689=3,AJ1689=4,AJ1689=5,AJ1689=6),VLOOKUP(AH1689,INDEX((係数_バス貨物_ガソリン,係数_バス貨物_CNG,係数_バス貨物_軽油,係数_バス貨物_メタノール,係数_バス貨物_LPG),MATCH(AL1689,【参考】排出ガスレベル!$AI$4:$AI$671,1),1,AR1689):INDEX((係数_バス貨物_ガソリン,係数_バス貨物_CNG,係数_バス貨物_軽油,係数_バス貨物_メタノール,係数_バス貨物_LPG),MATCH(AL1689+1,【参考】排出ガスレベル!$AI$4:$AI$671,1)-1,5,AR1689),2,FALSE),IF(OR(AJ1689=1,AJ1689=2),VLOOKUP(AH1689,INDEX((係数_乗用_ガソリン,係数_乗用_CNG,係数_乗用_軽油,係数_乗用_メタノール,係数_乗用_LPG),1,1,AR1689):INDEX((係数_乗用_ガソリン,係数_乗用_CNG,係数_乗用_軽油,係数_乗用_メタノール,係数_乗用_LPG),125,5,AR1689),2,FALSE))))))</f>
        <v/>
      </c>
      <c r="AO1689" s="376" t="str">
        <f>IF(T1689="","",IF(OR(AH1689="",AH1689="-"),"－",IF(OR(AM1689=8,AM1689=9),"",IF(OR(AJ1689=3,AJ1689=4,AJ1689=5,AJ1689=6),VLOOKUP(AH1689,INDEX((係数_バス貨物_ガソリン,係数_バス貨物_CNG,係数_バス貨物_軽油,係数_バス貨物_メタノール,係数_バス貨物_LPG),MATCH(AL1689,【参考】排出ガスレベル!$AI$4:$AI$671,1),1,AR1689):INDEX((係数_バス貨物_ガソリン,係数_バス貨物_CNG,係数_バス貨物_軽油,係数_バス貨物_メタノール,係数_バス貨物_LPG),MATCH(AL1689+1,【参考】排出ガスレベル!$AI$4:$AI$671,1)-1,5,AR1689),3,FALSE),IF(OR(AJ1689=1,AJ1689=2),VLOOKUP(AH1689,INDEX((係数_乗用_ガソリン,係数_乗用_CNG,係数_乗用_軽油,係数_乗用_メタノール,係数_乗用_LPG),1,1,AR1689):INDEX((係数_乗用_ガソリン,係数_乗用_CNG,係数_乗用_軽油,係数_乗用_メタノール,係数_乗用_LPG),125,5,AR1689),3,FALSE))))))</f>
        <v/>
      </c>
      <c r="AP1689" s="375" t="str">
        <f t="shared" si="784"/>
        <v/>
      </c>
      <c r="AQ1689" s="444" t="str">
        <f t="shared" si="785"/>
        <v/>
      </c>
      <c r="AR1689" s="375" t="str">
        <f t="shared" si="788"/>
        <v/>
      </c>
      <c r="AS1689" s="377" t="str">
        <f t="shared" si="786"/>
        <v/>
      </c>
      <c r="AT1689" s="378" t="str">
        <f t="shared" si="787"/>
        <v/>
      </c>
      <c r="AX1689" s="625" t="b">
        <f t="shared" si="789"/>
        <v>0</v>
      </c>
      <c r="AY1689" s="7" t="str">
        <f t="shared" si="790"/>
        <v>FALSEFALSEFALSE</v>
      </c>
      <c r="AZ1689" s="626">
        <f t="shared" si="766"/>
        <v>0</v>
      </c>
      <c r="BA1689" s="627" t="str">
        <f t="shared" si="767"/>
        <v/>
      </c>
      <c r="BB1689" s="627">
        <f t="shared" si="768"/>
        <v>0</v>
      </c>
      <c r="BC1689" s="690" t="str">
        <f t="shared" si="769"/>
        <v/>
      </c>
    </row>
    <row r="1690" spans="1:55">
      <c r="A1690" s="381">
        <v>1634</v>
      </c>
      <c r="B1690" s="117"/>
      <c r="C1690" s="288"/>
      <c r="D1690" s="289"/>
      <c r="E1690" s="289"/>
      <c r="F1690" s="290"/>
      <c r="G1690" s="292"/>
      <c r="H1690" s="116"/>
      <c r="I1690" s="292"/>
      <c r="J1690" s="116"/>
      <c r="K1690" s="370" t="str">
        <f t="shared" si="760"/>
        <v/>
      </c>
      <c r="L1690" s="370">
        <f t="shared" si="761"/>
        <v>0</v>
      </c>
      <c r="M1690" s="370">
        <f t="shared" si="762"/>
        <v>0</v>
      </c>
      <c r="N1690" s="371" t="str">
        <f t="shared" si="770"/>
        <v/>
      </c>
      <c r="O1690" s="371" t="str">
        <f t="shared" si="771"/>
        <v/>
      </c>
      <c r="P1690" s="371" t="str">
        <f t="shared" si="772"/>
        <v/>
      </c>
      <c r="Q1690" s="371" t="str">
        <f t="shared" si="773"/>
        <v/>
      </c>
      <c r="R1690" s="371" t="str">
        <f t="shared" si="774"/>
        <v/>
      </c>
      <c r="S1690" s="371" t="str">
        <f t="shared" si="775"/>
        <v/>
      </c>
      <c r="T1690" s="443" t="str">
        <f t="shared" si="763"/>
        <v/>
      </c>
      <c r="U1690" s="539"/>
      <c r="V1690" s="117"/>
      <c r="W1690" s="118"/>
      <c r="X1690" s="119"/>
      <c r="Y1690" s="120"/>
      <c r="Z1690" s="122"/>
      <c r="AA1690" s="121"/>
      <c r="AB1690" s="443" t="str">
        <f t="shared" si="764"/>
        <v/>
      </c>
      <c r="AC1690" s="734" t="str">
        <f t="shared" si="765"/>
        <v/>
      </c>
      <c r="AD1690" s="372"/>
      <c r="AE1690" s="485"/>
      <c r="AF1690" s="373" t="str">
        <f t="shared" si="776"/>
        <v/>
      </c>
      <c r="AG1690" s="373" t="str">
        <f t="shared" si="777"/>
        <v/>
      </c>
      <c r="AH1690" s="374" t="str">
        <f t="shared" si="778"/>
        <v/>
      </c>
      <c r="AI1690" s="375" t="str">
        <f t="shared" si="779"/>
        <v/>
      </c>
      <c r="AJ1690" s="375" t="str">
        <f t="shared" si="780"/>
        <v/>
      </c>
      <c r="AK1690" s="375" t="str">
        <f t="shared" si="781"/>
        <v/>
      </c>
      <c r="AL1690" s="375" t="str">
        <f t="shared" si="782"/>
        <v/>
      </c>
      <c r="AM1690" s="375" t="str">
        <f t="shared" si="783"/>
        <v/>
      </c>
      <c r="AN1690" s="376" t="str">
        <f>IF(AF1690="","",IF(OR(AH1690="",AH1690="-"),"－",IF(OR(AM1690=8,AM1690=9),"",IF(OR(AJ1690=3,AJ1690=4,AJ1690=5,AJ1690=6),VLOOKUP(AH1690,INDEX((係数_バス貨物_ガソリン,係数_バス貨物_CNG,係数_バス貨物_軽油,係数_バス貨物_メタノール,係数_バス貨物_LPG),MATCH(AL1690,【参考】排出ガスレベル!$AI$4:$AI$671,1),1,AR1690):INDEX((係数_バス貨物_ガソリン,係数_バス貨物_CNG,係数_バス貨物_軽油,係数_バス貨物_メタノール,係数_バス貨物_LPG),MATCH(AL1690+1,【参考】排出ガスレベル!$AI$4:$AI$671,1)-1,5,AR1690),2,FALSE),IF(OR(AJ1690=1,AJ1690=2),VLOOKUP(AH1690,INDEX((係数_乗用_ガソリン,係数_乗用_CNG,係数_乗用_軽油,係数_乗用_メタノール,係数_乗用_LPG),1,1,AR1690):INDEX((係数_乗用_ガソリン,係数_乗用_CNG,係数_乗用_軽油,係数_乗用_メタノール,係数_乗用_LPG),125,5,AR1690),2,FALSE))))))</f>
        <v/>
      </c>
      <c r="AO1690" s="376" t="str">
        <f>IF(T1690="","",IF(OR(AH1690="",AH1690="-"),"－",IF(OR(AM1690=8,AM1690=9),"",IF(OR(AJ1690=3,AJ1690=4,AJ1690=5,AJ1690=6),VLOOKUP(AH1690,INDEX((係数_バス貨物_ガソリン,係数_バス貨物_CNG,係数_バス貨物_軽油,係数_バス貨物_メタノール,係数_バス貨物_LPG),MATCH(AL1690,【参考】排出ガスレベル!$AI$4:$AI$671,1),1,AR1690):INDEX((係数_バス貨物_ガソリン,係数_バス貨物_CNG,係数_バス貨物_軽油,係数_バス貨物_メタノール,係数_バス貨物_LPG),MATCH(AL1690+1,【参考】排出ガスレベル!$AI$4:$AI$671,1)-1,5,AR1690),3,FALSE),IF(OR(AJ1690=1,AJ1690=2),VLOOKUP(AH1690,INDEX((係数_乗用_ガソリン,係数_乗用_CNG,係数_乗用_軽油,係数_乗用_メタノール,係数_乗用_LPG),1,1,AR1690):INDEX((係数_乗用_ガソリン,係数_乗用_CNG,係数_乗用_軽油,係数_乗用_メタノール,係数_乗用_LPG),125,5,AR1690),3,FALSE))))))</f>
        <v/>
      </c>
      <c r="AP1690" s="375" t="str">
        <f t="shared" si="784"/>
        <v/>
      </c>
      <c r="AQ1690" s="444" t="str">
        <f t="shared" si="785"/>
        <v/>
      </c>
      <c r="AR1690" s="375" t="str">
        <f t="shared" si="788"/>
        <v/>
      </c>
      <c r="AS1690" s="377" t="str">
        <f t="shared" si="786"/>
        <v/>
      </c>
      <c r="AT1690" s="378" t="str">
        <f t="shared" si="787"/>
        <v/>
      </c>
      <c r="AX1690" s="625" t="b">
        <f t="shared" si="789"/>
        <v>0</v>
      </c>
      <c r="AY1690" s="7" t="str">
        <f t="shared" si="790"/>
        <v>FALSEFALSEFALSE</v>
      </c>
      <c r="AZ1690" s="626">
        <f t="shared" si="766"/>
        <v>0</v>
      </c>
      <c r="BA1690" s="627" t="str">
        <f t="shared" si="767"/>
        <v/>
      </c>
      <c r="BB1690" s="627">
        <f t="shared" si="768"/>
        <v>0</v>
      </c>
      <c r="BC1690" s="690" t="str">
        <f t="shared" si="769"/>
        <v/>
      </c>
    </row>
    <row r="1691" spans="1:55">
      <c r="A1691" s="381">
        <v>1635</v>
      </c>
      <c r="B1691" s="117"/>
      <c r="C1691" s="288"/>
      <c r="D1691" s="289"/>
      <c r="E1691" s="289"/>
      <c r="F1691" s="290"/>
      <c r="G1691" s="292"/>
      <c r="H1691" s="116"/>
      <c r="I1691" s="292"/>
      <c r="J1691" s="116"/>
      <c r="K1691" s="370" t="str">
        <f t="shared" si="760"/>
        <v/>
      </c>
      <c r="L1691" s="370">
        <f t="shared" si="761"/>
        <v>0</v>
      </c>
      <c r="M1691" s="370">
        <f t="shared" si="762"/>
        <v>0</v>
      </c>
      <c r="N1691" s="371" t="str">
        <f t="shared" si="770"/>
        <v/>
      </c>
      <c r="O1691" s="371" t="str">
        <f t="shared" si="771"/>
        <v/>
      </c>
      <c r="P1691" s="371" t="str">
        <f t="shared" si="772"/>
        <v/>
      </c>
      <c r="Q1691" s="371" t="str">
        <f t="shared" si="773"/>
        <v/>
      </c>
      <c r="R1691" s="371" t="str">
        <f t="shared" si="774"/>
        <v/>
      </c>
      <c r="S1691" s="371" t="str">
        <f t="shared" si="775"/>
        <v/>
      </c>
      <c r="T1691" s="443" t="str">
        <f t="shared" si="763"/>
        <v/>
      </c>
      <c r="U1691" s="539"/>
      <c r="V1691" s="117"/>
      <c r="W1691" s="118"/>
      <c r="X1691" s="119"/>
      <c r="Y1691" s="120"/>
      <c r="Z1691" s="122"/>
      <c r="AA1691" s="121"/>
      <c r="AB1691" s="443" t="str">
        <f t="shared" si="764"/>
        <v/>
      </c>
      <c r="AC1691" s="734" t="str">
        <f t="shared" si="765"/>
        <v/>
      </c>
      <c r="AD1691" s="372"/>
      <c r="AE1691" s="485"/>
      <c r="AF1691" s="373" t="str">
        <f t="shared" si="776"/>
        <v/>
      </c>
      <c r="AG1691" s="373" t="str">
        <f t="shared" si="777"/>
        <v/>
      </c>
      <c r="AH1691" s="374" t="str">
        <f t="shared" si="778"/>
        <v/>
      </c>
      <c r="AI1691" s="375" t="str">
        <f t="shared" si="779"/>
        <v/>
      </c>
      <c r="AJ1691" s="375" t="str">
        <f t="shared" si="780"/>
        <v/>
      </c>
      <c r="AK1691" s="375" t="str">
        <f t="shared" si="781"/>
        <v/>
      </c>
      <c r="AL1691" s="375" t="str">
        <f t="shared" si="782"/>
        <v/>
      </c>
      <c r="AM1691" s="375" t="str">
        <f t="shared" si="783"/>
        <v/>
      </c>
      <c r="AN1691" s="376" t="str">
        <f>IF(AF1691="","",IF(OR(AH1691="",AH1691="-"),"－",IF(OR(AM1691=8,AM1691=9),"",IF(OR(AJ1691=3,AJ1691=4,AJ1691=5,AJ1691=6),VLOOKUP(AH1691,INDEX((係数_バス貨物_ガソリン,係数_バス貨物_CNG,係数_バス貨物_軽油,係数_バス貨物_メタノール,係数_バス貨物_LPG),MATCH(AL1691,【参考】排出ガスレベル!$AI$4:$AI$671,1),1,AR1691):INDEX((係数_バス貨物_ガソリン,係数_バス貨物_CNG,係数_バス貨物_軽油,係数_バス貨物_メタノール,係数_バス貨物_LPG),MATCH(AL1691+1,【参考】排出ガスレベル!$AI$4:$AI$671,1)-1,5,AR1691),2,FALSE),IF(OR(AJ1691=1,AJ1691=2),VLOOKUP(AH1691,INDEX((係数_乗用_ガソリン,係数_乗用_CNG,係数_乗用_軽油,係数_乗用_メタノール,係数_乗用_LPG),1,1,AR1691):INDEX((係数_乗用_ガソリン,係数_乗用_CNG,係数_乗用_軽油,係数_乗用_メタノール,係数_乗用_LPG),125,5,AR1691),2,FALSE))))))</f>
        <v/>
      </c>
      <c r="AO1691" s="376" t="str">
        <f>IF(T1691="","",IF(OR(AH1691="",AH1691="-"),"－",IF(OR(AM1691=8,AM1691=9),"",IF(OR(AJ1691=3,AJ1691=4,AJ1691=5,AJ1691=6),VLOOKUP(AH1691,INDEX((係数_バス貨物_ガソリン,係数_バス貨物_CNG,係数_バス貨物_軽油,係数_バス貨物_メタノール,係数_バス貨物_LPG),MATCH(AL1691,【参考】排出ガスレベル!$AI$4:$AI$671,1),1,AR1691):INDEX((係数_バス貨物_ガソリン,係数_バス貨物_CNG,係数_バス貨物_軽油,係数_バス貨物_メタノール,係数_バス貨物_LPG),MATCH(AL1691+1,【参考】排出ガスレベル!$AI$4:$AI$671,1)-1,5,AR1691),3,FALSE),IF(OR(AJ1691=1,AJ1691=2),VLOOKUP(AH1691,INDEX((係数_乗用_ガソリン,係数_乗用_CNG,係数_乗用_軽油,係数_乗用_メタノール,係数_乗用_LPG),1,1,AR1691):INDEX((係数_乗用_ガソリン,係数_乗用_CNG,係数_乗用_軽油,係数_乗用_メタノール,係数_乗用_LPG),125,5,AR1691),3,FALSE))))))</f>
        <v/>
      </c>
      <c r="AP1691" s="375" t="str">
        <f t="shared" si="784"/>
        <v/>
      </c>
      <c r="AQ1691" s="444" t="str">
        <f t="shared" si="785"/>
        <v/>
      </c>
      <c r="AR1691" s="375" t="str">
        <f t="shared" si="788"/>
        <v/>
      </c>
      <c r="AS1691" s="377" t="str">
        <f t="shared" si="786"/>
        <v/>
      </c>
      <c r="AT1691" s="378" t="str">
        <f t="shared" si="787"/>
        <v/>
      </c>
      <c r="AX1691" s="625" t="b">
        <f t="shared" si="789"/>
        <v>0</v>
      </c>
      <c r="AY1691" s="7" t="str">
        <f t="shared" si="790"/>
        <v>FALSEFALSEFALSE</v>
      </c>
      <c r="AZ1691" s="626">
        <f t="shared" si="766"/>
        <v>0</v>
      </c>
      <c r="BA1691" s="627" t="str">
        <f t="shared" si="767"/>
        <v/>
      </c>
      <c r="BB1691" s="627">
        <f t="shared" si="768"/>
        <v>0</v>
      </c>
      <c r="BC1691" s="690" t="str">
        <f t="shared" si="769"/>
        <v/>
      </c>
    </row>
    <row r="1692" spans="1:55">
      <c r="A1692" s="381">
        <v>1636</v>
      </c>
      <c r="B1692" s="117"/>
      <c r="C1692" s="288"/>
      <c r="D1692" s="289"/>
      <c r="E1692" s="289"/>
      <c r="F1692" s="290"/>
      <c r="G1692" s="292"/>
      <c r="H1692" s="116"/>
      <c r="I1692" s="292"/>
      <c r="J1692" s="116"/>
      <c r="K1692" s="370" t="str">
        <f t="shared" si="760"/>
        <v/>
      </c>
      <c r="L1692" s="370">
        <f t="shared" si="761"/>
        <v>0</v>
      </c>
      <c r="M1692" s="370">
        <f t="shared" si="762"/>
        <v>0</v>
      </c>
      <c r="N1692" s="371" t="str">
        <f t="shared" si="770"/>
        <v/>
      </c>
      <c r="O1692" s="371" t="str">
        <f t="shared" si="771"/>
        <v/>
      </c>
      <c r="P1692" s="371" t="str">
        <f t="shared" si="772"/>
        <v/>
      </c>
      <c r="Q1692" s="371" t="str">
        <f t="shared" si="773"/>
        <v/>
      </c>
      <c r="R1692" s="371" t="str">
        <f t="shared" si="774"/>
        <v/>
      </c>
      <c r="S1692" s="371" t="str">
        <f t="shared" si="775"/>
        <v/>
      </c>
      <c r="T1692" s="443" t="str">
        <f t="shared" si="763"/>
        <v/>
      </c>
      <c r="U1692" s="539"/>
      <c r="V1692" s="117"/>
      <c r="W1692" s="118"/>
      <c r="X1692" s="119"/>
      <c r="Y1692" s="120"/>
      <c r="Z1692" s="122"/>
      <c r="AA1692" s="121"/>
      <c r="AB1692" s="443" t="str">
        <f t="shared" si="764"/>
        <v/>
      </c>
      <c r="AC1692" s="734" t="str">
        <f t="shared" si="765"/>
        <v/>
      </c>
      <c r="AD1692" s="372"/>
      <c r="AE1692" s="485"/>
      <c r="AF1692" s="373" t="str">
        <f t="shared" si="776"/>
        <v/>
      </c>
      <c r="AG1692" s="373" t="str">
        <f t="shared" si="777"/>
        <v/>
      </c>
      <c r="AH1692" s="374" t="str">
        <f t="shared" si="778"/>
        <v/>
      </c>
      <c r="AI1692" s="375" t="str">
        <f t="shared" si="779"/>
        <v/>
      </c>
      <c r="AJ1692" s="375" t="str">
        <f t="shared" si="780"/>
        <v/>
      </c>
      <c r="AK1692" s="375" t="str">
        <f t="shared" si="781"/>
        <v/>
      </c>
      <c r="AL1692" s="375" t="str">
        <f t="shared" si="782"/>
        <v/>
      </c>
      <c r="AM1692" s="375" t="str">
        <f t="shared" si="783"/>
        <v/>
      </c>
      <c r="AN1692" s="376" t="str">
        <f>IF(AF1692="","",IF(OR(AH1692="",AH1692="-"),"－",IF(OR(AM1692=8,AM1692=9),"",IF(OR(AJ1692=3,AJ1692=4,AJ1692=5,AJ1692=6),VLOOKUP(AH1692,INDEX((係数_バス貨物_ガソリン,係数_バス貨物_CNG,係数_バス貨物_軽油,係数_バス貨物_メタノール,係数_バス貨物_LPG),MATCH(AL1692,【参考】排出ガスレベル!$AI$4:$AI$671,1),1,AR1692):INDEX((係数_バス貨物_ガソリン,係数_バス貨物_CNG,係数_バス貨物_軽油,係数_バス貨物_メタノール,係数_バス貨物_LPG),MATCH(AL1692+1,【参考】排出ガスレベル!$AI$4:$AI$671,1)-1,5,AR1692),2,FALSE),IF(OR(AJ1692=1,AJ1692=2),VLOOKUP(AH1692,INDEX((係数_乗用_ガソリン,係数_乗用_CNG,係数_乗用_軽油,係数_乗用_メタノール,係数_乗用_LPG),1,1,AR1692):INDEX((係数_乗用_ガソリン,係数_乗用_CNG,係数_乗用_軽油,係数_乗用_メタノール,係数_乗用_LPG),125,5,AR1692),2,FALSE))))))</f>
        <v/>
      </c>
      <c r="AO1692" s="376" t="str">
        <f>IF(T1692="","",IF(OR(AH1692="",AH1692="-"),"－",IF(OR(AM1692=8,AM1692=9),"",IF(OR(AJ1692=3,AJ1692=4,AJ1692=5,AJ1692=6),VLOOKUP(AH1692,INDEX((係数_バス貨物_ガソリン,係数_バス貨物_CNG,係数_バス貨物_軽油,係数_バス貨物_メタノール,係数_バス貨物_LPG),MATCH(AL1692,【参考】排出ガスレベル!$AI$4:$AI$671,1),1,AR1692):INDEX((係数_バス貨物_ガソリン,係数_バス貨物_CNG,係数_バス貨物_軽油,係数_バス貨物_メタノール,係数_バス貨物_LPG),MATCH(AL1692+1,【参考】排出ガスレベル!$AI$4:$AI$671,1)-1,5,AR1692),3,FALSE),IF(OR(AJ1692=1,AJ1692=2),VLOOKUP(AH1692,INDEX((係数_乗用_ガソリン,係数_乗用_CNG,係数_乗用_軽油,係数_乗用_メタノール,係数_乗用_LPG),1,1,AR1692):INDEX((係数_乗用_ガソリン,係数_乗用_CNG,係数_乗用_軽油,係数_乗用_メタノール,係数_乗用_LPG),125,5,AR1692),3,FALSE))))))</f>
        <v/>
      </c>
      <c r="AP1692" s="375" t="str">
        <f t="shared" si="784"/>
        <v/>
      </c>
      <c r="AQ1692" s="444" t="str">
        <f t="shared" si="785"/>
        <v/>
      </c>
      <c r="AR1692" s="375" t="str">
        <f t="shared" si="788"/>
        <v/>
      </c>
      <c r="AS1692" s="377" t="str">
        <f t="shared" si="786"/>
        <v/>
      </c>
      <c r="AT1692" s="378" t="str">
        <f t="shared" si="787"/>
        <v/>
      </c>
      <c r="AX1692" s="625" t="b">
        <f t="shared" si="789"/>
        <v>0</v>
      </c>
      <c r="AY1692" s="7" t="str">
        <f t="shared" si="790"/>
        <v>FALSEFALSEFALSE</v>
      </c>
      <c r="AZ1692" s="626">
        <f t="shared" si="766"/>
        <v>0</v>
      </c>
      <c r="BA1692" s="627" t="str">
        <f t="shared" si="767"/>
        <v/>
      </c>
      <c r="BB1692" s="627">
        <f t="shared" si="768"/>
        <v>0</v>
      </c>
      <c r="BC1692" s="690" t="str">
        <f t="shared" si="769"/>
        <v/>
      </c>
    </row>
    <row r="1693" spans="1:55">
      <c r="A1693" s="381">
        <v>1637</v>
      </c>
      <c r="B1693" s="117"/>
      <c r="C1693" s="288"/>
      <c r="D1693" s="289"/>
      <c r="E1693" s="289"/>
      <c r="F1693" s="290"/>
      <c r="G1693" s="292"/>
      <c r="H1693" s="116"/>
      <c r="I1693" s="292"/>
      <c r="J1693" s="116"/>
      <c r="K1693" s="370" t="str">
        <f t="shared" si="760"/>
        <v/>
      </c>
      <c r="L1693" s="370">
        <f t="shared" si="761"/>
        <v>0</v>
      </c>
      <c r="M1693" s="370">
        <f t="shared" si="762"/>
        <v>0</v>
      </c>
      <c r="N1693" s="371" t="str">
        <f t="shared" si="770"/>
        <v/>
      </c>
      <c r="O1693" s="371" t="str">
        <f t="shared" si="771"/>
        <v/>
      </c>
      <c r="P1693" s="371" t="str">
        <f t="shared" si="772"/>
        <v/>
      </c>
      <c r="Q1693" s="371" t="str">
        <f t="shared" si="773"/>
        <v/>
      </c>
      <c r="R1693" s="371" t="str">
        <f t="shared" si="774"/>
        <v/>
      </c>
      <c r="S1693" s="371" t="str">
        <f t="shared" si="775"/>
        <v/>
      </c>
      <c r="T1693" s="443" t="str">
        <f t="shared" si="763"/>
        <v/>
      </c>
      <c r="U1693" s="539"/>
      <c r="V1693" s="117"/>
      <c r="W1693" s="118"/>
      <c r="X1693" s="119"/>
      <c r="Y1693" s="120"/>
      <c r="Z1693" s="122"/>
      <c r="AA1693" s="121"/>
      <c r="AB1693" s="443" t="str">
        <f t="shared" si="764"/>
        <v/>
      </c>
      <c r="AC1693" s="734" t="str">
        <f t="shared" si="765"/>
        <v/>
      </c>
      <c r="AD1693" s="372"/>
      <c r="AE1693" s="485"/>
      <c r="AF1693" s="373" t="str">
        <f t="shared" si="776"/>
        <v/>
      </c>
      <c r="AG1693" s="373" t="str">
        <f t="shared" si="777"/>
        <v/>
      </c>
      <c r="AH1693" s="374" t="str">
        <f t="shared" si="778"/>
        <v/>
      </c>
      <c r="AI1693" s="375" t="str">
        <f t="shared" si="779"/>
        <v/>
      </c>
      <c r="AJ1693" s="375" t="str">
        <f t="shared" si="780"/>
        <v/>
      </c>
      <c r="AK1693" s="375" t="str">
        <f t="shared" si="781"/>
        <v/>
      </c>
      <c r="AL1693" s="375" t="str">
        <f t="shared" si="782"/>
        <v/>
      </c>
      <c r="AM1693" s="375" t="str">
        <f t="shared" si="783"/>
        <v/>
      </c>
      <c r="AN1693" s="376" t="str">
        <f>IF(AF1693="","",IF(OR(AH1693="",AH1693="-"),"－",IF(OR(AM1693=8,AM1693=9),"",IF(OR(AJ1693=3,AJ1693=4,AJ1693=5,AJ1693=6),VLOOKUP(AH1693,INDEX((係数_バス貨物_ガソリン,係数_バス貨物_CNG,係数_バス貨物_軽油,係数_バス貨物_メタノール,係数_バス貨物_LPG),MATCH(AL1693,【参考】排出ガスレベル!$AI$4:$AI$671,1),1,AR1693):INDEX((係数_バス貨物_ガソリン,係数_バス貨物_CNG,係数_バス貨物_軽油,係数_バス貨物_メタノール,係数_バス貨物_LPG),MATCH(AL1693+1,【参考】排出ガスレベル!$AI$4:$AI$671,1)-1,5,AR1693),2,FALSE),IF(OR(AJ1693=1,AJ1693=2),VLOOKUP(AH1693,INDEX((係数_乗用_ガソリン,係数_乗用_CNG,係数_乗用_軽油,係数_乗用_メタノール,係数_乗用_LPG),1,1,AR1693):INDEX((係数_乗用_ガソリン,係数_乗用_CNG,係数_乗用_軽油,係数_乗用_メタノール,係数_乗用_LPG),125,5,AR1693),2,FALSE))))))</f>
        <v/>
      </c>
      <c r="AO1693" s="376" t="str">
        <f>IF(T1693="","",IF(OR(AH1693="",AH1693="-"),"－",IF(OR(AM1693=8,AM1693=9),"",IF(OR(AJ1693=3,AJ1693=4,AJ1693=5,AJ1693=6),VLOOKUP(AH1693,INDEX((係数_バス貨物_ガソリン,係数_バス貨物_CNG,係数_バス貨物_軽油,係数_バス貨物_メタノール,係数_バス貨物_LPG),MATCH(AL1693,【参考】排出ガスレベル!$AI$4:$AI$671,1),1,AR1693):INDEX((係数_バス貨物_ガソリン,係数_バス貨物_CNG,係数_バス貨物_軽油,係数_バス貨物_メタノール,係数_バス貨物_LPG),MATCH(AL1693+1,【参考】排出ガスレベル!$AI$4:$AI$671,1)-1,5,AR1693),3,FALSE),IF(OR(AJ1693=1,AJ1693=2),VLOOKUP(AH1693,INDEX((係数_乗用_ガソリン,係数_乗用_CNG,係数_乗用_軽油,係数_乗用_メタノール,係数_乗用_LPG),1,1,AR1693):INDEX((係数_乗用_ガソリン,係数_乗用_CNG,係数_乗用_軽油,係数_乗用_メタノール,係数_乗用_LPG),125,5,AR1693),3,FALSE))))))</f>
        <v/>
      </c>
      <c r="AP1693" s="375" t="str">
        <f t="shared" si="784"/>
        <v/>
      </c>
      <c r="AQ1693" s="444" t="str">
        <f t="shared" si="785"/>
        <v/>
      </c>
      <c r="AR1693" s="375" t="str">
        <f t="shared" si="788"/>
        <v/>
      </c>
      <c r="AS1693" s="377" t="str">
        <f t="shared" si="786"/>
        <v/>
      </c>
      <c r="AT1693" s="378" t="str">
        <f t="shared" si="787"/>
        <v/>
      </c>
      <c r="AX1693" s="625" t="b">
        <f t="shared" si="789"/>
        <v>0</v>
      </c>
      <c r="AY1693" s="7" t="str">
        <f t="shared" si="790"/>
        <v>FALSEFALSEFALSE</v>
      </c>
      <c r="AZ1693" s="626">
        <f t="shared" si="766"/>
        <v>0</v>
      </c>
      <c r="BA1693" s="627" t="str">
        <f t="shared" si="767"/>
        <v/>
      </c>
      <c r="BB1693" s="627">
        <f t="shared" si="768"/>
        <v>0</v>
      </c>
      <c r="BC1693" s="690" t="str">
        <f t="shared" si="769"/>
        <v/>
      </c>
    </row>
    <row r="1694" spans="1:55">
      <c r="A1694" s="381">
        <v>1638</v>
      </c>
      <c r="B1694" s="117"/>
      <c r="C1694" s="288"/>
      <c r="D1694" s="289"/>
      <c r="E1694" s="289"/>
      <c r="F1694" s="290"/>
      <c r="G1694" s="292"/>
      <c r="H1694" s="116"/>
      <c r="I1694" s="292"/>
      <c r="J1694" s="116"/>
      <c r="K1694" s="370" t="str">
        <f t="shared" si="760"/>
        <v/>
      </c>
      <c r="L1694" s="370">
        <f t="shared" si="761"/>
        <v>0</v>
      </c>
      <c r="M1694" s="370">
        <f t="shared" si="762"/>
        <v>0</v>
      </c>
      <c r="N1694" s="371" t="str">
        <f t="shared" si="770"/>
        <v/>
      </c>
      <c r="O1694" s="371" t="str">
        <f t="shared" si="771"/>
        <v/>
      </c>
      <c r="P1694" s="371" t="str">
        <f t="shared" si="772"/>
        <v/>
      </c>
      <c r="Q1694" s="371" t="str">
        <f t="shared" si="773"/>
        <v/>
      </c>
      <c r="R1694" s="371" t="str">
        <f t="shared" si="774"/>
        <v/>
      </c>
      <c r="S1694" s="371" t="str">
        <f t="shared" si="775"/>
        <v/>
      </c>
      <c r="T1694" s="443" t="str">
        <f t="shared" si="763"/>
        <v/>
      </c>
      <c r="U1694" s="539"/>
      <c r="V1694" s="117"/>
      <c r="W1694" s="118"/>
      <c r="X1694" s="119"/>
      <c r="Y1694" s="120"/>
      <c r="Z1694" s="122"/>
      <c r="AA1694" s="121"/>
      <c r="AB1694" s="443" t="str">
        <f t="shared" si="764"/>
        <v/>
      </c>
      <c r="AC1694" s="734" t="str">
        <f t="shared" si="765"/>
        <v/>
      </c>
      <c r="AD1694" s="372"/>
      <c r="AE1694" s="485"/>
      <c r="AF1694" s="373" t="str">
        <f t="shared" si="776"/>
        <v/>
      </c>
      <c r="AG1694" s="373" t="str">
        <f t="shared" si="777"/>
        <v/>
      </c>
      <c r="AH1694" s="374" t="str">
        <f t="shared" si="778"/>
        <v/>
      </c>
      <c r="AI1694" s="375" t="str">
        <f t="shared" si="779"/>
        <v/>
      </c>
      <c r="AJ1694" s="375" t="str">
        <f t="shared" si="780"/>
        <v/>
      </c>
      <c r="AK1694" s="375" t="str">
        <f t="shared" si="781"/>
        <v/>
      </c>
      <c r="AL1694" s="375" t="str">
        <f t="shared" si="782"/>
        <v/>
      </c>
      <c r="AM1694" s="375" t="str">
        <f t="shared" si="783"/>
        <v/>
      </c>
      <c r="AN1694" s="376" t="str">
        <f>IF(AF1694="","",IF(OR(AH1694="",AH1694="-"),"－",IF(OR(AM1694=8,AM1694=9),"",IF(OR(AJ1694=3,AJ1694=4,AJ1694=5,AJ1694=6),VLOOKUP(AH1694,INDEX((係数_バス貨物_ガソリン,係数_バス貨物_CNG,係数_バス貨物_軽油,係数_バス貨物_メタノール,係数_バス貨物_LPG),MATCH(AL1694,【参考】排出ガスレベル!$AI$4:$AI$671,1),1,AR1694):INDEX((係数_バス貨物_ガソリン,係数_バス貨物_CNG,係数_バス貨物_軽油,係数_バス貨物_メタノール,係数_バス貨物_LPG),MATCH(AL1694+1,【参考】排出ガスレベル!$AI$4:$AI$671,1)-1,5,AR1694),2,FALSE),IF(OR(AJ1694=1,AJ1694=2),VLOOKUP(AH1694,INDEX((係数_乗用_ガソリン,係数_乗用_CNG,係数_乗用_軽油,係数_乗用_メタノール,係数_乗用_LPG),1,1,AR1694):INDEX((係数_乗用_ガソリン,係数_乗用_CNG,係数_乗用_軽油,係数_乗用_メタノール,係数_乗用_LPG),125,5,AR1694),2,FALSE))))))</f>
        <v/>
      </c>
      <c r="AO1694" s="376" t="str">
        <f>IF(T1694="","",IF(OR(AH1694="",AH1694="-"),"－",IF(OR(AM1694=8,AM1694=9),"",IF(OR(AJ1694=3,AJ1694=4,AJ1694=5,AJ1694=6),VLOOKUP(AH1694,INDEX((係数_バス貨物_ガソリン,係数_バス貨物_CNG,係数_バス貨物_軽油,係数_バス貨物_メタノール,係数_バス貨物_LPG),MATCH(AL1694,【参考】排出ガスレベル!$AI$4:$AI$671,1),1,AR1694):INDEX((係数_バス貨物_ガソリン,係数_バス貨物_CNG,係数_バス貨物_軽油,係数_バス貨物_メタノール,係数_バス貨物_LPG),MATCH(AL1694+1,【参考】排出ガスレベル!$AI$4:$AI$671,1)-1,5,AR1694),3,FALSE),IF(OR(AJ1694=1,AJ1694=2),VLOOKUP(AH1694,INDEX((係数_乗用_ガソリン,係数_乗用_CNG,係数_乗用_軽油,係数_乗用_メタノール,係数_乗用_LPG),1,1,AR1694):INDEX((係数_乗用_ガソリン,係数_乗用_CNG,係数_乗用_軽油,係数_乗用_メタノール,係数_乗用_LPG),125,5,AR1694),3,FALSE))))))</f>
        <v/>
      </c>
      <c r="AP1694" s="375" t="str">
        <f t="shared" si="784"/>
        <v/>
      </c>
      <c r="AQ1694" s="444" t="str">
        <f t="shared" si="785"/>
        <v/>
      </c>
      <c r="AR1694" s="375" t="str">
        <f t="shared" si="788"/>
        <v/>
      </c>
      <c r="AS1694" s="377" t="str">
        <f t="shared" si="786"/>
        <v/>
      </c>
      <c r="AT1694" s="378" t="str">
        <f t="shared" si="787"/>
        <v/>
      </c>
      <c r="AX1694" s="625" t="b">
        <f t="shared" si="789"/>
        <v>0</v>
      </c>
      <c r="AY1694" s="7" t="str">
        <f t="shared" si="790"/>
        <v>FALSEFALSEFALSE</v>
      </c>
      <c r="AZ1694" s="626">
        <f t="shared" si="766"/>
        <v>0</v>
      </c>
      <c r="BA1694" s="627" t="str">
        <f t="shared" si="767"/>
        <v/>
      </c>
      <c r="BB1694" s="627">
        <f t="shared" si="768"/>
        <v>0</v>
      </c>
      <c r="BC1694" s="690" t="str">
        <f t="shared" si="769"/>
        <v/>
      </c>
    </row>
    <row r="1695" spans="1:55">
      <c r="A1695" s="381">
        <v>1639</v>
      </c>
      <c r="B1695" s="117"/>
      <c r="C1695" s="288"/>
      <c r="D1695" s="289"/>
      <c r="E1695" s="289"/>
      <c r="F1695" s="290"/>
      <c r="G1695" s="292"/>
      <c r="H1695" s="116"/>
      <c r="I1695" s="292"/>
      <c r="J1695" s="116"/>
      <c r="K1695" s="370" t="str">
        <f t="shared" si="760"/>
        <v/>
      </c>
      <c r="L1695" s="370">
        <f t="shared" si="761"/>
        <v>0</v>
      </c>
      <c r="M1695" s="370">
        <f t="shared" si="762"/>
        <v>0</v>
      </c>
      <c r="N1695" s="371" t="str">
        <f t="shared" si="770"/>
        <v/>
      </c>
      <c r="O1695" s="371" t="str">
        <f t="shared" si="771"/>
        <v/>
      </c>
      <c r="P1695" s="371" t="str">
        <f t="shared" si="772"/>
        <v/>
      </c>
      <c r="Q1695" s="371" t="str">
        <f t="shared" si="773"/>
        <v/>
      </c>
      <c r="R1695" s="371" t="str">
        <f t="shared" si="774"/>
        <v/>
      </c>
      <c r="S1695" s="371" t="str">
        <f t="shared" si="775"/>
        <v/>
      </c>
      <c r="T1695" s="443" t="str">
        <f t="shared" si="763"/>
        <v/>
      </c>
      <c r="U1695" s="539"/>
      <c r="V1695" s="117"/>
      <c r="W1695" s="118"/>
      <c r="X1695" s="119"/>
      <c r="Y1695" s="120"/>
      <c r="Z1695" s="122"/>
      <c r="AA1695" s="121"/>
      <c r="AB1695" s="443" t="str">
        <f t="shared" si="764"/>
        <v/>
      </c>
      <c r="AC1695" s="734" t="str">
        <f t="shared" si="765"/>
        <v/>
      </c>
      <c r="AD1695" s="372"/>
      <c r="AE1695" s="485"/>
      <c r="AF1695" s="373" t="str">
        <f t="shared" si="776"/>
        <v/>
      </c>
      <c r="AG1695" s="373" t="str">
        <f t="shared" si="777"/>
        <v/>
      </c>
      <c r="AH1695" s="374" t="str">
        <f t="shared" si="778"/>
        <v/>
      </c>
      <c r="AI1695" s="375" t="str">
        <f t="shared" si="779"/>
        <v/>
      </c>
      <c r="AJ1695" s="375" t="str">
        <f t="shared" si="780"/>
        <v/>
      </c>
      <c r="AK1695" s="375" t="str">
        <f t="shared" si="781"/>
        <v/>
      </c>
      <c r="AL1695" s="375" t="str">
        <f t="shared" si="782"/>
        <v/>
      </c>
      <c r="AM1695" s="375" t="str">
        <f t="shared" si="783"/>
        <v/>
      </c>
      <c r="AN1695" s="376" t="str">
        <f>IF(AF1695="","",IF(OR(AH1695="",AH1695="-"),"－",IF(OR(AM1695=8,AM1695=9),"",IF(OR(AJ1695=3,AJ1695=4,AJ1695=5,AJ1695=6),VLOOKUP(AH1695,INDEX((係数_バス貨物_ガソリン,係数_バス貨物_CNG,係数_バス貨物_軽油,係数_バス貨物_メタノール,係数_バス貨物_LPG),MATCH(AL1695,【参考】排出ガスレベル!$AI$4:$AI$671,1),1,AR1695):INDEX((係数_バス貨物_ガソリン,係数_バス貨物_CNG,係数_バス貨物_軽油,係数_バス貨物_メタノール,係数_バス貨物_LPG),MATCH(AL1695+1,【参考】排出ガスレベル!$AI$4:$AI$671,1)-1,5,AR1695),2,FALSE),IF(OR(AJ1695=1,AJ1695=2),VLOOKUP(AH1695,INDEX((係数_乗用_ガソリン,係数_乗用_CNG,係数_乗用_軽油,係数_乗用_メタノール,係数_乗用_LPG),1,1,AR1695):INDEX((係数_乗用_ガソリン,係数_乗用_CNG,係数_乗用_軽油,係数_乗用_メタノール,係数_乗用_LPG),125,5,AR1695),2,FALSE))))))</f>
        <v/>
      </c>
      <c r="AO1695" s="376" t="str">
        <f>IF(T1695="","",IF(OR(AH1695="",AH1695="-"),"－",IF(OR(AM1695=8,AM1695=9),"",IF(OR(AJ1695=3,AJ1695=4,AJ1695=5,AJ1695=6),VLOOKUP(AH1695,INDEX((係数_バス貨物_ガソリン,係数_バス貨物_CNG,係数_バス貨物_軽油,係数_バス貨物_メタノール,係数_バス貨物_LPG),MATCH(AL1695,【参考】排出ガスレベル!$AI$4:$AI$671,1),1,AR1695):INDEX((係数_バス貨物_ガソリン,係数_バス貨物_CNG,係数_バス貨物_軽油,係数_バス貨物_メタノール,係数_バス貨物_LPG),MATCH(AL1695+1,【参考】排出ガスレベル!$AI$4:$AI$671,1)-1,5,AR1695),3,FALSE),IF(OR(AJ1695=1,AJ1695=2),VLOOKUP(AH1695,INDEX((係数_乗用_ガソリン,係数_乗用_CNG,係数_乗用_軽油,係数_乗用_メタノール,係数_乗用_LPG),1,1,AR1695):INDEX((係数_乗用_ガソリン,係数_乗用_CNG,係数_乗用_軽油,係数_乗用_メタノール,係数_乗用_LPG),125,5,AR1695),3,FALSE))))))</f>
        <v/>
      </c>
      <c r="AP1695" s="375" t="str">
        <f t="shared" si="784"/>
        <v/>
      </c>
      <c r="AQ1695" s="444" t="str">
        <f t="shared" si="785"/>
        <v/>
      </c>
      <c r="AR1695" s="375" t="str">
        <f t="shared" si="788"/>
        <v/>
      </c>
      <c r="AS1695" s="377" t="str">
        <f t="shared" si="786"/>
        <v/>
      </c>
      <c r="AT1695" s="378" t="str">
        <f t="shared" si="787"/>
        <v/>
      </c>
      <c r="AX1695" s="625" t="b">
        <f t="shared" si="789"/>
        <v>0</v>
      </c>
      <c r="AY1695" s="7" t="str">
        <f t="shared" si="790"/>
        <v>FALSEFALSEFALSE</v>
      </c>
      <c r="AZ1695" s="626">
        <f t="shared" si="766"/>
        <v>0</v>
      </c>
      <c r="BA1695" s="627" t="str">
        <f t="shared" si="767"/>
        <v/>
      </c>
      <c r="BB1695" s="627">
        <f t="shared" si="768"/>
        <v>0</v>
      </c>
      <c r="BC1695" s="690" t="str">
        <f t="shared" si="769"/>
        <v/>
      </c>
    </row>
    <row r="1696" spans="1:55">
      <c r="A1696" s="381">
        <v>1640</v>
      </c>
      <c r="B1696" s="117"/>
      <c r="C1696" s="288"/>
      <c r="D1696" s="289"/>
      <c r="E1696" s="289"/>
      <c r="F1696" s="290"/>
      <c r="G1696" s="292"/>
      <c r="H1696" s="116"/>
      <c r="I1696" s="292"/>
      <c r="J1696" s="116"/>
      <c r="K1696" s="370" t="str">
        <f t="shared" si="760"/>
        <v/>
      </c>
      <c r="L1696" s="370">
        <f t="shared" si="761"/>
        <v>0</v>
      </c>
      <c r="M1696" s="370">
        <f t="shared" si="762"/>
        <v>0</v>
      </c>
      <c r="N1696" s="371" t="str">
        <f t="shared" si="770"/>
        <v/>
      </c>
      <c r="O1696" s="371" t="str">
        <f t="shared" si="771"/>
        <v/>
      </c>
      <c r="P1696" s="371" t="str">
        <f t="shared" si="772"/>
        <v/>
      </c>
      <c r="Q1696" s="371" t="str">
        <f t="shared" si="773"/>
        <v/>
      </c>
      <c r="R1696" s="371" t="str">
        <f t="shared" si="774"/>
        <v/>
      </c>
      <c r="S1696" s="371" t="str">
        <f t="shared" si="775"/>
        <v/>
      </c>
      <c r="T1696" s="443" t="str">
        <f t="shared" si="763"/>
        <v/>
      </c>
      <c r="U1696" s="539"/>
      <c r="V1696" s="117"/>
      <c r="W1696" s="118"/>
      <c r="X1696" s="119"/>
      <c r="Y1696" s="120"/>
      <c r="Z1696" s="122"/>
      <c r="AA1696" s="121"/>
      <c r="AB1696" s="443" t="str">
        <f t="shared" si="764"/>
        <v/>
      </c>
      <c r="AC1696" s="734" t="str">
        <f t="shared" si="765"/>
        <v/>
      </c>
      <c r="AD1696" s="372"/>
      <c r="AE1696" s="485"/>
      <c r="AF1696" s="373" t="str">
        <f t="shared" si="776"/>
        <v/>
      </c>
      <c r="AG1696" s="373" t="str">
        <f t="shared" si="777"/>
        <v/>
      </c>
      <c r="AH1696" s="374" t="str">
        <f t="shared" si="778"/>
        <v/>
      </c>
      <c r="AI1696" s="375" t="str">
        <f t="shared" si="779"/>
        <v/>
      </c>
      <c r="AJ1696" s="375" t="str">
        <f t="shared" si="780"/>
        <v/>
      </c>
      <c r="AK1696" s="375" t="str">
        <f t="shared" si="781"/>
        <v/>
      </c>
      <c r="AL1696" s="375" t="str">
        <f t="shared" si="782"/>
        <v/>
      </c>
      <c r="AM1696" s="375" t="str">
        <f t="shared" si="783"/>
        <v/>
      </c>
      <c r="AN1696" s="376" t="str">
        <f>IF(AF1696="","",IF(OR(AH1696="",AH1696="-"),"－",IF(OR(AM1696=8,AM1696=9),"",IF(OR(AJ1696=3,AJ1696=4,AJ1696=5,AJ1696=6),VLOOKUP(AH1696,INDEX((係数_バス貨物_ガソリン,係数_バス貨物_CNG,係数_バス貨物_軽油,係数_バス貨物_メタノール,係数_バス貨物_LPG),MATCH(AL1696,【参考】排出ガスレベル!$AI$4:$AI$671,1),1,AR1696):INDEX((係数_バス貨物_ガソリン,係数_バス貨物_CNG,係数_バス貨物_軽油,係数_バス貨物_メタノール,係数_バス貨物_LPG),MATCH(AL1696+1,【参考】排出ガスレベル!$AI$4:$AI$671,1)-1,5,AR1696),2,FALSE),IF(OR(AJ1696=1,AJ1696=2),VLOOKUP(AH1696,INDEX((係数_乗用_ガソリン,係数_乗用_CNG,係数_乗用_軽油,係数_乗用_メタノール,係数_乗用_LPG),1,1,AR1696):INDEX((係数_乗用_ガソリン,係数_乗用_CNG,係数_乗用_軽油,係数_乗用_メタノール,係数_乗用_LPG),125,5,AR1696),2,FALSE))))))</f>
        <v/>
      </c>
      <c r="AO1696" s="376" t="str">
        <f>IF(T1696="","",IF(OR(AH1696="",AH1696="-"),"－",IF(OR(AM1696=8,AM1696=9),"",IF(OR(AJ1696=3,AJ1696=4,AJ1696=5,AJ1696=6),VLOOKUP(AH1696,INDEX((係数_バス貨物_ガソリン,係数_バス貨物_CNG,係数_バス貨物_軽油,係数_バス貨物_メタノール,係数_バス貨物_LPG),MATCH(AL1696,【参考】排出ガスレベル!$AI$4:$AI$671,1),1,AR1696):INDEX((係数_バス貨物_ガソリン,係数_バス貨物_CNG,係数_バス貨物_軽油,係数_バス貨物_メタノール,係数_バス貨物_LPG),MATCH(AL1696+1,【参考】排出ガスレベル!$AI$4:$AI$671,1)-1,5,AR1696),3,FALSE),IF(OR(AJ1696=1,AJ1696=2),VLOOKUP(AH1696,INDEX((係数_乗用_ガソリン,係数_乗用_CNG,係数_乗用_軽油,係数_乗用_メタノール,係数_乗用_LPG),1,1,AR1696):INDEX((係数_乗用_ガソリン,係数_乗用_CNG,係数_乗用_軽油,係数_乗用_メタノール,係数_乗用_LPG),125,5,AR1696),3,FALSE))))))</f>
        <v/>
      </c>
      <c r="AP1696" s="375" t="str">
        <f t="shared" si="784"/>
        <v/>
      </c>
      <c r="AQ1696" s="444" t="str">
        <f t="shared" si="785"/>
        <v/>
      </c>
      <c r="AR1696" s="375" t="str">
        <f t="shared" si="788"/>
        <v/>
      </c>
      <c r="AS1696" s="377" t="str">
        <f t="shared" si="786"/>
        <v/>
      </c>
      <c r="AT1696" s="378" t="str">
        <f t="shared" si="787"/>
        <v/>
      </c>
      <c r="AX1696" s="625" t="b">
        <f t="shared" si="789"/>
        <v>0</v>
      </c>
      <c r="AY1696" s="7" t="str">
        <f t="shared" si="790"/>
        <v>FALSEFALSEFALSE</v>
      </c>
      <c r="AZ1696" s="626">
        <f t="shared" si="766"/>
        <v>0</v>
      </c>
      <c r="BA1696" s="627" t="str">
        <f t="shared" si="767"/>
        <v/>
      </c>
      <c r="BB1696" s="627">
        <f t="shared" si="768"/>
        <v>0</v>
      </c>
      <c r="BC1696" s="690" t="str">
        <f t="shared" si="769"/>
        <v/>
      </c>
    </row>
    <row r="1697" spans="1:55">
      <c r="A1697" s="381">
        <v>1641</v>
      </c>
      <c r="B1697" s="117"/>
      <c r="C1697" s="288"/>
      <c r="D1697" s="289"/>
      <c r="E1697" s="289"/>
      <c r="F1697" s="290"/>
      <c r="G1697" s="292"/>
      <c r="H1697" s="116"/>
      <c r="I1697" s="292"/>
      <c r="J1697" s="116"/>
      <c r="K1697" s="370" t="str">
        <f t="shared" si="760"/>
        <v/>
      </c>
      <c r="L1697" s="370">
        <f t="shared" si="761"/>
        <v>0</v>
      </c>
      <c r="M1697" s="370">
        <f t="shared" si="762"/>
        <v>0</v>
      </c>
      <c r="N1697" s="371" t="str">
        <f t="shared" si="770"/>
        <v/>
      </c>
      <c r="O1697" s="371" t="str">
        <f t="shared" si="771"/>
        <v/>
      </c>
      <c r="P1697" s="371" t="str">
        <f t="shared" si="772"/>
        <v/>
      </c>
      <c r="Q1697" s="371" t="str">
        <f t="shared" si="773"/>
        <v/>
      </c>
      <c r="R1697" s="371" t="str">
        <f t="shared" si="774"/>
        <v/>
      </c>
      <c r="S1697" s="371" t="str">
        <f t="shared" si="775"/>
        <v/>
      </c>
      <c r="T1697" s="443" t="str">
        <f t="shared" si="763"/>
        <v/>
      </c>
      <c r="U1697" s="539"/>
      <c r="V1697" s="117"/>
      <c r="W1697" s="118"/>
      <c r="X1697" s="119"/>
      <c r="Y1697" s="120"/>
      <c r="Z1697" s="122"/>
      <c r="AA1697" s="121"/>
      <c r="AB1697" s="443" t="str">
        <f t="shared" si="764"/>
        <v/>
      </c>
      <c r="AC1697" s="734" t="str">
        <f t="shared" si="765"/>
        <v/>
      </c>
      <c r="AD1697" s="372"/>
      <c r="AE1697" s="485"/>
      <c r="AF1697" s="373" t="str">
        <f t="shared" si="776"/>
        <v/>
      </c>
      <c r="AG1697" s="373" t="str">
        <f t="shared" si="777"/>
        <v/>
      </c>
      <c r="AH1697" s="374" t="str">
        <f t="shared" si="778"/>
        <v/>
      </c>
      <c r="AI1697" s="375" t="str">
        <f t="shared" si="779"/>
        <v/>
      </c>
      <c r="AJ1697" s="375" t="str">
        <f t="shared" si="780"/>
        <v/>
      </c>
      <c r="AK1697" s="375" t="str">
        <f t="shared" si="781"/>
        <v/>
      </c>
      <c r="AL1697" s="375" t="str">
        <f t="shared" si="782"/>
        <v/>
      </c>
      <c r="AM1697" s="375" t="str">
        <f t="shared" si="783"/>
        <v/>
      </c>
      <c r="AN1697" s="376" t="str">
        <f>IF(AF1697="","",IF(OR(AH1697="",AH1697="-"),"－",IF(OR(AM1697=8,AM1697=9),"",IF(OR(AJ1697=3,AJ1697=4,AJ1697=5,AJ1697=6),VLOOKUP(AH1697,INDEX((係数_バス貨物_ガソリン,係数_バス貨物_CNG,係数_バス貨物_軽油,係数_バス貨物_メタノール,係数_バス貨物_LPG),MATCH(AL1697,【参考】排出ガスレベル!$AI$4:$AI$671,1),1,AR1697):INDEX((係数_バス貨物_ガソリン,係数_バス貨物_CNG,係数_バス貨物_軽油,係数_バス貨物_メタノール,係数_バス貨物_LPG),MATCH(AL1697+1,【参考】排出ガスレベル!$AI$4:$AI$671,1)-1,5,AR1697),2,FALSE),IF(OR(AJ1697=1,AJ1697=2),VLOOKUP(AH1697,INDEX((係数_乗用_ガソリン,係数_乗用_CNG,係数_乗用_軽油,係数_乗用_メタノール,係数_乗用_LPG),1,1,AR1697):INDEX((係数_乗用_ガソリン,係数_乗用_CNG,係数_乗用_軽油,係数_乗用_メタノール,係数_乗用_LPG),125,5,AR1697),2,FALSE))))))</f>
        <v/>
      </c>
      <c r="AO1697" s="376" t="str">
        <f>IF(T1697="","",IF(OR(AH1697="",AH1697="-"),"－",IF(OR(AM1697=8,AM1697=9),"",IF(OR(AJ1697=3,AJ1697=4,AJ1697=5,AJ1697=6),VLOOKUP(AH1697,INDEX((係数_バス貨物_ガソリン,係数_バス貨物_CNG,係数_バス貨物_軽油,係数_バス貨物_メタノール,係数_バス貨物_LPG),MATCH(AL1697,【参考】排出ガスレベル!$AI$4:$AI$671,1),1,AR1697):INDEX((係数_バス貨物_ガソリン,係数_バス貨物_CNG,係数_バス貨物_軽油,係数_バス貨物_メタノール,係数_バス貨物_LPG),MATCH(AL1697+1,【参考】排出ガスレベル!$AI$4:$AI$671,1)-1,5,AR1697),3,FALSE),IF(OR(AJ1697=1,AJ1697=2),VLOOKUP(AH1697,INDEX((係数_乗用_ガソリン,係数_乗用_CNG,係数_乗用_軽油,係数_乗用_メタノール,係数_乗用_LPG),1,1,AR1697):INDEX((係数_乗用_ガソリン,係数_乗用_CNG,係数_乗用_軽油,係数_乗用_メタノール,係数_乗用_LPG),125,5,AR1697),3,FALSE))))))</f>
        <v/>
      </c>
      <c r="AP1697" s="375" t="str">
        <f t="shared" si="784"/>
        <v/>
      </c>
      <c r="AQ1697" s="444" t="str">
        <f t="shared" si="785"/>
        <v/>
      </c>
      <c r="AR1697" s="375" t="str">
        <f t="shared" si="788"/>
        <v/>
      </c>
      <c r="AS1697" s="377" t="str">
        <f t="shared" si="786"/>
        <v/>
      </c>
      <c r="AT1697" s="378" t="str">
        <f t="shared" si="787"/>
        <v/>
      </c>
      <c r="AX1697" s="625" t="b">
        <f t="shared" si="789"/>
        <v>0</v>
      </c>
      <c r="AY1697" s="7" t="str">
        <f t="shared" si="790"/>
        <v>FALSEFALSEFALSE</v>
      </c>
      <c r="AZ1697" s="626">
        <f t="shared" si="766"/>
        <v>0</v>
      </c>
      <c r="BA1697" s="627" t="str">
        <f t="shared" si="767"/>
        <v/>
      </c>
      <c r="BB1697" s="627">
        <f t="shared" si="768"/>
        <v>0</v>
      </c>
      <c r="BC1697" s="690" t="str">
        <f t="shared" si="769"/>
        <v/>
      </c>
    </row>
    <row r="1698" spans="1:55">
      <c r="A1698" s="381">
        <v>1642</v>
      </c>
      <c r="B1698" s="117"/>
      <c r="C1698" s="288"/>
      <c r="D1698" s="289"/>
      <c r="E1698" s="289"/>
      <c r="F1698" s="290"/>
      <c r="G1698" s="292"/>
      <c r="H1698" s="116"/>
      <c r="I1698" s="292"/>
      <c r="J1698" s="116"/>
      <c r="K1698" s="370" t="str">
        <f t="shared" si="760"/>
        <v/>
      </c>
      <c r="L1698" s="370">
        <f t="shared" si="761"/>
        <v>0</v>
      </c>
      <c r="M1698" s="370">
        <f t="shared" si="762"/>
        <v>0</v>
      </c>
      <c r="N1698" s="371" t="str">
        <f t="shared" si="770"/>
        <v/>
      </c>
      <c r="O1698" s="371" t="str">
        <f t="shared" si="771"/>
        <v/>
      </c>
      <c r="P1698" s="371" t="str">
        <f t="shared" si="772"/>
        <v/>
      </c>
      <c r="Q1698" s="371" t="str">
        <f t="shared" si="773"/>
        <v/>
      </c>
      <c r="R1698" s="371" t="str">
        <f t="shared" si="774"/>
        <v/>
      </c>
      <c r="S1698" s="371" t="str">
        <f t="shared" si="775"/>
        <v/>
      </c>
      <c r="T1698" s="443" t="str">
        <f t="shared" si="763"/>
        <v/>
      </c>
      <c r="U1698" s="539"/>
      <c r="V1698" s="117"/>
      <c r="W1698" s="118"/>
      <c r="X1698" s="119"/>
      <c r="Y1698" s="120"/>
      <c r="Z1698" s="122"/>
      <c r="AA1698" s="121"/>
      <c r="AB1698" s="443" t="str">
        <f t="shared" si="764"/>
        <v/>
      </c>
      <c r="AC1698" s="734" t="str">
        <f t="shared" si="765"/>
        <v/>
      </c>
      <c r="AD1698" s="372"/>
      <c r="AE1698" s="485"/>
      <c r="AF1698" s="373" t="str">
        <f t="shared" si="776"/>
        <v/>
      </c>
      <c r="AG1698" s="373" t="str">
        <f t="shared" si="777"/>
        <v/>
      </c>
      <c r="AH1698" s="374" t="str">
        <f t="shared" si="778"/>
        <v/>
      </c>
      <c r="AI1698" s="375" t="str">
        <f t="shared" si="779"/>
        <v/>
      </c>
      <c r="AJ1698" s="375" t="str">
        <f t="shared" si="780"/>
        <v/>
      </c>
      <c r="AK1698" s="375" t="str">
        <f t="shared" si="781"/>
        <v/>
      </c>
      <c r="AL1698" s="375" t="str">
        <f t="shared" si="782"/>
        <v/>
      </c>
      <c r="AM1698" s="375" t="str">
        <f t="shared" si="783"/>
        <v/>
      </c>
      <c r="AN1698" s="376" t="str">
        <f>IF(AF1698="","",IF(OR(AH1698="",AH1698="-"),"－",IF(OR(AM1698=8,AM1698=9),"",IF(OR(AJ1698=3,AJ1698=4,AJ1698=5,AJ1698=6),VLOOKUP(AH1698,INDEX((係数_バス貨物_ガソリン,係数_バス貨物_CNG,係数_バス貨物_軽油,係数_バス貨物_メタノール,係数_バス貨物_LPG),MATCH(AL1698,【参考】排出ガスレベル!$AI$4:$AI$671,1),1,AR1698):INDEX((係数_バス貨物_ガソリン,係数_バス貨物_CNG,係数_バス貨物_軽油,係数_バス貨物_メタノール,係数_バス貨物_LPG),MATCH(AL1698+1,【参考】排出ガスレベル!$AI$4:$AI$671,1)-1,5,AR1698),2,FALSE),IF(OR(AJ1698=1,AJ1698=2),VLOOKUP(AH1698,INDEX((係数_乗用_ガソリン,係数_乗用_CNG,係数_乗用_軽油,係数_乗用_メタノール,係数_乗用_LPG),1,1,AR1698):INDEX((係数_乗用_ガソリン,係数_乗用_CNG,係数_乗用_軽油,係数_乗用_メタノール,係数_乗用_LPG),125,5,AR1698),2,FALSE))))))</f>
        <v/>
      </c>
      <c r="AO1698" s="376" t="str">
        <f>IF(T1698="","",IF(OR(AH1698="",AH1698="-"),"－",IF(OR(AM1698=8,AM1698=9),"",IF(OR(AJ1698=3,AJ1698=4,AJ1698=5,AJ1698=6),VLOOKUP(AH1698,INDEX((係数_バス貨物_ガソリン,係数_バス貨物_CNG,係数_バス貨物_軽油,係数_バス貨物_メタノール,係数_バス貨物_LPG),MATCH(AL1698,【参考】排出ガスレベル!$AI$4:$AI$671,1),1,AR1698):INDEX((係数_バス貨物_ガソリン,係数_バス貨物_CNG,係数_バス貨物_軽油,係数_バス貨物_メタノール,係数_バス貨物_LPG),MATCH(AL1698+1,【参考】排出ガスレベル!$AI$4:$AI$671,1)-1,5,AR1698),3,FALSE),IF(OR(AJ1698=1,AJ1698=2),VLOOKUP(AH1698,INDEX((係数_乗用_ガソリン,係数_乗用_CNG,係数_乗用_軽油,係数_乗用_メタノール,係数_乗用_LPG),1,1,AR1698):INDEX((係数_乗用_ガソリン,係数_乗用_CNG,係数_乗用_軽油,係数_乗用_メタノール,係数_乗用_LPG),125,5,AR1698),3,FALSE))))))</f>
        <v/>
      </c>
      <c r="AP1698" s="375" t="str">
        <f t="shared" si="784"/>
        <v/>
      </c>
      <c r="AQ1698" s="444" t="str">
        <f t="shared" si="785"/>
        <v/>
      </c>
      <c r="AR1698" s="375" t="str">
        <f t="shared" si="788"/>
        <v/>
      </c>
      <c r="AS1698" s="377" t="str">
        <f t="shared" si="786"/>
        <v/>
      </c>
      <c r="AT1698" s="378" t="str">
        <f t="shared" si="787"/>
        <v/>
      </c>
      <c r="AX1698" s="625" t="b">
        <f t="shared" si="789"/>
        <v>0</v>
      </c>
      <c r="AY1698" s="7" t="str">
        <f t="shared" si="790"/>
        <v>FALSEFALSEFALSE</v>
      </c>
      <c r="AZ1698" s="626">
        <f t="shared" si="766"/>
        <v>0</v>
      </c>
      <c r="BA1698" s="627" t="str">
        <f t="shared" si="767"/>
        <v/>
      </c>
      <c r="BB1698" s="627">
        <f t="shared" si="768"/>
        <v>0</v>
      </c>
      <c r="BC1698" s="690" t="str">
        <f t="shared" si="769"/>
        <v/>
      </c>
    </row>
    <row r="1699" spans="1:55">
      <c r="A1699" s="381">
        <v>1643</v>
      </c>
      <c r="B1699" s="117"/>
      <c r="C1699" s="288"/>
      <c r="D1699" s="289"/>
      <c r="E1699" s="289"/>
      <c r="F1699" s="290"/>
      <c r="G1699" s="292"/>
      <c r="H1699" s="116"/>
      <c r="I1699" s="292"/>
      <c r="J1699" s="116"/>
      <c r="K1699" s="370" t="str">
        <f t="shared" si="760"/>
        <v/>
      </c>
      <c r="L1699" s="370">
        <f t="shared" si="761"/>
        <v>0</v>
      </c>
      <c r="M1699" s="370">
        <f t="shared" si="762"/>
        <v>0</v>
      </c>
      <c r="N1699" s="371" t="str">
        <f t="shared" si="770"/>
        <v/>
      </c>
      <c r="O1699" s="371" t="str">
        <f t="shared" si="771"/>
        <v/>
      </c>
      <c r="P1699" s="371" t="str">
        <f t="shared" si="772"/>
        <v/>
      </c>
      <c r="Q1699" s="371" t="str">
        <f t="shared" si="773"/>
        <v/>
      </c>
      <c r="R1699" s="371" t="str">
        <f t="shared" si="774"/>
        <v/>
      </c>
      <c r="S1699" s="371" t="str">
        <f t="shared" si="775"/>
        <v/>
      </c>
      <c r="T1699" s="443" t="str">
        <f t="shared" si="763"/>
        <v/>
      </c>
      <c r="U1699" s="539"/>
      <c r="V1699" s="117"/>
      <c r="W1699" s="118"/>
      <c r="X1699" s="119"/>
      <c r="Y1699" s="120"/>
      <c r="Z1699" s="122"/>
      <c r="AA1699" s="121"/>
      <c r="AB1699" s="443" t="str">
        <f t="shared" si="764"/>
        <v/>
      </c>
      <c r="AC1699" s="734" t="str">
        <f t="shared" si="765"/>
        <v/>
      </c>
      <c r="AD1699" s="372"/>
      <c r="AE1699" s="485"/>
      <c r="AF1699" s="373" t="str">
        <f t="shared" si="776"/>
        <v/>
      </c>
      <c r="AG1699" s="373" t="str">
        <f t="shared" si="777"/>
        <v/>
      </c>
      <c r="AH1699" s="374" t="str">
        <f t="shared" si="778"/>
        <v/>
      </c>
      <c r="AI1699" s="375" t="str">
        <f t="shared" si="779"/>
        <v/>
      </c>
      <c r="AJ1699" s="375" t="str">
        <f t="shared" si="780"/>
        <v/>
      </c>
      <c r="AK1699" s="375" t="str">
        <f t="shared" si="781"/>
        <v/>
      </c>
      <c r="AL1699" s="375" t="str">
        <f t="shared" si="782"/>
        <v/>
      </c>
      <c r="AM1699" s="375" t="str">
        <f t="shared" si="783"/>
        <v/>
      </c>
      <c r="AN1699" s="376" t="str">
        <f>IF(AF1699="","",IF(OR(AH1699="",AH1699="-"),"－",IF(OR(AM1699=8,AM1699=9),"",IF(OR(AJ1699=3,AJ1699=4,AJ1699=5,AJ1699=6),VLOOKUP(AH1699,INDEX((係数_バス貨物_ガソリン,係数_バス貨物_CNG,係数_バス貨物_軽油,係数_バス貨物_メタノール,係数_バス貨物_LPG),MATCH(AL1699,【参考】排出ガスレベル!$AI$4:$AI$671,1),1,AR1699):INDEX((係数_バス貨物_ガソリン,係数_バス貨物_CNG,係数_バス貨物_軽油,係数_バス貨物_メタノール,係数_バス貨物_LPG),MATCH(AL1699+1,【参考】排出ガスレベル!$AI$4:$AI$671,1)-1,5,AR1699),2,FALSE),IF(OR(AJ1699=1,AJ1699=2),VLOOKUP(AH1699,INDEX((係数_乗用_ガソリン,係数_乗用_CNG,係数_乗用_軽油,係数_乗用_メタノール,係数_乗用_LPG),1,1,AR1699):INDEX((係数_乗用_ガソリン,係数_乗用_CNG,係数_乗用_軽油,係数_乗用_メタノール,係数_乗用_LPG),125,5,AR1699),2,FALSE))))))</f>
        <v/>
      </c>
      <c r="AO1699" s="376" t="str">
        <f>IF(T1699="","",IF(OR(AH1699="",AH1699="-"),"－",IF(OR(AM1699=8,AM1699=9),"",IF(OR(AJ1699=3,AJ1699=4,AJ1699=5,AJ1699=6),VLOOKUP(AH1699,INDEX((係数_バス貨物_ガソリン,係数_バス貨物_CNG,係数_バス貨物_軽油,係数_バス貨物_メタノール,係数_バス貨物_LPG),MATCH(AL1699,【参考】排出ガスレベル!$AI$4:$AI$671,1),1,AR1699):INDEX((係数_バス貨物_ガソリン,係数_バス貨物_CNG,係数_バス貨物_軽油,係数_バス貨物_メタノール,係数_バス貨物_LPG),MATCH(AL1699+1,【参考】排出ガスレベル!$AI$4:$AI$671,1)-1,5,AR1699),3,FALSE),IF(OR(AJ1699=1,AJ1699=2),VLOOKUP(AH1699,INDEX((係数_乗用_ガソリン,係数_乗用_CNG,係数_乗用_軽油,係数_乗用_メタノール,係数_乗用_LPG),1,1,AR1699):INDEX((係数_乗用_ガソリン,係数_乗用_CNG,係数_乗用_軽油,係数_乗用_メタノール,係数_乗用_LPG),125,5,AR1699),3,FALSE))))))</f>
        <v/>
      </c>
      <c r="AP1699" s="375" t="str">
        <f t="shared" si="784"/>
        <v/>
      </c>
      <c r="AQ1699" s="444" t="str">
        <f t="shared" si="785"/>
        <v/>
      </c>
      <c r="AR1699" s="375" t="str">
        <f t="shared" si="788"/>
        <v/>
      </c>
      <c r="AS1699" s="377" t="str">
        <f t="shared" si="786"/>
        <v/>
      </c>
      <c r="AT1699" s="378" t="str">
        <f t="shared" si="787"/>
        <v/>
      </c>
      <c r="AX1699" s="625" t="b">
        <f t="shared" si="789"/>
        <v>0</v>
      </c>
      <c r="AY1699" s="7" t="str">
        <f t="shared" si="790"/>
        <v>FALSEFALSEFALSE</v>
      </c>
      <c r="AZ1699" s="626">
        <f t="shared" si="766"/>
        <v>0</v>
      </c>
      <c r="BA1699" s="627" t="str">
        <f t="shared" si="767"/>
        <v/>
      </c>
      <c r="BB1699" s="627">
        <f t="shared" si="768"/>
        <v>0</v>
      </c>
      <c r="BC1699" s="690" t="str">
        <f t="shared" si="769"/>
        <v/>
      </c>
    </row>
    <row r="1700" spans="1:55">
      <c r="A1700" s="381">
        <v>1644</v>
      </c>
      <c r="B1700" s="117"/>
      <c r="C1700" s="288"/>
      <c r="D1700" s="289"/>
      <c r="E1700" s="289"/>
      <c r="F1700" s="290"/>
      <c r="G1700" s="292"/>
      <c r="H1700" s="116"/>
      <c r="I1700" s="292"/>
      <c r="J1700" s="116"/>
      <c r="K1700" s="370" t="str">
        <f t="shared" si="760"/>
        <v/>
      </c>
      <c r="L1700" s="370">
        <f t="shared" si="761"/>
        <v>0</v>
      </c>
      <c r="M1700" s="370">
        <f t="shared" si="762"/>
        <v>0</v>
      </c>
      <c r="N1700" s="371" t="str">
        <f t="shared" si="770"/>
        <v/>
      </c>
      <c r="O1700" s="371" t="str">
        <f t="shared" si="771"/>
        <v/>
      </c>
      <c r="P1700" s="371" t="str">
        <f t="shared" si="772"/>
        <v/>
      </c>
      <c r="Q1700" s="371" t="str">
        <f t="shared" si="773"/>
        <v/>
      </c>
      <c r="R1700" s="371" t="str">
        <f t="shared" si="774"/>
        <v/>
      </c>
      <c r="S1700" s="371" t="str">
        <f t="shared" si="775"/>
        <v/>
      </c>
      <c r="T1700" s="443" t="str">
        <f t="shared" si="763"/>
        <v/>
      </c>
      <c r="U1700" s="539"/>
      <c r="V1700" s="117"/>
      <c r="W1700" s="118"/>
      <c r="X1700" s="119"/>
      <c r="Y1700" s="120"/>
      <c r="Z1700" s="122"/>
      <c r="AA1700" s="121"/>
      <c r="AB1700" s="443" t="str">
        <f t="shared" si="764"/>
        <v/>
      </c>
      <c r="AC1700" s="734" t="str">
        <f t="shared" si="765"/>
        <v/>
      </c>
      <c r="AD1700" s="372"/>
      <c r="AE1700" s="485"/>
      <c r="AF1700" s="373" t="str">
        <f t="shared" si="776"/>
        <v/>
      </c>
      <c r="AG1700" s="373" t="str">
        <f t="shared" si="777"/>
        <v/>
      </c>
      <c r="AH1700" s="374" t="str">
        <f t="shared" si="778"/>
        <v/>
      </c>
      <c r="AI1700" s="375" t="str">
        <f t="shared" si="779"/>
        <v/>
      </c>
      <c r="AJ1700" s="375" t="str">
        <f t="shared" si="780"/>
        <v/>
      </c>
      <c r="AK1700" s="375" t="str">
        <f t="shared" si="781"/>
        <v/>
      </c>
      <c r="AL1700" s="375" t="str">
        <f t="shared" si="782"/>
        <v/>
      </c>
      <c r="AM1700" s="375" t="str">
        <f t="shared" si="783"/>
        <v/>
      </c>
      <c r="AN1700" s="376" t="str">
        <f>IF(AF1700="","",IF(OR(AH1700="",AH1700="-"),"－",IF(OR(AM1700=8,AM1700=9),"",IF(OR(AJ1700=3,AJ1700=4,AJ1700=5,AJ1700=6),VLOOKUP(AH1700,INDEX((係数_バス貨物_ガソリン,係数_バス貨物_CNG,係数_バス貨物_軽油,係数_バス貨物_メタノール,係数_バス貨物_LPG),MATCH(AL1700,【参考】排出ガスレベル!$AI$4:$AI$671,1),1,AR1700):INDEX((係数_バス貨物_ガソリン,係数_バス貨物_CNG,係数_バス貨物_軽油,係数_バス貨物_メタノール,係数_バス貨物_LPG),MATCH(AL1700+1,【参考】排出ガスレベル!$AI$4:$AI$671,1)-1,5,AR1700),2,FALSE),IF(OR(AJ1700=1,AJ1700=2),VLOOKUP(AH1700,INDEX((係数_乗用_ガソリン,係数_乗用_CNG,係数_乗用_軽油,係数_乗用_メタノール,係数_乗用_LPG),1,1,AR1700):INDEX((係数_乗用_ガソリン,係数_乗用_CNG,係数_乗用_軽油,係数_乗用_メタノール,係数_乗用_LPG),125,5,AR1700),2,FALSE))))))</f>
        <v/>
      </c>
      <c r="AO1700" s="376" t="str">
        <f>IF(T1700="","",IF(OR(AH1700="",AH1700="-"),"－",IF(OR(AM1700=8,AM1700=9),"",IF(OR(AJ1700=3,AJ1700=4,AJ1700=5,AJ1700=6),VLOOKUP(AH1700,INDEX((係数_バス貨物_ガソリン,係数_バス貨物_CNG,係数_バス貨物_軽油,係数_バス貨物_メタノール,係数_バス貨物_LPG),MATCH(AL1700,【参考】排出ガスレベル!$AI$4:$AI$671,1),1,AR1700):INDEX((係数_バス貨物_ガソリン,係数_バス貨物_CNG,係数_バス貨物_軽油,係数_バス貨物_メタノール,係数_バス貨物_LPG),MATCH(AL1700+1,【参考】排出ガスレベル!$AI$4:$AI$671,1)-1,5,AR1700),3,FALSE),IF(OR(AJ1700=1,AJ1700=2),VLOOKUP(AH1700,INDEX((係数_乗用_ガソリン,係数_乗用_CNG,係数_乗用_軽油,係数_乗用_メタノール,係数_乗用_LPG),1,1,AR1700):INDEX((係数_乗用_ガソリン,係数_乗用_CNG,係数_乗用_軽油,係数_乗用_メタノール,係数_乗用_LPG),125,5,AR1700),3,FALSE))))))</f>
        <v/>
      </c>
      <c r="AP1700" s="375" t="str">
        <f t="shared" si="784"/>
        <v/>
      </c>
      <c r="AQ1700" s="444" t="str">
        <f t="shared" si="785"/>
        <v/>
      </c>
      <c r="AR1700" s="375" t="str">
        <f t="shared" si="788"/>
        <v/>
      </c>
      <c r="AS1700" s="377" t="str">
        <f t="shared" si="786"/>
        <v/>
      </c>
      <c r="AT1700" s="378" t="str">
        <f t="shared" si="787"/>
        <v/>
      </c>
      <c r="AX1700" s="625" t="b">
        <f t="shared" si="789"/>
        <v>0</v>
      </c>
      <c r="AY1700" s="7" t="str">
        <f t="shared" si="790"/>
        <v>FALSEFALSEFALSE</v>
      </c>
      <c r="AZ1700" s="626">
        <f t="shared" si="766"/>
        <v>0</v>
      </c>
      <c r="BA1700" s="627" t="str">
        <f t="shared" si="767"/>
        <v/>
      </c>
      <c r="BB1700" s="627">
        <f t="shared" si="768"/>
        <v>0</v>
      </c>
      <c r="BC1700" s="690" t="str">
        <f t="shared" si="769"/>
        <v/>
      </c>
    </row>
    <row r="1701" spans="1:55">
      <c r="A1701" s="381">
        <v>1645</v>
      </c>
      <c r="B1701" s="117"/>
      <c r="C1701" s="288"/>
      <c r="D1701" s="289"/>
      <c r="E1701" s="289"/>
      <c r="F1701" s="290"/>
      <c r="G1701" s="292"/>
      <c r="H1701" s="116"/>
      <c r="I1701" s="292"/>
      <c r="J1701" s="116"/>
      <c r="K1701" s="370" t="str">
        <f t="shared" si="760"/>
        <v/>
      </c>
      <c r="L1701" s="370">
        <f t="shared" si="761"/>
        <v>0</v>
      </c>
      <c r="M1701" s="370">
        <f t="shared" si="762"/>
        <v>0</v>
      </c>
      <c r="N1701" s="371" t="str">
        <f t="shared" si="770"/>
        <v/>
      </c>
      <c r="O1701" s="371" t="str">
        <f t="shared" si="771"/>
        <v/>
      </c>
      <c r="P1701" s="371" t="str">
        <f t="shared" si="772"/>
        <v/>
      </c>
      <c r="Q1701" s="371" t="str">
        <f t="shared" si="773"/>
        <v/>
      </c>
      <c r="R1701" s="371" t="str">
        <f t="shared" si="774"/>
        <v/>
      </c>
      <c r="S1701" s="371" t="str">
        <f t="shared" si="775"/>
        <v/>
      </c>
      <c r="T1701" s="443" t="str">
        <f t="shared" si="763"/>
        <v/>
      </c>
      <c r="U1701" s="539"/>
      <c r="V1701" s="117"/>
      <c r="W1701" s="118"/>
      <c r="X1701" s="119"/>
      <c r="Y1701" s="120"/>
      <c r="Z1701" s="122"/>
      <c r="AA1701" s="121"/>
      <c r="AB1701" s="443" t="str">
        <f t="shared" si="764"/>
        <v/>
      </c>
      <c r="AC1701" s="734" t="str">
        <f t="shared" si="765"/>
        <v/>
      </c>
      <c r="AD1701" s="372"/>
      <c r="AE1701" s="485"/>
      <c r="AF1701" s="373" t="str">
        <f t="shared" si="776"/>
        <v/>
      </c>
      <c r="AG1701" s="373" t="str">
        <f t="shared" si="777"/>
        <v/>
      </c>
      <c r="AH1701" s="374" t="str">
        <f t="shared" si="778"/>
        <v/>
      </c>
      <c r="AI1701" s="375" t="str">
        <f t="shared" si="779"/>
        <v/>
      </c>
      <c r="AJ1701" s="375" t="str">
        <f t="shared" si="780"/>
        <v/>
      </c>
      <c r="AK1701" s="375" t="str">
        <f t="shared" si="781"/>
        <v/>
      </c>
      <c r="AL1701" s="375" t="str">
        <f t="shared" si="782"/>
        <v/>
      </c>
      <c r="AM1701" s="375" t="str">
        <f t="shared" si="783"/>
        <v/>
      </c>
      <c r="AN1701" s="376" t="str">
        <f>IF(AF1701="","",IF(OR(AH1701="",AH1701="-"),"－",IF(OR(AM1701=8,AM1701=9),"",IF(OR(AJ1701=3,AJ1701=4,AJ1701=5,AJ1701=6),VLOOKUP(AH1701,INDEX((係数_バス貨物_ガソリン,係数_バス貨物_CNG,係数_バス貨物_軽油,係数_バス貨物_メタノール,係数_バス貨物_LPG),MATCH(AL1701,【参考】排出ガスレベル!$AI$4:$AI$671,1),1,AR1701):INDEX((係数_バス貨物_ガソリン,係数_バス貨物_CNG,係数_バス貨物_軽油,係数_バス貨物_メタノール,係数_バス貨物_LPG),MATCH(AL1701+1,【参考】排出ガスレベル!$AI$4:$AI$671,1)-1,5,AR1701),2,FALSE),IF(OR(AJ1701=1,AJ1701=2),VLOOKUP(AH1701,INDEX((係数_乗用_ガソリン,係数_乗用_CNG,係数_乗用_軽油,係数_乗用_メタノール,係数_乗用_LPG),1,1,AR1701):INDEX((係数_乗用_ガソリン,係数_乗用_CNG,係数_乗用_軽油,係数_乗用_メタノール,係数_乗用_LPG),125,5,AR1701),2,FALSE))))))</f>
        <v/>
      </c>
      <c r="AO1701" s="376" t="str">
        <f>IF(T1701="","",IF(OR(AH1701="",AH1701="-"),"－",IF(OR(AM1701=8,AM1701=9),"",IF(OR(AJ1701=3,AJ1701=4,AJ1701=5,AJ1701=6),VLOOKUP(AH1701,INDEX((係数_バス貨物_ガソリン,係数_バス貨物_CNG,係数_バス貨物_軽油,係数_バス貨物_メタノール,係数_バス貨物_LPG),MATCH(AL1701,【参考】排出ガスレベル!$AI$4:$AI$671,1),1,AR1701):INDEX((係数_バス貨物_ガソリン,係数_バス貨物_CNG,係数_バス貨物_軽油,係数_バス貨物_メタノール,係数_バス貨物_LPG),MATCH(AL1701+1,【参考】排出ガスレベル!$AI$4:$AI$671,1)-1,5,AR1701),3,FALSE),IF(OR(AJ1701=1,AJ1701=2),VLOOKUP(AH1701,INDEX((係数_乗用_ガソリン,係数_乗用_CNG,係数_乗用_軽油,係数_乗用_メタノール,係数_乗用_LPG),1,1,AR1701):INDEX((係数_乗用_ガソリン,係数_乗用_CNG,係数_乗用_軽油,係数_乗用_メタノール,係数_乗用_LPG),125,5,AR1701),3,FALSE))))))</f>
        <v/>
      </c>
      <c r="AP1701" s="375" t="str">
        <f t="shared" si="784"/>
        <v/>
      </c>
      <c r="AQ1701" s="444" t="str">
        <f t="shared" si="785"/>
        <v/>
      </c>
      <c r="AR1701" s="375" t="str">
        <f t="shared" si="788"/>
        <v/>
      </c>
      <c r="AS1701" s="377" t="str">
        <f t="shared" si="786"/>
        <v/>
      </c>
      <c r="AT1701" s="378" t="str">
        <f t="shared" si="787"/>
        <v/>
      </c>
      <c r="AX1701" s="625" t="b">
        <f t="shared" si="789"/>
        <v>0</v>
      </c>
      <c r="AY1701" s="7" t="str">
        <f t="shared" si="790"/>
        <v>FALSEFALSEFALSE</v>
      </c>
      <c r="AZ1701" s="626">
        <f t="shared" si="766"/>
        <v>0</v>
      </c>
      <c r="BA1701" s="627" t="str">
        <f t="shared" si="767"/>
        <v/>
      </c>
      <c r="BB1701" s="627">
        <f t="shared" si="768"/>
        <v>0</v>
      </c>
      <c r="BC1701" s="690" t="str">
        <f t="shared" si="769"/>
        <v/>
      </c>
    </row>
    <row r="1702" spans="1:55">
      <c r="A1702" s="381">
        <v>1646</v>
      </c>
      <c r="B1702" s="117"/>
      <c r="C1702" s="288"/>
      <c r="D1702" s="289"/>
      <c r="E1702" s="289"/>
      <c r="F1702" s="290"/>
      <c r="G1702" s="292"/>
      <c r="H1702" s="116"/>
      <c r="I1702" s="292"/>
      <c r="J1702" s="116"/>
      <c r="K1702" s="370" t="str">
        <f t="shared" si="760"/>
        <v/>
      </c>
      <c r="L1702" s="370">
        <f t="shared" si="761"/>
        <v>0</v>
      </c>
      <c r="M1702" s="370">
        <f t="shared" si="762"/>
        <v>0</v>
      </c>
      <c r="N1702" s="371" t="str">
        <f t="shared" si="770"/>
        <v/>
      </c>
      <c r="O1702" s="371" t="str">
        <f t="shared" si="771"/>
        <v/>
      </c>
      <c r="P1702" s="371" t="str">
        <f t="shared" si="772"/>
        <v/>
      </c>
      <c r="Q1702" s="371" t="str">
        <f t="shared" si="773"/>
        <v/>
      </c>
      <c r="R1702" s="371" t="str">
        <f t="shared" si="774"/>
        <v/>
      </c>
      <c r="S1702" s="371" t="str">
        <f t="shared" si="775"/>
        <v/>
      </c>
      <c r="T1702" s="443" t="str">
        <f t="shared" si="763"/>
        <v/>
      </c>
      <c r="U1702" s="539"/>
      <c r="V1702" s="117"/>
      <c r="W1702" s="118"/>
      <c r="X1702" s="119"/>
      <c r="Y1702" s="120"/>
      <c r="Z1702" s="122"/>
      <c r="AA1702" s="121"/>
      <c r="AB1702" s="443" t="str">
        <f t="shared" si="764"/>
        <v/>
      </c>
      <c r="AC1702" s="734" t="str">
        <f t="shared" si="765"/>
        <v/>
      </c>
      <c r="AD1702" s="372"/>
      <c r="AE1702" s="485"/>
      <c r="AF1702" s="373" t="str">
        <f t="shared" si="776"/>
        <v/>
      </c>
      <c r="AG1702" s="373" t="str">
        <f t="shared" si="777"/>
        <v/>
      </c>
      <c r="AH1702" s="374" t="str">
        <f t="shared" si="778"/>
        <v/>
      </c>
      <c r="AI1702" s="375" t="str">
        <f t="shared" si="779"/>
        <v/>
      </c>
      <c r="AJ1702" s="375" t="str">
        <f t="shared" si="780"/>
        <v/>
      </c>
      <c r="AK1702" s="375" t="str">
        <f t="shared" si="781"/>
        <v/>
      </c>
      <c r="AL1702" s="375" t="str">
        <f t="shared" si="782"/>
        <v/>
      </c>
      <c r="AM1702" s="375" t="str">
        <f t="shared" si="783"/>
        <v/>
      </c>
      <c r="AN1702" s="376" t="str">
        <f>IF(AF1702="","",IF(OR(AH1702="",AH1702="-"),"－",IF(OR(AM1702=8,AM1702=9),"",IF(OR(AJ1702=3,AJ1702=4,AJ1702=5,AJ1702=6),VLOOKUP(AH1702,INDEX((係数_バス貨物_ガソリン,係数_バス貨物_CNG,係数_バス貨物_軽油,係数_バス貨物_メタノール,係数_バス貨物_LPG),MATCH(AL1702,【参考】排出ガスレベル!$AI$4:$AI$671,1),1,AR1702):INDEX((係数_バス貨物_ガソリン,係数_バス貨物_CNG,係数_バス貨物_軽油,係数_バス貨物_メタノール,係数_バス貨物_LPG),MATCH(AL1702+1,【参考】排出ガスレベル!$AI$4:$AI$671,1)-1,5,AR1702),2,FALSE),IF(OR(AJ1702=1,AJ1702=2),VLOOKUP(AH1702,INDEX((係数_乗用_ガソリン,係数_乗用_CNG,係数_乗用_軽油,係数_乗用_メタノール,係数_乗用_LPG),1,1,AR1702):INDEX((係数_乗用_ガソリン,係数_乗用_CNG,係数_乗用_軽油,係数_乗用_メタノール,係数_乗用_LPG),125,5,AR1702),2,FALSE))))))</f>
        <v/>
      </c>
      <c r="AO1702" s="376" t="str">
        <f>IF(T1702="","",IF(OR(AH1702="",AH1702="-"),"－",IF(OR(AM1702=8,AM1702=9),"",IF(OR(AJ1702=3,AJ1702=4,AJ1702=5,AJ1702=6),VLOOKUP(AH1702,INDEX((係数_バス貨物_ガソリン,係数_バス貨物_CNG,係数_バス貨物_軽油,係数_バス貨物_メタノール,係数_バス貨物_LPG),MATCH(AL1702,【参考】排出ガスレベル!$AI$4:$AI$671,1),1,AR1702):INDEX((係数_バス貨物_ガソリン,係数_バス貨物_CNG,係数_バス貨物_軽油,係数_バス貨物_メタノール,係数_バス貨物_LPG),MATCH(AL1702+1,【参考】排出ガスレベル!$AI$4:$AI$671,1)-1,5,AR1702),3,FALSE),IF(OR(AJ1702=1,AJ1702=2),VLOOKUP(AH1702,INDEX((係数_乗用_ガソリン,係数_乗用_CNG,係数_乗用_軽油,係数_乗用_メタノール,係数_乗用_LPG),1,1,AR1702):INDEX((係数_乗用_ガソリン,係数_乗用_CNG,係数_乗用_軽油,係数_乗用_メタノール,係数_乗用_LPG),125,5,AR1702),3,FALSE))))))</f>
        <v/>
      </c>
      <c r="AP1702" s="375" t="str">
        <f t="shared" si="784"/>
        <v/>
      </c>
      <c r="AQ1702" s="444" t="str">
        <f t="shared" si="785"/>
        <v/>
      </c>
      <c r="AR1702" s="375" t="str">
        <f t="shared" si="788"/>
        <v/>
      </c>
      <c r="AS1702" s="377" t="str">
        <f t="shared" si="786"/>
        <v/>
      </c>
      <c r="AT1702" s="378" t="str">
        <f t="shared" si="787"/>
        <v/>
      </c>
      <c r="AX1702" s="625" t="b">
        <f t="shared" si="789"/>
        <v>0</v>
      </c>
      <c r="AY1702" s="7" t="str">
        <f t="shared" si="790"/>
        <v>FALSEFALSEFALSE</v>
      </c>
      <c r="AZ1702" s="626">
        <f t="shared" si="766"/>
        <v>0</v>
      </c>
      <c r="BA1702" s="627" t="str">
        <f t="shared" si="767"/>
        <v/>
      </c>
      <c r="BB1702" s="627">
        <f t="shared" si="768"/>
        <v>0</v>
      </c>
      <c r="BC1702" s="690" t="str">
        <f t="shared" si="769"/>
        <v/>
      </c>
    </row>
    <row r="1703" spans="1:55">
      <c r="A1703" s="381">
        <v>1647</v>
      </c>
      <c r="B1703" s="117"/>
      <c r="C1703" s="288"/>
      <c r="D1703" s="289"/>
      <c r="E1703" s="289"/>
      <c r="F1703" s="290"/>
      <c r="G1703" s="292"/>
      <c r="H1703" s="116"/>
      <c r="I1703" s="292"/>
      <c r="J1703" s="116"/>
      <c r="K1703" s="370" t="str">
        <f t="shared" si="760"/>
        <v/>
      </c>
      <c r="L1703" s="370">
        <f t="shared" si="761"/>
        <v>0</v>
      </c>
      <c r="M1703" s="370">
        <f t="shared" si="762"/>
        <v>0</v>
      </c>
      <c r="N1703" s="371" t="str">
        <f t="shared" si="770"/>
        <v/>
      </c>
      <c r="O1703" s="371" t="str">
        <f t="shared" si="771"/>
        <v/>
      </c>
      <c r="P1703" s="371" t="str">
        <f t="shared" si="772"/>
        <v/>
      </c>
      <c r="Q1703" s="371" t="str">
        <f t="shared" si="773"/>
        <v/>
      </c>
      <c r="R1703" s="371" t="str">
        <f t="shared" si="774"/>
        <v/>
      </c>
      <c r="S1703" s="371" t="str">
        <f t="shared" si="775"/>
        <v/>
      </c>
      <c r="T1703" s="443" t="str">
        <f t="shared" si="763"/>
        <v/>
      </c>
      <c r="U1703" s="539"/>
      <c r="V1703" s="117"/>
      <c r="W1703" s="118"/>
      <c r="X1703" s="119"/>
      <c r="Y1703" s="120"/>
      <c r="Z1703" s="122"/>
      <c r="AA1703" s="121"/>
      <c r="AB1703" s="443" t="str">
        <f t="shared" si="764"/>
        <v/>
      </c>
      <c r="AC1703" s="734" t="str">
        <f t="shared" si="765"/>
        <v/>
      </c>
      <c r="AD1703" s="372"/>
      <c r="AE1703" s="485"/>
      <c r="AF1703" s="373" t="str">
        <f t="shared" si="776"/>
        <v/>
      </c>
      <c r="AG1703" s="373" t="str">
        <f t="shared" si="777"/>
        <v/>
      </c>
      <c r="AH1703" s="374" t="str">
        <f t="shared" si="778"/>
        <v/>
      </c>
      <c r="AI1703" s="375" t="str">
        <f t="shared" si="779"/>
        <v/>
      </c>
      <c r="AJ1703" s="375" t="str">
        <f t="shared" si="780"/>
        <v/>
      </c>
      <c r="AK1703" s="375" t="str">
        <f t="shared" si="781"/>
        <v/>
      </c>
      <c r="AL1703" s="375" t="str">
        <f t="shared" si="782"/>
        <v/>
      </c>
      <c r="AM1703" s="375" t="str">
        <f t="shared" si="783"/>
        <v/>
      </c>
      <c r="AN1703" s="376" t="str">
        <f>IF(AF1703="","",IF(OR(AH1703="",AH1703="-"),"－",IF(OR(AM1703=8,AM1703=9),"",IF(OR(AJ1703=3,AJ1703=4,AJ1703=5,AJ1703=6),VLOOKUP(AH1703,INDEX((係数_バス貨物_ガソリン,係数_バス貨物_CNG,係数_バス貨物_軽油,係数_バス貨物_メタノール,係数_バス貨物_LPG),MATCH(AL1703,【参考】排出ガスレベル!$AI$4:$AI$671,1),1,AR1703):INDEX((係数_バス貨物_ガソリン,係数_バス貨物_CNG,係数_バス貨物_軽油,係数_バス貨物_メタノール,係数_バス貨物_LPG),MATCH(AL1703+1,【参考】排出ガスレベル!$AI$4:$AI$671,1)-1,5,AR1703),2,FALSE),IF(OR(AJ1703=1,AJ1703=2),VLOOKUP(AH1703,INDEX((係数_乗用_ガソリン,係数_乗用_CNG,係数_乗用_軽油,係数_乗用_メタノール,係数_乗用_LPG),1,1,AR1703):INDEX((係数_乗用_ガソリン,係数_乗用_CNG,係数_乗用_軽油,係数_乗用_メタノール,係数_乗用_LPG),125,5,AR1703),2,FALSE))))))</f>
        <v/>
      </c>
      <c r="AO1703" s="376" t="str">
        <f>IF(T1703="","",IF(OR(AH1703="",AH1703="-"),"－",IF(OR(AM1703=8,AM1703=9),"",IF(OR(AJ1703=3,AJ1703=4,AJ1703=5,AJ1703=6),VLOOKUP(AH1703,INDEX((係数_バス貨物_ガソリン,係数_バス貨物_CNG,係数_バス貨物_軽油,係数_バス貨物_メタノール,係数_バス貨物_LPG),MATCH(AL1703,【参考】排出ガスレベル!$AI$4:$AI$671,1),1,AR1703):INDEX((係数_バス貨物_ガソリン,係数_バス貨物_CNG,係数_バス貨物_軽油,係数_バス貨物_メタノール,係数_バス貨物_LPG),MATCH(AL1703+1,【参考】排出ガスレベル!$AI$4:$AI$671,1)-1,5,AR1703),3,FALSE),IF(OR(AJ1703=1,AJ1703=2),VLOOKUP(AH1703,INDEX((係数_乗用_ガソリン,係数_乗用_CNG,係数_乗用_軽油,係数_乗用_メタノール,係数_乗用_LPG),1,1,AR1703):INDEX((係数_乗用_ガソリン,係数_乗用_CNG,係数_乗用_軽油,係数_乗用_メタノール,係数_乗用_LPG),125,5,AR1703),3,FALSE))))))</f>
        <v/>
      </c>
      <c r="AP1703" s="375" t="str">
        <f t="shared" si="784"/>
        <v/>
      </c>
      <c r="AQ1703" s="444" t="str">
        <f t="shared" si="785"/>
        <v/>
      </c>
      <c r="AR1703" s="375" t="str">
        <f t="shared" si="788"/>
        <v/>
      </c>
      <c r="AS1703" s="377" t="str">
        <f t="shared" si="786"/>
        <v/>
      </c>
      <c r="AT1703" s="378" t="str">
        <f t="shared" si="787"/>
        <v/>
      </c>
      <c r="AX1703" s="625" t="b">
        <f t="shared" si="789"/>
        <v>0</v>
      </c>
      <c r="AY1703" s="7" t="str">
        <f t="shared" si="790"/>
        <v>FALSEFALSEFALSE</v>
      </c>
      <c r="AZ1703" s="626">
        <f t="shared" si="766"/>
        <v>0</v>
      </c>
      <c r="BA1703" s="627" t="str">
        <f t="shared" si="767"/>
        <v/>
      </c>
      <c r="BB1703" s="627">
        <f t="shared" si="768"/>
        <v>0</v>
      </c>
      <c r="BC1703" s="690" t="str">
        <f t="shared" si="769"/>
        <v/>
      </c>
    </row>
    <row r="1704" spans="1:55">
      <c r="A1704" s="381">
        <v>1648</v>
      </c>
      <c r="B1704" s="117"/>
      <c r="C1704" s="288"/>
      <c r="D1704" s="289"/>
      <c r="E1704" s="289"/>
      <c r="F1704" s="290"/>
      <c r="G1704" s="292"/>
      <c r="H1704" s="116"/>
      <c r="I1704" s="292"/>
      <c r="J1704" s="116"/>
      <c r="K1704" s="370" t="str">
        <f t="shared" si="760"/>
        <v/>
      </c>
      <c r="L1704" s="370">
        <f t="shared" si="761"/>
        <v>0</v>
      </c>
      <c r="M1704" s="370">
        <f t="shared" si="762"/>
        <v>0</v>
      </c>
      <c r="N1704" s="371" t="str">
        <f t="shared" si="770"/>
        <v/>
      </c>
      <c r="O1704" s="371" t="str">
        <f t="shared" si="771"/>
        <v/>
      </c>
      <c r="P1704" s="371" t="str">
        <f t="shared" si="772"/>
        <v/>
      </c>
      <c r="Q1704" s="371" t="str">
        <f t="shared" si="773"/>
        <v/>
      </c>
      <c r="R1704" s="371" t="str">
        <f t="shared" si="774"/>
        <v/>
      </c>
      <c r="S1704" s="371" t="str">
        <f t="shared" si="775"/>
        <v/>
      </c>
      <c r="T1704" s="443" t="str">
        <f t="shared" si="763"/>
        <v/>
      </c>
      <c r="U1704" s="539"/>
      <c r="V1704" s="117"/>
      <c r="W1704" s="118"/>
      <c r="X1704" s="119"/>
      <c r="Y1704" s="120"/>
      <c r="Z1704" s="122"/>
      <c r="AA1704" s="121"/>
      <c r="AB1704" s="443" t="str">
        <f t="shared" si="764"/>
        <v/>
      </c>
      <c r="AC1704" s="734" t="str">
        <f t="shared" si="765"/>
        <v/>
      </c>
      <c r="AD1704" s="372"/>
      <c r="AE1704" s="485"/>
      <c r="AF1704" s="373" t="str">
        <f t="shared" si="776"/>
        <v/>
      </c>
      <c r="AG1704" s="373" t="str">
        <f t="shared" si="777"/>
        <v/>
      </c>
      <c r="AH1704" s="374" t="str">
        <f t="shared" si="778"/>
        <v/>
      </c>
      <c r="AI1704" s="375" t="str">
        <f t="shared" si="779"/>
        <v/>
      </c>
      <c r="AJ1704" s="375" t="str">
        <f t="shared" si="780"/>
        <v/>
      </c>
      <c r="AK1704" s="375" t="str">
        <f t="shared" si="781"/>
        <v/>
      </c>
      <c r="AL1704" s="375" t="str">
        <f t="shared" si="782"/>
        <v/>
      </c>
      <c r="AM1704" s="375" t="str">
        <f t="shared" si="783"/>
        <v/>
      </c>
      <c r="AN1704" s="376" t="str">
        <f>IF(AF1704="","",IF(OR(AH1704="",AH1704="-"),"－",IF(OR(AM1704=8,AM1704=9),"",IF(OR(AJ1704=3,AJ1704=4,AJ1704=5,AJ1704=6),VLOOKUP(AH1704,INDEX((係数_バス貨物_ガソリン,係数_バス貨物_CNG,係数_バス貨物_軽油,係数_バス貨物_メタノール,係数_バス貨物_LPG),MATCH(AL1704,【参考】排出ガスレベル!$AI$4:$AI$671,1),1,AR1704):INDEX((係数_バス貨物_ガソリン,係数_バス貨物_CNG,係数_バス貨物_軽油,係数_バス貨物_メタノール,係数_バス貨物_LPG),MATCH(AL1704+1,【参考】排出ガスレベル!$AI$4:$AI$671,1)-1,5,AR1704),2,FALSE),IF(OR(AJ1704=1,AJ1704=2),VLOOKUP(AH1704,INDEX((係数_乗用_ガソリン,係数_乗用_CNG,係数_乗用_軽油,係数_乗用_メタノール,係数_乗用_LPG),1,1,AR1704):INDEX((係数_乗用_ガソリン,係数_乗用_CNG,係数_乗用_軽油,係数_乗用_メタノール,係数_乗用_LPG),125,5,AR1704),2,FALSE))))))</f>
        <v/>
      </c>
      <c r="AO1704" s="376" t="str">
        <f>IF(T1704="","",IF(OR(AH1704="",AH1704="-"),"－",IF(OR(AM1704=8,AM1704=9),"",IF(OR(AJ1704=3,AJ1704=4,AJ1704=5,AJ1704=6),VLOOKUP(AH1704,INDEX((係数_バス貨物_ガソリン,係数_バス貨物_CNG,係数_バス貨物_軽油,係数_バス貨物_メタノール,係数_バス貨物_LPG),MATCH(AL1704,【参考】排出ガスレベル!$AI$4:$AI$671,1),1,AR1704):INDEX((係数_バス貨物_ガソリン,係数_バス貨物_CNG,係数_バス貨物_軽油,係数_バス貨物_メタノール,係数_バス貨物_LPG),MATCH(AL1704+1,【参考】排出ガスレベル!$AI$4:$AI$671,1)-1,5,AR1704),3,FALSE),IF(OR(AJ1704=1,AJ1704=2),VLOOKUP(AH1704,INDEX((係数_乗用_ガソリン,係数_乗用_CNG,係数_乗用_軽油,係数_乗用_メタノール,係数_乗用_LPG),1,1,AR1704):INDEX((係数_乗用_ガソリン,係数_乗用_CNG,係数_乗用_軽油,係数_乗用_メタノール,係数_乗用_LPG),125,5,AR1704),3,FALSE))))))</f>
        <v/>
      </c>
      <c r="AP1704" s="375" t="str">
        <f t="shared" si="784"/>
        <v/>
      </c>
      <c r="AQ1704" s="444" t="str">
        <f t="shared" si="785"/>
        <v/>
      </c>
      <c r="AR1704" s="375" t="str">
        <f t="shared" si="788"/>
        <v/>
      </c>
      <c r="AS1704" s="377" t="str">
        <f t="shared" si="786"/>
        <v/>
      </c>
      <c r="AT1704" s="378" t="str">
        <f t="shared" si="787"/>
        <v/>
      </c>
      <c r="AX1704" s="625" t="b">
        <f t="shared" si="789"/>
        <v>0</v>
      </c>
      <c r="AY1704" s="7" t="str">
        <f t="shared" si="790"/>
        <v>FALSEFALSEFALSE</v>
      </c>
      <c r="AZ1704" s="626">
        <f t="shared" si="766"/>
        <v>0</v>
      </c>
      <c r="BA1704" s="627" t="str">
        <f t="shared" si="767"/>
        <v/>
      </c>
      <c r="BB1704" s="627">
        <f t="shared" si="768"/>
        <v>0</v>
      </c>
      <c r="BC1704" s="690" t="str">
        <f t="shared" si="769"/>
        <v/>
      </c>
    </row>
    <row r="1705" spans="1:55">
      <c r="A1705" s="381">
        <v>1649</v>
      </c>
      <c r="B1705" s="117"/>
      <c r="C1705" s="288"/>
      <c r="D1705" s="289"/>
      <c r="E1705" s="289"/>
      <c r="F1705" s="290"/>
      <c r="G1705" s="292"/>
      <c r="H1705" s="116"/>
      <c r="I1705" s="292"/>
      <c r="J1705" s="116"/>
      <c r="K1705" s="370" t="str">
        <f t="shared" si="760"/>
        <v/>
      </c>
      <c r="L1705" s="370">
        <f t="shared" si="761"/>
        <v>0</v>
      </c>
      <c r="M1705" s="370">
        <f t="shared" si="762"/>
        <v>0</v>
      </c>
      <c r="N1705" s="371" t="str">
        <f t="shared" si="770"/>
        <v/>
      </c>
      <c r="O1705" s="371" t="str">
        <f t="shared" si="771"/>
        <v/>
      </c>
      <c r="P1705" s="371" t="str">
        <f t="shared" si="772"/>
        <v/>
      </c>
      <c r="Q1705" s="371" t="str">
        <f t="shared" si="773"/>
        <v/>
      </c>
      <c r="R1705" s="371" t="str">
        <f t="shared" si="774"/>
        <v/>
      </c>
      <c r="S1705" s="371" t="str">
        <f t="shared" si="775"/>
        <v/>
      </c>
      <c r="T1705" s="443" t="str">
        <f t="shared" si="763"/>
        <v/>
      </c>
      <c r="U1705" s="539"/>
      <c r="V1705" s="117"/>
      <c r="W1705" s="118"/>
      <c r="X1705" s="119"/>
      <c r="Y1705" s="120"/>
      <c r="Z1705" s="122"/>
      <c r="AA1705" s="121"/>
      <c r="AB1705" s="443" t="str">
        <f t="shared" si="764"/>
        <v/>
      </c>
      <c r="AC1705" s="734" t="str">
        <f t="shared" si="765"/>
        <v/>
      </c>
      <c r="AD1705" s="372"/>
      <c r="AE1705" s="485"/>
      <c r="AF1705" s="373" t="str">
        <f t="shared" si="776"/>
        <v/>
      </c>
      <c r="AG1705" s="373" t="str">
        <f t="shared" si="777"/>
        <v/>
      </c>
      <c r="AH1705" s="374" t="str">
        <f t="shared" si="778"/>
        <v/>
      </c>
      <c r="AI1705" s="375" t="str">
        <f t="shared" si="779"/>
        <v/>
      </c>
      <c r="AJ1705" s="375" t="str">
        <f t="shared" si="780"/>
        <v/>
      </c>
      <c r="AK1705" s="375" t="str">
        <f t="shared" si="781"/>
        <v/>
      </c>
      <c r="AL1705" s="375" t="str">
        <f t="shared" si="782"/>
        <v/>
      </c>
      <c r="AM1705" s="375" t="str">
        <f t="shared" si="783"/>
        <v/>
      </c>
      <c r="AN1705" s="376" t="str">
        <f>IF(AF1705="","",IF(OR(AH1705="",AH1705="-"),"－",IF(OR(AM1705=8,AM1705=9),"",IF(OR(AJ1705=3,AJ1705=4,AJ1705=5,AJ1705=6),VLOOKUP(AH1705,INDEX((係数_バス貨物_ガソリン,係数_バス貨物_CNG,係数_バス貨物_軽油,係数_バス貨物_メタノール,係数_バス貨物_LPG),MATCH(AL1705,【参考】排出ガスレベル!$AI$4:$AI$671,1),1,AR1705):INDEX((係数_バス貨物_ガソリン,係数_バス貨物_CNG,係数_バス貨物_軽油,係数_バス貨物_メタノール,係数_バス貨物_LPG),MATCH(AL1705+1,【参考】排出ガスレベル!$AI$4:$AI$671,1)-1,5,AR1705),2,FALSE),IF(OR(AJ1705=1,AJ1705=2),VLOOKUP(AH1705,INDEX((係数_乗用_ガソリン,係数_乗用_CNG,係数_乗用_軽油,係数_乗用_メタノール,係数_乗用_LPG),1,1,AR1705):INDEX((係数_乗用_ガソリン,係数_乗用_CNG,係数_乗用_軽油,係数_乗用_メタノール,係数_乗用_LPG),125,5,AR1705),2,FALSE))))))</f>
        <v/>
      </c>
      <c r="AO1705" s="376" t="str">
        <f>IF(T1705="","",IF(OR(AH1705="",AH1705="-"),"－",IF(OR(AM1705=8,AM1705=9),"",IF(OR(AJ1705=3,AJ1705=4,AJ1705=5,AJ1705=6),VLOOKUP(AH1705,INDEX((係数_バス貨物_ガソリン,係数_バス貨物_CNG,係数_バス貨物_軽油,係数_バス貨物_メタノール,係数_バス貨物_LPG),MATCH(AL1705,【参考】排出ガスレベル!$AI$4:$AI$671,1),1,AR1705):INDEX((係数_バス貨物_ガソリン,係数_バス貨物_CNG,係数_バス貨物_軽油,係数_バス貨物_メタノール,係数_バス貨物_LPG),MATCH(AL1705+1,【参考】排出ガスレベル!$AI$4:$AI$671,1)-1,5,AR1705),3,FALSE),IF(OR(AJ1705=1,AJ1705=2),VLOOKUP(AH1705,INDEX((係数_乗用_ガソリン,係数_乗用_CNG,係数_乗用_軽油,係数_乗用_メタノール,係数_乗用_LPG),1,1,AR1705):INDEX((係数_乗用_ガソリン,係数_乗用_CNG,係数_乗用_軽油,係数_乗用_メタノール,係数_乗用_LPG),125,5,AR1705),3,FALSE))))))</f>
        <v/>
      </c>
      <c r="AP1705" s="375" t="str">
        <f t="shared" si="784"/>
        <v/>
      </c>
      <c r="AQ1705" s="444" t="str">
        <f t="shared" si="785"/>
        <v/>
      </c>
      <c r="AR1705" s="375" t="str">
        <f t="shared" si="788"/>
        <v/>
      </c>
      <c r="AS1705" s="377" t="str">
        <f t="shared" si="786"/>
        <v/>
      </c>
      <c r="AT1705" s="378" t="str">
        <f t="shared" si="787"/>
        <v/>
      </c>
      <c r="AX1705" s="625" t="b">
        <f t="shared" si="789"/>
        <v>0</v>
      </c>
      <c r="AY1705" s="7" t="str">
        <f t="shared" si="790"/>
        <v>FALSEFALSEFALSE</v>
      </c>
      <c r="AZ1705" s="626">
        <f t="shared" si="766"/>
        <v>0</v>
      </c>
      <c r="BA1705" s="627" t="str">
        <f t="shared" si="767"/>
        <v/>
      </c>
      <c r="BB1705" s="627">
        <f t="shared" si="768"/>
        <v>0</v>
      </c>
      <c r="BC1705" s="690" t="str">
        <f t="shared" si="769"/>
        <v/>
      </c>
    </row>
    <row r="1706" spans="1:55">
      <c r="A1706" s="381">
        <v>1650</v>
      </c>
      <c r="B1706" s="117"/>
      <c r="C1706" s="288"/>
      <c r="D1706" s="289"/>
      <c r="E1706" s="289"/>
      <c r="F1706" s="290"/>
      <c r="G1706" s="292"/>
      <c r="H1706" s="116"/>
      <c r="I1706" s="292"/>
      <c r="J1706" s="116"/>
      <c r="K1706" s="370" t="str">
        <f t="shared" si="760"/>
        <v/>
      </c>
      <c r="L1706" s="370">
        <f t="shared" si="761"/>
        <v>0</v>
      </c>
      <c r="M1706" s="370">
        <f t="shared" si="762"/>
        <v>0</v>
      </c>
      <c r="N1706" s="371" t="str">
        <f t="shared" si="770"/>
        <v/>
      </c>
      <c r="O1706" s="371" t="str">
        <f t="shared" si="771"/>
        <v/>
      </c>
      <c r="P1706" s="371" t="str">
        <f t="shared" si="772"/>
        <v/>
      </c>
      <c r="Q1706" s="371" t="str">
        <f t="shared" si="773"/>
        <v/>
      </c>
      <c r="R1706" s="371" t="str">
        <f t="shared" si="774"/>
        <v/>
      </c>
      <c r="S1706" s="371" t="str">
        <f t="shared" si="775"/>
        <v/>
      </c>
      <c r="T1706" s="443" t="str">
        <f t="shared" si="763"/>
        <v/>
      </c>
      <c r="U1706" s="539"/>
      <c r="V1706" s="117"/>
      <c r="W1706" s="118"/>
      <c r="X1706" s="119"/>
      <c r="Y1706" s="120"/>
      <c r="Z1706" s="122"/>
      <c r="AA1706" s="121"/>
      <c r="AB1706" s="443" t="str">
        <f t="shared" si="764"/>
        <v/>
      </c>
      <c r="AC1706" s="734" t="str">
        <f t="shared" si="765"/>
        <v/>
      </c>
      <c r="AD1706" s="372"/>
      <c r="AE1706" s="485"/>
      <c r="AF1706" s="373" t="str">
        <f t="shared" si="776"/>
        <v/>
      </c>
      <c r="AG1706" s="373" t="str">
        <f t="shared" si="777"/>
        <v/>
      </c>
      <c r="AH1706" s="374" t="str">
        <f t="shared" si="778"/>
        <v/>
      </c>
      <c r="AI1706" s="375" t="str">
        <f t="shared" si="779"/>
        <v/>
      </c>
      <c r="AJ1706" s="375" t="str">
        <f t="shared" si="780"/>
        <v/>
      </c>
      <c r="AK1706" s="375" t="str">
        <f t="shared" si="781"/>
        <v/>
      </c>
      <c r="AL1706" s="375" t="str">
        <f t="shared" si="782"/>
        <v/>
      </c>
      <c r="AM1706" s="375" t="str">
        <f t="shared" si="783"/>
        <v/>
      </c>
      <c r="AN1706" s="376" t="str">
        <f>IF(AF1706="","",IF(OR(AH1706="",AH1706="-"),"－",IF(OR(AM1706=8,AM1706=9),"",IF(OR(AJ1706=3,AJ1706=4,AJ1706=5,AJ1706=6),VLOOKUP(AH1706,INDEX((係数_バス貨物_ガソリン,係数_バス貨物_CNG,係数_バス貨物_軽油,係数_バス貨物_メタノール,係数_バス貨物_LPG),MATCH(AL1706,【参考】排出ガスレベル!$AI$4:$AI$671,1),1,AR1706):INDEX((係数_バス貨物_ガソリン,係数_バス貨物_CNG,係数_バス貨物_軽油,係数_バス貨物_メタノール,係数_バス貨物_LPG),MATCH(AL1706+1,【参考】排出ガスレベル!$AI$4:$AI$671,1)-1,5,AR1706),2,FALSE),IF(OR(AJ1706=1,AJ1706=2),VLOOKUP(AH1706,INDEX((係数_乗用_ガソリン,係数_乗用_CNG,係数_乗用_軽油,係数_乗用_メタノール,係数_乗用_LPG),1,1,AR1706):INDEX((係数_乗用_ガソリン,係数_乗用_CNG,係数_乗用_軽油,係数_乗用_メタノール,係数_乗用_LPG),125,5,AR1706),2,FALSE))))))</f>
        <v/>
      </c>
      <c r="AO1706" s="376" t="str">
        <f>IF(T1706="","",IF(OR(AH1706="",AH1706="-"),"－",IF(OR(AM1706=8,AM1706=9),"",IF(OR(AJ1706=3,AJ1706=4,AJ1706=5,AJ1706=6),VLOOKUP(AH1706,INDEX((係数_バス貨物_ガソリン,係数_バス貨物_CNG,係数_バス貨物_軽油,係数_バス貨物_メタノール,係数_バス貨物_LPG),MATCH(AL1706,【参考】排出ガスレベル!$AI$4:$AI$671,1),1,AR1706):INDEX((係数_バス貨物_ガソリン,係数_バス貨物_CNG,係数_バス貨物_軽油,係数_バス貨物_メタノール,係数_バス貨物_LPG),MATCH(AL1706+1,【参考】排出ガスレベル!$AI$4:$AI$671,1)-1,5,AR1706),3,FALSE),IF(OR(AJ1706=1,AJ1706=2),VLOOKUP(AH1706,INDEX((係数_乗用_ガソリン,係数_乗用_CNG,係数_乗用_軽油,係数_乗用_メタノール,係数_乗用_LPG),1,1,AR1706):INDEX((係数_乗用_ガソリン,係数_乗用_CNG,係数_乗用_軽油,係数_乗用_メタノール,係数_乗用_LPG),125,5,AR1706),3,FALSE))))))</f>
        <v/>
      </c>
      <c r="AP1706" s="375" t="str">
        <f t="shared" si="784"/>
        <v/>
      </c>
      <c r="AQ1706" s="444" t="str">
        <f t="shared" si="785"/>
        <v/>
      </c>
      <c r="AR1706" s="375" t="str">
        <f t="shared" si="788"/>
        <v/>
      </c>
      <c r="AS1706" s="377" t="str">
        <f t="shared" si="786"/>
        <v/>
      </c>
      <c r="AT1706" s="378" t="str">
        <f t="shared" si="787"/>
        <v/>
      </c>
      <c r="AX1706" s="625" t="b">
        <f t="shared" si="789"/>
        <v>0</v>
      </c>
      <c r="AY1706" s="7" t="str">
        <f t="shared" si="790"/>
        <v>FALSEFALSEFALSE</v>
      </c>
      <c r="AZ1706" s="626">
        <f t="shared" si="766"/>
        <v>0</v>
      </c>
      <c r="BA1706" s="627" t="str">
        <f t="shared" si="767"/>
        <v/>
      </c>
      <c r="BB1706" s="627">
        <f t="shared" si="768"/>
        <v>0</v>
      </c>
      <c r="BC1706" s="690" t="str">
        <f t="shared" si="769"/>
        <v/>
      </c>
    </row>
    <row r="1707" spans="1:55">
      <c r="A1707" s="381">
        <v>1651</v>
      </c>
      <c r="B1707" s="117"/>
      <c r="C1707" s="288"/>
      <c r="D1707" s="289"/>
      <c r="E1707" s="289"/>
      <c r="F1707" s="290"/>
      <c r="G1707" s="292"/>
      <c r="H1707" s="116"/>
      <c r="I1707" s="292"/>
      <c r="J1707" s="116"/>
      <c r="K1707" s="370" t="str">
        <f t="shared" si="760"/>
        <v/>
      </c>
      <c r="L1707" s="370">
        <f t="shared" si="761"/>
        <v>0</v>
      </c>
      <c r="M1707" s="370">
        <f t="shared" si="762"/>
        <v>0</v>
      </c>
      <c r="N1707" s="371" t="str">
        <f t="shared" si="770"/>
        <v/>
      </c>
      <c r="O1707" s="371" t="str">
        <f t="shared" si="771"/>
        <v/>
      </c>
      <c r="P1707" s="371" t="str">
        <f t="shared" si="772"/>
        <v/>
      </c>
      <c r="Q1707" s="371" t="str">
        <f t="shared" si="773"/>
        <v/>
      </c>
      <c r="R1707" s="371" t="str">
        <f t="shared" si="774"/>
        <v/>
      </c>
      <c r="S1707" s="371" t="str">
        <f t="shared" si="775"/>
        <v/>
      </c>
      <c r="T1707" s="443" t="str">
        <f t="shared" si="763"/>
        <v/>
      </c>
      <c r="U1707" s="539"/>
      <c r="V1707" s="117"/>
      <c r="W1707" s="118"/>
      <c r="X1707" s="119"/>
      <c r="Y1707" s="120"/>
      <c r="Z1707" s="122"/>
      <c r="AA1707" s="121"/>
      <c r="AB1707" s="443" t="str">
        <f t="shared" si="764"/>
        <v/>
      </c>
      <c r="AC1707" s="734" t="str">
        <f t="shared" si="765"/>
        <v/>
      </c>
      <c r="AD1707" s="372"/>
      <c r="AE1707" s="485"/>
      <c r="AF1707" s="373" t="str">
        <f t="shared" si="776"/>
        <v/>
      </c>
      <c r="AG1707" s="373" t="str">
        <f t="shared" si="777"/>
        <v/>
      </c>
      <c r="AH1707" s="374" t="str">
        <f t="shared" si="778"/>
        <v/>
      </c>
      <c r="AI1707" s="375" t="str">
        <f t="shared" si="779"/>
        <v/>
      </c>
      <c r="AJ1707" s="375" t="str">
        <f t="shared" si="780"/>
        <v/>
      </c>
      <c r="AK1707" s="375" t="str">
        <f t="shared" si="781"/>
        <v/>
      </c>
      <c r="AL1707" s="375" t="str">
        <f t="shared" si="782"/>
        <v/>
      </c>
      <c r="AM1707" s="375" t="str">
        <f t="shared" si="783"/>
        <v/>
      </c>
      <c r="AN1707" s="376" t="str">
        <f>IF(AF1707="","",IF(OR(AH1707="",AH1707="-"),"－",IF(OR(AM1707=8,AM1707=9),"",IF(OR(AJ1707=3,AJ1707=4,AJ1707=5,AJ1707=6),VLOOKUP(AH1707,INDEX((係数_バス貨物_ガソリン,係数_バス貨物_CNG,係数_バス貨物_軽油,係数_バス貨物_メタノール,係数_バス貨物_LPG),MATCH(AL1707,【参考】排出ガスレベル!$AI$4:$AI$671,1),1,AR1707):INDEX((係数_バス貨物_ガソリン,係数_バス貨物_CNG,係数_バス貨物_軽油,係数_バス貨物_メタノール,係数_バス貨物_LPG),MATCH(AL1707+1,【参考】排出ガスレベル!$AI$4:$AI$671,1)-1,5,AR1707),2,FALSE),IF(OR(AJ1707=1,AJ1707=2),VLOOKUP(AH1707,INDEX((係数_乗用_ガソリン,係数_乗用_CNG,係数_乗用_軽油,係数_乗用_メタノール,係数_乗用_LPG),1,1,AR1707):INDEX((係数_乗用_ガソリン,係数_乗用_CNG,係数_乗用_軽油,係数_乗用_メタノール,係数_乗用_LPG),125,5,AR1707),2,FALSE))))))</f>
        <v/>
      </c>
      <c r="AO1707" s="376" t="str">
        <f>IF(T1707="","",IF(OR(AH1707="",AH1707="-"),"－",IF(OR(AM1707=8,AM1707=9),"",IF(OR(AJ1707=3,AJ1707=4,AJ1707=5,AJ1707=6),VLOOKUP(AH1707,INDEX((係数_バス貨物_ガソリン,係数_バス貨物_CNG,係数_バス貨物_軽油,係数_バス貨物_メタノール,係数_バス貨物_LPG),MATCH(AL1707,【参考】排出ガスレベル!$AI$4:$AI$671,1),1,AR1707):INDEX((係数_バス貨物_ガソリン,係数_バス貨物_CNG,係数_バス貨物_軽油,係数_バス貨物_メタノール,係数_バス貨物_LPG),MATCH(AL1707+1,【参考】排出ガスレベル!$AI$4:$AI$671,1)-1,5,AR1707),3,FALSE),IF(OR(AJ1707=1,AJ1707=2),VLOOKUP(AH1707,INDEX((係数_乗用_ガソリン,係数_乗用_CNG,係数_乗用_軽油,係数_乗用_メタノール,係数_乗用_LPG),1,1,AR1707):INDEX((係数_乗用_ガソリン,係数_乗用_CNG,係数_乗用_軽油,係数_乗用_メタノール,係数_乗用_LPG),125,5,AR1707),3,FALSE))))))</f>
        <v/>
      </c>
      <c r="AP1707" s="375" t="str">
        <f t="shared" si="784"/>
        <v/>
      </c>
      <c r="AQ1707" s="444" t="str">
        <f t="shared" si="785"/>
        <v/>
      </c>
      <c r="AR1707" s="375" t="str">
        <f t="shared" si="788"/>
        <v/>
      </c>
      <c r="AS1707" s="377" t="str">
        <f t="shared" si="786"/>
        <v/>
      </c>
      <c r="AT1707" s="378" t="str">
        <f t="shared" si="787"/>
        <v/>
      </c>
      <c r="AX1707" s="625" t="b">
        <f t="shared" si="789"/>
        <v>0</v>
      </c>
      <c r="AY1707" s="7" t="str">
        <f t="shared" si="790"/>
        <v>FALSEFALSEFALSE</v>
      </c>
      <c r="AZ1707" s="626">
        <f t="shared" si="766"/>
        <v>0</v>
      </c>
      <c r="BA1707" s="627" t="str">
        <f t="shared" si="767"/>
        <v/>
      </c>
      <c r="BB1707" s="627">
        <f t="shared" si="768"/>
        <v>0</v>
      </c>
      <c r="BC1707" s="690" t="str">
        <f t="shared" si="769"/>
        <v/>
      </c>
    </row>
    <row r="1708" spans="1:55">
      <c r="A1708" s="381">
        <v>1652</v>
      </c>
      <c r="B1708" s="117"/>
      <c r="C1708" s="288"/>
      <c r="D1708" s="289"/>
      <c r="E1708" s="289"/>
      <c r="F1708" s="290"/>
      <c r="G1708" s="292"/>
      <c r="H1708" s="116"/>
      <c r="I1708" s="292"/>
      <c r="J1708" s="116"/>
      <c r="K1708" s="370" t="str">
        <f t="shared" ref="K1708:K1771" si="791">C1708&amp;D1708&amp;E1708&amp;F1708</f>
        <v/>
      </c>
      <c r="L1708" s="370">
        <f t="shared" ref="L1708:L1771" si="792">IF(G1708&gt;0,DATE((G1708),(H1708+1),0),0)</f>
        <v>0</v>
      </c>
      <c r="M1708" s="370">
        <f t="shared" ref="M1708:M1771" si="793">IF(I1708&gt;0,DATE((I1708),(J1708+1),0),0)</f>
        <v>0</v>
      </c>
      <c r="N1708" s="371" t="str">
        <f t="shared" si="770"/>
        <v/>
      </c>
      <c r="O1708" s="371" t="str">
        <f t="shared" si="771"/>
        <v/>
      </c>
      <c r="P1708" s="371" t="str">
        <f t="shared" si="772"/>
        <v/>
      </c>
      <c r="Q1708" s="371" t="str">
        <f t="shared" si="773"/>
        <v/>
      </c>
      <c r="R1708" s="371" t="str">
        <f t="shared" si="774"/>
        <v/>
      </c>
      <c r="S1708" s="371" t="str">
        <f t="shared" si="775"/>
        <v/>
      </c>
      <c r="T1708" s="443" t="str">
        <f t="shared" ref="T1708:T1771" si="794">N1708&amp;O1708&amp;P1708&amp;Q1708&amp;R1708&amp;S1708</f>
        <v/>
      </c>
      <c r="U1708" s="539"/>
      <c r="V1708" s="117"/>
      <c r="W1708" s="118"/>
      <c r="X1708" s="119"/>
      <c r="Y1708" s="120"/>
      <c r="Z1708" s="122"/>
      <c r="AA1708" s="121"/>
      <c r="AB1708" s="443" t="str">
        <f t="shared" ref="AB1708:AB1771" si="795">IF(AF1708="","",IF(AM1708=1,VLOOKUP(AN1708,低公害車判別,2,FALSE),IF(AM1708=3,VLOOKUP(AN1708,低公害車判別,2,FALSE),IF(AM1708=4,VLOOKUP(AO1708,低公害車判別,2,FALSE),"低公害車"))))</f>
        <v/>
      </c>
      <c r="AC1708" s="734" t="str">
        <f t="shared" ref="AC1708:AC1771" si="796">IF(AF1708="","",IF((AN1708="")+(AN1708="－"),IF((AO1708="")+(AO1708=0),"－",AO1708),IF((AN1708="PM☆☆☆")+(AN1708="☆及びPM☆☆☆")+(AN1708="☆☆及びPM☆☆☆")+(AN1708="☆☆☆及びPM☆☆☆"),"PM☆☆☆",IF((AN1708="PM☆☆☆☆")+(AN1708="☆及びPM☆☆☆☆")+(AN1708="☆☆及びPM☆☆☆☆")+(AN1708="☆☆☆及びPM☆☆☆☆"),"PM☆☆☆☆",IF((AN1708="新☆")+(AN1708="新NOx☆")+(AN1708="新PM☆"),"新☆（新長期）",AN1708)))))</f>
        <v/>
      </c>
      <c r="AD1708" s="372"/>
      <c r="AE1708" s="485"/>
      <c r="AF1708" s="373" t="str">
        <f t="shared" si="776"/>
        <v/>
      </c>
      <c r="AG1708" s="373" t="str">
        <f t="shared" si="777"/>
        <v/>
      </c>
      <c r="AH1708" s="374" t="str">
        <f t="shared" si="778"/>
        <v/>
      </c>
      <c r="AI1708" s="375" t="str">
        <f t="shared" si="779"/>
        <v/>
      </c>
      <c r="AJ1708" s="375" t="str">
        <f t="shared" si="780"/>
        <v/>
      </c>
      <c r="AK1708" s="375" t="str">
        <f t="shared" si="781"/>
        <v/>
      </c>
      <c r="AL1708" s="375" t="str">
        <f t="shared" si="782"/>
        <v/>
      </c>
      <c r="AM1708" s="375" t="str">
        <f t="shared" si="783"/>
        <v/>
      </c>
      <c r="AN1708" s="376" t="str">
        <f>IF(AF1708="","",IF(OR(AH1708="",AH1708="-"),"－",IF(OR(AM1708=8,AM1708=9),"",IF(OR(AJ1708=3,AJ1708=4,AJ1708=5,AJ1708=6),VLOOKUP(AH1708,INDEX((係数_バス貨物_ガソリン,係数_バス貨物_CNG,係数_バス貨物_軽油,係数_バス貨物_メタノール,係数_バス貨物_LPG),MATCH(AL1708,【参考】排出ガスレベル!$AI$4:$AI$671,1),1,AR1708):INDEX((係数_バス貨物_ガソリン,係数_バス貨物_CNG,係数_バス貨物_軽油,係数_バス貨物_メタノール,係数_バス貨物_LPG),MATCH(AL1708+1,【参考】排出ガスレベル!$AI$4:$AI$671,1)-1,5,AR1708),2,FALSE),IF(OR(AJ1708=1,AJ1708=2),VLOOKUP(AH1708,INDEX((係数_乗用_ガソリン,係数_乗用_CNG,係数_乗用_軽油,係数_乗用_メタノール,係数_乗用_LPG),1,1,AR1708):INDEX((係数_乗用_ガソリン,係数_乗用_CNG,係数_乗用_軽油,係数_乗用_メタノール,係数_乗用_LPG),125,5,AR1708),2,FALSE))))))</f>
        <v/>
      </c>
      <c r="AO1708" s="376" t="str">
        <f>IF(T1708="","",IF(OR(AH1708="",AH1708="-"),"－",IF(OR(AM1708=8,AM1708=9),"",IF(OR(AJ1708=3,AJ1708=4,AJ1708=5,AJ1708=6),VLOOKUP(AH1708,INDEX((係数_バス貨物_ガソリン,係数_バス貨物_CNG,係数_バス貨物_軽油,係数_バス貨物_メタノール,係数_バス貨物_LPG),MATCH(AL1708,【参考】排出ガスレベル!$AI$4:$AI$671,1),1,AR1708):INDEX((係数_バス貨物_ガソリン,係数_バス貨物_CNG,係数_バス貨物_軽油,係数_バス貨物_メタノール,係数_バス貨物_LPG),MATCH(AL1708+1,【参考】排出ガスレベル!$AI$4:$AI$671,1)-1,5,AR1708),3,FALSE),IF(OR(AJ1708=1,AJ1708=2),VLOOKUP(AH1708,INDEX((係数_乗用_ガソリン,係数_乗用_CNG,係数_乗用_軽油,係数_乗用_メタノール,係数_乗用_LPG),1,1,AR1708):INDEX((係数_乗用_ガソリン,係数_乗用_CNG,係数_乗用_軽油,係数_乗用_メタノール,係数_乗用_LPG),125,5,AR1708),3,FALSE))))))</f>
        <v/>
      </c>
      <c r="AP1708" s="375" t="str">
        <f t="shared" si="784"/>
        <v/>
      </c>
      <c r="AQ1708" s="444" t="str">
        <f t="shared" si="785"/>
        <v/>
      </c>
      <c r="AR1708" s="375" t="str">
        <f t="shared" si="788"/>
        <v/>
      </c>
      <c r="AS1708" s="377" t="str">
        <f t="shared" si="786"/>
        <v/>
      </c>
      <c r="AT1708" s="378" t="str">
        <f t="shared" si="787"/>
        <v/>
      </c>
      <c r="AX1708" s="625" t="b">
        <f t="shared" si="789"/>
        <v>0</v>
      </c>
      <c r="AY1708" s="7" t="str">
        <f t="shared" si="790"/>
        <v>FALSEFALSEFALSE</v>
      </c>
      <c r="AZ1708" s="626">
        <f t="shared" si="766"/>
        <v>0</v>
      </c>
      <c r="BA1708" s="627" t="str">
        <f t="shared" si="767"/>
        <v/>
      </c>
      <c r="BB1708" s="627">
        <f t="shared" si="768"/>
        <v>0</v>
      </c>
      <c r="BC1708" s="690" t="str">
        <f t="shared" si="769"/>
        <v/>
      </c>
    </row>
    <row r="1709" spans="1:55">
      <c r="A1709" s="381">
        <v>1653</v>
      </c>
      <c r="B1709" s="117"/>
      <c r="C1709" s="288"/>
      <c r="D1709" s="289"/>
      <c r="E1709" s="289"/>
      <c r="F1709" s="290"/>
      <c r="G1709" s="292"/>
      <c r="H1709" s="116"/>
      <c r="I1709" s="292"/>
      <c r="J1709" s="116"/>
      <c r="K1709" s="370" t="str">
        <f t="shared" si="791"/>
        <v/>
      </c>
      <c r="L1709" s="370">
        <f t="shared" si="792"/>
        <v>0</v>
      </c>
      <c r="M1709" s="370">
        <f t="shared" si="793"/>
        <v>0</v>
      </c>
      <c r="N1709" s="371" t="str">
        <f t="shared" si="770"/>
        <v/>
      </c>
      <c r="O1709" s="371" t="str">
        <f t="shared" si="771"/>
        <v/>
      </c>
      <c r="P1709" s="371" t="str">
        <f t="shared" si="772"/>
        <v/>
      </c>
      <c r="Q1709" s="371" t="str">
        <f t="shared" si="773"/>
        <v/>
      </c>
      <c r="R1709" s="371" t="str">
        <f t="shared" si="774"/>
        <v/>
      </c>
      <c r="S1709" s="371" t="str">
        <f t="shared" si="775"/>
        <v/>
      </c>
      <c r="T1709" s="443" t="str">
        <f t="shared" si="794"/>
        <v/>
      </c>
      <c r="U1709" s="539"/>
      <c r="V1709" s="117"/>
      <c r="W1709" s="118"/>
      <c r="X1709" s="119"/>
      <c r="Y1709" s="120"/>
      <c r="Z1709" s="122"/>
      <c r="AA1709" s="121"/>
      <c r="AB1709" s="443" t="str">
        <f t="shared" si="795"/>
        <v/>
      </c>
      <c r="AC1709" s="734" t="str">
        <f t="shared" si="796"/>
        <v/>
      </c>
      <c r="AD1709" s="372"/>
      <c r="AE1709" s="485"/>
      <c r="AF1709" s="373" t="str">
        <f t="shared" si="776"/>
        <v/>
      </c>
      <c r="AG1709" s="373" t="str">
        <f t="shared" si="777"/>
        <v/>
      </c>
      <c r="AH1709" s="374" t="str">
        <f t="shared" si="778"/>
        <v/>
      </c>
      <c r="AI1709" s="375" t="str">
        <f t="shared" si="779"/>
        <v/>
      </c>
      <c r="AJ1709" s="375" t="str">
        <f t="shared" si="780"/>
        <v/>
      </c>
      <c r="AK1709" s="375" t="str">
        <f t="shared" si="781"/>
        <v/>
      </c>
      <c r="AL1709" s="375" t="str">
        <f t="shared" si="782"/>
        <v/>
      </c>
      <c r="AM1709" s="375" t="str">
        <f t="shared" si="783"/>
        <v/>
      </c>
      <c r="AN1709" s="376" t="str">
        <f>IF(AF1709="","",IF(OR(AH1709="",AH1709="-"),"－",IF(OR(AM1709=8,AM1709=9),"",IF(OR(AJ1709=3,AJ1709=4,AJ1709=5,AJ1709=6),VLOOKUP(AH1709,INDEX((係数_バス貨物_ガソリン,係数_バス貨物_CNG,係数_バス貨物_軽油,係数_バス貨物_メタノール,係数_バス貨物_LPG),MATCH(AL1709,【参考】排出ガスレベル!$AI$4:$AI$671,1),1,AR1709):INDEX((係数_バス貨物_ガソリン,係数_バス貨物_CNG,係数_バス貨物_軽油,係数_バス貨物_メタノール,係数_バス貨物_LPG),MATCH(AL1709+1,【参考】排出ガスレベル!$AI$4:$AI$671,1)-1,5,AR1709),2,FALSE),IF(OR(AJ1709=1,AJ1709=2),VLOOKUP(AH1709,INDEX((係数_乗用_ガソリン,係数_乗用_CNG,係数_乗用_軽油,係数_乗用_メタノール,係数_乗用_LPG),1,1,AR1709):INDEX((係数_乗用_ガソリン,係数_乗用_CNG,係数_乗用_軽油,係数_乗用_メタノール,係数_乗用_LPG),125,5,AR1709),2,FALSE))))))</f>
        <v/>
      </c>
      <c r="AO1709" s="376" t="str">
        <f>IF(T1709="","",IF(OR(AH1709="",AH1709="-"),"－",IF(OR(AM1709=8,AM1709=9),"",IF(OR(AJ1709=3,AJ1709=4,AJ1709=5,AJ1709=6),VLOOKUP(AH1709,INDEX((係数_バス貨物_ガソリン,係数_バス貨物_CNG,係数_バス貨物_軽油,係数_バス貨物_メタノール,係数_バス貨物_LPG),MATCH(AL1709,【参考】排出ガスレベル!$AI$4:$AI$671,1),1,AR1709):INDEX((係数_バス貨物_ガソリン,係数_バス貨物_CNG,係数_バス貨物_軽油,係数_バス貨物_メタノール,係数_バス貨物_LPG),MATCH(AL1709+1,【参考】排出ガスレベル!$AI$4:$AI$671,1)-1,5,AR1709),3,FALSE),IF(OR(AJ1709=1,AJ1709=2),VLOOKUP(AH1709,INDEX((係数_乗用_ガソリン,係数_乗用_CNG,係数_乗用_軽油,係数_乗用_メタノール,係数_乗用_LPG),1,1,AR1709):INDEX((係数_乗用_ガソリン,係数_乗用_CNG,係数_乗用_軽油,係数_乗用_メタノール,係数_乗用_LPG),125,5,AR1709),3,FALSE))))))</f>
        <v/>
      </c>
      <c r="AP1709" s="375" t="str">
        <f t="shared" si="784"/>
        <v/>
      </c>
      <c r="AQ1709" s="444" t="str">
        <f t="shared" si="785"/>
        <v/>
      </c>
      <c r="AR1709" s="375" t="str">
        <f t="shared" si="788"/>
        <v/>
      </c>
      <c r="AS1709" s="377" t="str">
        <f t="shared" si="786"/>
        <v/>
      </c>
      <c r="AT1709" s="378" t="str">
        <f t="shared" si="787"/>
        <v/>
      </c>
      <c r="AX1709" s="625" t="b">
        <f t="shared" si="789"/>
        <v>0</v>
      </c>
      <c r="AY1709" s="7" t="str">
        <f t="shared" si="790"/>
        <v>FALSEFALSEFALSE</v>
      </c>
      <c r="AZ1709" s="626">
        <f t="shared" ref="AZ1709:AZ1772" si="797">AA1709</f>
        <v>0</v>
      </c>
      <c r="BA1709" s="627" t="str">
        <f t="shared" ref="BA1709:BA1772" si="798">IF(COUNTIFS(BC1709,"*A*",BB1709,"3"),"ハイブリッド(ガソリン)","")</f>
        <v/>
      </c>
      <c r="BB1709" s="627">
        <f t="shared" ref="BB1709:BB1772" si="799">LEN(X1709)</f>
        <v>0</v>
      </c>
      <c r="BC1709" s="690" t="str">
        <f t="shared" ref="BC1709:BC1772" si="800">MID(X1709,2,1)</f>
        <v/>
      </c>
    </row>
    <row r="1710" spans="1:55">
      <c r="A1710" s="381">
        <v>1654</v>
      </c>
      <c r="B1710" s="117"/>
      <c r="C1710" s="288"/>
      <c r="D1710" s="289"/>
      <c r="E1710" s="289"/>
      <c r="F1710" s="290"/>
      <c r="G1710" s="292"/>
      <c r="H1710" s="116"/>
      <c r="I1710" s="292"/>
      <c r="J1710" s="116"/>
      <c r="K1710" s="370" t="str">
        <f t="shared" si="791"/>
        <v/>
      </c>
      <c r="L1710" s="370">
        <f t="shared" si="792"/>
        <v>0</v>
      </c>
      <c r="M1710" s="370">
        <f t="shared" si="793"/>
        <v>0</v>
      </c>
      <c r="N1710" s="371" t="str">
        <f t="shared" si="770"/>
        <v/>
      </c>
      <c r="O1710" s="371" t="str">
        <f t="shared" si="771"/>
        <v/>
      </c>
      <c r="P1710" s="371" t="str">
        <f t="shared" si="772"/>
        <v/>
      </c>
      <c r="Q1710" s="371" t="str">
        <f t="shared" si="773"/>
        <v/>
      </c>
      <c r="R1710" s="371" t="str">
        <f t="shared" si="774"/>
        <v/>
      </c>
      <c r="S1710" s="371" t="str">
        <f t="shared" si="775"/>
        <v/>
      </c>
      <c r="T1710" s="443" t="str">
        <f t="shared" si="794"/>
        <v/>
      </c>
      <c r="U1710" s="539"/>
      <c r="V1710" s="117"/>
      <c r="W1710" s="118"/>
      <c r="X1710" s="119"/>
      <c r="Y1710" s="120"/>
      <c r="Z1710" s="122"/>
      <c r="AA1710" s="121"/>
      <c r="AB1710" s="443" t="str">
        <f t="shared" si="795"/>
        <v/>
      </c>
      <c r="AC1710" s="734" t="str">
        <f t="shared" si="796"/>
        <v/>
      </c>
      <c r="AD1710" s="372"/>
      <c r="AE1710" s="485"/>
      <c r="AF1710" s="373" t="str">
        <f t="shared" si="776"/>
        <v/>
      </c>
      <c r="AG1710" s="373" t="str">
        <f t="shared" si="777"/>
        <v/>
      </c>
      <c r="AH1710" s="374" t="str">
        <f t="shared" si="778"/>
        <v/>
      </c>
      <c r="AI1710" s="375" t="str">
        <f t="shared" si="779"/>
        <v/>
      </c>
      <c r="AJ1710" s="375" t="str">
        <f t="shared" si="780"/>
        <v/>
      </c>
      <c r="AK1710" s="375" t="str">
        <f t="shared" si="781"/>
        <v/>
      </c>
      <c r="AL1710" s="375" t="str">
        <f t="shared" si="782"/>
        <v/>
      </c>
      <c r="AM1710" s="375" t="str">
        <f t="shared" si="783"/>
        <v/>
      </c>
      <c r="AN1710" s="376" t="str">
        <f>IF(AF1710="","",IF(OR(AH1710="",AH1710="-"),"－",IF(OR(AM1710=8,AM1710=9),"",IF(OR(AJ1710=3,AJ1710=4,AJ1710=5,AJ1710=6),VLOOKUP(AH1710,INDEX((係数_バス貨物_ガソリン,係数_バス貨物_CNG,係数_バス貨物_軽油,係数_バス貨物_メタノール,係数_バス貨物_LPG),MATCH(AL1710,【参考】排出ガスレベル!$AI$4:$AI$671,1),1,AR1710):INDEX((係数_バス貨物_ガソリン,係数_バス貨物_CNG,係数_バス貨物_軽油,係数_バス貨物_メタノール,係数_バス貨物_LPG),MATCH(AL1710+1,【参考】排出ガスレベル!$AI$4:$AI$671,1)-1,5,AR1710),2,FALSE),IF(OR(AJ1710=1,AJ1710=2),VLOOKUP(AH1710,INDEX((係数_乗用_ガソリン,係数_乗用_CNG,係数_乗用_軽油,係数_乗用_メタノール,係数_乗用_LPG),1,1,AR1710):INDEX((係数_乗用_ガソリン,係数_乗用_CNG,係数_乗用_軽油,係数_乗用_メタノール,係数_乗用_LPG),125,5,AR1710),2,FALSE))))))</f>
        <v/>
      </c>
      <c r="AO1710" s="376" t="str">
        <f>IF(T1710="","",IF(OR(AH1710="",AH1710="-"),"－",IF(OR(AM1710=8,AM1710=9),"",IF(OR(AJ1710=3,AJ1710=4,AJ1710=5,AJ1710=6),VLOOKUP(AH1710,INDEX((係数_バス貨物_ガソリン,係数_バス貨物_CNG,係数_バス貨物_軽油,係数_バス貨物_メタノール,係数_バス貨物_LPG),MATCH(AL1710,【参考】排出ガスレベル!$AI$4:$AI$671,1),1,AR1710):INDEX((係数_バス貨物_ガソリン,係数_バス貨物_CNG,係数_バス貨物_軽油,係数_バス貨物_メタノール,係数_バス貨物_LPG),MATCH(AL1710+1,【参考】排出ガスレベル!$AI$4:$AI$671,1)-1,5,AR1710),3,FALSE),IF(OR(AJ1710=1,AJ1710=2),VLOOKUP(AH1710,INDEX((係数_乗用_ガソリン,係数_乗用_CNG,係数_乗用_軽油,係数_乗用_メタノール,係数_乗用_LPG),1,1,AR1710):INDEX((係数_乗用_ガソリン,係数_乗用_CNG,係数_乗用_軽油,係数_乗用_メタノール,係数_乗用_LPG),125,5,AR1710),3,FALSE))))))</f>
        <v/>
      </c>
      <c r="AP1710" s="375" t="str">
        <f t="shared" si="784"/>
        <v/>
      </c>
      <c r="AQ1710" s="444" t="str">
        <f t="shared" si="785"/>
        <v/>
      </c>
      <c r="AR1710" s="375" t="str">
        <f t="shared" si="788"/>
        <v/>
      </c>
      <c r="AS1710" s="377" t="str">
        <f t="shared" si="786"/>
        <v/>
      </c>
      <c r="AT1710" s="378" t="str">
        <f t="shared" si="787"/>
        <v/>
      </c>
      <c r="AX1710" s="625" t="b">
        <f t="shared" si="789"/>
        <v>0</v>
      </c>
      <c r="AY1710" s="7" t="str">
        <f t="shared" si="790"/>
        <v>FALSEFALSEFALSE</v>
      </c>
      <c r="AZ1710" s="626">
        <f t="shared" si="797"/>
        <v>0</v>
      </c>
      <c r="BA1710" s="627" t="str">
        <f t="shared" si="798"/>
        <v/>
      </c>
      <c r="BB1710" s="627">
        <f t="shared" si="799"/>
        <v>0</v>
      </c>
      <c r="BC1710" s="690" t="str">
        <f t="shared" si="800"/>
        <v/>
      </c>
    </row>
    <row r="1711" spans="1:55">
      <c r="A1711" s="381">
        <v>1655</v>
      </c>
      <c r="B1711" s="117"/>
      <c r="C1711" s="288"/>
      <c r="D1711" s="289"/>
      <c r="E1711" s="289"/>
      <c r="F1711" s="290"/>
      <c r="G1711" s="292"/>
      <c r="H1711" s="116"/>
      <c r="I1711" s="292"/>
      <c r="J1711" s="116"/>
      <c r="K1711" s="370" t="str">
        <f t="shared" si="791"/>
        <v/>
      </c>
      <c r="L1711" s="370">
        <f t="shared" si="792"/>
        <v>0</v>
      </c>
      <c r="M1711" s="370">
        <f t="shared" si="793"/>
        <v>0</v>
      </c>
      <c r="N1711" s="371" t="str">
        <f t="shared" si="770"/>
        <v/>
      </c>
      <c r="O1711" s="371" t="str">
        <f t="shared" si="771"/>
        <v/>
      </c>
      <c r="P1711" s="371" t="str">
        <f t="shared" si="772"/>
        <v/>
      </c>
      <c r="Q1711" s="371" t="str">
        <f t="shared" si="773"/>
        <v/>
      </c>
      <c r="R1711" s="371" t="str">
        <f t="shared" si="774"/>
        <v/>
      </c>
      <c r="S1711" s="371" t="str">
        <f t="shared" si="775"/>
        <v/>
      </c>
      <c r="T1711" s="443" t="str">
        <f t="shared" si="794"/>
        <v/>
      </c>
      <c r="U1711" s="539"/>
      <c r="V1711" s="117"/>
      <c r="W1711" s="118"/>
      <c r="X1711" s="119"/>
      <c r="Y1711" s="120"/>
      <c r="Z1711" s="122"/>
      <c r="AA1711" s="121"/>
      <c r="AB1711" s="443" t="str">
        <f t="shared" si="795"/>
        <v/>
      </c>
      <c r="AC1711" s="734" t="str">
        <f t="shared" si="796"/>
        <v/>
      </c>
      <c r="AD1711" s="372"/>
      <c r="AE1711" s="485"/>
      <c r="AF1711" s="373" t="str">
        <f t="shared" si="776"/>
        <v/>
      </c>
      <c r="AG1711" s="373" t="str">
        <f t="shared" si="777"/>
        <v/>
      </c>
      <c r="AH1711" s="374" t="str">
        <f t="shared" si="778"/>
        <v/>
      </c>
      <c r="AI1711" s="375" t="str">
        <f t="shared" si="779"/>
        <v/>
      </c>
      <c r="AJ1711" s="375" t="str">
        <f t="shared" si="780"/>
        <v/>
      </c>
      <c r="AK1711" s="375" t="str">
        <f t="shared" si="781"/>
        <v/>
      </c>
      <c r="AL1711" s="375" t="str">
        <f t="shared" si="782"/>
        <v/>
      </c>
      <c r="AM1711" s="375" t="str">
        <f t="shared" si="783"/>
        <v/>
      </c>
      <c r="AN1711" s="376" t="str">
        <f>IF(AF1711="","",IF(OR(AH1711="",AH1711="-"),"－",IF(OR(AM1711=8,AM1711=9),"",IF(OR(AJ1711=3,AJ1711=4,AJ1711=5,AJ1711=6),VLOOKUP(AH1711,INDEX((係数_バス貨物_ガソリン,係数_バス貨物_CNG,係数_バス貨物_軽油,係数_バス貨物_メタノール,係数_バス貨物_LPG),MATCH(AL1711,【参考】排出ガスレベル!$AI$4:$AI$671,1),1,AR1711):INDEX((係数_バス貨物_ガソリン,係数_バス貨物_CNG,係数_バス貨物_軽油,係数_バス貨物_メタノール,係数_バス貨物_LPG),MATCH(AL1711+1,【参考】排出ガスレベル!$AI$4:$AI$671,1)-1,5,AR1711),2,FALSE),IF(OR(AJ1711=1,AJ1711=2),VLOOKUP(AH1711,INDEX((係数_乗用_ガソリン,係数_乗用_CNG,係数_乗用_軽油,係数_乗用_メタノール,係数_乗用_LPG),1,1,AR1711):INDEX((係数_乗用_ガソリン,係数_乗用_CNG,係数_乗用_軽油,係数_乗用_メタノール,係数_乗用_LPG),125,5,AR1711),2,FALSE))))))</f>
        <v/>
      </c>
      <c r="AO1711" s="376" t="str">
        <f>IF(T1711="","",IF(OR(AH1711="",AH1711="-"),"－",IF(OR(AM1711=8,AM1711=9),"",IF(OR(AJ1711=3,AJ1711=4,AJ1711=5,AJ1711=6),VLOOKUP(AH1711,INDEX((係数_バス貨物_ガソリン,係数_バス貨物_CNG,係数_バス貨物_軽油,係数_バス貨物_メタノール,係数_バス貨物_LPG),MATCH(AL1711,【参考】排出ガスレベル!$AI$4:$AI$671,1),1,AR1711):INDEX((係数_バス貨物_ガソリン,係数_バス貨物_CNG,係数_バス貨物_軽油,係数_バス貨物_メタノール,係数_バス貨物_LPG),MATCH(AL1711+1,【参考】排出ガスレベル!$AI$4:$AI$671,1)-1,5,AR1711),3,FALSE),IF(OR(AJ1711=1,AJ1711=2),VLOOKUP(AH1711,INDEX((係数_乗用_ガソリン,係数_乗用_CNG,係数_乗用_軽油,係数_乗用_メタノール,係数_乗用_LPG),1,1,AR1711):INDEX((係数_乗用_ガソリン,係数_乗用_CNG,係数_乗用_軽油,係数_乗用_メタノール,係数_乗用_LPG),125,5,AR1711),3,FALSE))))))</f>
        <v/>
      </c>
      <c r="AP1711" s="375" t="str">
        <f t="shared" si="784"/>
        <v/>
      </c>
      <c r="AQ1711" s="444" t="str">
        <f t="shared" si="785"/>
        <v/>
      </c>
      <c r="AR1711" s="375" t="str">
        <f t="shared" si="788"/>
        <v/>
      </c>
      <c r="AS1711" s="377" t="str">
        <f t="shared" si="786"/>
        <v/>
      </c>
      <c r="AT1711" s="378" t="str">
        <f t="shared" si="787"/>
        <v/>
      </c>
      <c r="AX1711" s="625" t="b">
        <f t="shared" si="789"/>
        <v>0</v>
      </c>
      <c r="AY1711" s="7" t="str">
        <f t="shared" si="790"/>
        <v>FALSEFALSEFALSE</v>
      </c>
      <c r="AZ1711" s="626">
        <f t="shared" si="797"/>
        <v>0</v>
      </c>
      <c r="BA1711" s="627" t="str">
        <f t="shared" si="798"/>
        <v/>
      </c>
      <c r="BB1711" s="627">
        <f t="shared" si="799"/>
        <v>0</v>
      </c>
      <c r="BC1711" s="690" t="str">
        <f t="shared" si="800"/>
        <v/>
      </c>
    </row>
    <row r="1712" spans="1:55">
      <c r="A1712" s="381">
        <v>1656</v>
      </c>
      <c r="B1712" s="117"/>
      <c r="C1712" s="288"/>
      <c r="D1712" s="289"/>
      <c r="E1712" s="289"/>
      <c r="F1712" s="290"/>
      <c r="G1712" s="292"/>
      <c r="H1712" s="116"/>
      <c r="I1712" s="292"/>
      <c r="J1712" s="116"/>
      <c r="K1712" s="370" t="str">
        <f t="shared" si="791"/>
        <v/>
      </c>
      <c r="L1712" s="370">
        <f t="shared" si="792"/>
        <v>0</v>
      </c>
      <c r="M1712" s="370">
        <f t="shared" si="793"/>
        <v>0</v>
      </c>
      <c r="N1712" s="371" t="str">
        <f t="shared" si="770"/>
        <v/>
      </c>
      <c r="O1712" s="371" t="str">
        <f t="shared" si="771"/>
        <v/>
      </c>
      <c r="P1712" s="371" t="str">
        <f t="shared" si="772"/>
        <v/>
      </c>
      <c r="Q1712" s="371" t="str">
        <f t="shared" si="773"/>
        <v/>
      </c>
      <c r="R1712" s="371" t="str">
        <f t="shared" si="774"/>
        <v/>
      </c>
      <c r="S1712" s="371" t="str">
        <f t="shared" si="775"/>
        <v/>
      </c>
      <c r="T1712" s="443" t="str">
        <f t="shared" si="794"/>
        <v/>
      </c>
      <c r="U1712" s="539"/>
      <c r="V1712" s="117"/>
      <c r="W1712" s="118"/>
      <c r="X1712" s="119"/>
      <c r="Y1712" s="120"/>
      <c r="Z1712" s="122"/>
      <c r="AA1712" s="121"/>
      <c r="AB1712" s="443" t="str">
        <f t="shared" si="795"/>
        <v/>
      </c>
      <c r="AC1712" s="734" t="str">
        <f t="shared" si="796"/>
        <v/>
      </c>
      <c r="AD1712" s="372"/>
      <c r="AE1712" s="485"/>
      <c r="AF1712" s="373" t="str">
        <f t="shared" si="776"/>
        <v/>
      </c>
      <c r="AG1712" s="373" t="str">
        <f t="shared" si="777"/>
        <v/>
      </c>
      <c r="AH1712" s="374" t="str">
        <f t="shared" si="778"/>
        <v/>
      </c>
      <c r="AI1712" s="375" t="str">
        <f t="shared" si="779"/>
        <v/>
      </c>
      <c r="AJ1712" s="375" t="str">
        <f t="shared" si="780"/>
        <v/>
      </c>
      <c r="AK1712" s="375" t="str">
        <f t="shared" si="781"/>
        <v/>
      </c>
      <c r="AL1712" s="375" t="str">
        <f t="shared" si="782"/>
        <v/>
      </c>
      <c r="AM1712" s="375" t="str">
        <f t="shared" si="783"/>
        <v/>
      </c>
      <c r="AN1712" s="376" t="str">
        <f>IF(AF1712="","",IF(OR(AH1712="",AH1712="-"),"－",IF(OR(AM1712=8,AM1712=9),"",IF(OR(AJ1712=3,AJ1712=4,AJ1712=5,AJ1712=6),VLOOKUP(AH1712,INDEX((係数_バス貨物_ガソリン,係数_バス貨物_CNG,係数_バス貨物_軽油,係数_バス貨物_メタノール,係数_バス貨物_LPG),MATCH(AL1712,【参考】排出ガスレベル!$AI$4:$AI$671,1),1,AR1712):INDEX((係数_バス貨物_ガソリン,係数_バス貨物_CNG,係数_バス貨物_軽油,係数_バス貨物_メタノール,係数_バス貨物_LPG),MATCH(AL1712+1,【参考】排出ガスレベル!$AI$4:$AI$671,1)-1,5,AR1712),2,FALSE),IF(OR(AJ1712=1,AJ1712=2),VLOOKUP(AH1712,INDEX((係数_乗用_ガソリン,係数_乗用_CNG,係数_乗用_軽油,係数_乗用_メタノール,係数_乗用_LPG),1,1,AR1712):INDEX((係数_乗用_ガソリン,係数_乗用_CNG,係数_乗用_軽油,係数_乗用_メタノール,係数_乗用_LPG),125,5,AR1712),2,FALSE))))))</f>
        <v/>
      </c>
      <c r="AO1712" s="376" t="str">
        <f>IF(T1712="","",IF(OR(AH1712="",AH1712="-"),"－",IF(OR(AM1712=8,AM1712=9),"",IF(OR(AJ1712=3,AJ1712=4,AJ1712=5,AJ1712=6),VLOOKUP(AH1712,INDEX((係数_バス貨物_ガソリン,係数_バス貨物_CNG,係数_バス貨物_軽油,係数_バス貨物_メタノール,係数_バス貨物_LPG),MATCH(AL1712,【参考】排出ガスレベル!$AI$4:$AI$671,1),1,AR1712):INDEX((係数_バス貨物_ガソリン,係数_バス貨物_CNG,係数_バス貨物_軽油,係数_バス貨物_メタノール,係数_バス貨物_LPG),MATCH(AL1712+1,【参考】排出ガスレベル!$AI$4:$AI$671,1)-1,5,AR1712),3,FALSE),IF(OR(AJ1712=1,AJ1712=2),VLOOKUP(AH1712,INDEX((係数_乗用_ガソリン,係数_乗用_CNG,係数_乗用_軽油,係数_乗用_メタノール,係数_乗用_LPG),1,1,AR1712):INDEX((係数_乗用_ガソリン,係数_乗用_CNG,係数_乗用_軽油,係数_乗用_メタノール,係数_乗用_LPG),125,5,AR1712),3,FALSE))))))</f>
        <v/>
      </c>
      <c r="AP1712" s="375" t="str">
        <f t="shared" si="784"/>
        <v/>
      </c>
      <c r="AQ1712" s="444" t="str">
        <f t="shared" si="785"/>
        <v/>
      </c>
      <c r="AR1712" s="375" t="str">
        <f t="shared" si="788"/>
        <v/>
      </c>
      <c r="AS1712" s="377" t="str">
        <f t="shared" si="786"/>
        <v/>
      </c>
      <c r="AT1712" s="378" t="str">
        <f t="shared" si="787"/>
        <v/>
      </c>
      <c r="AX1712" s="625" t="b">
        <f t="shared" si="789"/>
        <v>0</v>
      </c>
      <c r="AY1712" s="7" t="str">
        <f t="shared" si="790"/>
        <v>FALSEFALSEFALSE</v>
      </c>
      <c r="AZ1712" s="626">
        <f t="shared" si="797"/>
        <v>0</v>
      </c>
      <c r="BA1712" s="627" t="str">
        <f t="shared" si="798"/>
        <v/>
      </c>
      <c r="BB1712" s="627">
        <f t="shared" si="799"/>
        <v>0</v>
      </c>
      <c r="BC1712" s="690" t="str">
        <f t="shared" si="800"/>
        <v/>
      </c>
    </row>
    <row r="1713" spans="1:55">
      <c r="A1713" s="381">
        <v>1657</v>
      </c>
      <c r="B1713" s="117"/>
      <c r="C1713" s="288"/>
      <c r="D1713" s="289"/>
      <c r="E1713" s="289"/>
      <c r="F1713" s="290"/>
      <c r="G1713" s="292"/>
      <c r="H1713" s="116"/>
      <c r="I1713" s="292"/>
      <c r="J1713" s="116"/>
      <c r="K1713" s="370" t="str">
        <f t="shared" si="791"/>
        <v/>
      </c>
      <c r="L1713" s="370">
        <f t="shared" si="792"/>
        <v>0</v>
      </c>
      <c r="M1713" s="370">
        <f t="shared" si="793"/>
        <v>0</v>
      </c>
      <c r="N1713" s="371" t="str">
        <f t="shared" si="770"/>
        <v/>
      </c>
      <c r="O1713" s="371" t="str">
        <f t="shared" si="771"/>
        <v/>
      </c>
      <c r="P1713" s="371" t="str">
        <f t="shared" si="772"/>
        <v/>
      </c>
      <c r="Q1713" s="371" t="str">
        <f t="shared" si="773"/>
        <v/>
      </c>
      <c r="R1713" s="371" t="str">
        <f t="shared" si="774"/>
        <v/>
      </c>
      <c r="S1713" s="371" t="str">
        <f t="shared" si="775"/>
        <v/>
      </c>
      <c r="T1713" s="443" t="str">
        <f t="shared" si="794"/>
        <v/>
      </c>
      <c r="U1713" s="539"/>
      <c r="V1713" s="117"/>
      <c r="W1713" s="118"/>
      <c r="X1713" s="119"/>
      <c r="Y1713" s="120"/>
      <c r="Z1713" s="122"/>
      <c r="AA1713" s="121"/>
      <c r="AB1713" s="443" t="str">
        <f t="shared" si="795"/>
        <v/>
      </c>
      <c r="AC1713" s="734" t="str">
        <f t="shared" si="796"/>
        <v/>
      </c>
      <c r="AD1713" s="372"/>
      <c r="AE1713" s="485"/>
      <c r="AF1713" s="373" t="str">
        <f t="shared" si="776"/>
        <v/>
      </c>
      <c r="AG1713" s="373" t="str">
        <f t="shared" si="777"/>
        <v/>
      </c>
      <c r="AH1713" s="374" t="str">
        <f t="shared" si="778"/>
        <v/>
      </c>
      <c r="AI1713" s="375" t="str">
        <f t="shared" si="779"/>
        <v/>
      </c>
      <c r="AJ1713" s="375" t="str">
        <f t="shared" si="780"/>
        <v/>
      </c>
      <c r="AK1713" s="375" t="str">
        <f t="shared" si="781"/>
        <v/>
      </c>
      <c r="AL1713" s="375" t="str">
        <f t="shared" si="782"/>
        <v/>
      </c>
      <c r="AM1713" s="375" t="str">
        <f t="shared" si="783"/>
        <v/>
      </c>
      <c r="AN1713" s="376" t="str">
        <f>IF(AF1713="","",IF(OR(AH1713="",AH1713="-"),"－",IF(OR(AM1713=8,AM1713=9),"",IF(OR(AJ1713=3,AJ1713=4,AJ1713=5,AJ1713=6),VLOOKUP(AH1713,INDEX((係数_バス貨物_ガソリン,係数_バス貨物_CNG,係数_バス貨物_軽油,係数_バス貨物_メタノール,係数_バス貨物_LPG),MATCH(AL1713,【参考】排出ガスレベル!$AI$4:$AI$671,1),1,AR1713):INDEX((係数_バス貨物_ガソリン,係数_バス貨物_CNG,係数_バス貨物_軽油,係数_バス貨物_メタノール,係数_バス貨物_LPG),MATCH(AL1713+1,【参考】排出ガスレベル!$AI$4:$AI$671,1)-1,5,AR1713),2,FALSE),IF(OR(AJ1713=1,AJ1713=2),VLOOKUP(AH1713,INDEX((係数_乗用_ガソリン,係数_乗用_CNG,係数_乗用_軽油,係数_乗用_メタノール,係数_乗用_LPG),1,1,AR1713):INDEX((係数_乗用_ガソリン,係数_乗用_CNG,係数_乗用_軽油,係数_乗用_メタノール,係数_乗用_LPG),125,5,AR1713),2,FALSE))))))</f>
        <v/>
      </c>
      <c r="AO1713" s="376" t="str">
        <f>IF(T1713="","",IF(OR(AH1713="",AH1713="-"),"－",IF(OR(AM1713=8,AM1713=9),"",IF(OR(AJ1713=3,AJ1713=4,AJ1713=5,AJ1713=6),VLOOKUP(AH1713,INDEX((係数_バス貨物_ガソリン,係数_バス貨物_CNG,係数_バス貨物_軽油,係数_バス貨物_メタノール,係数_バス貨物_LPG),MATCH(AL1713,【参考】排出ガスレベル!$AI$4:$AI$671,1),1,AR1713):INDEX((係数_バス貨物_ガソリン,係数_バス貨物_CNG,係数_バス貨物_軽油,係数_バス貨物_メタノール,係数_バス貨物_LPG),MATCH(AL1713+1,【参考】排出ガスレベル!$AI$4:$AI$671,1)-1,5,AR1713),3,FALSE),IF(OR(AJ1713=1,AJ1713=2),VLOOKUP(AH1713,INDEX((係数_乗用_ガソリン,係数_乗用_CNG,係数_乗用_軽油,係数_乗用_メタノール,係数_乗用_LPG),1,1,AR1713):INDEX((係数_乗用_ガソリン,係数_乗用_CNG,係数_乗用_軽油,係数_乗用_メタノール,係数_乗用_LPG),125,5,AR1713),3,FALSE))))))</f>
        <v/>
      </c>
      <c r="AP1713" s="375" t="str">
        <f t="shared" si="784"/>
        <v/>
      </c>
      <c r="AQ1713" s="444" t="str">
        <f t="shared" si="785"/>
        <v/>
      </c>
      <c r="AR1713" s="375" t="str">
        <f t="shared" si="788"/>
        <v/>
      </c>
      <c r="AS1713" s="377" t="str">
        <f t="shared" si="786"/>
        <v/>
      </c>
      <c r="AT1713" s="378" t="str">
        <f t="shared" si="787"/>
        <v/>
      </c>
      <c r="AX1713" s="625" t="b">
        <f t="shared" si="789"/>
        <v>0</v>
      </c>
      <c r="AY1713" s="7" t="str">
        <f t="shared" si="790"/>
        <v>FALSEFALSEFALSE</v>
      </c>
      <c r="AZ1713" s="626">
        <f t="shared" si="797"/>
        <v>0</v>
      </c>
      <c r="BA1713" s="627" t="str">
        <f t="shared" si="798"/>
        <v/>
      </c>
      <c r="BB1713" s="627">
        <f t="shared" si="799"/>
        <v>0</v>
      </c>
      <c r="BC1713" s="690" t="str">
        <f t="shared" si="800"/>
        <v/>
      </c>
    </row>
    <row r="1714" spans="1:55">
      <c r="A1714" s="381">
        <v>1658</v>
      </c>
      <c r="B1714" s="117"/>
      <c r="C1714" s="288"/>
      <c r="D1714" s="289"/>
      <c r="E1714" s="289"/>
      <c r="F1714" s="290"/>
      <c r="G1714" s="292"/>
      <c r="H1714" s="116"/>
      <c r="I1714" s="292"/>
      <c r="J1714" s="116"/>
      <c r="K1714" s="370" t="str">
        <f t="shared" si="791"/>
        <v/>
      </c>
      <c r="L1714" s="370">
        <f t="shared" si="792"/>
        <v>0</v>
      </c>
      <c r="M1714" s="370">
        <f t="shared" si="793"/>
        <v>0</v>
      </c>
      <c r="N1714" s="371" t="str">
        <f t="shared" si="770"/>
        <v/>
      </c>
      <c r="O1714" s="371" t="str">
        <f t="shared" si="771"/>
        <v/>
      </c>
      <c r="P1714" s="371" t="str">
        <f t="shared" si="772"/>
        <v/>
      </c>
      <c r="Q1714" s="371" t="str">
        <f t="shared" si="773"/>
        <v/>
      </c>
      <c r="R1714" s="371" t="str">
        <f t="shared" si="774"/>
        <v/>
      </c>
      <c r="S1714" s="371" t="str">
        <f t="shared" si="775"/>
        <v/>
      </c>
      <c r="T1714" s="443" t="str">
        <f t="shared" si="794"/>
        <v/>
      </c>
      <c r="U1714" s="539"/>
      <c r="V1714" s="117"/>
      <c r="W1714" s="118"/>
      <c r="X1714" s="119"/>
      <c r="Y1714" s="120"/>
      <c r="Z1714" s="122"/>
      <c r="AA1714" s="121"/>
      <c r="AB1714" s="443" t="str">
        <f t="shared" si="795"/>
        <v/>
      </c>
      <c r="AC1714" s="734" t="str">
        <f t="shared" si="796"/>
        <v/>
      </c>
      <c r="AD1714" s="372"/>
      <c r="AE1714" s="485"/>
      <c r="AF1714" s="373" t="str">
        <f t="shared" si="776"/>
        <v/>
      </c>
      <c r="AG1714" s="373" t="str">
        <f t="shared" si="777"/>
        <v/>
      </c>
      <c r="AH1714" s="374" t="str">
        <f t="shared" si="778"/>
        <v/>
      </c>
      <c r="AI1714" s="375" t="str">
        <f t="shared" si="779"/>
        <v/>
      </c>
      <c r="AJ1714" s="375" t="str">
        <f t="shared" si="780"/>
        <v/>
      </c>
      <c r="AK1714" s="375" t="str">
        <f t="shared" si="781"/>
        <v/>
      </c>
      <c r="AL1714" s="375" t="str">
        <f t="shared" si="782"/>
        <v/>
      </c>
      <c r="AM1714" s="375" t="str">
        <f t="shared" si="783"/>
        <v/>
      </c>
      <c r="AN1714" s="376" t="str">
        <f>IF(AF1714="","",IF(OR(AH1714="",AH1714="-"),"－",IF(OR(AM1714=8,AM1714=9),"",IF(OR(AJ1714=3,AJ1714=4,AJ1714=5,AJ1714=6),VLOOKUP(AH1714,INDEX((係数_バス貨物_ガソリン,係数_バス貨物_CNG,係数_バス貨物_軽油,係数_バス貨物_メタノール,係数_バス貨物_LPG),MATCH(AL1714,【参考】排出ガスレベル!$AI$4:$AI$671,1),1,AR1714):INDEX((係数_バス貨物_ガソリン,係数_バス貨物_CNG,係数_バス貨物_軽油,係数_バス貨物_メタノール,係数_バス貨物_LPG),MATCH(AL1714+1,【参考】排出ガスレベル!$AI$4:$AI$671,1)-1,5,AR1714),2,FALSE),IF(OR(AJ1714=1,AJ1714=2),VLOOKUP(AH1714,INDEX((係数_乗用_ガソリン,係数_乗用_CNG,係数_乗用_軽油,係数_乗用_メタノール,係数_乗用_LPG),1,1,AR1714):INDEX((係数_乗用_ガソリン,係数_乗用_CNG,係数_乗用_軽油,係数_乗用_メタノール,係数_乗用_LPG),125,5,AR1714),2,FALSE))))))</f>
        <v/>
      </c>
      <c r="AO1714" s="376" t="str">
        <f>IF(T1714="","",IF(OR(AH1714="",AH1714="-"),"－",IF(OR(AM1714=8,AM1714=9),"",IF(OR(AJ1714=3,AJ1714=4,AJ1714=5,AJ1714=6),VLOOKUP(AH1714,INDEX((係数_バス貨物_ガソリン,係数_バス貨物_CNG,係数_バス貨物_軽油,係数_バス貨物_メタノール,係数_バス貨物_LPG),MATCH(AL1714,【参考】排出ガスレベル!$AI$4:$AI$671,1),1,AR1714):INDEX((係数_バス貨物_ガソリン,係数_バス貨物_CNG,係数_バス貨物_軽油,係数_バス貨物_メタノール,係数_バス貨物_LPG),MATCH(AL1714+1,【参考】排出ガスレベル!$AI$4:$AI$671,1)-1,5,AR1714),3,FALSE),IF(OR(AJ1714=1,AJ1714=2),VLOOKUP(AH1714,INDEX((係数_乗用_ガソリン,係数_乗用_CNG,係数_乗用_軽油,係数_乗用_メタノール,係数_乗用_LPG),1,1,AR1714):INDEX((係数_乗用_ガソリン,係数_乗用_CNG,係数_乗用_軽油,係数_乗用_メタノール,係数_乗用_LPG),125,5,AR1714),3,FALSE))))))</f>
        <v/>
      </c>
      <c r="AP1714" s="375" t="str">
        <f t="shared" si="784"/>
        <v/>
      </c>
      <c r="AQ1714" s="444" t="str">
        <f t="shared" si="785"/>
        <v/>
      </c>
      <c r="AR1714" s="375" t="str">
        <f t="shared" si="788"/>
        <v/>
      </c>
      <c r="AS1714" s="377" t="str">
        <f t="shared" si="786"/>
        <v/>
      </c>
      <c r="AT1714" s="378" t="str">
        <f t="shared" si="787"/>
        <v/>
      </c>
      <c r="AX1714" s="625" t="b">
        <f t="shared" si="789"/>
        <v>0</v>
      </c>
      <c r="AY1714" s="7" t="str">
        <f t="shared" si="790"/>
        <v>FALSEFALSEFALSE</v>
      </c>
      <c r="AZ1714" s="626">
        <f t="shared" si="797"/>
        <v>0</v>
      </c>
      <c r="BA1714" s="627" t="str">
        <f t="shared" si="798"/>
        <v/>
      </c>
      <c r="BB1714" s="627">
        <f t="shared" si="799"/>
        <v>0</v>
      </c>
      <c r="BC1714" s="690" t="str">
        <f t="shared" si="800"/>
        <v/>
      </c>
    </row>
    <row r="1715" spans="1:55">
      <c r="A1715" s="381">
        <v>1659</v>
      </c>
      <c r="B1715" s="117"/>
      <c r="C1715" s="288"/>
      <c r="D1715" s="289"/>
      <c r="E1715" s="289"/>
      <c r="F1715" s="290"/>
      <c r="G1715" s="292"/>
      <c r="H1715" s="116"/>
      <c r="I1715" s="292"/>
      <c r="J1715" s="116"/>
      <c r="K1715" s="370" t="str">
        <f t="shared" si="791"/>
        <v/>
      </c>
      <c r="L1715" s="370">
        <f t="shared" si="792"/>
        <v>0</v>
      </c>
      <c r="M1715" s="370">
        <f t="shared" si="793"/>
        <v>0</v>
      </c>
      <c r="N1715" s="371" t="str">
        <f t="shared" si="770"/>
        <v/>
      </c>
      <c r="O1715" s="371" t="str">
        <f t="shared" si="771"/>
        <v/>
      </c>
      <c r="P1715" s="371" t="str">
        <f t="shared" si="772"/>
        <v/>
      </c>
      <c r="Q1715" s="371" t="str">
        <f t="shared" si="773"/>
        <v/>
      </c>
      <c r="R1715" s="371" t="str">
        <f t="shared" si="774"/>
        <v/>
      </c>
      <c r="S1715" s="371" t="str">
        <f t="shared" si="775"/>
        <v/>
      </c>
      <c r="T1715" s="443" t="str">
        <f t="shared" si="794"/>
        <v/>
      </c>
      <c r="U1715" s="539"/>
      <c r="V1715" s="117"/>
      <c r="W1715" s="118"/>
      <c r="X1715" s="119"/>
      <c r="Y1715" s="120"/>
      <c r="Z1715" s="122"/>
      <c r="AA1715" s="121"/>
      <c r="AB1715" s="443" t="str">
        <f t="shared" si="795"/>
        <v/>
      </c>
      <c r="AC1715" s="734" t="str">
        <f t="shared" si="796"/>
        <v/>
      </c>
      <c r="AD1715" s="372"/>
      <c r="AE1715" s="485"/>
      <c r="AF1715" s="373" t="str">
        <f t="shared" si="776"/>
        <v/>
      </c>
      <c r="AG1715" s="373" t="str">
        <f t="shared" si="777"/>
        <v/>
      </c>
      <c r="AH1715" s="374" t="str">
        <f t="shared" si="778"/>
        <v/>
      </c>
      <c r="AI1715" s="375" t="str">
        <f t="shared" si="779"/>
        <v/>
      </c>
      <c r="AJ1715" s="375" t="str">
        <f t="shared" si="780"/>
        <v/>
      </c>
      <c r="AK1715" s="375" t="str">
        <f t="shared" si="781"/>
        <v/>
      </c>
      <c r="AL1715" s="375" t="str">
        <f t="shared" si="782"/>
        <v/>
      </c>
      <c r="AM1715" s="375" t="str">
        <f t="shared" si="783"/>
        <v/>
      </c>
      <c r="AN1715" s="376" t="str">
        <f>IF(AF1715="","",IF(OR(AH1715="",AH1715="-"),"－",IF(OR(AM1715=8,AM1715=9),"",IF(OR(AJ1715=3,AJ1715=4,AJ1715=5,AJ1715=6),VLOOKUP(AH1715,INDEX((係数_バス貨物_ガソリン,係数_バス貨物_CNG,係数_バス貨物_軽油,係数_バス貨物_メタノール,係数_バス貨物_LPG),MATCH(AL1715,【参考】排出ガスレベル!$AI$4:$AI$671,1),1,AR1715):INDEX((係数_バス貨物_ガソリン,係数_バス貨物_CNG,係数_バス貨物_軽油,係数_バス貨物_メタノール,係数_バス貨物_LPG),MATCH(AL1715+1,【参考】排出ガスレベル!$AI$4:$AI$671,1)-1,5,AR1715),2,FALSE),IF(OR(AJ1715=1,AJ1715=2),VLOOKUP(AH1715,INDEX((係数_乗用_ガソリン,係数_乗用_CNG,係数_乗用_軽油,係数_乗用_メタノール,係数_乗用_LPG),1,1,AR1715):INDEX((係数_乗用_ガソリン,係数_乗用_CNG,係数_乗用_軽油,係数_乗用_メタノール,係数_乗用_LPG),125,5,AR1715),2,FALSE))))))</f>
        <v/>
      </c>
      <c r="AO1715" s="376" t="str">
        <f>IF(T1715="","",IF(OR(AH1715="",AH1715="-"),"－",IF(OR(AM1715=8,AM1715=9),"",IF(OR(AJ1715=3,AJ1715=4,AJ1715=5,AJ1715=6),VLOOKUP(AH1715,INDEX((係数_バス貨物_ガソリン,係数_バス貨物_CNG,係数_バス貨物_軽油,係数_バス貨物_メタノール,係数_バス貨物_LPG),MATCH(AL1715,【参考】排出ガスレベル!$AI$4:$AI$671,1),1,AR1715):INDEX((係数_バス貨物_ガソリン,係数_バス貨物_CNG,係数_バス貨物_軽油,係数_バス貨物_メタノール,係数_バス貨物_LPG),MATCH(AL1715+1,【参考】排出ガスレベル!$AI$4:$AI$671,1)-1,5,AR1715),3,FALSE),IF(OR(AJ1715=1,AJ1715=2),VLOOKUP(AH1715,INDEX((係数_乗用_ガソリン,係数_乗用_CNG,係数_乗用_軽油,係数_乗用_メタノール,係数_乗用_LPG),1,1,AR1715):INDEX((係数_乗用_ガソリン,係数_乗用_CNG,係数_乗用_軽油,係数_乗用_メタノール,係数_乗用_LPG),125,5,AR1715),3,FALSE))))))</f>
        <v/>
      </c>
      <c r="AP1715" s="375" t="str">
        <f t="shared" si="784"/>
        <v/>
      </c>
      <c r="AQ1715" s="444" t="str">
        <f t="shared" si="785"/>
        <v/>
      </c>
      <c r="AR1715" s="375" t="str">
        <f t="shared" si="788"/>
        <v/>
      </c>
      <c r="AS1715" s="377" t="str">
        <f t="shared" si="786"/>
        <v/>
      </c>
      <c r="AT1715" s="378" t="str">
        <f t="shared" si="787"/>
        <v/>
      </c>
      <c r="AX1715" s="625" t="b">
        <f t="shared" si="789"/>
        <v>0</v>
      </c>
      <c r="AY1715" s="7" t="str">
        <f t="shared" si="790"/>
        <v>FALSEFALSEFALSE</v>
      </c>
      <c r="AZ1715" s="626">
        <f t="shared" si="797"/>
        <v>0</v>
      </c>
      <c r="BA1715" s="627" t="str">
        <f t="shared" si="798"/>
        <v/>
      </c>
      <c r="BB1715" s="627">
        <f t="shared" si="799"/>
        <v>0</v>
      </c>
      <c r="BC1715" s="690" t="str">
        <f t="shared" si="800"/>
        <v/>
      </c>
    </row>
    <row r="1716" spans="1:55">
      <c r="A1716" s="381">
        <v>1660</v>
      </c>
      <c r="B1716" s="117"/>
      <c r="C1716" s="288"/>
      <c r="D1716" s="289"/>
      <c r="E1716" s="289"/>
      <c r="F1716" s="290"/>
      <c r="G1716" s="292"/>
      <c r="H1716" s="116"/>
      <c r="I1716" s="292"/>
      <c r="J1716" s="116"/>
      <c r="K1716" s="370" t="str">
        <f t="shared" si="791"/>
        <v/>
      </c>
      <c r="L1716" s="370">
        <f t="shared" si="792"/>
        <v>0</v>
      </c>
      <c r="M1716" s="370">
        <f t="shared" si="793"/>
        <v>0</v>
      </c>
      <c r="N1716" s="371" t="str">
        <f t="shared" si="770"/>
        <v/>
      </c>
      <c r="O1716" s="371" t="str">
        <f t="shared" si="771"/>
        <v/>
      </c>
      <c r="P1716" s="371" t="str">
        <f t="shared" si="772"/>
        <v/>
      </c>
      <c r="Q1716" s="371" t="str">
        <f t="shared" si="773"/>
        <v/>
      </c>
      <c r="R1716" s="371" t="str">
        <f t="shared" si="774"/>
        <v/>
      </c>
      <c r="S1716" s="371" t="str">
        <f t="shared" si="775"/>
        <v/>
      </c>
      <c r="T1716" s="443" t="str">
        <f t="shared" si="794"/>
        <v/>
      </c>
      <c r="U1716" s="539"/>
      <c r="V1716" s="117"/>
      <c r="W1716" s="118"/>
      <c r="X1716" s="119"/>
      <c r="Y1716" s="120"/>
      <c r="Z1716" s="122"/>
      <c r="AA1716" s="121"/>
      <c r="AB1716" s="443" t="str">
        <f t="shared" si="795"/>
        <v/>
      </c>
      <c r="AC1716" s="734" t="str">
        <f t="shared" si="796"/>
        <v/>
      </c>
      <c r="AD1716" s="372"/>
      <c r="AE1716" s="485"/>
      <c r="AF1716" s="373" t="str">
        <f t="shared" si="776"/>
        <v/>
      </c>
      <c r="AG1716" s="373" t="str">
        <f t="shared" si="777"/>
        <v/>
      </c>
      <c r="AH1716" s="374" t="str">
        <f t="shared" si="778"/>
        <v/>
      </c>
      <c r="AI1716" s="375" t="str">
        <f t="shared" si="779"/>
        <v/>
      </c>
      <c r="AJ1716" s="375" t="str">
        <f t="shared" si="780"/>
        <v/>
      </c>
      <c r="AK1716" s="375" t="str">
        <f t="shared" si="781"/>
        <v/>
      </c>
      <c r="AL1716" s="375" t="str">
        <f t="shared" si="782"/>
        <v/>
      </c>
      <c r="AM1716" s="375" t="str">
        <f t="shared" si="783"/>
        <v/>
      </c>
      <c r="AN1716" s="376" t="str">
        <f>IF(AF1716="","",IF(OR(AH1716="",AH1716="-"),"－",IF(OR(AM1716=8,AM1716=9),"",IF(OR(AJ1716=3,AJ1716=4,AJ1716=5,AJ1716=6),VLOOKUP(AH1716,INDEX((係数_バス貨物_ガソリン,係数_バス貨物_CNG,係数_バス貨物_軽油,係数_バス貨物_メタノール,係数_バス貨物_LPG),MATCH(AL1716,【参考】排出ガスレベル!$AI$4:$AI$671,1),1,AR1716):INDEX((係数_バス貨物_ガソリン,係数_バス貨物_CNG,係数_バス貨物_軽油,係数_バス貨物_メタノール,係数_バス貨物_LPG),MATCH(AL1716+1,【参考】排出ガスレベル!$AI$4:$AI$671,1)-1,5,AR1716),2,FALSE),IF(OR(AJ1716=1,AJ1716=2),VLOOKUP(AH1716,INDEX((係数_乗用_ガソリン,係数_乗用_CNG,係数_乗用_軽油,係数_乗用_メタノール,係数_乗用_LPG),1,1,AR1716):INDEX((係数_乗用_ガソリン,係数_乗用_CNG,係数_乗用_軽油,係数_乗用_メタノール,係数_乗用_LPG),125,5,AR1716),2,FALSE))))))</f>
        <v/>
      </c>
      <c r="AO1716" s="376" t="str">
        <f>IF(T1716="","",IF(OR(AH1716="",AH1716="-"),"－",IF(OR(AM1716=8,AM1716=9),"",IF(OR(AJ1716=3,AJ1716=4,AJ1716=5,AJ1716=6),VLOOKUP(AH1716,INDEX((係数_バス貨物_ガソリン,係数_バス貨物_CNG,係数_バス貨物_軽油,係数_バス貨物_メタノール,係数_バス貨物_LPG),MATCH(AL1716,【参考】排出ガスレベル!$AI$4:$AI$671,1),1,AR1716):INDEX((係数_バス貨物_ガソリン,係数_バス貨物_CNG,係数_バス貨物_軽油,係数_バス貨物_メタノール,係数_バス貨物_LPG),MATCH(AL1716+1,【参考】排出ガスレベル!$AI$4:$AI$671,1)-1,5,AR1716),3,FALSE),IF(OR(AJ1716=1,AJ1716=2),VLOOKUP(AH1716,INDEX((係数_乗用_ガソリン,係数_乗用_CNG,係数_乗用_軽油,係数_乗用_メタノール,係数_乗用_LPG),1,1,AR1716):INDEX((係数_乗用_ガソリン,係数_乗用_CNG,係数_乗用_軽油,係数_乗用_メタノール,係数_乗用_LPG),125,5,AR1716),3,FALSE))))))</f>
        <v/>
      </c>
      <c r="AP1716" s="375" t="str">
        <f t="shared" si="784"/>
        <v/>
      </c>
      <c r="AQ1716" s="444" t="str">
        <f t="shared" si="785"/>
        <v/>
      </c>
      <c r="AR1716" s="375" t="str">
        <f t="shared" si="788"/>
        <v/>
      </c>
      <c r="AS1716" s="377" t="str">
        <f t="shared" si="786"/>
        <v/>
      </c>
      <c r="AT1716" s="378" t="str">
        <f t="shared" si="787"/>
        <v/>
      </c>
      <c r="AX1716" s="625" t="b">
        <f t="shared" si="789"/>
        <v>0</v>
      </c>
      <c r="AY1716" s="7" t="str">
        <f t="shared" si="790"/>
        <v>FALSEFALSEFALSE</v>
      </c>
      <c r="AZ1716" s="626">
        <f t="shared" si="797"/>
        <v>0</v>
      </c>
      <c r="BA1716" s="627" t="str">
        <f t="shared" si="798"/>
        <v/>
      </c>
      <c r="BB1716" s="627">
        <f t="shared" si="799"/>
        <v>0</v>
      </c>
      <c r="BC1716" s="690" t="str">
        <f t="shared" si="800"/>
        <v/>
      </c>
    </row>
    <row r="1717" spans="1:55">
      <c r="A1717" s="381">
        <v>1661</v>
      </c>
      <c r="B1717" s="117"/>
      <c r="C1717" s="288"/>
      <c r="D1717" s="289"/>
      <c r="E1717" s="289"/>
      <c r="F1717" s="290"/>
      <c r="G1717" s="292"/>
      <c r="H1717" s="116"/>
      <c r="I1717" s="292"/>
      <c r="J1717" s="116"/>
      <c r="K1717" s="370" t="str">
        <f t="shared" si="791"/>
        <v/>
      </c>
      <c r="L1717" s="370">
        <f t="shared" si="792"/>
        <v>0</v>
      </c>
      <c r="M1717" s="370">
        <f t="shared" si="793"/>
        <v>0</v>
      </c>
      <c r="N1717" s="371" t="str">
        <f t="shared" si="770"/>
        <v/>
      </c>
      <c r="O1717" s="371" t="str">
        <f t="shared" si="771"/>
        <v/>
      </c>
      <c r="P1717" s="371" t="str">
        <f t="shared" si="772"/>
        <v/>
      </c>
      <c r="Q1717" s="371" t="str">
        <f t="shared" si="773"/>
        <v/>
      </c>
      <c r="R1717" s="371" t="str">
        <f t="shared" si="774"/>
        <v/>
      </c>
      <c r="S1717" s="371" t="str">
        <f t="shared" si="775"/>
        <v/>
      </c>
      <c r="T1717" s="443" t="str">
        <f t="shared" si="794"/>
        <v/>
      </c>
      <c r="U1717" s="539"/>
      <c r="V1717" s="117"/>
      <c r="W1717" s="118"/>
      <c r="X1717" s="119"/>
      <c r="Y1717" s="120"/>
      <c r="Z1717" s="122"/>
      <c r="AA1717" s="121"/>
      <c r="AB1717" s="443" t="str">
        <f t="shared" si="795"/>
        <v/>
      </c>
      <c r="AC1717" s="734" t="str">
        <f t="shared" si="796"/>
        <v/>
      </c>
      <c r="AD1717" s="372"/>
      <c r="AE1717" s="485"/>
      <c r="AF1717" s="373" t="str">
        <f t="shared" si="776"/>
        <v/>
      </c>
      <c r="AG1717" s="373" t="str">
        <f t="shared" si="777"/>
        <v/>
      </c>
      <c r="AH1717" s="374" t="str">
        <f t="shared" si="778"/>
        <v/>
      </c>
      <c r="AI1717" s="375" t="str">
        <f t="shared" si="779"/>
        <v/>
      </c>
      <c r="AJ1717" s="375" t="str">
        <f t="shared" si="780"/>
        <v/>
      </c>
      <c r="AK1717" s="375" t="str">
        <f t="shared" si="781"/>
        <v/>
      </c>
      <c r="AL1717" s="375" t="str">
        <f t="shared" si="782"/>
        <v/>
      </c>
      <c r="AM1717" s="375" t="str">
        <f t="shared" si="783"/>
        <v/>
      </c>
      <c r="AN1717" s="376" t="str">
        <f>IF(AF1717="","",IF(OR(AH1717="",AH1717="-"),"－",IF(OR(AM1717=8,AM1717=9),"",IF(OR(AJ1717=3,AJ1717=4,AJ1717=5,AJ1717=6),VLOOKUP(AH1717,INDEX((係数_バス貨物_ガソリン,係数_バス貨物_CNG,係数_バス貨物_軽油,係数_バス貨物_メタノール,係数_バス貨物_LPG),MATCH(AL1717,【参考】排出ガスレベル!$AI$4:$AI$671,1),1,AR1717):INDEX((係数_バス貨物_ガソリン,係数_バス貨物_CNG,係数_バス貨物_軽油,係数_バス貨物_メタノール,係数_バス貨物_LPG),MATCH(AL1717+1,【参考】排出ガスレベル!$AI$4:$AI$671,1)-1,5,AR1717),2,FALSE),IF(OR(AJ1717=1,AJ1717=2),VLOOKUP(AH1717,INDEX((係数_乗用_ガソリン,係数_乗用_CNG,係数_乗用_軽油,係数_乗用_メタノール,係数_乗用_LPG),1,1,AR1717):INDEX((係数_乗用_ガソリン,係数_乗用_CNG,係数_乗用_軽油,係数_乗用_メタノール,係数_乗用_LPG),125,5,AR1717),2,FALSE))))))</f>
        <v/>
      </c>
      <c r="AO1717" s="376" t="str">
        <f>IF(T1717="","",IF(OR(AH1717="",AH1717="-"),"－",IF(OR(AM1717=8,AM1717=9),"",IF(OR(AJ1717=3,AJ1717=4,AJ1717=5,AJ1717=6),VLOOKUP(AH1717,INDEX((係数_バス貨物_ガソリン,係数_バス貨物_CNG,係数_バス貨物_軽油,係数_バス貨物_メタノール,係数_バス貨物_LPG),MATCH(AL1717,【参考】排出ガスレベル!$AI$4:$AI$671,1),1,AR1717):INDEX((係数_バス貨物_ガソリン,係数_バス貨物_CNG,係数_バス貨物_軽油,係数_バス貨物_メタノール,係数_バス貨物_LPG),MATCH(AL1717+1,【参考】排出ガスレベル!$AI$4:$AI$671,1)-1,5,AR1717),3,FALSE),IF(OR(AJ1717=1,AJ1717=2),VLOOKUP(AH1717,INDEX((係数_乗用_ガソリン,係数_乗用_CNG,係数_乗用_軽油,係数_乗用_メタノール,係数_乗用_LPG),1,1,AR1717):INDEX((係数_乗用_ガソリン,係数_乗用_CNG,係数_乗用_軽油,係数_乗用_メタノール,係数_乗用_LPG),125,5,AR1717),3,FALSE))))))</f>
        <v/>
      </c>
      <c r="AP1717" s="375" t="str">
        <f t="shared" si="784"/>
        <v/>
      </c>
      <c r="AQ1717" s="444" t="str">
        <f t="shared" si="785"/>
        <v/>
      </c>
      <c r="AR1717" s="375" t="str">
        <f t="shared" si="788"/>
        <v/>
      </c>
      <c r="AS1717" s="377" t="str">
        <f t="shared" si="786"/>
        <v/>
      </c>
      <c r="AT1717" s="378" t="str">
        <f t="shared" si="787"/>
        <v/>
      </c>
      <c r="AX1717" s="625" t="b">
        <f t="shared" si="789"/>
        <v>0</v>
      </c>
      <c r="AY1717" s="7" t="str">
        <f t="shared" si="790"/>
        <v>FALSEFALSEFALSE</v>
      </c>
      <c r="AZ1717" s="626">
        <f t="shared" si="797"/>
        <v>0</v>
      </c>
      <c r="BA1717" s="627" t="str">
        <f t="shared" si="798"/>
        <v/>
      </c>
      <c r="BB1717" s="627">
        <f t="shared" si="799"/>
        <v>0</v>
      </c>
      <c r="BC1717" s="690" t="str">
        <f t="shared" si="800"/>
        <v/>
      </c>
    </row>
    <row r="1718" spans="1:55">
      <c r="A1718" s="381">
        <v>1662</v>
      </c>
      <c r="B1718" s="117"/>
      <c r="C1718" s="288"/>
      <c r="D1718" s="289"/>
      <c r="E1718" s="289"/>
      <c r="F1718" s="290"/>
      <c r="G1718" s="292"/>
      <c r="H1718" s="116"/>
      <c r="I1718" s="292"/>
      <c r="J1718" s="116"/>
      <c r="K1718" s="370" t="str">
        <f t="shared" si="791"/>
        <v/>
      </c>
      <c r="L1718" s="370">
        <f t="shared" si="792"/>
        <v>0</v>
      </c>
      <c r="M1718" s="370">
        <f t="shared" si="793"/>
        <v>0</v>
      </c>
      <c r="N1718" s="371" t="str">
        <f t="shared" si="770"/>
        <v/>
      </c>
      <c r="O1718" s="371" t="str">
        <f t="shared" si="771"/>
        <v/>
      </c>
      <c r="P1718" s="371" t="str">
        <f t="shared" si="772"/>
        <v/>
      </c>
      <c r="Q1718" s="371" t="str">
        <f t="shared" si="773"/>
        <v/>
      </c>
      <c r="R1718" s="371" t="str">
        <f t="shared" si="774"/>
        <v/>
      </c>
      <c r="S1718" s="371" t="str">
        <f t="shared" si="775"/>
        <v/>
      </c>
      <c r="T1718" s="443" t="str">
        <f t="shared" si="794"/>
        <v/>
      </c>
      <c r="U1718" s="539"/>
      <c r="V1718" s="117"/>
      <c r="W1718" s="118"/>
      <c r="X1718" s="119"/>
      <c r="Y1718" s="120"/>
      <c r="Z1718" s="122"/>
      <c r="AA1718" s="121"/>
      <c r="AB1718" s="443" t="str">
        <f t="shared" si="795"/>
        <v/>
      </c>
      <c r="AC1718" s="734" t="str">
        <f t="shared" si="796"/>
        <v/>
      </c>
      <c r="AD1718" s="372"/>
      <c r="AE1718" s="485"/>
      <c r="AF1718" s="373" t="str">
        <f t="shared" si="776"/>
        <v/>
      </c>
      <c r="AG1718" s="373" t="str">
        <f t="shared" si="777"/>
        <v/>
      </c>
      <c r="AH1718" s="374" t="str">
        <f t="shared" si="778"/>
        <v/>
      </c>
      <c r="AI1718" s="375" t="str">
        <f t="shared" si="779"/>
        <v/>
      </c>
      <c r="AJ1718" s="375" t="str">
        <f t="shared" si="780"/>
        <v/>
      </c>
      <c r="AK1718" s="375" t="str">
        <f t="shared" si="781"/>
        <v/>
      </c>
      <c r="AL1718" s="375" t="str">
        <f t="shared" si="782"/>
        <v/>
      </c>
      <c r="AM1718" s="375" t="str">
        <f t="shared" si="783"/>
        <v/>
      </c>
      <c r="AN1718" s="376" t="str">
        <f>IF(AF1718="","",IF(OR(AH1718="",AH1718="-"),"－",IF(OR(AM1718=8,AM1718=9),"",IF(OR(AJ1718=3,AJ1718=4,AJ1718=5,AJ1718=6),VLOOKUP(AH1718,INDEX((係数_バス貨物_ガソリン,係数_バス貨物_CNG,係数_バス貨物_軽油,係数_バス貨物_メタノール,係数_バス貨物_LPG),MATCH(AL1718,【参考】排出ガスレベル!$AI$4:$AI$671,1),1,AR1718):INDEX((係数_バス貨物_ガソリン,係数_バス貨物_CNG,係数_バス貨物_軽油,係数_バス貨物_メタノール,係数_バス貨物_LPG),MATCH(AL1718+1,【参考】排出ガスレベル!$AI$4:$AI$671,1)-1,5,AR1718),2,FALSE),IF(OR(AJ1718=1,AJ1718=2),VLOOKUP(AH1718,INDEX((係数_乗用_ガソリン,係数_乗用_CNG,係数_乗用_軽油,係数_乗用_メタノール,係数_乗用_LPG),1,1,AR1718):INDEX((係数_乗用_ガソリン,係数_乗用_CNG,係数_乗用_軽油,係数_乗用_メタノール,係数_乗用_LPG),125,5,AR1718),2,FALSE))))))</f>
        <v/>
      </c>
      <c r="AO1718" s="376" t="str">
        <f>IF(T1718="","",IF(OR(AH1718="",AH1718="-"),"－",IF(OR(AM1718=8,AM1718=9),"",IF(OR(AJ1718=3,AJ1718=4,AJ1718=5,AJ1718=6),VLOOKUP(AH1718,INDEX((係数_バス貨物_ガソリン,係数_バス貨物_CNG,係数_バス貨物_軽油,係数_バス貨物_メタノール,係数_バス貨物_LPG),MATCH(AL1718,【参考】排出ガスレベル!$AI$4:$AI$671,1),1,AR1718):INDEX((係数_バス貨物_ガソリン,係数_バス貨物_CNG,係数_バス貨物_軽油,係数_バス貨物_メタノール,係数_バス貨物_LPG),MATCH(AL1718+1,【参考】排出ガスレベル!$AI$4:$AI$671,1)-1,5,AR1718),3,FALSE),IF(OR(AJ1718=1,AJ1718=2),VLOOKUP(AH1718,INDEX((係数_乗用_ガソリン,係数_乗用_CNG,係数_乗用_軽油,係数_乗用_メタノール,係数_乗用_LPG),1,1,AR1718):INDEX((係数_乗用_ガソリン,係数_乗用_CNG,係数_乗用_軽油,係数_乗用_メタノール,係数_乗用_LPG),125,5,AR1718),3,FALSE))))))</f>
        <v/>
      </c>
      <c r="AP1718" s="375" t="str">
        <f t="shared" si="784"/>
        <v/>
      </c>
      <c r="AQ1718" s="444" t="str">
        <f t="shared" si="785"/>
        <v/>
      </c>
      <c r="AR1718" s="375" t="str">
        <f t="shared" si="788"/>
        <v/>
      </c>
      <c r="AS1718" s="377" t="str">
        <f t="shared" si="786"/>
        <v/>
      </c>
      <c r="AT1718" s="378" t="str">
        <f t="shared" si="787"/>
        <v/>
      </c>
      <c r="AX1718" s="625" t="b">
        <f t="shared" si="789"/>
        <v>0</v>
      </c>
      <c r="AY1718" s="7" t="str">
        <f t="shared" si="790"/>
        <v>FALSEFALSEFALSE</v>
      </c>
      <c r="AZ1718" s="626">
        <f t="shared" si="797"/>
        <v>0</v>
      </c>
      <c r="BA1718" s="627" t="str">
        <f t="shared" si="798"/>
        <v/>
      </c>
      <c r="BB1718" s="627">
        <f t="shared" si="799"/>
        <v>0</v>
      </c>
      <c r="BC1718" s="690" t="str">
        <f t="shared" si="800"/>
        <v/>
      </c>
    </row>
    <row r="1719" spans="1:55">
      <c r="A1719" s="381">
        <v>1663</v>
      </c>
      <c r="B1719" s="117"/>
      <c r="C1719" s="288"/>
      <c r="D1719" s="289"/>
      <c r="E1719" s="289"/>
      <c r="F1719" s="290"/>
      <c r="G1719" s="292"/>
      <c r="H1719" s="116"/>
      <c r="I1719" s="292"/>
      <c r="J1719" s="116"/>
      <c r="K1719" s="370" t="str">
        <f t="shared" si="791"/>
        <v/>
      </c>
      <c r="L1719" s="370">
        <f t="shared" si="792"/>
        <v>0</v>
      </c>
      <c r="M1719" s="370">
        <f t="shared" si="793"/>
        <v>0</v>
      </c>
      <c r="N1719" s="371" t="str">
        <f t="shared" ref="N1719:N1782" si="801">IF(OR($L1719&gt;$U$48,$M1719&gt;$U$48,AND($L1719&gt;$M1719,$M1719&lt;&gt;0),AND($L1719=0,$M1719&lt;&gt;0)),"ERROR","")</f>
        <v/>
      </c>
      <c r="O1719" s="371" t="str">
        <f t="shared" ref="O1719:O1782" si="802">IF(AND($N1719&lt;&gt;"ERROR",$L1719&lt;=$U$49,$M1719&lt;=$U$49,$M1719&lt;&gt;0),"(減車済)","")</f>
        <v/>
      </c>
      <c r="P1719" s="371" t="str">
        <f t="shared" ref="P1719:P1782" si="803">IF(AND($N1719&lt;&gt;"ERROR",$L1719&lt;$U$49,AND($M1719&gt;$U$49,$M1719&lt;=$W$49),$M1719&lt;&gt;0),"減車","")</f>
        <v/>
      </c>
      <c r="Q1719" s="371" t="str">
        <f t="shared" ref="Q1719:Q1782" si="804">IF(AND($N1719&lt;&gt;"ERROR",$L1719&gt;$U$49,$M1719&lt;=$W$49,$M1719&lt;&gt;0),"一時使用","")</f>
        <v/>
      </c>
      <c r="R1719" s="371" t="str">
        <f t="shared" ref="R1719:R1782" si="805">IF(AND($N1719&lt;&gt;"ERROR",AND($L1719&gt;0,$L1719&lt;=$U$49),$M1719=0),"継続","")</f>
        <v/>
      </c>
      <c r="S1719" s="371" t="str">
        <f t="shared" ref="S1719:S1782" si="806">IF(AND($N1719&lt;&gt;"ERROR",AND($L1719&gt;$U$49),$M1719=0),"新規","")</f>
        <v/>
      </c>
      <c r="T1719" s="443" t="str">
        <f t="shared" si="794"/>
        <v/>
      </c>
      <c r="U1719" s="539"/>
      <c r="V1719" s="117"/>
      <c r="W1719" s="118"/>
      <c r="X1719" s="119"/>
      <c r="Y1719" s="120"/>
      <c r="Z1719" s="122"/>
      <c r="AA1719" s="121"/>
      <c r="AB1719" s="443" t="str">
        <f t="shared" si="795"/>
        <v/>
      </c>
      <c r="AC1719" s="734" t="str">
        <f t="shared" si="796"/>
        <v/>
      </c>
      <c r="AD1719" s="372"/>
      <c r="AE1719" s="485"/>
      <c r="AF1719" s="373" t="str">
        <f t="shared" si="776"/>
        <v/>
      </c>
      <c r="AG1719" s="373" t="str">
        <f t="shared" si="777"/>
        <v/>
      </c>
      <c r="AH1719" s="374" t="str">
        <f t="shared" si="778"/>
        <v/>
      </c>
      <c r="AI1719" s="375" t="str">
        <f t="shared" si="779"/>
        <v/>
      </c>
      <c r="AJ1719" s="375" t="str">
        <f t="shared" si="780"/>
        <v/>
      </c>
      <c r="AK1719" s="375" t="str">
        <f t="shared" si="781"/>
        <v/>
      </c>
      <c r="AL1719" s="375" t="str">
        <f t="shared" si="782"/>
        <v/>
      </c>
      <c r="AM1719" s="375" t="str">
        <f t="shared" si="783"/>
        <v/>
      </c>
      <c r="AN1719" s="376" t="str">
        <f>IF(AF1719="","",IF(OR(AH1719="",AH1719="-"),"－",IF(OR(AM1719=8,AM1719=9),"",IF(OR(AJ1719=3,AJ1719=4,AJ1719=5,AJ1719=6),VLOOKUP(AH1719,INDEX((係数_バス貨物_ガソリン,係数_バス貨物_CNG,係数_バス貨物_軽油,係数_バス貨物_メタノール,係数_バス貨物_LPG),MATCH(AL1719,【参考】排出ガスレベル!$AI$4:$AI$671,1),1,AR1719):INDEX((係数_バス貨物_ガソリン,係数_バス貨物_CNG,係数_バス貨物_軽油,係数_バス貨物_メタノール,係数_バス貨物_LPG),MATCH(AL1719+1,【参考】排出ガスレベル!$AI$4:$AI$671,1)-1,5,AR1719),2,FALSE),IF(OR(AJ1719=1,AJ1719=2),VLOOKUP(AH1719,INDEX((係数_乗用_ガソリン,係数_乗用_CNG,係数_乗用_軽油,係数_乗用_メタノール,係数_乗用_LPG),1,1,AR1719):INDEX((係数_乗用_ガソリン,係数_乗用_CNG,係数_乗用_軽油,係数_乗用_メタノール,係数_乗用_LPG),125,5,AR1719),2,FALSE))))))</f>
        <v/>
      </c>
      <c r="AO1719" s="376" t="str">
        <f>IF(T1719="","",IF(OR(AH1719="",AH1719="-"),"－",IF(OR(AM1719=8,AM1719=9),"",IF(OR(AJ1719=3,AJ1719=4,AJ1719=5,AJ1719=6),VLOOKUP(AH1719,INDEX((係数_バス貨物_ガソリン,係数_バス貨物_CNG,係数_バス貨物_軽油,係数_バス貨物_メタノール,係数_バス貨物_LPG),MATCH(AL1719,【参考】排出ガスレベル!$AI$4:$AI$671,1),1,AR1719):INDEX((係数_バス貨物_ガソリン,係数_バス貨物_CNG,係数_バス貨物_軽油,係数_バス貨物_メタノール,係数_バス貨物_LPG),MATCH(AL1719+1,【参考】排出ガスレベル!$AI$4:$AI$671,1)-1,5,AR1719),3,FALSE),IF(OR(AJ1719=1,AJ1719=2),VLOOKUP(AH1719,INDEX((係数_乗用_ガソリン,係数_乗用_CNG,係数_乗用_軽油,係数_乗用_メタノール,係数_乗用_LPG),1,1,AR1719):INDEX((係数_乗用_ガソリン,係数_乗用_CNG,係数_乗用_軽油,係数_乗用_メタノール,係数_乗用_LPG),125,5,AR1719),3,FALSE))))))</f>
        <v/>
      </c>
      <c r="AP1719" s="375" t="str">
        <f t="shared" si="784"/>
        <v/>
      </c>
      <c r="AQ1719" s="444" t="str">
        <f t="shared" si="785"/>
        <v/>
      </c>
      <c r="AR1719" s="375" t="str">
        <f t="shared" si="788"/>
        <v/>
      </c>
      <c r="AS1719" s="377" t="str">
        <f t="shared" si="786"/>
        <v/>
      </c>
      <c r="AT1719" s="378" t="str">
        <f t="shared" si="787"/>
        <v/>
      </c>
      <c r="AX1719" s="625" t="b">
        <f t="shared" si="789"/>
        <v>0</v>
      </c>
      <c r="AY1719" s="7" t="str">
        <f t="shared" si="790"/>
        <v>FALSEFALSEFALSE</v>
      </c>
      <c r="AZ1719" s="626">
        <f t="shared" si="797"/>
        <v>0</v>
      </c>
      <c r="BA1719" s="627" t="str">
        <f t="shared" si="798"/>
        <v/>
      </c>
      <c r="BB1719" s="627">
        <f t="shared" si="799"/>
        <v>0</v>
      </c>
      <c r="BC1719" s="690" t="str">
        <f t="shared" si="800"/>
        <v/>
      </c>
    </row>
    <row r="1720" spans="1:55">
      <c r="A1720" s="381">
        <v>1664</v>
      </c>
      <c r="B1720" s="117"/>
      <c r="C1720" s="288"/>
      <c r="D1720" s="289"/>
      <c r="E1720" s="289"/>
      <c r="F1720" s="290"/>
      <c r="G1720" s="292"/>
      <c r="H1720" s="116"/>
      <c r="I1720" s="292"/>
      <c r="J1720" s="116"/>
      <c r="K1720" s="370" t="str">
        <f t="shared" si="791"/>
        <v/>
      </c>
      <c r="L1720" s="370">
        <f t="shared" si="792"/>
        <v>0</v>
      </c>
      <c r="M1720" s="370">
        <f t="shared" si="793"/>
        <v>0</v>
      </c>
      <c r="N1720" s="371" t="str">
        <f t="shared" si="801"/>
        <v/>
      </c>
      <c r="O1720" s="371" t="str">
        <f t="shared" si="802"/>
        <v/>
      </c>
      <c r="P1720" s="371" t="str">
        <f t="shared" si="803"/>
        <v/>
      </c>
      <c r="Q1720" s="371" t="str">
        <f t="shared" si="804"/>
        <v/>
      </c>
      <c r="R1720" s="371" t="str">
        <f t="shared" si="805"/>
        <v/>
      </c>
      <c r="S1720" s="371" t="str">
        <f t="shared" si="806"/>
        <v/>
      </c>
      <c r="T1720" s="443" t="str">
        <f t="shared" si="794"/>
        <v/>
      </c>
      <c r="U1720" s="539"/>
      <c r="V1720" s="117"/>
      <c r="W1720" s="118"/>
      <c r="X1720" s="119"/>
      <c r="Y1720" s="120"/>
      <c r="Z1720" s="122"/>
      <c r="AA1720" s="121"/>
      <c r="AB1720" s="443" t="str">
        <f t="shared" si="795"/>
        <v/>
      </c>
      <c r="AC1720" s="734" t="str">
        <f t="shared" si="796"/>
        <v/>
      </c>
      <c r="AD1720" s="372"/>
      <c r="AE1720" s="485"/>
      <c r="AF1720" s="373" t="str">
        <f t="shared" si="776"/>
        <v/>
      </c>
      <c r="AG1720" s="373" t="str">
        <f t="shared" si="777"/>
        <v/>
      </c>
      <c r="AH1720" s="374" t="str">
        <f t="shared" si="778"/>
        <v/>
      </c>
      <c r="AI1720" s="375" t="str">
        <f t="shared" si="779"/>
        <v/>
      </c>
      <c r="AJ1720" s="375" t="str">
        <f t="shared" si="780"/>
        <v/>
      </c>
      <c r="AK1720" s="375" t="str">
        <f t="shared" si="781"/>
        <v/>
      </c>
      <c r="AL1720" s="375" t="str">
        <f t="shared" si="782"/>
        <v/>
      </c>
      <c r="AM1720" s="375" t="str">
        <f t="shared" si="783"/>
        <v/>
      </c>
      <c r="AN1720" s="376" t="str">
        <f>IF(AF1720="","",IF(OR(AH1720="",AH1720="-"),"－",IF(OR(AM1720=8,AM1720=9),"",IF(OR(AJ1720=3,AJ1720=4,AJ1720=5,AJ1720=6),VLOOKUP(AH1720,INDEX((係数_バス貨物_ガソリン,係数_バス貨物_CNG,係数_バス貨物_軽油,係数_バス貨物_メタノール,係数_バス貨物_LPG),MATCH(AL1720,【参考】排出ガスレベル!$AI$4:$AI$671,1),1,AR1720):INDEX((係数_バス貨物_ガソリン,係数_バス貨物_CNG,係数_バス貨物_軽油,係数_バス貨物_メタノール,係数_バス貨物_LPG),MATCH(AL1720+1,【参考】排出ガスレベル!$AI$4:$AI$671,1)-1,5,AR1720),2,FALSE),IF(OR(AJ1720=1,AJ1720=2),VLOOKUP(AH1720,INDEX((係数_乗用_ガソリン,係数_乗用_CNG,係数_乗用_軽油,係数_乗用_メタノール,係数_乗用_LPG),1,1,AR1720):INDEX((係数_乗用_ガソリン,係数_乗用_CNG,係数_乗用_軽油,係数_乗用_メタノール,係数_乗用_LPG),125,5,AR1720),2,FALSE))))))</f>
        <v/>
      </c>
      <c r="AO1720" s="376" t="str">
        <f>IF(T1720="","",IF(OR(AH1720="",AH1720="-"),"－",IF(OR(AM1720=8,AM1720=9),"",IF(OR(AJ1720=3,AJ1720=4,AJ1720=5,AJ1720=6),VLOOKUP(AH1720,INDEX((係数_バス貨物_ガソリン,係数_バス貨物_CNG,係数_バス貨物_軽油,係数_バス貨物_メタノール,係数_バス貨物_LPG),MATCH(AL1720,【参考】排出ガスレベル!$AI$4:$AI$671,1),1,AR1720):INDEX((係数_バス貨物_ガソリン,係数_バス貨物_CNG,係数_バス貨物_軽油,係数_バス貨物_メタノール,係数_バス貨物_LPG),MATCH(AL1720+1,【参考】排出ガスレベル!$AI$4:$AI$671,1)-1,5,AR1720),3,FALSE),IF(OR(AJ1720=1,AJ1720=2),VLOOKUP(AH1720,INDEX((係数_乗用_ガソリン,係数_乗用_CNG,係数_乗用_軽油,係数_乗用_メタノール,係数_乗用_LPG),1,1,AR1720):INDEX((係数_乗用_ガソリン,係数_乗用_CNG,係数_乗用_軽油,係数_乗用_メタノール,係数_乗用_LPG),125,5,AR1720),3,FALSE))))))</f>
        <v/>
      </c>
      <c r="AP1720" s="375" t="str">
        <f t="shared" si="784"/>
        <v/>
      </c>
      <c r="AQ1720" s="444" t="str">
        <f t="shared" si="785"/>
        <v/>
      </c>
      <c r="AR1720" s="375" t="str">
        <f t="shared" si="788"/>
        <v/>
      </c>
      <c r="AS1720" s="377" t="str">
        <f t="shared" si="786"/>
        <v/>
      </c>
      <c r="AT1720" s="378" t="str">
        <f t="shared" si="787"/>
        <v/>
      </c>
      <c r="AX1720" s="625" t="b">
        <f t="shared" si="789"/>
        <v>0</v>
      </c>
      <c r="AY1720" s="7" t="str">
        <f t="shared" si="790"/>
        <v>FALSEFALSEFALSE</v>
      </c>
      <c r="AZ1720" s="626">
        <f t="shared" si="797"/>
        <v>0</v>
      </c>
      <c r="BA1720" s="627" t="str">
        <f t="shared" si="798"/>
        <v/>
      </c>
      <c r="BB1720" s="627">
        <f t="shared" si="799"/>
        <v>0</v>
      </c>
      <c r="BC1720" s="690" t="str">
        <f t="shared" si="800"/>
        <v/>
      </c>
    </row>
    <row r="1721" spans="1:55">
      <c r="A1721" s="381">
        <v>1665</v>
      </c>
      <c r="B1721" s="117"/>
      <c r="C1721" s="288"/>
      <c r="D1721" s="289"/>
      <c r="E1721" s="289"/>
      <c r="F1721" s="290"/>
      <c r="G1721" s="292"/>
      <c r="H1721" s="116"/>
      <c r="I1721" s="292"/>
      <c r="J1721" s="116"/>
      <c r="K1721" s="370" t="str">
        <f t="shared" si="791"/>
        <v/>
      </c>
      <c r="L1721" s="370">
        <f t="shared" si="792"/>
        <v>0</v>
      </c>
      <c r="M1721" s="370">
        <f t="shared" si="793"/>
        <v>0</v>
      </c>
      <c r="N1721" s="371" t="str">
        <f t="shared" si="801"/>
        <v/>
      </c>
      <c r="O1721" s="371" t="str">
        <f t="shared" si="802"/>
        <v/>
      </c>
      <c r="P1721" s="371" t="str">
        <f t="shared" si="803"/>
        <v/>
      </c>
      <c r="Q1721" s="371" t="str">
        <f t="shared" si="804"/>
        <v/>
      </c>
      <c r="R1721" s="371" t="str">
        <f t="shared" si="805"/>
        <v/>
      </c>
      <c r="S1721" s="371" t="str">
        <f t="shared" si="806"/>
        <v/>
      </c>
      <c r="T1721" s="443" t="str">
        <f t="shared" si="794"/>
        <v/>
      </c>
      <c r="U1721" s="539"/>
      <c r="V1721" s="117"/>
      <c r="W1721" s="118"/>
      <c r="X1721" s="119"/>
      <c r="Y1721" s="120"/>
      <c r="Z1721" s="122"/>
      <c r="AA1721" s="121"/>
      <c r="AB1721" s="443" t="str">
        <f t="shared" si="795"/>
        <v/>
      </c>
      <c r="AC1721" s="734" t="str">
        <f t="shared" si="796"/>
        <v/>
      </c>
      <c r="AD1721" s="372"/>
      <c r="AE1721" s="485"/>
      <c r="AF1721" s="373" t="str">
        <f t="shared" ref="AF1721:AF1784" si="807">IF(OR(T1721="(減車済)",T1721=""),"",1)</f>
        <v/>
      </c>
      <c r="AG1721" s="373" t="str">
        <f t="shared" ref="AG1721:AG1784" si="808">IF(OR(T1721="継続",T1721="新規"),1,"")</f>
        <v/>
      </c>
      <c r="AH1721" s="374" t="str">
        <f t="shared" ref="AH1721:AH1784" si="809">IF(AF1721="","",UPPER(ASC(X1721)))</f>
        <v/>
      </c>
      <c r="AI1721" s="375" t="str">
        <f t="shared" ref="AI1721:AI1784" si="810">IF(AF1721="","",IF(V1721="","",IF(V1721="普通",1,IF(V1721="小型",2,0))))</f>
        <v/>
      </c>
      <c r="AJ1721" s="375" t="str">
        <f t="shared" ref="AJ1721:AJ1784" si="811">IF(AF1721="","",IF(W1721="","",VLOOKUP(W1721,用途,2,FALSE)))</f>
        <v/>
      </c>
      <c r="AK1721" s="375" t="str">
        <f t="shared" ref="AK1721:AK1784" si="812">IF(AF1721="","",IF(Y1721="","",IF(Y1721&lt;=10,1,IF(Y1721&lt;30,2,IF(Y1721&gt;=30,3,0)))))</f>
        <v/>
      </c>
      <c r="AL1721" s="375" t="str">
        <f t="shared" ref="AL1721:AL1784" si="813">IF(AF1721="","",IF(Z1721="","",IF(Z1721&lt;=1.7*1000,1,IF(Z1721&lt;=2.5*1000,2,IF(Z1721&lt;=3.5*1000,3,IF(Z1721&lt;8*1000,4,IF(Z1721&gt;=8*1000,5,"")))))))</f>
        <v/>
      </c>
      <c r="AM1721" s="375" t="str">
        <f t="shared" ref="AM1721:AM1784" si="814">IF(AF1721="","",IF(AA1721="","",VLOOKUP(AA1721,燃料の種類,2,FALSE)))</f>
        <v/>
      </c>
      <c r="AN1721" s="376" t="str">
        <f>IF(AF1721="","",IF(OR(AH1721="",AH1721="-"),"－",IF(OR(AM1721=8,AM1721=9),"",IF(OR(AJ1721=3,AJ1721=4,AJ1721=5,AJ1721=6),VLOOKUP(AH1721,INDEX((係数_バス貨物_ガソリン,係数_バス貨物_CNG,係数_バス貨物_軽油,係数_バス貨物_メタノール,係数_バス貨物_LPG),MATCH(AL1721,【参考】排出ガスレベル!$AI$4:$AI$671,1),1,AR1721):INDEX((係数_バス貨物_ガソリン,係数_バス貨物_CNG,係数_バス貨物_軽油,係数_バス貨物_メタノール,係数_バス貨物_LPG),MATCH(AL1721+1,【参考】排出ガスレベル!$AI$4:$AI$671,1)-1,5,AR1721),2,FALSE),IF(OR(AJ1721=1,AJ1721=2),VLOOKUP(AH1721,INDEX((係数_乗用_ガソリン,係数_乗用_CNG,係数_乗用_軽油,係数_乗用_メタノール,係数_乗用_LPG),1,1,AR1721):INDEX((係数_乗用_ガソリン,係数_乗用_CNG,係数_乗用_軽油,係数_乗用_メタノール,係数_乗用_LPG),125,5,AR1721),2,FALSE))))))</f>
        <v/>
      </c>
      <c r="AO1721" s="376" t="str">
        <f>IF(T1721="","",IF(OR(AH1721="",AH1721="-"),"－",IF(OR(AM1721=8,AM1721=9),"",IF(OR(AJ1721=3,AJ1721=4,AJ1721=5,AJ1721=6),VLOOKUP(AH1721,INDEX((係数_バス貨物_ガソリン,係数_バス貨物_CNG,係数_バス貨物_軽油,係数_バス貨物_メタノール,係数_バス貨物_LPG),MATCH(AL1721,【参考】排出ガスレベル!$AI$4:$AI$671,1),1,AR1721):INDEX((係数_バス貨物_ガソリン,係数_バス貨物_CNG,係数_バス貨物_軽油,係数_バス貨物_メタノール,係数_バス貨物_LPG),MATCH(AL1721+1,【参考】排出ガスレベル!$AI$4:$AI$671,1)-1,5,AR1721),3,FALSE),IF(OR(AJ1721=1,AJ1721=2),VLOOKUP(AH1721,INDEX((係数_乗用_ガソリン,係数_乗用_CNG,係数_乗用_軽油,係数_乗用_メタノール,係数_乗用_LPG),1,1,AR1721):INDEX((係数_乗用_ガソリン,係数_乗用_CNG,係数_乗用_軽油,係数_乗用_メタノール,係数_乗用_LPG),125,5,AR1721),3,FALSE))))))</f>
        <v/>
      </c>
      <c r="AP1721" s="375" t="str">
        <f t="shared" ref="AP1721:AP1784" si="815">IF((AF1721="")+(AC1721=""),"",IF(燃料区分1=4,VLOOKUP(AO1721,排ガス低減レベル,2,FALSE),VLOOKUP(AC1721,排ガス低減レベル,2,FALSE)))</f>
        <v/>
      </c>
      <c r="AQ1721" s="444" t="str">
        <f t="shared" ref="AQ1721:AQ1784" si="816">IF(AG1721="","",IF(AJ1721=3,B1721&amp;"-"&amp;SUM(AJ1721*100,AK1721*10,AL1721)&amp;"A",IF(OR(AJ1721=2,AJ1721=4,AJ1721=6),B1721&amp;"-"&amp;AL1721*10&amp;"A",IF(AJ1721=1,B1721&amp;"-"&amp;AJ1721&amp;"A",IF(AJ1721=5,B1721&amp;"-"&amp;SUM(AJ1721*100,AI1721*10,AL1721)&amp;"A","")))))</f>
        <v/>
      </c>
      <c r="AR1721" s="375" t="str">
        <f t="shared" si="788"/>
        <v/>
      </c>
      <c r="AS1721" s="377" t="str">
        <f t="shared" ref="AS1721:AS1784" si="817">IF(AG1721="","",B1721&amp;"-"&amp;AM1721)</f>
        <v/>
      </c>
      <c r="AT1721" s="378" t="str">
        <f t="shared" ref="AT1721:AT1784" si="818">IF(AF1721="","",VLOOKUP(T1721,車両の増減,2,FALSE))</f>
        <v/>
      </c>
      <c r="AX1721" s="625" t="b">
        <f t="shared" si="789"/>
        <v>0</v>
      </c>
      <c r="AY1721" s="7" t="str">
        <f t="shared" si="790"/>
        <v>FALSEFALSEFALSE</v>
      </c>
      <c r="AZ1721" s="626">
        <f t="shared" si="797"/>
        <v>0</v>
      </c>
      <c r="BA1721" s="627" t="str">
        <f t="shared" si="798"/>
        <v/>
      </c>
      <c r="BB1721" s="627">
        <f t="shared" si="799"/>
        <v>0</v>
      </c>
      <c r="BC1721" s="690" t="str">
        <f t="shared" si="800"/>
        <v/>
      </c>
    </row>
    <row r="1722" spans="1:55">
      <c r="A1722" s="381">
        <v>1666</v>
      </c>
      <c r="B1722" s="117"/>
      <c r="C1722" s="288"/>
      <c r="D1722" s="289"/>
      <c r="E1722" s="289"/>
      <c r="F1722" s="290"/>
      <c r="G1722" s="292"/>
      <c r="H1722" s="116"/>
      <c r="I1722" s="292"/>
      <c r="J1722" s="116"/>
      <c r="K1722" s="370" t="str">
        <f t="shared" si="791"/>
        <v/>
      </c>
      <c r="L1722" s="370">
        <f t="shared" si="792"/>
        <v>0</v>
      </c>
      <c r="M1722" s="370">
        <f t="shared" si="793"/>
        <v>0</v>
      </c>
      <c r="N1722" s="371" t="str">
        <f t="shared" si="801"/>
        <v/>
      </c>
      <c r="O1722" s="371" t="str">
        <f t="shared" si="802"/>
        <v/>
      </c>
      <c r="P1722" s="371" t="str">
        <f t="shared" si="803"/>
        <v/>
      </c>
      <c r="Q1722" s="371" t="str">
        <f t="shared" si="804"/>
        <v/>
      </c>
      <c r="R1722" s="371" t="str">
        <f t="shared" si="805"/>
        <v/>
      </c>
      <c r="S1722" s="371" t="str">
        <f t="shared" si="806"/>
        <v/>
      </c>
      <c r="T1722" s="443" t="str">
        <f t="shared" si="794"/>
        <v/>
      </c>
      <c r="U1722" s="539"/>
      <c r="V1722" s="117"/>
      <c r="W1722" s="118"/>
      <c r="X1722" s="119"/>
      <c r="Y1722" s="120"/>
      <c r="Z1722" s="122"/>
      <c r="AA1722" s="121"/>
      <c r="AB1722" s="443" t="str">
        <f t="shared" si="795"/>
        <v/>
      </c>
      <c r="AC1722" s="734" t="str">
        <f t="shared" si="796"/>
        <v/>
      </c>
      <c r="AD1722" s="372"/>
      <c r="AE1722" s="485"/>
      <c r="AF1722" s="373" t="str">
        <f t="shared" si="807"/>
        <v/>
      </c>
      <c r="AG1722" s="373" t="str">
        <f t="shared" si="808"/>
        <v/>
      </c>
      <c r="AH1722" s="374" t="str">
        <f t="shared" si="809"/>
        <v/>
      </c>
      <c r="AI1722" s="375" t="str">
        <f t="shared" si="810"/>
        <v/>
      </c>
      <c r="AJ1722" s="375" t="str">
        <f t="shared" si="811"/>
        <v/>
      </c>
      <c r="AK1722" s="375" t="str">
        <f t="shared" si="812"/>
        <v/>
      </c>
      <c r="AL1722" s="375" t="str">
        <f t="shared" si="813"/>
        <v/>
      </c>
      <c r="AM1722" s="375" t="str">
        <f t="shared" si="814"/>
        <v/>
      </c>
      <c r="AN1722" s="376" t="str">
        <f>IF(AF1722="","",IF(OR(AH1722="",AH1722="-"),"－",IF(OR(AM1722=8,AM1722=9),"",IF(OR(AJ1722=3,AJ1722=4,AJ1722=5,AJ1722=6),VLOOKUP(AH1722,INDEX((係数_バス貨物_ガソリン,係数_バス貨物_CNG,係数_バス貨物_軽油,係数_バス貨物_メタノール,係数_バス貨物_LPG),MATCH(AL1722,【参考】排出ガスレベル!$AI$4:$AI$671,1),1,AR1722):INDEX((係数_バス貨物_ガソリン,係数_バス貨物_CNG,係数_バス貨物_軽油,係数_バス貨物_メタノール,係数_バス貨物_LPG),MATCH(AL1722+1,【参考】排出ガスレベル!$AI$4:$AI$671,1)-1,5,AR1722),2,FALSE),IF(OR(AJ1722=1,AJ1722=2),VLOOKUP(AH1722,INDEX((係数_乗用_ガソリン,係数_乗用_CNG,係数_乗用_軽油,係数_乗用_メタノール,係数_乗用_LPG),1,1,AR1722):INDEX((係数_乗用_ガソリン,係数_乗用_CNG,係数_乗用_軽油,係数_乗用_メタノール,係数_乗用_LPG),125,5,AR1722),2,FALSE))))))</f>
        <v/>
      </c>
      <c r="AO1722" s="376" t="str">
        <f>IF(T1722="","",IF(OR(AH1722="",AH1722="-"),"－",IF(OR(AM1722=8,AM1722=9),"",IF(OR(AJ1722=3,AJ1722=4,AJ1722=5,AJ1722=6),VLOOKUP(AH1722,INDEX((係数_バス貨物_ガソリン,係数_バス貨物_CNG,係数_バス貨物_軽油,係数_バス貨物_メタノール,係数_バス貨物_LPG),MATCH(AL1722,【参考】排出ガスレベル!$AI$4:$AI$671,1),1,AR1722):INDEX((係数_バス貨物_ガソリン,係数_バス貨物_CNG,係数_バス貨物_軽油,係数_バス貨物_メタノール,係数_バス貨物_LPG),MATCH(AL1722+1,【参考】排出ガスレベル!$AI$4:$AI$671,1)-1,5,AR1722),3,FALSE),IF(OR(AJ1722=1,AJ1722=2),VLOOKUP(AH1722,INDEX((係数_乗用_ガソリン,係数_乗用_CNG,係数_乗用_軽油,係数_乗用_メタノール,係数_乗用_LPG),1,1,AR1722):INDEX((係数_乗用_ガソリン,係数_乗用_CNG,係数_乗用_軽油,係数_乗用_メタノール,係数_乗用_LPG),125,5,AR1722),3,FALSE))))))</f>
        <v/>
      </c>
      <c r="AP1722" s="375" t="str">
        <f t="shared" si="815"/>
        <v/>
      </c>
      <c r="AQ1722" s="444" t="str">
        <f t="shared" si="816"/>
        <v/>
      </c>
      <c r="AR1722" s="375" t="str">
        <f t="shared" ref="AR1722:AR1785" si="819">IF(OR(AM1722=1,AM1722=2,AM1722=11),1,IF(AM1722=6,2,IF(OR(AM1722=4,AM1722=5,AM1722=10),3,IF(AM1722=7,4,IF(AM1722=3,5, IF(OR(AM1722=8,AM1722=9),6,""))))))</f>
        <v/>
      </c>
      <c r="AS1722" s="377" t="str">
        <f t="shared" si="817"/>
        <v/>
      </c>
      <c r="AT1722" s="378" t="str">
        <f t="shared" si="818"/>
        <v/>
      </c>
      <c r="AX1722" s="625" t="b">
        <f t="shared" ref="AX1722:AX1785" si="820">IF(AY1722="FALSEFALSEFALSEFALSE","ハイブリッド")</f>
        <v>0</v>
      </c>
      <c r="AY1722" s="7" t="str">
        <f t="shared" ref="AY1722:AY1785" si="821">EXACT(AZ1722,BA1722)&amp;IF(BA1722="","")&amp;IF(AZ1722="電気",TRUE)&amp;IF(AZ1722="LPG",TRUE)</f>
        <v>FALSEFALSEFALSE</v>
      </c>
      <c r="AZ1722" s="626">
        <f t="shared" si="797"/>
        <v>0</v>
      </c>
      <c r="BA1722" s="627" t="str">
        <f t="shared" si="798"/>
        <v/>
      </c>
      <c r="BB1722" s="627">
        <f t="shared" si="799"/>
        <v>0</v>
      </c>
      <c r="BC1722" s="690" t="str">
        <f t="shared" si="800"/>
        <v/>
      </c>
    </row>
    <row r="1723" spans="1:55">
      <c r="A1723" s="381">
        <v>1667</v>
      </c>
      <c r="B1723" s="117"/>
      <c r="C1723" s="288"/>
      <c r="D1723" s="289"/>
      <c r="E1723" s="289"/>
      <c r="F1723" s="290"/>
      <c r="G1723" s="292"/>
      <c r="H1723" s="116"/>
      <c r="I1723" s="292"/>
      <c r="J1723" s="116"/>
      <c r="K1723" s="370" t="str">
        <f t="shared" si="791"/>
        <v/>
      </c>
      <c r="L1723" s="370">
        <f t="shared" si="792"/>
        <v>0</v>
      </c>
      <c r="M1723" s="370">
        <f t="shared" si="793"/>
        <v>0</v>
      </c>
      <c r="N1723" s="371" t="str">
        <f t="shared" si="801"/>
        <v/>
      </c>
      <c r="O1723" s="371" t="str">
        <f t="shared" si="802"/>
        <v/>
      </c>
      <c r="P1723" s="371" t="str">
        <f t="shared" si="803"/>
        <v/>
      </c>
      <c r="Q1723" s="371" t="str">
        <f t="shared" si="804"/>
        <v/>
      </c>
      <c r="R1723" s="371" t="str">
        <f t="shared" si="805"/>
        <v/>
      </c>
      <c r="S1723" s="371" t="str">
        <f t="shared" si="806"/>
        <v/>
      </c>
      <c r="T1723" s="443" t="str">
        <f t="shared" si="794"/>
        <v/>
      </c>
      <c r="U1723" s="539"/>
      <c r="V1723" s="117"/>
      <c r="W1723" s="118"/>
      <c r="X1723" s="119"/>
      <c r="Y1723" s="120"/>
      <c r="Z1723" s="122"/>
      <c r="AA1723" s="121"/>
      <c r="AB1723" s="443" t="str">
        <f t="shared" si="795"/>
        <v/>
      </c>
      <c r="AC1723" s="734" t="str">
        <f t="shared" si="796"/>
        <v/>
      </c>
      <c r="AD1723" s="372"/>
      <c r="AE1723" s="485"/>
      <c r="AF1723" s="373" t="str">
        <f t="shared" si="807"/>
        <v/>
      </c>
      <c r="AG1723" s="373" t="str">
        <f t="shared" si="808"/>
        <v/>
      </c>
      <c r="AH1723" s="374" t="str">
        <f t="shared" si="809"/>
        <v/>
      </c>
      <c r="AI1723" s="375" t="str">
        <f t="shared" si="810"/>
        <v/>
      </c>
      <c r="AJ1723" s="375" t="str">
        <f t="shared" si="811"/>
        <v/>
      </c>
      <c r="AK1723" s="375" t="str">
        <f t="shared" si="812"/>
        <v/>
      </c>
      <c r="AL1723" s="375" t="str">
        <f t="shared" si="813"/>
        <v/>
      </c>
      <c r="AM1723" s="375" t="str">
        <f t="shared" si="814"/>
        <v/>
      </c>
      <c r="AN1723" s="376" t="str">
        <f>IF(AF1723="","",IF(OR(AH1723="",AH1723="-"),"－",IF(OR(AM1723=8,AM1723=9),"",IF(OR(AJ1723=3,AJ1723=4,AJ1723=5,AJ1723=6),VLOOKUP(AH1723,INDEX((係数_バス貨物_ガソリン,係数_バス貨物_CNG,係数_バス貨物_軽油,係数_バス貨物_メタノール,係数_バス貨物_LPG),MATCH(AL1723,【参考】排出ガスレベル!$AI$4:$AI$671,1),1,AR1723):INDEX((係数_バス貨物_ガソリン,係数_バス貨物_CNG,係数_バス貨物_軽油,係数_バス貨物_メタノール,係数_バス貨物_LPG),MATCH(AL1723+1,【参考】排出ガスレベル!$AI$4:$AI$671,1)-1,5,AR1723),2,FALSE),IF(OR(AJ1723=1,AJ1723=2),VLOOKUP(AH1723,INDEX((係数_乗用_ガソリン,係数_乗用_CNG,係数_乗用_軽油,係数_乗用_メタノール,係数_乗用_LPG),1,1,AR1723):INDEX((係数_乗用_ガソリン,係数_乗用_CNG,係数_乗用_軽油,係数_乗用_メタノール,係数_乗用_LPG),125,5,AR1723),2,FALSE))))))</f>
        <v/>
      </c>
      <c r="AO1723" s="376" t="str">
        <f>IF(T1723="","",IF(OR(AH1723="",AH1723="-"),"－",IF(OR(AM1723=8,AM1723=9),"",IF(OR(AJ1723=3,AJ1723=4,AJ1723=5,AJ1723=6),VLOOKUP(AH1723,INDEX((係数_バス貨物_ガソリン,係数_バス貨物_CNG,係数_バス貨物_軽油,係数_バス貨物_メタノール,係数_バス貨物_LPG),MATCH(AL1723,【参考】排出ガスレベル!$AI$4:$AI$671,1),1,AR1723):INDEX((係数_バス貨物_ガソリン,係数_バス貨物_CNG,係数_バス貨物_軽油,係数_バス貨物_メタノール,係数_バス貨物_LPG),MATCH(AL1723+1,【参考】排出ガスレベル!$AI$4:$AI$671,1)-1,5,AR1723),3,FALSE),IF(OR(AJ1723=1,AJ1723=2),VLOOKUP(AH1723,INDEX((係数_乗用_ガソリン,係数_乗用_CNG,係数_乗用_軽油,係数_乗用_メタノール,係数_乗用_LPG),1,1,AR1723):INDEX((係数_乗用_ガソリン,係数_乗用_CNG,係数_乗用_軽油,係数_乗用_メタノール,係数_乗用_LPG),125,5,AR1723),3,FALSE))))))</f>
        <v/>
      </c>
      <c r="AP1723" s="375" t="str">
        <f t="shared" si="815"/>
        <v/>
      </c>
      <c r="AQ1723" s="444" t="str">
        <f t="shared" si="816"/>
        <v/>
      </c>
      <c r="AR1723" s="375" t="str">
        <f t="shared" si="819"/>
        <v/>
      </c>
      <c r="AS1723" s="377" t="str">
        <f t="shared" si="817"/>
        <v/>
      </c>
      <c r="AT1723" s="378" t="str">
        <f t="shared" si="818"/>
        <v/>
      </c>
      <c r="AX1723" s="625" t="b">
        <f t="shared" si="820"/>
        <v>0</v>
      </c>
      <c r="AY1723" s="7" t="str">
        <f t="shared" si="821"/>
        <v>FALSEFALSEFALSE</v>
      </c>
      <c r="AZ1723" s="626">
        <f t="shared" si="797"/>
        <v>0</v>
      </c>
      <c r="BA1723" s="627" t="str">
        <f t="shared" si="798"/>
        <v/>
      </c>
      <c r="BB1723" s="627">
        <f t="shared" si="799"/>
        <v>0</v>
      </c>
      <c r="BC1723" s="690" t="str">
        <f t="shared" si="800"/>
        <v/>
      </c>
    </row>
    <row r="1724" spans="1:55">
      <c r="A1724" s="381">
        <v>1668</v>
      </c>
      <c r="B1724" s="117"/>
      <c r="C1724" s="288"/>
      <c r="D1724" s="289"/>
      <c r="E1724" s="289"/>
      <c r="F1724" s="290"/>
      <c r="G1724" s="292"/>
      <c r="H1724" s="116"/>
      <c r="I1724" s="292"/>
      <c r="J1724" s="116"/>
      <c r="K1724" s="370" t="str">
        <f t="shared" si="791"/>
        <v/>
      </c>
      <c r="L1724" s="370">
        <f t="shared" si="792"/>
        <v>0</v>
      </c>
      <c r="M1724" s="370">
        <f t="shared" si="793"/>
        <v>0</v>
      </c>
      <c r="N1724" s="371" t="str">
        <f t="shared" si="801"/>
        <v/>
      </c>
      <c r="O1724" s="371" t="str">
        <f t="shared" si="802"/>
        <v/>
      </c>
      <c r="P1724" s="371" t="str">
        <f t="shared" si="803"/>
        <v/>
      </c>
      <c r="Q1724" s="371" t="str">
        <f t="shared" si="804"/>
        <v/>
      </c>
      <c r="R1724" s="371" t="str">
        <f t="shared" si="805"/>
        <v/>
      </c>
      <c r="S1724" s="371" t="str">
        <f t="shared" si="806"/>
        <v/>
      </c>
      <c r="T1724" s="443" t="str">
        <f t="shared" si="794"/>
        <v/>
      </c>
      <c r="U1724" s="539"/>
      <c r="V1724" s="117"/>
      <c r="W1724" s="118"/>
      <c r="X1724" s="119"/>
      <c r="Y1724" s="120"/>
      <c r="Z1724" s="122"/>
      <c r="AA1724" s="121"/>
      <c r="AB1724" s="443" t="str">
        <f t="shared" si="795"/>
        <v/>
      </c>
      <c r="AC1724" s="734" t="str">
        <f t="shared" si="796"/>
        <v/>
      </c>
      <c r="AD1724" s="372"/>
      <c r="AE1724" s="485"/>
      <c r="AF1724" s="373" t="str">
        <f t="shared" si="807"/>
        <v/>
      </c>
      <c r="AG1724" s="373" t="str">
        <f t="shared" si="808"/>
        <v/>
      </c>
      <c r="AH1724" s="374" t="str">
        <f t="shared" si="809"/>
        <v/>
      </c>
      <c r="AI1724" s="375" t="str">
        <f t="shared" si="810"/>
        <v/>
      </c>
      <c r="AJ1724" s="375" t="str">
        <f t="shared" si="811"/>
        <v/>
      </c>
      <c r="AK1724" s="375" t="str">
        <f t="shared" si="812"/>
        <v/>
      </c>
      <c r="AL1724" s="375" t="str">
        <f t="shared" si="813"/>
        <v/>
      </c>
      <c r="AM1724" s="375" t="str">
        <f t="shared" si="814"/>
        <v/>
      </c>
      <c r="AN1724" s="376" t="str">
        <f>IF(AF1724="","",IF(OR(AH1724="",AH1724="-"),"－",IF(OR(AM1724=8,AM1724=9),"",IF(OR(AJ1724=3,AJ1724=4,AJ1724=5,AJ1724=6),VLOOKUP(AH1724,INDEX((係数_バス貨物_ガソリン,係数_バス貨物_CNG,係数_バス貨物_軽油,係数_バス貨物_メタノール,係数_バス貨物_LPG),MATCH(AL1724,【参考】排出ガスレベル!$AI$4:$AI$671,1),1,AR1724):INDEX((係数_バス貨物_ガソリン,係数_バス貨物_CNG,係数_バス貨物_軽油,係数_バス貨物_メタノール,係数_バス貨物_LPG),MATCH(AL1724+1,【参考】排出ガスレベル!$AI$4:$AI$671,1)-1,5,AR1724),2,FALSE),IF(OR(AJ1724=1,AJ1724=2),VLOOKUP(AH1724,INDEX((係数_乗用_ガソリン,係数_乗用_CNG,係数_乗用_軽油,係数_乗用_メタノール,係数_乗用_LPG),1,1,AR1724):INDEX((係数_乗用_ガソリン,係数_乗用_CNG,係数_乗用_軽油,係数_乗用_メタノール,係数_乗用_LPG),125,5,AR1724),2,FALSE))))))</f>
        <v/>
      </c>
      <c r="AO1724" s="376" t="str">
        <f>IF(T1724="","",IF(OR(AH1724="",AH1724="-"),"－",IF(OR(AM1724=8,AM1724=9),"",IF(OR(AJ1724=3,AJ1724=4,AJ1724=5,AJ1724=6),VLOOKUP(AH1724,INDEX((係数_バス貨物_ガソリン,係数_バス貨物_CNG,係数_バス貨物_軽油,係数_バス貨物_メタノール,係数_バス貨物_LPG),MATCH(AL1724,【参考】排出ガスレベル!$AI$4:$AI$671,1),1,AR1724):INDEX((係数_バス貨物_ガソリン,係数_バス貨物_CNG,係数_バス貨物_軽油,係数_バス貨物_メタノール,係数_バス貨物_LPG),MATCH(AL1724+1,【参考】排出ガスレベル!$AI$4:$AI$671,1)-1,5,AR1724),3,FALSE),IF(OR(AJ1724=1,AJ1724=2),VLOOKUP(AH1724,INDEX((係数_乗用_ガソリン,係数_乗用_CNG,係数_乗用_軽油,係数_乗用_メタノール,係数_乗用_LPG),1,1,AR1724):INDEX((係数_乗用_ガソリン,係数_乗用_CNG,係数_乗用_軽油,係数_乗用_メタノール,係数_乗用_LPG),125,5,AR1724),3,FALSE))))))</f>
        <v/>
      </c>
      <c r="AP1724" s="375" t="str">
        <f t="shared" si="815"/>
        <v/>
      </c>
      <c r="AQ1724" s="444" t="str">
        <f t="shared" si="816"/>
        <v/>
      </c>
      <c r="AR1724" s="375" t="str">
        <f t="shared" si="819"/>
        <v/>
      </c>
      <c r="AS1724" s="377" t="str">
        <f t="shared" si="817"/>
        <v/>
      </c>
      <c r="AT1724" s="378" t="str">
        <f t="shared" si="818"/>
        <v/>
      </c>
      <c r="AX1724" s="625" t="b">
        <f t="shared" si="820"/>
        <v>0</v>
      </c>
      <c r="AY1724" s="7" t="str">
        <f t="shared" si="821"/>
        <v>FALSEFALSEFALSE</v>
      </c>
      <c r="AZ1724" s="626">
        <f t="shared" si="797"/>
        <v>0</v>
      </c>
      <c r="BA1724" s="627" t="str">
        <f t="shared" si="798"/>
        <v/>
      </c>
      <c r="BB1724" s="627">
        <f t="shared" si="799"/>
        <v>0</v>
      </c>
      <c r="BC1724" s="690" t="str">
        <f t="shared" si="800"/>
        <v/>
      </c>
    </row>
    <row r="1725" spans="1:55">
      <c r="A1725" s="381">
        <v>1669</v>
      </c>
      <c r="B1725" s="117"/>
      <c r="C1725" s="288"/>
      <c r="D1725" s="289"/>
      <c r="E1725" s="289"/>
      <c r="F1725" s="290"/>
      <c r="G1725" s="292"/>
      <c r="H1725" s="116"/>
      <c r="I1725" s="292"/>
      <c r="J1725" s="116"/>
      <c r="K1725" s="370" t="str">
        <f t="shared" si="791"/>
        <v/>
      </c>
      <c r="L1725" s="370">
        <f t="shared" si="792"/>
        <v>0</v>
      </c>
      <c r="M1725" s="370">
        <f t="shared" si="793"/>
        <v>0</v>
      </c>
      <c r="N1725" s="371" t="str">
        <f t="shared" si="801"/>
        <v/>
      </c>
      <c r="O1725" s="371" t="str">
        <f t="shared" si="802"/>
        <v/>
      </c>
      <c r="P1725" s="371" t="str">
        <f t="shared" si="803"/>
        <v/>
      </c>
      <c r="Q1725" s="371" t="str">
        <f t="shared" si="804"/>
        <v/>
      </c>
      <c r="R1725" s="371" t="str">
        <f t="shared" si="805"/>
        <v/>
      </c>
      <c r="S1725" s="371" t="str">
        <f t="shared" si="806"/>
        <v/>
      </c>
      <c r="T1725" s="443" t="str">
        <f t="shared" si="794"/>
        <v/>
      </c>
      <c r="U1725" s="539"/>
      <c r="V1725" s="117"/>
      <c r="W1725" s="118"/>
      <c r="X1725" s="119"/>
      <c r="Y1725" s="120"/>
      <c r="Z1725" s="122"/>
      <c r="AA1725" s="121"/>
      <c r="AB1725" s="443" t="str">
        <f t="shared" si="795"/>
        <v/>
      </c>
      <c r="AC1725" s="734" t="str">
        <f t="shared" si="796"/>
        <v/>
      </c>
      <c r="AD1725" s="372"/>
      <c r="AE1725" s="485"/>
      <c r="AF1725" s="373" t="str">
        <f t="shared" si="807"/>
        <v/>
      </c>
      <c r="AG1725" s="373" t="str">
        <f t="shared" si="808"/>
        <v/>
      </c>
      <c r="AH1725" s="374" t="str">
        <f t="shared" si="809"/>
        <v/>
      </c>
      <c r="AI1725" s="375" t="str">
        <f t="shared" si="810"/>
        <v/>
      </c>
      <c r="AJ1725" s="375" t="str">
        <f t="shared" si="811"/>
        <v/>
      </c>
      <c r="AK1725" s="375" t="str">
        <f t="shared" si="812"/>
        <v/>
      </c>
      <c r="AL1725" s="375" t="str">
        <f t="shared" si="813"/>
        <v/>
      </c>
      <c r="AM1725" s="375" t="str">
        <f t="shared" si="814"/>
        <v/>
      </c>
      <c r="AN1725" s="376" t="str">
        <f>IF(AF1725="","",IF(OR(AH1725="",AH1725="-"),"－",IF(OR(AM1725=8,AM1725=9),"",IF(OR(AJ1725=3,AJ1725=4,AJ1725=5,AJ1725=6),VLOOKUP(AH1725,INDEX((係数_バス貨物_ガソリン,係数_バス貨物_CNG,係数_バス貨物_軽油,係数_バス貨物_メタノール,係数_バス貨物_LPG),MATCH(AL1725,【参考】排出ガスレベル!$AI$4:$AI$671,1),1,AR1725):INDEX((係数_バス貨物_ガソリン,係数_バス貨物_CNG,係数_バス貨物_軽油,係数_バス貨物_メタノール,係数_バス貨物_LPG),MATCH(AL1725+1,【参考】排出ガスレベル!$AI$4:$AI$671,1)-1,5,AR1725),2,FALSE),IF(OR(AJ1725=1,AJ1725=2),VLOOKUP(AH1725,INDEX((係数_乗用_ガソリン,係数_乗用_CNG,係数_乗用_軽油,係数_乗用_メタノール,係数_乗用_LPG),1,1,AR1725):INDEX((係数_乗用_ガソリン,係数_乗用_CNG,係数_乗用_軽油,係数_乗用_メタノール,係数_乗用_LPG),125,5,AR1725),2,FALSE))))))</f>
        <v/>
      </c>
      <c r="AO1725" s="376" t="str">
        <f>IF(T1725="","",IF(OR(AH1725="",AH1725="-"),"－",IF(OR(AM1725=8,AM1725=9),"",IF(OR(AJ1725=3,AJ1725=4,AJ1725=5,AJ1725=6),VLOOKUP(AH1725,INDEX((係数_バス貨物_ガソリン,係数_バス貨物_CNG,係数_バス貨物_軽油,係数_バス貨物_メタノール,係数_バス貨物_LPG),MATCH(AL1725,【参考】排出ガスレベル!$AI$4:$AI$671,1),1,AR1725):INDEX((係数_バス貨物_ガソリン,係数_バス貨物_CNG,係数_バス貨物_軽油,係数_バス貨物_メタノール,係数_バス貨物_LPG),MATCH(AL1725+1,【参考】排出ガスレベル!$AI$4:$AI$671,1)-1,5,AR1725),3,FALSE),IF(OR(AJ1725=1,AJ1725=2),VLOOKUP(AH1725,INDEX((係数_乗用_ガソリン,係数_乗用_CNG,係数_乗用_軽油,係数_乗用_メタノール,係数_乗用_LPG),1,1,AR1725):INDEX((係数_乗用_ガソリン,係数_乗用_CNG,係数_乗用_軽油,係数_乗用_メタノール,係数_乗用_LPG),125,5,AR1725),3,FALSE))))))</f>
        <v/>
      </c>
      <c r="AP1725" s="375" t="str">
        <f t="shared" si="815"/>
        <v/>
      </c>
      <c r="AQ1725" s="444" t="str">
        <f t="shared" si="816"/>
        <v/>
      </c>
      <c r="AR1725" s="375" t="str">
        <f t="shared" si="819"/>
        <v/>
      </c>
      <c r="AS1725" s="377" t="str">
        <f t="shared" si="817"/>
        <v/>
      </c>
      <c r="AT1725" s="378" t="str">
        <f t="shared" si="818"/>
        <v/>
      </c>
      <c r="AX1725" s="625" t="b">
        <f t="shared" si="820"/>
        <v>0</v>
      </c>
      <c r="AY1725" s="7" t="str">
        <f t="shared" si="821"/>
        <v>FALSEFALSEFALSE</v>
      </c>
      <c r="AZ1725" s="626">
        <f t="shared" si="797"/>
        <v>0</v>
      </c>
      <c r="BA1725" s="627" t="str">
        <f t="shared" si="798"/>
        <v/>
      </c>
      <c r="BB1725" s="627">
        <f t="shared" si="799"/>
        <v>0</v>
      </c>
      <c r="BC1725" s="690" t="str">
        <f t="shared" si="800"/>
        <v/>
      </c>
    </row>
    <row r="1726" spans="1:55">
      <c r="A1726" s="381">
        <v>1670</v>
      </c>
      <c r="B1726" s="117"/>
      <c r="C1726" s="288"/>
      <c r="D1726" s="289"/>
      <c r="E1726" s="289"/>
      <c r="F1726" s="290"/>
      <c r="G1726" s="292"/>
      <c r="H1726" s="116"/>
      <c r="I1726" s="292"/>
      <c r="J1726" s="116"/>
      <c r="K1726" s="370" t="str">
        <f t="shared" si="791"/>
        <v/>
      </c>
      <c r="L1726" s="370">
        <f t="shared" si="792"/>
        <v>0</v>
      </c>
      <c r="M1726" s="370">
        <f t="shared" si="793"/>
        <v>0</v>
      </c>
      <c r="N1726" s="371" t="str">
        <f t="shared" si="801"/>
        <v/>
      </c>
      <c r="O1726" s="371" t="str">
        <f t="shared" si="802"/>
        <v/>
      </c>
      <c r="P1726" s="371" t="str">
        <f t="shared" si="803"/>
        <v/>
      </c>
      <c r="Q1726" s="371" t="str">
        <f t="shared" si="804"/>
        <v/>
      </c>
      <c r="R1726" s="371" t="str">
        <f t="shared" si="805"/>
        <v/>
      </c>
      <c r="S1726" s="371" t="str">
        <f t="shared" si="806"/>
        <v/>
      </c>
      <c r="T1726" s="443" t="str">
        <f t="shared" si="794"/>
        <v/>
      </c>
      <c r="U1726" s="539"/>
      <c r="V1726" s="117"/>
      <c r="W1726" s="118"/>
      <c r="X1726" s="119"/>
      <c r="Y1726" s="120"/>
      <c r="Z1726" s="122"/>
      <c r="AA1726" s="121"/>
      <c r="AB1726" s="443" t="str">
        <f t="shared" si="795"/>
        <v/>
      </c>
      <c r="AC1726" s="734" t="str">
        <f t="shared" si="796"/>
        <v/>
      </c>
      <c r="AD1726" s="372"/>
      <c r="AE1726" s="485"/>
      <c r="AF1726" s="373" t="str">
        <f t="shared" si="807"/>
        <v/>
      </c>
      <c r="AG1726" s="373" t="str">
        <f t="shared" si="808"/>
        <v/>
      </c>
      <c r="AH1726" s="374" t="str">
        <f t="shared" si="809"/>
        <v/>
      </c>
      <c r="AI1726" s="375" t="str">
        <f t="shared" si="810"/>
        <v/>
      </c>
      <c r="AJ1726" s="375" t="str">
        <f t="shared" si="811"/>
        <v/>
      </c>
      <c r="AK1726" s="375" t="str">
        <f t="shared" si="812"/>
        <v/>
      </c>
      <c r="AL1726" s="375" t="str">
        <f t="shared" si="813"/>
        <v/>
      </c>
      <c r="AM1726" s="375" t="str">
        <f t="shared" si="814"/>
        <v/>
      </c>
      <c r="AN1726" s="376" t="str">
        <f>IF(AF1726="","",IF(OR(AH1726="",AH1726="-"),"－",IF(OR(AM1726=8,AM1726=9),"",IF(OR(AJ1726=3,AJ1726=4,AJ1726=5,AJ1726=6),VLOOKUP(AH1726,INDEX((係数_バス貨物_ガソリン,係数_バス貨物_CNG,係数_バス貨物_軽油,係数_バス貨物_メタノール,係数_バス貨物_LPG),MATCH(AL1726,【参考】排出ガスレベル!$AI$4:$AI$671,1),1,AR1726):INDEX((係数_バス貨物_ガソリン,係数_バス貨物_CNG,係数_バス貨物_軽油,係数_バス貨物_メタノール,係数_バス貨物_LPG),MATCH(AL1726+1,【参考】排出ガスレベル!$AI$4:$AI$671,1)-1,5,AR1726),2,FALSE),IF(OR(AJ1726=1,AJ1726=2),VLOOKUP(AH1726,INDEX((係数_乗用_ガソリン,係数_乗用_CNG,係数_乗用_軽油,係数_乗用_メタノール,係数_乗用_LPG),1,1,AR1726):INDEX((係数_乗用_ガソリン,係数_乗用_CNG,係数_乗用_軽油,係数_乗用_メタノール,係数_乗用_LPG),125,5,AR1726),2,FALSE))))))</f>
        <v/>
      </c>
      <c r="AO1726" s="376" t="str">
        <f>IF(T1726="","",IF(OR(AH1726="",AH1726="-"),"－",IF(OR(AM1726=8,AM1726=9),"",IF(OR(AJ1726=3,AJ1726=4,AJ1726=5,AJ1726=6),VLOOKUP(AH1726,INDEX((係数_バス貨物_ガソリン,係数_バス貨物_CNG,係数_バス貨物_軽油,係数_バス貨物_メタノール,係数_バス貨物_LPG),MATCH(AL1726,【参考】排出ガスレベル!$AI$4:$AI$671,1),1,AR1726):INDEX((係数_バス貨物_ガソリン,係数_バス貨物_CNG,係数_バス貨物_軽油,係数_バス貨物_メタノール,係数_バス貨物_LPG),MATCH(AL1726+1,【参考】排出ガスレベル!$AI$4:$AI$671,1)-1,5,AR1726),3,FALSE),IF(OR(AJ1726=1,AJ1726=2),VLOOKUP(AH1726,INDEX((係数_乗用_ガソリン,係数_乗用_CNG,係数_乗用_軽油,係数_乗用_メタノール,係数_乗用_LPG),1,1,AR1726):INDEX((係数_乗用_ガソリン,係数_乗用_CNG,係数_乗用_軽油,係数_乗用_メタノール,係数_乗用_LPG),125,5,AR1726),3,FALSE))))))</f>
        <v/>
      </c>
      <c r="AP1726" s="375" t="str">
        <f t="shared" si="815"/>
        <v/>
      </c>
      <c r="AQ1726" s="444" t="str">
        <f t="shared" si="816"/>
        <v/>
      </c>
      <c r="AR1726" s="375" t="str">
        <f t="shared" si="819"/>
        <v/>
      </c>
      <c r="AS1726" s="377" t="str">
        <f t="shared" si="817"/>
        <v/>
      </c>
      <c r="AT1726" s="378" t="str">
        <f t="shared" si="818"/>
        <v/>
      </c>
      <c r="AX1726" s="625" t="b">
        <f t="shared" si="820"/>
        <v>0</v>
      </c>
      <c r="AY1726" s="7" t="str">
        <f t="shared" si="821"/>
        <v>FALSEFALSEFALSE</v>
      </c>
      <c r="AZ1726" s="626">
        <f t="shared" si="797"/>
        <v>0</v>
      </c>
      <c r="BA1726" s="627" t="str">
        <f t="shared" si="798"/>
        <v/>
      </c>
      <c r="BB1726" s="627">
        <f t="shared" si="799"/>
        <v>0</v>
      </c>
      <c r="BC1726" s="690" t="str">
        <f t="shared" si="800"/>
        <v/>
      </c>
    </row>
    <row r="1727" spans="1:55">
      <c r="A1727" s="381">
        <v>1671</v>
      </c>
      <c r="B1727" s="117"/>
      <c r="C1727" s="288"/>
      <c r="D1727" s="289"/>
      <c r="E1727" s="289"/>
      <c r="F1727" s="290"/>
      <c r="G1727" s="292"/>
      <c r="H1727" s="116"/>
      <c r="I1727" s="292"/>
      <c r="J1727" s="116"/>
      <c r="K1727" s="370" t="str">
        <f t="shared" si="791"/>
        <v/>
      </c>
      <c r="L1727" s="370">
        <f t="shared" si="792"/>
        <v>0</v>
      </c>
      <c r="M1727" s="370">
        <f t="shared" si="793"/>
        <v>0</v>
      </c>
      <c r="N1727" s="371" t="str">
        <f t="shared" si="801"/>
        <v/>
      </c>
      <c r="O1727" s="371" t="str">
        <f t="shared" si="802"/>
        <v/>
      </c>
      <c r="P1727" s="371" t="str">
        <f t="shared" si="803"/>
        <v/>
      </c>
      <c r="Q1727" s="371" t="str">
        <f t="shared" si="804"/>
        <v/>
      </c>
      <c r="R1727" s="371" t="str">
        <f t="shared" si="805"/>
        <v/>
      </c>
      <c r="S1727" s="371" t="str">
        <f t="shared" si="806"/>
        <v/>
      </c>
      <c r="T1727" s="443" t="str">
        <f t="shared" si="794"/>
        <v/>
      </c>
      <c r="U1727" s="539"/>
      <c r="V1727" s="117"/>
      <c r="W1727" s="118"/>
      <c r="X1727" s="119"/>
      <c r="Y1727" s="120"/>
      <c r="Z1727" s="122"/>
      <c r="AA1727" s="121"/>
      <c r="AB1727" s="443" t="str">
        <f t="shared" si="795"/>
        <v/>
      </c>
      <c r="AC1727" s="734" t="str">
        <f t="shared" si="796"/>
        <v/>
      </c>
      <c r="AD1727" s="372"/>
      <c r="AE1727" s="485"/>
      <c r="AF1727" s="373" t="str">
        <f t="shared" si="807"/>
        <v/>
      </c>
      <c r="AG1727" s="373" t="str">
        <f t="shared" si="808"/>
        <v/>
      </c>
      <c r="AH1727" s="374" t="str">
        <f t="shared" si="809"/>
        <v/>
      </c>
      <c r="AI1727" s="375" t="str">
        <f t="shared" si="810"/>
        <v/>
      </c>
      <c r="AJ1727" s="375" t="str">
        <f t="shared" si="811"/>
        <v/>
      </c>
      <c r="AK1727" s="375" t="str">
        <f t="shared" si="812"/>
        <v/>
      </c>
      <c r="AL1727" s="375" t="str">
        <f t="shared" si="813"/>
        <v/>
      </c>
      <c r="AM1727" s="375" t="str">
        <f t="shared" si="814"/>
        <v/>
      </c>
      <c r="AN1727" s="376" t="str">
        <f>IF(AF1727="","",IF(OR(AH1727="",AH1727="-"),"－",IF(OR(AM1727=8,AM1727=9),"",IF(OR(AJ1727=3,AJ1727=4,AJ1727=5,AJ1727=6),VLOOKUP(AH1727,INDEX((係数_バス貨物_ガソリン,係数_バス貨物_CNG,係数_バス貨物_軽油,係数_バス貨物_メタノール,係数_バス貨物_LPG),MATCH(AL1727,【参考】排出ガスレベル!$AI$4:$AI$671,1),1,AR1727):INDEX((係数_バス貨物_ガソリン,係数_バス貨物_CNG,係数_バス貨物_軽油,係数_バス貨物_メタノール,係数_バス貨物_LPG),MATCH(AL1727+1,【参考】排出ガスレベル!$AI$4:$AI$671,1)-1,5,AR1727),2,FALSE),IF(OR(AJ1727=1,AJ1727=2),VLOOKUP(AH1727,INDEX((係数_乗用_ガソリン,係数_乗用_CNG,係数_乗用_軽油,係数_乗用_メタノール,係数_乗用_LPG),1,1,AR1727):INDEX((係数_乗用_ガソリン,係数_乗用_CNG,係数_乗用_軽油,係数_乗用_メタノール,係数_乗用_LPG),125,5,AR1727),2,FALSE))))))</f>
        <v/>
      </c>
      <c r="AO1727" s="376" t="str">
        <f>IF(T1727="","",IF(OR(AH1727="",AH1727="-"),"－",IF(OR(AM1727=8,AM1727=9),"",IF(OR(AJ1727=3,AJ1727=4,AJ1727=5,AJ1727=6),VLOOKUP(AH1727,INDEX((係数_バス貨物_ガソリン,係数_バス貨物_CNG,係数_バス貨物_軽油,係数_バス貨物_メタノール,係数_バス貨物_LPG),MATCH(AL1727,【参考】排出ガスレベル!$AI$4:$AI$671,1),1,AR1727):INDEX((係数_バス貨物_ガソリン,係数_バス貨物_CNG,係数_バス貨物_軽油,係数_バス貨物_メタノール,係数_バス貨物_LPG),MATCH(AL1727+1,【参考】排出ガスレベル!$AI$4:$AI$671,1)-1,5,AR1727),3,FALSE),IF(OR(AJ1727=1,AJ1727=2),VLOOKUP(AH1727,INDEX((係数_乗用_ガソリン,係数_乗用_CNG,係数_乗用_軽油,係数_乗用_メタノール,係数_乗用_LPG),1,1,AR1727):INDEX((係数_乗用_ガソリン,係数_乗用_CNG,係数_乗用_軽油,係数_乗用_メタノール,係数_乗用_LPG),125,5,AR1727),3,FALSE))))))</f>
        <v/>
      </c>
      <c r="AP1727" s="375" t="str">
        <f t="shared" si="815"/>
        <v/>
      </c>
      <c r="AQ1727" s="444" t="str">
        <f t="shared" si="816"/>
        <v/>
      </c>
      <c r="AR1727" s="375" t="str">
        <f t="shared" si="819"/>
        <v/>
      </c>
      <c r="AS1727" s="377" t="str">
        <f t="shared" si="817"/>
        <v/>
      </c>
      <c r="AT1727" s="378" t="str">
        <f t="shared" si="818"/>
        <v/>
      </c>
      <c r="AX1727" s="625" t="b">
        <f t="shared" si="820"/>
        <v>0</v>
      </c>
      <c r="AY1727" s="7" t="str">
        <f t="shared" si="821"/>
        <v>FALSEFALSEFALSE</v>
      </c>
      <c r="AZ1727" s="626">
        <f t="shared" si="797"/>
        <v>0</v>
      </c>
      <c r="BA1727" s="627" t="str">
        <f t="shared" si="798"/>
        <v/>
      </c>
      <c r="BB1727" s="627">
        <f t="shared" si="799"/>
        <v>0</v>
      </c>
      <c r="BC1727" s="690" t="str">
        <f t="shared" si="800"/>
        <v/>
      </c>
    </row>
    <row r="1728" spans="1:55">
      <c r="A1728" s="381">
        <v>1672</v>
      </c>
      <c r="B1728" s="117"/>
      <c r="C1728" s="288"/>
      <c r="D1728" s="289"/>
      <c r="E1728" s="289"/>
      <c r="F1728" s="290"/>
      <c r="G1728" s="292"/>
      <c r="H1728" s="116"/>
      <c r="I1728" s="292"/>
      <c r="J1728" s="116"/>
      <c r="K1728" s="370" t="str">
        <f t="shared" si="791"/>
        <v/>
      </c>
      <c r="L1728" s="370">
        <f t="shared" si="792"/>
        <v>0</v>
      </c>
      <c r="M1728" s="370">
        <f t="shared" si="793"/>
        <v>0</v>
      </c>
      <c r="N1728" s="371" t="str">
        <f t="shared" si="801"/>
        <v/>
      </c>
      <c r="O1728" s="371" t="str">
        <f t="shared" si="802"/>
        <v/>
      </c>
      <c r="P1728" s="371" t="str">
        <f t="shared" si="803"/>
        <v/>
      </c>
      <c r="Q1728" s="371" t="str">
        <f t="shared" si="804"/>
        <v/>
      </c>
      <c r="R1728" s="371" t="str">
        <f t="shared" si="805"/>
        <v/>
      </c>
      <c r="S1728" s="371" t="str">
        <f t="shared" si="806"/>
        <v/>
      </c>
      <c r="T1728" s="443" t="str">
        <f t="shared" si="794"/>
        <v/>
      </c>
      <c r="U1728" s="539"/>
      <c r="V1728" s="117"/>
      <c r="W1728" s="118"/>
      <c r="X1728" s="119"/>
      <c r="Y1728" s="120"/>
      <c r="Z1728" s="122"/>
      <c r="AA1728" s="121"/>
      <c r="AB1728" s="443" t="str">
        <f t="shared" si="795"/>
        <v/>
      </c>
      <c r="AC1728" s="734" t="str">
        <f t="shared" si="796"/>
        <v/>
      </c>
      <c r="AD1728" s="372"/>
      <c r="AE1728" s="485"/>
      <c r="AF1728" s="373" t="str">
        <f t="shared" si="807"/>
        <v/>
      </c>
      <c r="AG1728" s="373" t="str">
        <f t="shared" si="808"/>
        <v/>
      </c>
      <c r="AH1728" s="374" t="str">
        <f t="shared" si="809"/>
        <v/>
      </c>
      <c r="AI1728" s="375" t="str">
        <f t="shared" si="810"/>
        <v/>
      </c>
      <c r="AJ1728" s="375" t="str">
        <f t="shared" si="811"/>
        <v/>
      </c>
      <c r="AK1728" s="375" t="str">
        <f t="shared" si="812"/>
        <v/>
      </c>
      <c r="AL1728" s="375" t="str">
        <f t="shared" si="813"/>
        <v/>
      </c>
      <c r="AM1728" s="375" t="str">
        <f t="shared" si="814"/>
        <v/>
      </c>
      <c r="AN1728" s="376" t="str">
        <f>IF(AF1728="","",IF(OR(AH1728="",AH1728="-"),"－",IF(OR(AM1728=8,AM1728=9),"",IF(OR(AJ1728=3,AJ1728=4,AJ1728=5,AJ1728=6),VLOOKUP(AH1728,INDEX((係数_バス貨物_ガソリン,係数_バス貨物_CNG,係数_バス貨物_軽油,係数_バス貨物_メタノール,係数_バス貨物_LPG),MATCH(AL1728,【参考】排出ガスレベル!$AI$4:$AI$671,1),1,AR1728):INDEX((係数_バス貨物_ガソリン,係数_バス貨物_CNG,係数_バス貨物_軽油,係数_バス貨物_メタノール,係数_バス貨物_LPG),MATCH(AL1728+1,【参考】排出ガスレベル!$AI$4:$AI$671,1)-1,5,AR1728),2,FALSE),IF(OR(AJ1728=1,AJ1728=2),VLOOKUP(AH1728,INDEX((係数_乗用_ガソリン,係数_乗用_CNG,係数_乗用_軽油,係数_乗用_メタノール,係数_乗用_LPG),1,1,AR1728):INDEX((係数_乗用_ガソリン,係数_乗用_CNG,係数_乗用_軽油,係数_乗用_メタノール,係数_乗用_LPG),125,5,AR1728),2,FALSE))))))</f>
        <v/>
      </c>
      <c r="AO1728" s="376" t="str">
        <f>IF(T1728="","",IF(OR(AH1728="",AH1728="-"),"－",IF(OR(AM1728=8,AM1728=9),"",IF(OR(AJ1728=3,AJ1728=4,AJ1728=5,AJ1728=6),VLOOKUP(AH1728,INDEX((係数_バス貨物_ガソリン,係数_バス貨物_CNG,係数_バス貨物_軽油,係数_バス貨物_メタノール,係数_バス貨物_LPG),MATCH(AL1728,【参考】排出ガスレベル!$AI$4:$AI$671,1),1,AR1728):INDEX((係数_バス貨物_ガソリン,係数_バス貨物_CNG,係数_バス貨物_軽油,係数_バス貨物_メタノール,係数_バス貨物_LPG),MATCH(AL1728+1,【参考】排出ガスレベル!$AI$4:$AI$671,1)-1,5,AR1728),3,FALSE),IF(OR(AJ1728=1,AJ1728=2),VLOOKUP(AH1728,INDEX((係数_乗用_ガソリン,係数_乗用_CNG,係数_乗用_軽油,係数_乗用_メタノール,係数_乗用_LPG),1,1,AR1728):INDEX((係数_乗用_ガソリン,係数_乗用_CNG,係数_乗用_軽油,係数_乗用_メタノール,係数_乗用_LPG),125,5,AR1728),3,FALSE))))))</f>
        <v/>
      </c>
      <c r="AP1728" s="375" t="str">
        <f t="shared" si="815"/>
        <v/>
      </c>
      <c r="AQ1728" s="444" t="str">
        <f t="shared" si="816"/>
        <v/>
      </c>
      <c r="AR1728" s="375" t="str">
        <f t="shared" si="819"/>
        <v/>
      </c>
      <c r="AS1728" s="377" t="str">
        <f t="shared" si="817"/>
        <v/>
      </c>
      <c r="AT1728" s="378" t="str">
        <f t="shared" si="818"/>
        <v/>
      </c>
      <c r="AX1728" s="625" t="b">
        <f t="shared" si="820"/>
        <v>0</v>
      </c>
      <c r="AY1728" s="7" t="str">
        <f t="shared" si="821"/>
        <v>FALSEFALSEFALSE</v>
      </c>
      <c r="AZ1728" s="626">
        <f t="shared" si="797"/>
        <v>0</v>
      </c>
      <c r="BA1728" s="627" t="str">
        <f t="shared" si="798"/>
        <v/>
      </c>
      <c r="BB1728" s="627">
        <f t="shared" si="799"/>
        <v>0</v>
      </c>
      <c r="BC1728" s="690" t="str">
        <f t="shared" si="800"/>
        <v/>
      </c>
    </row>
    <row r="1729" spans="1:55">
      <c r="A1729" s="381">
        <v>1673</v>
      </c>
      <c r="B1729" s="117"/>
      <c r="C1729" s="288"/>
      <c r="D1729" s="289"/>
      <c r="E1729" s="289"/>
      <c r="F1729" s="290"/>
      <c r="G1729" s="292"/>
      <c r="H1729" s="116"/>
      <c r="I1729" s="292"/>
      <c r="J1729" s="116"/>
      <c r="K1729" s="370" t="str">
        <f t="shared" si="791"/>
        <v/>
      </c>
      <c r="L1729" s="370">
        <f t="shared" si="792"/>
        <v>0</v>
      </c>
      <c r="M1729" s="370">
        <f t="shared" si="793"/>
        <v>0</v>
      </c>
      <c r="N1729" s="371" t="str">
        <f t="shared" si="801"/>
        <v/>
      </c>
      <c r="O1729" s="371" t="str">
        <f t="shared" si="802"/>
        <v/>
      </c>
      <c r="P1729" s="371" t="str">
        <f t="shared" si="803"/>
        <v/>
      </c>
      <c r="Q1729" s="371" t="str">
        <f t="shared" si="804"/>
        <v/>
      </c>
      <c r="R1729" s="371" t="str">
        <f t="shared" si="805"/>
        <v/>
      </c>
      <c r="S1729" s="371" t="str">
        <f t="shared" si="806"/>
        <v/>
      </c>
      <c r="T1729" s="443" t="str">
        <f t="shared" si="794"/>
        <v/>
      </c>
      <c r="U1729" s="539"/>
      <c r="V1729" s="117"/>
      <c r="W1729" s="118"/>
      <c r="X1729" s="119"/>
      <c r="Y1729" s="120"/>
      <c r="Z1729" s="122"/>
      <c r="AA1729" s="121"/>
      <c r="AB1729" s="443" t="str">
        <f t="shared" si="795"/>
        <v/>
      </c>
      <c r="AC1729" s="734" t="str">
        <f t="shared" si="796"/>
        <v/>
      </c>
      <c r="AD1729" s="372"/>
      <c r="AE1729" s="485"/>
      <c r="AF1729" s="373" t="str">
        <f t="shared" si="807"/>
        <v/>
      </c>
      <c r="AG1729" s="373" t="str">
        <f t="shared" si="808"/>
        <v/>
      </c>
      <c r="AH1729" s="374" t="str">
        <f t="shared" si="809"/>
        <v/>
      </c>
      <c r="AI1729" s="375" t="str">
        <f t="shared" si="810"/>
        <v/>
      </c>
      <c r="AJ1729" s="375" t="str">
        <f t="shared" si="811"/>
        <v/>
      </c>
      <c r="AK1729" s="375" t="str">
        <f t="shared" si="812"/>
        <v/>
      </c>
      <c r="AL1729" s="375" t="str">
        <f t="shared" si="813"/>
        <v/>
      </c>
      <c r="AM1729" s="375" t="str">
        <f t="shared" si="814"/>
        <v/>
      </c>
      <c r="AN1729" s="376" t="str">
        <f>IF(AF1729="","",IF(OR(AH1729="",AH1729="-"),"－",IF(OR(AM1729=8,AM1729=9),"",IF(OR(AJ1729=3,AJ1729=4,AJ1729=5,AJ1729=6),VLOOKUP(AH1729,INDEX((係数_バス貨物_ガソリン,係数_バス貨物_CNG,係数_バス貨物_軽油,係数_バス貨物_メタノール,係数_バス貨物_LPG),MATCH(AL1729,【参考】排出ガスレベル!$AI$4:$AI$671,1),1,AR1729):INDEX((係数_バス貨物_ガソリン,係数_バス貨物_CNG,係数_バス貨物_軽油,係数_バス貨物_メタノール,係数_バス貨物_LPG),MATCH(AL1729+1,【参考】排出ガスレベル!$AI$4:$AI$671,1)-1,5,AR1729),2,FALSE),IF(OR(AJ1729=1,AJ1729=2),VLOOKUP(AH1729,INDEX((係数_乗用_ガソリン,係数_乗用_CNG,係数_乗用_軽油,係数_乗用_メタノール,係数_乗用_LPG),1,1,AR1729):INDEX((係数_乗用_ガソリン,係数_乗用_CNG,係数_乗用_軽油,係数_乗用_メタノール,係数_乗用_LPG),125,5,AR1729),2,FALSE))))))</f>
        <v/>
      </c>
      <c r="AO1729" s="376" t="str">
        <f>IF(T1729="","",IF(OR(AH1729="",AH1729="-"),"－",IF(OR(AM1729=8,AM1729=9),"",IF(OR(AJ1729=3,AJ1729=4,AJ1729=5,AJ1729=6),VLOOKUP(AH1729,INDEX((係数_バス貨物_ガソリン,係数_バス貨物_CNG,係数_バス貨物_軽油,係数_バス貨物_メタノール,係数_バス貨物_LPG),MATCH(AL1729,【参考】排出ガスレベル!$AI$4:$AI$671,1),1,AR1729):INDEX((係数_バス貨物_ガソリン,係数_バス貨物_CNG,係数_バス貨物_軽油,係数_バス貨物_メタノール,係数_バス貨物_LPG),MATCH(AL1729+1,【参考】排出ガスレベル!$AI$4:$AI$671,1)-1,5,AR1729),3,FALSE),IF(OR(AJ1729=1,AJ1729=2),VLOOKUP(AH1729,INDEX((係数_乗用_ガソリン,係数_乗用_CNG,係数_乗用_軽油,係数_乗用_メタノール,係数_乗用_LPG),1,1,AR1729):INDEX((係数_乗用_ガソリン,係数_乗用_CNG,係数_乗用_軽油,係数_乗用_メタノール,係数_乗用_LPG),125,5,AR1729),3,FALSE))))))</f>
        <v/>
      </c>
      <c r="AP1729" s="375" t="str">
        <f t="shared" si="815"/>
        <v/>
      </c>
      <c r="AQ1729" s="444" t="str">
        <f t="shared" si="816"/>
        <v/>
      </c>
      <c r="AR1729" s="375" t="str">
        <f t="shared" si="819"/>
        <v/>
      </c>
      <c r="AS1729" s="377" t="str">
        <f t="shared" si="817"/>
        <v/>
      </c>
      <c r="AT1729" s="378" t="str">
        <f t="shared" si="818"/>
        <v/>
      </c>
      <c r="AX1729" s="625" t="b">
        <f t="shared" si="820"/>
        <v>0</v>
      </c>
      <c r="AY1729" s="7" t="str">
        <f t="shared" si="821"/>
        <v>FALSEFALSEFALSE</v>
      </c>
      <c r="AZ1729" s="626">
        <f t="shared" si="797"/>
        <v>0</v>
      </c>
      <c r="BA1729" s="627" t="str">
        <f t="shared" si="798"/>
        <v/>
      </c>
      <c r="BB1729" s="627">
        <f t="shared" si="799"/>
        <v>0</v>
      </c>
      <c r="BC1729" s="690" t="str">
        <f t="shared" si="800"/>
        <v/>
      </c>
    </row>
    <row r="1730" spans="1:55">
      <c r="A1730" s="381">
        <v>1674</v>
      </c>
      <c r="B1730" s="117"/>
      <c r="C1730" s="288"/>
      <c r="D1730" s="289"/>
      <c r="E1730" s="289"/>
      <c r="F1730" s="290"/>
      <c r="G1730" s="292"/>
      <c r="H1730" s="116"/>
      <c r="I1730" s="292"/>
      <c r="J1730" s="116"/>
      <c r="K1730" s="370" t="str">
        <f t="shared" si="791"/>
        <v/>
      </c>
      <c r="L1730" s="370">
        <f t="shared" si="792"/>
        <v>0</v>
      </c>
      <c r="M1730" s="370">
        <f t="shared" si="793"/>
        <v>0</v>
      </c>
      <c r="N1730" s="371" t="str">
        <f t="shared" si="801"/>
        <v/>
      </c>
      <c r="O1730" s="371" t="str">
        <f t="shared" si="802"/>
        <v/>
      </c>
      <c r="P1730" s="371" t="str">
        <f t="shared" si="803"/>
        <v/>
      </c>
      <c r="Q1730" s="371" t="str">
        <f t="shared" si="804"/>
        <v/>
      </c>
      <c r="R1730" s="371" t="str">
        <f t="shared" si="805"/>
        <v/>
      </c>
      <c r="S1730" s="371" t="str">
        <f t="shared" si="806"/>
        <v/>
      </c>
      <c r="T1730" s="443" t="str">
        <f t="shared" si="794"/>
        <v/>
      </c>
      <c r="U1730" s="539"/>
      <c r="V1730" s="117"/>
      <c r="W1730" s="118"/>
      <c r="X1730" s="119"/>
      <c r="Y1730" s="120"/>
      <c r="Z1730" s="122"/>
      <c r="AA1730" s="121"/>
      <c r="AB1730" s="443" t="str">
        <f t="shared" si="795"/>
        <v/>
      </c>
      <c r="AC1730" s="734" t="str">
        <f t="shared" si="796"/>
        <v/>
      </c>
      <c r="AD1730" s="372"/>
      <c r="AE1730" s="485"/>
      <c r="AF1730" s="373" t="str">
        <f t="shared" si="807"/>
        <v/>
      </c>
      <c r="AG1730" s="373" t="str">
        <f t="shared" si="808"/>
        <v/>
      </c>
      <c r="AH1730" s="374" t="str">
        <f t="shared" si="809"/>
        <v/>
      </c>
      <c r="AI1730" s="375" t="str">
        <f t="shared" si="810"/>
        <v/>
      </c>
      <c r="AJ1730" s="375" t="str">
        <f t="shared" si="811"/>
        <v/>
      </c>
      <c r="AK1730" s="375" t="str">
        <f t="shared" si="812"/>
        <v/>
      </c>
      <c r="AL1730" s="375" t="str">
        <f t="shared" si="813"/>
        <v/>
      </c>
      <c r="AM1730" s="375" t="str">
        <f t="shared" si="814"/>
        <v/>
      </c>
      <c r="AN1730" s="376" t="str">
        <f>IF(AF1730="","",IF(OR(AH1730="",AH1730="-"),"－",IF(OR(AM1730=8,AM1730=9),"",IF(OR(AJ1730=3,AJ1730=4,AJ1730=5,AJ1730=6),VLOOKUP(AH1730,INDEX((係数_バス貨物_ガソリン,係数_バス貨物_CNG,係数_バス貨物_軽油,係数_バス貨物_メタノール,係数_バス貨物_LPG),MATCH(AL1730,【参考】排出ガスレベル!$AI$4:$AI$671,1),1,AR1730):INDEX((係数_バス貨物_ガソリン,係数_バス貨物_CNG,係数_バス貨物_軽油,係数_バス貨物_メタノール,係数_バス貨物_LPG),MATCH(AL1730+1,【参考】排出ガスレベル!$AI$4:$AI$671,1)-1,5,AR1730),2,FALSE),IF(OR(AJ1730=1,AJ1730=2),VLOOKUP(AH1730,INDEX((係数_乗用_ガソリン,係数_乗用_CNG,係数_乗用_軽油,係数_乗用_メタノール,係数_乗用_LPG),1,1,AR1730):INDEX((係数_乗用_ガソリン,係数_乗用_CNG,係数_乗用_軽油,係数_乗用_メタノール,係数_乗用_LPG),125,5,AR1730),2,FALSE))))))</f>
        <v/>
      </c>
      <c r="AO1730" s="376" t="str">
        <f>IF(T1730="","",IF(OR(AH1730="",AH1730="-"),"－",IF(OR(AM1730=8,AM1730=9),"",IF(OR(AJ1730=3,AJ1730=4,AJ1730=5,AJ1730=6),VLOOKUP(AH1730,INDEX((係数_バス貨物_ガソリン,係数_バス貨物_CNG,係数_バス貨物_軽油,係数_バス貨物_メタノール,係数_バス貨物_LPG),MATCH(AL1730,【参考】排出ガスレベル!$AI$4:$AI$671,1),1,AR1730):INDEX((係数_バス貨物_ガソリン,係数_バス貨物_CNG,係数_バス貨物_軽油,係数_バス貨物_メタノール,係数_バス貨物_LPG),MATCH(AL1730+1,【参考】排出ガスレベル!$AI$4:$AI$671,1)-1,5,AR1730),3,FALSE),IF(OR(AJ1730=1,AJ1730=2),VLOOKUP(AH1730,INDEX((係数_乗用_ガソリン,係数_乗用_CNG,係数_乗用_軽油,係数_乗用_メタノール,係数_乗用_LPG),1,1,AR1730):INDEX((係数_乗用_ガソリン,係数_乗用_CNG,係数_乗用_軽油,係数_乗用_メタノール,係数_乗用_LPG),125,5,AR1730),3,FALSE))))))</f>
        <v/>
      </c>
      <c r="AP1730" s="375" t="str">
        <f t="shared" si="815"/>
        <v/>
      </c>
      <c r="AQ1730" s="444" t="str">
        <f t="shared" si="816"/>
        <v/>
      </c>
      <c r="AR1730" s="375" t="str">
        <f t="shared" si="819"/>
        <v/>
      </c>
      <c r="AS1730" s="377" t="str">
        <f t="shared" si="817"/>
        <v/>
      </c>
      <c r="AT1730" s="378" t="str">
        <f t="shared" si="818"/>
        <v/>
      </c>
      <c r="AX1730" s="625" t="b">
        <f t="shared" si="820"/>
        <v>0</v>
      </c>
      <c r="AY1730" s="7" t="str">
        <f t="shared" si="821"/>
        <v>FALSEFALSEFALSE</v>
      </c>
      <c r="AZ1730" s="626">
        <f t="shared" si="797"/>
        <v>0</v>
      </c>
      <c r="BA1730" s="627" t="str">
        <f t="shared" si="798"/>
        <v/>
      </c>
      <c r="BB1730" s="627">
        <f t="shared" si="799"/>
        <v>0</v>
      </c>
      <c r="BC1730" s="690" t="str">
        <f t="shared" si="800"/>
        <v/>
      </c>
    </row>
    <row r="1731" spans="1:55">
      <c r="A1731" s="381">
        <v>1675</v>
      </c>
      <c r="B1731" s="117"/>
      <c r="C1731" s="288"/>
      <c r="D1731" s="289"/>
      <c r="E1731" s="289"/>
      <c r="F1731" s="290"/>
      <c r="G1731" s="292"/>
      <c r="H1731" s="116"/>
      <c r="I1731" s="292"/>
      <c r="J1731" s="116"/>
      <c r="K1731" s="370" t="str">
        <f t="shared" si="791"/>
        <v/>
      </c>
      <c r="L1731" s="370">
        <f t="shared" si="792"/>
        <v>0</v>
      </c>
      <c r="M1731" s="370">
        <f t="shared" si="793"/>
        <v>0</v>
      </c>
      <c r="N1731" s="371" t="str">
        <f t="shared" si="801"/>
        <v/>
      </c>
      <c r="O1731" s="371" t="str">
        <f t="shared" si="802"/>
        <v/>
      </c>
      <c r="P1731" s="371" t="str">
        <f t="shared" si="803"/>
        <v/>
      </c>
      <c r="Q1731" s="371" t="str">
        <f t="shared" si="804"/>
        <v/>
      </c>
      <c r="R1731" s="371" t="str">
        <f t="shared" si="805"/>
        <v/>
      </c>
      <c r="S1731" s="371" t="str">
        <f t="shared" si="806"/>
        <v/>
      </c>
      <c r="T1731" s="443" t="str">
        <f t="shared" si="794"/>
        <v/>
      </c>
      <c r="U1731" s="539"/>
      <c r="V1731" s="117"/>
      <c r="W1731" s="118"/>
      <c r="X1731" s="119"/>
      <c r="Y1731" s="120"/>
      <c r="Z1731" s="122"/>
      <c r="AA1731" s="121"/>
      <c r="AB1731" s="443" t="str">
        <f t="shared" si="795"/>
        <v/>
      </c>
      <c r="AC1731" s="734" t="str">
        <f t="shared" si="796"/>
        <v/>
      </c>
      <c r="AD1731" s="372"/>
      <c r="AE1731" s="485"/>
      <c r="AF1731" s="373" t="str">
        <f t="shared" si="807"/>
        <v/>
      </c>
      <c r="AG1731" s="373" t="str">
        <f t="shared" si="808"/>
        <v/>
      </c>
      <c r="AH1731" s="374" t="str">
        <f t="shared" si="809"/>
        <v/>
      </c>
      <c r="AI1731" s="375" t="str">
        <f t="shared" si="810"/>
        <v/>
      </c>
      <c r="AJ1731" s="375" t="str">
        <f t="shared" si="811"/>
        <v/>
      </c>
      <c r="AK1731" s="375" t="str">
        <f t="shared" si="812"/>
        <v/>
      </c>
      <c r="AL1731" s="375" t="str">
        <f t="shared" si="813"/>
        <v/>
      </c>
      <c r="AM1731" s="375" t="str">
        <f t="shared" si="814"/>
        <v/>
      </c>
      <c r="AN1731" s="376" t="str">
        <f>IF(AF1731="","",IF(OR(AH1731="",AH1731="-"),"－",IF(OR(AM1731=8,AM1731=9),"",IF(OR(AJ1731=3,AJ1731=4,AJ1731=5,AJ1731=6),VLOOKUP(AH1731,INDEX((係数_バス貨物_ガソリン,係数_バス貨物_CNG,係数_バス貨物_軽油,係数_バス貨物_メタノール,係数_バス貨物_LPG),MATCH(AL1731,【参考】排出ガスレベル!$AI$4:$AI$671,1),1,AR1731):INDEX((係数_バス貨物_ガソリン,係数_バス貨物_CNG,係数_バス貨物_軽油,係数_バス貨物_メタノール,係数_バス貨物_LPG),MATCH(AL1731+1,【参考】排出ガスレベル!$AI$4:$AI$671,1)-1,5,AR1731),2,FALSE),IF(OR(AJ1731=1,AJ1731=2),VLOOKUP(AH1731,INDEX((係数_乗用_ガソリン,係数_乗用_CNG,係数_乗用_軽油,係数_乗用_メタノール,係数_乗用_LPG),1,1,AR1731):INDEX((係数_乗用_ガソリン,係数_乗用_CNG,係数_乗用_軽油,係数_乗用_メタノール,係数_乗用_LPG),125,5,AR1731),2,FALSE))))))</f>
        <v/>
      </c>
      <c r="AO1731" s="376" t="str">
        <f>IF(T1731="","",IF(OR(AH1731="",AH1731="-"),"－",IF(OR(AM1731=8,AM1731=9),"",IF(OR(AJ1731=3,AJ1731=4,AJ1731=5,AJ1731=6),VLOOKUP(AH1731,INDEX((係数_バス貨物_ガソリン,係数_バス貨物_CNG,係数_バス貨物_軽油,係数_バス貨物_メタノール,係数_バス貨物_LPG),MATCH(AL1731,【参考】排出ガスレベル!$AI$4:$AI$671,1),1,AR1731):INDEX((係数_バス貨物_ガソリン,係数_バス貨物_CNG,係数_バス貨物_軽油,係数_バス貨物_メタノール,係数_バス貨物_LPG),MATCH(AL1731+1,【参考】排出ガスレベル!$AI$4:$AI$671,1)-1,5,AR1731),3,FALSE),IF(OR(AJ1731=1,AJ1731=2),VLOOKUP(AH1731,INDEX((係数_乗用_ガソリン,係数_乗用_CNG,係数_乗用_軽油,係数_乗用_メタノール,係数_乗用_LPG),1,1,AR1731):INDEX((係数_乗用_ガソリン,係数_乗用_CNG,係数_乗用_軽油,係数_乗用_メタノール,係数_乗用_LPG),125,5,AR1731),3,FALSE))))))</f>
        <v/>
      </c>
      <c r="AP1731" s="375" t="str">
        <f t="shared" si="815"/>
        <v/>
      </c>
      <c r="AQ1731" s="444" t="str">
        <f t="shared" si="816"/>
        <v/>
      </c>
      <c r="AR1731" s="375" t="str">
        <f t="shared" si="819"/>
        <v/>
      </c>
      <c r="AS1731" s="377" t="str">
        <f t="shared" si="817"/>
        <v/>
      </c>
      <c r="AT1731" s="378" t="str">
        <f t="shared" si="818"/>
        <v/>
      </c>
      <c r="AX1731" s="625" t="b">
        <f t="shared" si="820"/>
        <v>0</v>
      </c>
      <c r="AY1731" s="7" t="str">
        <f t="shared" si="821"/>
        <v>FALSEFALSEFALSE</v>
      </c>
      <c r="AZ1731" s="626">
        <f t="shared" si="797"/>
        <v>0</v>
      </c>
      <c r="BA1731" s="627" t="str">
        <f t="shared" si="798"/>
        <v/>
      </c>
      <c r="BB1731" s="627">
        <f t="shared" si="799"/>
        <v>0</v>
      </c>
      <c r="BC1731" s="690" t="str">
        <f t="shared" si="800"/>
        <v/>
      </c>
    </row>
    <row r="1732" spans="1:55">
      <c r="A1732" s="381">
        <v>1676</v>
      </c>
      <c r="B1732" s="117"/>
      <c r="C1732" s="288"/>
      <c r="D1732" s="289"/>
      <c r="E1732" s="289"/>
      <c r="F1732" s="290"/>
      <c r="G1732" s="292"/>
      <c r="H1732" s="116"/>
      <c r="I1732" s="292"/>
      <c r="J1732" s="116"/>
      <c r="K1732" s="370" t="str">
        <f t="shared" si="791"/>
        <v/>
      </c>
      <c r="L1732" s="370">
        <f t="shared" si="792"/>
        <v>0</v>
      </c>
      <c r="M1732" s="370">
        <f t="shared" si="793"/>
        <v>0</v>
      </c>
      <c r="N1732" s="371" t="str">
        <f t="shared" si="801"/>
        <v/>
      </c>
      <c r="O1732" s="371" t="str">
        <f t="shared" si="802"/>
        <v/>
      </c>
      <c r="P1732" s="371" t="str">
        <f t="shared" si="803"/>
        <v/>
      </c>
      <c r="Q1732" s="371" t="str">
        <f t="shared" si="804"/>
        <v/>
      </c>
      <c r="R1732" s="371" t="str">
        <f t="shared" si="805"/>
        <v/>
      </c>
      <c r="S1732" s="371" t="str">
        <f t="shared" si="806"/>
        <v/>
      </c>
      <c r="T1732" s="443" t="str">
        <f t="shared" si="794"/>
        <v/>
      </c>
      <c r="U1732" s="539"/>
      <c r="V1732" s="117"/>
      <c r="W1732" s="118"/>
      <c r="X1732" s="119"/>
      <c r="Y1732" s="120"/>
      <c r="Z1732" s="122"/>
      <c r="AA1732" s="121"/>
      <c r="AB1732" s="443" t="str">
        <f t="shared" si="795"/>
        <v/>
      </c>
      <c r="AC1732" s="734" t="str">
        <f t="shared" si="796"/>
        <v/>
      </c>
      <c r="AD1732" s="372"/>
      <c r="AE1732" s="485"/>
      <c r="AF1732" s="373" t="str">
        <f t="shared" si="807"/>
        <v/>
      </c>
      <c r="AG1732" s="373" t="str">
        <f t="shared" si="808"/>
        <v/>
      </c>
      <c r="AH1732" s="374" t="str">
        <f t="shared" si="809"/>
        <v/>
      </c>
      <c r="AI1732" s="375" t="str">
        <f t="shared" si="810"/>
        <v/>
      </c>
      <c r="AJ1732" s="375" t="str">
        <f t="shared" si="811"/>
        <v/>
      </c>
      <c r="AK1732" s="375" t="str">
        <f t="shared" si="812"/>
        <v/>
      </c>
      <c r="AL1732" s="375" t="str">
        <f t="shared" si="813"/>
        <v/>
      </c>
      <c r="AM1732" s="375" t="str">
        <f t="shared" si="814"/>
        <v/>
      </c>
      <c r="AN1732" s="376" t="str">
        <f>IF(AF1732="","",IF(OR(AH1732="",AH1732="-"),"－",IF(OR(AM1732=8,AM1732=9),"",IF(OR(AJ1732=3,AJ1732=4,AJ1732=5,AJ1732=6),VLOOKUP(AH1732,INDEX((係数_バス貨物_ガソリン,係数_バス貨物_CNG,係数_バス貨物_軽油,係数_バス貨物_メタノール,係数_バス貨物_LPG),MATCH(AL1732,【参考】排出ガスレベル!$AI$4:$AI$671,1),1,AR1732):INDEX((係数_バス貨物_ガソリン,係数_バス貨物_CNG,係数_バス貨物_軽油,係数_バス貨物_メタノール,係数_バス貨物_LPG),MATCH(AL1732+1,【参考】排出ガスレベル!$AI$4:$AI$671,1)-1,5,AR1732),2,FALSE),IF(OR(AJ1732=1,AJ1732=2),VLOOKUP(AH1732,INDEX((係数_乗用_ガソリン,係数_乗用_CNG,係数_乗用_軽油,係数_乗用_メタノール,係数_乗用_LPG),1,1,AR1732):INDEX((係数_乗用_ガソリン,係数_乗用_CNG,係数_乗用_軽油,係数_乗用_メタノール,係数_乗用_LPG),125,5,AR1732),2,FALSE))))))</f>
        <v/>
      </c>
      <c r="AO1732" s="376" t="str">
        <f>IF(T1732="","",IF(OR(AH1732="",AH1732="-"),"－",IF(OR(AM1732=8,AM1732=9),"",IF(OR(AJ1732=3,AJ1732=4,AJ1732=5,AJ1732=6),VLOOKUP(AH1732,INDEX((係数_バス貨物_ガソリン,係数_バス貨物_CNG,係数_バス貨物_軽油,係数_バス貨物_メタノール,係数_バス貨物_LPG),MATCH(AL1732,【参考】排出ガスレベル!$AI$4:$AI$671,1),1,AR1732):INDEX((係数_バス貨物_ガソリン,係数_バス貨物_CNG,係数_バス貨物_軽油,係数_バス貨物_メタノール,係数_バス貨物_LPG),MATCH(AL1732+1,【参考】排出ガスレベル!$AI$4:$AI$671,1)-1,5,AR1732),3,FALSE),IF(OR(AJ1732=1,AJ1732=2),VLOOKUP(AH1732,INDEX((係数_乗用_ガソリン,係数_乗用_CNG,係数_乗用_軽油,係数_乗用_メタノール,係数_乗用_LPG),1,1,AR1732):INDEX((係数_乗用_ガソリン,係数_乗用_CNG,係数_乗用_軽油,係数_乗用_メタノール,係数_乗用_LPG),125,5,AR1732),3,FALSE))))))</f>
        <v/>
      </c>
      <c r="AP1732" s="375" t="str">
        <f t="shared" si="815"/>
        <v/>
      </c>
      <c r="AQ1732" s="444" t="str">
        <f t="shared" si="816"/>
        <v/>
      </c>
      <c r="AR1732" s="375" t="str">
        <f t="shared" si="819"/>
        <v/>
      </c>
      <c r="AS1732" s="377" t="str">
        <f t="shared" si="817"/>
        <v/>
      </c>
      <c r="AT1732" s="378" t="str">
        <f t="shared" si="818"/>
        <v/>
      </c>
      <c r="AX1732" s="625" t="b">
        <f t="shared" si="820"/>
        <v>0</v>
      </c>
      <c r="AY1732" s="7" t="str">
        <f t="shared" si="821"/>
        <v>FALSEFALSEFALSE</v>
      </c>
      <c r="AZ1732" s="626">
        <f t="shared" si="797"/>
        <v>0</v>
      </c>
      <c r="BA1732" s="627" t="str">
        <f t="shared" si="798"/>
        <v/>
      </c>
      <c r="BB1732" s="627">
        <f t="shared" si="799"/>
        <v>0</v>
      </c>
      <c r="BC1732" s="690" t="str">
        <f t="shared" si="800"/>
        <v/>
      </c>
    </row>
    <row r="1733" spans="1:55">
      <c r="A1733" s="381">
        <v>1677</v>
      </c>
      <c r="B1733" s="117"/>
      <c r="C1733" s="288"/>
      <c r="D1733" s="289"/>
      <c r="E1733" s="289"/>
      <c r="F1733" s="290"/>
      <c r="G1733" s="292"/>
      <c r="H1733" s="116"/>
      <c r="I1733" s="292"/>
      <c r="J1733" s="116"/>
      <c r="K1733" s="370" t="str">
        <f t="shared" si="791"/>
        <v/>
      </c>
      <c r="L1733" s="370">
        <f t="shared" si="792"/>
        <v>0</v>
      </c>
      <c r="M1733" s="370">
        <f t="shared" si="793"/>
        <v>0</v>
      </c>
      <c r="N1733" s="371" t="str">
        <f t="shared" si="801"/>
        <v/>
      </c>
      <c r="O1733" s="371" t="str">
        <f t="shared" si="802"/>
        <v/>
      </c>
      <c r="P1733" s="371" t="str">
        <f t="shared" si="803"/>
        <v/>
      </c>
      <c r="Q1733" s="371" t="str">
        <f t="shared" si="804"/>
        <v/>
      </c>
      <c r="R1733" s="371" t="str">
        <f t="shared" si="805"/>
        <v/>
      </c>
      <c r="S1733" s="371" t="str">
        <f t="shared" si="806"/>
        <v/>
      </c>
      <c r="T1733" s="443" t="str">
        <f t="shared" si="794"/>
        <v/>
      </c>
      <c r="U1733" s="539"/>
      <c r="V1733" s="117"/>
      <c r="W1733" s="118"/>
      <c r="X1733" s="119"/>
      <c r="Y1733" s="120"/>
      <c r="Z1733" s="122"/>
      <c r="AA1733" s="121"/>
      <c r="AB1733" s="443" t="str">
        <f t="shared" si="795"/>
        <v/>
      </c>
      <c r="AC1733" s="734" t="str">
        <f t="shared" si="796"/>
        <v/>
      </c>
      <c r="AD1733" s="372"/>
      <c r="AE1733" s="485"/>
      <c r="AF1733" s="373" t="str">
        <f t="shared" si="807"/>
        <v/>
      </c>
      <c r="AG1733" s="373" t="str">
        <f t="shared" si="808"/>
        <v/>
      </c>
      <c r="AH1733" s="374" t="str">
        <f t="shared" si="809"/>
        <v/>
      </c>
      <c r="AI1733" s="375" t="str">
        <f t="shared" si="810"/>
        <v/>
      </c>
      <c r="AJ1733" s="375" t="str">
        <f t="shared" si="811"/>
        <v/>
      </c>
      <c r="AK1733" s="375" t="str">
        <f t="shared" si="812"/>
        <v/>
      </c>
      <c r="AL1733" s="375" t="str">
        <f t="shared" si="813"/>
        <v/>
      </c>
      <c r="AM1733" s="375" t="str">
        <f t="shared" si="814"/>
        <v/>
      </c>
      <c r="AN1733" s="376" t="str">
        <f>IF(AF1733="","",IF(OR(AH1733="",AH1733="-"),"－",IF(OR(AM1733=8,AM1733=9),"",IF(OR(AJ1733=3,AJ1733=4,AJ1733=5,AJ1733=6),VLOOKUP(AH1733,INDEX((係数_バス貨物_ガソリン,係数_バス貨物_CNG,係数_バス貨物_軽油,係数_バス貨物_メタノール,係数_バス貨物_LPG),MATCH(AL1733,【参考】排出ガスレベル!$AI$4:$AI$671,1),1,AR1733):INDEX((係数_バス貨物_ガソリン,係数_バス貨物_CNG,係数_バス貨物_軽油,係数_バス貨物_メタノール,係数_バス貨物_LPG),MATCH(AL1733+1,【参考】排出ガスレベル!$AI$4:$AI$671,1)-1,5,AR1733),2,FALSE),IF(OR(AJ1733=1,AJ1733=2),VLOOKUP(AH1733,INDEX((係数_乗用_ガソリン,係数_乗用_CNG,係数_乗用_軽油,係数_乗用_メタノール,係数_乗用_LPG),1,1,AR1733):INDEX((係数_乗用_ガソリン,係数_乗用_CNG,係数_乗用_軽油,係数_乗用_メタノール,係数_乗用_LPG),125,5,AR1733),2,FALSE))))))</f>
        <v/>
      </c>
      <c r="AO1733" s="376" t="str">
        <f>IF(T1733="","",IF(OR(AH1733="",AH1733="-"),"－",IF(OR(AM1733=8,AM1733=9),"",IF(OR(AJ1733=3,AJ1733=4,AJ1733=5,AJ1733=6),VLOOKUP(AH1733,INDEX((係数_バス貨物_ガソリン,係数_バス貨物_CNG,係数_バス貨物_軽油,係数_バス貨物_メタノール,係数_バス貨物_LPG),MATCH(AL1733,【参考】排出ガスレベル!$AI$4:$AI$671,1),1,AR1733):INDEX((係数_バス貨物_ガソリン,係数_バス貨物_CNG,係数_バス貨物_軽油,係数_バス貨物_メタノール,係数_バス貨物_LPG),MATCH(AL1733+1,【参考】排出ガスレベル!$AI$4:$AI$671,1)-1,5,AR1733),3,FALSE),IF(OR(AJ1733=1,AJ1733=2),VLOOKUP(AH1733,INDEX((係数_乗用_ガソリン,係数_乗用_CNG,係数_乗用_軽油,係数_乗用_メタノール,係数_乗用_LPG),1,1,AR1733):INDEX((係数_乗用_ガソリン,係数_乗用_CNG,係数_乗用_軽油,係数_乗用_メタノール,係数_乗用_LPG),125,5,AR1733),3,FALSE))))))</f>
        <v/>
      </c>
      <c r="AP1733" s="375" t="str">
        <f t="shared" si="815"/>
        <v/>
      </c>
      <c r="AQ1733" s="444" t="str">
        <f t="shared" si="816"/>
        <v/>
      </c>
      <c r="AR1733" s="375" t="str">
        <f t="shared" si="819"/>
        <v/>
      </c>
      <c r="AS1733" s="377" t="str">
        <f t="shared" si="817"/>
        <v/>
      </c>
      <c r="AT1733" s="378" t="str">
        <f t="shared" si="818"/>
        <v/>
      </c>
      <c r="AX1733" s="625" t="b">
        <f t="shared" si="820"/>
        <v>0</v>
      </c>
      <c r="AY1733" s="7" t="str">
        <f t="shared" si="821"/>
        <v>FALSEFALSEFALSE</v>
      </c>
      <c r="AZ1733" s="626">
        <f t="shared" si="797"/>
        <v>0</v>
      </c>
      <c r="BA1733" s="627" t="str">
        <f t="shared" si="798"/>
        <v/>
      </c>
      <c r="BB1733" s="627">
        <f t="shared" si="799"/>
        <v>0</v>
      </c>
      <c r="BC1733" s="690" t="str">
        <f t="shared" si="800"/>
        <v/>
      </c>
    </row>
    <row r="1734" spans="1:55">
      <c r="A1734" s="381">
        <v>1678</v>
      </c>
      <c r="B1734" s="117"/>
      <c r="C1734" s="288"/>
      <c r="D1734" s="289"/>
      <c r="E1734" s="289"/>
      <c r="F1734" s="290"/>
      <c r="G1734" s="292"/>
      <c r="H1734" s="116"/>
      <c r="I1734" s="292"/>
      <c r="J1734" s="116"/>
      <c r="K1734" s="370" t="str">
        <f t="shared" si="791"/>
        <v/>
      </c>
      <c r="L1734" s="370">
        <f t="shared" si="792"/>
        <v>0</v>
      </c>
      <c r="M1734" s="370">
        <f t="shared" si="793"/>
        <v>0</v>
      </c>
      <c r="N1734" s="371" t="str">
        <f t="shared" si="801"/>
        <v/>
      </c>
      <c r="O1734" s="371" t="str">
        <f t="shared" si="802"/>
        <v/>
      </c>
      <c r="P1734" s="371" t="str">
        <f t="shared" si="803"/>
        <v/>
      </c>
      <c r="Q1734" s="371" t="str">
        <f t="shared" si="804"/>
        <v/>
      </c>
      <c r="R1734" s="371" t="str">
        <f t="shared" si="805"/>
        <v/>
      </c>
      <c r="S1734" s="371" t="str">
        <f t="shared" si="806"/>
        <v/>
      </c>
      <c r="T1734" s="443" t="str">
        <f t="shared" si="794"/>
        <v/>
      </c>
      <c r="U1734" s="539"/>
      <c r="V1734" s="117"/>
      <c r="W1734" s="118"/>
      <c r="X1734" s="119"/>
      <c r="Y1734" s="120"/>
      <c r="Z1734" s="122"/>
      <c r="AA1734" s="121"/>
      <c r="AB1734" s="443" t="str">
        <f t="shared" si="795"/>
        <v/>
      </c>
      <c r="AC1734" s="734" t="str">
        <f t="shared" si="796"/>
        <v/>
      </c>
      <c r="AD1734" s="372"/>
      <c r="AE1734" s="485"/>
      <c r="AF1734" s="373" t="str">
        <f t="shared" si="807"/>
        <v/>
      </c>
      <c r="AG1734" s="373" t="str">
        <f t="shared" si="808"/>
        <v/>
      </c>
      <c r="AH1734" s="374" t="str">
        <f t="shared" si="809"/>
        <v/>
      </c>
      <c r="AI1734" s="375" t="str">
        <f t="shared" si="810"/>
        <v/>
      </c>
      <c r="AJ1734" s="375" t="str">
        <f t="shared" si="811"/>
        <v/>
      </c>
      <c r="AK1734" s="375" t="str">
        <f t="shared" si="812"/>
        <v/>
      </c>
      <c r="AL1734" s="375" t="str">
        <f t="shared" si="813"/>
        <v/>
      </c>
      <c r="AM1734" s="375" t="str">
        <f t="shared" si="814"/>
        <v/>
      </c>
      <c r="AN1734" s="376" t="str">
        <f>IF(AF1734="","",IF(OR(AH1734="",AH1734="-"),"－",IF(OR(AM1734=8,AM1734=9),"",IF(OR(AJ1734=3,AJ1734=4,AJ1734=5,AJ1734=6),VLOOKUP(AH1734,INDEX((係数_バス貨物_ガソリン,係数_バス貨物_CNG,係数_バス貨物_軽油,係数_バス貨物_メタノール,係数_バス貨物_LPG),MATCH(AL1734,【参考】排出ガスレベル!$AI$4:$AI$671,1),1,AR1734):INDEX((係数_バス貨物_ガソリン,係数_バス貨物_CNG,係数_バス貨物_軽油,係数_バス貨物_メタノール,係数_バス貨物_LPG),MATCH(AL1734+1,【参考】排出ガスレベル!$AI$4:$AI$671,1)-1,5,AR1734),2,FALSE),IF(OR(AJ1734=1,AJ1734=2),VLOOKUP(AH1734,INDEX((係数_乗用_ガソリン,係数_乗用_CNG,係数_乗用_軽油,係数_乗用_メタノール,係数_乗用_LPG),1,1,AR1734):INDEX((係数_乗用_ガソリン,係数_乗用_CNG,係数_乗用_軽油,係数_乗用_メタノール,係数_乗用_LPG),125,5,AR1734),2,FALSE))))))</f>
        <v/>
      </c>
      <c r="AO1734" s="376" t="str">
        <f>IF(T1734="","",IF(OR(AH1734="",AH1734="-"),"－",IF(OR(AM1734=8,AM1734=9),"",IF(OR(AJ1734=3,AJ1734=4,AJ1734=5,AJ1734=6),VLOOKUP(AH1734,INDEX((係数_バス貨物_ガソリン,係数_バス貨物_CNG,係数_バス貨物_軽油,係数_バス貨物_メタノール,係数_バス貨物_LPG),MATCH(AL1734,【参考】排出ガスレベル!$AI$4:$AI$671,1),1,AR1734):INDEX((係数_バス貨物_ガソリン,係数_バス貨物_CNG,係数_バス貨物_軽油,係数_バス貨物_メタノール,係数_バス貨物_LPG),MATCH(AL1734+1,【参考】排出ガスレベル!$AI$4:$AI$671,1)-1,5,AR1734),3,FALSE),IF(OR(AJ1734=1,AJ1734=2),VLOOKUP(AH1734,INDEX((係数_乗用_ガソリン,係数_乗用_CNG,係数_乗用_軽油,係数_乗用_メタノール,係数_乗用_LPG),1,1,AR1734):INDEX((係数_乗用_ガソリン,係数_乗用_CNG,係数_乗用_軽油,係数_乗用_メタノール,係数_乗用_LPG),125,5,AR1734),3,FALSE))))))</f>
        <v/>
      </c>
      <c r="AP1734" s="375" t="str">
        <f t="shared" si="815"/>
        <v/>
      </c>
      <c r="AQ1734" s="444" t="str">
        <f t="shared" si="816"/>
        <v/>
      </c>
      <c r="AR1734" s="375" t="str">
        <f t="shared" si="819"/>
        <v/>
      </c>
      <c r="AS1734" s="377" t="str">
        <f t="shared" si="817"/>
        <v/>
      </c>
      <c r="AT1734" s="378" t="str">
        <f t="shared" si="818"/>
        <v/>
      </c>
      <c r="AX1734" s="625" t="b">
        <f t="shared" si="820"/>
        <v>0</v>
      </c>
      <c r="AY1734" s="7" t="str">
        <f t="shared" si="821"/>
        <v>FALSEFALSEFALSE</v>
      </c>
      <c r="AZ1734" s="626">
        <f t="shared" si="797"/>
        <v>0</v>
      </c>
      <c r="BA1734" s="627" t="str">
        <f t="shared" si="798"/>
        <v/>
      </c>
      <c r="BB1734" s="627">
        <f t="shared" si="799"/>
        <v>0</v>
      </c>
      <c r="BC1734" s="690" t="str">
        <f t="shared" si="800"/>
        <v/>
      </c>
    </row>
    <row r="1735" spans="1:55">
      <c r="A1735" s="381">
        <v>1679</v>
      </c>
      <c r="B1735" s="117"/>
      <c r="C1735" s="288"/>
      <c r="D1735" s="289"/>
      <c r="E1735" s="289"/>
      <c r="F1735" s="290"/>
      <c r="G1735" s="292"/>
      <c r="H1735" s="116"/>
      <c r="I1735" s="292"/>
      <c r="J1735" s="116"/>
      <c r="K1735" s="370" t="str">
        <f t="shared" si="791"/>
        <v/>
      </c>
      <c r="L1735" s="370">
        <f t="shared" si="792"/>
        <v>0</v>
      </c>
      <c r="M1735" s="370">
        <f t="shared" si="793"/>
        <v>0</v>
      </c>
      <c r="N1735" s="371" t="str">
        <f t="shared" si="801"/>
        <v/>
      </c>
      <c r="O1735" s="371" t="str">
        <f t="shared" si="802"/>
        <v/>
      </c>
      <c r="P1735" s="371" t="str">
        <f t="shared" si="803"/>
        <v/>
      </c>
      <c r="Q1735" s="371" t="str">
        <f t="shared" si="804"/>
        <v/>
      </c>
      <c r="R1735" s="371" t="str">
        <f t="shared" si="805"/>
        <v/>
      </c>
      <c r="S1735" s="371" t="str">
        <f t="shared" si="806"/>
        <v/>
      </c>
      <c r="T1735" s="443" t="str">
        <f t="shared" si="794"/>
        <v/>
      </c>
      <c r="U1735" s="539"/>
      <c r="V1735" s="117"/>
      <c r="W1735" s="118"/>
      <c r="X1735" s="119"/>
      <c r="Y1735" s="120"/>
      <c r="Z1735" s="122"/>
      <c r="AA1735" s="121"/>
      <c r="AB1735" s="443" t="str">
        <f t="shared" si="795"/>
        <v/>
      </c>
      <c r="AC1735" s="734" t="str">
        <f t="shared" si="796"/>
        <v/>
      </c>
      <c r="AD1735" s="372"/>
      <c r="AE1735" s="485"/>
      <c r="AF1735" s="373" t="str">
        <f t="shared" si="807"/>
        <v/>
      </c>
      <c r="AG1735" s="373" t="str">
        <f t="shared" si="808"/>
        <v/>
      </c>
      <c r="AH1735" s="374" t="str">
        <f t="shared" si="809"/>
        <v/>
      </c>
      <c r="AI1735" s="375" t="str">
        <f t="shared" si="810"/>
        <v/>
      </c>
      <c r="AJ1735" s="375" t="str">
        <f t="shared" si="811"/>
        <v/>
      </c>
      <c r="AK1735" s="375" t="str">
        <f t="shared" si="812"/>
        <v/>
      </c>
      <c r="AL1735" s="375" t="str">
        <f t="shared" si="813"/>
        <v/>
      </c>
      <c r="AM1735" s="375" t="str">
        <f t="shared" si="814"/>
        <v/>
      </c>
      <c r="AN1735" s="376" t="str">
        <f>IF(AF1735="","",IF(OR(AH1735="",AH1735="-"),"－",IF(OR(AM1735=8,AM1735=9),"",IF(OR(AJ1735=3,AJ1735=4,AJ1735=5,AJ1735=6),VLOOKUP(AH1735,INDEX((係数_バス貨物_ガソリン,係数_バス貨物_CNG,係数_バス貨物_軽油,係数_バス貨物_メタノール,係数_バス貨物_LPG),MATCH(AL1735,【参考】排出ガスレベル!$AI$4:$AI$671,1),1,AR1735):INDEX((係数_バス貨物_ガソリン,係数_バス貨物_CNG,係数_バス貨物_軽油,係数_バス貨物_メタノール,係数_バス貨物_LPG),MATCH(AL1735+1,【参考】排出ガスレベル!$AI$4:$AI$671,1)-1,5,AR1735),2,FALSE),IF(OR(AJ1735=1,AJ1735=2),VLOOKUP(AH1735,INDEX((係数_乗用_ガソリン,係数_乗用_CNG,係数_乗用_軽油,係数_乗用_メタノール,係数_乗用_LPG),1,1,AR1735):INDEX((係数_乗用_ガソリン,係数_乗用_CNG,係数_乗用_軽油,係数_乗用_メタノール,係数_乗用_LPG),125,5,AR1735),2,FALSE))))))</f>
        <v/>
      </c>
      <c r="AO1735" s="376" t="str">
        <f>IF(T1735="","",IF(OR(AH1735="",AH1735="-"),"－",IF(OR(AM1735=8,AM1735=9),"",IF(OR(AJ1735=3,AJ1735=4,AJ1735=5,AJ1735=6),VLOOKUP(AH1735,INDEX((係数_バス貨物_ガソリン,係数_バス貨物_CNG,係数_バス貨物_軽油,係数_バス貨物_メタノール,係数_バス貨物_LPG),MATCH(AL1735,【参考】排出ガスレベル!$AI$4:$AI$671,1),1,AR1735):INDEX((係数_バス貨物_ガソリン,係数_バス貨物_CNG,係数_バス貨物_軽油,係数_バス貨物_メタノール,係数_バス貨物_LPG),MATCH(AL1735+1,【参考】排出ガスレベル!$AI$4:$AI$671,1)-1,5,AR1735),3,FALSE),IF(OR(AJ1735=1,AJ1735=2),VLOOKUP(AH1735,INDEX((係数_乗用_ガソリン,係数_乗用_CNG,係数_乗用_軽油,係数_乗用_メタノール,係数_乗用_LPG),1,1,AR1735):INDEX((係数_乗用_ガソリン,係数_乗用_CNG,係数_乗用_軽油,係数_乗用_メタノール,係数_乗用_LPG),125,5,AR1735),3,FALSE))))))</f>
        <v/>
      </c>
      <c r="AP1735" s="375" t="str">
        <f t="shared" si="815"/>
        <v/>
      </c>
      <c r="AQ1735" s="444" t="str">
        <f t="shared" si="816"/>
        <v/>
      </c>
      <c r="AR1735" s="375" t="str">
        <f t="shared" si="819"/>
        <v/>
      </c>
      <c r="AS1735" s="377" t="str">
        <f t="shared" si="817"/>
        <v/>
      </c>
      <c r="AT1735" s="378" t="str">
        <f t="shared" si="818"/>
        <v/>
      </c>
      <c r="AX1735" s="625" t="b">
        <f t="shared" si="820"/>
        <v>0</v>
      </c>
      <c r="AY1735" s="7" t="str">
        <f t="shared" si="821"/>
        <v>FALSEFALSEFALSE</v>
      </c>
      <c r="AZ1735" s="626">
        <f t="shared" si="797"/>
        <v>0</v>
      </c>
      <c r="BA1735" s="627" t="str">
        <f t="shared" si="798"/>
        <v/>
      </c>
      <c r="BB1735" s="627">
        <f t="shared" si="799"/>
        <v>0</v>
      </c>
      <c r="BC1735" s="690" t="str">
        <f t="shared" si="800"/>
        <v/>
      </c>
    </row>
    <row r="1736" spans="1:55">
      <c r="A1736" s="381">
        <v>1680</v>
      </c>
      <c r="B1736" s="117"/>
      <c r="C1736" s="288"/>
      <c r="D1736" s="289"/>
      <c r="E1736" s="289"/>
      <c r="F1736" s="290"/>
      <c r="G1736" s="292"/>
      <c r="H1736" s="116"/>
      <c r="I1736" s="292"/>
      <c r="J1736" s="116"/>
      <c r="K1736" s="370" t="str">
        <f t="shared" si="791"/>
        <v/>
      </c>
      <c r="L1736" s="370">
        <f t="shared" si="792"/>
        <v>0</v>
      </c>
      <c r="M1736" s="370">
        <f t="shared" si="793"/>
        <v>0</v>
      </c>
      <c r="N1736" s="371" t="str">
        <f t="shared" si="801"/>
        <v/>
      </c>
      <c r="O1736" s="371" t="str">
        <f t="shared" si="802"/>
        <v/>
      </c>
      <c r="P1736" s="371" t="str">
        <f t="shared" si="803"/>
        <v/>
      </c>
      <c r="Q1736" s="371" t="str">
        <f t="shared" si="804"/>
        <v/>
      </c>
      <c r="R1736" s="371" t="str">
        <f t="shared" si="805"/>
        <v/>
      </c>
      <c r="S1736" s="371" t="str">
        <f t="shared" si="806"/>
        <v/>
      </c>
      <c r="T1736" s="443" t="str">
        <f t="shared" si="794"/>
        <v/>
      </c>
      <c r="U1736" s="539"/>
      <c r="V1736" s="117"/>
      <c r="W1736" s="118"/>
      <c r="X1736" s="119"/>
      <c r="Y1736" s="120"/>
      <c r="Z1736" s="122"/>
      <c r="AA1736" s="121"/>
      <c r="AB1736" s="443" t="str">
        <f t="shared" si="795"/>
        <v/>
      </c>
      <c r="AC1736" s="734" t="str">
        <f t="shared" si="796"/>
        <v/>
      </c>
      <c r="AD1736" s="372"/>
      <c r="AE1736" s="485"/>
      <c r="AF1736" s="373" t="str">
        <f t="shared" si="807"/>
        <v/>
      </c>
      <c r="AG1736" s="373" t="str">
        <f t="shared" si="808"/>
        <v/>
      </c>
      <c r="AH1736" s="374" t="str">
        <f t="shared" si="809"/>
        <v/>
      </c>
      <c r="AI1736" s="375" t="str">
        <f t="shared" si="810"/>
        <v/>
      </c>
      <c r="AJ1736" s="375" t="str">
        <f t="shared" si="811"/>
        <v/>
      </c>
      <c r="AK1736" s="375" t="str">
        <f t="shared" si="812"/>
        <v/>
      </c>
      <c r="AL1736" s="375" t="str">
        <f t="shared" si="813"/>
        <v/>
      </c>
      <c r="AM1736" s="375" t="str">
        <f t="shared" si="814"/>
        <v/>
      </c>
      <c r="AN1736" s="376" t="str">
        <f>IF(AF1736="","",IF(OR(AH1736="",AH1736="-"),"－",IF(OR(AM1736=8,AM1736=9),"",IF(OR(AJ1736=3,AJ1736=4,AJ1736=5,AJ1736=6),VLOOKUP(AH1736,INDEX((係数_バス貨物_ガソリン,係数_バス貨物_CNG,係数_バス貨物_軽油,係数_バス貨物_メタノール,係数_バス貨物_LPG),MATCH(AL1736,【参考】排出ガスレベル!$AI$4:$AI$671,1),1,AR1736):INDEX((係数_バス貨物_ガソリン,係数_バス貨物_CNG,係数_バス貨物_軽油,係数_バス貨物_メタノール,係数_バス貨物_LPG),MATCH(AL1736+1,【参考】排出ガスレベル!$AI$4:$AI$671,1)-1,5,AR1736),2,FALSE),IF(OR(AJ1736=1,AJ1736=2),VLOOKUP(AH1736,INDEX((係数_乗用_ガソリン,係数_乗用_CNG,係数_乗用_軽油,係数_乗用_メタノール,係数_乗用_LPG),1,1,AR1736):INDEX((係数_乗用_ガソリン,係数_乗用_CNG,係数_乗用_軽油,係数_乗用_メタノール,係数_乗用_LPG),125,5,AR1736),2,FALSE))))))</f>
        <v/>
      </c>
      <c r="AO1736" s="376" t="str">
        <f>IF(T1736="","",IF(OR(AH1736="",AH1736="-"),"－",IF(OR(AM1736=8,AM1736=9),"",IF(OR(AJ1736=3,AJ1736=4,AJ1736=5,AJ1736=6),VLOOKUP(AH1736,INDEX((係数_バス貨物_ガソリン,係数_バス貨物_CNG,係数_バス貨物_軽油,係数_バス貨物_メタノール,係数_バス貨物_LPG),MATCH(AL1736,【参考】排出ガスレベル!$AI$4:$AI$671,1),1,AR1736):INDEX((係数_バス貨物_ガソリン,係数_バス貨物_CNG,係数_バス貨物_軽油,係数_バス貨物_メタノール,係数_バス貨物_LPG),MATCH(AL1736+1,【参考】排出ガスレベル!$AI$4:$AI$671,1)-1,5,AR1736),3,FALSE),IF(OR(AJ1736=1,AJ1736=2),VLOOKUP(AH1736,INDEX((係数_乗用_ガソリン,係数_乗用_CNG,係数_乗用_軽油,係数_乗用_メタノール,係数_乗用_LPG),1,1,AR1736):INDEX((係数_乗用_ガソリン,係数_乗用_CNG,係数_乗用_軽油,係数_乗用_メタノール,係数_乗用_LPG),125,5,AR1736),3,FALSE))))))</f>
        <v/>
      </c>
      <c r="AP1736" s="375" t="str">
        <f t="shared" si="815"/>
        <v/>
      </c>
      <c r="AQ1736" s="444" t="str">
        <f t="shared" si="816"/>
        <v/>
      </c>
      <c r="AR1736" s="375" t="str">
        <f t="shared" si="819"/>
        <v/>
      </c>
      <c r="AS1736" s="377" t="str">
        <f t="shared" si="817"/>
        <v/>
      </c>
      <c r="AT1736" s="378" t="str">
        <f t="shared" si="818"/>
        <v/>
      </c>
      <c r="AX1736" s="625" t="b">
        <f t="shared" si="820"/>
        <v>0</v>
      </c>
      <c r="AY1736" s="7" t="str">
        <f t="shared" si="821"/>
        <v>FALSEFALSEFALSE</v>
      </c>
      <c r="AZ1736" s="626">
        <f t="shared" si="797"/>
        <v>0</v>
      </c>
      <c r="BA1736" s="627" t="str">
        <f t="shared" si="798"/>
        <v/>
      </c>
      <c r="BB1736" s="627">
        <f t="shared" si="799"/>
        <v>0</v>
      </c>
      <c r="BC1736" s="690" t="str">
        <f t="shared" si="800"/>
        <v/>
      </c>
    </row>
    <row r="1737" spans="1:55">
      <c r="A1737" s="381">
        <v>1681</v>
      </c>
      <c r="B1737" s="117"/>
      <c r="C1737" s="288"/>
      <c r="D1737" s="289"/>
      <c r="E1737" s="289"/>
      <c r="F1737" s="290"/>
      <c r="G1737" s="292"/>
      <c r="H1737" s="116"/>
      <c r="I1737" s="292"/>
      <c r="J1737" s="116"/>
      <c r="K1737" s="370" t="str">
        <f t="shared" si="791"/>
        <v/>
      </c>
      <c r="L1737" s="370">
        <f t="shared" si="792"/>
        <v>0</v>
      </c>
      <c r="M1737" s="370">
        <f t="shared" si="793"/>
        <v>0</v>
      </c>
      <c r="N1737" s="371" t="str">
        <f t="shared" si="801"/>
        <v/>
      </c>
      <c r="O1737" s="371" t="str">
        <f t="shared" si="802"/>
        <v/>
      </c>
      <c r="P1737" s="371" t="str">
        <f t="shared" si="803"/>
        <v/>
      </c>
      <c r="Q1737" s="371" t="str">
        <f t="shared" si="804"/>
        <v/>
      </c>
      <c r="R1737" s="371" t="str">
        <f t="shared" si="805"/>
        <v/>
      </c>
      <c r="S1737" s="371" t="str">
        <f t="shared" si="806"/>
        <v/>
      </c>
      <c r="T1737" s="443" t="str">
        <f t="shared" si="794"/>
        <v/>
      </c>
      <c r="U1737" s="539"/>
      <c r="V1737" s="117"/>
      <c r="W1737" s="118"/>
      <c r="X1737" s="119"/>
      <c r="Y1737" s="120"/>
      <c r="Z1737" s="122"/>
      <c r="AA1737" s="121"/>
      <c r="AB1737" s="443" t="str">
        <f t="shared" si="795"/>
        <v/>
      </c>
      <c r="AC1737" s="734" t="str">
        <f t="shared" si="796"/>
        <v/>
      </c>
      <c r="AD1737" s="372"/>
      <c r="AE1737" s="485"/>
      <c r="AF1737" s="373" t="str">
        <f t="shared" si="807"/>
        <v/>
      </c>
      <c r="AG1737" s="373" t="str">
        <f t="shared" si="808"/>
        <v/>
      </c>
      <c r="AH1737" s="374" t="str">
        <f t="shared" si="809"/>
        <v/>
      </c>
      <c r="AI1737" s="375" t="str">
        <f t="shared" si="810"/>
        <v/>
      </c>
      <c r="AJ1737" s="375" t="str">
        <f t="shared" si="811"/>
        <v/>
      </c>
      <c r="AK1737" s="375" t="str">
        <f t="shared" si="812"/>
        <v/>
      </c>
      <c r="AL1737" s="375" t="str">
        <f t="shared" si="813"/>
        <v/>
      </c>
      <c r="AM1737" s="375" t="str">
        <f t="shared" si="814"/>
        <v/>
      </c>
      <c r="AN1737" s="376" t="str">
        <f>IF(AF1737="","",IF(OR(AH1737="",AH1737="-"),"－",IF(OR(AM1737=8,AM1737=9),"",IF(OR(AJ1737=3,AJ1737=4,AJ1737=5,AJ1737=6),VLOOKUP(AH1737,INDEX((係数_バス貨物_ガソリン,係数_バス貨物_CNG,係数_バス貨物_軽油,係数_バス貨物_メタノール,係数_バス貨物_LPG),MATCH(AL1737,【参考】排出ガスレベル!$AI$4:$AI$671,1),1,AR1737):INDEX((係数_バス貨物_ガソリン,係数_バス貨物_CNG,係数_バス貨物_軽油,係数_バス貨物_メタノール,係数_バス貨物_LPG),MATCH(AL1737+1,【参考】排出ガスレベル!$AI$4:$AI$671,1)-1,5,AR1737),2,FALSE),IF(OR(AJ1737=1,AJ1737=2),VLOOKUP(AH1737,INDEX((係数_乗用_ガソリン,係数_乗用_CNG,係数_乗用_軽油,係数_乗用_メタノール,係数_乗用_LPG),1,1,AR1737):INDEX((係数_乗用_ガソリン,係数_乗用_CNG,係数_乗用_軽油,係数_乗用_メタノール,係数_乗用_LPG),125,5,AR1737),2,FALSE))))))</f>
        <v/>
      </c>
      <c r="AO1737" s="376" t="str">
        <f>IF(T1737="","",IF(OR(AH1737="",AH1737="-"),"－",IF(OR(AM1737=8,AM1737=9),"",IF(OR(AJ1737=3,AJ1737=4,AJ1737=5,AJ1737=6),VLOOKUP(AH1737,INDEX((係数_バス貨物_ガソリン,係数_バス貨物_CNG,係数_バス貨物_軽油,係数_バス貨物_メタノール,係数_バス貨物_LPG),MATCH(AL1737,【参考】排出ガスレベル!$AI$4:$AI$671,1),1,AR1737):INDEX((係数_バス貨物_ガソリン,係数_バス貨物_CNG,係数_バス貨物_軽油,係数_バス貨物_メタノール,係数_バス貨物_LPG),MATCH(AL1737+1,【参考】排出ガスレベル!$AI$4:$AI$671,1)-1,5,AR1737),3,FALSE),IF(OR(AJ1737=1,AJ1737=2),VLOOKUP(AH1737,INDEX((係数_乗用_ガソリン,係数_乗用_CNG,係数_乗用_軽油,係数_乗用_メタノール,係数_乗用_LPG),1,1,AR1737):INDEX((係数_乗用_ガソリン,係数_乗用_CNG,係数_乗用_軽油,係数_乗用_メタノール,係数_乗用_LPG),125,5,AR1737),3,FALSE))))))</f>
        <v/>
      </c>
      <c r="AP1737" s="375" t="str">
        <f t="shared" si="815"/>
        <v/>
      </c>
      <c r="AQ1737" s="444" t="str">
        <f t="shared" si="816"/>
        <v/>
      </c>
      <c r="AR1737" s="375" t="str">
        <f t="shared" si="819"/>
        <v/>
      </c>
      <c r="AS1737" s="377" t="str">
        <f t="shared" si="817"/>
        <v/>
      </c>
      <c r="AT1737" s="378" t="str">
        <f t="shared" si="818"/>
        <v/>
      </c>
      <c r="AX1737" s="625" t="b">
        <f t="shared" si="820"/>
        <v>0</v>
      </c>
      <c r="AY1737" s="7" t="str">
        <f t="shared" si="821"/>
        <v>FALSEFALSEFALSE</v>
      </c>
      <c r="AZ1737" s="626">
        <f t="shared" si="797"/>
        <v>0</v>
      </c>
      <c r="BA1737" s="627" t="str">
        <f t="shared" si="798"/>
        <v/>
      </c>
      <c r="BB1737" s="627">
        <f t="shared" si="799"/>
        <v>0</v>
      </c>
      <c r="BC1737" s="690" t="str">
        <f t="shared" si="800"/>
        <v/>
      </c>
    </row>
    <row r="1738" spans="1:55">
      <c r="A1738" s="381">
        <v>1682</v>
      </c>
      <c r="B1738" s="117"/>
      <c r="C1738" s="288"/>
      <c r="D1738" s="289"/>
      <c r="E1738" s="289"/>
      <c r="F1738" s="290"/>
      <c r="G1738" s="292"/>
      <c r="H1738" s="116"/>
      <c r="I1738" s="292"/>
      <c r="J1738" s="116"/>
      <c r="K1738" s="370" t="str">
        <f t="shared" si="791"/>
        <v/>
      </c>
      <c r="L1738" s="370">
        <f t="shared" si="792"/>
        <v>0</v>
      </c>
      <c r="M1738" s="370">
        <f t="shared" si="793"/>
        <v>0</v>
      </c>
      <c r="N1738" s="371" t="str">
        <f t="shared" si="801"/>
        <v/>
      </c>
      <c r="O1738" s="371" t="str">
        <f t="shared" si="802"/>
        <v/>
      </c>
      <c r="P1738" s="371" t="str">
        <f t="shared" si="803"/>
        <v/>
      </c>
      <c r="Q1738" s="371" t="str">
        <f t="shared" si="804"/>
        <v/>
      </c>
      <c r="R1738" s="371" t="str">
        <f t="shared" si="805"/>
        <v/>
      </c>
      <c r="S1738" s="371" t="str">
        <f t="shared" si="806"/>
        <v/>
      </c>
      <c r="T1738" s="443" t="str">
        <f t="shared" si="794"/>
        <v/>
      </c>
      <c r="U1738" s="539"/>
      <c r="V1738" s="117"/>
      <c r="W1738" s="118"/>
      <c r="X1738" s="119"/>
      <c r="Y1738" s="120"/>
      <c r="Z1738" s="122"/>
      <c r="AA1738" s="121"/>
      <c r="AB1738" s="443" t="str">
        <f t="shared" si="795"/>
        <v/>
      </c>
      <c r="AC1738" s="734" t="str">
        <f t="shared" si="796"/>
        <v/>
      </c>
      <c r="AD1738" s="372"/>
      <c r="AE1738" s="485"/>
      <c r="AF1738" s="373" t="str">
        <f t="shared" si="807"/>
        <v/>
      </c>
      <c r="AG1738" s="373" t="str">
        <f t="shared" si="808"/>
        <v/>
      </c>
      <c r="AH1738" s="374" t="str">
        <f t="shared" si="809"/>
        <v/>
      </c>
      <c r="AI1738" s="375" t="str">
        <f t="shared" si="810"/>
        <v/>
      </c>
      <c r="AJ1738" s="375" t="str">
        <f t="shared" si="811"/>
        <v/>
      </c>
      <c r="AK1738" s="375" t="str">
        <f t="shared" si="812"/>
        <v/>
      </c>
      <c r="AL1738" s="375" t="str">
        <f t="shared" si="813"/>
        <v/>
      </c>
      <c r="AM1738" s="375" t="str">
        <f t="shared" si="814"/>
        <v/>
      </c>
      <c r="AN1738" s="376" t="str">
        <f>IF(AF1738="","",IF(OR(AH1738="",AH1738="-"),"－",IF(OR(AM1738=8,AM1738=9),"",IF(OR(AJ1738=3,AJ1738=4,AJ1738=5,AJ1738=6),VLOOKUP(AH1738,INDEX((係数_バス貨物_ガソリン,係数_バス貨物_CNG,係数_バス貨物_軽油,係数_バス貨物_メタノール,係数_バス貨物_LPG),MATCH(AL1738,【参考】排出ガスレベル!$AI$4:$AI$671,1),1,AR1738):INDEX((係数_バス貨物_ガソリン,係数_バス貨物_CNG,係数_バス貨物_軽油,係数_バス貨物_メタノール,係数_バス貨物_LPG),MATCH(AL1738+1,【参考】排出ガスレベル!$AI$4:$AI$671,1)-1,5,AR1738),2,FALSE),IF(OR(AJ1738=1,AJ1738=2),VLOOKUP(AH1738,INDEX((係数_乗用_ガソリン,係数_乗用_CNG,係数_乗用_軽油,係数_乗用_メタノール,係数_乗用_LPG),1,1,AR1738):INDEX((係数_乗用_ガソリン,係数_乗用_CNG,係数_乗用_軽油,係数_乗用_メタノール,係数_乗用_LPG),125,5,AR1738),2,FALSE))))))</f>
        <v/>
      </c>
      <c r="AO1738" s="376" t="str">
        <f>IF(T1738="","",IF(OR(AH1738="",AH1738="-"),"－",IF(OR(AM1738=8,AM1738=9),"",IF(OR(AJ1738=3,AJ1738=4,AJ1738=5,AJ1738=6),VLOOKUP(AH1738,INDEX((係数_バス貨物_ガソリン,係数_バス貨物_CNG,係数_バス貨物_軽油,係数_バス貨物_メタノール,係数_バス貨物_LPG),MATCH(AL1738,【参考】排出ガスレベル!$AI$4:$AI$671,1),1,AR1738):INDEX((係数_バス貨物_ガソリン,係数_バス貨物_CNG,係数_バス貨物_軽油,係数_バス貨物_メタノール,係数_バス貨物_LPG),MATCH(AL1738+1,【参考】排出ガスレベル!$AI$4:$AI$671,1)-1,5,AR1738),3,FALSE),IF(OR(AJ1738=1,AJ1738=2),VLOOKUP(AH1738,INDEX((係数_乗用_ガソリン,係数_乗用_CNG,係数_乗用_軽油,係数_乗用_メタノール,係数_乗用_LPG),1,1,AR1738):INDEX((係数_乗用_ガソリン,係数_乗用_CNG,係数_乗用_軽油,係数_乗用_メタノール,係数_乗用_LPG),125,5,AR1738),3,FALSE))))))</f>
        <v/>
      </c>
      <c r="AP1738" s="375" t="str">
        <f t="shared" si="815"/>
        <v/>
      </c>
      <c r="AQ1738" s="444" t="str">
        <f t="shared" si="816"/>
        <v/>
      </c>
      <c r="AR1738" s="375" t="str">
        <f t="shared" si="819"/>
        <v/>
      </c>
      <c r="AS1738" s="377" t="str">
        <f t="shared" si="817"/>
        <v/>
      </c>
      <c r="AT1738" s="378" t="str">
        <f t="shared" si="818"/>
        <v/>
      </c>
      <c r="AX1738" s="625" t="b">
        <f t="shared" si="820"/>
        <v>0</v>
      </c>
      <c r="AY1738" s="7" t="str">
        <f t="shared" si="821"/>
        <v>FALSEFALSEFALSE</v>
      </c>
      <c r="AZ1738" s="626">
        <f t="shared" si="797"/>
        <v>0</v>
      </c>
      <c r="BA1738" s="627" t="str">
        <f t="shared" si="798"/>
        <v/>
      </c>
      <c r="BB1738" s="627">
        <f t="shared" si="799"/>
        <v>0</v>
      </c>
      <c r="BC1738" s="690" t="str">
        <f t="shared" si="800"/>
        <v/>
      </c>
    </row>
    <row r="1739" spans="1:55">
      <c r="A1739" s="381">
        <v>1683</v>
      </c>
      <c r="B1739" s="117"/>
      <c r="C1739" s="288"/>
      <c r="D1739" s="289"/>
      <c r="E1739" s="289"/>
      <c r="F1739" s="290"/>
      <c r="G1739" s="292"/>
      <c r="H1739" s="116"/>
      <c r="I1739" s="292"/>
      <c r="J1739" s="116"/>
      <c r="K1739" s="370" t="str">
        <f t="shared" si="791"/>
        <v/>
      </c>
      <c r="L1739" s="370">
        <f t="shared" si="792"/>
        <v>0</v>
      </c>
      <c r="M1739" s="370">
        <f t="shared" si="793"/>
        <v>0</v>
      </c>
      <c r="N1739" s="371" t="str">
        <f t="shared" si="801"/>
        <v/>
      </c>
      <c r="O1739" s="371" t="str">
        <f t="shared" si="802"/>
        <v/>
      </c>
      <c r="P1739" s="371" t="str">
        <f t="shared" si="803"/>
        <v/>
      </c>
      <c r="Q1739" s="371" t="str">
        <f t="shared" si="804"/>
        <v/>
      </c>
      <c r="R1739" s="371" t="str">
        <f t="shared" si="805"/>
        <v/>
      </c>
      <c r="S1739" s="371" t="str">
        <f t="shared" si="806"/>
        <v/>
      </c>
      <c r="T1739" s="443" t="str">
        <f t="shared" si="794"/>
        <v/>
      </c>
      <c r="U1739" s="539"/>
      <c r="V1739" s="117"/>
      <c r="W1739" s="118"/>
      <c r="X1739" s="119"/>
      <c r="Y1739" s="120"/>
      <c r="Z1739" s="122"/>
      <c r="AA1739" s="121"/>
      <c r="AB1739" s="443" t="str">
        <f t="shared" si="795"/>
        <v/>
      </c>
      <c r="AC1739" s="734" t="str">
        <f t="shared" si="796"/>
        <v/>
      </c>
      <c r="AD1739" s="372"/>
      <c r="AE1739" s="485"/>
      <c r="AF1739" s="373" t="str">
        <f t="shared" si="807"/>
        <v/>
      </c>
      <c r="AG1739" s="373" t="str">
        <f t="shared" si="808"/>
        <v/>
      </c>
      <c r="AH1739" s="374" t="str">
        <f t="shared" si="809"/>
        <v/>
      </c>
      <c r="AI1739" s="375" t="str">
        <f t="shared" si="810"/>
        <v/>
      </c>
      <c r="AJ1739" s="375" t="str">
        <f t="shared" si="811"/>
        <v/>
      </c>
      <c r="AK1739" s="375" t="str">
        <f t="shared" si="812"/>
        <v/>
      </c>
      <c r="AL1739" s="375" t="str">
        <f t="shared" si="813"/>
        <v/>
      </c>
      <c r="AM1739" s="375" t="str">
        <f t="shared" si="814"/>
        <v/>
      </c>
      <c r="AN1739" s="376" t="str">
        <f>IF(AF1739="","",IF(OR(AH1739="",AH1739="-"),"－",IF(OR(AM1739=8,AM1739=9),"",IF(OR(AJ1739=3,AJ1739=4,AJ1739=5,AJ1739=6),VLOOKUP(AH1739,INDEX((係数_バス貨物_ガソリン,係数_バス貨物_CNG,係数_バス貨物_軽油,係数_バス貨物_メタノール,係数_バス貨物_LPG),MATCH(AL1739,【参考】排出ガスレベル!$AI$4:$AI$671,1),1,AR1739):INDEX((係数_バス貨物_ガソリン,係数_バス貨物_CNG,係数_バス貨物_軽油,係数_バス貨物_メタノール,係数_バス貨物_LPG),MATCH(AL1739+1,【参考】排出ガスレベル!$AI$4:$AI$671,1)-1,5,AR1739),2,FALSE),IF(OR(AJ1739=1,AJ1739=2),VLOOKUP(AH1739,INDEX((係数_乗用_ガソリン,係数_乗用_CNG,係数_乗用_軽油,係数_乗用_メタノール,係数_乗用_LPG),1,1,AR1739):INDEX((係数_乗用_ガソリン,係数_乗用_CNG,係数_乗用_軽油,係数_乗用_メタノール,係数_乗用_LPG),125,5,AR1739),2,FALSE))))))</f>
        <v/>
      </c>
      <c r="AO1739" s="376" t="str">
        <f>IF(T1739="","",IF(OR(AH1739="",AH1739="-"),"－",IF(OR(AM1739=8,AM1739=9),"",IF(OR(AJ1739=3,AJ1739=4,AJ1739=5,AJ1739=6),VLOOKUP(AH1739,INDEX((係数_バス貨物_ガソリン,係数_バス貨物_CNG,係数_バス貨物_軽油,係数_バス貨物_メタノール,係数_バス貨物_LPG),MATCH(AL1739,【参考】排出ガスレベル!$AI$4:$AI$671,1),1,AR1739):INDEX((係数_バス貨物_ガソリン,係数_バス貨物_CNG,係数_バス貨物_軽油,係数_バス貨物_メタノール,係数_バス貨物_LPG),MATCH(AL1739+1,【参考】排出ガスレベル!$AI$4:$AI$671,1)-1,5,AR1739),3,FALSE),IF(OR(AJ1739=1,AJ1739=2),VLOOKUP(AH1739,INDEX((係数_乗用_ガソリン,係数_乗用_CNG,係数_乗用_軽油,係数_乗用_メタノール,係数_乗用_LPG),1,1,AR1739):INDEX((係数_乗用_ガソリン,係数_乗用_CNG,係数_乗用_軽油,係数_乗用_メタノール,係数_乗用_LPG),125,5,AR1739),3,FALSE))))))</f>
        <v/>
      </c>
      <c r="AP1739" s="375" t="str">
        <f t="shared" si="815"/>
        <v/>
      </c>
      <c r="AQ1739" s="444" t="str">
        <f t="shared" si="816"/>
        <v/>
      </c>
      <c r="AR1739" s="375" t="str">
        <f t="shared" si="819"/>
        <v/>
      </c>
      <c r="AS1739" s="377" t="str">
        <f t="shared" si="817"/>
        <v/>
      </c>
      <c r="AT1739" s="378" t="str">
        <f t="shared" si="818"/>
        <v/>
      </c>
      <c r="AX1739" s="625" t="b">
        <f t="shared" si="820"/>
        <v>0</v>
      </c>
      <c r="AY1739" s="7" t="str">
        <f t="shared" si="821"/>
        <v>FALSEFALSEFALSE</v>
      </c>
      <c r="AZ1739" s="626">
        <f t="shared" si="797"/>
        <v>0</v>
      </c>
      <c r="BA1739" s="627" t="str">
        <f t="shared" si="798"/>
        <v/>
      </c>
      <c r="BB1739" s="627">
        <f t="shared" si="799"/>
        <v>0</v>
      </c>
      <c r="BC1739" s="690" t="str">
        <f t="shared" si="800"/>
        <v/>
      </c>
    </row>
    <row r="1740" spans="1:55">
      <c r="A1740" s="381">
        <v>1684</v>
      </c>
      <c r="B1740" s="117"/>
      <c r="C1740" s="288"/>
      <c r="D1740" s="289"/>
      <c r="E1740" s="289"/>
      <c r="F1740" s="290"/>
      <c r="G1740" s="292"/>
      <c r="H1740" s="116"/>
      <c r="I1740" s="292"/>
      <c r="J1740" s="116"/>
      <c r="K1740" s="370" t="str">
        <f t="shared" si="791"/>
        <v/>
      </c>
      <c r="L1740" s="370">
        <f t="shared" si="792"/>
        <v>0</v>
      </c>
      <c r="M1740" s="370">
        <f t="shared" si="793"/>
        <v>0</v>
      </c>
      <c r="N1740" s="371" t="str">
        <f t="shared" si="801"/>
        <v/>
      </c>
      <c r="O1740" s="371" t="str">
        <f t="shared" si="802"/>
        <v/>
      </c>
      <c r="P1740" s="371" t="str">
        <f t="shared" si="803"/>
        <v/>
      </c>
      <c r="Q1740" s="371" t="str">
        <f t="shared" si="804"/>
        <v/>
      </c>
      <c r="R1740" s="371" t="str">
        <f t="shared" si="805"/>
        <v/>
      </c>
      <c r="S1740" s="371" t="str">
        <f t="shared" si="806"/>
        <v/>
      </c>
      <c r="T1740" s="443" t="str">
        <f t="shared" si="794"/>
        <v/>
      </c>
      <c r="U1740" s="539"/>
      <c r="V1740" s="117"/>
      <c r="W1740" s="118"/>
      <c r="X1740" s="119"/>
      <c r="Y1740" s="120"/>
      <c r="Z1740" s="122"/>
      <c r="AA1740" s="121"/>
      <c r="AB1740" s="443" t="str">
        <f t="shared" si="795"/>
        <v/>
      </c>
      <c r="AC1740" s="734" t="str">
        <f t="shared" si="796"/>
        <v/>
      </c>
      <c r="AD1740" s="372"/>
      <c r="AE1740" s="485"/>
      <c r="AF1740" s="373" t="str">
        <f t="shared" si="807"/>
        <v/>
      </c>
      <c r="AG1740" s="373" t="str">
        <f t="shared" si="808"/>
        <v/>
      </c>
      <c r="AH1740" s="374" t="str">
        <f t="shared" si="809"/>
        <v/>
      </c>
      <c r="AI1740" s="375" t="str">
        <f t="shared" si="810"/>
        <v/>
      </c>
      <c r="AJ1740" s="375" t="str">
        <f t="shared" si="811"/>
        <v/>
      </c>
      <c r="AK1740" s="375" t="str">
        <f t="shared" si="812"/>
        <v/>
      </c>
      <c r="AL1740" s="375" t="str">
        <f t="shared" si="813"/>
        <v/>
      </c>
      <c r="AM1740" s="375" t="str">
        <f t="shared" si="814"/>
        <v/>
      </c>
      <c r="AN1740" s="376" t="str">
        <f>IF(AF1740="","",IF(OR(AH1740="",AH1740="-"),"－",IF(OR(AM1740=8,AM1740=9),"",IF(OR(AJ1740=3,AJ1740=4,AJ1740=5,AJ1740=6),VLOOKUP(AH1740,INDEX((係数_バス貨物_ガソリン,係数_バス貨物_CNG,係数_バス貨物_軽油,係数_バス貨物_メタノール,係数_バス貨物_LPG),MATCH(AL1740,【参考】排出ガスレベル!$AI$4:$AI$671,1),1,AR1740):INDEX((係数_バス貨物_ガソリン,係数_バス貨物_CNG,係数_バス貨物_軽油,係数_バス貨物_メタノール,係数_バス貨物_LPG),MATCH(AL1740+1,【参考】排出ガスレベル!$AI$4:$AI$671,1)-1,5,AR1740),2,FALSE),IF(OR(AJ1740=1,AJ1740=2),VLOOKUP(AH1740,INDEX((係数_乗用_ガソリン,係数_乗用_CNG,係数_乗用_軽油,係数_乗用_メタノール,係数_乗用_LPG),1,1,AR1740):INDEX((係数_乗用_ガソリン,係数_乗用_CNG,係数_乗用_軽油,係数_乗用_メタノール,係数_乗用_LPG),125,5,AR1740),2,FALSE))))))</f>
        <v/>
      </c>
      <c r="AO1740" s="376" t="str">
        <f>IF(T1740="","",IF(OR(AH1740="",AH1740="-"),"－",IF(OR(AM1740=8,AM1740=9),"",IF(OR(AJ1740=3,AJ1740=4,AJ1740=5,AJ1740=6),VLOOKUP(AH1740,INDEX((係数_バス貨物_ガソリン,係数_バス貨物_CNG,係数_バス貨物_軽油,係数_バス貨物_メタノール,係数_バス貨物_LPG),MATCH(AL1740,【参考】排出ガスレベル!$AI$4:$AI$671,1),1,AR1740):INDEX((係数_バス貨物_ガソリン,係数_バス貨物_CNG,係数_バス貨物_軽油,係数_バス貨物_メタノール,係数_バス貨物_LPG),MATCH(AL1740+1,【参考】排出ガスレベル!$AI$4:$AI$671,1)-1,5,AR1740),3,FALSE),IF(OR(AJ1740=1,AJ1740=2),VLOOKUP(AH1740,INDEX((係数_乗用_ガソリン,係数_乗用_CNG,係数_乗用_軽油,係数_乗用_メタノール,係数_乗用_LPG),1,1,AR1740):INDEX((係数_乗用_ガソリン,係数_乗用_CNG,係数_乗用_軽油,係数_乗用_メタノール,係数_乗用_LPG),125,5,AR1740),3,FALSE))))))</f>
        <v/>
      </c>
      <c r="AP1740" s="375" t="str">
        <f t="shared" si="815"/>
        <v/>
      </c>
      <c r="AQ1740" s="444" t="str">
        <f t="shared" si="816"/>
        <v/>
      </c>
      <c r="AR1740" s="375" t="str">
        <f t="shared" si="819"/>
        <v/>
      </c>
      <c r="AS1740" s="377" t="str">
        <f t="shared" si="817"/>
        <v/>
      </c>
      <c r="AT1740" s="378" t="str">
        <f t="shared" si="818"/>
        <v/>
      </c>
      <c r="AX1740" s="625" t="b">
        <f t="shared" si="820"/>
        <v>0</v>
      </c>
      <c r="AY1740" s="7" t="str">
        <f t="shared" si="821"/>
        <v>FALSEFALSEFALSE</v>
      </c>
      <c r="AZ1740" s="626">
        <f t="shared" si="797"/>
        <v>0</v>
      </c>
      <c r="BA1740" s="627" t="str">
        <f t="shared" si="798"/>
        <v/>
      </c>
      <c r="BB1740" s="627">
        <f t="shared" si="799"/>
        <v>0</v>
      </c>
      <c r="BC1740" s="690" t="str">
        <f t="shared" si="800"/>
        <v/>
      </c>
    </row>
    <row r="1741" spans="1:55">
      <c r="A1741" s="381">
        <v>1685</v>
      </c>
      <c r="B1741" s="117"/>
      <c r="C1741" s="288"/>
      <c r="D1741" s="289"/>
      <c r="E1741" s="289"/>
      <c r="F1741" s="290"/>
      <c r="G1741" s="292"/>
      <c r="H1741" s="116"/>
      <c r="I1741" s="292"/>
      <c r="J1741" s="116"/>
      <c r="K1741" s="370" t="str">
        <f t="shared" si="791"/>
        <v/>
      </c>
      <c r="L1741" s="370">
        <f t="shared" si="792"/>
        <v>0</v>
      </c>
      <c r="M1741" s="370">
        <f t="shared" si="793"/>
        <v>0</v>
      </c>
      <c r="N1741" s="371" t="str">
        <f t="shared" si="801"/>
        <v/>
      </c>
      <c r="O1741" s="371" t="str">
        <f t="shared" si="802"/>
        <v/>
      </c>
      <c r="P1741" s="371" t="str">
        <f t="shared" si="803"/>
        <v/>
      </c>
      <c r="Q1741" s="371" t="str">
        <f t="shared" si="804"/>
        <v/>
      </c>
      <c r="R1741" s="371" t="str">
        <f t="shared" si="805"/>
        <v/>
      </c>
      <c r="S1741" s="371" t="str">
        <f t="shared" si="806"/>
        <v/>
      </c>
      <c r="T1741" s="443" t="str">
        <f t="shared" si="794"/>
        <v/>
      </c>
      <c r="U1741" s="539"/>
      <c r="V1741" s="117"/>
      <c r="W1741" s="118"/>
      <c r="X1741" s="119"/>
      <c r="Y1741" s="120"/>
      <c r="Z1741" s="122"/>
      <c r="AA1741" s="121"/>
      <c r="AB1741" s="443" t="str">
        <f t="shared" si="795"/>
        <v/>
      </c>
      <c r="AC1741" s="734" t="str">
        <f t="shared" si="796"/>
        <v/>
      </c>
      <c r="AD1741" s="372"/>
      <c r="AE1741" s="485"/>
      <c r="AF1741" s="373" t="str">
        <f t="shared" si="807"/>
        <v/>
      </c>
      <c r="AG1741" s="373" t="str">
        <f t="shared" si="808"/>
        <v/>
      </c>
      <c r="AH1741" s="374" t="str">
        <f t="shared" si="809"/>
        <v/>
      </c>
      <c r="AI1741" s="375" t="str">
        <f t="shared" si="810"/>
        <v/>
      </c>
      <c r="AJ1741" s="375" t="str">
        <f t="shared" si="811"/>
        <v/>
      </c>
      <c r="AK1741" s="375" t="str">
        <f t="shared" si="812"/>
        <v/>
      </c>
      <c r="AL1741" s="375" t="str">
        <f t="shared" si="813"/>
        <v/>
      </c>
      <c r="AM1741" s="375" t="str">
        <f t="shared" si="814"/>
        <v/>
      </c>
      <c r="AN1741" s="376" t="str">
        <f>IF(AF1741="","",IF(OR(AH1741="",AH1741="-"),"－",IF(OR(AM1741=8,AM1741=9),"",IF(OR(AJ1741=3,AJ1741=4,AJ1741=5,AJ1741=6),VLOOKUP(AH1741,INDEX((係数_バス貨物_ガソリン,係数_バス貨物_CNG,係数_バス貨物_軽油,係数_バス貨物_メタノール,係数_バス貨物_LPG),MATCH(AL1741,【参考】排出ガスレベル!$AI$4:$AI$671,1),1,AR1741):INDEX((係数_バス貨物_ガソリン,係数_バス貨物_CNG,係数_バス貨物_軽油,係数_バス貨物_メタノール,係数_バス貨物_LPG),MATCH(AL1741+1,【参考】排出ガスレベル!$AI$4:$AI$671,1)-1,5,AR1741),2,FALSE),IF(OR(AJ1741=1,AJ1741=2),VLOOKUP(AH1741,INDEX((係数_乗用_ガソリン,係数_乗用_CNG,係数_乗用_軽油,係数_乗用_メタノール,係数_乗用_LPG),1,1,AR1741):INDEX((係数_乗用_ガソリン,係数_乗用_CNG,係数_乗用_軽油,係数_乗用_メタノール,係数_乗用_LPG),125,5,AR1741),2,FALSE))))))</f>
        <v/>
      </c>
      <c r="AO1741" s="376" t="str">
        <f>IF(T1741="","",IF(OR(AH1741="",AH1741="-"),"－",IF(OR(AM1741=8,AM1741=9),"",IF(OR(AJ1741=3,AJ1741=4,AJ1741=5,AJ1741=6),VLOOKUP(AH1741,INDEX((係数_バス貨物_ガソリン,係数_バス貨物_CNG,係数_バス貨物_軽油,係数_バス貨物_メタノール,係数_バス貨物_LPG),MATCH(AL1741,【参考】排出ガスレベル!$AI$4:$AI$671,1),1,AR1741):INDEX((係数_バス貨物_ガソリン,係数_バス貨物_CNG,係数_バス貨物_軽油,係数_バス貨物_メタノール,係数_バス貨物_LPG),MATCH(AL1741+1,【参考】排出ガスレベル!$AI$4:$AI$671,1)-1,5,AR1741),3,FALSE),IF(OR(AJ1741=1,AJ1741=2),VLOOKUP(AH1741,INDEX((係数_乗用_ガソリン,係数_乗用_CNG,係数_乗用_軽油,係数_乗用_メタノール,係数_乗用_LPG),1,1,AR1741):INDEX((係数_乗用_ガソリン,係数_乗用_CNG,係数_乗用_軽油,係数_乗用_メタノール,係数_乗用_LPG),125,5,AR1741),3,FALSE))))))</f>
        <v/>
      </c>
      <c r="AP1741" s="375" t="str">
        <f t="shared" si="815"/>
        <v/>
      </c>
      <c r="AQ1741" s="444" t="str">
        <f t="shared" si="816"/>
        <v/>
      </c>
      <c r="AR1741" s="375" t="str">
        <f t="shared" si="819"/>
        <v/>
      </c>
      <c r="AS1741" s="377" t="str">
        <f t="shared" si="817"/>
        <v/>
      </c>
      <c r="AT1741" s="378" t="str">
        <f t="shared" si="818"/>
        <v/>
      </c>
      <c r="AX1741" s="625" t="b">
        <f t="shared" si="820"/>
        <v>0</v>
      </c>
      <c r="AY1741" s="7" t="str">
        <f t="shared" si="821"/>
        <v>FALSEFALSEFALSE</v>
      </c>
      <c r="AZ1741" s="626">
        <f t="shared" si="797"/>
        <v>0</v>
      </c>
      <c r="BA1741" s="627" t="str">
        <f t="shared" si="798"/>
        <v/>
      </c>
      <c r="BB1741" s="627">
        <f t="shared" si="799"/>
        <v>0</v>
      </c>
      <c r="BC1741" s="690" t="str">
        <f t="shared" si="800"/>
        <v/>
      </c>
    </row>
    <row r="1742" spans="1:55">
      <c r="A1742" s="381">
        <v>1686</v>
      </c>
      <c r="B1742" s="117"/>
      <c r="C1742" s="288"/>
      <c r="D1742" s="289"/>
      <c r="E1742" s="289"/>
      <c r="F1742" s="290"/>
      <c r="G1742" s="292"/>
      <c r="H1742" s="116"/>
      <c r="I1742" s="292"/>
      <c r="J1742" s="116"/>
      <c r="K1742" s="370" t="str">
        <f t="shared" si="791"/>
        <v/>
      </c>
      <c r="L1742" s="370">
        <f t="shared" si="792"/>
        <v>0</v>
      </c>
      <c r="M1742" s="370">
        <f t="shared" si="793"/>
        <v>0</v>
      </c>
      <c r="N1742" s="371" t="str">
        <f t="shared" si="801"/>
        <v/>
      </c>
      <c r="O1742" s="371" t="str">
        <f t="shared" si="802"/>
        <v/>
      </c>
      <c r="P1742" s="371" t="str">
        <f t="shared" si="803"/>
        <v/>
      </c>
      <c r="Q1742" s="371" t="str">
        <f t="shared" si="804"/>
        <v/>
      </c>
      <c r="R1742" s="371" t="str">
        <f t="shared" si="805"/>
        <v/>
      </c>
      <c r="S1742" s="371" t="str">
        <f t="shared" si="806"/>
        <v/>
      </c>
      <c r="T1742" s="443" t="str">
        <f t="shared" si="794"/>
        <v/>
      </c>
      <c r="U1742" s="539"/>
      <c r="V1742" s="117"/>
      <c r="W1742" s="118"/>
      <c r="X1742" s="119"/>
      <c r="Y1742" s="120"/>
      <c r="Z1742" s="122"/>
      <c r="AA1742" s="121"/>
      <c r="AB1742" s="443" t="str">
        <f t="shared" si="795"/>
        <v/>
      </c>
      <c r="AC1742" s="734" t="str">
        <f t="shared" si="796"/>
        <v/>
      </c>
      <c r="AD1742" s="372"/>
      <c r="AE1742" s="485"/>
      <c r="AF1742" s="373" t="str">
        <f t="shared" si="807"/>
        <v/>
      </c>
      <c r="AG1742" s="373" t="str">
        <f t="shared" si="808"/>
        <v/>
      </c>
      <c r="AH1742" s="374" t="str">
        <f t="shared" si="809"/>
        <v/>
      </c>
      <c r="AI1742" s="375" t="str">
        <f t="shared" si="810"/>
        <v/>
      </c>
      <c r="AJ1742" s="375" t="str">
        <f t="shared" si="811"/>
        <v/>
      </c>
      <c r="AK1742" s="375" t="str">
        <f t="shared" si="812"/>
        <v/>
      </c>
      <c r="AL1742" s="375" t="str">
        <f t="shared" si="813"/>
        <v/>
      </c>
      <c r="AM1742" s="375" t="str">
        <f t="shared" si="814"/>
        <v/>
      </c>
      <c r="AN1742" s="376" t="str">
        <f>IF(AF1742="","",IF(OR(AH1742="",AH1742="-"),"－",IF(OR(AM1742=8,AM1742=9),"",IF(OR(AJ1742=3,AJ1742=4,AJ1742=5,AJ1742=6),VLOOKUP(AH1742,INDEX((係数_バス貨物_ガソリン,係数_バス貨物_CNG,係数_バス貨物_軽油,係数_バス貨物_メタノール,係数_バス貨物_LPG),MATCH(AL1742,【参考】排出ガスレベル!$AI$4:$AI$671,1),1,AR1742):INDEX((係数_バス貨物_ガソリン,係数_バス貨物_CNG,係数_バス貨物_軽油,係数_バス貨物_メタノール,係数_バス貨物_LPG),MATCH(AL1742+1,【参考】排出ガスレベル!$AI$4:$AI$671,1)-1,5,AR1742),2,FALSE),IF(OR(AJ1742=1,AJ1742=2),VLOOKUP(AH1742,INDEX((係数_乗用_ガソリン,係数_乗用_CNG,係数_乗用_軽油,係数_乗用_メタノール,係数_乗用_LPG),1,1,AR1742):INDEX((係数_乗用_ガソリン,係数_乗用_CNG,係数_乗用_軽油,係数_乗用_メタノール,係数_乗用_LPG),125,5,AR1742),2,FALSE))))))</f>
        <v/>
      </c>
      <c r="AO1742" s="376" t="str">
        <f>IF(T1742="","",IF(OR(AH1742="",AH1742="-"),"－",IF(OR(AM1742=8,AM1742=9),"",IF(OR(AJ1742=3,AJ1742=4,AJ1742=5,AJ1742=6),VLOOKUP(AH1742,INDEX((係数_バス貨物_ガソリン,係数_バス貨物_CNG,係数_バス貨物_軽油,係数_バス貨物_メタノール,係数_バス貨物_LPG),MATCH(AL1742,【参考】排出ガスレベル!$AI$4:$AI$671,1),1,AR1742):INDEX((係数_バス貨物_ガソリン,係数_バス貨物_CNG,係数_バス貨物_軽油,係数_バス貨物_メタノール,係数_バス貨物_LPG),MATCH(AL1742+1,【参考】排出ガスレベル!$AI$4:$AI$671,1)-1,5,AR1742),3,FALSE),IF(OR(AJ1742=1,AJ1742=2),VLOOKUP(AH1742,INDEX((係数_乗用_ガソリン,係数_乗用_CNG,係数_乗用_軽油,係数_乗用_メタノール,係数_乗用_LPG),1,1,AR1742):INDEX((係数_乗用_ガソリン,係数_乗用_CNG,係数_乗用_軽油,係数_乗用_メタノール,係数_乗用_LPG),125,5,AR1742),3,FALSE))))))</f>
        <v/>
      </c>
      <c r="AP1742" s="375" t="str">
        <f t="shared" si="815"/>
        <v/>
      </c>
      <c r="AQ1742" s="444" t="str">
        <f t="shared" si="816"/>
        <v/>
      </c>
      <c r="AR1742" s="375" t="str">
        <f t="shared" si="819"/>
        <v/>
      </c>
      <c r="AS1742" s="377" t="str">
        <f t="shared" si="817"/>
        <v/>
      </c>
      <c r="AT1742" s="378" t="str">
        <f t="shared" si="818"/>
        <v/>
      </c>
      <c r="AX1742" s="625" t="b">
        <f t="shared" si="820"/>
        <v>0</v>
      </c>
      <c r="AY1742" s="7" t="str">
        <f t="shared" si="821"/>
        <v>FALSEFALSEFALSE</v>
      </c>
      <c r="AZ1742" s="626">
        <f t="shared" si="797"/>
        <v>0</v>
      </c>
      <c r="BA1742" s="627" t="str">
        <f t="shared" si="798"/>
        <v/>
      </c>
      <c r="BB1742" s="627">
        <f t="shared" si="799"/>
        <v>0</v>
      </c>
      <c r="BC1742" s="690" t="str">
        <f t="shared" si="800"/>
        <v/>
      </c>
    </row>
    <row r="1743" spans="1:55">
      <c r="A1743" s="381">
        <v>1687</v>
      </c>
      <c r="B1743" s="117"/>
      <c r="C1743" s="288"/>
      <c r="D1743" s="289"/>
      <c r="E1743" s="289"/>
      <c r="F1743" s="290"/>
      <c r="G1743" s="292"/>
      <c r="H1743" s="116"/>
      <c r="I1743" s="292"/>
      <c r="J1743" s="116"/>
      <c r="K1743" s="370" t="str">
        <f t="shared" si="791"/>
        <v/>
      </c>
      <c r="L1743" s="370">
        <f t="shared" si="792"/>
        <v>0</v>
      </c>
      <c r="M1743" s="370">
        <f t="shared" si="793"/>
        <v>0</v>
      </c>
      <c r="N1743" s="371" t="str">
        <f t="shared" si="801"/>
        <v/>
      </c>
      <c r="O1743" s="371" t="str">
        <f t="shared" si="802"/>
        <v/>
      </c>
      <c r="P1743" s="371" t="str">
        <f t="shared" si="803"/>
        <v/>
      </c>
      <c r="Q1743" s="371" t="str">
        <f t="shared" si="804"/>
        <v/>
      </c>
      <c r="R1743" s="371" t="str">
        <f t="shared" si="805"/>
        <v/>
      </c>
      <c r="S1743" s="371" t="str">
        <f t="shared" si="806"/>
        <v/>
      </c>
      <c r="T1743" s="443" t="str">
        <f t="shared" si="794"/>
        <v/>
      </c>
      <c r="U1743" s="539"/>
      <c r="V1743" s="117"/>
      <c r="W1743" s="118"/>
      <c r="X1743" s="119"/>
      <c r="Y1743" s="120"/>
      <c r="Z1743" s="122"/>
      <c r="AA1743" s="121"/>
      <c r="AB1743" s="443" t="str">
        <f t="shared" si="795"/>
        <v/>
      </c>
      <c r="AC1743" s="734" t="str">
        <f t="shared" si="796"/>
        <v/>
      </c>
      <c r="AD1743" s="372"/>
      <c r="AE1743" s="485"/>
      <c r="AF1743" s="373" t="str">
        <f t="shared" si="807"/>
        <v/>
      </c>
      <c r="AG1743" s="373" t="str">
        <f t="shared" si="808"/>
        <v/>
      </c>
      <c r="AH1743" s="374" t="str">
        <f t="shared" si="809"/>
        <v/>
      </c>
      <c r="AI1743" s="375" t="str">
        <f t="shared" si="810"/>
        <v/>
      </c>
      <c r="AJ1743" s="375" t="str">
        <f t="shared" si="811"/>
        <v/>
      </c>
      <c r="AK1743" s="375" t="str">
        <f t="shared" si="812"/>
        <v/>
      </c>
      <c r="AL1743" s="375" t="str">
        <f t="shared" si="813"/>
        <v/>
      </c>
      <c r="AM1743" s="375" t="str">
        <f t="shared" si="814"/>
        <v/>
      </c>
      <c r="AN1743" s="376" t="str">
        <f>IF(AF1743="","",IF(OR(AH1743="",AH1743="-"),"－",IF(OR(AM1743=8,AM1743=9),"",IF(OR(AJ1743=3,AJ1743=4,AJ1743=5,AJ1743=6),VLOOKUP(AH1743,INDEX((係数_バス貨物_ガソリン,係数_バス貨物_CNG,係数_バス貨物_軽油,係数_バス貨物_メタノール,係数_バス貨物_LPG),MATCH(AL1743,【参考】排出ガスレベル!$AI$4:$AI$671,1),1,AR1743):INDEX((係数_バス貨物_ガソリン,係数_バス貨物_CNG,係数_バス貨物_軽油,係数_バス貨物_メタノール,係数_バス貨物_LPG),MATCH(AL1743+1,【参考】排出ガスレベル!$AI$4:$AI$671,1)-1,5,AR1743),2,FALSE),IF(OR(AJ1743=1,AJ1743=2),VLOOKUP(AH1743,INDEX((係数_乗用_ガソリン,係数_乗用_CNG,係数_乗用_軽油,係数_乗用_メタノール,係数_乗用_LPG),1,1,AR1743):INDEX((係数_乗用_ガソリン,係数_乗用_CNG,係数_乗用_軽油,係数_乗用_メタノール,係数_乗用_LPG),125,5,AR1743),2,FALSE))))))</f>
        <v/>
      </c>
      <c r="AO1743" s="376" t="str">
        <f>IF(T1743="","",IF(OR(AH1743="",AH1743="-"),"－",IF(OR(AM1743=8,AM1743=9),"",IF(OR(AJ1743=3,AJ1743=4,AJ1743=5,AJ1743=6),VLOOKUP(AH1743,INDEX((係数_バス貨物_ガソリン,係数_バス貨物_CNG,係数_バス貨物_軽油,係数_バス貨物_メタノール,係数_バス貨物_LPG),MATCH(AL1743,【参考】排出ガスレベル!$AI$4:$AI$671,1),1,AR1743):INDEX((係数_バス貨物_ガソリン,係数_バス貨物_CNG,係数_バス貨物_軽油,係数_バス貨物_メタノール,係数_バス貨物_LPG),MATCH(AL1743+1,【参考】排出ガスレベル!$AI$4:$AI$671,1)-1,5,AR1743),3,FALSE),IF(OR(AJ1743=1,AJ1743=2),VLOOKUP(AH1743,INDEX((係数_乗用_ガソリン,係数_乗用_CNG,係数_乗用_軽油,係数_乗用_メタノール,係数_乗用_LPG),1,1,AR1743):INDEX((係数_乗用_ガソリン,係数_乗用_CNG,係数_乗用_軽油,係数_乗用_メタノール,係数_乗用_LPG),125,5,AR1743),3,FALSE))))))</f>
        <v/>
      </c>
      <c r="AP1743" s="375" t="str">
        <f t="shared" si="815"/>
        <v/>
      </c>
      <c r="AQ1743" s="444" t="str">
        <f t="shared" si="816"/>
        <v/>
      </c>
      <c r="AR1743" s="375" t="str">
        <f t="shared" si="819"/>
        <v/>
      </c>
      <c r="AS1743" s="377" t="str">
        <f t="shared" si="817"/>
        <v/>
      </c>
      <c r="AT1743" s="378" t="str">
        <f t="shared" si="818"/>
        <v/>
      </c>
      <c r="AX1743" s="625" t="b">
        <f t="shared" si="820"/>
        <v>0</v>
      </c>
      <c r="AY1743" s="7" t="str">
        <f t="shared" si="821"/>
        <v>FALSEFALSEFALSE</v>
      </c>
      <c r="AZ1743" s="626">
        <f t="shared" si="797"/>
        <v>0</v>
      </c>
      <c r="BA1743" s="627" t="str">
        <f t="shared" si="798"/>
        <v/>
      </c>
      <c r="BB1743" s="627">
        <f t="shared" si="799"/>
        <v>0</v>
      </c>
      <c r="BC1743" s="690" t="str">
        <f t="shared" si="800"/>
        <v/>
      </c>
    </row>
    <row r="1744" spans="1:55">
      <c r="A1744" s="381">
        <v>1688</v>
      </c>
      <c r="B1744" s="117"/>
      <c r="C1744" s="288"/>
      <c r="D1744" s="289"/>
      <c r="E1744" s="289"/>
      <c r="F1744" s="290"/>
      <c r="G1744" s="292"/>
      <c r="H1744" s="116"/>
      <c r="I1744" s="292"/>
      <c r="J1744" s="116"/>
      <c r="K1744" s="370" t="str">
        <f t="shared" si="791"/>
        <v/>
      </c>
      <c r="L1744" s="370">
        <f t="shared" si="792"/>
        <v>0</v>
      </c>
      <c r="M1744" s="370">
        <f t="shared" si="793"/>
        <v>0</v>
      </c>
      <c r="N1744" s="371" t="str">
        <f t="shared" si="801"/>
        <v/>
      </c>
      <c r="O1744" s="371" t="str">
        <f t="shared" si="802"/>
        <v/>
      </c>
      <c r="P1744" s="371" t="str">
        <f t="shared" si="803"/>
        <v/>
      </c>
      <c r="Q1744" s="371" t="str">
        <f t="shared" si="804"/>
        <v/>
      </c>
      <c r="R1744" s="371" t="str">
        <f t="shared" si="805"/>
        <v/>
      </c>
      <c r="S1744" s="371" t="str">
        <f t="shared" si="806"/>
        <v/>
      </c>
      <c r="T1744" s="443" t="str">
        <f t="shared" si="794"/>
        <v/>
      </c>
      <c r="U1744" s="539"/>
      <c r="V1744" s="117"/>
      <c r="W1744" s="118"/>
      <c r="X1744" s="119"/>
      <c r="Y1744" s="120"/>
      <c r="Z1744" s="122"/>
      <c r="AA1744" s="121"/>
      <c r="AB1744" s="443" t="str">
        <f t="shared" si="795"/>
        <v/>
      </c>
      <c r="AC1744" s="734" t="str">
        <f t="shared" si="796"/>
        <v/>
      </c>
      <c r="AD1744" s="372"/>
      <c r="AE1744" s="485"/>
      <c r="AF1744" s="373" t="str">
        <f t="shared" si="807"/>
        <v/>
      </c>
      <c r="AG1744" s="373" t="str">
        <f t="shared" si="808"/>
        <v/>
      </c>
      <c r="AH1744" s="374" t="str">
        <f t="shared" si="809"/>
        <v/>
      </c>
      <c r="AI1744" s="375" t="str">
        <f t="shared" si="810"/>
        <v/>
      </c>
      <c r="AJ1744" s="375" t="str">
        <f t="shared" si="811"/>
        <v/>
      </c>
      <c r="AK1744" s="375" t="str">
        <f t="shared" si="812"/>
        <v/>
      </c>
      <c r="AL1744" s="375" t="str">
        <f t="shared" si="813"/>
        <v/>
      </c>
      <c r="AM1744" s="375" t="str">
        <f t="shared" si="814"/>
        <v/>
      </c>
      <c r="AN1744" s="376" t="str">
        <f>IF(AF1744="","",IF(OR(AH1744="",AH1744="-"),"－",IF(OR(AM1744=8,AM1744=9),"",IF(OR(AJ1744=3,AJ1744=4,AJ1744=5,AJ1744=6),VLOOKUP(AH1744,INDEX((係数_バス貨物_ガソリン,係数_バス貨物_CNG,係数_バス貨物_軽油,係数_バス貨物_メタノール,係数_バス貨物_LPG),MATCH(AL1744,【参考】排出ガスレベル!$AI$4:$AI$671,1),1,AR1744):INDEX((係数_バス貨物_ガソリン,係数_バス貨物_CNG,係数_バス貨物_軽油,係数_バス貨物_メタノール,係数_バス貨物_LPG),MATCH(AL1744+1,【参考】排出ガスレベル!$AI$4:$AI$671,1)-1,5,AR1744),2,FALSE),IF(OR(AJ1744=1,AJ1744=2),VLOOKUP(AH1744,INDEX((係数_乗用_ガソリン,係数_乗用_CNG,係数_乗用_軽油,係数_乗用_メタノール,係数_乗用_LPG),1,1,AR1744):INDEX((係数_乗用_ガソリン,係数_乗用_CNG,係数_乗用_軽油,係数_乗用_メタノール,係数_乗用_LPG),125,5,AR1744),2,FALSE))))))</f>
        <v/>
      </c>
      <c r="AO1744" s="376" t="str">
        <f>IF(T1744="","",IF(OR(AH1744="",AH1744="-"),"－",IF(OR(AM1744=8,AM1744=9),"",IF(OR(AJ1744=3,AJ1744=4,AJ1744=5,AJ1744=6),VLOOKUP(AH1744,INDEX((係数_バス貨物_ガソリン,係数_バス貨物_CNG,係数_バス貨物_軽油,係数_バス貨物_メタノール,係数_バス貨物_LPG),MATCH(AL1744,【参考】排出ガスレベル!$AI$4:$AI$671,1),1,AR1744):INDEX((係数_バス貨物_ガソリン,係数_バス貨物_CNG,係数_バス貨物_軽油,係数_バス貨物_メタノール,係数_バス貨物_LPG),MATCH(AL1744+1,【参考】排出ガスレベル!$AI$4:$AI$671,1)-1,5,AR1744),3,FALSE),IF(OR(AJ1744=1,AJ1744=2),VLOOKUP(AH1744,INDEX((係数_乗用_ガソリン,係数_乗用_CNG,係数_乗用_軽油,係数_乗用_メタノール,係数_乗用_LPG),1,1,AR1744):INDEX((係数_乗用_ガソリン,係数_乗用_CNG,係数_乗用_軽油,係数_乗用_メタノール,係数_乗用_LPG),125,5,AR1744),3,FALSE))))))</f>
        <v/>
      </c>
      <c r="AP1744" s="375" t="str">
        <f t="shared" si="815"/>
        <v/>
      </c>
      <c r="AQ1744" s="444" t="str">
        <f t="shared" si="816"/>
        <v/>
      </c>
      <c r="AR1744" s="375" t="str">
        <f t="shared" si="819"/>
        <v/>
      </c>
      <c r="AS1744" s="377" t="str">
        <f t="shared" si="817"/>
        <v/>
      </c>
      <c r="AT1744" s="378" t="str">
        <f t="shared" si="818"/>
        <v/>
      </c>
      <c r="AX1744" s="625" t="b">
        <f t="shared" si="820"/>
        <v>0</v>
      </c>
      <c r="AY1744" s="7" t="str">
        <f t="shared" si="821"/>
        <v>FALSEFALSEFALSE</v>
      </c>
      <c r="AZ1744" s="626">
        <f t="shared" si="797"/>
        <v>0</v>
      </c>
      <c r="BA1744" s="627" t="str">
        <f t="shared" si="798"/>
        <v/>
      </c>
      <c r="BB1744" s="627">
        <f t="shared" si="799"/>
        <v>0</v>
      </c>
      <c r="BC1744" s="690" t="str">
        <f t="shared" si="800"/>
        <v/>
      </c>
    </row>
    <row r="1745" spans="1:55">
      <c r="A1745" s="381">
        <v>1689</v>
      </c>
      <c r="B1745" s="117"/>
      <c r="C1745" s="288"/>
      <c r="D1745" s="289"/>
      <c r="E1745" s="289"/>
      <c r="F1745" s="290"/>
      <c r="G1745" s="292"/>
      <c r="H1745" s="116"/>
      <c r="I1745" s="292"/>
      <c r="J1745" s="116"/>
      <c r="K1745" s="370" t="str">
        <f t="shared" si="791"/>
        <v/>
      </c>
      <c r="L1745" s="370">
        <f t="shared" si="792"/>
        <v>0</v>
      </c>
      <c r="M1745" s="370">
        <f t="shared" si="793"/>
        <v>0</v>
      </c>
      <c r="N1745" s="371" t="str">
        <f t="shared" si="801"/>
        <v/>
      </c>
      <c r="O1745" s="371" t="str">
        <f t="shared" si="802"/>
        <v/>
      </c>
      <c r="P1745" s="371" t="str">
        <f t="shared" si="803"/>
        <v/>
      </c>
      <c r="Q1745" s="371" t="str">
        <f t="shared" si="804"/>
        <v/>
      </c>
      <c r="R1745" s="371" t="str">
        <f t="shared" si="805"/>
        <v/>
      </c>
      <c r="S1745" s="371" t="str">
        <f t="shared" si="806"/>
        <v/>
      </c>
      <c r="T1745" s="443" t="str">
        <f t="shared" si="794"/>
        <v/>
      </c>
      <c r="U1745" s="539"/>
      <c r="V1745" s="117"/>
      <c r="W1745" s="118"/>
      <c r="X1745" s="119"/>
      <c r="Y1745" s="120"/>
      <c r="Z1745" s="122"/>
      <c r="AA1745" s="121"/>
      <c r="AB1745" s="443" t="str">
        <f t="shared" si="795"/>
        <v/>
      </c>
      <c r="AC1745" s="734" t="str">
        <f t="shared" si="796"/>
        <v/>
      </c>
      <c r="AD1745" s="372"/>
      <c r="AE1745" s="485"/>
      <c r="AF1745" s="373" t="str">
        <f t="shared" si="807"/>
        <v/>
      </c>
      <c r="AG1745" s="373" t="str">
        <f t="shared" si="808"/>
        <v/>
      </c>
      <c r="AH1745" s="374" t="str">
        <f t="shared" si="809"/>
        <v/>
      </c>
      <c r="AI1745" s="375" t="str">
        <f t="shared" si="810"/>
        <v/>
      </c>
      <c r="AJ1745" s="375" t="str">
        <f t="shared" si="811"/>
        <v/>
      </c>
      <c r="AK1745" s="375" t="str">
        <f t="shared" si="812"/>
        <v/>
      </c>
      <c r="AL1745" s="375" t="str">
        <f t="shared" si="813"/>
        <v/>
      </c>
      <c r="AM1745" s="375" t="str">
        <f t="shared" si="814"/>
        <v/>
      </c>
      <c r="AN1745" s="376" t="str">
        <f>IF(AF1745="","",IF(OR(AH1745="",AH1745="-"),"－",IF(OR(AM1745=8,AM1745=9),"",IF(OR(AJ1745=3,AJ1745=4,AJ1745=5,AJ1745=6),VLOOKUP(AH1745,INDEX((係数_バス貨物_ガソリン,係数_バス貨物_CNG,係数_バス貨物_軽油,係数_バス貨物_メタノール,係数_バス貨物_LPG),MATCH(AL1745,【参考】排出ガスレベル!$AI$4:$AI$671,1),1,AR1745):INDEX((係数_バス貨物_ガソリン,係数_バス貨物_CNG,係数_バス貨物_軽油,係数_バス貨物_メタノール,係数_バス貨物_LPG),MATCH(AL1745+1,【参考】排出ガスレベル!$AI$4:$AI$671,1)-1,5,AR1745),2,FALSE),IF(OR(AJ1745=1,AJ1745=2),VLOOKUP(AH1745,INDEX((係数_乗用_ガソリン,係数_乗用_CNG,係数_乗用_軽油,係数_乗用_メタノール,係数_乗用_LPG),1,1,AR1745):INDEX((係数_乗用_ガソリン,係数_乗用_CNG,係数_乗用_軽油,係数_乗用_メタノール,係数_乗用_LPG),125,5,AR1745),2,FALSE))))))</f>
        <v/>
      </c>
      <c r="AO1745" s="376" t="str">
        <f>IF(T1745="","",IF(OR(AH1745="",AH1745="-"),"－",IF(OR(AM1745=8,AM1745=9),"",IF(OR(AJ1745=3,AJ1745=4,AJ1745=5,AJ1745=6),VLOOKUP(AH1745,INDEX((係数_バス貨物_ガソリン,係数_バス貨物_CNG,係数_バス貨物_軽油,係数_バス貨物_メタノール,係数_バス貨物_LPG),MATCH(AL1745,【参考】排出ガスレベル!$AI$4:$AI$671,1),1,AR1745):INDEX((係数_バス貨物_ガソリン,係数_バス貨物_CNG,係数_バス貨物_軽油,係数_バス貨物_メタノール,係数_バス貨物_LPG),MATCH(AL1745+1,【参考】排出ガスレベル!$AI$4:$AI$671,1)-1,5,AR1745),3,FALSE),IF(OR(AJ1745=1,AJ1745=2),VLOOKUP(AH1745,INDEX((係数_乗用_ガソリン,係数_乗用_CNG,係数_乗用_軽油,係数_乗用_メタノール,係数_乗用_LPG),1,1,AR1745):INDEX((係数_乗用_ガソリン,係数_乗用_CNG,係数_乗用_軽油,係数_乗用_メタノール,係数_乗用_LPG),125,5,AR1745),3,FALSE))))))</f>
        <v/>
      </c>
      <c r="AP1745" s="375" t="str">
        <f t="shared" si="815"/>
        <v/>
      </c>
      <c r="AQ1745" s="444" t="str">
        <f t="shared" si="816"/>
        <v/>
      </c>
      <c r="AR1745" s="375" t="str">
        <f t="shared" si="819"/>
        <v/>
      </c>
      <c r="AS1745" s="377" t="str">
        <f t="shared" si="817"/>
        <v/>
      </c>
      <c r="AT1745" s="378" t="str">
        <f t="shared" si="818"/>
        <v/>
      </c>
      <c r="AX1745" s="625" t="b">
        <f t="shared" si="820"/>
        <v>0</v>
      </c>
      <c r="AY1745" s="7" t="str">
        <f t="shared" si="821"/>
        <v>FALSEFALSEFALSE</v>
      </c>
      <c r="AZ1745" s="626">
        <f t="shared" si="797"/>
        <v>0</v>
      </c>
      <c r="BA1745" s="627" t="str">
        <f t="shared" si="798"/>
        <v/>
      </c>
      <c r="BB1745" s="627">
        <f t="shared" si="799"/>
        <v>0</v>
      </c>
      <c r="BC1745" s="690" t="str">
        <f t="shared" si="800"/>
        <v/>
      </c>
    </row>
    <row r="1746" spans="1:55">
      <c r="A1746" s="381">
        <v>1690</v>
      </c>
      <c r="B1746" s="117"/>
      <c r="C1746" s="288"/>
      <c r="D1746" s="289"/>
      <c r="E1746" s="289"/>
      <c r="F1746" s="290"/>
      <c r="G1746" s="292"/>
      <c r="H1746" s="116"/>
      <c r="I1746" s="292"/>
      <c r="J1746" s="116"/>
      <c r="K1746" s="370" t="str">
        <f t="shared" si="791"/>
        <v/>
      </c>
      <c r="L1746" s="370">
        <f t="shared" si="792"/>
        <v>0</v>
      </c>
      <c r="M1746" s="370">
        <f t="shared" si="793"/>
        <v>0</v>
      </c>
      <c r="N1746" s="371" t="str">
        <f t="shared" si="801"/>
        <v/>
      </c>
      <c r="O1746" s="371" t="str">
        <f t="shared" si="802"/>
        <v/>
      </c>
      <c r="P1746" s="371" t="str">
        <f t="shared" si="803"/>
        <v/>
      </c>
      <c r="Q1746" s="371" t="str">
        <f t="shared" si="804"/>
        <v/>
      </c>
      <c r="R1746" s="371" t="str">
        <f t="shared" si="805"/>
        <v/>
      </c>
      <c r="S1746" s="371" t="str">
        <f t="shared" si="806"/>
        <v/>
      </c>
      <c r="T1746" s="443" t="str">
        <f t="shared" si="794"/>
        <v/>
      </c>
      <c r="U1746" s="539"/>
      <c r="V1746" s="117"/>
      <c r="W1746" s="118"/>
      <c r="X1746" s="119"/>
      <c r="Y1746" s="120"/>
      <c r="Z1746" s="122"/>
      <c r="AA1746" s="121"/>
      <c r="AB1746" s="443" t="str">
        <f t="shared" si="795"/>
        <v/>
      </c>
      <c r="AC1746" s="734" t="str">
        <f t="shared" si="796"/>
        <v/>
      </c>
      <c r="AD1746" s="372"/>
      <c r="AE1746" s="485"/>
      <c r="AF1746" s="373" t="str">
        <f t="shared" si="807"/>
        <v/>
      </c>
      <c r="AG1746" s="373" t="str">
        <f t="shared" si="808"/>
        <v/>
      </c>
      <c r="AH1746" s="374" t="str">
        <f t="shared" si="809"/>
        <v/>
      </c>
      <c r="AI1746" s="375" t="str">
        <f t="shared" si="810"/>
        <v/>
      </c>
      <c r="AJ1746" s="375" t="str">
        <f t="shared" si="811"/>
        <v/>
      </c>
      <c r="AK1746" s="375" t="str">
        <f t="shared" si="812"/>
        <v/>
      </c>
      <c r="AL1746" s="375" t="str">
        <f t="shared" si="813"/>
        <v/>
      </c>
      <c r="AM1746" s="375" t="str">
        <f t="shared" si="814"/>
        <v/>
      </c>
      <c r="AN1746" s="376" t="str">
        <f>IF(AF1746="","",IF(OR(AH1746="",AH1746="-"),"－",IF(OR(AM1746=8,AM1746=9),"",IF(OR(AJ1746=3,AJ1746=4,AJ1746=5,AJ1746=6),VLOOKUP(AH1746,INDEX((係数_バス貨物_ガソリン,係数_バス貨物_CNG,係数_バス貨物_軽油,係数_バス貨物_メタノール,係数_バス貨物_LPG),MATCH(AL1746,【参考】排出ガスレベル!$AI$4:$AI$671,1),1,AR1746):INDEX((係数_バス貨物_ガソリン,係数_バス貨物_CNG,係数_バス貨物_軽油,係数_バス貨物_メタノール,係数_バス貨物_LPG),MATCH(AL1746+1,【参考】排出ガスレベル!$AI$4:$AI$671,1)-1,5,AR1746),2,FALSE),IF(OR(AJ1746=1,AJ1746=2),VLOOKUP(AH1746,INDEX((係数_乗用_ガソリン,係数_乗用_CNG,係数_乗用_軽油,係数_乗用_メタノール,係数_乗用_LPG),1,1,AR1746):INDEX((係数_乗用_ガソリン,係数_乗用_CNG,係数_乗用_軽油,係数_乗用_メタノール,係数_乗用_LPG),125,5,AR1746),2,FALSE))))))</f>
        <v/>
      </c>
      <c r="AO1746" s="376" t="str">
        <f>IF(T1746="","",IF(OR(AH1746="",AH1746="-"),"－",IF(OR(AM1746=8,AM1746=9),"",IF(OR(AJ1746=3,AJ1746=4,AJ1746=5,AJ1746=6),VLOOKUP(AH1746,INDEX((係数_バス貨物_ガソリン,係数_バス貨物_CNG,係数_バス貨物_軽油,係数_バス貨物_メタノール,係数_バス貨物_LPG),MATCH(AL1746,【参考】排出ガスレベル!$AI$4:$AI$671,1),1,AR1746):INDEX((係数_バス貨物_ガソリン,係数_バス貨物_CNG,係数_バス貨物_軽油,係数_バス貨物_メタノール,係数_バス貨物_LPG),MATCH(AL1746+1,【参考】排出ガスレベル!$AI$4:$AI$671,1)-1,5,AR1746),3,FALSE),IF(OR(AJ1746=1,AJ1746=2),VLOOKUP(AH1746,INDEX((係数_乗用_ガソリン,係数_乗用_CNG,係数_乗用_軽油,係数_乗用_メタノール,係数_乗用_LPG),1,1,AR1746):INDEX((係数_乗用_ガソリン,係数_乗用_CNG,係数_乗用_軽油,係数_乗用_メタノール,係数_乗用_LPG),125,5,AR1746),3,FALSE))))))</f>
        <v/>
      </c>
      <c r="AP1746" s="375" t="str">
        <f t="shared" si="815"/>
        <v/>
      </c>
      <c r="AQ1746" s="444" t="str">
        <f t="shared" si="816"/>
        <v/>
      </c>
      <c r="AR1746" s="375" t="str">
        <f t="shared" si="819"/>
        <v/>
      </c>
      <c r="AS1746" s="377" t="str">
        <f t="shared" si="817"/>
        <v/>
      </c>
      <c r="AT1746" s="378" t="str">
        <f t="shared" si="818"/>
        <v/>
      </c>
      <c r="AX1746" s="625" t="b">
        <f t="shared" si="820"/>
        <v>0</v>
      </c>
      <c r="AY1746" s="7" t="str">
        <f t="shared" si="821"/>
        <v>FALSEFALSEFALSE</v>
      </c>
      <c r="AZ1746" s="626">
        <f t="shared" si="797"/>
        <v>0</v>
      </c>
      <c r="BA1746" s="627" t="str">
        <f t="shared" si="798"/>
        <v/>
      </c>
      <c r="BB1746" s="627">
        <f t="shared" si="799"/>
        <v>0</v>
      </c>
      <c r="BC1746" s="690" t="str">
        <f t="shared" si="800"/>
        <v/>
      </c>
    </row>
    <row r="1747" spans="1:55">
      <c r="A1747" s="381">
        <v>1691</v>
      </c>
      <c r="B1747" s="117"/>
      <c r="C1747" s="288"/>
      <c r="D1747" s="289"/>
      <c r="E1747" s="289"/>
      <c r="F1747" s="290"/>
      <c r="G1747" s="292"/>
      <c r="H1747" s="116"/>
      <c r="I1747" s="292"/>
      <c r="J1747" s="116"/>
      <c r="K1747" s="370" t="str">
        <f t="shared" si="791"/>
        <v/>
      </c>
      <c r="L1747" s="370">
        <f t="shared" si="792"/>
        <v>0</v>
      </c>
      <c r="M1747" s="370">
        <f t="shared" si="793"/>
        <v>0</v>
      </c>
      <c r="N1747" s="371" t="str">
        <f t="shared" si="801"/>
        <v/>
      </c>
      <c r="O1747" s="371" t="str">
        <f t="shared" si="802"/>
        <v/>
      </c>
      <c r="P1747" s="371" t="str">
        <f t="shared" si="803"/>
        <v/>
      </c>
      <c r="Q1747" s="371" t="str">
        <f t="shared" si="804"/>
        <v/>
      </c>
      <c r="R1747" s="371" t="str">
        <f t="shared" si="805"/>
        <v/>
      </c>
      <c r="S1747" s="371" t="str">
        <f t="shared" si="806"/>
        <v/>
      </c>
      <c r="T1747" s="443" t="str">
        <f t="shared" si="794"/>
        <v/>
      </c>
      <c r="U1747" s="539"/>
      <c r="V1747" s="117"/>
      <c r="W1747" s="118"/>
      <c r="X1747" s="119"/>
      <c r="Y1747" s="120"/>
      <c r="Z1747" s="122"/>
      <c r="AA1747" s="121"/>
      <c r="AB1747" s="443" t="str">
        <f t="shared" si="795"/>
        <v/>
      </c>
      <c r="AC1747" s="734" t="str">
        <f t="shared" si="796"/>
        <v/>
      </c>
      <c r="AD1747" s="372"/>
      <c r="AE1747" s="485"/>
      <c r="AF1747" s="373" t="str">
        <f t="shared" si="807"/>
        <v/>
      </c>
      <c r="AG1747" s="373" t="str">
        <f t="shared" si="808"/>
        <v/>
      </c>
      <c r="AH1747" s="374" t="str">
        <f t="shared" si="809"/>
        <v/>
      </c>
      <c r="AI1747" s="375" t="str">
        <f t="shared" si="810"/>
        <v/>
      </c>
      <c r="AJ1747" s="375" t="str">
        <f t="shared" si="811"/>
        <v/>
      </c>
      <c r="AK1747" s="375" t="str">
        <f t="shared" si="812"/>
        <v/>
      </c>
      <c r="AL1747" s="375" t="str">
        <f t="shared" si="813"/>
        <v/>
      </c>
      <c r="AM1747" s="375" t="str">
        <f t="shared" si="814"/>
        <v/>
      </c>
      <c r="AN1747" s="376" t="str">
        <f>IF(AF1747="","",IF(OR(AH1747="",AH1747="-"),"－",IF(OR(AM1747=8,AM1747=9),"",IF(OR(AJ1747=3,AJ1747=4,AJ1747=5,AJ1747=6),VLOOKUP(AH1747,INDEX((係数_バス貨物_ガソリン,係数_バス貨物_CNG,係数_バス貨物_軽油,係数_バス貨物_メタノール,係数_バス貨物_LPG),MATCH(AL1747,【参考】排出ガスレベル!$AI$4:$AI$671,1),1,AR1747):INDEX((係数_バス貨物_ガソリン,係数_バス貨物_CNG,係数_バス貨物_軽油,係数_バス貨物_メタノール,係数_バス貨物_LPG),MATCH(AL1747+1,【参考】排出ガスレベル!$AI$4:$AI$671,1)-1,5,AR1747),2,FALSE),IF(OR(AJ1747=1,AJ1747=2),VLOOKUP(AH1747,INDEX((係数_乗用_ガソリン,係数_乗用_CNG,係数_乗用_軽油,係数_乗用_メタノール,係数_乗用_LPG),1,1,AR1747):INDEX((係数_乗用_ガソリン,係数_乗用_CNG,係数_乗用_軽油,係数_乗用_メタノール,係数_乗用_LPG),125,5,AR1747),2,FALSE))))))</f>
        <v/>
      </c>
      <c r="AO1747" s="376" t="str">
        <f>IF(T1747="","",IF(OR(AH1747="",AH1747="-"),"－",IF(OR(AM1747=8,AM1747=9),"",IF(OR(AJ1747=3,AJ1747=4,AJ1747=5,AJ1747=6),VLOOKUP(AH1747,INDEX((係数_バス貨物_ガソリン,係数_バス貨物_CNG,係数_バス貨物_軽油,係数_バス貨物_メタノール,係数_バス貨物_LPG),MATCH(AL1747,【参考】排出ガスレベル!$AI$4:$AI$671,1),1,AR1747):INDEX((係数_バス貨物_ガソリン,係数_バス貨物_CNG,係数_バス貨物_軽油,係数_バス貨物_メタノール,係数_バス貨物_LPG),MATCH(AL1747+1,【参考】排出ガスレベル!$AI$4:$AI$671,1)-1,5,AR1747),3,FALSE),IF(OR(AJ1747=1,AJ1747=2),VLOOKUP(AH1747,INDEX((係数_乗用_ガソリン,係数_乗用_CNG,係数_乗用_軽油,係数_乗用_メタノール,係数_乗用_LPG),1,1,AR1747):INDEX((係数_乗用_ガソリン,係数_乗用_CNG,係数_乗用_軽油,係数_乗用_メタノール,係数_乗用_LPG),125,5,AR1747),3,FALSE))))))</f>
        <v/>
      </c>
      <c r="AP1747" s="375" t="str">
        <f t="shared" si="815"/>
        <v/>
      </c>
      <c r="AQ1747" s="444" t="str">
        <f t="shared" si="816"/>
        <v/>
      </c>
      <c r="AR1747" s="375" t="str">
        <f t="shared" si="819"/>
        <v/>
      </c>
      <c r="AS1747" s="377" t="str">
        <f t="shared" si="817"/>
        <v/>
      </c>
      <c r="AT1747" s="378" t="str">
        <f t="shared" si="818"/>
        <v/>
      </c>
      <c r="AX1747" s="625" t="b">
        <f t="shared" si="820"/>
        <v>0</v>
      </c>
      <c r="AY1747" s="7" t="str">
        <f t="shared" si="821"/>
        <v>FALSEFALSEFALSE</v>
      </c>
      <c r="AZ1747" s="626">
        <f t="shared" si="797"/>
        <v>0</v>
      </c>
      <c r="BA1747" s="627" t="str">
        <f t="shared" si="798"/>
        <v/>
      </c>
      <c r="BB1747" s="627">
        <f t="shared" si="799"/>
        <v>0</v>
      </c>
      <c r="BC1747" s="690" t="str">
        <f t="shared" si="800"/>
        <v/>
      </c>
    </row>
    <row r="1748" spans="1:55">
      <c r="A1748" s="381">
        <v>1692</v>
      </c>
      <c r="B1748" s="117"/>
      <c r="C1748" s="288"/>
      <c r="D1748" s="289"/>
      <c r="E1748" s="289"/>
      <c r="F1748" s="290"/>
      <c r="G1748" s="292"/>
      <c r="H1748" s="116"/>
      <c r="I1748" s="292"/>
      <c r="J1748" s="116"/>
      <c r="K1748" s="370" t="str">
        <f t="shared" si="791"/>
        <v/>
      </c>
      <c r="L1748" s="370">
        <f t="shared" si="792"/>
        <v>0</v>
      </c>
      <c r="M1748" s="370">
        <f t="shared" si="793"/>
        <v>0</v>
      </c>
      <c r="N1748" s="371" t="str">
        <f t="shared" si="801"/>
        <v/>
      </c>
      <c r="O1748" s="371" t="str">
        <f t="shared" si="802"/>
        <v/>
      </c>
      <c r="P1748" s="371" t="str">
        <f t="shared" si="803"/>
        <v/>
      </c>
      <c r="Q1748" s="371" t="str">
        <f t="shared" si="804"/>
        <v/>
      </c>
      <c r="R1748" s="371" t="str">
        <f t="shared" si="805"/>
        <v/>
      </c>
      <c r="S1748" s="371" t="str">
        <f t="shared" si="806"/>
        <v/>
      </c>
      <c r="T1748" s="443" t="str">
        <f t="shared" si="794"/>
        <v/>
      </c>
      <c r="U1748" s="539"/>
      <c r="V1748" s="117"/>
      <c r="W1748" s="118"/>
      <c r="X1748" s="119"/>
      <c r="Y1748" s="120"/>
      <c r="Z1748" s="122"/>
      <c r="AA1748" s="121"/>
      <c r="AB1748" s="443" t="str">
        <f t="shared" si="795"/>
        <v/>
      </c>
      <c r="AC1748" s="734" t="str">
        <f t="shared" si="796"/>
        <v/>
      </c>
      <c r="AD1748" s="372"/>
      <c r="AE1748" s="485"/>
      <c r="AF1748" s="373" t="str">
        <f t="shared" si="807"/>
        <v/>
      </c>
      <c r="AG1748" s="373" t="str">
        <f t="shared" si="808"/>
        <v/>
      </c>
      <c r="AH1748" s="374" t="str">
        <f t="shared" si="809"/>
        <v/>
      </c>
      <c r="AI1748" s="375" t="str">
        <f t="shared" si="810"/>
        <v/>
      </c>
      <c r="AJ1748" s="375" t="str">
        <f t="shared" si="811"/>
        <v/>
      </c>
      <c r="AK1748" s="375" t="str">
        <f t="shared" si="812"/>
        <v/>
      </c>
      <c r="AL1748" s="375" t="str">
        <f t="shared" si="813"/>
        <v/>
      </c>
      <c r="AM1748" s="375" t="str">
        <f t="shared" si="814"/>
        <v/>
      </c>
      <c r="AN1748" s="376" t="str">
        <f>IF(AF1748="","",IF(OR(AH1748="",AH1748="-"),"－",IF(OR(AM1748=8,AM1748=9),"",IF(OR(AJ1748=3,AJ1748=4,AJ1748=5,AJ1748=6),VLOOKUP(AH1748,INDEX((係数_バス貨物_ガソリン,係数_バス貨物_CNG,係数_バス貨物_軽油,係数_バス貨物_メタノール,係数_バス貨物_LPG),MATCH(AL1748,【参考】排出ガスレベル!$AI$4:$AI$671,1),1,AR1748):INDEX((係数_バス貨物_ガソリン,係数_バス貨物_CNG,係数_バス貨物_軽油,係数_バス貨物_メタノール,係数_バス貨物_LPG),MATCH(AL1748+1,【参考】排出ガスレベル!$AI$4:$AI$671,1)-1,5,AR1748),2,FALSE),IF(OR(AJ1748=1,AJ1748=2),VLOOKUP(AH1748,INDEX((係数_乗用_ガソリン,係数_乗用_CNG,係数_乗用_軽油,係数_乗用_メタノール,係数_乗用_LPG),1,1,AR1748):INDEX((係数_乗用_ガソリン,係数_乗用_CNG,係数_乗用_軽油,係数_乗用_メタノール,係数_乗用_LPG),125,5,AR1748),2,FALSE))))))</f>
        <v/>
      </c>
      <c r="AO1748" s="376" t="str">
        <f>IF(T1748="","",IF(OR(AH1748="",AH1748="-"),"－",IF(OR(AM1748=8,AM1748=9),"",IF(OR(AJ1748=3,AJ1748=4,AJ1748=5,AJ1748=6),VLOOKUP(AH1748,INDEX((係数_バス貨物_ガソリン,係数_バス貨物_CNG,係数_バス貨物_軽油,係数_バス貨物_メタノール,係数_バス貨物_LPG),MATCH(AL1748,【参考】排出ガスレベル!$AI$4:$AI$671,1),1,AR1748):INDEX((係数_バス貨物_ガソリン,係数_バス貨物_CNG,係数_バス貨物_軽油,係数_バス貨物_メタノール,係数_バス貨物_LPG),MATCH(AL1748+1,【参考】排出ガスレベル!$AI$4:$AI$671,1)-1,5,AR1748),3,FALSE),IF(OR(AJ1748=1,AJ1748=2),VLOOKUP(AH1748,INDEX((係数_乗用_ガソリン,係数_乗用_CNG,係数_乗用_軽油,係数_乗用_メタノール,係数_乗用_LPG),1,1,AR1748):INDEX((係数_乗用_ガソリン,係数_乗用_CNG,係数_乗用_軽油,係数_乗用_メタノール,係数_乗用_LPG),125,5,AR1748),3,FALSE))))))</f>
        <v/>
      </c>
      <c r="AP1748" s="375" t="str">
        <f t="shared" si="815"/>
        <v/>
      </c>
      <c r="AQ1748" s="444" t="str">
        <f t="shared" si="816"/>
        <v/>
      </c>
      <c r="AR1748" s="375" t="str">
        <f t="shared" si="819"/>
        <v/>
      </c>
      <c r="AS1748" s="377" t="str">
        <f t="shared" si="817"/>
        <v/>
      </c>
      <c r="AT1748" s="378" t="str">
        <f t="shared" si="818"/>
        <v/>
      </c>
      <c r="AX1748" s="625" t="b">
        <f t="shared" si="820"/>
        <v>0</v>
      </c>
      <c r="AY1748" s="7" t="str">
        <f t="shared" si="821"/>
        <v>FALSEFALSEFALSE</v>
      </c>
      <c r="AZ1748" s="626">
        <f t="shared" si="797"/>
        <v>0</v>
      </c>
      <c r="BA1748" s="627" t="str">
        <f t="shared" si="798"/>
        <v/>
      </c>
      <c r="BB1748" s="627">
        <f t="shared" si="799"/>
        <v>0</v>
      </c>
      <c r="BC1748" s="690" t="str">
        <f t="shared" si="800"/>
        <v/>
      </c>
    </row>
    <row r="1749" spans="1:55">
      <c r="A1749" s="381">
        <v>1693</v>
      </c>
      <c r="B1749" s="117"/>
      <c r="C1749" s="288"/>
      <c r="D1749" s="289"/>
      <c r="E1749" s="289"/>
      <c r="F1749" s="290"/>
      <c r="G1749" s="292"/>
      <c r="H1749" s="116"/>
      <c r="I1749" s="292"/>
      <c r="J1749" s="116"/>
      <c r="K1749" s="370" t="str">
        <f t="shared" si="791"/>
        <v/>
      </c>
      <c r="L1749" s="370">
        <f t="shared" si="792"/>
        <v>0</v>
      </c>
      <c r="M1749" s="370">
        <f t="shared" si="793"/>
        <v>0</v>
      </c>
      <c r="N1749" s="371" t="str">
        <f t="shared" si="801"/>
        <v/>
      </c>
      <c r="O1749" s="371" t="str">
        <f t="shared" si="802"/>
        <v/>
      </c>
      <c r="P1749" s="371" t="str">
        <f t="shared" si="803"/>
        <v/>
      </c>
      <c r="Q1749" s="371" t="str">
        <f t="shared" si="804"/>
        <v/>
      </c>
      <c r="R1749" s="371" t="str">
        <f t="shared" si="805"/>
        <v/>
      </c>
      <c r="S1749" s="371" t="str">
        <f t="shared" si="806"/>
        <v/>
      </c>
      <c r="T1749" s="443" t="str">
        <f t="shared" si="794"/>
        <v/>
      </c>
      <c r="U1749" s="539"/>
      <c r="V1749" s="117"/>
      <c r="W1749" s="118"/>
      <c r="X1749" s="119"/>
      <c r="Y1749" s="120"/>
      <c r="Z1749" s="122"/>
      <c r="AA1749" s="121"/>
      <c r="AB1749" s="443" t="str">
        <f t="shared" si="795"/>
        <v/>
      </c>
      <c r="AC1749" s="734" t="str">
        <f t="shared" si="796"/>
        <v/>
      </c>
      <c r="AD1749" s="372"/>
      <c r="AE1749" s="485"/>
      <c r="AF1749" s="373" t="str">
        <f t="shared" si="807"/>
        <v/>
      </c>
      <c r="AG1749" s="373" t="str">
        <f t="shared" si="808"/>
        <v/>
      </c>
      <c r="AH1749" s="374" t="str">
        <f t="shared" si="809"/>
        <v/>
      </c>
      <c r="AI1749" s="375" t="str">
        <f t="shared" si="810"/>
        <v/>
      </c>
      <c r="AJ1749" s="375" t="str">
        <f t="shared" si="811"/>
        <v/>
      </c>
      <c r="AK1749" s="375" t="str">
        <f t="shared" si="812"/>
        <v/>
      </c>
      <c r="AL1749" s="375" t="str">
        <f t="shared" si="813"/>
        <v/>
      </c>
      <c r="AM1749" s="375" t="str">
        <f t="shared" si="814"/>
        <v/>
      </c>
      <c r="AN1749" s="376" t="str">
        <f>IF(AF1749="","",IF(OR(AH1749="",AH1749="-"),"－",IF(OR(AM1749=8,AM1749=9),"",IF(OR(AJ1749=3,AJ1749=4,AJ1749=5,AJ1749=6),VLOOKUP(AH1749,INDEX((係数_バス貨物_ガソリン,係数_バス貨物_CNG,係数_バス貨物_軽油,係数_バス貨物_メタノール,係数_バス貨物_LPG),MATCH(AL1749,【参考】排出ガスレベル!$AI$4:$AI$671,1),1,AR1749):INDEX((係数_バス貨物_ガソリン,係数_バス貨物_CNG,係数_バス貨物_軽油,係数_バス貨物_メタノール,係数_バス貨物_LPG),MATCH(AL1749+1,【参考】排出ガスレベル!$AI$4:$AI$671,1)-1,5,AR1749),2,FALSE),IF(OR(AJ1749=1,AJ1749=2),VLOOKUP(AH1749,INDEX((係数_乗用_ガソリン,係数_乗用_CNG,係数_乗用_軽油,係数_乗用_メタノール,係数_乗用_LPG),1,1,AR1749):INDEX((係数_乗用_ガソリン,係数_乗用_CNG,係数_乗用_軽油,係数_乗用_メタノール,係数_乗用_LPG),125,5,AR1749),2,FALSE))))))</f>
        <v/>
      </c>
      <c r="AO1749" s="376" t="str">
        <f>IF(T1749="","",IF(OR(AH1749="",AH1749="-"),"－",IF(OR(AM1749=8,AM1749=9),"",IF(OR(AJ1749=3,AJ1749=4,AJ1749=5,AJ1749=6),VLOOKUP(AH1749,INDEX((係数_バス貨物_ガソリン,係数_バス貨物_CNG,係数_バス貨物_軽油,係数_バス貨物_メタノール,係数_バス貨物_LPG),MATCH(AL1749,【参考】排出ガスレベル!$AI$4:$AI$671,1),1,AR1749):INDEX((係数_バス貨物_ガソリン,係数_バス貨物_CNG,係数_バス貨物_軽油,係数_バス貨物_メタノール,係数_バス貨物_LPG),MATCH(AL1749+1,【参考】排出ガスレベル!$AI$4:$AI$671,1)-1,5,AR1749),3,FALSE),IF(OR(AJ1749=1,AJ1749=2),VLOOKUP(AH1749,INDEX((係数_乗用_ガソリン,係数_乗用_CNG,係数_乗用_軽油,係数_乗用_メタノール,係数_乗用_LPG),1,1,AR1749):INDEX((係数_乗用_ガソリン,係数_乗用_CNG,係数_乗用_軽油,係数_乗用_メタノール,係数_乗用_LPG),125,5,AR1749),3,FALSE))))))</f>
        <v/>
      </c>
      <c r="AP1749" s="375" t="str">
        <f t="shared" si="815"/>
        <v/>
      </c>
      <c r="AQ1749" s="444" t="str">
        <f t="shared" si="816"/>
        <v/>
      </c>
      <c r="AR1749" s="375" t="str">
        <f t="shared" si="819"/>
        <v/>
      </c>
      <c r="AS1749" s="377" t="str">
        <f t="shared" si="817"/>
        <v/>
      </c>
      <c r="AT1749" s="378" t="str">
        <f t="shared" si="818"/>
        <v/>
      </c>
      <c r="AX1749" s="625" t="b">
        <f t="shared" si="820"/>
        <v>0</v>
      </c>
      <c r="AY1749" s="7" t="str">
        <f t="shared" si="821"/>
        <v>FALSEFALSEFALSE</v>
      </c>
      <c r="AZ1749" s="626">
        <f t="shared" si="797"/>
        <v>0</v>
      </c>
      <c r="BA1749" s="627" t="str">
        <f t="shared" si="798"/>
        <v/>
      </c>
      <c r="BB1749" s="627">
        <f t="shared" si="799"/>
        <v>0</v>
      </c>
      <c r="BC1749" s="690" t="str">
        <f t="shared" si="800"/>
        <v/>
      </c>
    </row>
    <row r="1750" spans="1:55">
      <c r="A1750" s="381">
        <v>1694</v>
      </c>
      <c r="B1750" s="117"/>
      <c r="C1750" s="288"/>
      <c r="D1750" s="289"/>
      <c r="E1750" s="289"/>
      <c r="F1750" s="290"/>
      <c r="G1750" s="292"/>
      <c r="H1750" s="116"/>
      <c r="I1750" s="292"/>
      <c r="J1750" s="116"/>
      <c r="K1750" s="370" t="str">
        <f t="shared" si="791"/>
        <v/>
      </c>
      <c r="L1750" s="370">
        <f t="shared" si="792"/>
        <v>0</v>
      </c>
      <c r="M1750" s="370">
        <f t="shared" si="793"/>
        <v>0</v>
      </c>
      <c r="N1750" s="371" t="str">
        <f t="shared" si="801"/>
        <v/>
      </c>
      <c r="O1750" s="371" t="str">
        <f t="shared" si="802"/>
        <v/>
      </c>
      <c r="P1750" s="371" t="str">
        <f t="shared" si="803"/>
        <v/>
      </c>
      <c r="Q1750" s="371" t="str">
        <f t="shared" si="804"/>
        <v/>
      </c>
      <c r="R1750" s="371" t="str">
        <f t="shared" si="805"/>
        <v/>
      </c>
      <c r="S1750" s="371" t="str">
        <f t="shared" si="806"/>
        <v/>
      </c>
      <c r="T1750" s="443" t="str">
        <f t="shared" si="794"/>
        <v/>
      </c>
      <c r="U1750" s="539"/>
      <c r="V1750" s="117"/>
      <c r="W1750" s="118"/>
      <c r="X1750" s="119"/>
      <c r="Y1750" s="120"/>
      <c r="Z1750" s="122"/>
      <c r="AA1750" s="121"/>
      <c r="AB1750" s="443" t="str">
        <f t="shared" si="795"/>
        <v/>
      </c>
      <c r="AC1750" s="734" t="str">
        <f t="shared" si="796"/>
        <v/>
      </c>
      <c r="AD1750" s="372"/>
      <c r="AE1750" s="485"/>
      <c r="AF1750" s="373" t="str">
        <f t="shared" si="807"/>
        <v/>
      </c>
      <c r="AG1750" s="373" t="str">
        <f t="shared" si="808"/>
        <v/>
      </c>
      <c r="AH1750" s="374" t="str">
        <f t="shared" si="809"/>
        <v/>
      </c>
      <c r="AI1750" s="375" t="str">
        <f t="shared" si="810"/>
        <v/>
      </c>
      <c r="AJ1750" s="375" t="str">
        <f t="shared" si="811"/>
        <v/>
      </c>
      <c r="AK1750" s="375" t="str">
        <f t="shared" si="812"/>
        <v/>
      </c>
      <c r="AL1750" s="375" t="str">
        <f t="shared" si="813"/>
        <v/>
      </c>
      <c r="AM1750" s="375" t="str">
        <f t="shared" si="814"/>
        <v/>
      </c>
      <c r="AN1750" s="376" t="str">
        <f>IF(AF1750="","",IF(OR(AH1750="",AH1750="-"),"－",IF(OR(AM1750=8,AM1750=9),"",IF(OR(AJ1750=3,AJ1750=4,AJ1750=5,AJ1750=6),VLOOKUP(AH1750,INDEX((係数_バス貨物_ガソリン,係数_バス貨物_CNG,係数_バス貨物_軽油,係数_バス貨物_メタノール,係数_バス貨物_LPG),MATCH(AL1750,【参考】排出ガスレベル!$AI$4:$AI$671,1),1,AR1750):INDEX((係数_バス貨物_ガソリン,係数_バス貨物_CNG,係数_バス貨物_軽油,係数_バス貨物_メタノール,係数_バス貨物_LPG),MATCH(AL1750+1,【参考】排出ガスレベル!$AI$4:$AI$671,1)-1,5,AR1750),2,FALSE),IF(OR(AJ1750=1,AJ1750=2),VLOOKUP(AH1750,INDEX((係数_乗用_ガソリン,係数_乗用_CNG,係数_乗用_軽油,係数_乗用_メタノール,係数_乗用_LPG),1,1,AR1750):INDEX((係数_乗用_ガソリン,係数_乗用_CNG,係数_乗用_軽油,係数_乗用_メタノール,係数_乗用_LPG),125,5,AR1750),2,FALSE))))))</f>
        <v/>
      </c>
      <c r="AO1750" s="376" t="str">
        <f>IF(T1750="","",IF(OR(AH1750="",AH1750="-"),"－",IF(OR(AM1750=8,AM1750=9),"",IF(OR(AJ1750=3,AJ1750=4,AJ1750=5,AJ1750=6),VLOOKUP(AH1750,INDEX((係数_バス貨物_ガソリン,係数_バス貨物_CNG,係数_バス貨物_軽油,係数_バス貨物_メタノール,係数_バス貨物_LPG),MATCH(AL1750,【参考】排出ガスレベル!$AI$4:$AI$671,1),1,AR1750):INDEX((係数_バス貨物_ガソリン,係数_バス貨物_CNG,係数_バス貨物_軽油,係数_バス貨物_メタノール,係数_バス貨物_LPG),MATCH(AL1750+1,【参考】排出ガスレベル!$AI$4:$AI$671,1)-1,5,AR1750),3,FALSE),IF(OR(AJ1750=1,AJ1750=2),VLOOKUP(AH1750,INDEX((係数_乗用_ガソリン,係数_乗用_CNG,係数_乗用_軽油,係数_乗用_メタノール,係数_乗用_LPG),1,1,AR1750):INDEX((係数_乗用_ガソリン,係数_乗用_CNG,係数_乗用_軽油,係数_乗用_メタノール,係数_乗用_LPG),125,5,AR1750),3,FALSE))))))</f>
        <v/>
      </c>
      <c r="AP1750" s="375" t="str">
        <f t="shared" si="815"/>
        <v/>
      </c>
      <c r="AQ1750" s="444" t="str">
        <f t="shared" si="816"/>
        <v/>
      </c>
      <c r="AR1750" s="375" t="str">
        <f t="shared" si="819"/>
        <v/>
      </c>
      <c r="AS1750" s="377" t="str">
        <f t="shared" si="817"/>
        <v/>
      </c>
      <c r="AT1750" s="378" t="str">
        <f t="shared" si="818"/>
        <v/>
      </c>
      <c r="AX1750" s="625" t="b">
        <f t="shared" si="820"/>
        <v>0</v>
      </c>
      <c r="AY1750" s="7" t="str">
        <f t="shared" si="821"/>
        <v>FALSEFALSEFALSE</v>
      </c>
      <c r="AZ1750" s="626">
        <f t="shared" si="797"/>
        <v>0</v>
      </c>
      <c r="BA1750" s="627" t="str">
        <f t="shared" si="798"/>
        <v/>
      </c>
      <c r="BB1750" s="627">
        <f t="shared" si="799"/>
        <v>0</v>
      </c>
      <c r="BC1750" s="690" t="str">
        <f t="shared" si="800"/>
        <v/>
      </c>
    </row>
    <row r="1751" spans="1:55">
      <c r="A1751" s="381">
        <v>1695</v>
      </c>
      <c r="B1751" s="117"/>
      <c r="C1751" s="288"/>
      <c r="D1751" s="289"/>
      <c r="E1751" s="289"/>
      <c r="F1751" s="290"/>
      <c r="G1751" s="292"/>
      <c r="H1751" s="116"/>
      <c r="I1751" s="292"/>
      <c r="J1751" s="116"/>
      <c r="K1751" s="370" t="str">
        <f t="shared" si="791"/>
        <v/>
      </c>
      <c r="L1751" s="370">
        <f t="shared" si="792"/>
        <v>0</v>
      </c>
      <c r="M1751" s="370">
        <f t="shared" si="793"/>
        <v>0</v>
      </c>
      <c r="N1751" s="371" t="str">
        <f t="shared" si="801"/>
        <v/>
      </c>
      <c r="O1751" s="371" t="str">
        <f t="shared" si="802"/>
        <v/>
      </c>
      <c r="P1751" s="371" t="str">
        <f t="shared" si="803"/>
        <v/>
      </c>
      <c r="Q1751" s="371" t="str">
        <f t="shared" si="804"/>
        <v/>
      </c>
      <c r="R1751" s="371" t="str">
        <f t="shared" si="805"/>
        <v/>
      </c>
      <c r="S1751" s="371" t="str">
        <f t="shared" si="806"/>
        <v/>
      </c>
      <c r="T1751" s="443" t="str">
        <f t="shared" si="794"/>
        <v/>
      </c>
      <c r="U1751" s="539"/>
      <c r="V1751" s="117"/>
      <c r="W1751" s="118"/>
      <c r="X1751" s="119"/>
      <c r="Y1751" s="120"/>
      <c r="Z1751" s="122"/>
      <c r="AA1751" s="121"/>
      <c r="AB1751" s="443" t="str">
        <f t="shared" si="795"/>
        <v/>
      </c>
      <c r="AC1751" s="734" t="str">
        <f t="shared" si="796"/>
        <v/>
      </c>
      <c r="AD1751" s="372"/>
      <c r="AE1751" s="485"/>
      <c r="AF1751" s="373" t="str">
        <f t="shared" si="807"/>
        <v/>
      </c>
      <c r="AG1751" s="373" t="str">
        <f t="shared" si="808"/>
        <v/>
      </c>
      <c r="AH1751" s="374" t="str">
        <f t="shared" si="809"/>
        <v/>
      </c>
      <c r="AI1751" s="375" t="str">
        <f t="shared" si="810"/>
        <v/>
      </c>
      <c r="AJ1751" s="375" t="str">
        <f t="shared" si="811"/>
        <v/>
      </c>
      <c r="AK1751" s="375" t="str">
        <f t="shared" si="812"/>
        <v/>
      </c>
      <c r="AL1751" s="375" t="str">
        <f t="shared" si="813"/>
        <v/>
      </c>
      <c r="AM1751" s="375" t="str">
        <f t="shared" si="814"/>
        <v/>
      </c>
      <c r="AN1751" s="376" t="str">
        <f>IF(AF1751="","",IF(OR(AH1751="",AH1751="-"),"－",IF(OR(AM1751=8,AM1751=9),"",IF(OR(AJ1751=3,AJ1751=4,AJ1751=5,AJ1751=6),VLOOKUP(AH1751,INDEX((係数_バス貨物_ガソリン,係数_バス貨物_CNG,係数_バス貨物_軽油,係数_バス貨物_メタノール,係数_バス貨物_LPG),MATCH(AL1751,【参考】排出ガスレベル!$AI$4:$AI$671,1),1,AR1751):INDEX((係数_バス貨物_ガソリン,係数_バス貨物_CNG,係数_バス貨物_軽油,係数_バス貨物_メタノール,係数_バス貨物_LPG),MATCH(AL1751+1,【参考】排出ガスレベル!$AI$4:$AI$671,1)-1,5,AR1751),2,FALSE),IF(OR(AJ1751=1,AJ1751=2),VLOOKUP(AH1751,INDEX((係数_乗用_ガソリン,係数_乗用_CNG,係数_乗用_軽油,係数_乗用_メタノール,係数_乗用_LPG),1,1,AR1751):INDEX((係数_乗用_ガソリン,係数_乗用_CNG,係数_乗用_軽油,係数_乗用_メタノール,係数_乗用_LPG),125,5,AR1751),2,FALSE))))))</f>
        <v/>
      </c>
      <c r="AO1751" s="376" t="str">
        <f>IF(T1751="","",IF(OR(AH1751="",AH1751="-"),"－",IF(OR(AM1751=8,AM1751=9),"",IF(OR(AJ1751=3,AJ1751=4,AJ1751=5,AJ1751=6),VLOOKUP(AH1751,INDEX((係数_バス貨物_ガソリン,係数_バス貨物_CNG,係数_バス貨物_軽油,係数_バス貨物_メタノール,係数_バス貨物_LPG),MATCH(AL1751,【参考】排出ガスレベル!$AI$4:$AI$671,1),1,AR1751):INDEX((係数_バス貨物_ガソリン,係数_バス貨物_CNG,係数_バス貨物_軽油,係数_バス貨物_メタノール,係数_バス貨物_LPG),MATCH(AL1751+1,【参考】排出ガスレベル!$AI$4:$AI$671,1)-1,5,AR1751),3,FALSE),IF(OR(AJ1751=1,AJ1751=2),VLOOKUP(AH1751,INDEX((係数_乗用_ガソリン,係数_乗用_CNG,係数_乗用_軽油,係数_乗用_メタノール,係数_乗用_LPG),1,1,AR1751):INDEX((係数_乗用_ガソリン,係数_乗用_CNG,係数_乗用_軽油,係数_乗用_メタノール,係数_乗用_LPG),125,5,AR1751),3,FALSE))))))</f>
        <v/>
      </c>
      <c r="AP1751" s="375" t="str">
        <f t="shared" si="815"/>
        <v/>
      </c>
      <c r="AQ1751" s="444" t="str">
        <f t="shared" si="816"/>
        <v/>
      </c>
      <c r="AR1751" s="375" t="str">
        <f t="shared" si="819"/>
        <v/>
      </c>
      <c r="AS1751" s="377" t="str">
        <f t="shared" si="817"/>
        <v/>
      </c>
      <c r="AT1751" s="378" t="str">
        <f t="shared" si="818"/>
        <v/>
      </c>
      <c r="AX1751" s="625" t="b">
        <f t="shared" si="820"/>
        <v>0</v>
      </c>
      <c r="AY1751" s="7" t="str">
        <f t="shared" si="821"/>
        <v>FALSEFALSEFALSE</v>
      </c>
      <c r="AZ1751" s="626">
        <f t="shared" si="797"/>
        <v>0</v>
      </c>
      <c r="BA1751" s="627" t="str">
        <f t="shared" si="798"/>
        <v/>
      </c>
      <c r="BB1751" s="627">
        <f t="shared" si="799"/>
        <v>0</v>
      </c>
      <c r="BC1751" s="690" t="str">
        <f t="shared" si="800"/>
        <v/>
      </c>
    </row>
    <row r="1752" spans="1:55">
      <c r="A1752" s="381">
        <v>1696</v>
      </c>
      <c r="B1752" s="117"/>
      <c r="C1752" s="288"/>
      <c r="D1752" s="289"/>
      <c r="E1752" s="289"/>
      <c r="F1752" s="290"/>
      <c r="G1752" s="292"/>
      <c r="H1752" s="116"/>
      <c r="I1752" s="292"/>
      <c r="J1752" s="116"/>
      <c r="K1752" s="370" t="str">
        <f t="shared" si="791"/>
        <v/>
      </c>
      <c r="L1752" s="370">
        <f t="shared" si="792"/>
        <v>0</v>
      </c>
      <c r="M1752" s="370">
        <f t="shared" si="793"/>
        <v>0</v>
      </c>
      <c r="N1752" s="371" t="str">
        <f t="shared" si="801"/>
        <v/>
      </c>
      <c r="O1752" s="371" t="str">
        <f t="shared" si="802"/>
        <v/>
      </c>
      <c r="P1752" s="371" t="str">
        <f t="shared" si="803"/>
        <v/>
      </c>
      <c r="Q1752" s="371" t="str">
        <f t="shared" si="804"/>
        <v/>
      </c>
      <c r="R1752" s="371" t="str">
        <f t="shared" si="805"/>
        <v/>
      </c>
      <c r="S1752" s="371" t="str">
        <f t="shared" si="806"/>
        <v/>
      </c>
      <c r="T1752" s="443" t="str">
        <f t="shared" si="794"/>
        <v/>
      </c>
      <c r="U1752" s="539"/>
      <c r="V1752" s="117"/>
      <c r="W1752" s="118"/>
      <c r="X1752" s="119"/>
      <c r="Y1752" s="120"/>
      <c r="Z1752" s="122"/>
      <c r="AA1752" s="121"/>
      <c r="AB1752" s="443" t="str">
        <f t="shared" si="795"/>
        <v/>
      </c>
      <c r="AC1752" s="734" t="str">
        <f t="shared" si="796"/>
        <v/>
      </c>
      <c r="AD1752" s="372"/>
      <c r="AE1752" s="485"/>
      <c r="AF1752" s="373" t="str">
        <f t="shared" si="807"/>
        <v/>
      </c>
      <c r="AG1752" s="373" t="str">
        <f t="shared" si="808"/>
        <v/>
      </c>
      <c r="AH1752" s="374" t="str">
        <f t="shared" si="809"/>
        <v/>
      </c>
      <c r="AI1752" s="375" t="str">
        <f t="shared" si="810"/>
        <v/>
      </c>
      <c r="AJ1752" s="375" t="str">
        <f t="shared" si="811"/>
        <v/>
      </c>
      <c r="AK1752" s="375" t="str">
        <f t="shared" si="812"/>
        <v/>
      </c>
      <c r="AL1752" s="375" t="str">
        <f t="shared" si="813"/>
        <v/>
      </c>
      <c r="AM1752" s="375" t="str">
        <f t="shared" si="814"/>
        <v/>
      </c>
      <c r="AN1752" s="376" t="str">
        <f>IF(AF1752="","",IF(OR(AH1752="",AH1752="-"),"－",IF(OR(AM1752=8,AM1752=9),"",IF(OR(AJ1752=3,AJ1752=4,AJ1752=5,AJ1752=6),VLOOKUP(AH1752,INDEX((係数_バス貨物_ガソリン,係数_バス貨物_CNG,係数_バス貨物_軽油,係数_バス貨物_メタノール,係数_バス貨物_LPG),MATCH(AL1752,【参考】排出ガスレベル!$AI$4:$AI$671,1),1,AR1752):INDEX((係数_バス貨物_ガソリン,係数_バス貨物_CNG,係数_バス貨物_軽油,係数_バス貨物_メタノール,係数_バス貨物_LPG),MATCH(AL1752+1,【参考】排出ガスレベル!$AI$4:$AI$671,1)-1,5,AR1752),2,FALSE),IF(OR(AJ1752=1,AJ1752=2),VLOOKUP(AH1752,INDEX((係数_乗用_ガソリン,係数_乗用_CNG,係数_乗用_軽油,係数_乗用_メタノール,係数_乗用_LPG),1,1,AR1752):INDEX((係数_乗用_ガソリン,係数_乗用_CNG,係数_乗用_軽油,係数_乗用_メタノール,係数_乗用_LPG),125,5,AR1752),2,FALSE))))))</f>
        <v/>
      </c>
      <c r="AO1752" s="376" t="str">
        <f>IF(T1752="","",IF(OR(AH1752="",AH1752="-"),"－",IF(OR(AM1752=8,AM1752=9),"",IF(OR(AJ1752=3,AJ1752=4,AJ1752=5,AJ1752=6),VLOOKUP(AH1752,INDEX((係数_バス貨物_ガソリン,係数_バス貨物_CNG,係数_バス貨物_軽油,係数_バス貨物_メタノール,係数_バス貨物_LPG),MATCH(AL1752,【参考】排出ガスレベル!$AI$4:$AI$671,1),1,AR1752):INDEX((係数_バス貨物_ガソリン,係数_バス貨物_CNG,係数_バス貨物_軽油,係数_バス貨物_メタノール,係数_バス貨物_LPG),MATCH(AL1752+1,【参考】排出ガスレベル!$AI$4:$AI$671,1)-1,5,AR1752),3,FALSE),IF(OR(AJ1752=1,AJ1752=2),VLOOKUP(AH1752,INDEX((係数_乗用_ガソリン,係数_乗用_CNG,係数_乗用_軽油,係数_乗用_メタノール,係数_乗用_LPG),1,1,AR1752):INDEX((係数_乗用_ガソリン,係数_乗用_CNG,係数_乗用_軽油,係数_乗用_メタノール,係数_乗用_LPG),125,5,AR1752),3,FALSE))))))</f>
        <v/>
      </c>
      <c r="AP1752" s="375" t="str">
        <f t="shared" si="815"/>
        <v/>
      </c>
      <c r="AQ1752" s="444" t="str">
        <f t="shared" si="816"/>
        <v/>
      </c>
      <c r="AR1752" s="375" t="str">
        <f t="shared" si="819"/>
        <v/>
      </c>
      <c r="AS1752" s="377" t="str">
        <f t="shared" si="817"/>
        <v/>
      </c>
      <c r="AT1752" s="378" t="str">
        <f t="shared" si="818"/>
        <v/>
      </c>
      <c r="AX1752" s="625" t="b">
        <f t="shared" si="820"/>
        <v>0</v>
      </c>
      <c r="AY1752" s="7" t="str">
        <f t="shared" si="821"/>
        <v>FALSEFALSEFALSE</v>
      </c>
      <c r="AZ1752" s="626">
        <f t="shared" si="797"/>
        <v>0</v>
      </c>
      <c r="BA1752" s="627" t="str">
        <f t="shared" si="798"/>
        <v/>
      </c>
      <c r="BB1752" s="627">
        <f t="shared" si="799"/>
        <v>0</v>
      </c>
      <c r="BC1752" s="690" t="str">
        <f t="shared" si="800"/>
        <v/>
      </c>
    </row>
    <row r="1753" spans="1:55">
      <c r="A1753" s="381">
        <v>1697</v>
      </c>
      <c r="B1753" s="117"/>
      <c r="C1753" s="288"/>
      <c r="D1753" s="289"/>
      <c r="E1753" s="289"/>
      <c r="F1753" s="290"/>
      <c r="G1753" s="292"/>
      <c r="H1753" s="116"/>
      <c r="I1753" s="292"/>
      <c r="J1753" s="116"/>
      <c r="K1753" s="370" t="str">
        <f t="shared" si="791"/>
        <v/>
      </c>
      <c r="L1753" s="370">
        <f t="shared" si="792"/>
        <v>0</v>
      </c>
      <c r="M1753" s="370">
        <f t="shared" si="793"/>
        <v>0</v>
      </c>
      <c r="N1753" s="371" t="str">
        <f t="shared" si="801"/>
        <v/>
      </c>
      <c r="O1753" s="371" t="str">
        <f t="shared" si="802"/>
        <v/>
      </c>
      <c r="P1753" s="371" t="str">
        <f t="shared" si="803"/>
        <v/>
      </c>
      <c r="Q1753" s="371" t="str">
        <f t="shared" si="804"/>
        <v/>
      </c>
      <c r="R1753" s="371" t="str">
        <f t="shared" si="805"/>
        <v/>
      </c>
      <c r="S1753" s="371" t="str">
        <f t="shared" si="806"/>
        <v/>
      </c>
      <c r="T1753" s="443" t="str">
        <f t="shared" si="794"/>
        <v/>
      </c>
      <c r="U1753" s="539"/>
      <c r="V1753" s="117"/>
      <c r="W1753" s="118"/>
      <c r="X1753" s="119"/>
      <c r="Y1753" s="120"/>
      <c r="Z1753" s="122"/>
      <c r="AA1753" s="121"/>
      <c r="AB1753" s="443" t="str">
        <f t="shared" si="795"/>
        <v/>
      </c>
      <c r="AC1753" s="734" t="str">
        <f t="shared" si="796"/>
        <v/>
      </c>
      <c r="AD1753" s="372"/>
      <c r="AE1753" s="485"/>
      <c r="AF1753" s="373" t="str">
        <f t="shared" si="807"/>
        <v/>
      </c>
      <c r="AG1753" s="373" t="str">
        <f t="shared" si="808"/>
        <v/>
      </c>
      <c r="AH1753" s="374" t="str">
        <f t="shared" si="809"/>
        <v/>
      </c>
      <c r="AI1753" s="375" t="str">
        <f t="shared" si="810"/>
        <v/>
      </c>
      <c r="AJ1753" s="375" t="str">
        <f t="shared" si="811"/>
        <v/>
      </c>
      <c r="AK1753" s="375" t="str">
        <f t="shared" si="812"/>
        <v/>
      </c>
      <c r="AL1753" s="375" t="str">
        <f t="shared" si="813"/>
        <v/>
      </c>
      <c r="AM1753" s="375" t="str">
        <f t="shared" si="814"/>
        <v/>
      </c>
      <c r="AN1753" s="376" t="str">
        <f>IF(AF1753="","",IF(OR(AH1753="",AH1753="-"),"－",IF(OR(AM1753=8,AM1753=9),"",IF(OR(AJ1753=3,AJ1753=4,AJ1753=5,AJ1753=6),VLOOKUP(AH1753,INDEX((係数_バス貨物_ガソリン,係数_バス貨物_CNG,係数_バス貨物_軽油,係数_バス貨物_メタノール,係数_バス貨物_LPG),MATCH(AL1753,【参考】排出ガスレベル!$AI$4:$AI$671,1),1,AR1753):INDEX((係数_バス貨物_ガソリン,係数_バス貨物_CNG,係数_バス貨物_軽油,係数_バス貨物_メタノール,係数_バス貨物_LPG),MATCH(AL1753+1,【参考】排出ガスレベル!$AI$4:$AI$671,1)-1,5,AR1753),2,FALSE),IF(OR(AJ1753=1,AJ1753=2),VLOOKUP(AH1753,INDEX((係数_乗用_ガソリン,係数_乗用_CNG,係数_乗用_軽油,係数_乗用_メタノール,係数_乗用_LPG),1,1,AR1753):INDEX((係数_乗用_ガソリン,係数_乗用_CNG,係数_乗用_軽油,係数_乗用_メタノール,係数_乗用_LPG),125,5,AR1753),2,FALSE))))))</f>
        <v/>
      </c>
      <c r="AO1753" s="376" t="str">
        <f>IF(T1753="","",IF(OR(AH1753="",AH1753="-"),"－",IF(OR(AM1753=8,AM1753=9),"",IF(OR(AJ1753=3,AJ1753=4,AJ1753=5,AJ1753=6),VLOOKUP(AH1753,INDEX((係数_バス貨物_ガソリン,係数_バス貨物_CNG,係数_バス貨物_軽油,係数_バス貨物_メタノール,係数_バス貨物_LPG),MATCH(AL1753,【参考】排出ガスレベル!$AI$4:$AI$671,1),1,AR1753):INDEX((係数_バス貨物_ガソリン,係数_バス貨物_CNG,係数_バス貨物_軽油,係数_バス貨物_メタノール,係数_バス貨物_LPG),MATCH(AL1753+1,【参考】排出ガスレベル!$AI$4:$AI$671,1)-1,5,AR1753),3,FALSE),IF(OR(AJ1753=1,AJ1753=2),VLOOKUP(AH1753,INDEX((係数_乗用_ガソリン,係数_乗用_CNG,係数_乗用_軽油,係数_乗用_メタノール,係数_乗用_LPG),1,1,AR1753):INDEX((係数_乗用_ガソリン,係数_乗用_CNG,係数_乗用_軽油,係数_乗用_メタノール,係数_乗用_LPG),125,5,AR1753),3,FALSE))))))</f>
        <v/>
      </c>
      <c r="AP1753" s="375" t="str">
        <f t="shared" si="815"/>
        <v/>
      </c>
      <c r="AQ1753" s="444" t="str">
        <f t="shared" si="816"/>
        <v/>
      </c>
      <c r="AR1753" s="375" t="str">
        <f t="shared" si="819"/>
        <v/>
      </c>
      <c r="AS1753" s="377" t="str">
        <f t="shared" si="817"/>
        <v/>
      </c>
      <c r="AT1753" s="378" t="str">
        <f t="shared" si="818"/>
        <v/>
      </c>
      <c r="AX1753" s="625" t="b">
        <f t="shared" si="820"/>
        <v>0</v>
      </c>
      <c r="AY1753" s="7" t="str">
        <f t="shared" si="821"/>
        <v>FALSEFALSEFALSE</v>
      </c>
      <c r="AZ1753" s="626">
        <f t="shared" si="797"/>
        <v>0</v>
      </c>
      <c r="BA1753" s="627" t="str">
        <f t="shared" si="798"/>
        <v/>
      </c>
      <c r="BB1753" s="627">
        <f t="shared" si="799"/>
        <v>0</v>
      </c>
      <c r="BC1753" s="690" t="str">
        <f t="shared" si="800"/>
        <v/>
      </c>
    </row>
    <row r="1754" spans="1:55">
      <c r="A1754" s="381">
        <v>1698</v>
      </c>
      <c r="B1754" s="117"/>
      <c r="C1754" s="288"/>
      <c r="D1754" s="289"/>
      <c r="E1754" s="289"/>
      <c r="F1754" s="290"/>
      <c r="G1754" s="292"/>
      <c r="H1754" s="116"/>
      <c r="I1754" s="292"/>
      <c r="J1754" s="116"/>
      <c r="K1754" s="370" t="str">
        <f t="shared" si="791"/>
        <v/>
      </c>
      <c r="L1754" s="370">
        <f t="shared" si="792"/>
        <v>0</v>
      </c>
      <c r="M1754" s="370">
        <f t="shared" si="793"/>
        <v>0</v>
      </c>
      <c r="N1754" s="371" t="str">
        <f t="shared" si="801"/>
        <v/>
      </c>
      <c r="O1754" s="371" t="str">
        <f t="shared" si="802"/>
        <v/>
      </c>
      <c r="P1754" s="371" t="str">
        <f t="shared" si="803"/>
        <v/>
      </c>
      <c r="Q1754" s="371" t="str">
        <f t="shared" si="804"/>
        <v/>
      </c>
      <c r="R1754" s="371" t="str">
        <f t="shared" si="805"/>
        <v/>
      </c>
      <c r="S1754" s="371" t="str">
        <f t="shared" si="806"/>
        <v/>
      </c>
      <c r="T1754" s="443" t="str">
        <f t="shared" si="794"/>
        <v/>
      </c>
      <c r="U1754" s="539"/>
      <c r="V1754" s="117"/>
      <c r="W1754" s="118"/>
      <c r="X1754" s="119"/>
      <c r="Y1754" s="120"/>
      <c r="Z1754" s="122"/>
      <c r="AA1754" s="121"/>
      <c r="AB1754" s="443" t="str">
        <f t="shared" si="795"/>
        <v/>
      </c>
      <c r="AC1754" s="734" t="str">
        <f t="shared" si="796"/>
        <v/>
      </c>
      <c r="AD1754" s="372"/>
      <c r="AE1754" s="485"/>
      <c r="AF1754" s="373" t="str">
        <f t="shared" si="807"/>
        <v/>
      </c>
      <c r="AG1754" s="373" t="str">
        <f t="shared" si="808"/>
        <v/>
      </c>
      <c r="AH1754" s="374" t="str">
        <f t="shared" si="809"/>
        <v/>
      </c>
      <c r="AI1754" s="375" t="str">
        <f t="shared" si="810"/>
        <v/>
      </c>
      <c r="AJ1754" s="375" t="str">
        <f t="shared" si="811"/>
        <v/>
      </c>
      <c r="AK1754" s="375" t="str">
        <f t="shared" si="812"/>
        <v/>
      </c>
      <c r="AL1754" s="375" t="str">
        <f t="shared" si="813"/>
        <v/>
      </c>
      <c r="AM1754" s="375" t="str">
        <f t="shared" si="814"/>
        <v/>
      </c>
      <c r="AN1754" s="376" t="str">
        <f>IF(AF1754="","",IF(OR(AH1754="",AH1754="-"),"－",IF(OR(AM1754=8,AM1754=9),"",IF(OR(AJ1754=3,AJ1754=4,AJ1754=5,AJ1754=6),VLOOKUP(AH1754,INDEX((係数_バス貨物_ガソリン,係数_バス貨物_CNG,係数_バス貨物_軽油,係数_バス貨物_メタノール,係数_バス貨物_LPG),MATCH(AL1754,【参考】排出ガスレベル!$AI$4:$AI$671,1),1,AR1754):INDEX((係数_バス貨物_ガソリン,係数_バス貨物_CNG,係数_バス貨物_軽油,係数_バス貨物_メタノール,係数_バス貨物_LPG),MATCH(AL1754+1,【参考】排出ガスレベル!$AI$4:$AI$671,1)-1,5,AR1754),2,FALSE),IF(OR(AJ1754=1,AJ1754=2),VLOOKUP(AH1754,INDEX((係数_乗用_ガソリン,係数_乗用_CNG,係数_乗用_軽油,係数_乗用_メタノール,係数_乗用_LPG),1,1,AR1754):INDEX((係数_乗用_ガソリン,係数_乗用_CNG,係数_乗用_軽油,係数_乗用_メタノール,係数_乗用_LPG),125,5,AR1754),2,FALSE))))))</f>
        <v/>
      </c>
      <c r="AO1754" s="376" t="str">
        <f>IF(T1754="","",IF(OR(AH1754="",AH1754="-"),"－",IF(OR(AM1754=8,AM1754=9),"",IF(OR(AJ1754=3,AJ1754=4,AJ1754=5,AJ1754=6),VLOOKUP(AH1754,INDEX((係数_バス貨物_ガソリン,係数_バス貨物_CNG,係数_バス貨物_軽油,係数_バス貨物_メタノール,係数_バス貨物_LPG),MATCH(AL1754,【参考】排出ガスレベル!$AI$4:$AI$671,1),1,AR1754):INDEX((係数_バス貨物_ガソリン,係数_バス貨物_CNG,係数_バス貨物_軽油,係数_バス貨物_メタノール,係数_バス貨物_LPG),MATCH(AL1754+1,【参考】排出ガスレベル!$AI$4:$AI$671,1)-1,5,AR1754),3,FALSE),IF(OR(AJ1754=1,AJ1754=2),VLOOKUP(AH1754,INDEX((係数_乗用_ガソリン,係数_乗用_CNG,係数_乗用_軽油,係数_乗用_メタノール,係数_乗用_LPG),1,1,AR1754):INDEX((係数_乗用_ガソリン,係数_乗用_CNG,係数_乗用_軽油,係数_乗用_メタノール,係数_乗用_LPG),125,5,AR1754),3,FALSE))))))</f>
        <v/>
      </c>
      <c r="AP1754" s="375" t="str">
        <f t="shared" si="815"/>
        <v/>
      </c>
      <c r="AQ1754" s="444" t="str">
        <f t="shared" si="816"/>
        <v/>
      </c>
      <c r="AR1754" s="375" t="str">
        <f t="shared" si="819"/>
        <v/>
      </c>
      <c r="AS1754" s="377" t="str">
        <f t="shared" si="817"/>
        <v/>
      </c>
      <c r="AT1754" s="378" t="str">
        <f t="shared" si="818"/>
        <v/>
      </c>
      <c r="AX1754" s="625" t="b">
        <f t="shared" si="820"/>
        <v>0</v>
      </c>
      <c r="AY1754" s="7" t="str">
        <f t="shared" si="821"/>
        <v>FALSEFALSEFALSE</v>
      </c>
      <c r="AZ1754" s="626">
        <f t="shared" si="797"/>
        <v>0</v>
      </c>
      <c r="BA1754" s="627" t="str">
        <f t="shared" si="798"/>
        <v/>
      </c>
      <c r="BB1754" s="627">
        <f t="shared" si="799"/>
        <v>0</v>
      </c>
      <c r="BC1754" s="690" t="str">
        <f t="shared" si="800"/>
        <v/>
      </c>
    </row>
    <row r="1755" spans="1:55">
      <c r="A1755" s="381">
        <v>1699</v>
      </c>
      <c r="B1755" s="117"/>
      <c r="C1755" s="288"/>
      <c r="D1755" s="289"/>
      <c r="E1755" s="289"/>
      <c r="F1755" s="290"/>
      <c r="G1755" s="292"/>
      <c r="H1755" s="116"/>
      <c r="I1755" s="292"/>
      <c r="J1755" s="116"/>
      <c r="K1755" s="370" t="str">
        <f t="shared" si="791"/>
        <v/>
      </c>
      <c r="L1755" s="370">
        <f t="shared" si="792"/>
        <v>0</v>
      </c>
      <c r="M1755" s="370">
        <f t="shared" si="793"/>
        <v>0</v>
      </c>
      <c r="N1755" s="371" t="str">
        <f t="shared" si="801"/>
        <v/>
      </c>
      <c r="O1755" s="371" t="str">
        <f t="shared" si="802"/>
        <v/>
      </c>
      <c r="P1755" s="371" t="str">
        <f t="shared" si="803"/>
        <v/>
      </c>
      <c r="Q1755" s="371" t="str">
        <f t="shared" si="804"/>
        <v/>
      </c>
      <c r="R1755" s="371" t="str">
        <f t="shared" si="805"/>
        <v/>
      </c>
      <c r="S1755" s="371" t="str">
        <f t="shared" si="806"/>
        <v/>
      </c>
      <c r="T1755" s="443" t="str">
        <f t="shared" si="794"/>
        <v/>
      </c>
      <c r="U1755" s="539"/>
      <c r="V1755" s="117"/>
      <c r="W1755" s="118"/>
      <c r="X1755" s="119"/>
      <c r="Y1755" s="120"/>
      <c r="Z1755" s="122"/>
      <c r="AA1755" s="121"/>
      <c r="AB1755" s="443" t="str">
        <f t="shared" si="795"/>
        <v/>
      </c>
      <c r="AC1755" s="734" t="str">
        <f t="shared" si="796"/>
        <v/>
      </c>
      <c r="AD1755" s="372"/>
      <c r="AE1755" s="485"/>
      <c r="AF1755" s="373" t="str">
        <f t="shared" si="807"/>
        <v/>
      </c>
      <c r="AG1755" s="373" t="str">
        <f t="shared" si="808"/>
        <v/>
      </c>
      <c r="AH1755" s="374" t="str">
        <f t="shared" si="809"/>
        <v/>
      </c>
      <c r="AI1755" s="375" t="str">
        <f t="shared" si="810"/>
        <v/>
      </c>
      <c r="AJ1755" s="375" t="str">
        <f t="shared" si="811"/>
        <v/>
      </c>
      <c r="AK1755" s="375" t="str">
        <f t="shared" si="812"/>
        <v/>
      </c>
      <c r="AL1755" s="375" t="str">
        <f t="shared" si="813"/>
        <v/>
      </c>
      <c r="AM1755" s="375" t="str">
        <f t="shared" si="814"/>
        <v/>
      </c>
      <c r="AN1755" s="376" t="str">
        <f>IF(AF1755="","",IF(OR(AH1755="",AH1755="-"),"－",IF(OR(AM1755=8,AM1755=9),"",IF(OR(AJ1755=3,AJ1755=4,AJ1755=5,AJ1755=6),VLOOKUP(AH1755,INDEX((係数_バス貨物_ガソリン,係数_バス貨物_CNG,係数_バス貨物_軽油,係数_バス貨物_メタノール,係数_バス貨物_LPG),MATCH(AL1755,【参考】排出ガスレベル!$AI$4:$AI$671,1),1,AR1755):INDEX((係数_バス貨物_ガソリン,係数_バス貨物_CNG,係数_バス貨物_軽油,係数_バス貨物_メタノール,係数_バス貨物_LPG),MATCH(AL1755+1,【参考】排出ガスレベル!$AI$4:$AI$671,1)-1,5,AR1755),2,FALSE),IF(OR(AJ1755=1,AJ1755=2),VLOOKUP(AH1755,INDEX((係数_乗用_ガソリン,係数_乗用_CNG,係数_乗用_軽油,係数_乗用_メタノール,係数_乗用_LPG),1,1,AR1755):INDEX((係数_乗用_ガソリン,係数_乗用_CNG,係数_乗用_軽油,係数_乗用_メタノール,係数_乗用_LPG),125,5,AR1755),2,FALSE))))))</f>
        <v/>
      </c>
      <c r="AO1755" s="376" t="str">
        <f>IF(T1755="","",IF(OR(AH1755="",AH1755="-"),"－",IF(OR(AM1755=8,AM1755=9),"",IF(OR(AJ1755=3,AJ1755=4,AJ1755=5,AJ1755=6),VLOOKUP(AH1755,INDEX((係数_バス貨物_ガソリン,係数_バス貨物_CNG,係数_バス貨物_軽油,係数_バス貨物_メタノール,係数_バス貨物_LPG),MATCH(AL1755,【参考】排出ガスレベル!$AI$4:$AI$671,1),1,AR1755):INDEX((係数_バス貨物_ガソリン,係数_バス貨物_CNG,係数_バス貨物_軽油,係数_バス貨物_メタノール,係数_バス貨物_LPG),MATCH(AL1755+1,【参考】排出ガスレベル!$AI$4:$AI$671,1)-1,5,AR1755),3,FALSE),IF(OR(AJ1755=1,AJ1755=2),VLOOKUP(AH1755,INDEX((係数_乗用_ガソリン,係数_乗用_CNG,係数_乗用_軽油,係数_乗用_メタノール,係数_乗用_LPG),1,1,AR1755):INDEX((係数_乗用_ガソリン,係数_乗用_CNG,係数_乗用_軽油,係数_乗用_メタノール,係数_乗用_LPG),125,5,AR1755),3,FALSE))))))</f>
        <v/>
      </c>
      <c r="AP1755" s="375" t="str">
        <f t="shared" si="815"/>
        <v/>
      </c>
      <c r="AQ1755" s="444" t="str">
        <f t="shared" si="816"/>
        <v/>
      </c>
      <c r="AR1755" s="375" t="str">
        <f t="shared" si="819"/>
        <v/>
      </c>
      <c r="AS1755" s="377" t="str">
        <f t="shared" si="817"/>
        <v/>
      </c>
      <c r="AT1755" s="378" t="str">
        <f t="shared" si="818"/>
        <v/>
      </c>
      <c r="AX1755" s="625" t="b">
        <f t="shared" si="820"/>
        <v>0</v>
      </c>
      <c r="AY1755" s="7" t="str">
        <f t="shared" si="821"/>
        <v>FALSEFALSEFALSE</v>
      </c>
      <c r="AZ1755" s="626">
        <f t="shared" si="797"/>
        <v>0</v>
      </c>
      <c r="BA1755" s="627" t="str">
        <f t="shared" si="798"/>
        <v/>
      </c>
      <c r="BB1755" s="627">
        <f t="shared" si="799"/>
        <v>0</v>
      </c>
      <c r="BC1755" s="690" t="str">
        <f t="shared" si="800"/>
        <v/>
      </c>
    </row>
    <row r="1756" spans="1:55">
      <c r="A1756" s="381">
        <v>1700</v>
      </c>
      <c r="B1756" s="117"/>
      <c r="C1756" s="288"/>
      <c r="D1756" s="289"/>
      <c r="E1756" s="289"/>
      <c r="F1756" s="290"/>
      <c r="G1756" s="292"/>
      <c r="H1756" s="116"/>
      <c r="I1756" s="292"/>
      <c r="J1756" s="116"/>
      <c r="K1756" s="370" t="str">
        <f t="shared" si="791"/>
        <v/>
      </c>
      <c r="L1756" s="370">
        <f t="shared" si="792"/>
        <v>0</v>
      </c>
      <c r="M1756" s="370">
        <f t="shared" si="793"/>
        <v>0</v>
      </c>
      <c r="N1756" s="371" t="str">
        <f t="shared" si="801"/>
        <v/>
      </c>
      <c r="O1756" s="371" t="str">
        <f t="shared" si="802"/>
        <v/>
      </c>
      <c r="P1756" s="371" t="str">
        <f t="shared" si="803"/>
        <v/>
      </c>
      <c r="Q1756" s="371" t="str">
        <f t="shared" si="804"/>
        <v/>
      </c>
      <c r="R1756" s="371" t="str">
        <f t="shared" si="805"/>
        <v/>
      </c>
      <c r="S1756" s="371" t="str">
        <f t="shared" si="806"/>
        <v/>
      </c>
      <c r="T1756" s="443" t="str">
        <f t="shared" si="794"/>
        <v/>
      </c>
      <c r="U1756" s="539"/>
      <c r="V1756" s="117"/>
      <c r="W1756" s="118"/>
      <c r="X1756" s="119"/>
      <c r="Y1756" s="120"/>
      <c r="Z1756" s="122"/>
      <c r="AA1756" s="121"/>
      <c r="AB1756" s="443" t="str">
        <f t="shared" si="795"/>
        <v/>
      </c>
      <c r="AC1756" s="734" t="str">
        <f t="shared" si="796"/>
        <v/>
      </c>
      <c r="AD1756" s="372"/>
      <c r="AE1756" s="485"/>
      <c r="AF1756" s="373" t="str">
        <f t="shared" si="807"/>
        <v/>
      </c>
      <c r="AG1756" s="373" t="str">
        <f t="shared" si="808"/>
        <v/>
      </c>
      <c r="AH1756" s="374" t="str">
        <f t="shared" si="809"/>
        <v/>
      </c>
      <c r="AI1756" s="375" t="str">
        <f t="shared" si="810"/>
        <v/>
      </c>
      <c r="AJ1756" s="375" t="str">
        <f t="shared" si="811"/>
        <v/>
      </c>
      <c r="AK1756" s="375" t="str">
        <f t="shared" si="812"/>
        <v/>
      </c>
      <c r="AL1756" s="375" t="str">
        <f t="shared" si="813"/>
        <v/>
      </c>
      <c r="AM1756" s="375" t="str">
        <f t="shared" si="814"/>
        <v/>
      </c>
      <c r="AN1756" s="376" t="str">
        <f>IF(AF1756="","",IF(OR(AH1756="",AH1756="-"),"－",IF(OR(AM1756=8,AM1756=9),"",IF(OR(AJ1756=3,AJ1756=4,AJ1756=5,AJ1756=6),VLOOKUP(AH1756,INDEX((係数_バス貨物_ガソリン,係数_バス貨物_CNG,係数_バス貨物_軽油,係数_バス貨物_メタノール,係数_バス貨物_LPG),MATCH(AL1756,【参考】排出ガスレベル!$AI$4:$AI$671,1),1,AR1756):INDEX((係数_バス貨物_ガソリン,係数_バス貨物_CNG,係数_バス貨物_軽油,係数_バス貨物_メタノール,係数_バス貨物_LPG),MATCH(AL1756+1,【参考】排出ガスレベル!$AI$4:$AI$671,1)-1,5,AR1756),2,FALSE),IF(OR(AJ1756=1,AJ1756=2),VLOOKUP(AH1756,INDEX((係数_乗用_ガソリン,係数_乗用_CNG,係数_乗用_軽油,係数_乗用_メタノール,係数_乗用_LPG),1,1,AR1756):INDEX((係数_乗用_ガソリン,係数_乗用_CNG,係数_乗用_軽油,係数_乗用_メタノール,係数_乗用_LPG),125,5,AR1756),2,FALSE))))))</f>
        <v/>
      </c>
      <c r="AO1756" s="376" t="str">
        <f>IF(T1756="","",IF(OR(AH1756="",AH1756="-"),"－",IF(OR(AM1756=8,AM1756=9),"",IF(OR(AJ1756=3,AJ1756=4,AJ1756=5,AJ1756=6),VLOOKUP(AH1756,INDEX((係数_バス貨物_ガソリン,係数_バス貨物_CNG,係数_バス貨物_軽油,係数_バス貨物_メタノール,係数_バス貨物_LPG),MATCH(AL1756,【参考】排出ガスレベル!$AI$4:$AI$671,1),1,AR1756):INDEX((係数_バス貨物_ガソリン,係数_バス貨物_CNG,係数_バス貨物_軽油,係数_バス貨物_メタノール,係数_バス貨物_LPG),MATCH(AL1756+1,【参考】排出ガスレベル!$AI$4:$AI$671,1)-1,5,AR1756),3,FALSE),IF(OR(AJ1756=1,AJ1756=2),VLOOKUP(AH1756,INDEX((係数_乗用_ガソリン,係数_乗用_CNG,係数_乗用_軽油,係数_乗用_メタノール,係数_乗用_LPG),1,1,AR1756):INDEX((係数_乗用_ガソリン,係数_乗用_CNG,係数_乗用_軽油,係数_乗用_メタノール,係数_乗用_LPG),125,5,AR1756),3,FALSE))))))</f>
        <v/>
      </c>
      <c r="AP1756" s="375" t="str">
        <f t="shared" si="815"/>
        <v/>
      </c>
      <c r="AQ1756" s="444" t="str">
        <f t="shared" si="816"/>
        <v/>
      </c>
      <c r="AR1756" s="375" t="str">
        <f t="shared" si="819"/>
        <v/>
      </c>
      <c r="AS1756" s="377" t="str">
        <f t="shared" si="817"/>
        <v/>
      </c>
      <c r="AT1756" s="378" t="str">
        <f t="shared" si="818"/>
        <v/>
      </c>
      <c r="AX1756" s="625" t="b">
        <f t="shared" si="820"/>
        <v>0</v>
      </c>
      <c r="AY1756" s="7" t="str">
        <f t="shared" si="821"/>
        <v>FALSEFALSEFALSE</v>
      </c>
      <c r="AZ1756" s="626">
        <f t="shared" si="797"/>
        <v>0</v>
      </c>
      <c r="BA1756" s="627" t="str">
        <f t="shared" si="798"/>
        <v/>
      </c>
      <c r="BB1756" s="627">
        <f t="shared" si="799"/>
        <v>0</v>
      </c>
      <c r="BC1756" s="690" t="str">
        <f t="shared" si="800"/>
        <v/>
      </c>
    </row>
    <row r="1757" spans="1:55">
      <c r="A1757" s="381">
        <v>1701</v>
      </c>
      <c r="B1757" s="117"/>
      <c r="C1757" s="288"/>
      <c r="D1757" s="289"/>
      <c r="E1757" s="289"/>
      <c r="F1757" s="290"/>
      <c r="G1757" s="292"/>
      <c r="H1757" s="116"/>
      <c r="I1757" s="292"/>
      <c r="J1757" s="116"/>
      <c r="K1757" s="370" t="str">
        <f t="shared" si="791"/>
        <v/>
      </c>
      <c r="L1757" s="370">
        <f t="shared" si="792"/>
        <v>0</v>
      </c>
      <c r="M1757" s="370">
        <f t="shared" si="793"/>
        <v>0</v>
      </c>
      <c r="N1757" s="371" t="str">
        <f t="shared" si="801"/>
        <v/>
      </c>
      <c r="O1757" s="371" t="str">
        <f t="shared" si="802"/>
        <v/>
      </c>
      <c r="P1757" s="371" t="str">
        <f t="shared" si="803"/>
        <v/>
      </c>
      <c r="Q1757" s="371" t="str">
        <f t="shared" si="804"/>
        <v/>
      </c>
      <c r="R1757" s="371" t="str">
        <f t="shared" si="805"/>
        <v/>
      </c>
      <c r="S1757" s="371" t="str">
        <f t="shared" si="806"/>
        <v/>
      </c>
      <c r="T1757" s="443" t="str">
        <f t="shared" si="794"/>
        <v/>
      </c>
      <c r="U1757" s="539"/>
      <c r="V1757" s="117"/>
      <c r="W1757" s="118"/>
      <c r="X1757" s="119"/>
      <c r="Y1757" s="120"/>
      <c r="Z1757" s="122"/>
      <c r="AA1757" s="121"/>
      <c r="AB1757" s="443" t="str">
        <f t="shared" si="795"/>
        <v/>
      </c>
      <c r="AC1757" s="734" t="str">
        <f t="shared" si="796"/>
        <v/>
      </c>
      <c r="AD1757" s="372"/>
      <c r="AE1757" s="485"/>
      <c r="AF1757" s="373" t="str">
        <f t="shared" si="807"/>
        <v/>
      </c>
      <c r="AG1757" s="373" t="str">
        <f t="shared" si="808"/>
        <v/>
      </c>
      <c r="AH1757" s="374" t="str">
        <f t="shared" si="809"/>
        <v/>
      </c>
      <c r="AI1757" s="375" t="str">
        <f t="shared" si="810"/>
        <v/>
      </c>
      <c r="AJ1757" s="375" t="str">
        <f t="shared" si="811"/>
        <v/>
      </c>
      <c r="AK1757" s="375" t="str">
        <f t="shared" si="812"/>
        <v/>
      </c>
      <c r="AL1757" s="375" t="str">
        <f t="shared" si="813"/>
        <v/>
      </c>
      <c r="AM1757" s="375" t="str">
        <f t="shared" si="814"/>
        <v/>
      </c>
      <c r="AN1757" s="376" t="str">
        <f>IF(AF1757="","",IF(OR(AH1757="",AH1757="-"),"－",IF(OR(AM1757=8,AM1757=9),"",IF(OR(AJ1757=3,AJ1757=4,AJ1757=5,AJ1757=6),VLOOKUP(AH1757,INDEX((係数_バス貨物_ガソリン,係数_バス貨物_CNG,係数_バス貨物_軽油,係数_バス貨物_メタノール,係数_バス貨物_LPG),MATCH(AL1757,【参考】排出ガスレベル!$AI$4:$AI$671,1),1,AR1757):INDEX((係数_バス貨物_ガソリン,係数_バス貨物_CNG,係数_バス貨物_軽油,係数_バス貨物_メタノール,係数_バス貨物_LPG),MATCH(AL1757+1,【参考】排出ガスレベル!$AI$4:$AI$671,1)-1,5,AR1757),2,FALSE),IF(OR(AJ1757=1,AJ1757=2),VLOOKUP(AH1757,INDEX((係数_乗用_ガソリン,係数_乗用_CNG,係数_乗用_軽油,係数_乗用_メタノール,係数_乗用_LPG),1,1,AR1757):INDEX((係数_乗用_ガソリン,係数_乗用_CNG,係数_乗用_軽油,係数_乗用_メタノール,係数_乗用_LPG),125,5,AR1757),2,FALSE))))))</f>
        <v/>
      </c>
      <c r="AO1757" s="376" t="str">
        <f>IF(T1757="","",IF(OR(AH1757="",AH1757="-"),"－",IF(OR(AM1757=8,AM1757=9),"",IF(OR(AJ1757=3,AJ1757=4,AJ1757=5,AJ1757=6),VLOOKUP(AH1757,INDEX((係数_バス貨物_ガソリン,係数_バス貨物_CNG,係数_バス貨物_軽油,係数_バス貨物_メタノール,係数_バス貨物_LPG),MATCH(AL1757,【参考】排出ガスレベル!$AI$4:$AI$671,1),1,AR1757):INDEX((係数_バス貨物_ガソリン,係数_バス貨物_CNG,係数_バス貨物_軽油,係数_バス貨物_メタノール,係数_バス貨物_LPG),MATCH(AL1757+1,【参考】排出ガスレベル!$AI$4:$AI$671,1)-1,5,AR1757),3,FALSE),IF(OR(AJ1757=1,AJ1757=2),VLOOKUP(AH1757,INDEX((係数_乗用_ガソリン,係数_乗用_CNG,係数_乗用_軽油,係数_乗用_メタノール,係数_乗用_LPG),1,1,AR1757):INDEX((係数_乗用_ガソリン,係数_乗用_CNG,係数_乗用_軽油,係数_乗用_メタノール,係数_乗用_LPG),125,5,AR1757),3,FALSE))))))</f>
        <v/>
      </c>
      <c r="AP1757" s="375" t="str">
        <f t="shared" si="815"/>
        <v/>
      </c>
      <c r="AQ1757" s="444" t="str">
        <f t="shared" si="816"/>
        <v/>
      </c>
      <c r="AR1757" s="375" t="str">
        <f t="shared" si="819"/>
        <v/>
      </c>
      <c r="AS1757" s="377" t="str">
        <f t="shared" si="817"/>
        <v/>
      </c>
      <c r="AT1757" s="378" t="str">
        <f t="shared" si="818"/>
        <v/>
      </c>
      <c r="AX1757" s="625" t="b">
        <f t="shared" si="820"/>
        <v>0</v>
      </c>
      <c r="AY1757" s="7" t="str">
        <f t="shared" si="821"/>
        <v>FALSEFALSEFALSE</v>
      </c>
      <c r="AZ1757" s="626">
        <f t="shared" si="797"/>
        <v>0</v>
      </c>
      <c r="BA1757" s="627" t="str">
        <f t="shared" si="798"/>
        <v/>
      </c>
      <c r="BB1757" s="627">
        <f t="shared" si="799"/>
        <v>0</v>
      </c>
      <c r="BC1757" s="690" t="str">
        <f t="shared" si="800"/>
        <v/>
      </c>
    </row>
    <row r="1758" spans="1:55">
      <c r="A1758" s="381">
        <v>1702</v>
      </c>
      <c r="B1758" s="117"/>
      <c r="C1758" s="288"/>
      <c r="D1758" s="289"/>
      <c r="E1758" s="289"/>
      <c r="F1758" s="290"/>
      <c r="G1758" s="292"/>
      <c r="H1758" s="116"/>
      <c r="I1758" s="292"/>
      <c r="J1758" s="116"/>
      <c r="K1758" s="370" t="str">
        <f t="shared" si="791"/>
        <v/>
      </c>
      <c r="L1758" s="370">
        <f t="shared" si="792"/>
        <v>0</v>
      </c>
      <c r="M1758" s="370">
        <f t="shared" si="793"/>
        <v>0</v>
      </c>
      <c r="N1758" s="371" t="str">
        <f t="shared" si="801"/>
        <v/>
      </c>
      <c r="O1758" s="371" t="str">
        <f t="shared" si="802"/>
        <v/>
      </c>
      <c r="P1758" s="371" t="str">
        <f t="shared" si="803"/>
        <v/>
      </c>
      <c r="Q1758" s="371" t="str">
        <f t="shared" si="804"/>
        <v/>
      </c>
      <c r="R1758" s="371" t="str">
        <f t="shared" si="805"/>
        <v/>
      </c>
      <c r="S1758" s="371" t="str">
        <f t="shared" si="806"/>
        <v/>
      </c>
      <c r="T1758" s="443" t="str">
        <f t="shared" si="794"/>
        <v/>
      </c>
      <c r="U1758" s="539"/>
      <c r="V1758" s="117"/>
      <c r="W1758" s="118"/>
      <c r="X1758" s="119"/>
      <c r="Y1758" s="120"/>
      <c r="Z1758" s="122"/>
      <c r="AA1758" s="121"/>
      <c r="AB1758" s="443" t="str">
        <f t="shared" si="795"/>
        <v/>
      </c>
      <c r="AC1758" s="734" t="str">
        <f t="shared" si="796"/>
        <v/>
      </c>
      <c r="AD1758" s="372"/>
      <c r="AE1758" s="485"/>
      <c r="AF1758" s="373" t="str">
        <f t="shared" si="807"/>
        <v/>
      </c>
      <c r="AG1758" s="373" t="str">
        <f t="shared" si="808"/>
        <v/>
      </c>
      <c r="AH1758" s="374" t="str">
        <f t="shared" si="809"/>
        <v/>
      </c>
      <c r="AI1758" s="375" t="str">
        <f t="shared" si="810"/>
        <v/>
      </c>
      <c r="AJ1758" s="375" t="str">
        <f t="shared" si="811"/>
        <v/>
      </c>
      <c r="AK1758" s="375" t="str">
        <f t="shared" si="812"/>
        <v/>
      </c>
      <c r="AL1758" s="375" t="str">
        <f t="shared" si="813"/>
        <v/>
      </c>
      <c r="AM1758" s="375" t="str">
        <f t="shared" si="814"/>
        <v/>
      </c>
      <c r="AN1758" s="376" t="str">
        <f>IF(AF1758="","",IF(OR(AH1758="",AH1758="-"),"－",IF(OR(AM1758=8,AM1758=9),"",IF(OR(AJ1758=3,AJ1758=4,AJ1758=5,AJ1758=6),VLOOKUP(AH1758,INDEX((係数_バス貨物_ガソリン,係数_バス貨物_CNG,係数_バス貨物_軽油,係数_バス貨物_メタノール,係数_バス貨物_LPG),MATCH(AL1758,【参考】排出ガスレベル!$AI$4:$AI$671,1),1,AR1758):INDEX((係数_バス貨物_ガソリン,係数_バス貨物_CNG,係数_バス貨物_軽油,係数_バス貨物_メタノール,係数_バス貨物_LPG),MATCH(AL1758+1,【参考】排出ガスレベル!$AI$4:$AI$671,1)-1,5,AR1758),2,FALSE),IF(OR(AJ1758=1,AJ1758=2),VLOOKUP(AH1758,INDEX((係数_乗用_ガソリン,係数_乗用_CNG,係数_乗用_軽油,係数_乗用_メタノール,係数_乗用_LPG),1,1,AR1758):INDEX((係数_乗用_ガソリン,係数_乗用_CNG,係数_乗用_軽油,係数_乗用_メタノール,係数_乗用_LPG),125,5,AR1758),2,FALSE))))))</f>
        <v/>
      </c>
      <c r="AO1758" s="376" t="str">
        <f>IF(T1758="","",IF(OR(AH1758="",AH1758="-"),"－",IF(OR(AM1758=8,AM1758=9),"",IF(OR(AJ1758=3,AJ1758=4,AJ1758=5,AJ1758=6),VLOOKUP(AH1758,INDEX((係数_バス貨物_ガソリン,係数_バス貨物_CNG,係数_バス貨物_軽油,係数_バス貨物_メタノール,係数_バス貨物_LPG),MATCH(AL1758,【参考】排出ガスレベル!$AI$4:$AI$671,1),1,AR1758):INDEX((係数_バス貨物_ガソリン,係数_バス貨物_CNG,係数_バス貨物_軽油,係数_バス貨物_メタノール,係数_バス貨物_LPG),MATCH(AL1758+1,【参考】排出ガスレベル!$AI$4:$AI$671,1)-1,5,AR1758),3,FALSE),IF(OR(AJ1758=1,AJ1758=2),VLOOKUP(AH1758,INDEX((係数_乗用_ガソリン,係数_乗用_CNG,係数_乗用_軽油,係数_乗用_メタノール,係数_乗用_LPG),1,1,AR1758):INDEX((係数_乗用_ガソリン,係数_乗用_CNG,係数_乗用_軽油,係数_乗用_メタノール,係数_乗用_LPG),125,5,AR1758),3,FALSE))))))</f>
        <v/>
      </c>
      <c r="AP1758" s="375" t="str">
        <f t="shared" si="815"/>
        <v/>
      </c>
      <c r="AQ1758" s="444" t="str">
        <f t="shared" si="816"/>
        <v/>
      </c>
      <c r="AR1758" s="375" t="str">
        <f t="shared" si="819"/>
        <v/>
      </c>
      <c r="AS1758" s="377" t="str">
        <f t="shared" si="817"/>
        <v/>
      </c>
      <c r="AT1758" s="378" t="str">
        <f t="shared" si="818"/>
        <v/>
      </c>
      <c r="AX1758" s="625" t="b">
        <f t="shared" si="820"/>
        <v>0</v>
      </c>
      <c r="AY1758" s="7" t="str">
        <f t="shared" si="821"/>
        <v>FALSEFALSEFALSE</v>
      </c>
      <c r="AZ1758" s="626">
        <f t="shared" si="797"/>
        <v>0</v>
      </c>
      <c r="BA1758" s="627" t="str">
        <f t="shared" si="798"/>
        <v/>
      </c>
      <c r="BB1758" s="627">
        <f t="shared" si="799"/>
        <v>0</v>
      </c>
      <c r="BC1758" s="690" t="str">
        <f t="shared" si="800"/>
        <v/>
      </c>
    </row>
    <row r="1759" spans="1:55">
      <c r="A1759" s="381">
        <v>1703</v>
      </c>
      <c r="B1759" s="117"/>
      <c r="C1759" s="288"/>
      <c r="D1759" s="289"/>
      <c r="E1759" s="289"/>
      <c r="F1759" s="290"/>
      <c r="G1759" s="292"/>
      <c r="H1759" s="116"/>
      <c r="I1759" s="292"/>
      <c r="J1759" s="116"/>
      <c r="K1759" s="370" t="str">
        <f t="shared" si="791"/>
        <v/>
      </c>
      <c r="L1759" s="370">
        <f t="shared" si="792"/>
        <v>0</v>
      </c>
      <c r="M1759" s="370">
        <f t="shared" si="793"/>
        <v>0</v>
      </c>
      <c r="N1759" s="371" t="str">
        <f t="shared" si="801"/>
        <v/>
      </c>
      <c r="O1759" s="371" t="str">
        <f t="shared" si="802"/>
        <v/>
      </c>
      <c r="P1759" s="371" t="str">
        <f t="shared" si="803"/>
        <v/>
      </c>
      <c r="Q1759" s="371" t="str">
        <f t="shared" si="804"/>
        <v/>
      </c>
      <c r="R1759" s="371" t="str">
        <f t="shared" si="805"/>
        <v/>
      </c>
      <c r="S1759" s="371" t="str">
        <f t="shared" si="806"/>
        <v/>
      </c>
      <c r="T1759" s="443" t="str">
        <f t="shared" si="794"/>
        <v/>
      </c>
      <c r="U1759" s="539"/>
      <c r="V1759" s="117"/>
      <c r="W1759" s="118"/>
      <c r="X1759" s="119"/>
      <c r="Y1759" s="120"/>
      <c r="Z1759" s="122"/>
      <c r="AA1759" s="121"/>
      <c r="AB1759" s="443" t="str">
        <f t="shared" si="795"/>
        <v/>
      </c>
      <c r="AC1759" s="734" t="str">
        <f t="shared" si="796"/>
        <v/>
      </c>
      <c r="AD1759" s="372"/>
      <c r="AE1759" s="485"/>
      <c r="AF1759" s="373" t="str">
        <f t="shared" si="807"/>
        <v/>
      </c>
      <c r="AG1759" s="373" t="str">
        <f t="shared" si="808"/>
        <v/>
      </c>
      <c r="AH1759" s="374" t="str">
        <f t="shared" si="809"/>
        <v/>
      </c>
      <c r="AI1759" s="375" t="str">
        <f t="shared" si="810"/>
        <v/>
      </c>
      <c r="AJ1759" s="375" t="str">
        <f t="shared" si="811"/>
        <v/>
      </c>
      <c r="AK1759" s="375" t="str">
        <f t="shared" si="812"/>
        <v/>
      </c>
      <c r="AL1759" s="375" t="str">
        <f t="shared" si="813"/>
        <v/>
      </c>
      <c r="AM1759" s="375" t="str">
        <f t="shared" si="814"/>
        <v/>
      </c>
      <c r="AN1759" s="376" t="str">
        <f>IF(AF1759="","",IF(OR(AH1759="",AH1759="-"),"－",IF(OR(AM1759=8,AM1759=9),"",IF(OR(AJ1759=3,AJ1759=4,AJ1759=5,AJ1759=6),VLOOKUP(AH1759,INDEX((係数_バス貨物_ガソリン,係数_バス貨物_CNG,係数_バス貨物_軽油,係数_バス貨物_メタノール,係数_バス貨物_LPG),MATCH(AL1759,【参考】排出ガスレベル!$AI$4:$AI$671,1),1,AR1759):INDEX((係数_バス貨物_ガソリン,係数_バス貨物_CNG,係数_バス貨物_軽油,係数_バス貨物_メタノール,係数_バス貨物_LPG),MATCH(AL1759+1,【参考】排出ガスレベル!$AI$4:$AI$671,1)-1,5,AR1759),2,FALSE),IF(OR(AJ1759=1,AJ1759=2),VLOOKUP(AH1759,INDEX((係数_乗用_ガソリン,係数_乗用_CNG,係数_乗用_軽油,係数_乗用_メタノール,係数_乗用_LPG),1,1,AR1759):INDEX((係数_乗用_ガソリン,係数_乗用_CNG,係数_乗用_軽油,係数_乗用_メタノール,係数_乗用_LPG),125,5,AR1759),2,FALSE))))))</f>
        <v/>
      </c>
      <c r="AO1759" s="376" t="str">
        <f>IF(T1759="","",IF(OR(AH1759="",AH1759="-"),"－",IF(OR(AM1759=8,AM1759=9),"",IF(OR(AJ1759=3,AJ1759=4,AJ1759=5,AJ1759=6),VLOOKUP(AH1759,INDEX((係数_バス貨物_ガソリン,係数_バス貨物_CNG,係数_バス貨物_軽油,係数_バス貨物_メタノール,係数_バス貨物_LPG),MATCH(AL1759,【参考】排出ガスレベル!$AI$4:$AI$671,1),1,AR1759):INDEX((係数_バス貨物_ガソリン,係数_バス貨物_CNG,係数_バス貨物_軽油,係数_バス貨物_メタノール,係数_バス貨物_LPG),MATCH(AL1759+1,【参考】排出ガスレベル!$AI$4:$AI$671,1)-1,5,AR1759),3,FALSE),IF(OR(AJ1759=1,AJ1759=2),VLOOKUP(AH1759,INDEX((係数_乗用_ガソリン,係数_乗用_CNG,係数_乗用_軽油,係数_乗用_メタノール,係数_乗用_LPG),1,1,AR1759):INDEX((係数_乗用_ガソリン,係数_乗用_CNG,係数_乗用_軽油,係数_乗用_メタノール,係数_乗用_LPG),125,5,AR1759),3,FALSE))))))</f>
        <v/>
      </c>
      <c r="AP1759" s="375" t="str">
        <f t="shared" si="815"/>
        <v/>
      </c>
      <c r="AQ1759" s="444" t="str">
        <f t="shared" si="816"/>
        <v/>
      </c>
      <c r="AR1759" s="375" t="str">
        <f t="shared" si="819"/>
        <v/>
      </c>
      <c r="AS1759" s="377" t="str">
        <f t="shared" si="817"/>
        <v/>
      </c>
      <c r="AT1759" s="378" t="str">
        <f t="shared" si="818"/>
        <v/>
      </c>
      <c r="AX1759" s="625" t="b">
        <f t="shared" si="820"/>
        <v>0</v>
      </c>
      <c r="AY1759" s="7" t="str">
        <f t="shared" si="821"/>
        <v>FALSEFALSEFALSE</v>
      </c>
      <c r="AZ1759" s="626">
        <f t="shared" si="797"/>
        <v>0</v>
      </c>
      <c r="BA1759" s="627" t="str">
        <f t="shared" si="798"/>
        <v/>
      </c>
      <c r="BB1759" s="627">
        <f t="shared" si="799"/>
        <v>0</v>
      </c>
      <c r="BC1759" s="690" t="str">
        <f t="shared" si="800"/>
        <v/>
      </c>
    </row>
    <row r="1760" spans="1:55">
      <c r="A1760" s="381">
        <v>1704</v>
      </c>
      <c r="B1760" s="117"/>
      <c r="C1760" s="288"/>
      <c r="D1760" s="289"/>
      <c r="E1760" s="289"/>
      <c r="F1760" s="290"/>
      <c r="G1760" s="292"/>
      <c r="H1760" s="116"/>
      <c r="I1760" s="292"/>
      <c r="J1760" s="116"/>
      <c r="K1760" s="370" t="str">
        <f t="shared" si="791"/>
        <v/>
      </c>
      <c r="L1760" s="370">
        <f t="shared" si="792"/>
        <v>0</v>
      </c>
      <c r="M1760" s="370">
        <f t="shared" si="793"/>
        <v>0</v>
      </c>
      <c r="N1760" s="371" t="str">
        <f t="shared" si="801"/>
        <v/>
      </c>
      <c r="O1760" s="371" t="str">
        <f t="shared" si="802"/>
        <v/>
      </c>
      <c r="P1760" s="371" t="str">
        <f t="shared" si="803"/>
        <v/>
      </c>
      <c r="Q1760" s="371" t="str">
        <f t="shared" si="804"/>
        <v/>
      </c>
      <c r="R1760" s="371" t="str">
        <f t="shared" si="805"/>
        <v/>
      </c>
      <c r="S1760" s="371" t="str">
        <f t="shared" si="806"/>
        <v/>
      </c>
      <c r="T1760" s="443" t="str">
        <f t="shared" si="794"/>
        <v/>
      </c>
      <c r="U1760" s="539"/>
      <c r="V1760" s="117"/>
      <c r="W1760" s="118"/>
      <c r="X1760" s="119"/>
      <c r="Y1760" s="120"/>
      <c r="Z1760" s="122"/>
      <c r="AA1760" s="121"/>
      <c r="AB1760" s="443" t="str">
        <f t="shared" si="795"/>
        <v/>
      </c>
      <c r="AC1760" s="734" t="str">
        <f t="shared" si="796"/>
        <v/>
      </c>
      <c r="AD1760" s="372"/>
      <c r="AE1760" s="485"/>
      <c r="AF1760" s="373" t="str">
        <f t="shared" si="807"/>
        <v/>
      </c>
      <c r="AG1760" s="373" t="str">
        <f t="shared" si="808"/>
        <v/>
      </c>
      <c r="AH1760" s="374" t="str">
        <f t="shared" si="809"/>
        <v/>
      </c>
      <c r="AI1760" s="375" t="str">
        <f t="shared" si="810"/>
        <v/>
      </c>
      <c r="AJ1760" s="375" t="str">
        <f t="shared" si="811"/>
        <v/>
      </c>
      <c r="AK1760" s="375" t="str">
        <f t="shared" si="812"/>
        <v/>
      </c>
      <c r="AL1760" s="375" t="str">
        <f t="shared" si="813"/>
        <v/>
      </c>
      <c r="AM1760" s="375" t="str">
        <f t="shared" si="814"/>
        <v/>
      </c>
      <c r="AN1760" s="376" t="str">
        <f>IF(AF1760="","",IF(OR(AH1760="",AH1760="-"),"－",IF(OR(AM1760=8,AM1760=9),"",IF(OR(AJ1760=3,AJ1760=4,AJ1760=5,AJ1760=6),VLOOKUP(AH1760,INDEX((係数_バス貨物_ガソリン,係数_バス貨物_CNG,係数_バス貨物_軽油,係数_バス貨物_メタノール,係数_バス貨物_LPG),MATCH(AL1760,【参考】排出ガスレベル!$AI$4:$AI$671,1),1,AR1760):INDEX((係数_バス貨物_ガソリン,係数_バス貨物_CNG,係数_バス貨物_軽油,係数_バス貨物_メタノール,係数_バス貨物_LPG),MATCH(AL1760+1,【参考】排出ガスレベル!$AI$4:$AI$671,1)-1,5,AR1760),2,FALSE),IF(OR(AJ1760=1,AJ1760=2),VLOOKUP(AH1760,INDEX((係数_乗用_ガソリン,係数_乗用_CNG,係数_乗用_軽油,係数_乗用_メタノール,係数_乗用_LPG),1,1,AR1760):INDEX((係数_乗用_ガソリン,係数_乗用_CNG,係数_乗用_軽油,係数_乗用_メタノール,係数_乗用_LPG),125,5,AR1760),2,FALSE))))))</f>
        <v/>
      </c>
      <c r="AO1760" s="376" t="str">
        <f>IF(T1760="","",IF(OR(AH1760="",AH1760="-"),"－",IF(OR(AM1760=8,AM1760=9),"",IF(OR(AJ1760=3,AJ1760=4,AJ1760=5,AJ1760=6),VLOOKUP(AH1760,INDEX((係数_バス貨物_ガソリン,係数_バス貨物_CNG,係数_バス貨物_軽油,係数_バス貨物_メタノール,係数_バス貨物_LPG),MATCH(AL1760,【参考】排出ガスレベル!$AI$4:$AI$671,1),1,AR1760):INDEX((係数_バス貨物_ガソリン,係数_バス貨物_CNG,係数_バス貨物_軽油,係数_バス貨物_メタノール,係数_バス貨物_LPG),MATCH(AL1760+1,【参考】排出ガスレベル!$AI$4:$AI$671,1)-1,5,AR1760),3,FALSE),IF(OR(AJ1760=1,AJ1760=2),VLOOKUP(AH1760,INDEX((係数_乗用_ガソリン,係数_乗用_CNG,係数_乗用_軽油,係数_乗用_メタノール,係数_乗用_LPG),1,1,AR1760):INDEX((係数_乗用_ガソリン,係数_乗用_CNG,係数_乗用_軽油,係数_乗用_メタノール,係数_乗用_LPG),125,5,AR1760),3,FALSE))))))</f>
        <v/>
      </c>
      <c r="AP1760" s="375" t="str">
        <f t="shared" si="815"/>
        <v/>
      </c>
      <c r="AQ1760" s="444" t="str">
        <f t="shared" si="816"/>
        <v/>
      </c>
      <c r="AR1760" s="375" t="str">
        <f t="shared" si="819"/>
        <v/>
      </c>
      <c r="AS1760" s="377" t="str">
        <f t="shared" si="817"/>
        <v/>
      </c>
      <c r="AT1760" s="378" t="str">
        <f t="shared" si="818"/>
        <v/>
      </c>
      <c r="AX1760" s="625" t="b">
        <f t="shared" si="820"/>
        <v>0</v>
      </c>
      <c r="AY1760" s="7" t="str">
        <f t="shared" si="821"/>
        <v>FALSEFALSEFALSE</v>
      </c>
      <c r="AZ1760" s="626">
        <f t="shared" si="797"/>
        <v>0</v>
      </c>
      <c r="BA1760" s="627" t="str">
        <f t="shared" si="798"/>
        <v/>
      </c>
      <c r="BB1760" s="627">
        <f t="shared" si="799"/>
        <v>0</v>
      </c>
      <c r="BC1760" s="690" t="str">
        <f t="shared" si="800"/>
        <v/>
      </c>
    </row>
    <row r="1761" spans="1:55">
      <c r="A1761" s="381">
        <v>1705</v>
      </c>
      <c r="B1761" s="117"/>
      <c r="C1761" s="288"/>
      <c r="D1761" s="289"/>
      <c r="E1761" s="289"/>
      <c r="F1761" s="290"/>
      <c r="G1761" s="292"/>
      <c r="H1761" s="116"/>
      <c r="I1761" s="292"/>
      <c r="J1761" s="116"/>
      <c r="K1761" s="370" t="str">
        <f t="shared" si="791"/>
        <v/>
      </c>
      <c r="L1761" s="370">
        <f t="shared" si="792"/>
        <v>0</v>
      </c>
      <c r="M1761" s="370">
        <f t="shared" si="793"/>
        <v>0</v>
      </c>
      <c r="N1761" s="371" t="str">
        <f t="shared" si="801"/>
        <v/>
      </c>
      <c r="O1761" s="371" t="str">
        <f t="shared" si="802"/>
        <v/>
      </c>
      <c r="P1761" s="371" t="str">
        <f t="shared" si="803"/>
        <v/>
      </c>
      <c r="Q1761" s="371" t="str">
        <f t="shared" si="804"/>
        <v/>
      </c>
      <c r="R1761" s="371" t="str">
        <f t="shared" si="805"/>
        <v/>
      </c>
      <c r="S1761" s="371" t="str">
        <f t="shared" si="806"/>
        <v/>
      </c>
      <c r="T1761" s="443" t="str">
        <f t="shared" si="794"/>
        <v/>
      </c>
      <c r="U1761" s="539"/>
      <c r="V1761" s="117"/>
      <c r="W1761" s="118"/>
      <c r="X1761" s="119"/>
      <c r="Y1761" s="120"/>
      <c r="Z1761" s="122"/>
      <c r="AA1761" s="121"/>
      <c r="AB1761" s="443" t="str">
        <f t="shared" si="795"/>
        <v/>
      </c>
      <c r="AC1761" s="734" t="str">
        <f t="shared" si="796"/>
        <v/>
      </c>
      <c r="AD1761" s="372"/>
      <c r="AE1761" s="485"/>
      <c r="AF1761" s="373" t="str">
        <f t="shared" si="807"/>
        <v/>
      </c>
      <c r="AG1761" s="373" t="str">
        <f t="shared" si="808"/>
        <v/>
      </c>
      <c r="AH1761" s="374" t="str">
        <f t="shared" si="809"/>
        <v/>
      </c>
      <c r="AI1761" s="375" t="str">
        <f t="shared" si="810"/>
        <v/>
      </c>
      <c r="AJ1761" s="375" t="str">
        <f t="shared" si="811"/>
        <v/>
      </c>
      <c r="AK1761" s="375" t="str">
        <f t="shared" si="812"/>
        <v/>
      </c>
      <c r="AL1761" s="375" t="str">
        <f t="shared" si="813"/>
        <v/>
      </c>
      <c r="AM1761" s="375" t="str">
        <f t="shared" si="814"/>
        <v/>
      </c>
      <c r="AN1761" s="376" t="str">
        <f>IF(AF1761="","",IF(OR(AH1761="",AH1761="-"),"－",IF(OR(AM1761=8,AM1761=9),"",IF(OR(AJ1761=3,AJ1761=4,AJ1761=5,AJ1761=6),VLOOKUP(AH1761,INDEX((係数_バス貨物_ガソリン,係数_バス貨物_CNG,係数_バス貨物_軽油,係数_バス貨物_メタノール,係数_バス貨物_LPG),MATCH(AL1761,【参考】排出ガスレベル!$AI$4:$AI$671,1),1,AR1761):INDEX((係数_バス貨物_ガソリン,係数_バス貨物_CNG,係数_バス貨物_軽油,係数_バス貨物_メタノール,係数_バス貨物_LPG),MATCH(AL1761+1,【参考】排出ガスレベル!$AI$4:$AI$671,1)-1,5,AR1761),2,FALSE),IF(OR(AJ1761=1,AJ1761=2),VLOOKUP(AH1761,INDEX((係数_乗用_ガソリン,係数_乗用_CNG,係数_乗用_軽油,係数_乗用_メタノール,係数_乗用_LPG),1,1,AR1761):INDEX((係数_乗用_ガソリン,係数_乗用_CNG,係数_乗用_軽油,係数_乗用_メタノール,係数_乗用_LPG),125,5,AR1761),2,FALSE))))))</f>
        <v/>
      </c>
      <c r="AO1761" s="376" t="str">
        <f>IF(T1761="","",IF(OR(AH1761="",AH1761="-"),"－",IF(OR(AM1761=8,AM1761=9),"",IF(OR(AJ1761=3,AJ1761=4,AJ1761=5,AJ1761=6),VLOOKUP(AH1761,INDEX((係数_バス貨物_ガソリン,係数_バス貨物_CNG,係数_バス貨物_軽油,係数_バス貨物_メタノール,係数_バス貨物_LPG),MATCH(AL1761,【参考】排出ガスレベル!$AI$4:$AI$671,1),1,AR1761):INDEX((係数_バス貨物_ガソリン,係数_バス貨物_CNG,係数_バス貨物_軽油,係数_バス貨物_メタノール,係数_バス貨物_LPG),MATCH(AL1761+1,【参考】排出ガスレベル!$AI$4:$AI$671,1)-1,5,AR1761),3,FALSE),IF(OR(AJ1761=1,AJ1761=2),VLOOKUP(AH1761,INDEX((係数_乗用_ガソリン,係数_乗用_CNG,係数_乗用_軽油,係数_乗用_メタノール,係数_乗用_LPG),1,1,AR1761):INDEX((係数_乗用_ガソリン,係数_乗用_CNG,係数_乗用_軽油,係数_乗用_メタノール,係数_乗用_LPG),125,5,AR1761),3,FALSE))))))</f>
        <v/>
      </c>
      <c r="AP1761" s="375" t="str">
        <f t="shared" si="815"/>
        <v/>
      </c>
      <c r="AQ1761" s="444" t="str">
        <f t="shared" si="816"/>
        <v/>
      </c>
      <c r="AR1761" s="375" t="str">
        <f t="shared" si="819"/>
        <v/>
      </c>
      <c r="AS1761" s="377" t="str">
        <f t="shared" si="817"/>
        <v/>
      </c>
      <c r="AT1761" s="378" t="str">
        <f t="shared" si="818"/>
        <v/>
      </c>
      <c r="AX1761" s="625" t="b">
        <f t="shared" si="820"/>
        <v>0</v>
      </c>
      <c r="AY1761" s="7" t="str">
        <f t="shared" si="821"/>
        <v>FALSEFALSEFALSE</v>
      </c>
      <c r="AZ1761" s="626">
        <f t="shared" si="797"/>
        <v>0</v>
      </c>
      <c r="BA1761" s="627" t="str">
        <f t="shared" si="798"/>
        <v/>
      </c>
      <c r="BB1761" s="627">
        <f t="shared" si="799"/>
        <v>0</v>
      </c>
      <c r="BC1761" s="690" t="str">
        <f t="shared" si="800"/>
        <v/>
      </c>
    </row>
    <row r="1762" spans="1:55">
      <c r="A1762" s="381">
        <v>1706</v>
      </c>
      <c r="B1762" s="117"/>
      <c r="C1762" s="288"/>
      <c r="D1762" s="289"/>
      <c r="E1762" s="289"/>
      <c r="F1762" s="290"/>
      <c r="G1762" s="292"/>
      <c r="H1762" s="116"/>
      <c r="I1762" s="292"/>
      <c r="J1762" s="116"/>
      <c r="K1762" s="370" t="str">
        <f t="shared" si="791"/>
        <v/>
      </c>
      <c r="L1762" s="370">
        <f t="shared" si="792"/>
        <v>0</v>
      </c>
      <c r="M1762" s="370">
        <f t="shared" si="793"/>
        <v>0</v>
      </c>
      <c r="N1762" s="371" t="str">
        <f t="shared" si="801"/>
        <v/>
      </c>
      <c r="O1762" s="371" t="str">
        <f t="shared" si="802"/>
        <v/>
      </c>
      <c r="P1762" s="371" t="str">
        <f t="shared" si="803"/>
        <v/>
      </c>
      <c r="Q1762" s="371" t="str">
        <f t="shared" si="804"/>
        <v/>
      </c>
      <c r="R1762" s="371" t="str">
        <f t="shared" si="805"/>
        <v/>
      </c>
      <c r="S1762" s="371" t="str">
        <f t="shared" si="806"/>
        <v/>
      </c>
      <c r="T1762" s="443" t="str">
        <f t="shared" si="794"/>
        <v/>
      </c>
      <c r="U1762" s="539"/>
      <c r="V1762" s="117"/>
      <c r="W1762" s="118"/>
      <c r="X1762" s="119"/>
      <c r="Y1762" s="120"/>
      <c r="Z1762" s="122"/>
      <c r="AA1762" s="121"/>
      <c r="AB1762" s="443" t="str">
        <f t="shared" si="795"/>
        <v/>
      </c>
      <c r="AC1762" s="734" t="str">
        <f t="shared" si="796"/>
        <v/>
      </c>
      <c r="AD1762" s="372"/>
      <c r="AE1762" s="485"/>
      <c r="AF1762" s="373" t="str">
        <f t="shared" si="807"/>
        <v/>
      </c>
      <c r="AG1762" s="373" t="str">
        <f t="shared" si="808"/>
        <v/>
      </c>
      <c r="AH1762" s="374" t="str">
        <f t="shared" si="809"/>
        <v/>
      </c>
      <c r="AI1762" s="375" t="str">
        <f t="shared" si="810"/>
        <v/>
      </c>
      <c r="AJ1762" s="375" t="str">
        <f t="shared" si="811"/>
        <v/>
      </c>
      <c r="AK1762" s="375" t="str">
        <f t="shared" si="812"/>
        <v/>
      </c>
      <c r="AL1762" s="375" t="str">
        <f t="shared" si="813"/>
        <v/>
      </c>
      <c r="AM1762" s="375" t="str">
        <f t="shared" si="814"/>
        <v/>
      </c>
      <c r="AN1762" s="376" t="str">
        <f>IF(AF1762="","",IF(OR(AH1762="",AH1762="-"),"－",IF(OR(AM1762=8,AM1762=9),"",IF(OR(AJ1762=3,AJ1762=4,AJ1762=5,AJ1762=6),VLOOKUP(AH1762,INDEX((係数_バス貨物_ガソリン,係数_バス貨物_CNG,係数_バス貨物_軽油,係数_バス貨物_メタノール,係数_バス貨物_LPG),MATCH(AL1762,【参考】排出ガスレベル!$AI$4:$AI$671,1),1,AR1762):INDEX((係数_バス貨物_ガソリン,係数_バス貨物_CNG,係数_バス貨物_軽油,係数_バス貨物_メタノール,係数_バス貨物_LPG),MATCH(AL1762+1,【参考】排出ガスレベル!$AI$4:$AI$671,1)-1,5,AR1762),2,FALSE),IF(OR(AJ1762=1,AJ1762=2),VLOOKUP(AH1762,INDEX((係数_乗用_ガソリン,係数_乗用_CNG,係数_乗用_軽油,係数_乗用_メタノール,係数_乗用_LPG),1,1,AR1762):INDEX((係数_乗用_ガソリン,係数_乗用_CNG,係数_乗用_軽油,係数_乗用_メタノール,係数_乗用_LPG),125,5,AR1762),2,FALSE))))))</f>
        <v/>
      </c>
      <c r="AO1762" s="376" t="str">
        <f>IF(T1762="","",IF(OR(AH1762="",AH1762="-"),"－",IF(OR(AM1762=8,AM1762=9),"",IF(OR(AJ1762=3,AJ1762=4,AJ1762=5,AJ1762=6),VLOOKUP(AH1762,INDEX((係数_バス貨物_ガソリン,係数_バス貨物_CNG,係数_バス貨物_軽油,係数_バス貨物_メタノール,係数_バス貨物_LPG),MATCH(AL1762,【参考】排出ガスレベル!$AI$4:$AI$671,1),1,AR1762):INDEX((係数_バス貨物_ガソリン,係数_バス貨物_CNG,係数_バス貨物_軽油,係数_バス貨物_メタノール,係数_バス貨物_LPG),MATCH(AL1762+1,【参考】排出ガスレベル!$AI$4:$AI$671,1)-1,5,AR1762),3,FALSE),IF(OR(AJ1762=1,AJ1762=2),VLOOKUP(AH1762,INDEX((係数_乗用_ガソリン,係数_乗用_CNG,係数_乗用_軽油,係数_乗用_メタノール,係数_乗用_LPG),1,1,AR1762):INDEX((係数_乗用_ガソリン,係数_乗用_CNG,係数_乗用_軽油,係数_乗用_メタノール,係数_乗用_LPG),125,5,AR1762),3,FALSE))))))</f>
        <v/>
      </c>
      <c r="AP1762" s="375" t="str">
        <f t="shared" si="815"/>
        <v/>
      </c>
      <c r="AQ1762" s="444" t="str">
        <f t="shared" si="816"/>
        <v/>
      </c>
      <c r="AR1762" s="375" t="str">
        <f t="shared" si="819"/>
        <v/>
      </c>
      <c r="AS1762" s="377" t="str">
        <f t="shared" si="817"/>
        <v/>
      </c>
      <c r="AT1762" s="378" t="str">
        <f t="shared" si="818"/>
        <v/>
      </c>
      <c r="AX1762" s="625" t="b">
        <f t="shared" si="820"/>
        <v>0</v>
      </c>
      <c r="AY1762" s="7" t="str">
        <f t="shared" si="821"/>
        <v>FALSEFALSEFALSE</v>
      </c>
      <c r="AZ1762" s="626">
        <f t="shared" si="797"/>
        <v>0</v>
      </c>
      <c r="BA1762" s="627" t="str">
        <f t="shared" si="798"/>
        <v/>
      </c>
      <c r="BB1762" s="627">
        <f t="shared" si="799"/>
        <v>0</v>
      </c>
      <c r="BC1762" s="690" t="str">
        <f t="shared" si="800"/>
        <v/>
      </c>
    </row>
    <row r="1763" spans="1:55">
      <c r="A1763" s="381">
        <v>1707</v>
      </c>
      <c r="B1763" s="117"/>
      <c r="C1763" s="288"/>
      <c r="D1763" s="289"/>
      <c r="E1763" s="289"/>
      <c r="F1763" s="290"/>
      <c r="G1763" s="292"/>
      <c r="H1763" s="116"/>
      <c r="I1763" s="292"/>
      <c r="J1763" s="116"/>
      <c r="K1763" s="370" t="str">
        <f t="shared" si="791"/>
        <v/>
      </c>
      <c r="L1763" s="370">
        <f t="shared" si="792"/>
        <v>0</v>
      </c>
      <c r="M1763" s="370">
        <f t="shared" si="793"/>
        <v>0</v>
      </c>
      <c r="N1763" s="371" t="str">
        <f t="shared" si="801"/>
        <v/>
      </c>
      <c r="O1763" s="371" t="str">
        <f t="shared" si="802"/>
        <v/>
      </c>
      <c r="P1763" s="371" t="str">
        <f t="shared" si="803"/>
        <v/>
      </c>
      <c r="Q1763" s="371" t="str">
        <f t="shared" si="804"/>
        <v/>
      </c>
      <c r="R1763" s="371" t="str">
        <f t="shared" si="805"/>
        <v/>
      </c>
      <c r="S1763" s="371" t="str">
        <f t="shared" si="806"/>
        <v/>
      </c>
      <c r="T1763" s="443" t="str">
        <f t="shared" si="794"/>
        <v/>
      </c>
      <c r="U1763" s="539"/>
      <c r="V1763" s="117"/>
      <c r="W1763" s="118"/>
      <c r="X1763" s="119"/>
      <c r="Y1763" s="120"/>
      <c r="Z1763" s="122"/>
      <c r="AA1763" s="121"/>
      <c r="AB1763" s="443" t="str">
        <f t="shared" si="795"/>
        <v/>
      </c>
      <c r="AC1763" s="734" t="str">
        <f t="shared" si="796"/>
        <v/>
      </c>
      <c r="AD1763" s="372"/>
      <c r="AE1763" s="485"/>
      <c r="AF1763" s="373" t="str">
        <f t="shared" si="807"/>
        <v/>
      </c>
      <c r="AG1763" s="373" t="str">
        <f t="shared" si="808"/>
        <v/>
      </c>
      <c r="AH1763" s="374" t="str">
        <f t="shared" si="809"/>
        <v/>
      </c>
      <c r="AI1763" s="375" t="str">
        <f t="shared" si="810"/>
        <v/>
      </c>
      <c r="AJ1763" s="375" t="str">
        <f t="shared" si="811"/>
        <v/>
      </c>
      <c r="AK1763" s="375" t="str">
        <f t="shared" si="812"/>
        <v/>
      </c>
      <c r="AL1763" s="375" t="str">
        <f t="shared" si="813"/>
        <v/>
      </c>
      <c r="AM1763" s="375" t="str">
        <f t="shared" si="814"/>
        <v/>
      </c>
      <c r="AN1763" s="376" t="str">
        <f>IF(AF1763="","",IF(OR(AH1763="",AH1763="-"),"－",IF(OR(AM1763=8,AM1763=9),"",IF(OR(AJ1763=3,AJ1763=4,AJ1763=5,AJ1763=6),VLOOKUP(AH1763,INDEX((係数_バス貨物_ガソリン,係数_バス貨物_CNG,係数_バス貨物_軽油,係数_バス貨物_メタノール,係数_バス貨物_LPG),MATCH(AL1763,【参考】排出ガスレベル!$AI$4:$AI$671,1),1,AR1763):INDEX((係数_バス貨物_ガソリン,係数_バス貨物_CNG,係数_バス貨物_軽油,係数_バス貨物_メタノール,係数_バス貨物_LPG),MATCH(AL1763+1,【参考】排出ガスレベル!$AI$4:$AI$671,1)-1,5,AR1763),2,FALSE),IF(OR(AJ1763=1,AJ1763=2),VLOOKUP(AH1763,INDEX((係数_乗用_ガソリン,係数_乗用_CNG,係数_乗用_軽油,係数_乗用_メタノール,係数_乗用_LPG),1,1,AR1763):INDEX((係数_乗用_ガソリン,係数_乗用_CNG,係数_乗用_軽油,係数_乗用_メタノール,係数_乗用_LPG),125,5,AR1763),2,FALSE))))))</f>
        <v/>
      </c>
      <c r="AO1763" s="376" t="str">
        <f>IF(T1763="","",IF(OR(AH1763="",AH1763="-"),"－",IF(OR(AM1763=8,AM1763=9),"",IF(OR(AJ1763=3,AJ1763=4,AJ1763=5,AJ1763=6),VLOOKUP(AH1763,INDEX((係数_バス貨物_ガソリン,係数_バス貨物_CNG,係数_バス貨物_軽油,係数_バス貨物_メタノール,係数_バス貨物_LPG),MATCH(AL1763,【参考】排出ガスレベル!$AI$4:$AI$671,1),1,AR1763):INDEX((係数_バス貨物_ガソリン,係数_バス貨物_CNG,係数_バス貨物_軽油,係数_バス貨物_メタノール,係数_バス貨物_LPG),MATCH(AL1763+1,【参考】排出ガスレベル!$AI$4:$AI$671,1)-1,5,AR1763),3,FALSE),IF(OR(AJ1763=1,AJ1763=2),VLOOKUP(AH1763,INDEX((係数_乗用_ガソリン,係数_乗用_CNG,係数_乗用_軽油,係数_乗用_メタノール,係数_乗用_LPG),1,1,AR1763):INDEX((係数_乗用_ガソリン,係数_乗用_CNG,係数_乗用_軽油,係数_乗用_メタノール,係数_乗用_LPG),125,5,AR1763),3,FALSE))))))</f>
        <v/>
      </c>
      <c r="AP1763" s="375" t="str">
        <f t="shared" si="815"/>
        <v/>
      </c>
      <c r="AQ1763" s="444" t="str">
        <f t="shared" si="816"/>
        <v/>
      </c>
      <c r="AR1763" s="375" t="str">
        <f t="shared" si="819"/>
        <v/>
      </c>
      <c r="AS1763" s="377" t="str">
        <f t="shared" si="817"/>
        <v/>
      </c>
      <c r="AT1763" s="378" t="str">
        <f t="shared" si="818"/>
        <v/>
      </c>
      <c r="AX1763" s="625" t="b">
        <f t="shared" si="820"/>
        <v>0</v>
      </c>
      <c r="AY1763" s="7" t="str">
        <f t="shared" si="821"/>
        <v>FALSEFALSEFALSE</v>
      </c>
      <c r="AZ1763" s="626">
        <f t="shared" si="797"/>
        <v>0</v>
      </c>
      <c r="BA1763" s="627" t="str">
        <f t="shared" si="798"/>
        <v/>
      </c>
      <c r="BB1763" s="627">
        <f t="shared" si="799"/>
        <v>0</v>
      </c>
      <c r="BC1763" s="690" t="str">
        <f t="shared" si="800"/>
        <v/>
      </c>
    </row>
    <row r="1764" spans="1:55">
      <c r="A1764" s="381">
        <v>1708</v>
      </c>
      <c r="B1764" s="117"/>
      <c r="C1764" s="288"/>
      <c r="D1764" s="289"/>
      <c r="E1764" s="289"/>
      <c r="F1764" s="290"/>
      <c r="G1764" s="292"/>
      <c r="H1764" s="116"/>
      <c r="I1764" s="292"/>
      <c r="J1764" s="116"/>
      <c r="K1764" s="370" t="str">
        <f t="shared" si="791"/>
        <v/>
      </c>
      <c r="L1764" s="370">
        <f t="shared" si="792"/>
        <v>0</v>
      </c>
      <c r="M1764" s="370">
        <f t="shared" si="793"/>
        <v>0</v>
      </c>
      <c r="N1764" s="371" t="str">
        <f t="shared" si="801"/>
        <v/>
      </c>
      <c r="O1764" s="371" t="str">
        <f t="shared" si="802"/>
        <v/>
      </c>
      <c r="P1764" s="371" t="str">
        <f t="shared" si="803"/>
        <v/>
      </c>
      <c r="Q1764" s="371" t="str">
        <f t="shared" si="804"/>
        <v/>
      </c>
      <c r="R1764" s="371" t="str">
        <f t="shared" si="805"/>
        <v/>
      </c>
      <c r="S1764" s="371" t="str">
        <f t="shared" si="806"/>
        <v/>
      </c>
      <c r="T1764" s="443" t="str">
        <f t="shared" si="794"/>
        <v/>
      </c>
      <c r="U1764" s="539"/>
      <c r="V1764" s="117"/>
      <c r="W1764" s="118"/>
      <c r="X1764" s="119"/>
      <c r="Y1764" s="120"/>
      <c r="Z1764" s="122"/>
      <c r="AA1764" s="121"/>
      <c r="AB1764" s="443" t="str">
        <f t="shared" si="795"/>
        <v/>
      </c>
      <c r="AC1764" s="734" t="str">
        <f t="shared" si="796"/>
        <v/>
      </c>
      <c r="AD1764" s="372"/>
      <c r="AE1764" s="485"/>
      <c r="AF1764" s="373" t="str">
        <f t="shared" si="807"/>
        <v/>
      </c>
      <c r="AG1764" s="373" t="str">
        <f t="shared" si="808"/>
        <v/>
      </c>
      <c r="AH1764" s="374" t="str">
        <f t="shared" si="809"/>
        <v/>
      </c>
      <c r="AI1764" s="375" t="str">
        <f t="shared" si="810"/>
        <v/>
      </c>
      <c r="AJ1764" s="375" t="str">
        <f t="shared" si="811"/>
        <v/>
      </c>
      <c r="AK1764" s="375" t="str">
        <f t="shared" si="812"/>
        <v/>
      </c>
      <c r="AL1764" s="375" t="str">
        <f t="shared" si="813"/>
        <v/>
      </c>
      <c r="AM1764" s="375" t="str">
        <f t="shared" si="814"/>
        <v/>
      </c>
      <c r="AN1764" s="376" t="str">
        <f>IF(AF1764="","",IF(OR(AH1764="",AH1764="-"),"－",IF(OR(AM1764=8,AM1764=9),"",IF(OR(AJ1764=3,AJ1764=4,AJ1764=5,AJ1764=6),VLOOKUP(AH1764,INDEX((係数_バス貨物_ガソリン,係数_バス貨物_CNG,係数_バス貨物_軽油,係数_バス貨物_メタノール,係数_バス貨物_LPG),MATCH(AL1764,【参考】排出ガスレベル!$AI$4:$AI$671,1),1,AR1764):INDEX((係数_バス貨物_ガソリン,係数_バス貨物_CNG,係数_バス貨物_軽油,係数_バス貨物_メタノール,係数_バス貨物_LPG),MATCH(AL1764+1,【参考】排出ガスレベル!$AI$4:$AI$671,1)-1,5,AR1764),2,FALSE),IF(OR(AJ1764=1,AJ1764=2),VLOOKUP(AH1764,INDEX((係数_乗用_ガソリン,係数_乗用_CNG,係数_乗用_軽油,係数_乗用_メタノール,係数_乗用_LPG),1,1,AR1764):INDEX((係数_乗用_ガソリン,係数_乗用_CNG,係数_乗用_軽油,係数_乗用_メタノール,係数_乗用_LPG),125,5,AR1764),2,FALSE))))))</f>
        <v/>
      </c>
      <c r="AO1764" s="376" t="str">
        <f>IF(T1764="","",IF(OR(AH1764="",AH1764="-"),"－",IF(OR(AM1764=8,AM1764=9),"",IF(OR(AJ1764=3,AJ1764=4,AJ1764=5,AJ1764=6),VLOOKUP(AH1764,INDEX((係数_バス貨物_ガソリン,係数_バス貨物_CNG,係数_バス貨物_軽油,係数_バス貨物_メタノール,係数_バス貨物_LPG),MATCH(AL1764,【参考】排出ガスレベル!$AI$4:$AI$671,1),1,AR1764):INDEX((係数_バス貨物_ガソリン,係数_バス貨物_CNG,係数_バス貨物_軽油,係数_バス貨物_メタノール,係数_バス貨物_LPG),MATCH(AL1764+1,【参考】排出ガスレベル!$AI$4:$AI$671,1)-1,5,AR1764),3,FALSE),IF(OR(AJ1764=1,AJ1764=2),VLOOKUP(AH1764,INDEX((係数_乗用_ガソリン,係数_乗用_CNG,係数_乗用_軽油,係数_乗用_メタノール,係数_乗用_LPG),1,1,AR1764):INDEX((係数_乗用_ガソリン,係数_乗用_CNG,係数_乗用_軽油,係数_乗用_メタノール,係数_乗用_LPG),125,5,AR1764),3,FALSE))))))</f>
        <v/>
      </c>
      <c r="AP1764" s="375" t="str">
        <f t="shared" si="815"/>
        <v/>
      </c>
      <c r="AQ1764" s="444" t="str">
        <f t="shared" si="816"/>
        <v/>
      </c>
      <c r="AR1764" s="375" t="str">
        <f t="shared" si="819"/>
        <v/>
      </c>
      <c r="AS1764" s="377" t="str">
        <f t="shared" si="817"/>
        <v/>
      </c>
      <c r="AT1764" s="378" t="str">
        <f t="shared" si="818"/>
        <v/>
      </c>
      <c r="AX1764" s="625" t="b">
        <f t="shared" si="820"/>
        <v>0</v>
      </c>
      <c r="AY1764" s="7" t="str">
        <f t="shared" si="821"/>
        <v>FALSEFALSEFALSE</v>
      </c>
      <c r="AZ1764" s="626">
        <f t="shared" si="797"/>
        <v>0</v>
      </c>
      <c r="BA1764" s="627" t="str">
        <f t="shared" si="798"/>
        <v/>
      </c>
      <c r="BB1764" s="627">
        <f t="shared" si="799"/>
        <v>0</v>
      </c>
      <c r="BC1764" s="690" t="str">
        <f t="shared" si="800"/>
        <v/>
      </c>
    </row>
    <row r="1765" spans="1:55">
      <c r="A1765" s="381">
        <v>1709</v>
      </c>
      <c r="B1765" s="117"/>
      <c r="C1765" s="288"/>
      <c r="D1765" s="289"/>
      <c r="E1765" s="289"/>
      <c r="F1765" s="290"/>
      <c r="G1765" s="292"/>
      <c r="H1765" s="116"/>
      <c r="I1765" s="292"/>
      <c r="J1765" s="116"/>
      <c r="K1765" s="370" t="str">
        <f t="shared" si="791"/>
        <v/>
      </c>
      <c r="L1765" s="370">
        <f t="shared" si="792"/>
        <v>0</v>
      </c>
      <c r="M1765" s="370">
        <f t="shared" si="793"/>
        <v>0</v>
      </c>
      <c r="N1765" s="371" t="str">
        <f t="shared" si="801"/>
        <v/>
      </c>
      <c r="O1765" s="371" t="str">
        <f t="shared" si="802"/>
        <v/>
      </c>
      <c r="P1765" s="371" t="str">
        <f t="shared" si="803"/>
        <v/>
      </c>
      <c r="Q1765" s="371" t="str">
        <f t="shared" si="804"/>
        <v/>
      </c>
      <c r="R1765" s="371" t="str">
        <f t="shared" si="805"/>
        <v/>
      </c>
      <c r="S1765" s="371" t="str">
        <f t="shared" si="806"/>
        <v/>
      </c>
      <c r="T1765" s="443" t="str">
        <f t="shared" si="794"/>
        <v/>
      </c>
      <c r="U1765" s="539"/>
      <c r="V1765" s="117"/>
      <c r="W1765" s="118"/>
      <c r="X1765" s="119"/>
      <c r="Y1765" s="120"/>
      <c r="Z1765" s="122"/>
      <c r="AA1765" s="121"/>
      <c r="AB1765" s="443" t="str">
        <f t="shared" si="795"/>
        <v/>
      </c>
      <c r="AC1765" s="734" t="str">
        <f t="shared" si="796"/>
        <v/>
      </c>
      <c r="AD1765" s="372"/>
      <c r="AE1765" s="485"/>
      <c r="AF1765" s="373" t="str">
        <f t="shared" si="807"/>
        <v/>
      </c>
      <c r="AG1765" s="373" t="str">
        <f t="shared" si="808"/>
        <v/>
      </c>
      <c r="AH1765" s="374" t="str">
        <f t="shared" si="809"/>
        <v/>
      </c>
      <c r="AI1765" s="375" t="str">
        <f t="shared" si="810"/>
        <v/>
      </c>
      <c r="AJ1765" s="375" t="str">
        <f t="shared" si="811"/>
        <v/>
      </c>
      <c r="AK1765" s="375" t="str">
        <f t="shared" si="812"/>
        <v/>
      </c>
      <c r="AL1765" s="375" t="str">
        <f t="shared" si="813"/>
        <v/>
      </c>
      <c r="AM1765" s="375" t="str">
        <f t="shared" si="814"/>
        <v/>
      </c>
      <c r="AN1765" s="376" t="str">
        <f>IF(AF1765="","",IF(OR(AH1765="",AH1765="-"),"－",IF(OR(AM1765=8,AM1765=9),"",IF(OR(AJ1765=3,AJ1765=4,AJ1765=5,AJ1765=6),VLOOKUP(AH1765,INDEX((係数_バス貨物_ガソリン,係数_バス貨物_CNG,係数_バス貨物_軽油,係数_バス貨物_メタノール,係数_バス貨物_LPG),MATCH(AL1765,【参考】排出ガスレベル!$AI$4:$AI$671,1),1,AR1765):INDEX((係数_バス貨物_ガソリン,係数_バス貨物_CNG,係数_バス貨物_軽油,係数_バス貨物_メタノール,係数_バス貨物_LPG),MATCH(AL1765+1,【参考】排出ガスレベル!$AI$4:$AI$671,1)-1,5,AR1765),2,FALSE),IF(OR(AJ1765=1,AJ1765=2),VLOOKUP(AH1765,INDEX((係数_乗用_ガソリン,係数_乗用_CNG,係数_乗用_軽油,係数_乗用_メタノール,係数_乗用_LPG),1,1,AR1765):INDEX((係数_乗用_ガソリン,係数_乗用_CNG,係数_乗用_軽油,係数_乗用_メタノール,係数_乗用_LPG),125,5,AR1765),2,FALSE))))))</f>
        <v/>
      </c>
      <c r="AO1765" s="376" t="str">
        <f>IF(T1765="","",IF(OR(AH1765="",AH1765="-"),"－",IF(OR(AM1765=8,AM1765=9),"",IF(OR(AJ1765=3,AJ1765=4,AJ1765=5,AJ1765=6),VLOOKUP(AH1765,INDEX((係数_バス貨物_ガソリン,係数_バス貨物_CNG,係数_バス貨物_軽油,係数_バス貨物_メタノール,係数_バス貨物_LPG),MATCH(AL1765,【参考】排出ガスレベル!$AI$4:$AI$671,1),1,AR1765):INDEX((係数_バス貨物_ガソリン,係数_バス貨物_CNG,係数_バス貨物_軽油,係数_バス貨物_メタノール,係数_バス貨物_LPG),MATCH(AL1765+1,【参考】排出ガスレベル!$AI$4:$AI$671,1)-1,5,AR1765),3,FALSE),IF(OR(AJ1765=1,AJ1765=2),VLOOKUP(AH1765,INDEX((係数_乗用_ガソリン,係数_乗用_CNG,係数_乗用_軽油,係数_乗用_メタノール,係数_乗用_LPG),1,1,AR1765):INDEX((係数_乗用_ガソリン,係数_乗用_CNG,係数_乗用_軽油,係数_乗用_メタノール,係数_乗用_LPG),125,5,AR1765),3,FALSE))))))</f>
        <v/>
      </c>
      <c r="AP1765" s="375" t="str">
        <f t="shared" si="815"/>
        <v/>
      </c>
      <c r="AQ1765" s="444" t="str">
        <f t="shared" si="816"/>
        <v/>
      </c>
      <c r="AR1765" s="375" t="str">
        <f t="shared" si="819"/>
        <v/>
      </c>
      <c r="AS1765" s="377" t="str">
        <f t="shared" si="817"/>
        <v/>
      </c>
      <c r="AT1765" s="378" t="str">
        <f t="shared" si="818"/>
        <v/>
      </c>
      <c r="AX1765" s="625" t="b">
        <f t="shared" si="820"/>
        <v>0</v>
      </c>
      <c r="AY1765" s="7" t="str">
        <f t="shared" si="821"/>
        <v>FALSEFALSEFALSE</v>
      </c>
      <c r="AZ1765" s="626">
        <f t="shared" si="797"/>
        <v>0</v>
      </c>
      <c r="BA1765" s="627" t="str">
        <f t="shared" si="798"/>
        <v/>
      </c>
      <c r="BB1765" s="627">
        <f t="shared" si="799"/>
        <v>0</v>
      </c>
      <c r="BC1765" s="690" t="str">
        <f t="shared" si="800"/>
        <v/>
      </c>
    </row>
    <row r="1766" spans="1:55">
      <c r="A1766" s="381">
        <v>1710</v>
      </c>
      <c r="B1766" s="117"/>
      <c r="C1766" s="288"/>
      <c r="D1766" s="289"/>
      <c r="E1766" s="289"/>
      <c r="F1766" s="290"/>
      <c r="G1766" s="292"/>
      <c r="H1766" s="116"/>
      <c r="I1766" s="292"/>
      <c r="J1766" s="116"/>
      <c r="K1766" s="370" t="str">
        <f t="shared" si="791"/>
        <v/>
      </c>
      <c r="L1766" s="370">
        <f t="shared" si="792"/>
        <v>0</v>
      </c>
      <c r="M1766" s="370">
        <f t="shared" si="793"/>
        <v>0</v>
      </c>
      <c r="N1766" s="371" t="str">
        <f t="shared" si="801"/>
        <v/>
      </c>
      <c r="O1766" s="371" t="str">
        <f t="shared" si="802"/>
        <v/>
      </c>
      <c r="P1766" s="371" t="str">
        <f t="shared" si="803"/>
        <v/>
      </c>
      <c r="Q1766" s="371" t="str">
        <f t="shared" si="804"/>
        <v/>
      </c>
      <c r="R1766" s="371" t="str">
        <f t="shared" si="805"/>
        <v/>
      </c>
      <c r="S1766" s="371" t="str">
        <f t="shared" si="806"/>
        <v/>
      </c>
      <c r="T1766" s="443" t="str">
        <f t="shared" si="794"/>
        <v/>
      </c>
      <c r="U1766" s="539"/>
      <c r="V1766" s="117"/>
      <c r="W1766" s="118"/>
      <c r="X1766" s="119"/>
      <c r="Y1766" s="120"/>
      <c r="Z1766" s="122"/>
      <c r="AA1766" s="121"/>
      <c r="AB1766" s="443" t="str">
        <f t="shared" si="795"/>
        <v/>
      </c>
      <c r="AC1766" s="734" t="str">
        <f t="shared" si="796"/>
        <v/>
      </c>
      <c r="AD1766" s="372"/>
      <c r="AE1766" s="485"/>
      <c r="AF1766" s="373" t="str">
        <f t="shared" si="807"/>
        <v/>
      </c>
      <c r="AG1766" s="373" t="str">
        <f t="shared" si="808"/>
        <v/>
      </c>
      <c r="AH1766" s="374" t="str">
        <f t="shared" si="809"/>
        <v/>
      </c>
      <c r="AI1766" s="375" t="str">
        <f t="shared" si="810"/>
        <v/>
      </c>
      <c r="AJ1766" s="375" t="str">
        <f t="shared" si="811"/>
        <v/>
      </c>
      <c r="AK1766" s="375" t="str">
        <f t="shared" si="812"/>
        <v/>
      </c>
      <c r="AL1766" s="375" t="str">
        <f t="shared" si="813"/>
        <v/>
      </c>
      <c r="AM1766" s="375" t="str">
        <f t="shared" si="814"/>
        <v/>
      </c>
      <c r="AN1766" s="376" t="str">
        <f>IF(AF1766="","",IF(OR(AH1766="",AH1766="-"),"－",IF(OR(AM1766=8,AM1766=9),"",IF(OR(AJ1766=3,AJ1766=4,AJ1766=5,AJ1766=6),VLOOKUP(AH1766,INDEX((係数_バス貨物_ガソリン,係数_バス貨物_CNG,係数_バス貨物_軽油,係数_バス貨物_メタノール,係数_バス貨物_LPG),MATCH(AL1766,【参考】排出ガスレベル!$AI$4:$AI$671,1),1,AR1766):INDEX((係数_バス貨物_ガソリン,係数_バス貨物_CNG,係数_バス貨物_軽油,係数_バス貨物_メタノール,係数_バス貨物_LPG),MATCH(AL1766+1,【参考】排出ガスレベル!$AI$4:$AI$671,1)-1,5,AR1766),2,FALSE),IF(OR(AJ1766=1,AJ1766=2),VLOOKUP(AH1766,INDEX((係数_乗用_ガソリン,係数_乗用_CNG,係数_乗用_軽油,係数_乗用_メタノール,係数_乗用_LPG),1,1,AR1766):INDEX((係数_乗用_ガソリン,係数_乗用_CNG,係数_乗用_軽油,係数_乗用_メタノール,係数_乗用_LPG),125,5,AR1766),2,FALSE))))))</f>
        <v/>
      </c>
      <c r="AO1766" s="376" t="str">
        <f>IF(T1766="","",IF(OR(AH1766="",AH1766="-"),"－",IF(OR(AM1766=8,AM1766=9),"",IF(OR(AJ1766=3,AJ1766=4,AJ1766=5,AJ1766=6),VLOOKUP(AH1766,INDEX((係数_バス貨物_ガソリン,係数_バス貨物_CNG,係数_バス貨物_軽油,係数_バス貨物_メタノール,係数_バス貨物_LPG),MATCH(AL1766,【参考】排出ガスレベル!$AI$4:$AI$671,1),1,AR1766):INDEX((係数_バス貨物_ガソリン,係数_バス貨物_CNG,係数_バス貨物_軽油,係数_バス貨物_メタノール,係数_バス貨物_LPG),MATCH(AL1766+1,【参考】排出ガスレベル!$AI$4:$AI$671,1)-1,5,AR1766),3,FALSE),IF(OR(AJ1766=1,AJ1766=2),VLOOKUP(AH1766,INDEX((係数_乗用_ガソリン,係数_乗用_CNG,係数_乗用_軽油,係数_乗用_メタノール,係数_乗用_LPG),1,1,AR1766):INDEX((係数_乗用_ガソリン,係数_乗用_CNG,係数_乗用_軽油,係数_乗用_メタノール,係数_乗用_LPG),125,5,AR1766),3,FALSE))))))</f>
        <v/>
      </c>
      <c r="AP1766" s="375" t="str">
        <f t="shared" si="815"/>
        <v/>
      </c>
      <c r="AQ1766" s="444" t="str">
        <f t="shared" si="816"/>
        <v/>
      </c>
      <c r="AR1766" s="375" t="str">
        <f t="shared" si="819"/>
        <v/>
      </c>
      <c r="AS1766" s="377" t="str">
        <f t="shared" si="817"/>
        <v/>
      </c>
      <c r="AT1766" s="378" t="str">
        <f t="shared" si="818"/>
        <v/>
      </c>
      <c r="AX1766" s="625" t="b">
        <f t="shared" si="820"/>
        <v>0</v>
      </c>
      <c r="AY1766" s="7" t="str">
        <f t="shared" si="821"/>
        <v>FALSEFALSEFALSE</v>
      </c>
      <c r="AZ1766" s="626">
        <f t="shared" si="797"/>
        <v>0</v>
      </c>
      <c r="BA1766" s="627" t="str">
        <f t="shared" si="798"/>
        <v/>
      </c>
      <c r="BB1766" s="627">
        <f t="shared" si="799"/>
        <v>0</v>
      </c>
      <c r="BC1766" s="690" t="str">
        <f t="shared" si="800"/>
        <v/>
      </c>
    </row>
    <row r="1767" spans="1:55">
      <c r="A1767" s="381">
        <v>1711</v>
      </c>
      <c r="B1767" s="117"/>
      <c r="C1767" s="288"/>
      <c r="D1767" s="289"/>
      <c r="E1767" s="289"/>
      <c r="F1767" s="290"/>
      <c r="G1767" s="292"/>
      <c r="H1767" s="116"/>
      <c r="I1767" s="292"/>
      <c r="J1767" s="116"/>
      <c r="K1767" s="370" t="str">
        <f t="shared" si="791"/>
        <v/>
      </c>
      <c r="L1767" s="370">
        <f t="shared" si="792"/>
        <v>0</v>
      </c>
      <c r="M1767" s="370">
        <f t="shared" si="793"/>
        <v>0</v>
      </c>
      <c r="N1767" s="371" t="str">
        <f t="shared" si="801"/>
        <v/>
      </c>
      <c r="O1767" s="371" t="str">
        <f t="shared" si="802"/>
        <v/>
      </c>
      <c r="P1767" s="371" t="str">
        <f t="shared" si="803"/>
        <v/>
      </c>
      <c r="Q1767" s="371" t="str">
        <f t="shared" si="804"/>
        <v/>
      </c>
      <c r="R1767" s="371" t="str">
        <f t="shared" si="805"/>
        <v/>
      </c>
      <c r="S1767" s="371" t="str">
        <f t="shared" si="806"/>
        <v/>
      </c>
      <c r="T1767" s="443" t="str">
        <f t="shared" si="794"/>
        <v/>
      </c>
      <c r="U1767" s="539"/>
      <c r="V1767" s="117"/>
      <c r="W1767" s="118"/>
      <c r="X1767" s="119"/>
      <c r="Y1767" s="120"/>
      <c r="Z1767" s="122"/>
      <c r="AA1767" s="121"/>
      <c r="AB1767" s="443" t="str">
        <f t="shared" si="795"/>
        <v/>
      </c>
      <c r="AC1767" s="734" t="str">
        <f t="shared" si="796"/>
        <v/>
      </c>
      <c r="AD1767" s="372"/>
      <c r="AE1767" s="485"/>
      <c r="AF1767" s="373" t="str">
        <f t="shared" si="807"/>
        <v/>
      </c>
      <c r="AG1767" s="373" t="str">
        <f t="shared" si="808"/>
        <v/>
      </c>
      <c r="AH1767" s="374" t="str">
        <f t="shared" si="809"/>
        <v/>
      </c>
      <c r="AI1767" s="375" t="str">
        <f t="shared" si="810"/>
        <v/>
      </c>
      <c r="AJ1767" s="375" t="str">
        <f t="shared" si="811"/>
        <v/>
      </c>
      <c r="AK1767" s="375" t="str">
        <f t="shared" si="812"/>
        <v/>
      </c>
      <c r="AL1767" s="375" t="str">
        <f t="shared" si="813"/>
        <v/>
      </c>
      <c r="AM1767" s="375" t="str">
        <f t="shared" si="814"/>
        <v/>
      </c>
      <c r="AN1767" s="376" t="str">
        <f>IF(AF1767="","",IF(OR(AH1767="",AH1767="-"),"－",IF(OR(AM1767=8,AM1767=9),"",IF(OR(AJ1767=3,AJ1767=4,AJ1767=5,AJ1767=6),VLOOKUP(AH1767,INDEX((係数_バス貨物_ガソリン,係数_バス貨物_CNG,係数_バス貨物_軽油,係数_バス貨物_メタノール,係数_バス貨物_LPG),MATCH(AL1767,【参考】排出ガスレベル!$AI$4:$AI$671,1),1,AR1767):INDEX((係数_バス貨物_ガソリン,係数_バス貨物_CNG,係数_バス貨物_軽油,係数_バス貨物_メタノール,係数_バス貨物_LPG),MATCH(AL1767+1,【参考】排出ガスレベル!$AI$4:$AI$671,1)-1,5,AR1767),2,FALSE),IF(OR(AJ1767=1,AJ1767=2),VLOOKUP(AH1767,INDEX((係数_乗用_ガソリン,係数_乗用_CNG,係数_乗用_軽油,係数_乗用_メタノール,係数_乗用_LPG),1,1,AR1767):INDEX((係数_乗用_ガソリン,係数_乗用_CNG,係数_乗用_軽油,係数_乗用_メタノール,係数_乗用_LPG),125,5,AR1767),2,FALSE))))))</f>
        <v/>
      </c>
      <c r="AO1767" s="376" t="str">
        <f>IF(T1767="","",IF(OR(AH1767="",AH1767="-"),"－",IF(OR(AM1767=8,AM1767=9),"",IF(OR(AJ1767=3,AJ1767=4,AJ1767=5,AJ1767=6),VLOOKUP(AH1767,INDEX((係数_バス貨物_ガソリン,係数_バス貨物_CNG,係数_バス貨物_軽油,係数_バス貨物_メタノール,係数_バス貨物_LPG),MATCH(AL1767,【参考】排出ガスレベル!$AI$4:$AI$671,1),1,AR1767):INDEX((係数_バス貨物_ガソリン,係数_バス貨物_CNG,係数_バス貨物_軽油,係数_バス貨物_メタノール,係数_バス貨物_LPG),MATCH(AL1767+1,【参考】排出ガスレベル!$AI$4:$AI$671,1)-1,5,AR1767),3,FALSE),IF(OR(AJ1767=1,AJ1767=2),VLOOKUP(AH1767,INDEX((係数_乗用_ガソリン,係数_乗用_CNG,係数_乗用_軽油,係数_乗用_メタノール,係数_乗用_LPG),1,1,AR1767):INDEX((係数_乗用_ガソリン,係数_乗用_CNG,係数_乗用_軽油,係数_乗用_メタノール,係数_乗用_LPG),125,5,AR1767),3,FALSE))))))</f>
        <v/>
      </c>
      <c r="AP1767" s="375" t="str">
        <f t="shared" si="815"/>
        <v/>
      </c>
      <c r="AQ1767" s="444" t="str">
        <f t="shared" si="816"/>
        <v/>
      </c>
      <c r="AR1767" s="375" t="str">
        <f t="shared" si="819"/>
        <v/>
      </c>
      <c r="AS1767" s="377" t="str">
        <f t="shared" si="817"/>
        <v/>
      </c>
      <c r="AT1767" s="378" t="str">
        <f t="shared" si="818"/>
        <v/>
      </c>
      <c r="AX1767" s="625" t="b">
        <f t="shared" si="820"/>
        <v>0</v>
      </c>
      <c r="AY1767" s="7" t="str">
        <f t="shared" si="821"/>
        <v>FALSEFALSEFALSE</v>
      </c>
      <c r="AZ1767" s="626">
        <f t="shared" si="797"/>
        <v>0</v>
      </c>
      <c r="BA1767" s="627" t="str">
        <f t="shared" si="798"/>
        <v/>
      </c>
      <c r="BB1767" s="627">
        <f t="shared" si="799"/>
        <v>0</v>
      </c>
      <c r="BC1767" s="690" t="str">
        <f t="shared" si="800"/>
        <v/>
      </c>
    </row>
    <row r="1768" spans="1:55">
      <c r="A1768" s="381">
        <v>1712</v>
      </c>
      <c r="B1768" s="117"/>
      <c r="C1768" s="288"/>
      <c r="D1768" s="289"/>
      <c r="E1768" s="289"/>
      <c r="F1768" s="290"/>
      <c r="G1768" s="292"/>
      <c r="H1768" s="116"/>
      <c r="I1768" s="292"/>
      <c r="J1768" s="116"/>
      <c r="K1768" s="370" t="str">
        <f t="shared" si="791"/>
        <v/>
      </c>
      <c r="L1768" s="370">
        <f t="shared" si="792"/>
        <v>0</v>
      </c>
      <c r="M1768" s="370">
        <f t="shared" si="793"/>
        <v>0</v>
      </c>
      <c r="N1768" s="371" t="str">
        <f t="shared" si="801"/>
        <v/>
      </c>
      <c r="O1768" s="371" t="str">
        <f t="shared" si="802"/>
        <v/>
      </c>
      <c r="P1768" s="371" t="str">
        <f t="shared" si="803"/>
        <v/>
      </c>
      <c r="Q1768" s="371" t="str">
        <f t="shared" si="804"/>
        <v/>
      </c>
      <c r="R1768" s="371" t="str">
        <f t="shared" si="805"/>
        <v/>
      </c>
      <c r="S1768" s="371" t="str">
        <f t="shared" si="806"/>
        <v/>
      </c>
      <c r="T1768" s="443" t="str">
        <f t="shared" si="794"/>
        <v/>
      </c>
      <c r="U1768" s="539"/>
      <c r="V1768" s="117"/>
      <c r="W1768" s="118"/>
      <c r="X1768" s="119"/>
      <c r="Y1768" s="120"/>
      <c r="Z1768" s="122"/>
      <c r="AA1768" s="121"/>
      <c r="AB1768" s="443" t="str">
        <f t="shared" si="795"/>
        <v/>
      </c>
      <c r="AC1768" s="734" t="str">
        <f t="shared" si="796"/>
        <v/>
      </c>
      <c r="AD1768" s="372"/>
      <c r="AE1768" s="485"/>
      <c r="AF1768" s="373" t="str">
        <f t="shared" si="807"/>
        <v/>
      </c>
      <c r="AG1768" s="373" t="str">
        <f t="shared" si="808"/>
        <v/>
      </c>
      <c r="AH1768" s="374" t="str">
        <f t="shared" si="809"/>
        <v/>
      </c>
      <c r="AI1768" s="375" t="str">
        <f t="shared" si="810"/>
        <v/>
      </c>
      <c r="AJ1768" s="375" t="str">
        <f t="shared" si="811"/>
        <v/>
      </c>
      <c r="AK1768" s="375" t="str">
        <f t="shared" si="812"/>
        <v/>
      </c>
      <c r="AL1768" s="375" t="str">
        <f t="shared" si="813"/>
        <v/>
      </c>
      <c r="AM1768" s="375" t="str">
        <f t="shared" si="814"/>
        <v/>
      </c>
      <c r="AN1768" s="376" t="str">
        <f>IF(AF1768="","",IF(OR(AH1768="",AH1768="-"),"－",IF(OR(AM1768=8,AM1768=9),"",IF(OR(AJ1768=3,AJ1768=4,AJ1768=5,AJ1768=6),VLOOKUP(AH1768,INDEX((係数_バス貨物_ガソリン,係数_バス貨物_CNG,係数_バス貨物_軽油,係数_バス貨物_メタノール,係数_バス貨物_LPG),MATCH(AL1768,【参考】排出ガスレベル!$AI$4:$AI$671,1),1,AR1768):INDEX((係数_バス貨物_ガソリン,係数_バス貨物_CNG,係数_バス貨物_軽油,係数_バス貨物_メタノール,係数_バス貨物_LPG),MATCH(AL1768+1,【参考】排出ガスレベル!$AI$4:$AI$671,1)-1,5,AR1768),2,FALSE),IF(OR(AJ1768=1,AJ1768=2),VLOOKUP(AH1768,INDEX((係数_乗用_ガソリン,係数_乗用_CNG,係数_乗用_軽油,係数_乗用_メタノール,係数_乗用_LPG),1,1,AR1768):INDEX((係数_乗用_ガソリン,係数_乗用_CNG,係数_乗用_軽油,係数_乗用_メタノール,係数_乗用_LPG),125,5,AR1768),2,FALSE))))))</f>
        <v/>
      </c>
      <c r="AO1768" s="376" t="str">
        <f>IF(T1768="","",IF(OR(AH1768="",AH1768="-"),"－",IF(OR(AM1768=8,AM1768=9),"",IF(OR(AJ1768=3,AJ1768=4,AJ1768=5,AJ1768=6),VLOOKUP(AH1768,INDEX((係数_バス貨物_ガソリン,係数_バス貨物_CNG,係数_バス貨物_軽油,係数_バス貨物_メタノール,係数_バス貨物_LPG),MATCH(AL1768,【参考】排出ガスレベル!$AI$4:$AI$671,1),1,AR1768):INDEX((係数_バス貨物_ガソリン,係数_バス貨物_CNG,係数_バス貨物_軽油,係数_バス貨物_メタノール,係数_バス貨物_LPG),MATCH(AL1768+1,【参考】排出ガスレベル!$AI$4:$AI$671,1)-1,5,AR1768),3,FALSE),IF(OR(AJ1768=1,AJ1768=2),VLOOKUP(AH1768,INDEX((係数_乗用_ガソリン,係数_乗用_CNG,係数_乗用_軽油,係数_乗用_メタノール,係数_乗用_LPG),1,1,AR1768):INDEX((係数_乗用_ガソリン,係数_乗用_CNG,係数_乗用_軽油,係数_乗用_メタノール,係数_乗用_LPG),125,5,AR1768),3,FALSE))))))</f>
        <v/>
      </c>
      <c r="AP1768" s="375" t="str">
        <f t="shared" si="815"/>
        <v/>
      </c>
      <c r="AQ1768" s="444" t="str">
        <f t="shared" si="816"/>
        <v/>
      </c>
      <c r="AR1768" s="375" t="str">
        <f t="shared" si="819"/>
        <v/>
      </c>
      <c r="AS1768" s="377" t="str">
        <f t="shared" si="817"/>
        <v/>
      </c>
      <c r="AT1768" s="378" t="str">
        <f t="shared" si="818"/>
        <v/>
      </c>
      <c r="AX1768" s="625" t="b">
        <f t="shared" si="820"/>
        <v>0</v>
      </c>
      <c r="AY1768" s="7" t="str">
        <f t="shared" si="821"/>
        <v>FALSEFALSEFALSE</v>
      </c>
      <c r="AZ1768" s="626">
        <f t="shared" si="797"/>
        <v>0</v>
      </c>
      <c r="BA1768" s="627" t="str">
        <f t="shared" si="798"/>
        <v/>
      </c>
      <c r="BB1768" s="627">
        <f t="shared" si="799"/>
        <v>0</v>
      </c>
      <c r="BC1768" s="690" t="str">
        <f t="shared" si="800"/>
        <v/>
      </c>
    </row>
    <row r="1769" spans="1:55">
      <c r="A1769" s="381">
        <v>1713</v>
      </c>
      <c r="B1769" s="117"/>
      <c r="C1769" s="288"/>
      <c r="D1769" s="289"/>
      <c r="E1769" s="289"/>
      <c r="F1769" s="290"/>
      <c r="G1769" s="292"/>
      <c r="H1769" s="116"/>
      <c r="I1769" s="292"/>
      <c r="J1769" s="116"/>
      <c r="K1769" s="370" t="str">
        <f t="shared" si="791"/>
        <v/>
      </c>
      <c r="L1769" s="370">
        <f t="shared" si="792"/>
        <v>0</v>
      </c>
      <c r="M1769" s="370">
        <f t="shared" si="793"/>
        <v>0</v>
      </c>
      <c r="N1769" s="371" t="str">
        <f t="shared" si="801"/>
        <v/>
      </c>
      <c r="O1769" s="371" t="str">
        <f t="shared" si="802"/>
        <v/>
      </c>
      <c r="P1769" s="371" t="str">
        <f t="shared" si="803"/>
        <v/>
      </c>
      <c r="Q1769" s="371" t="str">
        <f t="shared" si="804"/>
        <v/>
      </c>
      <c r="R1769" s="371" t="str">
        <f t="shared" si="805"/>
        <v/>
      </c>
      <c r="S1769" s="371" t="str">
        <f t="shared" si="806"/>
        <v/>
      </c>
      <c r="T1769" s="443" t="str">
        <f t="shared" si="794"/>
        <v/>
      </c>
      <c r="U1769" s="539"/>
      <c r="V1769" s="117"/>
      <c r="W1769" s="118"/>
      <c r="X1769" s="119"/>
      <c r="Y1769" s="120"/>
      <c r="Z1769" s="122"/>
      <c r="AA1769" s="121"/>
      <c r="AB1769" s="443" t="str">
        <f t="shared" si="795"/>
        <v/>
      </c>
      <c r="AC1769" s="734" t="str">
        <f t="shared" si="796"/>
        <v/>
      </c>
      <c r="AD1769" s="372"/>
      <c r="AE1769" s="485"/>
      <c r="AF1769" s="373" t="str">
        <f t="shared" si="807"/>
        <v/>
      </c>
      <c r="AG1769" s="373" t="str">
        <f t="shared" si="808"/>
        <v/>
      </c>
      <c r="AH1769" s="374" t="str">
        <f t="shared" si="809"/>
        <v/>
      </c>
      <c r="AI1769" s="375" t="str">
        <f t="shared" si="810"/>
        <v/>
      </c>
      <c r="AJ1769" s="375" t="str">
        <f t="shared" si="811"/>
        <v/>
      </c>
      <c r="AK1769" s="375" t="str">
        <f t="shared" si="812"/>
        <v/>
      </c>
      <c r="AL1769" s="375" t="str">
        <f t="shared" si="813"/>
        <v/>
      </c>
      <c r="AM1769" s="375" t="str">
        <f t="shared" si="814"/>
        <v/>
      </c>
      <c r="AN1769" s="376" t="str">
        <f>IF(AF1769="","",IF(OR(AH1769="",AH1769="-"),"－",IF(OR(AM1769=8,AM1769=9),"",IF(OR(AJ1769=3,AJ1769=4,AJ1769=5,AJ1769=6),VLOOKUP(AH1769,INDEX((係数_バス貨物_ガソリン,係数_バス貨物_CNG,係数_バス貨物_軽油,係数_バス貨物_メタノール,係数_バス貨物_LPG),MATCH(AL1769,【参考】排出ガスレベル!$AI$4:$AI$671,1),1,AR1769):INDEX((係数_バス貨物_ガソリン,係数_バス貨物_CNG,係数_バス貨物_軽油,係数_バス貨物_メタノール,係数_バス貨物_LPG),MATCH(AL1769+1,【参考】排出ガスレベル!$AI$4:$AI$671,1)-1,5,AR1769),2,FALSE),IF(OR(AJ1769=1,AJ1769=2),VLOOKUP(AH1769,INDEX((係数_乗用_ガソリン,係数_乗用_CNG,係数_乗用_軽油,係数_乗用_メタノール,係数_乗用_LPG),1,1,AR1769):INDEX((係数_乗用_ガソリン,係数_乗用_CNG,係数_乗用_軽油,係数_乗用_メタノール,係数_乗用_LPG),125,5,AR1769),2,FALSE))))))</f>
        <v/>
      </c>
      <c r="AO1769" s="376" t="str">
        <f>IF(T1769="","",IF(OR(AH1769="",AH1769="-"),"－",IF(OR(AM1769=8,AM1769=9),"",IF(OR(AJ1769=3,AJ1769=4,AJ1769=5,AJ1769=6),VLOOKUP(AH1769,INDEX((係数_バス貨物_ガソリン,係数_バス貨物_CNG,係数_バス貨物_軽油,係数_バス貨物_メタノール,係数_バス貨物_LPG),MATCH(AL1769,【参考】排出ガスレベル!$AI$4:$AI$671,1),1,AR1769):INDEX((係数_バス貨物_ガソリン,係数_バス貨物_CNG,係数_バス貨物_軽油,係数_バス貨物_メタノール,係数_バス貨物_LPG),MATCH(AL1769+1,【参考】排出ガスレベル!$AI$4:$AI$671,1)-1,5,AR1769),3,FALSE),IF(OR(AJ1769=1,AJ1769=2),VLOOKUP(AH1769,INDEX((係数_乗用_ガソリン,係数_乗用_CNG,係数_乗用_軽油,係数_乗用_メタノール,係数_乗用_LPG),1,1,AR1769):INDEX((係数_乗用_ガソリン,係数_乗用_CNG,係数_乗用_軽油,係数_乗用_メタノール,係数_乗用_LPG),125,5,AR1769),3,FALSE))))))</f>
        <v/>
      </c>
      <c r="AP1769" s="375" t="str">
        <f t="shared" si="815"/>
        <v/>
      </c>
      <c r="AQ1769" s="444" t="str">
        <f t="shared" si="816"/>
        <v/>
      </c>
      <c r="AR1769" s="375" t="str">
        <f t="shared" si="819"/>
        <v/>
      </c>
      <c r="AS1769" s="377" t="str">
        <f t="shared" si="817"/>
        <v/>
      </c>
      <c r="AT1769" s="378" t="str">
        <f t="shared" si="818"/>
        <v/>
      </c>
      <c r="AX1769" s="625" t="b">
        <f t="shared" si="820"/>
        <v>0</v>
      </c>
      <c r="AY1769" s="7" t="str">
        <f t="shared" si="821"/>
        <v>FALSEFALSEFALSE</v>
      </c>
      <c r="AZ1769" s="626">
        <f t="shared" si="797"/>
        <v>0</v>
      </c>
      <c r="BA1769" s="627" t="str">
        <f t="shared" si="798"/>
        <v/>
      </c>
      <c r="BB1769" s="627">
        <f t="shared" si="799"/>
        <v>0</v>
      </c>
      <c r="BC1769" s="690" t="str">
        <f t="shared" si="800"/>
        <v/>
      </c>
    </row>
    <row r="1770" spans="1:55">
      <c r="A1770" s="381">
        <v>1714</v>
      </c>
      <c r="B1770" s="117"/>
      <c r="C1770" s="288"/>
      <c r="D1770" s="289"/>
      <c r="E1770" s="289"/>
      <c r="F1770" s="290"/>
      <c r="G1770" s="292"/>
      <c r="H1770" s="116"/>
      <c r="I1770" s="292"/>
      <c r="J1770" s="116"/>
      <c r="K1770" s="370" t="str">
        <f t="shared" si="791"/>
        <v/>
      </c>
      <c r="L1770" s="370">
        <f t="shared" si="792"/>
        <v>0</v>
      </c>
      <c r="M1770" s="370">
        <f t="shared" si="793"/>
        <v>0</v>
      </c>
      <c r="N1770" s="371" t="str">
        <f t="shared" si="801"/>
        <v/>
      </c>
      <c r="O1770" s="371" t="str">
        <f t="shared" si="802"/>
        <v/>
      </c>
      <c r="P1770" s="371" t="str">
        <f t="shared" si="803"/>
        <v/>
      </c>
      <c r="Q1770" s="371" t="str">
        <f t="shared" si="804"/>
        <v/>
      </c>
      <c r="R1770" s="371" t="str">
        <f t="shared" si="805"/>
        <v/>
      </c>
      <c r="S1770" s="371" t="str">
        <f t="shared" si="806"/>
        <v/>
      </c>
      <c r="T1770" s="443" t="str">
        <f t="shared" si="794"/>
        <v/>
      </c>
      <c r="U1770" s="539"/>
      <c r="V1770" s="117"/>
      <c r="W1770" s="118"/>
      <c r="X1770" s="119"/>
      <c r="Y1770" s="120"/>
      <c r="Z1770" s="122"/>
      <c r="AA1770" s="121"/>
      <c r="AB1770" s="443" t="str">
        <f t="shared" si="795"/>
        <v/>
      </c>
      <c r="AC1770" s="734" t="str">
        <f t="shared" si="796"/>
        <v/>
      </c>
      <c r="AD1770" s="372"/>
      <c r="AE1770" s="485"/>
      <c r="AF1770" s="373" t="str">
        <f t="shared" si="807"/>
        <v/>
      </c>
      <c r="AG1770" s="373" t="str">
        <f t="shared" si="808"/>
        <v/>
      </c>
      <c r="AH1770" s="374" t="str">
        <f t="shared" si="809"/>
        <v/>
      </c>
      <c r="AI1770" s="375" t="str">
        <f t="shared" si="810"/>
        <v/>
      </c>
      <c r="AJ1770" s="375" t="str">
        <f t="shared" si="811"/>
        <v/>
      </c>
      <c r="AK1770" s="375" t="str">
        <f t="shared" si="812"/>
        <v/>
      </c>
      <c r="AL1770" s="375" t="str">
        <f t="shared" si="813"/>
        <v/>
      </c>
      <c r="AM1770" s="375" t="str">
        <f t="shared" si="814"/>
        <v/>
      </c>
      <c r="AN1770" s="376" t="str">
        <f>IF(AF1770="","",IF(OR(AH1770="",AH1770="-"),"－",IF(OR(AM1770=8,AM1770=9),"",IF(OR(AJ1770=3,AJ1770=4,AJ1770=5,AJ1770=6),VLOOKUP(AH1770,INDEX((係数_バス貨物_ガソリン,係数_バス貨物_CNG,係数_バス貨物_軽油,係数_バス貨物_メタノール,係数_バス貨物_LPG),MATCH(AL1770,【参考】排出ガスレベル!$AI$4:$AI$671,1),1,AR1770):INDEX((係数_バス貨物_ガソリン,係数_バス貨物_CNG,係数_バス貨物_軽油,係数_バス貨物_メタノール,係数_バス貨物_LPG),MATCH(AL1770+1,【参考】排出ガスレベル!$AI$4:$AI$671,1)-1,5,AR1770),2,FALSE),IF(OR(AJ1770=1,AJ1770=2),VLOOKUP(AH1770,INDEX((係数_乗用_ガソリン,係数_乗用_CNG,係数_乗用_軽油,係数_乗用_メタノール,係数_乗用_LPG),1,1,AR1770):INDEX((係数_乗用_ガソリン,係数_乗用_CNG,係数_乗用_軽油,係数_乗用_メタノール,係数_乗用_LPG),125,5,AR1770),2,FALSE))))))</f>
        <v/>
      </c>
      <c r="AO1770" s="376" t="str">
        <f>IF(T1770="","",IF(OR(AH1770="",AH1770="-"),"－",IF(OR(AM1770=8,AM1770=9),"",IF(OR(AJ1770=3,AJ1770=4,AJ1770=5,AJ1770=6),VLOOKUP(AH1770,INDEX((係数_バス貨物_ガソリン,係数_バス貨物_CNG,係数_バス貨物_軽油,係数_バス貨物_メタノール,係数_バス貨物_LPG),MATCH(AL1770,【参考】排出ガスレベル!$AI$4:$AI$671,1),1,AR1770):INDEX((係数_バス貨物_ガソリン,係数_バス貨物_CNG,係数_バス貨物_軽油,係数_バス貨物_メタノール,係数_バス貨物_LPG),MATCH(AL1770+1,【参考】排出ガスレベル!$AI$4:$AI$671,1)-1,5,AR1770),3,FALSE),IF(OR(AJ1770=1,AJ1770=2),VLOOKUP(AH1770,INDEX((係数_乗用_ガソリン,係数_乗用_CNG,係数_乗用_軽油,係数_乗用_メタノール,係数_乗用_LPG),1,1,AR1770):INDEX((係数_乗用_ガソリン,係数_乗用_CNG,係数_乗用_軽油,係数_乗用_メタノール,係数_乗用_LPG),125,5,AR1770),3,FALSE))))))</f>
        <v/>
      </c>
      <c r="AP1770" s="375" t="str">
        <f t="shared" si="815"/>
        <v/>
      </c>
      <c r="AQ1770" s="444" t="str">
        <f t="shared" si="816"/>
        <v/>
      </c>
      <c r="AR1770" s="375" t="str">
        <f t="shared" si="819"/>
        <v/>
      </c>
      <c r="AS1770" s="377" t="str">
        <f t="shared" si="817"/>
        <v/>
      </c>
      <c r="AT1770" s="378" t="str">
        <f t="shared" si="818"/>
        <v/>
      </c>
      <c r="AX1770" s="625" t="b">
        <f t="shared" si="820"/>
        <v>0</v>
      </c>
      <c r="AY1770" s="7" t="str">
        <f t="shared" si="821"/>
        <v>FALSEFALSEFALSE</v>
      </c>
      <c r="AZ1770" s="626">
        <f t="shared" si="797"/>
        <v>0</v>
      </c>
      <c r="BA1770" s="627" t="str">
        <f t="shared" si="798"/>
        <v/>
      </c>
      <c r="BB1770" s="627">
        <f t="shared" si="799"/>
        <v>0</v>
      </c>
      <c r="BC1770" s="690" t="str">
        <f t="shared" si="800"/>
        <v/>
      </c>
    </row>
    <row r="1771" spans="1:55">
      <c r="A1771" s="381">
        <v>1715</v>
      </c>
      <c r="B1771" s="117"/>
      <c r="C1771" s="288"/>
      <c r="D1771" s="289"/>
      <c r="E1771" s="289"/>
      <c r="F1771" s="290"/>
      <c r="G1771" s="292"/>
      <c r="H1771" s="116"/>
      <c r="I1771" s="292"/>
      <c r="J1771" s="116"/>
      <c r="K1771" s="370" t="str">
        <f t="shared" si="791"/>
        <v/>
      </c>
      <c r="L1771" s="370">
        <f t="shared" si="792"/>
        <v>0</v>
      </c>
      <c r="M1771" s="370">
        <f t="shared" si="793"/>
        <v>0</v>
      </c>
      <c r="N1771" s="371" t="str">
        <f t="shared" si="801"/>
        <v/>
      </c>
      <c r="O1771" s="371" t="str">
        <f t="shared" si="802"/>
        <v/>
      </c>
      <c r="P1771" s="371" t="str">
        <f t="shared" si="803"/>
        <v/>
      </c>
      <c r="Q1771" s="371" t="str">
        <f t="shared" si="804"/>
        <v/>
      </c>
      <c r="R1771" s="371" t="str">
        <f t="shared" si="805"/>
        <v/>
      </c>
      <c r="S1771" s="371" t="str">
        <f t="shared" si="806"/>
        <v/>
      </c>
      <c r="T1771" s="443" t="str">
        <f t="shared" si="794"/>
        <v/>
      </c>
      <c r="U1771" s="539"/>
      <c r="V1771" s="117"/>
      <c r="W1771" s="118"/>
      <c r="X1771" s="119"/>
      <c r="Y1771" s="120"/>
      <c r="Z1771" s="122"/>
      <c r="AA1771" s="121"/>
      <c r="AB1771" s="443" t="str">
        <f t="shared" si="795"/>
        <v/>
      </c>
      <c r="AC1771" s="734" t="str">
        <f t="shared" si="796"/>
        <v/>
      </c>
      <c r="AD1771" s="372"/>
      <c r="AE1771" s="485"/>
      <c r="AF1771" s="373" t="str">
        <f t="shared" si="807"/>
        <v/>
      </c>
      <c r="AG1771" s="373" t="str">
        <f t="shared" si="808"/>
        <v/>
      </c>
      <c r="AH1771" s="374" t="str">
        <f t="shared" si="809"/>
        <v/>
      </c>
      <c r="AI1771" s="375" t="str">
        <f t="shared" si="810"/>
        <v/>
      </c>
      <c r="AJ1771" s="375" t="str">
        <f t="shared" si="811"/>
        <v/>
      </c>
      <c r="AK1771" s="375" t="str">
        <f t="shared" si="812"/>
        <v/>
      </c>
      <c r="AL1771" s="375" t="str">
        <f t="shared" si="813"/>
        <v/>
      </c>
      <c r="AM1771" s="375" t="str">
        <f t="shared" si="814"/>
        <v/>
      </c>
      <c r="AN1771" s="376" t="str">
        <f>IF(AF1771="","",IF(OR(AH1771="",AH1771="-"),"－",IF(OR(AM1771=8,AM1771=9),"",IF(OR(AJ1771=3,AJ1771=4,AJ1771=5,AJ1771=6),VLOOKUP(AH1771,INDEX((係数_バス貨物_ガソリン,係数_バス貨物_CNG,係数_バス貨物_軽油,係数_バス貨物_メタノール,係数_バス貨物_LPG),MATCH(AL1771,【参考】排出ガスレベル!$AI$4:$AI$671,1),1,AR1771):INDEX((係数_バス貨物_ガソリン,係数_バス貨物_CNG,係数_バス貨物_軽油,係数_バス貨物_メタノール,係数_バス貨物_LPG),MATCH(AL1771+1,【参考】排出ガスレベル!$AI$4:$AI$671,1)-1,5,AR1771),2,FALSE),IF(OR(AJ1771=1,AJ1771=2),VLOOKUP(AH1771,INDEX((係数_乗用_ガソリン,係数_乗用_CNG,係数_乗用_軽油,係数_乗用_メタノール,係数_乗用_LPG),1,1,AR1771):INDEX((係数_乗用_ガソリン,係数_乗用_CNG,係数_乗用_軽油,係数_乗用_メタノール,係数_乗用_LPG),125,5,AR1771),2,FALSE))))))</f>
        <v/>
      </c>
      <c r="AO1771" s="376" t="str">
        <f>IF(T1771="","",IF(OR(AH1771="",AH1771="-"),"－",IF(OR(AM1771=8,AM1771=9),"",IF(OR(AJ1771=3,AJ1771=4,AJ1771=5,AJ1771=6),VLOOKUP(AH1771,INDEX((係数_バス貨物_ガソリン,係数_バス貨物_CNG,係数_バス貨物_軽油,係数_バス貨物_メタノール,係数_バス貨物_LPG),MATCH(AL1771,【参考】排出ガスレベル!$AI$4:$AI$671,1),1,AR1771):INDEX((係数_バス貨物_ガソリン,係数_バス貨物_CNG,係数_バス貨物_軽油,係数_バス貨物_メタノール,係数_バス貨物_LPG),MATCH(AL1771+1,【参考】排出ガスレベル!$AI$4:$AI$671,1)-1,5,AR1771),3,FALSE),IF(OR(AJ1771=1,AJ1771=2),VLOOKUP(AH1771,INDEX((係数_乗用_ガソリン,係数_乗用_CNG,係数_乗用_軽油,係数_乗用_メタノール,係数_乗用_LPG),1,1,AR1771):INDEX((係数_乗用_ガソリン,係数_乗用_CNG,係数_乗用_軽油,係数_乗用_メタノール,係数_乗用_LPG),125,5,AR1771),3,FALSE))))))</f>
        <v/>
      </c>
      <c r="AP1771" s="375" t="str">
        <f t="shared" si="815"/>
        <v/>
      </c>
      <c r="AQ1771" s="444" t="str">
        <f t="shared" si="816"/>
        <v/>
      </c>
      <c r="AR1771" s="375" t="str">
        <f t="shared" si="819"/>
        <v/>
      </c>
      <c r="AS1771" s="377" t="str">
        <f t="shared" si="817"/>
        <v/>
      </c>
      <c r="AT1771" s="378" t="str">
        <f t="shared" si="818"/>
        <v/>
      </c>
      <c r="AX1771" s="625" t="b">
        <f t="shared" si="820"/>
        <v>0</v>
      </c>
      <c r="AY1771" s="7" t="str">
        <f t="shared" si="821"/>
        <v>FALSEFALSEFALSE</v>
      </c>
      <c r="AZ1771" s="626">
        <f t="shared" si="797"/>
        <v>0</v>
      </c>
      <c r="BA1771" s="627" t="str">
        <f t="shared" si="798"/>
        <v/>
      </c>
      <c r="BB1771" s="627">
        <f t="shared" si="799"/>
        <v>0</v>
      </c>
      <c r="BC1771" s="690" t="str">
        <f t="shared" si="800"/>
        <v/>
      </c>
    </row>
    <row r="1772" spans="1:55">
      <c r="A1772" s="381">
        <v>1716</v>
      </c>
      <c r="B1772" s="117"/>
      <c r="C1772" s="288"/>
      <c r="D1772" s="289"/>
      <c r="E1772" s="289"/>
      <c r="F1772" s="290"/>
      <c r="G1772" s="292"/>
      <c r="H1772" s="116"/>
      <c r="I1772" s="292"/>
      <c r="J1772" s="116"/>
      <c r="K1772" s="370" t="str">
        <f t="shared" ref="K1772:K1835" si="822">C1772&amp;D1772&amp;E1772&amp;F1772</f>
        <v/>
      </c>
      <c r="L1772" s="370">
        <f t="shared" ref="L1772:L1835" si="823">IF(G1772&gt;0,DATE((G1772),(H1772+1),0),0)</f>
        <v>0</v>
      </c>
      <c r="M1772" s="370">
        <f t="shared" ref="M1772:M1835" si="824">IF(I1772&gt;0,DATE((I1772),(J1772+1),0),0)</f>
        <v>0</v>
      </c>
      <c r="N1772" s="371" t="str">
        <f t="shared" si="801"/>
        <v/>
      </c>
      <c r="O1772" s="371" t="str">
        <f t="shared" si="802"/>
        <v/>
      </c>
      <c r="P1772" s="371" t="str">
        <f t="shared" si="803"/>
        <v/>
      </c>
      <c r="Q1772" s="371" t="str">
        <f t="shared" si="804"/>
        <v/>
      </c>
      <c r="R1772" s="371" t="str">
        <f t="shared" si="805"/>
        <v/>
      </c>
      <c r="S1772" s="371" t="str">
        <f t="shared" si="806"/>
        <v/>
      </c>
      <c r="T1772" s="443" t="str">
        <f t="shared" ref="T1772:T1835" si="825">N1772&amp;O1772&amp;P1772&amp;Q1772&amp;R1772&amp;S1772</f>
        <v/>
      </c>
      <c r="U1772" s="539"/>
      <c r="V1772" s="117"/>
      <c r="W1772" s="118"/>
      <c r="X1772" s="119"/>
      <c r="Y1772" s="120"/>
      <c r="Z1772" s="122"/>
      <c r="AA1772" s="121"/>
      <c r="AB1772" s="443" t="str">
        <f t="shared" ref="AB1772:AB1835" si="826">IF(AF1772="","",IF(AM1772=1,VLOOKUP(AN1772,低公害車判別,2,FALSE),IF(AM1772=3,VLOOKUP(AN1772,低公害車判別,2,FALSE),IF(AM1772=4,VLOOKUP(AO1772,低公害車判別,2,FALSE),"低公害車"))))</f>
        <v/>
      </c>
      <c r="AC1772" s="734" t="str">
        <f t="shared" ref="AC1772:AC1835" si="827">IF(AF1772="","",IF((AN1772="")+(AN1772="－"),IF((AO1772="")+(AO1772=0),"－",AO1772),IF((AN1772="PM☆☆☆")+(AN1772="☆及びPM☆☆☆")+(AN1772="☆☆及びPM☆☆☆")+(AN1772="☆☆☆及びPM☆☆☆"),"PM☆☆☆",IF((AN1772="PM☆☆☆☆")+(AN1772="☆及びPM☆☆☆☆")+(AN1772="☆☆及びPM☆☆☆☆")+(AN1772="☆☆☆及びPM☆☆☆☆"),"PM☆☆☆☆",IF((AN1772="新☆")+(AN1772="新NOx☆")+(AN1772="新PM☆"),"新☆（新長期）",AN1772)))))</f>
        <v/>
      </c>
      <c r="AD1772" s="372"/>
      <c r="AE1772" s="485"/>
      <c r="AF1772" s="373" t="str">
        <f t="shared" si="807"/>
        <v/>
      </c>
      <c r="AG1772" s="373" t="str">
        <f t="shared" si="808"/>
        <v/>
      </c>
      <c r="AH1772" s="374" t="str">
        <f t="shared" si="809"/>
        <v/>
      </c>
      <c r="AI1772" s="375" t="str">
        <f t="shared" si="810"/>
        <v/>
      </c>
      <c r="AJ1772" s="375" t="str">
        <f t="shared" si="811"/>
        <v/>
      </c>
      <c r="AK1772" s="375" t="str">
        <f t="shared" si="812"/>
        <v/>
      </c>
      <c r="AL1772" s="375" t="str">
        <f t="shared" si="813"/>
        <v/>
      </c>
      <c r="AM1772" s="375" t="str">
        <f t="shared" si="814"/>
        <v/>
      </c>
      <c r="AN1772" s="376" t="str">
        <f>IF(AF1772="","",IF(OR(AH1772="",AH1772="-"),"－",IF(OR(AM1772=8,AM1772=9),"",IF(OR(AJ1772=3,AJ1772=4,AJ1772=5,AJ1772=6),VLOOKUP(AH1772,INDEX((係数_バス貨物_ガソリン,係数_バス貨物_CNG,係数_バス貨物_軽油,係数_バス貨物_メタノール,係数_バス貨物_LPG),MATCH(AL1772,【参考】排出ガスレベル!$AI$4:$AI$671,1),1,AR1772):INDEX((係数_バス貨物_ガソリン,係数_バス貨物_CNG,係数_バス貨物_軽油,係数_バス貨物_メタノール,係数_バス貨物_LPG),MATCH(AL1772+1,【参考】排出ガスレベル!$AI$4:$AI$671,1)-1,5,AR1772),2,FALSE),IF(OR(AJ1772=1,AJ1772=2),VLOOKUP(AH1772,INDEX((係数_乗用_ガソリン,係数_乗用_CNG,係数_乗用_軽油,係数_乗用_メタノール,係数_乗用_LPG),1,1,AR1772):INDEX((係数_乗用_ガソリン,係数_乗用_CNG,係数_乗用_軽油,係数_乗用_メタノール,係数_乗用_LPG),125,5,AR1772),2,FALSE))))))</f>
        <v/>
      </c>
      <c r="AO1772" s="376" t="str">
        <f>IF(T1772="","",IF(OR(AH1772="",AH1772="-"),"－",IF(OR(AM1772=8,AM1772=9),"",IF(OR(AJ1772=3,AJ1772=4,AJ1772=5,AJ1772=6),VLOOKUP(AH1772,INDEX((係数_バス貨物_ガソリン,係数_バス貨物_CNG,係数_バス貨物_軽油,係数_バス貨物_メタノール,係数_バス貨物_LPG),MATCH(AL1772,【参考】排出ガスレベル!$AI$4:$AI$671,1),1,AR1772):INDEX((係数_バス貨物_ガソリン,係数_バス貨物_CNG,係数_バス貨物_軽油,係数_バス貨物_メタノール,係数_バス貨物_LPG),MATCH(AL1772+1,【参考】排出ガスレベル!$AI$4:$AI$671,1)-1,5,AR1772),3,FALSE),IF(OR(AJ1772=1,AJ1772=2),VLOOKUP(AH1772,INDEX((係数_乗用_ガソリン,係数_乗用_CNG,係数_乗用_軽油,係数_乗用_メタノール,係数_乗用_LPG),1,1,AR1772):INDEX((係数_乗用_ガソリン,係数_乗用_CNG,係数_乗用_軽油,係数_乗用_メタノール,係数_乗用_LPG),125,5,AR1772),3,FALSE))))))</f>
        <v/>
      </c>
      <c r="AP1772" s="375" t="str">
        <f t="shared" si="815"/>
        <v/>
      </c>
      <c r="AQ1772" s="444" t="str">
        <f t="shared" si="816"/>
        <v/>
      </c>
      <c r="AR1772" s="375" t="str">
        <f t="shared" si="819"/>
        <v/>
      </c>
      <c r="AS1772" s="377" t="str">
        <f t="shared" si="817"/>
        <v/>
      </c>
      <c r="AT1772" s="378" t="str">
        <f t="shared" si="818"/>
        <v/>
      </c>
      <c r="AX1772" s="625" t="b">
        <f t="shared" si="820"/>
        <v>0</v>
      </c>
      <c r="AY1772" s="7" t="str">
        <f t="shared" si="821"/>
        <v>FALSEFALSEFALSE</v>
      </c>
      <c r="AZ1772" s="626">
        <f t="shared" si="797"/>
        <v>0</v>
      </c>
      <c r="BA1772" s="627" t="str">
        <f t="shared" si="798"/>
        <v/>
      </c>
      <c r="BB1772" s="627">
        <f t="shared" si="799"/>
        <v>0</v>
      </c>
      <c r="BC1772" s="690" t="str">
        <f t="shared" si="800"/>
        <v/>
      </c>
    </row>
    <row r="1773" spans="1:55">
      <c r="A1773" s="381">
        <v>1717</v>
      </c>
      <c r="B1773" s="117"/>
      <c r="C1773" s="288"/>
      <c r="D1773" s="289"/>
      <c r="E1773" s="289"/>
      <c r="F1773" s="290"/>
      <c r="G1773" s="292"/>
      <c r="H1773" s="116"/>
      <c r="I1773" s="292"/>
      <c r="J1773" s="116"/>
      <c r="K1773" s="370" t="str">
        <f t="shared" si="822"/>
        <v/>
      </c>
      <c r="L1773" s="370">
        <f t="shared" si="823"/>
        <v>0</v>
      </c>
      <c r="M1773" s="370">
        <f t="shared" si="824"/>
        <v>0</v>
      </c>
      <c r="N1773" s="371" t="str">
        <f t="shared" si="801"/>
        <v/>
      </c>
      <c r="O1773" s="371" t="str">
        <f t="shared" si="802"/>
        <v/>
      </c>
      <c r="P1773" s="371" t="str">
        <f t="shared" si="803"/>
        <v/>
      </c>
      <c r="Q1773" s="371" t="str">
        <f t="shared" si="804"/>
        <v/>
      </c>
      <c r="R1773" s="371" t="str">
        <f t="shared" si="805"/>
        <v/>
      </c>
      <c r="S1773" s="371" t="str">
        <f t="shared" si="806"/>
        <v/>
      </c>
      <c r="T1773" s="443" t="str">
        <f t="shared" si="825"/>
        <v/>
      </c>
      <c r="U1773" s="539"/>
      <c r="V1773" s="117"/>
      <c r="W1773" s="118"/>
      <c r="X1773" s="119"/>
      <c r="Y1773" s="120"/>
      <c r="Z1773" s="122"/>
      <c r="AA1773" s="121"/>
      <c r="AB1773" s="443" t="str">
        <f t="shared" si="826"/>
        <v/>
      </c>
      <c r="AC1773" s="734" t="str">
        <f t="shared" si="827"/>
        <v/>
      </c>
      <c r="AD1773" s="372"/>
      <c r="AE1773" s="485"/>
      <c r="AF1773" s="373" t="str">
        <f t="shared" si="807"/>
        <v/>
      </c>
      <c r="AG1773" s="373" t="str">
        <f t="shared" si="808"/>
        <v/>
      </c>
      <c r="AH1773" s="374" t="str">
        <f t="shared" si="809"/>
        <v/>
      </c>
      <c r="AI1773" s="375" t="str">
        <f t="shared" si="810"/>
        <v/>
      </c>
      <c r="AJ1773" s="375" t="str">
        <f t="shared" si="811"/>
        <v/>
      </c>
      <c r="AK1773" s="375" t="str">
        <f t="shared" si="812"/>
        <v/>
      </c>
      <c r="AL1773" s="375" t="str">
        <f t="shared" si="813"/>
        <v/>
      </c>
      <c r="AM1773" s="375" t="str">
        <f t="shared" si="814"/>
        <v/>
      </c>
      <c r="AN1773" s="376" t="str">
        <f>IF(AF1773="","",IF(OR(AH1773="",AH1773="-"),"－",IF(OR(AM1773=8,AM1773=9),"",IF(OR(AJ1773=3,AJ1773=4,AJ1773=5,AJ1773=6),VLOOKUP(AH1773,INDEX((係数_バス貨物_ガソリン,係数_バス貨物_CNG,係数_バス貨物_軽油,係数_バス貨物_メタノール,係数_バス貨物_LPG),MATCH(AL1773,【参考】排出ガスレベル!$AI$4:$AI$671,1),1,AR1773):INDEX((係数_バス貨物_ガソリン,係数_バス貨物_CNG,係数_バス貨物_軽油,係数_バス貨物_メタノール,係数_バス貨物_LPG),MATCH(AL1773+1,【参考】排出ガスレベル!$AI$4:$AI$671,1)-1,5,AR1773),2,FALSE),IF(OR(AJ1773=1,AJ1773=2),VLOOKUP(AH1773,INDEX((係数_乗用_ガソリン,係数_乗用_CNG,係数_乗用_軽油,係数_乗用_メタノール,係数_乗用_LPG),1,1,AR1773):INDEX((係数_乗用_ガソリン,係数_乗用_CNG,係数_乗用_軽油,係数_乗用_メタノール,係数_乗用_LPG),125,5,AR1773),2,FALSE))))))</f>
        <v/>
      </c>
      <c r="AO1773" s="376" t="str">
        <f>IF(T1773="","",IF(OR(AH1773="",AH1773="-"),"－",IF(OR(AM1773=8,AM1773=9),"",IF(OR(AJ1773=3,AJ1773=4,AJ1773=5,AJ1773=6),VLOOKUP(AH1773,INDEX((係数_バス貨物_ガソリン,係数_バス貨物_CNG,係数_バス貨物_軽油,係数_バス貨物_メタノール,係数_バス貨物_LPG),MATCH(AL1773,【参考】排出ガスレベル!$AI$4:$AI$671,1),1,AR1773):INDEX((係数_バス貨物_ガソリン,係数_バス貨物_CNG,係数_バス貨物_軽油,係数_バス貨物_メタノール,係数_バス貨物_LPG),MATCH(AL1773+1,【参考】排出ガスレベル!$AI$4:$AI$671,1)-1,5,AR1773),3,FALSE),IF(OR(AJ1773=1,AJ1773=2),VLOOKUP(AH1773,INDEX((係数_乗用_ガソリン,係数_乗用_CNG,係数_乗用_軽油,係数_乗用_メタノール,係数_乗用_LPG),1,1,AR1773):INDEX((係数_乗用_ガソリン,係数_乗用_CNG,係数_乗用_軽油,係数_乗用_メタノール,係数_乗用_LPG),125,5,AR1773),3,FALSE))))))</f>
        <v/>
      </c>
      <c r="AP1773" s="375" t="str">
        <f t="shared" si="815"/>
        <v/>
      </c>
      <c r="AQ1773" s="444" t="str">
        <f t="shared" si="816"/>
        <v/>
      </c>
      <c r="AR1773" s="375" t="str">
        <f t="shared" si="819"/>
        <v/>
      </c>
      <c r="AS1773" s="377" t="str">
        <f t="shared" si="817"/>
        <v/>
      </c>
      <c r="AT1773" s="378" t="str">
        <f t="shared" si="818"/>
        <v/>
      </c>
      <c r="AX1773" s="625" t="b">
        <f t="shared" si="820"/>
        <v>0</v>
      </c>
      <c r="AY1773" s="7" t="str">
        <f t="shared" si="821"/>
        <v>FALSEFALSEFALSE</v>
      </c>
      <c r="AZ1773" s="626">
        <f t="shared" ref="AZ1773:AZ1836" si="828">AA1773</f>
        <v>0</v>
      </c>
      <c r="BA1773" s="627" t="str">
        <f t="shared" ref="BA1773:BA1836" si="829">IF(COUNTIFS(BC1773,"*A*",BB1773,"3"),"ハイブリッド(ガソリン)","")</f>
        <v/>
      </c>
      <c r="BB1773" s="627">
        <f t="shared" ref="BB1773:BB1836" si="830">LEN(X1773)</f>
        <v>0</v>
      </c>
      <c r="BC1773" s="690" t="str">
        <f t="shared" ref="BC1773:BC1836" si="831">MID(X1773,2,1)</f>
        <v/>
      </c>
    </row>
    <row r="1774" spans="1:55">
      <c r="A1774" s="381">
        <v>1718</v>
      </c>
      <c r="B1774" s="117"/>
      <c r="C1774" s="288"/>
      <c r="D1774" s="289"/>
      <c r="E1774" s="289"/>
      <c r="F1774" s="290"/>
      <c r="G1774" s="292"/>
      <c r="H1774" s="116"/>
      <c r="I1774" s="292"/>
      <c r="J1774" s="116"/>
      <c r="K1774" s="370" t="str">
        <f t="shared" si="822"/>
        <v/>
      </c>
      <c r="L1774" s="370">
        <f t="shared" si="823"/>
        <v>0</v>
      </c>
      <c r="M1774" s="370">
        <f t="shared" si="824"/>
        <v>0</v>
      </c>
      <c r="N1774" s="371" t="str">
        <f t="shared" si="801"/>
        <v/>
      </c>
      <c r="O1774" s="371" t="str">
        <f t="shared" si="802"/>
        <v/>
      </c>
      <c r="P1774" s="371" t="str">
        <f t="shared" si="803"/>
        <v/>
      </c>
      <c r="Q1774" s="371" t="str">
        <f t="shared" si="804"/>
        <v/>
      </c>
      <c r="R1774" s="371" t="str">
        <f t="shared" si="805"/>
        <v/>
      </c>
      <c r="S1774" s="371" t="str">
        <f t="shared" si="806"/>
        <v/>
      </c>
      <c r="T1774" s="443" t="str">
        <f t="shared" si="825"/>
        <v/>
      </c>
      <c r="U1774" s="539"/>
      <c r="V1774" s="117"/>
      <c r="W1774" s="118"/>
      <c r="X1774" s="119"/>
      <c r="Y1774" s="120"/>
      <c r="Z1774" s="122"/>
      <c r="AA1774" s="121"/>
      <c r="AB1774" s="443" t="str">
        <f t="shared" si="826"/>
        <v/>
      </c>
      <c r="AC1774" s="734" t="str">
        <f t="shared" si="827"/>
        <v/>
      </c>
      <c r="AD1774" s="372"/>
      <c r="AE1774" s="485"/>
      <c r="AF1774" s="373" t="str">
        <f t="shared" si="807"/>
        <v/>
      </c>
      <c r="AG1774" s="373" t="str">
        <f t="shared" si="808"/>
        <v/>
      </c>
      <c r="AH1774" s="374" t="str">
        <f t="shared" si="809"/>
        <v/>
      </c>
      <c r="AI1774" s="375" t="str">
        <f t="shared" si="810"/>
        <v/>
      </c>
      <c r="AJ1774" s="375" t="str">
        <f t="shared" si="811"/>
        <v/>
      </c>
      <c r="AK1774" s="375" t="str">
        <f t="shared" si="812"/>
        <v/>
      </c>
      <c r="AL1774" s="375" t="str">
        <f t="shared" si="813"/>
        <v/>
      </c>
      <c r="AM1774" s="375" t="str">
        <f t="shared" si="814"/>
        <v/>
      </c>
      <c r="AN1774" s="376" t="str">
        <f>IF(AF1774="","",IF(OR(AH1774="",AH1774="-"),"－",IF(OR(AM1774=8,AM1774=9),"",IF(OR(AJ1774=3,AJ1774=4,AJ1774=5,AJ1774=6),VLOOKUP(AH1774,INDEX((係数_バス貨物_ガソリン,係数_バス貨物_CNG,係数_バス貨物_軽油,係数_バス貨物_メタノール,係数_バス貨物_LPG),MATCH(AL1774,【参考】排出ガスレベル!$AI$4:$AI$671,1),1,AR1774):INDEX((係数_バス貨物_ガソリン,係数_バス貨物_CNG,係数_バス貨物_軽油,係数_バス貨物_メタノール,係数_バス貨物_LPG),MATCH(AL1774+1,【参考】排出ガスレベル!$AI$4:$AI$671,1)-1,5,AR1774),2,FALSE),IF(OR(AJ1774=1,AJ1774=2),VLOOKUP(AH1774,INDEX((係数_乗用_ガソリン,係数_乗用_CNG,係数_乗用_軽油,係数_乗用_メタノール,係数_乗用_LPG),1,1,AR1774):INDEX((係数_乗用_ガソリン,係数_乗用_CNG,係数_乗用_軽油,係数_乗用_メタノール,係数_乗用_LPG),125,5,AR1774),2,FALSE))))))</f>
        <v/>
      </c>
      <c r="AO1774" s="376" t="str">
        <f>IF(T1774="","",IF(OR(AH1774="",AH1774="-"),"－",IF(OR(AM1774=8,AM1774=9),"",IF(OR(AJ1774=3,AJ1774=4,AJ1774=5,AJ1774=6),VLOOKUP(AH1774,INDEX((係数_バス貨物_ガソリン,係数_バス貨物_CNG,係数_バス貨物_軽油,係数_バス貨物_メタノール,係数_バス貨物_LPG),MATCH(AL1774,【参考】排出ガスレベル!$AI$4:$AI$671,1),1,AR1774):INDEX((係数_バス貨物_ガソリン,係数_バス貨物_CNG,係数_バス貨物_軽油,係数_バス貨物_メタノール,係数_バス貨物_LPG),MATCH(AL1774+1,【参考】排出ガスレベル!$AI$4:$AI$671,1)-1,5,AR1774),3,FALSE),IF(OR(AJ1774=1,AJ1774=2),VLOOKUP(AH1774,INDEX((係数_乗用_ガソリン,係数_乗用_CNG,係数_乗用_軽油,係数_乗用_メタノール,係数_乗用_LPG),1,1,AR1774):INDEX((係数_乗用_ガソリン,係数_乗用_CNG,係数_乗用_軽油,係数_乗用_メタノール,係数_乗用_LPG),125,5,AR1774),3,FALSE))))))</f>
        <v/>
      </c>
      <c r="AP1774" s="375" t="str">
        <f t="shared" si="815"/>
        <v/>
      </c>
      <c r="AQ1774" s="444" t="str">
        <f t="shared" si="816"/>
        <v/>
      </c>
      <c r="AR1774" s="375" t="str">
        <f t="shared" si="819"/>
        <v/>
      </c>
      <c r="AS1774" s="377" t="str">
        <f t="shared" si="817"/>
        <v/>
      </c>
      <c r="AT1774" s="378" t="str">
        <f t="shared" si="818"/>
        <v/>
      </c>
      <c r="AX1774" s="625" t="b">
        <f t="shared" si="820"/>
        <v>0</v>
      </c>
      <c r="AY1774" s="7" t="str">
        <f t="shared" si="821"/>
        <v>FALSEFALSEFALSE</v>
      </c>
      <c r="AZ1774" s="626">
        <f t="shared" si="828"/>
        <v>0</v>
      </c>
      <c r="BA1774" s="627" t="str">
        <f t="shared" si="829"/>
        <v/>
      </c>
      <c r="BB1774" s="627">
        <f t="shared" si="830"/>
        <v>0</v>
      </c>
      <c r="BC1774" s="690" t="str">
        <f t="shared" si="831"/>
        <v/>
      </c>
    </row>
    <row r="1775" spans="1:55">
      <c r="A1775" s="381">
        <v>1719</v>
      </c>
      <c r="B1775" s="117"/>
      <c r="C1775" s="288"/>
      <c r="D1775" s="289"/>
      <c r="E1775" s="289"/>
      <c r="F1775" s="290"/>
      <c r="G1775" s="292"/>
      <c r="H1775" s="116"/>
      <c r="I1775" s="292"/>
      <c r="J1775" s="116"/>
      <c r="K1775" s="370" t="str">
        <f t="shared" si="822"/>
        <v/>
      </c>
      <c r="L1775" s="370">
        <f t="shared" si="823"/>
        <v>0</v>
      </c>
      <c r="M1775" s="370">
        <f t="shared" si="824"/>
        <v>0</v>
      </c>
      <c r="N1775" s="371" t="str">
        <f t="shared" si="801"/>
        <v/>
      </c>
      <c r="O1775" s="371" t="str">
        <f t="shared" si="802"/>
        <v/>
      </c>
      <c r="P1775" s="371" t="str">
        <f t="shared" si="803"/>
        <v/>
      </c>
      <c r="Q1775" s="371" t="str">
        <f t="shared" si="804"/>
        <v/>
      </c>
      <c r="R1775" s="371" t="str">
        <f t="shared" si="805"/>
        <v/>
      </c>
      <c r="S1775" s="371" t="str">
        <f t="shared" si="806"/>
        <v/>
      </c>
      <c r="T1775" s="443" t="str">
        <f t="shared" si="825"/>
        <v/>
      </c>
      <c r="U1775" s="539"/>
      <c r="V1775" s="117"/>
      <c r="W1775" s="118"/>
      <c r="X1775" s="119"/>
      <c r="Y1775" s="120"/>
      <c r="Z1775" s="122"/>
      <c r="AA1775" s="121"/>
      <c r="AB1775" s="443" t="str">
        <f t="shared" si="826"/>
        <v/>
      </c>
      <c r="AC1775" s="734" t="str">
        <f t="shared" si="827"/>
        <v/>
      </c>
      <c r="AD1775" s="372"/>
      <c r="AE1775" s="485"/>
      <c r="AF1775" s="373" t="str">
        <f t="shared" si="807"/>
        <v/>
      </c>
      <c r="AG1775" s="373" t="str">
        <f t="shared" si="808"/>
        <v/>
      </c>
      <c r="AH1775" s="374" t="str">
        <f t="shared" si="809"/>
        <v/>
      </c>
      <c r="AI1775" s="375" t="str">
        <f t="shared" si="810"/>
        <v/>
      </c>
      <c r="AJ1775" s="375" t="str">
        <f t="shared" si="811"/>
        <v/>
      </c>
      <c r="AK1775" s="375" t="str">
        <f t="shared" si="812"/>
        <v/>
      </c>
      <c r="AL1775" s="375" t="str">
        <f t="shared" si="813"/>
        <v/>
      </c>
      <c r="AM1775" s="375" t="str">
        <f t="shared" si="814"/>
        <v/>
      </c>
      <c r="AN1775" s="376" t="str">
        <f>IF(AF1775="","",IF(OR(AH1775="",AH1775="-"),"－",IF(OR(AM1775=8,AM1775=9),"",IF(OR(AJ1775=3,AJ1775=4,AJ1775=5,AJ1775=6),VLOOKUP(AH1775,INDEX((係数_バス貨物_ガソリン,係数_バス貨物_CNG,係数_バス貨物_軽油,係数_バス貨物_メタノール,係数_バス貨物_LPG),MATCH(AL1775,【参考】排出ガスレベル!$AI$4:$AI$671,1),1,AR1775):INDEX((係数_バス貨物_ガソリン,係数_バス貨物_CNG,係数_バス貨物_軽油,係数_バス貨物_メタノール,係数_バス貨物_LPG),MATCH(AL1775+1,【参考】排出ガスレベル!$AI$4:$AI$671,1)-1,5,AR1775),2,FALSE),IF(OR(AJ1775=1,AJ1775=2),VLOOKUP(AH1775,INDEX((係数_乗用_ガソリン,係数_乗用_CNG,係数_乗用_軽油,係数_乗用_メタノール,係数_乗用_LPG),1,1,AR1775):INDEX((係数_乗用_ガソリン,係数_乗用_CNG,係数_乗用_軽油,係数_乗用_メタノール,係数_乗用_LPG),125,5,AR1775),2,FALSE))))))</f>
        <v/>
      </c>
      <c r="AO1775" s="376" t="str">
        <f>IF(T1775="","",IF(OR(AH1775="",AH1775="-"),"－",IF(OR(AM1775=8,AM1775=9),"",IF(OR(AJ1775=3,AJ1775=4,AJ1775=5,AJ1775=6),VLOOKUP(AH1775,INDEX((係数_バス貨物_ガソリン,係数_バス貨物_CNG,係数_バス貨物_軽油,係数_バス貨物_メタノール,係数_バス貨物_LPG),MATCH(AL1775,【参考】排出ガスレベル!$AI$4:$AI$671,1),1,AR1775):INDEX((係数_バス貨物_ガソリン,係数_バス貨物_CNG,係数_バス貨物_軽油,係数_バス貨物_メタノール,係数_バス貨物_LPG),MATCH(AL1775+1,【参考】排出ガスレベル!$AI$4:$AI$671,1)-1,5,AR1775),3,FALSE),IF(OR(AJ1775=1,AJ1775=2),VLOOKUP(AH1775,INDEX((係数_乗用_ガソリン,係数_乗用_CNG,係数_乗用_軽油,係数_乗用_メタノール,係数_乗用_LPG),1,1,AR1775):INDEX((係数_乗用_ガソリン,係数_乗用_CNG,係数_乗用_軽油,係数_乗用_メタノール,係数_乗用_LPG),125,5,AR1775),3,FALSE))))))</f>
        <v/>
      </c>
      <c r="AP1775" s="375" t="str">
        <f t="shared" si="815"/>
        <v/>
      </c>
      <c r="AQ1775" s="444" t="str">
        <f t="shared" si="816"/>
        <v/>
      </c>
      <c r="AR1775" s="375" t="str">
        <f t="shared" si="819"/>
        <v/>
      </c>
      <c r="AS1775" s="377" t="str">
        <f t="shared" si="817"/>
        <v/>
      </c>
      <c r="AT1775" s="378" t="str">
        <f t="shared" si="818"/>
        <v/>
      </c>
      <c r="AX1775" s="625" t="b">
        <f t="shared" si="820"/>
        <v>0</v>
      </c>
      <c r="AY1775" s="7" t="str">
        <f t="shared" si="821"/>
        <v>FALSEFALSEFALSE</v>
      </c>
      <c r="AZ1775" s="626">
        <f t="shared" si="828"/>
        <v>0</v>
      </c>
      <c r="BA1775" s="627" t="str">
        <f t="shared" si="829"/>
        <v/>
      </c>
      <c r="BB1775" s="627">
        <f t="shared" si="830"/>
        <v>0</v>
      </c>
      <c r="BC1775" s="690" t="str">
        <f t="shared" si="831"/>
        <v/>
      </c>
    </row>
    <row r="1776" spans="1:55">
      <c r="A1776" s="381">
        <v>1720</v>
      </c>
      <c r="B1776" s="117"/>
      <c r="C1776" s="288"/>
      <c r="D1776" s="289"/>
      <c r="E1776" s="289"/>
      <c r="F1776" s="290"/>
      <c r="G1776" s="292"/>
      <c r="H1776" s="116"/>
      <c r="I1776" s="292"/>
      <c r="J1776" s="116"/>
      <c r="K1776" s="370" t="str">
        <f t="shared" si="822"/>
        <v/>
      </c>
      <c r="L1776" s="370">
        <f t="shared" si="823"/>
        <v>0</v>
      </c>
      <c r="M1776" s="370">
        <f t="shared" si="824"/>
        <v>0</v>
      </c>
      <c r="N1776" s="371" t="str">
        <f t="shared" si="801"/>
        <v/>
      </c>
      <c r="O1776" s="371" t="str">
        <f t="shared" si="802"/>
        <v/>
      </c>
      <c r="P1776" s="371" t="str">
        <f t="shared" si="803"/>
        <v/>
      </c>
      <c r="Q1776" s="371" t="str">
        <f t="shared" si="804"/>
        <v/>
      </c>
      <c r="R1776" s="371" t="str">
        <f t="shared" si="805"/>
        <v/>
      </c>
      <c r="S1776" s="371" t="str">
        <f t="shared" si="806"/>
        <v/>
      </c>
      <c r="T1776" s="443" t="str">
        <f t="shared" si="825"/>
        <v/>
      </c>
      <c r="U1776" s="539"/>
      <c r="V1776" s="117"/>
      <c r="W1776" s="118"/>
      <c r="X1776" s="119"/>
      <c r="Y1776" s="120"/>
      <c r="Z1776" s="122"/>
      <c r="AA1776" s="121"/>
      <c r="AB1776" s="443" t="str">
        <f t="shared" si="826"/>
        <v/>
      </c>
      <c r="AC1776" s="734" t="str">
        <f t="shared" si="827"/>
        <v/>
      </c>
      <c r="AD1776" s="372"/>
      <c r="AE1776" s="485"/>
      <c r="AF1776" s="373" t="str">
        <f t="shared" si="807"/>
        <v/>
      </c>
      <c r="AG1776" s="373" t="str">
        <f t="shared" si="808"/>
        <v/>
      </c>
      <c r="AH1776" s="374" t="str">
        <f t="shared" si="809"/>
        <v/>
      </c>
      <c r="AI1776" s="375" t="str">
        <f t="shared" si="810"/>
        <v/>
      </c>
      <c r="AJ1776" s="375" t="str">
        <f t="shared" si="811"/>
        <v/>
      </c>
      <c r="AK1776" s="375" t="str">
        <f t="shared" si="812"/>
        <v/>
      </c>
      <c r="AL1776" s="375" t="str">
        <f t="shared" si="813"/>
        <v/>
      </c>
      <c r="AM1776" s="375" t="str">
        <f t="shared" si="814"/>
        <v/>
      </c>
      <c r="AN1776" s="376" t="str">
        <f>IF(AF1776="","",IF(OR(AH1776="",AH1776="-"),"－",IF(OR(AM1776=8,AM1776=9),"",IF(OR(AJ1776=3,AJ1776=4,AJ1776=5,AJ1776=6),VLOOKUP(AH1776,INDEX((係数_バス貨物_ガソリン,係数_バス貨物_CNG,係数_バス貨物_軽油,係数_バス貨物_メタノール,係数_バス貨物_LPG),MATCH(AL1776,【参考】排出ガスレベル!$AI$4:$AI$671,1),1,AR1776):INDEX((係数_バス貨物_ガソリン,係数_バス貨物_CNG,係数_バス貨物_軽油,係数_バス貨物_メタノール,係数_バス貨物_LPG),MATCH(AL1776+1,【参考】排出ガスレベル!$AI$4:$AI$671,1)-1,5,AR1776),2,FALSE),IF(OR(AJ1776=1,AJ1776=2),VLOOKUP(AH1776,INDEX((係数_乗用_ガソリン,係数_乗用_CNG,係数_乗用_軽油,係数_乗用_メタノール,係数_乗用_LPG),1,1,AR1776):INDEX((係数_乗用_ガソリン,係数_乗用_CNG,係数_乗用_軽油,係数_乗用_メタノール,係数_乗用_LPG),125,5,AR1776),2,FALSE))))))</f>
        <v/>
      </c>
      <c r="AO1776" s="376" t="str">
        <f>IF(T1776="","",IF(OR(AH1776="",AH1776="-"),"－",IF(OR(AM1776=8,AM1776=9),"",IF(OR(AJ1776=3,AJ1776=4,AJ1776=5,AJ1776=6),VLOOKUP(AH1776,INDEX((係数_バス貨物_ガソリン,係数_バス貨物_CNG,係数_バス貨物_軽油,係数_バス貨物_メタノール,係数_バス貨物_LPG),MATCH(AL1776,【参考】排出ガスレベル!$AI$4:$AI$671,1),1,AR1776):INDEX((係数_バス貨物_ガソリン,係数_バス貨物_CNG,係数_バス貨物_軽油,係数_バス貨物_メタノール,係数_バス貨物_LPG),MATCH(AL1776+1,【参考】排出ガスレベル!$AI$4:$AI$671,1)-1,5,AR1776),3,FALSE),IF(OR(AJ1776=1,AJ1776=2),VLOOKUP(AH1776,INDEX((係数_乗用_ガソリン,係数_乗用_CNG,係数_乗用_軽油,係数_乗用_メタノール,係数_乗用_LPG),1,1,AR1776):INDEX((係数_乗用_ガソリン,係数_乗用_CNG,係数_乗用_軽油,係数_乗用_メタノール,係数_乗用_LPG),125,5,AR1776),3,FALSE))))))</f>
        <v/>
      </c>
      <c r="AP1776" s="375" t="str">
        <f t="shared" si="815"/>
        <v/>
      </c>
      <c r="AQ1776" s="444" t="str">
        <f t="shared" si="816"/>
        <v/>
      </c>
      <c r="AR1776" s="375" t="str">
        <f t="shared" si="819"/>
        <v/>
      </c>
      <c r="AS1776" s="377" t="str">
        <f t="shared" si="817"/>
        <v/>
      </c>
      <c r="AT1776" s="378" t="str">
        <f t="shared" si="818"/>
        <v/>
      </c>
      <c r="AX1776" s="625" t="b">
        <f t="shared" si="820"/>
        <v>0</v>
      </c>
      <c r="AY1776" s="7" t="str">
        <f t="shared" si="821"/>
        <v>FALSEFALSEFALSE</v>
      </c>
      <c r="AZ1776" s="626">
        <f t="shared" si="828"/>
        <v>0</v>
      </c>
      <c r="BA1776" s="627" t="str">
        <f t="shared" si="829"/>
        <v/>
      </c>
      <c r="BB1776" s="627">
        <f t="shared" si="830"/>
        <v>0</v>
      </c>
      <c r="BC1776" s="690" t="str">
        <f t="shared" si="831"/>
        <v/>
      </c>
    </row>
    <row r="1777" spans="1:55">
      <c r="A1777" s="381">
        <v>1721</v>
      </c>
      <c r="B1777" s="117"/>
      <c r="C1777" s="288"/>
      <c r="D1777" s="289"/>
      <c r="E1777" s="289"/>
      <c r="F1777" s="290"/>
      <c r="G1777" s="292"/>
      <c r="H1777" s="116"/>
      <c r="I1777" s="292"/>
      <c r="J1777" s="116"/>
      <c r="K1777" s="370" t="str">
        <f t="shared" si="822"/>
        <v/>
      </c>
      <c r="L1777" s="370">
        <f t="shared" si="823"/>
        <v>0</v>
      </c>
      <c r="M1777" s="370">
        <f t="shared" si="824"/>
        <v>0</v>
      </c>
      <c r="N1777" s="371" t="str">
        <f t="shared" si="801"/>
        <v/>
      </c>
      <c r="O1777" s="371" t="str">
        <f t="shared" si="802"/>
        <v/>
      </c>
      <c r="P1777" s="371" t="str">
        <f t="shared" si="803"/>
        <v/>
      </c>
      <c r="Q1777" s="371" t="str">
        <f t="shared" si="804"/>
        <v/>
      </c>
      <c r="R1777" s="371" t="str">
        <f t="shared" si="805"/>
        <v/>
      </c>
      <c r="S1777" s="371" t="str">
        <f t="shared" si="806"/>
        <v/>
      </c>
      <c r="T1777" s="443" t="str">
        <f t="shared" si="825"/>
        <v/>
      </c>
      <c r="U1777" s="539"/>
      <c r="V1777" s="117"/>
      <c r="W1777" s="118"/>
      <c r="X1777" s="119"/>
      <c r="Y1777" s="120"/>
      <c r="Z1777" s="122"/>
      <c r="AA1777" s="121"/>
      <c r="AB1777" s="443" t="str">
        <f t="shared" si="826"/>
        <v/>
      </c>
      <c r="AC1777" s="734" t="str">
        <f t="shared" si="827"/>
        <v/>
      </c>
      <c r="AD1777" s="372"/>
      <c r="AE1777" s="485"/>
      <c r="AF1777" s="373" t="str">
        <f t="shared" si="807"/>
        <v/>
      </c>
      <c r="AG1777" s="373" t="str">
        <f t="shared" si="808"/>
        <v/>
      </c>
      <c r="AH1777" s="374" t="str">
        <f t="shared" si="809"/>
        <v/>
      </c>
      <c r="AI1777" s="375" t="str">
        <f t="shared" si="810"/>
        <v/>
      </c>
      <c r="AJ1777" s="375" t="str">
        <f t="shared" si="811"/>
        <v/>
      </c>
      <c r="AK1777" s="375" t="str">
        <f t="shared" si="812"/>
        <v/>
      </c>
      <c r="AL1777" s="375" t="str">
        <f t="shared" si="813"/>
        <v/>
      </c>
      <c r="AM1777" s="375" t="str">
        <f t="shared" si="814"/>
        <v/>
      </c>
      <c r="AN1777" s="376" t="str">
        <f>IF(AF1777="","",IF(OR(AH1777="",AH1777="-"),"－",IF(OR(AM1777=8,AM1777=9),"",IF(OR(AJ1777=3,AJ1777=4,AJ1777=5,AJ1777=6),VLOOKUP(AH1777,INDEX((係数_バス貨物_ガソリン,係数_バス貨物_CNG,係数_バス貨物_軽油,係数_バス貨物_メタノール,係数_バス貨物_LPG),MATCH(AL1777,【参考】排出ガスレベル!$AI$4:$AI$671,1),1,AR1777):INDEX((係数_バス貨物_ガソリン,係数_バス貨物_CNG,係数_バス貨物_軽油,係数_バス貨物_メタノール,係数_バス貨物_LPG),MATCH(AL1777+1,【参考】排出ガスレベル!$AI$4:$AI$671,1)-1,5,AR1777),2,FALSE),IF(OR(AJ1777=1,AJ1777=2),VLOOKUP(AH1777,INDEX((係数_乗用_ガソリン,係数_乗用_CNG,係数_乗用_軽油,係数_乗用_メタノール,係数_乗用_LPG),1,1,AR1777):INDEX((係数_乗用_ガソリン,係数_乗用_CNG,係数_乗用_軽油,係数_乗用_メタノール,係数_乗用_LPG),125,5,AR1777),2,FALSE))))))</f>
        <v/>
      </c>
      <c r="AO1777" s="376" t="str">
        <f>IF(T1777="","",IF(OR(AH1777="",AH1777="-"),"－",IF(OR(AM1777=8,AM1777=9),"",IF(OR(AJ1777=3,AJ1777=4,AJ1777=5,AJ1777=6),VLOOKUP(AH1777,INDEX((係数_バス貨物_ガソリン,係数_バス貨物_CNG,係数_バス貨物_軽油,係数_バス貨物_メタノール,係数_バス貨物_LPG),MATCH(AL1777,【参考】排出ガスレベル!$AI$4:$AI$671,1),1,AR1777):INDEX((係数_バス貨物_ガソリン,係数_バス貨物_CNG,係数_バス貨物_軽油,係数_バス貨物_メタノール,係数_バス貨物_LPG),MATCH(AL1777+1,【参考】排出ガスレベル!$AI$4:$AI$671,1)-1,5,AR1777),3,FALSE),IF(OR(AJ1777=1,AJ1777=2),VLOOKUP(AH1777,INDEX((係数_乗用_ガソリン,係数_乗用_CNG,係数_乗用_軽油,係数_乗用_メタノール,係数_乗用_LPG),1,1,AR1777):INDEX((係数_乗用_ガソリン,係数_乗用_CNG,係数_乗用_軽油,係数_乗用_メタノール,係数_乗用_LPG),125,5,AR1777),3,FALSE))))))</f>
        <v/>
      </c>
      <c r="AP1777" s="375" t="str">
        <f t="shared" si="815"/>
        <v/>
      </c>
      <c r="AQ1777" s="444" t="str">
        <f t="shared" si="816"/>
        <v/>
      </c>
      <c r="AR1777" s="375" t="str">
        <f t="shared" si="819"/>
        <v/>
      </c>
      <c r="AS1777" s="377" t="str">
        <f t="shared" si="817"/>
        <v/>
      </c>
      <c r="AT1777" s="378" t="str">
        <f t="shared" si="818"/>
        <v/>
      </c>
      <c r="AX1777" s="625" t="b">
        <f t="shared" si="820"/>
        <v>0</v>
      </c>
      <c r="AY1777" s="7" t="str">
        <f t="shared" si="821"/>
        <v>FALSEFALSEFALSE</v>
      </c>
      <c r="AZ1777" s="626">
        <f t="shared" si="828"/>
        <v>0</v>
      </c>
      <c r="BA1777" s="627" t="str">
        <f t="shared" si="829"/>
        <v/>
      </c>
      <c r="BB1777" s="627">
        <f t="shared" si="830"/>
        <v>0</v>
      </c>
      <c r="BC1777" s="690" t="str">
        <f t="shared" si="831"/>
        <v/>
      </c>
    </row>
    <row r="1778" spans="1:55">
      <c r="A1778" s="381">
        <v>1722</v>
      </c>
      <c r="B1778" s="117"/>
      <c r="C1778" s="288"/>
      <c r="D1778" s="289"/>
      <c r="E1778" s="289"/>
      <c r="F1778" s="290"/>
      <c r="G1778" s="292"/>
      <c r="H1778" s="116"/>
      <c r="I1778" s="292"/>
      <c r="J1778" s="116"/>
      <c r="K1778" s="370" t="str">
        <f t="shared" si="822"/>
        <v/>
      </c>
      <c r="L1778" s="370">
        <f t="shared" si="823"/>
        <v>0</v>
      </c>
      <c r="M1778" s="370">
        <f t="shared" si="824"/>
        <v>0</v>
      </c>
      <c r="N1778" s="371" t="str">
        <f t="shared" si="801"/>
        <v/>
      </c>
      <c r="O1778" s="371" t="str">
        <f t="shared" si="802"/>
        <v/>
      </c>
      <c r="P1778" s="371" t="str">
        <f t="shared" si="803"/>
        <v/>
      </c>
      <c r="Q1778" s="371" t="str">
        <f t="shared" si="804"/>
        <v/>
      </c>
      <c r="R1778" s="371" t="str">
        <f t="shared" si="805"/>
        <v/>
      </c>
      <c r="S1778" s="371" t="str">
        <f t="shared" si="806"/>
        <v/>
      </c>
      <c r="T1778" s="443" t="str">
        <f t="shared" si="825"/>
        <v/>
      </c>
      <c r="U1778" s="539"/>
      <c r="V1778" s="117"/>
      <c r="W1778" s="118"/>
      <c r="X1778" s="119"/>
      <c r="Y1778" s="120"/>
      <c r="Z1778" s="122"/>
      <c r="AA1778" s="121"/>
      <c r="AB1778" s="443" t="str">
        <f t="shared" si="826"/>
        <v/>
      </c>
      <c r="AC1778" s="734" t="str">
        <f t="shared" si="827"/>
        <v/>
      </c>
      <c r="AD1778" s="372"/>
      <c r="AE1778" s="485"/>
      <c r="AF1778" s="373" t="str">
        <f t="shared" si="807"/>
        <v/>
      </c>
      <c r="AG1778" s="373" t="str">
        <f t="shared" si="808"/>
        <v/>
      </c>
      <c r="AH1778" s="374" t="str">
        <f t="shared" si="809"/>
        <v/>
      </c>
      <c r="AI1778" s="375" t="str">
        <f t="shared" si="810"/>
        <v/>
      </c>
      <c r="AJ1778" s="375" t="str">
        <f t="shared" si="811"/>
        <v/>
      </c>
      <c r="AK1778" s="375" t="str">
        <f t="shared" si="812"/>
        <v/>
      </c>
      <c r="AL1778" s="375" t="str">
        <f t="shared" si="813"/>
        <v/>
      </c>
      <c r="AM1778" s="375" t="str">
        <f t="shared" si="814"/>
        <v/>
      </c>
      <c r="AN1778" s="376" t="str">
        <f>IF(AF1778="","",IF(OR(AH1778="",AH1778="-"),"－",IF(OR(AM1778=8,AM1778=9),"",IF(OR(AJ1778=3,AJ1778=4,AJ1778=5,AJ1778=6),VLOOKUP(AH1778,INDEX((係数_バス貨物_ガソリン,係数_バス貨物_CNG,係数_バス貨物_軽油,係数_バス貨物_メタノール,係数_バス貨物_LPG),MATCH(AL1778,【参考】排出ガスレベル!$AI$4:$AI$671,1),1,AR1778):INDEX((係数_バス貨物_ガソリン,係数_バス貨物_CNG,係数_バス貨物_軽油,係数_バス貨物_メタノール,係数_バス貨物_LPG),MATCH(AL1778+1,【参考】排出ガスレベル!$AI$4:$AI$671,1)-1,5,AR1778),2,FALSE),IF(OR(AJ1778=1,AJ1778=2),VLOOKUP(AH1778,INDEX((係数_乗用_ガソリン,係数_乗用_CNG,係数_乗用_軽油,係数_乗用_メタノール,係数_乗用_LPG),1,1,AR1778):INDEX((係数_乗用_ガソリン,係数_乗用_CNG,係数_乗用_軽油,係数_乗用_メタノール,係数_乗用_LPG),125,5,AR1778),2,FALSE))))))</f>
        <v/>
      </c>
      <c r="AO1778" s="376" t="str">
        <f>IF(T1778="","",IF(OR(AH1778="",AH1778="-"),"－",IF(OR(AM1778=8,AM1778=9),"",IF(OR(AJ1778=3,AJ1778=4,AJ1778=5,AJ1778=6),VLOOKUP(AH1778,INDEX((係数_バス貨物_ガソリン,係数_バス貨物_CNG,係数_バス貨物_軽油,係数_バス貨物_メタノール,係数_バス貨物_LPG),MATCH(AL1778,【参考】排出ガスレベル!$AI$4:$AI$671,1),1,AR1778):INDEX((係数_バス貨物_ガソリン,係数_バス貨物_CNG,係数_バス貨物_軽油,係数_バス貨物_メタノール,係数_バス貨物_LPG),MATCH(AL1778+1,【参考】排出ガスレベル!$AI$4:$AI$671,1)-1,5,AR1778),3,FALSE),IF(OR(AJ1778=1,AJ1778=2),VLOOKUP(AH1778,INDEX((係数_乗用_ガソリン,係数_乗用_CNG,係数_乗用_軽油,係数_乗用_メタノール,係数_乗用_LPG),1,1,AR1778):INDEX((係数_乗用_ガソリン,係数_乗用_CNG,係数_乗用_軽油,係数_乗用_メタノール,係数_乗用_LPG),125,5,AR1778),3,FALSE))))))</f>
        <v/>
      </c>
      <c r="AP1778" s="375" t="str">
        <f t="shared" si="815"/>
        <v/>
      </c>
      <c r="AQ1778" s="444" t="str">
        <f t="shared" si="816"/>
        <v/>
      </c>
      <c r="AR1778" s="375" t="str">
        <f t="shared" si="819"/>
        <v/>
      </c>
      <c r="AS1778" s="377" t="str">
        <f t="shared" si="817"/>
        <v/>
      </c>
      <c r="AT1778" s="378" t="str">
        <f t="shared" si="818"/>
        <v/>
      </c>
      <c r="AX1778" s="625" t="b">
        <f t="shared" si="820"/>
        <v>0</v>
      </c>
      <c r="AY1778" s="7" t="str">
        <f t="shared" si="821"/>
        <v>FALSEFALSEFALSE</v>
      </c>
      <c r="AZ1778" s="626">
        <f t="shared" si="828"/>
        <v>0</v>
      </c>
      <c r="BA1778" s="627" t="str">
        <f t="shared" si="829"/>
        <v/>
      </c>
      <c r="BB1778" s="627">
        <f t="shared" si="830"/>
        <v>0</v>
      </c>
      <c r="BC1778" s="690" t="str">
        <f t="shared" si="831"/>
        <v/>
      </c>
    </row>
    <row r="1779" spans="1:55">
      <c r="A1779" s="381">
        <v>1723</v>
      </c>
      <c r="B1779" s="117"/>
      <c r="C1779" s="288"/>
      <c r="D1779" s="289"/>
      <c r="E1779" s="289"/>
      <c r="F1779" s="290"/>
      <c r="G1779" s="292"/>
      <c r="H1779" s="116"/>
      <c r="I1779" s="292"/>
      <c r="J1779" s="116"/>
      <c r="K1779" s="370" t="str">
        <f t="shared" si="822"/>
        <v/>
      </c>
      <c r="L1779" s="370">
        <f t="shared" si="823"/>
        <v>0</v>
      </c>
      <c r="M1779" s="370">
        <f t="shared" si="824"/>
        <v>0</v>
      </c>
      <c r="N1779" s="371" t="str">
        <f t="shared" si="801"/>
        <v/>
      </c>
      <c r="O1779" s="371" t="str">
        <f t="shared" si="802"/>
        <v/>
      </c>
      <c r="P1779" s="371" t="str">
        <f t="shared" si="803"/>
        <v/>
      </c>
      <c r="Q1779" s="371" t="str">
        <f t="shared" si="804"/>
        <v/>
      </c>
      <c r="R1779" s="371" t="str">
        <f t="shared" si="805"/>
        <v/>
      </c>
      <c r="S1779" s="371" t="str">
        <f t="shared" si="806"/>
        <v/>
      </c>
      <c r="T1779" s="443" t="str">
        <f t="shared" si="825"/>
        <v/>
      </c>
      <c r="U1779" s="539"/>
      <c r="V1779" s="117"/>
      <c r="W1779" s="118"/>
      <c r="X1779" s="119"/>
      <c r="Y1779" s="120"/>
      <c r="Z1779" s="122"/>
      <c r="AA1779" s="121"/>
      <c r="AB1779" s="443" t="str">
        <f t="shared" si="826"/>
        <v/>
      </c>
      <c r="AC1779" s="734" t="str">
        <f t="shared" si="827"/>
        <v/>
      </c>
      <c r="AD1779" s="372"/>
      <c r="AE1779" s="485"/>
      <c r="AF1779" s="373" t="str">
        <f t="shared" si="807"/>
        <v/>
      </c>
      <c r="AG1779" s="373" t="str">
        <f t="shared" si="808"/>
        <v/>
      </c>
      <c r="AH1779" s="374" t="str">
        <f t="shared" si="809"/>
        <v/>
      </c>
      <c r="AI1779" s="375" t="str">
        <f t="shared" si="810"/>
        <v/>
      </c>
      <c r="AJ1779" s="375" t="str">
        <f t="shared" si="811"/>
        <v/>
      </c>
      <c r="AK1779" s="375" t="str">
        <f t="shared" si="812"/>
        <v/>
      </c>
      <c r="AL1779" s="375" t="str">
        <f t="shared" si="813"/>
        <v/>
      </c>
      <c r="AM1779" s="375" t="str">
        <f t="shared" si="814"/>
        <v/>
      </c>
      <c r="AN1779" s="376" t="str">
        <f>IF(AF1779="","",IF(OR(AH1779="",AH1779="-"),"－",IF(OR(AM1779=8,AM1779=9),"",IF(OR(AJ1779=3,AJ1779=4,AJ1779=5,AJ1779=6),VLOOKUP(AH1779,INDEX((係数_バス貨物_ガソリン,係数_バス貨物_CNG,係数_バス貨物_軽油,係数_バス貨物_メタノール,係数_バス貨物_LPG),MATCH(AL1779,【参考】排出ガスレベル!$AI$4:$AI$671,1),1,AR1779):INDEX((係数_バス貨物_ガソリン,係数_バス貨物_CNG,係数_バス貨物_軽油,係数_バス貨物_メタノール,係数_バス貨物_LPG),MATCH(AL1779+1,【参考】排出ガスレベル!$AI$4:$AI$671,1)-1,5,AR1779),2,FALSE),IF(OR(AJ1779=1,AJ1779=2),VLOOKUP(AH1779,INDEX((係数_乗用_ガソリン,係数_乗用_CNG,係数_乗用_軽油,係数_乗用_メタノール,係数_乗用_LPG),1,1,AR1779):INDEX((係数_乗用_ガソリン,係数_乗用_CNG,係数_乗用_軽油,係数_乗用_メタノール,係数_乗用_LPG),125,5,AR1779),2,FALSE))))))</f>
        <v/>
      </c>
      <c r="AO1779" s="376" t="str">
        <f>IF(T1779="","",IF(OR(AH1779="",AH1779="-"),"－",IF(OR(AM1779=8,AM1779=9),"",IF(OR(AJ1779=3,AJ1779=4,AJ1779=5,AJ1779=6),VLOOKUP(AH1779,INDEX((係数_バス貨物_ガソリン,係数_バス貨物_CNG,係数_バス貨物_軽油,係数_バス貨物_メタノール,係数_バス貨物_LPG),MATCH(AL1779,【参考】排出ガスレベル!$AI$4:$AI$671,1),1,AR1779):INDEX((係数_バス貨物_ガソリン,係数_バス貨物_CNG,係数_バス貨物_軽油,係数_バス貨物_メタノール,係数_バス貨物_LPG),MATCH(AL1779+1,【参考】排出ガスレベル!$AI$4:$AI$671,1)-1,5,AR1779),3,FALSE),IF(OR(AJ1779=1,AJ1779=2),VLOOKUP(AH1779,INDEX((係数_乗用_ガソリン,係数_乗用_CNG,係数_乗用_軽油,係数_乗用_メタノール,係数_乗用_LPG),1,1,AR1779):INDEX((係数_乗用_ガソリン,係数_乗用_CNG,係数_乗用_軽油,係数_乗用_メタノール,係数_乗用_LPG),125,5,AR1779),3,FALSE))))))</f>
        <v/>
      </c>
      <c r="AP1779" s="375" t="str">
        <f t="shared" si="815"/>
        <v/>
      </c>
      <c r="AQ1779" s="444" t="str">
        <f t="shared" si="816"/>
        <v/>
      </c>
      <c r="AR1779" s="375" t="str">
        <f t="shared" si="819"/>
        <v/>
      </c>
      <c r="AS1779" s="377" t="str">
        <f t="shared" si="817"/>
        <v/>
      </c>
      <c r="AT1779" s="378" t="str">
        <f t="shared" si="818"/>
        <v/>
      </c>
      <c r="AX1779" s="625" t="b">
        <f t="shared" si="820"/>
        <v>0</v>
      </c>
      <c r="AY1779" s="7" t="str">
        <f t="shared" si="821"/>
        <v>FALSEFALSEFALSE</v>
      </c>
      <c r="AZ1779" s="626">
        <f t="shared" si="828"/>
        <v>0</v>
      </c>
      <c r="BA1779" s="627" t="str">
        <f t="shared" si="829"/>
        <v/>
      </c>
      <c r="BB1779" s="627">
        <f t="shared" si="830"/>
        <v>0</v>
      </c>
      <c r="BC1779" s="690" t="str">
        <f t="shared" si="831"/>
        <v/>
      </c>
    </row>
    <row r="1780" spans="1:55">
      <c r="A1780" s="381">
        <v>1724</v>
      </c>
      <c r="B1780" s="117"/>
      <c r="C1780" s="288"/>
      <c r="D1780" s="289"/>
      <c r="E1780" s="289"/>
      <c r="F1780" s="290"/>
      <c r="G1780" s="292"/>
      <c r="H1780" s="116"/>
      <c r="I1780" s="292"/>
      <c r="J1780" s="116"/>
      <c r="K1780" s="370" t="str">
        <f t="shared" si="822"/>
        <v/>
      </c>
      <c r="L1780" s="370">
        <f t="shared" si="823"/>
        <v>0</v>
      </c>
      <c r="M1780" s="370">
        <f t="shared" si="824"/>
        <v>0</v>
      </c>
      <c r="N1780" s="371" t="str">
        <f t="shared" si="801"/>
        <v/>
      </c>
      <c r="O1780" s="371" t="str">
        <f t="shared" si="802"/>
        <v/>
      </c>
      <c r="P1780" s="371" t="str">
        <f t="shared" si="803"/>
        <v/>
      </c>
      <c r="Q1780" s="371" t="str">
        <f t="shared" si="804"/>
        <v/>
      </c>
      <c r="R1780" s="371" t="str">
        <f t="shared" si="805"/>
        <v/>
      </c>
      <c r="S1780" s="371" t="str">
        <f t="shared" si="806"/>
        <v/>
      </c>
      <c r="T1780" s="443" t="str">
        <f t="shared" si="825"/>
        <v/>
      </c>
      <c r="U1780" s="539"/>
      <c r="V1780" s="117"/>
      <c r="W1780" s="118"/>
      <c r="X1780" s="119"/>
      <c r="Y1780" s="120"/>
      <c r="Z1780" s="122"/>
      <c r="AA1780" s="121"/>
      <c r="AB1780" s="443" t="str">
        <f t="shared" si="826"/>
        <v/>
      </c>
      <c r="AC1780" s="734" t="str">
        <f t="shared" si="827"/>
        <v/>
      </c>
      <c r="AD1780" s="372"/>
      <c r="AE1780" s="485"/>
      <c r="AF1780" s="373" t="str">
        <f t="shared" si="807"/>
        <v/>
      </c>
      <c r="AG1780" s="373" t="str">
        <f t="shared" si="808"/>
        <v/>
      </c>
      <c r="AH1780" s="374" t="str">
        <f t="shared" si="809"/>
        <v/>
      </c>
      <c r="AI1780" s="375" t="str">
        <f t="shared" si="810"/>
        <v/>
      </c>
      <c r="AJ1780" s="375" t="str">
        <f t="shared" si="811"/>
        <v/>
      </c>
      <c r="AK1780" s="375" t="str">
        <f t="shared" si="812"/>
        <v/>
      </c>
      <c r="AL1780" s="375" t="str">
        <f t="shared" si="813"/>
        <v/>
      </c>
      <c r="AM1780" s="375" t="str">
        <f t="shared" si="814"/>
        <v/>
      </c>
      <c r="AN1780" s="376" t="str">
        <f>IF(AF1780="","",IF(OR(AH1780="",AH1780="-"),"－",IF(OR(AM1780=8,AM1780=9),"",IF(OR(AJ1780=3,AJ1780=4,AJ1780=5,AJ1780=6),VLOOKUP(AH1780,INDEX((係数_バス貨物_ガソリン,係数_バス貨物_CNG,係数_バス貨物_軽油,係数_バス貨物_メタノール,係数_バス貨物_LPG),MATCH(AL1780,【参考】排出ガスレベル!$AI$4:$AI$671,1),1,AR1780):INDEX((係数_バス貨物_ガソリン,係数_バス貨物_CNG,係数_バス貨物_軽油,係数_バス貨物_メタノール,係数_バス貨物_LPG),MATCH(AL1780+1,【参考】排出ガスレベル!$AI$4:$AI$671,1)-1,5,AR1780),2,FALSE),IF(OR(AJ1780=1,AJ1780=2),VLOOKUP(AH1780,INDEX((係数_乗用_ガソリン,係数_乗用_CNG,係数_乗用_軽油,係数_乗用_メタノール,係数_乗用_LPG),1,1,AR1780):INDEX((係数_乗用_ガソリン,係数_乗用_CNG,係数_乗用_軽油,係数_乗用_メタノール,係数_乗用_LPG),125,5,AR1780),2,FALSE))))))</f>
        <v/>
      </c>
      <c r="AO1780" s="376" t="str">
        <f>IF(T1780="","",IF(OR(AH1780="",AH1780="-"),"－",IF(OR(AM1780=8,AM1780=9),"",IF(OR(AJ1780=3,AJ1780=4,AJ1780=5,AJ1780=6),VLOOKUP(AH1780,INDEX((係数_バス貨物_ガソリン,係数_バス貨物_CNG,係数_バス貨物_軽油,係数_バス貨物_メタノール,係数_バス貨物_LPG),MATCH(AL1780,【参考】排出ガスレベル!$AI$4:$AI$671,1),1,AR1780):INDEX((係数_バス貨物_ガソリン,係数_バス貨物_CNG,係数_バス貨物_軽油,係数_バス貨物_メタノール,係数_バス貨物_LPG),MATCH(AL1780+1,【参考】排出ガスレベル!$AI$4:$AI$671,1)-1,5,AR1780),3,FALSE),IF(OR(AJ1780=1,AJ1780=2),VLOOKUP(AH1780,INDEX((係数_乗用_ガソリン,係数_乗用_CNG,係数_乗用_軽油,係数_乗用_メタノール,係数_乗用_LPG),1,1,AR1780):INDEX((係数_乗用_ガソリン,係数_乗用_CNG,係数_乗用_軽油,係数_乗用_メタノール,係数_乗用_LPG),125,5,AR1780),3,FALSE))))))</f>
        <v/>
      </c>
      <c r="AP1780" s="375" t="str">
        <f t="shared" si="815"/>
        <v/>
      </c>
      <c r="AQ1780" s="444" t="str">
        <f t="shared" si="816"/>
        <v/>
      </c>
      <c r="AR1780" s="375" t="str">
        <f t="shared" si="819"/>
        <v/>
      </c>
      <c r="AS1780" s="377" t="str">
        <f t="shared" si="817"/>
        <v/>
      </c>
      <c r="AT1780" s="378" t="str">
        <f t="shared" si="818"/>
        <v/>
      </c>
      <c r="AX1780" s="625" t="b">
        <f t="shared" si="820"/>
        <v>0</v>
      </c>
      <c r="AY1780" s="7" t="str">
        <f t="shared" si="821"/>
        <v>FALSEFALSEFALSE</v>
      </c>
      <c r="AZ1780" s="626">
        <f t="shared" si="828"/>
        <v>0</v>
      </c>
      <c r="BA1780" s="627" t="str">
        <f t="shared" si="829"/>
        <v/>
      </c>
      <c r="BB1780" s="627">
        <f t="shared" si="830"/>
        <v>0</v>
      </c>
      <c r="BC1780" s="690" t="str">
        <f t="shared" si="831"/>
        <v/>
      </c>
    </row>
    <row r="1781" spans="1:55">
      <c r="A1781" s="381">
        <v>1725</v>
      </c>
      <c r="B1781" s="117"/>
      <c r="C1781" s="288"/>
      <c r="D1781" s="289"/>
      <c r="E1781" s="289"/>
      <c r="F1781" s="290"/>
      <c r="G1781" s="292"/>
      <c r="H1781" s="116"/>
      <c r="I1781" s="292"/>
      <c r="J1781" s="116"/>
      <c r="K1781" s="370" t="str">
        <f t="shared" si="822"/>
        <v/>
      </c>
      <c r="L1781" s="370">
        <f t="shared" si="823"/>
        <v>0</v>
      </c>
      <c r="M1781" s="370">
        <f t="shared" si="824"/>
        <v>0</v>
      </c>
      <c r="N1781" s="371" t="str">
        <f t="shared" si="801"/>
        <v/>
      </c>
      <c r="O1781" s="371" t="str">
        <f t="shared" si="802"/>
        <v/>
      </c>
      <c r="P1781" s="371" t="str">
        <f t="shared" si="803"/>
        <v/>
      </c>
      <c r="Q1781" s="371" t="str">
        <f t="shared" si="804"/>
        <v/>
      </c>
      <c r="R1781" s="371" t="str">
        <f t="shared" si="805"/>
        <v/>
      </c>
      <c r="S1781" s="371" t="str">
        <f t="shared" si="806"/>
        <v/>
      </c>
      <c r="T1781" s="443" t="str">
        <f t="shared" si="825"/>
        <v/>
      </c>
      <c r="U1781" s="539"/>
      <c r="V1781" s="117"/>
      <c r="W1781" s="118"/>
      <c r="X1781" s="119"/>
      <c r="Y1781" s="120"/>
      <c r="Z1781" s="122"/>
      <c r="AA1781" s="121"/>
      <c r="AB1781" s="443" t="str">
        <f t="shared" si="826"/>
        <v/>
      </c>
      <c r="AC1781" s="734" t="str">
        <f t="shared" si="827"/>
        <v/>
      </c>
      <c r="AD1781" s="372"/>
      <c r="AE1781" s="485"/>
      <c r="AF1781" s="373" t="str">
        <f t="shared" si="807"/>
        <v/>
      </c>
      <c r="AG1781" s="373" t="str">
        <f t="shared" si="808"/>
        <v/>
      </c>
      <c r="AH1781" s="374" t="str">
        <f t="shared" si="809"/>
        <v/>
      </c>
      <c r="AI1781" s="375" t="str">
        <f t="shared" si="810"/>
        <v/>
      </c>
      <c r="AJ1781" s="375" t="str">
        <f t="shared" si="811"/>
        <v/>
      </c>
      <c r="AK1781" s="375" t="str">
        <f t="shared" si="812"/>
        <v/>
      </c>
      <c r="AL1781" s="375" t="str">
        <f t="shared" si="813"/>
        <v/>
      </c>
      <c r="AM1781" s="375" t="str">
        <f t="shared" si="814"/>
        <v/>
      </c>
      <c r="AN1781" s="376" t="str">
        <f>IF(AF1781="","",IF(OR(AH1781="",AH1781="-"),"－",IF(OR(AM1781=8,AM1781=9),"",IF(OR(AJ1781=3,AJ1781=4,AJ1781=5,AJ1781=6),VLOOKUP(AH1781,INDEX((係数_バス貨物_ガソリン,係数_バス貨物_CNG,係数_バス貨物_軽油,係数_バス貨物_メタノール,係数_バス貨物_LPG),MATCH(AL1781,【参考】排出ガスレベル!$AI$4:$AI$671,1),1,AR1781):INDEX((係数_バス貨物_ガソリン,係数_バス貨物_CNG,係数_バス貨物_軽油,係数_バス貨物_メタノール,係数_バス貨物_LPG),MATCH(AL1781+1,【参考】排出ガスレベル!$AI$4:$AI$671,1)-1,5,AR1781),2,FALSE),IF(OR(AJ1781=1,AJ1781=2),VLOOKUP(AH1781,INDEX((係数_乗用_ガソリン,係数_乗用_CNG,係数_乗用_軽油,係数_乗用_メタノール,係数_乗用_LPG),1,1,AR1781):INDEX((係数_乗用_ガソリン,係数_乗用_CNG,係数_乗用_軽油,係数_乗用_メタノール,係数_乗用_LPG),125,5,AR1781),2,FALSE))))))</f>
        <v/>
      </c>
      <c r="AO1781" s="376" t="str">
        <f>IF(T1781="","",IF(OR(AH1781="",AH1781="-"),"－",IF(OR(AM1781=8,AM1781=9),"",IF(OR(AJ1781=3,AJ1781=4,AJ1781=5,AJ1781=6),VLOOKUP(AH1781,INDEX((係数_バス貨物_ガソリン,係数_バス貨物_CNG,係数_バス貨物_軽油,係数_バス貨物_メタノール,係数_バス貨物_LPG),MATCH(AL1781,【参考】排出ガスレベル!$AI$4:$AI$671,1),1,AR1781):INDEX((係数_バス貨物_ガソリン,係数_バス貨物_CNG,係数_バス貨物_軽油,係数_バス貨物_メタノール,係数_バス貨物_LPG),MATCH(AL1781+1,【参考】排出ガスレベル!$AI$4:$AI$671,1)-1,5,AR1781),3,FALSE),IF(OR(AJ1781=1,AJ1781=2),VLOOKUP(AH1781,INDEX((係数_乗用_ガソリン,係数_乗用_CNG,係数_乗用_軽油,係数_乗用_メタノール,係数_乗用_LPG),1,1,AR1781):INDEX((係数_乗用_ガソリン,係数_乗用_CNG,係数_乗用_軽油,係数_乗用_メタノール,係数_乗用_LPG),125,5,AR1781),3,FALSE))))))</f>
        <v/>
      </c>
      <c r="AP1781" s="375" t="str">
        <f t="shared" si="815"/>
        <v/>
      </c>
      <c r="AQ1781" s="444" t="str">
        <f t="shared" si="816"/>
        <v/>
      </c>
      <c r="AR1781" s="375" t="str">
        <f t="shared" si="819"/>
        <v/>
      </c>
      <c r="AS1781" s="377" t="str">
        <f t="shared" si="817"/>
        <v/>
      </c>
      <c r="AT1781" s="378" t="str">
        <f t="shared" si="818"/>
        <v/>
      </c>
      <c r="AX1781" s="625" t="b">
        <f t="shared" si="820"/>
        <v>0</v>
      </c>
      <c r="AY1781" s="7" t="str">
        <f t="shared" si="821"/>
        <v>FALSEFALSEFALSE</v>
      </c>
      <c r="AZ1781" s="626">
        <f t="shared" si="828"/>
        <v>0</v>
      </c>
      <c r="BA1781" s="627" t="str">
        <f t="shared" si="829"/>
        <v/>
      </c>
      <c r="BB1781" s="627">
        <f t="shared" si="830"/>
        <v>0</v>
      </c>
      <c r="BC1781" s="690" t="str">
        <f t="shared" si="831"/>
        <v/>
      </c>
    </row>
    <row r="1782" spans="1:55">
      <c r="A1782" s="381">
        <v>1726</v>
      </c>
      <c r="B1782" s="117"/>
      <c r="C1782" s="288"/>
      <c r="D1782" s="289"/>
      <c r="E1782" s="289"/>
      <c r="F1782" s="290"/>
      <c r="G1782" s="292"/>
      <c r="H1782" s="116"/>
      <c r="I1782" s="292"/>
      <c r="J1782" s="116"/>
      <c r="K1782" s="370" t="str">
        <f t="shared" si="822"/>
        <v/>
      </c>
      <c r="L1782" s="370">
        <f t="shared" si="823"/>
        <v>0</v>
      </c>
      <c r="M1782" s="370">
        <f t="shared" si="824"/>
        <v>0</v>
      </c>
      <c r="N1782" s="371" t="str">
        <f t="shared" si="801"/>
        <v/>
      </c>
      <c r="O1782" s="371" t="str">
        <f t="shared" si="802"/>
        <v/>
      </c>
      <c r="P1782" s="371" t="str">
        <f t="shared" si="803"/>
        <v/>
      </c>
      <c r="Q1782" s="371" t="str">
        <f t="shared" si="804"/>
        <v/>
      </c>
      <c r="R1782" s="371" t="str">
        <f t="shared" si="805"/>
        <v/>
      </c>
      <c r="S1782" s="371" t="str">
        <f t="shared" si="806"/>
        <v/>
      </c>
      <c r="T1782" s="443" t="str">
        <f t="shared" si="825"/>
        <v/>
      </c>
      <c r="U1782" s="539"/>
      <c r="V1782" s="117"/>
      <c r="W1782" s="118"/>
      <c r="X1782" s="119"/>
      <c r="Y1782" s="120"/>
      <c r="Z1782" s="122"/>
      <c r="AA1782" s="121"/>
      <c r="AB1782" s="443" t="str">
        <f t="shared" si="826"/>
        <v/>
      </c>
      <c r="AC1782" s="734" t="str">
        <f t="shared" si="827"/>
        <v/>
      </c>
      <c r="AD1782" s="372"/>
      <c r="AE1782" s="485"/>
      <c r="AF1782" s="373" t="str">
        <f t="shared" si="807"/>
        <v/>
      </c>
      <c r="AG1782" s="373" t="str">
        <f t="shared" si="808"/>
        <v/>
      </c>
      <c r="AH1782" s="374" t="str">
        <f t="shared" si="809"/>
        <v/>
      </c>
      <c r="AI1782" s="375" t="str">
        <f t="shared" si="810"/>
        <v/>
      </c>
      <c r="AJ1782" s="375" t="str">
        <f t="shared" si="811"/>
        <v/>
      </c>
      <c r="AK1782" s="375" t="str">
        <f t="shared" si="812"/>
        <v/>
      </c>
      <c r="AL1782" s="375" t="str">
        <f t="shared" si="813"/>
        <v/>
      </c>
      <c r="AM1782" s="375" t="str">
        <f t="shared" si="814"/>
        <v/>
      </c>
      <c r="AN1782" s="376" t="str">
        <f>IF(AF1782="","",IF(OR(AH1782="",AH1782="-"),"－",IF(OR(AM1782=8,AM1782=9),"",IF(OR(AJ1782=3,AJ1782=4,AJ1782=5,AJ1782=6),VLOOKUP(AH1782,INDEX((係数_バス貨物_ガソリン,係数_バス貨物_CNG,係数_バス貨物_軽油,係数_バス貨物_メタノール,係数_バス貨物_LPG),MATCH(AL1782,【参考】排出ガスレベル!$AI$4:$AI$671,1),1,AR1782):INDEX((係数_バス貨物_ガソリン,係数_バス貨物_CNG,係数_バス貨物_軽油,係数_バス貨物_メタノール,係数_バス貨物_LPG),MATCH(AL1782+1,【参考】排出ガスレベル!$AI$4:$AI$671,1)-1,5,AR1782),2,FALSE),IF(OR(AJ1782=1,AJ1782=2),VLOOKUP(AH1782,INDEX((係数_乗用_ガソリン,係数_乗用_CNG,係数_乗用_軽油,係数_乗用_メタノール,係数_乗用_LPG),1,1,AR1782):INDEX((係数_乗用_ガソリン,係数_乗用_CNG,係数_乗用_軽油,係数_乗用_メタノール,係数_乗用_LPG),125,5,AR1782),2,FALSE))))))</f>
        <v/>
      </c>
      <c r="AO1782" s="376" t="str">
        <f>IF(T1782="","",IF(OR(AH1782="",AH1782="-"),"－",IF(OR(AM1782=8,AM1782=9),"",IF(OR(AJ1782=3,AJ1782=4,AJ1782=5,AJ1782=6),VLOOKUP(AH1782,INDEX((係数_バス貨物_ガソリン,係数_バス貨物_CNG,係数_バス貨物_軽油,係数_バス貨物_メタノール,係数_バス貨物_LPG),MATCH(AL1782,【参考】排出ガスレベル!$AI$4:$AI$671,1),1,AR1782):INDEX((係数_バス貨物_ガソリン,係数_バス貨物_CNG,係数_バス貨物_軽油,係数_バス貨物_メタノール,係数_バス貨物_LPG),MATCH(AL1782+1,【参考】排出ガスレベル!$AI$4:$AI$671,1)-1,5,AR1782),3,FALSE),IF(OR(AJ1782=1,AJ1782=2),VLOOKUP(AH1782,INDEX((係数_乗用_ガソリン,係数_乗用_CNG,係数_乗用_軽油,係数_乗用_メタノール,係数_乗用_LPG),1,1,AR1782):INDEX((係数_乗用_ガソリン,係数_乗用_CNG,係数_乗用_軽油,係数_乗用_メタノール,係数_乗用_LPG),125,5,AR1782),3,FALSE))))))</f>
        <v/>
      </c>
      <c r="AP1782" s="375" t="str">
        <f t="shared" si="815"/>
        <v/>
      </c>
      <c r="AQ1782" s="444" t="str">
        <f t="shared" si="816"/>
        <v/>
      </c>
      <c r="AR1782" s="375" t="str">
        <f t="shared" si="819"/>
        <v/>
      </c>
      <c r="AS1782" s="377" t="str">
        <f t="shared" si="817"/>
        <v/>
      </c>
      <c r="AT1782" s="378" t="str">
        <f t="shared" si="818"/>
        <v/>
      </c>
      <c r="AX1782" s="625" t="b">
        <f t="shared" si="820"/>
        <v>0</v>
      </c>
      <c r="AY1782" s="7" t="str">
        <f t="shared" si="821"/>
        <v>FALSEFALSEFALSE</v>
      </c>
      <c r="AZ1782" s="626">
        <f t="shared" si="828"/>
        <v>0</v>
      </c>
      <c r="BA1782" s="627" t="str">
        <f t="shared" si="829"/>
        <v/>
      </c>
      <c r="BB1782" s="627">
        <f t="shared" si="830"/>
        <v>0</v>
      </c>
      <c r="BC1782" s="690" t="str">
        <f t="shared" si="831"/>
        <v/>
      </c>
    </row>
    <row r="1783" spans="1:55">
      <c r="A1783" s="381">
        <v>1727</v>
      </c>
      <c r="B1783" s="117"/>
      <c r="C1783" s="288"/>
      <c r="D1783" s="289"/>
      <c r="E1783" s="289"/>
      <c r="F1783" s="290"/>
      <c r="G1783" s="292"/>
      <c r="H1783" s="116"/>
      <c r="I1783" s="292"/>
      <c r="J1783" s="116"/>
      <c r="K1783" s="370" t="str">
        <f t="shared" si="822"/>
        <v/>
      </c>
      <c r="L1783" s="370">
        <f t="shared" si="823"/>
        <v>0</v>
      </c>
      <c r="M1783" s="370">
        <f t="shared" si="824"/>
        <v>0</v>
      </c>
      <c r="N1783" s="371" t="str">
        <f t="shared" ref="N1783:N1846" si="832">IF(OR($L1783&gt;$U$48,$M1783&gt;$U$48,AND($L1783&gt;$M1783,$M1783&lt;&gt;0),AND($L1783=0,$M1783&lt;&gt;0)),"ERROR","")</f>
        <v/>
      </c>
      <c r="O1783" s="371" t="str">
        <f t="shared" ref="O1783:O1846" si="833">IF(AND($N1783&lt;&gt;"ERROR",$L1783&lt;=$U$49,$M1783&lt;=$U$49,$M1783&lt;&gt;0),"(減車済)","")</f>
        <v/>
      </c>
      <c r="P1783" s="371" t="str">
        <f t="shared" ref="P1783:P1846" si="834">IF(AND($N1783&lt;&gt;"ERROR",$L1783&lt;$U$49,AND($M1783&gt;$U$49,$M1783&lt;=$W$49),$M1783&lt;&gt;0),"減車","")</f>
        <v/>
      </c>
      <c r="Q1783" s="371" t="str">
        <f t="shared" ref="Q1783:Q1846" si="835">IF(AND($N1783&lt;&gt;"ERROR",$L1783&gt;$U$49,$M1783&lt;=$W$49,$M1783&lt;&gt;0),"一時使用","")</f>
        <v/>
      </c>
      <c r="R1783" s="371" t="str">
        <f t="shared" ref="R1783:R1846" si="836">IF(AND($N1783&lt;&gt;"ERROR",AND($L1783&gt;0,$L1783&lt;=$U$49),$M1783=0),"継続","")</f>
        <v/>
      </c>
      <c r="S1783" s="371" t="str">
        <f t="shared" ref="S1783:S1846" si="837">IF(AND($N1783&lt;&gt;"ERROR",AND($L1783&gt;$U$49),$M1783=0),"新規","")</f>
        <v/>
      </c>
      <c r="T1783" s="443" t="str">
        <f t="shared" si="825"/>
        <v/>
      </c>
      <c r="U1783" s="539"/>
      <c r="V1783" s="117"/>
      <c r="W1783" s="118"/>
      <c r="X1783" s="119"/>
      <c r="Y1783" s="120"/>
      <c r="Z1783" s="122"/>
      <c r="AA1783" s="121"/>
      <c r="AB1783" s="443" t="str">
        <f t="shared" si="826"/>
        <v/>
      </c>
      <c r="AC1783" s="734" t="str">
        <f t="shared" si="827"/>
        <v/>
      </c>
      <c r="AD1783" s="372"/>
      <c r="AE1783" s="485"/>
      <c r="AF1783" s="373" t="str">
        <f t="shared" si="807"/>
        <v/>
      </c>
      <c r="AG1783" s="373" t="str">
        <f t="shared" si="808"/>
        <v/>
      </c>
      <c r="AH1783" s="374" t="str">
        <f t="shared" si="809"/>
        <v/>
      </c>
      <c r="AI1783" s="375" t="str">
        <f t="shared" si="810"/>
        <v/>
      </c>
      <c r="AJ1783" s="375" t="str">
        <f t="shared" si="811"/>
        <v/>
      </c>
      <c r="AK1783" s="375" t="str">
        <f t="shared" si="812"/>
        <v/>
      </c>
      <c r="AL1783" s="375" t="str">
        <f t="shared" si="813"/>
        <v/>
      </c>
      <c r="AM1783" s="375" t="str">
        <f t="shared" si="814"/>
        <v/>
      </c>
      <c r="AN1783" s="376" t="str">
        <f>IF(AF1783="","",IF(OR(AH1783="",AH1783="-"),"－",IF(OR(AM1783=8,AM1783=9),"",IF(OR(AJ1783=3,AJ1783=4,AJ1783=5,AJ1783=6),VLOOKUP(AH1783,INDEX((係数_バス貨物_ガソリン,係数_バス貨物_CNG,係数_バス貨物_軽油,係数_バス貨物_メタノール,係数_バス貨物_LPG),MATCH(AL1783,【参考】排出ガスレベル!$AI$4:$AI$671,1),1,AR1783):INDEX((係数_バス貨物_ガソリン,係数_バス貨物_CNG,係数_バス貨物_軽油,係数_バス貨物_メタノール,係数_バス貨物_LPG),MATCH(AL1783+1,【参考】排出ガスレベル!$AI$4:$AI$671,1)-1,5,AR1783),2,FALSE),IF(OR(AJ1783=1,AJ1783=2),VLOOKUP(AH1783,INDEX((係数_乗用_ガソリン,係数_乗用_CNG,係数_乗用_軽油,係数_乗用_メタノール,係数_乗用_LPG),1,1,AR1783):INDEX((係数_乗用_ガソリン,係数_乗用_CNG,係数_乗用_軽油,係数_乗用_メタノール,係数_乗用_LPG),125,5,AR1783),2,FALSE))))))</f>
        <v/>
      </c>
      <c r="AO1783" s="376" t="str">
        <f>IF(T1783="","",IF(OR(AH1783="",AH1783="-"),"－",IF(OR(AM1783=8,AM1783=9),"",IF(OR(AJ1783=3,AJ1783=4,AJ1783=5,AJ1783=6),VLOOKUP(AH1783,INDEX((係数_バス貨物_ガソリン,係数_バス貨物_CNG,係数_バス貨物_軽油,係数_バス貨物_メタノール,係数_バス貨物_LPG),MATCH(AL1783,【参考】排出ガスレベル!$AI$4:$AI$671,1),1,AR1783):INDEX((係数_バス貨物_ガソリン,係数_バス貨物_CNG,係数_バス貨物_軽油,係数_バス貨物_メタノール,係数_バス貨物_LPG),MATCH(AL1783+1,【参考】排出ガスレベル!$AI$4:$AI$671,1)-1,5,AR1783),3,FALSE),IF(OR(AJ1783=1,AJ1783=2),VLOOKUP(AH1783,INDEX((係数_乗用_ガソリン,係数_乗用_CNG,係数_乗用_軽油,係数_乗用_メタノール,係数_乗用_LPG),1,1,AR1783):INDEX((係数_乗用_ガソリン,係数_乗用_CNG,係数_乗用_軽油,係数_乗用_メタノール,係数_乗用_LPG),125,5,AR1783),3,FALSE))))))</f>
        <v/>
      </c>
      <c r="AP1783" s="375" t="str">
        <f t="shared" si="815"/>
        <v/>
      </c>
      <c r="AQ1783" s="444" t="str">
        <f t="shared" si="816"/>
        <v/>
      </c>
      <c r="AR1783" s="375" t="str">
        <f t="shared" si="819"/>
        <v/>
      </c>
      <c r="AS1783" s="377" t="str">
        <f t="shared" si="817"/>
        <v/>
      </c>
      <c r="AT1783" s="378" t="str">
        <f t="shared" si="818"/>
        <v/>
      </c>
      <c r="AX1783" s="625" t="b">
        <f t="shared" si="820"/>
        <v>0</v>
      </c>
      <c r="AY1783" s="7" t="str">
        <f t="shared" si="821"/>
        <v>FALSEFALSEFALSE</v>
      </c>
      <c r="AZ1783" s="626">
        <f t="shared" si="828"/>
        <v>0</v>
      </c>
      <c r="BA1783" s="627" t="str">
        <f t="shared" si="829"/>
        <v/>
      </c>
      <c r="BB1783" s="627">
        <f t="shared" si="830"/>
        <v>0</v>
      </c>
      <c r="BC1783" s="690" t="str">
        <f t="shared" si="831"/>
        <v/>
      </c>
    </row>
    <row r="1784" spans="1:55">
      <c r="A1784" s="381">
        <v>1728</v>
      </c>
      <c r="B1784" s="117"/>
      <c r="C1784" s="288"/>
      <c r="D1784" s="289"/>
      <c r="E1784" s="289"/>
      <c r="F1784" s="290"/>
      <c r="G1784" s="292"/>
      <c r="H1784" s="116"/>
      <c r="I1784" s="292"/>
      <c r="J1784" s="116"/>
      <c r="K1784" s="370" t="str">
        <f t="shared" si="822"/>
        <v/>
      </c>
      <c r="L1784" s="370">
        <f t="shared" si="823"/>
        <v>0</v>
      </c>
      <c r="M1784" s="370">
        <f t="shared" si="824"/>
        <v>0</v>
      </c>
      <c r="N1784" s="371" t="str">
        <f t="shared" si="832"/>
        <v/>
      </c>
      <c r="O1784" s="371" t="str">
        <f t="shared" si="833"/>
        <v/>
      </c>
      <c r="P1784" s="371" t="str">
        <f t="shared" si="834"/>
        <v/>
      </c>
      <c r="Q1784" s="371" t="str">
        <f t="shared" si="835"/>
        <v/>
      </c>
      <c r="R1784" s="371" t="str">
        <f t="shared" si="836"/>
        <v/>
      </c>
      <c r="S1784" s="371" t="str">
        <f t="shared" si="837"/>
        <v/>
      </c>
      <c r="T1784" s="443" t="str">
        <f t="shared" si="825"/>
        <v/>
      </c>
      <c r="U1784" s="539"/>
      <c r="V1784" s="117"/>
      <c r="W1784" s="118"/>
      <c r="X1784" s="119"/>
      <c r="Y1784" s="120"/>
      <c r="Z1784" s="122"/>
      <c r="AA1784" s="121"/>
      <c r="AB1784" s="443" t="str">
        <f t="shared" si="826"/>
        <v/>
      </c>
      <c r="AC1784" s="734" t="str">
        <f t="shared" si="827"/>
        <v/>
      </c>
      <c r="AD1784" s="372"/>
      <c r="AE1784" s="485"/>
      <c r="AF1784" s="373" t="str">
        <f t="shared" si="807"/>
        <v/>
      </c>
      <c r="AG1784" s="373" t="str">
        <f t="shared" si="808"/>
        <v/>
      </c>
      <c r="AH1784" s="374" t="str">
        <f t="shared" si="809"/>
        <v/>
      </c>
      <c r="AI1784" s="375" t="str">
        <f t="shared" si="810"/>
        <v/>
      </c>
      <c r="AJ1784" s="375" t="str">
        <f t="shared" si="811"/>
        <v/>
      </c>
      <c r="AK1784" s="375" t="str">
        <f t="shared" si="812"/>
        <v/>
      </c>
      <c r="AL1784" s="375" t="str">
        <f t="shared" si="813"/>
        <v/>
      </c>
      <c r="AM1784" s="375" t="str">
        <f t="shared" si="814"/>
        <v/>
      </c>
      <c r="AN1784" s="376" t="str">
        <f>IF(AF1784="","",IF(OR(AH1784="",AH1784="-"),"－",IF(OR(AM1784=8,AM1784=9),"",IF(OR(AJ1784=3,AJ1784=4,AJ1784=5,AJ1784=6),VLOOKUP(AH1784,INDEX((係数_バス貨物_ガソリン,係数_バス貨物_CNG,係数_バス貨物_軽油,係数_バス貨物_メタノール,係数_バス貨物_LPG),MATCH(AL1784,【参考】排出ガスレベル!$AI$4:$AI$671,1),1,AR1784):INDEX((係数_バス貨物_ガソリン,係数_バス貨物_CNG,係数_バス貨物_軽油,係数_バス貨物_メタノール,係数_バス貨物_LPG),MATCH(AL1784+1,【参考】排出ガスレベル!$AI$4:$AI$671,1)-1,5,AR1784),2,FALSE),IF(OR(AJ1784=1,AJ1784=2),VLOOKUP(AH1784,INDEX((係数_乗用_ガソリン,係数_乗用_CNG,係数_乗用_軽油,係数_乗用_メタノール,係数_乗用_LPG),1,1,AR1784):INDEX((係数_乗用_ガソリン,係数_乗用_CNG,係数_乗用_軽油,係数_乗用_メタノール,係数_乗用_LPG),125,5,AR1784),2,FALSE))))))</f>
        <v/>
      </c>
      <c r="AO1784" s="376" t="str">
        <f>IF(T1784="","",IF(OR(AH1784="",AH1784="-"),"－",IF(OR(AM1784=8,AM1784=9),"",IF(OR(AJ1784=3,AJ1784=4,AJ1784=5,AJ1784=6),VLOOKUP(AH1784,INDEX((係数_バス貨物_ガソリン,係数_バス貨物_CNG,係数_バス貨物_軽油,係数_バス貨物_メタノール,係数_バス貨物_LPG),MATCH(AL1784,【参考】排出ガスレベル!$AI$4:$AI$671,1),1,AR1784):INDEX((係数_バス貨物_ガソリン,係数_バス貨物_CNG,係数_バス貨物_軽油,係数_バス貨物_メタノール,係数_バス貨物_LPG),MATCH(AL1784+1,【参考】排出ガスレベル!$AI$4:$AI$671,1)-1,5,AR1784),3,FALSE),IF(OR(AJ1784=1,AJ1784=2),VLOOKUP(AH1784,INDEX((係数_乗用_ガソリン,係数_乗用_CNG,係数_乗用_軽油,係数_乗用_メタノール,係数_乗用_LPG),1,1,AR1784):INDEX((係数_乗用_ガソリン,係数_乗用_CNG,係数_乗用_軽油,係数_乗用_メタノール,係数_乗用_LPG),125,5,AR1784),3,FALSE))))))</f>
        <v/>
      </c>
      <c r="AP1784" s="375" t="str">
        <f t="shared" si="815"/>
        <v/>
      </c>
      <c r="AQ1784" s="444" t="str">
        <f t="shared" si="816"/>
        <v/>
      </c>
      <c r="AR1784" s="375" t="str">
        <f t="shared" si="819"/>
        <v/>
      </c>
      <c r="AS1784" s="377" t="str">
        <f t="shared" si="817"/>
        <v/>
      </c>
      <c r="AT1784" s="378" t="str">
        <f t="shared" si="818"/>
        <v/>
      </c>
      <c r="AX1784" s="625" t="b">
        <f t="shared" si="820"/>
        <v>0</v>
      </c>
      <c r="AY1784" s="7" t="str">
        <f t="shared" si="821"/>
        <v>FALSEFALSEFALSE</v>
      </c>
      <c r="AZ1784" s="626">
        <f t="shared" si="828"/>
        <v>0</v>
      </c>
      <c r="BA1784" s="627" t="str">
        <f t="shared" si="829"/>
        <v/>
      </c>
      <c r="BB1784" s="627">
        <f t="shared" si="830"/>
        <v>0</v>
      </c>
      <c r="BC1784" s="690" t="str">
        <f t="shared" si="831"/>
        <v/>
      </c>
    </row>
    <row r="1785" spans="1:55">
      <c r="A1785" s="381">
        <v>1729</v>
      </c>
      <c r="B1785" s="117"/>
      <c r="C1785" s="288"/>
      <c r="D1785" s="289"/>
      <c r="E1785" s="289"/>
      <c r="F1785" s="290"/>
      <c r="G1785" s="292"/>
      <c r="H1785" s="116"/>
      <c r="I1785" s="292"/>
      <c r="J1785" s="116"/>
      <c r="K1785" s="370" t="str">
        <f t="shared" si="822"/>
        <v/>
      </c>
      <c r="L1785" s="370">
        <f t="shared" si="823"/>
        <v>0</v>
      </c>
      <c r="M1785" s="370">
        <f t="shared" si="824"/>
        <v>0</v>
      </c>
      <c r="N1785" s="371" t="str">
        <f t="shared" si="832"/>
        <v/>
      </c>
      <c r="O1785" s="371" t="str">
        <f t="shared" si="833"/>
        <v/>
      </c>
      <c r="P1785" s="371" t="str">
        <f t="shared" si="834"/>
        <v/>
      </c>
      <c r="Q1785" s="371" t="str">
        <f t="shared" si="835"/>
        <v/>
      </c>
      <c r="R1785" s="371" t="str">
        <f t="shared" si="836"/>
        <v/>
      </c>
      <c r="S1785" s="371" t="str">
        <f t="shared" si="837"/>
        <v/>
      </c>
      <c r="T1785" s="443" t="str">
        <f t="shared" si="825"/>
        <v/>
      </c>
      <c r="U1785" s="539"/>
      <c r="V1785" s="117"/>
      <c r="W1785" s="118"/>
      <c r="X1785" s="119"/>
      <c r="Y1785" s="120"/>
      <c r="Z1785" s="122"/>
      <c r="AA1785" s="121"/>
      <c r="AB1785" s="443" t="str">
        <f t="shared" si="826"/>
        <v/>
      </c>
      <c r="AC1785" s="734" t="str">
        <f t="shared" si="827"/>
        <v/>
      </c>
      <c r="AD1785" s="372"/>
      <c r="AE1785" s="485"/>
      <c r="AF1785" s="373" t="str">
        <f t="shared" ref="AF1785:AF1848" si="838">IF(OR(T1785="(減車済)",T1785=""),"",1)</f>
        <v/>
      </c>
      <c r="AG1785" s="373" t="str">
        <f t="shared" ref="AG1785:AG1848" si="839">IF(OR(T1785="継続",T1785="新規"),1,"")</f>
        <v/>
      </c>
      <c r="AH1785" s="374" t="str">
        <f t="shared" ref="AH1785:AH1848" si="840">IF(AF1785="","",UPPER(ASC(X1785)))</f>
        <v/>
      </c>
      <c r="AI1785" s="375" t="str">
        <f t="shared" ref="AI1785:AI1848" si="841">IF(AF1785="","",IF(V1785="","",IF(V1785="普通",1,IF(V1785="小型",2,0))))</f>
        <v/>
      </c>
      <c r="AJ1785" s="375" t="str">
        <f t="shared" ref="AJ1785:AJ1848" si="842">IF(AF1785="","",IF(W1785="","",VLOOKUP(W1785,用途,2,FALSE)))</f>
        <v/>
      </c>
      <c r="AK1785" s="375" t="str">
        <f t="shared" ref="AK1785:AK1848" si="843">IF(AF1785="","",IF(Y1785="","",IF(Y1785&lt;=10,1,IF(Y1785&lt;30,2,IF(Y1785&gt;=30,3,0)))))</f>
        <v/>
      </c>
      <c r="AL1785" s="375" t="str">
        <f t="shared" ref="AL1785:AL1848" si="844">IF(AF1785="","",IF(Z1785="","",IF(Z1785&lt;=1.7*1000,1,IF(Z1785&lt;=2.5*1000,2,IF(Z1785&lt;=3.5*1000,3,IF(Z1785&lt;8*1000,4,IF(Z1785&gt;=8*1000,5,"")))))))</f>
        <v/>
      </c>
      <c r="AM1785" s="375" t="str">
        <f t="shared" ref="AM1785:AM1848" si="845">IF(AF1785="","",IF(AA1785="","",VLOOKUP(AA1785,燃料の種類,2,FALSE)))</f>
        <v/>
      </c>
      <c r="AN1785" s="376" t="str">
        <f>IF(AF1785="","",IF(OR(AH1785="",AH1785="-"),"－",IF(OR(AM1785=8,AM1785=9),"",IF(OR(AJ1785=3,AJ1785=4,AJ1785=5,AJ1785=6),VLOOKUP(AH1785,INDEX((係数_バス貨物_ガソリン,係数_バス貨物_CNG,係数_バス貨物_軽油,係数_バス貨物_メタノール,係数_バス貨物_LPG),MATCH(AL1785,【参考】排出ガスレベル!$AI$4:$AI$671,1),1,AR1785):INDEX((係数_バス貨物_ガソリン,係数_バス貨物_CNG,係数_バス貨物_軽油,係数_バス貨物_メタノール,係数_バス貨物_LPG),MATCH(AL1785+1,【参考】排出ガスレベル!$AI$4:$AI$671,1)-1,5,AR1785),2,FALSE),IF(OR(AJ1785=1,AJ1785=2),VLOOKUP(AH1785,INDEX((係数_乗用_ガソリン,係数_乗用_CNG,係数_乗用_軽油,係数_乗用_メタノール,係数_乗用_LPG),1,1,AR1785):INDEX((係数_乗用_ガソリン,係数_乗用_CNG,係数_乗用_軽油,係数_乗用_メタノール,係数_乗用_LPG),125,5,AR1785),2,FALSE))))))</f>
        <v/>
      </c>
      <c r="AO1785" s="376" t="str">
        <f>IF(T1785="","",IF(OR(AH1785="",AH1785="-"),"－",IF(OR(AM1785=8,AM1785=9),"",IF(OR(AJ1785=3,AJ1785=4,AJ1785=5,AJ1785=6),VLOOKUP(AH1785,INDEX((係数_バス貨物_ガソリン,係数_バス貨物_CNG,係数_バス貨物_軽油,係数_バス貨物_メタノール,係数_バス貨物_LPG),MATCH(AL1785,【参考】排出ガスレベル!$AI$4:$AI$671,1),1,AR1785):INDEX((係数_バス貨物_ガソリン,係数_バス貨物_CNG,係数_バス貨物_軽油,係数_バス貨物_メタノール,係数_バス貨物_LPG),MATCH(AL1785+1,【参考】排出ガスレベル!$AI$4:$AI$671,1)-1,5,AR1785),3,FALSE),IF(OR(AJ1785=1,AJ1785=2),VLOOKUP(AH1785,INDEX((係数_乗用_ガソリン,係数_乗用_CNG,係数_乗用_軽油,係数_乗用_メタノール,係数_乗用_LPG),1,1,AR1785):INDEX((係数_乗用_ガソリン,係数_乗用_CNG,係数_乗用_軽油,係数_乗用_メタノール,係数_乗用_LPG),125,5,AR1785),3,FALSE))))))</f>
        <v/>
      </c>
      <c r="AP1785" s="375" t="str">
        <f t="shared" ref="AP1785:AP1848" si="846">IF((AF1785="")+(AC1785=""),"",IF(燃料区分1=4,VLOOKUP(AO1785,排ガス低減レベル,2,FALSE),VLOOKUP(AC1785,排ガス低減レベル,2,FALSE)))</f>
        <v/>
      </c>
      <c r="AQ1785" s="444" t="str">
        <f t="shared" ref="AQ1785:AQ1848" si="847">IF(AG1785="","",IF(AJ1785=3,B1785&amp;"-"&amp;SUM(AJ1785*100,AK1785*10,AL1785)&amp;"A",IF(OR(AJ1785=2,AJ1785=4,AJ1785=6),B1785&amp;"-"&amp;AL1785*10&amp;"A",IF(AJ1785=1,B1785&amp;"-"&amp;AJ1785&amp;"A",IF(AJ1785=5,B1785&amp;"-"&amp;SUM(AJ1785*100,AI1785*10,AL1785)&amp;"A","")))))</f>
        <v/>
      </c>
      <c r="AR1785" s="375" t="str">
        <f t="shared" si="819"/>
        <v/>
      </c>
      <c r="AS1785" s="377" t="str">
        <f t="shared" ref="AS1785:AS1848" si="848">IF(AG1785="","",B1785&amp;"-"&amp;AM1785)</f>
        <v/>
      </c>
      <c r="AT1785" s="378" t="str">
        <f t="shared" ref="AT1785:AT1848" si="849">IF(AF1785="","",VLOOKUP(T1785,車両の増減,2,FALSE))</f>
        <v/>
      </c>
      <c r="AX1785" s="625" t="b">
        <f t="shared" si="820"/>
        <v>0</v>
      </c>
      <c r="AY1785" s="7" t="str">
        <f t="shared" si="821"/>
        <v>FALSEFALSEFALSE</v>
      </c>
      <c r="AZ1785" s="626">
        <f t="shared" si="828"/>
        <v>0</v>
      </c>
      <c r="BA1785" s="627" t="str">
        <f t="shared" si="829"/>
        <v/>
      </c>
      <c r="BB1785" s="627">
        <f t="shared" si="830"/>
        <v>0</v>
      </c>
      <c r="BC1785" s="690" t="str">
        <f t="shared" si="831"/>
        <v/>
      </c>
    </row>
    <row r="1786" spans="1:55">
      <c r="A1786" s="381">
        <v>1730</v>
      </c>
      <c r="B1786" s="117"/>
      <c r="C1786" s="288"/>
      <c r="D1786" s="289"/>
      <c r="E1786" s="289"/>
      <c r="F1786" s="290"/>
      <c r="G1786" s="292"/>
      <c r="H1786" s="116"/>
      <c r="I1786" s="292"/>
      <c r="J1786" s="116"/>
      <c r="K1786" s="370" t="str">
        <f t="shared" si="822"/>
        <v/>
      </c>
      <c r="L1786" s="370">
        <f t="shared" si="823"/>
        <v>0</v>
      </c>
      <c r="M1786" s="370">
        <f t="shared" si="824"/>
        <v>0</v>
      </c>
      <c r="N1786" s="371" t="str">
        <f t="shared" si="832"/>
        <v/>
      </c>
      <c r="O1786" s="371" t="str">
        <f t="shared" si="833"/>
        <v/>
      </c>
      <c r="P1786" s="371" t="str">
        <f t="shared" si="834"/>
        <v/>
      </c>
      <c r="Q1786" s="371" t="str">
        <f t="shared" si="835"/>
        <v/>
      </c>
      <c r="R1786" s="371" t="str">
        <f t="shared" si="836"/>
        <v/>
      </c>
      <c r="S1786" s="371" t="str">
        <f t="shared" si="837"/>
        <v/>
      </c>
      <c r="T1786" s="443" t="str">
        <f t="shared" si="825"/>
        <v/>
      </c>
      <c r="U1786" s="539"/>
      <c r="V1786" s="117"/>
      <c r="W1786" s="118"/>
      <c r="X1786" s="119"/>
      <c r="Y1786" s="120"/>
      <c r="Z1786" s="122"/>
      <c r="AA1786" s="121"/>
      <c r="AB1786" s="443" t="str">
        <f t="shared" si="826"/>
        <v/>
      </c>
      <c r="AC1786" s="734" t="str">
        <f t="shared" si="827"/>
        <v/>
      </c>
      <c r="AD1786" s="372"/>
      <c r="AE1786" s="485"/>
      <c r="AF1786" s="373" t="str">
        <f t="shared" si="838"/>
        <v/>
      </c>
      <c r="AG1786" s="373" t="str">
        <f t="shared" si="839"/>
        <v/>
      </c>
      <c r="AH1786" s="374" t="str">
        <f t="shared" si="840"/>
        <v/>
      </c>
      <c r="AI1786" s="375" t="str">
        <f t="shared" si="841"/>
        <v/>
      </c>
      <c r="AJ1786" s="375" t="str">
        <f t="shared" si="842"/>
        <v/>
      </c>
      <c r="AK1786" s="375" t="str">
        <f t="shared" si="843"/>
        <v/>
      </c>
      <c r="AL1786" s="375" t="str">
        <f t="shared" si="844"/>
        <v/>
      </c>
      <c r="AM1786" s="375" t="str">
        <f t="shared" si="845"/>
        <v/>
      </c>
      <c r="AN1786" s="376" t="str">
        <f>IF(AF1786="","",IF(OR(AH1786="",AH1786="-"),"－",IF(OR(AM1786=8,AM1786=9),"",IF(OR(AJ1786=3,AJ1786=4,AJ1786=5,AJ1786=6),VLOOKUP(AH1786,INDEX((係数_バス貨物_ガソリン,係数_バス貨物_CNG,係数_バス貨物_軽油,係数_バス貨物_メタノール,係数_バス貨物_LPG),MATCH(AL1786,【参考】排出ガスレベル!$AI$4:$AI$671,1),1,AR1786):INDEX((係数_バス貨物_ガソリン,係数_バス貨物_CNG,係数_バス貨物_軽油,係数_バス貨物_メタノール,係数_バス貨物_LPG),MATCH(AL1786+1,【参考】排出ガスレベル!$AI$4:$AI$671,1)-1,5,AR1786),2,FALSE),IF(OR(AJ1786=1,AJ1786=2),VLOOKUP(AH1786,INDEX((係数_乗用_ガソリン,係数_乗用_CNG,係数_乗用_軽油,係数_乗用_メタノール,係数_乗用_LPG),1,1,AR1786):INDEX((係数_乗用_ガソリン,係数_乗用_CNG,係数_乗用_軽油,係数_乗用_メタノール,係数_乗用_LPG),125,5,AR1786),2,FALSE))))))</f>
        <v/>
      </c>
      <c r="AO1786" s="376" t="str">
        <f>IF(T1786="","",IF(OR(AH1786="",AH1786="-"),"－",IF(OR(AM1786=8,AM1786=9),"",IF(OR(AJ1786=3,AJ1786=4,AJ1786=5,AJ1786=6),VLOOKUP(AH1786,INDEX((係数_バス貨物_ガソリン,係数_バス貨物_CNG,係数_バス貨物_軽油,係数_バス貨物_メタノール,係数_バス貨物_LPG),MATCH(AL1786,【参考】排出ガスレベル!$AI$4:$AI$671,1),1,AR1786):INDEX((係数_バス貨物_ガソリン,係数_バス貨物_CNG,係数_バス貨物_軽油,係数_バス貨物_メタノール,係数_バス貨物_LPG),MATCH(AL1786+1,【参考】排出ガスレベル!$AI$4:$AI$671,1)-1,5,AR1786),3,FALSE),IF(OR(AJ1786=1,AJ1786=2),VLOOKUP(AH1786,INDEX((係数_乗用_ガソリン,係数_乗用_CNG,係数_乗用_軽油,係数_乗用_メタノール,係数_乗用_LPG),1,1,AR1786):INDEX((係数_乗用_ガソリン,係数_乗用_CNG,係数_乗用_軽油,係数_乗用_メタノール,係数_乗用_LPG),125,5,AR1786),3,FALSE))))))</f>
        <v/>
      </c>
      <c r="AP1786" s="375" t="str">
        <f t="shared" si="846"/>
        <v/>
      </c>
      <c r="AQ1786" s="444" t="str">
        <f t="shared" si="847"/>
        <v/>
      </c>
      <c r="AR1786" s="375" t="str">
        <f t="shared" ref="AR1786:AR1849" si="850">IF(OR(AM1786=1,AM1786=2,AM1786=11),1,IF(AM1786=6,2,IF(OR(AM1786=4,AM1786=5,AM1786=10),3,IF(AM1786=7,4,IF(AM1786=3,5, IF(OR(AM1786=8,AM1786=9),6,""))))))</f>
        <v/>
      </c>
      <c r="AS1786" s="377" t="str">
        <f t="shared" si="848"/>
        <v/>
      </c>
      <c r="AT1786" s="378" t="str">
        <f t="shared" si="849"/>
        <v/>
      </c>
      <c r="AX1786" s="625" t="b">
        <f t="shared" ref="AX1786:AX1849" si="851">IF(AY1786="FALSEFALSEFALSEFALSE","ハイブリッド")</f>
        <v>0</v>
      </c>
      <c r="AY1786" s="7" t="str">
        <f t="shared" ref="AY1786:AY1849" si="852">EXACT(AZ1786,BA1786)&amp;IF(BA1786="","")&amp;IF(AZ1786="電気",TRUE)&amp;IF(AZ1786="LPG",TRUE)</f>
        <v>FALSEFALSEFALSE</v>
      </c>
      <c r="AZ1786" s="626">
        <f t="shared" si="828"/>
        <v>0</v>
      </c>
      <c r="BA1786" s="627" t="str">
        <f t="shared" si="829"/>
        <v/>
      </c>
      <c r="BB1786" s="627">
        <f t="shared" si="830"/>
        <v>0</v>
      </c>
      <c r="BC1786" s="690" t="str">
        <f t="shared" si="831"/>
        <v/>
      </c>
    </row>
    <row r="1787" spans="1:55">
      <c r="A1787" s="381">
        <v>1731</v>
      </c>
      <c r="B1787" s="117"/>
      <c r="C1787" s="288"/>
      <c r="D1787" s="289"/>
      <c r="E1787" s="289"/>
      <c r="F1787" s="290"/>
      <c r="G1787" s="292"/>
      <c r="H1787" s="116"/>
      <c r="I1787" s="292"/>
      <c r="J1787" s="116"/>
      <c r="K1787" s="370" t="str">
        <f t="shared" si="822"/>
        <v/>
      </c>
      <c r="L1787" s="370">
        <f t="shared" si="823"/>
        <v>0</v>
      </c>
      <c r="M1787" s="370">
        <f t="shared" si="824"/>
        <v>0</v>
      </c>
      <c r="N1787" s="371" t="str">
        <f t="shared" si="832"/>
        <v/>
      </c>
      <c r="O1787" s="371" t="str">
        <f t="shared" si="833"/>
        <v/>
      </c>
      <c r="P1787" s="371" t="str">
        <f t="shared" si="834"/>
        <v/>
      </c>
      <c r="Q1787" s="371" t="str">
        <f t="shared" si="835"/>
        <v/>
      </c>
      <c r="R1787" s="371" t="str">
        <f t="shared" si="836"/>
        <v/>
      </c>
      <c r="S1787" s="371" t="str">
        <f t="shared" si="837"/>
        <v/>
      </c>
      <c r="T1787" s="443" t="str">
        <f t="shared" si="825"/>
        <v/>
      </c>
      <c r="U1787" s="539"/>
      <c r="V1787" s="117"/>
      <c r="W1787" s="118"/>
      <c r="X1787" s="119"/>
      <c r="Y1787" s="120"/>
      <c r="Z1787" s="122"/>
      <c r="AA1787" s="121"/>
      <c r="AB1787" s="443" t="str">
        <f t="shared" si="826"/>
        <v/>
      </c>
      <c r="AC1787" s="734" t="str">
        <f t="shared" si="827"/>
        <v/>
      </c>
      <c r="AD1787" s="372"/>
      <c r="AE1787" s="485"/>
      <c r="AF1787" s="373" t="str">
        <f t="shared" si="838"/>
        <v/>
      </c>
      <c r="AG1787" s="373" t="str">
        <f t="shared" si="839"/>
        <v/>
      </c>
      <c r="AH1787" s="374" t="str">
        <f t="shared" si="840"/>
        <v/>
      </c>
      <c r="AI1787" s="375" t="str">
        <f t="shared" si="841"/>
        <v/>
      </c>
      <c r="AJ1787" s="375" t="str">
        <f t="shared" si="842"/>
        <v/>
      </c>
      <c r="AK1787" s="375" t="str">
        <f t="shared" si="843"/>
        <v/>
      </c>
      <c r="AL1787" s="375" t="str">
        <f t="shared" si="844"/>
        <v/>
      </c>
      <c r="AM1787" s="375" t="str">
        <f t="shared" si="845"/>
        <v/>
      </c>
      <c r="AN1787" s="376" t="str">
        <f>IF(AF1787="","",IF(OR(AH1787="",AH1787="-"),"－",IF(OR(AM1787=8,AM1787=9),"",IF(OR(AJ1787=3,AJ1787=4,AJ1787=5,AJ1787=6),VLOOKUP(AH1787,INDEX((係数_バス貨物_ガソリン,係数_バス貨物_CNG,係数_バス貨物_軽油,係数_バス貨物_メタノール,係数_バス貨物_LPG),MATCH(AL1787,【参考】排出ガスレベル!$AI$4:$AI$671,1),1,AR1787):INDEX((係数_バス貨物_ガソリン,係数_バス貨物_CNG,係数_バス貨物_軽油,係数_バス貨物_メタノール,係数_バス貨物_LPG),MATCH(AL1787+1,【参考】排出ガスレベル!$AI$4:$AI$671,1)-1,5,AR1787),2,FALSE),IF(OR(AJ1787=1,AJ1787=2),VLOOKUP(AH1787,INDEX((係数_乗用_ガソリン,係数_乗用_CNG,係数_乗用_軽油,係数_乗用_メタノール,係数_乗用_LPG),1,1,AR1787):INDEX((係数_乗用_ガソリン,係数_乗用_CNG,係数_乗用_軽油,係数_乗用_メタノール,係数_乗用_LPG),125,5,AR1787),2,FALSE))))))</f>
        <v/>
      </c>
      <c r="AO1787" s="376" t="str">
        <f>IF(T1787="","",IF(OR(AH1787="",AH1787="-"),"－",IF(OR(AM1787=8,AM1787=9),"",IF(OR(AJ1787=3,AJ1787=4,AJ1787=5,AJ1787=6),VLOOKUP(AH1787,INDEX((係数_バス貨物_ガソリン,係数_バス貨物_CNG,係数_バス貨物_軽油,係数_バス貨物_メタノール,係数_バス貨物_LPG),MATCH(AL1787,【参考】排出ガスレベル!$AI$4:$AI$671,1),1,AR1787):INDEX((係数_バス貨物_ガソリン,係数_バス貨物_CNG,係数_バス貨物_軽油,係数_バス貨物_メタノール,係数_バス貨物_LPG),MATCH(AL1787+1,【参考】排出ガスレベル!$AI$4:$AI$671,1)-1,5,AR1787),3,FALSE),IF(OR(AJ1787=1,AJ1787=2),VLOOKUP(AH1787,INDEX((係数_乗用_ガソリン,係数_乗用_CNG,係数_乗用_軽油,係数_乗用_メタノール,係数_乗用_LPG),1,1,AR1787):INDEX((係数_乗用_ガソリン,係数_乗用_CNG,係数_乗用_軽油,係数_乗用_メタノール,係数_乗用_LPG),125,5,AR1787),3,FALSE))))))</f>
        <v/>
      </c>
      <c r="AP1787" s="375" t="str">
        <f t="shared" si="846"/>
        <v/>
      </c>
      <c r="AQ1787" s="444" t="str">
        <f t="shared" si="847"/>
        <v/>
      </c>
      <c r="AR1787" s="375" t="str">
        <f t="shared" si="850"/>
        <v/>
      </c>
      <c r="AS1787" s="377" t="str">
        <f t="shared" si="848"/>
        <v/>
      </c>
      <c r="AT1787" s="378" t="str">
        <f t="shared" si="849"/>
        <v/>
      </c>
      <c r="AX1787" s="625" t="b">
        <f t="shared" si="851"/>
        <v>0</v>
      </c>
      <c r="AY1787" s="7" t="str">
        <f t="shared" si="852"/>
        <v>FALSEFALSEFALSE</v>
      </c>
      <c r="AZ1787" s="626">
        <f t="shared" si="828"/>
        <v>0</v>
      </c>
      <c r="BA1787" s="627" t="str">
        <f t="shared" si="829"/>
        <v/>
      </c>
      <c r="BB1787" s="627">
        <f t="shared" si="830"/>
        <v>0</v>
      </c>
      <c r="BC1787" s="690" t="str">
        <f t="shared" si="831"/>
        <v/>
      </c>
    </row>
    <row r="1788" spans="1:55">
      <c r="A1788" s="381">
        <v>1732</v>
      </c>
      <c r="B1788" s="117"/>
      <c r="C1788" s="288"/>
      <c r="D1788" s="289"/>
      <c r="E1788" s="289"/>
      <c r="F1788" s="290"/>
      <c r="G1788" s="292"/>
      <c r="H1788" s="116"/>
      <c r="I1788" s="292"/>
      <c r="J1788" s="116"/>
      <c r="K1788" s="370" t="str">
        <f t="shared" si="822"/>
        <v/>
      </c>
      <c r="L1788" s="370">
        <f t="shared" si="823"/>
        <v>0</v>
      </c>
      <c r="M1788" s="370">
        <f t="shared" si="824"/>
        <v>0</v>
      </c>
      <c r="N1788" s="371" t="str">
        <f t="shared" si="832"/>
        <v/>
      </c>
      <c r="O1788" s="371" t="str">
        <f t="shared" si="833"/>
        <v/>
      </c>
      <c r="P1788" s="371" t="str">
        <f t="shared" si="834"/>
        <v/>
      </c>
      <c r="Q1788" s="371" t="str">
        <f t="shared" si="835"/>
        <v/>
      </c>
      <c r="R1788" s="371" t="str">
        <f t="shared" si="836"/>
        <v/>
      </c>
      <c r="S1788" s="371" t="str">
        <f t="shared" si="837"/>
        <v/>
      </c>
      <c r="T1788" s="443" t="str">
        <f t="shared" si="825"/>
        <v/>
      </c>
      <c r="U1788" s="539"/>
      <c r="V1788" s="117"/>
      <c r="W1788" s="118"/>
      <c r="X1788" s="119"/>
      <c r="Y1788" s="120"/>
      <c r="Z1788" s="122"/>
      <c r="AA1788" s="121"/>
      <c r="AB1788" s="443" t="str">
        <f t="shared" si="826"/>
        <v/>
      </c>
      <c r="AC1788" s="734" t="str">
        <f t="shared" si="827"/>
        <v/>
      </c>
      <c r="AD1788" s="372"/>
      <c r="AE1788" s="485"/>
      <c r="AF1788" s="373" t="str">
        <f t="shared" si="838"/>
        <v/>
      </c>
      <c r="AG1788" s="373" t="str">
        <f t="shared" si="839"/>
        <v/>
      </c>
      <c r="AH1788" s="374" t="str">
        <f t="shared" si="840"/>
        <v/>
      </c>
      <c r="AI1788" s="375" t="str">
        <f t="shared" si="841"/>
        <v/>
      </c>
      <c r="AJ1788" s="375" t="str">
        <f t="shared" si="842"/>
        <v/>
      </c>
      <c r="AK1788" s="375" t="str">
        <f t="shared" si="843"/>
        <v/>
      </c>
      <c r="AL1788" s="375" t="str">
        <f t="shared" si="844"/>
        <v/>
      </c>
      <c r="AM1788" s="375" t="str">
        <f t="shared" si="845"/>
        <v/>
      </c>
      <c r="AN1788" s="376" t="str">
        <f>IF(AF1788="","",IF(OR(AH1788="",AH1788="-"),"－",IF(OR(AM1788=8,AM1788=9),"",IF(OR(AJ1788=3,AJ1788=4,AJ1788=5,AJ1788=6),VLOOKUP(AH1788,INDEX((係数_バス貨物_ガソリン,係数_バス貨物_CNG,係数_バス貨物_軽油,係数_バス貨物_メタノール,係数_バス貨物_LPG),MATCH(AL1788,【参考】排出ガスレベル!$AI$4:$AI$671,1),1,AR1788):INDEX((係数_バス貨物_ガソリン,係数_バス貨物_CNG,係数_バス貨物_軽油,係数_バス貨物_メタノール,係数_バス貨物_LPG),MATCH(AL1788+1,【参考】排出ガスレベル!$AI$4:$AI$671,1)-1,5,AR1788),2,FALSE),IF(OR(AJ1788=1,AJ1788=2),VLOOKUP(AH1788,INDEX((係数_乗用_ガソリン,係数_乗用_CNG,係数_乗用_軽油,係数_乗用_メタノール,係数_乗用_LPG),1,1,AR1788):INDEX((係数_乗用_ガソリン,係数_乗用_CNG,係数_乗用_軽油,係数_乗用_メタノール,係数_乗用_LPG),125,5,AR1788),2,FALSE))))))</f>
        <v/>
      </c>
      <c r="AO1788" s="376" t="str">
        <f>IF(T1788="","",IF(OR(AH1788="",AH1788="-"),"－",IF(OR(AM1788=8,AM1788=9),"",IF(OR(AJ1788=3,AJ1788=4,AJ1788=5,AJ1788=6),VLOOKUP(AH1788,INDEX((係数_バス貨物_ガソリン,係数_バス貨物_CNG,係数_バス貨物_軽油,係数_バス貨物_メタノール,係数_バス貨物_LPG),MATCH(AL1788,【参考】排出ガスレベル!$AI$4:$AI$671,1),1,AR1788):INDEX((係数_バス貨物_ガソリン,係数_バス貨物_CNG,係数_バス貨物_軽油,係数_バス貨物_メタノール,係数_バス貨物_LPG),MATCH(AL1788+1,【参考】排出ガスレベル!$AI$4:$AI$671,1)-1,5,AR1788),3,FALSE),IF(OR(AJ1788=1,AJ1788=2),VLOOKUP(AH1788,INDEX((係数_乗用_ガソリン,係数_乗用_CNG,係数_乗用_軽油,係数_乗用_メタノール,係数_乗用_LPG),1,1,AR1788):INDEX((係数_乗用_ガソリン,係数_乗用_CNG,係数_乗用_軽油,係数_乗用_メタノール,係数_乗用_LPG),125,5,AR1788),3,FALSE))))))</f>
        <v/>
      </c>
      <c r="AP1788" s="375" t="str">
        <f t="shared" si="846"/>
        <v/>
      </c>
      <c r="AQ1788" s="444" t="str">
        <f t="shared" si="847"/>
        <v/>
      </c>
      <c r="AR1788" s="375" t="str">
        <f t="shared" si="850"/>
        <v/>
      </c>
      <c r="AS1788" s="377" t="str">
        <f t="shared" si="848"/>
        <v/>
      </c>
      <c r="AT1788" s="378" t="str">
        <f t="shared" si="849"/>
        <v/>
      </c>
      <c r="AX1788" s="625" t="b">
        <f t="shared" si="851"/>
        <v>0</v>
      </c>
      <c r="AY1788" s="7" t="str">
        <f t="shared" si="852"/>
        <v>FALSEFALSEFALSE</v>
      </c>
      <c r="AZ1788" s="626">
        <f t="shared" si="828"/>
        <v>0</v>
      </c>
      <c r="BA1788" s="627" t="str">
        <f t="shared" si="829"/>
        <v/>
      </c>
      <c r="BB1788" s="627">
        <f t="shared" si="830"/>
        <v>0</v>
      </c>
      <c r="BC1788" s="690" t="str">
        <f t="shared" si="831"/>
        <v/>
      </c>
    </row>
    <row r="1789" spans="1:55">
      <c r="A1789" s="381">
        <v>1733</v>
      </c>
      <c r="B1789" s="117"/>
      <c r="C1789" s="288"/>
      <c r="D1789" s="289"/>
      <c r="E1789" s="289"/>
      <c r="F1789" s="290"/>
      <c r="G1789" s="292"/>
      <c r="H1789" s="116"/>
      <c r="I1789" s="292"/>
      <c r="J1789" s="116"/>
      <c r="K1789" s="370" t="str">
        <f t="shared" si="822"/>
        <v/>
      </c>
      <c r="L1789" s="370">
        <f t="shared" si="823"/>
        <v>0</v>
      </c>
      <c r="M1789" s="370">
        <f t="shared" si="824"/>
        <v>0</v>
      </c>
      <c r="N1789" s="371" t="str">
        <f t="shared" si="832"/>
        <v/>
      </c>
      <c r="O1789" s="371" t="str">
        <f t="shared" si="833"/>
        <v/>
      </c>
      <c r="P1789" s="371" t="str">
        <f t="shared" si="834"/>
        <v/>
      </c>
      <c r="Q1789" s="371" t="str">
        <f t="shared" si="835"/>
        <v/>
      </c>
      <c r="R1789" s="371" t="str">
        <f t="shared" si="836"/>
        <v/>
      </c>
      <c r="S1789" s="371" t="str">
        <f t="shared" si="837"/>
        <v/>
      </c>
      <c r="T1789" s="443" t="str">
        <f t="shared" si="825"/>
        <v/>
      </c>
      <c r="U1789" s="539"/>
      <c r="V1789" s="117"/>
      <c r="W1789" s="118"/>
      <c r="X1789" s="119"/>
      <c r="Y1789" s="120"/>
      <c r="Z1789" s="122"/>
      <c r="AA1789" s="121"/>
      <c r="AB1789" s="443" t="str">
        <f t="shared" si="826"/>
        <v/>
      </c>
      <c r="AC1789" s="734" t="str">
        <f t="shared" si="827"/>
        <v/>
      </c>
      <c r="AD1789" s="372"/>
      <c r="AE1789" s="485"/>
      <c r="AF1789" s="373" t="str">
        <f t="shared" si="838"/>
        <v/>
      </c>
      <c r="AG1789" s="373" t="str">
        <f t="shared" si="839"/>
        <v/>
      </c>
      <c r="AH1789" s="374" t="str">
        <f t="shared" si="840"/>
        <v/>
      </c>
      <c r="AI1789" s="375" t="str">
        <f t="shared" si="841"/>
        <v/>
      </c>
      <c r="AJ1789" s="375" t="str">
        <f t="shared" si="842"/>
        <v/>
      </c>
      <c r="AK1789" s="375" t="str">
        <f t="shared" si="843"/>
        <v/>
      </c>
      <c r="AL1789" s="375" t="str">
        <f t="shared" si="844"/>
        <v/>
      </c>
      <c r="AM1789" s="375" t="str">
        <f t="shared" si="845"/>
        <v/>
      </c>
      <c r="AN1789" s="376" t="str">
        <f>IF(AF1789="","",IF(OR(AH1789="",AH1789="-"),"－",IF(OR(AM1789=8,AM1789=9),"",IF(OR(AJ1789=3,AJ1789=4,AJ1789=5,AJ1789=6),VLOOKUP(AH1789,INDEX((係数_バス貨物_ガソリン,係数_バス貨物_CNG,係数_バス貨物_軽油,係数_バス貨物_メタノール,係数_バス貨物_LPG),MATCH(AL1789,【参考】排出ガスレベル!$AI$4:$AI$671,1),1,AR1789):INDEX((係数_バス貨物_ガソリン,係数_バス貨物_CNG,係数_バス貨物_軽油,係数_バス貨物_メタノール,係数_バス貨物_LPG),MATCH(AL1789+1,【参考】排出ガスレベル!$AI$4:$AI$671,1)-1,5,AR1789),2,FALSE),IF(OR(AJ1789=1,AJ1789=2),VLOOKUP(AH1789,INDEX((係数_乗用_ガソリン,係数_乗用_CNG,係数_乗用_軽油,係数_乗用_メタノール,係数_乗用_LPG),1,1,AR1789):INDEX((係数_乗用_ガソリン,係数_乗用_CNG,係数_乗用_軽油,係数_乗用_メタノール,係数_乗用_LPG),125,5,AR1789),2,FALSE))))))</f>
        <v/>
      </c>
      <c r="AO1789" s="376" t="str">
        <f>IF(T1789="","",IF(OR(AH1789="",AH1789="-"),"－",IF(OR(AM1789=8,AM1789=9),"",IF(OR(AJ1789=3,AJ1789=4,AJ1789=5,AJ1789=6),VLOOKUP(AH1789,INDEX((係数_バス貨物_ガソリン,係数_バス貨物_CNG,係数_バス貨物_軽油,係数_バス貨物_メタノール,係数_バス貨物_LPG),MATCH(AL1789,【参考】排出ガスレベル!$AI$4:$AI$671,1),1,AR1789):INDEX((係数_バス貨物_ガソリン,係数_バス貨物_CNG,係数_バス貨物_軽油,係数_バス貨物_メタノール,係数_バス貨物_LPG),MATCH(AL1789+1,【参考】排出ガスレベル!$AI$4:$AI$671,1)-1,5,AR1789),3,FALSE),IF(OR(AJ1789=1,AJ1789=2),VLOOKUP(AH1789,INDEX((係数_乗用_ガソリン,係数_乗用_CNG,係数_乗用_軽油,係数_乗用_メタノール,係数_乗用_LPG),1,1,AR1789):INDEX((係数_乗用_ガソリン,係数_乗用_CNG,係数_乗用_軽油,係数_乗用_メタノール,係数_乗用_LPG),125,5,AR1789),3,FALSE))))))</f>
        <v/>
      </c>
      <c r="AP1789" s="375" t="str">
        <f t="shared" si="846"/>
        <v/>
      </c>
      <c r="AQ1789" s="444" t="str">
        <f t="shared" si="847"/>
        <v/>
      </c>
      <c r="AR1789" s="375" t="str">
        <f t="shared" si="850"/>
        <v/>
      </c>
      <c r="AS1789" s="377" t="str">
        <f t="shared" si="848"/>
        <v/>
      </c>
      <c r="AT1789" s="378" t="str">
        <f t="shared" si="849"/>
        <v/>
      </c>
      <c r="AX1789" s="625" t="b">
        <f t="shared" si="851"/>
        <v>0</v>
      </c>
      <c r="AY1789" s="7" t="str">
        <f t="shared" si="852"/>
        <v>FALSEFALSEFALSE</v>
      </c>
      <c r="AZ1789" s="626">
        <f t="shared" si="828"/>
        <v>0</v>
      </c>
      <c r="BA1789" s="627" t="str">
        <f t="shared" si="829"/>
        <v/>
      </c>
      <c r="BB1789" s="627">
        <f t="shared" si="830"/>
        <v>0</v>
      </c>
      <c r="BC1789" s="690" t="str">
        <f t="shared" si="831"/>
        <v/>
      </c>
    </row>
    <row r="1790" spans="1:55">
      <c r="A1790" s="381">
        <v>1734</v>
      </c>
      <c r="B1790" s="117"/>
      <c r="C1790" s="288"/>
      <c r="D1790" s="289"/>
      <c r="E1790" s="289"/>
      <c r="F1790" s="290"/>
      <c r="G1790" s="292"/>
      <c r="H1790" s="116"/>
      <c r="I1790" s="292"/>
      <c r="J1790" s="116"/>
      <c r="K1790" s="370" t="str">
        <f t="shared" si="822"/>
        <v/>
      </c>
      <c r="L1790" s="370">
        <f t="shared" si="823"/>
        <v>0</v>
      </c>
      <c r="M1790" s="370">
        <f t="shared" si="824"/>
        <v>0</v>
      </c>
      <c r="N1790" s="371" t="str">
        <f t="shared" si="832"/>
        <v/>
      </c>
      <c r="O1790" s="371" t="str">
        <f t="shared" si="833"/>
        <v/>
      </c>
      <c r="P1790" s="371" t="str">
        <f t="shared" si="834"/>
        <v/>
      </c>
      <c r="Q1790" s="371" t="str">
        <f t="shared" si="835"/>
        <v/>
      </c>
      <c r="R1790" s="371" t="str">
        <f t="shared" si="836"/>
        <v/>
      </c>
      <c r="S1790" s="371" t="str">
        <f t="shared" si="837"/>
        <v/>
      </c>
      <c r="T1790" s="443" t="str">
        <f t="shared" si="825"/>
        <v/>
      </c>
      <c r="U1790" s="539"/>
      <c r="V1790" s="117"/>
      <c r="W1790" s="118"/>
      <c r="X1790" s="119"/>
      <c r="Y1790" s="120"/>
      <c r="Z1790" s="122"/>
      <c r="AA1790" s="121"/>
      <c r="AB1790" s="443" t="str">
        <f t="shared" si="826"/>
        <v/>
      </c>
      <c r="AC1790" s="734" t="str">
        <f t="shared" si="827"/>
        <v/>
      </c>
      <c r="AD1790" s="372"/>
      <c r="AE1790" s="485"/>
      <c r="AF1790" s="373" t="str">
        <f t="shared" si="838"/>
        <v/>
      </c>
      <c r="AG1790" s="373" t="str">
        <f t="shared" si="839"/>
        <v/>
      </c>
      <c r="AH1790" s="374" t="str">
        <f t="shared" si="840"/>
        <v/>
      </c>
      <c r="AI1790" s="375" t="str">
        <f t="shared" si="841"/>
        <v/>
      </c>
      <c r="AJ1790" s="375" t="str">
        <f t="shared" si="842"/>
        <v/>
      </c>
      <c r="AK1790" s="375" t="str">
        <f t="shared" si="843"/>
        <v/>
      </c>
      <c r="AL1790" s="375" t="str">
        <f t="shared" si="844"/>
        <v/>
      </c>
      <c r="AM1790" s="375" t="str">
        <f t="shared" si="845"/>
        <v/>
      </c>
      <c r="AN1790" s="376" t="str">
        <f>IF(AF1790="","",IF(OR(AH1790="",AH1790="-"),"－",IF(OR(AM1790=8,AM1790=9),"",IF(OR(AJ1790=3,AJ1790=4,AJ1790=5,AJ1790=6),VLOOKUP(AH1790,INDEX((係数_バス貨物_ガソリン,係数_バス貨物_CNG,係数_バス貨物_軽油,係数_バス貨物_メタノール,係数_バス貨物_LPG),MATCH(AL1790,【参考】排出ガスレベル!$AI$4:$AI$671,1),1,AR1790):INDEX((係数_バス貨物_ガソリン,係数_バス貨物_CNG,係数_バス貨物_軽油,係数_バス貨物_メタノール,係数_バス貨物_LPG),MATCH(AL1790+1,【参考】排出ガスレベル!$AI$4:$AI$671,1)-1,5,AR1790),2,FALSE),IF(OR(AJ1790=1,AJ1790=2),VLOOKUP(AH1790,INDEX((係数_乗用_ガソリン,係数_乗用_CNG,係数_乗用_軽油,係数_乗用_メタノール,係数_乗用_LPG),1,1,AR1790):INDEX((係数_乗用_ガソリン,係数_乗用_CNG,係数_乗用_軽油,係数_乗用_メタノール,係数_乗用_LPG),125,5,AR1790),2,FALSE))))))</f>
        <v/>
      </c>
      <c r="AO1790" s="376" t="str">
        <f>IF(T1790="","",IF(OR(AH1790="",AH1790="-"),"－",IF(OR(AM1790=8,AM1790=9),"",IF(OR(AJ1790=3,AJ1790=4,AJ1790=5,AJ1790=6),VLOOKUP(AH1790,INDEX((係数_バス貨物_ガソリン,係数_バス貨物_CNG,係数_バス貨物_軽油,係数_バス貨物_メタノール,係数_バス貨物_LPG),MATCH(AL1790,【参考】排出ガスレベル!$AI$4:$AI$671,1),1,AR1790):INDEX((係数_バス貨物_ガソリン,係数_バス貨物_CNG,係数_バス貨物_軽油,係数_バス貨物_メタノール,係数_バス貨物_LPG),MATCH(AL1790+1,【参考】排出ガスレベル!$AI$4:$AI$671,1)-1,5,AR1790),3,FALSE),IF(OR(AJ1790=1,AJ1790=2),VLOOKUP(AH1790,INDEX((係数_乗用_ガソリン,係数_乗用_CNG,係数_乗用_軽油,係数_乗用_メタノール,係数_乗用_LPG),1,1,AR1790):INDEX((係数_乗用_ガソリン,係数_乗用_CNG,係数_乗用_軽油,係数_乗用_メタノール,係数_乗用_LPG),125,5,AR1790),3,FALSE))))))</f>
        <v/>
      </c>
      <c r="AP1790" s="375" t="str">
        <f t="shared" si="846"/>
        <v/>
      </c>
      <c r="AQ1790" s="444" t="str">
        <f t="shared" si="847"/>
        <v/>
      </c>
      <c r="AR1790" s="375" t="str">
        <f t="shared" si="850"/>
        <v/>
      </c>
      <c r="AS1790" s="377" t="str">
        <f t="shared" si="848"/>
        <v/>
      </c>
      <c r="AT1790" s="378" t="str">
        <f t="shared" si="849"/>
        <v/>
      </c>
      <c r="AX1790" s="625" t="b">
        <f t="shared" si="851"/>
        <v>0</v>
      </c>
      <c r="AY1790" s="7" t="str">
        <f t="shared" si="852"/>
        <v>FALSEFALSEFALSE</v>
      </c>
      <c r="AZ1790" s="626">
        <f t="shared" si="828"/>
        <v>0</v>
      </c>
      <c r="BA1790" s="627" t="str">
        <f t="shared" si="829"/>
        <v/>
      </c>
      <c r="BB1790" s="627">
        <f t="shared" si="830"/>
        <v>0</v>
      </c>
      <c r="BC1790" s="690" t="str">
        <f t="shared" si="831"/>
        <v/>
      </c>
    </row>
    <row r="1791" spans="1:55">
      <c r="A1791" s="381">
        <v>1735</v>
      </c>
      <c r="B1791" s="117"/>
      <c r="C1791" s="288"/>
      <c r="D1791" s="289"/>
      <c r="E1791" s="289"/>
      <c r="F1791" s="290"/>
      <c r="G1791" s="292"/>
      <c r="H1791" s="116"/>
      <c r="I1791" s="292"/>
      <c r="J1791" s="116"/>
      <c r="K1791" s="370" t="str">
        <f t="shared" si="822"/>
        <v/>
      </c>
      <c r="L1791" s="370">
        <f t="shared" si="823"/>
        <v>0</v>
      </c>
      <c r="M1791" s="370">
        <f t="shared" si="824"/>
        <v>0</v>
      </c>
      <c r="N1791" s="371" t="str">
        <f t="shared" si="832"/>
        <v/>
      </c>
      <c r="O1791" s="371" t="str">
        <f t="shared" si="833"/>
        <v/>
      </c>
      <c r="P1791" s="371" t="str">
        <f t="shared" si="834"/>
        <v/>
      </c>
      <c r="Q1791" s="371" t="str">
        <f t="shared" si="835"/>
        <v/>
      </c>
      <c r="R1791" s="371" t="str">
        <f t="shared" si="836"/>
        <v/>
      </c>
      <c r="S1791" s="371" t="str">
        <f t="shared" si="837"/>
        <v/>
      </c>
      <c r="T1791" s="443" t="str">
        <f t="shared" si="825"/>
        <v/>
      </c>
      <c r="U1791" s="539"/>
      <c r="V1791" s="117"/>
      <c r="W1791" s="118"/>
      <c r="X1791" s="119"/>
      <c r="Y1791" s="120"/>
      <c r="Z1791" s="122"/>
      <c r="AA1791" s="121"/>
      <c r="AB1791" s="443" t="str">
        <f t="shared" si="826"/>
        <v/>
      </c>
      <c r="AC1791" s="734" t="str">
        <f t="shared" si="827"/>
        <v/>
      </c>
      <c r="AD1791" s="372"/>
      <c r="AE1791" s="485"/>
      <c r="AF1791" s="373" t="str">
        <f t="shared" si="838"/>
        <v/>
      </c>
      <c r="AG1791" s="373" t="str">
        <f t="shared" si="839"/>
        <v/>
      </c>
      <c r="AH1791" s="374" t="str">
        <f t="shared" si="840"/>
        <v/>
      </c>
      <c r="AI1791" s="375" t="str">
        <f t="shared" si="841"/>
        <v/>
      </c>
      <c r="AJ1791" s="375" t="str">
        <f t="shared" si="842"/>
        <v/>
      </c>
      <c r="AK1791" s="375" t="str">
        <f t="shared" si="843"/>
        <v/>
      </c>
      <c r="AL1791" s="375" t="str">
        <f t="shared" si="844"/>
        <v/>
      </c>
      <c r="AM1791" s="375" t="str">
        <f t="shared" si="845"/>
        <v/>
      </c>
      <c r="AN1791" s="376" t="str">
        <f>IF(AF1791="","",IF(OR(AH1791="",AH1791="-"),"－",IF(OR(AM1791=8,AM1791=9),"",IF(OR(AJ1791=3,AJ1791=4,AJ1791=5,AJ1791=6),VLOOKUP(AH1791,INDEX((係数_バス貨物_ガソリン,係数_バス貨物_CNG,係数_バス貨物_軽油,係数_バス貨物_メタノール,係数_バス貨物_LPG),MATCH(AL1791,【参考】排出ガスレベル!$AI$4:$AI$671,1),1,AR1791):INDEX((係数_バス貨物_ガソリン,係数_バス貨物_CNG,係数_バス貨物_軽油,係数_バス貨物_メタノール,係数_バス貨物_LPG),MATCH(AL1791+1,【参考】排出ガスレベル!$AI$4:$AI$671,1)-1,5,AR1791),2,FALSE),IF(OR(AJ1791=1,AJ1791=2),VLOOKUP(AH1791,INDEX((係数_乗用_ガソリン,係数_乗用_CNG,係数_乗用_軽油,係数_乗用_メタノール,係数_乗用_LPG),1,1,AR1791):INDEX((係数_乗用_ガソリン,係数_乗用_CNG,係数_乗用_軽油,係数_乗用_メタノール,係数_乗用_LPG),125,5,AR1791),2,FALSE))))))</f>
        <v/>
      </c>
      <c r="AO1791" s="376" t="str">
        <f>IF(T1791="","",IF(OR(AH1791="",AH1791="-"),"－",IF(OR(AM1791=8,AM1791=9),"",IF(OR(AJ1791=3,AJ1791=4,AJ1791=5,AJ1791=6),VLOOKUP(AH1791,INDEX((係数_バス貨物_ガソリン,係数_バス貨物_CNG,係数_バス貨物_軽油,係数_バス貨物_メタノール,係数_バス貨物_LPG),MATCH(AL1791,【参考】排出ガスレベル!$AI$4:$AI$671,1),1,AR1791):INDEX((係数_バス貨物_ガソリン,係数_バス貨物_CNG,係数_バス貨物_軽油,係数_バス貨物_メタノール,係数_バス貨物_LPG),MATCH(AL1791+1,【参考】排出ガスレベル!$AI$4:$AI$671,1)-1,5,AR1791),3,FALSE),IF(OR(AJ1791=1,AJ1791=2),VLOOKUP(AH1791,INDEX((係数_乗用_ガソリン,係数_乗用_CNG,係数_乗用_軽油,係数_乗用_メタノール,係数_乗用_LPG),1,1,AR1791):INDEX((係数_乗用_ガソリン,係数_乗用_CNG,係数_乗用_軽油,係数_乗用_メタノール,係数_乗用_LPG),125,5,AR1791),3,FALSE))))))</f>
        <v/>
      </c>
      <c r="AP1791" s="375" t="str">
        <f t="shared" si="846"/>
        <v/>
      </c>
      <c r="AQ1791" s="444" t="str">
        <f t="shared" si="847"/>
        <v/>
      </c>
      <c r="AR1791" s="375" t="str">
        <f t="shared" si="850"/>
        <v/>
      </c>
      <c r="AS1791" s="377" t="str">
        <f t="shared" si="848"/>
        <v/>
      </c>
      <c r="AT1791" s="378" t="str">
        <f t="shared" si="849"/>
        <v/>
      </c>
      <c r="AX1791" s="625" t="b">
        <f t="shared" si="851"/>
        <v>0</v>
      </c>
      <c r="AY1791" s="7" t="str">
        <f t="shared" si="852"/>
        <v>FALSEFALSEFALSE</v>
      </c>
      <c r="AZ1791" s="626">
        <f t="shared" si="828"/>
        <v>0</v>
      </c>
      <c r="BA1791" s="627" t="str">
        <f t="shared" si="829"/>
        <v/>
      </c>
      <c r="BB1791" s="627">
        <f t="shared" si="830"/>
        <v>0</v>
      </c>
      <c r="BC1791" s="690" t="str">
        <f t="shared" si="831"/>
        <v/>
      </c>
    </row>
    <row r="1792" spans="1:55">
      <c r="A1792" s="381">
        <v>1736</v>
      </c>
      <c r="B1792" s="117"/>
      <c r="C1792" s="288"/>
      <c r="D1792" s="289"/>
      <c r="E1792" s="289"/>
      <c r="F1792" s="290"/>
      <c r="G1792" s="292"/>
      <c r="H1792" s="116"/>
      <c r="I1792" s="292"/>
      <c r="J1792" s="116"/>
      <c r="K1792" s="370" t="str">
        <f t="shared" si="822"/>
        <v/>
      </c>
      <c r="L1792" s="370">
        <f t="shared" si="823"/>
        <v>0</v>
      </c>
      <c r="M1792" s="370">
        <f t="shared" si="824"/>
        <v>0</v>
      </c>
      <c r="N1792" s="371" t="str">
        <f t="shared" si="832"/>
        <v/>
      </c>
      <c r="O1792" s="371" t="str">
        <f t="shared" si="833"/>
        <v/>
      </c>
      <c r="P1792" s="371" t="str">
        <f t="shared" si="834"/>
        <v/>
      </c>
      <c r="Q1792" s="371" t="str">
        <f t="shared" si="835"/>
        <v/>
      </c>
      <c r="R1792" s="371" t="str">
        <f t="shared" si="836"/>
        <v/>
      </c>
      <c r="S1792" s="371" t="str">
        <f t="shared" si="837"/>
        <v/>
      </c>
      <c r="T1792" s="443" t="str">
        <f t="shared" si="825"/>
        <v/>
      </c>
      <c r="U1792" s="539"/>
      <c r="V1792" s="117"/>
      <c r="W1792" s="118"/>
      <c r="X1792" s="119"/>
      <c r="Y1792" s="120"/>
      <c r="Z1792" s="122"/>
      <c r="AA1792" s="121"/>
      <c r="AB1792" s="443" t="str">
        <f t="shared" si="826"/>
        <v/>
      </c>
      <c r="AC1792" s="734" t="str">
        <f t="shared" si="827"/>
        <v/>
      </c>
      <c r="AD1792" s="372"/>
      <c r="AE1792" s="485"/>
      <c r="AF1792" s="373" t="str">
        <f t="shared" si="838"/>
        <v/>
      </c>
      <c r="AG1792" s="373" t="str">
        <f t="shared" si="839"/>
        <v/>
      </c>
      <c r="AH1792" s="374" t="str">
        <f t="shared" si="840"/>
        <v/>
      </c>
      <c r="AI1792" s="375" t="str">
        <f t="shared" si="841"/>
        <v/>
      </c>
      <c r="AJ1792" s="375" t="str">
        <f t="shared" si="842"/>
        <v/>
      </c>
      <c r="AK1792" s="375" t="str">
        <f t="shared" si="843"/>
        <v/>
      </c>
      <c r="AL1792" s="375" t="str">
        <f t="shared" si="844"/>
        <v/>
      </c>
      <c r="AM1792" s="375" t="str">
        <f t="shared" si="845"/>
        <v/>
      </c>
      <c r="AN1792" s="376" t="str">
        <f>IF(AF1792="","",IF(OR(AH1792="",AH1792="-"),"－",IF(OR(AM1792=8,AM1792=9),"",IF(OR(AJ1792=3,AJ1792=4,AJ1792=5,AJ1792=6),VLOOKUP(AH1792,INDEX((係数_バス貨物_ガソリン,係数_バス貨物_CNG,係数_バス貨物_軽油,係数_バス貨物_メタノール,係数_バス貨物_LPG),MATCH(AL1792,【参考】排出ガスレベル!$AI$4:$AI$671,1),1,AR1792):INDEX((係数_バス貨物_ガソリン,係数_バス貨物_CNG,係数_バス貨物_軽油,係数_バス貨物_メタノール,係数_バス貨物_LPG),MATCH(AL1792+1,【参考】排出ガスレベル!$AI$4:$AI$671,1)-1,5,AR1792),2,FALSE),IF(OR(AJ1792=1,AJ1792=2),VLOOKUP(AH1792,INDEX((係数_乗用_ガソリン,係数_乗用_CNG,係数_乗用_軽油,係数_乗用_メタノール,係数_乗用_LPG),1,1,AR1792):INDEX((係数_乗用_ガソリン,係数_乗用_CNG,係数_乗用_軽油,係数_乗用_メタノール,係数_乗用_LPG),125,5,AR1792),2,FALSE))))))</f>
        <v/>
      </c>
      <c r="AO1792" s="376" t="str">
        <f>IF(T1792="","",IF(OR(AH1792="",AH1792="-"),"－",IF(OR(AM1792=8,AM1792=9),"",IF(OR(AJ1792=3,AJ1792=4,AJ1792=5,AJ1792=6),VLOOKUP(AH1792,INDEX((係数_バス貨物_ガソリン,係数_バス貨物_CNG,係数_バス貨物_軽油,係数_バス貨物_メタノール,係数_バス貨物_LPG),MATCH(AL1792,【参考】排出ガスレベル!$AI$4:$AI$671,1),1,AR1792):INDEX((係数_バス貨物_ガソリン,係数_バス貨物_CNG,係数_バス貨物_軽油,係数_バス貨物_メタノール,係数_バス貨物_LPG),MATCH(AL1792+1,【参考】排出ガスレベル!$AI$4:$AI$671,1)-1,5,AR1792),3,FALSE),IF(OR(AJ1792=1,AJ1792=2),VLOOKUP(AH1792,INDEX((係数_乗用_ガソリン,係数_乗用_CNG,係数_乗用_軽油,係数_乗用_メタノール,係数_乗用_LPG),1,1,AR1792):INDEX((係数_乗用_ガソリン,係数_乗用_CNG,係数_乗用_軽油,係数_乗用_メタノール,係数_乗用_LPG),125,5,AR1792),3,FALSE))))))</f>
        <v/>
      </c>
      <c r="AP1792" s="375" t="str">
        <f t="shared" si="846"/>
        <v/>
      </c>
      <c r="AQ1792" s="444" t="str">
        <f t="shared" si="847"/>
        <v/>
      </c>
      <c r="AR1792" s="375" t="str">
        <f t="shared" si="850"/>
        <v/>
      </c>
      <c r="AS1792" s="377" t="str">
        <f t="shared" si="848"/>
        <v/>
      </c>
      <c r="AT1792" s="378" t="str">
        <f t="shared" si="849"/>
        <v/>
      </c>
      <c r="AX1792" s="625" t="b">
        <f t="shared" si="851"/>
        <v>0</v>
      </c>
      <c r="AY1792" s="7" t="str">
        <f t="shared" si="852"/>
        <v>FALSEFALSEFALSE</v>
      </c>
      <c r="AZ1792" s="626">
        <f t="shared" si="828"/>
        <v>0</v>
      </c>
      <c r="BA1792" s="627" t="str">
        <f t="shared" si="829"/>
        <v/>
      </c>
      <c r="BB1792" s="627">
        <f t="shared" si="830"/>
        <v>0</v>
      </c>
      <c r="BC1792" s="690" t="str">
        <f t="shared" si="831"/>
        <v/>
      </c>
    </row>
    <row r="1793" spans="1:55">
      <c r="A1793" s="381">
        <v>1737</v>
      </c>
      <c r="B1793" s="117"/>
      <c r="C1793" s="288"/>
      <c r="D1793" s="289"/>
      <c r="E1793" s="289"/>
      <c r="F1793" s="290"/>
      <c r="G1793" s="292"/>
      <c r="H1793" s="116"/>
      <c r="I1793" s="292"/>
      <c r="J1793" s="116"/>
      <c r="K1793" s="370" t="str">
        <f t="shared" si="822"/>
        <v/>
      </c>
      <c r="L1793" s="370">
        <f t="shared" si="823"/>
        <v>0</v>
      </c>
      <c r="M1793" s="370">
        <f t="shared" si="824"/>
        <v>0</v>
      </c>
      <c r="N1793" s="371" t="str">
        <f t="shared" si="832"/>
        <v/>
      </c>
      <c r="O1793" s="371" t="str">
        <f t="shared" si="833"/>
        <v/>
      </c>
      <c r="P1793" s="371" t="str">
        <f t="shared" si="834"/>
        <v/>
      </c>
      <c r="Q1793" s="371" t="str">
        <f t="shared" si="835"/>
        <v/>
      </c>
      <c r="R1793" s="371" t="str">
        <f t="shared" si="836"/>
        <v/>
      </c>
      <c r="S1793" s="371" t="str">
        <f t="shared" si="837"/>
        <v/>
      </c>
      <c r="T1793" s="443" t="str">
        <f t="shared" si="825"/>
        <v/>
      </c>
      <c r="U1793" s="539"/>
      <c r="V1793" s="117"/>
      <c r="W1793" s="118"/>
      <c r="X1793" s="119"/>
      <c r="Y1793" s="120"/>
      <c r="Z1793" s="122"/>
      <c r="AA1793" s="121"/>
      <c r="AB1793" s="443" t="str">
        <f t="shared" si="826"/>
        <v/>
      </c>
      <c r="AC1793" s="734" t="str">
        <f t="shared" si="827"/>
        <v/>
      </c>
      <c r="AD1793" s="372"/>
      <c r="AE1793" s="485"/>
      <c r="AF1793" s="373" t="str">
        <f t="shared" si="838"/>
        <v/>
      </c>
      <c r="AG1793" s="373" t="str">
        <f t="shared" si="839"/>
        <v/>
      </c>
      <c r="AH1793" s="374" t="str">
        <f t="shared" si="840"/>
        <v/>
      </c>
      <c r="AI1793" s="375" t="str">
        <f t="shared" si="841"/>
        <v/>
      </c>
      <c r="AJ1793" s="375" t="str">
        <f t="shared" si="842"/>
        <v/>
      </c>
      <c r="AK1793" s="375" t="str">
        <f t="shared" si="843"/>
        <v/>
      </c>
      <c r="AL1793" s="375" t="str">
        <f t="shared" si="844"/>
        <v/>
      </c>
      <c r="AM1793" s="375" t="str">
        <f t="shared" si="845"/>
        <v/>
      </c>
      <c r="AN1793" s="376" t="str">
        <f>IF(AF1793="","",IF(OR(AH1793="",AH1793="-"),"－",IF(OR(AM1793=8,AM1793=9),"",IF(OR(AJ1793=3,AJ1793=4,AJ1793=5,AJ1793=6),VLOOKUP(AH1793,INDEX((係数_バス貨物_ガソリン,係数_バス貨物_CNG,係数_バス貨物_軽油,係数_バス貨物_メタノール,係数_バス貨物_LPG),MATCH(AL1793,【参考】排出ガスレベル!$AI$4:$AI$671,1),1,AR1793):INDEX((係数_バス貨物_ガソリン,係数_バス貨物_CNG,係数_バス貨物_軽油,係数_バス貨物_メタノール,係数_バス貨物_LPG),MATCH(AL1793+1,【参考】排出ガスレベル!$AI$4:$AI$671,1)-1,5,AR1793),2,FALSE),IF(OR(AJ1793=1,AJ1793=2),VLOOKUP(AH1793,INDEX((係数_乗用_ガソリン,係数_乗用_CNG,係数_乗用_軽油,係数_乗用_メタノール,係数_乗用_LPG),1,1,AR1793):INDEX((係数_乗用_ガソリン,係数_乗用_CNG,係数_乗用_軽油,係数_乗用_メタノール,係数_乗用_LPG),125,5,AR1793),2,FALSE))))))</f>
        <v/>
      </c>
      <c r="AO1793" s="376" t="str">
        <f>IF(T1793="","",IF(OR(AH1793="",AH1793="-"),"－",IF(OR(AM1793=8,AM1793=9),"",IF(OR(AJ1793=3,AJ1793=4,AJ1793=5,AJ1793=6),VLOOKUP(AH1793,INDEX((係数_バス貨物_ガソリン,係数_バス貨物_CNG,係数_バス貨物_軽油,係数_バス貨物_メタノール,係数_バス貨物_LPG),MATCH(AL1793,【参考】排出ガスレベル!$AI$4:$AI$671,1),1,AR1793):INDEX((係数_バス貨物_ガソリン,係数_バス貨物_CNG,係数_バス貨物_軽油,係数_バス貨物_メタノール,係数_バス貨物_LPG),MATCH(AL1793+1,【参考】排出ガスレベル!$AI$4:$AI$671,1)-1,5,AR1793),3,FALSE),IF(OR(AJ1793=1,AJ1793=2),VLOOKUP(AH1793,INDEX((係数_乗用_ガソリン,係数_乗用_CNG,係数_乗用_軽油,係数_乗用_メタノール,係数_乗用_LPG),1,1,AR1793):INDEX((係数_乗用_ガソリン,係数_乗用_CNG,係数_乗用_軽油,係数_乗用_メタノール,係数_乗用_LPG),125,5,AR1793),3,FALSE))))))</f>
        <v/>
      </c>
      <c r="AP1793" s="375" t="str">
        <f t="shared" si="846"/>
        <v/>
      </c>
      <c r="AQ1793" s="444" t="str">
        <f t="shared" si="847"/>
        <v/>
      </c>
      <c r="AR1793" s="375" t="str">
        <f t="shared" si="850"/>
        <v/>
      </c>
      <c r="AS1793" s="377" t="str">
        <f t="shared" si="848"/>
        <v/>
      </c>
      <c r="AT1793" s="378" t="str">
        <f t="shared" si="849"/>
        <v/>
      </c>
      <c r="AX1793" s="625" t="b">
        <f t="shared" si="851"/>
        <v>0</v>
      </c>
      <c r="AY1793" s="7" t="str">
        <f t="shared" si="852"/>
        <v>FALSEFALSEFALSE</v>
      </c>
      <c r="AZ1793" s="626">
        <f t="shared" si="828"/>
        <v>0</v>
      </c>
      <c r="BA1793" s="627" t="str">
        <f t="shared" si="829"/>
        <v/>
      </c>
      <c r="BB1793" s="627">
        <f t="shared" si="830"/>
        <v>0</v>
      </c>
      <c r="BC1793" s="690" t="str">
        <f t="shared" si="831"/>
        <v/>
      </c>
    </row>
    <row r="1794" spans="1:55">
      <c r="A1794" s="381">
        <v>1738</v>
      </c>
      <c r="B1794" s="117"/>
      <c r="C1794" s="288"/>
      <c r="D1794" s="289"/>
      <c r="E1794" s="289"/>
      <c r="F1794" s="290"/>
      <c r="G1794" s="292"/>
      <c r="H1794" s="116"/>
      <c r="I1794" s="292"/>
      <c r="J1794" s="116"/>
      <c r="K1794" s="370" t="str">
        <f t="shared" si="822"/>
        <v/>
      </c>
      <c r="L1794" s="370">
        <f t="shared" si="823"/>
        <v>0</v>
      </c>
      <c r="M1794" s="370">
        <f t="shared" si="824"/>
        <v>0</v>
      </c>
      <c r="N1794" s="371" t="str">
        <f t="shared" si="832"/>
        <v/>
      </c>
      <c r="O1794" s="371" t="str">
        <f t="shared" si="833"/>
        <v/>
      </c>
      <c r="P1794" s="371" t="str">
        <f t="shared" si="834"/>
        <v/>
      </c>
      <c r="Q1794" s="371" t="str">
        <f t="shared" si="835"/>
        <v/>
      </c>
      <c r="R1794" s="371" t="str">
        <f t="shared" si="836"/>
        <v/>
      </c>
      <c r="S1794" s="371" t="str">
        <f t="shared" si="837"/>
        <v/>
      </c>
      <c r="T1794" s="443" t="str">
        <f t="shared" si="825"/>
        <v/>
      </c>
      <c r="U1794" s="539"/>
      <c r="V1794" s="117"/>
      <c r="W1794" s="118"/>
      <c r="X1794" s="119"/>
      <c r="Y1794" s="120"/>
      <c r="Z1794" s="122"/>
      <c r="AA1794" s="121"/>
      <c r="AB1794" s="443" t="str">
        <f t="shared" si="826"/>
        <v/>
      </c>
      <c r="AC1794" s="734" t="str">
        <f t="shared" si="827"/>
        <v/>
      </c>
      <c r="AD1794" s="372"/>
      <c r="AE1794" s="485"/>
      <c r="AF1794" s="373" t="str">
        <f t="shared" si="838"/>
        <v/>
      </c>
      <c r="AG1794" s="373" t="str">
        <f t="shared" si="839"/>
        <v/>
      </c>
      <c r="AH1794" s="374" t="str">
        <f t="shared" si="840"/>
        <v/>
      </c>
      <c r="AI1794" s="375" t="str">
        <f t="shared" si="841"/>
        <v/>
      </c>
      <c r="AJ1794" s="375" t="str">
        <f t="shared" si="842"/>
        <v/>
      </c>
      <c r="AK1794" s="375" t="str">
        <f t="shared" si="843"/>
        <v/>
      </c>
      <c r="AL1794" s="375" t="str">
        <f t="shared" si="844"/>
        <v/>
      </c>
      <c r="AM1794" s="375" t="str">
        <f t="shared" si="845"/>
        <v/>
      </c>
      <c r="AN1794" s="376" t="str">
        <f>IF(AF1794="","",IF(OR(AH1794="",AH1794="-"),"－",IF(OR(AM1794=8,AM1794=9),"",IF(OR(AJ1794=3,AJ1794=4,AJ1794=5,AJ1794=6),VLOOKUP(AH1794,INDEX((係数_バス貨物_ガソリン,係数_バス貨物_CNG,係数_バス貨物_軽油,係数_バス貨物_メタノール,係数_バス貨物_LPG),MATCH(AL1794,【参考】排出ガスレベル!$AI$4:$AI$671,1),1,AR1794):INDEX((係数_バス貨物_ガソリン,係数_バス貨物_CNG,係数_バス貨物_軽油,係数_バス貨物_メタノール,係数_バス貨物_LPG),MATCH(AL1794+1,【参考】排出ガスレベル!$AI$4:$AI$671,1)-1,5,AR1794),2,FALSE),IF(OR(AJ1794=1,AJ1794=2),VLOOKUP(AH1794,INDEX((係数_乗用_ガソリン,係数_乗用_CNG,係数_乗用_軽油,係数_乗用_メタノール,係数_乗用_LPG),1,1,AR1794):INDEX((係数_乗用_ガソリン,係数_乗用_CNG,係数_乗用_軽油,係数_乗用_メタノール,係数_乗用_LPG),125,5,AR1794),2,FALSE))))))</f>
        <v/>
      </c>
      <c r="AO1794" s="376" t="str">
        <f>IF(T1794="","",IF(OR(AH1794="",AH1794="-"),"－",IF(OR(AM1794=8,AM1794=9),"",IF(OR(AJ1794=3,AJ1794=4,AJ1794=5,AJ1794=6),VLOOKUP(AH1794,INDEX((係数_バス貨物_ガソリン,係数_バス貨物_CNG,係数_バス貨物_軽油,係数_バス貨物_メタノール,係数_バス貨物_LPG),MATCH(AL1794,【参考】排出ガスレベル!$AI$4:$AI$671,1),1,AR1794):INDEX((係数_バス貨物_ガソリン,係数_バス貨物_CNG,係数_バス貨物_軽油,係数_バス貨物_メタノール,係数_バス貨物_LPG),MATCH(AL1794+1,【参考】排出ガスレベル!$AI$4:$AI$671,1)-1,5,AR1794),3,FALSE),IF(OR(AJ1794=1,AJ1794=2),VLOOKUP(AH1794,INDEX((係数_乗用_ガソリン,係数_乗用_CNG,係数_乗用_軽油,係数_乗用_メタノール,係数_乗用_LPG),1,1,AR1794):INDEX((係数_乗用_ガソリン,係数_乗用_CNG,係数_乗用_軽油,係数_乗用_メタノール,係数_乗用_LPG),125,5,AR1794),3,FALSE))))))</f>
        <v/>
      </c>
      <c r="AP1794" s="375" t="str">
        <f t="shared" si="846"/>
        <v/>
      </c>
      <c r="AQ1794" s="444" t="str">
        <f t="shared" si="847"/>
        <v/>
      </c>
      <c r="AR1794" s="375" t="str">
        <f t="shared" si="850"/>
        <v/>
      </c>
      <c r="AS1794" s="377" t="str">
        <f t="shared" si="848"/>
        <v/>
      </c>
      <c r="AT1794" s="378" t="str">
        <f t="shared" si="849"/>
        <v/>
      </c>
      <c r="AX1794" s="625" t="b">
        <f t="shared" si="851"/>
        <v>0</v>
      </c>
      <c r="AY1794" s="7" t="str">
        <f t="shared" si="852"/>
        <v>FALSEFALSEFALSE</v>
      </c>
      <c r="AZ1794" s="626">
        <f t="shared" si="828"/>
        <v>0</v>
      </c>
      <c r="BA1794" s="627" t="str">
        <f t="shared" si="829"/>
        <v/>
      </c>
      <c r="BB1794" s="627">
        <f t="shared" si="830"/>
        <v>0</v>
      </c>
      <c r="BC1794" s="690" t="str">
        <f t="shared" si="831"/>
        <v/>
      </c>
    </row>
    <row r="1795" spans="1:55">
      <c r="A1795" s="381">
        <v>1739</v>
      </c>
      <c r="B1795" s="117"/>
      <c r="C1795" s="288"/>
      <c r="D1795" s="289"/>
      <c r="E1795" s="289"/>
      <c r="F1795" s="290"/>
      <c r="G1795" s="292"/>
      <c r="H1795" s="116"/>
      <c r="I1795" s="292"/>
      <c r="J1795" s="116"/>
      <c r="K1795" s="370" t="str">
        <f t="shared" si="822"/>
        <v/>
      </c>
      <c r="L1795" s="370">
        <f t="shared" si="823"/>
        <v>0</v>
      </c>
      <c r="M1795" s="370">
        <f t="shared" si="824"/>
        <v>0</v>
      </c>
      <c r="N1795" s="371" t="str">
        <f t="shared" si="832"/>
        <v/>
      </c>
      <c r="O1795" s="371" t="str">
        <f t="shared" si="833"/>
        <v/>
      </c>
      <c r="P1795" s="371" t="str">
        <f t="shared" si="834"/>
        <v/>
      </c>
      <c r="Q1795" s="371" t="str">
        <f t="shared" si="835"/>
        <v/>
      </c>
      <c r="R1795" s="371" t="str">
        <f t="shared" si="836"/>
        <v/>
      </c>
      <c r="S1795" s="371" t="str">
        <f t="shared" si="837"/>
        <v/>
      </c>
      <c r="T1795" s="443" t="str">
        <f t="shared" si="825"/>
        <v/>
      </c>
      <c r="U1795" s="539"/>
      <c r="V1795" s="117"/>
      <c r="W1795" s="118"/>
      <c r="X1795" s="119"/>
      <c r="Y1795" s="120"/>
      <c r="Z1795" s="122"/>
      <c r="AA1795" s="121"/>
      <c r="AB1795" s="443" t="str">
        <f t="shared" si="826"/>
        <v/>
      </c>
      <c r="AC1795" s="734" t="str">
        <f t="shared" si="827"/>
        <v/>
      </c>
      <c r="AD1795" s="372"/>
      <c r="AE1795" s="485"/>
      <c r="AF1795" s="373" t="str">
        <f t="shared" si="838"/>
        <v/>
      </c>
      <c r="AG1795" s="373" t="str">
        <f t="shared" si="839"/>
        <v/>
      </c>
      <c r="AH1795" s="374" t="str">
        <f t="shared" si="840"/>
        <v/>
      </c>
      <c r="AI1795" s="375" t="str">
        <f t="shared" si="841"/>
        <v/>
      </c>
      <c r="AJ1795" s="375" t="str">
        <f t="shared" si="842"/>
        <v/>
      </c>
      <c r="AK1795" s="375" t="str">
        <f t="shared" si="843"/>
        <v/>
      </c>
      <c r="AL1795" s="375" t="str">
        <f t="shared" si="844"/>
        <v/>
      </c>
      <c r="AM1795" s="375" t="str">
        <f t="shared" si="845"/>
        <v/>
      </c>
      <c r="AN1795" s="376" t="str">
        <f>IF(AF1795="","",IF(OR(AH1795="",AH1795="-"),"－",IF(OR(AM1795=8,AM1795=9),"",IF(OR(AJ1795=3,AJ1795=4,AJ1795=5,AJ1795=6),VLOOKUP(AH1795,INDEX((係数_バス貨物_ガソリン,係数_バス貨物_CNG,係数_バス貨物_軽油,係数_バス貨物_メタノール,係数_バス貨物_LPG),MATCH(AL1795,【参考】排出ガスレベル!$AI$4:$AI$671,1),1,AR1795):INDEX((係数_バス貨物_ガソリン,係数_バス貨物_CNG,係数_バス貨物_軽油,係数_バス貨物_メタノール,係数_バス貨物_LPG),MATCH(AL1795+1,【参考】排出ガスレベル!$AI$4:$AI$671,1)-1,5,AR1795),2,FALSE),IF(OR(AJ1795=1,AJ1795=2),VLOOKUP(AH1795,INDEX((係数_乗用_ガソリン,係数_乗用_CNG,係数_乗用_軽油,係数_乗用_メタノール,係数_乗用_LPG),1,1,AR1795):INDEX((係数_乗用_ガソリン,係数_乗用_CNG,係数_乗用_軽油,係数_乗用_メタノール,係数_乗用_LPG),125,5,AR1795),2,FALSE))))))</f>
        <v/>
      </c>
      <c r="AO1795" s="376" t="str">
        <f>IF(T1795="","",IF(OR(AH1795="",AH1795="-"),"－",IF(OR(AM1795=8,AM1795=9),"",IF(OR(AJ1795=3,AJ1795=4,AJ1795=5,AJ1795=6),VLOOKUP(AH1795,INDEX((係数_バス貨物_ガソリン,係数_バス貨物_CNG,係数_バス貨物_軽油,係数_バス貨物_メタノール,係数_バス貨物_LPG),MATCH(AL1795,【参考】排出ガスレベル!$AI$4:$AI$671,1),1,AR1795):INDEX((係数_バス貨物_ガソリン,係数_バス貨物_CNG,係数_バス貨物_軽油,係数_バス貨物_メタノール,係数_バス貨物_LPG),MATCH(AL1795+1,【参考】排出ガスレベル!$AI$4:$AI$671,1)-1,5,AR1795),3,FALSE),IF(OR(AJ1795=1,AJ1795=2),VLOOKUP(AH1795,INDEX((係数_乗用_ガソリン,係数_乗用_CNG,係数_乗用_軽油,係数_乗用_メタノール,係数_乗用_LPG),1,1,AR1795):INDEX((係数_乗用_ガソリン,係数_乗用_CNG,係数_乗用_軽油,係数_乗用_メタノール,係数_乗用_LPG),125,5,AR1795),3,FALSE))))))</f>
        <v/>
      </c>
      <c r="AP1795" s="375" t="str">
        <f t="shared" si="846"/>
        <v/>
      </c>
      <c r="AQ1795" s="444" t="str">
        <f t="shared" si="847"/>
        <v/>
      </c>
      <c r="AR1795" s="375" t="str">
        <f t="shared" si="850"/>
        <v/>
      </c>
      <c r="AS1795" s="377" t="str">
        <f t="shared" si="848"/>
        <v/>
      </c>
      <c r="AT1795" s="378" t="str">
        <f t="shared" si="849"/>
        <v/>
      </c>
      <c r="AX1795" s="625" t="b">
        <f t="shared" si="851"/>
        <v>0</v>
      </c>
      <c r="AY1795" s="7" t="str">
        <f t="shared" si="852"/>
        <v>FALSEFALSEFALSE</v>
      </c>
      <c r="AZ1795" s="626">
        <f t="shared" si="828"/>
        <v>0</v>
      </c>
      <c r="BA1795" s="627" t="str">
        <f t="shared" si="829"/>
        <v/>
      </c>
      <c r="BB1795" s="627">
        <f t="shared" si="830"/>
        <v>0</v>
      </c>
      <c r="BC1795" s="690" t="str">
        <f t="shared" si="831"/>
        <v/>
      </c>
    </row>
    <row r="1796" spans="1:55">
      <c r="A1796" s="381">
        <v>1740</v>
      </c>
      <c r="B1796" s="117"/>
      <c r="C1796" s="288"/>
      <c r="D1796" s="289"/>
      <c r="E1796" s="289"/>
      <c r="F1796" s="290"/>
      <c r="G1796" s="292"/>
      <c r="H1796" s="116"/>
      <c r="I1796" s="292"/>
      <c r="J1796" s="116"/>
      <c r="K1796" s="370" t="str">
        <f t="shared" si="822"/>
        <v/>
      </c>
      <c r="L1796" s="370">
        <f t="shared" si="823"/>
        <v>0</v>
      </c>
      <c r="M1796" s="370">
        <f t="shared" si="824"/>
        <v>0</v>
      </c>
      <c r="N1796" s="371" t="str">
        <f t="shared" si="832"/>
        <v/>
      </c>
      <c r="O1796" s="371" t="str">
        <f t="shared" si="833"/>
        <v/>
      </c>
      <c r="P1796" s="371" t="str">
        <f t="shared" si="834"/>
        <v/>
      </c>
      <c r="Q1796" s="371" t="str">
        <f t="shared" si="835"/>
        <v/>
      </c>
      <c r="R1796" s="371" t="str">
        <f t="shared" si="836"/>
        <v/>
      </c>
      <c r="S1796" s="371" t="str">
        <f t="shared" si="837"/>
        <v/>
      </c>
      <c r="T1796" s="443" t="str">
        <f t="shared" si="825"/>
        <v/>
      </c>
      <c r="U1796" s="539"/>
      <c r="V1796" s="117"/>
      <c r="W1796" s="118"/>
      <c r="X1796" s="119"/>
      <c r="Y1796" s="120"/>
      <c r="Z1796" s="122"/>
      <c r="AA1796" s="121"/>
      <c r="AB1796" s="443" t="str">
        <f t="shared" si="826"/>
        <v/>
      </c>
      <c r="AC1796" s="734" t="str">
        <f t="shared" si="827"/>
        <v/>
      </c>
      <c r="AD1796" s="372"/>
      <c r="AE1796" s="485"/>
      <c r="AF1796" s="373" t="str">
        <f t="shared" si="838"/>
        <v/>
      </c>
      <c r="AG1796" s="373" t="str">
        <f t="shared" si="839"/>
        <v/>
      </c>
      <c r="AH1796" s="374" t="str">
        <f t="shared" si="840"/>
        <v/>
      </c>
      <c r="AI1796" s="375" t="str">
        <f t="shared" si="841"/>
        <v/>
      </c>
      <c r="AJ1796" s="375" t="str">
        <f t="shared" si="842"/>
        <v/>
      </c>
      <c r="AK1796" s="375" t="str">
        <f t="shared" si="843"/>
        <v/>
      </c>
      <c r="AL1796" s="375" t="str">
        <f t="shared" si="844"/>
        <v/>
      </c>
      <c r="AM1796" s="375" t="str">
        <f t="shared" si="845"/>
        <v/>
      </c>
      <c r="AN1796" s="376" t="str">
        <f>IF(AF1796="","",IF(OR(AH1796="",AH1796="-"),"－",IF(OR(AM1796=8,AM1796=9),"",IF(OR(AJ1796=3,AJ1796=4,AJ1796=5,AJ1796=6),VLOOKUP(AH1796,INDEX((係数_バス貨物_ガソリン,係数_バス貨物_CNG,係数_バス貨物_軽油,係数_バス貨物_メタノール,係数_バス貨物_LPG),MATCH(AL1796,【参考】排出ガスレベル!$AI$4:$AI$671,1),1,AR1796):INDEX((係数_バス貨物_ガソリン,係数_バス貨物_CNG,係数_バス貨物_軽油,係数_バス貨物_メタノール,係数_バス貨物_LPG),MATCH(AL1796+1,【参考】排出ガスレベル!$AI$4:$AI$671,1)-1,5,AR1796),2,FALSE),IF(OR(AJ1796=1,AJ1796=2),VLOOKUP(AH1796,INDEX((係数_乗用_ガソリン,係数_乗用_CNG,係数_乗用_軽油,係数_乗用_メタノール,係数_乗用_LPG),1,1,AR1796):INDEX((係数_乗用_ガソリン,係数_乗用_CNG,係数_乗用_軽油,係数_乗用_メタノール,係数_乗用_LPG),125,5,AR1796),2,FALSE))))))</f>
        <v/>
      </c>
      <c r="AO1796" s="376" t="str">
        <f>IF(T1796="","",IF(OR(AH1796="",AH1796="-"),"－",IF(OR(AM1796=8,AM1796=9),"",IF(OR(AJ1796=3,AJ1796=4,AJ1796=5,AJ1796=6),VLOOKUP(AH1796,INDEX((係数_バス貨物_ガソリン,係数_バス貨物_CNG,係数_バス貨物_軽油,係数_バス貨物_メタノール,係数_バス貨物_LPG),MATCH(AL1796,【参考】排出ガスレベル!$AI$4:$AI$671,1),1,AR1796):INDEX((係数_バス貨物_ガソリン,係数_バス貨物_CNG,係数_バス貨物_軽油,係数_バス貨物_メタノール,係数_バス貨物_LPG),MATCH(AL1796+1,【参考】排出ガスレベル!$AI$4:$AI$671,1)-1,5,AR1796),3,FALSE),IF(OR(AJ1796=1,AJ1796=2),VLOOKUP(AH1796,INDEX((係数_乗用_ガソリン,係数_乗用_CNG,係数_乗用_軽油,係数_乗用_メタノール,係数_乗用_LPG),1,1,AR1796):INDEX((係数_乗用_ガソリン,係数_乗用_CNG,係数_乗用_軽油,係数_乗用_メタノール,係数_乗用_LPG),125,5,AR1796),3,FALSE))))))</f>
        <v/>
      </c>
      <c r="AP1796" s="375" t="str">
        <f t="shared" si="846"/>
        <v/>
      </c>
      <c r="AQ1796" s="444" t="str">
        <f t="shared" si="847"/>
        <v/>
      </c>
      <c r="AR1796" s="375" t="str">
        <f t="shared" si="850"/>
        <v/>
      </c>
      <c r="AS1796" s="377" t="str">
        <f t="shared" si="848"/>
        <v/>
      </c>
      <c r="AT1796" s="378" t="str">
        <f t="shared" si="849"/>
        <v/>
      </c>
      <c r="AX1796" s="625" t="b">
        <f t="shared" si="851"/>
        <v>0</v>
      </c>
      <c r="AY1796" s="7" t="str">
        <f t="shared" si="852"/>
        <v>FALSEFALSEFALSE</v>
      </c>
      <c r="AZ1796" s="626">
        <f t="shared" si="828"/>
        <v>0</v>
      </c>
      <c r="BA1796" s="627" t="str">
        <f t="shared" si="829"/>
        <v/>
      </c>
      <c r="BB1796" s="627">
        <f t="shared" si="830"/>
        <v>0</v>
      </c>
      <c r="BC1796" s="690" t="str">
        <f t="shared" si="831"/>
        <v/>
      </c>
    </row>
    <row r="1797" spans="1:55">
      <c r="A1797" s="381">
        <v>1741</v>
      </c>
      <c r="B1797" s="117"/>
      <c r="C1797" s="288"/>
      <c r="D1797" s="289"/>
      <c r="E1797" s="289"/>
      <c r="F1797" s="290"/>
      <c r="G1797" s="292"/>
      <c r="H1797" s="116"/>
      <c r="I1797" s="292"/>
      <c r="J1797" s="116"/>
      <c r="K1797" s="370" t="str">
        <f t="shared" si="822"/>
        <v/>
      </c>
      <c r="L1797" s="370">
        <f t="shared" si="823"/>
        <v>0</v>
      </c>
      <c r="M1797" s="370">
        <f t="shared" si="824"/>
        <v>0</v>
      </c>
      <c r="N1797" s="371" t="str">
        <f t="shared" si="832"/>
        <v/>
      </c>
      <c r="O1797" s="371" t="str">
        <f t="shared" si="833"/>
        <v/>
      </c>
      <c r="P1797" s="371" t="str">
        <f t="shared" si="834"/>
        <v/>
      </c>
      <c r="Q1797" s="371" t="str">
        <f t="shared" si="835"/>
        <v/>
      </c>
      <c r="R1797" s="371" t="str">
        <f t="shared" si="836"/>
        <v/>
      </c>
      <c r="S1797" s="371" t="str">
        <f t="shared" si="837"/>
        <v/>
      </c>
      <c r="T1797" s="443" t="str">
        <f t="shared" si="825"/>
        <v/>
      </c>
      <c r="U1797" s="539"/>
      <c r="V1797" s="117"/>
      <c r="W1797" s="118"/>
      <c r="X1797" s="119"/>
      <c r="Y1797" s="120"/>
      <c r="Z1797" s="122"/>
      <c r="AA1797" s="121"/>
      <c r="AB1797" s="443" t="str">
        <f t="shared" si="826"/>
        <v/>
      </c>
      <c r="AC1797" s="734" t="str">
        <f t="shared" si="827"/>
        <v/>
      </c>
      <c r="AD1797" s="372"/>
      <c r="AE1797" s="485"/>
      <c r="AF1797" s="373" t="str">
        <f t="shared" si="838"/>
        <v/>
      </c>
      <c r="AG1797" s="373" t="str">
        <f t="shared" si="839"/>
        <v/>
      </c>
      <c r="AH1797" s="374" t="str">
        <f t="shared" si="840"/>
        <v/>
      </c>
      <c r="AI1797" s="375" t="str">
        <f t="shared" si="841"/>
        <v/>
      </c>
      <c r="AJ1797" s="375" t="str">
        <f t="shared" si="842"/>
        <v/>
      </c>
      <c r="AK1797" s="375" t="str">
        <f t="shared" si="843"/>
        <v/>
      </c>
      <c r="AL1797" s="375" t="str">
        <f t="shared" si="844"/>
        <v/>
      </c>
      <c r="AM1797" s="375" t="str">
        <f t="shared" si="845"/>
        <v/>
      </c>
      <c r="AN1797" s="376" t="str">
        <f>IF(AF1797="","",IF(OR(AH1797="",AH1797="-"),"－",IF(OR(AM1797=8,AM1797=9),"",IF(OR(AJ1797=3,AJ1797=4,AJ1797=5,AJ1797=6),VLOOKUP(AH1797,INDEX((係数_バス貨物_ガソリン,係数_バス貨物_CNG,係数_バス貨物_軽油,係数_バス貨物_メタノール,係数_バス貨物_LPG),MATCH(AL1797,【参考】排出ガスレベル!$AI$4:$AI$671,1),1,AR1797):INDEX((係数_バス貨物_ガソリン,係数_バス貨物_CNG,係数_バス貨物_軽油,係数_バス貨物_メタノール,係数_バス貨物_LPG),MATCH(AL1797+1,【参考】排出ガスレベル!$AI$4:$AI$671,1)-1,5,AR1797),2,FALSE),IF(OR(AJ1797=1,AJ1797=2),VLOOKUP(AH1797,INDEX((係数_乗用_ガソリン,係数_乗用_CNG,係数_乗用_軽油,係数_乗用_メタノール,係数_乗用_LPG),1,1,AR1797):INDEX((係数_乗用_ガソリン,係数_乗用_CNG,係数_乗用_軽油,係数_乗用_メタノール,係数_乗用_LPG),125,5,AR1797),2,FALSE))))))</f>
        <v/>
      </c>
      <c r="AO1797" s="376" t="str">
        <f>IF(T1797="","",IF(OR(AH1797="",AH1797="-"),"－",IF(OR(AM1797=8,AM1797=9),"",IF(OR(AJ1797=3,AJ1797=4,AJ1797=5,AJ1797=6),VLOOKUP(AH1797,INDEX((係数_バス貨物_ガソリン,係数_バス貨物_CNG,係数_バス貨物_軽油,係数_バス貨物_メタノール,係数_バス貨物_LPG),MATCH(AL1797,【参考】排出ガスレベル!$AI$4:$AI$671,1),1,AR1797):INDEX((係数_バス貨物_ガソリン,係数_バス貨物_CNG,係数_バス貨物_軽油,係数_バス貨物_メタノール,係数_バス貨物_LPG),MATCH(AL1797+1,【参考】排出ガスレベル!$AI$4:$AI$671,1)-1,5,AR1797),3,FALSE),IF(OR(AJ1797=1,AJ1797=2),VLOOKUP(AH1797,INDEX((係数_乗用_ガソリン,係数_乗用_CNG,係数_乗用_軽油,係数_乗用_メタノール,係数_乗用_LPG),1,1,AR1797):INDEX((係数_乗用_ガソリン,係数_乗用_CNG,係数_乗用_軽油,係数_乗用_メタノール,係数_乗用_LPG),125,5,AR1797),3,FALSE))))))</f>
        <v/>
      </c>
      <c r="AP1797" s="375" t="str">
        <f t="shared" si="846"/>
        <v/>
      </c>
      <c r="AQ1797" s="444" t="str">
        <f t="shared" si="847"/>
        <v/>
      </c>
      <c r="AR1797" s="375" t="str">
        <f t="shared" si="850"/>
        <v/>
      </c>
      <c r="AS1797" s="377" t="str">
        <f t="shared" si="848"/>
        <v/>
      </c>
      <c r="AT1797" s="378" t="str">
        <f t="shared" si="849"/>
        <v/>
      </c>
      <c r="AX1797" s="625" t="b">
        <f t="shared" si="851"/>
        <v>0</v>
      </c>
      <c r="AY1797" s="7" t="str">
        <f t="shared" si="852"/>
        <v>FALSEFALSEFALSE</v>
      </c>
      <c r="AZ1797" s="626">
        <f t="shared" si="828"/>
        <v>0</v>
      </c>
      <c r="BA1797" s="627" t="str">
        <f t="shared" si="829"/>
        <v/>
      </c>
      <c r="BB1797" s="627">
        <f t="shared" si="830"/>
        <v>0</v>
      </c>
      <c r="BC1797" s="690" t="str">
        <f t="shared" si="831"/>
        <v/>
      </c>
    </row>
    <row r="1798" spans="1:55">
      <c r="A1798" s="381">
        <v>1742</v>
      </c>
      <c r="B1798" s="117"/>
      <c r="C1798" s="288"/>
      <c r="D1798" s="289"/>
      <c r="E1798" s="289"/>
      <c r="F1798" s="290"/>
      <c r="G1798" s="292"/>
      <c r="H1798" s="116"/>
      <c r="I1798" s="292"/>
      <c r="J1798" s="116"/>
      <c r="K1798" s="370" t="str">
        <f t="shared" si="822"/>
        <v/>
      </c>
      <c r="L1798" s="370">
        <f t="shared" si="823"/>
        <v>0</v>
      </c>
      <c r="M1798" s="370">
        <f t="shared" si="824"/>
        <v>0</v>
      </c>
      <c r="N1798" s="371" t="str">
        <f t="shared" si="832"/>
        <v/>
      </c>
      <c r="O1798" s="371" t="str">
        <f t="shared" si="833"/>
        <v/>
      </c>
      <c r="P1798" s="371" t="str">
        <f t="shared" si="834"/>
        <v/>
      </c>
      <c r="Q1798" s="371" t="str">
        <f t="shared" si="835"/>
        <v/>
      </c>
      <c r="R1798" s="371" t="str">
        <f t="shared" si="836"/>
        <v/>
      </c>
      <c r="S1798" s="371" t="str">
        <f t="shared" si="837"/>
        <v/>
      </c>
      <c r="T1798" s="443" t="str">
        <f t="shared" si="825"/>
        <v/>
      </c>
      <c r="U1798" s="539"/>
      <c r="V1798" s="117"/>
      <c r="W1798" s="118"/>
      <c r="X1798" s="119"/>
      <c r="Y1798" s="120"/>
      <c r="Z1798" s="122"/>
      <c r="AA1798" s="121"/>
      <c r="AB1798" s="443" t="str">
        <f t="shared" si="826"/>
        <v/>
      </c>
      <c r="AC1798" s="734" t="str">
        <f t="shared" si="827"/>
        <v/>
      </c>
      <c r="AD1798" s="372"/>
      <c r="AE1798" s="485"/>
      <c r="AF1798" s="373" t="str">
        <f t="shared" si="838"/>
        <v/>
      </c>
      <c r="AG1798" s="373" t="str">
        <f t="shared" si="839"/>
        <v/>
      </c>
      <c r="AH1798" s="374" t="str">
        <f t="shared" si="840"/>
        <v/>
      </c>
      <c r="AI1798" s="375" t="str">
        <f t="shared" si="841"/>
        <v/>
      </c>
      <c r="AJ1798" s="375" t="str">
        <f t="shared" si="842"/>
        <v/>
      </c>
      <c r="AK1798" s="375" t="str">
        <f t="shared" si="843"/>
        <v/>
      </c>
      <c r="AL1798" s="375" t="str">
        <f t="shared" si="844"/>
        <v/>
      </c>
      <c r="AM1798" s="375" t="str">
        <f t="shared" si="845"/>
        <v/>
      </c>
      <c r="AN1798" s="376" t="str">
        <f>IF(AF1798="","",IF(OR(AH1798="",AH1798="-"),"－",IF(OR(AM1798=8,AM1798=9),"",IF(OR(AJ1798=3,AJ1798=4,AJ1798=5,AJ1798=6),VLOOKUP(AH1798,INDEX((係数_バス貨物_ガソリン,係数_バス貨物_CNG,係数_バス貨物_軽油,係数_バス貨物_メタノール,係数_バス貨物_LPG),MATCH(AL1798,【参考】排出ガスレベル!$AI$4:$AI$671,1),1,AR1798):INDEX((係数_バス貨物_ガソリン,係数_バス貨物_CNG,係数_バス貨物_軽油,係数_バス貨物_メタノール,係数_バス貨物_LPG),MATCH(AL1798+1,【参考】排出ガスレベル!$AI$4:$AI$671,1)-1,5,AR1798),2,FALSE),IF(OR(AJ1798=1,AJ1798=2),VLOOKUP(AH1798,INDEX((係数_乗用_ガソリン,係数_乗用_CNG,係数_乗用_軽油,係数_乗用_メタノール,係数_乗用_LPG),1,1,AR1798):INDEX((係数_乗用_ガソリン,係数_乗用_CNG,係数_乗用_軽油,係数_乗用_メタノール,係数_乗用_LPG),125,5,AR1798),2,FALSE))))))</f>
        <v/>
      </c>
      <c r="AO1798" s="376" t="str">
        <f>IF(T1798="","",IF(OR(AH1798="",AH1798="-"),"－",IF(OR(AM1798=8,AM1798=9),"",IF(OR(AJ1798=3,AJ1798=4,AJ1798=5,AJ1798=6),VLOOKUP(AH1798,INDEX((係数_バス貨物_ガソリン,係数_バス貨物_CNG,係数_バス貨物_軽油,係数_バス貨物_メタノール,係数_バス貨物_LPG),MATCH(AL1798,【参考】排出ガスレベル!$AI$4:$AI$671,1),1,AR1798):INDEX((係数_バス貨物_ガソリン,係数_バス貨物_CNG,係数_バス貨物_軽油,係数_バス貨物_メタノール,係数_バス貨物_LPG),MATCH(AL1798+1,【参考】排出ガスレベル!$AI$4:$AI$671,1)-1,5,AR1798),3,FALSE),IF(OR(AJ1798=1,AJ1798=2),VLOOKUP(AH1798,INDEX((係数_乗用_ガソリン,係数_乗用_CNG,係数_乗用_軽油,係数_乗用_メタノール,係数_乗用_LPG),1,1,AR1798):INDEX((係数_乗用_ガソリン,係数_乗用_CNG,係数_乗用_軽油,係数_乗用_メタノール,係数_乗用_LPG),125,5,AR1798),3,FALSE))))))</f>
        <v/>
      </c>
      <c r="AP1798" s="375" t="str">
        <f t="shared" si="846"/>
        <v/>
      </c>
      <c r="AQ1798" s="444" t="str">
        <f t="shared" si="847"/>
        <v/>
      </c>
      <c r="AR1798" s="375" t="str">
        <f t="shared" si="850"/>
        <v/>
      </c>
      <c r="AS1798" s="377" t="str">
        <f t="shared" si="848"/>
        <v/>
      </c>
      <c r="AT1798" s="378" t="str">
        <f t="shared" si="849"/>
        <v/>
      </c>
      <c r="AX1798" s="625" t="b">
        <f t="shared" si="851"/>
        <v>0</v>
      </c>
      <c r="AY1798" s="7" t="str">
        <f t="shared" si="852"/>
        <v>FALSEFALSEFALSE</v>
      </c>
      <c r="AZ1798" s="626">
        <f t="shared" si="828"/>
        <v>0</v>
      </c>
      <c r="BA1798" s="627" t="str">
        <f t="shared" si="829"/>
        <v/>
      </c>
      <c r="BB1798" s="627">
        <f t="shared" si="830"/>
        <v>0</v>
      </c>
      <c r="BC1798" s="690" t="str">
        <f t="shared" si="831"/>
        <v/>
      </c>
    </row>
    <row r="1799" spans="1:55">
      <c r="A1799" s="381">
        <v>1743</v>
      </c>
      <c r="B1799" s="117"/>
      <c r="C1799" s="288"/>
      <c r="D1799" s="289"/>
      <c r="E1799" s="289"/>
      <c r="F1799" s="290"/>
      <c r="G1799" s="292"/>
      <c r="H1799" s="116"/>
      <c r="I1799" s="292"/>
      <c r="J1799" s="116"/>
      <c r="K1799" s="370" t="str">
        <f t="shared" si="822"/>
        <v/>
      </c>
      <c r="L1799" s="370">
        <f t="shared" si="823"/>
        <v>0</v>
      </c>
      <c r="M1799" s="370">
        <f t="shared" si="824"/>
        <v>0</v>
      </c>
      <c r="N1799" s="371" t="str">
        <f t="shared" si="832"/>
        <v/>
      </c>
      <c r="O1799" s="371" t="str">
        <f t="shared" si="833"/>
        <v/>
      </c>
      <c r="P1799" s="371" t="str">
        <f t="shared" si="834"/>
        <v/>
      </c>
      <c r="Q1799" s="371" t="str">
        <f t="shared" si="835"/>
        <v/>
      </c>
      <c r="R1799" s="371" t="str">
        <f t="shared" si="836"/>
        <v/>
      </c>
      <c r="S1799" s="371" t="str">
        <f t="shared" si="837"/>
        <v/>
      </c>
      <c r="T1799" s="443" t="str">
        <f t="shared" si="825"/>
        <v/>
      </c>
      <c r="U1799" s="539"/>
      <c r="V1799" s="117"/>
      <c r="W1799" s="118"/>
      <c r="X1799" s="119"/>
      <c r="Y1799" s="120"/>
      <c r="Z1799" s="122"/>
      <c r="AA1799" s="121"/>
      <c r="AB1799" s="443" t="str">
        <f t="shared" si="826"/>
        <v/>
      </c>
      <c r="AC1799" s="734" t="str">
        <f t="shared" si="827"/>
        <v/>
      </c>
      <c r="AD1799" s="372"/>
      <c r="AE1799" s="485"/>
      <c r="AF1799" s="373" t="str">
        <f t="shared" si="838"/>
        <v/>
      </c>
      <c r="AG1799" s="373" t="str">
        <f t="shared" si="839"/>
        <v/>
      </c>
      <c r="AH1799" s="374" t="str">
        <f t="shared" si="840"/>
        <v/>
      </c>
      <c r="AI1799" s="375" t="str">
        <f t="shared" si="841"/>
        <v/>
      </c>
      <c r="AJ1799" s="375" t="str">
        <f t="shared" si="842"/>
        <v/>
      </c>
      <c r="AK1799" s="375" t="str">
        <f t="shared" si="843"/>
        <v/>
      </c>
      <c r="AL1799" s="375" t="str">
        <f t="shared" si="844"/>
        <v/>
      </c>
      <c r="AM1799" s="375" t="str">
        <f t="shared" si="845"/>
        <v/>
      </c>
      <c r="AN1799" s="376" t="str">
        <f>IF(AF1799="","",IF(OR(AH1799="",AH1799="-"),"－",IF(OR(AM1799=8,AM1799=9),"",IF(OR(AJ1799=3,AJ1799=4,AJ1799=5,AJ1799=6),VLOOKUP(AH1799,INDEX((係数_バス貨物_ガソリン,係数_バス貨物_CNG,係数_バス貨物_軽油,係数_バス貨物_メタノール,係数_バス貨物_LPG),MATCH(AL1799,【参考】排出ガスレベル!$AI$4:$AI$671,1),1,AR1799):INDEX((係数_バス貨物_ガソリン,係数_バス貨物_CNG,係数_バス貨物_軽油,係数_バス貨物_メタノール,係数_バス貨物_LPG),MATCH(AL1799+1,【参考】排出ガスレベル!$AI$4:$AI$671,1)-1,5,AR1799),2,FALSE),IF(OR(AJ1799=1,AJ1799=2),VLOOKUP(AH1799,INDEX((係数_乗用_ガソリン,係数_乗用_CNG,係数_乗用_軽油,係数_乗用_メタノール,係数_乗用_LPG),1,1,AR1799):INDEX((係数_乗用_ガソリン,係数_乗用_CNG,係数_乗用_軽油,係数_乗用_メタノール,係数_乗用_LPG),125,5,AR1799),2,FALSE))))))</f>
        <v/>
      </c>
      <c r="AO1799" s="376" t="str">
        <f>IF(T1799="","",IF(OR(AH1799="",AH1799="-"),"－",IF(OR(AM1799=8,AM1799=9),"",IF(OR(AJ1799=3,AJ1799=4,AJ1799=5,AJ1799=6),VLOOKUP(AH1799,INDEX((係数_バス貨物_ガソリン,係数_バス貨物_CNG,係数_バス貨物_軽油,係数_バス貨物_メタノール,係数_バス貨物_LPG),MATCH(AL1799,【参考】排出ガスレベル!$AI$4:$AI$671,1),1,AR1799):INDEX((係数_バス貨物_ガソリン,係数_バス貨物_CNG,係数_バス貨物_軽油,係数_バス貨物_メタノール,係数_バス貨物_LPG),MATCH(AL1799+1,【参考】排出ガスレベル!$AI$4:$AI$671,1)-1,5,AR1799),3,FALSE),IF(OR(AJ1799=1,AJ1799=2),VLOOKUP(AH1799,INDEX((係数_乗用_ガソリン,係数_乗用_CNG,係数_乗用_軽油,係数_乗用_メタノール,係数_乗用_LPG),1,1,AR1799):INDEX((係数_乗用_ガソリン,係数_乗用_CNG,係数_乗用_軽油,係数_乗用_メタノール,係数_乗用_LPG),125,5,AR1799),3,FALSE))))))</f>
        <v/>
      </c>
      <c r="AP1799" s="375" t="str">
        <f t="shared" si="846"/>
        <v/>
      </c>
      <c r="AQ1799" s="444" t="str">
        <f t="shared" si="847"/>
        <v/>
      </c>
      <c r="AR1799" s="375" t="str">
        <f t="shared" si="850"/>
        <v/>
      </c>
      <c r="AS1799" s="377" t="str">
        <f t="shared" si="848"/>
        <v/>
      </c>
      <c r="AT1799" s="378" t="str">
        <f t="shared" si="849"/>
        <v/>
      </c>
      <c r="AX1799" s="625" t="b">
        <f t="shared" si="851"/>
        <v>0</v>
      </c>
      <c r="AY1799" s="7" t="str">
        <f t="shared" si="852"/>
        <v>FALSEFALSEFALSE</v>
      </c>
      <c r="AZ1799" s="626">
        <f t="shared" si="828"/>
        <v>0</v>
      </c>
      <c r="BA1799" s="627" t="str">
        <f t="shared" si="829"/>
        <v/>
      </c>
      <c r="BB1799" s="627">
        <f t="shared" si="830"/>
        <v>0</v>
      </c>
      <c r="BC1799" s="690" t="str">
        <f t="shared" si="831"/>
        <v/>
      </c>
    </row>
    <row r="1800" spans="1:55">
      <c r="A1800" s="381">
        <v>1744</v>
      </c>
      <c r="B1800" s="117"/>
      <c r="C1800" s="288"/>
      <c r="D1800" s="289"/>
      <c r="E1800" s="289"/>
      <c r="F1800" s="290"/>
      <c r="G1800" s="292"/>
      <c r="H1800" s="116"/>
      <c r="I1800" s="292"/>
      <c r="J1800" s="116"/>
      <c r="K1800" s="370" t="str">
        <f t="shared" si="822"/>
        <v/>
      </c>
      <c r="L1800" s="370">
        <f t="shared" si="823"/>
        <v>0</v>
      </c>
      <c r="M1800" s="370">
        <f t="shared" si="824"/>
        <v>0</v>
      </c>
      <c r="N1800" s="371" t="str">
        <f t="shared" si="832"/>
        <v/>
      </c>
      <c r="O1800" s="371" t="str">
        <f t="shared" si="833"/>
        <v/>
      </c>
      <c r="P1800" s="371" t="str">
        <f t="shared" si="834"/>
        <v/>
      </c>
      <c r="Q1800" s="371" t="str">
        <f t="shared" si="835"/>
        <v/>
      </c>
      <c r="R1800" s="371" t="str">
        <f t="shared" si="836"/>
        <v/>
      </c>
      <c r="S1800" s="371" t="str">
        <f t="shared" si="837"/>
        <v/>
      </c>
      <c r="T1800" s="443" t="str">
        <f t="shared" si="825"/>
        <v/>
      </c>
      <c r="U1800" s="539"/>
      <c r="V1800" s="117"/>
      <c r="W1800" s="118"/>
      <c r="X1800" s="119"/>
      <c r="Y1800" s="120"/>
      <c r="Z1800" s="122"/>
      <c r="AA1800" s="121"/>
      <c r="AB1800" s="443" t="str">
        <f t="shared" si="826"/>
        <v/>
      </c>
      <c r="AC1800" s="734" t="str">
        <f t="shared" si="827"/>
        <v/>
      </c>
      <c r="AD1800" s="372"/>
      <c r="AE1800" s="485"/>
      <c r="AF1800" s="373" t="str">
        <f t="shared" si="838"/>
        <v/>
      </c>
      <c r="AG1800" s="373" t="str">
        <f t="shared" si="839"/>
        <v/>
      </c>
      <c r="AH1800" s="374" t="str">
        <f t="shared" si="840"/>
        <v/>
      </c>
      <c r="AI1800" s="375" t="str">
        <f t="shared" si="841"/>
        <v/>
      </c>
      <c r="AJ1800" s="375" t="str">
        <f t="shared" si="842"/>
        <v/>
      </c>
      <c r="AK1800" s="375" t="str">
        <f t="shared" si="843"/>
        <v/>
      </c>
      <c r="AL1800" s="375" t="str">
        <f t="shared" si="844"/>
        <v/>
      </c>
      <c r="AM1800" s="375" t="str">
        <f t="shared" si="845"/>
        <v/>
      </c>
      <c r="AN1800" s="376" t="str">
        <f>IF(AF1800="","",IF(OR(AH1800="",AH1800="-"),"－",IF(OR(AM1800=8,AM1800=9),"",IF(OR(AJ1800=3,AJ1800=4,AJ1800=5,AJ1800=6),VLOOKUP(AH1800,INDEX((係数_バス貨物_ガソリン,係数_バス貨物_CNG,係数_バス貨物_軽油,係数_バス貨物_メタノール,係数_バス貨物_LPG),MATCH(AL1800,【参考】排出ガスレベル!$AI$4:$AI$671,1),1,AR1800):INDEX((係数_バス貨物_ガソリン,係数_バス貨物_CNG,係数_バス貨物_軽油,係数_バス貨物_メタノール,係数_バス貨物_LPG),MATCH(AL1800+1,【参考】排出ガスレベル!$AI$4:$AI$671,1)-1,5,AR1800),2,FALSE),IF(OR(AJ1800=1,AJ1800=2),VLOOKUP(AH1800,INDEX((係数_乗用_ガソリン,係数_乗用_CNG,係数_乗用_軽油,係数_乗用_メタノール,係数_乗用_LPG),1,1,AR1800):INDEX((係数_乗用_ガソリン,係数_乗用_CNG,係数_乗用_軽油,係数_乗用_メタノール,係数_乗用_LPG),125,5,AR1800),2,FALSE))))))</f>
        <v/>
      </c>
      <c r="AO1800" s="376" t="str">
        <f>IF(T1800="","",IF(OR(AH1800="",AH1800="-"),"－",IF(OR(AM1800=8,AM1800=9),"",IF(OR(AJ1800=3,AJ1800=4,AJ1800=5,AJ1800=6),VLOOKUP(AH1800,INDEX((係数_バス貨物_ガソリン,係数_バス貨物_CNG,係数_バス貨物_軽油,係数_バス貨物_メタノール,係数_バス貨物_LPG),MATCH(AL1800,【参考】排出ガスレベル!$AI$4:$AI$671,1),1,AR1800):INDEX((係数_バス貨物_ガソリン,係数_バス貨物_CNG,係数_バス貨物_軽油,係数_バス貨物_メタノール,係数_バス貨物_LPG),MATCH(AL1800+1,【参考】排出ガスレベル!$AI$4:$AI$671,1)-1,5,AR1800),3,FALSE),IF(OR(AJ1800=1,AJ1800=2),VLOOKUP(AH1800,INDEX((係数_乗用_ガソリン,係数_乗用_CNG,係数_乗用_軽油,係数_乗用_メタノール,係数_乗用_LPG),1,1,AR1800):INDEX((係数_乗用_ガソリン,係数_乗用_CNG,係数_乗用_軽油,係数_乗用_メタノール,係数_乗用_LPG),125,5,AR1800),3,FALSE))))))</f>
        <v/>
      </c>
      <c r="AP1800" s="375" t="str">
        <f t="shared" si="846"/>
        <v/>
      </c>
      <c r="AQ1800" s="444" t="str">
        <f t="shared" si="847"/>
        <v/>
      </c>
      <c r="AR1800" s="375" t="str">
        <f t="shared" si="850"/>
        <v/>
      </c>
      <c r="AS1800" s="377" t="str">
        <f t="shared" si="848"/>
        <v/>
      </c>
      <c r="AT1800" s="378" t="str">
        <f t="shared" si="849"/>
        <v/>
      </c>
      <c r="AX1800" s="625" t="b">
        <f t="shared" si="851"/>
        <v>0</v>
      </c>
      <c r="AY1800" s="7" t="str">
        <f t="shared" si="852"/>
        <v>FALSEFALSEFALSE</v>
      </c>
      <c r="AZ1800" s="626">
        <f t="shared" si="828"/>
        <v>0</v>
      </c>
      <c r="BA1800" s="627" t="str">
        <f t="shared" si="829"/>
        <v/>
      </c>
      <c r="BB1800" s="627">
        <f t="shared" si="830"/>
        <v>0</v>
      </c>
      <c r="BC1800" s="690" t="str">
        <f t="shared" si="831"/>
        <v/>
      </c>
    </row>
    <row r="1801" spans="1:55">
      <c r="A1801" s="381">
        <v>1745</v>
      </c>
      <c r="B1801" s="117"/>
      <c r="C1801" s="288"/>
      <c r="D1801" s="289"/>
      <c r="E1801" s="289"/>
      <c r="F1801" s="290"/>
      <c r="G1801" s="292"/>
      <c r="H1801" s="116"/>
      <c r="I1801" s="292"/>
      <c r="J1801" s="116"/>
      <c r="K1801" s="370" t="str">
        <f t="shared" si="822"/>
        <v/>
      </c>
      <c r="L1801" s="370">
        <f t="shared" si="823"/>
        <v>0</v>
      </c>
      <c r="M1801" s="370">
        <f t="shared" si="824"/>
        <v>0</v>
      </c>
      <c r="N1801" s="371" t="str">
        <f t="shared" si="832"/>
        <v/>
      </c>
      <c r="O1801" s="371" t="str">
        <f t="shared" si="833"/>
        <v/>
      </c>
      <c r="P1801" s="371" t="str">
        <f t="shared" si="834"/>
        <v/>
      </c>
      <c r="Q1801" s="371" t="str">
        <f t="shared" si="835"/>
        <v/>
      </c>
      <c r="R1801" s="371" t="str">
        <f t="shared" si="836"/>
        <v/>
      </c>
      <c r="S1801" s="371" t="str">
        <f t="shared" si="837"/>
        <v/>
      </c>
      <c r="T1801" s="443" t="str">
        <f t="shared" si="825"/>
        <v/>
      </c>
      <c r="U1801" s="539"/>
      <c r="V1801" s="117"/>
      <c r="W1801" s="118"/>
      <c r="X1801" s="119"/>
      <c r="Y1801" s="120"/>
      <c r="Z1801" s="122"/>
      <c r="AA1801" s="121"/>
      <c r="AB1801" s="443" t="str">
        <f t="shared" si="826"/>
        <v/>
      </c>
      <c r="AC1801" s="734" t="str">
        <f t="shared" si="827"/>
        <v/>
      </c>
      <c r="AD1801" s="372"/>
      <c r="AE1801" s="485"/>
      <c r="AF1801" s="373" t="str">
        <f t="shared" si="838"/>
        <v/>
      </c>
      <c r="AG1801" s="373" t="str">
        <f t="shared" si="839"/>
        <v/>
      </c>
      <c r="AH1801" s="374" t="str">
        <f t="shared" si="840"/>
        <v/>
      </c>
      <c r="AI1801" s="375" t="str">
        <f t="shared" si="841"/>
        <v/>
      </c>
      <c r="AJ1801" s="375" t="str">
        <f t="shared" si="842"/>
        <v/>
      </c>
      <c r="AK1801" s="375" t="str">
        <f t="shared" si="843"/>
        <v/>
      </c>
      <c r="AL1801" s="375" t="str">
        <f t="shared" si="844"/>
        <v/>
      </c>
      <c r="AM1801" s="375" t="str">
        <f t="shared" si="845"/>
        <v/>
      </c>
      <c r="AN1801" s="376" t="str">
        <f>IF(AF1801="","",IF(OR(AH1801="",AH1801="-"),"－",IF(OR(AM1801=8,AM1801=9),"",IF(OR(AJ1801=3,AJ1801=4,AJ1801=5,AJ1801=6),VLOOKUP(AH1801,INDEX((係数_バス貨物_ガソリン,係数_バス貨物_CNG,係数_バス貨物_軽油,係数_バス貨物_メタノール,係数_バス貨物_LPG),MATCH(AL1801,【参考】排出ガスレベル!$AI$4:$AI$671,1),1,AR1801):INDEX((係数_バス貨物_ガソリン,係数_バス貨物_CNG,係数_バス貨物_軽油,係数_バス貨物_メタノール,係数_バス貨物_LPG),MATCH(AL1801+1,【参考】排出ガスレベル!$AI$4:$AI$671,1)-1,5,AR1801),2,FALSE),IF(OR(AJ1801=1,AJ1801=2),VLOOKUP(AH1801,INDEX((係数_乗用_ガソリン,係数_乗用_CNG,係数_乗用_軽油,係数_乗用_メタノール,係数_乗用_LPG),1,1,AR1801):INDEX((係数_乗用_ガソリン,係数_乗用_CNG,係数_乗用_軽油,係数_乗用_メタノール,係数_乗用_LPG),125,5,AR1801),2,FALSE))))))</f>
        <v/>
      </c>
      <c r="AO1801" s="376" t="str">
        <f>IF(T1801="","",IF(OR(AH1801="",AH1801="-"),"－",IF(OR(AM1801=8,AM1801=9),"",IF(OR(AJ1801=3,AJ1801=4,AJ1801=5,AJ1801=6),VLOOKUP(AH1801,INDEX((係数_バス貨物_ガソリン,係数_バス貨物_CNG,係数_バス貨物_軽油,係数_バス貨物_メタノール,係数_バス貨物_LPG),MATCH(AL1801,【参考】排出ガスレベル!$AI$4:$AI$671,1),1,AR1801):INDEX((係数_バス貨物_ガソリン,係数_バス貨物_CNG,係数_バス貨物_軽油,係数_バス貨物_メタノール,係数_バス貨物_LPG),MATCH(AL1801+1,【参考】排出ガスレベル!$AI$4:$AI$671,1)-1,5,AR1801),3,FALSE),IF(OR(AJ1801=1,AJ1801=2),VLOOKUP(AH1801,INDEX((係数_乗用_ガソリン,係数_乗用_CNG,係数_乗用_軽油,係数_乗用_メタノール,係数_乗用_LPG),1,1,AR1801):INDEX((係数_乗用_ガソリン,係数_乗用_CNG,係数_乗用_軽油,係数_乗用_メタノール,係数_乗用_LPG),125,5,AR1801),3,FALSE))))))</f>
        <v/>
      </c>
      <c r="AP1801" s="375" t="str">
        <f t="shared" si="846"/>
        <v/>
      </c>
      <c r="AQ1801" s="444" t="str">
        <f t="shared" si="847"/>
        <v/>
      </c>
      <c r="AR1801" s="375" t="str">
        <f t="shared" si="850"/>
        <v/>
      </c>
      <c r="AS1801" s="377" t="str">
        <f t="shared" si="848"/>
        <v/>
      </c>
      <c r="AT1801" s="378" t="str">
        <f t="shared" si="849"/>
        <v/>
      </c>
      <c r="AX1801" s="625" t="b">
        <f t="shared" si="851"/>
        <v>0</v>
      </c>
      <c r="AY1801" s="7" t="str">
        <f t="shared" si="852"/>
        <v>FALSEFALSEFALSE</v>
      </c>
      <c r="AZ1801" s="626">
        <f t="shared" si="828"/>
        <v>0</v>
      </c>
      <c r="BA1801" s="627" t="str">
        <f t="shared" si="829"/>
        <v/>
      </c>
      <c r="BB1801" s="627">
        <f t="shared" si="830"/>
        <v>0</v>
      </c>
      <c r="BC1801" s="690" t="str">
        <f t="shared" si="831"/>
        <v/>
      </c>
    </row>
    <row r="1802" spans="1:55">
      <c r="A1802" s="381">
        <v>1746</v>
      </c>
      <c r="B1802" s="117"/>
      <c r="C1802" s="288"/>
      <c r="D1802" s="289"/>
      <c r="E1802" s="289"/>
      <c r="F1802" s="290"/>
      <c r="G1802" s="292"/>
      <c r="H1802" s="116"/>
      <c r="I1802" s="292"/>
      <c r="J1802" s="116"/>
      <c r="K1802" s="370" t="str">
        <f t="shared" si="822"/>
        <v/>
      </c>
      <c r="L1802" s="370">
        <f t="shared" si="823"/>
        <v>0</v>
      </c>
      <c r="M1802" s="370">
        <f t="shared" si="824"/>
        <v>0</v>
      </c>
      <c r="N1802" s="371" t="str">
        <f t="shared" si="832"/>
        <v/>
      </c>
      <c r="O1802" s="371" t="str">
        <f t="shared" si="833"/>
        <v/>
      </c>
      <c r="P1802" s="371" t="str">
        <f t="shared" si="834"/>
        <v/>
      </c>
      <c r="Q1802" s="371" t="str">
        <f t="shared" si="835"/>
        <v/>
      </c>
      <c r="R1802" s="371" t="str">
        <f t="shared" si="836"/>
        <v/>
      </c>
      <c r="S1802" s="371" t="str">
        <f t="shared" si="837"/>
        <v/>
      </c>
      <c r="T1802" s="443" t="str">
        <f t="shared" si="825"/>
        <v/>
      </c>
      <c r="U1802" s="539"/>
      <c r="V1802" s="117"/>
      <c r="W1802" s="118"/>
      <c r="X1802" s="119"/>
      <c r="Y1802" s="120"/>
      <c r="Z1802" s="122"/>
      <c r="AA1802" s="121"/>
      <c r="AB1802" s="443" t="str">
        <f t="shared" si="826"/>
        <v/>
      </c>
      <c r="AC1802" s="734" t="str">
        <f t="shared" si="827"/>
        <v/>
      </c>
      <c r="AD1802" s="372"/>
      <c r="AE1802" s="485"/>
      <c r="AF1802" s="373" t="str">
        <f t="shared" si="838"/>
        <v/>
      </c>
      <c r="AG1802" s="373" t="str">
        <f t="shared" si="839"/>
        <v/>
      </c>
      <c r="AH1802" s="374" t="str">
        <f t="shared" si="840"/>
        <v/>
      </c>
      <c r="AI1802" s="375" t="str">
        <f t="shared" si="841"/>
        <v/>
      </c>
      <c r="AJ1802" s="375" t="str">
        <f t="shared" si="842"/>
        <v/>
      </c>
      <c r="AK1802" s="375" t="str">
        <f t="shared" si="843"/>
        <v/>
      </c>
      <c r="AL1802" s="375" t="str">
        <f t="shared" si="844"/>
        <v/>
      </c>
      <c r="AM1802" s="375" t="str">
        <f t="shared" si="845"/>
        <v/>
      </c>
      <c r="AN1802" s="376" t="str">
        <f>IF(AF1802="","",IF(OR(AH1802="",AH1802="-"),"－",IF(OR(AM1802=8,AM1802=9),"",IF(OR(AJ1802=3,AJ1802=4,AJ1802=5,AJ1802=6),VLOOKUP(AH1802,INDEX((係数_バス貨物_ガソリン,係数_バス貨物_CNG,係数_バス貨物_軽油,係数_バス貨物_メタノール,係数_バス貨物_LPG),MATCH(AL1802,【参考】排出ガスレベル!$AI$4:$AI$671,1),1,AR1802):INDEX((係数_バス貨物_ガソリン,係数_バス貨物_CNG,係数_バス貨物_軽油,係数_バス貨物_メタノール,係数_バス貨物_LPG),MATCH(AL1802+1,【参考】排出ガスレベル!$AI$4:$AI$671,1)-1,5,AR1802),2,FALSE),IF(OR(AJ1802=1,AJ1802=2),VLOOKUP(AH1802,INDEX((係数_乗用_ガソリン,係数_乗用_CNG,係数_乗用_軽油,係数_乗用_メタノール,係数_乗用_LPG),1,1,AR1802):INDEX((係数_乗用_ガソリン,係数_乗用_CNG,係数_乗用_軽油,係数_乗用_メタノール,係数_乗用_LPG),125,5,AR1802),2,FALSE))))))</f>
        <v/>
      </c>
      <c r="AO1802" s="376" t="str">
        <f>IF(T1802="","",IF(OR(AH1802="",AH1802="-"),"－",IF(OR(AM1802=8,AM1802=9),"",IF(OR(AJ1802=3,AJ1802=4,AJ1802=5,AJ1802=6),VLOOKUP(AH1802,INDEX((係数_バス貨物_ガソリン,係数_バス貨物_CNG,係数_バス貨物_軽油,係数_バス貨物_メタノール,係数_バス貨物_LPG),MATCH(AL1802,【参考】排出ガスレベル!$AI$4:$AI$671,1),1,AR1802):INDEX((係数_バス貨物_ガソリン,係数_バス貨物_CNG,係数_バス貨物_軽油,係数_バス貨物_メタノール,係数_バス貨物_LPG),MATCH(AL1802+1,【参考】排出ガスレベル!$AI$4:$AI$671,1)-1,5,AR1802),3,FALSE),IF(OR(AJ1802=1,AJ1802=2),VLOOKUP(AH1802,INDEX((係数_乗用_ガソリン,係数_乗用_CNG,係数_乗用_軽油,係数_乗用_メタノール,係数_乗用_LPG),1,1,AR1802):INDEX((係数_乗用_ガソリン,係数_乗用_CNG,係数_乗用_軽油,係数_乗用_メタノール,係数_乗用_LPG),125,5,AR1802),3,FALSE))))))</f>
        <v/>
      </c>
      <c r="AP1802" s="375" t="str">
        <f t="shared" si="846"/>
        <v/>
      </c>
      <c r="AQ1802" s="444" t="str">
        <f t="shared" si="847"/>
        <v/>
      </c>
      <c r="AR1802" s="375" t="str">
        <f t="shared" si="850"/>
        <v/>
      </c>
      <c r="AS1802" s="377" t="str">
        <f t="shared" si="848"/>
        <v/>
      </c>
      <c r="AT1802" s="378" t="str">
        <f t="shared" si="849"/>
        <v/>
      </c>
      <c r="AX1802" s="625" t="b">
        <f t="shared" si="851"/>
        <v>0</v>
      </c>
      <c r="AY1802" s="7" t="str">
        <f t="shared" si="852"/>
        <v>FALSEFALSEFALSE</v>
      </c>
      <c r="AZ1802" s="626">
        <f t="shared" si="828"/>
        <v>0</v>
      </c>
      <c r="BA1802" s="627" t="str">
        <f t="shared" si="829"/>
        <v/>
      </c>
      <c r="BB1802" s="627">
        <f t="shared" si="830"/>
        <v>0</v>
      </c>
      <c r="BC1802" s="690" t="str">
        <f t="shared" si="831"/>
        <v/>
      </c>
    </row>
    <row r="1803" spans="1:55">
      <c r="A1803" s="381">
        <v>1747</v>
      </c>
      <c r="B1803" s="117"/>
      <c r="C1803" s="288"/>
      <c r="D1803" s="289"/>
      <c r="E1803" s="289"/>
      <c r="F1803" s="290"/>
      <c r="G1803" s="292"/>
      <c r="H1803" s="116"/>
      <c r="I1803" s="292"/>
      <c r="J1803" s="116"/>
      <c r="K1803" s="370" t="str">
        <f t="shared" si="822"/>
        <v/>
      </c>
      <c r="L1803" s="370">
        <f t="shared" si="823"/>
        <v>0</v>
      </c>
      <c r="M1803" s="370">
        <f t="shared" si="824"/>
        <v>0</v>
      </c>
      <c r="N1803" s="371" t="str">
        <f t="shared" si="832"/>
        <v/>
      </c>
      <c r="O1803" s="371" t="str">
        <f t="shared" si="833"/>
        <v/>
      </c>
      <c r="P1803" s="371" t="str">
        <f t="shared" si="834"/>
        <v/>
      </c>
      <c r="Q1803" s="371" t="str">
        <f t="shared" si="835"/>
        <v/>
      </c>
      <c r="R1803" s="371" t="str">
        <f t="shared" si="836"/>
        <v/>
      </c>
      <c r="S1803" s="371" t="str">
        <f t="shared" si="837"/>
        <v/>
      </c>
      <c r="T1803" s="443" t="str">
        <f t="shared" si="825"/>
        <v/>
      </c>
      <c r="U1803" s="539"/>
      <c r="V1803" s="117"/>
      <c r="W1803" s="118"/>
      <c r="X1803" s="119"/>
      <c r="Y1803" s="120"/>
      <c r="Z1803" s="122"/>
      <c r="AA1803" s="121"/>
      <c r="AB1803" s="443" t="str">
        <f t="shared" si="826"/>
        <v/>
      </c>
      <c r="AC1803" s="734" t="str">
        <f t="shared" si="827"/>
        <v/>
      </c>
      <c r="AD1803" s="372"/>
      <c r="AE1803" s="485"/>
      <c r="AF1803" s="373" t="str">
        <f t="shared" si="838"/>
        <v/>
      </c>
      <c r="AG1803" s="373" t="str">
        <f t="shared" si="839"/>
        <v/>
      </c>
      <c r="AH1803" s="374" t="str">
        <f t="shared" si="840"/>
        <v/>
      </c>
      <c r="AI1803" s="375" t="str">
        <f t="shared" si="841"/>
        <v/>
      </c>
      <c r="AJ1803" s="375" t="str">
        <f t="shared" si="842"/>
        <v/>
      </c>
      <c r="AK1803" s="375" t="str">
        <f t="shared" si="843"/>
        <v/>
      </c>
      <c r="AL1803" s="375" t="str">
        <f t="shared" si="844"/>
        <v/>
      </c>
      <c r="AM1803" s="375" t="str">
        <f t="shared" si="845"/>
        <v/>
      </c>
      <c r="AN1803" s="376" t="str">
        <f>IF(AF1803="","",IF(OR(AH1803="",AH1803="-"),"－",IF(OR(AM1803=8,AM1803=9),"",IF(OR(AJ1803=3,AJ1803=4,AJ1803=5,AJ1803=6),VLOOKUP(AH1803,INDEX((係数_バス貨物_ガソリン,係数_バス貨物_CNG,係数_バス貨物_軽油,係数_バス貨物_メタノール,係数_バス貨物_LPG),MATCH(AL1803,【参考】排出ガスレベル!$AI$4:$AI$671,1),1,AR1803):INDEX((係数_バス貨物_ガソリン,係数_バス貨物_CNG,係数_バス貨物_軽油,係数_バス貨物_メタノール,係数_バス貨物_LPG),MATCH(AL1803+1,【参考】排出ガスレベル!$AI$4:$AI$671,1)-1,5,AR1803),2,FALSE),IF(OR(AJ1803=1,AJ1803=2),VLOOKUP(AH1803,INDEX((係数_乗用_ガソリン,係数_乗用_CNG,係数_乗用_軽油,係数_乗用_メタノール,係数_乗用_LPG),1,1,AR1803):INDEX((係数_乗用_ガソリン,係数_乗用_CNG,係数_乗用_軽油,係数_乗用_メタノール,係数_乗用_LPG),125,5,AR1803),2,FALSE))))))</f>
        <v/>
      </c>
      <c r="AO1803" s="376" t="str">
        <f>IF(T1803="","",IF(OR(AH1803="",AH1803="-"),"－",IF(OR(AM1803=8,AM1803=9),"",IF(OR(AJ1803=3,AJ1803=4,AJ1803=5,AJ1803=6),VLOOKUP(AH1803,INDEX((係数_バス貨物_ガソリン,係数_バス貨物_CNG,係数_バス貨物_軽油,係数_バス貨物_メタノール,係数_バス貨物_LPG),MATCH(AL1803,【参考】排出ガスレベル!$AI$4:$AI$671,1),1,AR1803):INDEX((係数_バス貨物_ガソリン,係数_バス貨物_CNG,係数_バス貨物_軽油,係数_バス貨物_メタノール,係数_バス貨物_LPG),MATCH(AL1803+1,【参考】排出ガスレベル!$AI$4:$AI$671,1)-1,5,AR1803),3,FALSE),IF(OR(AJ1803=1,AJ1803=2),VLOOKUP(AH1803,INDEX((係数_乗用_ガソリン,係数_乗用_CNG,係数_乗用_軽油,係数_乗用_メタノール,係数_乗用_LPG),1,1,AR1803):INDEX((係数_乗用_ガソリン,係数_乗用_CNG,係数_乗用_軽油,係数_乗用_メタノール,係数_乗用_LPG),125,5,AR1803),3,FALSE))))))</f>
        <v/>
      </c>
      <c r="AP1803" s="375" t="str">
        <f t="shared" si="846"/>
        <v/>
      </c>
      <c r="AQ1803" s="444" t="str">
        <f t="shared" si="847"/>
        <v/>
      </c>
      <c r="AR1803" s="375" t="str">
        <f t="shared" si="850"/>
        <v/>
      </c>
      <c r="AS1803" s="377" t="str">
        <f t="shared" si="848"/>
        <v/>
      </c>
      <c r="AT1803" s="378" t="str">
        <f t="shared" si="849"/>
        <v/>
      </c>
      <c r="AX1803" s="625" t="b">
        <f t="shared" si="851"/>
        <v>0</v>
      </c>
      <c r="AY1803" s="7" t="str">
        <f t="shared" si="852"/>
        <v>FALSEFALSEFALSE</v>
      </c>
      <c r="AZ1803" s="626">
        <f t="shared" si="828"/>
        <v>0</v>
      </c>
      <c r="BA1803" s="627" t="str">
        <f t="shared" si="829"/>
        <v/>
      </c>
      <c r="BB1803" s="627">
        <f t="shared" si="830"/>
        <v>0</v>
      </c>
      <c r="BC1803" s="690" t="str">
        <f t="shared" si="831"/>
        <v/>
      </c>
    </row>
    <row r="1804" spans="1:55">
      <c r="A1804" s="381">
        <v>1748</v>
      </c>
      <c r="B1804" s="117"/>
      <c r="C1804" s="288"/>
      <c r="D1804" s="289"/>
      <c r="E1804" s="289"/>
      <c r="F1804" s="290"/>
      <c r="G1804" s="292"/>
      <c r="H1804" s="116"/>
      <c r="I1804" s="292"/>
      <c r="J1804" s="116"/>
      <c r="K1804" s="370" t="str">
        <f t="shared" si="822"/>
        <v/>
      </c>
      <c r="L1804" s="370">
        <f t="shared" si="823"/>
        <v>0</v>
      </c>
      <c r="M1804" s="370">
        <f t="shared" si="824"/>
        <v>0</v>
      </c>
      <c r="N1804" s="371" t="str">
        <f t="shared" si="832"/>
        <v/>
      </c>
      <c r="O1804" s="371" t="str">
        <f t="shared" si="833"/>
        <v/>
      </c>
      <c r="P1804" s="371" t="str">
        <f t="shared" si="834"/>
        <v/>
      </c>
      <c r="Q1804" s="371" t="str">
        <f t="shared" si="835"/>
        <v/>
      </c>
      <c r="R1804" s="371" t="str">
        <f t="shared" si="836"/>
        <v/>
      </c>
      <c r="S1804" s="371" t="str">
        <f t="shared" si="837"/>
        <v/>
      </c>
      <c r="T1804" s="443" t="str">
        <f t="shared" si="825"/>
        <v/>
      </c>
      <c r="U1804" s="539"/>
      <c r="V1804" s="117"/>
      <c r="W1804" s="118"/>
      <c r="X1804" s="119"/>
      <c r="Y1804" s="120"/>
      <c r="Z1804" s="122"/>
      <c r="AA1804" s="121"/>
      <c r="AB1804" s="443" t="str">
        <f t="shared" si="826"/>
        <v/>
      </c>
      <c r="AC1804" s="734" t="str">
        <f t="shared" si="827"/>
        <v/>
      </c>
      <c r="AD1804" s="372"/>
      <c r="AE1804" s="485"/>
      <c r="AF1804" s="373" t="str">
        <f t="shared" si="838"/>
        <v/>
      </c>
      <c r="AG1804" s="373" t="str">
        <f t="shared" si="839"/>
        <v/>
      </c>
      <c r="AH1804" s="374" t="str">
        <f t="shared" si="840"/>
        <v/>
      </c>
      <c r="AI1804" s="375" t="str">
        <f t="shared" si="841"/>
        <v/>
      </c>
      <c r="AJ1804" s="375" t="str">
        <f t="shared" si="842"/>
        <v/>
      </c>
      <c r="AK1804" s="375" t="str">
        <f t="shared" si="843"/>
        <v/>
      </c>
      <c r="AL1804" s="375" t="str">
        <f t="shared" si="844"/>
        <v/>
      </c>
      <c r="AM1804" s="375" t="str">
        <f t="shared" si="845"/>
        <v/>
      </c>
      <c r="AN1804" s="376" t="str">
        <f>IF(AF1804="","",IF(OR(AH1804="",AH1804="-"),"－",IF(OR(AM1804=8,AM1804=9),"",IF(OR(AJ1804=3,AJ1804=4,AJ1804=5,AJ1804=6),VLOOKUP(AH1804,INDEX((係数_バス貨物_ガソリン,係数_バス貨物_CNG,係数_バス貨物_軽油,係数_バス貨物_メタノール,係数_バス貨物_LPG),MATCH(AL1804,【参考】排出ガスレベル!$AI$4:$AI$671,1),1,AR1804):INDEX((係数_バス貨物_ガソリン,係数_バス貨物_CNG,係数_バス貨物_軽油,係数_バス貨物_メタノール,係数_バス貨物_LPG),MATCH(AL1804+1,【参考】排出ガスレベル!$AI$4:$AI$671,1)-1,5,AR1804),2,FALSE),IF(OR(AJ1804=1,AJ1804=2),VLOOKUP(AH1804,INDEX((係数_乗用_ガソリン,係数_乗用_CNG,係数_乗用_軽油,係数_乗用_メタノール,係数_乗用_LPG),1,1,AR1804):INDEX((係数_乗用_ガソリン,係数_乗用_CNG,係数_乗用_軽油,係数_乗用_メタノール,係数_乗用_LPG),125,5,AR1804),2,FALSE))))))</f>
        <v/>
      </c>
      <c r="AO1804" s="376" t="str">
        <f>IF(T1804="","",IF(OR(AH1804="",AH1804="-"),"－",IF(OR(AM1804=8,AM1804=9),"",IF(OR(AJ1804=3,AJ1804=4,AJ1804=5,AJ1804=6),VLOOKUP(AH1804,INDEX((係数_バス貨物_ガソリン,係数_バス貨物_CNG,係数_バス貨物_軽油,係数_バス貨物_メタノール,係数_バス貨物_LPG),MATCH(AL1804,【参考】排出ガスレベル!$AI$4:$AI$671,1),1,AR1804):INDEX((係数_バス貨物_ガソリン,係数_バス貨物_CNG,係数_バス貨物_軽油,係数_バス貨物_メタノール,係数_バス貨物_LPG),MATCH(AL1804+1,【参考】排出ガスレベル!$AI$4:$AI$671,1)-1,5,AR1804),3,FALSE),IF(OR(AJ1804=1,AJ1804=2),VLOOKUP(AH1804,INDEX((係数_乗用_ガソリン,係数_乗用_CNG,係数_乗用_軽油,係数_乗用_メタノール,係数_乗用_LPG),1,1,AR1804):INDEX((係数_乗用_ガソリン,係数_乗用_CNG,係数_乗用_軽油,係数_乗用_メタノール,係数_乗用_LPG),125,5,AR1804),3,FALSE))))))</f>
        <v/>
      </c>
      <c r="AP1804" s="375" t="str">
        <f t="shared" si="846"/>
        <v/>
      </c>
      <c r="AQ1804" s="444" t="str">
        <f t="shared" si="847"/>
        <v/>
      </c>
      <c r="AR1804" s="375" t="str">
        <f t="shared" si="850"/>
        <v/>
      </c>
      <c r="AS1804" s="377" t="str">
        <f t="shared" si="848"/>
        <v/>
      </c>
      <c r="AT1804" s="378" t="str">
        <f t="shared" si="849"/>
        <v/>
      </c>
      <c r="AX1804" s="625" t="b">
        <f t="shared" si="851"/>
        <v>0</v>
      </c>
      <c r="AY1804" s="7" t="str">
        <f t="shared" si="852"/>
        <v>FALSEFALSEFALSE</v>
      </c>
      <c r="AZ1804" s="626">
        <f t="shared" si="828"/>
        <v>0</v>
      </c>
      <c r="BA1804" s="627" t="str">
        <f t="shared" si="829"/>
        <v/>
      </c>
      <c r="BB1804" s="627">
        <f t="shared" si="830"/>
        <v>0</v>
      </c>
      <c r="BC1804" s="690" t="str">
        <f t="shared" si="831"/>
        <v/>
      </c>
    </row>
    <row r="1805" spans="1:55">
      <c r="A1805" s="381">
        <v>1749</v>
      </c>
      <c r="B1805" s="117"/>
      <c r="C1805" s="288"/>
      <c r="D1805" s="289"/>
      <c r="E1805" s="289"/>
      <c r="F1805" s="290"/>
      <c r="G1805" s="292"/>
      <c r="H1805" s="116"/>
      <c r="I1805" s="292"/>
      <c r="J1805" s="116"/>
      <c r="K1805" s="370" t="str">
        <f t="shared" si="822"/>
        <v/>
      </c>
      <c r="L1805" s="370">
        <f t="shared" si="823"/>
        <v>0</v>
      </c>
      <c r="M1805" s="370">
        <f t="shared" si="824"/>
        <v>0</v>
      </c>
      <c r="N1805" s="371" t="str">
        <f t="shared" si="832"/>
        <v/>
      </c>
      <c r="O1805" s="371" t="str">
        <f t="shared" si="833"/>
        <v/>
      </c>
      <c r="P1805" s="371" t="str">
        <f t="shared" si="834"/>
        <v/>
      </c>
      <c r="Q1805" s="371" t="str">
        <f t="shared" si="835"/>
        <v/>
      </c>
      <c r="R1805" s="371" t="str">
        <f t="shared" si="836"/>
        <v/>
      </c>
      <c r="S1805" s="371" t="str">
        <f t="shared" si="837"/>
        <v/>
      </c>
      <c r="T1805" s="443" t="str">
        <f t="shared" si="825"/>
        <v/>
      </c>
      <c r="U1805" s="539"/>
      <c r="V1805" s="117"/>
      <c r="W1805" s="118"/>
      <c r="X1805" s="119"/>
      <c r="Y1805" s="120"/>
      <c r="Z1805" s="122"/>
      <c r="AA1805" s="121"/>
      <c r="AB1805" s="443" t="str">
        <f t="shared" si="826"/>
        <v/>
      </c>
      <c r="AC1805" s="734" t="str">
        <f t="shared" si="827"/>
        <v/>
      </c>
      <c r="AD1805" s="372"/>
      <c r="AE1805" s="485"/>
      <c r="AF1805" s="373" t="str">
        <f t="shared" si="838"/>
        <v/>
      </c>
      <c r="AG1805" s="373" t="str">
        <f t="shared" si="839"/>
        <v/>
      </c>
      <c r="AH1805" s="374" t="str">
        <f t="shared" si="840"/>
        <v/>
      </c>
      <c r="AI1805" s="375" t="str">
        <f t="shared" si="841"/>
        <v/>
      </c>
      <c r="AJ1805" s="375" t="str">
        <f t="shared" si="842"/>
        <v/>
      </c>
      <c r="AK1805" s="375" t="str">
        <f t="shared" si="843"/>
        <v/>
      </c>
      <c r="AL1805" s="375" t="str">
        <f t="shared" si="844"/>
        <v/>
      </c>
      <c r="AM1805" s="375" t="str">
        <f t="shared" si="845"/>
        <v/>
      </c>
      <c r="AN1805" s="376" t="str">
        <f>IF(AF1805="","",IF(OR(AH1805="",AH1805="-"),"－",IF(OR(AM1805=8,AM1805=9),"",IF(OR(AJ1805=3,AJ1805=4,AJ1805=5,AJ1805=6),VLOOKUP(AH1805,INDEX((係数_バス貨物_ガソリン,係数_バス貨物_CNG,係数_バス貨物_軽油,係数_バス貨物_メタノール,係数_バス貨物_LPG),MATCH(AL1805,【参考】排出ガスレベル!$AI$4:$AI$671,1),1,AR1805):INDEX((係数_バス貨物_ガソリン,係数_バス貨物_CNG,係数_バス貨物_軽油,係数_バス貨物_メタノール,係数_バス貨物_LPG),MATCH(AL1805+1,【参考】排出ガスレベル!$AI$4:$AI$671,1)-1,5,AR1805),2,FALSE),IF(OR(AJ1805=1,AJ1805=2),VLOOKUP(AH1805,INDEX((係数_乗用_ガソリン,係数_乗用_CNG,係数_乗用_軽油,係数_乗用_メタノール,係数_乗用_LPG),1,1,AR1805):INDEX((係数_乗用_ガソリン,係数_乗用_CNG,係数_乗用_軽油,係数_乗用_メタノール,係数_乗用_LPG),125,5,AR1805),2,FALSE))))))</f>
        <v/>
      </c>
      <c r="AO1805" s="376" t="str">
        <f>IF(T1805="","",IF(OR(AH1805="",AH1805="-"),"－",IF(OR(AM1805=8,AM1805=9),"",IF(OR(AJ1805=3,AJ1805=4,AJ1805=5,AJ1805=6),VLOOKUP(AH1805,INDEX((係数_バス貨物_ガソリン,係数_バス貨物_CNG,係数_バス貨物_軽油,係数_バス貨物_メタノール,係数_バス貨物_LPG),MATCH(AL1805,【参考】排出ガスレベル!$AI$4:$AI$671,1),1,AR1805):INDEX((係数_バス貨物_ガソリン,係数_バス貨物_CNG,係数_バス貨物_軽油,係数_バス貨物_メタノール,係数_バス貨物_LPG),MATCH(AL1805+1,【参考】排出ガスレベル!$AI$4:$AI$671,1)-1,5,AR1805),3,FALSE),IF(OR(AJ1805=1,AJ1805=2),VLOOKUP(AH1805,INDEX((係数_乗用_ガソリン,係数_乗用_CNG,係数_乗用_軽油,係数_乗用_メタノール,係数_乗用_LPG),1,1,AR1805):INDEX((係数_乗用_ガソリン,係数_乗用_CNG,係数_乗用_軽油,係数_乗用_メタノール,係数_乗用_LPG),125,5,AR1805),3,FALSE))))))</f>
        <v/>
      </c>
      <c r="AP1805" s="375" t="str">
        <f t="shared" si="846"/>
        <v/>
      </c>
      <c r="AQ1805" s="444" t="str">
        <f t="shared" si="847"/>
        <v/>
      </c>
      <c r="AR1805" s="375" t="str">
        <f t="shared" si="850"/>
        <v/>
      </c>
      <c r="AS1805" s="377" t="str">
        <f t="shared" si="848"/>
        <v/>
      </c>
      <c r="AT1805" s="378" t="str">
        <f t="shared" si="849"/>
        <v/>
      </c>
      <c r="AX1805" s="625" t="b">
        <f t="shared" si="851"/>
        <v>0</v>
      </c>
      <c r="AY1805" s="7" t="str">
        <f t="shared" si="852"/>
        <v>FALSEFALSEFALSE</v>
      </c>
      <c r="AZ1805" s="626">
        <f t="shared" si="828"/>
        <v>0</v>
      </c>
      <c r="BA1805" s="627" t="str">
        <f t="shared" si="829"/>
        <v/>
      </c>
      <c r="BB1805" s="627">
        <f t="shared" si="830"/>
        <v>0</v>
      </c>
      <c r="BC1805" s="690" t="str">
        <f t="shared" si="831"/>
        <v/>
      </c>
    </row>
    <row r="1806" spans="1:55">
      <c r="A1806" s="381">
        <v>1750</v>
      </c>
      <c r="B1806" s="117"/>
      <c r="C1806" s="288"/>
      <c r="D1806" s="289"/>
      <c r="E1806" s="289"/>
      <c r="F1806" s="290"/>
      <c r="G1806" s="292"/>
      <c r="H1806" s="116"/>
      <c r="I1806" s="292"/>
      <c r="J1806" s="116"/>
      <c r="K1806" s="370" t="str">
        <f t="shared" si="822"/>
        <v/>
      </c>
      <c r="L1806" s="370">
        <f t="shared" si="823"/>
        <v>0</v>
      </c>
      <c r="M1806" s="370">
        <f t="shared" si="824"/>
        <v>0</v>
      </c>
      <c r="N1806" s="371" t="str">
        <f t="shared" si="832"/>
        <v/>
      </c>
      <c r="O1806" s="371" t="str">
        <f t="shared" si="833"/>
        <v/>
      </c>
      <c r="P1806" s="371" t="str">
        <f t="shared" si="834"/>
        <v/>
      </c>
      <c r="Q1806" s="371" t="str">
        <f t="shared" si="835"/>
        <v/>
      </c>
      <c r="R1806" s="371" t="str">
        <f t="shared" si="836"/>
        <v/>
      </c>
      <c r="S1806" s="371" t="str">
        <f t="shared" si="837"/>
        <v/>
      </c>
      <c r="T1806" s="443" t="str">
        <f t="shared" si="825"/>
        <v/>
      </c>
      <c r="U1806" s="539"/>
      <c r="V1806" s="117"/>
      <c r="W1806" s="118"/>
      <c r="X1806" s="119"/>
      <c r="Y1806" s="120"/>
      <c r="Z1806" s="122"/>
      <c r="AA1806" s="121"/>
      <c r="AB1806" s="443" t="str">
        <f t="shared" si="826"/>
        <v/>
      </c>
      <c r="AC1806" s="734" t="str">
        <f t="shared" si="827"/>
        <v/>
      </c>
      <c r="AD1806" s="372"/>
      <c r="AE1806" s="485"/>
      <c r="AF1806" s="373" t="str">
        <f t="shared" si="838"/>
        <v/>
      </c>
      <c r="AG1806" s="373" t="str">
        <f t="shared" si="839"/>
        <v/>
      </c>
      <c r="AH1806" s="374" t="str">
        <f t="shared" si="840"/>
        <v/>
      </c>
      <c r="AI1806" s="375" t="str">
        <f t="shared" si="841"/>
        <v/>
      </c>
      <c r="AJ1806" s="375" t="str">
        <f t="shared" si="842"/>
        <v/>
      </c>
      <c r="AK1806" s="375" t="str">
        <f t="shared" si="843"/>
        <v/>
      </c>
      <c r="AL1806" s="375" t="str">
        <f t="shared" si="844"/>
        <v/>
      </c>
      <c r="AM1806" s="375" t="str">
        <f t="shared" si="845"/>
        <v/>
      </c>
      <c r="AN1806" s="376" t="str">
        <f>IF(AF1806="","",IF(OR(AH1806="",AH1806="-"),"－",IF(OR(AM1806=8,AM1806=9),"",IF(OR(AJ1806=3,AJ1806=4,AJ1806=5,AJ1806=6),VLOOKUP(AH1806,INDEX((係数_バス貨物_ガソリン,係数_バス貨物_CNG,係数_バス貨物_軽油,係数_バス貨物_メタノール,係数_バス貨物_LPG),MATCH(AL1806,【参考】排出ガスレベル!$AI$4:$AI$671,1),1,AR1806):INDEX((係数_バス貨物_ガソリン,係数_バス貨物_CNG,係数_バス貨物_軽油,係数_バス貨物_メタノール,係数_バス貨物_LPG),MATCH(AL1806+1,【参考】排出ガスレベル!$AI$4:$AI$671,1)-1,5,AR1806),2,FALSE),IF(OR(AJ1806=1,AJ1806=2),VLOOKUP(AH1806,INDEX((係数_乗用_ガソリン,係数_乗用_CNG,係数_乗用_軽油,係数_乗用_メタノール,係数_乗用_LPG),1,1,AR1806):INDEX((係数_乗用_ガソリン,係数_乗用_CNG,係数_乗用_軽油,係数_乗用_メタノール,係数_乗用_LPG),125,5,AR1806),2,FALSE))))))</f>
        <v/>
      </c>
      <c r="AO1806" s="376" t="str">
        <f>IF(T1806="","",IF(OR(AH1806="",AH1806="-"),"－",IF(OR(AM1806=8,AM1806=9),"",IF(OR(AJ1806=3,AJ1806=4,AJ1806=5,AJ1806=6),VLOOKUP(AH1806,INDEX((係数_バス貨物_ガソリン,係数_バス貨物_CNG,係数_バス貨物_軽油,係数_バス貨物_メタノール,係数_バス貨物_LPG),MATCH(AL1806,【参考】排出ガスレベル!$AI$4:$AI$671,1),1,AR1806):INDEX((係数_バス貨物_ガソリン,係数_バス貨物_CNG,係数_バス貨物_軽油,係数_バス貨物_メタノール,係数_バス貨物_LPG),MATCH(AL1806+1,【参考】排出ガスレベル!$AI$4:$AI$671,1)-1,5,AR1806),3,FALSE),IF(OR(AJ1806=1,AJ1806=2),VLOOKUP(AH1806,INDEX((係数_乗用_ガソリン,係数_乗用_CNG,係数_乗用_軽油,係数_乗用_メタノール,係数_乗用_LPG),1,1,AR1806):INDEX((係数_乗用_ガソリン,係数_乗用_CNG,係数_乗用_軽油,係数_乗用_メタノール,係数_乗用_LPG),125,5,AR1806),3,FALSE))))))</f>
        <v/>
      </c>
      <c r="AP1806" s="375" t="str">
        <f t="shared" si="846"/>
        <v/>
      </c>
      <c r="AQ1806" s="444" t="str">
        <f t="shared" si="847"/>
        <v/>
      </c>
      <c r="AR1806" s="375" t="str">
        <f t="shared" si="850"/>
        <v/>
      </c>
      <c r="AS1806" s="377" t="str">
        <f t="shared" si="848"/>
        <v/>
      </c>
      <c r="AT1806" s="378" t="str">
        <f t="shared" si="849"/>
        <v/>
      </c>
      <c r="AX1806" s="625" t="b">
        <f t="shared" si="851"/>
        <v>0</v>
      </c>
      <c r="AY1806" s="7" t="str">
        <f t="shared" si="852"/>
        <v>FALSEFALSEFALSE</v>
      </c>
      <c r="AZ1806" s="626">
        <f t="shared" si="828"/>
        <v>0</v>
      </c>
      <c r="BA1806" s="627" t="str">
        <f t="shared" si="829"/>
        <v/>
      </c>
      <c r="BB1806" s="627">
        <f t="shared" si="830"/>
        <v>0</v>
      </c>
      <c r="BC1806" s="690" t="str">
        <f t="shared" si="831"/>
        <v/>
      </c>
    </row>
    <row r="1807" spans="1:55">
      <c r="A1807" s="381">
        <v>1751</v>
      </c>
      <c r="B1807" s="117"/>
      <c r="C1807" s="288"/>
      <c r="D1807" s="289"/>
      <c r="E1807" s="289"/>
      <c r="F1807" s="290"/>
      <c r="G1807" s="292"/>
      <c r="H1807" s="116"/>
      <c r="I1807" s="292"/>
      <c r="J1807" s="116"/>
      <c r="K1807" s="370" t="str">
        <f t="shared" si="822"/>
        <v/>
      </c>
      <c r="L1807" s="370">
        <f t="shared" si="823"/>
        <v>0</v>
      </c>
      <c r="M1807" s="370">
        <f t="shared" si="824"/>
        <v>0</v>
      </c>
      <c r="N1807" s="371" t="str">
        <f t="shared" si="832"/>
        <v/>
      </c>
      <c r="O1807" s="371" t="str">
        <f t="shared" si="833"/>
        <v/>
      </c>
      <c r="P1807" s="371" t="str">
        <f t="shared" si="834"/>
        <v/>
      </c>
      <c r="Q1807" s="371" t="str">
        <f t="shared" si="835"/>
        <v/>
      </c>
      <c r="R1807" s="371" t="str">
        <f t="shared" si="836"/>
        <v/>
      </c>
      <c r="S1807" s="371" t="str">
        <f t="shared" si="837"/>
        <v/>
      </c>
      <c r="T1807" s="443" t="str">
        <f t="shared" si="825"/>
        <v/>
      </c>
      <c r="U1807" s="539"/>
      <c r="V1807" s="117"/>
      <c r="W1807" s="118"/>
      <c r="X1807" s="119"/>
      <c r="Y1807" s="120"/>
      <c r="Z1807" s="122"/>
      <c r="AA1807" s="121"/>
      <c r="AB1807" s="443" t="str">
        <f t="shared" si="826"/>
        <v/>
      </c>
      <c r="AC1807" s="734" t="str">
        <f t="shared" si="827"/>
        <v/>
      </c>
      <c r="AD1807" s="372"/>
      <c r="AE1807" s="485"/>
      <c r="AF1807" s="373" t="str">
        <f t="shared" si="838"/>
        <v/>
      </c>
      <c r="AG1807" s="373" t="str">
        <f t="shared" si="839"/>
        <v/>
      </c>
      <c r="AH1807" s="374" t="str">
        <f t="shared" si="840"/>
        <v/>
      </c>
      <c r="AI1807" s="375" t="str">
        <f t="shared" si="841"/>
        <v/>
      </c>
      <c r="AJ1807" s="375" t="str">
        <f t="shared" si="842"/>
        <v/>
      </c>
      <c r="AK1807" s="375" t="str">
        <f t="shared" si="843"/>
        <v/>
      </c>
      <c r="AL1807" s="375" t="str">
        <f t="shared" si="844"/>
        <v/>
      </c>
      <c r="AM1807" s="375" t="str">
        <f t="shared" si="845"/>
        <v/>
      </c>
      <c r="AN1807" s="376" t="str">
        <f>IF(AF1807="","",IF(OR(AH1807="",AH1807="-"),"－",IF(OR(AM1807=8,AM1807=9),"",IF(OR(AJ1807=3,AJ1807=4,AJ1807=5,AJ1807=6),VLOOKUP(AH1807,INDEX((係数_バス貨物_ガソリン,係数_バス貨物_CNG,係数_バス貨物_軽油,係数_バス貨物_メタノール,係数_バス貨物_LPG),MATCH(AL1807,【参考】排出ガスレベル!$AI$4:$AI$671,1),1,AR1807):INDEX((係数_バス貨物_ガソリン,係数_バス貨物_CNG,係数_バス貨物_軽油,係数_バス貨物_メタノール,係数_バス貨物_LPG),MATCH(AL1807+1,【参考】排出ガスレベル!$AI$4:$AI$671,1)-1,5,AR1807),2,FALSE),IF(OR(AJ1807=1,AJ1807=2),VLOOKUP(AH1807,INDEX((係数_乗用_ガソリン,係数_乗用_CNG,係数_乗用_軽油,係数_乗用_メタノール,係数_乗用_LPG),1,1,AR1807):INDEX((係数_乗用_ガソリン,係数_乗用_CNG,係数_乗用_軽油,係数_乗用_メタノール,係数_乗用_LPG),125,5,AR1807),2,FALSE))))))</f>
        <v/>
      </c>
      <c r="AO1807" s="376" t="str">
        <f>IF(T1807="","",IF(OR(AH1807="",AH1807="-"),"－",IF(OR(AM1807=8,AM1807=9),"",IF(OR(AJ1807=3,AJ1807=4,AJ1807=5,AJ1807=6),VLOOKUP(AH1807,INDEX((係数_バス貨物_ガソリン,係数_バス貨物_CNG,係数_バス貨物_軽油,係数_バス貨物_メタノール,係数_バス貨物_LPG),MATCH(AL1807,【参考】排出ガスレベル!$AI$4:$AI$671,1),1,AR1807):INDEX((係数_バス貨物_ガソリン,係数_バス貨物_CNG,係数_バス貨物_軽油,係数_バス貨物_メタノール,係数_バス貨物_LPG),MATCH(AL1807+1,【参考】排出ガスレベル!$AI$4:$AI$671,1)-1,5,AR1807),3,FALSE),IF(OR(AJ1807=1,AJ1807=2),VLOOKUP(AH1807,INDEX((係数_乗用_ガソリン,係数_乗用_CNG,係数_乗用_軽油,係数_乗用_メタノール,係数_乗用_LPG),1,1,AR1807):INDEX((係数_乗用_ガソリン,係数_乗用_CNG,係数_乗用_軽油,係数_乗用_メタノール,係数_乗用_LPG),125,5,AR1807),3,FALSE))))))</f>
        <v/>
      </c>
      <c r="AP1807" s="375" t="str">
        <f t="shared" si="846"/>
        <v/>
      </c>
      <c r="AQ1807" s="444" t="str">
        <f t="shared" si="847"/>
        <v/>
      </c>
      <c r="AR1807" s="375" t="str">
        <f t="shared" si="850"/>
        <v/>
      </c>
      <c r="AS1807" s="377" t="str">
        <f t="shared" si="848"/>
        <v/>
      </c>
      <c r="AT1807" s="378" t="str">
        <f t="shared" si="849"/>
        <v/>
      </c>
      <c r="AX1807" s="625" t="b">
        <f t="shared" si="851"/>
        <v>0</v>
      </c>
      <c r="AY1807" s="7" t="str">
        <f t="shared" si="852"/>
        <v>FALSEFALSEFALSE</v>
      </c>
      <c r="AZ1807" s="626">
        <f t="shared" si="828"/>
        <v>0</v>
      </c>
      <c r="BA1807" s="627" t="str">
        <f t="shared" si="829"/>
        <v/>
      </c>
      <c r="BB1807" s="627">
        <f t="shared" si="830"/>
        <v>0</v>
      </c>
      <c r="BC1807" s="690" t="str">
        <f t="shared" si="831"/>
        <v/>
      </c>
    </row>
    <row r="1808" spans="1:55">
      <c r="A1808" s="381">
        <v>1752</v>
      </c>
      <c r="B1808" s="117"/>
      <c r="C1808" s="288"/>
      <c r="D1808" s="289"/>
      <c r="E1808" s="289"/>
      <c r="F1808" s="290"/>
      <c r="G1808" s="292"/>
      <c r="H1808" s="116"/>
      <c r="I1808" s="292"/>
      <c r="J1808" s="116"/>
      <c r="K1808" s="370" t="str">
        <f t="shared" si="822"/>
        <v/>
      </c>
      <c r="L1808" s="370">
        <f t="shared" si="823"/>
        <v>0</v>
      </c>
      <c r="M1808" s="370">
        <f t="shared" si="824"/>
        <v>0</v>
      </c>
      <c r="N1808" s="371" t="str">
        <f t="shared" si="832"/>
        <v/>
      </c>
      <c r="O1808" s="371" t="str">
        <f t="shared" si="833"/>
        <v/>
      </c>
      <c r="P1808" s="371" t="str">
        <f t="shared" si="834"/>
        <v/>
      </c>
      <c r="Q1808" s="371" t="str">
        <f t="shared" si="835"/>
        <v/>
      </c>
      <c r="R1808" s="371" t="str">
        <f t="shared" si="836"/>
        <v/>
      </c>
      <c r="S1808" s="371" t="str">
        <f t="shared" si="837"/>
        <v/>
      </c>
      <c r="T1808" s="443" t="str">
        <f t="shared" si="825"/>
        <v/>
      </c>
      <c r="U1808" s="539"/>
      <c r="V1808" s="117"/>
      <c r="W1808" s="118"/>
      <c r="X1808" s="119"/>
      <c r="Y1808" s="120"/>
      <c r="Z1808" s="122"/>
      <c r="AA1808" s="121"/>
      <c r="AB1808" s="443" t="str">
        <f t="shared" si="826"/>
        <v/>
      </c>
      <c r="AC1808" s="734" t="str">
        <f t="shared" si="827"/>
        <v/>
      </c>
      <c r="AD1808" s="372"/>
      <c r="AE1808" s="485"/>
      <c r="AF1808" s="373" t="str">
        <f t="shared" si="838"/>
        <v/>
      </c>
      <c r="AG1808" s="373" t="str">
        <f t="shared" si="839"/>
        <v/>
      </c>
      <c r="AH1808" s="374" t="str">
        <f t="shared" si="840"/>
        <v/>
      </c>
      <c r="AI1808" s="375" t="str">
        <f t="shared" si="841"/>
        <v/>
      </c>
      <c r="AJ1808" s="375" t="str">
        <f t="shared" si="842"/>
        <v/>
      </c>
      <c r="AK1808" s="375" t="str">
        <f t="shared" si="843"/>
        <v/>
      </c>
      <c r="AL1808" s="375" t="str">
        <f t="shared" si="844"/>
        <v/>
      </c>
      <c r="AM1808" s="375" t="str">
        <f t="shared" si="845"/>
        <v/>
      </c>
      <c r="AN1808" s="376" t="str">
        <f>IF(AF1808="","",IF(OR(AH1808="",AH1808="-"),"－",IF(OR(AM1808=8,AM1808=9),"",IF(OR(AJ1808=3,AJ1808=4,AJ1808=5,AJ1808=6),VLOOKUP(AH1808,INDEX((係数_バス貨物_ガソリン,係数_バス貨物_CNG,係数_バス貨物_軽油,係数_バス貨物_メタノール,係数_バス貨物_LPG),MATCH(AL1808,【参考】排出ガスレベル!$AI$4:$AI$671,1),1,AR1808):INDEX((係数_バス貨物_ガソリン,係数_バス貨物_CNG,係数_バス貨物_軽油,係数_バス貨物_メタノール,係数_バス貨物_LPG),MATCH(AL1808+1,【参考】排出ガスレベル!$AI$4:$AI$671,1)-1,5,AR1808),2,FALSE),IF(OR(AJ1808=1,AJ1808=2),VLOOKUP(AH1808,INDEX((係数_乗用_ガソリン,係数_乗用_CNG,係数_乗用_軽油,係数_乗用_メタノール,係数_乗用_LPG),1,1,AR1808):INDEX((係数_乗用_ガソリン,係数_乗用_CNG,係数_乗用_軽油,係数_乗用_メタノール,係数_乗用_LPG),125,5,AR1808),2,FALSE))))))</f>
        <v/>
      </c>
      <c r="AO1808" s="376" t="str">
        <f>IF(T1808="","",IF(OR(AH1808="",AH1808="-"),"－",IF(OR(AM1808=8,AM1808=9),"",IF(OR(AJ1808=3,AJ1808=4,AJ1808=5,AJ1808=6),VLOOKUP(AH1808,INDEX((係数_バス貨物_ガソリン,係数_バス貨物_CNG,係数_バス貨物_軽油,係数_バス貨物_メタノール,係数_バス貨物_LPG),MATCH(AL1808,【参考】排出ガスレベル!$AI$4:$AI$671,1),1,AR1808):INDEX((係数_バス貨物_ガソリン,係数_バス貨物_CNG,係数_バス貨物_軽油,係数_バス貨物_メタノール,係数_バス貨物_LPG),MATCH(AL1808+1,【参考】排出ガスレベル!$AI$4:$AI$671,1)-1,5,AR1808),3,FALSE),IF(OR(AJ1808=1,AJ1808=2),VLOOKUP(AH1808,INDEX((係数_乗用_ガソリン,係数_乗用_CNG,係数_乗用_軽油,係数_乗用_メタノール,係数_乗用_LPG),1,1,AR1808):INDEX((係数_乗用_ガソリン,係数_乗用_CNG,係数_乗用_軽油,係数_乗用_メタノール,係数_乗用_LPG),125,5,AR1808),3,FALSE))))))</f>
        <v/>
      </c>
      <c r="AP1808" s="375" t="str">
        <f t="shared" si="846"/>
        <v/>
      </c>
      <c r="AQ1808" s="444" t="str">
        <f t="shared" si="847"/>
        <v/>
      </c>
      <c r="AR1808" s="375" t="str">
        <f t="shared" si="850"/>
        <v/>
      </c>
      <c r="AS1808" s="377" t="str">
        <f t="shared" si="848"/>
        <v/>
      </c>
      <c r="AT1808" s="378" t="str">
        <f t="shared" si="849"/>
        <v/>
      </c>
      <c r="AX1808" s="625" t="b">
        <f t="shared" si="851"/>
        <v>0</v>
      </c>
      <c r="AY1808" s="7" t="str">
        <f t="shared" si="852"/>
        <v>FALSEFALSEFALSE</v>
      </c>
      <c r="AZ1808" s="626">
        <f t="shared" si="828"/>
        <v>0</v>
      </c>
      <c r="BA1808" s="627" t="str">
        <f t="shared" si="829"/>
        <v/>
      </c>
      <c r="BB1808" s="627">
        <f t="shared" si="830"/>
        <v>0</v>
      </c>
      <c r="BC1808" s="690" t="str">
        <f t="shared" si="831"/>
        <v/>
      </c>
    </row>
    <row r="1809" spans="1:55">
      <c r="A1809" s="381">
        <v>1753</v>
      </c>
      <c r="B1809" s="117"/>
      <c r="C1809" s="288"/>
      <c r="D1809" s="289"/>
      <c r="E1809" s="289"/>
      <c r="F1809" s="290"/>
      <c r="G1809" s="292"/>
      <c r="H1809" s="116"/>
      <c r="I1809" s="292"/>
      <c r="J1809" s="116"/>
      <c r="K1809" s="370" t="str">
        <f t="shared" si="822"/>
        <v/>
      </c>
      <c r="L1809" s="370">
        <f t="shared" si="823"/>
        <v>0</v>
      </c>
      <c r="M1809" s="370">
        <f t="shared" si="824"/>
        <v>0</v>
      </c>
      <c r="N1809" s="371" t="str">
        <f t="shared" si="832"/>
        <v/>
      </c>
      <c r="O1809" s="371" t="str">
        <f t="shared" si="833"/>
        <v/>
      </c>
      <c r="P1809" s="371" t="str">
        <f t="shared" si="834"/>
        <v/>
      </c>
      <c r="Q1809" s="371" t="str">
        <f t="shared" si="835"/>
        <v/>
      </c>
      <c r="R1809" s="371" t="str">
        <f t="shared" si="836"/>
        <v/>
      </c>
      <c r="S1809" s="371" t="str">
        <f t="shared" si="837"/>
        <v/>
      </c>
      <c r="T1809" s="443" t="str">
        <f t="shared" si="825"/>
        <v/>
      </c>
      <c r="U1809" s="539"/>
      <c r="V1809" s="117"/>
      <c r="W1809" s="118"/>
      <c r="X1809" s="119"/>
      <c r="Y1809" s="120"/>
      <c r="Z1809" s="122"/>
      <c r="AA1809" s="121"/>
      <c r="AB1809" s="443" t="str">
        <f t="shared" si="826"/>
        <v/>
      </c>
      <c r="AC1809" s="734" t="str">
        <f t="shared" si="827"/>
        <v/>
      </c>
      <c r="AD1809" s="372"/>
      <c r="AE1809" s="485"/>
      <c r="AF1809" s="373" t="str">
        <f t="shared" si="838"/>
        <v/>
      </c>
      <c r="AG1809" s="373" t="str">
        <f t="shared" si="839"/>
        <v/>
      </c>
      <c r="AH1809" s="374" t="str">
        <f t="shared" si="840"/>
        <v/>
      </c>
      <c r="AI1809" s="375" t="str">
        <f t="shared" si="841"/>
        <v/>
      </c>
      <c r="AJ1809" s="375" t="str">
        <f t="shared" si="842"/>
        <v/>
      </c>
      <c r="AK1809" s="375" t="str">
        <f t="shared" si="843"/>
        <v/>
      </c>
      <c r="AL1809" s="375" t="str">
        <f t="shared" si="844"/>
        <v/>
      </c>
      <c r="AM1809" s="375" t="str">
        <f t="shared" si="845"/>
        <v/>
      </c>
      <c r="AN1809" s="376" t="str">
        <f>IF(AF1809="","",IF(OR(AH1809="",AH1809="-"),"－",IF(OR(AM1809=8,AM1809=9),"",IF(OR(AJ1809=3,AJ1809=4,AJ1809=5,AJ1809=6),VLOOKUP(AH1809,INDEX((係数_バス貨物_ガソリン,係数_バス貨物_CNG,係数_バス貨物_軽油,係数_バス貨物_メタノール,係数_バス貨物_LPG),MATCH(AL1809,【参考】排出ガスレベル!$AI$4:$AI$671,1),1,AR1809):INDEX((係数_バス貨物_ガソリン,係数_バス貨物_CNG,係数_バス貨物_軽油,係数_バス貨物_メタノール,係数_バス貨物_LPG),MATCH(AL1809+1,【参考】排出ガスレベル!$AI$4:$AI$671,1)-1,5,AR1809),2,FALSE),IF(OR(AJ1809=1,AJ1809=2),VLOOKUP(AH1809,INDEX((係数_乗用_ガソリン,係数_乗用_CNG,係数_乗用_軽油,係数_乗用_メタノール,係数_乗用_LPG),1,1,AR1809):INDEX((係数_乗用_ガソリン,係数_乗用_CNG,係数_乗用_軽油,係数_乗用_メタノール,係数_乗用_LPG),125,5,AR1809),2,FALSE))))))</f>
        <v/>
      </c>
      <c r="AO1809" s="376" t="str">
        <f>IF(T1809="","",IF(OR(AH1809="",AH1809="-"),"－",IF(OR(AM1809=8,AM1809=9),"",IF(OR(AJ1809=3,AJ1809=4,AJ1809=5,AJ1809=6),VLOOKUP(AH1809,INDEX((係数_バス貨物_ガソリン,係数_バス貨物_CNG,係数_バス貨物_軽油,係数_バス貨物_メタノール,係数_バス貨物_LPG),MATCH(AL1809,【参考】排出ガスレベル!$AI$4:$AI$671,1),1,AR1809):INDEX((係数_バス貨物_ガソリン,係数_バス貨物_CNG,係数_バス貨物_軽油,係数_バス貨物_メタノール,係数_バス貨物_LPG),MATCH(AL1809+1,【参考】排出ガスレベル!$AI$4:$AI$671,1)-1,5,AR1809),3,FALSE),IF(OR(AJ1809=1,AJ1809=2),VLOOKUP(AH1809,INDEX((係数_乗用_ガソリン,係数_乗用_CNG,係数_乗用_軽油,係数_乗用_メタノール,係数_乗用_LPG),1,1,AR1809):INDEX((係数_乗用_ガソリン,係数_乗用_CNG,係数_乗用_軽油,係数_乗用_メタノール,係数_乗用_LPG),125,5,AR1809),3,FALSE))))))</f>
        <v/>
      </c>
      <c r="AP1809" s="375" t="str">
        <f t="shared" si="846"/>
        <v/>
      </c>
      <c r="AQ1809" s="444" t="str">
        <f t="shared" si="847"/>
        <v/>
      </c>
      <c r="AR1809" s="375" t="str">
        <f t="shared" si="850"/>
        <v/>
      </c>
      <c r="AS1809" s="377" t="str">
        <f t="shared" si="848"/>
        <v/>
      </c>
      <c r="AT1809" s="378" t="str">
        <f t="shared" si="849"/>
        <v/>
      </c>
      <c r="AX1809" s="625" t="b">
        <f t="shared" si="851"/>
        <v>0</v>
      </c>
      <c r="AY1809" s="7" t="str">
        <f t="shared" si="852"/>
        <v>FALSEFALSEFALSE</v>
      </c>
      <c r="AZ1809" s="626">
        <f t="shared" si="828"/>
        <v>0</v>
      </c>
      <c r="BA1809" s="627" t="str">
        <f t="shared" si="829"/>
        <v/>
      </c>
      <c r="BB1809" s="627">
        <f t="shared" si="830"/>
        <v>0</v>
      </c>
      <c r="BC1809" s="690" t="str">
        <f t="shared" si="831"/>
        <v/>
      </c>
    </row>
    <row r="1810" spans="1:55">
      <c r="A1810" s="381">
        <v>1754</v>
      </c>
      <c r="B1810" s="117"/>
      <c r="C1810" s="288"/>
      <c r="D1810" s="289"/>
      <c r="E1810" s="289"/>
      <c r="F1810" s="290"/>
      <c r="G1810" s="292"/>
      <c r="H1810" s="116"/>
      <c r="I1810" s="292"/>
      <c r="J1810" s="116"/>
      <c r="K1810" s="370" t="str">
        <f t="shared" si="822"/>
        <v/>
      </c>
      <c r="L1810" s="370">
        <f t="shared" si="823"/>
        <v>0</v>
      </c>
      <c r="M1810" s="370">
        <f t="shared" si="824"/>
        <v>0</v>
      </c>
      <c r="N1810" s="371" t="str">
        <f t="shared" si="832"/>
        <v/>
      </c>
      <c r="O1810" s="371" t="str">
        <f t="shared" si="833"/>
        <v/>
      </c>
      <c r="P1810" s="371" t="str">
        <f t="shared" si="834"/>
        <v/>
      </c>
      <c r="Q1810" s="371" t="str">
        <f t="shared" si="835"/>
        <v/>
      </c>
      <c r="R1810" s="371" t="str">
        <f t="shared" si="836"/>
        <v/>
      </c>
      <c r="S1810" s="371" t="str">
        <f t="shared" si="837"/>
        <v/>
      </c>
      <c r="T1810" s="443" t="str">
        <f t="shared" si="825"/>
        <v/>
      </c>
      <c r="U1810" s="539"/>
      <c r="V1810" s="117"/>
      <c r="W1810" s="118"/>
      <c r="X1810" s="119"/>
      <c r="Y1810" s="120"/>
      <c r="Z1810" s="122"/>
      <c r="AA1810" s="121"/>
      <c r="AB1810" s="443" t="str">
        <f t="shared" si="826"/>
        <v/>
      </c>
      <c r="AC1810" s="734" t="str">
        <f t="shared" si="827"/>
        <v/>
      </c>
      <c r="AD1810" s="372"/>
      <c r="AE1810" s="485"/>
      <c r="AF1810" s="373" t="str">
        <f t="shared" si="838"/>
        <v/>
      </c>
      <c r="AG1810" s="373" t="str">
        <f t="shared" si="839"/>
        <v/>
      </c>
      <c r="AH1810" s="374" t="str">
        <f t="shared" si="840"/>
        <v/>
      </c>
      <c r="AI1810" s="375" t="str">
        <f t="shared" si="841"/>
        <v/>
      </c>
      <c r="AJ1810" s="375" t="str">
        <f t="shared" si="842"/>
        <v/>
      </c>
      <c r="AK1810" s="375" t="str">
        <f t="shared" si="843"/>
        <v/>
      </c>
      <c r="AL1810" s="375" t="str">
        <f t="shared" si="844"/>
        <v/>
      </c>
      <c r="AM1810" s="375" t="str">
        <f t="shared" si="845"/>
        <v/>
      </c>
      <c r="AN1810" s="376" t="str">
        <f>IF(AF1810="","",IF(OR(AH1810="",AH1810="-"),"－",IF(OR(AM1810=8,AM1810=9),"",IF(OR(AJ1810=3,AJ1810=4,AJ1810=5,AJ1810=6),VLOOKUP(AH1810,INDEX((係数_バス貨物_ガソリン,係数_バス貨物_CNG,係数_バス貨物_軽油,係数_バス貨物_メタノール,係数_バス貨物_LPG),MATCH(AL1810,【参考】排出ガスレベル!$AI$4:$AI$671,1),1,AR1810):INDEX((係数_バス貨物_ガソリン,係数_バス貨物_CNG,係数_バス貨物_軽油,係数_バス貨物_メタノール,係数_バス貨物_LPG),MATCH(AL1810+1,【参考】排出ガスレベル!$AI$4:$AI$671,1)-1,5,AR1810),2,FALSE),IF(OR(AJ1810=1,AJ1810=2),VLOOKUP(AH1810,INDEX((係数_乗用_ガソリン,係数_乗用_CNG,係数_乗用_軽油,係数_乗用_メタノール,係数_乗用_LPG),1,1,AR1810):INDEX((係数_乗用_ガソリン,係数_乗用_CNG,係数_乗用_軽油,係数_乗用_メタノール,係数_乗用_LPG),125,5,AR1810),2,FALSE))))))</f>
        <v/>
      </c>
      <c r="AO1810" s="376" t="str">
        <f>IF(T1810="","",IF(OR(AH1810="",AH1810="-"),"－",IF(OR(AM1810=8,AM1810=9),"",IF(OR(AJ1810=3,AJ1810=4,AJ1810=5,AJ1810=6),VLOOKUP(AH1810,INDEX((係数_バス貨物_ガソリン,係数_バス貨物_CNG,係数_バス貨物_軽油,係数_バス貨物_メタノール,係数_バス貨物_LPG),MATCH(AL1810,【参考】排出ガスレベル!$AI$4:$AI$671,1),1,AR1810):INDEX((係数_バス貨物_ガソリン,係数_バス貨物_CNG,係数_バス貨物_軽油,係数_バス貨物_メタノール,係数_バス貨物_LPG),MATCH(AL1810+1,【参考】排出ガスレベル!$AI$4:$AI$671,1)-1,5,AR1810),3,FALSE),IF(OR(AJ1810=1,AJ1810=2),VLOOKUP(AH1810,INDEX((係数_乗用_ガソリン,係数_乗用_CNG,係数_乗用_軽油,係数_乗用_メタノール,係数_乗用_LPG),1,1,AR1810):INDEX((係数_乗用_ガソリン,係数_乗用_CNG,係数_乗用_軽油,係数_乗用_メタノール,係数_乗用_LPG),125,5,AR1810),3,FALSE))))))</f>
        <v/>
      </c>
      <c r="AP1810" s="375" t="str">
        <f t="shared" si="846"/>
        <v/>
      </c>
      <c r="AQ1810" s="444" t="str">
        <f t="shared" si="847"/>
        <v/>
      </c>
      <c r="AR1810" s="375" t="str">
        <f t="shared" si="850"/>
        <v/>
      </c>
      <c r="AS1810" s="377" t="str">
        <f t="shared" si="848"/>
        <v/>
      </c>
      <c r="AT1810" s="378" t="str">
        <f t="shared" si="849"/>
        <v/>
      </c>
      <c r="AX1810" s="625" t="b">
        <f t="shared" si="851"/>
        <v>0</v>
      </c>
      <c r="AY1810" s="7" t="str">
        <f t="shared" si="852"/>
        <v>FALSEFALSEFALSE</v>
      </c>
      <c r="AZ1810" s="626">
        <f t="shared" si="828"/>
        <v>0</v>
      </c>
      <c r="BA1810" s="627" t="str">
        <f t="shared" si="829"/>
        <v/>
      </c>
      <c r="BB1810" s="627">
        <f t="shared" si="830"/>
        <v>0</v>
      </c>
      <c r="BC1810" s="690" t="str">
        <f t="shared" si="831"/>
        <v/>
      </c>
    </row>
    <row r="1811" spans="1:55">
      <c r="A1811" s="381">
        <v>1755</v>
      </c>
      <c r="B1811" s="117"/>
      <c r="C1811" s="288"/>
      <c r="D1811" s="289"/>
      <c r="E1811" s="289"/>
      <c r="F1811" s="290"/>
      <c r="G1811" s="292"/>
      <c r="H1811" s="116"/>
      <c r="I1811" s="292"/>
      <c r="J1811" s="116"/>
      <c r="K1811" s="370" t="str">
        <f t="shared" si="822"/>
        <v/>
      </c>
      <c r="L1811" s="370">
        <f t="shared" si="823"/>
        <v>0</v>
      </c>
      <c r="M1811" s="370">
        <f t="shared" si="824"/>
        <v>0</v>
      </c>
      <c r="N1811" s="371" t="str">
        <f t="shared" si="832"/>
        <v/>
      </c>
      <c r="O1811" s="371" t="str">
        <f t="shared" si="833"/>
        <v/>
      </c>
      <c r="P1811" s="371" t="str">
        <f t="shared" si="834"/>
        <v/>
      </c>
      <c r="Q1811" s="371" t="str">
        <f t="shared" si="835"/>
        <v/>
      </c>
      <c r="R1811" s="371" t="str">
        <f t="shared" si="836"/>
        <v/>
      </c>
      <c r="S1811" s="371" t="str">
        <f t="shared" si="837"/>
        <v/>
      </c>
      <c r="T1811" s="443" t="str">
        <f t="shared" si="825"/>
        <v/>
      </c>
      <c r="U1811" s="539"/>
      <c r="V1811" s="117"/>
      <c r="W1811" s="118"/>
      <c r="X1811" s="119"/>
      <c r="Y1811" s="120"/>
      <c r="Z1811" s="122"/>
      <c r="AA1811" s="121"/>
      <c r="AB1811" s="443" t="str">
        <f t="shared" si="826"/>
        <v/>
      </c>
      <c r="AC1811" s="734" t="str">
        <f t="shared" si="827"/>
        <v/>
      </c>
      <c r="AD1811" s="372"/>
      <c r="AE1811" s="485"/>
      <c r="AF1811" s="373" t="str">
        <f t="shared" si="838"/>
        <v/>
      </c>
      <c r="AG1811" s="373" t="str">
        <f t="shared" si="839"/>
        <v/>
      </c>
      <c r="AH1811" s="374" t="str">
        <f t="shared" si="840"/>
        <v/>
      </c>
      <c r="AI1811" s="375" t="str">
        <f t="shared" si="841"/>
        <v/>
      </c>
      <c r="AJ1811" s="375" t="str">
        <f t="shared" si="842"/>
        <v/>
      </c>
      <c r="AK1811" s="375" t="str">
        <f t="shared" si="843"/>
        <v/>
      </c>
      <c r="AL1811" s="375" t="str">
        <f t="shared" si="844"/>
        <v/>
      </c>
      <c r="AM1811" s="375" t="str">
        <f t="shared" si="845"/>
        <v/>
      </c>
      <c r="AN1811" s="376" t="str">
        <f>IF(AF1811="","",IF(OR(AH1811="",AH1811="-"),"－",IF(OR(AM1811=8,AM1811=9),"",IF(OR(AJ1811=3,AJ1811=4,AJ1811=5,AJ1811=6),VLOOKUP(AH1811,INDEX((係数_バス貨物_ガソリン,係数_バス貨物_CNG,係数_バス貨物_軽油,係数_バス貨物_メタノール,係数_バス貨物_LPG),MATCH(AL1811,【参考】排出ガスレベル!$AI$4:$AI$671,1),1,AR1811):INDEX((係数_バス貨物_ガソリン,係数_バス貨物_CNG,係数_バス貨物_軽油,係数_バス貨物_メタノール,係数_バス貨物_LPG),MATCH(AL1811+1,【参考】排出ガスレベル!$AI$4:$AI$671,1)-1,5,AR1811),2,FALSE),IF(OR(AJ1811=1,AJ1811=2),VLOOKUP(AH1811,INDEX((係数_乗用_ガソリン,係数_乗用_CNG,係数_乗用_軽油,係数_乗用_メタノール,係数_乗用_LPG),1,1,AR1811):INDEX((係数_乗用_ガソリン,係数_乗用_CNG,係数_乗用_軽油,係数_乗用_メタノール,係数_乗用_LPG),125,5,AR1811),2,FALSE))))))</f>
        <v/>
      </c>
      <c r="AO1811" s="376" t="str">
        <f>IF(T1811="","",IF(OR(AH1811="",AH1811="-"),"－",IF(OR(AM1811=8,AM1811=9),"",IF(OR(AJ1811=3,AJ1811=4,AJ1811=5,AJ1811=6),VLOOKUP(AH1811,INDEX((係数_バス貨物_ガソリン,係数_バス貨物_CNG,係数_バス貨物_軽油,係数_バス貨物_メタノール,係数_バス貨物_LPG),MATCH(AL1811,【参考】排出ガスレベル!$AI$4:$AI$671,1),1,AR1811):INDEX((係数_バス貨物_ガソリン,係数_バス貨物_CNG,係数_バス貨物_軽油,係数_バス貨物_メタノール,係数_バス貨物_LPG),MATCH(AL1811+1,【参考】排出ガスレベル!$AI$4:$AI$671,1)-1,5,AR1811),3,FALSE),IF(OR(AJ1811=1,AJ1811=2),VLOOKUP(AH1811,INDEX((係数_乗用_ガソリン,係数_乗用_CNG,係数_乗用_軽油,係数_乗用_メタノール,係数_乗用_LPG),1,1,AR1811):INDEX((係数_乗用_ガソリン,係数_乗用_CNG,係数_乗用_軽油,係数_乗用_メタノール,係数_乗用_LPG),125,5,AR1811),3,FALSE))))))</f>
        <v/>
      </c>
      <c r="AP1811" s="375" t="str">
        <f t="shared" si="846"/>
        <v/>
      </c>
      <c r="AQ1811" s="444" t="str">
        <f t="shared" si="847"/>
        <v/>
      </c>
      <c r="AR1811" s="375" t="str">
        <f t="shared" si="850"/>
        <v/>
      </c>
      <c r="AS1811" s="377" t="str">
        <f t="shared" si="848"/>
        <v/>
      </c>
      <c r="AT1811" s="378" t="str">
        <f t="shared" si="849"/>
        <v/>
      </c>
      <c r="AX1811" s="625" t="b">
        <f t="shared" si="851"/>
        <v>0</v>
      </c>
      <c r="AY1811" s="7" t="str">
        <f t="shared" si="852"/>
        <v>FALSEFALSEFALSE</v>
      </c>
      <c r="AZ1811" s="626">
        <f t="shared" si="828"/>
        <v>0</v>
      </c>
      <c r="BA1811" s="627" t="str">
        <f t="shared" si="829"/>
        <v/>
      </c>
      <c r="BB1811" s="627">
        <f t="shared" si="830"/>
        <v>0</v>
      </c>
      <c r="BC1811" s="690" t="str">
        <f t="shared" si="831"/>
        <v/>
      </c>
    </row>
    <row r="1812" spans="1:55">
      <c r="A1812" s="381">
        <v>1756</v>
      </c>
      <c r="B1812" s="117"/>
      <c r="C1812" s="288"/>
      <c r="D1812" s="289"/>
      <c r="E1812" s="289"/>
      <c r="F1812" s="290"/>
      <c r="G1812" s="292"/>
      <c r="H1812" s="116"/>
      <c r="I1812" s="292"/>
      <c r="J1812" s="116"/>
      <c r="K1812" s="370" t="str">
        <f t="shared" si="822"/>
        <v/>
      </c>
      <c r="L1812" s="370">
        <f t="shared" si="823"/>
        <v>0</v>
      </c>
      <c r="M1812" s="370">
        <f t="shared" si="824"/>
        <v>0</v>
      </c>
      <c r="N1812" s="371" t="str">
        <f t="shared" si="832"/>
        <v/>
      </c>
      <c r="O1812" s="371" t="str">
        <f t="shared" si="833"/>
        <v/>
      </c>
      <c r="P1812" s="371" t="str">
        <f t="shared" si="834"/>
        <v/>
      </c>
      <c r="Q1812" s="371" t="str">
        <f t="shared" si="835"/>
        <v/>
      </c>
      <c r="R1812" s="371" t="str">
        <f t="shared" si="836"/>
        <v/>
      </c>
      <c r="S1812" s="371" t="str">
        <f t="shared" si="837"/>
        <v/>
      </c>
      <c r="T1812" s="443" t="str">
        <f t="shared" si="825"/>
        <v/>
      </c>
      <c r="U1812" s="539"/>
      <c r="V1812" s="117"/>
      <c r="W1812" s="118"/>
      <c r="X1812" s="119"/>
      <c r="Y1812" s="120"/>
      <c r="Z1812" s="122"/>
      <c r="AA1812" s="121"/>
      <c r="AB1812" s="443" t="str">
        <f t="shared" si="826"/>
        <v/>
      </c>
      <c r="AC1812" s="734" t="str">
        <f t="shared" si="827"/>
        <v/>
      </c>
      <c r="AD1812" s="372"/>
      <c r="AE1812" s="485"/>
      <c r="AF1812" s="373" t="str">
        <f t="shared" si="838"/>
        <v/>
      </c>
      <c r="AG1812" s="373" t="str">
        <f t="shared" si="839"/>
        <v/>
      </c>
      <c r="AH1812" s="374" t="str">
        <f t="shared" si="840"/>
        <v/>
      </c>
      <c r="AI1812" s="375" t="str">
        <f t="shared" si="841"/>
        <v/>
      </c>
      <c r="AJ1812" s="375" t="str">
        <f t="shared" si="842"/>
        <v/>
      </c>
      <c r="AK1812" s="375" t="str">
        <f t="shared" si="843"/>
        <v/>
      </c>
      <c r="AL1812" s="375" t="str">
        <f t="shared" si="844"/>
        <v/>
      </c>
      <c r="AM1812" s="375" t="str">
        <f t="shared" si="845"/>
        <v/>
      </c>
      <c r="AN1812" s="376" t="str">
        <f>IF(AF1812="","",IF(OR(AH1812="",AH1812="-"),"－",IF(OR(AM1812=8,AM1812=9),"",IF(OR(AJ1812=3,AJ1812=4,AJ1812=5,AJ1812=6),VLOOKUP(AH1812,INDEX((係数_バス貨物_ガソリン,係数_バス貨物_CNG,係数_バス貨物_軽油,係数_バス貨物_メタノール,係数_バス貨物_LPG),MATCH(AL1812,【参考】排出ガスレベル!$AI$4:$AI$671,1),1,AR1812):INDEX((係数_バス貨物_ガソリン,係数_バス貨物_CNG,係数_バス貨物_軽油,係数_バス貨物_メタノール,係数_バス貨物_LPG),MATCH(AL1812+1,【参考】排出ガスレベル!$AI$4:$AI$671,1)-1,5,AR1812),2,FALSE),IF(OR(AJ1812=1,AJ1812=2),VLOOKUP(AH1812,INDEX((係数_乗用_ガソリン,係数_乗用_CNG,係数_乗用_軽油,係数_乗用_メタノール,係数_乗用_LPG),1,1,AR1812):INDEX((係数_乗用_ガソリン,係数_乗用_CNG,係数_乗用_軽油,係数_乗用_メタノール,係数_乗用_LPG),125,5,AR1812),2,FALSE))))))</f>
        <v/>
      </c>
      <c r="AO1812" s="376" t="str">
        <f>IF(T1812="","",IF(OR(AH1812="",AH1812="-"),"－",IF(OR(AM1812=8,AM1812=9),"",IF(OR(AJ1812=3,AJ1812=4,AJ1812=5,AJ1812=6),VLOOKUP(AH1812,INDEX((係数_バス貨物_ガソリン,係数_バス貨物_CNG,係数_バス貨物_軽油,係数_バス貨物_メタノール,係数_バス貨物_LPG),MATCH(AL1812,【参考】排出ガスレベル!$AI$4:$AI$671,1),1,AR1812):INDEX((係数_バス貨物_ガソリン,係数_バス貨物_CNG,係数_バス貨物_軽油,係数_バス貨物_メタノール,係数_バス貨物_LPG),MATCH(AL1812+1,【参考】排出ガスレベル!$AI$4:$AI$671,1)-1,5,AR1812),3,FALSE),IF(OR(AJ1812=1,AJ1812=2),VLOOKUP(AH1812,INDEX((係数_乗用_ガソリン,係数_乗用_CNG,係数_乗用_軽油,係数_乗用_メタノール,係数_乗用_LPG),1,1,AR1812):INDEX((係数_乗用_ガソリン,係数_乗用_CNG,係数_乗用_軽油,係数_乗用_メタノール,係数_乗用_LPG),125,5,AR1812),3,FALSE))))))</f>
        <v/>
      </c>
      <c r="AP1812" s="375" t="str">
        <f t="shared" si="846"/>
        <v/>
      </c>
      <c r="AQ1812" s="444" t="str">
        <f t="shared" si="847"/>
        <v/>
      </c>
      <c r="AR1812" s="375" t="str">
        <f t="shared" si="850"/>
        <v/>
      </c>
      <c r="AS1812" s="377" t="str">
        <f t="shared" si="848"/>
        <v/>
      </c>
      <c r="AT1812" s="378" t="str">
        <f t="shared" si="849"/>
        <v/>
      </c>
      <c r="AX1812" s="625" t="b">
        <f t="shared" si="851"/>
        <v>0</v>
      </c>
      <c r="AY1812" s="7" t="str">
        <f t="shared" si="852"/>
        <v>FALSEFALSEFALSE</v>
      </c>
      <c r="AZ1812" s="626">
        <f t="shared" si="828"/>
        <v>0</v>
      </c>
      <c r="BA1812" s="627" t="str">
        <f t="shared" si="829"/>
        <v/>
      </c>
      <c r="BB1812" s="627">
        <f t="shared" si="830"/>
        <v>0</v>
      </c>
      <c r="BC1812" s="690" t="str">
        <f t="shared" si="831"/>
        <v/>
      </c>
    </row>
    <row r="1813" spans="1:55">
      <c r="A1813" s="381">
        <v>1757</v>
      </c>
      <c r="B1813" s="117"/>
      <c r="C1813" s="288"/>
      <c r="D1813" s="289"/>
      <c r="E1813" s="289"/>
      <c r="F1813" s="290"/>
      <c r="G1813" s="292"/>
      <c r="H1813" s="116"/>
      <c r="I1813" s="292"/>
      <c r="J1813" s="116"/>
      <c r="K1813" s="370" t="str">
        <f t="shared" si="822"/>
        <v/>
      </c>
      <c r="L1813" s="370">
        <f t="shared" si="823"/>
        <v>0</v>
      </c>
      <c r="M1813" s="370">
        <f t="shared" si="824"/>
        <v>0</v>
      </c>
      <c r="N1813" s="371" t="str">
        <f t="shared" si="832"/>
        <v/>
      </c>
      <c r="O1813" s="371" t="str">
        <f t="shared" si="833"/>
        <v/>
      </c>
      <c r="P1813" s="371" t="str">
        <f t="shared" si="834"/>
        <v/>
      </c>
      <c r="Q1813" s="371" t="str">
        <f t="shared" si="835"/>
        <v/>
      </c>
      <c r="R1813" s="371" t="str">
        <f t="shared" si="836"/>
        <v/>
      </c>
      <c r="S1813" s="371" t="str">
        <f t="shared" si="837"/>
        <v/>
      </c>
      <c r="T1813" s="443" t="str">
        <f t="shared" si="825"/>
        <v/>
      </c>
      <c r="U1813" s="539"/>
      <c r="V1813" s="117"/>
      <c r="W1813" s="118"/>
      <c r="X1813" s="119"/>
      <c r="Y1813" s="120"/>
      <c r="Z1813" s="122"/>
      <c r="AA1813" s="121"/>
      <c r="AB1813" s="443" t="str">
        <f t="shared" si="826"/>
        <v/>
      </c>
      <c r="AC1813" s="734" t="str">
        <f t="shared" si="827"/>
        <v/>
      </c>
      <c r="AD1813" s="372"/>
      <c r="AE1813" s="485"/>
      <c r="AF1813" s="373" t="str">
        <f t="shared" si="838"/>
        <v/>
      </c>
      <c r="AG1813" s="373" t="str">
        <f t="shared" si="839"/>
        <v/>
      </c>
      <c r="AH1813" s="374" t="str">
        <f t="shared" si="840"/>
        <v/>
      </c>
      <c r="AI1813" s="375" t="str">
        <f t="shared" si="841"/>
        <v/>
      </c>
      <c r="AJ1813" s="375" t="str">
        <f t="shared" si="842"/>
        <v/>
      </c>
      <c r="AK1813" s="375" t="str">
        <f t="shared" si="843"/>
        <v/>
      </c>
      <c r="AL1813" s="375" t="str">
        <f t="shared" si="844"/>
        <v/>
      </c>
      <c r="AM1813" s="375" t="str">
        <f t="shared" si="845"/>
        <v/>
      </c>
      <c r="AN1813" s="376" t="str">
        <f>IF(AF1813="","",IF(OR(AH1813="",AH1813="-"),"－",IF(OR(AM1813=8,AM1813=9),"",IF(OR(AJ1813=3,AJ1813=4,AJ1813=5,AJ1813=6),VLOOKUP(AH1813,INDEX((係数_バス貨物_ガソリン,係数_バス貨物_CNG,係数_バス貨物_軽油,係数_バス貨物_メタノール,係数_バス貨物_LPG),MATCH(AL1813,【参考】排出ガスレベル!$AI$4:$AI$671,1),1,AR1813):INDEX((係数_バス貨物_ガソリン,係数_バス貨物_CNG,係数_バス貨物_軽油,係数_バス貨物_メタノール,係数_バス貨物_LPG),MATCH(AL1813+1,【参考】排出ガスレベル!$AI$4:$AI$671,1)-1,5,AR1813),2,FALSE),IF(OR(AJ1813=1,AJ1813=2),VLOOKUP(AH1813,INDEX((係数_乗用_ガソリン,係数_乗用_CNG,係数_乗用_軽油,係数_乗用_メタノール,係数_乗用_LPG),1,1,AR1813):INDEX((係数_乗用_ガソリン,係数_乗用_CNG,係数_乗用_軽油,係数_乗用_メタノール,係数_乗用_LPG),125,5,AR1813),2,FALSE))))))</f>
        <v/>
      </c>
      <c r="AO1813" s="376" t="str">
        <f>IF(T1813="","",IF(OR(AH1813="",AH1813="-"),"－",IF(OR(AM1813=8,AM1813=9),"",IF(OR(AJ1813=3,AJ1813=4,AJ1813=5,AJ1813=6),VLOOKUP(AH1813,INDEX((係数_バス貨物_ガソリン,係数_バス貨物_CNG,係数_バス貨物_軽油,係数_バス貨物_メタノール,係数_バス貨物_LPG),MATCH(AL1813,【参考】排出ガスレベル!$AI$4:$AI$671,1),1,AR1813):INDEX((係数_バス貨物_ガソリン,係数_バス貨物_CNG,係数_バス貨物_軽油,係数_バス貨物_メタノール,係数_バス貨物_LPG),MATCH(AL1813+1,【参考】排出ガスレベル!$AI$4:$AI$671,1)-1,5,AR1813),3,FALSE),IF(OR(AJ1813=1,AJ1813=2),VLOOKUP(AH1813,INDEX((係数_乗用_ガソリン,係数_乗用_CNG,係数_乗用_軽油,係数_乗用_メタノール,係数_乗用_LPG),1,1,AR1813):INDEX((係数_乗用_ガソリン,係数_乗用_CNG,係数_乗用_軽油,係数_乗用_メタノール,係数_乗用_LPG),125,5,AR1813),3,FALSE))))))</f>
        <v/>
      </c>
      <c r="AP1813" s="375" t="str">
        <f t="shared" si="846"/>
        <v/>
      </c>
      <c r="AQ1813" s="444" t="str">
        <f t="shared" si="847"/>
        <v/>
      </c>
      <c r="AR1813" s="375" t="str">
        <f t="shared" si="850"/>
        <v/>
      </c>
      <c r="AS1813" s="377" t="str">
        <f t="shared" si="848"/>
        <v/>
      </c>
      <c r="AT1813" s="378" t="str">
        <f t="shared" si="849"/>
        <v/>
      </c>
      <c r="AX1813" s="625" t="b">
        <f t="shared" si="851"/>
        <v>0</v>
      </c>
      <c r="AY1813" s="7" t="str">
        <f t="shared" si="852"/>
        <v>FALSEFALSEFALSE</v>
      </c>
      <c r="AZ1813" s="626">
        <f t="shared" si="828"/>
        <v>0</v>
      </c>
      <c r="BA1813" s="627" t="str">
        <f t="shared" si="829"/>
        <v/>
      </c>
      <c r="BB1813" s="627">
        <f t="shared" si="830"/>
        <v>0</v>
      </c>
      <c r="BC1813" s="690" t="str">
        <f t="shared" si="831"/>
        <v/>
      </c>
    </row>
    <row r="1814" spans="1:55">
      <c r="A1814" s="381">
        <v>1758</v>
      </c>
      <c r="B1814" s="117"/>
      <c r="C1814" s="288"/>
      <c r="D1814" s="289"/>
      <c r="E1814" s="289"/>
      <c r="F1814" s="290"/>
      <c r="G1814" s="292"/>
      <c r="H1814" s="116"/>
      <c r="I1814" s="292"/>
      <c r="J1814" s="116"/>
      <c r="K1814" s="370" t="str">
        <f t="shared" si="822"/>
        <v/>
      </c>
      <c r="L1814" s="370">
        <f t="shared" si="823"/>
        <v>0</v>
      </c>
      <c r="M1814" s="370">
        <f t="shared" si="824"/>
        <v>0</v>
      </c>
      <c r="N1814" s="371" t="str">
        <f t="shared" si="832"/>
        <v/>
      </c>
      <c r="O1814" s="371" t="str">
        <f t="shared" si="833"/>
        <v/>
      </c>
      <c r="P1814" s="371" t="str">
        <f t="shared" si="834"/>
        <v/>
      </c>
      <c r="Q1814" s="371" t="str">
        <f t="shared" si="835"/>
        <v/>
      </c>
      <c r="R1814" s="371" t="str">
        <f t="shared" si="836"/>
        <v/>
      </c>
      <c r="S1814" s="371" t="str">
        <f t="shared" si="837"/>
        <v/>
      </c>
      <c r="T1814" s="443" t="str">
        <f t="shared" si="825"/>
        <v/>
      </c>
      <c r="U1814" s="539"/>
      <c r="V1814" s="117"/>
      <c r="W1814" s="118"/>
      <c r="X1814" s="119"/>
      <c r="Y1814" s="120"/>
      <c r="Z1814" s="122"/>
      <c r="AA1814" s="121"/>
      <c r="AB1814" s="443" t="str">
        <f t="shared" si="826"/>
        <v/>
      </c>
      <c r="AC1814" s="734" t="str">
        <f t="shared" si="827"/>
        <v/>
      </c>
      <c r="AD1814" s="372"/>
      <c r="AE1814" s="485"/>
      <c r="AF1814" s="373" t="str">
        <f t="shared" si="838"/>
        <v/>
      </c>
      <c r="AG1814" s="373" t="str">
        <f t="shared" si="839"/>
        <v/>
      </c>
      <c r="AH1814" s="374" t="str">
        <f t="shared" si="840"/>
        <v/>
      </c>
      <c r="AI1814" s="375" t="str">
        <f t="shared" si="841"/>
        <v/>
      </c>
      <c r="AJ1814" s="375" t="str">
        <f t="shared" si="842"/>
        <v/>
      </c>
      <c r="AK1814" s="375" t="str">
        <f t="shared" si="843"/>
        <v/>
      </c>
      <c r="AL1814" s="375" t="str">
        <f t="shared" si="844"/>
        <v/>
      </c>
      <c r="AM1814" s="375" t="str">
        <f t="shared" si="845"/>
        <v/>
      </c>
      <c r="AN1814" s="376" t="str">
        <f>IF(AF1814="","",IF(OR(AH1814="",AH1814="-"),"－",IF(OR(AM1814=8,AM1814=9),"",IF(OR(AJ1814=3,AJ1814=4,AJ1814=5,AJ1814=6),VLOOKUP(AH1814,INDEX((係数_バス貨物_ガソリン,係数_バス貨物_CNG,係数_バス貨物_軽油,係数_バス貨物_メタノール,係数_バス貨物_LPG),MATCH(AL1814,【参考】排出ガスレベル!$AI$4:$AI$671,1),1,AR1814):INDEX((係数_バス貨物_ガソリン,係数_バス貨物_CNG,係数_バス貨物_軽油,係数_バス貨物_メタノール,係数_バス貨物_LPG),MATCH(AL1814+1,【参考】排出ガスレベル!$AI$4:$AI$671,1)-1,5,AR1814),2,FALSE),IF(OR(AJ1814=1,AJ1814=2),VLOOKUP(AH1814,INDEX((係数_乗用_ガソリン,係数_乗用_CNG,係数_乗用_軽油,係数_乗用_メタノール,係数_乗用_LPG),1,1,AR1814):INDEX((係数_乗用_ガソリン,係数_乗用_CNG,係数_乗用_軽油,係数_乗用_メタノール,係数_乗用_LPG),125,5,AR1814),2,FALSE))))))</f>
        <v/>
      </c>
      <c r="AO1814" s="376" t="str">
        <f>IF(T1814="","",IF(OR(AH1814="",AH1814="-"),"－",IF(OR(AM1814=8,AM1814=9),"",IF(OR(AJ1814=3,AJ1814=4,AJ1814=5,AJ1814=6),VLOOKUP(AH1814,INDEX((係数_バス貨物_ガソリン,係数_バス貨物_CNG,係数_バス貨物_軽油,係数_バス貨物_メタノール,係数_バス貨物_LPG),MATCH(AL1814,【参考】排出ガスレベル!$AI$4:$AI$671,1),1,AR1814):INDEX((係数_バス貨物_ガソリン,係数_バス貨物_CNG,係数_バス貨物_軽油,係数_バス貨物_メタノール,係数_バス貨物_LPG),MATCH(AL1814+1,【参考】排出ガスレベル!$AI$4:$AI$671,1)-1,5,AR1814),3,FALSE),IF(OR(AJ1814=1,AJ1814=2),VLOOKUP(AH1814,INDEX((係数_乗用_ガソリン,係数_乗用_CNG,係数_乗用_軽油,係数_乗用_メタノール,係数_乗用_LPG),1,1,AR1814):INDEX((係数_乗用_ガソリン,係数_乗用_CNG,係数_乗用_軽油,係数_乗用_メタノール,係数_乗用_LPG),125,5,AR1814),3,FALSE))))))</f>
        <v/>
      </c>
      <c r="AP1814" s="375" t="str">
        <f t="shared" si="846"/>
        <v/>
      </c>
      <c r="AQ1814" s="444" t="str">
        <f t="shared" si="847"/>
        <v/>
      </c>
      <c r="AR1814" s="375" t="str">
        <f t="shared" si="850"/>
        <v/>
      </c>
      <c r="AS1814" s="377" t="str">
        <f t="shared" si="848"/>
        <v/>
      </c>
      <c r="AT1814" s="378" t="str">
        <f t="shared" si="849"/>
        <v/>
      </c>
      <c r="AX1814" s="625" t="b">
        <f t="shared" si="851"/>
        <v>0</v>
      </c>
      <c r="AY1814" s="7" t="str">
        <f t="shared" si="852"/>
        <v>FALSEFALSEFALSE</v>
      </c>
      <c r="AZ1814" s="626">
        <f t="shared" si="828"/>
        <v>0</v>
      </c>
      <c r="BA1814" s="627" t="str">
        <f t="shared" si="829"/>
        <v/>
      </c>
      <c r="BB1814" s="627">
        <f t="shared" si="830"/>
        <v>0</v>
      </c>
      <c r="BC1814" s="690" t="str">
        <f t="shared" si="831"/>
        <v/>
      </c>
    </row>
    <row r="1815" spans="1:55">
      <c r="A1815" s="381">
        <v>1759</v>
      </c>
      <c r="B1815" s="117"/>
      <c r="C1815" s="288"/>
      <c r="D1815" s="289"/>
      <c r="E1815" s="289"/>
      <c r="F1815" s="290"/>
      <c r="G1815" s="292"/>
      <c r="H1815" s="116"/>
      <c r="I1815" s="292"/>
      <c r="J1815" s="116"/>
      <c r="K1815" s="370" t="str">
        <f t="shared" si="822"/>
        <v/>
      </c>
      <c r="L1815" s="370">
        <f t="shared" si="823"/>
        <v>0</v>
      </c>
      <c r="M1815" s="370">
        <f t="shared" si="824"/>
        <v>0</v>
      </c>
      <c r="N1815" s="371" t="str">
        <f t="shared" si="832"/>
        <v/>
      </c>
      <c r="O1815" s="371" t="str">
        <f t="shared" si="833"/>
        <v/>
      </c>
      <c r="P1815" s="371" t="str">
        <f t="shared" si="834"/>
        <v/>
      </c>
      <c r="Q1815" s="371" t="str">
        <f t="shared" si="835"/>
        <v/>
      </c>
      <c r="R1815" s="371" t="str">
        <f t="shared" si="836"/>
        <v/>
      </c>
      <c r="S1815" s="371" t="str">
        <f t="shared" si="837"/>
        <v/>
      </c>
      <c r="T1815" s="443" t="str">
        <f t="shared" si="825"/>
        <v/>
      </c>
      <c r="U1815" s="539"/>
      <c r="V1815" s="117"/>
      <c r="W1815" s="118"/>
      <c r="X1815" s="119"/>
      <c r="Y1815" s="120"/>
      <c r="Z1815" s="122"/>
      <c r="AA1815" s="121"/>
      <c r="AB1815" s="443" t="str">
        <f t="shared" si="826"/>
        <v/>
      </c>
      <c r="AC1815" s="734" t="str">
        <f t="shared" si="827"/>
        <v/>
      </c>
      <c r="AD1815" s="372"/>
      <c r="AE1815" s="485"/>
      <c r="AF1815" s="373" t="str">
        <f t="shared" si="838"/>
        <v/>
      </c>
      <c r="AG1815" s="373" t="str">
        <f t="shared" si="839"/>
        <v/>
      </c>
      <c r="AH1815" s="374" t="str">
        <f t="shared" si="840"/>
        <v/>
      </c>
      <c r="AI1815" s="375" t="str">
        <f t="shared" si="841"/>
        <v/>
      </c>
      <c r="AJ1815" s="375" t="str">
        <f t="shared" si="842"/>
        <v/>
      </c>
      <c r="AK1815" s="375" t="str">
        <f t="shared" si="843"/>
        <v/>
      </c>
      <c r="AL1815" s="375" t="str">
        <f t="shared" si="844"/>
        <v/>
      </c>
      <c r="AM1815" s="375" t="str">
        <f t="shared" si="845"/>
        <v/>
      </c>
      <c r="AN1815" s="376" t="str">
        <f>IF(AF1815="","",IF(OR(AH1815="",AH1815="-"),"－",IF(OR(AM1815=8,AM1815=9),"",IF(OR(AJ1815=3,AJ1815=4,AJ1815=5,AJ1815=6),VLOOKUP(AH1815,INDEX((係数_バス貨物_ガソリン,係数_バス貨物_CNG,係数_バス貨物_軽油,係数_バス貨物_メタノール,係数_バス貨物_LPG),MATCH(AL1815,【参考】排出ガスレベル!$AI$4:$AI$671,1),1,AR1815):INDEX((係数_バス貨物_ガソリン,係数_バス貨物_CNG,係数_バス貨物_軽油,係数_バス貨物_メタノール,係数_バス貨物_LPG),MATCH(AL1815+1,【参考】排出ガスレベル!$AI$4:$AI$671,1)-1,5,AR1815),2,FALSE),IF(OR(AJ1815=1,AJ1815=2),VLOOKUP(AH1815,INDEX((係数_乗用_ガソリン,係数_乗用_CNG,係数_乗用_軽油,係数_乗用_メタノール,係数_乗用_LPG),1,1,AR1815):INDEX((係数_乗用_ガソリン,係数_乗用_CNG,係数_乗用_軽油,係数_乗用_メタノール,係数_乗用_LPG),125,5,AR1815),2,FALSE))))))</f>
        <v/>
      </c>
      <c r="AO1815" s="376" t="str">
        <f>IF(T1815="","",IF(OR(AH1815="",AH1815="-"),"－",IF(OR(AM1815=8,AM1815=9),"",IF(OR(AJ1815=3,AJ1815=4,AJ1815=5,AJ1815=6),VLOOKUP(AH1815,INDEX((係数_バス貨物_ガソリン,係数_バス貨物_CNG,係数_バス貨物_軽油,係数_バス貨物_メタノール,係数_バス貨物_LPG),MATCH(AL1815,【参考】排出ガスレベル!$AI$4:$AI$671,1),1,AR1815):INDEX((係数_バス貨物_ガソリン,係数_バス貨物_CNG,係数_バス貨物_軽油,係数_バス貨物_メタノール,係数_バス貨物_LPG),MATCH(AL1815+1,【参考】排出ガスレベル!$AI$4:$AI$671,1)-1,5,AR1815),3,FALSE),IF(OR(AJ1815=1,AJ1815=2),VLOOKUP(AH1815,INDEX((係数_乗用_ガソリン,係数_乗用_CNG,係数_乗用_軽油,係数_乗用_メタノール,係数_乗用_LPG),1,1,AR1815):INDEX((係数_乗用_ガソリン,係数_乗用_CNG,係数_乗用_軽油,係数_乗用_メタノール,係数_乗用_LPG),125,5,AR1815),3,FALSE))))))</f>
        <v/>
      </c>
      <c r="AP1815" s="375" t="str">
        <f t="shared" si="846"/>
        <v/>
      </c>
      <c r="AQ1815" s="444" t="str">
        <f t="shared" si="847"/>
        <v/>
      </c>
      <c r="AR1815" s="375" t="str">
        <f t="shared" si="850"/>
        <v/>
      </c>
      <c r="AS1815" s="377" t="str">
        <f t="shared" si="848"/>
        <v/>
      </c>
      <c r="AT1815" s="378" t="str">
        <f t="shared" si="849"/>
        <v/>
      </c>
      <c r="AX1815" s="625" t="b">
        <f t="shared" si="851"/>
        <v>0</v>
      </c>
      <c r="AY1815" s="7" t="str">
        <f t="shared" si="852"/>
        <v>FALSEFALSEFALSE</v>
      </c>
      <c r="AZ1815" s="626">
        <f t="shared" si="828"/>
        <v>0</v>
      </c>
      <c r="BA1815" s="627" t="str">
        <f t="shared" si="829"/>
        <v/>
      </c>
      <c r="BB1815" s="627">
        <f t="shared" si="830"/>
        <v>0</v>
      </c>
      <c r="BC1815" s="690" t="str">
        <f t="shared" si="831"/>
        <v/>
      </c>
    </row>
    <row r="1816" spans="1:55">
      <c r="A1816" s="381">
        <v>1760</v>
      </c>
      <c r="B1816" s="117"/>
      <c r="C1816" s="288"/>
      <c r="D1816" s="289"/>
      <c r="E1816" s="289"/>
      <c r="F1816" s="290"/>
      <c r="G1816" s="292"/>
      <c r="H1816" s="116"/>
      <c r="I1816" s="292"/>
      <c r="J1816" s="116"/>
      <c r="K1816" s="370" t="str">
        <f t="shared" si="822"/>
        <v/>
      </c>
      <c r="L1816" s="370">
        <f t="shared" si="823"/>
        <v>0</v>
      </c>
      <c r="M1816" s="370">
        <f t="shared" si="824"/>
        <v>0</v>
      </c>
      <c r="N1816" s="371" t="str">
        <f t="shared" si="832"/>
        <v/>
      </c>
      <c r="O1816" s="371" t="str">
        <f t="shared" si="833"/>
        <v/>
      </c>
      <c r="P1816" s="371" t="str">
        <f t="shared" si="834"/>
        <v/>
      </c>
      <c r="Q1816" s="371" t="str">
        <f t="shared" si="835"/>
        <v/>
      </c>
      <c r="R1816" s="371" t="str">
        <f t="shared" si="836"/>
        <v/>
      </c>
      <c r="S1816" s="371" t="str">
        <f t="shared" si="837"/>
        <v/>
      </c>
      <c r="T1816" s="443" t="str">
        <f t="shared" si="825"/>
        <v/>
      </c>
      <c r="U1816" s="539"/>
      <c r="V1816" s="117"/>
      <c r="W1816" s="118"/>
      <c r="X1816" s="119"/>
      <c r="Y1816" s="120"/>
      <c r="Z1816" s="122"/>
      <c r="AA1816" s="121"/>
      <c r="AB1816" s="443" t="str">
        <f t="shared" si="826"/>
        <v/>
      </c>
      <c r="AC1816" s="734" t="str">
        <f t="shared" si="827"/>
        <v/>
      </c>
      <c r="AD1816" s="372"/>
      <c r="AE1816" s="485"/>
      <c r="AF1816" s="373" t="str">
        <f t="shared" si="838"/>
        <v/>
      </c>
      <c r="AG1816" s="373" t="str">
        <f t="shared" si="839"/>
        <v/>
      </c>
      <c r="AH1816" s="374" t="str">
        <f t="shared" si="840"/>
        <v/>
      </c>
      <c r="AI1816" s="375" t="str">
        <f t="shared" si="841"/>
        <v/>
      </c>
      <c r="AJ1816" s="375" t="str">
        <f t="shared" si="842"/>
        <v/>
      </c>
      <c r="AK1816" s="375" t="str">
        <f t="shared" si="843"/>
        <v/>
      </c>
      <c r="AL1816" s="375" t="str">
        <f t="shared" si="844"/>
        <v/>
      </c>
      <c r="AM1816" s="375" t="str">
        <f t="shared" si="845"/>
        <v/>
      </c>
      <c r="AN1816" s="376" t="str">
        <f>IF(AF1816="","",IF(OR(AH1816="",AH1816="-"),"－",IF(OR(AM1816=8,AM1816=9),"",IF(OR(AJ1816=3,AJ1816=4,AJ1816=5,AJ1816=6),VLOOKUP(AH1816,INDEX((係数_バス貨物_ガソリン,係数_バス貨物_CNG,係数_バス貨物_軽油,係数_バス貨物_メタノール,係数_バス貨物_LPG),MATCH(AL1816,【参考】排出ガスレベル!$AI$4:$AI$671,1),1,AR1816):INDEX((係数_バス貨物_ガソリン,係数_バス貨物_CNG,係数_バス貨物_軽油,係数_バス貨物_メタノール,係数_バス貨物_LPG),MATCH(AL1816+1,【参考】排出ガスレベル!$AI$4:$AI$671,1)-1,5,AR1816),2,FALSE),IF(OR(AJ1816=1,AJ1816=2),VLOOKUP(AH1816,INDEX((係数_乗用_ガソリン,係数_乗用_CNG,係数_乗用_軽油,係数_乗用_メタノール,係数_乗用_LPG),1,1,AR1816):INDEX((係数_乗用_ガソリン,係数_乗用_CNG,係数_乗用_軽油,係数_乗用_メタノール,係数_乗用_LPG),125,5,AR1816),2,FALSE))))))</f>
        <v/>
      </c>
      <c r="AO1816" s="376" t="str">
        <f>IF(T1816="","",IF(OR(AH1816="",AH1816="-"),"－",IF(OR(AM1816=8,AM1816=9),"",IF(OR(AJ1816=3,AJ1816=4,AJ1816=5,AJ1816=6),VLOOKUP(AH1816,INDEX((係数_バス貨物_ガソリン,係数_バス貨物_CNG,係数_バス貨物_軽油,係数_バス貨物_メタノール,係数_バス貨物_LPG),MATCH(AL1816,【参考】排出ガスレベル!$AI$4:$AI$671,1),1,AR1816):INDEX((係数_バス貨物_ガソリン,係数_バス貨物_CNG,係数_バス貨物_軽油,係数_バス貨物_メタノール,係数_バス貨物_LPG),MATCH(AL1816+1,【参考】排出ガスレベル!$AI$4:$AI$671,1)-1,5,AR1816),3,FALSE),IF(OR(AJ1816=1,AJ1816=2),VLOOKUP(AH1816,INDEX((係数_乗用_ガソリン,係数_乗用_CNG,係数_乗用_軽油,係数_乗用_メタノール,係数_乗用_LPG),1,1,AR1816):INDEX((係数_乗用_ガソリン,係数_乗用_CNG,係数_乗用_軽油,係数_乗用_メタノール,係数_乗用_LPG),125,5,AR1816),3,FALSE))))))</f>
        <v/>
      </c>
      <c r="AP1816" s="375" t="str">
        <f t="shared" si="846"/>
        <v/>
      </c>
      <c r="AQ1816" s="444" t="str">
        <f t="shared" si="847"/>
        <v/>
      </c>
      <c r="AR1816" s="375" t="str">
        <f t="shared" si="850"/>
        <v/>
      </c>
      <c r="AS1816" s="377" t="str">
        <f t="shared" si="848"/>
        <v/>
      </c>
      <c r="AT1816" s="378" t="str">
        <f t="shared" si="849"/>
        <v/>
      </c>
      <c r="AX1816" s="625" t="b">
        <f t="shared" si="851"/>
        <v>0</v>
      </c>
      <c r="AY1816" s="7" t="str">
        <f t="shared" si="852"/>
        <v>FALSEFALSEFALSE</v>
      </c>
      <c r="AZ1816" s="626">
        <f t="shared" si="828"/>
        <v>0</v>
      </c>
      <c r="BA1816" s="627" t="str">
        <f t="shared" si="829"/>
        <v/>
      </c>
      <c r="BB1816" s="627">
        <f t="shared" si="830"/>
        <v>0</v>
      </c>
      <c r="BC1816" s="690" t="str">
        <f t="shared" si="831"/>
        <v/>
      </c>
    </row>
    <row r="1817" spans="1:55">
      <c r="A1817" s="381">
        <v>1761</v>
      </c>
      <c r="B1817" s="117"/>
      <c r="C1817" s="288"/>
      <c r="D1817" s="289"/>
      <c r="E1817" s="289"/>
      <c r="F1817" s="290"/>
      <c r="G1817" s="292"/>
      <c r="H1817" s="116"/>
      <c r="I1817" s="292"/>
      <c r="J1817" s="116"/>
      <c r="K1817" s="370" t="str">
        <f t="shared" si="822"/>
        <v/>
      </c>
      <c r="L1817" s="370">
        <f t="shared" si="823"/>
        <v>0</v>
      </c>
      <c r="M1817" s="370">
        <f t="shared" si="824"/>
        <v>0</v>
      </c>
      <c r="N1817" s="371" t="str">
        <f t="shared" si="832"/>
        <v/>
      </c>
      <c r="O1817" s="371" t="str">
        <f t="shared" si="833"/>
        <v/>
      </c>
      <c r="P1817" s="371" t="str">
        <f t="shared" si="834"/>
        <v/>
      </c>
      <c r="Q1817" s="371" t="str">
        <f t="shared" si="835"/>
        <v/>
      </c>
      <c r="R1817" s="371" t="str">
        <f t="shared" si="836"/>
        <v/>
      </c>
      <c r="S1817" s="371" t="str">
        <f t="shared" si="837"/>
        <v/>
      </c>
      <c r="T1817" s="443" t="str">
        <f t="shared" si="825"/>
        <v/>
      </c>
      <c r="U1817" s="539"/>
      <c r="V1817" s="117"/>
      <c r="W1817" s="118"/>
      <c r="X1817" s="119"/>
      <c r="Y1817" s="120"/>
      <c r="Z1817" s="122"/>
      <c r="AA1817" s="121"/>
      <c r="AB1817" s="443" t="str">
        <f t="shared" si="826"/>
        <v/>
      </c>
      <c r="AC1817" s="734" t="str">
        <f t="shared" si="827"/>
        <v/>
      </c>
      <c r="AD1817" s="372"/>
      <c r="AE1817" s="485"/>
      <c r="AF1817" s="373" t="str">
        <f t="shared" si="838"/>
        <v/>
      </c>
      <c r="AG1817" s="373" t="str">
        <f t="shared" si="839"/>
        <v/>
      </c>
      <c r="AH1817" s="374" t="str">
        <f t="shared" si="840"/>
        <v/>
      </c>
      <c r="AI1817" s="375" t="str">
        <f t="shared" si="841"/>
        <v/>
      </c>
      <c r="AJ1817" s="375" t="str">
        <f t="shared" si="842"/>
        <v/>
      </c>
      <c r="AK1817" s="375" t="str">
        <f t="shared" si="843"/>
        <v/>
      </c>
      <c r="AL1817" s="375" t="str">
        <f t="shared" si="844"/>
        <v/>
      </c>
      <c r="AM1817" s="375" t="str">
        <f t="shared" si="845"/>
        <v/>
      </c>
      <c r="AN1817" s="376" t="str">
        <f>IF(AF1817="","",IF(OR(AH1817="",AH1817="-"),"－",IF(OR(AM1817=8,AM1817=9),"",IF(OR(AJ1817=3,AJ1817=4,AJ1817=5,AJ1817=6),VLOOKUP(AH1817,INDEX((係数_バス貨物_ガソリン,係数_バス貨物_CNG,係数_バス貨物_軽油,係数_バス貨物_メタノール,係数_バス貨物_LPG),MATCH(AL1817,【参考】排出ガスレベル!$AI$4:$AI$671,1),1,AR1817):INDEX((係数_バス貨物_ガソリン,係数_バス貨物_CNG,係数_バス貨物_軽油,係数_バス貨物_メタノール,係数_バス貨物_LPG),MATCH(AL1817+1,【参考】排出ガスレベル!$AI$4:$AI$671,1)-1,5,AR1817),2,FALSE),IF(OR(AJ1817=1,AJ1817=2),VLOOKUP(AH1817,INDEX((係数_乗用_ガソリン,係数_乗用_CNG,係数_乗用_軽油,係数_乗用_メタノール,係数_乗用_LPG),1,1,AR1817):INDEX((係数_乗用_ガソリン,係数_乗用_CNG,係数_乗用_軽油,係数_乗用_メタノール,係数_乗用_LPG),125,5,AR1817),2,FALSE))))))</f>
        <v/>
      </c>
      <c r="AO1817" s="376" t="str">
        <f>IF(T1817="","",IF(OR(AH1817="",AH1817="-"),"－",IF(OR(AM1817=8,AM1817=9),"",IF(OR(AJ1817=3,AJ1817=4,AJ1817=5,AJ1817=6),VLOOKUP(AH1817,INDEX((係数_バス貨物_ガソリン,係数_バス貨物_CNG,係数_バス貨物_軽油,係数_バス貨物_メタノール,係数_バス貨物_LPG),MATCH(AL1817,【参考】排出ガスレベル!$AI$4:$AI$671,1),1,AR1817):INDEX((係数_バス貨物_ガソリン,係数_バス貨物_CNG,係数_バス貨物_軽油,係数_バス貨物_メタノール,係数_バス貨物_LPG),MATCH(AL1817+1,【参考】排出ガスレベル!$AI$4:$AI$671,1)-1,5,AR1817),3,FALSE),IF(OR(AJ1817=1,AJ1817=2),VLOOKUP(AH1817,INDEX((係数_乗用_ガソリン,係数_乗用_CNG,係数_乗用_軽油,係数_乗用_メタノール,係数_乗用_LPG),1,1,AR1817):INDEX((係数_乗用_ガソリン,係数_乗用_CNG,係数_乗用_軽油,係数_乗用_メタノール,係数_乗用_LPG),125,5,AR1817),3,FALSE))))))</f>
        <v/>
      </c>
      <c r="AP1817" s="375" t="str">
        <f t="shared" si="846"/>
        <v/>
      </c>
      <c r="AQ1817" s="444" t="str">
        <f t="shared" si="847"/>
        <v/>
      </c>
      <c r="AR1817" s="375" t="str">
        <f t="shared" si="850"/>
        <v/>
      </c>
      <c r="AS1817" s="377" t="str">
        <f t="shared" si="848"/>
        <v/>
      </c>
      <c r="AT1817" s="378" t="str">
        <f t="shared" si="849"/>
        <v/>
      </c>
      <c r="AX1817" s="625" t="b">
        <f t="shared" si="851"/>
        <v>0</v>
      </c>
      <c r="AY1817" s="7" t="str">
        <f t="shared" si="852"/>
        <v>FALSEFALSEFALSE</v>
      </c>
      <c r="AZ1817" s="626">
        <f t="shared" si="828"/>
        <v>0</v>
      </c>
      <c r="BA1817" s="627" t="str">
        <f t="shared" si="829"/>
        <v/>
      </c>
      <c r="BB1817" s="627">
        <f t="shared" si="830"/>
        <v>0</v>
      </c>
      <c r="BC1817" s="690" t="str">
        <f t="shared" si="831"/>
        <v/>
      </c>
    </row>
    <row r="1818" spans="1:55">
      <c r="A1818" s="381">
        <v>1762</v>
      </c>
      <c r="B1818" s="117"/>
      <c r="C1818" s="288"/>
      <c r="D1818" s="289"/>
      <c r="E1818" s="289"/>
      <c r="F1818" s="290"/>
      <c r="G1818" s="292"/>
      <c r="H1818" s="116"/>
      <c r="I1818" s="292"/>
      <c r="J1818" s="116"/>
      <c r="K1818" s="370" t="str">
        <f t="shared" si="822"/>
        <v/>
      </c>
      <c r="L1818" s="370">
        <f t="shared" si="823"/>
        <v>0</v>
      </c>
      <c r="M1818" s="370">
        <f t="shared" si="824"/>
        <v>0</v>
      </c>
      <c r="N1818" s="371" t="str">
        <f t="shared" si="832"/>
        <v/>
      </c>
      <c r="O1818" s="371" t="str">
        <f t="shared" si="833"/>
        <v/>
      </c>
      <c r="P1818" s="371" t="str">
        <f t="shared" si="834"/>
        <v/>
      </c>
      <c r="Q1818" s="371" t="str">
        <f t="shared" si="835"/>
        <v/>
      </c>
      <c r="R1818" s="371" t="str">
        <f t="shared" si="836"/>
        <v/>
      </c>
      <c r="S1818" s="371" t="str">
        <f t="shared" si="837"/>
        <v/>
      </c>
      <c r="T1818" s="443" t="str">
        <f t="shared" si="825"/>
        <v/>
      </c>
      <c r="U1818" s="539"/>
      <c r="V1818" s="117"/>
      <c r="W1818" s="118"/>
      <c r="X1818" s="119"/>
      <c r="Y1818" s="120"/>
      <c r="Z1818" s="122"/>
      <c r="AA1818" s="121"/>
      <c r="AB1818" s="443" t="str">
        <f t="shared" si="826"/>
        <v/>
      </c>
      <c r="AC1818" s="734" t="str">
        <f t="shared" si="827"/>
        <v/>
      </c>
      <c r="AD1818" s="372"/>
      <c r="AE1818" s="485"/>
      <c r="AF1818" s="373" t="str">
        <f t="shared" si="838"/>
        <v/>
      </c>
      <c r="AG1818" s="373" t="str">
        <f t="shared" si="839"/>
        <v/>
      </c>
      <c r="AH1818" s="374" t="str">
        <f t="shared" si="840"/>
        <v/>
      </c>
      <c r="AI1818" s="375" t="str">
        <f t="shared" si="841"/>
        <v/>
      </c>
      <c r="AJ1818" s="375" t="str">
        <f t="shared" si="842"/>
        <v/>
      </c>
      <c r="AK1818" s="375" t="str">
        <f t="shared" si="843"/>
        <v/>
      </c>
      <c r="AL1818" s="375" t="str">
        <f t="shared" si="844"/>
        <v/>
      </c>
      <c r="AM1818" s="375" t="str">
        <f t="shared" si="845"/>
        <v/>
      </c>
      <c r="AN1818" s="376" t="str">
        <f>IF(AF1818="","",IF(OR(AH1818="",AH1818="-"),"－",IF(OR(AM1818=8,AM1818=9),"",IF(OR(AJ1818=3,AJ1818=4,AJ1818=5,AJ1818=6),VLOOKUP(AH1818,INDEX((係数_バス貨物_ガソリン,係数_バス貨物_CNG,係数_バス貨物_軽油,係数_バス貨物_メタノール,係数_バス貨物_LPG),MATCH(AL1818,【参考】排出ガスレベル!$AI$4:$AI$671,1),1,AR1818):INDEX((係数_バス貨物_ガソリン,係数_バス貨物_CNG,係数_バス貨物_軽油,係数_バス貨物_メタノール,係数_バス貨物_LPG),MATCH(AL1818+1,【参考】排出ガスレベル!$AI$4:$AI$671,1)-1,5,AR1818),2,FALSE),IF(OR(AJ1818=1,AJ1818=2),VLOOKUP(AH1818,INDEX((係数_乗用_ガソリン,係数_乗用_CNG,係数_乗用_軽油,係数_乗用_メタノール,係数_乗用_LPG),1,1,AR1818):INDEX((係数_乗用_ガソリン,係数_乗用_CNG,係数_乗用_軽油,係数_乗用_メタノール,係数_乗用_LPG),125,5,AR1818),2,FALSE))))))</f>
        <v/>
      </c>
      <c r="AO1818" s="376" t="str">
        <f>IF(T1818="","",IF(OR(AH1818="",AH1818="-"),"－",IF(OR(AM1818=8,AM1818=9),"",IF(OR(AJ1818=3,AJ1818=4,AJ1818=5,AJ1818=6),VLOOKUP(AH1818,INDEX((係数_バス貨物_ガソリン,係数_バス貨物_CNG,係数_バス貨物_軽油,係数_バス貨物_メタノール,係数_バス貨物_LPG),MATCH(AL1818,【参考】排出ガスレベル!$AI$4:$AI$671,1),1,AR1818):INDEX((係数_バス貨物_ガソリン,係数_バス貨物_CNG,係数_バス貨物_軽油,係数_バス貨物_メタノール,係数_バス貨物_LPG),MATCH(AL1818+1,【参考】排出ガスレベル!$AI$4:$AI$671,1)-1,5,AR1818),3,FALSE),IF(OR(AJ1818=1,AJ1818=2),VLOOKUP(AH1818,INDEX((係数_乗用_ガソリン,係数_乗用_CNG,係数_乗用_軽油,係数_乗用_メタノール,係数_乗用_LPG),1,1,AR1818):INDEX((係数_乗用_ガソリン,係数_乗用_CNG,係数_乗用_軽油,係数_乗用_メタノール,係数_乗用_LPG),125,5,AR1818),3,FALSE))))))</f>
        <v/>
      </c>
      <c r="AP1818" s="375" t="str">
        <f t="shared" si="846"/>
        <v/>
      </c>
      <c r="AQ1818" s="444" t="str">
        <f t="shared" si="847"/>
        <v/>
      </c>
      <c r="AR1818" s="375" t="str">
        <f t="shared" si="850"/>
        <v/>
      </c>
      <c r="AS1818" s="377" t="str">
        <f t="shared" si="848"/>
        <v/>
      </c>
      <c r="AT1818" s="378" t="str">
        <f t="shared" si="849"/>
        <v/>
      </c>
      <c r="AX1818" s="625" t="b">
        <f t="shared" si="851"/>
        <v>0</v>
      </c>
      <c r="AY1818" s="7" t="str">
        <f t="shared" si="852"/>
        <v>FALSEFALSEFALSE</v>
      </c>
      <c r="AZ1818" s="626">
        <f t="shared" si="828"/>
        <v>0</v>
      </c>
      <c r="BA1818" s="627" t="str">
        <f t="shared" si="829"/>
        <v/>
      </c>
      <c r="BB1818" s="627">
        <f t="shared" si="830"/>
        <v>0</v>
      </c>
      <c r="BC1818" s="690" t="str">
        <f t="shared" si="831"/>
        <v/>
      </c>
    </row>
    <row r="1819" spans="1:55">
      <c r="A1819" s="381">
        <v>1763</v>
      </c>
      <c r="B1819" s="117"/>
      <c r="C1819" s="288"/>
      <c r="D1819" s="289"/>
      <c r="E1819" s="289"/>
      <c r="F1819" s="290"/>
      <c r="G1819" s="292"/>
      <c r="H1819" s="116"/>
      <c r="I1819" s="292"/>
      <c r="J1819" s="116"/>
      <c r="K1819" s="370" t="str">
        <f t="shared" si="822"/>
        <v/>
      </c>
      <c r="L1819" s="370">
        <f t="shared" si="823"/>
        <v>0</v>
      </c>
      <c r="M1819" s="370">
        <f t="shared" si="824"/>
        <v>0</v>
      </c>
      <c r="N1819" s="371" t="str">
        <f t="shared" si="832"/>
        <v/>
      </c>
      <c r="O1819" s="371" t="str">
        <f t="shared" si="833"/>
        <v/>
      </c>
      <c r="P1819" s="371" t="str">
        <f t="shared" si="834"/>
        <v/>
      </c>
      <c r="Q1819" s="371" t="str">
        <f t="shared" si="835"/>
        <v/>
      </c>
      <c r="R1819" s="371" t="str">
        <f t="shared" si="836"/>
        <v/>
      </c>
      <c r="S1819" s="371" t="str">
        <f t="shared" si="837"/>
        <v/>
      </c>
      <c r="T1819" s="443" t="str">
        <f t="shared" si="825"/>
        <v/>
      </c>
      <c r="U1819" s="539"/>
      <c r="V1819" s="117"/>
      <c r="W1819" s="118"/>
      <c r="X1819" s="119"/>
      <c r="Y1819" s="120"/>
      <c r="Z1819" s="122"/>
      <c r="AA1819" s="121"/>
      <c r="AB1819" s="443" t="str">
        <f t="shared" si="826"/>
        <v/>
      </c>
      <c r="AC1819" s="734" t="str">
        <f t="shared" si="827"/>
        <v/>
      </c>
      <c r="AD1819" s="372"/>
      <c r="AE1819" s="485"/>
      <c r="AF1819" s="373" t="str">
        <f t="shared" si="838"/>
        <v/>
      </c>
      <c r="AG1819" s="373" t="str">
        <f t="shared" si="839"/>
        <v/>
      </c>
      <c r="AH1819" s="374" t="str">
        <f t="shared" si="840"/>
        <v/>
      </c>
      <c r="AI1819" s="375" t="str">
        <f t="shared" si="841"/>
        <v/>
      </c>
      <c r="AJ1819" s="375" t="str">
        <f t="shared" si="842"/>
        <v/>
      </c>
      <c r="AK1819" s="375" t="str">
        <f t="shared" si="843"/>
        <v/>
      </c>
      <c r="AL1819" s="375" t="str">
        <f t="shared" si="844"/>
        <v/>
      </c>
      <c r="AM1819" s="375" t="str">
        <f t="shared" si="845"/>
        <v/>
      </c>
      <c r="AN1819" s="376" t="str">
        <f>IF(AF1819="","",IF(OR(AH1819="",AH1819="-"),"－",IF(OR(AM1819=8,AM1819=9),"",IF(OR(AJ1819=3,AJ1819=4,AJ1819=5,AJ1819=6),VLOOKUP(AH1819,INDEX((係数_バス貨物_ガソリン,係数_バス貨物_CNG,係数_バス貨物_軽油,係数_バス貨物_メタノール,係数_バス貨物_LPG),MATCH(AL1819,【参考】排出ガスレベル!$AI$4:$AI$671,1),1,AR1819):INDEX((係数_バス貨物_ガソリン,係数_バス貨物_CNG,係数_バス貨物_軽油,係数_バス貨物_メタノール,係数_バス貨物_LPG),MATCH(AL1819+1,【参考】排出ガスレベル!$AI$4:$AI$671,1)-1,5,AR1819),2,FALSE),IF(OR(AJ1819=1,AJ1819=2),VLOOKUP(AH1819,INDEX((係数_乗用_ガソリン,係数_乗用_CNG,係数_乗用_軽油,係数_乗用_メタノール,係数_乗用_LPG),1,1,AR1819):INDEX((係数_乗用_ガソリン,係数_乗用_CNG,係数_乗用_軽油,係数_乗用_メタノール,係数_乗用_LPG),125,5,AR1819),2,FALSE))))))</f>
        <v/>
      </c>
      <c r="AO1819" s="376" t="str">
        <f>IF(T1819="","",IF(OR(AH1819="",AH1819="-"),"－",IF(OR(AM1819=8,AM1819=9),"",IF(OR(AJ1819=3,AJ1819=4,AJ1819=5,AJ1819=6),VLOOKUP(AH1819,INDEX((係数_バス貨物_ガソリン,係数_バス貨物_CNG,係数_バス貨物_軽油,係数_バス貨物_メタノール,係数_バス貨物_LPG),MATCH(AL1819,【参考】排出ガスレベル!$AI$4:$AI$671,1),1,AR1819):INDEX((係数_バス貨物_ガソリン,係数_バス貨物_CNG,係数_バス貨物_軽油,係数_バス貨物_メタノール,係数_バス貨物_LPG),MATCH(AL1819+1,【参考】排出ガスレベル!$AI$4:$AI$671,1)-1,5,AR1819),3,FALSE),IF(OR(AJ1819=1,AJ1819=2),VLOOKUP(AH1819,INDEX((係数_乗用_ガソリン,係数_乗用_CNG,係数_乗用_軽油,係数_乗用_メタノール,係数_乗用_LPG),1,1,AR1819):INDEX((係数_乗用_ガソリン,係数_乗用_CNG,係数_乗用_軽油,係数_乗用_メタノール,係数_乗用_LPG),125,5,AR1819),3,FALSE))))))</f>
        <v/>
      </c>
      <c r="AP1819" s="375" t="str">
        <f t="shared" si="846"/>
        <v/>
      </c>
      <c r="AQ1819" s="444" t="str">
        <f t="shared" si="847"/>
        <v/>
      </c>
      <c r="AR1819" s="375" t="str">
        <f t="shared" si="850"/>
        <v/>
      </c>
      <c r="AS1819" s="377" t="str">
        <f t="shared" si="848"/>
        <v/>
      </c>
      <c r="AT1819" s="378" t="str">
        <f t="shared" si="849"/>
        <v/>
      </c>
      <c r="AX1819" s="625" t="b">
        <f t="shared" si="851"/>
        <v>0</v>
      </c>
      <c r="AY1819" s="7" t="str">
        <f t="shared" si="852"/>
        <v>FALSEFALSEFALSE</v>
      </c>
      <c r="AZ1819" s="626">
        <f t="shared" si="828"/>
        <v>0</v>
      </c>
      <c r="BA1819" s="627" t="str">
        <f t="shared" si="829"/>
        <v/>
      </c>
      <c r="BB1819" s="627">
        <f t="shared" si="830"/>
        <v>0</v>
      </c>
      <c r="BC1819" s="690" t="str">
        <f t="shared" si="831"/>
        <v/>
      </c>
    </row>
    <row r="1820" spans="1:55">
      <c r="A1820" s="381">
        <v>1764</v>
      </c>
      <c r="B1820" s="117"/>
      <c r="C1820" s="288"/>
      <c r="D1820" s="289"/>
      <c r="E1820" s="289"/>
      <c r="F1820" s="290"/>
      <c r="G1820" s="292"/>
      <c r="H1820" s="116"/>
      <c r="I1820" s="292"/>
      <c r="J1820" s="116"/>
      <c r="K1820" s="370" t="str">
        <f t="shared" si="822"/>
        <v/>
      </c>
      <c r="L1820" s="370">
        <f t="shared" si="823"/>
        <v>0</v>
      </c>
      <c r="M1820" s="370">
        <f t="shared" si="824"/>
        <v>0</v>
      </c>
      <c r="N1820" s="371" t="str">
        <f t="shared" si="832"/>
        <v/>
      </c>
      <c r="O1820" s="371" t="str">
        <f t="shared" si="833"/>
        <v/>
      </c>
      <c r="P1820" s="371" t="str">
        <f t="shared" si="834"/>
        <v/>
      </c>
      <c r="Q1820" s="371" t="str">
        <f t="shared" si="835"/>
        <v/>
      </c>
      <c r="R1820" s="371" t="str">
        <f t="shared" si="836"/>
        <v/>
      </c>
      <c r="S1820" s="371" t="str">
        <f t="shared" si="837"/>
        <v/>
      </c>
      <c r="T1820" s="443" t="str">
        <f t="shared" si="825"/>
        <v/>
      </c>
      <c r="U1820" s="539"/>
      <c r="V1820" s="117"/>
      <c r="W1820" s="118"/>
      <c r="X1820" s="119"/>
      <c r="Y1820" s="120"/>
      <c r="Z1820" s="122"/>
      <c r="AA1820" s="121"/>
      <c r="AB1820" s="443" t="str">
        <f t="shared" si="826"/>
        <v/>
      </c>
      <c r="AC1820" s="734" t="str">
        <f t="shared" si="827"/>
        <v/>
      </c>
      <c r="AD1820" s="372"/>
      <c r="AE1820" s="485"/>
      <c r="AF1820" s="373" t="str">
        <f t="shared" si="838"/>
        <v/>
      </c>
      <c r="AG1820" s="373" t="str">
        <f t="shared" si="839"/>
        <v/>
      </c>
      <c r="AH1820" s="374" t="str">
        <f t="shared" si="840"/>
        <v/>
      </c>
      <c r="AI1820" s="375" t="str">
        <f t="shared" si="841"/>
        <v/>
      </c>
      <c r="AJ1820" s="375" t="str">
        <f t="shared" si="842"/>
        <v/>
      </c>
      <c r="AK1820" s="375" t="str">
        <f t="shared" si="843"/>
        <v/>
      </c>
      <c r="AL1820" s="375" t="str">
        <f t="shared" si="844"/>
        <v/>
      </c>
      <c r="AM1820" s="375" t="str">
        <f t="shared" si="845"/>
        <v/>
      </c>
      <c r="AN1820" s="376" t="str">
        <f>IF(AF1820="","",IF(OR(AH1820="",AH1820="-"),"－",IF(OR(AM1820=8,AM1820=9),"",IF(OR(AJ1820=3,AJ1820=4,AJ1820=5,AJ1820=6),VLOOKUP(AH1820,INDEX((係数_バス貨物_ガソリン,係数_バス貨物_CNG,係数_バス貨物_軽油,係数_バス貨物_メタノール,係数_バス貨物_LPG),MATCH(AL1820,【参考】排出ガスレベル!$AI$4:$AI$671,1),1,AR1820):INDEX((係数_バス貨物_ガソリン,係数_バス貨物_CNG,係数_バス貨物_軽油,係数_バス貨物_メタノール,係数_バス貨物_LPG),MATCH(AL1820+1,【参考】排出ガスレベル!$AI$4:$AI$671,1)-1,5,AR1820),2,FALSE),IF(OR(AJ1820=1,AJ1820=2),VLOOKUP(AH1820,INDEX((係数_乗用_ガソリン,係数_乗用_CNG,係数_乗用_軽油,係数_乗用_メタノール,係数_乗用_LPG),1,1,AR1820):INDEX((係数_乗用_ガソリン,係数_乗用_CNG,係数_乗用_軽油,係数_乗用_メタノール,係数_乗用_LPG),125,5,AR1820),2,FALSE))))))</f>
        <v/>
      </c>
      <c r="AO1820" s="376" t="str">
        <f>IF(T1820="","",IF(OR(AH1820="",AH1820="-"),"－",IF(OR(AM1820=8,AM1820=9),"",IF(OR(AJ1820=3,AJ1820=4,AJ1820=5,AJ1820=6),VLOOKUP(AH1820,INDEX((係数_バス貨物_ガソリン,係数_バス貨物_CNG,係数_バス貨物_軽油,係数_バス貨物_メタノール,係数_バス貨物_LPG),MATCH(AL1820,【参考】排出ガスレベル!$AI$4:$AI$671,1),1,AR1820):INDEX((係数_バス貨物_ガソリン,係数_バス貨物_CNG,係数_バス貨物_軽油,係数_バス貨物_メタノール,係数_バス貨物_LPG),MATCH(AL1820+1,【参考】排出ガスレベル!$AI$4:$AI$671,1)-1,5,AR1820),3,FALSE),IF(OR(AJ1820=1,AJ1820=2),VLOOKUP(AH1820,INDEX((係数_乗用_ガソリン,係数_乗用_CNG,係数_乗用_軽油,係数_乗用_メタノール,係数_乗用_LPG),1,1,AR1820):INDEX((係数_乗用_ガソリン,係数_乗用_CNG,係数_乗用_軽油,係数_乗用_メタノール,係数_乗用_LPG),125,5,AR1820),3,FALSE))))))</f>
        <v/>
      </c>
      <c r="AP1820" s="375" t="str">
        <f t="shared" si="846"/>
        <v/>
      </c>
      <c r="AQ1820" s="444" t="str">
        <f t="shared" si="847"/>
        <v/>
      </c>
      <c r="AR1820" s="375" t="str">
        <f t="shared" si="850"/>
        <v/>
      </c>
      <c r="AS1820" s="377" t="str">
        <f t="shared" si="848"/>
        <v/>
      </c>
      <c r="AT1820" s="378" t="str">
        <f t="shared" si="849"/>
        <v/>
      </c>
      <c r="AX1820" s="625" t="b">
        <f t="shared" si="851"/>
        <v>0</v>
      </c>
      <c r="AY1820" s="7" t="str">
        <f t="shared" si="852"/>
        <v>FALSEFALSEFALSE</v>
      </c>
      <c r="AZ1820" s="626">
        <f t="shared" si="828"/>
        <v>0</v>
      </c>
      <c r="BA1820" s="627" t="str">
        <f t="shared" si="829"/>
        <v/>
      </c>
      <c r="BB1820" s="627">
        <f t="shared" si="830"/>
        <v>0</v>
      </c>
      <c r="BC1820" s="690" t="str">
        <f t="shared" si="831"/>
        <v/>
      </c>
    </row>
    <row r="1821" spans="1:55">
      <c r="A1821" s="381">
        <v>1765</v>
      </c>
      <c r="B1821" s="117"/>
      <c r="C1821" s="288"/>
      <c r="D1821" s="289"/>
      <c r="E1821" s="289"/>
      <c r="F1821" s="290"/>
      <c r="G1821" s="292"/>
      <c r="H1821" s="116"/>
      <c r="I1821" s="292"/>
      <c r="J1821" s="116"/>
      <c r="K1821" s="370" t="str">
        <f t="shared" si="822"/>
        <v/>
      </c>
      <c r="L1821" s="370">
        <f t="shared" si="823"/>
        <v>0</v>
      </c>
      <c r="M1821" s="370">
        <f t="shared" si="824"/>
        <v>0</v>
      </c>
      <c r="N1821" s="371" t="str">
        <f t="shared" si="832"/>
        <v/>
      </c>
      <c r="O1821" s="371" t="str">
        <f t="shared" si="833"/>
        <v/>
      </c>
      <c r="P1821" s="371" t="str">
        <f t="shared" si="834"/>
        <v/>
      </c>
      <c r="Q1821" s="371" t="str">
        <f t="shared" si="835"/>
        <v/>
      </c>
      <c r="R1821" s="371" t="str">
        <f t="shared" si="836"/>
        <v/>
      </c>
      <c r="S1821" s="371" t="str">
        <f t="shared" si="837"/>
        <v/>
      </c>
      <c r="T1821" s="443" t="str">
        <f t="shared" si="825"/>
        <v/>
      </c>
      <c r="U1821" s="539"/>
      <c r="V1821" s="117"/>
      <c r="W1821" s="118"/>
      <c r="X1821" s="119"/>
      <c r="Y1821" s="120"/>
      <c r="Z1821" s="122"/>
      <c r="AA1821" s="121"/>
      <c r="AB1821" s="443" t="str">
        <f t="shared" si="826"/>
        <v/>
      </c>
      <c r="AC1821" s="734" t="str">
        <f t="shared" si="827"/>
        <v/>
      </c>
      <c r="AD1821" s="372"/>
      <c r="AE1821" s="485"/>
      <c r="AF1821" s="373" t="str">
        <f t="shared" si="838"/>
        <v/>
      </c>
      <c r="AG1821" s="373" t="str">
        <f t="shared" si="839"/>
        <v/>
      </c>
      <c r="AH1821" s="374" t="str">
        <f t="shared" si="840"/>
        <v/>
      </c>
      <c r="AI1821" s="375" t="str">
        <f t="shared" si="841"/>
        <v/>
      </c>
      <c r="AJ1821" s="375" t="str">
        <f t="shared" si="842"/>
        <v/>
      </c>
      <c r="AK1821" s="375" t="str">
        <f t="shared" si="843"/>
        <v/>
      </c>
      <c r="AL1821" s="375" t="str">
        <f t="shared" si="844"/>
        <v/>
      </c>
      <c r="AM1821" s="375" t="str">
        <f t="shared" si="845"/>
        <v/>
      </c>
      <c r="AN1821" s="376" t="str">
        <f>IF(AF1821="","",IF(OR(AH1821="",AH1821="-"),"－",IF(OR(AM1821=8,AM1821=9),"",IF(OR(AJ1821=3,AJ1821=4,AJ1821=5,AJ1821=6),VLOOKUP(AH1821,INDEX((係数_バス貨物_ガソリン,係数_バス貨物_CNG,係数_バス貨物_軽油,係数_バス貨物_メタノール,係数_バス貨物_LPG),MATCH(AL1821,【参考】排出ガスレベル!$AI$4:$AI$671,1),1,AR1821):INDEX((係数_バス貨物_ガソリン,係数_バス貨物_CNG,係数_バス貨物_軽油,係数_バス貨物_メタノール,係数_バス貨物_LPG),MATCH(AL1821+1,【参考】排出ガスレベル!$AI$4:$AI$671,1)-1,5,AR1821),2,FALSE),IF(OR(AJ1821=1,AJ1821=2),VLOOKUP(AH1821,INDEX((係数_乗用_ガソリン,係数_乗用_CNG,係数_乗用_軽油,係数_乗用_メタノール,係数_乗用_LPG),1,1,AR1821):INDEX((係数_乗用_ガソリン,係数_乗用_CNG,係数_乗用_軽油,係数_乗用_メタノール,係数_乗用_LPG),125,5,AR1821),2,FALSE))))))</f>
        <v/>
      </c>
      <c r="AO1821" s="376" t="str">
        <f>IF(T1821="","",IF(OR(AH1821="",AH1821="-"),"－",IF(OR(AM1821=8,AM1821=9),"",IF(OR(AJ1821=3,AJ1821=4,AJ1821=5,AJ1821=6),VLOOKUP(AH1821,INDEX((係数_バス貨物_ガソリン,係数_バス貨物_CNG,係数_バス貨物_軽油,係数_バス貨物_メタノール,係数_バス貨物_LPG),MATCH(AL1821,【参考】排出ガスレベル!$AI$4:$AI$671,1),1,AR1821):INDEX((係数_バス貨物_ガソリン,係数_バス貨物_CNG,係数_バス貨物_軽油,係数_バス貨物_メタノール,係数_バス貨物_LPG),MATCH(AL1821+1,【参考】排出ガスレベル!$AI$4:$AI$671,1)-1,5,AR1821),3,FALSE),IF(OR(AJ1821=1,AJ1821=2),VLOOKUP(AH1821,INDEX((係数_乗用_ガソリン,係数_乗用_CNG,係数_乗用_軽油,係数_乗用_メタノール,係数_乗用_LPG),1,1,AR1821):INDEX((係数_乗用_ガソリン,係数_乗用_CNG,係数_乗用_軽油,係数_乗用_メタノール,係数_乗用_LPG),125,5,AR1821),3,FALSE))))))</f>
        <v/>
      </c>
      <c r="AP1821" s="375" t="str">
        <f t="shared" si="846"/>
        <v/>
      </c>
      <c r="AQ1821" s="444" t="str">
        <f t="shared" si="847"/>
        <v/>
      </c>
      <c r="AR1821" s="375" t="str">
        <f t="shared" si="850"/>
        <v/>
      </c>
      <c r="AS1821" s="377" t="str">
        <f t="shared" si="848"/>
        <v/>
      </c>
      <c r="AT1821" s="378" t="str">
        <f t="shared" si="849"/>
        <v/>
      </c>
      <c r="AX1821" s="625" t="b">
        <f t="shared" si="851"/>
        <v>0</v>
      </c>
      <c r="AY1821" s="7" t="str">
        <f t="shared" si="852"/>
        <v>FALSEFALSEFALSE</v>
      </c>
      <c r="AZ1821" s="626">
        <f t="shared" si="828"/>
        <v>0</v>
      </c>
      <c r="BA1821" s="627" t="str">
        <f t="shared" si="829"/>
        <v/>
      </c>
      <c r="BB1821" s="627">
        <f t="shared" si="830"/>
        <v>0</v>
      </c>
      <c r="BC1821" s="690" t="str">
        <f t="shared" si="831"/>
        <v/>
      </c>
    </row>
    <row r="1822" spans="1:55">
      <c r="A1822" s="381">
        <v>1766</v>
      </c>
      <c r="B1822" s="117"/>
      <c r="C1822" s="288"/>
      <c r="D1822" s="289"/>
      <c r="E1822" s="289"/>
      <c r="F1822" s="290"/>
      <c r="G1822" s="292"/>
      <c r="H1822" s="116"/>
      <c r="I1822" s="292"/>
      <c r="J1822" s="116"/>
      <c r="K1822" s="370" t="str">
        <f t="shared" si="822"/>
        <v/>
      </c>
      <c r="L1822" s="370">
        <f t="shared" si="823"/>
        <v>0</v>
      </c>
      <c r="M1822" s="370">
        <f t="shared" si="824"/>
        <v>0</v>
      </c>
      <c r="N1822" s="371" t="str">
        <f t="shared" si="832"/>
        <v/>
      </c>
      <c r="O1822" s="371" t="str">
        <f t="shared" si="833"/>
        <v/>
      </c>
      <c r="P1822" s="371" t="str">
        <f t="shared" si="834"/>
        <v/>
      </c>
      <c r="Q1822" s="371" t="str">
        <f t="shared" si="835"/>
        <v/>
      </c>
      <c r="R1822" s="371" t="str">
        <f t="shared" si="836"/>
        <v/>
      </c>
      <c r="S1822" s="371" t="str">
        <f t="shared" si="837"/>
        <v/>
      </c>
      <c r="T1822" s="443" t="str">
        <f t="shared" si="825"/>
        <v/>
      </c>
      <c r="U1822" s="539"/>
      <c r="V1822" s="117"/>
      <c r="W1822" s="118"/>
      <c r="X1822" s="119"/>
      <c r="Y1822" s="120"/>
      <c r="Z1822" s="122"/>
      <c r="AA1822" s="121"/>
      <c r="AB1822" s="443" t="str">
        <f t="shared" si="826"/>
        <v/>
      </c>
      <c r="AC1822" s="734" t="str">
        <f t="shared" si="827"/>
        <v/>
      </c>
      <c r="AD1822" s="372"/>
      <c r="AE1822" s="485"/>
      <c r="AF1822" s="373" t="str">
        <f t="shared" si="838"/>
        <v/>
      </c>
      <c r="AG1822" s="373" t="str">
        <f t="shared" si="839"/>
        <v/>
      </c>
      <c r="AH1822" s="374" t="str">
        <f t="shared" si="840"/>
        <v/>
      </c>
      <c r="AI1822" s="375" t="str">
        <f t="shared" si="841"/>
        <v/>
      </c>
      <c r="AJ1822" s="375" t="str">
        <f t="shared" si="842"/>
        <v/>
      </c>
      <c r="AK1822" s="375" t="str">
        <f t="shared" si="843"/>
        <v/>
      </c>
      <c r="AL1822" s="375" t="str">
        <f t="shared" si="844"/>
        <v/>
      </c>
      <c r="AM1822" s="375" t="str">
        <f t="shared" si="845"/>
        <v/>
      </c>
      <c r="AN1822" s="376" t="str">
        <f>IF(AF1822="","",IF(OR(AH1822="",AH1822="-"),"－",IF(OR(AM1822=8,AM1822=9),"",IF(OR(AJ1822=3,AJ1822=4,AJ1822=5,AJ1822=6),VLOOKUP(AH1822,INDEX((係数_バス貨物_ガソリン,係数_バス貨物_CNG,係数_バス貨物_軽油,係数_バス貨物_メタノール,係数_バス貨物_LPG),MATCH(AL1822,【参考】排出ガスレベル!$AI$4:$AI$671,1),1,AR1822):INDEX((係数_バス貨物_ガソリン,係数_バス貨物_CNG,係数_バス貨物_軽油,係数_バス貨物_メタノール,係数_バス貨物_LPG),MATCH(AL1822+1,【参考】排出ガスレベル!$AI$4:$AI$671,1)-1,5,AR1822),2,FALSE),IF(OR(AJ1822=1,AJ1822=2),VLOOKUP(AH1822,INDEX((係数_乗用_ガソリン,係数_乗用_CNG,係数_乗用_軽油,係数_乗用_メタノール,係数_乗用_LPG),1,1,AR1822):INDEX((係数_乗用_ガソリン,係数_乗用_CNG,係数_乗用_軽油,係数_乗用_メタノール,係数_乗用_LPG),125,5,AR1822),2,FALSE))))))</f>
        <v/>
      </c>
      <c r="AO1822" s="376" t="str">
        <f>IF(T1822="","",IF(OR(AH1822="",AH1822="-"),"－",IF(OR(AM1822=8,AM1822=9),"",IF(OR(AJ1822=3,AJ1822=4,AJ1822=5,AJ1822=6),VLOOKUP(AH1822,INDEX((係数_バス貨物_ガソリン,係数_バス貨物_CNG,係数_バス貨物_軽油,係数_バス貨物_メタノール,係数_バス貨物_LPG),MATCH(AL1822,【参考】排出ガスレベル!$AI$4:$AI$671,1),1,AR1822):INDEX((係数_バス貨物_ガソリン,係数_バス貨物_CNG,係数_バス貨物_軽油,係数_バス貨物_メタノール,係数_バス貨物_LPG),MATCH(AL1822+1,【参考】排出ガスレベル!$AI$4:$AI$671,1)-1,5,AR1822),3,FALSE),IF(OR(AJ1822=1,AJ1822=2),VLOOKUP(AH1822,INDEX((係数_乗用_ガソリン,係数_乗用_CNG,係数_乗用_軽油,係数_乗用_メタノール,係数_乗用_LPG),1,1,AR1822):INDEX((係数_乗用_ガソリン,係数_乗用_CNG,係数_乗用_軽油,係数_乗用_メタノール,係数_乗用_LPG),125,5,AR1822),3,FALSE))))))</f>
        <v/>
      </c>
      <c r="AP1822" s="375" t="str">
        <f t="shared" si="846"/>
        <v/>
      </c>
      <c r="AQ1822" s="444" t="str">
        <f t="shared" si="847"/>
        <v/>
      </c>
      <c r="AR1822" s="375" t="str">
        <f t="shared" si="850"/>
        <v/>
      </c>
      <c r="AS1822" s="377" t="str">
        <f t="shared" si="848"/>
        <v/>
      </c>
      <c r="AT1822" s="378" t="str">
        <f t="shared" si="849"/>
        <v/>
      </c>
      <c r="AX1822" s="625" t="b">
        <f t="shared" si="851"/>
        <v>0</v>
      </c>
      <c r="AY1822" s="7" t="str">
        <f t="shared" si="852"/>
        <v>FALSEFALSEFALSE</v>
      </c>
      <c r="AZ1822" s="626">
        <f t="shared" si="828"/>
        <v>0</v>
      </c>
      <c r="BA1822" s="627" t="str">
        <f t="shared" si="829"/>
        <v/>
      </c>
      <c r="BB1822" s="627">
        <f t="shared" si="830"/>
        <v>0</v>
      </c>
      <c r="BC1822" s="690" t="str">
        <f t="shared" si="831"/>
        <v/>
      </c>
    </row>
    <row r="1823" spans="1:55">
      <c r="A1823" s="381">
        <v>1767</v>
      </c>
      <c r="B1823" s="117"/>
      <c r="C1823" s="288"/>
      <c r="D1823" s="289"/>
      <c r="E1823" s="289"/>
      <c r="F1823" s="290"/>
      <c r="G1823" s="292"/>
      <c r="H1823" s="116"/>
      <c r="I1823" s="292"/>
      <c r="J1823" s="116"/>
      <c r="K1823" s="370" t="str">
        <f t="shared" si="822"/>
        <v/>
      </c>
      <c r="L1823" s="370">
        <f t="shared" si="823"/>
        <v>0</v>
      </c>
      <c r="M1823" s="370">
        <f t="shared" si="824"/>
        <v>0</v>
      </c>
      <c r="N1823" s="371" t="str">
        <f t="shared" si="832"/>
        <v/>
      </c>
      <c r="O1823" s="371" t="str">
        <f t="shared" si="833"/>
        <v/>
      </c>
      <c r="P1823" s="371" t="str">
        <f t="shared" si="834"/>
        <v/>
      </c>
      <c r="Q1823" s="371" t="str">
        <f t="shared" si="835"/>
        <v/>
      </c>
      <c r="R1823" s="371" t="str">
        <f t="shared" si="836"/>
        <v/>
      </c>
      <c r="S1823" s="371" t="str">
        <f t="shared" si="837"/>
        <v/>
      </c>
      <c r="T1823" s="443" t="str">
        <f t="shared" si="825"/>
        <v/>
      </c>
      <c r="U1823" s="539"/>
      <c r="V1823" s="117"/>
      <c r="W1823" s="118"/>
      <c r="X1823" s="119"/>
      <c r="Y1823" s="120"/>
      <c r="Z1823" s="122"/>
      <c r="AA1823" s="121"/>
      <c r="AB1823" s="443" t="str">
        <f t="shared" si="826"/>
        <v/>
      </c>
      <c r="AC1823" s="734" t="str">
        <f t="shared" si="827"/>
        <v/>
      </c>
      <c r="AD1823" s="372"/>
      <c r="AE1823" s="485"/>
      <c r="AF1823" s="373" t="str">
        <f t="shared" si="838"/>
        <v/>
      </c>
      <c r="AG1823" s="373" t="str">
        <f t="shared" si="839"/>
        <v/>
      </c>
      <c r="AH1823" s="374" t="str">
        <f t="shared" si="840"/>
        <v/>
      </c>
      <c r="AI1823" s="375" t="str">
        <f t="shared" si="841"/>
        <v/>
      </c>
      <c r="AJ1823" s="375" t="str">
        <f t="shared" si="842"/>
        <v/>
      </c>
      <c r="AK1823" s="375" t="str">
        <f t="shared" si="843"/>
        <v/>
      </c>
      <c r="AL1823" s="375" t="str">
        <f t="shared" si="844"/>
        <v/>
      </c>
      <c r="AM1823" s="375" t="str">
        <f t="shared" si="845"/>
        <v/>
      </c>
      <c r="AN1823" s="376" t="str">
        <f>IF(AF1823="","",IF(OR(AH1823="",AH1823="-"),"－",IF(OR(AM1823=8,AM1823=9),"",IF(OR(AJ1823=3,AJ1823=4,AJ1823=5,AJ1823=6),VLOOKUP(AH1823,INDEX((係数_バス貨物_ガソリン,係数_バス貨物_CNG,係数_バス貨物_軽油,係数_バス貨物_メタノール,係数_バス貨物_LPG),MATCH(AL1823,【参考】排出ガスレベル!$AI$4:$AI$671,1),1,AR1823):INDEX((係数_バス貨物_ガソリン,係数_バス貨物_CNG,係数_バス貨物_軽油,係数_バス貨物_メタノール,係数_バス貨物_LPG),MATCH(AL1823+1,【参考】排出ガスレベル!$AI$4:$AI$671,1)-1,5,AR1823),2,FALSE),IF(OR(AJ1823=1,AJ1823=2),VLOOKUP(AH1823,INDEX((係数_乗用_ガソリン,係数_乗用_CNG,係数_乗用_軽油,係数_乗用_メタノール,係数_乗用_LPG),1,1,AR1823):INDEX((係数_乗用_ガソリン,係数_乗用_CNG,係数_乗用_軽油,係数_乗用_メタノール,係数_乗用_LPG),125,5,AR1823),2,FALSE))))))</f>
        <v/>
      </c>
      <c r="AO1823" s="376" t="str">
        <f>IF(T1823="","",IF(OR(AH1823="",AH1823="-"),"－",IF(OR(AM1823=8,AM1823=9),"",IF(OR(AJ1823=3,AJ1823=4,AJ1823=5,AJ1823=6),VLOOKUP(AH1823,INDEX((係数_バス貨物_ガソリン,係数_バス貨物_CNG,係数_バス貨物_軽油,係数_バス貨物_メタノール,係数_バス貨物_LPG),MATCH(AL1823,【参考】排出ガスレベル!$AI$4:$AI$671,1),1,AR1823):INDEX((係数_バス貨物_ガソリン,係数_バス貨物_CNG,係数_バス貨物_軽油,係数_バス貨物_メタノール,係数_バス貨物_LPG),MATCH(AL1823+1,【参考】排出ガスレベル!$AI$4:$AI$671,1)-1,5,AR1823),3,FALSE),IF(OR(AJ1823=1,AJ1823=2),VLOOKUP(AH1823,INDEX((係数_乗用_ガソリン,係数_乗用_CNG,係数_乗用_軽油,係数_乗用_メタノール,係数_乗用_LPG),1,1,AR1823):INDEX((係数_乗用_ガソリン,係数_乗用_CNG,係数_乗用_軽油,係数_乗用_メタノール,係数_乗用_LPG),125,5,AR1823),3,FALSE))))))</f>
        <v/>
      </c>
      <c r="AP1823" s="375" t="str">
        <f t="shared" si="846"/>
        <v/>
      </c>
      <c r="AQ1823" s="444" t="str">
        <f t="shared" si="847"/>
        <v/>
      </c>
      <c r="AR1823" s="375" t="str">
        <f t="shared" si="850"/>
        <v/>
      </c>
      <c r="AS1823" s="377" t="str">
        <f t="shared" si="848"/>
        <v/>
      </c>
      <c r="AT1823" s="378" t="str">
        <f t="shared" si="849"/>
        <v/>
      </c>
      <c r="AX1823" s="625" t="b">
        <f t="shared" si="851"/>
        <v>0</v>
      </c>
      <c r="AY1823" s="7" t="str">
        <f t="shared" si="852"/>
        <v>FALSEFALSEFALSE</v>
      </c>
      <c r="AZ1823" s="626">
        <f t="shared" si="828"/>
        <v>0</v>
      </c>
      <c r="BA1823" s="627" t="str">
        <f t="shared" si="829"/>
        <v/>
      </c>
      <c r="BB1823" s="627">
        <f t="shared" si="830"/>
        <v>0</v>
      </c>
      <c r="BC1823" s="690" t="str">
        <f t="shared" si="831"/>
        <v/>
      </c>
    </row>
    <row r="1824" spans="1:55">
      <c r="A1824" s="381">
        <v>1768</v>
      </c>
      <c r="B1824" s="117"/>
      <c r="C1824" s="288"/>
      <c r="D1824" s="289"/>
      <c r="E1824" s="289"/>
      <c r="F1824" s="290"/>
      <c r="G1824" s="292"/>
      <c r="H1824" s="116"/>
      <c r="I1824" s="292"/>
      <c r="J1824" s="116"/>
      <c r="K1824" s="370" t="str">
        <f t="shared" si="822"/>
        <v/>
      </c>
      <c r="L1824" s="370">
        <f t="shared" si="823"/>
        <v>0</v>
      </c>
      <c r="M1824" s="370">
        <f t="shared" si="824"/>
        <v>0</v>
      </c>
      <c r="N1824" s="371" t="str">
        <f t="shared" si="832"/>
        <v/>
      </c>
      <c r="O1824" s="371" t="str">
        <f t="shared" si="833"/>
        <v/>
      </c>
      <c r="P1824" s="371" t="str">
        <f t="shared" si="834"/>
        <v/>
      </c>
      <c r="Q1824" s="371" t="str">
        <f t="shared" si="835"/>
        <v/>
      </c>
      <c r="R1824" s="371" t="str">
        <f t="shared" si="836"/>
        <v/>
      </c>
      <c r="S1824" s="371" t="str">
        <f t="shared" si="837"/>
        <v/>
      </c>
      <c r="T1824" s="443" t="str">
        <f t="shared" si="825"/>
        <v/>
      </c>
      <c r="U1824" s="539"/>
      <c r="V1824" s="117"/>
      <c r="W1824" s="118"/>
      <c r="X1824" s="119"/>
      <c r="Y1824" s="120"/>
      <c r="Z1824" s="122"/>
      <c r="AA1824" s="121"/>
      <c r="AB1824" s="443" t="str">
        <f t="shared" si="826"/>
        <v/>
      </c>
      <c r="AC1824" s="734" t="str">
        <f t="shared" si="827"/>
        <v/>
      </c>
      <c r="AD1824" s="372"/>
      <c r="AE1824" s="485"/>
      <c r="AF1824" s="373" t="str">
        <f t="shared" si="838"/>
        <v/>
      </c>
      <c r="AG1824" s="373" t="str">
        <f t="shared" si="839"/>
        <v/>
      </c>
      <c r="AH1824" s="374" t="str">
        <f t="shared" si="840"/>
        <v/>
      </c>
      <c r="AI1824" s="375" t="str">
        <f t="shared" si="841"/>
        <v/>
      </c>
      <c r="AJ1824" s="375" t="str">
        <f t="shared" si="842"/>
        <v/>
      </c>
      <c r="AK1824" s="375" t="str">
        <f t="shared" si="843"/>
        <v/>
      </c>
      <c r="AL1824" s="375" t="str">
        <f t="shared" si="844"/>
        <v/>
      </c>
      <c r="AM1824" s="375" t="str">
        <f t="shared" si="845"/>
        <v/>
      </c>
      <c r="AN1824" s="376" t="str">
        <f>IF(AF1824="","",IF(OR(AH1824="",AH1824="-"),"－",IF(OR(AM1824=8,AM1824=9),"",IF(OR(AJ1824=3,AJ1824=4,AJ1824=5,AJ1824=6),VLOOKUP(AH1824,INDEX((係数_バス貨物_ガソリン,係数_バス貨物_CNG,係数_バス貨物_軽油,係数_バス貨物_メタノール,係数_バス貨物_LPG),MATCH(AL1824,【参考】排出ガスレベル!$AI$4:$AI$671,1),1,AR1824):INDEX((係数_バス貨物_ガソリン,係数_バス貨物_CNG,係数_バス貨物_軽油,係数_バス貨物_メタノール,係数_バス貨物_LPG),MATCH(AL1824+1,【参考】排出ガスレベル!$AI$4:$AI$671,1)-1,5,AR1824),2,FALSE),IF(OR(AJ1824=1,AJ1824=2),VLOOKUP(AH1824,INDEX((係数_乗用_ガソリン,係数_乗用_CNG,係数_乗用_軽油,係数_乗用_メタノール,係数_乗用_LPG),1,1,AR1824):INDEX((係数_乗用_ガソリン,係数_乗用_CNG,係数_乗用_軽油,係数_乗用_メタノール,係数_乗用_LPG),125,5,AR1824),2,FALSE))))))</f>
        <v/>
      </c>
      <c r="AO1824" s="376" t="str">
        <f>IF(T1824="","",IF(OR(AH1824="",AH1824="-"),"－",IF(OR(AM1824=8,AM1824=9),"",IF(OR(AJ1824=3,AJ1824=4,AJ1824=5,AJ1824=6),VLOOKUP(AH1824,INDEX((係数_バス貨物_ガソリン,係数_バス貨物_CNG,係数_バス貨物_軽油,係数_バス貨物_メタノール,係数_バス貨物_LPG),MATCH(AL1824,【参考】排出ガスレベル!$AI$4:$AI$671,1),1,AR1824):INDEX((係数_バス貨物_ガソリン,係数_バス貨物_CNG,係数_バス貨物_軽油,係数_バス貨物_メタノール,係数_バス貨物_LPG),MATCH(AL1824+1,【参考】排出ガスレベル!$AI$4:$AI$671,1)-1,5,AR1824),3,FALSE),IF(OR(AJ1824=1,AJ1824=2),VLOOKUP(AH1824,INDEX((係数_乗用_ガソリン,係数_乗用_CNG,係数_乗用_軽油,係数_乗用_メタノール,係数_乗用_LPG),1,1,AR1824):INDEX((係数_乗用_ガソリン,係数_乗用_CNG,係数_乗用_軽油,係数_乗用_メタノール,係数_乗用_LPG),125,5,AR1824),3,FALSE))))))</f>
        <v/>
      </c>
      <c r="AP1824" s="375" t="str">
        <f t="shared" si="846"/>
        <v/>
      </c>
      <c r="AQ1824" s="444" t="str">
        <f t="shared" si="847"/>
        <v/>
      </c>
      <c r="AR1824" s="375" t="str">
        <f t="shared" si="850"/>
        <v/>
      </c>
      <c r="AS1824" s="377" t="str">
        <f t="shared" si="848"/>
        <v/>
      </c>
      <c r="AT1824" s="378" t="str">
        <f t="shared" si="849"/>
        <v/>
      </c>
      <c r="AX1824" s="625" t="b">
        <f t="shared" si="851"/>
        <v>0</v>
      </c>
      <c r="AY1824" s="7" t="str">
        <f t="shared" si="852"/>
        <v>FALSEFALSEFALSE</v>
      </c>
      <c r="AZ1824" s="626">
        <f t="shared" si="828"/>
        <v>0</v>
      </c>
      <c r="BA1824" s="627" t="str">
        <f t="shared" si="829"/>
        <v/>
      </c>
      <c r="BB1824" s="627">
        <f t="shared" si="830"/>
        <v>0</v>
      </c>
      <c r="BC1824" s="690" t="str">
        <f t="shared" si="831"/>
        <v/>
      </c>
    </row>
    <row r="1825" spans="1:55">
      <c r="A1825" s="381">
        <v>1769</v>
      </c>
      <c r="B1825" s="117"/>
      <c r="C1825" s="288"/>
      <c r="D1825" s="289"/>
      <c r="E1825" s="289"/>
      <c r="F1825" s="290"/>
      <c r="G1825" s="292"/>
      <c r="H1825" s="116"/>
      <c r="I1825" s="292"/>
      <c r="J1825" s="116"/>
      <c r="K1825" s="370" t="str">
        <f t="shared" si="822"/>
        <v/>
      </c>
      <c r="L1825" s="370">
        <f t="shared" si="823"/>
        <v>0</v>
      </c>
      <c r="M1825" s="370">
        <f t="shared" si="824"/>
        <v>0</v>
      </c>
      <c r="N1825" s="371" t="str">
        <f t="shared" si="832"/>
        <v/>
      </c>
      <c r="O1825" s="371" t="str">
        <f t="shared" si="833"/>
        <v/>
      </c>
      <c r="P1825" s="371" t="str">
        <f t="shared" si="834"/>
        <v/>
      </c>
      <c r="Q1825" s="371" t="str">
        <f t="shared" si="835"/>
        <v/>
      </c>
      <c r="R1825" s="371" t="str">
        <f t="shared" si="836"/>
        <v/>
      </c>
      <c r="S1825" s="371" t="str">
        <f t="shared" si="837"/>
        <v/>
      </c>
      <c r="T1825" s="443" t="str">
        <f t="shared" si="825"/>
        <v/>
      </c>
      <c r="U1825" s="539"/>
      <c r="V1825" s="117"/>
      <c r="W1825" s="118"/>
      <c r="X1825" s="119"/>
      <c r="Y1825" s="120"/>
      <c r="Z1825" s="122"/>
      <c r="AA1825" s="121"/>
      <c r="AB1825" s="443" t="str">
        <f t="shared" si="826"/>
        <v/>
      </c>
      <c r="AC1825" s="734" t="str">
        <f t="shared" si="827"/>
        <v/>
      </c>
      <c r="AD1825" s="372"/>
      <c r="AE1825" s="485"/>
      <c r="AF1825" s="373" t="str">
        <f t="shared" si="838"/>
        <v/>
      </c>
      <c r="AG1825" s="373" t="str">
        <f t="shared" si="839"/>
        <v/>
      </c>
      <c r="AH1825" s="374" t="str">
        <f t="shared" si="840"/>
        <v/>
      </c>
      <c r="AI1825" s="375" t="str">
        <f t="shared" si="841"/>
        <v/>
      </c>
      <c r="AJ1825" s="375" t="str">
        <f t="shared" si="842"/>
        <v/>
      </c>
      <c r="AK1825" s="375" t="str">
        <f t="shared" si="843"/>
        <v/>
      </c>
      <c r="AL1825" s="375" t="str">
        <f t="shared" si="844"/>
        <v/>
      </c>
      <c r="AM1825" s="375" t="str">
        <f t="shared" si="845"/>
        <v/>
      </c>
      <c r="AN1825" s="376" t="str">
        <f>IF(AF1825="","",IF(OR(AH1825="",AH1825="-"),"－",IF(OR(AM1825=8,AM1825=9),"",IF(OR(AJ1825=3,AJ1825=4,AJ1825=5,AJ1825=6),VLOOKUP(AH1825,INDEX((係数_バス貨物_ガソリン,係数_バス貨物_CNG,係数_バス貨物_軽油,係数_バス貨物_メタノール,係数_バス貨物_LPG),MATCH(AL1825,【参考】排出ガスレベル!$AI$4:$AI$671,1),1,AR1825):INDEX((係数_バス貨物_ガソリン,係数_バス貨物_CNG,係数_バス貨物_軽油,係数_バス貨物_メタノール,係数_バス貨物_LPG),MATCH(AL1825+1,【参考】排出ガスレベル!$AI$4:$AI$671,1)-1,5,AR1825),2,FALSE),IF(OR(AJ1825=1,AJ1825=2),VLOOKUP(AH1825,INDEX((係数_乗用_ガソリン,係数_乗用_CNG,係数_乗用_軽油,係数_乗用_メタノール,係数_乗用_LPG),1,1,AR1825):INDEX((係数_乗用_ガソリン,係数_乗用_CNG,係数_乗用_軽油,係数_乗用_メタノール,係数_乗用_LPG),125,5,AR1825),2,FALSE))))))</f>
        <v/>
      </c>
      <c r="AO1825" s="376" t="str">
        <f>IF(T1825="","",IF(OR(AH1825="",AH1825="-"),"－",IF(OR(AM1825=8,AM1825=9),"",IF(OR(AJ1825=3,AJ1825=4,AJ1825=5,AJ1825=6),VLOOKUP(AH1825,INDEX((係数_バス貨物_ガソリン,係数_バス貨物_CNG,係数_バス貨物_軽油,係数_バス貨物_メタノール,係数_バス貨物_LPG),MATCH(AL1825,【参考】排出ガスレベル!$AI$4:$AI$671,1),1,AR1825):INDEX((係数_バス貨物_ガソリン,係数_バス貨物_CNG,係数_バス貨物_軽油,係数_バス貨物_メタノール,係数_バス貨物_LPG),MATCH(AL1825+1,【参考】排出ガスレベル!$AI$4:$AI$671,1)-1,5,AR1825),3,FALSE),IF(OR(AJ1825=1,AJ1825=2),VLOOKUP(AH1825,INDEX((係数_乗用_ガソリン,係数_乗用_CNG,係数_乗用_軽油,係数_乗用_メタノール,係数_乗用_LPG),1,1,AR1825):INDEX((係数_乗用_ガソリン,係数_乗用_CNG,係数_乗用_軽油,係数_乗用_メタノール,係数_乗用_LPG),125,5,AR1825),3,FALSE))))))</f>
        <v/>
      </c>
      <c r="AP1825" s="375" t="str">
        <f t="shared" si="846"/>
        <v/>
      </c>
      <c r="AQ1825" s="444" t="str">
        <f t="shared" si="847"/>
        <v/>
      </c>
      <c r="AR1825" s="375" t="str">
        <f t="shared" si="850"/>
        <v/>
      </c>
      <c r="AS1825" s="377" t="str">
        <f t="shared" si="848"/>
        <v/>
      </c>
      <c r="AT1825" s="378" t="str">
        <f t="shared" si="849"/>
        <v/>
      </c>
      <c r="AX1825" s="625" t="b">
        <f t="shared" si="851"/>
        <v>0</v>
      </c>
      <c r="AY1825" s="7" t="str">
        <f t="shared" si="852"/>
        <v>FALSEFALSEFALSE</v>
      </c>
      <c r="AZ1825" s="626">
        <f t="shared" si="828"/>
        <v>0</v>
      </c>
      <c r="BA1825" s="627" t="str">
        <f t="shared" si="829"/>
        <v/>
      </c>
      <c r="BB1825" s="627">
        <f t="shared" si="830"/>
        <v>0</v>
      </c>
      <c r="BC1825" s="690" t="str">
        <f t="shared" si="831"/>
        <v/>
      </c>
    </row>
    <row r="1826" spans="1:55">
      <c r="A1826" s="381">
        <v>1770</v>
      </c>
      <c r="B1826" s="117"/>
      <c r="C1826" s="288"/>
      <c r="D1826" s="289"/>
      <c r="E1826" s="289"/>
      <c r="F1826" s="290"/>
      <c r="G1826" s="292"/>
      <c r="H1826" s="116"/>
      <c r="I1826" s="292"/>
      <c r="J1826" s="116"/>
      <c r="K1826" s="370" t="str">
        <f t="shared" si="822"/>
        <v/>
      </c>
      <c r="L1826" s="370">
        <f t="shared" si="823"/>
        <v>0</v>
      </c>
      <c r="M1826" s="370">
        <f t="shared" si="824"/>
        <v>0</v>
      </c>
      <c r="N1826" s="371" t="str">
        <f t="shared" si="832"/>
        <v/>
      </c>
      <c r="O1826" s="371" t="str">
        <f t="shared" si="833"/>
        <v/>
      </c>
      <c r="P1826" s="371" t="str">
        <f t="shared" si="834"/>
        <v/>
      </c>
      <c r="Q1826" s="371" t="str">
        <f t="shared" si="835"/>
        <v/>
      </c>
      <c r="R1826" s="371" t="str">
        <f t="shared" si="836"/>
        <v/>
      </c>
      <c r="S1826" s="371" t="str">
        <f t="shared" si="837"/>
        <v/>
      </c>
      <c r="T1826" s="443" t="str">
        <f t="shared" si="825"/>
        <v/>
      </c>
      <c r="U1826" s="539"/>
      <c r="V1826" s="117"/>
      <c r="W1826" s="118"/>
      <c r="X1826" s="119"/>
      <c r="Y1826" s="120"/>
      <c r="Z1826" s="122"/>
      <c r="AA1826" s="121"/>
      <c r="AB1826" s="443" t="str">
        <f t="shared" si="826"/>
        <v/>
      </c>
      <c r="AC1826" s="734" t="str">
        <f t="shared" si="827"/>
        <v/>
      </c>
      <c r="AD1826" s="372"/>
      <c r="AE1826" s="485"/>
      <c r="AF1826" s="373" t="str">
        <f t="shared" si="838"/>
        <v/>
      </c>
      <c r="AG1826" s="373" t="str">
        <f t="shared" si="839"/>
        <v/>
      </c>
      <c r="AH1826" s="374" t="str">
        <f t="shared" si="840"/>
        <v/>
      </c>
      <c r="AI1826" s="375" t="str">
        <f t="shared" si="841"/>
        <v/>
      </c>
      <c r="AJ1826" s="375" t="str">
        <f t="shared" si="842"/>
        <v/>
      </c>
      <c r="AK1826" s="375" t="str">
        <f t="shared" si="843"/>
        <v/>
      </c>
      <c r="AL1826" s="375" t="str">
        <f t="shared" si="844"/>
        <v/>
      </c>
      <c r="AM1826" s="375" t="str">
        <f t="shared" si="845"/>
        <v/>
      </c>
      <c r="AN1826" s="376" t="str">
        <f>IF(AF1826="","",IF(OR(AH1826="",AH1826="-"),"－",IF(OR(AM1826=8,AM1826=9),"",IF(OR(AJ1826=3,AJ1826=4,AJ1826=5,AJ1826=6),VLOOKUP(AH1826,INDEX((係数_バス貨物_ガソリン,係数_バス貨物_CNG,係数_バス貨物_軽油,係数_バス貨物_メタノール,係数_バス貨物_LPG),MATCH(AL1826,【参考】排出ガスレベル!$AI$4:$AI$671,1),1,AR1826):INDEX((係数_バス貨物_ガソリン,係数_バス貨物_CNG,係数_バス貨物_軽油,係数_バス貨物_メタノール,係数_バス貨物_LPG),MATCH(AL1826+1,【参考】排出ガスレベル!$AI$4:$AI$671,1)-1,5,AR1826),2,FALSE),IF(OR(AJ1826=1,AJ1826=2),VLOOKUP(AH1826,INDEX((係数_乗用_ガソリン,係数_乗用_CNG,係数_乗用_軽油,係数_乗用_メタノール,係数_乗用_LPG),1,1,AR1826):INDEX((係数_乗用_ガソリン,係数_乗用_CNG,係数_乗用_軽油,係数_乗用_メタノール,係数_乗用_LPG),125,5,AR1826),2,FALSE))))))</f>
        <v/>
      </c>
      <c r="AO1826" s="376" t="str">
        <f>IF(T1826="","",IF(OR(AH1826="",AH1826="-"),"－",IF(OR(AM1826=8,AM1826=9),"",IF(OR(AJ1826=3,AJ1826=4,AJ1826=5,AJ1826=6),VLOOKUP(AH1826,INDEX((係数_バス貨物_ガソリン,係数_バス貨物_CNG,係数_バス貨物_軽油,係数_バス貨物_メタノール,係数_バス貨物_LPG),MATCH(AL1826,【参考】排出ガスレベル!$AI$4:$AI$671,1),1,AR1826):INDEX((係数_バス貨物_ガソリン,係数_バス貨物_CNG,係数_バス貨物_軽油,係数_バス貨物_メタノール,係数_バス貨物_LPG),MATCH(AL1826+1,【参考】排出ガスレベル!$AI$4:$AI$671,1)-1,5,AR1826),3,FALSE),IF(OR(AJ1826=1,AJ1826=2),VLOOKUP(AH1826,INDEX((係数_乗用_ガソリン,係数_乗用_CNG,係数_乗用_軽油,係数_乗用_メタノール,係数_乗用_LPG),1,1,AR1826):INDEX((係数_乗用_ガソリン,係数_乗用_CNG,係数_乗用_軽油,係数_乗用_メタノール,係数_乗用_LPG),125,5,AR1826),3,FALSE))))))</f>
        <v/>
      </c>
      <c r="AP1826" s="375" t="str">
        <f t="shared" si="846"/>
        <v/>
      </c>
      <c r="AQ1826" s="444" t="str">
        <f t="shared" si="847"/>
        <v/>
      </c>
      <c r="AR1826" s="375" t="str">
        <f t="shared" si="850"/>
        <v/>
      </c>
      <c r="AS1826" s="377" t="str">
        <f t="shared" si="848"/>
        <v/>
      </c>
      <c r="AT1826" s="378" t="str">
        <f t="shared" si="849"/>
        <v/>
      </c>
      <c r="AX1826" s="625" t="b">
        <f t="shared" si="851"/>
        <v>0</v>
      </c>
      <c r="AY1826" s="7" t="str">
        <f t="shared" si="852"/>
        <v>FALSEFALSEFALSE</v>
      </c>
      <c r="AZ1826" s="626">
        <f t="shared" si="828"/>
        <v>0</v>
      </c>
      <c r="BA1826" s="627" t="str">
        <f t="shared" si="829"/>
        <v/>
      </c>
      <c r="BB1826" s="627">
        <f t="shared" si="830"/>
        <v>0</v>
      </c>
      <c r="BC1826" s="690" t="str">
        <f t="shared" si="831"/>
        <v/>
      </c>
    </row>
    <row r="1827" spans="1:55">
      <c r="A1827" s="381">
        <v>1771</v>
      </c>
      <c r="B1827" s="117"/>
      <c r="C1827" s="288"/>
      <c r="D1827" s="289"/>
      <c r="E1827" s="289"/>
      <c r="F1827" s="290"/>
      <c r="G1827" s="292"/>
      <c r="H1827" s="116"/>
      <c r="I1827" s="292"/>
      <c r="J1827" s="116"/>
      <c r="K1827" s="370" t="str">
        <f t="shared" si="822"/>
        <v/>
      </c>
      <c r="L1827" s="370">
        <f t="shared" si="823"/>
        <v>0</v>
      </c>
      <c r="M1827" s="370">
        <f t="shared" si="824"/>
        <v>0</v>
      </c>
      <c r="N1827" s="371" t="str">
        <f t="shared" si="832"/>
        <v/>
      </c>
      <c r="O1827" s="371" t="str">
        <f t="shared" si="833"/>
        <v/>
      </c>
      <c r="P1827" s="371" t="str">
        <f t="shared" si="834"/>
        <v/>
      </c>
      <c r="Q1827" s="371" t="str">
        <f t="shared" si="835"/>
        <v/>
      </c>
      <c r="R1827" s="371" t="str">
        <f t="shared" si="836"/>
        <v/>
      </c>
      <c r="S1827" s="371" t="str">
        <f t="shared" si="837"/>
        <v/>
      </c>
      <c r="T1827" s="443" t="str">
        <f t="shared" si="825"/>
        <v/>
      </c>
      <c r="U1827" s="539"/>
      <c r="V1827" s="117"/>
      <c r="W1827" s="118"/>
      <c r="X1827" s="119"/>
      <c r="Y1827" s="120"/>
      <c r="Z1827" s="122"/>
      <c r="AA1827" s="121"/>
      <c r="AB1827" s="443" t="str">
        <f t="shared" si="826"/>
        <v/>
      </c>
      <c r="AC1827" s="734" t="str">
        <f t="shared" si="827"/>
        <v/>
      </c>
      <c r="AD1827" s="372"/>
      <c r="AE1827" s="485"/>
      <c r="AF1827" s="373" t="str">
        <f t="shared" si="838"/>
        <v/>
      </c>
      <c r="AG1827" s="373" t="str">
        <f t="shared" si="839"/>
        <v/>
      </c>
      <c r="AH1827" s="374" t="str">
        <f t="shared" si="840"/>
        <v/>
      </c>
      <c r="AI1827" s="375" t="str">
        <f t="shared" si="841"/>
        <v/>
      </c>
      <c r="AJ1827" s="375" t="str">
        <f t="shared" si="842"/>
        <v/>
      </c>
      <c r="AK1827" s="375" t="str">
        <f t="shared" si="843"/>
        <v/>
      </c>
      <c r="AL1827" s="375" t="str">
        <f t="shared" si="844"/>
        <v/>
      </c>
      <c r="AM1827" s="375" t="str">
        <f t="shared" si="845"/>
        <v/>
      </c>
      <c r="AN1827" s="376" t="str">
        <f>IF(AF1827="","",IF(OR(AH1827="",AH1827="-"),"－",IF(OR(AM1827=8,AM1827=9),"",IF(OR(AJ1827=3,AJ1827=4,AJ1827=5,AJ1827=6),VLOOKUP(AH1827,INDEX((係数_バス貨物_ガソリン,係数_バス貨物_CNG,係数_バス貨物_軽油,係数_バス貨物_メタノール,係数_バス貨物_LPG),MATCH(AL1827,【参考】排出ガスレベル!$AI$4:$AI$671,1),1,AR1827):INDEX((係数_バス貨物_ガソリン,係数_バス貨物_CNG,係数_バス貨物_軽油,係数_バス貨物_メタノール,係数_バス貨物_LPG),MATCH(AL1827+1,【参考】排出ガスレベル!$AI$4:$AI$671,1)-1,5,AR1827),2,FALSE),IF(OR(AJ1827=1,AJ1827=2),VLOOKUP(AH1827,INDEX((係数_乗用_ガソリン,係数_乗用_CNG,係数_乗用_軽油,係数_乗用_メタノール,係数_乗用_LPG),1,1,AR1827):INDEX((係数_乗用_ガソリン,係数_乗用_CNG,係数_乗用_軽油,係数_乗用_メタノール,係数_乗用_LPG),125,5,AR1827),2,FALSE))))))</f>
        <v/>
      </c>
      <c r="AO1827" s="376" t="str">
        <f>IF(T1827="","",IF(OR(AH1827="",AH1827="-"),"－",IF(OR(AM1827=8,AM1827=9),"",IF(OR(AJ1827=3,AJ1827=4,AJ1827=5,AJ1827=6),VLOOKUP(AH1827,INDEX((係数_バス貨物_ガソリン,係数_バス貨物_CNG,係数_バス貨物_軽油,係数_バス貨物_メタノール,係数_バス貨物_LPG),MATCH(AL1827,【参考】排出ガスレベル!$AI$4:$AI$671,1),1,AR1827):INDEX((係数_バス貨物_ガソリン,係数_バス貨物_CNG,係数_バス貨物_軽油,係数_バス貨物_メタノール,係数_バス貨物_LPG),MATCH(AL1827+1,【参考】排出ガスレベル!$AI$4:$AI$671,1)-1,5,AR1827),3,FALSE),IF(OR(AJ1827=1,AJ1827=2),VLOOKUP(AH1827,INDEX((係数_乗用_ガソリン,係数_乗用_CNG,係数_乗用_軽油,係数_乗用_メタノール,係数_乗用_LPG),1,1,AR1827):INDEX((係数_乗用_ガソリン,係数_乗用_CNG,係数_乗用_軽油,係数_乗用_メタノール,係数_乗用_LPG),125,5,AR1827),3,FALSE))))))</f>
        <v/>
      </c>
      <c r="AP1827" s="375" t="str">
        <f t="shared" si="846"/>
        <v/>
      </c>
      <c r="AQ1827" s="444" t="str">
        <f t="shared" si="847"/>
        <v/>
      </c>
      <c r="AR1827" s="375" t="str">
        <f t="shared" si="850"/>
        <v/>
      </c>
      <c r="AS1827" s="377" t="str">
        <f t="shared" si="848"/>
        <v/>
      </c>
      <c r="AT1827" s="378" t="str">
        <f t="shared" si="849"/>
        <v/>
      </c>
      <c r="AX1827" s="625" t="b">
        <f t="shared" si="851"/>
        <v>0</v>
      </c>
      <c r="AY1827" s="7" t="str">
        <f t="shared" si="852"/>
        <v>FALSEFALSEFALSE</v>
      </c>
      <c r="AZ1827" s="626">
        <f t="shared" si="828"/>
        <v>0</v>
      </c>
      <c r="BA1827" s="627" t="str">
        <f t="shared" si="829"/>
        <v/>
      </c>
      <c r="BB1827" s="627">
        <f t="shared" si="830"/>
        <v>0</v>
      </c>
      <c r="BC1827" s="690" t="str">
        <f t="shared" si="831"/>
        <v/>
      </c>
    </row>
    <row r="1828" spans="1:55">
      <c r="A1828" s="381">
        <v>1772</v>
      </c>
      <c r="B1828" s="117"/>
      <c r="C1828" s="288"/>
      <c r="D1828" s="289"/>
      <c r="E1828" s="289"/>
      <c r="F1828" s="290"/>
      <c r="G1828" s="292"/>
      <c r="H1828" s="116"/>
      <c r="I1828" s="292"/>
      <c r="J1828" s="116"/>
      <c r="K1828" s="370" t="str">
        <f t="shared" si="822"/>
        <v/>
      </c>
      <c r="L1828" s="370">
        <f t="shared" si="823"/>
        <v>0</v>
      </c>
      <c r="M1828" s="370">
        <f t="shared" si="824"/>
        <v>0</v>
      </c>
      <c r="N1828" s="371" t="str">
        <f t="shared" si="832"/>
        <v/>
      </c>
      <c r="O1828" s="371" t="str">
        <f t="shared" si="833"/>
        <v/>
      </c>
      <c r="P1828" s="371" t="str">
        <f t="shared" si="834"/>
        <v/>
      </c>
      <c r="Q1828" s="371" t="str">
        <f t="shared" si="835"/>
        <v/>
      </c>
      <c r="R1828" s="371" t="str">
        <f t="shared" si="836"/>
        <v/>
      </c>
      <c r="S1828" s="371" t="str">
        <f t="shared" si="837"/>
        <v/>
      </c>
      <c r="T1828" s="443" t="str">
        <f t="shared" si="825"/>
        <v/>
      </c>
      <c r="U1828" s="539"/>
      <c r="V1828" s="117"/>
      <c r="W1828" s="118"/>
      <c r="X1828" s="119"/>
      <c r="Y1828" s="120"/>
      <c r="Z1828" s="122"/>
      <c r="AA1828" s="121"/>
      <c r="AB1828" s="443" t="str">
        <f t="shared" si="826"/>
        <v/>
      </c>
      <c r="AC1828" s="734" t="str">
        <f t="shared" si="827"/>
        <v/>
      </c>
      <c r="AD1828" s="372"/>
      <c r="AE1828" s="485"/>
      <c r="AF1828" s="373" t="str">
        <f t="shared" si="838"/>
        <v/>
      </c>
      <c r="AG1828" s="373" t="str">
        <f t="shared" si="839"/>
        <v/>
      </c>
      <c r="AH1828" s="374" t="str">
        <f t="shared" si="840"/>
        <v/>
      </c>
      <c r="AI1828" s="375" t="str">
        <f t="shared" si="841"/>
        <v/>
      </c>
      <c r="AJ1828" s="375" t="str">
        <f t="shared" si="842"/>
        <v/>
      </c>
      <c r="AK1828" s="375" t="str">
        <f t="shared" si="843"/>
        <v/>
      </c>
      <c r="AL1828" s="375" t="str">
        <f t="shared" si="844"/>
        <v/>
      </c>
      <c r="AM1828" s="375" t="str">
        <f t="shared" si="845"/>
        <v/>
      </c>
      <c r="AN1828" s="376" t="str">
        <f>IF(AF1828="","",IF(OR(AH1828="",AH1828="-"),"－",IF(OR(AM1828=8,AM1828=9),"",IF(OR(AJ1828=3,AJ1828=4,AJ1828=5,AJ1828=6),VLOOKUP(AH1828,INDEX((係数_バス貨物_ガソリン,係数_バス貨物_CNG,係数_バス貨物_軽油,係数_バス貨物_メタノール,係数_バス貨物_LPG),MATCH(AL1828,【参考】排出ガスレベル!$AI$4:$AI$671,1),1,AR1828):INDEX((係数_バス貨物_ガソリン,係数_バス貨物_CNG,係数_バス貨物_軽油,係数_バス貨物_メタノール,係数_バス貨物_LPG),MATCH(AL1828+1,【参考】排出ガスレベル!$AI$4:$AI$671,1)-1,5,AR1828),2,FALSE),IF(OR(AJ1828=1,AJ1828=2),VLOOKUP(AH1828,INDEX((係数_乗用_ガソリン,係数_乗用_CNG,係数_乗用_軽油,係数_乗用_メタノール,係数_乗用_LPG),1,1,AR1828):INDEX((係数_乗用_ガソリン,係数_乗用_CNG,係数_乗用_軽油,係数_乗用_メタノール,係数_乗用_LPG),125,5,AR1828),2,FALSE))))))</f>
        <v/>
      </c>
      <c r="AO1828" s="376" t="str">
        <f>IF(T1828="","",IF(OR(AH1828="",AH1828="-"),"－",IF(OR(AM1828=8,AM1828=9),"",IF(OR(AJ1828=3,AJ1828=4,AJ1828=5,AJ1828=6),VLOOKUP(AH1828,INDEX((係数_バス貨物_ガソリン,係数_バス貨物_CNG,係数_バス貨物_軽油,係数_バス貨物_メタノール,係数_バス貨物_LPG),MATCH(AL1828,【参考】排出ガスレベル!$AI$4:$AI$671,1),1,AR1828):INDEX((係数_バス貨物_ガソリン,係数_バス貨物_CNG,係数_バス貨物_軽油,係数_バス貨物_メタノール,係数_バス貨物_LPG),MATCH(AL1828+1,【参考】排出ガスレベル!$AI$4:$AI$671,1)-1,5,AR1828),3,FALSE),IF(OR(AJ1828=1,AJ1828=2),VLOOKUP(AH1828,INDEX((係数_乗用_ガソリン,係数_乗用_CNG,係数_乗用_軽油,係数_乗用_メタノール,係数_乗用_LPG),1,1,AR1828):INDEX((係数_乗用_ガソリン,係数_乗用_CNG,係数_乗用_軽油,係数_乗用_メタノール,係数_乗用_LPG),125,5,AR1828),3,FALSE))))))</f>
        <v/>
      </c>
      <c r="AP1828" s="375" t="str">
        <f t="shared" si="846"/>
        <v/>
      </c>
      <c r="AQ1828" s="444" t="str">
        <f t="shared" si="847"/>
        <v/>
      </c>
      <c r="AR1828" s="375" t="str">
        <f t="shared" si="850"/>
        <v/>
      </c>
      <c r="AS1828" s="377" t="str">
        <f t="shared" si="848"/>
        <v/>
      </c>
      <c r="AT1828" s="378" t="str">
        <f t="shared" si="849"/>
        <v/>
      </c>
      <c r="AX1828" s="625" t="b">
        <f t="shared" si="851"/>
        <v>0</v>
      </c>
      <c r="AY1828" s="7" t="str">
        <f t="shared" si="852"/>
        <v>FALSEFALSEFALSE</v>
      </c>
      <c r="AZ1828" s="626">
        <f t="shared" si="828"/>
        <v>0</v>
      </c>
      <c r="BA1828" s="627" t="str">
        <f t="shared" si="829"/>
        <v/>
      </c>
      <c r="BB1828" s="627">
        <f t="shared" si="830"/>
        <v>0</v>
      </c>
      <c r="BC1828" s="690" t="str">
        <f t="shared" si="831"/>
        <v/>
      </c>
    </row>
    <row r="1829" spans="1:55">
      <c r="A1829" s="381">
        <v>1773</v>
      </c>
      <c r="B1829" s="117"/>
      <c r="C1829" s="288"/>
      <c r="D1829" s="289"/>
      <c r="E1829" s="289"/>
      <c r="F1829" s="290"/>
      <c r="G1829" s="292"/>
      <c r="H1829" s="116"/>
      <c r="I1829" s="292"/>
      <c r="J1829" s="116"/>
      <c r="K1829" s="370" t="str">
        <f t="shared" si="822"/>
        <v/>
      </c>
      <c r="L1829" s="370">
        <f t="shared" si="823"/>
        <v>0</v>
      </c>
      <c r="M1829" s="370">
        <f t="shared" si="824"/>
        <v>0</v>
      </c>
      <c r="N1829" s="371" t="str">
        <f t="shared" si="832"/>
        <v/>
      </c>
      <c r="O1829" s="371" t="str">
        <f t="shared" si="833"/>
        <v/>
      </c>
      <c r="P1829" s="371" t="str">
        <f t="shared" si="834"/>
        <v/>
      </c>
      <c r="Q1829" s="371" t="str">
        <f t="shared" si="835"/>
        <v/>
      </c>
      <c r="R1829" s="371" t="str">
        <f t="shared" si="836"/>
        <v/>
      </c>
      <c r="S1829" s="371" t="str">
        <f t="shared" si="837"/>
        <v/>
      </c>
      <c r="T1829" s="443" t="str">
        <f t="shared" si="825"/>
        <v/>
      </c>
      <c r="U1829" s="539"/>
      <c r="V1829" s="117"/>
      <c r="W1829" s="118"/>
      <c r="X1829" s="119"/>
      <c r="Y1829" s="120"/>
      <c r="Z1829" s="122"/>
      <c r="AA1829" s="121"/>
      <c r="AB1829" s="443" t="str">
        <f t="shared" si="826"/>
        <v/>
      </c>
      <c r="AC1829" s="734" t="str">
        <f t="shared" si="827"/>
        <v/>
      </c>
      <c r="AD1829" s="372"/>
      <c r="AE1829" s="485"/>
      <c r="AF1829" s="373" t="str">
        <f t="shared" si="838"/>
        <v/>
      </c>
      <c r="AG1829" s="373" t="str">
        <f t="shared" si="839"/>
        <v/>
      </c>
      <c r="AH1829" s="374" t="str">
        <f t="shared" si="840"/>
        <v/>
      </c>
      <c r="AI1829" s="375" t="str">
        <f t="shared" si="841"/>
        <v/>
      </c>
      <c r="AJ1829" s="375" t="str">
        <f t="shared" si="842"/>
        <v/>
      </c>
      <c r="AK1829" s="375" t="str">
        <f t="shared" si="843"/>
        <v/>
      </c>
      <c r="AL1829" s="375" t="str">
        <f t="shared" si="844"/>
        <v/>
      </c>
      <c r="AM1829" s="375" t="str">
        <f t="shared" si="845"/>
        <v/>
      </c>
      <c r="AN1829" s="376" t="str">
        <f>IF(AF1829="","",IF(OR(AH1829="",AH1829="-"),"－",IF(OR(AM1829=8,AM1829=9),"",IF(OR(AJ1829=3,AJ1829=4,AJ1829=5,AJ1829=6),VLOOKUP(AH1829,INDEX((係数_バス貨物_ガソリン,係数_バス貨物_CNG,係数_バス貨物_軽油,係数_バス貨物_メタノール,係数_バス貨物_LPG),MATCH(AL1829,【参考】排出ガスレベル!$AI$4:$AI$671,1),1,AR1829):INDEX((係数_バス貨物_ガソリン,係数_バス貨物_CNG,係数_バス貨物_軽油,係数_バス貨物_メタノール,係数_バス貨物_LPG),MATCH(AL1829+1,【参考】排出ガスレベル!$AI$4:$AI$671,1)-1,5,AR1829),2,FALSE),IF(OR(AJ1829=1,AJ1829=2),VLOOKUP(AH1829,INDEX((係数_乗用_ガソリン,係数_乗用_CNG,係数_乗用_軽油,係数_乗用_メタノール,係数_乗用_LPG),1,1,AR1829):INDEX((係数_乗用_ガソリン,係数_乗用_CNG,係数_乗用_軽油,係数_乗用_メタノール,係数_乗用_LPG),125,5,AR1829),2,FALSE))))))</f>
        <v/>
      </c>
      <c r="AO1829" s="376" t="str">
        <f>IF(T1829="","",IF(OR(AH1829="",AH1829="-"),"－",IF(OR(AM1829=8,AM1829=9),"",IF(OR(AJ1829=3,AJ1829=4,AJ1829=5,AJ1829=6),VLOOKUP(AH1829,INDEX((係数_バス貨物_ガソリン,係数_バス貨物_CNG,係数_バス貨物_軽油,係数_バス貨物_メタノール,係数_バス貨物_LPG),MATCH(AL1829,【参考】排出ガスレベル!$AI$4:$AI$671,1),1,AR1829):INDEX((係数_バス貨物_ガソリン,係数_バス貨物_CNG,係数_バス貨物_軽油,係数_バス貨物_メタノール,係数_バス貨物_LPG),MATCH(AL1829+1,【参考】排出ガスレベル!$AI$4:$AI$671,1)-1,5,AR1829),3,FALSE),IF(OR(AJ1829=1,AJ1829=2),VLOOKUP(AH1829,INDEX((係数_乗用_ガソリン,係数_乗用_CNG,係数_乗用_軽油,係数_乗用_メタノール,係数_乗用_LPG),1,1,AR1829):INDEX((係数_乗用_ガソリン,係数_乗用_CNG,係数_乗用_軽油,係数_乗用_メタノール,係数_乗用_LPG),125,5,AR1829),3,FALSE))))))</f>
        <v/>
      </c>
      <c r="AP1829" s="375" t="str">
        <f t="shared" si="846"/>
        <v/>
      </c>
      <c r="AQ1829" s="444" t="str">
        <f t="shared" si="847"/>
        <v/>
      </c>
      <c r="AR1829" s="375" t="str">
        <f t="shared" si="850"/>
        <v/>
      </c>
      <c r="AS1829" s="377" t="str">
        <f t="shared" si="848"/>
        <v/>
      </c>
      <c r="AT1829" s="378" t="str">
        <f t="shared" si="849"/>
        <v/>
      </c>
      <c r="AX1829" s="625" t="b">
        <f t="shared" si="851"/>
        <v>0</v>
      </c>
      <c r="AY1829" s="7" t="str">
        <f t="shared" si="852"/>
        <v>FALSEFALSEFALSE</v>
      </c>
      <c r="AZ1829" s="626">
        <f t="shared" si="828"/>
        <v>0</v>
      </c>
      <c r="BA1829" s="627" t="str">
        <f t="shared" si="829"/>
        <v/>
      </c>
      <c r="BB1829" s="627">
        <f t="shared" si="830"/>
        <v>0</v>
      </c>
      <c r="BC1829" s="690" t="str">
        <f t="shared" si="831"/>
        <v/>
      </c>
    </row>
    <row r="1830" spans="1:55">
      <c r="A1830" s="381">
        <v>1774</v>
      </c>
      <c r="B1830" s="117"/>
      <c r="C1830" s="288"/>
      <c r="D1830" s="289"/>
      <c r="E1830" s="289"/>
      <c r="F1830" s="290"/>
      <c r="G1830" s="292"/>
      <c r="H1830" s="116"/>
      <c r="I1830" s="292"/>
      <c r="J1830" s="116"/>
      <c r="K1830" s="370" t="str">
        <f t="shared" si="822"/>
        <v/>
      </c>
      <c r="L1830" s="370">
        <f t="shared" si="823"/>
        <v>0</v>
      </c>
      <c r="M1830" s="370">
        <f t="shared" si="824"/>
        <v>0</v>
      </c>
      <c r="N1830" s="371" t="str">
        <f t="shared" si="832"/>
        <v/>
      </c>
      <c r="O1830" s="371" t="str">
        <f t="shared" si="833"/>
        <v/>
      </c>
      <c r="P1830" s="371" t="str">
        <f t="shared" si="834"/>
        <v/>
      </c>
      <c r="Q1830" s="371" t="str">
        <f t="shared" si="835"/>
        <v/>
      </c>
      <c r="R1830" s="371" t="str">
        <f t="shared" si="836"/>
        <v/>
      </c>
      <c r="S1830" s="371" t="str">
        <f t="shared" si="837"/>
        <v/>
      </c>
      <c r="T1830" s="443" t="str">
        <f t="shared" si="825"/>
        <v/>
      </c>
      <c r="U1830" s="539"/>
      <c r="V1830" s="117"/>
      <c r="W1830" s="118"/>
      <c r="X1830" s="119"/>
      <c r="Y1830" s="120"/>
      <c r="Z1830" s="122"/>
      <c r="AA1830" s="121"/>
      <c r="AB1830" s="443" t="str">
        <f t="shared" si="826"/>
        <v/>
      </c>
      <c r="AC1830" s="734" t="str">
        <f t="shared" si="827"/>
        <v/>
      </c>
      <c r="AD1830" s="372"/>
      <c r="AE1830" s="485"/>
      <c r="AF1830" s="373" t="str">
        <f t="shared" si="838"/>
        <v/>
      </c>
      <c r="AG1830" s="373" t="str">
        <f t="shared" si="839"/>
        <v/>
      </c>
      <c r="AH1830" s="374" t="str">
        <f t="shared" si="840"/>
        <v/>
      </c>
      <c r="AI1830" s="375" t="str">
        <f t="shared" si="841"/>
        <v/>
      </c>
      <c r="AJ1830" s="375" t="str">
        <f t="shared" si="842"/>
        <v/>
      </c>
      <c r="AK1830" s="375" t="str">
        <f t="shared" si="843"/>
        <v/>
      </c>
      <c r="AL1830" s="375" t="str">
        <f t="shared" si="844"/>
        <v/>
      </c>
      <c r="AM1830" s="375" t="str">
        <f t="shared" si="845"/>
        <v/>
      </c>
      <c r="AN1830" s="376" t="str">
        <f>IF(AF1830="","",IF(OR(AH1830="",AH1830="-"),"－",IF(OR(AM1830=8,AM1830=9),"",IF(OR(AJ1830=3,AJ1830=4,AJ1830=5,AJ1830=6),VLOOKUP(AH1830,INDEX((係数_バス貨物_ガソリン,係数_バス貨物_CNG,係数_バス貨物_軽油,係数_バス貨物_メタノール,係数_バス貨物_LPG),MATCH(AL1830,【参考】排出ガスレベル!$AI$4:$AI$671,1),1,AR1830):INDEX((係数_バス貨物_ガソリン,係数_バス貨物_CNG,係数_バス貨物_軽油,係数_バス貨物_メタノール,係数_バス貨物_LPG),MATCH(AL1830+1,【参考】排出ガスレベル!$AI$4:$AI$671,1)-1,5,AR1830),2,FALSE),IF(OR(AJ1830=1,AJ1830=2),VLOOKUP(AH1830,INDEX((係数_乗用_ガソリン,係数_乗用_CNG,係数_乗用_軽油,係数_乗用_メタノール,係数_乗用_LPG),1,1,AR1830):INDEX((係数_乗用_ガソリン,係数_乗用_CNG,係数_乗用_軽油,係数_乗用_メタノール,係数_乗用_LPG),125,5,AR1830),2,FALSE))))))</f>
        <v/>
      </c>
      <c r="AO1830" s="376" t="str">
        <f>IF(T1830="","",IF(OR(AH1830="",AH1830="-"),"－",IF(OR(AM1830=8,AM1830=9),"",IF(OR(AJ1830=3,AJ1830=4,AJ1830=5,AJ1830=6),VLOOKUP(AH1830,INDEX((係数_バス貨物_ガソリン,係数_バス貨物_CNG,係数_バス貨物_軽油,係数_バス貨物_メタノール,係数_バス貨物_LPG),MATCH(AL1830,【参考】排出ガスレベル!$AI$4:$AI$671,1),1,AR1830):INDEX((係数_バス貨物_ガソリン,係数_バス貨物_CNG,係数_バス貨物_軽油,係数_バス貨物_メタノール,係数_バス貨物_LPG),MATCH(AL1830+1,【参考】排出ガスレベル!$AI$4:$AI$671,1)-1,5,AR1830),3,FALSE),IF(OR(AJ1830=1,AJ1830=2),VLOOKUP(AH1830,INDEX((係数_乗用_ガソリン,係数_乗用_CNG,係数_乗用_軽油,係数_乗用_メタノール,係数_乗用_LPG),1,1,AR1830):INDEX((係数_乗用_ガソリン,係数_乗用_CNG,係数_乗用_軽油,係数_乗用_メタノール,係数_乗用_LPG),125,5,AR1830),3,FALSE))))))</f>
        <v/>
      </c>
      <c r="AP1830" s="375" t="str">
        <f t="shared" si="846"/>
        <v/>
      </c>
      <c r="AQ1830" s="444" t="str">
        <f t="shared" si="847"/>
        <v/>
      </c>
      <c r="AR1830" s="375" t="str">
        <f t="shared" si="850"/>
        <v/>
      </c>
      <c r="AS1830" s="377" t="str">
        <f t="shared" si="848"/>
        <v/>
      </c>
      <c r="AT1830" s="378" t="str">
        <f t="shared" si="849"/>
        <v/>
      </c>
      <c r="AX1830" s="625" t="b">
        <f t="shared" si="851"/>
        <v>0</v>
      </c>
      <c r="AY1830" s="7" t="str">
        <f t="shared" si="852"/>
        <v>FALSEFALSEFALSE</v>
      </c>
      <c r="AZ1830" s="626">
        <f t="shared" si="828"/>
        <v>0</v>
      </c>
      <c r="BA1830" s="627" t="str">
        <f t="shared" si="829"/>
        <v/>
      </c>
      <c r="BB1830" s="627">
        <f t="shared" si="830"/>
        <v>0</v>
      </c>
      <c r="BC1830" s="690" t="str">
        <f t="shared" si="831"/>
        <v/>
      </c>
    </row>
    <row r="1831" spans="1:55">
      <c r="A1831" s="381">
        <v>1775</v>
      </c>
      <c r="B1831" s="117"/>
      <c r="C1831" s="288"/>
      <c r="D1831" s="289"/>
      <c r="E1831" s="289"/>
      <c r="F1831" s="290"/>
      <c r="G1831" s="292"/>
      <c r="H1831" s="116"/>
      <c r="I1831" s="292"/>
      <c r="J1831" s="116"/>
      <c r="K1831" s="370" t="str">
        <f t="shared" si="822"/>
        <v/>
      </c>
      <c r="L1831" s="370">
        <f t="shared" si="823"/>
        <v>0</v>
      </c>
      <c r="M1831" s="370">
        <f t="shared" si="824"/>
        <v>0</v>
      </c>
      <c r="N1831" s="371" t="str">
        <f t="shared" si="832"/>
        <v/>
      </c>
      <c r="O1831" s="371" t="str">
        <f t="shared" si="833"/>
        <v/>
      </c>
      <c r="P1831" s="371" t="str">
        <f t="shared" si="834"/>
        <v/>
      </c>
      <c r="Q1831" s="371" t="str">
        <f t="shared" si="835"/>
        <v/>
      </c>
      <c r="R1831" s="371" t="str">
        <f t="shared" si="836"/>
        <v/>
      </c>
      <c r="S1831" s="371" t="str">
        <f t="shared" si="837"/>
        <v/>
      </c>
      <c r="T1831" s="443" t="str">
        <f t="shared" si="825"/>
        <v/>
      </c>
      <c r="U1831" s="539"/>
      <c r="V1831" s="117"/>
      <c r="W1831" s="118"/>
      <c r="X1831" s="119"/>
      <c r="Y1831" s="120"/>
      <c r="Z1831" s="122"/>
      <c r="AA1831" s="121"/>
      <c r="AB1831" s="443" t="str">
        <f t="shared" si="826"/>
        <v/>
      </c>
      <c r="AC1831" s="734" t="str">
        <f t="shared" si="827"/>
        <v/>
      </c>
      <c r="AD1831" s="372"/>
      <c r="AE1831" s="485"/>
      <c r="AF1831" s="373" t="str">
        <f t="shared" si="838"/>
        <v/>
      </c>
      <c r="AG1831" s="373" t="str">
        <f t="shared" si="839"/>
        <v/>
      </c>
      <c r="AH1831" s="374" t="str">
        <f t="shared" si="840"/>
        <v/>
      </c>
      <c r="AI1831" s="375" t="str">
        <f t="shared" si="841"/>
        <v/>
      </c>
      <c r="AJ1831" s="375" t="str">
        <f t="shared" si="842"/>
        <v/>
      </c>
      <c r="AK1831" s="375" t="str">
        <f t="shared" si="843"/>
        <v/>
      </c>
      <c r="AL1831" s="375" t="str">
        <f t="shared" si="844"/>
        <v/>
      </c>
      <c r="AM1831" s="375" t="str">
        <f t="shared" si="845"/>
        <v/>
      </c>
      <c r="AN1831" s="376" t="str">
        <f>IF(AF1831="","",IF(OR(AH1831="",AH1831="-"),"－",IF(OR(AM1831=8,AM1831=9),"",IF(OR(AJ1831=3,AJ1831=4,AJ1831=5,AJ1831=6),VLOOKUP(AH1831,INDEX((係数_バス貨物_ガソリン,係数_バス貨物_CNG,係数_バス貨物_軽油,係数_バス貨物_メタノール,係数_バス貨物_LPG),MATCH(AL1831,【参考】排出ガスレベル!$AI$4:$AI$671,1),1,AR1831):INDEX((係数_バス貨物_ガソリン,係数_バス貨物_CNG,係数_バス貨物_軽油,係数_バス貨物_メタノール,係数_バス貨物_LPG),MATCH(AL1831+1,【参考】排出ガスレベル!$AI$4:$AI$671,1)-1,5,AR1831),2,FALSE),IF(OR(AJ1831=1,AJ1831=2),VLOOKUP(AH1831,INDEX((係数_乗用_ガソリン,係数_乗用_CNG,係数_乗用_軽油,係数_乗用_メタノール,係数_乗用_LPG),1,1,AR1831):INDEX((係数_乗用_ガソリン,係数_乗用_CNG,係数_乗用_軽油,係数_乗用_メタノール,係数_乗用_LPG),125,5,AR1831),2,FALSE))))))</f>
        <v/>
      </c>
      <c r="AO1831" s="376" t="str">
        <f>IF(T1831="","",IF(OR(AH1831="",AH1831="-"),"－",IF(OR(AM1831=8,AM1831=9),"",IF(OR(AJ1831=3,AJ1831=4,AJ1831=5,AJ1831=6),VLOOKUP(AH1831,INDEX((係数_バス貨物_ガソリン,係数_バス貨物_CNG,係数_バス貨物_軽油,係数_バス貨物_メタノール,係数_バス貨物_LPG),MATCH(AL1831,【参考】排出ガスレベル!$AI$4:$AI$671,1),1,AR1831):INDEX((係数_バス貨物_ガソリン,係数_バス貨物_CNG,係数_バス貨物_軽油,係数_バス貨物_メタノール,係数_バス貨物_LPG),MATCH(AL1831+1,【参考】排出ガスレベル!$AI$4:$AI$671,1)-1,5,AR1831),3,FALSE),IF(OR(AJ1831=1,AJ1831=2),VLOOKUP(AH1831,INDEX((係数_乗用_ガソリン,係数_乗用_CNG,係数_乗用_軽油,係数_乗用_メタノール,係数_乗用_LPG),1,1,AR1831):INDEX((係数_乗用_ガソリン,係数_乗用_CNG,係数_乗用_軽油,係数_乗用_メタノール,係数_乗用_LPG),125,5,AR1831),3,FALSE))))))</f>
        <v/>
      </c>
      <c r="AP1831" s="375" t="str">
        <f t="shared" si="846"/>
        <v/>
      </c>
      <c r="AQ1831" s="444" t="str">
        <f t="shared" si="847"/>
        <v/>
      </c>
      <c r="AR1831" s="375" t="str">
        <f t="shared" si="850"/>
        <v/>
      </c>
      <c r="AS1831" s="377" t="str">
        <f t="shared" si="848"/>
        <v/>
      </c>
      <c r="AT1831" s="378" t="str">
        <f t="shared" si="849"/>
        <v/>
      </c>
      <c r="AX1831" s="625" t="b">
        <f t="shared" si="851"/>
        <v>0</v>
      </c>
      <c r="AY1831" s="7" t="str">
        <f t="shared" si="852"/>
        <v>FALSEFALSEFALSE</v>
      </c>
      <c r="AZ1831" s="626">
        <f t="shared" si="828"/>
        <v>0</v>
      </c>
      <c r="BA1831" s="627" t="str">
        <f t="shared" si="829"/>
        <v/>
      </c>
      <c r="BB1831" s="627">
        <f t="shared" si="830"/>
        <v>0</v>
      </c>
      <c r="BC1831" s="690" t="str">
        <f t="shared" si="831"/>
        <v/>
      </c>
    </row>
    <row r="1832" spans="1:55">
      <c r="A1832" s="381">
        <v>1776</v>
      </c>
      <c r="B1832" s="117"/>
      <c r="C1832" s="288"/>
      <c r="D1832" s="289"/>
      <c r="E1832" s="289"/>
      <c r="F1832" s="290"/>
      <c r="G1832" s="292"/>
      <c r="H1832" s="116"/>
      <c r="I1832" s="292"/>
      <c r="J1832" s="116"/>
      <c r="K1832" s="370" t="str">
        <f t="shared" si="822"/>
        <v/>
      </c>
      <c r="L1832" s="370">
        <f t="shared" si="823"/>
        <v>0</v>
      </c>
      <c r="M1832" s="370">
        <f t="shared" si="824"/>
        <v>0</v>
      </c>
      <c r="N1832" s="371" t="str">
        <f t="shared" si="832"/>
        <v/>
      </c>
      <c r="O1832" s="371" t="str">
        <f t="shared" si="833"/>
        <v/>
      </c>
      <c r="P1832" s="371" t="str">
        <f t="shared" si="834"/>
        <v/>
      </c>
      <c r="Q1832" s="371" t="str">
        <f t="shared" si="835"/>
        <v/>
      </c>
      <c r="R1832" s="371" t="str">
        <f t="shared" si="836"/>
        <v/>
      </c>
      <c r="S1832" s="371" t="str">
        <f t="shared" si="837"/>
        <v/>
      </c>
      <c r="T1832" s="443" t="str">
        <f t="shared" si="825"/>
        <v/>
      </c>
      <c r="U1832" s="539"/>
      <c r="V1832" s="117"/>
      <c r="W1832" s="118"/>
      <c r="X1832" s="119"/>
      <c r="Y1832" s="120"/>
      <c r="Z1832" s="122"/>
      <c r="AA1832" s="121"/>
      <c r="AB1832" s="443" t="str">
        <f t="shared" si="826"/>
        <v/>
      </c>
      <c r="AC1832" s="734" t="str">
        <f t="shared" si="827"/>
        <v/>
      </c>
      <c r="AD1832" s="372"/>
      <c r="AE1832" s="485"/>
      <c r="AF1832" s="373" t="str">
        <f t="shared" si="838"/>
        <v/>
      </c>
      <c r="AG1832" s="373" t="str">
        <f t="shared" si="839"/>
        <v/>
      </c>
      <c r="AH1832" s="374" t="str">
        <f t="shared" si="840"/>
        <v/>
      </c>
      <c r="AI1832" s="375" t="str">
        <f t="shared" si="841"/>
        <v/>
      </c>
      <c r="AJ1832" s="375" t="str">
        <f t="shared" si="842"/>
        <v/>
      </c>
      <c r="AK1832" s="375" t="str">
        <f t="shared" si="843"/>
        <v/>
      </c>
      <c r="AL1832" s="375" t="str">
        <f t="shared" si="844"/>
        <v/>
      </c>
      <c r="AM1832" s="375" t="str">
        <f t="shared" si="845"/>
        <v/>
      </c>
      <c r="AN1832" s="376" t="str">
        <f>IF(AF1832="","",IF(OR(AH1832="",AH1832="-"),"－",IF(OR(AM1832=8,AM1832=9),"",IF(OR(AJ1832=3,AJ1832=4,AJ1832=5,AJ1832=6),VLOOKUP(AH1832,INDEX((係数_バス貨物_ガソリン,係数_バス貨物_CNG,係数_バス貨物_軽油,係数_バス貨物_メタノール,係数_バス貨物_LPG),MATCH(AL1832,【参考】排出ガスレベル!$AI$4:$AI$671,1),1,AR1832):INDEX((係数_バス貨物_ガソリン,係数_バス貨物_CNG,係数_バス貨物_軽油,係数_バス貨物_メタノール,係数_バス貨物_LPG),MATCH(AL1832+1,【参考】排出ガスレベル!$AI$4:$AI$671,1)-1,5,AR1832),2,FALSE),IF(OR(AJ1832=1,AJ1832=2),VLOOKUP(AH1832,INDEX((係数_乗用_ガソリン,係数_乗用_CNG,係数_乗用_軽油,係数_乗用_メタノール,係数_乗用_LPG),1,1,AR1832):INDEX((係数_乗用_ガソリン,係数_乗用_CNG,係数_乗用_軽油,係数_乗用_メタノール,係数_乗用_LPG),125,5,AR1832),2,FALSE))))))</f>
        <v/>
      </c>
      <c r="AO1832" s="376" t="str">
        <f>IF(T1832="","",IF(OR(AH1832="",AH1832="-"),"－",IF(OR(AM1832=8,AM1832=9),"",IF(OR(AJ1832=3,AJ1832=4,AJ1832=5,AJ1832=6),VLOOKUP(AH1832,INDEX((係数_バス貨物_ガソリン,係数_バス貨物_CNG,係数_バス貨物_軽油,係数_バス貨物_メタノール,係数_バス貨物_LPG),MATCH(AL1832,【参考】排出ガスレベル!$AI$4:$AI$671,1),1,AR1832):INDEX((係数_バス貨物_ガソリン,係数_バス貨物_CNG,係数_バス貨物_軽油,係数_バス貨物_メタノール,係数_バス貨物_LPG),MATCH(AL1832+1,【参考】排出ガスレベル!$AI$4:$AI$671,1)-1,5,AR1832),3,FALSE),IF(OR(AJ1832=1,AJ1832=2),VLOOKUP(AH1832,INDEX((係数_乗用_ガソリン,係数_乗用_CNG,係数_乗用_軽油,係数_乗用_メタノール,係数_乗用_LPG),1,1,AR1832):INDEX((係数_乗用_ガソリン,係数_乗用_CNG,係数_乗用_軽油,係数_乗用_メタノール,係数_乗用_LPG),125,5,AR1832),3,FALSE))))))</f>
        <v/>
      </c>
      <c r="AP1832" s="375" t="str">
        <f t="shared" si="846"/>
        <v/>
      </c>
      <c r="AQ1832" s="444" t="str">
        <f t="shared" si="847"/>
        <v/>
      </c>
      <c r="AR1832" s="375" t="str">
        <f t="shared" si="850"/>
        <v/>
      </c>
      <c r="AS1832" s="377" t="str">
        <f t="shared" si="848"/>
        <v/>
      </c>
      <c r="AT1832" s="378" t="str">
        <f t="shared" si="849"/>
        <v/>
      </c>
      <c r="AX1832" s="625" t="b">
        <f t="shared" si="851"/>
        <v>0</v>
      </c>
      <c r="AY1832" s="7" t="str">
        <f t="shared" si="852"/>
        <v>FALSEFALSEFALSE</v>
      </c>
      <c r="AZ1832" s="626">
        <f t="shared" si="828"/>
        <v>0</v>
      </c>
      <c r="BA1832" s="627" t="str">
        <f t="shared" si="829"/>
        <v/>
      </c>
      <c r="BB1832" s="627">
        <f t="shared" si="830"/>
        <v>0</v>
      </c>
      <c r="BC1832" s="690" t="str">
        <f t="shared" si="831"/>
        <v/>
      </c>
    </row>
    <row r="1833" spans="1:55">
      <c r="A1833" s="381">
        <v>1777</v>
      </c>
      <c r="B1833" s="117"/>
      <c r="C1833" s="288"/>
      <c r="D1833" s="289"/>
      <c r="E1833" s="289"/>
      <c r="F1833" s="290"/>
      <c r="G1833" s="292"/>
      <c r="H1833" s="116"/>
      <c r="I1833" s="292"/>
      <c r="J1833" s="116"/>
      <c r="K1833" s="370" t="str">
        <f t="shared" si="822"/>
        <v/>
      </c>
      <c r="L1833" s="370">
        <f t="shared" si="823"/>
        <v>0</v>
      </c>
      <c r="M1833" s="370">
        <f t="shared" si="824"/>
        <v>0</v>
      </c>
      <c r="N1833" s="371" t="str">
        <f t="shared" si="832"/>
        <v/>
      </c>
      <c r="O1833" s="371" t="str">
        <f t="shared" si="833"/>
        <v/>
      </c>
      <c r="P1833" s="371" t="str">
        <f t="shared" si="834"/>
        <v/>
      </c>
      <c r="Q1833" s="371" t="str">
        <f t="shared" si="835"/>
        <v/>
      </c>
      <c r="R1833" s="371" t="str">
        <f t="shared" si="836"/>
        <v/>
      </c>
      <c r="S1833" s="371" t="str">
        <f t="shared" si="837"/>
        <v/>
      </c>
      <c r="T1833" s="443" t="str">
        <f t="shared" si="825"/>
        <v/>
      </c>
      <c r="U1833" s="539"/>
      <c r="V1833" s="117"/>
      <c r="W1833" s="118"/>
      <c r="X1833" s="119"/>
      <c r="Y1833" s="120"/>
      <c r="Z1833" s="122"/>
      <c r="AA1833" s="121"/>
      <c r="AB1833" s="443" t="str">
        <f t="shared" si="826"/>
        <v/>
      </c>
      <c r="AC1833" s="734" t="str">
        <f t="shared" si="827"/>
        <v/>
      </c>
      <c r="AD1833" s="372"/>
      <c r="AE1833" s="485"/>
      <c r="AF1833" s="373" t="str">
        <f t="shared" si="838"/>
        <v/>
      </c>
      <c r="AG1833" s="373" t="str">
        <f t="shared" si="839"/>
        <v/>
      </c>
      <c r="AH1833" s="374" t="str">
        <f t="shared" si="840"/>
        <v/>
      </c>
      <c r="AI1833" s="375" t="str">
        <f t="shared" si="841"/>
        <v/>
      </c>
      <c r="AJ1833" s="375" t="str">
        <f t="shared" si="842"/>
        <v/>
      </c>
      <c r="AK1833" s="375" t="str">
        <f t="shared" si="843"/>
        <v/>
      </c>
      <c r="AL1833" s="375" t="str">
        <f t="shared" si="844"/>
        <v/>
      </c>
      <c r="AM1833" s="375" t="str">
        <f t="shared" si="845"/>
        <v/>
      </c>
      <c r="AN1833" s="376" t="str">
        <f>IF(AF1833="","",IF(OR(AH1833="",AH1833="-"),"－",IF(OR(AM1833=8,AM1833=9),"",IF(OR(AJ1833=3,AJ1833=4,AJ1833=5,AJ1833=6),VLOOKUP(AH1833,INDEX((係数_バス貨物_ガソリン,係数_バス貨物_CNG,係数_バス貨物_軽油,係数_バス貨物_メタノール,係数_バス貨物_LPG),MATCH(AL1833,【参考】排出ガスレベル!$AI$4:$AI$671,1),1,AR1833):INDEX((係数_バス貨物_ガソリン,係数_バス貨物_CNG,係数_バス貨物_軽油,係数_バス貨物_メタノール,係数_バス貨物_LPG),MATCH(AL1833+1,【参考】排出ガスレベル!$AI$4:$AI$671,1)-1,5,AR1833),2,FALSE),IF(OR(AJ1833=1,AJ1833=2),VLOOKUP(AH1833,INDEX((係数_乗用_ガソリン,係数_乗用_CNG,係数_乗用_軽油,係数_乗用_メタノール,係数_乗用_LPG),1,1,AR1833):INDEX((係数_乗用_ガソリン,係数_乗用_CNG,係数_乗用_軽油,係数_乗用_メタノール,係数_乗用_LPG),125,5,AR1833),2,FALSE))))))</f>
        <v/>
      </c>
      <c r="AO1833" s="376" t="str">
        <f>IF(T1833="","",IF(OR(AH1833="",AH1833="-"),"－",IF(OR(AM1833=8,AM1833=9),"",IF(OR(AJ1833=3,AJ1833=4,AJ1833=5,AJ1833=6),VLOOKUP(AH1833,INDEX((係数_バス貨物_ガソリン,係数_バス貨物_CNG,係数_バス貨物_軽油,係数_バス貨物_メタノール,係数_バス貨物_LPG),MATCH(AL1833,【参考】排出ガスレベル!$AI$4:$AI$671,1),1,AR1833):INDEX((係数_バス貨物_ガソリン,係数_バス貨物_CNG,係数_バス貨物_軽油,係数_バス貨物_メタノール,係数_バス貨物_LPG),MATCH(AL1833+1,【参考】排出ガスレベル!$AI$4:$AI$671,1)-1,5,AR1833),3,FALSE),IF(OR(AJ1833=1,AJ1833=2),VLOOKUP(AH1833,INDEX((係数_乗用_ガソリン,係数_乗用_CNG,係数_乗用_軽油,係数_乗用_メタノール,係数_乗用_LPG),1,1,AR1833):INDEX((係数_乗用_ガソリン,係数_乗用_CNG,係数_乗用_軽油,係数_乗用_メタノール,係数_乗用_LPG),125,5,AR1833),3,FALSE))))))</f>
        <v/>
      </c>
      <c r="AP1833" s="375" t="str">
        <f t="shared" si="846"/>
        <v/>
      </c>
      <c r="AQ1833" s="444" t="str">
        <f t="shared" si="847"/>
        <v/>
      </c>
      <c r="AR1833" s="375" t="str">
        <f t="shared" si="850"/>
        <v/>
      </c>
      <c r="AS1833" s="377" t="str">
        <f t="shared" si="848"/>
        <v/>
      </c>
      <c r="AT1833" s="378" t="str">
        <f t="shared" si="849"/>
        <v/>
      </c>
      <c r="AX1833" s="625" t="b">
        <f t="shared" si="851"/>
        <v>0</v>
      </c>
      <c r="AY1833" s="7" t="str">
        <f t="shared" si="852"/>
        <v>FALSEFALSEFALSE</v>
      </c>
      <c r="AZ1833" s="626">
        <f t="shared" si="828"/>
        <v>0</v>
      </c>
      <c r="BA1833" s="627" t="str">
        <f t="shared" si="829"/>
        <v/>
      </c>
      <c r="BB1833" s="627">
        <f t="shared" si="830"/>
        <v>0</v>
      </c>
      <c r="BC1833" s="690" t="str">
        <f t="shared" si="831"/>
        <v/>
      </c>
    </row>
    <row r="1834" spans="1:55">
      <c r="A1834" s="381">
        <v>1778</v>
      </c>
      <c r="B1834" s="117"/>
      <c r="C1834" s="288"/>
      <c r="D1834" s="289"/>
      <c r="E1834" s="289"/>
      <c r="F1834" s="290"/>
      <c r="G1834" s="292"/>
      <c r="H1834" s="116"/>
      <c r="I1834" s="292"/>
      <c r="J1834" s="116"/>
      <c r="K1834" s="370" t="str">
        <f t="shared" si="822"/>
        <v/>
      </c>
      <c r="L1834" s="370">
        <f t="shared" si="823"/>
        <v>0</v>
      </c>
      <c r="M1834" s="370">
        <f t="shared" si="824"/>
        <v>0</v>
      </c>
      <c r="N1834" s="371" t="str">
        <f t="shared" si="832"/>
        <v/>
      </c>
      <c r="O1834" s="371" t="str">
        <f t="shared" si="833"/>
        <v/>
      </c>
      <c r="P1834" s="371" t="str">
        <f t="shared" si="834"/>
        <v/>
      </c>
      <c r="Q1834" s="371" t="str">
        <f t="shared" si="835"/>
        <v/>
      </c>
      <c r="R1834" s="371" t="str">
        <f t="shared" si="836"/>
        <v/>
      </c>
      <c r="S1834" s="371" t="str">
        <f t="shared" si="837"/>
        <v/>
      </c>
      <c r="T1834" s="443" t="str">
        <f t="shared" si="825"/>
        <v/>
      </c>
      <c r="U1834" s="539"/>
      <c r="V1834" s="117"/>
      <c r="W1834" s="118"/>
      <c r="X1834" s="119"/>
      <c r="Y1834" s="120"/>
      <c r="Z1834" s="122"/>
      <c r="AA1834" s="121"/>
      <c r="AB1834" s="443" t="str">
        <f t="shared" si="826"/>
        <v/>
      </c>
      <c r="AC1834" s="734" t="str">
        <f t="shared" si="827"/>
        <v/>
      </c>
      <c r="AD1834" s="372"/>
      <c r="AE1834" s="485"/>
      <c r="AF1834" s="373" t="str">
        <f t="shared" si="838"/>
        <v/>
      </c>
      <c r="AG1834" s="373" t="str">
        <f t="shared" si="839"/>
        <v/>
      </c>
      <c r="AH1834" s="374" t="str">
        <f t="shared" si="840"/>
        <v/>
      </c>
      <c r="AI1834" s="375" t="str">
        <f t="shared" si="841"/>
        <v/>
      </c>
      <c r="AJ1834" s="375" t="str">
        <f t="shared" si="842"/>
        <v/>
      </c>
      <c r="AK1834" s="375" t="str">
        <f t="shared" si="843"/>
        <v/>
      </c>
      <c r="AL1834" s="375" t="str">
        <f t="shared" si="844"/>
        <v/>
      </c>
      <c r="AM1834" s="375" t="str">
        <f t="shared" si="845"/>
        <v/>
      </c>
      <c r="AN1834" s="376" t="str">
        <f>IF(AF1834="","",IF(OR(AH1834="",AH1834="-"),"－",IF(OR(AM1834=8,AM1834=9),"",IF(OR(AJ1834=3,AJ1834=4,AJ1834=5,AJ1834=6),VLOOKUP(AH1834,INDEX((係数_バス貨物_ガソリン,係数_バス貨物_CNG,係数_バス貨物_軽油,係数_バス貨物_メタノール,係数_バス貨物_LPG),MATCH(AL1834,【参考】排出ガスレベル!$AI$4:$AI$671,1),1,AR1834):INDEX((係数_バス貨物_ガソリン,係数_バス貨物_CNG,係数_バス貨物_軽油,係数_バス貨物_メタノール,係数_バス貨物_LPG),MATCH(AL1834+1,【参考】排出ガスレベル!$AI$4:$AI$671,1)-1,5,AR1834),2,FALSE),IF(OR(AJ1834=1,AJ1834=2),VLOOKUP(AH1834,INDEX((係数_乗用_ガソリン,係数_乗用_CNG,係数_乗用_軽油,係数_乗用_メタノール,係数_乗用_LPG),1,1,AR1834):INDEX((係数_乗用_ガソリン,係数_乗用_CNG,係数_乗用_軽油,係数_乗用_メタノール,係数_乗用_LPG),125,5,AR1834),2,FALSE))))))</f>
        <v/>
      </c>
      <c r="AO1834" s="376" t="str">
        <f>IF(T1834="","",IF(OR(AH1834="",AH1834="-"),"－",IF(OR(AM1834=8,AM1834=9),"",IF(OR(AJ1834=3,AJ1834=4,AJ1834=5,AJ1834=6),VLOOKUP(AH1834,INDEX((係数_バス貨物_ガソリン,係数_バス貨物_CNG,係数_バス貨物_軽油,係数_バス貨物_メタノール,係数_バス貨物_LPG),MATCH(AL1834,【参考】排出ガスレベル!$AI$4:$AI$671,1),1,AR1834):INDEX((係数_バス貨物_ガソリン,係数_バス貨物_CNG,係数_バス貨物_軽油,係数_バス貨物_メタノール,係数_バス貨物_LPG),MATCH(AL1834+1,【参考】排出ガスレベル!$AI$4:$AI$671,1)-1,5,AR1834),3,FALSE),IF(OR(AJ1834=1,AJ1834=2),VLOOKUP(AH1834,INDEX((係数_乗用_ガソリン,係数_乗用_CNG,係数_乗用_軽油,係数_乗用_メタノール,係数_乗用_LPG),1,1,AR1834):INDEX((係数_乗用_ガソリン,係数_乗用_CNG,係数_乗用_軽油,係数_乗用_メタノール,係数_乗用_LPG),125,5,AR1834),3,FALSE))))))</f>
        <v/>
      </c>
      <c r="AP1834" s="375" t="str">
        <f t="shared" si="846"/>
        <v/>
      </c>
      <c r="AQ1834" s="444" t="str">
        <f t="shared" si="847"/>
        <v/>
      </c>
      <c r="AR1834" s="375" t="str">
        <f t="shared" si="850"/>
        <v/>
      </c>
      <c r="AS1834" s="377" t="str">
        <f t="shared" si="848"/>
        <v/>
      </c>
      <c r="AT1834" s="378" t="str">
        <f t="shared" si="849"/>
        <v/>
      </c>
      <c r="AX1834" s="625" t="b">
        <f t="shared" si="851"/>
        <v>0</v>
      </c>
      <c r="AY1834" s="7" t="str">
        <f t="shared" si="852"/>
        <v>FALSEFALSEFALSE</v>
      </c>
      <c r="AZ1834" s="626">
        <f t="shared" si="828"/>
        <v>0</v>
      </c>
      <c r="BA1834" s="627" t="str">
        <f t="shared" si="829"/>
        <v/>
      </c>
      <c r="BB1834" s="627">
        <f t="shared" si="830"/>
        <v>0</v>
      </c>
      <c r="BC1834" s="690" t="str">
        <f t="shared" si="831"/>
        <v/>
      </c>
    </row>
    <row r="1835" spans="1:55">
      <c r="A1835" s="381">
        <v>1779</v>
      </c>
      <c r="B1835" s="117"/>
      <c r="C1835" s="288"/>
      <c r="D1835" s="289"/>
      <c r="E1835" s="289"/>
      <c r="F1835" s="290"/>
      <c r="G1835" s="292"/>
      <c r="H1835" s="116"/>
      <c r="I1835" s="292"/>
      <c r="J1835" s="116"/>
      <c r="K1835" s="370" t="str">
        <f t="shared" si="822"/>
        <v/>
      </c>
      <c r="L1835" s="370">
        <f t="shared" si="823"/>
        <v>0</v>
      </c>
      <c r="M1835" s="370">
        <f t="shared" si="824"/>
        <v>0</v>
      </c>
      <c r="N1835" s="371" t="str">
        <f t="shared" si="832"/>
        <v/>
      </c>
      <c r="O1835" s="371" t="str">
        <f t="shared" si="833"/>
        <v/>
      </c>
      <c r="P1835" s="371" t="str">
        <f t="shared" si="834"/>
        <v/>
      </c>
      <c r="Q1835" s="371" t="str">
        <f t="shared" si="835"/>
        <v/>
      </c>
      <c r="R1835" s="371" t="str">
        <f t="shared" si="836"/>
        <v/>
      </c>
      <c r="S1835" s="371" t="str">
        <f t="shared" si="837"/>
        <v/>
      </c>
      <c r="T1835" s="443" t="str">
        <f t="shared" si="825"/>
        <v/>
      </c>
      <c r="U1835" s="539"/>
      <c r="V1835" s="117"/>
      <c r="W1835" s="118"/>
      <c r="X1835" s="119"/>
      <c r="Y1835" s="120"/>
      <c r="Z1835" s="122"/>
      <c r="AA1835" s="121"/>
      <c r="AB1835" s="443" t="str">
        <f t="shared" si="826"/>
        <v/>
      </c>
      <c r="AC1835" s="734" t="str">
        <f t="shared" si="827"/>
        <v/>
      </c>
      <c r="AD1835" s="372"/>
      <c r="AE1835" s="485"/>
      <c r="AF1835" s="373" t="str">
        <f t="shared" si="838"/>
        <v/>
      </c>
      <c r="AG1835" s="373" t="str">
        <f t="shared" si="839"/>
        <v/>
      </c>
      <c r="AH1835" s="374" t="str">
        <f t="shared" si="840"/>
        <v/>
      </c>
      <c r="AI1835" s="375" t="str">
        <f t="shared" si="841"/>
        <v/>
      </c>
      <c r="AJ1835" s="375" t="str">
        <f t="shared" si="842"/>
        <v/>
      </c>
      <c r="AK1835" s="375" t="str">
        <f t="shared" si="843"/>
        <v/>
      </c>
      <c r="AL1835" s="375" t="str">
        <f t="shared" si="844"/>
        <v/>
      </c>
      <c r="AM1835" s="375" t="str">
        <f t="shared" si="845"/>
        <v/>
      </c>
      <c r="AN1835" s="376" t="str">
        <f>IF(AF1835="","",IF(OR(AH1835="",AH1835="-"),"－",IF(OR(AM1835=8,AM1835=9),"",IF(OR(AJ1835=3,AJ1835=4,AJ1835=5,AJ1835=6),VLOOKUP(AH1835,INDEX((係数_バス貨物_ガソリン,係数_バス貨物_CNG,係数_バス貨物_軽油,係数_バス貨物_メタノール,係数_バス貨物_LPG),MATCH(AL1835,【参考】排出ガスレベル!$AI$4:$AI$671,1),1,AR1835):INDEX((係数_バス貨物_ガソリン,係数_バス貨物_CNG,係数_バス貨物_軽油,係数_バス貨物_メタノール,係数_バス貨物_LPG),MATCH(AL1835+1,【参考】排出ガスレベル!$AI$4:$AI$671,1)-1,5,AR1835),2,FALSE),IF(OR(AJ1835=1,AJ1835=2),VLOOKUP(AH1835,INDEX((係数_乗用_ガソリン,係数_乗用_CNG,係数_乗用_軽油,係数_乗用_メタノール,係数_乗用_LPG),1,1,AR1835):INDEX((係数_乗用_ガソリン,係数_乗用_CNG,係数_乗用_軽油,係数_乗用_メタノール,係数_乗用_LPG),125,5,AR1835),2,FALSE))))))</f>
        <v/>
      </c>
      <c r="AO1835" s="376" t="str">
        <f>IF(T1835="","",IF(OR(AH1835="",AH1835="-"),"－",IF(OR(AM1835=8,AM1835=9),"",IF(OR(AJ1835=3,AJ1835=4,AJ1835=5,AJ1835=6),VLOOKUP(AH1835,INDEX((係数_バス貨物_ガソリン,係数_バス貨物_CNG,係数_バス貨物_軽油,係数_バス貨物_メタノール,係数_バス貨物_LPG),MATCH(AL1835,【参考】排出ガスレベル!$AI$4:$AI$671,1),1,AR1835):INDEX((係数_バス貨物_ガソリン,係数_バス貨物_CNG,係数_バス貨物_軽油,係数_バス貨物_メタノール,係数_バス貨物_LPG),MATCH(AL1835+1,【参考】排出ガスレベル!$AI$4:$AI$671,1)-1,5,AR1835),3,FALSE),IF(OR(AJ1835=1,AJ1835=2),VLOOKUP(AH1835,INDEX((係数_乗用_ガソリン,係数_乗用_CNG,係数_乗用_軽油,係数_乗用_メタノール,係数_乗用_LPG),1,1,AR1835):INDEX((係数_乗用_ガソリン,係数_乗用_CNG,係数_乗用_軽油,係数_乗用_メタノール,係数_乗用_LPG),125,5,AR1835),3,FALSE))))))</f>
        <v/>
      </c>
      <c r="AP1835" s="375" t="str">
        <f t="shared" si="846"/>
        <v/>
      </c>
      <c r="AQ1835" s="444" t="str">
        <f t="shared" si="847"/>
        <v/>
      </c>
      <c r="AR1835" s="375" t="str">
        <f t="shared" si="850"/>
        <v/>
      </c>
      <c r="AS1835" s="377" t="str">
        <f t="shared" si="848"/>
        <v/>
      </c>
      <c r="AT1835" s="378" t="str">
        <f t="shared" si="849"/>
        <v/>
      </c>
      <c r="AX1835" s="625" t="b">
        <f t="shared" si="851"/>
        <v>0</v>
      </c>
      <c r="AY1835" s="7" t="str">
        <f t="shared" si="852"/>
        <v>FALSEFALSEFALSE</v>
      </c>
      <c r="AZ1835" s="626">
        <f t="shared" si="828"/>
        <v>0</v>
      </c>
      <c r="BA1835" s="627" t="str">
        <f t="shared" si="829"/>
        <v/>
      </c>
      <c r="BB1835" s="627">
        <f t="shared" si="830"/>
        <v>0</v>
      </c>
      <c r="BC1835" s="690" t="str">
        <f t="shared" si="831"/>
        <v/>
      </c>
    </row>
    <row r="1836" spans="1:55">
      <c r="A1836" s="381">
        <v>1780</v>
      </c>
      <c r="B1836" s="117"/>
      <c r="C1836" s="288"/>
      <c r="D1836" s="289"/>
      <c r="E1836" s="289"/>
      <c r="F1836" s="290"/>
      <c r="G1836" s="292"/>
      <c r="H1836" s="116"/>
      <c r="I1836" s="292"/>
      <c r="J1836" s="116"/>
      <c r="K1836" s="370" t="str">
        <f t="shared" ref="K1836:K1899" si="853">C1836&amp;D1836&amp;E1836&amp;F1836</f>
        <v/>
      </c>
      <c r="L1836" s="370">
        <f t="shared" ref="L1836:L1899" si="854">IF(G1836&gt;0,DATE((G1836),(H1836+1),0),0)</f>
        <v>0</v>
      </c>
      <c r="M1836" s="370">
        <f t="shared" ref="M1836:M1899" si="855">IF(I1836&gt;0,DATE((I1836),(J1836+1),0),0)</f>
        <v>0</v>
      </c>
      <c r="N1836" s="371" t="str">
        <f t="shared" si="832"/>
        <v/>
      </c>
      <c r="O1836" s="371" t="str">
        <f t="shared" si="833"/>
        <v/>
      </c>
      <c r="P1836" s="371" t="str">
        <f t="shared" si="834"/>
        <v/>
      </c>
      <c r="Q1836" s="371" t="str">
        <f t="shared" si="835"/>
        <v/>
      </c>
      <c r="R1836" s="371" t="str">
        <f t="shared" si="836"/>
        <v/>
      </c>
      <c r="S1836" s="371" t="str">
        <f t="shared" si="837"/>
        <v/>
      </c>
      <c r="T1836" s="443" t="str">
        <f t="shared" ref="T1836:T1899" si="856">N1836&amp;O1836&amp;P1836&amp;Q1836&amp;R1836&amp;S1836</f>
        <v/>
      </c>
      <c r="U1836" s="539"/>
      <c r="V1836" s="117"/>
      <c r="W1836" s="118"/>
      <c r="X1836" s="119"/>
      <c r="Y1836" s="120"/>
      <c r="Z1836" s="122"/>
      <c r="AA1836" s="121"/>
      <c r="AB1836" s="443" t="str">
        <f t="shared" ref="AB1836:AB1899" si="857">IF(AF1836="","",IF(AM1836=1,VLOOKUP(AN1836,低公害車判別,2,FALSE),IF(AM1836=3,VLOOKUP(AN1836,低公害車判別,2,FALSE),IF(AM1836=4,VLOOKUP(AO1836,低公害車判別,2,FALSE),"低公害車"))))</f>
        <v/>
      </c>
      <c r="AC1836" s="734" t="str">
        <f t="shared" ref="AC1836:AC1899" si="858">IF(AF1836="","",IF((AN1836="")+(AN1836="－"),IF((AO1836="")+(AO1836=0),"－",AO1836),IF((AN1836="PM☆☆☆")+(AN1836="☆及びPM☆☆☆")+(AN1836="☆☆及びPM☆☆☆")+(AN1836="☆☆☆及びPM☆☆☆"),"PM☆☆☆",IF((AN1836="PM☆☆☆☆")+(AN1836="☆及びPM☆☆☆☆")+(AN1836="☆☆及びPM☆☆☆☆")+(AN1836="☆☆☆及びPM☆☆☆☆"),"PM☆☆☆☆",IF((AN1836="新☆")+(AN1836="新NOx☆")+(AN1836="新PM☆"),"新☆（新長期）",AN1836)))))</f>
        <v/>
      </c>
      <c r="AD1836" s="372"/>
      <c r="AE1836" s="485"/>
      <c r="AF1836" s="373" t="str">
        <f t="shared" si="838"/>
        <v/>
      </c>
      <c r="AG1836" s="373" t="str">
        <f t="shared" si="839"/>
        <v/>
      </c>
      <c r="AH1836" s="374" t="str">
        <f t="shared" si="840"/>
        <v/>
      </c>
      <c r="AI1836" s="375" t="str">
        <f t="shared" si="841"/>
        <v/>
      </c>
      <c r="AJ1836" s="375" t="str">
        <f t="shared" si="842"/>
        <v/>
      </c>
      <c r="AK1836" s="375" t="str">
        <f t="shared" si="843"/>
        <v/>
      </c>
      <c r="AL1836" s="375" t="str">
        <f t="shared" si="844"/>
        <v/>
      </c>
      <c r="AM1836" s="375" t="str">
        <f t="shared" si="845"/>
        <v/>
      </c>
      <c r="AN1836" s="376" t="str">
        <f>IF(AF1836="","",IF(OR(AH1836="",AH1836="-"),"－",IF(OR(AM1836=8,AM1836=9),"",IF(OR(AJ1836=3,AJ1836=4,AJ1836=5,AJ1836=6),VLOOKUP(AH1836,INDEX((係数_バス貨物_ガソリン,係数_バス貨物_CNG,係数_バス貨物_軽油,係数_バス貨物_メタノール,係数_バス貨物_LPG),MATCH(AL1836,【参考】排出ガスレベル!$AI$4:$AI$671,1),1,AR1836):INDEX((係数_バス貨物_ガソリン,係数_バス貨物_CNG,係数_バス貨物_軽油,係数_バス貨物_メタノール,係数_バス貨物_LPG),MATCH(AL1836+1,【参考】排出ガスレベル!$AI$4:$AI$671,1)-1,5,AR1836),2,FALSE),IF(OR(AJ1836=1,AJ1836=2),VLOOKUP(AH1836,INDEX((係数_乗用_ガソリン,係数_乗用_CNG,係数_乗用_軽油,係数_乗用_メタノール,係数_乗用_LPG),1,1,AR1836):INDEX((係数_乗用_ガソリン,係数_乗用_CNG,係数_乗用_軽油,係数_乗用_メタノール,係数_乗用_LPG),125,5,AR1836),2,FALSE))))))</f>
        <v/>
      </c>
      <c r="AO1836" s="376" t="str">
        <f>IF(T1836="","",IF(OR(AH1836="",AH1836="-"),"－",IF(OR(AM1836=8,AM1836=9),"",IF(OR(AJ1836=3,AJ1836=4,AJ1836=5,AJ1836=6),VLOOKUP(AH1836,INDEX((係数_バス貨物_ガソリン,係数_バス貨物_CNG,係数_バス貨物_軽油,係数_バス貨物_メタノール,係数_バス貨物_LPG),MATCH(AL1836,【参考】排出ガスレベル!$AI$4:$AI$671,1),1,AR1836):INDEX((係数_バス貨物_ガソリン,係数_バス貨物_CNG,係数_バス貨物_軽油,係数_バス貨物_メタノール,係数_バス貨物_LPG),MATCH(AL1836+1,【参考】排出ガスレベル!$AI$4:$AI$671,1)-1,5,AR1836),3,FALSE),IF(OR(AJ1836=1,AJ1836=2),VLOOKUP(AH1836,INDEX((係数_乗用_ガソリン,係数_乗用_CNG,係数_乗用_軽油,係数_乗用_メタノール,係数_乗用_LPG),1,1,AR1836):INDEX((係数_乗用_ガソリン,係数_乗用_CNG,係数_乗用_軽油,係数_乗用_メタノール,係数_乗用_LPG),125,5,AR1836),3,FALSE))))))</f>
        <v/>
      </c>
      <c r="AP1836" s="375" t="str">
        <f t="shared" si="846"/>
        <v/>
      </c>
      <c r="AQ1836" s="444" t="str">
        <f t="shared" si="847"/>
        <v/>
      </c>
      <c r="AR1836" s="375" t="str">
        <f t="shared" si="850"/>
        <v/>
      </c>
      <c r="AS1836" s="377" t="str">
        <f t="shared" si="848"/>
        <v/>
      </c>
      <c r="AT1836" s="378" t="str">
        <f t="shared" si="849"/>
        <v/>
      </c>
      <c r="AX1836" s="625" t="b">
        <f t="shared" si="851"/>
        <v>0</v>
      </c>
      <c r="AY1836" s="7" t="str">
        <f t="shared" si="852"/>
        <v>FALSEFALSEFALSE</v>
      </c>
      <c r="AZ1836" s="626">
        <f t="shared" si="828"/>
        <v>0</v>
      </c>
      <c r="BA1836" s="627" t="str">
        <f t="shared" si="829"/>
        <v/>
      </c>
      <c r="BB1836" s="627">
        <f t="shared" si="830"/>
        <v>0</v>
      </c>
      <c r="BC1836" s="690" t="str">
        <f t="shared" si="831"/>
        <v/>
      </c>
    </row>
    <row r="1837" spans="1:55">
      <c r="A1837" s="381">
        <v>1781</v>
      </c>
      <c r="B1837" s="117"/>
      <c r="C1837" s="288"/>
      <c r="D1837" s="289"/>
      <c r="E1837" s="289"/>
      <c r="F1837" s="290"/>
      <c r="G1837" s="292"/>
      <c r="H1837" s="116"/>
      <c r="I1837" s="292"/>
      <c r="J1837" s="116"/>
      <c r="K1837" s="370" t="str">
        <f t="shared" si="853"/>
        <v/>
      </c>
      <c r="L1837" s="370">
        <f t="shared" si="854"/>
        <v>0</v>
      </c>
      <c r="M1837" s="370">
        <f t="shared" si="855"/>
        <v>0</v>
      </c>
      <c r="N1837" s="371" t="str">
        <f t="shared" si="832"/>
        <v/>
      </c>
      <c r="O1837" s="371" t="str">
        <f t="shared" si="833"/>
        <v/>
      </c>
      <c r="P1837" s="371" t="str">
        <f t="shared" si="834"/>
        <v/>
      </c>
      <c r="Q1837" s="371" t="str">
        <f t="shared" si="835"/>
        <v/>
      </c>
      <c r="R1837" s="371" t="str">
        <f t="shared" si="836"/>
        <v/>
      </c>
      <c r="S1837" s="371" t="str">
        <f t="shared" si="837"/>
        <v/>
      </c>
      <c r="T1837" s="443" t="str">
        <f t="shared" si="856"/>
        <v/>
      </c>
      <c r="U1837" s="539"/>
      <c r="V1837" s="117"/>
      <c r="W1837" s="118"/>
      <c r="X1837" s="119"/>
      <c r="Y1837" s="120"/>
      <c r="Z1837" s="122"/>
      <c r="AA1837" s="121"/>
      <c r="AB1837" s="443" t="str">
        <f t="shared" si="857"/>
        <v/>
      </c>
      <c r="AC1837" s="734" t="str">
        <f t="shared" si="858"/>
        <v/>
      </c>
      <c r="AD1837" s="372"/>
      <c r="AE1837" s="485"/>
      <c r="AF1837" s="373" t="str">
        <f t="shared" si="838"/>
        <v/>
      </c>
      <c r="AG1837" s="373" t="str">
        <f t="shared" si="839"/>
        <v/>
      </c>
      <c r="AH1837" s="374" t="str">
        <f t="shared" si="840"/>
        <v/>
      </c>
      <c r="AI1837" s="375" t="str">
        <f t="shared" si="841"/>
        <v/>
      </c>
      <c r="AJ1837" s="375" t="str">
        <f t="shared" si="842"/>
        <v/>
      </c>
      <c r="AK1837" s="375" t="str">
        <f t="shared" si="843"/>
        <v/>
      </c>
      <c r="AL1837" s="375" t="str">
        <f t="shared" si="844"/>
        <v/>
      </c>
      <c r="AM1837" s="375" t="str">
        <f t="shared" si="845"/>
        <v/>
      </c>
      <c r="AN1837" s="376" t="str">
        <f>IF(AF1837="","",IF(OR(AH1837="",AH1837="-"),"－",IF(OR(AM1837=8,AM1837=9),"",IF(OR(AJ1837=3,AJ1837=4,AJ1837=5,AJ1837=6),VLOOKUP(AH1837,INDEX((係数_バス貨物_ガソリン,係数_バス貨物_CNG,係数_バス貨物_軽油,係数_バス貨物_メタノール,係数_バス貨物_LPG),MATCH(AL1837,【参考】排出ガスレベル!$AI$4:$AI$671,1),1,AR1837):INDEX((係数_バス貨物_ガソリン,係数_バス貨物_CNG,係数_バス貨物_軽油,係数_バス貨物_メタノール,係数_バス貨物_LPG),MATCH(AL1837+1,【参考】排出ガスレベル!$AI$4:$AI$671,1)-1,5,AR1837),2,FALSE),IF(OR(AJ1837=1,AJ1837=2),VLOOKUP(AH1837,INDEX((係数_乗用_ガソリン,係数_乗用_CNG,係数_乗用_軽油,係数_乗用_メタノール,係数_乗用_LPG),1,1,AR1837):INDEX((係数_乗用_ガソリン,係数_乗用_CNG,係数_乗用_軽油,係数_乗用_メタノール,係数_乗用_LPG),125,5,AR1837),2,FALSE))))))</f>
        <v/>
      </c>
      <c r="AO1837" s="376" t="str">
        <f>IF(T1837="","",IF(OR(AH1837="",AH1837="-"),"－",IF(OR(AM1837=8,AM1837=9),"",IF(OR(AJ1837=3,AJ1837=4,AJ1837=5,AJ1837=6),VLOOKUP(AH1837,INDEX((係数_バス貨物_ガソリン,係数_バス貨物_CNG,係数_バス貨物_軽油,係数_バス貨物_メタノール,係数_バス貨物_LPG),MATCH(AL1837,【参考】排出ガスレベル!$AI$4:$AI$671,1),1,AR1837):INDEX((係数_バス貨物_ガソリン,係数_バス貨物_CNG,係数_バス貨物_軽油,係数_バス貨物_メタノール,係数_バス貨物_LPG),MATCH(AL1837+1,【参考】排出ガスレベル!$AI$4:$AI$671,1)-1,5,AR1837),3,FALSE),IF(OR(AJ1837=1,AJ1837=2),VLOOKUP(AH1837,INDEX((係数_乗用_ガソリン,係数_乗用_CNG,係数_乗用_軽油,係数_乗用_メタノール,係数_乗用_LPG),1,1,AR1837):INDEX((係数_乗用_ガソリン,係数_乗用_CNG,係数_乗用_軽油,係数_乗用_メタノール,係数_乗用_LPG),125,5,AR1837),3,FALSE))))))</f>
        <v/>
      </c>
      <c r="AP1837" s="375" t="str">
        <f t="shared" si="846"/>
        <v/>
      </c>
      <c r="AQ1837" s="444" t="str">
        <f t="shared" si="847"/>
        <v/>
      </c>
      <c r="AR1837" s="375" t="str">
        <f t="shared" si="850"/>
        <v/>
      </c>
      <c r="AS1837" s="377" t="str">
        <f t="shared" si="848"/>
        <v/>
      </c>
      <c r="AT1837" s="378" t="str">
        <f t="shared" si="849"/>
        <v/>
      </c>
      <c r="AX1837" s="625" t="b">
        <f t="shared" si="851"/>
        <v>0</v>
      </c>
      <c r="AY1837" s="7" t="str">
        <f t="shared" si="852"/>
        <v>FALSEFALSEFALSE</v>
      </c>
      <c r="AZ1837" s="626">
        <f t="shared" ref="AZ1837:AZ1900" si="859">AA1837</f>
        <v>0</v>
      </c>
      <c r="BA1837" s="627" t="str">
        <f t="shared" ref="BA1837:BA1900" si="860">IF(COUNTIFS(BC1837,"*A*",BB1837,"3"),"ハイブリッド(ガソリン)","")</f>
        <v/>
      </c>
      <c r="BB1837" s="627">
        <f t="shared" ref="BB1837:BB1900" si="861">LEN(X1837)</f>
        <v>0</v>
      </c>
      <c r="BC1837" s="690" t="str">
        <f t="shared" ref="BC1837:BC1900" si="862">MID(X1837,2,1)</f>
        <v/>
      </c>
    </row>
    <row r="1838" spans="1:55">
      <c r="A1838" s="381">
        <v>1782</v>
      </c>
      <c r="B1838" s="117"/>
      <c r="C1838" s="288"/>
      <c r="D1838" s="289"/>
      <c r="E1838" s="289"/>
      <c r="F1838" s="290"/>
      <c r="G1838" s="292"/>
      <c r="H1838" s="116"/>
      <c r="I1838" s="292"/>
      <c r="J1838" s="116"/>
      <c r="K1838" s="370" t="str">
        <f t="shared" si="853"/>
        <v/>
      </c>
      <c r="L1838" s="370">
        <f t="shared" si="854"/>
        <v>0</v>
      </c>
      <c r="M1838" s="370">
        <f t="shared" si="855"/>
        <v>0</v>
      </c>
      <c r="N1838" s="371" t="str">
        <f t="shared" si="832"/>
        <v/>
      </c>
      <c r="O1838" s="371" t="str">
        <f t="shared" si="833"/>
        <v/>
      </c>
      <c r="P1838" s="371" t="str">
        <f t="shared" si="834"/>
        <v/>
      </c>
      <c r="Q1838" s="371" t="str">
        <f t="shared" si="835"/>
        <v/>
      </c>
      <c r="R1838" s="371" t="str">
        <f t="shared" si="836"/>
        <v/>
      </c>
      <c r="S1838" s="371" t="str">
        <f t="shared" si="837"/>
        <v/>
      </c>
      <c r="T1838" s="443" t="str">
        <f t="shared" si="856"/>
        <v/>
      </c>
      <c r="U1838" s="539"/>
      <c r="V1838" s="117"/>
      <c r="W1838" s="118"/>
      <c r="X1838" s="119"/>
      <c r="Y1838" s="120"/>
      <c r="Z1838" s="122"/>
      <c r="AA1838" s="121"/>
      <c r="AB1838" s="443" t="str">
        <f t="shared" si="857"/>
        <v/>
      </c>
      <c r="AC1838" s="734" t="str">
        <f t="shared" si="858"/>
        <v/>
      </c>
      <c r="AD1838" s="372"/>
      <c r="AE1838" s="485"/>
      <c r="AF1838" s="373" t="str">
        <f t="shared" si="838"/>
        <v/>
      </c>
      <c r="AG1838" s="373" t="str">
        <f t="shared" si="839"/>
        <v/>
      </c>
      <c r="AH1838" s="374" t="str">
        <f t="shared" si="840"/>
        <v/>
      </c>
      <c r="AI1838" s="375" t="str">
        <f t="shared" si="841"/>
        <v/>
      </c>
      <c r="AJ1838" s="375" t="str">
        <f t="shared" si="842"/>
        <v/>
      </c>
      <c r="AK1838" s="375" t="str">
        <f t="shared" si="843"/>
        <v/>
      </c>
      <c r="AL1838" s="375" t="str">
        <f t="shared" si="844"/>
        <v/>
      </c>
      <c r="AM1838" s="375" t="str">
        <f t="shared" si="845"/>
        <v/>
      </c>
      <c r="AN1838" s="376" t="str">
        <f>IF(AF1838="","",IF(OR(AH1838="",AH1838="-"),"－",IF(OR(AM1838=8,AM1838=9),"",IF(OR(AJ1838=3,AJ1838=4,AJ1838=5,AJ1838=6),VLOOKUP(AH1838,INDEX((係数_バス貨物_ガソリン,係数_バス貨物_CNG,係数_バス貨物_軽油,係数_バス貨物_メタノール,係数_バス貨物_LPG),MATCH(AL1838,【参考】排出ガスレベル!$AI$4:$AI$671,1),1,AR1838):INDEX((係数_バス貨物_ガソリン,係数_バス貨物_CNG,係数_バス貨物_軽油,係数_バス貨物_メタノール,係数_バス貨物_LPG),MATCH(AL1838+1,【参考】排出ガスレベル!$AI$4:$AI$671,1)-1,5,AR1838),2,FALSE),IF(OR(AJ1838=1,AJ1838=2),VLOOKUP(AH1838,INDEX((係数_乗用_ガソリン,係数_乗用_CNG,係数_乗用_軽油,係数_乗用_メタノール,係数_乗用_LPG),1,1,AR1838):INDEX((係数_乗用_ガソリン,係数_乗用_CNG,係数_乗用_軽油,係数_乗用_メタノール,係数_乗用_LPG),125,5,AR1838),2,FALSE))))))</f>
        <v/>
      </c>
      <c r="AO1838" s="376" t="str">
        <f>IF(T1838="","",IF(OR(AH1838="",AH1838="-"),"－",IF(OR(AM1838=8,AM1838=9),"",IF(OR(AJ1838=3,AJ1838=4,AJ1838=5,AJ1838=6),VLOOKUP(AH1838,INDEX((係数_バス貨物_ガソリン,係数_バス貨物_CNG,係数_バス貨物_軽油,係数_バス貨物_メタノール,係数_バス貨物_LPG),MATCH(AL1838,【参考】排出ガスレベル!$AI$4:$AI$671,1),1,AR1838):INDEX((係数_バス貨物_ガソリン,係数_バス貨物_CNG,係数_バス貨物_軽油,係数_バス貨物_メタノール,係数_バス貨物_LPG),MATCH(AL1838+1,【参考】排出ガスレベル!$AI$4:$AI$671,1)-1,5,AR1838),3,FALSE),IF(OR(AJ1838=1,AJ1838=2),VLOOKUP(AH1838,INDEX((係数_乗用_ガソリン,係数_乗用_CNG,係数_乗用_軽油,係数_乗用_メタノール,係数_乗用_LPG),1,1,AR1838):INDEX((係数_乗用_ガソリン,係数_乗用_CNG,係数_乗用_軽油,係数_乗用_メタノール,係数_乗用_LPG),125,5,AR1838),3,FALSE))))))</f>
        <v/>
      </c>
      <c r="AP1838" s="375" t="str">
        <f t="shared" si="846"/>
        <v/>
      </c>
      <c r="AQ1838" s="444" t="str">
        <f t="shared" si="847"/>
        <v/>
      </c>
      <c r="AR1838" s="375" t="str">
        <f t="shared" si="850"/>
        <v/>
      </c>
      <c r="AS1838" s="377" t="str">
        <f t="shared" si="848"/>
        <v/>
      </c>
      <c r="AT1838" s="378" t="str">
        <f t="shared" si="849"/>
        <v/>
      </c>
      <c r="AX1838" s="625" t="b">
        <f t="shared" si="851"/>
        <v>0</v>
      </c>
      <c r="AY1838" s="7" t="str">
        <f t="shared" si="852"/>
        <v>FALSEFALSEFALSE</v>
      </c>
      <c r="AZ1838" s="626">
        <f t="shared" si="859"/>
        <v>0</v>
      </c>
      <c r="BA1838" s="627" t="str">
        <f t="shared" si="860"/>
        <v/>
      </c>
      <c r="BB1838" s="627">
        <f t="shared" si="861"/>
        <v>0</v>
      </c>
      <c r="BC1838" s="690" t="str">
        <f t="shared" si="862"/>
        <v/>
      </c>
    </row>
    <row r="1839" spans="1:55">
      <c r="A1839" s="381">
        <v>1783</v>
      </c>
      <c r="B1839" s="117"/>
      <c r="C1839" s="288"/>
      <c r="D1839" s="289"/>
      <c r="E1839" s="289"/>
      <c r="F1839" s="290"/>
      <c r="G1839" s="292"/>
      <c r="H1839" s="116"/>
      <c r="I1839" s="292"/>
      <c r="J1839" s="116"/>
      <c r="K1839" s="370" t="str">
        <f t="shared" si="853"/>
        <v/>
      </c>
      <c r="L1839" s="370">
        <f t="shared" si="854"/>
        <v>0</v>
      </c>
      <c r="M1839" s="370">
        <f t="shared" si="855"/>
        <v>0</v>
      </c>
      <c r="N1839" s="371" t="str">
        <f t="shared" si="832"/>
        <v/>
      </c>
      <c r="O1839" s="371" t="str">
        <f t="shared" si="833"/>
        <v/>
      </c>
      <c r="P1839" s="371" t="str">
        <f t="shared" si="834"/>
        <v/>
      </c>
      <c r="Q1839" s="371" t="str">
        <f t="shared" si="835"/>
        <v/>
      </c>
      <c r="R1839" s="371" t="str">
        <f t="shared" si="836"/>
        <v/>
      </c>
      <c r="S1839" s="371" t="str">
        <f t="shared" si="837"/>
        <v/>
      </c>
      <c r="T1839" s="443" t="str">
        <f t="shared" si="856"/>
        <v/>
      </c>
      <c r="U1839" s="539"/>
      <c r="V1839" s="117"/>
      <c r="W1839" s="118"/>
      <c r="X1839" s="119"/>
      <c r="Y1839" s="120"/>
      <c r="Z1839" s="122"/>
      <c r="AA1839" s="121"/>
      <c r="AB1839" s="443" t="str">
        <f t="shared" si="857"/>
        <v/>
      </c>
      <c r="AC1839" s="734" t="str">
        <f t="shared" si="858"/>
        <v/>
      </c>
      <c r="AD1839" s="372"/>
      <c r="AE1839" s="485"/>
      <c r="AF1839" s="373" t="str">
        <f t="shared" si="838"/>
        <v/>
      </c>
      <c r="AG1839" s="373" t="str">
        <f t="shared" si="839"/>
        <v/>
      </c>
      <c r="AH1839" s="374" t="str">
        <f t="shared" si="840"/>
        <v/>
      </c>
      <c r="AI1839" s="375" t="str">
        <f t="shared" si="841"/>
        <v/>
      </c>
      <c r="AJ1839" s="375" t="str">
        <f t="shared" si="842"/>
        <v/>
      </c>
      <c r="AK1839" s="375" t="str">
        <f t="shared" si="843"/>
        <v/>
      </c>
      <c r="AL1839" s="375" t="str">
        <f t="shared" si="844"/>
        <v/>
      </c>
      <c r="AM1839" s="375" t="str">
        <f t="shared" si="845"/>
        <v/>
      </c>
      <c r="AN1839" s="376" t="str">
        <f>IF(AF1839="","",IF(OR(AH1839="",AH1839="-"),"－",IF(OR(AM1839=8,AM1839=9),"",IF(OR(AJ1839=3,AJ1839=4,AJ1839=5,AJ1839=6),VLOOKUP(AH1839,INDEX((係数_バス貨物_ガソリン,係数_バス貨物_CNG,係数_バス貨物_軽油,係数_バス貨物_メタノール,係数_バス貨物_LPG),MATCH(AL1839,【参考】排出ガスレベル!$AI$4:$AI$671,1),1,AR1839):INDEX((係数_バス貨物_ガソリン,係数_バス貨物_CNG,係数_バス貨物_軽油,係数_バス貨物_メタノール,係数_バス貨物_LPG),MATCH(AL1839+1,【参考】排出ガスレベル!$AI$4:$AI$671,1)-1,5,AR1839),2,FALSE),IF(OR(AJ1839=1,AJ1839=2),VLOOKUP(AH1839,INDEX((係数_乗用_ガソリン,係数_乗用_CNG,係数_乗用_軽油,係数_乗用_メタノール,係数_乗用_LPG),1,1,AR1839):INDEX((係数_乗用_ガソリン,係数_乗用_CNG,係数_乗用_軽油,係数_乗用_メタノール,係数_乗用_LPG),125,5,AR1839),2,FALSE))))))</f>
        <v/>
      </c>
      <c r="AO1839" s="376" t="str">
        <f>IF(T1839="","",IF(OR(AH1839="",AH1839="-"),"－",IF(OR(AM1839=8,AM1839=9),"",IF(OR(AJ1839=3,AJ1839=4,AJ1839=5,AJ1839=6),VLOOKUP(AH1839,INDEX((係数_バス貨物_ガソリン,係数_バス貨物_CNG,係数_バス貨物_軽油,係数_バス貨物_メタノール,係数_バス貨物_LPG),MATCH(AL1839,【参考】排出ガスレベル!$AI$4:$AI$671,1),1,AR1839):INDEX((係数_バス貨物_ガソリン,係数_バス貨物_CNG,係数_バス貨物_軽油,係数_バス貨物_メタノール,係数_バス貨物_LPG),MATCH(AL1839+1,【参考】排出ガスレベル!$AI$4:$AI$671,1)-1,5,AR1839),3,FALSE),IF(OR(AJ1839=1,AJ1839=2),VLOOKUP(AH1839,INDEX((係数_乗用_ガソリン,係数_乗用_CNG,係数_乗用_軽油,係数_乗用_メタノール,係数_乗用_LPG),1,1,AR1839):INDEX((係数_乗用_ガソリン,係数_乗用_CNG,係数_乗用_軽油,係数_乗用_メタノール,係数_乗用_LPG),125,5,AR1839),3,FALSE))))))</f>
        <v/>
      </c>
      <c r="AP1839" s="375" t="str">
        <f t="shared" si="846"/>
        <v/>
      </c>
      <c r="AQ1839" s="444" t="str">
        <f t="shared" si="847"/>
        <v/>
      </c>
      <c r="AR1839" s="375" t="str">
        <f t="shared" si="850"/>
        <v/>
      </c>
      <c r="AS1839" s="377" t="str">
        <f t="shared" si="848"/>
        <v/>
      </c>
      <c r="AT1839" s="378" t="str">
        <f t="shared" si="849"/>
        <v/>
      </c>
      <c r="AX1839" s="625" t="b">
        <f t="shared" si="851"/>
        <v>0</v>
      </c>
      <c r="AY1839" s="7" t="str">
        <f t="shared" si="852"/>
        <v>FALSEFALSEFALSE</v>
      </c>
      <c r="AZ1839" s="626">
        <f t="shared" si="859"/>
        <v>0</v>
      </c>
      <c r="BA1839" s="627" t="str">
        <f t="shared" si="860"/>
        <v/>
      </c>
      <c r="BB1839" s="627">
        <f t="shared" si="861"/>
        <v>0</v>
      </c>
      <c r="BC1839" s="690" t="str">
        <f t="shared" si="862"/>
        <v/>
      </c>
    </row>
    <row r="1840" spans="1:55">
      <c r="A1840" s="381">
        <v>1784</v>
      </c>
      <c r="B1840" s="117"/>
      <c r="C1840" s="288"/>
      <c r="D1840" s="289"/>
      <c r="E1840" s="289"/>
      <c r="F1840" s="290"/>
      <c r="G1840" s="292"/>
      <c r="H1840" s="116"/>
      <c r="I1840" s="292"/>
      <c r="J1840" s="116"/>
      <c r="K1840" s="370" t="str">
        <f t="shared" si="853"/>
        <v/>
      </c>
      <c r="L1840" s="370">
        <f t="shared" si="854"/>
        <v>0</v>
      </c>
      <c r="M1840" s="370">
        <f t="shared" si="855"/>
        <v>0</v>
      </c>
      <c r="N1840" s="371" t="str">
        <f t="shared" si="832"/>
        <v/>
      </c>
      <c r="O1840" s="371" t="str">
        <f t="shared" si="833"/>
        <v/>
      </c>
      <c r="P1840" s="371" t="str">
        <f t="shared" si="834"/>
        <v/>
      </c>
      <c r="Q1840" s="371" t="str">
        <f t="shared" si="835"/>
        <v/>
      </c>
      <c r="R1840" s="371" t="str">
        <f t="shared" si="836"/>
        <v/>
      </c>
      <c r="S1840" s="371" t="str">
        <f t="shared" si="837"/>
        <v/>
      </c>
      <c r="T1840" s="443" t="str">
        <f t="shared" si="856"/>
        <v/>
      </c>
      <c r="U1840" s="539"/>
      <c r="V1840" s="117"/>
      <c r="W1840" s="118"/>
      <c r="X1840" s="119"/>
      <c r="Y1840" s="120"/>
      <c r="Z1840" s="122"/>
      <c r="AA1840" s="121"/>
      <c r="AB1840" s="443" t="str">
        <f t="shared" si="857"/>
        <v/>
      </c>
      <c r="AC1840" s="734" t="str">
        <f t="shared" si="858"/>
        <v/>
      </c>
      <c r="AD1840" s="372"/>
      <c r="AE1840" s="485"/>
      <c r="AF1840" s="373" t="str">
        <f t="shared" si="838"/>
        <v/>
      </c>
      <c r="AG1840" s="373" t="str">
        <f t="shared" si="839"/>
        <v/>
      </c>
      <c r="AH1840" s="374" t="str">
        <f t="shared" si="840"/>
        <v/>
      </c>
      <c r="AI1840" s="375" t="str">
        <f t="shared" si="841"/>
        <v/>
      </c>
      <c r="AJ1840" s="375" t="str">
        <f t="shared" si="842"/>
        <v/>
      </c>
      <c r="AK1840" s="375" t="str">
        <f t="shared" si="843"/>
        <v/>
      </c>
      <c r="AL1840" s="375" t="str">
        <f t="shared" si="844"/>
        <v/>
      </c>
      <c r="AM1840" s="375" t="str">
        <f t="shared" si="845"/>
        <v/>
      </c>
      <c r="AN1840" s="376" t="str">
        <f>IF(AF1840="","",IF(OR(AH1840="",AH1840="-"),"－",IF(OR(AM1840=8,AM1840=9),"",IF(OR(AJ1840=3,AJ1840=4,AJ1840=5,AJ1840=6),VLOOKUP(AH1840,INDEX((係数_バス貨物_ガソリン,係数_バス貨物_CNG,係数_バス貨物_軽油,係数_バス貨物_メタノール,係数_バス貨物_LPG),MATCH(AL1840,【参考】排出ガスレベル!$AI$4:$AI$671,1),1,AR1840):INDEX((係数_バス貨物_ガソリン,係数_バス貨物_CNG,係数_バス貨物_軽油,係数_バス貨物_メタノール,係数_バス貨物_LPG),MATCH(AL1840+1,【参考】排出ガスレベル!$AI$4:$AI$671,1)-1,5,AR1840),2,FALSE),IF(OR(AJ1840=1,AJ1840=2),VLOOKUP(AH1840,INDEX((係数_乗用_ガソリン,係数_乗用_CNG,係数_乗用_軽油,係数_乗用_メタノール,係数_乗用_LPG),1,1,AR1840):INDEX((係数_乗用_ガソリン,係数_乗用_CNG,係数_乗用_軽油,係数_乗用_メタノール,係数_乗用_LPG),125,5,AR1840),2,FALSE))))))</f>
        <v/>
      </c>
      <c r="AO1840" s="376" t="str">
        <f>IF(T1840="","",IF(OR(AH1840="",AH1840="-"),"－",IF(OR(AM1840=8,AM1840=9),"",IF(OR(AJ1840=3,AJ1840=4,AJ1840=5,AJ1840=6),VLOOKUP(AH1840,INDEX((係数_バス貨物_ガソリン,係数_バス貨物_CNG,係数_バス貨物_軽油,係数_バス貨物_メタノール,係数_バス貨物_LPG),MATCH(AL1840,【参考】排出ガスレベル!$AI$4:$AI$671,1),1,AR1840):INDEX((係数_バス貨物_ガソリン,係数_バス貨物_CNG,係数_バス貨物_軽油,係数_バス貨物_メタノール,係数_バス貨物_LPG),MATCH(AL1840+1,【参考】排出ガスレベル!$AI$4:$AI$671,1)-1,5,AR1840),3,FALSE),IF(OR(AJ1840=1,AJ1840=2),VLOOKUP(AH1840,INDEX((係数_乗用_ガソリン,係数_乗用_CNG,係数_乗用_軽油,係数_乗用_メタノール,係数_乗用_LPG),1,1,AR1840):INDEX((係数_乗用_ガソリン,係数_乗用_CNG,係数_乗用_軽油,係数_乗用_メタノール,係数_乗用_LPG),125,5,AR1840),3,FALSE))))))</f>
        <v/>
      </c>
      <c r="AP1840" s="375" t="str">
        <f t="shared" si="846"/>
        <v/>
      </c>
      <c r="AQ1840" s="444" t="str">
        <f t="shared" si="847"/>
        <v/>
      </c>
      <c r="AR1840" s="375" t="str">
        <f t="shared" si="850"/>
        <v/>
      </c>
      <c r="AS1840" s="377" t="str">
        <f t="shared" si="848"/>
        <v/>
      </c>
      <c r="AT1840" s="378" t="str">
        <f t="shared" si="849"/>
        <v/>
      </c>
      <c r="AX1840" s="625" t="b">
        <f t="shared" si="851"/>
        <v>0</v>
      </c>
      <c r="AY1840" s="7" t="str">
        <f t="shared" si="852"/>
        <v>FALSEFALSEFALSE</v>
      </c>
      <c r="AZ1840" s="626">
        <f t="shared" si="859"/>
        <v>0</v>
      </c>
      <c r="BA1840" s="627" t="str">
        <f t="shared" si="860"/>
        <v/>
      </c>
      <c r="BB1840" s="627">
        <f t="shared" si="861"/>
        <v>0</v>
      </c>
      <c r="BC1840" s="690" t="str">
        <f t="shared" si="862"/>
        <v/>
      </c>
    </row>
    <row r="1841" spans="1:55">
      <c r="A1841" s="381">
        <v>1785</v>
      </c>
      <c r="B1841" s="117"/>
      <c r="C1841" s="288"/>
      <c r="D1841" s="289"/>
      <c r="E1841" s="289"/>
      <c r="F1841" s="290"/>
      <c r="G1841" s="292"/>
      <c r="H1841" s="116"/>
      <c r="I1841" s="292"/>
      <c r="J1841" s="116"/>
      <c r="K1841" s="370" t="str">
        <f t="shared" si="853"/>
        <v/>
      </c>
      <c r="L1841" s="370">
        <f t="shared" si="854"/>
        <v>0</v>
      </c>
      <c r="M1841" s="370">
        <f t="shared" si="855"/>
        <v>0</v>
      </c>
      <c r="N1841" s="371" t="str">
        <f t="shared" si="832"/>
        <v/>
      </c>
      <c r="O1841" s="371" t="str">
        <f t="shared" si="833"/>
        <v/>
      </c>
      <c r="P1841" s="371" t="str">
        <f t="shared" si="834"/>
        <v/>
      </c>
      <c r="Q1841" s="371" t="str">
        <f t="shared" si="835"/>
        <v/>
      </c>
      <c r="R1841" s="371" t="str">
        <f t="shared" si="836"/>
        <v/>
      </c>
      <c r="S1841" s="371" t="str">
        <f t="shared" si="837"/>
        <v/>
      </c>
      <c r="T1841" s="443" t="str">
        <f t="shared" si="856"/>
        <v/>
      </c>
      <c r="U1841" s="539"/>
      <c r="V1841" s="117"/>
      <c r="W1841" s="118"/>
      <c r="X1841" s="119"/>
      <c r="Y1841" s="120"/>
      <c r="Z1841" s="122"/>
      <c r="AA1841" s="121"/>
      <c r="AB1841" s="443" t="str">
        <f t="shared" si="857"/>
        <v/>
      </c>
      <c r="AC1841" s="734" t="str">
        <f t="shared" si="858"/>
        <v/>
      </c>
      <c r="AD1841" s="372"/>
      <c r="AE1841" s="485"/>
      <c r="AF1841" s="373" t="str">
        <f t="shared" si="838"/>
        <v/>
      </c>
      <c r="AG1841" s="373" t="str">
        <f t="shared" si="839"/>
        <v/>
      </c>
      <c r="AH1841" s="374" t="str">
        <f t="shared" si="840"/>
        <v/>
      </c>
      <c r="AI1841" s="375" t="str">
        <f t="shared" si="841"/>
        <v/>
      </c>
      <c r="AJ1841" s="375" t="str">
        <f t="shared" si="842"/>
        <v/>
      </c>
      <c r="AK1841" s="375" t="str">
        <f t="shared" si="843"/>
        <v/>
      </c>
      <c r="AL1841" s="375" t="str">
        <f t="shared" si="844"/>
        <v/>
      </c>
      <c r="AM1841" s="375" t="str">
        <f t="shared" si="845"/>
        <v/>
      </c>
      <c r="AN1841" s="376" t="str">
        <f>IF(AF1841="","",IF(OR(AH1841="",AH1841="-"),"－",IF(OR(AM1841=8,AM1841=9),"",IF(OR(AJ1841=3,AJ1841=4,AJ1841=5,AJ1841=6),VLOOKUP(AH1841,INDEX((係数_バス貨物_ガソリン,係数_バス貨物_CNG,係数_バス貨物_軽油,係数_バス貨物_メタノール,係数_バス貨物_LPG),MATCH(AL1841,【参考】排出ガスレベル!$AI$4:$AI$671,1),1,AR1841):INDEX((係数_バス貨物_ガソリン,係数_バス貨物_CNG,係数_バス貨物_軽油,係数_バス貨物_メタノール,係数_バス貨物_LPG),MATCH(AL1841+1,【参考】排出ガスレベル!$AI$4:$AI$671,1)-1,5,AR1841),2,FALSE),IF(OR(AJ1841=1,AJ1841=2),VLOOKUP(AH1841,INDEX((係数_乗用_ガソリン,係数_乗用_CNG,係数_乗用_軽油,係数_乗用_メタノール,係数_乗用_LPG),1,1,AR1841):INDEX((係数_乗用_ガソリン,係数_乗用_CNG,係数_乗用_軽油,係数_乗用_メタノール,係数_乗用_LPG),125,5,AR1841),2,FALSE))))))</f>
        <v/>
      </c>
      <c r="AO1841" s="376" t="str">
        <f>IF(T1841="","",IF(OR(AH1841="",AH1841="-"),"－",IF(OR(AM1841=8,AM1841=9),"",IF(OR(AJ1841=3,AJ1841=4,AJ1841=5,AJ1841=6),VLOOKUP(AH1841,INDEX((係数_バス貨物_ガソリン,係数_バス貨物_CNG,係数_バス貨物_軽油,係数_バス貨物_メタノール,係数_バス貨物_LPG),MATCH(AL1841,【参考】排出ガスレベル!$AI$4:$AI$671,1),1,AR1841):INDEX((係数_バス貨物_ガソリン,係数_バス貨物_CNG,係数_バス貨物_軽油,係数_バス貨物_メタノール,係数_バス貨物_LPG),MATCH(AL1841+1,【参考】排出ガスレベル!$AI$4:$AI$671,1)-1,5,AR1841),3,FALSE),IF(OR(AJ1841=1,AJ1841=2),VLOOKUP(AH1841,INDEX((係数_乗用_ガソリン,係数_乗用_CNG,係数_乗用_軽油,係数_乗用_メタノール,係数_乗用_LPG),1,1,AR1841):INDEX((係数_乗用_ガソリン,係数_乗用_CNG,係数_乗用_軽油,係数_乗用_メタノール,係数_乗用_LPG),125,5,AR1841),3,FALSE))))))</f>
        <v/>
      </c>
      <c r="AP1841" s="375" t="str">
        <f t="shared" si="846"/>
        <v/>
      </c>
      <c r="AQ1841" s="444" t="str">
        <f t="shared" si="847"/>
        <v/>
      </c>
      <c r="AR1841" s="375" t="str">
        <f t="shared" si="850"/>
        <v/>
      </c>
      <c r="AS1841" s="377" t="str">
        <f t="shared" si="848"/>
        <v/>
      </c>
      <c r="AT1841" s="378" t="str">
        <f t="shared" si="849"/>
        <v/>
      </c>
      <c r="AX1841" s="625" t="b">
        <f t="shared" si="851"/>
        <v>0</v>
      </c>
      <c r="AY1841" s="7" t="str">
        <f t="shared" si="852"/>
        <v>FALSEFALSEFALSE</v>
      </c>
      <c r="AZ1841" s="626">
        <f t="shared" si="859"/>
        <v>0</v>
      </c>
      <c r="BA1841" s="627" t="str">
        <f t="shared" si="860"/>
        <v/>
      </c>
      <c r="BB1841" s="627">
        <f t="shared" si="861"/>
        <v>0</v>
      </c>
      <c r="BC1841" s="690" t="str">
        <f t="shared" si="862"/>
        <v/>
      </c>
    </row>
    <row r="1842" spans="1:55">
      <c r="A1842" s="381">
        <v>1786</v>
      </c>
      <c r="B1842" s="117"/>
      <c r="C1842" s="288"/>
      <c r="D1842" s="289"/>
      <c r="E1842" s="289"/>
      <c r="F1842" s="290"/>
      <c r="G1842" s="292"/>
      <c r="H1842" s="116"/>
      <c r="I1842" s="292"/>
      <c r="J1842" s="116"/>
      <c r="K1842" s="370" t="str">
        <f t="shared" si="853"/>
        <v/>
      </c>
      <c r="L1842" s="370">
        <f t="shared" si="854"/>
        <v>0</v>
      </c>
      <c r="M1842" s="370">
        <f t="shared" si="855"/>
        <v>0</v>
      </c>
      <c r="N1842" s="371" t="str">
        <f t="shared" si="832"/>
        <v/>
      </c>
      <c r="O1842" s="371" t="str">
        <f t="shared" si="833"/>
        <v/>
      </c>
      <c r="P1842" s="371" t="str">
        <f t="shared" si="834"/>
        <v/>
      </c>
      <c r="Q1842" s="371" t="str">
        <f t="shared" si="835"/>
        <v/>
      </c>
      <c r="R1842" s="371" t="str">
        <f t="shared" si="836"/>
        <v/>
      </c>
      <c r="S1842" s="371" t="str">
        <f t="shared" si="837"/>
        <v/>
      </c>
      <c r="T1842" s="443" t="str">
        <f t="shared" si="856"/>
        <v/>
      </c>
      <c r="U1842" s="539"/>
      <c r="V1842" s="117"/>
      <c r="W1842" s="118"/>
      <c r="X1842" s="119"/>
      <c r="Y1842" s="120"/>
      <c r="Z1842" s="122"/>
      <c r="AA1842" s="121"/>
      <c r="AB1842" s="443" t="str">
        <f t="shared" si="857"/>
        <v/>
      </c>
      <c r="AC1842" s="734" t="str">
        <f t="shared" si="858"/>
        <v/>
      </c>
      <c r="AD1842" s="372"/>
      <c r="AE1842" s="485"/>
      <c r="AF1842" s="373" t="str">
        <f t="shared" si="838"/>
        <v/>
      </c>
      <c r="AG1842" s="373" t="str">
        <f t="shared" si="839"/>
        <v/>
      </c>
      <c r="AH1842" s="374" t="str">
        <f t="shared" si="840"/>
        <v/>
      </c>
      <c r="AI1842" s="375" t="str">
        <f t="shared" si="841"/>
        <v/>
      </c>
      <c r="AJ1842" s="375" t="str">
        <f t="shared" si="842"/>
        <v/>
      </c>
      <c r="AK1842" s="375" t="str">
        <f t="shared" si="843"/>
        <v/>
      </c>
      <c r="AL1842" s="375" t="str">
        <f t="shared" si="844"/>
        <v/>
      </c>
      <c r="AM1842" s="375" t="str">
        <f t="shared" si="845"/>
        <v/>
      </c>
      <c r="AN1842" s="376" t="str">
        <f>IF(AF1842="","",IF(OR(AH1842="",AH1842="-"),"－",IF(OR(AM1842=8,AM1842=9),"",IF(OR(AJ1842=3,AJ1842=4,AJ1842=5,AJ1842=6),VLOOKUP(AH1842,INDEX((係数_バス貨物_ガソリン,係数_バス貨物_CNG,係数_バス貨物_軽油,係数_バス貨物_メタノール,係数_バス貨物_LPG),MATCH(AL1842,【参考】排出ガスレベル!$AI$4:$AI$671,1),1,AR1842):INDEX((係数_バス貨物_ガソリン,係数_バス貨物_CNG,係数_バス貨物_軽油,係数_バス貨物_メタノール,係数_バス貨物_LPG),MATCH(AL1842+1,【参考】排出ガスレベル!$AI$4:$AI$671,1)-1,5,AR1842),2,FALSE),IF(OR(AJ1842=1,AJ1842=2),VLOOKUP(AH1842,INDEX((係数_乗用_ガソリン,係数_乗用_CNG,係数_乗用_軽油,係数_乗用_メタノール,係数_乗用_LPG),1,1,AR1842):INDEX((係数_乗用_ガソリン,係数_乗用_CNG,係数_乗用_軽油,係数_乗用_メタノール,係数_乗用_LPG),125,5,AR1842),2,FALSE))))))</f>
        <v/>
      </c>
      <c r="AO1842" s="376" t="str">
        <f>IF(T1842="","",IF(OR(AH1842="",AH1842="-"),"－",IF(OR(AM1842=8,AM1842=9),"",IF(OR(AJ1842=3,AJ1842=4,AJ1842=5,AJ1842=6),VLOOKUP(AH1842,INDEX((係数_バス貨物_ガソリン,係数_バス貨物_CNG,係数_バス貨物_軽油,係数_バス貨物_メタノール,係数_バス貨物_LPG),MATCH(AL1842,【参考】排出ガスレベル!$AI$4:$AI$671,1),1,AR1842):INDEX((係数_バス貨物_ガソリン,係数_バス貨物_CNG,係数_バス貨物_軽油,係数_バス貨物_メタノール,係数_バス貨物_LPG),MATCH(AL1842+1,【参考】排出ガスレベル!$AI$4:$AI$671,1)-1,5,AR1842),3,FALSE),IF(OR(AJ1842=1,AJ1842=2),VLOOKUP(AH1842,INDEX((係数_乗用_ガソリン,係数_乗用_CNG,係数_乗用_軽油,係数_乗用_メタノール,係数_乗用_LPG),1,1,AR1842):INDEX((係数_乗用_ガソリン,係数_乗用_CNG,係数_乗用_軽油,係数_乗用_メタノール,係数_乗用_LPG),125,5,AR1842),3,FALSE))))))</f>
        <v/>
      </c>
      <c r="AP1842" s="375" t="str">
        <f t="shared" si="846"/>
        <v/>
      </c>
      <c r="AQ1842" s="444" t="str">
        <f t="shared" si="847"/>
        <v/>
      </c>
      <c r="AR1842" s="375" t="str">
        <f t="shared" si="850"/>
        <v/>
      </c>
      <c r="AS1842" s="377" t="str">
        <f t="shared" si="848"/>
        <v/>
      </c>
      <c r="AT1842" s="378" t="str">
        <f t="shared" si="849"/>
        <v/>
      </c>
      <c r="AX1842" s="625" t="b">
        <f t="shared" si="851"/>
        <v>0</v>
      </c>
      <c r="AY1842" s="7" t="str">
        <f t="shared" si="852"/>
        <v>FALSEFALSEFALSE</v>
      </c>
      <c r="AZ1842" s="626">
        <f t="shared" si="859"/>
        <v>0</v>
      </c>
      <c r="BA1842" s="627" t="str">
        <f t="shared" si="860"/>
        <v/>
      </c>
      <c r="BB1842" s="627">
        <f t="shared" si="861"/>
        <v>0</v>
      </c>
      <c r="BC1842" s="690" t="str">
        <f t="shared" si="862"/>
        <v/>
      </c>
    </row>
    <row r="1843" spans="1:55">
      <c r="A1843" s="381">
        <v>1787</v>
      </c>
      <c r="B1843" s="117"/>
      <c r="C1843" s="288"/>
      <c r="D1843" s="289"/>
      <c r="E1843" s="289"/>
      <c r="F1843" s="290"/>
      <c r="G1843" s="292"/>
      <c r="H1843" s="116"/>
      <c r="I1843" s="292"/>
      <c r="J1843" s="116"/>
      <c r="K1843" s="370" t="str">
        <f t="shared" si="853"/>
        <v/>
      </c>
      <c r="L1843" s="370">
        <f t="shared" si="854"/>
        <v>0</v>
      </c>
      <c r="M1843" s="370">
        <f t="shared" si="855"/>
        <v>0</v>
      </c>
      <c r="N1843" s="371" t="str">
        <f t="shared" si="832"/>
        <v/>
      </c>
      <c r="O1843" s="371" t="str">
        <f t="shared" si="833"/>
        <v/>
      </c>
      <c r="P1843" s="371" t="str">
        <f t="shared" si="834"/>
        <v/>
      </c>
      <c r="Q1843" s="371" t="str">
        <f t="shared" si="835"/>
        <v/>
      </c>
      <c r="R1843" s="371" t="str">
        <f t="shared" si="836"/>
        <v/>
      </c>
      <c r="S1843" s="371" t="str">
        <f t="shared" si="837"/>
        <v/>
      </c>
      <c r="T1843" s="443" t="str">
        <f t="shared" si="856"/>
        <v/>
      </c>
      <c r="U1843" s="539"/>
      <c r="V1843" s="117"/>
      <c r="W1843" s="118"/>
      <c r="X1843" s="119"/>
      <c r="Y1843" s="120"/>
      <c r="Z1843" s="122"/>
      <c r="AA1843" s="121"/>
      <c r="AB1843" s="443" t="str">
        <f t="shared" si="857"/>
        <v/>
      </c>
      <c r="AC1843" s="734" t="str">
        <f t="shared" si="858"/>
        <v/>
      </c>
      <c r="AD1843" s="372"/>
      <c r="AE1843" s="485"/>
      <c r="AF1843" s="373" t="str">
        <f t="shared" si="838"/>
        <v/>
      </c>
      <c r="AG1843" s="373" t="str">
        <f t="shared" si="839"/>
        <v/>
      </c>
      <c r="AH1843" s="374" t="str">
        <f t="shared" si="840"/>
        <v/>
      </c>
      <c r="AI1843" s="375" t="str">
        <f t="shared" si="841"/>
        <v/>
      </c>
      <c r="AJ1843" s="375" t="str">
        <f t="shared" si="842"/>
        <v/>
      </c>
      <c r="AK1843" s="375" t="str">
        <f t="shared" si="843"/>
        <v/>
      </c>
      <c r="AL1843" s="375" t="str">
        <f t="shared" si="844"/>
        <v/>
      </c>
      <c r="AM1843" s="375" t="str">
        <f t="shared" si="845"/>
        <v/>
      </c>
      <c r="AN1843" s="376" t="str">
        <f>IF(AF1843="","",IF(OR(AH1843="",AH1843="-"),"－",IF(OR(AM1843=8,AM1843=9),"",IF(OR(AJ1843=3,AJ1843=4,AJ1843=5,AJ1843=6),VLOOKUP(AH1843,INDEX((係数_バス貨物_ガソリン,係数_バス貨物_CNG,係数_バス貨物_軽油,係数_バス貨物_メタノール,係数_バス貨物_LPG),MATCH(AL1843,【参考】排出ガスレベル!$AI$4:$AI$671,1),1,AR1843):INDEX((係数_バス貨物_ガソリン,係数_バス貨物_CNG,係数_バス貨物_軽油,係数_バス貨物_メタノール,係数_バス貨物_LPG),MATCH(AL1843+1,【参考】排出ガスレベル!$AI$4:$AI$671,1)-1,5,AR1843),2,FALSE),IF(OR(AJ1843=1,AJ1843=2),VLOOKUP(AH1843,INDEX((係数_乗用_ガソリン,係数_乗用_CNG,係数_乗用_軽油,係数_乗用_メタノール,係数_乗用_LPG),1,1,AR1843):INDEX((係数_乗用_ガソリン,係数_乗用_CNG,係数_乗用_軽油,係数_乗用_メタノール,係数_乗用_LPG),125,5,AR1843),2,FALSE))))))</f>
        <v/>
      </c>
      <c r="AO1843" s="376" t="str">
        <f>IF(T1843="","",IF(OR(AH1843="",AH1843="-"),"－",IF(OR(AM1843=8,AM1843=9),"",IF(OR(AJ1843=3,AJ1843=4,AJ1843=5,AJ1843=6),VLOOKUP(AH1843,INDEX((係数_バス貨物_ガソリン,係数_バス貨物_CNG,係数_バス貨物_軽油,係数_バス貨物_メタノール,係数_バス貨物_LPG),MATCH(AL1843,【参考】排出ガスレベル!$AI$4:$AI$671,1),1,AR1843):INDEX((係数_バス貨物_ガソリン,係数_バス貨物_CNG,係数_バス貨物_軽油,係数_バス貨物_メタノール,係数_バス貨物_LPG),MATCH(AL1843+1,【参考】排出ガスレベル!$AI$4:$AI$671,1)-1,5,AR1843),3,FALSE),IF(OR(AJ1843=1,AJ1843=2),VLOOKUP(AH1843,INDEX((係数_乗用_ガソリン,係数_乗用_CNG,係数_乗用_軽油,係数_乗用_メタノール,係数_乗用_LPG),1,1,AR1843):INDEX((係数_乗用_ガソリン,係数_乗用_CNG,係数_乗用_軽油,係数_乗用_メタノール,係数_乗用_LPG),125,5,AR1843),3,FALSE))))))</f>
        <v/>
      </c>
      <c r="AP1843" s="375" t="str">
        <f t="shared" si="846"/>
        <v/>
      </c>
      <c r="AQ1843" s="444" t="str">
        <f t="shared" si="847"/>
        <v/>
      </c>
      <c r="AR1843" s="375" t="str">
        <f t="shared" si="850"/>
        <v/>
      </c>
      <c r="AS1843" s="377" t="str">
        <f t="shared" si="848"/>
        <v/>
      </c>
      <c r="AT1843" s="378" t="str">
        <f t="shared" si="849"/>
        <v/>
      </c>
      <c r="AX1843" s="625" t="b">
        <f t="shared" si="851"/>
        <v>0</v>
      </c>
      <c r="AY1843" s="7" t="str">
        <f t="shared" si="852"/>
        <v>FALSEFALSEFALSE</v>
      </c>
      <c r="AZ1843" s="626">
        <f t="shared" si="859"/>
        <v>0</v>
      </c>
      <c r="BA1843" s="627" t="str">
        <f t="shared" si="860"/>
        <v/>
      </c>
      <c r="BB1843" s="627">
        <f t="shared" si="861"/>
        <v>0</v>
      </c>
      <c r="BC1843" s="690" t="str">
        <f t="shared" si="862"/>
        <v/>
      </c>
    </row>
    <row r="1844" spans="1:55">
      <c r="A1844" s="381">
        <v>1788</v>
      </c>
      <c r="B1844" s="117"/>
      <c r="C1844" s="288"/>
      <c r="D1844" s="289"/>
      <c r="E1844" s="289"/>
      <c r="F1844" s="290"/>
      <c r="G1844" s="292"/>
      <c r="H1844" s="116"/>
      <c r="I1844" s="292"/>
      <c r="J1844" s="116"/>
      <c r="K1844" s="370" t="str">
        <f t="shared" si="853"/>
        <v/>
      </c>
      <c r="L1844" s="370">
        <f t="shared" si="854"/>
        <v>0</v>
      </c>
      <c r="M1844" s="370">
        <f t="shared" si="855"/>
        <v>0</v>
      </c>
      <c r="N1844" s="371" t="str">
        <f t="shared" si="832"/>
        <v/>
      </c>
      <c r="O1844" s="371" t="str">
        <f t="shared" si="833"/>
        <v/>
      </c>
      <c r="P1844" s="371" t="str">
        <f t="shared" si="834"/>
        <v/>
      </c>
      <c r="Q1844" s="371" t="str">
        <f t="shared" si="835"/>
        <v/>
      </c>
      <c r="R1844" s="371" t="str">
        <f t="shared" si="836"/>
        <v/>
      </c>
      <c r="S1844" s="371" t="str">
        <f t="shared" si="837"/>
        <v/>
      </c>
      <c r="T1844" s="443" t="str">
        <f t="shared" si="856"/>
        <v/>
      </c>
      <c r="U1844" s="539"/>
      <c r="V1844" s="117"/>
      <c r="W1844" s="118"/>
      <c r="X1844" s="119"/>
      <c r="Y1844" s="120"/>
      <c r="Z1844" s="122"/>
      <c r="AA1844" s="121"/>
      <c r="AB1844" s="443" t="str">
        <f t="shared" si="857"/>
        <v/>
      </c>
      <c r="AC1844" s="734" t="str">
        <f t="shared" si="858"/>
        <v/>
      </c>
      <c r="AD1844" s="372"/>
      <c r="AE1844" s="485"/>
      <c r="AF1844" s="373" t="str">
        <f t="shared" si="838"/>
        <v/>
      </c>
      <c r="AG1844" s="373" t="str">
        <f t="shared" si="839"/>
        <v/>
      </c>
      <c r="AH1844" s="374" t="str">
        <f t="shared" si="840"/>
        <v/>
      </c>
      <c r="AI1844" s="375" t="str">
        <f t="shared" si="841"/>
        <v/>
      </c>
      <c r="AJ1844" s="375" t="str">
        <f t="shared" si="842"/>
        <v/>
      </c>
      <c r="AK1844" s="375" t="str">
        <f t="shared" si="843"/>
        <v/>
      </c>
      <c r="AL1844" s="375" t="str">
        <f t="shared" si="844"/>
        <v/>
      </c>
      <c r="AM1844" s="375" t="str">
        <f t="shared" si="845"/>
        <v/>
      </c>
      <c r="AN1844" s="376" t="str">
        <f>IF(AF1844="","",IF(OR(AH1844="",AH1844="-"),"－",IF(OR(AM1844=8,AM1844=9),"",IF(OR(AJ1844=3,AJ1844=4,AJ1844=5,AJ1844=6),VLOOKUP(AH1844,INDEX((係数_バス貨物_ガソリン,係数_バス貨物_CNG,係数_バス貨物_軽油,係数_バス貨物_メタノール,係数_バス貨物_LPG),MATCH(AL1844,【参考】排出ガスレベル!$AI$4:$AI$671,1),1,AR1844):INDEX((係数_バス貨物_ガソリン,係数_バス貨物_CNG,係数_バス貨物_軽油,係数_バス貨物_メタノール,係数_バス貨物_LPG),MATCH(AL1844+1,【参考】排出ガスレベル!$AI$4:$AI$671,1)-1,5,AR1844),2,FALSE),IF(OR(AJ1844=1,AJ1844=2),VLOOKUP(AH1844,INDEX((係数_乗用_ガソリン,係数_乗用_CNG,係数_乗用_軽油,係数_乗用_メタノール,係数_乗用_LPG),1,1,AR1844):INDEX((係数_乗用_ガソリン,係数_乗用_CNG,係数_乗用_軽油,係数_乗用_メタノール,係数_乗用_LPG),125,5,AR1844),2,FALSE))))))</f>
        <v/>
      </c>
      <c r="AO1844" s="376" t="str">
        <f>IF(T1844="","",IF(OR(AH1844="",AH1844="-"),"－",IF(OR(AM1844=8,AM1844=9),"",IF(OR(AJ1844=3,AJ1844=4,AJ1844=5,AJ1844=6),VLOOKUP(AH1844,INDEX((係数_バス貨物_ガソリン,係数_バス貨物_CNG,係数_バス貨物_軽油,係数_バス貨物_メタノール,係数_バス貨物_LPG),MATCH(AL1844,【参考】排出ガスレベル!$AI$4:$AI$671,1),1,AR1844):INDEX((係数_バス貨物_ガソリン,係数_バス貨物_CNG,係数_バス貨物_軽油,係数_バス貨物_メタノール,係数_バス貨物_LPG),MATCH(AL1844+1,【参考】排出ガスレベル!$AI$4:$AI$671,1)-1,5,AR1844),3,FALSE),IF(OR(AJ1844=1,AJ1844=2),VLOOKUP(AH1844,INDEX((係数_乗用_ガソリン,係数_乗用_CNG,係数_乗用_軽油,係数_乗用_メタノール,係数_乗用_LPG),1,1,AR1844):INDEX((係数_乗用_ガソリン,係数_乗用_CNG,係数_乗用_軽油,係数_乗用_メタノール,係数_乗用_LPG),125,5,AR1844),3,FALSE))))))</f>
        <v/>
      </c>
      <c r="AP1844" s="375" t="str">
        <f t="shared" si="846"/>
        <v/>
      </c>
      <c r="AQ1844" s="444" t="str">
        <f t="shared" si="847"/>
        <v/>
      </c>
      <c r="AR1844" s="375" t="str">
        <f t="shared" si="850"/>
        <v/>
      </c>
      <c r="AS1844" s="377" t="str">
        <f t="shared" si="848"/>
        <v/>
      </c>
      <c r="AT1844" s="378" t="str">
        <f t="shared" si="849"/>
        <v/>
      </c>
      <c r="AX1844" s="625" t="b">
        <f t="shared" si="851"/>
        <v>0</v>
      </c>
      <c r="AY1844" s="7" t="str">
        <f t="shared" si="852"/>
        <v>FALSEFALSEFALSE</v>
      </c>
      <c r="AZ1844" s="626">
        <f t="shared" si="859"/>
        <v>0</v>
      </c>
      <c r="BA1844" s="627" t="str">
        <f t="shared" si="860"/>
        <v/>
      </c>
      <c r="BB1844" s="627">
        <f t="shared" si="861"/>
        <v>0</v>
      </c>
      <c r="BC1844" s="690" t="str">
        <f t="shared" si="862"/>
        <v/>
      </c>
    </row>
    <row r="1845" spans="1:55">
      <c r="A1845" s="381">
        <v>1789</v>
      </c>
      <c r="B1845" s="117"/>
      <c r="C1845" s="288"/>
      <c r="D1845" s="289"/>
      <c r="E1845" s="289"/>
      <c r="F1845" s="290"/>
      <c r="G1845" s="292"/>
      <c r="H1845" s="116"/>
      <c r="I1845" s="292"/>
      <c r="J1845" s="116"/>
      <c r="K1845" s="370" t="str">
        <f t="shared" si="853"/>
        <v/>
      </c>
      <c r="L1845" s="370">
        <f t="shared" si="854"/>
        <v>0</v>
      </c>
      <c r="M1845" s="370">
        <f t="shared" si="855"/>
        <v>0</v>
      </c>
      <c r="N1845" s="371" t="str">
        <f t="shared" si="832"/>
        <v/>
      </c>
      <c r="O1845" s="371" t="str">
        <f t="shared" si="833"/>
        <v/>
      </c>
      <c r="P1845" s="371" t="str">
        <f t="shared" si="834"/>
        <v/>
      </c>
      <c r="Q1845" s="371" t="str">
        <f t="shared" si="835"/>
        <v/>
      </c>
      <c r="R1845" s="371" t="str">
        <f t="shared" si="836"/>
        <v/>
      </c>
      <c r="S1845" s="371" t="str">
        <f t="shared" si="837"/>
        <v/>
      </c>
      <c r="T1845" s="443" t="str">
        <f t="shared" si="856"/>
        <v/>
      </c>
      <c r="U1845" s="539"/>
      <c r="V1845" s="117"/>
      <c r="W1845" s="118"/>
      <c r="X1845" s="119"/>
      <c r="Y1845" s="120"/>
      <c r="Z1845" s="122"/>
      <c r="AA1845" s="121"/>
      <c r="AB1845" s="443" t="str">
        <f t="shared" si="857"/>
        <v/>
      </c>
      <c r="AC1845" s="734" t="str">
        <f t="shared" si="858"/>
        <v/>
      </c>
      <c r="AD1845" s="372"/>
      <c r="AE1845" s="485"/>
      <c r="AF1845" s="373" t="str">
        <f t="shared" si="838"/>
        <v/>
      </c>
      <c r="AG1845" s="373" t="str">
        <f t="shared" si="839"/>
        <v/>
      </c>
      <c r="AH1845" s="374" t="str">
        <f t="shared" si="840"/>
        <v/>
      </c>
      <c r="AI1845" s="375" t="str">
        <f t="shared" si="841"/>
        <v/>
      </c>
      <c r="AJ1845" s="375" t="str">
        <f t="shared" si="842"/>
        <v/>
      </c>
      <c r="AK1845" s="375" t="str">
        <f t="shared" si="843"/>
        <v/>
      </c>
      <c r="AL1845" s="375" t="str">
        <f t="shared" si="844"/>
        <v/>
      </c>
      <c r="AM1845" s="375" t="str">
        <f t="shared" si="845"/>
        <v/>
      </c>
      <c r="AN1845" s="376" t="str">
        <f>IF(AF1845="","",IF(OR(AH1845="",AH1845="-"),"－",IF(OR(AM1845=8,AM1845=9),"",IF(OR(AJ1845=3,AJ1845=4,AJ1845=5,AJ1845=6),VLOOKUP(AH1845,INDEX((係数_バス貨物_ガソリン,係数_バス貨物_CNG,係数_バス貨物_軽油,係数_バス貨物_メタノール,係数_バス貨物_LPG),MATCH(AL1845,【参考】排出ガスレベル!$AI$4:$AI$671,1),1,AR1845):INDEX((係数_バス貨物_ガソリン,係数_バス貨物_CNG,係数_バス貨物_軽油,係数_バス貨物_メタノール,係数_バス貨物_LPG),MATCH(AL1845+1,【参考】排出ガスレベル!$AI$4:$AI$671,1)-1,5,AR1845),2,FALSE),IF(OR(AJ1845=1,AJ1845=2),VLOOKUP(AH1845,INDEX((係数_乗用_ガソリン,係数_乗用_CNG,係数_乗用_軽油,係数_乗用_メタノール,係数_乗用_LPG),1,1,AR1845):INDEX((係数_乗用_ガソリン,係数_乗用_CNG,係数_乗用_軽油,係数_乗用_メタノール,係数_乗用_LPG),125,5,AR1845),2,FALSE))))))</f>
        <v/>
      </c>
      <c r="AO1845" s="376" t="str">
        <f>IF(T1845="","",IF(OR(AH1845="",AH1845="-"),"－",IF(OR(AM1845=8,AM1845=9),"",IF(OR(AJ1845=3,AJ1845=4,AJ1845=5,AJ1845=6),VLOOKUP(AH1845,INDEX((係数_バス貨物_ガソリン,係数_バス貨物_CNG,係数_バス貨物_軽油,係数_バス貨物_メタノール,係数_バス貨物_LPG),MATCH(AL1845,【参考】排出ガスレベル!$AI$4:$AI$671,1),1,AR1845):INDEX((係数_バス貨物_ガソリン,係数_バス貨物_CNG,係数_バス貨物_軽油,係数_バス貨物_メタノール,係数_バス貨物_LPG),MATCH(AL1845+1,【参考】排出ガスレベル!$AI$4:$AI$671,1)-1,5,AR1845),3,FALSE),IF(OR(AJ1845=1,AJ1845=2),VLOOKUP(AH1845,INDEX((係数_乗用_ガソリン,係数_乗用_CNG,係数_乗用_軽油,係数_乗用_メタノール,係数_乗用_LPG),1,1,AR1845):INDEX((係数_乗用_ガソリン,係数_乗用_CNG,係数_乗用_軽油,係数_乗用_メタノール,係数_乗用_LPG),125,5,AR1845),3,FALSE))))))</f>
        <v/>
      </c>
      <c r="AP1845" s="375" t="str">
        <f t="shared" si="846"/>
        <v/>
      </c>
      <c r="AQ1845" s="444" t="str">
        <f t="shared" si="847"/>
        <v/>
      </c>
      <c r="AR1845" s="375" t="str">
        <f t="shared" si="850"/>
        <v/>
      </c>
      <c r="AS1845" s="377" t="str">
        <f t="shared" si="848"/>
        <v/>
      </c>
      <c r="AT1845" s="378" t="str">
        <f t="shared" si="849"/>
        <v/>
      </c>
      <c r="AX1845" s="625" t="b">
        <f t="shared" si="851"/>
        <v>0</v>
      </c>
      <c r="AY1845" s="7" t="str">
        <f t="shared" si="852"/>
        <v>FALSEFALSEFALSE</v>
      </c>
      <c r="AZ1845" s="626">
        <f t="shared" si="859"/>
        <v>0</v>
      </c>
      <c r="BA1845" s="627" t="str">
        <f t="shared" si="860"/>
        <v/>
      </c>
      <c r="BB1845" s="627">
        <f t="shared" si="861"/>
        <v>0</v>
      </c>
      <c r="BC1845" s="690" t="str">
        <f t="shared" si="862"/>
        <v/>
      </c>
    </row>
    <row r="1846" spans="1:55">
      <c r="A1846" s="381">
        <v>1790</v>
      </c>
      <c r="B1846" s="117"/>
      <c r="C1846" s="288"/>
      <c r="D1846" s="289"/>
      <c r="E1846" s="289"/>
      <c r="F1846" s="290"/>
      <c r="G1846" s="292"/>
      <c r="H1846" s="116"/>
      <c r="I1846" s="292"/>
      <c r="J1846" s="116"/>
      <c r="K1846" s="370" t="str">
        <f t="shared" si="853"/>
        <v/>
      </c>
      <c r="L1846" s="370">
        <f t="shared" si="854"/>
        <v>0</v>
      </c>
      <c r="M1846" s="370">
        <f t="shared" si="855"/>
        <v>0</v>
      </c>
      <c r="N1846" s="371" t="str">
        <f t="shared" si="832"/>
        <v/>
      </c>
      <c r="O1846" s="371" t="str">
        <f t="shared" si="833"/>
        <v/>
      </c>
      <c r="P1846" s="371" t="str">
        <f t="shared" si="834"/>
        <v/>
      </c>
      <c r="Q1846" s="371" t="str">
        <f t="shared" si="835"/>
        <v/>
      </c>
      <c r="R1846" s="371" t="str">
        <f t="shared" si="836"/>
        <v/>
      </c>
      <c r="S1846" s="371" t="str">
        <f t="shared" si="837"/>
        <v/>
      </c>
      <c r="T1846" s="443" t="str">
        <f t="shared" si="856"/>
        <v/>
      </c>
      <c r="U1846" s="539"/>
      <c r="V1846" s="117"/>
      <c r="W1846" s="118"/>
      <c r="X1846" s="119"/>
      <c r="Y1846" s="120"/>
      <c r="Z1846" s="122"/>
      <c r="AA1846" s="121"/>
      <c r="AB1846" s="443" t="str">
        <f t="shared" si="857"/>
        <v/>
      </c>
      <c r="AC1846" s="734" t="str">
        <f t="shared" si="858"/>
        <v/>
      </c>
      <c r="AD1846" s="372"/>
      <c r="AE1846" s="485"/>
      <c r="AF1846" s="373" t="str">
        <f t="shared" si="838"/>
        <v/>
      </c>
      <c r="AG1846" s="373" t="str">
        <f t="shared" si="839"/>
        <v/>
      </c>
      <c r="AH1846" s="374" t="str">
        <f t="shared" si="840"/>
        <v/>
      </c>
      <c r="AI1846" s="375" t="str">
        <f t="shared" si="841"/>
        <v/>
      </c>
      <c r="AJ1846" s="375" t="str">
        <f t="shared" si="842"/>
        <v/>
      </c>
      <c r="AK1846" s="375" t="str">
        <f t="shared" si="843"/>
        <v/>
      </c>
      <c r="AL1846" s="375" t="str">
        <f t="shared" si="844"/>
        <v/>
      </c>
      <c r="AM1846" s="375" t="str">
        <f t="shared" si="845"/>
        <v/>
      </c>
      <c r="AN1846" s="376" t="str">
        <f>IF(AF1846="","",IF(OR(AH1846="",AH1846="-"),"－",IF(OR(AM1846=8,AM1846=9),"",IF(OR(AJ1846=3,AJ1846=4,AJ1846=5,AJ1846=6),VLOOKUP(AH1846,INDEX((係数_バス貨物_ガソリン,係数_バス貨物_CNG,係数_バス貨物_軽油,係数_バス貨物_メタノール,係数_バス貨物_LPG),MATCH(AL1846,【参考】排出ガスレベル!$AI$4:$AI$671,1),1,AR1846):INDEX((係数_バス貨物_ガソリン,係数_バス貨物_CNG,係数_バス貨物_軽油,係数_バス貨物_メタノール,係数_バス貨物_LPG),MATCH(AL1846+1,【参考】排出ガスレベル!$AI$4:$AI$671,1)-1,5,AR1846),2,FALSE),IF(OR(AJ1846=1,AJ1846=2),VLOOKUP(AH1846,INDEX((係数_乗用_ガソリン,係数_乗用_CNG,係数_乗用_軽油,係数_乗用_メタノール,係数_乗用_LPG),1,1,AR1846):INDEX((係数_乗用_ガソリン,係数_乗用_CNG,係数_乗用_軽油,係数_乗用_メタノール,係数_乗用_LPG),125,5,AR1846),2,FALSE))))))</f>
        <v/>
      </c>
      <c r="AO1846" s="376" t="str">
        <f>IF(T1846="","",IF(OR(AH1846="",AH1846="-"),"－",IF(OR(AM1846=8,AM1846=9),"",IF(OR(AJ1846=3,AJ1846=4,AJ1846=5,AJ1846=6),VLOOKUP(AH1846,INDEX((係数_バス貨物_ガソリン,係数_バス貨物_CNG,係数_バス貨物_軽油,係数_バス貨物_メタノール,係数_バス貨物_LPG),MATCH(AL1846,【参考】排出ガスレベル!$AI$4:$AI$671,1),1,AR1846):INDEX((係数_バス貨物_ガソリン,係数_バス貨物_CNG,係数_バス貨物_軽油,係数_バス貨物_メタノール,係数_バス貨物_LPG),MATCH(AL1846+1,【参考】排出ガスレベル!$AI$4:$AI$671,1)-1,5,AR1846),3,FALSE),IF(OR(AJ1846=1,AJ1846=2),VLOOKUP(AH1846,INDEX((係数_乗用_ガソリン,係数_乗用_CNG,係数_乗用_軽油,係数_乗用_メタノール,係数_乗用_LPG),1,1,AR1846):INDEX((係数_乗用_ガソリン,係数_乗用_CNG,係数_乗用_軽油,係数_乗用_メタノール,係数_乗用_LPG),125,5,AR1846),3,FALSE))))))</f>
        <v/>
      </c>
      <c r="AP1846" s="375" t="str">
        <f t="shared" si="846"/>
        <v/>
      </c>
      <c r="AQ1846" s="444" t="str">
        <f t="shared" si="847"/>
        <v/>
      </c>
      <c r="AR1846" s="375" t="str">
        <f t="shared" si="850"/>
        <v/>
      </c>
      <c r="AS1846" s="377" t="str">
        <f t="shared" si="848"/>
        <v/>
      </c>
      <c r="AT1846" s="378" t="str">
        <f t="shared" si="849"/>
        <v/>
      </c>
      <c r="AX1846" s="625" t="b">
        <f t="shared" si="851"/>
        <v>0</v>
      </c>
      <c r="AY1846" s="7" t="str">
        <f t="shared" si="852"/>
        <v>FALSEFALSEFALSE</v>
      </c>
      <c r="AZ1846" s="626">
        <f t="shared" si="859"/>
        <v>0</v>
      </c>
      <c r="BA1846" s="627" t="str">
        <f t="shared" si="860"/>
        <v/>
      </c>
      <c r="BB1846" s="627">
        <f t="shared" si="861"/>
        <v>0</v>
      </c>
      <c r="BC1846" s="690" t="str">
        <f t="shared" si="862"/>
        <v/>
      </c>
    </row>
    <row r="1847" spans="1:55">
      <c r="A1847" s="381">
        <v>1791</v>
      </c>
      <c r="B1847" s="117"/>
      <c r="C1847" s="288"/>
      <c r="D1847" s="289"/>
      <c r="E1847" s="289"/>
      <c r="F1847" s="290"/>
      <c r="G1847" s="292"/>
      <c r="H1847" s="116"/>
      <c r="I1847" s="292"/>
      <c r="J1847" s="116"/>
      <c r="K1847" s="370" t="str">
        <f t="shared" si="853"/>
        <v/>
      </c>
      <c r="L1847" s="370">
        <f t="shared" si="854"/>
        <v>0</v>
      </c>
      <c r="M1847" s="370">
        <f t="shared" si="855"/>
        <v>0</v>
      </c>
      <c r="N1847" s="371" t="str">
        <f t="shared" ref="N1847:N1910" si="863">IF(OR($L1847&gt;$U$48,$M1847&gt;$U$48,AND($L1847&gt;$M1847,$M1847&lt;&gt;0),AND($L1847=0,$M1847&lt;&gt;0)),"ERROR","")</f>
        <v/>
      </c>
      <c r="O1847" s="371" t="str">
        <f t="shared" ref="O1847:O1910" si="864">IF(AND($N1847&lt;&gt;"ERROR",$L1847&lt;=$U$49,$M1847&lt;=$U$49,$M1847&lt;&gt;0),"(減車済)","")</f>
        <v/>
      </c>
      <c r="P1847" s="371" t="str">
        <f t="shared" ref="P1847:P1910" si="865">IF(AND($N1847&lt;&gt;"ERROR",$L1847&lt;$U$49,AND($M1847&gt;$U$49,$M1847&lt;=$W$49),$M1847&lt;&gt;0),"減車","")</f>
        <v/>
      </c>
      <c r="Q1847" s="371" t="str">
        <f t="shared" ref="Q1847:Q1910" si="866">IF(AND($N1847&lt;&gt;"ERROR",$L1847&gt;$U$49,$M1847&lt;=$W$49,$M1847&lt;&gt;0),"一時使用","")</f>
        <v/>
      </c>
      <c r="R1847" s="371" t="str">
        <f t="shared" ref="R1847:R1910" si="867">IF(AND($N1847&lt;&gt;"ERROR",AND($L1847&gt;0,$L1847&lt;=$U$49),$M1847=0),"継続","")</f>
        <v/>
      </c>
      <c r="S1847" s="371" t="str">
        <f t="shared" ref="S1847:S1910" si="868">IF(AND($N1847&lt;&gt;"ERROR",AND($L1847&gt;$U$49),$M1847=0),"新規","")</f>
        <v/>
      </c>
      <c r="T1847" s="443" t="str">
        <f t="shared" si="856"/>
        <v/>
      </c>
      <c r="U1847" s="539"/>
      <c r="V1847" s="117"/>
      <c r="W1847" s="118"/>
      <c r="X1847" s="119"/>
      <c r="Y1847" s="120"/>
      <c r="Z1847" s="122"/>
      <c r="AA1847" s="121"/>
      <c r="AB1847" s="443" t="str">
        <f t="shared" si="857"/>
        <v/>
      </c>
      <c r="AC1847" s="734" t="str">
        <f t="shared" si="858"/>
        <v/>
      </c>
      <c r="AD1847" s="372"/>
      <c r="AE1847" s="485"/>
      <c r="AF1847" s="373" t="str">
        <f t="shared" si="838"/>
        <v/>
      </c>
      <c r="AG1847" s="373" t="str">
        <f t="shared" si="839"/>
        <v/>
      </c>
      <c r="AH1847" s="374" t="str">
        <f t="shared" si="840"/>
        <v/>
      </c>
      <c r="AI1847" s="375" t="str">
        <f t="shared" si="841"/>
        <v/>
      </c>
      <c r="AJ1847" s="375" t="str">
        <f t="shared" si="842"/>
        <v/>
      </c>
      <c r="AK1847" s="375" t="str">
        <f t="shared" si="843"/>
        <v/>
      </c>
      <c r="AL1847" s="375" t="str">
        <f t="shared" si="844"/>
        <v/>
      </c>
      <c r="AM1847" s="375" t="str">
        <f t="shared" si="845"/>
        <v/>
      </c>
      <c r="AN1847" s="376" t="str">
        <f>IF(AF1847="","",IF(OR(AH1847="",AH1847="-"),"－",IF(OR(AM1847=8,AM1847=9),"",IF(OR(AJ1847=3,AJ1847=4,AJ1847=5,AJ1847=6),VLOOKUP(AH1847,INDEX((係数_バス貨物_ガソリン,係数_バス貨物_CNG,係数_バス貨物_軽油,係数_バス貨物_メタノール,係数_バス貨物_LPG),MATCH(AL1847,【参考】排出ガスレベル!$AI$4:$AI$671,1),1,AR1847):INDEX((係数_バス貨物_ガソリン,係数_バス貨物_CNG,係数_バス貨物_軽油,係数_バス貨物_メタノール,係数_バス貨物_LPG),MATCH(AL1847+1,【参考】排出ガスレベル!$AI$4:$AI$671,1)-1,5,AR1847),2,FALSE),IF(OR(AJ1847=1,AJ1847=2),VLOOKUP(AH1847,INDEX((係数_乗用_ガソリン,係数_乗用_CNG,係数_乗用_軽油,係数_乗用_メタノール,係数_乗用_LPG),1,1,AR1847):INDEX((係数_乗用_ガソリン,係数_乗用_CNG,係数_乗用_軽油,係数_乗用_メタノール,係数_乗用_LPG),125,5,AR1847),2,FALSE))))))</f>
        <v/>
      </c>
      <c r="AO1847" s="376" t="str">
        <f>IF(T1847="","",IF(OR(AH1847="",AH1847="-"),"－",IF(OR(AM1847=8,AM1847=9),"",IF(OR(AJ1847=3,AJ1847=4,AJ1847=5,AJ1847=6),VLOOKUP(AH1847,INDEX((係数_バス貨物_ガソリン,係数_バス貨物_CNG,係数_バス貨物_軽油,係数_バス貨物_メタノール,係数_バス貨物_LPG),MATCH(AL1847,【参考】排出ガスレベル!$AI$4:$AI$671,1),1,AR1847):INDEX((係数_バス貨物_ガソリン,係数_バス貨物_CNG,係数_バス貨物_軽油,係数_バス貨物_メタノール,係数_バス貨物_LPG),MATCH(AL1847+1,【参考】排出ガスレベル!$AI$4:$AI$671,1)-1,5,AR1847),3,FALSE),IF(OR(AJ1847=1,AJ1847=2),VLOOKUP(AH1847,INDEX((係数_乗用_ガソリン,係数_乗用_CNG,係数_乗用_軽油,係数_乗用_メタノール,係数_乗用_LPG),1,1,AR1847):INDEX((係数_乗用_ガソリン,係数_乗用_CNG,係数_乗用_軽油,係数_乗用_メタノール,係数_乗用_LPG),125,5,AR1847),3,FALSE))))))</f>
        <v/>
      </c>
      <c r="AP1847" s="375" t="str">
        <f t="shared" si="846"/>
        <v/>
      </c>
      <c r="AQ1847" s="444" t="str">
        <f t="shared" si="847"/>
        <v/>
      </c>
      <c r="AR1847" s="375" t="str">
        <f t="shared" si="850"/>
        <v/>
      </c>
      <c r="AS1847" s="377" t="str">
        <f t="shared" si="848"/>
        <v/>
      </c>
      <c r="AT1847" s="378" t="str">
        <f t="shared" si="849"/>
        <v/>
      </c>
      <c r="AX1847" s="625" t="b">
        <f t="shared" si="851"/>
        <v>0</v>
      </c>
      <c r="AY1847" s="7" t="str">
        <f t="shared" si="852"/>
        <v>FALSEFALSEFALSE</v>
      </c>
      <c r="AZ1847" s="626">
        <f t="shared" si="859"/>
        <v>0</v>
      </c>
      <c r="BA1847" s="627" t="str">
        <f t="shared" si="860"/>
        <v/>
      </c>
      <c r="BB1847" s="627">
        <f t="shared" si="861"/>
        <v>0</v>
      </c>
      <c r="BC1847" s="690" t="str">
        <f t="shared" si="862"/>
        <v/>
      </c>
    </row>
    <row r="1848" spans="1:55">
      <c r="A1848" s="381">
        <v>1792</v>
      </c>
      <c r="B1848" s="117"/>
      <c r="C1848" s="288"/>
      <c r="D1848" s="289"/>
      <c r="E1848" s="289"/>
      <c r="F1848" s="290"/>
      <c r="G1848" s="292"/>
      <c r="H1848" s="116"/>
      <c r="I1848" s="292"/>
      <c r="J1848" s="116"/>
      <c r="K1848" s="370" t="str">
        <f t="shared" si="853"/>
        <v/>
      </c>
      <c r="L1848" s="370">
        <f t="shared" si="854"/>
        <v>0</v>
      </c>
      <c r="M1848" s="370">
        <f t="shared" si="855"/>
        <v>0</v>
      </c>
      <c r="N1848" s="371" t="str">
        <f t="shared" si="863"/>
        <v/>
      </c>
      <c r="O1848" s="371" t="str">
        <f t="shared" si="864"/>
        <v/>
      </c>
      <c r="P1848" s="371" t="str">
        <f t="shared" si="865"/>
        <v/>
      </c>
      <c r="Q1848" s="371" t="str">
        <f t="shared" si="866"/>
        <v/>
      </c>
      <c r="R1848" s="371" t="str">
        <f t="shared" si="867"/>
        <v/>
      </c>
      <c r="S1848" s="371" t="str">
        <f t="shared" si="868"/>
        <v/>
      </c>
      <c r="T1848" s="443" t="str">
        <f t="shared" si="856"/>
        <v/>
      </c>
      <c r="U1848" s="539"/>
      <c r="V1848" s="117"/>
      <c r="W1848" s="118"/>
      <c r="X1848" s="119"/>
      <c r="Y1848" s="120"/>
      <c r="Z1848" s="122"/>
      <c r="AA1848" s="121"/>
      <c r="AB1848" s="443" t="str">
        <f t="shared" si="857"/>
        <v/>
      </c>
      <c r="AC1848" s="734" t="str">
        <f t="shared" si="858"/>
        <v/>
      </c>
      <c r="AD1848" s="372"/>
      <c r="AE1848" s="485"/>
      <c r="AF1848" s="373" t="str">
        <f t="shared" si="838"/>
        <v/>
      </c>
      <c r="AG1848" s="373" t="str">
        <f t="shared" si="839"/>
        <v/>
      </c>
      <c r="AH1848" s="374" t="str">
        <f t="shared" si="840"/>
        <v/>
      </c>
      <c r="AI1848" s="375" t="str">
        <f t="shared" si="841"/>
        <v/>
      </c>
      <c r="AJ1848" s="375" t="str">
        <f t="shared" si="842"/>
        <v/>
      </c>
      <c r="AK1848" s="375" t="str">
        <f t="shared" si="843"/>
        <v/>
      </c>
      <c r="AL1848" s="375" t="str">
        <f t="shared" si="844"/>
        <v/>
      </c>
      <c r="AM1848" s="375" t="str">
        <f t="shared" si="845"/>
        <v/>
      </c>
      <c r="AN1848" s="376" t="str">
        <f>IF(AF1848="","",IF(OR(AH1848="",AH1848="-"),"－",IF(OR(AM1848=8,AM1848=9),"",IF(OR(AJ1848=3,AJ1848=4,AJ1848=5,AJ1848=6),VLOOKUP(AH1848,INDEX((係数_バス貨物_ガソリン,係数_バス貨物_CNG,係数_バス貨物_軽油,係数_バス貨物_メタノール,係数_バス貨物_LPG),MATCH(AL1848,【参考】排出ガスレベル!$AI$4:$AI$671,1),1,AR1848):INDEX((係数_バス貨物_ガソリン,係数_バス貨物_CNG,係数_バス貨物_軽油,係数_バス貨物_メタノール,係数_バス貨物_LPG),MATCH(AL1848+1,【参考】排出ガスレベル!$AI$4:$AI$671,1)-1,5,AR1848),2,FALSE),IF(OR(AJ1848=1,AJ1848=2),VLOOKUP(AH1848,INDEX((係数_乗用_ガソリン,係数_乗用_CNG,係数_乗用_軽油,係数_乗用_メタノール,係数_乗用_LPG),1,1,AR1848):INDEX((係数_乗用_ガソリン,係数_乗用_CNG,係数_乗用_軽油,係数_乗用_メタノール,係数_乗用_LPG),125,5,AR1848),2,FALSE))))))</f>
        <v/>
      </c>
      <c r="AO1848" s="376" t="str">
        <f>IF(T1848="","",IF(OR(AH1848="",AH1848="-"),"－",IF(OR(AM1848=8,AM1848=9),"",IF(OR(AJ1848=3,AJ1848=4,AJ1848=5,AJ1848=6),VLOOKUP(AH1848,INDEX((係数_バス貨物_ガソリン,係数_バス貨物_CNG,係数_バス貨物_軽油,係数_バス貨物_メタノール,係数_バス貨物_LPG),MATCH(AL1848,【参考】排出ガスレベル!$AI$4:$AI$671,1),1,AR1848):INDEX((係数_バス貨物_ガソリン,係数_バス貨物_CNG,係数_バス貨物_軽油,係数_バス貨物_メタノール,係数_バス貨物_LPG),MATCH(AL1848+1,【参考】排出ガスレベル!$AI$4:$AI$671,1)-1,5,AR1848),3,FALSE),IF(OR(AJ1848=1,AJ1848=2),VLOOKUP(AH1848,INDEX((係数_乗用_ガソリン,係数_乗用_CNG,係数_乗用_軽油,係数_乗用_メタノール,係数_乗用_LPG),1,1,AR1848):INDEX((係数_乗用_ガソリン,係数_乗用_CNG,係数_乗用_軽油,係数_乗用_メタノール,係数_乗用_LPG),125,5,AR1848),3,FALSE))))))</f>
        <v/>
      </c>
      <c r="AP1848" s="375" t="str">
        <f t="shared" si="846"/>
        <v/>
      </c>
      <c r="AQ1848" s="444" t="str">
        <f t="shared" si="847"/>
        <v/>
      </c>
      <c r="AR1848" s="375" t="str">
        <f t="shared" si="850"/>
        <v/>
      </c>
      <c r="AS1848" s="377" t="str">
        <f t="shared" si="848"/>
        <v/>
      </c>
      <c r="AT1848" s="378" t="str">
        <f t="shared" si="849"/>
        <v/>
      </c>
      <c r="AX1848" s="625" t="b">
        <f t="shared" si="851"/>
        <v>0</v>
      </c>
      <c r="AY1848" s="7" t="str">
        <f t="shared" si="852"/>
        <v>FALSEFALSEFALSE</v>
      </c>
      <c r="AZ1848" s="626">
        <f t="shared" si="859"/>
        <v>0</v>
      </c>
      <c r="BA1848" s="627" t="str">
        <f t="shared" si="860"/>
        <v/>
      </c>
      <c r="BB1848" s="627">
        <f t="shared" si="861"/>
        <v>0</v>
      </c>
      <c r="BC1848" s="690" t="str">
        <f t="shared" si="862"/>
        <v/>
      </c>
    </row>
    <row r="1849" spans="1:55">
      <c r="A1849" s="381">
        <v>1793</v>
      </c>
      <c r="B1849" s="117"/>
      <c r="C1849" s="288"/>
      <c r="D1849" s="289"/>
      <c r="E1849" s="289"/>
      <c r="F1849" s="290"/>
      <c r="G1849" s="292"/>
      <c r="H1849" s="116"/>
      <c r="I1849" s="292"/>
      <c r="J1849" s="116"/>
      <c r="K1849" s="370" t="str">
        <f t="shared" si="853"/>
        <v/>
      </c>
      <c r="L1849" s="370">
        <f t="shared" si="854"/>
        <v>0</v>
      </c>
      <c r="M1849" s="370">
        <f t="shared" si="855"/>
        <v>0</v>
      </c>
      <c r="N1849" s="371" t="str">
        <f t="shared" si="863"/>
        <v/>
      </c>
      <c r="O1849" s="371" t="str">
        <f t="shared" si="864"/>
        <v/>
      </c>
      <c r="P1849" s="371" t="str">
        <f t="shared" si="865"/>
        <v/>
      </c>
      <c r="Q1849" s="371" t="str">
        <f t="shared" si="866"/>
        <v/>
      </c>
      <c r="R1849" s="371" t="str">
        <f t="shared" si="867"/>
        <v/>
      </c>
      <c r="S1849" s="371" t="str">
        <f t="shared" si="868"/>
        <v/>
      </c>
      <c r="T1849" s="443" t="str">
        <f t="shared" si="856"/>
        <v/>
      </c>
      <c r="U1849" s="539"/>
      <c r="V1849" s="117"/>
      <c r="W1849" s="118"/>
      <c r="X1849" s="119"/>
      <c r="Y1849" s="120"/>
      <c r="Z1849" s="122"/>
      <c r="AA1849" s="121"/>
      <c r="AB1849" s="443" t="str">
        <f t="shared" si="857"/>
        <v/>
      </c>
      <c r="AC1849" s="734" t="str">
        <f t="shared" si="858"/>
        <v/>
      </c>
      <c r="AD1849" s="372"/>
      <c r="AE1849" s="485"/>
      <c r="AF1849" s="373" t="str">
        <f t="shared" ref="AF1849:AF1912" si="869">IF(OR(T1849="(減車済)",T1849=""),"",1)</f>
        <v/>
      </c>
      <c r="AG1849" s="373" t="str">
        <f t="shared" ref="AG1849:AG1912" si="870">IF(OR(T1849="継続",T1849="新規"),1,"")</f>
        <v/>
      </c>
      <c r="AH1849" s="374" t="str">
        <f t="shared" ref="AH1849:AH1912" si="871">IF(AF1849="","",UPPER(ASC(X1849)))</f>
        <v/>
      </c>
      <c r="AI1849" s="375" t="str">
        <f t="shared" ref="AI1849:AI1912" si="872">IF(AF1849="","",IF(V1849="","",IF(V1849="普通",1,IF(V1849="小型",2,0))))</f>
        <v/>
      </c>
      <c r="AJ1849" s="375" t="str">
        <f t="shared" ref="AJ1849:AJ1912" si="873">IF(AF1849="","",IF(W1849="","",VLOOKUP(W1849,用途,2,FALSE)))</f>
        <v/>
      </c>
      <c r="AK1849" s="375" t="str">
        <f t="shared" ref="AK1849:AK1912" si="874">IF(AF1849="","",IF(Y1849="","",IF(Y1849&lt;=10,1,IF(Y1849&lt;30,2,IF(Y1849&gt;=30,3,0)))))</f>
        <v/>
      </c>
      <c r="AL1849" s="375" t="str">
        <f t="shared" ref="AL1849:AL1912" si="875">IF(AF1849="","",IF(Z1849="","",IF(Z1849&lt;=1.7*1000,1,IF(Z1849&lt;=2.5*1000,2,IF(Z1849&lt;=3.5*1000,3,IF(Z1849&lt;8*1000,4,IF(Z1849&gt;=8*1000,5,"")))))))</f>
        <v/>
      </c>
      <c r="AM1849" s="375" t="str">
        <f t="shared" ref="AM1849:AM1912" si="876">IF(AF1849="","",IF(AA1849="","",VLOOKUP(AA1849,燃料の種類,2,FALSE)))</f>
        <v/>
      </c>
      <c r="AN1849" s="376" t="str">
        <f>IF(AF1849="","",IF(OR(AH1849="",AH1849="-"),"－",IF(OR(AM1849=8,AM1849=9),"",IF(OR(AJ1849=3,AJ1849=4,AJ1849=5,AJ1849=6),VLOOKUP(AH1849,INDEX((係数_バス貨物_ガソリン,係数_バス貨物_CNG,係数_バス貨物_軽油,係数_バス貨物_メタノール,係数_バス貨物_LPG),MATCH(AL1849,【参考】排出ガスレベル!$AI$4:$AI$671,1),1,AR1849):INDEX((係数_バス貨物_ガソリン,係数_バス貨物_CNG,係数_バス貨物_軽油,係数_バス貨物_メタノール,係数_バス貨物_LPG),MATCH(AL1849+1,【参考】排出ガスレベル!$AI$4:$AI$671,1)-1,5,AR1849),2,FALSE),IF(OR(AJ1849=1,AJ1849=2),VLOOKUP(AH1849,INDEX((係数_乗用_ガソリン,係数_乗用_CNG,係数_乗用_軽油,係数_乗用_メタノール,係数_乗用_LPG),1,1,AR1849):INDEX((係数_乗用_ガソリン,係数_乗用_CNG,係数_乗用_軽油,係数_乗用_メタノール,係数_乗用_LPG),125,5,AR1849),2,FALSE))))))</f>
        <v/>
      </c>
      <c r="AO1849" s="376" t="str">
        <f>IF(T1849="","",IF(OR(AH1849="",AH1849="-"),"－",IF(OR(AM1849=8,AM1849=9),"",IF(OR(AJ1849=3,AJ1849=4,AJ1849=5,AJ1849=6),VLOOKUP(AH1849,INDEX((係数_バス貨物_ガソリン,係数_バス貨物_CNG,係数_バス貨物_軽油,係数_バス貨物_メタノール,係数_バス貨物_LPG),MATCH(AL1849,【参考】排出ガスレベル!$AI$4:$AI$671,1),1,AR1849):INDEX((係数_バス貨物_ガソリン,係数_バス貨物_CNG,係数_バス貨物_軽油,係数_バス貨物_メタノール,係数_バス貨物_LPG),MATCH(AL1849+1,【参考】排出ガスレベル!$AI$4:$AI$671,1)-1,5,AR1849),3,FALSE),IF(OR(AJ1849=1,AJ1849=2),VLOOKUP(AH1849,INDEX((係数_乗用_ガソリン,係数_乗用_CNG,係数_乗用_軽油,係数_乗用_メタノール,係数_乗用_LPG),1,1,AR1849):INDEX((係数_乗用_ガソリン,係数_乗用_CNG,係数_乗用_軽油,係数_乗用_メタノール,係数_乗用_LPG),125,5,AR1849),3,FALSE))))))</f>
        <v/>
      </c>
      <c r="AP1849" s="375" t="str">
        <f t="shared" ref="AP1849:AP1912" si="877">IF((AF1849="")+(AC1849=""),"",IF(燃料区分1=4,VLOOKUP(AO1849,排ガス低減レベル,2,FALSE),VLOOKUP(AC1849,排ガス低減レベル,2,FALSE)))</f>
        <v/>
      </c>
      <c r="AQ1849" s="444" t="str">
        <f t="shared" ref="AQ1849:AQ1912" si="878">IF(AG1849="","",IF(AJ1849=3,B1849&amp;"-"&amp;SUM(AJ1849*100,AK1849*10,AL1849)&amp;"A",IF(OR(AJ1849=2,AJ1849=4,AJ1849=6),B1849&amp;"-"&amp;AL1849*10&amp;"A",IF(AJ1849=1,B1849&amp;"-"&amp;AJ1849&amp;"A",IF(AJ1849=5,B1849&amp;"-"&amp;SUM(AJ1849*100,AI1849*10,AL1849)&amp;"A","")))))</f>
        <v/>
      </c>
      <c r="AR1849" s="375" t="str">
        <f t="shared" si="850"/>
        <v/>
      </c>
      <c r="AS1849" s="377" t="str">
        <f t="shared" ref="AS1849:AS1912" si="879">IF(AG1849="","",B1849&amp;"-"&amp;AM1849)</f>
        <v/>
      </c>
      <c r="AT1849" s="378" t="str">
        <f t="shared" ref="AT1849:AT1912" si="880">IF(AF1849="","",VLOOKUP(T1849,車両の増減,2,FALSE))</f>
        <v/>
      </c>
      <c r="AX1849" s="625" t="b">
        <f t="shared" si="851"/>
        <v>0</v>
      </c>
      <c r="AY1849" s="7" t="str">
        <f t="shared" si="852"/>
        <v>FALSEFALSEFALSE</v>
      </c>
      <c r="AZ1849" s="626">
        <f t="shared" si="859"/>
        <v>0</v>
      </c>
      <c r="BA1849" s="627" t="str">
        <f t="shared" si="860"/>
        <v/>
      </c>
      <c r="BB1849" s="627">
        <f t="shared" si="861"/>
        <v>0</v>
      </c>
      <c r="BC1849" s="690" t="str">
        <f t="shared" si="862"/>
        <v/>
      </c>
    </row>
    <row r="1850" spans="1:55">
      <c r="A1850" s="381">
        <v>1794</v>
      </c>
      <c r="B1850" s="117"/>
      <c r="C1850" s="288"/>
      <c r="D1850" s="289"/>
      <c r="E1850" s="289"/>
      <c r="F1850" s="290"/>
      <c r="G1850" s="292"/>
      <c r="H1850" s="116"/>
      <c r="I1850" s="292"/>
      <c r="J1850" s="116"/>
      <c r="K1850" s="370" t="str">
        <f t="shared" si="853"/>
        <v/>
      </c>
      <c r="L1850" s="370">
        <f t="shared" si="854"/>
        <v>0</v>
      </c>
      <c r="M1850" s="370">
        <f t="shared" si="855"/>
        <v>0</v>
      </c>
      <c r="N1850" s="371" t="str">
        <f t="shared" si="863"/>
        <v/>
      </c>
      <c r="O1850" s="371" t="str">
        <f t="shared" si="864"/>
        <v/>
      </c>
      <c r="P1850" s="371" t="str">
        <f t="shared" si="865"/>
        <v/>
      </c>
      <c r="Q1850" s="371" t="str">
        <f t="shared" si="866"/>
        <v/>
      </c>
      <c r="R1850" s="371" t="str">
        <f t="shared" si="867"/>
        <v/>
      </c>
      <c r="S1850" s="371" t="str">
        <f t="shared" si="868"/>
        <v/>
      </c>
      <c r="T1850" s="443" t="str">
        <f t="shared" si="856"/>
        <v/>
      </c>
      <c r="U1850" s="539"/>
      <c r="V1850" s="117"/>
      <c r="W1850" s="118"/>
      <c r="X1850" s="119"/>
      <c r="Y1850" s="120"/>
      <c r="Z1850" s="122"/>
      <c r="AA1850" s="121"/>
      <c r="AB1850" s="443" t="str">
        <f t="shared" si="857"/>
        <v/>
      </c>
      <c r="AC1850" s="734" t="str">
        <f t="shared" si="858"/>
        <v/>
      </c>
      <c r="AD1850" s="372"/>
      <c r="AE1850" s="485"/>
      <c r="AF1850" s="373" t="str">
        <f t="shared" si="869"/>
        <v/>
      </c>
      <c r="AG1850" s="373" t="str">
        <f t="shared" si="870"/>
        <v/>
      </c>
      <c r="AH1850" s="374" t="str">
        <f t="shared" si="871"/>
        <v/>
      </c>
      <c r="AI1850" s="375" t="str">
        <f t="shared" si="872"/>
        <v/>
      </c>
      <c r="AJ1850" s="375" t="str">
        <f t="shared" si="873"/>
        <v/>
      </c>
      <c r="AK1850" s="375" t="str">
        <f t="shared" si="874"/>
        <v/>
      </c>
      <c r="AL1850" s="375" t="str">
        <f t="shared" si="875"/>
        <v/>
      </c>
      <c r="AM1850" s="375" t="str">
        <f t="shared" si="876"/>
        <v/>
      </c>
      <c r="AN1850" s="376" t="str">
        <f>IF(AF1850="","",IF(OR(AH1850="",AH1850="-"),"－",IF(OR(AM1850=8,AM1850=9),"",IF(OR(AJ1850=3,AJ1850=4,AJ1850=5,AJ1850=6),VLOOKUP(AH1850,INDEX((係数_バス貨物_ガソリン,係数_バス貨物_CNG,係数_バス貨物_軽油,係数_バス貨物_メタノール,係数_バス貨物_LPG),MATCH(AL1850,【参考】排出ガスレベル!$AI$4:$AI$671,1),1,AR1850):INDEX((係数_バス貨物_ガソリン,係数_バス貨物_CNG,係数_バス貨物_軽油,係数_バス貨物_メタノール,係数_バス貨物_LPG),MATCH(AL1850+1,【参考】排出ガスレベル!$AI$4:$AI$671,1)-1,5,AR1850),2,FALSE),IF(OR(AJ1850=1,AJ1850=2),VLOOKUP(AH1850,INDEX((係数_乗用_ガソリン,係数_乗用_CNG,係数_乗用_軽油,係数_乗用_メタノール,係数_乗用_LPG),1,1,AR1850):INDEX((係数_乗用_ガソリン,係数_乗用_CNG,係数_乗用_軽油,係数_乗用_メタノール,係数_乗用_LPG),125,5,AR1850),2,FALSE))))))</f>
        <v/>
      </c>
      <c r="AO1850" s="376" t="str">
        <f>IF(T1850="","",IF(OR(AH1850="",AH1850="-"),"－",IF(OR(AM1850=8,AM1850=9),"",IF(OR(AJ1850=3,AJ1850=4,AJ1850=5,AJ1850=6),VLOOKUP(AH1850,INDEX((係数_バス貨物_ガソリン,係数_バス貨物_CNG,係数_バス貨物_軽油,係数_バス貨物_メタノール,係数_バス貨物_LPG),MATCH(AL1850,【参考】排出ガスレベル!$AI$4:$AI$671,1),1,AR1850):INDEX((係数_バス貨物_ガソリン,係数_バス貨物_CNG,係数_バス貨物_軽油,係数_バス貨物_メタノール,係数_バス貨物_LPG),MATCH(AL1850+1,【参考】排出ガスレベル!$AI$4:$AI$671,1)-1,5,AR1850),3,FALSE),IF(OR(AJ1850=1,AJ1850=2),VLOOKUP(AH1850,INDEX((係数_乗用_ガソリン,係数_乗用_CNG,係数_乗用_軽油,係数_乗用_メタノール,係数_乗用_LPG),1,1,AR1850):INDEX((係数_乗用_ガソリン,係数_乗用_CNG,係数_乗用_軽油,係数_乗用_メタノール,係数_乗用_LPG),125,5,AR1850),3,FALSE))))))</f>
        <v/>
      </c>
      <c r="AP1850" s="375" t="str">
        <f t="shared" si="877"/>
        <v/>
      </c>
      <c r="AQ1850" s="444" t="str">
        <f t="shared" si="878"/>
        <v/>
      </c>
      <c r="AR1850" s="375" t="str">
        <f t="shared" ref="AR1850:AR1913" si="881">IF(OR(AM1850=1,AM1850=2,AM1850=11),1,IF(AM1850=6,2,IF(OR(AM1850=4,AM1850=5,AM1850=10),3,IF(AM1850=7,4,IF(AM1850=3,5, IF(OR(AM1850=8,AM1850=9),6,""))))))</f>
        <v/>
      </c>
      <c r="AS1850" s="377" t="str">
        <f t="shared" si="879"/>
        <v/>
      </c>
      <c r="AT1850" s="378" t="str">
        <f t="shared" si="880"/>
        <v/>
      </c>
      <c r="AX1850" s="625" t="b">
        <f t="shared" ref="AX1850:AX1913" si="882">IF(AY1850="FALSEFALSEFALSEFALSE","ハイブリッド")</f>
        <v>0</v>
      </c>
      <c r="AY1850" s="7" t="str">
        <f t="shared" ref="AY1850:AY1913" si="883">EXACT(AZ1850,BA1850)&amp;IF(BA1850="","")&amp;IF(AZ1850="電気",TRUE)&amp;IF(AZ1850="LPG",TRUE)</f>
        <v>FALSEFALSEFALSE</v>
      </c>
      <c r="AZ1850" s="626">
        <f t="shared" si="859"/>
        <v>0</v>
      </c>
      <c r="BA1850" s="627" t="str">
        <f t="shared" si="860"/>
        <v/>
      </c>
      <c r="BB1850" s="627">
        <f t="shared" si="861"/>
        <v>0</v>
      </c>
      <c r="BC1850" s="690" t="str">
        <f t="shared" si="862"/>
        <v/>
      </c>
    </row>
    <row r="1851" spans="1:55">
      <c r="A1851" s="381">
        <v>1795</v>
      </c>
      <c r="B1851" s="117"/>
      <c r="C1851" s="288"/>
      <c r="D1851" s="289"/>
      <c r="E1851" s="289"/>
      <c r="F1851" s="290"/>
      <c r="G1851" s="292"/>
      <c r="H1851" s="116"/>
      <c r="I1851" s="292"/>
      <c r="J1851" s="116"/>
      <c r="K1851" s="370" t="str">
        <f t="shared" si="853"/>
        <v/>
      </c>
      <c r="L1851" s="370">
        <f t="shared" si="854"/>
        <v>0</v>
      </c>
      <c r="M1851" s="370">
        <f t="shared" si="855"/>
        <v>0</v>
      </c>
      <c r="N1851" s="371" t="str">
        <f t="shared" si="863"/>
        <v/>
      </c>
      <c r="O1851" s="371" t="str">
        <f t="shared" si="864"/>
        <v/>
      </c>
      <c r="P1851" s="371" t="str">
        <f t="shared" si="865"/>
        <v/>
      </c>
      <c r="Q1851" s="371" t="str">
        <f t="shared" si="866"/>
        <v/>
      </c>
      <c r="R1851" s="371" t="str">
        <f t="shared" si="867"/>
        <v/>
      </c>
      <c r="S1851" s="371" t="str">
        <f t="shared" si="868"/>
        <v/>
      </c>
      <c r="T1851" s="443" t="str">
        <f t="shared" si="856"/>
        <v/>
      </c>
      <c r="U1851" s="539"/>
      <c r="V1851" s="117"/>
      <c r="W1851" s="118"/>
      <c r="X1851" s="119"/>
      <c r="Y1851" s="120"/>
      <c r="Z1851" s="122"/>
      <c r="AA1851" s="121"/>
      <c r="AB1851" s="443" t="str">
        <f t="shared" si="857"/>
        <v/>
      </c>
      <c r="AC1851" s="734" t="str">
        <f t="shared" si="858"/>
        <v/>
      </c>
      <c r="AD1851" s="372"/>
      <c r="AE1851" s="485"/>
      <c r="AF1851" s="373" t="str">
        <f t="shared" si="869"/>
        <v/>
      </c>
      <c r="AG1851" s="373" t="str">
        <f t="shared" si="870"/>
        <v/>
      </c>
      <c r="AH1851" s="374" t="str">
        <f t="shared" si="871"/>
        <v/>
      </c>
      <c r="AI1851" s="375" t="str">
        <f t="shared" si="872"/>
        <v/>
      </c>
      <c r="AJ1851" s="375" t="str">
        <f t="shared" si="873"/>
        <v/>
      </c>
      <c r="AK1851" s="375" t="str">
        <f t="shared" si="874"/>
        <v/>
      </c>
      <c r="AL1851" s="375" t="str">
        <f t="shared" si="875"/>
        <v/>
      </c>
      <c r="AM1851" s="375" t="str">
        <f t="shared" si="876"/>
        <v/>
      </c>
      <c r="AN1851" s="376" t="str">
        <f>IF(AF1851="","",IF(OR(AH1851="",AH1851="-"),"－",IF(OR(AM1851=8,AM1851=9),"",IF(OR(AJ1851=3,AJ1851=4,AJ1851=5,AJ1851=6),VLOOKUP(AH1851,INDEX((係数_バス貨物_ガソリン,係数_バス貨物_CNG,係数_バス貨物_軽油,係数_バス貨物_メタノール,係数_バス貨物_LPG),MATCH(AL1851,【参考】排出ガスレベル!$AI$4:$AI$671,1),1,AR1851):INDEX((係数_バス貨物_ガソリン,係数_バス貨物_CNG,係数_バス貨物_軽油,係数_バス貨物_メタノール,係数_バス貨物_LPG),MATCH(AL1851+1,【参考】排出ガスレベル!$AI$4:$AI$671,1)-1,5,AR1851),2,FALSE),IF(OR(AJ1851=1,AJ1851=2),VLOOKUP(AH1851,INDEX((係数_乗用_ガソリン,係数_乗用_CNG,係数_乗用_軽油,係数_乗用_メタノール,係数_乗用_LPG),1,1,AR1851):INDEX((係数_乗用_ガソリン,係数_乗用_CNG,係数_乗用_軽油,係数_乗用_メタノール,係数_乗用_LPG),125,5,AR1851),2,FALSE))))))</f>
        <v/>
      </c>
      <c r="AO1851" s="376" t="str">
        <f>IF(T1851="","",IF(OR(AH1851="",AH1851="-"),"－",IF(OR(AM1851=8,AM1851=9),"",IF(OR(AJ1851=3,AJ1851=4,AJ1851=5,AJ1851=6),VLOOKUP(AH1851,INDEX((係数_バス貨物_ガソリン,係数_バス貨物_CNG,係数_バス貨物_軽油,係数_バス貨物_メタノール,係数_バス貨物_LPG),MATCH(AL1851,【参考】排出ガスレベル!$AI$4:$AI$671,1),1,AR1851):INDEX((係数_バス貨物_ガソリン,係数_バス貨物_CNG,係数_バス貨物_軽油,係数_バス貨物_メタノール,係数_バス貨物_LPG),MATCH(AL1851+1,【参考】排出ガスレベル!$AI$4:$AI$671,1)-1,5,AR1851),3,FALSE),IF(OR(AJ1851=1,AJ1851=2),VLOOKUP(AH1851,INDEX((係数_乗用_ガソリン,係数_乗用_CNG,係数_乗用_軽油,係数_乗用_メタノール,係数_乗用_LPG),1,1,AR1851):INDEX((係数_乗用_ガソリン,係数_乗用_CNG,係数_乗用_軽油,係数_乗用_メタノール,係数_乗用_LPG),125,5,AR1851),3,FALSE))))))</f>
        <v/>
      </c>
      <c r="AP1851" s="375" t="str">
        <f t="shared" si="877"/>
        <v/>
      </c>
      <c r="AQ1851" s="444" t="str">
        <f t="shared" si="878"/>
        <v/>
      </c>
      <c r="AR1851" s="375" t="str">
        <f t="shared" si="881"/>
        <v/>
      </c>
      <c r="AS1851" s="377" t="str">
        <f t="shared" si="879"/>
        <v/>
      </c>
      <c r="AT1851" s="378" t="str">
        <f t="shared" si="880"/>
        <v/>
      </c>
      <c r="AX1851" s="625" t="b">
        <f t="shared" si="882"/>
        <v>0</v>
      </c>
      <c r="AY1851" s="7" t="str">
        <f t="shared" si="883"/>
        <v>FALSEFALSEFALSE</v>
      </c>
      <c r="AZ1851" s="626">
        <f t="shared" si="859"/>
        <v>0</v>
      </c>
      <c r="BA1851" s="627" t="str">
        <f t="shared" si="860"/>
        <v/>
      </c>
      <c r="BB1851" s="627">
        <f t="shared" si="861"/>
        <v>0</v>
      </c>
      <c r="BC1851" s="690" t="str">
        <f t="shared" si="862"/>
        <v/>
      </c>
    </row>
    <row r="1852" spans="1:55">
      <c r="A1852" s="381">
        <v>1796</v>
      </c>
      <c r="B1852" s="117"/>
      <c r="C1852" s="288"/>
      <c r="D1852" s="289"/>
      <c r="E1852" s="289"/>
      <c r="F1852" s="290"/>
      <c r="G1852" s="292"/>
      <c r="H1852" s="116"/>
      <c r="I1852" s="292"/>
      <c r="J1852" s="116"/>
      <c r="K1852" s="370" t="str">
        <f t="shared" si="853"/>
        <v/>
      </c>
      <c r="L1852" s="370">
        <f t="shared" si="854"/>
        <v>0</v>
      </c>
      <c r="M1852" s="370">
        <f t="shared" si="855"/>
        <v>0</v>
      </c>
      <c r="N1852" s="371" t="str">
        <f t="shared" si="863"/>
        <v/>
      </c>
      <c r="O1852" s="371" t="str">
        <f t="shared" si="864"/>
        <v/>
      </c>
      <c r="P1852" s="371" t="str">
        <f t="shared" si="865"/>
        <v/>
      </c>
      <c r="Q1852" s="371" t="str">
        <f t="shared" si="866"/>
        <v/>
      </c>
      <c r="R1852" s="371" t="str">
        <f t="shared" si="867"/>
        <v/>
      </c>
      <c r="S1852" s="371" t="str">
        <f t="shared" si="868"/>
        <v/>
      </c>
      <c r="T1852" s="443" t="str">
        <f t="shared" si="856"/>
        <v/>
      </c>
      <c r="U1852" s="539"/>
      <c r="V1852" s="117"/>
      <c r="W1852" s="118"/>
      <c r="X1852" s="119"/>
      <c r="Y1852" s="120"/>
      <c r="Z1852" s="122"/>
      <c r="AA1852" s="121"/>
      <c r="AB1852" s="443" t="str">
        <f t="shared" si="857"/>
        <v/>
      </c>
      <c r="AC1852" s="734" t="str">
        <f t="shared" si="858"/>
        <v/>
      </c>
      <c r="AD1852" s="372"/>
      <c r="AE1852" s="485"/>
      <c r="AF1852" s="373" t="str">
        <f t="shared" si="869"/>
        <v/>
      </c>
      <c r="AG1852" s="373" t="str">
        <f t="shared" si="870"/>
        <v/>
      </c>
      <c r="AH1852" s="374" t="str">
        <f t="shared" si="871"/>
        <v/>
      </c>
      <c r="AI1852" s="375" t="str">
        <f t="shared" si="872"/>
        <v/>
      </c>
      <c r="AJ1852" s="375" t="str">
        <f t="shared" si="873"/>
        <v/>
      </c>
      <c r="AK1852" s="375" t="str">
        <f t="shared" si="874"/>
        <v/>
      </c>
      <c r="AL1852" s="375" t="str">
        <f t="shared" si="875"/>
        <v/>
      </c>
      <c r="AM1852" s="375" t="str">
        <f t="shared" si="876"/>
        <v/>
      </c>
      <c r="AN1852" s="376" t="str">
        <f>IF(AF1852="","",IF(OR(AH1852="",AH1852="-"),"－",IF(OR(AM1852=8,AM1852=9),"",IF(OR(AJ1852=3,AJ1852=4,AJ1852=5,AJ1852=6),VLOOKUP(AH1852,INDEX((係数_バス貨物_ガソリン,係数_バス貨物_CNG,係数_バス貨物_軽油,係数_バス貨物_メタノール,係数_バス貨物_LPG),MATCH(AL1852,【参考】排出ガスレベル!$AI$4:$AI$671,1),1,AR1852):INDEX((係数_バス貨物_ガソリン,係数_バス貨物_CNG,係数_バス貨物_軽油,係数_バス貨物_メタノール,係数_バス貨物_LPG),MATCH(AL1852+1,【参考】排出ガスレベル!$AI$4:$AI$671,1)-1,5,AR1852),2,FALSE),IF(OR(AJ1852=1,AJ1852=2),VLOOKUP(AH1852,INDEX((係数_乗用_ガソリン,係数_乗用_CNG,係数_乗用_軽油,係数_乗用_メタノール,係数_乗用_LPG),1,1,AR1852):INDEX((係数_乗用_ガソリン,係数_乗用_CNG,係数_乗用_軽油,係数_乗用_メタノール,係数_乗用_LPG),125,5,AR1852),2,FALSE))))))</f>
        <v/>
      </c>
      <c r="AO1852" s="376" t="str">
        <f>IF(T1852="","",IF(OR(AH1852="",AH1852="-"),"－",IF(OR(AM1852=8,AM1852=9),"",IF(OR(AJ1852=3,AJ1852=4,AJ1852=5,AJ1852=6),VLOOKUP(AH1852,INDEX((係数_バス貨物_ガソリン,係数_バス貨物_CNG,係数_バス貨物_軽油,係数_バス貨物_メタノール,係数_バス貨物_LPG),MATCH(AL1852,【参考】排出ガスレベル!$AI$4:$AI$671,1),1,AR1852):INDEX((係数_バス貨物_ガソリン,係数_バス貨物_CNG,係数_バス貨物_軽油,係数_バス貨物_メタノール,係数_バス貨物_LPG),MATCH(AL1852+1,【参考】排出ガスレベル!$AI$4:$AI$671,1)-1,5,AR1852),3,FALSE),IF(OR(AJ1852=1,AJ1852=2),VLOOKUP(AH1852,INDEX((係数_乗用_ガソリン,係数_乗用_CNG,係数_乗用_軽油,係数_乗用_メタノール,係数_乗用_LPG),1,1,AR1852):INDEX((係数_乗用_ガソリン,係数_乗用_CNG,係数_乗用_軽油,係数_乗用_メタノール,係数_乗用_LPG),125,5,AR1852),3,FALSE))))))</f>
        <v/>
      </c>
      <c r="AP1852" s="375" t="str">
        <f t="shared" si="877"/>
        <v/>
      </c>
      <c r="AQ1852" s="444" t="str">
        <f t="shared" si="878"/>
        <v/>
      </c>
      <c r="AR1852" s="375" t="str">
        <f t="shared" si="881"/>
        <v/>
      </c>
      <c r="AS1852" s="377" t="str">
        <f t="shared" si="879"/>
        <v/>
      </c>
      <c r="AT1852" s="378" t="str">
        <f t="shared" si="880"/>
        <v/>
      </c>
      <c r="AX1852" s="625" t="b">
        <f t="shared" si="882"/>
        <v>0</v>
      </c>
      <c r="AY1852" s="7" t="str">
        <f t="shared" si="883"/>
        <v>FALSEFALSEFALSE</v>
      </c>
      <c r="AZ1852" s="626">
        <f t="shared" si="859"/>
        <v>0</v>
      </c>
      <c r="BA1852" s="627" t="str">
        <f t="shared" si="860"/>
        <v/>
      </c>
      <c r="BB1852" s="627">
        <f t="shared" si="861"/>
        <v>0</v>
      </c>
      <c r="BC1852" s="690" t="str">
        <f t="shared" si="862"/>
        <v/>
      </c>
    </row>
    <row r="1853" spans="1:55">
      <c r="A1853" s="381">
        <v>1797</v>
      </c>
      <c r="B1853" s="117"/>
      <c r="C1853" s="288"/>
      <c r="D1853" s="289"/>
      <c r="E1853" s="289"/>
      <c r="F1853" s="290"/>
      <c r="G1853" s="292"/>
      <c r="H1853" s="116"/>
      <c r="I1853" s="292"/>
      <c r="J1853" s="116"/>
      <c r="K1853" s="370" t="str">
        <f t="shared" si="853"/>
        <v/>
      </c>
      <c r="L1853" s="370">
        <f t="shared" si="854"/>
        <v>0</v>
      </c>
      <c r="M1853" s="370">
        <f t="shared" si="855"/>
        <v>0</v>
      </c>
      <c r="N1853" s="371" t="str">
        <f t="shared" si="863"/>
        <v/>
      </c>
      <c r="O1853" s="371" t="str">
        <f t="shared" si="864"/>
        <v/>
      </c>
      <c r="P1853" s="371" t="str">
        <f t="shared" si="865"/>
        <v/>
      </c>
      <c r="Q1853" s="371" t="str">
        <f t="shared" si="866"/>
        <v/>
      </c>
      <c r="R1853" s="371" t="str">
        <f t="shared" si="867"/>
        <v/>
      </c>
      <c r="S1853" s="371" t="str">
        <f t="shared" si="868"/>
        <v/>
      </c>
      <c r="T1853" s="443" t="str">
        <f t="shared" si="856"/>
        <v/>
      </c>
      <c r="U1853" s="539"/>
      <c r="V1853" s="117"/>
      <c r="W1853" s="118"/>
      <c r="X1853" s="119"/>
      <c r="Y1853" s="120"/>
      <c r="Z1853" s="122"/>
      <c r="AA1853" s="121"/>
      <c r="AB1853" s="443" t="str">
        <f t="shared" si="857"/>
        <v/>
      </c>
      <c r="AC1853" s="734" t="str">
        <f t="shared" si="858"/>
        <v/>
      </c>
      <c r="AD1853" s="372"/>
      <c r="AE1853" s="485"/>
      <c r="AF1853" s="373" t="str">
        <f t="shared" si="869"/>
        <v/>
      </c>
      <c r="AG1853" s="373" t="str">
        <f t="shared" si="870"/>
        <v/>
      </c>
      <c r="AH1853" s="374" t="str">
        <f t="shared" si="871"/>
        <v/>
      </c>
      <c r="AI1853" s="375" t="str">
        <f t="shared" si="872"/>
        <v/>
      </c>
      <c r="AJ1853" s="375" t="str">
        <f t="shared" si="873"/>
        <v/>
      </c>
      <c r="AK1853" s="375" t="str">
        <f t="shared" si="874"/>
        <v/>
      </c>
      <c r="AL1853" s="375" t="str">
        <f t="shared" si="875"/>
        <v/>
      </c>
      <c r="AM1853" s="375" t="str">
        <f t="shared" si="876"/>
        <v/>
      </c>
      <c r="AN1853" s="376" t="str">
        <f>IF(AF1853="","",IF(OR(AH1853="",AH1853="-"),"－",IF(OR(AM1853=8,AM1853=9),"",IF(OR(AJ1853=3,AJ1853=4,AJ1853=5,AJ1853=6),VLOOKUP(AH1853,INDEX((係数_バス貨物_ガソリン,係数_バス貨物_CNG,係数_バス貨物_軽油,係数_バス貨物_メタノール,係数_バス貨物_LPG),MATCH(AL1853,【参考】排出ガスレベル!$AI$4:$AI$671,1),1,AR1853):INDEX((係数_バス貨物_ガソリン,係数_バス貨物_CNG,係数_バス貨物_軽油,係数_バス貨物_メタノール,係数_バス貨物_LPG),MATCH(AL1853+1,【参考】排出ガスレベル!$AI$4:$AI$671,1)-1,5,AR1853),2,FALSE),IF(OR(AJ1853=1,AJ1853=2),VLOOKUP(AH1853,INDEX((係数_乗用_ガソリン,係数_乗用_CNG,係数_乗用_軽油,係数_乗用_メタノール,係数_乗用_LPG),1,1,AR1853):INDEX((係数_乗用_ガソリン,係数_乗用_CNG,係数_乗用_軽油,係数_乗用_メタノール,係数_乗用_LPG),125,5,AR1853),2,FALSE))))))</f>
        <v/>
      </c>
      <c r="AO1853" s="376" t="str">
        <f>IF(T1853="","",IF(OR(AH1853="",AH1853="-"),"－",IF(OR(AM1853=8,AM1853=9),"",IF(OR(AJ1853=3,AJ1853=4,AJ1853=5,AJ1853=6),VLOOKUP(AH1853,INDEX((係数_バス貨物_ガソリン,係数_バス貨物_CNG,係数_バス貨物_軽油,係数_バス貨物_メタノール,係数_バス貨物_LPG),MATCH(AL1853,【参考】排出ガスレベル!$AI$4:$AI$671,1),1,AR1853):INDEX((係数_バス貨物_ガソリン,係数_バス貨物_CNG,係数_バス貨物_軽油,係数_バス貨物_メタノール,係数_バス貨物_LPG),MATCH(AL1853+1,【参考】排出ガスレベル!$AI$4:$AI$671,1)-1,5,AR1853),3,FALSE),IF(OR(AJ1853=1,AJ1853=2),VLOOKUP(AH1853,INDEX((係数_乗用_ガソリン,係数_乗用_CNG,係数_乗用_軽油,係数_乗用_メタノール,係数_乗用_LPG),1,1,AR1853):INDEX((係数_乗用_ガソリン,係数_乗用_CNG,係数_乗用_軽油,係数_乗用_メタノール,係数_乗用_LPG),125,5,AR1853),3,FALSE))))))</f>
        <v/>
      </c>
      <c r="AP1853" s="375" t="str">
        <f t="shared" si="877"/>
        <v/>
      </c>
      <c r="AQ1853" s="444" t="str">
        <f t="shared" si="878"/>
        <v/>
      </c>
      <c r="AR1853" s="375" t="str">
        <f t="shared" si="881"/>
        <v/>
      </c>
      <c r="AS1853" s="377" t="str">
        <f t="shared" si="879"/>
        <v/>
      </c>
      <c r="AT1853" s="378" t="str">
        <f t="shared" si="880"/>
        <v/>
      </c>
      <c r="AX1853" s="625" t="b">
        <f t="shared" si="882"/>
        <v>0</v>
      </c>
      <c r="AY1853" s="7" t="str">
        <f t="shared" si="883"/>
        <v>FALSEFALSEFALSE</v>
      </c>
      <c r="AZ1853" s="626">
        <f t="shared" si="859"/>
        <v>0</v>
      </c>
      <c r="BA1853" s="627" t="str">
        <f t="shared" si="860"/>
        <v/>
      </c>
      <c r="BB1853" s="627">
        <f t="shared" si="861"/>
        <v>0</v>
      </c>
      <c r="BC1853" s="690" t="str">
        <f t="shared" si="862"/>
        <v/>
      </c>
    </row>
    <row r="1854" spans="1:55">
      <c r="A1854" s="381">
        <v>1798</v>
      </c>
      <c r="B1854" s="117"/>
      <c r="C1854" s="288"/>
      <c r="D1854" s="289"/>
      <c r="E1854" s="289"/>
      <c r="F1854" s="290"/>
      <c r="G1854" s="292"/>
      <c r="H1854" s="116"/>
      <c r="I1854" s="292"/>
      <c r="J1854" s="116"/>
      <c r="K1854" s="370" t="str">
        <f t="shared" si="853"/>
        <v/>
      </c>
      <c r="L1854" s="370">
        <f t="shared" si="854"/>
        <v>0</v>
      </c>
      <c r="M1854" s="370">
        <f t="shared" si="855"/>
        <v>0</v>
      </c>
      <c r="N1854" s="371" t="str">
        <f t="shared" si="863"/>
        <v/>
      </c>
      <c r="O1854" s="371" t="str">
        <f t="shared" si="864"/>
        <v/>
      </c>
      <c r="P1854" s="371" t="str">
        <f t="shared" si="865"/>
        <v/>
      </c>
      <c r="Q1854" s="371" t="str">
        <f t="shared" si="866"/>
        <v/>
      </c>
      <c r="R1854" s="371" t="str">
        <f t="shared" si="867"/>
        <v/>
      </c>
      <c r="S1854" s="371" t="str">
        <f t="shared" si="868"/>
        <v/>
      </c>
      <c r="T1854" s="443" t="str">
        <f t="shared" si="856"/>
        <v/>
      </c>
      <c r="U1854" s="539"/>
      <c r="V1854" s="117"/>
      <c r="W1854" s="118"/>
      <c r="X1854" s="119"/>
      <c r="Y1854" s="120"/>
      <c r="Z1854" s="122"/>
      <c r="AA1854" s="121"/>
      <c r="AB1854" s="443" t="str">
        <f t="shared" si="857"/>
        <v/>
      </c>
      <c r="AC1854" s="734" t="str">
        <f t="shared" si="858"/>
        <v/>
      </c>
      <c r="AD1854" s="372"/>
      <c r="AE1854" s="485"/>
      <c r="AF1854" s="373" t="str">
        <f t="shared" si="869"/>
        <v/>
      </c>
      <c r="AG1854" s="373" t="str">
        <f t="shared" si="870"/>
        <v/>
      </c>
      <c r="AH1854" s="374" t="str">
        <f t="shared" si="871"/>
        <v/>
      </c>
      <c r="AI1854" s="375" t="str">
        <f t="shared" si="872"/>
        <v/>
      </c>
      <c r="AJ1854" s="375" t="str">
        <f t="shared" si="873"/>
        <v/>
      </c>
      <c r="AK1854" s="375" t="str">
        <f t="shared" si="874"/>
        <v/>
      </c>
      <c r="AL1854" s="375" t="str">
        <f t="shared" si="875"/>
        <v/>
      </c>
      <c r="AM1854" s="375" t="str">
        <f t="shared" si="876"/>
        <v/>
      </c>
      <c r="AN1854" s="376" t="str">
        <f>IF(AF1854="","",IF(OR(AH1854="",AH1854="-"),"－",IF(OR(AM1854=8,AM1854=9),"",IF(OR(AJ1854=3,AJ1854=4,AJ1854=5,AJ1854=6),VLOOKUP(AH1854,INDEX((係数_バス貨物_ガソリン,係数_バス貨物_CNG,係数_バス貨物_軽油,係数_バス貨物_メタノール,係数_バス貨物_LPG),MATCH(AL1854,【参考】排出ガスレベル!$AI$4:$AI$671,1),1,AR1854):INDEX((係数_バス貨物_ガソリン,係数_バス貨物_CNG,係数_バス貨物_軽油,係数_バス貨物_メタノール,係数_バス貨物_LPG),MATCH(AL1854+1,【参考】排出ガスレベル!$AI$4:$AI$671,1)-1,5,AR1854),2,FALSE),IF(OR(AJ1854=1,AJ1854=2),VLOOKUP(AH1854,INDEX((係数_乗用_ガソリン,係数_乗用_CNG,係数_乗用_軽油,係数_乗用_メタノール,係数_乗用_LPG),1,1,AR1854):INDEX((係数_乗用_ガソリン,係数_乗用_CNG,係数_乗用_軽油,係数_乗用_メタノール,係数_乗用_LPG),125,5,AR1854),2,FALSE))))))</f>
        <v/>
      </c>
      <c r="AO1854" s="376" t="str">
        <f>IF(T1854="","",IF(OR(AH1854="",AH1854="-"),"－",IF(OR(AM1854=8,AM1854=9),"",IF(OR(AJ1854=3,AJ1854=4,AJ1854=5,AJ1854=6),VLOOKUP(AH1854,INDEX((係数_バス貨物_ガソリン,係数_バス貨物_CNG,係数_バス貨物_軽油,係数_バス貨物_メタノール,係数_バス貨物_LPG),MATCH(AL1854,【参考】排出ガスレベル!$AI$4:$AI$671,1),1,AR1854):INDEX((係数_バス貨物_ガソリン,係数_バス貨物_CNG,係数_バス貨物_軽油,係数_バス貨物_メタノール,係数_バス貨物_LPG),MATCH(AL1854+1,【参考】排出ガスレベル!$AI$4:$AI$671,1)-1,5,AR1854),3,FALSE),IF(OR(AJ1854=1,AJ1854=2),VLOOKUP(AH1854,INDEX((係数_乗用_ガソリン,係数_乗用_CNG,係数_乗用_軽油,係数_乗用_メタノール,係数_乗用_LPG),1,1,AR1854):INDEX((係数_乗用_ガソリン,係数_乗用_CNG,係数_乗用_軽油,係数_乗用_メタノール,係数_乗用_LPG),125,5,AR1854),3,FALSE))))))</f>
        <v/>
      </c>
      <c r="AP1854" s="375" t="str">
        <f t="shared" si="877"/>
        <v/>
      </c>
      <c r="AQ1854" s="444" t="str">
        <f t="shared" si="878"/>
        <v/>
      </c>
      <c r="AR1854" s="375" t="str">
        <f t="shared" si="881"/>
        <v/>
      </c>
      <c r="AS1854" s="377" t="str">
        <f t="shared" si="879"/>
        <v/>
      </c>
      <c r="AT1854" s="378" t="str">
        <f t="shared" si="880"/>
        <v/>
      </c>
      <c r="AX1854" s="625" t="b">
        <f t="shared" si="882"/>
        <v>0</v>
      </c>
      <c r="AY1854" s="7" t="str">
        <f t="shared" si="883"/>
        <v>FALSEFALSEFALSE</v>
      </c>
      <c r="AZ1854" s="626">
        <f t="shared" si="859"/>
        <v>0</v>
      </c>
      <c r="BA1854" s="627" t="str">
        <f t="shared" si="860"/>
        <v/>
      </c>
      <c r="BB1854" s="627">
        <f t="shared" si="861"/>
        <v>0</v>
      </c>
      <c r="BC1854" s="690" t="str">
        <f t="shared" si="862"/>
        <v/>
      </c>
    </row>
    <row r="1855" spans="1:55">
      <c r="A1855" s="381">
        <v>1799</v>
      </c>
      <c r="B1855" s="117"/>
      <c r="C1855" s="288"/>
      <c r="D1855" s="289"/>
      <c r="E1855" s="289"/>
      <c r="F1855" s="290"/>
      <c r="G1855" s="292"/>
      <c r="H1855" s="116"/>
      <c r="I1855" s="292"/>
      <c r="J1855" s="116"/>
      <c r="K1855" s="370" t="str">
        <f t="shared" si="853"/>
        <v/>
      </c>
      <c r="L1855" s="370">
        <f t="shared" si="854"/>
        <v>0</v>
      </c>
      <c r="M1855" s="370">
        <f t="shared" si="855"/>
        <v>0</v>
      </c>
      <c r="N1855" s="371" t="str">
        <f t="shared" si="863"/>
        <v/>
      </c>
      <c r="O1855" s="371" t="str">
        <f t="shared" si="864"/>
        <v/>
      </c>
      <c r="P1855" s="371" t="str">
        <f t="shared" si="865"/>
        <v/>
      </c>
      <c r="Q1855" s="371" t="str">
        <f t="shared" si="866"/>
        <v/>
      </c>
      <c r="R1855" s="371" t="str">
        <f t="shared" si="867"/>
        <v/>
      </c>
      <c r="S1855" s="371" t="str">
        <f t="shared" si="868"/>
        <v/>
      </c>
      <c r="T1855" s="443" t="str">
        <f t="shared" si="856"/>
        <v/>
      </c>
      <c r="U1855" s="539"/>
      <c r="V1855" s="117"/>
      <c r="W1855" s="118"/>
      <c r="X1855" s="119"/>
      <c r="Y1855" s="120"/>
      <c r="Z1855" s="122"/>
      <c r="AA1855" s="121"/>
      <c r="AB1855" s="443" t="str">
        <f t="shared" si="857"/>
        <v/>
      </c>
      <c r="AC1855" s="734" t="str">
        <f t="shared" si="858"/>
        <v/>
      </c>
      <c r="AD1855" s="372"/>
      <c r="AE1855" s="485"/>
      <c r="AF1855" s="373" t="str">
        <f t="shared" si="869"/>
        <v/>
      </c>
      <c r="AG1855" s="373" t="str">
        <f t="shared" si="870"/>
        <v/>
      </c>
      <c r="AH1855" s="374" t="str">
        <f t="shared" si="871"/>
        <v/>
      </c>
      <c r="AI1855" s="375" t="str">
        <f t="shared" si="872"/>
        <v/>
      </c>
      <c r="AJ1855" s="375" t="str">
        <f t="shared" si="873"/>
        <v/>
      </c>
      <c r="AK1855" s="375" t="str">
        <f t="shared" si="874"/>
        <v/>
      </c>
      <c r="AL1855" s="375" t="str">
        <f t="shared" si="875"/>
        <v/>
      </c>
      <c r="AM1855" s="375" t="str">
        <f t="shared" si="876"/>
        <v/>
      </c>
      <c r="AN1855" s="376" t="str">
        <f>IF(AF1855="","",IF(OR(AH1855="",AH1855="-"),"－",IF(OR(AM1855=8,AM1855=9),"",IF(OR(AJ1855=3,AJ1855=4,AJ1855=5,AJ1855=6),VLOOKUP(AH1855,INDEX((係数_バス貨物_ガソリン,係数_バス貨物_CNG,係数_バス貨物_軽油,係数_バス貨物_メタノール,係数_バス貨物_LPG),MATCH(AL1855,【参考】排出ガスレベル!$AI$4:$AI$671,1),1,AR1855):INDEX((係数_バス貨物_ガソリン,係数_バス貨物_CNG,係数_バス貨物_軽油,係数_バス貨物_メタノール,係数_バス貨物_LPG),MATCH(AL1855+1,【参考】排出ガスレベル!$AI$4:$AI$671,1)-1,5,AR1855),2,FALSE),IF(OR(AJ1855=1,AJ1855=2),VLOOKUP(AH1855,INDEX((係数_乗用_ガソリン,係数_乗用_CNG,係数_乗用_軽油,係数_乗用_メタノール,係数_乗用_LPG),1,1,AR1855):INDEX((係数_乗用_ガソリン,係数_乗用_CNG,係数_乗用_軽油,係数_乗用_メタノール,係数_乗用_LPG),125,5,AR1855),2,FALSE))))))</f>
        <v/>
      </c>
      <c r="AO1855" s="376" t="str">
        <f>IF(T1855="","",IF(OR(AH1855="",AH1855="-"),"－",IF(OR(AM1855=8,AM1855=9),"",IF(OR(AJ1855=3,AJ1855=4,AJ1855=5,AJ1855=6),VLOOKUP(AH1855,INDEX((係数_バス貨物_ガソリン,係数_バス貨物_CNG,係数_バス貨物_軽油,係数_バス貨物_メタノール,係数_バス貨物_LPG),MATCH(AL1855,【参考】排出ガスレベル!$AI$4:$AI$671,1),1,AR1855):INDEX((係数_バス貨物_ガソリン,係数_バス貨物_CNG,係数_バス貨物_軽油,係数_バス貨物_メタノール,係数_バス貨物_LPG),MATCH(AL1855+1,【参考】排出ガスレベル!$AI$4:$AI$671,1)-1,5,AR1855),3,FALSE),IF(OR(AJ1855=1,AJ1855=2),VLOOKUP(AH1855,INDEX((係数_乗用_ガソリン,係数_乗用_CNG,係数_乗用_軽油,係数_乗用_メタノール,係数_乗用_LPG),1,1,AR1855):INDEX((係数_乗用_ガソリン,係数_乗用_CNG,係数_乗用_軽油,係数_乗用_メタノール,係数_乗用_LPG),125,5,AR1855),3,FALSE))))))</f>
        <v/>
      </c>
      <c r="AP1855" s="375" t="str">
        <f t="shared" si="877"/>
        <v/>
      </c>
      <c r="AQ1855" s="444" t="str">
        <f t="shared" si="878"/>
        <v/>
      </c>
      <c r="AR1855" s="375" t="str">
        <f t="shared" si="881"/>
        <v/>
      </c>
      <c r="AS1855" s="377" t="str">
        <f t="shared" si="879"/>
        <v/>
      </c>
      <c r="AT1855" s="378" t="str">
        <f t="shared" si="880"/>
        <v/>
      </c>
      <c r="AX1855" s="625" t="b">
        <f t="shared" si="882"/>
        <v>0</v>
      </c>
      <c r="AY1855" s="7" t="str">
        <f t="shared" si="883"/>
        <v>FALSEFALSEFALSE</v>
      </c>
      <c r="AZ1855" s="626">
        <f t="shared" si="859"/>
        <v>0</v>
      </c>
      <c r="BA1855" s="627" t="str">
        <f t="shared" si="860"/>
        <v/>
      </c>
      <c r="BB1855" s="627">
        <f t="shared" si="861"/>
        <v>0</v>
      </c>
      <c r="BC1855" s="690" t="str">
        <f t="shared" si="862"/>
        <v/>
      </c>
    </row>
    <row r="1856" spans="1:55">
      <c r="A1856" s="381">
        <v>1800</v>
      </c>
      <c r="B1856" s="117"/>
      <c r="C1856" s="288"/>
      <c r="D1856" s="289"/>
      <c r="E1856" s="289"/>
      <c r="F1856" s="290"/>
      <c r="G1856" s="292"/>
      <c r="H1856" s="116"/>
      <c r="I1856" s="292"/>
      <c r="J1856" s="116"/>
      <c r="K1856" s="370" t="str">
        <f t="shared" si="853"/>
        <v/>
      </c>
      <c r="L1856" s="370">
        <f t="shared" si="854"/>
        <v>0</v>
      </c>
      <c r="M1856" s="370">
        <f t="shared" si="855"/>
        <v>0</v>
      </c>
      <c r="N1856" s="371" t="str">
        <f t="shared" si="863"/>
        <v/>
      </c>
      <c r="O1856" s="371" t="str">
        <f t="shared" si="864"/>
        <v/>
      </c>
      <c r="P1856" s="371" t="str">
        <f t="shared" si="865"/>
        <v/>
      </c>
      <c r="Q1856" s="371" t="str">
        <f t="shared" si="866"/>
        <v/>
      </c>
      <c r="R1856" s="371" t="str">
        <f t="shared" si="867"/>
        <v/>
      </c>
      <c r="S1856" s="371" t="str">
        <f t="shared" si="868"/>
        <v/>
      </c>
      <c r="T1856" s="443" t="str">
        <f t="shared" si="856"/>
        <v/>
      </c>
      <c r="U1856" s="539"/>
      <c r="V1856" s="117"/>
      <c r="W1856" s="118"/>
      <c r="X1856" s="119"/>
      <c r="Y1856" s="120"/>
      <c r="Z1856" s="122"/>
      <c r="AA1856" s="121"/>
      <c r="AB1856" s="443" t="str">
        <f t="shared" si="857"/>
        <v/>
      </c>
      <c r="AC1856" s="734" t="str">
        <f t="shared" si="858"/>
        <v/>
      </c>
      <c r="AD1856" s="372"/>
      <c r="AE1856" s="485"/>
      <c r="AF1856" s="373" t="str">
        <f t="shared" si="869"/>
        <v/>
      </c>
      <c r="AG1856" s="373" t="str">
        <f t="shared" si="870"/>
        <v/>
      </c>
      <c r="AH1856" s="374" t="str">
        <f t="shared" si="871"/>
        <v/>
      </c>
      <c r="AI1856" s="375" t="str">
        <f t="shared" si="872"/>
        <v/>
      </c>
      <c r="AJ1856" s="375" t="str">
        <f t="shared" si="873"/>
        <v/>
      </c>
      <c r="AK1856" s="375" t="str">
        <f t="shared" si="874"/>
        <v/>
      </c>
      <c r="AL1856" s="375" t="str">
        <f t="shared" si="875"/>
        <v/>
      </c>
      <c r="AM1856" s="375" t="str">
        <f t="shared" si="876"/>
        <v/>
      </c>
      <c r="AN1856" s="376" t="str">
        <f>IF(AF1856="","",IF(OR(AH1856="",AH1856="-"),"－",IF(OR(AM1856=8,AM1856=9),"",IF(OR(AJ1856=3,AJ1856=4,AJ1856=5,AJ1856=6),VLOOKUP(AH1856,INDEX((係数_バス貨物_ガソリン,係数_バス貨物_CNG,係数_バス貨物_軽油,係数_バス貨物_メタノール,係数_バス貨物_LPG),MATCH(AL1856,【参考】排出ガスレベル!$AI$4:$AI$671,1),1,AR1856):INDEX((係数_バス貨物_ガソリン,係数_バス貨物_CNG,係数_バス貨物_軽油,係数_バス貨物_メタノール,係数_バス貨物_LPG),MATCH(AL1856+1,【参考】排出ガスレベル!$AI$4:$AI$671,1)-1,5,AR1856),2,FALSE),IF(OR(AJ1856=1,AJ1856=2),VLOOKUP(AH1856,INDEX((係数_乗用_ガソリン,係数_乗用_CNG,係数_乗用_軽油,係数_乗用_メタノール,係数_乗用_LPG),1,1,AR1856):INDEX((係数_乗用_ガソリン,係数_乗用_CNG,係数_乗用_軽油,係数_乗用_メタノール,係数_乗用_LPG),125,5,AR1856),2,FALSE))))))</f>
        <v/>
      </c>
      <c r="AO1856" s="376" t="str">
        <f>IF(T1856="","",IF(OR(AH1856="",AH1856="-"),"－",IF(OR(AM1856=8,AM1856=9),"",IF(OR(AJ1856=3,AJ1856=4,AJ1856=5,AJ1856=6),VLOOKUP(AH1856,INDEX((係数_バス貨物_ガソリン,係数_バス貨物_CNG,係数_バス貨物_軽油,係数_バス貨物_メタノール,係数_バス貨物_LPG),MATCH(AL1856,【参考】排出ガスレベル!$AI$4:$AI$671,1),1,AR1856):INDEX((係数_バス貨物_ガソリン,係数_バス貨物_CNG,係数_バス貨物_軽油,係数_バス貨物_メタノール,係数_バス貨物_LPG),MATCH(AL1856+1,【参考】排出ガスレベル!$AI$4:$AI$671,1)-1,5,AR1856),3,FALSE),IF(OR(AJ1856=1,AJ1856=2),VLOOKUP(AH1856,INDEX((係数_乗用_ガソリン,係数_乗用_CNG,係数_乗用_軽油,係数_乗用_メタノール,係数_乗用_LPG),1,1,AR1856):INDEX((係数_乗用_ガソリン,係数_乗用_CNG,係数_乗用_軽油,係数_乗用_メタノール,係数_乗用_LPG),125,5,AR1856),3,FALSE))))))</f>
        <v/>
      </c>
      <c r="AP1856" s="375" t="str">
        <f t="shared" si="877"/>
        <v/>
      </c>
      <c r="AQ1856" s="444" t="str">
        <f t="shared" si="878"/>
        <v/>
      </c>
      <c r="AR1856" s="375" t="str">
        <f t="shared" si="881"/>
        <v/>
      </c>
      <c r="AS1856" s="377" t="str">
        <f t="shared" si="879"/>
        <v/>
      </c>
      <c r="AT1856" s="378" t="str">
        <f t="shared" si="880"/>
        <v/>
      </c>
      <c r="AX1856" s="625" t="b">
        <f t="shared" si="882"/>
        <v>0</v>
      </c>
      <c r="AY1856" s="7" t="str">
        <f t="shared" si="883"/>
        <v>FALSEFALSEFALSE</v>
      </c>
      <c r="AZ1856" s="626">
        <f t="shared" si="859"/>
        <v>0</v>
      </c>
      <c r="BA1856" s="627" t="str">
        <f t="shared" si="860"/>
        <v/>
      </c>
      <c r="BB1856" s="627">
        <f t="shared" si="861"/>
        <v>0</v>
      </c>
      <c r="BC1856" s="690" t="str">
        <f t="shared" si="862"/>
        <v/>
      </c>
    </row>
    <row r="1857" spans="1:55">
      <c r="A1857" s="381">
        <v>1801</v>
      </c>
      <c r="B1857" s="117"/>
      <c r="C1857" s="288"/>
      <c r="D1857" s="289"/>
      <c r="E1857" s="289"/>
      <c r="F1857" s="290"/>
      <c r="G1857" s="292"/>
      <c r="H1857" s="116"/>
      <c r="I1857" s="292"/>
      <c r="J1857" s="116"/>
      <c r="K1857" s="370" t="str">
        <f t="shared" si="853"/>
        <v/>
      </c>
      <c r="L1857" s="370">
        <f t="shared" si="854"/>
        <v>0</v>
      </c>
      <c r="M1857" s="370">
        <f t="shared" si="855"/>
        <v>0</v>
      </c>
      <c r="N1857" s="371" t="str">
        <f t="shared" si="863"/>
        <v/>
      </c>
      <c r="O1857" s="371" t="str">
        <f t="shared" si="864"/>
        <v/>
      </c>
      <c r="P1857" s="371" t="str">
        <f t="shared" si="865"/>
        <v/>
      </c>
      <c r="Q1857" s="371" t="str">
        <f t="shared" si="866"/>
        <v/>
      </c>
      <c r="R1857" s="371" t="str">
        <f t="shared" si="867"/>
        <v/>
      </c>
      <c r="S1857" s="371" t="str">
        <f t="shared" si="868"/>
        <v/>
      </c>
      <c r="T1857" s="443" t="str">
        <f t="shared" si="856"/>
        <v/>
      </c>
      <c r="U1857" s="539"/>
      <c r="V1857" s="117"/>
      <c r="W1857" s="118"/>
      <c r="X1857" s="119"/>
      <c r="Y1857" s="120"/>
      <c r="Z1857" s="122"/>
      <c r="AA1857" s="121"/>
      <c r="AB1857" s="443" t="str">
        <f t="shared" si="857"/>
        <v/>
      </c>
      <c r="AC1857" s="734" t="str">
        <f t="shared" si="858"/>
        <v/>
      </c>
      <c r="AD1857" s="372"/>
      <c r="AE1857" s="485"/>
      <c r="AF1857" s="373" t="str">
        <f t="shared" si="869"/>
        <v/>
      </c>
      <c r="AG1857" s="373" t="str">
        <f t="shared" si="870"/>
        <v/>
      </c>
      <c r="AH1857" s="374" t="str">
        <f t="shared" si="871"/>
        <v/>
      </c>
      <c r="AI1857" s="375" t="str">
        <f t="shared" si="872"/>
        <v/>
      </c>
      <c r="AJ1857" s="375" t="str">
        <f t="shared" si="873"/>
        <v/>
      </c>
      <c r="AK1857" s="375" t="str">
        <f t="shared" si="874"/>
        <v/>
      </c>
      <c r="AL1857" s="375" t="str">
        <f t="shared" si="875"/>
        <v/>
      </c>
      <c r="AM1857" s="375" t="str">
        <f t="shared" si="876"/>
        <v/>
      </c>
      <c r="AN1857" s="376" t="str">
        <f>IF(AF1857="","",IF(OR(AH1857="",AH1857="-"),"－",IF(OR(AM1857=8,AM1857=9),"",IF(OR(AJ1857=3,AJ1857=4,AJ1857=5,AJ1857=6),VLOOKUP(AH1857,INDEX((係数_バス貨物_ガソリン,係数_バス貨物_CNG,係数_バス貨物_軽油,係数_バス貨物_メタノール,係数_バス貨物_LPG),MATCH(AL1857,【参考】排出ガスレベル!$AI$4:$AI$671,1),1,AR1857):INDEX((係数_バス貨物_ガソリン,係数_バス貨物_CNG,係数_バス貨物_軽油,係数_バス貨物_メタノール,係数_バス貨物_LPG),MATCH(AL1857+1,【参考】排出ガスレベル!$AI$4:$AI$671,1)-1,5,AR1857),2,FALSE),IF(OR(AJ1857=1,AJ1857=2),VLOOKUP(AH1857,INDEX((係数_乗用_ガソリン,係数_乗用_CNG,係数_乗用_軽油,係数_乗用_メタノール,係数_乗用_LPG),1,1,AR1857):INDEX((係数_乗用_ガソリン,係数_乗用_CNG,係数_乗用_軽油,係数_乗用_メタノール,係数_乗用_LPG),125,5,AR1857),2,FALSE))))))</f>
        <v/>
      </c>
      <c r="AO1857" s="376" t="str">
        <f>IF(T1857="","",IF(OR(AH1857="",AH1857="-"),"－",IF(OR(AM1857=8,AM1857=9),"",IF(OR(AJ1857=3,AJ1857=4,AJ1857=5,AJ1857=6),VLOOKUP(AH1857,INDEX((係数_バス貨物_ガソリン,係数_バス貨物_CNG,係数_バス貨物_軽油,係数_バス貨物_メタノール,係数_バス貨物_LPG),MATCH(AL1857,【参考】排出ガスレベル!$AI$4:$AI$671,1),1,AR1857):INDEX((係数_バス貨物_ガソリン,係数_バス貨物_CNG,係数_バス貨物_軽油,係数_バス貨物_メタノール,係数_バス貨物_LPG),MATCH(AL1857+1,【参考】排出ガスレベル!$AI$4:$AI$671,1)-1,5,AR1857),3,FALSE),IF(OR(AJ1857=1,AJ1857=2),VLOOKUP(AH1857,INDEX((係数_乗用_ガソリン,係数_乗用_CNG,係数_乗用_軽油,係数_乗用_メタノール,係数_乗用_LPG),1,1,AR1857):INDEX((係数_乗用_ガソリン,係数_乗用_CNG,係数_乗用_軽油,係数_乗用_メタノール,係数_乗用_LPG),125,5,AR1857),3,FALSE))))))</f>
        <v/>
      </c>
      <c r="AP1857" s="375" t="str">
        <f t="shared" si="877"/>
        <v/>
      </c>
      <c r="AQ1857" s="444" t="str">
        <f t="shared" si="878"/>
        <v/>
      </c>
      <c r="AR1857" s="375" t="str">
        <f t="shared" si="881"/>
        <v/>
      </c>
      <c r="AS1857" s="377" t="str">
        <f t="shared" si="879"/>
        <v/>
      </c>
      <c r="AT1857" s="378" t="str">
        <f t="shared" si="880"/>
        <v/>
      </c>
      <c r="AX1857" s="625" t="b">
        <f t="shared" si="882"/>
        <v>0</v>
      </c>
      <c r="AY1857" s="7" t="str">
        <f t="shared" si="883"/>
        <v>FALSEFALSEFALSE</v>
      </c>
      <c r="AZ1857" s="626">
        <f t="shared" si="859"/>
        <v>0</v>
      </c>
      <c r="BA1857" s="627" t="str">
        <f t="shared" si="860"/>
        <v/>
      </c>
      <c r="BB1857" s="627">
        <f t="shared" si="861"/>
        <v>0</v>
      </c>
      <c r="BC1857" s="690" t="str">
        <f t="shared" si="862"/>
        <v/>
      </c>
    </row>
    <row r="1858" spans="1:55">
      <c r="A1858" s="381">
        <v>1802</v>
      </c>
      <c r="B1858" s="117"/>
      <c r="C1858" s="288"/>
      <c r="D1858" s="289"/>
      <c r="E1858" s="289"/>
      <c r="F1858" s="290"/>
      <c r="G1858" s="292"/>
      <c r="H1858" s="116"/>
      <c r="I1858" s="292"/>
      <c r="J1858" s="116"/>
      <c r="K1858" s="370" t="str">
        <f t="shared" si="853"/>
        <v/>
      </c>
      <c r="L1858" s="370">
        <f t="shared" si="854"/>
        <v>0</v>
      </c>
      <c r="M1858" s="370">
        <f t="shared" si="855"/>
        <v>0</v>
      </c>
      <c r="N1858" s="371" t="str">
        <f t="shared" si="863"/>
        <v/>
      </c>
      <c r="O1858" s="371" t="str">
        <f t="shared" si="864"/>
        <v/>
      </c>
      <c r="P1858" s="371" t="str">
        <f t="shared" si="865"/>
        <v/>
      </c>
      <c r="Q1858" s="371" t="str">
        <f t="shared" si="866"/>
        <v/>
      </c>
      <c r="R1858" s="371" t="str">
        <f t="shared" si="867"/>
        <v/>
      </c>
      <c r="S1858" s="371" t="str">
        <f t="shared" si="868"/>
        <v/>
      </c>
      <c r="T1858" s="443" t="str">
        <f t="shared" si="856"/>
        <v/>
      </c>
      <c r="U1858" s="539"/>
      <c r="V1858" s="117"/>
      <c r="W1858" s="118"/>
      <c r="X1858" s="119"/>
      <c r="Y1858" s="120"/>
      <c r="Z1858" s="122"/>
      <c r="AA1858" s="121"/>
      <c r="AB1858" s="443" t="str">
        <f t="shared" si="857"/>
        <v/>
      </c>
      <c r="AC1858" s="734" t="str">
        <f t="shared" si="858"/>
        <v/>
      </c>
      <c r="AD1858" s="372"/>
      <c r="AE1858" s="485"/>
      <c r="AF1858" s="373" t="str">
        <f t="shared" si="869"/>
        <v/>
      </c>
      <c r="AG1858" s="373" t="str">
        <f t="shared" si="870"/>
        <v/>
      </c>
      <c r="AH1858" s="374" t="str">
        <f t="shared" si="871"/>
        <v/>
      </c>
      <c r="AI1858" s="375" t="str">
        <f t="shared" si="872"/>
        <v/>
      </c>
      <c r="AJ1858" s="375" t="str">
        <f t="shared" si="873"/>
        <v/>
      </c>
      <c r="AK1858" s="375" t="str">
        <f t="shared" si="874"/>
        <v/>
      </c>
      <c r="AL1858" s="375" t="str">
        <f t="shared" si="875"/>
        <v/>
      </c>
      <c r="AM1858" s="375" t="str">
        <f t="shared" si="876"/>
        <v/>
      </c>
      <c r="AN1858" s="376" t="str">
        <f>IF(AF1858="","",IF(OR(AH1858="",AH1858="-"),"－",IF(OR(AM1858=8,AM1858=9),"",IF(OR(AJ1858=3,AJ1858=4,AJ1858=5,AJ1858=6),VLOOKUP(AH1858,INDEX((係数_バス貨物_ガソリン,係数_バス貨物_CNG,係数_バス貨物_軽油,係数_バス貨物_メタノール,係数_バス貨物_LPG),MATCH(AL1858,【参考】排出ガスレベル!$AI$4:$AI$671,1),1,AR1858):INDEX((係数_バス貨物_ガソリン,係数_バス貨物_CNG,係数_バス貨物_軽油,係数_バス貨物_メタノール,係数_バス貨物_LPG),MATCH(AL1858+1,【参考】排出ガスレベル!$AI$4:$AI$671,1)-1,5,AR1858),2,FALSE),IF(OR(AJ1858=1,AJ1858=2),VLOOKUP(AH1858,INDEX((係数_乗用_ガソリン,係数_乗用_CNG,係数_乗用_軽油,係数_乗用_メタノール,係数_乗用_LPG),1,1,AR1858):INDEX((係数_乗用_ガソリン,係数_乗用_CNG,係数_乗用_軽油,係数_乗用_メタノール,係数_乗用_LPG),125,5,AR1858),2,FALSE))))))</f>
        <v/>
      </c>
      <c r="AO1858" s="376" t="str">
        <f>IF(T1858="","",IF(OR(AH1858="",AH1858="-"),"－",IF(OR(AM1858=8,AM1858=9),"",IF(OR(AJ1858=3,AJ1858=4,AJ1858=5,AJ1858=6),VLOOKUP(AH1858,INDEX((係数_バス貨物_ガソリン,係数_バス貨物_CNG,係数_バス貨物_軽油,係数_バス貨物_メタノール,係数_バス貨物_LPG),MATCH(AL1858,【参考】排出ガスレベル!$AI$4:$AI$671,1),1,AR1858):INDEX((係数_バス貨物_ガソリン,係数_バス貨物_CNG,係数_バス貨物_軽油,係数_バス貨物_メタノール,係数_バス貨物_LPG),MATCH(AL1858+1,【参考】排出ガスレベル!$AI$4:$AI$671,1)-1,5,AR1858),3,FALSE),IF(OR(AJ1858=1,AJ1858=2),VLOOKUP(AH1858,INDEX((係数_乗用_ガソリン,係数_乗用_CNG,係数_乗用_軽油,係数_乗用_メタノール,係数_乗用_LPG),1,1,AR1858):INDEX((係数_乗用_ガソリン,係数_乗用_CNG,係数_乗用_軽油,係数_乗用_メタノール,係数_乗用_LPG),125,5,AR1858),3,FALSE))))))</f>
        <v/>
      </c>
      <c r="AP1858" s="375" t="str">
        <f t="shared" si="877"/>
        <v/>
      </c>
      <c r="AQ1858" s="444" t="str">
        <f t="shared" si="878"/>
        <v/>
      </c>
      <c r="AR1858" s="375" t="str">
        <f t="shared" si="881"/>
        <v/>
      </c>
      <c r="AS1858" s="377" t="str">
        <f t="shared" si="879"/>
        <v/>
      </c>
      <c r="AT1858" s="378" t="str">
        <f t="shared" si="880"/>
        <v/>
      </c>
      <c r="AX1858" s="625" t="b">
        <f t="shared" si="882"/>
        <v>0</v>
      </c>
      <c r="AY1858" s="7" t="str">
        <f t="shared" si="883"/>
        <v>FALSEFALSEFALSE</v>
      </c>
      <c r="AZ1858" s="626">
        <f t="shared" si="859"/>
        <v>0</v>
      </c>
      <c r="BA1858" s="627" t="str">
        <f t="shared" si="860"/>
        <v/>
      </c>
      <c r="BB1858" s="627">
        <f t="shared" si="861"/>
        <v>0</v>
      </c>
      <c r="BC1858" s="690" t="str">
        <f t="shared" si="862"/>
        <v/>
      </c>
    </row>
    <row r="1859" spans="1:55">
      <c r="A1859" s="381">
        <v>1803</v>
      </c>
      <c r="B1859" s="117"/>
      <c r="C1859" s="288"/>
      <c r="D1859" s="289"/>
      <c r="E1859" s="289"/>
      <c r="F1859" s="290"/>
      <c r="G1859" s="292"/>
      <c r="H1859" s="116"/>
      <c r="I1859" s="292"/>
      <c r="J1859" s="116"/>
      <c r="K1859" s="370" t="str">
        <f t="shared" si="853"/>
        <v/>
      </c>
      <c r="L1859" s="370">
        <f t="shared" si="854"/>
        <v>0</v>
      </c>
      <c r="M1859" s="370">
        <f t="shared" si="855"/>
        <v>0</v>
      </c>
      <c r="N1859" s="371" t="str">
        <f t="shared" si="863"/>
        <v/>
      </c>
      <c r="O1859" s="371" t="str">
        <f t="shared" si="864"/>
        <v/>
      </c>
      <c r="P1859" s="371" t="str">
        <f t="shared" si="865"/>
        <v/>
      </c>
      <c r="Q1859" s="371" t="str">
        <f t="shared" si="866"/>
        <v/>
      </c>
      <c r="R1859" s="371" t="str">
        <f t="shared" si="867"/>
        <v/>
      </c>
      <c r="S1859" s="371" t="str">
        <f t="shared" si="868"/>
        <v/>
      </c>
      <c r="T1859" s="443" t="str">
        <f t="shared" si="856"/>
        <v/>
      </c>
      <c r="U1859" s="539"/>
      <c r="V1859" s="117"/>
      <c r="W1859" s="118"/>
      <c r="X1859" s="119"/>
      <c r="Y1859" s="120"/>
      <c r="Z1859" s="122"/>
      <c r="AA1859" s="121"/>
      <c r="AB1859" s="443" t="str">
        <f t="shared" si="857"/>
        <v/>
      </c>
      <c r="AC1859" s="734" t="str">
        <f t="shared" si="858"/>
        <v/>
      </c>
      <c r="AD1859" s="372"/>
      <c r="AE1859" s="485"/>
      <c r="AF1859" s="373" t="str">
        <f t="shared" si="869"/>
        <v/>
      </c>
      <c r="AG1859" s="373" t="str">
        <f t="shared" si="870"/>
        <v/>
      </c>
      <c r="AH1859" s="374" t="str">
        <f t="shared" si="871"/>
        <v/>
      </c>
      <c r="AI1859" s="375" t="str">
        <f t="shared" si="872"/>
        <v/>
      </c>
      <c r="AJ1859" s="375" t="str">
        <f t="shared" si="873"/>
        <v/>
      </c>
      <c r="AK1859" s="375" t="str">
        <f t="shared" si="874"/>
        <v/>
      </c>
      <c r="AL1859" s="375" t="str">
        <f t="shared" si="875"/>
        <v/>
      </c>
      <c r="AM1859" s="375" t="str">
        <f t="shared" si="876"/>
        <v/>
      </c>
      <c r="AN1859" s="376" t="str">
        <f>IF(AF1859="","",IF(OR(AH1859="",AH1859="-"),"－",IF(OR(AM1859=8,AM1859=9),"",IF(OR(AJ1859=3,AJ1859=4,AJ1859=5,AJ1859=6),VLOOKUP(AH1859,INDEX((係数_バス貨物_ガソリン,係数_バス貨物_CNG,係数_バス貨物_軽油,係数_バス貨物_メタノール,係数_バス貨物_LPG),MATCH(AL1859,【参考】排出ガスレベル!$AI$4:$AI$671,1),1,AR1859):INDEX((係数_バス貨物_ガソリン,係数_バス貨物_CNG,係数_バス貨物_軽油,係数_バス貨物_メタノール,係数_バス貨物_LPG),MATCH(AL1859+1,【参考】排出ガスレベル!$AI$4:$AI$671,1)-1,5,AR1859),2,FALSE),IF(OR(AJ1859=1,AJ1859=2),VLOOKUP(AH1859,INDEX((係数_乗用_ガソリン,係数_乗用_CNG,係数_乗用_軽油,係数_乗用_メタノール,係数_乗用_LPG),1,1,AR1859):INDEX((係数_乗用_ガソリン,係数_乗用_CNG,係数_乗用_軽油,係数_乗用_メタノール,係数_乗用_LPG),125,5,AR1859),2,FALSE))))))</f>
        <v/>
      </c>
      <c r="AO1859" s="376" t="str">
        <f>IF(T1859="","",IF(OR(AH1859="",AH1859="-"),"－",IF(OR(AM1859=8,AM1859=9),"",IF(OR(AJ1859=3,AJ1859=4,AJ1859=5,AJ1859=6),VLOOKUP(AH1859,INDEX((係数_バス貨物_ガソリン,係数_バス貨物_CNG,係数_バス貨物_軽油,係数_バス貨物_メタノール,係数_バス貨物_LPG),MATCH(AL1859,【参考】排出ガスレベル!$AI$4:$AI$671,1),1,AR1859):INDEX((係数_バス貨物_ガソリン,係数_バス貨物_CNG,係数_バス貨物_軽油,係数_バス貨物_メタノール,係数_バス貨物_LPG),MATCH(AL1859+1,【参考】排出ガスレベル!$AI$4:$AI$671,1)-1,5,AR1859),3,FALSE),IF(OR(AJ1859=1,AJ1859=2),VLOOKUP(AH1859,INDEX((係数_乗用_ガソリン,係数_乗用_CNG,係数_乗用_軽油,係数_乗用_メタノール,係数_乗用_LPG),1,1,AR1859):INDEX((係数_乗用_ガソリン,係数_乗用_CNG,係数_乗用_軽油,係数_乗用_メタノール,係数_乗用_LPG),125,5,AR1859),3,FALSE))))))</f>
        <v/>
      </c>
      <c r="AP1859" s="375" t="str">
        <f t="shared" si="877"/>
        <v/>
      </c>
      <c r="AQ1859" s="444" t="str">
        <f t="shared" si="878"/>
        <v/>
      </c>
      <c r="AR1859" s="375" t="str">
        <f t="shared" si="881"/>
        <v/>
      </c>
      <c r="AS1859" s="377" t="str">
        <f t="shared" si="879"/>
        <v/>
      </c>
      <c r="AT1859" s="378" t="str">
        <f t="shared" si="880"/>
        <v/>
      </c>
      <c r="AX1859" s="625" t="b">
        <f t="shared" si="882"/>
        <v>0</v>
      </c>
      <c r="AY1859" s="7" t="str">
        <f t="shared" si="883"/>
        <v>FALSEFALSEFALSE</v>
      </c>
      <c r="AZ1859" s="626">
        <f t="shared" si="859"/>
        <v>0</v>
      </c>
      <c r="BA1859" s="627" t="str">
        <f t="shared" si="860"/>
        <v/>
      </c>
      <c r="BB1859" s="627">
        <f t="shared" si="861"/>
        <v>0</v>
      </c>
      <c r="BC1859" s="690" t="str">
        <f t="shared" si="862"/>
        <v/>
      </c>
    </row>
    <row r="1860" spans="1:55">
      <c r="A1860" s="381">
        <v>1804</v>
      </c>
      <c r="B1860" s="117"/>
      <c r="C1860" s="288"/>
      <c r="D1860" s="289"/>
      <c r="E1860" s="289"/>
      <c r="F1860" s="290"/>
      <c r="G1860" s="292"/>
      <c r="H1860" s="116"/>
      <c r="I1860" s="292"/>
      <c r="J1860" s="116"/>
      <c r="K1860" s="370" t="str">
        <f t="shared" si="853"/>
        <v/>
      </c>
      <c r="L1860" s="370">
        <f t="shared" si="854"/>
        <v>0</v>
      </c>
      <c r="M1860" s="370">
        <f t="shared" si="855"/>
        <v>0</v>
      </c>
      <c r="N1860" s="371" t="str">
        <f t="shared" si="863"/>
        <v/>
      </c>
      <c r="O1860" s="371" t="str">
        <f t="shared" si="864"/>
        <v/>
      </c>
      <c r="P1860" s="371" t="str">
        <f t="shared" si="865"/>
        <v/>
      </c>
      <c r="Q1860" s="371" t="str">
        <f t="shared" si="866"/>
        <v/>
      </c>
      <c r="R1860" s="371" t="str">
        <f t="shared" si="867"/>
        <v/>
      </c>
      <c r="S1860" s="371" t="str">
        <f t="shared" si="868"/>
        <v/>
      </c>
      <c r="T1860" s="443" t="str">
        <f t="shared" si="856"/>
        <v/>
      </c>
      <c r="U1860" s="539"/>
      <c r="V1860" s="117"/>
      <c r="W1860" s="118"/>
      <c r="X1860" s="119"/>
      <c r="Y1860" s="120"/>
      <c r="Z1860" s="122"/>
      <c r="AA1860" s="121"/>
      <c r="AB1860" s="443" t="str">
        <f t="shared" si="857"/>
        <v/>
      </c>
      <c r="AC1860" s="734" t="str">
        <f t="shared" si="858"/>
        <v/>
      </c>
      <c r="AD1860" s="372"/>
      <c r="AE1860" s="485"/>
      <c r="AF1860" s="373" t="str">
        <f t="shared" si="869"/>
        <v/>
      </c>
      <c r="AG1860" s="373" t="str">
        <f t="shared" si="870"/>
        <v/>
      </c>
      <c r="AH1860" s="374" t="str">
        <f t="shared" si="871"/>
        <v/>
      </c>
      <c r="AI1860" s="375" t="str">
        <f t="shared" si="872"/>
        <v/>
      </c>
      <c r="AJ1860" s="375" t="str">
        <f t="shared" si="873"/>
        <v/>
      </c>
      <c r="AK1860" s="375" t="str">
        <f t="shared" si="874"/>
        <v/>
      </c>
      <c r="AL1860" s="375" t="str">
        <f t="shared" si="875"/>
        <v/>
      </c>
      <c r="AM1860" s="375" t="str">
        <f t="shared" si="876"/>
        <v/>
      </c>
      <c r="AN1860" s="376" t="str">
        <f>IF(AF1860="","",IF(OR(AH1860="",AH1860="-"),"－",IF(OR(AM1860=8,AM1860=9),"",IF(OR(AJ1860=3,AJ1860=4,AJ1860=5,AJ1860=6),VLOOKUP(AH1860,INDEX((係数_バス貨物_ガソリン,係数_バス貨物_CNG,係数_バス貨物_軽油,係数_バス貨物_メタノール,係数_バス貨物_LPG),MATCH(AL1860,【参考】排出ガスレベル!$AI$4:$AI$671,1),1,AR1860):INDEX((係数_バス貨物_ガソリン,係数_バス貨物_CNG,係数_バス貨物_軽油,係数_バス貨物_メタノール,係数_バス貨物_LPG),MATCH(AL1860+1,【参考】排出ガスレベル!$AI$4:$AI$671,1)-1,5,AR1860),2,FALSE),IF(OR(AJ1860=1,AJ1860=2),VLOOKUP(AH1860,INDEX((係数_乗用_ガソリン,係数_乗用_CNG,係数_乗用_軽油,係数_乗用_メタノール,係数_乗用_LPG),1,1,AR1860):INDEX((係数_乗用_ガソリン,係数_乗用_CNG,係数_乗用_軽油,係数_乗用_メタノール,係数_乗用_LPG),125,5,AR1860),2,FALSE))))))</f>
        <v/>
      </c>
      <c r="AO1860" s="376" t="str">
        <f>IF(T1860="","",IF(OR(AH1860="",AH1860="-"),"－",IF(OR(AM1860=8,AM1860=9),"",IF(OR(AJ1860=3,AJ1860=4,AJ1860=5,AJ1860=6),VLOOKUP(AH1860,INDEX((係数_バス貨物_ガソリン,係数_バス貨物_CNG,係数_バス貨物_軽油,係数_バス貨物_メタノール,係数_バス貨物_LPG),MATCH(AL1860,【参考】排出ガスレベル!$AI$4:$AI$671,1),1,AR1860):INDEX((係数_バス貨物_ガソリン,係数_バス貨物_CNG,係数_バス貨物_軽油,係数_バス貨物_メタノール,係数_バス貨物_LPG),MATCH(AL1860+1,【参考】排出ガスレベル!$AI$4:$AI$671,1)-1,5,AR1860),3,FALSE),IF(OR(AJ1860=1,AJ1860=2),VLOOKUP(AH1860,INDEX((係数_乗用_ガソリン,係数_乗用_CNG,係数_乗用_軽油,係数_乗用_メタノール,係数_乗用_LPG),1,1,AR1860):INDEX((係数_乗用_ガソリン,係数_乗用_CNG,係数_乗用_軽油,係数_乗用_メタノール,係数_乗用_LPG),125,5,AR1860),3,FALSE))))))</f>
        <v/>
      </c>
      <c r="AP1860" s="375" t="str">
        <f t="shared" si="877"/>
        <v/>
      </c>
      <c r="AQ1860" s="444" t="str">
        <f t="shared" si="878"/>
        <v/>
      </c>
      <c r="AR1860" s="375" t="str">
        <f t="shared" si="881"/>
        <v/>
      </c>
      <c r="AS1860" s="377" t="str">
        <f t="shared" si="879"/>
        <v/>
      </c>
      <c r="AT1860" s="378" t="str">
        <f t="shared" si="880"/>
        <v/>
      </c>
      <c r="AX1860" s="625" t="b">
        <f t="shared" si="882"/>
        <v>0</v>
      </c>
      <c r="AY1860" s="7" t="str">
        <f t="shared" si="883"/>
        <v>FALSEFALSEFALSE</v>
      </c>
      <c r="AZ1860" s="626">
        <f t="shared" si="859"/>
        <v>0</v>
      </c>
      <c r="BA1860" s="627" t="str">
        <f t="shared" si="860"/>
        <v/>
      </c>
      <c r="BB1860" s="627">
        <f t="shared" si="861"/>
        <v>0</v>
      </c>
      <c r="BC1860" s="690" t="str">
        <f t="shared" si="862"/>
        <v/>
      </c>
    </row>
    <row r="1861" spans="1:55">
      <c r="A1861" s="381">
        <v>1805</v>
      </c>
      <c r="B1861" s="117"/>
      <c r="C1861" s="288"/>
      <c r="D1861" s="289"/>
      <c r="E1861" s="289"/>
      <c r="F1861" s="290"/>
      <c r="G1861" s="292"/>
      <c r="H1861" s="116"/>
      <c r="I1861" s="292"/>
      <c r="J1861" s="116"/>
      <c r="K1861" s="370" t="str">
        <f t="shared" si="853"/>
        <v/>
      </c>
      <c r="L1861" s="370">
        <f t="shared" si="854"/>
        <v>0</v>
      </c>
      <c r="M1861" s="370">
        <f t="shared" si="855"/>
        <v>0</v>
      </c>
      <c r="N1861" s="371" t="str">
        <f t="shared" si="863"/>
        <v/>
      </c>
      <c r="O1861" s="371" t="str">
        <f t="shared" si="864"/>
        <v/>
      </c>
      <c r="P1861" s="371" t="str">
        <f t="shared" si="865"/>
        <v/>
      </c>
      <c r="Q1861" s="371" t="str">
        <f t="shared" si="866"/>
        <v/>
      </c>
      <c r="R1861" s="371" t="str">
        <f t="shared" si="867"/>
        <v/>
      </c>
      <c r="S1861" s="371" t="str">
        <f t="shared" si="868"/>
        <v/>
      </c>
      <c r="T1861" s="443" t="str">
        <f t="shared" si="856"/>
        <v/>
      </c>
      <c r="U1861" s="539"/>
      <c r="V1861" s="117"/>
      <c r="W1861" s="118"/>
      <c r="X1861" s="119"/>
      <c r="Y1861" s="120"/>
      <c r="Z1861" s="122"/>
      <c r="AA1861" s="121"/>
      <c r="AB1861" s="443" t="str">
        <f t="shared" si="857"/>
        <v/>
      </c>
      <c r="AC1861" s="734" t="str">
        <f t="shared" si="858"/>
        <v/>
      </c>
      <c r="AD1861" s="372"/>
      <c r="AE1861" s="485"/>
      <c r="AF1861" s="373" t="str">
        <f t="shared" si="869"/>
        <v/>
      </c>
      <c r="AG1861" s="373" t="str">
        <f t="shared" si="870"/>
        <v/>
      </c>
      <c r="AH1861" s="374" t="str">
        <f t="shared" si="871"/>
        <v/>
      </c>
      <c r="AI1861" s="375" t="str">
        <f t="shared" si="872"/>
        <v/>
      </c>
      <c r="AJ1861" s="375" t="str">
        <f t="shared" si="873"/>
        <v/>
      </c>
      <c r="AK1861" s="375" t="str">
        <f t="shared" si="874"/>
        <v/>
      </c>
      <c r="AL1861" s="375" t="str">
        <f t="shared" si="875"/>
        <v/>
      </c>
      <c r="AM1861" s="375" t="str">
        <f t="shared" si="876"/>
        <v/>
      </c>
      <c r="AN1861" s="376" t="str">
        <f>IF(AF1861="","",IF(OR(AH1861="",AH1861="-"),"－",IF(OR(AM1861=8,AM1861=9),"",IF(OR(AJ1861=3,AJ1861=4,AJ1861=5,AJ1861=6),VLOOKUP(AH1861,INDEX((係数_バス貨物_ガソリン,係数_バス貨物_CNG,係数_バス貨物_軽油,係数_バス貨物_メタノール,係数_バス貨物_LPG),MATCH(AL1861,【参考】排出ガスレベル!$AI$4:$AI$671,1),1,AR1861):INDEX((係数_バス貨物_ガソリン,係数_バス貨物_CNG,係数_バス貨物_軽油,係数_バス貨物_メタノール,係数_バス貨物_LPG),MATCH(AL1861+1,【参考】排出ガスレベル!$AI$4:$AI$671,1)-1,5,AR1861),2,FALSE),IF(OR(AJ1861=1,AJ1861=2),VLOOKUP(AH1861,INDEX((係数_乗用_ガソリン,係数_乗用_CNG,係数_乗用_軽油,係数_乗用_メタノール,係数_乗用_LPG),1,1,AR1861):INDEX((係数_乗用_ガソリン,係数_乗用_CNG,係数_乗用_軽油,係数_乗用_メタノール,係数_乗用_LPG),125,5,AR1861),2,FALSE))))))</f>
        <v/>
      </c>
      <c r="AO1861" s="376" t="str">
        <f>IF(T1861="","",IF(OR(AH1861="",AH1861="-"),"－",IF(OR(AM1861=8,AM1861=9),"",IF(OR(AJ1861=3,AJ1861=4,AJ1861=5,AJ1861=6),VLOOKUP(AH1861,INDEX((係数_バス貨物_ガソリン,係数_バス貨物_CNG,係数_バス貨物_軽油,係数_バス貨物_メタノール,係数_バス貨物_LPG),MATCH(AL1861,【参考】排出ガスレベル!$AI$4:$AI$671,1),1,AR1861):INDEX((係数_バス貨物_ガソリン,係数_バス貨物_CNG,係数_バス貨物_軽油,係数_バス貨物_メタノール,係数_バス貨物_LPG),MATCH(AL1861+1,【参考】排出ガスレベル!$AI$4:$AI$671,1)-1,5,AR1861),3,FALSE),IF(OR(AJ1861=1,AJ1861=2),VLOOKUP(AH1861,INDEX((係数_乗用_ガソリン,係数_乗用_CNG,係数_乗用_軽油,係数_乗用_メタノール,係数_乗用_LPG),1,1,AR1861):INDEX((係数_乗用_ガソリン,係数_乗用_CNG,係数_乗用_軽油,係数_乗用_メタノール,係数_乗用_LPG),125,5,AR1861),3,FALSE))))))</f>
        <v/>
      </c>
      <c r="AP1861" s="375" t="str">
        <f t="shared" si="877"/>
        <v/>
      </c>
      <c r="AQ1861" s="444" t="str">
        <f t="shared" si="878"/>
        <v/>
      </c>
      <c r="AR1861" s="375" t="str">
        <f t="shared" si="881"/>
        <v/>
      </c>
      <c r="AS1861" s="377" t="str">
        <f t="shared" si="879"/>
        <v/>
      </c>
      <c r="AT1861" s="378" t="str">
        <f t="shared" si="880"/>
        <v/>
      </c>
      <c r="AX1861" s="625" t="b">
        <f t="shared" si="882"/>
        <v>0</v>
      </c>
      <c r="AY1861" s="7" t="str">
        <f t="shared" si="883"/>
        <v>FALSEFALSEFALSE</v>
      </c>
      <c r="AZ1861" s="626">
        <f t="shared" si="859"/>
        <v>0</v>
      </c>
      <c r="BA1861" s="627" t="str">
        <f t="shared" si="860"/>
        <v/>
      </c>
      <c r="BB1861" s="627">
        <f t="shared" si="861"/>
        <v>0</v>
      </c>
      <c r="BC1861" s="690" t="str">
        <f t="shared" si="862"/>
        <v/>
      </c>
    </row>
    <row r="1862" spans="1:55">
      <c r="A1862" s="381">
        <v>1806</v>
      </c>
      <c r="B1862" s="117"/>
      <c r="C1862" s="288"/>
      <c r="D1862" s="289"/>
      <c r="E1862" s="289"/>
      <c r="F1862" s="290"/>
      <c r="G1862" s="292"/>
      <c r="H1862" s="116"/>
      <c r="I1862" s="292"/>
      <c r="J1862" s="116"/>
      <c r="K1862" s="370" t="str">
        <f t="shared" si="853"/>
        <v/>
      </c>
      <c r="L1862" s="370">
        <f t="shared" si="854"/>
        <v>0</v>
      </c>
      <c r="M1862" s="370">
        <f t="shared" si="855"/>
        <v>0</v>
      </c>
      <c r="N1862" s="371" t="str">
        <f t="shared" si="863"/>
        <v/>
      </c>
      <c r="O1862" s="371" t="str">
        <f t="shared" si="864"/>
        <v/>
      </c>
      <c r="P1862" s="371" t="str">
        <f t="shared" si="865"/>
        <v/>
      </c>
      <c r="Q1862" s="371" t="str">
        <f t="shared" si="866"/>
        <v/>
      </c>
      <c r="R1862" s="371" t="str">
        <f t="shared" si="867"/>
        <v/>
      </c>
      <c r="S1862" s="371" t="str">
        <f t="shared" si="868"/>
        <v/>
      </c>
      <c r="T1862" s="443" t="str">
        <f t="shared" si="856"/>
        <v/>
      </c>
      <c r="U1862" s="539"/>
      <c r="V1862" s="117"/>
      <c r="W1862" s="118"/>
      <c r="X1862" s="119"/>
      <c r="Y1862" s="120"/>
      <c r="Z1862" s="122"/>
      <c r="AA1862" s="121"/>
      <c r="AB1862" s="443" t="str">
        <f t="shared" si="857"/>
        <v/>
      </c>
      <c r="AC1862" s="734" t="str">
        <f t="shared" si="858"/>
        <v/>
      </c>
      <c r="AD1862" s="372"/>
      <c r="AE1862" s="485"/>
      <c r="AF1862" s="373" t="str">
        <f t="shared" si="869"/>
        <v/>
      </c>
      <c r="AG1862" s="373" t="str">
        <f t="shared" si="870"/>
        <v/>
      </c>
      <c r="AH1862" s="374" t="str">
        <f t="shared" si="871"/>
        <v/>
      </c>
      <c r="AI1862" s="375" t="str">
        <f t="shared" si="872"/>
        <v/>
      </c>
      <c r="AJ1862" s="375" t="str">
        <f t="shared" si="873"/>
        <v/>
      </c>
      <c r="AK1862" s="375" t="str">
        <f t="shared" si="874"/>
        <v/>
      </c>
      <c r="AL1862" s="375" t="str">
        <f t="shared" si="875"/>
        <v/>
      </c>
      <c r="AM1862" s="375" t="str">
        <f t="shared" si="876"/>
        <v/>
      </c>
      <c r="AN1862" s="376" t="str">
        <f>IF(AF1862="","",IF(OR(AH1862="",AH1862="-"),"－",IF(OR(AM1862=8,AM1862=9),"",IF(OR(AJ1862=3,AJ1862=4,AJ1862=5,AJ1862=6),VLOOKUP(AH1862,INDEX((係数_バス貨物_ガソリン,係数_バス貨物_CNG,係数_バス貨物_軽油,係数_バス貨物_メタノール,係数_バス貨物_LPG),MATCH(AL1862,【参考】排出ガスレベル!$AI$4:$AI$671,1),1,AR1862):INDEX((係数_バス貨物_ガソリン,係数_バス貨物_CNG,係数_バス貨物_軽油,係数_バス貨物_メタノール,係数_バス貨物_LPG),MATCH(AL1862+1,【参考】排出ガスレベル!$AI$4:$AI$671,1)-1,5,AR1862),2,FALSE),IF(OR(AJ1862=1,AJ1862=2),VLOOKUP(AH1862,INDEX((係数_乗用_ガソリン,係数_乗用_CNG,係数_乗用_軽油,係数_乗用_メタノール,係数_乗用_LPG),1,1,AR1862):INDEX((係数_乗用_ガソリン,係数_乗用_CNG,係数_乗用_軽油,係数_乗用_メタノール,係数_乗用_LPG),125,5,AR1862),2,FALSE))))))</f>
        <v/>
      </c>
      <c r="AO1862" s="376" t="str">
        <f>IF(T1862="","",IF(OR(AH1862="",AH1862="-"),"－",IF(OR(AM1862=8,AM1862=9),"",IF(OR(AJ1862=3,AJ1862=4,AJ1862=5,AJ1862=6),VLOOKUP(AH1862,INDEX((係数_バス貨物_ガソリン,係数_バス貨物_CNG,係数_バス貨物_軽油,係数_バス貨物_メタノール,係数_バス貨物_LPG),MATCH(AL1862,【参考】排出ガスレベル!$AI$4:$AI$671,1),1,AR1862):INDEX((係数_バス貨物_ガソリン,係数_バス貨物_CNG,係数_バス貨物_軽油,係数_バス貨物_メタノール,係数_バス貨物_LPG),MATCH(AL1862+1,【参考】排出ガスレベル!$AI$4:$AI$671,1)-1,5,AR1862),3,FALSE),IF(OR(AJ1862=1,AJ1862=2),VLOOKUP(AH1862,INDEX((係数_乗用_ガソリン,係数_乗用_CNG,係数_乗用_軽油,係数_乗用_メタノール,係数_乗用_LPG),1,1,AR1862):INDEX((係数_乗用_ガソリン,係数_乗用_CNG,係数_乗用_軽油,係数_乗用_メタノール,係数_乗用_LPG),125,5,AR1862),3,FALSE))))))</f>
        <v/>
      </c>
      <c r="AP1862" s="375" t="str">
        <f t="shared" si="877"/>
        <v/>
      </c>
      <c r="AQ1862" s="444" t="str">
        <f t="shared" si="878"/>
        <v/>
      </c>
      <c r="AR1862" s="375" t="str">
        <f t="shared" si="881"/>
        <v/>
      </c>
      <c r="AS1862" s="377" t="str">
        <f t="shared" si="879"/>
        <v/>
      </c>
      <c r="AT1862" s="378" t="str">
        <f t="shared" si="880"/>
        <v/>
      </c>
      <c r="AX1862" s="625" t="b">
        <f t="shared" si="882"/>
        <v>0</v>
      </c>
      <c r="AY1862" s="7" t="str">
        <f t="shared" si="883"/>
        <v>FALSEFALSEFALSE</v>
      </c>
      <c r="AZ1862" s="626">
        <f t="shared" si="859"/>
        <v>0</v>
      </c>
      <c r="BA1862" s="627" t="str">
        <f t="shared" si="860"/>
        <v/>
      </c>
      <c r="BB1862" s="627">
        <f t="shared" si="861"/>
        <v>0</v>
      </c>
      <c r="BC1862" s="690" t="str">
        <f t="shared" si="862"/>
        <v/>
      </c>
    </row>
    <row r="1863" spans="1:55">
      <c r="A1863" s="381">
        <v>1807</v>
      </c>
      <c r="B1863" s="117"/>
      <c r="C1863" s="288"/>
      <c r="D1863" s="289"/>
      <c r="E1863" s="289"/>
      <c r="F1863" s="290"/>
      <c r="G1863" s="292"/>
      <c r="H1863" s="116"/>
      <c r="I1863" s="292"/>
      <c r="J1863" s="116"/>
      <c r="K1863" s="370" t="str">
        <f t="shared" si="853"/>
        <v/>
      </c>
      <c r="L1863" s="370">
        <f t="shared" si="854"/>
        <v>0</v>
      </c>
      <c r="M1863" s="370">
        <f t="shared" si="855"/>
        <v>0</v>
      </c>
      <c r="N1863" s="371" t="str">
        <f t="shared" si="863"/>
        <v/>
      </c>
      <c r="O1863" s="371" t="str">
        <f t="shared" si="864"/>
        <v/>
      </c>
      <c r="P1863" s="371" t="str">
        <f t="shared" si="865"/>
        <v/>
      </c>
      <c r="Q1863" s="371" t="str">
        <f t="shared" si="866"/>
        <v/>
      </c>
      <c r="R1863" s="371" t="str">
        <f t="shared" si="867"/>
        <v/>
      </c>
      <c r="S1863" s="371" t="str">
        <f t="shared" si="868"/>
        <v/>
      </c>
      <c r="T1863" s="443" t="str">
        <f t="shared" si="856"/>
        <v/>
      </c>
      <c r="U1863" s="539"/>
      <c r="V1863" s="117"/>
      <c r="W1863" s="118"/>
      <c r="X1863" s="119"/>
      <c r="Y1863" s="120"/>
      <c r="Z1863" s="122"/>
      <c r="AA1863" s="121"/>
      <c r="AB1863" s="443" t="str">
        <f t="shared" si="857"/>
        <v/>
      </c>
      <c r="AC1863" s="734" t="str">
        <f t="shared" si="858"/>
        <v/>
      </c>
      <c r="AD1863" s="372"/>
      <c r="AE1863" s="485"/>
      <c r="AF1863" s="373" t="str">
        <f t="shared" si="869"/>
        <v/>
      </c>
      <c r="AG1863" s="373" t="str">
        <f t="shared" si="870"/>
        <v/>
      </c>
      <c r="AH1863" s="374" t="str">
        <f t="shared" si="871"/>
        <v/>
      </c>
      <c r="AI1863" s="375" t="str">
        <f t="shared" si="872"/>
        <v/>
      </c>
      <c r="AJ1863" s="375" t="str">
        <f t="shared" si="873"/>
        <v/>
      </c>
      <c r="AK1863" s="375" t="str">
        <f t="shared" si="874"/>
        <v/>
      </c>
      <c r="AL1863" s="375" t="str">
        <f t="shared" si="875"/>
        <v/>
      </c>
      <c r="AM1863" s="375" t="str">
        <f t="shared" si="876"/>
        <v/>
      </c>
      <c r="AN1863" s="376" t="str">
        <f>IF(AF1863="","",IF(OR(AH1863="",AH1863="-"),"－",IF(OR(AM1863=8,AM1863=9),"",IF(OR(AJ1863=3,AJ1863=4,AJ1863=5,AJ1863=6),VLOOKUP(AH1863,INDEX((係数_バス貨物_ガソリン,係数_バス貨物_CNG,係数_バス貨物_軽油,係数_バス貨物_メタノール,係数_バス貨物_LPG),MATCH(AL1863,【参考】排出ガスレベル!$AI$4:$AI$671,1),1,AR1863):INDEX((係数_バス貨物_ガソリン,係数_バス貨物_CNG,係数_バス貨物_軽油,係数_バス貨物_メタノール,係数_バス貨物_LPG),MATCH(AL1863+1,【参考】排出ガスレベル!$AI$4:$AI$671,1)-1,5,AR1863),2,FALSE),IF(OR(AJ1863=1,AJ1863=2),VLOOKUP(AH1863,INDEX((係数_乗用_ガソリン,係数_乗用_CNG,係数_乗用_軽油,係数_乗用_メタノール,係数_乗用_LPG),1,1,AR1863):INDEX((係数_乗用_ガソリン,係数_乗用_CNG,係数_乗用_軽油,係数_乗用_メタノール,係数_乗用_LPG),125,5,AR1863),2,FALSE))))))</f>
        <v/>
      </c>
      <c r="AO1863" s="376" t="str">
        <f>IF(T1863="","",IF(OR(AH1863="",AH1863="-"),"－",IF(OR(AM1863=8,AM1863=9),"",IF(OR(AJ1863=3,AJ1863=4,AJ1863=5,AJ1863=6),VLOOKUP(AH1863,INDEX((係数_バス貨物_ガソリン,係数_バス貨物_CNG,係数_バス貨物_軽油,係数_バス貨物_メタノール,係数_バス貨物_LPG),MATCH(AL1863,【参考】排出ガスレベル!$AI$4:$AI$671,1),1,AR1863):INDEX((係数_バス貨物_ガソリン,係数_バス貨物_CNG,係数_バス貨物_軽油,係数_バス貨物_メタノール,係数_バス貨物_LPG),MATCH(AL1863+1,【参考】排出ガスレベル!$AI$4:$AI$671,1)-1,5,AR1863),3,FALSE),IF(OR(AJ1863=1,AJ1863=2),VLOOKUP(AH1863,INDEX((係数_乗用_ガソリン,係数_乗用_CNG,係数_乗用_軽油,係数_乗用_メタノール,係数_乗用_LPG),1,1,AR1863):INDEX((係数_乗用_ガソリン,係数_乗用_CNG,係数_乗用_軽油,係数_乗用_メタノール,係数_乗用_LPG),125,5,AR1863),3,FALSE))))))</f>
        <v/>
      </c>
      <c r="AP1863" s="375" t="str">
        <f t="shared" si="877"/>
        <v/>
      </c>
      <c r="AQ1863" s="444" t="str">
        <f t="shared" si="878"/>
        <v/>
      </c>
      <c r="AR1863" s="375" t="str">
        <f t="shared" si="881"/>
        <v/>
      </c>
      <c r="AS1863" s="377" t="str">
        <f t="shared" si="879"/>
        <v/>
      </c>
      <c r="AT1863" s="378" t="str">
        <f t="shared" si="880"/>
        <v/>
      </c>
      <c r="AX1863" s="625" t="b">
        <f t="shared" si="882"/>
        <v>0</v>
      </c>
      <c r="AY1863" s="7" t="str">
        <f t="shared" si="883"/>
        <v>FALSEFALSEFALSE</v>
      </c>
      <c r="AZ1863" s="626">
        <f t="shared" si="859"/>
        <v>0</v>
      </c>
      <c r="BA1863" s="627" t="str">
        <f t="shared" si="860"/>
        <v/>
      </c>
      <c r="BB1863" s="627">
        <f t="shared" si="861"/>
        <v>0</v>
      </c>
      <c r="BC1863" s="690" t="str">
        <f t="shared" si="862"/>
        <v/>
      </c>
    </row>
    <row r="1864" spans="1:55">
      <c r="A1864" s="381">
        <v>1808</v>
      </c>
      <c r="B1864" s="117"/>
      <c r="C1864" s="288"/>
      <c r="D1864" s="289"/>
      <c r="E1864" s="289"/>
      <c r="F1864" s="290"/>
      <c r="G1864" s="292"/>
      <c r="H1864" s="116"/>
      <c r="I1864" s="292"/>
      <c r="J1864" s="116"/>
      <c r="K1864" s="370" t="str">
        <f t="shared" si="853"/>
        <v/>
      </c>
      <c r="L1864" s="370">
        <f t="shared" si="854"/>
        <v>0</v>
      </c>
      <c r="M1864" s="370">
        <f t="shared" si="855"/>
        <v>0</v>
      </c>
      <c r="N1864" s="371" t="str">
        <f t="shared" si="863"/>
        <v/>
      </c>
      <c r="O1864" s="371" t="str">
        <f t="shared" si="864"/>
        <v/>
      </c>
      <c r="P1864" s="371" t="str">
        <f t="shared" si="865"/>
        <v/>
      </c>
      <c r="Q1864" s="371" t="str">
        <f t="shared" si="866"/>
        <v/>
      </c>
      <c r="R1864" s="371" t="str">
        <f t="shared" si="867"/>
        <v/>
      </c>
      <c r="S1864" s="371" t="str">
        <f t="shared" si="868"/>
        <v/>
      </c>
      <c r="T1864" s="443" t="str">
        <f t="shared" si="856"/>
        <v/>
      </c>
      <c r="U1864" s="539"/>
      <c r="V1864" s="117"/>
      <c r="W1864" s="118"/>
      <c r="X1864" s="119"/>
      <c r="Y1864" s="120"/>
      <c r="Z1864" s="122"/>
      <c r="AA1864" s="121"/>
      <c r="AB1864" s="443" t="str">
        <f t="shared" si="857"/>
        <v/>
      </c>
      <c r="AC1864" s="734" t="str">
        <f t="shared" si="858"/>
        <v/>
      </c>
      <c r="AD1864" s="372"/>
      <c r="AE1864" s="485"/>
      <c r="AF1864" s="373" t="str">
        <f t="shared" si="869"/>
        <v/>
      </c>
      <c r="AG1864" s="373" t="str">
        <f t="shared" si="870"/>
        <v/>
      </c>
      <c r="AH1864" s="374" t="str">
        <f t="shared" si="871"/>
        <v/>
      </c>
      <c r="AI1864" s="375" t="str">
        <f t="shared" si="872"/>
        <v/>
      </c>
      <c r="AJ1864" s="375" t="str">
        <f t="shared" si="873"/>
        <v/>
      </c>
      <c r="AK1864" s="375" t="str">
        <f t="shared" si="874"/>
        <v/>
      </c>
      <c r="AL1864" s="375" t="str">
        <f t="shared" si="875"/>
        <v/>
      </c>
      <c r="AM1864" s="375" t="str">
        <f t="shared" si="876"/>
        <v/>
      </c>
      <c r="AN1864" s="376" t="str">
        <f>IF(AF1864="","",IF(OR(AH1864="",AH1864="-"),"－",IF(OR(AM1864=8,AM1864=9),"",IF(OR(AJ1864=3,AJ1864=4,AJ1864=5,AJ1864=6),VLOOKUP(AH1864,INDEX((係数_バス貨物_ガソリン,係数_バス貨物_CNG,係数_バス貨物_軽油,係数_バス貨物_メタノール,係数_バス貨物_LPG),MATCH(AL1864,【参考】排出ガスレベル!$AI$4:$AI$671,1),1,AR1864):INDEX((係数_バス貨物_ガソリン,係数_バス貨物_CNG,係数_バス貨物_軽油,係数_バス貨物_メタノール,係数_バス貨物_LPG),MATCH(AL1864+1,【参考】排出ガスレベル!$AI$4:$AI$671,1)-1,5,AR1864),2,FALSE),IF(OR(AJ1864=1,AJ1864=2),VLOOKUP(AH1864,INDEX((係数_乗用_ガソリン,係数_乗用_CNG,係数_乗用_軽油,係数_乗用_メタノール,係数_乗用_LPG),1,1,AR1864):INDEX((係数_乗用_ガソリン,係数_乗用_CNG,係数_乗用_軽油,係数_乗用_メタノール,係数_乗用_LPG),125,5,AR1864),2,FALSE))))))</f>
        <v/>
      </c>
      <c r="AO1864" s="376" t="str">
        <f>IF(T1864="","",IF(OR(AH1864="",AH1864="-"),"－",IF(OR(AM1864=8,AM1864=9),"",IF(OR(AJ1864=3,AJ1864=4,AJ1864=5,AJ1864=6),VLOOKUP(AH1864,INDEX((係数_バス貨物_ガソリン,係数_バス貨物_CNG,係数_バス貨物_軽油,係数_バス貨物_メタノール,係数_バス貨物_LPG),MATCH(AL1864,【参考】排出ガスレベル!$AI$4:$AI$671,1),1,AR1864):INDEX((係数_バス貨物_ガソリン,係数_バス貨物_CNG,係数_バス貨物_軽油,係数_バス貨物_メタノール,係数_バス貨物_LPG),MATCH(AL1864+1,【参考】排出ガスレベル!$AI$4:$AI$671,1)-1,5,AR1864),3,FALSE),IF(OR(AJ1864=1,AJ1864=2),VLOOKUP(AH1864,INDEX((係数_乗用_ガソリン,係数_乗用_CNG,係数_乗用_軽油,係数_乗用_メタノール,係数_乗用_LPG),1,1,AR1864):INDEX((係数_乗用_ガソリン,係数_乗用_CNG,係数_乗用_軽油,係数_乗用_メタノール,係数_乗用_LPG),125,5,AR1864),3,FALSE))))))</f>
        <v/>
      </c>
      <c r="AP1864" s="375" t="str">
        <f t="shared" si="877"/>
        <v/>
      </c>
      <c r="AQ1864" s="444" t="str">
        <f t="shared" si="878"/>
        <v/>
      </c>
      <c r="AR1864" s="375" t="str">
        <f t="shared" si="881"/>
        <v/>
      </c>
      <c r="AS1864" s="377" t="str">
        <f t="shared" si="879"/>
        <v/>
      </c>
      <c r="AT1864" s="378" t="str">
        <f t="shared" si="880"/>
        <v/>
      </c>
      <c r="AX1864" s="625" t="b">
        <f t="shared" si="882"/>
        <v>0</v>
      </c>
      <c r="AY1864" s="7" t="str">
        <f t="shared" si="883"/>
        <v>FALSEFALSEFALSE</v>
      </c>
      <c r="AZ1864" s="626">
        <f t="shared" si="859"/>
        <v>0</v>
      </c>
      <c r="BA1864" s="627" t="str">
        <f t="shared" si="860"/>
        <v/>
      </c>
      <c r="BB1864" s="627">
        <f t="shared" si="861"/>
        <v>0</v>
      </c>
      <c r="BC1864" s="690" t="str">
        <f t="shared" si="862"/>
        <v/>
      </c>
    </row>
    <row r="1865" spans="1:55">
      <c r="A1865" s="381">
        <v>1809</v>
      </c>
      <c r="B1865" s="117"/>
      <c r="C1865" s="288"/>
      <c r="D1865" s="289"/>
      <c r="E1865" s="289"/>
      <c r="F1865" s="290"/>
      <c r="G1865" s="292"/>
      <c r="H1865" s="116"/>
      <c r="I1865" s="292"/>
      <c r="J1865" s="116"/>
      <c r="K1865" s="370" t="str">
        <f t="shared" si="853"/>
        <v/>
      </c>
      <c r="L1865" s="370">
        <f t="shared" si="854"/>
        <v>0</v>
      </c>
      <c r="M1865" s="370">
        <f t="shared" si="855"/>
        <v>0</v>
      </c>
      <c r="N1865" s="371" t="str">
        <f t="shared" si="863"/>
        <v/>
      </c>
      <c r="O1865" s="371" t="str">
        <f t="shared" si="864"/>
        <v/>
      </c>
      <c r="P1865" s="371" t="str">
        <f t="shared" si="865"/>
        <v/>
      </c>
      <c r="Q1865" s="371" t="str">
        <f t="shared" si="866"/>
        <v/>
      </c>
      <c r="R1865" s="371" t="str">
        <f t="shared" si="867"/>
        <v/>
      </c>
      <c r="S1865" s="371" t="str">
        <f t="shared" si="868"/>
        <v/>
      </c>
      <c r="T1865" s="443" t="str">
        <f t="shared" si="856"/>
        <v/>
      </c>
      <c r="U1865" s="539"/>
      <c r="V1865" s="117"/>
      <c r="W1865" s="118"/>
      <c r="X1865" s="119"/>
      <c r="Y1865" s="120"/>
      <c r="Z1865" s="122"/>
      <c r="AA1865" s="121"/>
      <c r="AB1865" s="443" t="str">
        <f t="shared" si="857"/>
        <v/>
      </c>
      <c r="AC1865" s="734" t="str">
        <f t="shared" si="858"/>
        <v/>
      </c>
      <c r="AD1865" s="372"/>
      <c r="AE1865" s="485"/>
      <c r="AF1865" s="373" t="str">
        <f t="shared" si="869"/>
        <v/>
      </c>
      <c r="AG1865" s="373" t="str">
        <f t="shared" si="870"/>
        <v/>
      </c>
      <c r="AH1865" s="374" t="str">
        <f t="shared" si="871"/>
        <v/>
      </c>
      <c r="AI1865" s="375" t="str">
        <f t="shared" si="872"/>
        <v/>
      </c>
      <c r="AJ1865" s="375" t="str">
        <f t="shared" si="873"/>
        <v/>
      </c>
      <c r="AK1865" s="375" t="str">
        <f t="shared" si="874"/>
        <v/>
      </c>
      <c r="AL1865" s="375" t="str">
        <f t="shared" si="875"/>
        <v/>
      </c>
      <c r="AM1865" s="375" t="str">
        <f t="shared" si="876"/>
        <v/>
      </c>
      <c r="AN1865" s="376" t="str">
        <f>IF(AF1865="","",IF(OR(AH1865="",AH1865="-"),"－",IF(OR(AM1865=8,AM1865=9),"",IF(OR(AJ1865=3,AJ1865=4,AJ1865=5,AJ1865=6),VLOOKUP(AH1865,INDEX((係数_バス貨物_ガソリン,係数_バス貨物_CNG,係数_バス貨物_軽油,係数_バス貨物_メタノール,係数_バス貨物_LPG),MATCH(AL1865,【参考】排出ガスレベル!$AI$4:$AI$671,1),1,AR1865):INDEX((係数_バス貨物_ガソリン,係数_バス貨物_CNG,係数_バス貨物_軽油,係数_バス貨物_メタノール,係数_バス貨物_LPG),MATCH(AL1865+1,【参考】排出ガスレベル!$AI$4:$AI$671,1)-1,5,AR1865),2,FALSE),IF(OR(AJ1865=1,AJ1865=2),VLOOKUP(AH1865,INDEX((係数_乗用_ガソリン,係数_乗用_CNG,係数_乗用_軽油,係数_乗用_メタノール,係数_乗用_LPG),1,1,AR1865):INDEX((係数_乗用_ガソリン,係数_乗用_CNG,係数_乗用_軽油,係数_乗用_メタノール,係数_乗用_LPG),125,5,AR1865),2,FALSE))))))</f>
        <v/>
      </c>
      <c r="AO1865" s="376" t="str">
        <f>IF(T1865="","",IF(OR(AH1865="",AH1865="-"),"－",IF(OR(AM1865=8,AM1865=9),"",IF(OR(AJ1865=3,AJ1865=4,AJ1865=5,AJ1865=6),VLOOKUP(AH1865,INDEX((係数_バス貨物_ガソリン,係数_バス貨物_CNG,係数_バス貨物_軽油,係数_バス貨物_メタノール,係数_バス貨物_LPG),MATCH(AL1865,【参考】排出ガスレベル!$AI$4:$AI$671,1),1,AR1865):INDEX((係数_バス貨物_ガソリン,係数_バス貨物_CNG,係数_バス貨物_軽油,係数_バス貨物_メタノール,係数_バス貨物_LPG),MATCH(AL1865+1,【参考】排出ガスレベル!$AI$4:$AI$671,1)-1,5,AR1865),3,FALSE),IF(OR(AJ1865=1,AJ1865=2),VLOOKUP(AH1865,INDEX((係数_乗用_ガソリン,係数_乗用_CNG,係数_乗用_軽油,係数_乗用_メタノール,係数_乗用_LPG),1,1,AR1865):INDEX((係数_乗用_ガソリン,係数_乗用_CNG,係数_乗用_軽油,係数_乗用_メタノール,係数_乗用_LPG),125,5,AR1865),3,FALSE))))))</f>
        <v/>
      </c>
      <c r="AP1865" s="375" t="str">
        <f t="shared" si="877"/>
        <v/>
      </c>
      <c r="AQ1865" s="444" t="str">
        <f t="shared" si="878"/>
        <v/>
      </c>
      <c r="AR1865" s="375" t="str">
        <f t="shared" si="881"/>
        <v/>
      </c>
      <c r="AS1865" s="377" t="str">
        <f t="shared" si="879"/>
        <v/>
      </c>
      <c r="AT1865" s="378" t="str">
        <f t="shared" si="880"/>
        <v/>
      </c>
      <c r="AX1865" s="625" t="b">
        <f t="shared" si="882"/>
        <v>0</v>
      </c>
      <c r="AY1865" s="7" t="str">
        <f t="shared" si="883"/>
        <v>FALSEFALSEFALSE</v>
      </c>
      <c r="AZ1865" s="626">
        <f t="shared" si="859"/>
        <v>0</v>
      </c>
      <c r="BA1865" s="627" t="str">
        <f t="shared" si="860"/>
        <v/>
      </c>
      <c r="BB1865" s="627">
        <f t="shared" si="861"/>
        <v>0</v>
      </c>
      <c r="BC1865" s="690" t="str">
        <f t="shared" si="862"/>
        <v/>
      </c>
    </row>
    <row r="1866" spans="1:55">
      <c r="A1866" s="381">
        <v>1810</v>
      </c>
      <c r="B1866" s="117"/>
      <c r="C1866" s="288"/>
      <c r="D1866" s="289"/>
      <c r="E1866" s="289"/>
      <c r="F1866" s="290"/>
      <c r="G1866" s="292"/>
      <c r="H1866" s="116"/>
      <c r="I1866" s="292"/>
      <c r="J1866" s="116"/>
      <c r="K1866" s="370" t="str">
        <f t="shared" si="853"/>
        <v/>
      </c>
      <c r="L1866" s="370">
        <f t="shared" si="854"/>
        <v>0</v>
      </c>
      <c r="M1866" s="370">
        <f t="shared" si="855"/>
        <v>0</v>
      </c>
      <c r="N1866" s="371" t="str">
        <f t="shared" si="863"/>
        <v/>
      </c>
      <c r="O1866" s="371" t="str">
        <f t="shared" si="864"/>
        <v/>
      </c>
      <c r="P1866" s="371" t="str">
        <f t="shared" si="865"/>
        <v/>
      </c>
      <c r="Q1866" s="371" t="str">
        <f t="shared" si="866"/>
        <v/>
      </c>
      <c r="R1866" s="371" t="str">
        <f t="shared" si="867"/>
        <v/>
      </c>
      <c r="S1866" s="371" t="str">
        <f t="shared" si="868"/>
        <v/>
      </c>
      <c r="T1866" s="443" t="str">
        <f t="shared" si="856"/>
        <v/>
      </c>
      <c r="U1866" s="539"/>
      <c r="V1866" s="117"/>
      <c r="W1866" s="118"/>
      <c r="X1866" s="119"/>
      <c r="Y1866" s="120"/>
      <c r="Z1866" s="122"/>
      <c r="AA1866" s="121"/>
      <c r="AB1866" s="443" t="str">
        <f t="shared" si="857"/>
        <v/>
      </c>
      <c r="AC1866" s="734" t="str">
        <f t="shared" si="858"/>
        <v/>
      </c>
      <c r="AD1866" s="372"/>
      <c r="AE1866" s="485"/>
      <c r="AF1866" s="373" t="str">
        <f t="shared" si="869"/>
        <v/>
      </c>
      <c r="AG1866" s="373" t="str">
        <f t="shared" si="870"/>
        <v/>
      </c>
      <c r="AH1866" s="374" t="str">
        <f t="shared" si="871"/>
        <v/>
      </c>
      <c r="AI1866" s="375" t="str">
        <f t="shared" si="872"/>
        <v/>
      </c>
      <c r="AJ1866" s="375" t="str">
        <f t="shared" si="873"/>
        <v/>
      </c>
      <c r="AK1866" s="375" t="str">
        <f t="shared" si="874"/>
        <v/>
      </c>
      <c r="AL1866" s="375" t="str">
        <f t="shared" si="875"/>
        <v/>
      </c>
      <c r="AM1866" s="375" t="str">
        <f t="shared" si="876"/>
        <v/>
      </c>
      <c r="AN1866" s="376" t="str">
        <f>IF(AF1866="","",IF(OR(AH1866="",AH1866="-"),"－",IF(OR(AM1866=8,AM1866=9),"",IF(OR(AJ1866=3,AJ1866=4,AJ1866=5,AJ1866=6),VLOOKUP(AH1866,INDEX((係数_バス貨物_ガソリン,係数_バス貨物_CNG,係数_バス貨物_軽油,係数_バス貨物_メタノール,係数_バス貨物_LPG),MATCH(AL1866,【参考】排出ガスレベル!$AI$4:$AI$671,1),1,AR1866):INDEX((係数_バス貨物_ガソリン,係数_バス貨物_CNG,係数_バス貨物_軽油,係数_バス貨物_メタノール,係数_バス貨物_LPG),MATCH(AL1866+1,【参考】排出ガスレベル!$AI$4:$AI$671,1)-1,5,AR1866),2,FALSE),IF(OR(AJ1866=1,AJ1866=2),VLOOKUP(AH1866,INDEX((係数_乗用_ガソリン,係数_乗用_CNG,係数_乗用_軽油,係数_乗用_メタノール,係数_乗用_LPG),1,1,AR1866):INDEX((係数_乗用_ガソリン,係数_乗用_CNG,係数_乗用_軽油,係数_乗用_メタノール,係数_乗用_LPG),125,5,AR1866),2,FALSE))))))</f>
        <v/>
      </c>
      <c r="AO1866" s="376" t="str">
        <f>IF(T1866="","",IF(OR(AH1866="",AH1866="-"),"－",IF(OR(AM1866=8,AM1866=9),"",IF(OR(AJ1866=3,AJ1866=4,AJ1866=5,AJ1866=6),VLOOKUP(AH1866,INDEX((係数_バス貨物_ガソリン,係数_バス貨物_CNG,係数_バス貨物_軽油,係数_バス貨物_メタノール,係数_バス貨物_LPG),MATCH(AL1866,【参考】排出ガスレベル!$AI$4:$AI$671,1),1,AR1866):INDEX((係数_バス貨物_ガソリン,係数_バス貨物_CNG,係数_バス貨物_軽油,係数_バス貨物_メタノール,係数_バス貨物_LPG),MATCH(AL1866+1,【参考】排出ガスレベル!$AI$4:$AI$671,1)-1,5,AR1866),3,FALSE),IF(OR(AJ1866=1,AJ1866=2),VLOOKUP(AH1866,INDEX((係数_乗用_ガソリン,係数_乗用_CNG,係数_乗用_軽油,係数_乗用_メタノール,係数_乗用_LPG),1,1,AR1866):INDEX((係数_乗用_ガソリン,係数_乗用_CNG,係数_乗用_軽油,係数_乗用_メタノール,係数_乗用_LPG),125,5,AR1866),3,FALSE))))))</f>
        <v/>
      </c>
      <c r="AP1866" s="375" t="str">
        <f t="shared" si="877"/>
        <v/>
      </c>
      <c r="AQ1866" s="444" t="str">
        <f t="shared" si="878"/>
        <v/>
      </c>
      <c r="AR1866" s="375" t="str">
        <f t="shared" si="881"/>
        <v/>
      </c>
      <c r="AS1866" s="377" t="str">
        <f t="shared" si="879"/>
        <v/>
      </c>
      <c r="AT1866" s="378" t="str">
        <f t="shared" si="880"/>
        <v/>
      </c>
      <c r="AX1866" s="625" t="b">
        <f t="shared" si="882"/>
        <v>0</v>
      </c>
      <c r="AY1866" s="7" t="str">
        <f t="shared" si="883"/>
        <v>FALSEFALSEFALSE</v>
      </c>
      <c r="AZ1866" s="626">
        <f t="shared" si="859"/>
        <v>0</v>
      </c>
      <c r="BA1866" s="627" t="str">
        <f t="shared" si="860"/>
        <v/>
      </c>
      <c r="BB1866" s="627">
        <f t="shared" si="861"/>
        <v>0</v>
      </c>
      <c r="BC1866" s="690" t="str">
        <f t="shared" si="862"/>
        <v/>
      </c>
    </row>
    <row r="1867" spans="1:55">
      <c r="A1867" s="381">
        <v>1811</v>
      </c>
      <c r="B1867" s="117"/>
      <c r="C1867" s="288"/>
      <c r="D1867" s="289"/>
      <c r="E1867" s="289"/>
      <c r="F1867" s="290"/>
      <c r="G1867" s="292"/>
      <c r="H1867" s="116"/>
      <c r="I1867" s="292"/>
      <c r="J1867" s="116"/>
      <c r="K1867" s="370" t="str">
        <f t="shared" si="853"/>
        <v/>
      </c>
      <c r="L1867" s="370">
        <f t="shared" si="854"/>
        <v>0</v>
      </c>
      <c r="M1867" s="370">
        <f t="shared" si="855"/>
        <v>0</v>
      </c>
      <c r="N1867" s="371" t="str">
        <f t="shared" si="863"/>
        <v/>
      </c>
      <c r="O1867" s="371" t="str">
        <f t="shared" si="864"/>
        <v/>
      </c>
      <c r="P1867" s="371" t="str">
        <f t="shared" si="865"/>
        <v/>
      </c>
      <c r="Q1867" s="371" t="str">
        <f t="shared" si="866"/>
        <v/>
      </c>
      <c r="R1867" s="371" t="str">
        <f t="shared" si="867"/>
        <v/>
      </c>
      <c r="S1867" s="371" t="str">
        <f t="shared" si="868"/>
        <v/>
      </c>
      <c r="T1867" s="443" t="str">
        <f t="shared" si="856"/>
        <v/>
      </c>
      <c r="U1867" s="539"/>
      <c r="V1867" s="117"/>
      <c r="W1867" s="118"/>
      <c r="X1867" s="119"/>
      <c r="Y1867" s="120"/>
      <c r="Z1867" s="122"/>
      <c r="AA1867" s="121"/>
      <c r="AB1867" s="443" t="str">
        <f t="shared" si="857"/>
        <v/>
      </c>
      <c r="AC1867" s="734" t="str">
        <f t="shared" si="858"/>
        <v/>
      </c>
      <c r="AD1867" s="372"/>
      <c r="AE1867" s="485"/>
      <c r="AF1867" s="373" t="str">
        <f t="shared" si="869"/>
        <v/>
      </c>
      <c r="AG1867" s="373" t="str">
        <f t="shared" si="870"/>
        <v/>
      </c>
      <c r="AH1867" s="374" t="str">
        <f t="shared" si="871"/>
        <v/>
      </c>
      <c r="AI1867" s="375" t="str">
        <f t="shared" si="872"/>
        <v/>
      </c>
      <c r="AJ1867" s="375" t="str">
        <f t="shared" si="873"/>
        <v/>
      </c>
      <c r="AK1867" s="375" t="str">
        <f t="shared" si="874"/>
        <v/>
      </c>
      <c r="AL1867" s="375" t="str">
        <f t="shared" si="875"/>
        <v/>
      </c>
      <c r="AM1867" s="375" t="str">
        <f t="shared" si="876"/>
        <v/>
      </c>
      <c r="AN1867" s="376" t="str">
        <f>IF(AF1867="","",IF(OR(AH1867="",AH1867="-"),"－",IF(OR(AM1867=8,AM1867=9),"",IF(OR(AJ1867=3,AJ1867=4,AJ1867=5,AJ1867=6),VLOOKUP(AH1867,INDEX((係数_バス貨物_ガソリン,係数_バス貨物_CNG,係数_バス貨物_軽油,係数_バス貨物_メタノール,係数_バス貨物_LPG),MATCH(AL1867,【参考】排出ガスレベル!$AI$4:$AI$671,1),1,AR1867):INDEX((係数_バス貨物_ガソリン,係数_バス貨物_CNG,係数_バス貨物_軽油,係数_バス貨物_メタノール,係数_バス貨物_LPG),MATCH(AL1867+1,【参考】排出ガスレベル!$AI$4:$AI$671,1)-1,5,AR1867),2,FALSE),IF(OR(AJ1867=1,AJ1867=2),VLOOKUP(AH1867,INDEX((係数_乗用_ガソリン,係数_乗用_CNG,係数_乗用_軽油,係数_乗用_メタノール,係数_乗用_LPG),1,1,AR1867):INDEX((係数_乗用_ガソリン,係数_乗用_CNG,係数_乗用_軽油,係数_乗用_メタノール,係数_乗用_LPG),125,5,AR1867),2,FALSE))))))</f>
        <v/>
      </c>
      <c r="AO1867" s="376" t="str">
        <f>IF(T1867="","",IF(OR(AH1867="",AH1867="-"),"－",IF(OR(AM1867=8,AM1867=9),"",IF(OR(AJ1867=3,AJ1867=4,AJ1867=5,AJ1867=6),VLOOKUP(AH1867,INDEX((係数_バス貨物_ガソリン,係数_バス貨物_CNG,係数_バス貨物_軽油,係数_バス貨物_メタノール,係数_バス貨物_LPG),MATCH(AL1867,【参考】排出ガスレベル!$AI$4:$AI$671,1),1,AR1867):INDEX((係数_バス貨物_ガソリン,係数_バス貨物_CNG,係数_バス貨物_軽油,係数_バス貨物_メタノール,係数_バス貨物_LPG),MATCH(AL1867+1,【参考】排出ガスレベル!$AI$4:$AI$671,1)-1,5,AR1867),3,FALSE),IF(OR(AJ1867=1,AJ1867=2),VLOOKUP(AH1867,INDEX((係数_乗用_ガソリン,係数_乗用_CNG,係数_乗用_軽油,係数_乗用_メタノール,係数_乗用_LPG),1,1,AR1867):INDEX((係数_乗用_ガソリン,係数_乗用_CNG,係数_乗用_軽油,係数_乗用_メタノール,係数_乗用_LPG),125,5,AR1867),3,FALSE))))))</f>
        <v/>
      </c>
      <c r="AP1867" s="375" t="str">
        <f t="shared" si="877"/>
        <v/>
      </c>
      <c r="AQ1867" s="444" t="str">
        <f t="shared" si="878"/>
        <v/>
      </c>
      <c r="AR1867" s="375" t="str">
        <f t="shared" si="881"/>
        <v/>
      </c>
      <c r="AS1867" s="377" t="str">
        <f t="shared" si="879"/>
        <v/>
      </c>
      <c r="AT1867" s="378" t="str">
        <f t="shared" si="880"/>
        <v/>
      </c>
      <c r="AX1867" s="625" t="b">
        <f t="shared" si="882"/>
        <v>0</v>
      </c>
      <c r="AY1867" s="7" t="str">
        <f t="shared" si="883"/>
        <v>FALSEFALSEFALSE</v>
      </c>
      <c r="AZ1867" s="626">
        <f t="shared" si="859"/>
        <v>0</v>
      </c>
      <c r="BA1867" s="627" t="str">
        <f t="shared" si="860"/>
        <v/>
      </c>
      <c r="BB1867" s="627">
        <f t="shared" si="861"/>
        <v>0</v>
      </c>
      <c r="BC1867" s="690" t="str">
        <f t="shared" si="862"/>
        <v/>
      </c>
    </row>
    <row r="1868" spans="1:55">
      <c r="A1868" s="381">
        <v>1812</v>
      </c>
      <c r="B1868" s="117"/>
      <c r="C1868" s="288"/>
      <c r="D1868" s="289"/>
      <c r="E1868" s="289"/>
      <c r="F1868" s="290"/>
      <c r="G1868" s="292"/>
      <c r="H1868" s="116"/>
      <c r="I1868" s="292"/>
      <c r="J1868" s="116"/>
      <c r="K1868" s="370" t="str">
        <f t="shared" si="853"/>
        <v/>
      </c>
      <c r="L1868" s="370">
        <f t="shared" si="854"/>
        <v>0</v>
      </c>
      <c r="M1868" s="370">
        <f t="shared" si="855"/>
        <v>0</v>
      </c>
      <c r="N1868" s="371" t="str">
        <f t="shared" si="863"/>
        <v/>
      </c>
      <c r="O1868" s="371" t="str">
        <f t="shared" si="864"/>
        <v/>
      </c>
      <c r="P1868" s="371" t="str">
        <f t="shared" si="865"/>
        <v/>
      </c>
      <c r="Q1868" s="371" t="str">
        <f t="shared" si="866"/>
        <v/>
      </c>
      <c r="R1868" s="371" t="str">
        <f t="shared" si="867"/>
        <v/>
      </c>
      <c r="S1868" s="371" t="str">
        <f t="shared" si="868"/>
        <v/>
      </c>
      <c r="T1868" s="443" t="str">
        <f t="shared" si="856"/>
        <v/>
      </c>
      <c r="U1868" s="539"/>
      <c r="V1868" s="117"/>
      <c r="W1868" s="118"/>
      <c r="X1868" s="119"/>
      <c r="Y1868" s="120"/>
      <c r="Z1868" s="122"/>
      <c r="AA1868" s="121"/>
      <c r="AB1868" s="443" t="str">
        <f t="shared" si="857"/>
        <v/>
      </c>
      <c r="AC1868" s="734" t="str">
        <f t="shared" si="858"/>
        <v/>
      </c>
      <c r="AD1868" s="372"/>
      <c r="AE1868" s="485"/>
      <c r="AF1868" s="373" t="str">
        <f t="shared" si="869"/>
        <v/>
      </c>
      <c r="AG1868" s="373" t="str">
        <f t="shared" si="870"/>
        <v/>
      </c>
      <c r="AH1868" s="374" t="str">
        <f t="shared" si="871"/>
        <v/>
      </c>
      <c r="AI1868" s="375" t="str">
        <f t="shared" si="872"/>
        <v/>
      </c>
      <c r="AJ1868" s="375" t="str">
        <f t="shared" si="873"/>
        <v/>
      </c>
      <c r="AK1868" s="375" t="str">
        <f t="shared" si="874"/>
        <v/>
      </c>
      <c r="AL1868" s="375" t="str">
        <f t="shared" si="875"/>
        <v/>
      </c>
      <c r="AM1868" s="375" t="str">
        <f t="shared" si="876"/>
        <v/>
      </c>
      <c r="AN1868" s="376" t="str">
        <f>IF(AF1868="","",IF(OR(AH1868="",AH1868="-"),"－",IF(OR(AM1868=8,AM1868=9),"",IF(OR(AJ1868=3,AJ1868=4,AJ1868=5,AJ1868=6),VLOOKUP(AH1868,INDEX((係数_バス貨物_ガソリン,係数_バス貨物_CNG,係数_バス貨物_軽油,係数_バス貨物_メタノール,係数_バス貨物_LPG),MATCH(AL1868,【参考】排出ガスレベル!$AI$4:$AI$671,1),1,AR1868):INDEX((係数_バス貨物_ガソリン,係数_バス貨物_CNG,係数_バス貨物_軽油,係数_バス貨物_メタノール,係数_バス貨物_LPG),MATCH(AL1868+1,【参考】排出ガスレベル!$AI$4:$AI$671,1)-1,5,AR1868),2,FALSE),IF(OR(AJ1868=1,AJ1868=2),VLOOKUP(AH1868,INDEX((係数_乗用_ガソリン,係数_乗用_CNG,係数_乗用_軽油,係数_乗用_メタノール,係数_乗用_LPG),1,1,AR1868):INDEX((係数_乗用_ガソリン,係数_乗用_CNG,係数_乗用_軽油,係数_乗用_メタノール,係数_乗用_LPG),125,5,AR1868),2,FALSE))))))</f>
        <v/>
      </c>
      <c r="AO1868" s="376" t="str">
        <f>IF(T1868="","",IF(OR(AH1868="",AH1868="-"),"－",IF(OR(AM1868=8,AM1868=9),"",IF(OR(AJ1868=3,AJ1868=4,AJ1868=5,AJ1868=6),VLOOKUP(AH1868,INDEX((係数_バス貨物_ガソリン,係数_バス貨物_CNG,係数_バス貨物_軽油,係数_バス貨物_メタノール,係数_バス貨物_LPG),MATCH(AL1868,【参考】排出ガスレベル!$AI$4:$AI$671,1),1,AR1868):INDEX((係数_バス貨物_ガソリン,係数_バス貨物_CNG,係数_バス貨物_軽油,係数_バス貨物_メタノール,係数_バス貨物_LPG),MATCH(AL1868+1,【参考】排出ガスレベル!$AI$4:$AI$671,1)-1,5,AR1868),3,FALSE),IF(OR(AJ1868=1,AJ1868=2),VLOOKUP(AH1868,INDEX((係数_乗用_ガソリン,係数_乗用_CNG,係数_乗用_軽油,係数_乗用_メタノール,係数_乗用_LPG),1,1,AR1868):INDEX((係数_乗用_ガソリン,係数_乗用_CNG,係数_乗用_軽油,係数_乗用_メタノール,係数_乗用_LPG),125,5,AR1868),3,FALSE))))))</f>
        <v/>
      </c>
      <c r="AP1868" s="375" t="str">
        <f t="shared" si="877"/>
        <v/>
      </c>
      <c r="AQ1868" s="444" t="str">
        <f t="shared" si="878"/>
        <v/>
      </c>
      <c r="AR1868" s="375" t="str">
        <f t="shared" si="881"/>
        <v/>
      </c>
      <c r="AS1868" s="377" t="str">
        <f t="shared" si="879"/>
        <v/>
      </c>
      <c r="AT1868" s="378" t="str">
        <f t="shared" si="880"/>
        <v/>
      </c>
      <c r="AX1868" s="625" t="b">
        <f t="shared" si="882"/>
        <v>0</v>
      </c>
      <c r="AY1868" s="7" t="str">
        <f t="shared" si="883"/>
        <v>FALSEFALSEFALSE</v>
      </c>
      <c r="AZ1868" s="626">
        <f t="shared" si="859"/>
        <v>0</v>
      </c>
      <c r="BA1868" s="627" t="str">
        <f t="shared" si="860"/>
        <v/>
      </c>
      <c r="BB1868" s="627">
        <f t="shared" si="861"/>
        <v>0</v>
      </c>
      <c r="BC1868" s="690" t="str">
        <f t="shared" si="862"/>
        <v/>
      </c>
    </row>
    <row r="1869" spans="1:55">
      <c r="A1869" s="381">
        <v>1813</v>
      </c>
      <c r="B1869" s="117"/>
      <c r="C1869" s="288"/>
      <c r="D1869" s="289"/>
      <c r="E1869" s="289"/>
      <c r="F1869" s="290"/>
      <c r="G1869" s="292"/>
      <c r="H1869" s="116"/>
      <c r="I1869" s="292"/>
      <c r="J1869" s="116"/>
      <c r="K1869" s="370" t="str">
        <f t="shared" si="853"/>
        <v/>
      </c>
      <c r="L1869" s="370">
        <f t="shared" si="854"/>
        <v>0</v>
      </c>
      <c r="M1869" s="370">
        <f t="shared" si="855"/>
        <v>0</v>
      </c>
      <c r="N1869" s="371" t="str">
        <f t="shared" si="863"/>
        <v/>
      </c>
      <c r="O1869" s="371" t="str">
        <f t="shared" si="864"/>
        <v/>
      </c>
      <c r="P1869" s="371" t="str">
        <f t="shared" si="865"/>
        <v/>
      </c>
      <c r="Q1869" s="371" t="str">
        <f t="shared" si="866"/>
        <v/>
      </c>
      <c r="R1869" s="371" t="str">
        <f t="shared" si="867"/>
        <v/>
      </c>
      <c r="S1869" s="371" t="str">
        <f t="shared" si="868"/>
        <v/>
      </c>
      <c r="T1869" s="443" t="str">
        <f t="shared" si="856"/>
        <v/>
      </c>
      <c r="U1869" s="539"/>
      <c r="V1869" s="117"/>
      <c r="W1869" s="118"/>
      <c r="X1869" s="119"/>
      <c r="Y1869" s="120"/>
      <c r="Z1869" s="122"/>
      <c r="AA1869" s="121"/>
      <c r="AB1869" s="443" t="str">
        <f t="shared" si="857"/>
        <v/>
      </c>
      <c r="AC1869" s="734" t="str">
        <f t="shared" si="858"/>
        <v/>
      </c>
      <c r="AD1869" s="372"/>
      <c r="AE1869" s="485"/>
      <c r="AF1869" s="373" t="str">
        <f t="shared" si="869"/>
        <v/>
      </c>
      <c r="AG1869" s="373" t="str">
        <f t="shared" si="870"/>
        <v/>
      </c>
      <c r="AH1869" s="374" t="str">
        <f t="shared" si="871"/>
        <v/>
      </c>
      <c r="AI1869" s="375" t="str">
        <f t="shared" si="872"/>
        <v/>
      </c>
      <c r="AJ1869" s="375" t="str">
        <f t="shared" si="873"/>
        <v/>
      </c>
      <c r="AK1869" s="375" t="str">
        <f t="shared" si="874"/>
        <v/>
      </c>
      <c r="AL1869" s="375" t="str">
        <f t="shared" si="875"/>
        <v/>
      </c>
      <c r="AM1869" s="375" t="str">
        <f t="shared" si="876"/>
        <v/>
      </c>
      <c r="AN1869" s="376" t="str">
        <f>IF(AF1869="","",IF(OR(AH1869="",AH1869="-"),"－",IF(OR(AM1869=8,AM1869=9),"",IF(OR(AJ1869=3,AJ1869=4,AJ1869=5,AJ1869=6),VLOOKUP(AH1869,INDEX((係数_バス貨物_ガソリン,係数_バス貨物_CNG,係数_バス貨物_軽油,係数_バス貨物_メタノール,係数_バス貨物_LPG),MATCH(AL1869,【参考】排出ガスレベル!$AI$4:$AI$671,1),1,AR1869):INDEX((係数_バス貨物_ガソリン,係数_バス貨物_CNG,係数_バス貨物_軽油,係数_バス貨物_メタノール,係数_バス貨物_LPG),MATCH(AL1869+1,【参考】排出ガスレベル!$AI$4:$AI$671,1)-1,5,AR1869),2,FALSE),IF(OR(AJ1869=1,AJ1869=2),VLOOKUP(AH1869,INDEX((係数_乗用_ガソリン,係数_乗用_CNG,係数_乗用_軽油,係数_乗用_メタノール,係数_乗用_LPG),1,1,AR1869):INDEX((係数_乗用_ガソリン,係数_乗用_CNG,係数_乗用_軽油,係数_乗用_メタノール,係数_乗用_LPG),125,5,AR1869),2,FALSE))))))</f>
        <v/>
      </c>
      <c r="AO1869" s="376" t="str">
        <f>IF(T1869="","",IF(OR(AH1869="",AH1869="-"),"－",IF(OR(AM1869=8,AM1869=9),"",IF(OR(AJ1869=3,AJ1869=4,AJ1869=5,AJ1869=6),VLOOKUP(AH1869,INDEX((係数_バス貨物_ガソリン,係数_バス貨物_CNG,係数_バス貨物_軽油,係数_バス貨物_メタノール,係数_バス貨物_LPG),MATCH(AL1869,【参考】排出ガスレベル!$AI$4:$AI$671,1),1,AR1869):INDEX((係数_バス貨物_ガソリン,係数_バス貨物_CNG,係数_バス貨物_軽油,係数_バス貨物_メタノール,係数_バス貨物_LPG),MATCH(AL1869+1,【参考】排出ガスレベル!$AI$4:$AI$671,1)-1,5,AR1869),3,FALSE),IF(OR(AJ1869=1,AJ1869=2),VLOOKUP(AH1869,INDEX((係数_乗用_ガソリン,係数_乗用_CNG,係数_乗用_軽油,係数_乗用_メタノール,係数_乗用_LPG),1,1,AR1869):INDEX((係数_乗用_ガソリン,係数_乗用_CNG,係数_乗用_軽油,係数_乗用_メタノール,係数_乗用_LPG),125,5,AR1869),3,FALSE))))))</f>
        <v/>
      </c>
      <c r="AP1869" s="375" t="str">
        <f t="shared" si="877"/>
        <v/>
      </c>
      <c r="AQ1869" s="444" t="str">
        <f t="shared" si="878"/>
        <v/>
      </c>
      <c r="AR1869" s="375" t="str">
        <f t="shared" si="881"/>
        <v/>
      </c>
      <c r="AS1869" s="377" t="str">
        <f t="shared" si="879"/>
        <v/>
      </c>
      <c r="AT1869" s="378" t="str">
        <f t="shared" si="880"/>
        <v/>
      </c>
      <c r="AX1869" s="625" t="b">
        <f t="shared" si="882"/>
        <v>0</v>
      </c>
      <c r="AY1869" s="7" t="str">
        <f t="shared" si="883"/>
        <v>FALSEFALSEFALSE</v>
      </c>
      <c r="AZ1869" s="626">
        <f t="shared" si="859"/>
        <v>0</v>
      </c>
      <c r="BA1869" s="627" t="str">
        <f t="shared" si="860"/>
        <v/>
      </c>
      <c r="BB1869" s="627">
        <f t="shared" si="861"/>
        <v>0</v>
      </c>
      <c r="BC1869" s="690" t="str">
        <f t="shared" si="862"/>
        <v/>
      </c>
    </row>
    <row r="1870" spans="1:55">
      <c r="A1870" s="381">
        <v>1814</v>
      </c>
      <c r="B1870" s="117"/>
      <c r="C1870" s="288"/>
      <c r="D1870" s="289"/>
      <c r="E1870" s="289"/>
      <c r="F1870" s="290"/>
      <c r="G1870" s="292"/>
      <c r="H1870" s="116"/>
      <c r="I1870" s="292"/>
      <c r="J1870" s="116"/>
      <c r="K1870" s="370" t="str">
        <f t="shared" si="853"/>
        <v/>
      </c>
      <c r="L1870" s="370">
        <f t="shared" si="854"/>
        <v>0</v>
      </c>
      <c r="M1870" s="370">
        <f t="shared" si="855"/>
        <v>0</v>
      </c>
      <c r="N1870" s="371" t="str">
        <f t="shared" si="863"/>
        <v/>
      </c>
      <c r="O1870" s="371" t="str">
        <f t="shared" si="864"/>
        <v/>
      </c>
      <c r="P1870" s="371" t="str">
        <f t="shared" si="865"/>
        <v/>
      </c>
      <c r="Q1870" s="371" t="str">
        <f t="shared" si="866"/>
        <v/>
      </c>
      <c r="R1870" s="371" t="str">
        <f t="shared" si="867"/>
        <v/>
      </c>
      <c r="S1870" s="371" t="str">
        <f t="shared" si="868"/>
        <v/>
      </c>
      <c r="T1870" s="443" t="str">
        <f t="shared" si="856"/>
        <v/>
      </c>
      <c r="U1870" s="539"/>
      <c r="V1870" s="117"/>
      <c r="W1870" s="118"/>
      <c r="X1870" s="119"/>
      <c r="Y1870" s="120"/>
      <c r="Z1870" s="122"/>
      <c r="AA1870" s="121"/>
      <c r="AB1870" s="443" t="str">
        <f t="shared" si="857"/>
        <v/>
      </c>
      <c r="AC1870" s="734" t="str">
        <f t="shared" si="858"/>
        <v/>
      </c>
      <c r="AD1870" s="372"/>
      <c r="AE1870" s="485"/>
      <c r="AF1870" s="373" t="str">
        <f t="shared" si="869"/>
        <v/>
      </c>
      <c r="AG1870" s="373" t="str">
        <f t="shared" si="870"/>
        <v/>
      </c>
      <c r="AH1870" s="374" t="str">
        <f t="shared" si="871"/>
        <v/>
      </c>
      <c r="AI1870" s="375" t="str">
        <f t="shared" si="872"/>
        <v/>
      </c>
      <c r="AJ1870" s="375" t="str">
        <f t="shared" si="873"/>
        <v/>
      </c>
      <c r="AK1870" s="375" t="str">
        <f t="shared" si="874"/>
        <v/>
      </c>
      <c r="AL1870" s="375" t="str">
        <f t="shared" si="875"/>
        <v/>
      </c>
      <c r="AM1870" s="375" t="str">
        <f t="shared" si="876"/>
        <v/>
      </c>
      <c r="AN1870" s="376" t="str">
        <f>IF(AF1870="","",IF(OR(AH1870="",AH1870="-"),"－",IF(OR(AM1870=8,AM1870=9),"",IF(OR(AJ1870=3,AJ1870=4,AJ1870=5,AJ1870=6),VLOOKUP(AH1870,INDEX((係数_バス貨物_ガソリン,係数_バス貨物_CNG,係数_バス貨物_軽油,係数_バス貨物_メタノール,係数_バス貨物_LPG),MATCH(AL1870,【参考】排出ガスレベル!$AI$4:$AI$671,1),1,AR1870):INDEX((係数_バス貨物_ガソリン,係数_バス貨物_CNG,係数_バス貨物_軽油,係数_バス貨物_メタノール,係数_バス貨物_LPG),MATCH(AL1870+1,【参考】排出ガスレベル!$AI$4:$AI$671,1)-1,5,AR1870),2,FALSE),IF(OR(AJ1870=1,AJ1870=2),VLOOKUP(AH1870,INDEX((係数_乗用_ガソリン,係数_乗用_CNG,係数_乗用_軽油,係数_乗用_メタノール,係数_乗用_LPG),1,1,AR1870):INDEX((係数_乗用_ガソリン,係数_乗用_CNG,係数_乗用_軽油,係数_乗用_メタノール,係数_乗用_LPG),125,5,AR1870),2,FALSE))))))</f>
        <v/>
      </c>
      <c r="AO1870" s="376" t="str">
        <f>IF(T1870="","",IF(OR(AH1870="",AH1870="-"),"－",IF(OR(AM1870=8,AM1870=9),"",IF(OR(AJ1870=3,AJ1870=4,AJ1870=5,AJ1870=6),VLOOKUP(AH1870,INDEX((係数_バス貨物_ガソリン,係数_バス貨物_CNG,係数_バス貨物_軽油,係数_バス貨物_メタノール,係数_バス貨物_LPG),MATCH(AL1870,【参考】排出ガスレベル!$AI$4:$AI$671,1),1,AR1870):INDEX((係数_バス貨物_ガソリン,係数_バス貨物_CNG,係数_バス貨物_軽油,係数_バス貨物_メタノール,係数_バス貨物_LPG),MATCH(AL1870+1,【参考】排出ガスレベル!$AI$4:$AI$671,1)-1,5,AR1870),3,FALSE),IF(OR(AJ1870=1,AJ1870=2),VLOOKUP(AH1870,INDEX((係数_乗用_ガソリン,係数_乗用_CNG,係数_乗用_軽油,係数_乗用_メタノール,係数_乗用_LPG),1,1,AR1870):INDEX((係数_乗用_ガソリン,係数_乗用_CNG,係数_乗用_軽油,係数_乗用_メタノール,係数_乗用_LPG),125,5,AR1870),3,FALSE))))))</f>
        <v/>
      </c>
      <c r="AP1870" s="375" t="str">
        <f t="shared" si="877"/>
        <v/>
      </c>
      <c r="AQ1870" s="444" t="str">
        <f t="shared" si="878"/>
        <v/>
      </c>
      <c r="AR1870" s="375" t="str">
        <f t="shared" si="881"/>
        <v/>
      </c>
      <c r="AS1870" s="377" t="str">
        <f t="shared" si="879"/>
        <v/>
      </c>
      <c r="AT1870" s="378" t="str">
        <f t="shared" si="880"/>
        <v/>
      </c>
      <c r="AX1870" s="625" t="b">
        <f t="shared" si="882"/>
        <v>0</v>
      </c>
      <c r="AY1870" s="7" t="str">
        <f t="shared" si="883"/>
        <v>FALSEFALSEFALSE</v>
      </c>
      <c r="AZ1870" s="626">
        <f t="shared" si="859"/>
        <v>0</v>
      </c>
      <c r="BA1870" s="627" t="str">
        <f t="shared" si="860"/>
        <v/>
      </c>
      <c r="BB1870" s="627">
        <f t="shared" si="861"/>
        <v>0</v>
      </c>
      <c r="BC1870" s="690" t="str">
        <f t="shared" si="862"/>
        <v/>
      </c>
    </row>
    <row r="1871" spans="1:55">
      <c r="A1871" s="381">
        <v>1815</v>
      </c>
      <c r="B1871" s="117"/>
      <c r="C1871" s="288"/>
      <c r="D1871" s="289"/>
      <c r="E1871" s="289"/>
      <c r="F1871" s="290"/>
      <c r="G1871" s="292"/>
      <c r="H1871" s="116"/>
      <c r="I1871" s="292"/>
      <c r="J1871" s="116"/>
      <c r="K1871" s="370" t="str">
        <f t="shared" si="853"/>
        <v/>
      </c>
      <c r="L1871" s="370">
        <f t="shared" si="854"/>
        <v>0</v>
      </c>
      <c r="M1871" s="370">
        <f t="shared" si="855"/>
        <v>0</v>
      </c>
      <c r="N1871" s="371" t="str">
        <f t="shared" si="863"/>
        <v/>
      </c>
      <c r="O1871" s="371" t="str">
        <f t="shared" si="864"/>
        <v/>
      </c>
      <c r="P1871" s="371" t="str">
        <f t="shared" si="865"/>
        <v/>
      </c>
      <c r="Q1871" s="371" t="str">
        <f t="shared" si="866"/>
        <v/>
      </c>
      <c r="R1871" s="371" t="str">
        <f t="shared" si="867"/>
        <v/>
      </c>
      <c r="S1871" s="371" t="str">
        <f t="shared" si="868"/>
        <v/>
      </c>
      <c r="T1871" s="443" t="str">
        <f t="shared" si="856"/>
        <v/>
      </c>
      <c r="U1871" s="539"/>
      <c r="V1871" s="117"/>
      <c r="W1871" s="118"/>
      <c r="X1871" s="119"/>
      <c r="Y1871" s="120"/>
      <c r="Z1871" s="122"/>
      <c r="AA1871" s="121"/>
      <c r="AB1871" s="443" t="str">
        <f t="shared" si="857"/>
        <v/>
      </c>
      <c r="AC1871" s="734" t="str">
        <f t="shared" si="858"/>
        <v/>
      </c>
      <c r="AD1871" s="372"/>
      <c r="AE1871" s="485"/>
      <c r="AF1871" s="373" t="str">
        <f t="shared" si="869"/>
        <v/>
      </c>
      <c r="AG1871" s="373" t="str">
        <f t="shared" si="870"/>
        <v/>
      </c>
      <c r="AH1871" s="374" t="str">
        <f t="shared" si="871"/>
        <v/>
      </c>
      <c r="AI1871" s="375" t="str">
        <f t="shared" si="872"/>
        <v/>
      </c>
      <c r="AJ1871" s="375" t="str">
        <f t="shared" si="873"/>
        <v/>
      </c>
      <c r="AK1871" s="375" t="str">
        <f t="shared" si="874"/>
        <v/>
      </c>
      <c r="AL1871" s="375" t="str">
        <f t="shared" si="875"/>
        <v/>
      </c>
      <c r="AM1871" s="375" t="str">
        <f t="shared" si="876"/>
        <v/>
      </c>
      <c r="AN1871" s="376" t="str">
        <f>IF(AF1871="","",IF(OR(AH1871="",AH1871="-"),"－",IF(OR(AM1871=8,AM1871=9),"",IF(OR(AJ1871=3,AJ1871=4,AJ1871=5,AJ1871=6),VLOOKUP(AH1871,INDEX((係数_バス貨物_ガソリン,係数_バス貨物_CNG,係数_バス貨物_軽油,係数_バス貨物_メタノール,係数_バス貨物_LPG),MATCH(AL1871,【参考】排出ガスレベル!$AI$4:$AI$671,1),1,AR1871):INDEX((係数_バス貨物_ガソリン,係数_バス貨物_CNG,係数_バス貨物_軽油,係数_バス貨物_メタノール,係数_バス貨物_LPG),MATCH(AL1871+1,【参考】排出ガスレベル!$AI$4:$AI$671,1)-1,5,AR1871),2,FALSE),IF(OR(AJ1871=1,AJ1871=2),VLOOKUP(AH1871,INDEX((係数_乗用_ガソリン,係数_乗用_CNG,係数_乗用_軽油,係数_乗用_メタノール,係数_乗用_LPG),1,1,AR1871):INDEX((係数_乗用_ガソリン,係数_乗用_CNG,係数_乗用_軽油,係数_乗用_メタノール,係数_乗用_LPG),125,5,AR1871),2,FALSE))))))</f>
        <v/>
      </c>
      <c r="AO1871" s="376" t="str">
        <f>IF(T1871="","",IF(OR(AH1871="",AH1871="-"),"－",IF(OR(AM1871=8,AM1871=9),"",IF(OR(AJ1871=3,AJ1871=4,AJ1871=5,AJ1871=6),VLOOKUP(AH1871,INDEX((係数_バス貨物_ガソリン,係数_バス貨物_CNG,係数_バス貨物_軽油,係数_バス貨物_メタノール,係数_バス貨物_LPG),MATCH(AL1871,【参考】排出ガスレベル!$AI$4:$AI$671,1),1,AR1871):INDEX((係数_バス貨物_ガソリン,係数_バス貨物_CNG,係数_バス貨物_軽油,係数_バス貨物_メタノール,係数_バス貨物_LPG),MATCH(AL1871+1,【参考】排出ガスレベル!$AI$4:$AI$671,1)-1,5,AR1871),3,FALSE),IF(OR(AJ1871=1,AJ1871=2),VLOOKUP(AH1871,INDEX((係数_乗用_ガソリン,係数_乗用_CNG,係数_乗用_軽油,係数_乗用_メタノール,係数_乗用_LPG),1,1,AR1871):INDEX((係数_乗用_ガソリン,係数_乗用_CNG,係数_乗用_軽油,係数_乗用_メタノール,係数_乗用_LPG),125,5,AR1871),3,FALSE))))))</f>
        <v/>
      </c>
      <c r="AP1871" s="375" t="str">
        <f t="shared" si="877"/>
        <v/>
      </c>
      <c r="AQ1871" s="444" t="str">
        <f t="shared" si="878"/>
        <v/>
      </c>
      <c r="AR1871" s="375" t="str">
        <f t="shared" si="881"/>
        <v/>
      </c>
      <c r="AS1871" s="377" t="str">
        <f t="shared" si="879"/>
        <v/>
      </c>
      <c r="AT1871" s="378" t="str">
        <f t="shared" si="880"/>
        <v/>
      </c>
      <c r="AX1871" s="625" t="b">
        <f t="shared" si="882"/>
        <v>0</v>
      </c>
      <c r="AY1871" s="7" t="str">
        <f t="shared" si="883"/>
        <v>FALSEFALSEFALSE</v>
      </c>
      <c r="AZ1871" s="626">
        <f t="shared" si="859"/>
        <v>0</v>
      </c>
      <c r="BA1871" s="627" t="str">
        <f t="shared" si="860"/>
        <v/>
      </c>
      <c r="BB1871" s="627">
        <f t="shared" si="861"/>
        <v>0</v>
      </c>
      <c r="BC1871" s="690" t="str">
        <f t="shared" si="862"/>
        <v/>
      </c>
    </row>
    <row r="1872" spans="1:55">
      <c r="A1872" s="381">
        <v>1816</v>
      </c>
      <c r="B1872" s="117"/>
      <c r="C1872" s="288"/>
      <c r="D1872" s="289"/>
      <c r="E1872" s="289"/>
      <c r="F1872" s="290"/>
      <c r="G1872" s="292"/>
      <c r="H1872" s="116"/>
      <c r="I1872" s="292"/>
      <c r="J1872" s="116"/>
      <c r="K1872" s="370" t="str">
        <f t="shared" si="853"/>
        <v/>
      </c>
      <c r="L1872" s="370">
        <f t="shared" si="854"/>
        <v>0</v>
      </c>
      <c r="M1872" s="370">
        <f t="shared" si="855"/>
        <v>0</v>
      </c>
      <c r="N1872" s="371" t="str">
        <f t="shared" si="863"/>
        <v/>
      </c>
      <c r="O1872" s="371" t="str">
        <f t="shared" si="864"/>
        <v/>
      </c>
      <c r="P1872" s="371" t="str">
        <f t="shared" si="865"/>
        <v/>
      </c>
      <c r="Q1872" s="371" t="str">
        <f t="shared" si="866"/>
        <v/>
      </c>
      <c r="R1872" s="371" t="str">
        <f t="shared" si="867"/>
        <v/>
      </c>
      <c r="S1872" s="371" t="str">
        <f t="shared" si="868"/>
        <v/>
      </c>
      <c r="T1872" s="443" t="str">
        <f t="shared" si="856"/>
        <v/>
      </c>
      <c r="U1872" s="539"/>
      <c r="V1872" s="117"/>
      <c r="W1872" s="118"/>
      <c r="X1872" s="119"/>
      <c r="Y1872" s="120"/>
      <c r="Z1872" s="122"/>
      <c r="AA1872" s="121"/>
      <c r="AB1872" s="443" t="str">
        <f t="shared" si="857"/>
        <v/>
      </c>
      <c r="AC1872" s="734" t="str">
        <f t="shared" si="858"/>
        <v/>
      </c>
      <c r="AD1872" s="372"/>
      <c r="AE1872" s="485"/>
      <c r="AF1872" s="373" t="str">
        <f t="shared" si="869"/>
        <v/>
      </c>
      <c r="AG1872" s="373" t="str">
        <f t="shared" si="870"/>
        <v/>
      </c>
      <c r="AH1872" s="374" t="str">
        <f t="shared" si="871"/>
        <v/>
      </c>
      <c r="AI1872" s="375" t="str">
        <f t="shared" si="872"/>
        <v/>
      </c>
      <c r="AJ1872" s="375" t="str">
        <f t="shared" si="873"/>
        <v/>
      </c>
      <c r="AK1872" s="375" t="str">
        <f t="shared" si="874"/>
        <v/>
      </c>
      <c r="AL1872" s="375" t="str">
        <f t="shared" si="875"/>
        <v/>
      </c>
      <c r="AM1872" s="375" t="str">
        <f t="shared" si="876"/>
        <v/>
      </c>
      <c r="AN1872" s="376" t="str">
        <f>IF(AF1872="","",IF(OR(AH1872="",AH1872="-"),"－",IF(OR(AM1872=8,AM1872=9),"",IF(OR(AJ1872=3,AJ1872=4,AJ1872=5,AJ1872=6),VLOOKUP(AH1872,INDEX((係数_バス貨物_ガソリン,係数_バス貨物_CNG,係数_バス貨物_軽油,係数_バス貨物_メタノール,係数_バス貨物_LPG),MATCH(AL1872,【参考】排出ガスレベル!$AI$4:$AI$671,1),1,AR1872):INDEX((係数_バス貨物_ガソリン,係数_バス貨物_CNG,係数_バス貨物_軽油,係数_バス貨物_メタノール,係数_バス貨物_LPG),MATCH(AL1872+1,【参考】排出ガスレベル!$AI$4:$AI$671,1)-1,5,AR1872),2,FALSE),IF(OR(AJ1872=1,AJ1872=2),VLOOKUP(AH1872,INDEX((係数_乗用_ガソリン,係数_乗用_CNG,係数_乗用_軽油,係数_乗用_メタノール,係数_乗用_LPG),1,1,AR1872):INDEX((係数_乗用_ガソリン,係数_乗用_CNG,係数_乗用_軽油,係数_乗用_メタノール,係数_乗用_LPG),125,5,AR1872),2,FALSE))))))</f>
        <v/>
      </c>
      <c r="AO1872" s="376" t="str">
        <f>IF(T1872="","",IF(OR(AH1872="",AH1872="-"),"－",IF(OR(AM1872=8,AM1872=9),"",IF(OR(AJ1872=3,AJ1872=4,AJ1872=5,AJ1872=6),VLOOKUP(AH1872,INDEX((係数_バス貨物_ガソリン,係数_バス貨物_CNG,係数_バス貨物_軽油,係数_バス貨物_メタノール,係数_バス貨物_LPG),MATCH(AL1872,【参考】排出ガスレベル!$AI$4:$AI$671,1),1,AR1872):INDEX((係数_バス貨物_ガソリン,係数_バス貨物_CNG,係数_バス貨物_軽油,係数_バス貨物_メタノール,係数_バス貨物_LPG),MATCH(AL1872+1,【参考】排出ガスレベル!$AI$4:$AI$671,1)-1,5,AR1872),3,FALSE),IF(OR(AJ1872=1,AJ1872=2),VLOOKUP(AH1872,INDEX((係数_乗用_ガソリン,係数_乗用_CNG,係数_乗用_軽油,係数_乗用_メタノール,係数_乗用_LPG),1,1,AR1872):INDEX((係数_乗用_ガソリン,係数_乗用_CNG,係数_乗用_軽油,係数_乗用_メタノール,係数_乗用_LPG),125,5,AR1872),3,FALSE))))))</f>
        <v/>
      </c>
      <c r="AP1872" s="375" t="str">
        <f t="shared" si="877"/>
        <v/>
      </c>
      <c r="AQ1872" s="444" t="str">
        <f t="shared" si="878"/>
        <v/>
      </c>
      <c r="AR1872" s="375" t="str">
        <f t="shared" si="881"/>
        <v/>
      </c>
      <c r="AS1872" s="377" t="str">
        <f t="shared" si="879"/>
        <v/>
      </c>
      <c r="AT1872" s="378" t="str">
        <f t="shared" si="880"/>
        <v/>
      </c>
      <c r="AX1872" s="625" t="b">
        <f t="shared" si="882"/>
        <v>0</v>
      </c>
      <c r="AY1872" s="7" t="str">
        <f t="shared" si="883"/>
        <v>FALSEFALSEFALSE</v>
      </c>
      <c r="AZ1872" s="626">
        <f t="shared" si="859"/>
        <v>0</v>
      </c>
      <c r="BA1872" s="627" t="str">
        <f t="shared" si="860"/>
        <v/>
      </c>
      <c r="BB1872" s="627">
        <f t="shared" si="861"/>
        <v>0</v>
      </c>
      <c r="BC1872" s="690" t="str">
        <f t="shared" si="862"/>
        <v/>
      </c>
    </row>
    <row r="1873" spans="1:55">
      <c r="A1873" s="381">
        <v>1817</v>
      </c>
      <c r="B1873" s="117"/>
      <c r="C1873" s="288"/>
      <c r="D1873" s="289"/>
      <c r="E1873" s="289"/>
      <c r="F1873" s="290"/>
      <c r="G1873" s="292"/>
      <c r="H1873" s="116"/>
      <c r="I1873" s="292"/>
      <c r="J1873" s="116"/>
      <c r="K1873" s="370" t="str">
        <f t="shared" si="853"/>
        <v/>
      </c>
      <c r="L1873" s="370">
        <f t="shared" si="854"/>
        <v>0</v>
      </c>
      <c r="M1873" s="370">
        <f t="shared" si="855"/>
        <v>0</v>
      </c>
      <c r="N1873" s="371" t="str">
        <f t="shared" si="863"/>
        <v/>
      </c>
      <c r="O1873" s="371" t="str">
        <f t="shared" si="864"/>
        <v/>
      </c>
      <c r="P1873" s="371" t="str">
        <f t="shared" si="865"/>
        <v/>
      </c>
      <c r="Q1873" s="371" t="str">
        <f t="shared" si="866"/>
        <v/>
      </c>
      <c r="R1873" s="371" t="str">
        <f t="shared" si="867"/>
        <v/>
      </c>
      <c r="S1873" s="371" t="str">
        <f t="shared" si="868"/>
        <v/>
      </c>
      <c r="T1873" s="443" t="str">
        <f t="shared" si="856"/>
        <v/>
      </c>
      <c r="U1873" s="539"/>
      <c r="V1873" s="117"/>
      <c r="W1873" s="118"/>
      <c r="X1873" s="119"/>
      <c r="Y1873" s="120"/>
      <c r="Z1873" s="122"/>
      <c r="AA1873" s="121"/>
      <c r="AB1873" s="443" t="str">
        <f t="shared" si="857"/>
        <v/>
      </c>
      <c r="AC1873" s="734" t="str">
        <f t="shared" si="858"/>
        <v/>
      </c>
      <c r="AD1873" s="372"/>
      <c r="AE1873" s="485"/>
      <c r="AF1873" s="373" t="str">
        <f t="shared" si="869"/>
        <v/>
      </c>
      <c r="AG1873" s="373" t="str">
        <f t="shared" si="870"/>
        <v/>
      </c>
      <c r="AH1873" s="374" t="str">
        <f t="shared" si="871"/>
        <v/>
      </c>
      <c r="AI1873" s="375" t="str">
        <f t="shared" si="872"/>
        <v/>
      </c>
      <c r="AJ1873" s="375" t="str">
        <f t="shared" si="873"/>
        <v/>
      </c>
      <c r="AK1873" s="375" t="str">
        <f t="shared" si="874"/>
        <v/>
      </c>
      <c r="AL1873" s="375" t="str">
        <f t="shared" si="875"/>
        <v/>
      </c>
      <c r="AM1873" s="375" t="str">
        <f t="shared" si="876"/>
        <v/>
      </c>
      <c r="AN1873" s="376" t="str">
        <f>IF(AF1873="","",IF(OR(AH1873="",AH1873="-"),"－",IF(OR(AM1873=8,AM1873=9),"",IF(OR(AJ1873=3,AJ1873=4,AJ1873=5,AJ1873=6),VLOOKUP(AH1873,INDEX((係数_バス貨物_ガソリン,係数_バス貨物_CNG,係数_バス貨物_軽油,係数_バス貨物_メタノール,係数_バス貨物_LPG),MATCH(AL1873,【参考】排出ガスレベル!$AI$4:$AI$671,1),1,AR1873):INDEX((係数_バス貨物_ガソリン,係数_バス貨物_CNG,係数_バス貨物_軽油,係数_バス貨物_メタノール,係数_バス貨物_LPG),MATCH(AL1873+1,【参考】排出ガスレベル!$AI$4:$AI$671,1)-1,5,AR1873),2,FALSE),IF(OR(AJ1873=1,AJ1873=2),VLOOKUP(AH1873,INDEX((係数_乗用_ガソリン,係数_乗用_CNG,係数_乗用_軽油,係数_乗用_メタノール,係数_乗用_LPG),1,1,AR1873):INDEX((係数_乗用_ガソリン,係数_乗用_CNG,係数_乗用_軽油,係数_乗用_メタノール,係数_乗用_LPG),125,5,AR1873),2,FALSE))))))</f>
        <v/>
      </c>
      <c r="AO1873" s="376" t="str">
        <f>IF(T1873="","",IF(OR(AH1873="",AH1873="-"),"－",IF(OR(AM1873=8,AM1873=9),"",IF(OR(AJ1873=3,AJ1873=4,AJ1873=5,AJ1873=6),VLOOKUP(AH1873,INDEX((係数_バス貨物_ガソリン,係数_バス貨物_CNG,係数_バス貨物_軽油,係数_バス貨物_メタノール,係数_バス貨物_LPG),MATCH(AL1873,【参考】排出ガスレベル!$AI$4:$AI$671,1),1,AR1873):INDEX((係数_バス貨物_ガソリン,係数_バス貨物_CNG,係数_バス貨物_軽油,係数_バス貨物_メタノール,係数_バス貨物_LPG),MATCH(AL1873+1,【参考】排出ガスレベル!$AI$4:$AI$671,1)-1,5,AR1873),3,FALSE),IF(OR(AJ1873=1,AJ1873=2),VLOOKUP(AH1873,INDEX((係数_乗用_ガソリン,係数_乗用_CNG,係数_乗用_軽油,係数_乗用_メタノール,係数_乗用_LPG),1,1,AR1873):INDEX((係数_乗用_ガソリン,係数_乗用_CNG,係数_乗用_軽油,係数_乗用_メタノール,係数_乗用_LPG),125,5,AR1873),3,FALSE))))))</f>
        <v/>
      </c>
      <c r="AP1873" s="375" t="str">
        <f t="shared" si="877"/>
        <v/>
      </c>
      <c r="AQ1873" s="444" t="str">
        <f t="shared" si="878"/>
        <v/>
      </c>
      <c r="AR1873" s="375" t="str">
        <f t="shared" si="881"/>
        <v/>
      </c>
      <c r="AS1873" s="377" t="str">
        <f t="shared" si="879"/>
        <v/>
      </c>
      <c r="AT1873" s="378" t="str">
        <f t="shared" si="880"/>
        <v/>
      </c>
      <c r="AX1873" s="625" t="b">
        <f t="shared" si="882"/>
        <v>0</v>
      </c>
      <c r="AY1873" s="7" t="str">
        <f t="shared" si="883"/>
        <v>FALSEFALSEFALSE</v>
      </c>
      <c r="AZ1873" s="626">
        <f t="shared" si="859"/>
        <v>0</v>
      </c>
      <c r="BA1873" s="627" t="str">
        <f t="shared" si="860"/>
        <v/>
      </c>
      <c r="BB1873" s="627">
        <f t="shared" si="861"/>
        <v>0</v>
      </c>
      <c r="BC1873" s="690" t="str">
        <f t="shared" si="862"/>
        <v/>
      </c>
    </row>
    <row r="1874" spans="1:55">
      <c r="A1874" s="381">
        <v>1818</v>
      </c>
      <c r="B1874" s="117"/>
      <c r="C1874" s="288"/>
      <c r="D1874" s="289"/>
      <c r="E1874" s="289"/>
      <c r="F1874" s="290"/>
      <c r="G1874" s="292"/>
      <c r="H1874" s="116"/>
      <c r="I1874" s="292"/>
      <c r="J1874" s="116"/>
      <c r="K1874" s="370" t="str">
        <f t="shared" si="853"/>
        <v/>
      </c>
      <c r="L1874" s="370">
        <f t="shared" si="854"/>
        <v>0</v>
      </c>
      <c r="M1874" s="370">
        <f t="shared" si="855"/>
        <v>0</v>
      </c>
      <c r="N1874" s="371" t="str">
        <f t="shared" si="863"/>
        <v/>
      </c>
      <c r="O1874" s="371" t="str">
        <f t="shared" si="864"/>
        <v/>
      </c>
      <c r="P1874" s="371" t="str">
        <f t="shared" si="865"/>
        <v/>
      </c>
      <c r="Q1874" s="371" t="str">
        <f t="shared" si="866"/>
        <v/>
      </c>
      <c r="R1874" s="371" t="str">
        <f t="shared" si="867"/>
        <v/>
      </c>
      <c r="S1874" s="371" t="str">
        <f t="shared" si="868"/>
        <v/>
      </c>
      <c r="T1874" s="443" t="str">
        <f t="shared" si="856"/>
        <v/>
      </c>
      <c r="U1874" s="539"/>
      <c r="V1874" s="117"/>
      <c r="W1874" s="118"/>
      <c r="X1874" s="119"/>
      <c r="Y1874" s="120"/>
      <c r="Z1874" s="122"/>
      <c r="AA1874" s="121"/>
      <c r="AB1874" s="443" t="str">
        <f t="shared" si="857"/>
        <v/>
      </c>
      <c r="AC1874" s="734" t="str">
        <f t="shared" si="858"/>
        <v/>
      </c>
      <c r="AD1874" s="372"/>
      <c r="AE1874" s="485"/>
      <c r="AF1874" s="373" t="str">
        <f t="shared" si="869"/>
        <v/>
      </c>
      <c r="AG1874" s="373" t="str">
        <f t="shared" si="870"/>
        <v/>
      </c>
      <c r="AH1874" s="374" t="str">
        <f t="shared" si="871"/>
        <v/>
      </c>
      <c r="AI1874" s="375" t="str">
        <f t="shared" si="872"/>
        <v/>
      </c>
      <c r="AJ1874" s="375" t="str">
        <f t="shared" si="873"/>
        <v/>
      </c>
      <c r="AK1874" s="375" t="str">
        <f t="shared" si="874"/>
        <v/>
      </c>
      <c r="AL1874" s="375" t="str">
        <f t="shared" si="875"/>
        <v/>
      </c>
      <c r="AM1874" s="375" t="str">
        <f t="shared" si="876"/>
        <v/>
      </c>
      <c r="AN1874" s="376" t="str">
        <f>IF(AF1874="","",IF(OR(AH1874="",AH1874="-"),"－",IF(OR(AM1874=8,AM1874=9),"",IF(OR(AJ1874=3,AJ1874=4,AJ1874=5,AJ1874=6),VLOOKUP(AH1874,INDEX((係数_バス貨物_ガソリン,係数_バス貨物_CNG,係数_バス貨物_軽油,係数_バス貨物_メタノール,係数_バス貨物_LPG),MATCH(AL1874,【参考】排出ガスレベル!$AI$4:$AI$671,1),1,AR1874):INDEX((係数_バス貨物_ガソリン,係数_バス貨物_CNG,係数_バス貨物_軽油,係数_バス貨物_メタノール,係数_バス貨物_LPG),MATCH(AL1874+1,【参考】排出ガスレベル!$AI$4:$AI$671,1)-1,5,AR1874),2,FALSE),IF(OR(AJ1874=1,AJ1874=2),VLOOKUP(AH1874,INDEX((係数_乗用_ガソリン,係数_乗用_CNG,係数_乗用_軽油,係数_乗用_メタノール,係数_乗用_LPG),1,1,AR1874):INDEX((係数_乗用_ガソリン,係数_乗用_CNG,係数_乗用_軽油,係数_乗用_メタノール,係数_乗用_LPG),125,5,AR1874),2,FALSE))))))</f>
        <v/>
      </c>
      <c r="AO1874" s="376" t="str">
        <f>IF(T1874="","",IF(OR(AH1874="",AH1874="-"),"－",IF(OR(AM1874=8,AM1874=9),"",IF(OR(AJ1874=3,AJ1874=4,AJ1874=5,AJ1874=6),VLOOKUP(AH1874,INDEX((係数_バス貨物_ガソリン,係数_バス貨物_CNG,係数_バス貨物_軽油,係数_バス貨物_メタノール,係数_バス貨物_LPG),MATCH(AL1874,【参考】排出ガスレベル!$AI$4:$AI$671,1),1,AR1874):INDEX((係数_バス貨物_ガソリン,係数_バス貨物_CNG,係数_バス貨物_軽油,係数_バス貨物_メタノール,係数_バス貨物_LPG),MATCH(AL1874+1,【参考】排出ガスレベル!$AI$4:$AI$671,1)-1,5,AR1874),3,FALSE),IF(OR(AJ1874=1,AJ1874=2),VLOOKUP(AH1874,INDEX((係数_乗用_ガソリン,係数_乗用_CNG,係数_乗用_軽油,係数_乗用_メタノール,係数_乗用_LPG),1,1,AR1874):INDEX((係数_乗用_ガソリン,係数_乗用_CNG,係数_乗用_軽油,係数_乗用_メタノール,係数_乗用_LPG),125,5,AR1874),3,FALSE))))))</f>
        <v/>
      </c>
      <c r="AP1874" s="375" t="str">
        <f t="shared" si="877"/>
        <v/>
      </c>
      <c r="AQ1874" s="444" t="str">
        <f t="shared" si="878"/>
        <v/>
      </c>
      <c r="AR1874" s="375" t="str">
        <f t="shared" si="881"/>
        <v/>
      </c>
      <c r="AS1874" s="377" t="str">
        <f t="shared" si="879"/>
        <v/>
      </c>
      <c r="AT1874" s="378" t="str">
        <f t="shared" si="880"/>
        <v/>
      </c>
      <c r="AX1874" s="625" t="b">
        <f t="shared" si="882"/>
        <v>0</v>
      </c>
      <c r="AY1874" s="7" t="str">
        <f t="shared" si="883"/>
        <v>FALSEFALSEFALSE</v>
      </c>
      <c r="AZ1874" s="626">
        <f t="shared" si="859"/>
        <v>0</v>
      </c>
      <c r="BA1874" s="627" t="str">
        <f t="shared" si="860"/>
        <v/>
      </c>
      <c r="BB1874" s="627">
        <f t="shared" si="861"/>
        <v>0</v>
      </c>
      <c r="BC1874" s="690" t="str">
        <f t="shared" si="862"/>
        <v/>
      </c>
    </row>
    <row r="1875" spans="1:55">
      <c r="A1875" s="381">
        <v>1819</v>
      </c>
      <c r="B1875" s="117"/>
      <c r="C1875" s="288"/>
      <c r="D1875" s="289"/>
      <c r="E1875" s="289"/>
      <c r="F1875" s="290"/>
      <c r="G1875" s="292"/>
      <c r="H1875" s="116"/>
      <c r="I1875" s="292"/>
      <c r="J1875" s="116"/>
      <c r="K1875" s="370" t="str">
        <f t="shared" si="853"/>
        <v/>
      </c>
      <c r="L1875" s="370">
        <f t="shared" si="854"/>
        <v>0</v>
      </c>
      <c r="M1875" s="370">
        <f t="shared" si="855"/>
        <v>0</v>
      </c>
      <c r="N1875" s="371" t="str">
        <f t="shared" si="863"/>
        <v/>
      </c>
      <c r="O1875" s="371" t="str">
        <f t="shared" si="864"/>
        <v/>
      </c>
      <c r="P1875" s="371" t="str">
        <f t="shared" si="865"/>
        <v/>
      </c>
      <c r="Q1875" s="371" t="str">
        <f t="shared" si="866"/>
        <v/>
      </c>
      <c r="R1875" s="371" t="str">
        <f t="shared" si="867"/>
        <v/>
      </c>
      <c r="S1875" s="371" t="str">
        <f t="shared" si="868"/>
        <v/>
      </c>
      <c r="T1875" s="443" t="str">
        <f t="shared" si="856"/>
        <v/>
      </c>
      <c r="U1875" s="539"/>
      <c r="V1875" s="117"/>
      <c r="W1875" s="118"/>
      <c r="X1875" s="119"/>
      <c r="Y1875" s="120"/>
      <c r="Z1875" s="122"/>
      <c r="AA1875" s="121"/>
      <c r="AB1875" s="443" t="str">
        <f t="shared" si="857"/>
        <v/>
      </c>
      <c r="AC1875" s="734" t="str">
        <f t="shared" si="858"/>
        <v/>
      </c>
      <c r="AD1875" s="372"/>
      <c r="AE1875" s="485"/>
      <c r="AF1875" s="373" t="str">
        <f t="shared" si="869"/>
        <v/>
      </c>
      <c r="AG1875" s="373" t="str">
        <f t="shared" si="870"/>
        <v/>
      </c>
      <c r="AH1875" s="374" t="str">
        <f t="shared" si="871"/>
        <v/>
      </c>
      <c r="AI1875" s="375" t="str">
        <f t="shared" si="872"/>
        <v/>
      </c>
      <c r="AJ1875" s="375" t="str">
        <f t="shared" si="873"/>
        <v/>
      </c>
      <c r="AK1875" s="375" t="str">
        <f t="shared" si="874"/>
        <v/>
      </c>
      <c r="AL1875" s="375" t="str">
        <f t="shared" si="875"/>
        <v/>
      </c>
      <c r="AM1875" s="375" t="str">
        <f t="shared" si="876"/>
        <v/>
      </c>
      <c r="AN1875" s="376" t="str">
        <f>IF(AF1875="","",IF(OR(AH1875="",AH1875="-"),"－",IF(OR(AM1875=8,AM1875=9),"",IF(OR(AJ1875=3,AJ1875=4,AJ1875=5,AJ1875=6),VLOOKUP(AH1875,INDEX((係数_バス貨物_ガソリン,係数_バス貨物_CNG,係数_バス貨物_軽油,係数_バス貨物_メタノール,係数_バス貨物_LPG),MATCH(AL1875,【参考】排出ガスレベル!$AI$4:$AI$671,1),1,AR1875):INDEX((係数_バス貨物_ガソリン,係数_バス貨物_CNG,係数_バス貨物_軽油,係数_バス貨物_メタノール,係数_バス貨物_LPG),MATCH(AL1875+1,【参考】排出ガスレベル!$AI$4:$AI$671,1)-1,5,AR1875),2,FALSE),IF(OR(AJ1875=1,AJ1875=2),VLOOKUP(AH1875,INDEX((係数_乗用_ガソリン,係数_乗用_CNG,係数_乗用_軽油,係数_乗用_メタノール,係数_乗用_LPG),1,1,AR1875):INDEX((係数_乗用_ガソリン,係数_乗用_CNG,係数_乗用_軽油,係数_乗用_メタノール,係数_乗用_LPG),125,5,AR1875),2,FALSE))))))</f>
        <v/>
      </c>
      <c r="AO1875" s="376" t="str">
        <f>IF(T1875="","",IF(OR(AH1875="",AH1875="-"),"－",IF(OR(AM1875=8,AM1875=9),"",IF(OR(AJ1875=3,AJ1875=4,AJ1875=5,AJ1875=6),VLOOKUP(AH1875,INDEX((係数_バス貨物_ガソリン,係数_バス貨物_CNG,係数_バス貨物_軽油,係数_バス貨物_メタノール,係数_バス貨物_LPG),MATCH(AL1875,【参考】排出ガスレベル!$AI$4:$AI$671,1),1,AR1875):INDEX((係数_バス貨物_ガソリン,係数_バス貨物_CNG,係数_バス貨物_軽油,係数_バス貨物_メタノール,係数_バス貨物_LPG),MATCH(AL1875+1,【参考】排出ガスレベル!$AI$4:$AI$671,1)-1,5,AR1875),3,FALSE),IF(OR(AJ1875=1,AJ1875=2),VLOOKUP(AH1875,INDEX((係数_乗用_ガソリン,係数_乗用_CNG,係数_乗用_軽油,係数_乗用_メタノール,係数_乗用_LPG),1,1,AR1875):INDEX((係数_乗用_ガソリン,係数_乗用_CNG,係数_乗用_軽油,係数_乗用_メタノール,係数_乗用_LPG),125,5,AR1875),3,FALSE))))))</f>
        <v/>
      </c>
      <c r="AP1875" s="375" t="str">
        <f t="shared" si="877"/>
        <v/>
      </c>
      <c r="AQ1875" s="444" t="str">
        <f t="shared" si="878"/>
        <v/>
      </c>
      <c r="AR1875" s="375" t="str">
        <f t="shared" si="881"/>
        <v/>
      </c>
      <c r="AS1875" s="377" t="str">
        <f t="shared" si="879"/>
        <v/>
      </c>
      <c r="AT1875" s="378" t="str">
        <f t="shared" si="880"/>
        <v/>
      </c>
      <c r="AX1875" s="625" t="b">
        <f t="shared" si="882"/>
        <v>0</v>
      </c>
      <c r="AY1875" s="7" t="str">
        <f t="shared" si="883"/>
        <v>FALSEFALSEFALSE</v>
      </c>
      <c r="AZ1875" s="626">
        <f t="shared" si="859"/>
        <v>0</v>
      </c>
      <c r="BA1875" s="627" t="str">
        <f t="shared" si="860"/>
        <v/>
      </c>
      <c r="BB1875" s="627">
        <f t="shared" si="861"/>
        <v>0</v>
      </c>
      <c r="BC1875" s="690" t="str">
        <f t="shared" si="862"/>
        <v/>
      </c>
    </row>
    <row r="1876" spans="1:55">
      <c r="A1876" s="381">
        <v>1820</v>
      </c>
      <c r="B1876" s="117"/>
      <c r="C1876" s="288"/>
      <c r="D1876" s="289"/>
      <c r="E1876" s="289"/>
      <c r="F1876" s="290"/>
      <c r="G1876" s="292"/>
      <c r="H1876" s="116"/>
      <c r="I1876" s="292"/>
      <c r="J1876" s="116"/>
      <c r="K1876" s="370" t="str">
        <f t="shared" si="853"/>
        <v/>
      </c>
      <c r="L1876" s="370">
        <f t="shared" si="854"/>
        <v>0</v>
      </c>
      <c r="M1876" s="370">
        <f t="shared" si="855"/>
        <v>0</v>
      </c>
      <c r="N1876" s="371" t="str">
        <f t="shared" si="863"/>
        <v/>
      </c>
      <c r="O1876" s="371" t="str">
        <f t="shared" si="864"/>
        <v/>
      </c>
      <c r="P1876" s="371" t="str">
        <f t="shared" si="865"/>
        <v/>
      </c>
      <c r="Q1876" s="371" t="str">
        <f t="shared" si="866"/>
        <v/>
      </c>
      <c r="R1876" s="371" t="str">
        <f t="shared" si="867"/>
        <v/>
      </c>
      <c r="S1876" s="371" t="str">
        <f t="shared" si="868"/>
        <v/>
      </c>
      <c r="T1876" s="443" t="str">
        <f t="shared" si="856"/>
        <v/>
      </c>
      <c r="U1876" s="539"/>
      <c r="V1876" s="117"/>
      <c r="W1876" s="118"/>
      <c r="X1876" s="119"/>
      <c r="Y1876" s="120"/>
      <c r="Z1876" s="122"/>
      <c r="AA1876" s="121"/>
      <c r="AB1876" s="443" t="str">
        <f t="shared" si="857"/>
        <v/>
      </c>
      <c r="AC1876" s="734" t="str">
        <f t="shared" si="858"/>
        <v/>
      </c>
      <c r="AD1876" s="372"/>
      <c r="AE1876" s="485"/>
      <c r="AF1876" s="373" t="str">
        <f t="shared" si="869"/>
        <v/>
      </c>
      <c r="AG1876" s="373" t="str">
        <f t="shared" si="870"/>
        <v/>
      </c>
      <c r="AH1876" s="374" t="str">
        <f t="shared" si="871"/>
        <v/>
      </c>
      <c r="AI1876" s="375" t="str">
        <f t="shared" si="872"/>
        <v/>
      </c>
      <c r="AJ1876" s="375" t="str">
        <f t="shared" si="873"/>
        <v/>
      </c>
      <c r="AK1876" s="375" t="str">
        <f t="shared" si="874"/>
        <v/>
      </c>
      <c r="AL1876" s="375" t="str">
        <f t="shared" si="875"/>
        <v/>
      </c>
      <c r="AM1876" s="375" t="str">
        <f t="shared" si="876"/>
        <v/>
      </c>
      <c r="AN1876" s="376" t="str">
        <f>IF(AF1876="","",IF(OR(AH1876="",AH1876="-"),"－",IF(OR(AM1876=8,AM1876=9),"",IF(OR(AJ1876=3,AJ1876=4,AJ1876=5,AJ1876=6),VLOOKUP(AH1876,INDEX((係数_バス貨物_ガソリン,係数_バス貨物_CNG,係数_バス貨物_軽油,係数_バス貨物_メタノール,係数_バス貨物_LPG),MATCH(AL1876,【参考】排出ガスレベル!$AI$4:$AI$671,1),1,AR1876):INDEX((係数_バス貨物_ガソリン,係数_バス貨物_CNG,係数_バス貨物_軽油,係数_バス貨物_メタノール,係数_バス貨物_LPG),MATCH(AL1876+1,【参考】排出ガスレベル!$AI$4:$AI$671,1)-1,5,AR1876),2,FALSE),IF(OR(AJ1876=1,AJ1876=2),VLOOKUP(AH1876,INDEX((係数_乗用_ガソリン,係数_乗用_CNG,係数_乗用_軽油,係数_乗用_メタノール,係数_乗用_LPG),1,1,AR1876):INDEX((係数_乗用_ガソリン,係数_乗用_CNG,係数_乗用_軽油,係数_乗用_メタノール,係数_乗用_LPG),125,5,AR1876),2,FALSE))))))</f>
        <v/>
      </c>
      <c r="AO1876" s="376" t="str">
        <f>IF(T1876="","",IF(OR(AH1876="",AH1876="-"),"－",IF(OR(AM1876=8,AM1876=9),"",IF(OR(AJ1876=3,AJ1876=4,AJ1876=5,AJ1876=6),VLOOKUP(AH1876,INDEX((係数_バス貨物_ガソリン,係数_バス貨物_CNG,係数_バス貨物_軽油,係数_バス貨物_メタノール,係数_バス貨物_LPG),MATCH(AL1876,【参考】排出ガスレベル!$AI$4:$AI$671,1),1,AR1876):INDEX((係数_バス貨物_ガソリン,係数_バス貨物_CNG,係数_バス貨物_軽油,係数_バス貨物_メタノール,係数_バス貨物_LPG),MATCH(AL1876+1,【参考】排出ガスレベル!$AI$4:$AI$671,1)-1,5,AR1876),3,FALSE),IF(OR(AJ1876=1,AJ1876=2),VLOOKUP(AH1876,INDEX((係数_乗用_ガソリン,係数_乗用_CNG,係数_乗用_軽油,係数_乗用_メタノール,係数_乗用_LPG),1,1,AR1876):INDEX((係数_乗用_ガソリン,係数_乗用_CNG,係数_乗用_軽油,係数_乗用_メタノール,係数_乗用_LPG),125,5,AR1876),3,FALSE))))))</f>
        <v/>
      </c>
      <c r="AP1876" s="375" t="str">
        <f t="shared" si="877"/>
        <v/>
      </c>
      <c r="AQ1876" s="444" t="str">
        <f t="shared" si="878"/>
        <v/>
      </c>
      <c r="AR1876" s="375" t="str">
        <f t="shared" si="881"/>
        <v/>
      </c>
      <c r="AS1876" s="377" t="str">
        <f t="shared" si="879"/>
        <v/>
      </c>
      <c r="AT1876" s="378" t="str">
        <f t="shared" si="880"/>
        <v/>
      </c>
      <c r="AX1876" s="625" t="b">
        <f t="shared" si="882"/>
        <v>0</v>
      </c>
      <c r="AY1876" s="7" t="str">
        <f t="shared" si="883"/>
        <v>FALSEFALSEFALSE</v>
      </c>
      <c r="AZ1876" s="626">
        <f t="shared" si="859"/>
        <v>0</v>
      </c>
      <c r="BA1876" s="627" t="str">
        <f t="shared" si="860"/>
        <v/>
      </c>
      <c r="BB1876" s="627">
        <f t="shared" si="861"/>
        <v>0</v>
      </c>
      <c r="BC1876" s="690" t="str">
        <f t="shared" si="862"/>
        <v/>
      </c>
    </row>
    <row r="1877" spans="1:55">
      <c r="A1877" s="381">
        <v>1821</v>
      </c>
      <c r="B1877" s="117"/>
      <c r="C1877" s="288"/>
      <c r="D1877" s="289"/>
      <c r="E1877" s="289"/>
      <c r="F1877" s="290"/>
      <c r="G1877" s="292"/>
      <c r="H1877" s="116"/>
      <c r="I1877" s="292"/>
      <c r="J1877" s="116"/>
      <c r="K1877" s="370" t="str">
        <f t="shared" si="853"/>
        <v/>
      </c>
      <c r="L1877" s="370">
        <f t="shared" si="854"/>
        <v>0</v>
      </c>
      <c r="M1877" s="370">
        <f t="shared" si="855"/>
        <v>0</v>
      </c>
      <c r="N1877" s="371" t="str">
        <f t="shared" si="863"/>
        <v/>
      </c>
      <c r="O1877" s="371" t="str">
        <f t="shared" si="864"/>
        <v/>
      </c>
      <c r="P1877" s="371" t="str">
        <f t="shared" si="865"/>
        <v/>
      </c>
      <c r="Q1877" s="371" t="str">
        <f t="shared" si="866"/>
        <v/>
      </c>
      <c r="R1877" s="371" t="str">
        <f t="shared" si="867"/>
        <v/>
      </c>
      <c r="S1877" s="371" t="str">
        <f t="shared" si="868"/>
        <v/>
      </c>
      <c r="T1877" s="443" t="str">
        <f t="shared" si="856"/>
        <v/>
      </c>
      <c r="U1877" s="539"/>
      <c r="V1877" s="117"/>
      <c r="W1877" s="118"/>
      <c r="X1877" s="119"/>
      <c r="Y1877" s="120"/>
      <c r="Z1877" s="122"/>
      <c r="AA1877" s="121"/>
      <c r="AB1877" s="443" t="str">
        <f t="shared" si="857"/>
        <v/>
      </c>
      <c r="AC1877" s="734" t="str">
        <f t="shared" si="858"/>
        <v/>
      </c>
      <c r="AD1877" s="372"/>
      <c r="AE1877" s="485"/>
      <c r="AF1877" s="373" t="str">
        <f t="shared" si="869"/>
        <v/>
      </c>
      <c r="AG1877" s="373" t="str">
        <f t="shared" si="870"/>
        <v/>
      </c>
      <c r="AH1877" s="374" t="str">
        <f t="shared" si="871"/>
        <v/>
      </c>
      <c r="AI1877" s="375" t="str">
        <f t="shared" si="872"/>
        <v/>
      </c>
      <c r="AJ1877" s="375" t="str">
        <f t="shared" si="873"/>
        <v/>
      </c>
      <c r="AK1877" s="375" t="str">
        <f t="shared" si="874"/>
        <v/>
      </c>
      <c r="AL1877" s="375" t="str">
        <f t="shared" si="875"/>
        <v/>
      </c>
      <c r="AM1877" s="375" t="str">
        <f t="shared" si="876"/>
        <v/>
      </c>
      <c r="AN1877" s="376" t="str">
        <f>IF(AF1877="","",IF(OR(AH1877="",AH1877="-"),"－",IF(OR(AM1877=8,AM1877=9),"",IF(OR(AJ1877=3,AJ1877=4,AJ1877=5,AJ1877=6),VLOOKUP(AH1877,INDEX((係数_バス貨物_ガソリン,係数_バス貨物_CNG,係数_バス貨物_軽油,係数_バス貨物_メタノール,係数_バス貨物_LPG),MATCH(AL1877,【参考】排出ガスレベル!$AI$4:$AI$671,1),1,AR1877):INDEX((係数_バス貨物_ガソリン,係数_バス貨物_CNG,係数_バス貨物_軽油,係数_バス貨物_メタノール,係数_バス貨物_LPG),MATCH(AL1877+1,【参考】排出ガスレベル!$AI$4:$AI$671,1)-1,5,AR1877),2,FALSE),IF(OR(AJ1877=1,AJ1877=2),VLOOKUP(AH1877,INDEX((係数_乗用_ガソリン,係数_乗用_CNG,係数_乗用_軽油,係数_乗用_メタノール,係数_乗用_LPG),1,1,AR1877):INDEX((係数_乗用_ガソリン,係数_乗用_CNG,係数_乗用_軽油,係数_乗用_メタノール,係数_乗用_LPG),125,5,AR1877),2,FALSE))))))</f>
        <v/>
      </c>
      <c r="AO1877" s="376" t="str">
        <f>IF(T1877="","",IF(OR(AH1877="",AH1877="-"),"－",IF(OR(AM1877=8,AM1877=9),"",IF(OR(AJ1877=3,AJ1877=4,AJ1877=5,AJ1877=6),VLOOKUP(AH1877,INDEX((係数_バス貨物_ガソリン,係数_バス貨物_CNG,係数_バス貨物_軽油,係数_バス貨物_メタノール,係数_バス貨物_LPG),MATCH(AL1877,【参考】排出ガスレベル!$AI$4:$AI$671,1),1,AR1877):INDEX((係数_バス貨物_ガソリン,係数_バス貨物_CNG,係数_バス貨物_軽油,係数_バス貨物_メタノール,係数_バス貨物_LPG),MATCH(AL1877+1,【参考】排出ガスレベル!$AI$4:$AI$671,1)-1,5,AR1877),3,FALSE),IF(OR(AJ1877=1,AJ1877=2),VLOOKUP(AH1877,INDEX((係数_乗用_ガソリン,係数_乗用_CNG,係数_乗用_軽油,係数_乗用_メタノール,係数_乗用_LPG),1,1,AR1877):INDEX((係数_乗用_ガソリン,係数_乗用_CNG,係数_乗用_軽油,係数_乗用_メタノール,係数_乗用_LPG),125,5,AR1877),3,FALSE))))))</f>
        <v/>
      </c>
      <c r="AP1877" s="375" t="str">
        <f t="shared" si="877"/>
        <v/>
      </c>
      <c r="AQ1877" s="444" t="str">
        <f t="shared" si="878"/>
        <v/>
      </c>
      <c r="AR1877" s="375" t="str">
        <f t="shared" si="881"/>
        <v/>
      </c>
      <c r="AS1877" s="377" t="str">
        <f t="shared" si="879"/>
        <v/>
      </c>
      <c r="AT1877" s="378" t="str">
        <f t="shared" si="880"/>
        <v/>
      </c>
      <c r="AX1877" s="625" t="b">
        <f t="shared" si="882"/>
        <v>0</v>
      </c>
      <c r="AY1877" s="7" t="str">
        <f t="shared" si="883"/>
        <v>FALSEFALSEFALSE</v>
      </c>
      <c r="AZ1877" s="626">
        <f t="shared" si="859"/>
        <v>0</v>
      </c>
      <c r="BA1877" s="627" t="str">
        <f t="shared" si="860"/>
        <v/>
      </c>
      <c r="BB1877" s="627">
        <f t="shared" si="861"/>
        <v>0</v>
      </c>
      <c r="BC1877" s="690" t="str">
        <f t="shared" si="862"/>
        <v/>
      </c>
    </row>
    <row r="1878" spans="1:55">
      <c r="A1878" s="381">
        <v>1822</v>
      </c>
      <c r="B1878" s="117"/>
      <c r="C1878" s="288"/>
      <c r="D1878" s="289"/>
      <c r="E1878" s="289"/>
      <c r="F1878" s="290"/>
      <c r="G1878" s="292"/>
      <c r="H1878" s="116"/>
      <c r="I1878" s="292"/>
      <c r="J1878" s="116"/>
      <c r="K1878" s="370" t="str">
        <f t="shared" si="853"/>
        <v/>
      </c>
      <c r="L1878" s="370">
        <f t="shared" si="854"/>
        <v>0</v>
      </c>
      <c r="M1878" s="370">
        <f t="shared" si="855"/>
        <v>0</v>
      </c>
      <c r="N1878" s="371" t="str">
        <f t="shared" si="863"/>
        <v/>
      </c>
      <c r="O1878" s="371" t="str">
        <f t="shared" si="864"/>
        <v/>
      </c>
      <c r="P1878" s="371" t="str">
        <f t="shared" si="865"/>
        <v/>
      </c>
      <c r="Q1878" s="371" t="str">
        <f t="shared" si="866"/>
        <v/>
      </c>
      <c r="R1878" s="371" t="str">
        <f t="shared" si="867"/>
        <v/>
      </c>
      <c r="S1878" s="371" t="str">
        <f t="shared" si="868"/>
        <v/>
      </c>
      <c r="T1878" s="443" t="str">
        <f t="shared" si="856"/>
        <v/>
      </c>
      <c r="U1878" s="539"/>
      <c r="V1878" s="117"/>
      <c r="W1878" s="118"/>
      <c r="X1878" s="119"/>
      <c r="Y1878" s="120"/>
      <c r="Z1878" s="122"/>
      <c r="AA1878" s="121"/>
      <c r="AB1878" s="443" t="str">
        <f t="shared" si="857"/>
        <v/>
      </c>
      <c r="AC1878" s="734" t="str">
        <f t="shared" si="858"/>
        <v/>
      </c>
      <c r="AD1878" s="372"/>
      <c r="AE1878" s="485"/>
      <c r="AF1878" s="373" t="str">
        <f t="shared" si="869"/>
        <v/>
      </c>
      <c r="AG1878" s="373" t="str">
        <f t="shared" si="870"/>
        <v/>
      </c>
      <c r="AH1878" s="374" t="str">
        <f t="shared" si="871"/>
        <v/>
      </c>
      <c r="AI1878" s="375" t="str">
        <f t="shared" si="872"/>
        <v/>
      </c>
      <c r="AJ1878" s="375" t="str">
        <f t="shared" si="873"/>
        <v/>
      </c>
      <c r="AK1878" s="375" t="str">
        <f t="shared" si="874"/>
        <v/>
      </c>
      <c r="AL1878" s="375" t="str">
        <f t="shared" si="875"/>
        <v/>
      </c>
      <c r="AM1878" s="375" t="str">
        <f t="shared" si="876"/>
        <v/>
      </c>
      <c r="AN1878" s="376" t="str">
        <f>IF(AF1878="","",IF(OR(AH1878="",AH1878="-"),"－",IF(OR(AM1878=8,AM1878=9),"",IF(OR(AJ1878=3,AJ1878=4,AJ1878=5,AJ1878=6),VLOOKUP(AH1878,INDEX((係数_バス貨物_ガソリン,係数_バス貨物_CNG,係数_バス貨物_軽油,係数_バス貨物_メタノール,係数_バス貨物_LPG),MATCH(AL1878,【参考】排出ガスレベル!$AI$4:$AI$671,1),1,AR1878):INDEX((係数_バス貨物_ガソリン,係数_バス貨物_CNG,係数_バス貨物_軽油,係数_バス貨物_メタノール,係数_バス貨物_LPG),MATCH(AL1878+1,【参考】排出ガスレベル!$AI$4:$AI$671,1)-1,5,AR1878),2,FALSE),IF(OR(AJ1878=1,AJ1878=2),VLOOKUP(AH1878,INDEX((係数_乗用_ガソリン,係数_乗用_CNG,係数_乗用_軽油,係数_乗用_メタノール,係数_乗用_LPG),1,1,AR1878):INDEX((係数_乗用_ガソリン,係数_乗用_CNG,係数_乗用_軽油,係数_乗用_メタノール,係数_乗用_LPG),125,5,AR1878),2,FALSE))))))</f>
        <v/>
      </c>
      <c r="AO1878" s="376" t="str">
        <f>IF(T1878="","",IF(OR(AH1878="",AH1878="-"),"－",IF(OR(AM1878=8,AM1878=9),"",IF(OR(AJ1878=3,AJ1878=4,AJ1878=5,AJ1878=6),VLOOKUP(AH1878,INDEX((係数_バス貨物_ガソリン,係数_バス貨物_CNG,係数_バス貨物_軽油,係数_バス貨物_メタノール,係数_バス貨物_LPG),MATCH(AL1878,【参考】排出ガスレベル!$AI$4:$AI$671,1),1,AR1878):INDEX((係数_バス貨物_ガソリン,係数_バス貨物_CNG,係数_バス貨物_軽油,係数_バス貨物_メタノール,係数_バス貨物_LPG),MATCH(AL1878+1,【参考】排出ガスレベル!$AI$4:$AI$671,1)-1,5,AR1878),3,FALSE),IF(OR(AJ1878=1,AJ1878=2),VLOOKUP(AH1878,INDEX((係数_乗用_ガソリン,係数_乗用_CNG,係数_乗用_軽油,係数_乗用_メタノール,係数_乗用_LPG),1,1,AR1878):INDEX((係数_乗用_ガソリン,係数_乗用_CNG,係数_乗用_軽油,係数_乗用_メタノール,係数_乗用_LPG),125,5,AR1878),3,FALSE))))))</f>
        <v/>
      </c>
      <c r="AP1878" s="375" t="str">
        <f t="shared" si="877"/>
        <v/>
      </c>
      <c r="AQ1878" s="444" t="str">
        <f t="shared" si="878"/>
        <v/>
      </c>
      <c r="AR1878" s="375" t="str">
        <f t="shared" si="881"/>
        <v/>
      </c>
      <c r="AS1878" s="377" t="str">
        <f t="shared" si="879"/>
        <v/>
      </c>
      <c r="AT1878" s="378" t="str">
        <f t="shared" si="880"/>
        <v/>
      </c>
      <c r="AX1878" s="625" t="b">
        <f t="shared" si="882"/>
        <v>0</v>
      </c>
      <c r="AY1878" s="7" t="str">
        <f t="shared" si="883"/>
        <v>FALSEFALSEFALSE</v>
      </c>
      <c r="AZ1878" s="626">
        <f t="shared" si="859"/>
        <v>0</v>
      </c>
      <c r="BA1878" s="627" t="str">
        <f t="shared" si="860"/>
        <v/>
      </c>
      <c r="BB1878" s="627">
        <f t="shared" si="861"/>
        <v>0</v>
      </c>
      <c r="BC1878" s="690" t="str">
        <f t="shared" si="862"/>
        <v/>
      </c>
    </row>
    <row r="1879" spans="1:55">
      <c r="A1879" s="381">
        <v>1823</v>
      </c>
      <c r="B1879" s="117"/>
      <c r="C1879" s="288"/>
      <c r="D1879" s="289"/>
      <c r="E1879" s="289"/>
      <c r="F1879" s="290"/>
      <c r="G1879" s="292"/>
      <c r="H1879" s="116"/>
      <c r="I1879" s="292"/>
      <c r="J1879" s="116"/>
      <c r="K1879" s="370" t="str">
        <f t="shared" si="853"/>
        <v/>
      </c>
      <c r="L1879" s="370">
        <f t="shared" si="854"/>
        <v>0</v>
      </c>
      <c r="M1879" s="370">
        <f t="shared" si="855"/>
        <v>0</v>
      </c>
      <c r="N1879" s="371" t="str">
        <f t="shared" si="863"/>
        <v/>
      </c>
      <c r="O1879" s="371" t="str">
        <f t="shared" si="864"/>
        <v/>
      </c>
      <c r="P1879" s="371" t="str">
        <f t="shared" si="865"/>
        <v/>
      </c>
      <c r="Q1879" s="371" t="str">
        <f t="shared" si="866"/>
        <v/>
      </c>
      <c r="R1879" s="371" t="str">
        <f t="shared" si="867"/>
        <v/>
      </c>
      <c r="S1879" s="371" t="str">
        <f t="shared" si="868"/>
        <v/>
      </c>
      <c r="T1879" s="443" t="str">
        <f t="shared" si="856"/>
        <v/>
      </c>
      <c r="U1879" s="539"/>
      <c r="V1879" s="117"/>
      <c r="W1879" s="118"/>
      <c r="X1879" s="119"/>
      <c r="Y1879" s="120"/>
      <c r="Z1879" s="122"/>
      <c r="AA1879" s="121"/>
      <c r="AB1879" s="443" t="str">
        <f t="shared" si="857"/>
        <v/>
      </c>
      <c r="AC1879" s="734" t="str">
        <f t="shared" si="858"/>
        <v/>
      </c>
      <c r="AD1879" s="372"/>
      <c r="AE1879" s="485"/>
      <c r="AF1879" s="373" t="str">
        <f t="shared" si="869"/>
        <v/>
      </c>
      <c r="AG1879" s="373" t="str">
        <f t="shared" si="870"/>
        <v/>
      </c>
      <c r="AH1879" s="374" t="str">
        <f t="shared" si="871"/>
        <v/>
      </c>
      <c r="AI1879" s="375" t="str">
        <f t="shared" si="872"/>
        <v/>
      </c>
      <c r="AJ1879" s="375" t="str">
        <f t="shared" si="873"/>
        <v/>
      </c>
      <c r="AK1879" s="375" t="str">
        <f t="shared" si="874"/>
        <v/>
      </c>
      <c r="AL1879" s="375" t="str">
        <f t="shared" si="875"/>
        <v/>
      </c>
      <c r="AM1879" s="375" t="str">
        <f t="shared" si="876"/>
        <v/>
      </c>
      <c r="AN1879" s="376" t="str">
        <f>IF(AF1879="","",IF(OR(AH1879="",AH1879="-"),"－",IF(OR(AM1879=8,AM1879=9),"",IF(OR(AJ1879=3,AJ1879=4,AJ1879=5,AJ1879=6),VLOOKUP(AH1879,INDEX((係数_バス貨物_ガソリン,係数_バス貨物_CNG,係数_バス貨物_軽油,係数_バス貨物_メタノール,係数_バス貨物_LPG),MATCH(AL1879,【参考】排出ガスレベル!$AI$4:$AI$671,1),1,AR1879):INDEX((係数_バス貨物_ガソリン,係数_バス貨物_CNG,係数_バス貨物_軽油,係数_バス貨物_メタノール,係数_バス貨物_LPG),MATCH(AL1879+1,【参考】排出ガスレベル!$AI$4:$AI$671,1)-1,5,AR1879),2,FALSE),IF(OR(AJ1879=1,AJ1879=2),VLOOKUP(AH1879,INDEX((係数_乗用_ガソリン,係数_乗用_CNG,係数_乗用_軽油,係数_乗用_メタノール,係数_乗用_LPG),1,1,AR1879):INDEX((係数_乗用_ガソリン,係数_乗用_CNG,係数_乗用_軽油,係数_乗用_メタノール,係数_乗用_LPG),125,5,AR1879),2,FALSE))))))</f>
        <v/>
      </c>
      <c r="AO1879" s="376" t="str">
        <f>IF(T1879="","",IF(OR(AH1879="",AH1879="-"),"－",IF(OR(AM1879=8,AM1879=9),"",IF(OR(AJ1879=3,AJ1879=4,AJ1879=5,AJ1879=6),VLOOKUP(AH1879,INDEX((係数_バス貨物_ガソリン,係数_バス貨物_CNG,係数_バス貨物_軽油,係数_バス貨物_メタノール,係数_バス貨物_LPG),MATCH(AL1879,【参考】排出ガスレベル!$AI$4:$AI$671,1),1,AR1879):INDEX((係数_バス貨物_ガソリン,係数_バス貨物_CNG,係数_バス貨物_軽油,係数_バス貨物_メタノール,係数_バス貨物_LPG),MATCH(AL1879+1,【参考】排出ガスレベル!$AI$4:$AI$671,1)-1,5,AR1879),3,FALSE),IF(OR(AJ1879=1,AJ1879=2),VLOOKUP(AH1879,INDEX((係数_乗用_ガソリン,係数_乗用_CNG,係数_乗用_軽油,係数_乗用_メタノール,係数_乗用_LPG),1,1,AR1879):INDEX((係数_乗用_ガソリン,係数_乗用_CNG,係数_乗用_軽油,係数_乗用_メタノール,係数_乗用_LPG),125,5,AR1879),3,FALSE))))))</f>
        <v/>
      </c>
      <c r="AP1879" s="375" t="str">
        <f t="shared" si="877"/>
        <v/>
      </c>
      <c r="AQ1879" s="444" t="str">
        <f t="shared" si="878"/>
        <v/>
      </c>
      <c r="AR1879" s="375" t="str">
        <f t="shared" si="881"/>
        <v/>
      </c>
      <c r="AS1879" s="377" t="str">
        <f t="shared" si="879"/>
        <v/>
      </c>
      <c r="AT1879" s="378" t="str">
        <f t="shared" si="880"/>
        <v/>
      </c>
      <c r="AX1879" s="625" t="b">
        <f t="shared" si="882"/>
        <v>0</v>
      </c>
      <c r="AY1879" s="7" t="str">
        <f t="shared" si="883"/>
        <v>FALSEFALSEFALSE</v>
      </c>
      <c r="AZ1879" s="626">
        <f t="shared" si="859"/>
        <v>0</v>
      </c>
      <c r="BA1879" s="627" t="str">
        <f t="shared" si="860"/>
        <v/>
      </c>
      <c r="BB1879" s="627">
        <f t="shared" si="861"/>
        <v>0</v>
      </c>
      <c r="BC1879" s="690" t="str">
        <f t="shared" si="862"/>
        <v/>
      </c>
    </row>
    <row r="1880" spans="1:55">
      <c r="A1880" s="381">
        <v>1824</v>
      </c>
      <c r="B1880" s="117"/>
      <c r="C1880" s="288"/>
      <c r="D1880" s="289"/>
      <c r="E1880" s="289"/>
      <c r="F1880" s="290"/>
      <c r="G1880" s="292"/>
      <c r="H1880" s="116"/>
      <c r="I1880" s="292"/>
      <c r="J1880" s="116"/>
      <c r="K1880" s="370" t="str">
        <f t="shared" si="853"/>
        <v/>
      </c>
      <c r="L1880" s="370">
        <f t="shared" si="854"/>
        <v>0</v>
      </c>
      <c r="M1880" s="370">
        <f t="shared" si="855"/>
        <v>0</v>
      </c>
      <c r="N1880" s="371" t="str">
        <f t="shared" si="863"/>
        <v/>
      </c>
      <c r="O1880" s="371" t="str">
        <f t="shared" si="864"/>
        <v/>
      </c>
      <c r="P1880" s="371" t="str">
        <f t="shared" si="865"/>
        <v/>
      </c>
      <c r="Q1880" s="371" t="str">
        <f t="shared" si="866"/>
        <v/>
      </c>
      <c r="R1880" s="371" t="str">
        <f t="shared" si="867"/>
        <v/>
      </c>
      <c r="S1880" s="371" t="str">
        <f t="shared" si="868"/>
        <v/>
      </c>
      <c r="T1880" s="443" t="str">
        <f t="shared" si="856"/>
        <v/>
      </c>
      <c r="U1880" s="539"/>
      <c r="V1880" s="117"/>
      <c r="W1880" s="118"/>
      <c r="X1880" s="119"/>
      <c r="Y1880" s="120"/>
      <c r="Z1880" s="122"/>
      <c r="AA1880" s="121"/>
      <c r="AB1880" s="443" t="str">
        <f t="shared" si="857"/>
        <v/>
      </c>
      <c r="AC1880" s="734" t="str">
        <f t="shared" si="858"/>
        <v/>
      </c>
      <c r="AD1880" s="372"/>
      <c r="AE1880" s="485"/>
      <c r="AF1880" s="373" t="str">
        <f t="shared" si="869"/>
        <v/>
      </c>
      <c r="AG1880" s="373" t="str">
        <f t="shared" si="870"/>
        <v/>
      </c>
      <c r="AH1880" s="374" t="str">
        <f t="shared" si="871"/>
        <v/>
      </c>
      <c r="AI1880" s="375" t="str">
        <f t="shared" si="872"/>
        <v/>
      </c>
      <c r="AJ1880" s="375" t="str">
        <f t="shared" si="873"/>
        <v/>
      </c>
      <c r="AK1880" s="375" t="str">
        <f t="shared" si="874"/>
        <v/>
      </c>
      <c r="AL1880" s="375" t="str">
        <f t="shared" si="875"/>
        <v/>
      </c>
      <c r="AM1880" s="375" t="str">
        <f t="shared" si="876"/>
        <v/>
      </c>
      <c r="AN1880" s="376" t="str">
        <f>IF(AF1880="","",IF(OR(AH1880="",AH1880="-"),"－",IF(OR(AM1880=8,AM1880=9),"",IF(OR(AJ1880=3,AJ1880=4,AJ1880=5,AJ1880=6),VLOOKUP(AH1880,INDEX((係数_バス貨物_ガソリン,係数_バス貨物_CNG,係数_バス貨物_軽油,係数_バス貨物_メタノール,係数_バス貨物_LPG),MATCH(AL1880,【参考】排出ガスレベル!$AI$4:$AI$671,1),1,AR1880):INDEX((係数_バス貨物_ガソリン,係数_バス貨物_CNG,係数_バス貨物_軽油,係数_バス貨物_メタノール,係数_バス貨物_LPG),MATCH(AL1880+1,【参考】排出ガスレベル!$AI$4:$AI$671,1)-1,5,AR1880),2,FALSE),IF(OR(AJ1880=1,AJ1880=2),VLOOKUP(AH1880,INDEX((係数_乗用_ガソリン,係数_乗用_CNG,係数_乗用_軽油,係数_乗用_メタノール,係数_乗用_LPG),1,1,AR1880):INDEX((係数_乗用_ガソリン,係数_乗用_CNG,係数_乗用_軽油,係数_乗用_メタノール,係数_乗用_LPG),125,5,AR1880),2,FALSE))))))</f>
        <v/>
      </c>
      <c r="AO1880" s="376" t="str">
        <f>IF(T1880="","",IF(OR(AH1880="",AH1880="-"),"－",IF(OR(AM1880=8,AM1880=9),"",IF(OR(AJ1880=3,AJ1880=4,AJ1880=5,AJ1880=6),VLOOKUP(AH1880,INDEX((係数_バス貨物_ガソリン,係数_バス貨物_CNG,係数_バス貨物_軽油,係数_バス貨物_メタノール,係数_バス貨物_LPG),MATCH(AL1880,【参考】排出ガスレベル!$AI$4:$AI$671,1),1,AR1880):INDEX((係数_バス貨物_ガソリン,係数_バス貨物_CNG,係数_バス貨物_軽油,係数_バス貨物_メタノール,係数_バス貨物_LPG),MATCH(AL1880+1,【参考】排出ガスレベル!$AI$4:$AI$671,1)-1,5,AR1880),3,FALSE),IF(OR(AJ1880=1,AJ1880=2),VLOOKUP(AH1880,INDEX((係数_乗用_ガソリン,係数_乗用_CNG,係数_乗用_軽油,係数_乗用_メタノール,係数_乗用_LPG),1,1,AR1880):INDEX((係数_乗用_ガソリン,係数_乗用_CNG,係数_乗用_軽油,係数_乗用_メタノール,係数_乗用_LPG),125,5,AR1880),3,FALSE))))))</f>
        <v/>
      </c>
      <c r="AP1880" s="375" t="str">
        <f t="shared" si="877"/>
        <v/>
      </c>
      <c r="AQ1880" s="444" t="str">
        <f t="shared" si="878"/>
        <v/>
      </c>
      <c r="AR1880" s="375" t="str">
        <f t="shared" si="881"/>
        <v/>
      </c>
      <c r="AS1880" s="377" t="str">
        <f t="shared" si="879"/>
        <v/>
      </c>
      <c r="AT1880" s="378" t="str">
        <f t="shared" si="880"/>
        <v/>
      </c>
      <c r="AX1880" s="625" t="b">
        <f t="shared" si="882"/>
        <v>0</v>
      </c>
      <c r="AY1880" s="7" t="str">
        <f t="shared" si="883"/>
        <v>FALSEFALSEFALSE</v>
      </c>
      <c r="AZ1880" s="626">
        <f t="shared" si="859"/>
        <v>0</v>
      </c>
      <c r="BA1880" s="627" t="str">
        <f t="shared" si="860"/>
        <v/>
      </c>
      <c r="BB1880" s="627">
        <f t="shared" si="861"/>
        <v>0</v>
      </c>
      <c r="BC1880" s="690" t="str">
        <f t="shared" si="862"/>
        <v/>
      </c>
    </row>
    <row r="1881" spans="1:55">
      <c r="A1881" s="381">
        <v>1825</v>
      </c>
      <c r="B1881" s="117"/>
      <c r="C1881" s="288"/>
      <c r="D1881" s="289"/>
      <c r="E1881" s="289"/>
      <c r="F1881" s="290"/>
      <c r="G1881" s="292"/>
      <c r="H1881" s="116"/>
      <c r="I1881" s="292"/>
      <c r="J1881" s="116"/>
      <c r="K1881" s="370" t="str">
        <f t="shared" si="853"/>
        <v/>
      </c>
      <c r="L1881" s="370">
        <f t="shared" si="854"/>
        <v>0</v>
      </c>
      <c r="M1881" s="370">
        <f t="shared" si="855"/>
        <v>0</v>
      </c>
      <c r="N1881" s="371" t="str">
        <f t="shared" si="863"/>
        <v/>
      </c>
      <c r="O1881" s="371" t="str">
        <f t="shared" si="864"/>
        <v/>
      </c>
      <c r="P1881" s="371" t="str">
        <f t="shared" si="865"/>
        <v/>
      </c>
      <c r="Q1881" s="371" t="str">
        <f t="shared" si="866"/>
        <v/>
      </c>
      <c r="R1881" s="371" t="str">
        <f t="shared" si="867"/>
        <v/>
      </c>
      <c r="S1881" s="371" t="str">
        <f t="shared" si="868"/>
        <v/>
      </c>
      <c r="T1881" s="443" t="str">
        <f t="shared" si="856"/>
        <v/>
      </c>
      <c r="U1881" s="539"/>
      <c r="V1881" s="117"/>
      <c r="W1881" s="118"/>
      <c r="X1881" s="119"/>
      <c r="Y1881" s="120"/>
      <c r="Z1881" s="122"/>
      <c r="AA1881" s="121"/>
      <c r="AB1881" s="443" t="str">
        <f t="shared" si="857"/>
        <v/>
      </c>
      <c r="AC1881" s="734" t="str">
        <f t="shared" si="858"/>
        <v/>
      </c>
      <c r="AD1881" s="372"/>
      <c r="AE1881" s="485"/>
      <c r="AF1881" s="373" t="str">
        <f t="shared" si="869"/>
        <v/>
      </c>
      <c r="AG1881" s="373" t="str">
        <f t="shared" si="870"/>
        <v/>
      </c>
      <c r="AH1881" s="374" t="str">
        <f t="shared" si="871"/>
        <v/>
      </c>
      <c r="AI1881" s="375" t="str">
        <f t="shared" si="872"/>
        <v/>
      </c>
      <c r="AJ1881" s="375" t="str">
        <f t="shared" si="873"/>
        <v/>
      </c>
      <c r="AK1881" s="375" t="str">
        <f t="shared" si="874"/>
        <v/>
      </c>
      <c r="AL1881" s="375" t="str">
        <f t="shared" si="875"/>
        <v/>
      </c>
      <c r="AM1881" s="375" t="str">
        <f t="shared" si="876"/>
        <v/>
      </c>
      <c r="AN1881" s="376" t="str">
        <f>IF(AF1881="","",IF(OR(AH1881="",AH1881="-"),"－",IF(OR(AM1881=8,AM1881=9),"",IF(OR(AJ1881=3,AJ1881=4,AJ1881=5,AJ1881=6),VLOOKUP(AH1881,INDEX((係数_バス貨物_ガソリン,係数_バス貨物_CNG,係数_バス貨物_軽油,係数_バス貨物_メタノール,係数_バス貨物_LPG),MATCH(AL1881,【参考】排出ガスレベル!$AI$4:$AI$671,1),1,AR1881):INDEX((係数_バス貨物_ガソリン,係数_バス貨物_CNG,係数_バス貨物_軽油,係数_バス貨物_メタノール,係数_バス貨物_LPG),MATCH(AL1881+1,【参考】排出ガスレベル!$AI$4:$AI$671,1)-1,5,AR1881),2,FALSE),IF(OR(AJ1881=1,AJ1881=2),VLOOKUP(AH1881,INDEX((係数_乗用_ガソリン,係数_乗用_CNG,係数_乗用_軽油,係数_乗用_メタノール,係数_乗用_LPG),1,1,AR1881):INDEX((係数_乗用_ガソリン,係数_乗用_CNG,係数_乗用_軽油,係数_乗用_メタノール,係数_乗用_LPG),125,5,AR1881),2,FALSE))))))</f>
        <v/>
      </c>
      <c r="AO1881" s="376" t="str">
        <f>IF(T1881="","",IF(OR(AH1881="",AH1881="-"),"－",IF(OR(AM1881=8,AM1881=9),"",IF(OR(AJ1881=3,AJ1881=4,AJ1881=5,AJ1881=6),VLOOKUP(AH1881,INDEX((係数_バス貨物_ガソリン,係数_バス貨物_CNG,係数_バス貨物_軽油,係数_バス貨物_メタノール,係数_バス貨物_LPG),MATCH(AL1881,【参考】排出ガスレベル!$AI$4:$AI$671,1),1,AR1881):INDEX((係数_バス貨物_ガソリン,係数_バス貨物_CNG,係数_バス貨物_軽油,係数_バス貨物_メタノール,係数_バス貨物_LPG),MATCH(AL1881+1,【参考】排出ガスレベル!$AI$4:$AI$671,1)-1,5,AR1881),3,FALSE),IF(OR(AJ1881=1,AJ1881=2),VLOOKUP(AH1881,INDEX((係数_乗用_ガソリン,係数_乗用_CNG,係数_乗用_軽油,係数_乗用_メタノール,係数_乗用_LPG),1,1,AR1881):INDEX((係数_乗用_ガソリン,係数_乗用_CNG,係数_乗用_軽油,係数_乗用_メタノール,係数_乗用_LPG),125,5,AR1881),3,FALSE))))))</f>
        <v/>
      </c>
      <c r="AP1881" s="375" t="str">
        <f t="shared" si="877"/>
        <v/>
      </c>
      <c r="AQ1881" s="444" t="str">
        <f t="shared" si="878"/>
        <v/>
      </c>
      <c r="AR1881" s="375" t="str">
        <f t="shared" si="881"/>
        <v/>
      </c>
      <c r="AS1881" s="377" t="str">
        <f t="shared" si="879"/>
        <v/>
      </c>
      <c r="AT1881" s="378" t="str">
        <f t="shared" si="880"/>
        <v/>
      </c>
      <c r="AX1881" s="625" t="b">
        <f t="shared" si="882"/>
        <v>0</v>
      </c>
      <c r="AY1881" s="7" t="str">
        <f t="shared" si="883"/>
        <v>FALSEFALSEFALSE</v>
      </c>
      <c r="AZ1881" s="626">
        <f t="shared" si="859"/>
        <v>0</v>
      </c>
      <c r="BA1881" s="627" t="str">
        <f t="shared" si="860"/>
        <v/>
      </c>
      <c r="BB1881" s="627">
        <f t="shared" si="861"/>
        <v>0</v>
      </c>
      <c r="BC1881" s="690" t="str">
        <f t="shared" si="862"/>
        <v/>
      </c>
    </row>
    <row r="1882" spans="1:55">
      <c r="A1882" s="381">
        <v>1826</v>
      </c>
      <c r="B1882" s="117"/>
      <c r="C1882" s="288"/>
      <c r="D1882" s="289"/>
      <c r="E1882" s="289"/>
      <c r="F1882" s="290"/>
      <c r="G1882" s="292"/>
      <c r="H1882" s="116"/>
      <c r="I1882" s="292"/>
      <c r="J1882" s="116"/>
      <c r="K1882" s="370" t="str">
        <f t="shared" si="853"/>
        <v/>
      </c>
      <c r="L1882" s="370">
        <f t="shared" si="854"/>
        <v>0</v>
      </c>
      <c r="M1882" s="370">
        <f t="shared" si="855"/>
        <v>0</v>
      </c>
      <c r="N1882" s="371" t="str">
        <f t="shared" si="863"/>
        <v/>
      </c>
      <c r="O1882" s="371" t="str">
        <f t="shared" si="864"/>
        <v/>
      </c>
      <c r="P1882" s="371" t="str">
        <f t="shared" si="865"/>
        <v/>
      </c>
      <c r="Q1882" s="371" t="str">
        <f t="shared" si="866"/>
        <v/>
      </c>
      <c r="R1882" s="371" t="str">
        <f t="shared" si="867"/>
        <v/>
      </c>
      <c r="S1882" s="371" t="str">
        <f t="shared" si="868"/>
        <v/>
      </c>
      <c r="T1882" s="443" t="str">
        <f t="shared" si="856"/>
        <v/>
      </c>
      <c r="U1882" s="539"/>
      <c r="V1882" s="117"/>
      <c r="W1882" s="118"/>
      <c r="X1882" s="119"/>
      <c r="Y1882" s="120"/>
      <c r="Z1882" s="122"/>
      <c r="AA1882" s="121"/>
      <c r="AB1882" s="443" t="str">
        <f t="shared" si="857"/>
        <v/>
      </c>
      <c r="AC1882" s="734" t="str">
        <f t="shared" si="858"/>
        <v/>
      </c>
      <c r="AD1882" s="372"/>
      <c r="AE1882" s="485"/>
      <c r="AF1882" s="373" t="str">
        <f t="shared" si="869"/>
        <v/>
      </c>
      <c r="AG1882" s="373" t="str">
        <f t="shared" si="870"/>
        <v/>
      </c>
      <c r="AH1882" s="374" t="str">
        <f t="shared" si="871"/>
        <v/>
      </c>
      <c r="AI1882" s="375" t="str">
        <f t="shared" si="872"/>
        <v/>
      </c>
      <c r="AJ1882" s="375" t="str">
        <f t="shared" si="873"/>
        <v/>
      </c>
      <c r="AK1882" s="375" t="str">
        <f t="shared" si="874"/>
        <v/>
      </c>
      <c r="AL1882" s="375" t="str">
        <f t="shared" si="875"/>
        <v/>
      </c>
      <c r="AM1882" s="375" t="str">
        <f t="shared" si="876"/>
        <v/>
      </c>
      <c r="AN1882" s="376" t="str">
        <f>IF(AF1882="","",IF(OR(AH1882="",AH1882="-"),"－",IF(OR(AM1882=8,AM1882=9),"",IF(OR(AJ1882=3,AJ1882=4,AJ1882=5,AJ1882=6),VLOOKUP(AH1882,INDEX((係数_バス貨物_ガソリン,係数_バス貨物_CNG,係数_バス貨物_軽油,係数_バス貨物_メタノール,係数_バス貨物_LPG),MATCH(AL1882,【参考】排出ガスレベル!$AI$4:$AI$671,1),1,AR1882):INDEX((係数_バス貨物_ガソリン,係数_バス貨物_CNG,係数_バス貨物_軽油,係数_バス貨物_メタノール,係数_バス貨物_LPG),MATCH(AL1882+1,【参考】排出ガスレベル!$AI$4:$AI$671,1)-1,5,AR1882),2,FALSE),IF(OR(AJ1882=1,AJ1882=2),VLOOKUP(AH1882,INDEX((係数_乗用_ガソリン,係数_乗用_CNG,係数_乗用_軽油,係数_乗用_メタノール,係数_乗用_LPG),1,1,AR1882):INDEX((係数_乗用_ガソリン,係数_乗用_CNG,係数_乗用_軽油,係数_乗用_メタノール,係数_乗用_LPG),125,5,AR1882),2,FALSE))))))</f>
        <v/>
      </c>
      <c r="AO1882" s="376" t="str">
        <f>IF(T1882="","",IF(OR(AH1882="",AH1882="-"),"－",IF(OR(AM1882=8,AM1882=9),"",IF(OR(AJ1882=3,AJ1882=4,AJ1882=5,AJ1882=6),VLOOKUP(AH1882,INDEX((係数_バス貨物_ガソリン,係数_バス貨物_CNG,係数_バス貨物_軽油,係数_バス貨物_メタノール,係数_バス貨物_LPG),MATCH(AL1882,【参考】排出ガスレベル!$AI$4:$AI$671,1),1,AR1882):INDEX((係数_バス貨物_ガソリン,係数_バス貨物_CNG,係数_バス貨物_軽油,係数_バス貨物_メタノール,係数_バス貨物_LPG),MATCH(AL1882+1,【参考】排出ガスレベル!$AI$4:$AI$671,1)-1,5,AR1882),3,FALSE),IF(OR(AJ1882=1,AJ1882=2),VLOOKUP(AH1882,INDEX((係数_乗用_ガソリン,係数_乗用_CNG,係数_乗用_軽油,係数_乗用_メタノール,係数_乗用_LPG),1,1,AR1882):INDEX((係数_乗用_ガソリン,係数_乗用_CNG,係数_乗用_軽油,係数_乗用_メタノール,係数_乗用_LPG),125,5,AR1882),3,FALSE))))))</f>
        <v/>
      </c>
      <c r="AP1882" s="375" t="str">
        <f t="shared" si="877"/>
        <v/>
      </c>
      <c r="AQ1882" s="444" t="str">
        <f t="shared" si="878"/>
        <v/>
      </c>
      <c r="AR1882" s="375" t="str">
        <f t="shared" si="881"/>
        <v/>
      </c>
      <c r="AS1882" s="377" t="str">
        <f t="shared" si="879"/>
        <v/>
      </c>
      <c r="AT1882" s="378" t="str">
        <f t="shared" si="880"/>
        <v/>
      </c>
      <c r="AX1882" s="625" t="b">
        <f t="shared" si="882"/>
        <v>0</v>
      </c>
      <c r="AY1882" s="7" t="str">
        <f t="shared" si="883"/>
        <v>FALSEFALSEFALSE</v>
      </c>
      <c r="AZ1882" s="626">
        <f t="shared" si="859"/>
        <v>0</v>
      </c>
      <c r="BA1882" s="627" t="str">
        <f t="shared" si="860"/>
        <v/>
      </c>
      <c r="BB1882" s="627">
        <f t="shared" si="861"/>
        <v>0</v>
      </c>
      <c r="BC1882" s="690" t="str">
        <f t="shared" si="862"/>
        <v/>
      </c>
    </row>
    <row r="1883" spans="1:55">
      <c r="A1883" s="381">
        <v>1827</v>
      </c>
      <c r="B1883" s="117"/>
      <c r="C1883" s="288"/>
      <c r="D1883" s="289"/>
      <c r="E1883" s="289"/>
      <c r="F1883" s="290"/>
      <c r="G1883" s="292"/>
      <c r="H1883" s="116"/>
      <c r="I1883" s="292"/>
      <c r="J1883" s="116"/>
      <c r="K1883" s="370" t="str">
        <f t="shared" si="853"/>
        <v/>
      </c>
      <c r="L1883" s="370">
        <f t="shared" si="854"/>
        <v>0</v>
      </c>
      <c r="M1883" s="370">
        <f t="shared" si="855"/>
        <v>0</v>
      </c>
      <c r="N1883" s="371" t="str">
        <f t="shared" si="863"/>
        <v/>
      </c>
      <c r="O1883" s="371" t="str">
        <f t="shared" si="864"/>
        <v/>
      </c>
      <c r="P1883" s="371" t="str">
        <f t="shared" si="865"/>
        <v/>
      </c>
      <c r="Q1883" s="371" t="str">
        <f t="shared" si="866"/>
        <v/>
      </c>
      <c r="R1883" s="371" t="str">
        <f t="shared" si="867"/>
        <v/>
      </c>
      <c r="S1883" s="371" t="str">
        <f t="shared" si="868"/>
        <v/>
      </c>
      <c r="T1883" s="443" t="str">
        <f t="shared" si="856"/>
        <v/>
      </c>
      <c r="U1883" s="539"/>
      <c r="V1883" s="117"/>
      <c r="W1883" s="118"/>
      <c r="X1883" s="119"/>
      <c r="Y1883" s="120"/>
      <c r="Z1883" s="122"/>
      <c r="AA1883" s="121"/>
      <c r="AB1883" s="443" t="str">
        <f t="shared" si="857"/>
        <v/>
      </c>
      <c r="AC1883" s="734" t="str">
        <f t="shared" si="858"/>
        <v/>
      </c>
      <c r="AD1883" s="372"/>
      <c r="AE1883" s="485"/>
      <c r="AF1883" s="373" t="str">
        <f t="shared" si="869"/>
        <v/>
      </c>
      <c r="AG1883" s="373" t="str">
        <f t="shared" si="870"/>
        <v/>
      </c>
      <c r="AH1883" s="374" t="str">
        <f t="shared" si="871"/>
        <v/>
      </c>
      <c r="AI1883" s="375" t="str">
        <f t="shared" si="872"/>
        <v/>
      </c>
      <c r="AJ1883" s="375" t="str">
        <f t="shared" si="873"/>
        <v/>
      </c>
      <c r="AK1883" s="375" t="str">
        <f t="shared" si="874"/>
        <v/>
      </c>
      <c r="AL1883" s="375" t="str">
        <f t="shared" si="875"/>
        <v/>
      </c>
      <c r="AM1883" s="375" t="str">
        <f t="shared" si="876"/>
        <v/>
      </c>
      <c r="AN1883" s="376" t="str">
        <f>IF(AF1883="","",IF(OR(AH1883="",AH1883="-"),"－",IF(OR(AM1883=8,AM1883=9),"",IF(OR(AJ1883=3,AJ1883=4,AJ1883=5,AJ1883=6),VLOOKUP(AH1883,INDEX((係数_バス貨物_ガソリン,係数_バス貨物_CNG,係数_バス貨物_軽油,係数_バス貨物_メタノール,係数_バス貨物_LPG),MATCH(AL1883,【参考】排出ガスレベル!$AI$4:$AI$671,1),1,AR1883):INDEX((係数_バス貨物_ガソリン,係数_バス貨物_CNG,係数_バス貨物_軽油,係数_バス貨物_メタノール,係数_バス貨物_LPG),MATCH(AL1883+1,【参考】排出ガスレベル!$AI$4:$AI$671,1)-1,5,AR1883),2,FALSE),IF(OR(AJ1883=1,AJ1883=2),VLOOKUP(AH1883,INDEX((係数_乗用_ガソリン,係数_乗用_CNG,係数_乗用_軽油,係数_乗用_メタノール,係数_乗用_LPG),1,1,AR1883):INDEX((係数_乗用_ガソリン,係数_乗用_CNG,係数_乗用_軽油,係数_乗用_メタノール,係数_乗用_LPG),125,5,AR1883),2,FALSE))))))</f>
        <v/>
      </c>
      <c r="AO1883" s="376" t="str">
        <f>IF(T1883="","",IF(OR(AH1883="",AH1883="-"),"－",IF(OR(AM1883=8,AM1883=9),"",IF(OR(AJ1883=3,AJ1883=4,AJ1883=5,AJ1883=6),VLOOKUP(AH1883,INDEX((係数_バス貨物_ガソリン,係数_バス貨物_CNG,係数_バス貨物_軽油,係数_バス貨物_メタノール,係数_バス貨物_LPG),MATCH(AL1883,【参考】排出ガスレベル!$AI$4:$AI$671,1),1,AR1883):INDEX((係数_バス貨物_ガソリン,係数_バス貨物_CNG,係数_バス貨物_軽油,係数_バス貨物_メタノール,係数_バス貨物_LPG),MATCH(AL1883+1,【参考】排出ガスレベル!$AI$4:$AI$671,1)-1,5,AR1883),3,FALSE),IF(OR(AJ1883=1,AJ1883=2),VLOOKUP(AH1883,INDEX((係数_乗用_ガソリン,係数_乗用_CNG,係数_乗用_軽油,係数_乗用_メタノール,係数_乗用_LPG),1,1,AR1883):INDEX((係数_乗用_ガソリン,係数_乗用_CNG,係数_乗用_軽油,係数_乗用_メタノール,係数_乗用_LPG),125,5,AR1883),3,FALSE))))))</f>
        <v/>
      </c>
      <c r="AP1883" s="375" t="str">
        <f t="shared" si="877"/>
        <v/>
      </c>
      <c r="AQ1883" s="444" t="str">
        <f t="shared" si="878"/>
        <v/>
      </c>
      <c r="AR1883" s="375" t="str">
        <f t="shared" si="881"/>
        <v/>
      </c>
      <c r="AS1883" s="377" t="str">
        <f t="shared" si="879"/>
        <v/>
      </c>
      <c r="AT1883" s="378" t="str">
        <f t="shared" si="880"/>
        <v/>
      </c>
      <c r="AX1883" s="625" t="b">
        <f t="shared" si="882"/>
        <v>0</v>
      </c>
      <c r="AY1883" s="7" t="str">
        <f t="shared" si="883"/>
        <v>FALSEFALSEFALSE</v>
      </c>
      <c r="AZ1883" s="626">
        <f t="shared" si="859"/>
        <v>0</v>
      </c>
      <c r="BA1883" s="627" t="str">
        <f t="shared" si="860"/>
        <v/>
      </c>
      <c r="BB1883" s="627">
        <f t="shared" si="861"/>
        <v>0</v>
      </c>
      <c r="BC1883" s="690" t="str">
        <f t="shared" si="862"/>
        <v/>
      </c>
    </row>
    <row r="1884" spans="1:55">
      <c r="A1884" s="381">
        <v>1828</v>
      </c>
      <c r="B1884" s="117"/>
      <c r="C1884" s="288"/>
      <c r="D1884" s="289"/>
      <c r="E1884" s="289"/>
      <c r="F1884" s="290"/>
      <c r="G1884" s="292"/>
      <c r="H1884" s="116"/>
      <c r="I1884" s="292"/>
      <c r="J1884" s="116"/>
      <c r="K1884" s="370" t="str">
        <f t="shared" si="853"/>
        <v/>
      </c>
      <c r="L1884" s="370">
        <f t="shared" si="854"/>
        <v>0</v>
      </c>
      <c r="M1884" s="370">
        <f t="shared" si="855"/>
        <v>0</v>
      </c>
      <c r="N1884" s="371" t="str">
        <f t="shared" si="863"/>
        <v/>
      </c>
      <c r="O1884" s="371" t="str">
        <f t="shared" si="864"/>
        <v/>
      </c>
      <c r="P1884" s="371" t="str">
        <f t="shared" si="865"/>
        <v/>
      </c>
      <c r="Q1884" s="371" t="str">
        <f t="shared" si="866"/>
        <v/>
      </c>
      <c r="R1884" s="371" t="str">
        <f t="shared" si="867"/>
        <v/>
      </c>
      <c r="S1884" s="371" t="str">
        <f t="shared" si="868"/>
        <v/>
      </c>
      <c r="T1884" s="443" t="str">
        <f t="shared" si="856"/>
        <v/>
      </c>
      <c r="U1884" s="539"/>
      <c r="V1884" s="117"/>
      <c r="W1884" s="118"/>
      <c r="X1884" s="119"/>
      <c r="Y1884" s="120"/>
      <c r="Z1884" s="122"/>
      <c r="AA1884" s="121"/>
      <c r="AB1884" s="443" t="str">
        <f t="shared" si="857"/>
        <v/>
      </c>
      <c r="AC1884" s="734" t="str">
        <f t="shared" si="858"/>
        <v/>
      </c>
      <c r="AD1884" s="372"/>
      <c r="AE1884" s="485"/>
      <c r="AF1884" s="373" t="str">
        <f t="shared" si="869"/>
        <v/>
      </c>
      <c r="AG1884" s="373" t="str">
        <f t="shared" si="870"/>
        <v/>
      </c>
      <c r="AH1884" s="374" t="str">
        <f t="shared" si="871"/>
        <v/>
      </c>
      <c r="AI1884" s="375" t="str">
        <f t="shared" si="872"/>
        <v/>
      </c>
      <c r="AJ1884" s="375" t="str">
        <f t="shared" si="873"/>
        <v/>
      </c>
      <c r="AK1884" s="375" t="str">
        <f t="shared" si="874"/>
        <v/>
      </c>
      <c r="AL1884" s="375" t="str">
        <f t="shared" si="875"/>
        <v/>
      </c>
      <c r="AM1884" s="375" t="str">
        <f t="shared" si="876"/>
        <v/>
      </c>
      <c r="AN1884" s="376" t="str">
        <f>IF(AF1884="","",IF(OR(AH1884="",AH1884="-"),"－",IF(OR(AM1884=8,AM1884=9),"",IF(OR(AJ1884=3,AJ1884=4,AJ1884=5,AJ1884=6),VLOOKUP(AH1884,INDEX((係数_バス貨物_ガソリン,係数_バス貨物_CNG,係数_バス貨物_軽油,係数_バス貨物_メタノール,係数_バス貨物_LPG),MATCH(AL1884,【参考】排出ガスレベル!$AI$4:$AI$671,1),1,AR1884):INDEX((係数_バス貨物_ガソリン,係数_バス貨物_CNG,係数_バス貨物_軽油,係数_バス貨物_メタノール,係数_バス貨物_LPG),MATCH(AL1884+1,【参考】排出ガスレベル!$AI$4:$AI$671,1)-1,5,AR1884),2,FALSE),IF(OR(AJ1884=1,AJ1884=2),VLOOKUP(AH1884,INDEX((係数_乗用_ガソリン,係数_乗用_CNG,係数_乗用_軽油,係数_乗用_メタノール,係数_乗用_LPG),1,1,AR1884):INDEX((係数_乗用_ガソリン,係数_乗用_CNG,係数_乗用_軽油,係数_乗用_メタノール,係数_乗用_LPG),125,5,AR1884),2,FALSE))))))</f>
        <v/>
      </c>
      <c r="AO1884" s="376" t="str">
        <f>IF(T1884="","",IF(OR(AH1884="",AH1884="-"),"－",IF(OR(AM1884=8,AM1884=9),"",IF(OR(AJ1884=3,AJ1884=4,AJ1884=5,AJ1884=6),VLOOKUP(AH1884,INDEX((係数_バス貨物_ガソリン,係数_バス貨物_CNG,係数_バス貨物_軽油,係数_バス貨物_メタノール,係数_バス貨物_LPG),MATCH(AL1884,【参考】排出ガスレベル!$AI$4:$AI$671,1),1,AR1884):INDEX((係数_バス貨物_ガソリン,係数_バス貨物_CNG,係数_バス貨物_軽油,係数_バス貨物_メタノール,係数_バス貨物_LPG),MATCH(AL1884+1,【参考】排出ガスレベル!$AI$4:$AI$671,1)-1,5,AR1884),3,FALSE),IF(OR(AJ1884=1,AJ1884=2),VLOOKUP(AH1884,INDEX((係数_乗用_ガソリン,係数_乗用_CNG,係数_乗用_軽油,係数_乗用_メタノール,係数_乗用_LPG),1,1,AR1884):INDEX((係数_乗用_ガソリン,係数_乗用_CNG,係数_乗用_軽油,係数_乗用_メタノール,係数_乗用_LPG),125,5,AR1884),3,FALSE))))))</f>
        <v/>
      </c>
      <c r="AP1884" s="375" t="str">
        <f t="shared" si="877"/>
        <v/>
      </c>
      <c r="AQ1884" s="444" t="str">
        <f t="shared" si="878"/>
        <v/>
      </c>
      <c r="AR1884" s="375" t="str">
        <f t="shared" si="881"/>
        <v/>
      </c>
      <c r="AS1884" s="377" t="str">
        <f t="shared" si="879"/>
        <v/>
      </c>
      <c r="AT1884" s="378" t="str">
        <f t="shared" si="880"/>
        <v/>
      </c>
      <c r="AX1884" s="625" t="b">
        <f t="shared" si="882"/>
        <v>0</v>
      </c>
      <c r="AY1884" s="7" t="str">
        <f t="shared" si="883"/>
        <v>FALSEFALSEFALSE</v>
      </c>
      <c r="AZ1884" s="626">
        <f t="shared" si="859"/>
        <v>0</v>
      </c>
      <c r="BA1884" s="627" t="str">
        <f t="shared" si="860"/>
        <v/>
      </c>
      <c r="BB1884" s="627">
        <f t="shared" si="861"/>
        <v>0</v>
      </c>
      <c r="BC1884" s="690" t="str">
        <f t="shared" si="862"/>
        <v/>
      </c>
    </row>
    <row r="1885" spans="1:55">
      <c r="A1885" s="381">
        <v>1829</v>
      </c>
      <c r="B1885" s="117"/>
      <c r="C1885" s="288"/>
      <c r="D1885" s="289"/>
      <c r="E1885" s="289"/>
      <c r="F1885" s="290"/>
      <c r="G1885" s="292"/>
      <c r="H1885" s="116"/>
      <c r="I1885" s="292"/>
      <c r="J1885" s="116"/>
      <c r="K1885" s="370" t="str">
        <f t="shared" si="853"/>
        <v/>
      </c>
      <c r="L1885" s="370">
        <f t="shared" si="854"/>
        <v>0</v>
      </c>
      <c r="M1885" s="370">
        <f t="shared" si="855"/>
        <v>0</v>
      </c>
      <c r="N1885" s="371" t="str">
        <f t="shared" si="863"/>
        <v/>
      </c>
      <c r="O1885" s="371" t="str">
        <f t="shared" si="864"/>
        <v/>
      </c>
      <c r="P1885" s="371" t="str">
        <f t="shared" si="865"/>
        <v/>
      </c>
      <c r="Q1885" s="371" t="str">
        <f t="shared" si="866"/>
        <v/>
      </c>
      <c r="R1885" s="371" t="str">
        <f t="shared" si="867"/>
        <v/>
      </c>
      <c r="S1885" s="371" t="str">
        <f t="shared" si="868"/>
        <v/>
      </c>
      <c r="T1885" s="443" t="str">
        <f t="shared" si="856"/>
        <v/>
      </c>
      <c r="U1885" s="539"/>
      <c r="V1885" s="117"/>
      <c r="W1885" s="118"/>
      <c r="X1885" s="119"/>
      <c r="Y1885" s="120"/>
      <c r="Z1885" s="122"/>
      <c r="AA1885" s="121"/>
      <c r="AB1885" s="443" t="str">
        <f t="shared" si="857"/>
        <v/>
      </c>
      <c r="AC1885" s="734" t="str">
        <f t="shared" si="858"/>
        <v/>
      </c>
      <c r="AD1885" s="372"/>
      <c r="AE1885" s="485"/>
      <c r="AF1885" s="373" t="str">
        <f t="shared" si="869"/>
        <v/>
      </c>
      <c r="AG1885" s="373" t="str">
        <f t="shared" si="870"/>
        <v/>
      </c>
      <c r="AH1885" s="374" t="str">
        <f t="shared" si="871"/>
        <v/>
      </c>
      <c r="AI1885" s="375" t="str">
        <f t="shared" si="872"/>
        <v/>
      </c>
      <c r="AJ1885" s="375" t="str">
        <f t="shared" si="873"/>
        <v/>
      </c>
      <c r="AK1885" s="375" t="str">
        <f t="shared" si="874"/>
        <v/>
      </c>
      <c r="AL1885" s="375" t="str">
        <f t="shared" si="875"/>
        <v/>
      </c>
      <c r="AM1885" s="375" t="str">
        <f t="shared" si="876"/>
        <v/>
      </c>
      <c r="AN1885" s="376" t="str">
        <f>IF(AF1885="","",IF(OR(AH1885="",AH1885="-"),"－",IF(OR(AM1885=8,AM1885=9),"",IF(OR(AJ1885=3,AJ1885=4,AJ1885=5,AJ1885=6),VLOOKUP(AH1885,INDEX((係数_バス貨物_ガソリン,係数_バス貨物_CNG,係数_バス貨物_軽油,係数_バス貨物_メタノール,係数_バス貨物_LPG),MATCH(AL1885,【参考】排出ガスレベル!$AI$4:$AI$671,1),1,AR1885):INDEX((係数_バス貨物_ガソリン,係数_バス貨物_CNG,係数_バス貨物_軽油,係数_バス貨物_メタノール,係数_バス貨物_LPG),MATCH(AL1885+1,【参考】排出ガスレベル!$AI$4:$AI$671,1)-1,5,AR1885),2,FALSE),IF(OR(AJ1885=1,AJ1885=2),VLOOKUP(AH1885,INDEX((係数_乗用_ガソリン,係数_乗用_CNG,係数_乗用_軽油,係数_乗用_メタノール,係数_乗用_LPG),1,1,AR1885):INDEX((係数_乗用_ガソリン,係数_乗用_CNG,係数_乗用_軽油,係数_乗用_メタノール,係数_乗用_LPG),125,5,AR1885),2,FALSE))))))</f>
        <v/>
      </c>
      <c r="AO1885" s="376" t="str">
        <f>IF(T1885="","",IF(OR(AH1885="",AH1885="-"),"－",IF(OR(AM1885=8,AM1885=9),"",IF(OR(AJ1885=3,AJ1885=4,AJ1885=5,AJ1885=6),VLOOKUP(AH1885,INDEX((係数_バス貨物_ガソリン,係数_バス貨物_CNG,係数_バス貨物_軽油,係数_バス貨物_メタノール,係数_バス貨物_LPG),MATCH(AL1885,【参考】排出ガスレベル!$AI$4:$AI$671,1),1,AR1885):INDEX((係数_バス貨物_ガソリン,係数_バス貨物_CNG,係数_バス貨物_軽油,係数_バス貨物_メタノール,係数_バス貨物_LPG),MATCH(AL1885+1,【参考】排出ガスレベル!$AI$4:$AI$671,1)-1,5,AR1885),3,FALSE),IF(OR(AJ1885=1,AJ1885=2),VLOOKUP(AH1885,INDEX((係数_乗用_ガソリン,係数_乗用_CNG,係数_乗用_軽油,係数_乗用_メタノール,係数_乗用_LPG),1,1,AR1885):INDEX((係数_乗用_ガソリン,係数_乗用_CNG,係数_乗用_軽油,係数_乗用_メタノール,係数_乗用_LPG),125,5,AR1885),3,FALSE))))))</f>
        <v/>
      </c>
      <c r="AP1885" s="375" t="str">
        <f t="shared" si="877"/>
        <v/>
      </c>
      <c r="AQ1885" s="444" t="str">
        <f t="shared" si="878"/>
        <v/>
      </c>
      <c r="AR1885" s="375" t="str">
        <f t="shared" si="881"/>
        <v/>
      </c>
      <c r="AS1885" s="377" t="str">
        <f t="shared" si="879"/>
        <v/>
      </c>
      <c r="AT1885" s="378" t="str">
        <f t="shared" si="880"/>
        <v/>
      </c>
      <c r="AX1885" s="625" t="b">
        <f t="shared" si="882"/>
        <v>0</v>
      </c>
      <c r="AY1885" s="7" t="str">
        <f t="shared" si="883"/>
        <v>FALSEFALSEFALSE</v>
      </c>
      <c r="AZ1885" s="626">
        <f t="shared" si="859"/>
        <v>0</v>
      </c>
      <c r="BA1885" s="627" t="str">
        <f t="shared" si="860"/>
        <v/>
      </c>
      <c r="BB1885" s="627">
        <f t="shared" si="861"/>
        <v>0</v>
      </c>
      <c r="BC1885" s="690" t="str">
        <f t="shared" si="862"/>
        <v/>
      </c>
    </row>
    <row r="1886" spans="1:55">
      <c r="A1886" s="381">
        <v>1830</v>
      </c>
      <c r="B1886" s="117"/>
      <c r="C1886" s="288"/>
      <c r="D1886" s="289"/>
      <c r="E1886" s="289"/>
      <c r="F1886" s="290"/>
      <c r="G1886" s="292"/>
      <c r="H1886" s="116"/>
      <c r="I1886" s="292"/>
      <c r="J1886" s="116"/>
      <c r="K1886" s="370" t="str">
        <f t="shared" si="853"/>
        <v/>
      </c>
      <c r="L1886" s="370">
        <f t="shared" si="854"/>
        <v>0</v>
      </c>
      <c r="M1886" s="370">
        <f t="shared" si="855"/>
        <v>0</v>
      </c>
      <c r="N1886" s="371" t="str">
        <f t="shared" si="863"/>
        <v/>
      </c>
      <c r="O1886" s="371" t="str">
        <f t="shared" si="864"/>
        <v/>
      </c>
      <c r="P1886" s="371" t="str">
        <f t="shared" si="865"/>
        <v/>
      </c>
      <c r="Q1886" s="371" t="str">
        <f t="shared" si="866"/>
        <v/>
      </c>
      <c r="R1886" s="371" t="str">
        <f t="shared" si="867"/>
        <v/>
      </c>
      <c r="S1886" s="371" t="str">
        <f t="shared" si="868"/>
        <v/>
      </c>
      <c r="T1886" s="443" t="str">
        <f t="shared" si="856"/>
        <v/>
      </c>
      <c r="U1886" s="539"/>
      <c r="V1886" s="117"/>
      <c r="W1886" s="118"/>
      <c r="X1886" s="119"/>
      <c r="Y1886" s="120"/>
      <c r="Z1886" s="122"/>
      <c r="AA1886" s="121"/>
      <c r="AB1886" s="443" t="str">
        <f t="shared" si="857"/>
        <v/>
      </c>
      <c r="AC1886" s="734" t="str">
        <f t="shared" si="858"/>
        <v/>
      </c>
      <c r="AD1886" s="372"/>
      <c r="AE1886" s="485"/>
      <c r="AF1886" s="373" t="str">
        <f t="shared" si="869"/>
        <v/>
      </c>
      <c r="AG1886" s="373" t="str">
        <f t="shared" si="870"/>
        <v/>
      </c>
      <c r="AH1886" s="374" t="str">
        <f t="shared" si="871"/>
        <v/>
      </c>
      <c r="AI1886" s="375" t="str">
        <f t="shared" si="872"/>
        <v/>
      </c>
      <c r="AJ1886" s="375" t="str">
        <f t="shared" si="873"/>
        <v/>
      </c>
      <c r="AK1886" s="375" t="str">
        <f t="shared" si="874"/>
        <v/>
      </c>
      <c r="AL1886" s="375" t="str">
        <f t="shared" si="875"/>
        <v/>
      </c>
      <c r="AM1886" s="375" t="str">
        <f t="shared" si="876"/>
        <v/>
      </c>
      <c r="AN1886" s="376" t="str">
        <f>IF(AF1886="","",IF(OR(AH1886="",AH1886="-"),"－",IF(OR(AM1886=8,AM1886=9),"",IF(OR(AJ1886=3,AJ1886=4,AJ1886=5,AJ1886=6),VLOOKUP(AH1886,INDEX((係数_バス貨物_ガソリン,係数_バス貨物_CNG,係数_バス貨物_軽油,係数_バス貨物_メタノール,係数_バス貨物_LPG),MATCH(AL1886,【参考】排出ガスレベル!$AI$4:$AI$671,1),1,AR1886):INDEX((係数_バス貨物_ガソリン,係数_バス貨物_CNG,係数_バス貨物_軽油,係数_バス貨物_メタノール,係数_バス貨物_LPG),MATCH(AL1886+1,【参考】排出ガスレベル!$AI$4:$AI$671,1)-1,5,AR1886),2,FALSE),IF(OR(AJ1886=1,AJ1886=2),VLOOKUP(AH1886,INDEX((係数_乗用_ガソリン,係数_乗用_CNG,係数_乗用_軽油,係数_乗用_メタノール,係数_乗用_LPG),1,1,AR1886):INDEX((係数_乗用_ガソリン,係数_乗用_CNG,係数_乗用_軽油,係数_乗用_メタノール,係数_乗用_LPG),125,5,AR1886),2,FALSE))))))</f>
        <v/>
      </c>
      <c r="AO1886" s="376" t="str">
        <f>IF(T1886="","",IF(OR(AH1886="",AH1886="-"),"－",IF(OR(AM1886=8,AM1886=9),"",IF(OR(AJ1886=3,AJ1886=4,AJ1886=5,AJ1886=6),VLOOKUP(AH1886,INDEX((係数_バス貨物_ガソリン,係数_バス貨物_CNG,係数_バス貨物_軽油,係数_バス貨物_メタノール,係数_バス貨物_LPG),MATCH(AL1886,【参考】排出ガスレベル!$AI$4:$AI$671,1),1,AR1886):INDEX((係数_バス貨物_ガソリン,係数_バス貨物_CNG,係数_バス貨物_軽油,係数_バス貨物_メタノール,係数_バス貨物_LPG),MATCH(AL1886+1,【参考】排出ガスレベル!$AI$4:$AI$671,1)-1,5,AR1886),3,FALSE),IF(OR(AJ1886=1,AJ1886=2),VLOOKUP(AH1886,INDEX((係数_乗用_ガソリン,係数_乗用_CNG,係数_乗用_軽油,係数_乗用_メタノール,係数_乗用_LPG),1,1,AR1886):INDEX((係数_乗用_ガソリン,係数_乗用_CNG,係数_乗用_軽油,係数_乗用_メタノール,係数_乗用_LPG),125,5,AR1886),3,FALSE))))))</f>
        <v/>
      </c>
      <c r="AP1886" s="375" t="str">
        <f t="shared" si="877"/>
        <v/>
      </c>
      <c r="AQ1886" s="444" t="str">
        <f t="shared" si="878"/>
        <v/>
      </c>
      <c r="AR1886" s="375" t="str">
        <f t="shared" si="881"/>
        <v/>
      </c>
      <c r="AS1886" s="377" t="str">
        <f t="shared" si="879"/>
        <v/>
      </c>
      <c r="AT1886" s="378" t="str">
        <f t="shared" si="880"/>
        <v/>
      </c>
      <c r="AX1886" s="625" t="b">
        <f t="shared" si="882"/>
        <v>0</v>
      </c>
      <c r="AY1886" s="7" t="str">
        <f t="shared" si="883"/>
        <v>FALSEFALSEFALSE</v>
      </c>
      <c r="AZ1886" s="626">
        <f t="shared" si="859"/>
        <v>0</v>
      </c>
      <c r="BA1886" s="627" t="str">
        <f t="shared" si="860"/>
        <v/>
      </c>
      <c r="BB1886" s="627">
        <f t="shared" si="861"/>
        <v>0</v>
      </c>
      <c r="BC1886" s="690" t="str">
        <f t="shared" si="862"/>
        <v/>
      </c>
    </row>
    <row r="1887" spans="1:55">
      <c r="A1887" s="381">
        <v>1831</v>
      </c>
      <c r="B1887" s="117"/>
      <c r="C1887" s="288"/>
      <c r="D1887" s="289"/>
      <c r="E1887" s="289"/>
      <c r="F1887" s="290"/>
      <c r="G1887" s="292"/>
      <c r="H1887" s="116"/>
      <c r="I1887" s="292"/>
      <c r="J1887" s="116"/>
      <c r="K1887" s="370" t="str">
        <f t="shared" si="853"/>
        <v/>
      </c>
      <c r="L1887" s="370">
        <f t="shared" si="854"/>
        <v>0</v>
      </c>
      <c r="M1887" s="370">
        <f t="shared" si="855"/>
        <v>0</v>
      </c>
      <c r="N1887" s="371" t="str">
        <f t="shared" si="863"/>
        <v/>
      </c>
      <c r="O1887" s="371" t="str">
        <f t="shared" si="864"/>
        <v/>
      </c>
      <c r="P1887" s="371" t="str">
        <f t="shared" si="865"/>
        <v/>
      </c>
      <c r="Q1887" s="371" t="str">
        <f t="shared" si="866"/>
        <v/>
      </c>
      <c r="R1887" s="371" t="str">
        <f t="shared" si="867"/>
        <v/>
      </c>
      <c r="S1887" s="371" t="str">
        <f t="shared" si="868"/>
        <v/>
      </c>
      <c r="T1887" s="443" t="str">
        <f t="shared" si="856"/>
        <v/>
      </c>
      <c r="U1887" s="539"/>
      <c r="V1887" s="117"/>
      <c r="W1887" s="118"/>
      <c r="X1887" s="119"/>
      <c r="Y1887" s="120"/>
      <c r="Z1887" s="122"/>
      <c r="AA1887" s="121"/>
      <c r="AB1887" s="443" t="str">
        <f t="shared" si="857"/>
        <v/>
      </c>
      <c r="AC1887" s="734" t="str">
        <f t="shared" si="858"/>
        <v/>
      </c>
      <c r="AD1887" s="372"/>
      <c r="AE1887" s="485"/>
      <c r="AF1887" s="373" t="str">
        <f t="shared" si="869"/>
        <v/>
      </c>
      <c r="AG1887" s="373" t="str">
        <f t="shared" si="870"/>
        <v/>
      </c>
      <c r="AH1887" s="374" t="str">
        <f t="shared" si="871"/>
        <v/>
      </c>
      <c r="AI1887" s="375" t="str">
        <f t="shared" si="872"/>
        <v/>
      </c>
      <c r="AJ1887" s="375" t="str">
        <f t="shared" si="873"/>
        <v/>
      </c>
      <c r="AK1887" s="375" t="str">
        <f t="shared" si="874"/>
        <v/>
      </c>
      <c r="AL1887" s="375" t="str">
        <f t="shared" si="875"/>
        <v/>
      </c>
      <c r="AM1887" s="375" t="str">
        <f t="shared" si="876"/>
        <v/>
      </c>
      <c r="AN1887" s="376" t="str">
        <f>IF(AF1887="","",IF(OR(AH1887="",AH1887="-"),"－",IF(OR(AM1887=8,AM1887=9),"",IF(OR(AJ1887=3,AJ1887=4,AJ1887=5,AJ1887=6),VLOOKUP(AH1887,INDEX((係数_バス貨物_ガソリン,係数_バス貨物_CNG,係数_バス貨物_軽油,係数_バス貨物_メタノール,係数_バス貨物_LPG),MATCH(AL1887,【参考】排出ガスレベル!$AI$4:$AI$671,1),1,AR1887):INDEX((係数_バス貨物_ガソリン,係数_バス貨物_CNG,係数_バス貨物_軽油,係数_バス貨物_メタノール,係数_バス貨物_LPG),MATCH(AL1887+1,【参考】排出ガスレベル!$AI$4:$AI$671,1)-1,5,AR1887),2,FALSE),IF(OR(AJ1887=1,AJ1887=2),VLOOKUP(AH1887,INDEX((係数_乗用_ガソリン,係数_乗用_CNG,係数_乗用_軽油,係数_乗用_メタノール,係数_乗用_LPG),1,1,AR1887):INDEX((係数_乗用_ガソリン,係数_乗用_CNG,係数_乗用_軽油,係数_乗用_メタノール,係数_乗用_LPG),125,5,AR1887),2,FALSE))))))</f>
        <v/>
      </c>
      <c r="AO1887" s="376" t="str">
        <f>IF(T1887="","",IF(OR(AH1887="",AH1887="-"),"－",IF(OR(AM1887=8,AM1887=9),"",IF(OR(AJ1887=3,AJ1887=4,AJ1887=5,AJ1887=6),VLOOKUP(AH1887,INDEX((係数_バス貨物_ガソリン,係数_バス貨物_CNG,係数_バス貨物_軽油,係数_バス貨物_メタノール,係数_バス貨物_LPG),MATCH(AL1887,【参考】排出ガスレベル!$AI$4:$AI$671,1),1,AR1887):INDEX((係数_バス貨物_ガソリン,係数_バス貨物_CNG,係数_バス貨物_軽油,係数_バス貨物_メタノール,係数_バス貨物_LPG),MATCH(AL1887+1,【参考】排出ガスレベル!$AI$4:$AI$671,1)-1,5,AR1887),3,FALSE),IF(OR(AJ1887=1,AJ1887=2),VLOOKUP(AH1887,INDEX((係数_乗用_ガソリン,係数_乗用_CNG,係数_乗用_軽油,係数_乗用_メタノール,係数_乗用_LPG),1,1,AR1887):INDEX((係数_乗用_ガソリン,係数_乗用_CNG,係数_乗用_軽油,係数_乗用_メタノール,係数_乗用_LPG),125,5,AR1887),3,FALSE))))))</f>
        <v/>
      </c>
      <c r="AP1887" s="375" t="str">
        <f t="shared" si="877"/>
        <v/>
      </c>
      <c r="AQ1887" s="444" t="str">
        <f t="shared" si="878"/>
        <v/>
      </c>
      <c r="AR1887" s="375" t="str">
        <f t="shared" si="881"/>
        <v/>
      </c>
      <c r="AS1887" s="377" t="str">
        <f t="shared" si="879"/>
        <v/>
      </c>
      <c r="AT1887" s="378" t="str">
        <f t="shared" si="880"/>
        <v/>
      </c>
      <c r="AX1887" s="625" t="b">
        <f t="shared" si="882"/>
        <v>0</v>
      </c>
      <c r="AY1887" s="7" t="str">
        <f t="shared" si="883"/>
        <v>FALSEFALSEFALSE</v>
      </c>
      <c r="AZ1887" s="626">
        <f t="shared" si="859"/>
        <v>0</v>
      </c>
      <c r="BA1887" s="627" t="str">
        <f t="shared" si="860"/>
        <v/>
      </c>
      <c r="BB1887" s="627">
        <f t="shared" si="861"/>
        <v>0</v>
      </c>
      <c r="BC1887" s="690" t="str">
        <f t="shared" si="862"/>
        <v/>
      </c>
    </row>
    <row r="1888" spans="1:55">
      <c r="A1888" s="381">
        <v>1832</v>
      </c>
      <c r="B1888" s="117"/>
      <c r="C1888" s="288"/>
      <c r="D1888" s="289"/>
      <c r="E1888" s="289"/>
      <c r="F1888" s="290"/>
      <c r="G1888" s="292"/>
      <c r="H1888" s="116"/>
      <c r="I1888" s="292"/>
      <c r="J1888" s="116"/>
      <c r="K1888" s="370" t="str">
        <f t="shared" si="853"/>
        <v/>
      </c>
      <c r="L1888" s="370">
        <f t="shared" si="854"/>
        <v>0</v>
      </c>
      <c r="M1888" s="370">
        <f t="shared" si="855"/>
        <v>0</v>
      </c>
      <c r="N1888" s="371" t="str">
        <f t="shared" si="863"/>
        <v/>
      </c>
      <c r="O1888" s="371" t="str">
        <f t="shared" si="864"/>
        <v/>
      </c>
      <c r="P1888" s="371" t="str">
        <f t="shared" si="865"/>
        <v/>
      </c>
      <c r="Q1888" s="371" t="str">
        <f t="shared" si="866"/>
        <v/>
      </c>
      <c r="R1888" s="371" t="str">
        <f t="shared" si="867"/>
        <v/>
      </c>
      <c r="S1888" s="371" t="str">
        <f t="shared" si="868"/>
        <v/>
      </c>
      <c r="T1888" s="443" t="str">
        <f t="shared" si="856"/>
        <v/>
      </c>
      <c r="U1888" s="539"/>
      <c r="V1888" s="117"/>
      <c r="W1888" s="118"/>
      <c r="X1888" s="119"/>
      <c r="Y1888" s="120"/>
      <c r="Z1888" s="122"/>
      <c r="AA1888" s="121"/>
      <c r="AB1888" s="443" t="str">
        <f t="shared" si="857"/>
        <v/>
      </c>
      <c r="AC1888" s="734" t="str">
        <f t="shared" si="858"/>
        <v/>
      </c>
      <c r="AD1888" s="372"/>
      <c r="AE1888" s="485"/>
      <c r="AF1888" s="373" t="str">
        <f t="shared" si="869"/>
        <v/>
      </c>
      <c r="AG1888" s="373" t="str">
        <f t="shared" si="870"/>
        <v/>
      </c>
      <c r="AH1888" s="374" t="str">
        <f t="shared" si="871"/>
        <v/>
      </c>
      <c r="AI1888" s="375" t="str">
        <f t="shared" si="872"/>
        <v/>
      </c>
      <c r="AJ1888" s="375" t="str">
        <f t="shared" si="873"/>
        <v/>
      </c>
      <c r="AK1888" s="375" t="str">
        <f t="shared" si="874"/>
        <v/>
      </c>
      <c r="AL1888" s="375" t="str">
        <f t="shared" si="875"/>
        <v/>
      </c>
      <c r="AM1888" s="375" t="str">
        <f t="shared" si="876"/>
        <v/>
      </c>
      <c r="AN1888" s="376" t="str">
        <f>IF(AF1888="","",IF(OR(AH1888="",AH1888="-"),"－",IF(OR(AM1888=8,AM1888=9),"",IF(OR(AJ1888=3,AJ1888=4,AJ1888=5,AJ1888=6),VLOOKUP(AH1888,INDEX((係数_バス貨物_ガソリン,係数_バス貨物_CNG,係数_バス貨物_軽油,係数_バス貨物_メタノール,係数_バス貨物_LPG),MATCH(AL1888,【参考】排出ガスレベル!$AI$4:$AI$671,1),1,AR1888):INDEX((係数_バス貨物_ガソリン,係数_バス貨物_CNG,係数_バス貨物_軽油,係数_バス貨物_メタノール,係数_バス貨物_LPG),MATCH(AL1888+1,【参考】排出ガスレベル!$AI$4:$AI$671,1)-1,5,AR1888),2,FALSE),IF(OR(AJ1888=1,AJ1888=2),VLOOKUP(AH1888,INDEX((係数_乗用_ガソリン,係数_乗用_CNG,係数_乗用_軽油,係数_乗用_メタノール,係数_乗用_LPG),1,1,AR1888):INDEX((係数_乗用_ガソリン,係数_乗用_CNG,係数_乗用_軽油,係数_乗用_メタノール,係数_乗用_LPG),125,5,AR1888),2,FALSE))))))</f>
        <v/>
      </c>
      <c r="AO1888" s="376" t="str">
        <f>IF(T1888="","",IF(OR(AH1888="",AH1888="-"),"－",IF(OR(AM1888=8,AM1888=9),"",IF(OR(AJ1888=3,AJ1888=4,AJ1888=5,AJ1888=6),VLOOKUP(AH1888,INDEX((係数_バス貨物_ガソリン,係数_バス貨物_CNG,係数_バス貨物_軽油,係数_バス貨物_メタノール,係数_バス貨物_LPG),MATCH(AL1888,【参考】排出ガスレベル!$AI$4:$AI$671,1),1,AR1888):INDEX((係数_バス貨物_ガソリン,係数_バス貨物_CNG,係数_バス貨物_軽油,係数_バス貨物_メタノール,係数_バス貨物_LPG),MATCH(AL1888+1,【参考】排出ガスレベル!$AI$4:$AI$671,1)-1,5,AR1888),3,FALSE),IF(OR(AJ1888=1,AJ1888=2),VLOOKUP(AH1888,INDEX((係数_乗用_ガソリン,係数_乗用_CNG,係数_乗用_軽油,係数_乗用_メタノール,係数_乗用_LPG),1,1,AR1888):INDEX((係数_乗用_ガソリン,係数_乗用_CNG,係数_乗用_軽油,係数_乗用_メタノール,係数_乗用_LPG),125,5,AR1888),3,FALSE))))))</f>
        <v/>
      </c>
      <c r="AP1888" s="375" t="str">
        <f t="shared" si="877"/>
        <v/>
      </c>
      <c r="AQ1888" s="444" t="str">
        <f t="shared" si="878"/>
        <v/>
      </c>
      <c r="AR1888" s="375" t="str">
        <f t="shared" si="881"/>
        <v/>
      </c>
      <c r="AS1888" s="377" t="str">
        <f t="shared" si="879"/>
        <v/>
      </c>
      <c r="AT1888" s="378" t="str">
        <f t="shared" si="880"/>
        <v/>
      </c>
      <c r="AX1888" s="625" t="b">
        <f t="shared" si="882"/>
        <v>0</v>
      </c>
      <c r="AY1888" s="7" t="str">
        <f t="shared" si="883"/>
        <v>FALSEFALSEFALSE</v>
      </c>
      <c r="AZ1888" s="626">
        <f t="shared" si="859"/>
        <v>0</v>
      </c>
      <c r="BA1888" s="627" t="str">
        <f t="shared" si="860"/>
        <v/>
      </c>
      <c r="BB1888" s="627">
        <f t="shared" si="861"/>
        <v>0</v>
      </c>
      <c r="BC1888" s="690" t="str">
        <f t="shared" si="862"/>
        <v/>
      </c>
    </row>
    <row r="1889" spans="1:55">
      <c r="A1889" s="381">
        <v>1833</v>
      </c>
      <c r="B1889" s="117"/>
      <c r="C1889" s="288"/>
      <c r="D1889" s="289"/>
      <c r="E1889" s="289"/>
      <c r="F1889" s="290"/>
      <c r="G1889" s="292"/>
      <c r="H1889" s="116"/>
      <c r="I1889" s="292"/>
      <c r="J1889" s="116"/>
      <c r="K1889" s="370" t="str">
        <f t="shared" si="853"/>
        <v/>
      </c>
      <c r="L1889" s="370">
        <f t="shared" si="854"/>
        <v>0</v>
      </c>
      <c r="M1889" s="370">
        <f t="shared" si="855"/>
        <v>0</v>
      </c>
      <c r="N1889" s="371" t="str">
        <f t="shared" si="863"/>
        <v/>
      </c>
      <c r="O1889" s="371" t="str">
        <f t="shared" si="864"/>
        <v/>
      </c>
      <c r="P1889" s="371" t="str">
        <f t="shared" si="865"/>
        <v/>
      </c>
      <c r="Q1889" s="371" t="str">
        <f t="shared" si="866"/>
        <v/>
      </c>
      <c r="R1889" s="371" t="str">
        <f t="shared" si="867"/>
        <v/>
      </c>
      <c r="S1889" s="371" t="str">
        <f t="shared" si="868"/>
        <v/>
      </c>
      <c r="T1889" s="443" t="str">
        <f t="shared" si="856"/>
        <v/>
      </c>
      <c r="U1889" s="539"/>
      <c r="V1889" s="117"/>
      <c r="W1889" s="118"/>
      <c r="X1889" s="119"/>
      <c r="Y1889" s="120"/>
      <c r="Z1889" s="122"/>
      <c r="AA1889" s="121"/>
      <c r="AB1889" s="443" t="str">
        <f t="shared" si="857"/>
        <v/>
      </c>
      <c r="AC1889" s="734" t="str">
        <f t="shared" si="858"/>
        <v/>
      </c>
      <c r="AD1889" s="372"/>
      <c r="AE1889" s="485"/>
      <c r="AF1889" s="373" t="str">
        <f t="shared" si="869"/>
        <v/>
      </c>
      <c r="AG1889" s="373" t="str">
        <f t="shared" si="870"/>
        <v/>
      </c>
      <c r="AH1889" s="374" t="str">
        <f t="shared" si="871"/>
        <v/>
      </c>
      <c r="AI1889" s="375" t="str">
        <f t="shared" si="872"/>
        <v/>
      </c>
      <c r="AJ1889" s="375" t="str">
        <f t="shared" si="873"/>
        <v/>
      </c>
      <c r="AK1889" s="375" t="str">
        <f t="shared" si="874"/>
        <v/>
      </c>
      <c r="AL1889" s="375" t="str">
        <f t="shared" si="875"/>
        <v/>
      </c>
      <c r="AM1889" s="375" t="str">
        <f t="shared" si="876"/>
        <v/>
      </c>
      <c r="AN1889" s="376" t="str">
        <f>IF(AF1889="","",IF(OR(AH1889="",AH1889="-"),"－",IF(OR(AM1889=8,AM1889=9),"",IF(OR(AJ1889=3,AJ1889=4,AJ1889=5,AJ1889=6),VLOOKUP(AH1889,INDEX((係数_バス貨物_ガソリン,係数_バス貨物_CNG,係数_バス貨物_軽油,係数_バス貨物_メタノール,係数_バス貨物_LPG),MATCH(AL1889,【参考】排出ガスレベル!$AI$4:$AI$671,1),1,AR1889):INDEX((係数_バス貨物_ガソリン,係数_バス貨物_CNG,係数_バス貨物_軽油,係数_バス貨物_メタノール,係数_バス貨物_LPG),MATCH(AL1889+1,【参考】排出ガスレベル!$AI$4:$AI$671,1)-1,5,AR1889),2,FALSE),IF(OR(AJ1889=1,AJ1889=2),VLOOKUP(AH1889,INDEX((係数_乗用_ガソリン,係数_乗用_CNG,係数_乗用_軽油,係数_乗用_メタノール,係数_乗用_LPG),1,1,AR1889):INDEX((係数_乗用_ガソリン,係数_乗用_CNG,係数_乗用_軽油,係数_乗用_メタノール,係数_乗用_LPG),125,5,AR1889),2,FALSE))))))</f>
        <v/>
      </c>
      <c r="AO1889" s="376" t="str">
        <f>IF(T1889="","",IF(OR(AH1889="",AH1889="-"),"－",IF(OR(AM1889=8,AM1889=9),"",IF(OR(AJ1889=3,AJ1889=4,AJ1889=5,AJ1889=6),VLOOKUP(AH1889,INDEX((係数_バス貨物_ガソリン,係数_バス貨物_CNG,係数_バス貨物_軽油,係数_バス貨物_メタノール,係数_バス貨物_LPG),MATCH(AL1889,【参考】排出ガスレベル!$AI$4:$AI$671,1),1,AR1889):INDEX((係数_バス貨物_ガソリン,係数_バス貨物_CNG,係数_バス貨物_軽油,係数_バス貨物_メタノール,係数_バス貨物_LPG),MATCH(AL1889+1,【参考】排出ガスレベル!$AI$4:$AI$671,1)-1,5,AR1889),3,FALSE),IF(OR(AJ1889=1,AJ1889=2),VLOOKUP(AH1889,INDEX((係数_乗用_ガソリン,係数_乗用_CNG,係数_乗用_軽油,係数_乗用_メタノール,係数_乗用_LPG),1,1,AR1889):INDEX((係数_乗用_ガソリン,係数_乗用_CNG,係数_乗用_軽油,係数_乗用_メタノール,係数_乗用_LPG),125,5,AR1889),3,FALSE))))))</f>
        <v/>
      </c>
      <c r="AP1889" s="375" t="str">
        <f t="shared" si="877"/>
        <v/>
      </c>
      <c r="AQ1889" s="444" t="str">
        <f t="shared" si="878"/>
        <v/>
      </c>
      <c r="AR1889" s="375" t="str">
        <f t="shared" si="881"/>
        <v/>
      </c>
      <c r="AS1889" s="377" t="str">
        <f t="shared" si="879"/>
        <v/>
      </c>
      <c r="AT1889" s="378" t="str">
        <f t="shared" si="880"/>
        <v/>
      </c>
      <c r="AX1889" s="625" t="b">
        <f t="shared" si="882"/>
        <v>0</v>
      </c>
      <c r="AY1889" s="7" t="str">
        <f t="shared" si="883"/>
        <v>FALSEFALSEFALSE</v>
      </c>
      <c r="AZ1889" s="626">
        <f t="shared" si="859"/>
        <v>0</v>
      </c>
      <c r="BA1889" s="627" t="str">
        <f t="shared" si="860"/>
        <v/>
      </c>
      <c r="BB1889" s="627">
        <f t="shared" si="861"/>
        <v>0</v>
      </c>
      <c r="BC1889" s="690" t="str">
        <f t="shared" si="862"/>
        <v/>
      </c>
    </row>
    <row r="1890" spans="1:55">
      <c r="A1890" s="381">
        <v>1834</v>
      </c>
      <c r="B1890" s="117"/>
      <c r="C1890" s="288"/>
      <c r="D1890" s="289"/>
      <c r="E1890" s="289"/>
      <c r="F1890" s="290"/>
      <c r="G1890" s="292"/>
      <c r="H1890" s="116"/>
      <c r="I1890" s="292"/>
      <c r="J1890" s="116"/>
      <c r="K1890" s="370" t="str">
        <f t="shared" si="853"/>
        <v/>
      </c>
      <c r="L1890" s="370">
        <f t="shared" si="854"/>
        <v>0</v>
      </c>
      <c r="M1890" s="370">
        <f t="shared" si="855"/>
        <v>0</v>
      </c>
      <c r="N1890" s="371" t="str">
        <f t="shared" si="863"/>
        <v/>
      </c>
      <c r="O1890" s="371" t="str">
        <f t="shared" si="864"/>
        <v/>
      </c>
      <c r="P1890" s="371" t="str">
        <f t="shared" si="865"/>
        <v/>
      </c>
      <c r="Q1890" s="371" t="str">
        <f t="shared" si="866"/>
        <v/>
      </c>
      <c r="R1890" s="371" t="str">
        <f t="shared" si="867"/>
        <v/>
      </c>
      <c r="S1890" s="371" t="str">
        <f t="shared" si="868"/>
        <v/>
      </c>
      <c r="T1890" s="443" t="str">
        <f t="shared" si="856"/>
        <v/>
      </c>
      <c r="U1890" s="539"/>
      <c r="V1890" s="117"/>
      <c r="W1890" s="118"/>
      <c r="X1890" s="119"/>
      <c r="Y1890" s="120"/>
      <c r="Z1890" s="122"/>
      <c r="AA1890" s="121"/>
      <c r="AB1890" s="443" t="str">
        <f t="shared" si="857"/>
        <v/>
      </c>
      <c r="AC1890" s="734" t="str">
        <f t="shared" si="858"/>
        <v/>
      </c>
      <c r="AD1890" s="372"/>
      <c r="AE1890" s="485"/>
      <c r="AF1890" s="373" t="str">
        <f t="shared" si="869"/>
        <v/>
      </c>
      <c r="AG1890" s="373" t="str">
        <f t="shared" si="870"/>
        <v/>
      </c>
      <c r="AH1890" s="374" t="str">
        <f t="shared" si="871"/>
        <v/>
      </c>
      <c r="AI1890" s="375" t="str">
        <f t="shared" si="872"/>
        <v/>
      </c>
      <c r="AJ1890" s="375" t="str">
        <f t="shared" si="873"/>
        <v/>
      </c>
      <c r="AK1890" s="375" t="str">
        <f t="shared" si="874"/>
        <v/>
      </c>
      <c r="AL1890" s="375" t="str">
        <f t="shared" si="875"/>
        <v/>
      </c>
      <c r="AM1890" s="375" t="str">
        <f t="shared" si="876"/>
        <v/>
      </c>
      <c r="AN1890" s="376" t="str">
        <f>IF(AF1890="","",IF(OR(AH1890="",AH1890="-"),"－",IF(OR(AM1890=8,AM1890=9),"",IF(OR(AJ1890=3,AJ1890=4,AJ1890=5,AJ1890=6),VLOOKUP(AH1890,INDEX((係数_バス貨物_ガソリン,係数_バス貨物_CNG,係数_バス貨物_軽油,係数_バス貨物_メタノール,係数_バス貨物_LPG),MATCH(AL1890,【参考】排出ガスレベル!$AI$4:$AI$671,1),1,AR1890):INDEX((係数_バス貨物_ガソリン,係数_バス貨物_CNG,係数_バス貨物_軽油,係数_バス貨物_メタノール,係数_バス貨物_LPG),MATCH(AL1890+1,【参考】排出ガスレベル!$AI$4:$AI$671,1)-1,5,AR1890),2,FALSE),IF(OR(AJ1890=1,AJ1890=2),VLOOKUP(AH1890,INDEX((係数_乗用_ガソリン,係数_乗用_CNG,係数_乗用_軽油,係数_乗用_メタノール,係数_乗用_LPG),1,1,AR1890):INDEX((係数_乗用_ガソリン,係数_乗用_CNG,係数_乗用_軽油,係数_乗用_メタノール,係数_乗用_LPG),125,5,AR1890),2,FALSE))))))</f>
        <v/>
      </c>
      <c r="AO1890" s="376" t="str">
        <f>IF(T1890="","",IF(OR(AH1890="",AH1890="-"),"－",IF(OR(AM1890=8,AM1890=9),"",IF(OR(AJ1890=3,AJ1890=4,AJ1890=5,AJ1890=6),VLOOKUP(AH1890,INDEX((係数_バス貨物_ガソリン,係数_バス貨物_CNG,係数_バス貨物_軽油,係数_バス貨物_メタノール,係数_バス貨物_LPG),MATCH(AL1890,【参考】排出ガスレベル!$AI$4:$AI$671,1),1,AR1890):INDEX((係数_バス貨物_ガソリン,係数_バス貨物_CNG,係数_バス貨物_軽油,係数_バス貨物_メタノール,係数_バス貨物_LPG),MATCH(AL1890+1,【参考】排出ガスレベル!$AI$4:$AI$671,1)-1,5,AR1890),3,FALSE),IF(OR(AJ1890=1,AJ1890=2),VLOOKUP(AH1890,INDEX((係数_乗用_ガソリン,係数_乗用_CNG,係数_乗用_軽油,係数_乗用_メタノール,係数_乗用_LPG),1,1,AR1890):INDEX((係数_乗用_ガソリン,係数_乗用_CNG,係数_乗用_軽油,係数_乗用_メタノール,係数_乗用_LPG),125,5,AR1890),3,FALSE))))))</f>
        <v/>
      </c>
      <c r="AP1890" s="375" t="str">
        <f t="shared" si="877"/>
        <v/>
      </c>
      <c r="AQ1890" s="444" t="str">
        <f t="shared" si="878"/>
        <v/>
      </c>
      <c r="AR1890" s="375" t="str">
        <f t="shared" si="881"/>
        <v/>
      </c>
      <c r="AS1890" s="377" t="str">
        <f t="shared" si="879"/>
        <v/>
      </c>
      <c r="AT1890" s="378" t="str">
        <f t="shared" si="880"/>
        <v/>
      </c>
      <c r="AX1890" s="625" t="b">
        <f t="shared" si="882"/>
        <v>0</v>
      </c>
      <c r="AY1890" s="7" t="str">
        <f t="shared" si="883"/>
        <v>FALSEFALSEFALSE</v>
      </c>
      <c r="AZ1890" s="626">
        <f t="shared" si="859"/>
        <v>0</v>
      </c>
      <c r="BA1890" s="627" t="str">
        <f t="shared" si="860"/>
        <v/>
      </c>
      <c r="BB1890" s="627">
        <f t="shared" si="861"/>
        <v>0</v>
      </c>
      <c r="BC1890" s="690" t="str">
        <f t="shared" si="862"/>
        <v/>
      </c>
    </row>
    <row r="1891" spans="1:55">
      <c r="A1891" s="381">
        <v>1835</v>
      </c>
      <c r="B1891" s="117"/>
      <c r="C1891" s="288"/>
      <c r="D1891" s="289"/>
      <c r="E1891" s="289"/>
      <c r="F1891" s="290"/>
      <c r="G1891" s="292"/>
      <c r="H1891" s="116"/>
      <c r="I1891" s="292"/>
      <c r="J1891" s="116"/>
      <c r="K1891" s="370" t="str">
        <f t="shared" si="853"/>
        <v/>
      </c>
      <c r="L1891" s="370">
        <f t="shared" si="854"/>
        <v>0</v>
      </c>
      <c r="M1891" s="370">
        <f t="shared" si="855"/>
        <v>0</v>
      </c>
      <c r="N1891" s="371" t="str">
        <f t="shared" si="863"/>
        <v/>
      </c>
      <c r="O1891" s="371" t="str">
        <f t="shared" si="864"/>
        <v/>
      </c>
      <c r="P1891" s="371" t="str">
        <f t="shared" si="865"/>
        <v/>
      </c>
      <c r="Q1891" s="371" t="str">
        <f t="shared" si="866"/>
        <v/>
      </c>
      <c r="R1891" s="371" t="str">
        <f t="shared" si="867"/>
        <v/>
      </c>
      <c r="S1891" s="371" t="str">
        <f t="shared" si="868"/>
        <v/>
      </c>
      <c r="T1891" s="443" t="str">
        <f t="shared" si="856"/>
        <v/>
      </c>
      <c r="U1891" s="539"/>
      <c r="V1891" s="117"/>
      <c r="W1891" s="118"/>
      <c r="X1891" s="119"/>
      <c r="Y1891" s="120"/>
      <c r="Z1891" s="122"/>
      <c r="AA1891" s="121"/>
      <c r="AB1891" s="443" t="str">
        <f t="shared" si="857"/>
        <v/>
      </c>
      <c r="AC1891" s="734" t="str">
        <f t="shared" si="858"/>
        <v/>
      </c>
      <c r="AD1891" s="372"/>
      <c r="AE1891" s="485"/>
      <c r="AF1891" s="373" t="str">
        <f t="shared" si="869"/>
        <v/>
      </c>
      <c r="AG1891" s="373" t="str">
        <f t="shared" si="870"/>
        <v/>
      </c>
      <c r="AH1891" s="374" t="str">
        <f t="shared" si="871"/>
        <v/>
      </c>
      <c r="AI1891" s="375" t="str">
        <f t="shared" si="872"/>
        <v/>
      </c>
      <c r="AJ1891" s="375" t="str">
        <f t="shared" si="873"/>
        <v/>
      </c>
      <c r="AK1891" s="375" t="str">
        <f t="shared" si="874"/>
        <v/>
      </c>
      <c r="AL1891" s="375" t="str">
        <f t="shared" si="875"/>
        <v/>
      </c>
      <c r="AM1891" s="375" t="str">
        <f t="shared" si="876"/>
        <v/>
      </c>
      <c r="AN1891" s="376" t="str">
        <f>IF(AF1891="","",IF(OR(AH1891="",AH1891="-"),"－",IF(OR(AM1891=8,AM1891=9),"",IF(OR(AJ1891=3,AJ1891=4,AJ1891=5,AJ1891=6),VLOOKUP(AH1891,INDEX((係数_バス貨物_ガソリン,係数_バス貨物_CNG,係数_バス貨物_軽油,係数_バス貨物_メタノール,係数_バス貨物_LPG),MATCH(AL1891,【参考】排出ガスレベル!$AI$4:$AI$671,1),1,AR1891):INDEX((係数_バス貨物_ガソリン,係数_バス貨物_CNG,係数_バス貨物_軽油,係数_バス貨物_メタノール,係数_バス貨物_LPG),MATCH(AL1891+1,【参考】排出ガスレベル!$AI$4:$AI$671,1)-1,5,AR1891),2,FALSE),IF(OR(AJ1891=1,AJ1891=2),VLOOKUP(AH1891,INDEX((係数_乗用_ガソリン,係数_乗用_CNG,係数_乗用_軽油,係数_乗用_メタノール,係数_乗用_LPG),1,1,AR1891):INDEX((係数_乗用_ガソリン,係数_乗用_CNG,係数_乗用_軽油,係数_乗用_メタノール,係数_乗用_LPG),125,5,AR1891),2,FALSE))))))</f>
        <v/>
      </c>
      <c r="AO1891" s="376" t="str">
        <f>IF(T1891="","",IF(OR(AH1891="",AH1891="-"),"－",IF(OR(AM1891=8,AM1891=9),"",IF(OR(AJ1891=3,AJ1891=4,AJ1891=5,AJ1891=6),VLOOKUP(AH1891,INDEX((係数_バス貨物_ガソリン,係数_バス貨物_CNG,係数_バス貨物_軽油,係数_バス貨物_メタノール,係数_バス貨物_LPG),MATCH(AL1891,【参考】排出ガスレベル!$AI$4:$AI$671,1),1,AR1891):INDEX((係数_バス貨物_ガソリン,係数_バス貨物_CNG,係数_バス貨物_軽油,係数_バス貨物_メタノール,係数_バス貨物_LPG),MATCH(AL1891+1,【参考】排出ガスレベル!$AI$4:$AI$671,1)-1,5,AR1891),3,FALSE),IF(OR(AJ1891=1,AJ1891=2),VLOOKUP(AH1891,INDEX((係数_乗用_ガソリン,係数_乗用_CNG,係数_乗用_軽油,係数_乗用_メタノール,係数_乗用_LPG),1,1,AR1891):INDEX((係数_乗用_ガソリン,係数_乗用_CNG,係数_乗用_軽油,係数_乗用_メタノール,係数_乗用_LPG),125,5,AR1891),3,FALSE))))))</f>
        <v/>
      </c>
      <c r="AP1891" s="375" t="str">
        <f t="shared" si="877"/>
        <v/>
      </c>
      <c r="AQ1891" s="444" t="str">
        <f t="shared" si="878"/>
        <v/>
      </c>
      <c r="AR1891" s="375" t="str">
        <f t="shared" si="881"/>
        <v/>
      </c>
      <c r="AS1891" s="377" t="str">
        <f t="shared" si="879"/>
        <v/>
      </c>
      <c r="AT1891" s="378" t="str">
        <f t="shared" si="880"/>
        <v/>
      </c>
      <c r="AX1891" s="625" t="b">
        <f t="shared" si="882"/>
        <v>0</v>
      </c>
      <c r="AY1891" s="7" t="str">
        <f t="shared" si="883"/>
        <v>FALSEFALSEFALSE</v>
      </c>
      <c r="AZ1891" s="626">
        <f t="shared" si="859"/>
        <v>0</v>
      </c>
      <c r="BA1891" s="627" t="str">
        <f t="shared" si="860"/>
        <v/>
      </c>
      <c r="BB1891" s="627">
        <f t="shared" si="861"/>
        <v>0</v>
      </c>
      <c r="BC1891" s="690" t="str">
        <f t="shared" si="862"/>
        <v/>
      </c>
    </row>
    <row r="1892" spans="1:55">
      <c r="A1892" s="381">
        <v>1836</v>
      </c>
      <c r="B1892" s="117"/>
      <c r="C1892" s="288"/>
      <c r="D1892" s="289"/>
      <c r="E1892" s="289"/>
      <c r="F1892" s="290"/>
      <c r="G1892" s="292"/>
      <c r="H1892" s="116"/>
      <c r="I1892" s="292"/>
      <c r="J1892" s="116"/>
      <c r="K1892" s="370" t="str">
        <f t="shared" si="853"/>
        <v/>
      </c>
      <c r="L1892" s="370">
        <f t="shared" si="854"/>
        <v>0</v>
      </c>
      <c r="M1892" s="370">
        <f t="shared" si="855"/>
        <v>0</v>
      </c>
      <c r="N1892" s="371" t="str">
        <f t="shared" si="863"/>
        <v/>
      </c>
      <c r="O1892" s="371" t="str">
        <f t="shared" si="864"/>
        <v/>
      </c>
      <c r="P1892" s="371" t="str">
        <f t="shared" si="865"/>
        <v/>
      </c>
      <c r="Q1892" s="371" t="str">
        <f t="shared" si="866"/>
        <v/>
      </c>
      <c r="R1892" s="371" t="str">
        <f t="shared" si="867"/>
        <v/>
      </c>
      <c r="S1892" s="371" t="str">
        <f t="shared" si="868"/>
        <v/>
      </c>
      <c r="T1892" s="443" t="str">
        <f t="shared" si="856"/>
        <v/>
      </c>
      <c r="U1892" s="539"/>
      <c r="V1892" s="117"/>
      <c r="W1892" s="118"/>
      <c r="X1892" s="119"/>
      <c r="Y1892" s="120"/>
      <c r="Z1892" s="122"/>
      <c r="AA1892" s="121"/>
      <c r="AB1892" s="443" t="str">
        <f t="shared" si="857"/>
        <v/>
      </c>
      <c r="AC1892" s="734" t="str">
        <f t="shared" si="858"/>
        <v/>
      </c>
      <c r="AD1892" s="372"/>
      <c r="AE1892" s="485"/>
      <c r="AF1892" s="373" t="str">
        <f t="shared" si="869"/>
        <v/>
      </c>
      <c r="AG1892" s="373" t="str">
        <f t="shared" si="870"/>
        <v/>
      </c>
      <c r="AH1892" s="374" t="str">
        <f t="shared" si="871"/>
        <v/>
      </c>
      <c r="AI1892" s="375" t="str">
        <f t="shared" si="872"/>
        <v/>
      </c>
      <c r="AJ1892" s="375" t="str">
        <f t="shared" si="873"/>
        <v/>
      </c>
      <c r="AK1892" s="375" t="str">
        <f t="shared" si="874"/>
        <v/>
      </c>
      <c r="AL1892" s="375" t="str">
        <f t="shared" si="875"/>
        <v/>
      </c>
      <c r="AM1892" s="375" t="str">
        <f t="shared" si="876"/>
        <v/>
      </c>
      <c r="AN1892" s="376" t="str">
        <f>IF(AF1892="","",IF(OR(AH1892="",AH1892="-"),"－",IF(OR(AM1892=8,AM1892=9),"",IF(OR(AJ1892=3,AJ1892=4,AJ1892=5,AJ1892=6),VLOOKUP(AH1892,INDEX((係数_バス貨物_ガソリン,係数_バス貨物_CNG,係数_バス貨物_軽油,係数_バス貨物_メタノール,係数_バス貨物_LPG),MATCH(AL1892,【参考】排出ガスレベル!$AI$4:$AI$671,1),1,AR1892):INDEX((係数_バス貨物_ガソリン,係数_バス貨物_CNG,係数_バス貨物_軽油,係数_バス貨物_メタノール,係数_バス貨物_LPG),MATCH(AL1892+1,【参考】排出ガスレベル!$AI$4:$AI$671,1)-1,5,AR1892),2,FALSE),IF(OR(AJ1892=1,AJ1892=2),VLOOKUP(AH1892,INDEX((係数_乗用_ガソリン,係数_乗用_CNG,係数_乗用_軽油,係数_乗用_メタノール,係数_乗用_LPG),1,1,AR1892):INDEX((係数_乗用_ガソリン,係数_乗用_CNG,係数_乗用_軽油,係数_乗用_メタノール,係数_乗用_LPG),125,5,AR1892),2,FALSE))))))</f>
        <v/>
      </c>
      <c r="AO1892" s="376" t="str">
        <f>IF(T1892="","",IF(OR(AH1892="",AH1892="-"),"－",IF(OR(AM1892=8,AM1892=9),"",IF(OR(AJ1892=3,AJ1892=4,AJ1892=5,AJ1892=6),VLOOKUP(AH1892,INDEX((係数_バス貨物_ガソリン,係数_バス貨物_CNG,係数_バス貨物_軽油,係数_バス貨物_メタノール,係数_バス貨物_LPG),MATCH(AL1892,【参考】排出ガスレベル!$AI$4:$AI$671,1),1,AR1892):INDEX((係数_バス貨物_ガソリン,係数_バス貨物_CNG,係数_バス貨物_軽油,係数_バス貨物_メタノール,係数_バス貨物_LPG),MATCH(AL1892+1,【参考】排出ガスレベル!$AI$4:$AI$671,1)-1,5,AR1892),3,FALSE),IF(OR(AJ1892=1,AJ1892=2),VLOOKUP(AH1892,INDEX((係数_乗用_ガソリン,係数_乗用_CNG,係数_乗用_軽油,係数_乗用_メタノール,係数_乗用_LPG),1,1,AR1892):INDEX((係数_乗用_ガソリン,係数_乗用_CNG,係数_乗用_軽油,係数_乗用_メタノール,係数_乗用_LPG),125,5,AR1892),3,FALSE))))))</f>
        <v/>
      </c>
      <c r="AP1892" s="375" t="str">
        <f t="shared" si="877"/>
        <v/>
      </c>
      <c r="AQ1892" s="444" t="str">
        <f t="shared" si="878"/>
        <v/>
      </c>
      <c r="AR1892" s="375" t="str">
        <f t="shared" si="881"/>
        <v/>
      </c>
      <c r="AS1892" s="377" t="str">
        <f t="shared" si="879"/>
        <v/>
      </c>
      <c r="AT1892" s="378" t="str">
        <f t="shared" si="880"/>
        <v/>
      </c>
      <c r="AX1892" s="625" t="b">
        <f t="shared" si="882"/>
        <v>0</v>
      </c>
      <c r="AY1892" s="7" t="str">
        <f t="shared" si="883"/>
        <v>FALSEFALSEFALSE</v>
      </c>
      <c r="AZ1892" s="626">
        <f t="shared" si="859"/>
        <v>0</v>
      </c>
      <c r="BA1892" s="627" t="str">
        <f t="shared" si="860"/>
        <v/>
      </c>
      <c r="BB1892" s="627">
        <f t="shared" si="861"/>
        <v>0</v>
      </c>
      <c r="BC1892" s="690" t="str">
        <f t="shared" si="862"/>
        <v/>
      </c>
    </row>
    <row r="1893" spans="1:55">
      <c r="A1893" s="381">
        <v>1837</v>
      </c>
      <c r="B1893" s="117"/>
      <c r="C1893" s="288"/>
      <c r="D1893" s="289"/>
      <c r="E1893" s="289"/>
      <c r="F1893" s="290"/>
      <c r="G1893" s="292"/>
      <c r="H1893" s="116"/>
      <c r="I1893" s="292"/>
      <c r="J1893" s="116"/>
      <c r="K1893" s="370" t="str">
        <f t="shared" si="853"/>
        <v/>
      </c>
      <c r="L1893" s="370">
        <f t="shared" si="854"/>
        <v>0</v>
      </c>
      <c r="M1893" s="370">
        <f t="shared" si="855"/>
        <v>0</v>
      </c>
      <c r="N1893" s="371" t="str">
        <f t="shared" si="863"/>
        <v/>
      </c>
      <c r="O1893" s="371" t="str">
        <f t="shared" si="864"/>
        <v/>
      </c>
      <c r="P1893" s="371" t="str">
        <f t="shared" si="865"/>
        <v/>
      </c>
      <c r="Q1893" s="371" t="str">
        <f t="shared" si="866"/>
        <v/>
      </c>
      <c r="R1893" s="371" t="str">
        <f t="shared" si="867"/>
        <v/>
      </c>
      <c r="S1893" s="371" t="str">
        <f t="shared" si="868"/>
        <v/>
      </c>
      <c r="T1893" s="443" t="str">
        <f t="shared" si="856"/>
        <v/>
      </c>
      <c r="U1893" s="539"/>
      <c r="V1893" s="117"/>
      <c r="W1893" s="118"/>
      <c r="X1893" s="119"/>
      <c r="Y1893" s="120"/>
      <c r="Z1893" s="122"/>
      <c r="AA1893" s="121"/>
      <c r="AB1893" s="443" t="str">
        <f t="shared" si="857"/>
        <v/>
      </c>
      <c r="AC1893" s="734" t="str">
        <f t="shared" si="858"/>
        <v/>
      </c>
      <c r="AD1893" s="372"/>
      <c r="AE1893" s="485"/>
      <c r="AF1893" s="373" t="str">
        <f t="shared" si="869"/>
        <v/>
      </c>
      <c r="AG1893" s="373" t="str">
        <f t="shared" si="870"/>
        <v/>
      </c>
      <c r="AH1893" s="374" t="str">
        <f t="shared" si="871"/>
        <v/>
      </c>
      <c r="AI1893" s="375" t="str">
        <f t="shared" si="872"/>
        <v/>
      </c>
      <c r="AJ1893" s="375" t="str">
        <f t="shared" si="873"/>
        <v/>
      </c>
      <c r="AK1893" s="375" t="str">
        <f t="shared" si="874"/>
        <v/>
      </c>
      <c r="AL1893" s="375" t="str">
        <f t="shared" si="875"/>
        <v/>
      </c>
      <c r="AM1893" s="375" t="str">
        <f t="shared" si="876"/>
        <v/>
      </c>
      <c r="AN1893" s="376" t="str">
        <f>IF(AF1893="","",IF(OR(AH1893="",AH1893="-"),"－",IF(OR(AM1893=8,AM1893=9),"",IF(OR(AJ1893=3,AJ1893=4,AJ1893=5,AJ1893=6),VLOOKUP(AH1893,INDEX((係数_バス貨物_ガソリン,係数_バス貨物_CNG,係数_バス貨物_軽油,係数_バス貨物_メタノール,係数_バス貨物_LPG),MATCH(AL1893,【参考】排出ガスレベル!$AI$4:$AI$671,1),1,AR1893):INDEX((係数_バス貨物_ガソリン,係数_バス貨物_CNG,係数_バス貨物_軽油,係数_バス貨物_メタノール,係数_バス貨物_LPG),MATCH(AL1893+1,【参考】排出ガスレベル!$AI$4:$AI$671,1)-1,5,AR1893),2,FALSE),IF(OR(AJ1893=1,AJ1893=2),VLOOKUP(AH1893,INDEX((係数_乗用_ガソリン,係数_乗用_CNG,係数_乗用_軽油,係数_乗用_メタノール,係数_乗用_LPG),1,1,AR1893):INDEX((係数_乗用_ガソリン,係数_乗用_CNG,係数_乗用_軽油,係数_乗用_メタノール,係数_乗用_LPG),125,5,AR1893),2,FALSE))))))</f>
        <v/>
      </c>
      <c r="AO1893" s="376" t="str">
        <f>IF(T1893="","",IF(OR(AH1893="",AH1893="-"),"－",IF(OR(AM1893=8,AM1893=9),"",IF(OR(AJ1893=3,AJ1893=4,AJ1893=5,AJ1893=6),VLOOKUP(AH1893,INDEX((係数_バス貨物_ガソリン,係数_バス貨物_CNG,係数_バス貨物_軽油,係数_バス貨物_メタノール,係数_バス貨物_LPG),MATCH(AL1893,【参考】排出ガスレベル!$AI$4:$AI$671,1),1,AR1893):INDEX((係数_バス貨物_ガソリン,係数_バス貨物_CNG,係数_バス貨物_軽油,係数_バス貨物_メタノール,係数_バス貨物_LPG),MATCH(AL1893+1,【参考】排出ガスレベル!$AI$4:$AI$671,1)-1,5,AR1893),3,FALSE),IF(OR(AJ1893=1,AJ1893=2),VLOOKUP(AH1893,INDEX((係数_乗用_ガソリン,係数_乗用_CNG,係数_乗用_軽油,係数_乗用_メタノール,係数_乗用_LPG),1,1,AR1893):INDEX((係数_乗用_ガソリン,係数_乗用_CNG,係数_乗用_軽油,係数_乗用_メタノール,係数_乗用_LPG),125,5,AR1893),3,FALSE))))))</f>
        <v/>
      </c>
      <c r="AP1893" s="375" t="str">
        <f t="shared" si="877"/>
        <v/>
      </c>
      <c r="AQ1893" s="444" t="str">
        <f t="shared" si="878"/>
        <v/>
      </c>
      <c r="AR1893" s="375" t="str">
        <f t="shared" si="881"/>
        <v/>
      </c>
      <c r="AS1893" s="377" t="str">
        <f t="shared" si="879"/>
        <v/>
      </c>
      <c r="AT1893" s="378" t="str">
        <f t="shared" si="880"/>
        <v/>
      </c>
      <c r="AX1893" s="625" t="b">
        <f t="shared" si="882"/>
        <v>0</v>
      </c>
      <c r="AY1893" s="7" t="str">
        <f t="shared" si="883"/>
        <v>FALSEFALSEFALSE</v>
      </c>
      <c r="AZ1893" s="626">
        <f t="shared" si="859"/>
        <v>0</v>
      </c>
      <c r="BA1893" s="627" t="str">
        <f t="shared" si="860"/>
        <v/>
      </c>
      <c r="BB1893" s="627">
        <f t="shared" si="861"/>
        <v>0</v>
      </c>
      <c r="BC1893" s="690" t="str">
        <f t="shared" si="862"/>
        <v/>
      </c>
    </row>
    <row r="1894" spans="1:55">
      <c r="A1894" s="381">
        <v>1838</v>
      </c>
      <c r="B1894" s="117"/>
      <c r="C1894" s="288"/>
      <c r="D1894" s="289"/>
      <c r="E1894" s="289"/>
      <c r="F1894" s="290"/>
      <c r="G1894" s="292"/>
      <c r="H1894" s="116"/>
      <c r="I1894" s="292"/>
      <c r="J1894" s="116"/>
      <c r="K1894" s="370" t="str">
        <f t="shared" si="853"/>
        <v/>
      </c>
      <c r="L1894" s="370">
        <f t="shared" si="854"/>
        <v>0</v>
      </c>
      <c r="M1894" s="370">
        <f t="shared" si="855"/>
        <v>0</v>
      </c>
      <c r="N1894" s="371" t="str">
        <f t="shared" si="863"/>
        <v/>
      </c>
      <c r="O1894" s="371" t="str">
        <f t="shared" si="864"/>
        <v/>
      </c>
      <c r="P1894" s="371" t="str">
        <f t="shared" si="865"/>
        <v/>
      </c>
      <c r="Q1894" s="371" t="str">
        <f t="shared" si="866"/>
        <v/>
      </c>
      <c r="R1894" s="371" t="str">
        <f t="shared" si="867"/>
        <v/>
      </c>
      <c r="S1894" s="371" t="str">
        <f t="shared" si="868"/>
        <v/>
      </c>
      <c r="T1894" s="443" t="str">
        <f t="shared" si="856"/>
        <v/>
      </c>
      <c r="U1894" s="539"/>
      <c r="V1894" s="117"/>
      <c r="W1894" s="118"/>
      <c r="X1894" s="119"/>
      <c r="Y1894" s="120"/>
      <c r="Z1894" s="122"/>
      <c r="AA1894" s="121"/>
      <c r="AB1894" s="443" t="str">
        <f t="shared" si="857"/>
        <v/>
      </c>
      <c r="AC1894" s="734" t="str">
        <f t="shared" si="858"/>
        <v/>
      </c>
      <c r="AD1894" s="372"/>
      <c r="AE1894" s="485"/>
      <c r="AF1894" s="373" t="str">
        <f t="shared" si="869"/>
        <v/>
      </c>
      <c r="AG1894" s="373" t="str">
        <f t="shared" si="870"/>
        <v/>
      </c>
      <c r="AH1894" s="374" t="str">
        <f t="shared" si="871"/>
        <v/>
      </c>
      <c r="AI1894" s="375" t="str">
        <f t="shared" si="872"/>
        <v/>
      </c>
      <c r="AJ1894" s="375" t="str">
        <f t="shared" si="873"/>
        <v/>
      </c>
      <c r="AK1894" s="375" t="str">
        <f t="shared" si="874"/>
        <v/>
      </c>
      <c r="AL1894" s="375" t="str">
        <f t="shared" si="875"/>
        <v/>
      </c>
      <c r="AM1894" s="375" t="str">
        <f t="shared" si="876"/>
        <v/>
      </c>
      <c r="AN1894" s="376" t="str">
        <f>IF(AF1894="","",IF(OR(AH1894="",AH1894="-"),"－",IF(OR(AM1894=8,AM1894=9),"",IF(OR(AJ1894=3,AJ1894=4,AJ1894=5,AJ1894=6),VLOOKUP(AH1894,INDEX((係数_バス貨物_ガソリン,係数_バス貨物_CNG,係数_バス貨物_軽油,係数_バス貨物_メタノール,係数_バス貨物_LPG),MATCH(AL1894,【参考】排出ガスレベル!$AI$4:$AI$671,1),1,AR1894):INDEX((係数_バス貨物_ガソリン,係数_バス貨物_CNG,係数_バス貨物_軽油,係数_バス貨物_メタノール,係数_バス貨物_LPG),MATCH(AL1894+1,【参考】排出ガスレベル!$AI$4:$AI$671,1)-1,5,AR1894),2,FALSE),IF(OR(AJ1894=1,AJ1894=2),VLOOKUP(AH1894,INDEX((係数_乗用_ガソリン,係数_乗用_CNG,係数_乗用_軽油,係数_乗用_メタノール,係数_乗用_LPG),1,1,AR1894):INDEX((係数_乗用_ガソリン,係数_乗用_CNG,係数_乗用_軽油,係数_乗用_メタノール,係数_乗用_LPG),125,5,AR1894),2,FALSE))))))</f>
        <v/>
      </c>
      <c r="AO1894" s="376" t="str">
        <f>IF(T1894="","",IF(OR(AH1894="",AH1894="-"),"－",IF(OR(AM1894=8,AM1894=9),"",IF(OR(AJ1894=3,AJ1894=4,AJ1894=5,AJ1894=6),VLOOKUP(AH1894,INDEX((係数_バス貨物_ガソリン,係数_バス貨物_CNG,係数_バス貨物_軽油,係数_バス貨物_メタノール,係数_バス貨物_LPG),MATCH(AL1894,【参考】排出ガスレベル!$AI$4:$AI$671,1),1,AR1894):INDEX((係数_バス貨物_ガソリン,係数_バス貨物_CNG,係数_バス貨物_軽油,係数_バス貨物_メタノール,係数_バス貨物_LPG),MATCH(AL1894+1,【参考】排出ガスレベル!$AI$4:$AI$671,1)-1,5,AR1894),3,FALSE),IF(OR(AJ1894=1,AJ1894=2),VLOOKUP(AH1894,INDEX((係数_乗用_ガソリン,係数_乗用_CNG,係数_乗用_軽油,係数_乗用_メタノール,係数_乗用_LPG),1,1,AR1894):INDEX((係数_乗用_ガソリン,係数_乗用_CNG,係数_乗用_軽油,係数_乗用_メタノール,係数_乗用_LPG),125,5,AR1894),3,FALSE))))))</f>
        <v/>
      </c>
      <c r="AP1894" s="375" t="str">
        <f t="shared" si="877"/>
        <v/>
      </c>
      <c r="AQ1894" s="444" t="str">
        <f t="shared" si="878"/>
        <v/>
      </c>
      <c r="AR1894" s="375" t="str">
        <f t="shared" si="881"/>
        <v/>
      </c>
      <c r="AS1894" s="377" t="str">
        <f t="shared" si="879"/>
        <v/>
      </c>
      <c r="AT1894" s="378" t="str">
        <f t="shared" si="880"/>
        <v/>
      </c>
      <c r="AX1894" s="625" t="b">
        <f t="shared" si="882"/>
        <v>0</v>
      </c>
      <c r="AY1894" s="7" t="str">
        <f t="shared" si="883"/>
        <v>FALSEFALSEFALSE</v>
      </c>
      <c r="AZ1894" s="626">
        <f t="shared" si="859"/>
        <v>0</v>
      </c>
      <c r="BA1894" s="627" t="str">
        <f t="shared" si="860"/>
        <v/>
      </c>
      <c r="BB1894" s="627">
        <f t="shared" si="861"/>
        <v>0</v>
      </c>
      <c r="BC1894" s="690" t="str">
        <f t="shared" si="862"/>
        <v/>
      </c>
    </row>
    <row r="1895" spans="1:55">
      <c r="A1895" s="381">
        <v>1839</v>
      </c>
      <c r="B1895" s="117"/>
      <c r="C1895" s="288"/>
      <c r="D1895" s="289"/>
      <c r="E1895" s="289"/>
      <c r="F1895" s="290"/>
      <c r="G1895" s="292"/>
      <c r="H1895" s="116"/>
      <c r="I1895" s="292"/>
      <c r="J1895" s="116"/>
      <c r="K1895" s="370" t="str">
        <f t="shared" si="853"/>
        <v/>
      </c>
      <c r="L1895" s="370">
        <f t="shared" si="854"/>
        <v>0</v>
      </c>
      <c r="M1895" s="370">
        <f t="shared" si="855"/>
        <v>0</v>
      </c>
      <c r="N1895" s="371" t="str">
        <f t="shared" si="863"/>
        <v/>
      </c>
      <c r="O1895" s="371" t="str">
        <f t="shared" si="864"/>
        <v/>
      </c>
      <c r="P1895" s="371" t="str">
        <f t="shared" si="865"/>
        <v/>
      </c>
      <c r="Q1895" s="371" t="str">
        <f t="shared" si="866"/>
        <v/>
      </c>
      <c r="R1895" s="371" t="str">
        <f t="shared" si="867"/>
        <v/>
      </c>
      <c r="S1895" s="371" t="str">
        <f t="shared" si="868"/>
        <v/>
      </c>
      <c r="T1895" s="443" t="str">
        <f t="shared" si="856"/>
        <v/>
      </c>
      <c r="U1895" s="539"/>
      <c r="V1895" s="117"/>
      <c r="W1895" s="118"/>
      <c r="X1895" s="119"/>
      <c r="Y1895" s="120"/>
      <c r="Z1895" s="122"/>
      <c r="AA1895" s="121"/>
      <c r="AB1895" s="443" t="str">
        <f t="shared" si="857"/>
        <v/>
      </c>
      <c r="AC1895" s="734" t="str">
        <f t="shared" si="858"/>
        <v/>
      </c>
      <c r="AD1895" s="372"/>
      <c r="AE1895" s="485"/>
      <c r="AF1895" s="373" t="str">
        <f t="shared" si="869"/>
        <v/>
      </c>
      <c r="AG1895" s="373" t="str">
        <f t="shared" si="870"/>
        <v/>
      </c>
      <c r="AH1895" s="374" t="str">
        <f t="shared" si="871"/>
        <v/>
      </c>
      <c r="AI1895" s="375" t="str">
        <f t="shared" si="872"/>
        <v/>
      </c>
      <c r="AJ1895" s="375" t="str">
        <f t="shared" si="873"/>
        <v/>
      </c>
      <c r="AK1895" s="375" t="str">
        <f t="shared" si="874"/>
        <v/>
      </c>
      <c r="AL1895" s="375" t="str">
        <f t="shared" si="875"/>
        <v/>
      </c>
      <c r="AM1895" s="375" t="str">
        <f t="shared" si="876"/>
        <v/>
      </c>
      <c r="AN1895" s="376" t="str">
        <f>IF(AF1895="","",IF(OR(AH1895="",AH1895="-"),"－",IF(OR(AM1895=8,AM1895=9),"",IF(OR(AJ1895=3,AJ1895=4,AJ1895=5,AJ1895=6),VLOOKUP(AH1895,INDEX((係数_バス貨物_ガソリン,係数_バス貨物_CNG,係数_バス貨物_軽油,係数_バス貨物_メタノール,係数_バス貨物_LPG),MATCH(AL1895,【参考】排出ガスレベル!$AI$4:$AI$671,1),1,AR1895):INDEX((係数_バス貨物_ガソリン,係数_バス貨物_CNG,係数_バス貨物_軽油,係数_バス貨物_メタノール,係数_バス貨物_LPG),MATCH(AL1895+1,【参考】排出ガスレベル!$AI$4:$AI$671,1)-1,5,AR1895),2,FALSE),IF(OR(AJ1895=1,AJ1895=2),VLOOKUP(AH1895,INDEX((係数_乗用_ガソリン,係数_乗用_CNG,係数_乗用_軽油,係数_乗用_メタノール,係数_乗用_LPG),1,1,AR1895):INDEX((係数_乗用_ガソリン,係数_乗用_CNG,係数_乗用_軽油,係数_乗用_メタノール,係数_乗用_LPG),125,5,AR1895),2,FALSE))))))</f>
        <v/>
      </c>
      <c r="AO1895" s="376" t="str">
        <f>IF(T1895="","",IF(OR(AH1895="",AH1895="-"),"－",IF(OR(AM1895=8,AM1895=9),"",IF(OR(AJ1895=3,AJ1895=4,AJ1895=5,AJ1895=6),VLOOKUP(AH1895,INDEX((係数_バス貨物_ガソリン,係数_バス貨物_CNG,係数_バス貨物_軽油,係数_バス貨物_メタノール,係数_バス貨物_LPG),MATCH(AL1895,【参考】排出ガスレベル!$AI$4:$AI$671,1),1,AR1895):INDEX((係数_バス貨物_ガソリン,係数_バス貨物_CNG,係数_バス貨物_軽油,係数_バス貨物_メタノール,係数_バス貨物_LPG),MATCH(AL1895+1,【参考】排出ガスレベル!$AI$4:$AI$671,1)-1,5,AR1895),3,FALSE),IF(OR(AJ1895=1,AJ1895=2),VLOOKUP(AH1895,INDEX((係数_乗用_ガソリン,係数_乗用_CNG,係数_乗用_軽油,係数_乗用_メタノール,係数_乗用_LPG),1,1,AR1895):INDEX((係数_乗用_ガソリン,係数_乗用_CNG,係数_乗用_軽油,係数_乗用_メタノール,係数_乗用_LPG),125,5,AR1895),3,FALSE))))))</f>
        <v/>
      </c>
      <c r="AP1895" s="375" t="str">
        <f t="shared" si="877"/>
        <v/>
      </c>
      <c r="AQ1895" s="444" t="str">
        <f t="shared" si="878"/>
        <v/>
      </c>
      <c r="AR1895" s="375" t="str">
        <f t="shared" si="881"/>
        <v/>
      </c>
      <c r="AS1895" s="377" t="str">
        <f t="shared" si="879"/>
        <v/>
      </c>
      <c r="AT1895" s="378" t="str">
        <f t="shared" si="880"/>
        <v/>
      </c>
      <c r="AX1895" s="625" t="b">
        <f t="shared" si="882"/>
        <v>0</v>
      </c>
      <c r="AY1895" s="7" t="str">
        <f t="shared" si="883"/>
        <v>FALSEFALSEFALSE</v>
      </c>
      <c r="AZ1895" s="626">
        <f t="shared" si="859"/>
        <v>0</v>
      </c>
      <c r="BA1895" s="627" t="str">
        <f t="shared" si="860"/>
        <v/>
      </c>
      <c r="BB1895" s="627">
        <f t="shared" si="861"/>
        <v>0</v>
      </c>
      <c r="BC1895" s="690" t="str">
        <f t="shared" si="862"/>
        <v/>
      </c>
    </row>
    <row r="1896" spans="1:55">
      <c r="A1896" s="381">
        <v>1840</v>
      </c>
      <c r="B1896" s="117"/>
      <c r="C1896" s="288"/>
      <c r="D1896" s="289"/>
      <c r="E1896" s="289"/>
      <c r="F1896" s="290"/>
      <c r="G1896" s="292"/>
      <c r="H1896" s="116"/>
      <c r="I1896" s="292"/>
      <c r="J1896" s="116"/>
      <c r="K1896" s="370" t="str">
        <f t="shared" si="853"/>
        <v/>
      </c>
      <c r="L1896" s="370">
        <f t="shared" si="854"/>
        <v>0</v>
      </c>
      <c r="M1896" s="370">
        <f t="shared" si="855"/>
        <v>0</v>
      </c>
      <c r="N1896" s="371" t="str">
        <f t="shared" si="863"/>
        <v/>
      </c>
      <c r="O1896" s="371" t="str">
        <f t="shared" si="864"/>
        <v/>
      </c>
      <c r="P1896" s="371" t="str">
        <f t="shared" si="865"/>
        <v/>
      </c>
      <c r="Q1896" s="371" t="str">
        <f t="shared" si="866"/>
        <v/>
      </c>
      <c r="R1896" s="371" t="str">
        <f t="shared" si="867"/>
        <v/>
      </c>
      <c r="S1896" s="371" t="str">
        <f t="shared" si="868"/>
        <v/>
      </c>
      <c r="T1896" s="443" t="str">
        <f t="shared" si="856"/>
        <v/>
      </c>
      <c r="U1896" s="539"/>
      <c r="V1896" s="117"/>
      <c r="W1896" s="118"/>
      <c r="X1896" s="119"/>
      <c r="Y1896" s="120"/>
      <c r="Z1896" s="122"/>
      <c r="AA1896" s="121"/>
      <c r="AB1896" s="443" t="str">
        <f t="shared" si="857"/>
        <v/>
      </c>
      <c r="AC1896" s="734" t="str">
        <f t="shared" si="858"/>
        <v/>
      </c>
      <c r="AD1896" s="372"/>
      <c r="AE1896" s="485"/>
      <c r="AF1896" s="373" t="str">
        <f t="shared" si="869"/>
        <v/>
      </c>
      <c r="AG1896" s="373" t="str">
        <f t="shared" si="870"/>
        <v/>
      </c>
      <c r="AH1896" s="374" t="str">
        <f t="shared" si="871"/>
        <v/>
      </c>
      <c r="AI1896" s="375" t="str">
        <f t="shared" si="872"/>
        <v/>
      </c>
      <c r="AJ1896" s="375" t="str">
        <f t="shared" si="873"/>
        <v/>
      </c>
      <c r="AK1896" s="375" t="str">
        <f t="shared" si="874"/>
        <v/>
      </c>
      <c r="AL1896" s="375" t="str">
        <f t="shared" si="875"/>
        <v/>
      </c>
      <c r="AM1896" s="375" t="str">
        <f t="shared" si="876"/>
        <v/>
      </c>
      <c r="AN1896" s="376" t="str">
        <f>IF(AF1896="","",IF(OR(AH1896="",AH1896="-"),"－",IF(OR(AM1896=8,AM1896=9),"",IF(OR(AJ1896=3,AJ1896=4,AJ1896=5,AJ1896=6),VLOOKUP(AH1896,INDEX((係数_バス貨物_ガソリン,係数_バス貨物_CNG,係数_バス貨物_軽油,係数_バス貨物_メタノール,係数_バス貨物_LPG),MATCH(AL1896,【参考】排出ガスレベル!$AI$4:$AI$671,1),1,AR1896):INDEX((係数_バス貨物_ガソリン,係数_バス貨物_CNG,係数_バス貨物_軽油,係数_バス貨物_メタノール,係数_バス貨物_LPG),MATCH(AL1896+1,【参考】排出ガスレベル!$AI$4:$AI$671,1)-1,5,AR1896),2,FALSE),IF(OR(AJ1896=1,AJ1896=2),VLOOKUP(AH1896,INDEX((係数_乗用_ガソリン,係数_乗用_CNG,係数_乗用_軽油,係数_乗用_メタノール,係数_乗用_LPG),1,1,AR1896):INDEX((係数_乗用_ガソリン,係数_乗用_CNG,係数_乗用_軽油,係数_乗用_メタノール,係数_乗用_LPG),125,5,AR1896),2,FALSE))))))</f>
        <v/>
      </c>
      <c r="AO1896" s="376" t="str">
        <f>IF(T1896="","",IF(OR(AH1896="",AH1896="-"),"－",IF(OR(AM1896=8,AM1896=9),"",IF(OR(AJ1896=3,AJ1896=4,AJ1896=5,AJ1896=6),VLOOKUP(AH1896,INDEX((係数_バス貨物_ガソリン,係数_バス貨物_CNG,係数_バス貨物_軽油,係数_バス貨物_メタノール,係数_バス貨物_LPG),MATCH(AL1896,【参考】排出ガスレベル!$AI$4:$AI$671,1),1,AR1896):INDEX((係数_バス貨物_ガソリン,係数_バス貨物_CNG,係数_バス貨物_軽油,係数_バス貨物_メタノール,係数_バス貨物_LPG),MATCH(AL1896+1,【参考】排出ガスレベル!$AI$4:$AI$671,1)-1,5,AR1896),3,FALSE),IF(OR(AJ1896=1,AJ1896=2),VLOOKUP(AH1896,INDEX((係数_乗用_ガソリン,係数_乗用_CNG,係数_乗用_軽油,係数_乗用_メタノール,係数_乗用_LPG),1,1,AR1896):INDEX((係数_乗用_ガソリン,係数_乗用_CNG,係数_乗用_軽油,係数_乗用_メタノール,係数_乗用_LPG),125,5,AR1896),3,FALSE))))))</f>
        <v/>
      </c>
      <c r="AP1896" s="375" t="str">
        <f t="shared" si="877"/>
        <v/>
      </c>
      <c r="AQ1896" s="444" t="str">
        <f t="shared" si="878"/>
        <v/>
      </c>
      <c r="AR1896" s="375" t="str">
        <f t="shared" si="881"/>
        <v/>
      </c>
      <c r="AS1896" s="377" t="str">
        <f t="shared" si="879"/>
        <v/>
      </c>
      <c r="AT1896" s="378" t="str">
        <f t="shared" si="880"/>
        <v/>
      </c>
      <c r="AX1896" s="625" t="b">
        <f t="shared" si="882"/>
        <v>0</v>
      </c>
      <c r="AY1896" s="7" t="str">
        <f t="shared" si="883"/>
        <v>FALSEFALSEFALSE</v>
      </c>
      <c r="AZ1896" s="626">
        <f t="shared" si="859"/>
        <v>0</v>
      </c>
      <c r="BA1896" s="627" t="str">
        <f t="shared" si="860"/>
        <v/>
      </c>
      <c r="BB1896" s="627">
        <f t="shared" si="861"/>
        <v>0</v>
      </c>
      <c r="BC1896" s="690" t="str">
        <f t="shared" si="862"/>
        <v/>
      </c>
    </row>
    <row r="1897" spans="1:55">
      <c r="A1897" s="381">
        <v>1841</v>
      </c>
      <c r="B1897" s="117"/>
      <c r="C1897" s="288"/>
      <c r="D1897" s="289"/>
      <c r="E1897" s="289"/>
      <c r="F1897" s="290"/>
      <c r="G1897" s="292"/>
      <c r="H1897" s="116"/>
      <c r="I1897" s="292"/>
      <c r="J1897" s="116"/>
      <c r="K1897" s="370" t="str">
        <f t="shared" si="853"/>
        <v/>
      </c>
      <c r="L1897" s="370">
        <f t="shared" si="854"/>
        <v>0</v>
      </c>
      <c r="M1897" s="370">
        <f t="shared" si="855"/>
        <v>0</v>
      </c>
      <c r="N1897" s="371" t="str">
        <f t="shared" si="863"/>
        <v/>
      </c>
      <c r="O1897" s="371" t="str">
        <f t="shared" si="864"/>
        <v/>
      </c>
      <c r="P1897" s="371" t="str">
        <f t="shared" si="865"/>
        <v/>
      </c>
      <c r="Q1897" s="371" t="str">
        <f t="shared" si="866"/>
        <v/>
      </c>
      <c r="R1897" s="371" t="str">
        <f t="shared" si="867"/>
        <v/>
      </c>
      <c r="S1897" s="371" t="str">
        <f t="shared" si="868"/>
        <v/>
      </c>
      <c r="T1897" s="443" t="str">
        <f t="shared" si="856"/>
        <v/>
      </c>
      <c r="U1897" s="539"/>
      <c r="V1897" s="117"/>
      <c r="W1897" s="118"/>
      <c r="X1897" s="119"/>
      <c r="Y1897" s="120"/>
      <c r="Z1897" s="122"/>
      <c r="AA1897" s="121"/>
      <c r="AB1897" s="443" t="str">
        <f t="shared" si="857"/>
        <v/>
      </c>
      <c r="AC1897" s="734" t="str">
        <f t="shared" si="858"/>
        <v/>
      </c>
      <c r="AD1897" s="372"/>
      <c r="AE1897" s="485"/>
      <c r="AF1897" s="373" t="str">
        <f t="shared" si="869"/>
        <v/>
      </c>
      <c r="AG1897" s="373" t="str">
        <f t="shared" si="870"/>
        <v/>
      </c>
      <c r="AH1897" s="374" t="str">
        <f t="shared" si="871"/>
        <v/>
      </c>
      <c r="AI1897" s="375" t="str">
        <f t="shared" si="872"/>
        <v/>
      </c>
      <c r="AJ1897" s="375" t="str">
        <f t="shared" si="873"/>
        <v/>
      </c>
      <c r="AK1897" s="375" t="str">
        <f t="shared" si="874"/>
        <v/>
      </c>
      <c r="AL1897" s="375" t="str">
        <f t="shared" si="875"/>
        <v/>
      </c>
      <c r="AM1897" s="375" t="str">
        <f t="shared" si="876"/>
        <v/>
      </c>
      <c r="AN1897" s="376" t="str">
        <f>IF(AF1897="","",IF(OR(AH1897="",AH1897="-"),"－",IF(OR(AM1897=8,AM1897=9),"",IF(OR(AJ1897=3,AJ1897=4,AJ1897=5,AJ1897=6),VLOOKUP(AH1897,INDEX((係数_バス貨物_ガソリン,係数_バス貨物_CNG,係数_バス貨物_軽油,係数_バス貨物_メタノール,係数_バス貨物_LPG),MATCH(AL1897,【参考】排出ガスレベル!$AI$4:$AI$671,1),1,AR1897):INDEX((係数_バス貨物_ガソリン,係数_バス貨物_CNG,係数_バス貨物_軽油,係数_バス貨物_メタノール,係数_バス貨物_LPG),MATCH(AL1897+1,【参考】排出ガスレベル!$AI$4:$AI$671,1)-1,5,AR1897),2,FALSE),IF(OR(AJ1897=1,AJ1897=2),VLOOKUP(AH1897,INDEX((係数_乗用_ガソリン,係数_乗用_CNG,係数_乗用_軽油,係数_乗用_メタノール,係数_乗用_LPG),1,1,AR1897):INDEX((係数_乗用_ガソリン,係数_乗用_CNG,係数_乗用_軽油,係数_乗用_メタノール,係数_乗用_LPG),125,5,AR1897),2,FALSE))))))</f>
        <v/>
      </c>
      <c r="AO1897" s="376" t="str">
        <f>IF(T1897="","",IF(OR(AH1897="",AH1897="-"),"－",IF(OR(AM1897=8,AM1897=9),"",IF(OR(AJ1897=3,AJ1897=4,AJ1897=5,AJ1897=6),VLOOKUP(AH1897,INDEX((係数_バス貨物_ガソリン,係数_バス貨物_CNG,係数_バス貨物_軽油,係数_バス貨物_メタノール,係数_バス貨物_LPG),MATCH(AL1897,【参考】排出ガスレベル!$AI$4:$AI$671,1),1,AR1897):INDEX((係数_バス貨物_ガソリン,係数_バス貨物_CNG,係数_バス貨物_軽油,係数_バス貨物_メタノール,係数_バス貨物_LPG),MATCH(AL1897+1,【参考】排出ガスレベル!$AI$4:$AI$671,1)-1,5,AR1897),3,FALSE),IF(OR(AJ1897=1,AJ1897=2),VLOOKUP(AH1897,INDEX((係数_乗用_ガソリン,係数_乗用_CNG,係数_乗用_軽油,係数_乗用_メタノール,係数_乗用_LPG),1,1,AR1897):INDEX((係数_乗用_ガソリン,係数_乗用_CNG,係数_乗用_軽油,係数_乗用_メタノール,係数_乗用_LPG),125,5,AR1897),3,FALSE))))))</f>
        <v/>
      </c>
      <c r="AP1897" s="375" t="str">
        <f t="shared" si="877"/>
        <v/>
      </c>
      <c r="AQ1897" s="444" t="str">
        <f t="shared" si="878"/>
        <v/>
      </c>
      <c r="AR1897" s="375" t="str">
        <f t="shared" si="881"/>
        <v/>
      </c>
      <c r="AS1897" s="377" t="str">
        <f t="shared" si="879"/>
        <v/>
      </c>
      <c r="AT1897" s="378" t="str">
        <f t="shared" si="880"/>
        <v/>
      </c>
      <c r="AX1897" s="625" t="b">
        <f t="shared" si="882"/>
        <v>0</v>
      </c>
      <c r="AY1897" s="7" t="str">
        <f t="shared" si="883"/>
        <v>FALSEFALSEFALSE</v>
      </c>
      <c r="AZ1897" s="626">
        <f t="shared" si="859"/>
        <v>0</v>
      </c>
      <c r="BA1897" s="627" t="str">
        <f t="shared" si="860"/>
        <v/>
      </c>
      <c r="BB1897" s="627">
        <f t="shared" si="861"/>
        <v>0</v>
      </c>
      <c r="BC1897" s="690" t="str">
        <f t="shared" si="862"/>
        <v/>
      </c>
    </row>
    <row r="1898" spans="1:55">
      <c r="A1898" s="381">
        <v>1842</v>
      </c>
      <c r="B1898" s="117"/>
      <c r="C1898" s="288"/>
      <c r="D1898" s="289"/>
      <c r="E1898" s="289"/>
      <c r="F1898" s="290"/>
      <c r="G1898" s="292"/>
      <c r="H1898" s="116"/>
      <c r="I1898" s="292"/>
      <c r="J1898" s="116"/>
      <c r="K1898" s="370" t="str">
        <f t="shared" si="853"/>
        <v/>
      </c>
      <c r="L1898" s="370">
        <f t="shared" si="854"/>
        <v>0</v>
      </c>
      <c r="M1898" s="370">
        <f t="shared" si="855"/>
        <v>0</v>
      </c>
      <c r="N1898" s="371" t="str">
        <f t="shared" si="863"/>
        <v/>
      </c>
      <c r="O1898" s="371" t="str">
        <f t="shared" si="864"/>
        <v/>
      </c>
      <c r="P1898" s="371" t="str">
        <f t="shared" si="865"/>
        <v/>
      </c>
      <c r="Q1898" s="371" t="str">
        <f t="shared" si="866"/>
        <v/>
      </c>
      <c r="R1898" s="371" t="str">
        <f t="shared" si="867"/>
        <v/>
      </c>
      <c r="S1898" s="371" t="str">
        <f t="shared" si="868"/>
        <v/>
      </c>
      <c r="T1898" s="443" t="str">
        <f t="shared" si="856"/>
        <v/>
      </c>
      <c r="U1898" s="539"/>
      <c r="V1898" s="117"/>
      <c r="W1898" s="118"/>
      <c r="X1898" s="119"/>
      <c r="Y1898" s="120"/>
      <c r="Z1898" s="122"/>
      <c r="AA1898" s="121"/>
      <c r="AB1898" s="443" t="str">
        <f t="shared" si="857"/>
        <v/>
      </c>
      <c r="AC1898" s="734" t="str">
        <f t="shared" si="858"/>
        <v/>
      </c>
      <c r="AD1898" s="372"/>
      <c r="AE1898" s="485"/>
      <c r="AF1898" s="373" t="str">
        <f t="shared" si="869"/>
        <v/>
      </c>
      <c r="AG1898" s="373" t="str">
        <f t="shared" si="870"/>
        <v/>
      </c>
      <c r="AH1898" s="374" t="str">
        <f t="shared" si="871"/>
        <v/>
      </c>
      <c r="AI1898" s="375" t="str">
        <f t="shared" si="872"/>
        <v/>
      </c>
      <c r="AJ1898" s="375" t="str">
        <f t="shared" si="873"/>
        <v/>
      </c>
      <c r="AK1898" s="375" t="str">
        <f t="shared" si="874"/>
        <v/>
      </c>
      <c r="AL1898" s="375" t="str">
        <f t="shared" si="875"/>
        <v/>
      </c>
      <c r="AM1898" s="375" t="str">
        <f t="shared" si="876"/>
        <v/>
      </c>
      <c r="AN1898" s="376" t="str">
        <f>IF(AF1898="","",IF(OR(AH1898="",AH1898="-"),"－",IF(OR(AM1898=8,AM1898=9),"",IF(OR(AJ1898=3,AJ1898=4,AJ1898=5,AJ1898=6),VLOOKUP(AH1898,INDEX((係数_バス貨物_ガソリン,係数_バス貨物_CNG,係数_バス貨物_軽油,係数_バス貨物_メタノール,係数_バス貨物_LPG),MATCH(AL1898,【参考】排出ガスレベル!$AI$4:$AI$671,1),1,AR1898):INDEX((係数_バス貨物_ガソリン,係数_バス貨物_CNG,係数_バス貨物_軽油,係数_バス貨物_メタノール,係数_バス貨物_LPG),MATCH(AL1898+1,【参考】排出ガスレベル!$AI$4:$AI$671,1)-1,5,AR1898),2,FALSE),IF(OR(AJ1898=1,AJ1898=2),VLOOKUP(AH1898,INDEX((係数_乗用_ガソリン,係数_乗用_CNG,係数_乗用_軽油,係数_乗用_メタノール,係数_乗用_LPG),1,1,AR1898):INDEX((係数_乗用_ガソリン,係数_乗用_CNG,係数_乗用_軽油,係数_乗用_メタノール,係数_乗用_LPG),125,5,AR1898),2,FALSE))))))</f>
        <v/>
      </c>
      <c r="AO1898" s="376" t="str">
        <f>IF(T1898="","",IF(OR(AH1898="",AH1898="-"),"－",IF(OR(AM1898=8,AM1898=9),"",IF(OR(AJ1898=3,AJ1898=4,AJ1898=5,AJ1898=6),VLOOKUP(AH1898,INDEX((係数_バス貨物_ガソリン,係数_バス貨物_CNG,係数_バス貨物_軽油,係数_バス貨物_メタノール,係数_バス貨物_LPG),MATCH(AL1898,【参考】排出ガスレベル!$AI$4:$AI$671,1),1,AR1898):INDEX((係数_バス貨物_ガソリン,係数_バス貨物_CNG,係数_バス貨物_軽油,係数_バス貨物_メタノール,係数_バス貨物_LPG),MATCH(AL1898+1,【参考】排出ガスレベル!$AI$4:$AI$671,1)-1,5,AR1898),3,FALSE),IF(OR(AJ1898=1,AJ1898=2),VLOOKUP(AH1898,INDEX((係数_乗用_ガソリン,係数_乗用_CNG,係数_乗用_軽油,係数_乗用_メタノール,係数_乗用_LPG),1,1,AR1898):INDEX((係数_乗用_ガソリン,係数_乗用_CNG,係数_乗用_軽油,係数_乗用_メタノール,係数_乗用_LPG),125,5,AR1898),3,FALSE))))))</f>
        <v/>
      </c>
      <c r="AP1898" s="375" t="str">
        <f t="shared" si="877"/>
        <v/>
      </c>
      <c r="AQ1898" s="444" t="str">
        <f t="shared" si="878"/>
        <v/>
      </c>
      <c r="AR1898" s="375" t="str">
        <f t="shared" si="881"/>
        <v/>
      </c>
      <c r="AS1898" s="377" t="str">
        <f t="shared" si="879"/>
        <v/>
      </c>
      <c r="AT1898" s="378" t="str">
        <f t="shared" si="880"/>
        <v/>
      </c>
      <c r="AX1898" s="625" t="b">
        <f t="shared" si="882"/>
        <v>0</v>
      </c>
      <c r="AY1898" s="7" t="str">
        <f t="shared" si="883"/>
        <v>FALSEFALSEFALSE</v>
      </c>
      <c r="AZ1898" s="626">
        <f t="shared" si="859"/>
        <v>0</v>
      </c>
      <c r="BA1898" s="627" t="str">
        <f t="shared" si="860"/>
        <v/>
      </c>
      <c r="BB1898" s="627">
        <f t="shared" si="861"/>
        <v>0</v>
      </c>
      <c r="BC1898" s="690" t="str">
        <f t="shared" si="862"/>
        <v/>
      </c>
    </row>
    <row r="1899" spans="1:55">
      <c r="A1899" s="381">
        <v>1843</v>
      </c>
      <c r="B1899" s="117"/>
      <c r="C1899" s="288"/>
      <c r="D1899" s="289"/>
      <c r="E1899" s="289"/>
      <c r="F1899" s="290"/>
      <c r="G1899" s="292"/>
      <c r="H1899" s="116"/>
      <c r="I1899" s="292"/>
      <c r="J1899" s="116"/>
      <c r="K1899" s="370" t="str">
        <f t="shared" si="853"/>
        <v/>
      </c>
      <c r="L1899" s="370">
        <f t="shared" si="854"/>
        <v>0</v>
      </c>
      <c r="M1899" s="370">
        <f t="shared" si="855"/>
        <v>0</v>
      </c>
      <c r="N1899" s="371" t="str">
        <f t="shared" si="863"/>
        <v/>
      </c>
      <c r="O1899" s="371" t="str">
        <f t="shared" si="864"/>
        <v/>
      </c>
      <c r="P1899" s="371" t="str">
        <f t="shared" si="865"/>
        <v/>
      </c>
      <c r="Q1899" s="371" t="str">
        <f t="shared" si="866"/>
        <v/>
      </c>
      <c r="R1899" s="371" t="str">
        <f t="shared" si="867"/>
        <v/>
      </c>
      <c r="S1899" s="371" t="str">
        <f t="shared" si="868"/>
        <v/>
      </c>
      <c r="T1899" s="443" t="str">
        <f t="shared" si="856"/>
        <v/>
      </c>
      <c r="U1899" s="539"/>
      <c r="V1899" s="117"/>
      <c r="W1899" s="118"/>
      <c r="X1899" s="119"/>
      <c r="Y1899" s="120"/>
      <c r="Z1899" s="122"/>
      <c r="AA1899" s="121"/>
      <c r="AB1899" s="443" t="str">
        <f t="shared" si="857"/>
        <v/>
      </c>
      <c r="AC1899" s="734" t="str">
        <f t="shared" si="858"/>
        <v/>
      </c>
      <c r="AD1899" s="372"/>
      <c r="AE1899" s="485"/>
      <c r="AF1899" s="373" t="str">
        <f t="shared" si="869"/>
        <v/>
      </c>
      <c r="AG1899" s="373" t="str">
        <f t="shared" si="870"/>
        <v/>
      </c>
      <c r="AH1899" s="374" t="str">
        <f t="shared" si="871"/>
        <v/>
      </c>
      <c r="AI1899" s="375" t="str">
        <f t="shared" si="872"/>
        <v/>
      </c>
      <c r="AJ1899" s="375" t="str">
        <f t="shared" si="873"/>
        <v/>
      </c>
      <c r="AK1899" s="375" t="str">
        <f t="shared" si="874"/>
        <v/>
      </c>
      <c r="AL1899" s="375" t="str">
        <f t="shared" si="875"/>
        <v/>
      </c>
      <c r="AM1899" s="375" t="str">
        <f t="shared" si="876"/>
        <v/>
      </c>
      <c r="AN1899" s="376" t="str">
        <f>IF(AF1899="","",IF(OR(AH1899="",AH1899="-"),"－",IF(OR(AM1899=8,AM1899=9),"",IF(OR(AJ1899=3,AJ1899=4,AJ1899=5,AJ1899=6),VLOOKUP(AH1899,INDEX((係数_バス貨物_ガソリン,係数_バス貨物_CNG,係数_バス貨物_軽油,係数_バス貨物_メタノール,係数_バス貨物_LPG),MATCH(AL1899,【参考】排出ガスレベル!$AI$4:$AI$671,1),1,AR1899):INDEX((係数_バス貨物_ガソリン,係数_バス貨物_CNG,係数_バス貨物_軽油,係数_バス貨物_メタノール,係数_バス貨物_LPG),MATCH(AL1899+1,【参考】排出ガスレベル!$AI$4:$AI$671,1)-1,5,AR1899),2,FALSE),IF(OR(AJ1899=1,AJ1899=2),VLOOKUP(AH1899,INDEX((係数_乗用_ガソリン,係数_乗用_CNG,係数_乗用_軽油,係数_乗用_メタノール,係数_乗用_LPG),1,1,AR1899):INDEX((係数_乗用_ガソリン,係数_乗用_CNG,係数_乗用_軽油,係数_乗用_メタノール,係数_乗用_LPG),125,5,AR1899),2,FALSE))))))</f>
        <v/>
      </c>
      <c r="AO1899" s="376" t="str">
        <f>IF(T1899="","",IF(OR(AH1899="",AH1899="-"),"－",IF(OR(AM1899=8,AM1899=9),"",IF(OR(AJ1899=3,AJ1899=4,AJ1899=5,AJ1899=6),VLOOKUP(AH1899,INDEX((係数_バス貨物_ガソリン,係数_バス貨物_CNG,係数_バス貨物_軽油,係数_バス貨物_メタノール,係数_バス貨物_LPG),MATCH(AL1899,【参考】排出ガスレベル!$AI$4:$AI$671,1),1,AR1899):INDEX((係数_バス貨物_ガソリン,係数_バス貨物_CNG,係数_バス貨物_軽油,係数_バス貨物_メタノール,係数_バス貨物_LPG),MATCH(AL1899+1,【参考】排出ガスレベル!$AI$4:$AI$671,1)-1,5,AR1899),3,FALSE),IF(OR(AJ1899=1,AJ1899=2),VLOOKUP(AH1899,INDEX((係数_乗用_ガソリン,係数_乗用_CNG,係数_乗用_軽油,係数_乗用_メタノール,係数_乗用_LPG),1,1,AR1899):INDEX((係数_乗用_ガソリン,係数_乗用_CNG,係数_乗用_軽油,係数_乗用_メタノール,係数_乗用_LPG),125,5,AR1899),3,FALSE))))))</f>
        <v/>
      </c>
      <c r="AP1899" s="375" t="str">
        <f t="shared" si="877"/>
        <v/>
      </c>
      <c r="AQ1899" s="444" t="str">
        <f t="shared" si="878"/>
        <v/>
      </c>
      <c r="AR1899" s="375" t="str">
        <f t="shared" si="881"/>
        <v/>
      </c>
      <c r="AS1899" s="377" t="str">
        <f t="shared" si="879"/>
        <v/>
      </c>
      <c r="AT1899" s="378" t="str">
        <f t="shared" si="880"/>
        <v/>
      </c>
      <c r="AX1899" s="625" t="b">
        <f t="shared" si="882"/>
        <v>0</v>
      </c>
      <c r="AY1899" s="7" t="str">
        <f t="shared" si="883"/>
        <v>FALSEFALSEFALSE</v>
      </c>
      <c r="AZ1899" s="626">
        <f t="shared" si="859"/>
        <v>0</v>
      </c>
      <c r="BA1899" s="627" t="str">
        <f t="shared" si="860"/>
        <v/>
      </c>
      <c r="BB1899" s="627">
        <f t="shared" si="861"/>
        <v>0</v>
      </c>
      <c r="BC1899" s="690" t="str">
        <f t="shared" si="862"/>
        <v/>
      </c>
    </row>
    <row r="1900" spans="1:55">
      <c r="A1900" s="381">
        <v>1844</v>
      </c>
      <c r="B1900" s="117"/>
      <c r="C1900" s="288"/>
      <c r="D1900" s="289"/>
      <c r="E1900" s="289"/>
      <c r="F1900" s="290"/>
      <c r="G1900" s="292"/>
      <c r="H1900" s="116"/>
      <c r="I1900" s="292"/>
      <c r="J1900" s="116"/>
      <c r="K1900" s="370" t="str">
        <f t="shared" ref="K1900:K1963" si="884">C1900&amp;D1900&amp;E1900&amp;F1900</f>
        <v/>
      </c>
      <c r="L1900" s="370">
        <f t="shared" ref="L1900:L1963" si="885">IF(G1900&gt;0,DATE((G1900),(H1900+1),0),0)</f>
        <v>0</v>
      </c>
      <c r="M1900" s="370">
        <f t="shared" ref="M1900:M1963" si="886">IF(I1900&gt;0,DATE((I1900),(J1900+1),0),0)</f>
        <v>0</v>
      </c>
      <c r="N1900" s="371" t="str">
        <f t="shared" si="863"/>
        <v/>
      </c>
      <c r="O1900" s="371" t="str">
        <f t="shared" si="864"/>
        <v/>
      </c>
      <c r="P1900" s="371" t="str">
        <f t="shared" si="865"/>
        <v/>
      </c>
      <c r="Q1900" s="371" t="str">
        <f t="shared" si="866"/>
        <v/>
      </c>
      <c r="R1900" s="371" t="str">
        <f t="shared" si="867"/>
        <v/>
      </c>
      <c r="S1900" s="371" t="str">
        <f t="shared" si="868"/>
        <v/>
      </c>
      <c r="T1900" s="443" t="str">
        <f t="shared" ref="T1900:T1963" si="887">N1900&amp;O1900&amp;P1900&amp;Q1900&amp;R1900&amp;S1900</f>
        <v/>
      </c>
      <c r="U1900" s="539"/>
      <c r="V1900" s="117"/>
      <c r="W1900" s="118"/>
      <c r="X1900" s="119"/>
      <c r="Y1900" s="120"/>
      <c r="Z1900" s="122"/>
      <c r="AA1900" s="121"/>
      <c r="AB1900" s="443" t="str">
        <f t="shared" ref="AB1900:AB1963" si="888">IF(AF1900="","",IF(AM1900=1,VLOOKUP(AN1900,低公害車判別,2,FALSE),IF(AM1900=3,VLOOKUP(AN1900,低公害車判別,2,FALSE),IF(AM1900=4,VLOOKUP(AO1900,低公害車判別,2,FALSE),"低公害車"))))</f>
        <v/>
      </c>
      <c r="AC1900" s="734" t="str">
        <f t="shared" ref="AC1900:AC1963" si="889">IF(AF1900="","",IF((AN1900="")+(AN1900="－"),IF((AO1900="")+(AO1900=0),"－",AO1900),IF((AN1900="PM☆☆☆")+(AN1900="☆及びPM☆☆☆")+(AN1900="☆☆及びPM☆☆☆")+(AN1900="☆☆☆及びPM☆☆☆"),"PM☆☆☆",IF((AN1900="PM☆☆☆☆")+(AN1900="☆及びPM☆☆☆☆")+(AN1900="☆☆及びPM☆☆☆☆")+(AN1900="☆☆☆及びPM☆☆☆☆"),"PM☆☆☆☆",IF((AN1900="新☆")+(AN1900="新NOx☆")+(AN1900="新PM☆"),"新☆（新長期）",AN1900)))))</f>
        <v/>
      </c>
      <c r="AD1900" s="372"/>
      <c r="AE1900" s="485"/>
      <c r="AF1900" s="373" t="str">
        <f t="shared" si="869"/>
        <v/>
      </c>
      <c r="AG1900" s="373" t="str">
        <f t="shared" si="870"/>
        <v/>
      </c>
      <c r="AH1900" s="374" t="str">
        <f t="shared" si="871"/>
        <v/>
      </c>
      <c r="AI1900" s="375" t="str">
        <f t="shared" si="872"/>
        <v/>
      </c>
      <c r="AJ1900" s="375" t="str">
        <f t="shared" si="873"/>
        <v/>
      </c>
      <c r="AK1900" s="375" t="str">
        <f t="shared" si="874"/>
        <v/>
      </c>
      <c r="AL1900" s="375" t="str">
        <f t="shared" si="875"/>
        <v/>
      </c>
      <c r="AM1900" s="375" t="str">
        <f t="shared" si="876"/>
        <v/>
      </c>
      <c r="AN1900" s="376" t="str">
        <f>IF(AF1900="","",IF(OR(AH1900="",AH1900="-"),"－",IF(OR(AM1900=8,AM1900=9),"",IF(OR(AJ1900=3,AJ1900=4,AJ1900=5,AJ1900=6),VLOOKUP(AH1900,INDEX((係数_バス貨物_ガソリン,係数_バス貨物_CNG,係数_バス貨物_軽油,係数_バス貨物_メタノール,係数_バス貨物_LPG),MATCH(AL1900,【参考】排出ガスレベル!$AI$4:$AI$671,1),1,AR1900):INDEX((係数_バス貨物_ガソリン,係数_バス貨物_CNG,係数_バス貨物_軽油,係数_バス貨物_メタノール,係数_バス貨物_LPG),MATCH(AL1900+1,【参考】排出ガスレベル!$AI$4:$AI$671,1)-1,5,AR1900),2,FALSE),IF(OR(AJ1900=1,AJ1900=2),VLOOKUP(AH1900,INDEX((係数_乗用_ガソリン,係数_乗用_CNG,係数_乗用_軽油,係数_乗用_メタノール,係数_乗用_LPG),1,1,AR1900):INDEX((係数_乗用_ガソリン,係数_乗用_CNG,係数_乗用_軽油,係数_乗用_メタノール,係数_乗用_LPG),125,5,AR1900),2,FALSE))))))</f>
        <v/>
      </c>
      <c r="AO1900" s="376" t="str">
        <f>IF(T1900="","",IF(OR(AH1900="",AH1900="-"),"－",IF(OR(AM1900=8,AM1900=9),"",IF(OR(AJ1900=3,AJ1900=4,AJ1900=5,AJ1900=6),VLOOKUP(AH1900,INDEX((係数_バス貨物_ガソリン,係数_バス貨物_CNG,係数_バス貨物_軽油,係数_バス貨物_メタノール,係数_バス貨物_LPG),MATCH(AL1900,【参考】排出ガスレベル!$AI$4:$AI$671,1),1,AR1900):INDEX((係数_バス貨物_ガソリン,係数_バス貨物_CNG,係数_バス貨物_軽油,係数_バス貨物_メタノール,係数_バス貨物_LPG),MATCH(AL1900+1,【参考】排出ガスレベル!$AI$4:$AI$671,1)-1,5,AR1900),3,FALSE),IF(OR(AJ1900=1,AJ1900=2),VLOOKUP(AH1900,INDEX((係数_乗用_ガソリン,係数_乗用_CNG,係数_乗用_軽油,係数_乗用_メタノール,係数_乗用_LPG),1,1,AR1900):INDEX((係数_乗用_ガソリン,係数_乗用_CNG,係数_乗用_軽油,係数_乗用_メタノール,係数_乗用_LPG),125,5,AR1900),3,FALSE))))))</f>
        <v/>
      </c>
      <c r="AP1900" s="375" t="str">
        <f t="shared" si="877"/>
        <v/>
      </c>
      <c r="AQ1900" s="444" t="str">
        <f t="shared" si="878"/>
        <v/>
      </c>
      <c r="AR1900" s="375" t="str">
        <f t="shared" si="881"/>
        <v/>
      </c>
      <c r="AS1900" s="377" t="str">
        <f t="shared" si="879"/>
        <v/>
      </c>
      <c r="AT1900" s="378" t="str">
        <f t="shared" si="880"/>
        <v/>
      </c>
      <c r="AX1900" s="625" t="b">
        <f t="shared" si="882"/>
        <v>0</v>
      </c>
      <c r="AY1900" s="7" t="str">
        <f t="shared" si="883"/>
        <v>FALSEFALSEFALSE</v>
      </c>
      <c r="AZ1900" s="626">
        <f t="shared" si="859"/>
        <v>0</v>
      </c>
      <c r="BA1900" s="627" t="str">
        <f t="shared" si="860"/>
        <v/>
      </c>
      <c r="BB1900" s="627">
        <f t="shared" si="861"/>
        <v>0</v>
      </c>
      <c r="BC1900" s="690" t="str">
        <f t="shared" si="862"/>
        <v/>
      </c>
    </row>
    <row r="1901" spans="1:55">
      <c r="A1901" s="381">
        <v>1845</v>
      </c>
      <c r="B1901" s="117"/>
      <c r="C1901" s="288"/>
      <c r="D1901" s="289"/>
      <c r="E1901" s="289"/>
      <c r="F1901" s="290"/>
      <c r="G1901" s="292"/>
      <c r="H1901" s="116"/>
      <c r="I1901" s="292"/>
      <c r="J1901" s="116"/>
      <c r="K1901" s="370" t="str">
        <f t="shared" si="884"/>
        <v/>
      </c>
      <c r="L1901" s="370">
        <f t="shared" si="885"/>
        <v>0</v>
      </c>
      <c r="M1901" s="370">
        <f t="shared" si="886"/>
        <v>0</v>
      </c>
      <c r="N1901" s="371" t="str">
        <f t="shared" si="863"/>
        <v/>
      </c>
      <c r="O1901" s="371" t="str">
        <f t="shared" si="864"/>
        <v/>
      </c>
      <c r="P1901" s="371" t="str">
        <f t="shared" si="865"/>
        <v/>
      </c>
      <c r="Q1901" s="371" t="str">
        <f t="shared" si="866"/>
        <v/>
      </c>
      <c r="R1901" s="371" t="str">
        <f t="shared" si="867"/>
        <v/>
      </c>
      <c r="S1901" s="371" t="str">
        <f t="shared" si="868"/>
        <v/>
      </c>
      <c r="T1901" s="443" t="str">
        <f t="shared" si="887"/>
        <v/>
      </c>
      <c r="U1901" s="539"/>
      <c r="V1901" s="117"/>
      <c r="W1901" s="118"/>
      <c r="X1901" s="119"/>
      <c r="Y1901" s="120"/>
      <c r="Z1901" s="122"/>
      <c r="AA1901" s="121"/>
      <c r="AB1901" s="443" t="str">
        <f t="shared" si="888"/>
        <v/>
      </c>
      <c r="AC1901" s="734" t="str">
        <f t="shared" si="889"/>
        <v/>
      </c>
      <c r="AD1901" s="372"/>
      <c r="AE1901" s="485"/>
      <c r="AF1901" s="373" t="str">
        <f t="shared" si="869"/>
        <v/>
      </c>
      <c r="AG1901" s="373" t="str">
        <f t="shared" si="870"/>
        <v/>
      </c>
      <c r="AH1901" s="374" t="str">
        <f t="shared" si="871"/>
        <v/>
      </c>
      <c r="AI1901" s="375" t="str">
        <f t="shared" si="872"/>
        <v/>
      </c>
      <c r="AJ1901" s="375" t="str">
        <f t="shared" si="873"/>
        <v/>
      </c>
      <c r="AK1901" s="375" t="str">
        <f t="shared" si="874"/>
        <v/>
      </c>
      <c r="AL1901" s="375" t="str">
        <f t="shared" si="875"/>
        <v/>
      </c>
      <c r="AM1901" s="375" t="str">
        <f t="shared" si="876"/>
        <v/>
      </c>
      <c r="AN1901" s="376" t="str">
        <f>IF(AF1901="","",IF(OR(AH1901="",AH1901="-"),"－",IF(OR(AM1901=8,AM1901=9),"",IF(OR(AJ1901=3,AJ1901=4,AJ1901=5,AJ1901=6),VLOOKUP(AH1901,INDEX((係数_バス貨物_ガソリン,係数_バス貨物_CNG,係数_バス貨物_軽油,係数_バス貨物_メタノール,係数_バス貨物_LPG),MATCH(AL1901,【参考】排出ガスレベル!$AI$4:$AI$671,1),1,AR1901):INDEX((係数_バス貨物_ガソリン,係数_バス貨物_CNG,係数_バス貨物_軽油,係数_バス貨物_メタノール,係数_バス貨物_LPG),MATCH(AL1901+1,【参考】排出ガスレベル!$AI$4:$AI$671,1)-1,5,AR1901),2,FALSE),IF(OR(AJ1901=1,AJ1901=2),VLOOKUP(AH1901,INDEX((係数_乗用_ガソリン,係数_乗用_CNG,係数_乗用_軽油,係数_乗用_メタノール,係数_乗用_LPG),1,1,AR1901):INDEX((係数_乗用_ガソリン,係数_乗用_CNG,係数_乗用_軽油,係数_乗用_メタノール,係数_乗用_LPG),125,5,AR1901),2,FALSE))))))</f>
        <v/>
      </c>
      <c r="AO1901" s="376" t="str">
        <f>IF(T1901="","",IF(OR(AH1901="",AH1901="-"),"－",IF(OR(AM1901=8,AM1901=9),"",IF(OR(AJ1901=3,AJ1901=4,AJ1901=5,AJ1901=6),VLOOKUP(AH1901,INDEX((係数_バス貨物_ガソリン,係数_バス貨物_CNG,係数_バス貨物_軽油,係数_バス貨物_メタノール,係数_バス貨物_LPG),MATCH(AL1901,【参考】排出ガスレベル!$AI$4:$AI$671,1),1,AR1901):INDEX((係数_バス貨物_ガソリン,係数_バス貨物_CNG,係数_バス貨物_軽油,係数_バス貨物_メタノール,係数_バス貨物_LPG),MATCH(AL1901+1,【参考】排出ガスレベル!$AI$4:$AI$671,1)-1,5,AR1901),3,FALSE),IF(OR(AJ1901=1,AJ1901=2),VLOOKUP(AH1901,INDEX((係数_乗用_ガソリン,係数_乗用_CNG,係数_乗用_軽油,係数_乗用_メタノール,係数_乗用_LPG),1,1,AR1901):INDEX((係数_乗用_ガソリン,係数_乗用_CNG,係数_乗用_軽油,係数_乗用_メタノール,係数_乗用_LPG),125,5,AR1901),3,FALSE))))))</f>
        <v/>
      </c>
      <c r="AP1901" s="375" t="str">
        <f t="shared" si="877"/>
        <v/>
      </c>
      <c r="AQ1901" s="444" t="str">
        <f t="shared" si="878"/>
        <v/>
      </c>
      <c r="AR1901" s="375" t="str">
        <f t="shared" si="881"/>
        <v/>
      </c>
      <c r="AS1901" s="377" t="str">
        <f t="shared" si="879"/>
        <v/>
      </c>
      <c r="AT1901" s="378" t="str">
        <f t="shared" si="880"/>
        <v/>
      </c>
      <c r="AX1901" s="625" t="b">
        <f t="shared" si="882"/>
        <v>0</v>
      </c>
      <c r="AY1901" s="7" t="str">
        <f t="shared" si="883"/>
        <v>FALSEFALSEFALSE</v>
      </c>
      <c r="AZ1901" s="626">
        <f t="shared" ref="AZ1901:AZ1964" si="890">AA1901</f>
        <v>0</v>
      </c>
      <c r="BA1901" s="627" t="str">
        <f t="shared" ref="BA1901:BA1964" si="891">IF(COUNTIFS(BC1901,"*A*",BB1901,"3"),"ハイブリッド(ガソリン)","")</f>
        <v/>
      </c>
      <c r="BB1901" s="627">
        <f t="shared" ref="BB1901:BB1964" si="892">LEN(X1901)</f>
        <v>0</v>
      </c>
      <c r="BC1901" s="690" t="str">
        <f t="shared" ref="BC1901:BC1964" si="893">MID(X1901,2,1)</f>
        <v/>
      </c>
    </row>
    <row r="1902" spans="1:55">
      <c r="A1902" s="381">
        <v>1846</v>
      </c>
      <c r="B1902" s="117"/>
      <c r="C1902" s="288"/>
      <c r="D1902" s="289"/>
      <c r="E1902" s="289"/>
      <c r="F1902" s="290"/>
      <c r="G1902" s="292"/>
      <c r="H1902" s="116"/>
      <c r="I1902" s="292"/>
      <c r="J1902" s="116"/>
      <c r="K1902" s="370" t="str">
        <f t="shared" si="884"/>
        <v/>
      </c>
      <c r="L1902" s="370">
        <f t="shared" si="885"/>
        <v>0</v>
      </c>
      <c r="M1902" s="370">
        <f t="shared" si="886"/>
        <v>0</v>
      </c>
      <c r="N1902" s="371" t="str">
        <f t="shared" si="863"/>
        <v/>
      </c>
      <c r="O1902" s="371" t="str">
        <f t="shared" si="864"/>
        <v/>
      </c>
      <c r="P1902" s="371" t="str">
        <f t="shared" si="865"/>
        <v/>
      </c>
      <c r="Q1902" s="371" t="str">
        <f t="shared" si="866"/>
        <v/>
      </c>
      <c r="R1902" s="371" t="str">
        <f t="shared" si="867"/>
        <v/>
      </c>
      <c r="S1902" s="371" t="str">
        <f t="shared" si="868"/>
        <v/>
      </c>
      <c r="T1902" s="443" t="str">
        <f t="shared" si="887"/>
        <v/>
      </c>
      <c r="U1902" s="539"/>
      <c r="V1902" s="117"/>
      <c r="W1902" s="118"/>
      <c r="X1902" s="119"/>
      <c r="Y1902" s="120"/>
      <c r="Z1902" s="122"/>
      <c r="AA1902" s="121"/>
      <c r="AB1902" s="443" t="str">
        <f t="shared" si="888"/>
        <v/>
      </c>
      <c r="AC1902" s="734" t="str">
        <f t="shared" si="889"/>
        <v/>
      </c>
      <c r="AD1902" s="372"/>
      <c r="AE1902" s="485"/>
      <c r="AF1902" s="373" t="str">
        <f t="shared" si="869"/>
        <v/>
      </c>
      <c r="AG1902" s="373" t="str">
        <f t="shared" si="870"/>
        <v/>
      </c>
      <c r="AH1902" s="374" t="str">
        <f t="shared" si="871"/>
        <v/>
      </c>
      <c r="AI1902" s="375" t="str">
        <f t="shared" si="872"/>
        <v/>
      </c>
      <c r="AJ1902" s="375" t="str">
        <f t="shared" si="873"/>
        <v/>
      </c>
      <c r="AK1902" s="375" t="str">
        <f t="shared" si="874"/>
        <v/>
      </c>
      <c r="AL1902" s="375" t="str">
        <f t="shared" si="875"/>
        <v/>
      </c>
      <c r="AM1902" s="375" t="str">
        <f t="shared" si="876"/>
        <v/>
      </c>
      <c r="AN1902" s="376" t="str">
        <f>IF(AF1902="","",IF(OR(AH1902="",AH1902="-"),"－",IF(OR(AM1902=8,AM1902=9),"",IF(OR(AJ1902=3,AJ1902=4,AJ1902=5,AJ1902=6),VLOOKUP(AH1902,INDEX((係数_バス貨物_ガソリン,係数_バス貨物_CNG,係数_バス貨物_軽油,係数_バス貨物_メタノール,係数_バス貨物_LPG),MATCH(AL1902,【参考】排出ガスレベル!$AI$4:$AI$671,1),1,AR1902):INDEX((係数_バス貨物_ガソリン,係数_バス貨物_CNG,係数_バス貨物_軽油,係数_バス貨物_メタノール,係数_バス貨物_LPG),MATCH(AL1902+1,【参考】排出ガスレベル!$AI$4:$AI$671,1)-1,5,AR1902),2,FALSE),IF(OR(AJ1902=1,AJ1902=2),VLOOKUP(AH1902,INDEX((係数_乗用_ガソリン,係数_乗用_CNG,係数_乗用_軽油,係数_乗用_メタノール,係数_乗用_LPG),1,1,AR1902):INDEX((係数_乗用_ガソリン,係数_乗用_CNG,係数_乗用_軽油,係数_乗用_メタノール,係数_乗用_LPG),125,5,AR1902),2,FALSE))))))</f>
        <v/>
      </c>
      <c r="AO1902" s="376" t="str">
        <f>IF(T1902="","",IF(OR(AH1902="",AH1902="-"),"－",IF(OR(AM1902=8,AM1902=9),"",IF(OR(AJ1902=3,AJ1902=4,AJ1902=5,AJ1902=6),VLOOKUP(AH1902,INDEX((係数_バス貨物_ガソリン,係数_バス貨物_CNG,係数_バス貨物_軽油,係数_バス貨物_メタノール,係数_バス貨物_LPG),MATCH(AL1902,【参考】排出ガスレベル!$AI$4:$AI$671,1),1,AR1902):INDEX((係数_バス貨物_ガソリン,係数_バス貨物_CNG,係数_バス貨物_軽油,係数_バス貨物_メタノール,係数_バス貨物_LPG),MATCH(AL1902+1,【参考】排出ガスレベル!$AI$4:$AI$671,1)-1,5,AR1902),3,FALSE),IF(OR(AJ1902=1,AJ1902=2),VLOOKUP(AH1902,INDEX((係数_乗用_ガソリン,係数_乗用_CNG,係数_乗用_軽油,係数_乗用_メタノール,係数_乗用_LPG),1,1,AR1902):INDEX((係数_乗用_ガソリン,係数_乗用_CNG,係数_乗用_軽油,係数_乗用_メタノール,係数_乗用_LPG),125,5,AR1902),3,FALSE))))))</f>
        <v/>
      </c>
      <c r="AP1902" s="375" t="str">
        <f t="shared" si="877"/>
        <v/>
      </c>
      <c r="AQ1902" s="444" t="str">
        <f t="shared" si="878"/>
        <v/>
      </c>
      <c r="AR1902" s="375" t="str">
        <f t="shared" si="881"/>
        <v/>
      </c>
      <c r="AS1902" s="377" t="str">
        <f t="shared" si="879"/>
        <v/>
      </c>
      <c r="AT1902" s="378" t="str">
        <f t="shared" si="880"/>
        <v/>
      </c>
      <c r="AX1902" s="625" t="b">
        <f t="shared" si="882"/>
        <v>0</v>
      </c>
      <c r="AY1902" s="7" t="str">
        <f t="shared" si="883"/>
        <v>FALSEFALSEFALSE</v>
      </c>
      <c r="AZ1902" s="626">
        <f t="shared" si="890"/>
        <v>0</v>
      </c>
      <c r="BA1902" s="627" t="str">
        <f t="shared" si="891"/>
        <v/>
      </c>
      <c r="BB1902" s="627">
        <f t="shared" si="892"/>
        <v>0</v>
      </c>
      <c r="BC1902" s="690" t="str">
        <f t="shared" si="893"/>
        <v/>
      </c>
    </row>
    <row r="1903" spans="1:55">
      <c r="A1903" s="381">
        <v>1847</v>
      </c>
      <c r="B1903" s="117"/>
      <c r="C1903" s="288"/>
      <c r="D1903" s="289"/>
      <c r="E1903" s="289"/>
      <c r="F1903" s="290"/>
      <c r="G1903" s="292"/>
      <c r="H1903" s="116"/>
      <c r="I1903" s="292"/>
      <c r="J1903" s="116"/>
      <c r="K1903" s="370" t="str">
        <f t="shared" si="884"/>
        <v/>
      </c>
      <c r="L1903" s="370">
        <f t="shared" si="885"/>
        <v>0</v>
      </c>
      <c r="M1903" s="370">
        <f t="shared" si="886"/>
        <v>0</v>
      </c>
      <c r="N1903" s="371" t="str">
        <f t="shared" si="863"/>
        <v/>
      </c>
      <c r="O1903" s="371" t="str">
        <f t="shared" si="864"/>
        <v/>
      </c>
      <c r="P1903" s="371" t="str">
        <f t="shared" si="865"/>
        <v/>
      </c>
      <c r="Q1903" s="371" t="str">
        <f t="shared" si="866"/>
        <v/>
      </c>
      <c r="R1903" s="371" t="str">
        <f t="shared" si="867"/>
        <v/>
      </c>
      <c r="S1903" s="371" t="str">
        <f t="shared" si="868"/>
        <v/>
      </c>
      <c r="T1903" s="443" t="str">
        <f t="shared" si="887"/>
        <v/>
      </c>
      <c r="U1903" s="539"/>
      <c r="V1903" s="117"/>
      <c r="W1903" s="118"/>
      <c r="X1903" s="119"/>
      <c r="Y1903" s="120"/>
      <c r="Z1903" s="122"/>
      <c r="AA1903" s="121"/>
      <c r="AB1903" s="443" t="str">
        <f t="shared" si="888"/>
        <v/>
      </c>
      <c r="AC1903" s="734" t="str">
        <f t="shared" si="889"/>
        <v/>
      </c>
      <c r="AD1903" s="372"/>
      <c r="AE1903" s="485"/>
      <c r="AF1903" s="373" t="str">
        <f t="shared" si="869"/>
        <v/>
      </c>
      <c r="AG1903" s="373" t="str">
        <f t="shared" si="870"/>
        <v/>
      </c>
      <c r="AH1903" s="374" t="str">
        <f t="shared" si="871"/>
        <v/>
      </c>
      <c r="AI1903" s="375" t="str">
        <f t="shared" si="872"/>
        <v/>
      </c>
      <c r="AJ1903" s="375" t="str">
        <f t="shared" si="873"/>
        <v/>
      </c>
      <c r="AK1903" s="375" t="str">
        <f t="shared" si="874"/>
        <v/>
      </c>
      <c r="AL1903" s="375" t="str">
        <f t="shared" si="875"/>
        <v/>
      </c>
      <c r="AM1903" s="375" t="str">
        <f t="shared" si="876"/>
        <v/>
      </c>
      <c r="AN1903" s="376" t="str">
        <f>IF(AF1903="","",IF(OR(AH1903="",AH1903="-"),"－",IF(OR(AM1903=8,AM1903=9),"",IF(OR(AJ1903=3,AJ1903=4,AJ1903=5,AJ1903=6),VLOOKUP(AH1903,INDEX((係数_バス貨物_ガソリン,係数_バス貨物_CNG,係数_バス貨物_軽油,係数_バス貨物_メタノール,係数_バス貨物_LPG),MATCH(AL1903,【参考】排出ガスレベル!$AI$4:$AI$671,1),1,AR1903):INDEX((係数_バス貨物_ガソリン,係数_バス貨物_CNG,係数_バス貨物_軽油,係数_バス貨物_メタノール,係数_バス貨物_LPG),MATCH(AL1903+1,【参考】排出ガスレベル!$AI$4:$AI$671,1)-1,5,AR1903),2,FALSE),IF(OR(AJ1903=1,AJ1903=2),VLOOKUP(AH1903,INDEX((係数_乗用_ガソリン,係数_乗用_CNG,係数_乗用_軽油,係数_乗用_メタノール,係数_乗用_LPG),1,1,AR1903):INDEX((係数_乗用_ガソリン,係数_乗用_CNG,係数_乗用_軽油,係数_乗用_メタノール,係数_乗用_LPG),125,5,AR1903),2,FALSE))))))</f>
        <v/>
      </c>
      <c r="AO1903" s="376" t="str">
        <f>IF(T1903="","",IF(OR(AH1903="",AH1903="-"),"－",IF(OR(AM1903=8,AM1903=9),"",IF(OR(AJ1903=3,AJ1903=4,AJ1903=5,AJ1903=6),VLOOKUP(AH1903,INDEX((係数_バス貨物_ガソリン,係数_バス貨物_CNG,係数_バス貨物_軽油,係数_バス貨物_メタノール,係数_バス貨物_LPG),MATCH(AL1903,【参考】排出ガスレベル!$AI$4:$AI$671,1),1,AR1903):INDEX((係数_バス貨物_ガソリン,係数_バス貨物_CNG,係数_バス貨物_軽油,係数_バス貨物_メタノール,係数_バス貨物_LPG),MATCH(AL1903+1,【参考】排出ガスレベル!$AI$4:$AI$671,1)-1,5,AR1903),3,FALSE),IF(OR(AJ1903=1,AJ1903=2),VLOOKUP(AH1903,INDEX((係数_乗用_ガソリン,係数_乗用_CNG,係数_乗用_軽油,係数_乗用_メタノール,係数_乗用_LPG),1,1,AR1903):INDEX((係数_乗用_ガソリン,係数_乗用_CNG,係数_乗用_軽油,係数_乗用_メタノール,係数_乗用_LPG),125,5,AR1903),3,FALSE))))))</f>
        <v/>
      </c>
      <c r="AP1903" s="375" t="str">
        <f t="shared" si="877"/>
        <v/>
      </c>
      <c r="AQ1903" s="444" t="str">
        <f t="shared" si="878"/>
        <v/>
      </c>
      <c r="AR1903" s="375" t="str">
        <f t="shared" si="881"/>
        <v/>
      </c>
      <c r="AS1903" s="377" t="str">
        <f t="shared" si="879"/>
        <v/>
      </c>
      <c r="AT1903" s="378" t="str">
        <f t="shared" si="880"/>
        <v/>
      </c>
      <c r="AX1903" s="625" t="b">
        <f t="shared" si="882"/>
        <v>0</v>
      </c>
      <c r="AY1903" s="7" t="str">
        <f t="shared" si="883"/>
        <v>FALSEFALSEFALSE</v>
      </c>
      <c r="AZ1903" s="626">
        <f t="shared" si="890"/>
        <v>0</v>
      </c>
      <c r="BA1903" s="627" t="str">
        <f t="shared" si="891"/>
        <v/>
      </c>
      <c r="BB1903" s="627">
        <f t="shared" si="892"/>
        <v>0</v>
      </c>
      <c r="BC1903" s="690" t="str">
        <f t="shared" si="893"/>
        <v/>
      </c>
    </row>
    <row r="1904" spans="1:55">
      <c r="A1904" s="381">
        <v>1848</v>
      </c>
      <c r="B1904" s="117"/>
      <c r="C1904" s="288"/>
      <c r="D1904" s="289"/>
      <c r="E1904" s="289"/>
      <c r="F1904" s="290"/>
      <c r="G1904" s="292"/>
      <c r="H1904" s="116"/>
      <c r="I1904" s="292"/>
      <c r="J1904" s="116"/>
      <c r="K1904" s="370" t="str">
        <f t="shared" si="884"/>
        <v/>
      </c>
      <c r="L1904" s="370">
        <f t="shared" si="885"/>
        <v>0</v>
      </c>
      <c r="M1904" s="370">
        <f t="shared" si="886"/>
        <v>0</v>
      </c>
      <c r="N1904" s="371" t="str">
        <f t="shared" si="863"/>
        <v/>
      </c>
      <c r="O1904" s="371" t="str">
        <f t="shared" si="864"/>
        <v/>
      </c>
      <c r="P1904" s="371" t="str">
        <f t="shared" si="865"/>
        <v/>
      </c>
      <c r="Q1904" s="371" t="str">
        <f t="shared" si="866"/>
        <v/>
      </c>
      <c r="R1904" s="371" t="str">
        <f t="shared" si="867"/>
        <v/>
      </c>
      <c r="S1904" s="371" t="str">
        <f t="shared" si="868"/>
        <v/>
      </c>
      <c r="T1904" s="443" t="str">
        <f t="shared" si="887"/>
        <v/>
      </c>
      <c r="U1904" s="539"/>
      <c r="V1904" s="117"/>
      <c r="W1904" s="118"/>
      <c r="X1904" s="119"/>
      <c r="Y1904" s="120"/>
      <c r="Z1904" s="122"/>
      <c r="AA1904" s="121"/>
      <c r="AB1904" s="443" t="str">
        <f t="shared" si="888"/>
        <v/>
      </c>
      <c r="AC1904" s="734" t="str">
        <f t="shared" si="889"/>
        <v/>
      </c>
      <c r="AD1904" s="372"/>
      <c r="AE1904" s="485"/>
      <c r="AF1904" s="373" t="str">
        <f t="shared" si="869"/>
        <v/>
      </c>
      <c r="AG1904" s="373" t="str">
        <f t="shared" si="870"/>
        <v/>
      </c>
      <c r="AH1904" s="374" t="str">
        <f t="shared" si="871"/>
        <v/>
      </c>
      <c r="AI1904" s="375" t="str">
        <f t="shared" si="872"/>
        <v/>
      </c>
      <c r="AJ1904" s="375" t="str">
        <f t="shared" si="873"/>
        <v/>
      </c>
      <c r="AK1904" s="375" t="str">
        <f t="shared" si="874"/>
        <v/>
      </c>
      <c r="AL1904" s="375" t="str">
        <f t="shared" si="875"/>
        <v/>
      </c>
      <c r="AM1904" s="375" t="str">
        <f t="shared" si="876"/>
        <v/>
      </c>
      <c r="AN1904" s="376" t="str">
        <f>IF(AF1904="","",IF(OR(AH1904="",AH1904="-"),"－",IF(OR(AM1904=8,AM1904=9),"",IF(OR(AJ1904=3,AJ1904=4,AJ1904=5,AJ1904=6),VLOOKUP(AH1904,INDEX((係数_バス貨物_ガソリン,係数_バス貨物_CNG,係数_バス貨物_軽油,係数_バス貨物_メタノール,係数_バス貨物_LPG),MATCH(AL1904,【参考】排出ガスレベル!$AI$4:$AI$671,1),1,AR1904):INDEX((係数_バス貨物_ガソリン,係数_バス貨物_CNG,係数_バス貨物_軽油,係数_バス貨物_メタノール,係数_バス貨物_LPG),MATCH(AL1904+1,【参考】排出ガスレベル!$AI$4:$AI$671,1)-1,5,AR1904),2,FALSE),IF(OR(AJ1904=1,AJ1904=2),VLOOKUP(AH1904,INDEX((係数_乗用_ガソリン,係数_乗用_CNG,係数_乗用_軽油,係数_乗用_メタノール,係数_乗用_LPG),1,1,AR1904):INDEX((係数_乗用_ガソリン,係数_乗用_CNG,係数_乗用_軽油,係数_乗用_メタノール,係数_乗用_LPG),125,5,AR1904),2,FALSE))))))</f>
        <v/>
      </c>
      <c r="AO1904" s="376" t="str">
        <f>IF(T1904="","",IF(OR(AH1904="",AH1904="-"),"－",IF(OR(AM1904=8,AM1904=9),"",IF(OR(AJ1904=3,AJ1904=4,AJ1904=5,AJ1904=6),VLOOKUP(AH1904,INDEX((係数_バス貨物_ガソリン,係数_バス貨物_CNG,係数_バス貨物_軽油,係数_バス貨物_メタノール,係数_バス貨物_LPG),MATCH(AL1904,【参考】排出ガスレベル!$AI$4:$AI$671,1),1,AR1904):INDEX((係数_バス貨物_ガソリン,係数_バス貨物_CNG,係数_バス貨物_軽油,係数_バス貨物_メタノール,係数_バス貨物_LPG),MATCH(AL1904+1,【参考】排出ガスレベル!$AI$4:$AI$671,1)-1,5,AR1904),3,FALSE),IF(OR(AJ1904=1,AJ1904=2),VLOOKUP(AH1904,INDEX((係数_乗用_ガソリン,係数_乗用_CNG,係数_乗用_軽油,係数_乗用_メタノール,係数_乗用_LPG),1,1,AR1904):INDEX((係数_乗用_ガソリン,係数_乗用_CNG,係数_乗用_軽油,係数_乗用_メタノール,係数_乗用_LPG),125,5,AR1904),3,FALSE))))))</f>
        <v/>
      </c>
      <c r="AP1904" s="375" t="str">
        <f t="shared" si="877"/>
        <v/>
      </c>
      <c r="AQ1904" s="444" t="str">
        <f t="shared" si="878"/>
        <v/>
      </c>
      <c r="AR1904" s="375" t="str">
        <f t="shared" si="881"/>
        <v/>
      </c>
      <c r="AS1904" s="377" t="str">
        <f t="shared" si="879"/>
        <v/>
      </c>
      <c r="AT1904" s="378" t="str">
        <f t="shared" si="880"/>
        <v/>
      </c>
      <c r="AX1904" s="625" t="b">
        <f t="shared" si="882"/>
        <v>0</v>
      </c>
      <c r="AY1904" s="7" t="str">
        <f t="shared" si="883"/>
        <v>FALSEFALSEFALSE</v>
      </c>
      <c r="AZ1904" s="626">
        <f t="shared" si="890"/>
        <v>0</v>
      </c>
      <c r="BA1904" s="627" t="str">
        <f t="shared" si="891"/>
        <v/>
      </c>
      <c r="BB1904" s="627">
        <f t="shared" si="892"/>
        <v>0</v>
      </c>
      <c r="BC1904" s="690" t="str">
        <f t="shared" si="893"/>
        <v/>
      </c>
    </row>
    <row r="1905" spans="1:55">
      <c r="A1905" s="381">
        <v>1849</v>
      </c>
      <c r="B1905" s="117"/>
      <c r="C1905" s="288"/>
      <c r="D1905" s="289"/>
      <c r="E1905" s="289"/>
      <c r="F1905" s="290"/>
      <c r="G1905" s="292"/>
      <c r="H1905" s="116"/>
      <c r="I1905" s="292"/>
      <c r="J1905" s="116"/>
      <c r="K1905" s="370" t="str">
        <f t="shared" si="884"/>
        <v/>
      </c>
      <c r="L1905" s="370">
        <f t="shared" si="885"/>
        <v>0</v>
      </c>
      <c r="M1905" s="370">
        <f t="shared" si="886"/>
        <v>0</v>
      </c>
      <c r="N1905" s="371" t="str">
        <f t="shared" si="863"/>
        <v/>
      </c>
      <c r="O1905" s="371" t="str">
        <f t="shared" si="864"/>
        <v/>
      </c>
      <c r="P1905" s="371" t="str">
        <f t="shared" si="865"/>
        <v/>
      </c>
      <c r="Q1905" s="371" t="str">
        <f t="shared" si="866"/>
        <v/>
      </c>
      <c r="R1905" s="371" t="str">
        <f t="shared" si="867"/>
        <v/>
      </c>
      <c r="S1905" s="371" t="str">
        <f t="shared" si="868"/>
        <v/>
      </c>
      <c r="T1905" s="443" t="str">
        <f t="shared" si="887"/>
        <v/>
      </c>
      <c r="U1905" s="539"/>
      <c r="V1905" s="117"/>
      <c r="W1905" s="118"/>
      <c r="X1905" s="119"/>
      <c r="Y1905" s="120"/>
      <c r="Z1905" s="122"/>
      <c r="AA1905" s="121"/>
      <c r="AB1905" s="443" t="str">
        <f t="shared" si="888"/>
        <v/>
      </c>
      <c r="AC1905" s="734" t="str">
        <f t="shared" si="889"/>
        <v/>
      </c>
      <c r="AD1905" s="372"/>
      <c r="AE1905" s="485"/>
      <c r="AF1905" s="373" t="str">
        <f t="shared" si="869"/>
        <v/>
      </c>
      <c r="AG1905" s="373" t="str">
        <f t="shared" si="870"/>
        <v/>
      </c>
      <c r="AH1905" s="374" t="str">
        <f t="shared" si="871"/>
        <v/>
      </c>
      <c r="AI1905" s="375" t="str">
        <f t="shared" si="872"/>
        <v/>
      </c>
      <c r="AJ1905" s="375" t="str">
        <f t="shared" si="873"/>
        <v/>
      </c>
      <c r="AK1905" s="375" t="str">
        <f t="shared" si="874"/>
        <v/>
      </c>
      <c r="AL1905" s="375" t="str">
        <f t="shared" si="875"/>
        <v/>
      </c>
      <c r="AM1905" s="375" t="str">
        <f t="shared" si="876"/>
        <v/>
      </c>
      <c r="AN1905" s="376" t="str">
        <f>IF(AF1905="","",IF(OR(AH1905="",AH1905="-"),"－",IF(OR(AM1905=8,AM1905=9),"",IF(OR(AJ1905=3,AJ1905=4,AJ1905=5,AJ1905=6),VLOOKUP(AH1905,INDEX((係数_バス貨物_ガソリン,係数_バス貨物_CNG,係数_バス貨物_軽油,係数_バス貨物_メタノール,係数_バス貨物_LPG),MATCH(AL1905,【参考】排出ガスレベル!$AI$4:$AI$671,1),1,AR1905):INDEX((係数_バス貨物_ガソリン,係数_バス貨物_CNG,係数_バス貨物_軽油,係数_バス貨物_メタノール,係数_バス貨物_LPG),MATCH(AL1905+1,【参考】排出ガスレベル!$AI$4:$AI$671,1)-1,5,AR1905),2,FALSE),IF(OR(AJ1905=1,AJ1905=2),VLOOKUP(AH1905,INDEX((係数_乗用_ガソリン,係数_乗用_CNG,係数_乗用_軽油,係数_乗用_メタノール,係数_乗用_LPG),1,1,AR1905):INDEX((係数_乗用_ガソリン,係数_乗用_CNG,係数_乗用_軽油,係数_乗用_メタノール,係数_乗用_LPG),125,5,AR1905),2,FALSE))))))</f>
        <v/>
      </c>
      <c r="AO1905" s="376" t="str">
        <f>IF(T1905="","",IF(OR(AH1905="",AH1905="-"),"－",IF(OR(AM1905=8,AM1905=9),"",IF(OR(AJ1905=3,AJ1905=4,AJ1905=5,AJ1905=6),VLOOKUP(AH1905,INDEX((係数_バス貨物_ガソリン,係数_バス貨物_CNG,係数_バス貨物_軽油,係数_バス貨物_メタノール,係数_バス貨物_LPG),MATCH(AL1905,【参考】排出ガスレベル!$AI$4:$AI$671,1),1,AR1905):INDEX((係数_バス貨物_ガソリン,係数_バス貨物_CNG,係数_バス貨物_軽油,係数_バス貨物_メタノール,係数_バス貨物_LPG),MATCH(AL1905+1,【参考】排出ガスレベル!$AI$4:$AI$671,1)-1,5,AR1905),3,FALSE),IF(OR(AJ1905=1,AJ1905=2),VLOOKUP(AH1905,INDEX((係数_乗用_ガソリン,係数_乗用_CNG,係数_乗用_軽油,係数_乗用_メタノール,係数_乗用_LPG),1,1,AR1905):INDEX((係数_乗用_ガソリン,係数_乗用_CNG,係数_乗用_軽油,係数_乗用_メタノール,係数_乗用_LPG),125,5,AR1905),3,FALSE))))))</f>
        <v/>
      </c>
      <c r="AP1905" s="375" t="str">
        <f t="shared" si="877"/>
        <v/>
      </c>
      <c r="AQ1905" s="444" t="str">
        <f t="shared" si="878"/>
        <v/>
      </c>
      <c r="AR1905" s="375" t="str">
        <f t="shared" si="881"/>
        <v/>
      </c>
      <c r="AS1905" s="377" t="str">
        <f t="shared" si="879"/>
        <v/>
      </c>
      <c r="AT1905" s="378" t="str">
        <f t="shared" si="880"/>
        <v/>
      </c>
      <c r="AX1905" s="625" t="b">
        <f t="shared" si="882"/>
        <v>0</v>
      </c>
      <c r="AY1905" s="7" t="str">
        <f t="shared" si="883"/>
        <v>FALSEFALSEFALSE</v>
      </c>
      <c r="AZ1905" s="626">
        <f t="shared" si="890"/>
        <v>0</v>
      </c>
      <c r="BA1905" s="627" t="str">
        <f t="shared" si="891"/>
        <v/>
      </c>
      <c r="BB1905" s="627">
        <f t="shared" si="892"/>
        <v>0</v>
      </c>
      <c r="BC1905" s="690" t="str">
        <f t="shared" si="893"/>
        <v/>
      </c>
    </row>
    <row r="1906" spans="1:55">
      <c r="A1906" s="381">
        <v>1850</v>
      </c>
      <c r="B1906" s="117"/>
      <c r="C1906" s="288"/>
      <c r="D1906" s="289"/>
      <c r="E1906" s="289"/>
      <c r="F1906" s="290"/>
      <c r="G1906" s="292"/>
      <c r="H1906" s="116"/>
      <c r="I1906" s="292"/>
      <c r="J1906" s="116"/>
      <c r="K1906" s="370" t="str">
        <f t="shared" si="884"/>
        <v/>
      </c>
      <c r="L1906" s="370">
        <f t="shared" si="885"/>
        <v>0</v>
      </c>
      <c r="M1906" s="370">
        <f t="shared" si="886"/>
        <v>0</v>
      </c>
      <c r="N1906" s="371" t="str">
        <f t="shared" si="863"/>
        <v/>
      </c>
      <c r="O1906" s="371" t="str">
        <f t="shared" si="864"/>
        <v/>
      </c>
      <c r="P1906" s="371" t="str">
        <f t="shared" si="865"/>
        <v/>
      </c>
      <c r="Q1906" s="371" t="str">
        <f t="shared" si="866"/>
        <v/>
      </c>
      <c r="R1906" s="371" t="str">
        <f t="shared" si="867"/>
        <v/>
      </c>
      <c r="S1906" s="371" t="str">
        <f t="shared" si="868"/>
        <v/>
      </c>
      <c r="T1906" s="443" t="str">
        <f t="shared" si="887"/>
        <v/>
      </c>
      <c r="U1906" s="539"/>
      <c r="V1906" s="117"/>
      <c r="W1906" s="118"/>
      <c r="X1906" s="119"/>
      <c r="Y1906" s="120"/>
      <c r="Z1906" s="122"/>
      <c r="AA1906" s="121"/>
      <c r="AB1906" s="443" t="str">
        <f t="shared" si="888"/>
        <v/>
      </c>
      <c r="AC1906" s="734" t="str">
        <f t="shared" si="889"/>
        <v/>
      </c>
      <c r="AD1906" s="372"/>
      <c r="AE1906" s="485"/>
      <c r="AF1906" s="373" t="str">
        <f t="shared" si="869"/>
        <v/>
      </c>
      <c r="AG1906" s="373" t="str">
        <f t="shared" si="870"/>
        <v/>
      </c>
      <c r="AH1906" s="374" t="str">
        <f t="shared" si="871"/>
        <v/>
      </c>
      <c r="AI1906" s="375" t="str">
        <f t="shared" si="872"/>
        <v/>
      </c>
      <c r="AJ1906" s="375" t="str">
        <f t="shared" si="873"/>
        <v/>
      </c>
      <c r="AK1906" s="375" t="str">
        <f t="shared" si="874"/>
        <v/>
      </c>
      <c r="AL1906" s="375" t="str">
        <f t="shared" si="875"/>
        <v/>
      </c>
      <c r="AM1906" s="375" t="str">
        <f t="shared" si="876"/>
        <v/>
      </c>
      <c r="AN1906" s="376" t="str">
        <f>IF(AF1906="","",IF(OR(AH1906="",AH1906="-"),"－",IF(OR(AM1906=8,AM1906=9),"",IF(OR(AJ1906=3,AJ1906=4,AJ1906=5,AJ1906=6),VLOOKUP(AH1906,INDEX((係数_バス貨物_ガソリン,係数_バス貨物_CNG,係数_バス貨物_軽油,係数_バス貨物_メタノール,係数_バス貨物_LPG),MATCH(AL1906,【参考】排出ガスレベル!$AI$4:$AI$671,1),1,AR1906):INDEX((係数_バス貨物_ガソリン,係数_バス貨物_CNG,係数_バス貨物_軽油,係数_バス貨物_メタノール,係数_バス貨物_LPG),MATCH(AL1906+1,【参考】排出ガスレベル!$AI$4:$AI$671,1)-1,5,AR1906),2,FALSE),IF(OR(AJ1906=1,AJ1906=2),VLOOKUP(AH1906,INDEX((係数_乗用_ガソリン,係数_乗用_CNG,係数_乗用_軽油,係数_乗用_メタノール,係数_乗用_LPG),1,1,AR1906):INDEX((係数_乗用_ガソリン,係数_乗用_CNG,係数_乗用_軽油,係数_乗用_メタノール,係数_乗用_LPG),125,5,AR1906),2,FALSE))))))</f>
        <v/>
      </c>
      <c r="AO1906" s="376" t="str">
        <f>IF(T1906="","",IF(OR(AH1906="",AH1906="-"),"－",IF(OR(AM1906=8,AM1906=9),"",IF(OR(AJ1906=3,AJ1906=4,AJ1906=5,AJ1906=6),VLOOKUP(AH1906,INDEX((係数_バス貨物_ガソリン,係数_バス貨物_CNG,係数_バス貨物_軽油,係数_バス貨物_メタノール,係数_バス貨物_LPG),MATCH(AL1906,【参考】排出ガスレベル!$AI$4:$AI$671,1),1,AR1906):INDEX((係数_バス貨物_ガソリン,係数_バス貨物_CNG,係数_バス貨物_軽油,係数_バス貨物_メタノール,係数_バス貨物_LPG),MATCH(AL1906+1,【参考】排出ガスレベル!$AI$4:$AI$671,1)-1,5,AR1906),3,FALSE),IF(OR(AJ1906=1,AJ1906=2),VLOOKUP(AH1906,INDEX((係数_乗用_ガソリン,係数_乗用_CNG,係数_乗用_軽油,係数_乗用_メタノール,係数_乗用_LPG),1,1,AR1906):INDEX((係数_乗用_ガソリン,係数_乗用_CNG,係数_乗用_軽油,係数_乗用_メタノール,係数_乗用_LPG),125,5,AR1906),3,FALSE))))))</f>
        <v/>
      </c>
      <c r="AP1906" s="375" t="str">
        <f t="shared" si="877"/>
        <v/>
      </c>
      <c r="AQ1906" s="444" t="str">
        <f t="shared" si="878"/>
        <v/>
      </c>
      <c r="AR1906" s="375" t="str">
        <f t="shared" si="881"/>
        <v/>
      </c>
      <c r="AS1906" s="377" t="str">
        <f t="shared" si="879"/>
        <v/>
      </c>
      <c r="AT1906" s="378" t="str">
        <f t="shared" si="880"/>
        <v/>
      </c>
      <c r="AX1906" s="625" t="b">
        <f t="shared" si="882"/>
        <v>0</v>
      </c>
      <c r="AY1906" s="7" t="str">
        <f t="shared" si="883"/>
        <v>FALSEFALSEFALSE</v>
      </c>
      <c r="AZ1906" s="626">
        <f t="shared" si="890"/>
        <v>0</v>
      </c>
      <c r="BA1906" s="627" t="str">
        <f t="shared" si="891"/>
        <v/>
      </c>
      <c r="BB1906" s="627">
        <f t="shared" si="892"/>
        <v>0</v>
      </c>
      <c r="BC1906" s="690" t="str">
        <f t="shared" si="893"/>
        <v/>
      </c>
    </row>
    <row r="1907" spans="1:55">
      <c r="A1907" s="381">
        <v>1851</v>
      </c>
      <c r="B1907" s="117"/>
      <c r="C1907" s="288"/>
      <c r="D1907" s="289"/>
      <c r="E1907" s="289"/>
      <c r="F1907" s="290"/>
      <c r="G1907" s="292"/>
      <c r="H1907" s="116"/>
      <c r="I1907" s="292"/>
      <c r="J1907" s="116"/>
      <c r="K1907" s="370" t="str">
        <f t="shared" si="884"/>
        <v/>
      </c>
      <c r="L1907" s="370">
        <f t="shared" si="885"/>
        <v>0</v>
      </c>
      <c r="M1907" s="370">
        <f t="shared" si="886"/>
        <v>0</v>
      </c>
      <c r="N1907" s="371" t="str">
        <f t="shared" si="863"/>
        <v/>
      </c>
      <c r="O1907" s="371" t="str">
        <f t="shared" si="864"/>
        <v/>
      </c>
      <c r="P1907" s="371" t="str">
        <f t="shared" si="865"/>
        <v/>
      </c>
      <c r="Q1907" s="371" t="str">
        <f t="shared" si="866"/>
        <v/>
      </c>
      <c r="R1907" s="371" t="str">
        <f t="shared" si="867"/>
        <v/>
      </c>
      <c r="S1907" s="371" t="str">
        <f t="shared" si="868"/>
        <v/>
      </c>
      <c r="T1907" s="443" t="str">
        <f t="shared" si="887"/>
        <v/>
      </c>
      <c r="U1907" s="539"/>
      <c r="V1907" s="117"/>
      <c r="W1907" s="118"/>
      <c r="X1907" s="119"/>
      <c r="Y1907" s="120"/>
      <c r="Z1907" s="122"/>
      <c r="AA1907" s="121"/>
      <c r="AB1907" s="443" t="str">
        <f t="shared" si="888"/>
        <v/>
      </c>
      <c r="AC1907" s="734" t="str">
        <f t="shared" si="889"/>
        <v/>
      </c>
      <c r="AD1907" s="372"/>
      <c r="AE1907" s="485"/>
      <c r="AF1907" s="373" t="str">
        <f t="shared" si="869"/>
        <v/>
      </c>
      <c r="AG1907" s="373" t="str">
        <f t="shared" si="870"/>
        <v/>
      </c>
      <c r="AH1907" s="374" t="str">
        <f t="shared" si="871"/>
        <v/>
      </c>
      <c r="AI1907" s="375" t="str">
        <f t="shared" si="872"/>
        <v/>
      </c>
      <c r="AJ1907" s="375" t="str">
        <f t="shared" si="873"/>
        <v/>
      </c>
      <c r="AK1907" s="375" t="str">
        <f t="shared" si="874"/>
        <v/>
      </c>
      <c r="AL1907" s="375" t="str">
        <f t="shared" si="875"/>
        <v/>
      </c>
      <c r="AM1907" s="375" t="str">
        <f t="shared" si="876"/>
        <v/>
      </c>
      <c r="AN1907" s="376" t="str">
        <f>IF(AF1907="","",IF(OR(AH1907="",AH1907="-"),"－",IF(OR(AM1907=8,AM1907=9),"",IF(OR(AJ1907=3,AJ1907=4,AJ1907=5,AJ1907=6),VLOOKUP(AH1907,INDEX((係数_バス貨物_ガソリン,係数_バス貨物_CNG,係数_バス貨物_軽油,係数_バス貨物_メタノール,係数_バス貨物_LPG),MATCH(AL1907,【参考】排出ガスレベル!$AI$4:$AI$671,1),1,AR1907):INDEX((係数_バス貨物_ガソリン,係数_バス貨物_CNG,係数_バス貨物_軽油,係数_バス貨物_メタノール,係数_バス貨物_LPG),MATCH(AL1907+1,【参考】排出ガスレベル!$AI$4:$AI$671,1)-1,5,AR1907),2,FALSE),IF(OR(AJ1907=1,AJ1907=2),VLOOKUP(AH1907,INDEX((係数_乗用_ガソリン,係数_乗用_CNG,係数_乗用_軽油,係数_乗用_メタノール,係数_乗用_LPG),1,1,AR1907):INDEX((係数_乗用_ガソリン,係数_乗用_CNG,係数_乗用_軽油,係数_乗用_メタノール,係数_乗用_LPG),125,5,AR1907),2,FALSE))))))</f>
        <v/>
      </c>
      <c r="AO1907" s="376" t="str">
        <f>IF(T1907="","",IF(OR(AH1907="",AH1907="-"),"－",IF(OR(AM1907=8,AM1907=9),"",IF(OR(AJ1907=3,AJ1907=4,AJ1907=5,AJ1907=6),VLOOKUP(AH1907,INDEX((係数_バス貨物_ガソリン,係数_バス貨物_CNG,係数_バス貨物_軽油,係数_バス貨物_メタノール,係数_バス貨物_LPG),MATCH(AL1907,【参考】排出ガスレベル!$AI$4:$AI$671,1),1,AR1907):INDEX((係数_バス貨物_ガソリン,係数_バス貨物_CNG,係数_バス貨物_軽油,係数_バス貨物_メタノール,係数_バス貨物_LPG),MATCH(AL1907+1,【参考】排出ガスレベル!$AI$4:$AI$671,1)-1,5,AR1907),3,FALSE),IF(OR(AJ1907=1,AJ1907=2),VLOOKUP(AH1907,INDEX((係数_乗用_ガソリン,係数_乗用_CNG,係数_乗用_軽油,係数_乗用_メタノール,係数_乗用_LPG),1,1,AR1907):INDEX((係数_乗用_ガソリン,係数_乗用_CNG,係数_乗用_軽油,係数_乗用_メタノール,係数_乗用_LPG),125,5,AR1907),3,FALSE))))))</f>
        <v/>
      </c>
      <c r="AP1907" s="375" t="str">
        <f t="shared" si="877"/>
        <v/>
      </c>
      <c r="AQ1907" s="444" t="str">
        <f t="shared" si="878"/>
        <v/>
      </c>
      <c r="AR1907" s="375" t="str">
        <f t="shared" si="881"/>
        <v/>
      </c>
      <c r="AS1907" s="377" t="str">
        <f t="shared" si="879"/>
        <v/>
      </c>
      <c r="AT1907" s="378" t="str">
        <f t="shared" si="880"/>
        <v/>
      </c>
      <c r="AX1907" s="625" t="b">
        <f t="shared" si="882"/>
        <v>0</v>
      </c>
      <c r="AY1907" s="7" t="str">
        <f t="shared" si="883"/>
        <v>FALSEFALSEFALSE</v>
      </c>
      <c r="AZ1907" s="626">
        <f t="shared" si="890"/>
        <v>0</v>
      </c>
      <c r="BA1907" s="627" t="str">
        <f t="shared" si="891"/>
        <v/>
      </c>
      <c r="BB1907" s="627">
        <f t="shared" si="892"/>
        <v>0</v>
      </c>
      <c r="BC1907" s="690" t="str">
        <f t="shared" si="893"/>
        <v/>
      </c>
    </row>
    <row r="1908" spans="1:55">
      <c r="A1908" s="381">
        <v>1852</v>
      </c>
      <c r="B1908" s="117"/>
      <c r="C1908" s="288"/>
      <c r="D1908" s="289"/>
      <c r="E1908" s="289"/>
      <c r="F1908" s="290"/>
      <c r="G1908" s="292"/>
      <c r="H1908" s="116"/>
      <c r="I1908" s="292"/>
      <c r="J1908" s="116"/>
      <c r="K1908" s="370" t="str">
        <f t="shared" si="884"/>
        <v/>
      </c>
      <c r="L1908" s="370">
        <f t="shared" si="885"/>
        <v>0</v>
      </c>
      <c r="M1908" s="370">
        <f t="shared" si="886"/>
        <v>0</v>
      </c>
      <c r="N1908" s="371" t="str">
        <f t="shared" si="863"/>
        <v/>
      </c>
      <c r="O1908" s="371" t="str">
        <f t="shared" si="864"/>
        <v/>
      </c>
      <c r="P1908" s="371" t="str">
        <f t="shared" si="865"/>
        <v/>
      </c>
      <c r="Q1908" s="371" t="str">
        <f t="shared" si="866"/>
        <v/>
      </c>
      <c r="R1908" s="371" t="str">
        <f t="shared" si="867"/>
        <v/>
      </c>
      <c r="S1908" s="371" t="str">
        <f t="shared" si="868"/>
        <v/>
      </c>
      <c r="T1908" s="443" t="str">
        <f t="shared" si="887"/>
        <v/>
      </c>
      <c r="U1908" s="539"/>
      <c r="V1908" s="117"/>
      <c r="W1908" s="118"/>
      <c r="X1908" s="119"/>
      <c r="Y1908" s="120"/>
      <c r="Z1908" s="122"/>
      <c r="AA1908" s="121"/>
      <c r="AB1908" s="443" t="str">
        <f t="shared" si="888"/>
        <v/>
      </c>
      <c r="AC1908" s="734" t="str">
        <f t="shared" si="889"/>
        <v/>
      </c>
      <c r="AD1908" s="372"/>
      <c r="AE1908" s="485"/>
      <c r="AF1908" s="373" t="str">
        <f t="shared" si="869"/>
        <v/>
      </c>
      <c r="AG1908" s="373" t="str">
        <f t="shared" si="870"/>
        <v/>
      </c>
      <c r="AH1908" s="374" t="str">
        <f t="shared" si="871"/>
        <v/>
      </c>
      <c r="AI1908" s="375" t="str">
        <f t="shared" si="872"/>
        <v/>
      </c>
      <c r="AJ1908" s="375" t="str">
        <f t="shared" si="873"/>
        <v/>
      </c>
      <c r="AK1908" s="375" t="str">
        <f t="shared" si="874"/>
        <v/>
      </c>
      <c r="AL1908" s="375" t="str">
        <f t="shared" si="875"/>
        <v/>
      </c>
      <c r="AM1908" s="375" t="str">
        <f t="shared" si="876"/>
        <v/>
      </c>
      <c r="AN1908" s="376" t="str">
        <f>IF(AF1908="","",IF(OR(AH1908="",AH1908="-"),"－",IF(OR(AM1908=8,AM1908=9),"",IF(OR(AJ1908=3,AJ1908=4,AJ1908=5,AJ1908=6),VLOOKUP(AH1908,INDEX((係数_バス貨物_ガソリン,係数_バス貨物_CNG,係数_バス貨物_軽油,係数_バス貨物_メタノール,係数_バス貨物_LPG),MATCH(AL1908,【参考】排出ガスレベル!$AI$4:$AI$671,1),1,AR1908):INDEX((係数_バス貨物_ガソリン,係数_バス貨物_CNG,係数_バス貨物_軽油,係数_バス貨物_メタノール,係数_バス貨物_LPG),MATCH(AL1908+1,【参考】排出ガスレベル!$AI$4:$AI$671,1)-1,5,AR1908),2,FALSE),IF(OR(AJ1908=1,AJ1908=2),VLOOKUP(AH1908,INDEX((係数_乗用_ガソリン,係数_乗用_CNG,係数_乗用_軽油,係数_乗用_メタノール,係数_乗用_LPG),1,1,AR1908):INDEX((係数_乗用_ガソリン,係数_乗用_CNG,係数_乗用_軽油,係数_乗用_メタノール,係数_乗用_LPG),125,5,AR1908),2,FALSE))))))</f>
        <v/>
      </c>
      <c r="AO1908" s="376" t="str">
        <f>IF(T1908="","",IF(OR(AH1908="",AH1908="-"),"－",IF(OR(AM1908=8,AM1908=9),"",IF(OR(AJ1908=3,AJ1908=4,AJ1908=5,AJ1908=6),VLOOKUP(AH1908,INDEX((係数_バス貨物_ガソリン,係数_バス貨物_CNG,係数_バス貨物_軽油,係数_バス貨物_メタノール,係数_バス貨物_LPG),MATCH(AL1908,【参考】排出ガスレベル!$AI$4:$AI$671,1),1,AR1908):INDEX((係数_バス貨物_ガソリン,係数_バス貨物_CNG,係数_バス貨物_軽油,係数_バス貨物_メタノール,係数_バス貨物_LPG),MATCH(AL1908+1,【参考】排出ガスレベル!$AI$4:$AI$671,1)-1,5,AR1908),3,FALSE),IF(OR(AJ1908=1,AJ1908=2),VLOOKUP(AH1908,INDEX((係数_乗用_ガソリン,係数_乗用_CNG,係数_乗用_軽油,係数_乗用_メタノール,係数_乗用_LPG),1,1,AR1908):INDEX((係数_乗用_ガソリン,係数_乗用_CNG,係数_乗用_軽油,係数_乗用_メタノール,係数_乗用_LPG),125,5,AR1908),3,FALSE))))))</f>
        <v/>
      </c>
      <c r="AP1908" s="375" t="str">
        <f t="shared" si="877"/>
        <v/>
      </c>
      <c r="AQ1908" s="444" t="str">
        <f t="shared" si="878"/>
        <v/>
      </c>
      <c r="AR1908" s="375" t="str">
        <f t="shared" si="881"/>
        <v/>
      </c>
      <c r="AS1908" s="377" t="str">
        <f t="shared" si="879"/>
        <v/>
      </c>
      <c r="AT1908" s="378" t="str">
        <f t="shared" si="880"/>
        <v/>
      </c>
      <c r="AX1908" s="625" t="b">
        <f t="shared" si="882"/>
        <v>0</v>
      </c>
      <c r="AY1908" s="7" t="str">
        <f t="shared" si="883"/>
        <v>FALSEFALSEFALSE</v>
      </c>
      <c r="AZ1908" s="626">
        <f t="shared" si="890"/>
        <v>0</v>
      </c>
      <c r="BA1908" s="627" t="str">
        <f t="shared" si="891"/>
        <v/>
      </c>
      <c r="BB1908" s="627">
        <f t="shared" si="892"/>
        <v>0</v>
      </c>
      <c r="BC1908" s="690" t="str">
        <f t="shared" si="893"/>
        <v/>
      </c>
    </row>
    <row r="1909" spans="1:55">
      <c r="A1909" s="381">
        <v>1853</v>
      </c>
      <c r="B1909" s="117"/>
      <c r="C1909" s="288"/>
      <c r="D1909" s="289"/>
      <c r="E1909" s="289"/>
      <c r="F1909" s="290"/>
      <c r="G1909" s="292"/>
      <c r="H1909" s="116"/>
      <c r="I1909" s="292"/>
      <c r="J1909" s="116"/>
      <c r="K1909" s="370" t="str">
        <f t="shared" si="884"/>
        <v/>
      </c>
      <c r="L1909" s="370">
        <f t="shared" si="885"/>
        <v>0</v>
      </c>
      <c r="M1909" s="370">
        <f t="shared" si="886"/>
        <v>0</v>
      </c>
      <c r="N1909" s="371" t="str">
        <f t="shared" si="863"/>
        <v/>
      </c>
      <c r="O1909" s="371" t="str">
        <f t="shared" si="864"/>
        <v/>
      </c>
      <c r="P1909" s="371" t="str">
        <f t="shared" si="865"/>
        <v/>
      </c>
      <c r="Q1909" s="371" t="str">
        <f t="shared" si="866"/>
        <v/>
      </c>
      <c r="R1909" s="371" t="str">
        <f t="shared" si="867"/>
        <v/>
      </c>
      <c r="S1909" s="371" t="str">
        <f t="shared" si="868"/>
        <v/>
      </c>
      <c r="T1909" s="443" t="str">
        <f t="shared" si="887"/>
        <v/>
      </c>
      <c r="U1909" s="539"/>
      <c r="V1909" s="117"/>
      <c r="W1909" s="118"/>
      <c r="X1909" s="119"/>
      <c r="Y1909" s="120"/>
      <c r="Z1909" s="122"/>
      <c r="AA1909" s="121"/>
      <c r="AB1909" s="443" t="str">
        <f t="shared" si="888"/>
        <v/>
      </c>
      <c r="AC1909" s="734" t="str">
        <f t="shared" si="889"/>
        <v/>
      </c>
      <c r="AD1909" s="372"/>
      <c r="AE1909" s="485"/>
      <c r="AF1909" s="373" t="str">
        <f t="shared" si="869"/>
        <v/>
      </c>
      <c r="AG1909" s="373" t="str">
        <f t="shared" si="870"/>
        <v/>
      </c>
      <c r="AH1909" s="374" t="str">
        <f t="shared" si="871"/>
        <v/>
      </c>
      <c r="AI1909" s="375" t="str">
        <f t="shared" si="872"/>
        <v/>
      </c>
      <c r="AJ1909" s="375" t="str">
        <f t="shared" si="873"/>
        <v/>
      </c>
      <c r="AK1909" s="375" t="str">
        <f t="shared" si="874"/>
        <v/>
      </c>
      <c r="AL1909" s="375" t="str">
        <f t="shared" si="875"/>
        <v/>
      </c>
      <c r="AM1909" s="375" t="str">
        <f t="shared" si="876"/>
        <v/>
      </c>
      <c r="AN1909" s="376" t="str">
        <f>IF(AF1909="","",IF(OR(AH1909="",AH1909="-"),"－",IF(OR(AM1909=8,AM1909=9),"",IF(OR(AJ1909=3,AJ1909=4,AJ1909=5,AJ1909=6),VLOOKUP(AH1909,INDEX((係数_バス貨物_ガソリン,係数_バス貨物_CNG,係数_バス貨物_軽油,係数_バス貨物_メタノール,係数_バス貨物_LPG),MATCH(AL1909,【参考】排出ガスレベル!$AI$4:$AI$671,1),1,AR1909):INDEX((係数_バス貨物_ガソリン,係数_バス貨物_CNG,係数_バス貨物_軽油,係数_バス貨物_メタノール,係数_バス貨物_LPG),MATCH(AL1909+1,【参考】排出ガスレベル!$AI$4:$AI$671,1)-1,5,AR1909),2,FALSE),IF(OR(AJ1909=1,AJ1909=2),VLOOKUP(AH1909,INDEX((係数_乗用_ガソリン,係数_乗用_CNG,係数_乗用_軽油,係数_乗用_メタノール,係数_乗用_LPG),1,1,AR1909):INDEX((係数_乗用_ガソリン,係数_乗用_CNG,係数_乗用_軽油,係数_乗用_メタノール,係数_乗用_LPG),125,5,AR1909),2,FALSE))))))</f>
        <v/>
      </c>
      <c r="AO1909" s="376" t="str">
        <f>IF(T1909="","",IF(OR(AH1909="",AH1909="-"),"－",IF(OR(AM1909=8,AM1909=9),"",IF(OR(AJ1909=3,AJ1909=4,AJ1909=5,AJ1909=6),VLOOKUP(AH1909,INDEX((係数_バス貨物_ガソリン,係数_バス貨物_CNG,係数_バス貨物_軽油,係数_バス貨物_メタノール,係数_バス貨物_LPG),MATCH(AL1909,【参考】排出ガスレベル!$AI$4:$AI$671,1),1,AR1909):INDEX((係数_バス貨物_ガソリン,係数_バス貨物_CNG,係数_バス貨物_軽油,係数_バス貨物_メタノール,係数_バス貨物_LPG),MATCH(AL1909+1,【参考】排出ガスレベル!$AI$4:$AI$671,1)-1,5,AR1909),3,FALSE),IF(OR(AJ1909=1,AJ1909=2),VLOOKUP(AH1909,INDEX((係数_乗用_ガソリン,係数_乗用_CNG,係数_乗用_軽油,係数_乗用_メタノール,係数_乗用_LPG),1,1,AR1909):INDEX((係数_乗用_ガソリン,係数_乗用_CNG,係数_乗用_軽油,係数_乗用_メタノール,係数_乗用_LPG),125,5,AR1909),3,FALSE))))))</f>
        <v/>
      </c>
      <c r="AP1909" s="375" t="str">
        <f t="shared" si="877"/>
        <v/>
      </c>
      <c r="AQ1909" s="444" t="str">
        <f t="shared" si="878"/>
        <v/>
      </c>
      <c r="AR1909" s="375" t="str">
        <f t="shared" si="881"/>
        <v/>
      </c>
      <c r="AS1909" s="377" t="str">
        <f t="shared" si="879"/>
        <v/>
      </c>
      <c r="AT1909" s="378" t="str">
        <f t="shared" si="880"/>
        <v/>
      </c>
      <c r="AX1909" s="625" t="b">
        <f t="shared" si="882"/>
        <v>0</v>
      </c>
      <c r="AY1909" s="7" t="str">
        <f t="shared" si="883"/>
        <v>FALSEFALSEFALSE</v>
      </c>
      <c r="AZ1909" s="626">
        <f t="shared" si="890"/>
        <v>0</v>
      </c>
      <c r="BA1909" s="627" t="str">
        <f t="shared" si="891"/>
        <v/>
      </c>
      <c r="BB1909" s="627">
        <f t="shared" si="892"/>
        <v>0</v>
      </c>
      <c r="BC1909" s="690" t="str">
        <f t="shared" si="893"/>
        <v/>
      </c>
    </row>
    <row r="1910" spans="1:55">
      <c r="A1910" s="381">
        <v>1854</v>
      </c>
      <c r="B1910" s="117"/>
      <c r="C1910" s="288"/>
      <c r="D1910" s="289"/>
      <c r="E1910" s="289"/>
      <c r="F1910" s="290"/>
      <c r="G1910" s="292"/>
      <c r="H1910" s="116"/>
      <c r="I1910" s="292"/>
      <c r="J1910" s="116"/>
      <c r="K1910" s="370" t="str">
        <f t="shared" si="884"/>
        <v/>
      </c>
      <c r="L1910" s="370">
        <f t="shared" si="885"/>
        <v>0</v>
      </c>
      <c r="M1910" s="370">
        <f t="shared" si="886"/>
        <v>0</v>
      </c>
      <c r="N1910" s="371" t="str">
        <f t="shared" si="863"/>
        <v/>
      </c>
      <c r="O1910" s="371" t="str">
        <f t="shared" si="864"/>
        <v/>
      </c>
      <c r="P1910" s="371" t="str">
        <f t="shared" si="865"/>
        <v/>
      </c>
      <c r="Q1910" s="371" t="str">
        <f t="shared" si="866"/>
        <v/>
      </c>
      <c r="R1910" s="371" t="str">
        <f t="shared" si="867"/>
        <v/>
      </c>
      <c r="S1910" s="371" t="str">
        <f t="shared" si="868"/>
        <v/>
      </c>
      <c r="T1910" s="443" t="str">
        <f t="shared" si="887"/>
        <v/>
      </c>
      <c r="U1910" s="539"/>
      <c r="V1910" s="117"/>
      <c r="W1910" s="118"/>
      <c r="X1910" s="119"/>
      <c r="Y1910" s="120"/>
      <c r="Z1910" s="122"/>
      <c r="AA1910" s="121"/>
      <c r="AB1910" s="443" t="str">
        <f t="shared" si="888"/>
        <v/>
      </c>
      <c r="AC1910" s="734" t="str">
        <f t="shared" si="889"/>
        <v/>
      </c>
      <c r="AD1910" s="372"/>
      <c r="AE1910" s="485"/>
      <c r="AF1910" s="373" t="str">
        <f t="shared" si="869"/>
        <v/>
      </c>
      <c r="AG1910" s="373" t="str">
        <f t="shared" si="870"/>
        <v/>
      </c>
      <c r="AH1910" s="374" t="str">
        <f t="shared" si="871"/>
        <v/>
      </c>
      <c r="AI1910" s="375" t="str">
        <f t="shared" si="872"/>
        <v/>
      </c>
      <c r="AJ1910" s="375" t="str">
        <f t="shared" si="873"/>
        <v/>
      </c>
      <c r="AK1910" s="375" t="str">
        <f t="shared" si="874"/>
        <v/>
      </c>
      <c r="AL1910" s="375" t="str">
        <f t="shared" si="875"/>
        <v/>
      </c>
      <c r="AM1910" s="375" t="str">
        <f t="shared" si="876"/>
        <v/>
      </c>
      <c r="AN1910" s="376" t="str">
        <f>IF(AF1910="","",IF(OR(AH1910="",AH1910="-"),"－",IF(OR(AM1910=8,AM1910=9),"",IF(OR(AJ1910=3,AJ1910=4,AJ1910=5,AJ1910=6),VLOOKUP(AH1910,INDEX((係数_バス貨物_ガソリン,係数_バス貨物_CNG,係数_バス貨物_軽油,係数_バス貨物_メタノール,係数_バス貨物_LPG),MATCH(AL1910,【参考】排出ガスレベル!$AI$4:$AI$671,1),1,AR1910):INDEX((係数_バス貨物_ガソリン,係数_バス貨物_CNG,係数_バス貨物_軽油,係数_バス貨物_メタノール,係数_バス貨物_LPG),MATCH(AL1910+1,【参考】排出ガスレベル!$AI$4:$AI$671,1)-1,5,AR1910),2,FALSE),IF(OR(AJ1910=1,AJ1910=2),VLOOKUP(AH1910,INDEX((係数_乗用_ガソリン,係数_乗用_CNG,係数_乗用_軽油,係数_乗用_メタノール,係数_乗用_LPG),1,1,AR1910):INDEX((係数_乗用_ガソリン,係数_乗用_CNG,係数_乗用_軽油,係数_乗用_メタノール,係数_乗用_LPG),125,5,AR1910),2,FALSE))))))</f>
        <v/>
      </c>
      <c r="AO1910" s="376" t="str">
        <f>IF(T1910="","",IF(OR(AH1910="",AH1910="-"),"－",IF(OR(AM1910=8,AM1910=9),"",IF(OR(AJ1910=3,AJ1910=4,AJ1910=5,AJ1910=6),VLOOKUP(AH1910,INDEX((係数_バス貨物_ガソリン,係数_バス貨物_CNG,係数_バス貨物_軽油,係数_バス貨物_メタノール,係数_バス貨物_LPG),MATCH(AL1910,【参考】排出ガスレベル!$AI$4:$AI$671,1),1,AR1910):INDEX((係数_バス貨物_ガソリン,係数_バス貨物_CNG,係数_バス貨物_軽油,係数_バス貨物_メタノール,係数_バス貨物_LPG),MATCH(AL1910+1,【参考】排出ガスレベル!$AI$4:$AI$671,1)-1,5,AR1910),3,FALSE),IF(OR(AJ1910=1,AJ1910=2),VLOOKUP(AH1910,INDEX((係数_乗用_ガソリン,係数_乗用_CNG,係数_乗用_軽油,係数_乗用_メタノール,係数_乗用_LPG),1,1,AR1910):INDEX((係数_乗用_ガソリン,係数_乗用_CNG,係数_乗用_軽油,係数_乗用_メタノール,係数_乗用_LPG),125,5,AR1910),3,FALSE))))))</f>
        <v/>
      </c>
      <c r="AP1910" s="375" t="str">
        <f t="shared" si="877"/>
        <v/>
      </c>
      <c r="AQ1910" s="444" t="str">
        <f t="shared" si="878"/>
        <v/>
      </c>
      <c r="AR1910" s="375" t="str">
        <f t="shared" si="881"/>
        <v/>
      </c>
      <c r="AS1910" s="377" t="str">
        <f t="shared" si="879"/>
        <v/>
      </c>
      <c r="AT1910" s="378" t="str">
        <f t="shared" si="880"/>
        <v/>
      </c>
      <c r="AX1910" s="625" t="b">
        <f t="shared" si="882"/>
        <v>0</v>
      </c>
      <c r="AY1910" s="7" t="str">
        <f t="shared" si="883"/>
        <v>FALSEFALSEFALSE</v>
      </c>
      <c r="AZ1910" s="626">
        <f t="shared" si="890"/>
        <v>0</v>
      </c>
      <c r="BA1910" s="627" t="str">
        <f t="shared" si="891"/>
        <v/>
      </c>
      <c r="BB1910" s="627">
        <f t="shared" si="892"/>
        <v>0</v>
      </c>
      <c r="BC1910" s="690" t="str">
        <f t="shared" si="893"/>
        <v/>
      </c>
    </row>
    <row r="1911" spans="1:55">
      <c r="A1911" s="381">
        <v>1855</v>
      </c>
      <c r="B1911" s="117"/>
      <c r="C1911" s="288"/>
      <c r="D1911" s="289"/>
      <c r="E1911" s="289"/>
      <c r="F1911" s="290"/>
      <c r="G1911" s="292"/>
      <c r="H1911" s="116"/>
      <c r="I1911" s="292"/>
      <c r="J1911" s="116"/>
      <c r="K1911" s="370" t="str">
        <f t="shared" si="884"/>
        <v/>
      </c>
      <c r="L1911" s="370">
        <f t="shared" si="885"/>
        <v>0</v>
      </c>
      <c r="M1911" s="370">
        <f t="shared" si="886"/>
        <v>0</v>
      </c>
      <c r="N1911" s="371" t="str">
        <f t="shared" ref="N1911:N1974" si="894">IF(OR($L1911&gt;$U$48,$M1911&gt;$U$48,AND($L1911&gt;$M1911,$M1911&lt;&gt;0),AND($L1911=0,$M1911&lt;&gt;0)),"ERROR","")</f>
        <v/>
      </c>
      <c r="O1911" s="371" t="str">
        <f t="shared" ref="O1911:O1974" si="895">IF(AND($N1911&lt;&gt;"ERROR",$L1911&lt;=$U$49,$M1911&lt;=$U$49,$M1911&lt;&gt;0),"(減車済)","")</f>
        <v/>
      </c>
      <c r="P1911" s="371" t="str">
        <f t="shared" ref="P1911:P1974" si="896">IF(AND($N1911&lt;&gt;"ERROR",$L1911&lt;$U$49,AND($M1911&gt;$U$49,$M1911&lt;=$W$49),$M1911&lt;&gt;0),"減車","")</f>
        <v/>
      </c>
      <c r="Q1911" s="371" t="str">
        <f t="shared" ref="Q1911:Q1974" si="897">IF(AND($N1911&lt;&gt;"ERROR",$L1911&gt;$U$49,$M1911&lt;=$W$49,$M1911&lt;&gt;0),"一時使用","")</f>
        <v/>
      </c>
      <c r="R1911" s="371" t="str">
        <f t="shared" ref="R1911:R1974" si="898">IF(AND($N1911&lt;&gt;"ERROR",AND($L1911&gt;0,$L1911&lt;=$U$49),$M1911=0),"継続","")</f>
        <v/>
      </c>
      <c r="S1911" s="371" t="str">
        <f t="shared" ref="S1911:S1974" si="899">IF(AND($N1911&lt;&gt;"ERROR",AND($L1911&gt;$U$49),$M1911=0),"新規","")</f>
        <v/>
      </c>
      <c r="T1911" s="443" t="str">
        <f t="shared" si="887"/>
        <v/>
      </c>
      <c r="U1911" s="539"/>
      <c r="V1911" s="117"/>
      <c r="W1911" s="118"/>
      <c r="X1911" s="119"/>
      <c r="Y1911" s="120"/>
      <c r="Z1911" s="122"/>
      <c r="AA1911" s="121"/>
      <c r="AB1911" s="443" t="str">
        <f t="shared" si="888"/>
        <v/>
      </c>
      <c r="AC1911" s="734" t="str">
        <f t="shared" si="889"/>
        <v/>
      </c>
      <c r="AD1911" s="372"/>
      <c r="AE1911" s="485"/>
      <c r="AF1911" s="373" t="str">
        <f t="shared" si="869"/>
        <v/>
      </c>
      <c r="AG1911" s="373" t="str">
        <f t="shared" si="870"/>
        <v/>
      </c>
      <c r="AH1911" s="374" t="str">
        <f t="shared" si="871"/>
        <v/>
      </c>
      <c r="AI1911" s="375" t="str">
        <f t="shared" si="872"/>
        <v/>
      </c>
      <c r="AJ1911" s="375" t="str">
        <f t="shared" si="873"/>
        <v/>
      </c>
      <c r="AK1911" s="375" t="str">
        <f t="shared" si="874"/>
        <v/>
      </c>
      <c r="AL1911" s="375" t="str">
        <f t="shared" si="875"/>
        <v/>
      </c>
      <c r="AM1911" s="375" t="str">
        <f t="shared" si="876"/>
        <v/>
      </c>
      <c r="AN1911" s="376" t="str">
        <f>IF(AF1911="","",IF(OR(AH1911="",AH1911="-"),"－",IF(OR(AM1911=8,AM1911=9),"",IF(OR(AJ1911=3,AJ1911=4,AJ1911=5,AJ1911=6),VLOOKUP(AH1911,INDEX((係数_バス貨物_ガソリン,係数_バス貨物_CNG,係数_バス貨物_軽油,係数_バス貨物_メタノール,係数_バス貨物_LPG),MATCH(AL1911,【参考】排出ガスレベル!$AI$4:$AI$671,1),1,AR1911):INDEX((係数_バス貨物_ガソリン,係数_バス貨物_CNG,係数_バス貨物_軽油,係数_バス貨物_メタノール,係数_バス貨物_LPG),MATCH(AL1911+1,【参考】排出ガスレベル!$AI$4:$AI$671,1)-1,5,AR1911),2,FALSE),IF(OR(AJ1911=1,AJ1911=2),VLOOKUP(AH1911,INDEX((係数_乗用_ガソリン,係数_乗用_CNG,係数_乗用_軽油,係数_乗用_メタノール,係数_乗用_LPG),1,1,AR1911):INDEX((係数_乗用_ガソリン,係数_乗用_CNG,係数_乗用_軽油,係数_乗用_メタノール,係数_乗用_LPG),125,5,AR1911),2,FALSE))))))</f>
        <v/>
      </c>
      <c r="AO1911" s="376" t="str">
        <f>IF(T1911="","",IF(OR(AH1911="",AH1911="-"),"－",IF(OR(AM1911=8,AM1911=9),"",IF(OR(AJ1911=3,AJ1911=4,AJ1911=5,AJ1911=6),VLOOKUP(AH1911,INDEX((係数_バス貨物_ガソリン,係数_バス貨物_CNG,係数_バス貨物_軽油,係数_バス貨物_メタノール,係数_バス貨物_LPG),MATCH(AL1911,【参考】排出ガスレベル!$AI$4:$AI$671,1),1,AR1911):INDEX((係数_バス貨物_ガソリン,係数_バス貨物_CNG,係数_バス貨物_軽油,係数_バス貨物_メタノール,係数_バス貨物_LPG),MATCH(AL1911+1,【参考】排出ガスレベル!$AI$4:$AI$671,1)-1,5,AR1911),3,FALSE),IF(OR(AJ1911=1,AJ1911=2),VLOOKUP(AH1911,INDEX((係数_乗用_ガソリン,係数_乗用_CNG,係数_乗用_軽油,係数_乗用_メタノール,係数_乗用_LPG),1,1,AR1911):INDEX((係数_乗用_ガソリン,係数_乗用_CNG,係数_乗用_軽油,係数_乗用_メタノール,係数_乗用_LPG),125,5,AR1911),3,FALSE))))))</f>
        <v/>
      </c>
      <c r="AP1911" s="375" t="str">
        <f t="shared" si="877"/>
        <v/>
      </c>
      <c r="AQ1911" s="444" t="str">
        <f t="shared" si="878"/>
        <v/>
      </c>
      <c r="AR1911" s="375" t="str">
        <f t="shared" si="881"/>
        <v/>
      </c>
      <c r="AS1911" s="377" t="str">
        <f t="shared" si="879"/>
        <v/>
      </c>
      <c r="AT1911" s="378" t="str">
        <f t="shared" si="880"/>
        <v/>
      </c>
      <c r="AX1911" s="625" t="b">
        <f t="shared" si="882"/>
        <v>0</v>
      </c>
      <c r="AY1911" s="7" t="str">
        <f t="shared" si="883"/>
        <v>FALSEFALSEFALSE</v>
      </c>
      <c r="AZ1911" s="626">
        <f t="shared" si="890"/>
        <v>0</v>
      </c>
      <c r="BA1911" s="627" t="str">
        <f t="shared" si="891"/>
        <v/>
      </c>
      <c r="BB1911" s="627">
        <f t="shared" si="892"/>
        <v>0</v>
      </c>
      <c r="BC1911" s="690" t="str">
        <f t="shared" si="893"/>
        <v/>
      </c>
    </row>
    <row r="1912" spans="1:55">
      <c r="A1912" s="381">
        <v>1856</v>
      </c>
      <c r="B1912" s="117"/>
      <c r="C1912" s="288"/>
      <c r="D1912" s="289"/>
      <c r="E1912" s="289"/>
      <c r="F1912" s="290"/>
      <c r="G1912" s="292"/>
      <c r="H1912" s="116"/>
      <c r="I1912" s="292"/>
      <c r="J1912" s="116"/>
      <c r="K1912" s="370" t="str">
        <f t="shared" si="884"/>
        <v/>
      </c>
      <c r="L1912" s="370">
        <f t="shared" si="885"/>
        <v>0</v>
      </c>
      <c r="M1912" s="370">
        <f t="shared" si="886"/>
        <v>0</v>
      </c>
      <c r="N1912" s="371" t="str">
        <f t="shared" si="894"/>
        <v/>
      </c>
      <c r="O1912" s="371" t="str">
        <f t="shared" si="895"/>
        <v/>
      </c>
      <c r="P1912" s="371" t="str">
        <f t="shared" si="896"/>
        <v/>
      </c>
      <c r="Q1912" s="371" t="str">
        <f t="shared" si="897"/>
        <v/>
      </c>
      <c r="R1912" s="371" t="str">
        <f t="shared" si="898"/>
        <v/>
      </c>
      <c r="S1912" s="371" t="str">
        <f t="shared" si="899"/>
        <v/>
      </c>
      <c r="T1912" s="443" t="str">
        <f t="shared" si="887"/>
        <v/>
      </c>
      <c r="U1912" s="539"/>
      <c r="V1912" s="117"/>
      <c r="W1912" s="118"/>
      <c r="X1912" s="119"/>
      <c r="Y1912" s="120"/>
      <c r="Z1912" s="122"/>
      <c r="AA1912" s="121"/>
      <c r="AB1912" s="443" t="str">
        <f t="shared" si="888"/>
        <v/>
      </c>
      <c r="AC1912" s="734" t="str">
        <f t="shared" si="889"/>
        <v/>
      </c>
      <c r="AD1912" s="372"/>
      <c r="AE1912" s="485"/>
      <c r="AF1912" s="373" t="str">
        <f t="shared" si="869"/>
        <v/>
      </c>
      <c r="AG1912" s="373" t="str">
        <f t="shared" si="870"/>
        <v/>
      </c>
      <c r="AH1912" s="374" t="str">
        <f t="shared" si="871"/>
        <v/>
      </c>
      <c r="AI1912" s="375" t="str">
        <f t="shared" si="872"/>
        <v/>
      </c>
      <c r="AJ1912" s="375" t="str">
        <f t="shared" si="873"/>
        <v/>
      </c>
      <c r="AK1912" s="375" t="str">
        <f t="shared" si="874"/>
        <v/>
      </c>
      <c r="AL1912" s="375" t="str">
        <f t="shared" si="875"/>
        <v/>
      </c>
      <c r="AM1912" s="375" t="str">
        <f t="shared" si="876"/>
        <v/>
      </c>
      <c r="AN1912" s="376" t="str">
        <f>IF(AF1912="","",IF(OR(AH1912="",AH1912="-"),"－",IF(OR(AM1912=8,AM1912=9),"",IF(OR(AJ1912=3,AJ1912=4,AJ1912=5,AJ1912=6),VLOOKUP(AH1912,INDEX((係数_バス貨物_ガソリン,係数_バス貨物_CNG,係数_バス貨物_軽油,係数_バス貨物_メタノール,係数_バス貨物_LPG),MATCH(AL1912,【参考】排出ガスレベル!$AI$4:$AI$671,1),1,AR1912):INDEX((係数_バス貨物_ガソリン,係数_バス貨物_CNG,係数_バス貨物_軽油,係数_バス貨物_メタノール,係数_バス貨物_LPG),MATCH(AL1912+1,【参考】排出ガスレベル!$AI$4:$AI$671,1)-1,5,AR1912),2,FALSE),IF(OR(AJ1912=1,AJ1912=2),VLOOKUP(AH1912,INDEX((係数_乗用_ガソリン,係数_乗用_CNG,係数_乗用_軽油,係数_乗用_メタノール,係数_乗用_LPG),1,1,AR1912):INDEX((係数_乗用_ガソリン,係数_乗用_CNG,係数_乗用_軽油,係数_乗用_メタノール,係数_乗用_LPG),125,5,AR1912),2,FALSE))))))</f>
        <v/>
      </c>
      <c r="AO1912" s="376" t="str">
        <f>IF(T1912="","",IF(OR(AH1912="",AH1912="-"),"－",IF(OR(AM1912=8,AM1912=9),"",IF(OR(AJ1912=3,AJ1912=4,AJ1912=5,AJ1912=6),VLOOKUP(AH1912,INDEX((係数_バス貨物_ガソリン,係数_バス貨物_CNG,係数_バス貨物_軽油,係数_バス貨物_メタノール,係数_バス貨物_LPG),MATCH(AL1912,【参考】排出ガスレベル!$AI$4:$AI$671,1),1,AR1912):INDEX((係数_バス貨物_ガソリン,係数_バス貨物_CNG,係数_バス貨物_軽油,係数_バス貨物_メタノール,係数_バス貨物_LPG),MATCH(AL1912+1,【参考】排出ガスレベル!$AI$4:$AI$671,1)-1,5,AR1912),3,FALSE),IF(OR(AJ1912=1,AJ1912=2),VLOOKUP(AH1912,INDEX((係数_乗用_ガソリン,係数_乗用_CNG,係数_乗用_軽油,係数_乗用_メタノール,係数_乗用_LPG),1,1,AR1912):INDEX((係数_乗用_ガソリン,係数_乗用_CNG,係数_乗用_軽油,係数_乗用_メタノール,係数_乗用_LPG),125,5,AR1912),3,FALSE))))))</f>
        <v/>
      </c>
      <c r="AP1912" s="375" t="str">
        <f t="shared" si="877"/>
        <v/>
      </c>
      <c r="AQ1912" s="444" t="str">
        <f t="shared" si="878"/>
        <v/>
      </c>
      <c r="AR1912" s="375" t="str">
        <f t="shared" si="881"/>
        <v/>
      </c>
      <c r="AS1912" s="377" t="str">
        <f t="shared" si="879"/>
        <v/>
      </c>
      <c r="AT1912" s="378" t="str">
        <f t="shared" si="880"/>
        <v/>
      </c>
      <c r="AX1912" s="625" t="b">
        <f t="shared" si="882"/>
        <v>0</v>
      </c>
      <c r="AY1912" s="7" t="str">
        <f t="shared" si="883"/>
        <v>FALSEFALSEFALSE</v>
      </c>
      <c r="AZ1912" s="626">
        <f t="shared" si="890"/>
        <v>0</v>
      </c>
      <c r="BA1912" s="627" t="str">
        <f t="shared" si="891"/>
        <v/>
      </c>
      <c r="BB1912" s="627">
        <f t="shared" si="892"/>
        <v>0</v>
      </c>
      <c r="BC1912" s="690" t="str">
        <f t="shared" si="893"/>
        <v/>
      </c>
    </row>
    <row r="1913" spans="1:55">
      <c r="A1913" s="381">
        <v>1857</v>
      </c>
      <c r="B1913" s="117"/>
      <c r="C1913" s="288"/>
      <c r="D1913" s="289"/>
      <c r="E1913" s="289"/>
      <c r="F1913" s="290"/>
      <c r="G1913" s="292"/>
      <c r="H1913" s="116"/>
      <c r="I1913" s="292"/>
      <c r="J1913" s="116"/>
      <c r="K1913" s="370" t="str">
        <f t="shared" si="884"/>
        <v/>
      </c>
      <c r="L1913" s="370">
        <f t="shared" si="885"/>
        <v>0</v>
      </c>
      <c r="M1913" s="370">
        <f t="shared" si="886"/>
        <v>0</v>
      </c>
      <c r="N1913" s="371" t="str">
        <f t="shared" si="894"/>
        <v/>
      </c>
      <c r="O1913" s="371" t="str">
        <f t="shared" si="895"/>
        <v/>
      </c>
      <c r="P1913" s="371" t="str">
        <f t="shared" si="896"/>
        <v/>
      </c>
      <c r="Q1913" s="371" t="str">
        <f t="shared" si="897"/>
        <v/>
      </c>
      <c r="R1913" s="371" t="str">
        <f t="shared" si="898"/>
        <v/>
      </c>
      <c r="S1913" s="371" t="str">
        <f t="shared" si="899"/>
        <v/>
      </c>
      <c r="T1913" s="443" t="str">
        <f t="shared" si="887"/>
        <v/>
      </c>
      <c r="U1913" s="539"/>
      <c r="V1913" s="117"/>
      <c r="W1913" s="118"/>
      <c r="X1913" s="119"/>
      <c r="Y1913" s="120"/>
      <c r="Z1913" s="122"/>
      <c r="AA1913" s="121"/>
      <c r="AB1913" s="443" t="str">
        <f t="shared" si="888"/>
        <v/>
      </c>
      <c r="AC1913" s="734" t="str">
        <f t="shared" si="889"/>
        <v/>
      </c>
      <c r="AD1913" s="372"/>
      <c r="AE1913" s="485"/>
      <c r="AF1913" s="373" t="str">
        <f t="shared" ref="AF1913:AF1976" si="900">IF(OR(T1913="(減車済)",T1913=""),"",1)</f>
        <v/>
      </c>
      <c r="AG1913" s="373" t="str">
        <f t="shared" ref="AG1913:AG1976" si="901">IF(OR(T1913="継続",T1913="新規"),1,"")</f>
        <v/>
      </c>
      <c r="AH1913" s="374" t="str">
        <f t="shared" ref="AH1913:AH1976" si="902">IF(AF1913="","",UPPER(ASC(X1913)))</f>
        <v/>
      </c>
      <c r="AI1913" s="375" t="str">
        <f t="shared" ref="AI1913:AI1976" si="903">IF(AF1913="","",IF(V1913="","",IF(V1913="普通",1,IF(V1913="小型",2,0))))</f>
        <v/>
      </c>
      <c r="AJ1913" s="375" t="str">
        <f t="shared" ref="AJ1913:AJ1976" si="904">IF(AF1913="","",IF(W1913="","",VLOOKUP(W1913,用途,2,FALSE)))</f>
        <v/>
      </c>
      <c r="AK1913" s="375" t="str">
        <f t="shared" ref="AK1913:AK1976" si="905">IF(AF1913="","",IF(Y1913="","",IF(Y1913&lt;=10,1,IF(Y1913&lt;30,2,IF(Y1913&gt;=30,3,0)))))</f>
        <v/>
      </c>
      <c r="AL1913" s="375" t="str">
        <f t="shared" ref="AL1913:AL1976" si="906">IF(AF1913="","",IF(Z1913="","",IF(Z1913&lt;=1.7*1000,1,IF(Z1913&lt;=2.5*1000,2,IF(Z1913&lt;=3.5*1000,3,IF(Z1913&lt;8*1000,4,IF(Z1913&gt;=8*1000,5,"")))))))</f>
        <v/>
      </c>
      <c r="AM1913" s="375" t="str">
        <f t="shared" ref="AM1913:AM1976" si="907">IF(AF1913="","",IF(AA1913="","",VLOOKUP(AA1913,燃料の種類,2,FALSE)))</f>
        <v/>
      </c>
      <c r="AN1913" s="376" t="str">
        <f>IF(AF1913="","",IF(OR(AH1913="",AH1913="-"),"－",IF(OR(AM1913=8,AM1913=9),"",IF(OR(AJ1913=3,AJ1913=4,AJ1913=5,AJ1913=6),VLOOKUP(AH1913,INDEX((係数_バス貨物_ガソリン,係数_バス貨物_CNG,係数_バス貨物_軽油,係数_バス貨物_メタノール,係数_バス貨物_LPG),MATCH(AL1913,【参考】排出ガスレベル!$AI$4:$AI$671,1),1,AR1913):INDEX((係数_バス貨物_ガソリン,係数_バス貨物_CNG,係数_バス貨物_軽油,係数_バス貨物_メタノール,係数_バス貨物_LPG),MATCH(AL1913+1,【参考】排出ガスレベル!$AI$4:$AI$671,1)-1,5,AR1913),2,FALSE),IF(OR(AJ1913=1,AJ1913=2),VLOOKUP(AH1913,INDEX((係数_乗用_ガソリン,係数_乗用_CNG,係数_乗用_軽油,係数_乗用_メタノール,係数_乗用_LPG),1,1,AR1913):INDEX((係数_乗用_ガソリン,係数_乗用_CNG,係数_乗用_軽油,係数_乗用_メタノール,係数_乗用_LPG),125,5,AR1913),2,FALSE))))))</f>
        <v/>
      </c>
      <c r="AO1913" s="376" t="str">
        <f>IF(T1913="","",IF(OR(AH1913="",AH1913="-"),"－",IF(OR(AM1913=8,AM1913=9),"",IF(OR(AJ1913=3,AJ1913=4,AJ1913=5,AJ1913=6),VLOOKUP(AH1913,INDEX((係数_バス貨物_ガソリン,係数_バス貨物_CNG,係数_バス貨物_軽油,係数_バス貨物_メタノール,係数_バス貨物_LPG),MATCH(AL1913,【参考】排出ガスレベル!$AI$4:$AI$671,1),1,AR1913):INDEX((係数_バス貨物_ガソリン,係数_バス貨物_CNG,係数_バス貨物_軽油,係数_バス貨物_メタノール,係数_バス貨物_LPG),MATCH(AL1913+1,【参考】排出ガスレベル!$AI$4:$AI$671,1)-1,5,AR1913),3,FALSE),IF(OR(AJ1913=1,AJ1913=2),VLOOKUP(AH1913,INDEX((係数_乗用_ガソリン,係数_乗用_CNG,係数_乗用_軽油,係数_乗用_メタノール,係数_乗用_LPG),1,1,AR1913):INDEX((係数_乗用_ガソリン,係数_乗用_CNG,係数_乗用_軽油,係数_乗用_メタノール,係数_乗用_LPG),125,5,AR1913),3,FALSE))))))</f>
        <v/>
      </c>
      <c r="AP1913" s="375" t="str">
        <f t="shared" ref="AP1913:AP1976" si="908">IF((AF1913="")+(AC1913=""),"",IF(燃料区分1=4,VLOOKUP(AO1913,排ガス低減レベル,2,FALSE),VLOOKUP(AC1913,排ガス低減レベル,2,FALSE)))</f>
        <v/>
      </c>
      <c r="AQ1913" s="444" t="str">
        <f t="shared" ref="AQ1913:AQ1976" si="909">IF(AG1913="","",IF(AJ1913=3,B1913&amp;"-"&amp;SUM(AJ1913*100,AK1913*10,AL1913)&amp;"A",IF(OR(AJ1913=2,AJ1913=4,AJ1913=6),B1913&amp;"-"&amp;AL1913*10&amp;"A",IF(AJ1913=1,B1913&amp;"-"&amp;AJ1913&amp;"A",IF(AJ1913=5,B1913&amp;"-"&amp;SUM(AJ1913*100,AI1913*10,AL1913)&amp;"A","")))))</f>
        <v/>
      </c>
      <c r="AR1913" s="375" t="str">
        <f t="shared" si="881"/>
        <v/>
      </c>
      <c r="AS1913" s="377" t="str">
        <f t="shared" ref="AS1913:AS1976" si="910">IF(AG1913="","",B1913&amp;"-"&amp;AM1913)</f>
        <v/>
      </c>
      <c r="AT1913" s="378" t="str">
        <f t="shared" ref="AT1913:AT1976" si="911">IF(AF1913="","",VLOOKUP(T1913,車両の増減,2,FALSE))</f>
        <v/>
      </c>
      <c r="AX1913" s="625" t="b">
        <f t="shared" si="882"/>
        <v>0</v>
      </c>
      <c r="AY1913" s="7" t="str">
        <f t="shared" si="883"/>
        <v>FALSEFALSEFALSE</v>
      </c>
      <c r="AZ1913" s="626">
        <f t="shared" si="890"/>
        <v>0</v>
      </c>
      <c r="BA1913" s="627" t="str">
        <f t="shared" si="891"/>
        <v/>
      </c>
      <c r="BB1913" s="627">
        <f t="shared" si="892"/>
        <v>0</v>
      </c>
      <c r="BC1913" s="690" t="str">
        <f t="shared" si="893"/>
        <v/>
      </c>
    </row>
    <row r="1914" spans="1:55">
      <c r="A1914" s="381">
        <v>1858</v>
      </c>
      <c r="B1914" s="117"/>
      <c r="C1914" s="288"/>
      <c r="D1914" s="289"/>
      <c r="E1914" s="289"/>
      <c r="F1914" s="290"/>
      <c r="G1914" s="292"/>
      <c r="H1914" s="116"/>
      <c r="I1914" s="292"/>
      <c r="J1914" s="116"/>
      <c r="K1914" s="370" t="str">
        <f t="shared" si="884"/>
        <v/>
      </c>
      <c r="L1914" s="370">
        <f t="shared" si="885"/>
        <v>0</v>
      </c>
      <c r="M1914" s="370">
        <f t="shared" si="886"/>
        <v>0</v>
      </c>
      <c r="N1914" s="371" t="str">
        <f t="shared" si="894"/>
        <v/>
      </c>
      <c r="O1914" s="371" t="str">
        <f t="shared" si="895"/>
        <v/>
      </c>
      <c r="P1914" s="371" t="str">
        <f t="shared" si="896"/>
        <v/>
      </c>
      <c r="Q1914" s="371" t="str">
        <f t="shared" si="897"/>
        <v/>
      </c>
      <c r="R1914" s="371" t="str">
        <f t="shared" si="898"/>
        <v/>
      </c>
      <c r="S1914" s="371" t="str">
        <f t="shared" si="899"/>
        <v/>
      </c>
      <c r="T1914" s="443" t="str">
        <f t="shared" si="887"/>
        <v/>
      </c>
      <c r="U1914" s="539"/>
      <c r="V1914" s="117"/>
      <c r="W1914" s="118"/>
      <c r="X1914" s="119"/>
      <c r="Y1914" s="120"/>
      <c r="Z1914" s="122"/>
      <c r="AA1914" s="121"/>
      <c r="AB1914" s="443" t="str">
        <f t="shared" si="888"/>
        <v/>
      </c>
      <c r="AC1914" s="734" t="str">
        <f t="shared" si="889"/>
        <v/>
      </c>
      <c r="AD1914" s="372"/>
      <c r="AE1914" s="485"/>
      <c r="AF1914" s="373" t="str">
        <f t="shared" si="900"/>
        <v/>
      </c>
      <c r="AG1914" s="373" t="str">
        <f t="shared" si="901"/>
        <v/>
      </c>
      <c r="AH1914" s="374" t="str">
        <f t="shared" si="902"/>
        <v/>
      </c>
      <c r="AI1914" s="375" t="str">
        <f t="shared" si="903"/>
        <v/>
      </c>
      <c r="AJ1914" s="375" t="str">
        <f t="shared" si="904"/>
        <v/>
      </c>
      <c r="AK1914" s="375" t="str">
        <f t="shared" si="905"/>
        <v/>
      </c>
      <c r="AL1914" s="375" t="str">
        <f t="shared" si="906"/>
        <v/>
      </c>
      <c r="AM1914" s="375" t="str">
        <f t="shared" si="907"/>
        <v/>
      </c>
      <c r="AN1914" s="376" t="str">
        <f>IF(AF1914="","",IF(OR(AH1914="",AH1914="-"),"－",IF(OR(AM1914=8,AM1914=9),"",IF(OR(AJ1914=3,AJ1914=4,AJ1914=5,AJ1914=6),VLOOKUP(AH1914,INDEX((係数_バス貨物_ガソリン,係数_バス貨物_CNG,係数_バス貨物_軽油,係数_バス貨物_メタノール,係数_バス貨物_LPG),MATCH(AL1914,【参考】排出ガスレベル!$AI$4:$AI$671,1),1,AR1914):INDEX((係数_バス貨物_ガソリン,係数_バス貨物_CNG,係数_バス貨物_軽油,係数_バス貨物_メタノール,係数_バス貨物_LPG),MATCH(AL1914+1,【参考】排出ガスレベル!$AI$4:$AI$671,1)-1,5,AR1914),2,FALSE),IF(OR(AJ1914=1,AJ1914=2),VLOOKUP(AH1914,INDEX((係数_乗用_ガソリン,係数_乗用_CNG,係数_乗用_軽油,係数_乗用_メタノール,係数_乗用_LPG),1,1,AR1914):INDEX((係数_乗用_ガソリン,係数_乗用_CNG,係数_乗用_軽油,係数_乗用_メタノール,係数_乗用_LPG),125,5,AR1914),2,FALSE))))))</f>
        <v/>
      </c>
      <c r="AO1914" s="376" t="str">
        <f>IF(T1914="","",IF(OR(AH1914="",AH1914="-"),"－",IF(OR(AM1914=8,AM1914=9),"",IF(OR(AJ1914=3,AJ1914=4,AJ1914=5,AJ1914=6),VLOOKUP(AH1914,INDEX((係数_バス貨物_ガソリン,係数_バス貨物_CNG,係数_バス貨物_軽油,係数_バス貨物_メタノール,係数_バス貨物_LPG),MATCH(AL1914,【参考】排出ガスレベル!$AI$4:$AI$671,1),1,AR1914):INDEX((係数_バス貨物_ガソリン,係数_バス貨物_CNG,係数_バス貨物_軽油,係数_バス貨物_メタノール,係数_バス貨物_LPG),MATCH(AL1914+1,【参考】排出ガスレベル!$AI$4:$AI$671,1)-1,5,AR1914),3,FALSE),IF(OR(AJ1914=1,AJ1914=2),VLOOKUP(AH1914,INDEX((係数_乗用_ガソリン,係数_乗用_CNG,係数_乗用_軽油,係数_乗用_メタノール,係数_乗用_LPG),1,1,AR1914):INDEX((係数_乗用_ガソリン,係数_乗用_CNG,係数_乗用_軽油,係数_乗用_メタノール,係数_乗用_LPG),125,5,AR1914),3,FALSE))))))</f>
        <v/>
      </c>
      <c r="AP1914" s="375" t="str">
        <f t="shared" si="908"/>
        <v/>
      </c>
      <c r="AQ1914" s="444" t="str">
        <f t="shared" si="909"/>
        <v/>
      </c>
      <c r="AR1914" s="375" t="str">
        <f t="shared" ref="AR1914:AR1977" si="912">IF(OR(AM1914=1,AM1914=2,AM1914=11),1,IF(AM1914=6,2,IF(OR(AM1914=4,AM1914=5,AM1914=10),3,IF(AM1914=7,4,IF(AM1914=3,5, IF(OR(AM1914=8,AM1914=9),6,""))))))</f>
        <v/>
      </c>
      <c r="AS1914" s="377" t="str">
        <f t="shared" si="910"/>
        <v/>
      </c>
      <c r="AT1914" s="378" t="str">
        <f t="shared" si="911"/>
        <v/>
      </c>
      <c r="AX1914" s="625" t="b">
        <f t="shared" ref="AX1914:AX1977" si="913">IF(AY1914="FALSEFALSEFALSEFALSE","ハイブリッド")</f>
        <v>0</v>
      </c>
      <c r="AY1914" s="7" t="str">
        <f t="shared" ref="AY1914:AY1977" si="914">EXACT(AZ1914,BA1914)&amp;IF(BA1914="","")&amp;IF(AZ1914="電気",TRUE)&amp;IF(AZ1914="LPG",TRUE)</f>
        <v>FALSEFALSEFALSE</v>
      </c>
      <c r="AZ1914" s="626">
        <f t="shared" si="890"/>
        <v>0</v>
      </c>
      <c r="BA1914" s="627" t="str">
        <f t="shared" si="891"/>
        <v/>
      </c>
      <c r="BB1914" s="627">
        <f t="shared" si="892"/>
        <v>0</v>
      </c>
      <c r="BC1914" s="690" t="str">
        <f t="shared" si="893"/>
        <v/>
      </c>
    </row>
    <row r="1915" spans="1:55">
      <c r="A1915" s="381">
        <v>1859</v>
      </c>
      <c r="B1915" s="117"/>
      <c r="C1915" s="288"/>
      <c r="D1915" s="289"/>
      <c r="E1915" s="289"/>
      <c r="F1915" s="290"/>
      <c r="G1915" s="292"/>
      <c r="H1915" s="116"/>
      <c r="I1915" s="292"/>
      <c r="J1915" s="116"/>
      <c r="K1915" s="370" t="str">
        <f t="shared" si="884"/>
        <v/>
      </c>
      <c r="L1915" s="370">
        <f t="shared" si="885"/>
        <v>0</v>
      </c>
      <c r="M1915" s="370">
        <f t="shared" si="886"/>
        <v>0</v>
      </c>
      <c r="N1915" s="371" t="str">
        <f t="shared" si="894"/>
        <v/>
      </c>
      <c r="O1915" s="371" t="str">
        <f t="shared" si="895"/>
        <v/>
      </c>
      <c r="P1915" s="371" t="str">
        <f t="shared" si="896"/>
        <v/>
      </c>
      <c r="Q1915" s="371" t="str">
        <f t="shared" si="897"/>
        <v/>
      </c>
      <c r="R1915" s="371" t="str">
        <f t="shared" si="898"/>
        <v/>
      </c>
      <c r="S1915" s="371" t="str">
        <f t="shared" si="899"/>
        <v/>
      </c>
      <c r="T1915" s="443" t="str">
        <f t="shared" si="887"/>
        <v/>
      </c>
      <c r="U1915" s="539"/>
      <c r="V1915" s="117"/>
      <c r="W1915" s="118"/>
      <c r="X1915" s="119"/>
      <c r="Y1915" s="120"/>
      <c r="Z1915" s="122"/>
      <c r="AA1915" s="121"/>
      <c r="AB1915" s="443" t="str">
        <f t="shared" si="888"/>
        <v/>
      </c>
      <c r="AC1915" s="734" t="str">
        <f t="shared" si="889"/>
        <v/>
      </c>
      <c r="AD1915" s="372"/>
      <c r="AE1915" s="485"/>
      <c r="AF1915" s="373" t="str">
        <f t="shared" si="900"/>
        <v/>
      </c>
      <c r="AG1915" s="373" t="str">
        <f t="shared" si="901"/>
        <v/>
      </c>
      <c r="AH1915" s="374" t="str">
        <f t="shared" si="902"/>
        <v/>
      </c>
      <c r="AI1915" s="375" t="str">
        <f t="shared" si="903"/>
        <v/>
      </c>
      <c r="AJ1915" s="375" t="str">
        <f t="shared" si="904"/>
        <v/>
      </c>
      <c r="AK1915" s="375" t="str">
        <f t="shared" si="905"/>
        <v/>
      </c>
      <c r="AL1915" s="375" t="str">
        <f t="shared" si="906"/>
        <v/>
      </c>
      <c r="AM1915" s="375" t="str">
        <f t="shared" si="907"/>
        <v/>
      </c>
      <c r="AN1915" s="376" t="str">
        <f>IF(AF1915="","",IF(OR(AH1915="",AH1915="-"),"－",IF(OR(AM1915=8,AM1915=9),"",IF(OR(AJ1915=3,AJ1915=4,AJ1915=5,AJ1915=6),VLOOKUP(AH1915,INDEX((係数_バス貨物_ガソリン,係数_バス貨物_CNG,係数_バス貨物_軽油,係数_バス貨物_メタノール,係数_バス貨物_LPG),MATCH(AL1915,【参考】排出ガスレベル!$AI$4:$AI$671,1),1,AR1915):INDEX((係数_バス貨物_ガソリン,係数_バス貨物_CNG,係数_バス貨物_軽油,係数_バス貨物_メタノール,係数_バス貨物_LPG),MATCH(AL1915+1,【参考】排出ガスレベル!$AI$4:$AI$671,1)-1,5,AR1915),2,FALSE),IF(OR(AJ1915=1,AJ1915=2),VLOOKUP(AH1915,INDEX((係数_乗用_ガソリン,係数_乗用_CNG,係数_乗用_軽油,係数_乗用_メタノール,係数_乗用_LPG),1,1,AR1915):INDEX((係数_乗用_ガソリン,係数_乗用_CNG,係数_乗用_軽油,係数_乗用_メタノール,係数_乗用_LPG),125,5,AR1915),2,FALSE))))))</f>
        <v/>
      </c>
      <c r="AO1915" s="376" t="str">
        <f>IF(T1915="","",IF(OR(AH1915="",AH1915="-"),"－",IF(OR(AM1915=8,AM1915=9),"",IF(OR(AJ1915=3,AJ1915=4,AJ1915=5,AJ1915=6),VLOOKUP(AH1915,INDEX((係数_バス貨物_ガソリン,係数_バス貨物_CNG,係数_バス貨物_軽油,係数_バス貨物_メタノール,係数_バス貨物_LPG),MATCH(AL1915,【参考】排出ガスレベル!$AI$4:$AI$671,1),1,AR1915):INDEX((係数_バス貨物_ガソリン,係数_バス貨物_CNG,係数_バス貨物_軽油,係数_バス貨物_メタノール,係数_バス貨物_LPG),MATCH(AL1915+1,【参考】排出ガスレベル!$AI$4:$AI$671,1)-1,5,AR1915),3,FALSE),IF(OR(AJ1915=1,AJ1915=2),VLOOKUP(AH1915,INDEX((係数_乗用_ガソリン,係数_乗用_CNG,係数_乗用_軽油,係数_乗用_メタノール,係数_乗用_LPG),1,1,AR1915):INDEX((係数_乗用_ガソリン,係数_乗用_CNG,係数_乗用_軽油,係数_乗用_メタノール,係数_乗用_LPG),125,5,AR1915),3,FALSE))))))</f>
        <v/>
      </c>
      <c r="AP1915" s="375" t="str">
        <f t="shared" si="908"/>
        <v/>
      </c>
      <c r="AQ1915" s="444" t="str">
        <f t="shared" si="909"/>
        <v/>
      </c>
      <c r="AR1915" s="375" t="str">
        <f t="shared" si="912"/>
        <v/>
      </c>
      <c r="AS1915" s="377" t="str">
        <f t="shared" si="910"/>
        <v/>
      </c>
      <c r="AT1915" s="378" t="str">
        <f t="shared" si="911"/>
        <v/>
      </c>
      <c r="AX1915" s="625" t="b">
        <f t="shared" si="913"/>
        <v>0</v>
      </c>
      <c r="AY1915" s="7" t="str">
        <f t="shared" si="914"/>
        <v>FALSEFALSEFALSE</v>
      </c>
      <c r="AZ1915" s="626">
        <f t="shared" si="890"/>
        <v>0</v>
      </c>
      <c r="BA1915" s="627" t="str">
        <f t="shared" si="891"/>
        <v/>
      </c>
      <c r="BB1915" s="627">
        <f t="shared" si="892"/>
        <v>0</v>
      </c>
      <c r="BC1915" s="690" t="str">
        <f t="shared" si="893"/>
        <v/>
      </c>
    </row>
    <row r="1916" spans="1:55">
      <c r="A1916" s="381">
        <v>1860</v>
      </c>
      <c r="B1916" s="117"/>
      <c r="C1916" s="288"/>
      <c r="D1916" s="289"/>
      <c r="E1916" s="289"/>
      <c r="F1916" s="290"/>
      <c r="G1916" s="292"/>
      <c r="H1916" s="116"/>
      <c r="I1916" s="292"/>
      <c r="J1916" s="116"/>
      <c r="K1916" s="370" t="str">
        <f t="shared" si="884"/>
        <v/>
      </c>
      <c r="L1916" s="370">
        <f t="shared" si="885"/>
        <v>0</v>
      </c>
      <c r="M1916" s="370">
        <f t="shared" si="886"/>
        <v>0</v>
      </c>
      <c r="N1916" s="371" t="str">
        <f t="shared" si="894"/>
        <v/>
      </c>
      <c r="O1916" s="371" t="str">
        <f t="shared" si="895"/>
        <v/>
      </c>
      <c r="P1916" s="371" t="str">
        <f t="shared" si="896"/>
        <v/>
      </c>
      <c r="Q1916" s="371" t="str">
        <f t="shared" si="897"/>
        <v/>
      </c>
      <c r="R1916" s="371" t="str">
        <f t="shared" si="898"/>
        <v/>
      </c>
      <c r="S1916" s="371" t="str">
        <f t="shared" si="899"/>
        <v/>
      </c>
      <c r="T1916" s="443" t="str">
        <f t="shared" si="887"/>
        <v/>
      </c>
      <c r="U1916" s="539"/>
      <c r="V1916" s="117"/>
      <c r="W1916" s="118"/>
      <c r="X1916" s="119"/>
      <c r="Y1916" s="120"/>
      <c r="Z1916" s="122"/>
      <c r="AA1916" s="121"/>
      <c r="AB1916" s="443" t="str">
        <f t="shared" si="888"/>
        <v/>
      </c>
      <c r="AC1916" s="734" t="str">
        <f t="shared" si="889"/>
        <v/>
      </c>
      <c r="AD1916" s="372"/>
      <c r="AE1916" s="485"/>
      <c r="AF1916" s="373" t="str">
        <f t="shared" si="900"/>
        <v/>
      </c>
      <c r="AG1916" s="373" t="str">
        <f t="shared" si="901"/>
        <v/>
      </c>
      <c r="AH1916" s="374" t="str">
        <f t="shared" si="902"/>
        <v/>
      </c>
      <c r="AI1916" s="375" t="str">
        <f t="shared" si="903"/>
        <v/>
      </c>
      <c r="AJ1916" s="375" t="str">
        <f t="shared" si="904"/>
        <v/>
      </c>
      <c r="AK1916" s="375" t="str">
        <f t="shared" si="905"/>
        <v/>
      </c>
      <c r="AL1916" s="375" t="str">
        <f t="shared" si="906"/>
        <v/>
      </c>
      <c r="AM1916" s="375" t="str">
        <f t="shared" si="907"/>
        <v/>
      </c>
      <c r="AN1916" s="376" t="str">
        <f>IF(AF1916="","",IF(OR(AH1916="",AH1916="-"),"－",IF(OR(AM1916=8,AM1916=9),"",IF(OR(AJ1916=3,AJ1916=4,AJ1916=5,AJ1916=6),VLOOKUP(AH1916,INDEX((係数_バス貨物_ガソリン,係数_バス貨物_CNG,係数_バス貨物_軽油,係数_バス貨物_メタノール,係数_バス貨物_LPG),MATCH(AL1916,【参考】排出ガスレベル!$AI$4:$AI$671,1),1,AR1916):INDEX((係数_バス貨物_ガソリン,係数_バス貨物_CNG,係数_バス貨物_軽油,係数_バス貨物_メタノール,係数_バス貨物_LPG),MATCH(AL1916+1,【参考】排出ガスレベル!$AI$4:$AI$671,1)-1,5,AR1916),2,FALSE),IF(OR(AJ1916=1,AJ1916=2),VLOOKUP(AH1916,INDEX((係数_乗用_ガソリン,係数_乗用_CNG,係数_乗用_軽油,係数_乗用_メタノール,係数_乗用_LPG),1,1,AR1916):INDEX((係数_乗用_ガソリン,係数_乗用_CNG,係数_乗用_軽油,係数_乗用_メタノール,係数_乗用_LPG),125,5,AR1916),2,FALSE))))))</f>
        <v/>
      </c>
      <c r="AO1916" s="376" t="str">
        <f>IF(T1916="","",IF(OR(AH1916="",AH1916="-"),"－",IF(OR(AM1916=8,AM1916=9),"",IF(OR(AJ1916=3,AJ1916=4,AJ1916=5,AJ1916=6),VLOOKUP(AH1916,INDEX((係数_バス貨物_ガソリン,係数_バス貨物_CNG,係数_バス貨物_軽油,係数_バス貨物_メタノール,係数_バス貨物_LPG),MATCH(AL1916,【参考】排出ガスレベル!$AI$4:$AI$671,1),1,AR1916):INDEX((係数_バス貨物_ガソリン,係数_バス貨物_CNG,係数_バス貨物_軽油,係数_バス貨物_メタノール,係数_バス貨物_LPG),MATCH(AL1916+1,【参考】排出ガスレベル!$AI$4:$AI$671,1)-1,5,AR1916),3,FALSE),IF(OR(AJ1916=1,AJ1916=2),VLOOKUP(AH1916,INDEX((係数_乗用_ガソリン,係数_乗用_CNG,係数_乗用_軽油,係数_乗用_メタノール,係数_乗用_LPG),1,1,AR1916):INDEX((係数_乗用_ガソリン,係数_乗用_CNG,係数_乗用_軽油,係数_乗用_メタノール,係数_乗用_LPG),125,5,AR1916),3,FALSE))))))</f>
        <v/>
      </c>
      <c r="AP1916" s="375" t="str">
        <f t="shared" si="908"/>
        <v/>
      </c>
      <c r="AQ1916" s="444" t="str">
        <f t="shared" si="909"/>
        <v/>
      </c>
      <c r="AR1916" s="375" t="str">
        <f t="shared" si="912"/>
        <v/>
      </c>
      <c r="AS1916" s="377" t="str">
        <f t="shared" si="910"/>
        <v/>
      </c>
      <c r="AT1916" s="378" t="str">
        <f t="shared" si="911"/>
        <v/>
      </c>
      <c r="AX1916" s="625" t="b">
        <f t="shared" si="913"/>
        <v>0</v>
      </c>
      <c r="AY1916" s="7" t="str">
        <f t="shared" si="914"/>
        <v>FALSEFALSEFALSE</v>
      </c>
      <c r="AZ1916" s="626">
        <f t="shared" si="890"/>
        <v>0</v>
      </c>
      <c r="BA1916" s="627" t="str">
        <f t="shared" si="891"/>
        <v/>
      </c>
      <c r="BB1916" s="627">
        <f t="shared" si="892"/>
        <v>0</v>
      </c>
      <c r="BC1916" s="690" t="str">
        <f t="shared" si="893"/>
        <v/>
      </c>
    </row>
    <row r="1917" spans="1:55">
      <c r="A1917" s="381">
        <v>1861</v>
      </c>
      <c r="B1917" s="117"/>
      <c r="C1917" s="288"/>
      <c r="D1917" s="289"/>
      <c r="E1917" s="289"/>
      <c r="F1917" s="290"/>
      <c r="G1917" s="292"/>
      <c r="H1917" s="116"/>
      <c r="I1917" s="292"/>
      <c r="J1917" s="116"/>
      <c r="K1917" s="370" t="str">
        <f t="shared" si="884"/>
        <v/>
      </c>
      <c r="L1917" s="370">
        <f t="shared" si="885"/>
        <v>0</v>
      </c>
      <c r="M1917" s="370">
        <f t="shared" si="886"/>
        <v>0</v>
      </c>
      <c r="N1917" s="371" t="str">
        <f t="shared" si="894"/>
        <v/>
      </c>
      <c r="O1917" s="371" t="str">
        <f t="shared" si="895"/>
        <v/>
      </c>
      <c r="P1917" s="371" t="str">
        <f t="shared" si="896"/>
        <v/>
      </c>
      <c r="Q1917" s="371" t="str">
        <f t="shared" si="897"/>
        <v/>
      </c>
      <c r="R1917" s="371" t="str">
        <f t="shared" si="898"/>
        <v/>
      </c>
      <c r="S1917" s="371" t="str">
        <f t="shared" si="899"/>
        <v/>
      </c>
      <c r="T1917" s="443" t="str">
        <f t="shared" si="887"/>
        <v/>
      </c>
      <c r="U1917" s="539"/>
      <c r="V1917" s="117"/>
      <c r="W1917" s="118"/>
      <c r="X1917" s="119"/>
      <c r="Y1917" s="120"/>
      <c r="Z1917" s="122"/>
      <c r="AA1917" s="121"/>
      <c r="AB1917" s="443" t="str">
        <f t="shared" si="888"/>
        <v/>
      </c>
      <c r="AC1917" s="734" t="str">
        <f t="shared" si="889"/>
        <v/>
      </c>
      <c r="AD1917" s="372"/>
      <c r="AE1917" s="485"/>
      <c r="AF1917" s="373" t="str">
        <f t="shared" si="900"/>
        <v/>
      </c>
      <c r="AG1917" s="373" t="str">
        <f t="shared" si="901"/>
        <v/>
      </c>
      <c r="AH1917" s="374" t="str">
        <f t="shared" si="902"/>
        <v/>
      </c>
      <c r="AI1917" s="375" t="str">
        <f t="shared" si="903"/>
        <v/>
      </c>
      <c r="AJ1917" s="375" t="str">
        <f t="shared" si="904"/>
        <v/>
      </c>
      <c r="AK1917" s="375" t="str">
        <f t="shared" si="905"/>
        <v/>
      </c>
      <c r="AL1917" s="375" t="str">
        <f t="shared" si="906"/>
        <v/>
      </c>
      <c r="AM1917" s="375" t="str">
        <f t="shared" si="907"/>
        <v/>
      </c>
      <c r="AN1917" s="376" t="str">
        <f>IF(AF1917="","",IF(OR(AH1917="",AH1917="-"),"－",IF(OR(AM1917=8,AM1917=9),"",IF(OR(AJ1917=3,AJ1917=4,AJ1917=5,AJ1917=6),VLOOKUP(AH1917,INDEX((係数_バス貨物_ガソリン,係数_バス貨物_CNG,係数_バス貨物_軽油,係数_バス貨物_メタノール,係数_バス貨物_LPG),MATCH(AL1917,【参考】排出ガスレベル!$AI$4:$AI$671,1),1,AR1917):INDEX((係数_バス貨物_ガソリン,係数_バス貨物_CNG,係数_バス貨物_軽油,係数_バス貨物_メタノール,係数_バス貨物_LPG),MATCH(AL1917+1,【参考】排出ガスレベル!$AI$4:$AI$671,1)-1,5,AR1917),2,FALSE),IF(OR(AJ1917=1,AJ1917=2),VLOOKUP(AH1917,INDEX((係数_乗用_ガソリン,係数_乗用_CNG,係数_乗用_軽油,係数_乗用_メタノール,係数_乗用_LPG),1,1,AR1917):INDEX((係数_乗用_ガソリン,係数_乗用_CNG,係数_乗用_軽油,係数_乗用_メタノール,係数_乗用_LPG),125,5,AR1917),2,FALSE))))))</f>
        <v/>
      </c>
      <c r="AO1917" s="376" t="str">
        <f>IF(T1917="","",IF(OR(AH1917="",AH1917="-"),"－",IF(OR(AM1917=8,AM1917=9),"",IF(OR(AJ1917=3,AJ1917=4,AJ1917=5,AJ1917=6),VLOOKUP(AH1917,INDEX((係数_バス貨物_ガソリン,係数_バス貨物_CNG,係数_バス貨物_軽油,係数_バス貨物_メタノール,係数_バス貨物_LPG),MATCH(AL1917,【参考】排出ガスレベル!$AI$4:$AI$671,1),1,AR1917):INDEX((係数_バス貨物_ガソリン,係数_バス貨物_CNG,係数_バス貨物_軽油,係数_バス貨物_メタノール,係数_バス貨物_LPG),MATCH(AL1917+1,【参考】排出ガスレベル!$AI$4:$AI$671,1)-1,5,AR1917),3,FALSE),IF(OR(AJ1917=1,AJ1917=2),VLOOKUP(AH1917,INDEX((係数_乗用_ガソリン,係数_乗用_CNG,係数_乗用_軽油,係数_乗用_メタノール,係数_乗用_LPG),1,1,AR1917):INDEX((係数_乗用_ガソリン,係数_乗用_CNG,係数_乗用_軽油,係数_乗用_メタノール,係数_乗用_LPG),125,5,AR1917),3,FALSE))))))</f>
        <v/>
      </c>
      <c r="AP1917" s="375" t="str">
        <f t="shared" si="908"/>
        <v/>
      </c>
      <c r="AQ1917" s="444" t="str">
        <f t="shared" si="909"/>
        <v/>
      </c>
      <c r="AR1917" s="375" t="str">
        <f t="shared" si="912"/>
        <v/>
      </c>
      <c r="AS1917" s="377" t="str">
        <f t="shared" si="910"/>
        <v/>
      </c>
      <c r="AT1917" s="378" t="str">
        <f t="shared" si="911"/>
        <v/>
      </c>
      <c r="AX1917" s="625" t="b">
        <f t="shared" si="913"/>
        <v>0</v>
      </c>
      <c r="AY1917" s="7" t="str">
        <f t="shared" si="914"/>
        <v>FALSEFALSEFALSE</v>
      </c>
      <c r="AZ1917" s="626">
        <f t="shared" si="890"/>
        <v>0</v>
      </c>
      <c r="BA1917" s="627" t="str">
        <f t="shared" si="891"/>
        <v/>
      </c>
      <c r="BB1917" s="627">
        <f t="shared" si="892"/>
        <v>0</v>
      </c>
      <c r="BC1917" s="690" t="str">
        <f t="shared" si="893"/>
        <v/>
      </c>
    </row>
    <row r="1918" spans="1:55">
      <c r="A1918" s="381">
        <v>1862</v>
      </c>
      <c r="B1918" s="117"/>
      <c r="C1918" s="288"/>
      <c r="D1918" s="289"/>
      <c r="E1918" s="289"/>
      <c r="F1918" s="290"/>
      <c r="G1918" s="292"/>
      <c r="H1918" s="116"/>
      <c r="I1918" s="292"/>
      <c r="J1918" s="116"/>
      <c r="K1918" s="370" t="str">
        <f t="shared" si="884"/>
        <v/>
      </c>
      <c r="L1918" s="370">
        <f t="shared" si="885"/>
        <v>0</v>
      </c>
      <c r="M1918" s="370">
        <f t="shared" si="886"/>
        <v>0</v>
      </c>
      <c r="N1918" s="371" t="str">
        <f t="shared" si="894"/>
        <v/>
      </c>
      <c r="O1918" s="371" t="str">
        <f t="shared" si="895"/>
        <v/>
      </c>
      <c r="P1918" s="371" t="str">
        <f t="shared" si="896"/>
        <v/>
      </c>
      <c r="Q1918" s="371" t="str">
        <f t="shared" si="897"/>
        <v/>
      </c>
      <c r="R1918" s="371" t="str">
        <f t="shared" si="898"/>
        <v/>
      </c>
      <c r="S1918" s="371" t="str">
        <f t="shared" si="899"/>
        <v/>
      </c>
      <c r="T1918" s="443" t="str">
        <f t="shared" si="887"/>
        <v/>
      </c>
      <c r="U1918" s="539"/>
      <c r="V1918" s="117"/>
      <c r="W1918" s="118"/>
      <c r="X1918" s="119"/>
      <c r="Y1918" s="120"/>
      <c r="Z1918" s="122"/>
      <c r="AA1918" s="121"/>
      <c r="AB1918" s="443" t="str">
        <f t="shared" si="888"/>
        <v/>
      </c>
      <c r="AC1918" s="734" t="str">
        <f t="shared" si="889"/>
        <v/>
      </c>
      <c r="AD1918" s="372"/>
      <c r="AE1918" s="485"/>
      <c r="AF1918" s="373" t="str">
        <f t="shared" si="900"/>
        <v/>
      </c>
      <c r="AG1918" s="373" t="str">
        <f t="shared" si="901"/>
        <v/>
      </c>
      <c r="AH1918" s="374" t="str">
        <f t="shared" si="902"/>
        <v/>
      </c>
      <c r="AI1918" s="375" t="str">
        <f t="shared" si="903"/>
        <v/>
      </c>
      <c r="AJ1918" s="375" t="str">
        <f t="shared" si="904"/>
        <v/>
      </c>
      <c r="AK1918" s="375" t="str">
        <f t="shared" si="905"/>
        <v/>
      </c>
      <c r="AL1918" s="375" t="str">
        <f t="shared" si="906"/>
        <v/>
      </c>
      <c r="AM1918" s="375" t="str">
        <f t="shared" si="907"/>
        <v/>
      </c>
      <c r="AN1918" s="376" t="str">
        <f>IF(AF1918="","",IF(OR(AH1918="",AH1918="-"),"－",IF(OR(AM1918=8,AM1918=9),"",IF(OR(AJ1918=3,AJ1918=4,AJ1918=5,AJ1918=6),VLOOKUP(AH1918,INDEX((係数_バス貨物_ガソリン,係数_バス貨物_CNG,係数_バス貨物_軽油,係数_バス貨物_メタノール,係数_バス貨物_LPG),MATCH(AL1918,【参考】排出ガスレベル!$AI$4:$AI$671,1),1,AR1918):INDEX((係数_バス貨物_ガソリン,係数_バス貨物_CNG,係数_バス貨物_軽油,係数_バス貨物_メタノール,係数_バス貨物_LPG),MATCH(AL1918+1,【参考】排出ガスレベル!$AI$4:$AI$671,1)-1,5,AR1918),2,FALSE),IF(OR(AJ1918=1,AJ1918=2),VLOOKUP(AH1918,INDEX((係数_乗用_ガソリン,係数_乗用_CNG,係数_乗用_軽油,係数_乗用_メタノール,係数_乗用_LPG),1,1,AR1918):INDEX((係数_乗用_ガソリン,係数_乗用_CNG,係数_乗用_軽油,係数_乗用_メタノール,係数_乗用_LPG),125,5,AR1918),2,FALSE))))))</f>
        <v/>
      </c>
      <c r="AO1918" s="376" t="str">
        <f>IF(T1918="","",IF(OR(AH1918="",AH1918="-"),"－",IF(OR(AM1918=8,AM1918=9),"",IF(OR(AJ1918=3,AJ1918=4,AJ1918=5,AJ1918=6),VLOOKUP(AH1918,INDEX((係数_バス貨物_ガソリン,係数_バス貨物_CNG,係数_バス貨物_軽油,係数_バス貨物_メタノール,係数_バス貨物_LPG),MATCH(AL1918,【参考】排出ガスレベル!$AI$4:$AI$671,1),1,AR1918):INDEX((係数_バス貨物_ガソリン,係数_バス貨物_CNG,係数_バス貨物_軽油,係数_バス貨物_メタノール,係数_バス貨物_LPG),MATCH(AL1918+1,【参考】排出ガスレベル!$AI$4:$AI$671,1)-1,5,AR1918),3,FALSE),IF(OR(AJ1918=1,AJ1918=2),VLOOKUP(AH1918,INDEX((係数_乗用_ガソリン,係数_乗用_CNG,係数_乗用_軽油,係数_乗用_メタノール,係数_乗用_LPG),1,1,AR1918):INDEX((係数_乗用_ガソリン,係数_乗用_CNG,係数_乗用_軽油,係数_乗用_メタノール,係数_乗用_LPG),125,5,AR1918),3,FALSE))))))</f>
        <v/>
      </c>
      <c r="AP1918" s="375" t="str">
        <f t="shared" si="908"/>
        <v/>
      </c>
      <c r="AQ1918" s="444" t="str">
        <f t="shared" si="909"/>
        <v/>
      </c>
      <c r="AR1918" s="375" t="str">
        <f t="shared" si="912"/>
        <v/>
      </c>
      <c r="AS1918" s="377" t="str">
        <f t="shared" si="910"/>
        <v/>
      </c>
      <c r="AT1918" s="378" t="str">
        <f t="shared" si="911"/>
        <v/>
      </c>
      <c r="AX1918" s="625" t="b">
        <f t="shared" si="913"/>
        <v>0</v>
      </c>
      <c r="AY1918" s="7" t="str">
        <f t="shared" si="914"/>
        <v>FALSEFALSEFALSE</v>
      </c>
      <c r="AZ1918" s="626">
        <f t="shared" si="890"/>
        <v>0</v>
      </c>
      <c r="BA1918" s="627" t="str">
        <f t="shared" si="891"/>
        <v/>
      </c>
      <c r="BB1918" s="627">
        <f t="shared" si="892"/>
        <v>0</v>
      </c>
      <c r="BC1918" s="690" t="str">
        <f t="shared" si="893"/>
        <v/>
      </c>
    </row>
    <row r="1919" spans="1:55">
      <c r="A1919" s="381">
        <v>1863</v>
      </c>
      <c r="B1919" s="117"/>
      <c r="C1919" s="288"/>
      <c r="D1919" s="289"/>
      <c r="E1919" s="289"/>
      <c r="F1919" s="290"/>
      <c r="G1919" s="292"/>
      <c r="H1919" s="116"/>
      <c r="I1919" s="292"/>
      <c r="J1919" s="116"/>
      <c r="K1919" s="370" t="str">
        <f t="shared" si="884"/>
        <v/>
      </c>
      <c r="L1919" s="370">
        <f t="shared" si="885"/>
        <v>0</v>
      </c>
      <c r="M1919" s="370">
        <f t="shared" si="886"/>
        <v>0</v>
      </c>
      <c r="N1919" s="371" t="str">
        <f t="shared" si="894"/>
        <v/>
      </c>
      <c r="O1919" s="371" t="str">
        <f t="shared" si="895"/>
        <v/>
      </c>
      <c r="P1919" s="371" t="str">
        <f t="shared" si="896"/>
        <v/>
      </c>
      <c r="Q1919" s="371" t="str">
        <f t="shared" si="897"/>
        <v/>
      </c>
      <c r="R1919" s="371" t="str">
        <f t="shared" si="898"/>
        <v/>
      </c>
      <c r="S1919" s="371" t="str">
        <f t="shared" si="899"/>
        <v/>
      </c>
      <c r="T1919" s="443" t="str">
        <f t="shared" si="887"/>
        <v/>
      </c>
      <c r="U1919" s="539"/>
      <c r="V1919" s="117"/>
      <c r="W1919" s="118"/>
      <c r="X1919" s="119"/>
      <c r="Y1919" s="120"/>
      <c r="Z1919" s="122"/>
      <c r="AA1919" s="121"/>
      <c r="AB1919" s="443" t="str">
        <f t="shared" si="888"/>
        <v/>
      </c>
      <c r="AC1919" s="734" t="str">
        <f t="shared" si="889"/>
        <v/>
      </c>
      <c r="AD1919" s="372"/>
      <c r="AE1919" s="485"/>
      <c r="AF1919" s="373" t="str">
        <f t="shared" si="900"/>
        <v/>
      </c>
      <c r="AG1919" s="373" t="str">
        <f t="shared" si="901"/>
        <v/>
      </c>
      <c r="AH1919" s="374" t="str">
        <f t="shared" si="902"/>
        <v/>
      </c>
      <c r="AI1919" s="375" t="str">
        <f t="shared" si="903"/>
        <v/>
      </c>
      <c r="AJ1919" s="375" t="str">
        <f t="shared" si="904"/>
        <v/>
      </c>
      <c r="AK1919" s="375" t="str">
        <f t="shared" si="905"/>
        <v/>
      </c>
      <c r="AL1919" s="375" t="str">
        <f t="shared" si="906"/>
        <v/>
      </c>
      <c r="AM1919" s="375" t="str">
        <f t="shared" si="907"/>
        <v/>
      </c>
      <c r="AN1919" s="376" t="str">
        <f>IF(AF1919="","",IF(OR(AH1919="",AH1919="-"),"－",IF(OR(AM1919=8,AM1919=9),"",IF(OR(AJ1919=3,AJ1919=4,AJ1919=5,AJ1919=6),VLOOKUP(AH1919,INDEX((係数_バス貨物_ガソリン,係数_バス貨物_CNG,係数_バス貨物_軽油,係数_バス貨物_メタノール,係数_バス貨物_LPG),MATCH(AL1919,【参考】排出ガスレベル!$AI$4:$AI$671,1),1,AR1919):INDEX((係数_バス貨物_ガソリン,係数_バス貨物_CNG,係数_バス貨物_軽油,係数_バス貨物_メタノール,係数_バス貨物_LPG),MATCH(AL1919+1,【参考】排出ガスレベル!$AI$4:$AI$671,1)-1,5,AR1919),2,FALSE),IF(OR(AJ1919=1,AJ1919=2),VLOOKUP(AH1919,INDEX((係数_乗用_ガソリン,係数_乗用_CNG,係数_乗用_軽油,係数_乗用_メタノール,係数_乗用_LPG),1,1,AR1919):INDEX((係数_乗用_ガソリン,係数_乗用_CNG,係数_乗用_軽油,係数_乗用_メタノール,係数_乗用_LPG),125,5,AR1919),2,FALSE))))))</f>
        <v/>
      </c>
      <c r="AO1919" s="376" t="str">
        <f>IF(T1919="","",IF(OR(AH1919="",AH1919="-"),"－",IF(OR(AM1919=8,AM1919=9),"",IF(OR(AJ1919=3,AJ1919=4,AJ1919=5,AJ1919=6),VLOOKUP(AH1919,INDEX((係数_バス貨物_ガソリン,係数_バス貨物_CNG,係数_バス貨物_軽油,係数_バス貨物_メタノール,係数_バス貨物_LPG),MATCH(AL1919,【参考】排出ガスレベル!$AI$4:$AI$671,1),1,AR1919):INDEX((係数_バス貨物_ガソリン,係数_バス貨物_CNG,係数_バス貨物_軽油,係数_バス貨物_メタノール,係数_バス貨物_LPG),MATCH(AL1919+1,【参考】排出ガスレベル!$AI$4:$AI$671,1)-1,5,AR1919),3,FALSE),IF(OR(AJ1919=1,AJ1919=2),VLOOKUP(AH1919,INDEX((係数_乗用_ガソリン,係数_乗用_CNG,係数_乗用_軽油,係数_乗用_メタノール,係数_乗用_LPG),1,1,AR1919):INDEX((係数_乗用_ガソリン,係数_乗用_CNG,係数_乗用_軽油,係数_乗用_メタノール,係数_乗用_LPG),125,5,AR1919),3,FALSE))))))</f>
        <v/>
      </c>
      <c r="AP1919" s="375" t="str">
        <f t="shared" si="908"/>
        <v/>
      </c>
      <c r="AQ1919" s="444" t="str">
        <f t="shared" si="909"/>
        <v/>
      </c>
      <c r="AR1919" s="375" t="str">
        <f t="shared" si="912"/>
        <v/>
      </c>
      <c r="AS1919" s="377" t="str">
        <f t="shared" si="910"/>
        <v/>
      </c>
      <c r="AT1919" s="378" t="str">
        <f t="shared" si="911"/>
        <v/>
      </c>
      <c r="AX1919" s="625" t="b">
        <f t="shared" si="913"/>
        <v>0</v>
      </c>
      <c r="AY1919" s="7" t="str">
        <f t="shared" si="914"/>
        <v>FALSEFALSEFALSE</v>
      </c>
      <c r="AZ1919" s="626">
        <f t="shared" si="890"/>
        <v>0</v>
      </c>
      <c r="BA1919" s="627" t="str">
        <f t="shared" si="891"/>
        <v/>
      </c>
      <c r="BB1919" s="627">
        <f t="shared" si="892"/>
        <v>0</v>
      </c>
      <c r="BC1919" s="690" t="str">
        <f t="shared" si="893"/>
        <v/>
      </c>
    </row>
    <row r="1920" spans="1:55">
      <c r="A1920" s="381">
        <v>1864</v>
      </c>
      <c r="B1920" s="117"/>
      <c r="C1920" s="288"/>
      <c r="D1920" s="289"/>
      <c r="E1920" s="289"/>
      <c r="F1920" s="290"/>
      <c r="G1920" s="292"/>
      <c r="H1920" s="116"/>
      <c r="I1920" s="292"/>
      <c r="J1920" s="116"/>
      <c r="K1920" s="370" t="str">
        <f t="shared" si="884"/>
        <v/>
      </c>
      <c r="L1920" s="370">
        <f t="shared" si="885"/>
        <v>0</v>
      </c>
      <c r="M1920" s="370">
        <f t="shared" si="886"/>
        <v>0</v>
      </c>
      <c r="N1920" s="371" t="str">
        <f t="shared" si="894"/>
        <v/>
      </c>
      <c r="O1920" s="371" t="str">
        <f t="shared" si="895"/>
        <v/>
      </c>
      <c r="P1920" s="371" t="str">
        <f t="shared" si="896"/>
        <v/>
      </c>
      <c r="Q1920" s="371" t="str">
        <f t="shared" si="897"/>
        <v/>
      </c>
      <c r="R1920" s="371" t="str">
        <f t="shared" si="898"/>
        <v/>
      </c>
      <c r="S1920" s="371" t="str">
        <f t="shared" si="899"/>
        <v/>
      </c>
      <c r="T1920" s="443" t="str">
        <f t="shared" si="887"/>
        <v/>
      </c>
      <c r="U1920" s="539"/>
      <c r="V1920" s="117"/>
      <c r="W1920" s="118"/>
      <c r="X1920" s="119"/>
      <c r="Y1920" s="120"/>
      <c r="Z1920" s="122"/>
      <c r="AA1920" s="121"/>
      <c r="AB1920" s="443" t="str">
        <f t="shared" si="888"/>
        <v/>
      </c>
      <c r="AC1920" s="734" t="str">
        <f t="shared" si="889"/>
        <v/>
      </c>
      <c r="AD1920" s="372"/>
      <c r="AE1920" s="485"/>
      <c r="AF1920" s="373" t="str">
        <f t="shared" si="900"/>
        <v/>
      </c>
      <c r="AG1920" s="373" t="str">
        <f t="shared" si="901"/>
        <v/>
      </c>
      <c r="AH1920" s="374" t="str">
        <f t="shared" si="902"/>
        <v/>
      </c>
      <c r="AI1920" s="375" t="str">
        <f t="shared" si="903"/>
        <v/>
      </c>
      <c r="AJ1920" s="375" t="str">
        <f t="shared" si="904"/>
        <v/>
      </c>
      <c r="AK1920" s="375" t="str">
        <f t="shared" si="905"/>
        <v/>
      </c>
      <c r="AL1920" s="375" t="str">
        <f t="shared" si="906"/>
        <v/>
      </c>
      <c r="AM1920" s="375" t="str">
        <f t="shared" si="907"/>
        <v/>
      </c>
      <c r="AN1920" s="376" t="str">
        <f>IF(AF1920="","",IF(OR(AH1920="",AH1920="-"),"－",IF(OR(AM1920=8,AM1920=9),"",IF(OR(AJ1920=3,AJ1920=4,AJ1920=5,AJ1920=6),VLOOKUP(AH1920,INDEX((係数_バス貨物_ガソリン,係数_バス貨物_CNG,係数_バス貨物_軽油,係数_バス貨物_メタノール,係数_バス貨物_LPG),MATCH(AL1920,【参考】排出ガスレベル!$AI$4:$AI$671,1),1,AR1920):INDEX((係数_バス貨物_ガソリン,係数_バス貨物_CNG,係数_バス貨物_軽油,係数_バス貨物_メタノール,係数_バス貨物_LPG),MATCH(AL1920+1,【参考】排出ガスレベル!$AI$4:$AI$671,1)-1,5,AR1920),2,FALSE),IF(OR(AJ1920=1,AJ1920=2),VLOOKUP(AH1920,INDEX((係数_乗用_ガソリン,係数_乗用_CNG,係数_乗用_軽油,係数_乗用_メタノール,係数_乗用_LPG),1,1,AR1920):INDEX((係数_乗用_ガソリン,係数_乗用_CNG,係数_乗用_軽油,係数_乗用_メタノール,係数_乗用_LPG),125,5,AR1920),2,FALSE))))))</f>
        <v/>
      </c>
      <c r="AO1920" s="376" t="str">
        <f>IF(T1920="","",IF(OR(AH1920="",AH1920="-"),"－",IF(OR(AM1920=8,AM1920=9),"",IF(OR(AJ1920=3,AJ1920=4,AJ1920=5,AJ1920=6),VLOOKUP(AH1920,INDEX((係数_バス貨物_ガソリン,係数_バス貨物_CNG,係数_バス貨物_軽油,係数_バス貨物_メタノール,係数_バス貨物_LPG),MATCH(AL1920,【参考】排出ガスレベル!$AI$4:$AI$671,1),1,AR1920):INDEX((係数_バス貨物_ガソリン,係数_バス貨物_CNG,係数_バス貨物_軽油,係数_バス貨物_メタノール,係数_バス貨物_LPG),MATCH(AL1920+1,【参考】排出ガスレベル!$AI$4:$AI$671,1)-1,5,AR1920),3,FALSE),IF(OR(AJ1920=1,AJ1920=2),VLOOKUP(AH1920,INDEX((係数_乗用_ガソリン,係数_乗用_CNG,係数_乗用_軽油,係数_乗用_メタノール,係数_乗用_LPG),1,1,AR1920):INDEX((係数_乗用_ガソリン,係数_乗用_CNG,係数_乗用_軽油,係数_乗用_メタノール,係数_乗用_LPG),125,5,AR1920),3,FALSE))))))</f>
        <v/>
      </c>
      <c r="AP1920" s="375" t="str">
        <f t="shared" si="908"/>
        <v/>
      </c>
      <c r="AQ1920" s="444" t="str">
        <f t="shared" si="909"/>
        <v/>
      </c>
      <c r="AR1920" s="375" t="str">
        <f t="shared" si="912"/>
        <v/>
      </c>
      <c r="AS1920" s="377" t="str">
        <f t="shared" si="910"/>
        <v/>
      </c>
      <c r="AT1920" s="378" t="str">
        <f t="shared" si="911"/>
        <v/>
      </c>
      <c r="AX1920" s="625" t="b">
        <f t="shared" si="913"/>
        <v>0</v>
      </c>
      <c r="AY1920" s="7" t="str">
        <f t="shared" si="914"/>
        <v>FALSEFALSEFALSE</v>
      </c>
      <c r="AZ1920" s="626">
        <f t="shared" si="890"/>
        <v>0</v>
      </c>
      <c r="BA1920" s="627" t="str">
        <f t="shared" si="891"/>
        <v/>
      </c>
      <c r="BB1920" s="627">
        <f t="shared" si="892"/>
        <v>0</v>
      </c>
      <c r="BC1920" s="690" t="str">
        <f t="shared" si="893"/>
        <v/>
      </c>
    </row>
    <row r="1921" spans="1:55">
      <c r="A1921" s="381">
        <v>1865</v>
      </c>
      <c r="B1921" s="117"/>
      <c r="C1921" s="288"/>
      <c r="D1921" s="289"/>
      <c r="E1921" s="289"/>
      <c r="F1921" s="290"/>
      <c r="G1921" s="292"/>
      <c r="H1921" s="116"/>
      <c r="I1921" s="292"/>
      <c r="J1921" s="116"/>
      <c r="K1921" s="370" t="str">
        <f t="shared" si="884"/>
        <v/>
      </c>
      <c r="L1921" s="370">
        <f t="shared" si="885"/>
        <v>0</v>
      </c>
      <c r="M1921" s="370">
        <f t="shared" si="886"/>
        <v>0</v>
      </c>
      <c r="N1921" s="371" t="str">
        <f t="shared" si="894"/>
        <v/>
      </c>
      <c r="O1921" s="371" t="str">
        <f t="shared" si="895"/>
        <v/>
      </c>
      <c r="P1921" s="371" t="str">
        <f t="shared" si="896"/>
        <v/>
      </c>
      <c r="Q1921" s="371" t="str">
        <f t="shared" si="897"/>
        <v/>
      </c>
      <c r="R1921" s="371" t="str">
        <f t="shared" si="898"/>
        <v/>
      </c>
      <c r="S1921" s="371" t="str">
        <f t="shared" si="899"/>
        <v/>
      </c>
      <c r="T1921" s="443" t="str">
        <f t="shared" si="887"/>
        <v/>
      </c>
      <c r="U1921" s="539"/>
      <c r="V1921" s="117"/>
      <c r="W1921" s="118"/>
      <c r="X1921" s="119"/>
      <c r="Y1921" s="120"/>
      <c r="Z1921" s="122"/>
      <c r="AA1921" s="121"/>
      <c r="AB1921" s="443" t="str">
        <f t="shared" si="888"/>
        <v/>
      </c>
      <c r="AC1921" s="734" t="str">
        <f t="shared" si="889"/>
        <v/>
      </c>
      <c r="AD1921" s="372"/>
      <c r="AE1921" s="485"/>
      <c r="AF1921" s="373" t="str">
        <f t="shared" si="900"/>
        <v/>
      </c>
      <c r="AG1921" s="373" t="str">
        <f t="shared" si="901"/>
        <v/>
      </c>
      <c r="AH1921" s="374" t="str">
        <f t="shared" si="902"/>
        <v/>
      </c>
      <c r="AI1921" s="375" t="str">
        <f t="shared" si="903"/>
        <v/>
      </c>
      <c r="AJ1921" s="375" t="str">
        <f t="shared" si="904"/>
        <v/>
      </c>
      <c r="AK1921" s="375" t="str">
        <f t="shared" si="905"/>
        <v/>
      </c>
      <c r="AL1921" s="375" t="str">
        <f t="shared" si="906"/>
        <v/>
      </c>
      <c r="AM1921" s="375" t="str">
        <f t="shared" si="907"/>
        <v/>
      </c>
      <c r="AN1921" s="376" t="str">
        <f>IF(AF1921="","",IF(OR(AH1921="",AH1921="-"),"－",IF(OR(AM1921=8,AM1921=9),"",IF(OR(AJ1921=3,AJ1921=4,AJ1921=5,AJ1921=6),VLOOKUP(AH1921,INDEX((係数_バス貨物_ガソリン,係数_バス貨物_CNG,係数_バス貨物_軽油,係数_バス貨物_メタノール,係数_バス貨物_LPG),MATCH(AL1921,【参考】排出ガスレベル!$AI$4:$AI$671,1),1,AR1921):INDEX((係数_バス貨物_ガソリン,係数_バス貨物_CNG,係数_バス貨物_軽油,係数_バス貨物_メタノール,係数_バス貨物_LPG),MATCH(AL1921+1,【参考】排出ガスレベル!$AI$4:$AI$671,1)-1,5,AR1921),2,FALSE),IF(OR(AJ1921=1,AJ1921=2),VLOOKUP(AH1921,INDEX((係数_乗用_ガソリン,係数_乗用_CNG,係数_乗用_軽油,係数_乗用_メタノール,係数_乗用_LPG),1,1,AR1921):INDEX((係数_乗用_ガソリン,係数_乗用_CNG,係数_乗用_軽油,係数_乗用_メタノール,係数_乗用_LPG),125,5,AR1921),2,FALSE))))))</f>
        <v/>
      </c>
      <c r="AO1921" s="376" t="str">
        <f>IF(T1921="","",IF(OR(AH1921="",AH1921="-"),"－",IF(OR(AM1921=8,AM1921=9),"",IF(OR(AJ1921=3,AJ1921=4,AJ1921=5,AJ1921=6),VLOOKUP(AH1921,INDEX((係数_バス貨物_ガソリン,係数_バス貨物_CNG,係数_バス貨物_軽油,係数_バス貨物_メタノール,係数_バス貨物_LPG),MATCH(AL1921,【参考】排出ガスレベル!$AI$4:$AI$671,1),1,AR1921):INDEX((係数_バス貨物_ガソリン,係数_バス貨物_CNG,係数_バス貨物_軽油,係数_バス貨物_メタノール,係数_バス貨物_LPG),MATCH(AL1921+1,【参考】排出ガスレベル!$AI$4:$AI$671,1)-1,5,AR1921),3,FALSE),IF(OR(AJ1921=1,AJ1921=2),VLOOKUP(AH1921,INDEX((係数_乗用_ガソリン,係数_乗用_CNG,係数_乗用_軽油,係数_乗用_メタノール,係数_乗用_LPG),1,1,AR1921):INDEX((係数_乗用_ガソリン,係数_乗用_CNG,係数_乗用_軽油,係数_乗用_メタノール,係数_乗用_LPG),125,5,AR1921),3,FALSE))))))</f>
        <v/>
      </c>
      <c r="AP1921" s="375" t="str">
        <f t="shared" si="908"/>
        <v/>
      </c>
      <c r="AQ1921" s="444" t="str">
        <f t="shared" si="909"/>
        <v/>
      </c>
      <c r="AR1921" s="375" t="str">
        <f t="shared" si="912"/>
        <v/>
      </c>
      <c r="AS1921" s="377" t="str">
        <f t="shared" si="910"/>
        <v/>
      </c>
      <c r="AT1921" s="378" t="str">
        <f t="shared" si="911"/>
        <v/>
      </c>
      <c r="AX1921" s="625" t="b">
        <f t="shared" si="913"/>
        <v>0</v>
      </c>
      <c r="AY1921" s="7" t="str">
        <f t="shared" si="914"/>
        <v>FALSEFALSEFALSE</v>
      </c>
      <c r="AZ1921" s="626">
        <f t="shared" si="890"/>
        <v>0</v>
      </c>
      <c r="BA1921" s="627" t="str">
        <f t="shared" si="891"/>
        <v/>
      </c>
      <c r="BB1921" s="627">
        <f t="shared" si="892"/>
        <v>0</v>
      </c>
      <c r="BC1921" s="690" t="str">
        <f t="shared" si="893"/>
        <v/>
      </c>
    </row>
    <row r="1922" spans="1:55">
      <c r="A1922" s="381">
        <v>1866</v>
      </c>
      <c r="B1922" s="117"/>
      <c r="C1922" s="288"/>
      <c r="D1922" s="289"/>
      <c r="E1922" s="289"/>
      <c r="F1922" s="290"/>
      <c r="G1922" s="292"/>
      <c r="H1922" s="116"/>
      <c r="I1922" s="292"/>
      <c r="J1922" s="116"/>
      <c r="K1922" s="370" t="str">
        <f t="shared" si="884"/>
        <v/>
      </c>
      <c r="L1922" s="370">
        <f t="shared" si="885"/>
        <v>0</v>
      </c>
      <c r="M1922" s="370">
        <f t="shared" si="886"/>
        <v>0</v>
      </c>
      <c r="N1922" s="371" t="str">
        <f t="shared" si="894"/>
        <v/>
      </c>
      <c r="O1922" s="371" t="str">
        <f t="shared" si="895"/>
        <v/>
      </c>
      <c r="P1922" s="371" t="str">
        <f t="shared" si="896"/>
        <v/>
      </c>
      <c r="Q1922" s="371" t="str">
        <f t="shared" si="897"/>
        <v/>
      </c>
      <c r="R1922" s="371" t="str">
        <f t="shared" si="898"/>
        <v/>
      </c>
      <c r="S1922" s="371" t="str">
        <f t="shared" si="899"/>
        <v/>
      </c>
      <c r="T1922" s="443" t="str">
        <f t="shared" si="887"/>
        <v/>
      </c>
      <c r="U1922" s="539"/>
      <c r="V1922" s="117"/>
      <c r="W1922" s="118"/>
      <c r="X1922" s="119"/>
      <c r="Y1922" s="120"/>
      <c r="Z1922" s="122"/>
      <c r="AA1922" s="121"/>
      <c r="AB1922" s="443" t="str">
        <f t="shared" si="888"/>
        <v/>
      </c>
      <c r="AC1922" s="734" t="str">
        <f t="shared" si="889"/>
        <v/>
      </c>
      <c r="AD1922" s="372"/>
      <c r="AE1922" s="485"/>
      <c r="AF1922" s="373" t="str">
        <f t="shared" si="900"/>
        <v/>
      </c>
      <c r="AG1922" s="373" t="str">
        <f t="shared" si="901"/>
        <v/>
      </c>
      <c r="AH1922" s="374" t="str">
        <f t="shared" si="902"/>
        <v/>
      </c>
      <c r="AI1922" s="375" t="str">
        <f t="shared" si="903"/>
        <v/>
      </c>
      <c r="AJ1922" s="375" t="str">
        <f t="shared" si="904"/>
        <v/>
      </c>
      <c r="AK1922" s="375" t="str">
        <f t="shared" si="905"/>
        <v/>
      </c>
      <c r="AL1922" s="375" t="str">
        <f t="shared" si="906"/>
        <v/>
      </c>
      <c r="AM1922" s="375" t="str">
        <f t="shared" si="907"/>
        <v/>
      </c>
      <c r="AN1922" s="376" t="str">
        <f>IF(AF1922="","",IF(OR(AH1922="",AH1922="-"),"－",IF(OR(AM1922=8,AM1922=9),"",IF(OR(AJ1922=3,AJ1922=4,AJ1922=5,AJ1922=6),VLOOKUP(AH1922,INDEX((係数_バス貨物_ガソリン,係数_バス貨物_CNG,係数_バス貨物_軽油,係数_バス貨物_メタノール,係数_バス貨物_LPG),MATCH(AL1922,【参考】排出ガスレベル!$AI$4:$AI$671,1),1,AR1922):INDEX((係数_バス貨物_ガソリン,係数_バス貨物_CNG,係数_バス貨物_軽油,係数_バス貨物_メタノール,係数_バス貨物_LPG),MATCH(AL1922+1,【参考】排出ガスレベル!$AI$4:$AI$671,1)-1,5,AR1922),2,FALSE),IF(OR(AJ1922=1,AJ1922=2),VLOOKUP(AH1922,INDEX((係数_乗用_ガソリン,係数_乗用_CNG,係数_乗用_軽油,係数_乗用_メタノール,係数_乗用_LPG),1,1,AR1922):INDEX((係数_乗用_ガソリン,係数_乗用_CNG,係数_乗用_軽油,係数_乗用_メタノール,係数_乗用_LPG),125,5,AR1922),2,FALSE))))))</f>
        <v/>
      </c>
      <c r="AO1922" s="376" t="str">
        <f>IF(T1922="","",IF(OR(AH1922="",AH1922="-"),"－",IF(OR(AM1922=8,AM1922=9),"",IF(OR(AJ1922=3,AJ1922=4,AJ1922=5,AJ1922=6),VLOOKUP(AH1922,INDEX((係数_バス貨物_ガソリン,係数_バス貨物_CNG,係数_バス貨物_軽油,係数_バス貨物_メタノール,係数_バス貨物_LPG),MATCH(AL1922,【参考】排出ガスレベル!$AI$4:$AI$671,1),1,AR1922):INDEX((係数_バス貨物_ガソリン,係数_バス貨物_CNG,係数_バス貨物_軽油,係数_バス貨物_メタノール,係数_バス貨物_LPG),MATCH(AL1922+1,【参考】排出ガスレベル!$AI$4:$AI$671,1)-1,5,AR1922),3,FALSE),IF(OR(AJ1922=1,AJ1922=2),VLOOKUP(AH1922,INDEX((係数_乗用_ガソリン,係数_乗用_CNG,係数_乗用_軽油,係数_乗用_メタノール,係数_乗用_LPG),1,1,AR1922):INDEX((係数_乗用_ガソリン,係数_乗用_CNG,係数_乗用_軽油,係数_乗用_メタノール,係数_乗用_LPG),125,5,AR1922),3,FALSE))))))</f>
        <v/>
      </c>
      <c r="AP1922" s="375" t="str">
        <f t="shared" si="908"/>
        <v/>
      </c>
      <c r="AQ1922" s="444" t="str">
        <f t="shared" si="909"/>
        <v/>
      </c>
      <c r="AR1922" s="375" t="str">
        <f t="shared" si="912"/>
        <v/>
      </c>
      <c r="AS1922" s="377" t="str">
        <f t="shared" si="910"/>
        <v/>
      </c>
      <c r="AT1922" s="378" t="str">
        <f t="shared" si="911"/>
        <v/>
      </c>
      <c r="AX1922" s="625" t="b">
        <f t="shared" si="913"/>
        <v>0</v>
      </c>
      <c r="AY1922" s="7" t="str">
        <f t="shared" si="914"/>
        <v>FALSEFALSEFALSE</v>
      </c>
      <c r="AZ1922" s="626">
        <f t="shared" si="890"/>
        <v>0</v>
      </c>
      <c r="BA1922" s="627" t="str">
        <f t="shared" si="891"/>
        <v/>
      </c>
      <c r="BB1922" s="627">
        <f t="shared" si="892"/>
        <v>0</v>
      </c>
      <c r="BC1922" s="690" t="str">
        <f t="shared" si="893"/>
        <v/>
      </c>
    </row>
    <row r="1923" spans="1:55">
      <c r="A1923" s="381">
        <v>1867</v>
      </c>
      <c r="B1923" s="117"/>
      <c r="C1923" s="288"/>
      <c r="D1923" s="289"/>
      <c r="E1923" s="289"/>
      <c r="F1923" s="290"/>
      <c r="G1923" s="292"/>
      <c r="H1923" s="116"/>
      <c r="I1923" s="292"/>
      <c r="J1923" s="116"/>
      <c r="K1923" s="370" t="str">
        <f t="shared" si="884"/>
        <v/>
      </c>
      <c r="L1923" s="370">
        <f t="shared" si="885"/>
        <v>0</v>
      </c>
      <c r="M1923" s="370">
        <f t="shared" si="886"/>
        <v>0</v>
      </c>
      <c r="N1923" s="371" t="str">
        <f t="shared" si="894"/>
        <v/>
      </c>
      <c r="O1923" s="371" t="str">
        <f t="shared" si="895"/>
        <v/>
      </c>
      <c r="P1923" s="371" t="str">
        <f t="shared" si="896"/>
        <v/>
      </c>
      <c r="Q1923" s="371" t="str">
        <f t="shared" si="897"/>
        <v/>
      </c>
      <c r="R1923" s="371" t="str">
        <f t="shared" si="898"/>
        <v/>
      </c>
      <c r="S1923" s="371" t="str">
        <f t="shared" si="899"/>
        <v/>
      </c>
      <c r="T1923" s="443" t="str">
        <f t="shared" si="887"/>
        <v/>
      </c>
      <c r="U1923" s="539"/>
      <c r="V1923" s="117"/>
      <c r="W1923" s="118"/>
      <c r="X1923" s="119"/>
      <c r="Y1923" s="120"/>
      <c r="Z1923" s="122"/>
      <c r="AA1923" s="121"/>
      <c r="AB1923" s="443" t="str">
        <f t="shared" si="888"/>
        <v/>
      </c>
      <c r="AC1923" s="734" t="str">
        <f t="shared" si="889"/>
        <v/>
      </c>
      <c r="AD1923" s="372"/>
      <c r="AE1923" s="485"/>
      <c r="AF1923" s="373" t="str">
        <f t="shared" si="900"/>
        <v/>
      </c>
      <c r="AG1923" s="373" t="str">
        <f t="shared" si="901"/>
        <v/>
      </c>
      <c r="AH1923" s="374" t="str">
        <f t="shared" si="902"/>
        <v/>
      </c>
      <c r="AI1923" s="375" t="str">
        <f t="shared" si="903"/>
        <v/>
      </c>
      <c r="AJ1923" s="375" t="str">
        <f t="shared" si="904"/>
        <v/>
      </c>
      <c r="AK1923" s="375" t="str">
        <f t="shared" si="905"/>
        <v/>
      </c>
      <c r="AL1923" s="375" t="str">
        <f t="shared" si="906"/>
        <v/>
      </c>
      <c r="AM1923" s="375" t="str">
        <f t="shared" si="907"/>
        <v/>
      </c>
      <c r="AN1923" s="376" t="str">
        <f>IF(AF1923="","",IF(OR(AH1923="",AH1923="-"),"－",IF(OR(AM1923=8,AM1923=9),"",IF(OR(AJ1923=3,AJ1923=4,AJ1923=5,AJ1923=6),VLOOKUP(AH1923,INDEX((係数_バス貨物_ガソリン,係数_バス貨物_CNG,係数_バス貨物_軽油,係数_バス貨物_メタノール,係数_バス貨物_LPG),MATCH(AL1923,【参考】排出ガスレベル!$AI$4:$AI$671,1),1,AR1923):INDEX((係数_バス貨物_ガソリン,係数_バス貨物_CNG,係数_バス貨物_軽油,係数_バス貨物_メタノール,係数_バス貨物_LPG),MATCH(AL1923+1,【参考】排出ガスレベル!$AI$4:$AI$671,1)-1,5,AR1923),2,FALSE),IF(OR(AJ1923=1,AJ1923=2),VLOOKUP(AH1923,INDEX((係数_乗用_ガソリン,係数_乗用_CNG,係数_乗用_軽油,係数_乗用_メタノール,係数_乗用_LPG),1,1,AR1923):INDEX((係数_乗用_ガソリン,係数_乗用_CNG,係数_乗用_軽油,係数_乗用_メタノール,係数_乗用_LPG),125,5,AR1923),2,FALSE))))))</f>
        <v/>
      </c>
      <c r="AO1923" s="376" t="str">
        <f>IF(T1923="","",IF(OR(AH1923="",AH1923="-"),"－",IF(OR(AM1923=8,AM1923=9),"",IF(OR(AJ1923=3,AJ1923=4,AJ1923=5,AJ1923=6),VLOOKUP(AH1923,INDEX((係数_バス貨物_ガソリン,係数_バス貨物_CNG,係数_バス貨物_軽油,係数_バス貨物_メタノール,係数_バス貨物_LPG),MATCH(AL1923,【参考】排出ガスレベル!$AI$4:$AI$671,1),1,AR1923):INDEX((係数_バス貨物_ガソリン,係数_バス貨物_CNG,係数_バス貨物_軽油,係数_バス貨物_メタノール,係数_バス貨物_LPG),MATCH(AL1923+1,【参考】排出ガスレベル!$AI$4:$AI$671,1)-1,5,AR1923),3,FALSE),IF(OR(AJ1923=1,AJ1923=2),VLOOKUP(AH1923,INDEX((係数_乗用_ガソリン,係数_乗用_CNG,係数_乗用_軽油,係数_乗用_メタノール,係数_乗用_LPG),1,1,AR1923):INDEX((係数_乗用_ガソリン,係数_乗用_CNG,係数_乗用_軽油,係数_乗用_メタノール,係数_乗用_LPG),125,5,AR1923),3,FALSE))))))</f>
        <v/>
      </c>
      <c r="AP1923" s="375" t="str">
        <f t="shared" si="908"/>
        <v/>
      </c>
      <c r="AQ1923" s="444" t="str">
        <f t="shared" si="909"/>
        <v/>
      </c>
      <c r="AR1923" s="375" t="str">
        <f t="shared" si="912"/>
        <v/>
      </c>
      <c r="AS1923" s="377" t="str">
        <f t="shared" si="910"/>
        <v/>
      </c>
      <c r="AT1923" s="378" t="str">
        <f t="shared" si="911"/>
        <v/>
      </c>
      <c r="AX1923" s="625" t="b">
        <f t="shared" si="913"/>
        <v>0</v>
      </c>
      <c r="AY1923" s="7" t="str">
        <f t="shared" si="914"/>
        <v>FALSEFALSEFALSE</v>
      </c>
      <c r="AZ1923" s="626">
        <f t="shared" si="890"/>
        <v>0</v>
      </c>
      <c r="BA1923" s="627" t="str">
        <f t="shared" si="891"/>
        <v/>
      </c>
      <c r="BB1923" s="627">
        <f t="shared" si="892"/>
        <v>0</v>
      </c>
      <c r="BC1923" s="690" t="str">
        <f t="shared" si="893"/>
        <v/>
      </c>
    </row>
    <row r="1924" spans="1:55">
      <c r="A1924" s="381">
        <v>1868</v>
      </c>
      <c r="B1924" s="117"/>
      <c r="C1924" s="288"/>
      <c r="D1924" s="289"/>
      <c r="E1924" s="289"/>
      <c r="F1924" s="290"/>
      <c r="G1924" s="292"/>
      <c r="H1924" s="116"/>
      <c r="I1924" s="292"/>
      <c r="J1924" s="116"/>
      <c r="K1924" s="370" t="str">
        <f t="shared" si="884"/>
        <v/>
      </c>
      <c r="L1924" s="370">
        <f t="shared" si="885"/>
        <v>0</v>
      </c>
      <c r="M1924" s="370">
        <f t="shared" si="886"/>
        <v>0</v>
      </c>
      <c r="N1924" s="371" t="str">
        <f t="shared" si="894"/>
        <v/>
      </c>
      <c r="O1924" s="371" t="str">
        <f t="shared" si="895"/>
        <v/>
      </c>
      <c r="P1924" s="371" t="str">
        <f t="shared" si="896"/>
        <v/>
      </c>
      <c r="Q1924" s="371" t="str">
        <f t="shared" si="897"/>
        <v/>
      </c>
      <c r="R1924" s="371" t="str">
        <f t="shared" si="898"/>
        <v/>
      </c>
      <c r="S1924" s="371" t="str">
        <f t="shared" si="899"/>
        <v/>
      </c>
      <c r="T1924" s="443" t="str">
        <f t="shared" si="887"/>
        <v/>
      </c>
      <c r="U1924" s="539"/>
      <c r="V1924" s="117"/>
      <c r="W1924" s="118"/>
      <c r="X1924" s="119"/>
      <c r="Y1924" s="120"/>
      <c r="Z1924" s="122"/>
      <c r="AA1924" s="121"/>
      <c r="AB1924" s="443" t="str">
        <f t="shared" si="888"/>
        <v/>
      </c>
      <c r="AC1924" s="734" t="str">
        <f t="shared" si="889"/>
        <v/>
      </c>
      <c r="AD1924" s="372"/>
      <c r="AE1924" s="485"/>
      <c r="AF1924" s="373" t="str">
        <f t="shared" si="900"/>
        <v/>
      </c>
      <c r="AG1924" s="373" t="str">
        <f t="shared" si="901"/>
        <v/>
      </c>
      <c r="AH1924" s="374" t="str">
        <f t="shared" si="902"/>
        <v/>
      </c>
      <c r="AI1924" s="375" t="str">
        <f t="shared" si="903"/>
        <v/>
      </c>
      <c r="AJ1924" s="375" t="str">
        <f t="shared" si="904"/>
        <v/>
      </c>
      <c r="AK1924" s="375" t="str">
        <f t="shared" si="905"/>
        <v/>
      </c>
      <c r="AL1924" s="375" t="str">
        <f t="shared" si="906"/>
        <v/>
      </c>
      <c r="AM1924" s="375" t="str">
        <f t="shared" si="907"/>
        <v/>
      </c>
      <c r="AN1924" s="376" t="str">
        <f>IF(AF1924="","",IF(OR(AH1924="",AH1924="-"),"－",IF(OR(AM1924=8,AM1924=9),"",IF(OR(AJ1924=3,AJ1924=4,AJ1924=5,AJ1924=6),VLOOKUP(AH1924,INDEX((係数_バス貨物_ガソリン,係数_バス貨物_CNG,係数_バス貨物_軽油,係数_バス貨物_メタノール,係数_バス貨物_LPG),MATCH(AL1924,【参考】排出ガスレベル!$AI$4:$AI$671,1),1,AR1924):INDEX((係数_バス貨物_ガソリン,係数_バス貨物_CNG,係数_バス貨物_軽油,係数_バス貨物_メタノール,係数_バス貨物_LPG),MATCH(AL1924+1,【参考】排出ガスレベル!$AI$4:$AI$671,1)-1,5,AR1924),2,FALSE),IF(OR(AJ1924=1,AJ1924=2),VLOOKUP(AH1924,INDEX((係数_乗用_ガソリン,係数_乗用_CNG,係数_乗用_軽油,係数_乗用_メタノール,係数_乗用_LPG),1,1,AR1924):INDEX((係数_乗用_ガソリン,係数_乗用_CNG,係数_乗用_軽油,係数_乗用_メタノール,係数_乗用_LPG),125,5,AR1924),2,FALSE))))))</f>
        <v/>
      </c>
      <c r="AO1924" s="376" t="str">
        <f>IF(T1924="","",IF(OR(AH1924="",AH1924="-"),"－",IF(OR(AM1924=8,AM1924=9),"",IF(OR(AJ1924=3,AJ1924=4,AJ1924=5,AJ1924=6),VLOOKUP(AH1924,INDEX((係数_バス貨物_ガソリン,係数_バス貨物_CNG,係数_バス貨物_軽油,係数_バス貨物_メタノール,係数_バス貨物_LPG),MATCH(AL1924,【参考】排出ガスレベル!$AI$4:$AI$671,1),1,AR1924):INDEX((係数_バス貨物_ガソリン,係数_バス貨物_CNG,係数_バス貨物_軽油,係数_バス貨物_メタノール,係数_バス貨物_LPG),MATCH(AL1924+1,【参考】排出ガスレベル!$AI$4:$AI$671,1)-1,5,AR1924),3,FALSE),IF(OR(AJ1924=1,AJ1924=2),VLOOKUP(AH1924,INDEX((係数_乗用_ガソリン,係数_乗用_CNG,係数_乗用_軽油,係数_乗用_メタノール,係数_乗用_LPG),1,1,AR1924):INDEX((係数_乗用_ガソリン,係数_乗用_CNG,係数_乗用_軽油,係数_乗用_メタノール,係数_乗用_LPG),125,5,AR1924),3,FALSE))))))</f>
        <v/>
      </c>
      <c r="AP1924" s="375" t="str">
        <f t="shared" si="908"/>
        <v/>
      </c>
      <c r="AQ1924" s="444" t="str">
        <f t="shared" si="909"/>
        <v/>
      </c>
      <c r="AR1924" s="375" t="str">
        <f t="shared" si="912"/>
        <v/>
      </c>
      <c r="AS1924" s="377" t="str">
        <f t="shared" si="910"/>
        <v/>
      </c>
      <c r="AT1924" s="378" t="str">
        <f t="shared" si="911"/>
        <v/>
      </c>
      <c r="AX1924" s="625" t="b">
        <f t="shared" si="913"/>
        <v>0</v>
      </c>
      <c r="AY1924" s="7" t="str">
        <f t="shared" si="914"/>
        <v>FALSEFALSEFALSE</v>
      </c>
      <c r="AZ1924" s="626">
        <f t="shared" si="890"/>
        <v>0</v>
      </c>
      <c r="BA1924" s="627" t="str">
        <f t="shared" si="891"/>
        <v/>
      </c>
      <c r="BB1924" s="627">
        <f t="shared" si="892"/>
        <v>0</v>
      </c>
      <c r="BC1924" s="690" t="str">
        <f t="shared" si="893"/>
        <v/>
      </c>
    </row>
    <row r="1925" spans="1:55">
      <c r="A1925" s="381">
        <v>1869</v>
      </c>
      <c r="B1925" s="117"/>
      <c r="C1925" s="288"/>
      <c r="D1925" s="289"/>
      <c r="E1925" s="289"/>
      <c r="F1925" s="290"/>
      <c r="G1925" s="292"/>
      <c r="H1925" s="116"/>
      <c r="I1925" s="292"/>
      <c r="J1925" s="116"/>
      <c r="K1925" s="370" t="str">
        <f t="shared" si="884"/>
        <v/>
      </c>
      <c r="L1925" s="370">
        <f t="shared" si="885"/>
        <v>0</v>
      </c>
      <c r="M1925" s="370">
        <f t="shared" si="886"/>
        <v>0</v>
      </c>
      <c r="N1925" s="371" t="str">
        <f t="shared" si="894"/>
        <v/>
      </c>
      <c r="O1925" s="371" t="str">
        <f t="shared" si="895"/>
        <v/>
      </c>
      <c r="P1925" s="371" t="str">
        <f t="shared" si="896"/>
        <v/>
      </c>
      <c r="Q1925" s="371" t="str">
        <f t="shared" si="897"/>
        <v/>
      </c>
      <c r="R1925" s="371" t="str">
        <f t="shared" si="898"/>
        <v/>
      </c>
      <c r="S1925" s="371" t="str">
        <f t="shared" si="899"/>
        <v/>
      </c>
      <c r="T1925" s="443" t="str">
        <f t="shared" si="887"/>
        <v/>
      </c>
      <c r="U1925" s="539"/>
      <c r="V1925" s="117"/>
      <c r="W1925" s="118"/>
      <c r="X1925" s="119"/>
      <c r="Y1925" s="120"/>
      <c r="Z1925" s="122"/>
      <c r="AA1925" s="121"/>
      <c r="AB1925" s="443" t="str">
        <f t="shared" si="888"/>
        <v/>
      </c>
      <c r="AC1925" s="734" t="str">
        <f t="shared" si="889"/>
        <v/>
      </c>
      <c r="AD1925" s="372"/>
      <c r="AE1925" s="485"/>
      <c r="AF1925" s="373" t="str">
        <f t="shared" si="900"/>
        <v/>
      </c>
      <c r="AG1925" s="373" t="str">
        <f t="shared" si="901"/>
        <v/>
      </c>
      <c r="AH1925" s="374" t="str">
        <f t="shared" si="902"/>
        <v/>
      </c>
      <c r="AI1925" s="375" t="str">
        <f t="shared" si="903"/>
        <v/>
      </c>
      <c r="AJ1925" s="375" t="str">
        <f t="shared" si="904"/>
        <v/>
      </c>
      <c r="AK1925" s="375" t="str">
        <f t="shared" si="905"/>
        <v/>
      </c>
      <c r="AL1925" s="375" t="str">
        <f t="shared" si="906"/>
        <v/>
      </c>
      <c r="AM1925" s="375" t="str">
        <f t="shared" si="907"/>
        <v/>
      </c>
      <c r="AN1925" s="376" t="str">
        <f>IF(AF1925="","",IF(OR(AH1925="",AH1925="-"),"－",IF(OR(AM1925=8,AM1925=9),"",IF(OR(AJ1925=3,AJ1925=4,AJ1925=5,AJ1925=6),VLOOKUP(AH1925,INDEX((係数_バス貨物_ガソリン,係数_バス貨物_CNG,係数_バス貨物_軽油,係数_バス貨物_メタノール,係数_バス貨物_LPG),MATCH(AL1925,【参考】排出ガスレベル!$AI$4:$AI$671,1),1,AR1925):INDEX((係数_バス貨物_ガソリン,係数_バス貨物_CNG,係数_バス貨物_軽油,係数_バス貨物_メタノール,係数_バス貨物_LPG),MATCH(AL1925+1,【参考】排出ガスレベル!$AI$4:$AI$671,1)-1,5,AR1925),2,FALSE),IF(OR(AJ1925=1,AJ1925=2),VLOOKUP(AH1925,INDEX((係数_乗用_ガソリン,係数_乗用_CNG,係数_乗用_軽油,係数_乗用_メタノール,係数_乗用_LPG),1,1,AR1925):INDEX((係数_乗用_ガソリン,係数_乗用_CNG,係数_乗用_軽油,係数_乗用_メタノール,係数_乗用_LPG),125,5,AR1925),2,FALSE))))))</f>
        <v/>
      </c>
      <c r="AO1925" s="376" t="str">
        <f>IF(T1925="","",IF(OR(AH1925="",AH1925="-"),"－",IF(OR(AM1925=8,AM1925=9),"",IF(OR(AJ1925=3,AJ1925=4,AJ1925=5,AJ1925=6),VLOOKUP(AH1925,INDEX((係数_バス貨物_ガソリン,係数_バス貨物_CNG,係数_バス貨物_軽油,係数_バス貨物_メタノール,係数_バス貨物_LPG),MATCH(AL1925,【参考】排出ガスレベル!$AI$4:$AI$671,1),1,AR1925):INDEX((係数_バス貨物_ガソリン,係数_バス貨物_CNG,係数_バス貨物_軽油,係数_バス貨物_メタノール,係数_バス貨物_LPG),MATCH(AL1925+1,【参考】排出ガスレベル!$AI$4:$AI$671,1)-1,5,AR1925),3,FALSE),IF(OR(AJ1925=1,AJ1925=2),VLOOKUP(AH1925,INDEX((係数_乗用_ガソリン,係数_乗用_CNG,係数_乗用_軽油,係数_乗用_メタノール,係数_乗用_LPG),1,1,AR1925):INDEX((係数_乗用_ガソリン,係数_乗用_CNG,係数_乗用_軽油,係数_乗用_メタノール,係数_乗用_LPG),125,5,AR1925),3,FALSE))))))</f>
        <v/>
      </c>
      <c r="AP1925" s="375" t="str">
        <f t="shared" si="908"/>
        <v/>
      </c>
      <c r="AQ1925" s="444" t="str">
        <f t="shared" si="909"/>
        <v/>
      </c>
      <c r="AR1925" s="375" t="str">
        <f t="shared" si="912"/>
        <v/>
      </c>
      <c r="AS1925" s="377" t="str">
        <f t="shared" si="910"/>
        <v/>
      </c>
      <c r="AT1925" s="378" t="str">
        <f t="shared" si="911"/>
        <v/>
      </c>
      <c r="AX1925" s="625" t="b">
        <f t="shared" si="913"/>
        <v>0</v>
      </c>
      <c r="AY1925" s="7" t="str">
        <f t="shared" si="914"/>
        <v>FALSEFALSEFALSE</v>
      </c>
      <c r="AZ1925" s="626">
        <f t="shared" si="890"/>
        <v>0</v>
      </c>
      <c r="BA1925" s="627" t="str">
        <f t="shared" si="891"/>
        <v/>
      </c>
      <c r="BB1925" s="627">
        <f t="shared" si="892"/>
        <v>0</v>
      </c>
      <c r="BC1925" s="690" t="str">
        <f t="shared" si="893"/>
        <v/>
      </c>
    </row>
    <row r="1926" spans="1:55">
      <c r="A1926" s="381">
        <v>1870</v>
      </c>
      <c r="B1926" s="117"/>
      <c r="C1926" s="288"/>
      <c r="D1926" s="289"/>
      <c r="E1926" s="289"/>
      <c r="F1926" s="290"/>
      <c r="G1926" s="292"/>
      <c r="H1926" s="116"/>
      <c r="I1926" s="292"/>
      <c r="J1926" s="116"/>
      <c r="K1926" s="370" t="str">
        <f t="shared" si="884"/>
        <v/>
      </c>
      <c r="L1926" s="370">
        <f t="shared" si="885"/>
        <v>0</v>
      </c>
      <c r="M1926" s="370">
        <f t="shared" si="886"/>
        <v>0</v>
      </c>
      <c r="N1926" s="371" t="str">
        <f t="shared" si="894"/>
        <v/>
      </c>
      <c r="O1926" s="371" t="str">
        <f t="shared" si="895"/>
        <v/>
      </c>
      <c r="P1926" s="371" t="str">
        <f t="shared" si="896"/>
        <v/>
      </c>
      <c r="Q1926" s="371" t="str">
        <f t="shared" si="897"/>
        <v/>
      </c>
      <c r="R1926" s="371" t="str">
        <f t="shared" si="898"/>
        <v/>
      </c>
      <c r="S1926" s="371" t="str">
        <f t="shared" si="899"/>
        <v/>
      </c>
      <c r="T1926" s="443" t="str">
        <f t="shared" si="887"/>
        <v/>
      </c>
      <c r="U1926" s="539"/>
      <c r="V1926" s="117"/>
      <c r="W1926" s="118"/>
      <c r="X1926" s="119"/>
      <c r="Y1926" s="120"/>
      <c r="Z1926" s="122"/>
      <c r="AA1926" s="121"/>
      <c r="AB1926" s="443" t="str">
        <f t="shared" si="888"/>
        <v/>
      </c>
      <c r="AC1926" s="734" t="str">
        <f t="shared" si="889"/>
        <v/>
      </c>
      <c r="AD1926" s="372"/>
      <c r="AE1926" s="485"/>
      <c r="AF1926" s="373" t="str">
        <f t="shared" si="900"/>
        <v/>
      </c>
      <c r="AG1926" s="373" t="str">
        <f t="shared" si="901"/>
        <v/>
      </c>
      <c r="AH1926" s="374" t="str">
        <f t="shared" si="902"/>
        <v/>
      </c>
      <c r="AI1926" s="375" t="str">
        <f t="shared" si="903"/>
        <v/>
      </c>
      <c r="AJ1926" s="375" t="str">
        <f t="shared" si="904"/>
        <v/>
      </c>
      <c r="AK1926" s="375" t="str">
        <f t="shared" si="905"/>
        <v/>
      </c>
      <c r="AL1926" s="375" t="str">
        <f t="shared" si="906"/>
        <v/>
      </c>
      <c r="AM1926" s="375" t="str">
        <f t="shared" si="907"/>
        <v/>
      </c>
      <c r="AN1926" s="376" t="str">
        <f>IF(AF1926="","",IF(OR(AH1926="",AH1926="-"),"－",IF(OR(AM1926=8,AM1926=9),"",IF(OR(AJ1926=3,AJ1926=4,AJ1926=5,AJ1926=6),VLOOKUP(AH1926,INDEX((係数_バス貨物_ガソリン,係数_バス貨物_CNG,係数_バス貨物_軽油,係数_バス貨物_メタノール,係数_バス貨物_LPG),MATCH(AL1926,【参考】排出ガスレベル!$AI$4:$AI$671,1),1,AR1926):INDEX((係数_バス貨物_ガソリン,係数_バス貨物_CNG,係数_バス貨物_軽油,係数_バス貨物_メタノール,係数_バス貨物_LPG),MATCH(AL1926+1,【参考】排出ガスレベル!$AI$4:$AI$671,1)-1,5,AR1926),2,FALSE),IF(OR(AJ1926=1,AJ1926=2),VLOOKUP(AH1926,INDEX((係数_乗用_ガソリン,係数_乗用_CNG,係数_乗用_軽油,係数_乗用_メタノール,係数_乗用_LPG),1,1,AR1926):INDEX((係数_乗用_ガソリン,係数_乗用_CNG,係数_乗用_軽油,係数_乗用_メタノール,係数_乗用_LPG),125,5,AR1926),2,FALSE))))))</f>
        <v/>
      </c>
      <c r="AO1926" s="376" t="str">
        <f>IF(T1926="","",IF(OR(AH1926="",AH1926="-"),"－",IF(OR(AM1926=8,AM1926=9),"",IF(OR(AJ1926=3,AJ1926=4,AJ1926=5,AJ1926=6),VLOOKUP(AH1926,INDEX((係数_バス貨物_ガソリン,係数_バス貨物_CNG,係数_バス貨物_軽油,係数_バス貨物_メタノール,係数_バス貨物_LPG),MATCH(AL1926,【参考】排出ガスレベル!$AI$4:$AI$671,1),1,AR1926):INDEX((係数_バス貨物_ガソリン,係数_バス貨物_CNG,係数_バス貨物_軽油,係数_バス貨物_メタノール,係数_バス貨物_LPG),MATCH(AL1926+1,【参考】排出ガスレベル!$AI$4:$AI$671,1)-1,5,AR1926),3,FALSE),IF(OR(AJ1926=1,AJ1926=2),VLOOKUP(AH1926,INDEX((係数_乗用_ガソリン,係数_乗用_CNG,係数_乗用_軽油,係数_乗用_メタノール,係数_乗用_LPG),1,1,AR1926):INDEX((係数_乗用_ガソリン,係数_乗用_CNG,係数_乗用_軽油,係数_乗用_メタノール,係数_乗用_LPG),125,5,AR1926),3,FALSE))))))</f>
        <v/>
      </c>
      <c r="AP1926" s="375" t="str">
        <f t="shared" si="908"/>
        <v/>
      </c>
      <c r="AQ1926" s="444" t="str">
        <f t="shared" si="909"/>
        <v/>
      </c>
      <c r="AR1926" s="375" t="str">
        <f t="shared" si="912"/>
        <v/>
      </c>
      <c r="AS1926" s="377" t="str">
        <f t="shared" si="910"/>
        <v/>
      </c>
      <c r="AT1926" s="378" t="str">
        <f t="shared" si="911"/>
        <v/>
      </c>
      <c r="AX1926" s="625" t="b">
        <f t="shared" si="913"/>
        <v>0</v>
      </c>
      <c r="AY1926" s="7" t="str">
        <f t="shared" si="914"/>
        <v>FALSEFALSEFALSE</v>
      </c>
      <c r="AZ1926" s="626">
        <f t="shared" si="890"/>
        <v>0</v>
      </c>
      <c r="BA1926" s="627" t="str">
        <f t="shared" si="891"/>
        <v/>
      </c>
      <c r="BB1926" s="627">
        <f t="shared" si="892"/>
        <v>0</v>
      </c>
      <c r="BC1926" s="690" t="str">
        <f t="shared" si="893"/>
        <v/>
      </c>
    </row>
    <row r="1927" spans="1:55">
      <c r="A1927" s="381">
        <v>1871</v>
      </c>
      <c r="B1927" s="117"/>
      <c r="C1927" s="288"/>
      <c r="D1927" s="289"/>
      <c r="E1927" s="289"/>
      <c r="F1927" s="290"/>
      <c r="G1927" s="292"/>
      <c r="H1927" s="116"/>
      <c r="I1927" s="292"/>
      <c r="J1927" s="116"/>
      <c r="K1927" s="370" t="str">
        <f t="shared" si="884"/>
        <v/>
      </c>
      <c r="L1927" s="370">
        <f t="shared" si="885"/>
        <v>0</v>
      </c>
      <c r="M1927" s="370">
        <f t="shared" si="886"/>
        <v>0</v>
      </c>
      <c r="N1927" s="371" t="str">
        <f t="shared" si="894"/>
        <v/>
      </c>
      <c r="O1927" s="371" t="str">
        <f t="shared" si="895"/>
        <v/>
      </c>
      <c r="P1927" s="371" t="str">
        <f t="shared" si="896"/>
        <v/>
      </c>
      <c r="Q1927" s="371" t="str">
        <f t="shared" si="897"/>
        <v/>
      </c>
      <c r="R1927" s="371" t="str">
        <f t="shared" si="898"/>
        <v/>
      </c>
      <c r="S1927" s="371" t="str">
        <f t="shared" si="899"/>
        <v/>
      </c>
      <c r="T1927" s="443" t="str">
        <f t="shared" si="887"/>
        <v/>
      </c>
      <c r="U1927" s="539"/>
      <c r="V1927" s="117"/>
      <c r="W1927" s="118"/>
      <c r="X1927" s="119"/>
      <c r="Y1927" s="120"/>
      <c r="Z1927" s="122"/>
      <c r="AA1927" s="121"/>
      <c r="AB1927" s="443" t="str">
        <f t="shared" si="888"/>
        <v/>
      </c>
      <c r="AC1927" s="734" t="str">
        <f t="shared" si="889"/>
        <v/>
      </c>
      <c r="AD1927" s="372"/>
      <c r="AE1927" s="485"/>
      <c r="AF1927" s="373" t="str">
        <f t="shared" si="900"/>
        <v/>
      </c>
      <c r="AG1927" s="373" t="str">
        <f t="shared" si="901"/>
        <v/>
      </c>
      <c r="AH1927" s="374" t="str">
        <f t="shared" si="902"/>
        <v/>
      </c>
      <c r="AI1927" s="375" t="str">
        <f t="shared" si="903"/>
        <v/>
      </c>
      <c r="AJ1927" s="375" t="str">
        <f t="shared" si="904"/>
        <v/>
      </c>
      <c r="AK1927" s="375" t="str">
        <f t="shared" si="905"/>
        <v/>
      </c>
      <c r="AL1927" s="375" t="str">
        <f t="shared" si="906"/>
        <v/>
      </c>
      <c r="AM1927" s="375" t="str">
        <f t="shared" si="907"/>
        <v/>
      </c>
      <c r="AN1927" s="376" t="str">
        <f>IF(AF1927="","",IF(OR(AH1927="",AH1927="-"),"－",IF(OR(AM1927=8,AM1927=9),"",IF(OR(AJ1927=3,AJ1927=4,AJ1927=5,AJ1927=6),VLOOKUP(AH1927,INDEX((係数_バス貨物_ガソリン,係数_バス貨物_CNG,係数_バス貨物_軽油,係数_バス貨物_メタノール,係数_バス貨物_LPG),MATCH(AL1927,【参考】排出ガスレベル!$AI$4:$AI$671,1),1,AR1927):INDEX((係数_バス貨物_ガソリン,係数_バス貨物_CNG,係数_バス貨物_軽油,係数_バス貨物_メタノール,係数_バス貨物_LPG),MATCH(AL1927+1,【参考】排出ガスレベル!$AI$4:$AI$671,1)-1,5,AR1927),2,FALSE),IF(OR(AJ1927=1,AJ1927=2),VLOOKUP(AH1927,INDEX((係数_乗用_ガソリン,係数_乗用_CNG,係数_乗用_軽油,係数_乗用_メタノール,係数_乗用_LPG),1,1,AR1927):INDEX((係数_乗用_ガソリン,係数_乗用_CNG,係数_乗用_軽油,係数_乗用_メタノール,係数_乗用_LPG),125,5,AR1927),2,FALSE))))))</f>
        <v/>
      </c>
      <c r="AO1927" s="376" t="str">
        <f>IF(T1927="","",IF(OR(AH1927="",AH1927="-"),"－",IF(OR(AM1927=8,AM1927=9),"",IF(OR(AJ1927=3,AJ1927=4,AJ1927=5,AJ1927=6),VLOOKUP(AH1927,INDEX((係数_バス貨物_ガソリン,係数_バス貨物_CNG,係数_バス貨物_軽油,係数_バス貨物_メタノール,係数_バス貨物_LPG),MATCH(AL1927,【参考】排出ガスレベル!$AI$4:$AI$671,1),1,AR1927):INDEX((係数_バス貨物_ガソリン,係数_バス貨物_CNG,係数_バス貨物_軽油,係数_バス貨物_メタノール,係数_バス貨物_LPG),MATCH(AL1927+1,【参考】排出ガスレベル!$AI$4:$AI$671,1)-1,5,AR1927),3,FALSE),IF(OR(AJ1927=1,AJ1927=2),VLOOKUP(AH1927,INDEX((係数_乗用_ガソリン,係数_乗用_CNG,係数_乗用_軽油,係数_乗用_メタノール,係数_乗用_LPG),1,1,AR1927):INDEX((係数_乗用_ガソリン,係数_乗用_CNG,係数_乗用_軽油,係数_乗用_メタノール,係数_乗用_LPG),125,5,AR1927),3,FALSE))))))</f>
        <v/>
      </c>
      <c r="AP1927" s="375" t="str">
        <f t="shared" si="908"/>
        <v/>
      </c>
      <c r="AQ1927" s="444" t="str">
        <f t="shared" si="909"/>
        <v/>
      </c>
      <c r="AR1927" s="375" t="str">
        <f t="shared" si="912"/>
        <v/>
      </c>
      <c r="AS1927" s="377" t="str">
        <f t="shared" si="910"/>
        <v/>
      </c>
      <c r="AT1927" s="378" t="str">
        <f t="shared" si="911"/>
        <v/>
      </c>
      <c r="AX1927" s="625" t="b">
        <f t="shared" si="913"/>
        <v>0</v>
      </c>
      <c r="AY1927" s="7" t="str">
        <f t="shared" si="914"/>
        <v>FALSEFALSEFALSE</v>
      </c>
      <c r="AZ1927" s="626">
        <f t="shared" si="890"/>
        <v>0</v>
      </c>
      <c r="BA1927" s="627" t="str">
        <f t="shared" si="891"/>
        <v/>
      </c>
      <c r="BB1927" s="627">
        <f t="shared" si="892"/>
        <v>0</v>
      </c>
      <c r="BC1927" s="690" t="str">
        <f t="shared" si="893"/>
        <v/>
      </c>
    </row>
    <row r="1928" spans="1:55">
      <c r="A1928" s="381">
        <v>1872</v>
      </c>
      <c r="B1928" s="117"/>
      <c r="C1928" s="288"/>
      <c r="D1928" s="289"/>
      <c r="E1928" s="289"/>
      <c r="F1928" s="290"/>
      <c r="G1928" s="292"/>
      <c r="H1928" s="116"/>
      <c r="I1928" s="292"/>
      <c r="J1928" s="116"/>
      <c r="K1928" s="370" t="str">
        <f t="shared" si="884"/>
        <v/>
      </c>
      <c r="L1928" s="370">
        <f t="shared" si="885"/>
        <v>0</v>
      </c>
      <c r="M1928" s="370">
        <f t="shared" si="886"/>
        <v>0</v>
      </c>
      <c r="N1928" s="371" t="str">
        <f t="shared" si="894"/>
        <v/>
      </c>
      <c r="O1928" s="371" t="str">
        <f t="shared" si="895"/>
        <v/>
      </c>
      <c r="P1928" s="371" t="str">
        <f t="shared" si="896"/>
        <v/>
      </c>
      <c r="Q1928" s="371" t="str">
        <f t="shared" si="897"/>
        <v/>
      </c>
      <c r="R1928" s="371" t="str">
        <f t="shared" si="898"/>
        <v/>
      </c>
      <c r="S1928" s="371" t="str">
        <f t="shared" si="899"/>
        <v/>
      </c>
      <c r="T1928" s="443" t="str">
        <f t="shared" si="887"/>
        <v/>
      </c>
      <c r="U1928" s="539"/>
      <c r="V1928" s="117"/>
      <c r="W1928" s="118"/>
      <c r="X1928" s="119"/>
      <c r="Y1928" s="120"/>
      <c r="Z1928" s="122"/>
      <c r="AA1928" s="121"/>
      <c r="AB1928" s="443" t="str">
        <f t="shared" si="888"/>
        <v/>
      </c>
      <c r="AC1928" s="734" t="str">
        <f t="shared" si="889"/>
        <v/>
      </c>
      <c r="AD1928" s="372"/>
      <c r="AE1928" s="485"/>
      <c r="AF1928" s="373" t="str">
        <f t="shared" si="900"/>
        <v/>
      </c>
      <c r="AG1928" s="373" t="str">
        <f t="shared" si="901"/>
        <v/>
      </c>
      <c r="AH1928" s="374" t="str">
        <f t="shared" si="902"/>
        <v/>
      </c>
      <c r="AI1928" s="375" t="str">
        <f t="shared" si="903"/>
        <v/>
      </c>
      <c r="AJ1928" s="375" t="str">
        <f t="shared" si="904"/>
        <v/>
      </c>
      <c r="AK1928" s="375" t="str">
        <f t="shared" si="905"/>
        <v/>
      </c>
      <c r="AL1928" s="375" t="str">
        <f t="shared" si="906"/>
        <v/>
      </c>
      <c r="AM1928" s="375" t="str">
        <f t="shared" si="907"/>
        <v/>
      </c>
      <c r="AN1928" s="376" t="str">
        <f>IF(AF1928="","",IF(OR(AH1928="",AH1928="-"),"－",IF(OR(AM1928=8,AM1928=9),"",IF(OR(AJ1928=3,AJ1928=4,AJ1928=5,AJ1928=6),VLOOKUP(AH1928,INDEX((係数_バス貨物_ガソリン,係数_バス貨物_CNG,係数_バス貨物_軽油,係数_バス貨物_メタノール,係数_バス貨物_LPG),MATCH(AL1928,【参考】排出ガスレベル!$AI$4:$AI$671,1),1,AR1928):INDEX((係数_バス貨物_ガソリン,係数_バス貨物_CNG,係数_バス貨物_軽油,係数_バス貨物_メタノール,係数_バス貨物_LPG),MATCH(AL1928+1,【参考】排出ガスレベル!$AI$4:$AI$671,1)-1,5,AR1928),2,FALSE),IF(OR(AJ1928=1,AJ1928=2),VLOOKUP(AH1928,INDEX((係数_乗用_ガソリン,係数_乗用_CNG,係数_乗用_軽油,係数_乗用_メタノール,係数_乗用_LPG),1,1,AR1928):INDEX((係数_乗用_ガソリン,係数_乗用_CNG,係数_乗用_軽油,係数_乗用_メタノール,係数_乗用_LPG),125,5,AR1928),2,FALSE))))))</f>
        <v/>
      </c>
      <c r="AO1928" s="376" t="str">
        <f>IF(T1928="","",IF(OR(AH1928="",AH1928="-"),"－",IF(OR(AM1928=8,AM1928=9),"",IF(OR(AJ1928=3,AJ1928=4,AJ1928=5,AJ1928=6),VLOOKUP(AH1928,INDEX((係数_バス貨物_ガソリン,係数_バス貨物_CNG,係数_バス貨物_軽油,係数_バス貨物_メタノール,係数_バス貨物_LPG),MATCH(AL1928,【参考】排出ガスレベル!$AI$4:$AI$671,1),1,AR1928):INDEX((係数_バス貨物_ガソリン,係数_バス貨物_CNG,係数_バス貨物_軽油,係数_バス貨物_メタノール,係数_バス貨物_LPG),MATCH(AL1928+1,【参考】排出ガスレベル!$AI$4:$AI$671,1)-1,5,AR1928),3,FALSE),IF(OR(AJ1928=1,AJ1928=2),VLOOKUP(AH1928,INDEX((係数_乗用_ガソリン,係数_乗用_CNG,係数_乗用_軽油,係数_乗用_メタノール,係数_乗用_LPG),1,1,AR1928):INDEX((係数_乗用_ガソリン,係数_乗用_CNG,係数_乗用_軽油,係数_乗用_メタノール,係数_乗用_LPG),125,5,AR1928),3,FALSE))))))</f>
        <v/>
      </c>
      <c r="AP1928" s="375" t="str">
        <f t="shared" si="908"/>
        <v/>
      </c>
      <c r="AQ1928" s="444" t="str">
        <f t="shared" si="909"/>
        <v/>
      </c>
      <c r="AR1928" s="375" t="str">
        <f t="shared" si="912"/>
        <v/>
      </c>
      <c r="AS1928" s="377" t="str">
        <f t="shared" si="910"/>
        <v/>
      </c>
      <c r="AT1928" s="378" t="str">
        <f t="shared" si="911"/>
        <v/>
      </c>
      <c r="AX1928" s="625" t="b">
        <f t="shared" si="913"/>
        <v>0</v>
      </c>
      <c r="AY1928" s="7" t="str">
        <f t="shared" si="914"/>
        <v>FALSEFALSEFALSE</v>
      </c>
      <c r="AZ1928" s="626">
        <f t="shared" si="890"/>
        <v>0</v>
      </c>
      <c r="BA1928" s="627" t="str">
        <f t="shared" si="891"/>
        <v/>
      </c>
      <c r="BB1928" s="627">
        <f t="shared" si="892"/>
        <v>0</v>
      </c>
      <c r="BC1928" s="690" t="str">
        <f t="shared" si="893"/>
        <v/>
      </c>
    </row>
    <row r="1929" spans="1:55">
      <c r="A1929" s="381">
        <v>1873</v>
      </c>
      <c r="B1929" s="117"/>
      <c r="C1929" s="288"/>
      <c r="D1929" s="289"/>
      <c r="E1929" s="289"/>
      <c r="F1929" s="290"/>
      <c r="G1929" s="292"/>
      <c r="H1929" s="116"/>
      <c r="I1929" s="292"/>
      <c r="J1929" s="116"/>
      <c r="K1929" s="370" t="str">
        <f t="shared" si="884"/>
        <v/>
      </c>
      <c r="L1929" s="370">
        <f t="shared" si="885"/>
        <v>0</v>
      </c>
      <c r="M1929" s="370">
        <f t="shared" si="886"/>
        <v>0</v>
      </c>
      <c r="N1929" s="371" t="str">
        <f t="shared" si="894"/>
        <v/>
      </c>
      <c r="O1929" s="371" t="str">
        <f t="shared" si="895"/>
        <v/>
      </c>
      <c r="P1929" s="371" t="str">
        <f t="shared" si="896"/>
        <v/>
      </c>
      <c r="Q1929" s="371" t="str">
        <f t="shared" si="897"/>
        <v/>
      </c>
      <c r="R1929" s="371" t="str">
        <f t="shared" si="898"/>
        <v/>
      </c>
      <c r="S1929" s="371" t="str">
        <f t="shared" si="899"/>
        <v/>
      </c>
      <c r="T1929" s="443" t="str">
        <f t="shared" si="887"/>
        <v/>
      </c>
      <c r="U1929" s="539"/>
      <c r="V1929" s="117"/>
      <c r="W1929" s="118"/>
      <c r="X1929" s="119"/>
      <c r="Y1929" s="120"/>
      <c r="Z1929" s="122"/>
      <c r="AA1929" s="121"/>
      <c r="AB1929" s="443" t="str">
        <f t="shared" si="888"/>
        <v/>
      </c>
      <c r="AC1929" s="734" t="str">
        <f t="shared" si="889"/>
        <v/>
      </c>
      <c r="AD1929" s="372"/>
      <c r="AE1929" s="485"/>
      <c r="AF1929" s="373" t="str">
        <f t="shared" si="900"/>
        <v/>
      </c>
      <c r="AG1929" s="373" t="str">
        <f t="shared" si="901"/>
        <v/>
      </c>
      <c r="AH1929" s="374" t="str">
        <f t="shared" si="902"/>
        <v/>
      </c>
      <c r="AI1929" s="375" t="str">
        <f t="shared" si="903"/>
        <v/>
      </c>
      <c r="AJ1929" s="375" t="str">
        <f t="shared" si="904"/>
        <v/>
      </c>
      <c r="AK1929" s="375" t="str">
        <f t="shared" si="905"/>
        <v/>
      </c>
      <c r="AL1929" s="375" t="str">
        <f t="shared" si="906"/>
        <v/>
      </c>
      <c r="AM1929" s="375" t="str">
        <f t="shared" si="907"/>
        <v/>
      </c>
      <c r="AN1929" s="376" t="str">
        <f>IF(AF1929="","",IF(OR(AH1929="",AH1929="-"),"－",IF(OR(AM1929=8,AM1929=9),"",IF(OR(AJ1929=3,AJ1929=4,AJ1929=5,AJ1929=6),VLOOKUP(AH1929,INDEX((係数_バス貨物_ガソリン,係数_バス貨物_CNG,係数_バス貨物_軽油,係数_バス貨物_メタノール,係数_バス貨物_LPG),MATCH(AL1929,【参考】排出ガスレベル!$AI$4:$AI$671,1),1,AR1929):INDEX((係数_バス貨物_ガソリン,係数_バス貨物_CNG,係数_バス貨物_軽油,係数_バス貨物_メタノール,係数_バス貨物_LPG),MATCH(AL1929+1,【参考】排出ガスレベル!$AI$4:$AI$671,1)-1,5,AR1929),2,FALSE),IF(OR(AJ1929=1,AJ1929=2),VLOOKUP(AH1929,INDEX((係数_乗用_ガソリン,係数_乗用_CNG,係数_乗用_軽油,係数_乗用_メタノール,係数_乗用_LPG),1,1,AR1929):INDEX((係数_乗用_ガソリン,係数_乗用_CNG,係数_乗用_軽油,係数_乗用_メタノール,係数_乗用_LPG),125,5,AR1929),2,FALSE))))))</f>
        <v/>
      </c>
      <c r="AO1929" s="376" t="str">
        <f>IF(T1929="","",IF(OR(AH1929="",AH1929="-"),"－",IF(OR(AM1929=8,AM1929=9),"",IF(OR(AJ1929=3,AJ1929=4,AJ1929=5,AJ1929=6),VLOOKUP(AH1929,INDEX((係数_バス貨物_ガソリン,係数_バス貨物_CNG,係数_バス貨物_軽油,係数_バス貨物_メタノール,係数_バス貨物_LPG),MATCH(AL1929,【参考】排出ガスレベル!$AI$4:$AI$671,1),1,AR1929):INDEX((係数_バス貨物_ガソリン,係数_バス貨物_CNG,係数_バス貨物_軽油,係数_バス貨物_メタノール,係数_バス貨物_LPG),MATCH(AL1929+1,【参考】排出ガスレベル!$AI$4:$AI$671,1)-1,5,AR1929),3,FALSE),IF(OR(AJ1929=1,AJ1929=2),VLOOKUP(AH1929,INDEX((係数_乗用_ガソリン,係数_乗用_CNG,係数_乗用_軽油,係数_乗用_メタノール,係数_乗用_LPG),1,1,AR1929):INDEX((係数_乗用_ガソリン,係数_乗用_CNG,係数_乗用_軽油,係数_乗用_メタノール,係数_乗用_LPG),125,5,AR1929),3,FALSE))))))</f>
        <v/>
      </c>
      <c r="AP1929" s="375" t="str">
        <f t="shared" si="908"/>
        <v/>
      </c>
      <c r="AQ1929" s="444" t="str">
        <f t="shared" si="909"/>
        <v/>
      </c>
      <c r="AR1929" s="375" t="str">
        <f t="shared" si="912"/>
        <v/>
      </c>
      <c r="AS1929" s="377" t="str">
        <f t="shared" si="910"/>
        <v/>
      </c>
      <c r="AT1929" s="378" t="str">
        <f t="shared" si="911"/>
        <v/>
      </c>
      <c r="AX1929" s="625" t="b">
        <f t="shared" si="913"/>
        <v>0</v>
      </c>
      <c r="AY1929" s="7" t="str">
        <f t="shared" si="914"/>
        <v>FALSEFALSEFALSE</v>
      </c>
      <c r="AZ1929" s="626">
        <f t="shared" si="890"/>
        <v>0</v>
      </c>
      <c r="BA1929" s="627" t="str">
        <f t="shared" si="891"/>
        <v/>
      </c>
      <c r="BB1929" s="627">
        <f t="shared" si="892"/>
        <v>0</v>
      </c>
      <c r="BC1929" s="690" t="str">
        <f t="shared" si="893"/>
        <v/>
      </c>
    </row>
    <row r="1930" spans="1:55">
      <c r="A1930" s="381">
        <v>1874</v>
      </c>
      <c r="B1930" s="117"/>
      <c r="C1930" s="288"/>
      <c r="D1930" s="289"/>
      <c r="E1930" s="289"/>
      <c r="F1930" s="290"/>
      <c r="G1930" s="292"/>
      <c r="H1930" s="116"/>
      <c r="I1930" s="292"/>
      <c r="J1930" s="116"/>
      <c r="K1930" s="370" t="str">
        <f t="shared" si="884"/>
        <v/>
      </c>
      <c r="L1930" s="370">
        <f t="shared" si="885"/>
        <v>0</v>
      </c>
      <c r="M1930" s="370">
        <f t="shared" si="886"/>
        <v>0</v>
      </c>
      <c r="N1930" s="371" t="str">
        <f t="shared" si="894"/>
        <v/>
      </c>
      <c r="O1930" s="371" t="str">
        <f t="shared" si="895"/>
        <v/>
      </c>
      <c r="P1930" s="371" t="str">
        <f t="shared" si="896"/>
        <v/>
      </c>
      <c r="Q1930" s="371" t="str">
        <f t="shared" si="897"/>
        <v/>
      </c>
      <c r="R1930" s="371" t="str">
        <f t="shared" si="898"/>
        <v/>
      </c>
      <c r="S1930" s="371" t="str">
        <f t="shared" si="899"/>
        <v/>
      </c>
      <c r="T1930" s="443" t="str">
        <f t="shared" si="887"/>
        <v/>
      </c>
      <c r="U1930" s="539"/>
      <c r="V1930" s="117"/>
      <c r="W1930" s="118"/>
      <c r="X1930" s="119"/>
      <c r="Y1930" s="120"/>
      <c r="Z1930" s="122"/>
      <c r="AA1930" s="121"/>
      <c r="AB1930" s="443" t="str">
        <f t="shared" si="888"/>
        <v/>
      </c>
      <c r="AC1930" s="734" t="str">
        <f t="shared" si="889"/>
        <v/>
      </c>
      <c r="AD1930" s="372"/>
      <c r="AE1930" s="485"/>
      <c r="AF1930" s="373" t="str">
        <f t="shared" si="900"/>
        <v/>
      </c>
      <c r="AG1930" s="373" t="str">
        <f t="shared" si="901"/>
        <v/>
      </c>
      <c r="AH1930" s="374" t="str">
        <f t="shared" si="902"/>
        <v/>
      </c>
      <c r="AI1930" s="375" t="str">
        <f t="shared" si="903"/>
        <v/>
      </c>
      <c r="AJ1930" s="375" t="str">
        <f t="shared" si="904"/>
        <v/>
      </c>
      <c r="AK1930" s="375" t="str">
        <f t="shared" si="905"/>
        <v/>
      </c>
      <c r="AL1930" s="375" t="str">
        <f t="shared" si="906"/>
        <v/>
      </c>
      <c r="AM1930" s="375" t="str">
        <f t="shared" si="907"/>
        <v/>
      </c>
      <c r="AN1930" s="376" t="str">
        <f>IF(AF1930="","",IF(OR(AH1930="",AH1930="-"),"－",IF(OR(AM1930=8,AM1930=9),"",IF(OR(AJ1930=3,AJ1930=4,AJ1930=5,AJ1930=6),VLOOKUP(AH1930,INDEX((係数_バス貨物_ガソリン,係数_バス貨物_CNG,係数_バス貨物_軽油,係数_バス貨物_メタノール,係数_バス貨物_LPG),MATCH(AL1930,【参考】排出ガスレベル!$AI$4:$AI$671,1),1,AR1930):INDEX((係数_バス貨物_ガソリン,係数_バス貨物_CNG,係数_バス貨物_軽油,係数_バス貨物_メタノール,係数_バス貨物_LPG),MATCH(AL1930+1,【参考】排出ガスレベル!$AI$4:$AI$671,1)-1,5,AR1930),2,FALSE),IF(OR(AJ1930=1,AJ1930=2),VLOOKUP(AH1930,INDEX((係数_乗用_ガソリン,係数_乗用_CNG,係数_乗用_軽油,係数_乗用_メタノール,係数_乗用_LPG),1,1,AR1930):INDEX((係数_乗用_ガソリン,係数_乗用_CNG,係数_乗用_軽油,係数_乗用_メタノール,係数_乗用_LPG),125,5,AR1930),2,FALSE))))))</f>
        <v/>
      </c>
      <c r="AO1930" s="376" t="str">
        <f>IF(T1930="","",IF(OR(AH1930="",AH1930="-"),"－",IF(OR(AM1930=8,AM1930=9),"",IF(OR(AJ1930=3,AJ1930=4,AJ1930=5,AJ1930=6),VLOOKUP(AH1930,INDEX((係数_バス貨物_ガソリン,係数_バス貨物_CNG,係数_バス貨物_軽油,係数_バス貨物_メタノール,係数_バス貨物_LPG),MATCH(AL1930,【参考】排出ガスレベル!$AI$4:$AI$671,1),1,AR1930):INDEX((係数_バス貨物_ガソリン,係数_バス貨物_CNG,係数_バス貨物_軽油,係数_バス貨物_メタノール,係数_バス貨物_LPG),MATCH(AL1930+1,【参考】排出ガスレベル!$AI$4:$AI$671,1)-1,5,AR1930),3,FALSE),IF(OR(AJ1930=1,AJ1930=2),VLOOKUP(AH1930,INDEX((係数_乗用_ガソリン,係数_乗用_CNG,係数_乗用_軽油,係数_乗用_メタノール,係数_乗用_LPG),1,1,AR1930):INDEX((係数_乗用_ガソリン,係数_乗用_CNG,係数_乗用_軽油,係数_乗用_メタノール,係数_乗用_LPG),125,5,AR1930),3,FALSE))))))</f>
        <v/>
      </c>
      <c r="AP1930" s="375" t="str">
        <f t="shared" si="908"/>
        <v/>
      </c>
      <c r="AQ1930" s="444" t="str">
        <f t="shared" si="909"/>
        <v/>
      </c>
      <c r="AR1930" s="375" t="str">
        <f t="shared" si="912"/>
        <v/>
      </c>
      <c r="AS1930" s="377" t="str">
        <f t="shared" si="910"/>
        <v/>
      </c>
      <c r="AT1930" s="378" t="str">
        <f t="shared" si="911"/>
        <v/>
      </c>
      <c r="AX1930" s="625" t="b">
        <f t="shared" si="913"/>
        <v>0</v>
      </c>
      <c r="AY1930" s="7" t="str">
        <f t="shared" si="914"/>
        <v>FALSEFALSEFALSE</v>
      </c>
      <c r="AZ1930" s="626">
        <f t="shared" si="890"/>
        <v>0</v>
      </c>
      <c r="BA1930" s="627" t="str">
        <f t="shared" si="891"/>
        <v/>
      </c>
      <c r="BB1930" s="627">
        <f t="shared" si="892"/>
        <v>0</v>
      </c>
      <c r="BC1930" s="690" t="str">
        <f t="shared" si="893"/>
        <v/>
      </c>
    </row>
    <row r="1931" spans="1:55">
      <c r="A1931" s="381">
        <v>1875</v>
      </c>
      <c r="B1931" s="117"/>
      <c r="C1931" s="288"/>
      <c r="D1931" s="289"/>
      <c r="E1931" s="289"/>
      <c r="F1931" s="290"/>
      <c r="G1931" s="292"/>
      <c r="H1931" s="116"/>
      <c r="I1931" s="292"/>
      <c r="J1931" s="116"/>
      <c r="K1931" s="370" t="str">
        <f t="shared" si="884"/>
        <v/>
      </c>
      <c r="L1931" s="370">
        <f t="shared" si="885"/>
        <v>0</v>
      </c>
      <c r="M1931" s="370">
        <f t="shared" si="886"/>
        <v>0</v>
      </c>
      <c r="N1931" s="371" t="str">
        <f t="shared" si="894"/>
        <v/>
      </c>
      <c r="O1931" s="371" t="str">
        <f t="shared" si="895"/>
        <v/>
      </c>
      <c r="P1931" s="371" t="str">
        <f t="shared" si="896"/>
        <v/>
      </c>
      <c r="Q1931" s="371" t="str">
        <f t="shared" si="897"/>
        <v/>
      </c>
      <c r="R1931" s="371" t="str">
        <f t="shared" si="898"/>
        <v/>
      </c>
      <c r="S1931" s="371" t="str">
        <f t="shared" si="899"/>
        <v/>
      </c>
      <c r="T1931" s="443" t="str">
        <f t="shared" si="887"/>
        <v/>
      </c>
      <c r="U1931" s="539"/>
      <c r="V1931" s="117"/>
      <c r="W1931" s="118"/>
      <c r="X1931" s="119"/>
      <c r="Y1931" s="120"/>
      <c r="Z1931" s="122"/>
      <c r="AA1931" s="121"/>
      <c r="AB1931" s="443" t="str">
        <f t="shared" si="888"/>
        <v/>
      </c>
      <c r="AC1931" s="734" t="str">
        <f t="shared" si="889"/>
        <v/>
      </c>
      <c r="AD1931" s="372"/>
      <c r="AE1931" s="485"/>
      <c r="AF1931" s="373" t="str">
        <f t="shared" si="900"/>
        <v/>
      </c>
      <c r="AG1931" s="373" t="str">
        <f t="shared" si="901"/>
        <v/>
      </c>
      <c r="AH1931" s="374" t="str">
        <f t="shared" si="902"/>
        <v/>
      </c>
      <c r="AI1931" s="375" t="str">
        <f t="shared" si="903"/>
        <v/>
      </c>
      <c r="AJ1931" s="375" t="str">
        <f t="shared" si="904"/>
        <v/>
      </c>
      <c r="AK1931" s="375" t="str">
        <f t="shared" si="905"/>
        <v/>
      </c>
      <c r="AL1931" s="375" t="str">
        <f t="shared" si="906"/>
        <v/>
      </c>
      <c r="AM1931" s="375" t="str">
        <f t="shared" si="907"/>
        <v/>
      </c>
      <c r="AN1931" s="376" t="str">
        <f>IF(AF1931="","",IF(OR(AH1931="",AH1931="-"),"－",IF(OR(AM1931=8,AM1931=9),"",IF(OR(AJ1931=3,AJ1931=4,AJ1931=5,AJ1931=6),VLOOKUP(AH1931,INDEX((係数_バス貨物_ガソリン,係数_バス貨物_CNG,係数_バス貨物_軽油,係数_バス貨物_メタノール,係数_バス貨物_LPG),MATCH(AL1931,【参考】排出ガスレベル!$AI$4:$AI$671,1),1,AR1931):INDEX((係数_バス貨物_ガソリン,係数_バス貨物_CNG,係数_バス貨物_軽油,係数_バス貨物_メタノール,係数_バス貨物_LPG),MATCH(AL1931+1,【参考】排出ガスレベル!$AI$4:$AI$671,1)-1,5,AR1931),2,FALSE),IF(OR(AJ1931=1,AJ1931=2),VLOOKUP(AH1931,INDEX((係数_乗用_ガソリン,係数_乗用_CNG,係数_乗用_軽油,係数_乗用_メタノール,係数_乗用_LPG),1,1,AR1931):INDEX((係数_乗用_ガソリン,係数_乗用_CNG,係数_乗用_軽油,係数_乗用_メタノール,係数_乗用_LPG),125,5,AR1931),2,FALSE))))))</f>
        <v/>
      </c>
      <c r="AO1931" s="376" t="str">
        <f>IF(T1931="","",IF(OR(AH1931="",AH1931="-"),"－",IF(OR(AM1931=8,AM1931=9),"",IF(OR(AJ1931=3,AJ1931=4,AJ1931=5,AJ1931=6),VLOOKUP(AH1931,INDEX((係数_バス貨物_ガソリン,係数_バス貨物_CNG,係数_バス貨物_軽油,係数_バス貨物_メタノール,係数_バス貨物_LPG),MATCH(AL1931,【参考】排出ガスレベル!$AI$4:$AI$671,1),1,AR1931):INDEX((係数_バス貨物_ガソリン,係数_バス貨物_CNG,係数_バス貨物_軽油,係数_バス貨物_メタノール,係数_バス貨物_LPG),MATCH(AL1931+1,【参考】排出ガスレベル!$AI$4:$AI$671,1)-1,5,AR1931),3,FALSE),IF(OR(AJ1931=1,AJ1931=2),VLOOKUP(AH1931,INDEX((係数_乗用_ガソリン,係数_乗用_CNG,係数_乗用_軽油,係数_乗用_メタノール,係数_乗用_LPG),1,1,AR1931):INDEX((係数_乗用_ガソリン,係数_乗用_CNG,係数_乗用_軽油,係数_乗用_メタノール,係数_乗用_LPG),125,5,AR1931),3,FALSE))))))</f>
        <v/>
      </c>
      <c r="AP1931" s="375" t="str">
        <f t="shared" si="908"/>
        <v/>
      </c>
      <c r="AQ1931" s="444" t="str">
        <f t="shared" si="909"/>
        <v/>
      </c>
      <c r="AR1931" s="375" t="str">
        <f t="shared" si="912"/>
        <v/>
      </c>
      <c r="AS1931" s="377" t="str">
        <f t="shared" si="910"/>
        <v/>
      </c>
      <c r="AT1931" s="378" t="str">
        <f t="shared" si="911"/>
        <v/>
      </c>
      <c r="AX1931" s="625" t="b">
        <f t="shared" si="913"/>
        <v>0</v>
      </c>
      <c r="AY1931" s="7" t="str">
        <f t="shared" si="914"/>
        <v>FALSEFALSEFALSE</v>
      </c>
      <c r="AZ1931" s="626">
        <f t="shared" si="890"/>
        <v>0</v>
      </c>
      <c r="BA1931" s="627" t="str">
        <f t="shared" si="891"/>
        <v/>
      </c>
      <c r="BB1931" s="627">
        <f t="shared" si="892"/>
        <v>0</v>
      </c>
      <c r="BC1931" s="690" t="str">
        <f t="shared" si="893"/>
        <v/>
      </c>
    </row>
    <row r="1932" spans="1:55">
      <c r="A1932" s="381">
        <v>1876</v>
      </c>
      <c r="B1932" s="117"/>
      <c r="C1932" s="288"/>
      <c r="D1932" s="289"/>
      <c r="E1932" s="289"/>
      <c r="F1932" s="290"/>
      <c r="G1932" s="292"/>
      <c r="H1932" s="116"/>
      <c r="I1932" s="292"/>
      <c r="J1932" s="116"/>
      <c r="K1932" s="370" t="str">
        <f t="shared" si="884"/>
        <v/>
      </c>
      <c r="L1932" s="370">
        <f t="shared" si="885"/>
        <v>0</v>
      </c>
      <c r="M1932" s="370">
        <f t="shared" si="886"/>
        <v>0</v>
      </c>
      <c r="N1932" s="371" t="str">
        <f t="shared" si="894"/>
        <v/>
      </c>
      <c r="O1932" s="371" t="str">
        <f t="shared" si="895"/>
        <v/>
      </c>
      <c r="P1932" s="371" t="str">
        <f t="shared" si="896"/>
        <v/>
      </c>
      <c r="Q1932" s="371" t="str">
        <f t="shared" si="897"/>
        <v/>
      </c>
      <c r="R1932" s="371" t="str">
        <f t="shared" si="898"/>
        <v/>
      </c>
      <c r="S1932" s="371" t="str">
        <f t="shared" si="899"/>
        <v/>
      </c>
      <c r="T1932" s="443" t="str">
        <f t="shared" si="887"/>
        <v/>
      </c>
      <c r="U1932" s="539"/>
      <c r="V1932" s="117"/>
      <c r="W1932" s="118"/>
      <c r="X1932" s="119"/>
      <c r="Y1932" s="120"/>
      <c r="Z1932" s="122"/>
      <c r="AA1932" s="121"/>
      <c r="AB1932" s="443" t="str">
        <f t="shared" si="888"/>
        <v/>
      </c>
      <c r="AC1932" s="734" t="str">
        <f t="shared" si="889"/>
        <v/>
      </c>
      <c r="AD1932" s="372"/>
      <c r="AE1932" s="485"/>
      <c r="AF1932" s="373" t="str">
        <f t="shared" si="900"/>
        <v/>
      </c>
      <c r="AG1932" s="373" t="str">
        <f t="shared" si="901"/>
        <v/>
      </c>
      <c r="AH1932" s="374" t="str">
        <f t="shared" si="902"/>
        <v/>
      </c>
      <c r="AI1932" s="375" t="str">
        <f t="shared" si="903"/>
        <v/>
      </c>
      <c r="AJ1932" s="375" t="str">
        <f t="shared" si="904"/>
        <v/>
      </c>
      <c r="AK1932" s="375" t="str">
        <f t="shared" si="905"/>
        <v/>
      </c>
      <c r="AL1932" s="375" t="str">
        <f t="shared" si="906"/>
        <v/>
      </c>
      <c r="AM1932" s="375" t="str">
        <f t="shared" si="907"/>
        <v/>
      </c>
      <c r="AN1932" s="376" t="str">
        <f>IF(AF1932="","",IF(OR(AH1932="",AH1932="-"),"－",IF(OR(AM1932=8,AM1932=9),"",IF(OR(AJ1932=3,AJ1932=4,AJ1932=5,AJ1932=6),VLOOKUP(AH1932,INDEX((係数_バス貨物_ガソリン,係数_バス貨物_CNG,係数_バス貨物_軽油,係数_バス貨物_メタノール,係数_バス貨物_LPG),MATCH(AL1932,【参考】排出ガスレベル!$AI$4:$AI$671,1),1,AR1932):INDEX((係数_バス貨物_ガソリン,係数_バス貨物_CNG,係数_バス貨物_軽油,係数_バス貨物_メタノール,係数_バス貨物_LPG),MATCH(AL1932+1,【参考】排出ガスレベル!$AI$4:$AI$671,1)-1,5,AR1932),2,FALSE),IF(OR(AJ1932=1,AJ1932=2),VLOOKUP(AH1932,INDEX((係数_乗用_ガソリン,係数_乗用_CNG,係数_乗用_軽油,係数_乗用_メタノール,係数_乗用_LPG),1,1,AR1932):INDEX((係数_乗用_ガソリン,係数_乗用_CNG,係数_乗用_軽油,係数_乗用_メタノール,係数_乗用_LPG),125,5,AR1932),2,FALSE))))))</f>
        <v/>
      </c>
      <c r="AO1932" s="376" t="str">
        <f>IF(T1932="","",IF(OR(AH1932="",AH1932="-"),"－",IF(OR(AM1932=8,AM1932=9),"",IF(OR(AJ1932=3,AJ1932=4,AJ1932=5,AJ1932=6),VLOOKUP(AH1932,INDEX((係数_バス貨物_ガソリン,係数_バス貨物_CNG,係数_バス貨物_軽油,係数_バス貨物_メタノール,係数_バス貨物_LPG),MATCH(AL1932,【参考】排出ガスレベル!$AI$4:$AI$671,1),1,AR1932):INDEX((係数_バス貨物_ガソリン,係数_バス貨物_CNG,係数_バス貨物_軽油,係数_バス貨物_メタノール,係数_バス貨物_LPG),MATCH(AL1932+1,【参考】排出ガスレベル!$AI$4:$AI$671,1)-1,5,AR1932),3,FALSE),IF(OR(AJ1932=1,AJ1932=2),VLOOKUP(AH1932,INDEX((係数_乗用_ガソリン,係数_乗用_CNG,係数_乗用_軽油,係数_乗用_メタノール,係数_乗用_LPG),1,1,AR1932):INDEX((係数_乗用_ガソリン,係数_乗用_CNG,係数_乗用_軽油,係数_乗用_メタノール,係数_乗用_LPG),125,5,AR1932),3,FALSE))))))</f>
        <v/>
      </c>
      <c r="AP1932" s="375" t="str">
        <f t="shared" si="908"/>
        <v/>
      </c>
      <c r="AQ1932" s="444" t="str">
        <f t="shared" si="909"/>
        <v/>
      </c>
      <c r="AR1932" s="375" t="str">
        <f t="shared" si="912"/>
        <v/>
      </c>
      <c r="AS1932" s="377" t="str">
        <f t="shared" si="910"/>
        <v/>
      </c>
      <c r="AT1932" s="378" t="str">
        <f t="shared" si="911"/>
        <v/>
      </c>
      <c r="AX1932" s="625" t="b">
        <f t="shared" si="913"/>
        <v>0</v>
      </c>
      <c r="AY1932" s="7" t="str">
        <f t="shared" si="914"/>
        <v>FALSEFALSEFALSE</v>
      </c>
      <c r="AZ1932" s="626">
        <f t="shared" si="890"/>
        <v>0</v>
      </c>
      <c r="BA1932" s="627" t="str">
        <f t="shared" si="891"/>
        <v/>
      </c>
      <c r="BB1932" s="627">
        <f t="shared" si="892"/>
        <v>0</v>
      </c>
      <c r="BC1932" s="690" t="str">
        <f t="shared" si="893"/>
        <v/>
      </c>
    </row>
    <row r="1933" spans="1:55">
      <c r="A1933" s="381">
        <v>1877</v>
      </c>
      <c r="B1933" s="117"/>
      <c r="C1933" s="288"/>
      <c r="D1933" s="289"/>
      <c r="E1933" s="289"/>
      <c r="F1933" s="290"/>
      <c r="G1933" s="292"/>
      <c r="H1933" s="116"/>
      <c r="I1933" s="292"/>
      <c r="J1933" s="116"/>
      <c r="K1933" s="370" t="str">
        <f t="shared" si="884"/>
        <v/>
      </c>
      <c r="L1933" s="370">
        <f t="shared" si="885"/>
        <v>0</v>
      </c>
      <c r="M1933" s="370">
        <f t="shared" si="886"/>
        <v>0</v>
      </c>
      <c r="N1933" s="371" t="str">
        <f t="shared" si="894"/>
        <v/>
      </c>
      <c r="O1933" s="371" t="str">
        <f t="shared" si="895"/>
        <v/>
      </c>
      <c r="P1933" s="371" t="str">
        <f t="shared" si="896"/>
        <v/>
      </c>
      <c r="Q1933" s="371" t="str">
        <f t="shared" si="897"/>
        <v/>
      </c>
      <c r="R1933" s="371" t="str">
        <f t="shared" si="898"/>
        <v/>
      </c>
      <c r="S1933" s="371" t="str">
        <f t="shared" si="899"/>
        <v/>
      </c>
      <c r="T1933" s="443" t="str">
        <f t="shared" si="887"/>
        <v/>
      </c>
      <c r="U1933" s="539"/>
      <c r="V1933" s="117"/>
      <c r="W1933" s="118"/>
      <c r="X1933" s="119"/>
      <c r="Y1933" s="120"/>
      <c r="Z1933" s="122"/>
      <c r="AA1933" s="121"/>
      <c r="AB1933" s="443" t="str">
        <f t="shared" si="888"/>
        <v/>
      </c>
      <c r="AC1933" s="734" t="str">
        <f t="shared" si="889"/>
        <v/>
      </c>
      <c r="AD1933" s="372"/>
      <c r="AE1933" s="485"/>
      <c r="AF1933" s="373" t="str">
        <f t="shared" si="900"/>
        <v/>
      </c>
      <c r="AG1933" s="373" t="str">
        <f t="shared" si="901"/>
        <v/>
      </c>
      <c r="AH1933" s="374" t="str">
        <f t="shared" si="902"/>
        <v/>
      </c>
      <c r="AI1933" s="375" t="str">
        <f t="shared" si="903"/>
        <v/>
      </c>
      <c r="AJ1933" s="375" t="str">
        <f t="shared" si="904"/>
        <v/>
      </c>
      <c r="AK1933" s="375" t="str">
        <f t="shared" si="905"/>
        <v/>
      </c>
      <c r="AL1933" s="375" t="str">
        <f t="shared" si="906"/>
        <v/>
      </c>
      <c r="AM1933" s="375" t="str">
        <f t="shared" si="907"/>
        <v/>
      </c>
      <c r="AN1933" s="376" t="str">
        <f>IF(AF1933="","",IF(OR(AH1933="",AH1933="-"),"－",IF(OR(AM1933=8,AM1933=9),"",IF(OR(AJ1933=3,AJ1933=4,AJ1933=5,AJ1933=6),VLOOKUP(AH1933,INDEX((係数_バス貨物_ガソリン,係数_バス貨物_CNG,係数_バス貨物_軽油,係数_バス貨物_メタノール,係数_バス貨物_LPG),MATCH(AL1933,【参考】排出ガスレベル!$AI$4:$AI$671,1),1,AR1933):INDEX((係数_バス貨物_ガソリン,係数_バス貨物_CNG,係数_バス貨物_軽油,係数_バス貨物_メタノール,係数_バス貨物_LPG),MATCH(AL1933+1,【参考】排出ガスレベル!$AI$4:$AI$671,1)-1,5,AR1933),2,FALSE),IF(OR(AJ1933=1,AJ1933=2),VLOOKUP(AH1933,INDEX((係数_乗用_ガソリン,係数_乗用_CNG,係数_乗用_軽油,係数_乗用_メタノール,係数_乗用_LPG),1,1,AR1933):INDEX((係数_乗用_ガソリン,係数_乗用_CNG,係数_乗用_軽油,係数_乗用_メタノール,係数_乗用_LPG),125,5,AR1933),2,FALSE))))))</f>
        <v/>
      </c>
      <c r="AO1933" s="376" t="str">
        <f>IF(T1933="","",IF(OR(AH1933="",AH1933="-"),"－",IF(OR(AM1933=8,AM1933=9),"",IF(OR(AJ1933=3,AJ1933=4,AJ1933=5,AJ1933=6),VLOOKUP(AH1933,INDEX((係数_バス貨物_ガソリン,係数_バス貨物_CNG,係数_バス貨物_軽油,係数_バス貨物_メタノール,係数_バス貨物_LPG),MATCH(AL1933,【参考】排出ガスレベル!$AI$4:$AI$671,1),1,AR1933):INDEX((係数_バス貨物_ガソリン,係数_バス貨物_CNG,係数_バス貨物_軽油,係数_バス貨物_メタノール,係数_バス貨物_LPG),MATCH(AL1933+1,【参考】排出ガスレベル!$AI$4:$AI$671,1)-1,5,AR1933),3,FALSE),IF(OR(AJ1933=1,AJ1933=2),VLOOKUP(AH1933,INDEX((係数_乗用_ガソリン,係数_乗用_CNG,係数_乗用_軽油,係数_乗用_メタノール,係数_乗用_LPG),1,1,AR1933):INDEX((係数_乗用_ガソリン,係数_乗用_CNG,係数_乗用_軽油,係数_乗用_メタノール,係数_乗用_LPG),125,5,AR1933),3,FALSE))))))</f>
        <v/>
      </c>
      <c r="AP1933" s="375" t="str">
        <f t="shared" si="908"/>
        <v/>
      </c>
      <c r="AQ1933" s="444" t="str">
        <f t="shared" si="909"/>
        <v/>
      </c>
      <c r="AR1933" s="375" t="str">
        <f t="shared" si="912"/>
        <v/>
      </c>
      <c r="AS1933" s="377" t="str">
        <f t="shared" si="910"/>
        <v/>
      </c>
      <c r="AT1933" s="378" t="str">
        <f t="shared" si="911"/>
        <v/>
      </c>
      <c r="AX1933" s="625" t="b">
        <f t="shared" si="913"/>
        <v>0</v>
      </c>
      <c r="AY1933" s="7" t="str">
        <f t="shared" si="914"/>
        <v>FALSEFALSEFALSE</v>
      </c>
      <c r="AZ1933" s="626">
        <f t="shared" si="890"/>
        <v>0</v>
      </c>
      <c r="BA1933" s="627" t="str">
        <f t="shared" si="891"/>
        <v/>
      </c>
      <c r="BB1933" s="627">
        <f t="shared" si="892"/>
        <v>0</v>
      </c>
      <c r="BC1933" s="690" t="str">
        <f t="shared" si="893"/>
        <v/>
      </c>
    </row>
    <row r="1934" spans="1:55">
      <c r="A1934" s="381">
        <v>1878</v>
      </c>
      <c r="B1934" s="117"/>
      <c r="C1934" s="288"/>
      <c r="D1934" s="289"/>
      <c r="E1934" s="289"/>
      <c r="F1934" s="290"/>
      <c r="G1934" s="292"/>
      <c r="H1934" s="116"/>
      <c r="I1934" s="292"/>
      <c r="J1934" s="116"/>
      <c r="K1934" s="370" t="str">
        <f t="shared" si="884"/>
        <v/>
      </c>
      <c r="L1934" s="370">
        <f t="shared" si="885"/>
        <v>0</v>
      </c>
      <c r="M1934" s="370">
        <f t="shared" si="886"/>
        <v>0</v>
      </c>
      <c r="N1934" s="371" t="str">
        <f t="shared" si="894"/>
        <v/>
      </c>
      <c r="O1934" s="371" t="str">
        <f t="shared" si="895"/>
        <v/>
      </c>
      <c r="P1934" s="371" t="str">
        <f t="shared" si="896"/>
        <v/>
      </c>
      <c r="Q1934" s="371" t="str">
        <f t="shared" si="897"/>
        <v/>
      </c>
      <c r="R1934" s="371" t="str">
        <f t="shared" si="898"/>
        <v/>
      </c>
      <c r="S1934" s="371" t="str">
        <f t="shared" si="899"/>
        <v/>
      </c>
      <c r="T1934" s="443" t="str">
        <f t="shared" si="887"/>
        <v/>
      </c>
      <c r="U1934" s="539"/>
      <c r="V1934" s="117"/>
      <c r="W1934" s="118"/>
      <c r="X1934" s="119"/>
      <c r="Y1934" s="120"/>
      <c r="Z1934" s="122"/>
      <c r="AA1934" s="121"/>
      <c r="AB1934" s="443" t="str">
        <f t="shared" si="888"/>
        <v/>
      </c>
      <c r="AC1934" s="734" t="str">
        <f t="shared" si="889"/>
        <v/>
      </c>
      <c r="AD1934" s="372"/>
      <c r="AE1934" s="485"/>
      <c r="AF1934" s="373" t="str">
        <f t="shared" si="900"/>
        <v/>
      </c>
      <c r="AG1934" s="373" t="str">
        <f t="shared" si="901"/>
        <v/>
      </c>
      <c r="AH1934" s="374" t="str">
        <f t="shared" si="902"/>
        <v/>
      </c>
      <c r="AI1934" s="375" t="str">
        <f t="shared" si="903"/>
        <v/>
      </c>
      <c r="AJ1934" s="375" t="str">
        <f t="shared" si="904"/>
        <v/>
      </c>
      <c r="AK1934" s="375" t="str">
        <f t="shared" si="905"/>
        <v/>
      </c>
      <c r="AL1934" s="375" t="str">
        <f t="shared" si="906"/>
        <v/>
      </c>
      <c r="AM1934" s="375" t="str">
        <f t="shared" si="907"/>
        <v/>
      </c>
      <c r="AN1934" s="376" t="str">
        <f>IF(AF1934="","",IF(OR(AH1934="",AH1934="-"),"－",IF(OR(AM1934=8,AM1934=9),"",IF(OR(AJ1934=3,AJ1934=4,AJ1934=5,AJ1934=6),VLOOKUP(AH1934,INDEX((係数_バス貨物_ガソリン,係数_バス貨物_CNG,係数_バス貨物_軽油,係数_バス貨物_メタノール,係数_バス貨物_LPG),MATCH(AL1934,【参考】排出ガスレベル!$AI$4:$AI$671,1),1,AR1934):INDEX((係数_バス貨物_ガソリン,係数_バス貨物_CNG,係数_バス貨物_軽油,係数_バス貨物_メタノール,係数_バス貨物_LPG),MATCH(AL1934+1,【参考】排出ガスレベル!$AI$4:$AI$671,1)-1,5,AR1934),2,FALSE),IF(OR(AJ1934=1,AJ1934=2),VLOOKUP(AH1934,INDEX((係数_乗用_ガソリン,係数_乗用_CNG,係数_乗用_軽油,係数_乗用_メタノール,係数_乗用_LPG),1,1,AR1934):INDEX((係数_乗用_ガソリン,係数_乗用_CNG,係数_乗用_軽油,係数_乗用_メタノール,係数_乗用_LPG),125,5,AR1934),2,FALSE))))))</f>
        <v/>
      </c>
      <c r="AO1934" s="376" t="str">
        <f>IF(T1934="","",IF(OR(AH1934="",AH1934="-"),"－",IF(OR(AM1934=8,AM1934=9),"",IF(OR(AJ1934=3,AJ1934=4,AJ1934=5,AJ1934=6),VLOOKUP(AH1934,INDEX((係数_バス貨物_ガソリン,係数_バス貨物_CNG,係数_バス貨物_軽油,係数_バス貨物_メタノール,係数_バス貨物_LPG),MATCH(AL1934,【参考】排出ガスレベル!$AI$4:$AI$671,1),1,AR1934):INDEX((係数_バス貨物_ガソリン,係数_バス貨物_CNG,係数_バス貨物_軽油,係数_バス貨物_メタノール,係数_バス貨物_LPG),MATCH(AL1934+1,【参考】排出ガスレベル!$AI$4:$AI$671,1)-1,5,AR1934),3,FALSE),IF(OR(AJ1934=1,AJ1934=2),VLOOKUP(AH1934,INDEX((係数_乗用_ガソリン,係数_乗用_CNG,係数_乗用_軽油,係数_乗用_メタノール,係数_乗用_LPG),1,1,AR1934):INDEX((係数_乗用_ガソリン,係数_乗用_CNG,係数_乗用_軽油,係数_乗用_メタノール,係数_乗用_LPG),125,5,AR1934),3,FALSE))))))</f>
        <v/>
      </c>
      <c r="AP1934" s="375" t="str">
        <f t="shared" si="908"/>
        <v/>
      </c>
      <c r="AQ1934" s="444" t="str">
        <f t="shared" si="909"/>
        <v/>
      </c>
      <c r="AR1934" s="375" t="str">
        <f t="shared" si="912"/>
        <v/>
      </c>
      <c r="AS1934" s="377" t="str">
        <f t="shared" si="910"/>
        <v/>
      </c>
      <c r="AT1934" s="378" t="str">
        <f t="shared" si="911"/>
        <v/>
      </c>
      <c r="AX1934" s="625" t="b">
        <f t="shared" si="913"/>
        <v>0</v>
      </c>
      <c r="AY1934" s="7" t="str">
        <f t="shared" si="914"/>
        <v>FALSEFALSEFALSE</v>
      </c>
      <c r="AZ1934" s="626">
        <f t="shared" si="890"/>
        <v>0</v>
      </c>
      <c r="BA1934" s="627" t="str">
        <f t="shared" si="891"/>
        <v/>
      </c>
      <c r="BB1934" s="627">
        <f t="shared" si="892"/>
        <v>0</v>
      </c>
      <c r="BC1934" s="690" t="str">
        <f t="shared" si="893"/>
        <v/>
      </c>
    </row>
    <row r="1935" spans="1:55">
      <c r="A1935" s="381">
        <v>1879</v>
      </c>
      <c r="B1935" s="117"/>
      <c r="C1935" s="288"/>
      <c r="D1935" s="289"/>
      <c r="E1935" s="289"/>
      <c r="F1935" s="290"/>
      <c r="G1935" s="292"/>
      <c r="H1935" s="116"/>
      <c r="I1935" s="292"/>
      <c r="J1935" s="116"/>
      <c r="K1935" s="370" t="str">
        <f t="shared" si="884"/>
        <v/>
      </c>
      <c r="L1935" s="370">
        <f t="shared" si="885"/>
        <v>0</v>
      </c>
      <c r="M1935" s="370">
        <f t="shared" si="886"/>
        <v>0</v>
      </c>
      <c r="N1935" s="371" t="str">
        <f t="shared" si="894"/>
        <v/>
      </c>
      <c r="O1935" s="371" t="str">
        <f t="shared" si="895"/>
        <v/>
      </c>
      <c r="P1935" s="371" t="str">
        <f t="shared" si="896"/>
        <v/>
      </c>
      <c r="Q1935" s="371" t="str">
        <f t="shared" si="897"/>
        <v/>
      </c>
      <c r="R1935" s="371" t="str">
        <f t="shared" si="898"/>
        <v/>
      </c>
      <c r="S1935" s="371" t="str">
        <f t="shared" si="899"/>
        <v/>
      </c>
      <c r="T1935" s="443" t="str">
        <f t="shared" si="887"/>
        <v/>
      </c>
      <c r="U1935" s="539"/>
      <c r="V1935" s="117"/>
      <c r="W1935" s="118"/>
      <c r="X1935" s="119"/>
      <c r="Y1935" s="120"/>
      <c r="Z1935" s="122"/>
      <c r="AA1935" s="121"/>
      <c r="AB1935" s="443" t="str">
        <f t="shared" si="888"/>
        <v/>
      </c>
      <c r="AC1935" s="734" t="str">
        <f t="shared" si="889"/>
        <v/>
      </c>
      <c r="AD1935" s="372"/>
      <c r="AE1935" s="485"/>
      <c r="AF1935" s="373" t="str">
        <f t="shared" si="900"/>
        <v/>
      </c>
      <c r="AG1935" s="373" t="str">
        <f t="shared" si="901"/>
        <v/>
      </c>
      <c r="AH1935" s="374" t="str">
        <f t="shared" si="902"/>
        <v/>
      </c>
      <c r="AI1935" s="375" t="str">
        <f t="shared" si="903"/>
        <v/>
      </c>
      <c r="AJ1935" s="375" t="str">
        <f t="shared" si="904"/>
        <v/>
      </c>
      <c r="AK1935" s="375" t="str">
        <f t="shared" si="905"/>
        <v/>
      </c>
      <c r="AL1935" s="375" t="str">
        <f t="shared" si="906"/>
        <v/>
      </c>
      <c r="AM1935" s="375" t="str">
        <f t="shared" si="907"/>
        <v/>
      </c>
      <c r="AN1935" s="376" t="str">
        <f>IF(AF1935="","",IF(OR(AH1935="",AH1935="-"),"－",IF(OR(AM1935=8,AM1935=9),"",IF(OR(AJ1935=3,AJ1935=4,AJ1935=5,AJ1935=6),VLOOKUP(AH1935,INDEX((係数_バス貨物_ガソリン,係数_バス貨物_CNG,係数_バス貨物_軽油,係数_バス貨物_メタノール,係数_バス貨物_LPG),MATCH(AL1935,【参考】排出ガスレベル!$AI$4:$AI$671,1),1,AR1935):INDEX((係数_バス貨物_ガソリン,係数_バス貨物_CNG,係数_バス貨物_軽油,係数_バス貨物_メタノール,係数_バス貨物_LPG),MATCH(AL1935+1,【参考】排出ガスレベル!$AI$4:$AI$671,1)-1,5,AR1935),2,FALSE),IF(OR(AJ1935=1,AJ1935=2),VLOOKUP(AH1935,INDEX((係数_乗用_ガソリン,係数_乗用_CNG,係数_乗用_軽油,係数_乗用_メタノール,係数_乗用_LPG),1,1,AR1935):INDEX((係数_乗用_ガソリン,係数_乗用_CNG,係数_乗用_軽油,係数_乗用_メタノール,係数_乗用_LPG),125,5,AR1935),2,FALSE))))))</f>
        <v/>
      </c>
      <c r="AO1935" s="376" t="str">
        <f>IF(T1935="","",IF(OR(AH1935="",AH1935="-"),"－",IF(OR(AM1935=8,AM1935=9),"",IF(OR(AJ1935=3,AJ1935=4,AJ1935=5,AJ1935=6),VLOOKUP(AH1935,INDEX((係数_バス貨物_ガソリン,係数_バス貨物_CNG,係数_バス貨物_軽油,係数_バス貨物_メタノール,係数_バス貨物_LPG),MATCH(AL1935,【参考】排出ガスレベル!$AI$4:$AI$671,1),1,AR1935):INDEX((係数_バス貨物_ガソリン,係数_バス貨物_CNG,係数_バス貨物_軽油,係数_バス貨物_メタノール,係数_バス貨物_LPG),MATCH(AL1935+1,【参考】排出ガスレベル!$AI$4:$AI$671,1)-1,5,AR1935),3,FALSE),IF(OR(AJ1935=1,AJ1935=2),VLOOKUP(AH1935,INDEX((係数_乗用_ガソリン,係数_乗用_CNG,係数_乗用_軽油,係数_乗用_メタノール,係数_乗用_LPG),1,1,AR1935):INDEX((係数_乗用_ガソリン,係数_乗用_CNG,係数_乗用_軽油,係数_乗用_メタノール,係数_乗用_LPG),125,5,AR1935),3,FALSE))))))</f>
        <v/>
      </c>
      <c r="AP1935" s="375" t="str">
        <f t="shared" si="908"/>
        <v/>
      </c>
      <c r="AQ1935" s="444" t="str">
        <f t="shared" si="909"/>
        <v/>
      </c>
      <c r="AR1935" s="375" t="str">
        <f t="shared" si="912"/>
        <v/>
      </c>
      <c r="AS1935" s="377" t="str">
        <f t="shared" si="910"/>
        <v/>
      </c>
      <c r="AT1935" s="378" t="str">
        <f t="shared" si="911"/>
        <v/>
      </c>
      <c r="AX1935" s="625" t="b">
        <f t="shared" si="913"/>
        <v>0</v>
      </c>
      <c r="AY1935" s="7" t="str">
        <f t="shared" si="914"/>
        <v>FALSEFALSEFALSE</v>
      </c>
      <c r="AZ1935" s="626">
        <f t="shared" si="890"/>
        <v>0</v>
      </c>
      <c r="BA1935" s="627" t="str">
        <f t="shared" si="891"/>
        <v/>
      </c>
      <c r="BB1935" s="627">
        <f t="shared" si="892"/>
        <v>0</v>
      </c>
      <c r="BC1935" s="690" t="str">
        <f t="shared" si="893"/>
        <v/>
      </c>
    </row>
    <row r="1936" spans="1:55">
      <c r="A1936" s="381">
        <v>1880</v>
      </c>
      <c r="B1936" s="117"/>
      <c r="C1936" s="288"/>
      <c r="D1936" s="289"/>
      <c r="E1936" s="289"/>
      <c r="F1936" s="290"/>
      <c r="G1936" s="292"/>
      <c r="H1936" s="116"/>
      <c r="I1936" s="292"/>
      <c r="J1936" s="116"/>
      <c r="K1936" s="370" t="str">
        <f t="shared" si="884"/>
        <v/>
      </c>
      <c r="L1936" s="370">
        <f t="shared" si="885"/>
        <v>0</v>
      </c>
      <c r="M1936" s="370">
        <f t="shared" si="886"/>
        <v>0</v>
      </c>
      <c r="N1936" s="371" t="str">
        <f t="shared" si="894"/>
        <v/>
      </c>
      <c r="O1936" s="371" t="str">
        <f t="shared" si="895"/>
        <v/>
      </c>
      <c r="P1936" s="371" t="str">
        <f t="shared" si="896"/>
        <v/>
      </c>
      <c r="Q1936" s="371" t="str">
        <f t="shared" si="897"/>
        <v/>
      </c>
      <c r="R1936" s="371" t="str">
        <f t="shared" si="898"/>
        <v/>
      </c>
      <c r="S1936" s="371" t="str">
        <f t="shared" si="899"/>
        <v/>
      </c>
      <c r="T1936" s="443" t="str">
        <f t="shared" si="887"/>
        <v/>
      </c>
      <c r="U1936" s="539"/>
      <c r="V1936" s="117"/>
      <c r="W1936" s="118"/>
      <c r="X1936" s="119"/>
      <c r="Y1936" s="120"/>
      <c r="Z1936" s="122"/>
      <c r="AA1936" s="121"/>
      <c r="AB1936" s="443" t="str">
        <f t="shared" si="888"/>
        <v/>
      </c>
      <c r="AC1936" s="734" t="str">
        <f t="shared" si="889"/>
        <v/>
      </c>
      <c r="AD1936" s="372"/>
      <c r="AE1936" s="485"/>
      <c r="AF1936" s="373" t="str">
        <f t="shared" si="900"/>
        <v/>
      </c>
      <c r="AG1936" s="373" t="str">
        <f t="shared" si="901"/>
        <v/>
      </c>
      <c r="AH1936" s="374" t="str">
        <f t="shared" si="902"/>
        <v/>
      </c>
      <c r="AI1936" s="375" t="str">
        <f t="shared" si="903"/>
        <v/>
      </c>
      <c r="AJ1936" s="375" t="str">
        <f t="shared" si="904"/>
        <v/>
      </c>
      <c r="AK1936" s="375" t="str">
        <f t="shared" si="905"/>
        <v/>
      </c>
      <c r="AL1936" s="375" t="str">
        <f t="shared" si="906"/>
        <v/>
      </c>
      <c r="AM1936" s="375" t="str">
        <f t="shared" si="907"/>
        <v/>
      </c>
      <c r="AN1936" s="376" t="str">
        <f>IF(AF1936="","",IF(OR(AH1936="",AH1936="-"),"－",IF(OR(AM1936=8,AM1936=9),"",IF(OR(AJ1936=3,AJ1936=4,AJ1936=5,AJ1936=6),VLOOKUP(AH1936,INDEX((係数_バス貨物_ガソリン,係数_バス貨物_CNG,係数_バス貨物_軽油,係数_バス貨物_メタノール,係数_バス貨物_LPG),MATCH(AL1936,【参考】排出ガスレベル!$AI$4:$AI$671,1),1,AR1936):INDEX((係数_バス貨物_ガソリン,係数_バス貨物_CNG,係数_バス貨物_軽油,係数_バス貨物_メタノール,係数_バス貨物_LPG),MATCH(AL1936+1,【参考】排出ガスレベル!$AI$4:$AI$671,1)-1,5,AR1936),2,FALSE),IF(OR(AJ1936=1,AJ1936=2),VLOOKUP(AH1936,INDEX((係数_乗用_ガソリン,係数_乗用_CNG,係数_乗用_軽油,係数_乗用_メタノール,係数_乗用_LPG),1,1,AR1936):INDEX((係数_乗用_ガソリン,係数_乗用_CNG,係数_乗用_軽油,係数_乗用_メタノール,係数_乗用_LPG),125,5,AR1936),2,FALSE))))))</f>
        <v/>
      </c>
      <c r="AO1936" s="376" t="str">
        <f>IF(T1936="","",IF(OR(AH1936="",AH1936="-"),"－",IF(OR(AM1936=8,AM1936=9),"",IF(OR(AJ1936=3,AJ1936=4,AJ1936=5,AJ1936=6),VLOOKUP(AH1936,INDEX((係数_バス貨物_ガソリン,係数_バス貨物_CNG,係数_バス貨物_軽油,係数_バス貨物_メタノール,係数_バス貨物_LPG),MATCH(AL1936,【参考】排出ガスレベル!$AI$4:$AI$671,1),1,AR1936):INDEX((係数_バス貨物_ガソリン,係数_バス貨物_CNG,係数_バス貨物_軽油,係数_バス貨物_メタノール,係数_バス貨物_LPG),MATCH(AL1936+1,【参考】排出ガスレベル!$AI$4:$AI$671,1)-1,5,AR1936),3,FALSE),IF(OR(AJ1936=1,AJ1936=2),VLOOKUP(AH1936,INDEX((係数_乗用_ガソリン,係数_乗用_CNG,係数_乗用_軽油,係数_乗用_メタノール,係数_乗用_LPG),1,1,AR1936):INDEX((係数_乗用_ガソリン,係数_乗用_CNG,係数_乗用_軽油,係数_乗用_メタノール,係数_乗用_LPG),125,5,AR1936),3,FALSE))))))</f>
        <v/>
      </c>
      <c r="AP1936" s="375" t="str">
        <f t="shared" si="908"/>
        <v/>
      </c>
      <c r="AQ1936" s="444" t="str">
        <f t="shared" si="909"/>
        <v/>
      </c>
      <c r="AR1936" s="375" t="str">
        <f t="shared" si="912"/>
        <v/>
      </c>
      <c r="AS1936" s="377" t="str">
        <f t="shared" si="910"/>
        <v/>
      </c>
      <c r="AT1936" s="378" t="str">
        <f t="shared" si="911"/>
        <v/>
      </c>
      <c r="AX1936" s="625" t="b">
        <f t="shared" si="913"/>
        <v>0</v>
      </c>
      <c r="AY1936" s="7" t="str">
        <f t="shared" si="914"/>
        <v>FALSEFALSEFALSE</v>
      </c>
      <c r="AZ1936" s="626">
        <f t="shared" si="890"/>
        <v>0</v>
      </c>
      <c r="BA1936" s="627" t="str">
        <f t="shared" si="891"/>
        <v/>
      </c>
      <c r="BB1936" s="627">
        <f t="shared" si="892"/>
        <v>0</v>
      </c>
      <c r="BC1936" s="690" t="str">
        <f t="shared" si="893"/>
        <v/>
      </c>
    </row>
    <row r="1937" spans="1:55">
      <c r="A1937" s="381">
        <v>1881</v>
      </c>
      <c r="B1937" s="117"/>
      <c r="C1937" s="288"/>
      <c r="D1937" s="289"/>
      <c r="E1937" s="289"/>
      <c r="F1937" s="290"/>
      <c r="G1937" s="292"/>
      <c r="H1937" s="116"/>
      <c r="I1937" s="292"/>
      <c r="J1937" s="116"/>
      <c r="K1937" s="370" t="str">
        <f t="shared" si="884"/>
        <v/>
      </c>
      <c r="L1937" s="370">
        <f t="shared" si="885"/>
        <v>0</v>
      </c>
      <c r="M1937" s="370">
        <f t="shared" si="886"/>
        <v>0</v>
      </c>
      <c r="N1937" s="371" t="str">
        <f t="shared" si="894"/>
        <v/>
      </c>
      <c r="O1937" s="371" t="str">
        <f t="shared" si="895"/>
        <v/>
      </c>
      <c r="P1937" s="371" t="str">
        <f t="shared" si="896"/>
        <v/>
      </c>
      <c r="Q1937" s="371" t="str">
        <f t="shared" si="897"/>
        <v/>
      </c>
      <c r="R1937" s="371" t="str">
        <f t="shared" si="898"/>
        <v/>
      </c>
      <c r="S1937" s="371" t="str">
        <f t="shared" si="899"/>
        <v/>
      </c>
      <c r="T1937" s="443" t="str">
        <f t="shared" si="887"/>
        <v/>
      </c>
      <c r="U1937" s="539"/>
      <c r="V1937" s="117"/>
      <c r="W1937" s="118"/>
      <c r="X1937" s="119"/>
      <c r="Y1937" s="120"/>
      <c r="Z1937" s="122"/>
      <c r="AA1937" s="121"/>
      <c r="AB1937" s="443" t="str">
        <f t="shared" si="888"/>
        <v/>
      </c>
      <c r="AC1937" s="734" t="str">
        <f t="shared" si="889"/>
        <v/>
      </c>
      <c r="AD1937" s="372"/>
      <c r="AE1937" s="485"/>
      <c r="AF1937" s="373" t="str">
        <f t="shared" si="900"/>
        <v/>
      </c>
      <c r="AG1937" s="373" t="str">
        <f t="shared" si="901"/>
        <v/>
      </c>
      <c r="AH1937" s="374" t="str">
        <f t="shared" si="902"/>
        <v/>
      </c>
      <c r="AI1937" s="375" t="str">
        <f t="shared" si="903"/>
        <v/>
      </c>
      <c r="AJ1937" s="375" t="str">
        <f t="shared" si="904"/>
        <v/>
      </c>
      <c r="AK1937" s="375" t="str">
        <f t="shared" si="905"/>
        <v/>
      </c>
      <c r="AL1937" s="375" t="str">
        <f t="shared" si="906"/>
        <v/>
      </c>
      <c r="AM1937" s="375" t="str">
        <f t="shared" si="907"/>
        <v/>
      </c>
      <c r="AN1937" s="376" t="str">
        <f>IF(AF1937="","",IF(OR(AH1937="",AH1937="-"),"－",IF(OR(AM1937=8,AM1937=9),"",IF(OR(AJ1937=3,AJ1937=4,AJ1937=5,AJ1937=6),VLOOKUP(AH1937,INDEX((係数_バス貨物_ガソリン,係数_バス貨物_CNG,係数_バス貨物_軽油,係数_バス貨物_メタノール,係数_バス貨物_LPG),MATCH(AL1937,【参考】排出ガスレベル!$AI$4:$AI$671,1),1,AR1937):INDEX((係数_バス貨物_ガソリン,係数_バス貨物_CNG,係数_バス貨物_軽油,係数_バス貨物_メタノール,係数_バス貨物_LPG),MATCH(AL1937+1,【参考】排出ガスレベル!$AI$4:$AI$671,1)-1,5,AR1937),2,FALSE),IF(OR(AJ1937=1,AJ1937=2),VLOOKUP(AH1937,INDEX((係数_乗用_ガソリン,係数_乗用_CNG,係数_乗用_軽油,係数_乗用_メタノール,係数_乗用_LPG),1,1,AR1937):INDEX((係数_乗用_ガソリン,係数_乗用_CNG,係数_乗用_軽油,係数_乗用_メタノール,係数_乗用_LPG),125,5,AR1937),2,FALSE))))))</f>
        <v/>
      </c>
      <c r="AO1937" s="376" t="str">
        <f>IF(T1937="","",IF(OR(AH1937="",AH1937="-"),"－",IF(OR(AM1937=8,AM1937=9),"",IF(OR(AJ1937=3,AJ1937=4,AJ1937=5,AJ1937=6),VLOOKUP(AH1937,INDEX((係数_バス貨物_ガソリン,係数_バス貨物_CNG,係数_バス貨物_軽油,係数_バス貨物_メタノール,係数_バス貨物_LPG),MATCH(AL1937,【参考】排出ガスレベル!$AI$4:$AI$671,1),1,AR1937):INDEX((係数_バス貨物_ガソリン,係数_バス貨物_CNG,係数_バス貨物_軽油,係数_バス貨物_メタノール,係数_バス貨物_LPG),MATCH(AL1937+1,【参考】排出ガスレベル!$AI$4:$AI$671,1)-1,5,AR1937),3,FALSE),IF(OR(AJ1937=1,AJ1937=2),VLOOKUP(AH1937,INDEX((係数_乗用_ガソリン,係数_乗用_CNG,係数_乗用_軽油,係数_乗用_メタノール,係数_乗用_LPG),1,1,AR1937):INDEX((係数_乗用_ガソリン,係数_乗用_CNG,係数_乗用_軽油,係数_乗用_メタノール,係数_乗用_LPG),125,5,AR1937),3,FALSE))))))</f>
        <v/>
      </c>
      <c r="AP1937" s="375" t="str">
        <f t="shared" si="908"/>
        <v/>
      </c>
      <c r="AQ1937" s="444" t="str">
        <f t="shared" si="909"/>
        <v/>
      </c>
      <c r="AR1937" s="375" t="str">
        <f t="shared" si="912"/>
        <v/>
      </c>
      <c r="AS1937" s="377" t="str">
        <f t="shared" si="910"/>
        <v/>
      </c>
      <c r="AT1937" s="378" t="str">
        <f t="shared" si="911"/>
        <v/>
      </c>
      <c r="AX1937" s="625" t="b">
        <f t="shared" si="913"/>
        <v>0</v>
      </c>
      <c r="AY1937" s="7" t="str">
        <f t="shared" si="914"/>
        <v>FALSEFALSEFALSE</v>
      </c>
      <c r="AZ1937" s="626">
        <f t="shared" si="890"/>
        <v>0</v>
      </c>
      <c r="BA1937" s="627" t="str">
        <f t="shared" si="891"/>
        <v/>
      </c>
      <c r="BB1937" s="627">
        <f t="shared" si="892"/>
        <v>0</v>
      </c>
      <c r="BC1937" s="690" t="str">
        <f t="shared" si="893"/>
        <v/>
      </c>
    </row>
    <row r="1938" spans="1:55">
      <c r="A1938" s="381">
        <v>1882</v>
      </c>
      <c r="B1938" s="117"/>
      <c r="C1938" s="288"/>
      <c r="D1938" s="289"/>
      <c r="E1938" s="289"/>
      <c r="F1938" s="290"/>
      <c r="G1938" s="292"/>
      <c r="H1938" s="116"/>
      <c r="I1938" s="292"/>
      <c r="J1938" s="116"/>
      <c r="K1938" s="370" t="str">
        <f t="shared" si="884"/>
        <v/>
      </c>
      <c r="L1938" s="370">
        <f t="shared" si="885"/>
        <v>0</v>
      </c>
      <c r="M1938" s="370">
        <f t="shared" si="886"/>
        <v>0</v>
      </c>
      <c r="N1938" s="371" t="str">
        <f t="shared" si="894"/>
        <v/>
      </c>
      <c r="O1938" s="371" t="str">
        <f t="shared" si="895"/>
        <v/>
      </c>
      <c r="P1938" s="371" t="str">
        <f t="shared" si="896"/>
        <v/>
      </c>
      <c r="Q1938" s="371" t="str">
        <f t="shared" si="897"/>
        <v/>
      </c>
      <c r="R1938" s="371" t="str">
        <f t="shared" si="898"/>
        <v/>
      </c>
      <c r="S1938" s="371" t="str">
        <f t="shared" si="899"/>
        <v/>
      </c>
      <c r="T1938" s="443" t="str">
        <f t="shared" si="887"/>
        <v/>
      </c>
      <c r="U1938" s="539"/>
      <c r="V1938" s="117"/>
      <c r="W1938" s="118"/>
      <c r="X1938" s="119"/>
      <c r="Y1938" s="120"/>
      <c r="Z1938" s="122"/>
      <c r="AA1938" s="121"/>
      <c r="AB1938" s="443" t="str">
        <f t="shared" si="888"/>
        <v/>
      </c>
      <c r="AC1938" s="734" t="str">
        <f t="shared" si="889"/>
        <v/>
      </c>
      <c r="AD1938" s="372"/>
      <c r="AE1938" s="485"/>
      <c r="AF1938" s="373" t="str">
        <f t="shared" si="900"/>
        <v/>
      </c>
      <c r="AG1938" s="373" t="str">
        <f t="shared" si="901"/>
        <v/>
      </c>
      <c r="AH1938" s="374" t="str">
        <f t="shared" si="902"/>
        <v/>
      </c>
      <c r="AI1938" s="375" t="str">
        <f t="shared" si="903"/>
        <v/>
      </c>
      <c r="AJ1938" s="375" t="str">
        <f t="shared" si="904"/>
        <v/>
      </c>
      <c r="AK1938" s="375" t="str">
        <f t="shared" si="905"/>
        <v/>
      </c>
      <c r="AL1938" s="375" t="str">
        <f t="shared" si="906"/>
        <v/>
      </c>
      <c r="AM1938" s="375" t="str">
        <f t="shared" si="907"/>
        <v/>
      </c>
      <c r="AN1938" s="376" t="str">
        <f>IF(AF1938="","",IF(OR(AH1938="",AH1938="-"),"－",IF(OR(AM1938=8,AM1938=9),"",IF(OR(AJ1938=3,AJ1938=4,AJ1938=5,AJ1938=6),VLOOKUP(AH1938,INDEX((係数_バス貨物_ガソリン,係数_バス貨物_CNG,係数_バス貨物_軽油,係数_バス貨物_メタノール,係数_バス貨物_LPG),MATCH(AL1938,【参考】排出ガスレベル!$AI$4:$AI$671,1),1,AR1938):INDEX((係数_バス貨物_ガソリン,係数_バス貨物_CNG,係数_バス貨物_軽油,係数_バス貨物_メタノール,係数_バス貨物_LPG),MATCH(AL1938+1,【参考】排出ガスレベル!$AI$4:$AI$671,1)-1,5,AR1938),2,FALSE),IF(OR(AJ1938=1,AJ1938=2),VLOOKUP(AH1938,INDEX((係数_乗用_ガソリン,係数_乗用_CNG,係数_乗用_軽油,係数_乗用_メタノール,係数_乗用_LPG),1,1,AR1938):INDEX((係数_乗用_ガソリン,係数_乗用_CNG,係数_乗用_軽油,係数_乗用_メタノール,係数_乗用_LPG),125,5,AR1938),2,FALSE))))))</f>
        <v/>
      </c>
      <c r="AO1938" s="376" t="str">
        <f>IF(T1938="","",IF(OR(AH1938="",AH1938="-"),"－",IF(OR(AM1938=8,AM1938=9),"",IF(OR(AJ1938=3,AJ1938=4,AJ1938=5,AJ1938=6),VLOOKUP(AH1938,INDEX((係数_バス貨物_ガソリン,係数_バス貨物_CNG,係数_バス貨物_軽油,係数_バス貨物_メタノール,係数_バス貨物_LPG),MATCH(AL1938,【参考】排出ガスレベル!$AI$4:$AI$671,1),1,AR1938):INDEX((係数_バス貨物_ガソリン,係数_バス貨物_CNG,係数_バス貨物_軽油,係数_バス貨物_メタノール,係数_バス貨物_LPG),MATCH(AL1938+1,【参考】排出ガスレベル!$AI$4:$AI$671,1)-1,5,AR1938),3,FALSE),IF(OR(AJ1938=1,AJ1938=2),VLOOKUP(AH1938,INDEX((係数_乗用_ガソリン,係数_乗用_CNG,係数_乗用_軽油,係数_乗用_メタノール,係数_乗用_LPG),1,1,AR1938):INDEX((係数_乗用_ガソリン,係数_乗用_CNG,係数_乗用_軽油,係数_乗用_メタノール,係数_乗用_LPG),125,5,AR1938),3,FALSE))))))</f>
        <v/>
      </c>
      <c r="AP1938" s="375" t="str">
        <f t="shared" si="908"/>
        <v/>
      </c>
      <c r="AQ1938" s="444" t="str">
        <f t="shared" si="909"/>
        <v/>
      </c>
      <c r="AR1938" s="375" t="str">
        <f t="shared" si="912"/>
        <v/>
      </c>
      <c r="AS1938" s="377" t="str">
        <f t="shared" si="910"/>
        <v/>
      </c>
      <c r="AT1938" s="378" t="str">
        <f t="shared" si="911"/>
        <v/>
      </c>
      <c r="AX1938" s="625" t="b">
        <f t="shared" si="913"/>
        <v>0</v>
      </c>
      <c r="AY1938" s="7" t="str">
        <f t="shared" si="914"/>
        <v>FALSEFALSEFALSE</v>
      </c>
      <c r="AZ1938" s="626">
        <f t="shared" si="890"/>
        <v>0</v>
      </c>
      <c r="BA1938" s="627" t="str">
        <f t="shared" si="891"/>
        <v/>
      </c>
      <c r="BB1938" s="627">
        <f t="shared" si="892"/>
        <v>0</v>
      </c>
      <c r="BC1938" s="690" t="str">
        <f t="shared" si="893"/>
        <v/>
      </c>
    </row>
    <row r="1939" spans="1:55">
      <c r="A1939" s="381">
        <v>1883</v>
      </c>
      <c r="B1939" s="117"/>
      <c r="C1939" s="288"/>
      <c r="D1939" s="289"/>
      <c r="E1939" s="289"/>
      <c r="F1939" s="290"/>
      <c r="G1939" s="292"/>
      <c r="H1939" s="116"/>
      <c r="I1939" s="292"/>
      <c r="J1939" s="116"/>
      <c r="K1939" s="370" t="str">
        <f t="shared" si="884"/>
        <v/>
      </c>
      <c r="L1939" s="370">
        <f t="shared" si="885"/>
        <v>0</v>
      </c>
      <c r="M1939" s="370">
        <f t="shared" si="886"/>
        <v>0</v>
      </c>
      <c r="N1939" s="371" t="str">
        <f t="shared" si="894"/>
        <v/>
      </c>
      <c r="O1939" s="371" t="str">
        <f t="shared" si="895"/>
        <v/>
      </c>
      <c r="P1939" s="371" t="str">
        <f t="shared" si="896"/>
        <v/>
      </c>
      <c r="Q1939" s="371" t="str">
        <f t="shared" si="897"/>
        <v/>
      </c>
      <c r="R1939" s="371" t="str">
        <f t="shared" si="898"/>
        <v/>
      </c>
      <c r="S1939" s="371" t="str">
        <f t="shared" si="899"/>
        <v/>
      </c>
      <c r="T1939" s="443" t="str">
        <f t="shared" si="887"/>
        <v/>
      </c>
      <c r="U1939" s="539"/>
      <c r="V1939" s="117"/>
      <c r="W1939" s="118"/>
      <c r="X1939" s="119"/>
      <c r="Y1939" s="120"/>
      <c r="Z1939" s="122"/>
      <c r="AA1939" s="121"/>
      <c r="AB1939" s="443" t="str">
        <f t="shared" si="888"/>
        <v/>
      </c>
      <c r="AC1939" s="734" t="str">
        <f t="shared" si="889"/>
        <v/>
      </c>
      <c r="AD1939" s="372"/>
      <c r="AE1939" s="485"/>
      <c r="AF1939" s="373" t="str">
        <f t="shared" si="900"/>
        <v/>
      </c>
      <c r="AG1939" s="373" t="str">
        <f t="shared" si="901"/>
        <v/>
      </c>
      <c r="AH1939" s="374" t="str">
        <f t="shared" si="902"/>
        <v/>
      </c>
      <c r="AI1939" s="375" t="str">
        <f t="shared" si="903"/>
        <v/>
      </c>
      <c r="AJ1939" s="375" t="str">
        <f t="shared" si="904"/>
        <v/>
      </c>
      <c r="AK1939" s="375" t="str">
        <f t="shared" si="905"/>
        <v/>
      </c>
      <c r="AL1939" s="375" t="str">
        <f t="shared" si="906"/>
        <v/>
      </c>
      <c r="AM1939" s="375" t="str">
        <f t="shared" si="907"/>
        <v/>
      </c>
      <c r="AN1939" s="376" t="str">
        <f>IF(AF1939="","",IF(OR(AH1939="",AH1939="-"),"－",IF(OR(AM1939=8,AM1939=9),"",IF(OR(AJ1939=3,AJ1939=4,AJ1939=5,AJ1939=6),VLOOKUP(AH1939,INDEX((係数_バス貨物_ガソリン,係数_バス貨物_CNG,係数_バス貨物_軽油,係数_バス貨物_メタノール,係数_バス貨物_LPG),MATCH(AL1939,【参考】排出ガスレベル!$AI$4:$AI$671,1),1,AR1939):INDEX((係数_バス貨物_ガソリン,係数_バス貨物_CNG,係数_バス貨物_軽油,係数_バス貨物_メタノール,係数_バス貨物_LPG),MATCH(AL1939+1,【参考】排出ガスレベル!$AI$4:$AI$671,1)-1,5,AR1939),2,FALSE),IF(OR(AJ1939=1,AJ1939=2),VLOOKUP(AH1939,INDEX((係数_乗用_ガソリン,係数_乗用_CNG,係数_乗用_軽油,係数_乗用_メタノール,係数_乗用_LPG),1,1,AR1939):INDEX((係数_乗用_ガソリン,係数_乗用_CNG,係数_乗用_軽油,係数_乗用_メタノール,係数_乗用_LPG),125,5,AR1939),2,FALSE))))))</f>
        <v/>
      </c>
      <c r="AO1939" s="376" t="str">
        <f>IF(T1939="","",IF(OR(AH1939="",AH1939="-"),"－",IF(OR(AM1939=8,AM1939=9),"",IF(OR(AJ1939=3,AJ1939=4,AJ1939=5,AJ1939=6),VLOOKUP(AH1939,INDEX((係数_バス貨物_ガソリン,係数_バス貨物_CNG,係数_バス貨物_軽油,係数_バス貨物_メタノール,係数_バス貨物_LPG),MATCH(AL1939,【参考】排出ガスレベル!$AI$4:$AI$671,1),1,AR1939):INDEX((係数_バス貨物_ガソリン,係数_バス貨物_CNG,係数_バス貨物_軽油,係数_バス貨物_メタノール,係数_バス貨物_LPG),MATCH(AL1939+1,【参考】排出ガスレベル!$AI$4:$AI$671,1)-1,5,AR1939),3,FALSE),IF(OR(AJ1939=1,AJ1939=2),VLOOKUP(AH1939,INDEX((係数_乗用_ガソリン,係数_乗用_CNG,係数_乗用_軽油,係数_乗用_メタノール,係数_乗用_LPG),1,1,AR1939):INDEX((係数_乗用_ガソリン,係数_乗用_CNG,係数_乗用_軽油,係数_乗用_メタノール,係数_乗用_LPG),125,5,AR1939),3,FALSE))))))</f>
        <v/>
      </c>
      <c r="AP1939" s="375" t="str">
        <f t="shared" si="908"/>
        <v/>
      </c>
      <c r="AQ1939" s="444" t="str">
        <f t="shared" si="909"/>
        <v/>
      </c>
      <c r="AR1939" s="375" t="str">
        <f t="shared" si="912"/>
        <v/>
      </c>
      <c r="AS1939" s="377" t="str">
        <f t="shared" si="910"/>
        <v/>
      </c>
      <c r="AT1939" s="378" t="str">
        <f t="shared" si="911"/>
        <v/>
      </c>
      <c r="AX1939" s="625" t="b">
        <f t="shared" si="913"/>
        <v>0</v>
      </c>
      <c r="AY1939" s="7" t="str">
        <f t="shared" si="914"/>
        <v>FALSEFALSEFALSE</v>
      </c>
      <c r="AZ1939" s="626">
        <f t="shared" si="890"/>
        <v>0</v>
      </c>
      <c r="BA1939" s="627" t="str">
        <f t="shared" si="891"/>
        <v/>
      </c>
      <c r="BB1939" s="627">
        <f t="shared" si="892"/>
        <v>0</v>
      </c>
      <c r="BC1939" s="690" t="str">
        <f t="shared" si="893"/>
        <v/>
      </c>
    </row>
    <row r="1940" spans="1:55">
      <c r="A1940" s="381">
        <v>1884</v>
      </c>
      <c r="B1940" s="117"/>
      <c r="C1940" s="288"/>
      <c r="D1940" s="289"/>
      <c r="E1940" s="289"/>
      <c r="F1940" s="290"/>
      <c r="G1940" s="292"/>
      <c r="H1940" s="116"/>
      <c r="I1940" s="292"/>
      <c r="J1940" s="116"/>
      <c r="K1940" s="370" t="str">
        <f t="shared" si="884"/>
        <v/>
      </c>
      <c r="L1940" s="370">
        <f t="shared" si="885"/>
        <v>0</v>
      </c>
      <c r="M1940" s="370">
        <f t="shared" si="886"/>
        <v>0</v>
      </c>
      <c r="N1940" s="371" t="str">
        <f t="shared" si="894"/>
        <v/>
      </c>
      <c r="O1940" s="371" t="str">
        <f t="shared" si="895"/>
        <v/>
      </c>
      <c r="P1940" s="371" t="str">
        <f t="shared" si="896"/>
        <v/>
      </c>
      <c r="Q1940" s="371" t="str">
        <f t="shared" si="897"/>
        <v/>
      </c>
      <c r="R1940" s="371" t="str">
        <f t="shared" si="898"/>
        <v/>
      </c>
      <c r="S1940" s="371" t="str">
        <f t="shared" si="899"/>
        <v/>
      </c>
      <c r="T1940" s="443" t="str">
        <f t="shared" si="887"/>
        <v/>
      </c>
      <c r="U1940" s="539"/>
      <c r="V1940" s="117"/>
      <c r="W1940" s="118"/>
      <c r="X1940" s="119"/>
      <c r="Y1940" s="120"/>
      <c r="Z1940" s="122"/>
      <c r="AA1940" s="121"/>
      <c r="AB1940" s="443" t="str">
        <f t="shared" si="888"/>
        <v/>
      </c>
      <c r="AC1940" s="734" t="str">
        <f t="shared" si="889"/>
        <v/>
      </c>
      <c r="AD1940" s="372"/>
      <c r="AE1940" s="485"/>
      <c r="AF1940" s="373" t="str">
        <f t="shared" si="900"/>
        <v/>
      </c>
      <c r="AG1940" s="373" t="str">
        <f t="shared" si="901"/>
        <v/>
      </c>
      <c r="AH1940" s="374" t="str">
        <f t="shared" si="902"/>
        <v/>
      </c>
      <c r="AI1940" s="375" t="str">
        <f t="shared" si="903"/>
        <v/>
      </c>
      <c r="AJ1940" s="375" t="str">
        <f t="shared" si="904"/>
        <v/>
      </c>
      <c r="AK1940" s="375" t="str">
        <f t="shared" si="905"/>
        <v/>
      </c>
      <c r="AL1940" s="375" t="str">
        <f t="shared" si="906"/>
        <v/>
      </c>
      <c r="AM1940" s="375" t="str">
        <f t="shared" si="907"/>
        <v/>
      </c>
      <c r="AN1940" s="376" t="str">
        <f>IF(AF1940="","",IF(OR(AH1940="",AH1940="-"),"－",IF(OR(AM1940=8,AM1940=9),"",IF(OR(AJ1940=3,AJ1940=4,AJ1940=5,AJ1940=6),VLOOKUP(AH1940,INDEX((係数_バス貨物_ガソリン,係数_バス貨物_CNG,係数_バス貨物_軽油,係数_バス貨物_メタノール,係数_バス貨物_LPG),MATCH(AL1940,【参考】排出ガスレベル!$AI$4:$AI$671,1),1,AR1940):INDEX((係数_バス貨物_ガソリン,係数_バス貨物_CNG,係数_バス貨物_軽油,係数_バス貨物_メタノール,係数_バス貨物_LPG),MATCH(AL1940+1,【参考】排出ガスレベル!$AI$4:$AI$671,1)-1,5,AR1940),2,FALSE),IF(OR(AJ1940=1,AJ1940=2),VLOOKUP(AH1940,INDEX((係数_乗用_ガソリン,係数_乗用_CNG,係数_乗用_軽油,係数_乗用_メタノール,係数_乗用_LPG),1,1,AR1940):INDEX((係数_乗用_ガソリン,係数_乗用_CNG,係数_乗用_軽油,係数_乗用_メタノール,係数_乗用_LPG),125,5,AR1940),2,FALSE))))))</f>
        <v/>
      </c>
      <c r="AO1940" s="376" t="str">
        <f>IF(T1940="","",IF(OR(AH1940="",AH1940="-"),"－",IF(OR(AM1940=8,AM1940=9),"",IF(OR(AJ1940=3,AJ1940=4,AJ1940=5,AJ1940=6),VLOOKUP(AH1940,INDEX((係数_バス貨物_ガソリン,係数_バス貨物_CNG,係数_バス貨物_軽油,係数_バス貨物_メタノール,係数_バス貨物_LPG),MATCH(AL1940,【参考】排出ガスレベル!$AI$4:$AI$671,1),1,AR1940):INDEX((係数_バス貨物_ガソリン,係数_バス貨物_CNG,係数_バス貨物_軽油,係数_バス貨物_メタノール,係数_バス貨物_LPG),MATCH(AL1940+1,【参考】排出ガスレベル!$AI$4:$AI$671,1)-1,5,AR1940),3,FALSE),IF(OR(AJ1940=1,AJ1940=2),VLOOKUP(AH1940,INDEX((係数_乗用_ガソリン,係数_乗用_CNG,係数_乗用_軽油,係数_乗用_メタノール,係数_乗用_LPG),1,1,AR1940):INDEX((係数_乗用_ガソリン,係数_乗用_CNG,係数_乗用_軽油,係数_乗用_メタノール,係数_乗用_LPG),125,5,AR1940),3,FALSE))))))</f>
        <v/>
      </c>
      <c r="AP1940" s="375" t="str">
        <f t="shared" si="908"/>
        <v/>
      </c>
      <c r="AQ1940" s="444" t="str">
        <f t="shared" si="909"/>
        <v/>
      </c>
      <c r="AR1940" s="375" t="str">
        <f t="shared" si="912"/>
        <v/>
      </c>
      <c r="AS1940" s="377" t="str">
        <f t="shared" si="910"/>
        <v/>
      </c>
      <c r="AT1940" s="378" t="str">
        <f t="shared" si="911"/>
        <v/>
      </c>
      <c r="AX1940" s="625" t="b">
        <f t="shared" si="913"/>
        <v>0</v>
      </c>
      <c r="AY1940" s="7" t="str">
        <f t="shared" si="914"/>
        <v>FALSEFALSEFALSE</v>
      </c>
      <c r="AZ1940" s="626">
        <f t="shared" si="890"/>
        <v>0</v>
      </c>
      <c r="BA1940" s="627" t="str">
        <f t="shared" si="891"/>
        <v/>
      </c>
      <c r="BB1940" s="627">
        <f t="shared" si="892"/>
        <v>0</v>
      </c>
      <c r="BC1940" s="690" t="str">
        <f t="shared" si="893"/>
        <v/>
      </c>
    </row>
    <row r="1941" spans="1:55">
      <c r="A1941" s="381">
        <v>1885</v>
      </c>
      <c r="B1941" s="117"/>
      <c r="C1941" s="288"/>
      <c r="D1941" s="289"/>
      <c r="E1941" s="289"/>
      <c r="F1941" s="290"/>
      <c r="G1941" s="292"/>
      <c r="H1941" s="116"/>
      <c r="I1941" s="292"/>
      <c r="J1941" s="116"/>
      <c r="K1941" s="370" t="str">
        <f t="shared" si="884"/>
        <v/>
      </c>
      <c r="L1941" s="370">
        <f t="shared" si="885"/>
        <v>0</v>
      </c>
      <c r="M1941" s="370">
        <f t="shared" si="886"/>
        <v>0</v>
      </c>
      <c r="N1941" s="371" t="str">
        <f t="shared" si="894"/>
        <v/>
      </c>
      <c r="O1941" s="371" t="str">
        <f t="shared" si="895"/>
        <v/>
      </c>
      <c r="P1941" s="371" t="str">
        <f t="shared" si="896"/>
        <v/>
      </c>
      <c r="Q1941" s="371" t="str">
        <f t="shared" si="897"/>
        <v/>
      </c>
      <c r="R1941" s="371" t="str">
        <f t="shared" si="898"/>
        <v/>
      </c>
      <c r="S1941" s="371" t="str">
        <f t="shared" si="899"/>
        <v/>
      </c>
      <c r="T1941" s="443" t="str">
        <f t="shared" si="887"/>
        <v/>
      </c>
      <c r="U1941" s="539"/>
      <c r="V1941" s="117"/>
      <c r="W1941" s="118"/>
      <c r="X1941" s="119"/>
      <c r="Y1941" s="120"/>
      <c r="Z1941" s="122"/>
      <c r="AA1941" s="121"/>
      <c r="AB1941" s="443" t="str">
        <f t="shared" si="888"/>
        <v/>
      </c>
      <c r="AC1941" s="734" t="str">
        <f t="shared" si="889"/>
        <v/>
      </c>
      <c r="AD1941" s="372"/>
      <c r="AE1941" s="485"/>
      <c r="AF1941" s="373" t="str">
        <f t="shared" si="900"/>
        <v/>
      </c>
      <c r="AG1941" s="373" t="str">
        <f t="shared" si="901"/>
        <v/>
      </c>
      <c r="AH1941" s="374" t="str">
        <f t="shared" si="902"/>
        <v/>
      </c>
      <c r="AI1941" s="375" t="str">
        <f t="shared" si="903"/>
        <v/>
      </c>
      <c r="AJ1941" s="375" t="str">
        <f t="shared" si="904"/>
        <v/>
      </c>
      <c r="AK1941" s="375" t="str">
        <f t="shared" si="905"/>
        <v/>
      </c>
      <c r="AL1941" s="375" t="str">
        <f t="shared" si="906"/>
        <v/>
      </c>
      <c r="AM1941" s="375" t="str">
        <f t="shared" si="907"/>
        <v/>
      </c>
      <c r="AN1941" s="376" t="str">
        <f>IF(AF1941="","",IF(OR(AH1941="",AH1941="-"),"－",IF(OR(AM1941=8,AM1941=9),"",IF(OR(AJ1941=3,AJ1941=4,AJ1941=5,AJ1941=6),VLOOKUP(AH1941,INDEX((係数_バス貨物_ガソリン,係数_バス貨物_CNG,係数_バス貨物_軽油,係数_バス貨物_メタノール,係数_バス貨物_LPG),MATCH(AL1941,【参考】排出ガスレベル!$AI$4:$AI$671,1),1,AR1941):INDEX((係数_バス貨物_ガソリン,係数_バス貨物_CNG,係数_バス貨物_軽油,係数_バス貨物_メタノール,係数_バス貨物_LPG),MATCH(AL1941+1,【参考】排出ガスレベル!$AI$4:$AI$671,1)-1,5,AR1941),2,FALSE),IF(OR(AJ1941=1,AJ1941=2),VLOOKUP(AH1941,INDEX((係数_乗用_ガソリン,係数_乗用_CNG,係数_乗用_軽油,係数_乗用_メタノール,係数_乗用_LPG),1,1,AR1941):INDEX((係数_乗用_ガソリン,係数_乗用_CNG,係数_乗用_軽油,係数_乗用_メタノール,係数_乗用_LPG),125,5,AR1941),2,FALSE))))))</f>
        <v/>
      </c>
      <c r="AO1941" s="376" t="str">
        <f>IF(T1941="","",IF(OR(AH1941="",AH1941="-"),"－",IF(OR(AM1941=8,AM1941=9),"",IF(OR(AJ1941=3,AJ1941=4,AJ1941=5,AJ1941=6),VLOOKUP(AH1941,INDEX((係数_バス貨物_ガソリン,係数_バス貨物_CNG,係数_バス貨物_軽油,係数_バス貨物_メタノール,係数_バス貨物_LPG),MATCH(AL1941,【参考】排出ガスレベル!$AI$4:$AI$671,1),1,AR1941):INDEX((係数_バス貨物_ガソリン,係数_バス貨物_CNG,係数_バス貨物_軽油,係数_バス貨物_メタノール,係数_バス貨物_LPG),MATCH(AL1941+1,【参考】排出ガスレベル!$AI$4:$AI$671,1)-1,5,AR1941),3,FALSE),IF(OR(AJ1941=1,AJ1941=2),VLOOKUP(AH1941,INDEX((係数_乗用_ガソリン,係数_乗用_CNG,係数_乗用_軽油,係数_乗用_メタノール,係数_乗用_LPG),1,1,AR1941):INDEX((係数_乗用_ガソリン,係数_乗用_CNG,係数_乗用_軽油,係数_乗用_メタノール,係数_乗用_LPG),125,5,AR1941),3,FALSE))))))</f>
        <v/>
      </c>
      <c r="AP1941" s="375" t="str">
        <f t="shared" si="908"/>
        <v/>
      </c>
      <c r="AQ1941" s="444" t="str">
        <f t="shared" si="909"/>
        <v/>
      </c>
      <c r="AR1941" s="375" t="str">
        <f t="shared" si="912"/>
        <v/>
      </c>
      <c r="AS1941" s="377" t="str">
        <f t="shared" si="910"/>
        <v/>
      </c>
      <c r="AT1941" s="378" t="str">
        <f t="shared" si="911"/>
        <v/>
      </c>
      <c r="AX1941" s="625" t="b">
        <f t="shared" si="913"/>
        <v>0</v>
      </c>
      <c r="AY1941" s="7" t="str">
        <f t="shared" si="914"/>
        <v>FALSEFALSEFALSE</v>
      </c>
      <c r="AZ1941" s="626">
        <f t="shared" si="890"/>
        <v>0</v>
      </c>
      <c r="BA1941" s="627" t="str">
        <f t="shared" si="891"/>
        <v/>
      </c>
      <c r="BB1941" s="627">
        <f t="shared" si="892"/>
        <v>0</v>
      </c>
      <c r="BC1941" s="690" t="str">
        <f t="shared" si="893"/>
        <v/>
      </c>
    </row>
    <row r="1942" spans="1:55">
      <c r="A1942" s="381">
        <v>1886</v>
      </c>
      <c r="B1942" s="117"/>
      <c r="C1942" s="288"/>
      <c r="D1942" s="289"/>
      <c r="E1942" s="289"/>
      <c r="F1942" s="290"/>
      <c r="G1942" s="292"/>
      <c r="H1942" s="116"/>
      <c r="I1942" s="292"/>
      <c r="J1942" s="116"/>
      <c r="K1942" s="370" t="str">
        <f t="shared" si="884"/>
        <v/>
      </c>
      <c r="L1942" s="370">
        <f t="shared" si="885"/>
        <v>0</v>
      </c>
      <c r="M1942" s="370">
        <f t="shared" si="886"/>
        <v>0</v>
      </c>
      <c r="N1942" s="371" t="str">
        <f t="shared" si="894"/>
        <v/>
      </c>
      <c r="O1942" s="371" t="str">
        <f t="shared" si="895"/>
        <v/>
      </c>
      <c r="P1942" s="371" t="str">
        <f t="shared" si="896"/>
        <v/>
      </c>
      <c r="Q1942" s="371" t="str">
        <f t="shared" si="897"/>
        <v/>
      </c>
      <c r="R1942" s="371" t="str">
        <f t="shared" si="898"/>
        <v/>
      </c>
      <c r="S1942" s="371" t="str">
        <f t="shared" si="899"/>
        <v/>
      </c>
      <c r="T1942" s="443" t="str">
        <f t="shared" si="887"/>
        <v/>
      </c>
      <c r="U1942" s="539"/>
      <c r="V1942" s="117"/>
      <c r="W1942" s="118"/>
      <c r="X1942" s="119"/>
      <c r="Y1942" s="120"/>
      <c r="Z1942" s="122"/>
      <c r="AA1942" s="121"/>
      <c r="AB1942" s="443" t="str">
        <f t="shared" si="888"/>
        <v/>
      </c>
      <c r="AC1942" s="734" t="str">
        <f t="shared" si="889"/>
        <v/>
      </c>
      <c r="AD1942" s="372"/>
      <c r="AE1942" s="485"/>
      <c r="AF1942" s="373" t="str">
        <f t="shared" si="900"/>
        <v/>
      </c>
      <c r="AG1942" s="373" t="str">
        <f t="shared" si="901"/>
        <v/>
      </c>
      <c r="AH1942" s="374" t="str">
        <f t="shared" si="902"/>
        <v/>
      </c>
      <c r="AI1942" s="375" t="str">
        <f t="shared" si="903"/>
        <v/>
      </c>
      <c r="AJ1942" s="375" t="str">
        <f t="shared" si="904"/>
        <v/>
      </c>
      <c r="AK1942" s="375" t="str">
        <f t="shared" si="905"/>
        <v/>
      </c>
      <c r="AL1942" s="375" t="str">
        <f t="shared" si="906"/>
        <v/>
      </c>
      <c r="AM1942" s="375" t="str">
        <f t="shared" si="907"/>
        <v/>
      </c>
      <c r="AN1942" s="376" t="str">
        <f>IF(AF1942="","",IF(OR(AH1942="",AH1942="-"),"－",IF(OR(AM1942=8,AM1942=9),"",IF(OR(AJ1942=3,AJ1942=4,AJ1942=5,AJ1942=6),VLOOKUP(AH1942,INDEX((係数_バス貨物_ガソリン,係数_バス貨物_CNG,係数_バス貨物_軽油,係数_バス貨物_メタノール,係数_バス貨物_LPG),MATCH(AL1942,【参考】排出ガスレベル!$AI$4:$AI$671,1),1,AR1942):INDEX((係数_バス貨物_ガソリン,係数_バス貨物_CNG,係数_バス貨物_軽油,係数_バス貨物_メタノール,係数_バス貨物_LPG),MATCH(AL1942+1,【参考】排出ガスレベル!$AI$4:$AI$671,1)-1,5,AR1942),2,FALSE),IF(OR(AJ1942=1,AJ1942=2),VLOOKUP(AH1942,INDEX((係数_乗用_ガソリン,係数_乗用_CNG,係数_乗用_軽油,係数_乗用_メタノール,係数_乗用_LPG),1,1,AR1942):INDEX((係数_乗用_ガソリン,係数_乗用_CNG,係数_乗用_軽油,係数_乗用_メタノール,係数_乗用_LPG),125,5,AR1942),2,FALSE))))))</f>
        <v/>
      </c>
      <c r="AO1942" s="376" t="str">
        <f>IF(T1942="","",IF(OR(AH1942="",AH1942="-"),"－",IF(OR(AM1942=8,AM1942=9),"",IF(OR(AJ1942=3,AJ1942=4,AJ1942=5,AJ1942=6),VLOOKUP(AH1942,INDEX((係数_バス貨物_ガソリン,係数_バス貨物_CNG,係数_バス貨物_軽油,係数_バス貨物_メタノール,係数_バス貨物_LPG),MATCH(AL1942,【参考】排出ガスレベル!$AI$4:$AI$671,1),1,AR1942):INDEX((係数_バス貨物_ガソリン,係数_バス貨物_CNG,係数_バス貨物_軽油,係数_バス貨物_メタノール,係数_バス貨物_LPG),MATCH(AL1942+1,【参考】排出ガスレベル!$AI$4:$AI$671,1)-1,5,AR1942),3,FALSE),IF(OR(AJ1942=1,AJ1942=2),VLOOKUP(AH1942,INDEX((係数_乗用_ガソリン,係数_乗用_CNG,係数_乗用_軽油,係数_乗用_メタノール,係数_乗用_LPG),1,1,AR1942):INDEX((係数_乗用_ガソリン,係数_乗用_CNG,係数_乗用_軽油,係数_乗用_メタノール,係数_乗用_LPG),125,5,AR1942),3,FALSE))))))</f>
        <v/>
      </c>
      <c r="AP1942" s="375" t="str">
        <f t="shared" si="908"/>
        <v/>
      </c>
      <c r="AQ1942" s="444" t="str">
        <f t="shared" si="909"/>
        <v/>
      </c>
      <c r="AR1942" s="375" t="str">
        <f t="shared" si="912"/>
        <v/>
      </c>
      <c r="AS1942" s="377" t="str">
        <f t="shared" si="910"/>
        <v/>
      </c>
      <c r="AT1942" s="378" t="str">
        <f t="shared" si="911"/>
        <v/>
      </c>
      <c r="AX1942" s="625" t="b">
        <f t="shared" si="913"/>
        <v>0</v>
      </c>
      <c r="AY1942" s="7" t="str">
        <f t="shared" si="914"/>
        <v>FALSEFALSEFALSE</v>
      </c>
      <c r="AZ1942" s="626">
        <f t="shared" si="890"/>
        <v>0</v>
      </c>
      <c r="BA1942" s="627" t="str">
        <f t="shared" si="891"/>
        <v/>
      </c>
      <c r="BB1942" s="627">
        <f t="shared" si="892"/>
        <v>0</v>
      </c>
      <c r="BC1942" s="690" t="str">
        <f t="shared" si="893"/>
        <v/>
      </c>
    </row>
    <row r="1943" spans="1:55">
      <c r="A1943" s="381">
        <v>1887</v>
      </c>
      <c r="B1943" s="117"/>
      <c r="C1943" s="288"/>
      <c r="D1943" s="289"/>
      <c r="E1943" s="289"/>
      <c r="F1943" s="290"/>
      <c r="G1943" s="292"/>
      <c r="H1943" s="116"/>
      <c r="I1943" s="292"/>
      <c r="J1943" s="116"/>
      <c r="K1943" s="370" t="str">
        <f t="shared" si="884"/>
        <v/>
      </c>
      <c r="L1943" s="370">
        <f t="shared" si="885"/>
        <v>0</v>
      </c>
      <c r="M1943" s="370">
        <f t="shared" si="886"/>
        <v>0</v>
      </c>
      <c r="N1943" s="371" t="str">
        <f t="shared" si="894"/>
        <v/>
      </c>
      <c r="O1943" s="371" t="str">
        <f t="shared" si="895"/>
        <v/>
      </c>
      <c r="P1943" s="371" t="str">
        <f t="shared" si="896"/>
        <v/>
      </c>
      <c r="Q1943" s="371" t="str">
        <f t="shared" si="897"/>
        <v/>
      </c>
      <c r="R1943" s="371" t="str">
        <f t="shared" si="898"/>
        <v/>
      </c>
      <c r="S1943" s="371" t="str">
        <f t="shared" si="899"/>
        <v/>
      </c>
      <c r="T1943" s="443" t="str">
        <f t="shared" si="887"/>
        <v/>
      </c>
      <c r="U1943" s="539"/>
      <c r="V1943" s="117"/>
      <c r="W1943" s="118"/>
      <c r="X1943" s="119"/>
      <c r="Y1943" s="120"/>
      <c r="Z1943" s="122"/>
      <c r="AA1943" s="121"/>
      <c r="AB1943" s="443" t="str">
        <f t="shared" si="888"/>
        <v/>
      </c>
      <c r="AC1943" s="734" t="str">
        <f t="shared" si="889"/>
        <v/>
      </c>
      <c r="AD1943" s="372"/>
      <c r="AE1943" s="485"/>
      <c r="AF1943" s="373" t="str">
        <f t="shared" si="900"/>
        <v/>
      </c>
      <c r="AG1943" s="373" t="str">
        <f t="shared" si="901"/>
        <v/>
      </c>
      <c r="AH1943" s="374" t="str">
        <f t="shared" si="902"/>
        <v/>
      </c>
      <c r="AI1943" s="375" t="str">
        <f t="shared" si="903"/>
        <v/>
      </c>
      <c r="AJ1943" s="375" t="str">
        <f t="shared" si="904"/>
        <v/>
      </c>
      <c r="AK1943" s="375" t="str">
        <f t="shared" si="905"/>
        <v/>
      </c>
      <c r="AL1943" s="375" t="str">
        <f t="shared" si="906"/>
        <v/>
      </c>
      <c r="AM1943" s="375" t="str">
        <f t="shared" si="907"/>
        <v/>
      </c>
      <c r="AN1943" s="376" t="str">
        <f>IF(AF1943="","",IF(OR(AH1943="",AH1943="-"),"－",IF(OR(AM1943=8,AM1943=9),"",IF(OR(AJ1943=3,AJ1943=4,AJ1943=5,AJ1943=6),VLOOKUP(AH1943,INDEX((係数_バス貨物_ガソリン,係数_バス貨物_CNG,係数_バス貨物_軽油,係数_バス貨物_メタノール,係数_バス貨物_LPG),MATCH(AL1943,【参考】排出ガスレベル!$AI$4:$AI$671,1),1,AR1943):INDEX((係数_バス貨物_ガソリン,係数_バス貨物_CNG,係数_バス貨物_軽油,係数_バス貨物_メタノール,係数_バス貨物_LPG),MATCH(AL1943+1,【参考】排出ガスレベル!$AI$4:$AI$671,1)-1,5,AR1943),2,FALSE),IF(OR(AJ1943=1,AJ1943=2),VLOOKUP(AH1943,INDEX((係数_乗用_ガソリン,係数_乗用_CNG,係数_乗用_軽油,係数_乗用_メタノール,係数_乗用_LPG),1,1,AR1943):INDEX((係数_乗用_ガソリン,係数_乗用_CNG,係数_乗用_軽油,係数_乗用_メタノール,係数_乗用_LPG),125,5,AR1943),2,FALSE))))))</f>
        <v/>
      </c>
      <c r="AO1943" s="376" t="str">
        <f>IF(T1943="","",IF(OR(AH1943="",AH1943="-"),"－",IF(OR(AM1943=8,AM1943=9),"",IF(OR(AJ1943=3,AJ1943=4,AJ1943=5,AJ1943=6),VLOOKUP(AH1943,INDEX((係数_バス貨物_ガソリン,係数_バス貨物_CNG,係数_バス貨物_軽油,係数_バス貨物_メタノール,係数_バス貨物_LPG),MATCH(AL1943,【参考】排出ガスレベル!$AI$4:$AI$671,1),1,AR1943):INDEX((係数_バス貨物_ガソリン,係数_バス貨物_CNG,係数_バス貨物_軽油,係数_バス貨物_メタノール,係数_バス貨物_LPG),MATCH(AL1943+1,【参考】排出ガスレベル!$AI$4:$AI$671,1)-1,5,AR1943),3,FALSE),IF(OR(AJ1943=1,AJ1943=2),VLOOKUP(AH1943,INDEX((係数_乗用_ガソリン,係数_乗用_CNG,係数_乗用_軽油,係数_乗用_メタノール,係数_乗用_LPG),1,1,AR1943):INDEX((係数_乗用_ガソリン,係数_乗用_CNG,係数_乗用_軽油,係数_乗用_メタノール,係数_乗用_LPG),125,5,AR1943),3,FALSE))))))</f>
        <v/>
      </c>
      <c r="AP1943" s="375" t="str">
        <f t="shared" si="908"/>
        <v/>
      </c>
      <c r="AQ1943" s="444" t="str">
        <f t="shared" si="909"/>
        <v/>
      </c>
      <c r="AR1943" s="375" t="str">
        <f t="shared" si="912"/>
        <v/>
      </c>
      <c r="AS1943" s="377" t="str">
        <f t="shared" si="910"/>
        <v/>
      </c>
      <c r="AT1943" s="378" t="str">
        <f t="shared" si="911"/>
        <v/>
      </c>
      <c r="AX1943" s="625" t="b">
        <f t="shared" si="913"/>
        <v>0</v>
      </c>
      <c r="AY1943" s="7" t="str">
        <f t="shared" si="914"/>
        <v>FALSEFALSEFALSE</v>
      </c>
      <c r="AZ1943" s="626">
        <f t="shared" si="890"/>
        <v>0</v>
      </c>
      <c r="BA1943" s="627" t="str">
        <f t="shared" si="891"/>
        <v/>
      </c>
      <c r="BB1943" s="627">
        <f t="shared" si="892"/>
        <v>0</v>
      </c>
      <c r="BC1943" s="690" t="str">
        <f t="shared" si="893"/>
        <v/>
      </c>
    </row>
    <row r="1944" spans="1:55">
      <c r="A1944" s="381">
        <v>1888</v>
      </c>
      <c r="B1944" s="117"/>
      <c r="C1944" s="288"/>
      <c r="D1944" s="289"/>
      <c r="E1944" s="289"/>
      <c r="F1944" s="290"/>
      <c r="G1944" s="292"/>
      <c r="H1944" s="116"/>
      <c r="I1944" s="292"/>
      <c r="J1944" s="116"/>
      <c r="K1944" s="370" t="str">
        <f t="shared" si="884"/>
        <v/>
      </c>
      <c r="L1944" s="370">
        <f t="shared" si="885"/>
        <v>0</v>
      </c>
      <c r="M1944" s="370">
        <f t="shared" si="886"/>
        <v>0</v>
      </c>
      <c r="N1944" s="371" t="str">
        <f t="shared" si="894"/>
        <v/>
      </c>
      <c r="O1944" s="371" t="str">
        <f t="shared" si="895"/>
        <v/>
      </c>
      <c r="P1944" s="371" t="str">
        <f t="shared" si="896"/>
        <v/>
      </c>
      <c r="Q1944" s="371" t="str">
        <f t="shared" si="897"/>
        <v/>
      </c>
      <c r="R1944" s="371" t="str">
        <f t="shared" si="898"/>
        <v/>
      </c>
      <c r="S1944" s="371" t="str">
        <f t="shared" si="899"/>
        <v/>
      </c>
      <c r="T1944" s="443" t="str">
        <f t="shared" si="887"/>
        <v/>
      </c>
      <c r="U1944" s="539"/>
      <c r="V1944" s="117"/>
      <c r="W1944" s="118"/>
      <c r="X1944" s="119"/>
      <c r="Y1944" s="120"/>
      <c r="Z1944" s="122"/>
      <c r="AA1944" s="121"/>
      <c r="AB1944" s="443" t="str">
        <f t="shared" si="888"/>
        <v/>
      </c>
      <c r="AC1944" s="734" t="str">
        <f t="shared" si="889"/>
        <v/>
      </c>
      <c r="AD1944" s="372"/>
      <c r="AE1944" s="485"/>
      <c r="AF1944" s="373" t="str">
        <f t="shared" si="900"/>
        <v/>
      </c>
      <c r="AG1944" s="373" t="str">
        <f t="shared" si="901"/>
        <v/>
      </c>
      <c r="AH1944" s="374" t="str">
        <f t="shared" si="902"/>
        <v/>
      </c>
      <c r="AI1944" s="375" t="str">
        <f t="shared" si="903"/>
        <v/>
      </c>
      <c r="AJ1944" s="375" t="str">
        <f t="shared" si="904"/>
        <v/>
      </c>
      <c r="AK1944" s="375" t="str">
        <f t="shared" si="905"/>
        <v/>
      </c>
      <c r="AL1944" s="375" t="str">
        <f t="shared" si="906"/>
        <v/>
      </c>
      <c r="AM1944" s="375" t="str">
        <f t="shared" si="907"/>
        <v/>
      </c>
      <c r="AN1944" s="376" t="str">
        <f>IF(AF1944="","",IF(OR(AH1944="",AH1944="-"),"－",IF(OR(AM1944=8,AM1944=9),"",IF(OR(AJ1944=3,AJ1944=4,AJ1944=5,AJ1944=6),VLOOKUP(AH1944,INDEX((係数_バス貨物_ガソリン,係数_バス貨物_CNG,係数_バス貨物_軽油,係数_バス貨物_メタノール,係数_バス貨物_LPG),MATCH(AL1944,【参考】排出ガスレベル!$AI$4:$AI$671,1),1,AR1944):INDEX((係数_バス貨物_ガソリン,係数_バス貨物_CNG,係数_バス貨物_軽油,係数_バス貨物_メタノール,係数_バス貨物_LPG),MATCH(AL1944+1,【参考】排出ガスレベル!$AI$4:$AI$671,1)-1,5,AR1944),2,FALSE),IF(OR(AJ1944=1,AJ1944=2),VLOOKUP(AH1944,INDEX((係数_乗用_ガソリン,係数_乗用_CNG,係数_乗用_軽油,係数_乗用_メタノール,係数_乗用_LPG),1,1,AR1944):INDEX((係数_乗用_ガソリン,係数_乗用_CNG,係数_乗用_軽油,係数_乗用_メタノール,係数_乗用_LPG),125,5,AR1944),2,FALSE))))))</f>
        <v/>
      </c>
      <c r="AO1944" s="376" t="str">
        <f>IF(T1944="","",IF(OR(AH1944="",AH1944="-"),"－",IF(OR(AM1944=8,AM1944=9),"",IF(OR(AJ1944=3,AJ1944=4,AJ1944=5,AJ1944=6),VLOOKUP(AH1944,INDEX((係数_バス貨物_ガソリン,係数_バス貨物_CNG,係数_バス貨物_軽油,係数_バス貨物_メタノール,係数_バス貨物_LPG),MATCH(AL1944,【参考】排出ガスレベル!$AI$4:$AI$671,1),1,AR1944):INDEX((係数_バス貨物_ガソリン,係数_バス貨物_CNG,係数_バス貨物_軽油,係数_バス貨物_メタノール,係数_バス貨物_LPG),MATCH(AL1944+1,【参考】排出ガスレベル!$AI$4:$AI$671,1)-1,5,AR1944),3,FALSE),IF(OR(AJ1944=1,AJ1944=2),VLOOKUP(AH1944,INDEX((係数_乗用_ガソリン,係数_乗用_CNG,係数_乗用_軽油,係数_乗用_メタノール,係数_乗用_LPG),1,1,AR1944):INDEX((係数_乗用_ガソリン,係数_乗用_CNG,係数_乗用_軽油,係数_乗用_メタノール,係数_乗用_LPG),125,5,AR1944),3,FALSE))))))</f>
        <v/>
      </c>
      <c r="AP1944" s="375" t="str">
        <f t="shared" si="908"/>
        <v/>
      </c>
      <c r="AQ1944" s="444" t="str">
        <f t="shared" si="909"/>
        <v/>
      </c>
      <c r="AR1944" s="375" t="str">
        <f t="shared" si="912"/>
        <v/>
      </c>
      <c r="AS1944" s="377" t="str">
        <f t="shared" si="910"/>
        <v/>
      </c>
      <c r="AT1944" s="378" t="str">
        <f t="shared" si="911"/>
        <v/>
      </c>
      <c r="AX1944" s="625" t="b">
        <f t="shared" si="913"/>
        <v>0</v>
      </c>
      <c r="AY1944" s="7" t="str">
        <f t="shared" si="914"/>
        <v>FALSEFALSEFALSE</v>
      </c>
      <c r="AZ1944" s="626">
        <f t="shared" si="890"/>
        <v>0</v>
      </c>
      <c r="BA1944" s="627" t="str">
        <f t="shared" si="891"/>
        <v/>
      </c>
      <c r="BB1944" s="627">
        <f t="shared" si="892"/>
        <v>0</v>
      </c>
      <c r="BC1944" s="690" t="str">
        <f t="shared" si="893"/>
        <v/>
      </c>
    </row>
    <row r="1945" spans="1:55">
      <c r="A1945" s="381">
        <v>1889</v>
      </c>
      <c r="B1945" s="117"/>
      <c r="C1945" s="288"/>
      <c r="D1945" s="289"/>
      <c r="E1945" s="289"/>
      <c r="F1945" s="290"/>
      <c r="G1945" s="292"/>
      <c r="H1945" s="116"/>
      <c r="I1945" s="292"/>
      <c r="J1945" s="116"/>
      <c r="K1945" s="370" t="str">
        <f t="shared" si="884"/>
        <v/>
      </c>
      <c r="L1945" s="370">
        <f t="shared" si="885"/>
        <v>0</v>
      </c>
      <c r="M1945" s="370">
        <f t="shared" si="886"/>
        <v>0</v>
      </c>
      <c r="N1945" s="371" t="str">
        <f t="shared" si="894"/>
        <v/>
      </c>
      <c r="O1945" s="371" t="str">
        <f t="shared" si="895"/>
        <v/>
      </c>
      <c r="P1945" s="371" t="str">
        <f t="shared" si="896"/>
        <v/>
      </c>
      <c r="Q1945" s="371" t="str">
        <f t="shared" si="897"/>
        <v/>
      </c>
      <c r="R1945" s="371" t="str">
        <f t="shared" si="898"/>
        <v/>
      </c>
      <c r="S1945" s="371" t="str">
        <f t="shared" si="899"/>
        <v/>
      </c>
      <c r="T1945" s="443" t="str">
        <f t="shared" si="887"/>
        <v/>
      </c>
      <c r="U1945" s="539"/>
      <c r="V1945" s="117"/>
      <c r="W1945" s="118"/>
      <c r="X1945" s="119"/>
      <c r="Y1945" s="120"/>
      <c r="Z1945" s="122"/>
      <c r="AA1945" s="121"/>
      <c r="AB1945" s="443" t="str">
        <f t="shared" si="888"/>
        <v/>
      </c>
      <c r="AC1945" s="734" t="str">
        <f t="shared" si="889"/>
        <v/>
      </c>
      <c r="AD1945" s="372"/>
      <c r="AE1945" s="485"/>
      <c r="AF1945" s="373" t="str">
        <f t="shared" si="900"/>
        <v/>
      </c>
      <c r="AG1945" s="373" t="str">
        <f t="shared" si="901"/>
        <v/>
      </c>
      <c r="AH1945" s="374" t="str">
        <f t="shared" si="902"/>
        <v/>
      </c>
      <c r="AI1945" s="375" t="str">
        <f t="shared" si="903"/>
        <v/>
      </c>
      <c r="AJ1945" s="375" t="str">
        <f t="shared" si="904"/>
        <v/>
      </c>
      <c r="AK1945" s="375" t="str">
        <f t="shared" si="905"/>
        <v/>
      </c>
      <c r="AL1945" s="375" t="str">
        <f t="shared" si="906"/>
        <v/>
      </c>
      <c r="AM1945" s="375" t="str">
        <f t="shared" si="907"/>
        <v/>
      </c>
      <c r="AN1945" s="376" t="str">
        <f>IF(AF1945="","",IF(OR(AH1945="",AH1945="-"),"－",IF(OR(AM1945=8,AM1945=9),"",IF(OR(AJ1945=3,AJ1945=4,AJ1945=5,AJ1945=6),VLOOKUP(AH1945,INDEX((係数_バス貨物_ガソリン,係数_バス貨物_CNG,係数_バス貨物_軽油,係数_バス貨物_メタノール,係数_バス貨物_LPG),MATCH(AL1945,【参考】排出ガスレベル!$AI$4:$AI$671,1),1,AR1945):INDEX((係数_バス貨物_ガソリン,係数_バス貨物_CNG,係数_バス貨物_軽油,係数_バス貨物_メタノール,係数_バス貨物_LPG),MATCH(AL1945+1,【参考】排出ガスレベル!$AI$4:$AI$671,1)-1,5,AR1945),2,FALSE),IF(OR(AJ1945=1,AJ1945=2),VLOOKUP(AH1945,INDEX((係数_乗用_ガソリン,係数_乗用_CNG,係数_乗用_軽油,係数_乗用_メタノール,係数_乗用_LPG),1,1,AR1945):INDEX((係数_乗用_ガソリン,係数_乗用_CNG,係数_乗用_軽油,係数_乗用_メタノール,係数_乗用_LPG),125,5,AR1945),2,FALSE))))))</f>
        <v/>
      </c>
      <c r="AO1945" s="376" t="str">
        <f>IF(T1945="","",IF(OR(AH1945="",AH1945="-"),"－",IF(OR(AM1945=8,AM1945=9),"",IF(OR(AJ1945=3,AJ1945=4,AJ1945=5,AJ1945=6),VLOOKUP(AH1945,INDEX((係数_バス貨物_ガソリン,係数_バス貨物_CNG,係数_バス貨物_軽油,係数_バス貨物_メタノール,係数_バス貨物_LPG),MATCH(AL1945,【参考】排出ガスレベル!$AI$4:$AI$671,1),1,AR1945):INDEX((係数_バス貨物_ガソリン,係数_バス貨物_CNG,係数_バス貨物_軽油,係数_バス貨物_メタノール,係数_バス貨物_LPG),MATCH(AL1945+1,【参考】排出ガスレベル!$AI$4:$AI$671,1)-1,5,AR1945),3,FALSE),IF(OR(AJ1945=1,AJ1945=2),VLOOKUP(AH1945,INDEX((係数_乗用_ガソリン,係数_乗用_CNG,係数_乗用_軽油,係数_乗用_メタノール,係数_乗用_LPG),1,1,AR1945):INDEX((係数_乗用_ガソリン,係数_乗用_CNG,係数_乗用_軽油,係数_乗用_メタノール,係数_乗用_LPG),125,5,AR1945),3,FALSE))))))</f>
        <v/>
      </c>
      <c r="AP1945" s="375" t="str">
        <f t="shared" si="908"/>
        <v/>
      </c>
      <c r="AQ1945" s="444" t="str">
        <f t="shared" si="909"/>
        <v/>
      </c>
      <c r="AR1945" s="375" t="str">
        <f t="shared" si="912"/>
        <v/>
      </c>
      <c r="AS1945" s="377" t="str">
        <f t="shared" si="910"/>
        <v/>
      </c>
      <c r="AT1945" s="378" t="str">
        <f t="shared" si="911"/>
        <v/>
      </c>
      <c r="AX1945" s="625" t="b">
        <f t="shared" si="913"/>
        <v>0</v>
      </c>
      <c r="AY1945" s="7" t="str">
        <f t="shared" si="914"/>
        <v>FALSEFALSEFALSE</v>
      </c>
      <c r="AZ1945" s="626">
        <f t="shared" si="890"/>
        <v>0</v>
      </c>
      <c r="BA1945" s="627" t="str">
        <f t="shared" si="891"/>
        <v/>
      </c>
      <c r="BB1945" s="627">
        <f t="shared" si="892"/>
        <v>0</v>
      </c>
      <c r="BC1945" s="690" t="str">
        <f t="shared" si="893"/>
        <v/>
      </c>
    </row>
    <row r="1946" spans="1:55">
      <c r="A1946" s="381">
        <v>1890</v>
      </c>
      <c r="B1946" s="117"/>
      <c r="C1946" s="288"/>
      <c r="D1946" s="289"/>
      <c r="E1946" s="289"/>
      <c r="F1946" s="290"/>
      <c r="G1946" s="292"/>
      <c r="H1946" s="116"/>
      <c r="I1946" s="292"/>
      <c r="J1946" s="116"/>
      <c r="K1946" s="370" t="str">
        <f t="shared" si="884"/>
        <v/>
      </c>
      <c r="L1946" s="370">
        <f t="shared" si="885"/>
        <v>0</v>
      </c>
      <c r="M1946" s="370">
        <f t="shared" si="886"/>
        <v>0</v>
      </c>
      <c r="N1946" s="371" t="str">
        <f t="shared" si="894"/>
        <v/>
      </c>
      <c r="O1946" s="371" t="str">
        <f t="shared" si="895"/>
        <v/>
      </c>
      <c r="P1946" s="371" t="str">
        <f t="shared" si="896"/>
        <v/>
      </c>
      <c r="Q1946" s="371" t="str">
        <f t="shared" si="897"/>
        <v/>
      </c>
      <c r="R1946" s="371" t="str">
        <f t="shared" si="898"/>
        <v/>
      </c>
      <c r="S1946" s="371" t="str">
        <f t="shared" si="899"/>
        <v/>
      </c>
      <c r="T1946" s="443" t="str">
        <f t="shared" si="887"/>
        <v/>
      </c>
      <c r="U1946" s="539"/>
      <c r="V1946" s="117"/>
      <c r="W1946" s="118"/>
      <c r="X1946" s="119"/>
      <c r="Y1946" s="120"/>
      <c r="Z1946" s="122"/>
      <c r="AA1946" s="121"/>
      <c r="AB1946" s="443" t="str">
        <f t="shared" si="888"/>
        <v/>
      </c>
      <c r="AC1946" s="734" t="str">
        <f t="shared" si="889"/>
        <v/>
      </c>
      <c r="AD1946" s="372"/>
      <c r="AE1946" s="485"/>
      <c r="AF1946" s="373" t="str">
        <f t="shared" si="900"/>
        <v/>
      </c>
      <c r="AG1946" s="373" t="str">
        <f t="shared" si="901"/>
        <v/>
      </c>
      <c r="AH1946" s="374" t="str">
        <f t="shared" si="902"/>
        <v/>
      </c>
      <c r="AI1946" s="375" t="str">
        <f t="shared" si="903"/>
        <v/>
      </c>
      <c r="AJ1946" s="375" t="str">
        <f t="shared" si="904"/>
        <v/>
      </c>
      <c r="AK1946" s="375" t="str">
        <f t="shared" si="905"/>
        <v/>
      </c>
      <c r="AL1946" s="375" t="str">
        <f t="shared" si="906"/>
        <v/>
      </c>
      <c r="AM1946" s="375" t="str">
        <f t="shared" si="907"/>
        <v/>
      </c>
      <c r="AN1946" s="376" t="str">
        <f>IF(AF1946="","",IF(OR(AH1946="",AH1946="-"),"－",IF(OR(AM1946=8,AM1946=9),"",IF(OR(AJ1946=3,AJ1946=4,AJ1946=5,AJ1946=6),VLOOKUP(AH1946,INDEX((係数_バス貨物_ガソリン,係数_バス貨物_CNG,係数_バス貨物_軽油,係数_バス貨物_メタノール,係数_バス貨物_LPG),MATCH(AL1946,【参考】排出ガスレベル!$AI$4:$AI$671,1),1,AR1946):INDEX((係数_バス貨物_ガソリン,係数_バス貨物_CNG,係数_バス貨物_軽油,係数_バス貨物_メタノール,係数_バス貨物_LPG),MATCH(AL1946+1,【参考】排出ガスレベル!$AI$4:$AI$671,1)-1,5,AR1946),2,FALSE),IF(OR(AJ1946=1,AJ1946=2),VLOOKUP(AH1946,INDEX((係数_乗用_ガソリン,係数_乗用_CNG,係数_乗用_軽油,係数_乗用_メタノール,係数_乗用_LPG),1,1,AR1946):INDEX((係数_乗用_ガソリン,係数_乗用_CNG,係数_乗用_軽油,係数_乗用_メタノール,係数_乗用_LPG),125,5,AR1946),2,FALSE))))))</f>
        <v/>
      </c>
      <c r="AO1946" s="376" t="str">
        <f>IF(T1946="","",IF(OR(AH1946="",AH1946="-"),"－",IF(OR(AM1946=8,AM1946=9),"",IF(OR(AJ1946=3,AJ1946=4,AJ1946=5,AJ1946=6),VLOOKUP(AH1946,INDEX((係数_バス貨物_ガソリン,係数_バス貨物_CNG,係数_バス貨物_軽油,係数_バス貨物_メタノール,係数_バス貨物_LPG),MATCH(AL1946,【参考】排出ガスレベル!$AI$4:$AI$671,1),1,AR1946):INDEX((係数_バス貨物_ガソリン,係数_バス貨物_CNG,係数_バス貨物_軽油,係数_バス貨物_メタノール,係数_バス貨物_LPG),MATCH(AL1946+1,【参考】排出ガスレベル!$AI$4:$AI$671,1)-1,5,AR1946),3,FALSE),IF(OR(AJ1946=1,AJ1946=2),VLOOKUP(AH1946,INDEX((係数_乗用_ガソリン,係数_乗用_CNG,係数_乗用_軽油,係数_乗用_メタノール,係数_乗用_LPG),1,1,AR1946):INDEX((係数_乗用_ガソリン,係数_乗用_CNG,係数_乗用_軽油,係数_乗用_メタノール,係数_乗用_LPG),125,5,AR1946),3,FALSE))))))</f>
        <v/>
      </c>
      <c r="AP1946" s="375" t="str">
        <f t="shared" si="908"/>
        <v/>
      </c>
      <c r="AQ1946" s="444" t="str">
        <f t="shared" si="909"/>
        <v/>
      </c>
      <c r="AR1946" s="375" t="str">
        <f t="shared" si="912"/>
        <v/>
      </c>
      <c r="AS1946" s="377" t="str">
        <f t="shared" si="910"/>
        <v/>
      </c>
      <c r="AT1946" s="378" t="str">
        <f t="shared" si="911"/>
        <v/>
      </c>
      <c r="AX1946" s="625" t="b">
        <f t="shared" si="913"/>
        <v>0</v>
      </c>
      <c r="AY1946" s="7" t="str">
        <f t="shared" si="914"/>
        <v>FALSEFALSEFALSE</v>
      </c>
      <c r="AZ1946" s="626">
        <f t="shared" si="890"/>
        <v>0</v>
      </c>
      <c r="BA1946" s="627" t="str">
        <f t="shared" si="891"/>
        <v/>
      </c>
      <c r="BB1946" s="627">
        <f t="shared" si="892"/>
        <v>0</v>
      </c>
      <c r="BC1946" s="690" t="str">
        <f t="shared" si="893"/>
        <v/>
      </c>
    </row>
    <row r="1947" spans="1:55">
      <c r="A1947" s="381">
        <v>1891</v>
      </c>
      <c r="B1947" s="117"/>
      <c r="C1947" s="288"/>
      <c r="D1947" s="289"/>
      <c r="E1947" s="289"/>
      <c r="F1947" s="290"/>
      <c r="G1947" s="292"/>
      <c r="H1947" s="116"/>
      <c r="I1947" s="292"/>
      <c r="J1947" s="116"/>
      <c r="K1947" s="370" t="str">
        <f t="shared" si="884"/>
        <v/>
      </c>
      <c r="L1947" s="370">
        <f t="shared" si="885"/>
        <v>0</v>
      </c>
      <c r="M1947" s="370">
        <f t="shared" si="886"/>
        <v>0</v>
      </c>
      <c r="N1947" s="371" t="str">
        <f t="shared" si="894"/>
        <v/>
      </c>
      <c r="O1947" s="371" t="str">
        <f t="shared" si="895"/>
        <v/>
      </c>
      <c r="P1947" s="371" t="str">
        <f t="shared" si="896"/>
        <v/>
      </c>
      <c r="Q1947" s="371" t="str">
        <f t="shared" si="897"/>
        <v/>
      </c>
      <c r="R1947" s="371" t="str">
        <f t="shared" si="898"/>
        <v/>
      </c>
      <c r="S1947" s="371" t="str">
        <f t="shared" si="899"/>
        <v/>
      </c>
      <c r="T1947" s="443" t="str">
        <f t="shared" si="887"/>
        <v/>
      </c>
      <c r="U1947" s="539"/>
      <c r="V1947" s="117"/>
      <c r="W1947" s="118"/>
      <c r="X1947" s="119"/>
      <c r="Y1947" s="120"/>
      <c r="Z1947" s="122"/>
      <c r="AA1947" s="121"/>
      <c r="AB1947" s="443" t="str">
        <f t="shared" si="888"/>
        <v/>
      </c>
      <c r="AC1947" s="734" t="str">
        <f t="shared" si="889"/>
        <v/>
      </c>
      <c r="AD1947" s="372"/>
      <c r="AE1947" s="485"/>
      <c r="AF1947" s="373" t="str">
        <f t="shared" si="900"/>
        <v/>
      </c>
      <c r="AG1947" s="373" t="str">
        <f t="shared" si="901"/>
        <v/>
      </c>
      <c r="AH1947" s="374" t="str">
        <f t="shared" si="902"/>
        <v/>
      </c>
      <c r="AI1947" s="375" t="str">
        <f t="shared" si="903"/>
        <v/>
      </c>
      <c r="AJ1947" s="375" t="str">
        <f t="shared" si="904"/>
        <v/>
      </c>
      <c r="AK1947" s="375" t="str">
        <f t="shared" si="905"/>
        <v/>
      </c>
      <c r="AL1947" s="375" t="str">
        <f t="shared" si="906"/>
        <v/>
      </c>
      <c r="AM1947" s="375" t="str">
        <f t="shared" si="907"/>
        <v/>
      </c>
      <c r="AN1947" s="376" t="str">
        <f>IF(AF1947="","",IF(OR(AH1947="",AH1947="-"),"－",IF(OR(AM1947=8,AM1947=9),"",IF(OR(AJ1947=3,AJ1947=4,AJ1947=5,AJ1947=6),VLOOKUP(AH1947,INDEX((係数_バス貨物_ガソリン,係数_バス貨物_CNG,係数_バス貨物_軽油,係数_バス貨物_メタノール,係数_バス貨物_LPG),MATCH(AL1947,【参考】排出ガスレベル!$AI$4:$AI$671,1),1,AR1947):INDEX((係数_バス貨物_ガソリン,係数_バス貨物_CNG,係数_バス貨物_軽油,係数_バス貨物_メタノール,係数_バス貨物_LPG),MATCH(AL1947+1,【参考】排出ガスレベル!$AI$4:$AI$671,1)-1,5,AR1947),2,FALSE),IF(OR(AJ1947=1,AJ1947=2),VLOOKUP(AH1947,INDEX((係数_乗用_ガソリン,係数_乗用_CNG,係数_乗用_軽油,係数_乗用_メタノール,係数_乗用_LPG),1,1,AR1947):INDEX((係数_乗用_ガソリン,係数_乗用_CNG,係数_乗用_軽油,係数_乗用_メタノール,係数_乗用_LPG),125,5,AR1947),2,FALSE))))))</f>
        <v/>
      </c>
      <c r="AO1947" s="376" t="str">
        <f>IF(T1947="","",IF(OR(AH1947="",AH1947="-"),"－",IF(OR(AM1947=8,AM1947=9),"",IF(OR(AJ1947=3,AJ1947=4,AJ1947=5,AJ1947=6),VLOOKUP(AH1947,INDEX((係数_バス貨物_ガソリン,係数_バス貨物_CNG,係数_バス貨物_軽油,係数_バス貨物_メタノール,係数_バス貨物_LPG),MATCH(AL1947,【参考】排出ガスレベル!$AI$4:$AI$671,1),1,AR1947):INDEX((係数_バス貨物_ガソリン,係数_バス貨物_CNG,係数_バス貨物_軽油,係数_バス貨物_メタノール,係数_バス貨物_LPG),MATCH(AL1947+1,【参考】排出ガスレベル!$AI$4:$AI$671,1)-1,5,AR1947),3,FALSE),IF(OR(AJ1947=1,AJ1947=2),VLOOKUP(AH1947,INDEX((係数_乗用_ガソリン,係数_乗用_CNG,係数_乗用_軽油,係数_乗用_メタノール,係数_乗用_LPG),1,1,AR1947):INDEX((係数_乗用_ガソリン,係数_乗用_CNG,係数_乗用_軽油,係数_乗用_メタノール,係数_乗用_LPG),125,5,AR1947),3,FALSE))))))</f>
        <v/>
      </c>
      <c r="AP1947" s="375" t="str">
        <f t="shared" si="908"/>
        <v/>
      </c>
      <c r="AQ1947" s="444" t="str">
        <f t="shared" si="909"/>
        <v/>
      </c>
      <c r="AR1947" s="375" t="str">
        <f t="shared" si="912"/>
        <v/>
      </c>
      <c r="AS1947" s="377" t="str">
        <f t="shared" si="910"/>
        <v/>
      </c>
      <c r="AT1947" s="378" t="str">
        <f t="shared" si="911"/>
        <v/>
      </c>
      <c r="AX1947" s="625" t="b">
        <f t="shared" si="913"/>
        <v>0</v>
      </c>
      <c r="AY1947" s="7" t="str">
        <f t="shared" si="914"/>
        <v>FALSEFALSEFALSE</v>
      </c>
      <c r="AZ1947" s="626">
        <f t="shared" si="890"/>
        <v>0</v>
      </c>
      <c r="BA1947" s="627" t="str">
        <f t="shared" si="891"/>
        <v/>
      </c>
      <c r="BB1947" s="627">
        <f t="shared" si="892"/>
        <v>0</v>
      </c>
      <c r="BC1947" s="690" t="str">
        <f t="shared" si="893"/>
        <v/>
      </c>
    </row>
    <row r="1948" spans="1:55">
      <c r="A1948" s="381">
        <v>1892</v>
      </c>
      <c r="B1948" s="117"/>
      <c r="C1948" s="288"/>
      <c r="D1948" s="289"/>
      <c r="E1948" s="289"/>
      <c r="F1948" s="290"/>
      <c r="G1948" s="292"/>
      <c r="H1948" s="116"/>
      <c r="I1948" s="292"/>
      <c r="J1948" s="116"/>
      <c r="K1948" s="370" t="str">
        <f t="shared" si="884"/>
        <v/>
      </c>
      <c r="L1948" s="370">
        <f t="shared" si="885"/>
        <v>0</v>
      </c>
      <c r="M1948" s="370">
        <f t="shared" si="886"/>
        <v>0</v>
      </c>
      <c r="N1948" s="371" t="str">
        <f t="shared" si="894"/>
        <v/>
      </c>
      <c r="O1948" s="371" t="str">
        <f t="shared" si="895"/>
        <v/>
      </c>
      <c r="P1948" s="371" t="str">
        <f t="shared" si="896"/>
        <v/>
      </c>
      <c r="Q1948" s="371" t="str">
        <f t="shared" si="897"/>
        <v/>
      </c>
      <c r="R1948" s="371" t="str">
        <f t="shared" si="898"/>
        <v/>
      </c>
      <c r="S1948" s="371" t="str">
        <f t="shared" si="899"/>
        <v/>
      </c>
      <c r="T1948" s="443" t="str">
        <f t="shared" si="887"/>
        <v/>
      </c>
      <c r="U1948" s="539"/>
      <c r="V1948" s="117"/>
      <c r="W1948" s="118"/>
      <c r="X1948" s="119"/>
      <c r="Y1948" s="120"/>
      <c r="Z1948" s="122"/>
      <c r="AA1948" s="121"/>
      <c r="AB1948" s="443" t="str">
        <f t="shared" si="888"/>
        <v/>
      </c>
      <c r="AC1948" s="734" t="str">
        <f t="shared" si="889"/>
        <v/>
      </c>
      <c r="AD1948" s="372"/>
      <c r="AE1948" s="485"/>
      <c r="AF1948" s="373" t="str">
        <f t="shared" si="900"/>
        <v/>
      </c>
      <c r="AG1948" s="373" t="str">
        <f t="shared" si="901"/>
        <v/>
      </c>
      <c r="AH1948" s="374" t="str">
        <f t="shared" si="902"/>
        <v/>
      </c>
      <c r="AI1948" s="375" t="str">
        <f t="shared" si="903"/>
        <v/>
      </c>
      <c r="AJ1948" s="375" t="str">
        <f t="shared" si="904"/>
        <v/>
      </c>
      <c r="AK1948" s="375" t="str">
        <f t="shared" si="905"/>
        <v/>
      </c>
      <c r="AL1948" s="375" t="str">
        <f t="shared" si="906"/>
        <v/>
      </c>
      <c r="AM1948" s="375" t="str">
        <f t="shared" si="907"/>
        <v/>
      </c>
      <c r="AN1948" s="376" t="str">
        <f>IF(AF1948="","",IF(OR(AH1948="",AH1948="-"),"－",IF(OR(AM1948=8,AM1948=9),"",IF(OR(AJ1948=3,AJ1948=4,AJ1948=5,AJ1948=6),VLOOKUP(AH1948,INDEX((係数_バス貨物_ガソリン,係数_バス貨物_CNG,係数_バス貨物_軽油,係数_バス貨物_メタノール,係数_バス貨物_LPG),MATCH(AL1948,【参考】排出ガスレベル!$AI$4:$AI$671,1),1,AR1948):INDEX((係数_バス貨物_ガソリン,係数_バス貨物_CNG,係数_バス貨物_軽油,係数_バス貨物_メタノール,係数_バス貨物_LPG),MATCH(AL1948+1,【参考】排出ガスレベル!$AI$4:$AI$671,1)-1,5,AR1948),2,FALSE),IF(OR(AJ1948=1,AJ1948=2),VLOOKUP(AH1948,INDEX((係数_乗用_ガソリン,係数_乗用_CNG,係数_乗用_軽油,係数_乗用_メタノール,係数_乗用_LPG),1,1,AR1948):INDEX((係数_乗用_ガソリン,係数_乗用_CNG,係数_乗用_軽油,係数_乗用_メタノール,係数_乗用_LPG),125,5,AR1948),2,FALSE))))))</f>
        <v/>
      </c>
      <c r="AO1948" s="376" t="str">
        <f>IF(T1948="","",IF(OR(AH1948="",AH1948="-"),"－",IF(OR(AM1948=8,AM1948=9),"",IF(OR(AJ1948=3,AJ1948=4,AJ1948=5,AJ1948=6),VLOOKUP(AH1948,INDEX((係数_バス貨物_ガソリン,係数_バス貨物_CNG,係数_バス貨物_軽油,係数_バス貨物_メタノール,係数_バス貨物_LPG),MATCH(AL1948,【参考】排出ガスレベル!$AI$4:$AI$671,1),1,AR1948):INDEX((係数_バス貨物_ガソリン,係数_バス貨物_CNG,係数_バス貨物_軽油,係数_バス貨物_メタノール,係数_バス貨物_LPG),MATCH(AL1948+1,【参考】排出ガスレベル!$AI$4:$AI$671,1)-1,5,AR1948),3,FALSE),IF(OR(AJ1948=1,AJ1948=2),VLOOKUP(AH1948,INDEX((係数_乗用_ガソリン,係数_乗用_CNG,係数_乗用_軽油,係数_乗用_メタノール,係数_乗用_LPG),1,1,AR1948):INDEX((係数_乗用_ガソリン,係数_乗用_CNG,係数_乗用_軽油,係数_乗用_メタノール,係数_乗用_LPG),125,5,AR1948),3,FALSE))))))</f>
        <v/>
      </c>
      <c r="AP1948" s="375" t="str">
        <f t="shared" si="908"/>
        <v/>
      </c>
      <c r="AQ1948" s="444" t="str">
        <f t="shared" si="909"/>
        <v/>
      </c>
      <c r="AR1948" s="375" t="str">
        <f t="shared" si="912"/>
        <v/>
      </c>
      <c r="AS1948" s="377" t="str">
        <f t="shared" si="910"/>
        <v/>
      </c>
      <c r="AT1948" s="378" t="str">
        <f t="shared" si="911"/>
        <v/>
      </c>
      <c r="AX1948" s="625" t="b">
        <f t="shared" si="913"/>
        <v>0</v>
      </c>
      <c r="AY1948" s="7" t="str">
        <f t="shared" si="914"/>
        <v>FALSEFALSEFALSE</v>
      </c>
      <c r="AZ1948" s="626">
        <f t="shared" si="890"/>
        <v>0</v>
      </c>
      <c r="BA1948" s="627" t="str">
        <f t="shared" si="891"/>
        <v/>
      </c>
      <c r="BB1948" s="627">
        <f t="shared" si="892"/>
        <v>0</v>
      </c>
      <c r="BC1948" s="690" t="str">
        <f t="shared" si="893"/>
        <v/>
      </c>
    </row>
    <row r="1949" spans="1:55">
      <c r="A1949" s="381">
        <v>1893</v>
      </c>
      <c r="B1949" s="117"/>
      <c r="C1949" s="288"/>
      <c r="D1949" s="289"/>
      <c r="E1949" s="289"/>
      <c r="F1949" s="290"/>
      <c r="G1949" s="292"/>
      <c r="H1949" s="116"/>
      <c r="I1949" s="292"/>
      <c r="J1949" s="116"/>
      <c r="K1949" s="370" t="str">
        <f t="shared" si="884"/>
        <v/>
      </c>
      <c r="L1949" s="370">
        <f t="shared" si="885"/>
        <v>0</v>
      </c>
      <c r="M1949" s="370">
        <f t="shared" si="886"/>
        <v>0</v>
      </c>
      <c r="N1949" s="371" t="str">
        <f t="shared" si="894"/>
        <v/>
      </c>
      <c r="O1949" s="371" t="str">
        <f t="shared" si="895"/>
        <v/>
      </c>
      <c r="P1949" s="371" t="str">
        <f t="shared" si="896"/>
        <v/>
      </c>
      <c r="Q1949" s="371" t="str">
        <f t="shared" si="897"/>
        <v/>
      </c>
      <c r="R1949" s="371" t="str">
        <f t="shared" si="898"/>
        <v/>
      </c>
      <c r="S1949" s="371" t="str">
        <f t="shared" si="899"/>
        <v/>
      </c>
      <c r="T1949" s="443" t="str">
        <f t="shared" si="887"/>
        <v/>
      </c>
      <c r="U1949" s="539"/>
      <c r="V1949" s="117"/>
      <c r="W1949" s="118"/>
      <c r="X1949" s="119"/>
      <c r="Y1949" s="120"/>
      <c r="Z1949" s="122"/>
      <c r="AA1949" s="121"/>
      <c r="AB1949" s="443" t="str">
        <f t="shared" si="888"/>
        <v/>
      </c>
      <c r="AC1949" s="734" t="str">
        <f t="shared" si="889"/>
        <v/>
      </c>
      <c r="AD1949" s="372"/>
      <c r="AE1949" s="485"/>
      <c r="AF1949" s="373" t="str">
        <f t="shared" si="900"/>
        <v/>
      </c>
      <c r="AG1949" s="373" t="str">
        <f t="shared" si="901"/>
        <v/>
      </c>
      <c r="AH1949" s="374" t="str">
        <f t="shared" si="902"/>
        <v/>
      </c>
      <c r="AI1949" s="375" t="str">
        <f t="shared" si="903"/>
        <v/>
      </c>
      <c r="AJ1949" s="375" t="str">
        <f t="shared" si="904"/>
        <v/>
      </c>
      <c r="AK1949" s="375" t="str">
        <f t="shared" si="905"/>
        <v/>
      </c>
      <c r="AL1949" s="375" t="str">
        <f t="shared" si="906"/>
        <v/>
      </c>
      <c r="AM1949" s="375" t="str">
        <f t="shared" si="907"/>
        <v/>
      </c>
      <c r="AN1949" s="376" t="str">
        <f>IF(AF1949="","",IF(OR(AH1949="",AH1949="-"),"－",IF(OR(AM1949=8,AM1949=9),"",IF(OR(AJ1949=3,AJ1949=4,AJ1949=5,AJ1949=6),VLOOKUP(AH1949,INDEX((係数_バス貨物_ガソリン,係数_バス貨物_CNG,係数_バス貨物_軽油,係数_バス貨物_メタノール,係数_バス貨物_LPG),MATCH(AL1949,【参考】排出ガスレベル!$AI$4:$AI$671,1),1,AR1949):INDEX((係数_バス貨物_ガソリン,係数_バス貨物_CNG,係数_バス貨物_軽油,係数_バス貨物_メタノール,係数_バス貨物_LPG),MATCH(AL1949+1,【参考】排出ガスレベル!$AI$4:$AI$671,1)-1,5,AR1949),2,FALSE),IF(OR(AJ1949=1,AJ1949=2),VLOOKUP(AH1949,INDEX((係数_乗用_ガソリン,係数_乗用_CNG,係数_乗用_軽油,係数_乗用_メタノール,係数_乗用_LPG),1,1,AR1949):INDEX((係数_乗用_ガソリン,係数_乗用_CNG,係数_乗用_軽油,係数_乗用_メタノール,係数_乗用_LPG),125,5,AR1949),2,FALSE))))))</f>
        <v/>
      </c>
      <c r="AO1949" s="376" t="str">
        <f>IF(T1949="","",IF(OR(AH1949="",AH1949="-"),"－",IF(OR(AM1949=8,AM1949=9),"",IF(OR(AJ1949=3,AJ1949=4,AJ1949=5,AJ1949=6),VLOOKUP(AH1949,INDEX((係数_バス貨物_ガソリン,係数_バス貨物_CNG,係数_バス貨物_軽油,係数_バス貨物_メタノール,係数_バス貨物_LPG),MATCH(AL1949,【参考】排出ガスレベル!$AI$4:$AI$671,1),1,AR1949):INDEX((係数_バス貨物_ガソリン,係数_バス貨物_CNG,係数_バス貨物_軽油,係数_バス貨物_メタノール,係数_バス貨物_LPG),MATCH(AL1949+1,【参考】排出ガスレベル!$AI$4:$AI$671,1)-1,5,AR1949),3,FALSE),IF(OR(AJ1949=1,AJ1949=2),VLOOKUP(AH1949,INDEX((係数_乗用_ガソリン,係数_乗用_CNG,係数_乗用_軽油,係数_乗用_メタノール,係数_乗用_LPG),1,1,AR1949):INDEX((係数_乗用_ガソリン,係数_乗用_CNG,係数_乗用_軽油,係数_乗用_メタノール,係数_乗用_LPG),125,5,AR1949),3,FALSE))))))</f>
        <v/>
      </c>
      <c r="AP1949" s="375" t="str">
        <f t="shared" si="908"/>
        <v/>
      </c>
      <c r="AQ1949" s="444" t="str">
        <f t="shared" si="909"/>
        <v/>
      </c>
      <c r="AR1949" s="375" t="str">
        <f t="shared" si="912"/>
        <v/>
      </c>
      <c r="AS1949" s="377" t="str">
        <f t="shared" si="910"/>
        <v/>
      </c>
      <c r="AT1949" s="378" t="str">
        <f t="shared" si="911"/>
        <v/>
      </c>
      <c r="AX1949" s="625" t="b">
        <f t="shared" si="913"/>
        <v>0</v>
      </c>
      <c r="AY1949" s="7" t="str">
        <f t="shared" si="914"/>
        <v>FALSEFALSEFALSE</v>
      </c>
      <c r="AZ1949" s="626">
        <f t="shared" si="890"/>
        <v>0</v>
      </c>
      <c r="BA1949" s="627" t="str">
        <f t="shared" si="891"/>
        <v/>
      </c>
      <c r="BB1949" s="627">
        <f t="shared" si="892"/>
        <v>0</v>
      </c>
      <c r="BC1949" s="690" t="str">
        <f t="shared" si="893"/>
        <v/>
      </c>
    </row>
    <row r="1950" spans="1:55">
      <c r="A1950" s="381">
        <v>1894</v>
      </c>
      <c r="B1950" s="117"/>
      <c r="C1950" s="288"/>
      <c r="D1950" s="289"/>
      <c r="E1950" s="289"/>
      <c r="F1950" s="290"/>
      <c r="G1950" s="292"/>
      <c r="H1950" s="116"/>
      <c r="I1950" s="292"/>
      <c r="J1950" s="116"/>
      <c r="K1950" s="370" t="str">
        <f t="shared" si="884"/>
        <v/>
      </c>
      <c r="L1950" s="370">
        <f t="shared" si="885"/>
        <v>0</v>
      </c>
      <c r="M1950" s="370">
        <f t="shared" si="886"/>
        <v>0</v>
      </c>
      <c r="N1950" s="371" t="str">
        <f t="shared" si="894"/>
        <v/>
      </c>
      <c r="O1950" s="371" t="str">
        <f t="shared" si="895"/>
        <v/>
      </c>
      <c r="P1950" s="371" t="str">
        <f t="shared" si="896"/>
        <v/>
      </c>
      <c r="Q1950" s="371" t="str">
        <f t="shared" si="897"/>
        <v/>
      </c>
      <c r="R1950" s="371" t="str">
        <f t="shared" si="898"/>
        <v/>
      </c>
      <c r="S1950" s="371" t="str">
        <f t="shared" si="899"/>
        <v/>
      </c>
      <c r="T1950" s="443" t="str">
        <f t="shared" si="887"/>
        <v/>
      </c>
      <c r="U1950" s="539"/>
      <c r="V1950" s="117"/>
      <c r="W1950" s="118"/>
      <c r="X1950" s="119"/>
      <c r="Y1950" s="120"/>
      <c r="Z1950" s="122"/>
      <c r="AA1950" s="121"/>
      <c r="AB1950" s="443" t="str">
        <f t="shared" si="888"/>
        <v/>
      </c>
      <c r="AC1950" s="734" t="str">
        <f t="shared" si="889"/>
        <v/>
      </c>
      <c r="AD1950" s="372"/>
      <c r="AE1950" s="485"/>
      <c r="AF1950" s="373" t="str">
        <f t="shared" si="900"/>
        <v/>
      </c>
      <c r="AG1950" s="373" t="str">
        <f t="shared" si="901"/>
        <v/>
      </c>
      <c r="AH1950" s="374" t="str">
        <f t="shared" si="902"/>
        <v/>
      </c>
      <c r="AI1950" s="375" t="str">
        <f t="shared" si="903"/>
        <v/>
      </c>
      <c r="AJ1950" s="375" t="str">
        <f t="shared" si="904"/>
        <v/>
      </c>
      <c r="AK1950" s="375" t="str">
        <f t="shared" si="905"/>
        <v/>
      </c>
      <c r="AL1950" s="375" t="str">
        <f t="shared" si="906"/>
        <v/>
      </c>
      <c r="AM1950" s="375" t="str">
        <f t="shared" si="907"/>
        <v/>
      </c>
      <c r="AN1950" s="376" t="str">
        <f>IF(AF1950="","",IF(OR(AH1950="",AH1950="-"),"－",IF(OR(AM1950=8,AM1950=9),"",IF(OR(AJ1950=3,AJ1950=4,AJ1950=5,AJ1950=6),VLOOKUP(AH1950,INDEX((係数_バス貨物_ガソリン,係数_バス貨物_CNG,係数_バス貨物_軽油,係数_バス貨物_メタノール,係数_バス貨物_LPG),MATCH(AL1950,【参考】排出ガスレベル!$AI$4:$AI$671,1),1,AR1950):INDEX((係数_バス貨物_ガソリン,係数_バス貨物_CNG,係数_バス貨物_軽油,係数_バス貨物_メタノール,係数_バス貨物_LPG),MATCH(AL1950+1,【参考】排出ガスレベル!$AI$4:$AI$671,1)-1,5,AR1950),2,FALSE),IF(OR(AJ1950=1,AJ1950=2),VLOOKUP(AH1950,INDEX((係数_乗用_ガソリン,係数_乗用_CNG,係数_乗用_軽油,係数_乗用_メタノール,係数_乗用_LPG),1,1,AR1950):INDEX((係数_乗用_ガソリン,係数_乗用_CNG,係数_乗用_軽油,係数_乗用_メタノール,係数_乗用_LPG),125,5,AR1950),2,FALSE))))))</f>
        <v/>
      </c>
      <c r="AO1950" s="376" t="str">
        <f>IF(T1950="","",IF(OR(AH1950="",AH1950="-"),"－",IF(OR(AM1950=8,AM1950=9),"",IF(OR(AJ1950=3,AJ1950=4,AJ1950=5,AJ1950=6),VLOOKUP(AH1950,INDEX((係数_バス貨物_ガソリン,係数_バス貨物_CNG,係数_バス貨物_軽油,係数_バス貨物_メタノール,係数_バス貨物_LPG),MATCH(AL1950,【参考】排出ガスレベル!$AI$4:$AI$671,1),1,AR1950):INDEX((係数_バス貨物_ガソリン,係数_バス貨物_CNG,係数_バス貨物_軽油,係数_バス貨物_メタノール,係数_バス貨物_LPG),MATCH(AL1950+1,【参考】排出ガスレベル!$AI$4:$AI$671,1)-1,5,AR1950),3,FALSE),IF(OR(AJ1950=1,AJ1950=2),VLOOKUP(AH1950,INDEX((係数_乗用_ガソリン,係数_乗用_CNG,係数_乗用_軽油,係数_乗用_メタノール,係数_乗用_LPG),1,1,AR1950):INDEX((係数_乗用_ガソリン,係数_乗用_CNG,係数_乗用_軽油,係数_乗用_メタノール,係数_乗用_LPG),125,5,AR1950),3,FALSE))))))</f>
        <v/>
      </c>
      <c r="AP1950" s="375" t="str">
        <f t="shared" si="908"/>
        <v/>
      </c>
      <c r="AQ1950" s="444" t="str">
        <f t="shared" si="909"/>
        <v/>
      </c>
      <c r="AR1950" s="375" t="str">
        <f t="shared" si="912"/>
        <v/>
      </c>
      <c r="AS1950" s="377" t="str">
        <f t="shared" si="910"/>
        <v/>
      </c>
      <c r="AT1950" s="378" t="str">
        <f t="shared" si="911"/>
        <v/>
      </c>
      <c r="AX1950" s="625" t="b">
        <f t="shared" si="913"/>
        <v>0</v>
      </c>
      <c r="AY1950" s="7" t="str">
        <f t="shared" si="914"/>
        <v>FALSEFALSEFALSE</v>
      </c>
      <c r="AZ1950" s="626">
        <f t="shared" si="890"/>
        <v>0</v>
      </c>
      <c r="BA1950" s="627" t="str">
        <f t="shared" si="891"/>
        <v/>
      </c>
      <c r="BB1950" s="627">
        <f t="shared" si="892"/>
        <v>0</v>
      </c>
      <c r="BC1950" s="690" t="str">
        <f t="shared" si="893"/>
        <v/>
      </c>
    </row>
    <row r="1951" spans="1:55">
      <c r="A1951" s="381">
        <v>1895</v>
      </c>
      <c r="B1951" s="117"/>
      <c r="C1951" s="288"/>
      <c r="D1951" s="289"/>
      <c r="E1951" s="289"/>
      <c r="F1951" s="290"/>
      <c r="G1951" s="292"/>
      <c r="H1951" s="116"/>
      <c r="I1951" s="292"/>
      <c r="J1951" s="116"/>
      <c r="K1951" s="370" t="str">
        <f t="shared" si="884"/>
        <v/>
      </c>
      <c r="L1951" s="370">
        <f t="shared" si="885"/>
        <v>0</v>
      </c>
      <c r="M1951" s="370">
        <f t="shared" si="886"/>
        <v>0</v>
      </c>
      <c r="N1951" s="371" t="str">
        <f t="shared" si="894"/>
        <v/>
      </c>
      <c r="O1951" s="371" t="str">
        <f t="shared" si="895"/>
        <v/>
      </c>
      <c r="P1951" s="371" t="str">
        <f t="shared" si="896"/>
        <v/>
      </c>
      <c r="Q1951" s="371" t="str">
        <f t="shared" si="897"/>
        <v/>
      </c>
      <c r="R1951" s="371" t="str">
        <f t="shared" si="898"/>
        <v/>
      </c>
      <c r="S1951" s="371" t="str">
        <f t="shared" si="899"/>
        <v/>
      </c>
      <c r="T1951" s="443" t="str">
        <f t="shared" si="887"/>
        <v/>
      </c>
      <c r="U1951" s="539"/>
      <c r="V1951" s="117"/>
      <c r="W1951" s="118"/>
      <c r="X1951" s="119"/>
      <c r="Y1951" s="120"/>
      <c r="Z1951" s="122"/>
      <c r="AA1951" s="121"/>
      <c r="AB1951" s="443" t="str">
        <f t="shared" si="888"/>
        <v/>
      </c>
      <c r="AC1951" s="734" t="str">
        <f t="shared" si="889"/>
        <v/>
      </c>
      <c r="AD1951" s="372"/>
      <c r="AE1951" s="485"/>
      <c r="AF1951" s="373" t="str">
        <f t="shared" si="900"/>
        <v/>
      </c>
      <c r="AG1951" s="373" t="str">
        <f t="shared" si="901"/>
        <v/>
      </c>
      <c r="AH1951" s="374" t="str">
        <f t="shared" si="902"/>
        <v/>
      </c>
      <c r="AI1951" s="375" t="str">
        <f t="shared" si="903"/>
        <v/>
      </c>
      <c r="AJ1951" s="375" t="str">
        <f t="shared" si="904"/>
        <v/>
      </c>
      <c r="AK1951" s="375" t="str">
        <f t="shared" si="905"/>
        <v/>
      </c>
      <c r="AL1951" s="375" t="str">
        <f t="shared" si="906"/>
        <v/>
      </c>
      <c r="AM1951" s="375" t="str">
        <f t="shared" si="907"/>
        <v/>
      </c>
      <c r="AN1951" s="376" t="str">
        <f>IF(AF1951="","",IF(OR(AH1951="",AH1951="-"),"－",IF(OR(AM1951=8,AM1951=9),"",IF(OR(AJ1951=3,AJ1951=4,AJ1951=5,AJ1951=6),VLOOKUP(AH1951,INDEX((係数_バス貨物_ガソリン,係数_バス貨物_CNG,係数_バス貨物_軽油,係数_バス貨物_メタノール,係数_バス貨物_LPG),MATCH(AL1951,【参考】排出ガスレベル!$AI$4:$AI$671,1),1,AR1951):INDEX((係数_バス貨物_ガソリン,係数_バス貨物_CNG,係数_バス貨物_軽油,係数_バス貨物_メタノール,係数_バス貨物_LPG),MATCH(AL1951+1,【参考】排出ガスレベル!$AI$4:$AI$671,1)-1,5,AR1951),2,FALSE),IF(OR(AJ1951=1,AJ1951=2),VLOOKUP(AH1951,INDEX((係数_乗用_ガソリン,係数_乗用_CNG,係数_乗用_軽油,係数_乗用_メタノール,係数_乗用_LPG),1,1,AR1951):INDEX((係数_乗用_ガソリン,係数_乗用_CNG,係数_乗用_軽油,係数_乗用_メタノール,係数_乗用_LPG),125,5,AR1951),2,FALSE))))))</f>
        <v/>
      </c>
      <c r="AO1951" s="376" t="str">
        <f>IF(T1951="","",IF(OR(AH1951="",AH1951="-"),"－",IF(OR(AM1951=8,AM1951=9),"",IF(OR(AJ1951=3,AJ1951=4,AJ1951=5,AJ1951=6),VLOOKUP(AH1951,INDEX((係数_バス貨物_ガソリン,係数_バス貨物_CNG,係数_バス貨物_軽油,係数_バス貨物_メタノール,係数_バス貨物_LPG),MATCH(AL1951,【参考】排出ガスレベル!$AI$4:$AI$671,1),1,AR1951):INDEX((係数_バス貨物_ガソリン,係数_バス貨物_CNG,係数_バス貨物_軽油,係数_バス貨物_メタノール,係数_バス貨物_LPG),MATCH(AL1951+1,【参考】排出ガスレベル!$AI$4:$AI$671,1)-1,5,AR1951),3,FALSE),IF(OR(AJ1951=1,AJ1951=2),VLOOKUP(AH1951,INDEX((係数_乗用_ガソリン,係数_乗用_CNG,係数_乗用_軽油,係数_乗用_メタノール,係数_乗用_LPG),1,1,AR1951):INDEX((係数_乗用_ガソリン,係数_乗用_CNG,係数_乗用_軽油,係数_乗用_メタノール,係数_乗用_LPG),125,5,AR1951),3,FALSE))))))</f>
        <v/>
      </c>
      <c r="AP1951" s="375" t="str">
        <f t="shared" si="908"/>
        <v/>
      </c>
      <c r="AQ1951" s="444" t="str">
        <f t="shared" si="909"/>
        <v/>
      </c>
      <c r="AR1951" s="375" t="str">
        <f t="shared" si="912"/>
        <v/>
      </c>
      <c r="AS1951" s="377" t="str">
        <f t="shared" si="910"/>
        <v/>
      </c>
      <c r="AT1951" s="378" t="str">
        <f t="shared" si="911"/>
        <v/>
      </c>
      <c r="AX1951" s="625" t="b">
        <f t="shared" si="913"/>
        <v>0</v>
      </c>
      <c r="AY1951" s="7" t="str">
        <f t="shared" si="914"/>
        <v>FALSEFALSEFALSE</v>
      </c>
      <c r="AZ1951" s="626">
        <f t="shared" si="890"/>
        <v>0</v>
      </c>
      <c r="BA1951" s="627" t="str">
        <f t="shared" si="891"/>
        <v/>
      </c>
      <c r="BB1951" s="627">
        <f t="shared" si="892"/>
        <v>0</v>
      </c>
      <c r="BC1951" s="690" t="str">
        <f t="shared" si="893"/>
        <v/>
      </c>
    </row>
    <row r="1952" spans="1:55">
      <c r="A1952" s="381">
        <v>1896</v>
      </c>
      <c r="B1952" s="117"/>
      <c r="C1952" s="288"/>
      <c r="D1952" s="289"/>
      <c r="E1952" s="289"/>
      <c r="F1952" s="290"/>
      <c r="G1952" s="292"/>
      <c r="H1952" s="116"/>
      <c r="I1952" s="292"/>
      <c r="J1952" s="116"/>
      <c r="K1952" s="370" t="str">
        <f t="shared" si="884"/>
        <v/>
      </c>
      <c r="L1952" s="370">
        <f t="shared" si="885"/>
        <v>0</v>
      </c>
      <c r="M1952" s="370">
        <f t="shared" si="886"/>
        <v>0</v>
      </c>
      <c r="N1952" s="371" t="str">
        <f t="shared" si="894"/>
        <v/>
      </c>
      <c r="O1952" s="371" t="str">
        <f t="shared" si="895"/>
        <v/>
      </c>
      <c r="P1952" s="371" t="str">
        <f t="shared" si="896"/>
        <v/>
      </c>
      <c r="Q1952" s="371" t="str">
        <f t="shared" si="897"/>
        <v/>
      </c>
      <c r="R1952" s="371" t="str">
        <f t="shared" si="898"/>
        <v/>
      </c>
      <c r="S1952" s="371" t="str">
        <f t="shared" si="899"/>
        <v/>
      </c>
      <c r="T1952" s="443" t="str">
        <f t="shared" si="887"/>
        <v/>
      </c>
      <c r="U1952" s="539"/>
      <c r="V1952" s="117"/>
      <c r="W1952" s="118"/>
      <c r="X1952" s="119"/>
      <c r="Y1952" s="120"/>
      <c r="Z1952" s="122"/>
      <c r="AA1952" s="121"/>
      <c r="AB1952" s="443" t="str">
        <f t="shared" si="888"/>
        <v/>
      </c>
      <c r="AC1952" s="734" t="str">
        <f t="shared" si="889"/>
        <v/>
      </c>
      <c r="AD1952" s="372"/>
      <c r="AE1952" s="485"/>
      <c r="AF1952" s="373" t="str">
        <f t="shared" si="900"/>
        <v/>
      </c>
      <c r="AG1952" s="373" t="str">
        <f t="shared" si="901"/>
        <v/>
      </c>
      <c r="AH1952" s="374" t="str">
        <f t="shared" si="902"/>
        <v/>
      </c>
      <c r="AI1952" s="375" t="str">
        <f t="shared" si="903"/>
        <v/>
      </c>
      <c r="AJ1952" s="375" t="str">
        <f t="shared" si="904"/>
        <v/>
      </c>
      <c r="AK1952" s="375" t="str">
        <f t="shared" si="905"/>
        <v/>
      </c>
      <c r="AL1952" s="375" t="str">
        <f t="shared" si="906"/>
        <v/>
      </c>
      <c r="AM1952" s="375" t="str">
        <f t="shared" si="907"/>
        <v/>
      </c>
      <c r="AN1952" s="376" t="str">
        <f>IF(AF1952="","",IF(OR(AH1952="",AH1952="-"),"－",IF(OR(AM1952=8,AM1952=9),"",IF(OR(AJ1952=3,AJ1952=4,AJ1952=5,AJ1952=6),VLOOKUP(AH1952,INDEX((係数_バス貨物_ガソリン,係数_バス貨物_CNG,係数_バス貨物_軽油,係数_バス貨物_メタノール,係数_バス貨物_LPG),MATCH(AL1952,【参考】排出ガスレベル!$AI$4:$AI$671,1),1,AR1952):INDEX((係数_バス貨物_ガソリン,係数_バス貨物_CNG,係数_バス貨物_軽油,係数_バス貨物_メタノール,係数_バス貨物_LPG),MATCH(AL1952+1,【参考】排出ガスレベル!$AI$4:$AI$671,1)-1,5,AR1952),2,FALSE),IF(OR(AJ1952=1,AJ1952=2),VLOOKUP(AH1952,INDEX((係数_乗用_ガソリン,係数_乗用_CNG,係数_乗用_軽油,係数_乗用_メタノール,係数_乗用_LPG),1,1,AR1952):INDEX((係数_乗用_ガソリン,係数_乗用_CNG,係数_乗用_軽油,係数_乗用_メタノール,係数_乗用_LPG),125,5,AR1952),2,FALSE))))))</f>
        <v/>
      </c>
      <c r="AO1952" s="376" t="str">
        <f>IF(T1952="","",IF(OR(AH1952="",AH1952="-"),"－",IF(OR(AM1952=8,AM1952=9),"",IF(OR(AJ1952=3,AJ1952=4,AJ1952=5,AJ1952=6),VLOOKUP(AH1952,INDEX((係数_バス貨物_ガソリン,係数_バス貨物_CNG,係数_バス貨物_軽油,係数_バス貨物_メタノール,係数_バス貨物_LPG),MATCH(AL1952,【参考】排出ガスレベル!$AI$4:$AI$671,1),1,AR1952):INDEX((係数_バス貨物_ガソリン,係数_バス貨物_CNG,係数_バス貨物_軽油,係数_バス貨物_メタノール,係数_バス貨物_LPG),MATCH(AL1952+1,【参考】排出ガスレベル!$AI$4:$AI$671,1)-1,5,AR1952),3,FALSE),IF(OR(AJ1952=1,AJ1952=2),VLOOKUP(AH1952,INDEX((係数_乗用_ガソリン,係数_乗用_CNG,係数_乗用_軽油,係数_乗用_メタノール,係数_乗用_LPG),1,1,AR1952):INDEX((係数_乗用_ガソリン,係数_乗用_CNG,係数_乗用_軽油,係数_乗用_メタノール,係数_乗用_LPG),125,5,AR1952),3,FALSE))))))</f>
        <v/>
      </c>
      <c r="AP1952" s="375" t="str">
        <f t="shared" si="908"/>
        <v/>
      </c>
      <c r="AQ1952" s="444" t="str">
        <f t="shared" si="909"/>
        <v/>
      </c>
      <c r="AR1952" s="375" t="str">
        <f t="shared" si="912"/>
        <v/>
      </c>
      <c r="AS1952" s="377" t="str">
        <f t="shared" si="910"/>
        <v/>
      </c>
      <c r="AT1952" s="378" t="str">
        <f t="shared" si="911"/>
        <v/>
      </c>
      <c r="AX1952" s="625" t="b">
        <f t="shared" si="913"/>
        <v>0</v>
      </c>
      <c r="AY1952" s="7" t="str">
        <f t="shared" si="914"/>
        <v>FALSEFALSEFALSE</v>
      </c>
      <c r="AZ1952" s="626">
        <f t="shared" si="890"/>
        <v>0</v>
      </c>
      <c r="BA1952" s="627" t="str">
        <f t="shared" si="891"/>
        <v/>
      </c>
      <c r="BB1952" s="627">
        <f t="shared" si="892"/>
        <v>0</v>
      </c>
      <c r="BC1952" s="690" t="str">
        <f t="shared" si="893"/>
        <v/>
      </c>
    </row>
    <row r="1953" spans="1:55">
      <c r="A1953" s="381">
        <v>1897</v>
      </c>
      <c r="B1953" s="117"/>
      <c r="C1953" s="288"/>
      <c r="D1953" s="289"/>
      <c r="E1953" s="289"/>
      <c r="F1953" s="290"/>
      <c r="G1953" s="292"/>
      <c r="H1953" s="116"/>
      <c r="I1953" s="292"/>
      <c r="J1953" s="116"/>
      <c r="K1953" s="370" t="str">
        <f t="shared" si="884"/>
        <v/>
      </c>
      <c r="L1953" s="370">
        <f t="shared" si="885"/>
        <v>0</v>
      </c>
      <c r="M1953" s="370">
        <f t="shared" si="886"/>
        <v>0</v>
      </c>
      <c r="N1953" s="371" t="str">
        <f t="shared" si="894"/>
        <v/>
      </c>
      <c r="O1953" s="371" t="str">
        <f t="shared" si="895"/>
        <v/>
      </c>
      <c r="P1953" s="371" t="str">
        <f t="shared" si="896"/>
        <v/>
      </c>
      <c r="Q1953" s="371" t="str">
        <f t="shared" si="897"/>
        <v/>
      </c>
      <c r="R1953" s="371" t="str">
        <f t="shared" si="898"/>
        <v/>
      </c>
      <c r="S1953" s="371" t="str">
        <f t="shared" si="899"/>
        <v/>
      </c>
      <c r="T1953" s="443" t="str">
        <f t="shared" si="887"/>
        <v/>
      </c>
      <c r="U1953" s="539"/>
      <c r="V1953" s="117"/>
      <c r="W1953" s="118"/>
      <c r="X1953" s="119"/>
      <c r="Y1953" s="120"/>
      <c r="Z1953" s="122"/>
      <c r="AA1953" s="121"/>
      <c r="AB1953" s="443" t="str">
        <f t="shared" si="888"/>
        <v/>
      </c>
      <c r="AC1953" s="734" t="str">
        <f t="shared" si="889"/>
        <v/>
      </c>
      <c r="AD1953" s="372"/>
      <c r="AE1953" s="485"/>
      <c r="AF1953" s="373" t="str">
        <f t="shared" si="900"/>
        <v/>
      </c>
      <c r="AG1953" s="373" t="str">
        <f t="shared" si="901"/>
        <v/>
      </c>
      <c r="AH1953" s="374" t="str">
        <f t="shared" si="902"/>
        <v/>
      </c>
      <c r="AI1953" s="375" t="str">
        <f t="shared" si="903"/>
        <v/>
      </c>
      <c r="AJ1953" s="375" t="str">
        <f t="shared" si="904"/>
        <v/>
      </c>
      <c r="AK1953" s="375" t="str">
        <f t="shared" si="905"/>
        <v/>
      </c>
      <c r="AL1953" s="375" t="str">
        <f t="shared" si="906"/>
        <v/>
      </c>
      <c r="AM1953" s="375" t="str">
        <f t="shared" si="907"/>
        <v/>
      </c>
      <c r="AN1953" s="376" t="str">
        <f>IF(AF1953="","",IF(OR(AH1953="",AH1953="-"),"－",IF(OR(AM1953=8,AM1953=9),"",IF(OR(AJ1953=3,AJ1953=4,AJ1953=5,AJ1953=6),VLOOKUP(AH1953,INDEX((係数_バス貨物_ガソリン,係数_バス貨物_CNG,係数_バス貨物_軽油,係数_バス貨物_メタノール,係数_バス貨物_LPG),MATCH(AL1953,【参考】排出ガスレベル!$AI$4:$AI$671,1),1,AR1953):INDEX((係数_バス貨物_ガソリン,係数_バス貨物_CNG,係数_バス貨物_軽油,係数_バス貨物_メタノール,係数_バス貨物_LPG),MATCH(AL1953+1,【参考】排出ガスレベル!$AI$4:$AI$671,1)-1,5,AR1953),2,FALSE),IF(OR(AJ1953=1,AJ1953=2),VLOOKUP(AH1953,INDEX((係数_乗用_ガソリン,係数_乗用_CNG,係数_乗用_軽油,係数_乗用_メタノール,係数_乗用_LPG),1,1,AR1953):INDEX((係数_乗用_ガソリン,係数_乗用_CNG,係数_乗用_軽油,係数_乗用_メタノール,係数_乗用_LPG),125,5,AR1953),2,FALSE))))))</f>
        <v/>
      </c>
      <c r="AO1953" s="376" t="str">
        <f>IF(T1953="","",IF(OR(AH1953="",AH1953="-"),"－",IF(OR(AM1953=8,AM1953=9),"",IF(OR(AJ1953=3,AJ1953=4,AJ1953=5,AJ1953=6),VLOOKUP(AH1953,INDEX((係数_バス貨物_ガソリン,係数_バス貨物_CNG,係数_バス貨物_軽油,係数_バス貨物_メタノール,係数_バス貨物_LPG),MATCH(AL1953,【参考】排出ガスレベル!$AI$4:$AI$671,1),1,AR1953):INDEX((係数_バス貨物_ガソリン,係数_バス貨物_CNG,係数_バス貨物_軽油,係数_バス貨物_メタノール,係数_バス貨物_LPG),MATCH(AL1953+1,【参考】排出ガスレベル!$AI$4:$AI$671,1)-1,5,AR1953),3,FALSE),IF(OR(AJ1953=1,AJ1953=2),VLOOKUP(AH1953,INDEX((係数_乗用_ガソリン,係数_乗用_CNG,係数_乗用_軽油,係数_乗用_メタノール,係数_乗用_LPG),1,1,AR1953):INDEX((係数_乗用_ガソリン,係数_乗用_CNG,係数_乗用_軽油,係数_乗用_メタノール,係数_乗用_LPG),125,5,AR1953),3,FALSE))))))</f>
        <v/>
      </c>
      <c r="AP1953" s="375" t="str">
        <f t="shared" si="908"/>
        <v/>
      </c>
      <c r="AQ1953" s="444" t="str">
        <f t="shared" si="909"/>
        <v/>
      </c>
      <c r="AR1953" s="375" t="str">
        <f t="shared" si="912"/>
        <v/>
      </c>
      <c r="AS1953" s="377" t="str">
        <f t="shared" si="910"/>
        <v/>
      </c>
      <c r="AT1953" s="378" t="str">
        <f t="shared" si="911"/>
        <v/>
      </c>
      <c r="AX1953" s="625" t="b">
        <f t="shared" si="913"/>
        <v>0</v>
      </c>
      <c r="AY1953" s="7" t="str">
        <f t="shared" si="914"/>
        <v>FALSEFALSEFALSE</v>
      </c>
      <c r="AZ1953" s="626">
        <f t="shared" si="890"/>
        <v>0</v>
      </c>
      <c r="BA1953" s="627" t="str">
        <f t="shared" si="891"/>
        <v/>
      </c>
      <c r="BB1953" s="627">
        <f t="shared" si="892"/>
        <v>0</v>
      </c>
      <c r="BC1953" s="690" t="str">
        <f t="shared" si="893"/>
        <v/>
      </c>
    </row>
    <row r="1954" spans="1:55">
      <c r="A1954" s="381">
        <v>1898</v>
      </c>
      <c r="B1954" s="117"/>
      <c r="C1954" s="288"/>
      <c r="D1954" s="289"/>
      <c r="E1954" s="289"/>
      <c r="F1954" s="290"/>
      <c r="G1954" s="292"/>
      <c r="H1954" s="116"/>
      <c r="I1954" s="292"/>
      <c r="J1954" s="116"/>
      <c r="K1954" s="370" t="str">
        <f t="shared" si="884"/>
        <v/>
      </c>
      <c r="L1954" s="370">
        <f t="shared" si="885"/>
        <v>0</v>
      </c>
      <c r="M1954" s="370">
        <f t="shared" si="886"/>
        <v>0</v>
      </c>
      <c r="N1954" s="371" t="str">
        <f t="shared" si="894"/>
        <v/>
      </c>
      <c r="O1954" s="371" t="str">
        <f t="shared" si="895"/>
        <v/>
      </c>
      <c r="P1954" s="371" t="str">
        <f t="shared" si="896"/>
        <v/>
      </c>
      <c r="Q1954" s="371" t="str">
        <f t="shared" si="897"/>
        <v/>
      </c>
      <c r="R1954" s="371" t="str">
        <f t="shared" si="898"/>
        <v/>
      </c>
      <c r="S1954" s="371" t="str">
        <f t="shared" si="899"/>
        <v/>
      </c>
      <c r="T1954" s="443" t="str">
        <f t="shared" si="887"/>
        <v/>
      </c>
      <c r="U1954" s="539"/>
      <c r="V1954" s="117"/>
      <c r="W1954" s="118"/>
      <c r="X1954" s="119"/>
      <c r="Y1954" s="120"/>
      <c r="Z1954" s="122"/>
      <c r="AA1954" s="121"/>
      <c r="AB1954" s="443" t="str">
        <f t="shared" si="888"/>
        <v/>
      </c>
      <c r="AC1954" s="734" t="str">
        <f t="shared" si="889"/>
        <v/>
      </c>
      <c r="AD1954" s="372"/>
      <c r="AE1954" s="485"/>
      <c r="AF1954" s="373" t="str">
        <f t="shared" si="900"/>
        <v/>
      </c>
      <c r="AG1954" s="373" t="str">
        <f t="shared" si="901"/>
        <v/>
      </c>
      <c r="AH1954" s="374" t="str">
        <f t="shared" si="902"/>
        <v/>
      </c>
      <c r="AI1954" s="375" t="str">
        <f t="shared" si="903"/>
        <v/>
      </c>
      <c r="AJ1954" s="375" t="str">
        <f t="shared" si="904"/>
        <v/>
      </c>
      <c r="AK1954" s="375" t="str">
        <f t="shared" si="905"/>
        <v/>
      </c>
      <c r="AL1954" s="375" t="str">
        <f t="shared" si="906"/>
        <v/>
      </c>
      <c r="AM1954" s="375" t="str">
        <f t="shared" si="907"/>
        <v/>
      </c>
      <c r="AN1954" s="376" t="str">
        <f>IF(AF1954="","",IF(OR(AH1954="",AH1954="-"),"－",IF(OR(AM1954=8,AM1954=9),"",IF(OR(AJ1954=3,AJ1954=4,AJ1954=5,AJ1954=6),VLOOKUP(AH1954,INDEX((係数_バス貨物_ガソリン,係数_バス貨物_CNG,係数_バス貨物_軽油,係数_バス貨物_メタノール,係数_バス貨物_LPG),MATCH(AL1954,【参考】排出ガスレベル!$AI$4:$AI$671,1),1,AR1954):INDEX((係数_バス貨物_ガソリン,係数_バス貨物_CNG,係数_バス貨物_軽油,係数_バス貨物_メタノール,係数_バス貨物_LPG),MATCH(AL1954+1,【参考】排出ガスレベル!$AI$4:$AI$671,1)-1,5,AR1954),2,FALSE),IF(OR(AJ1954=1,AJ1954=2),VLOOKUP(AH1954,INDEX((係数_乗用_ガソリン,係数_乗用_CNG,係数_乗用_軽油,係数_乗用_メタノール,係数_乗用_LPG),1,1,AR1954):INDEX((係数_乗用_ガソリン,係数_乗用_CNG,係数_乗用_軽油,係数_乗用_メタノール,係数_乗用_LPG),125,5,AR1954),2,FALSE))))))</f>
        <v/>
      </c>
      <c r="AO1954" s="376" t="str">
        <f>IF(T1954="","",IF(OR(AH1954="",AH1954="-"),"－",IF(OR(AM1954=8,AM1954=9),"",IF(OR(AJ1954=3,AJ1954=4,AJ1954=5,AJ1954=6),VLOOKUP(AH1954,INDEX((係数_バス貨物_ガソリン,係数_バス貨物_CNG,係数_バス貨物_軽油,係数_バス貨物_メタノール,係数_バス貨物_LPG),MATCH(AL1954,【参考】排出ガスレベル!$AI$4:$AI$671,1),1,AR1954):INDEX((係数_バス貨物_ガソリン,係数_バス貨物_CNG,係数_バス貨物_軽油,係数_バス貨物_メタノール,係数_バス貨物_LPG),MATCH(AL1954+1,【参考】排出ガスレベル!$AI$4:$AI$671,1)-1,5,AR1954),3,FALSE),IF(OR(AJ1954=1,AJ1954=2),VLOOKUP(AH1954,INDEX((係数_乗用_ガソリン,係数_乗用_CNG,係数_乗用_軽油,係数_乗用_メタノール,係数_乗用_LPG),1,1,AR1954):INDEX((係数_乗用_ガソリン,係数_乗用_CNG,係数_乗用_軽油,係数_乗用_メタノール,係数_乗用_LPG),125,5,AR1954),3,FALSE))))))</f>
        <v/>
      </c>
      <c r="AP1954" s="375" t="str">
        <f t="shared" si="908"/>
        <v/>
      </c>
      <c r="AQ1954" s="444" t="str">
        <f t="shared" si="909"/>
        <v/>
      </c>
      <c r="AR1954" s="375" t="str">
        <f t="shared" si="912"/>
        <v/>
      </c>
      <c r="AS1954" s="377" t="str">
        <f t="shared" si="910"/>
        <v/>
      </c>
      <c r="AT1954" s="378" t="str">
        <f t="shared" si="911"/>
        <v/>
      </c>
      <c r="AX1954" s="625" t="b">
        <f t="shared" si="913"/>
        <v>0</v>
      </c>
      <c r="AY1954" s="7" t="str">
        <f t="shared" si="914"/>
        <v>FALSEFALSEFALSE</v>
      </c>
      <c r="AZ1954" s="626">
        <f t="shared" si="890"/>
        <v>0</v>
      </c>
      <c r="BA1954" s="627" t="str">
        <f t="shared" si="891"/>
        <v/>
      </c>
      <c r="BB1954" s="627">
        <f t="shared" si="892"/>
        <v>0</v>
      </c>
      <c r="BC1954" s="690" t="str">
        <f t="shared" si="893"/>
        <v/>
      </c>
    </row>
    <row r="1955" spans="1:55">
      <c r="A1955" s="381">
        <v>1899</v>
      </c>
      <c r="B1955" s="117"/>
      <c r="C1955" s="288"/>
      <c r="D1955" s="289"/>
      <c r="E1955" s="289"/>
      <c r="F1955" s="290"/>
      <c r="G1955" s="292"/>
      <c r="H1955" s="116"/>
      <c r="I1955" s="292"/>
      <c r="J1955" s="116"/>
      <c r="K1955" s="370" t="str">
        <f t="shared" si="884"/>
        <v/>
      </c>
      <c r="L1955" s="370">
        <f t="shared" si="885"/>
        <v>0</v>
      </c>
      <c r="M1955" s="370">
        <f t="shared" si="886"/>
        <v>0</v>
      </c>
      <c r="N1955" s="371" t="str">
        <f t="shared" si="894"/>
        <v/>
      </c>
      <c r="O1955" s="371" t="str">
        <f t="shared" si="895"/>
        <v/>
      </c>
      <c r="P1955" s="371" t="str">
        <f t="shared" si="896"/>
        <v/>
      </c>
      <c r="Q1955" s="371" t="str">
        <f t="shared" si="897"/>
        <v/>
      </c>
      <c r="R1955" s="371" t="str">
        <f t="shared" si="898"/>
        <v/>
      </c>
      <c r="S1955" s="371" t="str">
        <f t="shared" si="899"/>
        <v/>
      </c>
      <c r="T1955" s="443" t="str">
        <f t="shared" si="887"/>
        <v/>
      </c>
      <c r="U1955" s="539"/>
      <c r="V1955" s="117"/>
      <c r="W1955" s="118"/>
      <c r="X1955" s="119"/>
      <c r="Y1955" s="120"/>
      <c r="Z1955" s="122"/>
      <c r="AA1955" s="121"/>
      <c r="AB1955" s="443" t="str">
        <f t="shared" si="888"/>
        <v/>
      </c>
      <c r="AC1955" s="734" t="str">
        <f t="shared" si="889"/>
        <v/>
      </c>
      <c r="AD1955" s="372"/>
      <c r="AE1955" s="485"/>
      <c r="AF1955" s="373" t="str">
        <f t="shared" si="900"/>
        <v/>
      </c>
      <c r="AG1955" s="373" t="str">
        <f t="shared" si="901"/>
        <v/>
      </c>
      <c r="AH1955" s="374" t="str">
        <f t="shared" si="902"/>
        <v/>
      </c>
      <c r="AI1955" s="375" t="str">
        <f t="shared" si="903"/>
        <v/>
      </c>
      <c r="AJ1955" s="375" t="str">
        <f t="shared" si="904"/>
        <v/>
      </c>
      <c r="AK1955" s="375" t="str">
        <f t="shared" si="905"/>
        <v/>
      </c>
      <c r="AL1955" s="375" t="str">
        <f t="shared" si="906"/>
        <v/>
      </c>
      <c r="AM1955" s="375" t="str">
        <f t="shared" si="907"/>
        <v/>
      </c>
      <c r="AN1955" s="376" t="str">
        <f>IF(AF1955="","",IF(OR(AH1955="",AH1955="-"),"－",IF(OR(AM1955=8,AM1955=9),"",IF(OR(AJ1955=3,AJ1955=4,AJ1955=5,AJ1955=6),VLOOKUP(AH1955,INDEX((係数_バス貨物_ガソリン,係数_バス貨物_CNG,係数_バス貨物_軽油,係数_バス貨物_メタノール,係数_バス貨物_LPG),MATCH(AL1955,【参考】排出ガスレベル!$AI$4:$AI$671,1),1,AR1955):INDEX((係数_バス貨物_ガソリン,係数_バス貨物_CNG,係数_バス貨物_軽油,係数_バス貨物_メタノール,係数_バス貨物_LPG),MATCH(AL1955+1,【参考】排出ガスレベル!$AI$4:$AI$671,1)-1,5,AR1955),2,FALSE),IF(OR(AJ1955=1,AJ1955=2),VLOOKUP(AH1955,INDEX((係数_乗用_ガソリン,係数_乗用_CNG,係数_乗用_軽油,係数_乗用_メタノール,係数_乗用_LPG),1,1,AR1955):INDEX((係数_乗用_ガソリン,係数_乗用_CNG,係数_乗用_軽油,係数_乗用_メタノール,係数_乗用_LPG),125,5,AR1955),2,FALSE))))))</f>
        <v/>
      </c>
      <c r="AO1955" s="376" t="str">
        <f>IF(T1955="","",IF(OR(AH1955="",AH1955="-"),"－",IF(OR(AM1955=8,AM1955=9),"",IF(OR(AJ1955=3,AJ1955=4,AJ1955=5,AJ1955=6),VLOOKUP(AH1955,INDEX((係数_バス貨物_ガソリン,係数_バス貨物_CNG,係数_バス貨物_軽油,係数_バス貨物_メタノール,係数_バス貨物_LPG),MATCH(AL1955,【参考】排出ガスレベル!$AI$4:$AI$671,1),1,AR1955):INDEX((係数_バス貨物_ガソリン,係数_バス貨物_CNG,係数_バス貨物_軽油,係数_バス貨物_メタノール,係数_バス貨物_LPG),MATCH(AL1955+1,【参考】排出ガスレベル!$AI$4:$AI$671,1)-1,5,AR1955),3,FALSE),IF(OR(AJ1955=1,AJ1955=2),VLOOKUP(AH1955,INDEX((係数_乗用_ガソリン,係数_乗用_CNG,係数_乗用_軽油,係数_乗用_メタノール,係数_乗用_LPG),1,1,AR1955):INDEX((係数_乗用_ガソリン,係数_乗用_CNG,係数_乗用_軽油,係数_乗用_メタノール,係数_乗用_LPG),125,5,AR1955),3,FALSE))))))</f>
        <v/>
      </c>
      <c r="AP1955" s="375" t="str">
        <f t="shared" si="908"/>
        <v/>
      </c>
      <c r="AQ1955" s="444" t="str">
        <f t="shared" si="909"/>
        <v/>
      </c>
      <c r="AR1955" s="375" t="str">
        <f t="shared" si="912"/>
        <v/>
      </c>
      <c r="AS1955" s="377" t="str">
        <f t="shared" si="910"/>
        <v/>
      </c>
      <c r="AT1955" s="378" t="str">
        <f t="shared" si="911"/>
        <v/>
      </c>
      <c r="AX1955" s="625" t="b">
        <f t="shared" si="913"/>
        <v>0</v>
      </c>
      <c r="AY1955" s="7" t="str">
        <f t="shared" si="914"/>
        <v>FALSEFALSEFALSE</v>
      </c>
      <c r="AZ1955" s="626">
        <f t="shared" si="890"/>
        <v>0</v>
      </c>
      <c r="BA1955" s="627" t="str">
        <f t="shared" si="891"/>
        <v/>
      </c>
      <c r="BB1955" s="627">
        <f t="shared" si="892"/>
        <v>0</v>
      </c>
      <c r="BC1955" s="690" t="str">
        <f t="shared" si="893"/>
        <v/>
      </c>
    </row>
    <row r="1956" spans="1:55">
      <c r="A1956" s="381">
        <v>1900</v>
      </c>
      <c r="B1956" s="117"/>
      <c r="C1956" s="288"/>
      <c r="D1956" s="289"/>
      <c r="E1956" s="289"/>
      <c r="F1956" s="290"/>
      <c r="G1956" s="292"/>
      <c r="H1956" s="116"/>
      <c r="I1956" s="292"/>
      <c r="J1956" s="116"/>
      <c r="K1956" s="370" t="str">
        <f t="shared" si="884"/>
        <v/>
      </c>
      <c r="L1956" s="370">
        <f t="shared" si="885"/>
        <v>0</v>
      </c>
      <c r="M1956" s="370">
        <f t="shared" si="886"/>
        <v>0</v>
      </c>
      <c r="N1956" s="371" t="str">
        <f t="shared" si="894"/>
        <v/>
      </c>
      <c r="O1956" s="371" t="str">
        <f t="shared" si="895"/>
        <v/>
      </c>
      <c r="P1956" s="371" t="str">
        <f t="shared" si="896"/>
        <v/>
      </c>
      <c r="Q1956" s="371" t="str">
        <f t="shared" si="897"/>
        <v/>
      </c>
      <c r="R1956" s="371" t="str">
        <f t="shared" si="898"/>
        <v/>
      </c>
      <c r="S1956" s="371" t="str">
        <f t="shared" si="899"/>
        <v/>
      </c>
      <c r="T1956" s="443" t="str">
        <f t="shared" si="887"/>
        <v/>
      </c>
      <c r="U1956" s="539"/>
      <c r="V1956" s="117"/>
      <c r="W1956" s="118"/>
      <c r="X1956" s="119"/>
      <c r="Y1956" s="120"/>
      <c r="Z1956" s="122"/>
      <c r="AA1956" s="121"/>
      <c r="AB1956" s="443" t="str">
        <f t="shared" si="888"/>
        <v/>
      </c>
      <c r="AC1956" s="734" t="str">
        <f t="shared" si="889"/>
        <v/>
      </c>
      <c r="AD1956" s="372"/>
      <c r="AE1956" s="485"/>
      <c r="AF1956" s="373" t="str">
        <f t="shared" si="900"/>
        <v/>
      </c>
      <c r="AG1956" s="373" t="str">
        <f t="shared" si="901"/>
        <v/>
      </c>
      <c r="AH1956" s="374" t="str">
        <f t="shared" si="902"/>
        <v/>
      </c>
      <c r="AI1956" s="375" t="str">
        <f t="shared" si="903"/>
        <v/>
      </c>
      <c r="AJ1956" s="375" t="str">
        <f t="shared" si="904"/>
        <v/>
      </c>
      <c r="AK1956" s="375" t="str">
        <f t="shared" si="905"/>
        <v/>
      </c>
      <c r="AL1956" s="375" t="str">
        <f t="shared" si="906"/>
        <v/>
      </c>
      <c r="AM1956" s="375" t="str">
        <f t="shared" si="907"/>
        <v/>
      </c>
      <c r="AN1956" s="376" t="str">
        <f>IF(AF1956="","",IF(OR(AH1956="",AH1956="-"),"－",IF(OR(AM1956=8,AM1956=9),"",IF(OR(AJ1956=3,AJ1956=4,AJ1956=5,AJ1956=6),VLOOKUP(AH1956,INDEX((係数_バス貨物_ガソリン,係数_バス貨物_CNG,係数_バス貨物_軽油,係数_バス貨物_メタノール,係数_バス貨物_LPG),MATCH(AL1956,【参考】排出ガスレベル!$AI$4:$AI$671,1),1,AR1956):INDEX((係数_バス貨物_ガソリン,係数_バス貨物_CNG,係数_バス貨物_軽油,係数_バス貨物_メタノール,係数_バス貨物_LPG),MATCH(AL1956+1,【参考】排出ガスレベル!$AI$4:$AI$671,1)-1,5,AR1956),2,FALSE),IF(OR(AJ1956=1,AJ1956=2),VLOOKUP(AH1956,INDEX((係数_乗用_ガソリン,係数_乗用_CNG,係数_乗用_軽油,係数_乗用_メタノール,係数_乗用_LPG),1,1,AR1956):INDEX((係数_乗用_ガソリン,係数_乗用_CNG,係数_乗用_軽油,係数_乗用_メタノール,係数_乗用_LPG),125,5,AR1956),2,FALSE))))))</f>
        <v/>
      </c>
      <c r="AO1956" s="376" t="str">
        <f>IF(T1956="","",IF(OR(AH1956="",AH1956="-"),"－",IF(OR(AM1956=8,AM1956=9),"",IF(OR(AJ1956=3,AJ1956=4,AJ1956=5,AJ1956=6),VLOOKUP(AH1956,INDEX((係数_バス貨物_ガソリン,係数_バス貨物_CNG,係数_バス貨物_軽油,係数_バス貨物_メタノール,係数_バス貨物_LPG),MATCH(AL1956,【参考】排出ガスレベル!$AI$4:$AI$671,1),1,AR1956):INDEX((係数_バス貨物_ガソリン,係数_バス貨物_CNG,係数_バス貨物_軽油,係数_バス貨物_メタノール,係数_バス貨物_LPG),MATCH(AL1956+1,【参考】排出ガスレベル!$AI$4:$AI$671,1)-1,5,AR1956),3,FALSE),IF(OR(AJ1956=1,AJ1956=2),VLOOKUP(AH1956,INDEX((係数_乗用_ガソリン,係数_乗用_CNG,係数_乗用_軽油,係数_乗用_メタノール,係数_乗用_LPG),1,1,AR1956):INDEX((係数_乗用_ガソリン,係数_乗用_CNG,係数_乗用_軽油,係数_乗用_メタノール,係数_乗用_LPG),125,5,AR1956),3,FALSE))))))</f>
        <v/>
      </c>
      <c r="AP1956" s="375" t="str">
        <f t="shared" si="908"/>
        <v/>
      </c>
      <c r="AQ1956" s="444" t="str">
        <f t="shared" si="909"/>
        <v/>
      </c>
      <c r="AR1956" s="375" t="str">
        <f t="shared" si="912"/>
        <v/>
      </c>
      <c r="AS1956" s="377" t="str">
        <f t="shared" si="910"/>
        <v/>
      </c>
      <c r="AT1956" s="378" t="str">
        <f t="shared" si="911"/>
        <v/>
      </c>
      <c r="AX1956" s="625" t="b">
        <f t="shared" si="913"/>
        <v>0</v>
      </c>
      <c r="AY1956" s="7" t="str">
        <f t="shared" si="914"/>
        <v>FALSEFALSEFALSE</v>
      </c>
      <c r="AZ1956" s="626">
        <f t="shared" si="890"/>
        <v>0</v>
      </c>
      <c r="BA1956" s="627" t="str">
        <f t="shared" si="891"/>
        <v/>
      </c>
      <c r="BB1956" s="627">
        <f t="shared" si="892"/>
        <v>0</v>
      </c>
      <c r="BC1956" s="690" t="str">
        <f t="shared" si="893"/>
        <v/>
      </c>
    </row>
    <row r="1957" spans="1:55">
      <c r="A1957" s="381">
        <v>1901</v>
      </c>
      <c r="B1957" s="117"/>
      <c r="C1957" s="288"/>
      <c r="D1957" s="289"/>
      <c r="E1957" s="289"/>
      <c r="F1957" s="290"/>
      <c r="G1957" s="292"/>
      <c r="H1957" s="116"/>
      <c r="I1957" s="292"/>
      <c r="J1957" s="116"/>
      <c r="K1957" s="370" t="str">
        <f t="shared" si="884"/>
        <v/>
      </c>
      <c r="L1957" s="370">
        <f t="shared" si="885"/>
        <v>0</v>
      </c>
      <c r="M1957" s="370">
        <f t="shared" si="886"/>
        <v>0</v>
      </c>
      <c r="N1957" s="371" t="str">
        <f t="shared" si="894"/>
        <v/>
      </c>
      <c r="O1957" s="371" t="str">
        <f t="shared" si="895"/>
        <v/>
      </c>
      <c r="P1957" s="371" t="str">
        <f t="shared" si="896"/>
        <v/>
      </c>
      <c r="Q1957" s="371" t="str">
        <f t="shared" si="897"/>
        <v/>
      </c>
      <c r="R1957" s="371" t="str">
        <f t="shared" si="898"/>
        <v/>
      </c>
      <c r="S1957" s="371" t="str">
        <f t="shared" si="899"/>
        <v/>
      </c>
      <c r="T1957" s="443" t="str">
        <f t="shared" si="887"/>
        <v/>
      </c>
      <c r="U1957" s="539"/>
      <c r="V1957" s="117"/>
      <c r="W1957" s="118"/>
      <c r="X1957" s="119"/>
      <c r="Y1957" s="120"/>
      <c r="Z1957" s="122"/>
      <c r="AA1957" s="121"/>
      <c r="AB1957" s="443" t="str">
        <f t="shared" si="888"/>
        <v/>
      </c>
      <c r="AC1957" s="734" t="str">
        <f t="shared" si="889"/>
        <v/>
      </c>
      <c r="AD1957" s="372"/>
      <c r="AE1957" s="485"/>
      <c r="AF1957" s="373" t="str">
        <f t="shared" si="900"/>
        <v/>
      </c>
      <c r="AG1957" s="373" t="str">
        <f t="shared" si="901"/>
        <v/>
      </c>
      <c r="AH1957" s="374" t="str">
        <f t="shared" si="902"/>
        <v/>
      </c>
      <c r="AI1957" s="375" t="str">
        <f t="shared" si="903"/>
        <v/>
      </c>
      <c r="AJ1957" s="375" t="str">
        <f t="shared" si="904"/>
        <v/>
      </c>
      <c r="AK1957" s="375" t="str">
        <f t="shared" si="905"/>
        <v/>
      </c>
      <c r="AL1957" s="375" t="str">
        <f t="shared" si="906"/>
        <v/>
      </c>
      <c r="AM1957" s="375" t="str">
        <f t="shared" si="907"/>
        <v/>
      </c>
      <c r="AN1957" s="376" t="str">
        <f>IF(AF1957="","",IF(OR(AH1957="",AH1957="-"),"－",IF(OR(AM1957=8,AM1957=9),"",IF(OR(AJ1957=3,AJ1957=4,AJ1957=5,AJ1957=6),VLOOKUP(AH1957,INDEX((係数_バス貨物_ガソリン,係数_バス貨物_CNG,係数_バス貨物_軽油,係数_バス貨物_メタノール,係数_バス貨物_LPG),MATCH(AL1957,【参考】排出ガスレベル!$AI$4:$AI$671,1),1,AR1957):INDEX((係数_バス貨物_ガソリン,係数_バス貨物_CNG,係数_バス貨物_軽油,係数_バス貨物_メタノール,係数_バス貨物_LPG),MATCH(AL1957+1,【参考】排出ガスレベル!$AI$4:$AI$671,1)-1,5,AR1957),2,FALSE),IF(OR(AJ1957=1,AJ1957=2),VLOOKUP(AH1957,INDEX((係数_乗用_ガソリン,係数_乗用_CNG,係数_乗用_軽油,係数_乗用_メタノール,係数_乗用_LPG),1,1,AR1957):INDEX((係数_乗用_ガソリン,係数_乗用_CNG,係数_乗用_軽油,係数_乗用_メタノール,係数_乗用_LPG),125,5,AR1957),2,FALSE))))))</f>
        <v/>
      </c>
      <c r="AO1957" s="376" t="str">
        <f>IF(T1957="","",IF(OR(AH1957="",AH1957="-"),"－",IF(OR(AM1957=8,AM1957=9),"",IF(OR(AJ1957=3,AJ1957=4,AJ1957=5,AJ1957=6),VLOOKUP(AH1957,INDEX((係数_バス貨物_ガソリン,係数_バス貨物_CNG,係数_バス貨物_軽油,係数_バス貨物_メタノール,係数_バス貨物_LPG),MATCH(AL1957,【参考】排出ガスレベル!$AI$4:$AI$671,1),1,AR1957):INDEX((係数_バス貨物_ガソリン,係数_バス貨物_CNG,係数_バス貨物_軽油,係数_バス貨物_メタノール,係数_バス貨物_LPG),MATCH(AL1957+1,【参考】排出ガスレベル!$AI$4:$AI$671,1)-1,5,AR1957),3,FALSE),IF(OR(AJ1957=1,AJ1957=2),VLOOKUP(AH1957,INDEX((係数_乗用_ガソリン,係数_乗用_CNG,係数_乗用_軽油,係数_乗用_メタノール,係数_乗用_LPG),1,1,AR1957):INDEX((係数_乗用_ガソリン,係数_乗用_CNG,係数_乗用_軽油,係数_乗用_メタノール,係数_乗用_LPG),125,5,AR1957),3,FALSE))))))</f>
        <v/>
      </c>
      <c r="AP1957" s="375" t="str">
        <f t="shared" si="908"/>
        <v/>
      </c>
      <c r="AQ1957" s="444" t="str">
        <f t="shared" si="909"/>
        <v/>
      </c>
      <c r="AR1957" s="375" t="str">
        <f t="shared" si="912"/>
        <v/>
      </c>
      <c r="AS1957" s="377" t="str">
        <f t="shared" si="910"/>
        <v/>
      </c>
      <c r="AT1957" s="378" t="str">
        <f t="shared" si="911"/>
        <v/>
      </c>
      <c r="AX1957" s="625" t="b">
        <f t="shared" si="913"/>
        <v>0</v>
      </c>
      <c r="AY1957" s="7" t="str">
        <f t="shared" si="914"/>
        <v>FALSEFALSEFALSE</v>
      </c>
      <c r="AZ1957" s="626">
        <f t="shared" si="890"/>
        <v>0</v>
      </c>
      <c r="BA1957" s="627" t="str">
        <f t="shared" si="891"/>
        <v/>
      </c>
      <c r="BB1957" s="627">
        <f t="shared" si="892"/>
        <v>0</v>
      </c>
      <c r="BC1957" s="690" t="str">
        <f t="shared" si="893"/>
        <v/>
      </c>
    </row>
    <row r="1958" spans="1:55">
      <c r="A1958" s="381">
        <v>1902</v>
      </c>
      <c r="B1958" s="117"/>
      <c r="C1958" s="288"/>
      <c r="D1958" s="289"/>
      <c r="E1958" s="289"/>
      <c r="F1958" s="290"/>
      <c r="G1958" s="292"/>
      <c r="H1958" s="116"/>
      <c r="I1958" s="292"/>
      <c r="J1958" s="116"/>
      <c r="K1958" s="370" t="str">
        <f t="shared" si="884"/>
        <v/>
      </c>
      <c r="L1958" s="370">
        <f t="shared" si="885"/>
        <v>0</v>
      </c>
      <c r="M1958" s="370">
        <f t="shared" si="886"/>
        <v>0</v>
      </c>
      <c r="N1958" s="371" t="str">
        <f t="shared" si="894"/>
        <v/>
      </c>
      <c r="O1958" s="371" t="str">
        <f t="shared" si="895"/>
        <v/>
      </c>
      <c r="P1958" s="371" t="str">
        <f t="shared" si="896"/>
        <v/>
      </c>
      <c r="Q1958" s="371" t="str">
        <f t="shared" si="897"/>
        <v/>
      </c>
      <c r="R1958" s="371" t="str">
        <f t="shared" si="898"/>
        <v/>
      </c>
      <c r="S1958" s="371" t="str">
        <f t="shared" si="899"/>
        <v/>
      </c>
      <c r="T1958" s="443" t="str">
        <f t="shared" si="887"/>
        <v/>
      </c>
      <c r="U1958" s="539"/>
      <c r="V1958" s="117"/>
      <c r="W1958" s="118"/>
      <c r="X1958" s="119"/>
      <c r="Y1958" s="120"/>
      <c r="Z1958" s="122"/>
      <c r="AA1958" s="121"/>
      <c r="AB1958" s="443" t="str">
        <f t="shared" si="888"/>
        <v/>
      </c>
      <c r="AC1958" s="734" t="str">
        <f t="shared" si="889"/>
        <v/>
      </c>
      <c r="AD1958" s="372"/>
      <c r="AE1958" s="485"/>
      <c r="AF1958" s="373" t="str">
        <f t="shared" si="900"/>
        <v/>
      </c>
      <c r="AG1958" s="373" t="str">
        <f t="shared" si="901"/>
        <v/>
      </c>
      <c r="AH1958" s="374" t="str">
        <f t="shared" si="902"/>
        <v/>
      </c>
      <c r="AI1958" s="375" t="str">
        <f t="shared" si="903"/>
        <v/>
      </c>
      <c r="AJ1958" s="375" t="str">
        <f t="shared" si="904"/>
        <v/>
      </c>
      <c r="AK1958" s="375" t="str">
        <f t="shared" si="905"/>
        <v/>
      </c>
      <c r="AL1958" s="375" t="str">
        <f t="shared" si="906"/>
        <v/>
      </c>
      <c r="AM1958" s="375" t="str">
        <f t="shared" si="907"/>
        <v/>
      </c>
      <c r="AN1958" s="376" t="str">
        <f>IF(AF1958="","",IF(OR(AH1958="",AH1958="-"),"－",IF(OR(AM1958=8,AM1958=9),"",IF(OR(AJ1958=3,AJ1958=4,AJ1958=5,AJ1958=6),VLOOKUP(AH1958,INDEX((係数_バス貨物_ガソリン,係数_バス貨物_CNG,係数_バス貨物_軽油,係数_バス貨物_メタノール,係数_バス貨物_LPG),MATCH(AL1958,【参考】排出ガスレベル!$AI$4:$AI$671,1),1,AR1958):INDEX((係数_バス貨物_ガソリン,係数_バス貨物_CNG,係数_バス貨物_軽油,係数_バス貨物_メタノール,係数_バス貨物_LPG),MATCH(AL1958+1,【参考】排出ガスレベル!$AI$4:$AI$671,1)-1,5,AR1958),2,FALSE),IF(OR(AJ1958=1,AJ1958=2),VLOOKUP(AH1958,INDEX((係数_乗用_ガソリン,係数_乗用_CNG,係数_乗用_軽油,係数_乗用_メタノール,係数_乗用_LPG),1,1,AR1958):INDEX((係数_乗用_ガソリン,係数_乗用_CNG,係数_乗用_軽油,係数_乗用_メタノール,係数_乗用_LPG),125,5,AR1958),2,FALSE))))))</f>
        <v/>
      </c>
      <c r="AO1958" s="376" t="str">
        <f>IF(T1958="","",IF(OR(AH1958="",AH1958="-"),"－",IF(OR(AM1958=8,AM1958=9),"",IF(OR(AJ1958=3,AJ1958=4,AJ1958=5,AJ1958=6),VLOOKUP(AH1958,INDEX((係数_バス貨物_ガソリン,係数_バス貨物_CNG,係数_バス貨物_軽油,係数_バス貨物_メタノール,係数_バス貨物_LPG),MATCH(AL1958,【参考】排出ガスレベル!$AI$4:$AI$671,1),1,AR1958):INDEX((係数_バス貨物_ガソリン,係数_バス貨物_CNG,係数_バス貨物_軽油,係数_バス貨物_メタノール,係数_バス貨物_LPG),MATCH(AL1958+1,【参考】排出ガスレベル!$AI$4:$AI$671,1)-1,5,AR1958),3,FALSE),IF(OR(AJ1958=1,AJ1958=2),VLOOKUP(AH1958,INDEX((係数_乗用_ガソリン,係数_乗用_CNG,係数_乗用_軽油,係数_乗用_メタノール,係数_乗用_LPG),1,1,AR1958):INDEX((係数_乗用_ガソリン,係数_乗用_CNG,係数_乗用_軽油,係数_乗用_メタノール,係数_乗用_LPG),125,5,AR1958),3,FALSE))))))</f>
        <v/>
      </c>
      <c r="AP1958" s="375" t="str">
        <f t="shared" si="908"/>
        <v/>
      </c>
      <c r="AQ1958" s="444" t="str">
        <f t="shared" si="909"/>
        <v/>
      </c>
      <c r="AR1958" s="375" t="str">
        <f t="shared" si="912"/>
        <v/>
      </c>
      <c r="AS1958" s="377" t="str">
        <f t="shared" si="910"/>
        <v/>
      </c>
      <c r="AT1958" s="378" t="str">
        <f t="shared" si="911"/>
        <v/>
      </c>
      <c r="AX1958" s="625" t="b">
        <f t="shared" si="913"/>
        <v>0</v>
      </c>
      <c r="AY1958" s="7" t="str">
        <f t="shared" si="914"/>
        <v>FALSEFALSEFALSE</v>
      </c>
      <c r="AZ1958" s="626">
        <f t="shared" si="890"/>
        <v>0</v>
      </c>
      <c r="BA1958" s="627" t="str">
        <f t="shared" si="891"/>
        <v/>
      </c>
      <c r="BB1958" s="627">
        <f t="shared" si="892"/>
        <v>0</v>
      </c>
      <c r="BC1958" s="690" t="str">
        <f t="shared" si="893"/>
        <v/>
      </c>
    </row>
    <row r="1959" spans="1:55">
      <c r="A1959" s="381">
        <v>1903</v>
      </c>
      <c r="B1959" s="117"/>
      <c r="C1959" s="288"/>
      <c r="D1959" s="289"/>
      <c r="E1959" s="289"/>
      <c r="F1959" s="290"/>
      <c r="G1959" s="292"/>
      <c r="H1959" s="116"/>
      <c r="I1959" s="292"/>
      <c r="J1959" s="116"/>
      <c r="K1959" s="370" t="str">
        <f t="shared" si="884"/>
        <v/>
      </c>
      <c r="L1959" s="370">
        <f t="shared" si="885"/>
        <v>0</v>
      </c>
      <c r="M1959" s="370">
        <f t="shared" si="886"/>
        <v>0</v>
      </c>
      <c r="N1959" s="371" t="str">
        <f t="shared" si="894"/>
        <v/>
      </c>
      <c r="O1959" s="371" t="str">
        <f t="shared" si="895"/>
        <v/>
      </c>
      <c r="P1959" s="371" t="str">
        <f t="shared" si="896"/>
        <v/>
      </c>
      <c r="Q1959" s="371" t="str">
        <f t="shared" si="897"/>
        <v/>
      </c>
      <c r="R1959" s="371" t="str">
        <f t="shared" si="898"/>
        <v/>
      </c>
      <c r="S1959" s="371" t="str">
        <f t="shared" si="899"/>
        <v/>
      </c>
      <c r="T1959" s="443" t="str">
        <f t="shared" si="887"/>
        <v/>
      </c>
      <c r="U1959" s="539"/>
      <c r="V1959" s="117"/>
      <c r="W1959" s="118"/>
      <c r="X1959" s="119"/>
      <c r="Y1959" s="120"/>
      <c r="Z1959" s="122"/>
      <c r="AA1959" s="121"/>
      <c r="AB1959" s="443" t="str">
        <f t="shared" si="888"/>
        <v/>
      </c>
      <c r="AC1959" s="734" t="str">
        <f t="shared" si="889"/>
        <v/>
      </c>
      <c r="AD1959" s="372"/>
      <c r="AE1959" s="485"/>
      <c r="AF1959" s="373" t="str">
        <f t="shared" si="900"/>
        <v/>
      </c>
      <c r="AG1959" s="373" t="str">
        <f t="shared" si="901"/>
        <v/>
      </c>
      <c r="AH1959" s="374" t="str">
        <f t="shared" si="902"/>
        <v/>
      </c>
      <c r="AI1959" s="375" t="str">
        <f t="shared" si="903"/>
        <v/>
      </c>
      <c r="AJ1959" s="375" t="str">
        <f t="shared" si="904"/>
        <v/>
      </c>
      <c r="AK1959" s="375" t="str">
        <f t="shared" si="905"/>
        <v/>
      </c>
      <c r="AL1959" s="375" t="str">
        <f t="shared" si="906"/>
        <v/>
      </c>
      <c r="AM1959" s="375" t="str">
        <f t="shared" si="907"/>
        <v/>
      </c>
      <c r="AN1959" s="376" t="str">
        <f>IF(AF1959="","",IF(OR(AH1959="",AH1959="-"),"－",IF(OR(AM1959=8,AM1959=9),"",IF(OR(AJ1959=3,AJ1959=4,AJ1959=5,AJ1959=6),VLOOKUP(AH1959,INDEX((係数_バス貨物_ガソリン,係数_バス貨物_CNG,係数_バス貨物_軽油,係数_バス貨物_メタノール,係数_バス貨物_LPG),MATCH(AL1959,【参考】排出ガスレベル!$AI$4:$AI$671,1),1,AR1959):INDEX((係数_バス貨物_ガソリン,係数_バス貨物_CNG,係数_バス貨物_軽油,係数_バス貨物_メタノール,係数_バス貨物_LPG),MATCH(AL1959+1,【参考】排出ガスレベル!$AI$4:$AI$671,1)-1,5,AR1959),2,FALSE),IF(OR(AJ1959=1,AJ1959=2),VLOOKUP(AH1959,INDEX((係数_乗用_ガソリン,係数_乗用_CNG,係数_乗用_軽油,係数_乗用_メタノール,係数_乗用_LPG),1,1,AR1959):INDEX((係数_乗用_ガソリン,係数_乗用_CNG,係数_乗用_軽油,係数_乗用_メタノール,係数_乗用_LPG),125,5,AR1959),2,FALSE))))))</f>
        <v/>
      </c>
      <c r="AO1959" s="376" t="str">
        <f>IF(T1959="","",IF(OR(AH1959="",AH1959="-"),"－",IF(OR(AM1959=8,AM1959=9),"",IF(OR(AJ1959=3,AJ1959=4,AJ1959=5,AJ1959=6),VLOOKUP(AH1959,INDEX((係数_バス貨物_ガソリン,係数_バス貨物_CNG,係数_バス貨物_軽油,係数_バス貨物_メタノール,係数_バス貨物_LPG),MATCH(AL1959,【参考】排出ガスレベル!$AI$4:$AI$671,1),1,AR1959):INDEX((係数_バス貨物_ガソリン,係数_バス貨物_CNG,係数_バス貨物_軽油,係数_バス貨物_メタノール,係数_バス貨物_LPG),MATCH(AL1959+1,【参考】排出ガスレベル!$AI$4:$AI$671,1)-1,5,AR1959),3,FALSE),IF(OR(AJ1959=1,AJ1959=2),VLOOKUP(AH1959,INDEX((係数_乗用_ガソリン,係数_乗用_CNG,係数_乗用_軽油,係数_乗用_メタノール,係数_乗用_LPG),1,1,AR1959):INDEX((係数_乗用_ガソリン,係数_乗用_CNG,係数_乗用_軽油,係数_乗用_メタノール,係数_乗用_LPG),125,5,AR1959),3,FALSE))))))</f>
        <v/>
      </c>
      <c r="AP1959" s="375" t="str">
        <f t="shared" si="908"/>
        <v/>
      </c>
      <c r="AQ1959" s="444" t="str">
        <f t="shared" si="909"/>
        <v/>
      </c>
      <c r="AR1959" s="375" t="str">
        <f t="shared" si="912"/>
        <v/>
      </c>
      <c r="AS1959" s="377" t="str">
        <f t="shared" si="910"/>
        <v/>
      </c>
      <c r="AT1959" s="378" t="str">
        <f t="shared" si="911"/>
        <v/>
      </c>
      <c r="AX1959" s="625" t="b">
        <f t="shared" si="913"/>
        <v>0</v>
      </c>
      <c r="AY1959" s="7" t="str">
        <f t="shared" si="914"/>
        <v>FALSEFALSEFALSE</v>
      </c>
      <c r="AZ1959" s="626">
        <f t="shared" si="890"/>
        <v>0</v>
      </c>
      <c r="BA1959" s="627" t="str">
        <f t="shared" si="891"/>
        <v/>
      </c>
      <c r="BB1959" s="627">
        <f t="shared" si="892"/>
        <v>0</v>
      </c>
      <c r="BC1959" s="690" t="str">
        <f t="shared" si="893"/>
        <v/>
      </c>
    </row>
    <row r="1960" spans="1:55">
      <c r="A1960" s="381">
        <v>1904</v>
      </c>
      <c r="B1960" s="117"/>
      <c r="C1960" s="288"/>
      <c r="D1960" s="289"/>
      <c r="E1960" s="289"/>
      <c r="F1960" s="290"/>
      <c r="G1960" s="292"/>
      <c r="H1960" s="116"/>
      <c r="I1960" s="292"/>
      <c r="J1960" s="116"/>
      <c r="K1960" s="370" t="str">
        <f t="shared" si="884"/>
        <v/>
      </c>
      <c r="L1960" s="370">
        <f t="shared" si="885"/>
        <v>0</v>
      </c>
      <c r="M1960" s="370">
        <f t="shared" si="886"/>
        <v>0</v>
      </c>
      <c r="N1960" s="371" t="str">
        <f t="shared" si="894"/>
        <v/>
      </c>
      <c r="O1960" s="371" t="str">
        <f t="shared" si="895"/>
        <v/>
      </c>
      <c r="P1960" s="371" t="str">
        <f t="shared" si="896"/>
        <v/>
      </c>
      <c r="Q1960" s="371" t="str">
        <f t="shared" si="897"/>
        <v/>
      </c>
      <c r="R1960" s="371" t="str">
        <f t="shared" si="898"/>
        <v/>
      </c>
      <c r="S1960" s="371" t="str">
        <f t="shared" si="899"/>
        <v/>
      </c>
      <c r="T1960" s="443" t="str">
        <f t="shared" si="887"/>
        <v/>
      </c>
      <c r="U1960" s="539"/>
      <c r="V1960" s="117"/>
      <c r="W1960" s="118"/>
      <c r="X1960" s="119"/>
      <c r="Y1960" s="120"/>
      <c r="Z1960" s="122"/>
      <c r="AA1960" s="121"/>
      <c r="AB1960" s="443" t="str">
        <f t="shared" si="888"/>
        <v/>
      </c>
      <c r="AC1960" s="734" t="str">
        <f t="shared" si="889"/>
        <v/>
      </c>
      <c r="AD1960" s="372"/>
      <c r="AE1960" s="485"/>
      <c r="AF1960" s="373" t="str">
        <f t="shared" si="900"/>
        <v/>
      </c>
      <c r="AG1960" s="373" t="str">
        <f t="shared" si="901"/>
        <v/>
      </c>
      <c r="AH1960" s="374" t="str">
        <f t="shared" si="902"/>
        <v/>
      </c>
      <c r="AI1960" s="375" t="str">
        <f t="shared" si="903"/>
        <v/>
      </c>
      <c r="AJ1960" s="375" t="str">
        <f t="shared" si="904"/>
        <v/>
      </c>
      <c r="AK1960" s="375" t="str">
        <f t="shared" si="905"/>
        <v/>
      </c>
      <c r="AL1960" s="375" t="str">
        <f t="shared" si="906"/>
        <v/>
      </c>
      <c r="AM1960" s="375" t="str">
        <f t="shared" si="907"/>
        <v/>
      </c>
      <c r="AN1960" s="376" t="str">
        <f>IF(AF1960="","",IF(OR(AH1960="",AH1960="-"),"－",IF(OR(AM1960=8,AM1960=9),"",IF(OR(AJ1960=3,AJ1960=4,AJ1960=5,AJ1960=6),VLOOKUP(AH1960,INDEX((係数_バス貨物_ガソリン,係数_バス貨物_CNG,係数_バス貨物_軽油,係数_バス貨物_メタノール,係数_バス貨物_LPG),MATCH(AL1960,【参考】排出ガスレベル!$AI$4:$AI$671,1),1,AR1960):INDEX((係数_バス貨物_ガソリン,係数_バス貨物_CNG,係数_バス貨物_軽油,係数_バス貨物_メタノール,係数_バス貨物_LPG),MATCH(AL1960+1,【参考】排出ガスレベル!$AI$4:$AI$671,1)-1,5,AR1960),2,FALSE),IF(OR(AJ1960=1,AJ1960=2),VLOOKUP(AH1960,INDEX((係数_乗用_ガソリン,係数_乗用_CNG,係数_乗用_軽油,係数_乗用_メタノール,係数_乗用_LPG),1,1,AR1960):INDEX((係数_乗用_ガソリン,係数_乗用_CNG,係数_乗用_軽油,係数_乗用_メタノール,係数_乗用_LPG),125,5,AR1960),2,FALSE))))))</f>
        <v/>
      </c>
      <c r="AO1960" s="376" t="str">
        <f>IF(T1960="","",IF(OR(AH1960="",AH1960="-"),"－",IF(OR(AM1960=8,AM1960=9),"",IF(OR(AJ1960=3,AJ1960=4,AJ1960=5,AJ1960=6),VLOOKUP(AH1960,INDEX((係数_バス貨物_ガソリン,係数_バス貨物_CNG,係数_バス貨物_軽油,係数_バス貨物_メタノール,係数_バス貨物_LPG),MATCH(AL1960,【参考】排出ガスレベル!$AI$4:$AI$671,1),1,AR1960):INDEX((係数_バス貨物_ガソリン,係数_バス貨物_CNG,係数_バス貨物_軽油,係数_バス貨物_メタノール,係数_バス貨物_LPG),MATCH(AL1960+1,【参考】排出ガスレベル!$AI$4:$AI$671,1)-1,5,AR1960),3,FALSE),IF(OR(AJ1960=1,AJ1960=2),VLOOKUP(AH1960,INDEX((係数_乗用_ガソリン,係数_乗用_CNG,係数_乗用_軽油,係数_乗用_メタノール,係数_乗用_LPG),1,1,AR1960):INDEX((係数_乗用_ガソリン,係数_乗用_CNG,係数_乗用_軽油,係数_乗用_メタノール,係数_乗用_LPG),125,5,AR1960),3,FALSE))))))</f>
        <v/>
      </c>
      <c r="AP1960" s="375" t="str">
        <f t="shared" si="908"/>
        <v/>
      </c>
      <c r="AQ1960" s="444" t="str">
        <f t="shared" si="909"/>
        <v/>
      </c>
      <c r="AR1960" s="375" t="str">
        <f t="shared" si="912"/>
        <v/>
      </c>
      <c r="AS1960" s="377" t="str">
        <f t="shared" si="910"/>
        <v/>
      </c>
      <c r="AT1960" s="378" t="str">
        <f t="shared" si="911"/>
        <v/>
      </c>
      <c r="AX1960" s="625" t="b">
        <f t="shared" si="913"/>
        <v>0</v>
      </c>
      <c r="AY1960" s="7" t="str">
        <f t="shared" si="914"/>
        <v>FALSEFALSEFALSE</v>
      </c>
      <c r="AZ1960" s="626">
        <f t="shared" si="890"/>
        <v>0</v>
      </c>
      <c r="BA1960" s="627" t="str">
        <f t="shared" si="891"/>
        <v/>
      </c>
      <c r="BB1960" s="627">
        <f t="shared" si="892"/>
        <v>0</v>
      </c>
      <c r="BC1960" s="690" t="str">
        <f t="shared" si="893"/>
        <v/>
      </c>
    </row>
    <row r="1961" spans="1:55">
      <c r="A1961" s="381">
        <v>1905</v>
      </c>
      <c r="B1961" s="117"/>
      <c r="C1961" s="288"/>
      <c r="D1961" s="289"/>
      <c r="E1961" s="289"/>
      <c r="F1961" s="290"/>
      <c r="G1961" s="292"/>
      <c r="H1961" s="116"/>
      <c r="I1961" s="292"/>
      <c r="J1961" s="116"/>
      <c r="K1961" s="370" t="str">
        <f t="shared" si="884"/>
        <v/>
      </c>
      <c r="L1961" s="370">
        <f t="shared" si="885"/>
        <v>0</v>
      </c>
      <c r="M1961" s="370">
        <f t="shared" si="886"/>
        <v>0</v>
      </c>
      <c r="N1961" s="371" t="str">
        <f t="shared" si="894"/>
        <v/>
      </c>
      <c r="O1961" s="371" t="str">
        <f t="shared" si="895"/>
        <v/>
      </c>
      <c r="P1961" s="371" t="str">
        <f t="shared" si="896"/>
        <v/>
      </c>
      <c r="Q1961" s="371" t="str">
        <f t="shared" si="897"/>
        <v/>
      </c>
      <c r="R1961" s="371" t="str">
        <f t="shared" si="898"/>
        <v/>
      </c>
      <c r="S1961" s="371" t="str">
        <f t="shared" si="899"/>
        <v/>
      </c>
      <c r="T1961" s="443" t="str">
        <f t="shared" si="887"/>
        <v/>
      </c>
      <c r="U1961" s="539"/>
      <c r="V1961" s="117"/>
      <c r="W1961" s="118"/>
      <c r="X1961" s="119"/>
      <c r="Y1961" s="120"/>
      <c r="Z1961" s="122"/>
      <c r="AA1961" s="121"/>
      <c r="AB1961" s="443" t="str">
        <f t="shared" si="888"/>
        <v/>
      </c>
      <c r="AC1961" s="734" t="str">
        <f t="shared" si="889"/>
        <v/>
      </c>
      <c r="AD1961" s="372"/>
      <c r="AE1961" s="485"/>
      <c r="AF1961" s="373" t="str">
        <f t="shared" si="900"/>
        <v/>
      </c>
      <c r="AG1961" s="373" t="str">
        <f t="shared" si="901"/>
        <v/>
      </c>
      <c r="AH1961" s="374" t="str">
        <f t="shared" si="902"/>
        <v/>
      </c>
      <c r="AI1961" s="375" t="str">
        <f t="shared" si="903"/>
        <v/>
      </c>
      <c r="AJ1961" s="375" t="str">
        <f t="shared" si="904"/>
        <v/>
      </c>
      <c r="AK1961" s="375" t="str">
        <f t="shared" si="905"/>
        <v/>
      </c>
      <c r="AL1961" s="375" t="str">
        <f t="shared" si="906"/>
        <v/>
      </c>
      <c r="AM1961" s="375" t="str">
        <f t="shared" si="907"/>
        <v/>
      </c>
      <c r="AN1961" s="376" t="str">
        <f>IF(AF1961="","",IF(OR(AH1961="",AH1961="-"),"－",IF(OR(AM1961=8,AM1961=9),"",IF(OR(AJ1961=3,AJ1961=4,AJ1961=5,AJ1961=6),VLOOKUP(AH1961,INDEX((係数_バス貨物_ガソリン,係数_バス貨物_CNG,係数_バス貨物_軽油,係数_バス貨物_メタノール,係数_バス貨物_LPG),MATCH(AL1961,【参考】排出ガスレベル!$AI$4:$AI$671,1),1,AR1961):INDEX((係数_バス貨物_ガソリン,係数_バス貨物_CNG,係数_バス貨物_軽油,係数_バス貨物_メタノール,係数_バス貨物_LPG),MATCH(AL1961+1,【参考】排出ガスレベル!$AI$4:$AI$671,1)-1,5,AR1961),2,FALSE),IF(OR(AJ1961=1,AJ1961=2),VLOOKUP(AH1961,INDEX((係数_乗用_ガソリン,係数_乗用_CNG,係数_乗用_軽油,係数_乗用_メタノール,係数_乗用_LPG),1,1,AR1961):INDEX((係数_乗用_ガソリン,係数_乗用_CNG,係数_乗用_軽油,係数_乗用_メタノール,係数_乗用_LPG),125,5,AR1961),2,FALSE))))))</f>
        <v/>
      </c>
      <c r="AO1961" s="376" t="str">
        <f>IF(T1961="","",IF(OR(AH1961="",AH1961="-"),"－",IF(OR(AM1961=8,AM1961=9),"",IF(OR(AJ1961=3,AJ1961=4,AJ1961=5,AJ1961=6),VLOOKUP(AH1961,INDEX((係数_バス貨物_ガソリン,係数_バス貨物_CNG,係数_バス貨物_軽油,係数_バス貨物_メタノール,係数_バス貨物_LPG),MATCH(AL1961,【参考】排出ガスレベル!$AI$4:$AI$671,1),1,AR1961):INDEX((係数_バス貨物_ガソリン,係数_バス貨物_CNG,係数_バス貨物_軽油,係数_バス貨物_メタノール,係数_バス貨物_LPG),MATCH(AL1961+1,【参考】排出ガスレベル!$AI$4:$AI$671,1)-1,5,AR1961),3,FALSE),IF(OR(AJ1961=1,AJ1961=2),VLOOKUP(AH1961,INDEX((係数_乗用_ガソリン,係数_乗用_CNG,係数_乗用_軽油,係数_乗用_メタノール,係数_乗用_LPG),1,1,AR1961):INDEX((係数_乗用_ガソリン,係数_乗用_CNG,係数_乗用_軽油,係数_乗用_メタノール,係数_乗用_LPG),125,5,AR1961),3,FALSE))))))</f>
        <v/>
      </c>
      <c r="AP1961" s="375" t="str">
        <f t="shared" si="908"/>
        <v/>
      </c>
      <c r="AQ1961" s="444" t="str">
        <f t="shared" si="909"/>
        <v/>
      </c>
      <c r="AR1961" s="375" t="str">
        <f t="shared" si="912"/>
        <v/>
      </c>
      <c r="AS1961" s="377" t="str">
        <f t="shared" si="910"/>
        <v/>
      </c>
      <c r="AT1961" s="378" t="str">
        <f t="shared" si="911"/>
        <v/>
      </c>
      <c r="AX1961" s="625" t="b">
        <f t="shared" si="913"/>
        <v>0</v>
      </c>
      <c r="AY1961" s="7" t="str">
        <f t="shared" si="914"/>
        <v>FALSEFALSEFALSE</v>
      </c>
      <c r="AZ1961" s="626">
        <f t="shared" si="890"/>
        <v>0</v>
      </c>
      <c r="BA1961" s="627" t="str">
        <f t="shared" si="891"/>
        <v/>
      </c>
      <c r="BB1961" s="627">
        <f t="shared" si="892"/>
        <v>0</v>
      </c>
      <c r="BC1961" s="690" t="str">
        <f t="shared" si="893"/>
        <v/>
      </c>
    </row>
    <row r="1962" spans="1:55">
      <c r="A1962" s="381">
        <v>1906</v>
      </c>
      <c r="B1962" s="117"/>
      <c r="C1962" s="288"/>
      <c r="D1962" s="289"/>
      <c r="E1962" s="289"/>
      <c r="F1962" s="290"/>
      <c r="G1962" s="292"/>
      <c r="H1962" s="116"/>
      <c r="I1962" s="292"/>
      <c r="J1962" s="116"/>
      <c r="K1962" s="370" t="str">
        <f t="shared" si="884"/>
        <v/>
      </c>
      <c r="L1962" s="370">
        <f t="shared" si="885"/>
        <v>0</v>
      </c>
      <c r="M1962" s="370">
        <f t="shared" si="886"/>
        <v>0</v>
      </c>
      <c r="N1962" s="371" t="str">
        <f t="shared" si="894"/>
        <v/>
      </c>
      <c r="O1962" s="371" t="str">
        <f t="shared" si="895"/>
        <v/>
      </c>
      <c r="P1962" s="371" t="str">
        <f t="shared" si="896"/>
        <v/>
      </c>
      <c r="Q1962" s="371" t="str">
        <f t="shared" si="897"/>
        <v/>
      </c>
      <c r="R1962" s="371" t="str">
        <f t="shared" si="898"/>
        <v/>
      </c>
      <c r="S1962" s="371" t="str">
        <f t="shared" si="899"/>
        <v/>
      </c>
      <c r="T1962" s="443" t="str">
        <f t="shared" si="887"/>
        <v/>
      </c>
      <c r="U1962" s="539"/>
      <c r="V1962" s="117"/>
      <c r="W1962" s="118"/>
      <c r="X1962" s="119"/>
      <c r="Y1962" s="120"/>
      <c r="Z1962" s="122"/>
      <c r="AA1962" s="121"/>
      <c r="AB1962" s="443" t="str">
        <f t="shared" si="888"/>
        <v/>
      </c>
      <c r="AC1962" s="734" t="str">
        <f t="shared" si="889"/>
        <v/>
      </c>
      <c r="AD1962" s="372"/>
      <c r="AE1962" s="485"/>
      <c r="AF1962" s="373" t="str">
        <f t="shared" si="900"/>
        <v/>
      </c>
      <c r="AG1962" s="373" t="str">
        <f t="shared" si="901"/>
        <v/>
      </c>
      <c r="AH1962" s="374" t="str">
        <f t="shared" si="902"/>
        <v/>
      </c>
      <c r="AI1962" s="375" t="str">
        <f t="shared" si="903"/>
        <v/>
      </c>
      <c r="AJ1962" s="375" t="str">
        <f t="shared" si="904"/>
        <v/>
      </c>
      <c r="AK1962" s="375" t="str">
        <f t="shared" si="905"/>
        <v/>
      </c>
      <c r="AL1962" s="375" t="str">
        <f t="shared" si="906"/>
        <v/>
      </c>
      <c r="AM1962" s="375" t="str">
        <f t="shared" si="907"/>
        <v/>
      </c>
      <c r="AN1962" s="376" t="str">
        <f>IF(AF1962="","",IF(OR(AH1962="",AH1962="-"),"－",IF(OR(AM1962=8,AM1962=9),"",IF(OR(AJ1962=3,AJ1962=4,AJ1962=5,AJ1962=6),VLOOKUP(AH1962,INDEX((係数_バス貨物_ガソリン,係数_バス貨物_CNG,係数_バス貨物_軽油,係数_バス貨物_メタノール,係数_バス貨物_LPG),MATCH(AL1962,【参考】排出ガスレベル!$AI$4:$AI$671,1),1,AR1962):INDEX((係数_バス貨物_ガソリン,係数_バス貨物_CNG,係数_バス貨物_軽油,係数_バス貨物_メタノール,係数_バス貨物_LPG),MATCH(AL1962+1,【参考】排出ガスレベル!$AI$4:$AI$671,1)-1,5,AR1962),2,FALSE),IF(OR(AJ1962=1,AJ1962=2),VLOOKUP(AH1962,INDEX((係数_乗用_ガソリン,係数_乗用_CNG,係数_乗用_軽油,係数_乗用_メタノール,係数_乗用_LPG),1,1,AR1962):INDEX((係数_乗用_ガソリン,係数_乗用_CNG,係数_乗用_軽油,係数_乗用_メタノール,係数_乗用_LPG),125,5,AR1962),2,FALSE))))))</f>
        <v/>
      </c>
      <c r="AO1962" s="376" t="str">
        <f>IF(T1962="","",IF(OR(AH1962="",AH1962="-"),"－",IF(OR(AM1962=8,AM1962=9),"",IF(OR(AJ1962=3,AJ1962=4,AJ1962=5,AJ1962=6),VLOOKUP(AH1962,INDEX((係数_バス貨物_ガソリン,係数_バス貨物_CNG,係数_バス貨物_軽油,係数_バス貨物_メタノール,係数_バス貨物_LPG),MATCH(AL1962,【参考】排出ガスレベル!$AI$4:$AI$671,1),1,AR1962):INDEX((係数_バス貨物_ガソリン,係数_バス貨物_CNG,係数_バス貨物_軽油,係数_バス貨物_メタノール,係数_バス貨物_LPG),MATCH(AL1962+1,【参考】排出ガスレベル!$AI$4:$AI$671,1)-1,5,AR1962),3,FALSE),IF(OR(AJ1962=1,AJ1962=2),VLOOKUP(AH1962,INDEX((係数_乗用_ガソリン,係数_乗用_CNG,係数_乗用_軽油,係数_乗用_メタノール,係数_乗用_LPG),1,1,AR1962):INDEX((係数_乗用_ガソリン,係数_乗用_CNG,係数_乗用_軽油,係数_乗用_メタノール,係数_乗用_LPG),125,5,AR1962),3,FALSE))))))</f>
        <v/>
      </c>
      <c r="AP1962" s="375" t="str">
        <f t="shared" si="908"/>
        <v/>
      </c>
      <c r="AQ1962" s="444" t="str">
        <f t="shared" si="909"/>
        <v/>
      </c>
      <c r="AR1962" s="375" t="str">
        <f t="shared" si="912"/>
        <v/>
      </c>
      <c r="AS1962" s="377" t="str">
        <f t="shared" si="910"/>
        <v/>
      </c>
      <c r="AT1962" s="378" t="str">
        <f t="shared" si="911"/>
        <v/>
      </c>
      <c r="AX1962" s="625" t="b">
        <f t="shared" si="913"/>
        <v>0</v>
      </c>
      <c r="AY1962" s="7" t="str">
        <f t="shared" si="914"/>
        <v>FALSEFALSEFALSE</v>
      </c>
      <c r="AZ1962" s="626">
        <f t="shared" si="890"/>
        <v>0</v>
      </c>
      <c r="BA1962" s="627" t="str">
        <f t="shared" si="891"/>
        <v/>
      </c>
      <c r="BB1962" s="627">
        <f t="shared" si="892"/>
        <v>0</v>
      </c>
      <c r="BC1962" s="690" t="str">
        <f t="shared" si="893"/>
        <v/>
      </c>
    </row>
    <row r="1963" spans="1:55">
      <c r="A1963" s="381">
        <v>1907</v>
      </c>
      <c r="B1963" s="117"/>
      <c r="C1963" s="288"/>
      <c r="D1963" s="289"/>
      <c r="E1963" s="289"/>
      <c r="F1963" s="290"/>
      <c r="G1963" s="292"/>
      <c r="H1963" s="116"/>
      <c r="I1963" s="292"/>
      <c r="J1963" s="116"/>
      <c r="K1963" s="370" t="str">
        <f t="shared" si="884"/>
        <v/>
      </c>
      <c r="L1963" s="370">
        <f t="shared" si="885"/>
        <v>0</v>
      </c>
      <c r="M1963" s="370">
        <f t="shared" si="886"/>
        <v>0</v>
      </c>
      <c r="N1963" s="371" t="str">
        <f t="shared" si="894"/>
        <v/>
      </c>
      <c r="O1963" s="371" t="str">
        <f t="shared" si="895"/>
        <v/>
      </c>
      <c r="P1963" s="371" t="str">
        <f t="shared" si="896"/>
        <v/>
      </c>
      <c r="Q1963" s="371" t="str">
        <f t="shared" si="897"/>
        <v/>
      </c>
      <c r="R1963" s="371" t="str">
        <f t="shared" si="898"/>
        <v/>
      </c>
      <c r="S1963" s="371" t="str">
        <f t="shared" si="899"/>
        <v/>
      </c>
      <c r="T1963" s="443" t="str">
        <f t="shared" si="887"/>
        <v/>
      </c>
      <c r="U1963" s="539"/>
      <c r="V1963" s="117"/>
      <c r="W1963" s="118"/>
      <c r="X1963" s="119"/>
      <c r="Y1963" s="120"/>
      <c r="Z1963" s="122"/>
      <c r="AA1963" s="121"/>
      <c r="AB1963" s="443" t="str">
        <f t="shared" si="888"/>
        <v/>
      </c>
      <c r="AC1963" s="734" t="str">
        <f t="shared" si="889"/>
        <v/>
      </c>
      <c r="AD1963" s="372"/>
      <c r="AE1963" s="485"/>
      <c r="AF1963" s="373" t="str">
        <f t="shared" si="900"/>
        <v/>
      </c>
      <c r="AG1963" s="373" t="str">
        <f t="shared" si="901"/>
        <v/>
      </c>
      <c r="AH1963" s="374" t="str">
        <f t="shared" si="902"/>
        <v/>
      </c>
      <c r="AI1963" s="375" t="str">
        <f t="shared" si="903"/>
        <v/>
      </c>
      <c r="AJ1963" s="375" t="str">
        <f t="shared" si="904"/>
        <v/>
      </c>
      <c r="AK1963" s="375" t="str">
        <f t="shared" si="905"/>
        <v/>
      </c>
      <c r="AL1963" s="375" t="str">
        <f t="shared" si="906"/>
        <v/>
      </c>
      <c r="AM1963" s="375" t="str">
        <f t="shared" si="907"/>
        <v/>
      </c>
      <c r="AN1963" s="376" t="str">
        <f>IF(AF1963="","",IF(OR(AH1963="",AH1963="-"),"－",IF(OR(AM1963=8,AM1963=9),"",IF(OR(AJ1963=3,AJ1963=4,AJ1963=5,AJ1963=6),VLOOKUP(AH1963,INDEX((係数_バス貨物_ガソリン,係数_バス貨物_CNG,係数_バス貨物_軽油,係数_バス貨物_メタノール,係数_バス貨物_LPG),MATCH(AL1963,【参考】排出ガスレベル!$AI$4:$AI$671,1),1,AR1963):INDEX((係数_バス貨物_ガソリン,係数_バス貨物_CNG,係数_バス貨物_軽油,係数_バス貨物_メタノール,係数_バス貨物_LPG),MATCH(AL1963+1,【参考】排出ガスレベル!$AI$4:$AI$671,1)-1,5,AR1963),2,FALSE),IF(OR(AJ1963=1,AJ1963=2),VLOOKUP(AH1963,INDEX((係数_乗用_ガソリン,係数_乗用_CNG,係数_乗用_軽油,係数_乗用_メタノール,係数_乗用_LPG),1,1,AR1963):INDEX((係数_乗用_ガソリン,係数_乗用_CNG,係数_乗用_軽油,係数_乗用_メタノール,係数_乗用_LPG),125,5,AR1963),2,FALSE))))))</f>
        <v/>
      </c>
      <c r="AO1963" s="376" t="str">
        <f>IF(T1963="","",IF(OR(AH1963="",AH1963="-"),"－",IF(OR(AM1963=8,AM1963=9),"",IF(OR(AJ1963=3,AJ1963=4,AJ1963=5,AJ1963=6),VLOOKUP(AH1963,INDEX((係数_バス貨物_ガソリン,係数_バス貨物_CNG,係数_バス貨物_軽油,係数_バス貨物_メタノール,係数_バス貨物_LPG),MATCH(AL1963,【参考】排出ガスレベル!$AI$4:$AI$671,1),1,AR1963):INDEX((係数_バス貨物_ガソリン,係数_バス貨物_CNG,係数_バス貨物_軽油,係数_バス貨物_メタノール,係数_バス貨物_LPG),MATCH(AL1963+1,【参考】排出ガスレベル!$AI$4:$AI$671,1)-1,5,AR1963),3,FALSE),IF(OR(AJ1963=1,AJ1963=2),VLOOKUP(AH1963,INDEX((係数_乗用_ガソリン,係数_乗用_CNG,係数_乗用_軽油,係数_乗用_メタノール,係数_乗用_LPG),1,1,AR1963):INDEX((係数_乗用_ガソリン,係数_乗用_CNG,係数_乗用_軽油,係数_乗用_メタノール,係数_乗用_LPG),125,5,AR1963),3,FALSE))))))</f>
        <v/>
      </c>
      <c r="AP1963" s="375" t="str">
        <f t="shared" si="908"/>
        <v/>
      </c>
      <c r="AQ1963" s="444" t="str">
        <f t="shared" si="909"/>
        <v/>
      </c>
      <c r="AR1963" s="375" t="str">
        <f t="shared" si="912"/>
        <v/>
      </c>
      <c r="AS1963" s="377" t="str">
        <f t="shared" si="910"/>
        <v/>
      </c>
      <c r="AT1963" s="378" t="str">
        <f t="shared" si="911"/>
        <v/>
      </c>
      <c r="AX1963" s="625" t="b">
        <f t="shared" si="913"/>
        <v>0</v>
      </c>
      <c r="AY1963" s="7" t="str">
        <f t="shared" si="914"/>
        <v>FALSEFALSEFALSE</v>
      </c>
      <c r="AZ1963" s="626">
        <f t="shared" si="890"/>
        <v>0</v>
      </c>
      <c r="BA1963" s="627" t="str">
        <f t="shared" si="891"/>
        <v/>
      </c>
      <c r="BB1963" s="627">
        <f t="shared" si="892"/>
        <v>0</v>
      </c>
      <c r="BC1963" s="690" t="str">
        <f t="shared" si="893"/>
        <v/>
      </c>
    </row>
    <row r="1964" spans="1:55">
      <c r="A1964" s="381">
        <v>1908</v>
      </c>
      <c r="B1964" s="117"/>
      <c r="C1964" s="288"/>
      <c r="D1964" s="289"/>
      <c r="E1964" s="289"/>
      <c r="F1964" s="290"/>
      <c r="G1964" s="292"/>
      <c r="H1964" s="116"/>
      <c r="I1964" s="292"/>
      <c r="J1964" s="116"/>
      <c r="K1964" s="370" t="str">
        <f t="shared" ref="K1964:K2027" si="915">C1964&amp;D1964&amp;E1964&amp;F1964</f>
        <v/>
      </c>
      <c r="L1964" s="370">
        <f t="shared" ref="L1964:L2027" si="916">IF(G1964&gt;0,DATE((G1964),(H1964+1),0),0)</f>
        <v>0</v>
      </c>
      <c r="M1964" s="370">
        <f t="shared" ref="M1964:M2027" si="917">IF(I1964&gt;0,DATE((I1964),(J1964+1),0),0)</f>
        <v>0</v>
      </c>
      <c r="N1964" s="371" t="str">
        <f t="shared" si="894"/>
        <v/>
      </c>
      <c r="O1964" s="371" t="str">
        <f t="shared" si="895"/>
        <v/>
      </c>
      <c r="P1964" s="371" t="str">
        <f t="shared" si="896"/>
        <v/>
      </c>
      <c r="Q1964" s="371" t="str">
        <f t="shared" si="897"/>
        <v/>
      </c>
      <c r="R1964" s="371" t="str">
        <f t="shared" si="898"/>
        <v/>
      </c>
      <c r="S1964" s="371" t="str">
        <f t="shared" si="899"/>
        <v/>
      </c>
      <c r="T1964" s="443" t="str">
        <f t="shared" ref="T1964:T2027" si="918">N1964&amp;O1964&amp;P1964&amp;Q1964&amp;R1964&amp;S1964</f>
        <v/>
      </c>
      <c r="U1964" s="539"/>
      <c r="V1964" s="117"/>
      <c r="W1964" s="118"/>
      <c r="X1964" s="119"/>
      <c r="Y1964" s="120"/>
      <c r="Z1964" s="122"/>
      <c r="AA1964" s="121"/>
      <c r="AB1964" s="443" t="str">
        <f t="shared" ref="AB1964:AB2027" si="919">IF(AF1964="","",IF(AM1964=1,VLOOKUP(AN1964,低公害車判別,2,FALSE),IF(AM1964=3,VLOOKUP(AN1964,低公害車判別,2,FALSE),IF(AM1964=4,VLOOKUP(AO1964,低公害車判別,2,FALSE),"低公害車"))))</f>
        <v/>
      </c>
      <c r="AC1964" s="734" t="str">
        <f t="shared" ref="AC1964:AC2027" si="920">IF(AF1964="","",IF((AN1964="")+(AN1964="－"),IF((AO1964="")+(AO1964=0),"－",AO1964),IF((AN1964="PM☆☆☆")+(AN1964="☆及びPM☆☆☆")+(AN1964="☆☆及びPM☆☆☆")+(AN1964="☆☆☆及びPM☆☆☆"),"PM☆☆☆",IF((AN1964="PM☆☆☆☆")+(AN1964="☆及びPM☆☆☆☆")+(AN1964="☆☆及びPM☆☆☆☆")+(AN1964="☆☆☆及びPM☆☆☆☆"),"PM☆☆☆☆",IF((AN1964="新☆")+(AN1964="新NOx☆")+(AN1964="新PM☆"),"新☆（新長期）",AN1964)))))</f>
        <v/>
      </c>
      <c r="AD1964" s="372"/>
      <c r="AE1964" s="485"/>
      <c r="AF1964" s="373" t="str">
        <f t="shared" si="900"/>
        <v/>
      </c>
      <c r="AG1964" s="373" t="str">
        <f t="shared" si="901"/>
        <v/>
      </c>
      <c r="AH1964" s="374" t="str">
        <f t="shared" si="902"/>
        <v/>
      </c>
      <c r="AI1964" s="375" t="str">
        <f t="shared" si="903"/>
        <v/>
      </c>
      <c r="AJ1964" s="375" t="str">
        <f t="shared" si="904"/>
        <v/>
      </c>
      <c r="AK1964" s="375" t="str">
        <f t="shared" si="905"/>
        <v/>
      </c>
      <c r="AL1964" s="375" t="str">
        <f t="shared" si="906"/>
        <v/>
      </c>
      <c r="AM1964" s="375" t="str">
        <f t="shared" si="907"/>
        <v/>
      </c>
      <c r="AN1964" s="376" t="str">
        <f>IF(AF1964="","",IF(OR(AH1964="",AH1964="-"),"－",IF(OR(AM1964=8,AM1964=9),"",IF(OR(AJ1964=3,AJ1964=4,AJ1964=5,AJ1964=6),VLOOKUP(AH1964,INDEX((係数_バス貨物_ガソリン,係数_バス貨物_CNG,係数_バス貨物_軽油,係数_バス貨物_メタノール,係数_バス貨物_LPG),MATCH(AL1964,【参考】排出ガスレベル!$AI$4:$AI$671,1),1,AR1964):INDEX((係数_バス貨物_ガソリン,係数_バス貨物_CNG,係数_バス貨物_軽油,係数_バス貨物_メタノール,係数_バス貨物_LPG),MATCH(AL1964+1,【参考】排出ガスレベル!$AI$4:$AI$671,1)-1,5,AR1964),2,FALSE),IF(OR(AJ1964=1,AJ1964=2),VLOOKUP(AH1964,INDEX((係数_乗用_ガソリン,係数_乗用_CNG,係数_乗用_軽油,係数_乗用_メタノール,係数_乗用_LPG),1,1,AR1964):INDEX((係数_乗用_ガソリン,係数_乗用_CNG,係数_乗用_軽油,係数_乗用_メタノール,係数_乗用_LPG),125,5,AR1964),2,FALSE))))))</f>
        <v/>
      </c>
      <c r="AO1964" s="376" t="str">
        <f>IF(T1964="","",IF(OR(AH1964="",AH1964="-"),"－",IF(OR(AM1964=8,AM1964=9),"",IF(OR(AJ1964=3,AJ1964=4,AJ1964=5,AJ1964=6),VLOOKUP(AH1964,INDEX((係数_バス貨物_ガソリン,係数_バス貨物_CNG,係数_バス貨物_軽油,係数_バス貨物_メタノール,係数_バス貨物_LPG),MATCH(AL1964,【参考】排出ガスレベル!$AI$4:$AI$671,1),1,AR1964):INDEX((係数_バス貨物_ガソリン,係数_バス貨物_CNG,係数_バス貨物_軽油,係数_バス貨物_メタノール,係数_バス貨物_LPG),MATCH(AL1964+1,【参考】排出ガスレベル!$AI$4:$AI$671,1)-1,5,AR1964),3,FALSE),IF(OR(AJ1964=1,AJ1964=2),VLOOKUP(AH1964,INDEX((係数_乗用_ガソリン,係数_乗用_CNG,係数_乗用_軽油,係数_乗用_メタノール,係数_乗用_LPG),1,1,AR1964):INDEX((係数_乗用_ガソリン,係数_乗用_CNG,係数_乗用_軽油,係数_乗用_メタノール,係数_乗用_LPG),125,5,AR1964),3,FALSE))))))</f>
        <v/>
      </c>
      <c r="AP1964" s="375" t="str">
        <f t="shared" si="908"/>
        <v/>
      </c>
      <c r="AQ1964" s="444" t="str">
        <f t="shared" si="909"/>
        <v/>
      </c>
      <c r="AR1964" s="375" t="str">
        <f t="shared" si="912"/>
        <v/>
      </c>
      <c r="AS1964" s="377" t="str">
        <f t="shared" si="910"/>
        <v/>
      </c>
      <c r="AT1964" s="378" t="str">
        <f t="shared" si="911"/>
        <v/>
      </c>
      <c r="AX1964" s="625" t="b">
        <f t="shared" si="913"/>
        <v>0</v>
      </c>
      <c r="AY1964" s="7" t="str">
        <f t="shared" si="914"/>
        <v>FALSEFALSEFALSE</v>
      </c>
      <c r="AZ1964" s="626">
        <f t="shared" si="890"/>
        <v>0</v>
      </c>
      <c r="BA1964" s="627" t="str">
        <f t="shared" si="891"/>
        <v/>
      </c>
      <c r="BB1964" s="627">
        <f t="shared" si="892"/>
        <v>0</v>
      </c>
      <c r="BC1964" s="690" t="str">
        <f t="shared" si="893"/>
        <v/>
      </c>
    </row>
    <row r="1965" spans="1:55">
      <c r="A1965" s="381">
        <v>1909</v>
      </c>
      <c r="B1965" s="117"/>
      <c r="C1965" s="288"/>
      <c r="D1965" s="289"/>
      <c r="E1965" s="289"/>
      <c r="F1965" s="290"/>
      <c r="G1965" s="292"/>
      <c r="H1965" s="116"/>
      <c r="I1965" s="292"/>
      <c r="J1965" s="116"/>
      <c r="K1965" s="370" t="str">
        <f t="shared" si="915"/>
        <v/>
      </c>
      <c r="L1965" s="370">
        <f t="shared" si="916"/>
        <v>0</v>
      </c>
      <c r="M1965" s="370">
        <f t="shared" si="917"/>
        <v>0</v>
      </c>
      <c r="N1965" s="371" t="str">
        <f t="shared" si="894"/>
        <v/>
      </c>
      <c r="O1965" s="371" t="str">
        <f t="shared" si="895"/>
        <v/>
      </c>
      <c r="P1965" s="371" t="str">
        <f t="shared" si="896"/>
        <v/>
      </c>
      <c r="Q1965" s="371" t="str">
        <f t="shared" si="897"/>
        <v/>
      </c>
      <c r="R1965" s="371" t="str">
        <f t="shared" si="898"/>
        <v/>
      </c>
      <c r="S1965" s="371" t="str">
        <f t="shared" si="899"/>
        <v/>
      </c>
      <c r="T1965" s="443" t="str">
        <f t="shared" si="918"/>
        <v/>
      </c>
      <c r="U1965" s="539"/>
      <c r="V1965" s="117"/>
      <c r="W1965" s="118"/>
      <c r="X1965" s="119"/>
      <c r="Y1965" s="120"/>
      <c r="Z1965" s="122"/>
      <c r="AA1965" s="121"/>
      <c r="AB1965" s="443" t="str">
        <f t="shared" si="919"/>
        <v/>
      </c>
      <c r="AC1965" s="734" t="str">
        <f t="shared" si="920"/>
        <v/>
      </c>
      <c r="AD1965" s="372"/>
      <c r="AE1965" s="485"/>
      <c r="AF1965" s="373" t="str">
        <f t="shared" si="900"/>
        <v/>
      </c>
      <c r="AG1965" s="373" t="str">
        <f t="shared" si="901"/>
        <v/>
      </c>
      <c r="AH1965" s="374" t="str">
        <f t="shared" si="902"/>
        <v/>
      </c>
      <c r="AI1965" s="375" t="str">
        <f t="shared" si="903"/>
        <v/>
      </c>
      <c r="AJ1965" s="375" t="str">
        <f t="shared" si="904"/>
        <v/>
      </c>
      <c r="AK1965" s="375" t="str">
        <f t="shared" si="905"/>
        <v/>
      </c>
      <c r="AL1965" s="375" t="str">
        <f t="shared" si="906"/>
        <v/>
      </c>
      <c r="AM1965" s="375" t="str">
        <f t="shared" si="907"/>
        <v/>
      </c>
      <c r="AN1965" s="376" t="str">
        <f>IF(AF1965="","",IF(OR(AH1965="",AH1965="-"),"－",IF(OR(AM1965=8,AM1965=9),"",IF(OR(AJ1965=3,AJ1965=4,AJ1965=5,AJ1965=6),VLOOKUP(AH1965,INDEX((係数_バス貨物_ガソリン,係数_バス貨物_CNG,係数_バス貨物_軽油,係数_バス貨物_メタノール,係数_バス貨物_LPG),MATCH(AL1965,【参考】排出ガスレベル!$AI$4:$AI$671,1),1,AR1965):INDEX((係数_バス貨物_ガソリン,係数_バス貨物_CNG,係数_バス貨物_軽油,係数_バス貨物_メタノール,係数_バス貨物_LPG),MATCH(AL1965+1,【参考】排出ガスレベル!$AI$4:$AI$671,1)-1,5,AR1965),2,FALSE),IF(OR(AJ1965=1,AJ1965=2),VLOOKUP(AH1965,INDEX((係数_乗用_ガソリン,係数_乗用_CNG,係数_乗用_軽油,係数_乗用_メタノール,係数_乗用_LPG),1,1,AR1965):INDEX((係数_乗用_ガソリン,係数_乗用_CNG,係数_乗用_軽油,係数_乗用_メタノール,係数_乗用_LPG),125,5,AR1965),2,FALSE))))))</f>
        <v/>
      </c>
      <c r="AO1965" s="376" t="str">
        <f>IF(T1965="","",IF(OR(AH1965="",AH1965="-"),"－",IF(OR(AM1965=8,AM1965=9),"",IF(OR(AJ1965=3,AJ1965=4,AJ1965=5,AJ1965=6),VLOOKUP(AH1965,INDEX((係数_バス貨物_ガソリン,係数_バス貨物_CNG,係数_バス貨物_軽油,係数_バス貨物_メタノール,係数_バス貨物_LPG),MATCH(AL1965,【参考】排出ガスレベル!$AI$4:$AI$671,1),1,AR1965):INDEX((係数_バス貨物_ガソリン,係数_バス貨物_CNG,係数_バス貨物_軽油,係数_バス貨物_メタノール,係数_バス貨物_LPG),MATCH(AL1965+1,【参考】排出ガスレベル!$AI$4:$AI$671,1)-1,5,AR1965),3,FALSE),IF(OR(AJ1965=1,AJ1965=2),VLOOKUP(AH1965,INDEX((係数_乗用_ガソリン,係数_乗用_CNG,係数_乗用_軽油,係数_乗用_メタノール,係数_乗用_LPG),1,1,AR1965):INDEX((係数_乗用_ガソリン,係数_乗用_CNG,係数_乗用_軽油,係数_乗用_メタノール,係数_乗用_LPG),125,5,AR1965),3,FALSE))))))</f>
        <v/>
      </c>
      <c r="AP1965" s="375" t="str">
        <f t="shared" si="908"/>
        <v/>
      </c>
      <c r="AQ1965" s="444" t="str">
        <f t="shared" si="909"/>
        <v/>
      </c>
      <c r="AR1965" s="375" t="str">
        <f t="shared" si="912"/>
        <v/>
      </c>
      <c r="AS1965" s="377" t="str">
        <f t="shared" si="910"/>
        <v/>
      </c>
      <c r="AT1965" s="378" t="str">
        <f t="shared" si="911"/>
        <v/>
      </c>
      <c r="AX1965" s="625" t="b">
        <f t="shared" si="913"/>
        <v>0</v>
      </c>
      <c r="AY1965" s="7" t="str">
        <f t="shared" si="914"/>
        <v>FALSEFALSEFALSE</v>
      </c>
      <c r="AZ1965" s="626">
        <f t="shared" ref="AZ1965:AZ2028" si="921">AA1965</f>
        <v>0</v>
      </c>
      <c r="BA1965" s="627" t="str">
        <f t="shared" ref="BA1965:BA2028" si="922">IF(COUNTIFS(BC1965,"*A*",BB1965,"3"),"ハイブリッド(ガソリン)","")</f>
        <v/>
      </c>
      <c r="BB1965" s="627">
        <f t="shared" ref="BB1965:BB2028" si="923">LEN(X1965)</f>
        <v>0</v>
      </c>
      <c r="BC1965" s="690" t="str">
        <f t="shared" ref="BC1965:BC2028" si="924">MID(X1965,2,1)</f>
        <v/>
      </c>
    </row>
    <row r="1966" spans="1:55">
      <c r="A1966" s="381">
        <v>1910</v>
      </c>
      <c r="B1966" s="117"/>
      <c r="C1966" s="288"/>
      <c r="D1966" s="289"/>
      <c r="E1966" s="289"/>
      <c r="F1966" s="290"/>
      <c r="G1966" s="292"/>
      <c r="H1966" s="116"/>
      <c r="I1966" s="292"/>
      <c r="J1966" s="116"/>
      <c r="K1966" s="370" t="str">
        <f t="shared" si="915"/>
        <v/>
      </c>
      <c r="L1966" s="370">
        <f t="shared" si="916"/>
        <v>0</v>
      </c>
      <c r="M1966" s="370">
        <f t="shared" si="917"/>
        <v>0</v>
      </c>
      <c r="N1966" s="371" t="str">
        <f t="shared" si="894"/>
        <v/>
      </c>
      <c r="O1966" s="371" t="str">
        <f t="shared" si="895"/>
        <v/>
      </c>
      <c r="P1966" s="371" t="str">
        <f t="shared" si="896"/>
        <v/>
      </c>
      <c r="Q1966" s="371" t="str">
        <f t="shared" si="897"/>
        <v/>
      </c>
      <c r="R1966" s="371" t="str">
        <f t="shared" si="898"/>
        <v/>
      </c>
      <c r="S1966" s="371" t="str">
        <f t="shared" si="899"/>
        <v/>
      </c>
      <c r="T1966" s="443" t="str">
        <f t="shared" si="918"/>
        <v/>
      </c>
      <c r="U1966" s="539"/>
      <c r="V1966" s="117"/>
      <c r="W1966" s="118"/>
      <c r="X1966" s="119"/>
      <c r="Y1966" s="120"/>
      <c r="Z1966" s="122"/>
      <c r="AA1966" s="121"/>
      <c r="AB1966" s="443" t="str">
        <f t="shared" si="919"/>
        <v/>
      </c>
      <c r="AC1966" s="734" t="str">
        <f t="shared" si="920"/>
        <v/>
      </c>
      <c r="AD1966" s="372"/>
      <c r="AE1966" s="485"/>
      <c r="AF1966" s="373" t="str">
        <f t="shared" si="900"/>
        <v/>
      </c>
      <c r="AG1966" s="373" t="str">
        <f t="shared" si="901"/>
        <v/>
      </c>
      <c r="AH1966" s="374" t="str">
        <f t="shared" si="902"/>
        <v/>
      </c>
      <c r="AI1966" s="375" t="str">
        <f t="shared" si="903"/>
        <v/>
      </c>
      <c r="AJ1966" s="375" t="str">
        <f t="shared" si="904"/>
        <v/>
      </c>
      <c r="AK1966" s="375" t="str">
        <f t="shared" si="905"/>
        <v/>
      </c>
      <c r="AL1966" s="375" t="str">
        <f t="shared" si="906"/>
        <v/>
      </c>
      <c r="AM1966" s="375" t="str">
        <f t="shared" si="907"/>
        <v/>
      </c>
      <c r="AN1966" s="376" t="str">
        <f>IF(AF1966="","",IF(OR(AH1966="",AH1966="-"),"－",IF(OR(AM1966=8,AM1966=9),"",IF(OR(AJ1966=3,AJ1966=4,AJ1966=5,AJ1966=6),VLOOKUP(AH1966,INDEX((係数_バス貨物_ガソリン,係数_バス貨物_CNG,係数_バス貨物_軽油,係数_バス貨物_メタノール,係数_バス貨物_LPG),MATCH(AL1966,【参考】排出ガスレベル!$AI$4:$AI$671,1),1,AR1966):INDEX((係数_バス貨物_ガソリン,係数_バス貨物_CNG,係数_バス貨物_軽油,係数_バス貨物_メタノール,係数_バス貨物_LPG),MATCH(AL1966+1,【参考】排出ガスレベル!$AI$4:$AI$671,1)-1,5,AR1966),2,FALSE),IF(OR(AJ1966=1,AJ1966=2),VLOOKUP(AH1966,INDEX((係数_乗用_ガソリン,係数_乗用_CNG,係数_乗用_軽油,係数_乗用_メタノール,係数_乗用_LPG),1,1,AR1966):INDEX((係数_乗用_ガソリン,係数_乗用_CNG,係数_乗用_軽油,係数_乗用_メタノール,係数_乗用_LPG),125,5,AR1966),2,FALSE))))))</f>
        <v/>
      </c>
      <c r="AO1966" s="376" t="str">
        <f>IF(T1966="","",IF(OR(AH1966="",AH1966="-"),"－",IF(OR(AM1966=8,AM1966=9),"",IF(OR(AJ1966=3,AJ1966=4,AJ1966=5,AJ1966=6),VLOOKUP(AH1966,INDEX((係数_バス貨物_ガソリン,係数_バス貨物_CNG,係数_バス貨物_軽油,係数_バス貨物_メタノール,係数_バス貨物_LPG),MATCH(AL1966,【参考】排出ガスレベル!$AI$4:$AI$671,1),1,AR1966):INDEX((係数_バス貨物_ガソリン,係数_バス貨物_CNG,係数_バス貨物_軽油,係数_バス貨物_メタノール,係数_バス貨物_LPG),MATCH(AL1966+1,【参考】排出ガスレベル!$AI$4:$AI$671,1)-1,5,AR1966),3,FALSE),IF(OR(AJ1966=1,AJ1966=2),VLOOKUP(AH1966,INDEX((係数_乗用_ガソリン,係数_乗用_CNG,係数_乗用_軽油,係数_乗用_メタノール,係数_乗用_LPG),1,1,AR1966):INDEX((係数_乗用_ガソリン,係数_乗用_CNG,係数_乗用_軽油,係数_乗用_メタノール,係数_乗用_LPG),125,5,AR1966),3,FALSE))))))</f>
        <v/>
      </c>
      <c r="AP1966" s="375" t="str">
        <f t="shared" si="908"/>
        <v/>
      </c>
      <c r="AQ1966" s="444" t="str">
        <f t="shared" si="909"/>
        <v/>
      </c>
      <c r="AR1966" s="375" t="str">
        <f t="shared" si="912"/>
        <v/>
      </c>
      <c r="AS1966" s="377" t="str">
        <f t="shared" si="910"/>
        <v/>
      </c>
      <c r="AT1966" s="378" t="str">
        <f t="shared" si="911"/>
        <v/>
      </c>
      <c r="AX1966" s="625" t="b">
        <f t="shared" si="913"/>
        <v>0</v>
      </c>
      <c r="AY1966" s="7" t="str">
        <f t="shared" si="914"/>
        <v>FALSEFALSEFALSE</v>
      </c>
      <c r="AZ1966" s="626">
        <f t="shared" si="921"/>
        <v>0</v>
      </c>
      <c r="BA1966" s="627" t="str">
        <f t="shared" si="922"/>
        <v/>
      </c>
      <c r="BB1966" s="627">
        <f t="shared" si="923"/>
        <v>0</v>
      </c>
      <c r="BC1966" s="690" t="str">
        <f t="shared" si="924"/>
        <v/>
      </c>
    </row>
    <row r="1967" spans="1:55">
      <c r="A1967" s="381">
        <v>1911</v>
      </c>
      <c r="B1967" s="117"/>
      <c r="C1967" s="288"/>
      <c r="D1967" s="289"/>
      <c r="E1967" s="289"/>
      <c r="F1967" s="290"/>
      <c r="G1967" s="292"/>
      <c r="H1967" s="116"/>
      <c r="I1967" s="292"/>
      <c r="J1967" s="116"/>
      <c r="K1967" s="370" t="str">
        <f t="shared" si="915"/>
        <v/>
      </c>
      <c r="L1967" s="370">
        <f t="shared" si="916"/>
        <v>0</v>
      </c>
      <c r="M1967" s="370">
        <f t="shared" si="917"/>
        <v>0</v>
      </c>
      <c r="N1967" s="371" t="str">
        <f t="shared" si="894"/>
        <v/>
      </c>
      <c r="O1967" s="371" t="str">
        <f t="shared" si="895"/>
        <v/>
      </c>
      <c r="P1967" s="371" t="str">
        <f t="shared" si="896"/>
        <v/>
      </c>
      <c r="Q1967" s="371" t="str">
        <f t="shared" si="897"/>
        <v/>
      </c>
      <c r="R1967" s="371" t="str">
        <f t="shared" si="898"/>
        <v/>
      </c>
      <c r="S1967" s="371" t="str">
        <f t="shared" si="899"/>
        <v/>
      </c>
      <c r="T1967" s="443" t="str">
        <f t="shared" si="918"/>
        <v/>
      </c>
      <c r="U1967" s="539"/>
      <c r="V1967" s="117"/>
      <c r="W1967" s="118"/>
      <c r="X1967" s="119"/>
      <c r="Y1967" s="120"/>
      <c r="Z1967" s="122"/>
      <c r="AA1967" s="121"/>
      <c r="AB1967" s="443" t="str">
        <f t="shared" si="919"/>
        <v/>
      </c>
      <c r="AC1967" s="734" t="str">
        <f t="shared" si="920"/>
        <v/>
      </c>
      <c r="AD1967" s="372"/>
      <c r="AE1967" s="485"/>
      <c r="AF1967" s="373" t="str">
        <f t="shared" si="900"/>
        <v/>
      </c>
      <c r="AG1967" s="373" t="str">
        <f t="shared" si="901"/>
        <v/>
      </c>
      <c r="AH1967" s="374" t="str">
        <f t="shared" si="902"/>
        <v/>
      </c>
      <c r="AI1967" s="375" t="str">
        <f t="shared" si="903"/>
        <v/>
      </c>
      <c r="AJ1967" s="375" t="str">
        <f t="shared" si="904"/>
        <v/>
      </c>
      <c r="AK1967" s="375" t="str">
        <f t="shared" si="905"/>
        <v/>
      </c>
      <c r="AL1967" s="375" t="str">
        <f t="shared" si="906"/>
        <v/>
      </c>
      <c r="AM1967" s="375" t="str">
        <f t="shared" si="907"/>
        <v/>
      </c>
      <c r="AN1967" s="376" t="str">
        <f>IF(AF1967="","",IF(OR(AH1967="",AH1967="-"),"－",IF(OR(AM1967=8,AM1967=9),"",IF(OR(AJ1967=3,AJ1967=4,AJ1967=5,AJ1967=6),VLOOKUP(AH1967,INDEX((係数_バス貨物_ガソリン,係数_バス貨物_CNG,係数_バス貨物_軽油,係数_バス貨物_メタノール,係数_バス貨物_LPG),MATCH(AL1967,【参考】排出ガスレベル!$AI$4:$AI$671,1),1,AR1967):INDEX((係数_バス貨物_ガソリン,係数_バス貨物_CNG,係数_バス貨物_軽油,係数_バス貨物_メタノール,係数_バス貨物_LPG),MATCH(AL1967+1,【参考】排出ガスレベル!$AI$4:$AI$671,1)-1,5,AR1967),2,FALSE),IF(OR(AJ1967=1,AJ1967=2),VLOOKUP(AH1967,INDEX((係数_乗用_ガソリン,係数_乗用_CNG,係数_乗用_軽油,係数_乗用_メタノール,係数_乗用_LPG),1,1,AR1967):INDEX((係数_乗用_ガソリン,係数_乗用_CNG,係数_乗用_軽油,係数_乗用_メタノール,係数_乗用_LPG),125,5,AR1967),2,FALSE))))))</f>
        <v/>
      </c>
      <c r="AO1967" s="376" t="str">
        <f>IF(T1967="","",IF(OR(AH1967="",AH1967="-"),"－",IF(OR(AM1967=8,AM1967=9),"",IF(OR(AJ1967=3,AJ1967=4,AJ1967=5,AJ1967=6),VLOOKUP(AH1967,INDEX((係数_バス貨物_ガソリン,係数_バス貨物_CNG,係数_バス貨物_軽油,係数_バス貨物_メタノール,係数_バス貨物_LPG),MATCH(AL1967,【参考】排出ガスレベル!$AI$4:$AI$671,1),1,AR1967):INDEX((係数_バス貨物_ガソリン,係数_バス貨物_CNG,係数_バス貨物_軽油,係数_バス貨物_メタノール,係数_バス貨物_LPG),MATCH(AL1967+1,【参考】排出ガスレベル!$AI$4:$AI$671,1)-1,5,AR1967),3,FALSE),IF(OR(AJ1967=1,AJ1967=2),VLOOKUP(AH1967,INDEX((係数_乗用_ガソリン,係数_乗用_CNG,係数_乗用_軽油,係数_乗用_メタノール,係数_乗用_LPG),1,1,AR1967):INDEX((係数_乗用_ガソリン,係数_乗用_CNG,係数_乗用_軽油,係数_乗用_メタノール,係数_乗用_LPG),125,5,AR1967),3,FALSE))))))</f>
        <v/>
      </c>
      <c r="AP1967" s="375" t="str">
        <f t="shared" si="908"/>
        <v/>
      </c>
      <c r="AQ1967" s="444" t="str">
        <f t="shared" si="909"/>
        <v/>
      </c>
      <c r="AR1967" s="375" t="str">
        <f t="shared" si="912"/>
        <v/>
      </c>
      <c r="AS1967" s="377" t="str">
        <f t="shared" si="910"/>
        <v/>
      </c>
      <c r="AT1967" s="378" t="str">
        <f t="shared" si="911"/>
        <v/>
      </c>
      <c r="AX1967" s="625" t="b">
        <f t="shared" si="913"/>
        <v>0</v>
      </c>
      <c r="AY1967" s="7" t="str">
        <f t="shared" si="914"/>
        <v>FALSEFALSEFALSE</v>
      </c>
      <c r="AZ1967" s="626">
        <f t="shared" si="921"/>
        <v>0</v>
      </c>
      <c r="BA1967" s="627" t="str">
        <f t="shared" si="922"/>
        <v/>
      </c>
      <c r="BB1967" s="627">
        <f t="shared" si="923"/>
        <v>0</v>
      </c>
      <c r="BC1967" s="690" t="str">
        <f t="shared" si="924"/>
        <v/>
      </c>
    </row>
    <row r="1968" spans="1:55">
      <c r="A1968" s="381">
        <v>1912</v>
      </c>
      <c r="B1968" s="117"/>
      <c r="C1968" s="288"/>
      <c r="D1968" s="289"/>
      <c r="E1968" s="289"/>
      <c r="F1968" s="290"/>
      <c r="G1968" s="292"/>
      <c r="H1968" s="116"/>
      <c r="I1968" s="292"/>
      <c r="J1968" s="116"/>
      <c r="K1968" s="370" t="str">
        <f t="shared" si="915"/>
        <v/>
      </c>
      <c r="L1968" s="370">
        <f t="shared" si="916"/>
        <v>0</v>
      </c>
      <c r="M1968" s="370">
        <f t="shared" si="917"/>
        <v>0</v>
      </c>
      <c r="N1968" s="371" t="str">
        <f t="shared" si="894"/>
        <v/>
      </c>
      <c r="O1968" s="371" t="str">
        <f t="shared" si="895"/>
        <v/>
      </c>
      <c r="P1968" s="371" t="str">
        <f t="shared" si="896"/>
        <v/>
      </c>
      <c r="Q1968" s="371" t="str">
        <f t="shared" si="897"/>
        <v/>
      </c>
      <c r="R1968" s="371" t="str">
        <f t="shared" si="898"/>
        <v/>
      </c>
      <c r="S1968" s="371" t="str">
        <f t="shared" si="899"/>
        <v/>
      </c>
      <c r="T1968" s="443" t="str">
        <f t="shared" si="918"/>
        <v/>
      </c>
      <c r="U1968" s="539"/>
      <c r="V1968" s="117"/>
      <c r="W1968" s="118"/>
      <c r="X1968" s="119"/>
      <c r="Y1968" s="120"/>
      <c r="Z1968" s="122"/>
      <c r="AA1968" s="121"/>
      <c r="AB1968" s="443" t="str">
        <f t="shared" si="919"/>
        <v/>
      </c>
      <c r="AC1968" s="734" t="str">
        <f t="shared" si="920"/>
        <v/>
      </c>
      <c r="AD1968" s="372"/>
      <c r="AE1968" s="485"/>
      <c r="AF1968" s="373" t="str">
        <f t="shared" si="900"/>
        <v/>
      </c>
      <c r="AG1968" s="373" t="str">
        <f t="shared" si="901"/>
        <v/>
      </c>
      <c r="AH1968" s="374" t="str">
        <f t="shared" si="902"/>
        <v/>
      </c>
      <c r="AI1968" s="375" t="str">
        <f t="shared" si="903"/>
        <v/>
      </c>
      <c r="AJ1968" s="375" t="str">
        <f t="shared" si="904"/>
        <v/>
      </c>
      <c r="AK1968" s="375" t="str">
        <f t="shared" si="905"/>
        <v/>
      </c>
      <c r="AL1968" s="375" t="str">
        <f t="shared" si="906"/>
        <v/>
      </c>
      <c r="AM1968" s="375" t="str">
        <f t="shared" si="907"/>
        <v/>
      </c>
      <c r="AN1968" s="376" t="str">
        <f>IF(AF1968="","",IF(OR(AH1968="",AH1968="-"),"－",IF(OR(AM1968=8,AM1968=9),"",IF(OR(AJ1968=3,AJ1968=4,AJ1968=5,AJ1968=6),VLOOKUP(AH1968,INDEX((係数_バス貨物_ガソリン,係数_バス貨物_CNG,係数_バス貨物_軽油,係数_バス貨物_メタノール,係数_バス貨物_LPG),MATCH(AL1968,【参考】排出ガスレベル!$AI$4:$AI$671,1),1,AR1968):INDEX((係数_バス貨物_ガソリン,係数_バス貨物_CNG,係数_バス貨物_軽油,係数_バス貨物_メタノール,係数_バス貨物_LPG),MATCH(AL1968+1,【参考】排出ガスレベル!$AI$4:$AI$671,1)-1,5,AR1968),2,FALSE),IF(OR(AJ1968=1,AJ1968=2),VLOOKUP(AH1968,INDEX((係数_乗用_ガソリン,係数_乗用_CNG,係数_乗用_軽油,係数_乗用_メタノール,係数_乗用_LPG),1,1,AR1968):INDEX((係数_乗用_ガソリン,係数_乗用_CNG,係数_乗用_軽油,係数_乗用_メタノール,係数_乗用_LPG),125,5,AR1968),2,FALSE))))))</f>
        <v/>
      </c>
      <c r="AO1968" s="376" t="str">
        <f>IF(T1968="","",IF(OR(AH1968="",AH1968="-"),"－",IF(OR(AM1968=8,AM1968=9),"",IF(OR(AJ1968=3,AJ1968=4,AJ1968=5,AJ1968=6),VLOOKUP(AH1968,INDEX((係数_バス貨物_ガソリン,係数_バス貨物_CNG,係数_バス貨物_軽油,係数_バス貨物_メタノール,係数_バス貨物_LPG),MATCH(AL1968,【参考】排出ガスレベル!$AI$4:$AI$671,1),1,AR1968):INDEX((係数_バス貨物_ガソリン,係数_バス貨物_CNG,係数_バス貨物_軽油,係数_バス貨物_メタノール,係数_バス貨物_LPG),MATCH(AL1968+1,【参考】排出ガスレベル!$AI$4:$AI$671,1)-1,5,AR1968),3,FALSE),IF(OR(AJ1968=1,AJ1968=2),VLOOKUP(AH1968,INDEX((係数_乗用_ガソリン,係数_乗用_CNG,係数_乗用_軽油,係数_乗用_メタノール,係数_乗用_LPG),1,1,AR1968):INDEX((係数_乗用_ガソリン,係数_乗用_CNG,係数_乗用_軽油,係数_乗用_メタノール,係数_乗用_LPG),125,5,AR1968),3,FALSE))))))</f>
        <v/>
      </c>
      <c r="AP1968" s="375" t="str">
        <f t="shared" si="908"/>
        <v/>
      </c>
      <c r="AQ1968" s="444" t="str">
        <f t="shared" si="909"/>
        <v/>
      </c>
      <c r="AR1968" s="375" t="str">
        <f t="shared" si="912"/>
        <v/>
      </c>
      <c r="AS1968" s="377" t="str">
        <f t="shared" si="910"/>
        <v/>
      </c>
      <c r="AT1968" s="378" t="str">
        <f t="shared" si="911"/>
        <v/>
      </c>
      <c r="AX1968" s="625" t="b">
        <f t="shared" si="913"/>
        <v>0</v>
      </c>
      <c r="AY1968" s="7" t="str">
        <f t="shared" si="914"/>
        <v>FALSEFALSEFALSE</v>
      </c>
      <c r="AZ1968" s="626">
        <f t="shared" si="921"/>
        <v>0</v>
      </c>
      <c r="BA1968" s="627" t="str">
        <f t="shared" si="922"/>
        <v/>
      </c>
      <c r="BB1968" s="627">
        <f t="shared" si="923"/>
        <v>0</v>
      </c>
      <c r="BC1968" s="690" t="str">
        <f t="shared" si="924"/>
        <v/>
      </c>
    </row>
    <row r="1969" spans="1:55">
      <c r="A1969" s="381">
        <v>1913</v>
      </c>
      <c r="B1969" s="117"/>
      <c r="C1969" s="288"/>
      <c r="D1969" s="289"/>
      <c r="E1969" s="289"/>
      <c r="F1969" s="290"/>
      <c r="G1969" s="292"/>
      <c r="H1969" s="116"/>
      <c r="I1969" s="292"/>
      <c r="J1969" s="116"/>
      <c r="K1969" s="370" t="str">
        <f t="shared" si="915"/>
        <v/>
      </c>
      <c r="L1969" s="370">
        <f t="shared" si="916"/>
        <v>0</v>
      </c>
      <c r="M1969" s="370">
        <f t="shared" si="917"/>
        <v>0</v>
      </c>
      <c r="N1969" s="371" t="str">
        <f t="shared" si="894"/>
        <v/>
      </c>
      <c r="O1969" s="371" t="str">
        <f t="shared" si="895"/>
        <v/>
      </c>
      <c r="P1969" s="371" t="str">
        <f t="shared" si="896"/>
        <v/>
      </c>
      <c r="Q1969" s="371" t="str">
        <f t="shared" si="897"/>
        <v/>
      </c>
      <c r="R1969" s="371" t="str">
        <f t="shared" si="898"/>
        <v/>
      </c>
      <c r="S1969" s="371" t="str">
        <f t="shared" si="899"/>
        <v/>
      </c>
      <c r="T1969" s="443" t="str">
        <f t="shared" si="918"/>
        <v/>
      </c>
      <c r="U1969" s="539"/>
      <c r="V1969" s="117"/>
      <c r="W1969" s="118"/>
      <c r="X1969" s="119"/>
      <c r="Y1969" s="120"/>
      <c r="Z1969" s="122"/>
      <c r="AA1969" s="121"/>
      <c r="AB1969" s="443" t="str">
        <f t="shared" si="919"/>
        <v/>
      </c>
      <c r="AC1969" s="734" t="str">
        <f t="shared" si="920"/>
        <v/>
      </c>
      <c r="AD1969" s="372"/>
      <c r="AE1969" s="485"/>
      <c r="AF1969" s="373" t="str">
        <f t="shared" si="900"/>
        <v/>
      </c>
      <c r="AG1969" s="373" t="str">
        <f t="shared" si="901"/>
        <v/>
      </c>
      <c r="AH1969" s="374" t="str">
        <f t="shared" si="902"/>
        <v/>
      </c>
      <c r="AI1969" s="375" t="str">
        <f t="shared" si="903"/>
        <v/>
      </c>
      <c r="AJ1969" s="375" t="str">
        <f t="shared" si="904"/>
        <v/>
      </c>
      <c r="AK1969" s="375" t="str">
        <f t="shared" si="905"/>
        <v/>
      </c>
      <c r="AL1969" s="375" t="str">
        <f t="shared" si="906"/>
        <v/>
      </c>
      <c r="AM1969" s="375" t="str">
        <f t="shared" si="907"/>
        <v/>
      </c>
      <c r="AN1969" s="376" t="str">
        <f>IF(AF1969="","",IF(OR(AH1969="",AH1969="-"),"－",IF(OR(AM1969=8,AM1969=9),"",IF(OR(AJ1969=3,AJ1969=4,AJ1969=5,AJ1969=6),VLOOKUP(AH1969,INDEX((係数_バス貨物_ガソリン,係数_バス貨物_CNG,係数_バス貨物_軽油,係数_バス貨物_メタノール,係数_バス貨物_LPG),MATCH(AL1969,【参考】排出ガスレベル!$AI$4:$AI$671,1),1,AR1969):INDEX((係数_バス貨物_ガソリン,係数_バス貨物_CNG,係数_バス貨物_軽油,係数_バス貨物_メタノール,係数_バス貨物_LPG),MATCH(AL1969+1,【参考】排出ガスレベル!$AI$4:$AI$671,1)-1,5,AR1969),2,FALSE),IF(OR(AJ1969=1,AJ1969=2),VLOOKUP(AH1969,INDEX((係数_乗用_ガソリン,係数_乗用_CNG,係数_乗用_軽油,係数_乗用_メタノール,係数_乗用_LPG),1,1,AR1969):INDEX((係数_乗用_ガソリン,係数_乗用_CNG,係数_乗用_軽油,係数_乗用_メタノール,係数_乗用_LPG),125,5,AR1969),2,FALSE))))))</f>
        <v/>
      </c>
      <c r="AO1969" s="376" t="str">
        <f>IF(T1969="","",IF(OR(AH1969="",AH1969="-"),"－",IF(OR(AM1969=8,AM1969=9),"",IF(OR(AJ1969=3,AJ1969=4,AJ1969=5,AJ1969=6),VLOOKUP(AH1969,INDEX((係数_バス貨物_ガソリン,係数_バス貨物_CNG,係数_バス貨物_軽油,係数_バス貨物_メタノール,係数_バス貨物_LPG),MATCH(AL1969,【参考】排出ガスレベル!$AI$4:$AI$671,1),1,AR1969):INDEX((係数_バス貨物_ガソリン,係数_バス貨物_CNG,係数_バス貨物_軽油,係数_バス貨物_メタノール,係数_バス貨物_LPG),MATCH(AL1969+1,【参考】排出ガスレベル!$AI$4:$AI$671,1)-1,5,AR1969),3,FALSE),IF(OR(AJ1969=1,AJ1969=2),VLOOKUP(AH1969,INDEX((係数_乗用_ガソリン,係数_乗用_CNG,係数_乗用_軽油,係数_乗用_メタノール,係数_乗用_LPG),1,1,AR1969):INDEX((係数_乗用_ガソリン,係数_乗用_CNG,係数_乗用_軽油,係数_乗用_メタノール,係数_乗用_LPG),125,5,AR1969),3,FALSE))))))</f>
        <v/>
      </c>
      <c r="AP1969" s="375" t="str">
        <f t="shared" si="908"/>
        <v/>
      </c>
      <c r="AQ1969" s="444" t="str">
        <f t="shared" si="909"/>
        <v/>
      </c>
      <c r="AR1969" s="375" t="str">
        <f t="shared" si="912"/>
        <v/>
      </c>
      <c r="AS1969" s="377" t="str">
        <f t="shared" si="910"/>
        <v/>
      </c>
      <c r="AT1969" s="378" t="str">
        <f t="shared" si="911"/>
        <v/>
      </c>
      <c r="AX1969" s="625" t="b">
        <f t="shared" si="913"/>
        <v>0</v>
      </c>
      <c r="AY1969" s="7" t="str">
        <f t="shared" si="914"/>
        <v>FALSEFALSEFALSE</v>
      </c>
      <c r="AZ1969" s="626">
        <f t="shared" si="921"/>
        <v>0</v>
      </c>
      <c r="BA1969" s="627" t="str">
        <f t="shared" si="922"/>
        <v/>
      </c>
      <c r="BB1969" s="627">
        <f t="shared" si="923"/>
        <v>0</v>
      </c>
      <c r="BC1969" s="690" t="str">
        <f t="shared" si="924"/>
        <v/>
      </c>
    </row>
    <row r="1970" spans="1:55">
      <c r="A1970" s="381">
        <v>1914</v>
      </c>
      <c r="B1970" s="117"/>
      <c r="C1970" s="288"/>
      <c r="D1970" s="289"/>
      <c r="E1970" s="289"/>
      <c r="F1970" s="290"/>
      <c r="G1970" s="292"/>
      <c r="H1970" s="116"/>
      <c r="I1970" s="292"/>
      <c r="J1970" s="116"/>
      <c r="K1970" s="370" t="str">
        <f t="shared" si="915"/>
        <v/>
      </c>
      <c r="L1970" s="370">
        <f t="shared" si="916"/>
        <v>0</v>
      </c>
      <c r="M1970" s="370">
        <f t="shared" si="917"/>
        <v>0</v>
      </c>
      <c r="N1970" s="371" t="str">
        <f t="shared" si="894"/>
        <v/>
      </c>
      <c r="O1970" s="371" t="str">
        <f t="shared" si="895"/>
        <v/>
      </c>
      <c r="P1970" s="371" t="str">
        <f t="shared" si="896"/>
        <v/>
      </c>
      <c r="Q1970" s="371" t="str">
        <f t="shared" si="897"/>
        <v/>
      </c>
      <c r="R1970" s="371" t="str">
        <f t="shared" si="898"/>
        <v/>
      </c>
      <c r="S1970" s="371" t="str">
        <f t="shared" si="899"/>
        <v/>
      </c>
      <c r="T1970" s="443" t="str">
        <f t="shared" si="918"/>
        <v/>
      </c>
      <c r="U1970" s="539"/>
      <c r="V1970" s="117"/>
      <c r="W1970" s="118"/>
      <c r="X1970" s="119"/>
      <c r="Y1970" s="120"/>
      <c r="Z1970" s="122"/>
      <c r="AA1970" s="121"/>
      <c r="AB1970" s="443" t="str">
        <f t="shared" si="919"/>
        <v/>
      </c>
      <c r="AC1970" s="734" t="str">
        <f t="shared" si="920"/>
        <v/>
      </c>
      <c r="AD1970" s="372"/>
      <c r="AE1970" s="485"/>
      <c r="AF1970" s="373" t="str">
        <f t="shared" si="900"/>
        <v/>
      </c>
      <c r="AG1970" s="373" t="str">
        <f t="shared" si="901"/>
        <v/>
      </c>
      <c r="AH1970" s="374" t="str">
        <f t="shared" si="902"/>
        <v/>
      </c>
      <c r="AI1970" s="375" t="str">
        <f t="shared" si="903"/>
        <v/>
      </c>
      <c r="AJ1970" s="375" t="str">
        <f t="shared" si="904"/>
        <v/>
      </c>
      <c r="AK1970" s="375" t="str">
        <f t="shared" si="905"/>
        <v/>
      </c>
      <c r="AL1970" s="375" t="str">
        <f t="shared" si="906"/>
        <v/>
      </c>
      <c r="AM1970" s="375" t="str">
        <f t="shared" si="907"/>
        <v/>
      </c>
      <c r="AN1970" s="376" t="str">
        <f>IF(AF1970="","",IF(OR(AH1970="",AH1970="-"),"－",IF(OR(AM1970=8,AM1970=9),"",IF(OR(AJ1970=3,AJ1970=4,AJ1970=5,AJ1970=6),VLOOKUP(AH1970,INDEX((係数_バス貨物_ガソリン,係数_バス貨物_CNG,係数_バス貨物_軽油,係数_バス貨物_メタノール,係数_バス貨物_LPG),MATCH(AL1970,【参考】排出ガスレベル!$AI$4:$AI$671,1),1,AR1970):INDEX((係数_バス貨物_ガソリン,係数_バス貨物_CNG,係数_バス貨物_軽油,係数_バス貨物_メタノール,係数_バス貨物_LPG),MATCH(AL1970+1,【参考】排出ガスレベル!$AI$4:$AI$671,1)-1,5,AR1970),2,FALSE),IF(OR(AJ1970=1,AJ1970=2),VLOOKUP(AH1970,INDEX((係数_乗用_ガソリン,係数_乗用_CNG,係数_乗用_軽油,係数_乗用_メタノール,係数_乗用_LPG),1,1,AR1970):INDEX((係数_乗用_ガソリン,係数_乗用_CNG,係数_乗用_軽油,係数_乗用_メタノール,係数_乗用_LPG),125,5,AR1970),2,FALSE))))))</f>
        <v/>
      </c>
      <c r="AO1970" s="376" t="str">
        <f>IF(T1970="","",IF(OR(AH1970="",AH1970="-"),"－",IF(OR(AM1970=8,AM1970=9),"",IF(OR(AJ1970=3,AJ1970=4,AJ1970=5,AJ1970=6),VLOOKUP(AH1970,INDEX((係数_バス貨物_ガソリン,係数_バス貨物_CNG,係数_バス貨物_軽油,係数_バス貨物_メタノール,係数_バス貨物_LPG),MATCH(AL1970,【参考】排出ガスレベル!$AI$4:$AI$671,1),1,AR1970):INDEX((係数_バス貨物_ガソリン,係数_バス貨物_CNG,係数_バス貨物_軽油,係数_バス貨物_メタノール,係数_バス貨物_LPG),MATCH(AL1970+1,【参考】排出ガスレベル!$AI$4:$AI$671,1)-1,5,AR1970),3,FALSE),IF(OR(AJ1970=1,AJ1970=2),VLOOKUP(AH1970,INDEX((係数_乗用_ガソリン,係数_乗用_CNG,係数_乗用_軽油,係数_乗用_メタノール,係数_乗用_LPG),1,1,AR1970):INDEX((係数_乗用_ガソリン,係数_乗用_CNG,係数_乗用_軽油,係数_乗用_メタノール,係数_乗用_LPG),125,5,AR1970),3,FALSE))))))</f>
        <v/>
      </c>
      <c r="AP1970" s="375" t="str">
        <f t="shared" si="908"/>
        <v/>
      </c>
      <c r="AQ1970" s="444" t="str">
        <f t="shared" si="909"/>
        <v/>
      </c>
      <c r="AR1970" s="375" t="str">
        <f t="shared" si="912"/>
        <v/>
      </c>
      <c r="AS1970" s="377" t="str">
        <f t="shared" si="910"/>
        <v/>
      </c>
      <c r="AT1970" s="378" t="str">
        <f t="shared" si="911"/>
        <v/>
      </c>
      <c r="AX1970" s="625" t="b">
        <f t="shared" si="913"/>
        <v>0</v>
      </c>
      <c r="AY1970" s="7" t="str">
        <f t="shared" si="914"/>
        <v>FALSEFALSEFALSE</v>
      </c>
      <c r="AZ1970" s="626">
        <f t="shared" si="921"/>
        <v>0</v>
      </c>
      <c r="BA1970" s="627" t="str">
        <f t="shared" si="922"/>
        <v/>
      </c>
      <c r="BB1970" s="627">
        <f t="shared" si="923"/>
        <v>0</v>
      </c>
      <c r="BC1970" s="690" t="str">
        <f t="shared" si="924"/>
        <v/>
      </c>
    </row>
    <row r="1971" spans="1:55">
      <c r="A1971" s="381">
        <v>1915</v>
      </c>
      <c r="B1971" s="117"/>
      <c r="C1971" s="288"/>
      <c r="D1971" s="289"/>
      <c r="E1971" s="289"/>
      <c r="F1971" s="290"/>
      <c r="G1971" s="292"/>
      <c r="H1971" s="116"/>
      <c r="I1971" s="292"/>
      <c r="J1971" s="116"/>
      <c r="K1971" s="370" t="str">
        <f t="shared" si="915"/>
        <v/>
      </c>
      <c r="L1971" s="370">
        <f t="shared" si="916"/>
        <v>0</v>
      </c>
      <c r="M1971" s="370">
        <f t="shared" si="917"/>
        <v>0</v>
      </c>
      <c r="N1971" s="371" t="str">
        <f t="shared" si="894"/>
        <v/>
      </c>
      <c r="O1971" s="371" t="str">
        <f t="shared" si="895"/>
        <v/>
      </c>
      <c r="P1971" s="371" t="str">
        <f t="shared" si="896"/>
        <v/>
      </c>
      <c r="Q1971" s="371" t="str">
        <f t="shared" si="897"/>
        <v/>
      </c>
      <c r="R1971" s="371" t="str">
        <f t="shared" si="898"/>
        <v/>
      </c>
      <c r="S1971" s="371" t="str">
        <f t="shared" si="899"/>
        <v/>
      </c>
      <c r="T1971" s="443" t="str">
        <f t="shared" si="918"/>
        <v/>
      </c>
      <c r="U1971" s="539"/>
      <c r="V1971" s="117"/>
      <c r="W1971" s="118"/>
      <c r="X1971" s="119"/>
      <c r="Y1971" s="120"/>
      <c r="Z1971" s="122"/>
      <c r="AA1971" s="121"/>
      <c r="AB1971" s="443" t="str">
        <f t="shared" si="919"/>
        <v/>
      </c>
      <c r="AC1971" s="734" t="str">
        <f t="shared" si="920"/>
        <v/>
      </c>
      <c r="AD1971" s="372"/>
      <c r="AE1971" s="485"/>
      <c r="AF1971" s="373" t="str">
        <f t="shared" si="900"/>
        <v/>
      </c>
      <c r="AG1971" s="373" t="str">
        <f t="shared" si="901"/>
        <v/>
      </c>
      <c r="AH1971" s="374" t="str">
        <f t="shared" si="902"/>
        <v/>
      </c>
      <c r="AI1971" s="375" t="str">
        <f t="shared" si="903"/>
        <v/>
      </c>
      <c r="AJ1971" s="375" t="str">
        <f t="shared" si="904"/>
        <v/>
      </c>
      <c r="AK1971" s="375" t="str">
        <f t="shared" si="905"/>
        <v/>
      </c>
      <c r="AL1971" s="375" t="str">
        <f t="shared" si="906"/>
        <v/>
      </c>
      <c r="AM1971" s="375" t="str">
        <f t="shared" si="907"/>
        <v/>
      </c>
      <c r="AN1971" s="376" t="str">
        <f>IF(AF1971="","",IF(OR(AH1971="",AH1971="-"),"－",IF(OR(AM1971=8,AM1971=9),"",IF(OR(AJ1971=3,AJ1971=4,AJ1971=5,AJ1971=6),VLOOKUP(AH1971,INDEX((係数_バス貨物_ガソリン,係数_バス貨物_CNG,係数_バス貨物_軽油,係数_バス貨物_メタノール,係数_バス貨物_LPG),MATCH(AL1971,【参考】排出ガスレベル!$AI$4:$AI$671,1),1,AR1971):INDEX((係数_バス貨物_ガソリン,係数_バス貨物_CNG,係数_バス貨物_軽油,係数_バス貨物_メタノール,係数_バス貨物_LPG),MATCH(AL1971+1,【参考】排出ガスレベル!$AI$4:$AI$671,1)-1,5,AR1971),2,FALSE),IF(OR(AJ1971=1,AJ1971=2),VLOOKUP(AH1971,INDEX((係数_乗用_ガソリン,係数_乗用_CNG,係数_乗用_軽油,係数_乗用_メタノール,係数_乗用_LPG),1,1,AR1971):INDEX((係数_乗用_ガソリン,係数_乗用_CNG,係数_乗用_軽油,係数_乗用_メタノール,係数_乗用_LPG),125,5,AR1971),2,FALSE))))))</f>
        <v/>
      </c>
      <c r="AO1971" s="376" t="str">
        <f>IF(T1971="","",IF(OR(AH1971="",AH1971="-"),"－",IF(OR(AM1971=8,AM1971=9),"",IF(OR(AJ1971=3,AJ1971=4,AJ1971=5,AJ1971=6),VLOOKUP(AH1971,INDEX((係数_バス貨物_ガソリン,係数_バス貨物_CNG,係数_バス貨物_軽油,係数_バス貨物_メタノール,係数_バス貨物_LPG),MATCH(AL1971,【参考】排出ガスレベル!$AI$4:$AI$671,1),1,AR1971):INDEX((係数_バス貨物_ガソリン,係数_バス貨物_CNG,係数_バス貨物_軽油,係数_バス貨物_メタノール,係数_バス貨物_LPG),MATCH(AL1971+1,【参考】排出ガスレベル!$AI$4:$AI$671,1)-1,5,AR1971),3,FALSE),IF(OR(AJ1971=1,AJ1971=2),VLOOKUP(AH1971,INDEX((係数_乗用_ガソリン,係数_乗用_CNG,係数_乗用_軽油,係数_乗用_メタノール,係数_乗用_LPG),1,1,AR1971):INDEX((係数_乗用_ガソリン,係数_乗用_CNG,係数_乗用_軽油,係数_乗用_メタノール,係数_乗用_LPG),125,5,AR1971),3,FALSE))))))</f>
        <v/>
      </c>
      <c r="AP1971" s="375" t="str">
        <f t="shared" si="908"/>
        <v/>
      </c>
      <c r="AQ1971" s="444" t="str">
        <f t="shared" si="909"/>
        <v/>
      </c>
      <c r="AR1971" s="375" t="str">
        <f t="shared" si="912"/>
        <v/>
      </c>
      <c r="AS1971" s="377" t="str">
        <f t="shared" si="910"/>
        <v/>
      </c>
      <c r="AT1971" s="378" t="str">
        <f t="shared" si="911"/>
        <v/>
      </c>
      <c r="AX1971" s="625" t="b">
        <f t="shared" si="913"/>
        <v>0</v>
      </c>
      <c r="AY1971" s="7" t="str">
        <f t="shared" si="914"/>
        <v>FALSEFALSEFALSE</v>
      </c>
      <c r="AZ1971" s="626">
        <f t="shared" si="921"/>
        <v>0</v>
      </c>
      <c r="BA1971" s="627" t="str">
        <f t="shared" si="922"/>
        <v/>
      </c>
      <c r="BB1971" s="627">
        <f t="shared" si="923"/>
        <v>0</v>
      </c>
      <c r="BC1971" s="690" t="str">
        <f t="shared" si="924"/>
        <v/>
      </c>
    </row>
    <row r="1972" spans="1:55">
      <c r="A1972" s="381">
        <v>1916</v>
      </c>
      <c r="B1972" s="117"/>
      <c r="C1972" s="288"/>
      <c r="D1972" s="289"/>
      <c r="E1972" s="289"/>
      <c r="F1972" s="290"/>
      <c r="G1972" s="292"/>
      <c r="H1972" s="116"/>
      <c r="I1972" s="292"/>
      <c r="J1972" s="116"/>
      <c r="K1972" s="370" t="str">
        <f t="shared" si="915"/>
        <v/>
      </c>
      <c r="L1972" s="370">
        <f t="shared" si="916"/>
        <v>0</v>
      </c>
      <c r="M1972" s="370">
        <f t="shared" si="917"/>
        <v>0</v>
      </c>
      <c r="N1972" s="371" t="str">
        <f t="shared" si="894"/>
        <v/>
      </c>
      <c r="O1972" s="371" t="str">
        <f t="shared" si="895"/>
        <v/>
      </c>
      <c r="P1972" s="371" t="str">
        <f t="shared" si="896"/>
        <v/>
      </c>
      <c r="Q1972" s="371" t="str">
        <f t="shared" si="897"/>
        <v/>
      </c>
      <c r="R1972" s="371" t="str">
        <f t="shared" si="898"/>
        <v/>
      </c>
      <c r="S1972" s="371" t="str">
        <f t="shared" si="899"/>
        <v/>
      </c>
      <c r="T1972" s="443" t="str">
        <f t="shared" si="918"/>
        <v/>
      </c>
      <c r="U1972" s="539"/>
      <c r="V1972" s="117"/>
      <c r="W1972" s="118"/>
      <c r="X1972" s="119"/>
      <c r="Y1972" s="120"/>
      <c r="Z1972" s="122"/>
      <c r="AA1972" s="121"/>
      <c r="AB1972" s="443" t="str">
        <f t="shared" si="919"/>
        <v/>
      </c>
      <c r="AC1972" s="734" t="str">
        <f t="shared" si="920"/>
        <v/>
      </c>
      <c r="AD1972" s="372"/>
      <c r="AE1972" s="485"/>
      <c r="AF1972" s="373" t="str">
        <f t="shared" si="900"/>
        <v/>
      </c>
      <c r="AG1972" s="373" t="str">
        <f t="shared" si="901"/>
        <v/>
      </c>
      <c r="AH1972" s="374" t="str">
        <f t="shared" si="902"/>
        <v/>
      </c>
      <c r="AI1972" s="375" t="str">
        <f t="shared" si="903"/>
        <v/>
      </c>
      <c r="AJ1972" s="375" t="str">
        <f t="shared" si="904"/>
        <v/>
      </c>
      <c r="AK1972" s="375" t="str">
        <f t="shared" si="905"/>
        <v/>
      </c>
      <c r="AL1972" s="375" t="str">
        <f t="shared" si="906"/>
        <v/>
      </c>
      <c r="AM1972" s="375" t="str">
        <f t="shared" si="907"/>
        <v/>
      </c>
      <c r="AN1972" s="376" t="str">
        <f>IF(AF1972="","",IF(OR(AH1972="",AH1972="-"),"－",IF(OR(AM1972=8,AM1972=9),"",IF(OR(AJ1972=3,AJ1972=4,AJ1972=5,AJ1972=6),VLOOKUP(AH1972,INDEX((係数_バス貨物_ガソリン,係数_バス貨物_CNG,係数_バス貨物_軽油,係数_バス貨物_メタノール,係数_バス貨物_LPG),MATCH(AL1972,【参考】排出ガスレベル!$AI$4:$AI$671,1),1,AR1972):INDEX((係数_バス貨物_ガソリン,係数_バス貨物_CNG,係数_バス貨物_軽油,係数_バス貨物_メタノール,係数_バス貨物_LPG),MATCH(AL1972+1,【参考】排出ガスレベル!$AI$4:$AI$671,1)-1,5,AR1972),2,FALSE),IF(OR(AJ1972=1,AJ1972=2),VLOOKUP(AH1972,INDEX((係数_乗用_ガソリン,係数_乗用_CNG,係数_乗用_軽油,係数_乗用_メタノール,係数_乗用_LPG),1,1,AR1972):INDEX((係数_乗用_ガソリン,係数_乗用_CNG,係数_乗用_軽油,係数_乗用_メタノール,係数_乗用_LPG),125,5,AR1972),2,FALSE))))))</f>
        <v/>
      </c>
      <c r="AO1972" s="376" t="str">
        <f>IF(T1972="","",IF(OR(AH1972="",AH1972="-"),"－",IF(OR(AM1972=8,AM1972=9),"",IF(OR(AJ1972=3,AJ1972=4,AJ1972=5,AJ1972=6),VLOOKUP(AH1972,INDEX((係数_バス貨物_ガソリン,係数_バス貨物_CNG,係数_バス貨物_軽油,係数_バス貨物_メタノール,係数_バス貨物_LPG),MATCH(AL1972,【参考】排出ガスレベル!$AI$4:$AI$671,1),1,AR1972):INDEX((係数_バス貨物_ガソリン,係数_バス貨物_CNG,係数_バス貨物_軽油,係数_バス貨物_メタノール,係数_バス貨物_LPG),MATCH(AL1972+1,【参考】排出ガスレベル!$AI$4:$AI$671,1)-1,5,AR1972),3,FALSE),IF(OR(AJ1972=1,AJ1972=2),VLOOKUP(AH1972,INDEX((係数_乗用_ガソリン,係数_乗用_CNG,係数_乗用_軽油,係数_乗用_メタノール,係数_乗用_LPG),1,1,AR1972):INDEX((係数_乗用_ガソリン,係数_乗用_CNG,係数_乗用_軽油,係数_乗用_メタノール,係数_乗用_LPG),125,5,AR1972),3,FALSE))))))</f>
        <v/>
      </c>
      <c r="AP1972" s="375" t="str">
        <f t="shared" si="908"/>
        <v/>
      </c>
      <c r="AQ1972" s="444" t="str">
        <f t="shared" si="909"/>
        <v/>
      </c>
      <c r="AR1972" s="375" t="str">
        <f t="shared" si="912"/>
        <v/>
      </c>
      <c r="AS1972" s="377" t="str">
        <f t="shared" si="910"/>
        <v/>
      </c>
      <c r="AT1972" s="378" t="str">
        <f t="shared" si="911"/>
        <v/>
      </c>
      <c r="AX1972" s="625" t="b">
        <f t="shared" si="913"/>
        <v>0</v>
      </c>
      <c r="AY1972" s="7" t="str">
        <f t="shared" si="914"/>
        <v>FALSEFALSEFALSE</v>
      </c>
      <c r="AZ1972" s="626">
        <f t="shared" si="921"/>
        <v>0</v>
      </c>
      <c r="BA1972" s="627" t="str">
        <f t="shared" si="922"/>
        <v/>
      </c>
      <c r="BB1972" s="627">
        <f t="shared" si="923"/>
        <v>0</v>
      </c>
      <c r="BC1972" s="690" t="str">
        <f t="shared" si="924"/>
        <v/>
      </c>
    </row>
    <row r="1973" spans="1:55">
      <c r="A1973" s="381">
        <v>1917</v>
      </c>
      <c r="B1973" s="117"/>
      <c r="C1973" s="288"/>
      <c r="D1973" s="289"/>
      <c r="E1973" s="289"/>
      <c r="F1973" s="290"/>
      <c r="G1973" s="292"/>
      <c r="H1973" s="116"/>
      <c r="I1973" s="292"/>
      <c r="J1973" s="116"/>
      <c r="K1973" s="370" t="str">
        <f t="shared" si="915"/>
        <v/>
      </c>
      <c r="L1973" s="370">
        <f t="shared" si="916"/>
        <v>0</v>
      </c>
      <c r="M1973" s="370">
        <f t="shared" si="917"/>
        <v>0</v>
      </c>
      <c r="N1973" s="371" t="str">
        <f t="shared" si="894"/>
        <v/>
      </c>
      <c r="O1973" s="371" t="str">
        <f t="shared" si="895"/>
        <v/>
      </c>
      <c r="P1973" s="371" t="str">
        <f t="shared" si="896"/>
        <v/>
      </c>
      <c r="Q1973" s="371" t="str">
        <f t="shared" si="897"/>
        <v/>
      </c>
      <c r="R1973" s="371" t="str">
        <f t="shared" si="898"/>
        <v/>
      </c>
      <c r="S1973" s="371" t="str">
        <f t="shared" si="899"/>
        <v/>
      </c>
      <c r="T1973" s="443" t="str">
        <f t="shared" si="918"/>
        <v/>
      </c>
      <c r="U1973" s="539"/>
      <c r="V1973" s="117"/>
      <c r="W1973" s="118"/>
      <c r="X1973" s="119"/>
      <c r="Y1973" s="120"/>
      <c r="Z1973" s="122"/>
      <c r="AA1973" s="121"/>
      <c r="AB1973" s="443" t="str">
        <f t="shared" si="919"/>
        <v/>
      </c>
      <c r="AC1973" s="734" t="str">
        <f t="shared" si="920"/>
        <v/>
      </c>
      <c r="AD1973" s="372"/>
      <c r="AE1973" s="485"/>
      <c r="AF1973" s="373" t="str">
        <f t="shared" si="900"/>
        <v/>
      </c>
      <c r="AG1973" s="373" t="str">
        <f t="shared" si="901"/>
        <v/>
      </c>
      <c r="AH1973" s="374" t="str">
        <f t="shared" si="902"/>
        <v/>
      </c>
      <c r="AI1973" s="375" t="str">
        <f t="shared" si="903"/>
        <v/>
      </c>
      <c r="AJ1973" s="375" t="str">
        <f t="shared" si="904"/>
        <v/>
      </c>
      <c r="AK1973" s="375" t="str">
        <f t="shared" si="905"/>
        <v/>
      </c>
      <c r="AL1973" s="375" t="str">
        <f t="shared" si="906"/>
        <v/>
      </c>
      <c r="AM1973" s="375" t="str">
        <f t="shared" si="907"/>
        <v/>
      </c>
      <c r="AN1973" s="376" t="str">
        <f>IF(AF1973="","",IF(OR(AH1973="",AH1973="-"),"－",IF(OR(AM1973=8,AM1973=9),"",IF(OR(AJ1973=3,AJ1973=4,AJ1973=5,AJ1973=6),VLOOKUP(AH1973,INDEX((係数_バス貨物_ガソリン,係数_バス貨物_CNG,係数_バス貨物_軽油,係数_バス貨物_メタノール,係数_バス貨物_LPG),MATCH(AL1973,【参考】排出ガスレベル!$AI$4:$AI$671,1),1,AR1973):INDEX((係数_バス貨物_ガソリン,係数_バス貨物_CNG,係数_バス貨物_軽油,係数_バス貨物_メタノール,係数_バス貨物_LPG),MATCH(AL1973+1,【参考】排出ガスレベル!$AI$4:$AI$671,1)-1,5,AR1973),2,FALSE),IF(OR(AJ1973=1,AJ1973=2),VLOOKUP(AH1973,INDEX((係数_乗用_ガソリン,係数_乗用_CNG,係数_乗用_軽油,係数_乗用_メタノール,係数_乗用_LPG),1,1,AR1973):INDEX((係数_乗用_ガソリン,係数_乗用_CNG,係数_乗用_軽油,係数_乗用_メタノール,係数_乗用_LPG),125,5,AR1973),2,FALSE))))))</f>
        <v/>
      </c>
      <c r="AO1973" s="376" t="str">
        <f>IF(T1973="","",IF(OR(AH1973="",AH1973="-"),"－",IF(OR(AM1973=8,AM1973=9),"",IF(OR(AJ1973=3,AJ1973=4,AJ1973=5,AJ1973=6),VLOOKUP(AH1973,INDEX((係数_バス貨物_ガソリン,係数_バス貨物_CNG,係数_バス貨物_軽油,係数_バス貨物_メタノール,係数_バス貨物_LPG),MATCH(AL1973,【参考】排出ガスレベル!$AI$4:$AI$671,1),1,AR1973):INDEX((係数_バス貨物_ガソリン,係数_バス貨物_CNG,係数_バス貨物_軽油,係数_バス貨物_メタノール,係数_バス貨物_LPG),MATCH(AL1973+1,【参考】排出ガスレベル!$AI$4:$AI$671,1)-1,5,AR1973),3,FALSE),IF(OR(AJ1973=1,AJ1973=2),VLOOKUP(AH1973,INDEX((係数_乗用_ガソリン,係数_乗用_CNG,係数_乗用_軽油,係数_乗用_メタノール,係数_乗用_LPG),1,1,AR1973):INDEX((係数_乗用_ガソリン,係数_乗用_CNG,係数_乗用_軽油,係数_乗用_メタノール,係数_乗用_LPG),125,5,AR1973),3,FALSE))))))</f>
        <v/>
      </c>
      <c r="AP1973" s="375" t="str">
        <f t="shared" si="908"/>
        <v/>
      </c>
      <c r="AQ1973" s="444" t="str">
        <f t="shared" si="909"/>
        <v/>
      </c>
      <c r="AR1973" s="375" t="str">
        <f t="shared" si="912"/>
        <v/>
      </c>
      <c r="AS1973" s="377" t="str">
        <f t="shared" si="910"/>
        <v/>
      </c>
      <c r="AT1973" s="378" t="str">
        <f t="shared" si="911"/>
        <v/>
      </c>
      <c r="AX1973" s="625" t="b">
        <f t="shared" si="913"/>
        <v>0</v>
      </c>
      <c r="AY1973" s="7" t="str">
        <f t="shared" si="914"/>
        <v>FALSEFALSEFALSE</v>
      </c>
      <c r="AZ1973" s="626">
        <f t="shared" si="921"/>
        <v>0</v>
      </c>
      <c r="BA1973" s="627" t="str">
        <f t="shared" si="922"/>
        <v/>
      </c>
      <c r="BB1973" s="627">
        <f t="shared" si="923"/>
        <v>0</v>
      </c>
      <c r="BC1973" s="690" t="str">
        <f t="shared" si="924"/>
        <v/>
      </c>
    </row>
    <row r="1974" spans="1:55">
      <c r="A1974" s="381">
        <v>1918</v>
      </c>
      <c r="B1974" s="117"/>
      <c r="C1974" s="288"/>
      <c r="D1974" s="289"/>
      <c r="E1974" s="289"/>
      <c r="F1974" s="290"/>
      <c r="G1974" s="292"/>
      <c r="H1974" s="116"/>
      <c r="I1974" s="292"/>
      <c r="J1974" s="116"/>
      <c r="K1974" s="370" t="str">
        <f t="shared" si="915"/>
        <v/>
      </c>
      <c r="L1974" s="370">
        <f t="shared" si="916"/>
        <v>0</v>
      </c>
      <c r="M1974" s="370">
        <f t="shared" si="917"/>
        <v>0</v>
      </c>
      <c r="N1974" s="371" t="str">
        <f t="shared" si="894"/>
        <v/>
      </c>
      <c r="O1974" s="371" t="str">
        <f t="shared" si="895"/>
        <v/>
      </c>
      <c r="P1974" s="371" t="str">
        <f t="shared" si="896"/>
        <v/>
      </c>
      <c r="Q1974" s="371" t="str">
        <f t="shared" si="897"/>
        <v/>
      </c>
      <c r="R1974" s="371" t="str">
        <f t="shared" si="898"/>
        <v/>
      </c>
      <c r="S1974" s="371" t="str">
        <f t="shared" si="899"/>
        <v/>
      </c>
      <c r="T1974" s="443" t="str">
        <f t="shared" si="918"/>
        <v/>
      </c>
      <c r="U1974" s="539"/>
      <c r="V1974" s="117"/>
      <c r="W1974" s="118"/>
      <c r="X1974" s="119"/>
      <c r="Y1974" s="120"/>
      <c r="Z1974" s="122"/>
      <c r="AA1974" s="121"/>
      <c r="AB1974" s="443" t="str">
        <f t="shared" si="919"/>
        <v/>
      </c>
      <c r="AC1974" s="734" t="str">
        <f t="shared" si="920"/>
        <v/>
      </c>
      <c r="AD1974" s="372"/>
      <c r="AE1974" s="485"/>
      <c r="AF1974" s="373" t="str">
        <f t="shared" si="900"/>
        <v/>
      </c>
      <c r="AG1974" s="373" t="str">
        <f t="shared" si="901"/>
        <v/>
      </c>
      <c r="AH1974" s="374" t="str">
        <f t="shared" si="902"/>
        <v/>
      </c>
      <c r="AI1974" s="375" t="str">
        <f t="shared" si="903"/>
        <v/>
      </c>
      <c r="AJ1974" s="375" t="str">
        <f t="shared" si="904"/>
        <v/>
      </c>
      <c r="AK1974" s="375" t="str">
        <f t="shared" si="905"/>
        <v/>
      </c>
      <c r="AL1974" s="375" t="str">
        <f t="shared" si="906"/>
        <v/>
      </c>
      <c r="AM1974" s="375" t="str">
        <f t="shared" si="907"/>
        <v/>
      </c>
      <c r="AN1974" s="376" t="str">
        <f>IF(AF1974="","",IF(OR(AH1974="",AH1974="-"),"－",IF(OR(AM1974=8,AM1974=9),"",IF(OR(AJ1974=3,AJ1974=4,AJ1974=5,AJ1974=6),VLOOKUP(AH1974,INDEX((係数_バス貨物_ガソリン,係数_バス貨物_CNG,係数_バス貨物_軽油,係数_バス貨物_メタノール,係数_バス貨物_LPG),MATCH(AL1974,【参考】排出ガスレベル!$AI$4:$AI$671,1),1,AR1974):INDEX((係数_バス貨物_ガソリン,係数_バス貨物_CNG,係数_バス貨物_軽油,係数_バス貨物_メタノール,係数_バス貨物_LPG),MATCH(AL1974+1,【参考】排出ガスレベル!$AI$4:$AI$671,1)-1,5,AR1974),2,FALSE),IF(OR(AJ1974=1,AJ1974=2),VLOOKUP(AH1974,INDEX((係数_乗用_ガソリン,係数_乗用_CNG,係数_乗用_軽油,係数_乗用_メタノール,係数_乗用_LPG),1,1,AR1974):INDEX((係数_乗用_ガソリン,係数_乗用_CNG,係数_乗用_軽油,係数_乗用_メタノール,係数_乗用_LPG),125,5,AR1974),2,FALSE))))))</f>
        <v/>
      </c>
      <c r="AO1974" s="376" t="str">
        <f>IF(T1974="","",IF(OR(AH1974="",AH1974="-"),"－",IF(OR(AM1974=8,AM1974=9),"",IF(OR(AJ1974=3,AJ1974=4,AJ1974=5,AJ1974=6),VLOOKUP(AH1974,INDEX((係数_バス貨物_ガソリン,係数_バス貨物_CNG,係数_バス貨物_軽油,係数_バス貨物_メタノール,係数_バス貨物_LPG),MATCH(AL1974,【参考】排出ガスレベル!$AI$4:$AI$671,1),1,AR1974):INDEX((係数_バス貨物_ガソリン,係数_バス貨物_CNG,係数_バス貨物_軽油,係数_バス貨物_メタノール,係数_バス貨物_LPG),MATCH(AL1974+1,【参考】排出ガスレベル!$AI$4:$AI$671,1)-1,5,AR1974),3,FALSE),IF(OR(AJ1974=1,AJ1974=2),VLOOKUP(AH1974,INDEX((係数_乗用_ガソリン,係数_乗用_CNG,係数_乗用_軽油,係数_乗用_メタノール,係数_乗用_LPG),1,1,AR1974):INDEX((係数_乗用_ガソリン,係数_乗用_CNG,係数_乗用_軽油,係数_乗用_メタノール,係数_乗用_LPG),125,5,AR1974),3,FALSE))))))</f>
        <v/>
      </c>
      <c r="AP1974" s="375" t="str">
        <f t="shared" si="908"/>
        <v/>
      </c>
      <c r="AQ1974" s="444" t="str">
        <f t="shared" si="909"/>
        <v/>
      </c>
      <c r="AR1974" s="375" t="str">
        <f t="shared" si="912"/>
        <v/>
      </c>
      <c r="AS1974" s="377" t="str">
        <f t="shared" si="910"/>
        <v/>
      </c>
      <c r="AT1974" s="378" t="str">
        <f t="shared" si="911"/>
        <v/>
      </c>
      <c r="AX1974" s="625" t="b">
        <f t="shared" si="913"/>
        <v>0</v>
      </c>
      <c r="AY1974" s="7" t="str">
        <f t="shared" si="914"/>
        <v>FALSEFALSEFALSE</v>
      </c>
      <c r="AZ1974" s="626">
        <f t="shared" si="921"/>
        <v>0</v>
      </c>
      <c r="BA1974" s="627" t="str">
        <f t="shared" si="922"/>
        <v/>
      </c>
      <c r="BB1974" s="627">
        <f t="shared" si="923"/>
        <v>0</v>
      </c>
      <c r="BC1974" s="690" t="str">
        <f t="shared" si="924"/>
        <v/>
      </c>
    </row>
    <row r="1975" spans="1:55">
      <c r="A1975" s="381">
        <v>1919</v>
      </c>
      <c r="B1975" s="117"/>
      <c r="C1975" s="288"/>
      <c r="D1975" s="289"/>
      <c r="E1975" s="289"/>
      <c r="F1975" s="290"/>
      <c r="G1975" s="292"/>
      <c r="H1975" s="116"/>
      <c r="I1975" s="292"/>
      <c r="J1975" s="116"/>
      <c r="K1975" s="370" t="str">
        <f t="shared" si="915"/>
        <v/>
      </c>
      <c r="L1975" s="370">
        <f t="shared" si="916"/>
        <v>0</v>
      </c>
      <c r="M1975" s="370">
        <f t="shared" si="917"/>
        <v>0</v>
      </c>
      <c r="N1975" s="371" t="str">
        <f t="shared" ref="N1975:N2038" si="925">IF(OR($L1975&gt;$U$48,$M1975&gt;$U$48,AND($L1975&gt;$M1975,$M1975&lt;&gt;0),AND($L1975=0,$M1975&lt;&gt;0)),"ERROR","")</f>
        <v/>
      </c>
      <c r="O1975" s="371" t="str">
        <f t="shared" ref="O1975:O2038" si="926">IF(AND($N1975&lt;&gt;"ERROR",$L1975&lt;=$U$49,$M1975&lt;=$U$49,$M1975&lt;&gt;0),"(減車済)","")</f>
        <v/>
      </c>
      <c r="P1975" s="371" t="str">
        <f t="shared" ref="P1975:P2038" si="927">IF(AND($N1975&lt;&gt;"ERROR",$L1975&lt;$U$49,AND($M1975&gt;$U$49,$M1975&lt;=$W$49),$M1975&lt;&gt;0),"減車","")</f>
        <v/>
      </c>
      <c r="Q1975" s="371" t="str">
        <f t="shared" ref="Q1975:Q2038" si="928">IF(AND($N1975&lt;&gt;"ERROR",$L1975&gt;$U$49,$M1975&lt;=$W$49,$M1975&lt;&gt;0),"一時使用","")</f>
        <v/>
      </c>
      <c r="R1975" s="371" t="str">
        <f t="shared" ref="R1975:R2038" si="929">IF(AND($N1975&lt;&gt;"ERROR",AND($L1975&gt;0,$L1975&lt;=$U$49),$M1975=0),"継続","")</f>
        <v/>
      </c>
      <c r="S1975" s="371" t="str">
        <f t="shared" ref="S1975:S2038" si="930">IF(AND($N1975&lt;&gt;"ERROR",AND($L1975&gt;$U$49),$M1975=0),"新規","")</f>
        <v/>
      </c>
      <c r="T1975" s="443" t="str">
        <f t="shared" si="918"/>
        <v/>
      </c>
      <c r="U1975" s="539"/>
      <c r="V1975" s="117"/>
      <c r="W1975" s="118"/>
      <c r="X1975" s="119"/>
      <c r="Y1975" s="120"/>
      <c r="Z1975" s="122"/>
      <c r="AA1975" s="121"/>
      <c r="AB1975" s="443" t="str">
        <f t="shared" si="919"/>
        <v/>
      </c>
      <c r="AC1975" s="734" t="str">
        <f t="shared" si="920"/>
        <v/>
      </c>
      <c r="AD1975" s="372"/>
      <c r="AE1975" s="485"/>
      <c r="AF1975" s="373" t="str">
        <f t="shared" si="900"/>
        <v/>
      </c>
      <c r="AG1975" s="373" t="str">
        <f t="shared" si="901"/>
        <v/>
      </c>
      <c r="AH1975" s="374" t="str">
        <f t="shared" si="902"/>
        <v/>
      </c>
      <c r="AI1975" s="375" t="str">
        <f t="shared" si="903"/>
        <v/>
      </c>
      <c r="AJ1975" s="375" t="str">
        <f t="shared" si="904"/>
        <v/>
      </c>
      <c r="AK1975" s="375" t="str">
        <f t="shared" si="905"/>
        <v/>
      </c>
      <c r="AL1975" s="375" t="str">
        <f t="shared" si="906"/>
        <v/>
      </c>
      <c r="AM1975" s="375" t="str">
        <f t="shared" si="907"/>
        <v/>
      </c>
      <c r="AN1975" s="376" t="str">
        <f>IF(AF1975="","",IF(OR(AH1975="",AH1975="-"),"－",IF(OR(AM1975=8,AM1975=9),"",IF(OR(AJ1975=3,AJ1975=4,AJ1975=5,AJ1975=6),VLOOKUP(AH1975,INDEX((係数_バス貨物_ガソリン,係数_バス貨物_CNG,係数_バス貨物_軽油,係数_バス貨物_メタノール,係数_バス貨物_LPG),MATCH(AL1975,【参考】排出ガスレベル!$AI$4:$AI$671,1),1,AR1975):INDEX((係数_バス貨物_ガソリン,係数_バス貨物_CNG,係数_バス貨物_軽油,係数_バス貨物_メタノール,係数_バス貨物_LPG),MATCH(AL1975+1,【参考】排出ガスレベル!$AI$4:$AI$671,1)-1,5,AR1975),2,FALSE),IF(OR(AJ1975=1,AJ1975=2),VLOOKUP(AH1975,INDEX((係数_乗用_ガソリン,係数_乗用_CNG,係数_乗用_軽油,係数_乗用_メタノール,係数_乗用_LPG),1,1,AR1975):INDEX((係数_乗用_ガソリン,係数_乗用_CNG,係数_乗用_軽油,係数_乗用_メタノール,係数_乗用_LPG),125,5,AR1975),2,FALSE))))))</f>
        <v/>
      </c>
      <c r="AO1975" s="376" t="str">
        <f>IF(T1975="","",IF(OR(AH1975="",AH1975="-"),"－",IF(OR(AM1975=8,AM1975=9),"",IF(OR(AJ1975=3,AJ1975=4,AJ1975=5,AJ1975=6),VLOOKUP(AH1975,INDEX((係数_バス貨物_ガソリン,係数_バス貨物_CNG,係数_バス貨物_軽油,係数_バス貨物_メタノール,係数_バス貨物_LPG),MATCH(AL1975,【参考】排出ガスレベル!$AI$4:$AI$671,1),1,AR1975):INDEX((係数_バス貨物_ガソリン,係数_バス貨物_CNG,係数_バス貨物_軽油,係数_バス貨物_メタノール,係数_バス貨物_LPG),MATCH(AL1975+1,【参考】排出ガスレベル!$AI$4:$AI$671,1)-1,5,AR1975),3,FALSE),IF(OR(AJ1975=1,AJ1975=2),VLOOKUP(AH1975,INDEX((係数_乗用_ガソリン,係数_乗用_CNG,係数_乗用_軽油,係数_乗用_メタノール,係数_乗用_LPG),1,1,AR1975):INDEX((係数_乗用_ガソリン,係数_乗用_CNG,係数_乗用_軽油,係数_乗用_メタノール,係数_乗用_LPG),125,5,AR1975),3,FALSE))))))</f>
        <v/>
      </c>
      <c r="AP1975" s="375" t="str">
        <f t="shared" si="908"/>
        <v/>
      </c>
      <c r="AQ1975" s="444" t="str">
        <f t="shared" si="909"/>
        <v/>
      </c>
      <c r="AR1975" s="375" t="str">
        <f t="shared" si="912"/>
        <v/>
      </c>
      <c r="AS1975" s="377" t="str">
        <f t="shared" si="910"/>
        <v/>
      </c>
      <c r="AT1975" s="378" t="str">
        <f t="shared" si="911"/>
        <v/>
      </c>
      <c r="AX1975" s="625" t="b">
        <f t="shared" si="913"/>
        <v>0</v>
      </c>
      <c r="AY1975" s="7" t="str">
        <f t="shared" si="914"/>
        <v>FALSEFALSEFALSE</v>
      </c>
      <c r="AZ1975" s="626">
        <f t="shared" si="921"/>
        <v>0</v>
      </c>
      <c r="BA1975" s="627" t="str">
        <f t="shared" si="922"/>
        <v/>
      </c>
      <c r="BB1975" s="627">
        <f t="shared" si="923"/>
        <v>0</v>
      </c>
      <c r="BC1975" s="690" t="str">
        <f t="shared" si="924"/>
        <v/>
      </c>
    </row>
    <row r="1976" spans="1:55">
      <c r="A1976" s="381">
        <v>1920</v>
      </c>
      <c r="B1976" s="117"/>
      <c r="C1976" s="288"/>
      <c r="D1976" s="289"/>
      <c r="E1976" s="289"/>
      <c r="F1976" s="290"/>
      <c r="G1976" s="292"/>
      <c r="H1976" s="116"/>
      <c r="I1976" s="292"/>
      <c r="J1976" s="116"/>
      <c r="K1976" s="370" t="str">
        <f t="shared" si="915"/>
        <v/>
      </c>
      <c r="L1976" s="370">
        <f t="shared" si="916"/>
        <v>0</v>
      </c>
      <c r="M1976" s="370">
        <f t="shared" si="917"/>
        <v>0</v>
      </c>
      <c r="N1976" s="371" t="str">
        <f t="shared" si="925"/>
        <v/>
      </c>
      <c r="O1976" s="371" t="str">
        <f t="shared" si="926"/>
        <v/>
      </c>
      <c r="P1976" s="371" t="str">
        <f t="shared" si="927"/>
        <v/>
      </c>
      <c r="Q1976" s="371" t="str">
        <f t="shared" si="928"/>
        <v/>
      </c>
      <c r="R1976" s="371" t="str">
        <f t="shared" si="929"/>
        <v/>
      </c>
      <c r="S1976" s="371" t="str">
        <f t="shared" si="930"/>
        <v/>
      </c>
      <c r="T1976" s="443" t="str">
        <f t="shared" si="918"/>
        <v/>
      </c>
      <c r="U1976" s="539"/>
      <c r="V1976" s="117"/>
      <c r="W1976" s="118"/>
      <c r="X1976" s="119"/>
      <c r="Y1976" s="120"/>
      <c r="Z1976" s="122"/>
      <c r="AA1976" s="121"/>
      <c r="AB1976" s="443" t="str">
        <f t="shared" si="919"/>
        <v/>
      </c>
      <c r="AC1976" s="734" t="str">
        <f t="shared" si="920"/>
        <v/>
      </c>
      <c r="AD1976" s="372"/>
      <c r="AE1976" s="485"/>
      <c r="AF1976" s="373" t="str">
        <f t="shared" si="900"/>
        <v/>
      </c>
      <c r="AG1976" s="373" t="str">
        <f t="shared" si="901"/>
        <v/>
      </c>
      <c r="AH1976" s="374" t="str">
        <f t="shared" si="902"/>
        <v/>
      </c>
      <c r="AI1976" s="375" t="str">
        <f t="shared" si="903"/>
        <v/>
      </c>
      <c r="AJ1976" s="375" t="str">
        <f t="shared" si="904"/>
        <v/>
      </c>
      <c r="AK1976" s="375" t="str">
        <f t="shared" si="905"/>
        <v/>
      </c>
      <c r="AL1976" s="375" t="str">
        <f t="shared" si="906"/>
        <v/>
      </c>
      <c r="AM1976" s="375" t="str">
        <f t="shared" si="907"/>
        <v/>
      </c>
      <c r="AN1976" s="376" t="str">
        <f>IF(AF1976="","",IF(OR(AH1976="",AH1976="-"),"－",IF(OR(AM1976=8,AM1976=9),"",IF(OR(AJ1976=3,AJ1976=4,AJ1976=5,AJ1976=6),VLOOKUP(AH1976,INDEX((係数_バス貨物_ガソリン,係数_バス貨物_CNG,係数_バス貨物_軽油,係数_バス貨物_メタノール,係数_バス貨物_LPG),MATCH(AL1976,【参考】排出ガスレベル!$AI$4:$AI$671,1),1,AR1976):INDEX((係数_バス貨物_ガソリン,係数_バス貨物_CNG,係数_バス貨物_軽油,係数_バス貨物_メタノール,係数_バス貨物_LPG),MATCH(AL1976+1,【参考】排出ガスレベル!$AI$4:$AI$671,1)-1,5,AR1976),2,FALSE),IF(OR(AJ1976=1,AJ1976=2),VLOOKUP(AH1976,INDEX((係数_乗用_ガソリン,係数_乗用_CNG,係数_乗用_軽油,係数_乗用_メタノール,係数_乗用_LPG),1,1,AR1976):INDEX((係数_乗用_ガソリン,係数_乗用_CNG,係数_乗用_軽油,係数_乗用_メタノール,係数_乗用_LPG),125,5,AR1976),2,FALSE))))))</f>
        <v/>
      </c>
      <c r="AO1976" s="376" t="str">
        <f>IF(T1976="","",IF(OR(AH1976="",AH1976="-"),"－",IF(OR(AM1976=8,AM1976=9),"",IF(OR(AJ1976=3,AJ1976=4,AJ1976=5,AJ1976=6),VLOOKUP(AH1976,INDEX((係数_バス貨物_ガソリン,係数_バス貨物_CNG,係数_バス貨物_軽油,係数_バス貨物_メタノール,係数_バス貨物_LPG),MATCH(AL1976,【参考】排出ガスレベル!$AI$4:$AI$671,1),1,AR1976):INDEX((係数_バス貨物_ガソリン,係数_バス貨物_CNG,係数_バス貨物_軽油,係数_バス貨物_メタノール,係数_バス貨物_LPG),MATCH(AL1976+1,【参考】排出ガスレベル!$AI$4:$AI$671,1)-1,5,AR1976),3,FALSE),IF(OR(AJ1976=1,AJ1976=2),VLOOKUP(AH1976,INDEX((係数_乗用_ガソリン,係数_乗用_CNG,係数_乗用_軽油,係数_乗用_メタノール,係数_乗用_LPG),1,1,AR1976):INDEX((係数_乗用_ガソリン,係数_乗用_CNG,係数_乗用_軽油,係数_乗用_メタノール,係数_乗用_LPG),125,5,AR1976),3,FALSE))))))</f>
        <v/>
      </c>
      <c r="AP1976" s="375" t="str">
        <f t="shared" si="908"/>
        <v/>
      </c>
      <c r="AQ1976" s="444" t="str">
        <f t="shared" si="909"/>
        <v/>
      </c>
      <c r="AR1976" s="375" t="str">
        <f t="shared" si="912"/>
        <v/>
      </c>
      <c r="AS1976" s="377" t="str">
        <f t="shared" si="910"/>
        <v/>
      </c>
      <c r="AT1976" s="378" t="str">
        <f t="shared" si="911"/>
        <v/>
      </c>
      <c r="AX1976" s="625" t="b">
        <f t="shared" si="913"/>
        <v>0</v>
      </c>
      <c r="AY1976" s="7" t="str">
        <f t="shared" si="914"/>
        <v>FALSEFALSEFALSE</v>
      </c>
      <c r="AZ1976" s="626">
        <f t="shared" si="921"/>
        <v>0</v>
      </c>
      <c r="BA1976" s="627" t="str">
        <f t="shared" si="922"/>
        <v/>
      </c>
      <c r="BB1976" s="627">
        <f t="shared" si="923"/>
        <v>0</v>
      </c>
      <c r="BC1976" s="690" t="str">
        <f t="shared" si="924"/>
        <v/>
      </c>
    </row>
    <row r="1977" spans="1:55">
      <c r="A1977" s="381">
        <v>1921</v>
      </c>
      <c r="B1977" s="117"/>
      <c r="C1977" s="288"/>
      <c r="D1977" s="289"/>
      <c r="E1977" s="289"/>
      <c r="F1977" s="290"/>
      <c r="G1977" s="292"/>
      <c r="H1977" s="116"/>
      <c r="I1977" s="292"/>
      <c r="J1977" s="116"/>
      <c r="K1977" s="370" t="str">
        <f t="shared" si="915"/>
        <v/>
      </c>
      <c r="L1977" s="370">
        <f t="shared" si="916"/>
        <v>0</v>
      </c>
      <c r="M1977" s="370">
        <f t="shared" si="917"/>
        <v>0</v>
      </c>
      <c r="N1977" s="371" t="str">
        <f t="shared" si="925"/>
        <v/>
      </c>
      <c r="O1977" s="371" t="str">
        <f t="shared" si="926"/>
        <v/>
      </c>
      <c r="P1977" s="371" t="str">
        <f t="shared" si="927"/>
        <v/>
      </c>
      <c r="Q1977" s="371" t="str">
        <f t="shared" si="928"/>
        <v/>
      </c>
      <c r="R1977" s="371" t="str">
        <f t="shared" si="929"/>
        <v/>
      </c>
      <c r="S1977" s="371" t="str">
        <f t="shared" si="930"/>
        <v/>
      </c>
      <c r="T1977" s="443" t="str">
        <f t="shared" si="918"/>
        <v/>
      </c>
      <c r="U1977" s="539"/>
      <c r="V1977" s="117"/>
      <c r="W1977" s="118"/>
      <c r="X1977" s="119"/>
      <c r="Y1977" s="120"/>
      <c r="Z1977" s="122"/>
      <c r="AA1977" s="121"/>
      <c r="AB1977" s="443" t="str">
        <f t="shared" si="919"/>
        <v/>
      </c>
      <c r="AC1977" s="734" t="str">
        <f t="shared" si="920"/>
        <v/>
      </c>
      <c r="AD1977" s="372"/>
      <c r="AE1977" s="485"/>
      <c r="AF1977" s="373" t="str">
        <f t="shared" ref="AF1977:AF2040" si="931">IF(OR(T1977="(減車済)",T1977=""),"",1)</f>
        <v/>
      </c>
      <c r="AG1977" s="373" t="str">
        <f t="shared" ref="AG1977:AG2040" si="932">IF(OR(T1977="継続",T1977="新規"),1,"")</f>
        <v/>
      </c>
      <c r="AH1977" s="374" t="str">
        <f t="shared" ref="AH1977:AH2040" si="933">IF(AF1977="","",UPPER(ASC(X1977)))</f>
        <v/>
      </c>
      <c r="AI1977" s="375" t="str">
        <f t="shared" ref="AI1977:AI2040" si="934">IF(AF1977="","",IF(V1977="","",IF(V1977="普通",1,IF(V1977="小型",2,0))))</f>
        <v/>
      </c>
      <c r="AJ1977" s="375" t="str">
        <f t="shared" ref="AJ1977:AJ2040" si="935">IF(AF1977="","",IF(W1977="","",VLOOKUP(W1977,用途,2,FALSE)))</f>
        <v/>
      </c>
      <c r="AK1977" s="375" t="str">
        <f t="shared" ref="AK1977:AK2040" si="936">IF(AF1977="","",IF(Y1977="","",IF(Y1977&lt;=10,1,IF(Y1977&lt;30,2,IF(Y1977&gt;=30,3,0)))))</f>
        <v/>
      </c>
      <c r="AL1977" s="375" t="str">
        <f t="shared" ref="AL1977:AL2040" si="937">IF(AF1977="","",IF(Z1977="","",IF(Z1977&lt;=1.7*1000,1,IF(Z1977&lt;=2.5*1000,2,IF(Z1977&lt;=3.5*1000,3,IF(Z1977&lt;8*1000,4,IF(Z1977&gt;=8*1000,5,"")))))))</f>
        <v/>
      </c>
      <c r="AM1977" s="375" t="str">
        <f t="shared" ref="AM1977:AM2040" si="938">IF(AF1977="","",IF(AA1977="","",VLOOKUP(AA1977,燃料の種類,2,FALSE)))</f>
        <v/>
      </c>
      <c r="AN1977" s="376" t="str">
        <f>IF(AF1977="","",IF(OR(AH1977="",AH1977="-"),"－",IF(OR(AM1977=8,AM1977=9),"",IF(OR(AJ1977=3,AJ1977=4,AJ1977=5,AJ1977=6),VLOOKUP(AH1977,INDEX((係数_バス貨物_ガソリン,係数_バス貨物_CNG,係数_バス貨物_軽油,係数_バス貨物_メタノール,係数_バス貨物_LPG),MATCH(AL1977,【参考】排出ガスレベル!$AI$4:$AI$671,1),1,AR1977):INDEX((係数_バス貨物_ガソリン,係数_バス貨物_CNG,係数_バス貨物_軽油,係数_バス貨物_メタノール,係数_バス貨物_LPG),MATCH(AL1977+1,【参考】排出ガスレベル!$AI$4:$AI$671,1)-1,5,AR1977),2,FALSE),IF(OR(AJ1977=1,AJ1977=2),VLOOKUP(AH1977,INDEX((係数_乗用_ガソリン,係数_乗用_CNG,係数_乗用_軽油,係数_乗用_メタノール,係数_乗用_LPG),1,1,AR1977):INDEX((係数_乗用_ガソリン,係数_乗用_CNG,係数_乗用_軽油,係数_乗用_メタノール,係数_乗用_LPG),125,5,AR1977),2,FALSE))))))</f>
        <v/>
      </c>
      <c r="AO1977" s="376" t="str">
        <f>IF(T1977="","",IF(OR(AH1977="",AH1977="-"),"－",IF(OR(AM1977=8,AM1977=9),"",IF(OR(AJ1977=3,AJ1977=4,AJ1977=5,AJ1977=6),VLOOKUP(AH1977,INDEX((係数_バス貨物_ガソリン,係数_バス貨物_CNG,係数_バス貨物_軽油,係数_バス貨物_メタノール,係数_バス貨物_LPG),MATCH(AL1977,【参考】排出ガスレベル!$AI$4:$AI$671,1),1,AR1977):INDEX((係数_バス貨物_ガソリン,係数_バス貨物_CNG,係数_バス貨物_軽油,係数_バス貨物_メタノール,係数_バス貨物_LPG),MATCH(AL1977+1,【参考】排出ガスレベル!$AI$4:$AI$671,1)-1,5,AR1977),3,FALSE),IF(OR(AJ1977=1,AJ1977=2),VLOOKUP(AH1977,INDEX((係数_乗用_ガソリン,係数_乗用_CNG,係数_乗用_軽油,係数_乗用_メタノール,係数_乗用_LPG),1,1,AR1977):INDEX((係数_乗用_ガソリン,係数_乗用_CNG,係数_乗用_軽油,係数_乗用_メタノール,係数_乗用_LPG),125,5,AR1977),3,FALSE))))))</f>
        <v/>
      </c>
      <c r="AP1977" s="375" t="str">
        <f t="shared" ref="AP1977:AP2040" si="939">IF((AF1977="")+(AC1977=""),"",IF(燃料区分1=4,VLOOKUP(AO1977,排ガス低減レベル,2,FALSE),VLOOKUP(AC1977,排ガス低減レベル,2,FALSE)))</f>
        <v/>
      </c>
      <c r="AQ1977" s="444" t="str">
        <f t="shared" ref="AQ1977:AQ2040" si="940">IF(AG1977="","",IF(AJ1977=3,B1977&amp;"-"&amp;SUM(AJ1977*100,AK1977*10,AL1977)&amp;"A",IF(OR(AJ1977=2,AJ1977=4,AJ1977=6),B1977&amp;"-"&amp;AL1977*10&amp;"A",IF(AJ1977=1,B1977&amp;"-"&amp;AJ1977&amp;"A",IF(AJ1977=5,B1977&amp;"-"&amp;SUM(AJ1977*100,AI1977*10,AL1977)&amp;"A","")))))</f>
        <v/>
      </c>
      <c r="AR1977" s="375" t="str">
        <f t="shared" si="912"/>
        <v/>
      </c>
      <c r="AS1977" s="377" t="str">
        <f t="shared" ref="AS1977:AS2040" si="941">IF(AG1977="","",B1977&amp;"-"&amp;AM1977)</f>
        <v/>
      </c>
      <c r="AT1977" s="378" t="str">
        <f t="shared" ref="AT1977:AT2040" si="942">IF(AF1977="","",VLOOKUP(T1977,車両の増減,2,FALSE))</f>
        <v/>
      </c>
      <c r="AX1977" s="625" t="b">
        <f t="shared" si="913"/>
        <v>0</v>
      </c>
      <c r="AY1977" s="7" t="str">
        <f t="shared" si="914"/>
        <v>FALSEFALSEFALSE</v>
      </c>
      <c r="AZ1977" s="626">
        <f t="shared" si="921"/>
        <v>0</v>
      </c>
      <c r="BA1977" s="627" t="str">
        <f t="shared" si="922"/>
        <v/>
      </c>
      <c r="BB1977" s="627">
        <f t="shared" si="923"/>
        <v>0</v>
      </c>
      <c r="BC1977" s="690" t="str">
        <f t="shared" si="924"/>
        <v/>
      </c>
    </row>
    <row r="1978" spans="1:55">
      <c r="A1978" s="381">
        <v>1922</v>
      </c>
      <c r="B1978" s="117"/>
      <c r="C1978" s="288"/>
      <c r="D1978" s="289"/>
      <c r="E1978" s="289"/>
      <c r="F1978" s="290"/>
      <c r="G1978" s="292"/>
      <c r="H1978" s="116"/>
      <c r="I1978" s="292"/>
      <c r="J1978" s="116"/>
      <c r="K1978" s="370" t="str">
        <f t="shared" si="915"/>
        <v/>
      </c>
      <c r="L1978" s="370">
        <f t="shared" si="916"/>
        <v>0</v>
      </c>
      <c r="M1978" s="370">
        <f t="shared" si="917"/>
        <v>0</v>
      </c>
      <c r="N1978" s="371" t="str">
        <f t="shared" si="925"/>
        <v/>
      </c>
      <c r="O1978" s="371" t="str">
        <f t="shared" si="926"/>
        <v/>
      </c>
      <c r="P1978" s="371" t="str">
        <f t="shared" si="927"/>
        <v/>
      </c>
      <c r="Q1978" s="371" t="str">
        <f t="shared" si="928"/>
        <v/>
      </c>
      <c r="R1978" s="371" t="str">
        <f t="shared" si="929"/>
        <v/>
      </c>
      <c r="S1978" s="371" t="str">
        <f t="shared" si="930"/>
        <v/>
      </c>
      <c r="T1978" s="443" t="str">
        <f t="shared" si="918"/>
        <v/>
      </c>
      <c r="U1978" s="539"/>
      <c r="V1978" s="117"/>
      <c r="W1978" s="118"/>
      <c r="X1978" s="119"/>
      <c r="Y1978" s="120"/>
      <c r="Z1978" s="122"/>
      <c r="AA1978" s="121"/>
      <c r="AB1978" s="443" t="str">
        <f t="shared" si="919"/>
        <v/>
      </c>
      <c r="AC1978" s="734" t="str">
        <f t="shared" si="920"/>
        <v/>
      </c>
      <c r="AD1978" s="372"/>
      <c r="AE1978" s="485"/>
      <c r="AF1978" s="373" t="str">
        <f t="shared" si="931"/>
        <v/>
      </c>
      <c r="AG1978" s="373" t="str">
        <f t="shared" si="932"/>
        <v/>
      </c>
      <c r="AH1978" s="374" t="str">
        <f t="shared" si="933"/>
        <v/>
      </c>
      <c r="AI1978" s="375" t="str">
        <f t="shared" si="934"/>
        <v/>
      </c>
      <c r="AJ1978" s="375" t="str">
        <f t="shared" si="935"/>
        <v/>
      </c>
      <c r="AK1978" s="375" t="str">
        <f t="shared" si="936"/>
        <v/>
      </c>
      <c r="AL1978" s="375" t="str">
        <f t="shared" si="937"/>
        <v/>
      </c>
      <c r="AM1978" s="375" t="str">
        <f t="shared" si="938"/>
        <v/>
      </c>
      <c r="AN1978" s="376" t="str">
        <f>IF(AF1978="","",IF(OR(AH1978="",AH1978="-"),"－",IF(OR(AM1978=8,AM1978=9),"",IF(OR(AJ1978=3,AJ1978=4,AJ1978=5,AJ1978=6),VLOOKUP(AH1978,INDEX((係数_バス貨物_ガソリン,係数_バス貨物_CNG,係数_バス貨物_軽油,係数_バス貨物_メタノール,係数_バス貨物_LPG),MATCH(AL1978,【参考】排出ガスレベル!$AI$4:$AI$671,1),1,AR1978):INDEX((係数_バス貨物_ガソリン,係数_バス貨物_CNG,係数_バス貨物_軽油,係数_バス貨物_メタノール,係数_バス貨物_LPG),MATCH(AL1978+1,【参考】排出ガスレベル!$AI$4:$AI$671,1)-1,5,AR1978),2,FALSE),IF(OR(AJ1978=1,AJ1978=2),VLOOKUP(AH1978,INDEX((係数_乗用_ガソリン,係数_乗用_CNG,係数_乗用_軽油,係数_乗用_メタノール,係数_乗用_LPG),1,1,AR1978):INDEX((係数_乗用_ガソリン,係数_乗用_CNG,係数_乗用_軽油,係数_乗用_メタノール,係数_乗用_LPG),125,5,AR1978),2,FALSE))))))</f>
        <v/>
      </c>
      <c r="AO1978" s="376" t="str">
        <f>IF(T1978="","",IF(OR(AH1978="",AH1978="-"),"－",IF(OR(AM1978=8,AM1978=9),"",IF(OR(AJ1978=3,AJ1978=4,AJ1978=5,AJ1978=6),VLOOKUP(AH1978,INDEX((係数_バス貨物_ガソリン,係数_バス貨物_CNG,係数_バス貨物_軽油,係数_バス貨物_メタノール,係数_バス貨物_LPG),MATCH(AL1978,【参考】排出ガスレベル!$AI$4:$AI$671,1),1,AR1978):INDEX((係数_バス貨物_ガソリン,係数_バス貨物_CNG,係数_バス貨物_軽油,係数_バス貨物_メタノール,係数_バス貨物_LPG),MATCH(AL1978+1,【参考】排出ガスレベル!$AI$4:$AI$671,1)-1,5,AR1978),3,FALSE),IF(OR(AJ1978=1,AJ1978=2),VLOOKUP(AH1978,INDEX((係数_乗用_ガソリン,係数_乗用_CNG,係数_乗用_軽油,係数_乗用_メタノール,係数_乗用_LPG),1,1,AR1978):INDEX((係数_乗用_ガソリン,係数_乗用_CNG,係数_乗用_軽油,係数_乗用_メタノール,係数_乗用_LPG),125,5,AR1978),3,FALSE))))))</f>
        <v/>
      </c>
      <c r="AP1978" s="375" t="str">
        <f t="shared" si="939"/>
        <v/>
      </c>
      <c r="AQ1978" s="444" t="str">
        <f t="shared" si="940"/>
        <v/>
      </c>
      <c r="AR1978" s="375" t="str">
        <f t="shared" ref="AR1978:AR2041" si="943">IF(OR(AM1978=1,AM1978=2,AM1978=11),1,IF(AM1978=6,2,IF(OR(AM1978=4,AM1978=5,AM1978=10),3,IF(AM1978=7,4,IF(AM1978=3,5, IF(OR(AM1978=8,AM1978=9),6,""))))))</f>
        <v/>
      </c>
      <c r="AS1978" s="377" t="str">
        <f t="shared" si="941"/>
        <v/>
      </c>
      <c r="AT1978" s="378" t="str">
        <f t="shared" si="942"/>
        <v/>
      </c>
      <c r="AX1978" s="625" t="b">
        <f t="shared" ref="AX1978:AX2041" si="944">IF(AY1978="FALSEFALSEFALSEFALSE","ハイブリッド")</f>
        <v>0</v>
      </c>
      <c r="AY1978" s="7" t="str">
        <f t="shared" ref="AY1978:AY2041" si="945">EXACT(AZ1978,BA1978)&amp;IF(BA1978="","")&amp;IF(AZ1978="電気",TRUE)&amp;IF(AZ1978="LPG",TRUE)</f>
        <v>FALSEFALSEFALSE</v>
      </c>
      <c r="AZ1978" s="626">
        <f t="shared" si="921"/>
        <v>0</v>
      </c>
      <c r="BA1978" s="627" t="str">
        <f t="shared" si="922"/>
        <v/>
      </c>
      <c r="BB1978" s="627">
        <f t="shared" si="923"/>
        <v>0</v>
      </c>
      <c r="BC1978" s="690" t="str">
        <f t="shared" si="924"/>
        <v/>
      </c>
    </row>
    <row r="1979" spans="1:55">
      <c r="A1979" s="381">
        <v>1923</v>
      </c>
      <c r="B1979" s="117"/>
      <c r="C1979" s="288"/>
      <c r="D1979" s="289"/>
      <c r="E1979" s="289"/>
      <c r="F1979" s="290"/>
      <c r="G1979" s="292"/>
      <c r="H1979" s="116"/>
      <c r="I1979" s="292"/>
      <c r="J1979" s="116"/>
      <c r="K1979" s="370" t="str">
        <f t="shared" si="915"/>
        <v/>
      </c>
      <c r="L1979" s="370">
        <f t="shared" si="916"/>
        <v>0</v>
      </c>
      <c r="M1979" s="370">
        <f t="shared" si="917"/>
        <v>0</v>
      </c>
      <c r="N1979" s="371" t="str">
        <f t="shared" si="925"/>
        <v/>
      </c>
      <c r="O1979" s="371" t="str">
        <f t="shared" si="926"/>
        <v/>
      </c>
      <c r="P1979" s="371" t="str">
        <f t="shared" si="927"/>
        <v/>
      </c>
      <c r="Q1979" s="371" t="str">
        <f t="shared" si="928"/>
        <v/>
      </c>
      <c r="R1979" s="371" t="str">
        <f t="shared" si="929"/>
        <v/>
      </c>
      <c r="S1979" s="371" t="str">
        <f t="shared" si="930"/>
        <v/>
      </c>
      <c r="T1979" s="443" t="str">
        <f t="shared" si="918"/>
        <v/>
      </c>
      <c r="U1979" s="539"/>
      <c r="V1979" s="117"/>
      <c r="W1979" s="118"/>
      <c r="X1979" s="119"/>
      <c r="Y1979" s="120"/>
      <c r="Z1979" s="122"/>
      <c r="AA1979" s="121"/>
      <c r="AB1979" s="443" t="str">
        <f t="shared" si="919"/>
        <v/>
      </c>
      <c r="AC1979" s="734" t="str">
        <f t="shared" si="920"/>
        <v/>
      </c>
      <c r="AD1979" s="372"/>
      <c r="AE1979" s="485"/>
      <c r="AF1979" s="373" t="str">
        <f t="shared" si="931"/>
        <v/>
      </c>
      <c r="AG1979" s="373" t="str">
        <f t="shared" si="932"/>
        <v/>
      </c>
      <c r="AH1979" s="374" t="str">
        <f t="shared" si="933"/>
        <v/>
      </c>
      <c r="AI1979" s="375" t="str">
        <f t="shared" si="934"/>
        <v/>
      </c>
      <c r="AJ1979" s="375" t="str">
        <f t="shared" si="935"/>
        <v/>
      </c>
      <c r="AK1979" s="375" t="str">
        <f t="shared" si="936"/>
        <v/>
      </c>
      <c r="AL1979" s="375" t="str">
        <f t="shared" si="937"/>
        <v/>
      </c>
      <c r="AM1979" s="375" t="str">
        <f t="shared" si="938"/>
        <v/>
      </c>
      <c r="AN1979" s="376" t="str">
        <f>IF(AF1979="","",IF(OR(AH1979="",AH1979="-"),"－",IF(OR(AM1979=8,AM1979=9),"",IF(OR(AJ1979=3,AJ1979=4,AJ1979=5,AJ1979=6),VLOOKUP(AH1979,INDEX((係数_バス貨物_ガソリン,係数_バス貨物_CNG,係数_バス貨物_軽油,係数_バス貨物_メタノール,係数_バス貨物_LPG),MATCH(AL1979,【参考】排出ガスレベル!$AI$4:$AI$671,1),1,AR1979):INDEX((係数_バス貨物_ガソリン,係数_バス貨物_CNG,係数_バス貨物_軽油,係数_バス貨物_メタノール,係数_バス貨物_LPG),MATCH(AL1979+1,【参考】排出ガスレベル!$AI$4:$AI$671,1)-1,5,AR1979),2,FALSE),IF(OR(AJ1979=1,AJ1979=2),VLOOKUP(AH1979,INDEX((係数_乗用_ガソリン,係数_乗用_CNG,係数_乗用_軽油,係数_乗用_メタノール,係数_乗用_LPG),1,1,AR1979):INDEX((係数_乗用_ガソリン,係数_乗用_CNG,係数_乗用_軽油,係数_乗用_メタノール,係数_乗用_LPG),125,5,AR1979),2,FALSE))))))</f>
        <v/>
      </c>
      <c r="AO1979" s="376" t="str">
        <f>IF(T1979="","",IF(OR(AH1979="",AH1979="-"),"－",IF(OR(AM1979=8,AM1979=9),"",IF(OR(AJ1979=3,AJ1979=4,AJ1979=5,AJ1979=6),VLOOKUP(AH1979,INDEX((係数_バス貨物_ガソリン,係数_バス貨物_CNG,係数_バス貨物_軽油,係数_バス貨物_メタノール,係数_バス貨物_LPG),MATCH(AL1979,【参考】排出ガスレベル!$AI$4:$AI$671,1),1,AR1979):INDEX((係数_バス貨物_ガソリン,係数_バス貨物_CNG,係数_バス貨物_軽油,係数_バス貨物_メタノール,係数_バス貨物_LPG),MATCH(AL1979+1,【参考】排出ガスレベル!$AI$4:$AI$671,1)-1,5,AR1979),3,FALSE),IF(OR(AJ1979=1,AJ1979=2),VLOOKUP(AH1979,INDEX((係数_乗用_ガソリン,係数_乗用_CNG,係数_乗用_軽油,係数_乗用_メタノール,係数_乗用_LPG),1,1,AR1979):INDEX((係数_乗用_ガソリン,係数_乗用_CNG,係数_乗用_軽油,係数_乗用_メタノール,係数_乗用_LPG),125,5,AR1979),3,FALSE))))))</f>
        <v/>
      </c>
      <c r="AP1979" s="375" t="str">
        <f t="shared" si="939"/>
        <v/>
      </c>
      <c r="AQ1979" s="444" t="str">
        <f t="shared" si="940"/>
        <v/>
      </c>
      <c r="AR1979" s="375" t="str">
        <f t="shared" si="943"/>
        <v/>
      </c>
      <c r="AS1979" s="377" t="str">
        <f t="shared" si="941"/>
        <v/>
      </c>
      <c r="AT1979" s="378" t="str">
        <f t="shared" si="942"/>
        <v/>
      </c>
      <c r="AX1979" s="625" t="b">
        <f t="shared" si="944"/>
        <v>0</v>
      </c>
      <c r="AY1979" s="7" t="str">
        <f t="shared" si="945"/>
        <v>FALSEFALSEFALSE</v>
      </c>
      <c r="AZ1979" s="626">
        <f t="shared" si="921"/>
        <v>0</v>
      </c>
      <c r="BA1979" s="627" t="str">
        <f t="shared" si="922"/>
        <v/>
      </c>
      <c r="BB1979" s="627">
        <f t="shared" si="923"/>
        <v>0</v>
      </c>
      <c r="BC1979" s="690" t="str">
        <f t="shared" si="924"/>
        <v/>
      </c>
    </row>
    <row r="1980" spans="1:55">
      <c r="A1980" s="381">
        <v>1924</v>
      </c>
      <c r="B1980" s="117"/>
      <c r="C1980" s="288"/>
      <c r="D1980" s="289"/>
      <c r="E1980" s="289"/>
      <c r="F1980" s="290"/>
      <c r="G1980" s="292"/>
      <c r="H1980" s="116"/>
      <c r="I1980" s="292"/>
      <c r="J1980" s="116"/>
      <c r="K1980" s="370" t="str">
        <f t="shared" si="915"/>
        <v/>
      </c>
      <c r="L1980" s="370">
        <f t="shared" si="916"/>
        <v>0</v>
      </c>
      <c r="M1980" s="370">
        <f t="shared" si="917"/>
        <v>0</v>
      </c>
      <c r="N1980" s="371" t="str">
        <f t="shared" si="925"/>
        <v/>
      </c>
      <c r="O1980" s="371" t="str">
        <f t="shared" si="926"/>
        <v/>
      </c>
      <c r="P1980" s="371" t="str">
        <f t="shared" si="927"/>
        <v/>
      </c>
      <c r="Q1980" s="371" t="str">
        <f t="shared" si="928"/>
        <v/>
      </c>
      <c r="R1980" s="371" t="str">
        <f t="shared" si="929"/>
        <v/>
      </c>
      <c r="S1980" s="371" t="str">
        <f t="shared" si="930"/>
        <v/>
      </c>
      <c r="T1980" s="443" t="str">
        <f t="shared" si="918"/>
        <v/>
      </c>
      <c r="U1980" s="539"/>
      <c r="V1980" s="117"/>
      <c r="W1980" s="118"/>
      <c r="X1980" s="119"/>
      <c r="Y1980" s="120"/>
      <c r="Z1980" s="122"/>
      <c r="AA1980" s="121"/>
      <c r="AB1980" s="443" t="str">
        <f t="shared" si="919"/>
        <v/>
      </c>
      <c r="AC1980" s="734" t="str">
        <f t="shared" si="920"/>
        <v/>
      </c>
      <c r="AD1980" s="372"/>
      <c r="AE1980" s="485"/>
      <c r="AF1980" s="373" t="str">
        <f t="shared" si="931"/>
        <v/>
      </c>
      <c r="AG1980" s="373" t="str">
        <f t="shared" si="932"/>
        <v/>
      </c>
      <c r="AH1980" s="374" t="str">
        <f t="shared" si="933"/>
        <v/>
      </c>
      <c r="AI1980" s="375" t="str">
        <f t="shared" si="934"/>
        <v/>
      </c>
      <c r="AJ1980" s="375" t="str">
        <f t="shared" si="935"/>
        <v/>
      </c>
      <c r="AK1980" s="375" t="str">
        <f t="shared" si="936"/>
        <v/>
      </c>
      <c r="AL1980" s="375" t="str">
        <f t="shared" si="937"/>
        <v/>
      </c>
      <c r="AM1980" s="375" t="str">
        <f t="shared" si="938"/>
        <v/>
      </c>
      <c r="AN1980" s="376" t="str">
        <f>IF(AF1980="","",IF(OR(AH1980="",AH1980="-"),"－",IF(OR(AM1980=8,AM1980=9),"",IF(OR(AJ1980=3,AJ1980=4,AJ1980=5,AJ1980=6),VLOOKUP(AH1980,INDEX((係数_バス貨物_ガソリン,係数_バス貨物_CNG,係数_バス貨物_軽油,係数_バス貨物_メタノール,係数_バス貨物_LPG),MATCH(AL1980,【参考】排出ガスレベル!$AI$4:$AI$671,1),1,AR1980):INDEX((係数_バス貨物_ガソリン,係数_バス貨物_CNG,係数_バス貨物_軽油,係数_バス貨物_メタノール,係数_バス貨物_LPG),MATCH(AL1980+1,【参考】排出ガスレベル!$AI$4:$AI$671,1)-1,5,AR1980),2,FALSE),IF(OR(AJ1980=1,AJ1980=2),VLOOKUP(AH1980,INDEX((係数_乗用_ガソリン,係数_乗用_CNG,係数_乗用_軽油,係数_乗用_メタノール,係数_乗用_LPG),1,1,AR1980):INDEX((係数_乗用_ガソリン,係数_乗用_CNG,係数_乗用_軽油,係数_乗用_メタノール,係数_乗用_LPG),125,5,AR1980),2,FALSE))))))</f>
        <v/>
      </c>
      <c r="AO1980" s="376" t="str">
        <f>IF(T1980="","",IF(OR(AH1980="",AH1980="-"),"－",IF(OR(AM1980=8,AM1980=9),"",IF(OR(AJ1980=3,AJ1980=4,AJ1980=5,AJ1980=6),VLOOKUP(AH1980,INDEX((係数_バス貨物_ガソリン,係数_バス貨物_CNG,係数_バス貨物_軽油,係数_バス貨物_メタノール,係数_バス貨物_LPG),MATCH(AL1980,【参考】排出ガスレベル!$AI$4:$AI$671,1),1,AR1980):INDEX((係数_バス貨物_ガソリン,係数_バス貨物_CNG,係数_バス貨物_軽油,係数_バス貨物_メタノール,係数_バス貨物_LPG),MATCH(AL1980+1,【参考】排出ガスレベル!$AI$4:$AI$671,1)-1,5,AR1980),3,FALSE),IF(OR(AJ1980=1,AJ1980=2),VLOOKUP(AH1980,INDEX((係数_乗用_ガソリン,係数_乗用_CNG,係数_乗用_軽油,係数_乗用_メタノール,係数_乗用_LPG),1,1,AR1980):INDEX((係数_乗用_ガソリン,係数_乗用_CNG,係数_乗用_軽油,係数_乗用_メタノール,係数_乗用_LPG),125,5,AR1980),3,FALSE))))))</f>
        <v/>
      </c>
      <c r="AP1980" s="375" t="str">
        <f t="shared" si="939"/>
        <v/>
      </c>
      <c r="AQ1980" s="444" t="str">
        <f t="shared" si="940"/>
        <v/>
      </c>
      <c r="AR1980" s="375" t="str">
        <f t="shared" si="943"/>
        <v/>
      </c>
      <c r="AS1980" s="377" t="str">
        <f t="shared" si="941"/>
        <v/>
      </c>
      <c r="AT1980" s="378" t="str">
        <f t="shared" si="942"/>
        <v/>
      </c>
      <c r="AX1980" s="625" t="b">
        <f t="shared" si="944"/>
        <v>0</v>
      </c>
      <c r="AY1980" s="7" t="str">
        <f t="shared" si="945"/>
        <v>FALSEFALSEFALSE</v>
      </c>
      <c r="AZ1980" s="626">
        <f t="shared" si="921"/>
        <v>0</v>
      </c>
      <c r="BA1980" s="627" t="str">
        <f t="shared" si="922"/>
        <v/>
      </c>
      <c r="BB1980" s="627">
        <f t="shared" si="923"/>
        <v>0</v>
      </c>
      <c r="BC1980" s="690" t="str">
        <f t="shared" si="924"/>
        <v/>
      </c>
    </row>
    <row r="1981" spans="1:55">
      <c r="A1981" s="381">
        <v>1925</v>
      </c>
      <c r="B1981" s="117"/>
      <c r="C1981" s="288"/>
      <c r="D1981" s="289"/>
      <c r="E1981" s="289"/>
      <c r="F1981" s="290"/>
      <c r="G1981" s="292"/>
      <c r="H1981" s="116"/>
      <c r="I1981" s="292"/>
      <c r="J1981" s="116"/>
      <c r="K1981" s="370" t="str">
        <f t="shared" si="915"/>
        <v/>
      </c>
      <c r="L1981" s="370">
        <f t="shared" si="916"/>
        <v>0</v>
      </c>
      <c r="M1981" s="370">
        <f t="shared" si="917"/>
        <v>0</v>
      </c>
      <c r="N1981" s="371" t="str">
        <f t="shared" si="925"/>
        <v/>
      </c>
      <c r="O1981" s="371" t="str">
        <f t="shared" si="926"/>
        <v/>
      </c>
      <c r="P1981" s="371" t="str">
        <f t="shared" si="927"/>
        <v/>
      </c>
      <c r="Q1981" s="371" t="str">
        <f t="shared" si="928"/>
        <v/>
      </c>
      <c r="R1981" s="371" t="str">
        <f t="shared" si="929"/>
        <v/>
      </c>
      <c r="S1981" s="371" t="str">
        <f t="shared" si="930"/>
        <v/>
      </c>
      <c r="T1981" s="443" t="str">
        <f t="shared" si="918"/>
        <v/>
      </c>
      <c r="U1981" s="539"/>
      <c r="V1981" s="117"/>
      <c r="W1981" s="118"/>
      <c r="X1981" s="119"/>
      <c r="Y1981" s="120"/>
      <c r="Z1981" s="122"/>
      <c r="AA1981" s="121"/>
      <c r="AB1981" s="443" t="str">
        <f t="shared" si="919"/>
        <v/>
      </c>
      <c r="AC1981" s="734" t="str">
        <f t="shared" si="920"/>
        <v/>
      </c>
      <c r="AD1981" s="372"/>
      <c r="AE1981" s="485"/>
      <c r="AF1981" s="373" t="str">
        <f t="shared" si="931"/>
        <v/>
      </c>
      <c r="AG1981" s="373" t="str">
        <f t="shared" si="932"/>
        <v/>
      </c>
      <c r="AH1981" s="374" t="str">
        <f t="shared" si="933"/>
        <v/>
      </c>
      <c r="AI1981" s="375" t="str">
        <f t="shared" si="934"/>
        <v/>
      </c>
      <c r="AJ1981" s="375" t="str">
        <f t="shared" si="935"/>
        <v/>
      </c>
      <c r="AK1981" s="375" t="str">
        <f t="shared" si="936"/>
        <v/>
      </c>
      <c r="AL1981" s="375" t="str">
        <f t="shared" si="937"/>
        <v/>
      </c>
      <c r="AM1981" s="375" t="str">
        <f t="shared" si="938"/>
        <v/>
      </c>
      <c r="AN1981" s="376" t="str">
        <f>IF(AF1981="","",IF(OR(AH1981="",AH1981="-"),"－",IF(OR(AM1981=8,AM1981=9),"",IF(OR(AJ1981=3,AJ1981=4,AJ1981=5,AJ1981=6),VLOOKUP(AH1981,INDEX((係数_バス貨物_ガソリン,係数_バス貨物_CNG,係数_バス貨物_軽油,係数_バス貨物_メタノール,係数_バス貨物_LPG),MATCH(AL1981,【参考】排出ガスレベル!$AI$4:$AI$671,1),1,AR1981):INDEX((係数_バス貨物_ガソリン,係数_バス貨物_CNG,係数_バス貨物_軽油,係数_バス貨物_メタノール,係数_バス貨物_LPG),MATCH(AL1981+1,【参考】排出ガスレベル!$AI$4:$AI$671,1)-1,5,AR1981),2,FALSE),IF(OR(AJ1981=1,AJ1981=2),VLOOKUP(AH1981,INDEX((係数_乗用_ガソリン,係数_乗用_CNG,係数_乗用_軽油,係数_乗用_メタノール,係数_乗用_LPG),1,1,AR1981):INDEX((係数_乗用_ガソリン,係数_乗用_CNG,係数_乗用_軽油,係数_乗用_メタノール,係数_乗用_LPG),125,5,AR1981),2,FALSE))))))</f>
        <v/>
      </c>
      <c r="AO1981" s="376" t="str">
        <f>IF(T1981="","",IF(OR(AH1981="",AH1981="-"),"－",IF(OR(AM1981=8,AM1981=9),"",IF(OR(AJ1981=3,AJ1981=4,AJ1981=5,AJ1981=6),VLOOKUP(AH1981,INDEX((係数_バス貨物_ガソリン,係数_バス貨物_CNG,係数_バス貨物_軽油,係数_バス貨物_メタノール,係数_バス貨物_LPG),MATCH(AL1981,【参考】排出ガスレベル!$AI$4:$AI$671,1),1,AR1981):INDEX((係数_バス貨物_ガソリン,係数_バス貨物_CNG,係数_バス貨物_軽油,係数_バス貨物_メタノール,係数_バス貨物_LPG),MATCH(AL1981+1,【参考】排出ガスレベル!$AI$4:$AI$671,1)-1,5,AR1981),3,FALSE),IF(OR(AJ1981=1,AJ1981=2),VLOOKUP(AH1981,INDEX((係数_乗用_ガソリン,係数_乗用_CNG,係数_乗用_軽油,係数_乗用_メタノール,係数_乗用_LPG),1,1,AR1981):INDEX((係数_乗用_ガソリン,係数_乗用_CNG,係数_乗用_軽油,係数_乗用_メタノール,係数_乗用_LPG),125,5,AR1981),3,FALSE))))))</f>
        <v/>
      </c>
      <c r="AP1981" s="375" t="str">
        <f t="shared" si="939"/>
        <v/>
      </c>
      <c r="AQ1981" s="444" t="str">
        <f t="shared" si="940"/>
        <v/>
      </c>
      <c r="AR1981" s="375" t="str">
        <f t="shared" si="943"/>
        <v/>
      </c>
      <c r="AS1981" s="377" t="str">
        <f t="shared" si="941"/>
        <v/>
      </c>
      <c r="AT1981" s="378" t="str">
        <f t="shared" si="942"/>
        <v/>
      </c>
      <c r="AX1981" s="625" t="b">
        <f t="shared" si="944"/>
        <v>0</v>
      </c>
      <c r="AY1981" s="7" t="str">
        <f t="shared" si="945"/>
        <v>FALSEFALSEFALSE</v>
      </c>
      <c r="AZ1981" s="626">
        <f t="shared" si="921"/>
        <v>0</v>
      </c>
      <c r="BA1981" s="627" t="str">
        <f t="shared" si="922"/>
        <v/>
      </c>
      <c r="BB1981" s="627">
        <f t="shared" si="923"/>
        <v>0</v>
      </c>
      <c r="BC1981" s="690" t="str">
        <f t="shared" si="924"/>
        <v/>
      </c>
    </row>
    <row r="1982" spans="1:55">
      <c r="A1982" s="381">
        <v>1926</v>
      </c>
      <c r="B1982" s="117"/>
      <c r="C1982" s="288"/>
      <c r="D1982" s="289"/>
      <c r="E1982" s="289"/>
      <c r="F1982" s="290"/>
      <c r="G1982" s="292"/>
      <c r="H1982" s="116"/>
      <c r="I1982" s="292"/>
      <c r="J1982" s="116"/>
      <c r="K1982" s="370" t="str">
        <f t="shared" si="915"/>
        <v/>
      </c>
      <c r="L1982" s="370">
        <f t="shared" si="916"/>
        <v>0</v>
      </c>
      <c r="M1982" s="370">
        <f t="shared" si="917"/>
        <v>0</v>
      </c>
      <c r="N1982" s="371" t="str">
        <f t="shared" si="925"/>
        <v/>
      </c>
      <c r="O1982" s="371" t="str">
        <f t="shared" si="926"/>
        <v/>
      </c>
      <c r="P1982" s="371" t="str">
        <f t="shared" si="927"/>
        <v/>
      </c>
      <c r="Q1982" s="371" t="str">
        <f t="shared" si="928"/>
        <v/>
      </c>
      <c r="R1982" s="371" t="str">
        <f t="shared" si="929"/>
        <v/>
      </c>
      <c r="S1982" s="371" t="str">
        <f t="shared" si="930"/>
        <v/>
      </c>
      <c r="T1982" s="443" t="str">
        <f t="shared" si="918"/>
        <v/>
      </c>
      <c r="U1982" s="539"/>
      <c r="V1982" s="117"/>
      <c r="W1982" s="118"/>
      <c r="X1982" s="119"/>
      <c r="Y1982" s="120"/>
      <c r="Z1982" s="122"/>
      <c r="AA1982" s="121"/>
      <c r="AB1982" s="443" t="str">
        <f t="shared" si="919"/>
        <v/>
      </c>
      <c r="AC1982" s="734" t="str">
        <f t="shared" si="920"/>
        <v/>
      </c>
      <c r="AD1982" s="372"/>
      <c r="AE1982" s="485"/>
      <c r="AF1982" s="373" t="str">
        <f t="shared" si="931"/>
        <v/>
      </c>
      <c r="AG1982" s="373" t="str">
        <f t="shared" si="932"/>
        <v/>
      </c>
      <c r="AH1982" s="374" t="str">
        <f t="shared" si="933"/>
        <v/>
      </c>
      <c r="AI1982" s="375" t="str">
        <f t="shared" si="934"/>
        <v/>
      </c>
      <c r="AJ1982" s="375" t="str">
        <f t="shared" si="935"/>
        <v/>
      </c>
      <c r="AK1982" s="375" t="str">
        <f t="shared" si="936"/>
        <v/>
      </c>
      <c r="AL1982" s="375" t="str">
        <f t="shared" si="937"/>
        <v/>
      </c>
      <c r="AM1982" s="375" t="str">
        <f t="shared" si="938"/>
        <v/>
      </c>
      <c r="AN1982" s="376" t="str">
        <f>IF(AF1982="","",IF(OR(AH1982="",AH1982="-"),"－",IF(OR(AM1982=8,AM1982=9),"",IF(OR(AJ1982=3,AJ1982=4,AJ1982=5,AJ1982=6),VLOOKUP(AH1982,INDEX((係数_バス貨物_ガソリン,係数_バス貨物_CNG,係数_バス貨物_軽油,係数_バス貨物_メタノール,係数_バス貨物_LPG),MATCH(AL1982,【参考】排出ガスレベル!$AI$4:$AI$671,1),1,AR1982):INDEX((係数_バス貨物_ガソリン,係数_バス貨物_CNG,係数_バス貨物_軽油,係数_バス貨物_メタノール,係数_バス貨物_LPG),MATCH(AL1982+1,【参考】排出ガスレベル!$AI$4:$AI$671,1)-1,5,AR1982),2,FALSE),IF(OR(AJ1982=1,AJ1982=2),VLOOKUP(AH1982,INDEX((係数_乗用_ガソリン,係数_乗用_CNG,係数_乗用_軽油,係数_乗用_メタノール,係数_乗用_LPG),1,1,AR1982):INDEX((係数_乗用_ガソリン,係数_乗用_CNG,係数_乗用_軽油,係数_乗用_メタノール,係数_乗用_LPG),125,5,AR1982),2,FALSE))))))</f>
        <v/>
      </c>
      <c r="AO1982" s="376" t="str">
        <f>IF(T1982="","",IF(OR(AH1982="",AH1982="-"),"－",IF(OR(AM1982=8,AM1982=9),"",IF(OR(AJ1982=3,AJ1982=4,AJ1982=5,AJ1982=6),VLOOKUP(AH1982,INDEX((係数_バス貨物_ガソリン,係数_バス貨物_CNG,係数_バス貨物_軽油,係数_バス貨物_メタノール,係数_バス貨物_LPG),MATCH(AL1982,【参考】排出ガスレベル!$AI$4:$AI$671,1),1,AR1982):INDEX((係数_バス貨物_ガソリン,係数_バス貨物_CNG,係数_バス貨物_軽油,係数_バス貨物_メタノール,係数_バス貨物_LPG),MATCH(AL1982+1,【参考】排出ガスレベル!$AI$4:$AI$671,1)-1,5,AR1982),3,FALSE),IF(OR(AJ1982=1,AJ1982=2),VLOOKUP(AH1982,INDEX((係数_乗用_ガソリン,係数_乗用_CNG,係数_乗用_軽油,係数_乗用_メタノール,係数_乗用_LPG),1,1,AR1982):INDEX((係数_乗用_ガソリン,係数_乗用_CNG,係数_乗用_軽油,係数_乗用_メタノール,係数_乗用_LPG),125,5,AR1982),3,FALSE))))))</f>
        <v/>
      </c>
      <c r="AP1982" s="375" t="str">
        <f t="shared" si="939"/>
        <v/>
      </c>
      <c r="AQ1982" s="444" t="str">
        <f t="shared" si="940"/>
        <v/>
      </c>
      <c r="AR1982" s="375" t="str">
        <f t="shared" si="943"/>
        <v/>
      </c>
      <c r="AS1982" s="377" t="str">
        <f t="shared" si="941"/>
        <v/>
      </c>
      <c r="AT1982" s="378" t="str">
        <f t="shared" si="942"/>
        <v/>
      </c>
      <c r="AX1982" s="625" t="b">
        <f t="shared" si="944"/>
        <v>0</v>
      </c>
      <c r="AY1982" s="7" t="str">
        <f t="shared" si="945"/>
        <v>FALSEFALSEFALSE</v>
      </c>
      <c r="AZ1982" s="626">
        <f t="shared" si="921"/>
        <v>0</v>
      </c>
      <c r="BA1982" s="627" t="str">
        <f t="shared" si="922"/>
        <v/>
      </c>
      <c r="BB1982" s="627">
        <f t="shared" si="923"/>
        <v>0</v>
      </c>
      <c r="BC1982" s="690" t="str">
        <f t="shared" si="924"/>
        <v/>
      </c>
    </row>
    <row r="1983" spans="1:55">
      <c r="A1983" s="381">
        <v>1927</v>
      </c>
      <c r="B1983" s="117"/>
      <c r="C1983" s="288"/>
      <c r="D1983" s="289"/>
      <c r="E1983" s="289"/>
      <c r="F1983" s="290"/>
      <c r="G1983" s="292"/>
      <c r="H1983" s="116"/>
      <c r="I1983" s="292"/>
      <c r="J1983" s="116"/>
      <c r="K1983" s="370" t="str">
        <f t="shared" si="915"/>
        <v/>
      </c>
      <c r="L1983" s="370">
        <f t="shared" si="916"/>
        <v>0</v>
      </c>
      <c r="M1983" s="370">
        <f t="shared" si="917"/>
        <v>0</v>
      </c>
      <c r="N1983" s="371" t="str">
        <f t="shared" si="925"/>
        <v/>
      </c>
      <c r="O1983" s="371" t="str">
        <f t="shared" si="926"/>
        <v/>
      </c>
      <c r="P1983" s="371" t="str">
        <f t="shared" si="927"/>
        <v/>
      </c>
      <c r="Q1983" s="371" t="str">
        <f t="shared" si="928"/>
        <v/>
      </c>
      <c r="R1983" s="371" t="str">
        <f t="shared" si="929"/>
        <v/>
      </c>
      <c r="S1983" s="371" t="str">
        <f t="shared" si="930"/>
        <v/>
      </c>
      <c r="T1983" s="443" t="str">
        <f t="shared" si="918"/>
        <v/>
      </c>
      <c r="U1983" s="539"/>
      <c r="V1983" s="117"/>
      <c r="W1983" s="118"/>
      <c r="X1983" s="119"/>
      <c r="Y1983" s="120"/>
      <c r="Z1983" s="122"/>
      <c r="AA1983" s="121"/>
      <c r="AB1983" s="443" t="str">
        <f t="shared" si="919"/>
        <v/>
      </c>
      <c r="AC1983" s="734" t="str">
        <f t="shared" si="920"/>
        <v/>
      </c>
      <c r="AD1983" s="372"/>
      <c r="AE1983" s="485"/>
      <c r="AF1983" s="373" t="str">
        <f t="shared" si="931"/>
        <v/>
      </c>
      <c r="AG1983" s="373" t="str">
        <f t="shared" si="932"/>
        <v/>
      </c>
      <c r="AH1983" s="374" t="str">
        <f t="shared" si="933"/>
        <v/>
      </c>
      <c r="AI1983" s="375" t="str">
        <f t="shared" si="934"/>
        <v/>
      </c>
      <c r="AJ1983" s="375" t="str">
        <f t="shared" si="935"/>
        <v/>
      </c>
      <c r="AK1983" s="375" t="str">
        <f t="shared" si="936"/>
        <v/>
      </c>
      <c r="AL1983" s="375" t="str">
        <f t="shared" si="937"/>
        <v/>
      </c>
      <c r="AM1983" s="375" t="str">
        <f t="shared" si="938"/>
        <v/>
      </c>
      <c r="AN1983" s="376" t="str">
        <f>IF(AF1983="","",IF(OR(AH1983="",AH1983="-"),"－",IF(OR(AM1983=8,AM1983=9),"",IF(OR(AJ1983=3,AJ1983=4,AJ1983=5,AJ1983=6),VLOOKUP(AH1983,INDEX((係数_バス貨物_ガソリン,係数_バス貨物_CNG,係数_バス貨物_軽油,係数_バス貨物_メタノール,係数_バス貨物_LPG),MATCH(AL1983,【参考】排出ガスレベル!$AI$4:$AI$671,1),1,AR1983):INDEX((係数_バス貨物_ガソリン,係数_バス貨物_CNG,係数_バス貨物_軽油,係数_バス貨物_メタノール,係数_バス貨物_LPG),MATCH(AL1983+1,【参考】排出ガスレベル!$AI$4:$AI$671,1)-1,5,AR1983),2,FALSE),IF(OR(AJ1983=1,AJ1983=2),VLOOKUP(AH1983,INDEX((係数_乗用_ガソリン,係数_乗用_CNG,係数_乗用_軽油,係数_乗用_メタノール,係数_乗用_LPG),1,1,AR1983):INDEX((係数_乗用_ガソリン,係数_乗用_CNG,係数_乗用_軽油,係数_乗用_メタノール,係数_乗用_LPG),125,5,AR1983),2,FALSE))))))</f>
        <v/>
      </c>
      <c r="AO1983" s="376" t="str">
        <f>IF(T1983="","",IF(OR(AH1983="",AH1983="-"),"－",IF(OR(AM1983=8,AM1983=9),"",IF(OR(AJ1983=3,AJ1983=4,AJ1983=5,AJ1983=6),VLOOKUP(AH1983,INDEX((係数_バス貨物_ガソリン,係数_バス貨物_CNG,係数_バス貨物_軽油,係数_バス貨物_メタノール,係数_バス貨物_LPG),MATCH(AL1983,【参考】排出ガスレベル!$AI$4:$AI$671,1),1,AR1983):INDEX((係数_バス貨物_ガソリン,係数_バス貨物_CNG,係数_バス貨物_軽油,係数_バス貨物_メタノール,係数_バス貨物_LPG),MATCH(AL1983+1,【参考】排出ガスレベル!$AI$4:$AI$671,1)-1,5,AR1983),3,FALSE),IF(OR(AJ1983=1,AJ1983=2),VLOOKUP(AH1983,INDEX((係数_乗用_ガソリン,係数_乗用_CNG,係数_乗用_軽油,係数_乗用_メタノール,係数_乗用_LPG),1,1,AR1983):INDEX((係数_乗用_ガソリン,係数_乗用_CNG,係数_乗用_軽油,係数_乗用_メタノール,係数_乗用_LPG),125,5,AR1983),3,FALSE))))))</f>
        <v/>
      </c>
      <c r="AP1983" s="375" t="str">
        <f t="shared" si="939"/>
        <v/>
      </c>
      <c r="AQ1983" s="444" t="str">
        <f t="shared" si="940"/>
        <v/>
      </c>
      <c r="AR1983" s="375" t="str">
        <f t="shared" si="943"/>
        <v/>
      </c>
      <c r="AS1983" s="377" t="str">
        <f t="shared" si="941"/>
        <v/>
      </c>
      <c r="AT1983" s="378" t="str">
        <f t="shared" si="942"/>
        <v/>
      </c>
      <c r="AX1983" s="625" t="b">
        <f t="shared" si="944"/>
        <v>0</v>
      </c>
      <c r="AY1983" s="7" t="str">
        <f t="shared" si="945"/>
        <v>FALSEFALSEFALSE</v>
      </c>
      <c r="AZ1983" s="626">
        <f t="shared" si="921"/>
        <v>0</v>
      </c>
      <c r="BA1983" s="627" t="str">
        <f t="shared" si="922"/>
        <v/>
      </c>
      <c r="BB1983" s="627">
        <f t="shared" si="923"/>
        <v>0</v>
      </c>
      <c r="BC1983" s="690" t="str">
        <f t="shared" si="924"/>
        <v/>
      </c>
    </row>
    <row r="1984" spans="1:55">
      <c r="A1984" s="381">
        <v>1928</v>
      </c>
      <c r="B1984" s="117"/>
      <c r="C1984" s="288"/>
      <c r="D1984" s="289"/>
      <c r="E1984" s="289"/>
      <c r="F1984" s="290"/>
      <c r="G1984" s="292"/>
      <c r="H1984" s="116"/>
      <c r="I1984" s="292"/>
      <c r="J1984" s="116"/>
      <c r="K1984" s="370" t="str">
        <f t="shared" si="915"/>
        <v/>
      </c>
      <c r="L1984" s="370">
        <f t="shared" si="916"/>
        <v>0</v>
      </c>
      <c r="M1984" s="370">
        <f t="shared" si="917"/>
        <v>0</v>
      </c>
      <c r="N1984" s="371" t="str">
        <f t="shared" si="925"/>
        <v/>
      </c>
      <c r="O1984" s="371" t="str">
        <f t="shared" si="926"/>
        <v/>
      </c>
      <c r="P1984" s="371" t="str">
        <f t="shared" si="927"/>
        <v/>
      </c>
      <c r="Q1984" s="371" t="str">
        <f t="shared" si="928"/>
        <v/>
      </c>
      <c r="R1984" s="371" t="str">
        <f t="shared" si="929"/>
        <v/>
      </c>
      <c r="S1984" s="371" t="str">
        <f t="shared" si="930"/>
        <v/>
      </c>
      <c r="T1984" s="443" t="str">
        <f t="shared" si="918"/>
        <v/>
      </c>
      <c r="U1984" s="539"/>
      <c r="V1984" s="117"/>
      <c r="W1984" s="118"/>
      <c r="X1984" s="119"/>
      <c r="Y1984" s="120"/>
      <c r="Z1984" s="122"/>
      <c r="AA1984" s="121"/>
      <c r="AB1984" s="443" t="str">
        <f t="shared" si="919"/>
        <v/>
      </c>
      <c r="AC1984" s="734" t="str">
        <f t="shared" si="920"/>
        <v/>
      </c>
      <c r="AD1984" s="372"/>
      <c r="AE1984" s="485"/>
      <c r="AF1984" s="373" t="str">
        <f t="shared" si="931"/>
        <v/>
      </c>
      <c r="AG1984" s="373" t="str">
        <f t="shared" si="932"/>
        <v/>
      </c>
      <c r="AH1984" s="374" t="str">
        <f t="shared" si="933"/>
        <v/>
      </c>
      <c r="AI1984" s="375" t="str">
        <f t="shared" si="934"/>
        <v/>
      </c>
      <c r="AJ1984" s="375" t="str">
        <f t="shared" si="935"/>
        <v/>
      </c>
      <c r="AK1984" s="375" t="str">
        <f t="shared" si="936"/>
        <v/>
      </c>
      <c r="AL1984" s="375" t="str">
        <f t="shared" si="937"/>
        <v/>
      </c>
      <c r="AM1984" s="375" t="str">
        <f t="shared" si="938"/>
        <v/>
      </c>
      <c r="AN1984" s="376" t="str">
        <f>IF(AF1984="","",IF(OR(AH1984="",AH1984="-"),"－",IF(OR(AM1984=8,AM1984=9),"",IF(OR(AJ1984=3,AJ1984=4,AJ1984=5,AJ1984=6),VLOOKUP(AH1984,INDEX((係数_バス貨物_ガソリン,係数_バス貨物_CNG,係数_バス貨物_軽油,係数_バス貨物_メタノール,係数_バス貨物_LPG),MATCH(AL1984,【参考】排出ガスレベル!$AI$4:$AI$671,1),1,AR1984):INDEX((係数_バス貨物_ガソリン,係数_バス貨物_CNG,係数_バス貨物_軽油,係数_バス貨物_メタノール,係数_バス貨物_LPG),MATCH(AL1984+1,【参考】排出ガスレベル!$AI$4:$AI$671,1)-1,5,AR1984),2,FALSE),IF(OR(AJ1984=1,AJ1984=2),VLOOKUP(AH1984,INDEX((係数_乗用_ガソリン,係数_乗用_CNG,係数_乗用_軽油,係数_乗用_メタノール,係数_乗用_LPG),1,1,AR1984):INDEX((係数_乗用_ガソリン,係数_乗用_CNG,係数_乗用_軽油,係数_乗用_メタノール,係数_乗用_LPG),125,5,AR1984),2,FALSE))))))</f>
        <v/>
      </c>
      <c r="AO1984" s="376" t="str">
        <f>IF(T1984="","",IF(OR(AH1984="",AH1984="-"),"－",IF(OR(AM1984=8,AM1984=9),"",IF(OR(AJ1984=3,AJ1984=4,AJ1984=5,AJ1984=6),VLOOKUP(AH1984,INDEX((係数_バス貨物_ガソリン,係数_バス貨物_CNG,係数_バス貨物_軽油,係数_バス貨物_メタノール,係数_バス貨物_LPG),MATCH(AL1984,【参考】排出ガスレベル!$AI$4:$AI$671,1),1,AR1984):INDEX((係数_バス貨物_ガソリン,係数_バス貨物_CNG,係数_バス貨物_軽油,係数_バス貨物_メタノール,係数_バス貨物_LPG),MATCH(AL1984+1,【参考】排出ガスレベル!$AI$4:$AI$671,1)-1,5,AR1984),3,FALSE),IF(OR(AJ1984=1,AJ1984=2),VLOOKUP(AH1984,INDEX((係数_乗用_ガソリン,係数_乗用_CNG,係数_乗用_軽油,係数_乗用_メタノール,係数_乗用_LPG),1,1,AR1984):INDEX((係数_乗用_ガソリン,係数_乗用_CNG,係数_乗用_軽油,係数_乗用_メタノール,係数_乗用_LPG),125,5,AR1984),3,FALSE))))))</f>
        <v/>
      </c>
      <c r="AP1984" s="375" t="str">
        <f t="shared" si="939"/>
        <v/>
      </c>
      <c r="AQ1984" s="444" t="str">
        <f t="shared" si="940"/>
        <v/>
      </c>
      <c r="AR1984" s="375" t="str">
        <f t="shared" si="943"/>
        <v/>
      </c>
      <c r="AS1984" s="377" t="str">
        <f t="shared" si="941"/>
        <v/>
      </c>
      <c r="AT1984" s="378" t="str">
        <f t="shared" si="942"/>
        <v/>
      </c>
      <c r="AX1984" s="625" t="b">
        <f t="shared" si="944"/>
        <v>0</v>
      </c>
      <c r="AY1984" s="7" t="str">
        <f t="shared" si="945"/>
        <v>FALSEFALSEFALSE</v>
      </c>
      <c r="AZ1984" s="626">
        <f t="shared" si="921"/>
        <v>0</v>
      </c>
      <c r="BA1984" s="627" t="str">
        <f t="shared" si="922"/>
        <v/>
      </c>
      <c r="BB1984" s="627">
        <f t="shared" si="923"/>
        <v>0</v>
      </c>
      <c r="BC1984" s="690" t="str">
        <f t="shared" si="924"/>
        <v/>
      </c>
    </row>
    <row r="1985" spans="1:55">
      <c r="A1985" s="381">
        <v>1929</v>
      </c>
      <c r="B1985" s="117"/>
      <c r="C1985" s="288"/>
      <c r="D1985" s="289"/>
      <c r="E1985" s="289"/>
      <c r="F1985" s="290"/>
      <c r="G1985" s="292"/>
      <c r="H1985" s="116"/>
      <c r="I1985" s="292"/>
      <c r="J1985" s="116"/>
      <c r="K1985" s="370" t="str">
        <f t="shared" si="915"/>
        <v/>
      </c>
      <c r="L1985" s="370">
        <f t="shared" si="916"/>
        <v>0</v>
      </c>
      <c r="M1985" s="370">
        <f t="shared" si="917"/>
        <v>0</v>
      </c>
      <c r="N1985" s="371" t="str">
        <f t="shared" si="925"/>
        <v/>
      </c>
      <c r="O1985" s="371" t="str">
        <f t="shared" si="926"/>
        <v/>
      </c>
      <c r="P1985" s="371" t="str">
        <f t="shared" si="927"/>
        <v/>
      </c>
      <c r="Q1985" s="371" t="str">
        <f t="shared" si="928"/>
        <v/>
      </c>
      <c r="R1985" s="371" t="str">
        <f t="shared" si="929"/>
        <v/>
      </c>
      <c r="S1985" s="371" t="str">
        <f t="shared" si="930"/>
        <v/>
      </c>
      <c r="T1985" s="443" t="str">
        <f t="shared" si="918"/>
        <v/>
      </c>
      <c r="U1985" s="539"/>
      <c r="V1985" s="117"/>
      <c r="W1985" s="118"/>
      <c r="X1985" s="119"/>
      <c r="Y1985" s="120"/>
      <c r="Z1985" s="122"/>
      <c r="AA1985" s="121"/>
      <c r="AB1985" s="443" t="str">
        <f t="shared" si="919"/>
        <v/>
      </c>
      <c r="AC1985" s="734" t="str">
        <f t="shared" si="920"/>
        <v/>
      </c>
      <c r="AD1985" s="372"/>
      <c r="AE1985" s="485"/>
      <c r="AF1985" s="373" t="str">
        <f t="shared" si="931"/>
        <v/>
      </c>
      <c r="AG1985" s="373" t="str">
        <f t="shared" si="932"/>
        <v/>
      </c>
      <c r="AH1985" s="374" t="str">
        <f t="shared" si="933"/>
        <v/>
      </c>
      <c r="AI1985" s="375" t="str">
        <f t="shared" si="934"/>
        <v/>
      </c>
      <c r="AJ1985" s="375" t="str">
        <f t="shared" si="935"/>
        <v/>
      </c>
      <c r="AK1985" s="375" t="str">
        <f t="shared" si="936"/>
        <v/>
      </c>
      <c r="AL1985" s="375" t="str">
        <f t="shared" si="937"/>
        <v/>
      </c>
      <c r="AM1985" s="375" t="str">
        <f t="shared" si="938"/>
        <v/>
      </c>
      <c r="AN1985" s="376" t="str">
        <f>IF(AF1985="","",IF(OR(AH1985="",AH1985="-"),"－",IF(OR(AM1985=8,AM1985=9),"",IF(OR(AJ1985=3,AJ1985=4,AJ1985=5,AJ1985=6),VLOOKUP(AH1985,INDEX((係数_バス貨物_ガソリン,係数_バス貨物_CNG,係数_バス貨物_軽油,係数_バス貨物_メタノール,係数_バス貨物_LPG),MATCH(AL1985,【参考】排出ガスレベル!$AI$4:$AI$671,1),1,AR1985):INDEX((係数_バス貨物_ガソリン,係数_バス貨物_CNG,係数_バス貨物_軽油,係数_バス貨物_メタノール,係数_バス貨物_LPG),MATCH(AL1985+1,【参考】排出ガスレベル!$AI$4:$AI$671,1)-1,5,AR1985),2,FALSE),IF(OR(AJ1985=1,AJ1985=2),VLOOKUP(AH1985,INDEX((係数_乗用_ガソリン,係数_乗用_CNG,係数_乗用_軽油,係数_乗用_メタノール,係数_乗用_LPG),1,1,AR1985):INDEX((係数_乗用_ガソリン,係数_乗用_CNG,係数_乗用_軽油,係数_乗用_メタノール,係数_乗用_LPG),125,5,AR1985),2,FALSE))))))</f>
        <v/>
      </c>
      <c r="AO1985" s="376" t="str">
        <f>IF(T1985="","",IF(OR(AH1985="",AH1985="-"),"－",IF(OR(AM1985=8,AM1985=9),"",IF(OR(AJ1985=3,AJ1985=4,AJ1985=5,AJ1985=6),VLOOKUP(AH1985,INDEX((係数_バス貨物_ガソリン,係数_バス貨物_CNG,係数_バス貨物_軽油,係数_バス貨物_メタノール,係数_バス貨物_LPG),MATCH(AL1985,【参考】排出ガスレベル!$AI$4:$AI$671,1),1,AR1985):INDEX((係数_バス貨物_ガソリン,係数_バス貨物_CNG,係数_バス貨物_軽油,係数_バス貨物_メタノール,係数_バス貨物_LPG),MATCH(AL1985+1,【参考】排出ガスレベル!$AI$4:$AI$671,1)-1,5,AR1985),3,FALSE),IF(OR(AJ1985=1,AJ1985=2),VLOOKUP(AH1985,INDEX((係数_乗用_ガソリン,係数_乗用_CNG,係数_乗用_軽油,係数_乗用_メタノール,係数_乗用_LPG),1,1,AR1985):INDEX((係数_乗用_ガソリン,係数_乗用_CNG,係数_乗用_軽油,係数_乗用_メタノール,係数_乗用_LPG),125,5,AR1985),3,FALSE))))))</f>
        <v/>
      </c>
      <c r="AP1985" s="375" t="str">
        <f t="shared" si="939"/>
        <v/>
      </c>
      <c r="AQ1985" s="444" t="str">
        <f t="shared" si="940"/>
        <v/>
      </c>
      <c r="AR1985" s="375" t="str">
        <f t="shared" si="943"/>
        <v/>
      </c>
      <c r="AS1985" s="377" t="str">
        <f t="shared" si="941"/>
        <v/>
      </c>
      <c r="AT1985" s="378" t="str">
        <f t="shared" si="942"/>
        <v/>
      </c>
      <c r="AX1985" s="625" t="b">
        <f t="shared" si="944"/>
        <v>0</v>
      </c>
      <c r="AY1985" s="7" t="str">
        <f t="shared" si="945"/>
        <v>FALSEFALSEFALSE</v>
      </c>
      <c r="AZ1985" s="626">
        <f t="shared" si="921"/>
        <v>0</v>
      </c>
      <c r="BA1985" s="627" t="str">
        <f t="shared" si="922"/>
        <v/>
      </c>
      <c r="BB1985" s="627">
        <f t="shared" si="923"/>
        <v>0</v>
      </c>
      <c r="BC1985" s="690" t="str">
        <f t="shared" si="924"/>
        <v/>
      </c>
    </row>
    <row r="1986" spans="1:55">
      <c r="A1986" s="381">
        <v>1930</v>
      </c>
      <c r="B1986" s="117"/>
      <c r="C1986" s="288"/>
      <c r="D1986" s="289"/>
      <c r="E1986" s="289"/>
      <c r="F1986" s="290"/>
      <c r="G1986" s="292"/>
      <c r="H1986" s="116"/>
      <c r="I1986" s="292"/>
      <c r="J1986" s="116"/>
      <c r="K1986" s="370" t="str">
        <f t="shared" si="915"/>
        <v/>
      </c>
      <c r="L1986" s="370">
        <f t="shared" si="916"/>
        <v>0</v>
      </c>
      <c r="M1986" s="370">
        <f t="shared" si="917"/>
        <v>0</v>
      </c>
      <c r="N1986" s="371" t="str">
        <f t="shared" si="925"/>
        <v/>
      </c>
      <c r="O1986" s="371" t="str">
        <f t="shared" si="926"/>
        <v/>
      </c>
      <c r="P1986" s="371" t="str">
        <f t="shared" si="927"/>
        <v/>
      </c>
      <c r="Q1986" s="371" t="str">
        <f t="shared" si="928"/>
        <v/>
      </c>
      <c r="R1986" s="371" t="str">
        <f t="shared" si="929"/>
        <v/>
      </c>
      <c r="S1986" s="371" t="str">
        <f t="shared" si="930"/>
        <v/>
      </c>
      <c r="T1986" s="443" t="str">
        <f t="shared" si="918"/>
        <v/>
      </c>
      <c r="U1986" s="539"/>
      <c r="V1986" s="117"/>
      <c r="W1986" s="118"/>
      <c r="X1986" s="119"/>
      <c r="Y1986" s="120"/>
      <c r="Z1986" s="122"/>
      <c r="AA1986" s="121"/>
      <c r="AB1986" s="443" t="str">
        <f t="shared" si="919"/>
        <v/>
      </c>
      <c r="AC1986" s="734" t="str">
        <f t="shared" si="920"/>
        <v/>
      </c>
      <c r="AD1986" s="372"/>
      <c r="AE1986" s="485"/>
      <c r="AF1986" s="373" t="str">
        <f t="shared" si="931"/>
        <v/>
      </c>
      <c r="AG1986" s="373" t="str">
        <f t="shared" si="932"/>
        <v/>
      </c>
      <c r="AH1986" s="374" t="str">
        <f t="shared" si="933"/>
        <v/>
      </c>
      <c r="AI1986" s="375" t="str">
        <f t="shared" si="934"/>
        <v/>
      </c>
      <c r="AJ1986" s="375" t="str">
        <f t="shared" si="935"/>
        <v/>
      </c>
      <c r="AK1986" s="375" t="str">
        <f t="shared" si="936"/>
        <v/>
      </c>
      <c r="AL1986" s="375" t="str">
        <f t="shared" si="937"/>
        <v/>
      </c>
      <c r="AM1986" s="375" t="str">
        <f t="shared" si="938"/>
        <v/>
      </c>
      <c r="AN1986" s="376" t="str">
        <f>IF(AF1986="","",IF(OR(AH1986="",AH1986="-"),"－",IF(OR(AM1986=8,AM1986=9),"",IF(OR(AJ1986=3,AJ1986=4,AJ1986=5,AJ1986=6),VLOOKUP(AH1986,INDEX((係数_バス貨物_ガソリン,係数_バス貨物_CNG,係数_バス貨物_軽油,係数_バス貨物_メタノール,係数_バス貨物_LPG),MATCH(AL1986,【参考】排出ガスレベル!$AI$4:$AI$671,1),1,AR1986):INDEX((係数_バス貨物_ガソリン,係数_バス貨物_CNG,係数_バス貨物_軽油,係数_バス貨物_メタノール,係数_バス貨物_LPG),MATCH(AL1986+1,【参考】排出ガスレベル!$AI$4:$AI$671,1)-1,5,AR1986),2,FALSE),IF(OR(AJ1986=1,AJ1986=2),VLOOKUP(AH1986,INDEX((係数_乗用_ガソリン,係数_乗用_CNG,係数_乗用_軽油,係数_乗用_メタノール,係数_乗用_LPG),1,1,AR1986):INDEX((係数_乗用_ガソリン,係数_乗用_CNG,係数_乗用_軽油,係数_乗用_メタノール,係数_乗用_LPG),125,5,AR1986),2,FALSE))))))</f>
        <v/>
      </c>
      <c r="AO1986" s="376" t="str">
        <f>IF(T1986="","",IF(OR(AH1986="",AH1986="-"),"－",IF(OR(AM1986=8,AM1986=9),"",IF(OR(AJ1986=3,AJ1986=4,AJ1986=5,AJ1986=6),VLOOKUP(AH1986,INDEX((係数_バス貨物_ガソリン,係数_バス貨物_CNG,係数_バス貨物_軽油,係数_バス貨物_メタノール,係数_バス貨物_LPG),MATCH(AL1986,【参考】排出ガスレベル!$AI$4:$AI$671,1),1,AR1986):INDEX((係数_バス貨物_ガソリン,係数_バス貨物_CNG,係数_バス貨物_軽油,係数_バス貨物_メタノール,係数_バス貨物_LPG),MATCH(AL1986+1,【参考】排出ガスレベル!$AI$4:$AI$671,1)-1,5,AR1986),3,FALSE),IF(OR(AJ1986=1,AJ1986=2),VLOOKUP(AH1986,INDEX((係数_乗用_ガソリン,係数_乗用_CNG,係数_乗用_軽油,係数_乗用_メタノール,係数_乗用_LPG),1,1,AR1986):INDEX((係数_乗用_ガソリン,係数_乗用_CNG,係数_乗用_軽油,係数_乗用_メタノール,係数_乗用_LPG),125,5,AR1986),3,FALSE))))))</f>
        <v/>
      </c>
      <c r="AP1986" s="375" t="str">
        <f t="shared" si="939"/>
        <v/>
      </c>
      <c r="AQ1986" s="444" t="str">
        <f t="shared" si="940"/>
        <v/>
      </c>
      <c r="AR1986" s="375" t="str">
        <f t="shared" si="943"/>
        <v/>
      </c>
      <c r="AS1986" s="377" t="str">
        <f t="shared" si="941"/>
        <v/>
      </c>
      <c r="AT1986" s="378" t="str">
        <f t="shared" si="942"/>
        <v/>
      </c>
      <c r="AX1986" s="625" t="b">
        <f t="shared" si="944"/>
        <v>0</v>
      </c>
      <c r="AY1986" s="7" t="str">
        <f t="shared" si="945"/>
        <v>FALSEFALSEFALSE</v>
      </c>
      <c r="AZ1986" s="626">
        <f t="shared" si="921"/>
        <v>0</v>
      </c>
      <c r="BA1986" s="627" t="str">
        <f t="shared" si="922"/>
        <v/>
      </c>
      <c r="BB1986" s="627">
        <f t="shared" si="923"/>
        <v>0</v>
      </c>
      <c r="BC1986" s="690" t="str">
        <f t="shared" si="924"/>
        <v/>
      </c>
    </row>
    <row r="1987" spans="1:55">
      <c r="A1987" s="381">
        <v>1931</v>
      </c>
      <c r="B1987" s="117"/>
      <c r="C1987" s="288"/>
      <c r="D1987" s="289"/>
      <c r="E1987" s="289"/>
      <c r="F1987" s="290"/>
      <c r="G1987" s="292"/>
      <c r="H1987" s="116"/>
      <c r="I1987" s="292"/>
      <c r="J1987" s="116"/>
      <c r="K1987" s="370" t="str">
        <f t="shared" si="915"/>
        <v/>
      </c>
      <c r="L1987" s="370">
        <f t="shared" si="916"/>
        <v>0</v>
      </c>
      <c r="M1987" s="370">
        <f t="shared" si="917"/>
        <v>0</v>
      </c>
      <c r="N1987" s="371" t="str">
        <f t="shared" si="925"/>
        <v/>
      </c>
      <c r="O1987" s="371" t="str">
        <f t="shared" si="926"/>
        <v/>
      </c>
      <c r="P1987" s="371" t="str">
        <f t="shared" si="927"/>
        <v/>
      </c>
      <c r="Q1987" s="371" t="str">
        <f t="shared" si="928"/>
        <v/>
      </c>
      <c r="R1987" s="371" t="str">
        <f t="shared" si="929"/>
        <v/>
      </c>
      <c r="S1987" s="371" t="str">
        <f t="shared" si="930"/>
        <v/>
      </c>
      <c r="T1987" s="443" t="str">
        <f t="shared" si="918"/>
        <v/>
      </c>
      <c r="U1987" s="539"/>
      <c r="V1987" s="117"/>
      <c r="W1987" s="118"/>
      <c r="X1987" s="119"/>
      <c r="Y1987" s="120"/>
      <c r="Z1987" s="122"/>
      <c r="AA1987" s="121"/>
      <c r="AB1987" s="443" t="str">
        <f t="shared" si="919"/>
        <v/>
      </c>
      <c r="AC1987" s="734" t="str">
        <f t="shared" si="920"/>
        <v/>
      </c>
      <c r="AD1987" s="372"/>
      <c r="AE1987" s="485"/>
      <c r="AF1987" s="373" t="str">
        <f t="shared" si="931"/>
        <v/>
      </c>
      <c r="AG1987" s="373" t="str">
        <f t="shared" si="932"/>
        <v/>
      </c>
      <c r="AH1987" s="374" t="str">
        <f t="shared" si="933"/>
        <v/>
      </c>
      <c r="AI1987" s="375" t="str">
        <f t="shared" si="934"/>
        <v/>
      </c>
      <c r="AJ1987" s="375" t="str">
        <f t="shared" si="935"/>
        <v/>
      </c>
      <c r="AK1987" s="375" t="str">
        <f t="shared" si="936"/>
        <v/>
      </c>
      <c r="AL1987" s="375" t="str">
        <f t="shared" si="937"/>
        <v/>
      </c>
      <c r="AM1987" s="375" t="str">
        <f t="shared" si="938"/>
        <v/>
      </c>
      <c r="AN1987" s="376" t="str">
        <f>IF(AF1987="","",IF(OR(AH1987="",AH1987="-"),"－",IF(OR(AM1987=8,AM1987=9),"",IF(OR(AJ1987=3,AJ1987=4,AJ1987=5,AJ1987=6),VLOOKUP(AH1987,INDEX((係数_バス貨物_ガソリン,係数_バス貨物_CNG,係数_バス貨物_軽油,係数_バス貨物_メタノール,係数_バス貨物_LPG),MATCH(AL1987,【参考】排出ガスレベル!$AI$4:$AI$671,1),1,AR1987):INDEX((係数_バス貨物_ガソリン,係数_バス貨物_CNG,係数_バス貨物_軽油,係数_バス貨物_メタノール,係数_バス貨物_LPG),MATCH(AL1987+1,【参考】排出ガスレベル!$AI$4:$AI$671,1)-1,5,AR1987),2,FALSE),IF(OR(AJ1987=1,AJ1987=2),VLOOKUP(AH1987,INDEX((係数_乗用_ガソリン,係数_乗用_CNG,係数_乗用_軽油,係数_乗用_メタノール,係数_乗用_LPG),1,1,AR1987):INDEX((係数_乗用_ガソリン,係数_乗用_CNG,係数_乗用_軽油,係数_乗用_メタノール,係数_乗用_LPG),125,5,AR1987),2,FALSE))))))</f>
        <v/>
      </c>
      <c r="AO1987" s="376" t="str">
        <f>IF(T1987="","",IF(OR(AH1987="",AH1987="-"),"－",IF(OR(AM1987=8,AM1987=9),"",IF(OR(AJ1987=3,AJ1987=4,AJ1987=5,AJ1987=6),VLOOKUP(AH1987,INDEX((係数_バス貨物_ガソリン,係数_バス貨物_CNG,係数_バス貨物_軽油,係数_バス貨物_メタノール,係数_バス貨物_LPG),MATCH(AL1987,【参考】排出ガスレベル!$AI$4:$AI$671,1),1,AR1987):INDEX((係数_バス貨物_ガソリン,係数_バス貨物_CNG,係数_バス貨物_軽油,係数_バス貨物_メタノール,係数_バス貨物_LPG),MATCH(AL1987+1,【参考】排出ガスレベル!$AI$4:$AI$671,1)-1,5,AR1987),3,FALSE),IF(OR(AJ1987=1,AJ1987=2),VLOOKUP(AH1987,INDEX((係数_乗用_ガソリン,係数_乗用_CNG,係数_乗用_軽油,係数_乗用_メタノール,係数_乗用_LPG),1,1,AR1987):INDEX((係数_乗用_ガソリン,係数_乗用_CNG,係数_乗用_軽油,係数_乗用_メタノール,係数_乗用_LPG),125,5,AR1987),3,FALSE))))))</f>
        <v/>
      </c>
      <c r="AP1987" s="375" t="str">
        <f t="shared" si="939"/>
        <v/>
      </c>
      <c r="AQ1987" s="444" t="str">
        <f t="shared" si="940"/>
        <v/>
      </c>
      <c r="AR1987" s="375" t="str">
        <f t="shared" si="943"/>
        <v/>
      </c>
      <c r="AS1987" s="377" t="str">
        <f t="shared" si="941"/>
        <v/>
      </c>
      <c r="AT1987" s="378" t="str">
        <f t="shared" si="942"/>
        <v/>
      </c>
      <c r="AX1987" s="625" t="b">
        <f t="shared" si="944"/>
        <v>0</v>
      </c>
      <c r="AY1987" s="7" t="str">
        <f t="shared" si="945"/>
        <v>FALSEFALSEFALSE</v>
      </c>
      <c r="AZ1987" s="626">
        <f t="shared" si="921"/>
        <v>0</v>
      </c>
      <c r="BA1987" s="627" t="str">
        <f t="shared" si="922"/>
        <v/>
      </c>
      <c r="BB1987" s="627">
        <f t="shared" si="923"/>
        <v>0</v>
      </c>
      <c r="BC1987" s="690" t="str">
        <f t="shared" si="924"/>
        <v/>
      </c>
    </row>
    <row r="1988" spans="1:55">
      <c r="A1988" s="381">
        <v>1932</v>
      </c>
      <c r="B1988" s="117"/>
      <c r="C1988" s="288"/>
      <c r="D1988" s="289"/>
      <c r="E1988" s="289"/>
      <c r="F1988" s="290"/>
      <c r="G1988" s="292"/>
      <c r="H1988" s="116"/>
      <c r="I1988" s="292"/>
      <c r="J1988" s="116"/>
      <c r="K1988" s="370" t="str">
        <f t="shared" si="915"/>
        <v/>
      </c>
      <c r="L1988" s="370">
        <f t="shared" si="916"/>
        <v>0</v>
      </c>
      <c r="M1988" s="370">
        <f t="shared" si="917"/>
        <v>0</v>
      </c>
      <c r="N1988" s="371" t="str">
        <f t="shared" si="925"/>
        <v/>
      </c>
      <c r="O1988" s="371" t="str">
        <f t="shared" si="926"/>
        <v/>
      </c>
      <c r="P1988" s="371" t="str">
        <f t="shared" si="927"/>
        <v/>
      </c>
      <c r="Q1988" s="371" t="str">
        <f t="shared" si="928"/>
        <v/>
      </c>
      <c r="R1988" s="371" t="str">
        <f t="shared" si="929"/>
        <v/>
      </c>
      <c r="S1988" s="371" t="str">
        <f t="shared" si="930"/>
        <v/>
      </c>
      <c r="T1988" s="443" t="str">
        <f t="shared" si="918"/>
        <v/>
      </c>
      <c r="U1988" s="539"/>
      <c r="V1988" s="117"/>
      <c r="W1988" s="118"/>
      <c r="X1988" s="119"/>
      <c r="Y1988" s="120"/>
      <c r="Z1988" s="122"/>
      <c r="AA1988" s="121"/>
      <c r="AB1988" s="443" t="str">
        <f t="shared" si="919"/>
        <v/>
      </c>
      <c r="AC1988" s="734" t="str">
        <f t="shared" si="920"/>
        <v/>
      </c>
      <c r="AD1988" s="372"/>
      <c r="AE1988" s="485"/>
      <c r="AF1988" s="373" t="str">
        <f t="shared" si="931"/>
        <v/>
      </c>
      <c r="AG1988" s="373" t="str">
        <f t="shared" si="932"/>
        <v/>
      </c>
      <c r="AH1988" s="374" t="str">
        <f t="shared" si="933"/>
        <v/>
      </c>
      <c r="AI1988" s="375" t="str">
        <f t="shared" si="934"/>
        <v/>
      </c>
      <c r="AJ1988" s="375" t="str">
        <f t="shared" si="935"/>
        <v/>
      </c>
      <c r="AK1988" s="375" t="str">
        <f t="shared" si="936"/>
        <v/>
      </c>
      <c r="AL1988" s="375" t="str">
        <f t="shared" si="937"/>
        <v/>
      </c>
      <c r="AM1988" s="375" t="str">
        <f t="shared" si="938"/>
        <v/>
      </c>
      <c r="AN1988" s="376" t="str">
        <f>IF(AF1988="","",IF(OR(AH1988="",AH1988="-"),"－",IF(OR(AM1988=8,AM1988=9),"",IF(OR(AJ1988=3,AJ1988=4,AJ1988=5,AJ1988=6),VLOOKUP(AH1988,INDEX((係数_バス貨物_ガソリン,係数_バス貨物_CNG,係数_バス貨物_軽油,係数_バス貨物_メタノール,係数_バス貨物_LPG),MATCH(AL1988,【参考】排出ガスレベル!$AI$4:$AI$671,1),1,AR1988):INDEX((係数_バス貨物_ガソリン,係数_バス貨物_CNG,係数_バス貨物_軽油,係数_バス貨物_メタノール,係数_バス貨物_LPG),MATCH(AL1988+1,【参考】排出ガスレベル!$AI$4:$AI$671,1)-1,5,AR1988),2,FALSE),IF(OR(AJ1988=1,AJ1988=2),VLOOKUP(AH1988,INDEX((係数_乗用_ガソリン,係数_乗用_CNG,係数_乗用_軽油,係数_乗用_メタノール,係数_乗用_LPG),1,1,AR1988):INDEX((係数_乗用_ガソリン,係数_乗用_CNG,係数_乗用_軽油,係数_乗用_メタノール,係数_乗用_LPG),125,5,AR1988),2,FALSE))))))</f>
        <v/>
      </c>
      <c r="AO1988" s="376" t="str">
        <f>IF(T1988="","",IF(OR(AH1988="",AH1988="-"),"－",IF(OR(AM1988=8,AM1988=9),"",IF(OR(AJ1988=3,AJ1988=4,AJ1988=5,AJ1988=6),VLOOKUP(AH1988,INDEX((係数_バス貨物_ガソリン,係数_バス貨物_CNG,係数_バス貨物_軽油,係数_バス貨物_メタノール,係数_バス貨物_LPG),MATCH(AL1988,【参考】排出ガスレベル!$AI$4:$AI$671,1),1,AR1988):INDEX((係数_バス貨物_ガソリン,係数_バス貨物_CNG,係数_バス貨物_軽油,係数_バス貨物_メタノール,係数_バス貨物_LPG),MATCH(AL1988+1,【参考】排出ガスレベル!$AI$4:$AI$671,1)-1,5,AR1988),3,FALSE),IF(OR(AJ1988=1,AJ1988=2),VLOOKUP(AH1988,INDEX((係数_乗用_ガソリン,係数_乗用_CNG,係数_乗用_軽油,係数_乗用_メタノール,係数_乗用_LPG),1,1,AR1988):INDEX((係数_乗用_ガソリン,係数_乗用_CNG,係数_乗用_軽油,係数_乗用_メタノール,係数_乗用_LPG),125,5,AR1988),3,FALSE))))))</f>
        <v/>
      </c>
      <c r="AP1988" s="375" t="str">
        <f t="shared" si="939"/>
        <v/>
      </c>
      <c r="AQ1988" s="444" t="str">
        <f t="shared" si="940"/>
        <v/>
      </c>
      <c r="AR1988" s="375" t="str">
        <f t="shared" si="943"/>
        <v/>
      </c>
      <c r="AS1988" s="377" t="str">
        <f t="shared" si="941"/>
        <v/>
      </c>
      <c r="AT1988" s="378" t="str">
        <f t="shared" si="942"/>
        <v/>
      </c>
      <c r="AX1988" s="625" t="b">
        <f t="shared" si="944"/>
        <v>0</v>
      </c>
      <c r="AY1988" s="7" t="str">
        <f t="shared" si="945"/>
        <v>FALSEFALSEFALSE</v>
      </c>
      <c r="AZ1988" s="626">
        <f t="shared" si="921"/>
        <v>0</v>
      </c>
      <c r="BA1988" s="627" t="str">
        <f t="shared" si="922"/>
        <v/>
      </c>
      <c r="BB1988" s="627">
        <f t="shared" si="923"/>
        <v>0</v>
      </c>
      <c r="BC1988" s="690" t="str">
        <f t="shared" si="924"/>
        <v/>
      </c>
    </row>
    <row r="1989" spans="1:55">
      <c r="A1989" s="381">
        <v>1933</v>
      </c>
      <c r="B1989" s="117"/>
      <c r="C1989" s="288"/>
      <c r="D1989" s="289"/>
      <c r="E1989" s="289"/>
      <c r="F1989" s="290"/>
      <c r="G1989" s="292"/>
      <c r="H1989" s="116"/>
      <c r="I1989" s="292"/>
      <c r="J1989" s="116"/>
      <c r="K1989" s="370" t="str">
        <f t="shared" si="915"/>
        <v/>
      </c>
      <c r="L1989" s="370">
        <f t="shared" si="916"/>
        <v>0</v>
      </c>
      <c r="M1989" s="370">
        <f t="shared" si="917"/>
        <v>0</v>
      </c>
      <c r="N1989" s="371" t="str">
        <f t="shared" si="925"/>
        <v/>
      </c>
      <c r="O1989" s="371" t="str">
        <f t="shared" si="926"/>
        <v/>
      </c>
      <c r="P1989" s="371" t="str">
        <f t="shared" si="927"/>
        <v/>
      </c>
      <c r="Q1989" s="371" t="str">
        <f t="shared" si="928"/>
        <v/>
      </c>
      <c r="R1989" s="371" t="str">
        <f t="shared" si="929"/>
        <v/>
      </c>
      <c r="S1989" s="371" t="str">
        <f t="shared" si="930"/>
        <v/>
      </c>
      <c r="T1989" s="443" t="str">
        <f t="shared" si="918"/>
        <v/>
      </c>
      <c r="U1989" s="539"/>
      <c r="V1989" s="117"/>
      <c r="W1989" s="118"/>
      <c r="X1989" s="119"/>
      <c r="Y1989" s="120"/>
      <c r="Z1989" s="122"/>
      <c r="AA1989" s="121"/>
      <c r="AB1989" s="443" t="str">
        <f t="shared" si="919"/>
        <v/>
      </c>
      <c r="AC1989" s="734" t="str">
        <f t="shared" si="920"/>
        <v/>
      </c>
      <c r="AD1989" s="372"/>
      <c r="AE1989" s="485"/>
      <c r="AF1989" s="373" t="str">
        <f t="shared" si="931"/>
        <v/>
      </c>
      <c r="AG1989" s="373" t="str">
        <f t="shared" si="932"/>
        <v/>
      </c>
      <c r="AH1989" s="374" t="str">
        <f t="shared" si="933"/>
        <v/>
      </c>
      <c r="AI1989" s="375" t="str">
        <f t="shared" si="934"/>
        <v/>
      </c>
      <c r="AJ1989" s="375" t="str">
        <f t="shared" si="935"/>
        <v/>
      </c>
      <c r="AK1989" s="375" t="str">
        <f t="shared" si="936"/>
        <v/>
      </c>
      <c r="AL1989" s="375" t="str">
        <f t="shared" si="937"/>
        <v/>
      </c>
      <c r="AM1989" s="375" t="str">
        <f t="shared" si="938"/>
        <v/>
      </c>
      <c r="AN1989" s="376" t="str">
        <f>IF(AF1989="","",IF(OR(AH1989="",AH1989="-"),"－",IF(OR(AM1989=8,AM1989=9),"",IF(OR(AJ1989=3,AJ1989=4,AJ1989=5,AJ1989=6),VLOOKUP(AH1989,INDEX((係数_バス貨物_ガソリン,係数_バス貨物_CNG,係数_バス貨物_軽油,係数_バス貨物_メタノール,係数_バス貨物_LPG),MATCH(AL1989,【参考】排出ガスレベル!$AI$4:$AI$671,1),1,AR1989):INDEX((係数_バス貨物_ガソリン,係数_バス貨物_CNG,係数_バス貨物_軽油,係数_バス貨物_メタノール,係数_バス貨物_LPG),MATCH(AL1989+1,【参考】排出ガスレベル!$AI$4:$AI$671,1)-1,5,AR1989),2,FALSE),IF(OR(AJ1989=1,AJ1989=2),VLOOKUP(AH1989,INDEX((係数_乗用_ガソリン,係数_乗用_CNG,係数_乗用_軽油,係数_乗用_メタノール,係数_乗用_LPG),1,1,AR1989):INDEX((係数_乗用_ガソリン,係数_乗用_CNG,係数_乗用_軽油,係数_乗用_メタノール,係数_乗用_LPG),125,5,AR1989),2,FALSE))))))</f>
        <v/>
      </c>
      <c r="AO1989" s="376" t="str">
        <f>IF(T1989="","",IF(OR(AH1989="",AH1989="-"),"－",IF(OR(AM1989=8,AM1989=9),"",IF(OR(AJ1989=3,AJ1989=4,AJ1989=5,AJ1989=6),VLOOKUP(AH1989,INDEX((係数_バス貨物_ガソリン,係数_バス貨物_CNG,係数_バス貨物_軽油,係数_バス貨物_メタノール,係数_バス貨物_LPG),MATCH(AL1989,【参考】排出ガスレベル!$AI$4:$AI$671,1),1,AR1989):INDEX((係数_バス貨物_ガソリン,係数_バス貨物_CNG,係数_バス貨物_軽油,係数_バス貨物_メタノール,係数_バス貨物_LPG),MATCH(AL1989+1,【参考】排出ガスレベル!$AI$4:$AI$671,1)-1,5,AR1989),3,FALSE),IF(OR(AJ1989=1,AJ1989=2),VLOOKUP(AH1989,INDEX((係数_乗用_ガソリン,係数_乗用_CNG,係数_乗用_軽油,係数_乗用_メタノール,係数_乗用_LPG),1,1,AR1989):INDEX((係数_乗用_ガソリン,係数_乗用_CNG,係数_乗用_軽油,係数_乗用_メタノール,係数_乗用_LPG),125,5,AR1989),3,FALSE))))))</f>
        <v/>
      </c>
      <c r="AP1989" s="375" t="str">
        <f t="shared" si="939"/>
        <v/>
      </c>
      <c r="AQ1989" s="444" t="str">
        <f t="shared" si="940"/>
        <v/>
      </c>
      <c r="AR1989" s="375" t="str">
        <f t="shared" si="943"/>
        <v/>
      </c>
      <c r="AS1989" s="377" t="str">
        <f t="shared" si="941"/>
        <v/>
      </c>
      <c r="AT1989" s="378" t="str">
        <f t="shared" si="942"/>
        <v/>
      </c>
      <c r="AX1989" s="625" t="b">
        <f t="shared" si="944"/>
        <v>0</v>
      </c>
      <c r="AY1989" s="7" t="str">
        <f t="shared" si="945"/>
        <v>FALSEFALSEFALSE</v>
      </c>
      <c r="AZ1989" s="626">
        <f t="shared" si="921"/>
        <v>0</v>
      </c>
      <c r="BA1989" s="627" t="str">
        <f t="shared" si="922"/>
        <v/>
      </c>
      <c r="BB1989" s="627">
        <f t="shared" si="923"/>
        <v>0</v>
      </c>
      <c r="BC1989" s="690" t="str">
        <f t="shared" si="924"/>
        <v/>
      </c>
    </row>
    <row r="1990" spans="1:55">
      <c r="A1990" s="381">
        <v>1934</v>
      </c>
      <c r="B1990" s="117"/>
      <c r="C1990" s="288"/>
      <c r="D1990" s="289"/>
      <c r="E1990" s="289"/>
      <c r="F1990" s="290"/>
      <c r="G1990" s="292"/>
      <c r="H1990" s="116"/>
      <c r="I1990" s="292"/>
      <c r="J1990" s="116"/>
      <c r="K1990" s="370" t="str">
        <f t="shared" si="915"/>
        <v/>
      </c>
      <c r="L1990" s="370">
        <f t="shared" si="916"/>
        <v>0</v>
      </c>
      <c r="M1990" s="370">
        <f t="shared" si="917"/>
        <v>0</v>
      </c>
      <c r="N1990" s="371" t="str">
        <f t="shared" si="925"/>
        <v/>
      </c>
      <c r="O1990" s="371" t="str">
        <f t="shared" si="926"/>
        <v/>
      </c>
      <c r="P1990" s="371" t="str">
        <f t="shared" si="927"/>
        <v/>
      </c>
      <c r="Q1990" s="371" t="str">
        <f t="shared" si="928"/>
        <v/>
      </c>
      <c r="R1990" s="371" t="str">
        <f t="shared" si="929"/>
        <v/>
      </c>
      <c r="S1990" s="371" t="str">
        <f t="shared" si="930"/>
        <v/>
      </c>
      <c r="T1990" s="443" t="str">
        <f t="shared" si="918"/>
        <v/>
      </c>
      <c r="U1990" s="539"/>
      <c r="V1990" s="117"/>
      <c r="W1990" s="118"/>
      <c r="X1990" s="119"/>
      <c r="Y1990" s="120"/>
      <c r="Z1990" s="122"/>
      <c r="AA1990" s="121"/>
      <c r="AB1990" s="443" t="str">
        <f t="shared" si="919"/>
        <v/>
      </c>
      <c r="AC1990" s="734" t="str">
        <f t="shared" si="920"/>
        <v/>
      </c>
      <c r="AD1990" s="372"/>
      <c r="AE1990" s="485"/>
      <c r="AF1990" s="373" t="str">
        <f t="shared" si="931"/>
        <v/>
      </c>
      <c r="AG1990" s="373" t="str">
        <f t="shared" si="932"/>
        <v/>
      </c>
      <c r="AH1990" s="374" t="str">
        <f t="shared" si="933"/>
        <v/>
      </c>
      <c r="AI1990" s="375" t="str">
        <f t="shared" si="934"/>
        <v/>
      </c>
      <c r="AJ1990" s="375" t="str">
        <f t="shared" si="935"/>
        <v/>
      </c>
      <c r="AK1990" s="375" t="str">
        <f t="shared" si="936"/>
        <v/>
      </c>
      <c r="AL1990" s="375" t="str">
        <f t="shared" si="937"/>
        <v/>
      </c>
      <c r="AM1990" s="375" t="str">
        <f t="shared" si="938"/>
        <v/>
      </c>
      <c r="AN1990" s="376" t="str">
        <f>IF(AF1990="","",IF(OR(AH1990="",AH1990="-"),"－",IF(OR(AM1990=8,AM1990=9),"",IF(OR(AJ1990=3,AJ1990=4,AJ1990=5,AJ1990=6),VLOOKUP(AH1990,INDEX((係数_バス貨物_ガソリン,係数_バス貨物_CNG,係数_バス貨物_軽油,係数_バス貨物_メタノール,係数_バス貨物_LPG),MATCH(AL1990,【参考】排出ガスレベル!$AI$4:$AI$671,1),1,AR1990):INDEX((係数_バス貨物_ガソリン,係数_バス貨物_CNG,係数_バス貨物_軽油,係数_バス貨物_メタノール,係数_バス貨物_LPG),MATCH(AL1990+1,【参考】排出ガスレベル!$AI$4:$AI$671,1)-1,5,AR1990),2,FALSE),IF(OR(AJ1990=1,AJ1990=2),VLOOKUP(AH1990,INDEX((係数_乗用_ガソリン,係数_乗用_CNG,係数_乗用_軽油,係数_乗用_メタノール,係数_乗用_LPG),1,1,AR1990):INDEX((係数_乗用_ガソリン,係数_乗用_CNG,係数_乗用_軽油,係数_乗用_メタノール,係数_乗用_LPG),125,5,AR1990),2,FALSE))))))</f>
        <v/>
      </c>
      <c r="AO1990" s="376" t="str">
        <f>IF(T1990="","",IF(OR(AH1990="",AH1990="-"),"－",IF(OR(AM1990=8,AM1990=9),"",IF(OR(AJ1990=3,AJ1990=4,AJ1990=5,AJ1990=6),VLOOKUP(AH1990,INDEX((係数_バス貨物_ガソリン,係数_バス貨物_CNG,係数_バス貨物_軽油,係数_バス貨物_メタノール,係数_バス貨物_LPG),MATCH(AL1990,【参考】排出ガスレベル!$AI$4:$AI$671,1),1,AR1990):INDEX((係数_バス貨物_ガソリン,係数_バス貨物_CNG,係数_バス貨物_軽油,係数_バス貨物_メタノール,係数_バス貨物_LPG),MATCH(AL1990+1,【参考】排出ガスレベル!$AI$4:$AI$671,1)-1,5,AR1990),3,FALSE),IF(OR(AJ1990=1,AJ1990=2),VLOOKUP(AH1990,INDEX((係数_乗用_ガソリン,係数_乗用_CNG,係数_乗用_軽油,係数_乗用_メタノール,係数_乗用_LPG),1,1,AR1990):INDEX((係数_乗用_ガソリン,係数_乗用_CNG,係数_乗用_軽油,係数_乗用_メタノール,係数_乗用_LPG),125,5,AR1990),3,FALSE))))))</f>
        <v/>
      </c>
      <c r="AP1990" s="375" t="str">
        <f t="shared" si="939"/>
        <v/>
      </c>
      <c r="AQ1990" s="444" t="str">
        <f t="shared" si="940"/>
        <v/>
      </c>
      <c r="AR1990" s="375" t="str">
        <f t="shared" si="943"/>
        <v/>
      </c>
      <c r="AS1990" s="377" t="str">
        <f t="shared" si="941"/>
        <v/>
      </c>
      <c r="AT1990" s="378" t="str">
        <f t="shared" si="942"/>
        <v/>
      </c>
      <c r="AX1990" s="625" t="b">
        <f t="shared" si="944"/>
        <v>0</v>
      </c>
      <c r="AY1990" s="7" t="str">
        <f t="shared" si="945"/>
        <v>FALSEFALSEFALSE</v>
      </c>
      <c r="AZ1990" s="626">
        <f t="shared" si="921"/>
        <v>0</v>
      </c>
      <c r="BA1990" s="627" t="str">
        <f t="shared" si="922"/>
        <v/>
      </c>
      <c r="BB1990" s="627">
        <f t="shared" si="923"/>
        <v>0</v>
      </c>
      <c r="BC1990" s="690" t="str">
        <f t="shared" si="924"/>
        <v/>
      </c>
    </row>
    <row r="1991" spans="1:55">
      <c r="A1991" s="381">
        <v>1935</v>
      </c>
      <c r="B1991" s="117"/>
      <c r="C1991" s="288"/>
      <c r="D1991" s="289"/>
      <c r="E1991" s="289"/>
      <c r="F1991" s="290"/>
      <c r="G1991" s="292"/>
      <c r="H1991" s="116"/>
      <c r="I1991" s="292"/>
      <c r="J1991" s="116"/>
      <c r="K1991" s="370" t="str">
        <f t="shared" si="915"/>
        <v/>
      </c>
      <c r="L1991" s="370">
        <f t="shared" si="916"/>
        <v>0</v>
      </c>
      <c r="M1991" s="370">
        <f t="shared" si="917"/>
        <v>0</v>
      </c>
      <c r="N1991" s="371" t="str">
        <f t="shared" si="925"/>
        <v/>
      </c>
      <c r="O1991" s="371" t="str">
        <f t="shared" si="926"/>
        <v/>
      </c>
      <c r="P1991" s="371" t="str">
        <f t="shared" si="927"/>
        <v/>
      </c>
      <c r="Q1991" s="371" t="str">
        <f t="shared" si="928"/>
        <v/>
      </c>
      <c r="R1991" s="371" t="str">
        <f t="shared" si="929"/>
        <v/>
      </c>
      <c r="S1991" s="371" t="str">
        <f t="shared" si="930"/>
        <v/>
      </c>
      <c r="T1991" s="443" t="str">
        <f t="shared" si="918"/>
        <v/>
      </c>
      <c r="U1991" s="539"/>
      <c r="V1991" s="117"/>
      <c r="W1991" s="118"/>
      <c r="X1991" s="119"/>
      <c r="Y1991" s="120"/>
      <c r="Z1991" s="122"/>
      <c r="AA1991" s="121"/>
      <c r="AB1991" s="443" t="str">
        <f t="shared" si="919"/>
        <v/>
      </c>
      <c r="AC1991" s="734" t="str">
        <f t="shared" si="920"/>
        <v/>
      </c>
      <c r="AD1991" s="372"/>
      <c r="AE1991" s="485"/>
      <c r="AF1991" s="373" t="str">
        <f t="shared" si="931"/>
        <v/>
      </c>
      <c r="AG1991" s="373" t="str">
        <f t="shared" si="932"/>
        <v/>
      </c>
      <c r="AH1991" s="374" t="str">
        <f t="shared" si="933"/>
        <v/>
      </c>
      <c r="AI1991" s="375" t="str">
        <f t="shared" si="934"/>
        <v/>
      </c>
      <c r="AJ1991" s="375" t="str">
        <f t="shared" si="935"/>
        <v/>
      </c>
      <c r="AK1991" s="375" t="str">
        <f t="shared" si="936"/>
        <v/>
      </c>
      <c r="AL1991" s="375" t="str">
        <f t="shared" si="937"/>
        <v/>
      </c>
      <c r="AM1991" s="375" t="str">
        <f t="shared" si="938"/>
        <v/>
      </c>
      <c r="AN1991" s="376" t="str">
        <f>IF(AF1991="","",IF(OR(AH1991="",AH1991="-"),"－",IF(OR(AM1991=8,AM1991=9),"",IF(OR(AJ1991=3,AJ1991=4,AJ1991=5,AJ1991=6),VLOOKUP(AH1991,INDEX((係数_バス貨物_ガソリン,係数_バス貨物_CNG,係数_バス貨物_軽油,係数_バス貨物_メタノール,係数_バス貨物_LPG),MATCH(AL1991,【参考】排出ガスレベル!$AI$4:$AI$671,1),1,AR1991):INDEX((係数_バス貨物_ガソリン,係数_バス貨物_CNG,係数_バス貨物_軽油,係数_バス貨物_メタノール,係数_バス貨物_LPG),MATCH(AL1991+1,【参考】排出ガスレベル!$AI$4:$AI$671,1)-1,5,AR1991),2,FALSE),IF(OR(AJ1991=1,AJ1991=2),VLOOKUP(AH1991,INDEX((係数_乗用_ガソリン,係数_乗用_CNG,係数_乗用_軽油,係数_乗用_メタノール,係数_乗用_LPG),1,1,AR1991):INDEX((係数_乗用_ガソリン,係数_乗用_CNG,係数_乗用_軽油,係数_乗用_メタノール,係数_乗用_LPG),125,5,AR1991),2,FALSE))))))</f>
        <v/>
      </c>
      <c r="AO1991" s="376" t="str">
        <f>IF(T1991="","",IF(OR(AH1991="",AH1991="-"),"－",IF(OR(AM1991=8,AM1991=9),"",IF(OR(AJ1991=3,AJ1991=4,AJ1991=5,AJ1991=6),VLOOKUP(AH1991,INDEX((係数_バス貨物_ガソリン,係数_バス貨物_CNG,係数_バス貨物_軽油,係数_バス貨物_メタノール,係数_バス貨物_LPG),MATCH(AL1991,【参考】排出ガスレベル!$AI$4:$AI$671,1),1,AR1991):INDEX((係数_バス貨物_ガソリン,係数_バス貨物_CNG,係数_バス貨物_軽油,係数_バス貨物_メタノール,係数_バス貨物_LPG),MATCH(AL1991+1,【参考】排出ガスレベル!$AI$4:$AI$671,1)-1,5,AR1991),3,FALSE),IF(OR(AJ1991=1,AJ1991=2),VLOOKUP(AH1991,INDEX((係数_乗用_ガソリン,係数_乗用_CNG,係数_乗用_軽油,係数_乗用_メタノール,係数_乗用_LPG),1,1,AR1991):INDEX((係数_乗用_ガソリン,係数_乗用_CNG,係数_乗用_軽油,係数_乗用_メタノール,係数_乗用_LPG),125,5,AR1991),3,FALSE))))))</f>
        <v/>
      </c>
      <c r="AP1991" s="375" t="str">
        <f t="shared" si="939"/>
        <v/>
      </c>
      <c r="AQ1991" s="444" t="str">
        <f t="shared" si="940"/>
        <v/>
      </c>
      <c r="AR1991" s="375" t="str">
        <f t="shared" si="943"/>
        <v/>
      </c>
      <c r="AS1991" s="377" t="str">
        <f t="shared" si="941"/>
        <v/>
      </c>
      <c r="AT1991" s="378" t="str">
        <f t="shared" si="942"/>
        <v/>
      </c>
      <c r="AX1991" s="625" t="b">
        <f t="shared" si="944"/>
        <v>0</v>
      </c>
      <c r="AY1991" s="7" t="str">
        <f t="shared" si="945"/>
        <v>FALSEFALSEFALSE</v>
      </c>
      <c r="AZ1991" s="626">
        <f t="shared" si="921"/>
        <v>0</v>
      </c>
      <c r="BA1991" s="627" t="str">
        <f t="shared" si="922"/>
        <v/>
      </c>
      <c r="BB1991" s="627">
        <f t="shared" si="923"/>
        <v>0</v>
      </c>
      <c r="BC1991" s="690" t="str">
        <f t="shared" si="924"/>
        <v/>
      </c>
    </row>
    <row r="1992" spans="1:55">
      <c r="A1992" s="381">
        <v>1936</v>
      </c>
      <c r="B1992" s="117"/>
      <c r="C1992" s="288"/>
      <c r="D1992" s="289"/>
      <c r="E1992" s="289"/>
      <c r="F1992" s="290"/>
      <c r="G1992" s="292"/>
      <c r="H1992" s="116"/>
      <c r="I1992" s="292"/>
      <c r="J1992" s="116"/>
      <c r="K1992" s="370" t="str">
        <f t="shared" si="915"/>
        <v/>
      </c>
      <c r="L1992" s="370">
        <f t="shared" si="916"/>
        <v>0</v>
      </c>
      <c r="M1992" s="370">
        <f t="shared" si="917"/>
        <v>0</v>
      </c>
      <c r="N1992" s="371" t="str">
        <f t="shared" si="925"/>
        <v/>
      </c>
      <c r="O1992" s="371" t="str">
        <f t="shared" si="926"/>
        <v/>
      </c>
      <c r="P1992" s="371" t="str">
        <f t="shared" si="927"/>
        <v/>
      </c>
      <c r="Q1992" s="371" t="str">
        <f t="shared" si="928"/>
        <v/>
      </c>
      <c r="R1992" s="371" t="str">
        <f t="shared" si="929"/>
        <v/>
      </c>
      <c r="S1992" s="371" t="str">
        <f t="shared" si="930"/>
        <v/>
      </c>
      <c r="T1992" s="443" t="str">
        <f t="shared" si="918"/>
        <v/>
      </c>
      <c r="U1992" s="539"/>
      <c r="V1992" s="117"/>
      <c r="W1992" s="118"/>
      <c r="X1992" s="119"/>
      <c r="Y1992" s="120"/>
      <c r="Z1992" s="122"/>
      <c r="AA1992" s="121"/>
      <c r="AB1992" s="443" t="str">
        <f t="shared" si="919"/>
        <v/>
      </c>
      <c r="AC1992" s="734" t="str">
        <f t="shared" si="920"/>
        <v/>
      </c>
      <c r="AD1992" s="372"/>
      <c r="AE1992" s="485"/>
      <c r="AF1992" s="373" t="str">
        <f t="shared" si="931"/>
        <v/>
      </c>
      <c r="AG1992" s="373" t="str">
        <f t="shared" si="932"/>
        <v/>
      </c>
      <c r="AH1992" s="374" t="str">
        <f t="shared" si="933"/>
        <v/>
      </c>
      <c r="AI1992" s="375" t="str">
        <f t="shared" si="934"/>
        <v/>
      </c>
      <c r="AJ1992" s="375" t="str">
        <f t="shared" si="935"/>
        <v/>
      </c>
      <c r="AK1992" s="375" t="str">
        <f t="shared" si="936"/>
        <v/>
      </c>
      <c r="AL1992" s="375" t="str">
        <f t="shared" si="937"/>
        <v/>
      </c>
      <c r="AM1992" s="375" t="str">
        <f t="shared" si="938"/>
        <v/>
      </c>
      <c r="AN1992" s="376" t="str">
        <f>IF(AF1992="","",IF(OR(AH1992="",AH1992="-"),"－",IF(OR(AM1992=8,AM1992=9),"",IF(OR(AJ1992=3,AJ1992=4,AJ1992=5,AJ1992=6),VLOOKUP(AH1992,INDEX((係数_バス貨物_ガソリン,係数_バス貨物_CNG,係数_バス貨物_軽油,係数_バス貨物_メタノール,係数_バス貨物_LPG),MATCH(AL1992,【参考】排出ガスレベル!$AI$4:$AI$671,1),1,AR1992):INDEX((係数_バス貨物_ガソリン,係数_バス貨物_CNG,係数_バス貨物_軽油,係数_バス貨物_メタノール,係数_バス貨物_LPG),MATCH(AL1992+1,【参考】排出ガスレベル!$AI$4:$AI$671,1)-1,5,AR1992),2,FALSE),IF(OR(AJ1992=1,AJ1992=2),VLOOKUP(AH1992,INDEX((係数_乗用_ガソリン,係数_乗用_CNG,係数_乗用_軽油,係数_乗用_メタノール,係数_乗用_LPG),1,1,AR1992):INDEX((係数_乗用_ガソリン,係数_乗用_CNG,係数_乗用_軽油,係数_乗用_メタノール,係数_乗用_LPG),125,5,AR1992),2,FALSE))))))</f>
        <v/>
      </c>
      <c r="AO1992" s="376" t="str">
        <f>IF(T1992="","",IF(OR(AH1992="",AH1992="-"),"－",IF(OR(AM1992=8,AM1992=9),"",IF(OR(AJ1992=3,AJ1992=4,AJ1992=5,AJ1992=6),VLOOKUP(AH1992,INDEX((係数_バス貨物_ガソリン,係数_バス貨物_CNG,係数_バス貨物_軽油,係数_バス貨物_メタノール,係数_バス貨物_LPG),MATCH(AL1992,【参考】排出ガスレベル!$AI$4:$AI$671,1),1,AR1992):INDEX((係数_バス貨物_ガソリン,係数_バス貨物_CNG,係数_バス貨物_軽油,係数_バス貨物_メタノール,係数_バス貨物_LPG),MATCH(AL1992+1,【参考】排出ガスレベル!$AI$4:$AI$671,1)-1,5,AR1992),3,FALSE),IF(OR(AJ1992=1,AJ1992=2),VLOOKUP(AH1992,INDEX((係数_乗用_ガソリン,係数_乗用_CNG,係数_乗用_軽油,係数_乗用_メタノール,係数_乗用_LPG),1,1,AR1992):INDEX((係数_乗用_ガソリン,係数_乗用_CNG,係数_乗用_軽油,係数_乗用_メタノール,係数_乗用_LPG),125,5,AR1992),3,FALSE))))))</f>
        <v/>
      </c>
      <c r="AP1992" s="375" t="str">
        <f t="shared" si="939"/>
        <v/>
      </c>
      <c r="AQ1992" s="444" t="str">
        <f t="shared" si="940"/>
        <v/>
      </c>
      <c r="AR1992" s="375" t="str">
        <f t="shared" si="943"/>
        <v/>
      </c>
      <c r="AS1992" s="377" t="str">
        <f t="shared" si="941"/>
        <v/>
      </c>
      <c r="AT1992" s="378" t="str">
        <f t="shared" si="942"/>
        <v/>
      </c>
      <c r="AX1992" s="625" t="b">
        <f t="shared" si="944"/>
        <v>0</v>
      </c>
      <c r="AY1992" s="7" t="str">
        <f t="shared" si="945"/>
        <v>FALSEFALSEFALSE</v>
      </c>
      <c r="AZ1992" s="626">
        <f t="shared" si="921"/>
        <v>0</v>
      </c>
      <c r="BA1992" s="627" t="str">
        <f t="shared" si="922"/>
        <v/>
      </c>
      <c r="BB1992" s="627">
        <f t="shared" si="923"/>
        <v>0</v>
      </c>
      <c r="BC1992" s="690" t="str">
        <f t="shared" si="924"/>
        <v/>
      </c>
    </row>
    <row r="1993" spans="1:55">
      <c r="A1993" s="381">
        <v>1937</v>
      </c>
      <c r="B1993" s="117"/>
      <c r="C1993" s="288"/>
      <c r="D1993" s="289"/>
      <c r="E1993" s="289"/>
      <c r="F1993" s="290"/>
      <c r="G1993" s="292"/>
      <c r="H1993" s="116"/>
      <c r="I1993" s="292"/>
      <c r="J1993" s="116"/>
      <c r="K1993" s="370" t="str">
        <f t="shared" si="915"/>
        <v/>
      </c>
      <c r="L1993" s="370">
        <f t="shared" si="916"/>
        <v>0</v>
      </c>
      <c r="M1993" s="370">
        <f t="shared" si="917"/>
        <v>0</v>
      </c>
      <c r="N1993" s="371" t="str">
        <f t="shared" si="925"/>
        <v/>
      </c>
      <c r="O1993" s="371" t="str">
        <f t="shared" si="926"/>
        <v/>
      </c>
      <c r="P1993" s="371" t="str">
        <f t="shared" si="927"/>
        <v/>
      </c>
      <c r="Q1993" s="371" t="str">
        <f t="shared" si="928"/>
        <v/>
      </c>
      <c r="R1993" s="371" t="str">
        <f t="shared" si="929"/>
        <v/>
      </c>
      <c r="S1993" s="371" t="str">
        <f t="shared" si="930"/>
        <v/>
      </c>
      <c r="T1993" s="443" t="str">
        <f t="shared" si="918"/>
        <v/>
      </c>
      <c r="U1993" s="539"/>
      <c r="V1993" s="117"/>
      <c r="W1993" s="118"/>
      <c r="X1993" s="119"/>
      <c r="Y1993" s="120"/>
      <c r="Z1993" s="122"/>
      <c r="AA1993" s="121"/>
      <c r="AB1993" s="443" t="str">
        <f t="shared" si="919"/>
        <v/>
      </c>
      <c r="AC1993" s="734" t="str">
        <f t="shared" si="920"/>
        <v/>
      </c>
      <c r="AD1993" s="372"/>
      <c r="AE1993" s="485"/>
      <c r="AF1993" s="373" t="str">
        <f t="shared" si="931"/>
        <v/>
      </c>
      <c r="AG1993" s="373" t="str">
        <f t="shared" si="932"/>
        <v/>
      </c>
      <c r="AH1993" s="374" t="str">
        <f t="shared" si="933"/>
        <v/>
      </c>
      <c r="AI1993" s="375" t="str">
        <f t="shared" si="934"/>
        <v/>
      </c>
      <c r="AJ1993" s="375" t="str">
        <f t="shared" si="935"/>
        <v/>
      </c>
      <c r="AK1993" s="375" t="str">
        <f t="shared" si="936"/>
        <v/>
      </c>
      <c r="AL1993" s="375" t="str">
        <f t="shared" si="937"/>
        <v/>
      </c>
      <c r="AM1993" s="375" t="str">
        <f t="shared" si="938"/>
        <v/>
      </c>
      <c r="AN1993" s="376" t="str">
        <f>IF(AF1993="","",IF(OR(AH1993="",AH1993="-"),"－",IF(OR(AM1993=8,AM1993=9),"",IF(OR(AJ1993=3,AJ1993=4,AJ1993=5,AJ1993=6),VLOOKUP(AH1993,INDEX((係数_バス貨物_ガソリン,係数_バス貨物_CNG,係数_バス貨物_軽油,係数_バス貨物_メタノール,係数_バス貨物_LPG),MATCH(AL1993,【参考】排出ガスレベル!$AI$4:$AI$671,1),1,AR1993):INDEX((係数_バス貨物_ガソリン,係数_バス貨物_CNG,係数_バス貨物_軽油,係数_バス貨物_メタノール,係数_バス貨物_LPG),MATCH(AL1993+1,【参考】排出ガスレベル!$AI$4:$AI$671,1)-1,5,AR1993),2,FALSE),IF(OR(AJ1993=1,AJ1993=2),VLOOKUP(AH1993,INDEX((係数_乗用_ガソリン,係数_乗用_CNG,係数_乗用_軽油,係数_乗用_メタノール,係数_乗用_LPG),1,1,AR1993):INDEX((係数_乗用_ガソリン,係数_乗用_CNG,係数_乗用_軽油,係数_乗用_メタノール,係数_乗用_LPG),125,5,AR1993),2,FALSE))))))</f>
        <v/>
      </c>
      <c r="AO1993" s="376" t="str">
        <f>IF(T1993="","",IF(OR(AH1993="",AH1993="-"),"－",IF(OR(AM1993=8,AM1993=9),"",IF(OR(AJ1993=3,AJ1993=4,AJ1993=5,AJ1993=6),VLOOKUP(AH1993,INDEX((係数_バス貨物_ガソリン,係数_バス貨物_CNG,係数_バス貨物_軽油,係数_バス貨物_メタノール,係数_バス貨物_LPG),MATCH(AL1993,【参考】排出ガスレベル!$AI$4:$AI$671,1),1,AR1993):INDEX((係数_バス貨物_ガソリン,係数_バス貨物_CNG,係数_バス貨物_軽油,係数_バス貨物_メタノール,係数_バス貨物_LPG),MATCH(AL1993+1,【参考】排出ガスレベル!$AI$4:$AI$671,1)-1,5,AR1993),3,FALSE),IF(OR(AJ1993=1,AJ1993=2),VLOOKUP(AH1993,INDEX((係数_乗用_ガソリン,係数_乗用_CNG,係数_乗用_軽油,係数_乗用_メタノール,係数_乗用_LPG),1,1,AR1993):INDEX((係数_乗用_ガソリン,係数_乗用_CNG,係数_乗用_軽油,係数_乗用_メタノール,係数_乗用_LPG),125,5,AR1993),3,FALSE))))))</f>
        <v/>
      </c>
      <c r="AP1993" s="375" t="str">
        <f t="shared" si="939"/>
        <v/>
      </c>
      <c r="AQ1993" s="444" t="str">
        <f t="shared" si="940"/>
        <v/>
      </c>
      <c r="AR1993" s="375" t="str">
        <f t="shared" si="943"/>
        <v/>
      </c>
      <c r="AS1993" s="377" t="str">
        <f t="shared" si="941"/>
        <v/>
      </c>
      <c r="AT1993" s="378" t="str">
        <f t="shared" si="942"/>
        <v/>
      </c>
      <c r="AX1993" s="625" t="b">
        <f t="shared" si="944"/>
        <v>0</v>
      </c>
      <c r="AY1993" s="7" t="str">
        <f t="shared" si="945"/>
        <v>FALSEFALSEFALSE</v>
      </c>
      <c r="AZ1993" s="626">
        <f t="shared" si="921"/>
        <v>0</v>
      </c>
      <c r="BA1993" s="627" t="str">
        <f t="shared" si="922"/>
        <v/>
      </c>
      <c r="BB1993" s="627">
        <f t="shared" si="923"/>
        <v>0</v>
      </c>
      <c r="BC1993" s="690" t="str">
        <f t="shared" si="924"/>
        <v/>
      </c>
    </row>
    <row r="1994" spans="1:55">
      <c r="A1994" s="381">
        <v>1938</v>
      </c>
      <c r="B1994" s="117"/>
      <c r="C1994" s="288"/>
      <c r="D1994" s="289"/>
      <c r="E1994" s="289"/>
      <c r="F1994" s="290"/>
      <c r="G1994" s="292"/>
      <c r="H1994" s="116"/>
      <c r="I1994" s="292"/>
      <c r="J1994" s="116"/>
      <c r="K1994" s="370" t="str">
        <f t="shared" si="915"/>
        <v/>
      </c>
      <c r="L1994" s="370">
        <f t="shared" si="916"/>
        <v>0</v>
      </c>
      <c r="M1994" s="370">
        <f t="shared" si="917"/>
        <v>0</v>
      </c>
      <c r="N1994" s="371" t="str">
        <f t="shared" si="925"/>
        <v/>
      </c>
      <c r="O1994" s="371" t="str">
        <f t="shared" si="926"/>
        <v/>
      </c>
      <c r="P1994" s="371" t="str">
        <f t="shared" si="927"/>
        <v/>
      </c>
      <c r="Q1994" s="371" t="str">
        <f t="shared" si="928"/>
        <v/>
      </c>
      <c r="R1994" s="371" t="str">
        <f t="shared" si="929"/>
        <v/>
      </c>
      <c r="S1994" s="371" t="str">
        <f t="shared" si="930"/>
        <v/>
      </c>
      <c r="T1994" s="443" t="str">
        <f t="shared" si="918"/>
        <v/>
      </c>
      <c r="U1994" s="539"/>
      <c r="V1994" s="117"/>
      <c r="W1994" s="118"/>
      <c r="X1994" s="119"/>
      <c r="Y1994" s="120"/>
      <c r="Z1994" s="122"/>
      <c r="AA1994" s="121"/>
      <c r="AB1994" s="443" t="str">
        <f t="shared" si="919"/>
        <v/>
      </c>
      <c r="AC1994" s="734" t="str">
        <f t="shared" si="920"/>
        <v/>
      </c>
      <c r="AD1994" s="372"/>
      <c r="AE1994" s="485"/>
      <c r="AF1994" s="373" t="str">
        <f t="shared" si="931"/>
        <v/>
      </c>
      <c r="AG1994" s="373" t="str">
        <f t="shared" si="932"/>
        <v/>
      </c>
      <c r="AH1994" s="374" t="str">
        <f t="shared" si="933"/>
        <v/>
      </c>
      <c r="AI1994" s="375" t="str">
        <f t="shared" si="934"/>
        <v/>
      </c>
      <c r="AJ1994" s="375" t="str">
        <f t="shared" si="935"/>
        <v/>
      </c>
      <c r="AK1994" s="375" t="str">
        <f t="shared" si="936"/>
        <v/>
      </c>
      <c r="AL1994" s="375" t="str">
        <f t="shared" si="937"/>
        <v/>
      </c>
      <c r="AM1994" s="375" t="str">
        <f t="shared" si="938"/>
        <v/>
      </c>
      <c r="AN1994" s="376" t="str">
        <f>IF(AF1994="","",IF(OR(AH1994="",AH1994="-"),"－",IF(OR(AM1994=8,AM1994=9),"",IF(OR(AJ1994=3,AJ1994=4,AJ1994=5,AJ1994=6),VLOOKUP(AH1994,INDEX((係数_バス貨物_ガソリン,係数_バス貨物_CNG,係数_バス貨物_軽油,係数_バス貨物_メタノール,係数_バス貨物_LPG),MATCH(AL1994,【参考】排出ガスレベル!$AI$4:$AI$671,1),1,AR1994):INDEX((係数_バス貨物_ガソリン,係数_バス貨物_CNG,係数_バス貨物_軽油,係数_バス貨物_メタノール,係数_バス貨物_LPG),MATCH(AL1994+1,【参考】排出ガスレベル!$AI$4:$AI$671,1)-1,5,AR1994),2,FALSE),IF(OR(AJ1994=1,AJ1994=2),VLOOKUP(AH1994,INDEX((係数_乗用_ガソリン,係数_乗用_CNG,係数_乗用_軽油,係数_乗用_メタノール,係数_乗用_LPG),1,1,AR1994):INDEX((係数_乗用_ガソリン,係数_乗用_CNG,係数_乗用_軽油,係数_乗用_メタノール,係数_乗用_LPG),125,5,AR1994),2,FALSE))))))</f>
        <v/>
      </c>
      <c r="AO1994" s="376" t="str">
        <f>IF(T1994="","",IF(OR(AH1994="",AH1994="-"),"－",IF(OR(AM1994=8,AM1994=9),"",IF(OR(AJ1994=3,AJ1994=4,AJ1994=5,AJ1994=6),VLOOKUP(AH1994,INDEX((係数_バス貨物_ガソリン,係数_バス貨物_CNG,係数_バス貨物_軽油,係数_バス貨物_メタノール,係数_バス貨物_LPG),MATCH(AL1994,【参考】排出ガスレベル!$AI$4:$AI$671,1),1,AR1994):INDEX((係数_バス貨物_ガソリン,係数_バス貨物_CNG,係数_バス貨物_軽油,係数_バス貨物_メタノール,係数_バス貨物_LPG),MATCH(AL1994+1,【参考】排出ガスレベル!$AI$4:$AI$671,1)-1,5,AR1994),3,FALSE),IF(OR(AJ1994=1,AJ1994=2),VLOOKUP(AH1994,INDEX((係数_乗用_ガソリン,係数_乗用_CNG,係数_乗用_軽油,係数_乗用_メタノール,係数_乗用_LPG),1,1,AR1994):INDEX((係数_乗用_ガソリン,係数_乗用_CNG,係数_乗用_軽油,係数_乗用_メタノール,係数_乗用_LPG),125,5,AR1994),3,FALSE))))))</f>
        <v/>
      </c>
      <c r="AP1994" s="375" t="str">
        <f t="shared" si="939"/>
        <v/>
      </c>
      <c r="AQ1994" s="444" t="str">
        <f t="shared" si="940"/>
        <v/>
      </c>
      <c r="AR1994" s="375" t="str">
        <f t="shared" si="943"/>
        <v/>
      </c>
      <c r="AS1994" s="377" t="str">
        <f t="shared" si="941"/>
        <v/>
      </c>
      <c r="AT1994" s="378" t="str">
        <f t="shared" si="942"/>
        <v/>
      </c>
      <c r="AX1994" s="625" t="b">
        <f t="shared" si="944"/>
        <v>0</v>
      </c>
      <c r="AY1994" s="7" t="str">
        <f t="shared" si="945"/>
        <v>FALSEFALSEFALSE</v>
      </c>
      <c r="AZ1994" s="626">
        <f t="shared" si="921"/>
        <v>0</v>
      </c>
      <c r="BA1994" s="627" t="str">
        <f t="shared" si="922"/>
        <v/>
      </c>
      <c r="BB1994" s="627">
        <f t="shared" si="923"/>
        <v>0</v>
      </c>
      <c r="BC1994" s="690" t="str">
        <f t="shared" si="924"/>
        <v/>
      </c>
    </row>
    <row r="1995" spans="1:55">
      <c r="A1995" s="381">
        <v>1939</v>
      </c>
      <c r="B1995" s="117"/>
      <c r="C1995" s="288"/>
      <c r="D1995" s="289"/>
      <c r="E1995" s="289"/>
      <c r="F1995" s="290"/>
      <c r="G1995" s="292"/>
      <c r="H1995" s="116"/>
      <c r="I1995" s="292"/>
      <c r="J1995" s="116"/>
      <c r="K1995" s="370" t="str">
        <f t="shared" si="915"/>
        <v/>
      </c>
      <c r="L1995" s="370">
        <f t="shared" si="916"/>
        <v>0</v>
      </c>
      <c r="M1995" s="370">
        <f t="shared" si="917"/>
        <v>0</v>
      </c>
      <c r="N1995" s="371" t="str">
        <f t="shared" si="925"/>
        <v/>
      </c>
      <c r="O1995" s="371" t="str">
        <f t="shared" si="926"/>
        <v/>
      </c>
      <c r="P1995" s="371" t="str">
        <f t="shared" si="927"/>
        <v/>
      </c>
      <c r="Q1995" s="371" t="str">
        <f t="shared" si="928"/>
        <v/>
      </c>
      <c r="R1995" s="371" t="str">
        <f t="shared" si="929"/>
        <v/>
      </c>
      <c r="S1995" s="371" t="str">
        <f t="shared" si="930"/>
        <v/>
      </c>
      <c r="T1995" s="443" t="str">
        <f t="shared" si="918"/>
        <v/>
      </c>
      <c r="U1995" s="539"/>
      <c r="V1995" s="117"/>
      <c r="W1995" s="118"/>
      <c r="X1995" s="119"/>
      <c r="Y1995" s="120"/>
      <c r="Z1995" s="122"/>
      <c r="AA1995" s="121"/>
      <c r="AB1995" s="443" t="str">
        <f t="shared" si="919"/>
        <v/>
      </c>
      <c r="AC1995" s="734" t="str">
        <f t="shared" si="920"/>
        <v/>
      </c>
      <c r="AD1995" s="372"/>
      <c r="AE1995" s="485"/>
      <c r="AF1995" s="373" t="str">
        <f t="shared" si="931"/>
        <v/>
      </c>
      <c r="AG1995" s="373" t="str">
        <f t="shared" si="932"/>
        <v/>
      </c>
      <c r="AH1995" s="374" t="str">
        <f t="shared" si="933"/>
        <v/>
      </c>
      <c r="AI1995" s="375" t="str">
        <f t="shared" si="934"/>
        <v/>
      </c>
      <c r="AJ1995" s="375" t="str">
        <f t="shared" si="935"/>
        <v/>
      </c>
      <c r="AK1995" s="375" t="str">
        <f t="shared" si="936"/>
        <v/>
      </c>
      <c r="AL1995" s="375" t="str">
        <f t="shared" si="937"/>
        <v/>
      </c>
      <c r="AM1995" s="375" t="str">
        <f t="shared" si="938"/>
        <v/>
      </c>
      <c r="AN1995" s="376" t="str">
        <f>IF(AF1995="","",IF(OR(AH1995="",AH1995="-"),"－",IF(OR(AM1995=8,AM1995=9),"",IF(OR(AJ1995=3,AJ1995=4,AJ1995=5,AJ1995=6),VLOOKUP(AH1995,INDEX((係数_バス貨物_ガソリン,係数_バス貨物_CNG,係数_バス貨物_軽油,係数_バス貨物_メタノール,係数_バス貨物_LPG),MATCH(AL1995,【参考】排出ガスレベル!$AI$4:$AI$671,1),1,AR1995):INDEX((係数_バス貨物_ガソリン,係数_バス貨物_CNG,係数_バス貨物_軽油,係数_バス貨物_メタノール,係数_バス貨物_LPG),MATCH(AL1995+1,【参考】排出ガスレベル!$AI$4:$AI$671,1)-1,5,AR1995),2,FALSE),IF(OR(AJ1995=1,AJ1995=2),VLOOKUP(AH1995,INDEX((係数_乗用_ガソリン,係数_乗用_CNG,係数_乗用_軽油,係数_乗用_メタノール,係数_乗用_LPG),1,1,AR1995):INDEX((係数_乗用_ガソリン,係数_乗用_CNG,係数_乗用_軽油,係数_乗用_メタノール,係数_乗用_LPG),125,5,AR1995),2,FALSE))))))</f>
        <v/>
      </c>
      <c r="AO1995" s="376" t="str">
        <f>IF(T1995="","",IF(OR(AH1995="",AH1995="-"),"－",IF(OR(AM1995=8,AM1995=9),"",IF(OR(AJ1995=3,AJ1995=4,AJ1995=5,AJ1995=6),VLOOKUP(AH1995,INDEX((係数_バス貨物_ガソリン,係数_バス貨物_CNG,係数_バス貨物_軽油,係数_バス貨物_メタノール,係数_バス貨物_LPG),MATCH(AL1995,【参考】排出ガスレベル!$AI$4:$AI$671,1),1,AR1995):INDEX((係数_バス貨物_ガソリン,係数_バス貨物_CNG,係数_バス貨物_軽油,係数_バス貨物_メタノール,係数_バス貨物_LPG),MATCH(AL1995+1,【参考】排出ガスレベル!$AI$4:$AI$671,1)-1,5,AR1995),3,FALSE),IF(OR(AJ1995=1,AJ1995=2),VLOOKUP(AH1995,INDEX((係数_乗用_ガソリン,係数_乗用_CNG,係数_乗用_軽油,係数_乗用_メタノール,係数_乗用_LPG),1,1,AR1995):INDEX((係数_乗用_ガソリン,係数_乗用_CNG,係数_乗用_軽油,係数_乗用_メタノール,係数_乗用_LPG),125,5,AR1995),3,FALSE))))))</f>
        <v/>
      </c>
      <c r="AP1995" s="375" t="str">
        <f t="shared" si="939"/>
        <v/>
      </c>
      <c r="AQ1995" s="444" t="str">
        <f t="shared" si="940"/>
        <v/>
      </c>
      <c r="AR1995" s="375" t="str">
        <f t="shared" si="943"/>
        <v/>
      </c>
      <c r="AS1995" s="377" t="str">
        <f t="shared" si="941"/>
        <v/>
      </c>
      <c r="AT1995" s="378" t="str">
        <f t="shared" si="942"/>
        <v/>
      </c>
      <c r="AX1995" s="625" t="b">
        <f t="shared" si="944"/>
        <v>0</v>
      </c>
      <c r="AY1995" s="7" t="str">
        <f t="shared" si="945"/>
        <v>FALSEFALSEFALSE</v>
      </c>
      <c r="AZ1995" s="626">
        <f t="shared" si="921"/>
        <v>0</v>
      </c>
      <c r="BA1995" s="627" t="str">
        <f t="shared" si="922"/>
        <v/>
      </c>
      <c r="BB1995" s="627">
        <f t="shared" si="923"/>
        <v>0</v>
      </c>
      <c r="BC1995" s="690" t="str">
        <f t="shared" si="924"/>
        <v/>
      </c>
    </row>
    <row r="1996" spans="1:55">
      <c r="A1996" s="381">
        <v>1940</v>
      </c>
      <c r="B1996" s="117"/>
      <c r="C1996" s="288"/>
      <c r="D1996" s="289"/>
      <c r="E1996" s="289"/>
      <c r="F1996" s="290"/>
      <c r="G1996" s="292"/>
      <c r="H1996" s="116"/>
      <c r="I1996" s="292"/>
      <c r="J1996" s="116"/>
      <c r="K1996" s="370" t="str">
        <f t="shared" si="915"/>
        <v/>
      </c>
      <c r="L1996" s="370">
        <f t="shared" si="916"/>
        <v>0</v>
      </c>
      <c r="M1996" s="370">
        <f t="shared" si="917"/>
        <v>0</v>
      </c>
      <c r="N1996" s="371" t="str">
        <f t="shared" si="925"/>
        <v/>
      </c>
      <c r="O1996" s="371" t="str">
        <f t="shared" si="926"/>
        <v/>
      </c>
      <c r="P1996" s="371" t="str">
        <f t="shared" si="927"/>
        <v/>
      </c>
      <c r="Q1996" s="371" t="str">
        <f t="shared" si="928"/>
        <v/>
      </c>
      <c r="R1996" s="371" t="str">
        <f t="shared" si="929"/>
        <v/>
      </c>
      <c r="S1996" s="371" t="str">
        <f t="shared" si="930"/>
        <v/>
      </c>
      <c r="T1996" s="443" t="str">
        <f t="shared" si="918"/>
        <v/>
      </c>
      <c r="U1996" s="539"/>
      <c r="V1996" s="117"/>
      <c r="W1996" s="118"/>
      <c r="X1996" s="119"/>
      <c r="Y1996" s="120"/>
      <c r="Z1996" s="122"/>
      <c r="AA1996" s="121"/>
      <c r="AB1996" s="443" t="str">
        <f t="shared" si="919"/>
        <v/>
      </c>
      <c r="AC1996" s="734" t="str">
        <f t="shared" si="920"/>
        <v/>
      </c>
      <c r="AD1996" s="372"/>
      <c r="AE1996" s="485"/>
      <c r="AF1996" s="373" t="str">
        <f t="shared" si="931"/>
        <v/>
      </c>
      <c r="AG1996" s="373" t="str">
        <f t="shared" si="932"/>
        <v/>
      </c>
      <c r="AH1996" s="374" t="str">
        <f t="shared" si="933"/>
        <v/>
      </c>
      <c r="AI1996" s="375" t="str">
        <f t="shared" si="934"/>
        <v/>
      </c>
      <c r="AJ1996" s="375" t="str">
        <f t="shared" si="935"/>
        <v/>
      </c>
      <c r="AK1996" s="375" t="str">
        <f t="shared" si="936"/>
        <v/>
      </c>
      <c r="AL1996" s="375" t="str">
        <f t="shared" si="937"/>
        <v/>
      </c>
      <c r="AM1996" s="375" t="str">
        <f t="shared" si="938"/>
        <v/>
      </c>
      <c r="AN1996" s="376" t="str">
        <f>IF(AF1996="","",IF(OR(AH1996="",AH1996="-"),"－",IF(OR(AM1996=8,AM1996=9),"",IF(OR(AJ1996=3,AJ1996=4,AJ1996=5,AJ1996=6),VLOOKUP(AH1996,INDEX((係数_バス貨物_ガソリン,係数_バス貨物_CNG,係数_バス貨物_軽油,係数_バス貨物_メタノール,係数_バス貨物_LPG),MATCH(AL1996,【参考】排出ガスレベル!$AI$4:$AI$671,1),1,AR1996):INDEX((係数_バス貨物_ガソリン,係数_バス貨物_CNG,係数_バス貨物_軽油,係数_バス貨物_メタノール,係数_バス貨物_LPG),MATCH(AL1996+1,【参考】排出ガスレベル!$AI$4:$AI$671,1)-1,5,AR1996),2,FALSE),IF(OR(AJ1996=1,AJ1996=2),VLOOKUP(AH1996,INDEX((係数_乗用_ガソリン,係数_乗用_CNG,係数_乗用_軽油,係数_乗用_メタノール,係数_乗用_LPG),1,1,AR1996):INDEX((係数_乗用_ガソリン,係数_乗用_CNG,係数_乗用_軽油,係数_乗用_メタノール,係数_乗用_LPG),125,5,AR1996),2,FALSE))))))</f>
        <v/>
      </c>
      <c r="AO1996" s="376" t="str">
        <f>IF(T1996="","",IF(OR(AH1996="",AH1996="-"),"－",IF(OR(AM1996=8,AM1996=9),"",IF(OR(AJ1996=3,AJ1996=4,AJ1996=5,AJ1996=6),VLOOKUP(AH1996,INDEX((係数_バス貨物_ガソリン,係数_バス貨物_CNG,係数_バス貨物_軽油,係数_バス貨物_メタノール,係数_バス貨物_LPG),MATCH(AL1996,【参考】排出ガスレベル!$AI$4:$AI$671,1),1,AR1996):INDEX((係数_バス貨物_ガソリン,係数_バス貨物_CNG,係数_バス貨物_軽油,係数_バス貨物_メタノール,係数_バス貨物_LPG),MATCH(AL1996+1,【参考】排出ガスレベル!$AI$4:$AI$671,1)-1,5,AR1996),3,FALSE),IF(OR(AJ1996=1,AJ1996=2),VLOOKUP(AH1996,INDEX((係数_乗用_ガソリン,係数_乗用_CNG,係数_乗用_軽油,係数_乗用_メタノール,係数_乗用_LPG),1,1,AR1996):INDEX((係数_乗用_ガソリン,係数_乗用_CNG,係数_乗用_軽油,係数_乗用_メタノール,係数_乗用_LPG),125,5,AR1996),3,FALSE))))))</f>
        <v/>
      </c>
      <c r="AP1996" s="375" t="str">
        <f t="shared" si="939"/>
        <v/>
      </c>
      <c r="AQ1996" s="444" t="str">
        <f t="shared" si="940"/>
        <v/>
      </c>
      <c r="AR1996" s="375" t="str">
        <f t="shared" si="943"/>
        <v/>
      </c>
      <c r="AS1996" s="377" t="str">
        <f t="shared" si="941"/>
        <v/>
      </c>
      <c r="AT1996" s="378" t="str">
        <f t="shared" si="942"/>
        <v/>
      </c>
      <c r="AX1996" s="625" t="b">
        <f t="shared" si="944"/>
        <v>0</v>
      </c>
      <c r="AY1996" s="7" t="str">
        <f t="shared" si="945"/>
        <v>FALSEFALSEFALSE</v>
      </c>
      <c r="AZ1996" s="626">
        <f t="shared" si="921"/>
        <v>0</v>
      </c>
      <c r="BA1996" s="627" t="str">
        <f t="shared" si="922"/>
        <v/>
      </c>
      <c r="BB1996" s="627">
        <f t="shared" si="923"/>
        <v>0</v>
      </c>
      <c r="BC1996" s="690" t="str">
        <f t="shared" si="924"/>
        <v/>
      </c>
    </row>
    <row r="1997" spans="1:55">
      <c r="A1997" s="381">
        <v>1941</v>
      </c>
      <c r="B1997" s="117"/>
      <c r="C1997" s="288"/>
      <c r="D1997" s="289"/>
      <c r="E1997" s="289"/>
      <c r="F1997" s="290"/>
      <c r="G1997" s="292"/>
      <c r="H1997" s="116"/>
      <c r="I1997" s="292"/>
      <c r="J1997" s="116"/>
      <c r="K1997" s="370" t="str">
        <f t="shared" si="915"/>
        <v/>
      </c>
      <c r="L1997" s="370">
        <f t="shared" si="916"/>
        <v>0</v>
      </c>
      <c r="M1997" s="370">
        <f t="shared" si="917"/>
        <v>0</v>
      </c>
      <c r="N1997" s="371" t="str">
        <f t="shared" si="925"/>
        <v/>
      </c>
      <c r="O1997" s="371" t="str">
        <f t="shared" si="926"/>
        <v/>
      </c>
      <c r="P1997" s="371" t="str">
        <f t="shared" si="927"/>
        <v/>
      </c>
      <c r="Q1997" s="371" t="str">
        <f t="shared" si="928"/>
        <v/>
      </c>
      <c r="R1997" s="371" t="str">
        <f t="shared" si="929"/>
        <v/>
      </c>
      <c r="S1997" s="371" t="str">
        <f t="shared" si="930"/>
        <v/>
      </c>
      <c r="T1997" s="443" t="str">
        <f t="shared" si="918"/>
        <v/>
      </c>
      <c r="U1997" s="539"/>
      <c r="V1997" s="117"/>
      <c r="W1997" s="118"/>
      <c r="X1997" s="119"/>
      <c r="Y1997" s="120"/>
      <c r="Z1997" s="122"/>
      <c r="AA1997" s="121"/>
      <c r="AB1997" s="443" t="str">
        <f t="shared" si="919"/>
        <v/>
      </c>
      <c r="AC1997" s="734" t="str">
        <f t="shared" si="920"/>
        <v/>
      </c>
      <c r="AD1997" s="372"/>
      <c r="AE1997" s="485"/>
      <c r="AF1997" s="373" t="str">
        <f t="shared" si="931"/>
        <v/>
      </c>
      <c r="AG1997" s="373" t="str">
        <f t="shared" si="932"/>
        <v/>
      </c>
      <c r="AH1997" s="374" t="str">
        <f t="shared" si="933"/>
        <v/>
      </c>
      <c r="AI1997" s="375" t="str">
        <f t="shared" si="934"/>
        <v/>
      </c>
      <c r="AJ1997" s="375" t="str">
        <f t="shared" si="935"/>
        <v/>
      </c>
      <c r="AK1997" s="375" t="str">
        <f t="shared" si="936"/>
        <v/>
      </c>
      <c r="AL1997" s="375" t="str">
        <f t="shared" si="937"/>
        <v/>
      </c>
      <c r="AM1997" s="375" t="str">
        <f t="shared" si="938"/>
        <v/>
      </c>
      <c r="AN1997" s="376" t="str">
        <f>IF(AF1997="","",IF(OR(AH1997="",AH1997="-"),"－",IF(OR(AM1997=8,AM1997=9),"",IF(OR(AJ1997=3,AJ1997=4,AJ1997=5,AJ1997=6),VLOOKUP(AH1997,INDEX((係数_バス貨物_ガソリン,係数_バス貨物_CNG,係数_バス貨物_軽油,係数_バス貨物_メタノール,係数_バス貨物_LPG),MATCH(AL1997,【参考】排出ガスレベル!$AI$4:$AI$671,1),1,AR1997):INDEX((係数_バス貨物_ガソリン,係数_バス貨物_CNG,係数_バス貨物_軽油,係数_バス貨物_メタノール,係数_バス貨物_LPG),MATCH(AL1997+1,【参考】排出ガスレベル!$AI$4:$AI$671,1)-1,5,AR1997),2,FALSE),IF(OR(AJ1997=1,AJ1997=2),VLOOKUP(AH1997,INDEX((係数_乗用_ガソリン,係数_乗用_CNG,係数_乗用_軽油,係数_乗用_メタノール,係数_乗用_LPG),1,1,AR1997):INDEX((係数_乗用_ガソリン,係数_乗用_CNG,係数_乗用_軽油,係数_乗用_メタノール,係数_乗用_LPG),125,5,AR1997),2,FALSE))))))</f>
        <v/>
      </c>
      <c r="AO1997" s="376" t="str">
        <f>IF(T1997="","",IF(OR(AH1997="",AH1997="-"),"－",IF(OR(AM1997=8,AM1997=9),"",IF(OR(AJ1997=3,AJ1997=4,AJ1997=5,AJ1997=6),VLOOKUP(AH1997,INDEX((係数_バス貨物_ガソリン,係数_バス貨物_CNG,係数_バス貨物_軽油,係数_バス貨物_メタノール,係数_バス貨物_LPG),MATCH(AL1997,【参考】排出ガスレベル!$AI$4:$AI$671,1),1,AR1997):INDEX((係数_バス貨物_ガソリン,係数_バス貨物_CNG,係数_バス貨物_軽油,係数_バス貨物_メタノール,係数_バス貨物_LPG),MATCH(AL1997+1,【参考】排出ガスレベル!$AI$4:$AI$671,1)-1,5,AR1997),3,FALSE),IF(OR(AJ1997=1,AJ1997=2),VLOOKUP(AH1997,INDEX((係数_乗用_ガソリン,係数_乗用_CNG,係数_乗用_軽油,係数_乗用_メタノール,係数_乗用_LPG),1,1,AR1997):INDEX((係数_乗用_ガソリン,係数_乗用_CNG,係数_乗用_軽油,係数_乗用_メタノール,係数_乗用_LPG),125,5,AR1997),3,FALSE))))))</f>
        <v/>
      </c>
      <c r="AP1997" s="375" t="str">
        <f t="shared" si="939"/>
        <v/>
      </c>
      <c r="AQ1997" s="444" t="str">
        <f t="shared" si="940"/>
        <v/>
      </c>
      <c r="AR1997" s="375" t="str">
        <f t="shared" si="943"/>
        <v/>
      </c>
      <c r="AS1997" s="377" t="str">
        <f t="shared" si="941"/>
        <v/>
      </c>
      <c r="AT1997" s="378" t="str">
        <f t="shared" si="942"/>
        <v/>
      </c>
      <c r="AX1997" s="625" t="b">
        <f t="shared" si="944"/>
        <v>0</v>
      </c>
      <c r="AY1997" s="7" t="str">
        <f t="shared" si="945"/>
        <v>FALSEFALSEFALSE</v>
      </c>
      <c r="AZ1997" s="626">
        <f t="shared" si="921"/>
        <v>0</v>
      </c>
      <c r="BA1997" s="627" t="str">
        <f t="shared" si="922"/>
        <v/>
      </c>
      <c r="BB1997" s="627">
        <f t="shared" si="923"/>
        <v>0</v>
      </c>
      <c r="BC1997" s="690" t="str">
        <f t="shared" si="924"/>
        <v/>
      </c>
    </row>
    <row r="1998" spans="1:55">
      <c r="A1998" s="381">
        <v>1942</v>
      </c>
      <c r="B1998" s="117"/>
      <c r="C1998" s="288"/>
      <c r="D1998" s="289"/>
      <c r="E1998" s="289"/>
      <c r="F1998" s="290"/>
      <c r="G1998" s="292"/>
      <c r="H1998" s="116"/>
      <c r="I1998" s="292"/>
      <c r="J1998" s="116"/>
      <c r="K1998" s="370" t="str">
        <f t="shared" si="915"/>
        <v/>
      </c>
      <c r="L1998" s="370">
        <f t="shared" si="916"/>
        <v>0</v>
      </c>
      <c r="M1998" s="370">
        <f t="shared" si="917"/>
        <v>0</v>
      </c>
      <c r="N1998" s="371" t="str">
        <f t="shared" si="925"/>
        <v/>
      </c>
      <c r="O1998" s="371" t="str">
        <f t="shared" si="926"/>
        <v/>
      </c>
      <c r="P1998" s="371" t="str">
        <f t="shared" si="927"/>
        <v/>
      </c>
      <c r="Q1998" s="371" t="str">
        <f t="shared" si="928"/>
        <v/>
      </c>
      <c r="R1998" s="371" t="str">
        <f t="shared" si="929"/>
        <v/>
      </c>
      <c r="S1998" s="371" t="str">
        <f t="shared" si="930"/>
        <v/>
      </c>
      <c r="T1998" s="443" t="str">
        <f t="shared" si="918"/>
        <v/>
      </c>
      <c r="U1998" s="539"/>
      <c r="V1998" s="117"/>
      <c r="W1998" s="118"/>
      <c r="X1998" s="119"/>
      <c r="Y1998" s="120"/>
      <c r="Z1998" s="122"/>
      <c r="AA1998" s="121"/>
      <c r="AB1998" s="443" t="str">
        <f t="shared" si="919"/>
        <v/>
      </c>
      <c r="AC1998" s="734" t="str">
        <f t="shared" si="920"/>
        <v/>
      </c>
      <c r="AD1998" s="372"/>
      <c r="AE1998" s="485"/>
      <c r="AF1998" s="373" t="str">
        <f t="shared" si="931"/>
        <v/>
      </c>
      <c r="AG1998" s="373" t="str">
        <f t="shared" si="932"/>
        <v/>
      </c>
      <c r="AH1998" s="374" t="str">
        <f t="shared" si="933"/>
        <v/>
      </c>
      <c r="AI1998" s="375" t="str">
        <f t="shared" si="934"/>
        <v/>
      </c>
      <c r="AJ1998" s="375" t="str">
        <f t="shared" si="935"/>
        <v/>
      </c>
      <c r="AK1998" s="375" t="str">
        <f t="shared" si="936"/>
        <v/>
      </c>
      <c r="AL1998" s="375" t="str">
        <f t="shared" si="937"/>
        <v/>
      </c>
      <c r="AM1998" s="375" t="str">
        <f t="shared" si="938"/>
        <v/>
      </c>
      <c r="AN1998" s="376" t="str">
        <f>IF(AF1998="","",IF(OR(AH1998="",AH1998="-"),"－",IF(OR(AM1998=8,AM1998=9),"",IF(OR(AJ1998=3,AJ1998=4,AJ1998=5,AJ1998=6),VLOOKUP(AH1998,INDEX((係数_バス貨物_ガソリン,係数_バス貨物_CNG,係数_バス貨物_軽油,係数_バス貨物_メタノール,係数_バス貨物_LPG),MATCH(AL1998,【参考】排出ガスレベル!$AI$4:$AI$671,1),1,AR1998):INDEX((係数_バス貨物_ガソリン,係数_バス貨物_CNG,係数_バス貨物_軽油,係数_バス貨物_メタノール,係数_バス貨物_LPG),MATCH(AL1998+1,【参考】排出ガスレベル!$AI$4:$AI$671,1)-1,5,AR1998),2,FALSE),IF(OR(AJ1998=1,AJ1998=2),VLOOKUP(AH1998,INDEX((係数_乗用_ガソリン,係数_乗用_CNG,係数_乗用_軽油,係数_乗用_メタノール,係数_乗用_LPG),1,1,AR1998):INDEX((係数_乗用_ガソリン,係数_乗用_CNG,係数_乗用_軽油,係数_乗用_メタノール,係数_乗用_LPG),125,5,AR1998),2,FALSE))))))</f>
        <v/>
      </c>
      <c r="AO1998" s="376" t="str">
        <f>IF(T1998="","",IF(OR(AH1998="",AH1998="-"),"－",IF(OR(AM1998=8,AM1998=9),"",IF(OR(AJ1998=3,AJ1998=4,AJ1998=5,AJ1998=6),VLOOKUP(AH1998,INDEX((係数_バス貨物_ガソリン,係数_バス貨物_CNG,係数_バス貨物_軽油,係数_バス貨物_メタノール,係数_バス貨物_LPG),MATCH(AL1998,【参考】排出ガスレベル!$AI$4:$AI$671,1),1,AR1998):INDEX((係数_バス貨物_ガソリン,係数_バス貨物_CNG,係数_バス貨物_軽油,係数_バス貨物_メタノール,係数_バス貨物_LPG),MATCH(AL1998+1,【参考】排出ガスレベル!$AI$4:$AI$671,1)-1,5,AR1998),3,FALSE),IF(OR(AJ1998=1,AJ1998=2),VLOOKUP(AH1998,INDEX((係数_乗用_ガソリン,係数_乗用_CNG,係数_乗用_軽油,係数_乗用_メタノール,係数_乗用_LPG),1,1,AR1998):INDEX((係数_乗用_ガソリン,係数_乗用_CNG,係数_乗用_軽油,係数_乗用_メタノール,係数_乗用_LPG),125,5,AR1998),3,FALSE))))))</f>
        <v/>
      </c>
      <c r="AP1998" s="375" t="str">
        <f t="shared" si="939"/>
        <v/>
      </c>
      <c r="AQ1998" s="444" t="str">
        <f t="shared" si="940"/>
        <v/>
      </c>
      <c r="AR1998" s="375" t="str">
        <f t="shared" si="943"/>
        <v/>
      </c>
      <c r="AS1998" s="377" t="str">
        <f t="shared" si="941"/>
        <v/>
      </c>
      <c r="AT1998" s="378" t="str">
        <f t="shared" si="942"/>
        <v/>
      </c>
      <c r="AX1998" s="625" t="b">
        <f t="shared" si="944"/>
        <v>0</v>
      </c>
      <c r="AY1998" s="7" t="str">
        <f t="shared" si="945"/>
        <v>FALSEFALSEFALSE</v>
      </c>
      <c r="AZ1998" s="626">
        <f t="shared" si="921"/>
        <v>0</v>
      </c>
      <c r="BA1998" s="627" t="str">
        <f t="shared" si="922"/>
        <v/>
      </c>
      <c r="BB1998" s="627">
        <f t="shared" si="923"/>
        <v>0</v>
      </c>
      <c r="BC1998" s="690" t="str">
        <f t="shared" si="924"/>
        <v/>
      </c>
    </row>
    <row r="1999" spans="1:55">
      <c r="A1999" s="381">
        <v>1943</v>
      </c>
      <c r="B1999" s="117"/>
      <c r="C1999" s="288"/>
      <c r="D1999" s="289"/>
      <c r="E1999" s="289"/>
      <c r="F1999" s="290"/>
      <c r="G1999" s="292"/>
      <c r="H1999" s="116"/>
      <c r="I1999" s="292"/>
      <c r="J1999" s="116"/>
      <c r="K1999" s="370" t="str">
        <f t="shared" si="915"/>
        <v/>
      </c>
      <c r="L1999" s="370">
        <f t="shared" si="916"/>
        <v>0</v>
      </c>
      <c r="M1999" s="370">
        <f t="shared" si="917"/>
        <v>0</v>
      </c>
      <c r="N1999" s="371" t="str">
        <f t="shared" si="925"/>
        <v/>
      </c>
      <c r="O1999" s="371" t="str">
        <f t="shared" si="926"/>
        <v/>
      </c>
      <c r="P1999" s="371" t="str">
        <f t="shared" si="927"/>
        <v/>
      </c>
      <c r="Q1999" s="371" t="str">
        <f t="shared" si="928"/>
        <v/>
      </c>
      <c r="R1999" s="371" t="str">
        <f t="shared" si="929"/>
        <v/>
      </c>
      <c r="S1999" s="371" t="str">
        <f t="shared" si="930"/>
        <v/>
      </c>
      <c r="T1999" s="443" t="str">
        <f t="shared" si="918"/>
        <v/>
      </c>
      <c r="U1999" s="539"/>
      <c r="V1999" s="117"/>
      <c r="W1999" s="118"/>
      <c r="X1999" s="119"/>
      <c r="Y1999" s="120"/>
      <c r="Z1999" s="122"/>
      <c r="AA1999" s="121"/>
      <c r="AB1999" s="443" t="str">
        <f t="shared" si="919"/>
        <v/>
      </c>
      <c r="AC1999" s="734" t="str">
        <f t="shared" si="920"/>
        <v/>
      </c>
      <c r="AD1999" s="372"/>
      <c r="AE1999" s="485"/>
      <c r="AF1999" s="373" t="str">
        <f t="shared" si="931"/>
        <v/>
      </c>
      <c r="AG1999" s="373" t="str">
        <f t="shared" si="932"/>
        <v/>
      </c>
      <c r="AH1999" s="374" t="str">
        <f t="shared" si="933"/>
        <v/>
      </c>
      <c r="AI1999" s="375" t="str">
        <f t="shared" si="934"/>
        <v/>
      </c>
      <c r="AJ1999" s="375" t="str">
        <f t="shared" si="935"/>
        <v/>
      </c>
      <c r="AK1999" s="375" t="str">
        <f t="shared" si="936"/>
        <v/>
      </c>
      <c r="AL1999" s="375" t="str">
        <f t="shared" si="937"/>
        <v/>
      </c>
      <c r="AM1999" s="375" t="str">
        <f t="shared" si="938"/>
        <v/>
      </c>
      <c r="AN1999" s="376" t="str">
        <f>IF(AF1999="","",IF(OR(AH1999="",AH1999="-"),"－",IF(OR(AM1999=8,AM1999=9),"",IF(OR(AJ1999=3,AJ1999=4,AJ1999=5,AJ1999=6),VLOOKUP(AH1999,INDEX((係数_バス貨物_ガソリン,係数_バス貨物_CNG,係数_バス貨物_軽油,係数_バス貨物_メタノール,係数_バス貨物_LPG),MATCH(AL1999,【参考】排出ガスレベル!$AI$4:$AI$671,1),1,AR1999):INDEX((係数_バス貨物_ガソリン,係数_バス貨物_CNG,係数_バス貨物_軽油,係数_バス貨物_メタノール,係数_バス貨物_LPG),MATCH(AL1999+1,【参考】排出ガスレベル!$AI$4:$AI$671,1)-1,5,AR1999),2,FALSE),IF(OR(AJ1999=1,AJ1999=2),VLOOKUP(AH1999,INDEX((係数_乗用_ガソリン,係数_乗用_CNG,係数_乗用_軽油,係数_乗用_メタノール,係数_乗用_LPG),1,1,AR1999):INDEX((係数_乗用_ガソリン,係数_乗用_CNG,係数_乗用_軽油,係数_乗用_メタノール,係数_乗用_LPG),125,5,AR1999),2,FALSE))))))</f>
        <v/>
      </c>
      <c r="AO1999" s="376" t="str">
        <f>IF(T1999="","",IF(OR(AH1999="",AH1999="-"),"－",IF(OR(AM1999=8,AM1999=9),"",IF(OR(AJ1999=3,AJ1999=4,AJ1999=5,AJ1999=6),VLOOKUP(AH1999,INDEX((係数_バス貨物_ガソリン,係数_バス貨物_CNG,係数_バス貨物_軽油,係数_バス貨物_メタノール,係数_バス貨物_LPG),MATCH(AL1999,【参考】排出ガスレベル!$AI$4:$AI$671,1),1,AR1999):INDEX((係数_バス貨物_ガソリン,係数_バス貨物_CNG,係数_バス貨物_軽油,係数_バス貨物_メタノール,係数_バス貨物_LPG),MATCH(AL1999+1,【参考】排出ガスレベル!$AI$4:$AI$671,1)-1,5,AR1999),3,FALSE),IF(OR(AJ1999=1,AJ1999=2),VLOOKUP(AH1999,INDEX((係数_乗用_ガソリン,係数_乗用_CNG,係数_乗用_軽油,係数_乗用_メタノール,係数_乗用_LPG),1,1,AR1999):INDEX((係数_乗用_ガソリン,係数_乗用_CNG,係数_乗用_軽油,係数_乗用_メタノール,係数_乗用_LPG),125,5,AR1999),3,FALSE))))))</f>
        <v/>
      </c>
      <c r="AP1999" s="375" t="str">
        <f t="shared" si="939"/>
        <v/>
      </c>
      <c r="AQ1999" s="444" t="str">
        <f t="shared" si="940"/>
        <v/>
      </c>
      <c r="AR1999" s="375" t="str">
        <f t="shared" si="943"/>
        <v/>
      </c>
      <c r="AS1999" s="377" t="str">
        <f t="shared" si="941"/>
        <v/>
      </c>
      <c r="AT1999" s="378" t="str">
        <f t="shared" si="942"/>
        <v/>
      </c>
      <c r="AX1999" s="625" t="b">
        <f t="shared" si="944"/>
        <v>0</v>
      </c>
      <c r="AY1999" s="7" t="str">
        <f t="shared" si="945"/>
        <v>FALSEFALSEFALSE</v>
      </c>
      <c r="AZ1999" s="626">
        <f t="shared" si="921"/>
        <v>0</v>
      </c>
      <c r="BA1999" s="627" t="str">
        <f t="shared" si="922"/>
        <v/>
      </c>
      <c r="BB1999" s="627">
        <f t="shared" si="923"/>
        <v>0</v>
      </c>
      <c r="BC1999" s="690" t="str">
        <f t="shared" si="924"/>
        <v/>
      </c>
    </row>
    <row r="2000" spans="1:55">
      <c r="A2000" s="381">
        <v>1944</v>
      </c>
      <c r="B2000" s="117"/>
      <c r="C2000" s="288"/>
      <c r="D2000" s="289"/>
      <c r="E2000" s="289"/>
      <c r="F2000" s="290"/>
      <c r="G2000" s="292"/>
      <c r="H2000" s="116"/>
      <c r="I2000" s="292"/>
      <c r="J2000" s="116"/>
      <c r="K2000" s="370" t="str">
        <f t="shared" si="915"/>
        <v/>
      </c>
      <c r="L2000" s="370">
        <f t="shared" si="916"/>
        <v>0</v>
      </c>
      <c r="M2000" s="370">
        <f t="shared" si="917"/>
        <v>0</v>
      </c>
      <c r="N2000" s="371" t="str">
        <f t="shared" si="925"/>
        <v/>
      </c>
      <c r="O2000" s="371" t="str">
        <f t="shared" si="926"/>
        <v/>
      </c>
      <c r="P2000" s="371" t="str">
        <f t="shared" si="927"/>
        <v/>
      </c>
      <c r="Q2000" s="371" t="str">
        <f t="shared" si="928"/>
        <v/>
      </c>
      <c r="R2000" s="371" t="str">
        <f t="shared" si="929"/>
        <v/>
      </c>
      <c r="S2000" s="371" t="str">
        <f t="shared" si="930"/>
        <v/>
      </c>
      <c r="T2000" s="443" t="str">
        <f t="shared" si="918"/>
        <v/>
      </c>
      <c r="U2000" s="539"/>
      <c r="V2000" s="117"/>
      <c r="W2000" s="118"/>
      <c r="X2000" s="119"/>
      <c r="Y2000" s="120"/>
      <c r="Z2000" s="122"/>
      <c r="AA2000" s="121"/>
      <c r="AB2000" s="443" t="str">
        <f t="shared" si="919"/>
        <v/>
      </c>
      <c r="AC2000" s="734" t="str">
        <f t="shared" si="920"/>
        <v/>
      </c>
      <c r="AD2000" s="372"/>
      <c r="AE2000" s="485"/>
      <c r="AF2000" s="373" t="str">
        <f t="shared" si="931"/>
        <v/>
      </c>
      <c r="AG2000" s="373" t="str">
        <f t="shared" si="932"/>
        <v/>
      </c>
      <c r="AH2000" s="374" t="str">
        <f t="shared" si="933"/>
        <v/>
      </c>
      <c r="AI2000" s="375" t="str">
        <f t="shared" si="934"/>
        <v/>
      </c>
      <c r="AJ2000" s="375" t="str">
        <f t="shared" si="935"/>
        <v/>
      </c>
      <c r="AK2000" s="375" t="str">
        <f t="shared" si="936"/>
        <v/>
      </c>
      <c r="AL2000" s="375" t="str">
        <f t="shared" si="937"/>
        <v/>
      </c>
      <c r="AM2000" s="375" t="str">
        <f t="shared" si="938"/>
        <v/>
      </c>
      <c r="AN2000" s="376" t="str">
        <f>IF(AF2000="","",IF(OR(AH2000="",AH2000="-"),"－",IF(OR(AM2000=8,AM2000=9),"",IF(OR(AJ2000=3,AJ2000=4,AJ2000=5,AJ2000=6),VLOOKUP(AH2000,INDEX((係数_バス貨物_ガソリン,係数_バス貨物_CNG,係数_バス貨物_軽油,係数_バス貨物_メタノール,係数_バス貨物_LPG),MATCH(AL2000,【参考】排出ガスレベル!$AI$4:$AI$671,1),1,AR2000):INDEX((係数_バス貨物_ガソリン,係数_バス貨物_CNG,係数_バス貨物_軽油,係数_バス貨物_メタノール,係数_バス貨物_LPG),MATCH(AL2000+1,【参考】排出ガスレベル!$AI$4:$AI$671,1)-1,5,AR2000),2,FALSE),IF(OR(AJ2000=1,AJ2000=2),VLOOKUP(AH2000,INDEX((係数_乗用_ガソリン,係数_乗用_CNG,係数_乗用_軽油,係数_乗用_メタノール,係数_乗用_LPG),1,1,AR2000):INDEX((係数_乗用_ガソリン,係数_乗用_CNG,係数_乗用_軽油,係数_乗用_メタノール,係数_乗用_LPG),125,5,AR2000),2,FALSE))))))</f>
        <v/>
      </c>
      <c r="AO2000" s="376" t="str">
        <f>IF(T2000="","",IF(OR(AH2000="",AH2000="-"),"－",IF(OR(AM2000=8,AM2000=9),"",IF(OR(AJ2000=3,AJ2000=4,AJ2000=5,AJ2000=6),VLOOKUP(AH2000,INDEX((係数_バス貨物_ガソリン,係数_バス貨物_CNG,係数_バス貨物_軽油,係数_バス貨物_メタノール,係数_バス貨物_LPG),MATCH(AL2000,【参考】排出ガスレベル!$AI$4:$AI$671,1),1,AR2000):INDEX((係数_バス貨物_ガソリン,係数_バス貨物_CNG,係数_バス貨物_軽油,係数_バス貨物_メタノール,係数_バス貨物_LPG),MATCH(AL2000+1,【参考】排出ガスレベル!$AI$4:$AI$671,1)-1,5,AR2000),3,FALSE),IF(OR(AJ2000=1,AJ2000=2),VLOOKUP(AH2000,INDEX((係数_乗用_ガソリン,係数_乗用_CNG,係数_乗用_軽油,係数_乗用_メタノール,係数_乗用_LPG),1,1,AR2000):INDEX((係数_乗用_ガソリン,係数_乗用_CNG,係数_乗用_軽油,係数_乗用_メタノール,係数_乗用_LPG),125,5,AR2000),3,FALSE))))))</f>
        <v/>
      </c>
      <c r="AP2000" s="375" t="str">
        <f t="shared" si="939"/>
        <v/>
      </c>
      <c r="AQ2000" s="444" t="str">
        <f t="shared" si="940"/>
        <v/>
      </c>
      <c r="AR2000" s="375" t="str">
        <f t="shared" si="943"/>
        <v/>
      </c>
      <c r="AS2000" s="377" t="str">
        <f t="shared" si="941"/>
        <v/>
      </c>
      <c r="AT2000" s="378" t="str">
        <f t="shared" si="942"/>
        <v/>
      </c>
      <c r="AX2000" s="625" t="b">
        <f t="shared" si="944"/>
        <v>0</v>
      </c>
      <c r="AY2000" s="7" t="str">
        <f t="shared" si="945"/>
        <v>FALSEFALSEFALSE</v>
      </c>
      <c r="AZ2000" s="626">
        <f t="shared" si="921"/>
        <v>0</v>
      </c>
      <c r="BA2000" s="627" t="str">
        <f t="shared" si="922"/>
        <v/>
      </c>
      <c r="BB2000" s="627">
        <f t="shared" si="923"/>
        <v>0</v>
      </c>
      <c r="BC2000" s="690" t="str">
        <f t="shared" si="924"/>
        <v/>
      </c>
    </row>
    <row r="2001" spans="1:55">
      <c r="A2001" s="381">
        <v>1945</v>
      </c>
      <c r="B2001" s="117"/>
      <c r="C2001" s="288"/>
      <c r="D2001" s="289"/>
      <c r="E2001" s="289"/>
      <c r="F2001" s="290"/>
      <c r="G2001" s="292"/>
      <c r="H2001" s="116"/>
      <c r="I2001" s="292"/>
      <c r="J2001" s="116"/>
      <c r="K2001" s="370" t="str">
        <f t="shared" si="915"/>
        <v/>
      </c>
      <c r="L2001" s="370">
        <f t="shared" si="916"/>
        <v>0</v>
      </c>
      <c r="M2001" s="370">
        <f t="shared" si="917"/>
        <v>0</v>
      </c>
      <c r="N2001" s="371" t="str">
        <f t="shared" si="925"/>
        <v/>
      </c>
      <c r="O2001" s="371" t="str">
        <f t="shared" si="926"/>
        <v/>
      </c>
      <c r="P2001" s="371" t="str">
        <f t="shared" si="927"/>
        <v/>
      </c>
      <c r="Q2001" s="371" t="str">
        <f t="shared" si="928"/>
        <v/>
      </c>
      <c r="R2001" s="371" t="str">
        <f t="shared" si="929"/>
        <v/>
      </c>
      <c r="S2001" s="371" t="str">
        <f t="shared" si="930"/>
        <v/>
      </c>
      <c r="T2001" s="443" t="str">
        <f t="shared" si="918"/>
        <v/>
      </c>
      <c r="U2001" s="539"/>
      <c r="V2001" s="117"/>
      <c r="W2001" s="118"/>
      <c r="X2001" s="119"/>
      <c r="Y2001" s="120"/>
      <c r="Z2001" s="122"/>
      <c r="AA2001" s="121"/>
      <c r="AB2001" s="443" t="str">
        <f t="shared" si="919"/>
        <v/>
      </c>
      <c r="AC2001" s="734" t="str">
        <f t="shared" si="920"/>
        <v/>
      </c>
      <c r="AD2001" s="372"/>
      <c r="AE2001" s="485"/>
      <c r="AF2001" s="373" t="str">
        <f t="shared" si="931"/>
        <v/>
      </c>
      <c r="AG2001" s="373" t="str">
        <f t="shared" si="932"/>
        <v/>
      </c>
      <c r="AH2001" s="374" t="str">
        <f t="shared" si="933"/>
        <v/>
      </c>
      <c r="AI2001" s="375" t="str">
        <f t="shared" si="934"/>
        <v/>
      </c>
      <c r="AJ2001" s="375" t="str">
        <f t="shared" si="935"/>
        <v/>
      </c>
      <c r="AK2001" s="375" t="str">
        <f t="shared" si="936"/>
        <v/>
      </c>
      <c r="AL2001" s="375" t="str">
        <f t="shared" si="937"/>
        <v/>
      </c>
      <c r="AM2001" s="375" t="str">
        <f t="shared" si="938"/>
        <v/>
      </c>
      <c r="AN2001" s="376" t="str">
        <f>IF(AF2001="","",IF(OR(AH2001="",AH2001="-"),"－",IF(OR(AM2001=8,AM2001=9),"",IF(OR(AJ2001=3,AJ2001=4,AJ2001=5,AJ2001=6),VLOOKUP(AH2001,INDEX((係数_バス貨物_ガソリン,係数_バス貨物_CNG,係数_バス貨物_軽油,係数_バス貨物_メタノール,係数_バス貨物_LPG),MATCH(AL2001,【参考】排出ガスレベル!$AI$4:$AI$671,1),1,AR2001):INDEX((係数_バス貨物_ガソリン,係数_バス貨物_CNG,係数_バス貨物_軽油,係数_バス貨物_メタノール,係数_バス貨物_LPG),MATCH(AL2001+1,【参考】排出ガスレベル!$AI$4:$AI$671,1)-1,5,AR2001),2,FALSE),IF(OR(AJ2001=1,AJ2001=2),VLOOKUP(AH2001,INDEX((係数_乗用_ガソリン,係数_乗用_CNG,係数_乗用_軽油,係数_乗用_メタノール,係数_乗用_LPG),1,1,AR2001):INDEX((係数_乗用_ガソリン,係数_乗用_CNG,係数_乗用_軽油,係数_乗用_メタノール,係数_乗用_LPG),125,5,AR2001),2,FALSE))))))</f>
        <v/>
      </c>
      <c r="AO2001" s="376" t="str">
        <f>IF(T2001="","",IF(OR(AH2001="",AH2001="-"),"－",IF(OR(AM2001=8,AM2001=9),"",IF(OR(AJ2001=3,AJ2001=4,AJ2001=5,AJ2001=6),VLOOKUP(AH2001,INDEX((係数_バス貨物_ガソリン,係数_バス貨物_CNG,係数_バス貨物_軽油,係数_バス貨物_メタノール,係数_バス貨物_LPG),MATCH(AL2001,【参考】排出ガスレベル!$AI$4:$AI$671,1),1,AR2001):INDEX((係数_バス貨物_ガソリン,係数_バス貨物_CNG,係数_バス貨物_軽油,係数_バス貨物_メタノール,係数_バス貨物_LPG),MATCH(AL2001+1,【参考】排出ガスレベル!$AI$4:$AI$671,1)-1,5,AR2001),3,FALSE),IF(OR(AJ2001=1,AJ2001=2),VLOOKUP(AH2001,INDEX((係数_乗用_ガソリン,係数_乗用_CNG,係数_乗用_軽油,係数_乗用_メタノール,係数_乗用_LPG),1,1,AR2001):INDEX((係数_乗用_ガソリン,係数_乗用_CNG,係数_乗用_軽油,係数_乗用_メタノール,係数_乗用_LPG),125,5,AR2001),3,FALSE))))))</f>
        <v/>
      </c>
      <c r="AP2001" s="375" t="str">
        <f t="shared" si="939"/>
        <v/>
      </c>
      <c r="AQ2001" s="444" t="str">
        <f t="shared" si="940"/>
        <v/>
      </c>
      <c r="AR2001" s="375" t="str">
        <f t="shared" si="943"/>
        <v/>
      </c>
      <c r="AS2001" s="377" t="str">
        <f t="shared" si="941"/>
        <v/>
      </c>
      <c r="AT2001" s="378" t="str">
        <f t="shared" si="942"/>
        <v/>
      </c>
      <c r="AX2001" s="625" t="b">
        <f t="shared" si="944"/>
        <v>0</v>
      </c>
      <c r="AY2001" s="7" t="str">
        <f t="shared" si="945"/>
        <v>FALSEFALSEFALSE</v>
      </c>
      <c r="AZ2001" s="626">
        <f t="shared" si="921"/>
        <v>0</v>
      </c>
      <c r="BA2001" s="627" t="str">
        <f t="shared" si="922"/>
        <v/>
      </c>
      <c r="BB2001" s="627">
        <f t="shared" si="923"/>
        <v>0</v>
      </c>
      <c r="BC2001" s="690" t="str">
        <f t="shared" si="924"/>
        <v/>
      </c>
    </row>
    <row r="2002" spans="1:55">
      <c r="A2002" s="381">
        <v>1946</v>
      </c>
      <c r="B2002" s="117"/>
      <c r="C2002" s="288"/>
      <c r="D2002" s="289"/>
      <c r="E2002" s="289"/>
      <c r="F2002" s="290"/>
      <c r="G2002" s="292"/>
      <c r="H2002" s="116"/>
      <c r="I2002" s="292"/>
      <c r="J2002" s="116"/>
      <c r="K2002" s="370" t="str">
        <f t="shared" si="915"/>
        <v/>
      </c>
      <c r="L2002" s="370">
        <f t="shared" si="916"/>
        <v>0</v>
      </c>
      <c r="M2002" s="370">
        <f t="shared" si="917"/>
        <v>0</v>
      </c>
      <c r="N2002" s="371" t="str">
        <f t="shared" si="925"/>
        <v/>
      </c>
      <c r="O2002" s="371" t="str">
        <f t="shared" si="926"/>
        <v/>
      </c>
      <c r="P2002" s="371" t="str">
        <f t="shared" si="927"/>
        <v/>
      </c>
      <c r="Q2002" s="371" t="str">
        <f t="shared" si="928"/>
        <v/>
      </c>
      <c r="R2002" s="371" t="str">
        <f t="shared" si="929"/>
        <v/>
      </c>
      <c r="S2002" s="371" t="str">
        <f t="shared" si="930"/>
        <v/>
      </c>
      <c r="T2002" s="443" t="str">
        <f t="shared" si="918"/>
        <v/>
      </c>
      <c r="U2002" s="539"/>
      <c r="V2002" s="117"/>
      <c r="W2002" s="118"/>
      <c r="X2002" s="119"/>
      <c r="Y2002" s="120"/>
      <c r="Z2002" s="122"/>
      <c r="AA2002" s="121"/>
      <c r="AB2002" s="443" t="str">
        <f t="shared" si="919"/>
        <v/>
      </c>
      <c r="AC2002" s="734" t="str">
        <f t="shared" si="920"/>
        <v/>
      </c>
      <c r="AD2002" s="372"/>
      <c r="AE2002" s="485"/>
      <c r="AF2002" s="373" t="str">
        <f t="shared" si="931"/>
        <v/>
      </c>
      <c r="AG2002" s="373" t="str">
        <f t="shared" si="932"/>
        <v/>
      </c>
      <c r="AH2002" s="374" t="str">
        <f t="shared" si="933"/>
        <v/>
      </c>
      <c r="AI2002" s="375" t="str">
        <f t="shared" si="934"/>
        <v/>
      </c>
      <c r="AJ2002" s="375" t="str">
        <f t="shared" si="935"/>
        <v/>
      </c>
      <c r="AK2002" s="375" t="str">
        <f t="shared" si="936"/>
        <v/>
      </c>
      <c r="AL2002" s="375" t="str">
        <f t="shared" si="937"/>
        <v/>
      </c>
      <c r="AM2002" s="375" t="str">
        <f t="shared" si="938"/>
        <v/>
      </c>
      <c r="AN2002" s="376" t="str">
        <f>IF(AF2002="","",IF(OR(AH2002="",AH2002="-"),"－",IF(OR(AM2002=8,AM2002=9),"",IF(OR(AJ2002=3,AJ2002=4,AJ2002=5,AJ2002=6),VLOOKUP(AH2002,INDEX((係数_バス貨物_ガソリン,係数_バス貨物_CNG,係数_バス貨物_軽油,係数_バス貨物_メタノール,係数_バス貨物_LPG),MATCH(AL2002,【参考】排出ガスレベル!$AI$4:$AI$671,1),1,AR2002):INDEX((係数_バス貨物_ガソリン,係数_バス貨物_CNG,係数_バス貨物_軽油,係数_バス貨物_メタノール,係数_バス貨物_LPG),MATCH(AL2002+1,【参考】排出ガスレベル!$AI$4:$AI$671,1)-1,5,AR2002),2,FALSE),IF(OR(AJ2002=1,AJ2002=2),VLOOKUP(AH2002,INDEX((係数_乗用_ガソリン,係数_乗用_CNG,係数_乗用_軽油,係数_乗用_メタノール,係数_乗用_LPG),1,1,AR2002):INDEX((係数_乗用_ガソリン,係数_乗用_CNG,係数_乗用_軽油,係数_乗用_メタノール,係数_乗用_LPG),125,5,AR2002),2,FALSE))))))</f>
        <v/>
      </c>
      <c r="AO2002" s="376" t="str">
        <f>IF(T2002="","",IF(OR(AH2002="",AH2002="-"),"－",IF(OR(AM2002=8,AM2002=9),"",IF(OR(AJ2002=3,AJ2002=4,AJ2002=5,AJ2002=6),VLOOKUP(AH2002,INDEX((係数_バス貨物_ガソリン,係数_バス貨物_CNG,係数_バス貨物_軽油,係数_バス貨物_メタノール,係数_バス貨物_LPG),MATCH(AL2002,【参考】排出ガスレベル!$AI$4:$AI$671,1),1,AR2002):INDEX((係数_バス貨物_ガソリン,係数_バス貨物_CNG,係数_バス貨物_軽油,係数_バス貨物_メタノール,係数_バス貨物_LPG),MATCH(AL2002+1,【参考】排出ガスレベル!$AI$4:$AI$671,1)-1,5,AR2002),3,FALSE),IF(OR(AJ2002=1,AJ2002=2),VLOOKUP(AH2002,INDEX((係数_乗用_ガソリン,係数_乗用_CNG,係数_乗用_軽油,係数_乗用_メタノール,係数_乗用_LPG),1,1,AR2002):INDEX((係数_乗用_ガソリン,係数_乗用_CNG,係数_乗用_軽油,係数_乗用_メタノール,係数_乗用_LPG),125,5,AR2002),3,FALSE))))))</f>
        <v/>
      </c>
      <c r="AP2002" s="375" t="str">
        <f t="shared" si="939"/>
        <v/>
      </c>
      <c r="AQ2002" s="444" t="str">
        <f t="shared" si="940"/>
        <v/>
      </c>
      <c r="AR2002" s="375" t="str">
        <f t="shared" si="943"/>
        <v/>
      </c>
      <c r="AS2002" s="377" t="str">
        <f t="shared" si="941"/>
        <v/>
      </c>
      <c r="AT2002" s="378" t="str">
        <f t="shared" si="942"/>
        <v/>
      </c>
      <c r="AX2002" s="625" t="b">
        <f t="shared" si="944"/>
        <v>0</v>
      </c>
      <c r="AY2002" s="7" t="str">
        <f t="shared" si="945"/>
        <v>FALSEFALSEFALSE</v>
      </c>
      <c r="AZ2002" s="626">
        <f t="shared" si="921"/>
        <v>0</v>
      </c>
      <c r="BA2002" s="627" t="str">
        <f t="shared" si="922"/>
        <v/>
      </c>
      <c r="BB2002" s="627">
        <f t="shared" si="923"/>
        <v>0</v>
      </c>
      <c r="BC2002" s="690" t="str">
        <f t="shared" si="924"/>
        <v/>
      </c>
    </row>
    <row r="2003" spans="1:55">
      <c r="A2003" s="381">
        <v>1947</v>
      </c>
      <c r="B2003" s="117"/>
      <c r="C2003" s="288"/>
      <c r="D2003" s="289"/>
      <c r="E2003" s="289"/>
      <c r="F2003" s="290"/>
      <c r="G2003" s="292"/>
      <c r="H2003" s="116"/>
      <c r="I2003" s="292"/>
      <c r="J2003" s="116"/>
      <c r="K2003" s="370" t="str">
        <f t="shared" si="915"/>
        <v/>
      </c>
      <c r="L2003" s="370">
        <f t="shared" si="916"/>
        <v>0</v>
      </c>
      <c r="M2003" s="370">
        <f t="shared" si="917"/>
        <v>0</v>
      </c>
      <c r="N2003" s="371" t="str">
        <f t="shared" si="925"/>
        <v/>
      </c>
      <c r="O2003" s="371" t="str">
        <f t="shared" si="926"/>
        <v/>
      </c>
      <c r="P2003" s="371" t="str">
        <f t="shared" si="927"/>
        <v/>
      </c>
      <c r="Q2003" s="371" t="str">
        <f t="shared" si="928"/>
        <v/>
      </c>
      <c r="R2003" s="371" t="str">
        <f t="shared" si="929"/>
        <v/>
      </c>
      <c r="S2003" s="371" t="str">
        <f t="shared" si="930"/>
        <v/>
      </c>
      <c r="T2003" s="443" t="str">
        <f t="shared" si="918"/>
        <v/>
      </c>
      <c r="U2003" s="539"/>
      <c r="V2003" s="117"/>
      <c r="W2003" s="118"/>
      <c r="X2003" s="119"/>
      <c r="Y2003" s="120"/>
      <c r="Z2003" s="122"/>
      <c r="AA2003" s="121"/>
      <c r="AB2003" s="443" t="str">
        <f t="shared" si="919"/>
        <v/>
      </c>
      <c r="AC2003" s="734" t="str">
        <f t="shared" si="920"/>
        <v/>
      </c>
      <c r="AD2003" s="372"/>
      <c r="AE2003" s="485"/>
      <c r="AF2003" s="373" t="str">
        <f t="shared" si="931"/>
        <v/>
      </c>
      <c r="AG2003" s="373" t="str">
        <f t="shared" si="932"/>
        <v/>
      </c>
      <c r="AH2003" s="374" t="str">
        <f t="shared" si="933"/>
        <v/>
      </c>
      <c r="AI2003" s="375" t="str">
        <f t="shared" si="934"/>
        <v/>
      </c>
      <c r="AJ2003" s="375" t="str">
        <f t="shared" si="935"/>
        <v/>
      </c>
      <c r="AK2003" s="375" t="str">
        <f t="shared" si="936"/>
        <v/>
      </c>
      <c r="AL2003" s="375" t="str">
        <f t="shared" si="937"/>
        <v/>
      </c>
      <c r="AM2003" s="375" t="str">
        <f t="shared" si="938"/>
        <v/>
      </c>
      <c r="AN2003" s="376" t="str">
        <f>IF(AF2003="","",IF(OR(AH2003="",AH2003="-"),"－",IF(OR(AM2003=8,AM2003=9),"",IF(OR(AJ2003=3,AJ2003=4,AJ2003=5,AJ2003=6),VLOOKUP(AH2003,INDEX((係数_バス貨物_ガソリン,係数_バス貨物_CNG,係数_バス貨物_軽油,係数_バス貨物_メタノール,係数_バス貨物_LPG),MATCH(AL2003,【参考】排出ガスレベル!$AI$4:$AI$671,1),1,AR2003):INDEX((係数_バス貨物_ガソリン,係数_バス貨物_CNG,係数_バス貨物_軽油,係数_バス貨物_メタノール,係数_バス貨物_LPG),MATCH(AL2003+1,【参考】排出ガスレベル!$AI$4:$AI$671,1)-1,5,AR2003),2,FALSE),IF(OR(AJ2003=1,AJ2003=2),VLOOKUP(AH2003,INDEX((係数_乗用_ガソリン,係数_乗用_CNG,係数_乗用_軽油,係数_乗用_メタノール,係数_乗用_LPG),1,1,AR2003):INDEX((係数_乗用_ガソリン,係数_乗用_CNG,係数_乗用_軽油,係数_乗用_メタノール,係数_乗用_LPG),125,5,AR2003),2,FALSE))))))</f>
        <v/>
      </c>
      <c r="AO2003" s="376" t="str">
        <f>IF(T2003="","",IF(OR(AH2003="",AH2003="-"),"－",IF(OR(AM2003=8,AM2003=9),"",IF(OR(AJ2003=3,AJ2003=4,AJ2003=5,AJ2003=6),VLOOKUP(AH2003,INDEX((係数_バス貨物_ガソリン,係数_バス貨物_CNG,係数_バス貨物_軽油,係数_バス貨物_メタノール,係数_バス貨物_LPG),MATCH(AL2003,【参考】排出ガスレベル!$AI$4:$AI$671,1),1,AR2003):INDEX((係数_バス貨物_ガソリン,係数_バス貨物_CNG,係数_バス貨物_軽油,係数_バス貨物_メタノール,係数_バス貨物_LPG),MATCH(AL2003+1,【参考】排出ガスレベル!$AI$4:$AI$671,1)-1,5,AR2003),3,FALSE),IF(OR(AJ2003=1,AJ2003=2),VLOOKUP(AH2003,INDEX((係数_乗用_ガソリン,係数_乗用_CNG,係数_乗用_軽油,係数_乗用_メタノール,係数_乗用_LPG),1,1,AR2003):INDEX((係数_乗用_ガソリン,係数_乗用_CNG,係数_乗用_軽油,係数_乗用_メタノール,係数_乗用_LPG),125,5,AR2003),3,FALSE))))))</f>
        <v/>
      </c>
      <c r="AP2003" s="375" t="str">
        <f t="shared" si="939"/>
        <v/>
      </c>
      <c r="AQ2003" s="444" t="str">
        <f t="shared" si="940"/>
        <v/>
      </c>
      <c r="AR2003" s="375" t="str">
        <f t="shared" si="943"/>
        <v/>
      </c>
      <c r="AS2003" s="377" t="str">
        <f t="shared" si="941"/>
        <v/>
      </c>
      <c r="AT2003" s="378" t="str">
        <f t="shared" si="942"/>
        <v/>
      </c>
      <c r="AX2003" s="625" t="b">
        <f t="shared" si="944"/>
        <v>0</v>
      </c>
      <c r="AY2003" s="7" t="str">
        <f t="shared" si="945"/>
        <v>FALSEFALSEFALSE</v>
      </c>
      <c r="AZ2003" s="626">
        <f t="shared" si="921"/>
        <v>0</v>
      </c>
      <c r="BA2003" s="627" t="str">
        <f t="shared" si="922"/>
        <v/>
      </c>
      <c r="BB2003" s="627">
        <f t="shared" si="923"/>
        <v>0</v>
      </c>
      <c r="BC2003" s="690" t="str">
        <f t="shared" si="924"/>
        <v/>
      </c>
    </row>
    <row r="2004" spans="1:55">
      <c r="A2004" s="381">
        <v>1948</v>
      </c>
      <c r="B2004" s="117"/>
      <c r="C2004" s="288"/>
      <c r="D2004" s="289"/>
      <c r="E2004" s="289"/>
      <c r="F2004" s="290"/>
      <c r="G2004" s="292"/>
      <c r="H2004" s="116"/>
      <c r="I2004" s="292"/>
      <c r="J2004" s="116"/>
      <c r="K2004" s="370" t="str">
        <f t="shared" si="915"/>
        <v/>
      </c>
      <c r="L2004" s="370">
        <f t="shared" si="916"/>
        <v>0</v>
      </c>
      <c r="M2004" s="370">
        <f t="shared" si="917"/>
        <v>0</v>
      </c>
      <c r="N2004" s="371" t="str">
        <f t="shared" si="925"/>
        <v/>
      </c>
      <c r="O2004" s="371" t="str">
        <f t="shared" si="926"/>
        <v/>
      </c>
      <c r="P2004" s="371" t="str">
        <f t="shared" si="927"/>
        <v/>
      </c>
      <c r="Q2004" s="371" t="str">
        <f t="shared" si="928"/>
        <v/>
      </c>
      <c r="R2004" s="371" t="str">
        <f t="shared" si="929"/>
        <v/>
      </c>
      <c r="S2004" s="371" t="str">
        <f t="shared" si="930"/>
        <v/>
      </c>
      <c r="T2004" s="443" t="str">
        <f t="shared" si="918"/>
        <v/>
      </c>
      <c r="U2004" s="539"/>
      <c r="V2004" s="117"/>
      <c r="W2004" s="118"/>
      <c r="X2004" s="119"/>
      <c r="Y2004" s="120"/>
      <c r="Z2004" s="122"/>
      <c r="AA2004" s="121"/>
      <c r="AB2004" s="443" t="str">
        <f t="shared" si="919"/>
        <v/>
      </c>
      <c r="AC2004" s="734" t="str">
        <f t="shared" si="920"/>
        <v/>
      </c>
      <c r="AD2004" s="372"/>
      <c r="AE2004" s="485"/>
      <c r="AF2004" s="373" t="str">
        <f t="shared" si="931"/>
        <v/>
      </c>
      <c r="AG2004" s="373" t="str">
        <f t="shared" si="932"/>
        <v/>
      </c>
      <c r="AH2004" s="374" t="str">
        <f t="shared" si="933"/>
        <v/>
      </c>
      <c r="AI2004" s="375" t="str">
        <f t="shared" si="934"/>
        <v/>
      </c>
      <c r="AJ2004" s="375" t="str">
        <f t="shared" si="935"/>
        <v/>
      </c>
      <c r="AK2004" s="375" t="str">
        <f t="shared" si="936"/>
        <v/>
      </c>
      <c r="AL2004" s="375" t="str">
        <f t="shared" si="937"/>
        <v/>
      </c>
      <c r="AM2004" s="375" t="str">
        <f t="shared" si="938"/>
        <v/>
      </c>
      <c r="AN2004" s="376" t="str">
        <f>IF(AF2004="","",IF(OR(AH2004="",AH2004="-"),"－",IF(OR(AM2004=8,AM2004=9),"",IF(OR(AJ2004=3,AJ2004=4,AJ2004=5,AJ2004=6),VLOOKUP(AH2004,INDEX((係数_バス貨物_ガソリン,係数_バス貨物_CNG,係数_バス貨物_軽油,係数_バス貨物_メタノール,係数_バス貨物_LPG),MATCH(AL2004,【参考】排出ガスレベル!$AI$4:$AI$671,1),1,AR2004):INDEX((係数_バス貨物_ガソリン,係数_バス貨物_CNG,係数_バス貨物_軽油,係数_バス貨物_メタノール,係数_バス貨物_LPG),MATCH(AL2004+1,【参考】排出ガスレベル!$AI$4:$AI$671,1)-1,5,AR2004),2,FALSE),IF(OR(AJ2004=1,AJ2004=2),VLOOKUP(AH2004,INDEX((係数_乗用_ガソリン,係数_乗用_CNG,係数_乗用_軽油,係数_乗用_メタノール,係数_乗用_LPG),1,1,AR2004):INDEX((係数_乗用_ガソリン,係数_乗用_CNG,係数_乗用_軽油,係数_乗用_メタノール,係数_乗用_LPG),125,5,AR2004),2,FALSE))))))</f>
        <v/>
      </c>
      <c r="AO2004" s="376" t="str">
        <f>IF(T2004="","",IF(OR(AH2004="",AH2004="-"),"－",IF(OR(AM2004=8,AM2004=9),"",IF(OR(AJ2004=3,AJ2004=4,AJ2004=5,AJ2004=6),VLOOKUP(AH2004,INDEX((係数_バス貨物_ガソリン,係数_バス貨物_CNG,係数_バス貨物_軽油,係数_バス貨物_メタノール,係数_バス貨物_LPG),MATCH(AL2004,【参考】排出ガスレベル!$AI$4:$AI$671,1),1,AR2004):INDEX((係数_バス貨物_ガソリン,係数_バス貨物_CNG,係数_バス貨物_軽油,係数_バス貨物_メタノール,係数_バス貨物_LPG),MATCH(AL2004+1,【参考】排出ガスレベル!$AI$4:$AI$671,1)-1,5,AR2004),3,FALSE),IF(OR(AJ2004=1,AJ2004=2),VLOOKUP(AH2004,INDEX((係数_乗用_ガソリン,係数_乗用_CNG,係数_乗用_軽油,係数_乗用_メタノール,係数_乗用_LPG),1,1,AR2004):INDEX((係数_乗用_ガソリン,係数_乗用_CNG,係数_乗用_軽油,係数_乗用_メタノール,係数_乗用_LPG),125,5,AR2004),3,FALSE))))))</f>
        <v/>
      </c>
      <c r="AP2004" s="375" t="str">
        <f t="shared" si="939"/>
        <v/>
      </c>
      <c r="AQ2004" s="444" t="str">
        <f t="shared" si="940"/>
        <v/>
      </c>
      <c r="AR2004" s="375" t="str">
        <f t="shared" si="943"/>
        <v/>
      </c>
      <c r="AS2004" s="377" t="str">
        <f t="shared" si="941"/>
        <v/>
      </c>
      <c r="AT2004" s="378" t="str">
        <f t="shared" si="942"/>
        <v/>
      </c>
      <c r="AX2004" s="625" t="b">
        <f t="shared" si="944"/>
        <v>0</v>
      </c>
      <c r="AY2004" s="7" t="str">
        <f t="shared" si="945"/>
        <v>FALSEFALSEFALSE</v>
      </c>
      <c r="AZ2004" s="626">
        <f t="shared" si="921"/>
        <v>0</v>
      </c>
      <c r="BA2004" s="627" t="str">
        <f t="shared" si="922"/>
        <v/>
      </c>
      <c r="BB2004" s="627">
        <f t="shared" si="923"/>
        <v>0</v>
      </c>
      <c r="BC2004" s="690" t="str">
        <f t="shared" si="924"/>
        <v/>
      </c>
    </row>
    <row r="2005" spans="1:55">
      <c r="A2005" s="381">
        <v>1949</v>
      </c>
      <c r="B2005" s="117"/>
      <c r="C2005" s="288"/>
      <c r="D2005" s="289"/>
      <c r="E2005" s="289"/>
      <c r="F2005" s="290"/>
      <c r="G2005" s="292"/>
      <c r="H2005" s="116"/>
      <c r="I2005" s="292"/>
      <c r="J2005" s="116"/>
      <c r="K2005" s="370" t="str">
        <f t="shared" si="915"/>
        <v/>
      </c>
      <c r="L2005" s="370">
        <f t="shared" si="916"/>
        <v>0</v>
      </c>
      <c r="M2005" s="370">
        <f t="shared" si="917"/>
        <v>0</v>
      </c>
      <c r="N2005" s="371" t="str">
        <f t="shared" si="925"/>
        <v/>
      </c>
      <c r="O2005" s="371" t="str">
        <f t="shared" si="926"/>
        <v/>
      </c>
      <c r="P2005" s="371" t="str">
        <f t="shared" si="927"/>
        <v/>
      </c>
      <c r="Q2005" s="371" t="str">
        <f t="shared" si="928"/>
        <v/>
      </c>
      <c r="R2005" s="371" t="str">
        <f t="shared" si="929"/>
        <v/>
      </c>
      <c r="S2005" s="371" t="str">
        <f t="shared" si="930"/>
        <v/>
      </c>
      <c r="T2005" s="443" t="str">
        <f t="shared" si="918"/>
        <v/>
      </c>
      <c r="U2005" s="539"/>
      <c r="V2005" s="117"/>
      <c r="W2005" s="118"/>
      <c r="X2005" s="119"/>
      <c r="Y2005" s="120"/>
      <c r="Z2005" s="122"/>
      <c r="AA2005" s="121"/>
      <c r="AB2005" s="443" t="str">
        <f t="shared" si="919"/>
        <v/>
      </c>
      <c r="AC2005" s="734" t="str">
        <f t="shared" si="920"/>
        <v/>
      </c>
      <c r="AD2005" s="372"/>
      <c r="AE2005" s="485"/>
      <c r="AF2005" s="373" t="str">
        <f t="shared" si="931"/>
        <v/>
      </c>
      <c r="AG2005" s="373" t="str">
        <f t="shared" si="932"/>
        <v/>
      </c>
      <c r="AH2005" s="374" t="str">
        <f t="shared" si="933"/>
        <v/>
      </c>
      <c r="AI2005" s="375" t="str">
        <f t="shared" si="934"/>
        <v/>
      </c>
      <c r="AJ2005" s="375" t="str">
        <f t="shared" si="935"/>
        <v/>
      </c>
      <c r="AK2005" s="375" t="str">
        <f t="shared" si="936"/>
        <v/>
      </c>
      <c r="AL2005" s="375" t="str">
        <f t="shared" si="937"/>
        <v/>
      </c>
      <c r="AM2005" s="375" t="str">
        <f t="shared" si="938"/>
        <v/>
      </c>
      <c r="AN2005" s="376" t="str">
        <f>IF(AF2005="","",IF(OR(AH2005="",AH2005="-"),"－",IF(OR(AM2005=8,AM2005=9),"",IF(OR(AJ2005=3,AJ2005=4,AJ2005=5,AJ2005=6),VLOOKUP(AH2005,INDEX((係数_バス貨物_ガソリン,係数_バス貨物_CNG,係数_バス貨物_軽油,係数_バス貨物_メタノール,係数_バス貨物_LPG),MATCH(AL2005,【参考】排出ガスレベル!$AI$4:$AI$671,1),1,AR2005):INDEX((係数_バス貨物_ガソリン,係数_バス貨物_CNG,係数_バス貨物_軽油,係数_バス貨物_メタノール,係数_バス貨物_LPG),MATCH(AL2005+1,【参考】排出ガスレベル!$AI$4:$AI$671,1)-1,5,AR2005),2,FALSE),IF(OR(AJ2005=1,AJ2005=2),VLOOKUP(AH2005,INDEX((係数_乗用_ガソリン,係数_乗用_CNG,係数_乗用_軽油,係数_乗用_メタノール,係数_乗用_LPG),1,1,AR2005):INDEX((係数_乗用_ガソリン,係数_乗用_CNG,係数_乗用_軽油,係数_乗用_メタノール,係数_乗用_LPG),125,5,AR2005),2,FALSE))))))</f>
        <v/>
      </c>
      <c r="AO2005" s="376" t="str">
        <f>IF(T2005="","",IF(OR(AH2005="",AH2005="-"),"－",IF(OR(AM2005=8,AM2005=9),"",IF(OR(AJ2005=3,AJ2005=4,AJ2005=5,AJ2005=6),VLOOKUP(AH2005,INDEX((係数_バス貨物_ガソリン,係数_バス貨物_CNG,係数_バス貨物_軽油,係数_バス貨物_メタノール,係数_バス貨物_LPG),MATCH(AL2005,【参考】排出ガスレベル!$AI$4:$AI$671,1),1,AR2005):INDEX((係数_バス貨物_ガソリン,係数_バス貨物_CNG,係数_バス貨物_軽油,係数_バス貨物_メタノール,係数_バス貨物_LPG),MATCH(AL2005+1,【参考】排出ガスレベル!$AI$4:$AI$671,1)-1,5,AR2005),3,FALSE),IF(OR(AJ2005=1,AJ2005=2),VLOOKUP(AH2005,INDEX((係数_乗用_ガソリン,係数_乗用_CNG,係数_乗用_軽油,係数_乗用_メタノール,係数_乗用_LPG),1,1,AR2005):INDEX((係数_乗用_ガソリン,係数_乗用_CNG,係数_乗用_軽油,係数_乗用_メタノール,係数_乗用_LPG),125,5,AR2005),3,FALSE))))))</f>
        <v/>
      </c>
      <c r="AP2005" s="375" t="str">
        <f t="shared" si="939"/>
        <v/>
      </c>
      <c r="AQ2005" s="444" t="str">
        <f t="shared" si="940"/>
        <v/>
      </c>
      <c r="AR2005" s="375" t="str">
        <f t="shared" si="943"/>
        <v/>
      </c>
      <c r="AS2005" s="377" t="str">
        <f t="shared" si="941"/>
        <v/>
      </c>
      <c r="AT2005" s="378" t="str">
        <f t="shared" si="942"/>
        <v/>
      </c>
      <c r="AX2005" s="625" t="b">
        <f t="shared" si="944"/>
        <v>0</v>
      </c>
      <c r="AY2005" s="7" t="str">
        <f t="shared" si="945"/>
        <v>FALSEFALSEFALSE</v>
      </c>
      <c r="AZ2005" s="626">
        <f t="shared" si="921"/>
        <v>0</v>
      </c>
      <c r="BA2005" s="627" t="str">
        <f t="shared" si="922"/>
        <v/>
      </c>
      <c r="BB2005" s="627">
        <f t="shared" si="923"/>
        <v>0</v>
      </c>
      <c r="BC2005" s="690" t="str">
        <f t="shared" si="924"/>
        <v/>
      </c>
    </row>
    <row r="2006" spans="1:55">
      <c r="A2006" s="381">
        <v>1950</v>
      </c>
      <c r="B2006" s="117"/>
      <c r="C2006" s="288"/>
      <c r="D2006" s="289"/>
      <c r="E2006" s="289"/>
      <c r="F2006" s="290"/>
      <c r="G2006" s="292"/>
      <c r="H2006" s="116"/>
      <c r="I2006" s="292"/>
      <c r="J2006" s="116"/>
      <c r="K2006" s="370" t="str">
        <f t="shared" si="915"/>
        <v/>
      </c>
      <c r="L2006" s="370">
        <f t="shared" si="916"/>
        <v>0</v>
      </c>
      <c r="M2006" s="370">
        <f t="shared" si="917"/>
        <v>0</v>
      </c>
      <c r="N2006" s="371" t="str">
        <f t="shared" si="925"/>
        <v/>
      </c>
      <c r="O2006" s="371" t="str">
        <f t="shared" si="926"/>
        <v/>
      </c>
      <c r="P2006" s="371" t="str">
        <f t="shared" si="927"/>
        <v/>
      </c>
      <c r="Q2006" s="371" t="str">
        <f t="shared" si="928"/>
        <v/>
      </c>
      <c r="R2006" s="371" t="str">
        <f t="shared" si="929"/>
        <v/>
      </c>
      <c r="S2006" s="371" t="str">
        <f t="shared" si="930"/>
        <v/>
      </c>
      <c r="T2006" s="443" t="str">
        <f t="shared" si="918"/>
        <v/>
      </c>
      <c r="U2006" s="539"/>
      <c r="V2006" s="117"/>
      <c r="W2006" s="118"/>
      <c r="X2006" s="119"/>
      <c r="Y2006" s="120"/>
      <c r="Z2006" s="122"/>
      <c r="AA2006" s="121"/>
      <c r="AB2006" s="443" t="str">
        <f t="shared" si="919"/>
        <v/>
      </c>
      <c r="AC2006" s="734" t="str">
        <f t="shared" si="920"/>
        <v/>
      </c>
      <c r="AD2006" s="372"/>
      <c r="AE2006" s="485"/>
      <c r="AF2006" s="373" t="str">
        <f t="shared" si="931"/>
        <v/>
      </c>
      <c r="AG2006" s="373" t="str">
        <f t="shared" si="932"/>
        <v/>
      </c>
      <c r="AH2006" s="374" t="str">
        <f t="shared" si="933"/>
        <v/>
      </c>
      <c r="AI2006" s="375" t="str">
        <f t="shared" si="934"/>
        <v/>
      </c>
      <c r="AJ2006" s="375" t="str">
        <f t="shared" si="935"/>
        <v/>
      </c>
      <c r="AK2006" s="375" t="str">
        <f t="shared" si="936"/>
        <v/>
      </c>
      <c r="AL2006" s="375" t="str">
        <f t="shared" si="937"/>
        <v/>
      </c>
      <c r="AM2006" s="375" t="str">
        <f t="shared" si="938"/>
        <v/>
      </c>
      <c r="AN2006" s="376" t="str">
        <f>IF(AF2006="","",IF(OR(AH2006="",AH2006="-"),"－",IF(OR(AM2006=8,AM2006=9),"",IF(OR(AJ2006=3,AJ2006=4,AJ2006=5,AJ2006=6),VLOOKUP(AH2006,INDEX((係数_バス貨物_ガソリン,係数_バス貨物_CNG,係数_バス貨物_軽油,係数_バス貨物_メタノール,係数_バス貨物_LPG),MATCH(AL2006,【参考】排出ガスレベル!$AI$4:$AI$671,1),1,AR2006):INDEX((係数_バス貨物_ガソリン,係数_バス貨物_CNG,係数_バス貨物_軽油,係数_バス貨物_メタノール,係数_バス貨物_LPG),MATCH(AL2006+1,【参考】排出ガスレベル!$AI$4:$AI$671,1)-1,5,AR2006),2,FALSE),IF(OR(AJ2006=1,AJ2006=2),VLOOKUP(AH2006,INDEX((係数_乗用_ガソリン,係数_乗用_CNG,係数_乗用_軽油,係数_乗用_メタノール,係数_乗用_LPG),1,1,AR2006):INDEX((係数_乗用_ガソリン,係数_乗用_CNG,係数_乗用_軽油,係数_乗用_メタノール,係数_乗用_LPG),125,5,AR2006),2,FALSE))))))</f>
        <v/>
      </c>
      <c r="AO2006" s="376" t="str">
        <f>IF(T2006="","",IF(OR(AH2006="",AH2006="-"),"－",IF(OR(AM2006=8,AM2006=9),"",IF(OR(AJ2006=3,AJ2006=4,AJ2006=5,AJ2006=6),VLOOKUP(AH2006,INDEX((係数_バス貨物_ガソリン,係数_バス貨物_CNG,係数_バス貨物_軽油,係数_バス貨物_メタノール,係数_バス貨物_LPG),MATCH(AL2006,【参考】排出ガスレベル!$AI$4:$AI$671,1),1,AR2006):INDEX((係数_バス貨物_ガソリン,係数_バス貨物_CNG,係数_バス貨物_軽油,係数_バス貨物_メタノール,係数_バス貨物_LPG),MATCH(AL2006+1,【参考】排出ガスレベル!$AI$4:$AI$671,1)-1,5,AR2006),3,FALSE),IF(OR(AJ2006=1,AJ2006=2),VLOOKUP(AH2006,INDEX((係数_乗用_ガソリン,係数_乗用_CNG,係数_乗用_軽油,係数_乗用_メタノール,係数_乗用_LPG),1,1,AR2006):INDEX((係数_乗用_ガソリン,係数_乗用_CNG,係数_乗用_軽油,係数_乗用_メタノール,係数_乗用_LPG),125,5,AR2006),3,FALSE))))))</f>
        <v/>
      </c>
      <c r="AP2006" s="375" t="str">
        <f t="shared" si="939"/>
        <v/>
      </c>
      <c r="AQ2006" s="444" t="str">
        <f t="shared" si="940"/>
        <v/>
      </c>
      <c r="AR2006" s="375" t="str">
        <f t="shared" si="943"/>
        <v/>
      </c>
      <c r="AS2006" s="377" t="str">
        <f t="shared" si="941"/>
        <v/>
      </c>
      <c r="AT2006" s="378" t="str">
        <f t="shared" si="942"/>
        <v/>
      </c>
      <c r="AX2006" s="625" t="b">
        <f t="shared" si="944"/>
        <v>0</v>
      </c>
      <c r="AY2006" s="7" t="str">
        <f t="shared" si="945"/>
        <v>FALSEFALSEFALSE</v>
      </c>
      <c r="AZ2006" s="626">
        <f t="shared" si="921"/>
        <v>0</v>
      </c>
      <c r="BA2006" s="627" t="str">
        <f t="shared" si="922"/>
        <v/>
      </c>
      <c r="BB2006" s="627">
        <f t="shared" si="923"/>
        <v>0</v>
      </c>
      <c r="BC2006" s="690" t="str">
        <f t="shared" si="924"/>
        <v/>
      </c>
    </row>
    <row r="2007" spans="1:55">
      <c r="A2007" s="381">
        <v>1951</v>
      </c>
      <c r="B2007" s="117"/>
      <c r="C2007" s="288"/>
      <c r="D2007" s="289"/>
      <c r="E2007" s="289"/>
      <c r="F2007" s="290"/>
      <c r="G2007" s="292"/>
      <c r="H2007" s="116"/>
      <c r="I2007" s="292"/>
      <c r="J2007" s="116"/>
      <c r="K2007" s="370" t="str">
        <f t="shared" si="915"/>
        <v/>
      </c>
      <c r="L2007" s="370">
        <f t="shared" si="916"/>
        <v>0</v>
      </c>
      <c r="M2007" s="370">
        <f t="shared" si="917"/>
        <v>0</v>
      </c>
      <c r="N2007" s="371" t="str">
        <f t="shared" si="925"/>
        <v/>
      </c>
      <c r="O2007" s="371" t="str">
        <f t="shared" si="926"/>
        <v/>
      </c>
      <c r="P2007" s="371" t="str">
        <f t="shared" si="927"/>
        <v/>
      </c>
      <c r="Q2007" s="371" t="str">
        <f t="shared" si="928"/>
        <v/>
      </c>
      <c r="R2007" s="371" t="str">
        <f t="shared" si="929"/>
        <v/>
      </c>
      <c r="S2007" s="371" t="str">
        <f t="shared" si="930"/>
        <v/>
      </c>
      <c r="T2007" s="443" t="str">
        <f t="shared" si="918"/>
        <v/>
      </c>
      <c r="U2007" s="539"/>
      <c r="V2007" s="117"/>
      <c r="W2007" s="118"/>
      <c r="X2007" s="119"/>
      <c r="Y2007" s="120"/>
      <c r="Z2007" s="122"/>
      <c r="AA2007" s="121"/>
      <c r="AB2007" s="443" t="str">
        <f t="shared" si="919"/>
        <v/>
      </c>
      <c r="AC2007" s="734" t="str">
        <f t="shared" si="920"/>
        <v/>
      </c>
      <c r="AD2007" s="372"/>
      <c r="AE2007" s="485"/>
      <c r="AF2007" s="373" t="str">
        <f t="shared" si="931"/>
        <v/>
      </c>
      <c r="AG2007" s="373" t="str">
        <f t="shared" si="932"/>
        <v/>
      </c>
      <c r="AH2007" s="374" t="str">
        <f t="shared" si="933"/>
        <v/>
      </c>
      <c r="AI2007" s="375" t="str">
        <f t="shared" si="934"/>
        <v/>
      </c>
      <c r="AJ2007" s="375" t="str">
        <f t="shared" si="935"/>
        <v/>
      </c>
      <c r="AK2007" s="375" t="str">
        <f t="shared" si="936"/>
        <v/>
      </c>
      <c r="AL2007" s="375" t="str">
        <f t="shared" si="937"/>
        <v/>
      </c>
      <c r="AM2007" s="375" t="str">
        <f t="shared" si="938"/>
        <v/>
      </c>
      <c r="AN2007" s="376" t="str">
        <f>IF(AF2007="","",IF(OR(AH2007="",AH2007="-"),"－",IF(OR(AM2007=8,AM2007=9),"",IF(OR(AJ2007=3,AJ2007=4,AJ2007=5,AJ2007=6),VLOOKUP(AH2007,INDEX((係数_バス貨物_ガソリン,係数_バス貨物_CNG,係数_バス貨物_軽油,係数_バス貨物_メタノール,係数_バス貨物_LPG),MATCH(AL2007,【参考】排出ガスレベル!$AI$4:$AI$671,1),1,AR2007):INDEX((係数_バス貨物_ガソリン,係数_バス貨物_CNG,係数_バス貨物_軽油,係数_バス貨物_メタノール,係数_バス貨物_LPG),MATCH(AL2007+1,【参考】排出ガスレベル!$AI$4:$AI$671,1)-1,5,AR2007),2,FALSE),IF(OR(AJ2007=1,AJ2007=2),VLOOKUP(AH2007,INDEX((係数_乗用_ガソリン,係数_乗用_CNG,係数_乗用_軽油,係数_乗用_メタノール,係数_乗用_LPG),1,1,AR2007):INDEX((係数_乗用_ガソリン,係数_乗用_CNG,係数_乗用_軽油,係数_乗用_メタノール,係数_乗用_LPG),125,5,AR2007),2,FALSE))))))</f>
        <v/>
      </c>
      <c r="AO2007" s="376" t="str">
        <f>IF(T2007="","",IF(OR(AH2007="",AH2007="-"),"－",IF(OR(AM2007=8,AM2007=9),"",IF(OR(AJ2007=3,AJ2007=4,AJ2007=5,AJ2007=6),VLOOKUP(AH2007,INDEX((係数_バス貨物_ガソリン,係数_バス貨物_CNG,係数_バス貨物_軽油,係数_バス貨物_メタノール,係数_バス貨物_LPG),MATCH(AL2007,【参考】排出ガスレベル!$AI$4:$AI$671,1),1,AR2007):INDEX((係数_バス貨物_ガソリン,係数_バス貨物_CNG,係数_バス貨物_軽油,係数_バス貨物_メタノール,係数_バス貨物_LPG),MATCH(AL2007+1,【参考】排出ガスレベル!$AI$4:$AI$671,1)-1,5,AR2007),3,FALSE),IF(OR(AJ2007=1,AJ2007=2),VLOOKUP(AH2007,INDEX((係数_乗用_ガソリン,係数_乗用_CNG,係数_乗用_軽油,係数_乗用_メタノール,係数_乗用_LPG),1,1,AR2007):INDEX((係数_乗用_ガソリン,係数_乗用_CNG,係数_乗用_軽油,係数_乗用_メタノール,係数_乗用_LPG),125,5,AR2007),3,FALSE))))))</f>
        <v/>
      </c>
      <c r="AP2007" s="375" t="str">
        <f t="shared" si="939"/>
        <v/>
      </c>
      <c r="AQ2007" s="444" t="str">
        <f t="shared" si="940"/>
        <v/>
      </c>
      <c r="AR2007" s="375" t="str">
        <f t="shared" si="943"/>
        <v/>
      </c>
      <c r="AS2007" s="377" t="str">
        <f t="shared" si="941"/>
        <v/>
      </c>
      <c r="AT2007" s="378" t="str">
        <f t="shared" si="942"/>
        <v/>
      </c>
      <c r="AX2007" s="625" t="b">
        <f t="shared" si="944"/>
        <v>0</v>
      </c>
      <c r="AY2007" s="7" t="str">
        <f t="shared" si="945"/>
        <v>FALSEFALSEFALSE</v>
      </c>
      <c r="AZ2007" s="626">
        <f t="shared" si="921"/>
        <v>0</v>
      </c>
      <c r="BA2007" s="627" t="str">
        <f t="shared" si="922"/>
        <v/>
      </c>
      <c r="BB2007" s="627">
        <f t="shared" si="923"/>
        <v>0</v>
      </c>
      <c r="BC2007" s="690" t="str">
        <f t="shared" si="924"/>
        <v/>
      </c>
    </row>
    <row r="2008" spans="1:55">
      <c r="A2008" s="381">
        <v>1952</v>
      </c>
      <c r="B2008" s="117"/>
      <c r="C2008" s="288"/>
      <c r="D2008" s="289"/>
      <c r="E2008" s="289"/>
      <c r="F2008" s="290"/>
      <c r="G2008" s="292"/>
      <c r="H2008" s="116"/>
      <c r="I2008" s="292"/>
      <c r="J2008" s="116"/>
      <c r="K2008" s="370" t="str">
        <f t="shared" si="915"/>
        <v/>
      </c>
      <c r="L2008" s="370">
        <f t="shared" si="916"/>
        <v>0</v>
      </c>
      <c r="M2008" s="370">
        <f t="shared" si="917"/>
        <v>0</v>
      </c>
      <c r="N2008" s="371" t="str">
        <f t="shared" si="925"/>
        <v/>
      </c>
      <c r="O2008" s="371" t="str">
        <f t="shared" si="926"/>
        <v/>
      </c>
      <c r="P2008" s="371" t="str">
        <f t="shared" si="927"/>
        <v/>
      </c>
      <c r="Q2008" s="371" t="str">
        <f t="shared" si="928"/>
        <v/>
      </c>
      <c r="R2008" s="371" t="str">
        <f t="shared" si="929"/>
        <v/>
      </c>
      <c r="S2008" s="371" t="str">
        <f t="shared" si="930"/>
        <v/>
      </c>
      <c r="T2008" s="443" t="str">
        <f t="shared" si="918"/>
        <v/>
      </c>
      <c r="U2008" s="539"/>
      <c r="V2008" s="117"/>
      <c r="W2008" s="118"/>
      <c r="X2008" s="119"/>
      <c r="Y2008" s="120"/>
      <c r="Z2008" s="122"/>
      <c r="AA2008" s="121"/>
      <c r="AB2008" s="443" t="str">
        <f t="shared" si="919"/>
        <v/>
      </c>
      <c r="AC2008" s="734" t="str">
        <f t="shared" si="920"/>
        <v/>
      </c>
      <c r="AD2008" s="372"/>
      <c r="AE2008" s="485"/>
      <c r="AF2008" s="373" t="str">
        <f t="shared" si="931"/>
        <v/>
      </c>
      <c r="AG2008" s="373" t="str">
        <f t="shared" si="932"/>
        <v/>
      </c>
      <c r="AH2008" s="374" t="str">
        <f t="shared" si="933"/>
        <v/>
      </c>
      <c r="AI2008" s="375" t="str">
        <f t="shared" si="934"/>
        <v/>
      </c>
      <c r="AJ2008" s="375" t="str">
        <f t="shared" si="935"/>
        <v/>
      </c>
      <c r="AK2008" s="375" t="str">
        <f t="shared" si="936"/>
        <v/>
      </c>
      <c r="AL2008" s="375" t="str">
        <f t="shared" si="937"/>
        <v/>
      </c>
      <c r="AM2008" s="375" t="str">
        <f t="shared" si="938"/>
        <v/>
      </c>
      <c r="AN2008" s="376" t="str">
        <f>IF(AF2008="","",IF(OR(AH2008="",AH2008="-"),"－",IF(OR(AM2008=8,AM2008=9),"",IF(OR(AJ2008=3,AJ2008=4,AJ2008=5,AJ2008=6),VLOOKUP(AH2008,INDEX((係数_バス貨物_ガソリン,係数_バス貨物_CNG,係数_バス貨物_軽油,係数_バス貨物_メタノール,係数_バス貨物_LPG),MATCH(AL2008,【参考】排出ガスレベル!$AI$4:$AI$671,1),1,AR2008):INDEX((係数_バス貨物_ガソリン,係数_バス貨物_CNG,係数_バス貨物_軽油,係数_バス貨物_メタノール,係数_バス貨物_LPG),MATCH(AL2008+1,【参考】排出ガスレベル!$AI$4:$AI$671,1)-1,5,AR2008),2,FALSE),IF(OR(AJ2008=1,AJ2008=2),VLOOKUP(AH2008,INDEX((係数_乗用_ガソリン,係数_乗用_CNG,係数_乗用_軽油,係数_乗用_メタノール,係数_乗用_LPG),1,1,AR2008):INDEX((係数_乗用_ガソリン,係数_乗用_CNG,係数_乗用_軽油,係数_乗用_メタノール,係数_乗用_LPG),125,5,AR2008),2,FALSE))))))</f>
        <v/>
      </c>
      <c r="AO2008" s="376" t="str">
        <f>IF(T2008="","",IF(OR(AH2008="",AH2008="-"),"－",IF(OR(AM2008=8,AM2008=9),"",IF(OR(AJ2008=3,AJ2008=4,AJ2008=5,AJ2008=6),VLOOKUP(AH2008,INDEX((係数_バス貨物_ガソリン,係数_バス貨物_CNG,係数_バス貨物_軽油,係数_バス貨物_メタノール,係数_バス貨物_LPG),MATCH(AL2008,【参考】排出ガスレベル!$AI$4:$AI$671,1),1,AR2008):INDEX((係数_バス貨物_ガソリン,係数_バス貨物_CNG,係数_バス貨物_軽油,係数_バス貨物_メタノール,係数_バス貨物_LPG),MATCH(AL2008+1,【参考】排出ガスレベル!$AI$4:$AI$671,1)-1,5,AR2008),3,FALSE),IF(OR(AJ2008=1,AJ2008=2),VLOOKUP(AH2008,INDEX((係数_乗用_ガソリン,係数_乗用_CNG,係数_乗用_軽油,係数_乗用_メタノール,係数_乗用_LPG),1,1,AR2008):INDEX((係数_乗用_ガソリン,係数_乗用_CNG,係数_乗用_軽油,係数_乗用_メタノール,係数_乗用_LPG),125,5,AR2008),3,FALSE))))))</f>
        <v/>
      </c>
      <c r="AP2008" s="375" t="str">
        <f t="shared" si="939"/>
        <v/>
      </c>
      <c r="AQ2008" s="444" t="str">
        <f t="shared" si="940"/>
        <v/>
      </c>
      <c r="AR2008" s="375" t="str">
        <f t="shared" si="943"/>
        <v/>
      </c>
      <c r="AS2008" s="377" t="str">
        <f t="shared" si="941"/>
        <v/>
      </c>
      <c r="AT2008" s="378" t="str">
        <f t="shared" si="942"/>
        <v/>
      </c>
      <c r="AX2008" s="625" t="b">
        <f t="shared" si="944"/>
        <v>0</v>
      </c>
      <c r="AY2008" s="7" t="str">
        <f t="shared" si="945"/>
        <v>FALSEFALSEFALSE</v>
      </c>
      <c r="AZ2008" s="626">
        <f t="shared" si="921"/>
        <v>0</v>
      </c>
      <c r="BA2008" s="627" t="str">
        <f t="shared" si="922"/>
        <v/>
      </c>
      <c r="BB2008" s="627">
        <f t="shared" si="923"/>
        <v>0</v>
      </c>
      <c r="BC2008" s="690" t="str">
        <f t="shared" si="924"/>
        <v/>
      </c>
    </row>
    <row r="2009" spans="1:55">
      <c r="A2009" s="381">
        <v>1953</v>
      </c>
      <c r="B2009" s="117"/>
      <c r="C2009" s="288"/>
      <c r="D2009" s="289"/>
      <c r="E2009" s="289"/>
      <c r="F2009" s="290"/>
      <c r="G2009" s="292"/>
      <c r="H2009" s="116"/>
      <c r="I2009" s="292"/>
      <c r="J2009" s="116"/>
      <c r="K2009" s="370" t="str">
        <f t="shared" si="915"/>
        <v/>
      </c>
      <c r="L2009" s="370">
        <f t="shared" si="916"/>
        <v>0</v>
      </c>
      <c r="M2009" s="370">
        <f t="shared" si="917"/>
        <v>0</v>
      </c>
      <c r="N2009" s="371" t="str">
        <f t="shared" si="925"/>
        <v/>
      </c>
      <c r="O2009" s="371" t="str">
        <f t="shared" si="926"/>
        <v/>
      </c>
      <c r="P2009" s="371" t="str">
        <f t="shared" si="927"/>
        <v/>
      </c>
      <c r="Q2009" s="371" t="str">
        <f t="shared" si="928"/>
        <v/>
      </c>
      <c r="R2009" s="371" t="str">
        <f t="shared" si="929"/>
        <v/>
      </c>
      <c r="S2009" s="371" t="str">
        <f t="shared" si="930"/>
        <v/>
      </c>
      <c r="T2009" s="443" t="str">
        <f t="shared" si="918"/>
        <v/>
      </c>
      <c r="U2009" s="539"/>
      <c r="V2009" s="117"/>
      <c r="W2009" s="118"/>
      <c r="X2009" s="119"/>
      <c r="Y2009" s="120"/>
      <c r="Z2009" s="122"/>
      <c r="AA2009" s="121"/>
      <c r="AB2009" s="443" t="str">
        <f t="shared" si="919"/>
        <v/>
      </c>
      <c r="AC2009" s="734" t="str">
        <f t="shared" si="920"/>
        <v/>
      </c>
      <c r="AD2009" s="372"/>
      <c r="AE2009" s="485"/>
      <c r="AF2009" s="373" t="str">
        <f t="shared" si="931"/>
        <v/>
      </c>
      <c r="AG2009" s="373" t="str">
        <f t="shared" si="932"/>
        <v/>
      </c>
      <c r="AH2009" s="374" t="str">
        <f t="shared" si="933"/>
        <v/>
      </c>
      <c r="AI2009" s="375" t="str">
        <f t="shared" si="934"/>
        <v/>
      </c>
      <c r="AJ2009" s="375" t="str">
        <f t="shared" si="935"/>
        <v/>
      </c>
      <c r="AK2009" s="375" t="str">
        <f t="shared" si="936"/>
        <v/>
      </c>
      <c r="AL2009" s="375" t="str">
        <f t="shared" si="937"/>
        <v/>
      </c>
      <c r="AM2009" s="375" t="str">
        <f t="shared" si="938"/>
        <v/>
      </c>
      <c r="AN2009" s="376" t="str">
        <f>IF(AF2009="","",IF(OR(AH2009="",AH2009="-"),"－",IF(OR(AM2009=8,AM2009=9),"",IF(OR(AJ2009=3,AJ2009=4,AJ2009=5,AJ2009=6),VLOOKUP(AH2009,INDEX((係数_バス貨物_ガソリン,係数_バス貨物_CNG,係数_バス貨物_軽油,係数_バス貨物_メタノール,係数_バス貨物_LPG),MATCH(AL2009,【参考】排出ガスレベル!$AI$4:$AI$671,1),1,AR2009):INDEX((係数_バス貨物_ガソリン,係数_バス貨物_CNG,係数_バス貨物_軽油,係数_バス貨物_メタノール,係数_バス貨物_LPG),MATCH(AL2009+1,【参考】排出ガスレベル!$AI$4:$AI$671,1)-1,5,AR2009),2,FALSE),IF(OR(AJ2009=1,AJ2009=2),VLOOKUP(AH2009,INDEX((係数_乗用_ガソリン,係数_乗用_CNG,係数_乗用_軽油,係数_乗用_メタノール,係数_乗用_LPG),1,1,AR2009):INDEX((係数_乗用_ガソリン,係数_乗用_CNG,係数_乗用_軽油,係数_乗用_メタノール,係数_乗用_LPG),125,5,AR2009),2,FALSE))))))</f>
        <v/>
      </c>
      <c r="AO2009" s="376" t="str">
        <f>IF(T2009="","",IF(OR(AH2009="",AH2009="-"),"－",IF(OR(AM2009=8,AM2009=9),"",IF(OR(AJ2009=3,AJ2009=4,AJ2009=5,AJ2009=6),VLOOKUP(AH2009,INDEX((係数_バス貨物_ガソリン,係数_バス貨物_CNG,係数_バス貨物_軽油,係数_バス貨物_メタノール,係数_バス貨物_LPG),MATCH(AL2009,【参考】排出ガスレベル!$AI$4:$AI$671,1),1,AR2009):INDEX((係数_バス貨物_ガソリン,係数_バス貨物_CNG,係数_バス貨物_軽油,係数_バス貨物_メタノール,係数_バス貨物_LPG),MATCH(AL2009+1,【参考】排出ガスレベル!$AI$4:$AI$671,1)-1,5,AR2009),3,FALSE),IF(OR(AJ2009=1,AJ2009=2),VLOOKUP(AH2009,INDEX((係数_乗用_ガソリン,係数_乗用_CNG,係数_乗用_軽油,係数_乗用_メタノール,係数_乗用_LPG),1,1,AR2009):INDEX((係数_乗用_ガソリン,係数_乗用_CNG,係数_乗用_軽油,係数_乗用_メタノール,係数_乗用_LPG),125,5,AR2009),3,FALSE))))))</f>
        <v/>
      </c>
      <c r="AP2009" s="375" t="str">
        <f t="shared" si="939"/>
        <v/>
      </c>
      <c r="AQ2009" s="444" t="str">
        <f t="shared" si="940"/>
        <v/>
      </c>
      <c r="AR2009" s="375" t="str">
        <f t="shared" si="943"/>
        <v/>
      </c>
      <c r="AS2009" s="377" t="str">
        <f t="shared" si="941"/>
        <v/>
      </c>
      <c r="AT2009" s="378" t="str">
        <f t="shared" si="942"/>
        <v/>
      </c>
      <c r="AX2009" s="625" t="b">
        <f t="shared" si="944"/>
        <v>0</v>
      </c>
      <c r="AY2009" s="7" t="str">
        <f t="shared" si="945"/>
        <v>FALSEFALSEFALSE</v>
      </c>
      <c r="AZ2009" s="626">
        <f t="shared" si="921"/>
        <v>0</v>
      </c>
      <c r="BA2009" s="627" t="str">
        <f t="shared" si="922"/>
        <v/>
      </c>
      <c r="BB2009" s="627">
        <f t="shared" si="923"/>
        <v>0</v>
      </c>
      <c r="BC2009" s="690" t="str">
        <f t="shared" si="924"/>
        <v/>
      </c>
    </row>
    <row r="2010" spans="1:55">
      <c r="A2010" s="381">
        <v>1954</v>
      </c>
      <c r="B2010" s="117"/>
      <c r="C2010" s="288"/>
      <c r="D2010" s="289"/>
      <c r="E2010" s="289"/>
      <c r="F2010" s="290"/>
      <c r="G2010" s="292"/>
      <c r="H2010" s="116"/>
      <c r="I2010" s="292"/>
      <c r="J2010" s="116"/>
      <c r="K2010" s="370" t="str">
        <f t="shared" si="915"/>
        <v/>
      </c>
      <c r="L2010" s="370">
        <f t="shared" si="916"/>
        <v>0</v>
      </c>
      <c r="M2010" s="370">
        <f t="shared" si="917"/>
        <v>0</v>
      </c>
      <c r="N2010" s="371" t="str">
        <f t="shared" si="925"/>
        <v/>
      </c>
      <c r="O2010" s="371" t="str">
        <f t="shared" si="926"/>
        <v/>
      </c>
      <c r="P2010" s="371" t="str">
        <f t="shared" si="927"/>
        <v/>
      </c>
      <c r="Q2010" s="371" t="str">
        <f t="shared" si="928"/>
        <v/>
      </c>
      <c r="R2010" s="371" t="str">
        <f t="shared" si="929"/>
        <v/>
      </c>
      <c r="S2010" s="371" t="str">
        <f t="shared" si="930"/>
        <v/>
      </c>
      <c r="T2010" s="443" t="str">
        <f t="shared" si="918"/>
        <v/>
      </c>
      <c r="U2010" s="539"/>
      <c r="V2010" s="117"/>
      <c r="W2010" s="118"/>
      <c r="X2010" s="119"/>
      <c r="Y2010" s="120"/>
      <c r="Z2010" s="122"/>
      <c r="AA2010" s="121"/>
      <c r="AB2010" s="443" t="str">
        <f t="shared" si="919"/>
        <v/>
      </c>
      <c r="AC2010" s="734" t="str">
        <f t="shared" si="920"/>
        <v/>
      </c>
      <c r="AD2010" s="372"/>
      <c r="AE2010" s="485"/>
      <c r="AF2010" s="373" t="str">
        <f t="shared" si="931"/>
        <v/>
      </c>
      <c r="AG2010" s="373" t="str">
        <f t="shared" si="932"/>
        <v/>
      </c>
      <c r="AH2010" s="374" t="str">
        <f t="shared" si="933"/>
        <v/>
      </c>
      <c r="AI2010" s="375" t="str">
        <f t="shared" si="934"/>
        <v/>
      </c>
      <c r="AJ2010" s="375" t="str">
        <f t="shared" si="935"/>
        <v/>
      </c>
      <c r="AK2010" s="375" t="str">
        <f t="shared" si="936"/>
        <v/>
      </c>
      <c r="AL2010" s="375" t="str">
        <f t="shared" si="937"/>
        <v/>
      </c>
      <c r="AM2010" s="375" t="str">
        <f t="shared" si="938"/>
        <v/>
      </c>
      <c r="AN2010" s="376" t="str">
        <f>IF(AF2010="","",IF(OR(AH2010="",AH2010="-"),"－",IF(OR(AM2010=8,AM2010=9),"",IF(OR(AJ2010=3,AJ2010=4,AJ2010=5,AJ2010=6),VLOOKUP(AH2010,INDEX((係数_バス貨物_ガソリン,係数_バス貨物_CNG,係数_バス貨物_軽油,係数_バス貨物_メタノール,係数_バス貨物_LPG),MATCH(AL2010,【参考】排出ガスレベル!$AI$4:$AI$671,1),1,AR2010):INDEX((係数_バス貨物_ガソリン,係数_バス貨物_CNG,係数_バス貨物_軽油,係数_バス貨物_メタノール,係数_バス貨物_LPG),MATCH(AL2010+1,【参考】排出ガスレベル!$AI$4:$AI$671,1)-1,5,AR2010),2,FALSE),IF(OR(AJ2010=1,AJ2010=2),VLOOKUP(AH2010,INDEX((係数_乗用_ガソリン,係数_乗用_CNG,係数_乗用_軽油,係数_乗用_メタノール,係数_乗用_LPG),1,1,AR2010):INDEX((係数_乗用_ガソリン,係数_乗用_CNG,係数_乗用_軽油,係数_乗用_メタノール,係数_乗用_LPG),125,5,AR2010),2,FALSE))))))</f>
        <v/>
      </c>
      <c r="AO2010" s="376" t="str">
        <f>IF(T2010="","",IF(OR(AH2010="",AH2010="-"),"－",IF(OR(AM2010=8,AM2010=9),"",IF(OR(AJ2010=3,AJ2010=4,AJ2010=5,AJ2010=6),VLOOKUP(AH2010,INDEX((係数_バス貨物_ガソリン,係数_バス貨物_CNG,係数_バス貨物_軽油,係数_バス貨物_メタノール,係数_バス貨物_LPG),MATCH(AL2010,【参考】排出ガスレベル!$AI$4:$AI$671,1),1,AR2010):INDEX((係数_バス貨物_ガソリン,係数_バス貨物_CNG,係数_バス貨物_軽油,係数_バス貨物_メタノール,係数_バス貨物_LPG),MATCH(AL2010+1,【参考】排出ガスレベル!$AI$4:$AI$671,1)-1,5,AR2010),3,FALSE),IF(OR(AJ2010=1,AJ2010=2),VLOOKUP(AH2010,INDEX((係数_乗用_ガソリン,係数_乗用_CNG,係数_乗用_軽油,係数_乗用_メタノール,係数_乗用_LPG),1,1,AR2010):INDEX((係数_乗用_ガソリン,係数_乗用_CNG,係数_乗用_軽油,係数_乗用_メタノール,係数_乗用_LPG),125,5,AR2010),3,FALSE))))))</f>
        <v/>
      </c>
      <c r="AP2010" s="375" t="str">
        <f t="shared" si="939"/>
        <v/>
      </c>
      <c r="AQ2010" s="444" t="str">
        <f t="shared" si="940"/>
        <v/>
      </c>
      <c r="AR2010" s="375" t="str">
        <f t="shared" si="943"/>
        <v/>
      </c>
      <c r="AS2010" s="377" t="str">
        <f t="shared" si="941"/>
        <v/>
      </c>
      <c r="AT2010" s="378" t="str">
        <f t="shared" si="942"/>
        <v/>
      </c>
      <c r="AX2010" s="625" t="b">
        <f t="shared" si="944"/>
        <v>0</v>
      </c>
      <c r="AY2010" s="7" t="str">
        <f t="shared" si="945"/>
        <v>FALSEFALSEFALSE</v>
      </c>
      <c r="AZ2010" s="626">
        <f t="shared" si="921"/>
        <v>0</v>
      </c>
      <c r="BA2010" s="627" t="str">
        <f t="shared" si="922"/>
        <v/>
      </c>
      <c r="BB2010" s="627">
        <f t="shared" si="923"/>
        <v>0</v>
      </c>
      <c r="BC2010" s="690" t="str">
        <f t="shared" si="924"/>
        <v/>
      </c>
    </row>
    <row r="2011" spans="1:55">
      <c r="A2011" s="381">
        <v>1955</v>
      </c>
      <c r="B2011" s="117"/>
      <c r="C2011" s="288"/>
      <c r="D2011" s="289"/>
      <c r="E2011" s="289"/>
      <c r="F2011" s="290"/>
      <c r="G2011" s="292"/>
      <c r="H2011" s="116"/>
      <c r="I2011" s="292"/>
      <c r="J2011" s="116"/>
      <c r="K2011" s="370" t="str">
        <f t="shared" si="915"/>
        <v/>
      </c>
      <c r="L2011" s="370">
        <f t="shared" si="916"/>
        <v>0</v>
      </c>
      <c r="M2011" s="370">
        <f t="shared" si="917"/>
        <v>0</v>
      </c>
      <c r="N2011" s="371" t="str">
        <f t="shared" si="925"/>
        <v/>
      </c>
      <c r="O2011" s="371" t="str">
        <f t="shared" si="926"/>
        <v/>
      </c>
      <c r="P2011" s="371" t="str">
        <f t="shared" si="927"/>
        <v/>
      </c>
      <c r="Q2011" s="371" t="str">
        <f t="shared" si="928"/>
        <v/>
      </c>
      <c r="R2011" s="371" t="str">
        <f t="shared" si="929"/>
        <v/>
      </c>
      <c r="S2011" s="371" t="str">
        <f t="shared" si="930"/>
        <v/>
      </c>
      <c r="T2011" s="443" t="str">
        <f t="shared" si="918"/>
        <v/>
      </c>
      <c r="U2011" s="539"/>
      <c r="V2011" s="117"/>
      <c r="W2011" s="118"/>
      <c r="X2011" s="119"/>
      <c r="Y2011" s="120"/>
      <c r="Z2011" s="122"/>
      <c r="AA2011" s="121"/>
      <c r="AB2011" s="443" t="str">
        <f t="shared" si="919"/>
        <v/>
      </c>
      <c r="AC2011" s="734" t="str">
        <f t="shared" si="920"/>
        <v/>
      </c>
      <c r="AD2011" s="372"/>
      <c r="AE2011" s="485"/>
      <c r="AF2011" s="373" t="str">
        <f t="shared" si="931"/>
        <v/>
      </c>
      <c r="AG2011" s="373" t="str">
        <f t="shared" si="932"/>
        <v/>
      </c>
      <c r="AH2011" s="374" t="str">
        <f t="shared" si="933"/>
        <v/>
      </c>
      <c r="AI2011" s="375" t="str">
        <f t="shared" si="934"/>
        <v/>
      </c>
      <c r="AJ2011" s="375" t="str">
        <f t="shared" si="935"/>
        <v/>
      </c>
      <c r="AK2011" s="375" t="str">
        <f t="shared" si="936"/>
        <v/>
      </c>
      <c r="AL2011" s="375" t="str">
        <f t="shared" si="937"/>
        <v/>
      </c>
      <c r="AM2011" s="375" t="str">
        <f t="shared" si="938"/>
        <v/>
      </c>
      <c r="AN2011" s="376" t="str">
        <f>IF(AF2011="","",IF(OR(AH2011="",AH2011="-"),"－",IF(OR(AM2011=8,AM2011=9),"",IF(OR(AJ2011=3,AJ2011=4,AJ2011=5,AJ2011=6),VLOOKUP(AH2011,INDEX((係数_バス貨物_ガソリン,係数_バス貨物_CNG,係数_バス貨物_軽油,係数_バス貨物_メタノール,係数_バス貨物_LPG),MATCH(AL2011,【参考】排出ガスレベル!$AI$4:$AI$671,1),1,AR2011):INDEX((係数_バス貨物_ガソリン,係数_バス貨物_CNG,係数_バス貨物_軽油,係数_バス貨物_メタノール,係数_バス貨物_LPG),MATCH(AL2011+1,【参考】排出ガスレベル!$AI$4:$AI$671,1)-1,5,AR2011),2,FALSE),IF(OR(AJ2011=1,AJ2011=2),VLOOKUP(AH2011,INDEX((係数_乗用_ガソリン,係数_乗用_CNG,係数_乗用_軽油,係数_乗用_メタノール,係数_乗用_LPG),1,1,AR2011):INDEX((係数_乗用_ガソリン,係数_乗用_CNG,係数_乗用_軽油,係数_乗用_メタノール,係数_乗用_LPG),125,5,AR2011),2,FALSE))))))</f>
        <v/>
      </c>
      <c r="AO2011" s="376" t="str">
        <f>IF(T2011="","",IF(OR(AH2011="",AH2011="-"),"－",IF(OR(AM2011=8,AM2011=9),"",IF(OR(AJ2011=3,AJ2011=4,AJ2011=5,AJ2011=6),VLOOKUP(AH2011,INDEX((係数_バス貨物_ガソリン,係数_バス貨物_CNG,係数_バス貨物_軽油,係数_バス貨物_メタノール,係数_バス貨物_LPG),MATCH(AL2011,【参考】排出ガスレベル!$AI$4:$AI$671,1),1,AR2011):INDEX((係数_バス貨物_ガソリン,係数_バス貨物_CNG,係数_バス貨物_軽油,係数_バス貨物_メタノール,係数_バス貨物_LPG),MATCH(AL2011+1,【参考】排出ガスレベル!$AI$4:$AI$671,1)-1,5,AR2011),3,FALSE),IF(OR(AJ2011=1,AJ2011=2),VLOOKUP(AH2011,INDEX((係数_乗用_ガソリン,係数_乗用_CNG,係数_乗用_軽油,係数_乗用_メタノール,係数_乗用_LPG),1,1,AR2011):INDEX((係数_乗用_ガソリン,係数_乗用_CNG,係数_乗用_軽油,係数_乗用_メタノール,係数_乗用_LPG),125,5,AR2011),3,FALSE))))))</f>
        <v/>
      </c>
      <c r="AP2011" s="375" t="str">
        <f t="shared" si="939"/>
        <v/>
      </c>
      <c r="AQ2011" s="444" t="str">
        <f t="shared" si="940"/>
        <v/>
      </c>
      <c r="AR2011" s="375" t="str">
        <f t="shared" si="943"/>
        <v/>
      </c>
      <c r="AS2011" s="377" t="str">
        <f t="shared" si="941"/>
        <v/>
      </c>
      <c r="AT2011" s="378" t="str">
        <f t="shared" si="942"/>
        <v/>
      </c>
      <c r="AX2011" s="625" t="b">
        <f t="shared" si="944"/>
        <v>0</v>
      </c>
      <c r="AY2011" s="7" t="str">
        <f t="shared" si="945"/>
        <v>FALSEFALSEFALSE</v>
      </c>
      <c r="AZ2011" s="626">
        <f t="shared" si="921"/>
        <v>0</v>
      </c>
      <c r="BA2011" s="627" t="str">
        <f t="shared" si="922"/>
        <v/>
      </c>
      <c r="BB2011" s="627">
        <f t="shared" si="923"/>
        <v>0</v>
      </c>
      <c r="BC2011" s="690" t="str">
        <f t="shared" si="924"/>
        <v/>
      </c>
    </row>
    <row r="2012" spans="1:55">
      <c r="A2012" s="381">
        <v>1956</v>
      </c>
      <c r="B2012" s="117"/>
      <c r="C2012" s="288"/>
      <c r="D2012" s="289"/>
      <c r="E2012" s="289"/>
      <c r="F2012" s="290"/>
      <c r="G2012" s="292"/>
      <c r="H2012" s="116"/>
      <c r="I2012" s="292"/>
      <c r="J2012" s="116"/>
      <c r="K2012" s="370" t="str">
        <f t="shared" si="915"/>
        <v/>
      </c>
      <c r="L2012" s="370">
        <f t="shared" si="916"/>
        <v>0</v>
      </c>
      <c r="M2012" s="370">
        <f t="shared" si="917"/>
        <v>0</v>
      </c>
      <c r="N2012" s="371" t="str">
        <f t="shared" si="925"/>
        <v/>
      </c>
      <c r="O2012" s="371" t="str">
        <f t="shared" si="926"/>
        <v/>
      </c>
      <c r="P2012" s="371" t="str">
        <f t="shared" si="927"/>
        <v/>
      </c>
      <c r="Q2012" s="371" t="str">
        <f t="shared" si="928"/>
        <v/>
      </c>
      <c r="R2012" s="371" t="str">
        <f t="shared" si="929"/>
        <v/>
      </c>
      <c r="S2012" s="371" t="str">
        <f t="shared" si="930"/>
        <v/>
      </c>
      <c r="T2012" s="443" t="str">
        <f t="shared" si="918"/>
        <v/>
      </c>
      <c r="U2012" s="539"/>
      <c r="V2012" s="117"/>
      <c r="W2012" s="118"/>
      <c r="X2012" s="119"/>
      <c r="Y2012" s="120"/>
      <c r="Z2012" s="122"/>
      <c r="AA2012" s="121"/>
      <c r="AB2012" s="443" t="str">
        <f t="shared" si="919"/>
        <v/>
      </c>
      <c r="AC2012" s="734" t="str">
        <f t="shared" si="920"/>
        <v/>
      </c>
      <c r="AD2012" s="372"/>
      <c r="AE2012" s="485"/>
      <c r="AF2012" s="373" t="str">
        <f t="shared" si="931"/>
        <v/>
      </c>
      <c r="AG2012" s="373" t="str">
        <f t="shared" si="932"/>
        <v/>
      </c>
      <c r="AH2012" s="374" t="str">
        <f t="shared" si="933"/>
        <v/>
      </c>
      <c r="AI2012" s="375" t="str">
        <f t="shared" si="934"/>
        <v/>
      </c>
      <c r="AJ2012" s="375" t="str">
        <f t="shared" si="935"/>
        <v/>
      </c>
      <c r="AK2012" s="375" t="str">
        <f t="shared" si="936"/>
        <v/>
      </c>
      <c r="AL2012" s="375" t="str">
        <f t="shared" si="937"/>
        <v/>
      </c>
      <c r="AM2012" s="375" t="str">
        <f t="shared" si="938"/>
        <v/>
      </c>
      <c r="AN2012" s="376" t="str">
        <f>IF(AF2012="","",IF(OR(AH2012="",AH2012="-"),"－",IF(OR(AM2012=8,AM2012=9),"",IF(OR(AJ2012=3,AJ2012=4,AJ2012=5,AJ2012=6),VLOOKUP(AH2012,INDEX((係数_バス貨物_ガソリン,係数_バス貨物_CNG,係数_バス貨物_軽油,係数_バス貨物_メタノール,係数_バス貨物_LPG),MATCH(AL2012,【参考】排出ガスレベル!$AI$4:$AI$671,1),1,AR2012):INDEX((係数_バス貨物_ガソリン,係数_バス貨物_CNG,係数_バス貨物_軽油,係数_バス貨物_メタノール,係数_バス貨物_LPG),MATCH(AL2012+1,【参考】排出ガスレベル!$AI$4:$AI$671,1)-1,5,AR2012),2,FALSE),IF(OR(AJ2012=1,AJ2012=2),VLOOKUP(AH2012,INDEX((係数_乗用_ガソリン,係数_乗用_CNG,係数_乗用_軽油,係数_乗用_メタノール,係数_乗用_LPG),1,1,AR2012):INDEX((係数_乗用_ガソリン,係数_乗用_CNG,係数_乗用_軽油,係数_乗用_メタノール,係数_乗用_LPG),125,5,AR2012),2,FALSE))))))</f>
        <v/>
      </c>
      <c r="AO2012" s="376" t="str">
        <f>IF(T2012="","",IF(OR(AH2012="",AH2012="-"),"－",IF(OR(AM2012=8,AM2012=9),"",IF(OR(AJ2012=3,AJ2012=4,AJ2012=5,AJ2012=6),VLOOKUP(AH2012,INDEX((係数_バス貨物_ガソリン,係数_バス貨物_CNG,係数_バス貨物_軽油,係数_バス貨物_メタノール,係数_バス貨物_LPG),MATCH(AL2012,【参考】排出ガスレベル!$AI$4:$AI$671,1),1,AR2012):INDEX((係数_バス貨物_ガソリン,係数_バス貨物_CNG,係数_バス貨物_軽油,係数_バス貨物_メタノール,係数_バス貨物_LPG),MATCH(AL2012+1,【参考】排出ガスレベル!$AI$4:$AI$671,1)-1,5,AR2012),3,FALSE),IF(OR(AJ2012=1,AJ2012=2),VLOOKUP(AH2012,INDEX((係数_乗用_ガソリン,係数_乗用_CNG,係数_乗用_軽油,係数_乗用_メタノール,係数_乗用_LPG),1,1,AR2012):INDEX((係数_乗用_ガソリン,係数_乗用_CNG,係数_乗用_軽油,係数_乗用_メタノール,係数_乗用_LPG),125,5,AR2012),3,FALSE))))))</f>
        <v/>
      </c>
      <c r="AP2012" s="375" t="str">
        <f t="shared" si="939"/>
        <v/>
      </c>
      <c r="AQ2012" s="444" t="str">
        <f t="shared" si="940"/>
        <v/>
      </c>
      <c r="AR2012" s="375" t="str">
        <f t="shared" si="943"/>
        <v/>
      </c>
      <c r="AS2012" s="377" t="str">
        <f t="shared" si="941"/>
        <v/>
      </c>
      <c r="AT2012" s="378" t="str">
        <f t="shared" si="942"/>
        <v/>
      </c>
      <c r="AX2012" s="625" t="b">
        <f t="shared" si="944"/>
        <v>0</v>
      </c>
      <c r="AY2012" s="7" t="str">
        <f t="shared" si="945"/>
        <v>FALSEFALSEFALSE</v>
      </c>
      <c r="AZ2012" s="626">
        <f t="shared" si="921"/>
        <v>0</v>
      </c>
      <c r="BA2012" s="627" t="str">
        <f t="shared" si="922"/>
        <v/>
      </c>
      <c r="BB2012" s="627">
        <f t="shared" si="923"/>
        <v>0</v>
      </c>
      <c r="BC2012" s="690" t="str">
        <f t="shared" si="924"/>
        <v/>
      </c>
    </row>
    <row r="2013" spans="1:55">
      <c r="A2013" s="381">
        <v>1957</v>
      </c>
      <c r="B2013" s="117"/>
      <c r="C2013" s="288"/>
      <c r="D2013" s="289"/>
      <c r="E2013" s="289"/>
      <c r="F2013" s="290"/>
      <c r="G2013" s="292"/>
      <c r="H2013" s="116"/>
      <c r="I2013" s="292"/>
      <c r="J2013" s="116"/>
      <c r="K2013" s="370" t="str">
        <f t="shared" si="915"/>
        <v/>
      </c>
      <c r="L2013" s="370">
        <f t="shared" si="916"/>
        <v>0</v>
      </c>
      <c r="M2013" s="370">
        <f t="shared" si="917"/>
        <v>0</v>
      </c>
      <c r="N2013" s="371" t="str">
        <f t="shared" si="925"/>
        <v/>
      </c>
      <c r="O2013" s="371" t="str">
        <f t="shared" si="926"/>
        <v/>
      </c>
      <c r="P2013" s="371" t="str">
        <f t="shared" si="927"/>
        <v/>
      </c>
      <c r="Q2013" s="371" t="str">
        <f t="shared" si="928"/>
        <v/>
      </c>
      <c r="R2013" s="371" t="str">
        <f t="shared" si="929"/>
        <v/>
      </c>
      <c r="S2013" s="371" t="str">
        <f t="shared" si="930"/>
        <v/>
      </c>
      <c r="T2013" s="443" t="str">
        <f t="shared" si="918"/>
        <v/>
      </c>
      <c r="U2013" s="539"/>
      <c r="V2013" s="117"/>
      <c r="W2013" s="118"/>
      <c r="X2013" s="119"/>
      <c r="Y2013" s="120"/>
      <c r="Z2013" s="122"/>
      <c r="AA2013" s="121"/>
      <c r="AB2013" s="443" t="str">
        <f t="shared" si="919"/>
        <v/>
      </c>
      <c r="AC2013" s="734" t="str">
        <f t="shared" si="920"/>
        <v/>
      </c>
      <c r="AD2013" s="372"/>
      <c r="AE2013" s="485"/>
      <c r="AF2013" s="373" t="str">
        <f t="shared" si="931"/>
        <v/>
      </c>
      <c r="AG2013" s="373" t="str">
        <f t="shared" si="932"/>
        <v/>
      </c>
      <c r="AH2013" s="374" t="str">
        <f t="shared" si="933"/>
        <v/>
      </c>
      <c r="AI2013" s="375" t="str">
        <f t="shared" si="934"/>
        <v/>
      </c>
      <c r="AJ2013" s="375" t="str">
        <f t="shared" si="935"/>
        <v/>
      </c>
      <c r="AK2013" s="375" t="str">
        <f t="shared" si="936"/>
        <v/>
      </c>
      <c r="AL2013" s="375" t="str">
        <f t="shared" si="937"/>
        <v/>
      </c>
      <c r="AM2013" s="375" t="str">
        <f t="shared" si="938"/>
        <v/>
      </c>
      <c r="AN2013" s="376" t="str">
        <f>IF(AF2013="","",IF(OR(AH2013="",AH2013="-"),"－",IF(OR(AM2013=8,AM2013=9),"",IF(OR(AJ2013=3,AJ2013=4,AJ2013=5,AJ2013=6),VLOOKUP(AH2013,INDEX((係数_バス貨物_ガソリン,係数_バス貨物_CNG,係数_バス貨物_軽油,係数_バス貨物_メタノール,係数_バス貨物_LPG),MATCH(AL2013,【参考】排出ガスレベル!$AI$4:$AI$671,1),1,AR2013):INDEX((係数_バス貨物_ガソリン,係数_バス貨物_CNG,係数_バス貨物_軽油,係数_バス貨物_メタノール,係数_バス貨物_LPG),MATCH(AL2013+1,【参考】排出ガスレベル!$AI$4:$AI$671,1)-1,5,AR2013),2,FALSE),IF(OR(AJ2013=1,AJ2013=2),VLOOKUP(AH2013,INDEX((係数_乗用_ガソリン,係数_乗用_CNG,係数_乗用_軽油,係数_乗用_メタノール,係数_乗用_LPG),1,1,AR2013):INDEX((係数_乗用_ガソリン,係数_乗用_CNG,係数_乗用_軽油,係数_乗用_メタノール,係数_乗用_LPG),125,5,AR2013),2,FALSE))))))</f>
        <v/>
      </c>
      <c r="AO2013" s="376" t="str">
        <f>IF(T2013="","",IF(OR(AH2013="",AH2013="-"),"－",IF(OR(AM2013=8,AM2013=9),"",IF(OR(AJ2013=3,AJ2013=4,AJ2013=5,AJ2013=6),VLOOKUP(AH2013,INDEX((係数_バス貨物_ガソリン,係数_バス貨物_CNG,係数_バス貨物_軽油,係数_バス貨物_メタノール,係数_バス貨物_LPG),MATCH(AL2013,【参考】排出ガスレベル!$AI$4:$AI$671,1),1,AR2013):INDEX((係数_バス貨物_ガソリン,係数_バス貨物_CNG,係数_バス貨物_軽油,係数_バス貨物_メタノール,係数_バス貨物_LPG),MATCH(AL2013+1,【参考】排出ガスレベル!$AI$4:$AI$671,1)-1,5,AR2013),3,FALSE),IF(OR(AJ2013=1,AJ2013=2),VLOOKUP(AH2013,INDEX((係数_乗用_ガソリン,係数_乗用_CNG,係数_乗用_軽油,係数_乗用_メタノール,係数_乗用_LPG),1,1,AR2013):INDEX((係数_乗用_ガソリン,係数_乗用_CNG,係数_乗用_軽油,係数_乗用_メタノール,係数_乗用_LPG),125,5,AR2013),3,FALSE))))))</f>
        <v/>
      </c>
      <c r="AP2013" s="375" t="str">
        <f t="shared" si="939"/>
        <v/>
      </c>
      <c r="AQ2013" s="444" t="str">
        <f t="shared" si="940"/>
        <v/>
      </c>
      <c r="AR2013" s="375" t="str">
        <f t="shared" si="943"/>
        <v/>
      </c>
      <c r="AS2013" s="377" t="str">
        <f t="shared" si="941"/>
        <v/>
      </c>
      <c r="AT2013" s="378" t="str">
        <f t="shared" si="942"/>
        <v/>
      </c>
      <c r="AX2013" s="625" t="b">
        <f t="shared" si="944"/>
        <v>0</v>
      </c>
      <c r="AY2013" s="7" t="str">
        <f t="shared" si="945"/>
        <v>FALSEFALSEFALSE</v>
      </c>
      <c r="AZ2013" s="626">
        <f t="shared" si="921"/>
        <v>0</v>
      </c>
      <c r="BA2013" s="627" t="str">
        <f t="shared" si="922"/>
        <v/>
      </c>
      <c r="BB2013" s="627">
        <f t="shared" si="923"/>
        <v>0</v>
      </c>
      <c r="BC2013" s="690" t="str">
        <f t="shared" si="924"/>
        <v/>
      </c>
    </row>
    <row r="2014" spans="1:55">
      <c r="A2014" s="381">
        <v>1958</v>
      </c>
      <c r="B2014" s="117"/>
      <c r="C2014" s="288"/>
      <c r="D2014" s="289"/>
      <c r="E2014" s="289"/>
      <c r="F2014" s="290"/>
      <c r="G2014" s="292"/>
      <c r="H2014" s="116"/>
      <c r="I2014" s="292"/>
      <c r="J2014" s="116"/>
      <c r="K2014" s="370" t="str">
        <f t="shared" si="915"/>
        <v/>
      </c>
      <c r="L2014" s="370">
        <f t="shared" si="916"/>
        <v>0</v>
      </c>
      <c r="M2014" s="370">
        <f t="shared" si="917"/>
        <v>0</v>
      </c>
      <c r="N2014" s="371" t="str">
        <f t="shared" si="925"/>
        <v/>
      </c>
      <c r="O2014" s="371" t="str">
        <f t="shared" si="926"/>
        <v/>
      </c>
      <c r="P2014" s="371" t="str">
        <f t="shared" si="927"/>
        <v/>
      </c>
      <c r="Q2014" s="371" t="str">
        <f t="shared" si="928"/>
        <v/>
      </c>
      <c r="R2014" s="371" t="str">
        <f t="shared" si="929"/>
        <v/>
      </c>
      <c r="S2014" s="371" t="str">
        <f t="shared" si="930"/>
        <v/>
      </c>
      <c r="T2014" s="443" t="str">
        <f t="shared" si="918"/>
        <v/>
      </c>
      <c r="U2014" s="539"/>
      <c r="V2014" s="117"/>
      <c r="W2014" s="118"/>
      <c r="X2014" s="119"/>
      <c r="Y2014" s="120"/>
      <c r="Z2014" s="122"/>
      <c r="AA2014" s="121"/>
      <c r="AB2014" s="443" t="str">
        <f t="shared" si="919"/>
        <v/>
      </c>
      <c r="AC2014" s="734" t="str">
        <f t="shared" si="920"/>
        <v/>
      </c>
      <c r="AD2014" s="372"/>
      <c r="AE2014" s="485"/>
      <c r="AF2014" s="373" t="str">
        <f t="shared" si="931"/>
        <v/>
      </c>
      <c r="AG2014" s="373" t="str">
        <f t="shared" si="932"/>
        <v/>
      </c>
      <c r="AH2014" s="374" t="str">
        <f t="shared" si="933"/>
        <v/>
      </c>
      <c r="AI2014" s="375" t="str">
        <f t="shared" si="934"/>
        <v/>
      </c>
      <c r="AJ2014" s="375" t="str">
        <f t="shared" si="935"/>
        <v/>
      </c>
      <c r="AK2014" s="375" t="str">
        <f t="shared" si="936"/>
        <v/>
      </c>
      <c r="AL2014" s="375" t="str">
        <f t="shared" si="937"/>
        <v/>
      </c>
      <c r="AM2014" s="375" t="str">
        <f t="shared" si="938"/>
        <v/>
      </c>
      <c r="AN2014" s="376" t="str">
        <f>IF(AF2014="","",IF(OR(AH2014="",AH2014="-"),"－",IF(OR(AM2014=8,AM2014=9),"",IF(OR(AJ2014=3,AJ2014=4,AJ2014=5,AJ2014=6),VLOOKUP(AH2014,INDEX((係数_バス貨物_ガソリン,係数_バス貨物_CNG,係数_バス貨物_軽油,係数_バス貨物_メタノール,係数_バス貨物_LPG),MATCH(AL2014,【参考】排出ガスレベル!$AI$4:$AI$671,1),1,AR2014):INDEX((係数_バス貨物_ガソリン,係数_バス貨物_CNG,係数_バス貨物_軽油,係数_バス貨物_メタノール,係数_バス貨物_LPG),MATCH(AL2014+1,【参考】排出ガスレベル!$AI$4:$AI$671,1)-1,5,AR2014),2,FALSE),IF(OR(AJ2014=1,AJ2014=2),VLOOKUP(AH2014,INDEX((係数_乗用_ガソリン,係数_乗用_CNG,係数_乗用_軽油,係数_乗用_メタノール,係数_乗用_LPG),1,1,AR2014):INDEX((係数_乗用_ガソリン,係数_乗用_CNG,係数_乗用_軽油,係数_乗用_メタノール,係数_乗用_LPG),125,5,AR2014),2,FALSE))))))</f>
        <v/>
      </c>
      <c r="AO2014" s="376" t="str">
        <f>IF(T2014="","",IF(OR(AH2014="",AH2014="-"),"－",IF(OR(AM2014=8,AM2014=9),"",IF(OR(AJ2014=3,AJ2014=4,AJ2014=5,AJ2014=6),VLOOKUP(AH2014,INDEX((係数_バス貨物_ガソリン,係数_バス貨物_CNG,係数_バス貨物_軽油,係数_バス貨物_メタノール,係数_バス貨物_LPG),MATCH(AL2014,【参考】排出ガスレベル!$AI$4:$AI$671,1),1,AR2014):INDEX((係数_バス貨物_ガソリン,係数_バス貨物_CNG,係数_バス貨物_軽油,係数_バス貨物_メタノール,係数_バス貨物_LPG),MATCH(AL2014+1,【参考】排出ガスレベル!$AI$4:$AI$671,1)-1,5,AR2014),3,FALSE),IF(OR(AJ2014=1,AJ2014=2),VLOOKUP(AH2014,INDEX((係数_乗用_ガソリン,係数_乗用_CNG,係数_乗用_軽油,係数_乗用_メタノール,係数_乗用_LPG),1,1,AR2014):INDEX((係数_乗用_ガソリン,係数_乗用_CNG,係数_乗用_軽油,係数_乗用_メタノール,係数_乗用_LPG),125,5,AR2014),3,FALSE))))))</f>
        <v/>
      </c>
      <c r="AP2014" s="375" t="str">
        <f t="shared" si="939"/>
        <v/>
      </c>
      <c r="AQ2014" s="444" t="str">
        <f t="shared" si="940"/>
        <v/>
      </c>
      <c r="AR2014" s="375" t="str">
        <f t="shared" si="943"/>
        <v/>
      </c>
      <c r="AS2014" s="377" t="str">
        <f t="shared" si="941"/>
        <v/>
      </c>
      <c r="AT2014" s="378" t="str">
        <f t="shared" si="942"/>
        <v/>
      </c>
      <c r="AX2014" s="625" t="b">
        <f t="shared" si="944"/>
        <v>0</v>
      </c>
      <c r="AY2014" s="7" t="str">
        <f t="shared" si="945"/>
        <v>FALSEFALSEFALSE</v>
      </c>
      <c r="AZ2014" s="626">
        <f t="shared" si="921"/>
        <v>0</v>
      </c>
      <c r="BA2014" s="627" t="str">
        <f t="shared" si="922"/>
        <v/>
      </c>
      <c r="BB2014" s="627">
        <f t="shared" si="923"/>
        <v>0</v>
      </c>
      <c r="BC2014" s="690" t="str">
        <f t="shared" si="924"/>
        <v/>
      </c>
    </row>
    <row r="2015" spans="1:55">
      <c r="A2015" s="381">
        <v>1959</v>
      </c>
      <c r="B2015" s="117"/>
      <c r="C2015" s="288"/>
      <c r="D2015" s="289"/>
      <c r="E2015" s="289"/>
      <c r="F2015" s="290"/>
      <c r="G2015" s="292"/>
      <c r="H2015" s="116"/>
      <c r="I2015" s="292"/>
      <c r="J2015" s="116"/>
      <c r="K2015" s="370" t="str">
        <f t="shared" si="915"/>
        <v/>
      </c>
      <c r="L2015" s="370">
        <f t="shared" si="916"/>
        <v>0</v>
      </c>
      <c r="M2015" s="370">
        <f t="shared" si="917"/>
        <v>0</v>
      </c>
      <c r="N2015" s="371" t="str">
        <f t="shared" si="925"/>
        <v/>
      </c>
      <c r="O2015" s="371" t="str">
        <f t="shared" si="926"/>
        <v/>
      </c>
      <c r="P2015" s="371" t="str">
        <f t="shared" si="927"/>
        <v/>
      </c>
      <c r="Q2015" s="371" t="str">
        <f t="shared" si="928"/>
        <v/>
      </c>
      <c r="R2015" s="371" t="str">
        <f t="shared" si="929"/>
        <v/>
      </c>
      <c r="S2015" s="371" t="str">
        <f t="shared" si="930"/>
        <v/>
      </c>
      <c r="T2015" s="443" t="str">
        <f t="shared" si="918"/>
        <v/>
      </c>
      <c r="U2015" s="539"/>
      <c r="V2015" s="117"/>
      <c r="W2015" s="118"/>
      <c r="X2015" s="119"/>
      <c r="Y2015" s="120"/>
      <c r="Z2015" s="122"/>
      <c r="AA2015" s="121"/>
      <c r="AB2015" s="443" t="str">
        <f t="shared" si="919"/>
        <v/>
      </c>
      <c r="AC2015" s="734" t="str">
        <f t="shared" si="920"/>
        <v/>
      </c>
      <c r="AD2015" s="372"/>
      <c r="AE2015" s="485"/>
      <c r="AF2015" s="373" t="str">
        <f t="shared" si="931"/>
        <v/>
      </c>
      <c r="AG2015" s="373" t="str">
        <f t="shared" si="932"/>
        <v/>
      </c>
      <c r="AH2015" s="374" t="str">
        <f t="shared" si="933"/>
        <v/>
      </c>
      <c r="AI2015" s="375" t="str">
        <f t="shared" si="934"/>
        <v/>
      </c>
      <c r="AJ2015" s="375" t="str">
        <f t="shared" si="935"/>
        <v/>
      </c>
      <c r="AK2015" s="375" t="str">
        <f t="shared" si="936"/>
        <v/>
      </c>
      <c r="AL2015" s="375" t="str">
        <f t="shared" si="937"/>
        <v/>
      </c>
      <c r="AM2015" s="375" t="str">
        <f t="shared" si="938"/>
        <v/>
      </c>
      <c r="AN2015" s="376" t="str">
        <f>IF(AF2015="","",IF(OR(AH2015="",AH2015="-"),"－",IF(OR(AM2015=8,AM2015=9),"",IF(OR(AJ2015=3,AJ2015=4,AJ2015=5,AJ2015=6),VLOOKUP(AH2015,INDEX((係数_バス貨物_ガソリン,係数_バス貨物_CNG,係数_バス貨物_軽油,係数_バス貨物_メタノール,係数_バス貨物_LPG),MATCH(AL2015,【参考】排出ガスレベル!$AI$4:$AI$671,1),1,AR2015):INDEX((係数_バス貨物_ガソリン,係数_バス貨物_CNG,係数_バス貨物_軽油,係数_バス貨物_メタノール,係数_バス貨物_LPG),MATCH(AL2015+1,【参考】排出ガスレベル!$AI$4:$AI$671,1)-1,5,AR2015),2,FALSE),IF(OR(AJ2015=1,AJ2015=2),VLOOKUP(AH2015,INDEX((係数_乗用_ガソリン,係数_乗用_CNG,係数_乗用_軽油,係数_乗用_メタノール,係数_乗用_LPG),1,1,AR2015):INDEX((係数_乗用_ガソリン,係数_乗用_CNG,係数_乗用_軽油,係数_乗用_メタノール,係数_乗用_LPG),125,5,AR2015),2,FALSE))))))</f>
        <v/>
      </c>
      <c r="AO2015" s="376" t="str">
        <f>IF(T2015="","",IF(OR(AH2015="",AH2015="-"),"－",IF(OR(AM2015=8,AM2015=9),"",IF(OR(AJ2015=3,AJ2015=4,AJ2015=5,AJ2015=6),VLOOKUP(AH2015,INDEX((係数_バス貨物_ガソリン,係数_バス貨物_CNG,係数_バス貨物_軽油,係数_バス貨物_メタノール,係数_バス貨物_LPG),MATCH(AL2015,【参考】排出ガスレベル!$AI$4:$AI$671,1),1,AR2015):INDEX((係数_バス貨物_ガソリン,係数_バス貨物_CNG,係数_バス貨物_軽油,係数_バス貨物_メタノール,係数_バス貨物_LPG),MATCH(AL2015+1,【参考】排出ガスレベル!$AI$4:$AI$671,1)-1,5,AR2015),3,FALSE),IF(OR(AJ2015=1,AJ2015=2),VLOOKUP(AH2015,INDEX((係数_乗用_ガソリン,係数_乗用_CNG,係数_乗用_軽油,係数_乗用_メタノール,係数_乗用_LPG),1,1,AR2015):INDEX((係数_乗用_ガソリン,係数_乗用_CNG,係数_乗用_軽油,係数_乗用_メタノール,係数_乗用_LPG),125,5,AR2015),3,FALSE))))))</f>
        <v/>
      </c>
      <c r="AP2015" s="375" t="str">
        <f t="shared" si="939"/>
        <v/>
      </c>
      <c r="AQ2015" s="444" t="str">
        <f t="shared" si="940"/>
        <v/>
      </c>
      <c r="AR2015" s="375" t="str">
        <f t="shared" si="943"/>
        <v/>
      </c>
      <c r="AS2015" s="377" t="str">
        <f t="shared" si="941"/>
        <v/>
      </c>
      <c r="AT2015" s="378" t="str">
        <f t="shared" si="942"/>
        <v/>
      </c>
      <c r="AX2015" s="625" t="b">
        <f t="shared" si="944"/>
        <v>0</v>
      </c>
      <c r="AY2015" s="7" t="str">
        <f t="shared" si="945"/>
        <v>FALSEFALSEFALSE</v>
      </c>
      <c r="AZ2015" s="626">
        <f t="shared" si="921"/>
        <v>0</v>
      </c>
      <c r="BA2015" s="627" t="str">
        <f t="shared" si="922"/>
        <v/>
      </c>
      <c r="BB2015" s="627">
        <f t="shared" si="923"/>
        <v>0</v>
      </c>
      <c r="BC2015" s="690" t="str">
        <f t="shared" si="924"/>
        <v/>
      </c>
    </row>
    <row r="2016" spans="1:55">
      <c r="A2016" s="381">
        <v>1960</v>
      </c>
      <c r="B2016" s="117"/>
      <c r="C2016" s="288"/>
      <c r="D2016" s="289"/>
      <c r="E2016" s="289"/>
      <c r="F2016" s="290"/>
      <c r="G2016" s="292"/>
      <c r="H2016" s="116"/>
      <c r="I2016" s="292"/>
      <c r="J2016" s="116"/>
      <c r="K2016" s="370" t="str">
        <f t="shared" si="915"/>
        <v/>
      </c>
      <c r="L2016" s="370">
        <f t="shared" si="916"/>
        <v>0</v>
      </c>
      <c r="M2016" s="370">
        <f t="shared" si="917"/>
        <v>0</v>
      </c>
      <c r="N2016" s="371" t="str">
        <f t="shared" si="925"/>
        <v/>
      </c>
      <c r="O2016" s="371" t="str">
        <f t="shared" si="926"/>
        <v/>
      </c>
      <c r="P2016" s="371" t="str">
        <f t="shared" si="927"/>
        <v/>
      </c>
      <c r="Q2016" s="371" t="str">
        <f t="shared" si="928"/>
        <v/>
      </c>
      <c r="R2016" s="371" t="str">
        <f t="shared" si="929"/>
        <v/>
      </c>
      <c r="S2016" s="371" t="str">
        <f t="shared" si="930"/>
        <v/>
      </c>
      <c r="T2016" s="443" t="str">
        <f t="shared" si="918"/>
        <v/>
      </c>
      <c r="U2016" s="539"/>
      <c r="V2016" s="117"/>
      <c r="W2016" s="118"/>
      <c r="X2016" s="119"/>
      <c r="Y2016" s="120"/>
      <c r="Z2016" s="122"/>
      <c r="AA2016" s="121"/>
      <c r="AB2016" s="443" t="str">
        <f t="shared" si="919"/>
        <v/>
      </c>
      <c r="AC2016" s="734" t="str">
        <f t="shared" si="920"/>
        <v/>
      </c>
      <c r="AD2016" s="372"/>
      <c r="AE2016" s="485"/>
      <c r="AF2016" s="373" t="str">
        <f t="shared" si="931"/>
        <v/>
      </c>
      <c r="AG2016" s="373" t="str">
        <f t="shared" si="932"/>
        <v/>
      </c>
      <c r="AH2016" s="374" t="str">
        <f t="shared" si="933"/>
        <v/>
      </c>
      <c r="AI2016" s="375" t="str">
        <f t="shared" si="934"/>
        <v/>
      </c>
      <c r="AJ2016" s="375" t="str">
        <f t="shared" si="935"/>
        <v/>
      </c>
      <c r="AK2016" s="375" t="str">
        <f t="shared" si="936"/>
        <v/>
      </c>
      <c r="AL2016" s="375" t="str">
        <f t="shared" si="937"/>
        <v/>
      </c>
      <c r="AM2016" s="375" t="str">
        <f t="shared" si="938"/>
        <v/>
      </c>
      <c r="AN2016" s="376" t="str">
        <f>IF(AF2016="","",IF(OR(AH2016="",AH2016="-"),"－",IF(OR(AM2016=8,AM2016=9),"",IF(OR(AJ2016=3,AJ2016=4,AJ2016=5,AJ2016=6),VLOOKUP(AH2016,INDEX((係数_バス貨物_ガソリン,係数_バス貨物_CNG,係数_バス貨物_軽油,係数_バス貨物_メタノール,係数_バス貨物_LPG),MATCH(AL2016,【参考】排出ガスレベル!$AI$4:$AI$671,1),1,AR2016):INDEX((係数_バス貨物_ガソリン,係数_バス貨物_CNG,係数_バス貨物_軽油,係数_バス貨物_メタノール,係数_バス貨物_LPG),MATCH(AL2016+1,【参考】排出ガスレベル!$AI$4:$AI$671,1)-1,5,AR2016),2,FALSE),IF(OR(AJ2016=1,AJ2016=2),VLOOKUP(AH2016,INDEX((係数_乗用_ガソリン,係数_乗用_CNG,係数_乗用_軽油,係数_乗用_メタノール,係数_乗用_LPG),1,1,AR2016):INDEX((係数_乗用_ガソリン,係数_乗用_CNG,係数_乗用_軽油,係数_乗用_メタノール,係数_乗用_LPG),125,5,AR2016),2,FALSE))))))</f>
        <v/>
      </c>
      <c r="AO2016" s="376" t="str">
        <f>IF(T2016="","",IF(OR(AH2016="",AH2016="-"),"－",IF(OR(AM2016=8,AM2016=9),"",IF(OR(AJ2016=3,AJ2016=4,AJ2016=5,AJ2016=6),VLOOKUP(AH2016,INDEX((係数_バス貨物_ガソリン,係数_バス貨物_CNG,係数_バス貨物_軽油,係数_バス貨物_メタノール,係数_バス貨物_LPG),MATCH(AL2016,【参考】排出ガスレベル!$AI$4:$AI$671,1),1,AR2016):INDEX((係数_バス貨物_ガソリン,係数_バス貨物_CNG,係数_バス貨物_軽油,係数_バス貨物_メタノール,係数_バス貨物_LPG),MATCH(AL2016+1,【参考】排出ガスレベル!$AI$4:$AI$671,1)-1,5,AR2016),3,FALSE),IF(OR(AJ2016=1,AJ2016=2),VLOOKUP(AH2016,INDEX((係数_乗用_ガソリン,係数_乗用_CNG,係数_乗用_軽油,係数_乗用_メタノール,係数_乗用_LPG),1,1,AR2016):INDEX((係数_乗用_ガソリン,係数_乗用_CNG,係数_乗用_軽油,係数_乗用_メタノール,係数_乗用_LPG),125,5,AR2016),3,FALSE))))))</f>
        <v/>
      </c>
      <c r="AP2016" s="375" t="str">
        <f t="shared" si="939"/>
        <v/>
      </c>
      <c r="AQ2016" s="444" t="str">
        <f t="shared" si="940"/>
        <v/>
      </c>
      <c r="AR2016" s="375" t="str">
        <f t="shared" si="943"/>
        <v/>
      </c>
      <c r="AS2016" s="377" t="str">
        <f t="shared" si="941"/>
        <v/>
      </c>
      <c r="AT2016" s="378" t="str">
        <f t="shared" si="942"/>
        <v/>
      </c>
      <c r="AX2016" s="625" t="b">
        <f t="shared" si="944"/>
        <v>0</v>
      </c>
      <c r="AY2016" s="7" t="str">
        <f t="shared" si="945"/>
        <v>FALSEFALSEFALSE</v>
      </c>
      <c r="AZ2016" s="626">
        <f t="shared" si="921"/>
        <v>0</v>
      </c>
      <c r="BA2016" s="627" t="str">
        <f t="shared" si="922"/>
        <v/>
      </c>
      <c r="BB2016" s="627">
        <f t="shared" si="923"/>
        <v>0</v>
      </c>
      <c r="BC2016" s="690" t="str">
        <f t="shared" si="924"/>
        <v/>
      </c>
    </row>
    <row r="2017" spans="1:55">
      <c r="A2017" s="381">
        <v>1961</v>
      </c>
      <c r="B2017" s="117"/>
      <c r="C2017" s="288"/>
      <c r="D2017" s="289"/>
      <c r="E2017" s="289"/>
      <c r="F2017" s="290"/>
      <c r="G2017" s="292"/>
      <c r="H2017" s="116"/>
      <c r="I2017" s="292"/>
      <c r="J2017" s="116"/>
      <c r="K2017" s="370" t="str">
        <f t="shared" si="915"/>
        <v/>
      </c>
      <c r="L2017" s="370">
        <f t="shared" si="916"/>
        <v>0</v>
      </c>
      <c r="M2017" s="370">
        <f t="shared" si="917"/>
        <v>0</v>
      </c>
      <c r="N2017" s="371" t="str">
        <f t="shared" si="925"/>
        <v/>
      </c>
      <c r="O2017" s="371" t="str">
        <f t="shared" si="926"/>
        <v/>
      </c>
      <c r="P2017" s="371" t="str">
        <f t="shared" si="927"/>
        <v/>
      </c>
      <c r="Q2017" s="371" t="str">
        <f t="shared" si="928"/>
        <v/>
      </c>
      <c r="R2017" s="371" t="str">
        <f t="shared" si="929"/>
        <v/>
      </c>
      <c r="S2017" s="371" t="str">
        <f t="shared" si="930"/>
        <v/>
      </c>
      <c r="T2017" s="443" t="str">
        <f t="shared" si="918"/>
        <v/>
      </c>
      <c r="U2017" s="539"/>
      <c r="V2017" s="117"/>
      <c r="W2017" s="118"/>
      <c r="X2017" s="119"/>
      <c r="Y2017" s="120"/>
      <c r="Z2017" s="122"/>
      <c r="AA2017" s="121"/>
      <c r="AB2017" s="443" t="str">
        <f t="shared" si="919"/>
        <v/>
      </c>
      <c r="AC2017" s="734" t="str">
        <f t="shared" si="920"/>
        <v/>
      </c>
      <c r="AD2017" s="372"/>
      <c r="AE2017" s="485"/>
      <c r="AF2017" s="373" t="str">
        <f t="shared" si="931"/>
        <v/>
      </c>
      <c r="AG2017" s="373" t="str">
        <f t="shared" si="932"/>
        <v/>
      </c>
      <c r="AH2017" s="374" t="str">
        <f t="shared" si="933"/>
        <v/>
      </c>
      <c r="AI2017" s="375" t="str">
        <f t="shared" si="934"/>
        <v/>
      </c>
      <c r="AJ2017" s="375" t="str">
        <f t="shared" si="935"/>
        <v/>
      </c>
      <c r="AK2017" s="375" t="str">
        <f t="shared" si="936"/>
        <v/>
      </c>
      <c r="AL2017" s="375" t="str">
        <f t="shared" si="937"/>
        <v/>
      </c>
      <c r="AM2017" s="375" t="str">
        <f t="shared" si="938"/>
        <v/>
      </c>
      <c r="AN2017" s="376" t="str">
        <f>IF(AF2017="","",IF(OR(AH2017="",AH2017="-"),"－",IF(OR(AM2017=8,AM2017=9),"",IF(OR(AJ2017=3,AJ2017=4,AJ2017=5,AJ2017=6),VLOOKUP(AH2017,INDEX((係数_バス貨物_ガソリン,係数_バス貨物_CNG,係数_バス貨物_軽油,係数_バス貨物_メタノール,係数_バス貨物_LPG),MATCH(AL2017,【参考】排出ガスレベル!$AI$4:$AI$671,1),1,AR2017):INDEX((係数_バス貨物_ガソリン,係数_バス貨物_CNG,係数_バス貨物_軽油,係数_バス貨物_メタノール,係数_バス貨物_LPG),MATCH(AL2017+1,【参考】排出ガスレベル!$AI$4:$AI$671,1)-1,5,AR2017),2,FALSE),IF(OR(AJ2017=1,AJ2017=2),VLOOKUP(AH2017,INDEX((係数_乗用_ガソリン,係数_乗用_CNG,係数_乗用_軽油,係数_乗用_メタノール,係数_乗用_LPG),1,1,AR2017):INDEX((係数_乗用_ガソリン,係数_乗用_CNG,係数_乗用_軽油,係数_乗用_メタノール,係数_乗用_LPG),125,5,AR2017),2,FALSE))))))</f>
        <v/>
      </c>
      <c r="AO2017" s="376" t="str">
        <f>IF(T2017="","",IF(OR(AH2017="",AH2017="-"),"－",IF(OR(AM2017=8,AM2017=9),"",IF(OR(AJ2017=3,AJ2017=4,AJ2017=5,AJ2017=6),VLOOKUP(AH2017,INDEX((係数_バス貨物_ガソリン,係数_バス貨物_CNG,係数_バス貨物_軽油,係数_バス貨物_メタノール,係数_バス貨物_LPG),MATCH(AL2017,【参考】排出ガスレベル!$AI$4:$AI$671,1),1,AR2017):INDEX((係数_バス貨物_ガソリン,係数_バス貨物_CNG,係数_バス貨物_軽油,係数_バス貨物_メタノール,係数_バス貨物_LPG),MATCH(AL2017+1,【参考】排出ガスレベル!$AI$4:$AI$671,1)-1,5,AR2017),3,FALSE),IF(OR(AJ2017=1,AJ2017=2),VLOOKUP(AH2017,INDEX((係数_乗用_ガソリン,係数_乗用_CNG,係数_乗用_軽油,係数_乗用_メタノール,係数_乗用_LPG),1,1,AR2017):INDEX((係数_乗用_ガソリン,係数_乗用_CNG,係数_乗用_軽油,係数_乗用_メタノール,係数_乗用_LPG),125,5,AR2017),3,FALSE))))))</f>
        <v/>
      </c>
      <c r="AP2017" s="375" t="str">
        <f t="shared" si="939"/>
        <v/>
      </c>
      <c r="AQ2017" s="444" t="str">
        <f t="shared" si="940"/>
        <v/>
      </c>
      <c r="AR2017" s="375" t="str">
        <f t="shared" si="943"/>
        <v/>
      </c>
      <c r="AS2017" s="377" t="str">
        <f t="shared" si="941"/>
        <v/>
      </c>
      <c r="AT2017" s="378" t="str">
        <f t="shared" si="942"/>
        <v/>
      </c>
      <c r="AX2017" s="625" t="b">
        <f t="shared" si="944"/>
        <v>0</v>
      </c>
      <c r="AY2017" s="7" t="str">
        <f t="shared" si="945"/>
        <v>FALSEFALSEFALSE</v>
      </c>
      <c r="AZ2017" s="626">
        <f t="shared" si="921"/>
        <v>0</v>
      </c>
      <c r="BA2017" s="627" t="str">
        <f t="shared" si="922"/>
        <v/>
      </c>
      <c r="BB2017" s="627">
        <f t="shared" si="923"/>
        <v>0</v>
      </c>
      <c r="BC2017" s="690" t="str">
        <f t="shared" si="924"/>
        <v/>
      </c>
    </row>
    <row r="2018" spans="1:55">
      <c r="A2018" s="381">
        <v>1962</v>
      </c>
      <c r="B2018" s="117"/>
      <c r="C2018" s="288"/>
      <c r="D2018" s="289"/>
      <c r="E2018" s="289"/>
      <c r="F2018" s="290"/>
      <c r="G2018" s="292"/>
      <c r="H2018" s="116"/>
      <c r="I2018" s="292"/>
      <c r="J2018" s="116"/>
      <c r="K2018" s="370" t="str">
        <f t="shared" si="915"/>
        <v/>
      </c>
      <c r="L2018" s="370">
        <f t="shared" si="916"/>
        <v>0</v>
      </c>
      <c r="M2018" s="370">
        <f t="shared" si="917"/>
        <v>0</v>
      </c>
      <c r="N2018" s="371" t="str">
        <f t="shared" si="925"/>
        <v/>
      </c>
      <c r="O2018" s="371" t="str">
        <f t="shared" si="926"/>
        <v/>
      </c>
      <c r="P2018" s="371" t="str">
        <f t="shared" si="927"/>
        <v/>
      </c>
      <c r="Q2018" s="371" t="str">
        <f t="shared" si="928"/>
        <v/>
      </c>
      <c r="R2018" s="371" t="str">
        <f t="shared" si="929"/>
        <v/>
      </c>
      <c r="S2018" s="371" t="str">
        <f t="shared" si="930"/>
        <v/>
      </c>
      <c r="T2018" s="443" t="str">
        <f t="shared" si="918"/>
        <v/>
      </c>
      <c r="U2018" s="539"/>
      <c r="V2018" s="117"/>
      <c r="W2018" s="118"/>
      <c r="X2018" s="119"/>
      <c r="Y2018" s="120"/>
      <c r="Z2018" s="122"/>
      <c r="AA2018" s="121"/>
      <c r="AB2018" s="443" t="str">
        <f t="shared" si="919"/>
        <v/>
      </c>
      <c r="AC2018" s="734" t="str">
        <f t="shared" si="920"/>
        <v/>
      </c>
      <c r="AD2018" s="372"/>
      <c r="AE2018" s="485"/>
      <c r="AF2018" s="373" t="str">
        <f t="shared" si="931"/>
        <v/>
      </c>
      <c r="AG2018" s="373" t="str">
        <f t="shared" si="932"/>
        <v/>
      </c>
      <c r="AH2018" s="374" t="str">
        <f t="shared" si="933"/>
        <v/>
      </c>
      <c r="AI2018" s="375" t="str">
        <f t="shared" si="934"/>
        <v/>
      </c>
      <c r="AJ2018" s="375" t="str">
        <f t="shared" si="935"/>
        <v/>
      </c>
      <c r="AK2018" s="375" t="str">
        <f t="shared" si="936"/>
        <v/>
      </c>
      <c r="AL2018" s="375" t="str">
        <f t="shared" si="937"/>
        <v/>
      </c>
      <c r="AM2018" s="375" t="str">
        <f t="shared" si="938"/>
        <v/>
      </c>
      <c r="AN2018" s="376" t="str">
        <f>IF(AF2018="","",IF(OR(AH2018="",AH2018="-"),"－",IF(OR(AM2018=8,AM2018=9),"",IF(OR(AJ2018=3,AJ2018=4,AJ2018=5,AJ2018=6),VLOOKUP(AH2018,INDEX((係数_バス貨物_ガソリン,係数_バス貨物_CNG,係数_バス貨物_軽油,係数_バス貨物_メタノール,係数_バス貨物_LPG),MATCH(AL2018,【参考】排出ガスレベル!$AI$4:$AI$671,1),1,AR2018):INDEX((係数_バス貨物_ガソリン,係数_バス貨物_CNG,係数_バス貨物_軽油,係数_バス貨物_メタノール,係数_バス貨物_LPG),MATCH(AL2018+1,【参考】排出ガスレベル!$AI$4:$AI$671,1)-1,5,AR2018),2,FALSE),IF(OR(AJ2018=1,AJ2018=2),VLOOKUP(AH2018,INDEX((係数_乗用_ガソリン,係数_乗用_CNG,係数_乗用_軽油,係数_乗用_メタノール,係数_乗用_LPG),1,1,AR2018):INDEX((係数_乗用_ガソリン,係数_乗用_CNG,係数_乗用_軽油,係数_乗用_メタノール,係数_乗用_LPG),125,5,AR2018),2,FALSE))))))</f>
        <v/>
      </c>
      <c r="AO2018" s="376" t="str">
        <f>IF(T2018="","",IF(OR(AH2018="",AH2018="-"),"－",IF(OR(AM2018=8,AM2018=9),"",IF(OR(AJ2018=3,AJ2018=4,AJ2018=5,AJ2018=6),VLOOKUP(AH2018,INDEX((係数_バス貨物_ガソリン,係数_バス貨物_CNG,係数_バス貨物_軽油,係数_バス貨物_メタノール,係数_バス貨物_LPG),MATCH(AL2018,【参考】排出ガスレベル!$AI$4:$AI$671,1),1,AR2018):INDEX((係数_バス貨物_ガソリン,係数_バス貨物_CNG,係数_バス貨物_軽油,係数_バス貨物_メタノール,係数_バス貨物_LPG),MATCH(AL2018+1,【参考】排出ガスレベル!$AI$4:$AI$671,1)-1,5,AR2018),3,FALSE),IF(OR(AJ2018=1,AJ2018=2),VLOOKUP(AH2018,INDEX((係数_乗用_ガソリン,係数_乗用_CNG,係数_乗用_軽油,係数_乗用_メタノール,係数_乗用_LPG),1,1,AR2018):INDEX((係数_乗用_ガソリン,係数_乗用_CNG,係数_乗用_軽油,係数_乗用_メタノール,係数_乗用_LPG),125,5,AR2018),3,FALSE))))))</f>
        <v/>
      </c>
      <c r="AP2018" s="375" t="str">
        <f t="shared" si="939"/>
        <v/>
      </c>
      <c r="AQ2018" s="444" t="str">
        <f t="shared" si="940"/>
        <v/>
      </c>
      <c r="AR2018" s="375" t="str">
        <f t="shared" si="943"/>
        <v/>
      </c>
      <c r="AS2018" s="377" t="str">
        <f t="shared" si="941"/>
        <v/>
      </c>
      <c r="AT2018" s="378" t="str">
        <f t="shared" si="942"/>
        <v/>
      </c>
      <c r="AX2018" s="625" t="b">
        <f t="shared" si="944"/>
        <v>0</v>
      </c>
      <c r="AY2018" s="7" t="str">
        <f t="shared" si="945"/>
        <v>FALSEFALSEFALSE</v>
      </c>
      <c r="AZ2018" s="626">
        <f t="shared" si="921"/>
        <v>0</v>
      </c>
      <c r="BA2018" s="627" t="str">
        <f t="shared" si="922"/>
        <v/>
      </c>
      <c r="BB2018" s="627">
        <f t="shared" si="923"/>
        <v>0</v>
      </c>
      <c r="BC2018" s="690" t="str">
        <f t="shared" si="924"/>
        <v/>
      </c>
    </row>
    <row r="2019" spans="1:55">
      <c r="A2019" s="381">
        <v>1963</v>
      </c>
      <c r="B2019" s="117"/>
      <c r="C2019" s="288"/>
      <c r="D2019" s="289"/>
      <c r="E2019" s="289"/>
      <c r="F2019" s="290"/>
      <c r="G2019" s="292"/>
      <c r="H2019" s="116"/>
      <c r="I2019" s="292"/>
      <c r="J2019" s="116"/>
      <c r="K2019" s="370" t="str">
        <f t="shared" si="915"/>
        <v/>
      </c>
      <c r="L2019" s="370">
        <f t="shared" si="916"/>
        <v>0</v>
      </c>
      <c r="M2019" s="370">
        <f t="shared" si="917"/>
        <v>0</v>
      </c>
      <c r="N2019" s="371" t="str">
        <f t="shared" si="925"/>
        <v/>
      </c>
      <c r="O2019" s="371" t="str">
        <f t="shared" si="926"/>
        <v/>
      </c>
      <c r="P2019" s="371" t="str">
        <f t="shared" si="927"/>
        <v/>
      </c>
      <c r="Q2019" s="371" t="str">
        <f t="shared" si="928"/>
        <v/>
      </c>
      <c r="R2019" s="371" t="str">
        <f t="shared" si="929"/>
        <v/>
      </c>
      <c r="S2019" s="371" t="str">
        <f t="shared" si="930"/>
        <v/>
      </c>
      <c r="T2019" s="443" t="str">
        <f t="shared" si="918"/>
        <v/>
      </c>
      <c r="U2019" s="539"/>
      <c r="V2019" s="117"/>
      <c r="W2019" s="118"/>
      <c r="X2019" s="119"/>
      <c r="Y2019" s="120"/>
      <c r="Z2019" s="122"/>
      <c r="AA2019" s="121"/>
      <c r="AB2019" s="443" t="str">
        <f t="shared" si="919"/>
        <v/>
      </c>
      <c r="AC2019" s="734" t="str">
        <f t="shared" si="920"/>
        <v/>
      </c>
      <c r="AD2019" s="372"/>
      <c r="AE2019" s="485"/>
      <c r="AF2019" s="373" t="str">
        <f t="shared" si="931"/>
        <v/>
      </c>
      <c r="AG2019" s="373" t="str">
        <f t="shared" si="932"/>
        <v/>
      </c>
      <c r="AH2019" s="374" t="str">
        <f t="shared" si="933"/>
        <v/>
      </c>
      <c r="AI2019" s="375" t="str">
        <f t="shared" si="934"/>
        <v/>
      </c>
      <c r="AJ2019" s="375" t="str">
        <f t="shared" si="935"/>
        <v/>
      </c>
      <c r="AK2019" s="375" t="str">
        <f t="shared" si="936"/>
        <v/>
      </c>
      <c r="AL2019" s="375" t="str">
        <f t="shared" si="937"/>
        <v/>
      </c>
      <c r="AM2019" s="375" t="str">
        <f t="shared" si="938"/>
        <v/>
      </c>
      <c r="AN2019" s="376" t="str">
        <f>IF(AF2019="","",IF(OR(AH2019="",AH2019="-"),"－",IF(OR(AM2019=8,AM2019=9),"",IF(OR(AJ2019=3,AJ2019=4,AJ2019=5,AJ2019=6),VLOOKUP(AH2019,INDEX((係数_バス貨物_ガソリン,係数_バス貨物_CNG,係数_バス貨物_軽油,係数_バス貨物_メタノール,係数_バス貨物_LPG),MATCH(AL2019,【参考】排出ガスレベル!$AI$4:$AI$671,1),1,AR2019):INDEX((係数_バス貨物_ガソリン,係数_バス貨物_CNG,係数_バス貨物_軽油,係数_バス貨物_メタノール,係数_バス貨物_LPG),MATCH(AL2019+1,【参考】排出ガスレベル!$AI$4:$AI$671,1)-1,5,AR2019),2,FALSE),IF(OR(AJ2019=1,AJ2019=2),VLOOKUP(AH2019,INDEX((係数_乗用_ガソリン,係数_乗用_CNG,係数_乗用_軽油,係数_乗用_メタノール,係数_乗用_LPG),1,1,AR2019):INDEX((係数_乗用_ガソリン,係数_乗用_CNG,係数_乗用_軽油,係数_乗用_メタノール,係数_乗用_LPG),125,5,AR2019),2,FALSE))))))</f>
        <v/>
      </c>
      <c r="AO2019" s="376" t="str">
        <f>IF(T2019="","",IF(OR(AH2019="",AH2019="-"),"－",IF(OR(AM2019=8,AM2019=9),"",IF(OR(AJ2019=3,AJ2019=4,AJ2019=5,AJ2019=6),VLOOKUP(AH2019,INDEX((係数_バス貨物_ガソリン,係数_バス貨物_CNG,係数_バス貨物_軽油,係数_バス貨物_メタノール,係数_バス貨物_LPG),MATCH(AL2019,【参考】排出ガスレベル!$AI$4:$AI$671,1),1,AR2019):INDEX((係数_バス貨物_ガソリン,係数_バス貨物_CNG,係数_バス貨物_軽油,係数_バス貨物_メタノール,係数_バス貨物_LPG),MATCH(AL2019+1,【参考】排出ガスレベル!$AI$4:$AI$671,1)-1,5,AR2019),3,FALSE),IF(OR(AJ2019=1,AJ2019=2),VLOOKUP(AH2019,INDEX((係数_乗用_ガソリン,係数_乗用_CNG,係数_乗用_軽油,係数_乗用_メタノール,係数_乗用_LPG),1,1,AR2019):INDEX((係数_乗用_ガソリン,係数_乗用_CNG,係数_乗用_軽油,係数_乗用_メタノール,係数_乗用_LPG),125,5,AR2019),3,FALSE))))))</f>
        <v/>
      </c>
      <c r="AP2019" s="375" t="str">
        <f t="shared" si="939"/>
        <v/>
      </c>
      <c r="AQ2019" s="444" t="str">
        <f t="shared" si="940"/>
        <v/>
      </c>
      <c r="AR2019" s="375" t="str">
        <f t="shared" si="943"/>
        <v/>
      </c>
      <c r="AS2019" s="377" t="str">
        <f t="shared" si="941"/>
        <v/>
      </c>
      <c r="AT2019" s="378" t="str">
        <f t="shared" si="942"/>
        <v/>
      </c>
      <c r="AX2019" s="625" t="b">
        <f t="shared" si="944"/>
        <v>0</v>
      </c>
      <c r="AY2019" s="7" t="str">
        <f t="shared" si="945"/>
        <v>FALSEFALSEFALSE</v>
      </c>
      <c r="AZ2019" s="626">
        <f t="shared" si="921"/>
        <v>0</v>
      </c>
      <c r="BA2019" s="627" t="str">
        <f t="shared" si="922"/>
        <v/>
      </c>
      <c r="BB2019" s="627">
        <f t="shared" si="923"/>
        <v>0</v>
      </c>
      <c r="BC2019" s="690" t="str">
        <f t="shared" si="924"/>
        <v/>
      </c>
    </row>
    <row r="2020" spans="1:55">
      <c r="A2020" s="381">
        <v>1964</v>
      </c>
      <c r="B2020" s="117"/>
      <c r="C2020" s="288"/>
      <c r="D2020" s="289"/>
      <c r="E2020" s="289"/>
      <c r="F2020" s="290"/>
      <c r="G2020" s="292"/>
      <c r="H2020" s="116"/>
      <c r="I2020" s="292"/>
      <c r="J2020" s="116"/>
      <c r="K2020" s="370" t="str">
        <f t="shared" si="915"/>
        <v/>
      </c>
      <c r="L2020" s="370">
        <f t="shared" si="916"/>
        <v>0</v>
      </c>
      <c r="M2020" s="370">
        <f t="shared" si="917"/>
        <v>0</v>
      </c>
      <c r="N2020" s="371" t="str">
        <f t="shared" si="925"/>
        <v/>
      </c>
      <c r="O2020" s="371" t="str">
        <f t="shared" si="926"/>
        <v/>
      </c>
      <c r="P2020" s="371" t="str">
        <f t="shared" si="927"/>
        <v/>
      </c>
      <c r="Q2020" s="371" t="str">
        <f t="shared" si="928"/>
        <v/>
      </c>
      <c r="R2020" s="371" t="str">
        <f t="shared" si="929"/>
        <v/>
      </c>
      <c r="S2020" s="371" t="str">
        <f t="shared" si="930"/>
        <v/>
      </c>
      <c r="T2020" s="443" t="str">
        <f t="shared" si="918"/>
        <v/>
      </c>
      <c r="U2020" s="539"/>
      <c r="V2020" s="117"/>
      <c r="W2020" s="118"/>
      <c r="X2020" s="119"/>
      <c r="Y2020" s="120"/>
      <c r="Z2020" s="122"/>
      <c r="AA2020" s="121"/>
      <c r="AB2020" s="443" t="str">
        <f t="shared" si="919"/>
        <v/>
      </c>
      <c r="AC2020" s="734" t="str">
        <f t="shared" si="920"/>
        <v/>
      </c>
      <c r="AD2020" s="372"/>
      <c r="AE2020" s="485"/>
      <c r="AF2020" s="373" t="str">
        <f t="shared" si="931"/>
        <v/>
      </c>
      <c r="AG2020" s="373" t="str">
        <f t="shared" si="932"/>
        <v/>
      </c>
      <c r="AH2020" s="374" t="str">
        <f t="shared" si="933"/>
        <v/>
      </c>
      <c r="AI2020" s="375" t="str">
        <f t="shared" si="934"/>
        <v/>
      </c>
      <c r="AJ2020" s="375" t="str">
        <f t="shared" si="935"/>
        <v/>
      </c>
      <c r="AK2020" s="375" t="str">
        <f t="shared" si="936"/>
        <v/>
      </c>
      <c r="AL2020" s="375" t="str">
        <f t="shared" si="937"/>
        <v/>
      </c>
      <c r="AM2020" s="375" t="str">
        <f t="shared" si="938"/>
        <v/>
      </c>
      <c r="AN2020" s="376" t="str">
        <f>IF(AF2020="","",IF(OR(AH2020="",AH2020="-"),"－",IF(OR(AM2020=8,AM2020=9),"",IF(OR(AJ2020=3,AJ2020=4,AJ2020=5,AJ2020=6),VLOOKUP(AH2020,INDEX((係数_バス貨物_ガソリン,係数_バス貨物_CNG,係数_バス貨物_軽油,係数_バス貨物_メタノール,係数_バス貨物_LPG),MATCH(AL2020,【参考】排出ガスレベル!$AI$4:$AI$671,1),1,AR2020):INDEX((係数_バス貨物_ガソリン,係数_バス貨物_CNG,係数_バス貨物_軽油,係数_バス貨物_メタノール,係数_バス貨物_LPG),MATCH(AL2020+1,【参考】排出ガスレベル!$AI$4:$AI$671,1)-1,5,AR2020),2,FALSE),IF(OR(AJ2020=1,AJ2020=2),VLOOKUP(AH2020,INDEX((係数_乗用_ガソリン,係数_乗用_CNG,係数_乗用_軽油,係数_乗用_メタノール,係数_乗用_LPG),1,1,AR2020):INDEX((係数_乗用_ガソリン,係数_乗用_CNG,係数_乗用_軽油,係数_乗用_メタノール,係数_乗用_LPG),125,5,AR2020),2,FALSE))))))</f>
        <v/>
      </c>
      <c r="AO2020" s="376" t="str">
        <f>IF(T2020="","",IF(OR(AH2020="",AH2020="-"),"－",IF(OR(AM2020=8,AM2020=9),"",IF(OR(AJ2020=3,AJ2020=4,AJ2020=5,AJ2020=6),VLOOKUP(AH2020,INDEX((係数_バス貨物_ガソリン,係数_バス貨物_CNG,係数_バス貨物_軽油,係数_バス貨物_メタノール,係数_バス貨物_LPG),MATCH(AL2020,【参考】排出ガスレベル!$AI$4:$AI$671,1),1,AR2020):INDEX((係数_バス貨物_ガソリン,係数_バス貨物_CNG,係数_バス貨物_軽油,係数_バス貨物_メタノール,係数_バス貨物_LPG),MATCH(AL2020+1,【参考】排出ガスレベル!$AI$4:$AI$671,1)-1,5,AR2020),3,FALSE),IF(OR(AJ2020=1,AJ2020=2),VLOOKUP(AH2020,INDEX((係数_乗用_ガソリン,係数_乗用_CNG,係数_乗用_軽油,係数_乗用_メタノール,係数_乗用_LPG),1,1,AR2020):INDEX((係数_乗用_ガソリン,係数_乗用_CNG,係数_乗用_軽油,係数_乗用_メタノール,係数_乗用_LPG),125,5,AR2020),3,FALSE))))))</f>
        <v/>
      </c>
      <c r="AP2020" s="375" t="str">
        <f t="shared" si="939"/>
        <v/>
      </c>
      <c r="AQ2020" s="444" t="str">
        <f t="shared" si="940"/>
        <v/>
      </c>
      <c r="AR2020" s="375" t="str">
        <f t="shared" si="943"/>
        <v/>
      </c>
      <c r="AS2020" s="377" t="str">
        <f t="shared" si="941"/>
        <v/>
      </c>
      <c r="AT2020" s="378" t="str">
        <f t="shared" si="942"/>
        <v/>
      </c>
      <c r="AX2020" s="625" t="b">
        <f t="shared" si="944"/>
        <v>0</v>
      </c>
      <c r="AY2020" s="7" t="str">
        <f t="shared" si="945"/>
        <v>FALSEFALSEFALSE</v>
      </c>
      <c r="AZ2020" s="626">
        <f t="shared" si="921"/>
        <v>0</v>
      </c>
      <c r="BA2020" s="627" t="str">
        <f t="shared" si="922"/>
        <v/>
      </c>
      <c r="BB2020" s="627">
        <f t="shared" si="923"/>
        <v>0</v>
      </c>
      <c r="BC2020" s="690" t="str">
        <f t="shared" si="924"/>
        <v/>
      </c>
    </row>
    <row r="2021" spans="1:55">
      <c r="A2021" s="381">
        <v>1965</v>
      </c>
      <c r="B2021" s="117"/>
      <c r="C2021" s="288"/>
      <c r="D2021" s="289"/>
      <c r="E2021" s="289"/>
      <c r="F2021" s="290"/>
      <c r="G2021" s="292"/>
      <c r="H2021" s="116"/>
      <c r="I2021" s="292"/>
      <c r="J2021" s="116"/>
      <c r="K2021" s="370" t="str">
        <f t="shared" si="915"/>
        <v/>
      </c>
      <c r="L2021" s="370">
        <f t="shared" si="916"/>
        <v>0</v>
      </c>
      <c r="M2021" s="370">
        <f t="shared" si="917"/>
        <v>0</v>
      </c>
      <c r="N2021" s="371" t="str">
        <f t="shared" si="925"/>
        <v/>
      </c>
      <c r="O2021" s="371" t="str">
        <f t="shared" si="926"/>
        <v/>
      </c>
      <c r="P2021" s="371" t="str">
        <f t="shared" si="927"/>
        <v/>
      </c>
      <c r="Q2021" s="371" t="str">
        <f t="shared" si="928"/>
        <v/>
      </c>
      <c r="R2021" s="371" t="str">
        <f t="shared" si="929"/>
        <v/>
      </c>
      <c r="S2021" s="371" t="str">
        <f t="shared" si="930"/>
        <v/>
      </c>
      <c r="T2021" s="443" t="str">
        <f t="shared" si="918"/>
        <v/>
      </c>
      <c r="U2021" s="539"/>
      <c r="V2021" s="117"/>
      <c r="W2021" s="118"/>
      <c r="X2021" s="119"/>
      <c r="Y2021" s="120"/>
      <c r="Z2021" s="122"/>
      <c r="AA2021" s="121"/>
      <c r="AB2021" s="443" t="str">
        <f t="shared" si="919"/>
        <v/>
      </c>
      <c r="AC2021" s="734" t="str">
        <f t="shared" si="920"/>
        <v/>
      </c>
      <c r="AD2021" s="372"/>
      <c r="AE2021" s="485"/>
      <c r="AF2021" s="373" t="str">
        <f t="shared" si="931"/>
        <v/>
      </c>
      <c r="AG2021" s="373" t="str">
        <f t="shared" si="932"/>
        <v/>
      </c>
      <c r="AH2021" s="374" t="str">
        <f t="shared" si="933"/>
        <v/>
      </c>
      <c r="AI2021" s="375" t="str">
        <f t="shared" si="934"/>
        <v/>
      </c>
      <c r="AJ2021" s="375" t="str">
        <f t="shared" si="935"/>
        <v/>
      </c>
      <c r="AK2021" s="375" t="str">
        <f t="shared" si="936"/>
        <v/>
      </c>
      <c r="AL2021" s="375" t="str">
        <f t="shared" si="937"/>
        <v/>
      </c>
      <c r="AM2021" s="375" t="str">
        <f t="shared" si="938"/>
        <v/>
      </c>
      <c r="AN2021" s="376" t="str">
        <f>IF(AF2021="","",IF(OR(AH2021="",AH2021="-"),"－",IF(OR(AM2021=8,AM2021=9),"",IF(OR(AJ2021=3,AJ2021=4,AJ2021=5,AJ2021=6),VLOOKUP(AH2021,INDEX((係数_バス貨物_ガソリン,係数_バス貨物_CNG,係数_バス貨物_軽油,係数_バス貨物_メタノール,係数_バス貨物_LPG),MATCH(AL2021,【参考】排出ガスレベル!$AI$4:$AI$671,1),1,AR2021):INDEX((係数_バス貨物_ガソリン,係数_バス貨物_CNG,係数_バス貨物_軽油,係数_バス貨物_メタノール,係数_バス貨物_LPG),MATCH(AL2021+1,【参考】排出ガスレベル!$AI$4:$AI$671,1)-1,5,AR2021),2,FALSE),IF(OR(AJ2021=1,AJ2021=2),VLOOKUP(AH2021,INDEX((係数_乗用_ガソリン,係数_乗用_CNG,係数_乗用_軽油,係数_乗用_メタノール,係数_乗用_LPG),1,1,AR2021):INDEX((係数_乗用_ガソリン,係数_乗用_CNG,係数_乗用_軽油,係数_乗用_メタノール,係数_乗用_LPG),125,5,AR2021),2,FALSE))))))</f>
        <v/>
      </c>
      <c r="AO2021" s="376" t="str">
        <f>IF(T2021="","",IF(OR(AH2021="",AH2021="-"),"－",IF(OR(AM2021=8,AM2021=9),"",IF(OR(AJ2021=3,AJ2021=4,AJ2021=5,AJ2021=6),VLOOKUP(AH2021,INDEX((係数_バス貨物_ガソリン,係数_バス貨物_CNG,係数_バス貨物_軽油,係数_バス貨物_メタノール,係数_バス貨物_LPG),MATCH(AL2021,【参考】排出ガスレベル!$AI$4:$AI$671,1),1,AR2021):INDEX((係数_バス貨物_ガソリン,係数_バス貨物_CNG,係数_バス貨物_軽油,係数_バス貨物_メタノール,係数_バス貨物_LPG),MATCH(AL2021+1,【参考】排出ガスレベル!$AI$4:$AI$671,1)-1,5,AR2021),3,FALSE),IF(OR(AJ2021=1,AJ2021=2),VLOOKUP(AH2021,INDEX((係数_乗用_ガソリン,係数_乗用_CNG,係数_乗用_軽油,係数_乗用_メタノール,係数_乗用_LPG),1,1,AR2021):INDEX((係数_乗用_ガソリン,係数_乗用_CNG,係数_乗用_軽油,係数_乗用_メタノール,係数_乗用_LPG),125,5,AR2021),3,FALSE))))))</f>
        <v/>
      </c>
      <c r="AP2021" s="375" t="str">
        <f t="shared" si="939"/>
        <v/>
      </c>
      <c r="AQ2021" s="444" t="str">
        <f t="shared" si="940"/>
        <v/>
      </c>
      <c r="AR2021" s="375" t="str">
        <f t="shared" si="943"/>
        <v/>
      </c>
      <c r="AS2021" s="377" t="str">
        <f t="shared" si="941"/>
        <v/>
      </c>
      <c r="AT2021" s="378" t="str">
        <f t="shared" si="942"/>
        <v/>
      </c>
      <c r="AX2021" s="625" t="b">
        <f t="shared" si="944"/>
        <v>0</v>
      </c>
      <c r="AY2021" s="7" t="str">
        <f t="shared" si="945"/>
        <v>FALSEFALSEFALSE</v>
      </c>
      <c r="AZ2021" s="626">
        <f t="shared" si="921"/>
        <v>0</v>
      </c>
      <c r="BA2021" s="627" t="str">
        <f t="shared" si="922"/>
        <v/>
      </c>
      <c r="BB2021" s="627">
        <f t="shared" si="923"/>
        <v>0</v>
      </c>
      <c r="BC2021" s="690" t="str">
        <f t="shared" si="924"/>
        <v/>
      </c>
    </row>
    <row r="2022" spans="1:55">
      <c r="A2022" s="381">
        <v>1966</v>
      </c>
      <c r="B2022" s="117"/>
      <c r="C2022" s="288"/>
      <c r="D2022" s="289"/>
      <c r="E2022" s="289"/>
      <c r="F2022" s="290"/>
      <c r="G2022" s="292"/>
      <c r="H2022" s="116"/>
      <c r="I2022" s="292"/>
      <c r="J2022" s="116"/>
      <c r="K2022" s="370" t="str">
        <f t="shared" si="915"/>
        <v/>
      </c>
      <c r="L2022" s="370">
        <f t="shared" si="916"/>
        <v>0</v>
      </c>
      <c r="M2022" s="370">
        <f t="shared" si="917"/>
        <v>0</v>
      </c>
      <c r="N2022" s="371" t="str">
        <f t="shared" si="925"/>
        <v/>
      </c>
      <c r="O2022" s="371" t="str">
        <f t="shared" si="926"/>
        <v/>
      </c>
      <c r="P2022" s="371" t="str">
        <f t="shared" si="927"/>
        <v/>
      </c>
      <c r="Q2022" s="371" t="str">
        <f t="shared" si="928"/>
        <v/>
      </c>
      <c r="R2022" s="371" t="str">
        <f t="shared" si="929"/>
        <v/>
      </c>
      <c r="S2022" s="371" t="str">
        <f t="shared" si="930"/>
        <v/>
      </c>
      <c r="T2022" s="443" t="str">
        <f t="shared" si="918"/>
        <v/>
      </c>
      <c r="U2022" s="539"/>
      <c r="V2022" s="117"/>
      <c r="W2022" s="118"/>
      <c r="X2022" s="119"/>
      <c r="Y2022" s="120"/>
      <c r="Z2022" s="122"/>
      <c r="AA2022" s="121"/>
      <c r="AB2022" s="443" t="str">
        <f t="shared" si="919"/>
        <v/>
      </c>
      <c r="AC2022" s="734" t="str">
        <f t="shared" si="920"/>
        <v/>
      </c>
      <c r="AD2022" s="372"/>
      <c r="AE2022" s="485"/>
      <c r="AF2022" s="373" t="str">
        <f t="shared" si="931"/>
        <v/>
      </c>
      <c r="AG2022" s="373" t="str">
        <f t="shared" si="932"/>
        <v/>
      </c>
      <c r="AH2022" s="374" t="str">
        <f t="shared" si="933"/>
        <v/>
      </c>
      <c r="AI2022" s="375" t="str">
        <f t="shared" si="934"/>
        <v/>
      </c>
      <c r="AJ2022" s="375" t="str">
        <f t="shared" si="935"/>
        <v/>
      </c>
      <c r="AK2022" s="375" t="str">
        <f t="shared" si="936"/>
        <v/>
      </c>
      <c r="AL2022" s="375" t="str">
        <f t="shared" si="937"/>
        <v/>
      </c>
      <c r="AM2022" s="375" t="str">
        <f t="shared" si="938"/>
        <v/>
      </c>
      <c r="AN2022" s="376" t="str">
        <f>IF(AF2022="","",IF(OR(AH2022="",AH2022="-"),"－",IF(OR(AM2022=8,AM2022=9),"",IF(OR(AJ2022=3,AJ2022=4,AJ2022=5,AJ2022=6),VLOOKUP(AH2022,INDEX((係数_バス貨物_ガソリン,係数_バス貨物_CNG,係数_バス貨物_軽油,係数_バス貨物_メタノール,係数_バス貨物_LPG),MATCH(AL2022,【参考】排出ガスレベル!$AI$4:$AI$671,1),1,AR2022):INDEX((係数_バス貨物_ガソリン,係数_バス貨物_CNG,係数_バス貨物_軽油,係数_バス貨物_メタノール,係数_バス貨物_LPG),MATCH(AL2022+1,【参考】排出ガスレベル!$AI$4:$AI$671,1)-1,5,AR2022),2,FALSE),IF(OR(AJ2022=1,AJ2022=2),VLOOKUP(AH2022,INDEX((係数_乗用_ガソリン,係数_乗用_CNG,係数_乗用_軽油,係数_乗用_メタノール,係数_乗用_LPG),1,1,AR2022):INDEX((係数_乗用_ガソリン,係数_乗用_CNG,係数_乗用_軽油,係数_乗用_メタノール,係数_乗用_LPG),125,5,AR2022),2,FALSE))))))</f>
        <v/>
      </c>
      <c r="AO2022" s="376" t="str">
        <f>IF(T2022="","",IF(OR(AH2022="",AH2022="-"),"－",IF(OR(AM2022=8,AM2022=9),"",IF(OR(AJ2022=3,AJ2022=4,AJ2022=5,AJ2022=6),VLOOKUP(AH2022,INDEX((係数_バス貨物_ガソリン,係数_バス貨物_CNG,係数_バス貨物_軽油,係数_バス貨物_メタノール,係数_バス貨物_LPG),MATCH(AL2022,【参考】排出ガスレベル!$AI$4:$AI$671,1),1,AR2022):INDEX((係数_バス貨物_ガソリン,係数_バス貨物_CNG,係数_バス貨物_軽油,係数_バス貨物_メタノール,係数_バス貨物_LPG),MATCH(AL2022+1,【参考】排出ガスレベル!$AI$4:$AI$671,1)-1,5,AR2022),3,FALSE),IF(OR(AJ2022=1,AJ2022=2),VLOOKUP(AH2022,INDEX((係数_乗用_ガソリン,係数_乗用_CNG,係数_乗用_軽油,係数_乗用_メタノール,係数_乗用_LPG),1,1,AR2022):INDEX((係数_乗用_ガソリン,係数_乗用_CNG,係数_乗用_軽油,係数_乗用_メタノール,係数_乗用_LPG),125,5,AR2022),3,FALSE))))))</f>
        <v/>
      </c>
      <c r="AP2022" s="375" t="str">
        <f t="shared" si="939"/>
        <v/>
      </c>
      <c r="AQ2022" s="444" t="str">
        <f t="shared" si="940"/>
        <v/>
      </c>
      <c r="AR2022" s="375" t="str">
        <f t="shared" si="943"/>
        <v/>
      </c>
      <c r="AS2022" s="377" t="str">
        <f t="shared" si="941"/>
        <v/>
      </c>
      <c r="AT2022" s="378" t="str">
        <f t="shared" si="942"/>
        <v/>
      </c>
      <c r="AX2022" s="625" t="b">
        <f t="shared" si="944"/>
        <v>0</v>
      </c>
      <c r="AY2022" s="7" t="str">
        <f t="shared" si="945"/>
        <v>FALSEFALSEFALSE</v>
      </c>
      <c r="AZ2022" s="626">
        <f t="shared" si="921"/>
        <v>0</v>
      </c>
      <c r="BA2022" s="627" t="str">
        <f t="shared" si="922"/>
        <v/>
      </c>
      <c r="BB2022" s="627">
        <f t="shared" si="923"/>
        <v>0</v>
      </c>
      <c r="BC2022" s="690" t="str">
        <f t="shared" si="924"/>
        <v/>
      </c>
    </row>
    <row r="2023" spans="1:55">
      <c r="A2023" s="381">
        <v>1967</v>
      </c>
      <c r="B2023" s="117"/>
      <c r="C2023" s="288"/>
      <c r="D2023" s="289"/>
      <c r="E2023" s="289"/>
      <c r="F2023" s="290"/>
      <c r="G2023" s="292"/>
      <c r="H2023" s="116"/>
      <c r="I2023" s="292"/>
      <c r="J2023" s="116"/>
      <c r="K2023" s="370" t="str">
        <f t="shared" si="915"/>
        <v/>
      </c>
      <c r="L2023" s="370">
        <f t="shared" si="916"/>
        <v>0</v>
      </c>
      <c r="M2023" s="370">
        <f t="shared" si="917"/>
        <v>0</v>
      </c>
      <c r="N2023" s="371" t="str">
        <f t="shared" si="925"/>
        <v/>
      </c>
      <c r="O2023" s="371" t="str">
        <f t="shared" si="926"/>
        <v/>
      </c>
      <c r="P2023" s="371" t="str">
        <f t="shared" si="927"/>
        <v/>
      </c>
      <c r="Q2023" s="371" t="str">
        <f t="shared" si="928"/>
        <v/>
      </c>
      <c r="R2023" s="371" t="str">
        <f t="shared" si="929"/>
        <v/>
      </c>
      <c r="S2023" s="371" t="str">
        <f t="shared" si="930"/>
        <v/>
      </c>
      <c r="T2023" s="443" t="str">
        <f t="shared" si="918"/>
        <v/>
      </c>
      <c r="U2023" s="539"/>
      <c r="V2023" s="117"/>
      <c r="W2023" s="118"/>
      <c r="X2023" s="119"/>
      <c r="Y2023" s="120"/>
      <c r="Z2023" s="122"/>
      <c r="AA2023" s="121"/>
      <c r="AB2023" s="443" t="str">
        <f t="shared" si="919"/>
        <v/>
      </c>
      <c r="AC2023" s="734" t="str">
        <f t="shared" si="920"/>
        <v/>
      </c>
      <c r="AD2023" s="372"/>
      <c r="AE2023" s="485"/>
      <c r="AF2023" s="373" t="str">
        <f t="shared" si="931"/>
        <v/>
      </c>
      <c r="AG2023" s="373" t="str">
        <f t="shared" si="932"/>
        <v/>
      </c>
      <c r="AH2023" s="374" t="str">
        <f t="shared" si="933"/>
        <v/>
      </c>
      <c r="AI2023" s="375" t="str">
        <f t="shared" si="934"/>
        <v/>
      </c>
      <c r="AJ2023" s="375" t="str">
        <f t="shared" si="935"/>
        <v/>
      </c>
      <c r="AK2023" s="375" t="str">
        <f t="shared" si="936"/>
        <v/>
      </c>
      <c r="AL2023" s="375" t="str">
        <f t="shared" si="937"/>
        <v/>
      </c>
      <c r="AM2023" s="375" t="str">
        <f t="shared" si="938"/>
        <v/>
      </c>
      <c r="AN2023" s="376" t="str">
        <f>IF(AF2023="","",IF(OR(AH2023="",AH2023="-"),"－",IF(OR(AM2023=8,AM2023=9),"",IF(OR(AJ2023=3,AJ2023=4,AJ2023=5,AJ2023=6),VLOOKUP(AH2023,INDEX((係数_バス貨物_ガソリン,係数_バス貨物_CNG,係数_バス貨物_軽油,係数_バス貨物_メタノール,係数_バス貨物_LPG),MATCH(AL2023,【参考】排出ガスレベル!$AI$4:$AI$671,1),1,AR2023):INDEX((係数_バス貨物_ガソリン,係数_バス貨物_CNG,係数_バス貨物_軽油,係数_バス貨物_メタノール,係数_バス貨物_LPG),MATCH(AL2023+1,【参考】排出ガスレベル!$AI$4:$AI$671,1)-1,5,AR2023),2,FALSE),IF(OR(AJ2023=1,AJ2023=2),VLOOKUP(AH2023,INDEX((係数_乗用_ガソリン,係数_乗用_CNG,係数_乗用_軽油,係数_乗用_メタノール,係数_乗用_LPG),1,1,AR2023):INDEX((係数_乗用_ガソリン,係数_乗用_CNG,係数_乗用_軽油,係数_乗用_メタノール,係数_乗用_LPG),125,5,AR2023),2,FALSE))))))</f>
        <v/>
      </c>
      <c r="AO2023" s="376" t="str">
        <f>IF(T2023="","",IF(OR(AH2023="",AH2023="-"),"－",IF(OR(AM2023=8,AM2023=9),"",IF(OR(AJ2023=3,AJ2023=4,AJ2023=5,AJ2023=6),VLOOKUP(AH2023,INDEX((係数_バス貨物_ガソリン,係数_バス貨物_CNG,係数_バス貨物_軽油,係数_バス貨物_メタノール,係数_バス貨物_LPG),MATCH(AL2023,【参考】排出ガスレベル!$AI$4:$AI$671,1),1,AR2023):INDEX((係数_バス貨物_ガソリン,係数_バス貨物_CNG,係数_バス貨物_軽油,係数_バス貨物_メタノール,係数_バス貨物_LPG),MATCH(AL2023+1,【参考】排出ガスレベル!$AI$4:$AI$671,1)-1,5,AR2023),3,FALSE),IF(OR(AJ2023=1,AJ2023=2),VLOOKUP(AH2023,INDEX((係数_乗用_ガソリン,係数_乗用_CNG,係数_乗用_軽油,係数_乗用_メタノール,係数_乗用_LPG),1,1,AR2023):INDEX((係数_乗用_ガソリン,係数_乗用_CNG,係数_乗用_軽油,係数_乗用_メタノール,係数_乗用_LPG),125,5,AR2023),3,FALSE))))))</f>
        <v/>
      </c>
      <c r="AP2023" s="375" t="str">
        <f t="shared" si="939"/>
        <v/>
      </c>
      <c r="AQ2023" s="444" t="str">
        <f t="shared" si="940"/>
        <v/>
      </c>
      <c r="AR2023" s="375" t="str">
        <f t="shared" si="943"/>
        <v/>
      </c>
      <c r="AS2023" s="377" t="str">
        <f t="shared" si="941"/>
        <v/>
      </c>
      <c r="AT2023" s="378" t="str">
        <f t="shared" si="942"/>
        <v/>
      </c>
      <c r="AX2023" s="625" t="b">
        <f t="shared" si="944"/>
        <v>0</v>
      </c>
      <c r="AY2023" s="7" t="str">
        <f t="shared" si="945"/>
        <v>FALSEFALSEFALSE</v>
      </c>
      <c r="AZ2023" s="626">
        <f t="shared" si="921"/>
        <v>0</v>
      </c>
      <c r="BA2023" s="627" t="str">
        <f t="shared" si="922"/>
        <v/>
      </c>
      <c r="BB2023" s="627">
        <f t="shared" si="923"/>
        <v>0</v>
      </c>
      <c r="BC2023" s="690" t="str">
        <f t="shared" si="924"/>
        <v/>
      </c>
    </row>
    <row r="2024" spans="1:55">
      <c r="A2024" s="381">
        <v>1968</v>
      </c>
      <c r="B2024" s="117"/>
      <c r="C2024" s="288"/>
      <c r="D2024" s="289"/>
      <c r="E2024" s="289"/>
      <c r="F2024" s="290"/>
      <c r="G2024" s="292"/>
      <c r="H2024" s="116"/>
      <c r="I2024" s="292"/>
      <c r="J2024" s="116"/>
      <c r="K2024" s="370" t="str">
        <f t="shared" si="915"/>
        <v/>
      </c>
      <c r="L2024" s="370">
        <f t="shared" si="916"/>
        <v>0</v>
      </c>
      <c r="M2024" s="370">
        <f t="shared" si="917"/>
        <v>0</v>
      </c>
      <c r="N2024" s="371" t="str">
        <f t="shared" si="925"/>
        <v/>
      </c>
      <c r="O2024" s="371" t="str">
        <f t="shared" si="926"/>
        <v/>
      </c>
      <c r="P2024" s="371" t="str">
        <f t="shared" si="927"/>
        <v/>
      </c>
      <c r="Q2024" s="371" t="str">
        <f t="shared" si="928"/>
        <v/>
      </c>
      <c r="R2024" s="371" t="str">
        <f t="shared" si="929"/>
        <v/>
      </c>
      <c r="S2024" s="371" t="str">
        <f t="shared" si="930"/>
        <v/>
      </c>
      <c r="T2024" s="443" t="str">
        <f t="shared" si="918"/>
        <v/>
      </c>
      <c r="U2024" s="539"/>
      <c r="V2024" s="117"/>
      <c r="W2024" s="118"/>
      <c r="X2024" s="119"/>
      <c r="Y2024" s="120"/>
      <c r="Z2024" s="122"/>
      <c r="AA2024" s="121"/>
      <c r="AB2024" s="443" t="str">
        <f t="shared" si="919"/>
        <v/>
      </c>
      <c r="AC2024" s="734" t="str">
        <f t="shared" si="920"/>
        <v/>
      </c>
      <c r="AD2024" s="372"/>
      <c r="AE2024" s="485"/>
      <c r="AF2024" s="373" t="str">
        <f t="shared" si="931"/>
        <v/>
      </c>
      <c r="AG2024" s="373" t="str">
        <f t="shared" si="932"/>
        <v/>
      </c>
      <c r="AH2024" s="374" t="str">
        <f t="shared" si="933"/>
        <v/>
      </c>
      <c r="AI2024" s="375" t="str">
        <f t="shared" si="934"/>
        <v/>
      </c>
      <c r="AJ2024" s="375" t="str">
        <f t="shared" si="935"/>
        <v/>
      </c>
      <c r="AK2024" s="375" t="str">
        <f t="shared" si="936"/>
        <v/>
      </c>
      <c r="AL2024" s="375" t="str">
        <f t="shared" si="937"/>
        <v/>
      </c>
      <c r="AM2024" s="375" t="str">
        <f t="shared" si="938"/>
        <v/>
      </c>
      <c r="AN2024" s="376" t="str">
        <f>IF(AF2024="","",IF(OR(AH2024="",AH2024="-"),"－",IF(OR(AM2024=8,AM2024=9),"",IF(OR(AJ2024=3,AJ2024=4,AJ2024=5,AJ2024=6),VLOOKUP(AH2024,INDEX((係数_バス貨物_ガソリン,係数_バス貨物_CNG,係数_バス貨物_軽油,係数_バス貨物_メタノール,係数_バス貨物_LPG),MATCH(AL2024,【参考】排出ガスレベル!$AI$4:$AI$671,1),1,AR2024):INDEX((係数_バス貨物_ガソリン,係数_バス貨物_CNG,係数_バス貨物_軽油,係数_バス貨物_メタノール,係数_バス貨物_LPG),MATCH(AL2024+1,【参考】排出ガスレベル!$AI$4:$AI$671,1)-1,5,AR2024),2,FALSE),IF(OR(AJ2024=1,AJ2024=2),VLOOKUP(AH2024,INDEX((係数_乗用_ガソリン,係数_乗用_CNG,係数_乗用_軽油,係数_乗用_メタノール,係数_乗用_LPG),1,1,AR2024):INDEX((係数_乗用_ガソリン,係数_乗用_CNG,係数_乗用_軽油,係数_乗用_メタノール,係数_乗用_LPG),125,5,AR2024),2,FALSE))))))</f>
        <v/>
      </c>
      <c r="AO2024" s="376" t="str">
        <f>IF(T2024="","",IF(OR(AH2024="",AH2024="-"),"－",IF(OR(AM2024=8,AM2024=9),"",IF(OR(AJ2024=3,AJ2024=4,AJ2024=5,AJ2024=6),VLOOKUP(AH2024,INDEX((係数_バス貨物_ガソリン,係数_バス貨物_CNG,係数_バス貨物_軽油,係数_バス貨物_メタノール,係数_バス貨物_LPG),MATCH(AL2024,【参考】排出ガスレベル!$AI$4:$AI$671,1),1,AR2024):INDEX((係数_バス貨物_ガソリン,係数_バス貨物_CNG,係数_バス貨物_軽油,係数_バス貨物_メタノール,係数_バス貨物_LPG),MATCH(AL2024+1,【参考】排出ガスレベル!$AI$4:$AI$671,1)-1,5,AR2024),3,FALSE),IF(OR(AJ2024=1,AJ2024=2),VLOOKUP(AH2024,INDEX((係数_乗用_ガソリン,係数_乗用_CNG,係数_乗用_軽油,係数_乗用_メタノール,係数_乗用_LPG),1,1,AR2024):INDEX((係数_乗用_ガソリン,係数_乗用_CNG,係数_乗用_軽油,係数_乗用_メタノール,係数_乗用_LPG),125,5,AR2024),3,FALSE))))))</f>
        <v/>
      </c>
      <c r="AP2024" s="375" t="str">
        <f t="shared" si="939"/>
        <v/>
      </c>
      <c r="AQ2024" s="444" t="str">
        <f t="shared" si="940"/>
        <v/>
      </c>
      <c r="AR2024" s="375" t="str">
        <f t="shared" si="943"/>
        <v/>
      </c>
      <c r="AS2024" s="377" t="str">
        <f t="shared" si="941"/>
        <v/>
      </c>
      <c r="AT2024" s="378" t="str">
        <f t="shared" si="942"/>
        <v/>
      </c>
      <c r="AX2024" s="625" t="b">
        <f t="shared" si="944"/>
        <v>0</v>
      </c>
      <c r="AY2024" s="7" t="str">
        <f t="shared" si="945"/>
        <v>FALSEFALSEFALSE</v>
      </c>
      <c r="AZ2024" s="626">
        <f t="shared" si="921"/>
        <v>0</v>
      </c>
      <c r="BA2024" s="627" t="str">
        <f t="shared" si="922"/>
        <v/>
      </c>
      <c r="BB2024" s="627">
        <f t="shared" si="923"/>
        <v>0</v>
      </c>
      <c r="BC2024" s="690" t="str">
        <f t="shared" si="924"/>
        <v/>
      </c>
    </row>
    <row r="2025" spans="1:55">
      <c r="A2025" s="381">
        <v>1969</v>
      </c>
      <c r="B2025" s="117"/>
      <c r="C2025" s="288"/>
      <c r="D2025" s="289"/>
      <c r="E2025" s="289"/>
      <c r="F2025" s="290"/>
      <c r="G2025" s="292"/>
      <c r="H2025" s="116"/>
      <c r="I2025" s="292"/>
      <c r="J2025" s="116"/>
      <c r="K2025" s="370" t="str">
        <f t="shared" si="915"/>
        <v/>
      </c>
      <c r="L2025" s="370">
        <f t="shared" si="916"/>
        <v>0</v>
      </c>
      <c r="M2025" s="370">
        <f t="shared" si="917"/>
        <v>0</v>
      </c>
      <c r="N2025" s="371" t="str">
        <f t="shared" si="925"/>
        <v/>
      </c>
      <c r="O2025" s="371" t="str">
        <f t="shared" si="926"/>
        <v/>
      </c>
      <c r="P2025" s="371" t="str">
        <f t="shared" si="927"/>
        <v/>
      </c>
      <c r="Q2025" s="371" t="str">
        <f t="shared" si="928"/>
        <v/>
      </c>
      <c r="R2025" s="371" t="str">
        <f t="shared" si="929"/>
        <v/>
      </c>
      <c r="S2025" s="371" t="str">
        <f t="shared" si="930"/>
        <v/>
      </c>
      <c r="T2025" s="443" t="str">
        <f t="shared" si="918"/>
        <v/>
      </c>
      <c r="U2025" s="539"/>
      <c r="V2025" s="117"/>
      <c r="W2025" s="118"/>
      <c r="X2025" s="119"/>
      <c r="Y2025" s="120"/>
      <c r="Z2025" s="122"/>
      <c r="AA2025" s="121"/>
      <c r="AB2025" s="443" t="str">
        <f t="shared" si="919"/>
        <v/>
      </c>
      <c r="AC2025" s="734" t="str">
        <f t="shared" si="920"/>
        <v/>
      </c>
      <c r="AD2025" s="372"/>
      <c r="AE2025" s="485"/>
      <c r="AF2025" s="373" t="str">
        <f t="shared" si="931"/>
        <v/>
      </c>
      <c r="AG2025" s="373" t="str">
        <f t="shared" si="932"/>
        <v/>
      </c>
      <c r="AH2025" s="374" t="str">
        <f t="shared" si="933"/>
        <v/>
      </c>
      <c r="AI2025" s="375" t="str">
        <f t="shared" si="934"/>
        <v/>
      </c>
      <c r="AJ2025" s="375" t="str">
        <f t="shared" si="935"/>
        <v/>
      </c>
      <c r="AK2025" s="375" t="str">
        <f t="shared" si="936"/>
        <v/>
      </c>
      <c r="AL2025" s="375" t="str">
        <f t="shared" si="937"/>
        <v/>
      </c>
      <c r="AM2025" s="375" t="str">
        <f t="shared" si="938"/>
        <v/>
      </c>
      <c r="AN2025" s="376" t="str">
        <f>IF(AF2025="","",IF(OR(AH2025="",AH2025="-"),"－",IF(OR(AM2025=8,AM2025=9),"",IF(OR(AJ2025=3,AJ2025=4,AJ2025=5,AJ2025=6),VLOOKUP(AH2025,INDEX((係数_バス貨物_ガソリン,係数_バス貨物_CNG,係数_バス貨物_軽油,係数_バス貨物_メタノール,係数_バス貨物_LPG),MATCH(AL2025,【参考】排出ガスレベル!$AI$4:$AI$671,1),1,AR2025):INDEX((係数_バス貨物_ガソリン,係数_バス貨物_CNG,係数_バス貨物_軽油,係数_バス貨物_メタノール,係数_バス貨物_LPG),MATCH(AL2025+1,【参考】排出ガスレベル!$AI$4:$AI$671,1)-1,5,AR2025),2,FALSE),IF(OR(AJ2025=1,AJ2025=2),VLOOKUP(AH2025,INDEX((係数_乗用_ガソリン,係数_乗用_CNG,係数_乗用_軽油,係数_乗用_メタノール,係数_乗用_LPG),1,1,AR2025):INDEX((係数_乗用_ガソリン,係数_乗用_CNG,係数_乗用_軽油,係数_乗用_メタノール,係数_乗用_LPG),125,5,AR2025),2,FALSE))))))</f>
        <v/>
      </c>
      <c r="AO2025" s="376" t="str">
        <f>IF(T2025="","",IF(OR(AH2025="",AH2025="-"),"－",IF(OR(AM2025=8,AM2025=9),"",IF(OR(AJ2025=3,AJ2025=4,AJ2025=5,AJ2025=6),VLOOKUP(AH2025,INDEX((係数_バス貨物_ガソリン,係数_バス貨物_CNG,係数_バス貨物_軽油,係数_バス貨物_メタノール,係数_バス貨物_LPG),MATCH(AL2025,【参考】排出ガスレベル!$AI$4:$AI$671,1),1,AR2025):INDEX((係数_バス貨物_ガソリン,係数_バス貨物_CNG,係数_バス貨物_軽油,係数_バス貨物_メタノール,係数_バス貨物_LPG),MATCH(AL2025+1,【参考】排出ガスレベル!$AI$4:$AI$671,1)-1,5,AR2025),3,FALSE),IF(OR(AJ2025=1,AJ2025=2),VLOOKUP(AH2025,INDEX((係数_乗用_ガソリン,係数_乗用_CNG,係数_乗用_軽油,係数_乗用_メタノール,係数_乗用_LPG),1,1,AR2025):INDEX((係数_乗用_ガソリン,係数_乗用_CNG,係数_乗用_軽油,係数_乗用_メタノール,係数_乗用_LPG),125,5,AR2025),3,FALSE))))))</f>
        <v/>
      </c>
      <c r="AP2025" s="375" t="str">
        <f t="shared" si="939"/>
        <v/>
      </c>
      <c r="AQ2025" s="444" t="str">
        <f t="shared" si="940"/>
        <v/>
      </c>
      <c r="AR2025" s="375" t="str">
        <f t="shared" si="943"/>
        <v/>
      </c>
      <c r="AS2025" s="377" t="str">
        <f t="shared" si="941"/>
        <v/>
      </c>
      <c r="AT2025" s="378" t="str">
        <f t="shared" si="942"/>
        <v/>
      </c>
      <c r="AX2025" s="625" t="b">
        <f t="shared" si="944"/>
        <v>0</v>
      </c>
      <c r="AY2025" s="7" t="str">
        <f t="shared" si="945"/>
        <v>FALSEFALSEFALSE</v>
      </c>
      <c r="AZ2025" s="626">
        <f t="shared" si="921"/>
        <v>0</v>
      </c>
      <c r="BA2025" s="627" t="str">
        <f t="shared" si="922"/>
        <v/>
      </c>
      <c r="BB2025" s="627">
        <f t="shared" si="923"/>
        <v>0</v>
      </c>
      <c r="BC2025" s="690" t="str">
        <f t="shared" si="924"/>
        <v/>
      </c>
    </row>
    <row r="2026" spans="1:55">
      <c r="A2026" s="381">
        <v>1970</v>
      </c>
      <c r="B2026" s="117"/>
      <c r="C2026" s="288"/>
      <c r="D2026" s="289"/>
      <c r="E2026" s="289"/>
      <c r="F2026" s="290"/>
      <c r="G2026" s="292"/>
      <c r="H2026" s="116"/>
      <c r="I2026" s="292"/>
      <c r="J2026" s="116"/>
      <c r="K2026" s="370" t="str">
        <f t="shared" si="915"/>
        <v/>
      </c>
      <c r="L2026" s="370">
        <f t="shared" si="916"/>
        <v>0</v>
      </c>
      <c r="M2026" s="370">
        <f t="shared" si="917"/>
        <v>0</v>
      </c>
      <c r="N2026" s="371" t="str">
        <f t="shared" si="925"/>
        <v/>
      </c>
      <c r="O2026" s="371" t="str">
        <f t="shared" si="926"/>
        <v/>
      </c>
      <c r="P2026" s="371" t="str">
        <f t="shared" si="927"/>
        <v/>
      </c>
      <c r="Q2026" s="371" t="str">
        <f t="shared" si="928"/>
        <v/>
      </c>
      <c r="R2026" s="371" t="str">
        <f t="shared" si="929"/>
        <v/>
      </c>
      <c r="S2026" s="371" t="str">
        <f t="shared" si="930"/>
        <v/>
      </c>
      <c r="T2026" s="443" t="str">
        <f t="shared" si="918"/>
        <v/>
      </c>
      <c r="U2026" s="539"/>
      <c r="V2026" s="117"/>
      <c r="W2026" s="118"/>
      <c r="X2026" s="119"/>
      <c r="Y2026" s="120"/>
      <c r="Z2026" s="122"/>
      <c r="AA2026" s="121"/>
      <c r="AB2026" s="443" t="str">
        <f t="shared" si="919"/>
        <v/>
      </c>
      <c r="AC2026" s="734" t="str">
        <f t="shared" si="920"/>
        <v/>
      </c>
      <c r="AD2026" s="372"/>
      <c r="AE2026" s="485"/>
      <c r="AF2026" s="373" t="str">
        <f t="shared" si="931"/>
        <v/>
      </c>
      <c r="AG2026" s="373" t="str">
        <f t="shared" si="932"/>
        <v/>
      </c>
      <c r="AH2026" s="374" t="str">
        <f t="shared" si="933"/>
        <v/>
      </c>
      <c r="AI2026" s="375" t="str">
        <f t="shared" si="934"/>
        <v/>
      </c>
      <c r="AJ2026" s="375" t="str">
        <f t="shared" si="935"/>
        <v/>
      </c>
      <c r="AK2026" s="375" t="str">
        <f t="shared" si="936"/>
        <v/>
      </c>
      <c r="AL2026" s="375" t="str">
        <f t="shared" si="937"/>
        <v/>
      </c>
      <c r="AM2026" s="375" t="str">
        <f t="shared" si="938"/>
        <v/>
      </c>
      <c r="AN2026" s="376" t="str">
        <f>IF(AF2026="","",IF(OR(AH2026="",AH2026="-"),"－",IF(OR(AM2026=8,AM2026=9),"",IF(OR(AJ2026=3,AJ2026=4,AJ2026=5,AJ2026=6),VLOOKUP(AH2026,INDEX((係数_バス貨物_ガソリン,係数_バス貨物_CNG,係数_バス貨物_軽油,係数_バス貨物_メタノール,係数_バス貨物_LPG),MATCH(AL2026,【参考】排出ガスレベル!$AI$4:$AI$671,1),1,AR2026):INDEX((係数_バス貨物_ガソリン,係数_バス貨物_CNG,係数_バス貨物_軽油,係数_バス貨物_メタノール,係数_バス貨物_LPG),MATCH(AL2026+1,【参考】排出ガスレベル!$AI$4:$AI$671,1)-1,5,AR2026),2,FALSE),IF(OR(AJ2026=1,AJ2026=2),VLOOKUP(AH2026,INDEX((係数_乗用_ガソリン,係数_乗用_CNG,係数_乗用_軽油,係数_乗用_メタノール,係数_乗用_LPG),1,1,AR2026):INDEX((係数_乗用_ガソリン,係数_乗用_CNG,係数_乗用_軽油,係数_乗用_メタノール,係数_乗用_LPG),125,5,AR2026),2,FALSE))))))</f>
        <v/>
      </c>
      <c r="AO2026" s="376" t="str">
        <f>IF(T2026="","",IF(OR(AH2026="",AH2026="-"),"－",IF(OR(AM2026=8,AM2026=9),"",IF(OR(AJ2026=3,AJ2026=4,AJ2026=5,AJ2026=6),VLOOKUP(AH2026,INDEX((係数_バス貨物_ガソリン,係数_バス貨物_CNG,係数_バス貨物_軽油,係数_バス貨物_メタノール,係数_バス貨物_LPG),MATCH(AL2026,【参考】排出ガスレベル!$AI$4:$AI$671,1),1,AR2026):INDEX((係数_バス貨物_ガソリン,係数_バス貨物_CNG,係数_バス貨物_軽油,係数_バス貨物_メタノール,係数_バス貨物_LPG),MATCH(AL2026+1,【参考】排出ガスレベル!$AI$4:$AI$671,1)-1,5,AR2026),3,FALSE),IF(OR(AJ2026=1,AJ2026=2),VLOOKUP(AH2026,INDEX((係数_乗用_ガソリン,係数_乗用_CNG,係数_乗用_軽油,係数_乗用_メタノール,係数_乗用_LPG),1,1,AR2026):INDEX((係数_乗用_ガソリン,係数_乗用_CNG,係数_乗用_軽油,係数_乗用_メタノール,係数_乗用_LPG),125,5,AR2026),3,FALSE))))))</f>
        <v/>
      </c>
      <c r="AP2026" s="375" t="str">
        <f t="shared" si="939"/>
        <v/>
      </c>
      <c r="AQ2026" s="444" t="str">
        <f t="shared" si="940"/>
        <v/>
      </c>
      <c r="AR2026" s="375" t="str">
        <f t="shared" si="943"/>
        <v/>
      </c>
      <c r="AS2026" s="377" t="str">
        <f t="shared" si="941"/>
        <v/>
      </c>
      <c r="AT2026" s="378" t="str">
        <f t="shared" si="942"/>
        <v/>
      </c>
      <c r="AX2026" s="625" t="b">
        <f t="shared" si="944"/>
        <v>0</v>
      </c>
      <c r="AY2026" s="7" t="str">
        <f t="shared" si="945"/>
        <v>FALSEFALSEFALSE</v>
      </c>
      <c r="AZ2026" s="626">
        <f t="shared" si="921"/>
        <v>0</v>
      </c>
      <c r="BA2026" s="627" t="str">
        <f t="shared" si="922"/>
        <v/>
      </c>
      <c r="BB2026" s="627">
        <f t="shared" si="923"/>
        <v>0</v>
      </c>
      <c r="BC2026" s="690" t="str">
        <f t="shared" si="924"/>
        <v/>
      </c>
    </row>
    <row r="2027" spans="1:55">
      <c r="A2027" s="381">
        <v>1971</v>
      </c>
      <c r="B2027" s="117"/>
      <c r="C2027" s="288"/>
      <c r="D2027" s="289"/>
      <c r="E2027" s="289"/>
      <c r="F2027" s="290"/>
      <c r="G2027" s="292"/>
      <c r="H2027" s="116"/>
      <c r="I2027" s="292"/>
      <c r="J2027" s="116"/>
      <c r="K2027" s="370" t="str">
        <f t="shared" si="915"/>
        <v/>
      </c>
      <c r="L2027" s="370">
        <f t="shared" si="916"/>
        <v>0</v>
      </c>
      <c r="M2027" s="370">
        <f t="shared" si="917"/>
        <v>0</v>
      </c>
      <c r="N2027" s="371" t="str">
        <f t="shared" si="925"/>
        <v/>
      </c>
      <c r="O2027" s="371" t="str">
        <f t="shared" si="926"/>
        <v/>
      </c>
      <c r="P2027" s="371" t="str">
        <f t="shared" si="927"/>
        <v/>
      </c>
      <c r="Q2027" s="371" t="str">
        <f t="shared" si="928"/>
        <v/>
      </c>
      <c r="R2027" s="371" t="str">
        <f t="shared" si="929"/>
        <v/>
      </c>
      <c r="S2027" s="371" t="str">
        <f t="shared" si="930"/>
        <v/>
      </c>
      <c r="T2027" s="443" t="str">
        <f t="shared" si="918"/>
        <v/>
      </c>
      <c r="U2027" s="539"/>
      <c r="V2027" s="117"/>
      <c r="W2027" s="118"/>
      <c r="X2027" s="119"/>
      <c r="Y2027" s="120"/>
      <c r="Z2027" s="122"/>
      <c r="AA2027" s="121"/>
      <c r="AB2027" s="443" t="str">
        <f t="shared" si="919"/>
        <v/>
      </c>
      <c r="AC2027" s="734" t="str">
        <f t="shared" si="920"/>
        <v/>
      </c>
      <c r="AD2027" s="372"/>
      <c r="AE2027" s="485"/>
      <c r="AF2027" s="373" t="str">
        <f t="shared" si="931"/>
        <v/>
      </c>
      <c r="AG2027" s="373" t="str">
        <f t="shared" si="932"/>
        <v/>
      </c>
      <c r="AH2027" s="374" t="str">
        <f t="shared" si="933"/>
        <v/>
      </c>
      <c r="AI2027" s="375" t="str">
        <f t="shared" si="934"/>
        <v/>
      </c>
      <c r="AJ2027" s="375" t="str">
        <f t="shared" si="935"/>
        <v/>
      </c>
      <c r="AK2027" s="375" t="str">
        <f t="shared" si="936"/>
        <v/>
      </c>
      <c r="AL2027" s="375" t="str">
        <f t="shared" si="937"/>
        <v/>
      </c>
      <c r="AM2027" s="375" t="str">
        <f t="shared" si="938"/>
        <v/>
      </c>
      <c r="AN2027" s="376" t="str">
        <f>IF(AF2027="","",IF(OR(AH2027="",AH2027="-"),"－",IF(OR(AM2027=8,AM2027=9),"",IF(OR(AJ2027=3,AJ2027=4,AJ2027=5,AJ2027=6),VLOOKUP(AH2027,INDEX((係数_バス貨物_ガソリン,係数_バス貨物_CNG,係数_バス貨物_軽油,係数_バス貨物_メタノール,係数_バス貨物_LPG),MATCH(AL2027,【参考】排出ガスレベル!$AI$4:$AI$671,1),1,AR2027):INDEX((係数_バス貨物_ガソリン,係数_バス貨物_CNG,係数_バス貨物_軽油,係数_バス貨物_メタノール,係数_バス貨物_LPG),MATCH(AL2027+1,【参考】排出ガスレベル!$AI$4:$AI$671,1)-1,5,AR2027),2,FALSE),IF(OR(AJ2027=1,AJ2027=2),VLOOKUP(AH2027,INDEX((係数_乗用_ガソリン,係数_乗用_CNG,係数_乗用_軽油,係数_乗用_メタノール,係数_乗用_LPG),1,1,AR2027):INDEX((係数_乗用_ガソリン,係数_乗用_CNG,係数_乗用_軽油,係数_乗用_メタノール,係数_乗用_LPG),125,5,AR2027),2,FALSE))))))</f>
        <v/>
      </c>
      <c r="AO2027" s="376" t="str">
        <f>IF(T2027="","",IF(OR(AH2027="",AH2027="-"),"－",IF(OR(AM2027=8,AM2027=9),"",IF(OR(AJ2027=3,AJ2027=4,AJ2027=5,AJ2027=6),VLOOKUP(AH2027,INDEX((係数_バス貨物_ガソリン,係数_バス貨物_CNG,係数_バス貨物_軽油,係数_バス貨物_メタノール,係数_バス貨物_LPG),MATCH(AL2027,【参考】排出ガスレベル!$AI$4:$AI$671,1),1,AR2027):INDEX((係数_バス貨物_ガソリン,係数_バス貨物_CNG,係数_バス貨物_軽油,係数_バス貨物_メタノール,係数_バス貨物_LPG),MATCH(AL2027+1,【参考】排出ガスレベル!$AI$4:$AI$671,1)-1,5,AR2027),3,FALSE),IF(OR(AJ2027=1,AJ2027=2),VLOOKUP(AH2027,INDEX((係数_乗用_ガソリン,係数_乗用_CNG,係数_乗用_軽油,係数_乗用_メタノール,係数_乗用_LPG),1,1,AR2027):INDEX((係数_乗用_ガソリン,係数_乗用_CNG,係数_乗用_軽油,係数_乗用_メタノール,係数_乗用_LPG),125,5,AR2027),3,FALSE))))))</f>
        <v/>
      </c>
      <c r="AP2027" s="375" t="str">
        <f t="shared" si="939"/>
        <v/>
      </c>
      <c r="AQ2027" s="444" t="str">
        <f t="shared" si="940"/>
        <v/>
      </c>
      <c r="AR2027" s="375" t="str">
        <f t="shared" si="943"/>
        <v/>
      </c>
      <c r="AS2027" s="377" t="str">
        <f t="shared" si="941"/>
        <v/>
      </c>
      <c r="AT2027" s="378" t="str">
        <f t="shared" si="942"/>
        <v/>
      </c>
      <c r="AX2027" s="625" t="b">
        <f t="shared" si="944"/>
        <v>0</v>
      </c>
      <c r="AY2027" s="7" t="str">
        <f t="shared" si="945"/>
        <v>FALSEFALSEFALSE</v>
      </c>
      <c r="AZ2027" s="626">
        <f t="shared" si="921"/>
        <v>0</v>
      </c>
      <c r="BA2027" s="627" t="str">
        <f t="shared" si="922"/>
        <v/>
      </c>
      <c r="BB2027" s="627">
        <f t="shared" si="923"/>
        <v>0</v>
      </c>
      <c r="BC2027" s="690" t="str">
        <f t="shared" si="924"/>
        <v/>
      </c>
    </row>
    <row r="2028" spans="1:55">
      <c r="A2028" s="381">
        <v>1972</v>
      </c>
      <c r="B2028" s="117"/>
      <c r="C2028" s="288"/>
      <c r="D2028" s="289"/>
      <c r="E2028" s="289"/>
      <c r="F2028" s="290"/>
      <c r="G2028" s="292"/>
      <c r="H2028" s="116"/>
      <c r="I2028" s="292"/>
      <c r="J2028" s="116"/>
      <c r="K2028" s="370" t="str">
        <f t="shared" ref="K2028:K2055" si="946">C2028&amp;D2028&amp;E2028&amp;F2028</f>
        <v/>
      </c>
      <c r="L2028" s="370">
        <f t="shared" ref="L2028:L2055" si="947">IF(G2028&gt;0,DATE((G2028),(H2028+1),0),0)</f>
        <v>0</v>
      </c>
      <c r="M2028" s="370">
        <f t="shared" ref="M2028:M2055" si="948">IF(I2028&gt;0,DATE((I2028),(J2028+1),0),0)</f>
        <v>0</v>
      </c>
      <c r="N2028" s="371" t="str">
        <f t="shared" si="925"/>
        <v/>
      </c>
      <c r="O2028" s="371" t="str">
        <f t="shared" si="926"/>
        <v/>
      </c>
      <c r="P2028" s="371" t="str">
        <f t="shared" si="927"/>
        <v/>
      </c>
      <c r="Q2028" s="371" t="str">
        <f t="shared" si="928"/>
        <v/>
      </c>
      <c r="R2028" s="371" t="str">
        <f t="shared" si="929"/>
        <v/>
      </c>
      <c r="S2028" s="371" t="str">
        <f t="shared" si="930"/>
        <v/>
      </c>
      <c r="T2028" s="443" t="str">
        <f t="shared" ref="T2028:T2055" si="949">N2028&amp;O2028&amp;P2028&amp;Q2028&amp;R2028&amp;S2028</f>
        <v/>
      </c>
      <c r="U2028" s="539"/>
      <c r="V2028" s="117"/>
      <c r="W2028" s="118"/>
      <c r="X2028" s="119"/>
      <c r="Y2028" s="120"/>
      <c r="Z2028" s="122"/>
      <c r="AA2028" s="121"/>
      <c r="AB2028" s="443" t="str">
        <f t="shared" ref="AB2028:AB2055" si="950">IF(AF2028="","",IF(AM2028=1,VLOOKUP(AN2028,低公害車判別,2,FALSE),IF(AM2028=3,VLOOKUP(AN2028,低公害車判別,2,FALSE),IF(AM2028=4,VLOOKUP(AO2028,低公害車判別,2,FALSE),"低公害車"))))</f>
        <v/>
      </c>
      <c r="AC2028" s="734" t="str">
        <f t="shared" ref="AC2028:AC2055" si="951">IF(AF2028="","",IF((AN2028="")+(AN2028="－"),IF((AO2028="")+(AO2028=0),"－",AO2028),IF((AN2028="PM☆☆☆")+(AN2028="☆及びPM☆☆☆")+(AN2028="☆☆及びPM☆☆☆")+(AN2028="☆☆☆及びPM☆☆☆"),"PM☆☆☆",IF((AN2028="PM☆☆☆☆")+(AN2028="☆及びPM☆☆☆☆")+(AN2028="☆☆及びPM☆☆☆☆")+(AN2028="☆☆☆及びPM☆☆☆☆"),"PM☆☆☆☆",IF((AN2028="新☆")+(AN2028="新NOx☆")+(AN2028="新PM☆"),"新☆（新長期）",AN2028)))))</f>
        <v/>
      </c>
      <c r="AD2028" s="372"/>
      <c r="AE2028" s="485"/>
      <c r="AF2028" s="373" t="str">
        <f t="shared" si="931"/>
        <v/>
      </c>
      <c r="AG2028" s="373" t="str">
        <f t="shared" si="932"/>
        <v/>
      </c>
      <c r="AH2028" s="374" t="str">
        <f t="shared" si="933"/>
        <v/>
      </c>
      <c r="AI2028" s="375" t="str">
        <f t="shared" si="934"/>
        <v/>
      </c>
      <c r="AJ2028" s="375" t="str">
        <f t="shared" si="935"/>
        <v/>
      </c>
      <c r="AK2028" s="375" t="str">
        <f t="shared" si="936"/>
        <v/>
      </c>
      <c r="AL2028" s="375" t="str">
        <f t="shared" si="937"/>
        <v/>
      </c>
      <c r="AM2028" s="375" t="str">
        <f t="shared" si="938"/>
        <v/>
      </c>
      <c r="AN2028" s="376" t="str">
        <f>IF(AF2028="","",IF(OR(AH2028="",AH2028="-"),"－",IF(OR(AM2028=8,AM2028=9),"",IF(OR(AJ2028=3,AJ2028=4,AJ2028=5,AJ2028=6),VLOOKUP(AH2028,INDEX((係数_バス貨物_ガソリン,係数_バス貨物_CNG,係数_バス貨物_軽油,係数_バス貨物_メタノール,係数_バス貨物_LPG),MATCH(AL2028,【参考】排出ガスレベル!$AI$4:$AI$671,1),1,AR2028):INDEX((係数_バス貨物_ガソリン,係数_バス貨物_CNG,係数_バス貨物_軽油,係数_バス貨物_メタノール,係数_バス貨物_LPG),MATCH(AL2028+1,【参考】排出ガスレベル!$AI$4:$AI$671,1)-1,5,AR2028),2,FALSE),IF(OR(AJ2028=1,AJ2028=2),VLOOKUP(AH2028,INDEX((係数_乗用_ガソリン,係数_乗用_CNG,係数_乗用_軽油,係数_乗用_メタノール,係数_乗用_LPG),1,1,AR2028):INDEX((係数_乗用_ガソリン,係数_乗用_CNG,係数_乗用_軽油,係数_乗用_メタノール,係数_乗用_LPG),125,5,AR2028),2,FALSE))))))</f>
        <v/>
      </c>
      <c r="AO2028" s="376" t="str">
        <f>IF(T2028="","",IF(OR(AH2028="",AH2028="-"),"－",IF(OR(AM2028=8,AM2028=9),"",IF(OR(AJ2028=3,AJ2028=4,AJ2028=5,AJ2028=6),VLOOKUP(AH2028,INDEX((係数_バス貨物_ガソリン,係数_バス貨物_CNG,係数_バス貨物_軽油,係数_バス貨物_メタノール,係数_バス貨物_LPG),MATCH(AL2028,【参考】排出ガスレベル!$AI$4:$AI$671,1),1,AR2028):INDEX((係数_バス貨物_ガソリン,係数_バス貨物_CNG,係数_バス貨物_軽油,係数_バス貨物_メタノール,係数_バス貨物_LPG),MATCH(AL2028+1,【参考】排出ガスレベル!$AI$4:$AI$671,1)-1,5,AR2028),3,FALSE),IF(OR(AJ2028=1,AJ2028=2),VLOOKUP(AH2028,INDEX((係数_乗用_ガソリン,係数_乗用_CNG,係数_乗用_軽油,係数_乗用_メタノール,係数_乗用_LPG),1,1,AR2028):INDEX((係数_乗用_ガソリン,係数_乗用_CNG,係数_乗用_軽油,係数_乗用_メタノール,係数_乗用_LPG),125,5,AR2028),3,FALSE))))))</f>
        <v/>
      </c>
      <c r="AP2028" s="375" t="str">
        <f t="shared" si="939"/>
        <v/>
      </c>
      <c r="AQ2028" s="444" t="str">
        <f t="shared" si="940"/>
        <v/>
      </c>
      <c r="AR2028" s="375" t="str">
        <f t="shared" si="943"/>
        <v/>
      </c>
      <c r="AS2028" s="377" t="str">
        <f t="shared" si="941"/>
        <v/>
      </c>
      <c r="AT2028" s="378" t="str">
        <f t="shared" si="942"/>
        <v/>
      </c>
      <c r="AX2028" s="625" t="b">
        <f t="shared" si="944"/>
        <v>0</v>
      </c>
      <c r="AY2028" s="7" t="str">
        <f t="shared" si="945"/>
        <v>FALSEFALSEFALSE</v>
      </c>
      <c r="AZ2028" s="626">
        <f t="shared" si="921"/>
        <v>0</v>
      </c>
      <c r="BA2028" s="627" t="str">
        <f t="shared" si="922"/>
        <v/>
      </c>
      <c r="BB2028" s="627">
        <f t="shared" si="923"/>
        <v>0</v>
      </c>
      <c r="BC2028" s="690" t="str">
        <f t="shared" si="924"/>
        <v/>
      </c>
    </row>
    <row r="2029" spans="1:55">
      <c r="A2029" s="381">
        <v>1973</v>
      </c>
      <c r="B2029" s="117"/>
      <c r="C2029" s="288"/>
      <c r="D2029" s="289"/>
      <c r="E2029" s="289"/>
      <c r="F2029" s="290"/>
      <c r="G2029" s="292"/>
      <c r="H2029" s="116"/>
      <c r="I2029" s="292"/>
      <c r="J2029" s="116"/>
      <c r="K2029" s="370" t="str">
        <f t="shared" si="946"/>
        <v/>
      </c>
      <c r="L2029" s="370">
        <f t="shared" si="947"/>
        <v>0</v>
      </c>
      <c r="M2029" s="370">
        <f t="shared" si="948"/>
        <v>0</v>
      </c>
      <c r="N2029" s="371" t="str">
        <f t="shared" si="925"/>
        <v/>
      </c>
      <c r="O2029" s="371" t="str">
        <f t="shared" si="926"/>
        <v/>
      </c>
      <c r="P2029" s="371" t="str">
        <f t="shared" si="927"/>
        <v/>
      </c>
      <c r="Q2029" s="371" t="str">
        <f t="shared" si="928"/>
        <v/>
      </c>
      <c r="R2029" s="371" t="str">
        <f t="shared" si="929"/>
        <v/>
      </c>
      <c r="S2029" s="371" t="str">
        <f t="shared" si="930"/>
        <v/>
      </c>
      <c r="T2029" s="443" t="str">
        <f t="shared" si="949"/>
        <v/>
      </c>
      <c r="U2029" s="539"/>
      <c r="V2029" s="117"/>
      <c r="W2029" s="118"/>
      <c r="X2029" s="119"/>
      <c r="Y2029" s="120"/>
      <c r="Z2029" s="122"/>
      <c r="AA2029" s="121"/>
      <c r="AB2029" s="443" t="str">
        <f t="shared" si="950"/>
        <v/>
      </c>
      <c r="AC2029" s="734" t="str">
        <f t="shared" si="951"/>
        <v/>
      </c>
      <c r="AD2029" s="372"/>
      <c r="AE2029" s="485"/>
      <c r="AF2029" s="373" t="str">
        <f t="shared" si="931"/>
        <v/>
      </c>
      <c r="AG2029" s="373" t="str">
        <f t="shared" si="932"/>
        <v/>
      </c>
      <c r="AH2029" s="374" t="str">
        <f t="shared" si="933"/>
        <v/>
      </c>
      <c r="AI2029" s="375" t="str">
        <f t="shared" si="934"/>
        <v/>
      </c>
      <c r="AJ2029" s="375" t="str">
        <f t="shared" si="935"/>
        <v/>
      </c>
      <c r="AK2029" s="375" t="str">
        <f t="shared" si="936"/>
        <v/>
      </c>
      <c r="AL2029" s="375" t="str">
        <f t="shared" si="937"/>
        <v/>
      </c>
      <c r="AM2029" s="375" t="str">
        <f t="shared" si="938"/>
        <v/>
      </c>
      <c r="AN2029" s="376" t="str">
        <f>IF(AF2029="","",IF(OR(AH2029="",AH2029="-"),"－",IF(OR(AM2029=8,AM2029=9),"",IF(OR(AJ2029=3,AJ2029=4,AJ2029=5,AJ2029=6),VLOOKUP(AH2029,INDEX((係数_バス貨物_ガソリン,係数_バス貨物_CNG,係数_バス貨物_軽油,係数_バス貨物_メタノール,係数_バス貨物_LPG),MATCH(AL2029,【参考】排出ガスレベル!$AI$4:$AI$671,1),1,AR2029):INDEX((係数_バス貨物_ガソリン,係数_バス貨物_CNG,係数_バス貨物_軽油,係数_バス貨物_メタノール,係数_バス貨物_LPG),MATCH(AL2029+1,【参考】排出ガスレベル!$AI$4:$AI$671,1)-1,5,AR2029),2,FALSE),IF(OR(AJ2029=1,AJ2029=2),VLOOKUP(AH2029,INDEX((係数_乗用_ガソリン,係数_乗用_CNG,係数_乗用_軽油,係数_乗用_メタノール,係数_乗用_LPG),1,1,AR2029):INDEX((係数_乗用_ガソリン,係数_乗用_CNG,係数_乗用_軽油,係数_乗用_メタノール,係数_乗用_LPG),125,5,AR2029),2,FALSE))))))</f>
        <v/>
      </c>
      <c r="AO2029" s="376" t="str">
        <f>IF(T2029="","",IF(OR(AH2029="",AH2029="-"),"－",IF(OR(AM2029=8,AM2029=9),"",IF(OR(AJ2029=3,AJ2029=4,AJ2029=5,AJ2029=6),VLOOKUP(AH2029,INDEX((係数_バス貨物_ガソリン,係数_バス貨物_CNG,係数_バス貨物_軽油,係数_バス貨物_メタノール,係数_バス貨物_LPG),MATCH(AL2029,【参考】排出ガスレベル!$AI$4:$AI$671,1),1,AR2029):INDEX((係数_バス貨物_ガソリン,係数_バス貨物_CNG,係数_バス貨物_軽油,係数_バス貨物_メタノール,係数_バス貨物_LPG),MATCH(AL2029+1,【参考】排出ガスレベル!$AI$4:$AI$671,1)-1,5,AR2029),3,FALSE),IF(OR(AJ2029=1,AJ2029=2),VLOOKUP(AH2029,INDEX((係数_乗用_ガソリン,係数_乗用_CNG,係数_乗用_軽油,係数_乗用_メタノール,係数_乗用_LPG),1,1,AR2029):INDEX((係数_乗用_ガソリン,係数_乗用_CNG,係数_乗用_軽油,係数_乗用_メタノール,係数_乗用_LPG),125,5,AR2029),3,FALSE))))))</f>
        <v/>
      </c>
      <c r="AP2029" s="375" t="str">
        <f t="shared" si="939"/>
        <v/>
      </c>
      <c r="AQ2029" s="444" t="str">
        <f t="shared" si="940"/>
        <v/>
      </c>
      <c r="AR2029" s="375" t="str">
        <f t="shared" si="943"/>
        <v/>
      </c>
      <c r="AS2029" s="377" t="str">
        <f t="shared" si="941"/>
        <v/>
      </c>
      <c r="AT2029" s="378" t="str">
        <f t="shared" si="942"/>
        <v/>
      </c>
      <c r="AX2029" s="625" t="b">
        <f t="shared" si="944"/>
        <v>0</v>
      </c>
      <c r="AY2029" s="7" t="str">
        <f t="shared" si="945"/>
        <v>FALSEFALSEFALSE</v>
      </c>
      <c r="AZ2029" s="626">
        <f t="shared" ref="AZ2029:AZ2056" si="952">AA2029</f>
        <v>0</v>
      </c>
      <c r="BA2029" s="627" t="str">
        <f t="shared" ref="BA2029:BA2056" si="953">IF(COUNTIFS(BC2029,"*A*",BB2029,"3"),"ハイブリッド(ガソリン)","")</f>
        <v/>
      </c>
      <c r="BB2029" s="627">
        <f t="shared" ref="BB2029:BB2056" si="954">LEN(X2029)</f>
        <v>0</v>
      </c>
      <c r="BC2029" s="690" t="str">
        <f t="shared" ref="BC2029:BC2056" si="955">MID(X2029,2,1)</f>
        <v/>
      </c>
    </row>
    <row r="2030" spans="1:55">
      <c r="A2030" s="381">
        <v>1974</v>
      </c>
      <c r="B2030" s="117"/>
      <c r="C2030" s="288"/>
      <c r="D2030" s="289"/>
      <c r="E2030" s="289"/>
      <c r="F2030" s="290"/>
      <c r="G2030" s="292"/>
      <c r="H2030" s="116"/>
      <c r="I2030" s="292"/>
      <c r="J2030" s="116"/>
      <c r="K2030" s="370" t="str">
        <f t="shared" si="946"/>
        <v/>
      </c>
      <c r="L2030" s="370">
        <f t="shared" si="947"/>
        <v>0</v>
      </c>
      <c r="M2030" s="370">
        <f t="shared" si="948"/>
        <v>0</v>
      </c>
      <c r="N2030" s="371" t="str">
        <f t="shared" si="925"/>
        <v/>
      </c>
      <c r="O2030" s="371" t="str">
        <f t="shared" si="926"/>
        <v/>
      </c>
      <c r="P2030" s="371" t="str">
        <f t="shared" si="927"/>
        <v/>
      </c>
      <c r="Q2030" s="371" t="str">
        <f t="shared" si="928"/>
        <v/>
      </c>
      <c r="R2030" s="371" t="str">
        <f t="shared" si="929"/>
        <v/>
      </c>
      <c r="S2030" s="371" t="str">
        <f t="shared" si="930"/>
        <v/>
      </c>
      <c r="T2030" s="443" t="str">
        <f t="shared" si="949"/>
        <v/>
      </c>
      <c r="U2030" s="539"/>
      <c r="V2030" s="117"/>
      <c r="W2030" s="118"/>
      <c r="X2030" s="119"/>
      <c r="Y2030" s="120"/>
      <c r="Z2030" s="122"/>
      <c r="AA2030" s="121"/>
      <c r="AB2030" s="443" t="str">
        <f t="shared" si="950"/>
        <v/>
      </c>
      <c r="AC2030" s="734" t="str">
        <f t="shared" si="951"/>
        <v/>
      </c>
      <c r="AD2030" s="372"/>
      <c r="AE2030" s="485"/>
      <c r="AF2030" s="373" t="str">
        <f t="shared" si="931"/>
        <v/>
      </c>
      <c r="AG2030" s="373" t="str">
        <f t="shared" si="932"/>
        <v/>
      </c>
      <c r="AH2030" s="374" t="str">
        <f t="shared" si="933"/>
        <v/>
      </c>
      <c r="AI2030" s="375" t="str">
        <f t="shared" si="934"/>
        <v/>
      </c>
      <c r="AJ2030" s="375" t="str">
        <f t="shared" si="935"/>
        <v/>
      </c>
      <c r="AK2030" s="375" t="str">
        <f t="shared" si="936"/>
        <v/>
      </c>
      <c r="AL2030" s="375" t="str">
        <f t="shared" si="937"/>
        <v/>
      </c>
      <c r="AM2030" s="375" t="str">
        <f t="shared" si="938"/>
        <v/>
      </c>
      <c r="AN2030" s="376" t="str">
        <f>IF(AF2030="","",IF(OR(AH2030="",AH2030="-"),"－",IF(OR(AM2030=8,AM2030=9),"",IF(OR(AJ2030=3,AJ2030=4,AJ2030=5,AJ2030=6),VLOOKUP(AH2030,INDEX((係数_バス貨物_ガソリン,係数_バス貨物_CNG,係数_バス貨物_軽油,係数_バス貨物_メタノール,係数_バス貨物_LPG),MATCH(AL2030,【参考】排出ガスレベル!$AI$4:$AI$671,1),1,AR2030):INDEX((係数_バス貨物_ガソリン,係数_バス貨物_CNG,係数_バス貨物_軽油,係数_バス貨物_メタノール,係数_バス貨物_LPG),MATCH(AL2030+1,【参考】排出ガスレベル!$AI$4:$AI$671,1)-1,5,AR2030),2,FALSE),IF(OR(AJ2030=1,AJ2030=2),VLOOKUP(AH2030,INDEX((係数_乗用_ガソリン,係数_乗用_CNG,係数_乗用_軽油,係数_乗用_メタノール,係数_乗用_LPG),1,1,AR2030):INDEX((係数_乗用_ガソリン,係数_乗用_CNG,係数_乗用_軽油,係数_乗用_メタノール,係数_乗用_LPG),125,5,AR2030),2,FALSE))))))</f>
        <v/>
      </c>
      <c r="AO2030" s="376" t="str">
        <f>IF(T2030="","",IF(OR(AH2030="",AH2030="-"),"－",IF(OR(AM2030=8,AM2030=9),"",IF(OR(AJ2030=3,AJ2030=4,AJ2030=5,AJ2030=6),VLOOKUP(AH2030,INDEX((係数_バス貨物_ガソリン,係数_バス貨物_CNG,係数_バス貨物_軽油,係数_バス貨物_メタノール,係数_バス貨物_LPG),MATCH(AL2030,【参考】排出ガスレベル!$AI$4:$AI$671,1),1,AR2030):INDEX((係数_バス貨物_ガソリン,係数_バス貨物_CNG,係数_バス貨物_軽油,係数_バス貨物_メタノール,係数_バス貨物_LPG),MATCH(AL2030+1,【参考】排出ガスレベル!$AI$4:$AI$671,1)-1,5,AR2030),3,FALSE),IF(OR(AJ2030=1,AJ2030=2),VLOOKUP(AH2030,INDEX((係数_乗用_ガソリン,係数_乗用_CNG,係数_乗用_軽油,係数_乗用_メタノール,係数_乗用_LPG),1,1,AR2030):INDEX((係数_乗用_ガソリン,係数_乗用_CNG,係数_乗用_軽油,係数_乗用_メタノール,係数_乗用_LPG),125,5,AR2030),3,FALSE))))))</f>
        <v/>
      </c>
      <c r="AP2030" s="375" t="str">
        <f t="shared" si="939"/>
        <v/>
      </c>
      <c r="AQ2030" s="444" t="str">
        <f t="shared" si="940"/>
        <v/>
      </c>
      <c r="AR2030" s="375" t="str">
        <f t="shared" si="943"/>
        <v/>
      </c>
      <c r="AS2030" s="377" t="str">
        <f t="shared" si="941"/>
        <v/>
      </c>
      <c r="AT2030" s="378" t="str">
        <f t="shared" si="942"/>
        <v/>
      </c>
      <c r="AX2030" s="625" t="b">
        <f t="shared" si="944"/>
        <v>0</v>
      </c>
      <c r="AY2030" s="7" t="str">
        <f t="shared" si="945"/>
        <v>FALSEFALSEFALSE</v>
      </c>
      <c r="AZ2030" s="626">
        <f t="shared" si="952"/>
        <v>0</v>
      </c>
      <c r="BA2030" s="627" t="str">
        <f t="shared" si="953"/>
        <v/>
      </c>
      <c r="BB2030" s="627">
        <f t="shared" si="954"/>
        <v>0</v>
      </c>
      <c r="BC2030" s="690" t="str">
        <f t="shared" si="955"/>
        <v/>
      </c>
    </row>
    <row r="2031" spans="1:55">
      <c r="A2031" s="381">
        <v>1975</v>
      </c>
      <c r="B2031" s="117"/>
      <c r="C2031" s="288"/>
      <c r="D2031" s="289"/>
      <c r="E2031" s="289"/>
      <c r="F2031" s="290"/>
      <c r="G2031" s="292"/>
      <c r="H2031" s="116"/>
      <c r="I2031" s="292"/>
      <c r="J2031" s="116"/>
      <c r="K2031" s="370" t="str">
        <f t="shared" si="946"/>
        <v/>
      </c>
      <c r="L2031" s="370">
        <f t="shared" si="947"/>
        <v>0</v>
      </c>
      <c r="M2031" s="370">
        <f t="shared" si="948"/>
        <v>0</v>
      </c>
      <c r="N2031" s="371" t="str">
        <f t="shared" si="925"/>
        <v/>
      </c>
      <c r="O2031" s="371" t="str">
        <f t="shared" si="926"/>
        <v/>
      </c>
      <c r="P2031" s="371" t="str">
        <f t="shared" si="927"/>
        <v/>
      </c>
      <c r="Q2031" s="371" t="str">
        <f t="shared" si="928"/>
        <v/>
      </c>
      <c r="R2031" s="371" t="str">
        <f t="shared" si="929"/>
        <v/>
      </c>
      <c r="S2031" s="371" t="str">
        <f t="shared" si="930"/>
        <v/>
      </c>
      <c r="T2031" s="443" t="str">
        <f t="shared" si="949"/>
        <v/>
      </c>
      <c r="U2031" s="539"/>
      <c r="V2031" s="117"/>
      <c r="W2031" s="118"/>
      <c r="X2031" s="119"/>
      <c r="Y2031" s="120"/>
      <c r="Z2031" s="122"/>
      <c r="AA2031" s="121"/>
      <c r="AB2031" s="443" t="str">
        <f t="shared" si="950"/>
        <v/>
      </c>
      <c r="AC2031" s="734" t="str">
        <f t="shared" si="951"/>
        <v/>
      </c>
      <c r="AD2031" s="372"/>
      <c r="AE2031" s="485"/>
      <c r="AF2031" s="373" t="str">
        <f t="shared" si="931"/>
        <v/>
      </c>
      <c r="AG2031" s="373" t="str">
        <f t="shared" si="932"/>
        <v/>
      </c>
      <c r="AH2031" s="374" t="str">
        <f t="shared" si="933"/>
        <v/>
      </c>
      <c r="AI2031" s="375" t="str">
        <f t="shared" si="934"/>
        <v/>
      </c>
      <c r="AJ2031" s="375" t="str">
        <f t="shared" si="935"/>
        <v/>
      </c>
      <c r="AK2031" s="375" t="str">
        <f t="shared" si="936"/>
        <v/>
      </c>
      <c r="AL2031" s="375" t="str">
        <f t="shared" si="937"/>
        <v/>
      </c>
      <c r="AM2031" s="375" t="str">
        <f t="shared" si="938"/>
        <v/>
      </c>
      <c r="AN2031" s="376" t="str">
        <f>IF(AF2031="","",IF(OR(AH2031="",AH2031="-"),"－",IF(OR(AM2031=8,AM2031=9),"",IF(OR(AJ2031=3,AJ2031=4,AJ2031=5,AJ2031=6),VLOOKUP(AH2031,INDEX((係数_バス貨物_ガソリン,係数_バス貨物_CNG,係数_バス貨物_軽油,係数_バス貨物_メタノール,係数_バス貨物_LPG),MATCH(AL2031,【参考】排出ガスレベル!$AI$4:$AI$671,1),1,AR2031):INDEX((係数_バス貨物_ガソリン,係数_バス貨物_CNG,係数_バス貨物_軽油,係数_バス貨物_メタノール,係数_バス貨物_LPG),MATCH(AL2031+1,【参考】排出ガスレベル!$AI$4:$AI$671,1)-1,5,AR2031),2,FALSE),IF(OR(AJ2031=1,AJ2031=2),VLOOKUP(AH2031,INDEX((係数_乗用_ガソリン,係数_乗用_CNG,係数_乗用_軽油,係数_乗用_メタノール,係数_乗用_LPG),1,1,AR2031):INDEX((係数_乗用_ガソリン,係数_乗用_CNG,係数_乗用_軽油,係数_乗用_メタノール,係数_乗用_LPG),125,5,AR2031),2,FALSE))))))</f>
        <v/>
      </c>
      <c r="AO2031" s="376" t="str">
        <f>IF(T2031="","",IF(OR(AH2031="",AH2031="-"),"－",IF(OR(AM2031=8,AM2031=9),"",IF(OR(AJ2031=3,AJ2031=4,AJ2031=5,AJ2031=6),VLOOKUP(AH2031,INDEX((係数_バス貨物_ガソリン,係数_バス貨物_CNG,係数_バス貨物_軽油,係数_バス貨物_メタノール,係数_バス貨物_LPG),MATCH(AL2031,【参考】排出ガスレベル!$AI$4:$AI$671,1),1,AR2031):INDEX((係数_バス貨物_ガソリン,係数_バス貨物_CNG,係数_バス貨物_軽油,係数_バス貨物_メタノール,係数_バス貨物_LPG),MATCH(AL2031+1,【参考】排出ガスレベル!$AI$4:$AI$671,1)-1,5,AR2031),3,FALSE),IF(OR(AJ2031=1,AJ2031=2),VLOOKUP(AH2031,INDEX((係数_乗用_ガソリン,係数_乗用_CNG,係数_乗用_軽油,係数_乗用_メタノール,係数_乗用_LPG),1,1,AR2031):INDEX((係数_乗用_ガソリン,係数_乗用_CNG,係数_乗用_軽油,係数_乗用_メタノール,係数_乗用_LPG),125,5,AR2031),3,FALSE))))))</f>
        <v/>
      </c>
      <c r="AP2031" s="375" t="str">
        <f t="shared" si="939"/>
        <v/>
      </c>
      <c r="AQ2031" s="444" t="str">
        <f t="shared" si="940"/>
        <v/>
      </c>
      <c r="AR2031" s="375" t="str">
        <f t="shared" si="943"/>
        <v/>
      </c>
      <c r="AS2031" s="377" t="str">
        <f t="shared" si="941"/>
        <v/>
      </c>
      <c r="AT2031" s="378" t="str">
        <f t="shared" si="942"/>
        <v/>
      </c>
      <c r="AX2031" s="625" t="b">
        <f t="shared" si="944"/>
        <v>0</v>
      </c>
      <c r="AY2031" s="7" t="str">
        <f t="shared" si="945"/>
        <v>FALSEFALSEFALSE</v>
      </c>
      <c r="AZ2031" s="626">
        <f t="shared" si="952"/>
        <v>0</v>
      </c>
      <c r="BA2031" s="627" t="str">
        <f t="shared" si="953"/>
        <v/>
      </c>
      <c r="BB2031" s="627">
        <f t="shared" si="954"/>
        <v>0</v>
      </c>
      <c r="BC2031" s="690" t="str">
        <f t="shared" si="955"/>
        <v/>
      </c>
    </row>
    <row r="2032" spans="1:55">
      <c r="A2032" s="381">
        <v>1976</v>
      </c>
      <c r="B2032" s="117"/>
      <c r="C2032" s="288"/>
      <c r="D2032" s="289"/>
      <c r="E2032" s="289"/>
      <c r="F2032" s="290"/>
      <c r="G2032" s="292"/>
      <c r="H2032" s="116"/>
      <c r="I2032" s="292"/>
      <c r="J2032" s="116"/>
      <c r="K2032" s="370" t="str">
        <f t="shared" si="946"/>
        <v/>
      </c>
      <c r="L2032" s="370">
        <f t="shared" si="947"/>
        <v>0</v>
      </c>
      <c r="M2032" s="370">
        <f t="shared" si="948"/>
        <v>0</v>
      </c>
      <c r="N2032" s="371" t="str">
        <f t="shared" si="925"/>
        <v/>
      </c>
      <c r="O2032" s="371" t="str">
        <f t="shared" si="926"/>
        <v/>
      </c>
      <c r="P2032" s="371" t="str">
        <f t="shared" si="927"/>
        <v/>
      </c>
      <c r="Q2032" s="371" t="str">
        <f t="shared" si="928"/>
        <v/>
      </c>
      <c r="R2032" s="371" t="str">
        <f t="shared" si="929"/>
        <v/>
      </c>
      <c r="S2032" s="371" t="str">
        <f t="shared" si="930"/>
        <v/>
      </c>
      <c r="T2032" s="443" t="str">
        <f t="shared" si="949"/>
        <v/>
      </c>
      <c r="U2032" s="539"/>
      <c r="V2032" s="117"/>
      <c r="W2032" s="118"/>
      <c r="X2032" s="119"/>
      <c r="Y2032" s="120"/>
      <c r="Z2032" s="122"/>
      <c r="AA2032" s="121"/>
      <c r="AB2032" s="443" t="str">
        <f t="shared" si="950"/>
        <v/>
      </c>
      <c r="AC2032" s="734" t="str">
        <f t="shared" si="951"/>
        <v/>
      </c>
      <c r="AD2032" s="372"/>
      <c r="AE2032" s="485"/>
      <c r="AF2032" s="373" t="str">
        <f t="shared" si="931"/>
        <v/>
      </c>
      <c r="AG2032" s="373" t="str">
        <f t="shared" si="932"/>
        <v/>
      </c>
      <c r="AH2032" s="374" t="str">
        <f t="shared" si="933"/>
        <v/>
      </c>
      <c r="AI2032" s="375" t="str">
        <f t="shared" si="934"/>
        <v/>
      </c>
      <c r="AJ2032" s="375" t="str">
        <f t="shared" si="935"/>
        <v/>
      </c>
      <c r="AK2032" s="375" t="str">
        <f t="shared" si="936"/>
        <v/>
      </c>
      <c r="AL2032" s="375" t="str">
        <f t="shared" si="937"/>
        <v/>
      </c>
      <c r="AM2032" s="375" t="str">
        <f t="shared" si="938"/>
        <v/>
      </c>
      <c r="AN2032" s="376" t="str">
        <f>IF(AF2032="","",IF(OR(AH2032="",AH2032="-"),"－",IF(OR(AM2032=8,AM2032=9),"",IF(OR(AJ2032=3,AJ2032=4,AJ2032=5,AJ2032=6),VLOOKUP(AH2032,INDEX((係数_バス貨物_ガソリン,係数_バス貨物_CNG,係数_バス貨物_軽油,係数_バス貨物_メタノール,係数_バス貨物_LPG),MATCH(AL2032,【参考】排出ガスレベル!$AI$4:$AI$671,1),1,AR2032):INDEX((係数_バス貨物_ガソリン,係数_バス貨物_CNG,係数_バス貨物_軽油,係数_バス貨物_メタノール,係数_バス貨物_LPG),MATCH(AL2032+1,【参考】排出ガスレベル!$AI$4:$AI$671,1)-1,5,AR2032),2,FALSE),IF(OR(AJ2032=1,AJ2032=2),VLOOKUP(AH2032,INDEX((係数_乗用_ガソリン,係数_乗用_CNG,係数_乗用_軽油,係数_乗用_メタノール,係数_乗用_LPG),1,1,AR2032):INDEX((係数_乗用_ガソリン,係数_乗用_CNG,係数_乗用_軽油,係数_乗用_メタノール,係数_乗用_LPG),125,5,AR2032),2,FALSE))))))</f>
        <v/>
      </c>
      <c r="AO2032" s="376" t="str">
        <f>IF(T2032="","",IF(OR(AH2032="",AH2032="-"),"－",IF(OR(AM2032=8,AM2032=9),"",IF(OR(AJ2032=3,AJ2032=4,AJ2032=5,AJ2032=6),VLOOKUP(AH2032,INDEX((係数_バス貨物_ガソリン,係数_バス貨物_CNG,係数_バス貨物_軽油,係数_バス貨物_メタノール,係数_バス貨物_LPG),MATCH(AL2032,【参考】排出ガスレベル!$AI$4:$AI$671,1),1,AR2032):INDEX((係数_バス貨物_ガソリン,係数_バス貨物_CNG,係数_バス貨物_軽油,係数_バス貨物_メタノール,係数_バス貨物_LPG),MATCH(AL2032+1,【参考】排出ガスレベル!$AI$4:$AI$671,1)-1,5,AR2032),3,FALSE),IF(OR(AJ2032=1,AJ2032=2),VLOOKUP(AH2032,INDEX((係数_乗用_ガソリン,係数_乗用_CNG,係数_乗用_軽油,係数_乗用_メタノール,係数_乗用_LPG),1,1,AR2032):INDEX((係数_乗用_ガソリン,係数_乗用_CNG,係数_乗用_軽油,係数_乗用_メタノール,係数_乗用_LPG),125,5,AR2032),3,FALSE))))))</f>
        <v/>
      </c>
      <c r="AP2032" s="375" t="str">
        <f t="shared" si="939"/>
        <v/>
      </c>
      <c r="AQ2032" s="444" t="str">
        <f t="shared" si="940"/>
        <v/>
      </c>
      <c r="AR2032" s="375" t="str">
        <f t="shared" si="943"/>
        <v/>
      </c>
      <c r="AS2032" s="377" t="str">
        <f t="shared" si="941"/>
        <v/>
      </c>
      <c r="AT2032" s="378" t="str">
        <f t="shared" si="942"/>
        <v/>
      </c>
      <c r="AX2032" s="625" t="b">
        <f t="shared" si="944"/>
        <v>0</v>
      </c>
      <c r="AY2032" s="7" t="str">
        <f t="shared" si="945"/>
        <v>FALSEFALSEFALSE</v>
      </c>
      <c r="AZ2032" s="626">
        <f t="shared" si="952"/>
        <v>0</v>
      </c>
      <c r="BA2032" s="627" t="str">
        <f t="shared" si="953"/>
        <v/>
      </c>
      <c r="BB2032" s="627">
        <f t="shared" si="954"/>
        <v>0</v>
      </c>
      <c r="BC2032" s="690" t="str">
        <f t="shared" si="955"/>
        <v/>
      </c>
    </row>
    <row r="2033" spans="1:55">
      <c r="A2033" s="381">
        <v>1977</v>
      </c>
      <c r="B2033" s="117"/>
      <c r="C2033" s="288"/>
      <c r="D2033" s="289"/>
      <c r="E2033" s="289"/>
      <c r="F2033" s="290"/>
      <c r="G2033" s="292"/>
      <c r="H2033" s="116"/>
      <c r="I2033" s="292"/>
      <c r="J2033" s="116"/>
      <c r="K2033" s="370" t="str">
        <f t="shared" si="946"/>
        <v/>
      </c>
      <c r="L2033" s="370">
        <f t="shared" si="947"/>
        <v>0</v>
      </c>
      <c r="M2033" s="370">
        <f t="shared" si="948"/>
        <v>0</v>
      </c>
      <c r="N2033" s="371" t="str">
        <f t="shared" si="925"/>
        <v/>
      </c>
      <c r="O2033" s="371" t="str">
        <f t="shared" si="926"/>
        <v/>
      </c>
      <c r="P2033" s="371" t="str">
        <f t="shared" si="927"/>
        <v/>
      </c>
      <c r="Q2033" s="371" t="str">
        <f t="shared" si="928"/>
        <v/>
      </c>
      <c r="R2033" s="371" t="str">
        <f t="shared" si="929"/>
        <v/>
      </c>
      <c r="S2033" s="371" t="str">
        <f t="shared" si="930"/>
        <v/>
      </c>
      <c r="T2033" s="443" t="str">
        <f t="shared" si="949"/>
        <v/>
      </c>
      <c r="U2033" s="539"/>
      <c r="V2033" s="117"/>
      <c r="W2033" s="118"/>
      <c r="X2033" s="119"/>
      <c r="Y2033" s="120"/>
      <c r="Z2033" s="122"/>
      <c r="AA2033" s="121"/>
      <c r="AB2033" s="443" t="str">
        <f t="shared" si="950"/>
        <v/>
      </c>
      <c r="AC2033" s="734" t="str">
        <f t="shared" si="951"/>
        <v/>
      </c>
      <c r="AD2033" s="372"/>
      <c r="AE2033" s="485"/>
      <c r="AF2033" s="373" t="str">
        <f t="shared" si="931"/>
        <v/>
      </c>
      <c r="AG2033" s="373" t="str">
        <f t="shared" si="932"/>
        <v/>
      </c>
      <c r="AH2033" s="374" t="str">
        <f t="shared" si="933"/>
        <v/>
      </c>
      <c r="AI2033" s="375" t="str">
        <f t="shared" si="934"/>
        <v/>
      </c>
      <c r="AJ2033" s="375" t="str">
        <f t="shared" si="935"/>
        <v/>
      </c>
      <c r="AK2033" s="375" t="str">
        <f t="shared" si="936"/>
        <v/>
      </c>
      <c r="AL2033" s="375" t="str">
        <f t="shared" si="937"/>
        <v/>
      </c>
      <c r="AM2033" s="375" t="str">
        <f t="shared" si="938"/>
        <v/>
      </c>
      <c r="AN2033" s="376" t="str">
        <f>IF(AF2033="","",IF(OR(AH2033="",AH2033="-"),"－",IF(OR(AM2033=8,AM2033=9),"",IF(OR(AJ2033=3,AJ2033=4,AJ2033=5,AJ2033=6),VLOOKUP(AH2033,INDEX((係数_バス貨物_ガソリン,係数_バス貨物_CNG,係数_バス貨物_軽油,係数_バス貨物_メタノール,係数_バス貨物_LPG),MATCH(AL2033,【参考】排出ガスレベル!$AI$4:$AI$671,1),1,AR2033):INDEX((係数_バス貨物_ガソリン,係数_バス貨物_CNG,係数_バス貨物_軽油,係数_バス貨物_メタノール,係数_バス貨物_LPG),MATCH(AL2033+1,【参考】排出ガスレベル!$AI$4:$AI$671,1)-1,5,AR2033),2,FALSE),IF(OR(AJ2033=1,AJ2033=2),VLOOKUP(AH2033,INDEX((係数_乗用_ガソリン,係数_乗用_CNG,係数_乗用_軽油,係数_乗用_メタノール,係数_乗用_LPG),1,1,AR2033):INDEX((係数_乗用_ガソリン,係数_乗用_CNG,係数_乗用_軽油,係数_乗用_メタノール,係数_乗用_LPG),125,5,AR2033),2,FALSE))))))</f>
        <v/>
      </c>
      <c r="AO2033" s="376" t="str">
        <f>IF(T2033="","",IF(OR(AH2033="",AH2033="-"),"－",IF(OR(AM2033=8,AM2033=9),"",IF(OR(AJ2033=3,AJ2033=4,AJ2033=5,AJ2033=6),VLOOKUP(AH2033,INDEX((係数_バス貨物_ガソリン,係数_バス貨物_CNG,係数_バス貨物_軽油,係数_バス貨物_メタノール,係数_バス貨物_LPG),MATCH(AL2033,【参考】排出ガスレベル!$AI$4:$AI$671,1),1,AR2033):INDEX((係数_バス貨物_ガソリン,係数_バス貨物_CNG,係数_バス貨物_軽油,係数_バス貨物_メタノール,係数_バス貨物_LPG),MATCH(AL2033+1,【参考】排出ガスレベル!$AI$4:$AI$671,1)-1,5,AR2033),3,FALSE),IF(OR(AJ2033=1,AJ2033=2),VLOOKUP(AH2033,INDEX((係数_乗用_ガソリン,係数_乗用_CNG,係数_乗用_軽油,係数_乗用_メタノール,係数_乗用_LPG),1,1,AR2033):INDEX((係数_乗用_ガソリン,係数_乗用_CNG,係数_乗用_軽油,係数_乗用_メタノール,係数_乗用_LPG),125,5,AR2033),3,FALSE))))))</f>
        <v/>
      </c>
      <c r="AP2033" s="375" t="str">
        <f t="shared" si="939"/>
        <v/>
      </c>
      <c r="AQ2033" s="444" t="str">
        <f t="shared" si="940"/>
        <v/>
      </c>
      <c r="AR2033" s="375" t="str">
        <f t="shared" si="943"/>
        <v/>
      </c>
      <c r="AS2033" s="377" t="str">
        <f t="shared" si="941"/>
        <v/>
      </c>
      <c r="AT2033" s="378" t="str">
        <f t="shared" si="942"/>
        <v/>
      </c>
      <c r="AX2033" s="625" t="b">
        <f t="shared" si="944"/>
        <v>0</v>
      </c>
      <c r="AY2033" s="7" t="str">
        <f t="shared" si="945"/>
        <v>FALSEFALSEFALSE</v>
      </c>
      <c r="AZ2033" s="626">
        <f t="shared" si="952"/>
        <v>0</v>
      </c>
      <c r="BA2033" s="627" t="str">
        <f t="shared" si="953"/>
        <v/>
      </c>
      <c r="BB2033" s="627">
        <f t="shared" si="954"/>
        <v>0</v>
      </c>
      <c r="BC2033" s="690" t="str">
        <f t="shared" si="955"/>
        <v/>
      </c>
    </row>
    <row r="2034" spans="1:55">
      <c r="A2034" s="381">
        <v>1978</v>
      </c>
      <c r="B2034" s="117"/>
      <c r="C2034" s="288"/>
      <c r="D2034" s="289"/>
      <c r="E2034" s="289"/>
      <c r="F2034" s="290"/>
      <c r="G2034" s="292"/>
      <c r="H2034" s="116"/>
      <c r="I2034" s="292"/>
      <c r="J2034" s="116"/>
      <c r="K2034" s="370" t="str">
        <f t="shared" si="946"/>
        <v/>
      </c>
      <c r="L2034" s="370">
        <f t="shared" si="947"/>
        <v>0</v>
      </c>
      <c r="M2034" s="370">
        <f t="shared" si="948"/>
        <v>0</v>
      </c>
      <c r="N2034" s="371" t="str">
        <f t="shared" si="925"/>
        <v/>
      </c>
      <c r="O2034" s="371" t="str">
        <f t="shared" si="926"/>
        <v/>
      </c>
      <c r="P2034" s="371" t="str">
        <f t="shared" si="927"/>
        <v/>
      </c>
      <c r="Q2034" s="371" t="str">
        <f t="shared" si="928"/>
        <v/>
      </c>
      <c r="R2034" s="371" t="str">
        <f t="shared" si="929"/>
        <v/>
      </c>
      <c r="S2034" s="371" t="str">
        <f t="shared" si="930"/>
        <v/>
      </c>
      <c r="T2034" s="443" t="str">
        <f t="shared" si="949"/>
        <v/>
      </c>
      <c r="U2034" s="539"/>
      <c r="V2034" s="117"/>
      <c r="W2034" s="118"/>
      <c r="X2034" s="119"/>
      <c r="Y2034" s="120"/>
      <c r="Z2034" s="122"/>
      <c r="AA2034" s="121"/>
      <c r="AB2034" s="443" t="str">
        <f t="shared" si="950"/>
        <v/>
      </c>
      <c r="AC2034" s="734" t="str">
        <f t="shared" si="951"/>
        <v/>
      </c>
      <c r="AD2034" s="372"/>
      <c r="AE2034" s="485"/>
      <c r="AF2034" s="373" t="str">
        <f t="shared" si="931"/>
        <v/>
      </c>
      <c r="AG2034" s="373" t="str">
        <f t="shared" si="932"/>
        <v/>
      </c>
      <c r="AH2034" s="374" t="str">
        <f t="shared" si="933"/>
        <v/>
      </c>
      <c r="AI2034" s="375" t="str">
        <f t="shared" si="934"/>
        <v/>
      </c>
      <c r="AJ2034" s="375" t="str">
        <f t="shared" si="935"/>
        <v/>
      </c>
      <c r="AK2034" s="375" t="str">
        <f t="shared" si="936"/>
        <v/>
      </c>
      <c r="AL2034" s="375" t="str">
        <f t="shared" si="937"/>
        <v/>
      </c>
      <c r="AM2034" s="375" t="str">
        <f t="shared" si="938"/>
        <v/>
      </c>
      <c r="AN2034" s="376" t="str">
        <f>IF(AF2034="","",IF(OR(AH2034="",AH2034="-"),"－",IF(OR(AM2034=8,AM2034=9),"",IF(OR(AJ2034=3,AJ2034=4,AJ2034=5,AJ2034=6),VLOOKUP(AH2034,INDEX((係数_バス貨物_ガソリン,係数_バス貨物_CNG,係数_バス貨物_軽油,係数_バス貨物_メタノール,係数_バス貨物_LPG),MATCH(AL2034,【参考】排出ガスレベル!$AI$4:$AI$671,1),1,AR2034):INDEX((係数_バス貨物_ガソリン,係数_バス貨物_CNG,係数_バス貨物_軽油,係数_バス貨物_メタノール,係数_バス貨物_LPG),MATCH(AL2034+1,【参考】排出ガスレベル!$AI$4:$AI$671,1)-1,5,AR2034),2,FALSE),IF(OR(AJ2034=1,AJ2034=2),VLOOKUP(AH2034,INDEX((係数_乗用_ガソリン,係数_乗用_CNG,係数_乗用_軽油,係数_乗用_メタノール,係数_乗用_LPG),1,1,AR2034):INDEX((係数_乗用_ガソリン,係数_乗用_CNG,係数_乗用_軽油,係数_乗用_メタノール,係数_乗用_LPG),125,5,AR2034),2,FALSE))))))</f>
        <v/>
      </c>
      <c r="AO2034" s="376" t="str">
        <f>IF(T2034="","",IF(OR(AH2034="",AH2034="-"),"－",IF(OR(AM2034=8,AM2034=9),"",IF(OR(AJ2034=3,AJ2034=4,AJ2034=5,AJ2034=6),VLOOKUP(AH2034,INDEX((係数_バス貨物_ガソリン,係数_バス貨物_CNG,係数_バス貨物_軽油,係数_バス貨物_メタノール,係数_バス貨物_LPG),MATCH(AL2034,【参考】排出ガスレベル!$AI$4:$AI$671,1),1,AR2034):INDEX((係数_バス貨物_ガソリン,係数_バス貨物_CNG,係数_バス貨物_軽油,係数_バス貨物_メタノール,係数_バス貨物_LPG),MATCH(AL2034+1,【参考】排出ガスレベル!$AI$4:$AI$671,1)-1,5,AR2034),3,FALSE),IF(OR(AJ2034=1,AJ2034=2),VLOOKUP(AH2034,INDEX((係数_乗用_ガソリン,係数_乗用_CNG,係数_乗用_軽油,係数_乗用_メタノール,係数_乗用_LPG),1,1,AR2034):INDEX((係数_乗用_ガソリン,係数_乗用_CNG,係数_乗用_軽油,係数_乗用_メタノール,係数_乗用_LPG),125,5,AR2034),3,FALSE))))))</f>
        <v/>
      </c>
      <c r="AP2034" s="375" t="str">
        <f t="shared" si="939"/>
        <v/>
      </c>
      <c r="AQ2034" s="444" t="str">
        <f t="shared" si="940"/>
        <v/>
      </c>
      <c r="AR2034" s="375" t="str">
        <f t="shared" si="943"/>
        <v/>
      </c>
      <c r="AS2034" s="377" t="str">
        <f t="shared" si="941"/>
        <v/>
      </c>
      <c r="AT2034" s="378" t="str">
        <f t="shared" si="942"/>
        <v/>
      </c>
      <c r="AX2034" s="625" t="b">
        <f t="shared" si="944"/>
        <v>0</v>
      </c>
      <c r="AY2034" s="7" t="str">
        <f t="shared" si="945"/>
        <v>FALSEFALSEFALSE</v>
      </c>
      <c r="AZ2034" s="626">
        <f t="shared" si="952"/>
        <v>0</v>
      </c>
      <c r="BA2034" s="627" t="str">
        <f t="shared" si="953"/>
        <v/>
      </c>
      <c r="BB2034" s="627">
        <f t="shared" si="954"/>
        <v>0</v>
      </c>
      <c r="BC2034" s="690" t="str">
        <f t="shared" si="955"/>
        <v/>
      </c>
    </row>
    <row r="2035" spans="1:55">
      <c r="A2035" s="381">
        <v>1979</v>
      </c>
      <c r="B2035" s="117"/>
      <c r="C2035" s="288"/>
      <c r="D2035" s="289"/>
      <c r="E2035" s="289"/>
      <c r="F2035" s="290"/>
      <c r="G2035" s="292"/>
      <c r="H2035" s="116"/>
      <c r="I2035" s="292"/>
      <c r="J2035" s="116"/>
      <c r="K2035" s="370" t="str">
        <f t="shared" si="946"/>
        <v/>
      </c>
      <c r="L2035" s="370">
        <f t="shared" si="947"/>
        <v>0</v>
      </c>
      <c r="M2035" s="370">
        <f t="shared" si="948"/>
        <v>0</v>
      </c>
      <c r="N2035" s="371" t="str">
        <f t="shared" si="925"/>
        <v/>
      </c>
      <c r="O2035" s="371" t="str">
        <f t="shared" si="926"/>
        <v/>
      </c>
      <c r="P2035" s="371" t="str">
        <f t="shared" si="927"/>
        <v/>
      </c>
      <c r="Q2035" s="371" t="str">
        <f t="shared" si="928"/>
        <v/>
      </c>
      <c r="R2035" s="371" t="str">
        <f t="shared" si="929"/>
        <v/>
      </c>
      <c r="S2035" s="371" t="str">
        <f t="shared" si="930"/>
        <v/>
      </c>
      <c r="T2035" s="443" t="str">
        <f t="shared" si="949"/>
        <v/>
      </c>
      <c r="U2035" s="539"/>
      <c r="V2035" s="117"/>
      <c r="W2035" s="118"/>
      <c r="X2035" s="119"/>
      <c r="Y2035" s="120"/>
      <c r="Z2035" s="122"/>
      <c r="AA2035" s="121"/>
      <c r="AB2035" s="443" t="str">
        <f t="shared" si="950"/>
        <v/>
      </c>
      <c r="AC2035" s="734" t="str">
        <f t="shared" si="951"/>
        <v/>
      </c>
      <c r="AD2035" s="372"/>
      <c r="AE2035" s="485"/>
      <c r="AF2035" s="373" t="str">
        <f t="shared" si="931"/>
        <v/>
      </c>
      <c r="AG2035" s="373" t="str">
        <f t="shared" si="932"/>
        <v/>
      </c>
      <c r="AH2035" s="374" t="str">
        <f t="shared" si="933"/>
        <v/>
      </c>
      <c r="AI2035" s="375" t="str">
        <f t="shared" si="934"/>
        <v/>
      </c>
      <c r="AJ2035" s="375" t="str">
        <f t="shared" si="935"/>
        <v/>
      </c>
      <c r="AK2035" s="375" t="str">
        <f t="shared" si="936"/>
        <v/>
      </c>
      <c r="AL2035" s="375" t="str">
        <f t="shared" si="937"/>
        <v/>
      </c>
      <c r="AM2035" s="375" t="str">
        <f t="shared" si="938"/>
        <v/>
      </c>
      <c r="AN2035" s="376" t="str">
        <f>IF(AF2035="","",IF(OR(AH2035="",AH2035="-"),"－",IF(OR(AM2035=8,AM2035=9),"",IF(OR(AJ2035=3,AJ2035=4,AJ2035=5,AJ2035=6),VLOOKUP(AH2035,INDEX((係数_バス貨物_ガソリン,係数_バス貨物_CNG,係数_バス貨物_軽油,係数_バス貨物_メタノール,係数_バス貨物_LPG),MATCH(AL2035,【参考】排出ガスレベル!$AI$4:$AI$671,1),1,AR2035):INDEX((係数_バス貨物_ガソリン,係数_バス貨物_CNG,係数_バス貨物_軽油,係数_バス貨物_メタノール,係数_バス貨物_LPG),MATCH(AL2035+1,【参考】排出ガスレベル!$AI$4:$AI$671,1)-1,5,AR2035),2,FALSE),IF(OR(AJ2035=1,AJ2035=2),VLOOKUP(AH2035,INDEX((係数_乗用_ガソリン,係数_乗用_CNG,係数_乗用_軽油,係数_乗用_メタノール,係数_乗用_LPG),1,1,AR2035):INDEX((係数_乗用_ガソリン,係数_乗用_CNG,係数_乗用_軽油,係数_乗用_メタノール,係数_乗用_LPG),125,5,AR2035),2,FALSE))))))</f>
        <v/>
      </c>
      <c r="AO2035" s="376" t="str">
        <f>IF(T2035="","",IF(OR(AH2035="",AH2035="-"),"－",IF(OR(AM2035=8,AM2035=9),"",IF(OR(AJ2035=3,AJ2035=4,AJ2035=5,AJ2035=6),VLOOKUP(AH2035,INDEX((係数_バス貨物_ガソリン,係数_バス貨物_CNG,係数_バス貨物_軽油,係数_バス貨物_メタノール,係数_バス貨物_LPG),MATCH(AL2035,【参考】排出ガスレベル!$AI$4:$AI$671,1),1,AR2035):INDEX((係数_バス貨物_ガソリン,係数_バス貨物_CNG,係数_バス貨物_軽油,係数_バス貨物_メタノール,係数_バス貨物_LPG),MATCH(AL2035+1,【参考】排出ガスレベル!$AI$4:$AI$671,1)-1,5,AR2035),3,FALSE),IF(OR(AJ2035=1,AJ2035=2),VLOOKUP(AH2035,INDEX((係数_乗用_ガソリン,係数_乗用_CNG,係数_乗用_軽油,係数_乗用_メタノール,係数_乗用_LPG),1,1,AR2035):INDEX((係数_乗用_ガソリン,係数_乗用_CNG,係数_乗用_軽油,係数_乗用_メタノール,係数_乗用_LPG),125,5,AR2035),3,FALSE))))))</f>
        <v/>
      </c>
      <c r="AP2035" s="375" t="str">
        <f t="shared" si="939"/>
        <v/>
      </c>
      <c r="AQ2035" s="444" t="str">
        <f t="shared" si="940"/>
        <v/>
      </c>
      <c r="AR2035" s="375" t="str">
        <f t="shared" si="943"/>
        <v/>
      </c>
      <c r="AS2035" s="377" t="str">
        <f t="shared" si="941"/>
        <v/>
      </c>
      <c r="AT2035" s="378" t="str">
        <f t="shared" si="942"/>
        <v/>
      </c>
      <c r="AX2035" s="625" t="b">
        <f t="shared" si="944"/>
        <v>0</v>
      </c>
      <c r="AY2035" s="7" t="str">
        <f t="shared" si="945"/>
        <v>FALSEFALSEFALSE</v>
      </c>
      <c r="AZ2035" s="626">
        <f t="shared" si="952"/>
        <v>0</v>
      </c>
      <c r="BA2035" s="627" t="str">
        <f t="shared" si="953"/>
        <v/>
      </c>
      <c r="BB2035" s="627">
        <f t="shared" si="954"/>
        <v>0</v>
      </c>
      <c r="BC2035" s="690" t="str">
        <f t="shared" si="955"/>
        <v/>
      </c>
    </row>
    <row r="2036" spans="1:55">
      <c r="A2036" s="381">
        <v>1980</v>
      </c>
      <c r="B2036" s="117"/>
      <c r="C2036" s="288"/>
      <c r="D2036" s="289"/>
      <c r="E2036" s="289"/>
      <c r="F2036" s="290"/>
      <c r="G2036" s="292"/>
      <c r="H2036" s="116"/>
      <c r="I2036" s="292"/>
      <c r="J2036" s="116"/>
      <c r="K2036" s="370" t="str">
        <f t="shared" si="946"/>
        <v/>
      </c>
      <c r="L2036" s="370">
        <f t="shared" si="947"/>
        <v>0</v>
      </c>
      <c r="M2036" s="370">
        <f t="shared" si="948"/>
        <v>0</v>
      </c>
      <c r="N2036" s="371" t="str">
        <f t="shared" si="925"/>
        <v/>
      </c>
      <c r="O2036" s="371" t="str">
        <f t="shared" si="926"/>
        <v/>
      </c>
      <c r="P2036" s="371" t="str">
        <f t="shared" si="927"/>
        <v/>
      </c>
      <c r="Q2036" s="371" t="str">
        <f t="shared" si="928"/>
        <v/>
      </c>
      <c r="R2036" s="371" t="str">
        <f t="shared" si="929"/>
        <v/>
      </c>
      <c r="S2036" s="371" t="str">
        <f t="shared" si="930"/>
        <v/>
      </c>
      <c r="T2036" s="443" t="str">
        <f t="shared" si="949"/>
        <v/>
      </c>
      <c r="U2036" s="539"/>
      <c r="V2036" s="117"/>
      <c r="W2036" s="118"/>
      <c r="X2036" s="119"/>
      <c r="Y2036" s="120"/>
      <c r="Z2036" s="122"/>
      <c r="AA2036" s="121"/>
      <c r="AB2036" s="443" t="str">
        <f t="shared" si="950"/>
        <v/>
      </c>
      <c r="AC2036" s="734" t="str">
        <f t="shared" si="951"/>
        <v/>
      </c>
      <c r="AD2036" s="372"/>
      <c r="AE2036" s="485"/>
      <c r="AF2036" s="373" t="str">
        <f t="shared" si="931"/>
        <v/>
      </c>
      <c r="AG2036" s="373" t="str">
        <f t="shared" si="932"/>
        <v/>
      </c>
      <c r="AH2036" s="374" t="str">
        <f t="shared" si="933"/>
        <v/>
      </c>
      <c r="AI2036" s="375" t="str">
        <f t="shared" si="934"/>
        <v/>
      </c>
      <c r="AJ2036" s="375" t="str">
        <f t="shared" si="935"/>
        <v/>
      </c>
      <c r="AK2036" s="375" t="str">
        <f t="shared" si="936"/>
        <v/>
      </c>
      <c r="AL2036" s="375" t="str">
        <f t="shared" si="937"/>
        <v/>
      </c>
      <c r="AM2036" s="375" t="str">
        <f t="shared" si="938"/>
        <v/>
      </c>
      <c r="AN2036" s="376" t="str">
        <f>IF(AF2036="","",IF(OR(AH2036="",AH2036="-"),"－",IF(OR(AM2036=8,AM2036=9),"",IF(OR(AJ2036=3,AJ2036=4,AJ2036=5,AJ2036=6),VLOOKUP(AH2036,INDEX((係数_バス貨物_ガソリン,係数_バス貨物_CNG,係数_バス貨物_軽油,係数_バス貨物_メタノール,係数_バス貨物_LPG),MATCH(AL2036,【参考】排出ガスレベル!$AI$4:$AI$671,1),1,AR2036):INDEX((係数_バス貨物_ガソリン,係数_バス貨物_CNG,係数_バス貨物_軽油,係数_バス貨物_メタノール,係数_バス貨物_LPG),MATCH(AL2036+1,【参考】排出ガスレベル!$AI$4:$AI$671,1)-1,5,AR2036),2,FALSE),IF(OR(AJ2036=1,AJ2036=2),VLOOKUP(AH2036,INDEX((係数_乗用_ガソリン,係数_乗用_CNG,係数_乗用_軽油,係数_乗用_メタノール,係数_乗用_LPG),1,1,AR2036):INDEX((係数_乗用_ガソリン,係数_乗用_CNG,係数_乗用_軽油,係数_乗用_メタノール,係数_乗用_LPG),125,5,AR2036),2,FALSE))))))</f>
        <v/>
      </c>
      <c r="AO2036" s="376" t="str">
        <f>IF(T2036="","",IF(OR(AH2036="",AH2036="-"),"－",IF(OR(AM2036=8,AM2036=9),"",IF(OR(AJ2036=3,AJ2036=4,AJ2036=5,AJ2036=6),VLOOKUP(AH2036,INDEX((係数_バス貨物_ガソリン,係数_バス貨物_CNG,係数_バス貨物_軽油,係数_バス貨物_メタノール,係数_バス貨物_LPG),MATCH(AL2036,【参考】排出ガスレベル!$AI$4:$AI$671,1),1,AR2036):INDEX((係数_バス貨物_ガソリン,係数_バス貨物_CNG,係数_バス貨物_軽油,係数_バス貨物_メタノール,係数_バス貨物_LPG),MATCH(AL2036+1,【参考】排出ガスレベル!$AI$4:$AI$671,1)-1,5,AR2036),3,FALSE),IF(OR(AJ2036=1,AJ2036=2),VLOOKUP(AH2036,INDEX((係数_乗用_ガソリン,係数_乗用_CNG,係数_乗用_軽油,係数_乗用_メタノール,係数_乗用_LPG),1,1,AR2036):INDEX((係数_乗用_ガソリン,係数_乗用_CNG,係数_乗用_軽油,係数_乗用_メタノール,係数_乗用_LPG),125,5,AR2036),3,FALSE))))))</f>
        <v/>
      </c>
      <c r="AP2036" s="375" t="str">
        <f t="shared" si="939"/>
        <v/>
      </c>
      <c r="AQ2036" s="444" t="str">
        <f t="shared" si="940"/>
        <v/>
      </c>
      <c r="AR2036" s="375" t="str">
        <f t="shared" si="943"/>
        <v/>
      </c>
      <c r="AS2036" s="377" t="str">
        <f t="shared" si="941"/>
        <v/>
      </c>
      <c r="AT2036" s="378" t="str">
        <f t="shared" si="942"/>
        <v/>
      </c>
      <c r="AX2036" s="625" t="b">
        <f t="shared" si="944"/>
        <v>0</v>
      </c>
      <c r="AY2036" s="7" t="str">
        <f t="shared" si="945"/>
        <v>FALSEFALSEFALSE</v>
      </c>
      <c r="AZ2036" s="626">
        <f t="shared" si="952"/>
        <v>0</v>
      </c>
      <c r="BA2036" s="627" t="str">
        <f t="shared" si="953"/>
        <v/>
      </c>
      <c r="BB2036" s="627">
        <f t="shared" si="954"/>
        <v>0</v>
      </c>
      <c r="BC2036" s="690" t="str">
        <f t="shared" si="955"/>
        <v/>
      </c>
    </row>
    <row r="2037" spans="1:55">
      <c r="A2037" s="381">
        <v>1981</v>
      </c>
      <c r="B2037" s="117"/>
      <c r="C2037" s="288"/>
      <c r="D2037" s="289"/>
      <c r="E2037" s="289"/>
      <c r="F2037" s="290"/>
      <c r="G2037" s="292"/>
      <c r="H2037" s="116"/>
      <c r="I2037" s="292"/>
      <c r="J2037" s="116"/>
      <c r="K2037" s="370" t="str">
        <f t="shared" si="946"/>
        <v/>
      </c>
      <c r="L2037" s="370">
        <f t="shared" si="947"/>
        <v>0</v>
      </c>
      <c r="M2037" s="370">
        <f t="shared" si="948"/>
        <v>0</v>
      </c>
      <c r="N2037" s="371" t="str">
        <f t="shared" si="925"/>
        <v/>
      </c>
      <c r="O2037" s="371" t="str">
        <f t="shared" si="926"/>
        <v/>
      </c>
      <c r="P2037" s="371" t="str">
        <f t="shared" si="927"/>
        <v/>
      </c>
      <c r="Q2037" s="371" t="str">
        <f t="shared" si="928"/>
        <v/>
      </c>
      <c r="R2037" s="371" t="str">
        <f t="shared" si="929"/>
        <v/>
      </c>
      <c r="S2037" s="371" t="str">
        <f t="shared" si="930"/>
        <v/>
      </c>
      <c r="T2037" s="443" t="str">
        <f t="shared" si="949"/>
        <v/>
      </c>
      <c r="U2037" s="539"/>
      <c r="V2037" s="117"/>
      <c r="W2037" s="118"/>
      <c r="X2037" s="119"/>
      <c r="Y2037" s="120"/>
      <c r="Z2037" s="122"/>
      <c r="AA2037" s="121"/>
      <c r="AB2037" s="443" t="str">
        <f t="shared" si="950"/>
        <v/>
      </c>
      <c r="AC2037" s="734" t="str">
        <f t="shared" si="951"/>
        <v/>
      </c>
      <c r="AD2037" s="372"/>
      <c r="AE2037" s="485"/>
      <c r="AF2037" s="373" t="str">
        <f t="shared" si="931"/>
        <v/>
      </c>
      <c r="AG2037" s="373" t="str">
        <f t="shared" si="932"/>
        <v/>
      </c>
      <c r="AH2037" s="374" t="str">
        <f t="shared" si="933"/>
        <v/>
      </c>
      <c r="AI2037" s="375" t="str">
        <f t="shared" si="934"/>
        <v/>
      </c>
      <c r="AJ2037" s="375" t="str">
        <f t="shared" si="935"/>
        <v/>
      </c>
      <c r="AK2037" s="375" t="str">
        <f t="shared" si="936"/>
        <v/>
      </c>
      <c r="AL2037" s="375" t="str">
        <f t="shared" si="937"/>
        <v/>
      </c>
      <c r="AM2037" s="375" t="str">
        <f t="shared" si="938"/>
        <v/>
      </c>
      <c r="AN2037" s="376" t="str">
        <f>IF(AF2037="","",IF(OR(AH2037="",AH2037="-"),"－",IF(OR(AM2037=8,AM2037=9),"",IF(OR(AJ2037=3,AJ2037=4,AJ2037=5,AJ2037=6),VLOOKUP(AH2037,INDEX((係数_バス貨物_ガソリン,係数_バス貨物_CNG,係数_バス貨物_軽油,係数_バス貨物_メタノール,係数_バス貨物_LPG),MATCH(AL2037,【参考】排出ガスレベル!$AI$4:$AI$671,1),1,AR2037):INDEX((係数_バス貨物_ガソリン,係数_バス貨物_CNG,係数_バス貨物_軽油,係数_バス貨物_メタノール,係数_バス貨物_LPG),MATCH(AL2037+1,【参考】排出ガスレベル!$AI$4:$AI$671,1)-1,5,AR2037),2,FALSE),IF(OR(AJ2037=1,AJ2037=2),VLOOKUP(AH2037,INDEX((係数_乗用_ガソリン,係数_乗用_CNG,係数_乗用_軽油,係数_乗用_メタノール,係数_乗用_LPG),1,1,AR2037):INDEX((係数_乗用_ガソリン,係数_乗用_CNG,係数_乗用_軽油,係数_乗用_メタノール,係数_乗用_LPG),125,5,AR2037),2,FALSE))))))</f>
        <v/>
      </c>
      <c r="AO2037" s="376" t="str">
        <f>IF(T2037="","",IF(OR(AH2037="",AH2037="-"),"－",IF(OR(AM2037=8,AM2037=9),"",IF(OR(AJ2037=3,AJ2037=4,AJ2037=5,AJ2037=6),VLOOKUP(AH2037,INDEX((係数_バス貨物_ガソリン,係数_バス貨物_CNG,係数_バス貨物_軽油,係数_バス貨物_メタノール,係数_バス貨物_LPG),MATCH(AL2037,【参考】排出ガスレベル!$AI$4:$AI$671,1),1,AR2037):INDEX((係数_バス貨物_ガソリン,係数_バス貨物_CNG,係数_バス貨物_軽油,係数_バス貨物_メタノール,係数_バス貨物_LPG),MATCH(AL2037+1,【参考】排出ガスレベル!$AI$4:$AI$671,1)-1,5,AR2037),3,FALSE),IF(OR(AJ2037=1,AJ2037=2),VLOOKUP(AH2037,INDEX((係数_乗用_ガソリン,係数_乗用_CNG,係数_乗用_軽油,係数_乗用_メタノール,係数_乗用_LPG),1,1,AR2037):INDEX((係数_乗用_ガソリン,係数_乗用_CNG,係数_乗用_軽油,係数_乗用_メタノール,係数_乗用_LPG),125,5,AR2037),3,FALSE))))))</f>
        <v/>
      </c>
      <c r="AP2037" s="375" t="str">
        <f t="shared" si="939"/>
        <v/>
      </c>
      <c r="AQ2037" s="444" t="str">
        <f t="shared" si="940"/>
        <v/>
      </c>
      <c r="AR2037" s="375" t="str">
        <f t="shared" si="943"/>
        <v/>
      </c>
      <c r="AS2037" s="377" t="str">
        <f t="shared" si="941"/>
        <v/>
      </c>
      <c r="AT2037" s="378" t="str">
        <f t="shared" si="942"/>
        <v/>
      </c>
      <c r="AX2037" s="625" t="b">
        <f t="shared" si="944"/>
        <v>0</v>
      </c>
      <c r="AY2037" s="7" t="str">
        <f t="shared" si="945"/>
        <v>FALSEFALSEFALSE</v>
      </c>
      <c r="AZ2037" s="626">
        <f t="shared" si="952"/>
        <v>0</v>
      </c>
      <c r="BA2037" s="627" t="str">
        <f t="shared" si="953"/>
        <v/>
      </c>
      <c r="BB2037" s="627">
        <f t="shared" si="954"/>
        <v>0</v>
      </c>
      <c r="BC2037" s="690" t="str">
        <f t="shared" si="955"/>
        <v/>
      </c>
    </row>
    <row r="2038" spans="1:55">
      <c r="A2038" s="381">
        <v>1982</v>
      </c>
      <c r="B2038" s="117"/>
      <c r="C2038" s="288"/>
      <c r="D2038" s="289"/>
      <c r="E2038" s="289"/>
      <c r="F2038" s="290"/>
      <c r="G2038" s="292"/>
      <c r="H2038" s="116"/>
      <c r="I2038" s="292"/>
      <c r="J2038" s="116"/>
      <c r="K2038" s="370" t="str">
        <f t="shared" si="946"/>
        <v/>
      </c>
      <c r="L2038" s="370">
        <f t="shared" si="947"/>
        <v>0</v>
      </c>
      <c r="M2038" s="370">
        <f t="shared" si="948"/>
        <v>0</v>
      </c>
      <c r="N2038" s="371" t="str">
        <f t="shared" si="925"/>
        <v/>
      </c>
      <c r="O2038" s="371" t="str">
        <f t="shared" si="926"/>
        <v/>
      </c>
      <c r="P2038" s="371" t="str">
        <f t="shared" si="927"/>
        <v/>
      </c>
      <c r="Q2038" s="371" t="str">
        <f t="shared" si="928"/>
        <v/>
      </c>
      <c r="R2038" s="371" t="str">
        <f t="shared" si="929"/>
        <v/>
      </c>
      <c r="S2038" s="371" t="str">
        <f t="shared" si="930"/>
        <v/>
      </c>
      <c r="T2038" s="443" t="str">
        <f t="shared" si="949"/>
        <v/>
      </c>
      <c r="U2038" s="539"/>
      <c r="V2038" s="117"/>
      <c r="W2038" s="118"/>
      <c r="X2038" s="119"/>
      <c r="Y2038" s="120"/>
      <c r="Z2038" s="122"/>
      <c r="AA2038" s="121"/>
      <c r="AB2038" s="443" t="str">
        <f t="shared" si="950"/>
        <v/>
      </c>
      <c r="AC2038" s="734" t="str">
        <f t="shared" si="951"/>
        <v/>
      </c>
      <c r="AD2038" s="372"/>
      <c r="AE2038" s="485"/>
      <c r="AF2038" s="373" t="str">
        <f t="shared" si="931"/>
        <v/>
      </c>
      <c r="AG2038" s="373" t="str">
        <f t="shared" si="932"/>
        <v/>
      </c>
      <c r="AH2038" s="374" t="str">
        <f t="shared" si="933"/>
        <v/>
      </c>
      <c r="AI2038" s="375" t="str">
        <f t="shared" si="934"/>
        <v/>
      </c>
      <c r="AJ2038" s="375" t="str">
        <f t="shared" si="935"/>
        <v/>
      </c>
      <c r="AK2038" s="375" t="str">
        <f t="shared" si="936"/>
        <v/>
      </c>
      <c r="AL2038" s="375" t="str">
        <f t="shared" si="937"/>
        <v/>
      </c>
      <c r="AM2038" s="375" t="str">
        <f t="shared" si="938"/>
        <v/>
      </c>
      <c r="AN2038" s="376" t="str">
        <f>IF(AF2038="","",IF(OR(AH2038="",AH2038="-"),"－",IF(OR(AM2038=8,AM2038=9),"",IF(OR(AJ2038=3,AJ2038=4,AJ2038=5,AJ2038=6),VLOOKUP(AH2038,INDEX((係数_バス貨物_ガソリン,係数_バス貨物_CNG,係数_バス貨物_軽油,係数_バス貨物_メタノール,係数_バス貨物_LPG),MATCH(AL2038,【参考】排出ガスレベル!$AI$4:$AI$671,1),1,AR2038):INDEX((係数_バス貨物_ガソリン,係数_バス貨物_CNG,係数_バス貨物_軽油,係数_バス貨物_メタノール,係数_バス貨物_LPG),MATCH(AL2038+1,【参考】排出ガスレベル!$AI$4:$AI$671,1)-1,5,AR2038),2,FALSE),IF(OR(AJ2038=1,AJ2038=2),VLOOKUP(AH2038,INDEX((係数_乗用_ガソリン,係数_乗用_CNG,係数_乗用_軽油,係数_乗用_メタノール,係数_乗用_LPG),1,1,AR2038):INDEX((係数_乗用_ガソリン,係数_乗用_CNG,係数_乗用_軽油,係数_乗用_メタノール,係数_乗用_LPG),125,5,AR2038),2,FALSE))))))</f>
        <v/>
      </c>
      <c r="AO2038" s="376" t="str">
        <f>IF(T2038="","",IF(OR(AH2038="",AH2038="-"),"－",IF(OR(AM2038=8,AM2038=9),"",IF(OR(AJ2038=3,AJ2038=4,AJ2038=5,AJ2038=6),VLOOKUP(AH2038,INDEX((係数_バス貨物_ガソリン,係数_バス貨物_CNG,係数_バス貨物_軽油,係数_バス貨物_メタノール,係数_バス貨物_LPG),MATCH(AL2038,【参考】排出ガスレベル!$AI$4:$AI$671,1),1,AR2038):INDEX((係数_バス貨物_ガソリン,係数_バス貨物_CNG,係数_バス貨物_軽油,係数_バス貨物_メタノール,係数_バス貨物_LPG),MATCH(AL2038+1,【参考】排出ガスレベル!$AI$4:$AI$671,1)-1,5,AR2038),3,FALSE),IF(OR(AJ2038=1,AJ2038=2),VLOOKUP(AH2038,INDEX((係数_乗用_ガソリン,係数_乗用_CNG,係数_乗用_軽油,係数_乗用_メタノール,係数_乗用_LPG),1,1,AR2038):INDEX((係数_乗用_ガソリン,係数_乗用_CNG,係数_乗用_軽油,係数_乗用_メタノール,係数_乗用_LPG),125,5,AR2038),3,FALSE))))))</f>
        <v/>
      </c>
      <c r="AP2038" s="375" t="str">
        <f t="shared" si="939"/>
        <v/>
      </c>
      <c r="AQ2038" s="444" t="str">
        <f t="shared" si="940"/>
        <v/>
      </c>
      <c r="AR2038" s="375" t="str">
        <f t="shared" si="943"/>
        <v/>
      </c>
      <c r="AS2038" s="377" t="str">
        <f t="shared" si="941"/>
        <v/>
      </c>
      <c r="AT2038" s="378" t="str">
        <f t="shared" si="942"/>
        <v/>
      </c>
      <c r="AX2038" s="625" t="b">
        <f t="shared" si="944"/>
        <v>0</v>
      </c>
      <c r="AY2038" s="7" t="str">
        <f t="shared" si="945"/>
        <v>FALSEFALSEFALSE</v>
      </c>
      <c r="AZ2038" s="626">
        <f t="shared" si="952"/>
        <v>0</v>
      </c>
      <c r="BA2038" s="627" t="str">
        <f t="shared" si="953"/>
        <v/>
      </c>
      <c r="BB2038" s="627">
        <f t="shared" si="954"/>
        <v>0</v>
      </c>
      <c r="BC2038" s="690" t="str">
        <f t="shared" si="955"/>
        <v/>
      </c>
    </row>
    <row r="2039" spans="1:55">
      <c r="A2039" s="381">
        <v>1983</v>
      </c>
      <c r="B2039" s="117"/>
      <c r="C2039" s="288"/>
      <c r="D2039" s="289"/>
      <c r="E2039" s="289"/>
      <c r="F2039" s="290"/>
      <c r="G2039" s="292"/>
      <c r="H2039" s="116"/>
      <c r="I2039" s="292"/>
      <c r="J2039" s="116"/>
      <c r="K2039" s="370" t="str">
        <f t="shared" si="946"/>
        <v/>
      </c>
      <c r="L2039" s="370">
        <f t="shared" si="947"/>
        <v>0</v>
      </c>
      <c r="M2039" s="370">
        <f t="shared" si="948"/>
        <v>0</v>
      </c>
      <c r="N2039" s="371" t="str">
        <f t="shared" ref="N2039:N2055" si="956">IF(OR($L2039&gt;$U$48,$M2039&gt;$U$48,AND($L2039&gt;$M2039,$M2039&lt;&gt;0),AND($L2039=0,$M2039&lt;&gt;0)),"ERROR","")</f>
        <v/>
      </c>
      <c r="O2039" s="371" t="str">
        <f t="shared" ref="O2039:O2055" si="957">IF(AND($N2039&lt;&gt;"ERROR",$L2039&lt;=$U$49,$M2039&lt;=$U$49,$M2039&lt;&gt;0),"(減車済)","")</f>
        <v/>
      </c>
      <c r="P2039" s="371" t="str">
        <f t="shared" ref="P2039:P2055" si="958">IF(AND($N2039&lt;&gt;"ERROR",$L2039&lt;$U$49,AND($M2039&gt;$U$49,$M2039&lt;=$W$49),$M2039&lt;&gt;0),"減車","")</f>
        <v/>
      </c>
      <c r="Q2039" s="371" t="str">
        <f t="shared" ref="Q2039:Q2055" si="959">IF(AND($N2039&lt;&gt;"ERROR",$L2039&gt;$U$49,$M2039&lt;=$W$49,$M2039&lt;&gt;0),"一時使用","")</f>
        <v/>
      </c>
      <c r="R2039" s="371" t="str">
        <f t="shared" ref="R2039:R2055" si="960">IF(AND($N2039&lt;&gt;"ERROR",AND($L2039&gt;0,$L2039&lt;=$U$49),$M2039=0),"継続","")</f>
        <v/>
      </c>
      <c r="S2039" s="371" t="str">
        <f t="shared" ref="S2039:S2055" si="961">IF(AND($N2039&lt;&gt;"ERROR",AND($L2039&gt;$U$49),$M2039=0),"新規","")</f>
        <v/>
      </c>
      <c r="T2039" s="443" t="str">
        <f t="shared" si="949"/>
        <v/>
      </c>
      <c r="U2039" s="539"/>
      <c r="V2039" s="117"/>
      <c r="W2039" s="118"/>
      <c r="X2039" s="119"/>
      <c r="Y2039" s="120"/>
      <c r="Z2039" s="122"/>
      <c r="AA2039" s="121"/>
      <c r="AB2039" s="443" t="str">
        <f t="shared" si="950"/>
        <v/>
      </c>
      <c r="AC2039" s="734" t="str">
        <f t="shared" si="951"/>
        <v/>
      </c>
      <c r="AD2039" s="372"/>
      <c r="AE2039" s="485"/>
      <c r="AF2039" s="373" t="str">
        <f t="shared" si="931"/>
        <v/>
      </c>
      <c r="AG2039" s="373" t="str">
        <f t="shared" si="932"/>
        <v/>
      </c>
      <c r="AH2039" s="374" t="str">
        <f t="shared" si="933"/>
        <v/>
      </c>
      <c r="AI2039" s="375" t="str">
        <f t="shared" si="934"/>
        <v/>
      </c>
      <c r="AJ2039" s="375" t="str">
        <f t="shared" si="935"/>
        <v/>
      </c>
      <c r="AK2039" s="375" t="str">
        <f t="shared" si="936"/>
        <v/>
      </c>
      <c r="AL2039" s="375" t="str">
        <f t="shared" si="937"/>
        <v/>
      </c>
      <c r="AM2039" s="375" t="str">
        <f t="shared" si="938"/>
        <v/>
      </c>
      <c r="AN2039" s="376" t="str">
        <f>IF(AF2039="","",IF(OR(AH2039="",AH2039="-"),"－",IF(OR(AM2039=8,AM2039=9),"",IF(OR(AJ2039=3,AJ2039=4,AJ2039=5,AJ2039=6),VLOOKUP(AH2039,INDEX((係数_バス貨物_ガソリン,係数_バス貨物_CNG,係数_バス貨物_軽油,係数_バス貨物_メタノール,係数_バス貨物_LPG),MATCH(AL2039,【参考】排出ガスレベル!$AI$4:$AI$671,1),1,AR2039):INDEX((係数_バス貨物_ガソリン,係数_バス貨物_CNG,係数_バス貨物_軽油,係数_バス貨物_メタノール,係数_バス貨物_LPG),MATCH(AL2039+1,【参考】排出ガスレベル!$AI$4:$AI$671,1)-1,5,AR2039),2,FALSE),IF(OR(AJ2039=1,AJ2039=2),VLOOKUP(AH2039,INDEX((係数_乗用_ガソリン,係数_乗用_CNG,係数_乗用_軽油,係数_乗用_メタノール,係数_乗用_LPG),1,1,AR2039):INDEX((係数_乗用_ガソリン,係数_乗用_CNG,係数_乗用_軽油,係数_乗用_メタノール,係数_乗用_LPG),125,5,AR2039),2,FALSE))))))</f>
        <v/>
      </c>
      <c r="AO2039" s="376" t="str">
        <f>IF(T2039="","",IF(OR(AH2039="",AH2039="-"),"－",IF(OR(AM2039=8,AM2039=9),"",IF(OR(AJ2039=3,AJ2039=4,AJ2039=5,AJ2039=6),VLOOKUP(AH2039,INDEX((係数_バス貨物_ガソリン,係数_バス貨物_CNG,係数_バス貨物_軽油,係数_バス貨物_メタノール,係数_バス貨物_LPG),MATCH(AL2039,【参考】排出ガスレベル!$AI$4:$AI$671,1),1,AR2039):INDEX((係数_バス貨物_ガソリン,係数_バス貨物_CNG,係数_バス貨物_軽油,係数_バス貨物_メタノール,係数_バス貨物_LPG),MATCH(AL2039+1,【参考】排出ガスレベル!$AI$4:$AI$671,1)-1,5,AR2039),3,FALSE),IF(OR(AJ2039=1,AJ2039=2),VLOOKUP(AH2039,INDEX((係数_乗用_ガソリン,係数_乗用_CNG,係数_乗用_軽油,係数_乗用_メタノール,係数_乗用_LPG),1,1,AR2039):INDEX((係数_乗用_ガソリン,係数_乗用_CNG,係数_乗用_軽油,係数_乗用_メタノール,係数_乗用_LPG),125,5,AR2039),3,FALSE))))))</f>
        <v/>
      </c>
      <c r="AP2039" s="375" t="str">
        <f t="shared" si="939"/>
        <v/>
      </c>
      <c r="AQ2039" s="444" t="str">
        <f t="shared" si="940"/>
        <v/>
      </c>
      <c r="AR2039" s="375" t="str">
        <f t="shared" si="943"/>
        <v/>
      </c>
      <c r="AS2039" s="377" t="str">
        <f t="shared" si="941"/>
        <v/>
      </c>
      <c r="AT2039" s="378" t="str">
        <f t="shared" si="942"/>
        <v/>
      </c>
      <c r="AX2039" s="625" t="b">
        <f t="shared" si="944"/>
        <v>0</v>
      </c>
      <c r="AY2039" s="7" t="str">
        <f t="shared" si="945"/>
        <v>FALSEFALSEFALSE</v>
      </c>
      <c r="AZ2039" s="626">
        <f t="shared" si="952"/>
        <v>0</v>
      </c>
      <c r="BA2039" s="627" t="str">
        <f t="shared" si="953"/>
        <v/>
      </c>
      <c r="BB2039" s="627">
        <f t="shared" si="954"/>
        <v>0</v>
      </c>
      <c r="BC2039" s="690" t="str">
        <f t="shared" si="955"/>
        <v/>
      </c>
    </row>
    <row r="2040" spans="1:55">
      <c r="A2040" s="381">
        <v>1984</v>
      </c>
      <c r="B2040" s="117"/>
      <c r="C2040" s="288"/>
      <c r="D2040" s="289"/>
      <c r="E2040" s="289"/>
      <c r="F2040" s="290"/>
      <c r="G2040" s="292"/>
      <c r="H2040" s="116"/>
      <c r="I2040" s="292"/>
      <c r="J2040" s="116"/>
      <c r="K2040" s="370" t="str">
        <f t="shared" si="946"/>
        <v/>
      </c>
      <c r="L2040" s="370">
        <f t="shared" si="947"/>
        <v>0</v>
      </c>
      <c r="M2040" s="370">
        <f t="shared" si="948"/>
        <v>0</v>
      </c>
      <c r="N2040" s="371" t="str">
        <f t="shared" si="956"/>
        <v/>
      </c>
      <c r="O2040" s="371" t="str">
        <f t="shared" si="957"/>
        <v/>
      </c>
      <c r="P2040" s="371" t="str">
        <f t="shared" si="958"/>
        <v/>
      </c>
      <c r="Q2040" s="371" t="str">
        <f t="shared" si="959"/>
        <v/>
      </c>
      <c r="R2040" s="371" t="str">
        <f t="shared" si="960"/>
        <v/>
      </c>
      <c r="S2040" s="371" t="str">
        <f t="shared" si="961"/>
        <v/>
      </c>
      <c r="T2040" s="443" t="str">
        <f t="shared" si="949"/>
        <v/>
      </c>
      <c r="U2040" s="539"/>
      <c r="V2040" s="117"/>
      <c r="W2040" s="118"/>
      <c r="X2040" s="119"/>
      <c r="Y2040" s="120"/>
      <c r="Z2040" s="122"/>
      <c r="AA2040" s="121"/>
      <c r="AB2040" s="443" t="str">
        <f t="shared" si="950"/>
        <v/>
      </c>
      <c r="AC2040" s="734" t="str">
        <f t="shared" si="951"/>
        <v/>
      </c>
      <c r="AD2040" s="372"/>
      <c r="AE2040" s="485"/>
      <c r="AF2040" s="373" t="str">
        <f t="shared" si="931"/>
        <v/>
      </c>
      <c r="AG2040" s="373" t="str">
        <f t="shared" si="932"/>
        <v/>
      </c>
      <c r="AH2040" s="374" t="str">
        <f t="shared" si="933"/>
        <v/>
      </c>
      <c r="AI2040" s="375" t="str">
        <f t="shared" si="934"/>
        <v/>
      </c>
      <c r="AJ2040" s="375" t="str">
        <f t="shared" si="935"/>
        <v/>
      </c>
      <c r="AK2040" s="375" t="str">
        <f t="shared" si="936"/>
        <v/>
      </c>
      <c r="AL2040" s="375" t="str">
        <f t="shared" si="937"/>
        <v/>
      </c>
      <c r="AM2040" s="375" t="str">
        <f t="shared" si="938"/>
        <v/>
      </c>
      <c r="AN2040" s="376" t="str">
        <f>IF(AF2040="","",IF(OR(AH2040="",AH2040="-"),"－",IF(OR(AM2040=8,AM2040=9),"",IF(OR(AJ2040=3,AJ2040=4,AJ2040=5,AJ2040=6),VLOOKUP(AH2040,INDEX((係数_バス貨物_ガソリン,係数_バス貨物_CNG,係数_バス貨物_軽油,係数_バス貨物_メタノール,係数_バス貨物_LPG),MATCH(AL2040,【参考】排出ガスレベル!$AI$4:$AI$671,1),1,AR2040):INDEX((係数_バス貨物_ガソリン,係数_バス貨物_CNG,係数_バス貨物_軽油,係数_バス貨物_メタノール,係数_バス貨物_LPG),MATCH(AL2040+1,【参考】排出ガスレベル!$AI$4:$AI$671,1)-1,5,AR2040),2,FALSE),IF(OR(AJ2040=1,AJ2040=2),VLOOKUP(AH2040,INDEX((係数_乗用_ガソリン,係数_乗用_CNG,係数_乗用_軽油,係数_乗用_メタノール,係数_乗用_LPG),1,1,AR2040):INDEX((係数_乗用_ガソリン,係数_乗用_CNG,係数_乗用_軽油,係数_乗用_メタノール,係数_乗用_LPG),125,5,AR2040),2,FALSE))))))</f>
        <v/>
      </c>
      <c r="AO2040" s="376" t="str">
        <f>IF(T2040="","",IF(OR(AH2040="",AH2040="-"),"－",IF(OR(AM2040=8,AM2040=9),"",IF(OR(AJ2040=3,AJ2040=4,AJ2040=5,AJ2040=6),VLOOKUP(AH2040,INDEX((係数_バス貨物_ガソリン,係数_バス貨物_CNG,係数_バス貨物_軽油,係数_バス貨物_メタノール,係数_バス貨物_LPG),MATCH(AL2040,【参考】排出ガスレベル!$AI$4:$AI$671,1),1,AR2040):INDEX((係数_バス貨物_ガソリン,係数_バス貨物_CNG,係数_バス貨物_軽油,係数_バス貨物_メタノール,係数_バス貨物_LPG),MATCH(AL2040+1,【参考】排出ガスレベル!$AI$4:$AI$671,1)-1,5,AR2040),3,FALSE),IF(OR(AJ2040=1,AJ2040=2),VLOOKUP(AH2040,INDEX((係数_乗用_ガソリン,係数_乗用_CNG,係数_乗用_軽油,係数_乗用_メタノール,係数_乗用_LPG),1,1,AR2040):INDEX((係数_乗用_ガソリン,係数_乗用_CNG,係数_乗用_軽油,係数_乗用_メタノール,係数_乗用_LPG),125,5,AR2040),3,FALSE))))))</f>
        <v/>
      </c>
      <c r="AP2040" s="375" t="str">
        <f t="shared" si="939"/>
        <v/>
      </c>
      <c r="AQ2040" s="444" t="str">
        <f t="shared" si="940"/>
        <v/>
      </c>
      <c r="AR2040" s="375" t="str">
        <f t="shared" si="943"/>
        <v/>
      </c>
      <c r="AS2040" s="377" t="str">
        <f t="shared" si="941"/>
        <v/>
      </c>
      <c r="AT2040" s="378" t="str">
        <f t="shared" si="942"/>
        <v/>
      </c>
      <c r="AX2040" s="625" t="b">
        <f t="shared" si="944"/>
        <v>0</v>
      </c>
      <c r="AY2040" s="7" t="str">
        <f t="shared" si="945"/>
        <v>FALSEFALSEFALSE</v>
      </c>
      <c r="AZ2040" s="626">
        <f t="shared" si="952"/>
        <v>0</v>
      </c>
      <c r="BA2040" s="627" t="str">
        <f t="shared" si="953"/>
        <v/>
      </c>
      <c r="BB2040" s="627">
        <f t="shared" si="954"/>
        <v>0</v>
      </c>
      <c r="BC2040" s="690" t="str">
        <f t="shared" si="955"/>
        <v/>
      </c>
    </row>
    <row r="2041" spans="1:55">
      <c r="A2041" s="381">
        <v>1985</v>
      </c>
      <c r="B2041" s="117"/>
      <c r="C2041" s="288"/>
      <c r="D2041" s="289"/>
      <c r="E2041" s="289"/>
      <c r="F2041" s="290"/>
      <c r="G2041" s="292"/>
      <c r="H2041" s="116"/>
      <c r="I2041" s="292"/>
      <c r="J2041" s="116"/>
      <c r="K2041" s="370" t="str">
        <f t="shared" si="946"/>
        <v/>
      </c>
      <c r="L2041" s="370">
        <f t="shared" si="947"/>
        <v>0</v>
      </c>
      <c r="M2041" s="370">
        <f t="shared" si="948"/>
        <v>0</v>
      </c>
      <c r="N2041" s="371" t="str">
        <f t="shared" si="956"/>
        <v/>
      </c>
      <c r="O2041" s="371" t="str">
        <f t="shared" si="957"/>
        <v/>
      </c>
      <c r="P2041" s="371" t="str">
        <f t="shared" si="958"/>
        <v/>
      </c>
      <c r="Q2041" s="371" t="str">
        <f t="shared" si="959"/>
        <v/>
      </c>
      <c r="R2041" s="371" t="str">
        <f t="shared" si="960"/>
        <v/>
      </c>
      <c r="S2041" s="371" t="str">
        <f t="shared" si="961"/>
        <v/>
      </c>
      <c r="T2041" s="443" t="str">
        <f t="shared" si="949"/>
        <v/>
      </c>
      <c r="U2041" s="539"/>
      <c r="V2041" s="117"/>
      <c r="W2041" s="118"/>
      <c r="X2041" s="119"/>
      <c r="Y2041" s="120"/>
      <c r="Z2041" s="122"/>
      <c r="AA2041" s="121"/>
      <c r="AB2041" s="443" t="str">
        <f t="shared" si="950"/>
        <v/>
      </c>
      <c r="AC2041" s="734" t="str">
        <f t="shared" si="951"/>
        <v/>
      </c>
      <c r="AD2041" s="372"/>
      <c r="AE2041" s="485"/>
      <c r="AF2041" s="373" t="str">
        <f t="shared" ref="AF2041:AF2056" si="962">IF(OR(T2041="(減車済)",T2041=""),"",1)</f>
        <v/>
      </c>
      <c r="AG2041" s="373" t="str">
        <f t="shared" ref="AG2041:AG2056" si="963">IF(OR(T2041="継続",T2041="新規"),1,"")</f>
        <v/>
      </c>
      <c r="AH2041" s="374" t="str">
        <f t="shared" ref="AH2041:AH2056" si="964">IF(AF2041="","",UPPER(ASC(X2041)))</f>
        <v/>
      </c>
      <c r="AI2041" s="375" t="str">
        <f t="shared" ref="AI2041:AI2056" si="965">IF(AF2041="","",IF(V2041="","",IF(V2041="普通",1,IF(V2041="小型",2,0))))</f>
        <v/>
      </c>
      <c r="AJ2041" s="375" t="str">
        <f t="shared" ref="AJ2041:AJ2056" si="966">IF(AF2041="","",IF(W2041="","",VLOOKUP(W2041,用途,2,FALSE)))</f>
        <v/>
      </c>
      <c r="AK2041" s="375" t="str">
        <f t="shared" ref="AK2041:AK2056" si="967">IF(AF2041="","",IF(Y2041="","",IF(Y2041&lt;=10,1,IF(Y2041&lt;30,2,IF(Y2041&gt;=30,3,0)))))</f>
        <v/>
      </c>
      <c r="AL2041" s="375" t="str">
        <f t="shared" ref="AL2041:AL2056" si="968">IF(AF2041="","",IF(Z2041="","",IF(Z2041&lt;=1.7*1000,1,IF(Z2041&lt;=2.5*1000,2,IF(Z2041&lt;=3.5*1000,3,IF(Z2041&lt;8*1000,4,IF(Z2041&gt;=8*1000,5,"")))))))</f>
        <v/>
      </c>
      <c r="AM2041" s="375" t="str">
        <f t="shared" ref="AM2041:AM2056" si="969">IF(AF2041="","",IF(AA2041="","",VLOOKUP(AA2041,燃料の種類,2,FALSE)))</f>
        <v/>
      </c>
      <c r="AN2041" s="376" t="str">
        <f>IF(AF2041="","",IF(OR(AH2041="",AH2041="-"),"－",IF(OR(AM2041=8,AM2041=9),"",IF(OR(AJ2041=3,AJ2041=4,AJ2041=5,AJ2041=6),VLOOKUP(AH2041,INDEX((係数_バス貨物_ガソリン,係数_バス貨物_CNG,係数_バス貨物_軽油,係数_バス貨物_メタノール,係数_バス貨物_LPG),MATCH(AL2041,【参考】排出ガスレベル!$AI$4:$AI$671,1),1,AR2041):INDEX((係数_バス貨物_ガソリン,係数_バス貨物_CNG,係数_バス貨物_軽油,係数_バス貨物_メタノール,係数_バス貨物_LPG),MATCH(AL2041+1,【参考】排出ガスレベル!$AI$4:$AI$671,1)-1,5,AR2041),2,FALSE),IF(OR(AJ2041=1,AJ2041=2),VLOOKUP(AH2041,INDEX((係数_乗用_ガソリン,係数_乗用_CNG,係数_乗用_軽油,係数_乗用_メタノール,係数_乗用_LPG),1,1,AR2041):INDEX((係数_乗用_ガソリン,係数_乗用_CNG,係数_乗用_軽油,係数_乗用_メタノール,係数_乗用_LPG),125,5,AR2041),2,FALSE))))))</f>
        <v/>
      </c>
      <c r="AO2041" s="376" t="str">
        <f>IF(T2041="","",IF(OR(AH2041="",AH2041="-"),"－",IF(OR(AM2041=8,AM2041=9),"",IF(OR(AJ2041=3,AJ2041=4,AJ2041=5,AJ2041=6),VLOOKUP(AH2041,INDEX((係数_バス貨物_ガソリン,係数_バス貨物_CNG,係数_バス貨物_軽油,係数_バス貨物_メタノール,係数_バス貨物_LPG),MATCH(AL2041,【参考】排出ガスレベル!$AI$4:$AI$671,1),1,AR2041):INDEX((係数_バス貨物_ガソリン,係数_バス貨物_CNG,係数_バス貨物_軽油,係数_バス貨物_メタノール,係数_バス貨物_LPG),MATCH(AL2041+1,【参考】排出ガスレベル!$AI$4:$AI$671,1)-1,5,AR2041),3,FALSE),IF(OR(AJ2041=1,AJ2041=2),VLOOKUP(AH2041,INDEX((係数_乗用_ガソリン,係数_乗用_CNG,係数_乗用_軽油,係数_乗用_メタノール,係数_乗用_LPG),1,1,AR2041):INDEX((係数_乗用_ガソリン,係数_乗用_CNG,係数_乗用_軽油,係数_乗用_メタノール,係数_乗用_LPG),125,5,AR2041),3,FALSE))))))</f>
        <v/>
      </c>
      <c r="AP2041" s="375" t="str">
        <f t="shared" ref="AP2041:AP2056" si="970">IF((AF2041="")+(AC2041=""),"",IF(燃料区分1=4,VLOOKUP(AO2041,排ガス低減レベル,2,FALSE),VLOOKUP(AC2041,排ガス低減レベル,2,FALSE)))</f>
        <v/>
      </c>
      <c r="AQ2041" s="444" t="str">
        <f t="shared" ref="AQ2041:AQ2056" si="971">IF(AG2041="","",IF(AJ2041=3,B2041&amp;"-"&amp;SUM(AJ2041*100,AK2041*10,AL2041)&amp;"A",IF(OR(AJ2041=2,AJ2041=4,AJ2041=6),B2041&amp;"-"&amp;AL2041*10&amp;"A",IF(AJ2041=1,B2041&amp;"-"&amp;AJ2041&amp;"A",IF(AJ2041=5,B2041&amp;"-"&amp;SUM(AJ2041*100,AI2041*10,AL2041)&amp;"A","")))))</f>
        <v/>
      </c>
      <c r="AR2041" s="375" t="str">
        <f t="shared" si="943"/>
        <v/>
      </c>
      <c r="AS2041" s="377" t="str">
        <f t="shared" ref="AS2041:AS2056" si="972">IF(AG2041="","",B2041&amp;"-"&amp;AM2041)</f>
        <v/>
      </c>
      <c r="AT2041" s="378" t="str">
        <f t="shared" ref="AT2041:AT2056" si="973">IF(AF2041="","",VLOOKUP(T2041,車両の増減,2,FALSE))</f>
        <v/>
      </c>
      <c r="AX2041" s="625" t="b">
        <f t="shared" si="944"/>
        <v>0</v>
      </c>
      <c r="AY2041" s="7" t="str">
        <f t="shared" si="945"/>
        <v>FALSEFALSEFALSE</v>
      </c>
      <c r="AZ2041" s="626">
        <f t="shared" si="952"/>
        <v>0</v>
      </c>
      <c r="BA2041" s="627" t="str">
        <f t="shared" si="953"/>
        <v/>
      </c>
      <c r="BB2041" s="627">
        <f t="shared" si="954"/>
        <v>0</v>
      </c>
      <c r="BC2041" s="690" t="str">
        <f t="shared" si="955"/>
        <v/>
      </c>
    </row>
    <row r="2042" spans="1:55">
      <c r="A2042" s="381">
        <v>1986</v>
      </c>
      <c r="B2042" s="117"/>
      <c r="C2042" s="288"/>
      <c r="D2042" s="289"/>
      <c r="E2042" s="289"/>
      <c r="F2042" s="290"/>
      <c r="G2042" s="292"/>
      <c r="H2042" s="116"/>
      <c r="I2042" s="292"/>
      <c r="J2042" s="116"/>
      <c r="K2042" s="370" t="str">
        <f t="shared" si="946"/>
        <v/>
      </c>
      <c r="L2042" s="370">
        <f t="shared" si="947"/>
        <v>0</v>
      </c>
      <c r="M2042" s="370">
        <f t="shared" si="948"/>
        <v>0</v>
      </c>
      <c r="N2042" s="371" t="str">
        <f t="shared" si="956"/>
        <v/>
      </c>
      <c r="O2042" s="371" t="str">
        <f t="shared" si="957"/>
        <v/>
      </c>
      <c r="P2042" s="371" t="str">
        <f t="shared" si="958"/>
        <v/>
      </c>
      <c r="Q2042" s="371" t="str">
        <f t="shared" si="959"/>
        <v/>
      </c>
      <c r="R2042" s="371" t="str">
        <f t="shared" si="960"/>
        <v/>
      </c>
      <c r="S2042" s="371" t="str">
        <f t="shared" si="961"/>
        <v/>
      </c>
      <c r="T2042" s="443" t="str">
        <f t="shared" si="949"/>
        <v/>
      </c>
      <c r="U2042" s="539"/>
      <c r="V2042" s="117"/>
      <c r="W2042" s="118"/>
      <c r="X2042" s="119"/>
      <c r="Y2042" s="120"/>
      <c r="Z2042" s="122"/>
      <c r="AA2042" s="121"/>
      <c r="AB2042" s="443" t="str">
        <f t="shared" si="950"/>
        <v/>
      </c>
      <c r="AC2042" s="734" t="str">
        <f t="shared" si="951"/>
        <v/>
      </c>
      <c r="AD2042" s="372"/>
      <c r="AE2042" s="485"/>
      <c r="AF2042" s="373" t="str">
        <f t="shared" si="962"/>
        <v/>
      </c>
      <c r="AG2042" s="373" t="str">
        <f t="shared" si="963"/>
        <v/>
      </c>
      <c r="AH2042" s="374" t="str">
        <f t="shared" si="964"/>
        <v/>
      </c>
      <c r="AI2042" s="375" t="str">
        <f t="shared" si="965"/>
        <v/>
      </c>
      <c r="AJ2042" s="375" t="str">
        <f t="shared" si="966"/>
        <v/>
      </c>
      <c r="AK2042" s="375" t="str">
        <f t="shared" si="967"/>
        <v/>
      </c>
      <c r="AL2042" s="375" t="str">
        <f t="shared" si="968"/>
        <v/>
      </c>
      <c r="AM2042" s="375" t="str">
        <f t="shared" si="969"/>
        <v/>
      </c>
      <c r="AN2042" s="376" t="str">
        <f>IF(AF2042="","",IF(OR(AH2042="",AH2042="-"),"－",IF(OR(AM2042=8,AM2042=9),"",IF(OR(AJ2042=3,AJ2042=4,AJ2042=5,AJ2042=6),VLOOKUP(AH2042,INDEX((係数_バス貨物_ガソリン,係数_バス貨物_CNG,係数_バス貨物_軽油,係数_バス貨物_メタノール,係数_バス貨物_LPG),MATCH(AL2042,【参考】排出ガスレベル!$AI$4:$AI$671,1),1,AR2042):INDEX((係数_バス貨物_ガソリン,係数_バス貨物_CNG,係数_バス貨物_軽油,係数_バス貨物_メタノール,係数_バス貨物_LPG),MATCH(AL2042+1,【参考】排出ガスレベル!$AI$4:$AI$671,1)-1,5,AR2042),2,FALSE),IF(OR(AJ2042=1,AJ2042=2),VLOOKUP(AH2042,INDEX((係数_乗用_ガソリン,係数_乗用_CNG,係数_乗用_軽油,係数_乗用_メタノール,係数_乗用_LPG),1,1,AR2042):INDEX((係数_乗用_ガソリン,係数_乗用_CNG,係数_乗用_軽油,係数_乗用_メタノール,係数_乗用_LPG),125,5,AR2042),2,FALSE))))))</f>
        <v/>
      </c>
      <c r="AO2042" s="376" t="str">
        <f>IF(T2042="","",IF(OR(AH2042="",AH2042="-"),"－",IF(OR(AM2042=8,AM2042=9),"",IF(OR(AJ2042=3,AJ2042=4,AJ2042=5,AJ2042=6),VLOOKUP(AH2042,INDEX((係数_バス貨物_ガソリン,係数_バス貨物_CNG,係数_バス貨物_軽油,係数_バス貨物_メタノール,係数_バス貨物_LPG),MATCH(AL2042,【参考】排出ガスレベル!$AI$4:$AI$671,1),1,AR2042):INDEX((係数_バス貨物_ガソリン,係数_バス貨物_CNG,係数_バス貨物_軽油,係数_バス貨物_メタノール,係数_バス貨物_LPG),MATCH(AL2042+1,【参考】排出ガスレベル!$AI$4:$AI$671,1)-1,5,AR2042),3,FALSE),IF(OR(AJ2042=1,AJ2042=2),VLOOKUP(AH2042,INDEX((係数_乗用_ガソリン,係数_乗用_CNG,係数_乗用_軽油,係数_乗用_メタノール,係数_乗用_LPG),1,1,AR2042):INDEX((係数_乗用_ガソリン,係数_乗用_CNG,係数_乗用_軽油,係数_乗用_メタノール,係数_乗用_LPG),125,5,AR2042),3,FALSE))))))</f>
        <v/>
      </c>
      <c r="AP2042" s="375" t="str">
        <f t="shared" si="970"/>
        <v/>
      </c>
      <c r="AQ2042" s="444" t="str">
        <f t="shared" si="971"/>
        <v/>
      </c>
      <c r="AR2042" s="375" t="str">
        <f t="shared" ref="AR2042:AR2056" si="974">IF(OR(AM2042=1,AM2042=2,AM2042=11),1,IF(AM2042=6,2,IF(OR(AM2042=4,AM2042=5,AM2042=10),3,IF(AM2042=7,4,IF(AM2042=3,5, IF(OR(AM2042=8,AM2042=9),6,""))))))</f>
        <v/>
      </c>
      <c r="AS2042" s="377" t="str">
        <f t="shared" si="972"/>
        <v/>
      </c>
      <c r="AT2042" s="378" t="str">
        <f t="shared" si="973"/>
        <v/>
      </c>
      <c r="AX2042" s="625" t="b">
        <f t="shared" ref="AX2042:AX2055" si="975">IF(AY2042="FALSEFALSEFALSEFALSE","ハイブリッド")</f>
        <v>0</v>
      </c>
      <c r="AY2042" s="7" t="str">
        <f t="shared" ref="AY2042:AY2055" si="976">EXACT(AZ2042,BA2042)&amp;IF(BA2042="","")&amp;IF(AZ2042="電気",TRUE)&amp;IF(AZ2042="LPG",TRUE)</f>
        <v>FALSEFALSEFALSE</v>
      </c>
      <c r="AZ2042" s="626">
        <f t="shared" si="952"/>
        <v>0</v>
      </c>
      <c r="BA2042" s="627" t="str">
        <f t="shared" si="953"/>
        <v/>
      </c>
      <c r="BB2042" s="627">
        <f t="shared" si="954"/>
        <v>0</v>
      </c>
      <c r="BC2042" s="690" t="str">
        <f t="shared" si="955"/>
        <v/>
      </c>
    </row>
    <row r="2043" spans="1:55">
      <c r="A2043" s="381">
        <v>1987</v>
      </c>
      <c r="B2043" s="117"/>
      <c r="C2043" s="288"/>
      <c r="D2043" s="289"/>
      <c r="E2043" s="289"/>
      <c r="F2043" s="290"/>
      <c r="G2043" s="292"/>
      <c r="H2043" s="116"/>
      <c r="I2043" s="292"/>
      <c r="J2043" s="116"/>
      <c r="K2043" s="370" t="str">
        <f t="shared" si="946"/>
        <v/>
      </c>
      <c r="L2043" s="370">
        <f t="shared" si="947"/>
        <v>0</v>
      </c>
      <c r="M2043" s="370">
        <f t="shared" si="948"/>
        <v>0</v>
      </c>
      <c r="N2043" s="371" t="str">
        <f t="shared" si="956"/>
        <v/>
      </c>
      <c r="O2043" s="371" t="str">
        <f t="shared" si="957"/>
        <v/>
      </c>
      <c r="P2043" s="371" t="str">
        <f t="shared" si="958"/>
        <v/>
      </c>
      <c r="Q2043" s="371" t="str">
        <f t="shared" si="959"/>
        <v/>
      </c>
      <c r="R2043" s="371" t="str">
        <f t="shared" si="960"/>
        <v/>
      </c>
      <c r="S2043" s="371" t="str">
        <f t="shared" si="961"/>
        <v/>
      </c>
      <c r="T2043" s="443" t="str">
        <f t="shared" si="949"/>
        <v/>
      </c>
      <c r="U2043" s="539"/>
      <c r="V2043" s="117"/>
      <c r="W2043" s="118"/>
      <c r="X2043" s="119"/>
      <c r="Y2043" s="120"/>
      <c r="Z2043" s="122"/>
      <c r="AA2043" s="121"/>
      <c r="AB2043" s="443" t="str">
        <f t="shared" si="950"/>
        <v/>
      </c>
      <c r="AC2043" s="734" t="str">
        <f t="shared" si="951"/>
        <v/>
      </c>
      <c r="AD2043" s="372"/>
      <c r="AE2043" s="485"/>
      <c r="AF2043" s="373" t="str">
        <f t="shared" si="962"/>
        <v/>
      </c>
      <c r="AG2043" s="373" t="str">
        <f t="shared" si="963"/>
        <v/>
      </c>
      <c r="AH2043" s="374" t="str">
        <f t="shared" si="964"/>
        <v/>
      </c>
      <c r="AI2043" s="375" t="str">
        <f t="shared" si="965"/>
        <v/>
      </c>
      <c r="AJ2043" s="375" t="str">
        <f t="shared" si="966"/>
        <v/>
      </c>
      <c r="AK2043" s="375" t="str">
        <f t="shared" si="967"/>
        <v/>
      </c>
      <c r="AL2043" s="375" t="str">
        <f t="shared" si="968"/>
        <v/>
      </c>
      <c r="AM2043" s="375" t="str">
        <f t="shared" si="969"/>
        <v/>
      </c>
      <c r="AN2043" s="376" t="str">
        <f>IF(AF2043="","",IF(OR(AH2043="",AH2043="-"),"－",IF(OR(AM2043=8,AM2043=9),"",IF(OR(AJ2043=3,AJ2043=4,AJ2043=5,AJ2043=6),VLOOKUP(AH2043,INDEX((係数_バス貨物_ガソリン,係数_バス貨物_CNG,係数_バス貨物_軽油,係数_バス貨物_メタノール,係数_バス貨物_LPG),MATCH(AL2043,【参考】排出ガスレベル!$AI$4:$AI$671,1),1,AR2043):INDEX((係数_バス貨物_ガソリン,係数_バス貨物_CNG,係数_バス貨物_軽油,係数_バス貨物_メタノール,係数_バス貨物_LPG),MATCH(AL2043+1,【参考】排出ガスレベル!$AI$4:$AI$671,1)-1,5,AR2043),2,FALSE),IF(OR(AJ2043=1,AJ2043=2),VLOOKUP(AH2043,INDEX((係数_乗用_ガソリン,係数_乗用_CNG,係数_乗用_軽油,係数_乗用_メタノール,係数_乗用_LPG),1,1,AR2043):INDEX((係数_乗用_ガソリン,係数_乗用_CNG,係数_乗用_軽油,係数_乗用_メタノール,係数_乗用_LPG),125,5,AR2043),2,FALSE))))))</f>
        <v/>
      </c>
      <c r="AO2043" s="376" t="str">
        <f>IF(T2043="","",IF(OR(AH2043="",AH2043="-"),"－",IF(OR(AM2043=8,AM2043=9),"",IF(OR(AJ2043=3,AJ2043=4,AJ2043=5,AJ2043=6),VLOOKUP(AH2043,INDEX((係数_バス貨物_ガソリン,係数_バス貨物_CNG,係数_バス貨物_軽油,係数_バス貨物_メタノール,係数_バス貨物_LPG),MATCH(AL2043,【参考】排出ガスレベル!$AI$4:$AI$671,1),1,AR2043):INDEX((係数_バス貨物_ガソリン,係数_バス貨物_CNG,係数_バス貨物_軽油,係数_バス貨物_メタノール,係数_バス貨物_LPG),MATCH(AL2043+1,【参考】排出ガスレベル!$AI$4:$AI$671,1)-1,5,AR2043),3,FALSE),IF(OR(AJ2043=1,AJ2043=2),VLOOKUP(AH2043,INDEX((係数_乗用_ガソリン,係数_乗用_CNG,係数_乗用_軽油,係数_乗用_メタノール,係数_乗用_LPG),1,1,AR2043):INDEX((係数_乗用_ガソリン,係数_乗用_CNG,係数_乗用_軽油,係数_乗用_メタノール,係数_乗用_LPG),125,5,AR2043),3,FALSE))))))</f>
        <v/>
      </c>
      <c r="AP2043" s="375" t="str">
        <f t="shared" si="970"/>
        <v/>
      </c>
      <c r="AQ2043" s="444" t="str">
        <f t="shared" si="971"/>
        <v/>
      </c>
      <c r="AR2043" s="375" t="str">
        <f t="shared" si="974"/>
        <v/>
      </c>
      <c r="AS2043" s="377" t="str">
        <f t="shared" si="972"/>
        <v/>
      </c>
      <c r="AT2043" s="378" t="str">
        <f t="shared" si="973"/>
        <v/>
      </c>
      <c r="AX2043" s="625" t="b">
        <f t="shared" si="975"/>
        <v>0</v>
      </c>
      <c r="AY2043" s="7" t="str">
        <f t="shared" si="976"/>
        <v>FALSEFALSEFALSE</v>
      </c>
      <c r="AZ2043" s="626">
        <f t="shared" si="952"/>
        <v>0</v>
      </c>
      <c r="BA2043" s="627" t="str">
        <f t="shared" si="953"/>
        <v/>
      </c>
      <c r="BB2043" s="627">
        <f t="shared" si="954"/>
        <v>0</v>
      </c>
      <c r="BC2043" s="690" t="str">
        <f t="shared" si="955"/>
        <v/>
      </c>
    </row>
    <row r="2044" spans="1:55">
      <c r="A2044" s="381">
        <v>1988</v>
      </c>
      <c r="B2044" s="117"/>
      <c r="C2044" s="288"/>
      <c r="D2044" s="289"/>
      <c r="E2044" s="289"/>
      <c r="F2044" s="290"/>
      <c r="G2044" s="292"/>
      <c r="H2044" s="116"/>
      <c r="I2044" s="292"/>
      <c r="J2044" s="116"/>
      <c r="K2044" s="370" t="str">
        <f t="shared" si="946"/>
        <v/>
      </c>
      <c r="L2044" s="370">
        <f t="shared" si="947"/>
        <v>0</v>
      </c>
      <c r="M2044" s="370">
        <f t="shared" si="948"/>
        <v>0</v>
      </c>
      <c r="N2044" s="371" t="str">
        <f t="shared" si="956"/>
        <v/>
      </c>
      <c r="O2044" s="371" t="str">
        <f t="shared" si="957"/>
        <v/>
      </c>
      <c r="P2044" s="371" t="str">
        <f t="shared" si="958"/>
        <v/>
      </c>
      <c r="Q2044" s="371" t="str">
        <f t="shared" si="959"/>
        <v/>
      </c>
      <c r="R2044" s="371" t="str">
        <f t="shared" si="960"/>
        <v/>
      </c>
      <c r="S2044" s="371" t="str">
        <f t="shared" si="961"/>
        <v/>
      </c>
      <c r="T2044" s="443" t="str">
        <f t="shared" si="949"/>
        <v/>
      </c>
      <c r="U2044" s="539"/>
      <c r="V2044" s="117"/>
      <c r="W2044" s="118"/>
      <c r="X2044" s="119"/>
      <c r="Y2044" s="120"/>
      <c r="Z2044" s="122"/>
      <c r="AA2044" s="121"/>
      <c r="AB2044" s="443" t="str">
        <f t="shared" si="950"/>
        <v/>
      </c>
      <c r="AC2044" s="734" t="str">
        <f t="shared" si="951"/>
        <v/>
      </c>
      <c r="AD2044" s="372"/>
      <c r="AE2044" s="485"/>
      <c r="AF2044" s="373" t="str">
        <f t="shared" si="962"/>
        <v/>
      </c>
      <c r="AG2044" s="373" t="str">
        <f t="shared" si="963"/>
        <v/>
      </c>
      <c r="AH2044" s="374" t="str">
        <f t="shared" si="964"/>
        <v/>
      </c>
      <c r="AI2044" s="375" t="str">
        <f t="shared" si="965"/>
        <v/>
      </c>
      <c r="AJ2044" s="375" t="str">
        <f t="shared" si="966"/>
        <v/>
      </c>
      <c r="AK2044" s="375" t="str">
        <f t="shared" si="967"/>
        <v/>
      </c>
      <c r="AL2044" s="375" t="str">
        <f t="shared" si="968"/>
        <v/>
      </c>
      <c r="AM2044" s="375" t="str">
        <f t="shared" si="969"/>
        <v/>
      </c>
      <c r="AN2044" s="376" t="str">
        <f>IF(AF2044="","",IF(OR(AH2044="",AH2044="-"),"－",IF(OR(AM2044=8,AM2044=9),"",IF(OR(AJ2044=3,AJ2044=4,AJ2044=5,AJ2044=6),VLOOKUP(AH2044,INDEX((係数_バス貨物_ガソリン,係数_バス貨物_CNG,係数_バス貨物_軽油,係数_バス貨物_メタノール,係数_バス貨物_LPG),MATCH(AL2044,【参考】排出ガスレベル!$AI$4:$AI$671,1),1,AR2044):INDEX((係数_バス貨物_ガソリン,係数_バス貨物_CNG,係数_バス貨物_軽油,係数_バス貨物_メタノール,係数_バス貨物_LPG),MATCH(AL2044+1,【参考】排出ガスレベル!$AI$4:$AI$671,1)-1,5,AR2044),2,FALSE),IF(OR(AJ2044=1,AJ2044=2),VLOOKUP(AH2044,INDEX((係数_乗用_ガソリン,係数_乗用_CNG,係数_乗用_軽油,係数_乗用_メタノール,係数_乗用_LPG),1,1,AR2044):INDEX((係数_乗用_ガソリン,係数_乗用_CNG,係数_乗用_軽油,係数_乗用_メタノール,係数_乗用_LPG),125,5,AR2044),2,FALSE))))))</f>
        <v/>
      </c>
      <c r="AO2044" s="376" t="str">
        <f>IF(T2044="","",IF(OR(AH2044="",AH2044="-"),"－",IF(OR(AM2044=8,AM2044=9),"",IF(OR(AJ2044=3,AJ2044=4,AJ2044=5,AJ2044=6),VLOOKUP(AH2044,INDEX((係数_バス貨物_ガソリン,係数_バス貨物_CNG,係数_バス貨物_軽油,係数_バス貨物_メタノール,係数_バス貨物_LPG),MATCH(AL2044,【参考】排出ガスレベル!$AI$4:$AI$671,1),1,AR2044):INDEX((係数_バス貨物_ガソリン,係数_バス貨物_CNG,係数_バス貨物_軽油,係数_バス貨物_メタノール,係数_バス貨物_LPG),MATCH(AL2044+1,【参考】排出ガスレベル!$AI$4:$AI$671,1)-1,5,AR2044),3,FALSE),IF(OR(AJ2044=1,AJ2044=2),VLOOKUP(AH2044,INDEX((係数_乗用_ガソリン,係数_乗用_CNG,係数_乗用_軽油,係数_乗用_メタノール,係数_乗用_LPG),1,1,AR2044):INDEX((係数_乗用_ガソリン,係数_乗用_CNG,係数_乗用_軽油,係数_乗用_メタノール,係数_乗用_LPG),125,5,AR2044),3,FALSE))))))</f>
        <v/>
      </c>
      <c r="AP2044" s="375" t="str">
        <f t="shared" si="970"/>
        <v/>
      </c>
      <c r="AQ2044" s="444" t="str">
        <f t="shared" si="971"/>
        <v/>
      </c>
      <c r="AR2044" s="375" t="str">
        <f t="shared" si="974"/>
        <v/>
      </c>
      <c r="AS2044" s="377" t="str">
        <f t="shared" si="972"/>
        <v/>
      </c>
      <c r="AT2044" s="378" t="str">
        <f t="shared" si="973"/>
        <v/>
      </c>
      <c r="AX2044" s="625" t="b">
        <f t="shared" si="975"/>
        <v>0</v>
      </c>
      <c r="AY2044" s="7" t="str">
        <f t="shared" si="976"/>
        <v>FALSEFALSEFALSE</v>
      </c>
      <c r="AZ2044" s="626">
        <f t="shared" si="952"/>
        <v>0</v>
      </c>
      <c r="BA2044" s="627" t="str">
        <f t="shared" si="953"/>
        <v/>
      </c>
      <c r="BB2044" s="627">
        <f t="shared" si="954"/>
        <v>0</v>
      </c>
      <c r="BC2044" s="690" t="str">
        <f t="shared" si="955"/>
        <v/>
      </c>
    </row>
    <row r="2045" spans="1:55">
      <c r="A2045" s="381">
        <v>1989</v>
      </c>
      <c r="B2045" s="117"/>
      <c r="C2045" s="288"/>
      <c r="D2045" s="289"/>
      <c r="E2045" s="289"/>
      <c r="F2045" s="290"/>
      <c r="G2045" s="292"/>
      <c r="H2045" s="116"/>
      <c r="I2045" s="292"/>
      <c r="J2045" s="116"/>
      <c r="K2045" s="370" t="str">
        <f t="shared" si="946"/>
        <v/>
      </c>
      <c r="L2045" s="370">
        <f t="shared" si="947"/>
        <v>0</v>
      </c>
      <c r="M2045" s="370">
        <f t="shared" si="948"/>
        <v>0</v>
      </c>
      <c r="N2045" s="371" t="str">
        <f t="shared" si="956"/>
        <v/>
      </c>
      <c r="O2045" s="371" t="str">
        <f t="shared" si="957"/>
        <v/>
      </c>
      <c r="P2045" s="371" t="str">
        <f t="shared" si="958"/>
        <v/>
      </c>
      <c r="Q2045" s="371" t="str">
        <f t="shared" si="959"/>
        <v/>
      </c>
      <c r="R2045" s="371" t="str">
        <f t="shared" si="960"/>
        <v/>
      </c>
      <c r="S2045" s="371" t="str">
        <f t="shared" si="961"/>
        <v/>
      </c>
      <c r="T2045" s="443" t="str">
        <f t="shared" si="949"/>
        <v/>
      </c>
      <c r="U2045" s="539"/>
      <c r="V2045" s="117"/>
      <c r="W2045" s="118"/>
      <c r="X2045" s="119"/>
      <c r="Y2045" s="120"/>
      <c r="Z2045" s="122"/>
      <c r="AA2045" s="121"/>
      <c r="AB2045" s="443" t="str">
        <f t="shared" si="950"/>
        <v/>
      </c>
      <c r="AC2045" s="734" t="str">
        <f t="shared" si="951"/>
        <v/>
      </c>
      <c r="AD2045" s="372"/>
      <c r="AE2045" s="485"/>
      <c r="AF2045" s="373" t="str">
        <f t="shared" si="962"/>
        <v/>
      </c>
      <c r="AG2045" s="373" t="str">
        <f t="shared" si="963"/>
        <v/>
      </c>
      <c r="AH2045" s="374" t="str">
        <f t="shared" si="964"/>
        <v/>
      </c>
      <c r="AI2045" s="375" t="str">
        <f t="shared" si="965"/>
        <v/>
      </c>
      <c r="AJ2045" s="375" t="str">
        <f t="shared" si="966"/>
        <v/>
      </c>
      <c r="AK2045" s="375" t="str">
        <f t="shared" si="967"/>
        <v/>
      </c>
      <c r="AL2045" s="375" t="str">
        <f t="shared" si="968"/>
        <v/>
      </c>
      <c r="AM2045" s="375" t="str">
        <f t="shared" si="969"/>
        <v/>
      </c>
      <c r="AN2045" s="376" t="str">
        <f>IF(AF2045="","",IF(OR(AH2045="",AH2045="-"),"－",IF(OR(AM2045=8,AM2045=9),"",IF(OR(AJ2045=3,AJ2045=4,AJ2045=5,AJ2045=6),VLOOKUP(AH2045,INDEX((係数_バス貨物_ガソリン,係数_バス貨物_CNG,係数_バス貨物_軽油,係数_バス貨物_メタノール,係数_バス貨物_LPG),MATCH(AL2045,【参考】排出ガスレベル!$AI$4:$AI$671,1),1,AR2045):INDEX((係数_バス貨物_ガソリン,係数_バス貨物_CNG,係数_バス貨物_軽油,係数_バス貨物_メタノール,係数_バス貨物_LPG),MATCH(AL2045+1,【参考】排出ガスレベル!$AI$4:$AI$671,1)-1,5,AR2045),2,FALSE),IF(OR(AJ2045=1,AJ2045=2),VLOOKUP(AH2045,INDEX((係数_乗用_ガソリン,係数_乗用_CNG,係数_乗用_軽油,係数_乗用_メタノール,係数_乗用_LPG),1,1,AR2045):INDEX((係数_乗用_ガソリン,係数_乗用_CNG,係数_乗用_軽油,係数_乗用_メタノール,係数_乗用_LPG),125,5,AR2045),2,FALSE))))))</f>
        <v/>
      </c>
      <c r="AO2045" s="376" t="str">
        <f>IF(T2045="","",IF(OR(AH2045="",AH2045="-"),"－",IF(OR(AM2045=8,AM2045=9),"",IF(OR(AJ2045=3,AJ2045=4,AJ2045=5,AJ2045=6),VLOOKUP(AH2045,INDEX((係数_バス貨物_ガソリン,係数_バス貨物_CNG,係数_バス貨物_軽油,係数_バス貨物_メタノール,係数_バス貨物_LPG),MATCH(AL2045,【参考】排出ガスレベル!$AI$4:$AI$671,1),1,AR2045):INDEX((係数_バス貨物_ガソリン,係数_バス貨物_CNG,係数_バス貨物_軽油,係数_バス貨物_メタノール,係数_バス貨物_LPG),MATCH(AL2045+1,【参考】排出ガスレベル!$AI$4:$AI$671,1)-1,5,AR2045),3,FALSE),IF(OR(AJ2045=1,AJ2045=2),VLOOKUP(AH2045,INDEX((係数_乗用_ガソリン,係数_乗用_CNG,係数_乗用_軽油,係数_乗用_メタノール,係数_乗用_LPG),1,1,AR2045):INDEX((係数_乗用_ガソリン,係数_乗用_CNG,係数_乗用_軽油,係数_乗用_メタノール,係数_乗用_LPG),125,5,AR2045),3,FALSE))))))</f>
        <v/>
      </c>
      <c r="AP2045" s="375" t="str">
        <f t="shared" si="970"/>
        <v/>
      </c>
      <c r="AQ2045" s="444" t="str">
        <f t="shared" si="971"/>
        <v/>
      </c>
      <c r="AR2045" s="375" t="str">
        <f t="shared" si="974"/>
        <v/>
      </c>
      <c r="AS2045" s="377" t="str">
        <f t="shared" si="972"/>
        <v/>
      </c>
      <c r="AT2045" s="378" t="str">
        <f t="shared" si="973"/>
        <v/>
      </c>
      <c r="AX2045" s="625" t="b">
        <f t="shared" si="975"/>
        <v>0</v>
      </c>
      <c r="AY2045" s="7" t="str">
        <f t="shared" si="976"/>
        <v>FALSEFALSEFALSE</v>
      </c>
      <c r="AZ2045" s="626">
        <f t="shared" si="952"/>
        <v>0</v>
      </c>
      <c r="BA2045" s="627" t="str">
        <f t="shared" si="953"/>
        <v/>
      </c>
      <c r="BB2045" s="627">
        <f t="shared" si="954"/>
        <v>0</v>
      </c>
      <c r="BC2045" s="690" t="str">
        <f t="shared" si="955"/>
        <v/>
      </c>
    </row>
    <row r="2046" spans="1:55">
      <c r="A2046" s="381">
        <v>1990</v>
      </c>
      <c r="B2046" s="117"/>
      <c r="C2046" s="288"/>
      <c r="D2046" s="289"/>
      <c r="E2046" s="289"/>
      <c r="F2046" s="290"/>
      <c r="G2046" s="292"/>
      <c r="H2046" s="116"/>
      <c r="I2046" s="292"/>
      <c r="J2046" s="116"/>
      <c r="K2046" s="370" t="str">
        <f t="shared" si="946"/>
        <v/>
      </c>
      <c r="L2046" s="370">
        <f t="shared" si="947"/>
        <v>0</v>
      </c>
      <c r="M2046" s="370">
        <f t="shared" si="948"/>
        <v>0</v>
      </c>
      <c r="N2046" s="371" t="str">
        <f t="shared" si="956"/>
        <v/>
      </c>
      <c r="O2046" s="371" t="str">
        <f t="shared" si="957"/>
        <v/>
      </c>
      <c r="P2046" s="371" t="str">
        <f t="shared" si="958"/>
        <v/>
      </c>
      <c r="Q2046" s="371" t="str">
        <f t="shared" si="959"/>
        <v/>
      </c>
      <c r="R2046" s="371" t="str">
        <f t="shared" si="960"/>
        <v/>
      </c>
      <c r="S2046" s="371" t="str">
        <f t="shared" si="961"/>
        <v/>
      </c>
      <c r="T2046" s="443" t="str">
        <f t="shared" si="949"/>
        <v/>
      </c>
      <c r="U2046" s="539"/>
      <c r="V2046" s="117"/>
      <c r="W2046" s="118"/>
      <c r="X2046" s="119"/>
      <c r="Y2046" s="120"/>
      <c r="Z2046" s="122"/>
      <c r="AA2046" s="121"/>
      <c r="AB2046" s="443" t="str">
        <f t="shared" si="950"/>
        <v/>
      </c>
      <c r="AC2046" s="734" t="str">
        <f t="shared" si="951"/>
        <v/>
      </c>
      <c r="AD2046" s="372"/>
      <c r="AE2046" s="485"/>
      <c r="AF2046" s="373" t="str">
        <f t="shared" si="962"/>
        <v/>
      </c>
      <c r="AG2046" s="373" t="str">
        <f t="shared" si="963"/>
        <v/>
      </c>
      <c r="AH2046" s="374" t="str">
        <f t="shared" si="964"/>
        <v/>
      </c>
      <c r="AI2046" s="375" t="str">
        <f t="shared" si="965"/>
        <v/>
      </c>
      <c r="AJ2046" s="375" t="str">
        <f t="shared" si="966"/>
        <v/>
      </c>
      <c r="AK2046" s="375" t="str">
        <f t="shared" si="967"/>
        <v/>
      </c>
      <c r="AL2046" s="375" t="str">
        <f t="shared" si="968"/>
        <v/>
      </c>
      <c r="AM2046" s="375" t="str">
        <f t="shared" si="969"/>
        <v/>
      </c>
      <c r="AN2046" s="376" t="str">
        <f>IF(AF2046="","",IF(OR(AH2046="",AH2046="-"),"－",IF(OR(AM2046=8,AM2046=9),"",IF(OR(AJ2046=3,AJ2046=4,AJ2046=5,AJ2046=6),VLOOKUP(AH2046,INDEX((係数_バス貨物_ガソリン,係数_バス貨物_CNG,係数_バス貨物_軽油,係数_バス貨物_メタノール,係数_バス貨物_LPG),MATCH(AL2046,【参考】排出ガスレベル!$AI$4:$AI$671,1),1,AR2046):INDEX((係数_バス貨物_ガソリン,係数_バス貨物_CNG,係数_バス貨物_軽油,係数_バス貨物_メタノール,係数_バス貨物_LPG),MATCH(AL2046+1,【参考】排出ガスレベル!$AI$4:$AI$671,1)-1,5,AR2046),2,FALSE),IF(OR(AJ2046=1,AJ2046=2),VLOOKUP(AH2046,INDEX((係数_乗用_ガソリン,係数_乗用_CNG,係数_乗用_軽油,係数_乗用_メタノール,係数_乗用_LPG),1,1,AR2046):INDEX((係数_乗用_ガソリン,係数_乗用_CNG,係数_乗用_軽油,係数_乗用_メタノール,係数_乗用_LPG),125,5,AR2046),2,FALSE))))))</f>
        <v/>
      </c>
      <c r="AO2046" s="376" t="str">
        <f>IF(T2046="","",IF(OR(AH2046="",AH2046="-"),"－",IF(OR(AM2046=8,AM2046=9),"",IF(OR(AJ2046=3,AJ2046=4,AJ2046=5,AJ2046=6),VLOOKUP(AH2046,INDEX((係数_バス貨物_ガソリン,係数_バス貨物_CNG,係数_バス貨物_軽油,係数_バス貨物_メタノール,係数_バス貨物_LPG),MATCH(AL2046,【参考】排出ガスレベル!$AI$4:$AI$671,1),1,AR2046):INDEX((係数_バス貨物_ガソリン,係数_バス貨物_CNG,係数_バス貨物_軽油,係数_バス貨物_メタノール,係数_バス貨物_LPG),MATCH(AL2046+1,【参考】排出ガスレベル!$AI$4:$AI$671,1)-1,5,AR2046),3,FALSE),IF(OR(AJ2046=1,AJ2046=2),VLOOKUP(AH2046,INDEX((係数_乗用_ガソリン,係数_乗用_CNG,係数_乗用_軽油,係数_乗用_メタノール,係数_乗用_LPG),1,1,AR2046):INDEX((係数_乗用_ガソリン,係数_乗用_CNG,係数_乗用_軽油,係数_乗用_メタノール,係数_乗用_LPG),125,5,AR2046),3,FALSE))))))</f>
        <v/>
      </c>
      <c r="AP2046" s="375" t="str">
        <f t="shared" si="970"/>
        <v/>
      </c>
      <c r="AQ2046" s="444" t="str">
        <f t="shared" si="971"/>
        <v/>
      </c>
      <c r="AR2046" s="375" t="str">
        <f t="shared" si="974"/>
        <v/>
      </c>
      <c r="AS2046" s="377" t="str">
        <f t="shared" si="972"/>
        <v/>
      </c>
      <c r="AT2046" s="378" t="str">
        <f t="shared" si="973"/>
        <v/>
      </c>
      <c r="AX2046" s="625" t="b">
        <f t="shared" si="975"/>
        <v>0</v>
      </c>
      <c r="AY2046" s="7" t="str">
        <f t="shared" si="976"/>
        <v>FALSEFALSEFALSE</v>
      </c>
      <c r="AZ2046" s="626">
        <f t="shared" si="952"/>
        <v>0</v>
      </c>
      <c r="BA2046" s="627" t="str">
        <f t="shared" si="953"/>
        <v/>
      </c>
      <c r="BB2046" s="627">
        <f t="shared" si="954"/>
        <v>0</v>
      </c>
      <c r="BC2046" s="690" t="str">
        <f t="shared" si="955"/>
        <v/>
      </c>
    </row>
    <row r="2047" spans="1:55">
      <c r="A2047" s="381">
        <v>1991</v>
      </c>
      <c r="B2047" s="117"/>
      <c r="C2047" s="288"/>
      <c r="D2047" s="289"/>
      <c r="E2047" s="289"/>
      <c r="F2047" s="290"/>
      <c r="G2047" s="292"/>
      <c r="H2047" s="116"/>
      <c r="I2047" s="292"/>
      <c r="J2047" s="116"/>
      <c r="K2047" s="370" t="str">
        <f t="shared" si="946"/>
        <v/>
      </c>
      <c r="L2047" s="370">
        <f t="shared" si="947"/>
        <v>0</v>
      </c>
      <c r="M2047" s="370">
        <f t="shared" si="948"/>
        <v>0</v>
      </c>
      <c r="N2047" s="371" t="str">
        <f t="shared" si="956"/>
        <v/>
      </c>
      <c r="O2047" s="371" t="str">
        <f t="shared" si="957"/>
        <v/>
      </c>
      <c r="P2047" s="371" t="str">
        <f t="shared" si="958"/>
        <v/>
      </c>
      <c r="Q2047" s="371" t="str">
        <f t="shared" si="959"/>
        <v/>
      </c>
      <c r="R2047" s="371" t="str">
        <f t="shared" si="960"/>
        <v/>
      </c>
      <c r="S2047" s="371" t="str">
        <f t="shared" si="961"/>
        <v/>
      </c>
      <c r="T2047" s="443" t="str">
        <f t="shared" si="949"/>
        <v/>
      </c>
      <c r="U2047" s="539"/>
      <c r="V2047" s="117"/>
      <c r="W2047" s="118"/>
      <c r="X2047" s="119"/>
      <c r="Y2047" s="120"/>
      <c r="Z2047" s="122"/>
      <c r="AA2047" s="121"/>
      <c r="AB2047" s="443" t="str">
        <f t="shared" si="950"/>
        <v/>
      </c>
      <c r="AC2047" s="734" t="str">
        <f t="shared" si="951"/>
        <v/>
      </c>
      <c r="AD2047" s="372"/>
      <c r="AE2047" s="485"/>
      <c r="AF2047" s="373" t="str">
        <f t="shared" si="962"/>
        <v/>
      </c>
      <c r="AG2047" s="373" t="str">
        <f t="shared" si="963"/>
        <v/>
      </c>
      <c r="AH2047" s="374" t="str">
        <f t="shared" si="964"/>
        <v/>
      </c>
      <c r="AI2047" s="375" t="str">
        <f t="shared" si="965"/>
        <v/>
      </c>
      <c r="AJ2047" s="375" t="str">
        <f t="shared" si="966"/>
        <v/>
      </c>
      <c r="AK2047" s="375" t="str">
        <f t="shared" si="967"/>
        <v/>
      </c>
      <c r="AL2047" s="375" t="str">
        <f t="shared" si="968"/>
        <v/>
      </c>
      <c r="AM2047" s="375" t="str">
        <f t="shared" si="969"/>
        <v/>
      </c>
      <c r="AN2047" s="376" t="str">
        <f>IF(AF2047="","",IF(OR(AH2047="",AH2047="-"),"－",IF(OR(AM2047=8,AM2047=9),"",IF(OR(AJ2047=3,AJ2047=4,AJ2047=5,AJ2047=6),VLOOKUP(AH2047,INDEX((係数_バス貨物_ガソリン,係数_バス貨物_CNG,係数_バス貨物_軽油,係数_バス貨物_メタノール,係数_バス貨物_LPG),MATCH(AL2047,【参考】排出ガスレベル!$AI$4:$AI$671,1),1,AR2047):INDEX((係数_バス貨物_ガソリン,係数_バス貨物_CNG,係数_バス貨物_軽油,係数_バス貨物_メタノール,係数_バス貨物_LPG),MATCH(AL2047+1,【参考】排出ガスレベル!$AI$4:$AI$671,1)-1,5,AR2047),2,FALSE),IF(OR(AJ2047=1,AJ2047=2),VLOOKUP(AH2047,INDEX((係数_乗用_ガソリン,係数_乗用_CNG,係数_乗用_軽油,係数_乗用_メタノール,係数_乗用_LPG),1,1,AR2047):INDEX((係数_乗用_ガソリン,係数_乗用_CNG,係数_乗用_軽油,係数_乗用_メタノール,係数_乗用_LPG),125,5,AR2047),2,FALSE))))))</f>
        <v/>
      </c>
      <c r="AO2047" s="376" t="str">
        <f>IF(T2047="","",IF(OR(AH2047="",AH2047="-"),"－",IF(OR(AM2047=8,AM2047=9),"",IF(OR(AJ2047=3,AJ2047=4,AJ2047=5,AJ2047=6),VLOOKUP(AH2047,INDEX((係数_バス貨物_ガソリン,係数_バス貨物_CNG,係数_バス貨物_軽油,係数_バス貨物_メタノール,係数_バス貨物_LPG),MATCH(AL2047,【参考】排出ガスレベル!$AI$4:$AI$671,1),1,AR2047):INDEX((係数_バス貨物_ガソリン,係数_バス貨物_CNG,係数_バス貨物_軽油,係数_バス貨物_メタノール,係数_バス貨物_LPG),MATCH(AL2047+1,【参考】排出ガスレベル!$AI$4:$AI$671,1)-1,5,AR2047),3,FALSE),IF(OR(AJ2047=1,AJ2047=2),VLOOKUP(AH2047,INDEX((係数_乗用_ガソリン,係数_乗用_CNG,係数_乗用_軽油,係数_乗用_メタノール,係数_乗用_LPG),1,1,AR2047):INDEX((係数_乗用_ガソリン,係数_乗用_CNG,係数_乗用_軽油,係数_乗用_メタノール,係数_乗用_LPG),125,5,AR2047),3,FALSE))))))</f>
        <v/>
      </c>
      <c r="AP2047" s="375" t="str">
        <f t="shared" si="970"/>
        <v/>
      </c>
      <c r="AQ2047" s="444" t="str">
        <f t="shared" si="971"/>
        <v/>
      </c>
      <c r="AR2047" s="375" t="str">
        <f t="shared" si="974"/>
        <v/>
      </c>
      <c r="AS2047" s="377" t="str">
        <f t="shared" si="972"/>
        <v/>
      </c>
      <c r="AT2047" s="378" t="str">
        <f t="shared" si="973"/>
        <v/>
      </c>
      <c r="AX2047" s="625" t="b">
        <f t="shared" si="975"/>
        <v>0</v>
      </c>
      <c r="AY2047" s="7" t="str">
        <f t="shared" si="976"/>
        <v>FALSEFALSEFALSE</v>
      </c>
      <c r="AZ2047" s="626">
        <f t="shared" si="952"/>
        <v>0</v>
      </c>
      <c r="BA2047" s="627" t="str">
        <f t="shared" si="953"/>
        <v/>
      </c>
      <c r="BB2047" s="627">
        <f t="shared" si="954"/>
        <v>0</v>
      </c>
      <c r="BC2047" s="690" t="str">
        <f t="shared" si="955"/>
        <v/>
      </c>
    </row>
    <row r="2048" spans="1:55">
      <c r="A2048" s="381">
        <v>1992</v>
      </c>
      <c r="B2048" s="117"/>
      <c r="C2048" s="288"/>
      <c r="D2048" s="289"/>
      <c r="E2048" s="289"/>
      <c r="F2048" s="290"/>
      <c r="G2048" s="292"/>
      <c r="H2048" s="116"/>
      <c r="I2048" s="292"/>
      <c r="J2048" s="116"/>
      <c r="K2048" s="370" t="str">
        <f t="shared" si="946"/>
        <v/>
      </c>
      <c r="L2048" s="370">
        <f t="shared" si="947"/>
        <v>0</v>
      </c>
      <c r="M2048" s="370">
        <f t="shared" si="948"/>
        <v>0</v>
      </c>
      <c r="N2048" s="371" t="str">
        <f t="shared" si="956"/>
        <v/>
      </c>
      <c r="O2048" s="371" t="str">
        <f t="shared" si="957"/>
        <v/>
      </c>
      <c r="P2048" s="371" t="str">
        <f t="shared" si="958"/>
        <v/>
      </c>
      <c r="Q2048" s="371" t="str">
        <f t="shared" si="959"/>
        <v/>
      </c>
      <c r="R2048" s="371" t="str">
        <f t="shared" si="960"/>
        <v/>
      </c>
      <c r="S2048" s="371" t="str">
        <f t="shared" si="961"/>
        <v/>
      </c>
      <c r="T2048" s="443" t="str">
        <f t="shared" si="949"/>
        <v/>
      </c>
      <c r="U2048" s="539"/>
      <c r="V2048" s="117"/>
      <c r="W2048" s="118"/>
      <c r="X2048" s="119"/>
      <c r="Y2048" s="120"/>
      <c r="Z2048" s="122"/>
      <c r="AA2048" s="121"/>
      <c r="AB2048" s="443" t="str">
        <f t="shared" si="950"/>
        <v/>
      </c>
      <c r="AC2048" s="734" t="str">
        <f t="shared" si="951"/>
        <v/>
      </c>
      <c r="AD2048" s="372"/>
      <c r="AE2048" s="485"/>
      <c r="AF2048" s="373" t="str">
        <f t="shared" si="962"/>
        <v/>
      </c>
      <c r="AG2048" s="373" t="str">
        <f t="shared" si="963"/>
        <v/>
      </c>
      <c r="AH2048" s="374" t="str">
        <f t="shared" si="964"/>
        <v/>
      </c>
      <c r="AI2048" s="375" t="str">
        <f t="shared" si="965"/>
        <v/>
      </c>
      <c r="AJ2048" s="375" t="str">
        <f t="shared" si="966"/>
        <v/>
      </c>
      <c r="AK2048" s="375" t="str">
        <f t="shared" si="967"/>
        <v/>
      </c>
      <c r="AL2048" s="375" t="str">
        <f t="shared" si="968"/>
        <v/>
      </c>
      <c r="AM2048" s="375" t="str">
        <f t="shared" si="969"/>
        <v/>
      </c>
      <c r="AN2048" s="376" t="str">
        <f>IF(AF2048="","",IF(OR(AH2048="",AH2048="-"),"－",IF(OR(AM2048=8,AM2048=9),"",IF(OR(AJ2048=3,AJ2048=4,AJ2048=5,AJ2048=6),VLOOKUP(AH2048,INDEX((係数_バス貨物_ガソリン,係数_バス貨物_CNG,係数_バス貨物_軽油,係数_バス貨物_メタノール,係数_バス貨物_LPG),MATCH(AL2048,【参考】排出ガスレベル!$AI$4:$AI$671,1),1,AR2048):INDEX((係数_バス貨物_ガソリン,係数_バス貨物_CNG,係数_バス貨物_軽油,係数_バス貨物_メタノール,係数_バス貨物_LPG),MATCH(AL2048+1,【参考】排出ガスレベル!$AI$4:$AI$671,1)-1,5,AR2048),2,FALSE),IF(OR(AJ2048=1,AJ2048=2),VLOOKUP(AH2048,INDEX((係数_乗用_ガソリン,係数_乗用_CNG,係数_乗用_軽油,係数_乗用_メタノール,係数_乗用_LPG),1,1,AR2048):INDEX((係数_乗用_ガソリン,係数_乗用_CNG,係数_乗用_軽油,係数_乗用_メタノール,係数_乗用_LPG),125,5,AR2048),2,FALSE))))))</f>
        <v/>
      </c>
      <c r="AO2048" s="376" t="str">
        <f>IF(T2048="","",IF(OR(AH2048="",AH2048="-"),"－",IF(OR(AM2048=8,AM2048=9),"",IF(OR(AJ2048=3,AJ2048=4,AJ2048=5,AJ2048=6),VLOOKUP(AH2048,INDEX((係数_バス貨物_ガソリン,係数_バス貨物_CNG,係数_バス貨物_軽油,係数_バス貨物_メタノール,係数_バス貨物_LPG),MATCH(AL2048,【参考】排出ガスレベル!$AI$4:$AI$671,1),1,AR2048):INDEX((係数_バス貨物_ガソリン,係数_バス貨物_CNG,係数_バス貨物_軽油,係数_バス貨物_メタノール,係数_バス貨物_LPG),MATCH(AL2048+1,【参考】排出ガスレベル!$AI$4:$AI$671,1)-1,5,AR2048),3,FALSE),IF(OR(AJ2048=1,AJ2048=2),VLOOKUP(AH2048,INDEX((係数_乗用_ガソリン,係数_乗用_CNG,係数_乗用_軽油,係数_乗用_メタノール,係数_乗用_LPG),1,1,AR2048):INDEX((係数_乗用_ガソリン,係数_乗用_CNG,係数_乗用_軽油,係数_乗用_メタノール,係数_乗用_LPG),125,5,AR2048),3,FALSE))))))</f>
        <v/>
      </c>
      <c r="AP2048" s="375" t="str">
        <f t="shared" si="970"/>
        <v/>
      </c>
      <c r="AQ2048" s="444" t="str">
        <f t="shared" si="971"/>
        <v/>
      </c>
      <c r="AR2048" s="375" t="str">
        <f t="shared" si="974"/>
        <v/>
      </c>
      <c r="AS2048" s="377" t="str">
        <f t="shared" si="972"/>
        <v/>
      </c>
      <c r="AT2048" s="378" t="str">
        <f t="shared" si="973"/>
        <v/>
      </c>
      <c r="AX2048" s="625" t="b">
        <f t="shared" si="975"/>
        <v>0</v>
      </c>
      <c r="AY2048" s="7" t="str">
        <f t="shared" si="976"/>
        <v>FALSEFALSEFALSE</v>
      </c>
      <c r="AZ2048" s="626">
        <f t="shared" si="952"/>
        <v>0</v>
      </c>
      <c r="BA2048" s="627" t="str">
        <f t="shared" si="953"/>
        <v/>
      </c>
      <c r="BB2048" s="627">
        <f t="shared" si="954"/>
        <v>0</v>
      </c>
      <c r="BC2048" s="690" t="str">
        <f t="shared" si="955"/>
        <v/>
      </c>
    </row>
    <row r="2049" spans="1:55">
      <c r="A2049" s="381">
        <v>1993</v>
      </c>
      <c r="B2049" s="117"/>
      <c r="C2049" s="288"/>
      <c r="D2049" s="289"/>
      <c r="E2049" s="289"/>
      <c r="F2049" s="290"/>
      <c r="G2049" s="292"/>
      <c r="H2049" s="116"/>
      <c r="I2049" s="292"/>
      <c r="J2049" s="116"/>
      <c r="K2049" s="370" t="str">
        <f t="shared" si="946"/>
        <v/>
      </c>
      <c r="L2049" s="370">
        <f t="shared" si="947"/>
        <v>0</v>
      </c>
      <c r="M2049" s="370">
        <f t="shared" si="948"/>
        <v>0</v>
      </c>
      <c r="N2049" s="371" t="str">
        <f t="shared" si="956"/>
        <v/>
      </c>
      <c r="O2049" s="371" t="str">
        <f t="shared" si="957"/>
        <v/>
      </c>
      <c r="P2049" s="371" t="str">
        <f t="shared" si="958"/>
        <v/>
      </c>
      <c r="Q2049" s="371" t="str">
        <f t="shared" si="959"/>
        <v/>
      </c>
      <c r="R2049" s="371" t="str">
        <f t="shared" si="960"/>
        <v/>
      </c>
      <c r="S2049" s="371" t="str">
        <f t="shared" si="961"/>
        <v/>
      </c>
      <c r="T2049" s="443" t="str">
        <f t="shared" si="949"/>
        <v/>
      </c>
      <c r="U2049" s="539"/>
      <c r="V2049" s="117"/>
      <c r="W2049" s="118"/>
      <c r="X2049" s="119"/>
      <c r="Y2049" s="120"/>
      <c r="Z2049" s="122"/>
      <c r="AA2049" s="121"/>
      <c r="AB2049" s="443" t="str">
        <f t="shared" si="950"/>
        <v/>
      </c>
      <c r="AC2049" s="734" t="str">
        <f t="shared" si="951"/>
        <v/>
      </c>
      <c r="AD2049" s="372"/>
      <c r="AE2049" s="485"/>
      <c r="AF2049" s="373" t="str">
        <f t="shared" si="962"/>
        <v/>
      </c>
      <c r="AG2049" s="373" t="str">
        <f t="shared" si="963"/>
        <v/>
      </c>
      <c r="AH2049" s="374" t="str">
        <f t="shared" si="964"/>
        <v/>
      </c>
      <c r="AI2049" s="375" t="str">
        <f t="shared" si="965"/>
        <v/>
      </c>
      <c r="AJ2049" s="375" t="str">
        <f t="shared" si="966"/>
        <v/>
      </c>
      <c r="AK2049" s="375" t="str">
        <f t="shared" si="967"/>
        <v/>
      </c>
      <c r="AL2049" s="375" t="str">
        <f t="shared" si="968"/>
        <v/>
      </c>
      <c r="AM2049" s="375" t="str">
        <f t="shared" si="969"/>
        <v/>
      </c>
      <c r="AN2049" s="376" t="str">
        <f>IF(AF2049="","",IF(OR(AH2049="",AH2049="-"),"－",IF(OR(AM2049=8,AM2049=9),"",IF(OR(AJ2049=3,AJ2049=4,AJ2049=5,AJ2049=6),VLOOKUP(AH2049,INDEX((係数_バス貨物_ガソリン,係数_バス貨物_CNG,係数_バス貨物_軽油,係数_バス貨物_メタノール,係数_バス貨物_LPG),MATCH(AL2049,【参考】排出ガスレベル!$AI$4:$AI$671,1),1,AR2049):INDEX((係数_バス貨物_ガソリン,係数_バス貨物_CNG,係数_バス貨物_軽油,係数_バス貨物_メタノール,係数_バス貨物_LPG),MATCH(AL2049+1,【参考】排出ガスレベル!$AI$4:$AI$671,1)-1,5,AR2049),2,FALSE),IF(OR(AJ2049=1,AJ2049=2),VLOOKUP(AH2049,INDEX((係数_乗用_ガソリン,係数_乗用_CNG,係数_乗用_軽油,係数_乗用_メタノール,係数_乗用_LPG),1,1,AR2049):INDEX((係数_乗用_ガソリン,係数_乗用_CNG,係数_乗用_軽油,係数_乗用_メタノール,係数_乗用_LPG),125,5,AR2049),2,FALSE))))))</f>
        <v/>
      </c>
      <c r="AO2049" s="376" t="str">
        <f>IF(T2049="","",IF(OR(AH2049="",AH2049="-"),"－",IF(OR(AM2049=8,AM2049=9),"",IF(OR(AJ2049=3,AJ2049=4,AJ2049=5,AJ2049=6),VLOOKUP(AH2049,INDEX((係数_バス貨物_ガソリン,係数_バス貨物_CNG,係数_バス貨物_軽油,係数_バス貨物_メタノール,係数_バス貨物_LPG),MATCH(AL2049,【参考】排出ガスレベル!$AI$4:$AI$671,1),1,AR2049):INDEX((係数_バス貨物_ガソリン,係数_バス貨物_CNG,係数_バス貨物_軽油,係数_バス貨物_メタノール,係数_バス貨物_LPG),MATCH(AL2049+1,【参考】排出ガスレベル!$AI$4:$AI$671,1)-1,5,AR2049),3,FALSE),IF(OR(AJ2049=1,AJ2049=2),VLOOKUP(AH2049,INDEX((係数_乗用_ガソリン,係数_乗用_CNG,係数_乗用_軽油,係数_乗用_メタノール,係数_乗用_LPG),1,1,AR2049):INDEX((係数_乗用_ガソリン,係数_乗用_CNG,係数_乗用_軽油,係数_乗用_メタノール,係数_乗用_LPG),125,5,AR2049),3,FALSE))))))</f>
        <v/>
      </c>
      <c r="AP2049" s="375" t="str">
        <f t="shared" si="970"/>
        <v/>
      </c>
      <c r="AQ2049" s="444" t="str">
        <f t="shared" si="971"/>
        <v/>
      </c>
      <c r="AR2049" s="375" t="str">
        <f t="shared" si="974"/>
        <v/>
      </c>
      <c r="AS2049" s="377" t="str">
        <f t="shared" si="972"/>
        <v/>
      </c>
      <c r="AT2049" s="378" t="str">
        <f t="shared" si="973"/>
        <v/>
      </c>
      <c r="AX2049" s="625" t="b">
        <f t="shared" si="975"/>
        <v>0</v>
      </c>
      <c r="AY2049" s="7" t="str">
        <f t="shared" si="976"/>
        <v>FALSEFALSEFALSE</v>
      </c>
      <c r="AZ2049" s="626">
        <f t="shared" si="952"/>
        <v>0</v>
      </c>
      <c r="BA2049" s="627" t="str">
        <f t="shared" si="953"/>
        <v/>
      </c>
      <c r="BB2049" s="627">
        <f t="shared" si="954"/>
        <v>0</v>
      </c>
      <c r="BC2049" s="690" t="str">
        <f t="shared" si="955"/>
        <v/>
      </c>
    </row>
    <row r="2050" spans="1:55">
      <c r="A2050" s="381">
        <v>1994</v>
      </c>
      <c r="B2050" s="117"/>
      <c r="C2050" s="288"/>
      <c r="D2050" s="289"/>
      <c r="E2050" s="289"/>
      <c r="F2050" s="290"/>
      <c r="G2050" s="292"/>
      <c r="H2050" s="116"/>
      <c r="I2050" s="292"/>
      <c r="J2050" s="116"/>
      <c r="K2050" s="370" t="str">
        <f t="shared" si="946"/>
        <v/>
      </c>
      <c r="L2050" s="370">
        <f t="shared" si="947"/>
        <v>0</v>
      </c>
      <c r="M2050" s="370">
        <f t="shared" si="948"/>
        <v>0</v>
      </c>
      <c r="N2050" s="371" t="str">
        <f t="shared" si="956"/>
        <v/>
      </c>
      <c r="O2050" s="371" t="str">
        <f t="shared" si="957"/>
        <v/>
      </c>
      <c r="P2050" s="371" t="str">
        <f t="shared" si="958"/>
        <v/>
      </c>
      <c r="Q2050" s="371" t="str">
        <f t="shared" si="959"/>
        <v/>
      </c>
      <c r="R2050" s="371" t="str">
        <f t="shared" si="960"/>
        <v/>
      </c>
      <c r="S2050" s="371" t="str">
        <f t="shared" si="961"/>
        <v/>
      </c>
      <c r="T2050" s="443" t="str">
        <f t="shared" si="949"/>
        <v/>
      </c>
      <c r="U2050" s="539"/>
      <c r="V2050" s="117"/>
      <c r="W2050" s="118"/>
      <c r="X2050" s="119"/>
      <c r="Y2050" s="120"/>
      <c r="Z2050" s="122"/>
      <c r="AA2050" s="121"/>
      <c r="AB2050" s="443" t="str">
        <f t="shared" si="950"/>
        <v/>
      </c>
      <c r="AC2050" s="734" t="str">
        <f t="shared" si="951"/>
        <v/>
      </c>
      <c r="AD2050" s="372"/>
      <c r="AE2050" s="485"/>
      <c r="AF2050" s="373" t="str">
        <f t="shared" si="962"/>
        <v/>
      </c>
      <c r="AG2050" s="373" t="str">
        <f t="shared" si="963"/>
        <v/>
      </c>
      <c r="AH2050" s="374" t="str">
        <f t="shared" si="964"/>
        <v/>
      </c>
      <c r="AI2050" s="375" t="str">
        <f t="shared" si="965"/>
        <v/>
      </c>
      <c r="AJ2050" s="375" t="str">
        <f t="shared" si="966"/>
        <v/>
      </c>
      <c r="AK2050" s="375" t="str">
        <f t="shared" si="967"/>
        <v/>
      </c>
      <c r="AL2050" s="375" t="str">
        <f t="shared" si="968"/>
        <v/>
      </c>
      <c r="AM2050" s="375" t="str">
        <f t="shared" si="969"/>
        <v/>
      </c>
      <c r="AN2050" s="376" t="str">
        <f>IF(AF2050="","",IF(OR(AH2050="",AH2050="-"),"－",IF(OR(AM2050=8,AM2050=9),"",IF(OR(AJ2050=3,AJ2050=4,AJ2050=5,AJ2050=6),VLOOKUP(AH2050,INDEX((係数_バス貨物_ガソリン,係数_バス貨物_CNG,係数_バス貨物_軽油,係数_バス貨物_メタノール,係数_バス貨物_LPG),MATCH(AL2050,【参考】排出ガスレベル!$AI$4:$AI$671,1),1,AR2050):INDEX((係数_バス貨物_ガソリン,係数_バス貨物_CNG,係数_バス貨物_軽油,係数_バス貨物_メタノール,係数_バス貨物_LPG),MATCH(AL2050+1,【参考】排出ガスレベル!$AI$4:$AI$671,1)-1,5,AR2050),2,FALSE),IF(OR(AJ2050=1,AJ2050=2),VLOOKUP(AH2050,INDEX((係数_乗用_ガソリン,係数_乗用_CNG,係数_乗用_軽油,係数_乗用_メタノール,係数_乗用_LPG),1,1,AR2050):INDEX((係数_乗用_ガソリン,係数_乗用_CNG,係数_乗用_軽油,係数_乗用_メタノール,係数_乗用_LPG),125,5,AR2050),2,FALSE))))))</f>
        <v/>
      </c>
      <c r="AO2050" s="376" t="str">
        <f>IF(T2050="","",IF(OR(AH2050="",AH2050="-"),"－",IF(OR(AM2050=8,AM2050=9),"",IF(OR(AJ2050=3,AJ2050=4,AJ2050=5,AJ2050=6),VLOOKUP(AH2050,INDEX((係数_バス貨物_ガソリン,係数_バス貨物_CNG,係数_バス貨物_軽油,係数_バス貨物_メタノール,係数_バス貨物_LPG),MATCH(AL2050,【参考】排出ガスレベル!$AI$4:$AI$671,1),1,AR2050):INDEX((係数_バス貨物_ガソリン,係数_バス貨物_CNG,係数_バス貨物_軽油,係数_バス貨物_メタノール,係数_バス貨物_LPG),MATCH(AL2050+1,【参考】排出ガスレベル!$AI$4:$AI$671,1)-1,5,AR2050),3,FALSE),IF(OR(AJ2050=1,AJ2050=2),VLOOKUP(AH2050,INDEX((係数_乗用_ガソリン,係数_乗用_CNG,係数_乗用_軽油,係数_乗用_メタノール,係数_乗用_LPG),1,1,AR2050):INDEX((係数_乗用_ガソリン,係数_乗用_CNG,係数_乗用_軽油,係数_乗用_メタノール,係数_乗用_LPG),125,5,AR2050),3,FALSE))))))</f>
        <v/>
      </c>
      <c r="AP2050" s="375" t="str">
        <f t="shared" si="970"/>
        <v/>
      </c>
      <c r="AQ2050" s="444" t="str">
        <f t="shared" si="971"/>
        <v/>
      </c>
      <c r="AR2050" s="375" t="str">
        <f t="shared" si="974"/>
        <v/>
      </c>
      <c r="AS2050" s="377" t="str">
        <f t="shared" si="972"/>
        <v/>
      </c>
      <c r="AT2050" s="378" t="str">
        <f t="shared" si="973"/>
        <v/>
      </c>
      <c r="AX2050" s="625" t="b">
        <f t="shared" si="975"/>
        <v>0</v>
      </c>
      <c r="AY2050" s="7" t="str">
        <f t="shared" si="976"/>
        <v>FALSEFALSEFALSE</v>
      </c>
      <c r="AZ2050" s="626">
        <f t="shared" si="952"/>
        <v>0</v>
      </c>
      <c r="BA2050" s="627" t="str">
        <f t="shared" si="953"/>
        <v/>
      </c>
      <c r="BB2050" s="627">
        <f t="shared" si="954"/>
        <v>0</v>
      </c>
      <c r="BC2050" s="690" t="str">
        <f t="shared" si="955"/>
        <v/>
      </c>
    </row>
    <row r="2051" spans="1:55">
      <c r="A2051" s="381">
        <v>1995</v>
      </c>
      <c r="B2051" s="117"/>
      <c r="C2051" s="288"/>
      <c r="D2051" s="289"/>
      <c r="E2051" s="289"/>
      <c r="F2051" s="290"/>
      <c r="G2051" s="292"/>
      <c r="H2051" s="116"/>
      <c r="I2051" s="292"/>
      <c r="J2051" s="116"/>
      <c r="K2051" s="370" t="str">
        <f t="shared" si="946"/>
        <v/>
      </c>
      <c r="L2051" s="370">
        <f t="shared" si="947"/>
        <v>0</v>
      </c>
      <c r="M2051" s="370">
        <f t="shared" si="948"/>
        <v>0</v>
      </c>
      <c r="N2051" s="371" t="str">
        <f t="shared" si="956"/>
        <v/>
      </c>
      <c r="O2051" s="371" t="str">
        <f t="shared" si="957"/>
        <v/>
      </c>
      <c r="P2051" s="371" t="str">
        <f t="shared" si="958"/>
        <v/>
      </c>
      <c r="Q2051" s="371" t="str">
        <f t="shared" si="959"/>
        <v/>
      </c>
      <c r="R2051" s="371" t="str">
        <f t="shared" si="960"/>
        <v/>
      </c>
      <c r="S2051" s="371" t="str">
        <f t="shared" si="961"/>
        <v/>
      </c>
      <c r="T2051" s="443" t="str">
        <f t="shared" si="949"/>
        <v/>
      </c>
      <c r="U2051" s="539"/>
      <c r="V2051" s="117"/>
      <c r="W2051" s="118"/>
      <c r="X2051" s="119"/>
      <c r="Y2051" s="120"/>
      <c r="Z2051" s="122"/>
      <c r="AA2051" s="121"/>
      <c r="AB2051" s="443" t="str">
        <f t="shared" si="950"/>
        <v/>
      </c>
      <c r="AC2051" s="734" t="str">
        <f t="shared" si="951"/>
        <v/>
      </c>
      <c r="AD2051" s="372"/>
      <c r="AE2051" s="485"/>
      <c r="AF2051" s="373" t="str">
        <f t="shared" si="962"/>
        <v/>
      </c>
      <c r="AG2051" s="373" t="str">
        <f t="shared" si="963"/>
        <v/>
      </c>
      <c r="AH2051" s="374" t="str">
        <f t="shared" si="964"/>
        <v/>
      </c>
      <c r="AI2051" s="375" t="str">
        <f t="shared" si="965"/>
        <v/>
      </c>
      <c r="AJ2051" s="375" t="str">
        <f t="shared" si="966"/>
        <v/>
      </c>
      <c r="AK2051" s="375" t="str">
        <f t="shared" si="967"/>
        <v/>
      </c>
      <c r="AL2051" s="375" t="str">
        <f t="shared" si="968"/>
        <v/>
      </c>
      <c r="AM2051" s="375" t="str">
        <f t="shared" si="969"/>
        <v/>
      </c>
      <c r="AN2051" s="376" t="str">
        <f>IF(AF2051="","",IF(OR(AH2051="",AH2051="-"),"－",IF(OR(AM2051=8,AM2051=9),"",IF(OR(AJ2051=3,AJ2051=4,AJ2051=5,AJ2051=6),VLOOKUP(AH2051,INDEX((係数_バス貨物_ガソリン,係数_バス貨物_CNG,係数_バス貨物_軽油,係数_バス貨物_メタノール,係数_バス貨物_LPG),MATCH(AL2051,【参考】排出ガスレベル!$AI$4:$AI$671,1),1,AR2051):INDEX((係数_バス貨物_ガソリン,係数_バス貨物_CNG,係数_バス貨物_軽油,係数_バス貨物_メタノール,係数_バス貨物_LPG),MATCH(AL2051+1,【参考】排出ガスレベル!$AI$4:$AI$671,1)-1,5,AR2051),2,FALSE),IF(OR(AJ2051=1,AJ2051=2),VLOOKUP(AH2051,INDEX((係数_乗用_ガソリン,係数_乗用_CNG,係数_乗用_軽油,係数_乗用_メタノール,係数_乗用_LPG),1,1,AR2051):INDEX((係数_乗用_ガソリン,係数_乗用_CNG,係数_乗用_軽油,係数_乗用_メタノール,係数_乗用_LPG),125,5,AR2051),2,FALSE))))))</f>
        <v/>
      </c>
      <c r="AO2051" s="376" t="str">
        <f>IF(T2051="","",IF(OR(AH2051="",AH2051="-"),"－",IF(OR(AM2051=8,AM2051=9),"",IF(OR(AJ2051=3,AJ2051=4,AJ2051=5,AJ2051=6),VLOOKUP(AH2051,INDEX((係数_バス貨物_ガソリン,係数_バス貨物_CNG,係数_バス貨物_軽油,係数_バス貨物_メタノール,係数_バス貨物_LPG),MATCH(AL2051,【参考】排出ガスレベル!$AI$4:$AI$671,1),1,AR2051):INDEX((係数_バス貨物_ガソリン,係数_バス貨物_CNG,係数_バス貨物_軽油,係数_バス貨物_メタノール,係数_バス貨物_LPG),MATCH(AL2051+1,【参考】排出ガスレベル!$AI$4:$AI$671,1)-1,5,AR2051),3,FALSE),IF(OR(AJ2051=1,AJ2051=2),VLOOKUP(AH2051,INDEX((係数_乗用_ガソリン,係数_乗用_CNG,係数_乗用_軽油,係数_乗用_メタノール,係数_乗用_LPG),1,1,AR2051):INDEX((係数_乗用_ガソリン,係数_乗用_CNG,係数_乗用_軽油,係数_乗用_メタノール,係数_乗用_LPG),125,5,AR2051),3,FALSE))))))</f>
        <v/>
      </c>
      <c r="AP2051" s="375" t="str">
        <f t="shared" si="970"/>
        <v/>
      </c>
      <c r="AQ2051" s="444" t="str">
        <f t="shared" si="971"/>
        <v/>
      </c>
      <c r="AR2051" s="375" t="str">
        <f t="shared" si="974"/>
        <v/>
      </c>
      <c r="AS2051" s="377" t="str">
        <f t="shared" si="972"/>
        <v/>
      </c>
      <c r="AT2051" s="378" t="str">
        <f t="shared" si="973"/>
        <v/>
      </c>
      <c r="AX2051" s="625" t="b">
        <f t="shared" si="975"/>
        <v>0</v>
      </c>
      <c r="AY2051" s="7" t="str">
        <f t="shared" si="976"/>
        <v>FALSEFALSEFALSE</v>
      </c>
      <c r="AZ2051" s="626">
        <f t="shared" si="952"/>
        <v>0</v>
      </c>
      <c r="BA2051" s="627" t="str">
        <f t="shared" si="953"/>
        <v/>
      </c>
      <c r="BB2051" s="627">
        <f t="shared" si="954"/>
        <v>0</v>
      </c>
      <c r="BC2051" s="690" t="str">
        <f t="shared" si="955"/>
        <v/>
      </c>
    </row>
    <row r="2052" spans="1:55">
      <c r="A2052" s="381">
        <v>1996</v>
      </c>
      <c r="B2052" s="117"/>
      <c r="C2052" s="288"/>
      <c r="D2052" s="289"/>
      <c r="E2052" s="289"/>
      <c r="F2052" s="290"/>
      <c r="G2052" s="292"/>
      <c r="H2052" s="116"/>
      <c r="I2052" s="292"/>
      <c r="J2052" s="116"/>
      <c r="K2052" s="370" t="str">
        <f t="shared" si="946"/>
        <v/>
      </c>
      <c r="L2052" s="370">
        <f t="shared" si="947"/>
        <v>0</v>
      </c>
      <c r="M2052" s="370">
        <f t="shared" si="948"/>
        <v>0</v>
      </c>
      <c r="N2052" s="371" t="str">
        <f t="shared" si="956"/>
        <v/>
      </c>
      <c r="O2052" s="371" t="str">
        <f t="shared" si="957"/>
        <v/>
      </c>
      <c r="P2052" s="371" t="str">
        <f t="shared" si="958"/>
        <v/>
      </c>
      <c r="Q2052" s="371" t="str">
        <f t="shared" si="959"/>
        <v/>
      </c>
      <c r="R2052" s="371" t="str">
        <f t="shared" si="960"/>
        <v/>
      </c>
      <c r="S2052" s="371" t="str">
        <f t="shared" si="961"/>
        <v/>
      </c>
      <c r="T2052" s="443" t="str">
        <f t="shared" si="949"/>
        <v/>
      </c>
      <c r="U2052" s="539"/>
      <c r="V2052" s="117"/>
      <c r="W2052" s="118"/>
      <c r="X2052" s="119"/>
      <c r="Y2052" s="120"/>
      <c r="Z2052" s="122"/>
      <c r="AA2052" s="121"/>
      <c r="AB2052" s="443" t="str">
        <f t="shared" si="950"/>
        <v/>
      </c>
      <c r="AC2052" s="734" t="str">
        <f t="shared" si="951"/>
        <v/>
      </c>
      <c r="AD2052" s="372"/>
      <c r="AE2052" s="485"/>
      <c r="AF2052" s="373" t="str">
        <f t="shared" si="962"/>
        <v/>
      </c>
      <c r="AG2052" s="373" t="str">
        <f t="shared" si="963"/>
        <v/>
      </c>
      <c r="AH2052" s="374" t="str">
        <f t="shared" si="964"/>
        <v/>
      </c>
      <c r="AI2052" s="375" t="str">
        <f t="shared" si="965"/>
        <v/>
      </c>
      <c r="AJ2052" s="375" t="str">
        <f t="shared" si="966"/>
        <v/>
      </c>
      <c r="AK2052" s="375" t="str">
        <f t="shared" si="967"/>
        <v/>
      </c>
      <c r="AL2052" s="375" t="str">
        <f t="shared" si="968"/>
        <v/>
      </c>
      <c r="AM2052" s="375" t="str">
        <f t="shared" si="969"/>
        <v/>
      </c>
      <c r="AN2052" s="376" t="str">
        <f>IF(AF2052="","",IF(OR(AH2052="",AH2052="-"),"－",IF(OR(AM2052=8,AM2052=9),"",IF(OR(AJ2052=3,AJ2052=4,AJ2052=5,AJ2052=6),VLOOKUP(AH2052,INDEX((係数_バス貨物_ガソリン,係数_バス貨物_CNG,係数_バス貨物_軽油,係数_バス貨物_メタノール,係数_バス貨物_LPG),MATCH(AL2052,【参考】排出ガスレベル!$AI$4:$AI$671,1),1,AR2052):INDEX((係数_バス貨物_ガソリン,係数_バス貨物_CNG,係数_バス貨物_軽油,係数_バス貨物_メタノール,係数_バス貨物_LPG),MATCH(AL2052+1,【参考】排出ガスレベル!$AI$4:$AI$671,1)-1,5,AR2052),2,FALSE),IF(OR(AJ2052=1,AJ2052=2),VLOOKUP(AH2052,INDEX((係数_乗用_ガソリン,係数_乗用_CNG,係数_乗用_軽油,係数_乗用_メタノール,係数_乗用_LPG),1,1,AR2052):INDEX((係数_乗用_ガソリン,係数_乗用_CNG,係数_乗用_軽油,係数_乗用_メタノール,係数_乗用_LPG),125,5,AR2052),2,FALSE))))))</f>
        <v/>
      </c>
      <c r="AO2052" s="376" t="str">
        <f>IF(T2052="","",IF(OR(AH2052="",AH2052="-"),"－",IF(OR(AM2052=8,AM2052=9),"",IF(OR(AJ2052=3,AJ2052=4,AJ2052=5,AJ2052=6),VLOOKUP(AH2052,INDEX((係数_バス貨物_ガソリン,係数_バス貨物_CNG,係数_バス貨物_軽油,係数_バス貨物_メタノール,係数_バス貨物_LPG),MATCH(AL2052,【参考】排出ガスレベル!$AI$4:$AI$671,1),1,AR2052):INDEX((係数_バス貨物_ガソリン,係数_バス貨物_CNG,係数_バス貨物_軽油,係数_バス貨物_メタノール,係数_バス貨物_LPG),MATCH(AL2052+1,【参考】排出ガスレベル!$AI$4:$AI$671,1)-1,5,AR2052),3,FALSE),IF(OR(AJ2052=1,AJ2052=2),VLOOKUP(AH2052,INDEX((係数_乗用_ガソリン,係数_乗用_CNG,係数_乗用_軽油,係数_乗用_メタノール,係数_乗用_LPG),1,1,AR2052):INDEX((係数_乗用_ガソリン,係数_乗用_CNG,係数_乗用_軽油,係数_乗用_メタノール,係数_乗用_LPG),125,5,AR2052),3,FALSE))))))</f>
        <v/>
      </c>
      <c r="AP2052" s="375" t="str">
        <f t="shared" si="970"/>
        <v/>
      </c>
      <c r="AQ2052" s="444" t="str">
        <f t="shared" si="971"/>
        <v/>
      </c>
      <c r="AR2052" s="375" t="str">
        <f t="shared" si="974"/>
        <v/>
      </c>
      <c r="AS2052" s="377" t="str">
        <f t="shared" si="972"/>
        <v/>
      </c>
      <c r="AT2052" s="378" t="str">
        <f t="shared" si="973"/>
        <v/>
      </c>
      <c r="AX2052" s="625" t="b">
        <f t="shared" si="975"/>
        <v>0</v>
      </c>
      <c r="AY2052" s="7" t="str">
        <f t="shared" si="976"/>
        <v>FALSEFALSEFALSE</v>
      </c>
      <c r="AZ2052" s="626">
        <f t="shared" si="952"/>
        <v>0</v>
      </c>
      <c r="BA2052" s="627" t="str">
        <f t="shared" si="953"/>
        <v/>
      </c>
      <c r="BB2052" s="627">
        <f t="shared" si="954"/>
        <v>0</v>
      </c>
      <c r="BC2052" s="690" t="str">
        <f t="shared" si="955"/>
        <v/>
      </c>
    </row>
    <row r="2053" spans="1:55">
      <c r="A2053" s="381">
        <v>1997</v>
      </c>
      <c r="B2053" s="117"/>
      <c r="C2053" s="288"/>
      <c r="D2053" s="289"/>
      <c r="E2053" s="289"/>
      <c r="F2053" s="290"/>
      <c r="G2053" s="292"/>
      <c r="H2053" s="116"/>
      <c r="I2053" s="292"/>
      <c r="J2053" s="116"/>
      <c r="K2053" s="370" t="str">
        <f t="shared" si="946"/>
        <v/>
      </c>
      <c r="L2053" s="370">
        <f t="shared" si="947"/>
        <v>0</v>
      </c>
      <c r="M2053" s="370">
        <f t="shared" si="948"/>
        <v>0</v>
      </c>
      <c r="N2053" s="371" t="str">
        <f t="shared" si="956"/>
        <v/>
      </c>
      <c r="O2053" s="371" t="str">
        <f t="shared" si="957"/>
        <v/>
      </c>
      <c r="P2053" s="371" t="str">
        <f t="shared" si="958"/>
        <v/>
      </c>
      <c r="Q2053" s="371" t="str">
        <f t="shared" si="959"/>
        <v/>
      </c>
      <c r="R2053" s="371" t="str">
        <f t="shared" si="960"/>
        <v/>
      </c>
      <c r="S2053" s="371" t="str">
        <f t="shared" si="961"/>
        <v/>
      </c>
      <c r="T2053" s="443" t="str">
        <f t="shared" si="949"/>
        <v/>
      </c>
      <c r="U2053" s="539"/>
      <c r="V2053" s="117"/>
      <c r="W2053" s="118"/>
      <c r="X2053" s="119"/>
      <c r="Y2053" s="120"/>
      <c r="Z2053" s="122"/>
      <c r="AA2053" s="121"/>
      <c r="AB2053" s="443" t="str">
        <f t="shared" si="950"/>
        <v/>
      </c>
      <c r="AC2053" s="734" t="str">
        <f t="shared" si="951"/>
        <v/>
      </c>
      <c r="AD2053" s="372"/>
      <c r="AE2053" s="485"/>
      <c r="AF2053" s="373" t="str">
        <f t="shared" si="962"/>
        <v/>
      </c>
      <c r="AG2053" s="373" t="str">
        <f t="shared" si="963"/>
        <v/>
      </c>
      <c r="AH2053" s="374" t="str">
        <f t="shared" si="964"/>
        <v/>
      </c>
      <c r="AI2053" s="375" t="str">
        <f t="shared" si="965"/>
        <v/>
      </c>
      <c r="AJ2053" s="375" t="str">
        <f t="shared" si="966"/>
        <v/>
      </c>
      <c r="AK2053" s="375" t="str">
        <f t="shared" si="967"/>
        <v/>
      </c>
      <c r="AL2053" s="375" t="str">
        <f t="shared" si="968"/>
        <v/>
      </c>
      <c r="AM2053" s="375" t="str">
        <f t="shared" si="969"/>
        <v/>
      </c>
      <c r="AN2053" s="376" t="str">
        <f>IF(AF2053="","",IF(OR(AH2053="",AH2053="-"),"－",IF(OR(AM2053=8,AM2053=9),"",IF(OR(AJ2053=3,AJ2053=4,AJ2053=5,AJ2053=6),VLOOKUP(AH2053,INDEX((係数_バス貨物_ガソリン,係数_バス貨物_CNG,係数_バス貨物_軽油,係数_バス貨物_メタノール,係数_バス貨物_LPG),MATCH(AL2053,【参考】排出ガスレベル!$AI$4:$AI$671,1),1,AR2053):INDEX((係数_バス貨物_ガソリン,係数_バス貨物_CNG,係数_バス貨物_軽油,係数_バス貨物_メタノール,係数_バス貨物_LPG),MATCH(AL2053+1,【参考】排出ガスレベル!$AI$4:$AI$671,1)-1,5,AR2053),2,FALSE),IF(OR(AJ2053=1,AJ2053=2),VLOOKUP(AH2053,INDEX((係数_乗用_ガソリン,係数_乗用_CNG,係数_乗用_軽油,係数_乗用_メタノール,係数_乗用_LPG),1,1,AR2053):INDEX((係数_乗用_ガソリン,係数_乗用_CNG,係数_乗用_軽油,係数_乗用_メタノール,係数_乗用_LPG),125,5,AR2053),2,FALSE))))))</f>
        <v/>
      </c>
      <c r="AO2053" s="376" t="str">
        <f>IF(T2053="","",IF(OR(AH2053="",AH2053="-"),"－",IF(OR(AM2053=8,AM2053=9),"",IF(OR(AJ2053=3,AJ2053=4,AJ2053=5,AJ2053=6),VLOOKUP(AH2053,INDEX((係数_バス貨物_ガソリン,係数_バス貨物_CNG,係数_バス貨物_軽油,係数_バス貨物_メタノール,係数_バス貨物_LPG),MATCH(AL2053,【参考】排出ガスレベル!$AI$4:$AI$671,1),1,AR2053):INDEX((係数_バス貨物_ガソリン,係数_バス貨物_CNG,係数_バス貨物_軽油,係数_バス貨物_メタノール,係数_バス貨物_LPG),MATCH(AL2053+1,【参考】排出ガスレベル!$AI$4:$AI$671,1)-1,5,AR2053),3,FALSE),IF(OR(AJ2053=1,AJ2053=2),VLOOKUP(AH2053,INDEX((係数_乗用_ガソリン,係数_乗用_CNG,係数_乗用_軽油,係数_乗用_メタノール,係数_乗用_LPG),1,1,AR2053):INDEX((係数_乗用_ガソリン,係数_乗用_CNG,係数_乗用_軽油,係数_乗用_メタノール,係数_乗用_LPG),125,5,AR2053),3,FALSE))))))</f>
        <v/>
      </c>
      <c r="AP2053" s="375" t="str">
        <f t="shared" si="970"/>
        <v/>
      </c>
      <c r="AQ2053" s="444" t="str">
        <f t="shared" si="971"/>
        <v/>
      </c>
      <c r="AR2053" s="375" t="str">
        <f t="shared" si="974"/>
        <v/>
      </c>
      <c r="AS2053" s="377" t="str">
        <f t="shared" si="972"/>
        <v/>
      </c>
      <c r="AT2053" s="378" t="str">
        <f t="shared" si="973"/>
        <v/>
      </c>
      <c r="AX2053" s="625" t="b">
        <f t="shared" si="975"/>
        <v>0</v>
      </c>
      <c r="AY2053" s="7" t="str">
        <f t="shared" si="976"/>
        <v>FALSEFALSEFALSE</v>
      </c>
      <c r="AZ2053" s="626">
        <f t="shared" si="952"/>
        <v>0</v>
      </c>
      <c r="BA2053" s="627" t="str">
        <f t="shared" si="953"/>
        <v/>
      </c>
      <c r="BB2053" s="627">
        <f t="shared" si="954"/>
        <v>0</v>
      </c>
      <c r="BC2053" s="690" t="str">
        <f t="shared" si="955"/>
        <v/>
      </c>
    </row>
    <row r="2054" spans="1:55">
      <c r="A2054" s="381">
        <v>1998</v>
      </c>
      <c r="B2054" s="117"/>
      <c r="C2054" s="288"/>
      <c r="D2054" s="289"/>
      <c r="E2054" s="289"/>
      <c r="F2054" s="290"/>
      <c r="G2054" s="292"/>
      <c r="H2054" s="116"/>
      <c r="I2054" s="292"/>
      <c r="J2054" s="116"/>
      <c r="K2054" s="370" t="str">
        <f t="shared" si="946"/>
        <v/>
      </c>
      <c r="L2054" s="370">
        <f t="shared" si="947"/>
        <v>0</v>
      </c>
      <c r="M2054" s="370">
        <f t="shared" si="948"/>
        <v>0</v>
      </c>
      <c r="N2054" s="371" t="str">
        <f t="shared" si="956"/>
        <v/>
      </c>
      <c r="O2054" s="371" t="str">
        <f t="shared" si="957"/>
        <v/>
      </c>
      <c r="P2054" s="371" t="str">
        <f t="shared" si="958"/>
        <v/>
      </c>
      <c r="Q2054" s="371" t="str">
        <f t="shared" si="959"/>
        <v/>
      </c>
      <c r="R2054" s="371" t="str">
        <f t="shared" si="960"/>
        <v/>
      </c>
      <c r="S2054" s="371" t="str">
        <f t="shared" si="961"/>
        <v/>
      </c>
      <c r="T2054" s="443" t="str">
        <f t="shared" si="949"/>
        <v/>
      </c>
      <c r="U2054" s="539"/>
      <c r="V2054" s="117"/>
      <c r="W2054" s="118"/>
      <c r="X2054" s="119"/>
      <c r="Y2054" s="120"/>
      <c r="Z2054" s="122"/>
      <c r="AA2054" s="121"/>
      <c r="AB2054" s="443" t="str">
        <f t="shared" si="950"/>
        <v/>
      </c>
      <c r="AC2054" s="734" t="str">
        <f t="shared" si="951"/>
        <v/>
      </c>
      <c r="AD2054" s="372"/>
      <c r="AE2054" s="485"/>
      <c r="AF2054" s="373" t="str">
        <f t="shared" si="962"/>
        <v/>
      </c>
      <c r="AG2054" s="373" t="str">
        <f t="shared" si="963"/>
        <v/>
      </c>
      <c r="AH2054" s="374" t="str">
        <f t="shared" si="964"/>
        <v/>
      </c>
      <c r="AI2054" s="375" t="str">
        <f t="shared" si="965"/>
        <v/>
      </c>
      <c r="AJ2054" s="375" t="str">
        <f t="shared" si="966"/>
        <v/>
      </c>
      <c r="AK2054" s="375" t="str">
        <f t="shared" si="967"/>
        <v/>
      </c>
      <c r="AL2054" s="375" t="str">
        <f t="shared" si="968"/>
        <v/>
      </c>
      <c r="AM2054" s="375" t="str">
        <f t="shared" si="969"/>
        <v/>
      </c>
      <c r="AN2054" s="376" t="str">
        <f>IF(AF2054="","",IF(OR(AH2054="",AH2054="-"),"－",IF(OR(AM2054=8,AM2054=9),"",IF(OR(AJ2054=3,AJ2054=4,AJ2054=5,AJ2054=6),VLOOKUP(AH2054,INDEX((係数_バス貨物_ガソリン,係数_バス貨物_CNG,係数_バス貨物_軽油,係数_バス貨物_メタノール,係数_バス貨物_LPG),MATCH(AL2054,【参考】排出ガスレベル!$AI$4:$AI$671,1),1,AR2054):INDEX((係数_バス貨物_ガソリン,係数_バス貨物_CNG,係数_バス貨物_軽油,係数_バス貨物_メタノール,係数_バス貨物_LPG),MATCH(AL2054+1,【参考】排出ガスレベル!$AI$4:$AI$671,1)-1,5,AR2054),2,FALSE),IF(OR(AJ2054=1,AJ2054=2),VLOOKUP(AH2054,INDEX((係数_乗用_ガソリン,係数_乗用_CNG,係数_乗用_軽油,係数_乗用_メタノール,係数_乗用_LPG),1,1,AR2054):INDEX((係数_乗用_ガソリン,係数_乗用_CNG,係数_乗用_軽油,係数_乗用_メタノール,係数_乗用_LPG),125,5,AR2054),2,FALSE))))))</f>
        <v/>
      </c>
      <c r="AO2054" s="376" t="str">
        <f>IF(T2054="","",IF(OR(AH2054="",AH2054="-"),"－",IF(OR(AM2054=8,AM2054=9),"",IF(OR(AJ2054=3,AJ2054=4,AJ2054=5,AJ2054=6),VLOOKUP(AH2054,INDEX((係数_バス貨物_ガソリン,係数_バス貨物_CNG,係数_バス貨物_軽油,係数_バス貨物_メタノール,係数_バス貨物_LPG),MATCH(AL2054,【参考】排出ガスレベル!$AI$4:$AI$671,1),1,AR2054):INDEX((係数_バス貨物_ガソリン,係数_バス貨物_CNG,係数_バス貨物_軽油,係数_バス貨物_メタノール,係数_バス貨物_LPG),MATCH(AL2054+1,【参考】排出ガスレベル!$AI$4:$AI$671,1)-1,5,AR2054),3,FALSE),IF(OR(AJ2054=1,AJ2054=2),VLOOKUP(AH2054,INDEX((係数_乗用_ガソリン,係数_乗用_CNG,係数_乗用_軽油,係数_乗用_メタノール,係数_乗用_LPG),1,1,AR2054):INDEX((係数_乗用_ガソリン,係数_乗用_CNG,係数_乗用_軽油,係数_乗用_メタノール,係数_乗用_LPG),125,5,AR2054),3,FALSE))))))</f>
        <v/>
      </c>
      <c r="AP2054" s="375" t="str">
        <f t="shared" si="970"/>
        <v/>
      </c>
      <c r="AQ2054" s="444" t="str">
        <f t="shared" si="971"/>
        <v/>
      </c>
      <c r="AR2054" s="375" t="str">
        <f t="shared" si="974"/>
        <v/>
      </c>
      <c r="AS2054" s="377" t="str">
        <f t="shared" si="972"/>
        <v/>
      </c>
      <c r="AT2054" s="378" t="str">
        <f t="shared" si="973"/>
        <v/>
      </c>
      <c r="AX2054" s="625" t="b">
        <f t="shared" si="975"/>
        <v>0</v>
      </c>
      <c r="AY2054" s="7" t="str">
        <f t="shared" si="976"/>
        <v>FALSEFALSEFALSE</v>
      </c>
      <c r="AZ2054" s="626">
        <f t="shared" si="952"/>
        <v>0</v>
      </c>
      <c r="BA2054" s="627" t="str">
        <f t="shared" si="953"/>
        <v/>
      </c>
      <c r="BB2054" s="627">
        <f t="shared" si="954"/>
        <v>0</v>
      </c>
      <c r="BC2054" s="690" t="str">
        <f t="shared" si="955"/>
        <v/>
      </c>
    </row>
    <row r="2055" spans="1:55">
      <c r="A2055" s="381">
        <v>1999</v>
      </c>
      <c r="B2055" s="117"/>
      <c r="C2055" s="288"/>
      <c r="D2055" s="289"/>
      <c r="E2055" s="289"/>
      <c r="F2055" s="290"/>
      <c r="G2055" s="292"/>
      <c r="H2055" s="116"/>
      <c r="I2055" s="292"/>
      <c r="J2055" s="116"/>
      <c r="K2055" s="370" t="str">
        <f t="shared" si="946"/>
        <v/>
      </c>
      <c r="L2055" s="370">
        <f t="shared" si="947"/>
        <v>0</v>
      </c>
      <c r="M2055" s="370">
        <f t="shared" si="948"/>
        <v>0</v>
      </c>
      <c r="N2055" s="371" t="str">
        <f t="shared" si="956"/>
        <v/>
      </c>
      <c r="O2055" s="371" t="str">
        <f t="shared" si="957"/>
        <v/>
      </c>
      <c r="P2055" s="371" t="str">
        <f t="shared" si="958"/>
        <v/>
      </c>
      <c r="Q2055" s="371" t="str">
        <f t="shared" si="959"/>
        <v/>
      </c>
      <c r="R2055" s="371" t="str">
        <f t="shared" si="960"/>
        <v/>
      </c>
      <c r="S2055" s="371" t="str">
        <f t="shared" si="961"/>
        <v/>
      </c>
      <c r="T2055" s="443" t="str">
        <f t="shared" si="949"/>
        <v/>
      </c>
      <c r="U2055" s="539"/>
      <c r="V2055" s="117"/>
      <c r="W2055" s="118"/>
      <c r="X2055" s="119"/>
      <c r="Y2055" s="120"/>
      <c r="Z2055" s="122"/>
      <c r="AA2055" s="121"/>
      <c r="AB2055" s="443" t="str">
        <f t="shared" si="950"/>
        <v/>
      </c>
      <c r="AC2055" s="734" t="str">
        <f t="shared" si="951"/>
        <v/>
      </c>
      <c r="AD2055" s="372"/>
      <c r="AE2055" s="485"/>
      <c r="AF2055" s="373" t="str">
        <f t="shared" si="962"/>
        <v/>
      </c>
      <c r="AG2055" s="373" t="str">
        <f t="shared" si="963"/>
        <v/>
      </c>
      <c r="AH2055" s="374" t="str">
        <f t="shared" si="964"/>
        <v/>
      </c>
      <c r="AI2055" s="375" t="str">
        <f t="shared" si="965"/>
        <v/>
      </c>
      <c r="AJ2055" s="375" t="str">
        <f t="shared" si="966"/>
        <v/>
      </c>
      <c r="AK2055" s="375" t="str">
        <f t="shared" si="967"/>
        <v/>
      </c>
      <c r="AL2055" s="375" t="str">
        <f t="shared" si="968"/>
        <v/>
      </c>
      <c r="AM2055" s="375" t="str">
        <f t="shared" si="969"/>
        <v/>
      </c>
      <c r="AN2055" s="376" t="str">
        <f>IF(AF2055="","",IF(OR(AH2055="",AH2055="-"),"－",IF(OR(AM2055=8,AM2055=9),"",IF(OR(AJ2055=3,AJ2055=4,AJ2055=5,AJ2055=6),VLOOKUP(AH2055,INDEX((係数_バス貨物_ガソリン,係数_バス貨物_CNG,係数_バス貨物_軽油,係数_バス貨物_メタノール,係数_バス貨物_LPG),MATCH(AL2055,【参考】排出ガスレベル!$AI$4:$AI$671,1),1,AR2055):INDEX((係数_バス貨物_ガソリン,係数_バス貨物_CNG,係数_バス貨物_軽油,係数_バス貨物_メタノール,係数_バス貨物_LPG),MATCH(AL2055+1,【参考】排出ガスレベル!$AI$4:$AI$671,1)-1,5,AR2055),2,FALSE),IF(OR(AJ2055=1,AJ2055=2),VLOOKUP(AH2055,INDEX((係数_乗用_ガソリン,係数_乗用_CNG,係数_乗用_軽油,係数_乗用_メタノール,係数_乗用_LPG),1,1,AR2055):INDEX((係数_乗用_ガソリン,係数_乗用_CNG,係数_乗用_軽油,係数_乗用_メタノール,係数_乗用_LPG),125,5,AR2055),2,FALSE))))))</f>
        <v/>
      </c>
      <c r="AO2055" s="376" t="str">
        <f>IF(T2055="","",IF(OR(AH2055="",AH2055="-"),"－",IF(OR(AM2055=8,AM2055=9),"",IF(OR(AJ2055=3,AJ2055=4,AJ2055=5,AJ2055=6),VLOOKUP(AH2055,INDEX((係数_バス貨物_ガソリン,係数_バス貨物_CNG,係数_バス貨物_軽油,係数_バス貨物_メタノール,係数_バス貨物_LPG),MATCH(AL2055,【参考】排出ガスレベル!$AI$4:$AI$671,1),1,AR2055):INDEX((係数_バス貨物_ガソリン,係数_バス貨物_CNG,係数_バス貨物_軽油,係数_バス貨物_メタノール,係数_バス貨物_LPG),MATCH(AL2055+1,【参考】排出ガスレベル!$AI$4:$AI$671,1)-1,5,AR2055),3,FALSE),IF(OR(AJ2055=1,AJ2055=2),VLOOKUP(AH2055,INDEX((係数_乗用_ガソリン,係数_乗用_CNG,係数_乗用_軽油,係数_乗用_メタノール,係数_乗用_LPG),1,1,AR2055):INDEX((係数_乗用_ガソリン,係数_乗用_CNG,係数_乗用_軽油,係数_乗用_メタノール,係数_乗用_LPG),125,5,AR2055),3,FALSE))))))</f>
        <v/>
      </c>
      <c r="AP2055" s="375" t="str">
        <f t="shared" si="970"/>
        <v/>
      </c>
      <c r="AQ2055" s="444" t="str">
        <f t="shared" si="971"/>
        <v/>
      </c>
      <c r="AR2055" s="375" t="str">
        <f t="shared" si="974"/>
        <v/>
      </c>
      <c r="AS2055" s="377" t="str">
        <f t="shared" si="972"/>
        <v/>
      </c>
      <c r="AT2055" s="378" t="str">
        <f t="shared" si="973"/>
        <v/>
      </c>
      <c r="AX2055" s="625" t="b">
        <f t="shared" si="975"/>
        <v>0</v>
      </c>
      <c r="AY2055" s="7" t="str">
        <f t="shared" si="976"/>
        <v>FALSEFALSEFALSE</v>
      </c>
      <c r="AZ2055" s="626">
        <f t="shared" si="952"/>
        <v>0</v>
      </c>
      <c r="BA2055" s="627" t="str">
        <f t="shared" si="953"/>
        <v/>
      </c>
      <c r="BB2055" s="627">
        <f t="shared" si="954"/>
        <v>0</v>
      </c>
      <c r="BC2055" s="690" t="str">
        <f t="shared" si="955"/>
        <v/>
      </c>
    </row>
    <row r="2056" spans="1:55">
      <c r="A2056" s="381">
        <v>2000</v>
      </c>
      <c r="B2056" s="117"/>
      <c r="C2056" s="288"/>
      <c r="D2056" s="289"/>
      <c r="E2056" s="289"/>
      <c r="F2056" s="290"/>
      <c r="G2056" s="292"/>
      <c r="H2056" s="116"/>
      <c r="I2056" s="292"/>
      <c r="J2056" s="116"/>
      <c r="K2056" s="370" t="str">
        <f t="shared" si="218"/>
        <v/>
      </c>
      <c r="L2056" s="370">
        <f t="shared" si="241"/>
        <v>0</v>
      </c>
      <c r="M2056" s="370">
        <f t="shared" si="242"/>
        <v>0</v>
      </c>
      <c r="N2056" s="371" t="str">
        <f t="shared" si="219"/>
        <v/>
      </c>
      <c r="O2056" s="371" t="str">
        <f t="shared" si="220"/>
        <v/>
      </c>
      <c r="P2056" s="371" t="str">
        <f t="shared" si="221"/>
        <v/>
      </c>
      <c r="Q2056" s="371" t="str">
        <f t="shared" si="222"/>
        <v/>
      </c>
      <c r="R2056" s="371" t="str">
        <f t="shared" si="223"/>
        <v/>
      </c>
      <c r="S2056" s="371" t="str">
        <f t="shared" si="224"/>
        <v/>
      </c>
      <c r="T2056" s="443" t="str">
        <f t="shared" si="243"/>
        <v/>
      </c>
      <c r="U2056" s="539"/>
      <c r="V2056" s="117"/>
      <c r="W2056" s="118"/>
      <c r="X2056" s="119"/>
      <c r="Y2056" s="120"/>
      <c r="Z2056" s="122"/>
      <c r="AA2056" s="121"/>
      <c r="AB2056" s="443" t="str">
        <f t="shared" si="225"/>
        <v/>
      </c>
      <c r="AC2056" s="734" t="str">
        <f t="shared" si="244"/>
        <v/>
      </c>
      <c r="AD2056" s="372"/>
      <c r="AE2056" s="485"/>
      <c r="AF2056" s="373" t="str">
        <f t="shared" si="962"/>
        <v/>
      </c>
      <c r="AG2056" s="373" t="str">
        <f t="shared" si="963"/>
        <v/>
      </c>
      <c r="AH2056" s="374" t="str">
        <f t="shared" si="964"/>
        <v/>
      </c>
      <c r="AI2056" s="375" t="str">
        <f t="shared" si="965"/>
        <v/>
      </c>
      <c r="AJ2056" s="375" t="str">
        <f t="shared" si="966"/>
        <v/>
      </c>
      <c r="AK2056" s="375" t="str">
        <f t="shared" si="967"/>
        <v/>
      </c>
      <c r="AL2056" s="375" t="str">
        <f t="shared" si="968"/>
        <v/>
      </c>
      <c r="AM2056" s="375" t="str">
        <f t="shared" si="969"/>
        <v/>
      </c>
      <c r="AN2056" s="376" t="str">
        <f>IF(AF2056="","",IF(OR(AH2056="",AH2056="-"),"－",IF(OR(AM2056=8,AM2056=9),"",IF(OR(AJ2056=3,AJ2056=4,AJ2056=5,AJ2056=6),VLOOKUP(AH2056,INDEX((係数_バス貨物_ガソリン,係数_バス貨物_CNG,係数_バス貨物_軽油,係数_バス貨物_メタノール,係数_バス貨物_LPG),MATCH(AL2056,【参考】排出ガスレベル!$AI$4:$AI$671,1),1,AR2056):INDEX((係数_バス貨物_ガソリン,係数_バス貨物_CNG,係数_バス貨物_軽油,係数_バス貨物_メタノール,係数_バス貨物_LPG),MATCH(AL2056+1,【参考】排出ガスレベル!$AI$4:$AI$671,1)-1,5,AR2056),2,FALSE),IF(OR(AJ2056=1,AJ2056=2),VLOOKUP(AH2056,INDEX((係数_乗用_ガソリン,係数_乗用_CNG,係数_乗用_軽油,係数_乗用_メタノール,係数_乗用_LPG),1,1,AR2056):INDEX((係数_乗用_ガソリン,係数_乗用_CNG,係数_乗用_軽油,係数_乗用_メタノール,係数_乗用_LPG),125,5,AR2056),2,FALSE))))))</f>
        <v/>
      </c>
      <c r="AO2056" s="376" t="str">
        <f>IF(T2056="","",IF(OR(AH2056="",AH2056="-"),"－",IF(OR(AM2056=8,AM2056=9),"",IF(OR(AJ2056=3,AJ2056=4,AJ2056=5,AJ2056=6),VLOOKUP(AH2056,INDEX((係数_バス貨物_ガソリン,係数_バス貨物_CNG,係数_バス貨物_軽油,係数_バス貨物_メタノール,係数_バス貨物_LPG),MATCH(AL2056,【参考】排出ガスレベル!$AI$4:$AI$671,1),1,AR2056):INDEX((係数_バス貨物_ガソリン,係数_バス貨物_CNG,係数_バス貨物_軽油,係数_バス貨物_メタノール,係数_バス貨物_LPG),MATCH(AL2056+1,【参考】排出ガスレベル!$AI$4:$AI$671,1)-1,5,AR2056),3,FALSE),IF(OR(AJ2056=1,AJ2056=2),VLOOKUP(AH2056,INDEX((係数_乗用_ガソリン,係数_乗用_CNG,係数_乗用_軽油,係数_乗用_メタノール,係数_乗用_LPG),1,1,AR2056):INDEX((係数_乗用_ガソリン,係数_乗用_CNG,係数_乗用_軽油,係数_乗用_メタノール,係数_乗用_LPG),125,5,AR2056),3,FALSE))))))</f>
        <v/>
      </c>
      <c r="AP2056" s="375" t="str">
        <f t="shared" si="970"/>
        <v/>
      </c>
      <c r="AQ2056" s="444" t="str">
        <f t="shared" si="971"/>
        <v/>
      </c>
      <c r="AR2056" s="375" t="str">
        <f t="shared" si="974"/>
        <v/>
      </c>
      <c r="AS2056" s="377" t="str">
        <f t="shared" si="972"/>
        <v/>
      </c>
      <c r="AT2056" s="378" t="str">
        <f t="shared" si="973"/>
        <v/>
      </c>
      <c r="AX2056" s="625" t="b">
        <f t="shared" ref="AX2056" si="977">IF(AY2056="FALSEFALSEFALSEFALSE","ハイブリッド")</f>
        <v>0</v>
      </c>
      <c r="AY2056" s="7" t="str">
        <f t="shared" ref="AY2056" si="978">EXACT(AZ2056,BA2056)&amp;IF(BA2056="","")&amp;IF(AZ2056="電気",TRUE)&amp;IF(AZ2056="LPG",TRUE)</f>
        <v>FALSEFALSEFALSE</v>
      </c>
      <c r="AZ2056" s="626">
        <f t="shared" si="952"/>
        <v>0</v>
      </c>
      <c r="BA2056" s="627" t="str">
        <f t="shared" si="953"/>
        <v/>
      </c>
      <c r="BB2056" s="627">
        <f t="shared" si="954"/>
        <v>0</v>
      </c>
      <c r="BC2056" s="690" t="str">
        <f t="shared" si="955"/>
        <v/>
      </c>
    </row>
    <row r="2057" spans="1:55">
      <c r="Z2057" s="620"/>
      <c r="AA2057" s="621"/>
    </row>
    <row r="2058" spans="1:55">
      <c r="Z2058" s="620"/>
      <c r="AA2058" s="621"/>
    </row>
    <row r="2059" spans="1:55">
      <c r="Z2059" s="620"/>
      <c r="AA2059" s="621"/>
    </row>
    <row r="2060" spans="1:55">
      <c r="Z2060" s="620"/>
      <c r="AA2060" s="621"/>
    </row>
    <row r="2061" spans="1:55">
      <c r="Z2061" s="620"/>
      <c r="AA2061" s="621"/>
    </row>
    <row r="2062" spans="1:55">
      <c r="Z2062" s="620"/>
      <c r="AA2062" s="621"/>
    </row>
    <row r="2063" spans="1:55">
      <c r="Z2063" s="620"/>
      <c r="AA2063" s="621"/>
    </row>
    <row r="2064" spans="1:55">
      <c r="Z2064" s="620"/>
      <c r="AA2064" s="621"/>
    </row>
    <row r="2065" spans="26:27">
      <c r="Z2065" s="620"/>
      <c r="AA2065" s="621"/>
    </row>
    <row r="2066" spans="26:27">
      <c r="Z2066" s="620"/>
      <c r="AA2066" s="621"/>
    </row>
    <row r="2067" spans="26:27">
      <c r="Z2067" s="620"/>
      <c r="AA2067" s="621"/>
    </row>
    <row r="2068" spans="26:27">
      <c r="Z2068" s="620"/>
      <c r="AA2068" s="621"/>
    </row>
    <row r="2069" spans="26:27">
      <c r="Z2069" s="620"/>
      <c r="AA2069" s="621"/>
    </row>
    <row r="2070" spans="26:27">
      <c r="Z2070" s="620"/>
      <c r="AA2070" s="621"/>
    </row>
    <row r="2071" spans="26:27">
      <c r="Z2071" s="620"/>
      <c r="AA2071" s="621"/>
    </row>
    <row r="2072" spans="26:27">
      <c r="Z2072" s="620"/>
      <c r="AA2072" s="621"/>
    </row>
    <row r="2073" spans="26:27">
      <c r="Z2073" s="620"/>
      <c r="AA2073" s="621"/>
    </row>
    <row r="2074" spans="26:27">
      <c r="Z2074" s="620"/>
      <c r="AA2074" s="621"/>
    </row>
    <row r="2075" spans="26:27">
      <c r="Z2075" s="620"/>
      <c r="AA2075" s="621"/>
    </row>
    <row r="2076" spans="26:27">
      <c r="Z2076" s="620"/>
      <c r="AA2076" s="621"/>
    </row>
    <row r="2077" spans="26:27">
      <c r="Z2077" s="620"/>
      <c r="AA2077" s="621"/>
    </row>
    <row r="2078" spans="26:27">
      <c r="Z2078" s="620"/>
      <c r="AA2078" s="621"/>
    </row>
    <row r="2079" spans="26:27">
      <c r="Z2079" s="620"/>
      <c r="AA2079" s="621"/>
    </row>
    <row r="2080" spans="26:27">
      <c r="Z2080" s="620"/>
      <c r="AA2080" s="621"/>
    </row>
    <row r="2081" spans="26:27">
      <c r="Z2081" s="620"/>
      <c r="AA2081" s="621"/>
    </row>
    <row r="2082" spans="26:27">
      <c r="Z2082" s="620"/>
      <c r="AA2082" s="621"/>
    </row>
    <row r="2083" spans="26:27">
      <c r="Z2083" s="620"/>
      <c r="AA2083" s="621"/>
    </row>
    <row r="2084" spans="26:27">
      <c r="Z2084" s="620"/>
      <c r="AA2084" s="621"/>
    </row>
    <row r="2085" spans="26:27">
      <c r="Z2085" s="620"/>
      <c r="AA2085" s="621"/>
    </row>
    <row r="2086" spans="26:27">
      <c r="Z2086" s="620"/>
      <c r="AA2086" s="621"/>
    </row>
    <row r="2087" spans="26:27">
      <c r="Z2087" s="620"/>
      <c r="AA2087" s="621"/>
    </row>
    <row r="2088" spans="26:27">
      <c r="Z2088" s="620"/>
      <c r="AA2088" s="621"/>
    </row>
    <row r="2089" spans="26:27">
      <c r="Z2089" s="620"/>
      <c r="AA2089" s="621"/>
    </row>
    <row r="2090" spans="26:27">
      <c r="Z2090" s="620"/>
      <c r="AA2090" s="621"/>
    </row>
    <row r="2091" spans="26:27">
      <c r="Z2091" s="620"/>
      <c r="AA2091" s="621"/>
    </row>
    <row r="2092" spans="26:27">
      <c r="Z2092" s="620"/>
      <c r="AA2092" s="621"/>
    </row>
    <row r="2093" spans="26:27">
      <c r="Z2093" s="620"/>
      <c r="AA2093" s="621"/>
    </row>
    <row r="2094" spans="26:27">
      <c r="Z2094" s="620"/>
      <c r="AA2094" s="621"/>
    </row>
    <row r="2095" spans="26:27">
      <c r="Z2095" s="620"/>
      <c r="AA2095" s="621"/>
    </row>
    <row r="2096" spans="26:27">
      <c r="Z2096" s="620"/>
      <c r="AA2096" s="621"/>
    </row>
    <row r="2097" spans="26:27">
      <c r="Z2097" s="620"/>
      <c r="AA2097" s="621"/>
    </row>
    <row r="2098" spans="26:27">
      <c r="Z2098" s="620"/>
      <c r="AA2098" s="621"/>
    </row>
    <row r="2099" spans="26:27">
      <c r="Z2099" s="620"/>
      <c r="AA2099" s="621"/>
    </row>
    <row r="2100" spans="26:27">
      <c r="Z2100" s="620"/>
      <c r="AA2100" s="621"/>
    </row>
    <row r="2101" spans="26:27">
      <c r="Z2101" s="620"/>
      <c r="AA2101" s="621"/>
    </row>
    <row r="2102" spans="26:27">
      <c r="Z2102" s="620"/>
      <c r="AA2102" s="621"/>
    </row>
    <row r="2103" spans="26:27">
      <c r="Z2103" s="620"/>
      <c r="AA2103" s="621"/>
    </row>
    <row r="2104" spans="26:27">
      <c r="Z2104" s="620"/>
      <c r="AA2104" s="621"/>
    </row>
    <row r="2105" spans="26:27">
      <c r="Z2105" s="620"/>
      <c r="AA2105" s="621"/>
    </row>
    <row r="2106" spans="26:27">
      <c r="Z2106" s="620"/>
      <c r="AA2106" s="621"/>
    </row>
    <row r="2107" spans="26:27">
      <c r="Z2107" s="620"/>
      <c r="AA2107" s="621"/>
    </row>
    <row r="2108" spans="26:27">
      <c r="Z2108" s="620"/>
      <c r="AA2108" s="621"/>
    </row>
    <row r="2109" spans="26:27">
      <c r="Z2109" s="620"/>
      <c r="AA2109" s="621"/>
    </row>
    <row r="2110" spans="26:27">
      <c r="Z2110" s="620"/>
      <c r="AA2110" s="621"/>
    </row>
    <row r="2111" spans="26:27">
      <c r="Z2111" s="620"/>
      <c r="AA2111" s="621"/>
    </row>
    <row r="2112" spans="26:27">
      <c r="Z2112" s="620"/>
      <c r="AA2112" s="621"/>
    </row>
    <row r="2113" spans="26:27">
      <c r="Z2113" s="620"/>
      <c r="AA2113" s="621"/>
    </row>
    <row r="2114" spans="26:27">
      <c r="Z2114" s="620"/>
      <c r="AA2114" s="621"/>
    </row>
    <row r="2115" spans="26:27">
      <c r="Z2115" s="620"/>
      <c r="AA2115" s="621"/>
    </row>
    <row r="2116" spans="26:27">
      <c r="Z2116" s="620"/>
      <c r="AA2116" s="621"/>
    </row>
    <row r="2117" spans="26:27">
      <c r="Z2117" s="620"/>
      <c r="AA2117" s="621"/>
    </row>
    <row r="2118" spans="26:27">
      <c r="Z2118" s="620"/>
      <c r="AA2118" s="621"/>
    </row>
    <row r="2119" spans="26:27">
      <c r="Z2119" s="620"/>
      <c r="AA2119" s="621"/>
    </row>
    <row r="2120" spans="26:27">
      <c r="Z2120" s="620"/>
      <c r="AA2120" s="621"/>
    </row>
    <row r="2121" spans="26:27">
      <c r="Z2121" s="620"/>
      <c r="AA2121" s="621"/>
    </row>
    <row r="2122" spans="26:27">
      <c r="Z2122" s="620"/>
      <c r="AA2122" s="621"/>
    </row>
    <row r="2123" spans="26:27">
      <c r="Z2123" s="620"/>
      <c r="AA2123" s="621"/>
    </row>
    <row r="2124" spans="26:27">
      <c r="Z2124" s="620"/>
      <c r="AA2124" s="621"/>
    </row>
    <row r="2125" spans="26:27">
      <c r="Z2125" s="620"/>
      <c r="AA2125" s="621"/>
    </row>
    <row r="2126" spans="26:27">
      <c r="Z2126" s="620"/>
      <c r="AA2126" s="621"/>
    </row>
    <row r="2127" spans="26:27">
      <c r="Z2127" s="620"/>
      <c r="AA2127" s="621"/>
    </row>
    <row r="2128" spans="26:27">
      <c r="Z2128" s="620"/>
      <c r="AA2128" s="621"/>
    </row>
    <row r="2129" spans="26:27">
      <c r="Z2129" s="620"/>
      <c r="AA2129" s="621"/>
    </row>
    <row r="2130" spans="26:27">
      <c r="Z2130" s="620"/>
      <c r="AA2130" s="621"/>
    </row>
    <row r="2131" spans="26:27">
      <c r="Z2131" s="620"/>
      <c r="AA2131" s="621"/>
    </row>
    <row r="2132" spans="26:27">
      <c r="Z2132" s="620"/>
      <c r="AA2132" s="621"/>
    </row>
    <row r="2133" spans="26:27">
      <c r="Z2133" s="620"/>
      <c r="AA2133" s="621"/>
    </row>
    <row r="2134" spans="26:27">
      <c r="Z2134" s="620"/>
      <c r="AA2134" s="621"/>
    </row>
    <row r="2135" spans="26:27">
      <c r="Z2135" s="620"/>
      <c r="AA2135" s="621"/>
    </row>
    <row r="2136" spans="26:27">
      <c r="Z2136" s="620"/>
      <c r="AA2136" s="621"/>
    </row>
    <row r="2137" spans="26:27">
      <c r="Z2137" s="620"/>
      <c r="AA2137" s="621"/>
    </row>
    <row r="2138" spans="26:27">
      <c r="Z2138" s="620"/>
      <c r="AA2138" s="621"/>
    </row>
    <row r="2139" spans="26:27">
      <c r="Z2139" s="620"/>
      <c r="AA2139" s="621"/>
    </row>
    <row r="2140" spans="26:27">
      <c r="Z2140" s="620"/>
      <c r="AA2140" s="621"/>
    </row>
    <row r="2141" spans="26:27">
      <c r="Z2141" s="620"/>
      <c r="AA2141" s="621"/>
    </row>
    <row r="2142" spans="26:27">
      <c r="Z2142" s="620"/>
      <c r="AA2142" s="621"/>
    </row>
    <row r="2143" spans="26:27">
      <c r="Z2143" s="620"/>
      <c r="AA2143" s="621"/>
    </row>
    <row r="2144" spans="26:27">
      <c r="Z2144" s="620"/>
      <c r="AA2144" s="621"/>
    </row>
    <row r="2145" spans="26:27">
      <c r="Z2145" s="620"/>
      <c r="AA2145" s="621"/>
    </row>
    <row r="2146" spans="26:27">
      <c r="Z2146" s="620"/>
      <c r="AA2146" s="621"/>
    </row>
    <row r="2147" spans="26:27">
      <c r="Z2147" s="620"/>
      <c r="AA2147" s="621"/>
    </row>
    <row r="2148" spans="26:27">
      <c r="Z2148" s="620"/>
      <c r="AA2148" s="621"/>
    </row>
    <row r="2149" spans="26:27">
      <c r="Z2149" s="620"/>
      <c r="AA2149" s="621"/>
    </row>
    <row r="2150" spans="26:27">
      <c r="Z2150" s="620"/>
      <c r="AA2150" s="621"/>
    </row>
    <row r="2151" spans="26:27">
      <c r="Z2151" s="620"/>
      <c r="AA2151" s="621"/>
    </row>
    <row r="2152" spans="26:27">
      <c r="Z2152" s="620"/>
      <c r="AA2152" s="621"/>
    </row>
    <row r="2153" spans="26:27">
      <c r="Z2153" s="620"/>
      <c r="AA2153" s="621"/>
    </row>
    <row r="2154" spans="26:27">
      <c r="Z2154" s="620"/>
      <c r="AA2154" s="621"/>
    </row>
    <row r="2155" spans="26:27">
      <c r="Z2155" s="620"/>
      <c r="AA2155" s="621"/>
    </row>
    <row r="2156" spans="26:27">
      <c r="Z2156" s="620"/>
      <c r="AA2156" s="621"/>
    </row>
    <row r="2157" spans="26:27">
      <c r="Z2157" s="620"/>
      <c r="AA2157" s="621"/>
    </row>
    <row r="2158" spans="26:27">
      <c r="Z2158" s="620"/>
      <c r="AA2158" s="621"/>
    </row>
    <row r="2159" spans="26:27">
      <c r="Z2159" s="620"/>
      <c r="AA2159" s="621"/>
    </row>
    <row r="2160" spans="26:27">
      <c r="Z2160" s="620"/>
      <c r="AA2160" s="621"/>
    </row>
    <row r="2161" spans="26:27">
      <c r="Z2161" s="620"/>
      <c r="AA2161" s="621"/>
    </row>
    <row r="2162" spans="26:27">
      <c r="Z2162" s="620"/>
      <c r="AA2162" s="621"/>
    </row>
    <row r="2163" spans="26:27">
      <c r="Z2163" s="620"/>
      <c r="AA2163" s="621"/>
    </row>
    <row r="2164" spans="26:27">
      <c r="Z2164" s="620"/>
      <c r="AA2164" s="621"/>
    </row>
    <row r="2165" spans="26:27">
      <c r="Z2165" s="620"/>
      <c r="AA2165" s="621"/>
    </row>
    <row r="2166" spans="26:27">
      <c r="Z2166" s="620"/>
      <c r="AA2166" s="621"/>
    </row>
    <row r="2167" spans="26:27">
      <c r="Z2167" s="620"/>
      <c r="AA2167" s="621"/>
    </row>
    <row r="2168" spans="26:27">
      <c r="Z2168" s="620"/>
      <c r="AA2168" s="621"/>
    </row>
    <row r="2169" spans="26:27">
      <c r="Z2169" s="620"/>
      <c r="AA2169" s="621"/>
    </row>
    <row r="2170" spans="26:27">
      <c r="Z2170" s="620"/>
      <c r="AA2170" s="621"/>
    </row>
    <row r="2171" spans="26:27">
      <c r="Z2171" s="620"/>
      <c r="AA2171" s="621"/>
    </row>
    <row r="2172" spans="26:27">
      <c r="Z2172" s="620"/>
      <c r="AA2172" s="621"/>
    </row>
    <row r="2173" spans="26:27">
      <c r="Z2173" s="620"/>
      <c r="AA2173" s="621"/>
    </row>
    <row r="2174" spans="26:27">
      <c r="Z2174" s="620"/>
      <c r="AA2174" s="621"/>
    </row>
    <row r="2175" spans="26:27">
      <c r="Z2175" s="620"/>
      <c r="AA2175" s="621"/>
    </row>
    <row r="2176" spans="26:27">
      <c r="Z2176" s="620"/>
      <c r="AA2176" s="621"/>
    </row>
    <row r="2177" spans="26:27">
      <c r="Z2177" s="620"/>
      <c r="AA2177" s="621"/>
    </row>
    <row r="2178" spans="26:27">
      <c r="Z2178" s="620"/>
      <c r="AA2178" s="621"/>
    </row>
    <row r="2179" spans="26:27">
      <c r="Z2179" s="620"/>
      <c r="AA2179" s="621"/>
    </row>
    <row r="2180" spans="26:27">
      <c r="Z2180" s="620"/>
      <c r="AA2180" s="621"/>
    </row>
    <row r="2181" spans="26:27">
      <c r="Z2181" s="620"/>
      <c r="AA2181" s="621"/>
    </row>
    <row r="2182" spans="26:27">
      <c r="Z2182" s="620"/>
      <c r="AA2182" s="621"/>
    </row>
    <row r="2183" spans="26:27">
      <c r="Z2183" s="620"/>
      <c r="AA2183" s="621"/>
    </row>
    <row r="2184" spans="26:27">
      <c r="Z2184" s="620"/>
      <c r="AA2184" s="621"/>
    </row>
    <row r="2185" spans="26:27">
      <c r="Z2185" s="620"/>
      <c r="AA2185" s="621"/>
    </row>
    <row r="2186" spans="26:27">
      <c r="Z2186" s="620"/>
      <c r="AA2186" s="621"/>
    </row>
    <row r="2187" spans="26:27">
      <c r="Z2187" s="620"/>
      <c r="AA2187" s="621"/>
    </row>
    <row r="2188" spans="26:27">
      <c r="Z2188" s="620"/>
      <c r="AA2188" s="621"/>
    </row>
    <row r="2189" spans="26:27">
      <c r="Z2189" s="620"/>
      <c r="AA2189" s="621"/>
    </row>
    <row r="2190" spans="26:27">
      <c r="Z2190" s="620"/>
      <c r="AA2190" s="621"/>
    </row>
    <row r="2191" spans="26:27">
      <c r="Z2191" s="620"/>
      <c r="AA2191" s="621"/>
    </row>
    <row r="2192" spans="26:27">
      <c r="Z2192" s="620"/>
      <c r="AA2192" s="621"/>
    </row>
    <row r="2193" spans="26:27">
      <c r="Z2193" s="620"/>
      <c r="AA2193" s="621"/>
    </row>
    <row r="2194" spans="26:27">
      <c r="Z2194" s="620"/>
      <c r="AA2194" s="621"/>
    </row>
    <row r="2195" spans="26:27">
      <c r="Z2195" s="620"/>
      <c r="AA2195" s="621"/>
    </row>
    <row r="2196" spans="26:27">
      <c r="Z2196" s="620"/>
      <c r="AA2196" s="621"/>
    </row>
    <row r="2197" spans="26:27">
      <c r="Z2197" s="620"/>
      <c r="AA2197" s="621"/>
    </row>
    <row r="2198" spans="26:27">
      <c r="Z2198" s="620"/>
      <c r="AA2198" s="621"/>
    </row>
    <row r="2199" spans="26:27">
      <c r="Z2199" s="620"/>
      <c r="AA2199" s="621"/>
    </row>
    <row r="2200" spans="26:27">
      <c r="Z2200" s="620"/>
      <c r="AA2200" s="621"/>
    </row>
    <row r="2201" spans="26:27">
      <c r="Z2201" s="620"/>
      <c r="AA2201" s="621"/>
    </row>
    <row r="2202" spans="26:27">
      <c r="Z2202" s="620"/>
      <c r="AA2202" s="621"/>
    </row>
    <row r="2203" spans="26:27">
      <c r="Z2203" s="620"/>
      <c r="AA2203" s="621"/>
    </row>
    <row r="2204" spans="26:27">
      <c r="Z2204" s="620"/>
      <c r="AA2204" s="621"/>
    </row>
    <row r="2205" spans="26:27">
      <c r="Z2205" s="620"/>
      <c r="AA2205" s="621"/>
    </row>
    <row r="2206" spans="26:27">
      <c r="Z2206" s="620"/>
      <c r="AA2206" s="621"/>
    </row>
    <row r="2207" spans="26:27">
      <c r="Z2207" s="620"/>
      <c r="AA2207" s="621"/>
    </row>
    <row r="2208" spans="26:27">
      <c r="Z2208" s="620"/>
      <c r="AA2208" s="621"/>
    </row>
    <row r="2209" spans="26:27">
      <c r="Z2209" s="620"/>
      <c r="AA2209" s="621"/>
    </row>
    <row r="2210" spans="26:27">
      <c r="Z2210" s="620"/>
      <c r="AA2210" s="621"/>
    </row>
    <row r="2211" spans="26:27">
      <c r="Z2211" s="620"/>
      <c r="AA2211" s="621"/>
    </row>
    <row r="2212" spans="26:27">
      <c r="Z2212" s="620"/>
      <c r="AA2212" s="621"/>
    </row>
    <row r="2213" spans="26:27">
      <c r="Z2213" s="620"/>
      <c r="AA2213" s="621"/>
    </row>
    <row r="2214" spans="26:27">
      <c r="Z2214" s="620"/>
      <c r="AA2214" s="621"/>
    </row>
    <row r="2215" spans="26:27">
      <c r="Z2215" s="620"/>
      <c r="AA2215" s="621"/>
    </row>
    <row r="2216" spans="26:27">
      <c r="Z2216" s="620"/>
      <c r="AA2216" s="621"/>
    </row>
    <row r="2217" spans="26:27">
      <c r="Z2217" s="620"/>
      <c r="AA2217" s="621"/>
    </row>
    <row r="2218" spans="26:27">
      <c r="Z2218" s="620"/>
      <c r="AA2218" s="621"/>
    </row>
    <row r="2219" spans="26:27">
      <c r="Z2219" s="620"/>
      <c r="AA2219" s="621"/>
    </row>
    <row r="2220" spans="26:27">
      <c r="Z2220" s="620"/>
      <c r="AA2220" s="621"/>
    </row>
    <row r="2221" spans="26:27">
      <c r="Z2221" s="620"/>
      <c r="AA2221" s="621"/>
    </row>
    <row r="2222" spans="26:27">
      <c r="Z2222" s="620"/>
      <c r="AA2222" s="621"/>
    </row>
    <row r="2223" spans="26:27">
      <c r="Z2223" s="620"/>
      <c r="AA2223" s="621"/>
    </row>
    <row r="2224" spans="26:27">
      <c r="Z2224" s="620"/>
      <c r="AA2224" s="621"/>
    </row>
    <row r="2225" spans="26:27">
      <c r="Z2225" s="620"/>
      <c r="AA2225" s="621"/>
    </row>
    <row r="2226" spans="26:27">
      <c r="Z2226" s="620"/>
      <c r="AA2226" s="621"/>
    </row>
    <row r="2227" spans="26:27">
      <c r="Z2227" s="620"/>
      <c r="AA2227" s="621"/>
    </row>
    <row r="2228" spans="26:27">
      <c r="Z2228" s="620"/>
      <c r="AA2228" s="621"/>
    </row>
    <row r="2229" spans="26:27">
      <c r="Z2229" s="620"/>
      <c r="AA2229" s="621"/>
    </row>
    <row r="2230" spans="26:27">
      <c r="Z2230" s="620"/>
      <c r="AA2230" s="621"/>
    </row>
    <row r="2231" spans="26:27">
      <c r="Z2231" s="620"/>
      <c r="AA2231" s="621"/>
    </row>
    <row r="2232" spans="26:27">
      <c r="Z2232" s="620"/>
      <c r="AA2232" s="621"/>
    </row>
    <row r="2233" spans="26:27">
      <c r="Z2233" s="620"/>
      <c r="AA2233" s="621"/>
    </row>
    <row r="2234" spans="26:27">
      <c r="Z2234" s="620"/>
      <c r="AA2234" s="621"/>
    </row>
    <row r="2235" spans="26:27">
      <c r="Z2235" s="620"/>
      <c r="AA2235" s="621"/>
    </row>
    <row r="2236" spans="26:27">
      <c r="Z2236" s="620"/>
      <c r="AA2236" s="621"/>
    </row>
    <row r="2237" spans="26:27">
      <c r="Z2237" s="620"/>
      <c r="AA2237" s="621"/>
    </row>
    <row r="2238" spans="26:27">
      <c r="Z2238" s="620"/>
      <c r="AA2238" s="621"/>
    </row>
    <row r="2239" spans="26:27">
      <c r="Z2239" s="620"/>
      <c r="AA2239" s="621"/>
    </row>
    <row r="2240" spans="26:27">
      <c r="Z2240" s="620"/>
      <c r="AA2240" s="621"/>
    </row>
    <row r="2241" spans="26:27">
      <c r="Z2241" s="620"/>
      <c r="AA2241" s="621"/>
    </row>
    <row r="2242" spans="26:27">
      <c r="Z2242" s="620"/>
      <c r="AA2242" s="621"/>
    </row>
    <row r="2243" spans="26:27">
      <c r="Z2243" s="620"/>
      <c r="AA2243" s="621"/>
    </row>
    <row r="2244" spans="26:27">
      <c r="Z2244" s="620"/>
      <c r="AA2244" s="621"/>
    </row>
    <row r="2245" spans="26:27">
      <c r="Z2245" s="620"/>
      <c r="AA2245" s="621"/>
    </row>
    <row r="2246" spans="26:27">
      <c r="Z2246" s="620"/>
      <c r="AA2246" s="621"/>
    </row>
    <row r="2247" spans="26:27">
      <c r="Z2247" s="620"/>
      <c r="AA2247" s="621"/>
    </row>
    <row r="2248" spans="26:27">
      <c r="Z2248" s="620"/>
      <c r="AA2248" s="621"/>
    </row>
    <row r="2249" spans="26:27">
      <c r="Z2249" s="620"/>
      <c r="AA2249" s="621"/>
    </row>
    <row r="2250" spans="26:27">
      <c r="Z2250" s="620"/>
      <c r="AA2250" s="621"/>
    </row>
    <row r="2251" spans="26:27">
      <c r="Z2251" s="620"/>
      <c r="AA2251" s="621"/>
    </row>
    <row r="2252" spans="26:27">
      <c r="Z2252" s="620"/>
      <c r="AA2252" s="621"/>
    </row>
    <row r="2253" spans="26:27">
      <c r="Z2253" s="620"/>
      <c r="AA2253" s="621"/>
    </row>
    <row r="2254" spans="26:27">
      <c r="Z2254" s="620"/>
      <c r="AA2254" s="621"/>
    </row>
    <row r="2255" spans="26:27">
      <c r="Z2255" s="620"/>
      <c r="AA2255" s="621"/>
    </row>
    <row r="2256" spans="26:27">
      <c r="Z2256" s="620"/>
      <c r="AA2256" s="621"/>
    </row>
    <row r="2257" spans="26:27">
      <c r="Z2257" s="620"/>
      <c r="AA2257" s="621"/>
    </row>
    <row r="2258" spans="26:27">
      <c r="Z2258" s="620"/>
      <c r="AA2258" s="621"/>
    </row>
    <row r="2259" spans="26:27">
      <c r="Z2259" s="620"/>
      <c r="AA2259" s="621"/>
    </row>
    <row r="2260" spans="26:27">
      <c r="Z2260" s="620"/>
      <c r="AA2260" s="621"/>
    </row>
    <row r="2261" spans="26:27">
      <c r="Z2261" s="620"/>
      <c r="AA2261" s="621"/>
    </row>
    <row r="2262" spans="26:27">
      <c r="Z2262" s="620"/>
      <c r="AA2262" s="621"/>
    </row>
    <row r="2263" spans="26:27">
      <c r="Z2263" s="620"/>
      <c r="AA2263" s="621"/>
    </row>
    <row r="2264" spans="26:27">
      <c r="Z2264" s="620"/>
      <c r="AA2264" s="621"/>
    </row>
    <row r="2265" spans="26:27">
      <c r="Z2265" s="620"/>
      <c r="AA2265" s="621"/>
    </row>
    <row r="2266" spans="26:27">
      <c r="Z2266" s="620"/>
      <c r="AA2266" s="621"/>
    </row>
    <row r="2267" spans="26:27">
      <c r="Z2267" s="620"/>
      <c r="AA2267" s="621"/>
    </row>
    <row r="2268" spans="26:27">
      <c r="Z2268" s="620"/>
      <c r="AA2268" s="621"/>
    </row>
    <row r="2269" spans="26:27">
      <c r="Z2269" s="620"/>
      <c r="AA2269" s="621"/>
    </row>
    <row r="2270" spans="26:27">
      <c r="Z2270" s="620"/>
      <c r="AA2270" s="621"/>
    </row>
    <row r="2271" spans="26:27">
      <c r="Z2271" s="620"/>
      <c r="AA2271" s="621"/>
    </row>
    <row r="2272" spans="26:27">
      <c r="Z2272" s="620"/>
      <c r="AA2272" s="621"/>
    </row>
    <row r="2273" spans="26:27">
      <c r="Z2273" s="620"/>
      <c r="AA2273" s="621"/>
    </row>
    <row r="2274" spans="26:27">
      <c r="Z2274" s="620"/>
      <c r="AA2274" s="621"/>
    </row>
    <row r="2275" spans="26:27">
      <c r="Z2275" s="620"/>
      <c r="AA2275" s="621"/>
    </row>
    <row r="2276" spans="26:27">
      <c r="Z2276" s="620"/>
      <c r="AA2276" s="621"/>
    </row>
    <row r="2277" spans="26:27">
      <c r="Z2277" s="620"/>
      <c r="AA2277" s="621"/>
    </row>
    <row r="2278" spans="26:27">
      <c r="Z2278" s="620"/>
      <c r="AA2278" s="621"/>
    </row>
    <row r="2279" spans="26:27">
      <c r="Z2279" s="620"/>
      <c r="AA2279" s="621"/>
    </row>
    <row r="2280" spans="26:27">
      <c r="Z2280" s="620"/>
      <c r="AA2280" s="621"/>
    </row>
    <row r="2281" spans="26:27">
      <c r="Z2281" s="620"/>
      <c r="AA2281" s="621"/>
    </row>
    <row r="2282" spans="26:27">
      <c r="Z2282" s="620"/>
      <c r="AA2282" s="621"/>
    </row>
    <row r="2283" spans="26:27">
      <c r="Z2283" s="620"/>
      <c r="AA2283" s="621"/>
    </row>
    <row r="2284" spans="26:27">
      <c r="Z2284" s="620"/>
      <c r="AA2284" s="621"/>
    </row>
    <row r="2285" spans="26:27">
      <c r="Z2285" s="620"/>
      <c r="AA2285" s="621"/>
    </row>
    <row r="2286" spans="26:27">
      <c r="Z2286" s="620"/>
      <c r="AA2286" s="621"/>
    </row>
    <row r="2287" spans="26:27">
      <c r="Z2287" s="620"/>
      <c r="AA2287" s="621"/>
    </row>
    <row r="2288" spans="26:27">
      <c r="Z2288" s="620"/>
      <c r="AA2288" s="621"/>
    </row>
    <row r="2289" spans="26:27">
      <c r="Z2289" s="620"/>
      <c r="AA2289" s="621"/>
    </row>
    <row r="2290" spans="26:27">
      <c r="Z2290" s="620"/>
      <c r="AA2290" s="621"/>
    </row>
    <row r="2291" spans="26:27">
      <c r="Z2291" s="620"/>
      <c r="AA2291" s="621"/>
    </row>
    <row r="2292" spans="26:27">
      <c r="Z2292" s="620"/>
      <c r="AA2292" s="621"/>
    </row>
    <row r="2293" spans="26:27">
      <c r="Z2293" s="620"/>
      <c r="AA2293" s="621"/>
    </row>
    <row r="2294" spans="26:27">
      <c r="Z2294" s="620"/>
      <c r="AA2294" s="621"/>
    </row>
    <row r="2295" spans="26:27">
      <c r="Z2295" s="620"/>
      <c r="AA2295" s="621"/>
    </row>
    <row r="2296" spans="26:27">
      <c r="Z2296" s="620"/>
      <c r="AA2296" s="621"/>
    </row>
    <row r="2297" spans="26:27">
      <c r="Z2297" s="620"/>
      <c r="AA2297" s="621"/>
    </row>
    <row r="2298" spans="26:27">
      <c r="Z2298" s="620"/>
      <c r="AA2298" s="621"/>
    </row>
    <row r="2299" spans="26:27">
      <c r="Z2299" s="620"/>
      <c r="AA2299" s="621"/>
    </row>
    <row r="2300" spans="26:27">
      <c r="Z2300" s="620"/>
      <c r="AA2300" s="621"/>
    </row>
    <row r="2301" spans="26:27">
      <c r="Z2301" s="620"/>
      <c r="AA2301" s="621"/>
    </row>
    <row r="2302" spans="26:27">
      <c r="Z2302" s="620"/>
      <c r="AA2302" s="621"/>
    </row>
    <row r="2303" spans="26:27">
      <c r="Z2303" s="620"/>
      <c r="AA2303" s="621"/>
    </row>
    <row r="2304" spans="26:27">
      <c r="Z2304" s="620"/>
      <c r="AA2304" s="621"/>
    </row>
    <row r="2305" spans="26:27">
      <c r="Z2305" s="620"/>
      <c r="AA2305" s="621"/>
    </row>
    <row r="2306" spans="26:27">
      <c r="Z2306" s="620"/>
      <c r="AA2306" s="621"/>
    </row>
    <row r="2307" spans="26:27">
      <c r="Z2307" s="620"/>
      <c r="AA2307" s="621"/>
    </row>
    <row r="2308" spans="26:27">
      <c r="Z2308" s="620"/>
      <c r="AA2308" s="621"/>
    </row>
    <row r="2309" spans="26:27">
      <c r="Z2309" s="620"/>
      <c r="AA2309" s="621"/>
    </row>
    <row r="2310" spans="26:27">
      <c r="Z2310" s="620"/>
      <c r="AA2310" s="621"/>
    </row>
    <row r="2311" spans="26:27">
      <c r="Z2311" s="620"/>
      <c r="AA2311" s="621"/>
    </row>
    <row r="2312" spans="26:27">
      <c r="Z2312" s="620"/>
      <c r="AA2312" s="621"/>
    </row>
    <row r="2313" spans="26:27">
      <c r="Z2313" s="620"/>
      <c r="AA2313" s="621"/>
    </row>
    <row r="2314" spans="26:27">
      <c r="Z2314" s="620"/>
      <c r="AA2314" s="621"/>
    </row>
    <row r="2315" spans="26:27">
      <c r="Z2315" s="620"/>
      <c r="AA2315" s="621"/>
    </row>
    <row r="2316" spans="26:27">
      <c r="Z2316" s="620"/>
      <c r="AA2316" s="621"/>
    </row>
    <row r="2317" spans="26:27">
      <c r="Z2317" s="620"/>
      <c r="AA2317" s="621"/>
    </row>
    <row r="2318" spans="26:27">
      <c r="Z2318" s="620"/>
      <c r="AA2318" s="621"/>
    </row>
    <row r="2319" spans="26:27">
      <c r="Z2319" s="620"/>
      <c r="AA2319" s="621"/>
    </row>
    <row r="2320" spans="26:27">
      <c r="Z2320" s="620"/>
      <c r="AA2320" s="621"/>
    </row>
    <row r="2321" spans="26:27">
      <c r="Z2321" s="620"/>
      <c r="AA2321" s="621"/>
    </row>
    <row r="2322" spans="26:27">
      <c r="Z2322" s="620"/>
      <c r="AA2322" s="621"/>
    </row>
    <row r="2323" spans="26:27">
      <c r="Z2323" s="620"/>
      <c r="AA2323" s="621"/>
    </row>
    <row r="2324" spans="26:27">
      <c r="Z2324" s="620"/>
      <c r="AA2324" s="621"/>
    </row>
    <row r="2325" spans="26:27">
      <c r="Z2325" s="620"/>
      <c r="AA2325" s="621"/>
    </row>
    <row r="2326" spans="26:27">
      <c r="Z2326" s="620"/>
      <c r="AA2326" s="621"/>
    </row>
    <row r="2327" spans="26:27">
      <c r="Z2327" s="620"/>
      <c r="AA2327" s="621"/>
    </row>
    <row r="2328" spans="26:27">
      <c r="Z2328" s="620"/>
      <c r="AA2328" s="621"/>
    </row>
    <row r="2329" spans="26:27">
      <c r="Z2329" s="620"/>
      <c r="AA2329" s="621"/>
    </row>
    <row r="2330" spans="26:27">
      <c r="Z2330" s="620"/>
      <c r="AA2330" s="621"/>
    </row>
    <row r="2331" spans="26:27">
      <c r="Z2331" s="620"/>
      <c r="AA2331" s="621"/>
    </row>
    <row r="2332" spans="26:27">
      <c r="Z2332" s="620"/>
      <c r="AA2332" s="621"/>
    </row>
    <row r="2333" spans="26:27">
      <c r="Z2333" s="620"/>
      <c r="AA2333" s="621"/>
    </row>
    <row r="2334" spans="26:27">
      <c r="Z2334" s="620"/>
      <c r="AA2334" s="621"/>
    </row>
    <row r="2335" spans="26:27">
      <c r="Z2335" s="620"/>
      <c r="AA2335" s="621"/>
    </row>
    <row r="2336" spans="26:27">
      <c r="Z2336" s="620"/>
      <c r="AA2336" s="621"/>
    </row>
    <row r="2337" spans="26:27">
      <c r="Z2337" s="620"/>
      <c r="AA2337" s="621"/>
    </row>
    <row r="2338" spans="26:27">
      <c r="Z2338" s="620"/>
      <c r="AA2338" s="621"/>
    </row>
    <row r="2339" spans="26:27">
      <c r="Z2339" s="620"/>
      <c r="AA2339" s="621"/>
    </row>
    <row r="2340" spans="26:27">
      <c r="Z2340" s="620"/>
      <c r="AA2340" s="621"/>
    </row>
    <row r="2341" spans="26:27">
      <c r="Z2341" s="620"/>
      <c r="AA2341" s="621"/>
    </row>
    <row r="2342" spans="26:27">
      <c r="Z2342" s="620"/>
      <c r="AA2342" s="621"/>
    </row>
    <row r="2343" spans="26:27">
      <c r="Z2343" s="620"/>
      <c r="AA2343" s="621"/>
    </row>
    <row r="2344" spans="26:27">
      <c r="Z2344" s="620"/>
      <c r="AA2344" s="621"/>
    </row>
    <row r="2345" spans="26:27">
      <c r="Z2345" s="620"/>
      <c r="AA2345" s="621"/>
    </row>
    <row r="2346" spans="26:27">
      <c r="Z2346" s="620"/>
      <c r="AA2346" s="621"/>
    </row>
    <row r="2347" spans="26:27">
      <c r="Z2347" s="620"/>
      <c r="AA2347" s="621"/>
    </row>
    <row r="2348" spans="26:27">
      <c r="Z2348" s="620"/>
      <c r="AA2348" s="621"/>
    </row>
    <row r="2349" spans="26:27">
      <c r="Z2349" s="620"/>
      <c r="AA2349" s="621"/>
    </row>
    <row r="2350" spans="26:27">
      <c r="Z2350" s="620"/>
      <c r="AA2350" s="621"/>
    </row>
    <row r="2351" spans="26:27">
      <c r="Z2351" s="620"/>
      <c r="AA2351" s="621"/>
    </row>
    <row r="2352" spans="26:27">
      <c r="Z2352" s="620"/>
      <c r="AA2352" s="621"/>
    </row>
    <row r="2353" spans="26:27">
      <c r="Z2353" s="620"/>
      <c r="AA2353" s="621"/>
    </row>
    <row r="2354" spans="26:27">
      <c r="Z2354" s="620"/>
      <c r="AA2354" s="621"/>
    </row>
    <row r="2355" spans="26:27">
      <c r="Z2355" s="620"/>
      <c r="AA2355" s="621"/>
    </row>
    <row r="2356" spans="26:27">
      <c r="Z2356" s="620"/>
      <c r="AA2356" s="621"/>
    </row>
    <row r="2357" spans="26:27">
      <c r="Z2357" s="620"/>
      <c r="AA2357" s="621"/>
    </row>
    <row r="2358" spans="26:27">
      <c r="Z2358" s="620"/>
      <c r="AA2358" s="621"/>
    </row>
    <row r="2359" spans="26:27">
      <c r="Z2359" s="620"/>
      <c r="AA2359" s="621"/>
    </row>
    <row r="2360" spans="26:27">
      <c r="Z2360" s="620"/>
      <c r="AA2360" s="621"/>
    </row>
    <row r="2361" spans="26:27">
      <c r="Z2361" s="620"/>
      <c r="AA2361" s="621"/>
    </row>
    <row r="2362" spans="26:27">
      <c r="Z2362" s="620"/>
      <c r="AA2362" s="621"/>
    </row>
    <row r="2363" spans="26:27">
      <c r="Z2363" s="620"/>
      <c r="AA2363" s="621"/>
    </row>
    <row r="2364" spans="26:27">
      <c r="Z2364" s="620"/>
      <c r="AA2364" s="621"/>
    </row>
    <row r="2365" spans="26:27">
      <c r="Z2365" s="620"/>
      <c r="AA2365" s="621"/>
    </row>
    <row r="2366" spans="26:27">
      <c r="Z2366" s="620"/>
      <c r="AA2366" s="621"/>
    </row>
    <row r="2367" spans="26:27">
      <c r="Z2367" s="620"/>
      <c r="AA2367" s="621"/>
    </row>
    <row r="2368" spans="26:27">
      <c r="Z2368" s="620"/>
      <c r="AA2368" s="621"/>
    </row>
    <row r="2369" spans="26:27">
      <c r="Z2369" s="620"/>
      <c r="AA2369" s="621"/>
    </row>
    <row r="2370" spans="26:27">
      <c r="Z2370" s="620"/>
      <c r="AA2370" s="621"/>
    </row>
    <row r="2371" spans="26:27">
      <c r="Z2371" s="620"/>
      <c r="AA2371" s="621"/>
    </row>
    <row r="2372" spans="26:27">
      <c r="Z2372" s="620"/>
      <c r="AA2372" s="621"/>
    </row>
    <row r="2373" spans="26:27">
      <c r="Z2373" s="620"/>
      <c r="AA2373" s="621"/>
    </row>
    <row r="2374" spans="26:27">
      <c r="Z2374" s="620"/>
      <c r="AA2374" s="621"/>
    </row>
    <row r="2375" spans="26:27">
      <c r="Z2375" s="620"/>
      <c r="AA2375" s="621"/>
    </row>
    <row r="2376" spans="26:27">
      <c r="Z2376" s="620"/>
      <c r="AA2376" s="621"/>
    </row>
    <row r="2377" spans="26:27">
      <c r="Z2377" s="620"/>
      <c r="AA2377" s="621"/>
    </row>
    <row r="2378" spans="26:27">
      <c r="Z2378" s="620"/>
      <c r="AA2378" s="621"/>
    </row>
    <row r="2379" spans="26:27">
      <c r="Z2379" s="620"/>
      <c r="AA2379" s="621"/>
    </row>
    <row r="2380" spans="26:27">
      <c r="Z2380" s="620"/>
      <c r="AA2380" s="621"/>
    </row>
    <row r="2381" spans="26:27">
      <c r="Z2381" s="620"/>
      <c r="AA2381" s="621"/>
    </row>
    <row r="2382" spans="26:27">
      <c r="Z2382" s="620"/>
      <c r="AA2382" s="621"/>
    </row>
    <row r="2383" spans="26:27">
      <c r="Z2383" s="620"/>
      <c r="AA2383" s="621"/>
    </row>
    <row r="2384" spans="26:27">
      <c r="Z2384" s="620"/>
      <c r="AA2384" s="621"/>
    </row>
    <row r="2385" spans="26:27">
      <c r="Z2385" s="620"/>
      <c r="AA2385" s="621"/>
    </row>
    <row r="2386" spans="26:27">
      <c r="Z2386" s="620"/>
      <c r="AA2386" s="621"/>
    </row>
    <row r="2387" spans="26:27">
      <c r="Z2387" s="620"/>
      <c r="AA2387" s="621"/>
    </row>
    <row r="2388" spans="26:27">
      <c r="Z2388" s="620"/>
      <c r="AA2388" s="621"/>
    </row>
    <row r="2389" spans="26:27">
      <c r="Z2389" s="620"/>
      <c r="AA2389" s="621"/>
    </row>
    <row r="2390" spans="26:27">
      <c r="Z2390" s="620"/>
      <c r="AA2390" s="621"/>
    </row>
    <row r="2391" spans="26:27">
      <c r="Z2391" s="620"/>
      <c r="AA2391" s="621"/>
    </row>
    <row r="2392" spans="26:27">
      <c r="Z2392" s="620"/>
      <c r="AA2392" s="621"/>
    </row>
    <row r="2393" spans="26:27">
      <c r="Z2393" s="620"/>
      <c r="AA2393" s="621"/>
    </row>
    <row r="2394" spans="26:27">
      <c r="Z2394" s="620"/>
      <c r="AA2394" s="621"/>
    </row>
    <row r="2395" spans="26:27">
      <c r="Z2395" s="620"/>
      <c r="AA2395" s="621"/>
    </row>
    <row r="2396" spans="26:27">
      <c r="Z2396" s="620"/>
      <c r="AA2396" s="621"/>
    </row>
    <row r="2397" spans="26:27">
      <c r="Z2397" s="620"/>
      <c r="AA2397" s="621"/>
    </row>
    <row r="2398" spans="26:27">
      <c r="Z2398" s="620"/>
      <c r="AA2398" s="621"/>
    </row>
    <row r="2399" spans="26:27">
      <c r="Z2399" s="620"/>
      <c r="AA2399" s="621"/>
    </row>
    <row r="2400" spans="26:27">
      <c r="Z2400" s="620"/>
      <c r="AA2400" s="621"/>
    </row>
    <row r="2401" spans="26:27">
      <c r="Z2401" s="620"/>
      <c r="AA2401" s="621"/>
    </row>
    <row r="2402" spans="26:27">
      <c r="Z2402" s="620"/>
      <c r="AA2402" s="621"/>
    </row>
    <row r="2403" spans="26:27">
      <c r="Z2403" s="620"/>
      <c r="AA2403" s="621"/>
    </row>
    <row r="2404" spans="26:27">
      <c r="Z2404" s="620"/>
      <c r="AA2404" s="621"/>
    </row>
    <row r="2405" spans="26:27">
      <c r="Z2405" s="620"/>
      <c r="AA2405" s="621"/>
    </row>
    <row r="2406" spans="26:27">
      <c r="Z2406" s="620"/>
      <c r="AA2406" s="621"/>
    </row>
    <row r="2407" spans="26:27">
      <c r="Z2407" s="620"/>
      <c r="AA2407" s="621"/>
    </row>
    <row r="2408" spans="26:27">
      <c r="Z2408" s="620"/>
      <c r="AA2408" s="621"/>
    </row>
    <row r="2409" spans="26:27">
      <c r="Z2409" s="620"/>
      <c r="AA2409" s="621"/>
    </row>
    <row r="2410" spans="26:27">
      <c r="Z2410" s="620"/>
      <c r="AA2410" s="621"/>
    </row>
    <row r="2411" spans="26:27">
      <c r="Z2411" s="620"/>
      <c r="AA2411" s="621"/>
    </row>
    <row r="2412" spans="26:27">
      <c r="Z2412" s="620"/>
      <c r="AA2412" s="621"/>
    </row>
    <row r="2413" spans="26:27">
      <c r="Z2413" s="620"/>
      <c r="AA2413" s="621"/>
    </row>
    <row r="2414" spans="26:27">
      <c r="Z2414" s="620"/>
      <c r="AA2414" s="621"/>
    </row>
    <row r="2415" spans="26:27">
      <c r="Z2415" s="620"/>
      <c r="AA2415" s="621"/>
    </row>
    <row r="2416" spans="26:27">
      <c r="Z2416" s="620"/>
      <c r="AA2416" s="621"/>
    </row>
    <row r="2417" spans="26:27">
      <c r="Z2417" s="620"/>
      <c r="AA2417" s="621"/>
    </row>
    <row r="2418" spans="26:27">
      <c r="Z2418" s="620"/>
      <c r="AA2418" s="621"/>
    </row>
    <row r="2419" spans="26:27">
      <c r="Z2419" s="620"/>
      <c r="AA2419" s="621"/>
    </row>
    <row r="2420" spans="26:27">
      <c r="Z2420" s="620"/>
      <c r="AA2420" s="621"/>
    </row>
    <row r="2421" spans="26:27">
      <c r="Z2421" s="620"/>
      <c r="AA2421" s="621"/>
    </row>
    <row r="2422" spans="26:27">
      <c r="Z2422" s="620"/>
      <c r="AA2422" s="621"/>
    </row>
    <row r="2423" spans="26:27">
      <c r="Z2423" s="620"/>
      <c r="AA2423" s="621"/>
    </row>
    <row r="2424" spans="26:27">
      <c r="Z2424" s="620"/>
      <c r="AA2424" s="621"/>
    </row>
    <row r="2425" spans="26:27">
      <c r="Z2425" s="620"/>
      <c r="AA2425" s="621"/>
    </row>
    <row r="2426" spans="26:27">
      <c r="Z2426" s="620"/>
      <c r="AA2426" s="621"/>
    </row>
    <row r="2427" spans="26:27">
      <c r="Z2427" s="620"/>
      <c r="AA2427" s="621"/>
    </row>
    <row r="2428" spans="26:27">
      <c r="Z2428" s="620"/>
      <c r="AA2428" s="621"/>
    </row>
    <row r="2429" spans="26:27">
      <c r="Z2429" s="620"/>
      <c r="AA2429" s="621"/>
    </row>
    <row r="2430" spans="26:27">
      <c r="Z2430" s="620"/>
      <c r="AA2430" s="621"/>
    </row>
    <row r="2431" spans="26:27">
      <c r="Z2431" s="620"/>
      <c r="AA2431" s="621"/>
    </row>
    <row r="2432" spans="26:27">
      <c r="Z2432" s="620"/>
      <c r="AA2432" s="621"/>
    </row>
    <row r="2433" spans="26:27">
      <c r="Z2433" s="620"/>
      <c r="AA2433" s="621"/>
    </row>
    <row r="2434" spans="26:27">
      <c r="Z2434" s="620"/>
      <c r="AA2434" s="621"/>
    </row>
    <row r="2435" spans="26:27">
      <c r="Z2435" s="620"/>
      <c r="AA2435" s="621"/>
    </row>
    <row r="2436" spans="26:27">
      <c r="Z2436" s="620"/>
      <c r="AA2436" s="621"/>
    </row>
    <row r="2437" spans="26:27">
      <c r="Z2437" s="620"/>
      <c r="AA2437" s="621"/>
    </row>
    <row r="2438" spans="26:27">
      <c r="Z2438" s="620"/>
      <c r="AA2438" s="621"/>
    </row>
    <row r="2439" spans="26:27">
      <c r="Z2439" s="620"/>
      <c r="AA2439" s="621"/>
    </row>
    <row r="2440" spans="26:27">
      <c r="Z2440" s="620"/>
      <c r="AA2440" s="621"/>
    </row>
    <row r="2441" spans="26:27">
      <c r="Z2441" s="620"/>
      <c r="AA2441" s="621"/>
    </row>
    <row r="2442" spans="26:27">
      <c r="Z2442" s="620"/>
      <c r="AA2442" s="621"/>
    </row>
    <row r="2443" spans="26:27">
      <c r="Z2443" s="620"/>
      <c r="AA2443" s="621"/>
    </row>
    <row r="2444" spans="26:27">
      <c r="Z2444" s="620"/>
      <c r="AA2444" s="621"/>
    </row>
    <row r="2445" spans="26:27">
      <c r="Z2445" s="620"/>
      <c r="AA2445" s="621"/>
    </row>
    <row r="2446" spans="26:27">
      <c r="Z2446" s="620"/>
      <c r="AA2446" s="621"/>
    </row>
    <row r="2447" spans="26:27">
      <c r="Z2447" s="620"/>
      <c r="AA2447" s="621"/>
    </row>
    <row r="2448" spans="26:27">
      <c r="Z2448" s="620"/>
      <c r="AA2448" s="621"/>
    </row>
    <row r="2449" spans="26:27">
      <c r="Z2449" s="620"/>
      <c r="AA2449" s="621"/>
    </row>
    <row r="2450" spans="26:27">
      <c r="Z2450" s="620"/>
      <c r="AA2450" s="621"/>
    </row>
    <row r="2451" spans="26:27">
      <c r="Z2451" s="620"/>
      <c r="AA2451" s="621"/>
    </row>
    <row r="2452" spans="26:27">
      <c r="Z2452" s="620"/>
      <c r="AA2452" s="621"/>
    </row>
    <row r="2453" spans="26:27">
      <c r="Z2453" s="620"/>
      <c r="AA2453" s="621"/>
    </row>
    <row r="2454" spans="26:27">
      <c r="Z2454" s="620"/>
      <c r="AA2454" s="621"/>
    </row>
    <row r="2455" spans="26:27">
      <c r="Z2455" s="620"/>
      <c r="AA2455" s="621"/>
    </row>
    <row r="2456" spans="26:27">
      <c r="Z2456" s="620"/>
      <c r="AA2456" s="621"/>
    </row>
    <row r="2457" spans="26:27">
      <c r="Z2457" s="620"/>
      <c r="AA2457" s="621"/>
    </row>
    <row r="2458" spans="26:27">
      <c r="Z2458" s="620"/>
      <c r="AA2458" s="621"/>
    </row>
    <row r="2459" spans="26:27">
      <c r="Z2459" s="620"/>
      <c r="AA2459" s="621"/>
    </row>
    <row r="2460" spans="26:27">
      <c r="Z2460" s="620"/>
      <c r="AA2460" s="621"/>
    </row>
    <row r="2461" spans="26:27">
      <c r="Z2461" s="620"/>
      <c r="AA2461" s="621"/>
    </row>
    <row r="2462" spans="26:27">
      <c r="Z2462" s="620"/>
      <c r="AA2462" s="621"/>
    </row>
    <row r="2463" spans="26:27">
      <c r="Z2463" s="620"/>
      <c r="AA2463" s="621"/>
    </row>
    <row r="2464" spans="26:27">
      <c r="Z2464" s="620"/>
      <c r="AA2464" s="621"/>
    </row>
    <row r="2465" spans="26:27">
      <c r="Z2465" s="620"/>
      <c r="AA2465" s="621"/>
    </row>
    <row r="2466" spans="26:27">
      <c r="Z2466" s="620"/>
      <c r="AA2466" s="621"/>
    </row>
    <row r="2467" spans="26:27">
      <c r="Z2467" s="620"/>
      <c r="AA2467" s="621"/>
    </row>
    <row r="2468" spans="26:27">
      <c r="Z2468" s="620"/>
      <c r="AA2468" s="621"/>
    </row>
    <row r="2469" spans="26:27">
      <c r="Z2469" s="620"/>
      <c r="AA2469" s="621"/>
    </row>
    <row r="2470" spans="26:27">
      <c r="Z2470" s="620"/>
      <c r="AA2470" s="621"/>
    </row>
    <row r="2471" spans="26:27">
      <c r="Z2471" s="620"/>
      <c r="AA2471" s="621"/>
    </row>
    <row r="2472" spans="26:27">
      <c r="Z2472" s="620"/>
      <c r="AA2472" s="621"/>
    </row>
    <row r="2473" spans="26:27">
      <c r="Z2473" s="620"/>
      <c r="AA2473" s="621"/>
    </row>
    <row r="2474" spans="26:27">
      <c r="Z2474" s="620"/>
      <c r="AA2474" s="621"/>
    </row>
    <row r="2475" spans="26:27">
      <c r="Z2475" s="620"/>
      <c r="AA2475" s="621"/>
    </row>
    <row r="2476" spans="26:27">
      <c r="Z2476" s="620"/>
      <c r="AA2476" s="621"/>
    </row>
  </sheetData>
  <sheetProtection autoFilter="0"/>
  <autoFilter ref="B56:AC56"/>
  <dataConsolidate/>
  <mergeCells count="40">
    <mergeCell ref="BV1:BW1"/>
    <mergeCell ref="BB1:BC1"/>
    <mergeCell ref="AR53:AR54"/>
    <mergeCell ref="AG51:AG52"/>
    <mergeCell ref="AP51:AP52"/>
    <mergeCell ref="AS53:AS54"/>
    <mergeCell ref="AM51:AM52"/>
    <mergeCell ref="AQ53:AQ55"/>
    <mergeCell ref="AZ1:BA1"/>
    <mergeCell ref="BR1:BS1"/>
    <mergeCell ref="BF1:BG1"/>
    <mergeCell ref="BD1:BE1"/>
    <mergeCell ref="BH1:BI1"/>
    <mergeCell ref="BJ1:BK1"/>
    <mergeCell ref="BL1:BM1"/>
    <mergeCell ref="BP1:BQ1"/>
    <mergeCell ref="BN1:BO1"/>
    <mergeCell ref="Z53:Z54"/>
    <mergeCell ref="C52:F52"/>
    <mergeCell ref="G52:H52"/>
    <mergeCell ref="G53:H54"/>
    <mergeCell ref="AC53:AC54"/>
    <mergeCell ref="I52:J52"/>
    <mergeCell ref="AB53:AB54"/>
    <mergeCell ref="A53:A55"/>
    <mergeCell ref="Y53:Y54"/>
    <mergeCell ref="X53:X54"/>
    <mergeCell ref="W53:W54"/>
    <mergeCell ref="C55:F55"/>
    <mergeCell ref="U55:AA55"/>
    <mergeCell ref="B53:B54"/>
    <mergeCell ref="C53:F54"/>
    <mergeCell ref="V53:V54"/>
    <mergeCell ref="U53:U54"/>
    <mergeCell ref="AA53:AA54"/>
    <mergeCell ref="I53:J54"/>
    <mergeCell ref="G55:J55"/>
    <mergeCell ref="K53:K54"/>
    <mergeCell ref="T53:T54"/>
    <mergeCell ref="B55:B56"/>
  </mergeCells>
  <phoneticPr fontId="2"/>
  <conditionalFormatting sqref="T57:T555 T2056">
    <cfRule type="containsText" dxfId="35" priority="42" stopIfTrue="1" operator="containsText" text="ERROR">
      <formula>NOT(ISERROR(SEARCH("ERROR",T57)))</formula>
    </cfRule>
  </conditionalFormatting>
  <conditionalFormatting sqref="A57:J555 A2056:J2056 L2056:Y2056 AB2056:AC2056 L57:Y555 AB66:AC555 AC57:AC555">
    <cfRule type="expression" dxfId="34" priority="49" stopIfTrue="1">
      <formula>$T57="(減車済)"</formula>
    </cfRule>
  </conditionalFormatting>
  <conditionalFormatting sqref="B57:B2056">
    <cfRule type="expression" dxfId="33" priority="35" stopIfTrue="1">
      <formula>AND((OR((T57="継続"),(T57="減車"),(T57="新規"),(T57="一時使用"))),(B57=""))</formula>
    </cfRule>
  </conditionalFormatting>
  <conditionalFormatting sqref="K57:K555 K2056">
    <cfRule type="expression" dxfId="32" priority="30" stopIfTrue="1">
      <formula>$T57="(減車済)"</formula>
    </cfRule>
  </conditionalFormatting>
  <conditionalFormatting sqref="AB57:AB555 AB2056">
    <cfRule type="expression" dxfId="31" priority="28" stopIfTrue="1">
      <formula>$T57="(減車済)"</formula>
    </cfRule>
  </conditionalFormatting>
  <conditionalFormatting sqref="T556:T2055">
    <cfRule type="containsText" dxfId="30" priority="26" stopIfTrue="1" operator="containsText" text="ERROR">
      <formula>NOT(ISERROR(SEARCH("ERROR",T556)))</formula>
    </cfRule>
  </conditionalFormatting>
  <conditionalFormatting sqref="L556:Y2055 A556:J2055 AB556:AC2055">
    <cfRule type="expression" dxfId="29" priority="27" stopIfTrue="1">
      <formula>$T556="(減車済)"</formula>
    </cfRule>
  </conditionalFormatting>
  <conditionalFormatting sqref="K556:K2055">
    <cfRule type="expression" dxfId="28" priority="22" stopIfTrue="1">
      <formula>$T556="(減車済)"</formula>
    </cfRule>
  </conditionalFormatting>
  <conditionalFormatting sqref="AB556:AB2055">
    <cfRule type="expression" dxfId="27" priority="21" stopIfTrue="1">
      <formula>$T556="(減車済)"</formula>
    </cfRule>
  </conditionalFormatting>
  <conditionalFormatting sqref="Z57:Z555">
    <cfRule type="expression" dxfId="26" priority="4" stopIfTrue="1">
      <formula>$T57="(減車済)"</formula>
    </cfRule>
  </conditionalFormatting>
  <conditionalFormatting sqref="Z556:Z2055">
    <cfRule type="expression" dxfId="25" priority="3" stopIfTrue="1">
      <formula>$T556="(減車済)"</formula>
    </cfRule>
  </conditionalFormatting>
  <conditionalFormatting sqref="Z2056:Z2476">
    <cfRule type="expression" dxfId="24" priority="2" stopIfTrue="1">
      <formula>$T2056="(減車済)"</formula>
    </cfRule>
  </conditionalFormatting>
  <conditionalFormatting sqref="AA57:AA2056">
    <cfRule type="expression" dxfId="23" priority="1">
      <formula>AX57="ハイブリッド"</formula>
    </cfRule>
  </conditionalFormatting>
  <dataValidations count="15">
    <dataValidation type="whole" allowBlank="1" showInputMessage="1" showErrorMessage="1" error="12以下の整数を入力して下さい。" sqref="J57:J2056 H57:H2056">
      <formula1>1</formula1>
      <formula2>12</formula2>
    </dataValidation>
    <dataValidation type="whole" imeMode="off" allowBlank="1" showInputMessage="1" showErrorMessage="1" error="kg単位で入力して下さい。" sqref="Z57:Z2056 Z2058:Z67036 Z51">
      <formula1>500</formula1>
      <formula2>999999</formula2>
    </dataValidation>
    <dataValidation type="whole" operator="greaterThan" allowBlank="1" showInputMessage="1" showErrorMessage="1" error="半角で整数を入力して下さい。" sqref="Y57:Y2056">
      <formula1>0</formula1>
    </dataValidation>
    <dataValidation allowBlank="1" showInputMessage="1" sqref="AB57:AC2056"/>
    <dataValidation type="list" allowBlank="1" showInputMessage="1" showErrorMessage="1" error="プルダウンリストから選んで下さい。" sqref="V57:V2056">
      <formula1>$BD$2:$BD$3</formula1>
    </dataValidation>
    <dataValidation type="list" allowBlank="1" showInputMessage="1" showErrorMessage="1" error="プルダウンリストから選んで下さい。" sqref="W57:W2056">
      <formula1>$BF$2:$BF$7</formula1>
    </dataValidation>
    <dataValidation type="list" allowBlank="1" showInputMessage="1" showErrorMessage="1" error="プルダウンリストから選んで下さい。" sqref="AA57:AA2056">
      <formula1>$BH$2:$BH$12</formula1>
    </dataValidation>
    <dataValidation type="whole" operator="greaterThanOrEqual" allowBlank="1" showInputMessage="1" showErrorMessage="1" error="整数を入力して下さい。" sqref="G57:G2056 I57:I2056">
      <formula1>1</formula1>
    </dataValidation>
    <dataValidation type="list" allowBlank="1" showInputMessage="1" showErrorMessage="1" error="県内ナンバーしか入力できません。" prompt="県内ナンバーのみ入力して下さい。" sqref="C57:C2056">
      <formula1>$AX$2:$AX$5</formula1>
    </dataValidation>
    <dataValidation imeMode="halfAlpha" allowBlank="1" showInputMessage="1" showErrorMessage="1" error="入力した番号が正しいか確認して下さい。" sqref="K57:K2056 D57:D2056"/>
    <dataValidation type="whole" imeMode="halfAlpha" allowBlank="1" showInputMessage="1" showErrorMessage="1" error="入力した番号が正しいか確認して下さい。" sqref="K984597:K985096 K67093:K67592 K132629:K133128 K198165:K198664 K263701:K264200 K329237:K329736 K394773:K395272 K460309:K460808 K525845:K526344 K591381:K591880 K656917:K657416 K722453:K722952 K787989:K788488 K853525:K854024 K919061:K919560 F57:F2056">
      <formula1>1</formula1>
      <formula2>9999</formula2>
    </dataValidation>
    <dataValidation type="custom" imeMode="off" allowBlank="1" showErrorMessage="1" errorTitle="エラー" error="半角大文字を入力して下さい。" sqref="X57:X2056">
      <formula1>AND(X57=ASC(X57),EXACT(X57,UPPER(X57)))</formula1>
    </dataValidation>
    <dataValidation type="whole" imeMode="halfAlpha" allowBlank="1" showInputMessage="1" showErrorMessage="1" error="事業所台帳を確認して下さい。" sqref="B57:B2056">
      <formula1>1</formula1>
      <formula2>$C$2</formula2>
    </dataValidation>
    <dataValidation imeMode="hiragana" allowBlank="1" showInputMessage="1" showErrorMessage="1" sqref="U57:U2056"/>
    <dataValidation type="list" imeMode="hiragana" allowBlank="1" showInputMessage="1" showErrorMessage="1" sqref="E57:E2056">
      <formula1>$AY$2:$AY$43</formula1>
    </dataValidation>
  </dataValidations>
  <printOptions horizontalCentered="1"/>
  <pageMargins left="0.59055118110236227" right="0.39370078740157483" top="0.78740157480314965" bottom="0.39370078740157483" header="0.59055118110236227" footer="0.19685039370078741"/>
  <pageSetup paperSize="9" orientation="portrait" r:id="rId1"/>
  <headerFooter alignWithMargins="0">
    <oddHeader>&amp;A</oddHeader>
  </headerFooter>
  <colBreaks count="1" manualBreakCount="1">
    <brk id="33" min="12" max="227"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pageSetUpPr fitToPage="1"/>
  </sheetPr>
  <dimension ref="A1:BW2477"/>
  <sheetViews>
    <sheetView showZeros="0" topLeftCell="A47" zoomScaleNormal="100" zoomScaleSheetLayoutView="90" workbookViewId="0">
      <selection activeCell="A47" sqref="A47:AC47"/>
    </sheetView>
  </sheetViews>
  <sheetFormatPr defaultColWidth="8.88671875" defaultRowHeight="13.2"/>
  <cols>
    <col min="1" max="1" width="4.33203125" style="16" customWidth="1"/>
    <col min="2" max="2" width="6.109375" style="16" customWidth="1"/>
    <col min="3" max="3" width="7.6640625" style="16" customWidth="1"/>
    <col min="4" max="4" width="4.88671875" style="16" customWidth="1"/>
    <col min="5" max="5" width="3.44140625" style="16" customWidth="1"/>
    <col min="6" max="6" width="5.44140625" style="16" customWidth="1"/>
    <col min="7" max="7" width="6" style="16" customWidth="1"/>
    <col min="8" max="8" width="3" style="16" customWidth="1"/>
    <col min="9" max="9" width="5.6640625" style="16" customWidth="1"/>
    <col min="10" max="10" width="3" style="16" customWidth="1"/>
    <col min="11" max="11" width="11.33203125" style="16" hidden="1" customWidth="1"/>
    <col min="12" max="12" width="9.88671875" style="16" hidden="1" customWidth="1"/>
    <col min="13" max="13" width="9.6640625" style="16" hidden="1" customWidth="1"/>
    <col min="14" max="19" width="8.33203125" style="16" hidden="1" customWidth="1"/>
    <col min="20" max="20" width="11.88671875" style="16" customWidth="1"/>
    <col min="21" max="21" width="11.33203125" style="16" customWidth="1"/>
    <col min="22" max="22" width="5.33203125" style="16" customWidth="1"/>
    <col min="23" max="23" width="13.109375" style="16" customWidth="1"/>
    <col min="24" max="24" width="8.109375" style="16" customWidth="1"/>
    <col min="25" max="25" width="4.33203125" style="16" customWidth="1"/>
    <col min="26" max="26" width="8.6640625" style="326" customWidth="1"/>
    <col min="27" max="27" width="15.44140625" style="16" customWidth="1"/>
    <col min="28" max="28" width="8.6640625" style="16" customWidth="1"/>
    <col min="29" max="29" width="11" style="16" customWidth="1"/>
    <col min="30" max="30" width="15.88671875" style="344" customWidth="1"/>
    <col min="31" max="31" width="5.88671875" style="464" hidden="1" customWidth="1"/>
    <col min="32" max="33" width="3.109375" style="464" hidden="1" customWidth="1"/>
    <col min="34" max="34" width="5.88671875" style="463" hidden="1" customWidth="1"/>
    <col min="35" max="35" width="6" style="463" hidden="1" customWidth="1"/>
    <col min="36" max="39" width="5" style="463" hidden="1" customWidth="1"/>
    <col min="40" max="41" width="10.88671875" style="463" hidden="1" customWidth="1"/>
    <col min="42" max="42" width="6.33203125" style="463" hidden="1" customWidth="1"/>
    <col min="43" max="43" width="6.88671875" style="463" hidden="1" customWidth="1"/>
    <col min="44" max="44" width="6.33203125" style="463" hidden="1" customWidth="1"/>
    <col min="45" max="45" width="6.109375" style="463" hidden="1" customWidth="1"/>
    <col min="46" max="46" width="4.88671875" style="463" hidden="1" customWidth="1"/>
    <col min="47" max="47" width="8.88671875" style="16" hidden="1" customWidth="1"/>
    <col min="48" max="48" width="0.88671875" style="328" hidden="1" customWidth="1"/>
    <col min="49" max="49" width="3.6640625" style="16" hidden="1" customWidth="1"/>
    <col min="50" max="50" width="8.88671875" style="16" hidden="1" customWidth="1"/>
    <col min="51" max="51" width="13.88671875" style="16" hidden="1" customWidth="1"/>
    <col min="52" max="52" width="8.88671875" style="16" hidden="1" customWidth="1"/>
    <col min="53" max="53" width="11.88671875" style="16" hidden="1" customWidth="1"/>
    <col min="54" max="54" width="12.77734375" style="16" hidden="1" customWidth="1"/>
    <col min="55" max="55" width="4.33203125" style="16" hidden="1" customWidth="1"/>
    <col min="56" max="56" width="6.88671875" style="16" customWidth="1"/>
    <col min="57" max="57" width="2.44140625" style="16" bestFit="1" customWidth="1"/>
    <col min="58" max="58" width="8.88671875" style="16" customWidth="1"/>
    <col min="59" max="59" width="2.44140625" style="16" bestFit="1" customWidth="1"/>
    <col min="60" max="60" width="13.109375" style="16" customWidth="1"/>
    <col min="61" max="61" width="3.44140625" style="16" bestFit="1" customWidth="1"/>
    <col min="62" max="62" width="8.88671875" style="16" customWidth="1"/>
    <col min="63" max="63" width="2.44140625" style="16" bestFit="1" customWidth="1"/>
    <col min="64" max="64" width="11.33203125" style="16" customWidth="1"/>
    <col min="65" max="65" width="3.44140625" style="16" bestFit="1" customWidth="1"/>
    <col min="66" max="66" width="8.88671875" style="16" customWidth="1"/>
    <col min="67" max="67" width="2.44140625" style="16" bestFit="1" customWidth="1"/>
    <col min="68" max="68" width="8.88671875" style="16" customWidth="1"/>
    <col min="69" max="69" width="2.44140625" style="16" bestFit="1" customWidth="1"/>
    <col min="70" max="70" width="2.44140625" style="16" customWidth="1"/>
    <col min="71" max="71" width="10.88671875" style="16" customWidth="1"/>
    <col min="72" max="73" width="8.88671875" style="16"/>
    <col min="74" max="74" width="14.33203125" style="16" customWidth="1"/>
    <col min="75" max="75" width="9" style="16" bestFit="1" customWidth="1"/>
    <col min="76" max="16384" width="8.88671875" style="16"/>
  </cols>
  <sheetData>
    <row r="1" spans="1:75" ht="16.5" hidden="1" customHeight="1">
      <c r="B1" s="16" t="s">
        <v>2254</v>
      </c>
      <c r="AD1" s="327"/>
      <c r="AE1" s="462"/>
      <c r="AF1" s="462"/>
      <c r="AG1" s="462"/>
      <c r="AX1" s="329" t="s">
        <v>2227</v>
      </c>
      <c r="AY1" s="330" t="s">
        <v>2246</v>
      </c>
      <c r="AZ1" s="898" t="s">
        <v>2196</v>
      </c>
      <c r="BA1" s="899"/>
      <c r="BB1" s="890" t="s">
        <v>2152</v>
      </c>
      <c r="BC1" s="891"/>
      <c r="BD1" s="890" t="s">
        <v>1651</v>
      </c>
      <c r="BE1" s="891"/>
      <c r="BF1" s="890" t="s">
        <v>1652</v>
      </c>
      <c r="BG1" s="891"/>
      <c r="BH1" s="882" t="s">
        <v>1653</v>
      </c>
      <c r="BI1" s="883"/>
      <c r="BJ1" s="882" t="s">
        <v>1654</v>
      </c>
      <c r="BK1" s="883"/>
      <c r="BL1" s="882" t="s">
        <v>1655</v>
      </c>
      <c r="BM1" s="883"/>
      <c r="BN1" s="882" t="s">
        <v>1684</v>
      </c>
      <c r="BO1" s="883"/>
      <c r="BP1" s="882" t="s">
        <v>1685</v>
      </c>
      <c r="BQ1" s="883"/>
      <c r="BR1" s="900" t="s">
        <v>498</v>
      </c>
      <c r="BS1" s="883"/>
      <c r="BT1" s="331" t="s">
        <v>1656</v>
      </c>
      <c r="BU1" s="332" t="s">
        <v>629</v>
      </c>
      <c r="BV1" s="882" t="s">
        <v>2628</v>
      </c>
      <c r="BW1" s="883"/>
    </row>
    <row r="2" spans="1:75" ht="13.5" hidden="1" customHeight="1">
      <c r="C2" s="325">
        <f>事業所台帳!H3</f>
        <v>1</v>
      </c>
      <c r="AD2" s="327"/>
      <c r="AE2" s="462"/>
      <c r="AF2" s="462"/>
      <c r="AG2" s="462"/>
      <c r="AX2" s="330" t="s">
        <v>2228</v>
      </c>
      <c r="AY2" s="333" t="s">
        <v>2368</v>
      </c>
      <c r="AZ2" s="518" t="s">
        <v>2206</v>
      </c>
      <c r="BA2" s="519">
        <v>1</v>
      </c>
      <c r="BB2" s="332" t="s">
        <v>2151</v>
      </c>
      <c r="BC2" s="332">
        <v>1</v>
      </c>
      <c r="BD2" s="332" t="s">
        <v>1658</v>
      </c>
      <c r="BE2" s="332">
        <v>1</v>
      </c>
      <c r="BF2" s="332" t="s">
        <v>1659</v>
      </c>
      <c r="BG2" s="332">
        <v>1</v>
      </c>
      <c r="BH2" s="335" t="s">
        <v>464</v>
      </c>
      <c r="BI2" s="332">
        <v>1</v>
      </c>
      <c r="BJ2" s="332" t="s">
        <v>1657</v>
      </c>
      <c r="BK2" s="332">
        <v>0</v>
      </c>
      <c r="BL2" s="332" t="s">
        <v>1657</v>
      </c>
      <c r="BM2" s="332">
        <v>0</v>
      </c>
      <c r="BN2" s="332">
        <v>0</v>
      </c>
      <c r="BO2" s="332">
        <v>0</v>
      </c>
      <c r="BP2" s="332">
        <v>0</v>
      </c>
      <c r="BQ2" s="332">
        <v>0</v>
      </c>
      <c r="BR2" s="332">
        <v>1</v>
      </c>
      <c r="BS2" s="332" t="s">
        <v>497</v>
      </c>
      <c r="BT2" s="332">
        <v>0</v>
      </c>
      <c r="BU2" s="332"/>
      <c r="BV2" s="332" t="s">
        <v>1657</v>
      </c>
      <c r="BW2" s="332" t="s">
        <v>1691</v>
      </c>
    </row>
    <row r="3" spans="1:75" ht="13.5" hidden="1" customHeight="1">
      <c r="AD3" s="327"/>
      <c r="AE3" s="462"/>
      <c r="AF3" s="462"/>
      <c r="AG3" s="462"/>
      <c r="AX3" s="330" t="s">
        <v>2226</v>
      </c>
      <c r="AY3" s="333" t="s">
        <v>2369</v>
      </c>
      <c r="AZ3" s="518" t="s">
        <v>2197</v>
      </c>
      <c r="BA3" s="519">
        <v>2</v>
      </c>
      <c r="BB3" s="332" t="s">
        <v>1603</v>
      </c>
      <c r="BC3" s="332">
        <v>2</v>
      </c>
      <c r="BD3" s="332" t="s">
        <v>1662</v>
      </c>
      <c r="BE3" s="332">
        <v>2</v>
      </c>
      <c r="BF3" s="332" t="s">
        <v>1663</v>
      </c>
      <c r="BG3" s="332">
        <v>2</v>
      </c>
      <c r="BH3" s="335" t="s">
        <v>1590</v>
      </c>
      <c r="BI3" s="332">
        <v>2</v>
      </c>
      <c r="BJ3" s="332" t="s">
        <v>1660</v>
      </c>
      <c r="BK3" s="332">
        <v>1</v>
      </c>
      <c r="BL3" s="335" t="s">
        <v>243</v>
      </c>
      <c r="BM3" s="332">
        <v>1</v>
      </c>
      <c r="BN3" s="332" t="s">
        <v>1664</v>
      </c>
      <c r="BO3" s="332">
        <v>2</v>
      </c>
      <c r="BP3" s="332" t="s">
        <v>1664</v>
      </c>
      <c r="BQ3" s="332">
        <v>4</v>
      </c>
      <c r="BR3" s="332">
        <v>2</v>
      </c>
      <c r="BS3" s="332" t="s">
        <v>497</v>
      </c>
      <c r="BT3" s="332">
        <v>1</v>
      </c>
      <c r="BU3" s="332" t="s">
        <v>631</v>
      </c>
      <c r="BV3" s="335" t="s">
        <v>243</v>
      </c>
      <c r="BW3" s="332" t="s">
        <v>1691</v>
      </c>
    </row>
    <row r="4" spans="1:75" ht="13.5" hidden="1" customHeight="1">
      <c r="C4" s="325"/>
      <c r="AD4" s="327"/>
      <c r="AE4" s="462"/>
      <c r="AF4" s="462"/>
      <c r="AG4" s="462"/>
      <c r="AX4" s="330" t="s">
        <v>2225</v>
      </c>
      <c r="AY4" s="333" t="s">
        <v>2370</v>
      </c>
      <c r="AZ4" s="518" t="s">
        <v>2198</v>
      </c>
      <c r="BA4" s="519">
        <v>3</v>
      </c>
      <c r="BB4" s="336" t="s">
        <v>630</v>
      </c>
      <c r="BC4" s="336">
        <v>3</v>
      </c>
      <c r="BD4" s="336"/>
      <c r="BE4" s="336"/>
      <c r="BF4" s="332" t="s">
        <v>1665</v>
      </c>
      <c r="BG4" s="332">
        <v>3</v>
      </c>
      <c r="BH4" s="335" t="s">
        <v>22</v>
      </c>
      <c r="BI4" s="332">
        <v>11</v>
      </c>
      <c r="BJ4" s="332" t="s">
        <v>619</v>
      </c>
      <c r="BK4" s="332">
        <v>2</v>
      </c>
      <c r="BL4" s="335" t="s">
        <v>244</v>
      </c>
      <c r="BM4" s="332">
        <v>2</v>
      </c>
      <c r="BN4" s="332" t="s">
        <v>1661</v>
      </c>
      <c r="BO4" s="332">
        <v>1</v>
      </c>
      <c r="BP4" s="332" t="s">
        <v>59</v>
      </c>
      <c r="BQ4" s="332">
        <v>2</v>
      </c>
      <c r="BR4" s="332">
        <v>8</v>
      </c>
      <c r="BS4" s="332" t="s">
        <v>20</v>
      </c>
      <c r="BT4" s="332">
        <v>2</v>
      </c>
      <c r="BU4" s="332" t="s">
        <v>630</v>
      </c>
      <c r="BV4" s="335" t="s">
        <v>244</v>
      </c>
      <c r="BW4" s="332" t="s">
        <v>1691</v>
      </c>
    </row>
    <row r="5" spans="1:75" ht="13.5" hidden="1" customHeight="1">
      <c r="AD5" s="327"/>
      <c r="AE5" s="462"/>
      <c r="AF5" s="462"/>
      <c r="AG5" s="462"/>
      <c r="AX5" s="330" t="s">
        <v>2229</v>
      </c>
      <c r="AY5" s="333" t="s">
        <v>2371</v>
      </c>
      <c r="AZ5" s="518" t="s">
        <v>2199</v>
      </c>
      <c r="BA5" s="519">
        <v>4</v>
      </c>
      <c r="BB5" s="332"/>
      <c r="BC5" s="332"/>
      <c r="BD5" s="332"/>
      <c r="BE5" s="332"/>
      <c r="BF5" s="332" t="s">
        <v>1666</v>
      </c>
      <c r="BG5" s="332">
        <v>4</v>
      </c>
      <c r="BH5" s="335" t="s">
        <v>20</v>
      </c>
      <c r="BI5" s="332">
        <v>3</v>
      </c>
      <c r="BJ5" s="337"/>
      <c r="BK5" s="332"/>
      <c r="BL5" s="335" t="s">
        <v>245</v>
      </c>
      <c r="BM5" s="332">
        <v>9</v>
      </c>
      <c r="BN5" s="337"/>
      <c r="BO5" s="332"/>
      <c r="BP5" s="337" t="s">
        <v>60</v>
      </c>
      <c r="BQ5" s="332">
        <v>3</v>
      </c>
      <c r="BR5" s="332">
        <v>3</v>
      </c>
      <c r="BS5" s="332" t="s">
        <v>620</v>
      </c>
      <c r="BT5" s="332">
        <v>3</v>
      </c>
      <c r="BU5" s="332"/>
      <c r="BV5" s="335" t="s">
        <v>245</v>
      </c>
      <c r="BW5" s="332" t="s">
        <v>1691</v>
      </c>
    </row>
    <row r="6" spans="1:75" ht="13.5" hidden="1" customHeight="1">
      <c r="AD6" s="327"/>
      <c r="AE6" s="462"/>
      <c r="AF6" s="462"/>
      <c r="AG6" s="462"/>
      <c r="AX6" s="330"/>
      <c r="AY6" s="333" t="s">
        <v>2372</v>
      </c>
      <c r="AZ6" s="520" t="s">
        <v>2207</v>
      </c>
      <c r="BA6" s="519">
        <v>5</v>
      </c>
      <c r="BB6" s="332"/>
      <c r="BC6" s="332"/>
      <c r="BD6" s="332"/>
      <c r="BE6" s="332"/>
      <c r="BF6" s="337" t="s">
        <v>1667</v>
      </c>
      <c r="BG6" s="332">
        <v>5</v>
      </c>
      <c r="BH6" s="335" t="s">
        <v>271</v>
      </c>
      <c r="BI6" s="332">
        <v>4</v>
      </c>
      <c r="BJ6" s="332"/>
      <c r="BK6" s="339"/>
      <c r="BL6" s="335" t="s">
        <v>269</v>
      </c>
      <c r="BM6" s="332">
        <v>3</v>
      </c>
      <c r="BN6" s="332"/>
      <c r="BO6" s="332"/>
      <c r="BP6" s="332"/>
      <c r="BQ6" s="332"/>
      <c r="BR6" s="332">
        <v>9</v>
      </c>
      <c r="BS6" s="332" t="s">
        <v>620</v>
      </c>
      <c r="BT6" s="332">
        <v>4</v>
      </c>
      <c r="BU6" s="332"/>
      <c r="BV6" s="335" t="s">
        <v>269</v>
      </c>
      <c r="BW6" s="332" t="s">
        <v>2629</v>
      </c>
    </row>
    <row r="7" spans="1:75" ht="13.5" hidden="1" customHeight="1">
      <c r="AD7" s="327"/>
      <c r="AE7" s="462"/>
      <c r="AF7" s="462"/>
      <c r="AG7" s="462"/>
      <c r="AX7" s="330"/>
      <c r="AY7" s="333" t="s">
        <v>2373</v>
      </c>
      <c r="AZ7" s="338"/>
      <c r="BA7" s="334"/>
      <c r="BB7" s="332"/>
      <c r="BC7" s="332"/>
      <c r="BD7" s="332"/>
      <c r="BE7" s="332"/>
      <c r="BF7" s="332" t="s">
        <v>1668</v>
      </c>
      <c r="BG7" s="332">
        <v>6</v>
      </c>
      <c r="BH7" s="335" t="s">
        <v>52</v>
      </c>
      <c r="BI7" s="340">
        <v>5</v>
      </c>
      <c r="BJ7" s="332"/>
      <c r="BK7" s="332"/>
      <c r="BL7" s="335" t="s">
        <v>268</v>
      </c>
      <c r="BM7" s="332">
        <v>4</v>
      </c>
      <c r="BN7" s="332"/>
      <c r="BO7" s="332"/>
      <c r="BP7" s="332"/>
      <c r="BQ7" s="332"/>
      <c r="BR7" s="332">
        <v>4</v>
      </c>
      <c r="BS7" s="332" t="s">
        <v>24</v>
      </c>
      <c r="BT7" s="332">
        <v>5</v>
      </c>
      <c r="BU7" s="332"/>
      <c r="BV7" s="335" t="s">
        <v>268</v>
      </c>
      <c r="BW7" s="332" t="s">
        <v>2629</v>
      </c>
    </row>
    <row r="8" spans="1:75" ht="13.5" hidden="1" customHeight="1">
      <c r="AD8" s="327"/>
      <c r="AE8" s="462"/>
      <c r="AF8" s="462"/>
      <c r="AG8" s="462"/>
      <c r="AX8" s="330"/>
      <c r="AY8" s="333" t="s">
        <v>2374</v>
      </c>
      <c r="AZ8" s="338"/>
      <c r="BA8" s="334"/>
      <c r="BB8" s="332"/>
      <c r="BC8" s="332"/>
      <c r="BD8" s="332"/>
      <c r="BE8" s="332"/>
      <c r="BF8" s="332"/>
      <c r="BG8" s="332"/>
      <c r="BH8" s="335" t="s">
        <v>463</v>
      </c>
      <c r="BI8" s="332">
        <v>10</v>
      </c>
      <c r="BJ8" s="332"/>
      <c r="BK8" s="332"/>
      <c r="BL8" s="341" t="s">
        <v>1270</v>
      </c>
      <c r="BM8" s="332">
        <v>6</v>
      </c>
      <c r="BN8" s="332"/>
      <c r="BO8" s="332"/>
      <c r="BP8" s="332"/>
      <c r="BQ8" s="332"/>
      <c r="BR8" s="332">
        <v>6</v>
      </c>
      <c r="BS8" s="332" t="s">
        <v>499</v>
      </c>
      <c r="BT8" s="332">
        <v>6</v>
      </c>
      <c r="BU8" s="332"/>
      <c r="BV8" s="341" t="s">
        <v>1270</v>
      </c>
      <c r="BW8" s="332" t="s">
        <v>2629</v>
      </c>
    </row>
    <row r="9" spans="1:75" ht="13.5" hidden="1" customHeight="1">
      <c r="AD9" s="327"/>
      <c r="AE9" s="462"/>
      <c r="AF9" s="462"/>
      <c r="AG9" s="462"/>
      <c r="AX9" s="330"/>
      <c r="AY9" s="333" t="s">
        <v>2375</v>
      </c>
      <c r="AZ9" s="338"/>
      <c r="BA9" s="334"/>
      <c r="BB9" s="332"/>
      <c r="BC9" s="332"/>
      <c r="BD9" s="332"/>
      <c r="BE9" s="332"/>
      <c r="BF9" s="332"/>
      <c r="BG9" s="332"/>
      <c r="BH9" s="335" t="s">
        <v>1591</v>
      </c>
      <c r="BI9" s="332">
        <v>6</v>
      </c>
      <c r="BJ9" s="332"/>
      <c r="BK9" s="332"/>
      <c r="BL9" s="335" t="s">
        <v>241</v>
      </c>
      <c r="BM9" s="332">
        <v>7</v>
      </c>
      <c r="BN9" s="332"/>
      <c r="BO9" s="332"/>
      <c r="BP9" s="332"/>
      <c r="BQ9" s="332"/>
      <c r="BR9" s="332">
        <v>5</v>
      </c>
      <c r="BS9" s="332" t="s">
        <v>2164</v>
      </c>
      <c r="BT9" s="332">
        <v>7</v>
      </c>
      <c r="BU9" s="332"/>
      <c r="BV9" s="335" t="s">
        <v>241</v>
      </c>
      <c r="BW9" s="332" t="s">
        <v>1691</v>
      </c>
    </row>
    <row r="10" spans="1:75" ht="13.5" hidden="1" customHeight="1">
      <c r="AD10" s="327"/>
      <c r="AE10" s="462"/>
      <c r="AF10" s="462"/>
      <c r="AG10" s="462"/>
      <c r="AX10" s="330"/>
      <c r="AY10" s="333" t="s">
        <v>2376</v>
      </c>
      <c r="AZ10" s="338"/>
      <c r="BA10" s="334"/>
      <c r="BB10" s="332"/>
      <c r="BC10" s="332"/>
      <c r="BD10" s="332"/>
      <c r="BE10" s="332"/>
      <c r="BF10" s="332"/>
      <c r="BG10" s="332"/>
      <c r="BH10" s="335" t="s">
        <v>1592</v>
      </c>
      <c r="BI10" s="332">
        <v>7</v>
      </c>
      <c r="BJ10" s="332"/>
      <c r="BK10" s="332"/>
      <c r="BL10" s="335" t="s">
        <v>242</v>
      </c>
      <c r="BM10" s="332">
        <v>8</v>
      </c>
      <c r="BN10" s="332"/>
      <c r="BO10" s="332"/>
      <c r="BP10" s="332"/>
      <c r="BQ10" s="332"/>
      <c r="BR10" s="332">
        <v>7</v>
      </c>
      <c r="BS10" s="332" t="s">
        <v>2164</v>
      </c>
      <c r="BT10" s="332">
        <v>8</v>
      </c>
      <c r="BU10" s="332"/>
      <c r="BV10" s="335" t="s">
        <v>242</v>
      </c>
      <c r="BW10" s="332" t="s">
        <v>1691</v>
      </c>
    </row>
    <row r="11" spans="1:75" ht="13.5" hidden="1" customHeight="1">
      <c r="AD11" s="327"/>
      <c r="AE11" s="462"/>
      <c r="AF11" s="462"/>
      <c r="AG11" s="462"/>
      <c r="AX11" s="330"/>
      <c r="AY11" s="333" t="s">
        <v>2377</v>
      </c>
      <c r="AZ11" s="338"/>
      <c r="BA11" s="334"/>
      <c r="BB11" s="332"/>
      <c r="BC11" s="332"/>
      <c r="BD11" s="332"/>
      <c r="BE11" s="332"/>
      <c r="BF11" s="332"/>
      <c r="BG11" s="332"/>
      <c r="BH11" s="335" t="s">
        <v>621</v>
      </c>
      <c r="BI11" s="332">
        <v>8</v>
      </c>
      <c r="BJ11" s="332"/>
      <c r="BK11" s="332"/>
      <c r="BL11" s="332" t="s">
        <v>23</v>
      </c>
      <c r="BM11" s="337">
        <v>11</v>
      </c>
      <c r="BN11" s="332"/>
      <c r="BO11" s="332"/>
      <c r="BP11" s="332"/>
      <c r="BQ11" s="332"/>
      <c r="BR11" s="332"/>
      <c r="BS11" s="332"/>
      <c r="BT11" s="332">
        <v>9</v>
      </c>
      <c r="BU11" s="332"/>
      <c r="BV11" s="332" t="s">
        <v>23</v>
      </c>
      <c r="BW11" s="332" t="s">
        <v>2629</v>
      </c>
    </row>
    <row r="12" spans="1:75" ht="13.5" hidden="1" customHeight="1">
      <c r="AD12" s="327"/>
      <c r="AE12" s="462"/>
      <c r="AF12" s="462"/>
      <c r="AG12" s="462"/>
      <c r="AX12" s="330"/>
      <c r="AY12" s="333" t="s">
        <v>2188</v>
      </c>
      <c r="AZ12" s="338"/>
      <c r="BA12" s="334"/>
      <c r="BB12" s="332"/>
      <c r="BC12" s="332"/>
      <c r="BD12" s="332"/>
      <c r="BE12" s="332"/>
      <c r="BF12" s="332"/>
      <c r="BG12" s="332"/>
      <c r="BH12" s="335" t="s">
        <v>617</v>
      </c>
      <c r="BI12" s="332">
        <v>9</v>
      </c>
      <c r="BJ12" s="332"/>
      <c r="BK12" s="332"/>
      <c r="BL12" s="332" t="s">
        <v>2174</v>
      </c>
      <c r="BM12" s="332">
        <v>10</v>
      </c>
      <c r="BN12" s="332"/>
      <c r="BO12" s="332"/>
      <c r="BP12" s="332"/>
      <c r="BQ12" s="332"/>
      <c r="BR12" s="332"/>
      <c r="BS12" s="332"/>
      <c r="BT12" s="332">
        <v>10</v>
      </c>
      <c r="BU12" s="332"/>
      <c r="BV12" s="332" t="s">
        <v>2174</v>
      </c>
      <c r="BW12" s="332" t="s">
        <v>2629</v>
      </c>
    </row>
    <row r="13" spans="1:75" s="296" customFormat="1" ht="13.5" hidden="1" customHeight="1">
      <c r="A13" s="342"/>
      <c r="C13" s="343"/>
      <c r="D13" s="342"/>
      <c r="E13" s="342"/>
      <c r="AD13" s="344"/>
      <c r="AE13" s="464"/>
      <c r="AF13" s="464"/>
      <c r="AG13" s="464"/>
      <c r="AH13" s="465"/>
      <c r="AI13" s="465"/>
      <c r="AJ13" s="465"/>
      <c r="AK13" s="465"/>
      <c r="AL13" s="465"/>
      <c r="AM13" s="465"/>
      <c r="AN13" s="465"/>
      <c r="AO13" s="465"/>
      <c r="AP13" s="465"/>
      <c r="AQ13" s="465"/>
      <c r="AR13" s="465"/>
      <c r="AS13" s="465"/>
      <c r="AT13" s="465"/>
      <c r="AV13" s="328"/>
      <c r="AX13" s="345"/>
      <c r="AY13" s="333" t="s">
        <v>2181</v>
      </c>
      <c r="AZ13" s="346"/>
      <c r="BA13" s="347"/>
      <c r="BB13" s="332"/>
      <c r="BC13" s="332"/>
      <c r="BD13" s="332"/>
      <c r="BE13" s="332"/>
      <c r="BF13" s="332"/>
      <c r="BG13" s="332"/>
      <c r="BH13" s="332"/>
      <c r="BI13" s="332"/>
      <c r="BJ13" s="332"/>
      <c r="BK13" s="332"/>
      <c r="BL13" s="517" t="s">
        <v>2414</v>
      </c>
      <c r="BM13" s="517">
        <v>12</v>
      </c>
      <c r="BN13" s="332"/>
      <c r="BO13" s="332"/>
      <c r="BP13" s="332"/>
      <c r="BQ13" s="332"/>
      <c r="BR13" s="332"/>
      <c r="BS13" s="332"/>
      <c r="BT13" s="332">
        <v>11</v>
      </c>
      <c r="BU13" s="332"/>
      <c r="BV13" s="517" t="s">
        <v>2414</v>
      </c>
      <c r="BW13" s="517" t="s">
        <v>2629</v>
      </c>
    </row>
    <row r="14" spans="1:75" s="296" customFormat="1" ht="13.5" hidden="1" customHeight="1">
      <c r="A14" s="342"/>
      <c r="C14" s="342"/>
      <c r="D14" s="342"/>
      <c r="E14" s="342"/>
      <c r="F14" s="342"/>
      <c r="G14" s="342"/>
      <c r="H14" s="343"/>
      <c r="I14" s="342"/>
      <c r="J14" s="342"/>
      <c r="K14" s="342"/>
      <c r="L14" s="342"/>
      <c r="M14" s="342"/>
      <c r="N14" s="342"/>
      <c r="O14" s="342"/>
      <c r="P14" s="342"/>
      <c r="Q14" s="342"/>
      <c r="R14" s="342"/>
      <c r="S14" s="342"/>
      <c r="T14" s="348"/>
      <c r="U14" s="349"/>
      <c r="Z14" s="31"/>
      <c r="AD14" s="344"/>
      <c r="AE14" s="464"/>
      <c r="AF14" s="464"/>
      <c r="AG14" s="464"/>
      <c r="AH14" s="465"/>
      <c r="AI14" s="465"/>
      <c r="AJ14" s="465"/>
      <c r="AK14" s="465"/>
      <c r="AL14" s="465"/>
      <c r="AM14" s="465"/>
      <c r="AN14" s="465"/>
      <c r="AO14" s="465"/>
      <c r="AP14" s="465"/>
      <c r="AQ14" s="465"/>
      <c r="AR14" s="465"/>
      <c r="AS14" s="465"/>
      <c r="AT14" s="465"/>
      <c r="AV14" s="328"/>
      <c r="AX14" s="350"/>
      <c r="AY14" s="333" t="s">
        <v>2179</v>
      </c>
      <c r="AZ14" s="351"/>
      <c r="BA14" s="351"/>
      <c r="BB14" s="339"/>
      <c r="BC14" s="339"/>
      <c r="BD14" s="339"/>
      <c r="BE14" s="339"/>
      <c r="BF14" s="339"/>
      <c r="BG14" s="339"/>
      <c r="BH14" s="339"/>
      <c r="BI14" s="339"/>
      <c r="BJ14" s="339"/>
      <c r="BK14" s="339"/>
      <c r="BL14" s="517" t="s">
        <v>2426</v>
      </c>
      <c r="BM14" s="517">
        <v>13</v>
      </c>
      <c r="BN14" s="339"/>
      <c r="BO14" s="339"/>
      <c r="BP14" s="339"/>
      <c r="BQ14" s="339"/>
      <c r="BR14" s="339"/>
      <c r="BS14" s="339"/>
      <c r="BT14" s="339"/>
      <c r="BU14" s="339"/>
      <c r="BV14" s="517" t="s">
        <v>2426</v>
      </c>
      <c r="BW14" s="517" t="s">
        <v>2629</v>
      </c>
    </row>
    <row r="15" spans="1:75" s="296" customFormat="1" ht="13.5" hidden="1" customHeight="1">
      <c r="A15" s="342"/>
      <c r="C15" s="342"/>
      <c r="D15" s="342"/>
      <c r="E15" s="342"/>
      <c r="F15" s="342"/>
      <c r="G15" s="342"/>
      <c r="H15" s="343"/>
      <c r="I15" s="342"/>
      <c r="J15" s="342"/>
      <c r="K15" s="342"/>
      <c r="L15" s="342"/>
      <c r="M15" s="342"/>
      <c r="N15" s="342"/>
      <c r="O15" s="342"/>
      <c r="P15" s="342"/>
      <c r="Q15" s="342"/>
      <c r="R15" s="342"/>
      <c r="S15" s="342"/>
      <c r="T15" s="348"/>
      <c r="U15" s="349"/>
      <c r="Z15" s="31"/>
      <c r="AD15" s="344"/>
      <c r="AE15" s="464"/>
      <c r="AF15" s="464"/>
      <c r="AG15" s="464"/>
      <c r="AH15" s="465"/>
      <c r="AI15" s="465"/>
      <c r="AJ15" s="465"/>
      <c r="AK15" s="465"/>
      <c r="AL15" s="465"/>
      <c r="AM15" s="465"/>
      <c r="AN15" s="465"/>
      <c r="AO15" s="465"/>
      <c r="AP15" s="465"/>
      <c r="AQ15" s="465"/>
      <c r="AR15" s="465"/>
      <c r="AS15" s="465"/>
      <c r="AT15" s="465"/>
      <c r="AV15" s="328"/>
      <c r="AX15" s="350"/>
      <c r="AY15" s="333" t="s">
        <v>2180</v>
      </c>
      <c r="AZ15" s="351"/>
      <c r="BA15" s="351"/>
      <c r="BB15" s="339"/>
      <c r="BC15" s="339"/>
      <c r="BD15" s="339"/>
      <c r="BE15" s="339"/>
      <c r="BF15" s="339"/>
      <c r="BG15" s="339"/>
      <c r="BH15" s="339"/>
      <c r="BI15" s="339"/>
      <c r="BJ15" s="339"/>
      <c r="BK15" s="339"/>
      <c r="BL15" s="339"/>
      <c r="BM15" s="339"/>
      <c r="BN15" s="339"/>
      <c r="BO15" s="339"/>
      <c r="BP15" s="339"/>
      <c r="BQ15" s="339"/>
      <c r="BR15" s="339"/>
      <c r="BS15" s="339"/>
      <c r="BT15" s="339"/>
      <c r="BU15" s="339"/>
      <c r="BV15" s="532" t="s">
        <v>503</v>
      </c>
      <c r="BW15" s="533" t="s">
        <v>1691</v>
      </c>
    </row>
    <row r="16" spans="1:75" s="296" customFormat="1" ht="13.5" hidden="1" customHeight="1">
      <c r="A16" s="342"/>
      <c r="C16" s="342"/>
      <c r="D16" s="342"/>
      <c r="E16" s="342"/>
      <c r="F16" s="342"/>
      <c r="G16" s="342"/>
      <c r="H16" s="343"/>
      <c r="I16" s="342"/>
      <c r="J16" s="342"/>
      <c r="K16" s="342"/>
      <c r="L16" s="342"/>
      <c r="M16" s="342"/>
      <c r="N16" s="342"/>
      <c r="O16" s="342"/>
      <c r="P16" s="342"/>
      <c r="Q16" s="342"/>
      <c r="R16" s="342"/>
      <c r="S16" s="342"/>
      <c r="T16" s="348"/>
      <c r="U16" s="349"/>
      <c r="Z16" s="31"/>
      <c r="AD16" s="344"/>
      <c r="AE16" s="464"/>
      <c r="AF16" s="464"/>
      <c r="AG16" s="464"/>
      <c r="AH16" s="465"/>
      <c r="AI16" s="465"/>
      <c r="AJ16" s="465"/>
      <c r="AK16" s="465"/>
      <c r="AL16" s="465"/>
      <c r="AM16" s="465"/>
      <c r="AN16" s="465"/>
      <c r="AO16" s="465"/>
      <c r="AP16" s="465"/>
      <c r="AQ16" s="465"/>
      <c r="AR16" s="465"/>
      <c r="AS16" s="465"/>
      <c r="AT16" s="465"/>
      <c r="AV16" s="328"/>
      <c r="AX16" s="350"/>
      <c r="AY16" s="333" t="s">
        <v>2185</v>
      </c>
      <c r="AZ16" s="351"/>
      <c r="BA16" s="351"/>
      <c r="BB16" s="339"/>
      <c r="BC16" s="339"/>
      <c r="BD16" s="339"/>
      <c r="BE16" s="339"/>
      <c r="BF16" s="339"/>
      <c r="BG16" s="339"/>
      <c r="BH16" s="339"/>
      <c r="BI16" s="339"/>
      <c r="BJ16" s="339"/>
      <c r="BK16" s="339"/>
      <c r="BL16" s="339"/>
      <c r="BM16" s="339"/>
      <c r="BN16" s="339"/>
      <c r="BO16" s="339"/>
      <c r="BP16" s="339"/>
      <c r="BQ16" s="339"/>
      <c r="BR16" s="339"/>
      <c r="BS16" s="339"/>
      <c r="BT16" s="339"/>
      <c r="BU16" s="339"/>
      <c r="BV16" s="532" t="s">
        <v>246</v>
      </c>
      <c r="BW16" s="533" t="s">
        <v>1691</v>
      </c>
    </row>
    <row r="17" spans="1:75" s="296" customFormat="1" ht="13.5" hidden="1" customHeight="1">
      <c r="A17" s="342"/>
      <c r="C17" s="342"/>
      <c r="D17" s="342"/>
      <c r="E17" s="342"/>
      <c r="F17" s="342"/>
      <c r="G17" s="342"/>
      <c r="H17" s="343"/>
      <c r="I17" s="342"/>
      <c r="J17" s="342"/>
      <c r="K17" s="342"/>
      <c r="L17" s="342"/>
      <c r="M17" s="342"/>
      <c r="N17" s="342"/>
      <c r="O17" s="342"/>
      <c r="P17" s="342"/>
      <c r="Q17" s="342"/>
      <c r="R17" s="342"/>
      <c r="S17" s="342"/>
      <c r="T17" s="348"/>
      <c r="U17" s="349"/>
      <c r="Z17" s="31"/>
      <c r="AD17" s="344"/>
      <c r="AE17" s="464"/>
      <c r="AF17" s="464"/>
      <c r="AG17" s="464"/>
      <c r="AH17" s="465"/>
      <c r="AI17" s="465"/>
      <c r="AJ17" s="465"/>
      <c r="AK17" s="465"/>
      <c r="AL17" s="465"/>
      <c r="AM17" s="465"/>
      <c r="AN17" s="465"/>
      <c r="AO17" s="465"/>
      <c r="AP17" s="465"/>
      <c r="AQ17" s="465"/>
      <c r="AR17" s="465"/>
      <c r="AS17" s="465"/>
      <c r="AT17" s="465"/>
      <c r="AV17" s="328"/>
      <c r="AX17" s="350"/>
      <c r="AY17" s="333" t="s">
        <v>2190</v>
      </c>
      <c r="AZ17" s="351"/>
      <c r="BA17" s="351"/>
      <c r="BB17" s="339"/>
      <c r="BC17" s="339"/>
      <c r="BD17" s="339"/>
      <c r="BE17" s="339"/>
      <c r="BF17" s="339"/>
      <c r="BG17" s="339"/>
      <c r="BH17" s="339"/>
      <c r="BI17" s="339"/>
      <c r="BJ17" s="339"/>
      <c r="BK17" s="339"/>
      <c r="BL17" s="339"/>
      <c r="BM17" s="339"/>
      <c r="BN17" s="339"/>
      <c r="BO17" s="339"/>
      <c r="BP17" s="339"/>
      <c r="BQ17" s="339"/>
      <c r="BR17" s="339"/>
      <c r="BS17" s="339"/>
      <c r="BT17" s="339"/>
      <c r="BU17" s="339"/>
      <c r="BV17" s="532" t="s">
        <v>2450</v>
      </c>
      <c r="BW17" s="533" t="s">
        <v>1691</v>
      </c>
    </row>
    <row r="18" spans="1:75" s="296" customFormat="1" ht="13.5" hidden="1" customHeight="1">
      <c r="A18" s="342"/>
      <c r="C18" s="342"/>
      <c r="D18" s="342"/>
      <c r="E18" s="342"/>
      <c r="F18" s="342"/>
      <c r="G18" s="342"/>
      <c r="H18" s="343"/>
      <c r="I18" s="342"/>
      <c r="J18" s="342"/>
      <c r="K18" s="342"/>
      <c r="L18" s="342"/>
      <c r="M18" s="342"/>
      <c r="N18" s="342"/>
      <c r="O18" s="342"/>
      <c r="P18" s="342"/>
      <c r="Q18" s="342"/>
      <c r="R18" s="342"/>
      <c r="S18" s="342"/>
      <c r="T18" s="348"/>
      <c r="U18" s="349"/>
      <c r="Z18" s="31"/>
      <c r="AD18" s="344"/>
      <c r="AE18" s="464"/>
      <c r="AF18" s="464"/>
      <c r="AG18" s="464"/>
      <c r="AH18" s="465"/>
      <c r="AI18" s="465"/>
      <c r="AJ18" s="465"/>
      <c r="AK18" s="465"/>
      <c r="AL18" s="465"/>
      <c r="AM18" s="465"/>
      <c r="AN18" s="465"/>
      <c r="AO18" s="465"/>
      <c r="AP18" s="465"/>
      <c r="AQ18" s="465"/>
      <c r="AR18" s="465"/>
      <c r="AS18" s="465"/>
      <c r="AT18" s="465"/>
      <c r="AV18" s="328"/>
      <c r="AX18" s="350"/>
      <c r="AY18" s="333" t="s">
        <v>2230</v>
      </c>
      <c r="AZ18" s="351"/>
      <c r="BA18" s="351"/>
      <c r="BB18" s="339"/>
      <c r="BC18" s="339"/>
      <c r="BD18" s="339"/>
      <c r="BE18" s="339"/>
      <c r="BF18" s="339"/>
      <c r="BG18" s="339"/>
      <c r="BH18" s="339"/>
      <c r="BI18" s="339"/>
      <c r="BJ18" s="339"/>
      <c r="BK18" s="339"/>
      <c r="BL18" s="339"/>
      <c r="BM18" s="339"/>
      <c r="BN18" s="339"/>
      <c r="BO18" s="339"/>
      <c r="BP18" s="339"/>
      <c r="BQ18" s="339"/>
      <c r="BR18" s="339"/>
      <c r="BS18" s="339"/>
      <c r="BT18" s="339"/>
      <c r="BU18" s="339"/>
      <c r="BV18" s="532"/>
      <c r="BW18" s="533"/>
    </row>
    <row r="19" spans="1:75" s="296" customFormat="1" ht="13.5" hidden="1" customHeight="1">
      <c r="A19" s="342"/>
      <c r="C19" s="342"/>
      <c r="D19" s="342"/>
      <c r="E19" s="342"/>
      <c r="F19" s="342"/>
      <c r="G19" s="342"/>
      <c r="H19" s="343"/>
      <c r="I19" s="342"/>
      <c r="J19" s="342"/>
      <c r="K19" s="342"/>
      <c r="L19" s="342"/>
      <c r="M19" s="342"/>
      <c r="N19" s="342"/>
      <c r="O19" s="342"/>
      <c r="P19" s="342"/>
      <c r="Q19" s="342"/>
      <c r="R19" s="342"/>
      <c r="S19" s="342"/>
      <c r="T19" s="348"/>
      <c r="U19" s="349"/>
      <c r="Z19" s="31"/>
      <c r="AD19" s="344"/>
      <c r="AE19" s="464"/>
      <c r="AF19" s="464"/>
      <c r="AG19" s="464"/>
      <c r="AH19" s="465"/>
      <c r="AI19" s="465"/>
      <c r="AJ19" s="465"/>
      <c r="AK19" s="465"/>
      <c r="AL19" s="465"/>
      <c r="AM19" s="465"/>
      <c r="AN19" s="465"/>
      <c r="AO19" s="465"/>
      <c r="AP19" s="465"/>
      <c r="AQ19" s="465"/>
      <c r="AR19" s="465"/>
      <c r="AS19" s="465"/>
      <c r="AT19" s="465"/>
      <c r="AV19" s="328"/>
      <c r="AX19" s="350"/>
      <c r="AY19" s="333" t="s">
        <v>2231</v>
      </c>
      <c r="AZ19" s="351"/>
      <c r="BA19" s="351"/>
      <c r="BB19" s="339"/>
      <c r="BC19" s="339"/>
      <c r="BD19" s="339"/>
      <c r="BE19" s="339"/>
      <c r="BF19" s="339"/>
      <c r="BG19" s="339"/>
      <c r="BH19" s="339"/>
      <c r="BI19" s="339"/>
      <c r="BJ19" s="339"/>
      <c r="BK19" s="339"/>
      <c r="BL19" s="339"/>
      <c r="BM19" s="339"/>
      <c r="BN19" s="339"/>
      <c r="BO19" s="339"/>
      <c r="BP19" s="339"/>
      <c r="BQ19" s="339"/>
      <c r="BR19" s="339"/>
      <c r="BS19" s="339"/>
      <c r="BT19" s="339"/>
      <c r="BU19" s="339"/>
      <c r="BV19" s="532"/>
      <c r="BW19" s="533"/>
    </row>
    <row r="20" spans="1:75" s="296" customFormat="1" ht="13.5" hidden="1" customHeight="1">
      <c r="A20" s="342"/>
      <c r="C20" s="342"/>
      <c r="D20" s="342"/>
      <c r="E20" s="342"/>
      <c r="F20" s="342"/>
      <c r="G20" s="342"/>
      <c r="H20" s="343"/>
      <c r="I20" s="342"/>
      <c r="J20" s="342"/>
      <c r="K20" s="342"/>
      <c r="L20" s="342"/>
      <c r="M20" s="342"/>
      <c r="N20" s="342"/>
      <c r="O20" s="342"/>
      <c r="P20" s="342"/>
      <c r="Q20" s="342"/>
      <c r="R20" s="342"/>
      <c r="S20" s="342"/>
      <c r="T20" s="348"/>
      <c r="U20" s="349"/>
      <c r="Z20" s="31"/>
      <c r="AD20" s="344"/>
      <c r="AE20" s="464"/>
      <c r="AF20" s="464"/>
      <c r="AG20" s="464"/>
      <c r="AH20" s="465"/>
      <c r="AI20" s="465"/>
      <c r="AJ20" s="465"/>
      <c r="AK20" s="465"/>
      <c r="AL20" s="465"/>
      <c r="AM20" s="465"/>
      <c r="AN20" s="465"/>
      <c r="AO20" s="465"/>
      <c r="AP20" s="465"/>
      <c r="AQ20" s="465"/>
      <c r="AR20" s="465"/>
      <c r="AS20" s="465"/>
      <c r="AT20" s="465"/>
      <c r="AV20" s="328"/>
      <c r="AX20" s="350"/>
      <c r="AY20" s="333" t="s">
        <v>2232</v>
      </c>
      <c r="AZ20" s="351"/>
      <c r="BA20" s="351"/>
      <c r="BB20" s="339"/>
      <c r="BC20" s="339"/>
      <c r="BD20" s="339"/>
      <c r="BE20" s="339"/>
      <c r="BF20" s="339"/>
      <c r="BG20" s="339"/>
      <c r="BH20" s="339"/>
      <c r="BI20" s="339"/>
      <c r="BJ20" s="339"/>
      <c r="BK20" s="339"/>
      <c r="BL20" s="339"/>
      <c r="BM20" s="339"/>
      <c r="BN20" s="339"/>
      <c r="BO20" s="339"/>
      <c r="BP20" s="339"/>
      <c r="BQ20" s="339"/>
      <c r="BR20" s="339"/>
      <c r="BS20" s="339"/>
      <c r="BT20" s="339"/>
      <c r="BU20" s="339"/>
      <c r="BV20" s="532"/>
      <c r="BW20" s="533"/>
    </row>
    <row r="21" spans="1:75" s="296" customFormat="1" ht="13.5" hidden="1" customHeight="1">
      <c r="A21" s="342"/>
      <c r="C21" s="342"/>
      <c r="D21" s="342"/>
      <c r="E21" s="342"/>
      <c r="F21" s="342"/>
      <c r="G21" s="342"/>
      <c r="H21" s="343"/>
      <c r="I21" s="342"/>
      <c r="J21" s="342"/>
      <c r="K21" s="342"/>
      <c r="L21" s="342"/>
      <c r="M21" s="342"/>
      <c r="N21" s="342"/>
      <c r="O21" s="342"/>
      <c r="P21" s="342"/>
      <c r="Q21" s="342"/>
      <c r="R21" s="342"/>
      <c r="S21" s="342"/>
      <c r="T21" s="348"/>
      <c r="U21" s="349"/>
      <c r="Z21" s="31"/>
      <c r="AD21" s="344"/>
      <c r="AE21" s="464"/>
      <c r="AF21" s="464"/>
      <c r="AG21" s="464"/>
      <c r="AH21" s="465"/>
      <c r="AI21" s="465"/>
      <c r="AJ21" s="465"/>
      <c r="AK21" s="465"/>
      <c r="AL21" s="465"/>
      <c r="AM21" s="465"/>
      <c r="AN21" s="465"/>
      <c r="AO21" s="465"/>
      <c r="AP21" s="465"/>
      <c r="AQ21" s="465"/>
      <c r="AR21" s="465"/>
      <c r="AS21" s="465"/>
      <c r="AT21" s="465"/>
      <c r="AV21" s="328"/>
      <c r="AX21" s="350"/>
      <c r="AY21" s="333" t="s">
        <v>2233</v>
      </c>
      <c r="AZ21" s="351"/>
      <c r="BA21" s="351"/>
      <c r="BB21" s="339"/>
      <c r="BC21" s="339"/>
      <c r="BD21" s="339"/>
      <c r="BE21" s="339"/>
      <c r="BF21" s="339"/>
      <c r="BG21" s="339"/>
      <c r="BH21" s="339"/>
      <c r="BI21" s="339"/>
      <c r="BJ21" s="339"/>
      <c r="BK21" s="339"/>
      <c r="BL21" s="339"/>
      <c r="BM21" s="339"/>
      <c r="BN21" s="339"/>
      <c r="BO21" s="339"/>
      <c r="BP21" s="339"/>
      <c r="BQ21" s="339"/>
      <c r="BR21" s="339"/>
      <c r="BS21" s="339"/>
      <c r="BT21" s="339"/>
      <c r="BU21" s="339"/>
      <c r="BV21" s="532"/>
      <c r="BW21" s="533"/>
    </row>
    <row r="22" spans="1:75" s="296" customFormat="1" ht="13.5" hidden="1" customHeight="1">
      <c r="A22" s="342"/>
      <c r="C22" s="342"/>
      <c r="D22" s="342"/>
      <c r="E22" s="342"/>
      <c r="F22" s="342"/>
      <c r="G22" s="342"/>
      <c r="H22" s="343"/>
      <c r="I22" s="342"/>
      <c r="J22" s="342"/>
      <c r="K22" s="342"/>
      <c r="L22" s="342"/>
      <c r="M22" s="342"/>
      <c r="N22" s="342"/>
      <c r="O22" s="342"/>
      <c r="P22" s="342"/>
      <c r="Q22" s="342"/>
      <c r="R22" s="342"/>
      <c r="S22" s="342"/>
      <c r="T22" s="348"/>
      <c r="U22" s="349"/>
      <c r="Z22" s="31"/>
      <c r="AD22" s="344"/>
      <c r="AE22" s="464"/>
      <c r="AF22" s="464"/>
      <c r="AG22" s="464"/>
      <c r="AH22" s="465"/>
      <c r="AI22" s="465"/>
      <c r="AJ22" s="465"/>
      <c r="AK22" s="465"/>
      <c r="AL22" s="465"/>
      <c r="AM22" s="465"/>
      <c r="AN22" s="465"/>
      <c r="AO22" s="465"/>
      <c r="AP22" s="465"/>
      <c r="AQ22" s="465"/>
      <c r="AR22" s="465"/>
      <c r="AS22" s="465"/>
      <c r="AT22" s="465"/>
      <c r="AV22" s="328"/>
      <c r="AX22" s="350"/>
      <c r="AY22" s="333" t="s">
        <v>2234</v>
      </c>
      <c r="AZ22" s="351"/>
      <c r="BA22" s="351"/>
      <c r="BB22" s="339"/>
      <c r="BC22" s="339"/>
      <c r="BD22" s="339"/>
      <c r="BE22" s="339"/>
      <c r="BF22" s="339"/>
      <c r="BG22" s="339"/>
      <c r="BH22" s="339"/>
      <c r="BI22" s="339"/>
      <c r="BJ22" s="339"/>
      <c r="BK22" s="339"/>
      <c r="BL22" s="339"/>
      <c r="BM22" s="339"/>
      <c r="BN22" s="339"/>
      <c r="BO22" s="339"/>
      <c r="BP22" s="339"/>
      <c r="BQ22" s="339"/>
      <c r="BR22" s="339"/>
      <c r="BS22" s="339"/>
      <c r="BT22" s="339"/>
      <c r="BU22" s="339"/>
      <c r="BV22" s="532"/>
      <c r="BW22" s="533"/>
    </row>
    <row r="23" spans="1:75" s="296" customFormat="1" ht="13.5" hidden="1" customHeight="1">
      <c r="A23" s="342"/>
      <c r="C23" s="342"/>
      <c r="D23" s="342"/>
      <c r="E23" s="342"/>
      <c r="F23" s="342"/>
      <c r="G23" s="342"/>
      <c r="H23" s="343"/>
      <c r="I23" s="342"/>
      <c r="J23" s="342"/>
      <c r="K23" s="342"/>
      <c r="L23" s="342"/>
      <c r="M23" s="342"/>
      <c r="N23" s="342"/>
      <c r="O23" s="342"/>
      <c r="P23" s="342"/>
      <c r="Q23" s="342"/>
      <c r="R23" s="342"/>
      <c r="S23" s="342"/>
      <c r="T23" s="348"/>
      <c r="U23" s="349"/>
      <c r="Z23" s="31"/>
      <c r="AD23" s="344"/>
      <c r="AE23" s="464"/>
      <c r="AF23" s="464"/>
      <c r="AG23" s="464"/>
      <c r="AH23" s="465"/>
      <c r="AI23" s="465"/>
      <c r="AJ23" s="465"/>
      <c r="AK23" s="465"/>
      <c r="AL23" s="465"/>
      <c r="AM23" s="465"/>
      <c r="AN23" s="465"/>
      <c r="AO23" s="465"/>
      <c r="AP23" s="465"/>
      <c r="AQ23" s="465"/>
      <c r="AR23" s="465"/>
      <c r="AS23" s="465"/>
      <c r="AT23" s="465"/>
      <c r="AV23" s="328"/>
      <c r="AX23" s="350"/>
      <c r="AY23" s="333" t="s">
        <v>2183</v>
      </c>
      <c r="AZ23" s="351"/>
      <c r="BA23" s="351"/>
      <c r="BB23" s="339"/>
      <c r="BC23" s="339"/>
      <c r="BD23" s="339"/>
      <c r="BE23" s="339"/>
      <c r="BF23" s="339"/>
      <c r="BG23" s="339"/>
      <c r="BH23" s="339"/>
      <c r="BI23" s="339"/>
      <c r="BJ23" s="339"/>
      <c r="BK23" s="339"/>
      <c r="BL23" s="339"/>
      <c r="BM23" s="339"/>
      <c r="BN23" s="339"/>
      <c r="BO23" s="339"/>
      <c r="BP23" s="339"/>
      <c r="BQ23" s="339"/>
      <c r="BR23" s="339"/>
      <c r="BS23" s="339"/>
      <c r="BT23" s="339"/>
      <c r="BU23" s="339"/>
      <c r="BV23" s="532"/>
      <c r="BW23" s="533"/>
    </row>
    <row r="24" spans="1:75" s="296" customFormat="1" ht="13.5" hidden="1" customHeight="1">
      <c r="A24" s="342"/>
      <c r="C24" s="342"/>
      <c r="D24" s="342"/>
      <c r="E24" s="342"/>
      <c r="F24" s="342"/>
      <c r="G24" s="342"/>
      <c r="H24" s="343"/>
      <c r="I24" s="342"/>
      <c r="J24" s="342"/>
      <c r="K24" s="342"/>
      <c r="L24" s="342"/>
      <c r="M24" s="342"/>
      <c r="N24" s="342"/>
      <c r="O24" s="342"/>
      <c r="P24" s="342"/>
      <c r="Q24" s="342"/>
      <c r="R24" s="342"/>
      <c r="S24" s="342"/>
      <c r="T24" s="348"/>
      <c r="U24" s="349"/>
      <c r="Z24" s="31"/>
      <c r="AD24" s="344"/>
      <c r="AE24" s="464"/>
      <c r="AF24" s="464"/>
      <c r="AG24" s="464"/>
      <c r="AH24" s="465"/>
      <c r="AI24" s="465"/>
      <c r="AJ24" s="465"/>
      <c r="AK24" s="465"/>
      <c r="AL24" s="465"/>
      <c r="AM24" s="465"/>
      <c r="AN24" s="465"/>
      <c r="AO24" s="465"/>
      <c r="AP24" s="465"/>
      <c r="AQ24" s="465"/>
      <c r="AR24" s="465"/>
      <c r="AS24" s="465"/>
      <c r="AT24" s="465"/>
      <c r="AV24" s="328"/>
      <c r="AX24" s="350"/>
      <c r="AY24" s="333" t="s">
        <v>2184</v>
      </c>
      <c r="AZ24" s="351"/>
      <c r="BA24" s="351"/>
      <c r="BB24" s="339"/>
      <c r="BC24" s="339"/>
      <c r="BD24" s="339"/>
      <c r="BE24" s="339"/>
      <c r="BF24" s="339"/>
      <c r="BG24" s="339"/>
      <c r="BH24" s="339"/>
      <c r="BI24" s="339"/>
      <c r="BJ24" s="339"/>
      <c r="BK24" s="339"/>
      <c r="BL24" s="339"/>
      <c r="BM24" s="339"/>
      <c r="BN24" s="339"/>
      <c r="BO24" s="339"/>
      <c r="BP24" s="339"/>
      <c r="BQ24" s="339"/>
      <c r="BR24" s="339"/>
      <c r="BS24" s="339"/>
      <c r="BT24" s="339"/>
      <c r="BU24" s="339"/>
      <c r="BV24" s="532"/>
      <c r="BW24" s="534"/>
    </row>
    <row r="25" spans="1:75" s="296" customFormat="1" ht="13.5" hidden="1" customHeight="1">
      <c r="A25" s="342"/>
      <c r="C25" s="342"/>
      <c r="D25" s="342"/>
      <c r="E25" s="342"/>
      <c r="F25" s="342"/>
      <c r="G25" s="342"/>
      <c r="H25" s="343"/>
      <c r="I25" s="342"/>
      <c r="J25" s="342"/>
      <c r="K25" s="342"/>
      <c r="L25" s="342"/>
      <c r="M25" s="342"/>
      <c r="N25" s="342"/>
      <c r="O25" s="342"/>
      <c r="P25" s="342"/>
      <c r="Q25" s="342"/>
      <c r="R25" s="342"/>
      <c r="S25" s="342"/>
      <c r="T25" s="348"/>
      <c r="U25" s="349"/>
      <c r="Z25" s="31"/>
      <c r="AD25" s="344"/>
      <c r="AE25" s="464"/>
      <c r="AF25" s="464"/>
      <c r="AG25" s="464"/>
      <c r="AH25" s="465"/>
      <c r="AI25" s="465"/>
      <c r="AJ25" s="465"/>
      <c r="AK25" s="465"/>
      <c r="AL25" s="465"/>
      <c r="AM25" s="465"/>
      <c r="AN25" s="465"/>
      <c r="AO25" s="465"/>
      <c r="AP25" s="465"/>
      <c r="AQ25" s="465"/>
      <c r="AR25" s="465"/>
      <c r="AS25" s="465"/>
      <c r="AT25" s="465"/>
      <c r="AV25" s="328"/>
      <c r="AX25" s="350"/>
      <c r="AY25" s="333" t="s">
        <v>2235</v>
      </c>
      <c r="AZ25" s="351"/>
      <c r="BA25" s="351"/>
      <c r="BB25" s="339"/>
      <c r="BC25" s="339"/>
      <c r="BD25" s="339"/>
      <c r="BE25" s="339"/>
      <c r="BF25" s="339"/>
      <c r="BG25" s="339"/>
      <c r="BH25" s="339"/>
      <c r="BI25" s="339"/>
      <c r="BJ25" s="339"/>
      <c r="BK25" s="339"/>
      <c r="BL25" s="339"/>
      <c r="BM25" s="339"/>
      <c r="BN25" s="339"/>
      <c r="BO25" s="339"/>
      <c r="BP25" s="339"/>
      <c r="BQ25" s="339"/>
      <c r="BR25" s="339"/>
      <c r="BS25" s="339"/>
      <c r="BT25" s="339"/>
      <c r="BU25" s="339"/>
      <c r="BV25" s="532"/>
      <c r="BW25" s="534"/>
    </row>
    <row r="26" spans="1:75" s="296" customFormat="1" ht="13.5" hidden="1" customHeight="1">
      <c r="A26" s="342"/>
      <c r="C26" s="342"/>
      <c r="D26" s="342"/>
      <c r="E26" s="342"/>
      <c r="F26" s="342"/>
      <c r="G26" s="342"/>
      <c r="H26" s="343"/>
      <c r="I26" s="342"/>
      <c r="J26" s="342"/>
      <c r="K26" s="342"/>
      <c r="L26" s="342"/>
      <c r="M26" s="342"/>
      <c r="N26" s="342"/>
      <c r="O26" s="342"/>
      <c r="P26" s="342"/>
      <c r="Q26" s="342"/>
      <c r="R26" s="342"/>
      <c r="S26" s="342"/>
      <c r="T26" s="348"/>
      <c r="U26" s="349"/>
      <c r="Z26" s="31"/>
      <c r="AD26" s="344"/>
      <c r="AE26" s="464"/>
      <c r="AF26" s="464"/>
      <c r="AG26" s="464"/>
      <c r="AH26" s="465"/>
      <c r="AI26" s="465"/>
      <c r="AJ26" s="465"/>
      <c r="AK26" s="465"/>
      <c r="AL26" s="465"/>
      <c r="AM26" s="465"/>
      <c r="AN26" s="465"/>
      <c r="AO26" s="465"/>
      <c r="AP26" s="465"/>
      <c r="AQ26" s="465"/>
      <c r="AR26" s="465"/>
      <c r="AS26" s="465"/>
      <c r="AT26" s="465"/>
      <c r="AV26" s="328"/>
      <c r="AX26" s="350"/>
      <c r="AY26" s="333" t="s">
        <v>2189</v>
      </c>
      <c r="AZ26" s="351"/>
      <c r="BA26" s="351"/>
      <c r="BB26" s="339"/>
      <c r="BC26" s="339"/>
      <c r="BD26" s="339"/>
      <c r="BE26" s="339"/>
      <c r="BF26" s="339"/>
      <c r="BG26" s="339"/>
      <c r="BH26" s="339"/>
      <c r="BI26" s="339"/>
      <c r="BJ26" s="339"/>
      <c r="BK26" s="339"/>
      <c r="BL26" s="339"/>
      <c r="BM26" s="339"/>
      <c r="BN26" s="339"/>
      <c r="BO26" s="339"/>
      <c r="BP26" s="339"/>
      <c r="BQ26" s="339"/>
      <c r="BR26" s="339"/>
      <c r="BS26" s="339"/>
      <c r="BT26" s="339"/>
      <c r="BU26" s="339"/>
      <c r="BV26" s="532"/>
      <c r="BW26" s="534"/>
    </row>
    <row r="27" spans="1:75" s="296" customFormat="1" ht="13.5" hidden="1" customHeight="1">
      <c r="A27" s="342"/>
      <c r="C27" s="18"/>
      <c r="D27" s="18"/>
      <c r="E27" s="18"/>
      <c r="F27" s="18"/>
      <c r="G27" s="18"/>
      <c r="H27" s="18"/>
      <c r="I27" s="18"/>
      <c r="J27" s="18"/>
      <c r="K27" s="18"/>
      <c r="L27" s="18"/>
      <c r="M27" s="18"/>
      <c r="N27" s="18"/>
      <c r="O27" s="18"/>
      <c r="P27" s="342"/>
      <c r="Q27" s="342"/>
      <c r="R27" s="342"/>
      <c r="S27" s="342"/>
      <c r="T27" s="348"/>
      <c r="U27" s="349"/>
      <c r="Z27" s="31"/>
      <c r="AD27" s="344"/>
      <c r="AE27" s="464"/>
      <c r="AF27" s="464"/>
      <c r="AG27" s="464"/>
      <c r="AH27" s="465"/>
      <c r="AI27" s="465"/>
      <c r="AJ27" s="465"/>
      <c r="AK27" s="465"/>
      <c r="AL27" s="465"/>
      <c r="AM27" s="465"/>
      <c r="AN27" s="465"/>
      <c r="AO27" s="465"/>
      <c r="AP27" s="465"/>
      <c r="AQ27" s="465"/>
      <c r="AR27" s="465"/>
      <c r="AS27" s="465"/>
      <c r="AT27" s="465"/>
      <c r="AV27" s="328"/>
      <c r="AX27" s="350"/>
      <c r="AY27" s="333" t="s">
        <v>2186</v>
      </c>
      <c r="AZ27" s="351"/>
      <c r="BA27" s="351"/>
      <c r="BB27" s="339"/>
      <c r="BC27" s="339"/>
      <c r="BD27" s="339"/>
      <c r="BE27" s="339"/>
      <c r="BF27" s="339"/>
      <c r="BG27" s="339"/>
      <c r="BH27" s="339"/>
      <c r="BI27" s="339"/>
      <c r="BJ27" s="339"/>
      <c r="BK27" s="339"/>
      <c r="BL27" s="339"/>
      <c r="BM27" s="339"/>
      <c r="BN27" s="339"/>
      <c r="BO27" s="339"/>
      <c r="BP27" s="339"/>
      <c r="BQ27" s="339"/>
      <c r="BR27" s="339"/>
      <c r="BS27" s="339"/>
      <c r="BT27" s="339"/>
      <c r="BU27" s="339"/>
      <c r="BV27" s="3"/>
      <c r="BW27" s="534"/>
    </row>
    <row r="28" spans="1:75" s="296" customFormat="1" ht="13.5" hidden="1" customHeight="1">
      <c r="A28" s="342"/>
      <c r="C28" s="18"/>
      <c r="D28" s="18"/>
      <c r="E28" s="18"/>
      <c r="F28" s="18"/>
      <c r="G28" s="18"/>
      <c r="H28" s="18"/>
      <c r="I28" s="18"/>
      <c r="J28" s="18"/>
      <c r="K28" s="18"/>
      <c r="L28" s="18"/>
      <c r="M28" s="18"/>
      <c r="N28" s="18"/>
      <c r="O28" s="18"/>
      <c r="P28" s="342"/>
      <c r="Q28" s="342"/>
      <c r="R28" s="342"/>
      <c r="S28" s="342"/>
      <c r="T28" s="348"/>
      <c r="U28" s="349"/>
      <c r="Z28" s="31"/>
      <c r="AD28" s="344"/>
      <c r="AE28" s="464"/>
      <c r="AF28" s="464"/>
      <c r="AG28" s="464"/>
      <c r="AH28" s="465"/>
      <c r="AI28" s="465"/>
      <c r="AJ28" s="465"/>
      <c r="AK28" s="465"/>
      <c r="AL28" s="465"/>
      <c r="AM28" s="465"/>
      <c r="AN28" s="465"/>
      <c r="AO28" s="465"/>
      <c r="AP28" s="465"/>
      <c r="AQ28" s="465"/>
      <c r="AR28" s="465"/>
      <c r="AS28" s="465"/>
      <c r="AT28" s="465"/>
      <c r="AV28" s="328"/>
      <c r="AX28" s="350"/>
      <c r="AY28" s="333" t="s">
        <v>2236</v>
      </c>
      <c r="AZ28" s="351"/>
      <c r="BA28" s="351"/>
      <c r="BB28" s="339"/>
      <c r="BC28" s="339"/>
      <c r="BD28" s="339"/>
      <c r="BE28" s="339"/>
      <c r="BF28" s="339"/>
      <c r="BG28" s="339"/>
      <c r="BH28" s="339"/>
      <c r="BI28" s="339"/>
      <c r="BJ28" s="339"/>
      <c r="BK28" s="339"/>
      <c r="BL28" s="339"/>
      <c r="BM28" s="339"/>
      <c r="BN28" s="339"/>
      <c r="BO28" s="339"/>
      <c r="BP28" s="339"/>
      <c r="BQ28" s="339"/>
      <c r="BR28" s="339"/>
      <c r="BS28" s="339"/>
      <c r="BT28" s="339"/>
      <c r="BU28" s="339"/>
      <c r="BV28" s="3"/>
      <c r="BW28" s="534"/>
    </row>
    <row r="29" spans="1:75" s="296" customFormat="1" ht="13.5" hidden="1" customHeight="1">
      <c r="A29" s="342"/>
      <c r="C29" s="18"/>
      <c r="D29" s="18"/>
      <c r="E29" s="18"/>
      <c r="F29" s="18"/>
      <c r="G29" s="18"/>
      <c r="H29" s="18"/>
      <c r="I29" s="18"/>
      <c r="J29" s="18"/>
      <c r="K29" s="18"/>
      <c r="L29" s="18"/>
      <c r="M29" s="18"/>
      <c r="N29" s="18"/>
      <c r="O29" s="18"/>
      <c r="P29" s="342"/>
      <c r="Q29" s="342"/>
      <c r="R29" s="342"/>
      <c r="S29" s="342"/>
      <c r="T29" s="348"/>
      <c r="U29" s="349"/>
      <c r="Z29" s="31"/>
      <c r="AD29" s="344"/>
      <c r="AE29" s="464"/>
      <c r="AF29" s="464"/>
      <c r="AG29" s="464"/>
      <c r="AH29" s="465"/>
      <c r="AI29" s="465"/>
      <c r="AJ29" s="465"/>
      <c r="AK29" s="465"/>
      <c r="AL29" s="465"/>
      <c r="AM29" s="465"/>
      <c r="AN29" s="465"/>
      <c r="AO29" s="465"/>
      <c r="AP29" s="465"/>
      <c r="AQ29" s="465"/>
      <c r="AR29" s="465"/>
      <c r="AS29" s="465"/>
      <c r="AT29" s="465"/>
      <c r="AV29" s="328"/>
      <c r="AX29" s="350"/>
      <c r="AY29" s="333" t="s">
        <v>2237</v>
      </c>
      <c r="AZ29" s="351"/>
      <c r="BA29" s="351"/>
      <c r="BB29" s="339"/>
      <c r="BC29" s="339"/>
      <c r="BD29" s="339"/>
      <c r="BE29" s="339"/>
      <c r="BF29" s="339"/>
      <c r="BG29" s="339"/>
      <c r="BH29" s="339"/>
      <c r="BI29" s="339"/>
      <c r="BJ29" s="339"/>
      <c r="BK29" s="339"/>
      <c r="BL29" s="339"/>
      <c r="BM29" s="339"/>
      <c r="BN29" s="339"/>
      <c r="BO29" s="339"/>
      <c r="BP29" s="339"/>
      <c r="BQ29" s="339"/>
      <c r="BR29" s="339"/>
      <c r="BS29" s="339"/>
      <c r="BT29" s="339"/>
      <c r="BU29" s="339"/>
      <c r="BV29" s="3"/>
      <c r="BW29" s="534"/>
    </row>
    <row r="30" spans="1:75" s="296" customFormat="1" ht="13.5" hidden="1" customHeight="1">
      <c r="A30" s="342"/>
      <c r="B30" s="16"/>
      <c r="C30" s="18"/>
      <c r="D30" s="18"/>
      <c r="E30" s="18"/>
      <c r="F30" s="18"/>
      <c r="G30" s="18"/>
      <c r="H30" s="18"/>
      <c r="I30" s="18"/>
      <c r="J30" s="18"/>
      <c r="K30" s="18"/>
      <c r="L30" s="18"/>
      <c r="M30" s="18"/>
      <c r="N30" s="18"/>
      <c r="O30" s="18"/>
      <c r="P30" s="342"/>
      <c r="Q30" s="342"/>
      <c r="R30" s="342"/>
      <c r="S30" s="342"/>
      <c r="T30" s="348"/>
      <c r="U30" s="349"/>
      <c r="Z30" s="31"/>
      <c r="AD30" s="344"/>
      <c r="AE30" s="464"/>
      <c r="AF30" s="464"/>
      <c r="AG30" s="464"/>
      <c r="AH30" s="465"/>
      <c r="AI30" s="465"/>
      <c r="AJ30" s="465"/>
      <c r="AK30" s="465"/>
      <c r="AL30" s="465"/>
      <c r="AM30" s="465"/>
      <c r="AN30" s="465"/>
      <c r="AO30" s="465"/>
      <c r="AP30" s="465"/>
      <c r="AQ30" s="465"/>
      <c r="AR30" s="465"/>
      <c r="AS30" s="465"/>
      <c r="AT30" s="465"/>
      <c r="AV30" s="328"/>
      <c r="AX30" s="350"/>
      <c r="AY30" s="333" t="s">
        <v>2187</v>
      </c>
      <c r="AZ30" s="351"/>
      <c r="BA30" s="351"/>
      <c r="BB30" s="339"/>
      <c r="BC30" s="339"/>
      <c r="BD30" s="339"/>
      <c r="BE30" s="339"/>
      <c r="BF30" s="339"/>
      <c r="BG30" s="339"/>
      <c r="BH30" s="339"/>
      <c r="BI30" s="339"/>
      <c r="BJ30" s="339"/>
      <c r="BK30" s="339"/>
      <c r="BL30" s="339"/>
      <c r="BM30" s="339"/>
      <c r="BN30" s="339"/>
      <c r="BO30" s="339"/>
      <c r="BP30" s="339"/>
      <c r="BQ30" s="339"/>
      <c r="BR30" s="339"/>
      <c r="BS30" s="339"/>
      <c r="BT30" s="339"/>
      <c r="BU30" s="339"/>
      <c r="BV30" s="3"/>
      <c r="BW30" s="534"/>
    </row>
    <row r="31" spans="1:75" s="296" customFormat="1" ht="13.5" hidden="1" customHeight="1">
      <c r="A31" s="342"/>
      <c r="C31" s="18"/>
      <c r="D31" s="18"/>
      <c r="E31" s="18"/>
      <c r="F31" s="18"/>
      <c r="G31" s="18"/>
      <c r="H31" s="18"/>
      <c r="I31" s="18"/>
      <c r="J31" s="18"/>
      <c r="K31" s="18"/>
      <c r="L31" s="18"/>
      <c r="M31" s="18"/>
      <c r="N31" s="18"/>
      <c r="O31" s="18"/>
      <c r="P31" s="342"/>
      <c r="Q31" s="342"/>
      <c r="R31" s="342"/>
      <c r="S31" s="342"/>
      <c r="T31" s="348"/>
      <c r="U31" s="349"/>
      <c r="Z31" s="31"/>
      <c r="AD31" s="344"/>
      <c r="AE31" s="464"/>
      <c r="AF31" s="464"/>
      <c r="AG31" s="464"/>
      <c r="AH31" s="465"/>
      <c r="AI31" s="465"/>
      <c r="AJ31" s="465"/>
      <c r="AK31" s="465"/>
      <c r="AL31" s="465"/>
      <c r="AM31" s="465"/>
      <c r="AN31" s="465"/>
      <c r="AO31" s="465"/>
      <c r="AP31" s="465"/>
      <c r="AQ31" s="465"/>
      <c r="AR31" s="465"/>
      <c r="AS31" s="465"/>
      <c r="AT31" s="465"/>
      <c r="AV31" s="328"/>
      <c r="AX31" s="350"/>
      <c r="AY31" s="333" t="s">
        <v>2238</v>
      </c>
      <c r="AZ31" s="351"/>
      <c r="BA31" s="351"/>
      <c r="BB31" s="339"/>
      <c r="BC31" s="339"/>
      <c r="BD31" s="339"/>
      <c r="BE31" s="339"/>
      <c r="BF31" s="339"/>
      <c r="BG31" s="339"/>
      <c r="BH31" s="339"/>
      <c r="BI31" s="339"/>
      <c r="BJ31" s="339"/>
      <c r="BK31" s="339"/>
      <c r="BL31" s="339"/>
      <c r="BM31" s="339"/>
      <c r="BN31" s="339"/>
      <c r="BO31" s="339"/>
      <c r="BP31" s="339"/>
      <c r="BQ31" s="339"/>
      <c r="BR31" s="339"/>
      <c r="BS31" s="339"/>
      <c r="BT31" s="339"/>
      <c r="BU31" s="339"/>
    </row>
    <row r="32" spans="1:75" s="296" customFormat="1" ht="13.5" hidden="1" customHeight="1">
      <c r="A32" s="342"/>
      <c r="C32" s="18"/>
      <c r="D32" s="18"/>
      <c r="E32" s="18"/>
      <c r="F32" s="18"/>
      <c r="G32" s="18"/>
      <c r="H32" s="18"/>
      <c r="I32" s="18"/>
      <c r="J32" s="18"/>
      <c r="K32" s="18"/>
      <c r="L32" s="18"/>
      <c r="M32" s="18"/>
      <c r="N32" s="18"/>
      <c r="O32" s="18"/>
      <c r="P32" s="342"/>
      <c r="Q32" s="342"/>
      <c r="R32" s="342"/>
      <c r="S32" s="342"/>
      <c r="T32" s="348"/>
      <c r="U32" s="349"/>
      <c r="Z32" s="31"/>
      <c r="AD32" s="344"/>
      <c r="AE32" s="464"/>
      <c r="AF32" s="464"/>
      <c r="AG32" s="464"/>
      <c r="AH32" s="465"/>
      <c r="AI32" s="465"/>
      <c r="AJ32" s="465"/>
      <c r="AK32" s="465"/>
      <c r="AL32" s="465"/>
      <c r="AM32" s="465"/>
      <c r="AN32" s="465"/>
      <c r="AO32" s="465"/>
      <c r="AP32" s="465"/>
      <c r="AQ32" s="465"/>
      <c r="AR32" s="465"/>
      <c r="AS32" s="465"/>
      <c r="AT32" s="465"/>
      <c r="AV32" s="328"/>
      <c r="AX32" s="350"/>
      <c r="AY32" s="333" t="s">
        <v>2239</v>
      </c>
      <c r="AZ32" s="351"/>
      <c r="BA32" s="351"/>
      <c r="BB32" s="339"/>
      <c r="BC32" s="339"/>
      <c r="BD32" s="339"/>
      <c r="BE32" s="339"/>
      <c r="BF32" s="339"/>
      <c r="BG32" s="339"/>
      <c r="BH32" s="339"/>
      <c r="BI32" s="339"/>
      <c r="BJ32" s="339"/>
      <c r="BK32" s="339"/>
      <c r="BL32" s="339"/>
      <c r="BM32" s="339"/>
      <c r="BN32" s="339"/>
      <c r="BO32" s="339"/>
      <c r="BP32" s="339"/>
      <c r="BQ32" s="339"/>
      <c r="BR32" s="339"/>
      <c r="BS32" s="339"/>
      <c r="BT32" s="339"/>
      <c r="BU32" s="339"/>
    </row>
    <row r="33" spans="1:73" s="296" customFormat="1" ht="13.5" hidden="1" customHeight="1">
      <c r="A33" s="342"/>
      <c r="C33" s="18"/>
      <c r="D33" s="18"/>
      <c r="E33" s="18"/>
      <c r="F33" s="18"/>
      <c r="G33" s="18"/>
      <c r="H33" s="18"/>
      <c r="I33" s="18"/>
      <c r="J33" s="18"/>
      <c r="K33" s="18"/>
      <c r="L33" s="18"/>
      <c r="M33" s="18"/>
      <c r="N33" s="18"/>
      <c r="O33" s="18"/>
      <c r="P33" s="342"/>
      <c r="Q33" s="342"/>
      <c r="R33" s="342"/>
      <c r="S33" s="342"/>
      <c r="T33" s="348"/>
      <c r="U33" s="349"/>
      <c r="Z33" s="31"/>
      <c r="AD33" s="344"/>
      <c r="AE33" s="464"/>
      <c r="AF33" s="464"/>
      <c r="AG33" s="464"/>
      <c r="AH33" s="465"/>
      <c r="AI33" s="465"/>
      <c r="AJ33" s="465"/>
      <c r="AK33" s="465"/>
      <c r="AL33" s="465"/>
      <c r="AM33" s="465"/>
      <c r="AN33" s="465"/>
      <c r="AO33" s="465"/>
      <c r="AP33" s="465"/>
      <c r="AQ33" s="465"/>
      <c r="AR33" s="465"/>
      <c r="AS33" s="465"/>
      <c r="AT33" s="465"/>
      <c r="AV33" s="328"/>
      <c r="AX33" s="350"/>
      <c r="AY33" s="333" t="s">
        <v>2240</v>
      </c>
      <c r="AZ33" s="351"/>
      <c r="BA33" s="351"/>
      <c r="BB33" s="339"/>
      <c r="BC33" s="339"/>
      <c r="BD33" s="339"/>
      <c r="BE33" s="339"/>
      <c r="BF33" s="339"/>
      <c r="BG33" s="339"/>
      <c r="BH33" s="339"/>
      <c r="BI33" s="339"/>
      <c r="BJ33" s="339"/>
      <c r="BK33" s="339"/>
      <c r="BL33" s="339"/>
      <c r="BM33" s="339"/>
      <c r="BN33" s="339"/>
      <c r="BO33" s="339"/>
      <c r="BP33" s="339"/>
      <c r="BQ33" s="339"/>
      <c r="BR33" s="339"/>
      <c r="BS33" s="339"/>
      <c r="BT33" s="339"/>
      <c r="BU33" s="339"/>
    </row>
    <row r="34" spans="1:73" s="296" customFormat="1" ht="13.5" hidden="1" customHeight="1">
      <c r="A34" s="342"/>
      <c r="C34" s="18"/>
      <c r="D34" s="18"/>
      <c r="E34" s="18"/>
      <c r="F34" s="18"/>
      <c r="G34" s="18"/>
      <c r="H34" s="18"/>
      <c r="I34" s="18"/>
      <c r="J34" s="18"/>
      <c r="K34" s="18"/>
      <c r="L34" s="18"/>
      <c r="M34" s="18"/>
      <c r="N34" s="18"/>
      <c r="O34" s="18"/>
      <c r="P34" s="342"/>
      <c r="Q34" s="342"/>
      <c r="R34" s="342"/>
      <c r="S34" s="342"/>
      <c r="T34" s="348"/>
      <c r="U34" s="349"/>
      <c r="Z34" s="31"/>
      <c r="AD34" s="344"/>
      <c r="AE34" s="464"/>
      <c r="AF34" s="464"/>
      <c r="AG34" s="464"/>
      <c r="AH34" s="465"/>
      <c r="AI34" s="465"/>
      <c r="AJ34" s="465"/>
      <c r="AK34" s="465"/>
      <c r="AL34" s="465"/>
      <c r="AM34" s="465"/>
      <c r="AN34" s="465"/>
      <c r="AO34" s="465"/>
      <c r="AP34" s="465"/>
      <c r="AQ34" s="465"/>
      <c r="AR34" s="465"/>
      <c r="AS34" s="465"/>
      <c r="AT34" s="465"/>
      <c r="AV34" s="328"/>
      <c r="AX34" s="350"/>
      <c r="AY34" s="333" t="s">
        <v>2182</v>
      </c>
      <c r="AZ34" s="351"/>
      <c r="BA34" s="351"/>
      <c r="BB34" s="339"/>
      <c r="BC34" s="339"/>
      <c r="BD34" s="339"/>
      <c r="BE34" s="339"/>
      <c r="BF34" s="339"/>
      <c r="BG34" s="339"/>
      <c r="BH34" s="339"/>
      <c r="BI34" s="339"/>
      <c r="BJ34" s="339"/>
      <c r="BK34" s="339"/>
      <c r="BL34" s="339"/>
      <c r="BM34" s="339"/>
      <c r="BN34" s="339"/>
      <c r="BO34" s="339"/>
      <c r="BP34" s="339"/>
      <c r="BQ34" s="339"/>
      <c r="BR34" s="339"/>
      <c r="BS34" s="339"/>
      <c r="BT34" s="339"/>
      <c r="BU34" s="339"/>
    </row>
    <row r="35" spans="1:73" s="296" customFormat="1" ht="13.5" hidden="1" customHeight="1">
      <c r="A35" s="342"/>
      <c r="C35" s="18"/>
      <c r="D35" s="18"/>
      <c r="E35" s="18"/>
      <c r="F35" s="18"/>
      <c r="G35" s="18"/>
      <c r="H35" s="18"/>
      <c r="I35" s="18"/>
      <c r="J35" s="18"/>
      <c r="K35" s="18"/>
      <c r="L35" s="18"/>
      <c r="M35" s="18"/>
      <c r="N35" s="18"/>
      <c r="O35" s="18"/>
      <c r="P35" s="342"/>
      <c r="Q35" s="342"/>
      <c r="R35" s="342"/>
      <c r="S35" s="342"/>
      <c r="T35" s="348"/>
      <c r="U35" s="349"/>
      <c r="Z35" s="31"/>
      <c r="AD35" s="344"/>
      <c r="AE35" s="464"/>
      <c r="AF35" s="464"/>
      <c r="AG35" s="464"/>
      <c r="AH35" s="465"/>
      <c r="AI35" s="465"/>
      <c r="AJ35" s="465"/>
      <c r="AK35" s="465"/>
      <c r="AL35" s="465"/>
      <c r="AM35" s="465"/>
      <c r="AN35" s="465"/>
      <c r="AO35" s="465"/>
      <c r="AP35" s="465"/>
      <c r="AQ35" s="465"/>
      <c r="AR35" s="465"/>
      <c r="AS35" s="465"/>
      <c r="AT35" s="465"/>
      <c r="AV35" s="328"/>
      <c r="AX35" s="350"/>
      <c r="AY35" s="333" t="s">
        <v>2241</v>
      </c>
      <c r="AZ35" s="351"/>
      <c r="BA35" s="351"/>
      <c r="BB35" s="339"/>
      <c r="BC35" s="339"/>
      <c r="BD35" s="339"/>
      <c r="BE35" s="339"/>
      <c r="BF35" s="339"/>
      <c r="BG35" s="339"/>
      <c r="BH35" s="339"/>
      <c r="BI35" s="339"/>
      <c r="BJ35" s="339"/>
      <c r="BK35" s="339"/>
      <c r="BL35" s="339"/>
      <c r="BM35" s="339"/>
      <c r="BN35" s="339"/>
      <c r="BO35" s="339"/>
      <c r="BP35" s="339"/>
      <c r="BQ35" s="339"/>
      <c r="BR35" s="339"/>
      <c r="BS35" s="339"/>
      <c r="BT35" s="339"/>
      <c r="BU35" s="339"/>
    </row>
    <row r="36" spans="1:73" s="296" customFormat="1" ht="13.5" hidden="1" customHeight="1">
      <c r="A36" s="342"/>
      <c r="C36" s="18"/>
      <c r="D36" s="18"/>
      <c r="E36" s="18"/>
      <c r="F36" s="18"/>
      <c r="G36" s="18"/>
      <c r="H36" s="18"/>
      <c r="I36" s="18"/>
      <c r="J36" s="18"/>
      <c r="K36" s="18"/>
      <c r="L36" s="18"/>
      <c r="M36" s="18"/>
      <c r="N36" s="18"/>
      <c r="O36" s="18"/>
      <c r="P36" s="342"/>
      <c r="Q36" s="342"/>
      <c r="R36" s="342"/>
      <c r="S36" s="342"/>
      <c r="T36" s="348"/>
      <c r="U36" s="349"/>
      <c r="Z36" s="31"/>
      <c r="AD36" s="344"/>
      <c r="AE36" s="464"/>
      <c r="AF36" s="464"/>
      <c r="AG36" s="464"/>
      <c r="AH36" s="465"/>
      <c r="AI36" s="465"/>
      <c r="AJ36" s="465"/>
      <c r="AK36" s="465"/>
      <c r="AL36" s="465"/>
      <c r="AM36" s="465"/>
      <c r="AN36" s="465"/>
      <c r="AO36" s="465"/>
      <c r="AP36" s="465"/>
      <c r="AQ36" s="465"/>
      <c r="AR36" s="465"/>
      <c r="AS36" s="465"/>
      <c r="AT36" s="465"/>
      <c r="AV36" s="328"/>
      <c r="AX36" s="350"/>
      <c r="AY36" s="333" t="s">
        <v>2242</v>
      </c>
      <c r="AZ36" s="351"/>
      <c r="BA36" s="351"/>
      <c r="BB36" s="339"/>
      <c r="BC36" s="339"/>
      <c r="BD36" s="339"/>
      <c r="BE36" s="339"/>
      <c r="BF36" s="339"/>
      <c r="BG36" s="339"/>
      <c r="BH36" s="339"/>
      <c r="BI36" s="339"/>
      <c r="BJ36" s="339"/>
      <c r="BK36" s="339"/>
      <c r="BL36" s="339"/>
      <c r="BM36" s="339"/>
      <c r="BN36" s="339"/>
      <c r="BO36" s="339"/>
      <c r="BP36" s="339"/>
      <c r="BQ36" s="339"/>
      <c r="BR36" s="339"/>
      <c r="BS36" s="339"/>
      <c r="BT36" s="339"/>
      <c r="BU36" s="339"/>
    </row>
    <row r="37" spans="1:73" s="296" customFormat="1" ht="13.5" hidden="1" customHeight="1">
      <c r="A37" s="342"/>
      <c r="C37" s="18"/>
      <c r="D37" s="18"/>
      <c r="E37" s="18"/>
      <c r="F37" s="18"/>
      <c r="G37" s="18"/>
      <c r="H37" s="18"/>
      <c r="I37" s="18"/>
      <c r="J37" s="18"/>
      <c r="K37" s="18"/>
      <c r="L37" s="18"/>
      <c r="M37" s="18"/>
      <c r="N37" s="18"/>
      <c r="O37" s="18"/>
      <c r="P37" s="342"/>
      <c r="Q37" s="342"/>
      <c r="R37" s="342"/>
      <c r="S37" s="342"/>
      <c r="T37" s="348"/>
      <c r="U37" s="349"/>
      <c r="Z37" s="31"/>
      <c r="AD37" s="344"/>
      <c r="AE37" s="464"/>
      <c r="AF37" s="464"/>
      <c r="AG37" s="464"/>
      <c r="AH37" s="465"/>
      <c r="AI37" s="465"/>
      <c r="AJ37" s="465"/>
      <c r="AK37" s="465"/>
      <c r="AL37" s="465"/>
      <c r="AM37" s="465"/>
      <c r="AN37" s="465"/>
      <c r="AO37" s="465"/>
      <c r="AP37" s="465"/>
      <c r="AQ37" s="465"/>
      <c r="AR37" s="465"/>
      <c r="AS37" s="465"/>
      <c r="AT37" s="465"/>
      <c r="AV37" s="328"/>
      <c r="AX37" s="350"/>
      <c r="AY37" s="333" t="s">
        <v>2378</v>
      </c>
      <c r="AZ37" s="351"/>
      <c r="BA37" s="351"/>
      <c r="BB37" s="339"/>
      <c r="BC37" s="339"/>
      <c r="BD37" s="339"/>
      <c r="BE37" s="339"/>
      <c r="BF37" s="339"/>
      <c r="BG37" s="339"/>
      <c r="BH37" s="339"/>
      <c r="BI37" s="339"/>
      <c r="BJ37" s="339"/>
      <c r="BK37" s="339"/>
      <c r="BL37" s="339"/>
      <c r="BM37" s="339"/>
      <c r="BN37" s="339"/>
      <c r="BO37" s="339"/>
      <c r="BP37" s="339"/>
      <c r="BQ37" s="339"/>
      <c r="BR37" s="339"/>
      <c r="BS37" s="339"/>
      <c r="BT37" s="339"/>
      <c r="BU37" s="339"/>
    </row>
    <row r="38" spans="1:73" s="296" customFormat="1" ht="13.5" hidden="1" customHeight="1">
      <c r="A38" s="342"/>
      <c r="C38" s="18"/>
      <c r="D38" s="18"/>
      <c r="E38" s="18"/>
      <c r="F38" s="18"/>
      <c r="G38" s="18"/>
      <c r="H38" s="18"/>
      <c r="I38" s="18"/>
      <c r="J38" s="18"/>
      <c r="K38" s="18"/>
      <c r="L38" s="18"/>
      <c r="M38" s="18"/>
      <c r="N38" s="18"/>
      <c r="O38" s="18"/>
      <c r="P38" s="342"/>
      <c r="Q38" s="342"/>
      <c r="R38" s="342"/>
      <c r="S38" s="342"/>
      <c r="T38" s="348"/>
      <c r="U38" s="349"/>
      <c r="Z38" s="31"/>
      <c r="AD38" s="344"/>
      <c r="AE38" s="464"/>
      <c r="AF38" s="464"/>
      <c r="AG38" s="464"/>
      <c r="AH38" s="465"/>
      <c r="AI38" s="465"/>
      <c r="AJ38" s="465"/>
      <c r="AK38" s="465"/>
      <c r="AL38" s="465"/>
      <c r="AM38" s="465"/>
      <c r="AN38" s="465"/>
      <c r="AO38" s="465"/>
      <c r="AP38" s="465"/>
      <c r="AQ38" s="465"/>
      <c r="AR38" s="465"/>
      <c r="AS38" s="465"/>
      <c r="AT38" s="465"/>
      <c r="AV38" s="328"/>
      <c r="AX38" s="350"/>
      <c r="AY38" s="333" t="s">
        <v>2243</v>
      </c>
      <c r="AZ38" s="351"/>
      <c r="BA38" s="351"/>
      <c r="BB38" s="339"/>
      <c r="BC38" s="339"/>
      <c r="BD38" s="339"/>
      <c r="BE38" s="339"/>
      <c r="BF38" s="339"/>
      <c r="BG38" s="339"/>
      <c r="BH38" s="339"/>
      <c r="BI38" s="339"/>
      <c r="BJ38" s="339"/>
      <c r="BK38" s="339"/>
      <c r="BL38" s="339"/>
      <c r="BM38" s="339"/>
      <c r="BN38" s="339"/>
      <c r="BO38" s="339"/>
      <c r="BP38" s="339"/>
      <c r="BQ38" s="339"/>
      <c r="BR38" s="339"/>
      <c r="BS38" s="339"/>
      <c r="BT38" s="339"/>
      <c r="BU38" s="339"/>
    </row>
    <row r="39" spans="1:73" s="296" customFormat="1" ht="13.5" hidden="1" customHeight="1">
      <c r="A39" s="342"/>
      <c r="C39" s="18"/>
      <c r="D39" s="18"/>
      <c r="E39" s="18"/>
      <c r="F39" s="18"/>
      <c r="G39" s="18"/>
      <c r="H39" s="18"/>
      <c r="I39" s="18"/>
      <c r="J39" s="18"/>
      <c r="K39" s="18"/>
      <c r="L39" s="18"/>
      <c r="M39" s="18"/>
      <c r="N39" s="18"/>
      <c r="O39" s="18"/>
      <c r="P39" s="342"/>
      <c r="Q39" s="342"/>
      <c r="R39" s="342"/>
      <c r="S39" s="342"/>
      <c r="T39" s="348"/>
      <c r="U39" s="349"/>
      <c r="Z39" s="31"/>
      <c r="AD39" s="344"/>
      <c r="AE39" s="464"/>
      <c r="AF39" s="464"/>
      <c r="AG39" s="464"/>
      <c r="AH39" s="465"/>
      <c r="AI39" s="465"/>
      <c r="AJ39" s="465"/>
      <c r="AK39" s="465"/>
      <c r="AL39" s="465"/>
      <c r="AM39" s="465"/>
      <c r="AN39" s="465"/>
      <c r="AO39" s="465"/>
      <c r="AP39" s="465"/>
      <c r="AQ39" s="465"/>
      <c r="AR39" s="465"/>
      <c r="AS39" s="465"/>
      <c r="AT39" s="465"/>
      <c r="AV39" s="328"/>
      <c r="AX39" s="350"/>
      <c r="AY39" s="333" t="s">
        <v>2244</v>
      </c>
      <c r="AZ39" s="351"/>
      <c r="BA39" s="351"/>
      <c r="BB39" s="339"/>
      <c r="BC39" s="339"/>
      <c r="BD39" s="339"/>
      <c r="BE39" s="339"/>
      <c r="BF39" s="339"/>
      <c r="BG39" s="339"/>
      <c r="BH39" s="339"/>
      <c r="BI39" s="339"/>
      <c r="BJ39" s="339"/>
      <c r="BK39" s="339"/>
      <c r="BL39" s="339"/>
      <c r="BM39" s="339"/>
      <c r="BN39" s="339"/>
      <c r="BO39" s="339"/>
      <c r="BP39" s="339"/>
      <c r="BQ39" s="339"/>
      <c r="BR39" s="339"/>
      <c r="BS39" s="339"/>
      <c r="BT39" s="339"/>
      <c r="BU39" s="339"/>
    </row>
    <row r="40" spans="1:73" s="296" customFormat="1" ht="13.5" hidden="1" customHeight="1">
      <c r="A40" s="342"/>
      <c r="C40" s="18"/>
      <c r="D40" s="18"/>
      <c r="E40" s="18"/>
      <c r="F40" s="18"/>
      <c r="G40" s="18"/>
      <c r="H40" s="18"/>
      <c r="I40" s="18"/>
      <c r="J40" s="18"/>
      <c r="K40" s="18"/>
      <c r="L40" s="18"/>
      <c r="M40" s="18"/>
      <c r="N40" s="18"/>
      <c r="O40" s="18"/>
      <c r="P40" s="342"/>
      <c r="Q40" s="342"/>
      <c r="R40" s="342"/>
      <c r="S40" s="342"/>
      <c r="T40" s="348"/>
      <c r="U40" s="349"/>
      <c r="Z40" s="31"/>
      <c r="AD40" s="344"/>
      <c r="AE40" s="464"/>
      <c r="AF40" s="464"/>
      <c r="AG40" s="464"/>
      <c r="AH40" s="465"/>
      <c r="AI40" s="465"/>
      <c r="AJ40" s="465"/>
      <c r="AK40" s="465"/>
      <c r="AL40" s="465"/>
      <c r="AM40" s="465"/>
      <c r="AN40" s="465"/>
      <c r="AO40" s="465"/>
      <c r="AP40" s="465"/>
      <c r="AQ40" s="465"/>
      <c r="AR40" s="465"/>
      <c r="AS40" s="465"/>
      <c r="AT40" s="465"/>
      <c r="AV40" s="328"/>
      <c r="AX40" s="350"/>
      <c r="AY40" s="333" t="s">
        <v>2245</v>
      </c>
      <c r="AZ40" s="351"/>
      <c r="BA40" s="351"/>
      <c r="BB40" s="339"/>
      <c r="BC40" s="339"/>
      <c r="BD40" s="339"/>
      <c r="BE40" s="339"/>
      <c r="BF40" s="339"/>
      <c r="BG40" s="339"/>
      <c r="BH40" s="339"/>
      <c r="BI40" s="339"/>
      <c r="BJ40" s="339"/>
      <c r="BK40" s="339"/>
      <c r="BL40" s="339"/>
      <c r="BM40" s="339"/>
      <c r="BN40" s="339"/>
      <c r="BO40" s="339"/>
      <c r="BP40" s="339"/>
      <c r="BQ40" s="339"/>
      <c r="BR40" s="339"/>
      <c r="BS40" s="339"/>
      <c r="BT40" s="339"/>
      <c r="BU40" s="339"/>
    </row>
    <row r="41" spans="1:73" s="296" customFormat="1" ht="13.5" hidden="1" customHeight="1">
      <c r="A41" s="342"/>
      <c r="C41" s="18"/>
      <c r="D41" s="18"/>
      <c r="E41" s="18"/>
      <c r="F41" s="18"/>
      <c r="G41" s="18"/>
      <c r="H41" s="18"/>
      <c r="I41" s="18"/>
      <c r="J41" s="18"/>
      <c r="K41" s="18"/>
      <c r="L41" s="18"/>
      <c r="M41" s="18"/>
      <c r="N41" s="18"/>
      <c r="O41" s="18"/>
      <c r="P41" s="342"/>
      <c r="Q41" s="342"/>
      <c r="R41" s="342"/>
      <c r="S41" s="342"/>
      <c r="Z41" s="31"/>
      <c r="AD41" s="344"/>
      <c r="AE41" s="464"/>
      <c r="AF41" s="464"/>
      <c r="AG41" s="464"/>
      <c r="AH41" s="465"/>
      <c r="AI41" s="465"/>
      <c r="AJ41" s="465"/>
      <c r="AK41" s="465"/>
      <c r="AL41" s="465"/>
      <c r="AM41" s="465"/>
      <c r="AN41" s="465"/>
      <c r="AO41" s="465"/>
      <c r="AP41" s="465"/>
      <c r="AQ41" s="465"/>
      <c r="AR41" s="465"/>
      <c r="AS41" s="465"/>
      <c r="AT41" s="465"/>
      <c r="AV41" s="328"/>
      <c r="AX41" s="350"/>
      <c r="AY41" s="333" t="s">
        <v>2247</v>
      </c>
      <c r="AZ41" s="351"/>
      <c r="BA41" s="351"/>
      <c r="BB41" s="339"/>
      <c r="BC41" s="339"/>
      <c r="BD41" s="339"/>
      <c r="BE41" s="339"/>
      <c r="BF41" s="339"/>
      <c r="BG41" s="339"/>
      <c r="BH41" s="339"/>
      <c r="BI41" s="339"/>
      <c r="BJ41" s="339"/>
      <c r="BK41" s="339"/>
      <c r="BL41" s="339"/>
      <c r="BM41" s="339"/>
      <c r="BN41" s="339"/>
      <c r="BO41" s="339"/>
      <c r="BP41" s="339"/>
      <c r="BQ41" s="339"/>
      <c r="BR41" s="339"/>
      <c r="BS41" s="339"/>
      <c r="BT41" s="339"/>
      <c r="BU41" s="339"/>
    </row>
    <row r="42" spans="1:73" s="296" customFormat="1" ht="13.5" hidden="1" customHeight="1">
      <c r="A42" s="342"/>
      <c r="C42" s="18"/>
      <c r="D42" s="18"/>
      <c r="E42" s="18"/>
      <c r="F42" s="18"/>
      <c r="G42" s="18"/>
      <c r="H42" s="18"/>
      <c r="I42" s="18"/>
      <c r="J42" s="18"/>
      <c r="K42" s="18"/>
      <c r="L42" s="18"/>
      <c r="M42" s="18"/>
      <c r="N42" s="18"/>
      <c r="O42" s="18"/>
      <c r="P42" s="353"/>
      <c r="Q42" s="353"/>
      <c r="R42" s="353"/>
      <c r="S42" s="353"/>
      <c r="Z42" s="31"/>
      <c r="AD42" s="344"/>
      <c r="AE42" s="464"/>
      <c r="AF42" s="464"/>
      <c r="AG42" s="464"/>
      <c r="AH42" s="465"/>
      <c r="AI42" s="465"/>
      <c r="AJ42" s="465"/>
      <c r="AK42" s="465"/>
      <c r="AL42" s="465"/>
      <c r="AM42" s="465"/>
      <c r="AN42" s="465"/>
      <c r="AO42" s="465"/>
      <c r="AP42" s="465"/>
      <c r="AQ42" s="465"/>
      <c r="AR42" s="465"/>
      <c r="AS42" s="465"/>
      <c r="AT42" s="465"/>
      <c r="AV42" s="328"/>
      <c r="AX42" s="350"/>
      <c r="AY42" s="352" t="s">
        <v>2249</v>
      </c>
      <c r="AZ42" s="351"/>
      <c r="BA42" s="351"/>
      <c r="BB42" s="339"/>
      <c r="BC42" s="339"/>
      <c r="BD42" s="339"/>
      <c r="BE42" s="339"/>
      <c r="BF42" s="339"/>
      <c r="BG42" s="339"/>
      <c r="BH42" s="339"/>
      <c r="BI42" s="339"/>
      <c r="BJ42" s="339"/>
      <c r="BK42" s="339"/>
      <c r="BL42" s="339"/>
      <c r="BM42" s="339"/>
      <c r="BN42" s="339"/>
      <c r="BO42" s="339"/>
      <c r="BP42" s="339"/>
      <c r="BQ42" s="339"/>
      <c r="BR42" s="339"/>
      <c r="BS42" s="339"/>
      <c r="BT42" s="339"/>
      <c r="BU42" s="339"/>
    </row>
    <row r="43" spans="1:73" s="296" customFormat="1" ht="13.5" hidden="1" customHeight="1">
      <c r="A43" s="342"/>
      <c r="C43" s="18"/>
      <c r="D43" s="18"/>
      <c r="E43" s="18"/>
      <c r="F43" s="18"/>
      <c r="G43" s="18"/>
      <c r="H43" s="18"/>
      <c r="I43" s="18"/>
      <c r="J43" s="18"/>
      <c r="K43" s="18"/>
      <c r="L43" s="18"/>
      <c r="M43" s="18"/>
      <c r="N43" s="18"/>
      <c r="O43" s="18"/>
      <c r="Z43" s="31"/>
      <c r="AD43" s="344"/>
      <c r="AE43" s="464"/>
      <c r="AF43" s="464"/>
      <c r="AG43" s="464"/>
      <c r="AH43" s="465"/>
      <c r="AI43" s="465"/>
      <c r="AJ43" s="465"/>
      <c r="AK43" s="465"/>
      <c r="AL43" s="465"/>
      <c r="AM43" s="465"/>
      <c r="AN43" s="465"/>
      <c r="AO43" s="465"/>
      <c r="AP43" s="465"/>
      <c r="AQ43" s="465"/>
      <c r="AR43" s="465"/>
      <c r="AS43" s="465"/>
      <c r="AT43" s="465"/>
      <c r="AV43" s="328"/>
      <c r="AX43" s="350"/>
      <c r="AY43" s="352" t="s">
        <v>2248</v>
      </c>
      <c r="AZ43" s="351"/>
      <c r="BA43" s="351"/>
      <c r="BB43" s="339"/>
      <c r="BC43" s="339"/>
      <c r="BD43" s="339"/>
      <c r="BE43" s="339"/>
      <c r="BF43" s="339"/>
      <c r="BG43" s="339"/>
      <c r="BH43" s="339"/>
      <c r="BI43" s="339"/>
      <c r="BJ43" s="339"/>
      <c r="BK43" s="339"/>
      <c r="BL43" s="339"/>
      <c r="BM43" s="339"/>
      <c r="BN43" s="339"/>
      <c r="BO43" s="339"/>
      <c r="BP43" s="339"/>
      <c r="BQ43" s="339"/>
      <c r="BR43" s="339"/>
      <c r="BS43" s="339"/>
      <c r="BT43" s="339"/>
      <c r="BU43" s="339"/>
    </row>
    <row r="44" spans="1:73" s="296" customFormat="1" ht="13.5" hidden="1" customHeight="1">
      <c r="A44" s="342"/>
      <c r="C44" s="342"/>
      <c r="D44" s="342"/>
      <c r="E44" s="342"/>
      <c r="F44" s="342"/>
      <c r="G44" s="342"/>
      <c r="H44" s="343"/>
      <c r="I44" s="342"/>
      <c r="J44" s="342"/>
      <c r="K44" s="342"/>
      <c r="L44" s="342"/>
      <c r="M44" s="342"/>
      <c r="N44" s="342"/>
      <c r="O44" s="342"/>
      <c r="P44" s="342"/>
      <c r="Q44" s="342"/>
      <c r="R44" s="342"/>
      <c r="S44" s="342"/>
      <c r="T44" s="348"/>
      <c r="U44" s="349"/>
      <c r="Z44" s="31"/>
      <c r="AD44" s="344"/>
      <c r="AE44" s="464"/>
      <c r="AF44" s="464"/>
      <c r="AG44" s="464"/>
      <c r="AH44" s="465"/>
      <c r="AI44" s="465"/>
      <c r="AJ44" s="465"/>
      <c r="AK44" s="465"/>
      <c r="AL44" s="465"/>
      <c r="AM44" s="465"/>
      <c r="AN44" s="465"/>
      <c r="AO44" s="465"/>
      <c r="AP44" s="465"/>
      <c r="AQ44" s="465"/>
      <c r="AR44" s="465"/>
      <c r="AS44" s="465"/>
      <c r="AT44" s="465"/>
      <c r="AV44" s="328"/>
      <c r="AX44" s="350"/>
      <c r="AY44" s="350"/>
      <c r="AZ44" s="351"/>
      <c r="BA44" s="351"/>
      <c r="BB44" s="339"/>
      <c r="BC44" s="339"/>
      <c r="BD44" s="339"/>
      <c r="BE44" s="339"/>
      <c r="BF44" s="339"/>
      <c r="BG44" s="339"/>
      <c r="BH44" s="339"/>
      <c r="BI44" s="339"/>
      <c r="BJ44" s="339"/>
      <c r="BK44" s="339"/>
      <c r="BL44" s="339"/>
      <c r="BM44" s="339"/>
      <c r="BN44" s="339"/>
      <c r="BO44" s="339"/>
      <c r="BP44" s="339"/>
      <c r="BQ44" s="339"/>
      <c r="BR44" s="339"/>
      <c r="BS44" s="339"/>
      <c r="BT44" s="339"/>
      <c r="BU44" s="339"/>
    </row>
    <row r="45" spans="1:73" s="328" customFormat="1" ht="13.5" hidden="1" customHeight="1">
      <c r="A45" s="354"/>
      <c r="C45" s="354"/>
      <c r="D45" s="354"/>
      <c r="E45" s="354"/>
      <c r="F45" s="354"/>
      <c r="G45" s="354"/>
      <c r="H45" s="355"/>
      <c r="I45" s="354"/>
      <c r="J45" s="354"/>
      <c r="K45" s="354"/>
      <c r="L45" s="354"/>
      <c r="M45" s="354"/>
      <c r="N45" s="354"/>
      <c r="O45" s="354"/>
      <c r="P45" s="354"/>
      <c r="Q45" s="354"/>
      <c r="R45" s="354"/>
      <c r="S45" s="354"/>
      <c r="T45" s="356"/>
      <c r="U45" s="357"/>
      <c r="Z45" s="358"/>
      <c r="AD45" s="359"/>
      <c r="AE45" s="466"/>
      <c r="AF45" s="466"/>
      <c r="AG45" s="466"/>
      <c r="AH45" s="467"/>
      <c r="AI45" s="467"/>
      <c r="AJ45" s="467"/>
      <c r="AK45" s="467"/>
      <c r="AL45" s="467"/>
      <c r="AM45" s="467"/>
      <c r="AN45" s="467"/>
      <c r="AO45" s="467"/>
      <c r="AP45" s="467"/>
      <c r="AQ45" s="467"/>
      <c r="AR45" s="467"/>
      <c r="AS45" s="467"/>
      <c r="AT45" s="467"/>
      <c r="AX45" s="360"/>
      <c r="AY45" s="360"/>
      <c r="AZ45" s="361"/>
      <c r="BA45" s="361"/>
      <c r="BB45" s="362"/>
      <c r="BC45" s="362"/>
      <c r="BD45" s="362"/>
      <c r="BE45" s="362"/>
      <c r="BF45" s="362"/>
      <c r="BG45" s="362"/>
      <c r="BH45" s="362"/>
      <c r="BI45" s="362"/>
      <c r="BJ45" s="362"/>
      <c r="BK45" s="362"/>
      <c r="BL45" s="362"/>
      <c r="BM45" s="362"/>
      <c r="BN45" s="362"/>
      <c r="BO45" s="362"/>
      <c r="BP45" s="362"/>
      <c r="BQ45" s="362"/>
      <c r="BR45" s="362"/>
      <c r="BS45" s="362"/>
      <c r="BT45" s="362"/>
      <c r="BU45" s="362"/>
    </row>
    <row r="46" spans="1:73" s="296" customFormat="1" ht="13.5" hidden="1" customHeight="1">
      <c r="A46" s="342"/>
      <c r="C46" s="342"/>
      <c r="D46" s="342"/>
      <c r="E46" s="342"/>
      <c r="F46" s="342"/>
      <c r="G46" s="342"/>
      <c r="H46" s="343"/>
      <c r="I46" s="342"/>
      <c r="J46" s="342"/>
      <c r="K46" s="342"/>
      <c r="L46" s="342"/>
      <c r="M46" s="342"/>
      <c r="N46" s="342"/>
      <c r="O46" s="342"/>
      <c r="P46" s="342"/>
      <c r="Q46" s="342"/>
      <c r="R46" s="342"/>
      <c r="S46" s="342"/>
      <c r="T46" s="348"/>
      <c r="U46" s="349"/>
      <c r="Z46" s="31"/>
      <c r="AD46" s="344"/>
      <c r="AE46" s="464"/>
      <c r="AF46" s="464"/>
      <c r="AG46" s="464"/>
      <c r="AH46" s="465"/>
      <c r="AI46" s="465"/>
      <c r="AJ46" s="465"/>
      <c r="AK46" s="465"/>
      <c r="AL46" s="465"/>
      <c r="AM46" s="465"/>
      <c r="AN46" s="465"/>
      <c r="AO46" s="465"/>
      <c r="AP46" s="465"/>
      <c r="AQ46" s="465"/>
      <c r="AR46" s="465"/>
      <c r="AS46" s="465"/>
      <c r="AT46" s="465"/>
      <c r="AV46" s="328"/>
      <c r="AX46" s="350"/>
      <c r="AY46" s="350"/>
      <c r="AZ46" s="351"/>
      <c r="BA46" s="351"/>
      <c r="BB46" s="363"/>
      <c r="BC46" s="363"/>
      <c r="BD46" s="363"/>
      <c r="BE46" s="363"/>
      <c r="BF46" s="363"/>
      <c r="BG46" s="363"/>
      <c r="BH46" s="363"/>
      <c r="BI46" s="363"/>
      <c r="BJ46" s="363"/>
      <c r="BK46" s="363"/>
      <c r="BL46" s="363"/>
      <c r="BM46" s="363"/>
      <c r="BN46" s="363"/>
      <c r="BO46" s="363"/>
      <c r="BP46" s="363"/>
      <c r="BQ46" s="363"/>
      <c r="BR46" s="363"/>
      <c r="BS46" s="363"/>
      <c r="BT46" s="363"/>
      <c r="BU46" s="363"/>
    </row>
    <row r="47" spans="1:73" s="296" customFormat="1" ht="43.5" customHeight="1">
      <c r="A47" s="901" t="s">
        <v>4460</v>
      </c>
      <c r="B47" s="901"/>
      <c r="C47" s="901"/>
      <c r="D47" s="901"/>
      <c r="E47" s="901"/>
      <c r="F47" s="901"/>
      <c r="G47" s="901"/>
      <c r="H47" s="901"/>
      <c r="I47" s="901"/>
      <c r="J47" s="901"/>
      <c r="K47" s="901"/>
      <c r="L47" s="901"/>
      <c r="M47" s="901"/>
      <c r="N47" s="901"/>
      <c r="O47" s="901"/>
      <c r="P47" s="901"/>
      <c r="Q47" s="901"/>
      <c r="R47" s="901"/>
      <c r="S47" s="901"/>
      <c r="T47" s="901"/>
      <c r="U47" s="901"/>
      <c r="V47" s="901"/>
      <c r="W47" s="901"/>
      <c r="X47" s="901"/>
      <c r="Y47" s="901"/>
      <c r="Z47" s="901"/>
      <c r="AA47" s="901"/>
      <c r="AB47" s="901"/>
      <c r="AC47" s="901"/>
      <c r="AD47" s="344"/>
      <c r="AE47" s="464"/>
      <c r="AF47" s="464"/>
      <c r="AG47" s="464"/>
      <c r="AH47" s="465"/>
      <c r="AI47" s="465"/>
      <c r="AJ47" s="465"/>
      <c r="AK47" s="465"/>
      <c r="AL47" s="465"/>
      <c r="AM47" s="465"/>
      <c r="AN47" s="465"/>
      <c r="AO47" s="465"/>
      <c r="AP47" s="465"/>
      <c r="AQ47" s="465"/>
      <c r="AR47" s="465"/>
      <c r="AS47" s="465"/>
      <c r="AT47" s="465"/>
      <c r="AV47" s="328"/>
      <c r="AX47" s="350"/>
      <c r="AY47" s="350"/>
      <c r="AZ47" s="351"/>
      <c r="BA47" s="351"/>
      <c r="BB47" s="363"/>
      <c r="BC47" s="363"/>
      <c r="BD47" s="363"/>
      <c r="BE47" s="363"/>
      <c r="BF47" s="363"/>
      <c r="BG47" s="363"/>
      <c r="BH47" s="363"/>
      <c r="BI47" s="363"/>
      <c r="BJ47" s="363"/>
      <c r="BK47" s="363"/>
      <c r="BL47" s="363"/>
      <c r="BM47" s="363"/>
      <c r="BN47" s="363"/>
      <c r="BO47" s="363"/>
      <c r="BP47" s="363"/>
      <c r="BQ47" s="363"/>
      <c r="BR47" s="363"/>
      <c r="BS47" s="363"/>
      <c r="BT47" s="363"/>
      <c r="BU47" s="363"/>
    </row>
    <row r="48" spans="1:73" s="296" customFormat="1" ht="16.2">
      <c r="A48" s="593" t="s">
        <v>1587</v>
      </c>
      <c r="B48" s="4"/>
      <c r="C48" s="631"/>
      <c r="D48" s="631"/>
      <c r="E48" s="631"/>
      <c r="F48" s="631"/>
      <c r="G48" s="631"/>
      <c r="H48" s="632"/>
      <c r="I48" s="631"/>
      <c r="J48" s="631"/>
      <c r="K48" s="631"/>
      <c r="L48" s="631"/>
      <c r="M48" s="631"/>
      <c r="N48" s="631"/>
      <c r="O48" s="631"/>
      <c r="P48" s="631"/>
      <c r="Q48" s="631"/>
      <c r="R48" s="631"/>
      <c r="S48" s="631"/>
      <c r="T48" s="633"/>
      <c r="U48" s="634"/>
      <c r="V48" s="4"/>
      <c r="W48" s="4"/>
      <c r="X48" s="4"/>
      <c r="Y48" s="4"/>
      <c r="Z48"/>
      <c r="AA48" s="4"/>
      <c r="AB48" s="4"/>
      <c r="AC48" s="4"/>
      <c r="AD48" s="344"/>
      <c r="AE48" s="464"/>
      <c r="AF48" s="464"/>
      <c r="AG48" s="464"/>
      <c r="AH48" s="465"/>
      <c r="AI48" s="465"/>
      <c r="AJ48" s="465"/>
      <c r="AK48" s="465"/>
      <c r="AL48" s="465"/>
      <c r="AM48" s="465"/>
      <c r="AN48" s="465"/>
      <c r="AO48" s="465"/>
      <c r="AP48" s="465"/>
      <c r="AQ48" s="465"/>
      <c r="AR48" s="465"/>
      <c r="AS48" s="465"/>
      <c r="AT48" s="465"/>
      <c r="AV48" s="328"/>
      <c r="AX48" s="350"/>
      <c r="AY48" s="350"/>
      <c r="AZ48" s="351"/>
      <c r="BA48" s="351"/>
      <c r="BB48" s="363"/>
      <c r="BC48" s="363"/>
      <c r="BD48" s="363"/>
      <c r="BE48" s="363"/>
      <c r="BF48" s="363"/>
      <c r="BG48" s="363"/>
      <c r="BH48" s="363"/>
      <c r="BI48" s="363"/>
      <c r="BJ48" s="363"/>
      <c r="BK48" s="363"/>
      <c r="BL48" s="363"/>
      <c r="BM48" s="363"/>
      <c r="BN48" s="363"/>
      <c r="BO48" s="363"/>
      <c r="BP48" s="363"/>
      <c r="BQ48" s="363"/>
      <c r="BR48" s="363"/>
      <c r="BS48" s="363"/>
      <c r="BT48" s="363"/>
      <c r="BU48" s="363"/>
    </row>
    <row r="49" spans="1:75" s="296" customFormat="1">
      <c r="A49" s="4"/>
      <c r="B49" s="4"/>
      <c r="C49" s="635" t="s">
        <v>4423</v>
      </c>
      <c r="D49" s="636"/>
      <c r="E49" s="636"/>
      <c r="F49" s="636"/>
      <c r="G49" s="636"/>
      <c r="H49" s="636"/>
      <c r="I49" s="636"/>
      <c r="J49" s="636"/>
      <c r="K49" s="636"/>
      <c r="L49" s="636"/>
      <c r="M49" s="636"/>
      <c r="N49" s="636"/>
      <c r="O49" s="636"/>
      <c r="P49" s="636"/>
      <c r="Q49" s="636"/>
      <c r="R49" s="636"/>
      <c r="S49" s="636"/>
      <c r="T49" s="637"/>
      <c r="U49" s="724">
        <f>車両台帳!U48-366</f>
        <v>45016</v>
      </c>
      <c r="V49" s="636" t="s">
        <v>2263</v>
      </c>
      <c r="W49" s="637"/>
      <c r="X49" s="4"/>
      <c r="Y49" s="4"/>
      <c r="Z49" s="639" t="s">
        <v>2274</v>
      </c>
      <c r="AA49" s="634">
        <f>COUNTIF($T$58:$T$2057,"継続")+COUNTIF($T$58:$T$2057,"減車")</f>
        <v>0</v>
      </c>
      <c r="AB49" s="4"/>
      <c r="AC49" s="4"/>
      <c r="AD49" s="344"/>
      <c r="AE49" s="464"/>
      <c r="AF49" s="464"/>
      <c r="AG49" s="464"/>
      <c r="AH49" s="465"/>
      <c r="AI49" s="465"/>
      <c r="AJ49" s="465"/>
      <c r="AK49" s="465"/>
      <c r="AL49" s="465"/>
      <c r="AM49" s="465"/>
      <c r="AN49" s="465"/>
      <c r="AO49" s="465"/>
      <c r="AP49" s="465"/>
      <c r="AQ49" s="465"/>
      <c r="AR49" s="465"/>
      <c r="AS49" s="465"/>
      <c r="AT49" s="465"/>
      <c r="AV49" s="328"/>
      <c r="AX49" s="350"/>
      <c r="AY49" s="350"/>
      <c r="AZ49" s="351"/>
      <c r="BA49" s="351"/>
      <c r="BB49" s="339"/>
      <c r="BC49" s="339"/>
      <c r="BD49" s="339"/>
      <c r="BE49" s="339"/>
      <c r="BF49" s="339"/>
      <c r="BG49" s="339"/>
      <c r="BH49" s="339"/>
      <c r="BI49" s="339"/>
      <c r="BJ49" s="339"/>
      <c r="BK49" s="339"/>
      <c r="BL49" s="339"/>
      <c r="BM49" s="339"/>
      <c r="BN49" s="339"/>
      <c r="BO49" s="339"/>
      <c r="BP49" s="339"/>
      <c r="BQ49" s="339"/>
      <c r="BR49" s="339"/>
      <c r="BS49" s="339"/>
      <c r="BT49" s="339"/>
      <c r="BU49" s="339"/>
    </row>
    <row r="50" spans="1:75" s="296" customFormat="1">
      <c r="A50" s="632"/>
      <c r="B50" s="4"/>
      <c r="C50" s="635" t="s">
        <v>2288</v>
      </c>
      <c r="D50" s="636"/>
      <c r="E50" s="636"/>
      <c r="F50" s="636"/>
      <c r="G50" s="636"/>
      <c r="H50" s="636"/>
      <c r="I50" s="636"/>
      <c r="J50" s="636"/>
      <c r="K50" s="636"/>
      <c r="L50" s="636"/>
      <c r="M50" s="636"/>
      <c r="N50" s="636"/>
      <c r="O50" s="636"/>
      <c r="P50" s="636"/>
      <c r="Q50" s="636"/>
      <c r="R50" s="636"/>
      <c r="S50" s="636"/>
      <c r="T50" s="637"/>
      <c r="U50" s="725">
        <f>U49-364</f>
        <v>44652</v>
      </c>
      <c r="V50" s="641" t="s">
        <v>2262</v>
      </c>
      <c r="W50" s="726">
        <f>U49</f>
        <v>45016</v>
      </c>
      <c r="X50" s="4"/>
      <c r="Y50" s="4"/>
      <c r="Z50" s="639" t="s">
        <v>2275</v>
      </c>
      <c r="AA50" s="634">
        <f>COUNTIF($T$58:$T$2057,"継続")+COUNTIF($T$58:$T$2057,"新規")</f>
        <v>0</v>
      </c>
      <c r="AB50" s="691"/>
      <c r="AC50"/>
      <c r="AD50" s="344"/>
      <c r="AE50" s="464"/>
      <c r="AF50" s="464"/>
      <c r="AG50" s="464"/>
      <c r="AH50" s="465"/>
      <c r="AI50" s="465"/>
      <c r="AJ50" s="465"/>
      <c r="AK50" s="465"/>
      <c r="AL50" s="465"/>
      <c r="AM50" s="465"/>
      <c r="AN50" s="465"/>
      <c r="AO50" s="465"/>
      <c r="AP50" s="465"/>
      <c r="AQ50" s="465"/>
      <c r="AR50" s="465"/>
      <c r="AS50" s="465"/>
      <c r="AT50" s="465"/>
      <c r="AV50" s="328"/>
    </row>
    <row r="51" spans="1:75" s="296" customFormat="1">
      <c r="A51" s="632"/>
      <c r="B51" s="4"/>
      <c r="C51" s="635" t="s">
        <v>4424</v>
      </c>
      <c r="D51" s="636"/>
      <c r="E51" s="636"/>
      <c r="F51" s="636"/>
      <c r="G51" s="636"/>
      <c r="H51" s="636"/>
      <c r="I51" s="636"/>
      <c r="J51" s="636"/>
      <c r="K51" s="636"/>
      <c r="L51" s="636"/>
      <c r="M51" s="636"/>
      <c r="N51" s="636"/>
      <c r="O51" s="636"/>
      <c r="P51" s="636"/>
      <c r="Q51" s="636"/>
      <c r="R51" s="636"/>
      <c r="S51" s="636"/>
      <c r="T51" s="637"/>
      <c r="U51" s="724">
        <f>U49</f>
        <v>45016</v>
      </c>
      <c r="V51" s="636" t="s">
        <v>4425</v>
      </c>
      <c r="W51" s="637"/>
      <c r="X51" s="4"/>
      <c r="Y51" s="4"/>
      <c r="Z51" s="639" t="s">
        <v>2199</v>
      </c>
      <c r="AA51" s="634">
        <f>COUNTIF($T$58:$T$2057,"一時使用")</f>
        <v>0</v>
      </c>
      <c r="AB51" s="4"/>
      <c r="AC51" s="643"/>
      <c r="AD51" s="344"/>
      <c r="AE51" s="464"/>
      <c r="AF51" s="468" t="s">
        <v>2220</v>
      </c>
      <c r="AG51" s="464"/>
      <c r="AH51" s="465"/>
      <c r="AI51" s="465"/>
      <c r="AJ51" s="465"/>
      <c r="AK51" s="465"/>
      <c r="AL51" s="465"/>
      <c r="AM51" s="465"/>
      <c r="AN51" s="465"/>
      <c r="AO51" s="465"/>
      <c r="AP51" s="465"/>
      <c r="AQ51" s="465"/>
      <c r="AR51" s="465"/>
      <c r="AS51" s="465"/>
      <c r="AT51" s="465"/>
      <c r="AV51" s="328"/>
    </row>
    <row r="52" spans="1:75" ht="23.25" customHeight="1" thickBot="1">
      <c r="A52" s="644" t="s">
        <v>2289</v>
      </c>
      <c r="B52" s="4"/>
      <c r="C52" s="4"/>
      <c r="D52" s="4"/>
      <c r="E52" s="4"/>
      <c r="F52" s="4"/>
      <c r="G52" s="4"/>
      <c r="H52" s="4"/>
      <c r="I52" s="4"/>
      <c r="J52" s="4"/>
      <c r="K52" s="4"/>
      <c r="L52" s="4"/>
      <c r="M52" s="4"/>
      <c r="N52" s="4"/>
      <c r="O52" s="4"/>
      <c r="P52" s="4"/>
      <c r="Q52" s="4"/>
      <c r="R52" s="4"/>
      <c r="S52" s="4"/>
      <c r="T52" s="4"/>
      <c r="U52" s="4"/>
      <c r="V52" s="4"/>
      <c r="W52" s="4"/>
      <c r="X52" s="4"/>
      <c r="Y52" s="4"/>
      <c r="Z52" s="645"/>
      <c r="AA52" s="4"/>
      <c r="AB52" s="4"/>
      <c r="AC52" s="732"/>
      <c r="AD52" s="364"/>
      <c r="AE52" s="469" t="s">
        <v>2221</v>
      </c>
      <c r="AG52" s="893" t="s">
        <v>2213</v>
      </c>
      <c r="AH52" s="470"/>
      <c r="AI52" s="471"/>
      <c r="AJ52" s="471"/>
      <c r="AK52" s="471"/>
      <c r="AL52" s="471"/>
      <c r="AM52" s="894" t="s">
        <v>2214</v>
      </c>
      <c r="AN52" s="471"/>
      <c r="AO52" s="471"/>
      <c r="AP52" s="894" t="s">
        <v>2625</v>
      </c>
      <c r="AQ52" s="471"/>
      <c r="AR52" s="471"/>
      <c r="AS52" s="471"/>
      <c r="AT52" s="471" t="s">
        <v>2215</v>
      </c>
    </row>
    <row r="53" spans="1:75" ht="12.75" customHeight="1">
      <c r="A53" s="692" t="s">
        <v>1567</v>
      </c>
      <c r="B53" s="693" t="s">
        <v>1568</v>
      </c>
      <c r="C53" s="921" t="s">
        <v>2285</v>
      </c>
      <c r="D53" s="921"/>
      <c r="E53" s="921"/>
      <c r="F53" s="922"/>
      <c r="G53" s="923" t="s">
        <v>2286</v>
      </c>
      <c r="H53" s="924"/>
      <c r="I53" s="923" t="s">
        <v>2201</v>
      </c>
      <c r="J53" s="924"/>
      <c r="K53" s="694" t="s">
        <v>2285</v>
      </c>
      <c r="L53" s="695"/>
      <c r="M53" s="695"/>
      <c r="N53" s="695"/>
      <c r="O53" s="695"/>
      <c r="P53" s="695"/>
      <c r="Q53" s="695"/>
      <c r="R53" s="695"/>
      <c r="S53" s="695"/>
      <c r="T53" s="693" t="s">
        <v>2202</v>
      </c>
      <c r="U53" s="696" t="s">
        <v>2287</v>
      </c>
      <c r="V53" s="695" t="s">
        <v>1569</v>
      </c>
      <c r="W53" s="693" t="s">
        <v>1570</v>
      </c>
      <c r="X53" s="693" t="s">
        <v>1571</v>
      </c>
      <c r="Y53" s="693" t="s">
        <v>1572</v>
      </c>
      <c r="Z53" s="697" t="s">
        <v>1573</v>
      </c>
      <c r="AA53" s="693" t="s">
        <v>1574</v>
      </c>
      <c r="AB53" s="693" t="s">
        <v>1575</v>
      </c>
      <c r="AC53" s="693" t="s">
        <v>1576</v>
      </c>
      <c r="AD53" s="365"/>
      <c r="AE53" s="472"/>
      <c r="AG53" s="893"/>
      <c r="AH53" s="465"/>
      <c r="AI53" s="465"/>
      <c r="AJ53" s="465"/>
      <c r="AK53" s="465"/>
      <c r="AL53" s="465"/>
      <c r="AM53" s="894"/>
      <c r="AN53" s="465"/>
      <c r="AO53" s="465"/>
      <c r="AP53" s="894"/>
      <c r="AQ53" s="465"/>
      <c r="AR53" s="465"/>
      <c r="AS53" s="465"/>
      <c r="AT53" s="465"/>
    </row>
    <row r="54" spans="1:75" ht="20.100000000000001" customHeight="1">
      <c r="A54" s="925" t="s">
        <v>1595</v>
      </c>
      <c r="B54" s="917" t="s">
        <v>2250</v>
      </c>
      <c r="C54" s="926" t="s">
        <v>1625</v>
      </c>
      <c r="D54" s="926"/>
      <c r="E54" s="926"/>
      <c r="F54" s="927"/>
      <c r="G54" s="930" t="s">
        <v>4426</v>
      </c>
      <c r="H54" s="931"/>
      <c r="I54" s="930" t="s">
        <v>2200</v>
      </c>
      <c r="J54" s="931"/>
      <c r="K54" s="918" t="s">
        <v>1625</v>
      </c>
      <c r="L54" s="698"/>
      <c r="M54" s="698"/>
      <c r="N54" s="698"/>
      <c r="O54" s="698"/>
      <c r="P54" s="698"/>
      <c r="Q54" s="698"/>
      <c r="R54" s="698"/>
      <c r="S54" s="698"/>
      <c r="T54" s="917" t="s">
        <v>2196</v>
      </c>
      <c r="U54" s="917" t="s">
        <v>273</v>
      </c>
      <c r="V54" s="911" t="s">
        <v>274</v>
      </c>
      <c r="W54" s="915" t="s">
        <v>275</v>
      </c>
      <c r="X54" s="911" t="s">
        <v>2360</v>
      </c>
      <c r="Y54" s="911" t="s">
        <v>276</v>
      </c>
      <c r="Z54" s="913" t="s">
        <v>41</v>
      </c>
      <c r="AA54" s="915" t="s">
        <v>277</v>
      </c>
      <c r="AB54" s="917" t="s">
        <v>278</v>
      </c>
      <c r="AC54" s="917" t="s">
        <v>279</v>
      </c>
      <c r="AE54" s="469" t="s">
        <v>2222</v>
      </c>
      <c r="AF54" s="473"/>
      <c r="AG54" s="473"/>
      <c r="AH54" s="470"/>
      <c r="AI54" s="474"/>
      <c r="AJ54" s="474"/>
      <c r="AK54" s="474"/>
      <c r="AL54" s="474"/>
      <c r="AM54" s="474"/>
      <c r="AN54" s="474" t="s">
        <v>2204</v>
      </c>
      <c r="AO54" s="474" t="s">
        <v>2204</v>
      </c>
      <c r="AP54" s="474" t="s">
        <v>2204</v>
      </c>
      <c r="AQ54" s="896" t="s">
        <v>2219</v>
      </c>
      <c r="AR54" s="892" t="s">
        <v>2209</v>
      </c>
      <c r="AS54" s="895" t="s">
        <v>2212</v>
      </c>
      <c r="AT54" s="474"/>
    </row>
    <row r="55" spans="1:75" ht="21.75" customHeight="1">
      <c r="A55" s="925"/>
      <c r="B55" s="920"/>
      <c r="C55" s="928"/>
      <c r="D55" s="928"/>
      <c r="E55" s="928"/>
      <c r="F55" s="929"/>
      <c r="G55" s="932"/>
      <c r="H55" s="933"/>
      <c r="I55" s="932"/>
      <c r="J55" s="933"/>
      <c r="K55" s="919"/>
      <c r="L55" s="699"/>
      <c r="M55" s="699"/>
      <c r="N55" s="699"/>
      <c r="O55" s="699"/>
      <c r="P55" s="699"/>
      <c r="Q55" s="699"/>
      <c r="R55" s="699"/>
      <c r="S55" s="699"/>
      <c r="T55" s="917"/>
      <c r="U55" s="920"/>
      <c r="V55" s="912"/>
      <c r="W55" s="916"/>
      <c r="X55" s="912"/>
      <c r="Y55" s="912"/>
      <c r="Z55" s="914"/>
      <c r="AA55" s="916"/>
      <c r="AB55" s="917"/>
      <c r="AC55" s="917"/>
      <c r="AQ55" s="896"/>
      <c r="AR55" s="892"/>
      <c r="AS55" s="895"/>
    </row>
    <row r="56" spans="1:75" ht="30" customHeight="1">
      <c r="A56" s="925"/>
      <c r="B56" s="902" t="s">
        <v>4427</v>
      </c>
      <c r="C56" s="904" t="s">
        <v>2311</v>
      </c>
      <c r="D56" s="904"/>
      <c r="E56" s="904"/>
      <c r="F56" s="904"/>
      <c r="G56" s="905" t="s">
        <v>2203</v>
      </c>
      <c r="H56" s="906"/>
      <c r="I56" s="906"/>
      <c r="J56" s="907"/>
      <c r="K56" s="700"/>
      <c r="L56" s="701"/>
      <c r="M56" s="702"/>
      <c r="N56" s="703"/>
      <c r="O56" s="703"/>
      <c r="P56" s="703"/>
      <c r="Q56" s="703"/>
      <c r="R56" s="703"/>
      <c r="S56" s="703"/>
      <c r="T56" s="704"/>
      <c r="U56" s="908" t="s">
        <v>4407</v>
      </c>
      <c r="V56" s="909"/>
      <c r="W56" s="909"/>
      <c r="X56" s="909"/>
      <c r="Y56" s="909"/>
      <c r="Z56" s="909"/>
      <c r="AA56" s="910"/>
      <c r="AB56" s="705"/>
      <c r="AC56" s="705"/>
      <c r="AD56" s="366"/>
      <c r="AE56" s="475" t="s">
        <v>2223</v>
      </c>
      <c r="AF56" s="476">
        <f>SUM(AF58:AF2057)</f>
        <v>0</v>
      </c>
      <c r="AG56" s="476">
        <f>SUM(AG58:AG2057)</f>
        <v>0</v>
      </c>
      <c r="AH56" s="471"/>
      <c r="AI56" s="471"/>
      <c r="AJ56" s="471"/>
      <c r="AK56" s="471"/>
      <c r="AL56" s="471"/>
      <c r="AM56" s="470"/>
      <c r="AN56" s="471"/>
      <c r="AO56" s="471"/>
      <c r="AP56" s="471"/>
      <c r="AQ56" s="897"/>
      <c r="AR56" s="471"/>
      <c r="AS56" s="477" t="s">
        <v>2224</v>
      </c>
      <c r="AT56" s="478"/>
    </row>
    <row r="57" spans="1:75" ht="50.1" customHeight="1" thickBot="1">
      <c r="A57" s="706"/>
      <c r="B57" s="903"/>
      <c r="C57" s="707" t="s">
        <v>2176</v>
      </c>
      <c r="D57" s="708" t="s">
        <v>2670</v>
      </c>
      <c r="E57" s="708" t="s">
        <v>2177</v>
      </c>
      <c r="F57" s="709" t="s">
        <v>2178</v>
      </c>
      <c r="G57" s="710" t="s">
        <v>2365</v>
      </c>
      <c r="H57" s="711" t="s">
        <v>2150</v>
      </c>
      <c r="I57" s="710" t="s">
        <v>2365</v>
      </c>
      <c r="J57" s="711" t="s">
        <v>2150</v>
      </c>
      <c r="K57" s="712" t="s">
        <v>2359</v>
      </c>
      <c r="L57" s="712" t="s">
        <v>2269</v>
      </c>
      <c r="M57" s="712" t="s">
        <v>2269</v>
      </c>
      <c r="N57" s="712" t="s">
        <v>2270</v>
      </c>
      <c r="O57" s="712" t="s">
        <v>2271</v>
      </c>
      <c r="P57" s="712" t="s">
        <v>630</v>
      </c>
      <c r="Q57" s="712" t="s">
        <v>2199</v>
      </c>
      <c r="R57" s="712" t="s">
        <v>2272</v>
      </c>
      <c r="S57" s="712" t="s">
        <v>2273</v>
      </c>
      <c r="T57" s="713"/>
      <c r="U57" s="714" t="s">
        <v>2740</v>
      </c>
      <c r="V57" s="715" t="s">
        <v>4408</v>
      </c>
      <c r="W57" s="716" t="s">
        <v>4409</v>
      </c>
      <c r="X57" s="716" t="s">
        <v>2671</v>
      </c>
      <c r="Y57" s="717" t="s">
        <v>1600</v>
      </c>
      <c r="Z57" s="718" t="s">
        <v>2672</v>
      </c>
      <c r="AA57" s="719" t="s">
        <v>4410</v>
      </c>
      <c r="AB57" s="720"/>
      <c r="AC57" s="735"/>
      <c r="AD57" s="366"/>
      <c r="AE57" s="479"/>
      <c r="AF57" s="480" t="s">
        <v>2208</v>
      </c>
      <c r="AG57" s="480" t="s">
        <v>2213</v>
      </c>
      <c r="AH57" s="481" t="s">
        <v>2191</v>
      </c>
      <c r="AI57" s="481" t="s">
        <v>282</v>
      </c>
      <c r="AJ57" s="481" t="s">
        <v>275</v>
      </c>
      <c r="AK57" s="481" t="s">
        <v>283</v>
      </c>
      <c r="AL57" s="481" t="s">
        <v>41</v>
      </c>
      <c r="AM57" s="481" t="s">
        <v>1266</v>
      </c>
      <c r="AN57" s="481" t="s">
        <v>236</v>
      </c>
      <c r="AO57" s="481" t="s">
        <v>235</v>
      </c>
      <c r="AP57" s="481" t="s">
        <v>644</v>
      </c>
      <c r="AQ57" s="482" t="s">
        <v>2211</v>
      </c>
      <c r="AR57" s="481" t="s">
        <v>1267</v>
      </c>
      <c r="AS57" s="483" t="s">
        <v>2210</v>
      </c>
      <c r="AT57" s="484" t="s">
        <v>2196</v>
      </c>
      <c r="AU57" s="367"/>
      <c r="AV57" s="368"/>
      <c r="AX57" s="622"/>
      <c r="AY57" s="4"/>
      <c r="AZ57" s="623" t="s">
        <v>4411</v>
      </c>
      <c r="BA57" s="624" t="s">
        <v>4412</v>
      </c>
      <c r="BB57" s="624" t="s">
        <v>4413</v>
      </c>
      <c r="BC57" s="689" t="s">
        <v>4459</v>
      </c>
    </row>
    <row r="58" spans="1:75" s="379" customFormat="1">
      <c r="A58" s="369">
        <v>1</v>
      </c>
      <c r="B58" s="117"/>
      <c r="C58" s="288"/>
      <c r="D58" s="289"/>
      <c r="E58" s="289"/>
      <c r="F58" s="290"/>
      <c r="G58" s="292"/>
      <c r="H58" s="116"/>
      <c r="I58" s="292"/>
      <c r="J58" s="116"/>
      <c r="K58" s="370"/>
      <c r="L58" s="370"/>
      <c r="M58" s="370"/>
      <c r="N58" s="371"/>
      <c r="O58" s="371"/>
      <c r="P58" s="371"/>
      <c r="Q58" s="371"/>
      <c r="R58" s="371"/>
      <c r="S58" s="371"/>
      <c r="T58" s="443"/>
      <c r="U58" s="539"/>
      <c r="V58" s="117"/>
      <c r="W58" s="118"/>
      <c r="X58" s="119"/>
      <c r="Y58" s="120"/>
      <c r="Z58" s="122"/>
      <c r="AA58" s="121"/>
      <c r="AB58" s="443"/>
      <c r="AC58" s="734"/>
      <c r="AD58" s="372"/>
      <c r="AE58" s="485"/>
      <c r="AF58" s="373" t="str">
        <f t="shared" ref="AF58:AF121" si="0">IF(OR(T58="(減車済)",T58=""),"",1)</f>
        <v/>
      </c>
      <c r="AG58" s="373" t="str">
        <f t="shared" ref="AG58:AG121" si="1">IF(OR(T58="継続",T58="新規"),1,"")</f>
        <v/>
      </c>
      <c r="AH58" s="374" t="str">
        <f t="shared" ref="AH58:AH121" si="2">IF(AF58="","",UPPER(ASC(X58)))</f>
        <v/>
      </c>
      <c r="AI58" s="375" t="str">
        <f t="shared" ref="AI58:AI121" si="3">IF(AF58="","",IF(V58="","",IF(V58="普通",1,IF(V58="小型",2,0))))</f>
        <v/>
      </c>
      <c r="AJ58" s="375" t="str">
        <f t="shared" ref="AJ58:AJ121" si="4">IF(AF58="","",IF(W58="","",VLOOKUP(W58,用途,2,FALSE)))</f>
        <v/>
      </c>
      <c r="AK58" s="375" t="str">
        <f t="shared" ref="AK58:AK121" si="5">IF(AF58="","",IF(Y58="","",IF(Y58&lt;=10,1,IF(Y58&lt;30,2,IF(Y58&gt;=30,3,0)))))</f>
        <v/>
      </c>
      <c r="AL58" s="375" t="str">
        <f t="shared" ref="AL58:AL121" si="6">IF(AF58="","",IF(Z58="","",IF(Z58&lt;=1.7*1000,1,IF(Z58&lt;=2.5*1000,2,IF(Z58&lt;=3.5*1000,3,IF(Z58&lt;8*1000,4,IF(Z58&gt;=8*1000,5,"")))))))</f>
        <v/>
      </c>
      <c r="AM58" s="375" t="str">
        <f t="shared" ref="AM58:AM121" si="7">IF(AF58="","",IF(AA58="","",VLOOKUP(AA58,燃料の種類,2,FALSE)))</f>
        <v/>
      </c>
      <c r="AN58" s="376"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376"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375" t="str">
        <f t="shared" ref="AP58:AP121" si="8">IF((AF58="")+(AC58=""),"",IF(燃料区分1=4,VLOOKUP(AO58,排ガス低減レベル,2,FALSE),VLOOKUP(AC58,排ガス低減レベル,2,FALSE)))</f>
        <v/>
      </c>
      <c r="AQ58" s="444" t="str">
        <f t="shared" ref="AQ58:AQ121" si="9">IF(AG58="","",IF(AJ58=3,B58&amp;"-"&amp;SUM(AJ58*100,AK58*10,AL58)&amp;"A",IF(OR(AJ58=2,AJ58=4,AJ58=6),B58&amp;"-"&amp;AL58*10&amp;"A",IF(AJ58=1,B58&amp;"-"&amp;AJ58&amp;"A",IF(AJ58=5,B58&amp;"-"&amp;SUM(AJ58*100,AI58*10,AL58)&amp;"A","")))))</f>
        <v/>
      </c>
      <c r="AR58" s="375" t="str">
        <f t="shared" ref="AR58:AR121" si="10">IF(OR(AM58=1,AM58=2,AM58=11),1,IF(AM58=6,2,IF(OR(AM58=4,AM58=5,AM58=10),3,IF(AM58=7,4,IF(AM58=3,5, IF(OR(AM58=8,AM58=9),6,""))))))</f>
        <v/>
      </c>
      <c r="AS58" s="377" t="str">
        <f t="shared" ref="AS58:AS121" si="11">IF(AG58="","",B58&amp;"-"&amp;AM58)</f>
        <v/>
      </c>
      <c r="AT58" s="378" t="str">
        <f t="shared" ref="AT58:AT121" si="12">IF(AF58="","",VLOOKUP(T58,車両の増減,2,FALSE))</f>
        <v/>
      </c>
      <c r="AV58" s="380"/>
      <c r="AX58" s="625" t="b">
        <f>IF(AY58="FALSEFALSEFALSEFALSE","ハイブリッド")</f>
        <v>0</v>
      </c>
      <c r="AY58" s="7" t="str">
        <f>EXACT(AZ58,BA58)&amp;IF(BA58="","")&amp;IF(AZ58="電気",TRUE)&amp;IF(AZ58="LPG",TRUE)</f>
        <v>FALSEFALSEFALSE</v>
      </c>
      <c r="AZ58" s="626">
        <f t="shared" ref="AZ58:AZ121" si="13">AA58</f>
        <v>0</v>
      </c>
      <c r="BA58" s="627" t="str">
        <f>IF(COUNTIFS(BC58,"*A*",BB58,"3"),"ハイブリッド(ガソリン)","")</f>
        <v/>
      </c>
      <c r="BB58" s="627">
        <f t="shared" ref="BB58:BB121" si="14">LEN(X58)</f>
        <v>0</v>
      </c>
      <c r="BC58" s="690" t="str">
        <f t="shared" ref="BC58:BC121" si="15">MID(X58,2,1)</f>
        <v/>
      </c>
      <c r="BD58" s="16"/>
      <c r="BE58" s="16"/>
      <c r="BF58" s="16"/>
      <c r="BG58" s="16"/>
      <c r="BH58" s="16"/>
      <c r="BI58" s="16"/>
      <c r="BJ58" s="16"/>
      <c r="BK58" s="16"/>
      <c r="BL58" s="16"/>
      <c r="BM58" s="16"/>
      <c r="BN58" s="16"/>
      <c r="BO58" s="16"/>
      <c r="BP58" s="16"/>
      <c r="BQ58" s="16"/>
      <c r="BR58" s="16"/>
      <c r="BS58" s="16"/>
      <c r="BT58" s="16"/>
      <c r="BU58" s="16"/>
      <c r="BV58" s="16"/>
      <c r="BW58" s="16"/>
    </row>
    <row r="59" spans="1:75" s="379" customFormat="1" ht="14.25" customHeight="1">
      <c r="A59" s="381">
        <v>2</v>
      </c>
      <c r="B59" s="117"/>
      <c r="C59" s="288"/>
      <c r="D59" s="289"/>
      <c r="E59" s="289"/>
      <c r="F59" s="290"/>
      <c r="G59" s="292"/>
      <c r="H59" s="116"/>
      <c r="I59" s="292"/>
      <c r="J59" s="116"/>
      <c r="K59" s="370"/>
      <c r="L59" s="370"/>
      <c r="M59" s="370"/>
      <c r="N59" s="371"/>
      <c r="O59" s="371"/>
      <c r="P59" s="371"/>
      <c r="Q59" s="371"/>
      <c r="R59" s="371"/>
      <c r="S59" s="371"/>
      <c r="T59" s="443"/>
      <c r="U59" s="539"/>
      <c r="V59" s="117"/>
      <c r="W59" s="118"/>
      <c r="X59" s="119"/>
      <c r="Y59" s="120"/>
      <c r="Z59" s="122"/>
      <c r="AA59" s="121"/>
      <c r="AB59" s="443"/>
      <c r="AC59" s="734"/>
      <c r="AD59" s="372"/>
      <c r="AE59" s="485"/>
      <c r="AF59" s="373" t="str">
        <f t="shared" si="0"/>
        <v/>
      </c>
      <c r="AG59" s="373" t="str">
        <f t="shared" si="1"/>
        <v/>
      </c>
      <c r="AH59" s="374" t="str">
        <f t="shared" si="2"/>
        <v/>
      </c>
      <c r="AI59" s="375" t="str">
        <f t="shared" si="3"/>
        <v/>
      </c>
      <c r="AJ59" s="375" t="str">
        <f t="shared" si="4"/>
        <v/>
      </c>
      <c r="AK59" s="375" t="str">
        <f t="shared" si="5"/>
        <v/>
      </c>
      <c r="AL59" s="375" t="str">
        <f t="shared" si="6"/>
        <v/>
      </c>
      <c r="AM59" s="375" t="str">
        <f t="shared" si="7"/>
        <v/>
      </c>
      <c r="AN59" s="376"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376"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375" t="str">
        <f t="shared" si="8"/>
        <v/>
      </c>
      <c r="AQ59" s="444" t="str">
        <f t="shared" si="9"/>
        <v/>
      </c>
      <c r="AR59" s="375" t="str">
        <f t="shared" si="10"/>
        <v/>
      </c>
      <c r="AS59" s="377" t="str">
        <f t="shared" si="11"/>
        <v/>
      </c>
      <c r="AT59" s="378" t="str">
        <f t="shared" si="12"/>
        <v/>
      </c>
      <c r="AV59" s="380"/>
      <c r="AX59" s="625" t="b">
        <f t="shared" ref="AX59:AX122" si="16">IF(AY59="FALSEFALSEFALSEFALSE","ハイブリッド")</f>
        <v>0</v>
      </c>
      <c r="AY59" s="7" t="str">
        <f t="shared" ref="AY59:AY122" si="17">EXACT(AZ59,BA59)&amp;IF(BA59="","")&amp;IF(AZ59="電気",TRUE)&amp;IF(AZ59="LPG",TRUE)</f>
        <v>FALSEFALSEFALSE</v>
      </c>
      <c r="AZ59" s="626">
        <f t="shared" si="13"/>
        <v>0</v>
      </c>
      <c r="BA59" s="627" t="str">
        <f t="shared" ref="BA59:BA122" si="18">IF(COUNTIFS(BC59,"*A*",BB59,"3"),"ハイブリッド(ガソリン)","")</f>
        <v/>
      </c>
      <c r="BB59" s="627">
        <f t="shared" si="14"/>
        <v>0</v>
      </c>
      <c r="BC59" s="690" t="str">
        <f t="shared" si="15"/>
        <v/>
      </c>
      <c r="BV59" s="16"/>
      <c r="BW59" s="16"/>
    </row>
    <row r="60" spans="1:75" s="379" customFormat="1">
      <c r="A60" s="381">
        <v>3</v>
      </c>
      <c r="B60" s="117"/>
      <c r="C60" s="288"/>
      <c r="D60" s="289"/>
      <c r="E60" s="289"/>
      <c r="F60" s="290"/>
      <c r="G60" s="292"/>
      <c r="H60" s="116"/>
      <c r="I60" s="292"/>
      <c r="J60" s="116"/>
      <c r="K60" s="370"/>
      <c r="L60" s="370"/>
      <c r="M60" s="370"/>
      <c r="N60" s="371"/>
      <c r="O60" s="371"/>
      <c r="P60" s="371"/>
      <c r="Q60" s="371"/>
      <c r="R60" s="371"/>
      <c r="S60" s="371"/>
      <c r="T60" s="443"/>
      <c r="U60" s="539"/>
      <c r="V60" s="117"/>
      <c r="W60" s="118"/>
      <c r="X60" s="119"/>
      <c r="Y60" s="120"/>
      <c r="Z60" s="122"/>
      <c r="AA60" s="121"/>
      <c r="AB60" s="443"/>
      <c r="AC60" s="734"/>
      <c r="AD60" s="372"/>
      <c r="AE60" s="485"/>
      <c r="AF60" s="373" t="str">
        <f t="shared" si="0"/>
        <v/>
      </c>
      <c r="AG60" s="373" t="str">
        <f t="shared" si="1"/>
        <v/>
      </c>
      <c r="AH60" s="374" t="str">
        <f t="shared" si="2"/>
        <v/>
      </c>
      <c r="AI60" s="375" t="str">
        <f t="shared" si="3"/>
        <v/>
      </c>
      <c r="AJ60" s="375" t="str">
        <f t="shared" si="4"/>
        <v/>
      </c>
      <c r="AK60" s="375" t="str">
        <f t="shared" si="5"/>
        <v/>
      </c>
      <c r="AL60" s="375" t="str">
        <f t="shared" si="6"/>
        <v/>
      </c>
      <c r="AM60" s="375" t="str">
        <f t="shared" si="7"/>
        <v/>
      </c>
      <c r="AN60" s="376"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376"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375" t="str">
        <f t="shared" si="8"/>
        <v/>
      </c>
      <c r="AQ60" s="444" t="str">
        <f t="shared" si="9"/>
        <v/>
      </c>
      <c r="AR60" s="375" t="str">
        <f t="shared" si="10"/>
        <v/>
      </c>
      <c r="AS60" s="377" t="str">
        <f t="shared" si="11"/>
        <v/>
      </c>
      <c r="AT60" s="378" t="str">
        <f t="shared" si="12"/>
        <v/>
      </c>
      <c r="AV60" s="380"/>
      <c r="AX60" s="625" t="b">
        <f t="shared" si="16"/>
        <v>0</v>
      </c>
      <c r="AY60" s="7" t="str">
        <f t="shared" si="17"/>
        <v>FALSEFALSEFALSE</v>
      </c>
      <c r="AZ60" s="626">
        <f t="shared" si="13"/>
        <v>0</v>
      </c>
      <c r="BA60" s="627" t="str">
        <f t="shared" si="18"/>
        <v/>
      </c>
      <c r="BB60" s="627">
        <f t="shared" si="14"/>
        <v>0</v>
      </c>
      <c r="BC60" s="690" t="str">
        <f t="shared" si="15"/>
        <v/>
      </c>
      <c r="BV60" s="16"/>
      <c r="BW60" s="16"/>
    </row>
    <row r="61" spans="1:75" s="379" customFormat="1">
      <c r="A61" s="381">
        <v>4</v>
      </c>
      <c r="B61" s="117"/>
      <c r="C61" s="288"/>
      <c r="D61" s="289"/>
      <c r="E61" s="289"/>
      <c r="F61" s="290"/>
      <c r="G61" s="292"/>
      <c r="H61" s="116"/>
      <c r="I61" s="292"/>
      <c r="J61" s="116"/>
      <c r="K61" s="370"/>
      <c r="L61" s="370"/>
      <c r="M61" s="370"/>
      <c r="N61" s="371"/>
      <c r="O61" s="371"/>
      <c r="P61" s="371"/>
      <c r="Q61" s="371"/>
      <c r="R61" s="371"/>
      <c r="S61" s="371"/>
      <c r="T61" s="443"/>
      <c r="U61" s="539"/>
      <c r="V61" s="117"/>
      <c r="W61" s="118"/>
      <c r="X61" s="119"/>
      <c r="Y61" s="120"/>
      <c r="Z61" s="122"/>
      <c r="AA61" s="121"/>
      <c r="AB61" s="443"/>
      <c r="AC61" s="734"/>
      <c r="AD61" s="372"/>
      <c r="AE61" s="485"/>
      <c r="AF61" s="373" t="str">
        <f t="shared" si="0"/>
        <v/>
      </c>
      <c r="AG61" s="373" t="str">
        <f t="shared" si="1"/>
        <v/>
      </c>
      <c r="AH61" s="374" t="str">
        <f t="shared" si="2"/>
        <v/>
      </c>
      <c r="AI61" s="375" t="str">
        <f t="shared" si="3"/>
        <v/>
      </c>
      <c r="AJ61" s="375" t="str">
        <f t="shared" si="4"/>
        <v/>
      </c>
      <c r="AK61" s="375" t="str">
        <f t="shared" si="5"/>
        <v/>
      </c>
      <c r="AL61" s="375" t="str">
        <f t="shared" si="6"/>
        <v/>
      </c>
      <c r="AM61" s="375" t="str">
        <f t="shared" si="7"/>
        <v/>
      </c>
      <c r="AN61" s="376"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376"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375" t="str">
        <f t="shared" si="8"/>
        <v/>
      </c>
      <c r="AQ61" s="444" t="str">
        <f t="shared" si="9"/>
        <v/>
      </c>
      <c r="AR61" s="375" t="str">
        <f t="shared" si="10"/>
        <v/>
      </c>
      <c r="AS61" s="377" t="str">
        <f t="shared" si="11"/>
        <v/>
      </c>
      <c r="AT61" s="378" t="str">
        <f t="shared" si="12"/>
        <v/>
      </c>
      <c r="AV61" s="380"/>
      <c r="AX61" s="625" t="b">
        <f t="shared" si="16"/>
        <v>0</v>
      </c>
      <c r="AY61" s="7" t="str">
        <f t="shared" si="17"/>
        <v>FALSEFALSEFALSE</v>
      </c>
      <c r="AZ61" s="626">
        <f t="shared" si="13"/>
        <v>0</v>
      </c>
      <c r="BA61" s="627" t="str">
        <f t="shared" si="18"/>
        <v/>
      </c>
      <c r="BB61" s="627">
        <f t="shared" si="14"/>
        <v>0</v>
      </c>
      <c r="BC61" s="690" t="str">
        <f t="shared" si="15"/>
        <v/>
      </c>
      <c r="BV61" s="16"/>
      <c r="BW61" s="16"/>
    </row>
    <row r="62" spans="1:75" s="379" customFormat="1">
      <c r="A62" s="381">
        <v>5</v>
      </c>
      <c r="B62" s="117"/>
      <c r="C62" s="288"/>
      <c r="D62" s="289"/>
      <c r="E62" s="289"/>
      <c r="F62" s="290"/>
      <c r="G62" s="292"/>
      <c r="H62" s="116"/>
      <c r="I62" s="292"/>
      <c r="J62" s="116"/>
      <c r="K62" s="370"/>
      <c r="L62" s="370"/>
      <c r="M62" s="370"/>
      <c r="N62" s="371"/>
      <c r="O62" s="371"/>
      <c r="P62" s="371"/>
      <c r="Q62" s="371"/>
      <c r="R62" s="371"/>
      <c r="S62" s="371"/>
      <c r="T62" s="443"/>
      <c r="U62" s="539"/>
      <c r="V62" s="117"/>
      <c r="W62" s="118"/>
      <c r="X62" s="119"/>
      <c r="Y62" s="120"/>
      <c r="Z62" s="122"/>
      <c r="AA62" s="121"/>
      <c r="AB62" s="443"/>
      <c r="AC62" s="734"/>
      <c r="AD62" s="372"/>
      <c r="AE62" s="485"/>
      <c r="AF62" s="373" t="str">
        <f t="shared" si="0"/>
        <v/>
      </c>
      <c r="AG62" s="373" t="str">
        <f t="shared" si="1"/>
        <v/>
      </c>
      <c r="AH62" s="374" t="str">
        <f t="shared" si="2"/>
        <v/>
      </c>
      <c r="AI62" s="375" t="str">
        <f t="shared" si="3"/>
        <v/>
      </c>
      <c r="AJ62" s="375" t="str">
        <f t="shared" si="4"/>
        <v/>
      </c>
      <c r="AK62" s="375" t="str">
        <f t="shared" si="5"/>
        <v/>
      </c>
      <c r="AL62" s="375" t="str">
        <f t="shared" si="6"/>
        <v/>
      </c>
      <c r="AM62" s="375" t="str">
        <f t="shared" si="7"/>
        <v/>
      </c>
      <c r="AN62" s="376"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376"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375" t="str">
        <f t="shared" si="8"/>
        <v/>
      </c>
      <c r="AQ62" s="444" t="str">
        <f t="shared" si="9"/>
        <v/>
      </c>
      <c r="AR62" s="375" t="str">
        <f t="shared" si="10"/>
        <v/>
      </c>
      <c r="AS62" s="377" t="str">
        <f t="shared" si="11"/>
        <v/>
      </c>
      <c r="AT62" s="378" t="str">
        <f t="shared" si="12"/>
        <v/>
      </c>
      <c r="AV62" s="380"/>
      <c r="AX62" s="625" t="b">
        <f t="shared" si="16"/>
        <v>0</v>
      </c>
      <c r="AY62" s="7" t="str">
        <f t="shared" si="17"/>
        <v>FALSEFALSEFALSE</v>
      </c>
      <c r="AZ62" s="626">
        <f t="shared" si="13"/>
        <v>0</v>
      </c>
      <c r="BA62" s="627" t="str">
        <f t="shared" si="18"/>
        <v/>
      </c>
      <c r="BB62" s="627">
        <f t="shared" si="14"/>
        <v>0</v>
      </c>
      <c r="BC62" s="690" t="str">
        <f t="shared" si="15"/>
        <v/>
      </c>
      <c r="BV62" s="16"/>
      <c r="BW62" s="16"/>
    </row>
    <row r="63" spans="1:75" s="379" customFormat="1">
      <c r="A63" s="381">
        <v>6</v>
      </c>
      <c r="B63" s="117"/>
      <c r="C63" s="288"/>
      <c r="D63" s="289"/>
      <c r="E63" s="289"/>
      <c r="F63" s="290"/>
      <c r="G63" s="292"/>
      <c r="H63" s="116"/>
      <c r="I63" s="292"/>
      <c r="J63" s="116"/>
      <c r="K63" s="370"/>
      <c r="L63" s="370"/>
      <c r="M63" s="370"/>
      <c r="N63" s="371"/>
      <c r="O63" s="371"/>
      <c r="P63" s="371"/>
      <c r="Q63" s="371"/>
      <c r="R63" s="371"/>
      <c r="S63" s="371"/>
      <c r="T63" s="443"/>
      <c r="U63" s="539"/>
      <c r="V63" s="117"/>
      <c r="W63" s="118"/>
      <c r="X63" s="119"/>
      <c r="Y63" s="120"/>
      <c r="Z63" s="122"/>
      <c r="AA63" s="121"/>
      <c r="AB63" s="443"/>
      <c r="AC63" s="734"/>
      <c r="AD63" s="372"/>
      <c r="AE63" s="485"/>
      <c r="AF63" s="373" t="str">
        <f t="shared" si="0"/>
        <v/>
      </c>
      <c r="AG63" s="373" t="str">
        <f t="shared" si="1"/>
        <v/>
      </c>
      <c r="AH63" s="374" t="str">
        <f t="shared" si="2"/>
        <v/>
      </c>
      <c r="AI63" s="375" t="str">
        <f t="shared" si="3"/>
        <v/>
      </c>
      <c r="AJ63" s="375" t="str">
        <f t="shared" si="4"/>
        <v/>
      </c>
      <c r="AK63" s="375" t="str">
        <f t="shared" si="5"/>
        <v/>
      </c>
      <c r="AL63" s="375" t="str">
        <f t="shared" si="6"/>
        <v/>
      </c>
      <c r="AM63" s="375" t="str">
        <f t="shared" si="7"/>
        <v/>
      </c>
      <c r="AN63" s="376"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376"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375" t="str">
        <f t="shared" si="8"/>
        <v/>
      </c>
      <c r="AQ63" s="444" t="str">
        <f t="shared" si="9"/>
        <v/>
      </c>
      <c r="AR63" s="375" t="str">
        <f t="shared" si="10"/>
        <v/>
      </c>
      <c r="AS63" s="377" t="str">
        <f t="shared" si="11"/>
        <v/>
      </c>
      <c r="AT63" s="378" t="str">
        <f t="shared" si="12"/>
        <v/>
      </c>
      <c r="AV63" s="380"/>
      <c r="AX63" s="625" t="b">
        <f t="shared" si="16"/>
        <v>0</v>
      </c>
      <c r="AY63" s="7" t="str">
        <f t="shared" si="17"/>
        <v>FALSEFALSEFALSE</v>
      </c>
      <c r="AZ63" s="626">
        <f t="shared" si="13"/>
        <v>0</v>
      </c>
      <c r="BA63" s="627" t="str">
        <f t="shared" si="18"/>
        <v/>
      </c>
      <c r="BB63" s="627">
        <f t="shared" si="14"/>
        <v>0</v>
      </c>
      <c r="BC63" s="690" t="str">
        <f t="shared" si="15"/>
        <v/>
      </c>
      <c r="BV63" s="16"/>
      <c r="BW63" s="16"/>
    </row>
    <row r="64" spans="1:75" s="379" customFormat="1">
      <c r="A64" s="381">
        <v>7</v>
      </c>
      <c r="B64" s="117"/>
      <c r="C64" s="288"/>
      <c r="D64" s="289"/>
      <c r="E64" s="289"/>
      <c r="F64" s="290"/>
      <c r="G64" s="292"/>
      <c r="H64" s="116"/>
      <c r="I64" s="292"/>
      <c r="J64" s="116"/>
      <c r="K64" s="370"/>
      <c r="L64" s="370"/>
      <c r="M64" s="370"/>
      <c r="N64" s="371"/>
      <c r="O64" s="371"/>
      <c r="P64" s="371"/>
      <c r="Q64" s="371"/>
      <c r="R64" s="371"/>
      <c r="S64" s="371"/>
      <c r="T64" s="443"/>
      <c r="U64" s="539"/>
      <c r="V64" s="117"/>
      <c r="W64" s="118"/>
      <c r="X64" s="119"/>
      <c r="Y64" s="120"/>
      <c r="Z64" s="122"/>
      <c r="AA64" s="121"/>
      <c r="AB64" s="443"/>
      <c r="AC64" s="734"/>
      <c r="AD64" s="372"/>
      <c r="AE64" s="485"/>
      <c r="AF64" s="373" t="str">
        <f t="shared" si="0"/>
        <v/>
      </c>
      <c r="AG64" s="373" t="str">
        <f t="shared" si="1"/>
        <v/>
      </c>
      <c r="AH64" s="374" t="str">
        <f t="shared" si="2"/>
        <v/>
      </c>
      <c r="AI64" s="375" t="str">
        <f t="shared" si="3"/>
        <v/>
      </c>
      <c r="AJ64" s="375" t="str">
        <f t="shared" si="4"/>
        <v/>
      </c>
      <c r="AK64" s="375" t="str">
        <f t="shared" si="5"/>
        <v/>
      </c>
      <c r="AL64" s="375" t="str">
        <f t="shared" si="6"/>
        <v/>
      </c>
      <c r="AM64" s="375" t="str">
        <f t="shared" si="7"/>
        <v/>
      </c>
      <c r="AN64" s="376"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376"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375" t="str">
        <f t="shared" si="8"/>
        <v/>
      </c>
      <c r="AQ64" s="444" t="str">
        <f t="shared" si="9"/>
        <v/>
      </c>
      <c r="AR64" s="375" t="str">
        <f t="shared" si="10"/>
        <v/>
      </c>
      <c r="AS64" s="377" t="str">
        <f t="shared" si="11"/>
        <v/>
      </c>
      <c r="AT64" s="378" t="str">
        <f t="shared" si="12"/>
        <v/>
      </c>
      <c r="AV64" s="380"/>
      <c r="AX64" s="625" t="b">
        <f t="shared" si="16"/>
        <v>0</v>
      </c>
      <c r="AY64" s="7" t="str">
        <f t="shared" si="17"/>
        <v>FALSEFALSEFALSE</v>
      </c>
      <c r="AZ64" s="626">
        <f t="shared" si="13"/>
        <v>0</v>
      </c>
      <c r="BA64" s="627" t="str">
        <f t="shared" si="18"/>
        <v/>
      </c>
      <c r="BB64" s="627">
        <f t="shared" si="14"/>
        <v>0</v>
      </c>
      <c r="BC64" s="690" t="str">
        <f t="shared" si="15"/>
        <v/>
      </c>
      <c r="BV64" s="16"/>
      <c r="BW64" s="16"/>
    </row>
    <row r="65" spans="1:75" s="379" customFormat="1">
      <c r="A65" s="381">
        <v>8</v>
      </c>
      <c r="B65" s="117"/>
      <c r="C65" s="288"/>
      <c r="D65" s="289"/>
      <c r="E65" s="289"/>
      <c r="F65" s="290"/>
      <c r="G65" s="292"/>
      <c r="H65" s="116"/>
      <c r="I65" s="292"/>
      <c r="J65" s="116"/>
      <c r="K65" s="370"/>
      <c r="L65" s="370"/>
      <c r="M65" s="370"/>
      <c r="N65" s="371"/>
      <c r="O65" s="371"/>
      <c r="P65" s="371"/>
      <c r="Q65" s="371"/>
      <c r="R65" s="371"/>
      <c r="S65" s="371"/>
      <c r="T65" s="443"/>
      <c r="U65" s="539"/>
      <c r="V65" s="117"/>
      <c r="W65" s="118"/>
      <c r="X65" s="119"/>
      <c r="Y65" s="120"/>
      <c r="Z65" s="122"/>
      <c r="AA65" s="121"/>
      <c r="AB65" s="443"/>
      <c r="AC65" s="734"/>
      <c r="AD65" s="372"/>
      <c r="AE65" s="485"/>
      <c r="AF65" s="373" t="str">
        <f t="shared" si="0"/>
        <v/>
      </c>
      <c r="AG65" s="373" t="str">
        <f t="shared" si="1"/>
        <v/>
      </c>
      <c r="AH65" s="374" t="str">
        <f t="shared" si="2"/>
        <v/>
      </c>
      <c r="AI65" s="375" t="str">
        <f t="shared" si="3"/>
        <v/>
      </c>
      <c r="AJ65" s="375" t="str">
        <f t="shared" si="4"/>
        <v/>
      </c>
      <c r="AK65" s="375" t="str">
        <f t="shared" si="5"/>
        <v/>
      </c>
      <c r="AL65" s="375" t="str">
        <f t="shared" si="6"/>
        <v/>
      </c>
      <c r="AM65" s="375" t="str">
        <f t="shared" si="7"/>
        <v/>
      </c>
      <c r="AN65" s="376"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376"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375" t="str">
        <f t="shared" si="8"/>
        <v/>
      </c>
      <c r="AQ65" s="444" t="str">
        <f t="shared" si="9"/>
        <v/>
      </c>
      <c r="AR65" s="375" t="str">
        <f t="shared" si="10"/>
        <v/>
      </c>
      <c r="AS65" s="377" t="str">
        <f t="shared" si="11"/>
        <v/>
      </c>
      <c r="AT65" s="378" t="str">
        <f t="shared" si="12"/>
        <v/>
      </c>
      <c r="AV65" s="380"/>
      <c r="AX65" s="625" t="b">
        <f t="shared" si="16"/>
        <v>0</v>
      </c>
      <c r="AY65" s="7" t="str">
        <f t="shared" si="17"/>
        <v>FALSEFALSEFALSE</v>
      </c>
      <c r="AZ65" s="626">
        <f t="shared" si="13"/>
        <v>0</v>
      </c>
      <c r="BA65" s="627" t="str">
        <f t="shared" si="18"/>
        <v/>
      </c>
      <c r="BB65" s="627">
        <f t="shared" si="14"/>
        <v>0</v>
      </c>
      <c r="BC65" s="690" t="str">
        <f t="shared" si="15"/>
        <v/>
      </c>
      <c r="BV65" s="16"/>
      <c r="BW65" s="16"/>
    </row>
    <row r="66" spans="1:75" s="379" customFormat="1">
      <c r="A66" s="381">
        <v>9</v>
      </c>
      <c r="B66" s="117"/>
      <c r="C66" s="288"/>
      <c r="D66" s="289"/>
      <c r="E66" s="289"/>
      <c r="F66" s="290"/>
      <c r="G66" s="292"/>
      <c r="H66" s="116"/>
      <c r="I66" s="292"/>
      <c r="J66" s="116"/>
      <c r="K66" s="370"/>
      <c r="L66" s="370"/>
      <c r="M66" s="370"/>
      <c r="N66" s="371"/>
      <c r="O66" s="371"/>
      <c r="P66" s="371"/>
      <c r="Q66" s="371"/>
      <c r="R66" s="371"/>
      <c r="S66" s="371"/>
      <c r="T66" s="443"/>
      <c r="U66" s="539"/>
      <c r="V66" s="117"/>
      <c r="W66" s="118"/>
      <c r="X66" s="119"/>
      <c r="Y66" s="120"/>
      <c r="Z66" s="122"/>
      <c r="AA66" s="121"/>
      <c r="AB66" s="443"/>
      <c r="AC66" s="734"/>
      <c r="AD66" s="372"/>
      <c r="AE66" s="485"/>
      <c r="AF66" s="373" t="str">
        <f t="shared" si="0"/>
        <v/>
      </c>
      <c r="AG66" s="373" t="str">
        <f t="shared" si="1"/>
        <v/>
      </c>
      <c r="AH66" s="374" t="str">
        <f t="shared" si="2"/>
        <v/>
      </c>
      <c r="AI66" s="375" t="str">
        <f t="shared" si="3"/>
        <v/>
      </c>
      <c r="AJ66" s="375" t="str">
        <f t="shared" si="4"/>
        <v/>
      </c>
      <c r="AK66" s="375" t="str">
        <f t="shared" si="5"/>
        <v/>
      </c>
      <c r="AL66" s="375" t="str">
        <f t="shared" si="6"/>
        <v/>
      </c>
      <c r="AM66" s="375" t="str">
        <f t="shared" si="7"/>
        <v/>
      </c>
      <c r="AN66" s="376"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376"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375" t="str">
        <f t="shared" si="8"/>
        <v/>
      </c>
      <c r="AQ66" s="444" t="str">
        <f t="shared" si="9"/>
        <v/>
      </c>
      <c r="AR66" s="375" t="str">
        <f t="shared" si="10"/>
        <v/>
      </c>
      <c r="AS66" s="377" t="str">
        <f t="shared" si="11"/>
        <v/>
      </c>
      <c r="AT66" s="378" t="str">
        <f t="shared" si="12"/>
        <v/>
      </c>
      <c r="AV66" s="380"/>
      <c r="AX66" s="625" t="b">
        <f t="shared" si="16"/>
        <v>0</v>
      </c>
      <c r="AY66" s="7" t="str">
        <f t="shared" si="17"/>
        <v>FALSEFALSEFALSE</v>
      </c>
      <c r="AZ66" s="626">
        <f t="shared" si="13"/>
        <v>0</v>
      </c>
      <c r="BA66" s="627" t="str">
        <f t="shared" si="18"/>
        <v/>
      </c>
      <c r="BB66" s="627">
        <f t="shared" si="14"/>
        <v>0</v>
      </c>
      <c r="BC66" s="690" t="str">
        <f t="shared" si="15"/>
        <v/>
      </c>
      <c r="BV66" s="16"/>
      <c r="BW66" s="16"/>
    </row>
    <row r="67" spans="1:75" s="379" customFormat="1">
      <c r="A67" s="381">
        <v>10</v>
      </c>
      <c r="B67" s="117"/>
      <c r="C67" s="288"/>
      <c r="D67" s="289"/>
      <c r="E67" s="289"/>
      <c r="F67" s="290"/>
      <c r="G67" s="292"/>
      <c r="H67" s="116"/>
      <c r="I67" s="292"/>
      <c r="J67" s="116"/>
      <c r="K67" s="370"/>
      <c r="L67" s="370"/>
      <c r="M67" s="370"/>
      <c r="N67" s="371"/>
      <c r="O67" s="371"/>
      <c r="P67" s="371"/>
      <c r="Q67" s="371"/>
      <c r="R67" s="371"/>
      <c r="S67" s="371"/>
      <c r="T67" s="443"/>
      <c r="U67" s="539"/>
      <c r="V67" s="117"/>
      <c r="W67" s="118"/>
      <c r="X67" s="119"/>
      <c r="Y67" s="120"/>
      <c r="Z67" s="122"/>
      <c r="AA67" s="121"/>
      <c r="AB67" s="443"/>
      <c r="AC67" s="734"/>
      <c r="AD67" s="372"/>
      <c r="AE67" s="485"/>
      <c r="AF67" s="373" t="str">
        <f t="shared" si="0"/>
        <v/>
      </c>
      <c r="AG67" s="373" t="str">
        <f t="shared" si="1"/>
        <v/>
      </c>
      <c r="AH67" s="374" t="str">
        <f t="shared" si="2"/>
        <v/>
      </c>
      <c r="AI67" s="375" t="str">
        <f t="shared" si="3"/>
        <v/>
      </c>
      <c r="AJ67" s="375" t="str">
        <f t="shared" si="4"/>
        <v/>
      </c>
      <c r="AK67" s="375" t="str">
        <f t="shared" si="5"/>
        <v/>
      </c>
      <c r="AL67" s="375" t="str">
        <f t="shared" si="6"/>
        <v/>
      </c>
      <c r="AM67" s="375" t="str">
        <f t="shared" si="7"/>
        <v/>
      </c>
      <c r="AN67" s="376"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376"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375" t="str">
        <f t="shared" si="8"/>
        <v/>
      </c>
      <c r="AQ67" s="444" t="str">
        <f t="shared" si="9"/>
        <v/>
      </c>
      <c r="AR67" s="375" t="str">
        <f t="shared" si="10"/>
        <v/>
      </c>
      <c r="AS67" s="377" t="str">
        <f t="shared" si="11"/>
        <v/>
      </c>
      <c r="AT67" s="378" t="str">
        <f t="shared" si="12"/>
        <v/>
      </c>
      <c r="AV67" s="380"/>
      <c r="AX67" s="625" t="b">
        <f t="shared" si="16"/>
        <v>0</v>
      </c>
      <c r="AY67" s="7" t="str">
        <f t="shared" si="17"/>
        <v>FALSEFALSEFALSE</v>
      </c>
      <c r="AZ67" s="626">
        <f t="shared" si="13"/>
        <v>0</v>
      </c>
      <c r="BA67" s="627" t="str">
        <f t="shared" si="18"/>
        <v/>
      </c>
      <c r="BB67" s="627">
        <f t="shared" si="14"/>
        <v>0</v>
      </c>
      <c r="BC67" s="690" t="str">
        <f t="shared" si="15"/>
        <v/>
      </c>
      <c r="BV67" s="16"/>
      <c r="BW67" s="16"/>
    </row>
    <row r="68" spans="1:75" s="379" customFormat="1">
      <c r="A68" s="381">
        <v>11</v>
      </c>
      <c r="B68" s="117"/>
      <c r="C68" s="288"/>
      <c r="D68" s="289"/>
      <c r="E68" s="289"/>
      <c r="F68" s="290"/>
      <c r="G68" s="292"/>
      <c r="H68" s="116"/>
      <c r="I68" s="292"/>
      <c r="J68" s="116"/>
      <c r="K68" s="370"/>
      <c r="L68" s="370"/>
      <c r="M68" s="370"/>
      <c r="N68" s="371"/>
      <c r="O68" s="371"/>
      <c r="P68" s="371"/>
      <c r="Q68" s="371"/>
      <c r="R68" s="371"/>
      <c r="S68" s="371"/>
      <c r="T68" s="443"/>
      <c r="U68" s="539"/>
      <c r="V68" s="117"/>
      <c r="W68" s="118"/>
      <c r="X68" s="119"/>
      <c r="Y68" s="120"/>
      <c r="Z68" s="122"/>
      <c r="AA68" s="121"/>
      <c r="AB68" s="443"/>
      <c r="AC68" s="734"/>
      <c r="AD68" s="372"/>
      <c r="AE68" s="485"/>
      <c r="AF68" s="373" t="str">
        <f t="shared" si="0"/>
        <v/>
      </c>
      <c r="AG68" s="373" t="str">
        <f t="shared" si="1"/>
        <v/>
      </c>
      <c r="AH68" s="374" t="str">
        <f t="shared" si="2"/>
        <v/>
      </c>
      <c r="AI68" s="375" t="str">
        <f t="shared" si="3"/>
        <v/>
      </c>
      <c r="AJ68" s="375" t="str">
        <f t="shared" si="4"/>
        <v/>
      </c>
      <c r="AK68" s="375" t="str">
        <f t="shared" si="5"/>
        <v/>
      </c>
      <c r="AL68" s="375" t="str">
        <f t="shared" si="6"/>
        <v/>
      </c>
      <c r="AM68" s="375" t="str">
        <f t="shared" si="7"/>
        <v/>
      </c>
      <c r="AN68" s="376"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376"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375" t="str">
        <f t="shared" si="8"/>
        <v/>
      </c>
      <c r="AQ68" s="444" t="str">
        <f t="shared" si="9"/>
        <v/>
      </c>
      <c r="AR68" s="375" t="str">
        <f t="shared" si="10"/>
        <v/>
      </c>
      <c r="AS68" s="377" t="str">
        <f t="shared" si="11"/>
        <v/>
      </c>
      <c r="AT68" s="378" t="str">
        <f t="shared" si="12"/>
        <v/>
      </c>
      <c r="AV68" s="380"/>
      <c r="AX68" s="625" t="b">
        <f t="shared" si="16"/>
        <v>0</v>
      </c>
      <c r="AY68" s="7" t="str">
        <f t="shared" si="17"/>
        <v>FALSEFALSEFALSE</v>
      </c>
      <c r="AZ68" s="626">
        <f t="shared" si="13"/>
        <v>0</v>
      </c>
      <c r="BA68" s="627" t="str">
        <f t="shared" si="18"/>
        <v/>
      </c>
      <c r="BB68" s="627">
        <f t="shared" si="14"/>
        <v>0</v>
      </c>
      <c r="BC68" s="690" t="str">
        <f t="shared" si="15"/>
        <v/>
      </c>
      <c r="BV68" s="16"/>
      <c r="BW68" s="16"/>
    </row>
    <row r="69" spans="1:75" s="379" customFormat="1">
      <c r="A69" s="381">
        <v>12</v>
      </c>
      <c r="B69" s="117"/>
      <c r="C69" s="288"/>
      <c r="D69" s="289"/>
      <c r="E69" s="289"/>
      <c r="F69" s="290"/>
      <c r="G69" s="292"/>
      <c r="H69" s="116"/>
      <c r="I69" s="292"/>
      <c r="J69" s="116"/>
      <c r="K69" s="370"/>
      <c r="L69" s="370"/>
      <c r="M69" s="370"/>
      <c r="N69" s="371"/>
      <c r="O69" s="371"/>
      <c r="P69" s="371"/>
      <c r="Q69" s="371"/>
      <c r="R69" s="371"/>
      <c r="S69" s="371"/>
      <c r="T69" s="443"/>
      <c r="U69" s="539"/>
      <c r="V69" s="117"/>
      <c r="W69" s="118"/>
      <c r="X69" s="119"/>
      <c r="Y69" s="120"/>
      <c r="Z69" s="122"/>
      <c r="AA69" s="121"/>
      <c r="AB69" s="443"/>
      <c r="AC69" s="734"/>
      <c r="AD69" s="372"/>
      <c r="AE69" s="485"/>
      <c r="AF69" s="373" t="str">
        <f t="shared" si="0"/>
        <v/>
      </c>
      <c r="AG69" s="373" t="str">
        <f t="shared" si="1"/>
        <v/>
      </c>
      <c r="AH69" s="374" t="str">
        <f t="shared" si="2"/>
        <v/>
      </c>
      <c r="AI69" s="375" t="str">
        <f t="shared" si="3"/>
        <v/>
      </c>
      <c r="AJ69" s="375" t="str">
        <f t="shared" si="4"/>
        <v/>
      </c>
      <c r="AK69" s="375" t="str">
        <f t="shared" si="5"/>
        <v/>
      </c>
      <c r="AL69" s="375" t="str">
        <f t="shared" si="6"/>
        <v/>
      </c>
      <c r="AM69" s="375" t="str">
        <f t="shared" si="7"/>
        <v/>
      </c>
      <c r="AN69" s="376"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376"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375" t="str">
        <f t="shared" si="8"/>
        <v/>
      </c>
      <c r="AQ69" s="444" t="str">
        <f t="shared" si="9"/>
        <v/>
      </c>
      <c r="AR69" s="375" t="str">
        <f t="shared" si="10"/>
        <v/>
      </c>
      <c r="AS69" s="377" t="str">
        <f t="shared" si="11"/>
        <v/>
      </c>
      <c r="AT69" s="378" t="str">
        <f t="shared" si="12"/>
        <v/>
      </c>
      <c r="AV69" s="380"/>
      <c r="AX69" s="625" t="b">
        <f t="shared" si="16"/>
        <v>0</v>
      </c>
      <c r="AY69" s="7" t="str">
        <f t="shared" si="17"/>
        <v>FALSEFALSEFALSE</v>
      </c>
      <c r="AZ69" s="626">
        <f t="shared" si="13"/>
        <v>0</v>
      </c>
      <c r="BA69" s="627" t="str">
        <f t="shared" si="18"/>
        <v/>
      </c>
      <c r="BB69" s="627">
        <f t="shared" si="14"/>
        <v>0</v>
      </c>
      <c r="BC69" s="690" t="str">
        <f t="shared" si="15"/>
        <v/>
      </c>
      <c r="BV69" s="16"/>
      <c r="BW69" s="16"/>
    </row>
    <row r="70" spans="1:75" s="379" customFormat="1">
      <c r="A70" s="381">
        <v>13</v>
      </c>
      <c r="B70" s="117"/>
      <c r="C70" s="288"/>
      <c r="D70" s="289"/>
      <c r="E70" s="289"/>
      <c r="F70" s="290"/>
      <c r="G70" s="292"/>
      <c r="H70" s="116"/>
      <c r="I70" s="292"/>
      <c r="J70" s="116"/>
      <c r="K70" s="370"/>
      <c r="L70" s="370"/>
      <c r="M70" s="370"/>
      <c r="N70" s="371"/>
      <c r="O70" s="371"/>
      <c r="P70" s="371"/>
      <c r="Q70" s="371"/>
      <c r="R70" s="371"/>
      <c r="S70" s="371"/>
      <c r="T70" s="443"/>
      <c r="U70" s="539"/>
      <c r="V70" s="117"/>
      <c r="W70" s="118"/>
      <c r="X70" s="119"/>
      <c r="Y70" s="120"/>
      <c r="Z70" s="122"/>
      <c r="AA70" s="121"/>
      <c r="AB70" s="443"/>
      <c r="AC70" s="734"/>
      <c r="AD70" s="372"/>
      <c r="AE70" s="485"/>
      <c r="AF70" s="373" t="str">
        <f t="shared" si="0"/>
        <v/>
      </c>
      <c r="AG70" s="373" t="str">
        <f t="shared" si="1"/>
        <v/>
      </c>
      <c r="AH70" s="374" t="str">
        <f t="shared" si="2"/>
        <v/>
      </c>
      <c r="AI70" s="375" t="str">
        <f t="shared" si="3"/>
        <v/>
      </c>
      <c r="AJ70" s="375" t="str">
        <f t="shared" si="4"/>
        <v/>
      </c>
      <c r="AK70" s="375" t="str">
        <f t="shared" si="5"/>
        <v/>
      </c>
      <c r="AL70" s="375" t="str">
        <f t="shared" si="6"/>
        <v/>
      </c>
      <c r="AM70" s="375" t="str">
        <f t="shared" si="7"/>
        <v/>
      </c>
      <c r="AN70" s="376"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376"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375" t="str">
        <f t="shared" si="8"/>
        <v/>
      </c>
      <c r="AQ70" s="444" t="str">
        <f t="shared" si="9"/>
        <v/>
      </c>
      <c r="AR70" s="375" t="str">
        <f t="shared" si="10"/>
        <v/>
      </c>
      <c r="AS70" s="377" t="str">
        <f t="shared" si="11"/>
        <v/>
      </c>
      <c r="AT70" s="378" t="str">
        <f t="shared" si="12"/>
        <v/>
      </c>
      <c r="AV70" s="380"/>
      <c r="AX70" s="625" t="b">
        <f t="shared" si="16"/>
        <v>0</v>
      </c>
      <c r="AY70" s="7" t="str">
        <f t="shared" si="17"/>
        <v>FALSEFALSEFALSE</v>
      </c>
      <c r="AZ70" s="626">
        <f t="shared" si="13"/>
        <v>0</v>
      </c>
      <c r="BA70" s="627" t="str">
        <f t="shared" si="18"/>
        <v/>
      </c>
      <c r="BB70" s="627">
        <f t="shared" si="14"/>
        <v>0</v>
      </c>
      <c r="BC70" s="690" t="str">
        <f t="shared" si="15"/>
        <v/>
      </c>
      <c r="BV70" s="16"/>
      <c r="BW70" s="16"/>
    </row>
    <row r="71" spans="1:75" s="379" customFormat="1">
      <c r="A71" s="381">
        <v>14</v>
      </c>
      <c r="B71" s="117"/>
      <c r="C71" s="288"/>
      <c r="D71" s="289"/>
      <c r="E71" s="289"/>
      <c r="F71" s="290"/>
      <c r="G71" s="292"/>
      <c r="H71" s="116"/>
      <c r="I71" s="292"/>
      <c r="J71" s="116"/>
      <c r="K71" s="370"/>
      <c r="L71" s="370"/>
      <c r="M71" s="370"/>
      <c r="N71" s="371"/>
      <c r="O71" s="371"/>
      <c r="P71" s="371"/>
      <c r="Q71" s="371"/>
      <c r="R71" s="371"/>
      <c r="S71" s="371"/>
      <c r="T71" s="443"/>
      <c r="U71" s="539"/>
      <c r="V71" s="117"/>
      <c r="W71" s="118"/>
      <c r="X71" s="119"/>
      <c r="Y71" s="120"/>
      <c r="Z71" s="122"/>
      <c r="AA71" s="121"/>
      <c r="AB71" s="443"/>
      <c r="AC71" s="734"/>
      <c r="AD71" s="372"/>
      <c r="AE71" s="485"/>
      <c r="AF71" s="373" t="str">
        <f t="shared" si="0"/>
        <v/>
      </c>
      <c r="AG71" s="373" t="str">
        <f t="shared" si="1"/>
        <v/>
      </c>
      <c r="AH71" s="374" t="str">
        <f t="shared" si="2"/>
        <v/>
      </c>
      <c r="AI71" s="375" t="str">
        <f t="shared" si="3"/>
        <v/>
      </c>
      <c r="AJ71" s="375" t="str">
        <f t="shared" si="4"/>
        <v/>
      </c>
      <c r="AK71" s="375" t="str">
        <f t="shared" si="5"/>
        <v/>
      </c>
      <c r="AL71" s="375" t="str">
        <f t="shared" si="6"/>
        <v/>
      </c>
      <c r="AM71" s="375" t="str">
        <f t="shared" si="7"/>
        <v/>
      </c>
      <c r="AN71" s="376"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376"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375" t="str">
        <f t="shared" si="8"/>
        <v/>
      </c>
      <c r="AQ71" s="444" t="str">
        <f t="shared" si="9"/>
        <v/>
      </c>
      <c r="AR71" s="375" t="str">
        <f t="shared" si="10"/>
        <v/>
      </c>
      <c r="AS71" s="377" t="str">
        <f t="shared" si="11"/>
        <v/>
      </c>
      <c r="AT71" s="378" t="str">
        <f t="shared" si="12"/>
        <v/>
      </c>
      <c r="AV71" s="380"/>
      <c r="AX71" s="625" t="b">
        <f t="shared" si="16"/>
        <v>0</v>
      </c>
      <c r="AY71" s="7" t="str">
        <f t="shared" si="17"/>
        <v>FALSEFALSEFALSE</v>
      </c>
      <c r="AZ71" s="626">
        <f t="shared" si="13"/>
        <v>0</v>
      </c>
      <c r="BA71" s="627" t="str">
        <f t="shared" si="18"/>
        <v/>
      </c>
      <c r="BB71" s="627">
        <f t="shared" si="14"/>
        <v>0</v>
      </c>
      <c r="BC71" s="690" t="str">
        <f t="shared" si="15"/>
        <v/>
      </c>
      <c r="BV71" s="16"/>
      <c r="BW71" s="16"/>
    </row>
    <row r="72" spans="1:75" s="379" customFormat="1">
      <c r="A72" s="381">
        <v>15</v>
      </c>
      <c r="B72" s="117"/>
      <c r="C72" s="288"/>
      <c r="D72" s="289"/>
      <c r="E72" s="289"/>
      <c r="F72" s="290"/>
      <c r="G72" s="292"/>
      <c r="H72" s="116"/>
      <c r="I72" s="292"/>
      <c r="J72" s="116"/>
      <c r="K72" s="370"/>
      <c r="L72" s="370"/>
      <c r="M72" s="370"/>
      <c r="N72" s="371"/>
      <c r="O72" s="371"/>
      <c r="P72" s="371"/>
      <c r="Q72" s="371"/>
      <c r="R72" s="371"/>
      <c r="S72" s="371"/>
      <c r="T72" s="443"/>
      <c r="U72" s="539"/>
      <c r="V72" s="117"/>
      <c r="W72" s="118"/>
      <c r="X72" s="119"/>
      <c r="Y72" s="120"/>
      <c r="Z72" s="122"/>
      <c r="AA72" s="121"/>
      <c r="AB72" s="443"/>
      <c r="AC72" s="734"/>
      <c r="AD72" s="372"/>
      <c r="AE72" s="485"/>
      <c r="AF72" s="373" t="str">
        <f t="shared" si="0"/>
        <v/>
      </c>
      <c r="AG72" s="373" t="str">
        <f t="shared" si="1"/>
        <v/>
      </c>
      <c r="AH72" s="374" t="str">
        <f t="shared" si="2"/>
        <v/>
      </c>
      <c r="AI72" s="375" t="str">
        <f t="shared" si="3"/>
        <v/>
      </c>
      <c r="AJ72" s="375" t="str">
        <f t="shared" si="4"/>
        <v/>
      </c>
      <c r="AK72" s="375" t="str">
        <f t="shared" si="5"/>
        <v/>
      </c>
      <c r="AL72" s="375" t="str">
        <f t="shared" si="6"/>
        <v/>
      </c>
      <c r="AM72" s="375" t="str">
        <f t="shared" si="7"/>
        <v/>
      </c>
      <c r="AN72" s="376"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376"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375" t="str">
        <f t="shared" si="8"/>
        <v/>
      </c>
      <c r="AQ72" s="444" t="str">
        <f t="shared" si="9"/>
        <v/>
      </c>
      <c r="AR72" s="375" t="str">
        <f t="shared" si="10"/>
        <v/>
      </c>
      <c r="AS72" s="377" t="str">
        <f t="shared" si="11"/>
        <v/>
      </c>
      <c r="AT72" s="378" t="str">
        <f t="shared" si="12"/>
        <v/>
      </c>
      <c r="AV72" s="380"/>
      <c r="AX72" s="625" t="b">
        <f t="shared" si="16"/>
        <v>0</v>
      </c>
      <c r="AY72" s="7" t="str">
        <f t="shared" si="17"/>
        <v>FALSEFALSEFALSE</v>
      </c>
      <c r="AZ72" s="626">
        <f t="shared" si="13"/>
        <v>0</v>
      </c>
      <c r="BA72" s="627" t="str">
        <f t="shared" si="18"/>
        <v/>
      </c>
      <c r="BB72" s="627">
        <f t="shared" si="14"/>
        <v>0</v>
      </c>
      <c r="BC72" s="690" t="str">
        <f t="shared" si="15"/>
        <v/>
      </c>
      <c r="BD72" s="16"/>
      <c r="BE72" s="16"/>
      <c r="BF72" s="16"/>
      <c r="BG72" s="16"/>
      <c r="BH72" s="16"/>
      <c r="BI72" s="16"/>
      <c r="BJ72" s="16"/>
      <c r="BK72" s="16"/>
      <c r="BL72" s="16"/>
      <c r="BM72" s="16"/>
      <c r="BN72" s="16"/>
      <c r="BO72" s="16"/>
      <c r="BP72" s="16"/>
      <c r="BQ72" s="16"/>
      <c r="BR72" s="16"/>
      <c r="BS72" s="16"/>
      <c r="BT72" s="16"/>
      <c r="BU72" s="16"/>
      <c r="BV72" s="16"/>
      <c r="BW72" s="16"/>
    </row>
    <row r="73" spans="1:75" s="379" customFormat="1">
      <c r="A73" s="381">
        <v>16</v>
      </c>
      <c r="B73" s="117"/>
      <c r="C73" s="288"/>
      <c r="D73" s="289"/>
      <c r="E73" s="289"/>
      <c r="F73" s="290"/>
      <c r="G73" s="292"/>
      <c r="H73" s="116"/>
      <c r="I73" s="292"/>
      <c r="J73" s="116"/>
      <c r="K73" s="370"/>
      <c r="L73" s="370"/>
      <c r="M73" s="370"/>
      <c r="N73" s="371"/>
      <c r="O73" s="371"/>
      <c r="P73" s="371"/>
      <c r="Q73" s="371"/>
      <c r="R73" s="371"/>
      <c r="S73" s="371"/>
      <c r="T73" s="443"/>
      <c r="U73" s="539"/>
      <c r="V73" s="117"/>
      <c r="W73" s="118"/>
      <c r="X73" s="119"/>
      <c r="Y73" s="120"/>
      <c r="Z73" s="122"/>
      <c r="AA73" s="121"/>
      <c r="AB73" s="443"/>
      <c r="AC73" s="734"/>
      <c r="AD73" s="372"/>
      <c r="AE73" s="485"/>
      <c r="AF73" s="373" t="str">
        <f t="shared" si="0"/>
        <v/>
      </c>
      <c r="AG73" s="373" t="str">
        <f t="shared" si="1"/>
        <v/>
      </c>
      <c r="AH73" s="374" t="str">
        <f t="shared" si="2"/>
        <v/>
      </c>
      <c r="AI73" s="375" t="str">
        <f t="shared" si="3"/>
        <v/>
      </c>
      <c r="AJ73" s="375" t="str">
        <f t="shared" si="4"/>
        <v/>
      </c>
      <c r="AK73" s="375" t="str">
        <f t="shared" si="5"/>
        <v/>
      </c>
      <c r="AL73" s="375" t="str">
        <f t="shared" si="6"/>
        <v/>
      </c>
      <c r="AM73" s="375" t="str">
        <f t="shared" si="7"/>
        <v/>
      </c>
      <c r="AN73" s="376"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376"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375" t="str">
        <f t="shared" si="8"/>
        <v/>
      </c>
      <c r="AQ73" s="444" t="str">
        <f t="shared" si="9"/>
        <v/>
      </c>
      <c r="AR73" s="375" t="str">
        <f t="shared" si="10"/>
        <v/>
      </c>
      <c r="AS73" s="377" t="str">
        <f t="shared" si="11"/>
        <v/>
      </c>
      <c r="AT73" s="378" t="str">
        <f t="shared" si="12"/>
        <v/>
      </c>
      <c r="AV73" s="380"/>
      <c r="AX73" s="625" t="b">
        <f t="shared" si="16"/>
        <v>0</v>
      </c>
      <c r="AY73" s="7" t="str">
        <f t="shared" si="17"/>
        <v>FALSEFALSEFALSE</v>
      </c>
      <c r="AZ73" s="626">
        <f t="shared" si="13"/>
        <v>0</v>
      </c>
      <c r="BA73" s="627" t="str">
        <f t="shared" si="18"/>
        <v/>
      </c>
      <c r="BB73" s="627">
        <f t="shared" si="14"/>
        <v>0</v>
      </c>
      <c r="BC73" s="690" t="str">
        <f t="shared" si="15"/>
        <v/>
      </c>
      <c r="BD73" s="16"/>
      <c r="BE73" s="16"/>
      <c r="BF73" s="16"/>
      <c r="BG73" s="16"/>
      <c r="BH73" s="339"/>
      <c r="BI73" s="382"/>
      <c r="BJ73" s="16"/>
      <c r="BK73" s="16"/>
      <c r="BL73" s="16"/>
      <c r="BM73" s="16"/>
      <c r="BN73" s="16"/>
      <c r="BO73" s="16"/>
      <c r="BP73" s="16"/>
      <c r="BQ73" s="16"/>
      <c r="BR73" s="16"/>
      <c r="BS73" s="16"/>
      <c r="BT73" s="16"/>
      <c r="BU73" s="16"/>
      <c r="BV73" s="16"/>
      <c r="BW73" s="16"/>
    </row>
    <row r="74" spans="1:75" s="379" customFormat="1">
      <c r="A74" s="381">
        <v>17</v>
      </c>
      <c r="B74" s="117"/>
      <c r="C74" s="288"/>
      <c r="D74" s="289"/>
      <c r="E74" s="289"/>
      <c r="F74" s="290"/>
      <c r="G74" s="292"/>
      <c r="H74" s="116"/>
      <c r="I74" s="292"/>
      <c r="J74" s="116"/>
      <c r="K74" s="370"/>
      <c r="L74" s="370"/>
      <c r="M74" s="370"/>
      <c r="N74" s="371"/>
      <c r="O74" s="371"/>
      <c r="P74" s="371"/>
      <c r="Q74" s="371"/>
      <c r="R74" s="371"/>
      <c r="S74" s="371"/>
      <c r="T74" s="443"/>
      <c r="U74" s="539"/>
      <c r="V74" s="117"/>
      <c r="W74" s="118"/>
      <c r="X74" s="119"/>
      <c r="Y74" s="120"/>
      <c r="Z74" s="122"/>
      <c r="AA74" s="121"/>
      <c r="AB74" s="443"/>
      <c r="AC74" s="734"/>
      <c r="AD74" s="372"/>
      <c r="AE74" s="485"/>
      <c r="AF74" s="373" t="str">
        <f t="shared" si="0"/>
        <v/>
      </c>
      <c r="AG74" s="373" t="str">
        <f t="shared" si="1"/>
        <v/>
      </c>
      <c r="AH74" s="374" t="str">
        <f t="shared" si="2"/>
        <v/>
      </c>
      <c r="AI74" s="375" t="str">
        <f t="shared" si="3"/>
        <v/>
      </c>
      <c r="AJ74" s="375" t="str">
        <f t="shared" si="4"/>
        <v/>
      </c>
      <c r="AK74" s="375" t="str">
        <f t="shared" si="5"/>
        <v/>
      </c>
      <c r="AL74" s="375" t="str">
        <f t="shared" si="6"/>
        <v/>
      </c>
      <c r="AM74" s="375" t="str">
        <f t="shared" si="7"/>
        <v/>
      </c>
      <c r="AN74" s="376"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376"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375" t="str">
        <f t="shared" si="8"/>
        <v/>
      </c>
      <c r="AQ74" s="444" t="str">
        <f t="shared" si="9"/>
        <v/>
      </c>
      <c r="AR74" s="375" t="str">
        <f t="shared" si="10"/>
        <v/>
      </c>
      <c r="AS74" s="377" t="str">
        <f t="shared" si="11"/>
        <v/>
      </c>
      <c r="AT74" s="378" t="str">
        <f t="shared" si="12"/>
        <v/>
      </c>
      <c r="AV74" s="380"/>
      <c r="AX74" s="625" t="b">
        <f t="shared" si="16"/>
        <v>0</v>
      </c>
      <c r="AY74" s="7" t="str">
        <f t="shared" si="17"/>
        <v>FALSEFALSEFALSE</v>
      </c>
      <c r="AZ74" s="626">
        <f t="shared" si="13"/>
        <v>0</v>
      </c>
      <c r="BA74" s="627" t="str">
        <f t="shared" si="18"/>
        <v/>
      </c>
      <c r="BB74" s="627">
        <f t="shared" si="14"/>
        <v>0</v>
      </c>
      <c r="BC74" s="690" t="str">
        <f t="shared" si="15"/>
        <v/>
      </c>
      <c r="BD74" s="16"/>
      <c r="BE74" s="16"/>
      <c r="BF74" s="16"/>
      <c r="BG74" s="16"/>
      <c r="BH74" s="339"/>
      <c r="BI74" s="382"/>
      <c r="BJ74" s="16"/>
      <c r="BK74" s="16"/>
      <c r="BL74" s="16"/>
      <c r="BM74" s="16"/>
      <c r="BN74" s="16"/>
      <c r="BO74" s="16"/>
      <c r="BP74" s="16"/>
      <c r="BQ74" s="16"/>
      <c r="BR74" s="16"/>
      <c r="BS74" s="16"/>
      <c r="BT74" s="16"/>
      <c r="BU74" s="16"/>
      <c r="BV74" s="16"/>
      <c r="BW74" s="16"/>
    </row>
    <row r="75" spans="1:75" s="379" customFormat="1">
      <c r="A75" s="381">
        <v>18</v>
      </c>
      <c r="B75" s="117"/>
      <c r="C75" s="288"/>
      <c r="D75" s="289"/>
      <c r="E75" s="289"/>
      <c r="F75" s="290"/>
      <c r="G75" s="292"/>
      <c r="H75" s="116"/>
      <c r="I75" s="292"/>
      <c r="J75" s="116"/>
      <c r="K75" s="370"/>
      <c r="L75" s="370"/>
      <c r="M75" s="370"/>
      <c r="N75" s="371"/>
      <c r="O75" s="371"/>
      <c r="P75" s="371"/>
      <c r="Q75" s="371"/>
      <c r="R75" s="371"/>
      <c r="S75" s="371"/>
      <c r="T75" s="443"/>
      <c r="U75" s="539"/>
      <c r="V75" s="117"/>
      <c r="W75" s="118"/>
      <c r="X75" s="119"/>
      <c r="Y75" s="120"/>
      <c r="Z75" s="122"/>
      <c r="AA75" s="121"/>
      <c r="AB75" s="443"/>
      <c r="AC75" s="734"/>
      <c r="AD75" s="372"/>
      <c r="AE75" s="485"/>
      <c r="AF75" s="373" t="str">
        <f t="shared" si="0"/>
        <v/>
      </c>
      <c r="AG75" s="373" t="str">
        <f t="shared" si="1"/>
        <v/>
      </c>
      <c r="AH75" s="374" t="str">
        <f t="shared" si="2"/>
        <v/>
      </c>
      <c r="AI75" s="375" t="str">
        <f t="shared" si="3"/>
        <v/>
      </c>
      <c r="AJ75" s="375" t="str">
        <f t="shared" si="4"/>
        <v/>
      </c>
      <c r="AK75" s="375" t="str">
        <f t="shared" si="5"/>
        <v/>
      </c>
      <c r="AL75" s="375" t="str">
        <f t="shared" si="6"/>
        <v/>
      </c>
      <c r="AM75" s="375" t="str">
        <f t="shared" si="7"/>
        <v/>
      </c>
      <c r="AN75" s="376"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376"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375" t="str">
        <f t="shared" si="8"/>
        <v/>
      </c>
      <c r="AQ75" s="444" t="str">
        <f t="shared" si="9"/>
        <v/>
      </c>
      <c r="AR75" s="375" t="str">
        <f t="shared" si="10"/>
        <v/>
      </c>
      <c r="AS75" s="377" t="str">
        <f t="shared" si="11"/>
        <v/>
      </c>
      <c r="AT75" s="378" t="str">
        <f t="shared" si="12"/>
        <v/>
      </c>
      <c r="AV75" s="380"/>
      <c r="AX75" s="625" t="b">
        <f t="shared" si="16"/>
        <v>0</v>
      </c>
      <c r="AY75" s="7" t="str">
        <f t="shared" si="17"/>
        <v>FALSEFALSEFALSE</v>
      </c>
      <c r="AZ75" s="626">
        <f t="shared" si="13"/>
        <v>0</v>
      </c>
      <c r="BA75" s="627" t="str">
        <f t="shared" si="18"/>
        <v/>
      </c>
      <c r="BB75" s="627">
        <f t="shared" si="14"/>
        <v>0</v>
      </c>
      <c r="BC75" s="690" t="str">
        <f t="shared" si="15"/>
        <v/>
      </c>
      <c r="BD75" s="16"/>
      <c r="BE75" s="16"/>
      <c r="BF75" s="16"/>
      <c r="BG75" s="16"/>
      <c r="BH75" s="16"/>
      <c r="BI75" s="16"/>
      <c r="BJ75" s="16"/>
      <c r="BK75" s="16"/>
      <c r="BL75" s="16"/>
      <c r="BM75" s="16"/>
      <c r="BN75" s="16"/>
      <c r="BO75" s="16"/>
      <c r="BP75" s="16"/>
      <c r="BQ75" s="16"/>
      <c r="BR75" s="16"/>
      <c r="BS75" s="16"/>
      <c r="BT75" s="16"/>
      <c r="BU75" s="16"/>
      <c r="BV75" s="16"/>
      <c r="BW75" s="16"/>
    </row>
    <row r="76" spans="1:75" s="379" customFormat="1">
      <c r="A76" s="381">
        <v>19</v>
      </c>
      <c r="B76" s="117"/>
      <c r="C76" s="288"/>
      <c r="D76" s="289"/>
      <c r="E76" s="289"/>
      <c r="F76" s="290"/>
      <c r="G76" s="292"/>
      <c r="H76" s="116"/>
      <c r="I76" s="292"/>
      <c r="J76" s="116"/>
      <c r="K76" s="370"/>
      <c r="L76" s="370"/>
      <c r="M76" s="370"/>
      <c r="N76" s="371"/>
      <c r="O76" s="371"/>
      <c r="P76" s="371"/>
      <c r="Q76" s="371"/>
      <c r="R76" s="371"/>
      <c r="S76" s="371"/>
      <c r="T76" s="443"/>
      <c r="U76" s="539"/>
      <c r="V76" s="117"/>
      <c r="W76" s="118"/>
      <c r="X76" s="119"/>
      <c r="Y76" s="120"/>
      <c r="Z76" s="122"/>
      <c r="AA76" s="121"/>
      <c r="AB76" s="443"/>
      <c r="AC76" s="734"/>
      <c r="AD76" s="372"/>
      <c r="AE76" s="485"/>
      <c r="AF76" s="373" t="str">
        <f t="shared" si="0"/>
        <v/>
      </c>
      <c r="AG76" s="373" t="str">
        <f t="shared" si="1"/>
        <v/>
      </c>
      <c r="AH76" s="374" t="str">
        <f t="shared" si="2"/>
        <v/>
      </c>
      <c r="AI76" s="375" t="str">
        <f t="shared" si="3"/>
        <v/>
      </c>
      <c r="AJ76" s="375" t="str">
        <f t="shared" si="4"/>
        <v/>
      </c>
      <c r="AK76" s="375" t="str">
        <f t="shared" si="5"/>
        <v/>
      </c>
      <c r="AL76" s="375" t="str">
        <f t="shared" si="6"/>
        <v/>
      </c>
      <c r="AM76" s="375" t="str">
        <f t="shared" si="7"/>
        <v/>
      </c>
      <c r="AN76" s="376"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376"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375" t="str">
        <f t="shared" si="8"/>
        <v/>
      </c>
      <c r="AQ76" s="444" t="str">
        <f t="shared" si="9"/>
        <v/>
      </c>
      <c r="AR76" s="375" t="str">
        <f t="shared" si="10"/>
        <v/>
      </c>
      <c r="AS76" s="377" t="str">
        <f t="shared" si="11"/>
        <v/>
      </c>
      <c r="AT76" s="378" t="str">
        <f t="shared" si="12"/>
        <v/>
      </c>
      <c r="AV76" s="380"/>
      <c r="AX76" s="625" t="b">
        <f t="shared" si="16"/>
        <v>0</v>
      </c>
      <c r="AY76" s="7" t="str">
        <f t="shared" si="17"/>
        <v>FALSEFALSEFALSE</v>
      </c>
      <c r="AZ76" s="626">
        <f t="shared" si="13"/>
        <v>0</v>
      </c>
      <c r="BA76" s="627" t="str">
        <f t="shared" si="18"/>
        <v/>
      </c>
      <c r="BB76" s="627">
        <f t="shared" si="14"/>
        <v>0</v>
      </c>
      <c r="BC76" s="690" t="str">
        <f t="shared" si="15"/>
        <v/>
      </c>
      <c r="BD76" s="16"/>
      <c r="BE76" s="16"/>
      <c r="BF76" s="16"/>
      <c r="BG76" s="16"/>
      <c r="BH76" s="16"/>
      <c r="BI76" s="16"/>
      <c r="BJ76" s="16"/>
      <c r="BK76" s="16"/>
      <c r="BL76" s="16"/>
      <c r="BM76" s="16"/>
      <c r="BN76" s="16"/>
      <c r="BO76" s="16"/>
      <c r="BP76" s="16"/>
      <c r="BQ76" s="16"/>
      <c r="BR76" s="16"/>
      <c r="BS76" s="16"/>
      <c r="BT76" s="16"/>
      <c r="BU76" s="16"/>
      <c r="BV76" s="16"/>
      <c r="BW76" s="16"/>
    </row>
    <row r="77" spans="1:75" s="379" customFormat="1">
      <c r="A77" s="381">
        <v>20</v>
      </c>
      <c r="B77" s="117"/>
      <c r="C77" s="288"/>
      <c r="D77" s="289"/>
      <c r="E77" s="289"/>
      <c r="F77" s="290"/>
      <c r="G77" s="292"/>
      <c r="H77" s="116"/>
      <c r="I77" s="292"/>
      <c r="J77" s="116"/>
      <c r="K77" s="370"/>
      <c r="L77" s="370"/>
      <c r="M77" s="370"/>
      <c r="N77" s="371"/>
      <c r="O77" s="371"/>
      <c r="P77" s="371"/>
      <c r="Q77" s="371"/>
      <c r="R77" s="371"/>
      <c r="S77" s="371"/>
      <c r="T77" s="443"/>
      <c r="U77" s="539"/>
      <c r="V77" s="117"/>
      <c r="W77" s="118"/>
      <c r="X77" s="119"/>
      <c r="Y77" s="120"/>
      <c r="Z77" s="122"/>
      <c r="AA77" s="121"/>
      <c r="AB77" s="443"/>
      <c r="AC77" s="734"/>
      <c r="AD77" s="372"/>
      <c r="AE77" s="485"/>
      <c r="AF77" s="373" t="str">
        <f t="shared" si="0"/>
        <v/>
      </c>
      <c r="AG77" s="373" t="str">
        <f t="shared" si="1"/>
        <v/>
      </c>
      <c r="AH77" s="374" t="str">
        <f t="shared" si="2"/>
        <v/>
      </c>
      <c r="AI77" s="375" t="str">
        <f t="shared" si="3"/>
        <v/>
      </c>
      <c r="AJ77" s="375" t="str">
        <f t="shared" si="4"/>
        <v/>
      </c>
      <c r="AK77" s="375" t="str">
        <f t="shared" si="5"/>
        <v/>
      </c>
      <c r="AL77" s="375" t="str">
        <f t="shared" si="6"/>
        <v/>
      </c>
      <c r="AM77" s="375" t="str">
        <f t="shared" si="7"/>
        <v/>
      </c>
      <c r="AN77" s="376"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376"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375" t="str">
        <f t="shared" si="8"/>
        <v/>
      </c>
      <c r="AQ77" s="444" t="str">
        <f t="shared" si="9"/>
        <v/>
      </c>
      <c r="AR77" s="375" t="str">
        <f t="shared" si="10"/>
        <v/>
      </c>
      <c r="AS77" s="377" t="str">
        <f t="shared" si="11"/>
        <v/>
      </c>
      <c r="AT77" s="378" t="str">
        <f t="shared" si="12"/>
        <v/>
      </c>
      <c r="AV77" s="380"/>
      <c r="AX77" s="625" t="b">
        <f t="shared" si="16"/>
        <v>0</v>
      </c>
      <c r="AY77" s="7" t="str">
        <f t="shared" si="17"/>
        <v>FALSEFALSEFALSE</v>
      </c>
      <c r="AZ77" s="626">
        <f t="shared" si="13"/>
        <v>0</v>
      </c>
      <c r="BA77" s="627" t="str">
        <f t="shared" si="18"/>
        <v/>
      </c>
      <c r="BB77" s="627">
        <f t="shared" si="14"/>
        <v>0</v>
      </c>
      <c r="BC77" s="690" t="str">
        <f t="shared" si="15"/>
        <v/>
      </c>
      <c r="BD77" s="16"/>
      <c r="BE77" s="16"/>
      <c r="BF77" s="16"/>
      <c r="BG77" s="16"/>
      <c r="BH77" s="16"/>
      <c r="BI77" s="16"/>
      <c r="BJ77" s="16"/>
      <c r="BK77" s="16"/>
      <c r="BL77" s="16"/>
      <c r="BM77" s="16"/>
      <c r="BN77" s="16"/>
      <c r="BO77" s="16"/>
      <c r="BP77" s="16"/>
      <c r="BQ77" s="16"/>
      <c r="BR77" s="16"/>
      <c r="BS77" s="16"/>
      <c r="BT77" s="16"/>
      <c r="BU77" s="16"/>
      <c r="BV77" s="16"/>
      <c r="BW77" s="16"/>
    </row>
    <row r="78" spans="1:75" s="379" customFormat="1">
      <c r="A78" s="381">
        <v>21</v>
      </c>
      <c r="B78" s="117"/>
      <c r="C78" s="288"/>
      <c r="D78" s="289"/>
      <c r="E78" s="289"/>
      <c r="F78" s="290"/>
      <c r="G78" s="292"/>
      <c r="H78" s="116"/>
      <c r="I78" s="292"/>
      <c r="J78" s="116"/>
      <c r="K78" s="370"/>
      <c r="L78" s="370"/>
      <c r="M78" s="370"/>
      <c r="N78" s="371"/>
      <c r="O78" s="371"/>
      <c r="P78" s="371"/>
      <c r="Q78" s="371"/>
      <c r="R78" s="371"/>
      <c r="S78" s="371"/>
      <c r="T78" s="443"/>
      <c r="U78" s="539"/>
      <c r="V78" s="117"/>
      <c r="W78" s="118"/>
      <c r="X78" s="119"/>
      <c r="Y78" s="120"/>
      <c r="Z78" s="122"/>
      <c r="AA78" s="121"/>
      <c r="AB78" s="443"/>
      <c r="AC78" s="734"/>
      <c r="AD78" s="372"/>
      <c r="AE78" s="485"/>
      <c r="AF78" s="373" t="str">
        <f t="shared" si="0"/>
        <v/>
      </c>
      <c r="AG78" s="373" t="str">
        <f t="shared" si="1"/>
        <v/>
      </c>
      <c r="AH78" s="374" t="str">
        <f t="shared" si="2"/>
        <v/>
      </c>
      <c r="AI78" s="375" t="str">
        <f t="shared" si="3"/>
        <v/>
      </c>
      <c r="AJ78" s="375" t="str">
        <f t="shared" si="4"/>
        <v/>
      </c>
      <c r="AK78" s="375" t="str">
        <f t="shared" si="5"/>
        <v/>
      </c>
      <c r="AL78" s="375" t="str">
        <f t="shared" si="6"/>
        <v/>
      </c>
      <c r="AM78" s="375" t="str">
        <f t="shared" si="7"/>
        <v/>
      </c>
      <c r="AN78" s="376"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376"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375" t="str">
        <f t="shared" si="8"/>
        <v/>
      </c>
      <c r="AQ78" s="444" t="str">
        <f t="shared" si="9"/>
        <v/>
      </c>
      <c r="AR78" s="375" t="str">
        <f t="shared" si="10"/>
        <v/>
      </c>
      <c r="AS78" s="377" t="str">
        <f t="shared" si="11"/>
        <v/>
      </c>
      <c r="AT78" s="378" t="str">
        <f t="shared" si="12"/>
        <v/>
      </c>
      <c r="AV78" s="380"/>
      <c r="AX78" s="625" t="b">
        <f t="shared" si="16"/>
        <v>0</v>
      </c>
      <c r="AY78" s="7" t="str">
        <f t="shared" si="17"/>
        <v>FALSEFALSEFALSE</v>
      </c>
      <c r="AZ78" s="626">
        <f t="shared" si="13"/>
        <v>0</v>
      </c>
      <c r="BA78" s="627" t="str">
        <f t="shared" si="18"/>
        <v/>
      </c>
      <c r="BB78" s="627">
        <f t="shared" si="14"/>
        <v>0</v>
      </c>
      <c r="BC78" s="690" t="str">
        <f t="shared" si="15"/>
        <v/>
      </c>
      <c r="BD78" s="16"/>
      <c r="BE78" s="16"/>
      <c r="BF78" s="16"/>
      <c r="BG78" s="16"/>
      <c r="BH78" s="16"/>
      <c r="BI78" s="16"/>
      <c r="BJ78" s="16"/>
      <c r="BK78" s="16"/>
      <c r="BL78" s="16"/>
      <c r="BM78" s="16"/>
      <c r="BN78" s="16"/>
      <c r="BO78" s="16"/>
      <c r="BP78" s="16"/>
      <c r="BQ78" s="16"/>
      <c r="BR78" s="16"/>
      <c r="BS78" s="16"/>
      <c r="BT78" s="16"/>
      <c r="BU78" s="16"/>
      <c r="BV78" s="16"/>
      <c r="BW78" s="16"/>
    </row>
    <row r="79" spans="1:75" s="379" customFormat="1">
      <c r="A79" s="381">
        <v>22</v>
      </c>
      <c r="B79" s="117"/>
      <c r="C79" s="288"/>
      <c r="D79" s="289"/>
      <c r="E79" s="289"/>
      <c r="F79" s="290"/>
      <c r="G79" s="292"/>
      <c r="H79" s="116"/>
      <c r="I79" s="292"/>
      <c r="J79" s="116"/>
      <c r="K79" s="370"/>
      <c r="L79" s="370"/>
      <c r="M79" s="370"/>
      <c r="N79" s="371"/>
      <c r="O79" s="371"/>
      <c r="P79" s="371"/>
      <c r="Q79" s="371"/>
      <c r="R79" s="371"/>
      <c r="S79" s="371"/>
      <c r="T79" s="443"/>
      <c r="U79" s="539"/>
      <c r="V79" s="117"/>
      <c r="W79" s="118"/>
      <c r="X79" s="119"/>
      <c r="Y79" s="120"/>
      <c r="Z79" s="122"/>
      <c r="AA79" s="121"/>
      <c r="AB79" s="443"/>
      <c r="AC79" s="734"/>
      <c r="AD79" s="372"/>
      <c r="AE79" s="485"/>
      <c r="AF79" s="373" t="str">
        <f t="shared" si="0"/>
        <v/>
      </c>
      <c r="AG79" s="373" t="str">
        <f t="shared" si="1"/>
        <v/>
      </c>
      <c r="AH79" s="374" t="str">
        <f t="shared" si="2"/>
        <v/>
      </c>
      <c r="AI79" s="375" t="str">
        <f t="shared" si="3"/>
        <v/>
      </c>
      <c r="AJ79" s="375" t="str">
        <f t="shared" si="4"/>
        <v/>
      </c>
      <c r="AK79" s="375" t="str">
        <f t="shared" si="5"/>
        <v/>
      </c>
      <c r="AL79" s="375" t="str">
        <f t="shared" si="6"/>
        <v/>
      </c>
      <c r="AM79" s="375" t="str">
        <f t="shared" si="7"/>
        <v/>
      </c>
      <c r="AN79" s="376"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376"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375" t="str">
        <f t="shared" si="8"/>
        <v/>
      </c>
      <c r="AQ79" s="444" t="str">
        <f t="shared" si="9"/>
        <v/>
      </c>
      <c r="AR79" s="375" t="str">
        <f t="shared" si="10"/>
        <v/>
      </c>
      <c r="AS79" s="377" t="str">
        <f t="shared" si="11"/>
        <v/>
      </c>
      <c r="AT79" s="378" t="str">
        <f t="shared" si="12"/>
        <v/>
      </c>
      <c r="AV79" s="380"/>
      <c r="AX79" s="625" t="b">
        <f t="shared" si="16"/>
        <v>0</v>
      </c>
      <c r="AY79" s="7" t="str">
        <f t="shared" si="17"/>
        <v>FALSEFALSEFALSE</v>
      </c>
      <c r="AZ79" s="626">
        <f t="shared" si="13"/>
        <v>0</v>
      </c>
      <c r="BA79" s="627" t="str">
        <f t="shared" si="18"/>
        <v/>
      </c>
      <c r="BB79" s="627">
        <f t="shared" si="14"/>
        <v>0</v>
      </c>
      <c r="BC79" s="690" t="str">
        <f t="shared" si="15"/>
        <v/>
      </c>
      <c r="BD79" s="16"/>
      <c r="BE79" s="16"/>
      <c r="BF79" s="16"/>
      <c r="BG79" s="16"/>
      <c r="BH79" s="16"/>
      <c r="BI79" s="16"/>
      <c r="BJ79" s="16"/>
      <c r="BK79" s="16"/>
      <c r="BL79" s="16"/>
      <c r="BM79" s="16"/>
      <c r="BN79" s="16"/>
      <c r="BO79" s="16"/>
      <c r="BP79" s="16"/>
      <c r="BQ79" s="16"/>
      <c r="BR79" s="16"/>
      <c r="BS79" s="16"/>
      <c r="BT79" s="16"/>
      <c r="BU79" s="16"/>
      <c r="BV79" s="16"/>
      <c r="BW79" s="16"/>
    </row>
    <row r="80" spans="1:75" s="379" customFormat="1" ht="13.5" customHeight="1">
      <c r="A80" s="381">
        <v>23</v>
      </c>
      <c r="B80" s="117"/>
      <c r="C80" s="288"/>
      <c r="D80" s="289"/>
      <c r="E80" s="289"/>
      <c r="F80" s="290"/>
      <c r="G80" s="292"/>
      <c r="H80" s="116"/>
      <c r="I80" s="292"/>
      <c r="J80" s="116"/>
      <c r="K80" s="370"/>
      <c r="L80" s="370"/>
      <c r="M80" s="370"/>
      <c r="N80" s="371"/>
      <c r="O80" s="371"/>
      <c r="P80" s="371"/>
      <c r="Q80" s="371"/>
      <c r="R80" s="371"/>
      <c r="S80" s="371"/>
      <c r="T80" s="443"/>
      <c r="U80" s="539"/>
      <c r="V80" s="117"/>
      <c r="W80" s="118"/>
      <c r="X80" s="119"/>
      <c r="Y80" s="120"/>
      <c r="Z80" s="122"/>
      <c r="AA80" s="121"/>
      <c r="AB80" s="443"/>
      <c r="AC80" s="734"/>
      <c r="AD80" s="372"/>
      <c r="AE80" s="485"/>
      <c r="AF80" s="373" t="str">
        <f t="shared" si="0"/>
        <v/>
      </c>
      <c r="AG80" s="373" t="str">
        <f t="shared" si="1"/>
        <v/>
      </c>
      <c r="AH80" s="374" t="str">
        <f t="shared" si="2"/>
        <v/>
      </c>
      <c r="AI80" s="375" t="str">
        <f t="shared" si="3"/>
        <v/>
      </c>
      <c r="AJ80" s="375" t="str">
        <f t="shared" si="4"/>
        <v/>
      </c>
      <c r="AK80" s="375" t="str">
        <f t="shared" si="5"/>
        <v/>
      </c>
      <c r="AL80" s="375" t="str">
        <f t="shared" si="6"/>
        <v/>
      </c>
      <c r="AM80" s="375" t="str">
        <f t="shared" si="7"/>
        <v/>
      </c>
      <c r="AN80" s="376"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376"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375" t="str">
        <f t="shared" si="8"/>
        <v/>
      </c>
      <c r="AQ80" s="444" t="str">
        <f t="shared" si="9"/>
        <v/>
      </c>
      <c r="AR80" s="375" t="str">
        <f t="shared" si="10"/>
        <v/>
      </c>
      <c r="AS80" s="377" t="str">
        <f t="shared" si="11"/>
        <v/>
      </c>
      <c r="AT80" s="378" t="str">
        <f t="shared" si="12"/>
        <v/>
      </c>
      <c r="AV80" s="380"/>
      <c r="AX80" s="625" t="b">
        <f t="shared" si="16"/>
        <v>0</v>
      </c>
      <c r="AY80" s="7" t="str">
        <f t="shared" si="17"/>
        <v>FALSEFALSEFALSE</v>
      </c>
      <c r="AZ80" s="626">
        <f t="shared" si="13"/>
        <v>0</v>
      </c>
      <c r="BA80" s="627" t="str">
        <f t="shared" si="18"/>
        <v/>
      </c>
      <c r="BB80" s="627">
        <f t="shared" si="14"/>
        <v>0</v>
      </c>
      <c r="BC80" s="690" t="str">
        <f t="shared" si="15"/>
        <v/>
      </c>
    </row>
    <row r="81" spans="1:55" s="379" customFormat="1" ht="13.5" customHeight="1">
      <c r="A81" s="381">
        <v>24</v>
      </c>
      <c r="B81" s="117"/>
      <c r="C81" s="288"/>
      <c r="D81" s="289"/>
      <c r="E81" s="289"/>
      <c r="F81" s="290"/>
      <c r="G81" s="292"/>
      <c r="H81" s="116"/>
      <c r="I81" s="292"/>
      <c r="J81" s="116"/>
      <c r="K81" s="370"/>
      <c r="L81" s="370"/>
      <c r="M81" s="370"/>
      <c r="N81" s="371"/>
      <c r="O81" s="371"/>
      <c r="P81" s="371"/>
      <c r="Q81" s="371"/>
      <c r="R81" s="371"/>
      <c r="S81" s="371"/>
      <c r="T81" s="443"/>
      <c r="U81" s="539"/>
      <c r="V81" s="117"/>
      <c r="W81" s="118"/>
      <c r="X81" s="119"/>
      <c r="Y81" s="120"/>
      <c r="Z81" s="122"/>
      <c r="AA81" s="121"/>
      <c r="AB81" s="443"/>
      <c r="AC81" s="734"/>
      <c r="AD81" s="372"/>
      <c r="AE81" s="485"/>
      <c r="AF81" s="373" t="str">
        <f t="shared" si="0"/>
        <v/>
      </c>
      <c r="AG81" s="373" t="str">
        <f t="shared" si="1"/>
        <v/>
      </c>
      <c r="AH81" s="374" t="str">
        <f t="shared" si="2"/>
        <v/>
      </c>
      <c r="AI81" s="375" t="str">
        <f t="shared" si="3"/>
        <v/>
      </c>
      <c r="AJ81" s="375" t="str">
        <f t="shared" si="4"/>
        <v/>
      </c>
      <c r="AK81" s="375" t="str">
        <f t="shared" si="5"/>
        <v/>
      </c>
      <c r="AL81" s="375" t="str">
        <f t="shared" si="6"/>
        <v/>
      </c>
      <c r="AM81" s="375" t="str">
        <f t="shared" si="7"/>
        <v/>
      </c>
      <c r="AN81" s="376"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376"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375" t="str">
        <f t="shared" si="8"/>
        <v/>
      </c>
      <c r="AQ81" s="444" t="str">
        <f t="shared" si="9"/>
        <v/>
      </c>
      <c r="AR81" s="375" t="str">
        <f t="shared" si="10"/>
        <v/>
      </c>
      <c r="AS81" s="377" t="str">
        <f t="shared" si="11"/>
        <v/>
      </c>
      <c r="AT81" s="378" t="str">
        <f t="shared" si="12"/>
        <v/>
      </c>
      <c r="AV81" s="380"/>
      <c r="AX81" s="625" t="b">
        <f t="shared" si="16"/>
        <v>0</v>
      </c>
      <c r="AY81" s="7" t="str">
        <f t="shared" si="17"/>
        <v>FALSEFALSEFALSE</v>
      </c>
      <c r="AZ81" s="626">
        <f t="shared" si="13"/>
        <v>0</v>
      </c>
      <c r="BA81" s="627" t="str">
        <f t="shared" si="18"/>
        <v/>
      </c>
      <c r="BB81" s="627">
        <f t="shared" si="14"/>
        <v>0</v>
      </c>
      <c r="BC81" s="690" t="str">
        <f t="shared" si="15"/>
        <v/>
      </c>
    </row>
    <row r="82" spans="1:55" s="379" customFormat="1" ht="13.5" customHeight="1">
      <c r="A82" s="381">
        <v>25</v>
      </c>
      <c r="B82" s="117"/>
      <c r="C82" s="288"/>
      <c r="D82" s="289"/>
      <c r="E82" s="289"/>
      <c r="F82" s="290"/>
      <c r="G82" s="292"/>
      <c r="H82" s="116"/>
      <c r="I82" s="292"/>
      <c r="J82" s="116"/>
      <c r="K82" s="370"/>
      <c r="L82" s="370"/>
      <c r="M82" s="370"/>
      <c r="N82" s="371"/>
      <c r="O82" s="371"/>
      <c r="P82" s="371"/>
      <c r="Q82" s="371"/>
      <c r="R82" s="371"/>
      <c r="S82" s="371"/>
      <c r="T82" s="443"/>
      <c r="U82" s="539"/>
      <c r="V82" s="117"/>
      <c r="W82" s="118"/>
      <c r="X82" s="119"/>
      <c r="Y82" s="120"/>
      <c r="Z82" s="122"/>
      <c r="AA82" s="121"/>
      <c r="AB82" s="443"/>
      <c r="AC82" s="734"/>
      <c r="AD82" s="372"/>
      <c r="AE82" s="485"/>
      <c r="AF82" s="373" t="str">
        <f t="shared" si="0"/>
        <v/>
      </c>
      <c r="AG82" s="373" t="str">
        <f t="shared" si="1"/>
        <v/>
      </c>
      <c r="AH82" s="374" t="str">
        <f t="shared" si="2"/>
        <v/>
      </c>
      <c r="AI82" s="375" t="str">
        <f t="shared" si="3"/>
        <v/>
      </c>
      <c r="AJ82" s="375" t="str">
        <f t="shared" si="4"/>
        <v/>
      </c>
      <c r="AK82" s="375" t="str">
        <f t="shared" si="5"/>
        <v/>
      </c>
      <c r="AL82" s="375" t="str">
        <f t="shared" si="6"/>
        <v/>
      </c>
      <c r="AM82" s="375" t="str">
        <f t="shared" si="7"/>
        <v/>
      </c>
      <c r="AN82" s="376"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376"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375" t="str">
        <f t="shared" si="8"/>
        <v/>
      </c>
      <c r="AQ82" s="444" t="str">
        <f t="shared" si="9"/>
        <v/>
      </c>
      <c r="AR82" s="375" t="str">
        <f t="shared" si="10"/>
        <v/>
      </c>
      <c r="AS82" s="377" t="str">
        <f t="shared" si="11"/>
        <v/>
      </c>
      <c r="AT82" s="378" t="str">
        <f t="shared" si="12"/>
        <v/>
      </c>
      <c r="AV82" s="380"/>
      <c r="AX82" s="625" t="b">
        <f t="shared" si="16"/>
        <v>0</v>
      </c>
      <c r="AY82" s="7" t="str">
        <f t="shared" si="17"/>
        <v>FALSEFALSEFALSE</v>
      </c>
      <c r="AZ82" s="626">
        <f t="shared" si="13"/>
        <v>0</v>
      </c>
      <c r="BA82" s="627" t="str">
        <f t="shared" si="18"/>
        <v/>
      </c>
      <c r="BB82" s="627">
        <f t="shared" si="14"/>
        <v>0</v>
      </c>
      <c r="BC82" s="690" t="str">
        <f t="shared" si="15"/>
        <v/>
      </c>
    </row>
    <row r="83" spans="1:55" s="379" customFormat="1" ht="13.5" customHeight="1">
      <c r="A83" s="381">
        <v>26</v>
      </c>
      <c r="B83" s="117"/>
      <c r="C83" s="288"/>
      <c r="D83" s="289"/>
      <c r="E83" s="289"/>
      <c r="F83" s="290"/>
      <c r="G83" s="292"/>
      <c r="H83" s="116"/>
      <c r="I83" s="292"/>
      <c r="J83" s="116"/>
      <c r="K83" s="370"/>
      <c r="L83" s="370"/>
      <c r="M83" s="370"/>
      <c r="N83" s="371"/>
      <c r="O83" s="371"/>
      <c r="P83" s="371"/>
      <c r="Q83" s="371"/>
      <c r="R83" s="371"/>
      <c r="S83" s="371"/>
      <c r="T83" s="443"/>
      <c r="U83" s="539"/>
      <c r="V83" s="117"/>
      <c r="W83" s="118"/>
      <c r="X83" s="119"/>
      <c r="Y83" s="120"/>
      <c r="Z83" s="122"/>
      <c r="AA83" s="121"/>
      <c r="AB83" s="443"/>
      <c r="AC83" s="734"/>
      <c r="AD83" s="372"/>
      <c r="AE83" s="485"/>
      <c r="AF83" s="373" t="str">
        <f t="shared" si="0"/>
        <v/>
      </c>
      <c r="AG83" s="373" t="str">
        <f t="shared" si="1"/>
        <v/>
      </c>
      <c r="AH83" s="374" t="str">
        <f t="shared" si="2"/>
        <v/>
      </c>
      <c r="AI83" s="375" t="str">
        <f t="shared" si="3"/>
        <v/>
      </c>
      <c r="AJ83" s="375" t="str">
        <f t="shared" si="4"/>
        <v/>
      </c>
      <c r="AK83" s="375" t="str">
        <f t="shared" si="5"/>
        <v/>
      </c>
      <c r="AL83" s="375" t="str">
        <f t="shared" si="6"/>
        <v/>
      </c>
      <c r="AM83" s="375" t="str">
        <f t="shared" si="7"/>
        <v/>
      </c>
      <c r="AN83" s="376"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376"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375" t="str">
        <f t="shared" si="8"/>
        <v/>
      </c>
      <c r="AQ83" s="444" t="str">
        <f t="shared" si="9"/>
        <v/>
      </c>
      <c r="AR83" s="375" t="str">
        <f t="shared" si="10"/>
        <v/>
      </c>
      <c r="AS83" s="377" t="str">
        <f t="shared" si="11"/>
        <v/>
      </c>
      <c r="AT83" s="378" t="str">
        <f t="shared" si="12"/>
        <v/>
      </c>
      <c r="AV83" s="380"/>
      <c r="AX83" s="625" t="b">
        <f t="shared" si="16"/>
        <v>0</v>
      </c>
      <c r="AY83" s="7" t="str">
        <f t="shared" si="17"/>
        <v>FALSEFALSEFALSE</v>
      </c>
      <c r="AZ83" s="626">
        <f t="shared" si="13"/>
        <v>0</v>
      </c>
      <c r="BA83" s="627" t="str">
        <f t="shared" si="18"/>
        <v/>
      </c>
      <c r="BB83" s="627">
        <f t="shared" si="14"/>
        <v>0</v>
      </c>
      <c r="BC83" s="690" t="str">
        <f t="shared" si="15"/>
        <v/>
      </c>
    </row>
    <row r="84" spans="1:55" s="379" customFormat="1" ht="13.5" customHeight="1">
      <c r="A84" s="381">
        <v>27</v>
      </c>
      <c r="B84" s="117"/>
      <c r="C84" s="288"/>
      <c r="D84" s="289"/>
      <c r="E84" s="289"/>
      <c r="F84" s="290"/>
      <c r="G84" s="292"/>
      <c r="H84" s="116"/>
      <c r="I84" s="292"/>
      <c r="J84" s="116"/>
      <c r="K84" s="370"/>
      <c r="L84" s="370"/>
      <c r="M84" s="370"/>
      <c r="N84" s="371"/>
      <c r="O84" s="371"/>
      <c r="P84" s="371"/>
      <c r="Q84" s="371"/>
      <c r="R84" s="371"/>
      <c r="S84" s="371"/>
      <c r="T84" s="443"/>
      <c r="U84" s="539"/>
      <c r="V84" s="117"/>
      <c r="W84" s="118"/>
      <c r="X84" s="119"/>
      <c r="Y84" s="120"/>
      <c r="Z84" s="122"/>
      <c r="AA84" s="121"/>
      <c r="AB84" s="443"/>
      <c r="AC84" s="734"/>
      <c r="AD84" s="372"/>
      <c r="AE84" s="485"/>
      <c r="AF84" s="373" t="str">
        <f t="shared" si="0"/>
        <v/>
      </c>
      <c r="AG84" s="373" t="str">
        <f t="shared" si="1"/>
        <v/>
      </c>
      <c r="AH84" s="374" t="str">
        <f t="shared" si="2"/>
        <v/>
      </c>
      <c r="AI84" s="375" t="str">
        <f t="shared" si="3"/>
        <v/>
      </c>
      <c r="AJ84" s="375" t="str">
        <f t="shared" si="4"/>
        <v/>
      </c>
      <c r="AK84" s="375" t="str">
        <f t="shared" si="5"/>
        <v/>
      </c>
      <c r="AL84" s="375" t="str">
        <f t="shared" si="6"/>
        <v/>
      </c>
      <c r="AM84" s="375" t="str">
        <f t="shared" si="7"/>
        <v/>
      </c>
      <c r="AN84" s="376"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376"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375" t="str">
        <f t="shared" si="8"/>
        <v/>
      </c>
      <c r="AQ84" s="444" t="str">
        <f t="shared" si="9"/>
        <v/>
      </c>
      <c r="AR84" s="375" t="str">
        <f t="shared" si="10"/>
        <v/>
      </c>
      <c r="AS84" s="377" t="str">
        <f t="shared" si="11"/>
        <v/>
      </c>
      <c r="AT84" s="378" t="str">
        <f t="shared" si="12"/>
        <v/>
      </c>
      <c r="AV84" s="380"/>
      <c r="AX84" s="625" t="b">
        <f t="shared" si="16"/>
        <v>0</v>
      </c>
      <c r="AY84" s="7" t="str">
        <f t="shared" si="17"/>
        <v>FALSEFALSEFALSE</v>
      </c>
      <c r="AZ84" s="626">
        <f t="shared" si="13"/>
        <v>0</v>
      </c>
      <c r="BA84" s="627" t="str">
        <f t="shared" si="18"/>
        <v/>
      </c>
      <c r="BB84" s="627">
        <f t="shared" si="14"/>
        <v>0</v>
      </c>
      <c r="BC84" s="690" t="str">
        <f t="shared" si="15"/>
        <v/>
      </c>
    </row>
    <row r="85" spans="1:55" s="379" customFormat="1" ht="13.5" customHeight="1">
      <c r="A85" s="381">
        <v>28</v>
      </c>
      <c r="B85" s="117"/>
      <c r="C85" s="288"/>
      <c r="D85" s="289"/>
      <c r="E85" s="289"/>
      <c r="F85" s="290"/>
      <c r="G85" s="292"/>
      <c r="H85" s="116"/>
      <c r="I85" s="292"/>
      <c r="J85" s="116"/>
      <c r="K85" s="370"/>
      <c r="L85" s="370"/>
      <c r="M85" s="370"/>
      <c r="N85" s="371"/>
      <c r="O85" s="371"/>
      <c r="P85" s="371"/>
      <c r="Q85" s="371"/>
      <c r="R85" s="371"/>
      <c r="S85" s="371"/>
      <c r="T85" s="443"/>
      <c r="U85" s="539"/>
      <c r="V85" s="117"/>
      <c r="W85" s="118"/>
      <c r="X85" s="119"/>
      <c r="Y85" s="120"/>
      <c r="Z85" s="122"/>
      <c r="AA85" s="121"/>
      <c r="AB85" s="443"/>
      <c r="AC85" s="734"/>
      <c r="AD85" s="372"/>
      <c r="AE85" s="485"/>
      <c r="AF85" s="373" t="str">
        <f t="shared" si="0"/>
        <v/>
      </c>
      <c r="AG85" s="373" t="str">
        <f t="shared" si="1"/>
        <v/>
      </c>
      <c r="AH85" s="374" t="str">
        <f t="shared" si="2"/>
        <v/>
      </c>
      <c r="AI85" s="375" t="str">
        <f t="shared" si="3"/>
        <v/>
      </c>
      <c r="AJ85" s="375" t="str">
        <f t="shared" si="4"/>
        <v/>
      </c>
      <c r="AK85" s="375" t="str">
        <f t="shared" si="5"/>
        <v/>
      </c>
      <c r="AL85" s="375" t="str">
        <f t="shared" si="6"/>
        <v/>
      </c>
      <c r="AM85" s="375" t="str">
        <f t="shared" si="7"/>
        <v/>
      </c>
      <c r="AN85" s="376"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376"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375" t="str">
        <f t="shared" si="8"/>
        <v/>
      </c>
      <c r="AQ85" s="444" t="str">
        <f t="shared" si="9"/>
        <v/>
      </c>
      <c r="AR85" s="375" t="str">
        <f t="shared" si="10"/>
        <v/>
      </c>
      <c r="AS85" s="377" t="str">
        <f t="shared" si="11"/>
        <v/>
      </c>
      <c r="AT85" s="378" t="str">
        <f t="shared" si="12"/>
        <v/>
      </c>
      <c r="AV85" s="380"/>
      <c r="AX85" s="625" t="b">
        <f t="shared" si="16"/>
        <v>0</v>
      </c>
      <c r="AY85" s="7" t="str">
        <f t="shared" si="17"/>
        <v>FALSEFALSEFALSE</v>
      </c>
      <c r="AZ85" s="626">
        <f t="shared" si="13"/>
        <v>0</v>
      </c>
      <c r="BA85" s="627" t="str">
        <f t="shared" si="18"/>
        <v/>
      </c>
      <c r="BB85" s="627">
        <f t="shared" si="14"/>
        <v>0</v>
      </c>
      <c r="BC85" s="690" t="str">
        <f t="shared" si="15"/>
        <v/>
      </c>
    </row>
    <row r="86" spans="1:55" s="379" customFormat="1" ht="13.5" customHeight="1">
      <c r="A86" s="381">
        <v>29</v>
      </c>
      <c r="B86" s="117"/>
      <c r="C86" s="288"/>
      <c r="D86" s="289"/>
      <c r="E86" s="289"/>
      <c r="F86" s="290"/>
      <c r="G86" s="292"/>
      <c r="H86" s="116"/>
      <c r="I86" s="292"/>
      <c r="J86" s="116"/>
      <c r="K86" s="370"/>
      <c r="L86" s="370"/>
      <c r="M86" s="370"/>
      <c r="N86" s="371"/>
      <c r="O86" s="371"/>
      <c r="P86" s="371"/>
      <c r="Q86" s="371"/>
      <c r="R86" s="371"/>
      <c r="S86" s="371"/>
      <c r="T86" s="443"/>
      <c r="U86" s="539"/>
      <c r="V86" s="117"/>
      <c r="W86" s="118"/>
      <c r="X86" s="119"/>
      <c r="Y86" s="120"/>
      <c r="Z86" s="122"/>
      <c r="AA86" s="121"/>
      <c r="AB86" s="443"/>
      <c r="AC86" s="734"/>
      <c r="AD86" s="372"/>
      <c r="AE86" s="485"/>
      <c r="AF86" s="373" t="str">
        <f t="shared" si="0"/>
        <v/>
      </c>
      <c r="AG86" s="373" t="str">
        <f t="shared" si="1"/>
        <v/>
      </c>
      <c r="AH86" s="374" t="str">
        <f t="shared" si="2"/>
        <v/>
      </c>
      <c r="AI86" s="375" t="str">
        <f t="shared" si="3"/>
        <v/>
      </c>
      <c r="AJ86" s="375" t="str">
        <f t="shared" si="4"/>
        <v/>
      </c>
      <c r="AK86" s="375" t="str">
        <f t="shared" si="5"/>
        <v/>
      </c>
      <c r="AL86" s="375" t="str">
        <f t="shared" si="6"/>
        <v/>
      </c>
      <c r="AM86" s="375" t="str">
        <f t="shared" si="7"/>
        <v/>
      </c>
      <c r="AN86" s="376"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376"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375" t="str">
        <f t="shared" si="8"/>
        <v/>
      </c>
      <c r="AQ86" s="444" t="str">
        <f t="shared" si="9"/>
        <v/>
      </c>
      <c r="AR86" s="375" t="str">
        <f t="shared" si="10"/>
        <v/>
      </c>
      <c r="AS86" s="377" t="str">
        <f t="shared" si="11"/>
        <v/>
      </c>
      <c r="AT86" s="378" t="str">
        <f t="shared" si="12"/>
        <v/>
      </c>
      <c r="AV86" s="380"/>
      <c r="AX86" s="625" t="b">
        <f t="shared" si="16"/>
        <v>0</v>
      </c>
      <c r="AY86" s="7" t="str">
        <f t="shared" si="17"/>
        <v>FALSEFALSEFALSE</v>
      </c>
      <c r="AZ86" s="626">
        <f t="shared" si="13"/>
        <v>0</v>
      </c>
      <c r="BA86" s="627" t="str">
        <f t="shared" si="18"/>
        <v/>
      </c>
      <c r="BB86" s="627">
        <f t="shared" si="14"/>
        <v>0</v>
      </c>
      <c r="BC86" s="690" t="str">
        <f t="shared" si="15"/>
        <v/>
      </c>
    </row>
    <row r="87" spans="1:55" s="379" customFormat="1" ht="13.5" customHeight="1">
      <c r="A87" s="381">
        <v>30</v>
      </c>
      <c r="B87" s="117"/>
      <c r="C87" s="288"/>
      <c r="D87" s="289"/>
      <c r="E87" s="289"/>
      <c r="F87" s="290"/>
      <c r="G87" s="292"/>
      <c r="H87" s="116"/>
      <c r="I87" s="292"/>
      <c r="J87" s="116"/>
      <c r="K87" s="370"/>
      <c r="L87" s="370"/>
      <c r="M87" s="370"/>
      <c r="N87" s="371"/>
      <c r="O87" s="371"/>
      <c r="P87" s="371"/>
      <c r="Q87" s="371"/>
      <c r="R87" s="371"/>
      <c r="S87" s="371"/>
      <c r="T87" s="443"/>
      <c r="U87" s="539"/>
      <c r="V87" s="117"/>
      <c r="W87" s="118"/>
      <c r="X87" s="119"/>
      <c r="Y87" s="120"/>
      <c r="Z87" s="122"/>
      <c r="AA87" s="121"/>
      <c r="AB87" s="443"/>
      <c r="AC87" s="734"/>
      <c r="AD87" s="372"/>
      <c r="AE87" s="485"/>
      <c r="AF87" s="373" t="str">
        <f t="shared" si="0"/>
        <v/>
      </c>
      <c r="AG87" s="373" t="str">
        <f t="shared" si="1"/>
        <v/>
      </c>
      <c r="AH87" s="374" t="str">
        <f t="shared" si="2"/>
        <v/>
      </c>
      <c r="AI87" s="375" t="str">
        <f t="shared" si="3"/>
        <v/>
      </c>
      <c r="AJ87" s="375" t="str">
        <f t="shared" si="4"/>
        <v/>
      </c>
      <c r="AK87" s="375" t="str">
        <f t="shared" si="5"/>
        <v/>
      </c>
      <c r="AL87" s="375" t="str">
        <f t="shared" si="6"/>
        <v/>
      </c>
      <c r="AM87" s="375" t="str">
        <f t="shared" si="7"/>
        <v/>
      </c>
      <c r="AN87" s="376"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376"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375" t="str">
        <f t="shared" si="8"/>
        <v/>
      </c>
      <c r="AQ87" s="444" t="str">
        <f t="shared" si="9"/>
        <v/>
      </c>
      <c r="AR87" s="375" t="str">
        <f t="shared" si="10"/>
        <v/>
      </c>
      <c r="AS87" s="377" t="str">
        <f t="shared" si="11"/>
        <v/>
      </c>
      <c r="AT87" s="378" t="str">
        <f t="shared" si="12"/>
        <v/>
      </c>
      <c r="AV87" s="380"/>
      <c r="AX87" s="625" t="b">
        <f t="shared" si="16"/>
        <v>0</v>
      </c>
      <c r="AY87" s="7" t="str">
        <f t="shared" si="17"/>
        <v>FALSEFALSEFALSE</v>
      </c>
      <c r="AZ87" s="626">
        <f t="shared" si="13"/>
        <v>0</v>
      </c>
      <c r="BA87" s="627" t="str">
        <f t="shared" si="18"/>
        <v/>
      </c>
      <c r="BB87" s="627">
        <f t="shared" si="14"/>
        <v>0</v>
      </c>
      <c r="BC87" s="690" t="str">
        <f t="shared" si="15"/>
        <v/>
      </c>
    </row>
    <row r="88" spans="1:55" s="379" customFormat="1" ht="13.5" customHeight="1">
      <c r="A88" s="381">
        <v>31</v>
      </c>
      <c r="B88" s="117"/>
      <c r="C88" s="288"/>
      <c r="D88" s="289"/>
      <c r="E88" s="289"/>
      <c r="F88" s="290"/>
      <c r="G88" s="292"/>
      <c r="H88" s="116"/>
      <c r="I88" s="292"/>
      <c r="J88" s="116"/>
      <c r="K88" s="370"/>
      <c r="L88" s="370"/>
      <c r="M88" s="370"/>
      <c r="N88" s="371"/>
      <c r="O88" s="371"/>
      <c r="P88" s="371"/>
      <c r="Q88" s="371"/>
      <c r="R88" s="371"/>
      <c r="S88" s="371"/>
      <c r="T88" s="443"/>
      <c r="U88" s="539"/>
      <c r="V88" s="117"/>
      <c r="W88" s="118"/>
      <c r="X88" s="119"/>
      <c r="Y88" s="120"/>
      <c r="Z88" s="122"/>
      <c r="AA88" s="121"/>
      <c r="AB88" s="443"/>
      <c r="AC88" s="734"/>
      <c r="AD88" s="372"/>
      <c r="AE88" s="485"/>
      <c r="AF88" s="373" t="str">
        <f t="shared" si="0"/>
        <v/>
      </c>
      <c r="AG88" s="373" t="str">
        <f t="shared" si="1"/>
        <v/>
      </c>
      <c r="AH88" s="374" t="str">
        <f t="shared" si="2"/>
        <v/>
      </c>
      <c r="AI88" s="375" t="str">
        <f t="shared" si="3"/>
        <v/>
      </c>
      <c r="AJ88" s="375" t="str">
        <f t="shared" si="4"/>
        <v/>
      </c>
      <c r="AK88" s="375" t="str">
        <f t="shared" si="5"/>
        <v/>
      </c>
      <c r="AL88" s="375" t="str">
        <f t="shared" si="6"/>
        <v/>
      </c>
      <c r="AM88" s="375" t="str">
        <f t="shared" si="7"/>
        <v/>
      </c>
      <c r="AN88" s="376"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376"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375" t="str">
        <f t="shared" si="8"/>
        <v/>
      </c>
      <c r="AQ88" s="444" t="str">
        <f t="shared" si="9"/>
        <v/>
      </c>
      <c r="AR88" s="375" t="str">
        <f t="shared" si="10"/>
        <v/>
      </c>
      <c r="AS88" s="377" t="str">
        <f t="shared" si="11"/>
        <v/>
      </c>
      <c r="AT88" s="378" t="str">
        <f t="shared" si="12"/>
        <v/>
      </c>
      <c r="AV88" s="380"/>
      <c r="AX88" s="625" t="b">
        <f t="shared" si="16"/>
        <v>0</v>
      </c>
      <c r="AY88" s="7" t="str">
        <f t="shared" si="17"/>
        <v>FALSEFALSEFALSE</v>
      </c>
      <c r="AZ88" s="626">
        <f t="shared" si="13"/>
        <v>0</v>
      </c>
      <c r="BA88" s="627" t="str">
        <f t="shared" si="18"/>
        <v/>
      </c>
      <c r="BB88" s="627">
        <f t="shared" si="14"/>
        <v>0</v>
      </c>
      <c r="BC88" s="690" t="str">
        <f t="shared" si="15"/>
        <v/>
      </c>
    </row>
    <row r="89" spans="1:55" s="379" customFormat="1" ht="13.5" customHeight="1">
      <c r="A89" s="381">
        <v>32</v>
      </c>
      <c r="B89" s="117"/>
      <c r="C89" s="288"/>
      <c r="D89" s="289"/>
      <c r="E89" s="289"/>
      <c r="F89" s="290"/>
      <c r="G89" s="292"/>
      <c r="H89" s="116"/>
      <c r="I89" s="292"/>
      <c r="J89" s="116"/>
      <c r="K89" s="370"/>
      <c r="L89" s="370"/>
      <c r="M89" s="370"/>
      <c r="N89" s="371"/>
      <c r="O89" s="371"/>
      <c r="P89" s="371"/>
      <c r="Q89" s="371"/>
      <c r="R89" s="371"/>
      <c r="S89" s="371"/>
      <c r="T89" s="443"/>
      <c r="U89" s="539"/>
      <c r="V89" s="117"/>
      <c r="W89" s="118"/>
      <c r="X89" s="119"/>
      <c r="Y89" s="120"/>
      <c r="Z89" s="122"/>
      <c r="AA89" s="121"/>
      <c r="AB89" s="443"/>
      <c r="AC89" s="734"/>
      <c r="AD89" s="372"/>
      <c r="AE89" s="485"/>
      <c r="AF89" s="373" t="str">
        <f t="shared" si="0"/>
        <v/>
      </c>
      <c r="AG89" s="373" t="str">
        <f t="shared" si="1"/>
        <v/>
      </c>
      <c r="AH89" s="374" t="str">
        <f t="shared" si="2"/>
        <v/>
      </c>
      <c r="AI89" s="375" t="str">
        <f t="shared" si="3"/>
        <v/>
      </c>
      <c r="AJ89" s="375" t="str">
        <f t="shared" si="4"/>
        <v/>
      </c>
      <c r="AK89" s="375" t="str">
        <f t="shared" si="5"/>
        <v/>
      </c>
      <c r="AL89" s="375" t="str">
        <f t="shared" si="6"/>
        <v/>
      </c>
      <c r="AM89" s="375" t="str">
        <f t="shared" si="7"/>
        <v/>
      </c>
      <c r="AN89" s="376"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376"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375" t="str">
        <f t="shared" si="8"/>
        <v/>
      </c>
      <c r="AQ89" s="444" t="str">
        <f t="shared" si="9"/>
        <v/>
      </c>
      <c r="AR89" s="375" t="str">
        <f t="shared" si="10"/>
        <v/>
      </c>
      <c r="AS89" s="377" t="str">
        <f t="shared" si="11"/>
        <v/>
      </c>
      <c r="AT89" s="378" t="str">
        <f t="shared" si="12"/>
        <v/>
      </c>
      <c r="AV89" s="380"/>
      <c r="AX89" s="625" t="b">
        <f t="shared" si="16"/>
        <v>0</v>
      </c>
      <c r="AY89" s="7" t="str">
        <f t="shared" si="17"/>
        <v>FALSEFALSEFALSE</v>
      </c>
      <c r="AZ89" s="626">
        <f t="shared" si="13"/>
        <v>0</v>
      </c>
      <c r="BA89" s="627" t="str">
        <f t="shared" si="18"/>
        <v/>
      </c>
      <c r="BB89" s="627">
        <f t="shared" si="14"/>
        <v>0</v>
      </c>
      <c r="BC89" s="690" t="str">
        <f t="shared" si="15"/>
        <v/>
      </c>
    </row>
    <row r="90" spans="1:55" s="379" customFormat="1" ht="13.5" customHeight="1">
      <c r="A90" s="381">
        <v>33</v>
      </c>
      <c r="B90" s="117"/>
      <c r="C90" s="288"/>
      <c r="D90" s="289"/>
      <c r="E90" s="289"/>
      <c r="F90" s="290"/>
      <c r="G90" s="292"/>
      <c r="H90" s="116"/>
      <c r="I90" s="292"/>
      <c r="J90" s="116"/>
      <c r="K90" s="370"/>
      <c r="L90" s="370"/>
      <c r="M90" s="370"/>
      <c r="N90" s="371"/>
      <c r="O90" s="371"/>
      <c r="P90" s="371"/>
      <c r="Q90" s="371"/>
      <c r="R90" s="371"/>
      <c r="S90" s="371"/>
      <c r="T90" s="443"/>
      <c r="U90" s="539"/>
      <c r="V90" s="117"/>
      <c r="W90" s="118"/>
      <c r="X90" s="119"/>
      <c r="Y90" s="120"/>
      <c r="Z90" s="122"/>
      <c r="AA90" s="121"/>
      <c r="AB90" s="443"/>
      <c r="AC90" s="734"/>
      <c r="AD90" s="372"/>
      <c r="AE90" s="485"/>
      <c r="AF90" s="373" t="str">
        <f t="shared" si="0"/>
        <v/>
      </c>
      <c r="AG90" s="373" t="str">
        <f t="shared" si="1"/>
        <v/>
      </c>
      <c r="AH90" s="374" t="str">
        <f t="shared" si="2"/>
        <v/>
      </c>
      <c r="AI90" s="375" t="str">
        <f t="shared" si="3"/>
        <v/>
      </c>
      <c r="AJ90" s="375" t="str">
        <f t="shared" si="4"/>
        <v/>
      </c>
      <c r="AK90" s="375" t="str">
        <f t="shared" si="5"/>
        <v/>
      </c>
      <c r="AL90" s="375" t="str">
        <f t="shared" si="6"/>
        <v/>
      </c>
      <c r="AM90" s="375" t="str">
        <f t="shared" si="7"/>
        <v/>
      </c>
      <c r="AN90" s="376"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376"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375" t="str">
        <f t="shared" si="8"/>
        <v/>
      </c>
      <c r="AQ90" s="444" t="str">
        <f t="shared" si="9"/>
        <v/>
      </c>
      <c r="AR90" s="375" t="str">
        <f t="shared" si="10"/>
        <v/>
      </c>
      <c r="AS90" s="377" t="str">
        <f t="shared" si="11"/>
        <v/>
      </c>
      <c r="AT90" s="378" t="str">
        <f t="shared" si="12"/>
        <v/>
      </c>
      <c r="AV90" s="380"/>
      <c r="AX90" s="625" t="b">
        <f t="shared" si="16"/>
        <v>0</v>
      </c>
      <c r="AY90" s="7" t="str">
        <f t="shared" si="17"/>
        <v>FALSEFALSEFALSE</v>
      </c>
      <c r="AZ90" s="626">
        <f t="shared" si="13"/>
        <v>0</v>
      </c>
      <c r="BA90" s="627" t="str">
        <f t="shared" si="18"/>
        <v/>
      </c>
      <c r="BB90" s="627">
        <f t="shared" si="14"/>
        <v>0</v>
      </c>
      <c r="BC90" s="690" t="str">
        <f t="shared" si="15"/>
        <v/>
      </c>
    </row>
    <row r="91" spans="1:55" s="379" customFormat="1" ht="13.5" customHeight="1">
      <c r="A91" s="381">
        <v>34</v>
      </c>
      <c r="B91" s="117"/>
      <c r="C91" s="288"/>
      <c r="D91" s="289"/>
      <c r="E91" s="289"/>
      <c r="F91" s="290"/>
      <c r="G91" s="292"/>
      <c r="H91" s="116"/>
      <c r="I91" s="292"/>
      <c r="J91" s="116"/>
      <c r="K91" s="370"/>
      <c r="L91" s="370"/>
      <c r="M91" s="370"/>
      <c r="N91" s="371"/>
      <c r="O91" s="371"/>
      <c r="P91" s="371"/>
      <c r="Q91" s="371"/>
      <c r="R91" s="371"/>
      <c r="S91" s="371"/>
      <c r="T91" s="443"/>
      <c r="U91" s="539"/>
      <c r="V91" s="117"/>
      <c r="W91" s="118"/>
      <c r="X91" s="119"/>
      <c r="Y91" s="120"/>
      <c r="Z91" s="122"/>
      <c r="AA91" s="121"/>
      <c r="AB91" s="443"/>
      <c r="AC91" s="734"/>
      <c r="AD91" s="372"/>
      <c r="AE91" s="485"/>
      <c r="AF91" s="373" t="str">
        <f t="shared" si="0"/>
        <v/>
      </c>
      <c r="AG91" s="373" t="str">
        <f t="shared" si="1"/>
        <v/>
      </c>
      <c r="AH91" s="374" t="str">
        <f t="shared" si="2"/>
        <v/>
      </c>
      <c r="AI91" s="375" t="str">
        <f t="shared" si="3"/>
        <v/>
      </c>
      <c r="AJ91" s="375" t="str">
        <f t="shared" si="4"/>
        <v/>
      </c>
      <c r="AK91" s="375" t="str">
        <f t="shared" si="5"/>
        <v/>
      </c>
      <c r="AL91" s="375" t="str">
        <f t="shared" si="6"/>
        <v/>
      </c>
      <c r="AM91" s="375" t="str">
        <f t="shared" si="7"/>
        <v/>
      </c>
      <c r="AN91" s="376"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376"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375" t="str">
        <f t="shared" si="8"/>
        <v/>
      </c>
      <c r="AQ91" s="444" t="str">
        <f t="shared" si="9"/>
        <v/>
      </c>
      <c r="AR91" s="375" t="str">
        <f t="shared" si="10"/>
        <v/>
      </c>
      <c r="AS91" s="377" t="str">
        <f t="shared" si="11"/>
        <v/>
      </c>
      <c r="AT91" s="378" t="str">
        <f t="shared" si="12"/>
        <v/>
      </c>
      <c r="AV91" s="380"/>
      <c r="AX91" s="625" t="b">
        <f t="shared" si="16"/>
        <v>0</v>
      </c>
      <c r="AY91" s="7" t="str">
        <f t="shared" si="17"/>
        <v>FALSEFALSEFALSE</v>
      </c>
      <c r="AZ91" s="626">
        <f t="shared" si="13"/>
        <v>0</v>
      </c>
      <c r="BA91" s="627" t="str">
        <f t="shared" si="18"/>
        <v/>
      </c>
      <c r="BB91" s="627">
        <f t="shared" si="14"/>
        <v>0</v>
      </c>
      <c r="BC91" s="690" t="str">
        <f t="shared" si="15"/>
        <v/>
      </c>
    </row>
    <row r="92" spans="1:55" s="379" customFormat="1" ht="13.5" customHeight="1">
      <c r="A92" s="381">
        <v>35</v>
      </c>
      <c r="B92" s="117"/>
      <c r="C92" s="288"/>
      <c r="D92" s="289"/>
      <c r="E92" s="289"/>
      <c r="F92" s="290"/>
      <c r="G92" s="292"/>
      <c r="H92" s="116"/>
      <c r="I92" s="292"/>
      <c r="J92" s="116"/>
      <c r="K92" s="370"/>
      <c r="L92" s="370"/>
      <c r="M92" s="370"/>
      <c r="N92" s="371"/>
      <c r="O92" s="371"/>
      <c r="P92" s="371"/>
      <c r="Q92" s="371"/>
      <c r="R92" s="371"/>
      <c r="S92" s="371"/>
      <c r="T92" s="443"/>
      <c r="U92" s="539"/>
      <c r="V92" s="117"/>
      <c r="W92" s="118"/>
      <c r="X92" s="119"/>
      <c r="Y92" s="120"/>
      <c r="Z92" s="122"/>
      <c r="AA92" s="121"/>
      <c r="AB92" s="443"/>
      <c r="AC92" s="734"/>
      <c r="AD92" s="372"/>
      <c r="AE92" s="485"/>
      <c r="AF92" s="373" t="str">
        <f t="shared" si="0"/>
        <v/>
      </c>
      <c r="AG92" s="373" t="str">
        <f t="shared" si="1"/>
        <v/>
      </c>
      <c r="AH92" s="374" t="str">
        <f t="shared" si="2"/>
        <v/>
      </c>
      <c r="AI92" s="375" t="str">
        <f t="shared" si="3"/>
        <v/>
      </c>
      <c r="AJ92" s="375" t="str">
        <f t="shared" si="4"/>
        <v/>
      </c>
      <c r="AK92" s="375" t="str">
        <f t="shared" si="5"/>
        <v/>
      </c>
      <c r="AL92" s="375" t="str">
        <f t="shared" si="6"/>
        <v/>
      </c>
      <c r="AM92" s="375" t="str">
        <f t="shared" si="7"/>
        <v/>
      </c>
      <c r="AN92" s="376"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376"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375" t="str">
        <f t="shared" si="8"/>
        <v/>
      </c>
      <c r="AQ92" s="444" t="str">
        <f t="shared" si="9"/>
        <v/>
      </c>
      <c r="AR92" s="375" t="str">
        <f t="shared" si="10"/>
        <v/>
      </c>
      <c r="AS92" s="377" t="str">
        <f t="shared" si="11"/>
        <v/>
      </c>
      <c r="AT92" s="378" t="str">
        <f t="shared" si="12"/>
        <v/>
      </c>
      <c r="AV92" s="380"/>
      <c r="AX92" s="625" t="b">
        <f t="shared" si="16"/>
        <v>0</v>
      </c>
      <c r="AY92" s="7" t="str">
        <f t="shared" si="17"/>
        <v>FALSEFALSEFALSE</v>
      </c>
      <c r="AZ92" s="626">
        <f t="shared" si="13"/>
        <v>0</v>
      </c>
      <c r="BA92" s="627" t="str">
        <f t="shared" si="18"/>
        <v/>
      </c>
      <c r="BB92" s="627">
        <f t="shared" si="14"/>
        <v>0</v>
      </c>
      <c r="BC92" s="690" t="str">
        <f t="shared" si="15"/>
        <v/>
      </c>
    </row>
    <row r="93" spans="1:55" s="379" customFormat="1" ht="13.5" customHeight="1">
      <c r="A93" s="381">
        <v>36</v>
      </c>
      <c r="B93" s="117"/>
      <c r="C93" s="288"/>
      <c r="D93" s="289"/>
      <c r="E93" s="289"/>
      <c r="F93" s="290"/>
      <c r="G93" s="292"/>
      <c r="H93" s="116"/>
      <c r="I93" s="292"/>
      <c r="J93" s="116"/>
      <c r="K93" s="370"/>
      <c r="L93" s="370"/>
      <c r="M93" s="370"/>
      <c r="N93" s="371"/>
      <c r="O93" s="371"/>
      <c r="P93" s="371"/>
      <c r="Q93" s="371"/>
      <c r="R93" s="371"/>
      <c r="S93" s="371"/>
      <c r="T93" s="443"/>
      <c r="U93" s="539"/>
      <c r="V93" s="117"/>
      <c r="W93" s="118"/>
      <c r="X93" s="119"/>
      <c r="Y93" s="120"/>
      <c r="Z93" s="122"/>
      <c r="AA93" s="121"/>
      <c r="AB93" s="443"/>
      <c r="AC93" s="734"/>
      <c r="AD93" s="372"/>
      <c r="AE93" s="485"/>
      <c r="AF93" s="373" t="str">
        <f t="shared" si="0"/>
        <v/>
      </c>
      <c r="AG93" s="373" t="str">
        <f t="shared" si="1"/>
        <v/>
      </c>
      <c r="AH93" s="374" t="str">
        <f t="shared" si="2"/>
        <v/>
      </c>
      <c r="AI93" s="375" t="str">
        <f t="shared" si="3"/>
        <v/>
      </c>
      <c r="AJ93" s="375" t="str">
        <f t="shared" si="4"/>
        <v/>
      </c>
      <c r="AK93" s="375" t="str">
        <f t="shared" si="5"/>
        <v/>
      </c>
      <c r="AL93" s="375" t="str">
        <f t="shared" si="6"/>
        <v/>
      </c>
      <c r="AM93" s="375" t="str">
        <f t="shared" si="7"/>
        <v/>
      </c>
      <c r="AN93" s="376"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376"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375" t="str">
        <f t="shared" si="8"/>
        <v/>
      </c>
      <c r="AQ93" s="444" t="str">
        <f t="shared" si="9"/>
        <v/>
      </c>
      <c r="AR93" s="375" t="str">
        <f t="shared" si="10"/>
        <v/>
      </c>
      <c r="AS93" s="377" t="str">
        <f t="shared" si="11"/>
        <v/>
      </c>
      <c r="AT93" s="378" t="str">
        <f t="shared" si="12"/>
        <v/>
      </c>
      <c r="AV93" s="380"/>
      <c r="AX93" s="625" t="b">
        <f t="shared" si="16"/>
        <v>0</v>
      </c>
      <c r="AY93" s="7" t="str">
        <f t="shared" si="17"/>
        <v>FALSEFALSEFALSE</v>
      </c>
      <c r="AZ93" s="626">
        <f t="shared" si="13"/>
        <v>0</v>
      </c>
      <c r="BA93" s="627" t="str">
        <f t="shared" si="18"/>
        <v/>
      </c>
      <c r="BB93" s="627">
        <f t="shared" si="14"/>
        <v>0</v>
      </c>
      <c r="BC93" s="690" t="str">
        <f t="shared" si="15"/>
        <v/>
      </c>
    </row>
    <row r="94" spans="1:55" s="379" customFormat="1" ht="13.5" customHeight="1">
      <c r="A94" s="381">
        <v>37</v>
      </c>
      <c r="B94" s="117"/>
      <c r="C94" s="288"/>
      <c r="D94" s="289"/>
      <c r="E94" s="289"/>
      <c r="F94" s="290"/>
      <c r="G94" s="292"/>
      <c r="H94" s="116"/>
      <c r="I94" s="292"/>
      <c r="J94" s="116"/>
      <c r="K94" s="370"/>
      <c r="L94" s="370"/>
      <c r="M94" s="370"/>
      <c r="N94" s="371"/>
      <c r="O94" s="371"/>
      <c r="P94" s="371"/>
      <c r="Q94" s="371"/>
      <c r="R94" s="371"/>
      <c r="S94" s="371"/>
      <c r="T94" s="443"/>
      <c r="U94" s="539"/>
      <c r="V94" s="117"/>
      <c r="W94" s="118"/>
      <c r="X94" s="119"/>
      <c r="Y94" s="120"/>
      <c r="Z94" s="122"/>
      <c r="AA94" s="121"/>
      <c r="AB94" s="443"/>
      <c r="AC94" s="734"/>
      <c r="AD94" s="372"/>
      <c r="AE94" s="485"/>
      <c r="AF94" s="373" t="str">
        <f t="shared" si="0"/>
        <v/>
      </c>
      <c r="AG94" s="373" t="str">
        <f t="shared" si="1"/>
        <v/>
      </c>
      <c r="AH94" s="374" t="str">
        <f t="shared" si="2"/>
        <v/>
      </c>
      <c r="AI94" s="375" t="str">
        <f t="shared" si="3"/>
        <v/>
      </c>
      <c r="AJ94" s="375" t="str">
        <f t="shared" si="4"/>
        <v/>
      </c>
      <c r="AK94" s="375" t="str">
        <f t="shared" si="5"/>
        <v/>
      </c>
      <c r="AL94" s="375" t="str">
        <f t="shared" si="6"/>
        <v/>
      </c>
      <c r="AM94" s="375" t="str">
        <f t="shared" si="7"/>
        <v/>
      </c>
      <c r="AN94" s="376"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376"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375" t="str">
        <f t="shared" si="8"/>
        <v/>
      </c>
      <c r="AQ94" s="444" t="str">
        <f t="shared" si="9"/>
        <v/>
      </c>
      <c r="AR94" s="375" t="str">
        <f t="shared" si="10"/>
        <v/>
      </c>
      <c r="AS94" s="377" t="str">
        <f t="shared" si="11"/>
        <v/>
      </c>
      <c r="AT94" s="378" t="str">
        <f t="shared" si="12"/>
        <v/>
      </c>
      <c r="AV94" s="380"/>
      <c r="AX94" s="625" t="b">
        <f t="shared" si="16"/>
        <v>0</v>
      </c>
      <c r="AY94" s="7" t="str">
        <f t="shared" si="17"/>
        <v>FALSEFALSEFALSE</v>
      </c>
      <c r="AZ94" s="626">
        <f t="shared" si="13"/>
        <v>0</v>
      </c>
      <c r="BA94" s="627" t="str">
        <f t="shared" si="18"/>
        <v/>
      </c>
      <c r="BB94" s="627">
        <f t="shared" si="14"/>
        <v>0</v>
      </c>
      <c r="BC94" s="690" t="str">
        <f t="shared" si="15"/>
        <v/>
      </c>
    </row>
    <row r="95" spans="1:55" s="379" customFormat="1" ht="13.5" customHeight="1">
      <c r="A95" s="381">
        <v>38</v>
      </c>
      <c r="B95" s="117"/>
      <c r="C95" s="288"/>
      <c r="D95" s="289"/>
      <c r="E95" s="289"/>
      <c r="F95" s="290"/>
      <c r="G95" s="292"/>
      <c r="H95" s="116"/>
      <c r="I95" s="292"/>
      <c r="J95" s="116"/>
      <c r="K95" s="370"/>
      <c r="L95" s="370"/>
      <c r="M95" s="370"/>
      <c r="N95" s="371"/>
      <c r="O95" s="371"/>
      <c r="P95" s="371"/>
      <c r="Q95" s="371"/>
      <c r="R95" s="371"/>
      <c r="S95" s="371"/>
      <c r="T95" s="443"/>
      <c r="U95" s="539"/>
      <c r="V95" s="117"/>
      <c r="W95" s="118"/>
      <c r="X95" s="119"/>
      <c r="Y95" s="120"/>
      <c r="Z95" s="122"/>
      <c r="AA95" s="121"/>
      <c r="AB95" s="443"/>
      <c r="AC95" s="734"/>
      <c r="AD95" s="372"/>
      <c r="AE95" s="485"/>
      <c r="AF95" s="373" t="str">
        <f t="shared" si="0"/>
        <v/>
      </c>
      <c r="AG95" s="373" t="str">
        <f t="shared" si="1"/>
        <v/>
      </c>
      <c r="AH95" s="374" t="str">
        <f t="shared" si="2"/>
        <v/>
      </c>
      <c r="AI95" s="375" t="str">
        <f t="shared" si="3"/>
        <v/>
      </c>
      <c r="AJ95" s="375" t="str">
        <f t="shared" si="4"/>
        <v/>
      </c>
      <c r="AK95" s="375" t="str">
        <f t="shared" si="5"/>
        <v/>
      </c>
      <c r="AL95" s="375" t="str">
        <f t="shared" si="6"/>
        <v/>
      </c>
      <c r="AM95" s="375" t="str">
        <f t="shared" si="7"/>
        <v/>
      </c>
      <c r="AN95" s="376"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376"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375" t="str">
        <f t="shared" si="8"/>
        <v/>
      </c>
      <c r="AQ95" s="444" t="str">
        <f t="shared" si="9"/>
        <v/>
      </c>
      <c r="AR95" s="375" t="str">
        <f t="shared" si="10"/>
        <v/>
      </c>
      <c r="AS95" s="377" t="str">
        <f t="shared" si="11"/>
        <v/>
      </c>
      <c r="AT95" s="378" t="str">
        <f t="shared" si="12"/>
        <v/>
      </c>
      <c r="AV95" s="380"/>
      <c r="AX95" s="625" t="b">
        <f t="shared" si="16"/>
        <v>0</v>
      </c>
      <c r="AY95" s="7" t="str">
        <f t="shared" si="17"/>
        <v>FALSEFALSEFALSE</v>
      </c>
      <c r="AZ95" s="626">
        <f t="shared" si="13"/>
        <v>0</v>
      </c>
      <c r="BA95" s="627" t="str">
        <f t="shared" si="18"/>
        <v/>
      </c>
      <c r="BB95" s="627">
        <f t="shared" si="14"/>
        <v>0</v>
      </c>
      <c r="BC95" s="690" t="str">
        <f t="shared" si="15"/>
        <v/>
      </c>
    </row>
    <row r="96" spans="1:55" s="379" customFormat="1" ht="13.5" customHeight="1">
      <c r="A96" s="381">
        <v>39</v>
      </c>
      <c r="B96" s="117"/>
      <c r="C96" s="288"/>
      <c r="D96" s="289"/>
      <c r="E96" s="289"/>
      <c r="F96" s="290"/>
      <c r="G96" s="292"/>
      <c r="H96" s="116"/>
      <c r="I96" s="292"/>
      <c r="J96" s="116"/>
      <c r="K96" s="370"/>
      <c r="L96" s="370"/>
      <c r="M96" s="370"/>
      <c r="N96" s="371"/>
      <c r="O96" s="371"/>
      <c r="P96" s="371"/>
      <c r="Q96" s="371"/>
      <c r="R96" s="371"/>
      <c r="S96" s="371"/>
      <c r="T96" s="443"/>
      <c r="U96" s="539"/>
      <c r="V96" s="117"/>
      <c r="W96" s="118"/>
      <c r="X96" s="119"/>
      <c r="Y96" s="120"/>
      <c r="Z96" s="122"/>
      <c r="AA96" s="121"/>
      <c r="AB96" s="443"/>
      <c r="AC96" s="734"/>
      <c r="AD96" s="372"/>
      <c r="AE96" s="485"/>
      <c r="AF96" s="373" t="str">
        <f t="shared" si="0"/>
        <v/>
      </c>
      <c r="AG96" s="373" t="str">
        <f t="shared" si="1"/>
        <v/>
      </c>
      <c r="AH96" s="374" t="str">
        <f t="shared" si="2"/>
        <v/>
      </c>
      <c r="AI96" s="375" t="str">
        <f t="shared" si="3"/>
        <v/>
      </c>
      <c r="AJ96" s="375" t="str">
        <f t="shared" si="4"/>
        <v/>
      </c>
      <c r="AK96" s="375" t="str">
        <f t="shared" si="5"/>
        <v/>
      </c>
      <c r="AL96" s="375" t="str">
        <f t="shared" si="6"/>
        <v/>
      </c>
      <c r="AM96" s="375" t="str">
        <f t="shared" si="7"/>
        <v/>
      </c>
      <c r="AN96" s="376"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376"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375" t="str">
        <f t="shared" si="8"/>
        <v/>
      </c>
      <c r="AQ96" s="444" t="str">
        <f t="shared" si="9"/>
        <v/>
      </c>
      <c r="AR96" s="375" t="str">
        <f t="shared" si="10"/>
        <v/>
      </c>
      <c r="AS96" s="377" t="str">
        <f t="shared" si="11"/>
        <v/>
      </c>
      <c r="AT96" s="378" t="str">
        <f t="shared" si="12"/>
        <v/>
      </c>
      <c r="AV96" s="380"/>
      <c r="AX96" s="625" t="b">
        <f t="shared" si="16"/>
        <v>0</v>
      </c>
      <c r="AY96" s="7" t="str">
        <f t="shared" si="17"/>
        <v>FALSEFALSEFALSE</v>
      </c>
      <c r="AZ96" s="626">
        <f t="shared" si="13"/>
        <v>0</v>
      </c>
      <c r="BA96" s="627" t="str">
        <f t="shared" si="18"/>
        <v/>
      </c>
      <c r="BB96" s="627">
        <f t="shared" si="14"/>
        <v>0</v>
      </c>
      <c r="BC96" s="690" t="str">
        <f t="shared" si="15"/>
        <v/>
      </c>
    </row>
    <row r="97" spans="1:55" s="379" customFormat="1" ht="13.5" customHeight="1">
      <c r="A97" s="381">
        <v>40</v>
      </c>
      <c r="B97" s="117"/>
      <c r="C97" s="288"/>
      <c r="D97" s="289"/>
      <c r="E97" s="289"/>
      <c r="F97" s="290"/>
      <c r="G97" s="292"/>
      <c r="H97" s="116"/>
      <c r="I97" s="292"/>
      <c r="J97" s="116"/>
      <c r="K97" s="370"/>
      <c r="L97" s="370"/>
      <c r="M97" s="370"/>
      <c r="N97" s="371"/>
      <c r="O97" s="371"/>
      <c r="P97" s="371"/>
      <c r="Q97" s="371"/>
      <c r="R97" s="371"/>
      <c r="S97" s="371"/>
      <c r="T97" s="443"/>
      <c r="U97" s="539"/>
      <c r="V97" s="117"/>
      <c r="W97" s="118"/>
      <c r="X97" s="119"/>
      <c r="Y97" s="120"/>
      <c r="Z97" s="122"/>
      <c r="AA97" s="121"/>
      <c r="AB97" s="443"/>
      <c r="AC97" s="734"/>
      <c r="AD97" s="372"/>
      <c r="AE97" s="485"/>
      <c r="AF97" s="373" t="str">
        <f t="shared" si="0"/>
        <v/>
      </c>
      <c r="AG97" s="373" t="str">
        <f t="shared" si="1"/>
        <v/>
      </c>
      <c r="AH97" s="374" t="str">
        <f t="shared" si="2"/>
        <v/>
      </c>
      <c r="AI97" s="375" t="str">
        <f t="shared" si="3"/>
        <v/>
      </c>
      <c r="AJ97" s="375" t="str">
        <f t="shared" si="4"/>
        <v/>
      </c>
      <c r="AK97" s="375" t="str">
        <f t="shared" si="5"/>
        <v/>
      </c>
      <c r="AL97" s="375" t="str">
        <f t="shared" si="6"/>
        <v/>
      </c>
      <c r="AM97" s="375" t="str">
        <f t="shared" si="7"/>
        <v/>
      </c>
      <c r="AN97" s="376"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376"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375" t="str">
        <f t="shared" si="8"/>
        <v/>
      </c>
      <c r="AQ97" s="444" t="str">
        <f t="shared" si="9"/>
        <v/>
      </c>
      <c r="AR97" s="375" t="str">
        <f t="shared" si="10"/>
        <v/>
      </c>
      <c r="AS97" s="377" t="str">
        <f t="shared" si="11"/>
        <v/>
      </c>
      <c r="AT97" s="378" t="str">
        <f t="shared" si="12"/>
        <v/>
      </c>
      <c r="AV97" s="380"/>
      <c r="AX97" s="625" t="b">
        <f t="shared" si="16"/>
        <v>0</v>
      </c>
      <c r="AY97" s="7" t="str">
        <f t="shared" si="17"/>
        <v>FALSEFALSEFALSE</v>
      </c>
      <c r="AZ97" s="626">
        <f t="shared" si="13"/>
        <v>0</v>
      </c>
      <c r="BA97" s="627" t="str">
        <f t="shared" si="18"/>
        <v/>
      </c>
      <c r="BB97" s="627">
        <f t="shared" si="14"/>
        <v>0</v>
      </c>
      <c r="BC97" s="690" t="str">
        <f t="shared" si="15"/>
        <v/>
      </c>
    </row>
    <row r="98" spans="1:55" s="379" customFormat="1" ht="13.5" customHeight="1">
      <c r="A98" s="381">
        <v>41</v>
      </c>
      <c r="B98" s="117"/>
      <c r="C98" s="288"/>
      <c r="D98" s="289"/>
      <c r="E98" s="289"/>
      <c r="F98" s="290"/>
      <c r="G98" s="292"/>
      <c r="H98" s="116"/>
      <c r="I98" s="292"/>
      <c r="J98" s="116"/>
      <c r="K98" s="370"/>
      <c r="L98" s="370"/>
      <c r="M98" s="370"/>
      <c r="N98" s="371"/>
      <c r="O98" s="371"/>
      <c r="P98" s="371"/>
      <c r="Q98" s="371"/>
      <c r="R98" s="371"/>
      <c r="S98" s="371"/>
      <c r="T98" s="443"/>
      <c r="U98" s="539"/>
      <c r="V98" s="117"/>
      <c r="W98" s="118"/>
      <c r="X98" s="119"/>
      <c r="Y98" s="120"/>
      <c r="Z98" s="122"/>
      <c r="AA98" s="121"/>
      <c r="AB98" s="443"/>
      <c r="AC98" s="734"/>
      <c r="AD98" s="372"/>
      <c r="AE98" s="485"/>
      <c r="AF98" s="373" t="str">
        <f t="shared" si="0"/>
        <v/>
      </c>
      <c r="AG98" s="373" t="str">
        <f t="shared" si="1"/>
        <v/>
      </c>
      <c r="AH98" s="374" t="str">
        <f t="shared" si="2"/>
        <v/>
      </c>
      <c r="AI98" s="375" t="str">
        <f t="shared" si="3"/>
        <v/>
      </c>
      <c r="AJ98" s="375" t="str">
        <f t="shared" si="4"/>
        <v/>
      </c>
      <c r="AK98" s="375" t="str">
        <f t="shared" si="5"/>
        <v/>
      </c>
      <c r="AL98" s="375" t="str">
        <f t="shared" si="6"/>
        <v/>
      </c>
      <c r="AM98" s="375" t="str">
        <f t="shared" si="7"/>
        <v/>
      </c>
      <c r="AN98" s="376"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376"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375" t="str">
        <f t="shared" si="8"/>
        <v/>
      </c>
      <c r="AQ98" s="444" t="str">
        <f t="shared" si="9"/>
        <v/>
      </c>
      <c r="AR98" s="375" t="str">
        <f t="shared" si="10"/>
        <v/>
      </c>
      <c r="AS98" s="377" t="str">
        <f t="shared" si="11"/>
        <v/>
      </c>
      <c r="AT98" s="378" t="str">
        <f t="shared" si="12"/>
        <v/>
      </c>
      <c r="AV98" s="380"/>
      <c r="AX98" s="625" t="b">
        <f t="shared" si="16"/>
        <v>0</v>
      </c>
      <c r="AY98" s="7" t="str">
        <f t="shared" si="17"/>
        <v>FALSEFALSEFALSE</v>
      </c>
      <c r="AZ98" s="626">
        <f t="shared" si="13"/>
        <v>0</v>
      </c>
      <c r="BA98" s="627" t="str">
        <f t="shared" si="18"/>
        <v/>
      </c>
      <c r="BB98" s="627">
        <f t="shared" si="14"/>
        <v>0</v>
      </c>
      <c r="BC98" s="690" t="str">
        <f t="shared" si="15"/>
        <v/>
      </c>
    </row>
    <row r="99" spans="1:55" s="379" customFormat="1" ht="13.5" customHeight="1">
      <c r="A99" s="381">
        <v>42</v>
      </c>
      <c r="B99" s="117"/>
      <c r="C99" s="288"/>
      <c r="D99" s="289"/>
      <c r="E99" s="289"/>
      <c r="F99" s="290"/>
      <c r="G99" s="292"/>
      <c r="H99" s="116"/>
      <c r="I99" s="292"/>
      <c r="J99" s="116"/>
      <c r="K99" s="370"/>
      <c r="L99" s="370"/>
      <c r="M99" s="370"/>
      <c r="N99" s="371"/>
      <c r="O99" s="371"/>
      <c r="P99" s="371"/>
      <c r="Q99" s="371"/>
      <c r="R99" s="371"/>
      <c r="S99" s="371"/>
      <c r="T99" s="443"/>
      <c r="U99" s="539"/>
      <c r="V99" s="117"/>
      <c r="W99" s="118"/>
      <c r="X99" s="119"/>
      <c r="Y99" s="120"/>
      <c r="Z99" s="122"/>
      <c r="AA99" s="121"/>
      <c r="AB99" s="443"/>
      <c r="AC99" s="734"/>
      <c r="AD99" s="372"/>
      <c r="AE99" s="485"/>
      <c r="AF99" s="373" t="str">
        <f t="shared" si="0"/>
        <v/>
      </c>
      <c r="AG99" s="373" t="str">
        <f t="shared" si="1"/>
        <v/>
      </c>
      <c r="AH99" s="374" t="str">
        <f t="shared" si="2"/>
        <v/>
      </c>
      <c r="AI99" s="375" t="str">
        <f t="shared" si="3"/>
        <v/>
      </c>
      <c r="AJ99" s="375" t="str">
        <f t="shared" si="4"/>
        <v/>
      </c>
      <c r="AK99" s="375" t="str">
        <f t="shared" si="5"/>
        <v/>
      </c>
      <c r="AL99" s="375" t="str">
        <f t="shared" si="6"/>
        <v/>
      </c>
      <c r="AM99" s="375" t="str">
        <f t="shared" si="7"/>
        <v/>
      </c>
      <c r="AN99" s="376"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376"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375" t="str">
        <f t="shared" si="8"/>
        <v/>
      </c>
      <c r="AQ99" s="444" t="str">
        <f t="shared" si="9"/>
        <v/>
      </c>
      <c r="AR99" s="375" t="str">
        <f t="shared" si="10"/>
        <v/>
      </c>
      <c r="AS99" s="377" t="str">
        <f t="shared" si="11"/>
        <v/>
      </c>
      <c r="AT99" s="378" t="str">
        <f t="shared" si="12"/>
        <v/>
      </c>
      <c r="AV99" s="380"/>
      <c r="AX99" s="625" t="b">
        <f t="shared" si="16"/>
        <v>0</v>
      </c>
      <c r="AY99" s="7" t="str">
        <f t="shared" si="17"/>
        <v>FALSEFALSEFALSE</v>
      </c>
      <c r="AZ99" s="626">
        <f t="shared" si="13"/>
        <v>0</v>
      </c>
      <c r="BA99" s="627" t="str">
        <f t="shared" si="18"/>
        <v/>
      </c>
      <c r="BB99" s="627">
        <f t="shared" si="14"/>
        <v>0</v>
      </c>
      <c r="BC99" s="690" t="str">
        <f t="shared" si="15"/>
        <v/>
      </c>
    </row>
    <row r="100" spans="1:55" s="379" customFormat="1" ht="13.5" customHeight="1">
      <c r="A100" s="381">
        <v>43</v>
      </c>
      <c r="B100" s="117"/>
      <c r="C100" s="288"/>
      <c r="D100" s="289"/>
      <c r="E100" s="289"/>
      <c r="F100" s="290"/>
      <c r="G100" s="292"/>
      <c r="H100" s="116"/>
      <c r="I100" s="292"/>
      <c r="J100" s="116"/>
      <c r="K100" s="370"/>
      <c r="L100" s="370"/>
      <c r="M100" s="370"/>
      <c r="N100" s="371"/>
      <c r="O100" s="371"/>
      <c r="P100" s="371"/>
      <c r="Q100" s="371"/>
      <c r="R100" s="371"/>
      <c r="S100" s="371"/>
      <c r="T100" s="443"/>
      <c r="U100" s="539"/>
      <c r="V100" s="117"/>
      <c r="W100" s="118"/>
      <c r="X100" s="119"/>
      <c r="Y100" s="120"/>
      <c r="Z100" s="122"/>
      <c r="AA100" s="121"/>
      <c r="AB100" s="443"/>
      <c r="AC100" s="734"/>
      <c r="AD100" s="372"/>
      <c r="AE100" s="485"/>
      <c r="AF100" s="373" t="str">
        <f t="shared" si="0"/>
        <v/>
      </c>
      <c r="AG100" s="373" t="str">
        <f t="shared" si="1"/>
        <v/>
      </c>
      <c r="AH100" s="374" t="str">
        <f t="shared" si="2"/>
        <v/>
      </c>
      <c r="AI100" s="375" t="str">
        <f t="shared" si="3"/>
        <v/>
      </c>
      <c r="AJ100" s="375" t="str">
        <f t="shared" si="4"/>
        <v/>
      </c>
      <c r="AK100" s="375" t="str">
        <f t="shared" si="5"/>
        <v/>
      </c>
      <c r="AL100" s="375" t="str">
        <f t="shared" si="6"/>
        <v/>
      </c>
      <c r="AM100" s="375" t="str">
        <f t="shared" si="7"/>
        <v/>
      </c>
      <c r="AN100" s="376"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376"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375" t="str">
        <f t="shared" si="8"/>
        <v/>
      </c>
      <c r="AQ100" s="444" t="str">
        <f t="shared" si="9"/>
        <v/>
      </c>
      <c r="AR100" s="375" t="str">
        <f t="shared" si="10"/>
        <v/>
      </c>
      <c r="AS100" s="377" t="str">
        <f t="shared" si="11"/>
        <v/>
      </c>
      <c r="AT100" s="378" t="str">
        <f t="shared" si="12"/>
        <v/>
      </c>
      <c r="AV100" s="380"/>
      <c r="AX100" s="625" t="b">
        <f t="shared" si="16"/>
        <v>0</v>
      </c>
      <c r="AY100" s="7" t="str">
        <f t="shared" si="17"/>
        <v>FALSEFALSEFALSE</v>
      </c>
      <c r="AZ100" s="626">
        <f t="shared" si="13"/>
        <v>0</v>
      </c>
      <c r="BA100" s="627" t="str">
        <f t="shared" si="18"/>
        <v/>
      </c>
      <c r="BB100" s="627">
        <f t="shared" si="14"/>
        <v>0</v>
      </c>
      <c r="BC100" s="690" t="str">
        <f t="shared" si="15"/>
        <v/>
      </c>
    </row>
    <row r="101" spans="1:55" s="379" customFormat="1" ht="13.5" customHeight="1">
      <c r="A101" s="381">
        <v>44</v>
      </c>
      <c r="B101" s="117"/>
      <c r="C101" s="288"/>
      <c r="D101" s="289"/>
      <c r="E101" s="289"/>
      <c r="F101" s="290"/>
      <c r="G101" s="292"/>
      <c r="H101" s="116"/>
      <c r="I101" s="292"/>
      <c r="J101" s="116"/>
      <c r="K101" s="370"/>
      <c r="L101" s="370"/>
      <c r="M101" s="370"/>
      <c r="N101" s="371"/>
      <c r="O101" s="371"/>
      <c r="P101" s="371"/>
      <c r="Q101" s="371"/>
      <c r="R101" s="371"/>
      <c r="S101" s="371"/>
      <c r="T101" s="443"/>
      <c r="U101" s="539"/>
      <c r="V101" s="117"/>
      <c r="W101" s="118"/>
      <c r="X101" s="119"/>
      <c r="Y101" s="120"/>
      <c r="Z101" s="122"/>
      <c r="AA101" s="121"/>
      <c r="AB101" s="443"/>
      <c r="AC101" s="734"/>
      <c r="AD101" s="372"/>
      <c r="AE101" s="485"/>
      <c r="AF101" s="373" t="str">
        <f t="shared" si="0"/>
        <v/>
      </c>
      <c r="AG101" s="373" t="str">
        <f t="shared" si="1"/>
        <v/>
      </c>
      <c r="AH101" s="374" t="str">
        <f t="shared" si="2"/>
        <v/>
      </c>
      <c r="AI101" s="375" t="str">
        <f t="shared" si="3"/>
        <v/>
      </c>
      <c r="AJ101" s="375" t="str">
        <f t="shared" si="4"/>
        <v/>
      </c>
      <c r="AK101" s="375" t="str">
        <f t="shared" si="5"/>
        <v/>
      </c>
      <c r="AL101" s="375" t="str">
        <f t="shared" si="6"/>
        <v/>
      </c>
      <c r="AM101" s="375" t="str">
        <f t="shared" si="7"/>
        <v/>
      </c>
      <c r="AN101" s="376"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376"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375" t="str">
        <f t="shared" si="8"/>
        <v/>
      </c>
      <c r="AQ101" s="444" t="str">
        <f t="shared" si="9"/>
        <v/>
      </c>
      <c r="AR101" s="375" t="str">
        <f t="shared" si="10"/>
        <v/>
      </c>
      <c r="AS101" s="377" t="str">
        <f t="shared" si="11"/>
        <v/>
      </c>
      <c r="AT101" s="378" t="str">
        <f t="shared" si="12"/>
        <v/>
      </c>
      <c r="AV101" s="380"/>
      <c r="AX101" s="625" t="b">
        <f t="shared" si="16"/>
        <v>0</v>
      </c>
      <c r="AY101" s="7" t="str">
        <f t="shared" si="17"/>
        <v>FALSEFALSEFALSE</v>
      </c>
      <c r="AZ101" s="626">
        <f t="shared" si="13"/>
        <v>0</v>
      </c>
      <c r="BA101" s="627" t="str">
        <f t="shared" si="18"/>
        <v/>
      </c>
      <c r="BB101" s="627">
        <f t="shared" si="14"/>
        <v>0</v>
      </c>
      <c r="BC101" s="690" t="str">
        <f t="shared" si="15"/>
        <v/>
      </c>
    </row>
    <row r="102" spans="1:55" s="379" customFormat="1" ht="13.5" customHeight="1">
      <c r="A102" s="381">
        <v>45</v>
      </c>
      <c r="B102" s="117"/>
      <c r="C102" s="288"/>
      <c r="D102" s="289"/>
      <c r="E102" s="289"/>
      <c r="F102" s="290"/>
      <c r="G102" s="292"/>
      <c r="H102" s="116"/>
      <c r="I102" s="292"/>
      <c r="J102" s="116"/>
      <c r="K102" s="370"/>
      <c r="L102" s="370"/>
      <c r="M102" s="370"/>
      <c r="N102" s="371"/>
      <c r="O102" s="371"/>
      <c r="P102" s="371"/>
      <c r="Q102" s="371"/>
      <c r="R102" s="371"/>
      <c r="S102" s="371"/>
      <c r="T102" s="443"/>
      <c r="U102" s="539"/>
      <c r="V102" s="117"/>
      <c r="W102" s="118"/>
      <c r="X102" s="119"/>
      <c r="Y102" s="120"/>
      <c r="Z102" s="122"/>
      <c r="AA102" s="121"/>
      <c r="AB102" s="443"/>
      <c r="AC102" s="734"/>
      <c r="AD102" s="372"/>
      <c r="AE102" s="485"/>
      <c r="AF102" s="373" t="str">
        <f t="shared" si="0"/>
        <v/>
      </c>
      <c r="AG102" s="373" t="str">
        <f t="shared" si="1"/>
        <v/>
      </c>
      <c r="AH102" s="374" t="str">
        <f t="shared" si="2"/>
        <v/>
      </c>
      <c r="AI102" s="375" t="str">
        <f t="shared" si="3"/>
        <v/>
      </c>
      <c r="AJ102" s="375" t="str">
        <f t="shared" si="4"/>
        <v/>
      </c>
      <c r="AK102" s="375" t="str">
        <f t="shared" si="5"/>
        <v/>
      </c>
      <c r="AL102" s="375" t="str">
        <f t="shared" si="6"/>
        <v/>
      </c>
      <c r="AM102" s="375" t="str">
        <f t="shared" si="7"/>
        <v/>
      </c>
      <c r="AN102" s="376"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376"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375" t="str">
        <f t="shared" si="8"/>
        <v/>
      </c>
      <c r="AQ102" s="444" t="str">
        <f t="shared" si="9"/>
        <v/>
      </c>
      <c r="AR102" s="375" t="str">
        <f t="shared" si="10"/>
        <v/>
      </c>
      <c r="AS102" s="377" t="str">
        <f t="shared" si="11"/>
        <v/>
      </c>
      <c r="AT102" s="378" t="str">
        <f t="shared" si="12"/>
        <v/>
      </c>
      <c r="AV102" s="380"/>
      <c r="AX102" s="625" t="b">
        <f t="shared" si="16"/>
        <v>0</v>
      </c>
      <c r="AY102" s="7" t="str">
        <f t="shared" si="17"/>
        <v>FALSEFALSEFALSE</v>
      </c>
      <c r="AZ102" s="626">
        <f t="shared" si="13"/>
        <v>0</v>
      </c>
      <c r="BA102" s="627" t="str">
        <f t="shared" si="18"/>
        <v/>
      </c>
      <c r="BB102" s="627">
        <f t="shared" si="14"/>
        <v>0</v>
      </c>
      <c r="BC102" s="690" t="str">
        <f t="shared" si="15"/>
        <v/>
      </c>
    </row>
    <row r="103" spans="1:55" s="379" customFormat="1" ht="13.5" customHeight="1">
      <c r="A103" s="381">
        <v>46</v>
      </c>
      <c r="B103" s="117"/>
      <c r="C103" s="288"/>
      <c r="D103" s="289"/>
      <c r="E103" s="289"/>
      <c r="F103" s="290"/>
      <c r="G103" s="292"/>
      <c r="H103" s="116"/>
      <c r="I103" s="292"/>
      <c r="J103" s="116"/>
      <c r="K103" s="370"/>
      <c r="L103" s="370"/>
      <c r="M103" s="370"/>
      <c r="N103" s="371"/>
      <c r="O103" s="371"/>
      <c r="P103" s="371"/>
      <c r="Q103" s="371"/>
      <c r="R103" s="371"/>
      <c r="S103" s="371"/>
      <c r="T103" s="443"/>
      <c r="U103" s="539"/>
      <c r="V103" s="117"/>
      <c r="W103" s="118"/>
      <c r="X103" s="119"/>
      <c r="Y103" s="120"/>
      <c r="Z103" s="122"/>
      <c r="AA103" s="121"/>
      <c r="AB103" s="443"/>
      <c r="AC103" s="734"/>
      <c r="AD103" s="372"/>
      <c r="AE103" s="485"/>
      <c r="AF103" s="373" t="str">
        <f t="shared" si="0"/>
        <v/>
      </c>
      <c r="AG103" s="373" t="str">
        <f t="shared" si="1"/>
        <v/>
      </c>
      <c r="AH103" s="374" t="str">
        <f t="shared" si="2"/>
        <v/>
      </c>
      <c r="AI103" s="375" t="str">
        <f t="shared" si="3"/>
        <v/>
      </c>
      <c r="AJ103" s="375" t="str">
        <f t="shared" si="4"/>
        <v/>
      </c>
      <c r="AK103" s="375" t="str">
        <f t="shared" si="5"/>
        <v/>
      </c>
      <c r="AL103" s="375" t="str">
        <f t="shared" si="6"/>
        <v/>
      </c>
      <c r="AM103" s="375" t="str">
        <f t="shared" si="7"/>
        <v/>
      </c>
      <c r="AN103" s="376"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376"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375" t="str">
        <f t="shared" si="8"/>
        <v/>
      </c>
      <c r="AQ103" s="444" t="str">
        <f t="shared" si="9"/>
        <v/>
      </c>
      <c r="AR103" s="375" t="str">
        <f t="shared" si="10"/>
        <v/>
      </c>
      <c r="AS103" s="377" t="str">
        <f t="shared" si="11"/>
        <v/>
      </c>
      <c r="AT103" s="378" t="str">
        <f t="shared" si="12"/>
        <v/>
      </c>
      <c r="AV103" s="380"/>
      <c r="AX103" s="625" t="b">
        <f t="shared" si="16"/>
        <v>0</v>
      </c>
      <c r="AY103" s="7" t="str">
        <f t="shared" si="17"/>
        <v>FALSEFALSEFALSE</v>
      </c>
      <c r="AZ103" s="626">
        <f t="shared" si="13"/>
        <v>0</v>
      </c>
      <c r="BA103" s="627" t="str">
        <f t="shared" si="18"/>
        <v/>
      </c>
      <c r="BB103" s="627">
        <f t="shared" si="14"/>
        <v>0</v>
      </c>
      <c r="BC103" s="690" t="str">
        <f t="shared" si="15"/>
        <v/>
      </c>
    </row>
    <row r="104" spans="1:55" s="379" customFormat="1" ht="13.5" customHeight="1">
      <c r="A104" s="381">
        <v>47</v>
      </c>
      <c r="B104" s="117"/>
      <c r="C104" s="288"/>
      <c r="D104" s="289"/>
      <c r="E104" s="289"/>
      <c r="F104" s="290"/>
      <c r="G104" s="292"/>
      <c r="H104" s="116"/>
      <c r="I104" s="292"/>
      <c r="J104" s="116"/>
      <c r="K104" s="370"/>
      <c r="L104" s="370"/>
      <c r="M104" s="370"/>
      <c r="N104" s="371"/>
      <c r="O104" s="371"/>
      <c r="P104" s="371"/>
      <c r="Q104" s="371"/>
      <c r="R104" s="371"/>
      <c r="S104" s="371"/>
      <c r="T104" s="443"/>
      <c r="U104" s="539"/>
      <c r="V104" s="117"/>
      <c r="W104" s="118"/>
      <c r="X104" s="119"/>
      <c r="Y104" s="120"/>
      <c r="Z104" s="122"/>
      <c r="AA104" s="121"/>
      <c r="AB104" s="443"/>
      <c r="AC104" s="734"/>
      <c r="AD104" s="372"/>
      <c r="AE104" s="485"/>
      <c r="AF104" s="373" t="str">
        <f t="shared" si="0"/>
        <v/>
      </c>
      <c r="AG104" s="373" t="str">
        <f t="shared" si="1"/>
        <v/>
      </c>
      <c r="AH104" s="374" t="str">
        <f t="shared" si="2"/>
        <v/>
      </c>
      <c r="AI104" s="375" t="str">
        <f t="shared" si="3"/>
        <v/>
      </c>
      <c r="AJ104" s="375" t="str">
        <f t="shared" si="4"/>
        <v/>
      </c>
      <c r="AK104" s="375" t="str">
        <f t="shared" si="5"/>
        <v/>
      </c>
      <c r="AL104" s="375" t="str">
        <f t="shared" si="6"/>
        <v/>
      </c>
      <c r="AM104" s="375" t="str">
        <f t="shared" si="7"/>
        <v/>
      </c>
      <c r="AN104" s="376"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376"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375" t="str">
        <f t="shared" si="8"/>
        <v/>
      </c>
      <c r="AQ104" s="444" t="str">
        <f t="shared" si="9"/>
        <v/>
      </c>
      <c r="AR104" s="375" t="str">
        <f t="shared" si="10"/>
        <v/>
      </c>
      <c r="AS104" s="377" t="str">
        <f t="shared" si="11"/>
        <v/>
      </c>
      <c r="AT104" s="378" t="str">
        <f t="shared" si="12"/>
        <v/>
      </c>
      <c r="AV104" s="380"/>
      <c r="AX104" s="625" t="b">
        <f t="shared" si="16"/>
        <v>0</v>
      </c>
      <c r="AY104" s="7" t="str">
        <f t="shared" si="17"/>
        <v>FALSEFALSEFALSE</v>
      </c>
      <c r="AZ104" s="626">
        <f t="shared" si="13"/>
        <v>0</v>
      </c>
      <c r="BA104" s="627" t="str">
        <f t="shared" si="18"/>
        <v/>
      </c>
      <c r="BB104" s="627">
        <f t="shared" si="14"/>
        <v>0</v>
      </c>
      <c r="BC104" s="690" t="str">
        <f t="shared" si="15"/>
        <v/>
      </c>
    </row>
    <row r="105" spans="1:55" s="379" customFormat="1" ht="13.5" customHeight="1">
      <c r="A105" s="381">
        <v>48</v>
      </c>
      <c r="B105" s="117"/>
      <c r="C105" s="288"/>
      <c r="D105" s="289"/>
      <c r="E105" s="289"/>
      <c r="F105" s="290"/>
      <c r="G105" s="292"/>
      <c r="H105" s="116"/>
      <c r="I105" s="292"/>
      <c r="J105" s="116"/>
      <c r="K105" s="370"/>
      <c r="L105" s="370"/>
      <c r="M105" s="370"/>
      <c r="N105" s="371"/>
      <c r="O105" s="371"/>
      <c r="P105" s="371"/>
      <c r="Q105" s="371"/>
      <c r="R105" s="371"/>
      <c r="S105" s="371"/>
      <c r="T105" s="443"/>
      <c r="U105" s="539"/>
      <c r="V105" s="117"/>
      <c r="W105" s="118"/>
      <c r="X105" s="119"/>
      <c r="Y105" s="120"/>
      <c r="Z105" s="122"/>
      <c r="AA105" s="121"/>
      <c r="AB105" s="443"/>
      <c r="AC105" s="734"/>
      <c r="AD105" s="372"/>
      <c r="AE105" s="485"/>
      <c r="AF105" s="373" t="str">
        <f t="shared" si="0"/>
        <v/>
      </c>
      <c r="AG105" s="373" t="str">
        <f t="shared" si="1"/>
        <v/>
      </c>
      <c r="AH105" s="374" t="str">
        <f t="shared" si="2"/>
        <v/>
      </c>
      <c r="AI105" s="375" t="str">
        <f t="shared" si="3"/>
        <v/>
      </c>
      <c r="AJ105" s="375" t="str">
        <f t="shared" si="4"/>
        <v/>
      </c>
      <c r="AK105" s="375" t="str">
        <f t="shared" si="5"/>
        <v/>
      </c>
      <c r="AL105" s="375" t="str">
        <f t="shared" si="6"/>
        <v/>
      </c>
      <c r="AM105" s="375" t="str">
        <f t="shared" si="7"/>
        <v/>
      </c>
      <c r="AN105" s="376"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376"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375" t="str">
        <f t="shared" si="8"/>
        <v/>
      </c>
      <c r="AQ105" s="444" t="str">
        <f t="shared" si="9"/>
        <v/>
      </c>
      <c r="AR105" s="375" t="str">
        <f t="shared" si="10"/>
        <v/>
      </c>
      <c r="AS105" s="377" t="str">
        <f t="shared" si="11"/>
        <v/>
      </c>
      <c r="AT105" s="378" t="str">
        <f t="shared" si="12"/>
        <v/>
      </c>
      <c r="AV105" s="380"/>
      <c r="AX105" s="625" t="b">
        <f t="shared" si="16"/>
        <v>0</v>
      </c>
      <c r="AY105" s="7" t="str">
        <f t="shared" si="17"/>
        <v>FALSEFALSEFALSE</v>
      </c>
      <c r="AZ105" s="626">
        <f t="shared" si="13"/>
        <v>0</v>
      </c>
      <c r="BA105" s="627" t="str">
        <f t="shared" si="18"/>
        <v/>
      </c>
      <c r="BB105" s="627">
        <f t="shared" si="14"/>
        <v>0</v>
      </c>
      <c r="BC105" s="690" t="str">
        <f t="shared" si="15"/>
        <v/>
      </c>
    </row>
    <row r="106" spans="1:55" s="379" customFormat="1" ht="13.5" customHeight="1">
      <c r="A106" s="381">
        <v>49</v>
      </c>
      <c r="B106" s="117"/>
      <c r="C106" s="288"/>
      <c r="D106" s="289"/>
      <c r="E106" s="289"/>
      <c r="F106" s="290"/>
      <c r="G106" s="292"/>
      <c r="H106" s="116"/>
      <c r="I106" s="292"/>
      <c r="J106" s="116"/>
      <c r="K106" s="370"/>
      <c r="L106" s="370"/>
      <c r="M106" s="370"/>
      <c r="N106" s="371"/>
      <c r="O106" s="371"/>
      <c r="P106" s="371"/>
      <c r="Q106" s="371"/>
      <c r="R106" s="371"/>
      <c r="S106" s="371"/>
      <c r="T106" s="443"/>
      <c r="U106" s="539"/>
      <c r="V106" s="117"/>
      <c r="W106" s="118"/>
      <c r="X106" s="119"/>
      <c r="Y106" s="120"/>
      <c r="Z106" s="122"/>
      <c r="AA106" s="121"/>
      <c r="AB106" s="443"/>
      <c r="AC106" s="734"/>
      <c r="AD106" s="372"/>
      <c r="AE106" s="485"/>
      <c r="AF106" s="373" t="str">
        <f t="shared" si="0"/>
        <v/>
      </c>
      <c r="AG106" s="373" t="str">
        <f t="shared" si="1"/>
        <v/>
      </c>
      <c r="AH106" s="374" t="str">
        <f t="shared" si="2"/>
        <v/>
      </c>
      <c r="AI106" s="375" t="str">
        <f t="shared" si="3"/>
        <v/>
      </c>
      <c r="AJ106" s="375" t="str">
        <f t="shared" si="4"/>
        <v/>
      </c>
      <c r="AK106" s="375" t="str">
        <f t="shared" si="5"/>
        <v/>
      </c>
      <c r="AL106" s="375" t="str">
        <f t="shared" si="6"/>
        <v/>
      </c>
      <c r="AM106" s="375" t="str">
        <f t="shared" si="7"/>
        <v/>
      </c>
      <c r="AN106" s="376"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376"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375" t="str">
        <f t="shared" si="8"/>
        <v/>
      </c>
      <c r="AQ106" s="444" t="str">
        <f t="shared" si="9"/>
        <v/>
      </c>
      <c r="AR106" s="375" t="str">
        <f t="shared" si="10"/>
        <v/>
      </c>
      <c r="AS106" s="377" t="str">
        <f t="shared" si="11"/>
        <v/>
      </c>
      <c r="AT106" s="378" t="str">
        <f t="shared" si="12"/>
        <v/>
      </c>
      <c r="AV106" s="380"/>
      <c r="AX106" s="625" t="b">
        <f t="shared" si="16"/>
        <v>0</v>
      </c>
      <c r="AY106" s="7" t="str">
        <f t="shared" si="17"/>
        <v>FALSEFALSEFALSE</v>
      </c>
      <c r="AZ106" s="626">
        <f t="shared" si="13"/>
        <v>0</v>
      </c>
      <c r="BA106" s="627" t="str">
        <f t="shared" si="18"/>
        <v/>
      </c>
      <c r="BB106" s="627">
        <f t="shared" si="14"/>
        <v>0</v>
      </c>
      <c r="BC106" s="690" t="str">
        <f t="shared" si="15"/>
        <v/>
      </c>
    </row>
    <row r="107" spans="1:55" s="379" customFormat="1" ht="13.5" customHeight="1">
      <c r="A107" s="381">
        <v>50</v>
      </c>
      <c r="B107" s="117"/>
      <c r="C107" s="288"/>
      <c r="D107" s="289"/>
      <c r="E107" s="289"/>
      <c r="F107" s="290"/>
      <c r="G107" s="292"/>
      <c r="H107" s="116"/>
      <c r="I107" s="292"/>
      <c r="J107" s="116"/>
      <c r="K107" s="370"/>
      <c r="L107" s="370"/>
      <c r="M107" s="370"/>
      <c r="N107" s="371"/>
      <c r="O107" s="371"/>
      <c r="P107" s="371"/>
      <c r="Q107" s="371"/>
      <c r="R107" s="371"/>
      <c r="S107" s="371"/>
      <c r="T107" s="443"/>
      <c r="U107" s="539"/>
      <c r="V107" s="117"/>
      <c r="W107" s="118"/>
      <c r="X107" s="119"/>
      <c r="Y107" s="120"/>
      <c r="Z107" s="122"/>
      <c r="AA107" s="121"/>
      <c r="AB107" s="443"/>
      <c r="AC107" s="734"/>
      <c r="AD107" s="372"/>
      <c r="AE107" s="485"/>
      <c r="AF107" s="373" t="str">
        <f t="shared" si="0"/>
        <v/>
      </c>
      <c r="AG107" s="373" t="str">
        <f t="shared" si="1"/>
        <v/>
      </c>
      <c r="AH107" s="374" t="str">
        <f t="shared" si="2"/>
        <v/>
      </c>
      <c r="AI107" s="375" t="str">
        <f t="shared" si="3"/>
        <v/>
      </c>
      <c r="AJ107" s="375" t="str">
        <f t="shared" si="4"/>
        <v/>
      </c>
      <c r="AK107" s="375" t="str">
        <f t="shared" si="5"/>
        <v/>
      </c>
      <c r="AL107" s="375" t="str">
        <f t="shared" si="6"/>
        <v/>
      </c>
      <c r="AM107" s="375" t="str">
        <f t="shared" si="7"/>
        <v/>
      </c>
      <c r="AN107" s="376"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376"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375" t="str">
        <f t="shared" si="8"/>
        <v/>
      </c>
      <c r="AQ107" s="444" t="str">
        <f t="shared" si="9"/>
        <v/>
      </c>
      <c r="AR107" s="375" t="str">
        <f t="shared" si="10"/>
        <v/>
      </c>
      <c r="AS107" s="377" t="str">
        <f t="shared" si="11"/>
        <v/>
      </c>
      <c r="AT107" s="378" t="str">
        <f t="shared" si="12"/>
        <v/>
      </c>
      <c r="AV107" s="380"/>
      <c r="AX107" s="625" t="b">
        <f t="shared" si="16"/>
        <v>0</v>
      </c>
      <c r="AY107" s="7" t="str">
        <f t="shared" si="17"/>
        <v>FALSEFALSEFALSE</v>
      </c>
      <c r="AZ107" s="626">
        <f t="shared" si="13"/>
        <v>0</v>
      </c>
      <c r="BA107" s="627" t="str">
        <f t="shared" si="18"/>
        <v/>
      </c>
      <c r="BB107" s="627">
        <f t="shared" si="14"/>
        <v>0</v>
      </c>
      <c r="BC107" s="690" t="str">
        <f t="shared" si="15"/>
        <v/>
      </c>
    </row>
    <row r="108" spans="1:55" s="379" customFormat="1" ht="13.5" customHeight="1">
      <c r="A108" s="381">
        <v>51</v>
      </c>
      <c r="B108" s="117"/>
      <c r="C108" s="288"/>
      <c r="D108" s="289"/>
      <c r="E108" s="289"/>
      <c r="F108" s="290"/>
      <c r="G108" s="292"/>
      <c r="H108" s="116"/>
      <c r="I108" s="292"/>
      <c r="J108" s="116"/>
      <c r="K108" s="370"/>
      <c r="L108" s="370"/>
      <c r="M108" s="370"/>
      <c r="N108" s="371"/>
      <c r="O108" s="371"/>
      <c r="P108" s="371"/>
      <c r="Q108" s="371"/>
      <c r="R108" s="371"/>
      <c r="S108" s="371"/>
      <c r="T108" s="443"/>
      <c r="U108" s="539"/>
      <c r="V108" s="117"/>
      <c r="W108" s="118"/>
      <c r="X108" s="119"/>
      <c r="Y108" s="120"/>
      <c r="Z108" s="122"/>
      <c r="AA108" s="121"/>
      <c r="AB108" s="443"/>
      <c r="AC108" s="734"/>
      <c r="AD108" s="372"/>
      <c r="AE108" s="485"/>
      <c r="AF108" s="373" t="str">
        <f t="shared" si="0"/>
        <v/>
      </c>
      <c r="AG108" s="373" t="str">
        <f t="shared" si="1"/>
        <v/>
      </c>
      <c r="AH108" s="374" t="str">
        <f t="shared" si="2"/>
        <v/>
      </c>
      <c r="AI108" s="375" t="str">
        <f t="shared" si="3"/>
        <v/>
      </c>
      <c r="AJ108" s="375" t="str">
        <f t="shared" si="4"/>
        <v/>
      </c>
      <c r="AK108" s="375" t="str">
        <f t="shared" si="5"/>
        <v/>
      </c>
      <c r="AL108" s="375" t="str">
        <f t="shared" si="6"/>
        <v/>
      </c>
      <c r="AM108" s="375" t="str">
        <f t="shared" si="7"/>
        <v/>
      </c>
      <c r="AN108" s="376"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376"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375" t="str">
        <f t="shared" si="8"/>
        <v/>
      </c>
      <c r="AQ108" s="444" t="str">
        <f t="shared" si="9"/>
        <v/>
      </c>
      <c r="AR108" s="375" t="str">
        <f t="shared" si="10"/>
        <v/>
      </c>
      <c r="AS108" s="377" t="str">
        <f t="shared" si="11"/>
        <v/>
      </c>
      <c r="AT108" s="378" t="str">
        <f t="shared" si="12"/>
        <v/>
      </c>
      <c r="AV108" s="380"/>
      <c r="AX108" s="625" t="b">
        <f t="shared" si="16"/>
        <v>0</v>
      </c>
      <c r="AY108" s="7" t="str">
        <f t="shared" si="17"/>
        <v>FALSEFALSEFALSE</v>
      </c>
      <c r="AZ108" s="626">
        <f t="shared" si="13"/>
        <v>0</v>
      </c>
      <c r="BA108" s="627" t="str">
        <f t="shared" si="18"/>
        <v/>
      </c>
      <c r="BB108" s="627">
        <f t="shared" si="14"/>
        <v>0</v>
      </c>
      <c r="BC108" s="690" t="str">
        <f t="shared" si="15"/>
        <v/>
      </c>
    </row>
    <row r="109" spans="1:55" s="379" customFormat="1" ht="13.5" customHeight="1">
      <c r="A109" s="381">
        <v>52</v>
      </c>
      <c r="B109" s="117"/>
      <c r="C109" s="288"/>
      <c r="D109" s="289"/>
      <c r="E109" s="289"/>
      <c r="F109" s="290"/>
      <c r="G109" s="292"/>
      <c r="H109" s="116"/>
      <c r="I109" s="292"/>
      <c r="J109" s="116"/>
      <c r="K109" s="370"/>
      <c r="L109" s="370"/>
      <c r="M109" s="370"/>
      <c r="N109" s="371"/>
      <c r="O109" s="371"/>
      <c r="P109" s="371"/>
      <c r="Q109" s="371"/>
      <c r="R109" s="371"/>
      <c r="S109" s="371"/>
      <c r="T109" s="443"/>
      <c r="U109" s="539"/>
      <c r="V109" s="117"/>
      <c r="W109" s="118"/>
      <c r="X109" s="119"/>
      <c r="Y109" s="120"/>
      <c r="Z109" s="122"/>
      <c r="AA109" s="121"/>
      <c r="AB109" s="443"/>
      <c r="AC109" s="734"/>
      <c r="AD109" s="372"/>
      <c r="AE109" s="485"/>
      <c r="AF109" s="373" t="str">
        <f t="shared" si="0"/>
        <v/>
      </c>
      <c r="AG109" s="373" t="str">
        <f t="shared" si="1"/>
        <v/>
      </c>
      <c r="AH109" s="374" t="str">
        <f t="shared" si="2"/>
        <v/>
      </c>
      <c r="AI109" s="375" t="str">
        <f t="shared" si="3"/>
        <v/>
      </c>
      <c r="AJ109" s="375" t="str">
        <f t="shared" si="4"/>
        <v/>
      </c>
      <c r="AK109" s="375" t="str">
        <f t="shared" si="5"/>
        <v/>
      </c>
      <c r="AL109" s="375" t="str">
        <f t="shared" si="6"/>
        <v/>
      </c>
      <c r="AM109" s="375" t="str">
        <f t="shared" si="7"/>
        <v/>
      </c>
      <c r="AN109" s="376"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376"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375" t="str">
        <f t="shared" si="8"/>
        <v/>
      </c>
      <c r="AQ109" s="444" t="str">
        <f t="shared" si="9"/>
        <v/>
      </c>
      <c r="AR109" s="375" t="str">
        <f t="shared" si="10"/>
        <v/>
      </c>
      <c r="AS109" s="377" t="str">
        <f t="shared" si="11"/>
        <v/>
      </c>
      <c r="AT109" s="378" t="str">
        <f t="shared" si="12"/>
        <v/>
      </c>
      <c r="AV109" s="380"/>
      <c r="AX109" s="625" t="b">
        <f t="shared" si="16"/>
        <v>0</v>
      </c>
      <c r="AY109" s="7" t="str">
        <f t="shared" si="17"/>
        <v>FALSEFALSEFALSE</v>
      </c>
      <c r="AZ109" s="626">
        <f t="shared" si="13"/>
        <v>0</v>
      </c>
      <c r="BA109" s="627" t="str">
        <f t="shared" si="18"/>
        <v/>
      </c>
      <c r="BB109" s="627">
        <f t="shared" si="14"/>
        <v>0</v>
      </c>
      <c r="BC109" s="690" t="str">
        <f t="shared" si="15"/>
        <v/>
      </c>
    </row>
    <row r="110" spans="1:55" s="379" customFormat="1" ht="13.5" customHeight="1">
      <c r="A110" s="381">
        <v>53</v>
      </c>
      <c r="B110" s="117"/>
      <c r="C110" s="288"/>
      <c r="D110" s="289"/>
      <c r="E110" s="289"/>
      <c r="F110" s="290"/>
      <c r="G110" s="292"/>
      <c r="H110" s="116"/>
      <c r="I110" s="292"/>
      <c r="J110" s="116"/>
      <c r="K110" s="370"/>
      <c r="L110" s="370"/>
      <c r="M110" s="370"/>
      <c r="N110" s="371"/>
      <c r="O110" s="371"/>
      <c r="P110" s="371"/>
      <c r="Q110" s="371"/>
      <c r="R110" s="371"/>
      <c r="S110" s="371"/>
      <c r="T110" s="443"/>
      <c r="U110" s="539"/>
      <c r="V110" s="117"/>
      <c r="W110" s="118"/>
      <c r="X110" s="119"/>
      <c r="Y110" s="120"/>
      <c r="Z110" s="122"/>
      <c r="AA110" s="121"/>
      <c r="AB110" s="443"/>
      <c r="AC110" s="734"/>
      <c r="AD110" s="372"/>
      <c r="AE110" s="485"/>
      <c r="AF110" s="373" t="str">
        <f t="shared" si="0"/>
        <v/>
      </c>
      <c r="AG110" s="373" t="str">
        <f t="shared" si="1"/>
        <v/>
      </c>
      <c r="AH110" s="374" t="str">
        <f t="shared" si="2"/>
        <v/>
      </c>
      <c r="AI110" s="375" t="str">
        <f t="shared" si="3"/>
        <v/>
      </c>
      <c r="AJ110" s="375" t="str">
        <f t="shared" si="4"/>
        <v/>
      </c>
      <c r="AK110" s="375" t="str">
        <f t="shared" si="5"/>
        <v/>
      </c>
      <c r="AL110" s="375" t="str">
        <f t="shared" si="6"/>
        <v/>
      </c>
      <c r="AM110" s="375" t="str">
        <f t="shared" si="7"/>
        <v/>
      </c>
      <c r="AN110" s="376"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376"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375" t="str">
        <f t="shared" si="8"/>
        <v/>
      </c>
      <c r="AQ110" s="444" t="str">
        <f t="shared" si="9"/>
        <v/>
      </c>
      <c r="AR110" s="375" t="str">
        <f t="shared" si="10"/>
        <v/>
      </c>
      <c r="AS110" s="377" t="str">
        <f t="shared" si="11"/>
        <v/>
      </c>
      <c r="AT110" s="378" t="str">
        <f t="shared" si="12"/>
        <v/>
      </c>
      <c r="AV110" s="380"/>
      <c r="AX110" s="625" t="b">
        <f t="shared" si="16"/>
        <v>0</v>
      </c>
      <c r="AY110" s="7" t="str">
        <f t="shared" si="17"/>
        <v>FALSEFALSEFALSE</v>
      </c>
      <c r="AZ110" s="626">
        <f t="shared" si="13"/>
        <v>0</v>
      </c>
      <c r="BA110" s="627" t="str">
        <f t="shared" si="18"/>
        <v/>
      </c>
      <c r="BB110" s="627">
        <f t="shared" si="14"/>
        <v>0</v>
      </c>
      <c r="BC110" s="690" t="str">
        <f t="shared" si="15"/>
        <v/>
      </c>
    </row>
    <row r="111" spans="1:55" s="379" customFormat="1" ht="13.5" customHeight="1">
      <c r="A111" s="381">
        <v>54</v>
      </c>
      <c r="B111" s="117"/>
      <c r="C111" s="288"/>
      <c r="D111" s="289"/>
      <c r="E111" s="289"/>
      <c r="F111" s="290"/>
      <c r="G111" s="292"/>
      <c r="H111" s="116"/>
      <c r="I111" s="292"/>
      <c r="J111" s="116"/>
      <c r="K111" s="370"/>
      <c r="L111" s="370"/>
      <c r="M111" s="370"/>
      <c r="N111" s="371"/>
      <c r="O111" s="371"/>
      <c r="P111" s="371"/>
      <c r="Q111" s="371"/>
      <c r="R111" s="371"/>
      <c r="S111" s="371"/>
      <c r="T111" s="443"/>
      <c r="U111" s="539"/>
      <c r="V111" s="117"/>
      <c r="W111" s="118"/>
      <c r="X111" s="119"/>
      <c r="Y111" s="120"/>
      <c r="Z111" s="122"/>
      <c r="AA111" s="121"/>
      <c r="AB111" s="443"/>
      <c r="AC111" s="734"/>
      <c r="AD111" s="372"/>
      <c r="AE111" s="485"/>
      <c r="AF111" s="373" t="str">
        <f t="shared" si="0"/>
        <v/>
      </c>
      <c r="AG111" s="373" t="str">
        <f t="shared" si="1"/>
        <v/>
      </c>
      <c r="AH111" s="374" t="str">
        <f t="shared" si="2"/>
        <v/>
      </c>
      <c r="AI111" s="375" t="str">
        <f t="shared" si="3"/>
        <v/>
      </c>
      <c r="AJ111" s="375" t="str">
        <f t="shared" si="4"/>
        <v/>
      </c>
      <c r="AK111" s="375" t="str">
        <f t="shared" si="5"/>
        <v/>
      </c>
      <c r="AL111" s="375" t="str">
        <f t="shared" si="6"/>
        <v/>
      </c>
      <c r="AM111" s="375" t="str">
        <f t="shared" si="7"/>
        <v/>
      </c>
      <c r="AN111" s="376"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376"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375" t="str">
        <f t="shared" si="8"/>
        <v/>
      </c>
      <c r="AQ111" s="444" t="str">
        <f t="shared" si="9"/>
        <v/>
      </c>
      <c r="AR111" s="375" t="str">
        <f t="shared" si="10"/>
        <v/>
      </c>
      <c r="AS111" s="377" t="str">
        <f t="shared" si="11"/>
        <v/>
      </c>
      <c r="AT111" s="378" t="str">
        <f t="shared" si="12"/>
        <v/>
      </c>
      <c r="AV111" s="380"/>
      <c r="AX111" s="625" t="b">
        <f t="shared" si="16"/>
        <v>0</v>
      </c>
      <c r="AY111" s="7" t="str">
        <f t="shared" si="17"/>
        <v>FALSEFALSEFALSE</v>
      </c>
      <c r="AZ111" s="626">
        <f t="shared" si="13"/>
        <v>0</v>
      </c>
      <c r="BA111" s="627" t="str">
        <f t="shared" si="18"/>
        <v/>
      </c>
      <c r="BB111" s="627">
        <f t="shared" si="14"/>
        <v>0</v>
      </c>
      <c r="BC111" s="690" t="str">
        <f t="shared" si="15"/>
        <v/>
      </c>
    </row>
    <row r="112" spans="1:55" s="379" customFormat="1" ht="13.5" customHeight="1">
      <c r="A112" s="381">
        <v>55</v>
      </c>
      <c r="B112" s="117"/>
      <c r="C112" s="288"/>
      <c r="D112" s="289"/>
      <c r="E112" s="289"/>
      <c r="F112" s="290"/>
      <c r="G112" s="292"/>
      <c r="H112" s="116"/>
      <c r="I112" s="292"/>
      <c r="J112" s="116"/>
      <c r="K112" s="370"/>
      <c r="L112" s="370"/>
      <c r="M112" s="370"/>
      <c r="N112" s="371"/>
      <c r="O112" s="371"/>
      <c r="P112" s="371"/>
      <c r="Q112" s="371"/>
      <c r="R112" s="371"/>
      <c r="S112" s="371"/>
      <c r="T112" s="443"/>
      <c r="U112" s="539"/>
      <c r="V112" s="117"/>
      <c r="W112" s="118"/>
      <c r="X112" s="119"/>
      <c r="Y112" s="120"/>
      <c r="Z112" s="122"/>
      <c r="AA112" s="121"/>
      <c r="AB112" s="443"/>
      <c r="AC112" s="734"/>
      <c r="AD112" s="372"/>
      <c r="AE112" s="485"/>
      <c r="AF112" s="373" t="str">
        <f t="shared" si="0"/>
        <v/>
      </c>
      <c r="AG112" s="373" t="str">
        <f t="shared" si="1"/>
        <v/>
      </c>
      <c r="AH112" s="374" t="str">
        <f t="shared" si="2"/>
        <v/>
      </c>
      <c r="AI112" s="375" t="str">
        <f t="shared" si="3"/>
        <v/>
      </c>
      <c r="AJ112" s="375" t="str">
        <f t="shared" si="4"/>
        <v/>
      </c>
      <c r="AK112" s="375" t="str">
        <f t="shared" si="5"/>
        <v/>
      </c>
      <c r="AL112" s="375" t="str">
        <f t="shared" si="6"/>
        <v/>
      </c>
      <c r="AM112" s="375" t="str">
        <f t="shared" si="7"/>
        <v/>
      </c>
      <c r="AN112" s="376"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376"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375" t="str">
        <f t="shared" si="8"/>
        <v/>
      </c>
      <c r="AQ112" s="444" t="str">
        <f t="shared" si="9"/>
        <v/>
      </c>
      <c r="AR112" s="375" t="str">
        <f t="shared" si="10"/>
        <v/>
      </c>
      <c r="AS112" s="377" t="str">
        <f t="shared" si="11"/>
        <v/>
      </c>
      <c r="AT112" s="378" t="str">
        <f t="shared" si="12"/>
        <v/>
      </c>
      <c r="AV112" s="380"/>
      <c r="AX112" s="625" t="b">
        <f t="shared" si="16"/>
        <v>0</v>
      </c>
      <c r="AY112" s="7" t="str">
        <f t="shared" si="17"/>
        <v>FALSEFALSEFALSE</v>
      </c>
      <c r="AZ112" s="626">
        <f t="shared" si="13"/>
        <v>0</v>
      </c>
      <c r="BA112" s="627" t="str">
        <f t="shared" si="18"/>
        <v/>
      </c>
      <c r="BB112" s="627">
        <f t="shared" si="14"/>
        <v>0</v>
      </c>
      <c r="BC112" s="690" t="str">
        <f t="shared" si="15"/>
        <v/>
      </c>
    </row>
    <row r="113" spans="1:55" s="379" customFormat="1" ht="13.5" customHeight="1">
      <c r="A113" s="381">
        <v>56</v>
      </c>
      <c r="B113" s="117"/>
      <c r="C113" s="288"/>
      <c r="D113" s="289"/>
      <c r="E113" s="289"/>
      <c r="F113" s="290"/>
      <c r="G113" s="292"/>
      <c r="H113" s="116"/>
      <c r="I113" s="292"/>
      <c r="J113" s="116"/>
      <c r="K113" s="370"/>
      <c r="L113" s="370"/>
      <c r="M113" s="370"/>
      <c r="N113" s="371"/>
      <c r="O113" s="371"/>
      <c r="P113" s="371"/>
      <c r="Q113" s="371"/>
      <c r="R113" s="371"/>
      <c r="S113" s="371"/>
      <c r="T113" s="443"/>
      <c r="U113" s="539"/>
      <c r="V113" s="117"/>
      <c r="W113" s="118"/>
      <c r="X113" s="119"/>
      <c r="Y113" s="120"/>
      <c r="Z113" s="122"/>
      <c r="AA113" s="121"/>
      <c r="AB113" s="443"/>
      <c r="AC113" s="734"/>
      <c r="AD113" s="372"/>
      <c r="AE113" s="485"/>
      <c r="AF113" s="373" t="str">
        <f t="shared" si="0"/>
        <v/>
      </c>
      <c r="AG113" s="373" t="str">
        <f t="shared" si="1"/>
        <v/>
      </c>
      <c r="AH113" s="374" t="str">
        <f t="shared" si="2"/>
        <v/>
      </c>
      <c r="AI113" s="375" t="str">
        <f t="shared" si="3"/>
        <v/>
      </c>
      <c r="AJ113" s="375" t="str">
        <f t="shared" si="4"/>
        <v/>
      </c>
      <c r="AK113" s="375" t="str">
        <f t="shared" si="5"/>
        <v/>
      </c>
      <c r="AL113" s="375" t="str">
        <f t="shared" si="6"/>
        <v/>
      </c>
      <c r="AM113" s="375" t="str">
        <f t="shared" si="7"/>
        <v/>
      </c>
      <c r="AN113" s="376"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376"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375" t="str">
        <f t="shared" si="8"/>
        <v/>
      </c>
      <c r="AQ113" s="444" t="str">
        <f t="shared" si="9"/>
        <v/>
      </c>
      <c r="AR113" s="375" t="str">
        <f t="shared" si="10"/>
        <v/>
      </c>
      <c r="AS113" s="377" t="str">
        <f t="shared" si="11"/>
        <v/>
      </c>
      <c r="AT113" s="378" t="str">
        <f t="shared" si="12"/>
        <v/>
      </c>
      <c r="AV113" s="380"/>
      <c r="AX113" s="625" t="b">
        <f t="shared" si="16"/>
        <v>0</v>
      </c>
      <c r="AY113" s="7" t="str">
        <f t="shared" si="17"/>
        <v>FALSEFALSEFALSE</v>
      </c>
      <c r="AZ113" s="626">
        <f t="shared" si="13"/>
        <v>0</v>
      </c>
      <c r="BA113" s="627" t="str">
        <f t="shared" si="18"/>
        <v/>
      </c>
      <c r="BB113" s="627">
        <f t="shared" si="14"/>
        <v>0</v>
      </c>
      <c r="BC113" s="690" t="str">
        <f t="shared" si="15"/>
        <v/>
      </c>
    </row>
    <row r="114" spans="1:55" s="379" customFormat="1" ht="13.5" customHeight="1">
      <c r="A114" s="381">
        <v>57</v>
      </c>
      <c r="B114" s="117"/>
      <c r="C114" s="288"/>
      <c r="D114" s="289"/>
      <c r="E114" s="289"/>
      <c r="F114" s="290"/>
      <c r="G114" s="292"/>
      <c r="H114" s="116"/>
      <c r="I114" s="292"/>
      <c r="J114" s="116"/>
      <c r="K114" s="370"/>
      <c r="L114" s="370"/>
      <c r="M114" s="370"/>
      <c r="N114" s="371"/>
      <c r="O114" s="371"/>
      <c r="P114" s="371"/>
      <c r="Q114" s="371"/>
      <c r="R114" s="371"/>
      <c r="S114" s="371"/>
      <c r="T114" s="443"/>
      <c r="U114" s="539"/>
      <c r="V114" s="117"/>
      <c r="W114" s="118"/>
      <c r="X114" s="119"/>
      <c r="Y114" s="120"/>
      <c r="Z114" s="122"/>
      <c r="AA114" s="121"/>
      <c r="AB114" s="443"/>
      <c r="AC114" s="734"/>
      <c r="AD114" s="372"/>
      <c r="AE114" s="485"/>
      <c r="AF114" s="373" t="str">
        <f t="shared" si="0"/>
        <v/>
      </c>
      <c r="AG114" s="373" t="str">
        <f t="shared" si="1"/>
        <v/>
      </c>
      <c r="AH114" s="374" t="str">
        <f t="shared" si="2"/>
        <v/>
      </c>
      <c r="AI114" s="375" t="str">
        <f t="shared" si="3"/>
        <v/>
      </c>
      <c r="AJ114" s="375" t="str">
        <f t="shared" si="4"/>
        <v/>
      </c>
      <c r="AK114" s="375" t="str">
        <f t="shared" si="5"/>
        <v/>
      </c>
      <c r="AL114" s="375" t="str">
        <f t="shared" si="6"/>
        <v/>
      </c>
      <c r="AM114" s="375" t="str">
        <f t="shared" si="7"/>
        <v/>
      </c>
      <c r="AN114" s="376"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376"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375" t="str">
        <f t="shared" si="8"/>
        <v/>
      </c>
      <c r="AQ114" s="444" t="str">
        <f t="shared" si="9"/>
        <v/>
      </c>
      <c r="AR114" s="375" t="str">
        <f t="shared" si="10"/>
        <v/>
      </c>
      <c r="AS114" s="377" t="str">
        <f t="shared" si="11"/>
        <v/>
      </c>
      <c r="AT114" s="378" t="str">
        <f t="shared" si="12"/>
        <v/>
      </c>
      <c r="AV114" s="380"/>
      <c r="AX114" s="625" t="b">
        <f t="shared" si="16"/>
        <v>0</v>
      </c>
      <c r="AY114" s="7" t="str">
        <f t="shared" si="17"/>
        <v>FALSEFALSEFALSE</v>
      </c>
      <c r="AZ114" s="626">
        <f t="shared" si="13"/>
        <v>0</v>
      </c>
      <c r="BA114" s="627" t="str">
        <f t="shared" si="18"/>
        <v/>
      </c>
      <c r="BB114" s="627">
        <f t="shared" si="14"/>
        <v>0</v>
      </c>
      <c r="BC114" s="690" t="str">
        <f t="shared" si="15"/>
        <v/>
      </c>
    </row>
    <row r="115" spans="1:55" s="379" customFormat="1" ht="13.5" customHeight="1">
      <c r="A115" s="381">
        <v>58</v>
      </c>
      <c r="B115" s="117"/>
      <c r="C115" s="288"/>
      <c r="D115" s="289"/>
      <c r="E115" s="289"/>
      <c r="F115" s="290"/>
      <c r="G115" s="292"/>
      <c r="H115" s="116"/>
      <c r="I115" s="292"/>
      <c r="J115" s="116"/>
      <c r="K115" s="370"/>
      <c r="L115" s="370"/>
      <c r="M115" s="370"/>
      <c r="N115" s="371"/>
      <c r="O115" s="371"/>
      <c r="P115" s="371"/>
      <c r="Q115" s="371"/>
      <c r="R115" s="371"/>
      <c r="S115" s="371"/>
      <c r="T115" s="443"/>
      <c r="U115" s="539"/>
      <c r="V115" s="117"/>
      <c r="W115" s="118"/>
      <c r="X115" s="119"/>
      <c r="Y115" s="120"/>
      <c r="Z115" s="122"/>
      <c r="AA115" s="121"/>
      <c r="AB115" s="443"/>
      <c r="AC115" s="734"/>
      <c r="AD115" s="372"/>
      <c r="AE115" s="485"/>
      <c r="AF115" s="373" t="str">
        <f t="shared" si="0"/>
        <v/>
      </c>
      <c r="AG115" s="373" t="str">
        <f t="shared" si="1"/>
        <v/>
      </c>
      <c r="AH115" s="374" t="str">
        <f t="shared" si="2"/>
        <v/>
      </c>
      <c r="AI115" s="375" t="str">
        <f t="shared" si="3"/>
        <v/>
      </c>
      <c r="AJ115" s="375" t="str">
        <f t="shared" si="4"/>
        <v/>
      </c>
      <c r="AK115" s="375" t="str">
        <f t="shared" si="5"/>
        <v/>
      </c>
      <c r="AL115" s="375" t="str">
        <f t="shared" si="6"/>
        <v/>
      </c>
      <c r="AM115" s="375" t="str">
        <f t="shared" si="7"/>
        <v/>
      </c>
      <c r="AN115" s="376"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376"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375" t="str">
        <f t="shared" si="8"/>
        <v/>
      </c>
      <c r="AQ115" s="444" t="str">
        <f t="shared" si="9"/>
        <v/>
      </c>
      <c r="AR115" s="375" t="str">
        <f t="shared" si="10"/>
        <v/>
      </c>
      <c r="AS115" s="377" t="str">
        <f t="shared" si="11"/>
        <v/>
      </c>
      <c r="AT115" s="378" t="str">
        <f t="shared" si="12"/>
        <v/>
      </c>
      <c r="AV115" s="380"/>
      <c r="AX115" s="625" t="b">
        <f t="shared" si="16"/>
        <v>0</v>
      </c>
      <c r="AY115" s="7" t="str">
        <f t="shared" si="17"/>
        <v>FALSEFALSEFALSE</v>
      </c>
      <c r="AZ115" s="626">
        <f t="shared" si="13"/>
        <v>0</v>
      </c>
      <c r="BA115" s="627" t="str">
        <f t="shared" si="18"/>
        <v/>
      </c>
      <c r="BB115" s="627">
        <f t="shared" si="14"/>
        <v>0</v>
      </c>
      <c r="BC115" s="690" t="str">
        <f t="shared" si="15"/>
        <v/>
      </c>
    </row>
    <row r="116" spans="1:55" s="379" customFormat="1" ht="13.5" customHeight="1">
      <c r="A116" s="381">
        <v>59</v>
      </c>
      <c r="B116" s="117"/>
      <c r="C116" s="288"/>
      <c r="D116" s="289"/>
      <c r="E116" s="289"/>
      <c r="F116" s="290"/>
      <c r="G116" s="292"/>
      <c r="H116" s="116"/>
      <c r="I116" s="292"/>
      <c r="J116" s="116"/>
      <c r="K116" s="370"/>
      <c r="L116" s="370"/>
      <c r="M116" s="370"/>
      <c r="N116" s="371"/>
      <c r="O116" s="371"/>
      <c r="P116" s="371"/>
      <c r="Q116" s="371"/>
      <c r="R116" s="371"/>
      <c r="S116" s="371"/>
      <c r="T116" s="443"/>
      <c r="U116" s="539"/>
      <c r="V116" s="117"/>
      <c r="W116" s="118"/>
      <c r="X116" s="119"/>
      <c r="Y116" s="120"/>
      <c r="Z116" s="122"/>
      <c r="AA116" s="121"/>
      <c r="AB116" s="443"/>
      <c r="AC116" s="734"/>
      <c r="AD116" s="372"/>
      <c r="AE116" s="485"/>
      <c r="AF116" s="373" t="str">
        <f t="shared" si="0"/>
        <v/>
      </c>
      <c r="AG116" s="373" t="str">
        <f t="shared" si="1"/>
        <v/>
      </c>
      <c r="AH116" s="374" t="str">
        <f t="shared" si="2"/>
        <v/>
      </c>
      <c r="AI116" s="375" t="str">
        <f t="shared" si="3"/>
        <v/>
      </c>
      <c r="AJ116" s="375" t="str">
        <f t="shared" si="4"/>
        <v/>
      </c>
      <c r="AK116" s="375" t="str">
        <f t="shared" si="5"/>
        <v/>
      </c>
      <c r="AL116" s="375" t="str">
        <f t="shared" si="6"/>
        <v/>
      </c>
      <c r="AM116" s="375" t="str">
        <f t="shared" si="7"/>
        <v/>
      </c>
      <c r="AN116" s="376"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376"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375" t="str">
        <f t="shared" si="8"/>
        <v/>
      </c>
      <c r="AQ116" s="444" t="str">
        <f t="shared" si="9"/>
        <v/>
      </c>
      <c r="AR116" s="375" t="str">
        <f t="shared" si="10"/>
        <v/>
      </c>
      <c r="AS116" s="377" t="str">
        <f t="shared" si="11"/>
        <v/>
      </c>
      <c r="AT116" s="378" t="str">
        <f t="shared" si="12"/>
        <v/>
      </c>
      <c r="AV116" s="380"/>
      <c r="AX116" s="625" t="b">
        <f t="shared" si="16"/>
        <v>0</v>
      </c>
      <c r="AY116" s="7" t="str">
        <f t="shared" si="17"/>
        <v>FALSEFALSEFALSE</v>
      </c>
      <c r="AZ116" s="626">
        <f t="shared" si="13"/>
        <v>0</v>
      </c>
      <c r="BA116" s="627" t="str">
        <f t="shared" si="18"/>
        <v/>
      </c>
      <c r="BB116" s="627">
        <f t="shared" si="14"/>
        <v>0</v>
      </c>
      <c r="BC116" s="690" t="str">
        <f t="shared" si="15"/>
        <v/>
      </c>
    </row>
    <row r="117" spans="1:55" s="379" customFormat="1" ht="13.5" customHeight="1">
      <c r="A117" s="381">
        <v>60</v>
      </c>
      <c r="B117" s="117"/>
      <c r="C117" s="288"/>
      <c r="D117" s="289"/>
      <c r="E117" s="289"/>
      <c r="F117" s="290"/>
      <c r="G117" s="292"/>
      <c r="H117" s="116"/>
      <c r="I117" s="292"/>
      <c r="J117" s="116"/>
      <c r="K117" s="370"/>
      <c r="L117" s="370"/>
      <c r="M117" s="370"/>
      <c r="N117" s="371"/>
      <c r="O117" s="371"/>
      <c r="P117" s="371"/>
      <c r="Q117" s="371"/>
      <c r="R117" s="371"/>
      <c r="S117" s="371"/>
      <c r="T117" s="443"/>
      <c r="U117" s="539"/>
      <c r="V117" s="117"/>
      <c r="W117" s="118"/>
      <c r="X117" s="119"/>
      <c r="Y117" s="120"/>
      <c r="Z117" s="122"/>
      <c r="AA117" s="121"/>
      <c r="AB117" s="443"/>
      <c r="AC117" s="734"/>
      <c r="AD117" s="372"/>
      <c r="AE117" s="485"/>
      <c r="AF117" s="373" t="str">
        <f t="shared" si="0"/>
        <v/>
      </c>
      <c r="AG117" s="373" t="str">
        <f t="shared" si="1"/>
        <v/>
      </c>
      <c r="AH117" s="374" t="str">
        <f t="shared" si="2"/>
        <v/>
      </c>
      <c r="AI117" s="375" t="str">
        <f t="shared" si="3"/>
        <v/>
      </c>
      <c r="AJ117" s="375" t="str">
        <f t="shared" si="4"/>
        <v/>
      </c>
      <c r="AK117" s="375" t="str">
        <f t="shared" si="5"/>
        <v/>
      </c>
      <c r="AL117" s="375" t="str">
        <f t="shared" si="6"/>
        <v/>
      </c>
      <c r="AM117" s="375" t="str">
        <f t="shared" si="7"/>
        <v/>
      </c>
      <c r="AN117" s="376"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376"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375" t="str">
        <f t="shared" si="8"/>
        <v/>
      </c>
      <c r="AQ117" s="444" t="str">
        <f t="shared" si="9"/>
        <v/>
      </c>
      <c r="AR117" s="375" t="str">
        <f t="shared" si="10"/>
        <v/>
      </c>
      <c r="AS117" s="377" t="str">
        <f t="shared" si="11"/>
        <v/>
      </c>
      <c r="AT117" s="378" t="str">
        <f t="shared" si="12"/>
        <v/>
      </c>
      <c r="AV117" s="380"/>
      <c r="AX117" s="625" t="b">
        <f t="shared" si="16"/>
        <v>0</v>
      </c>
      <c r="AY117" s="7" t="str">
        <f t="shared" si="17"/>
        <v>FALSEFALSEFALSE</v>
      </c>
      <c r="AZ117" s="626">
        <f t="shared" si="13"/>
        <v>0</v>
      </c>
      <c r="BA117" s="627" t="str">
        <f t="shared" si="18"/>
        <v/>
      </c>
      <c r="BB117" s="627">
        <f t="shared" si="14"/>
        <v>0</v>
      </c>
      <c r="BC117" s="690" t="str">
        <f t="shared" si="15"/>
        <v/>
      </c>
    </row>
    <row r="118" spans="1:55" s="379" customFormat="1" ht="13.5" customHeight="1">
      <c r="A118" s="381">
        <v>61</v>
      </c>
      <c r="B118" s="117"/>
      <c r="C118" s="288"/>
      <c r="D118" s="289"/>
      <c r="E118" s="289"/>
      <c r="F118" s="290"/>
      <c r="G118" s="292"/>
      <c r="H118" s="116"/>
      <c r="I118" s="292"/>
      <c r="J118" s="116"/>
      <c r="K118" s="370"/>
      <c r="L118" s="370"/>
      <c r="M118" s="370"/>
      <c r="N118" s="371"/>
      <c r="O118" s="371"/>
      <c r="P118" s="371"/>
      <c r="Q118" s="371"/>
      <c r="R118" s="371"/>
      <c r="S118" s="371"/>
      <c r="T118" s="443"/>
      <c r="U118" s="539"/>
      <c r="V118" s="117"/>
      <c r="W118" s="118"/>
      <c r="X118" s="119"/>
      <c r="Y118" s="120"/>
      <c r="Z118" s="122"/>
      <c r="AA118" s="121"/>
      <c r="AB118" s="443"/>
      <c r="AC118" s="734"/>
      <c r="AD118" s="372"/>
      <c r="AE118" s="485"/>
      <c r="AF118" s="373" t="str">
        <f t="shared" si="0"/>
        <v/>
      </c>
      <c r="AG118" s="373" t="str">
        <f t="shared" si="1"/>
        <v/>
      </c>
      <c r="AH118" s="374" t="str">
        <f t="shared" si="2"/>
        <v/>
      </c>
      <c r="AI118" s="375" t="str">
        <f t="shared" si="3"/>
        <v/>
      </c>
      <c r="AJ118" s="375" t="str">
        <f t="shared" si="4"/>
        <v/>
      </c>
      <c r="AK118" s="375" t="str">
        <f t="shared" si="5"/>
        <v/>
      </c>
      <c r="AL118" s="375" t="str">
        <f t="shared" si="6"/>
        <v/>
      </c>
      <c r="AM118" s="375" t="str">
        <f t="shared" si="7"/>
        <v/>
      </c>
      <c r="AN118" s="376"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376"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375" t="str">
        <f t="shared" si="8"/>
        <v/>
      </c>
      <c r="AQ118" s="444" t="str">
        <f t="shared" si="9"/>
        <v/>
      </c>
      <c r="AR118" s="375" t="str">
        <f t="shared" si="10"/>
        <v/>
      </c>
      <c r="AS118" s="377" t="str">
        <f t="shared" si="11"/>
        <v/>
      </c>
      <c r="AT118" s="378" t="str">
        <f t="shared" si="12"/>
        <v/>
      </c>
      <c r="AV118" s="380"/>
      <c r="AX118" s="625" t="b">
        <f t="shared" si="16"/>
        <v>0</v>
      </c>
      <c r="AY118" s="7" t="str">
        <f t="shared" si="17"/>
        <v>FALSEFALSEFALSE</v>
      </c>
      <c r="AZ118" s="626">
        <f t="shared" si="13"/>
        <v>0</v>
      </c>
      <c r="BA118" s="627" t="str">
        <f t="shared" si="18"/>
        <v/>
      </c>
      <c r="BB118" s="627">
        <f t="shared" si="14"/>
        <v>0</v>
      </c>
      <c r="BC118" s="690" t="str">
        <f t="shared" si="15"/>
        <v/>
      </c>
    </row>
    <row r="119" spans="1:55" s="379" customFormat="1" ht="13.5" customHeight="1">
      <c r="A119" s="381">
        <v>62</v>
      </c>
      <c r="B119" s="117"/>
      <c r="C119" s="288"/>
      <c r="D119" s="289"/>
      <c r="E119" s="289"/>
      <c r="F119" s="290"/>
      <c r="G119" s="292"/>
      <c r="H119" s="116"/>
      <c r="I119" s="292"/>
      <c r="J119" s="116"/>
      <c r="K119" s="370"/>
      <c r="L119" s="370"/>
      <c r="M119" s="370"/>
      <c r="N119" s="371"/>
      <c r="O119" s="371"/>
      <c r="P119" s="371"/>
      <c r="Q119" s="371"/>
      <c r="R119" s="371"/>
      <c r="S119" s="371"/>
      <c r="T119" s="443"/>
      <c r="U119" s="539"/>
      <c r="V119" s="117"/>
      <c r="W119" s="118"/>
      <c r="X119" s="119"/>
      <c r="Y119" s="120"/>
      <c r="Z119" s="122"/>
      <c r="AA119" s="121"/>
      <c r="AB119" s="443"/>
      <c r="AC119" s="734"/>
      <c r="AD119" s="372"/>
      <c r="AE119" s="485"/>
      <c r="AF119" s="373" t="str">
        <f t="shared" si="0"/>
        <v/>
      </c>
      <c r="AG119" s="373" t="str">
        <f t="shared" si="1"/>
        <v/>
      </c>
      <c r="AH119" s="374" t="str">
        <f t="shared" si="2"/>
        <v/>
      </c>
      <c r="AI119" s="375" t="str">
        <f t="shared" si="3"/>
        <v/>
      </c>
      <c r="AJ119" s="375" t="str">
        <f t="shared" si="4"/>
        <v/>
      </c>
      <c r="AK119" s="375" t="str">
        <f t="shared" si="5"/>
        <v/>
      </c>
      <c r="AL119" s="375" t="str">
        <f t="shared" si="6"/>
        <v/>
      </c>
      <c r="AM119" s="375" t="str">
        <f t="shared" si="7"/>
        <v/>
      </c>
      <c r="AN119" s="376"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376"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375" t="str">
        <f t="shared" si="8"/>
        <v/>
      </c>
      <c r="AQ119" s="444" t="str">
        <f t="shared" si="9"/>
        <v/>
      </c>
      <c r="AR119" s="375" t="str">
        <f t="shared" si="10"/>
        <v/>
      </c>
      <c r="AS119" s="377" t="str">
        <f t="shared" si="11"/>
        <v/>
      </c>
      <c r="AT119" s="378" t="str">
        <f t="shared" si="12"/>
        <v/>
      </c>
      <c r="AV119" s="380"/>
      <c r="AX119" s="625" t="b">
        <f t="shared" si="16"/>
        <v>0</v>
      </c>
      <c r="AY119" s="7" t="str">
        <f t="shared" si="17"/>
        <v>FALSEFALSEFALSE</v>
      </c>
      <c r="AZ119" s="626">
        <f t="shared" si="13"/>
        <v>0</v>
      </c>
      <c r="BA119" s="627" t="str">
        <f t="shared" si="18"/>
        <v/>
      </c>
      <c r="BB119" s="627">
        <f t="shared" si="14"/>
        <v>0</v>
      </c>
      <c r="BC119" s="690" t="str">
        <f t="shared" si="15"/>
        <v/>
      </c>
    </row>
    <row r="120" spans="1:55" s="379" customFormat="1" ht="13.5" customHeight="1">
      <c r="A120" s="381">
        <v>63</v>
      </c>
      <c r="B120" s="117"/>
      <c r="C120" s="288"/>
      <c r="D120" s="289"/>
      <c r="E120" s="289"/>
      <c r="F120" s="290"/>
      <c r="G120" s="292"/>
      <c r="H120" s="116"/>
      <c r="I120" s="292"/>
      <c r="J120" s="116"/>
      <c r="K120" s="370"/>
      <c r="L120" s="370"/>
      <c r="M120" s="370"/>
      <c r="N120" s="371"/>
      <c r="O120" s="371"/>
      <c r="P120" s="371"/>
      <c r="Q120" s="371"/>
      <c r="R120" s="371"/>
      <c r="S120" s="371"/>
      <c r="T120" s="443"/>
      <c r="U120" s="539"/>
      <c r="V120" s="117"/>
      <c r="W120" s="118"/>
      <c r="X120" s="119"/>
      <c r="Y120" s="120"/>
      <c r="Z120" s="122"/>
      <c r="AA120" s="121"/>
      <c r="AB120" s="443"/>
      <c r="AC120" s="734"/>
      <c r="AD120" s="372"/>
      <c r="AE120" s="485"/>
      <c r="AF120" s="373" t="str">
        <f t="shared" si="0"/>
        <v/>
      </c>
      <c r="AG120" s="373" t="str">
        <f t="shared" si="1"/>
        <v/>
      </c>
      <c r="AH120" s="374" t="str">
        <f t="shared" si="2"/>
        <v/>
      </c>
      <c r="AI120" s="375" t="str">
        <f t="shared" si="3"/>
        <v/>
      </c>
      <c r="AJ120" s="375" t="str">
        <f t="shared" si="4"/>
        <v/>
      </c>
      <c r="AK120" s="375" t="str">
        <f t="shared" si="5"/>
        <v/>
      </c>
      <c r="AL120" s="375" t="str">
        <f t="shared" si="6"/>
        <v/>
      </c>
      <c r="AM120" s="375" t="str">
        <f t="shared" si="7"/>
        <v/>
      </c>
      <c r="AN120" s="376"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376"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375" t="str">
        <f t="shared" si="8"/>
        <v/>
      </c>
      <c r="AQ120" s="444" t="str">
        <f t="shared" si="9"/>
        <v/>
      </c>
      <c r="AR120" s="375" t="str">
        <f t="shared" si="10"/>
        <v/>
      </c>
      <c r="AS120" s="377" t="str">
        <f t="shared" si="11"/>
        <v/>
      </c>
      <c r="AT120" s="378" t="str">
        <f t="shared" si="12"/>
        <v/>
      </c>
      <c r="AV120" s="380"/>
      <c r="AX120" s="625" t="b">
        <f t="shared" si="16"/>
        <v>0</v>
      </c>
      <c r="AY120" s="7" t="str">
        <f t="shared" si="17"/>
        <v>FALSEFALSEFALSE</v>
      </c>
      <c r="AZ120" s="626">
        <f t="shared" si="13"/>
        <v>0</v>
      </c>
      <c r="BA120" s="627" t="str">
        <f t="shared" si="18"/>
        <v/>
      </c>
      <c r="BB120" s="627">
        <f t="shared" si="14"/>
        <v>0</v>
      </c>
      <c r="BC120" s="690" t="str">
        <f t="shared" si="15"/>
        <v/>
      </c>
    </row>
    <row r="121" spans="1:55" s="379" customFormat="1" ht="13.5" customHeight="1">
      <c r="A121" s="381">
        <v>64</v>
      </c>
      <c r="B121" s="117"/>
      <c r="C121" s="288"/>
      <c r="D121" s="289"/>
      <c r="E121" s="289"/>
      <c r="F121" s="290"/>
      <c r="G121" s="292"/>
      <c r="H121" s="116"/>
      <c r="I121" s="292"/>
      <c r="J121" s="116"/>
      <c r="K121" s="370"/>
      <c r="L121" s="370"/>
      <c r="M121" s="370"/>
      <c r="N121" s="371"/>
      <c r="O121" s="371"/>
      <c r="P121" s="371"/>
      <c r="Q121" s="371"/>
      <c r="R121" s="371"/>
      <c r="S121" s="371"/>
      <c r="T121" s="443"/>
      <c r="U121" s="539"/>
      <c r="V121" s="117"/>
      <c r="W121" s="118"/>
      <c r="X121" s="119"/>
      <c r="Y121" s="120"/>
      <c r="Z121" s="122"/>
      <c r="AA121" s="121"/>
      <c r="AB121" s="443"/>
      <c r="AC121" s="734"/>
      <c r="AD121" s="372"/>
      <c r="AE121" s="485"/>
      <c r="AF121" s="373" t="str">
        <f t="shared" si="0"/>
        <v/>
      </c>
      <c r="AG121" s="373" t="str">
        <f t="shared" si="1"/>
        <v/>
      </c>
      <c r="AH121" s="374" t="str">
        <f t="shared" si="2"/>
        <v/>
      </c>
      <c r="AI121" s="375" t="str">
        <f t="shared" si="3"/>
        <v/>
      </c>
      <c r="AJ121" s="375" t="str">
        <f t="shared" si="4"/>
        <v/>
      </c>
      <c r="AK121" s="375" t="str">
        <f t="shared" si="5"/>
        <v/>
      </c>
      <c r="AL121" s="375" t="str">
        <f t="shared" si="6"/>
        <v/>
      </c>
      <c r="AM121" s="375" t="str">
        <f t="shared" si="7"/>
        <v/>
      </c>
      <c r="AN121" s="376"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376"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375" t="str">
        <f t="shared" si="8"/>
        <v/>
      </c>
      <c r="AQ121" s="444" t="str">
        <f t="shared" si="9"/>
        <v/>
      </c>
      <c r="AR121" s="375" t="str">
        <f t="shared" si="10"/>
        <v/>
      </c>
      <c r="AS121" s="377" t="str">
        <f t="shared" si="11"/>
        <v/>
      </c>
      <c r="AT121" s="378" t="str">
        <f t="shared" si="12"/>
        <v/>
      </c>
      <c r="AV121" s="380"/>
      <c r="AX121" s="625" t="b">
        <f t="shared" si="16"/>
        <v>0</v>
      </c>
      <c r="AY121" s="7" t="str">
        <f t="shared" si="17"/>
        <v>FALSEFALSEFALSE</v>
      </c>
      <c r="AZ121" s="626">
        <f t="shared" si="13"/>
        <v>0</v>
      </c>
      <c r="BA121" s="627" t="str">
        <f t="shared" si="18"/>
        <v/>
      </c>
      <c r="BB121" s="627">
        <f t="shared" si="14"/>
        <v>0</v>
      </c>
      <c r="BC121" s="690" t="str">
        <f t="shared" si="15"/>
        <v/>
      </c>
    </row>
    <row r="122" spans="1:55" s="379" customFormat="1" ht="13.5" customHeight="1">
      <c r="A122" s="381">
        <v>65</v>
      </c>
      <c r="B122" s="117"/>
      <c r="C122" s="288"/>
      <c r="D122" s="289"/>
      <c r="E122" s="289"/>
      <c r="F122" s="290"/>
      <c r="G122" s="292"/>
      <c r="H122" s="116"/>
      <c r="I122" s="292"/>
      <c r="J122" s="116"/>
      <c r="K122" s="370"/>
      <c r="L122" s="370"/>
      <c r="M122" s="370"/>
      <c r="N122" s="371"/>
      <c r="O122" s="371"/>
      <c r="P122" s="371"/>
      <c r="Q122" s="371"/>
      <c r="R122" s="371"/>
      <c r="S122" s="371"/>
      <c r="T122" s="443"/>
      <c r="U122" s="539"/>
      <c r="V122" s="117"/>
      <c r="W122" s="118"/>
      <c r="X122" s="119"/>
      <c r="Y122" s="120"/>
      <c r="Z122" s="122"/>
      <c r="AA122" s="121"/>
      <c r="AB122" s="443"/>
      <c r="AC122" s="734"/>
      <c r="AD122" s="372"/>
      <c r="AE122" s="485"/>
      <c r="AF122" s="373" t="str">
        <f t="shared" ref="AF122:AF185" si="19">IF(OR(T122="(減車済)",T122=""),"",1)</f>
        <v/>
      </c>
      <c r="AG122" s="373" t="str">
        <f t="shared" ref="AG122:AG185" si="20">IF(OR(T122="継続",T122="新規"),1,"")</f>
        <v/>
      </c>
      <c r="AH122" s="374" t="str">
        <f t="shared" ref="AH122:AH185" si="21">IF(AF122="","",UPPER(ASC(X122)))</f>
        <v/>
      </c>
      <c r="AI122" s="375" t="str">
        <f t="shared" ref="AI122:AI185" si="22">IF(AF122="","",IF(V122="","",IF(V122="普通",1,IF(V122="小型",2,0))))</f>
        <v/>
      </c>
      <c r="AJ122" s="375" t="str">
        <f t="shared" ref="AJ122:AJ185" si="23">IF(AF122="","",IF(W122="","",VLOOKUP(W122,用途,2,FALSE)))</f>
        <v/>
      </c>
      <c r="AK122" s="375" t="str">
        <f t="shared" ref="AK122:AK185" si="24">IF(AF122="","",IF(Y122="","",IF(Y122&lt;=10,1,IF(Y122&lt;30,2,IF(Y122&gt;=30,3,0)))))</f>
        <v/>
      </c>
      <c r="AL122" s="375" t="str">
        <f t="shared" ref="AL122:AL185" si="25">IF(AF122="","",IF(Z122="","",IF(Z122&lt;=1.7*1000,1,IF(Z122&lt;=2.5*1000,2,IF(Z122&lt;=3.5*1000,3,IF(Z122&lt;8*1000,4,IF(Z122&gt;=8*1000,5,"")))))))</f>
        <v/>
      </c>
      <c r="AM122" s="375" t="str">
        <f t="shared" ref="AM122:AM185" si="26">IF(AF122="","",IF(AA122="","",VLOOKUP(AA122,燃料の種類,2,FALSE)))</f>
        <v/>
      </c>
      <c r="AN122" s="376"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376"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375" t="str">
        <f t="shared" ref="AP122:AP185" si="27">IF((AF122="")+(AC122=""),"",IF(燃料区分1=4,VLOOKUP(AO122,排ガス低減レベル,2,FALSE),VLOOKUP(AC122,排ガス低減レベル,2,FALSE)))</f>
        <v/>
      </c>
      <c r="AQ122" s="444" t="str">
        <f t="shared" ref="AQ122:AQ185" si="28">IF(AG122="","",IF(AJ122=3,B122&amp;"-"&amp;SUM(AJ122*100,AK122*10,AL122)&amp;"A",IF(OR(AJ122=2,AJ122=4,AJ122=6),B122&amp;"-"&amp;AL122*10&amp;"A",IF(AJ122=1,B122&amp;"-"&amp;AJ122&amp;"A",IF(AJ122=5,B122&amp;"-"&amp;SUM(AJ122*100,AI122*10,AL122)&amp;"A","")))))</f>
        <v/>
      </c>
      <c r="AR122" s="375" t="str">
        <f t="shared" ref="AR122:AR185" si="29">IF(OR(AM122=1,AM122=2,AM122=11),1,IF(AM122=6,2,IF(OR(AM122=4,AM122=5,AM122=10),3,IF(AM122=7,4,IF(AM122=3,5, IF(OR(AM122=8,AM122=9),6,""))))))</f>
        <v/>
      </c>
      <c r="AS122" s="377" t="str">
        <f t="shared" ref="AS122:AS185" si="30">IF(AG122="","",B122&amp;"-"&amp;AM122)</f>
        <v/>
      </c>
      <c r="AT122" s="378" t="str">
        <f t="shared" ref="AT122:AT185" si="31">IF(AF122="","",VLOOKUP(T122,車両の増減,2,FALSE))</f>
        <v/>
      </c>
      <c r="AV122" s="380"/>
      <c r="AX122" s="625" t="b">
        <f t="shared" si="16"/>
        <v>0</v>
      </c>
      <c r="AY122" s="7" t="str">
        <f t="shared" si="17"/>
        <v>FALSEFALSEFALSE</v>
      </c>
      <c r="AZ122" s="626">
        <f t="shared" ref="AZ122:AZ185" si="32">AA122</f>
        <v>0</v>
      </c>
      <c r="BA122" s="627" t="str">
        <f t="shared" si="18"/>
        <v/>
      </c>
      <c r="BB122" s="627">
        <f t="shared" ref="BB122:BB185" si="33">LEN(X122)</f>
        <v>0</v>
      </c>
      <c r="BC122" s="690" t="str">
        <f t="shared" ref="BC122:BC185" si="34">MID(X122,2,1)</f>
        <v/>
      </c>
    </row>
    <row r="123" spans="1:55" s="379" customFormat="1" ht="13.5" customHeight="1">
      <c r="A123" s="381">
        <v>66</v>
      </c>
      <c r="B123" s="117"/>
      <c r="C123" s="288"/>
      <c r="D123" s="289"/>
      <c r="E123" s="289"/>
      <c r="F123" s="290"/>
      <c r="G123" s="292"/>
      <c r="H123" s="116"/>
      <c r="I123" s="292"/>
      <c r="J123" s="116"/>
      <c r="K123" s="370"/>
      <c r="L123" s="370"/>
      <c r="M123" s="370"/>
      <c r="N123" s="371"/>
      <c r="O123" s="371"/>
      <c r="P123" s="371"/>
      <c r="Q123" s="371"/>
      <c r="R123" s="371"/>
      <c r="S123" s="371"/>
      <c r="T123" s="443"/>
      <c r="U123" s="539"/>
      <c r="V123" s="117"/>
      <c r="W123" s="118"/>
      <c r="X123" s="119"/>
      <c r="Y123" s="120"/>
      <c r="Z123" s="122"/>
      <c r="AA123" s="121"/>
      <c r="AB123" s="443"/>
      <c r="AC123" s="734"/>
      <c r="AD123" s="372"/>
      <c r="AE123" s="485"/>
      <c r="AF123" s="373" t="str">
        <f t="shared" si="19"/>
        <v/>
      </c>
      <c r="AG123" s="373" t="str">
        <f t="shared" si="20"/>
        <v/>
      </c>
      <c r="AH123" s="374" t="str">
        <f t="shared" si="21"/>
        <v/>
      </c>
      <c r="AI123" s="375" t="str">
        <f t="shared" si="22"/>
        <v/>
      </c>
      <c r="AJ123" s="375" t="str">
        <f t="shared" si="23"/>
        <v/>
      </c>
      <c r="AK123" s="375" t="str">
        <f t="shared" si="24"/>
        <v/>
      </c>
      <c r="AL123" s="375" t="str">
        <f t="shared" si="25"/>
        <v/>
      </c>
      <c r="AM123" s="375" t="str">
        <f t="shared" si="26"/>
        <v/>
      </c>
      <c r="AN123" s="376"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376"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375" t="str">
        <f t="shared" si="27"/>
        <v/>
      </c>
      <c r="AQ123" s="444" t="str">
        <f t="shared" si="28"/>
        <v/>
      </c>
      <c r="AR123" s="375" t="str">
        <f t="shared" si="29"/>
        <v/>
      </c>
      <c r="AS123" s="377" t="str">
        <f t="shared" si="30"/>
        <v/>
      </c>
      <c r="AT123" s="378" t="str">
        <f t="shared" si="31"/>
        <v/>
      </c>
      <c r="AV123" s="380"/>
      <c r="AX123" s="625" t="b">
        <f t="shared" ref="AX123:AX186" si="35">IF(AY123="FALSEFALSEFALSEFALSE","ハイブリッド")</f>
        <v>0</v>
      </c>
      <c r="AY123" s="7" t="str">
        <f t="shared" ref="AY123:AY186" si="36">EXACT(AZ123,BA123)&amp;IF(BA123="","")&amp;IF(AZ123="電気",TRUE)&amp;IF(AZ123="LPG",TRUE)</f>
        <v>FALSEFALSEFALSE</v>
      </c>
      <c r="AZ123" s="626">
        <f t="shared" si="32"/>
        <v>0</v>
      </c>
      <c r="BA123" s="627" t="str">
        <f t="shared" ref="BA123:BA186" si="37">IF(COUNTIFS(BC123,"*A*",BB123,"3"),"ハイブリッド(ガソリン)","")</f>
        <v/>
      </c>
      <c r="BB123" s="627">
        <f t="shared" si="33"/>
        <v>0</v>
      </c>
      <c r="BC123" s="690" t="str">
        <f t="shared" si="34"/>
        <v/>
      </c>
    </row>
    <row r="124" spans="1:55" s="379" customFormat="1" ht="13.5" customHeight="1">
      <c r="A124" s="381">
        <v>67</v>
      </c>
      <c r="B124" s="117"/>
      <c r="C124" s="288"/>
      <c r="D124" s="289"/>
      <c r="E124" s="289"/>
      <c r="F124" s="290"/>
      <c r="G124" s="292"/>
      <c r="H124" s="116"/>
      <c r="I124" s="292"/>
      <c r="J124" s="116"/>
      <c r="K124" s="370"/>
      <c r="L124" s="370"/>
      <c r="M124" s="370"/>
      <c r="N124" s="371"/>
      <c r="O124" s="371"/>
      <c r="P124" s="371"/>
      <c r="Q124" s="371"/>
      <c r="R124" s="371"/>
      <c r="S124" s="371"/>
      <c r="T124" s="443"/>
      <c r="U124" s="539"/>
      <c r="V124" s="117"/>
      <c r="W124" s="118"/>
      <c r="X124" s="119"/>
      <c r="Y124" s="120"/>
      <c r="Z124" s="122"/>
      <c r="AA124" s="121"/>
      <c r="AB124" s="443"/>
      <c r="AC124" s="734"/>
      <c r="AD124" s="372"/>
      <c r="AE124" s="485"/>
      <c r="AF124" s="373" t="str">
        <f t="shared" si="19"/>
        <v/>
      </c>
      <c r="AG124" s="373" t="str">
        <f t="shared" si="20"/>
        <v/>
      </c>
      <c r="AH124" s="374" t="str">
        <f t="shared" si="21"/>
        <v/>
      </c>
      <c r="AI124" s="375" t="str">
        <f t="shared" si="22"/>
        <v/>
      </c>
      <c r="AJ124" s="375" t="str">
        <f t="shared" si="23"/>
        <v/>
      </c>
      <c r="AK124" s="375" t="str">
        <f t="shared" si="24"/>
        <v/>
      </c>
      <c r="AL124" s="375" t="str">
        <f t="shared" si="25"/>
        <v/>
      </c>
      <c r="AM124" s="375" t="str">
        <f t="shared" si="26"/>
        <v/>
      </c>
      <c r="AN124" s="376"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376"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375" t="str">
        <f t="shared" si="27"/>
        <v/>
      </c>
      <c r="AQ124" s="444" t="str">
        <f t="shared" si="28"/>
        <v/>
      </c>
      <c r="AR124" s="375" t="str">
        <f t="shared" si="29"/>
        <v/>
      </c>
      <c r="AS124" s="377" t="str">
        <f t="shared" si="30"/>
        <v/>
      </c>
      <c r="AT124" s="378" t="str">
        <f t="shared" si="31"/>
        <v/>
      </c>
      <c r="AV124" s="380"/>
      <c r="AX124" s="625" t="b">
        <f t="shared" si="35"/>
        <v>0</v>
      </c>
      <c r="AY124" s="7" t="str">
        <f t="shared" si="36"/>
        <v>FALSEFALSEFALSE</v>
      </c>
      <c r="AZ124" s="626">
        <f t="shared" si="32"/>
        <v>0</v>
      </c>
      <c r="BA124" s="627" t="str">
        <f t="shared" si="37"/>
        <v/>
      </c>
      <c r="BB124" s="627">
        <f t="shared" si="33"/>
        <v>0</v>
      </c>
      <c r="BC124" s="690" t="str">
        <f t="shared" si="34"/>
        <v/>
      </c>
    </row>
    <row r="125" spans="1:55" s="379" customFormat="1" ht="13.5" customHeight="1">
      <c r="A125" s="381">
        <v>68</v>
      </c>
      <c r="B125" s="117"/>
      <c r="C125" s="288"/>
      <c r="D125" s="289"/>
      <c r="E125" s="289"/>
      <c r="F125" s="290"/>
      <c r="G125" s="292"/>
      <c r="H125" s="116"/>
      <c r="I125" s="292"/>
      <c r="J125" s="116"/>
      <c r="K125" s="370"/>
      <c r="L125" s="370"/>
      <c r="M125" s="370"/>
      <c r="N125" s="371"/>
      <c r="O125" s="371"/>
      <c r="P125" s="371"/>
      <c r="Q125" s="371"/>
      <c r="R125" s="371"/>
      <c r="S125" s="371"/>
      <c r="T125" s="443"/>
      <c r="U125" s="539"/>
      <c r="V125" s="117"/>
      <c r="W125" s="118"/>
      <c r="X125" s="119"/>
      <c r="Y125" s="120"/>
      <c r="Z125" s="122"/>
      <c r="AA125" s="121"/>
      <c r="AB125" s="443"/>
      <c r="AC125" s="734"/>
      <c r="AD125" s="372"/>
      <c r="AE125" s="485"/>
      <c r="AF125" s="373" t="str">
        <f t="shared" si="19"/>
        <v/>
      </c>
      <c r="AG125" s="373" t="str">
        <f t="shared" si="20"/>
        <v/>
      </c>
      <c r="AH125" s="374" t="str">
        <f t="shared" si="21"/>
        <v/>
      </c>
      <c r="AI125" s="375" t="str">
        <f t="shared" si="22"/>
        <v/>
      </c>
      <c r="AJ125" s="375" t="str">
        <f t="shared" si="23"/>
        <v/>
      </c>
      <c r="AK125" s="375" t="str">
        <f t="shared" si="24"/>
        <v/>
      </c>
      <c r="AL125" s="375" t="str">
        <f t="shared" si="25"/>
        <v/>
      </c>
      <c r="AM125" s="375" t="str">
        <f t="shared" si="26"/>
        <v/>
      </c>
      <c r="AN125" s="376"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376"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375" t="str">
        <f t="shared" si="27"/>
        <v/>
      </c>
      <c r="AQ125" s="444" t="str">
        <f t="shared" si="28"/>
        <v/>
      </c>
      <c r="AR125" s="375" t="str">
        <f t="shared" si="29"/>
        <v/>
      </c>
      <c r="AS125" s="377" t="str">
        <f t="shared" si="30"/>
        <v/>
      </c>
      <c r="AT125" s="378" t="str">
        <f t="shared" si="31"/>
        <v/>
      </c>
      <c r="AV125" s="380"/>
      <c r="AX125" s="625" t="b">
        <f t="shared" si="35"/>
        <v>0</v>
      </c>
      <c r="AY125" s="7" t="str">
        <f t="shared" si="36"/>
        <v>FALSEFALSEFALSE</v>
      </c>
      <c r="AZ125" s="626">
        <f t="shared" si="32"/>
        <v>0</v>
      </c>
      <c r="BA125" s="627" t="str">
        <f t="shared" si="37"/>
        <v/>
      </c>
      <c r="BB125" s="627">
        <f t="shared" si="33"/>
        <v>0</v>
      </c>
      <c r="BC125" s="690" t="str">
        <f t="shared" si="34"/>
        <v/>
      </c>
    </row>
    <row r="126" spans="1:55" s="379" customFormat="1" ht="13.5" customHeight="1">
      <c r="A126" s="381">
        <v>69</v>
      </c>
      <c r="B126" s="117"/>
      <c r="C126" s="288"/>
      <c r="D126" s="289"/>
      <c r="E126" s="289"/>
      <c r="F126" s="290"/>
      <c r="G126" s="292"/>
      <c r="H126" s="116"/>
      <c r="I126" s="292"/>
      <c r="J126" s="116"/>
      <c r="K126" s="370"/>
      <c r="L126" s="370"/>
      <c r="M126" s="370"/>
      <c r="N126" s="371"/>
      <c r="O126" s="371"/>
      <c r="P126" s="371"/>
      <c r="Q126" s="371"/>
      <c r="R126" s="371"/>
      <c r="S126" s="371"/>
      <c r="T126" s="443"/>
      <c r="U126" s="539"/>
      <c r="V126" s="117"/>
      <c r="W126" s="118"/>
      <c r="X126" s="119"/>
      <c r="Y126" s="120"/>
      <c r="Z126" s="122"/>
      <c r="AA126" s="121"/>
      <c r="AB126" s="443"/>
      <c r="AC126" s="734"/>
      <c r="AD126" s="372"/>
      <c r="AE126" s="485"/>
      <c r="AF126" s="373" t="str">
        <f t="shared" si="19"/>
        <v/>
      </c>
      <c r="AG126" s="373" t="str">
        <f t="shared" si="20"/>
        <v/>
      </c>
      <c r="AH126" s="374" t="str">
        <f t="shared" si="21"/>
        <v/>
      </c>
      <c r="AI126" s="375" t="str">
        <f t="shared" si="22"/>
        <v/>
      </c>
      <c r="AJ126" s="375" t="str">
        <f t="shared" si="23"/>
        <v/>
      </c>
      <c r="AK126" s="375" t="str">
        <f t="shared" si="24"/>
        <v/>
      </c>
      <c r="AL126" s="375" t="str">
        <f t="shared" si="25"/>
        <v/>
      </c>
      <c r="AM126" s="375" t="str">
        <f t="shared" si="26"/>
        <v/>
      </c>
      <c r="AN126" s="376"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376"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375" t="str">
        <f t="shared" si="27"/>
        <v/>
      </c>
      <c r="AQ126" s="444" t="str">
        <f t="shared" si="28"/>
        <v/>
      </c>
      <c r="AR126" s="375" t="str">
        <f t="shared" si="29"/>
        <v/>
      </c>
      <c r="AS126" s="377" t="str">
        <f t="shared" si="30"/>
        <v/>
      </c>
      <c r="AT126" s="378" t="str">
        <f t="shared" si="31"/>
        <v/>
      </c>
      <c r="AV126" s="380"/>
      <c r="AX126" s="625" t="b">
        <f t="shared" si="35"/>
        <v>0</v>
      </c>
      <c r="AY126" s="7" t="str">
        <f t="shared" si="36"/>
        <v>FALSEFALSEFALSE</v>
      </c>
      <c r="AZ126" s="626">
        <f t="shared" si="32"/>
        <v>0</v>
      </c>
      <c r="BA126" s="627" t="str">
        <f t="shared" si="37"/>
        <v/>
      </c>
      <c r="BB126" s="627">
        <f t="shared" si="33"/>
        <v>0</v>
      </c>
      <c r="BC126" s="690" t="str">
        <f t="shared" si="34"/>
        <v/>
      </c>
    </row>
    <row r="127" spans="1:55" s="379" customFormat="1" ht="13.5" customHeight="1">
      <c r="A127" s="381">
        <v>70</v>
      </c>
      <c r="B127" s="117"/>
      <c r="C127" s="288"/>
      <c r="D127" s="289"/>
      <c r="E127" s="289"/>
      <c r="F127" s="290"/>
      <c r="G127" s="292"/>
      <c r="H127" s="116"/>
      <c r="I127" s="292"/>
      <c r="J127" s="116"/>
      <c r="K127" s="370"/>
      <c r="L127" s="370"/>
      <c r="M127" s="370"/>
      <c r="N127" s="371"/>
      <c r="O127" s="371"/>
      <c r="P127" s="371"/>
      <c r="Q127" s="371"/>
      <c r="R127" s="371"/>
      <c r="S127" s="371"/>
      <c r="T127" s="443"/>
      <c r="U127" s="539"/>
      <c r="V127" s="117"/>
      <c r="W127" s="118"/>
      <c r="X127" s="119"/>
      <c r="Y127" s="120"/>
      <c r="Z127" s="122"/>
      <c r="AA127" s="121"/>
      <c r="AB127" s="443"/>
      <c r="AC127" s="734"/>
      <c r="AD127" s="372"/>
      <c r="AE127" s="485"/>
      <c r="AF127" s="373" t="str">
        <f t="shared" si="19"/>
        <v/>
      </c>
      <c r="AG127" s="373" t="str">
        <f t="shared" si="20"/>
        <v/>
      </c>
      <c r="AH127" s="374" t="str">
        <f t="shared" si="21"/>
        <v/>
      </c>
      <c r="AI127" s="375" t="str">
        <f t="shared" si="22"/>
        <v/>
      </c>
      <c r="AJ127" s="375" t="str">
        <f t="shared" si="23"/>
        <v/>
      </c>
      <c r="AK127" s="375" t="str">
        <f t="shared" si="24"/>
        <v/>
      </c>
      <c r="AL127" s="375" t="str">
        <f t="shared" si="25"/>
        <v/>
      </c>
      <c r="AM127" s="375" t="str">
        <f t="shared" si="26"/>
        <v/>
      </c>
      <c r="AN127" s="376"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376"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375" t="str">
        <f t="shared" si="27"/>
        <v/>
      </c>
      <c r="AQ127" s="444" t="str">
        <f t="shared" si="28"/>
        <v/>
      </c>
      <c r="AR127" s="375" t="str">
        <f t="shared" si="29"/>
        <v/>
      </c>
      <c r="AS127" s="377" t="str">
        <f t="shared" si="30"/>
        <v/>
      </c>
      <c r="AT127" s="378" t="str">
        <f t="shared" si="31"/>
        <v/>
      </c>
      <c r="AV127" s="380"/>
      <c r="AX127" s="625" t="b">
        <f t="shared" si="35"/>
        <v>0</v>
      </c>
      <c r="AY127" s="7" t="str">
        <f t="shared" si="36"/>
        <v>FALSEFALSEFALSE</v>
      </c>
      <c r="AZ127" s="626">
        <f t="shared" si="32"/>
        <v>0</v>
      </c>
      <c r="BA127" s="627" t="str">
        <f t="shared" si="37"/>
        <v/>
      </c>
      <c r="BB127" s="627">
        <f t="shared" si="33"/>
        <v>0</v>
      </c>
      <c r="BC127" s="690" t="str">
        <f t="shared" si="34"/>
        <v/>
      </c>
    </row>
    <row r="128" spans="1:55" s="379" customFormat="1" ht="13.5" customHeight="1">
      <c r="A128" s="381">
        <v>71</v>
      </c>
      <c r="B128" s="117"/>
      <c r="C128" s="288"/>
      <c r="D128" s="289"/>
      <c r="E128" s="289"/>
      <c r="F128" s="290"/>
      <c r="G128" s="292"/>
      <c r="H128" s="116"/>
      <c r="I128" s="292"/>
      <c r="J128" s="116"/>
      <c r="K128" s="370"/>
      <c r="L128" s="370"/>
      <c r="M128" s="370"/>
      <c r="N128" s="371"/>
      <c r="O128" s="371"/>
      <c r="P128" s="371"/>
      <c r="Q128" s="371"/>
      <c r="R128" s="371"/>
      <c r="S128" s="371"/>
      <c r="T128" s="443"/>
      <c r="U128" s="539"/>
      <c r="V128" s="117"/>
      <c r="W128" s="118"/>
      <c r="X128" s="119"/>
      <c r="Y128" s="120"/>
      <c r="Z128" s="122"/>
      <c r="AA128" s="121"/>
      <c r="AB128" s="443"/>
      <c r="AC128" s="734"/>
      <c r="AD128" s="372"/>
      <c r="AE128" s="485"/>
      <c r="AF128" s="373" t="str">
        <f t="shared" si="19"/>
        <v/>
      </c>
      <c r="AG128" s="373" t="str">
        <f t="shared" si="20"/>
        <v/>
      </c>
      <c r="AH128" s="374" t="str">
        <f t="shared" si="21"/>
        <v/>
      </c>
      <c r="AI128" s="375" t="str">
        <f t="shared" si="22"/>
        <v/>
      </c>
      <c r="AJ128" s="375" t="str">
        <f t="shared" si="23"/>
        <v/>
      </c>
      <c r="AK128" s="375" t="str">
        <f t="shared" si="24"/>
        <v/>
      </c>
      <c r="AL128" s="375" t="str">
        <f t="shared" si="25"/>
        <v/>
      </c>
      <c r="AM128" s="375" t="str">
        <f t="shared" si="26"/>
        <v/>
      </c>
      <c r="AN128" s="376"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376"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375" t="str">
        <f t="shared" si="27"/>
        <v/>
      </c>
      <c r="AQ128" s="444" t="str">
        <f t="shared" si="28"/>
        <v/>
      </c>
      <c r="AR128" s="375" t="str">
        <f t="shared" si="29"/>
        <v/>
      </c>
      <c r="AS128" s="377" t="str">
        <f t="shared" si="30"/>
        <v/>
      </c>
      <c r="AT128" s="378" t="str">
        <f t="shared" si="31"/>
        <v/>
      </c>
      <c r="AV128" s="380"/>
      <c r="AX128" s="625" t="b">
        <f t="shared" si="35"/>
        <v>0</v>
      </c>
      <c r="AY128" s="7" t="str">
        <f t="shared" si="36"/>
        <v>FALSEFALSEFALSE</v>
      </c>
      <c r="AZ128" s="626">
        <f t="shared" si="32"/>
        <v>0</v>
      </c>
      <c r="BA128" s="627" t="str">
        <f t="shared" si="37"/>
        <v/>
      </c>
      <c r="BB128" s="627">
        <f t="shared" si="33"/>
        <v>0</v>
      </c>
      <c r="BC128" s="690" t="str">
        <f t="shared" si="34"/>
        <v/>
      </c>
    </row>
    <row r="129" spans="1:55" s="379" customFormat="1" ht="13.5" customHeight="1">
      <c r="A129" s="381">
        <v>72</v>
      </c>
      <c r="B129" s="117"/>
      <c r="C129" s="288"/>
      <c r="D129" s="289"/>
      <c r="E129" s="289"/>
      <c r="F129" s="290"/>
      <c r="G129" s="292"/>
      <c r="H129" s="116"/>
      <c r="I129" s="292"/>
      <c r="J129" s="116"/>
      <c r="K129" s="370"/>
      <c r="L129" s="370"/>
      <c r="M129" s="370"/>
      <c r="N129" s="371"/>
      <c r="O129" s="371"/>
      <c r="P129" s="371"/>
      <c r="Q129" s="371"/>
      <c r="R129" s="371"/>
      <c r="S129" s="371"/>
      <c r="T129" s="443"/>
      <c r="U129" s="539"/>
      <c r="V129" s="117"/>
      <c r="W129" s="118"/>
      <c r="X129" s="119"/>
      <c r="Y129" s="120"/>
      <c r="Z129" s="122"/>
      <c r="AA129" s="121"/>
      <c r="AB129" s="443"/>
      <c r="AC129" s="734"/>
      <c r="AD129" s="372"/>
      <c r="AE129" s="485"/>
      <c r="AF129" s="373" t="str">
        <f t="shared" si="19"/>
        <v/>
      </c>
      <c r="AG129" s="373" t="str">
        <f t="shared" si="20"/>
        <v/>
      </c>
      <c r="AH129" s="374" t="str">
        <f t="shared" si="21"/>
        <v/>
      </c>
      <c r="AI129" s="375" t="str">
        <f t="shared" si="22"/>
        <v/>
      </c>
      <c r="AJ129" s="375" t="str">
        <f t="shared" si="23"/>
        <v/>
      </c>
      <c r="AK129" s="375" t="str">
        <f t="shared" si="24"/>
        <v/>
      </c>
      <c r="AL129" s="375" t="str">
        <f t="shared" si="25"/>
        <v/>
      </c>
      <c r="AM129" s="375" t="str">
        <f t="shared" si="26"/>
        <v/>
      </c>
      <c r="AN129" s="376"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376"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375" t="str">
        <f t="shared" si="27"/>
        <v/>
      </c>
      <c r="AQ129" s="444" t="str">
        <f t="shared" si="28"/>
        <v/>
      </c>
      <c r="AR129" s="375" t="str">
        <f t="shared" si="29"/>
        <v/>
      </c>
      <c r="AS129" s="377" t="str">
        <f t="shared" si="30"/>
        <v/>
      </c>
      <c r="AT129" s="378" t="str">
        <f t="shared" si="31"/>
        <v/>
      </c>
      <c r="AV129" s="380"/>
      <c r="AX129" s="625" t="b">
        <f t="shared" si="35"/>
        <v>0</v>
      </c>
      <c r="AY129" s="7" t="str">
        <f t="shared" si="36"/>
        <v>FALSEFALSEFALSE</v>
      </c>
      <c r="AZ129" s="626">
        <f t="shared" si="32"/>
        <v>0</v>
      </c>
      <c r="BA129" s="627" t="str">
        <f t="shared" si="37"/>
        <v/>
      </c>
      <c r="BB129" s="627">
        <f t="shared" si="33"/>
        <v>0</v>
      </c>
      <c r="BC129" s="690" t="str">
        <f t="shared" si="34"/>
        <v/>
      </c>
    </row>
    <row r="130" spans="1:55" s="379" customFormat="1" ht="13.5" customHeight="1">
      <c r="A130" s="381">
        <v>73</v>
      </c>
      <c r="B130" s="117"/>
      <c r="C130" s="288"/>
      <c r="D130" s="289"/>
      <c r="E130" s="289"/>
      <c r="F130" s="290"/>
      <c r="G130" s="292"/>
      <c r="H130" s="116"/>
      <c r="I130" s="292"/>
      <c r="J130" s="116"/>
      <c r="K130" s="370"/>
      <c r="L130" s="370"/>
      <c r="M130" s="370"/>
      <c r="N130" s="371"/>
      <c r="O130" s="371"/>
      <c r="P130" s="371"/>
      <c r="Q130" s="371"/>
      <c r="R130" s="371"/>
      <c r="S130" s="371"/>
      <c r="T130" s="443"/>
      <c r="U130" s="539"/>
      <c r="V130" s="117"/>
      <c r="W130" s="118"/>
      <c r="X130" s="119"/>
      <c r="Y130" s="120"/>
      <c r="Z130" s="122"/>
      <c r="AA130" s="121"/>
      <c r="AB130" s="443"/>
      <c r="AC130" s="734"/>
      <c r="AD130" s="372"/>
      <c r="AE130" s="485"/>
      <c r="AF130" s="373" t="str">
        <f t="shared" si="19"/>
        <v/>
      </c>
      <c r="AG130" s="373" t="str">
        <f t="shared" si="20"/>
        <v/>
      </c>
      <c r="AH130" s="374" t="str">
        <f t="shared" si="21"/>
        <v/>
      </c>
      <c r="AI130" s="375" t="str">
        <f t="shared" si="22"/>
        <v/>
      </c>
      <c r="AJ130" s="375" t="str">
        <f t="shared" si="23"/>
        <v/>
      </c>
      <c r="AK130" s="375" t="str">
        <f t="shared" si="24"/>
        <v/>
      </c>
      <c r="AL130" s="375" t="str">
        <f t="shared" si="25"/>
        <v/>
      </c>
      <c r="AM130" s="375" t="str">
        <f t="shared" si="26"/>
        <v/>
      </c>
      <c r="AN130" s="376"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376"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375" t="str">
        <f t="shared" si="27"/>
        <v/>
      </c>
      <c r="AQ130" s="444" t="str">
        <f t="shared" si="28"/>
        <v/>
      </c>
      <c r="AR130" s="375" t="str">
        <f t="shared" si="29"/>
        <v/>
      </c>
      <c r="AS130" s="377" t="str">
        <f t="shared" si="30"/>
        <v/>
      </c>
      <c r="AT130" s="378" t="str">
        <f t="shared" si="31"/>
        <v/>
      </c>
      <c r="AV130" s="380"/>
      <c r="AX130" s="625" t="b">
        <f t="shared" si="35"/>
        <v>0</v>
      </c>
      <c r="AY130" s="7" t="str">
        <f t="shared" si="36"/>
        <v>FALSEFALSEFALSE</v>
      </c>
      <c r="AZ130" s="626">
        <f t="shared" si="32"/>
        <v>0</v>
      </c>
      <c r="BA130" s="627" t="str">
        <f t="shared" si="37"/>
        <v/>
      </c>
      <c r="BB130" s="627">
        <f t="shared" si="33"/>
        <v>0</v>
      </c>
      <c r="BC130" s="690" t="str">
        <f t="shared" si="34"/>
        <v/>
      </c>
    </row>
    <row r="131" spans="1:55" s="379" customFormat="1" ht="13.5" customHeight="1">
      <c r="A131" s="381">
        <v>74</v>
      </c>
      <c r="B131" s="117"/>
      <c r="C131" s="288"/>
      <c r="D131" s="289"/>
      <c r="E131" s="289"/>
      <c r="F131" s="290"/>
      <c r="G131" s="292"/>
      <c r="H131" s="116"/>
      <c r="I131" s="292"/>
      <c r="J131" s="116"/>
      <c r="K131" s="370"/>
      <c r="L131" s="370"/>
      <c r="M131" s="370"/>
      <c r="N131" s="371"/>
      <c r="O131" s="371"/>
      <c r="P131" s="371"/>
      <c r="Q131" s="371"/>
      <c r="R131" s="371"/>
      <c r="S131" s="371"/>
      <c r="T131" s="443"/>
      <c r="U131" s="539"/>
      <c r="V131" s="117"/>
      <c r="W131" s="118"/>
      <c r="X131" s="119"/>
      <c r="Y131" s="120"/>
      <c r="Z131" s="122"/>
      <c r="AA131" s="121"/>
      <c r="AB131" s="443"/>
      <c r="AC131" s="734"/>
      <c r="AD131" s="372"/>
      <c r="AE131" s="485"/>
      <c r="AF131" s="373" t="str">
        <f t="shared" si="19"/>
        <v/>
      </c>
      <c r="AG131" s="373" t="str">
        <f t="shared" si="20"/>
        <v/>
      </c>
      <c r="AH131" s="374" t="str">
        <f t="shared" si="21"/>
        <v/>
      </c>
      <c r="AI131" s="375" t="str">
        <f t="shared" si="22"/>
        <v/>
      </c>
      <c r="AJ131" s="375" t="str">
        <f t="shared" si="23"/>
        <v/>
      </c>
      <c r="AK131" s="375" t="str">
        <f t="shared" si="24"/>
        <v/>
      </c>
      <c r="AL131" s="375" t="str">
        <f t="shared" si="25"/>
        <v/>
      </c>
      <c r="AM131" s="375" t="str">
        <f t="shared" si="26"/>
        <v/>
      </c>
      <c r="AN131" s="376"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376"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375" t="str">
        <f t="shared" si="27"/>
        <v/>
      </c>
      <c r="AQ131" s="444" t="str">
        <f t="shared" si="28"/>
        <v/>
      </c>
      <c r="AR131" s="375" t="str">
        <f t="shared" si="29"/>
        <v/>
      </c>
      <c r="AS131" s="377" t="str">
        <f t="shared" si="30"/>
        <v/>
      </c>
      <c r="AT131" s="378" t="str">
        <f t="shared" si="31"/>
        <v/>
      </c>
      <c r="AV131" s="380"/>
      <c r="AX131" s="625" t="b">
        <f t="shared" si="35"/>
        <v>0</v>
      </c>
      <c r="AY131" s="7" t="str">
        <f t="shared" si="36"/>
        <v>FALSEFALSEFALSE</v>
      </c>
      <c r="AZ131" s="626">
        <f t="shared" si="32"/>
        <v>0</v>
      </c>
      <c r="BA131" s="627" t="str">
        <f t="shared" si="37"/>
        <v/>
      </c>
      <c r="BB131" s="627">
        <f t="shared" si="33"/>
        <v>0</v>
      </c>
      <c r="BC131" s="690" t="str">
        <f t="shared" si="34"/>
        <v/>
      </c>
    </row>
    <row r="132" spans="1:55" s="379" customFormat="1" ht="13.5" customHeight="1">
      <c r="A132" s="381">
        <v>75</v>
      </c>
      <c r="B132" s="117"/>
      <c r="C132" s="288"/>
      <c r="D132" s="289"/>
      <c r="E132" s="289"/>
      <c r="F132" s="290"/>
      <c r="G132" s="292"/>
      <c r="H132" s="116"/>
      <c r="I132" s="292"/>
      <c r="J132" s="116"/>
      <c r="K132" s="370"/>
      <c r="L132" s="370"/>
      <c r="M132" s="370"/>
      <c r="N132" s="371"/>
      <c r="O132" s="371"/>
      <c r="P132" s="371"/>
      <c r="Q132" s="371"/>
      <c r="R132" s="371"/>
      <c r="S132" s="371"/>
      <c r="T132" s="443"/>
      <c r="U132" s="539"/>
      <c r="V132" s="117"/>
      <c r="W132" s="118"/>
      <c r="X132" s="119"/>
      <c r="Y132" s="120"/>
      <c r="Z132" s="122"/>
      <c r="AA132" s="121"/>
      <c r="AB132" s="443"/>
      <c r="AC132" s="734"/>
      <c r="AD132" s="372"/>
      <c r="AE132" s="485"/>
      <c r="AF132" s="373" t="str">
        <f t="shared" si="19"/>
        <v/>
      </c>
      <c r="AG132" s="373" t="str">
        <f t="shared" si="20"/>
        <v/>
      </c>
      <c r="AH132" s="374" t="str">
        <f t="shared" si="21"/>
        <v/>
      </c>
      <c r="AI132" s="375" t="str">
        <f t="shared" si="22"/>
        <v/>
      </c>
      <c r="AJ132" s="375" t="str">
        <f t="shared" si="23"/>
        <v/>
      </c>
      <c r="AK132" s="375" t="str">
        <f t="shared" si="24"/>
        <v/>
      </c>
      <c r="AL132" s="375" t="str">
        <f t="shared" si="25"/>
        <v/>
      </c>
      <c r="AM132" s="375" t="str">
        <f t="shared" si="26"/>
        <v/>
      </c>
      <c r="AN132" s="376"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376"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375" t="str">
        <f t="shared" si="27"/>
        <v/>
      </c>
      <c r="AQ132" s="444" t="str">
        <f t="shared" si="28"/>
        <v/>
      </c>
      <c r="AR132" s="375" t="str">
        <f t="shared" si="29"/>
        <v/>
      </c>
      <c r="AS132" s="377" t="str">
        <f t="shared" si="30"/>
        <v/>
      </c>
      <c r="AT132" s="378" t="str">
        <f t="shared" si="31"/>
        <v/>
      </c>
      <c r="AV132" s="380"/>
      <c r="AX132" s="625" t="b">
        <f t="shared" si="35"/>
        <v>0</v>
      </c>
      <c r="AY132" s="7" t="str">
        <f t="shared" si="36"/>
        <v>FALSEFALSEFALSE</v>
      </c>
      <c r="AZ132" s="626">
        <f t="shared" si="32"/>
        <v>0</v>
      </c>
      <c r="BA132" s="627" t="str">
        <f t="shared" si="37"/>
        <v/>
      </c>
      <c r="BB132" s="627">
        <f t="shared" si="33"/>
        <v>0</v>
      </c>
      <c r="BC132" s="690" t="str">
        <f t="shared" si="34"/>
        <v/>
      </c>
    </row>
    <row r="133" spans="1:55" s="379" customFormat="1" ht="13.5" customHeight="1">
      <c r="A133" s="381">
        <v>76</v>
      </c>
      <c r="B133" s="117"/>
      <c r="C133" s="288"/>
      <c r="D133" s="289"/>
      <c r="E133" s="289"/>
      <c r="F133" s="290"/>
      <c r="G133" s="292"/>
      <c r="H133" s="116"/>
      <c r="I133" s="292"/>
      <c r="J133" s="116"/>
      <c r="K133" s="370"/>
      <c r="L133" s="370"/>
      <c r="M133" s="370"/>
      <c r="N133" s="371"/>
      <c r="O133" s="371"/>
      <c r="P133" s="371"/>
      <c r="Q133" s="371"/>
      <c r="R133" s="371"/>
      <c r="S133" s="371"/>
      <c r="T133" s="443"/>
      <c r="U133" s="539"/>
      <c r="V133" s="117"/>
      <c r="W133" s="118"/>
      <c r="X133" s="119"/>
      <c r="Y133" s="120"/>
      <c r="Z133" s="122"/>
      <c r="AA133" s="121"/>
      <c r="AB133" s="443"/>
      <c r="AC133" s="734"/>
      <c r="AD133" s="372"/>
      <c r="AE133" s="485"/>
      <c r="AF133" s="373" t="str">
        <f t="shared" si="19"/>
        <v/>
      </c>
      <c r="AG133" s="373" t="str">
        <f t="shared" si="20"/>
        <v/>
      </c>
      <c r="AH133" s="374" t="str">
        <f t="shared" si="21"/>
        <v/>
      </c>
      <c r="AI133" s="375" t="str">
        <f t="shared" si="22"/>
        <v/>
      </c>
      <c r="AJ133" s="375" t="str">
        <f t="shared" si="23"/>
        <v/>
      </c>
      <c r="AK133" s="375" t="str">
        <f t="shared" si="24"/>
        <v/>
      </c>
      <c r="AL133" s="375" t="str">
        <f t="shared" si="25"/>
        <v/>
      </c>
      <c r="AM133" s="375" t="str">
        <f t="shared" si="26"/>
        <v/>
      </c>
      <c r="AN133" s="376"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376"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375" t="str">
        <f t="shared" si="27"/>
        <v/>
      </c>
      <c r="AQ133" s="444" t="str">
        <f t="shared" si="28"/>
        <v/>
      </c>
      <c r="AR133" s="375" t="str">
        <f t="shared" si="29"/>
        <v/>
      </c>
      <c r="AS133" s="377" t="str">
        <f t="shared" si="30"/>
        <v/>
      </c>
      <c r="AT133" s="378" t="str">
        <f t="shared" si="31"/>
        <v/>
      </c>
      <c r="AV133" s="380"/>
      <c r="AX133" s="625" t="b">
        <f t="shared" si="35"/>
        <v>0</v>
      </c>
      <c r="AY133" s="7" t="str">
        <f t="shared" si="36"/>
        <v>FALSEFALSEFALSE</v>
      </c>
      <c r="AZ133" s="626">
        <f t="shared" si="32"/>
        <v>0</v>
      </c>
      <c r="BA133" s="627" t="str">
        <f t="shared" si="37"/>
        <v/>
      </c>
      <c r="BB133" s="627">
        <f t="shared" si="33"/>
        <v>0</v>
      </c>
      <c r="BC133" s="690" t="str">
        <f t="shared" si="34"/>
        <v/>
      </c>
    </row>
    <row r="134" spans="1:55" s="379" customFormat="1" ht="13.5" customHeight="1">
      <c r="A134" s="381">
        <v>77</v>
      </c>
      <c r="B134" s="117"/>
      <c r="C134" s="288"/>
      <c r="D134" s="289"/>
      <c r="E134" s="289"/>
      <c r="F134" s="290"/>
      <c r="G134" s="292"/>
      <c r="H134" s="116"/>
      <c r="I134" s="292"/>
      <c r="J134" s="116"/>
      <c r="K134" s="370"/>
      <c r="L134" s="370"/>
      <c r="M134" s="370"/>
      <c r="N134" s="371"/>
      <c r="O134" s="371"/>
      <c r="P134" s="371"/>
      <c r="Q134" s="371"/>
      <c r="R134" s="371"/>
      <c r="S134" s="371"/>
      <c r="T134" s="443"/>
      <c r="U134" s="539"/>
      <c r="V134" s="117"/>
      <c r="W134" s="118"/>
      <c r="X134" s="119"/>
      <c r="Y134" s="120"/>
      <c r="Z134" s="122"/>
      <c r="AA134" s="121"/>
      <c r="AB134" s="443"/>
      <c r="AC134" s="734"/>
      <c r="AD134" s="372"/>
      <c r="AE134" s="485"/>
      <c r="AF134" s="373" t="str">
        <f t="shared" si="19"/>
        <v/>
      </c>
      <c r="AG134" s="373" t="str">
        <f t="shared" si="20"/>
        <v/>
      </c>
      <c r="AH134" s="374" t="str">
        <f t="shared" si="21"/>
        <v/>
      </c>
      <c r="AI134" s="375" t="str">
        <f t="shared" si="22"/>
        <v/>
      </c>
      <c r="AJ134" s="375" t="str">
        <f t="shared" si="23"/>
        <v/>
      </c>
      <c r="AK134" s="375" t="str">
        <f t="shared" si="24"/>
        <v/>
      </c>
      <c r="AL134" s="375" t="str">
        <f t="shared" si="25"/>
        <v/>
      </c>
      <c r="AM134" s="375" t="str">
        <f t="shared" si="26"/>
        <v/>
      </c>
      <c r="AN134" s="376"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376"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375" t="str">
        <f t="shared" si="27"/>
        <v/>
      </c>
      <c r="AQ134" s="444" t="str">
        <f t="shared" si="28"/>
        <v/>
      </c>
      <c r="AR134" s="375" t="str">
        <f t="shared" si="29"/>
        <v/>
      </c>
      <c r="AS134" s="377" t="str">
        <f t="shared" si="30"/>
        <v/>
      </c>
      <c r="AT134" s="378" t="str">
        <f t="shared" si="31"/>
        <v/>
      </c>
      <c r="AV134" s="380"/>
      <c r="AX134" s="625" t="b">
        <f t="shared" si="35"/>
        <v>0</v>
      </c>
      <c r="AY134" s="7" t="str">
        <f t="shared" si="36"/>
        <v>FALSEFALSEFALSE</v>
      </c>
      <c r="AZ134" s="626">
        <f t="shared" si="32"/>
        <v>0</v>
      </c>
      <c r="BA134" s="627" t="str">
        <f t="shared" si="37"/>
        <v/>
      </c>
      <c r="BB134" s="627">
        <f t="shared" si="33"/>
        <v>0</v>
      </c>
      <c r="BC134" s="690" t="str">
        <f t="shared" si="34"/>
        <v/>
      </c>
    </row>
    <row r="135" spans="1:55" s="379" customFormat="1" ht="13.5" customHeight="1">
      <c r="A135" s="381">
        <v>78</v>
      </c>
      <c r="B135" s="117"/>
      <c r="C135" s="288"/>
      <c r="D135" s="289"/>
      <c r="E135" s="289"/>
      <c r="F135" s="290"/>
      <c r="G135" s="292"/>
      <c r="H135" s="116"/>
      <c r="I135" s="292"/>
      <c r="J135" s="116"/>
      <c r="K135" s="370"/>
      <c r="L135" s="370"/>
      <c r="M135" s="370"/>
      <c r="N135" s="371"/>
      <c r="O135" s="371"/>
      <c r="P135" s="371"/>
      <c r="Q135" s="371"/>
      <c r="R135" s="371"/>
      <c r="S135" s="371"/>
      <c r="T135" s="443"/>
      <c r="U135" s="539"/>
      <c r="V135" s="117"/>
      <c r="W135" s="118"/>
      <c r="X135" s="119"/>
      <c r="Y135" s="120"/>
      <c r="Z135" s="122"/>
      <c r="AA135" s="121"/>
      <c r="AB135" s="443"/>
      <c r="AC135" s="734"/>
      <c r="AD135" s="372"/>
      <c r="AE135" s="485"/>
      <c r="AF135" s="373" t="str">
        <f t="shared" si="19"/>
        <v/>
      </c>
      <c r="AG135" s="373" t="str">
        <f t="shared" si="20"/>
        <v/>
      </c>
      <c r="AH135" s="374" t="str">
        <f t="shared" si="21"/>
        <v/>
      </c>
      <c r="AI135" s="375" t="str">
        <f t="shared" si="22"/>
        <v/>
      </c>
      <c r="AJ135" s="375" t="str">
        <f t="shared" si="23"/>
        <v/>
      </c>
      <c r="AK135" s="375" t="str">
        <f t="shared" si="24"/>
        <v/>
      </c>
      <c r="AL135" s="375" t="str">
        <f t="shared" si="25"/>
        <v/>
      </c>
      <c r="AM135" s="375" t="str">
        <f t="shared" si="26"/>
        <v/>
      </c>
      <c r="AN135" s="376"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376"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375" t="str">
        <f t="shared" si="27"/>
        <v/>
      </c>
      <c r="AQ135" s="444" t="str">
        <f t="shared" si="28"/>
        <v/>
      </c>
      <c r="AR135" s="375" t="str">
        <f t="shared" si="29"/>
        <v/>
      </c>
      <c r="AS135" s="377" t="str">
        <f t="shared" si="30"/>
        <v/>
      </c>
      <c r="AT135" s="378" t="str">
        <f t="shared" si="31"/>
        <v/>
      </c>
      <c r="AV135" s="380"/>
      <c r="AX135" s="625" t="b">
        <f t="shared" si="35"/>
        <v>0</v>
      </c>
      <c r="AY135" s="7" t="str">
        <f t="shared" si="36"/>
        <v>FALSEFALSEFALSE</v>
      </c>
      <c r="AZ135" s="626">
        <f t="shared" si="32"/>
        <v>0</v>
      </c>
      <c r="BA135" s="627" t="str">
        <f t="shared" si="37"/>
        <v/>
      </c>
      <c r="BB135" s="627">
        <f t="shared" si="33"/>
        <v>0</v>
      </c>
      <c r="BC135" s="690" t="str">
        <f t="shared" si="34"/>
        <v/>
      </c>
    </row>
    <row r="136" spans="1:55" s="379" customFormat="1" ht="13.5" customHeight="1">
      <c r="A136" s="381">
        <v>79</v>
      </c>
      <c r="B136" s="117"/>
      <c r="C136" s="288"/>
      <c r="D136" s="289"/>
      <c r="E136" s="289"/>
      <c r="F136" s="290"/>
      <c r="G136" s="292"/>
      <c r="H136" s="116"/>
      <c r="I136" s="292"/>
      <c r="J136" s="116"/>
      <c r="K136" s="370"/>
      <c r="L136" s="370"/>
      <c r="M136" s="370"/>
      <c r="N136" s="371"/>
      <c r="O136" s="371"/>
      <c r="P136" s="371"/>
      <c r="Q136" s="371"/>
      <c r="R136" s="371"/>
      <c r="S136" s="371"/>
      <c r="T136" s="443"/>
      <c r="U136" s="539"/>
      <c r="V136" s="117"/>
      <c r="W136" s="118"/>
      <c r="X136" s="119"/>
      <c r="Y136" s="120"/>
      <c r="Z136" s="122"/>
      <c r="AA136" s="121"/>
      <c r="AB136" s="443"/>
      <c r="AC136" s="734"/>
      <c r="AD136" s="372"/>
      <c r="AE136" s="485"/>
      <c r="AF136" s="373" t="str">
        <f t="shared" si="19"/>
        <v/>
      </c>
      <c r="AG136" s="373" t="str">
        <f t="shared" si="20"/>
        <v/>
      </c>
      <c r="AH136" s="374" t="str">
        <f t="shared" si="21"/>
        <v/>
      </c>
      <c r="AI136" s="375" t="str">
        <f t="shared" si="22"/>
        <v/>
      </c>
      <c r="AJ136" s="375" t="str">
        <f t="shared" si="23"/>
        <v/>
      </c>
      <c r="AK136" s="375" t="str">
        <f t="shared" si="24"/>
        <v/>
      </c>
      <c r="AL136" s="375" t="str">
        <f t="shared" si="25"/>
        <v/>
      </c>
      <c r="AM136" s="375" t="str">
        <f t="shared" si="26"/>
        <v/>
      </c>
      <c r="AN136" s="376"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376"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375" t="str">
        <f t="shared" si="27"/>
        <v/>
      </c>
      <c r="AQ136" s="444" t="str">
        <f t="shared" si="28"/>
        <v/>
      </c>
      <c r="AR136" s="375" t="str">
        <f t="shared" si="29"/>
        <v/>
      </c>
      <c r="AS136" s="377" t="str">
        <f t="shared" si="30"/>
        <v/>
      </c>
      <c r="AT136" s="378" t="str">
        <f t="shared" si="31"/>
        <v/>
      </c>
      <c r="AV136" s="380"/>
      <c r="AX136" s="625" t="b">
        <f t="shared" si="35"/>
        <v>0</v>
      </c>
      <c r="AY136" s="7" t="str">
        <f t="shared" si="36"/>
        <v>FALSEFALSEFALSE</v>
      </c>
      <c r="AZ136" s="626">
        <f t="shared" si="32"/>
        <v>0</v>
      </c>
      <c r="BA136" s="627" t="str">
        <f t="shared" si="37"/>
        <v/>
      </c>
      <c r="BB136" s="627">
        <f t="shared" si="33"/>
        <v>0</v>
      </c>
      <c r="BC136" s="690" t="str">
        <f t="shared" si="34"/>
        <v/>
      </c>
    </row>
    <row r="137" spans="1:55" s="379" customFormat="1" ht="13.5" customHeight="1">
      <c r="A137" s="381">
        <v>80</v>
      </c>
      <c r="B137" s="117"/>
      <c r="C137" s="288"/>
      <c r="D137" s="289"/>
      <c r="E137" s="289"/>
      <c r="F137" s="290"/>
      <c r="G137" s="292"/>
      <c r="H137" s="116"/>
      <c r="I137" s="292"/>
      <c r="J137" s="116"/>
      <c r="K137" s="370"/>
      <c r="L137" s="370"/>
      <c r="M137" s="370"/>
      <c r="N137" s="371"/>
      <c r="O137" s="371"/>
      <c r="P137" s="371"/>
      <c r="Q137" s="371"/>
      <c r="R137" s="371"/>
      <c r="S137" s="371"/>
      <c r="T137" s="443"/>
      <c r="U137" s="539"/>
      <c r="V137" s="117"/>
      <c r="W137" s="118"/>
      <c r="X137" s="119"/>
      <c r="Y137" s="120"/>
      <c r="Z137" s="122"/>
      <c r="AA137" s="121"/>
      <c r="AB137" s="443"/>
      <c r="AC137" s="734"/>
      <c r="AD137" s="372"/>
      <c r="AE137" s="485"/>
      <c r="AF137" s="373" t="str">
        <f t="shared" si="19"/>
        <v/>
      </c>
      <c r="AG137" s="373" t="str">
        <f t="shared" si="20"/>
        <v/>
      </c>
      <c r="AH137" s="374" t="str">
        <f t="shared" si="21"/>
        <v/>
      </c>
      <c r="AI137" s="375" t="str">
        <f t="shared" si="22"/>
        <v/>
      </c>
      <c r="AJ137" s="375" t="str">
        <f t="shared" si="23"/>
        <v/>
      </c>
      <c r="AK137" s="375" t="str">
        <f t="shared" si="24"/>
        <v/>
      </c>
      <c r="AL137" s="375" t="str">
        <f t="shared" si="25"/>
        <v/>
      </c>
      <c r="AM137" s="375" t="str">
        <f t="shared" si="26"/>
        <v/>
      </c>
      <c r="AN137" s="376"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376"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375" t="str">
        <f t="shared" si="27"/>
        <v/>
      </c>
      <c r="AQ137" s="444" t="str">
        <f t="shared" si="28"/>
        <v/>
      </c>
      <c r="AR137" s="375" t="str">
        <f t="shared" si="29"/>
        <v/>
      </c>
      <c r="AS137" s="377" t="str">
        <f t="shared" si="30"/>
        <v/>
      </c>
      <c r="AT137" s="378" t="str">
        <f t="shared" si="31"/>
        <v/>
      </c>
      <c r="AV137" s="380"/>
      <c r="AX137" s="625" t="b">
        <f t="shared" si="35"/>
        <v>0</v>
      </c>
      <c r="AY137" s="7" t="str">
        <f t="shared" si="36"/>
        <v>FALSEFALSEFALSE</v>
      </c>
      <c r="AZ137" s="626">
        <f t="shared" si="32"/>
        <v>0</v>
      </c>
      <c r="BA137" s="627" t="str">
        <f t="shared" si="37"/>
        <v/>
      </c>
      <c r="BB137" s="627">
        <f t="shared" si="33"/>
        <v>0</v>
      </c>
      <c r="BC137" s="690" t="str">
        <f t="shared" si="34"/>
        <v/>
      </c>
    </row>
    <row r="138" spans="1:55" s="379" customFormat="1" ht="13.5" customHeight="1">
      <c r="A138" s="381">
        <v>81</v>
      </c>
      <c r="B138" s="117"/>
      <c r="C138" s="288"/>
      <c r="D138" s="289"/>
      <c r="E138" s="289"/>
      <c r="F138" s="290"/>
      <c r="G138" s="292"/>
      <c r="H138" s="116"/>
      <c r="I138" s="292"/>
      <c r="J138" s="116"/>
      <c r="K138" s="370"/>
      <c r="L138" s="370"/>
      <c r="M138" s="370"/>
      <c r="N138" s="371"/>
      <c r="O138" s="371"/>
      <c r="P138" s="371"/>
      <c r="Q138" s="371"/>
      <c r="R138" s="371"/>
      <c r="S138" s="371"/>
      <c r="T138" s="443"/>
      <c r="U138" s="539"/>
      <c r="V138" s="117"/>
      <c r="W138" s="118"/>
      <c r="X138" s="119"/>
      <c r="Y138" s="120"/>
      <c r="Z138" s="122"/>
      <c r="AA138" s="121"/>
      <c r="AB138" s="443"/>
      <c r="AC138" s="734"/>
      <c r="AD138" s="372"/>
      <c r="AE138" s="485"/>
      <c r="AF138" s="373" t="str">
        <f t="shared" si="19"/>
        <v/>
      </c>
      <c r="AG138" s="373" t="str">
        <f t="shared" si="20"/>
        <v/>
      </c>
      <c r="AH138" s="374" t="str">
        <f t="shared" si="21"/>
        <v/>
      </c>
      <c r="AI138" s="375" t="str">
        <f t="shared" si="22"/>
        <v/>
      </c>
      <c r="AJ138" s="375" t="str">
        <f t="shared" si="23"/>
        <v/>
      </c>
      <c r="AK138" s="375" t="str">
        <f t="shared" si="24"/>
        <v/>
      </c>
      <c r="AL138" s="375" t="str">
        <f t="shared" si="25"/>
        <v/>
      </c>
      <c r="AM138" s="375" t="str">
        <f t="shared" si="26"/>
        <v/>
      </c>
      <c r="AN138" s="376"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376"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375" t="str">
        <f t="shared" si="27"/>
        <v/>
      </c>
      <c r="AQ138" s="444" t="str">
        <f t="shared" si="28"/>
        <v/>
      </c>
      <c r="AR138" s="375" t="str">
        <f t="shared" si="29"/>
        <v/>
      </c>
      <c r="AS138" s="377" t="str">
        <f t="shared" si="30"/>
        <v/>
      </c>
      <c r="AT138" s="378" t="str">
        <f t="shared" si="31"/>
        <v/>
      </c>
      <c r="AV138" s="380"/>
      <c r="AX138" s="625" t="b">
        <f t="shared" si="35"/>
        <v>0</v>
      </c>
      <c r="AY138" s="7" t="str">
        <f t="shared" si="36"/>
        <v>FALSEFALSEFALSE</v>
      </c>
      <c r="AZ138" s="626">
        <f t="shared" si="32"/>
        <v>0</v>
      </c>
      <c r="BA138" s="627" t="str">
        <f t="shared" si="37"/>
        <v/>
      </c>
      <c r="BB138" s="627">
        <f t="shared" si="33"/>
        <v>0</v>
      </c>
      <c r="BC138" s="690" t="str">
        <f t="shared" si="34"/>
        <v/>
      </c>
    </row>
    <row r="139" spans="1:55" s="379" customFormat="1" ht="13.5" customHeight="1">
      <c r="A139" s="381">
        <v>82</v>
      </c>
      <c r="B139" s="117"/>
      <c r="C139" s="288"/>
      <c r="D139" s="289"/>
      <c r="E139" s="289"/>
      <c r="F139" s="290"/>
      <c r="G139" s="292"/>
      <c r="H139" s="116"/>
      <c r="I139" s="292"/>
      <c r="J139" s="116"/>
      <c r="K139" s="370"/>
      <c r="L139" s="370"/>
      <c r="M139" s="370"/>
      <c r="N139" s="371"/>
      <c r="O139" s="371"/>
      <c r="P139" s="371"/>
      <c r="Q139" s="371"/>
      <c r="R139" s="371"/>
      <c r="S139" s="371"/>
      <c r="T139" s="443"/>
      <c r="U139" s="539"/>
      <c r="V139" s="117"/>
      <c r="W139" s="118"/>
      <c r="X139" s="119"/>
      <c r="Y139" s="120"/>
      <c r="Z139" s="122"/>
      <c r="AA139" s="121"/>
      <c r="AB139" s="443"/>
      <c r="AC139" s="734"/>
      <c r="AD139" s="372"/>
      <c r="AE139" s="485"/>
      <c r="AF139" s="373" t="str">
        <f t="shared" si="19"/>
        <v/>
      </c>
      <c r="AG139" s="373" t="str">
        <f t="shared" si="20"/>
        <v/>
      </c>
      <c r="AH139" s="374" t="str">
        <f t="shared" si="21"/>
        <v/>
      </c>
      <c r="AI139" s="375" t="str">
        <f t="shared" si="22"/>
        <v/>
      </c>
      <c r="AJ139" s="375" t="str">
        <f t="shared" si="23"/>
        <v/>
      </c>
      <c r="AK139" s="375" t="str">
        <f t="shared" si="24"/>
        <v/>
      </c>
      <c r="AL139" s="375" t="str">
        <f t="shared" si="25"/>
        <v/>
      </c>
      <c r="AM139" s="375" t="str">
        <f t="shared" si="26"/>
        <v/>
      </c>
      <c r="AN139" s="376"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376"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375" t="str">
        <f t="shared" si="27"/>
        <v/>
      </c>
      <c r="AQ139" s="444" t="str">
        <f t="shared" si="28"/>
        <v/>
      </c>
      <c r="AR139" s="375" t="str">
        <f t="shared" si="29"/>
        <v/>
      </c>
      <c r="AS139" s="377" t="str">
        <f t="shared" si="30"/>
        <v/>
      </c>
      <c r="AT139" s="378" t="str">
        <f t="shared" si="31"/>
        <v/>
      </c>
      <c r="AV139" s="380"/>
      <c r="AX139" s="625" t="b">
        <f t="shared" si="35"/>
        <v>0</v>
      </c>
      <c r="AY139" s="7" t="str">
        <f t="shared" si="36"/>
        <v>FALSEFALSEFALSE</v>
      </c>
      <c r="AZ139" s="626">
        <f t="shared" si="32"/>
        <v>0</v>
      </c>
      <c r="BA139" s="627" t="str">
        <f t="shared" si="37"/>
        <v/>
      </c>
      <c r="BB139" s="627">
        <f t="shared" si="33"/>
        <v>0</v>
      </c>
      <c r="BC139" s="690" t="str">
        <f t="shared" si="34"/>
        <v/>
      </c>
    </row>
    <row r="140" spans="1:55" s="379" customFormat="1" ht="13.5" customHeight="1">
      <c r="A140" s="381">
        <v>83</v>
      </c>
      <c r="B140" s="117"/>
      <c r="C140" s="288"/>
      <c r="D140" s="289"/>
      <c r="E140" s="289"/>
      <c r="F140" s="290"/>
      <c r="G140" s="292"/>
      <c r="H140" s="116"/>
      <c r="I140" s="292"/>
      <c r="J140" s="116"/>
      <c r="K140" s="370"/>
      <c r="L140" s="370"/>
      <c r="M140" s="370"/>
      <c r="N140" s="371"/>
      <c r="O140" s="371"/>
      <c r="P140" s="371"/>
      <c r="Q140" s="371"/>
      <c r="R140" s="371"/>
      <c r="S140" s="371"/>
      <c r="T140" s="443"/>
      <c r="U140" s="539"/>
      <c r="V140" s="117"/>
      <c r="W140" s="118"/>
      <c r="X140" s="119"/>
      <c r="Y140" s="120"/>
      <c r="Z140" s="122"/>
      <c r="AA140" s="121"/>
      <c r="AB140" s="443"/>
      <c r="AC140" s="734"/>
      <c r="AD140" s="372"/>
      <c r="AE140" s="485"/>
      <c r="AF140" s="373" t="str">
        <f t="shared" si="19"/>
        <v/>
      </c>
      <c r="AG140" s="373" t="str">
        <f t="shared" si="20"/>
        <v/>
      </c>
      <c r="AH140" s="374" t="str">
        <f t="shared" si="21"/>
        <v/>
      </c>
      <c r="AI140" s="375" t="str">
        <f t="shared" si="22"/>
        <v/>
      </c>
      <c r="AJ140" s="375" t="str">
        <f t="shared" si="23"/>
        <v/>
      </c>
      <c r="AK140" s="375" t="str">
        <f t="shared" si="24"/>
        <v/>
      </c>
      <c r="AL140" s="375" t="str">
        <f t="shared" si="25"/>
        <v/>
      </c>
      <c r="AM140" s="375" t="str">
        <f t="shared" si="26"/>
        <v/>
      </c>
      <c r="AN140" s="376"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376"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375" t="str">
        <f t="shared" si="27"/>
        <v/>
      </c>
      <c r="AQ140" s="444" t="str">
        <f t="shared" si="28"/>
        <v/>
      </c>
      <c r="AR140" s="375" t="str">
        <f t="shared" si="29"/>
        <v/>
      </c>
      <c r="AS140" s="377" t="str">
        <f t="shared" si="30"/>
        <v/>
      </c>
      <c r="AT140" s="378" t="str">
        <f t="shared" si="31"/>
        <v/>
      </c>
      <c r="AV140" s="380"/>
      <c r="AX140" s="625" t="b">
        <f t="shared" si="35"/>
        <v>0</v>
      </c>
      <c r="AY140" s="7" t="str">
        <f t="shared" si="36"/>
        <v>FALSEFALSEFALSE</v>
      </c>
      <c r="AZ140" s="626">
        <f t="shared" si="32"/>
        <v>0</v>
      </c>
      <c r="BA140" s="627" t="str">
        <f t="shared" si="37"/>
        <v/>
      </c>
      <c r="BB140" s="627">
        <f t="shared" si="33"/>
        <v>0</v>
      </c>
      <c r="BC140" s="690" t="str">
        <f t="shared" si="34"/>
        <v/>
      </c>
    </row>
    <row r="141" spans="1:55" s="379" customFormat="1" ht="13.5" customHeight="1">
      <c r="A141" s="381">
        <v>84</v>
      </c>
      <c r="B141" s="117"/>
      <c r="C141" s="288"/>
      <c r="D141" s="289"/>
      <c r="E141" s="289"/>
      <c r="F141" s="290"/>
      <c r="G141" s="292"/>
      <c r="H141" s="116"/>
      <c r="I141" s="292"/>
      <c r="J141" s="116"/>
      <c r="K141" s="370"/>
      <c r="L141" s="370"/>
      <c r="M141" s="370"/>
      <c r="N141" s="371"/>
      <c r="O141" s="371"/>
      <c r="P141" s="371"/>
      <c r="Q141" s="371"/>
      <c r="R141" s="371"/>
      <c r="S141" s="371"/>
      <c r="T141" s="443"/>
      <c r="U141" s="539"/>
      <c r="V141" s="117"/>
      <c r="W141" s="118"/>
      <c r="X141" s="119"/>
      <c r="Y141" s="120"/>
      <c r="Z141" s="122"/>
      <c r="AA141" s="121"/>
      <c r="AB141" s="443"/>
      <c r="AC141" s="734"/>
      <c r="AD141" s="372"/>
      <c r="AE141" s="485"/>
      <c r="AF141" s="373" t="str">
        <f t="shared" si="19"/>
        <v/>
      </c>
      <c r="AG141" s="373" t="str">
        <f t="shared" si="20"/>
        <v/>
      </c>
      <c r="AH141" s="374" t="str">
        <f t="shared" si="21"/>
        <v/>
      </c>
      <c r="AI141" s="375" t="str">
        <f t="shared" si="22"/>
        <v/>
      </c>
      <c r="AJ141" s="375" t="str">
        <f t="shared" si="23"/>
        <v/>
      </c>
      <c r="AK141" s="375" t="str">
        <f t="shared" si="24"/>
        <v/>
      </c>
      <c r="AL141" s="375" t="str">
        <f t="shared" si="25"/>
        <v/>
      </c>
      <c r="AM141" s="375" t="str">
        <f t="shared" si="26"/>
        <v/>
      </c>
      <c r="AN141" s="376"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376"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375" t="str">
        <f t="shared" si="27"/>
        <v/>
      </c>
      <c r="AQ141" s="444" t="str">
        <f t="shared" si="28"/>
        <v/>
      </c>
      <c r="AR141" s="375" t="str">
        <f t="shared" si="29"/>
        <v/>
      </c>
      <c r="AS141" s="377" t="str">
        <f t="shared" si="30"/>
        <v/>
      </c>
      <c r="AT141" s="378" t="str">
        <f t="shared" si="31"/>
        <v/>
      </c>
      <c r="AV141" s="380"/>
      <c r="AX141" s="625" t="b">
        <f t="shared" si="35"/>
        <v>0</v>
      </c>
      <c r="AY141" s="7" t="str">
        <f t="shared" si="36"/>
        <v>FALSEFALSEFALSE</v>
      </c>
      <c r="AZ141" s="626">
        <f t="shared" si="32"/>
        <v>0</v>
      </c>
      <c r="BA141" s="627" t="str">
        <f t="shared" si="37"/>
        <v/>
      </c>
      <c r="BB141" s="627">
        <f t="shared" si="33"/>
        <v>0</v>
      </c>
      <c r="BC141" s="690" t="str">
        <f t="shared" si="34"/>
        <v/>
      </c>
    </row>
    <row r="142" spans="1:55" s="379" customFormat="1" ht="13.5" customHeight="1">
      <c r="A142" s="381">
        <v>85</v>
      </c>
      <c r="B142" s="117"/>
      <c r="C142" s="288"/>
      <c r="D142" s="289"/>
      <c r="E142" s="289"/>
      <c r="F142" s="290"/>
      <c r="G142" s="292"/>
      <c r="H142" s="116"/>
      <c r="I142" s="292"/>
      <c r="J142" s="116"/>
      <c r="K142" s="370"/>
      <c r="L142" s="370"/>
      <c r="M142" s="370"/>
      <c r="N142" s="371"/>
      <c r="O142" s="371"/>
      <c r="P142" s="371"/>
      <c r="Q142" s="371"/>
      <c r="R142" s="371"/>
      <c r="S142" s="371"/>
      <c r="T142" s="443"/>
      <c r="U142" s="539"/>
      <c r="V142" s="117"/>
      <c r="W142" s="118"/>
      <c r="X142" s="119"/>
      <c r="Y142" s="120"/>
      <c r="Z142" s="122"/>
      <c r="AA142" s="121"/>
      <c r="AB142" s="443"/>
      <c r="AC142" s="734"/>
      <c r="AD142" s="372"/>
      <c r="AE142" s="485"/>
      <c r="AF142" s="373" t="str">
        <f t="shared" si="19"/>
        <v/>
      </c>
      <c r="AG142" s="373" t="str">
        <f t="shared" si="20"/>
        <v/>
      </c>
      <c r="AH142" s="374" t="str">
        <f t="shared" si="21"/>
        <v/>
      </c>
      <c r="AI142" s="375" t="str">
        <f t="shared" si="22"/>
        <v/>
      </c>
      <c r="AJ142" s="375" t="str">
        <f t="shared" si="23"/>
        <v/>
      </c>
      <c r="AK142" s="375" t="str">
        <f t="shared" si="24"/>
        <v/>
      </c>
      <c r="AL142" s="375" t="str">
        <f t="shared" si="25"/>
        <v/>
      </c>
      <c r="AM142" s="375" t="str">
        <f t="shared" si="26"/>
        <v/>
      </c>
      <c r="AN142" s="376"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376"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375" t="str">
        <f t="shared" si="27"/>
        <v/>
      </c>
      <c r="AQ142" s="444" t="str">
        <f t="shared" si="28"/>
        <v/>
      </c>
      <c r="AR142" s="375" t="str">
        <f t="shared" si="29"/>
        <v/>
      </c>
      <c r="AS142" s="377" t="str">
        <f t="shared" si="30"/>
        <v/>
      </c>
      <c r="AT142" s="378" t="str">
        <f t="shared" si="31"/>
        <v/>
      </c>
      <c r="AV142" s="380"/>
      <c r="AX142" s="625" t="b">
        <f t="shared" si="35"/>
        <v>0</v>
      </c>
      <c r="AY142" s="7" t="str">
        <f t="shared" si="36"/>
        <v>FALSEFALSEFALSE</v>
      </c>
      <c r="AZ142" s="626">
        <f t="shared" si="32"/>
        <v>0</v>
      </c>
      <c r="BA142" s="627" t="str">
        <f t="shared" si="37"/>
        <v/>
      </c>
      <c r="BB142" s="627">
        <f t="shared" si="33"/>
        <v>0</v>
      </c>
      <c r="BC142" s="690" t="str">
        <f t="shared" si="34"/>
        <v/>
      </c>
    </row>
    <row r="143" spans="1:55" s="379" customFormat="1" ht="13.5" customHeight="1">
      <c r="A143" s="381">
        <v>86</v>
      </c>
      <c r="B143" s="117"/>
      <c r="C143" s="288"/>
      <c r="D143" s="289"/>
      <c r="E143" s="289"/>
      <c r="F143" s="290"/>
      <c r="G143" s="292"/>
      <c r="H143" s="116"/>
      <c r="I143" s="292"/>
      <c r="J143" s="116"/>
      <c r="K143" s="370"/>
      <c r="L143" s="370"/>
      <c r="M143" s="370"/>
      <c r="N143" s="371"/>
      <c r="O143" s="371"/>
      <c r="P143" s="371"/>
      <c r="Q143" s="371"/>
      <c r="R143" s="371"/>
      <c r="S143" s="371"/>
      <c r="T143" s="443"/>
      <c r="U143" s="539"/>
      <c r="V143" s="117"/>
      <c r="W143" s="118"/>
      <c r="X143" s="119"/>
      <c r="Y143" s="120"/>
      <c r="Z143" s="122"/>
      <c r="AA143" s="121"/>
      <c r="AB143" s="443"/>
      <c r="AC143" s="734"/>
      <c r="AD143" s="372"/>
      <c r="AE143" s="485"/>
      <c r="AF143" s="373" t="str">
        <f t="shared" si="19"/>
        <v/>
      </c>
      <c r="AG143" s="373" t="str">
        <f t="shared" si="20"/>
        <v/>
      </c>
      <c r="AH143" s="374" t="str">
        <f t="shared" si="21"/>
        <v/>
      </c>
      <c r="AI143" s="375" t="str">
        <f t="shared" si="22"/>
        <v/>
      </c>
      <c r="AJ143" s="375" t="str">
        <f t="shared" si="23"/>
        <v/>
      </c>
      <c r="AK143" s="375" t="str">
        <f t="shared" si="24"/>
        <v/>
      </c>
      <c r="AL143" s="375" t="str">
        <f t="shared" si="25"/>
        <v/>
      </c>
      <c r="AM143" s="375" t="str">
        <f t="shared" si="26"/>
        <v/>
      </c>
      <c r="AN143" s="376"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376"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375" t="str">
        <f t="shared" si="27"/>
        <v/>
      </c>
      <c r="AQ143" s="444" t="str">
        <f t="shared" si="28"/>
        <v/>
      </c>
      <c r="AR143" s="375" t="str">
        <f t="shared" si="29"/>
        <v/>
      </c>
      <c r="AS143" s="377" t="str">
        <f t="shared" si="30"/>
        <v/>
      </c>
      <c r="AT143" s="378" t="str">
        <f t="shared" si="31"/>
        <v/>
      </c>
      <c r="AV143" s="380"/>
      <c r="AX143" s="625" t="b">
        <f t="shared" si="35"/>
        <v>0</v>
      </c>
      <c r="AY143" s="7" t="str">
        <f t="shared" si="36"/>
        <v>FALSEFALSEFALSE</v>
      </c>
      <c r="AZ143" s="626">
        <f t="shared" si="32"/>
        <v>0</v>
      </c>
      <c r="BA143" s="627" t="str">
        <f t="shared" si="37"/>
        <v/>
      </c>
      <c r="BB143" s="627">
        <f t="shared" si="33"/>
        <v>0</v>
      </c>
      <c r="BC143" s="690" t="str">
        <f t="shared" si="34"/>
        <v/>
      </c>
    </row>
    <row r="144" spans="1:55" s="379" customFormat="1" ht="13.5" customHeight="1">
      <c r="A144" s="381">
        <v>87</v>
      </c>
      <c r="B144" s="117"/>
      <c r="C144" s="288"/>
      <c r="D144" s="289"/>
      <c r="E144" s="289"/>
      <c r="F144" s="290"/>
      <c r="G144" s="292"/>
      <c r="H144" s="116"/>
      <c r="I144" s="292"/>
      <c r="J144" s="116"/>
      <c r="K144" s="370"/>
      <c r="L144" s="370"/>
      <c r="M144" s="370"/>
      <c r="N144" s="371"/>
      <c r="O144" s="371"/>
      <c r="P144" s="371"/>
      <c r="Q144" s="371"/>
      <c r="R144" s="371"/>
      <c r="S144" s="371"/>
      <c r="T144" s="443"/>
      <c r="U144" s="539"/>
      <c r="V144" s="117"/>
      <c r="W144" s="118"/>
      <c r="X144" s="119"/>
      <c r="Y144" s="120"/>
      <c r="Z144" s="122"/>
      <c r="AA144" s="121"/>
      <c r="AB144" s="443"/>
      <c r="AC144" s="734"/>
      <c r="AD144" s="372"/>
      <c r="AE144" s="485"/>
      <c r="AF144" s="373" t="str">
        <f t="shared" si="19"/>
        <v/>
      </c>
      <c r="AG144" s="373" t="str">
        <f t="shared" si="20"/>
        <v/>
      </c>
      <c r="AH144" s="374" t="str">
        <f t="shared" si="21"/>
        <v/>
      </c>
      <c r="AI144" s="375" t="str">
        <f t="shared" si="22"/>
        <v/>
      </c>
      <c r="AJ144" s="375" t="str">
        <f t="shared" si="23"/>
        <v/>
      </c>
      <c r="AK144" s="375" t="str">
        <f t="shared" si="24"/>
        <v/>
      </c>
      <c r="AL144" s="375" t="str">
        <f t="shared" si="25"/>
        <v/>
      </c>
      <c r="AM144" s="375" t="str">
        <f t="shared" si="26"/>
        <v/>
      </c>
      <c r="AN144" s="376"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376"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375" t="str">
        <f t="shared" si="27"/>
        <v/>
      </c>
      <c r="AQ144" s="444" t="str">
        <f t="shared" si="28"/>
        <v/>
      </c>
      <c r="AR144" s="375" t="str">
        <f t="shared" si="29"/>
        <v/>
      </c>
      <c r="AS144" s="377" t="str">
        <f t="shared" si="30"/>
        <v/>
      </c>
      <c r="AT144" s="378" t="str">
        <f t="shared" si="31"/>
        <v/>
      </c>
      <c r="AV144" s="380"/>
      <c r="AX144" s="625" t="b">
        <f t="shared" si="35"/>
        <v>0</v>
      </c>
      <c r="AY144" s="7" t="str">
        <f t="shared" si="36"/>
        <v>FALSEFALSEFALSE</v>
      </c>
      <c r="AZ144" s="626">
        <f t="shared" si="32"/>
        <v>0</v>
      </c>
      <c r="BA144" s="627" t="str">
        <f t="shared" si="37"/>
        <v/>
      </c>
      <c r="BB144" s="627">
        <f t="shared" si="33"/>
        <v>0</v>
      </c>
      <c r="BC144" s="690" t="str">
        <f t="shared" si="34"/>
        <v/>
      </c>
    </row>
    <row r="145" spans="1:55" s="379" customFormat="1" ht="13.5" customHeight="1">
      <c r="A145" s="381">
        <v>88</v>
      </c>
      <c r="B145" s="117"/>
      <c r="C145" s="288"/>
      <c r="D145" s="289"/>
      <c r="E145" s="289"/>
      <c r="F145" s="290"/>
      <c r="G145" s="292"/>
      <c r="H145" s="116"/>
      <c r="I145" s="292"/>
      <c r="J145" s="116"/>
      <c r="K145" s="370"/>
      <c r="L145" s="370"/>
      <c r="M145" s="370"/>
      <c r="N145" s="371"/>
      <c r="O145" s="371"/>
      <c r="P145" s="371"/>
      <c r="Q145" s="371"/>
      <c r="R145" s="371"/>
      <c r="S145" s="371"/>
      <c r="T145" s="443"/>
      <c r="U145" s="539"/>
      <c r="V145" s="117"/>
      <c r="W145" s="118"/>
      <c r="X145" s="119"/>
      <c r="Y145" s="120"/>
      <c r="Z145" s="122"/>
      <c r="AA145" s="121"/>
      <c r="AB145" s="443"/>
      <c r="AC145" s="734"/>
      <c r="AD145" s="372"/>
      <c r="AE145" s="485"/>
      <c r="AF145" s="373" t="str">
        <f t="shared" si="19"/>
        <v/>
      </c>
      <c r="AG145" s="373" t="str">
        <f t="shared" si="20"/>
        <v/>
      </c>
      <c r="AH145" s="374" t="str">
        <f t="shared" si="21"/>
        <v/>
      </c>
      <c r="AI145" s="375" t="str">
        <f t="shared" si="22"/>
        <v/>
      </c>
      <c r="AJ145" s="375" t="str">
        <f t="shared" si="23"/>
        <v/>
      </c>
      <c r="AK145" s="375" t="str">
        <f t="shared" si="24"/>
        <v/>
      </c>
      <c r="AL145" s="375" t="str">
        <f t="shared" si="25"/>
        <v/>
      </c>
      <c r="AM145" s="375" t="str">
        <f t="shared" si="26"/>
        <v/>
      </c>
      <c r="AN145" s="376"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376"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375" t="str">
        <f t="shared" si="27"/>
        <v/>
      </c>
      <c r="AQ145" s="444" t="str">
        <f t="shared" si="28"/>
        <v/>
      </c>
      <c r="AR145" s="375" t="str">
        <f t="shared" si="29"/>
        <v/>
      </c>
      <c r="AS145" s="377" t="str">
        <f t="shared" si="30"/>
        <v/>
      </c>
      <c r="AT145" s="378" t="str">
        <f t="shared" si="31"/>
        <v/>
      </c>
      <c r="AV145" s="380"/>
      <c r="AX145" s="625" t="b">
        <f t="shared" si="35"/>
        <v>0</v>
      </c>
      <c r="AY145" s="7" t="str">
        <f t="shared" si="36"/>
        <v>FALSEFALSEFALSE</v>
      </c>
      <c r="AZ145" s="626">
        <f t="shared" si="32"/>
        <v>0</v>
      </c>
      <c r="BA145" s="627" t="str">
        <f t="shared" si="37"/>
        <v/>
      </c>
      <c r="BB145" s="627">
        <f t="shared" si="33"/>
        <v>0</v>
      </c>
      <c r="BC145" s="690" t="str">
        <f t="shared" si="34"/>
        <v/>
      </c>
    </row>
    <row r="146" spans="1:55" s="379" customFormat="1" ht="13.5" customHeight="1">
      <c r="A146" s="381">
        <v>89</v>
      </c>
      <c r="B146" s="117"/>
      <c r="C146" s="288"/>
      <c r="D146" s="289"/>
      <c r="E146" s="289"/>
      <c r="F146" s="290"/>
      <c r="G146" s="292"/>
      <c r="H146" s="116"/>
      <c r="I146" s="292"/>
      <c r="J146" s="116"/>
      <c r="K146" s="370"/>
      <c r="L146" s="370"/>
      <c r="M146" s="370"/>
      <c r="N146" s="371"/>
      <c r="O146" s="371"/>
      <c r="P146" s="371"/>
      <c r="Q146" s="371"/>
      <c r="R146" s="371"/>
      <c r="S146" s="371"/>
      <c r="T146" s="443"/>
      <c r="U146" s="539"/>
      <c r="V146" s="117"/>
      <c r="W146" s="118"/>
      <c r="X146" s="119"/>
      <c r="Y146" s="120"/>
      <c r="Z146" s="122"/>
      <c r="AA146" s="121"/>
      <c r="AB146" s="443"/>
      <c r="AC146" s="734"/>
      <c r="AD146" s="372"/>
      <c r="AE146" s="485"/>
      <c r="AF146" s="373" t="str">
        <f t="shared" si="19"/>
        <v/>
      </c>
      <c r="AG146" s="373" t="str">
        <f t="shared" si="20"/>
        <v/>
      </c>
      <c r="AH146" s="374" t="str">
        <f t="shared" si="21"/>
        <v/>
      </c>
      <c r="AI146" s="375" t="str">
        <f t="shared" si="22"/>
        <v/>
      </c>
      <c r="AJ146" s="375" t="str">
        <f t="shared" si="23"/>
        <v/>
      </c>
      <c r="AK146" s="375" t="str">
        <f t="shared" si="24"/>
        <v/>
      </c>
      <c r="AL146" s="375" t="str">
        <f t="shared" si="25"/>
        <v/>
      </c>
      <c r="AM146" s="375" t="str">
        <f t="shared" si="26"/>
        <v/>
      </c>
      <c r="AN146" s="376"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376"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375" t="str">
        <f t="shared" si="27"/>
        <v/>
      </c>
      <c r="AQ146" s="444" t="str">
        <f t="shared" si="28"/>
        <v/>
      </c>
      <c r="AR146" s="375" t="str">
        <f t="shared" si="29"/>
        <v/>
      </c>
      <c r="AS146" s="377" t="str">
        <f t="shared" si="30"/>
        <v/>
      </c>
      <c r="AT146" s="378" t="str">
        <f t="shared" si="31"/>
        <v/>
      </c>
      <c r="AV146" s="380"/>
      <c r="AX146" s="625" t="b">
        <f t="shared" si="35"/>
        <v>0</v>
      </c>
      <c r="AY146" s="7" t="str">
        <f t="shared" si="36"/>
        <v>FALSEFALSEFALSE</v>
      </c>
      <c r="AZ146" s="626">
        <f t="shared" si="32"/>
        <v>0</v>
      </c>
      <c r="BA146" s="627" t="str">
        <f t="shared" si="37"/>
        <v/>
      </c>
      <c r="BB146" s="627">
        <f t="shared" si="33"/>
        <v>0</v>
      </c>
      <c r="BC146" s="690" t="str">
        <f t="shared" si="34"/>
        <v/>
      </c>
    </row>
    <row r="147" spans="1:55" s="379" customFormat="1" ht="13.5" customHeight="1">
      <c r="A147" s="381">
        <v>90</v>
      </c>
      <c r="B147" s="117"/>
      <c r="C147" s="288"/>
      <c r="D147" s="289"/>
      <c r="E147" s="289"/>
      <c r="F147" s="290"/>
      <c r="G147" s="292"/>
      <c r="H147" s="116"/>
      <c r="I147" s="292"/>
      <c r="J147" s="116"/>
      <c r="K147" s="370"/>
      <c r="L147" s="370"/>
      <c r="M147" s="370"/>
      <c r="N147" s="371"/>
      <c r="O147" s="371"/>
      <c r="P147" s="371"/>
      <c r="Q147" s="371"/>
      <c r="R147" s="371"/>
      <c r="S147" s="371"/>
      <c r="T147" s="443"/>
      <c r="U147" s="539"/>
      <c r="V147" s="117"/>
      <c r="W147" s="118"/>
      <c r="X147" s="119"/>
      <c r="Y147" s="120"/>
      <c r="Z147" s="122"/>
      <c r="AA147" s="121"/>
      <c r="AB147" s="443"/>
      <c r="AC147" s="734"/>
      <c r="AD147" s="372"/>
      <c r="AE147" s="485"/>
      <c r="AF147" s="373" t="str">
        <f t="shared" si="19"/>
        <v/>
      </c>
      <c r="AG147" s="373" t="str">
        <f t="shared" si="20"/>
        <v/>
      </c>
      <c r="AH147" s="374" t="str">
        <f t="shared" si="21"/>
        <v/>
      </c>
      <c r="AI147" s="375" t="str">
        <f t="shared" si="22"/>
        <v/>
      </c>
      <c r="AJ147" s="375" t="str">
        <f t="shared" si="23"/>
        <v/>
      </c>
      <c r="AK147" s="375" t="str">
        <f t="shared" si="24"/>
        <v/>
      </c>
      <c r="AL147" s="375" t="str">
        <f t="shared" si="25"/>
        <v/>
      </c>
      <c r="AM147" s="375" t="str">
        <f t="shared" si="26"/>
        <v/>
      </c>
      <c r="AN147" s="376"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376"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375" t="str">
        <f t="shared" si="27"/>
        <v/>
      </c>
      <c r="AQ147" s="444" t="str">
        <f t="shared" si="28"/>
        <v/>
      </c>
      <c r="AR147" s="375" t="str">
        <f t="shared" si="29"/>
        <v/>
      </c>
      <c r="AS147" s="377" t="str">
        <f t="shared" si="30"/>
        <v/>
      </c>
      <c r="AT147" s="378" t="str">
        <f t="shared" si="31"/>
        <v/>
      </c>
      <c r="AV147" s="380"/>
      <c r="AX147" s="625" t="b">
        <f t="shared" si="35"/>
        <v>0</v>
      </c>
      <c r="AY147" s="7" t="str">
        <f t="shared" si="36"/>
        <v>FALSEFALSEFALSE</v>
      </c>
      <c r="AZ147" s="626">
        <f t="shared" si="32"/>
        <v>0</v>
      </c>
      <c r="BA147" s="627" t="str">
        <f t="shared" si="37"/>
        <v/>
      </c>
      <c r="BB147" s="627">
        <f t="shared" si="33"/>
        <v>0</v>
      </c>
      <c r="BC147" s="690" t="str">
        <f t="shared" si="34"/>
        <v/>
      </c>
    </row>
    <row r="148" spans="1:55" s="379" customFormat="1" ht="13.5" customHeight="1">
      <c r="A148" s="381">
        <v>91</v>
      </c>
      <c r="B148" s="117"/>
      <c r="C148" s="288"/>
      <c r="D148" s="289"/>
      <c r="E148" s="289"/>
      <c r="F148" s="290"/>
      <c r="G148" s="292"/>
      <c r="H148" s="116"/>
      <c r="I148" s="292"/>
      <c r="J148" s="116"/>
      <c r="K148" s="370"/>
      <c r="L148" s="370"/>
      <c r="M148" s="370"/>
      <c r="N148" s="371"/>
      <c r="O148" s="371"/>
      <c r="P148" s="371"/>
      <c r="Q148" s="371"/>
      <c r="R148" s="371"/>
      <c r="S148" s="371"/>
      <c r="T148" s="443"/>
      <c r="U148" s="539"/>
      <c r="V148" s="117"/>
      <c r="W148" s="118"/>
      <c r="X148" s="119"/>
      <c r="Y148" s="120"/>
      <c r="Z148" s="122"/>
      <c r="AA148" s="121"/>
      <c r="AB148" s="443"/>
      <c r="AC148" s="734"/>
      <c r="AD148" s="372"/>
      <c r="AE148" s="485"/>
      <c r="AF148" s="373" t="str">
        <f t="shared" si="19"/>
        <v/>
      </c>
      <c r="AG148" s="373" t="str">
        <f t="shared" si="20"/>
        <v/>
      </c>
      <c r="AH148" s="374" t="str">
        <f t="shared" si="21"/>
        <v/>
      </c>
      <c r="AI148" s="375" t="str">
        <f t="shared" si="22"/>
        <v/>
      </c>
      <c r="AJ148" s="375" t="str">
        <f t="shared" si="23"/>
        <v/>
      </c>
      <c r="AK148" s="375" t="str">
        <f t="shared" si="24"/>
        <v/>
      </c>
      <c r="AL148" s="375" t="str">
        <f t="shared" si="25"/>
        <v/>
      </c>
      <c r="AM148" s="375" t="str">
        <f t="shared" si="26"/>
        <v/>
      </c>
      <c r="AN148" s="376"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376"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375" t="str">
        <f t="shared" si="27"/>
        <v/>
      </c>
      <c r="AQ148" s="444" t="str">
        <f t="shared" si="28"/>
        <v/>
      </c>
      <c r="AR148" s="375" t="str">
        <f t="shared" si="29"/>
        <v/>
      </c>
      <c r="AS148" s="377" t="str">
        <f t="shared" si="30"/>
        <v/>
      </c>
      <c r="AT148" s="378" t="str">
        <f t="shared" si="31"/>
        <v/>
      </c>
      <c r="AV148" s="380"/>
      <c r="AX148" s="625" t="b">
        <f t="shared" si="35"/>
        <v>0</v>
      </c>
      <c r="AY148" s="7" t="str">
        <f t="shared" si="36"/>
        <v>FALSEFALSEFALSE</v>
      </c>
      <c r="AZ148" s="626">
        <f t="shared" si="32"/>
        <v>0</v>
      </c>
      <c r="BA148" s="627" t="str">
        <f t="shared" si="37"/>
        <v/>
      </c>
      <c r="BB148" s="627">
        <f t="shared" si="33"/>
        <v>0</v>
      </c>
      <c r="BC148" s="690" t="str">
        <f t="shared" si="34"/>
        <v/>
      </c>
    </row>
    <row r="149" spans="1:55" s="379" customFormat="1" ht="13.5" customHeight="1">
      <c r="A149" s="381">
        <v>92</v>
      </c>
      <c r="B149" s="117"/>
      <c r="C149" s="288"/>
      <c r="D149" s="289"/>
      <c r="E149" s="289"/>
      <c r="F149" s="290"/>
      <c r="G149" s="292"/>
      <c r="H149" s="116"/>
      <c r="I149" s="292"/>
      <c r="J149" s="116"/>
      <c r="K149" s="370"/>
      <c r="L149" s="370"/>
      <c r="M149" s="370"/>
      <c r="N149" s="371"/>
      <c r="O149" s="371"/>
      <c r="P149" s="371"/>
      <c r="Q149" s="371"/>
      <c r="R149" s="371"/>
      <c r="S149" s="371"/>
      <c r="T149" s="443"/>
      <c r="U149" s="539"/>
      <c r="V149" s="117"/>
      <c r="W149" s="118"/>
      <c r="X149" s="119"/>
      <c r="Y149" s="120"/>
      <c r="Z149" s="122"/>
      <c r="AA149" s="121"/>
      <c r="AB149" s="443"/>
      <c r="AC149" s="734"/>
      <c r="AD149" s="372"/>
      <c r="AE149" s="485"/>
      <c r="AF149" s="373" t="str">
        <f t="shared" si="19"/>
        <v/>
      </c>
      <c r="AG149" s="373" t="str">
        <f t="shared" si="20"/>
        <v/>
      </c>
      <c r="AH149" s="374" t="str">
        <f t="shared" si="21"/>
        <v/>
      </c>
      <c r="AI149" s="375" t="str">
        <f t="shared" si="22"/>
        <v/>
      </c>
      <c r="AJ149" s="375" t="str">
        <f t="shared" si="23"/>
        <v/>
      </c>
      <c r="AK149" s="375" t="str">
        <f t="shared" si="24"/>
        <v/>
      </c>
      <c r="AL149" s="375" t="str">
        <f t="shared" si="25"/>
        <v/>
      </c>
      <c r="AM149" s="375" t="str">
        <f t="shared" si="26"/>
        <v/>
      </c>
      <c r="AN149" s="376"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376"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375" t="str">
        <f t="shared" si="27"/>
        <v/>
      </c>
      <c r="AQ149" s="444" t="str">
        <f t="shared" si="28"/>
        <v/>
      </c>
      <c r="AR149" s="375" t="str">
        <f t="shared" si="29"/>
        <v/>
      </c>
      <c r="AS149" s="377" t="str">
        <f t="shared" si="30"/>
        <v/>
      </c>
      <c r="AT149" s="378" t="str">
        <f t="shared" si="31"/>
        <v/>
      </c>
      <c r="AV149" s="380"/>
      <c r="AX149" s="625" t="b">
        <f t="shared" si="35"/>
        <v>0</v>
      </c>
      <c r="AY149" s="7" t="str">
        <f t="shared" si="36"/>
        <v>FALSEFALSEFALSE</v>
      </c>
      <c r="AZ149" s="626">
        <f t="shared" si="32"/>
        <v>0</v>
      </c>
      <c r="BA149" s="627" t="str">
        <f t="shared" si="37"/>
        <v/>
      </c>
      <c r="BB149" s="627">
        <f t="shared" si="33"/>
        <v>0</v>
      </c>
      <c r="BC149" s="690" t="str">
        <f t="shared" si="34"/>
        <v/>
      </c>
    </row>
    <row r="150" spans="1:55" s="379" customFormat="1" ht="13.5" customHeight="1">
      <c r="A150" s="381">
        <v>93</v>
      </c>
      <c r="B150" s="117"/>
      <c r="C150" s="288"/>
      <c r="D150" s="289"/>
      <c r="E150" s="289"/>
      <c r="F150" s="290"/>
      <c r="G150" s="292"/>
      <c r="H150" s="116"/>
      <c r="I150" s="292"/>
      <c r="J150" s="116"/>
      <c r="K150" s="370"/>
      <c r="L150" s="370"/>
      <c r="M150" s="370"/>
      <c r="N150" s="371"/>
      <c r="O150" s="371"/>
      <c r="P150" s="371"/>
      <c r="Q150" s="371"/>
      <c r="R150" s="371"/>
      <c r="S150" s="371"/>
      <c r="T150" s="443"/>
      <c r="U150" s="539"/>
      <c r="V150" s="117"/>
      <c r="W150" s="118"/>
      <c r="X150" s="119"/>
      <c r="Y150" s="120"/>
      <c r="Z150" s="122"/>
      <c r="AA150" s="121"/>
      <c r="AB150" s="443"/>
      <c r="AC150" s="734"/>
      <c r="AD150" s="372"/>
      <c r="AE150" s="485"/>
      <c r="AF150" s="373" t="str">
        <f t="shared" si="19"/>
        <v/>
      </c>
      <c r="AG150" s="373" t="str">
        <f t="shared" si="20"/>
        <v/>
      </c>
      <c r="AH150" s="374" t="str">
        <f t="shared" si="21"/>
        <v/>
      </c>
      <c r="AI150" s="375" t="str">
        <f t="shared" si="22"/>
        <v/>
      </c>
      <c r="AJ150" s="375" t="str">
        <f t="shared" si="23"/>
        <v/>
      </c>
      <c r="AK150" s="375" t="str">
        <f t="shared" si="24"/>
        <v/>
      </c>
      <c r="AL150" s="375" t="str">
        <f t="shared" si="25"/>
        <v/>
      </c>
      <c r="AM150" s="375" t="str">
        <f t="shared" si="26"/>
        <v/>
      </c>
      <c r="AN150" s="376"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376"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375" t="str">
        <f t="shared" si="27"/>
        <v/>
      </c>
      <c r="AQ150" s="444" t="str">
        <f t="shared" si="28"/>
        <v/>
      </c>
      <c r="AR150" s="375" t="str">
        <f t="shared" si="29"/>
        <v/>
      </c>
      <c r="AS150" s="377" t="str">
        <f t="shared" si="30"/>
        <v/>
      </c>
      <c r="AT150" s="378" t="str">
        <f t="shared" si="31"/>
        <v/>
      </c>
      <c r="AV150" s="380"/>
      <c r="AX150" s="625" t="b">
        <f t="shared" si="35"/>
        <v>0</v>
      </c>
      <c r="AY150" s="7" t="str">
        <f t="shared" si="36"/>
        <v>FALSEFALSEFALSE</v>
      </c>
      <c r="AZ150" s="626">
        <f t="shared" si="32"/>
        <v>0</v>
      </c>
      <c r="BA150" s="627" t="str">
        <f t="shared" si="37"/>
        <v/>
      </c>
      <c r="BB150" s="627">
        <f t="shared" si="33"/>
        <v>0</v>
      </c>
      <c r="BC150" s="690" t="str">
        <f t="shared" si="34"/>
        <v/>
      </c>
    </row>
    <row r="151" spans="1:55" s="379" customFormat="1" ht="13.5" customHeight="1">
      <c r="A151" s="381">
        <v>94</v>
      </c>
      <c r="B151" s="117"/>
      <c r="C151" s="288"/>
      <c r="D151" s="289"/>
      <c r="E151" s="289"/>
      <c r="F151" s="290"/>
      <c r="G151" s="292"/>
      <c r="H151" s="116"/>
      <c r="I151" s="292"/>
      <c r="J151" s="116"/>
      <c r="K151" s="370"/>
      <c r="L151" s="370"/>
      <c r="M151" s="370"/>
      <c r="N151" s="371"/>
      <c r="O151" s="371"/>
      <c r="P151" s="371"/>
      <c r="Q151" s="371"/>
      <c r="R151" s="371"/>
      <c r="S151" s="371"/>
      <c r="T151" s="443"/>
      <c r="U151" s="539"/>
      <c r="V151" s="117"/>
      <c r="W151" s="118"/>
      <c r="X151" s="119"/>
      <c r="Y151" s="120"/>
      <c r="Z151" s="122"/>
      <c r="AA151" s="121"/>
      <c r="AB151" s="443"/>
      <c r="AC151" s="734"/>
      <c r="AD151" s="372"/>
      <c r="AE151" s="485"/>
      <c r="AF151" s="373" t="str">
        <f t="shared" si="19"/>
        <v/>
      </c>
      <c r="AG151" s="373" t="str">
        <f t="shared" si="20"/>
        <v/>
      </c>
      <c r="AH151" s="374" t="str">
        <f t="shared" si="21"/>
        <v/>
      </c>
      <c r="AI151" s="375" t="str">
        <f t="shared" si="22"/>
        <v/>
      </c>
      <c r="AJ151" s="375" t="str">
        <f t="shared" si="23"/>
        <v/>
      </c>
      <c r="AK151" s="375" t="str">
        <f t="shared" si="24"/>
        <v/>
      </c>
      <c r="AL151" s="375" t="str">
        <f t="shared" si="25"/>
        <v/>
      </c>
      <c r="AM151" s="375" t="str">
        <f t="shared" si="26"/>
        <v/>
      </c>
      <c r="AN151" s="376"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376"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375" t="str">
        <f t="shared" si="27"/>
        <v/>
      </c>
      <c r="AQ151" s="444" t="str">
        <f t="shared" si="28"/>
        <v/>
      </c>
      <c r="AR151" s="375" t="str">
        <f t="shared" si="29"/>
        <v/>
      </c>
      <c r="AS151" s="377" t="str">
        <f t="shared" si="30"/>
        <v/>
      </c>
      <c r="AT151" s="378" t="str">
        <f t="shared" si="31"/>
        <v/>
      </c>
      <c r="AV151" s="380"/>
      <c r="AX151" s="625" t="b">
        <f t="shared" si="35"/>
        <v>0</v>
      </c>
      <c r="AY151" s="7" t="str">
        <f t="shared" si="36"/>
        <v>FALSEFALSEFALSE</v>
      </c>
      <c r="AZ151" s="626">
        <f t="shared" si="32"/>
        <v>0</v>
      </c>
      <c r="BA151" s="627" t="str">
        <f t="shared" si="37"/>
        <v/>
      </c>
      <c r="BB151" s="627">
        <f t="shared" si="33"/>
        <v>0</v>
      </c>
      <c r="BC151" s="690" t="str">
        <f t="shared" si="34"/>
        <v/>
      </c>
    </row>
    <row r="152" spans="1:55" s="379" customFormat="1" ht="13.5" customHeight="1">
      <c r="A152" s="381">
        <v>95</v>
      </c>
      <c r="B152" s="117"/>
      <c r="C152" s="288"/>
      <c r="D152" s="289"/>
      <c r="E152" s="289"/>
      <c r="F152" s="290"/>
      <c r="G152" s="292"/>
      <c r="H152" s="116"/>
      <c r="I152" s="292"/>
      <c r="J152" s="116"/>
      <c r="K152" s="370"/>
      <c r="L152" s="370"/>
      <c r="M152" s="370"/>
      <c r="N152" s="371"/>
      <c r="O152" s="371"/>
      <c r="P152" s="371"/>
      <c r="Q152" s="371"/>
      <c r="R152" s="371"/>
      <c r="S152" s="371"/>
      <c r="T152" s="443"/>
      <c r="U152" s="539"/>
      <c r="V152" s="117"/>
      <c r="W152" s="118"/>
      <c r="X152" s="119"/>
      <c r="Y152" s="120"/>
      <c r="Z152" s="122"/>
      <c r="AA152" s="121"/>
      <c r="AB152" s="443"/>
      <c r="AC152" s="734"/>
      <c r="AD152" s="372"/>
      <c r="AE152" s="485"/>
      <c r="AF152" s="373" t="str">
        <f t="shared" si="19"/>
        <v/>
      </c>
      <c r="AG152" s="373" t="str">
        <f t="shared" si="20"/>
        <v/>
      </c>
      <c r="AH152" s="374" t="str">
        <f t="shared" si="21"/>
        <v/>
      </c>
      <c r="AI152" s="375" t="str">
        <f t="shared" si="22"/>
        <v/>
      </c>
      <c r="AJ152" s="375" t="str">
        <f t="shared" si="23"/>
        <v/>
      </c>
      <c r="AK152" s="375" t="str">
        <f t="shared" si="24"/>
        <v/>
      </c>
      <c r="AL152" s="375" t="str">
        <f t="shared" si="25"/>
        <v/>
      </c>
      <c r="AM152" s="375" t="str">
        <f t="shared" si="26"/>
        <v/>
      </c>
      <c r="AN152" s="376"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376"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375" t="str">
        <f t="shared" si="27"/>
        <v/>
      </c>
      <c r="AQ152" s="444" t="str">
        <f t="shared" si="28"/>
        <v/>
      </c>
      <c r="AR152" s="375" t="str">
        <f t="shared" si="29"/>
        <v/>
      </c>
      <c r="AS152" s="377" t="str">
        <f t="shared" si="30"/>
        <v/>
      </c>
      <c r="AT152" s="378" t="str">
        <f t="shared" si="31"/>
        <v/>
      </c>
      <c r="AV152" s="380"/>
      <c r="AX152" s="625" t="b">
        <f t="shared" si="35"/>
        <v>0</v>
      </c>
      <c r="AY152" s="7" t="str">
        <f t="shared" si="36"/>
        <v>FALSEFALSEFALSE</v>
      </c>
      <c r="AZ152" s="626">
        <f t="shared" si="32"/>
        <v>0</v>
      </c>
      <c r="BA152" s="627" t="str">
        <f t="shared" si="37"/>
        <v/>
      </c>
      <c r="BB152" s="627">
        <f t="shared" si="33"/>
        <v>0</v>
      </c>
      <c r="BC152" s="690" t="str">
        <f t="shared" si="34"/>
        <v/>
      </c>
    </row>
    <row r="153" spans="1:55" s="379" customFormat="1" ht="13.5" customHeight="1">
      <c r="A153" s="381">
        <v>96</v>
      </c>
      <c r="B153" s="117"/>
      <c r="C153" s="288"/>
      <c r="D153" s="289"/>
      <c r="E153" s="289"/>
      <c r="F153" s="290"/>
      <c r="G153" s="292"/>
      <c r="H153" s="116"/>
      <c r="I153" s="292"/>
      <c r="J153" s="116"/>
      <c r="K153" s="370"/>
      <c r="L153" s="370"/>
      <c r="M153" s="370"/>
      <c r="N153" s="371"/>
      <c r="O153" s="371"/>
      <c r="P153" s="371"/>
      <c r="Q153" s="371"/>
      <c r="R153" s="371"/>
      <c r="S153" s="371"/>
      <c r="T153" s="443"/>
      <c r="U153" s="539"/>
      <c r="V153" s="117"/>
      <c r="W153" s="118"/>
      <c r="X153" s="119"/>
      <c r="Y153" s="120"/>
      <c r="Z153" s="122"/>
      <c r="AA153" s="121"/>
      <c r="AB153" s="443"/>
      <c r="AC153" s="734"/>
      <c r="AD153" s="372"/>
      <c r="AE153" s="485"/>
      <c r="AF153" s="373" t="str">
        <f t="shared" si="19"/>
        <v/>
      </c>
      <c r="AG153" s="373" t="str">
        <f t="shared" si="20"/>
        <v/>
      </c>
      <c r="AH153" s="374" t="str">
        <f t="shared" si="21"/>
        <v/>
      </c>
      <c r="AI153" s="375" t="str">
        <f t="shared" si="22"/>
        <v/>
      </c>
      <c r="AJ153" s="375" t="str">
        <f t="shared" si="23"/>
        <v/>
      </c>
      <c r="AK153" s="375" t="str">
        <f t="shared" si="24"/>
        <v/>
      </c>
      <c r="AL153" s="375" t="str">
        <f t="shared" si="25"/>
        <v/>
      </c>
      <c r="AM153" s="375" t="str">
        <f t="shared" si="26"/>
        <v/>
      </c>
      <c r="AN153" s="376"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376"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375" t="str">
        <f t="shared" si="27"/>
        <v/>
      </c>
      <c r="AQ153" s="444" t="str">
        <f t="shared" si="28"/>
        <v/>
      </c>
      <c r="AR153" s="375" t="str">
        <f t="shared" si="29"/>
        <v/>
      </c>
      <c r="AS153" s="377" t="str">
        <f t="shared" si="30"/>
        <v/>
      </c>
      <c r="AT153" s="378" t="str">
        <f t="shared" si="31"/>
        <v/>
      </c>
      <c r="AV153" s="380"/>
      <c r="AX153" s="625" t="b">
        <f t="shared" si="35"/>
        <v>0</v>
      </c>
      <c r="AY153" s="7" t="str">
        <f t="shared" si="36"/>
        <v>FALSEFALSEFALSE</v>
      </c>
      <c r="AZ153" s="626">
        <f t="shared" si="32"/>
        <v>0</v>
      </c>
      <c r="BA153" s="627" t="str">
        <f t="shared" si="37"/>
        <v/>
      </c>
      <c r="BB153" s="627">
        <f t="shared" si="33"/>
        <v>0</v>
      </c>
      <c r="BC153" s="690" t="str">
        <f t="shared" si="34"/>
        <v/>
      </c>
    </row>
    <row r="154" spans="1:55" s="379" customFormat="1" ht="13.5" customHeight="1">
      <c r="A154" s="381">
        <v>97</v>
      </c>
      <c r="B154" s="117"/>
      <c r="C154" s="288"/>
      <c r="D154" s="289"/>
      <c r="E154" s="289"/>
      <c r="F154" s="290"/>
      <c r="G154" s="292"/>
      <c r="H154" s="116"/>
      <c r="I154" s="292"/>
      <c r="J154" s="116"/>
      <c r="K154" s="370"/>
      <c r="L154" s="370"/>
      <c r="M154" s="370"/>
      <c r="N154" s="371"/>
      <c r="O154" s="371"/>
      <c r="P154" s="371"/>
      <c r="Q154" s="371"/>
      <c r="R154" s="371"/>
      <c r="S154" s="371"/>
      <c r="T154" s="443"/>
      <c r="U154" s="539"/>
      <c r="V154" s="117"/>
      <c r="W154" s="118"/>
      <c r="X154" s="119"/>
      <c r="Y154" s="120"/>
      <c r="Z154" s="122"/>
      <c r="AA154" s="121"/>
      <c r="AB154" s="443"/>
      <c r="AC154" s="734"/>
      <c r="AD154" s="372"/>
      <c r="AE154" s="485"/>
      <c r="AF154" s="373" t="str">
        <f t="shared" si="19"/>
        <v/>
      </c>
      <c r="AG154" s="373" t="str">
        <f t="shared" si="20"/>
        <v/>
      </c>
      <c r="AH154" s="374" t="str">
        <f t="shared" si="21"/>
        <v/>
      </c>
      <c r="AI154" s="375" t="str">
        <f t="shared" si="22"/>
        <v/>
      </c>
      <c r="AJ154" s="375" t="str">
        <f t="shared" si="23"/>
        <v/>
      </c>
      <c r="AK154" s="375" t="str">
        <f t="shared" si="24"/>
        <v/>
      </c>
      <c r="AL154" s="375" t="str">
        <f t="shared" si="25"/>
        <v/>
      </c>
      <c r="AM154" s="375" t="str">
        <f t="shared" si="26"/>
        <v/>
      </c>
      <c r="AN154" s="376"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376"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375" t="str">
        <f t="shared" si="27"/>
        <v/>
      </c>
      <c r="AQ154" s="444" t="str">
        <f t="shared" si="28"/>
        <v/>
      </c>
      <c r="AR154" s="375" t="str">
        <f t="shared" si="29"/>
        <v/>
      </c>
      <c r="AS154" s="377" t="str">
        <f t="shared" si="30"/>
        <v/>
      </c>
      <c r="AT154" s="378" t="str">
        <f t="shared" si="31"/>
        <v/>
      </c>
      <c r="AV154" s="380"/>
      <c r="AX154" s="625" t="b">
        <f t="shared" si="35"/>
        <v>0</v>
      </c>
      <c r="AY154" s="7" t="str">
        <f t="shared" si="36"/>
        <v>FALSEFALSEFALSE</v>
      </c>
      <c r="AZ154" s="626">
        <f t="shared" si="32"/>
        <v>0</v>
      </c>
      <c r="BA154" s="627" t="str">
        <f t="shared" si="37"/>
        <v/>
      </c>
      <c r="BB154" s="627">
        <f t="shared" si="33"/>
        <v>0</v>
      </c>
      <c r="BC154" s="690" t="str">
        <f t="shared" si="34"/>
        <v/>
      </c>
    </row>
    <row r="155" spans="1:55" s="379" customFormat="1" ht="13.5" customHeight="1">
      <c r="A155" s="381">
        <v>98</v>
      </c>
      <c r="B155" s="117"/>
      <c r="C155" s="288"/>
      <c r="D155" s="289"/>
      <c r="E155" s="289"/>
      <c r="F155" s="290"/>
      <c r="G155" s="292"/>
      <c r="H155" s="116"/>
      <c r="I155" s="292"/>
      <c r="J155" s="116"/>
      <c r="K155" s="370"/>
      <c r="L155" s="370"/>
      <c r="M155" s="370"/>
      <c r="N155" s="371"/>
      <c r="O155" s="371"/>
      <c r="P155" s="371"/>
      <c r="Q155" s="371"/>
      <c r="R155" s="371"/>
      <c r="S155" s="371"/>
      <c r="T155" s="443"/>
      <c r="U155" s="539"/>
      <c r="V155" s="117"/>
      <c r="W155" s="118"/>
      <c r="X155" s="119"/>
      <c r="Y155" s="120"/>
      <c r="Z155" s="122"/>
      <c r="AA155" s="121"/>
      <c r="AB155" s="443"/>
      <c r="AC155" s="734"/>
      <c r="AD155" s="372"/>
      <c r="AE155" s="485"/>
      <c r="AF155" s="373" t="str">
        <f t="shared" si="19"/>
        <v/>
      </c>
      <c r="AG155" s="373" t="str">
        <f t="shared" si="20"/>
        <v/>
      </c>
      <c r="AH155" s="374" t="str">
        <f t="shared" si="21"/>
        <v/>
      </c>
      <c r="AI155" s="375" t="str">
        <f t="shared" si="22"/>
        <v/>
      </c>
      <c r="AJ155" s="375" t="str">
        <f t="shared" si="23"/>
        <v/>
      </c>
      <c r="AK155" s="375" t="str">
        <f t="shared" si="24"/>
        <v/>
      </c>
      <c r="AL155" s="375" t="str">
        <f t="shared" si="25"/>
        <v/>
      </c>
      <c r="AM155" s="375" t="str">
        <f t="shared" si="26"/>
        <v/>
      </c>
      <c r="AN155" s="376"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376"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375" t="str">
        <f t="shared" si="27"/>
        <v/>
      </c>
      <c r="AQ155" s="444" t="str">
        <f t="shared" si="28"/>
        <v/>
      </c>
      <c r="AR155" s="375" t="str">
        <f t="shared" si="29"/>
        <v/>
      </c>
      <c r="AS155" s="377" t="str">
        <f t="shared" si="30"/>
        <v/>
      </c>
      <c r="AT155" s="378" t="str">
        <f t="shared" si="31"/>
        <v/>
      </c>
      <c r="AV155" s="380"/>
      <c r="AX155" s="625" t="b">
        <f t="shared" si="35"/>
        <v>0</v>
      </c>
      <c r="AY155" s="7" t="str">
        <f t="shared" si="36"/>
        <v>FALSEFALSEFALSE</v>
      </c>
      <c r="AZ155" s="626">
        <f t="shared" si="32"/>
        <v>0</v>
      </c>
      <c r="BA155" s="627" t="str">
        <f t="shared" si="37"/>
        <v/>
      </c>
      <c r="BB155" s="627">
        <f t="shared" si="33"/>
        <v>0</v>
      </c>
      <c r="BC155" s="690" t="str">
        <f t="shared" si="34"/>
        <v/>
      </c>
    </row>
    <row r="156" spans="1:55" s="379" customFormat="1" ht="13.5" customHeight="1">
      <c r="A156" s="381">
        <v>99</v>
      </c>
      <c r="B156" s="117"/>
      <c r="C156" s="288"/>
      <c r="D156" s="289"/>
      <c r="E156" s="289"/>
      <c r="F156" s="290"/>
      <c r="G156" s="292"/>
      <c r="H156" s="116"/>
      <c r="I156" s="292"/>
      <c r="J156" s="116"/>
      <c r="K156" s="370"/>
      <c r="L156" s="370"/>
      <c r="M156" s="370"/>
      <c r="N156" s="371"/>
      <c r="O156" s="371"/>
      <c r="P156" s="371"/>
      <c r="Q156" s="371"/>
      <c r="R156" s="371"/>
      <c r="S156" s="371"/>
      <c r="T156" s="443"/>
      <c r="U156" s="539"/>
      <c r="V156" s="117"/>
      <c r="W156" s="118"/>
      <c r="X156" s="119"/>
      <c r="Y156" s="120"/>
      <c r="Z156" s="122"/>
      <c r="AA156" s="121"/>
      <c r="AB156" s="443"/>
      <c r="AC156" s="734"/>
      <c r="AD156" s="372"/>
      <c r="AE156" s="485"/>
      <c r="AF156" s="373" t="str">
        <f t="shared" si="19"/>
        <v/>
      </c>
      <c r="AG156" s="373" t="str">
        <f t="shared" si="20"/>
        <v/>
      </c>
      <c r="AH156" s="374" t="str">
        <f t="shared" si="21"/>
        <v/>
      </c>
      <c r="AI156" s="375" t="str">
        <f t="shared" si="22"/>
        <v/>
      </c>
      <c r="AJ156" s="375" t="str">
        <f t="shared" si="23"/>
        <v/>
      </c>
      <c r="AK156" s="375" t="str">
        <f t="shared" si="24"/>
        <v/>
      </c>
      <c r="AL156" s="375" t="str">
        <f t="shared" si="25"/>
        <v/>
      </c>
      <c r="AM156" s="375" t="str">
        <f t="shared" si="26"/>
        <v/>
      </c>
      <c r="AN156" s="376"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376"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375" t="str">
        <f t="shared" si="27"/>
        <v/>
      </c>
      <c r="AQ156" s="444" t="str">
        <f t="shared" si="28"/>
        <v/>
      </c>
      <c r="AR156" s="375" t="str">
        <f t="shared" si="29"/>
        <v/>
      </c>
      <c r="AS156" s="377" t="str">
        <f t="shared" si="30"/>
        <v/>
      </c>
      <c r="AT156" s="378" t="str">
        <f t="shared" si="31"/>
        <v/>
      </c>
      <c r="AV156" s="380"/>
      <c r="AX156" s="625" t="b">
        <f t="shared" si="35"/>
        <v>0</v>
      </c>
      <c r="AY156" s="7" t="str">
        <f t="shared" si="36"/>
        <v>FALSEFALSEFALSE</v>
      </c>
      <c r="AZ156" s="626">
        <f t="shared" si="32"/>
        <v>0</v>
      </c>
      <c r="BA156" s="627" t="str">
        <f t="shared" si="37"/>
        <v/>
      </c>
      <c r="BB156" s="627">
        <f t="shared" si="33"/>
        <v>0</v>
      </c>
      <c r="BC156" s="690" t="str">
        <f t="shared" si="34"/>
        <v/>
      </c>
    </row>
    <row r="157" spans="1:55" s="379" customFormat="1" ht="13.5" customHeight="1">
      <c r="A157" s="381">
        <v>100</v>
      </c>
      <c r="B157" s="117"/>
      <c r="C157" s="288"/>
      <c r="D157" s="289"/>
      <c r="E157" s="289"/>
      <c r="F157" s="290"/>
      <c r="G157" s="292"/>
      <c r="H157" s="116"/>
      <c r="I157" s="292"/>
      <c r="J157" s="116"/>
      <c r="K157" s="370"/>
      <c r="L157" s="370"/>
      <c r="M157" s="370"/>
      <c r="N157" s="371"/>
      <c r="O157" s="371"/>
      <c r="P157" s="371"/>
      <c r="Q157" s="371"/>
      <c r="R157" s="371"/>
      <c r="S157" s="371"/>
      <c r="T157" s="443"/>
      <c r="U157" s="539"/>
      <c r="V157" s="117"/>
      <c r="W157" s="118"/>
      <c r="X157" s="119"/>
      <c r="Y157" s="120"/>
      <c r="Z157" s="122"/>
      <c r="AA157" s="121"/>
      <c r="AB157" s="443"/>
      <c r="AC157" s="734"/>
      <c r="AD157" s="372"/>
      <c r="AE157" s="485"/>
      <c r="AF157" s="373" t="str">
        <f t="shared" si="19"/>
        <v/>
      </c>
      <c r="AG157" s="373" t="str">
        <f t="shared" si="20"/>
        <v/>
      </c>
      <c r="AH157" s="374" t="str">
        <f t="shared" si="21"/>
        <v/>
      </c>
      <c r="AI157" s="375" t="str">
        <f t="shared" si="22"/>
        <v/>
      </c>
      <c r="AJ157" s="375" t="str">
        <f t="shared" si="23"/>
        <v/>
      </c>
      <c r="AK157" s="375" t="str">
        <f t="shared" si="24"/>
        <v/>
      </c>
      <c r="AL157" s="375" t="str">
        <f t="shared" si="25"/>
        <v/>
      </c>
      <c r="AM157" s="375" t="str">
        <f t="shared" si="26"/>
        <v/>
      </c>
      <c r="AN157" s="376"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376"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375" t="str">
        <f t="shared" si="27"/>
        <v/>
      </c>
      <c r="AQ157" s="444" t="str">
        <f t="shared" si="28"/>
        <v/>
      </c>
      <c r="AR157" s="375" t="str">
        <f t="shared" si="29"/>
        <v/>
      </c>
      <c r="AS157" s="377" t="str">
        <f t="shared" si="30"/>
        <v/>
      </c>
      <c r="AT157" s="378" t="str">
        <f t="shared" si="31"/>
        <v/>
      </c>
      <c r="AV157" s="380"/>
      <c r="AX157" s="625" t="b">
        <f t="shared" si="35"/>
        <v>0</v>
      </c>
      <c r="AY157" s="7" t="str">
        <f t="shared" si="36"/>
        <v>FALSEFALSEFALSE</v>
      </c>
      <c r="AZ157" s="626">
        <f t="shared" si="32"/>
        <v>0</v>
      </c>
      <c r="BA157" s="627" t="str">
        <f t="shared" si="37"/>
        <v/>
      </c>
      <c r="BB157" s="627">
        <f t="shared" si="33"/>
        <v>0</v>
      </c>
      <c r="BC157" s="690" t="str">
        <f t="shared" si="34"/>
        <v/>
      </c>
    </row>
    <row r="158" spans="1:55">
      <c r="A158" s="381">
        <v>101</v>
      </c>
      <c r="B158" s="117"/>
      <c r="C158" s="288"/>
      <c r="D158" s="289"/>
      <c r="E158" s="289"/>
      <c r="F158" s="290"/>
      <c r="G158" s="292"/>
      <c r="H158" s="116"/>
      <c r="I158" s="292"/>
      <c r="J158" s="116"/>
      <c r="K158" s="370"/>
      <c r="L158" s="370"/>
      <c r="M158" s="370"/>
      <c r="N158" s="371"/>
      <c r="O158" s="371"/>
      <c r="P158" s="371"/>
      <c r="Q158" s="371"/>
      <c r="R158" s="371"/>
      <c r="S158" s="371"/>
      <c r="T158" s="443"/>
      <c r="U158" s="539"/>
      <c r="V158" s="117"/>
      <c r="W158" s="118"/>
      <c r="X158" s="119"/>
      <c r="Y158" s="120"/>
      <c r="Z158" s="122"/>
      <c r="AA158" s="121"/>
      <c r="AB158" s="443"/>
      <c r="AC158" s="734"/>
      <c r="AD158" s="372"/>
      <c r="AE158" s="485"/>
      <c r="AF158" s="373" t="str">
        <f t="shared" si="19"/>
        <v/>
      </c>
      <c r="AG158" s="373" t="str">
        <f t="shared" si="20"/>
        <v/>
      </c>
      <c r="AH158" s="374" t="str">
        <f t="shared" si="21"/>
        <v/>
      </c>
      <c r="AI158" s="375" t="str">
        <f t="shared" si="22"/>
        <v/>
      </c>
      <c r="AJ158" s="375" t="str">
        <f t="shared" si="23"/>
        <v/>
      </c>
      <c r="AK158" s="375" t="str">
        <f t="shared" si="24"/>
        <v/>
      </c>
      <c r="AL158" s="375" t="str">
        <f t="shared" si="25"/>
        <v/>
      </c>
      <c r="AM158" s="375" t="str">
        <f t="shared" si="26"/>
        <v/>
      </c>
      <c r="AN158" s="376"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376"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375" t="str">
        <f t="shared" si="27"/>
        <v/>
      </c>
      <c r="AQ158" s="444" t="str">
        <f t="shared" si="28"/>
        <v/>
      </c>
      <c r="AR158" s="375" t="str">
        <f t="shared" si="29"/>
        <v/>
      </c>
      <c r="AS158" s="377" t="str">
        <f t="shared" si="30"/>
        <v/>
      </c>
      <c r="AT158" s="378" t="str">
        <f t="shared" si="31"/>
        <v/>
      </c>
      <c r="AX158" s="625" t="b">
        <f t="shared" si="35"/>
        <v>0</v>
      </c>
      <c r="AY158" s="7" t="str">
        <f t="shared" si="36"/>
        <v>FALSEFALSEFALSE</v>
      </c>
      <c r="AZ158" s="626">
        <f t="shared" si="32"/>
        <v>0</v>
      </c>
      <c r="BA158" s="627" t="str">
        <f t="shared" si="37"/>
        <v/>
      </c>
      <c r="BB158" s="627">
        <f t="shared" si="33"/>
        <v>0</v>
      </c>
      <c r="BC158" s="690" t="str">
        <f t="shared" si="34"/>
        <v/>
      </c>
    </row>
    <row r="159" spans="1:55">
      <c r="A159" s="381">
        <v>102</v>
      </c>
      <c r="B159" s="117"/>
      <c r="C159" s="288"/>
      <c r="D159" s="289"/>
      <c r="E159" s="289"/>
      <c r="F159" s="290"/>
      <c r="G159" s="292"/>
      <c r="H159" s="116"/>
      <c r="I159" s="292"/>
      <c r="J159" s="116"/>
      <c r="K159" s="370"/>
      <c r="L159" s="370"/>
      <c r="M159" s="370"/>
      <c r="N159" s="371"/>
      <c r="O159" s="371"/>
      <c r="P159" s="371"/>
      <c r="Q159" s="371"/>
      <c r="R159" s="371"/>
      <c r="S159" s="371"/>
      <c r="T159" s="443"/>
      <c r="U159" s="539"/>
      <c r="V159" s="117"/>
      <c r="W159" s="118"/>
      <c r="X159" s="119"/>
      <c r="Y159" s="120"/>
      <c r="Z159" s="122"/>
      <c r="AA159" s="121"/>
      <c r="AB159" s="443"/>
      <c r="AC159" s="734"/>
      <c r="AD159" s="372"/>
      <c r="AE159" s="485"/>
      <c r="AF159" s="373" t="str">
        <f t="shared" si="19"/>
        <v/>
      </c>
      <c r="AG159" s="373" t="str">
        <f t="shared" si="20"/>
        <v/>
      </c>
      <c r="AH159" s="374" t="str">
        <f t="shared" si="21"/>
        <v/>
      </c>
      <c r="AI159" s="375" t="str">
        <f t="shared" si="22"/>
        <v/>
      </c>
      <c r="AJ159" s="375" t="str">
        <f t="shared" si="23"/>
        <v/>
      </c>
      <c r="AK159" s="375" t="str">
        <f t="shared" si="24"/>
        <v/>
      </c>
      <c r="AL159" s="375" t="str">
        <f t="shared" si="25"/>
        <v/>
      </c>
      <c r="AM159" s="375" t="str">
        <f t="shared" si="26"/>
        <v/>
      </c>
      <c r="AN159" s="376"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376"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375" t="str">
        <f t="shared" si="27"/>
        <v/>
      </c>
      <c r="AQ159" s="444" t="str">
        <f t="shared" si="28"/>
        <v/>
      </c>
      <c r="AR159" s="375" t="str">
        <f t="shared" si="29"/>
        <v/>
      </c>
      <c r="AS159" s="377" t="str">
        <f t="shared" si="30"/>
        <v/>
      </c>
      <c r="AT159" s="378" t="str">
        <f t="shared" si="31"/>
        <v/>
      </c>
      <c r="AX159" s="625" t="b">
        <f t="shared" si="35"/>
        <v>0</v>
      </c>
      <c r="AY159" s="7" t="str">
        <f t="shared" si="36"/>
        <v>FALSEFALSEFALSE</v>
      </c>
      <c r="AZ159" s="626">
        <f t="shared" si="32"/>
        <v>0</v>
      </c>
      <c r="BA159" s="627" t="str">
        <f t="shared" si="37"/>
        <v/>
      </c>
      <c r="BB159" s="627">
        <f t="shared" si="33"/>
        <v>0</v>
      </c>
      <c r="BC159" s="690" t="str">
        <f t="shared" si="34"/>
        <v/>
      </c>
    </row>
    <row r="160" spans="1:55">
      <c r="A160" s="381">
        <v>103</v>
      </c>
      <c r="B160" s="117"/>
      <c r="C160" s="288"/>
      <c r="D160" s="289"/>
      <c r="E160" s="289"/>
      <c r="F160" s="290"/>
      <c r="G160" s="292"/>
      <c r="H160" s="116"/>
      <c r="I160" s="292"/>
      <c r="J160" s="116"/>
      <c r="K160" s="370"/>
      <c r="L160" s="370"/>
      <c r="M160" s="370"/>
      <c r="N160" s="371"/>
      <c r="O160" s="371"/>
      <c r="P160" s="371"/>
      <c r="Q160" s="371"/>
      <c r="R160" s="371"/>
      <c r="S160" s="371"/>
      <c r="T160" s="443"/>
      <c r="U160" s="539"/>
      <c r="V160" s="117"/>
      <c r="W160" s="118"/>
      <c r="X160" s="119"/>
      <c r="Y160" s="120"/>
      <c r="Z160" s="122"/>
      <c r="AA160" s="121"/>
      <c r="AB160" s="443"/>
      <c r="AC160" s="734"/>
      <c r="AD160" s="372"/>
      <c r="AE160" s="485"/>
      <c r="AF160" s="373" t="str">
        <f t="shared" si="19"/>
        <v/>
      </c>
      <c r="AG160" s="373" t="str">
        <f t="shared" si="20"/>
        <v/>
      </c>
      <c r="AH160" s="374" t="str">
        <f t="shared" si="21"/>
        <v/>
      </c>
      <c r="AI160" s="375" t="str">
        <f t="shared" si="22"/>
        <v/>
      </c>
      <c r="AJ160" s="375" t="str">
        <f t="shared" si="23"/>
        <v/>
      </c>
      <c r="AK160" s="375" t="str">
        <f t="shared" si="24"/>
        <v/>
      </c>
      <c r="AL160" s="375" t="str">
        <f t="shared" si="25"/>
        <v/>
      </c>
      <c r="AM160" s="375" t="str">
        <f t="shared" si="26"/>
        <v/>
      </c>
      <c r="AN160" s="376"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376"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375" t="str">
        <f t="shared" si="27"/>
        <v/>
      </c>
      <c r="AQ160" s="444" t="str">
        <f t="shared" si="28"/>
        <v/>
      </c>
      <c r="AR160" s="375" t="str">
        <f t="shared" si="29"/>
        <v/>
      </c>
      <c r="AS160" s="377" t="str">
        <f t="shared" si="30"/>
        <v/>
      </c>
      <c r="AT160" s="378" t="str">
        <f t="shared" si="31"/>
        <v/>
      </c>
      <c r="AX160" s="625" t="b">
        <f t="shared" si="35"/>
        <v>0</v>
      </c>
      <c r="AY160" s="7" t="str">
        <f t="shared" si="36"/>
        <v>FALSEFALSEFALSE</v>
      </c>
      <c r="AZ160" s="626">
        <f t="shared" si="32"/>
        <v>0</v>
      </c>
      <c r="BA160" s="627" t="str">
        <f t="shared" si="37"/>
        <v/>
      </c>
      <c r="BB160" s="627">
        <f t="shared" si="33"/>
        <v>0</v>
      </c>
      <c r="BC160" s="690" t="str">
        <f t="shared" si="34"/>
        <v/>
      </c>
    </row>
    <row r="161" spans="1:55">
      <c r="A161" s="381">
        <v>104</v>
      </c>
      <c r="B161" s="117"/>
      <c r="C161" s="288"/>
      <c r="D161" s="289"/>
      <c r="E161" s="289"/>
      <c r="F161" s="290"/>
      <c r="G161" s="292"/>
      <c r="H161" s="116"/>
      <c r="I161" s="292"/>
      <c r="J161" s="116"/>
      <c r="K161" s="370"/>
      <c r="L161" s="370"/>
      <c r="M161" s="370"/>
      <c r="N161" s="371"/>
      <c r="O161" s="371"/>
      <c r="P161" s="371"/>
      <c r="Q161" s="371"/>
      <c r="R161" s="371"/>
      <c r="S161" s="371"/>
      <c r="T161" s="443"/>
      <c r="U161" s="539"/>
      <c r="V161" s="117"/>
      <c r="W161" s="118"/>
      <c r="X161" s="119"/>
      <c r="Y161" s="120"/>
      <c r="Z161" s="122"/>
      <c r="AA161" s="121"/>
      <c r="AB161" s="443"/>
      <c r="AC161" s="734"/>
      <c r="AD161" s="372"/>
      <c r="AE161" s="485"/>
      <c r="AF161" s="373" t="str">
        <f t="shared" si="19"/>
        <v/>
      </c>
      <c r="AG161" s="373" t="str">
        <f t="shared" si="20"/>
        <v/>
      </c>
      <c r="AH161" s="374" t="str">
        <f t="shared" si="21"/>
        <v/>
      </c>
      <c r="AI161" s="375" t="str">
        <f t="shared" si="22"/>
        <v/>
      </c>
      <c r="AJ161" s="375" t="str">
        <f t="shared" si="23"/>
        <v/>
      </c>
      <c r="AK161" s="375" t="str">
        <f t="shared" si="24"/>
        <v/>
      </c>
      <c r="AL161" s="375" t="str">
        <f t="shared" si="25"/>
        <v/>
      </c>
      <c r="AM161" s="375" t="str">
        <f t="shared" si="26"/>
        <v/>
      </c>
      <c r="AN161" s="376"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376"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375" t="str">
        <f t="shared" si="27"/>
        <v/>
      </c>
      <c r="AQ161" s="444" t="str">
        <f t="shared" si="28"/>
        <v/>
      </c>
      <c r="AR161" s="375" t="str">
        <f t="shared" si="29"/>
        <v/>
      </c>
      <c r="AS161" s="377" t="str">
        <f t="shared" si="30"/>
        <v/>
      </c>
      <c r="AT161" s="378" t="str">
        <f t="shared" si="31"/>
        <v/>
      </c>
      <c r="AX161" s="625" t="b">
        <f t="shared" si="35"/>
        <v>0</v>
      </c>
      <c r="AY161" s="7" t="str">
        <f t="shared" si="36"/>
        <v>FALSEFALSEFALSE</v>
      </c>
      <c r="AZ161" s="626">
        <f t="shared" si="32"/>
        <v>0</v>
      </c>
      <c r="BA161" s="627" t="str">
        <f t="shared" si="37"/>
        <v/>
      </c>
      <c r="BB161" s="627">
        <f t="shared" si="33"/>
        <v>0</v>
      </c>
      <c r="BC161" s="690" t="str">
        <f t="shared" si="34"/>
        <v/>
      </c>
    </row>
    <row r="162" spans="1:55">
      <c r="A162" s="381">
        <v>105</v>
      </c>
      <c r="B162" s="117"/>
      <c r="C162" s="288"/>
      <c r="D162" s="289"/>
      <c r="E162" s="289"/>
      <c r="F162" s="290"/>
      <c r="G162" s="292"/>
      <c r="H162" s="116"/>
      <c r="I162" s="292"/>
      <c r="J162" s="116"/>
      <c r="K162" s="370"/>
      <c r="L162" s="370"/>
      <c r="M162" s="370"/>
      <c r="N162" s="371"/>
      <c r="O162" s="371"/>
      <c r="P162" s="371"/>
      <c r="Q162" s="371"/>
      <c r="R162" s="371"/>
      <c r="S162" s="371"/>
      <c r="T162" s="443"/>
      <c r="U162" s="539"/>
      <c r="V162" s="117"/>
      <c r="W162" s="118"/>
      <c r="X162" s="119"/>
      <c r="Y162" s="120"/>
      <c r="Z162" s="122"/>
      <c r="AA162" s="121"/>
      <c r="AB162" s="443"/>
      <c r="AC162" s="734"/>
      <c r="AD162" s="372"/>
      <c r="AE162" s="485"/>
      <c r="AF162" s="373" t="str">
        <f t="shared" si="19"/>
        <v/>
      </c>
      <c r="AG162" s="373" t="str">
        <f t="shared" si="20"/>
        <v/>
      </c>
      <c r="AH162" s="374" t="str">
        <f t="shared" si="21"/>
        <v/>
      </c>
      <c r="AI162" s="375" t="str">
        <f t="shared" si="22"/>
        <v/>
      </c>
      <c r="AJ162" s="375" t="str">
        <f t="shared" si="23"/>
        <v/>
      </c>
      <c r="AK162" s="375" t="str">
        <f t="shared" si="24"/>
        <v/>
      </c>
      <c r="AL162" s="375" t="str">
        <f t="shared" si="25"/>
        <v/>
      </c>
      <c r="AM162" s="375" t="str">
        <f t="shared" si="26"/>
        <v/>
      </c>
      <c r="AN162" s="376"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376"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375" t="str">
        <f t="shared" si="27"/>
        <v/>
      </c>
      <c r="AQ162" s="444" t="str">
        <f t="shared" si="28"/>
        <v/>
      </c>
      <c r="AR162" s="375" t="str">
        <f t="shared" si="29"/>
        <v/>
      </c>
      <c r="AS162" s="377" t="str">
        <f t="shared" si="30"/>
        <v/>
      </c>
      <c r="AT162" s="378" t="str">
        <f t="shared" si="31"/>
        <v/>
      </c>
      <c r="AX162" s="625" t="b">
        <f t="shared" si="35"/>
        <v>0</v>
      </c>
      <c r="AY162" s="7" t="str">
        <f t="shared" si="36"/>
        <v>FALSEFALSEFALSE</v>
      </c>
      <c r="AZ162" s="626">
        <f t="shared" si="32"/>
        <v>0</v>
      </c>
      <c r="BA162" s="627" t="str">
        <f t="shared" si="37"/>
        <v/>
      </c>
      <c r="BB162" s="627">
        <f t="shared" si="33"/>
        <v>0</v>
      </c>
      <c r="BC162" s="690" t="str">
        <f t="shared" si="34"/>
        <v/>
      </c>
    </row>
    <row r="163" spans="1:55">
      <c r="A163" s="381">
        <v>106</v>
      </c>
      <c r="B163" s="117"/>
      <c r="C163" s="288"/>
      <c r="D163" s="289"/>
      <c r="E163" s="289"/>
      <c r="F163" s="290"/>
      <c r="G163" s="292"/>
      <c r="H163" s="116"/>
      <c r="I163" s="292"/>
      <c r="J163" s="116"/>
      <c r="K163" s="370"/>
      <c r="L163" s="370"/>
      <c r="M163" s="370"/>
      <c r="N163" s="371"/>
      <c r="O163" s="371"/>
      <c r="P163" s="371"/>
      <c r="Q163" s="371"/>
      <c r="R163" s="371"/>
      <c r="S163" s="371"/>
      <c r="T163" s="443"/>
      <c r="U163" s="539"/>
      <c r="V163" s="117"/>
      <c r="W163" s="118"/>
      <c r="X163" s="119"/>
      <c r="Y163" s="120"/>
      <c r="Z163" s="122"/>
      <c r="AA163" s="121"/>
      <c r="AB163" s="443"/>
      <c r="AC163" s="734"/>
      <c r="AD163" s="372"/>
      <c r="AE163" s="485"/>
      <c r="AF163" s="373" t="str">
        <f t="shared" si="19"/>
        <v/>
      </c>
      <c r="AG163" s="373" t="str">
        <f t="shared" si="20"/>
        <v/>
      </c>
      <c r="AH163" s="374" t="str">
        <f t="shared" si="21"/>
        <v/>
      </c>
      <c r="AI163" s="375" t="str">
        <f t="shared" si="22"/>
        <v/>
      </c>
      <c r="AJ163" s="375" t="str">
        <f t="shared" si="23"/>
        <v/>
      </c>
      <c r="AK163" s="375" t="str">
        <f t="shared" si="24"/>
        <v/>
      </c>
      <c r="AL163" s="375" t="str">
        <f t="shared" si="25"/>
        <v/>
      </c>
      <c r="AM163" s="375" t="str">
        <f t="shared" si="26"/>
        <v/>
      </c>
      <c r="AN163" s="376"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376"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375" t="str">
        <f t="shared" si="27"/>
        <v/>
      </c>
      <c r="AQ163" s="444" t="str">
        <f t="shared" si="28"/>
        <v/>
      </c>
      <c r="AR163" s="375" t="str">
        <f t="shared" si="29"/>
        <v/>
      </c>
      <c r="AS163" s="377" t="str">
        <f t="shared" si="30"/>
        <v/>
      </c>
      <c r="AT163" s="378" t="str">
        <f t="shared" si="31"/>
        <v/>
      </c>
      <c r="AX163" s="625" t="b">
        <f t="shared" si="35"/>
        <v>0</v>
      </c>
      <c r="AY163" s="7" t="str">
        <f t="shared" si="36"/>
        <v>FALSEFALSEFALSE</v>
      </c>
      <c r="AZ163" s="626">
        <f t="shared" si="32"/>
        <v>0</v>
      </c>
      <c r="BA163" s="627" t="str">
        <f t="shared" si="37"/>
        <v/>
      </c>
      <c r="BB163" s="627">
        <f t="shared" si="33"/>
        <v>0</v>
      </c>
      <c r="BC163" s="690" t="str">
        <f t="shared" si="34"/>
        <v/>
      </c>
    </row>
    <row r="164" spans="1:55">
      <c r="A164" s="381">
        <v>107</v>
      </c>
      <c r="B164" s="117"/>
      <c r="C164" s="288"/>
      <c r="D164" s="289"/>
      <c r="E164" s="289"/>
      <c r="F164" s="290"/>
      <c r="G164" s="292"/>
      <c r="H164" s="116"/>
      <c r="I164" s="292"/>
      <c r="J164" s="116"/>
      <c r="K164" s="370"/>
      <c r="L164" s="370"/>
      <c r="M164" s="370"/>
      <c r="N164" s="371"/>
      <c r="O164" s="371"/>
      <c r="P164" s="371"/>
      <c r="Q164" s="371"/>
      <c r="R164" s="371"/>
      <c r="S164" s="371"/>
      <c r="T164" s="443"/>
      <c r="U164" s="539"/>
      <c r="V164" s="117"/>
      <c r="W164" s="118"/>
      <c r="X164" s="119"/>
      <c r="Y164" s="120"/>
      <c r="Z164" s="122"/>
      <c r="AA164" s="121"/>
      <c r="AB164" s="443"/>
      <c r="AC164" s="734"/>
      <c r="AD164" s="372"/>
      <c r="AE164" s="485"/>
      <c r="AF164" s="373" t="str">
        <f t="shared" si="19"/>
        <v/>
      </c>
      <c r="AG164" s="373" t="str">
        <f t="shared" si="20"/>
        <v/>
      </c>
      <c r="AH164" s="374" t="str">
        <f t="shared" si="21"/>
        <v/>
      </c>
      <c r="AI164" s="375" t="str">
        <f t="shared" si="22"/>
        <v/>
      </c>
      <c r="AJ164" s="375" t="str">
        <f t="shared" si="23"/>
        <v/>
      </c>
      <c r="AK164" s="375" t="str">
        <f t="shared" si="24"/>
        <v/>
      </c>
      <c r="AL164" s="375" t="str">
        <f t="shared" si="25"/>
        <v/>
      </c>
      <c r="AM164" s="375" t="str">
        <f t="shared" si="26"/>
        <v/>
      </c>
      <c r="AN164" s="376"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376"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375" t="str">
        <f t="shared" si="27"/>
        <v/>
      </c>
      <c r="AQ164" s="444" t="str">
        <f t="shared" si="28"/>
        <v/>
      </c>
      <c r="AR164" s="375" t="str">
        <f t="shared" si="29"/>
        <v/>
      </c>
      <c r="AS164" s="377" t="str">
        <f t="shared" si="30"/>
        <v/>
      </c>
      <c r="AT164" s="378" t="str">
        <f t="shared" si="31"/>
        <v/>
      </c>
      <c r="AX164" s="625" t="b">
        <f t="shared" si="35"/>
        <v>0</v>
      </c>
      <c r="AY164" s="7" t="str">
        <f t="shared" si="36"/>
        <v>FALSEFALSEFALSE</v>
      </c>
      <c r="AZ164" s="626">
        <f t="shared" si="32"/>
        <v>0</v>
      </c>
      <c r="BA164" s="627" t="str">
        <f t="shared" si="37"/>
        <v/>
      </c>
      <c r="BB164" s="627">
        <f t="shared" si="33"/>
        <v>0</v>
      </c>
      <c r="BC164" s="690" t="str">
        <f t="shared" si="34"/>
        <v/>
      </c>
    </row>
    <row r="165" spans="1:55">
      <c r="A165" s="381">
        <v>108</v>
      </c>
      <c r="B165" s="117"/>
      <c r="C165" s="288"/>
      <c r="D165" s="289"/>
      <c r="E165" s="289"/>
      <c r="F165" s="290"/>
      <c r="G165" s="292"/>
      <c r="H165" s="116"/>
      <c r="I165" s="292"/>
      <c r="J165" s="116"/>
      <c r="K165" s="370"/>
      <c r="L165" s="370"/>
      <c r="M165" s="370"/>
      <c r="N165" s="371"/>
      <c r="O165" s="371"/>
      <c r="P165" s="371"/>
      <c r="Q165" s="371"/>
      <c r="R165" s="371"/>
      <c r="S165" s="371"/>
      <c r="T165" s="443"/>
      <c r="U165" s="539"/>
      <c r="V165" s="117"/>
      <c r="W165" s="118"/>
      <c r="X165" s="119"/>
      <c r="Y165" s="120"/>
      <c r="Z165" s="122"/>
      <c r="AA165" s="121"/>
      <c r="AB165" s="443"/>
      <c r="AC165" s="734"/>
      <c r="AD165" s="372"/>
      <c r="AE165" s="485"/>
      <c r="AF165" s="373" t="str">
        <f t="shared" si="19"/>
        <v/>
      </c>
      <c r="AG165" s="373" t="str">
        <f t="shared" si="20"/>
        <v/>
      </c>
      <c r="AH165" s="374" t="str">
        <f t="shared" si="21"/>
        <v/>
      </c>
      <c r="AI165" s="375" t="str">
        <f t="shared" si="22"/>
        <v/>
      </c>
      <c r="AJ165" s="375" t="str">
        <f t="shared" si="23"/>
        <v/>
      </c>
      <c r="AK165" s="375" t="str">
        <f t="shared" si="24"/>
        <v/>
      </c>
      <c r="AL165" s="375" t="str">
        <f t="shared" si="25"/>
        <v/>
      </c>
      <c r="AM165" s="375" t="str">
        <f t="shared" si="26"/>
        <v/>
      </c>
      <c r="AN165" s="376"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376"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375" t="str">
        <f t="shared" si="27"/>
        <v/>
      </c>
      <c r="AQ165" s="444" t="str">
        <f t="shared" si="28"/>
        <v/>
      </c>
      <c r="AR165" s="375" t="str">
        <f t="shared" si="29"/>
        <v/>
      </c>
      <c r="AS165" s="377" t="str">
        <f t="shared" si="30"/>
        <v/>
      </c>
      <c r="AT165" s="378" t="str">
        <f t="shared" si="31"/>
        <v/>
      </c>
      <c r="AX165" s="625" t="b">
        <f t="shared" si="35"/>
        <v>0</v>
      </c>
      <c r="AY165" s="7" t="str">
        <f t="shared" si="36"/>
        <v>FALSEFALSEFALSE</v>
      </c>
      <c r="AZ165" s="626">
        <f t="shared" si="32"/>
        <v>0</v>
      </c>
      <c r="BA165" s="627" t="str">
        <f t="shared" si="37"/>
        <v/>
      </c>
      <c r="BB165" s="627">
        <f t="shared" si="33"/>
        <v>0</v>
      </c>
      <c r="BC165" s="690" t="str">
        <f t="shared" si="34"/>
        <v/>
      </c>
    </row>
    <row r="166" spans="1:55">
      <c r="A166" s="381">
        <v>109</v>
      </c>
      <c r="B166" s="117"/>
      <c r="C166" s="288"/>
      <c r="D166" s="289"/>
      <c r="E166" s="289"/>
      <c r="F166" s="290"/>
      <c r="G166" s="292"/>
      <c r="H166" s="116"/>
      <c r="I166" s="292"/>
      <c r="J166" s="116"/>
      <c r="K166" s="370"/>
      <c r="L166" s="370"/>
      <c r="M166" s="370"/>
      <c r="N166" s="371"/>
      <c r="O166" s="371"/>
      <c r="P166" s="371"/>
      <c r="Q166" s="371"/>
      <c r="R166" s="371"/>
      <c r="S166" s="371"/>
      <c r="T166" s="443"/>
      <c r="U166" s="539"/>
      <c r="V166" s="117"/>
      <c r="W166" s="118"/>
      <c r="X166" s="119"/>
      <c r="Y166" s="120"/>
      <c r="Z166" s="122"/>
      <c r="AA166" s="121"/>
      <c r="AB166" s="443"/>
      <c r="AC166" s="734"/>
      <c r="AD166" s="372"/>
      <c r="AE166" s="485"/>
      <c r="AF166" s="373" t="str">
        <f t="shared" si="19"/>
        <v/>
      </c>
      <c r="AG166" s="373" t="str">
        <f t="shared" si="20"/>
        <v/>
      </c>
      <c r="AH166" s="374" t="str">
        <f t="shared" si="21"/>
        <v/>
      </c>
      <c r="AI166" s="375" t="str">
        <f t="shared" si="22"/>
        <v/>
      </c>
      <c r="AJ166" s="375" t="str">
        <f t="shared" si="23"/>
        <v/>
      </c>
      <c r="AK166" s="375" t="str">
        <f t="shared" si="24"/>
        <v/>
      </c>
      <c r="AL166" s="375" t="str">
        <f t="shared" si="25"/>
        <v/>
      </c>
      <c r="AM166" s="375" t="str">
        <f t="shared" si="26"/>
        <v/>
      </c>
      <c r="AN166" s="376"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376"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375" t="str">
        <f t="shared" si="27"/>
        <v/>
      </c>
      <c r="AQ166" s="444" t="str">
        <f t="shared" si="28"/>
        <v/>
      </c>
      <c r="AR166" s="375" t="str">
        <f t="shared" si="29"/>
        <v/>
      </c>
      <c r="AS166" s="377" t="str">
        <f t="shared" si="30"/>
        <v/>
      </c>
      <c r="AT166" s="378" t="str">
        <f t="shared" si="31"/>
        <v/>
      </c>
      <c r="AX166" s="625" t="b">
        <f t="shared" si="35"/>
        <v>0</v>
      </c>
      <c r="AY166" s="7" t="str">
        <f t="shared" si="36"/>
        <v>FALSEFALSEFALSE</v>
      </c>
      <c r="AZ166" s="626">
        <f t="shared" si="32"/>
        <v>0</v>
      </c>
      <c r="BA166" s="627" t="str">
        <f t="shared" si="37"/>
        <v/>
      </c>
      <c r="BB166" s="627">
        <f t="shared" si="33"/>
        <v>0</v>
      </c>
      <c r="BC166" s="690" t="str">
        <f t="shared" si="34"/>
        <v/>
      </c>
    </row>
    <row r="167" spans="1:55">
      <c r="A167" s="381">
        <v>110</v>
      </c>
      <c r="B167" s="117"/>
      <c r="C167" s="288"/>
      <c r="D167" s="289"/>
      <c r="E167" s="289"/>
      <c r="F167" s="290"/>
      <c r="G167" s="292"/>
      <c r="H167" s="116"/>
      <c r="I167" s="292"/>
      <c r="J167" s="116"/>
      <c r="K167" s="370"/>
      <c r="L167" s="370"/>
      <c r="M167" s="370"/>
      <c r="N167" s="371"/>
      <c r="O167" s="371"/>
      <c r="P167" s="371"/>
      <c r="Q167" s="371"/>
      <c r="R167" s="371"/>
      <c r="S167" s="371"/>
      <c r="T167" s="443"/>
      <c r="U167" s="539"/>
      <c r="V167" s="117"/>
      <c r="W167" s="118"/>
      <c r="X167" s="119"/>
      <c r="Y167" s="120"/>
      <c r="Z167" s="122"/>
      <c r="AA167" s="121"/>
      <c r="AB167" s="443"/>
      <c r="AC167" s="734"/>
      <c r="AD167" s="372"/>
      <c r="AE167" s="485"/>
      <c r="AF167" s="373" t="str">
        <f t="shared" si="19"/>
        <v/>
      </c>
      <c r="AG167" s="373" t="str">
        <f t="shared" si="20"/>
        <v/>
      </c>
      <c r="AH167" s="374" t="str">
        <f t="shared" si="21"/>
        <v/>
      </c>
      <c r="AI167" s="375" t="str">
        <f t="shared" si="22"/>
        <v/>
      </c>
      <c r="AJ167" s="375" t="str">
        <f t="shared" si="23"/>
        <v/>
      </c>
      <c r="AK167" s="375" t="str">
        <f t="shared" si="24"/>
        <v/>
      </c>
      <c r="AL167" s="375" t="str">
        <f t="shared" si="25"/>
        <v/>
      </c>
      <c r="AM167" s="375" t="str">
        <f t="shared" si="26"/>
        <v/>
      </c>
      <c r="AN167" s="376"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376"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375" t="str">
        <f t="shared" si="27"/>
        <v/>
      </c>
      <c r="AQ167" s="444" t="str">
        <f t="shared" si="28"/>
        <v/>
      </c>
      <c r="AR167" s="375" t="str">
        <f t="shared" si="29"/>
        <v/>
      </c>
      <c r="AS167" s="377" t="str">
        <f t="shared" si="30"/>
        <v/>
      </c>
      <c r="AT167" s="378" t="str">
        <f t="shared" si="31"/>
        <v/>
      </c>
      <c r="AX167" s="625" t="b">
        <f t="shared" si="35"/>
        <v>0</v>
      </c>
      <c r="AY167" s="7" t="str">
        <f t="shared" si="36"/>
        <v>FALSEFALSEFALSE</v>
      </c>
      <c r="AZ167" s="626">
        <f t="shared" si="32"/>
        <v>0</v>
      </c>
      <c r="BA167" s="627" t="str">
        <f t="shared" si="37"/>
        <v/>
      </c>
      <c r="BB167" s="627">
        <f t="shared" si="33"/>
        <v>0</v>
      </c>
      <c r="BC167" s="690" t="str">
        <f t="shared" si="34"/>
        <v/>
      </c>
    </row>
    <row r="168" spans="1:55">
      <c r="A168" s="381">
        <v>111</v>
      </c>
      <c r="B168" s="117"/>
      <c r="C168" s="288"/>
      <c r="D168" s="289"/>
      <c r="E168" s="289"/>
      <c r="F168" s="290"/>
      <c r="G168" s="292"/>
      <c r="H168" s="116"/>
      <c r="I168" s="292"/>
      <c r="J168" s="116"/>
      <c r="K168" s="370"/>
      <c r="L168" s="370"/>
      <c r="M168" s="370"/>
      <c r="N168" s="371"/>
      <c r="O168" s="371"/>
      <c r="P168" s="371"/>
      <c r="Q168" s="371"/>
      <c r="R168" s="371"/>
      <c r="S168" s="371"/>
      <c r="T168" s="443"/>
      <c r="U168" s="539"/>
      <c r="V168" s="117"/>
      <c r="W168" s="118"/>
      <c r="X168" s="119"/>
      <c r="Y168" s="120"/>
      <c r="Z168" s="122"/>
      <c r="AA168" s="121"/>
      <c r="AB168" s="443"/>
      <c r="AC168" s="734"/>
      <c r="AD168" s="372"/>
      <c r="AE168" s="485"/>
      <c r="AF168" s="373" t="str">
        <f t="shared" si="19"/>
        <v/>
      </c>
      <c r="AG168" s="373" t="str">
        <f t="shared" si="20"/>
        <v/>
      </c>
      <c r="AH168" s="374" t="str">
        <f t="shared" si="21"/>
        <v/>
      </c>
      <c r="AI168" s="375" t="str">
        <f t="shared" si="22"/>
        <v/>
      </c>
      <c r="AJ168" s="375" t="str">
        <f t="shared" si="23"/>
        <v/>
      </c>
      <c r="AK168" s="375" t="str">
        <f t="shared" si="24"/>
        <v/>
      </c>
      <c r="AL168" s="375" t="str">
        <f t="shared" si="25"/>
        <v/>
      </c>
      <c r="AM168" s="375" t="str">
        <f t="shared" si="26"/>
        <v/>
      </c>
      <c r="AN168" s="376"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376"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375" t="str">
        <f t="shared" si="27"/>
        <v/>
      </c>
      <c r="AQ168" s="444" t="str">
        <f t="shared" si="28"/>
        <v/>
      </c>
      <c r="AR168" s="375" t="str">
        <f t="shared" si="29"/>
        <v/>
      </c>
      <c r="AS168" s="377" t="str">
        <f t="shared" si="30"/>
        <v/>
      </c>
      <c r="AT168" s="378" t="str">
        <f t="shared" si="31"/>
        <v/>
      </c>
      <c r="AX168" s="625" t="b">
        <f t="shared" si="35"/>
        <v>0</v>
      </c>
      <c r="AY168" s="7" t="str">
        <f t="shared" si="36"/>
        <v>FALSEFALSEFALSE</v>
      </c>
      <c r="AZ168" s="626">
        <f t="shared" si="32"/>
        <v>0</v>
      </c>
      <c r="BA168" s="627" t="str">
        <f t="shared" si="37"/>
        <v/>
      </c>
      <c r="BB168" s="627">
        <f t="shared" si="33"/>
        <v>0</v>
      </c>
      <c r="BC168" s="690" t="str">
        <f t="shared" si="34"/>
        <v/>
      </c>
    </row>
    <row r="169" spans="1:55">
      <c r="A169" s="381">
        <v>112</v>
      </c>
      <c r="B169" s="117"/>
      <c r="C169" s="288"/>
      <c r="D169" s="289"/>
      <c r="E169" s="289"/>
      <c r="F169" s="290"/>
      <c r="G169" s="292"/>
      <c r="H169" s="116"/>
      <c r="I169" s="292"/>
      <c r="J169" s="116"/>
      <c r="K169" s="370"/>
      <c r="L169" s="370"/>
      <c r="M169" s="370"/>
      <c r="N169" s="371"/>
      <c r="O169" s="371"/>
      <c r="P169" s="371"/>
      <c r="Q169" s="371"/>
      <c r="R169" s="371"/>
      <c r="S169" s="371"/>
      <c r="T169" s="443"/>
      <c r="U169" s="539"/>
      <c r="V169" s="117"/>
      <c r="W169" s="118"/>
      <c r="X169" s="119"/>
      <c r="Y169" s="120"/>
      <c r="Z169" s="122"/>
      <c r="AA169" s="121"/>
      <c r="AB169" s="443"/>
      <c r="AC169" s="734"/>
      <c r="AD169" s="372"/>
      <c r="AE169" s="485"/>
      <c r="AF169" s="373" t="str">
        <f t="shared" si="19"/>
        <v/>
      </c>
      <c r="AG169" s="373" t="str">
        <f t="shared" si="20"/>
        <v/>
      </c>
      <c r="AH169" s="374" t="str">
        <f t="shared" si="21"/>
        <v/>
      </c>
      <c r="AI169" s="375" t="str">
        <f t="shared" si="22"/>
        <v/>
      </c>
      <c r="AJ169" s="375" t="str">
        <f t="shared" si="23"/>
        <v/>
      </c>
      <c r="AK169" s="375" t="str">
        <f t="shared" si="24"/>
        <v/>
      </c>
      <c r="AL169" s="375" t="str">
        <f t="shared" si="25"/>
        <v/>
      </c>
      <c r="AM169" s="375" t="str">
        <f t="shared" si="26"/>
        <v/>
      </c>
      <c r="AN169" s="376"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376"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375" t="str">
        <f t="shared" si="27"/>
        <v/>
      </c>
      <c r="AQ169" s="444" t="str">
        <f t="shared" si="28"/>
        <v/>
      </c>
      <c r="AR169" s="375" t="str">
        <f t="shared" si="29"/>
        <v/>
      </c>
      <c r="AS169" s="377" t="str">
        <f t="shared" si="30"/>
        <v/>
      </c>
      <c r="AT169" s="378" t="str">
        <f t="shared" si="31"/>
        <v/>
      </c>
      <c r="AX169" s="625" t="b">
        <f t="shared" si="35"/>
        <v>0</v>
      </c>
      <c r="AY169" s="7" t="str">
        <f t="shared" si="36"/>
        <v>FALSEFALSEFALSE</v>
      </c>
      <c r="AZ169" s="626">
        <f t="shared" si="32"/>
        <v>0</v>
      </c>
      <c r="BA169" s="627" t="str">
        <f t="shared" si="37"/>
        <v/>
      </c>
      <c r="BB169" s="627">
        <f t="shared" si="33"/>
        <v>0</v>
      </c>
      <c r="BC169" s="690" t="str">
        <f t="shared" si="34"/>
        <v/>
      </c>
    </row>
    <row r="170" spans="1:55">
      <c r="A170" s="381">
        <v>113</v>
      </c>
      <c r="B170" s="117"/>
      <c r="C170" s="288"/>
      <c r="D170" s="289"/>
      <c r="E170" s="289"/>
      <c r="F170" s="290"/>
      <c r="G170" s="292"/>
      <c r="H170" s="116"/>
      <c r="I170" s="292"/>
      <c r="J170" s="116"/>
      <c r="K170" s="370"/>
      <c r="L170" s="370"/>
      <c r="M170" s="370"/>
      <c r="N170" s="371"/>
      <c r="O170" s="371"/>
      <c r="P170" s="371"/>
      <c r="Q170" s="371"/>
      <c r="R170" s="371"/>
      <c r="S170" s="371"/>
      <c r="T170" s="443"/>
      <c r="U170" s="539"/>
      <c r="V170" s="117"/>
      <c r="W170" s="118"/>
      <c r="X170" s="119"/>
      <c r="Y170" s="120"/>
      <c r="Z170" s="122"/>
      <c r="AA170" s="121"/>
      <c r="AB170" s="443"/>
      <c r="AC170" s="734"/>
      <c r="AD170" s="372"/>
      <c r="AE170" s="485"/>
      <c r="AF170" s="373" t="str">
        <f t="shared" si="19"/>
        <v/>
      </c>
      <c r="AG170" s="373" t="str">
        <f t="shared" si="20"/>
        <v/>
      </c>
      <c r="AH170" s="374" t="str">
        <f t="shared" si="21"/>
        <v/>
      </c>
      <c r="AI170" s="375" t="str">
        <f t="shared" si="22"/>
        <v/>
      </c>
      <c r="AJ170" s="375" t="str">
        <f t="shared" si="23"/>
        <v/>
      </c>
      <c r="AK170" s="375" t="str">
        <f t="shared" si="24"/>
        <v/>
      </c>
      <c r="AL170" s="375" t="str">
        <f t="shared" si="25"/>
        <v/>
      </c>
      <c r="AM170" s="375" t="str">
        <f t="shared" si="26"/>
        <v/>
      </c>
      <c r="AN170" s="376"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376"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375" t="str">
        <f t="shared" si="27"/>
        <v/>
      </c>
      <c r="AQ170" s="444" t="str">
        <f t="shared" si="28"/>
        <v/>
      </c>
      <c r="AR170" s="375" t="str">
        <f t="shared" si="29"/>
        <v/>
      </c>
      <c r="AS170" s="377" t="str">
        <f t="shared" si="30"/>
        <v/>
      </c>
      <c r="AT170" s="378" t="str">
        <f t="shared" si="31"/>
        <v/>
      </c>
      <c r="AX170" s="625" t="b">
        <f t="shared" si="35"/>
        <v>0</v>
      </c>
      <c r="AY170" s="7" t="str">
        <f t="shared" si="36"/>
        <v>FALSEFALSEFALSE</v>
      </c>
      <c r="AZ170" s="626">
        <f t="shared" si="32"/>
        <v>0</v>
      </c>
      <c r="BA170" s="627" t="str">
        <f t="shared" si="37"/>
        <v/>
      </c>
      <c r="BB170" s="627">
        <f t="shared" si="33"/>
        <v>0</v>
      </c>
      <c r="BC170" s="690" t="str">
        <f t="shared" si="34"/>
        <v/>
      </c>
    </row>
    <row r="171" spans="1:55">
      <c r="A171" s="381">
        <v>114</v>
      </c>
      <c r="B171" s="117"/>
      <c r="C171" s="288"/>
      <c r="D171" s="289"/>
      <c r="E171" s="289"/>
      <c r="F171" s="290"/>
      <c r="G171" s="292"/>
      <c r="H171" s="116"/>
      <c r="I171" s="292"/>
      <c r="J171" s="116"/>
      <c r="K171" s="370"/>
      <c r="L171" s="370"/>
      <c r="M171" s="370"/>
      <c r="N171" s="371"/>
      <c r="O171" s="371"/>
      <c r="P171" s="371"/>
      <c r="Q171" s="371"/>
      <c r="R171" s="371"/>
      <c r="S171" s="371"/>
      <c r="T171" s="443"/>
      <c r="U171" s="539"/>
      <c r="V171" s="117"/>
      <c r="W171" s="118"/>
      <c r="X171" s="119"/>
      <c r="Y171" s="120"/>
      <c r="Z171" s="122"/>
      <c r="AA171" s="121"/>
      <c r="AB171" s="443"/>
      <c r="AC171" s="734"/>
      <c r="AD171" s="372"/>
      <c r="AE171" s="485"/>
      <c r="AF171" s="373" t="str">
        <f t="shared" si="19"/>
        <v/>
      </c>
      <c r="AG171" s="373" t="str">
        <f t="shared" si="20"/>
        <v/>
      </c>
      <c r="AH171" s="374" t="str">
        <f t="shared" si="21"/>
        <v/>
      </c>
      <c r="AI171" s="375" t="str">
        <f t="shared" si="22"/>
        <v/>
      </c>
      <c r="AJ171" s="375" t="str">
        <f t="shared" si="23"/>
        <v/>
      </c>
      <c r="AK171" s="375" t="str">
        <f t="shared" si="24"/>
        <v/>
      </c>
      <c r="AL171" s="375" t="str">
        <f t="shared" si="25"/>
        <v/>
      </c>
      <c r="AM171" s="375" t="str">
        <f t="shared" si="26"/>
        <v/>
      </c>
      <c r="AN171" s="376"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376"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375" t="str">
        <f t="shared" si="27"/>
        <v/>
      </c>
      <c r="AQ171" s="444" t="str">
        <f t="shared" si="28"/>
        <v/>
      </c>
      <c r="AR171" s="375" t="str">
        <f t="shared" si="29"/>
        <v/>
      </c>
      <c r="AS171" s="377" t="str">
        <f t="shared" si="30"/>
        <v/>
      </c>
      <c r="AT171" s="378" t="str">
        <f t="shared" si="31"/>
        <v/>
      </c>
      <c r="AX171" s="625" t="b">
        <f t="shared" si="35"/>
        <v>0</v>
      </c>
      <c r="AY171" s="7" t="str">
        <f t="shared" si="36"/>
        <v>FALSEFALSEFALSE</v>
      </c>
      <c r="AZ171" s="626">
        <f t="shared" si="32"/>
        <v>0</v>
      </c>
      <c r="BA171" s="627" t="str">
        <f t="shared" si="37"/>
        <v/>
      </c>
      <c r="BB171" s="627">
        <f t="shared" si="33"/>
        <v>0</v>
      </c>
      <c r="BC171" s="690" t="str">
        <f t="shared" si="34"/>
        <v/>
      </c>
    </row>
    <row r="172" spans="1:55">
      <c r="A172" s="381">
        <v>115</v>
      </c>
      <c r="B172" s="117"/>
      <c r="C172" s="288"/>
      <c r="D172" s="289"/>
      <c r="E172" s="289"/>
      <c r="F172" s="290"/>
      <c r="G172" s="292"/>
      <c r="H172" s="116"/>
      <c r="I172" s="292"/>
      <c r="J172" s="116"/>
      <c r="K172" s="370"/>
      <c r="L172" s="370"/>
      <c r="M172" s="370"/>
      <c r="N172" s="371"/>
      <c r="O172" s="371"/>
      <c r="P172" s="371"/>
      <c r="Q172" s="371"/>
      <c r="R172" s="371"/>
      <c r="S172" s="371"/>
      <c r="T172" s="443"/>
      <c r="U172" s="539"/>
      <c r="V172" s="117"/>
      <c r="W172" s="118"/>
      <c r="X172" s="119"/>
      <c r="Y172" s="120"/>
      <c r="Z172" s="122"/>
      <c r="AA172" s="121"/>
      <c r="AB172" s="443"/>
      <c r="AC172" s="734"/>
      <c r="AD172" s="372"/>
      <c r="AE172" s="485"/>
      <c r="AF172" s="373" t="str">
        <f t="shared" si="19"/>
        <v/>
      </c>
      <c r="AG172" s="373" t="str">
        <f t="shared" si="20"/>
        <v/>
      </c>
      <c r="AH172" s="374" t="str">
        <f t="shared" si="21"/>
        <v/>
      </c>
      <c r="AI172" s="375" t="str">
        <f t="shared" si="22"/>
        <v/>
      </c>
      <c r="AJ172" s="375" t="str">
        <f t="shared" si="23"/>
        <v/>
      </c>
      <c r="AK172" s="375" t="str">
        <f t="shared" si="24"/>
        <v/>
      </c>
      <c r="AL172" s="375" t="str">
        <f t="shared" si="25"/>
        <v/>
      </c>
      <c r="AM172" s="375" t="str">
        <f t="shared" si="26"/>
        <v/>
      </c>
      <c r="AN172" s="376"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376"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375" t="str">
        <f t="shared" si="27"/>
        <v/>
      </c>
      <c r="AQ172" s="444" t="str">
        <f t="shared" si="28"/>
        <v/>
      </c>
      <c r="AR172" s="375" t="str">
        <f t="shared" si="29"/>
        <v/>
      </c>
      <c r="AS172" s="377" t="str">
        <f t="shared" si="30"/>
        <v/>
      </c>
      <c r="AT172" s="378" t="str">
        <f t="shared" si="31"/>
        <v/>
      </c>
      <c r="AX172" s="625" t="b">
        <f t="shared" si="35"/>
        <v>0</v>
      </c>
      <c r="AY172" s="7" t="str">
        <f t="shared" si="36"/>
        <v>FALSEFALSEFALSE</v>
      </c>
      <c r="AZ172" s="626">
        <f t="shared" si="32"/>
        <v>0</v>
      </c>
      <c r="BA172" s="627" t="str">
        <f t="shared" si="37"/>
        <v/>
      </c>
      <c r="BB172" s="627">
        <f t="shared" si="33"/>
        <v>0</v>
      </c>
      <c r="BC172" s="690" t="str">
        <f t="shared" si="34"/>
        <v/>
      </c>
    </row>
    <row r="173" spans="1:55">
      <c r="A173" s="381">
        <v>116</v>
      </c>
      <c r="B173" s="117"/>
      <c r="C173" s="288"/>
      <c r="D173" s="289"/>
      <c r="E173" s="289"/>
      <c r="F173" s="290"/>
      <c r="G173" s="292"/>
      <c r="H173" s="116"/>
      <c r="I173" s="292"/>
      <c r="J173" s="116"/>
      <c r="K173" s="370"/>
      <c r="L173" s="370"/>
      <c r="M173" s="370"/>
      <c r="N173" s="371"/>
      <c r="O173" s="371"/>
      <c r="P173" s="371"/>
      <c r="Q173" s="371"/>
      <c r="R173" s="371"/>
      <c r="S173" s="371"/>
      <c r="T173" s="443"/>
      <c r="U173" s="539"/>
      <c r="V173" s="117"/>
      <c r="W173" s="118"/>
      <c r="X173" s="119"/>
      <c r="Y173" s="120"/>
      <c r="Z173" s="122"/>
      <c r="AA173" s="121"/>
      <c r="AB173" s="443"/>
      <c r="AC173" s="734"/>
      <c r="AD173" s="372"/>
      <c r="AE173" s="485"/>
      <c r="AF173" s="373" t="str">
        <f t="shared" si="19"/>
        <v/>
      </c>
      <c r="AG173" s="373" t="str">
        <f t="shared" si="20"/>
        <v/>
      </c>
      <c r="AH173" s="374" t="str">
        <f t="shared" si="21"/>
        <v/>
      </c>
      <c r="AI173" s="375" t="str">
        <f t="shared" si="22"/>
        <v/>
      </c>
      <c r="AJ173" s="375" t="str">
        <f t="shared" si="23"/>
        <v/>
      </c>
      <c r="AK173" s="375" t="str">
        <f t="shared" si="24"/>
        <v/>
      </c>
      <c r="AL173" s="375" t="str">
        <f t="shared" si="25"/>
        <v/>
      </c>
      <c r="AM173" s="375" t="str">
        <f t="shared" si="26"/>
        <v/>
      </c>
      <c r="AN173" s="376"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376"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375" t="str">
        <f t="shared" si="27"/>
        <v/>
      </c>
      <c r="AQ173" s="444" t="str">
        <f t="shared" si="28"/>
        <v/>
      </c>
      <c r="AR173" s="375" t="str">
        <f t="shared" si="29"/>
        <v/>
      </c>
      <c r="AS173" s="377" t="str">
        <f t="shared" si="30"/>
        <v/>
      </c>
      <c r="AT173" s="378" t="str">
        <f t="shared" si="31"/>
        <v/>
      </c>
      <c r="AX173" s="625" t="b">
        <f t="shared" si="35"/>
        <v>0</v>
      </c>
      <c r="AY173" s="7" t="str">
        <f t="shared" si="36"/>
        <v>FALSEFALSEFALSE</v>
      </c>
      <c r="AZ173" s="626">
        <f t="shared" si="32"/>
        <v>0</v>
      </c>
      <c r="BA173" s="627" t="str">
        <f t="shared" si="37"/>
        <v/>
      </c>
      <c r="BB173" s="627">
        <f t="shared" si="33"/>
        <v>0</v>
      </c>
      <c r="BC173" s="690" t="str">
        <f t="shared" si="34"/>
        <v/>
      </c>
    </row>
    <row r="174" spans="1:55">
      <c r="A174" s="381">
        <v>117</v>
      </c>
      <c r="B174" s="117"/>
      <c r="C174" s="288"/>
      <c r="D174" s="289"/>
      <c r="E174" s="289"/>
      <c r="F174" s="290"/>
      <c r="G174" s="292"/>
      <c r="H174" s="116"/>
      <c r="I174" s="292"/>
      <c r="J174" s="116"/>
      <c r="K174" s="370"/>
      <c r="L174" s="370"/>
      <c r="M174" s="370"/>
      <c r="N174" s="371"/>
      <c r="O174" s="371"/>
      <c r="P174" s="371"/>
      <c r="Q174" s="371"/>
      <c r="R174" s="371"/>
      <c r="S174" s="371"/>
      <c r="T174" s="443"/>
      <c r="U174" s="539"/>
      <c r="V174" s="117"/>
      <c r="W174" s="118"/>
      <c r="X174" s="119"/>
      <c r="Y174" s="120"/>
      <c r="Z174" s="122"/>
      <c r="AA174" s="121"/>
      <c r="AB174" s="443"/>
      <c r="AC174" s="734"/>
      <c r="AD174" s="372"/>
      <c r="AE174" s="485"/>
      <c r="AF174" s="373" t="str">
        <f t="shared" si="19"/>
        <v/>
      </c>
      <c r="AG174" s="373" t="str">
        <f t="shared" si="20"/>
        <v/>
      </c>
      <c r="AH174" s="374" t="str">
        <f t="shared" si="21"/>
        <v/>
      </c>
      <c r="AI174" s="375" t="str">
        <f t="shared" si="22"/>
        <v/>
      </c>
      <c r="AJ174" s="375" t="str">
        <f t="shared" si="23"/>
        <v/>
      </c>
      <c r="AK174" s="375" t="str">
        <f t="shared" si="24"/>
        <v/>
      </c>
      <c r="AL174" s="375" t="str">
        <f t="shared" si="25"/>
        <v/>
      </c>
      <c r="AM174" s="375" t="str">
        <f t="shared" si="26"/>
        <v/>
      </c>
      <c r="AN174" s="376"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376"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375" t="str">
        <f t="shared" si="27"/>
        <v/>
      </c>
      <c r="AQ174" s="444" t="str">
        <f t="shared" si="28"/>
        <v/>
      </c>
      <c r="AR174" s="375" t="str">
        <f t="shared" si="29"/>
        <v/>
      </c>
      <c r="AS174" s="377" t="str">
        <f t="shared" si="30"/>
        <v/>
      </c>
      <c r="AT174" s="378" t="str">
        <f t="shared" si="31"/>
        <v/>
      </c>
      <c r="AX174" s="625" t="b">
        <f t="shared" si="35"/>
        <v>0</v>
      </c>
      <c r="AY174" s="7" t="str">
        <f t="shared" si="36"/>
        <v>FALSEFALSEFALSE</v>
      </c>
      <c r="AZ174" s="626">
        <f t="shared" si="32"/>
        <v>0</v>
      </c>
      <c r="BA174" s="627" t="str">
        <f t="shared" si="37"/>
        <v/>
      </c>
      <c r="BB174" s="627">
        <f t="shared" si="33"/>
        <v>0</v>
      </c>
      <c r="BC174" s="690" t="str">
        <f t="shared" si="34"/>
        <v/>
      </c>
    </row>
    <row r="175" spans="1:55">
      <c r="A175" s="381">
        <v>118</v>
      </c>
      <c r="B175" s="117"/>
      <c r="C175" s="288"/>
      <c r="D175" s="289"/>
      <c r="E175" s="289"/>
      <c r="F175" s="290"/>
      <c r="G175" s="292"/>
      <c r="H175" s="116"/>
      <c r="I175" s="292"/>
      <c r="J175" s="116"/>
      <c r="K175" s="370"/>
      <c r="L175" s="370"/>
      <c r="M175" s="370"/>
      <c r="N175" s="371"/>
      <c r="O175" s="371"/>
      <c r="P175" s="371"/>
      <c r="Q175" s="371"/>
      <c r="R175" s="371"/>
      <c r="S175" s="371"/>
      <c r="T175" s="443"/>
      <c r="U175" s="539"/>
      <c r="V175" s="117"/>
      <c r="W175" s="118"/>
      <c r="X175" s="119"/>
      <c r="Y175" s="120"/>
      <c r="Z175" s="122"/>
      <c r="AA175" s="121"/>
      <c r="AB175" s="443"/>
      <c r="AC175" s="734"/>
      <c r="AD175" s="372"/>
      <c r="AE175" s="485"/>
      <c r="AF175" s="373" t="str">
        <f t="shared" si="19"/>
        <v/>
      </c>
      <c r="AG175" s="373" t="str">
        <f t="shared" si="20"/>
        <v/>
      </c>
      <c r="AH175" s="374" t="str">
        <f t="shared" si="21"/>
        <v/>
      </c>
      <c r="AI175" s="375" t="str">
        <f t="shared" si="22"/>
        <v/>
      </c>
      <c r="AJ175" s="375" t="str">
        <f t="shared" si="23"/>
        <v/>
      </c>
      <c r="AK175" s="375" t="str">
        <f t="shared" si="24"/>
        <v/>
      </c>
      <c r="AL175" s="375" t="str">
        <f t="shared" si="25"/>
        <v/>
      </c>
      <c r="AM175" s="375" t="str">
        <f t="shared" si="26"/>
        <v/>
      </c>
      <c r="AN175" s="376"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376"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375" t="str">
        <f t="shared" si="27"/>
        <v/>
      </c>
      <c r="AQ175" s="444" t="str">
        <f t="shared" si="28"/>
        <v/>
      </c>
      <c r="AR175" s="375" t="str">
        <f t="shared" si="29"/>
        <v/>
      </c>
      <c r="AS175" s="377" t="str">
        <f t="shared" si="30"/>
        <v/>
      </c>
      <c r="AT175" s="378" t="str">
        <f t="shared" si="31"/>
        <v/>
      </c>
      <c r="AX175" s="625" t="b">
        <f t="shared" si="35"/>
        <v>0</v>
      </c>
      <c r="AY175" s="7" t="str">
        <f t="shared" si="36"/>
        <v>FALSEFALSEFALSE</v>
      </c>
      <c r="AZ175" s="626">
        <f t="shared" si="32"/>
        <v>0</v>
      </c>
      <c r="BA175" s="627" t="str">
        <f t="shared" si="37"/>
        <v/>
      </c>
      <c r="BB175" s="627">
        <f t="shared" si="33"/>
        <v>0</v>
      </c>
      <c r="BC175" s="690" t="str">
        <f t="shared" si="34"/>
        <v/>
      </c>
    </row>
    <row r="176" spans="1:55">
      <c r="A176" s="381">
        <v>119</v>
      </c>
      <c r="B176" s="117"/>
      <c r="C176" s="288"/>
      <c r="D176" s="289"/>
      <c r="E176" s="289"/>
      <c r="F176" s="290"/>
      <c r="G176" s="292"/>
      <c r="H176" s="116"/>
      <c r="I176" s="292"/>
      <c r="J176" s="116"/>
      <c r="K176" s="370"/>
      <c r="L176" s="370"/>
      <c r="M176" s="370"/>
      <c r="N176" s="371"/>
      <c r="O176" s="371"/>
      <c r="P176" s="371"/>
      <c r="Q176" s="371"/>
      <c r="R176" s="371"/>
      <c r="S176" s="371"/>
      <c r="T176" s="443"/>
      <c r="U176" s="539"/>
      <c r="V176" s="117"/>
      <c r="W176" s="118"/>
      <c r="X176" s="119"/>
      <c r="Y176" s="120"/>
      <c r="Z176" s="122"/>
      <c r="AA176" s="121"/>
      <c r="AB176" s="443"/>
      <c r="AC176" s="734"/>
      <c r="AD176" s="372"/>
      <c r="AE176" s="485"/>
      <c r="AF176" s="373" t="str">
        <f t="shared" si="19"/>
        <v/>
      </c>
      <c r="AG176" s="373" t="str">
        <f t="shared" si="20"/>
        <v/>
      </c>
      <c r="AH176" s="374" t="str">
        <f t="shared" si="21"/>
        <v/>
      </c>
      <c r="AI176" s="375" t="str">
        <f t="shared" si="22"/>
        <v/>
      </c>
      <c r="AJ176" s="375" t="str">
        <f t="shared" si="23"/>
        <v/>
      </c>
      <c r="AK176" s="375" t="str">
        <f t="shared" si="24"/>
        <v/>
      </c>
      <c r="AL176" s="375" t="str">
        <f t="shared" si="25"/>
        <v/>
      </c>
      <c r="AM176" s="375" t="str">
        <f t="shared" si="26"/>
        <v/>
      </c>
      <c r="AN176" s="376"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376"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375" t="str">
        <f t="shared" si="27"/>
        <v/>
      </c>
      <c r="AQ176" s="444" t="str">
        <f t="shared" si="28"/>
        <v/>
      </c>
      <c r="AR176" s="375" t="str">
        <f t="shared" si="29"/>
        <v/>
      </c>
      <c r="AS176" s="377" t="str">
        <f t="shared" si="30"/>
        <v/>
      </c>
      <c r="AT176" s="378" t="str">
        <f t="shared" si="31"/>
        <v/>
      </c>
      <c r="AX176" s="625" t="b">
        <f t="shared" si="35"/>
        <v>0</v>
      </c>
      <c r="AY176" s="7" t="str">
        <f t="shared" si="36"/>
        <v>FALSEFALSEFALSE</v>
      </c>
      <c r="AZ176" s="626">
        <f t="shared" si="32"/>
        <v>0</v>
      </c>
      <c r="BA176" s="627" t="str">
        <f t="shared" si="37"/>
        <v/>
      </c>
      <c r="BB176" s="627">
        <f t="shared" si="33"/>
        <v>0</v>
      </c>
      <c r="BC176" s="690" t="str">
        <f t="shared" si="34"/>
        <v/>
      </c>
    </row>
    <row r="177" spans="1:55">
      <c r="A177" s="381">
        <v>120</v>
      </c>
      <c r="B177" s="117"/>
      <c r="C177" s="288"/>
      <c r="D177" s="289"/>
      <c r="E177" s="289"/>
      <c r="F177" s="290"/>
      <c r="G177" s="292"/>
      <c r="H177" s="116"/>
      <c r="I177" s="292"/>
      <c r="J177" s="116"/>
      <c r="K177" s="370"/>
      <c r="L177" s="370"/>
      <c r="M177" s="370"/>
      <c r="N177" s="371"/>
      <c r="O177" s="371"/>
      <c r="P177" s="371"/>
      <c r="Q177" s="371"/>
      <c r="R177" s="371"/>
      <c r="S177" s="371"/>
      <c r="T177" s="443"/>
      <c r="U177" s="539"/>
      <c r="V177" s="117"/>
      <c r="W177" s="118"/>
      <c r="X177" s="119"/>
      <c r="Y177" s="120"/>
      <c r="Z177" s="122"/>
      <c r="AA177" s="121"/>
      <c r="AB177" s="443"/>
      <c r="AC177" s="734"/>
      <c r="AD177" s="372"/>
      <c r="AE177" s="485"/>
      <c r="AF177" s="373" t="str">
        <f t="shared" si="19"/>
        <v/>
      </c>
      <c r="AG177" s="373" t="str">
        <f t="shared" si="20"/>
        <v/>
      </c>
      <c r="AH177" s="374" t="str">
        <f t="shared" si="21"/>
        <v/>
      </c>
      <c r="AI177" s="375" t="str">
        <f t="shared" si="22"/>
        <v/>
      </c>
      <c r="AJ177" s="375" t="str">
        <f t="shared" si="23"/>
        <v/>
      </c>
      <c r="AK177" s="375" t="str">
        <f t="shared" si="24"/>
        <v/>
      </c>
      <c r="AL177" s="375" t="str">
        <f t="shared" si="25"/>
        <v/>
      </c>
      <c r="AM177" s="375" t="str">
        <f t="shared" si="26"/>
        <v/>
      </c>
      <c r="AN177" s="376"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376"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375" t="str">
        <f t="shared" si="27"/>
        <v/>
      </c>
      <c r="AQ177" s="444" t="str">
        <f t="shared" si="28"/>
        <v/>
      </c>
      <c r="AR177" s="375" t="str">
        <f t="shared" si="29"/>
        <v/>
      </c>
      <c r="AS177" s="377" t="str">
        <f t="shared" si="30"/>
        <v/>
      </c>
      <c r="AT177" s="378" t="str">
        <f t="shared" si="31"/>
        <v/>
      </c>
      <c r="AX177" s="625" t="b">
        <f t="shared" si="35"/>
        <v>0</v>
      </c>
      <c r="AY177" s="7" t="str">
        <f t="shared" si="36"/>
        <v>FALSEFALSEFALSE</v>
      </c>
      <c r="AZ177" s="626">
        <f t="shared" si="32"/>
        <v>0</v>
      </c>
      <c r="BA177" s="627" t="str">
        <f t="shared" si="37"/>
        <v/>
      </c>
      <c r="BB177" s="627">
        <f t="shared" si="33"/>
        <v>0</v>
      </c>
      <c r="BC177" s="690" t="str">
        <f t="shared" si="34"/>
        <v/>
      </c>
    </row>
    <row r="178" spans="1:55">
      <c r="A178" s="381">
        <v>121</v>
      </c>
      <c r="B178" s="117"/>
      <c r="C178" s="288"/>
      <c r="D178" s="289"/>
      <c r="E178" s="289"/>
      <c r="F178" s="290"/>
      <c r="G178" s="292"/>
      <c r="H178" s="116"/>
      <c r="I178" s="292"/>
      <c r="J178" s="116"/>
      <c r="K178" s="370"/>
      <c r="L178" s="370"/>
      <c r="M178" s="370"/>
      <c r="N178" s="371"/>
      <c r="O178" s="371"/>
      <c r="P178" s="371"/>
      <c r="Q178" s="371"/>
      <c r="R178" s="371"/>
      <c r="S178" s="371"/>
      <c r="T178" s="443"/>
      <c r="U178" s="539"/>
      <c r="V178" s="117"/>
      <c r="W178" s="118"/>
      <c r="X178" s="119"/>
      <c r="Y178" s="120"/>
      <c r="Z178" s="122"/>
      <c r="AA178" s="121"/>
      <c r="AB178" s="443"/>
      <c r="AC178" s="734"/>
      <c r="AD178" s="372"/>
      <c r="AE178" s="485"/>
      <c r="AF178" s="373" t="str">
        <f t="shared" si="19"/>
        <v/>
      </c>
      <c r="AG178" s="373" t="str">
        <f t="shared" si="20"/>
        <v/>
      </c>
      <c r="AH178" s="374" t="str">
        <f t="shared" si="21"/>
        <v/>
      </c>
      <c r="AI178" s="375" t="str">
        <f t="shared" si="22"/>
        <v/>
      </c>
      <c r="AJ178" s="375" t="str">
        <f t="shared" si="23"/>
        <v/>
      </c>
      <c r="AK178" s="375" t="str">
        <f t="shared" si="24"/>
        <v/>
      </c>
      <c r="AL178" s="375" t="str">
        <f t="shared" si="25"/>
        <v/>
      </c>
      <c r="AM178" s="375" t="str">
        <f t="shared" si="26"/>
        <v/>
      </c>
      <c r="AN178" s="376"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376"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375" t="str">
        <f t="shared" si="27"/>
        <v/>
      </c>
      <c r="AQ178" s="444" t="str">
        <f t="shared" si="28"/>
        <v/>
      </c>
      <c r="AR178" s="375" t="str">
        <f t="shared" si="29"/>
        <v/>
      </c>
      <c r="AS178" s="377" t="str">
        <f t="shared" si="30"/>
        <v/>
      </c>
      <c r="AT178" s="378" t="str">
        <f t="shared" si="31"/>
        <v/>
      </c>
      <c r="AX178" s="625" t="b">
        <f t="shared" si="35"/>
        <v>0</v>
      </c>
      <c r="AY178" s="7" t="str">
        <f t="shared" si="36"/>
        <v>FALSEFALSEFALSE</v>
      </c>
      <c r="AZ178" s="626">
        <f t="shared" si="32"/>
        <v>0</v>
      </c>
      <c r="BA178" s="627" t="str">
        <f t="shared" si="37"/>
        <v/>
      </c>
      <c r="BB178" s="627">
        <f t="shared" si="33"/>
        <v>0</v>
      </c>
      <c r="BC178" s="690" t="str">
        <f t="shared" si="34"/>
        <v/>
      </c>
    </row>
    <row r="179" spans="1:55">
      <c r="A179" s="381">
        <v>122</v>
      </c>
      <c r="B179" s="117"/>
      <c r="C179" s="288"/>
      <c r="D179" s="289"/>
      <c r="E179" s="289"/>
      <c r="F179" s="290"/>
      <c r="G179" s="292"/>
      <c r="H179" s="116"/>
      <c r="I179" s="292"/>
      <c r="J179" s="116"/>
      <c r="K179" s="370"/>
      <c r="L179" s="370"/>
      <c r="M179" s="370"/>
      <c r="N179" s="371"/>
      <c r="O179" s="371"/>
      <c r="P179" s="371"/>
      <c r="Q179" s="371"/>
      <c r="R179" s="371"/>
      <c r="S179" s="371"/>
      <c r="T179" s="443"/>
      <c r="U179" s="539"/>
      <c r="V179" s="117"/>
      <c r="W179" s="118"/>
      <c r="X179" s="119"/>
      <c r="Y179" s="120"/>
      <c r="Z179" s="122"/>
      <c r="AA179" s="121"/>
      <c r="AB179" s="443"/>
      <c r="AC179" s="734"/>
      <c r="AD179" s="372"/>
      <c r="AE179" s="485"/>
      <c r="AF179" s="373" t="str">
        <f t="shared" si="19"/>
        <v/>
      </c>
      <c r="AG179" s="373" t="str">
        <f t="shared" si="20"/>
        <v/>
      </c>
      <c r="AH179" s="374" t="str">
        <f t="shared" si="21"/>
        <v/>
      </c>
      <c r="AI179" s="375" t="str">
        <f t="shared" si="22"/>
        <v/>
      </c>
      <c r="AJ179" s="375" t="str">
        <f t="shared" si="23"/>
        <v/>
      </c>
      <c r="AK179" s="375" t="str">
        <f t="shared" si="24"/>
        <v/>
      </c>
      <c r="AL179" s="375" t="str">
        <f t="shared" si="25"/>
        <v/>
      </c>
      <c r="AM179" s="375" t="str">
        <f t="shared" si="26"/>
        <v/>
      </c>
      <c r="AN179" s="376"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376"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375" t="str">
        <f t="shared" si="27"/>
        <v/>
      </c>
      <c r="AQ179" s="444" t="str">
        <f t="shared" si="28"/>
        <v/>
      </c>
      <c r="AR179" s="375" t="str">
        <f t="shared" si="29"/>
        <v/>
      </c>
      <c r="AS179" s="377" t="str">
        <f t="shared" si="30"/>
        <v/>
      </c>
      <c r="AT179" s="378" t="str">
        <f t="shared" si="31"/>
        <v/>
      </c>
      <c r="AX179" s="625" t="b">
        <f t="shared" si="35"/>
        <v>0</v>
      </c>
      <c r="AY179" s="7" t="str">
        <f t="shared" si="36"/>
        <v>FALSEFALSEFALSE</v>
      </c>
      <c r="AZ179" s="626">
        <f t="shared" si="32"/>
        <v>0</v>
      </c>
      <c r="BA179" s="627" t="str">
        <f t="shared" si="37"/>
        <v/>
      </c>
      <c r="BB179" s="627">
        <f t="shared" si="33"/>
        <v>0</v>
      </c>
      <c r="BC179" s="690" t="str">
        <f t="shared" si="34"/>
        <v/>
      </c>
    </row>
    <row r="180" spans="1:55">
      <c r="A180" s="381">
        <v>123</v>
      </c>
      <c r="B180" s="117"/>
      <c r="C180" s="288"/>
      <c r="D180" s="289"/>
      <c r="E180" s="289"/>
      <c r="F180" s="290"/>
      <c r="G180" s="292"/>
      <c r="H180" s="116"/>
      <c r="I180" s="292"/>
      <c r="J180" s="116"/>
      <c r="K180" s="370"/>
      <c r="L180" s="370"/>
      <c r="M180" s="370"/>
      <c r="N180" s="371"/>
      <c r="O180" s="371"/>
      <c r="P180" s="371"/>
      <c r="Q180" s="371"/>
      <c r="R180" s="371"/>
      <c r="S180" s="371"/>
      <c r="T180" s="443"/>
      <c r="U180" s="539"/>
      <c r="V180" s="117"/>
      <c r="W180" s="118"/>
      <c r="X180" s="119"/>
      <c r="Y180" s="120"/>
      <c r="Z180" s="122"/>
      <c r="AA180" s="121"/>
      <c r="AB180" s="443"/>
      <c r="AC180" s="734"/>
      <c r="AD180" s="372"/>
      <c r="AE180" s="485"/>
      <c r="AF180" s="373" t="str">
        <f t="shared" si="19"/>
        <v/>
      </c>
      <c r="AG180" s="373" t="str">
        <f t="shared" si="20"/>
        <v/>
      </c>
      <c r="AH180" s="374" t="str">
        <f t="shared" si="21"/>
        <v/>
      </c>
      <c r="AI180" s="375" t="str">
        <f t="shared" si="22"/>
        <v/>
      </c>
      <c r="AJ180" s="375" t="str">
        <f t="shared" si="23"/>
        <v/>
      </c>
      <c r="AK180" s="375" t="str">
        <f t="shared" si="24"/>
        <v/>
      </c>
      <c r="AL180" s="375" t="str">
        <f t="shared" si="25"/>
        <v/>
      </c>
      <c r="AM180" s="375" t="str">
        <f t="shared" si="26"/>
        <v/>
      </c>
      <c r="AN180" s="376"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376"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375" t="str">
        <f t="shared" si="27"/>
        <v/>
      </c>
      <c r="AQ180" s="444" t="str">
        <f t="shared" si="28"/>
        <v/>
      </c>
      <c r="AR180" s="375" t="str">
        <f t="shared" si="29"/>
        <v/>
      </c>
      <c r="AS180" s="377" t="str">
        <f t="shared" si="30"/>
        <v/>
      </c>
      <c r="AT180" s="378" t="str">
        <f t="shared" si="31"/>
        <v/>
      </c>
      <c r="AX180" s="625" t="b">
        <f t="shared" si="35"/>
        <v>0</v>
      </c>
      <c r="AY180" s="7" t="str">
        <f t="shared" si="36"/>
        <v>FALSEFALSEFALSE</v>
      </c>
      <c r="AZ180" s="626">
        <f t="shared" si="32"/>
        <v>0</v>
      </c>
      <c r="BA180" s="627" t="str">
        <f t="shared" si="37"/>
        <v/>
      </c>
      <c r="BB180" s="627">
        <f t="shared" si="33"/>
        <v>0</v>
      </c>
      <c r="BC180" s="690" t="str">
        <f t="shared" si="34"/>
        <v/>
      </c>
    </row>
    <row r="181" spans="1:55">
      <c r="A181" s="381">
        <v>124</v>
      </c>
      <c r="B181" s="117"/>
      <c r="C181" s="288"/>
      <c r="D181" s="289"/>
      <c r="E181" s="289"/>
      <c r="F181" s="290"/>
      <c r="G181" s="292"/>
      <c r="H181" s="116"/>
      <c r="I181" s="292"/>
      <c r="J181" s="116"/>
      <c r="K181" s="370"/>
      <c r="L181" s="370"/>
      <c r="M181" s="370"/>
      <c r="N181" s="371"/>
      <c r="O181" s="371"/>
      <c r="P181" s="371"/>
      <c r="Q181" s="371"/>
      <c r="R181" s="371"/>
      <c r="S181" s="371"/>
      <c r="T181" s="443"/>
      <c r="U181" s="539"/>
      <c r="V181" s="117"/>
      <c r="W181" s="118"/>
      <c r="X181" s="119"/>
      <c r="Y181" s="120"/>
      <c r="Z181" s="122"/>
      <c r="AA181" s="121"/>
      <c r="AB181" s="443"/>
      <c r="AC181" s="734"/>
      <c r="AD181" s="372"/>
      <c r="AE181" s="485"/>
      <c r="AF181" s="373" t="str">
        <f t="shared" si="19"/>
        <v/>
      </c>
      <c r="AG181" s="373" t="str">
        <f t="shared" si="20"/>
        <v/>
      </c>
      <c r="AH181" s="374" t="str">
        <f t="shared" si="21"/>
        <v/>
      </c>
      <c r="AI181" s="375" t="str">
        <f t="shared" si="22"/>
        <v/>
      </c>
      <c r="AJ181" s="375" t="str">
        <f t="shared" si="23"/>
        <v/>
      </c>
      <c r="AK181" s="375" t="str">
        <f t="shared" si="24"/>
        <v/>
      </c>
      <c r="AL181" s="375" t="str">
        <f t="shared" si="25"/>
        <v/>
      </c>
      <c r="AM181" s="375" t="str">
        <f t="shared" si="26"/>
        <v/>
      </c>
      <c r="AN181" s="376"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376"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375" t="str">
        <f t="shared" si="27"/>
        <v/>
      </c>
      <c r="AQ181" s="444" t="str">
        <f t="shared" si="28"/>
        <v/>
      </c>
      <c r="AR181" s="375" t="str">
        <f t="shared" si="29"/>
        <v/>
      </c>
      <c r="AS181" s="377" t="str">
        <f t="shared" si="30"/>
        <v/>
      </c>
      <c r="AT181" s="378" t="str">
        <f t="shared" si="31"/>
        <v/>
      </c>
      <c r="AX181" s="625" t="b">
        <f t="shared" si="35"/>
        <v>0</v>
      </c>
      <c r="AY181" s="7" t="str">
        <f t="shared" si="36"/>
        <v>FALSEFALSEFALSE</v>
      </c>
      <c r="AZ181" s="626">
        <f t="shared" si="32"/>
        <v>0</v>
      </c>
      <c r="BA181" s="627" t="str">
        <f t="shared" si="37"/>
        <v/>
      </c>
      <c r="BB181" s="627">
        <f t="shared" si="33"/>
        <v>0</v>
      </c>
      <c r="BC181" s="690" t="str">
        <f t="shared" si="34"/>
        <v/>
      </c>
    </row>
    <row r="182" spans="1:55">
      <c r="A182" s="381">
        <v>125</v>
      </c>
      <c r="B182" s="117"/>
      <c r="C182" s="288"/>
      <c r="D182" s="289"/>
      <c r="E182" s="289"/>
      <c r="F182" s="290"/>
      <c r="G182" s="292"/>
      <c r="H182" s="116"/>
      <c r="I182" s="292"/>
      <c r="J182" s="116"/>
      <c r="K182" s="370"/>
      <c r="L182" s="370"/>
      <c r="M182" s="370"/>
      <c r="N182" s="371"/>
      <c r="O182" s="371"/>
      <c r="P182" s="371"/>
      <c r="Q182" s="371"/>
      <c r="R182" s="371"/>
      <c r="S182" s="371"/>
      <c r="T182" s="443"/>
      <c r="U182" s="539"/>
      <c r="V182" s="117"/>
      <c r="W182" s="118"/>
      <c r="X182" s="119"/>
      <c r="Y182" s="120"/>
      <c r="Z182" s="122"/>
      <c r="AA182" s="121"/>
      <c r="AB182" s="443"/>
      <c r="AC182" s="734"/>
      <c r="AD182" s="372"/>
      <c r="AE182" s="485"/>
      <c r="AF182" s="373" t="str">
        <f t="shared" si="19"/>
        <v/>
      </c>
      <c r="AG182" s="373" t="str">
        <f t="shared" si="20"/>
        <v/>
      </c>
      <c r="AH182" s="374" t="str">
        <f t="shared" si="21"/>
        <v/>
      </c>
      <c r="AI182" s="375" t="str">
        <f t="shared" si="22"/>
        <v/>
      </c>
      <c r="AJ182" s="375" t="str">
        <f t="shared" si="23"/>
        <v/>
      </c>
      <c r="AK182" s="375" t="str">
        <f t="shared" si="24"/>
        <v/>
      </c>
      <c r="AL182" s="375" t="str">
        <f t="shared" si="25"/>
        <v/>
      </c>
      <c r="AM182" s="375" t="str">
        <f t="shared" si="26"/>
        <v/>
      </c>
      <c r="AN182" s="376"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376"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375" t="str">
        <f t="shared" si="27"/>
        <v/>
      </c>
      <c r="AQ182" s="444" t="str">
        <f t="shared" si="28"/>
        <v/>
      </c>
      <c r="AR182" s="375" t="str">
        <f t="shared" si="29"/>
        <v/>
      </c>
      <c r="AS182" s="377" t="str">
        <f t="shared" si="30"/>
        <v/>
      </c>
      <c r="AT182" s="378" t="str">
        <f t="shared" si="31"/>
        <v/>
      </c>
      <c r="AX182" s="625" t="b">
        <f t="shared" si="35"/>
        <v>0</v>
      </c>
      <c r="AY182" s="7" t="str">
        <f t="shared" si="36"/>
        <v>FALSEFALSEFALSE</v>
      </c>
      <c r="AZ182" s="626">
        <f t="shared" si="32"/>
        <v>0</v>
      </c>
      <c r="BA182" s="627" t="str">
        <f t="shared" si="37"/>
        <v/>
      </c>
      <c r="BB182" s="627">
        <f t="shared" si="33"/>
        <v>0</v>
      </c>
      <c r="BC182" s="690" t="str">
        <f t="shared" si="34"/>
        <v/>
      </c>
    </row>
    <row r="183" spans="1:55">
      <c r="A183" s="381">
        <v>126</v>
      </c>
      <c r="B183" s="117"/>
      <c r="C183" s="288"/>
      <c r="D183" s="289"/>
      <c r="E183" s="289"/>
      <c r="F183" s="290"/>
      <c r="G183" s="292"/>
      <c r="H183" s="116"/>
      <c r="I183" s="292"/>
      <c r="J183" s="116"/>
      <c r="K183" s="370"/>
      <c r="L183" s="370"/>
      <c r="M183" s="370"/>
      <c r="N183" s="371"/>
      <c r="O183" s="371"/>
      <c r="P183" s="371"/>
      <c r="Q183" s="371"/>
      <c r="R183" s="371"/>
      <c r="S183" s="371"/>
      <c r="T183" s="443"/>
      <c r="U183" s="539"/>
      <c r="V183" s="117"/>
      <c r="W183" s="118"/>
      <c r="X183" s="119"/>
      <c r="Y183" s="120"/>
      <c r="Z183" s="122"/>
      <c r="AA183" s="121"/>
      <c r="AB183" s="443"/>
      <c r="AC183" s="734"/>
      <c r="AD183" s="372"/>
      <c r="AE183" s="485"/>
      <c r="AF183" s="373" t="str">
        <f t="shared" si="19"/>
        <v/>
      </c>
      <c r="AG183" s="373" t="str">
        <f t="shared" si="20"/>
        <v/>
      </c>
      <c r="AH183" s="374" t="str">
        <f t="shared" si="21"/>
        <v/>
      </c>
      <c r="AI183" s="375" t="str">
        <f t="shared" si="22"/>
        <v/>
      </c>
      <c r="AJ183" s="375" t="str">
        <f t="shared" si="23"/>
        <v/>
      </c>
      <c r="AK183" s="375" t="str">
        <f t="shared" si="24"/>
        <v/>
      </c>
      <c r="AL183" s="375" t="str">
        <f t="shared" si="25"/>
        <v/>
      </c>
      <c r="AM183" s="375" t="str">
        <f t="shared" si="26"/>
        <v/>
      </c>
      <c r="AN183" s="376"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376"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375" t="str">
        <f t="shared" si="27"/>
        <v/>
      </c>
      <c r="AQ183" s="444" t="str">
        <f t="shared" si="28"/>
        <v/>
      </c>
      <c r="AR183" s="375" t="str">
        <f t="shared" si="29"/>
        <v/>
      </c>
      <c r="AS183" s="377" t="str">
        <f t="shared" si="30"/>
        <v/>
      </c>
      <c r="AT183" s="378" t="str">
        <f t="shared" si="31"/>
        <v/>
      </c>
      <c r="AX183" s="625" t="b">
        <f t="shared" si="35"/>
        <v>0</v>
      </c>
      <c r="AY183" s="7" t="str">
        <f t="shared" si="36"/>
        <v>FALSEFALSEFALSE</v>
      </c>
      <c r="AZ183" s="626">
        <f t="shared" si="32"/>
        <v>0</v>
      </c>
      <c r="BA183" s="627" t="str">
        <f t="shared" si="37"/>
        <v/>
      </c>
      <c r="BB183" s="627">
        <f t="shared" si="33"/>
        <v>0</v>
      </c>
      <c r="BC183" s="690" t="str">
        <f t="shared" si="34"/>
        <v/>
      </c>
    </row>
    <row r="184" spans="1:55">
      <c r="A184" s="381">
        <v>127</v>
      </c>
      <c r="B184" s="117"/>
      <c r="C184" s="288"/>
      <c r="D184" s="289"/>
      <c r="E184" s="289"/>
      <c r="F184" s="290"/>
      <c r="G184" s="292"/>
      <c r="H184" s="116"/>
      <c r="I184" s="292"/>
      <c r="J184" s="116"/>
      <c r="K184" s="370"/>
      <c r="L184" s="370"/>
      <c r="M184" s="370"/>
      <c r="N184" s="371"/>
      <c r="O184" s="371"/>
      <c r="P184" s="371"/>
      <c r="Q184" s="371"/>
      <c r="R184" s="371"/>
      <c r="S184" s="371"/>
      <c r="T184" s="443"/>
      <c r="U184" s="539"/>
      <c r="V184" s="117"/>
      <c r="W184" s="118"/>
      <c r="X184" s="119"/>
      <c r="Y184" s="120"/>
      <c r="Z184" s="122"/>
      <c r="AA184" s="121"/>
      <c r="AB184" s="443"/>
      <c r="AC184" s="734"/>
      <c r="AD184" s="372"/>
      <c r="AE184" s="485"/>
      <c r="AF184" s="373" t="str">
        <f t="shared" si="19"/>
        <v/>
      </c>
      <c r="AG184" s="373" t="str">
        <f t="shared" si="20"/>
        <v/>
      </c>
      <c r="AH184" s="374" t="str">
        <f t="shared" si="21"/>
        <v/>
      </c>
      <c r="AI184" s="375" t="str">
        <f t="shared" si="22"/>
        <v/>
      </c>
      <c r="AJ184" s="375" t="str">
        <f t="shared" si="23"/>
        <v/>
      </c>
      <c r="AK184" s="375" t="str">
        <f t="shared" si="24"/>
        <v/>
      </c>
      <c r="AL184" s="375" t="str">
        <f t="shared" si="25"/>
        <v/>
      </c>
      <c r="AM184" s="375" t="str">
        <f t="shared" si="26"/>
        <v/>
      </c>
      <c r="AN184" s="376"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376"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375" t="str">
        <f t="shared" si="27"/>
        <v/>
      </c>
      <c r="AQ184" s="444" t="str">
        <f t="shared" si="28"/>
        <v/>
      </c>
      <c r="AR184" s="375" t="str">
        <f t="shared" si="29"/>
        <v/>
      </c>
      <c r="AS184" s="377" t="str">
        <f t="shared" si="30"/>
        <v/>
      </c>
      <c r="AT184" s="378" t="str">
        <f t="shared" si="31"/>
        <v/>
      </c>
      <c r="AX184" s="625" t="b">
        <f t="shared" si="35"/>
        <v>0</v>
      </c>
      <c r="AY184" s="7" t="str">
        <f t="shared" si="36"/>
        <v>FALSEFALSEFALSE</v>
      </c>
      <c r="AZ184" s="626">
        <f t="shared" si="32"/>
        <v>0</v>
      </c>
      <c r="BA184" s="627" t="str">
        <f t="shared" si="37"/>
        <v/>
      </c>
      <c r="BB184" s="627">
        <f t="shared" si="33"/>
        <v>0</v>
      </c>
      <c r="BC184" s="690" t="str">
        <f t="shared" si="34"/>
        <v/>
      </c>
    </row>
    <row r="185" spans="1:55">
      <c r="A185" s="381">
        <v>128</v>
      </c>
      <c r="B185" s="117"/>
      <c r="C185" s="288"/>
      <c r="D185" s="289"/>
      <c r="E185" s="289"/>
      <c r="F185" s="290"/>
      <c r="G185" s="292"/>
      <c r="H185" s="116"/>
      <c r="I185" s="292"/>
      <c r="J185" s="116"/>
      <c r="K185" s="370"/>
      <c r="L185" s="370"/>
      <c r="M185" s="370"/>
      <c r="N185" s="371"/>
      <c r="O185" s="371"/>
      <c r="P185" s="371"/>
      <c r="Q185" s="371"/>
      <c r="R185" s="371"/>
      <c r="S185" s="371"/>
      <c r="T185" s="443"/>
      <c r="U185" s="539"/>
      <c r="V185" s="117"/>
      <c r="W185" s="118"/>
      <c r="X185" s="119"/>
      <c r="Y185" s="120"/>
      <c r="Z185" s="122"/>
      <c r="AA185" s="121"/>
      <c r="AB185" s="443"/>
      <c r="AC185" s="734"/>
      <c r="AD185" s="372"/>
      <c r="AE185" s="485"/>
      <c r="AF185" s="373" t="str">
        <f t="shared" si="19"/>
        <v/>
      </c>
      <c r="AG185" s="373" t="str">
        <f t="shared" si="20"/>
        <v/>
      </c>
      <c r="AH185" s="374" t="str">
        <f t="shared" si="21"/>
        <v/>
      </c>
      <c r="AI185" s="375" t="str">
        <f t="shared" si="22"/>
        <v/>
      </c>
      <c r="AJ185" s="375" t="str">
        <f t="shared" si="23"/>
        <v/>
      </c>
      <c r="AK185" s="375" t="str">
        <f t="shared" si="24"/>
        <v/>
      </c>
      <c r="AL185" s="375" t="str">
        <f t="shared" si="25"/>
        <v/>
      </c>
      <c r="AM185" s="375" t="str">
        <f t="shared" si="26"/>
        <v/>
      </c>
      <c r="AN185" s="376"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376"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375" t="str">
        <f t="shared" si="27"/>
        <v/>
      </c>
      <c r="AQ185" s="444" t="str">
        <f t="shared" si="28"/>
        <v/>
      </c>
      <c r="AR185" s="375" t="str">
        <f t="shared" si="29"/>
        <v/>
      </c>
      <c r="AS185" s="377" t="str">
        <f t="shared" si="30"/>
        <v/>
      </c>
      <c r="AT185" s="378" t="str">
        <f t="shared" si="31"/>
        <v/>
      </c>
      <c r="AX185" s="625" t="b">
        <f t="shared" si="35"/>
        <v>0</v>
      </c>
      <c r="AY185" s="7" t="str">
        <f t="shared" si="36"/>
        <v>FALSEFALSEFALSE</v>
      </c>
      <c r="AZ185" s="626">
        <f t="shared" si="32"/>
        <v>0</v>
      </c>
      <c r="BA185" s="627" t="str">
        <f t="shared" si="37"/>
        <v/>
      </c>
      <c r="BB185" s="627">
        <f t="shared" si="33"/>
        <v>0</v>
      </c>
      <c r="BC185" s="690" t="str">
        <f t="shared" si="34"/>
        <v/>
      </c>
    </row>
    <row r="186" spans="1:55">
      <c r="A186" s="381">
        <v>129</v>
      </c>
      <c r="B186" s="117"/>
      <c r="C186" s="288"/>
      <c r="D186" s="289"/>
      <c r="E186" s="289"/>
      <c r="F186" s="290"/>
      <c r="G186" s="292"/>
      <c r="H186" s="116"/>
      <c r="I186" s="292"/>
      <c r="J186" s="116"/>
      <c r="K186" s="370"/>
      <c r="L186" s="370"/>
      <c r="M186" s="370"/>
      <c r="N186" s="371"/>
      <c r="O186" s="371"/>
      <c r="P186" s="371"/>
      <c r="Q186" s="371"/>
      <c r="R186" s="371"/>
      <c r="S186" s="371"/>
      <c r="T186" s="443"/>
      <c r="U186" s="539"/>
      <c r="V186" s="117"/>
      <c r="W186" s="118"/>
      <c r="X186" s="119"/>
      <c r="Y186" s="120"/>
      <c r="Z186" s="122"/>
      <c r="AA186" s="121"/>
      <c r="AB186" s="443"/>
      <c r="AC186" s="734"/>
      <c r="AD186" s="372"/>
      <c r="AE186" s="485"/>
      <c r="AF186" s="373" t="str">
        <f t="shared" ref="AF186:AF249" si="38">IF(OR(T186="(減車済)",T186=""),"",1)</f>
        <v/>
      </c>
      <c r="AG186" s="373" t="str">
        <f t="shared" ref="AG186:AG249" si="39">IF(OR(T186="継続",T186="新規"),1,"")</f>
        <v/>
      </c>
      <c r="AH186" s="374" t="str">
        <f t="shared" ref="AH186:AH249" si="40">IF(AF186="","",UPPER(ASC(X186)))</f>
        <v/>
      </c>
      <c r="AI186" s="375" t="str">
        <f t="shared" ref="AI186:AI249" si="41">IF(AF186="","",IF(V186="","",IF(V186="普通",1,IF(V186="小型",2,0))))</f>
        <v/>
      </c>
      <c r="AJ186" s="375" t="str">
        <f t="shared" ref="AJ186:AJ249" si="42">IF(AF186="","",IF(W186="","",VLOOKUP(W186,用途,2,FALSE)))</f>
        <v/>
      </c>
      <c r="AK186" s="375" t="str">
        <f t="shared" ref="AK186:AK249" si="43">IF(AF186="","",IF(Y186="","",IF(Y186&lt;=10,1,IF(Y186&lt;30,2,IF(Y186&gt;=30,3,0)))))</f>
        <v/>
      </c>
      <c r="AL186" s="375" t="str">
        <f t="shared" ref="AL186:AL249" si="44">IF(AF186="","",IF(Z186="","",IF(Z186&lt;=1.7*1000,1,IF(Z186&lt;=2.5*1000,2,IF(Z186&lt;=3.5*1000,3,IF(Z186&lt;8*1000,4,IF(Z186&gt;=8*1000,5,"")))))))</f>
        <v/>
      </c>
      <c r="AM186" s="375" t="str">
        <f t="shared" ref="AM186:AM249" si="45">IF(AF186="","",IF(AA186="","",VLOOKUP(AA186,燃料の種類,2,FALSE)))</f>
        <v/>
      </c>
      <c r="AN186" s="376"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376"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375" t="str">
        <f t="shared" ref="AP186:AP249" si="46">IF((AF186="")+(AC186=""),"",IF(燃料区分1=4,VLOOKUP(AO186,排ガス低減レベル,2,FALSE),VLOOKUP(AC186,排ガス低減レベル,2,FALSE)))</f>
        <v/>
      </c>
      <c r="AQ186" s="444" t="str">
        <f t="shared" ref="AQ186:AQ249" si="47">IF(AG186="","",IF(AJ186=3,B186&amp;"-"&amp;SUM(AJ186*100,AK186*10,AL186)&amp;"A",IF(OR(AJ186=2,AJ186=4,AJ186=6),B186&amp;"-"&amp;AL186*10&amp;"A",IF(AJ186=1,B186&amp;"-"&amp;AJ186&amp;"A",IF(AJ186=5,B186&amp;"-"&amp;SUM(AJ186*100,AI186*10,AL186)&amp;"A","")))))</f>
        <v/>
      </c>
      <c r="AR186" s="375" t="str">
        <f t="shared" ref="AR186:AR249" si="48">IF(OR(AM186=1,AM186=2,AM186=11),1,IF(AM186=6,2,IF(OR(AM186=4,AM186=5,AM186=10),3,IF(AM186=7,4,IF(AM186=3,5, IF(OR(AM186=8,AM186=9),6,""))))))</f>
        <v/>
      </c>
      <c r="AS186" s="377" t="str">
        <f t="shared" ref="AS186:AS249" si="49">IF(AG186="","",B186&amp;"-"&amp;AM186)</f>
        <v/>
      </c>
      <c r="AT186" s="378" t="str">
        <f t="shared" ref="AT186:AT249" si="50">IF(AF186="","",VLOOKUP(T186,車両の増減,2,FALSE))</f>
        <v/>
      </c>
      <c r="AX186" s="625" t="b">
        <f t="shared" si="35"/>
        <v>0</v>
      </c>
      <c r="AY186" s="7" t="str">
        <f t="shared" si="36"/>
        <v>FALSEFALSEFALSE</v>
      </c>
      <c r="AZ186" s="626">
        <f t="shared" ref="AZ186:AZ249" si="51">AA186</f>
        <v>0</v>
      </c>
      <c r="BA186" s="627" t="str">
        <f t="shared" si="37"/>
        <v/>
      </c>
      <c r="BB186" s="627">
        <f t="shared" ref="BB186:BB249" si="52">LEN(X186)</f>
        <v>0</v>
      </c>
      <c r="BC186" s="690" t="str">
        <f t="shared" ref="BC186:BC249" si="53">MID(X186,2,1)</f>
        <v/>
      </c>
    </row>
    <row r="187" spans="1:55">
      <c r="A187" s="381">
        <v>130</v>
      </c>
      <c r="B187" s="117"/>
      <c r="C187" s="288"/>
      <c r="D187" s="289"/>
      <c r="E187" s="289"/>
      <c r="F187" s="290"/>
      <c r="G187" s="292"/>
      <c r="H187" s="116"/>
      <c r="I187" s="292"/>
      <c r="J187" s="116"/>
      <c r="K187" s="370"/>
      <c r="L187" s="370"/>
      <c r="M187" s="370"/>
      <c r="N187" s="371"/>
      <c r="O187" s="371"/>
      <c r="P187" s="371"/>
      <c r="Q187" s="371"/>
      <c r="R187" s="371"/>
      <c r="S187" s="371"/>
      <c r="T187" s="443"/>
      <c r="U187" s="539"/>
      <c r="V187" s="117"/>
      <c r="W187" s="118"/>
      <c r="X187" s="119"/>
      <c r="Y187" s="120"/>
      <c r="Z187" s="122"/>
      <c r="AA187" s="121"/>
      <c r="AB187" s="443"/>
      <c r="AC187" s="734"/>
      <c r="AD187" s="372"/>
      <c r="AE187" s="485"/>
      <c r="AF187" s="373" t="str">
        <f t="shared" si="38"/>
        <v/>
      </c>
      <c r="AG187" s="373" t="str">
        <f t="shared" si="39"/>
        <v/>
      </c>
      <c r="AH187" s="374" t="str">
        <f t="shared" si="40"/>
        <v/>
      </c>
      <c r="AI187" s="375" t="str">
        <f t="shared" si="41"/>
        <v/>
      </c>
      <c r="AJ187" s="375" t="str">
        <f t="shared" si="42"/>
        <v/>
      </c>
      <c r="AK187" s="375" t="str">
        <f t="shared" si="43"/>
        <v/>
      </c>
      <c r="AL187" s="375" t="str">
        <f t="shared" si="44"/>
        <v/>
      </c>
      <c r="AM187" s="375" t="str">
        <f t="shared" si="45"/>
        <v/>
      </c>
      <c r="AN187" s="376"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376"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375" t="str">
        <f t="shared" si="46"/>
        <v/>
      </c>
      <c r="AQ187" s="444" t="str">
        <f t="shared" si="47"/>
        <v/>
      </c>
      <c r="AR187" s="375" t="str">
        <f t="shared" si="48"/>
        <v/>
      </c>
      <c r="AS187" s="377" t="str">
        <f t="shared" si="49"/>
        <v/>
      </c>
      <c r="AT187" s="378" t="str">
        <f t="shared" si="50"/>
        <v/>
      </c>
      <c r="AX187" s="625" t="b">
        <f t="shared" ref="AX187:AX250" si="54">IF(AY187="FALSEFALSEFALSEFALSE","ハイブリッド")</f>
        <v>0</v>
      </c>
      <c r="AY187" s="7" t="str">
        <f t="shared" ref="AY187:AY250" si="55">EXACT(AZ187,BA187)&amp;IF(BA187="","")&amp;IF(AZ187="電気",TRUE)&amp;IF(AZ187="LPG",TRUE)</f>
        <v>FALSEFALSEFALSE</v>
      </c>
      <c r="AZ187" s="626">
        <f t="shared" si="51"/>
        <v>0</v>
      </c>
      <c r="BA187" s="627" t="str">
        <f t="shared" ref="BA187:BA250" si="56">IF(COUNTIFS(BC187,"*A*",BB187,"3"),"ハイブリッド(ガソリン)","")</f>
        <v/>
      </c>
      <c r="BB187" s="627">
        <f t="shared" si="52"/>
        <v>0</v>
      </c>
      <c r="BC187" s="690" t="str">
        <f t="shared" si="53"/>
        <v/>
      </c>
    </row>
    <row r="188" spans="1:55">
      <c r="A188" s="381">
        <v>131</v>
      </c>
      <c r="B188" s="117"/>
      <c r="C188" s="288"/>
      <c r="D188" s="289"/>
      <c r="E188" s="289"/>
      <c r="F188" s="290"/>
      <c r="G188" s="292"/>
      <c r="H188" s="116"/>
      <c r="I188" s="292"/>
      <c r="J188" s="116"/>
      <c r="K188" s="370"/>
      <c r="L188" s="370"/>
      <c r="M188" s="370"/>
      <c r="N188" s="371"/>
      <c r="O188" s="371"/>
      <c r="P188" s="371"/>
      <c r="Q188" s="371"/>
      <c r="R188" s="371"/>
      <c r="S188" s="371"/>
      <c r="T188" s="443"/>
      <c r="U188" s="539"/>
      <c r="V188" s="117"/>
      <c r="W188" s="118"/>
      <c r="X188" s="119"/>
      <c r="Y188" s="120"/>
      <c r="Z188" s="122"/>
      <c r="AA188" s="121"/>
      <c r="AB188" s="443"/>
      <c r="AC188" s="734"/>
      <c r="AD188" s="372"/>
      <c r="AE188" s="485"/>
      <c r="AF188" s="373" t="str">
        <f t="shared" si="38"/>
        <v/>
      </c>
      <c r="AG188" s="373" t="str">
        <f t="shared" si="39"/>
        <v/>
      </c>
      <c r="AH188" s="374" t="str">
        <f t="shared" si="40"/>
        <v/>
      </c>
      <c r="AI188" s="375" t="str">
        <f t="shared" si="41"/>
        <v/>
      </c>
      <c r="AJ188" s="375" t="str">
        <f t="shared" si="42"/>
        <v/>
      </c>
      <c r="AK188" s="375" t="str">
        <f t="shared" si="43"/>
        <v/>
      </c>
      <c r="AL188" s="375" t="str">
        <f t="shared" si="44"/>
        <v/>
      </c>
      <c r="AM188" s="375" t="str">
        <f t="shared" si="45"/>
        <v/>
      </c>
      <c r="AN188" s="376"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376"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375" t="str">
        <f t="shared" si="46"/>
        <v/>
      </c>
      <c r="AQ188" s="444" t="str">
        <f t="shared" si="47"/>
        <v/>
      </c>
      <c r="AR188" s="375" t="str">
        <f t="shared" si="48"/>
        <v/>
      </c>
      <c r="AS188" s="377" t="str">
        <f t="shared" si="49"/>
        <v/>
      </c>
      <c r="AT188" s="378" t="str">
        <f t="shared" si="50"/>
        <v/>
      </c>
      <c r="AX188" s="625" t="b">
        <f t="shared" si="54"/>
        <v>0</v>
      </c>
      <c r="AY188" s="7" t="str">
        <f t="shared" si="55"/>
        <v>FALSEFALSEFALSE</v>
      </c>
      <c r="AZ188" s="626">
        <f t="shared" si="51"/>
        <v>0</v>
      </c>
      <c r="BA188" s="627" t="str">
        <f t="shared" si="56"/>
        <v/>
      </c>
      <c r="BB188" s="627">
        <f t="shared" si="52"/>
        <v>0</v>
      </c>
      <c r="BC188" s="690" t="str">
        <f t="shared" si="53"/>
        <v/>
      </c>
    </row>
    <row r="189" spans="1:55">
      <c r="A189" s="381">
        <v>132</v>
      </c>
      <c r="B189" s="117"/>
      <c r="C189" s="288"/>
      <c r="D189" s="289"/>
      <c r="E189" s="289"/>
      <c r="F189" s="290"/>
      <c r="G189" s="292"/>
      <c r="H189" s="116"/>
      <c r="I189" s="292"/>
      <c r="J189" s="116"/>
      <c r="K189" s="370"/>
      <c r="L189" s="370"/>
      <c r="M189" s="370"/>
      <c r="N189" s="371"/>
      <c r="O189" s="371"/>
      <c r="P189" s="371"/>
      <c r="Q189" s="371"/>
      <c r="R189" s="371"/>
      <c r="S189" s="371"/>
      <c r="T189" s="443"/>
      <c r="U189" s="539"/>
      <c r="V189" s="117"/>
      <c r="W189" s="118"/>
      <c r="X189" s="119"/>
      <c r="Y189" s="120"/>
      <c r="Z189" s="122"/>
      <c r="AA189" s="121"/>
      <c r="AB189" s="443"/>
      <c r="AC189" s="734"/>
      <c r="AD189" s="372"/>
      <c r="AE189" s="485"/>
      <c r="AF189" s="373" t="str">
        <f t="shared" si="38"/>
        <v/>
      </c>
      <c r="AG189" s="373" t="str">
        <f t="shared" si="39"/>
        <v/>
      </c>
      <c r="AH189" s="374" t="str">
        <f t="shared" si="40"/>
        <v/>
      </c>
      <c r="AI189" s="375" t="str">
        <f t="shared" si="41"/>
        <v/>
      </c>
      <c r="AJ189" s="375" t="str">
        <f t="shared" si="42"/>
        <v/>
      </c>
      <c r="AK189" s="375" t="str">
        <f t="shared" si="43"/>
        <v/>
      </c>
      <c r="AL189" s="375" t="str">
        <f t="shared" si="44"/>
        <v/>
      </c>
      <c r="AM189" s="375" t="str">
        <f t="shared" si="45"/>
        <v/>
      </c>
      <c r="AN189" s="376"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376"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375" t="str">
        <f t="shared" si="46"/>
        <v/>
      </c>
      <c r="AQ189" s="444" t="str">
        <f t="shared" si="47"/>
        <v/>
      </c>
      <c r="AR189" s="375" t="str">
        <f t="shared" si="48"/>
        <v/>
      </c>
      <c r="AS189" s="377" t="str">
        <f t="shared" si="49"/>
        <v/>
      </c>
      <c r="AT189" s="378" t="str">
        <f t="shared" si="50"/>
        <v/>
      </c>
      <c r="AX189" s="625" t="b">
        <f t="shared" si="54"/>
        <v>0</v>
      </c>
      <c r="AY189" s="7" t="str">
        <f t="shared" si="55"/>
        <v>FALSEFALSEFALSE</v>
      </c>
      <c r="AZ189" s="626">
        <f t="shared" si="51"/>
        <v>0</v>
      </c>
      <c r="BA189" s="627" t="str">
        <f t="shared" si="56"/>
        <v/>
      </c>
      <c r="BB189" s="627">
        <f t="shared" si="52"/>
        <v>0</v>
      </c>
      <c r="BC189" s="690" t="str">
        <f t="shared" si="53"/>
        <v/>
      </c>
    </row>
    <row r="190" spans="1:55">
      <c r="A190" s="381">
        <v>133</v>
      </c>
      <c r="B190" s="117"/>
      <c r="C190" s="288"/>
      <c r="D190" s="289"/>
      <c r="E190" s="289"/>
      <c r="F190" s="290"/>
      <c r="G190" s="292"/>
      <c r="H190" s="116"/>
      <c r="I190" s="292"/>
      <c r="J190" s="116"/>
      <c r="K190" s="370"/>
      <c r="L190" s="370"/>
      <c r="M190" s="370"/>
      <c r="N190" s="371"/>
      <c r="O190" s="371"/>
      <c r="P190" s="371"/>
      <c r="Q190" s="371"/>
      <c r="R190" s="371"/>
      <c r="S190" s="371"/>
      <c r="T190" s="443"/>
      <c r="U190" s="539"/>
      <c r="V190" s="117"/>
      <c r="W190" s="118"/>
      <c r="X190" s="119"/>
      <c r="Y190" s="120"/>
      <c r="Z190" s="122"/>
      <c r="AA190" s="121"/>
      <c r="AB190" s="443"/>
      <c r="AC190" s="734"/>
      <c r="AD190" s="372"/>
      <c r="AE190" s="485"/>
      <c r="AF190" s="373" t="str">
        <f t="shared" si="38"/>
        <v/>
      </c>
      <c r="AG190" s="373" t="str">
        <f t="shared" si="39"/>
        <v/>
      </c>
      <c r="AH190" s="374" t="str">
        <f t="shared" si="40"/>
        <v/>
      </c>
      <c r="AI190" s="375" t="str">
        <f t="shared" si="41"/>
        <v/>
      </c>
      <c r="AJ190" s="375" t="str">
        <f t="shared" si="42"/>
        <v/>
      </c>
      <c r="AK190" s="375" t="str">
        <f t="shared" si="43"/>
        <v/>
      </c>
      <c r="AL190" s="375" t="str">
        <f t="shared" si="44"/>
        <v/>
      </c>
      <c r="AM190" s="375" t="str">
        <f t="shared" si="45"/>
        <v/>
      </c>
      <c r="AN190" s="376"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376"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375" t="str">
        <f t="shared" si="46"/>
        <v/>
      </c>
      <c r="AQ190" s="444" t="str">
        <f t="shared" si="47"/>
        <v/>
      </c>
      <c r="AR190" s="375" t="str">
        <f t="shared" si="48"/>
        <v/>
      </c>
      <c r="AS190" s="377" t="str">
        <f t="shared" si="49"/>
        <v/>
      </c>
      <c r="AT190" s="378" t="str">
        <f t="shared" si="50"/>
        <v/>
      </c>
      <c r="AX190" s="625" t="b">
        <f t="shared" si="54"/>
        <v>0</v>
      </c>
      <c r="AY190" s="7" t="str">
        <f t="shared" si="55"/>
        <v>FALSEFALSEFALSE</v>
      </c>
      <c r="AZ190" s="626">
        <f t="shared" si="51"/>
        <v>0</v>
      </c>
      <c r="BA190" s="627" t="str">
        <f t="shared" si="56"/>
        <v/>
      </c>
      <c r="BB190" s="627">
        <f t="shared" si="52"/>
        <v>0</v>
      </c>
      <c r="BC190" s="690" t="str">
        <f t="shared" si="53"/>
        <v/>
      </c>
    </row>
    <row r="191" spans="1:55">
      <c r="A191" s="381">
        <v>134</v>
      </c>
      <c r="B191" s="117"/>
      <c r="C191" s="288"/>
      <c r="D191" s="289"/>
      <c r="E191" s="289"/>
      <c r="F191" s="290"/>
      <c r="G191" s="292"/>
      <c r="H191" s="116"/>
      <c r="I191" s="292"/>
      <c r="J191" s="116"/>
      <c r="K191" s="370"/>
      <c r="L191" s="370"/>
      <c r="M191" s="370"/>
      <c r="N191" s="371"/>
      <c r="O191" s="371"/>
      <c r="P191" s="371"/>
      <c r="Q191" s="371"/>
      <c r="R191" s="371"/>
      <c r="S191" s="371"/>
      <c r="T191" s="443"/>
      <c r="U191" s="539"/>
      <c r="V191" s="117"/>
      <c r="W191" s="118"/>
      <c r="X191" s="119"/>
      <c r="Y191" s="120"/>
      <c r="Z191" s="122"/>
      <c r="AA191" s="121"/>
      <c r="AB191" s="443"/>
      <c r="AC191" s="734"/>
      <c r="AD191" s="372"/>
      <c r="AE191" s="485"/>
      <c r="AF191" s="373" t="str">
        <f t="shared" si="38"/>
        <v/>
      </c>
      <c r="AG191" s="373" t="str">
        <f t="shared" si="39"/>
        <v/>
      </c>
      <c r="AH191" s="374" t="str">
        <f t="shared" si="40"/>
        <v/>
      </c>
      <c r="AI191" s="375" t="str">
        <f t="shared" si="41"/>
        <v/>
      </c>
      <c r="AJ191" s="375" t="str">
        <f t="shared" si="42"/>
        <v/>
      </c>
      <c r="AK191" s="375" t="str">
        <f t="shared" si="43"/>
        <v/>
      </c>
      <c r="AL191" s="375" t="str">
        <f t="shared" si="44"/>
        <v/>
      </c>
      <c r="AM191" s="375" t="str">
        <f t="shared" si="45"/>
        <v/>
      </c>
      <c r="AN191" s="376"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376"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375" t="str">
        <f t="shared" si="46"/>
        <v/>
      </c>
      <c r="AQ191" s="444" t="str">
        <f t="shared" si="47"/>
        <v/>
      </c>
      <c r="AR191" s="375" t="str">
        <f t="shared" si="48"/>
        <v/>
      </c>
      <c r="AS191" s="377" t="str">
        <f t="shared" si="49"/>
        <v/>
      </c>
      <c r="AT191" s="378" t="str">
        <f t="shared" si="50"/>
        <v/>
      </c>
      <c r="AX191" s="625" t="b">
        <f t="shared" si="54"/>
        <v>0</v>
      </c>
      <c r="AY191" s="7" t="str">
        <f t="shared" si="55"/>
        <v>FALSEFALSEFALSE</v>
      </c>
      <c r="AZ191" s="626">
        <f t="shared" si="51"/>
        <v>0</v>
      </c>
      <c r="BA191" s="627" t="str">
        <f t="shared" si="56"/>
        <v/>
      </c>
      <c r="BB191" s="627">
        <f t="shared" si="52"/>
        <v>0</v>
      </c>
      <c r="BC191" s="690" t="str">
        <f t="shared" si="53"/>
        <v/>
      </c>
    </row>
    <row r="192" spans="1:55">
      <c r="A192" s="381">
        <v>135</v>
      </c>
      <c r="B192" s="117"/>
      <c r="C192" s="288"/>
      <c r="D192" s="289"/>
      <c r="E192" s="289"/>
      <c r="F192" s="290"/>
      <c r="G192" s="292"/>
      <c r="H192" s="116"/>
      <c r="I192" s="292"/>
      <c r="J192" s="116"/>
      <c r="K192" s="370"/>
      <c r="L192" s="370"/>
      <c r="M192" s="370"/>
      <c r="N192" s="371"/>
      <c r="O192" s="371"/>
      <c r="P192" s="371"/>
      <c r="Q192" s="371"/>
      <c r="R192" s="371"/>
      <c r="S192" s="371"/>
      <c r="T192" s="443"/>
      <c r="U192" s="539"/>
      <c r="V192" s="117"/>
      <c r="W192" s="118"/>
      <c r="X192" s="119"/>
      <c r="Y192" s="120"/>
      <c r="Z192" s="122"/>
      <c r="AA192" s="121"/>
      <c r="AB192" s="443"/>
      <c r="AC192" s="734"/>
      <c r="AD192" s="372"/>
      <c r="AE192" s="485"/>
      <c r="AF192" s="373" t="str">
        <f t="shared" si="38"/>
        <v/>
      </c>
      <c r="AG192" s="373" t="str">
        <f t="shared" si="39"/>
        <v/>
      </c>
      <c r="AH192" s="374" t="str">
        <f t="shared" si="40"/>
        <v/>
      </c>
      <c r="AI192" s="375" t="str">
        <f t="shared" si="41"/>
        <v/>
      </c>
      <c r="AJ192" s="375" t="str">
        <f t="shared" si="42"/>
        <v/>
      </c>
      <c r="AK192" s="375" t="str">
        <f t="shared" si="43"/>
        <v/>
      </c>
      <c r="AL192" s="375" t="str">
        <f t="shared" si="44"/>
        <v/>
      </c>
      <c r="AM192" s="375" t="str">
        <f t="shared" si="45"/>
        <v/>
      </c>
      <c r="AN192" s="376"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376"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375" t="str">
        <f t="shared" si="46"/>
        <v/>
      </c>
      <c r="AQ192" s="444" t="str">
        <f t="shared" si="47"/>
        <v/>
      </c>
      <c r="AR192" s="375" t="str">
        <f t="shared" si="48"/>
        <v/>
      </c>
      <c r="AS192" s="377" t="str">
        <f t="shared" si="49"/>
        <v/>
      </c>
      <c r="AT192" s="378" t="str">
        <f t="shared" si="50"/>
        <v/>
      </c>
      <c r="AX192" s="625" t="b">
        <f t="shared" si="54"/>
        <v>0</v>
      </c>
      <c r="AY192" s="7" t="str">
        <f t="shared" si="55"/>
        <v>FALSEFALSEFALSE</v>
      </c>
      <c r="AZ192" s="626">
        <f t="shared" si="51"/>
        <v>0</v>
      </c>
      <c r="BA192" s="627" t="str">
        <f t="shared" si="56"/>
        <v/>
      </c>
      <c r="BB192" s="627">
        <f t="shared" si="52"/>
        <v>0</v>
      </c>
      <c r="BC192" s="690" t="str">
        <f t="shared" si="53"/>
        <v/>
      </c>
    </row>
    <row r="193" spans="1:55">
      <c r="A193" s="381">
        <v>136</v>
      </c>
      <c r="B193" s="117"/>
      <c r="C193" s="288"/>
      <c r="D193" s="289"/>
      <c r="E193" s="289"/>
      <c r="F193" s="290"/>
      <c r="G193" s="292"/>
      <c r="H193" s="116"/>
      <c r="I193" s="292"/>
      <c r="J193" s="116"/>
      <c r="K193" s="370"/>
      <c r="L193" s="370"/>
      <c r="M193" s="370"/>
      <c r="N193" s="371"/>
      <c r="O193" s="371"/>
      <c r="P193" s="371"/>
      <c r="Q193" s="371"/>
      <c r="R193" s="371"/>
      <c r="S193" s="371"/>
      <c r="T193" s="443"/>
      <c r="U193" s="539"/>
      <c r="V193" s="117"/>
      <c r="W193" s="118"/>
      <c r="X193" s="119"/>
      <c r="Y193" s="120"/>
      <c r="Z193" s="122"/>
      <c r="AA193" s="121"/>
      <c r="AB193" s="443"/>
      <c r="AC193" s="734"/>
      <c r="AD193" s="372"/>
      <c r="AE193" s="485"/>
      <c r="AF193" s="373" t="str">
        <f t="shared" si="38"/>
        <v/>
      </c>
      <c r="AG193" s="373" t="str">
        <f t="shared" si="39"/>
        <v/>
      </c>
      <c r="AH193" s="374" t="str">
        <f t="shared" si="40"/>
        <v/>
      </c>
      <c r="AI193" s="375" t="str">
        <f t="shared" si="41"/>
        <v/>
      </c>
      <c r="AJ193" s="375" t="str">
        <f t="shared" si="42"/>
        <v/>
      </c>
      <c r="AK193" s="375" t="str">
        <f t="shared" si="43"/>
        <v/>
      </c>
      <c r="AL193" s="375" t="str">
        <f t="shared" si="44"/>
        <v/>
      </c>
      <c r="AM193" s="375" t="str">
        <f t="shared" si="45"/>
        <v/>
      </c>
      <c r="AN193" s="376"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376"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375" t="str">
        <f t="shared" si="46"/>
        <v/>
      </c>
      <c r="AQ193" s="444" t="str">
        <f t="shared" si="47"/>
        <v/>
      </c>
      <c r="AR193" s="375" t="str">
        <f t="shared" si="48"/>
        <v/>
      </c>
      <c r="AS193" s="377" t="str">
        <f t="shared" si="49"/>
        <v/>
      </c>
      <c r="AT193" s="378" t="str">
        <f t="shared" si="50"/>
        <v/>
      </c>
      <c r="AX193" s="625" t="b">
        <f t="shared" si="54"/>
        <v>0</v>
      </c>
      <c r="AY193" s="7" t="str">
        <f t="shared" si="55"/>
        <v>FALSEFALSEFALSE</v>
      </c>
      <c r="AZ193" s="626">
        <f t="shared" si="51"/>
        <v>0</v>
      </c>
      <c r="BA193" s="627" t="str">
        <f t="shared" si="56"/>
        <v/>
      </c>
      <c r="BB193" s="627">
        <f t="shared" si="52"/>
        <v>0</v>
      </c>
      <c r="BC193" s="690" t="str">
        <f t="shared" si="53"/>
        <v/>
      </c>
    </row>
    <row r="194" spans="1:55">
      <c r="A194" s="381">
        <v>137</v>
      </c>
      <c r="B194" s="117"/>
      <c r="C194" s="288"/>
      <c r="D194" s="289"/>
      <c r="E194" s="289"/>
      <c r="F194" s="290"/>
      <c r="G194" s="292"/>
      <c r="H194" s="116"/>
      <c r="I194" s="292"/>
      <c r="J194" s="116"/>
      <c r="K194" s="370"/>
      <c r="L194" s="370"/>
      <c r="M194" s="370"/>
      <c r="N194" s="371"/>
      <c r="O194" s="371"/>
      <c r="P194" s="371"/>
      <c r="Q194" s="371"/>
      <c r="R194" s="371"/>
      <c r="S194" s="371"/>
      <c r="T194" s="443"/>
      <c r="U194" s="539"/>
      <c r="V194" s="117"/>
      <c r="W194" s="118"/>
      <c r="X194" s="119"/>
      <c r="Y194" s="120"/>
      <c r="Z194" s="122"/>
      <c r="AA194" s="121"/>
      <c r="AB194" s="443"/>
      <c r="AC194" s="734"/>
      <c r="AD194" s="372"/>
      <c r="AE194" s="485"/>
      <c r="AF194" s="373" t="str">
        <f t="shared" si="38"/>
        <v/>
      </c>
      <c r="AG194" s="373" t="str">
        <f t="shared" si="39"/>
        <v/>
      </c>
      <c r="AH194" s="374" t="str">
        <f t="shared" si="40"/>
        <v/>
      </c>
      <c r="AI194" s="375" t="str">
        <f t="shared" si="41"/>
        <v/>
      </c>
      <c r="AJ194" s="375" t="str">
        <f t="shared" si="42"/>
        <v/>
      </c>
      <c r="AK194" s="375" t="str">
        <f t="shared" si="43"/>
        <v/>
      </c>
      <c r="AL194" s="375" t="str">
        <f t="shared" si="44"/>
        <v/>
      </c>
      <c r="AM194" s="375" t="str">
        <f t="shared" si="45"/>
        <v/>
      </c>
      <c r="AN194" s="376"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376"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375" t="str">
        <f t="shared" si="46"/>
        <v/>
      </c>
      <c r="AQ194" s="444" t="str">
        <f t="shared" si="47"/>
        <v/>
      </c>
      <c r="AR194" s="375" t="str">
        <f t="shared" si="48"/>
        <v/>
      </c>
      <c r="AS194" s="377" t="str">
        <f t="shared" si="49"/>
        <v/>
      </c>
      <c r="AT194" s="378" t="str">
        <f t="shared" si="50"/>
        <v/>
      </c>
      <c r="AX194" s="625" t="b">
        <f t="shared" si="54"/>
        <v>0</v>
      </c>
      <c r="AY194" s="7" t="str">
        <f t="shared" si="55"/>
        <v>FALSEFALSEFALSE</v>
      </c>
      <c r="AZ194" s="626">
        <f t="shared" si="51"/>
        <v>0</v>
      </c>
      <c r="BA194" s="627" t="str">
        <f t="shared" si="56"/>
        <v/>
      </c>
      <c r="BB194" s="627">
        <f t="shared" si="52"/>
        <v>0</v>
      </c>
      <c r="BC194" s="690" t="str">
        <f t="shared" si="53"/>
        <v/>
      </c>
    </row>
    <row r="195" spans="1:55">
      <c r="A195" s="381">
        <v>138</v>
      </c>
      <c r="B195" s="117"/>
      <c r="C195" s="288"/>
      <c r="D195" s="289"/>
      <c r="E195" s="289"/>
      <c r="F195" s="290"/>
      <c r="G195" s="292"/>
      <c r="H195" s="116"/>
      <c r="I195" s="292"/>
      <c r="J195" s="116"/>
      <c r="K195" s="370"/>
      <c r="L195" s="370"/>
      <c r="M195" s="370"/>
      <c r="N195" s="371"/>
      <c r="O195" s="371"/>
      <c r="P195" s="371"/>
      <c r="Q195" s="371"/>
      <c r="R195" s="371"/>
      <c r="S195" s="371"/>
      <c r="T195" s="443"/>
      <c r="U195" s="539"/>
      <c r="V195" s="117"/>
      <c r="W195" s="118"/>
      <c r="X195" s="119"/>
      <c r="Y195" s="120"/>
      <c r="Z195" s="122"/>
      <c r="AA195" s="121"/>
      <c r="AB195" s="443"/>
      <c r="AC195" s="734"/>
      <c r="AD195" s="372"/>
      <c r="AE195" s="485"/>
      <c r="AF195" s="373" t="str">
        <f t="shared" si="38"/>
        <v/>
      </c>
      <c r="AG195" s="373" t="str">
        <f t="shared" si="39"/>
        <v/>
      </c>
      <c r="AH195" s="374" t="str">
        <f t="shared" si="40"/>
        <v/>
      </c>
      <c r="AI195" s="375" t="str">
        <f t="shared" si="41"/>
        <v/>
      </c>
      <c r="AJ195" s="375" t="str">
        <f t="shared" si="42"/>
        <v/>
      </c>
      <c r="AK195" s="375" t="str">
        <f t="shared" si="43"/>
        <v/>
      </c>
      <c r="AL195" s="375" t="str">
        <f t="shared" si="44"/>
        <v/>
      </c>
      <c r="AM195" s="375" t="str">
        <f t="shared" si="45"/>
        <v/>
      </c>
      <c r="AN195" s="376"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376"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375" t="str">
        <f t="shared" si="46"/>
        <v/>
      </c>
      <c r="AQ195" s="444" t="str">
        <f t="shared" si="47"/>
        <v/>
      </c>
      <c r="AR195" s="375" t="str">
        <f t="shared" si="48"/>
        <v/>
      </c>
      <c r="AS195" s="377" t="str">
        <f t="shared" si="49"/>
        <v/>
      </c>
      <c r="AT195" s="378" t="str">
        <f t="shared" si="50"/>
        <v/>
      </c>
      <c r="AX195" s="625" t="b">
        <f t="shared" si="54"/>
        <v>0</v>
      </c>
      <c r="AY195" s="7" t="str">
        <f t="shared" si="55"/>
        <v>FALSEFALSEFALSE</v>
      </c>
      <c r="AZ195" s="626">
        <f t="shared" si="51"/>
        <v>0</v>
      </c>
      <c r="BA195" s="627" t="str">
        <f t="shared" si="56"/>
        <v/>
      </c>
      <c r="BB195" s="627">
        <f t="shared" si="52"/>
        <v>0</v>
      </c>
      <c r="BC195" s="690" t="str">
        <f t="shared" si="53"/>
        <v/>
      </c>
    </row>
    <row r="196" spans="1:55">
      <c r="A196" s="381">
        <v>139</v>
      </c>
      <c r="B196" s="117"/>
      <c r="C196" s="288"/>
      <c r="D196" s="289"/>
      <c r="E196" s="289"/>
      <c r="F196" s="290"/>
      <c r="G196" s="292"/>
      <c r="H196" s="116"/>
      <c r="I196" s="292"/>
      <c r="J196" s="116"/>
      <c r="K196" s="370"/>
      <c r="L196" s="370"/>
      <c r="M196" s="370"/>
      <c r="N196" s="371"/>
      <c r="O196" s="371"/>
      <c r="P196" s="371"/>
      <c r="Q196" s="371"/>
      <c r="R196" s="371"/>
      <c r="S196" s="371"/>
      <c r="T196" s="443"/>
      <c r="U196" s="539"/>
      <c r="V196" s="117"/>
      <c r="W196" s="118"/>
      <c r="X196" s="119"/>
      <c r="Y196" s="120"/>
      <c r="Z196" s="122"/>
      <c r="AA196" s="121"/>
      <c r="AB196" s="443"/>
      <c r="AC196" s="734"/>
      <c r="AD196" s="372"/>
      <c r="AE196" s="485"/>
      <c r="AF196" s="373" t="str">
        <f t="shared" si="38"/>
        <v/>
      </c>
      <c r="AG196" s="373" t="str">
        <f t="shared" si="39"/>
        <v/>
      </c>
      <c r="AH196" s="374" t="str">
        <f t="shared" si="40"/>
        <v/>
      </c>
      <c r="AI196" s="375" t="str">
        <f t="shared" si="41"/>
        <v/>
      </c>
      <c r="AJ196" s="375" t="str">
        <f t="shared" si="42"/>
        <v/>
      </c>
      <c r="AK196" s="375" t="str">
        <f t="shared" si="43"/>
        <v/>
      </c>
      <c r="AL196" s="375" t="str">
        <f t="shared" si="44"/>
        <v/>
      </c>
      <c r="AM196" s="375" t="str">
        <f t="shared" si="45"/>
        <v/>
      </c>
      <c r="AN196" s="376"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376"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375" t="str">
        <f t="shared" si="46"/>
        <v/>
      </c>
      <c r="AQ196" s="444" t="str">
        <f t="shared" si="47"/>
        <v/>
      </c>
      <c r="AR196" s="375" t="str">
        <f t="shared" si="48"/>
        <v/>
      </c>
      <c r="AS196" s="377" t="str">
        <f t="shared" si="49"/>
        <v/>
      </c>
      <c r="AT196" s="378" t="str">
        <f t="shared" si="50"/>
        <v/>
      </c>
      <c r="AX196" s="625" t="b">
        <f t="shared" si="54"/>
        <v>0</v>
      </c>
      <c r="AY196" s="7" t="str">
        <f t="shared" si="55"/>
        <v>FALSEFALSEFALSE</v>
      </c>
      <c r="AZ196" s="626">
        <f t="shared" si="51"/>
        <v>0</v>
      </c>
      <c r="BA196" s="627" t="str">
        <f t="shared" si="56"/>
        <v/>
      </c>
      <c r="BB196" s="627">
        <f t="shared" si="52"/>
        <v>0</v>
      </c>
      <c r="BC196" s="690" t="str">
        <f t="shared" si="53"/>
        <v/>
      </c>
    </row>
    <row r="197" spans="1:55">
      <c r="A197" s="381">
        <v>140</v>
      </c>
      <c r="B197" s="117"/>
      <c r="C197" s="288"/>
      <c r="D197" s="289"/>
      <c r="E197" s="289"/>
      <c r="F197" s="290"/>
      <c r="G197" s="292"/>
      <c r="H197" s="116"/>
      <c r="I197" s="292"/>
      <c r="J197" s="116"/>
      <c r="K197" s="370"/>
      <c r="L197" s="370"/>
      <c r="M197" s="370"/>
      <c r="N197" s="371"/>
      <c r="O197" s="371"/>
      <c r="P197" s="371"/>
      <c r="Q197" s="371"/>
      <c r="R197" s="371"/>
      <c r="S197" s="371"/>
      <c r="T197" s="443"/>
      <c r="U197" s="539"/>
      <c r="V197" s="117"/>
      <c r="W197" s="118"/>
      <c r="X197" s="119"/>
      <c r="Y197" s="120"/>
      <c r="Z197" s="122"/>
      <c r="AA197" s="121"/>
      <c r="AB197" s="443"/>
      <c r="AC197" s="734"/>
      <c r="AD197" s="372"/>
      <c r="AE197" s="485"/>
      <c r="AF197" s="373" t="str">
        <f t="shared" si="38"/>
        <v/>
      </c>
      <c r="AG197" s="373" t="str">
        <f t="shared" si="39"/>
        <v/>
      </c>
      <c r="AH197" s="374" t="str">
        <f t="shared" si="40"/>
        <v/>
      </c>
      <c r="AI197" s="375" t="str">
        <f t="shared" si="41"/>
        <v/>
      </c>
      <c r="AJ197" s="375" t="str">
        <f t="shared" si="42"/>
        <v/>
      </c>
      <c r="AK197" s="375" t="str">
        <f t="shared" si="43"/>
        <v/>
      </c>
      <c r="AL197" s="375" t="str">
        <f t="shared" si="44"/>
        <v/>
      </c>
      <c r="AM197" s="375" t="str">
        <f t="shared" si="45"/>
        <v/>
      </c>
      <c r="AN197" s="376"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376"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375" t="str">
        <f t="shared" si="46"/>
        <v/>
      </c>
      <c r="AQ197" s="444" t="str">
        <f t="shared" si="47"/>
        <v/>
      </c>
      <c r="AR197" s="375" t="str">
        <f t="shared" si="48"/>
        <v/>
      </c>
      <c r="AS197" s="377" t="str">
        <f t="shared" si="49"/>
        <v/>
      </c>
      <c r="AT197" s="378" t="str">
        <f t="shared" si="50"/>
        <v/>
      </c>
      <c r="AX197" s="625" t="b">
        <f t="shared" si="54"/>
        <v>0</v>
      </c>
      <c r="AY197" s="7" t="str">
        <f t="shared" si="55"/>
        <v>FALSEFALSEFALSE</v>
      </c>
      <c r="AZ197" s="626">
        <f t="shared" si="51"/>
        <v>0</v>
      </c>
      <c r="BA197" s="627" t="str">
        <f t="shared" si="56"/>
        <v/>
      </c>
      <c r="BB197" s="627">
        <f t="shared" si="52"/>
        <v>0</v>
      </c>
      <c r="BC197" s="690" t="str">
        <f t="shared" si="53"/>
        <v/>
      </c>
    </row>
    <row r="198" spans="1:55">
      <c r="A198" s="381">
        <v>141</v>
      </c>
      <c r="B198" s="117"/>
      <c r="C198" s="288"/>
      <c r="D198" s="289"/>
      <c r="E198" s="289"/>
      <c r="F198" s="290"/>
      <c r="G198" s="292"/>
      <c r="H198" s="116"/>
      <c r="I198" s="292"/>
      <c r="J198" s="116"/>
      <c r="K198" s="370"/>
      <c r="L198" s="370"/>
      <c r="M198" s="370"/>
      <c r="N198" s="371"/>
      <c r="O198" s="371"/>
      <c r="P198" s="371"/>
      <c r="Q198" s="371"/>
      <c r="R198" s="371"/>
      <c r="S198" s="371"/>
      <c r="T198" s="443"/>
      <c r="U198" s="539"/>
      <c r="V198" s="117"/>
      <c r="W198" s="118"/>
      <c r="X198" s="119"/>
      <c r="Y198" s="120"/>
      <c r="Z198" s="122"/>
      <c r="AA198" s="121"/>
      <c r="AB198" s="443"/>
      <c r="AC198" s="734"/>
      <c r="AD198" s="372"/>
      <c r="AE198" s="485"/>
      <c r="AF198" s="373" t="str">
        <f t="shared" si="38"/>
        <v/>
      </c>
      <c r="AG198" s="373" t="str">
        <f t="shared" si="39"/>
        <v/>
      </c>
      <c r="AH198" s="374" t="str">
        <f t="shared" si="40"/>
        <v/>
      </c>
      <c r="AI198" s="375" t="str">
        <f t="shared" si="41"/>
        <v/>
      </c>
      <c r="AJ198" s="375" t="str">
        <f t="shared" si="42"/>
        <v/>
      </c>
      <c r="AK198" s="375" t="str">
        <f t="shared" si="43"/>
        <v/>
      </c>
      <c r="AL198" s="375" t="str">
        <f t="shared" si="44"/>
        <v/>
      </c>
      <c r="AM198" s="375" t="str">
        <f t="shared" si="45"/>
        <v/>
      </c>
      <c r="AN198" s="376"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376"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375" t="str">
        <f t="shared" si="46"/>
        <v/>
      </c>
      <c r="AQ198" s="444" t="str">
        <f t="shared" si="47"/>
        <v/>
      </c>
      <c r="AR198" s="375" t="str">
        <f t="shared" si="48"/>
        <v/>
      </c>
      <c r="AS198" s="377" t="str">
        <f t="shared" si="49"/>
        <v/>
      </c>
      <c r="AT198" s="378" t="str">
        <f t="shared" si="50"/>
        <v/>
      </c>
      <c r="AX198" s="625" t="b">
        <f t="shared" si="54"/>
        <v>0</v>
      </c>
      <c r="AY198" s="7" t="str">
        <f t="shared" si="55"/>
        <v>FALSEFALSEFALSE</v>
      </c>
      <c r="AZ198" s="626">
        <f t="shared" si="51"/>
        <v>0</v>
      </c>
      <c r="BA198" s="627" t="str">
        <f t="shared" si="56"/>
        <v/>
      </c>
      <c r="BB198" s="627">
        <f t="shared" si="52"/>
        <v>0</v>
      </c>
      <c r="BC198" s="690" t="str">
        <f t="shared" si="53"/>
        <v/>
      </c>
    </row>
    <row r="199" spans="1:55">
      <c r="A199" s="381">
        <v>142</v>
      </c>
      <c r="B199" s="117"/>
      <c r="C199" s="288"/>
      <c r="D199" s="289"/>
      <c r="E199" s="289"/>
      <c r="F199" s="290"/>
      <c r="G199" s="292"/>
      <c r="H199" s="116"/>
      <c r="I199" s="292"/>
      <c r="J199" s="116"/>
      <c r="K199" s="370"/>
      <c r="L199" s="370"/>
      <c r="M199" s="370"/>
      <c r="N199" s="371"/>
      <c r="O199" s="371"/>
      <c r="P199" s="371"/>
      <c r="Q199" s="371"/>
      <c r="R199" s="371"/>
      <c r="S199" s="371"/>
      <c r="T199" s="443"/>
      <c r="U199" s="539"/>
      <c r="V199" s="117"/>
      <c r="W199" s="118"/>
      <c r="X199" s="119"/>
      <c r="Y199" s="120"/>
      <c r="Z199" s="122"/>
      <c r="AA199" s="121"/>
      <c r="AB199" s="443"/>
      <c r="AC199" s="734"/>
      <c r="AD199" s="372"/>
      <c r="AE199" s="485"/>
      <c r="AF199" s="373" t="str">
        <f t="shared" si="38"/>
        <v/>
      </c>
      <c r="AG199" s="373" t="str">
        <f t="shared" si="39"/>
        <v/>
      </c>
      <c r="AH199" s="374" t="str">
        <f t="shared" si="40"/>
        <v/>
      </c>
      <c r="AI199" s="375" t="str">
        <f t="shared" si="41"/>
        <v/>
      </c>
      <c r="AJ199" s="375" t="str">
        <f t="shared" si="42"/>
        <v/>
      </c>
      <c r="AK199" s="375" t="str">
        <f t="shared" si="43"/>
        <v/>
      </c>
      <c r="AL199" s="375" t="str">
        <f t="shared" si="44"/>
        <v/>
      </c>
      <c r="AM199" s="375" t="str">
        <f t="shared" si="45"/>
        <v/>
      </c>
      <c r="AN199" s="376"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376"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375" t="str">
        <f t="shared" si="46"/>
        <v/>
      </c>
      <c r="AQ199" s="444" t="str">
        <f t="shared" si="47"/>
        <v/>
      </c>
      <c r="AR199" s="375" t="str">
        <f t="shared" si="48"/>
        <v/>
      </c>
      <c r="AS199" s="377" t="str">
        <f t="shared" si="49"/>
        <v/>
      </c>
      <c r="AT199" s="378" t="str">
        <f t="shared" si="50"/>
        <v/>
      </c>
      <c r="AX199" s="625" t="b">
        <f t="shared" si="54"/>
        <v>0</v>
      </c>
      <c r="AY199" s="7" t="str">
        <f t="shared" si="55"/>
        <v>FALSEFALSEFALSE</v>
      </c>
      <c r="AZ199" s="626">
        <f t="shared" si="51"/>
        <v>0</v>
      </c>
      <c r="BA199" s="627" t="str">
        <f t="shared" si="56"/>
        <v/>
      </c>
      <c r="BB199" s="627">
        <f t="shared" si="52"/>
        <v>0</v>
      </c>
      <c r="BC199" s="690" t="str">
        <f t="shared" si="53"/>
        <v/>
      </c>
    </row>
    <row r="200" spans="1:55">
      <c r="A200" s="381">
        <v>143</v>
      </c>
      <c r="B200" s="117"/>
      <c r="C200" s="288"/>
      <c r="D200" s="289"/>
      <c r="E200" s="289"/>
      <c r="F200" s="290"/>
      <c r="G200" s="292"/>
      <c r="H200" s="116"/>
      <c r="I200" s="292"/>
      <c r="J200" s="116"/>
      <c r="K200" s="370"/>
      <c r="L200" s="370"/>
      <c r="M200" s="370"/>
      <c r="N200" s="371"/>
      <c r="O200" s="371"/>
      <c r="P200" s="371"/>
      <c r="Q200" s="371"/>
      <c r="R200" s="371"/>
      <c r="S200" s="371"/>
      <c r="T200" s="443"/>
      <c r="U200" s="539"/>
      <c r="V200" s="117"/>
      <c r="W200" s="118"/>
      <c r="X200" s="119"/>
      <c r="Y200" s="120"/>
      <c r="Z200" s="122"/>
      <c r="AA200" s="121"/>
      <c r="AB200" s="443"/>
      <c r="AC200" s="734"/>
      <c r="AD200" s="372"/>
      <c r="AE200" s="485"/>
      <c r="AF200" s="373" t="str">
        <f t="shared" si="38"/>
        <v/>
      </c>
      <c r="AG200" s="373" t="str">
        <f t="shared" si="39"/>
        <v/>
      </c>
      <c r="AH200" s="374" t="str">
        <f t="shared" si="40"/>
        <v/>
      </c>
      <c r="AI200" s="375" t="str">
        <f t="shared" si="41"/>
        <v/>
      </c>
      <c r="AJ200" s="375" t="str">
        <f t="shared" si="42"/>
        <v/>
      </c>
      <c r="AK200" s="375" t="str">
        <f t="shared" si="43"/>
        <v/>
      </c>
      <c r="AL200" s="375" t="str">
        <f t="shared" si="44"/>
        <v/>
      </c>
      <c r="AM200" s="375" t="str">
        <f t="shared" si="45"/>
        <v/>
      </c>
      <c r="AN200" s="376"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376"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375" t="str">
        <f t="shared" si="46"/>
        <v/>
      </c>
      <c r="AQ200" s="444" t="str">
        <f t="shared" si="47"/>
        <v/>
      </c>
      <c r="AR200" s="375" t="str">
        <f t="shared" si="48"/>
        <v/>
      </c>
      <c r="AS200" s="377" t="str">
        <f t="shared" si="49"/>
        <v/>
      </c>
      <c r="AT200" s="378" t="str">
        <f t="shared" si="50"/>
        <v/>
      </c>
      <c r="AX200" s="625" t="b">
        <f t="shared" si="54"/>
        <v>0</v>
      </c>
      <c r="AY200" s="7" t="str">
        <f t="shared" si="55"/>
        <v>FALSEFALSEFALSE</v>
      </c>
      <c r="AZ200" s="626">
        <f t="shared" si="51"/>
        <v>0</v>
      </c>
      <c r="BA200" s="627" t="str">
        <f t="shared" si="56"/>
        <v/>
      </c>
      <c r="BB200" s="627">
        <f t="shared" si="52"/>
        <v>0</v>
      </c>
      <c r="BC200" s="690" t="str">
        <f t="shared" si="53"/>
        <v/>
      </c>
    </row>
    <row r="201" spans="1:55">
      <c r="A201" s="381">
        <v>144</v>
      </c>
      <c r="B201" s="117"/>
      <c r="C201" s="288"/>
      <c r="D201" s="289"/>
      <c r="E201" s="289"/>
      <c r="F201" s="290"/>
      <c r="G201" s="292"/>
      <c r="H201" s="116"/>
      <c r="I201" s="292"/>
      <c r="J201" s="116"/>
      <c r="K201" s="370"/>
      <c r="L201" s="370"/>
      <c r="M201" s="370"/>
      <c r="N201" s="371"/>
      <c r="O201" s="371"/>
      <c r="P201" s="371"/>
      <c r="Q201" s="371"/>
      <c r="R201" s="371"/>
      <c r="S201" s="371"/>
      <c r="T201" s="443"/>
      <c r="U201" s="539"/>
      <c r="V201" s="117"/>
      <c r="W201" s="118"/>
      <c r="X201" s="119"/>
      <c r="Y201" s="120"/>
      <c r="Z201" s="122"/>
      <c r="AA201" s="121"/>
      <c r="AB201" s="443"/>
      <c r="AC201" s="734"/>
      <c r="AD201" s="372"/>
      <c r="AE201" s="485"/>
      <c r="AF201" s="373" t="str">
        <f t="shared" si="38"/>
        <v/>
      </c>
      <c r="AG201" s="373" t="str">
        <f t="shared" si="39"/>
        <v/>
      </c>
      <c r="AH201" s="374" t="str">
        <f t="shared" si="40"/>
        <v/>
      </c>
      <c r="AI201" s="375" t="str">
        <f t="shared" si="41"/>
        <v/>
      </c>
      <c r="AJ201" s="375" t="str">
        <f t="shared" si="42"/>
        <v/>
      </c>
      <c r="AK201" s="375" t="str">
        <f t="shared" si="43"/>
        <v/>
      </c>
      <c r="AL201" s="375" t="str">
        <f t="shared" si="44"/>
        <v/>
      </c>
      <c r="AM201" s="375" t="str">
        <f t="shared" si="45"/>
        <v/>
      </c>
      <c r="AN201" s="376"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376"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375" t="str">
        <f t="shared" si="46"/>
        <v/>
      </c>
      <c r="AQ201" s="444" t="str">
        <f t="shared" si="47"/>
        <v/>
      </c>
      <c r="AR201" s="375" t="str">
        <f t="shared" si="48"/>
        <v/>
      </c>
      <c r="AS201" s="377" t="str">
        <f t="shared" si="49"/>
        <v/>
      </c>
      <c r="AT201" s="378" t="str">
        <f t="shared" si="50"/>
        <v/>
      </c>
      <c r="AX201" s="625" t="b">
        <f t="shared" si="54"/>
        <v>0</v>
      </c>
      <c r="AY201" s="7" t="str">
        <f t="shared" si="55"/>
        <v>FALSEFALSEFALSE</v>
      </c>
      <c r="AZ201" s="626">
        <f t="shared" si="51"/>
        <v>0</v>
      </c>
      <c r="BA201" s="627" t="str">
        <f t="shared" si="56"/>
        <v/>
      </c>
      <c r="BB201" s="627">
        <f t="shared" si="52"/>
        <v>0</v>
      </c>
      <c r="BC201" s="690" t="str">
        <f t="shared" si="53"/>
        <v/>
      </c>
    </row>
    <row r="202" spans="1:55">
      <c r="A202" s="381">
        <v>145</v>
      </c>
      <c r="B202" s="117"/>
      <c r="C202" s="288"/>
      <c r="D202" s="289"/>
      <c r="E202" s="289"/>
      <c r="F202" s="290"/>
      <c r="G202" s="292"/>
      <c r="H202" s="116"/>
      <c r="I202" s="292"/>
      <c r="J202" s="116"/>
      <c r="K202" s="370"/>
      <c r="L202" s="370"/>
      <c r="M202" s="370"/>
      <c r="N202" s="371"/>
      <c r="O202" s="371"/>
      <c r="P202" s="371"/>
      <c r="Q202" s="371"/>
      <c r="R202" s="371"/>
      <c r="S202" s="371"/>
      <c r="T202" s="443"/>
      <c r="U202" s="539"/>
      <c r="V202" s="117"/>
      <c r="W202" s="118"/>
      <c r="X202" s="119"/>
      <c r="Y202" s="120"/>
      <c r="Z202" s="122"/>
      <c r="AA202" s="121"/>
      <c r="AB202" s="443"/>
      <c r="AC202" s="734"/>
      <c r="AD202" s="372"/>
      <c r="AE202" s="485"/>
      <c r="AF202" s="373" t="str">
        <f t="shared" si="38"/>
        <v/>
      </c>
      <c r="AG202" s="373" t="str">
        <f t="shared" si="39"/>
        <v/>
      </c>
      <c r="AH202" s="374" t="str">
        <f t="shared" si="40"/>
        <v/>
      </c>
      <c r="AI202" s="375" t="str">
        <f t="shared" si="41"/>
        <v/>
      </c>
      <c r="AJ202" s="375" t="str">
        <f t="shared" si="42"/>
        <v/>
      </c>
      <c r="AK202" s="375" t="str">
        <f t="shared" si="43"/>
        <v/>
      </c>
      <c r="AL202" s="375" t="str">
        <f t="shared" si="44"/>
        <v/>
      </c>
      <c r="AM202" s="375" t="str">
        <f t="shared" si="45"/>
        <v/>
      </c>
      <c r="AN202" s="376"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376"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375" t="str">
        <f t="shared" si="46"/>
        <v/>
      </c>
      <c r="AQ202" s="444" t="str">
        <f t="shared" si="47"/>
        <v/>
      </c>
      <c r="AR202" s="375" t="str">
        <f t="shared" si="48"/>
        <v/>
      </c>
      <c r="AS202" s="377" t="str">
        <f t="shared" si="49"/>
        <v/>
      </c>
      <c r="AT202" s="378" t="str">
        <f t="shared" si="50"/>
        <v/>
      </c>
      <c r="AX202" s="625" t="b">
        <f t="shared" si="54"/>
        <v>0</v>
      </c>
      <c r="AY202" s="7" t="str">
        <f t="shared" si="55"/>
        <v>FALSEFALSEFALSE</v>
      </c>
      <c r="AZ202" s="626">
        <f t="shared" si="51"/>
        <v>0</v>
      </c>
      <c r="BA202" s="627" t="str">
        <f t="shared" si="56"/>
        <v/>
      </c>
      <c r="BB202" s="627">
        <f t="shared" si="52"/>
        <v>0</v>
      </c>
      <c r="BC202" s="690" t="str">
        <f t="shared" si="53"/>
        <v/>
      </c>
    </row>
    <row r="203" spans="1:55">
      <c r="A203" s="381">
        <v>146</v>
      </c>
      <c r="B203" s="117"/>
      <c r="C203" s="288"/>
      <c r="D203" s="289"/>
      <c r="E203" s="289"/>
      <c r="F203" s="290"/>
      <c r="G203" s="292"/>
      <c r="H203" s="116"/>
      <c r="I203" s="292"/>
      <c r="J203" s="116"/>
      <c r="K203" s="370"/>
      <c r="L203" s="370"/>
      <c r="M203" s="370"/>
      <c r="N203" s="371"/>
      <c r="O203" s="371"/>
      <c r="P203" s="371"/>
      <c r="Q203" s="371"/>
      <c r="R203" s="371"/>
      <c r="S203" s="371"/>
      <c r="T203" s="443"/>
      <c r="U203" s="539"/>
      <c r="V203" s="117"/>
      <c r="W203" s="118"/>
      <c r="X203" s="119"/>
      <c r="Y203" s="120"/>
      <c r="Z203" s="122"/>
      <c r="AA203" s="121"/>
      <c r="AB203" s="443"/>
      <c r="AC203" s="734"/>
      <c r="AD203" s="372"/>
      <c r="AE203" s="485"/>
      <c r="AF203" s="373" t="str">
        <f t="shared" si="38"/>
        <v/>
      </c>
      <c r="AG203" s="373" t="str">
        <f t="shared" si="39"/>
        <v/>
      </c>
      <c r="AH203" s="374" t="str">
        <f t="shared" si="40"/>
        <v/>
      </c>
      <c r="AI203" s="375" t="str">
        <f t="shared" si="41"/>
        <v/>
      </c>
      <c r="AJ203" s="375" t="str">
        <f t="shared" si="42"/>
        <v/>
      </c>
      <c r="AK203" s="375" t="str">
        <f t="shared" si="43"/>
        <v/>
      </c>
      <c r="AL203" s="375" t="str">
        <f t="shared" si="44"/>
        <v/>
      </c>
      <c r="AM203" s="375" t="str">
        <f t="shared" si="45"/>
        <v/>
      </c>
      <c r="AN203" s="376"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376"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375" t="str">
        <f t="shared" si="46"/>
        <v/>
      </c>
      <c r="AQ203" s="444" t="str">
        <f t="shared" si="47"/>
        <v/>
      </c>
      <c r="AR203" s="375" t="str">
        <f t="shared" si="48"/>
        <v/>
      </c>
      <c r="AS203" s="377" t="str">
        <f t="shared" si="49"/>
        <v/>
      </c>
      <c r="AT203" s="378" t="str">
        <f t="shared" si="50"/>
        <v/>
      </c>
      <c r="AX203" s="625" t="b">
        <f t="shared" si="54"/>
        <v>0</v>
      </c>
      <c r="AY203" s="7" t="str">
        <f t="shared" si="55"/>
        <v>FALSEFALSEFALSE</v>
      </c>
      <c r="AZ203" s="626">
        <f t="shared" si="51"/>
        <v>0</v>
      </c>
      <c r="BA203" s="627" t="str">
        <f t="shared" si="56"/>
        <v/>
      </c>
      <c r="BB203" s="627">
        <f t="shared" si="52"/>
        <v>0</v>
      </c>
      <c r="BC203" s="690" t="str">
        <f t="shared" si="53"/>
        <v/>
      </c>
    </row>
    <row r="204" spans="1:55">
      <c r="A204" s="381">
        <v>147</v>
      </c>
      <c r="B204" s="117"/>
      <c r="C204" s="288"/>
      <c r="D204" s="289"/>
      <c r="E204" s="289"/>
      <c r="F204" s="290"/>
      <c r="G204" s="292"/>
      <c r="H204" s="116"/>
      <c r="I204" s="292"/>
      <c r="J204" s="116"/>
      <c r="K204" s="370"/>
      <c r="L204" s="370"/>
      <c r="M204" s="370"/>
      <c r="N204" s="371"/>
      <c r="O204" s="371"/>
      <c r="P204" s="371"/>
      <c r="Q204" s="371"/>
      <c r="R204" s="371"/>
      <c r="S204" s="371"/>
      <c r="T204" s="443"/>
      <c r="U204" s="539"/>
      <c r="V204" s="117"/>
      <c r="W204" s="118"/>
      <c r="X204" s="119"/>
      <c r="Y204" s="120"/>
      <c r="Z204" s="122"/>
      <c r="AA204" s="121"/>
      <c r="AB204" s="443"/>
      <c r="AC204" s="734"/>
      <c r="AD204" s="372"/>
      <c r="AE204" s="485"/>
      <c r="AF204" s="373" t="str">
        <f t="shared" si="38"/>
        <v/>
      </c>
      <c r="AG204" s="373" t="str">
        <f t="shared" si="39"/>
        <v/>
      </c>
      <c r="AH204" s="374" t="str">
        <f t="shared" si="40"/>
        <v/>
      </c>
      <c r="AI204" s="375" t="str">
        <f t="shared" si="41"/>
        <v/>
      </c>
      <c r="AJ204" s="375" t="str">
        <f t="shared" si="42"/>
        <v/>
      </c>
      <c r="AK204" s="375" t="str">
        <f t="shared" si="43"/>
        <v/>
      </c>
      <c r="AL204" s="375" t="str">
        <f t="shared" si="44"/>
        <v/>
      </c>
      <c r="AM204" s="375" t="str">
        <f t="shared" si="45"/>
        <v/>
      </c>
      <c r="AN204" s="376"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376"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375" t="str">
        <f t="shared" si="46"/>
        <v/>
      </c>
      <c r="AQ204" s="444" t="str">
        <f t="shared" si="47"/>
        <v/>
      </c>
      <c r="AR204" s="375" t="str">
        <f t="shared" si="48"/>
        <v/>
      </c>
      <c r="AS204" s="377" t="str">
        <f t="shared" si="49"/>
        <v/>
      </c>
      <c r="AT204" s="378" t="str">
        <f t="shared" si="50"/>
        <v/>
      </c>
      <c r="AX204" s="625" t="b">
        <f t="shared" si="54"/>
        <v>0</v>
      </c>
      <c r="AY204" s="7" t="str">
        <f t="shared" si="55"/>
        <v>FALSEFALSEFALSE</v>
      </c>
      <c r="AZ204" s="626">
        <f t="shared" si="51"/>
        <v>0</v>
      </c>
      <c r="BA204" s="627" t="str">
        <f t="shared" si="56"/>
        <v/>
      </c>
      <c r="BB204" s="627">
        <f t="shared" si="52"/>
        <v>0</v>
      </c>
      <c r="BC204" s="690" t="str">
        <f t="shared" si="53"/>
        <v/>
      </c>
    </row>
    <row r="205" spans="1:55">
      <c r="A205" s="381">
        <v>148</v>
      </c>
      <c r="B205" s="117"/>
      <c r="C205" s="288"/>
      <c r="D205" s="289"/>
      <c r="E205" s="289"/>
      <c r="F205" s="290"/>
      <c r="G205" s="292"/>
      <c r="H205" s="116"/>
      <c r="I205" s="292"/>
      <c r="J205" s="116"/>
      <c r="K205" s="370"/>
      <c r="L205" s="370"/>
      <c r="M205" s="370"/>
      <c r="N205" s="371"/>
      <c r="O205" s="371"/>
      <c r="P205" s="371"/>
      <c r="Q205" s="371"/>
      <c r="R205" s="371"/>
      <c r="S205" s="371"/>
      <c r="T205" s="443"/>
      <c r="U205" s="539"/>
      <c r="V205" s="117"/>
      <c r="W205" s="118"/>
      <c r="X205" s="119"/>
      <c r="Y205" s="120"/>
      <c r="Z205" s="122"/>
      <c r="AA205" s="121"/>
      <c r="AB205" s="443"/>
      <c r="AC205" s="734"/>
      <c r="AD205" s="372"/>
      <c r="AE205" s="485"/>
      <c r="AF205" s="373" t="str">
        <f t="shared" si="38"/>
        <v/>
      </c>
      <c r="AG205" s="373" t="str">
        <f t="shared" si="39"/>
        <v/>
      </c>
      <c r="AH205" s="374" t="str">
        <f t="shared" si="40"/>
        <v/>
      </c>
      <c r="AI205" s="375" t="str">
        <f t="shared" si="41"/>
        <v/>
      </c>
      <c r="AJ205" s="375" t="str">
        <f t="shared" si="42"/>
        <v/>
      </c>
      <c r="AK205" s="375" t="str">
        <f t="shared" si="43"/>
        <v/>
      </c>
      <c r="AL205" s="375" t="str">
        <f t="shared" si="44"/>
        <v/>
      </c>
      <c r="AM205" s="375" t="str">
        <f t="shared" si="45"/>
        <v/>
      </c>
      <c r="AN205" s="376"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376"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375" t="str">
        <f t="shared" si="46"/>
        <v/>
      </c>
      <c r="AQ205" s="444" t="str">
        <f t="shared" si="47"/>
        <v/>
      </c>
      <c r="AR205" s="375" t="str">
        <f t="shared" si="48"/>
        <v/>
      </c>
      <c r="AS205" s="377" t="str">
        <f t="shared" si="49"/>
        <v/>
      </c>
      <c r="AT205" s="378" t="str">
        <f t="shared" si="50"/>
        <v/>
      </c>
      <c r="AX205" s="625" t="b">
        <f t="shared" si="54"/>
        <v>0</v>
      </c>
      <c r="AY205" s="7" t="str">
        <f t="shared" si="55"/>
        <v>FALSEFALSEFALSE</v>
      </c>
      <c r="AZ205" s="626">
        <f t="shared" si="51"/>
        <v>0</v>
      </c>
      <c r="BA205" s="627" t="str">
        <f t="shared" si="56"/>
        <v/>
      </c>
      <c r="BB205" s="627">
        <f t="shared" si="52"/>
        <v>0</v>
      </c>
      <c r="BC205" s="690" t="str">
        <f t="shared" si="53"/>
        <v/>
      </c>
    </row>
    <row r="206" spans="1:55">
      <c r="A206" s="381">
        <v>149</v>
      </c>
      <c r="B206" s="117"/>
      <c r="C206" s="288"/>
      <c r="D206" s="289"/>
      <c r="E206" s="289"/>
      <c r="F206" s="290"/>
      <c r="G206" s="292"/>
      <c r="H206" s="116"/>
      <c r="I206" s="292"/>
      <c r="J206" s="116"/>
      <c r="K206" s="370"/>
      <c r="L206" s="370"/>
      <c r="M206" s="370"/>
      <c r="N206" s="371"/>
      <c r="O206" s="371"/>
      <c r="P206" s="371"/>
      <c r="Q206" s="371"/>
      <c r="R206" s="371"/>
      <c r="S206" s="371"/>
      <c r="T206" s="443"/>
      <c r="U206" s="539"/>
      <c r="V206" s="117"/>
      <c r="W206" s="118"/>
      <c r="X206" s="119"/>
      <c r="Y206" s="120"/>
      <c r="Z206" s="122"/>
      <c r="AA206" s="121"/>
      <c r="AB206" s="443"/>
      <c r="AC206" s="734"/>
      <c r="AD206" s="372"/>
      <c r="AE206" s="485"/>
      <c r="AF206" s="373" t="str">
        <f t="shared" si="38"/>
        <v/>
      </c>
      <c r="AG206" s="373" t="str">
        <f t="shared" si="39"/>
        <v/>
      </c>
      <c r="AH206" s="374" t="str">
        <f t="shared" si="40"/>
        <v/>
      </c>
      <c r="AI206" s="375" t="str">
        <f t="shared" si="41"/>
        <v/>
      </c>
      <c r="AJ206" s="375" t="str">
        <f t="shared" si="42"/>
        <v/>
      </c>
      <c r="AK206" s="375" t="str">
        <f t="shared" si="43"/>
        <v/>
      </c>
      <c r="AL206" s="375" t="str">
        <f t="shared" si="44"/>
        <v/>
      </c>
      <c r="AM206" s="375" t="str">
        <f t="shared" si="45"/>
        <v/>
      </c>
      <c r="AN206" s="376"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376"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375" t="str">
        <f t="shared" si="46"/>
        <v/>
      </c>
      <c r="AQ206" s="444" t="str">
        <f t="shared" si="47"/>
        <v/>
      </c>
      <c r="AR206" s="375" t="str">
        <f t="shared" si="48"/>
        <v/>
      </c>
      <c r="AS206" s="377" t="str">
        <f t="shared" si="49"/>
        <v/>
      </c>
      <c r="AT206" s="378" t="str">
        <f t="shared" si="50"/>
        <v/>
      </c>
      <c r="AX206" s="625" t="b">
        <f t="shared" si="54"/>
        <v>0</v>
      </c>
      <c r="AY206" s="7" t="str">
        <f t="shared" si="55"/>
        <v>FALSEFALSEFALSE</v>
      </c>
      <c r="AZ206" s="626">
        <f t="shared" si="51"/>
        <v>0</v>
      </c>
      <c r="BA206" s="627" t="str">
        <f t="shared" si="56"/>
        <v/>
      </c>
      <c r="BB206" s="627">
        <f t="shared" si="52"/>
        <v>0</v>
      </c>
      <c r="BC206" s="690" t="str">
        <f t="shared" si="53"/>
        <v/>
      </c>
    </row>
    <row r="207" spans="1:55">
      <c r="A207" s="381">
        <v>150</v>
      </c>
      <c r="B207" s="117"/>
      <c r="C207" s="288"/>
      <c r="D207" s="289"/>
      <c r="E207" s="289"/>
      <c r="F207" s="290"/>
      <c r="G207" s="292"/>
      <c r="H207" s="116"/>
      <c r="I207" s="292"/>
      <c r="J207" s="116"/>
      <c r="K207" s="370"/>
      <c r="L207" s="370"/>
      <c r="M207" s="370"/>
      <c r="N207" s="371"/>
      <c r="O207" s="371"/>
      <c r="P207" s="371"/>
      <c r="Q207" s="371"/>
      <c r="R207" s="371"/>
      <c r="S207" s="371"/>
      <c r="T207" s="443"/>
      <c r="U207" s="539"/>
      <c r="V207" s="117"/>
      <c r="W207" s="118"/>
      <c r="X207" s="119"/>
      <c r="Y207" s="120"/>
      <c r="Z207" s="122"/>
      <c r="AA207" s="121"/>
      <c r="AB207" s="443"/>
      <c r="AC207" s="734"/>
      <c r="AD207" s="372"/>
      <c r="AE207" s="485"/>
      <c r="AF207" s="373" t="str">
        <f t="shared" si="38"/>
        <v/>
      </c>
      <c r="AG207" s="373" t="str">
        <f t="shared" si="39"/>
        <v/>
      </c>
      <c r="AH207" s="374" t="str">
        <f t="shared" si="40"/>
        <v/>
      </c>
      <c r="AI207" s="375" t="str">
        <f t="shared" si="41"/>
        <v/>
      </c>
      <c r="AJ207" s="375" t="str">
        <f t="shared" si="42"/>
        <v/>
      </c>
      <c r="AK207" s="375" t="str">
        <f t="shared" si="43"/>
        <v/>
      </c>
      <c r="AL207" s="375" t="str">
        <f t="shared" si="44"/>
        <v/>
      </c>
      <c r="AM207" s="375" t="str">
        <f t="shared" si="45"/>
        <v/>
      </c>
      <c r="AN207" s="376"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376"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375" t="str">
        <f t="shared" si="46"/>
        <v/>
      </c>
      <c r="AQ207" s="444" t="str">
        <f t="shared" si="47"/>
        <v/>
      </c>
      <c r="AR207" s="375" t="str">
        <f t="shared" si="48"/>
        <v/>
      </c>
      <c r="AS207" s="377" t="str">
        <f t="shared" si="49"/>
        <v/>
      </c>
      <c r="AT207" s="378" t="str">
        <f t="shared" si="50"/>
        <v/>
      </c>
      <c r="AX207" s="625" t="b">
        <f t="shared" si="54"/>
        <v>0</v>
      </c>
      <c r="AY207" s="7" t="str">
        <f t="shared" si="55"/>
        <v>FALSEFALSEFALSE</v>
      </c>
      <c r="AZ207" s="626">
        <f t="shared" si="51"/>
        <v>0</v>
      </c>
      <c r="BA207" s="627" t="str">
        <f t="shared" si="56"/>
        <v/>
      </c>
      <c r="BB207" s="627">
        <f t="shared" si="52"/>
        <v>0</v>
      </c>
      <c r="BC207" s="690" t="str">
        <f t="shared" si="53"/>
        <v/>
      </c>
    </row>
    <row r="208" spans="1:55">
      <c r="A208" s="381">
        <v>151</v>
      </c>
      <c r="B208" s="117"/>
      <c r="C208" s="288"/>
      <c r="D208" s="289"/>
      <c r="E208" s="289"/>
      <c r="F208" s="290"/>
      <c r="G208" s="292"/>
      <c r="H208" s="116"/>
      <c r="I208" s="292"/>
      <c r="J208" s="116"/>
      <c r="K208" s="370"/>
      <c r="L208" s="370"/>
      <c r="M208" s="370"/>
      <c r="N208" s="371"/>
      <c r="O208" s="371"/>
      <c r="P208" s="371"/>
      <c r="Q208" s="371"/>
      <c r="R208" s="371"/>
      <c r="S208" s="371"/>
      <c r="T208" s="443"/>
      <c r="U208" s="539"/>
      <c r="V208" s="117"/>
      <c r="W208" s="118"/>
      <c r="X208" s="119"/>
      <c r="Y208" s="120"/>
      <c r="Z208" s="122"/>
      <c r="AA208" s="121"/>
      <c r="AB208" s="443"/>
      <c r="AC208" s="734"/>
      <c r="AD208" s="372"/>
      <c r="AE208" s="485"/>
      <c r="AF208" s="373" t="str">
        <f t="shared" si="38"/>
        <v/>
      </c>
      <c r="AG208" s="373" t="str">
        <f t="shared" si="39"/>
        <v/>
      </c>
      <c r="AH208" s="374" t="str">
        <f t="shared" si="40"/>
        <v/>
      </c>
      <c r="AI208" s="375" t="str">
        <f t="shared" si="41"/>
        <v/>
      </c>
      <c r="AJ208" s="375" t="str">
        <f t="shared" si="42"/>
        <v/>
      </c>
      <c r="AK208" s="375" t="str">
        <f t="shared" si="43"/>
        <v/>
      </c>
      <c r="AL208" s="375" t="str">
        <f t="shared" si="44"/>
        <v/>
      </c>
      <c r="AM208" s="375" t="str">
        <f t="shared" si="45"/>
        <v/>
      </c>
      <c r="AN208" s="376"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376"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375" t="str">
        <f t="shared" si="46"/>
        <v/>
      </c>
      <c r="AQ208" s="444" t="str">
        <f t="shared" si="47"/>
        <v/>
      </c>
      <c r="AR208" s="375" t="str">
        <f t="shared" si="48"/>
        <v/>
      </c>
      <c r="AS208" s="377" t="str">
        <f t="shared" si="49"/>
        <v/>
      </c>
      <c r="AT208" s="378" t="str">
        <f t="shared" si="50"/>
        <v/>
      </c>
      <c r="AX208" s="625" t="b">
        <f t="shared" si="54"/>
        <v>0</v>
      </c>
      <c r="AY208" s="7" t="str">
        <f t="shared" si="55"/>
        <v>FALSEFALSEFALSE</v>
      </c>
      <c r="AZ208" s="626">
        <f t="shared" si="51"/>
        <v>0</v>
      </c>
      <c r="BA208" s="627" t="str">
        <f t="shared" si="56"/>
        <v/>
      </c>
      <c r="BB208" s="627">
        <f t="shared" si="52"/>
        <v>0</v>
      </c>
      <c r="BC208" s="690" t="str">
        <f t="shared" si="53"/>
        <v/>
      </c>
    </row>
    <row r="209" spans="1:55">
      <c r="A209" s="381">
        <v>152</v>
      </c>
      <c r="B209" s="117"/>
      <c r="C209" s="288"/>
      <c r="D209" s="289"/>
      <c r="E209" s="289"/>
      <c r="F209" s="290"/>
      <c r="G209" s="292"/>
      <c r="H209" s="116"/>
      <c r="I209" s="292"/>
      <c r="J209" s="116"/>
      <c r="K209" s="370"/>
      <c r="L209" s="370"/>
      <c r="M209" s="370"/>
      <c r="N209" s="371"/>
      <c r="O209" s="371"/>
      <c r="P209" s="371"/>
      <c r="Q209" s="371"/>
      <c r="R209" s="371"/>
      <c r="S209" s="371"/>
      <c r="T209" s="443"/>
      <c r="U209" s="539"/>
      <c r="V209" s="117"/>
      <c r="W209" s="118"/>
      <c r="X209" s="119"/>
      <c r="Y209" s="120"/>
      <c r="Z209" s="122"/>
      <c r="AA209" s="121"/>
      <c r="AB209" s="443"/>
      <c r="AC209" s="734"/>
      <c r="AD209" s="372"/>
      <c r="AE209" s="485"/>
      <c r="AF209" s="373" t="str">
        <f t="shared" si="38"/>
        <v/>
      </c>
      <c r="AG209" s="373" t="str">
        <f t="shared" si="39"/>
        <v/>
      </c>
      <c r="AH209" s="374" t="str">
        <f t="shared" si="40"/>
        <v/>
      </c>
      <c r="AI209" s="375" t="str">
        <f t="shared" si="41"/>
        <v/>
      </c>
      <c r="AJ209" s="375" t="str">
        <f t="shared" si="42"/>
        <v/>
      </c>
      <c r="AK209" s="375" t="str">
        <f t="shared" si="43"/>
        <v/>
      </c>
      <c r="AL209" s="375" t="str">
        <f t="shared" si="44"/>
        <v/>
      </c>
      <c r="AM209" s="375" t="str">
        <f t="shared" si="45"/>
        <v/>
      </c>
      <c r="AN209" s="376"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376"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375" t="str">
        <f t="shared" si="46"/>
        <v/>
      </c>
      <c r="AQ209" s="444" t="str">
        <f t="shared" si="47"/>
        <v/>
      </c>
      <c r="AR209" s="375" t="str">
        <f t="shared" si="48"/>
        <v/>
      </c>
      <c r="AS209" s="377" t="str">
        <f t="shared" si="49"/>
        <v/>
      </c>
      <c r="AT209" s="378" t="str">
        <f t="shared" si="50"/>
        <v/>
      </c>
      <c r="AX209" s="625" t="b">
        <f t="shared" si="54"/>
        <v>0</v>
      </c>
      <c r="AY209" s="7" t="str">
        <f t="shared" si="55"/>
        <v>FALSEFALSEFALSE</v>
      </c>
      <c r="AZ209" s="626">
        <f t="shared" si="51"/>
        <v>0</v>
      </c>
      <c r="BA209" s="627" t="str">
        <f t="shared" si="56"/>
        <v/>
      </c>
      <c r="BB209" s="627">
        <f t="shared" si="52"/>
        <v>0</v>
      </c>
      <c r="BC209" s="690" t="str">
        <f t="shared" si="53"/>
        <v/>
      </c>
    </row>
    <row r="210" spans="1:55">
      <c r="A210" s="381">
        <v>153</v>
      </c>
      <c r="B210" s="117"/>
      <c r="C210" s="288"/>
      <c r="D210" s="289"/>
      <c r="E210" s="289"/>
      <c r="F210" s="290"/>
      <c r="G210" s="292"/>
      <c r="H210" s="116"/>
      <c r="I210" s="292"/>
      <c r="J210" s="116"/>
      <c r="K210" s="370"/>
      <c r="L210" s="370"/>
      <c r="M210" s="370"/>
      <c r="N210" s="371"/>
      <c r="O210" s="371"/>
      <c r="P210" s="371"/>
      <c r="Q210" s="371"/>
      <c r="R210" s="371"/>
      <c r="S210" s="371"/>
      <c r="T210" s="443"/>
      <c r="U210" s="539"/>
      <c r="V210" s="117"/>
      <c r="W210" s="118"/>
      <c r="X210" s="119"/>
      <c r="Y210" s="120"/>
      <c r="Z210" s="122"/>
      <c r="AA210" s="121"/>
      <c r="AB210" s="443"/>
      <c r="AC210" s="734"/>
      <c r="AD210" s="372"/>
      <c r="AE210" s="485"/>
      <c r="AF210" s="373" t="str">
        <f t="shared" si="38"/>
        <v/>
      </c>
      <c r="AG210" s="373" t="str">
        <f t="shared" si="39"/>
        <v/>
      </c>
      <c r="AH210" s="374" t="str">
        <f t="shared" si="40"/>
        <v/>
      </c>
      <c r="AI210" s="375" t="str">
        <f t="shared" si="41"/>
        <v/>
      </c>
      <c r="AJ210" s="375" t="str">
        <f t="shared" si="42"/>
        <v/>
      </c>
      <c r="AK210" s="375" t="str">
        <f t="shared" si="43"/>
        <v/>
      </c>
      <c r="AL210" s="375" t="str">
        <f t="shared" si="44"/>
        <v/>
      </c>
      <c r="AM210" s="375" t="str">
        <f t="shared" si="45"/>
        <v/>
      </c>
      <c r="AN210" s="376"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376"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375" t="str">
        <f t="shared" si="46"/>
        <v/>
      </c>
      <c r="AQ210" s="444" t="str">
        <f t="shared" si="47"/>
        <v/>
      </c>
      <c r="AR210" s="375" t="str">
        <f t="shared" si="48"/>
        <v/>
      </c>
      <c r="AS210" s="377" t="str">
        <f t="shared" si="49"/>
        <v/>
      </c>
      <c r="AT210" s="378" t="str">
        <f t="shared" si="50"/>
        <v/>
      </c>
      <c r="AX210" s="625" t="b">
        <f t="shared" si="54"/>
        <v>0</v>
      </c>
      <c r="AY210" s="7" t="str">
        <f t="shared" si="55"/>
        <v>FALSEFALSEFALSE</v>
      </c>
      <c r="AZ210" s="626">
        <f t="shared" si="51"/>
        <v>0</v>
      </c>
      <c r="BA210" s="627" t="str">
        <f t="shared" si="56"/>
        <v/>
      </c>
      <c r="BB210" s="627">
        <f t="shared" si="52"/>
        <v>0</v>
      </c>
      <c r="BC210" s="690" t="str">
        <f t="shared" si="53"/>
        <v/>
      </c>
    </row>
    <row r="211" spans="1:55">
      <c r="A211" s="381">
        <v>154</v>
      </c>
      <c r="B211" s="117"/>
      <c r="C211" s="288"/>
      <c r="D211" s="289"/>
      <c r="E211" s="289"/>
      <c r="F211" s="290"/>
      <c r="G211" s="292"/>
      <c r="H211" s="116"/>
      <c r="I211" s="292"/>
      <c r="J211" s="116"/>
      <c r="K211" s="370"/>
      <c r="L211" s="370"/>
      <c r="M211" s="370"/>
      <c r="N211" s="371"/>
      <c r="O211" s="371"/>
      <c r="P211" s="371"/>
      <c r="Q211" s="371"/>
      <c r="R211" s="371"/>
      <c r="S211" s="371"/>
      <c r="T211" s="443"/>
      <c r="U211" s="539"/>
      <c r="V211" s="117"/>
      <c r="W211" s="118"/>
      <c r="X211" s="119"/>
      <c r="Y211" s="120"/>
      <c r="Z211" s="122"/>
      <c r="AA211" s="121"/>
      <c r="AB211" s="443"/>
      <c r="AC211" s="734"/>
      <c r="AD211" s="372"/>
      <c r="AE211" s="485"/>
      <c r="AF211" s="373" t="str">
        <f t="shared" si="38"/>
        <v/>
      </c>
      <c r="AG211" s="373" t="str">
        <f t="shared" si="39"/>
        <v/>
      </c>
      <c r="AH211" s="374" t="str">
        <f t="shared" si="40"/>
        <v/>
      </c>
      <c r="AI211" s="375" t="str">
        <f t="shared" si="41"/>
        <v/>
      </c>
      <c r="AJ211" s="375" t="str">
        <f t="shared" si="42"/>
        <v/>
      </c>
      <c r="AK211" s="375" t="str">
        <f t="shared" si="43"/>
        <v/>
      </c>
      <c r="AL211" s="375" t="str">
        <f t="shared" si="44"/>
        <v/>
      </c>
      <c r="AM211" s="375" t="str">
        <f t="shared" si="45"/>
        <v/>
      </c>
      <c r="AN211" s="376"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376"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375" t="str">
        <f t="shared" si="46"/>
        <v/>
      </c>
      <c r="AQ211" s="444" t="str">
        <f t="shared" si="47"/>
        <v/>
      </c>
      <c r="AR211" s="375" t="str">
        <f t="shared" si="48"/>
        <v/>
      </c>
      <c r="AS211" s="377" t="str">
        <f t="shared" si="49"/>
        <v/>
      </c>
      <c r="AT211" s="378" t="str">
        <f t="shared" si="50"/>
        <v/>
      </c>
      <c r="AX211" s="625" t="b">
        <f t="shared" si="54"/>
        <v>0</v>
      </c>
      <c r="AY211" s="7" t="str">
        <f t="shared" si="55"/>
        <v>FALSEFALSEFALSE</v>
      </c>
      <c r="AZ211" s="626">
        <f t="shared" si="51"/>
        <v>0</v>
      </c>
      <c r="BA211" s="627" t="str">
        <f t="shared" si="56"/>
        <v/>
      </c>
      <c r="BB211" s="627">
        <f t="shared" si="52"/>
        <v>0</v>
      </c>
      <c r="BC211" s="690" t="str">
        <f t="shared" si="53"/>
        <v/>
      </c>
    </row>
    <row r="212" spans="1:55">
      <c r="A212" s="381">
        <v>155</v>
      </c>
      <c r="B212" s="117"/>
      <c r="C212" s="288"/>
      <c r="D212" s="289"/>
      <c r="E212" s="289"/>
      <c r="F212" s="290"/>
      <c r="G212" s="292"/>
      <c r="H212" s="116"/>
      <c r="I212" s="292"/>
      <c r="J212" s="116"/>
      <c r="K212" s="370"/>
      <c r="L212" s="370"/>
      <c r="M212" s="370"/>
      <c r="N212" s="371"/>
      <c r="O212" s="371"/>
      <c r="P212" s="371"/>
      <c r="Q212" s="371"/>
      <c r="R212" s="371"/>
      <c r="S212" s="371"/>
      <c r="T212" s="443"/>
      <c r="U212" s="539"/>
      <c r="V212" s="117"/>
      <c r="W212" s="118"/>
      <c r="X212" s="119"/>
      <c r="Y212" s="120"/>
      <c r="Z212" s="122"/>
      <c r="AA212" s="121"/>
      <c r="AB212" s="443"/>
      <c r="AC212" s="734"/>
      <c r="AD212" s="372"/>
      <c r="AE212" s="485"/>
      <c r="AF212" s="373" t="str">
        <f t="shared" si="38"/>
        <v/>
      </c>
      <c r="AG212" s="373" t="str">
        <f t="shared" si="39"/>
        <v/>
      </c>
      <c r="AH212" s="374" t="str">
        <f t="shared" si="40"/>
        <v/>
      </c>
      <c r="AI212" s="375" t="str">
        <f t="shared" si="41"/>
        <v/>
      </c>
      <c r="AJ212" s="375" t="str">
        <f t="shared" si="42"/>
        <v/>
      </c>
      <c r="AK212" s="375" t="str">
        <f t="shared" si="43"/>
        <v/>
      </c>
      <c r="AL212" s="375" t="str">
        <f t="shared" si="44"/>
        <v/>
      </c>
      <c r="AM212" s="375" t="str">
        <f t="shared" si="45"/>
        <v/>
      </c>
      <c r="AN212" s="376"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376"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375" t="str">
        <f t="shared" si="46"/>
        <v/>
      </c>
      <c r="AQ212" s="444" t="str">
        <f t="shared" si="47"/>
        <v/>
      </c>
      <c r="AR212" s="375" t="str">
        <f t="shared" si="48"/>
        <v/>
      </c>
      <c r="AS212" s="377" t="str">
        <f t="shared" si="49"/>
        <v/>
      </c>
      <c r="AT212" s="378" t="str">
        <f t="shared" si="50"/>
        <v/>
      </c>
      <c r="AX212" s="625" t="b">
        <f t="shared" si="54"/>
        <v>0</v>
      </c>
      <c r="AY212" s="7" t="str">
        <f t="shared" si="55"/>
        <v>FALSEFALSEFALSE</v>
      </c>
      <c r="AZ212" s="626">
        <f t="shared" si="51"/>
        <v>0</v>
      </c>
      <c r="BA212" s="627" t="str">
        <f t="shared" si="56"/>
        <v/>
      </c>
      <c r="BB212" s="627">
        <f t="shared" si="52"/>
        <v>0</v>
      </c>
      <c r="BC212" s="690" t="str">
        <f t="shared" si="53"/>
        <v/>
      </c>
    </row>
    <row r="213" spans="1:55">
      <c r="A213" s="381">
        <v>156</v>
      </c>
      <c r="B213" s="117"/>
      <c r="C213" s="288"/>
      <c r="D213" s="289"/>
      <c r="E213" s="289"/>
      <c r="F213" s="290"/>
      <c r="G213" s="292"/>
      <c r="H213" s="116"/>
      <c r="I213" s="292"/>
      <c r="J213" s="116"/>
      <c r="K213" s="370"/>
      <c r="L213" s="370"/>
      <c r="M213" s="370"/>
      <c r="N213" s="371"/>
      <c r="O213" s="371"/>
      <c r="P213" s="371"/>
      <c r="Q213" s="371"/>
      <c r="R213" s="371"/>
      <c r="S213" s="371"/>
      <c r="T213" s="443"/>
      <c r="U213" s="539"/>
      <c r="V213" s="117"/>
      <c r="W213" s="118"/>
      <c r="X213" s="119"/>
      <c r="Y213" s="120"/>
      <c r="Z213" s="122"/>
      <c r="AA213" s="121"/>
      <c r="AB213" s="443"/>
      <c r="AC213" s="734"/>
      <c r="AD213" s="372"/>
      <c r="AE213" s="485"/>
      <c r="AF213" s="373" t="str">
        <f t="shared" si="38"/>
        <v/>
      </c>
      <c r="AG213" s="373" t="str">
        <f t="shared" si="39"/>
        <v/>
      </c>
      <c r="AH213" s="374" t="str">
        <f t="shared" si="40"/>
        <v/>
      </c>
      <c r="AI213" s="375" t="str">
        <f t="shared" si="41"/>
        <v/>
      </c>
      <c r="AJ213" s="375" t="str">
        <f t="shared" si="42"/>
        <v/>
      </c>
      <c r="AK213" s="375" t="str">
        <f t="shared" si="43"/>
        <v/>
      </c>
      <c r="AL213" s="375" t="str">
        <f t="shared" si="44"/>
        <v/>
      </c>
      <c r="AM213" s="375" t="str">
        <f t="shared" si="45"/>
        <v/>
      </c>
      <c r="AN213" s="376"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376"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375" t="str">
        <f t="shared" si="46"/>
        <v/>
      </c>
      <c r="AQ213" s="444" t="str">
        <f t="shared" si="47"/>
        <v/>
      </c>
      <c r="AR213" s="375" t="str">
        <f t="shared" si="48"/>
        <v/>
      </c>
      <c r="AS213" s="377" t="str">
        <f t="shared" si="49"/>
        <v/>
      </c>
      <c r="AT213" s="378" t="str">
        <f t="shared" si="50"/>
        <v/>
      </c>
      <c r="AX213" s="625" t="b">
        <f t="shared" si="54"/>
        <v>0</v>
      </c>
      <c r="AY213" s="7" t="str">
        <f t="shared" si="55"/>
        <v>FALSEFALSEFALSE</v>
      </c>
      <c r="AZ213" s="626">
        <f t="shared" si="51"/>
        <v>0</v>
      </c>
      <c r="BA213" s="627" t="str">
        <f t="shared" si="56"/>
        <v/>
      </c>
      <c r="BB213" s="627">
        <f t="shared" si="52"/>
        <v>0</v>
      </c>
      <c r="BC213" s="690" t="str">
        <f t="shared" si="53"/>
        <v/>
      </c>
    </row>
    <row r="214" spans="1:55">
      <c r="A214" s="381">
        <v>157</v>
      </c>
      <c r="B214" s="117"/>
      <c r="C214" s="288"/>
      <c r="D214" s="289"/>
      <c r="E214" s="289"/>
      <c r="F214" s="290"/>
      <c r="G214" s="292"/>
      <c r="H214" s="116"/>
      <c r="I214" s="292"/>
      <c r="J214" s="116"/>
      <c r="K214" s="370"/>
      <c r="L214" s="370"/>
      <c r="M214" s="370"/>
      <c r="N214" s="371"/>
      <c r="O214" s="371"/>
      <c r="P214" s="371"/>
      <c r="Q214" s="371"/>
      <c r="R214" s="371"/>
      <c r="S214" s="371"/>
      <c r="T214" s="443"/>
      <c r="U214" s="539"/>
      <c r="V214" s="117"/>
      <c r="W214" s="118"/>
      <c r="X214" s="119"/>
      <c r="Y214" s="120"/>
      <c r="Z214" s="122"/>
      <c r="AA214" s="121"/>
      <c r="AB214" s="443"/>
      <c r="AC214" s="734"/>
      <c r="AD214" s="372"/>
      <c r="AE214" s="485"/>
      <c r="AF214" s="373" t="str">
        <f t="shared" si="38"/>
        <v/>
      </c>
      <c r="AG214" s="373" t="str">
        <f t="shared" si="39"/>
        <v/>
      </c>
      <c r="AH214" s="374" t="str">
        <f t="shared" si="40"/>
        <v/>
      </c>
      <c r="AI214" s="375" t="str">
        <f t="shared" si="41"/>
        <v/>
      </c>
      <c r="AJ214" s="375" t="str">
        <f t="shared" si="42"/>
        <v/>
      </c>
      <c r="AK214" s="375" t="str">
        <f t="shared" si="43"/>
        <v/>
      </c>
      <c r="AL214" s="375" t="str">
        <f t="shared" si="44"/>
        <v/>
      </c>
      <c r="AM214" s="375" t="str">
        <f t="shared" si="45"/>
        <v/>
      </c>
      <c r="AN214" s="376"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376"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375" t="str">
        <f t="shared" si="46"/>
        <v/>
      </c>
      <c r="AQ214" s="444" t="str">
        <f t="shared" si="47"/>
        <v/>
      </c>
      <c r="AR214" s="375" t="str">
        <f t="shared" si="48"/>
        <v/>
      </c>
      <c r="AS214" s="377" t="str">
        <f t="shared" si="49"/>
        <v/>
      </c>
      <c r="AT214" s="378" t="str">
        <f t="shared" si="50"/>
        <v/>
      </c>
      <c r="AX214" s="625" t="b">
        <f t="shared" si="54"/>
        <v>0</v>
      </c>
      <c r="AY214" s="7" t="str">
        <f t="shared" si="55"/>
        <v>FALSEFALSEFALSE</v>
      </c>
      <c r="AZ214" s="626">
        <f t="shared" si="51"/>
        <v>0</v>
      </c>
      <c r="BA214" s="627" t="str">
        <f t="shared" si="56"/>
        <v/>
      </c>
      <c r="BB214" s="627">
        <f t="shared" si="52"/>
        <v>0</v>
      </c>
      <c r="BC214" s="690" t="str">
        <f t="shared" si="53"/>
        <v/>
      </c>
    </row>
    <row r="215" spans="1:55">
      <c r="A215" s="381">
        <v>158</v>
      </c>
      <c r="B215" s="117"/>
      <c r="C215" s="288"/>
      <c r="D215" s="289"/>
      <c r="E215" s="289"/>
      <c r="F215" s="290"/>
      <c r="G215" s="292"/>
      <c r="H215" s="116"/>
      <c r="I215" s="292"/>
      <c r="J215" s="116"/>
      <c r="K215" s="370"/>
      <c r="L215" s="370"/>
      <c r="M215" s="370"/>
      <c r="N215" s="371"/>
      <c r="O215" s="371"/>
      <c r="P215" s="371"/>
      <c r="Q215" s="371"/>
      <c r="R215" s="371"/>
      <c r="S215" s="371"/>
      <c r="T215" s="443"/>
      <c r="U215" s="539"/>
      <c r="V215" s="117"/>
      <c r="W215" s="118"/>
      <c r="X215" s="119"/>
      <c r="Y215" s="120"/>
      <c r="Z215" s="122"/>
      <c r="AA215" s="121"/>
      <c r="AB215" s="443"/>
      <c r="AC215" s="734"/>
      <c r="AD215" s="372"/>
      <c r="AE215" s="485"/>
      <c r="AF215" s="373" t="str">
        <f t="shared" si="38"/>
        <v/>
      </c>
      <c r="AG215" s="373" t="str">
        <f t="shared" si="39"/>
        <v/>
      </c>
      <c r="AH215" s="374" t="str">
        <f t="shared" si="40"/>
        <v/>
      </c>
      <c r="AI215" s="375" t="str">
        <f t="shared" si="41"/>
        <v/>
      </c>
      <c r="AJ215" s="375" t="str">
        <f t="shared" si="42"/>
        <v/>
      </c>
      <c r="AK215" s="375" t="str">
        <f t="shared" si="43"/>
        <v/>
      </c>
      <c r="AL215" s="375" t="str">
        <f t="shared" si="44"/>
        <v/>
      </c>
      <c r="AM215" s="375" t="str">
        <f t="shared" si="45"/>
        <v/>
      </c>
      <c r="AN215" s="376"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376"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375" t="str">
        <f t="shared" si="46"/>
        <v/>
      </c>
      <c r="AQ215" s="444" t="str">
        <f t="shared" si="47"/>
        <v/>
      </c>
      <c r="AR215" s="375" t="str">
        <f t="shared" si="48"/>
        <v/>
      </c>
      <c r="AS215" s="377" t="str">
        <f t="shared" si="49"/>
        <v/>
      </c>
      <c r="AT215" s="378" t="str">
        <f t="shared" si="50"/>
        <v/>
      </c>
      <c r="AX215" s="625" t="b">
        <f t="shared" si="54"/>
        <v>0</v>
      </c>
      <c r="AY215" s="7" t="str">
        <f t="shared" si="55"/>
        <v>FALSEFALSEFALSE</v>
      </c>
      <c r="AZ215" s="626">
        <f t="shared" si="51"/>
        <v>0</v>
      </c>
      <c r="BA215" s="627" t="str">
        <f t="shared" si="56"/>
        <v/>
      </c>
      <c r="BB215" s="627">
        <f t="shared" si="52"/>
        <v>0</v>
      </c>
      <c r="BC215" s="690" t="str">
        <f t="shared" si="53"/>
        <v/>
      </c>
    </row>
    <row r="216" spans="1:55">
      <c r="A216" s="381">
        <v>159</v>
      </c>
      <c r="B216" s="117"/>
      <c r="C216" s="288"/>
      <c r="D216" s="289"/>
      <c r="E216" s="289"/>
      <c r="F216" s="290"/>
      <c r="G216" s="292"/>
      <c r="H216" s="116"/>
      <c r="I216" s="292"/>
      <c r="J216" s="116"/>
      <c r="K216" s="370"/>
      <c r="L216" s="370"/>
      <c r="M216" s="370"/>
      <c r="N216" s="371"/>
      <c r="O216" s="371"/>
      <c r="P216" s="371"/>
      <c r="Q216" s="371"/>
      <c r="R216" s="371"/>
      <c r="S216" s="371"/>
      <c r="T216" s="443"/>
      <c r="U216" s="539"/>
      <c r="V216" s="117"/>
      <c r="W216" s="118"/>
      <c r="X216" s="119"/>
      <c r="Y216" s="120"/>
      <c r="Z216" s="122"/>
      <c r="AA216" s="121"/>
      <c r="AB216" s="443"/>
      <c r="AC216" s="734"/>
      <c r="AD216" s="372"/>
      <c r="AE216" s="485"/>
      <c r="AF216" s="373" t="str">
        <f t="shared" si="38"/>
        <v/>
      </c>
      <c r="AG216" s="373" t="str">
        <f t="shared" si="39"/>
        <v/>
      </c>
      <c r="AH216" s="374" t="str">
        <f t="shared" si="40"/>
        <v/>
      </c>
      <c r="AI216" s="375" t="str">
        <f t="shared" si="41"/>
        <v/>
      </c>
      <c r="AJ216" s="375" t="str">
        <f t="shared" si="42"/>
        <v/>
      </c>
      <c r="AK216" s="375" t="str">
        <f t="shared" si="43"/>
        <v/>
      </c>
      <c r="AL216" s="375" t="str">
        <f t="shared" si="44"/>
        <v/>
      </c>
      <c r="AM216" s="375" t="str">
        <f t="shared" si="45"/>
        <v/>
      </c>
      <c r="AN216" s="376"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376"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375" t="str">
        <f t="shared" si="46"/>
        <v/>
      </c>
      <c r="AQ216" s="444" t="str">
        <f t="shared" si="47"/>
        <v/>
      </c>
      <c r="AR216" s="375" t="str">
        <f t="shared" si="48"/>
        <v/>
      </c>
      <c r="AS216" s="377" t="str">
        <f t="shared" si="49"/>
        <v/>
      </c>
      <c r="AT216" s="378" t="str">
        <f t="shared" si="50"/>
        <v/>
      </c>
      <c r="AX216" s="625" t="b">
        <f t="shared" si="54"/>
        <v>0</v>
      </c>
      <c r="AY216" s="7" t="str">
        <f t="shared" si="55"/>
        <v>FALSEFALSEFALSE</v>
      </c>
      <c r="AZ216" s="626">
        <f t="shared" si="51"/>
        <v>0</v>
      </c>
      <c r="BA216" s="627" t="str">
        <f t="shared" si="56"/>
        <v/>
      </c>
      <c r="BB216" s="627">
        <f t="shared" si="52"/>
        <v>0</v>
      </c>
      <c r="BC216" s="690" t="str">
        <f t="shared" si="53"/>
        <v/>
      </c>
    </row>
    <row r="217" spans="1:55">
      <c r="A217" s="381">
        <v>160</v>
      </c>
      <c r="B217" s="117"/>
      <c r="C217" s="288"/>
      <c r="D217" s="289"/>
      <c r="E217" s="289"/>
      <c r="F217" s="290"/>
      <c r="G217" s="292"/>
      <c r="H217" s="116"/>
      <c r="I217" s="292"/>
      <c r="J217" s="116"/>
      <c r="K217" s="370"/>
      <c r="L217" s="370"/>
      <c r="M217" s="370"/>
      <c r="N217" s="371"/>
      <c r="O217" s="371"/>
      <c r="P217" s="371"/>
      <c r="Q217" s="371"/>
      <c r="R217" s="371"/>
      <c r="S217" s="371"/>
      <c r="T217" s="443"/>
      <c r="U217" s="539"/>
      <c r="V217" s="117"/>
      <c r="W217" s="118"/>
      <c r="X217" s="119"/>
      <c r="Y217" s="120"/>
      <c r="Z217" s="122"/>
      <c r="AA217" s="121"/>
      <c r="AB217" s="443"/>
      <c r="AC217" s="734"/>
      <c r="AD217" s="372"/>
      <c r="AE217" s="485"/>
      <c r="AF217" s="373" t="str">
        <f t="shared" si="38"/>
        <v/>
      </c>
      <c r="AG217" s="373" t="str">
        <f t="shared" si="39"/>
        <v/>
      </c>
      <c r="AH217" s="374" t="str">
        <f t="shared" si="40"/>
        <v/>
      </c>
      <c r="AI217" s="375" t="str">
        <f t="shared" si="41"/>
        <v/>
      </c>
      <c r="AJ217" s="375" t="str">
        <f t="shared" si="42"/>
        <v/>
      </c>
      <c r="AK217" s="375" t="str">
        <f t="shared" si="43"/>
        <v/>
      </c>
      <c r="AL217" s="375" t="str">
        <f t="shared" si="44"/>
        <v/>
      </c>
      <c r="AM217" s="375" t="str">
        <f t="shared" si="45"/>
        <v/>
      </c>
      <c r="AN217" s="376"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376"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375" t="str">
        <f t="shared" si="46"/>
        <v/>
      </c>
      <c r="AQ217" s="444" t="str">
        <f t="shared" si="47"/>
        <v/>
      </c>
      <c r="AR217" s="375" t="str">
        <f t="shared" si="48"/>
        <v/>
      </c>
      <c r="AS217" s="377" t="str">
        <f t="shared" si="49"/>
        <v/>
      </c>
      <c r="AT217" s="378" t="str">
        <f t="shared" si="50"/>
        <v/>
      </c>
      <c r="AX217" s="625" t="b">
        <f t="shared" si="54"/>
        <v>0</v>
      </c>
      <c r="AY217" s="7" t="str">
        <f t="shared" si="55"/>
        <v>FALSEFALSEFALSE</v>
      </c>
      <c r="AZ217" s="626">
        <f t="shared" si="51"/>
        <v>0</v>
      </c>
      <c r="BA217" s="627" t="str">
        <f t="shared" si="56"/>
        <v/>
      </c>
      <c r="BB217" s="627">
        <f t="shared" si="52"/>
        <v>0</v>
      </c>
      <c r="BC217" s="690" t="str">
        <f t="shared" si="53"/>
        <v/>
      </c>
    </row>
    <row r="218" spans="1:55">
      <c r="A218" s="381">
        <v>161</v>
      </c>
      <c r="B218" s="117"/>
      <c r="C218" s="288"/>
      <c r="D218" s="289"/>
      <c r="E218" s="289"/>
      <c r="F218" s="290"/>
      <c r="G218" s="292"/>
      <c r="H218" s="116"/>
      <c r="I218" s="292"/>
      <c r="J218" s="116"/>
      <c r="K218" s="370"/>
      <c r="L218" s="370"/>
      <c r="M218" s="370"/>
      <c r="N218" s="371"/>
      <c r="O218" s="371"/>
      <c r="P218" s="371"/>
      <c r="Q218" s="371"/>
      <c r="R218" s="371"/>
      <c r="S218" s="371"/>
      <c r="T218" s="443"/>
      <c r="U218" s="539"/>
      <c r="V218" s="117"/>
      <c r="W218" s="118"/>
      <c r="X218" s="119"/>
      <c r="Y218" s="120"/>
      <c r="Z218" s="122"/>
      <c r="AA218" s="121"/>
      <c r="AB218" s="443"/>
      <c r="AC218" s="734"/>
      <c r="AD218" s="372"/>
      <c r="AE218" s="485"/>
      <c r="AF218" s="373" t="str">
        <f t="shared" si="38"/>
        <v/>
      </c>
      <c r="AG218" s="373" t="str">
        <f t="shared" si="39"/>
        <v/>
      </c>
      <c r="AH218" s="374" t="str">
        <f t="shared" si="40"/>
        <v/>
      </c>
      <c r="AI218" s="375" t="str">
        <f t="shared" si="41"/>
        <v/>
      </c>
      <c r="AJ218" s="375" t="str">
        <f t="shared" si="42"/>
        <v/>
      </c>
      <c r="AK218" s="375" t="str">
        <f t="shared" si="43"/>
        <v/>
      </c>
      <c r="AL218" s="375" t="str">
        <f t="shared" si="44"/>
        <v/>
      </c>
      <c r="AM218" s="375" t="str">
        <f t="shared" si="45"/>
        <v/>
      </c>
      <c r="AN218" s="376"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376"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375" t="str">
        <f t="shared" si="46"/>
        <v/>
      </c>
      <c r="AQ218" s="444" t="str">
        <f t="shared" si="47"/>
        <v/>
      </c>
      <c r="AR218" s="375" t="str">
        <f t="shared" si="48"/>
        <v/>
      </c>
      <c r="AS218" s="377" t="str">
        <f t="shared" si="49"/>
        <v/>
      </c>
      <c r="AT218" s="378" t="str">
        <f t="shared" si="50"/>
        <v/>
      </c>
      <c r="AX218" s="625" t="b">
        <f t="shared" si="54"/>
        <v>0</v>
      </c>
      <c r="AY218" s="7" t="str">
        <f t="shared" si="55"/>
        <v>FALSEFALSEFALSE</v>
      </c>
      <c r="AZ218" s="626">
        <f t="shared" si="51"/>
        <v>0</v>
      </c>
      <c r="BA218" s="627" t="str">
        <f t="shared" si="56"/>
        <v/>
      </c>
      <c r="BB218" s="627">
        <f t="shared" si="52"/>
        <v>0</v>
      </c>
      <c r="BC218" s="690" t="str">
        <f t="shared" si="53"/>
        <v/>
      </c>
    </row>
    <row r="219" spans="1:55">
      <c r="A219" s="381">
        <v>162</v>
      </c>
      <c r="B219" s="117"/>
      <c r="C219" s="288"/>
      <c r="D219" s="289"/>
      <c r="E219" s="289"/>
      <c r="F219" s="290"/>
      <c r="G219" s="292"/>
      <c r="H219" s="116"/>
      <c r="I219" s="292"/>
      <c r="J219" s="116"/>
      <c r="K219" s="370"/>
      <c r="L219" s="370"/>
      <c r="M219" s="370"/>
      <c r="N219" s="371"/>
      <c r="O219" s="371"/>
      <c r="P219" s="371"/>
      <c r="Q219" s="371"/>
      <c r="R219" s="371"/>
      <c r="S219" s="371"/>
      <c r="T219" s="443"/>
      <c r="U219" s="539"/>
      <c r="V219" s="117"/>
      <c r="W219" s="118"/>
      <c r="X219" s="119"/>
      <c r="Y219" s="120"/>
      <c r="Z219" s="122"/>
      <c r="AA219" s="121"/>
      <c r="AB219" s="443"/>
      <c r="AC219" s="734"/>
      <c r="AD219" s="372"/>
      <c r="AE219" s="485"/>
      <c r="AF219" s="373" t="str">
        <f t="shared" si="38"/>
        <v/>
      </c>
      <c r="AG219" s="373" t="str">
        <f t="shared" si="39"/>
        <v/>
      </c>
      <c r="AH219" s="374" t="str">
        <f t="shared" si="40"/>
        <v/>
      </c>
      <c r="AI219" s="375" t="str">
        <f t="shared" si="41"/>
        <v/>
      </c>
      <c r="AJ219" s="375" t="str">
        <f t="shared" si="42"/>
        <v/>
      </c>
      <c r="AK219" s="375" t="str">
        <f t="shared" si="43"/>
        <v/>
      </c>
      <c r="AL219" s="375" t="str">
        <f t="shared" si="44"/>
        <v/>
      </c>
      <c r="AM219" s="375" t="str">
        <f t="shared" si="45"/>
        <v/>
      </c>
      <c r="AN219" s="376"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376"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375" t="str">
        <f t="shared" si="46"/>
        <v/>
      </c>
      <c r="AQ219" s="444" t="str">
        <f t="shared" si="47"/>
        <v/>
      </c>
      <c r="AR219" s="375" t="str">
        <f t="shared" si="48"/>
        <v/>
      </c>
      <c r="AS219" s="377" t="str">
        <f t="shared" si="49"/>
        <v/>
      </c>
      <c r="AT219" s="378" t="str">
        <f t="shared" si="50"/>
        <v/>
      </c>
      <c r="AX219" s="625" t="b">
        <f t="shared" si="54"/>
        <v>0</v>
      </c>
      <c r="AY219" s="7" t="str">
        <f t="shared" si="55"/>
        <v>FALSEFALSEFALSE</v>
      </c>
      <c r="AZ219" s="626">
        <f t="shared" si="51"/>
        <v>0</v>
      </c>
      <c r="BA219" s="627" t="str">
        <f t="shared" si="56"/>
        <v/>
      </c>
      <c r="BB219" s="627">
        <f t="shared" si="52"/>
        <v>0</v>
      </c>
      <c r="BC219" s="690" t="str">
        <f t="shared" si="53"/>
        <v/>
      </c>
    </row>
    <row r="220" spans="1:55">
      <c r="A220" s="381">
        <v>163</v>
      </c>
      <c r="B220" s="117"/>
      <c r="C220" s="288"/>
      <c r="D220" s="289"/>
      <c r="E220" s="289"/>
      <c r="F220" s="290"/>
      <c r="G220" s="292"/>
      <c r="H220" s="116"/>
      <c r="I220" s="292"/>
      <c r="J220" s="116"/>
      <c r="K220" s="370"/>
      <c r="L220" s="370"/>
      <c r="M220" s="370"/>
      <c r="N220" s="371"/>
      <c r="O220" s="371"/>
      <c r="P220" s="371"/>
      <c r="Q220" s="371"/>
      <c r="R220" s="371"/>
      <c r="S220" s="371"/>
      <c r="T220" s="443"/>
      <c r="U220" s="539"/>
      <c r="V220" s="117"/>
      <c r="W220" s="118"/>
      <c r="X220" s="119"/>
      <c r="Y220" s="120"/>
      <c r="Z220" s="122"/>
      <c r="AA220" s="121"/>
      <c r="AB220" s="443"/>
      <c r="AC220" s="734"/>
      <c r="AD220" s="372"/>
      <c r="AE220" s="485"/>
      <c r="AF220" s="373" t="str">
        <f t="shared" si="38"/>
        <v/>
      </c>
      <c r="AG220" s="373" t="str">
        <f t="shared" si="39"/>
        <v/>
      </c>
      <c r="AH220" s="374" t="str">
        <f t="shared" si="40"/>
        <v/>
      </c>
      <c r="AI220" s="375" t="str">
        <f t="shared" si="41"/>
        <v/>
      </c>
      <c r="AJ220" s="375" t="str">
        <f t="shared" si="42"/>
        <v/>
      </c>
      <c r="AK220" s="375" t="str">
        <f t="shared" si="43"/>
        <v/>
      </c>
      <c r="AL220" s="375" t="str">
        <f t="shared" si="44"/>
        <v/>
      </c>
      <c r="AM220" s="375" t="str">
        <f t="shared" si="45"/>
        <v/>
      </c>
      <c r="AN220" s="376"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376"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375" t="str">
        <f t="shared" si="46"/>
        <v/>
      </c>
      <c r="AQ220" s="444" t="str">
        <f t="shared" si="47"/>
        <v/>
      </c>
      <c r="AR220" s="375" t="str">
        <f t="shared" si="48"/>
        <v/>
      </c>
      <c r="AS220" s="377" t="str">
        <f t="shared" si="49"/>
        <v/>
      </c>
      <c r="AT220" s="378" t="str">
        <f t="shared" si="50"/>
        <v/>
      </c>
      <c r="AX220" s="625" t="b">
        <f t="shared" si="54"/>
        <v>0</v>
      </c>
      <c r="AY220" s="7" t="str">
        <f t="shared" si="55"/>
        <v>FALSEFALSEFALSE</v>
      </c>
      <c r="AZ220" s="626">
        <f t="shared" si="51"/>
        <v>0</v>
      </c>
      <c r="BA220" s="627" t="str">
        <f t="shared" si="56"/>
        <v/>
      </c>
      <c r="BB220" s="627">
        <f t="shared" si="52"/>
        <v>0</v>
      </c>
      <c r="BC220" s="690" t="str">
        <f t="shared" si="53"/>
        <v/>
      </c>
    </row>
    <row r="221" spans="1:55">
      <c r="A221" s="381">
        <v>164</v>
      </c>
      <c r="B221" s="117"/>
      <c r="C221" s="288"/>
      <c r="D221" s="289"/>
      <c r="E221" s="289"/>
      <c r="F221" s="290"/>
      <c r="G221" s="292"/>
      <c r="H221" s="116"/>
      <c r="I221" s="292"/>
      <c r="J221" s="116"/>
      <c r="K221" s="370"/>
      <c r="L221" s="370"/>
      <c r="M221" s="370"/>
      <c r="N221" s="371"/>
      <c r="O221" s="371"/>
      <c r="P221" s="371"/>
      <c r="Q221" s="371"/>
      <c r="R221" s="371"/>
      <c r="S221" s="371"/>
      <c r="T221" s="443"/>
      <c r="U221" s="539"/>
      <c r="V221" s="117"/>
      <c r="W221" s="118"/>
      <c r="X221" s="119"/>
      <c r="Y221" s="120"/>
      <c r="Z221" s="122"/>
      <c r="AA221" s="121"/>
      <c r="AB221" s="443"/>
      <c r="AC221" s="734"/>
      <c r="AD221" s="372"/>
      <c r="AE221" s="485"/>
      <c r="AF221" s="373" t="str">
        <f t="shared" si="38"/>
        <v/>
      </c>
      <c r="AG221" s="373" t="str">
        <f t="shared" si="39"/>
        <v/>
      </c>
      <c r="AH221" s="374" t="str">
        <f t="shared" si="40"/>
        <v/>
      </c>
      <c r="AI221" s="375" t="str">
        <f t="shared" si="41"/>
        <v/>
      </c>
      <c r="AJ221" s="375" t="str">
        <f t="shared" si="42"/>
        <v/>
      </c>
      <c r="AK221" s="375" t="str">
        <f t="shared" si="43"/>
        <v/>
      </c>
      <c r="AL221" s="375" t="str">
        <f t="shared" si="44"/>
        <v/>
      </c>
      <c r="AM221" s="375" t="str">
        <f t="shared" si="45"/>
        <v/>
      </c>
      <c r="AN221" s="376"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376"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375" t="str">
        <f t="shared" si="46"/>
        <v/>
      </c>
      <c r="AQ221" s="444" t="str">
        <f t="shared" si="47"/>
        <v/>
      </c>
      <c r="AR221" s="375" t="str">
        <f t="shared" si="48"/>
        <v/>
      </c>
      <c r="AS221" s="377" t="str">
        <f t="shared" si="49"/>
        <v/>
      </c>
      <c r="AT221" s="378" t="str">
        <f t="shared" si="50"/>
        <v/>
      </c>
      <c r="AX221" s="625" t="b">
        <f t="shared" si="54"/>
        <v>0</v>
      </c>
      <c r="AY221" s="7" t="str">
        <f t="shared" si="55"/>
        <v>FALSEFALSEFALSE</v>
      </c>
      <c r="AZ221" s="626">
        <f t="shared" si="51"/>
        <v>0</v>
      </c>
      <c r="BA221" s="627" t="str">
        <f t="shared" si="56"/>
        <v/>
      </c>
      <c r="BB221" s="627">
        <f t="shared" si="52"/>
        <v>0</v>
      </c>
      <c r="BC221" s="690" t="str">
        <f t="shared" si="53"/>
        <v/>
      </c>
    </row>
    <row r="222" spans="1:55">
      <c r="A222" s="381">
        <v>165</v>
      </c>
      <c r="B222" s="117"/>
      <c r="C222" s="288"/>
      <c r="D222" s="289"/>
      <c r="E222" s="289"/>
      <c r="F222" s="290"/>
      <c r="G222" s="292"/>
      <c r="H222" s="116"/>
      <c r="I222" s="292"/>
      <c r="J222" s="116"/>
      <c r="K222" s="370"/>
      <c r="L222" s="370"/>
      <c r="M222" s="370"/>
      <c r="N222" s="371"/>
      <c r="O222" s="371"/>
      <c r="P222" s="371"/>
      <c r="Q222" s="371"/>
      <c r="R222" s="371"/>
      <c r="S222" s="371"/>
      <c r="T222" s="443"/>
      <c r="U222" s="539"/>
      <c r="V222" s="117"/>
      <c r="W222" s="118"/>
      <c r="X222" s="119"/>
      <c r="Y222" s="120"/>
      <c r="Z222" s="122"/>
      <c r="AA222" s="121"/>
      <c r="AB222" s="443"/>
      <c r="AC222" s="734"/>
      <c r="AD222" s="372"/>
      <c r="AE222" s="485"/>
      <c r="AF222" s="373" t="str">
        <f t="shared" si="38"/>
        <v/>
      </c>
      <c r="AG222" s="373" t="str">
        <f t="shared" si="39"/>
        <v/>
      </c>
      <c r="AH222" s="374" t="str">
        <f t="shared" si="40"/>
        <v/>
      </c>
      <c r="AI222" s="375" t="str">
        <f t="shared" si="41"/>
        <v/>
      </c>
      <c r="AJ222" s="375" t="str">
        <f t="shared" si="42"/>
        <v/>
      </c>
      <c r="AK222" s="375" t="str">
        <f t="shared" si="43"/>
        <v/>
      </c>
      <c r="AL222" s="375" t="str">
        <f t="shared" si="44"/>
        <v/>
      </c>
      <c r="AM222" s="375" t="str">
        <f t="shared" si="45"/>
        <v/>
      </c>
      <c r="AN222" s="376"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376"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375" t="str">
        <f t="shared" si="46"/>
        <v/>
      </c>
      <c r="AQ222" s="444" t="str">
        <f t="shared" si="47"/>
        <v/>
      </c>
      <c r="AR222" s="375" t="str">
        <f t="shared" si="48"/>
        <v/>
      </c>
      <c r="AS222" s="377" t="str">
        <f t="shared" si="49"/>
        <v/>
      </c>
      <c r="AT222" s="378" t="str">
        <f t="shared" si="50"/>
        <v/>
      </c>
      <c r="AX222" s="625" t="b">
        <f t="shared" si="54"/>
        <v>0</v>
      </c>
      <c r="AY222" s="7" t="str">
        <f t="shared" si="55"/>
        <v>FALSEFALSEFALSE</v>
      </c>
      <c r="AZ222" s="626">
        <f t="shared" si="51"/>
        <v>0</v>
      </c>
      <c r="BA222" s="627" t="str">
        <f t="shared" si="56"/>
        <v/>
      </c>
      <c r="BB222" s="627">
        <f t="shared" si="52"/>
        <v>0</v>
      </c>
      <c r="BC222" s="690" t="str">
        <f t="shared" si="53"/>
        <v/>
      </c>
    </row>
    <row r="223" spans="1:55">
      <c r="A223" s="381">
        <v>166</v>
      </c>
      <c r="B223" s="117"/>
      <c r="C223" s="288"/>
      <c r="D223" s="289"/>
      <c r="E223" s="289"/>
      <c r="F223" s="290"/>
      <c r="G223" s="292"/>
      <c r="H223" s="116"/>
      <c r="I223" s="292"/>
      <c r="J223" s="116"/>
      <c r="K223" s="370"/>
      <c r="L223" s="370"/>
      <c r="M223" s="370"/>
      <c r="N223" s="371"/>
      <c r="O223" s="371"/>
      <c r="P223" s="371"/>
      <c r="Q223" s="371"/>
      <c r="R223" s="371"/>
      <c r="S223" s="371"/>
      <c r="T223" s="443"/>
      <c r="U223" s="539"/>
      <c r="V223" s="117"/>
      <c r="W223" s="118"/>
      <c r="X223" s="119"/>
      <c r="Y223" s="120"/>
      <c r="Z223" s="122"/>
      <c r="AA223" s="121"/>
      <c r="AB223" s="443"/>
      <c r="AC223" s="734"/>
      <c r="AD223" s="372"/>
      <c r="AE223" s="485"/>
      <c r="AF223" s="373" t="str">
        <f t="shared" si="38"/>
        <v/>
      </c>
      <c r="AG223" s="373" t="str">
        <f t="shared" si="39"/>
        <v/>
      </c>
      <c r="AH223" s="374" t="str">
        <f t="shared" si="40"/>
        <v/>
      </c>
      <c r="AI223" s="375" t="str">
        <f t="shared" si="41"/>
        <v/>
      </c>
      <c r="AJ223" s="375" t="str">
        <f t="shared" si="42"/>
        <v/>
      </c>
      <c r="AK223" s="375" t="str">
        <f t="shared" si="43"/>
        <v/>
      </c>
      <c r="AL223" s="375" t="str">
        <f t="shared" si="44"/>
        <v/>
      </c>
      <c r="AM223" s="375" t="str">
        <f t="shared" si="45"/>
        <v/>
      </c>
      <c r="AN223" s="376"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376"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375" t="str">
        <f t="shared" si="46"/>
        <v/>
      </c>
      <c r="AQ223" s="444" t="str">
        <f t="shared" si="47"/>
        <v/>
      </c>
      <c r="AR223" s="375" t="str">
        <f t="shared" si="48"/>
        <v/>
      </c>
      <c r="AS223" s="377" t="str">
        <f t="shared" si="49"/>
        <v/>
      </c>
      <c r="AT223" s="378" t="str">
        <f t="shared" si="50"/>
        <v/>
      </c>
      <c r="AX223" s="625" t="b">
        <f t="shared" si="54"/>
        <v>0</v>
      </c>
      <c r="AY223" s="7" t="str">
        <f t="shared" si="55"/>
        <v>FALSEFALSEFALSE</v>
      </c>
      <c r="AZ223" s="626">
        <f t="shared" si="51"/>
        <v>0</v>
      </c>
      <c r="BA223" s="627" t="str">
        <f t="shared" si="56"/>
        <v/>
      </c>
      <c r="BB223" s="627">
        <f t="shared" si="52"/>
        <v>0</v>
      </c>
      <c r="BC223" s="690" t="str">
        <f t="shared" si="53"/>
        <v/>
      </c>
    </row>
    <row r="224" spans="1:55">
      <c r="A224" s="381">
        <v>167</v>
      </c>
      <c r="B224" s="117"/>
      <c r="C224" s="288"/>
      <c r="D224" s="289"/>
      <c r="E224" s="289"/>
      <c r="F224" s="290"/>
      <c r="G224" s="292"/>
      <c r="H224" s="116"/>
      <c r="I224" s="292"/>
      <c r="J224" s="116"/>
      <c r="K224" s="370"/>
      <c r="L224" s="370"/>
      <c r="M224" s="370"/>
      <c r="N224" s="371"/>
      <c r="O224" s="371"/>
      <c r="P224" s="371"/>
      <c r="Q224" s="371"/>
      <c r="R224" s="371"/>
      <c r="S224" s="371"/>
      <c r="T224" s="443"/>
      <c r="U224" s="539"/>
      <c r="V224" s="117"/>
      <c r="W224" s="118"/>
      <c r="X224" s="119"/>
      <c r="Y224" s="120"/>
      <c r="Z224" s="122"/>
      <c r="AA224" s="121"/>
      <c r="AB224" s="443"/>
      <c r="AC224" s="734"/>
      <c r="AD224" s="372"/>
      <c r="AE224" s="485"/>
      <c r="AF224" s="373" t="str">
        <f t="shared" si="38"/>
        <v/>
      </c>
      <c r="AG224" s="373" t="str">
        <f t="shared" si="39"/>
        <v/>
      </c>
      <c r="AH224" s="374" t="str">
        <f t="shared" si="40"/>
        <v/>
      </c>
      <c r="AI224" s="375" t="str">
        <f t="shared" si="41"/>
        <v/>
      </c>
      <c r="AJ224" s="375" t="str">
        <f t="shared" si="42"/>
        <v/>
      </c>
      <c r="AK224" s="375" t="str">
        <f t="shared" si="43"/>
        <v/>
      </c>
      <c r="AL224" s="375" t="str">
        <f t="shared" si="44"/>
        <v/>
      </c>
      <c r="AM224" s="375" t="str">
        <f t="shared" si="45"/>
        <v/>
      </c>
      <c r="AN224" s="376"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376"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375" t="str">
        <f t="shared" si="46"/>
        <v/>
      </c>
      <c r="AQ224" s="444" t="str">
        <f t="shared" si="47"/>
        <v/>
      </c>
      <c r="AR224" s="375" t="str">
        <f t="shared" si="48"/>
        <v/>
      </c>
      <c r="AS224" s="377" t="str">
        <f t="shared" si="49"/>
        <v/>
      </c>
      <c r="AT224" s="378" t="str">
        <f t="shared" si="50"/>
        <v/>
      </c>
      <c r="AX224" s="625" t="b">
        <f t="shared" si="54"/>
        <v>0</v>
      </c>
      <c r="AY224" s="7" t="str">
        <f t="shared" si="55"/>
        <v>FALSEFALSEFALSE</v>
      </c>
      <c r="AZ224" s="626">
        <f t="shared" si="51"/>
        <v>0</v>
      </c>
      <c r="BA224" s="627" t="str">
        <f t="shared" si="56"/>
        <v/>
      </c>
      <c r="BB224" s="627">
        <f t="shared" si="52"/>
        <v>0</v>
      </c>
      <c r="BC224" s="690" t="str">
        <f t="shared" si="53"/>
        <v/>
      </c>
    </row>
    <row r="225" spans="1:55">
      <c r="A225" s="381">
        <v>168</v>
      </c>
      <c r="B225" s="117"/>
      <c r="C225" s="288"/>
      <c r="D225" s="289"/>
      <c r="E225" s="289"/>
      <c r="F225" s="290"/>
      <c r="G225" s="292"/>
      <c r="H225" s="116"/>
      <c r="I225" s="292"/>
      <c r="J225" s="116"/>
      <c r="K225" s="370"/>
      <c r="L225" s="370"/>
      <c r="M225" s="370"/>
      <c r="N225" s="371"/>
      <c r="O225" s="371"/>
      <c r="P225" s="371"/>
      <c r="Q225" s="371"/>
      <c r="R225" s="371"/>
      <c r="S225" s="371"/>
      <c r="T225" s="443"/>
      <c r="U225" s="539"/>
      <c r="V225" s="117"/>
      <c r="W225" s="118"/>
      <c r="X225" s="119"/>
      <c r="Y225" s="120"/>
      <c r="Z225" s="122"/>
      <c r="AA225" s="121"/>
      <c r="AB225" s="443"/>
      <c r="AC225" s="734"/>
      <c r="AD225" s="372"/>
      <c r="AE225" s="485"/>
      <c r="AF225" s="373" t="str">
        <f t="shared" si="38"/>
        <v/>
      </c>
      <c r="AG225" s="373" t="str">
        <f t="shared" si="39"/>
        <v/>
      </c>
      <c r="AH225" s="374" t="str">
        <f t="shared" si="40"/>
        <v/>
      </c>
      <c r="AI225" s="375" t="str">
        <f t="shared" si="41"/>
        <v/>
      </c>
      <c r="AJ225" s="375" t="str">
        <f t="shared" si="42"/>
        <v/>
      </c>
      <c r="AK225" s="375" t="str">
        <f t="shared" si="43"/>
        <v/>
      </c>
      <c r="AL225" s="375" t="str">
        <f t="shared" si="44"/>
        <v/>
      </c>
      <c r="AM225" s="375" t="str">
        <f t="shared" si="45"/>
        <v/>
      </c>
      <c r="AN225" s="376"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376"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375" t="str">
        <f t="shared" si="46"/>
        <v/>
      </c>
      <c r="AQ225" s="444" t="str">
        <f t="shared" si="47"/>
        <v/>
      </c>
      <c r="AR225" s="375" t="str">
        <f t="shared" si="48"/>
        <v/>
      </c>
      <c r="AS225" s="377" t="str">
        <f t="shared" si="49"/>
        <v/>
      </c>
      <c r="AT225" s="378" t="str">
        <f t="shared" si="50"/>
        <v/>
      </c>
      <c r="AX225" s="625" t="b">
        <f t="shared" si="54"/>
        <v>0</v>
      </c>
      <c r="AY225" s="7" t="str">
        <f t="shared" si="55"/>
        <v>FALSEFALSEFALSE</v>
      </c>
      <c r="AZ225" s="626">
        <f t="shared" si="51"/>
        <v>0</v>
      </c>
      <c r="BA225" s="627" t="str">
        <f t="shared" si="56"/>
        <v/>
      </c>
      <c r="BB225" s="627">
        <f t="shared" si="52"/>
        <v>0</v>
      </c>
      <c r="BC225" s="690" t="str">
        <f t="shared" si="53"/>
        <v/>
      </c>
    </row>
    <row r="226" spans="1:55">
      <c r="A226" s="381">
        <v>169</v>
      </c>
      <c r="B226" s="117"/>
      <c r="C226" s="288"/>
      <c r="D226" s="289"/>
      <c r="E226" s="289"/>
      <c r="F226" s="290"/>
      <c r="G226" s="292"/>
      <c r="H226" s="116"/>
      <c r="I226" s="292"/>
      <c r="J226" s="116"/>
      <c r="K226" s="370"/>
      <c r="L226" s="370"/>
      <c r="M226" s="370"/>
      <c r="N226" s="371"/>
      <c r="O226" s="371"/>
      <c r="P226" s="371"/>
      <c r="Q226" s="371"/>
      <c r="R226" s="371"/>
      <c r="S226" s="371"/>
      <c r="T226" s="443"/>
      <c r="U226" s="539"/>
      <c r="V226" s="117"/>
      <c r="W226" s="118"/>
      <c r="X226" s="119"/>
      <c r="Y226" s="120"/>
      <c r="Z226" s="122"/>
      <c r="AA226" s="121"/>
      <c r="AB226" s="443"/>
      <c r="AC226" s="734"/>
      <c r="AD226" s="372"/>
      <c r="AE226" s="485"/>
      <c r="AF226" s="373" t="str">
        <f t="shared" si="38"/>
        <v/>
      </c>
      <c r="AG226" s="373" t="str">
        <f t="shared" si="39"/>
        <v/>
      </c>
      <c r="AH226" s="374" t="str">
        <f t="shared" si="40"/>
        <v/>
      </c>
      <c r="AI226" s="375" t="str">
        <f t="shared" si="41"/>
        <v/>
      </c>
      <c r="AJ226" s="375" t="str">
        <f t="shared" si="42"/>
        <v/>
      </c>
      <c r="AK226" s="375" t="str">
        <f t="shared" si="43"/>
        <v/>
      </c>
      <c r="AL226" s="375" t="str">
        <f t="shared" si="44"/>
        <v/>
      </c>
      <c r="AM226" s="375" t="str">
        <f t="shared" si="45"/>
        <v/>
      </c>
      <c r="AN226" s="376"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376"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375" t="str">
        <f t="shared" si="46"/>
        <v/>
      </c>
      <c r="AQ226" s="444" t="str">
        <f t="shared" si="47"/>
        <v/>
      </c>
      <c r="AR226" s="375" t="str">
        <f t="shared" si="48"/>
        <v/>
      </c>
      <c r="AS226" s="377" t="str">
        <f t="shared" si="49"/>
        <v/>
      </c>
      <c r="AT226" s="378" t="str">
        <f t="shared" si="50"/>
        <v/>
      </c>
      <c r="AX226" s="625" t="b">
        <f t="shared" si="54"/>
        <v>0</v>
      </c>
      <c r="AY226" s="7" t="str">
        <f t="shared" si="55"/>
        <v>FALSEFALSEFALSE</v>
      </c>
      <c r="AZ226" s="626">
        <f t="shared" si="51"/>
        <v>0</v>
      </c>
      <c r="BA226" s="627" t="str">
        <f t="shared" si="56"/>
        <v/>
      </c>
      <c r="BB226" s="627">
        <f t="shared" si="52"/>
        <v>0</v>
      </c>
      <c r="BC226" s="690" t="str">
        <f t="shared" si="53"/>
        <v/>
      </c>
    </row>
    <row r="227" spans="1:55">
      <c r="A227" s="381">
        <v>170</v>
      </c>
      <c r="B227" s="117"/>
      <c r="C227" s="288"/>
      <c r="D227" s="289"/>
      <c r="E227" s="289"/>
      <c r="F227" s="290"/>
      <c r="G227" s="292"/>
      <c r="H227" s="116"/>
      <c r="I227" s="292"/>
      <c r="J227" s="116"/>
      <c r="K227" s="370"/>
      <c r="L227" s="370"/>
      <c r="M227" s="370"/>
      <c r="N227" s="371"/>
      <c r="O227" s="371"/>
      <c r="P227" s="371"/>
      <c r="Q227" s="371"/>
      <c r="R227" s="371"/>
      <c r="S227" s="371"/>
      <c r="T227" s="443"/>
      <c r="U227" s="539"/>
      <c r="V227" s="117"/>
      <c r="W227" s="118"/>
      <c r="X227" s="119"/>
      <c r="Y227" s="120"/>
      <c r="Z227" s="122"/>
      <c r="AA227" s="121"/>
      <c r="AB227" s="443"/>
      <c r="AC227" s="734"/>
      <c r="AD227" s="372"/>
      <c r="AE227" s="485"/>
      <c r="AF227" s="373" t="str">
        <f t="shared" si="38"/>
        <v/>
      </c>
      <c r="AG227" s="373" t="str">
        <f t="shared" si="39"/>
        <v/>
      </c>
      <c r="AH227" s="374" t="str">
        <f t="shared" si="40"/>
        <v/>
      </c>
      <c r="AI227" s="375" t="str">
        <f t="shared" si="41"/>
        <v/>
      </c>
      <c r="AJ227" s="375" t="str">
        <f t="shared" si="42"/>
        <v/>
      </c>
      <c r="AK227" s="375" t="str">
        <f t="shared" si="43"/>
        <v/>
      </c>
      <c r="AL227" s="375" t="str">
        <f t="shared" si="44"/>
        <v/>
      </c>
      <c r="AM227" s="375" t="str">
        <f t="shared" si="45"/>
        <v/>
      </c>
      <c r="AN227" s="376"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376"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375" t="str">
        <f t="shared" si="46"/>
        <v/>
      </c>
      <c r="AQ227" s="444" t="str">
        <f t="shared" si="47"/>
        <v/>
      </c>
      <c r="AR227" s="375" t="str">
        <f t="shared" si="48"/>
        <v/>
      </c>
      <c r="AS227" s="377" t="str">
        <f t="shared" si="49"/>
        <v/>
      </c>
      <c r="AT227" s="378" t="str">
        <f t="shared" si="50"/>
        <v/>
      </c>
      <c r="AX227" s="625" t="b">
        <f t="shared" si="54"/>
        <v>0</v>
      </c>
      <c r="AY227" s="7" t="str">
        <f t="shared" si="55"/>
        <v>FALSEFALSEFALSE</v>
      </c>
      <c r="AZ227" s="626">
        <f t="shared" si="51"/>
        <v>0</v>
      </c>
      <c r="BA227" s="627" t="str">
        <f t="shared" si="56"/>
        <v/>
      </c>
      <c r="BB227" s="627">
        <f t="shared" si="52"/>
        <v>0</v>
      </c>
      <c r="BC227" s="690" t="str">
        <f t="shared" si="53"/>
        <v/>
      </c>
    </row>
    <row r="228" spans="1:55">
      <c r="A228" s="381">
        <v>171</v>
      </c>
      <c r="B228" s="117"/>
      <c r="C228" s="288"/>
      <c r="D228" s="289"/>
      <c r="E228" s="289"/>
      <c r="F228" s="290"/>
      <c r="G228" s="292"/>
      <c r="H228" s="116"/>
      <c r="I228" s="292"/>
      <c r="J228" s="116"/>
      <c r="K228" s="370"/>
      <c r="L228" s="370"/>
      <c r="M228" s="370"/>
      <c r="N228" s="371"/>
      <c r="O228" s="371"/>
      <c r="P228" s="371"/>
      <c r="Q228" s="371"/>
      <c r="R228" s="371"/>
      <c r="S228" s="371"/>
      <c r="T228" s="443"/>
      <c r="U228" s="539"/>
      <c r="V228" s="117"/>
      <c r="W228" s="118"/>
      <c r="X228" s="119"/>
      <c r="Y228" s="120"/>
      <c r="Z228" s="122"/>
      <c r="AA228" s="121"/>
      <c r="AB228" s="443"/>
      <c r="AC228" s="734"/>
      <c r="AD228" s="372"/>
      <c r="AE228" s="485"/>
      <c r="AF228" s="373" t="str">
        <f t="shared" si="38"/>
        <v/>
      </c>
      <c r="AG228" s="373" t="str">
        <f t="shared" si="39"/>
        <v/>
      </c>
      <c r="AH228" s="374" t="str">
        <f t="shared" si="40"/>
        <v/>
      </c>
      <c r="AI228" s="375" t="str">
        <f t="shared" si="41"/>
        <v/>
      </c>
      <c r="AJ228" s="375" t="str">
        <f t="shared" si="42"/>
        <v/>
      </c>
      <c r="AK228" s="375" t="str">
        <f t="shared" si="43"/>
        <v/>
      </c>
      <c r="AL228" s="375" t="str">
        <f t="shared" si="44"/>
        <v/>
      </c>
      <c r="AM228" s="375" t="str">
        <f t="shared" si="45"/>
        <v/>
      </c>
      <c r="AN228" s="376"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376"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375" t="str">
        <f t="shared" si="46"/>
        <v/>
      </c>
      <c r="AQ228" s="444" t="str">
        <f t="shared" si="47"/>
        <v/>
      </c>
      <c r="AR228" s="375" t="str">
        <f t="shared" si="48"/>
        <v/>
      </c>
      <c r="AS228" s="377" t="str">
        <f t="shared" si="49"/>
        <v/>
      </c>
      <c r="AT228" s="378" t="str">
        <f t="shared" si="50"/>
        <v/>
      </c>
      <c r="AX228" s="625" t="b">
        <f t="shared" si="54"/>
        <v>0</v>
      </c>
      <c r="AY228" s="7" t="str">
        <f t="shared" si="55"/>
        <v>FALSEFALSEFALSE</v>
      </c>
      <c r="AZ228" s="626">
        <f t="shared" si="51"/>
        <v>0</v>
      </c>
      <c r="BA228" s="627" t="str">
        <f t="shared" si="56"/>
        <v/>
      </c>
      <c r="BB228" s="627">
        <f t="shared" si="52"/>
        <v>0</v>
      </c>
      <c r="BC228" s="690" t="str">
        <f t="shared" si="53"/>
        <v/>
      </c>
    </row>
    <row r="229" spans="1:55">
      <c r="A229" s="381">
        <v>172</v>
      </c>
      <c r="B229" s="117"/>
      <c r="C229" s="288"/>
      <c r="D229" s="289"/>
      <c r="E229" s="289"/>
      <c r="F229" s="290"/>
      <c r="G229" s="292"/>
      <c r="H229" s="116"/>
      <c r="I229" s="292"/>
      <c r="J229" s="116"/>
      <c r="K229" s="370"/>
      <c r="L229" s="370"/>
      <c r="M229" s="370"/>
      <c r="N229" s="371"/>
      <c r="O229" s="371"/>
      <c r="P229" s="371"/>
      <c r="Q229" s="371"/>
      <c r="R229" s="371"/>
      <c r="S229" s="371"/>
      <c r="T229" s="443"/>
      <c r="U229" s="539"/>
      <c r="V229" s="117"/>
      <c r="W229" s="118"/>
      <c r="X229" s="119"/>
      <c r="Y229" s="120"/>
      <c r="Z229" s="122"/>
      <c r="AA229" s="121"/>
      <c r="AB229" s="443"/>
      <c r="AC229" s="734"/>
      <c r="AD229" s="372"/>
      <c r="AE229" s="485"/>
      <c r="AF229" s="373" t="str">
        <f t="shared" si="38"/>
        <v/>
      </c>
      <c r="AG229" s="373" t="str">
        <f t="shared" si="39"/>
        <v/>
      </c>
      <c r="AH229" s="374" t="str">
        <f t="shared" si="40"/>
        <v/>
      </c>
      <c r="AI229" s="375" t="str">
        <f t="shared" si="41"/>
        <v/>
      </c>
      <c r="AJ229" s="375" t="str">
        <f t="shared" si="42"/>
        <v/>
      </c>
      <c r="AK229" s="375" t="str">
        <f t="shared" si="43"/>
        <v/>
      </c>
      <c r="AL229" s="375" t="str">
        <f t="shared" si="44"/>
        <v/>
      </c>
      <c r="AM229" s="375" t="str">
        <f t="shared" si="45"/>
        <v/>
      </c>
      <c r="AN229" s="376"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376"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375" t="str">
        <f t="shared" si="46"/>
        <v/>
      </c>
      <c r="AQ229" s="444" t="str">
        <f t="shared" si="47"/>
        <v/>
      </c>
      <c r="AR229" s="375" t="str">
        <f t="shared" si="48"/>
        <v/>
      </c>
      <c r="AS229" s="377" t="str">
        <f t="shared" si="49"/>
        <v/>
      </c>
      <c r="AT229" s="378" t="str">
        <f t="shared" si="50"/>
        <v/>
      </c>
      <c r="AX229" s="625" t="b">
        <f t="shared" si="54"/>
        <v>0</v>
      </c>
      <c r="AY229" s="7" t="str">
        <f t="shared" si="55"/>
        <v>FALSEFALSEFALSE</v>
      </c>
      <c r="AZ229" s="626">
        <f t="shared" si="51"/>
        <v>0</v>
      </c>
      <c r="BA229" s="627" t="str">
        <f t="shared" si="56"/>
        <v/>
      </c>
      <c r="BB229" s="627">
        <f t="shared" si="52"/>
        <v>0</v>
      </c>
      <c r="BC229" s="690" t="str">
        <f t="shared" si="53"/>
        <v/>
      </c>
    </row>
    <row r="230" spans="1:55">
      <c r="A230" s="381">
        <v>173</v>
      </c>
      <c r="B230" s="117"/>
      <c r="C230" s="288"/>
      <c r="D230" s="289"/>
      <c r="E230" s="289"/>
      <c r="F230" s="290"/>
      <c r="G230" s="292"/>
      <c r="H230" s="116"/>
      <c r="I230" s="292"/>
      <c r="J230" s="116"/>
      <c r="K230" s="370"/>
      <c r="L230" s="370"/>
      <c r="M230" s="370"/>
      <c r="N230" s="371"/>
      <c r="O230" s="371"/>
      <c r="P230" s="371"/>
      <c r="Q230" s="371"/>
      <c r="R230" s="371"/>
      <c r="S230" s="371"/>
      <c r="T230" s="443"/>
      <c r="U230" s="539"/>
      <c r="V230" s="117"/>
      <c r="W230" s="118"/>
      <c r="X230" s="119"/>
      <c r="Y230" s="120"/>
      <c r="Z230" s="122"/>
      <c r="AA230" s="121"/>
      <c r="AB230" s="443"/>
      <c r="AC230" s="734"/>
      <c r="AD230" s="372"/>
      <c r="AE230" s="485"/>
      <c r="AF230" s="373" t="str">
        <f t="shared" si="38"/>
        <v/>
      </c>
      <c r="AG230" s="373" t="str">
        <f t="shared" si="39"/>
        <v/>
      </c>
      <c r="AH230" s="374" t="str">
        <f t="shared" si="40"/>
        <v/>
      </c>
      <c r="AI230" s="375" t="str">
        <f t="shared" si="41"/>
        <v/>
      </c>
      <c r="AJ230" s="375" t="str">
        <f t="shared" si="42"/>
        <v/>
      </c>
      <c r="AK230" s="375" t="str">
        <f t="shared" si="43"/>
        <v/>
      </c>
      <c r="AL230" s="375" t="str">
        <f t="shared" si="44"/>
        <v/>
      </c>
      <c r="AM230" s="375" t="str">
        <f t="shared" si="45"/>
        <v/>
      </c>
      <c r="AN230" s="376"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376"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375" t="str">
        <f t="shared" si="46"/>
        <v/>
      </c>
      <c r="AQ230" s="444" t="str">
        <f t="shared" si="47"/>
        <v/>
      </c>
      <c r="AR230" s="375" t="str">
        <f t="shared" si="48"/>
        <v/>
      </c>
      <c r="AS230" s="377" t="str">
        <f t="shared" si="49"/>
        <v/>
      </c>
      <c r="AT230" s="378" t="str">
        <f t="shared" si="50"/>
        <v/>
      </c>
      <c r="AX230" s="625" t="b">
        <f t="shared" si="54"/>
        <v>0</v>
      </c>
      <c r="AY230" s="7" t="str">
        <f t="shared" si="55"/>
        <v>FALSEFALSEFALSE</v>
      </c>
      <c r="AZ230" s="626">
        <f t="shared" si="51"/>
        <v>0</v>
      </c>
      <c r="BA230" s="627" t="str">
        <f t="shared" si="56"/>
        <v/>
      </c>
      <c r="BB230" s="627">
        <f t="shared" si="52"/>
        <v>0</v>
      </c>
      <c r="BC230" s="690" t="str">
        <f t="shared" si="53"/>
        <v/>
      </c>
    </row>
    <row r="231" spans="1:55">
      <c r="A231" s="381">
        <v>174</v>
      </c>
      <c r="B231" s="117"/>
      <c r="C231" s="288"/>
      <c r="D231" s="289"/>
      <c r="E231" s="289"/>
      <c r="F231" s="290"/>
      <c r="G231" s="292"/>
      <c r="H231" s="116"/>
      <c r="I231" s="292"/>
      <c r="J231" s="116"/>
      <c r="K231" s="370"/>
      <c r="L231" s="370"/>
      <c r="M231" s="370"/>
      <c r="N231" s="371"/>
      <c r="O231" s="371"/>
      <c r="P231" s="371"/>
      <c r="Q231" s="371"/>
      <c r="R231" s="371"/>
      <c r="S231" s="371"/>
      <c r="T231" s="443"/>
      <c r="U231" s="539"/>
      <c r="V231" s="117"/>
      <c r="W231" s="118"/>
      <c r="X231" s="119"/>
      <c r="Y231" s="120"/>
      <c r="Z231" s="122"/>
      <c r="AA231" s="121"/>
      <c r="AB231" s="443"/>
      <c r="AC231" s="734"/>
      <c r="AD231" s="372"/>
      <c r="AE231" s="485"/>
      <c r="AF231" s="373" t="str">
        <f t="shared" si="38"/>
        <v/>
      </c>
      <c r="AG231" s="373" t="str">
        <f t="shared" si="39"/>
        <v/>
      </c>
      <c r="AH231" s="374" t="str">
        <f t="shared" si="40"/>
        <v/>
      </c>
      <c r="AI231" s="375" t="str">
        <f t="shared" si="41"/>
        <v/>
      </c>
      <c r="AJ231" s="375" t="str">
        <f t="shared" si="42"/>
        <v/>
      </c>
      <c r="AK231" s="375" t="str">
        <f t="shared" si="43"/>
        <v/>
      </c>
      <c r="AL231" s="375" t="str">
        <f t="shared" si="44"/>
        <v/>
      </c>
      <c r="AM231" s="375" t="str">
        <f t="shared" si="45"/>
        <v/>
      </c>
      <c r="AN231" s="376"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376"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375" t="str">
        <f t="shared" si="46"/>
        <v/>
      </c>
      <c r="AQ231" s="444" t="str">
        <f t="shared" si="47"/>
        <v/>
      </c>
      <c r="AR231" s="375" t="str">
        <f t="shared" si="48"/>
        <v/>
      </c>
      <c r="AS231" s="377" t="str">
        <f t="shared" si="49"/>
        <v/>
      </c>
      <c r="AT231" s="378" t="str">
        <f t="shared" si="50"/>
        <v/>
      </c>
      <c r="AX231" s="625" t="b">
        <f t="shared" si="54"/>
        <v>0</v>
      </c>
      <c r="AY231" s="7" t="str">
        <f t="shared" si="55"/>
        <v>FALSEFALSEFALSE</v>
      </c>
      <c r="AZ231" s="626">
        <f t="shared" si="51"/>
        <v>0</v>
      </c>
      <c r="BA231" s="627" t="str">
        <f t="shared" si="56"/>
        <v/>
      </c>
      <c r="BB231" s="627">
        <f t="shared" si="52"/>
        <v>0</v>
      </c>
      <c r="BC231" s="690" t="str">
        <f t="shared" si="53"/>
        <v/>
      </c>
    </row>
    <row r="232" spans="1:55">
      <c r="A232" s="381">
        <v>175</v>
      </c>
      <c r="B232" s="117"/>
      <c r="C232" s="288"/>
      <c r="D232" s="289"/>
      <c r="E232" s="289"/>
      <c r="F232" s="290"/>
      <c r="G232" s="292"/>
      <c r="H232" s="116"/>
      <c r="I232" s="292"/>
      <c r="J232" s="116"/>
      <c r="K232" s="370"/>
      <c r="L232" s="370"/>
      <c r="M232" s="370"/>
      <c r="N232" s="371"/>
      <c r="O232" s="371"/>
      <c r="P232" s="371"/>
      <c r="Q232" s="371"/>
      <c r="R232" s="371"/>
      <c r="S232" s="371"/>
      <c r="T232" s="443"/>
      <c r="U232" s="539"/>
      <c r="V232" s="117"/>
      <c r="W232" s="118"/>
      <c r="X232" s="119"/>
      <c r="Y232" s="120"/>
      <c r="Z232" s="122"/>
      <c r="AA232" s="121"/>
      <c r="AB232" s="443"/>
      <c r="AC232" s="734"/>
      <c r="AD232" s="372"/>
      <c r="AE232" s="485"/>
      <c r="AF232" s="373" t="str">
        <f t="shared" si="38"/>
        <v/>
      </c>
      <c r="AG232" s="373" t="str">
        <f t="shared" si="39"/>
        <v/>
      </c>
      <c r="AH232" s="374" t="str">
        <f t="shared" si="40"/>
        <v/>
      </c>
      <c r="AI232" s="375" t="str">
        <f t="shared" si="41"/>
        <v/>
      </c>
      <c r="AJ232" s="375" t="str">
        <f t="shared" si="42"/>
        <v/>
      </c>
      <c r="AK232" s="375" t="str">
        <f t="shared" si="43"/>
        <v/>
      </c>
      <c r="AL232" s="375" t="str">
        <f t="shared" si="44"/>
        <v/>
      </c>
      <c r="AM232" s="375" t="str">
        <f t="shared" si="45"/>
        <v/>
      </c>
      <c r="AN232" s="376"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376"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375" t="str">
        <f t="shared" si="46"/>
        <v/>
      </c>
      <c r="AQ232" s="444" t="str">
        <f t="shared" si="47"/>
        <v/>
      </c>
      <c r="AR232" s="375" t="str">
        <f t="shared" si="48"/>
        <v/>
      </c>
      <c r="AS232" s="377" t="str">
        <f t="shared" si="49"/>
        <v/>
      </c>
      <c r="AT232" s="378" t="str">
        <f t="shared" si="50"/>
        <v/>
      </c>
      <c r="AX232" s="625" t="b">
        <f t="shared" si="54"/>
        <v>0</v>
      </c>
      <c r="AY232" s="7" t="str">
        <f t="shared" si="55"/>
        <v>FALSEFALSEFALSE</v>
      </c>
      <c r="AZ232" s="626">
        <f t="shared" si="51"/>
        <v>0</v>
      </c>
      <c r="BA232" s="627" t="str">
        <f t="shared" si="56"/>
        <v/>
      </c>
      <c r="BB232" s="627">
        <f t="shared" si="52"/>
        <v>0</v>
      </c>
      <c r="BC232" s="690" t="str">
        <f t="shared" si="53"/>
        <v/>
      </c>
    </row>
    <row r="233" spans="1:55">
      <c r="A233" s="381">
        <v>176</v>
      </c>
      <c r="B233" s="117"/>
      <c r="C233" s="288"/>
      <c r="D233" s="289"/>
      <c r="E233" s="289"/>
      <c r="F233" s="290"/>
      <c r="G233" s="292"/>
      <c r="H233" s="116"/>
      <c r="I233" s="292"/>
      <c r="J233" s="116"/>
      <c r="K233" s="370"/>
      <c r="L233" s="370"/>
      <c r="M233" s="370"/>
      <c r="N233" s="371"/>
      <c r="O233" s="371"/>
      <c r="P233" s="371"/>
      <c r="Q233" s="371"/>
      <c r="R233" s="371"/>
      <c r="S233" s="371"/>
      <c r="T233" s="443"/>
      <c r="U233" s="539"/>
      <c r="V233" s="117"/>
      <c r="W233" s="118"/>
      <c r="X233" s="119"/>
      <c r="Y233" s="120"/>
      <c r="Z233" s="122"/>
      <c r="AA233" s="121"/>
      <c r="AB233" s="443"/>
      <c r="AC233" s="734"/>
      <c r="AD233" s="372"/>
      <c r="AE233" s="485"/>
      <c r="AF233" s="373" t="str">
        <f t="shared" si="38"/>
        <v/>
      </c>
      <c r="AG233" s="373" t="str">
        <f t="shared" si="39"/>
        <v/>
      </c>
      <c r="AH233" s="374" t="str">
        <f t="shared" si="40"/>
        <v/>
      </c>
      <c r="AI233" s="375" t="str">
        <f t="shared" si="41"/>
        <v/>
      </c>
      <c r="AJ233" s="375" t="str">
        <f t="shared" si="42"/>
        <v/>
      </c>
      <c r="AK233" s="375" t="str">
        <f t="shared" si="43"/>
        <v/>
      </c>
      <c r="AL233" s="375" t="str">
        <f t="shared" si="44"/>
        <v/>
      </c>
      <c r="AM233" s="375" t="str">
        <f t="shared" si="45"/>
        <v/>
      </c>
      <c r="AN233" s="376"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376"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375" t="str">
        <f t="shared" si="46"/>
        <v/>
      </c>
      <c r="AQ233" s="444" t="str">
        <f t="shared" si="47"/>
        <v/>
      </c>
      <c r="AR233" s="375" t="str">
        <f t="shared" si="48"/>
        <v/>
      </c>
      <c r="AS233" s="377" t="str">
        <f t="shared" si="49"/>
        <v/>
      </c>
      <c r="AT233" s="378" t="str">
        <f t="shared" si="50"/>
        <v/>
      </c>
      <c r="AX233" s="625" t="b">
        <f t="shared" si="54"/>
        <v>0</v>
      </c>
      <c r="AY233" s="7" t="str">
        <f t="shared" si="55"/>
        <v>FALSEFALSEFALSE</v>
      </c>
      <c r="AZ233" s="626">
        <f t="shared" si="51"/>
        <v>0</v>
      </c>
      <c r="BA233" s="627" t="str">
        <f t="shared" si="56"/>
        <v/>
      </c>
      <c r="BB233" s="627">
        <f t="shared" si="52"/>
        <v>0</v>
      </c>
      <c r="BC233" s="690" t="str">
        <f t="shared" si="53"/>
        <v/>
      </c>
    </row>
    <row r="234" spans="1:55">
      <c r="A234" s="381">
        <v>177</v>
      </c>
      <c r="B234" s="117"/>
      <c r="C234" s="288"/>
      <c r="D234" s="289"/>
      <c r="E234" s="289"/>
      <c r="F234" s="290"/>
      <c r="G234" s="292"/>
      <c r="H234" s="116"/>
      <c r="I234" s="292"/>
      <c r="J234" s="116"/>
      <c r="K234" s="370"/>
      <c r="L234" s="370"/>
      <c r="M234" s="370"/>
      <c r="N234" s="371"/>
      <c r="O234" s="371"/>
      <c r="P234" s="371"/>
      <c r="Q234" s="371"/>
      <c r="R234" s="371"/>
      <c r="S234" s="371"/>
      <c r="T234" s="443"/>
      <c r="U234" s="539"/>
      <c r="V234" s="117"/>
      <c r="W234" s="118"/>
      <c r="X234" s="119"/>
      <c r="Y234" s="120"/>
      <c r="Z234" s="122"/>
      <c r="AA234" s="121"/>
      <c r="AB234" s="443"/>
      <c r="AC234" s="734"/>
      <c r="AD234" s="372"/>
      <c r="AE234" s="485"/>
      <c r="AF234" s="373" t="str">
        <f t="shared" si="38"/>
        <v/>
      </c>
      <c r="AG234" s="373" t="str">
        <f t="shared" si="39"/>
        <v/>
      </c>
      <c r="AH234" s="374" t="str">
        <f t="shared" si="40"/>
        <v/>
      </c>
      <c r="AI234" s="375" t="str">
        <f t="shared" si="41"/>
        <v/>
      </c>
      <c r="AJ234" s="375" t="str">
        <f t="shared" si="42"/>
        <v/>
      </c>
      <c r="AK234" s="375" t="str">
        <f t="shared" si="43"/>
        <v/>
      </c>
      <c r="AL234" s="375" t="str">
        <f t="shared" si="44"/>
        <v/>
      </c>
      <c r="AM234" s="375" t="str">
        <f t="shared" si="45"/>
        <v/>
      </c>
      <c r="AN234" s="376"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376"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375" t="str">
        <f t="shared" si="46"/>
        <v/>
      </c>
      <c r="AQ234" s="444" t="str">
        <f t="shared" si="47"/>
        <v/>
      </c>
      <c r="AR234" s="375" t="str">
        <f t="shared" si="48"/>
        <v/>
      </c>
      <c r="AS234" s="377" t="str">
        <f t="shared" si="49"/>
        <v/>
      </c>
      <c r="AT234" s="378" t="str">
        <f t="shared" si="50"/>
        <v/>
      </c>
      <c r="AX234" s="625" t="b">
        <f t="shared" si="54"/>
        <v>0</v>
      </c>
      <c r="AY234" s="7" t="str">
        <f t="shared" si="55"/>
        <v>FALSEFALSEFALSE</v>
      </c>
      <c r="AZ234" s="626">
        <f t="shared" si="51"/>
        <v>0</v>
      </c>
      <c r="BA234" s="627" t="str">
        <f t="shared" si="56"/>
        <v/>
      </c>
      <c r="BB234" s="627">
        <f t="shared" si="52"/>
        <v>0</v>
      </c>
      <c r="BC234" s="690" t="str">
        <f t="shared" si="53"/>
        <v/>
      </c>
    </row>
    <row r="235" spans="1:55">
      <c r="A235" s="381">
        <v>178</v>
      </c>
      <c r="B235" s="117"/>
      <c r="C235" s="288"/>
      <c r="D235" s="289"/>
      <c r="E235" s="289"/>
      <c r="F235" s="290"/>
      <c r="G235" s="292"/>
      <c r="H235" s="116"/>
      <c r="I235" s="292"/>
      <c r="J235" s="116"/>
      <c r="K235" s="370"/>
      <c r="L235" s="370"/>
      <c r="M235" s="370"/>
      <c r="N235" s="371"/>
      <c r="O235" s="371"/>
      <c r="P235" s="371"/>
      <c r="Q235" s="371"/>
      <c r="R235" s="371"/>
      <c r="S235" s="371"/>
      <c r="T235" s="443"/>
      <c r="U235" s="539"/>
      <c r="V235" s="117"/>
      <c r="W235" s="118"/>
      <c r="X235" s="119"/>
      <c r="Y235" s="120"/>
      <c r="Z235" s="122"/>
      <c r="AA235" s="121"/>
      <c r="AB235" s="443"/>
      <c r="AC235" s="734"/>
      <c r="AD235" s="372"/>
      <c r="AE235" s="485"/>
      <c r="AF235" s="373" t="str">
        <f t="shared" si="38"/>
        <v/>
      </c>
      <c r="AG235" s="373" t="str">
        <f t="shared" si="39"/>
        <v/>
      </c>
      <c r="AH235" s="374" t="str">
        <f t="shared" si="40"/>
        <v/>
      </c>
      <c r="AI235" s="375" t="str">
        <f t="shared" si="41"/>
        <v/>
      </c>
      <c r="AJ235" s="375" t="str">
        <f t="shared" si="42"/>
        <v/>
      </c>
      <c r="AK235" s="375" t="str">
        <f t="shared" si="43"/>
        <v/>
      </c>
      <c r="AL235" s="375" t="str">
        <f t="shared" si="44"/>
        <v/>
      </c>
      <c r="AM235" s="375" t="str">
        <f t="shared" si="45"/>
        <v/>
      </c>
      <c r="AN235" s="376"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376"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375" t="str">
        <f t="shared" si="46"/>
        <v/>
      </c>
      <c r="AQ235" s="444" t="str">
        <f t="shared" si="47"/>
        <v/>
      </c>
      <c r="AR235" s="375" t="str">
        <f t="shared" si="48"/>
        <v/>
      </c>
      <c r="AS235" s="377" t="str">
        <f t="shared" si="49"/>
        <v/>
      </c>
      <c r="AT235" s="378" t="str">
        <f t="shared" si="50"/>
        <v/>
      </c>
      <c r="AX235" s="625" t="b">
        <f t="shared" si="54"/>
        <v>0</v>
      </c>
      <c r="AY235" s="7" t="str">
        <f t="shared" si="55"/>
        <v>FALSEFALSEFALSE</v>
      </c>
      <c r="AZ235" s="626">
        <f t="shared" si="51"/>
        <v>0</v>
      </c>
      <c r="BA235" s="627" t="str">
        <f t="shared" si="56"/>
        <v/>
      </c>
      <c r="BB235" s="627">
        <f t="shared" si="52"/>
        <v>0</v>
      </c>
      <c r="BC235" s="690" t="str">
        <f t="shared" si="53"/>
        <v/>
      </c>
    </row>
    <row r="236" spans="1:55">
      <c r="A236" s="381">
        <v>179</v>
      </c>
      <c r="B236" s="117"/>
      <c r="C236" s="288"/>
      <c r="D236" s="289"/>
      <c r="E236" s="289"/>
      <c r="F236" s="290"/>
      <c r="G236" s="292"/>
      <c r="H236" s="116"/>
      <c r="I236" s="292"/>
      <c r="J236" s="116"/>
      <c r="K236" s="370"/>
      <c r="L236" s="370"/>
      <c r="M236" s="370"/>
      <c r="N236" s="371"/>
      <c r="O236" s="371"/>
      <c r="P236" s="371"/>
      <c r="Q236" s="371"/>
      <c r="R236" s="371"/>
      <c r="S236" s="371"/>
      <c r="T236" s="443"/>
      <c r="U236" s="539"/>
      <c r="V236" s="117"/>
      <c r="W236" s="118"/>
      <c r="X236" s="119"/>
      <c r="Y236" s="120"/>
      <c r="Z236" s="122"/>
      <c r="AA236" s="121"/>
      <c r="AB236" s="443"/>
      <c r="AC236" s="734"/>
      <c r="AD236" s="372"/>
      <c r="AE236" s="485"/>
      <c r="AF236" s="373" t="str">
        <f t="shared" si="38"/>
        <v/>
      </c>
      <c r="AG236" s="373" t="str">
        <f t="shared" si="39"/>
        <v/>
      </c>
      <c r="AH236" s="374" t="str">
        <f t="shared" si="40"/>
        <v/>
      </c>
      <c r="AI236" s="375" t="str">
        <f t="shared" si="41"/>
        <v/>
      </c>
      <c r="AJ236" s="375" t="str">
        <f t="shared" si="42"/>
        <v/>
      </c>
      <c r="AK236" s="375" t="str">
        <f t="shared" si="43"/>
        <v/>
      </c>
      <c r="AL236" s="375" t="str">
        <f t="shared" si="44"/>
        <v/>
      </c>
      <c r="AM236" s="375" t="str">
        <f t="shared" si="45"/>
        <v/>
      </c>
      <c r="AN236" s="376"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376"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375" t="str">
        <f t="shared" si="46"/>
        <v/>
      </c>
      <c r="AQ236" s="444" t="str">
        <f t="shared" si="47"/>
        <v/>
      </c>
      <c r="AR236" s="375" t="str">
        <f t="shared" si="48"/>
        <v/>
      </c>
      <c r="AS236" s="377" t="str">
        <f t="shared" si="49"/>
        <v/>
      </c>
      <c r="AT236" s="378" t="str">
        <f t="shared" si="50"/>
        <v/>
      </c>
      <c r="AX236" s="625" t="b">
        <f t="shared" si="54"/>
        <v>0</v>
      </c>
      <c r="AY236" s="7" t="str">
        <f t="shared" si="55"/>
        <v>FALSEFALSEFALSE</v>
      </c>
      <c r="AZ236" s="626">
        <f t="shared" si="51"/>
        <v>0</v>
      </c>
      <c r="BA236" s="627" t="str">
        <f t="shared" si="56"/>
        <v/>
      </c>
      <c r="BB236" s="627">
        <f t="shared" si="52"/>
        <v>0</v>
      </c>
      <c r="BC236" s="690" t="str">
        <f t="shared" si="53"/>
        <v/>
      </c>
    </row>
    <row r="237" spans="1:55">
      <c r="A237" s="381">
        <v>180</v>
      </c>
      <c r="B237" s="117"/>
      <c r="C237" s="288"/>
      <c r="D237" s="289"/>
      <c r="E237" s="289"/>
      <c r="F237" s="290"/>
      <c r="G237" s="292"/>
      <c r="H237" s="116"/>
      <c r="I237" s="292"/>
      <c r="J237" s="116"/>
      <c r="K237" s="370"/>
      <c r="L237" s="370"/>
      <c r="M237" s="370"/>
      <c r="N237" s="371"/>
      <c r="O237" s="371"/>
      <c r="P237" s="371"/>
      <c r="Q237" s="371"/>
      <c r="R237" s="371"/>
      <c r="S237" s="371"/>
      <c r="T237" s="443"/>
      <c r="U237" s="539"/>
      <c r="V237" s="117"/>
      <c r="W237" s="118"/>
      <c r="X237" s="119"/>
      <c r="Y237" s="120"/>
      <c r="Z237" s="122"/>
      <c r="AA237" s="121"/>
      <c r="AB237" s="443"/>
      <c r="AC237" s="734"/>
      <c r="AD237" s="372"/>
      <c r="AE237" s="485"/>
      <c r="AF237" s="373" t="str">
        <f t="shared" si="38"/>
        <v/>
      </c>
      <c r="AG237" s="373" t="str">
        <f t="shared" si="39"/>
        <v/>
      </c>
      <c r="AH237" s="374" t="str">
        <f t="shared" si="40"/>
        <v/>
      </c>
      <c r="AI237" s="375" t="str">
        <f t="shared" si="41"/>
        <v/>
      </c>
      <c r="AJ237" s="375" t="str">
        <f t="shared" si="42"/>
        <v/>
      </c>
      <c r="AK237" s="375" t="str">
        <f t="shared" si="43"/>
        <v/>
      </c>
      <c r="AL237" s="375" t="str">
        <f t="shared" si="44"/>
        <v/>
      </c>
      <c r="AM237" s="375" t="str">
        <f t="shared" si="45"/>
        <v/>
      </c>
      <c r="AN237" s="376"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376"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375" t="str">
        <f t="shared" si="46"/>
        <v/>
      </c>
      <c r="AQ237" s="444" t="str">
        <f t="shared" si="47"/>
        <v/>
      </c>
      <c r="AR237" s="375" t="str">
        <f t="shared" si="48"/>
        <v/>
      </c>
      <c r="AS237" s="377" t="str">
        <f t="shared" si="49"/>
        <v/>
      </c>
      <c r="AT237" s="378" t="str">
        <f t="shared" si="50"/>
        <v/>
      </c>
      <c r="AX237" s="625" t="b">
        <f t="shared" si="54"/>
        <v>0</v>
      </c>
      <c r="AY237" s="7" t="str">
        <f t="shared" si="55"/>
        <v>FALSEFALSEFALSE</v>
      </c>
      <c r="AZ237" s="626">
        <f t="shared" si="51"/>
        <v>0</v>
      </c>
      <c r="BA237" s="627" t="str">
        <f t="shared" si="56"/>
        <v/>
      </c>
      <c r="BB237" s="627">
        <f t="shared" si="52"/>
        <v>0</v>
      </c>
      <c r="BC237" s="690" t="str">
        <f t="shared" si="53"/>
        <v/>
      </c>
    </row>
    <row r="238" spans="1:55">
      <c r="A238" s="381">
        <v>181</v>
      </c>
      <c r="B238" s="117"/>
      <c r="C238" s="288"/>
      <c r="D238" s="289"/>
      <c r="E238" s="289"/>
      <c r="F238" s="290"/>
      <c r="G238" s="292"/>
      <c r="H238" s="116"/>
      <c r="I238" s="292"/>
      <c r="J238" s="116"/>
      <c r="K238" s="370"/>
      <c r="L238" s="370"/>
      <c r="M238" s="370"/>
      <c r="N238" s="371"/>
      <c r="O238" s="371"/>
      <c r="P238" s="371"/>
      <c r="Q238" s="371"/>
      <c r="R238" s="371"/>
      <c r="S238" s="371"/>
      <c r="T238" s="443"/>
      <c r="U238" s="539"/>
      <c r="V238" s="117"/>
      <c r="W238" s="118"/>
      <c r="X238" s="119"/>
      <c r="Y238" s="120"/>
      <c r="Z238" s="122"/>
      <c r="AA238" s="121"/>
      <c r="AB238" s="443"/>
      <c r="AC238" s="734"/>
      <c r="AD238" s="372"/>
      <c r="AE238" s="485"/>
      <c r="AF238" s="373" t="str">
        <f t="shared" si="38"/>
        <v/>
      </c>
      <c r="AG238" s="373" t="str">
        <f t="shared" si="39"/>
        <v/>
      </c>
      <c r="AH238" s="374" t="str">
        <f t="shared" si="40"/>
        <v/>
      </c>
      <c r="AI238" s="375" t="str">
        <f t="shared" si="41"/>
        <v/>
      </c>
      <c r="AJ238" s="375" t="str">
        <f t="shared" si="42"/>
        <v/>
      </c>
      <c r="AK238" s="375" t="str">
        <f t="shared" si="43"/>
        <v/>
      </c>
      <c r="AL238" s="375" t="str">
        <f t="shared" si="44"/>
        <v/>
      </c>
      <c r="AM238" s="375" t="str">
        <f t="shared" si="45"/>
        <v/>
      </c>
      <c r="AN238" s="376"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376"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375" t="str">
        <f t="shared" si="46"/>
        <v/>
      </c>
      <c r="AQ238" s="444" t="str">
        <f t="shared" si="47"/>
        <v/>
      </c>
      <c r="AR238" s="375" t="str">
        <f t="shared" si="48"/>
        <v/>
      </c>
      <c r="AS238" s="377" t="str">
        <f t="shared" si="49"/>
        <v/>
      </c>
      <c r="AT238" s="378" t="str">
        <f t="shared" si="50"/>
        <v/>
      </c>
      <c r="AX238" s="625" t="b">
        <f t="shared" si="54"/>
        <v>0</v>
      </c>
      <c r="AY238" s="7" t="str">
        <f t="shared" si="55"/>
        <v>FALSEFALSEFALSE</v>
      </c>
      <c r="AZ238" s="626">
        <f t="shared" si="51"/>
        <v>0</v>
      </c>
      <c r="BA238" s="627" t="str">
        <f t="shared" si="56"/>
        <v/>
      </c>
      <c r="BB238" s="627">
        <f t="shared" si="52"/>
        <v>0</v>
      </c>
      <c r="BC238" s="690" t="str">
        <f t="shared" si="53"/>
        <v/>
      </c>
    </row>
    <row r="239" spans="1:55">
      <c r="A239" s="381">
        <v>182</v>
      </c>
      <c r="B239" s="117"/>
      <c r="C239" s="288"/>
      <c r="D239" s="289"/>
      <c r="E239" s="289"/>
      <c r="F239" s="290"/>
      <c r="G239" s="292"/>
      <c r="H239" s="116"/>
      <c r="I239" s="292"/>
      <c r="J239" s="116"/>
      <c r="K239" s="370"/>
      <c r="L239" s="370"/>
      <c r="M239" s="370"/>
      <c r="N239" s="371"/>
      <c r="O239" s="371"/>
      <c r="P239" s="371"/>
      <c r="Q239" s="371"/>
      <c r="R239" s="371"/>
      <c r="S239" s="371"/>
      <c r="T239" s="443"/>
      <c r="U239" s="539"/>
      <c r="V239" s="117"/>
      <c r="W239" s="118"/>
      <c r="X239" s="119"/>
      <c r="Y239" s="120"/>
      <c r="Z239" s="122"/>
      <c r="AA239" s="121"/>
      <c r="AB239" s="443"/>
      <c r="AC239" s="734"/>
      <c r="AD239" s="372"/>
      <c r="AE239" s="485"/>
      <c r="AF239" s="373" t="str">
        <f t="shared" si="38"/>
        <v/>
      </c>
      <c r="AG239" s="373" t="str">
        <f t="shared" si="39"/>
        <v/>
      </c>
      <c r="AH239" s="374" t="str">
        <f t="shared" si="40"/>
        <v/>
      </c>
      <c r="AI239" s="375" t="str">
        <f t="shared" si="41"/>
        <v/>
      </c>
      <c r="AJ239" s="375" t="str">
        <f t="shared" si="42"/>
        <v/>
      </c>
      <c r="AK239" s="375" t="str">
        <f t="shared" si="43"/>
        <v/>
      </c>
      <c r="AL239" s="375" t="str">
        <f t="shared" si="44"/>
        <v/>
      </c>
      <c r="AM239" s="375" t="str">
        <f t="shared" si="45"/>
        <v/>
      </c>
      <c r="AN239" s="376"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376"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375" t="str">
        <f t="shared" si="46"/>
        <v/>
      </c>
      <c r="AQ239" s="444" t="str">
        <f t="shared" si="47"/>
        <v/>
      </c>
      <c r="AR239" s="375" t="str">
        <f t="shared" si="48"/>
        <v/>
      </c>
      <c r="AS239" s="377" t="str">
        <f t="shared" si="49"/>
        <v/>
      </c>
      <c r="AT239" s="378" t="str">
        <f t="shared" si="50"/>
        <v/>
      </c>
      <c r="AX239" s="625" t="b">
        <f t="shared" si="54"/>
        <v>0</v>
      </c>
      <c r="AY239" s="7" t="str">
        <f t="shared" si="55"/>
        <v>FALSEFALSEFALSE</v>
      </c>
      <c r="AZ239" s="626">
        <f t="shared" si="51"/>
        <v>0</v>
      </c>
      <c r="BA239" s="627" t="str">
        <f t="shared" si="56"/>
        <v/>
      </c>
      <c r="BB239" s="627">
        <f t="shared" si="52"/>
        <v>0</v>
      </c>
      <c r="BC239" s="690" t="str">
        <f t="shared" si="53"/>
        <v/>
      </c>
    </row>
    <row r="240" spans="1:55">
      <c r="A240" s="381">
        <v>183</v>
      </c>
      <c r="B240" s="117"/>
      <c r="C240" s="288"/>
      <c r="D240" s="289"/>
      <c r="E240" s="289"/>
      <c r="F240" s="290"/>
      <c r="G240" s="292"/>
      <c r="H240" s="116"/>
      <c r="I240" s="292"/>
      <c r="J240" s="116"/>
      <c r="K240" s="370"/>
      <c r="L240" s="370"/>
      <c r="M240" s="370"/>
      <c r="N240" s="371"/>
      <c r="O240" s="371"/>
      <c r="P240" s="371"/>
      <c r="Q240" s="371"/>
      <c r="R240" s="371"/>
      <c r="S240" s="371"/>
      <c r="T240" s="443"/>
      <c r="U240" s="539"/>
      <c r="V240" s="117"/>
      <c r="W240" s="118"/>
      <c r="X240" s="119"/>
      <c r="Y240" s="120"/>
      <c r="Z240" s="122"/>
      <c r="AA240" s="121"/>
      <c r="AB240" s="443"/>
      <c r="AC240" s="734"/>
      <c r="AD240" s="372"/>
      <c r="AE240" s="485"/>
      <c r="AF240" s="373" t="str">
        <f t="shared" si="38"/>
        <v/>
      </c>
      <c r="AG240" s="373" t="str">
        <f t="shared" si="39"/>
        <v/>
      </c>
      <c r="AH240" s="374" t="str">
        <f t="shared" si="40"/>
        <v/>
      </c>
      <c r="AI240" s="375" t="str">
        <f t="shared" si="41"/>
        <v/>
      </c>
      <c r="AJ240" s="375" t="str">
        <f t="shared" si="42"/>
        <v/>
      </c>
      <c r="AK240" s="375" t="str">
        <f t="shared" si="43"/>
        <v/>
      </c>
      <c r="AL240" s="375" t="str">
        <f t="shared" si="44"/>
        <v/>
      </c>
      <c r="AM240" s="375" t="str">
        <f t="shared" si="45"/>
        <v/>
      </c>
      <c r="AN240" s="376"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376"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375" t="str">
        <f t="shared" si="46"/>
        <v/>
      </c>
      <c r="AQ240" s="444" t="str">
        <f t="shared" si="47"/>
        <v/>
      </c>
      <c r="AR240" s="375" t="str">
        <f t="shared" si="48"/>
        <v/>
      </c>
      <c r="AS240" s="377" t="str">
        <f t="shared" si="49"/>
        <v/>
      </c>
      <c r="AT240" s="378" t="str">
        <f t="shared" si="50"/>
        <v/>
      </c>
      <c r="AX240" s="625" t="b">
        <f t="shared" si="54"/>
        <v>0</v>
      </c>
      <c r="AY240" s="7" t="str">
        <f t="shared" si="55"/>
        <v>FALSEFALSEFALSE</v>
      </c>
      <c r="AZ240" s="626">
        <f t="shared" si="51"/>
        <v>0</v>
      </c>
      <c r="BA240" s="627" t="str">
        <f t="shared" si="56"/>
        <v/>
      </c>
      <c r="BB240" s="627">
        <f t="shared" si="52"/>
        <v>0</v>
      </c>
      <c r="BC240" s="690" t="str">
        <f t="shared" si="53"/>
        <v/>
      </c>
    </row>
    <row r="241" spans="1:55">
      <c r="A241" s="381">
        <v>184</v>
      </c>
      <c r="B241" s="117"/>
      <c r="C241" s="288"/>
      <c r="D241" s="289"/>
      <c r="E241" s="289"/>
      <c r="F241" s="290"/>
      <c r="G241" s="292"/>
      <c r="H241" s="116"/>
      <c r="I241" s="292"/>
      <c r="J241" s="116"/>
      <c r="K241" s="370"/>
      <c r="L241" s="370"/>
      <c r="M241" s="370"/>
      <c r="N241" s="371"/>
      <c r="O241" s="371"/>
      <c r="P241" s="371"/>
      <c r="Q241" s="371"/>
      <c r="R241" s="371"/>
      <c r="S241" s="371"/>
      <c r="T241" s="443"/>
      <c r="U241" s="539"/>
      <c r="V241" s="117"/>
      <c r="W241" s="118"/>
      <c r="X241" s="119"/>
      <c r="Y241" s="120"/>
      <c r="Z241" s="122"/>
      <c r="AA241" s="121"/>
      <c r="AB241" s="443"/>
      <c r="AC241" s="734"/>
      <c r="AD241" s="372"/>
      <c r="AE241" s="485"/>
      <c r="AF241" s="373" t="str">
        <f t="shared" si="38"/>
        <v/>
      </c>
      <c r="AG241" s="373" t="str">
        <f t="shared" si="39"/>
        <v/>
      </c>
      <c r="AH241" s="374" t="str">
        <f t="shared" si="40"/>
        <v/>
      </c>
      <c r="AI241" s="375" t="str">
        <f t="shared" si="41"/>
        <v/>
      </c>
      <c r="AJ241" s="375" t="str">
        <f t="shared" si="42"/>
        <v/>
      </c>
      <c r="AK241" s="375" t="str">
        <f t="shared" si="43"/>
        <v/>
      </c>
      <c r="AL241" s="375" t="str">
        <f t="shared" si="44"/>
        <v/>
      </c>
      <c r="AM241" s="375" t="str">
        <f t="shared" si="45"/>
        <v/>
      </c>
      <c r="AN241" s="376"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376"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375" t="str">
        <f t="shared" si="46"/>
        <v/>
      </c>
      <c r="AQ241" s="444" t="str">
        <f t="shared" si="47"/>
        <v/>
      </c>
      <c r="AR241" s="375" t="str">
        <f t="shared" si="48"/>
        <v/>
      </c>
      <c r="AS241" s="377" t="str">
        <f t="shared" si="49"/>
        <v/>
      </c>
      <c r="AT241" s="378" t="str">
        <f t="shared" si="50"/>
        <v/>
      </c>
      <c r="AX241" s="625" t="b">
        <f t="shared" si="54"/>
        <v>0</v>
      </c>
      <c r="AY241" s="7" t="str">
        <f t="shared" si="55"/>
        <v>FALSEFALSEFALSE</v>
      </c>
      <c r="AZ241" s="626">
        <f t="shared" si="51"/>
        <v>0</v>
      </c>
      <c r="BA241" s="627" t="str">
        <f t="shared" si="56"/>
        <v/>
      </c>
      <c r="BB241" s="627">
        <f t="shared" si="52"/>
        <v>0</v>
      </c>
      <c r="BC241" s="690" t="str">
        <f t="shared" si="53"/>
        <v/>
      </c>
    </row>
    <row r="242" spans="1:55">
      <c r="A242" s="381">
        <v>185</v>
      </c>
      <c r="B242" s="117"/>
      <c r="C242" s="288"/>
      <c r="D242" s="289"/>
      <c r="E242" s="289"/>
      <c r="F242" s="290"/>
      <c r="G242" s="292"/>
      <c r="H242" s="116"/>
      <c r="I242" s="292"/>
      <c r="J242" s="116"/>
      <c r="K242" s="370"/>
      <c r="L242" s="370"/>
      <c r="M242" s="370"/>
      <c r="N242" s="371"/>
      <c r="O242" s="371"/>
      <c r="P242" s="371"/>
      <c r="Q242" s="371"/>
      <c r="R242" s="371"/>
      <c r="S242" s="371"/>
      <c r="T242" s="443"/>
      <c r="U242" s="539"/>
      <c r="V242" s="117"/>
      <c r="W242" s="118"/>
      <c r="X242" s="119"/>
      <c r="Y242" s="120"/>
      <c r="Z242" s="122"/>
      <c r="AA242" s="121"/>
      <c r="AB242" s="443"/>
      <c r="AC242" s="734"/>
      <c r="AD242" s="372"/>
      <c r="AE242" s="485"/>
      <c r="AF242" s="373" t="str">
        <f t="shared" si="38"/>
        <v/>
      </c>
      <c r="AG242" s="373" t="str">
        <f t="shared" si="39"/>
        <v/>
      </c>
      <c r="AH242" s="374" t="str">
        <f t="shared" si="40"/>
        <v/>
      </c>
      <c r="AI242" s="375" t="str">
        <f t="shared" si="41"/>
        <v/>
      </c>
      <c r="AJ242" s="375" t="str">
        <f t="shared" si="42"/>
        <v/>
      </c>
      <c r="AK242" s="375" t="str">
        <f t="shared" si="43"/>
        <v/>
      </c>
      <c r="AL242" s="375" t="str">
        <f t="shared" si="44"/>
        <v/>
      </c>
      <c r="AM242" s="375" t="str">
        <f t="shared" si="45"/>
        <v/>
      </c>
      <c r="AN242" s="376"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376"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375" t="str">
        <f t="shared" si="46"/>
        <v/>
      </c>
      <c r="AQ242" s="444" t="str">
        <f t="shared" si="47"/>
        <v/>
      </c>
      <c r="AR242" s="375" t="str">
        <f t="shared" si="48"/>
        <v/>
      </c>
      <c r="AS242" s="377" t="str">
        <f t="shared" si="49"/>
        <v/>
      </c>
      <c r="AT242" s="378" t="str">
        <f t="shared" si="50"/>
        <v/>
      </c>
      <c r="AX242" s="625" t="b">
        <f t="shared" si="54"/>
        <v>0</v>
      </c>
      <c r="AY242" s="7" t="str">
        <f t="shared" si="55"/>
        <v>FALSEFALSEFALSE</v>
      </c>
      <c r="AZ242" s="626">
        <f t="shared" si="51"/>
        <v>0</v>
      </c>
      <c r="BA242" s="627" t="str">
        <f t="shared" si="56"/>
        <v/>
      </c>
      <c r="BB242" s="627">
        <f t="shared" si="52"/>
        <v>0</v>
      </c>
      <c r="BC242" s="690" t="str">
        <f t="shared" si="53"/>
        <v/>
      </c>
    </row>
    <row r="243" spans="1:55">
      <c r="A243" s="381">
        <v>186</v>
      </c>
      <c r="B243" s="117"/>
      <c r="C243" s="288"/>
      <c r="D243" s="289"/>
      <c r="E243" s="289"/>
      <c r="F243" s="290"/>
      <c r="G243" s="292"/>
      <c r="H243" s="116"/>
      <c r="I243" s="292"/>
      <c r="J243" s="116"/>
      <c r="K243" s="370"/>
      <c r="L243" s="370"/>
      <c r="M243" s="370"/>
      <c r="N243" s="371"/>
      <c r="O243" s="371"/>
      <c r="P243" s="371"/>
      <c r="Q243" s="371"/>
      <c r="R243" s="371"/>
      <c r="S243" s="371"/>
      <c r="T243" s="443"/>
      <c r="U243" s="539"/>
      <c r="V243" s="117"/>
      <c r="W243" s="118"/>
      <c r="X243" s="119"/>
      <c r="Y243" s="120"/>
      <c r="Z243" s="122"/>
      <c r="AA243" s="121"/>
      <c r="AB243" s="443"/>
      <c r="AC243" s="734"/>
      <c r="AD243" s="372"/>
      <c r="AE243" s="485"/>
      <c r="AF243" s="373" t="str">
        <f t="shared" si="38"/>
        <v/>
      </c>
      <c r="AG243" s="373" t="str">
        <f t="shared" si="39"/>
        <v/>
      </c>
      <c r="AH243" s="374" t="str">
        <f t="shared" si="40"/>
        <v/>
      </c>
      <c r="AI243" s="375" t="str">
        <f t="shared" si="41"/>
        <v/>
      </c>
      <c r="AJ243" s="375" t="str">
        <f t="shared" si="42"/>
        <v/>
      </c>
      <c r="AK243" s="375" t="str">
        <f t="shared" si="43"/>
        <v/>
      </c>
      <c r="AL243" s="375" t="str">
        <f t="shared" si="44"/>
        <v/>
      </c>
      <c r="AM243" s="375" t="str">
        <f t="shared" si="45"/>
        <v/>
      </c>
      <c r="AN243" s="376"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376"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375" t="str">
        <f t="shared" si="46"/>
        <v/>
      </c>
      <c r="AQ243" s="444" t="str">
        <f t="shared" si="47"/>
        <v/>
      </c>
      <c r="AR243" s="375" t="str">
        <f t="shared" si="48"/>
        <v/>
      </c>
      <c r="AS243" s="377" t="str">
        <f t="shared" si="49"/>
        <v/>
      </c>
      <c r="AT243" s="378" t="str">
        <f t="shared" si="50"/>
        <v/>
      </c>
      <c r="AX243" s="625" t="b">
        <f t="shared" si="54"/>
        <v>0</v>
      </c>
      <c r="AY243" s="7" t="str">
        <f t="shared" si="55"/>
        <v>FALSEFALSEFALSE</v>
      </c>
      <c r="AZ243" s="626">
        <f t="shared" si="51"/>
        <v>0</v>
      </c>
      <c r="BA243" s="627" t="str">
        <f t="shared" si="56"/>
        <v/>
      </c>
      <c r="BB243" s="627">
        <f t="shared" si="52"/>
        <v>0</v>
      </c>
      <c r="BC243" s="690" t="str">
        <f t="shared" si="53"/>
        <v/>
      </c>
    </row>
    <row r="244" spans="1:55">
      <c r="A244" s="381">
        <v>187</v>
      </c>
      <c r="B244" s="117"/>
      <c r="C244" s="288"/>
      <c r="D244" s="289"/>
      <c r="E244" s="289"/>
      <c r="F244" s="290"/>
      <c r="G244" s="292"/>
      <c r="H244" s="116"/>
      <c r="I244" s="292"/>
      <c r="J244" s="116"/>
      <c r="K244" s="370"/>
      <c r="L244" s="370"/>
      <c r="M244" s="370"/>
      <c r="N244" s="371"/>
      <c r="O244" s="371"/>
      <c r="P244" s="371"/>
      <c r="Q244" s="371"/>
      <c r="R244" s="371"/>
      <c r="S244" s="371"/>
      <c r="T244" s="443"/>
      <c r="U244" s="539"/>
      <c r="V244" s="117"/>
      <c r="W244" s="118"/>
      <c r="X244" s="119"/>
      <c r="Y244" s="120"/>
      <c r="Z244" s="122"/>
      <c r="AA244" s="121"/>
      <c r="AB244" s="443"/>
      <c r="AC244" s="734"/>
      <c r="AD244" s="372"/>
      <c r="AE244" s="485"/>
      <c r="AF244" s="373" t="str">
        <f t="shared" si="38"/>
        <v/>
      </c>
      <c r="AG244" s="373" t="str">
        <f t="shared" si="39"/>
        <v/>
      </c>
      <c r="AH244" s="374" t="str">
        <f t="shared" si="40"/>
        <v/>
      </c>
      <c r="AI244" s="375" t="str">
        <f t="shared" si="41"/>
        <v/>
      </c>
      <c r="AJ244" s="375" t="str">
        <f t="shared" si="42"/>
        <v/>
      </c>
      <c r="AK244" s="375" t="str">
        <f t="shared" si="43"/>
        <v/>
      </c>
      <c r="AL244" s="375" t="str">
        <f t="shared" si="44"/>
        <v/>
      </c>
      <c r="AM244" s="375" t="str">
        <f t="shared" si="45"/>
        <v/>
      </c>
      <c r="AN244" s="376"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376"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375" t="str">
        <f t="shared" si="46"/>
        <v/>
      </c>
      <c r="AQ244" s="444" t="str">
        <f t="shared" si="47"/>
        <v/>
      </c>
      <c r="AR244" s="375" t="str">
        <f t="shared" si="48"/>
        <v/>
      </c>
      <c r="AS244" s="377" t="str">
        <f t="shared" si="49"/>
        <v/>
      </c>
      <c r="AT244" s="378" t="str">
        <f t="shared" si="50"/>
        <v/>
      </c>
      <c r="AX244" s="625" t="b">
        <f t="shared" si="54"/>
        <v>0</v>
      </c>
      <c r="AY244" s="7" t="str">
        <f t="shared" si="55"/>
        <v>FALSEFALSEFALSE</v>
      </c>
      <c r="AZ244" s="626">
        <f t="shared" si="51"/>
        <v>0</v>
      </c>
      <c r="BA244" s="627" t="str">
        <f t="shared" si="56"/>
        <v/>
      </c>
      <c r="BB244" s="627">
        <f t="shared" si="52"/>
        <v>0</v>
      </c>
      <c r="BC244" s="690" t="str">
        <f t="shared" si="53"/>
        <v/>
      </c>
    </row>
    <row r="245" spans="1:55">
      <c r="A245" s="381">
        <v>188</v>
      </c>
      <c r="B245" s="117"/>
      <c r="C245" s="288"/>
      <c r="D245" s="289"/>
      <c r="E245" s="289"/>
      <c r="F245" s="290"/>
      <c r="G245" s="292"/>
      <c r="H245" s="116"/>
      <c r="I245" s="292"/>
      <c r="J245" s="116"/>
      <c r="K245" s="370"/>
      <c r="L245" s="370"/>
      <c r="M245" s="370"/>
      <c r="N245" s="371"/>
      <c r="O245" s="371"/>
      <c r="P245" s="371"/>
      <c r="Q245" s="371"/>
      <c r="R245" s="371"/>
      <c r="S245" s="371"/>
      <c r="T245" s="443"/>
      <c r="U245" s="539"/>
      <c r="V245" s="117"/>
      <c r="W245" s="118"/>
      <c r="X245" s="119"/>
      <c r="Y245" s="120"/>
      <c r="Z245" s="122"/>
      <c r="AA245" s="121"/>
      <c r="AB245" s="443"/>
      <c r="AC245" s="734"/>
      <c r="AD245" s="372"/>
      <c r="AE245" s="485"/>
      <c r="AF245" s="373" t="str">
        <f t="shared" si="38"/>
        <v/>
      </c>
      <c r="AG245" s="373" t="str">
        <f t="shared" si="39"/>
        <v/>
      </c>
      <c r="AH245" s="374" t="str">
        <f t="shared" si="40"/>
        <v/>
      </c>
      <c r="AI245" s="375" t="str">
        <f t="shared" si="41"/>
        <v/>
      </c>
      <c r="AJ245" s="375" t="str">
        <f t="shared" si="42"/>
        <v/>
      </c>
      <c r="AK245" s="375" t="str">
        <f t="shared" si="43"/>
        <v/>
      </c>
      <c r="AL245" s="375" t="str">
        <f t="shared" si="44"/>
        <v/>
      </c>
      <c r="AM245" s="375" t="str">
        <f t="shared" si="45"/>
        <v/>
      </c>
      <c r="AN245" s="376"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376"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375" t="str">
        <f t="shared" si="46"/>
        <v/>
      </c>
      <c r="AQ245" s="444" t="str">
        <f t="shared" si="47"/>
        <v/>
      </c>
      <c r="AR245" s="375" t="str">
        <f t="shared" si="48"/>
        <v/>
      </c>
      <c r="AS245" s="377" t="str">
        <f t="shared" si="49"/>
        <v/>
      </c>
      <c r="AT245" s="378" t="str">
        <f t="shared" si="50"/>
        <v/>
      </c>
      <c r="AX245" s="625" t="b">
        <f t="shared" si="54"/>
        <v>0</v>
      </c>
      <c r="AY245" s="7" t="str">
        <f t="shared" si="55"/>
        <v>FALSEFALSEFALSE</v>
      </c>
      <c r="AZ245" s="626">
        <f t="shared" si="51"/>
        <v>0</v>
      </c>
      <c r="BA245" s="627" t="str">
        <f t="shared" si="56"/>
        <v/>
      </c>
      <c r="BB245" s="627">
        <f t="shared" si="52"/>
        <v>0</v>
      </c>
      <c r="BC245" s="690" t="str">
        <f t="shared" si="53"/>
        <v/>
      </c>
    </row>
    <row r="246" spans="1:55">
      <c r="A246" s="381">
        <v>189</v>
      </c>
      <c r="B246" s="117"/>
      <c r="C246" s="288"/>
      <c r="D246" s="289"/>
      <c r="E246" s="289"/>
      <c r="F246" s="290"/>
      <c r="G246" s="292"/>
      <c r="H246" s="116"/>
      <c r="I246" s="292"/>
      <c r="J246" s="116"/>
      <c r="K246" s="370"/>
      <c r="L246" s="370"/>
      <c r="M246" s="370"/>
      <c r="N246" s="371"/>
      <c r="O246" s="371"/>
      <c r="P246" s="371"/>
      <c r="Q246" s="371"/>
      <c r="R246" s="371"/>
      <c r="S246" s="371"/>
      <c r="T246" s="443"/>
      <c r="U246" s="539"/>
      <c r="V246" s="117"/>
      <c r="W246" s="118"/>
      <c r="X246" s="119"/>
      <c r="Y246" s="120"/>
      <c r="Z246" s="122"/>
      <c r="AA246" s="121"/>
      <c r="AB246" s="443"/>
      <c r="AC246" s="734"/>
      <c r="AD246" s="372"/>
      <c r="AE246" s="485"/>
      <c r="AF246" s="373" t="str">
        <f t="shared" si="38"/>
        <v/>
      </c>
      <c r="AG246" s="373" t="str">
        <f t="shared" si="39"/>
        <v/>
      </c>
      <c r="AH246" s="374" t="str">
        <f t="shared" si="40"/>
        <v/>
      </c>
      <c r="AI246" s="375" t="str">
        <f t="shared" si="41"/>
        <v/>
      </c>
      <c r="AJ246" s="375" t="str">
        <f t="shared" si="42"/>
        <v/>
      </c>
      <c r="AK246" s="375" t="str">
        <f t="shared" si="43"/>
        <v/>
      </c>
      <c r="AL246" s="375" t="str">
        <f t="shared" si="44"/>
        <v/>
      </c>
      <c r="AM246" s="375" t="str">
        <f t="shared" si="45"/>
        <v/>
      </c>
      <c r="AN246" s="376"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376"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375" t="str">
        <f t="shared" si="46"/>
        <v/>
      </c>
      <c r="AQ246" s="444" t="str">
        <f t="shared" si="47"/>
        <v/>
      </c>
      <c r="AR246" s="375" t="str">
        <f t="shared" si="48"/>
        <v/>
      </c>
      <c r="AS246" s="377" t="str">
        <f t="shared" si="49"/>
        <v/>
      </c>
      <c r="AT246" s="378" t="str">
        <f t="shared" si="50"/>
        <v/>
      </c>
      <c r="AX246" s="625" t="b">
        <f t="shared" si="54"/>
        <v>0</v>
      </c>
      <c r="AY246" s="7" t="str">
        <f t="shared" si="55"/>
        <v>FALSEFALSEFALSE</v>
      </c>
      <c r="AZ246" s="626">
        <f t="shared" si="51"/>
        <v>0</v>
      </c>
      <c r="BA246" s="627" t="str">
        <f t="shared" si="56"/>
        <v/>
      </c>
      <c r="BB246" s="627">
        <f t="shared" si="52"/>
        <v>0</v>
      </c>
      <c r="BC246" s="690" t="str">
        <f t="shared" si="53"/>
        <v/>
      </c>
    </row>
    <row r="247" spans="1:55">
      <c r="A247" s="381">
        <v>190</v>
      </c>
      <c r="B247" s="117"/>
      <c r="C247" s="288"/>
      <c r="D247" s="289"/>
      <c r="E247" s="289"/>
      <c r="F247" s="290"/>
      <c r="G247" s="292"/>
      <c r="H247" s="116"/>
      <c r="I247" s="292"/>
      <c r="J247" s="116"/>
      <c r="K247" s="370"/>
      <c r="L247" s="370"/>
      <c r="M247" s="370"/>
      <c r="N247" s="371"/>
      <c r="O247" s="371"/>
      <c r="P247" s="371"/>
      <c r="Q247" s="371"/>
      <c r="R247" s="371"/>
      <c r="S247" s="371"/>
      <c r="T247" s="443"/>
      <c r="U247" s="539"/>
      <c r="V247" s="117"/>
      <c r="W247" s="118"/>
      <c r="X247" s="119"/>
      <c r="Y247" s="120"/>
      <c r="Z247" s="122"/>
      <c r="AA247" s="121"/>
      <c r="AB247" s="443"/>
      <c r="AC247" s="734"/>
      <c r="AD247" s="372"/>
      <c r="AE247" s="485"/>
      <c r="AF247" s="373" t="str">
        <f t="shared" si="38"/>
        <v/>
      </c>
      <c r="AG247" s="373" t="str">
        <f t="shared" si="39"/>
        <v/>
      </c>
      <c r="AH247" s="374" t="str">
        <f t="shared" si="40"/>
        <v/>
      </c>
      <c r="AI247" s="375" t="str">
        <f t="shared" si="41"/>
        <v/>
      </c>
      <c r="AJ247" s="375" t="str">
        <f t="shared" si="42"/>
        <v/>
      </c>
      <c r="AK247" s="375" t="str">
        <f t="shared" si="43"/>
        <v/>
      </c>
      <c r="AL247" s="375" t="str">
        <f t="shared" si="44"/>
        <v/>
      </c>
      <c r="AM247" s="375" t="str">
        <f t="shared" si="45"/>
        <v/>
      </c>
      <c r="AN247" s="376"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376"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375" t="str">
        <f t="shared" si="46"/>
        <v/>
      </c>
      <c r="AQ247" s="444" t="str">
        <f t="shared" si="47"/>
        <v/>
      </c>
      <c r="AR247" s="375" t="str">
        <f t="shared" si="48"/>
        <v/>
      </c>
      <c r="AS247" s="377" t="str">
        <f t="shared" si="49"/>
        <v/>
      </c>
      <c r="AT247" s="378" t="str">
        <f t="shared" si="50"/>
        <v/>
      </c>
      <c r="AX247" s="625" t="b">
        <f t="shared" si="54"/>
        <v>0</v>
      </c>
      <c r="AY247" s="7" t="str">
        <f t="shared" si="55"/>
        <v>FALSEFALSEFALSE</v>
      </c>
      <c r="AZ247" s="626">
        <f t="shared" si="51"/>
        <v>0</v>
      </c>
      <c r="BA247" s="627" t="str">
        <f t="shared" si="56"/>
        <v/>
      </c>
      <c r="BB247" s="627">
        <f t="shared" si="52"/>
        <v>0</v>
      </c>
      <c r="BC247" s="690" t="str">
        <f t="shared" si="53"/>
        <v/>
      </c>
    </row>
    <row r="248" spans="1:55">
      <c r="A248" s="381">
        <v>191</v>
      </c>
      <c r="B248" s="117"/>
      <c r="C248" s="288"/>
      <c r="D248" s="289"/>
      <c r="E248" s="289"/>
      <c r="F248" s="290"/>
      <c r="G248" s="292"/>
      <c r="H248" s="116"/>
      <c r="I248" s="292"/>
      <c r="J248" s="116"/>
      <c r="K248" s="370"/>
      <c r="L248" s="370"/>
      <c r="M248" s="370"/>
      <c r="N248" s="371"/>
      <c r="O248" s="371"/>
      <c r="P248" s="371"/>
      <c r="Q248" s="371"/>
      <c r="R248" s="371"/>
      <c r="S248" s="371"/>
      <c r="T248" s="443"/>
      <c r="U248" s="539"/>
      <c r="V248" s="117"/>
      <c r="W248" s="118"/>
      <c r="X248" s="119"/>
      <c r="Y248" s="120"/>
      <c r="Z248" s="122"/>
      <c r="AA248" s="121"/>
      <c r="AB248" s="443"/>
      <c r="AC248" s="734"/>
      <c r="AD248" s="372"/>
      <c r="AE248" s="485"/>
      <c r="AF248" s="373" t="str">
        <f t="shared" si="38"/>
        <v/>
      </c>
      <c r="AG248" s="373" t="str">
        <f t="shared" si="39"/>
        <v/>
      </c>
      <c r="AH248" s="374" t="str">
        <f t="shared" si="40"/>
        <v/>
      </c>
      <c r="AI248" s="375" t="str">
        <f t="shared" si="41"/>
        <v/>
      </c>
      <c r="AJ248" s="375" t="str">
        <f t="shared" si="42"/>
        <v/>
      </c>
      <c r="AK248" s="375" t="str">
        <f t="shared" si="43"/>
        <v/>
      </c>
      <c r="AL248" s="375" t="str">
        <f t="shared" si="44"/>
        <v/>
      </c>
      <c r="AM248" s="375" t="str">
        <f t="shared" si="45"/>
        <v/>
      </c>
      <c r="AN248" s="376"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376"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375" t="str">
        <f t="shared" si="46"/>
        <v/>
      </c>
      <c r="AQ248" s="444" t="str">
        <f t="shared" si="47"/>
        <v/>
      </c>
      <c r="AR248" s="375" t="str">
        <f t="shared" si="48"/>
        <v/>
      </c>
      <c r="AS248" s="377" t="str">
        <f t="shared" si="49"/>
        <v/>
      </c>
      <c r="AT248" s="378" t="str">
        <f t="shared" si="50"/>
        <v/>
      </c>
      <c r="AX248" s="625" t="b">
        <f t="shared" si="54"/>
        <v>0</v>
      </c>
      <c r="AY248" s="7" t="str">
        <f t="shared" si="55"/>
        <v>FALSEFALSEFALSE</v>
      </c>
      <c r="AZ248" s="626">
        <f t="shared" si="51"/>
        <v>0</v>
      </c>
      <c r="BA248" s="627" t="str">
        <f t="shared" si="56"/>
        <v/>
      </c>
      <c r="BB248" s="627">
        <f t="shared" si="52"/>
        <v>0</v>
      </c>
      <c r="BC248" s="690" t="str">
        <f t="shared" si="53"/>
        <v/>
      </c>
    </row>
    <row r="249" spans="1:55">
      <c r="A249" s="381">
        <v>192</v>
      </c>
      <c r="B249" s="117"/>
      <c r="C249" s="288"/>
      <c r="D249" s="289"/>
      <c r="E249" s="289"/>
      <c r="F249" s="290"/>
      <c r="G249" s="292"/>
      <c r="H249" s="116"/>
      <c r="I249" s="292"/>
      <c r="J249" s="116"/>
      <c r="K249" s="370"/>
      <c r="L249" s="370"/>
      <c r="M249" s="370"/>
      <c r="N249" s="371"/>
      <c r="O249" s="371"/>
      <c r="P249" s="371"/>
      <c r="Q249" s="371"/>
      <c r="R249" s="371"/>
      <c r="S249" s="371"/>
      <c r="T249" s="443"/>
      <c r="U249" s="539"/>
      <c r="V249" s="117"/>
      <c r="W249" s="118"/>
      <c r="X249" s="119"/>
      <c r="Y249" s="120"/>
      <c r="Z249" s="122"/>
      <c r="AA249" s="121"/>
      <c r="AB249" s="443"/>
      <c r="AC249" s="734"/>
      <c r="AD249" s="372"/>
      <c r="AE249" s="485"/>
      <c r="AF249" s="373" t="str">
        <f t="shared" si="38"/>
        <v/>
      </c>
      <c r="AG249" s="373" t="str">
        <f t="shared" si="39"/>
        <v/>
      </c>
      <c r="AH249" s="374" t="str">
        <f t="shared" si="40"/>
        <v/>
      </c>
      <c r="AI249" s="375" t="str">
        <f t="shared" si="41"/>
        <v/>
      </c>
      <c r="AJ249" s="375" t="str">
        <f t="shared" si="42"/>
        <v/>
      </c>
      <c r="AK249" s="375" t="str">
        <f t="shared" si="43"/>
        <v/>
      </c>
      <c r="AL249" s="375" t="str">
        <f t="shared" si="44"/>
        <v/>
      </c>
      <c r="AM249" s="375" t="str">
        <f t="shared" si="45"/>
        <v/>
      </c>
      <c r="AN249" s="376"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376"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375" t="str">
        <f t="shared" si="46"/>
        <v/>
      </c>
      <c r="AQ249" s="444" t="str">
        <f t="shared" si="47"/>
        <v/>
      </c>
      <c r="AR249" s="375" t="str">
        <f t="shared" si="48"/>
        <v/>
      </c>
      <c r="AS249" s="377" t="str">
        <f t="shared" si="49"/>
        <v/>
      </c>
      <c r="AT249" s="378" t="str">
        <f t="shared" si="50"/>
        <v/>
      </c>
      <c r="AX249" s="625" t="b">
        <f t="shared" si="54"/>
        <v>0</v>
      </c>
      <c r="AY249" s="7" t="str">
        <f t="shared" si="55"/>
        <v>FALSEFALSEFALSE</v>
      </c>
      <c r="AZ249" s="626">
        <f t="shared" si="51"/>
        <v>0</v>
      </c>
      <c r="BA249" s="627" t="str">
        <f t="shared" si="56"/>
        <v/>
      </c>
      <c r="BB249" s="627">
        <f t="shared" si="52"/>
        <v>0</v>
      </c>
      <c r="BC249" s="690" t="str">
        <f t="shared" si="53"/>
        <v/>
      </c>
    </row>
    <row r="250" spans="1:55">
      <c r="A250" s="381">
        <v>193</v>
      </c>
      <c r="B250" s="117"/>
      <c r="C250" s="288"/>
      <c r="D250" s="289"/>
      <c r="E250" s="289"/>
      <c r="F250" s="290"/>
      <c r="G250" s="292"/>
      <c r="H250" s="116"/>
      <c r="I250" s="292"/>
      <c r="J250" s="116"/>
      <c r="K250" s="370"/>
      <c r="L250" s="370"/>
      <c r="M250" s="370"/>
      <c r="N250" s="371"/>
      <c r="O250" s="371"/>
      <c r="P250" s="371"/>
      <c r="Q250" s="371"/>
      <c r="R250" s="371"/>
      <c r="S250" s="371"/>
      <c r="T250" s="443"/>
      <c r="U250" s="539"/>
      <c r="V250" s="117"/>
      <c r="W250" s="118"/>
      <c r="X250" s="119"/>
      <c r="Y250" s="120"/>
      <c r="Z250" s="122"/>
      <c r="AA250" s="121"/>
      <c r="AB250" s="443"/>
      <c r="AC250" s="734"/>
      <c r="AD250" s="372"/>
      <c r="AE250" s="485"/>
      <c r="AF250" s="373" t="str">
        <f t="shared" ref="AF250:AF313" si="57">IF(OR(T250="(減車済)",T250=""),"",1)</f>
        <v/>
      </c>
      <c r="AG250" s="373" t="str">
        <f t="shared" ref="AG250:AG313" si="58">IF(OR(T250="継続",T250="新規"),1,"")</f>
        <v/>
      </c>
      <c r="AH250" s="374" t="str">
        <f t="shared" ref="AH250:AH313" si="59">IF(AF250="","",UPPER(ASC(X250)))</f>
        <v/>
      </c>
      <c r="AI250" s="375" t="str">
        <f t="shared" ref="AI250:AI313" si="60">IF(AF250="","",IF(V250="","",IF(V250="普通",1,IF(V250="小型",2,0))))</f>
        <v/>
      </c>
      <c r="AJ250" s="375" t="str">
        <f t="shared" ref="AJ250:AJ313" si="61">IF(AF250="","",IF(W250="","",VLOOKUP(W250,用途,2,FALSE)))</f>
        <v/>
      </c>
      <c r="AK250" s="375" t="str">
        <f t="shared" ref="AK250:AK313" si="62">IF(AF250="","",IF(Y250="","",IF(Y250&lt;=10,1,IF(Y250&lt;30,2,IF(Y250&gt;=30,3,0)))))</f>
        <v/>
      </c>
      <c r="AL250" s="375" t="str">
        <f t="shared" ref="AL250:AL313" si="63">IF(AF250="","",IF(Z250="","",IF(Z250&lt;=1.7*1000,1,IF(Z250&lt;=2.5*1000,2,IF(Z250&lt;=3.5*1000,3,IF(Z250&lt;8*1000,4,IF(Z250&gt;=8*1000,5,"")))))))</f>
        <v/>
      </c>
      <c r="AM250" s="375" t="str">
        <f t="shared" ref="AM250:AM313" si="64">IF(AF250="","",IF(AA250="","",VLOOKUP(AA250,燃料の種類,2,FALSE)))</f>
        <v/>
      </c>
      <c r="AN250" s="376"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376"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375" t="str">
        <f t="shared" ref="AP250:AP313" si="65">IF((AF250="")+(AC250=""),"",IF(燃料区分1=4,VLOOKUP(AO250,排ガス低減レベル,2,FALSE),VLOOKUP(AC250,排ガス低減レベル,2,FALSE)))</f>
        <v/>
      </c>
      <c r="AQ250" s="444" t="str">
        <f t="shared" ref="AQ250:AQ313" si="66">IF(AG250="","",IF(AJ250=3,B250&amp;"-"&amp;SUM(AJ250*100,AK250*10,AL250)&amp;"A",IF(OR(AJ250=2,AJ250=4,AJ250=6),B250&amp;"-"&amp;AL250*10&amp;"A",IF(AJ250=1,B250&amp;"-"&amp;AJ250&amp;"A",IF(AJ250=5,B250&amp;"-"&amp;SUM(AJ250*100,AI250*10,AL250)&amp;"A","")))))</f>
        <v/>
      </c>
      <c r="AR250" s="375" t="str">
        <f t="shared" ref="AR250:AR313" si="67">IF(OR(AM250=1,AM250=2,AM250=11),1,IF(AM250=6,2,IF(OR(AM250=4,AM250=5,AM250=10),3,IF(AM250=7,4,IF(AM250=3,5, IF(OR(AM250=8,AM250=9),6,""))))))</f>
        <v/>
      </c>
      <c r="AS250" s="377" t="str">
        <f t="shared" ref="AS250:AS313" si="68">IF(AG250="","",B250&amp;"-"&amp;AM250)</f>
        <v/>
      </c>
      <c r="AT250" s="378" t="str">
        <f t="shared" ref="AT250:AT313" si="69">IF(AF250="","",VLOOKUP(T250,車両の増減,2,FALSE))</f>
        <v/>
      </c>
      <c r="AX250" s="625" t="b">
        <f t="shared" si="54"/>
        <v>0</v>
      </c>
      <c r="AY250" s="7" t="str">
        <f t="shared" si="55"/>
        <v>FALSEFALSEFALSE</v>
      </c>
      <c r="AZ250" s="626">
        <f t="shared" ref="AZ250:AZ313" si="70">AA250</f>
        <v>0</v>
      </c>
      <c r="BA250" s="627" t="str">
        <f t="shared" si="56"/>
        <v/>
      </c>
      <c r="BB250" s="627">
        <f t="shared" ref="BB250:BB313" si="71">LEN(X250)</f>
        <v>0</v>
      </c>
      <c r="BC250" s="690" t="str">
        <f t="shared" ref="BC250:BC313" si="72">MID(X250,2,1)</f>
        <v/>
      </c>
    </row>
    <row r="251" spans="1:55">
      <c r="A251" s="381">
        <v>194</v>
      </c>
      <c r="B251" s="117"/>
      <c r="C251" s="288"/>
      <c r="D251" s="289"/>
      <c r="E251" s="289"/>
      <c r="F251" s="290"/>
      <c r="G251" s="292"/>
      <c r="H251" s="116"/>
      <c r="I251" s="292"/>
      <c r="J251" s="116"/>
      <c r="K251" s="370"/>
      <c r="L251" s="370"/>
      <c r="M251" s="370"/>
      <c r="N251" s="371"/>
      <c r="O251" s="371"/>
      <c r="P251" s="371"/>
      <c r="Q251" s="371"/>
      <c r="R251" s="371"/>
      <c r="S251" s="371"/>
      <c r="T251" s="443"/>
      <c r="U251" s="539"/>
      <c r="V251" s="117"/>
      <c r="W251" s="118"/>
      <c r="X251" s="119"/>
      <c r="Y251" s="120"/>
      <c r="Z251" s="122"/>
      <c r="AA251" s="121"/>
      <c r="AB251" s="443"/>
      <c r="AC251" s="734"/>
      <c r="AD251" s="372"/>
      <c r="AE251" s="485"/>
      <c r="AF251" s="373" t="str">
        <f t="shared" si="57"/>
        <v/>
      </c>
      <c r="AG251" s="373" t="str">
        <f t="shared" si="58"/>
        <v/>
      </c>
      <c r="AH251" s="374" t="str">
        <f t="shared" si="59"/>
        <v/>
      </c>
      <c r="AI251" s="375" t="str">
        <f t="shared" si="60"/>
        <v/>
      </c>
      <c r="AJ251" s="375" t="str">
        <f t="shared" si="61"/>
        <v/>
      </c>
      <c r="AK251" s="375" t="str">
        <f t="shared" si="62"/>
        <v/>
      </c>
      <c r="AL251" s="375" t="str">
        <f t="shared" si="63"/>
        <v/>
      </c>
      <c r="AM251" s="375" t="str">
        <f t="shared" si="64"/>
        <v/>
      </c>
      <c r="AN251" s="376"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376"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375" t="str">
        <f t="shared" si="65"/>
        <v/>
      </c>
      <c r="AQ251" s="444" t="str">
        <f t="shared" si="66"/>
        <v/>
      </c>
      <c r="AR251" s="375" t="str">
        <f t="shared" si="67"/>
        <v/>
      </c>
      <c r="AS251" s="377" t="str">
        <f t="shared" si="68"/>
        <v/>
      </c>
      <c r="AT251" s="378" t="str">
        <f t="shared" si="69"/>
        <v/>
      </c>
      <c r="AX251" s="625" t="b">
        <f t="shared" ref="AX251:AX314" si="73">IF(AY251="FALSEFALSEFALSEFALSE","ハイブリッド")</f>
        <v>0</v>
      </c>
      <c r="AY251" s="7" t="str">
        <f t="shared" ref="AY251:AY314" si="74">EXACT(AZ251,BA251)&amp;IF(BA251="","")&amp;IF(AZ251="電気",TRUE)&amp;IF(AZ251="LPG",TRUE)</f>
        <v>FALSEFALSEFALSE</v>
      </c>
      <c r="AZ251" s="626">
        <f t="shared" si="70"/>
        <v>0</v>
      </c>
      <c r="BA251" s="627" t="str">
        <f t="shared" ref="BA251:BA314" si="75">IF(COUNTIFS(BC251,"*A*",BB251,"3"),"ハイブリッド(ガソリン)","")</f>
        <v/>
      </c>
      <c r="BB251" s="627">
        <f t="shared" si="71"/>
        <v>0</v>
      </c>
      <c r="BC251" s="690" t="str">
        <f t="shared" si="72"/>
        <v/>
      </c>
    </row>
    <row r="252" spans="1:55">
      <c r="A252" s="381">
        <v>195</v>
      </c>
      <c r="B252" s="117"/>
      <c r="C252" s="288"/>
      <c r="D252" s="289"/>
      <c r="E252" s="289"/>
      <c r="F252" s="290"/>
      <c r="G252" s="292"/>
      <c r="H252" s="116"/>
      <c r="I252" s="292"/>
      <c r="J252" s="116"/>
      <c r="K252" s="370"/>
      <c r="L252" s="370"/>
      <c r="M252" s="370"/>
      <c r="N252" s="371"/>
      <c r="O252" s="371"/>
      <c r="P252" s="371"/>
      <c r="Q252" s="371"/>
      <c r="R252" s="371"/>
      <c r="S252" s="371"/>
      <c r="T252" s="443"/>
      <c r="U252" s="539"/>
      <c r="V252" s="117"/>
      <c r="W252" s="118"/>
      <c r="X252" s="119"/>
      <c r="Y252" s="120"/>
      <c r="Z252" s="122"/>
      <c r="AA252" s="121"/>
      <c r="AB252" s="443"/>
      <c r="AC252" s="734"/>
      <c r="AD252" s="372"/>
      <c r="AE252" s="485"/>
      <c r="AF252" s="373" t="str">
        <f t="shared" si="57"/>
        <v/>
      </c>
      <c r="AG252" s="373" t="str">
        <f t="shared" si="58"/>
        <v/>
      </c>
      <c r="AH252" s="374" t="str">
        <f t="shared" si="59"/>
        <v/>
      </c>
      <c r="AI252" s="375" t="str">
        <f t="shared" si="60"/>
        <v/>
      </c>
      <c r="AJ252" s="375" t="str">
        <f t="shared" si="61"/>
        <v/>
      </c>
      <c r="AK252" s="375" t="str">
        <f t="shared" si="62"/>
        <v/>
      </c>
      <c r="AL252" s="375" t="str">
        <f t="shared" si="63"/>
        <v/>
      </c>
      <c r="AM252" s="375" t="str">
        <f t="shared" si="64"/>
        <v/>
      </c>
      <c r="AN252" s="376"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376"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375" t="str">
        <f t="shared" si="65"/>
        <v/>
      </c>
      <c r="AQ252" s="444" t="str">
        <f t="shared" si="66"/>
        <v/>
      </c>
      <c r="AR252" s="375" t="str">
        <f t="shared" si="67"/>
        <v/>
      </c>
      <c r="AS252" s="377" t="str">
        <f t="shared" si="68"/>
        <v/>
      </c>
      <c r="AT252" s="378" t="str">
        <f t="shared" si="69"/>
        <v/>
      </c>
      <c r="AX252" s="625" t="b">
        <f t="shared" si="73"/>
        <v>0</v>
      </c>
      <c r="AY252" s="7" t="str">
        <f t="shared" si="74"/>
        <v>FALSEFALSEFALSE</v>
      </c>
      <c r="AZ252" s="626">
        <f t="shared" si="70"/>
        <v>0</v>
      </c>
      <c r="BA252" s="627" t="str">
        <f t="shared" si="75"/>
        <v/>
      </c>
      <c r="BB252" s="627">
        <f t="shared" si="71"/>
        <v>0</v>
      </c>
      <c r="BC252" s="690" t="str">
        <f t="shared" si="72"/>
        <v/>
      </c>
    </row>
    <row r="253" spans="1:55">
      <c r="A253" s="381">
        <v>196</v>
      </c>
      <c r="B253" s="117"/>
      <c r="C253" s="288"/>
      <c r="D253" s="289"/>
      <c r="E253" s="289"/>
      <c r="F253" s="290"/>
      <c r="G253" s="292"/>
      <c r="H253" s="116"/>
      <c r="I253" s="292"/>
      <c r="J253" s="116"/>
      <c r="K253" s="370"/>
      <c r="L253" s="370"/>
      <c r="M253" s="370"/>
      <c r="N253" s="371"/>
      <c r="O253" s="371"/>
      <c r="P253" s="371"/>
      <c r="Q253" s="371"/>
      <c r="R253" s="371"/>
      <c r="S253" s="371"/>
      <c r="T253" s="443"/>
      <c r="U253" s="539"/>
      <c r="V253" s="117"/>
      <c r="W253" s="118"/>
      <c r="X253" s="119"/>
      <c r="Y253" s="120"/>
      <c r="Z253" s="122"/>
      <c r="AA253" s="121"/>
      <c r="AB253" s="443"/>
      <c r="AC253" s="734"/>
      <c r="AD253" s="372"/>
      <c r="AE253" s="485"/>
      <c r="AF253" s="373" t="str">
        <f t="shared" si="57"/>
        <v/>
      </c>
      <c r="AG253" s="373" t="str">
        <f t="shared" si="58"/>
        <v/>
      </c>
      <c r="AH253" s="374" t="str">
        <f t="shared" si="59"/>
        <v/>
      </c>
      <c r="AI253" s="375" t="str">
        <f t="shared" si="60"/>
        <v/>
      </c>
      <c r="AJ253" s="375" t="str">
        <f t="shared" si="61"/>
        <v/>
      </c>
      <c r="AK253" s="375" t="str">
        <f t="shared" si="62"/>
        <v/>
      </c>
      <c r="AL253" s="375" t="str">
        <f t="shared" si="63"/>
        <v/>
      </c>
      <c r="AM253" s="375" t="str">
        <f t="shared" si="64"/>
        <v/>
      </c>
      <c r="AN253" s="376"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376"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375" t="str">
        <f t="shared" si="65"/>
        <v/>
      </c>
      <c r="AQ253" s="444" t="str">
        <f t="shared" si="66"/>
        <v/>
      </c>
      <c r="AR253" s="375" t="str">
        <f t="shared" si="67"/>
        <v/>
      </c>
      <c r="AS253" s="377" t="str">
        <f t="shared" si="68"/>
        <v/>
      </c>
      <c r="AT253" s="378" t="str">
        <f t="shared" si="69"/>
        <v/>
      </c>
      <c r="AX253" s="625" t="b">
        <f t="shared" si="73"/>
        <v>0</v>
      </c>
      <c r="AY253" s="7" t="str">
        <f t="shared" si="74"/>
        <v>FALSEFALSEFALSE</v>
      </c>
      <c r="AZ253" s="626">
        <f t="shared" si="70"/>
        <v>0</v>
      </c>
      <c r="BA253" s="627" t="str">
        <f t="shared" si="75"/>
        <v/>
      </c>
      <c r="BB253" s="627">
        <f t="shared" si="71"/>
        <v>0</v>
      </c>
      <c r="BC253" s="690" t="str">
        <f t="shared" si="72"/>
        <v/>
      </c>
    </row>
    <row r="254" spans="1:55">
      <c r="A254" s="381">
        <v>197</v>
      </c>
      <c r="B254" s="117"/>
      <c r="C254" s="288"/>
      <c r="D254" s="289"/>
      <c r="E254" s="289"/>
      <c r="F254" s="290"/>
      <c r="G254" s="292"/>
      <c r="H254" s="116"/>
      <c r="I254" s="292"/>
      <c r="J254" s="116"/>
      <c r="K254" s="370"/>
      <c r="L254" s="370"/>
      <c r="M254" s="370"/>
      <c r="N254" s="371"/>
      <c r="O254" s="371"/>
      <c r="P254" s="371"/>
      <c r="Q254" s="371"/>
      <c r="R254" s="371"/>
      <c r="S254" s="371"/>
      <c r="T254" s="443"/>
      <c r="U254" s="539"/>
      <c r="V254" s="117"/>
      <c r="W254" s="118"/>
      <c r="X254" s="119"/>
      <c r="Y254" s="120"/>
      <c r="Z254" s="122"/>
      <c r="AA254" s="121"/>
      <c r="AB254" s="443"/>
      <c r="AC254" s="734"/>
      <c r="AD254" s="372"/>
      <c r="AE254" s="485"/>
      <c r="AF254" s="373" t="str">
        <f t="shared" si="57"/>
        <v/>
      </c>
      <c r="AG254" s="373" t="str">
        <f t="shared" si="58"/>
        <v/>
      </c>
      <c r="AH254" s="374" t="str">
        <f t="shared" si="59"/>
        <v/>
      </c>
      <c r="AI254" s="375" t="str">
        <f t="shared" si="60"/>
        <v/>
      </c>
      <c r="AJ254" s="375" t="str">
        <f t="shared" si="61"/>
        <v/>
      </c>
      <c r="AK254" s="375" t="str">
        <f t="shared" si="62"/>
        <v/>
      </c>
      <c r="AL254" s="375" t="str">
        <f t="shared" si="63"/>
        <v/>
      </c>
      <c r="AM254" s="375" t="str">
        <f t="shared" si="64"/>
        <v/>
      </c>
      <c r="AN254" s="376"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376"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375" t="str">
        <f t="shared" si="65"/>
        <v/>
      </c>
      <c r="AQ254" s="444" t="str">
        <f t="shared" si="66"/>
        <v/>
      </c>
      <c r="AR254" s="375" t="str">
        <f t="shared" si="67"/>
        <v/>
      </c>
      <c r="AS254" s="377" t="str">
        <f t="shared" si="68"/>
        <v/>
      </c>
      <c r="AT254" s="378" t="str">
        <f t="shared" si="69"/>
        <v/>
      </c>
      <c r="AX254" s="625" t="b">
        <f t="shared" si="73"/>
        <v>0</v>
      </c>
      <c r="AY254" s="7" t="str">
        <f t="shared" si="74"/>
        <v>FALSEFALSEFALSE</v>
      </c>
      <c r="AZ254" s="626">
        <f t="shared" si="70"/>
        <v>0</v>
      </c>
      <c r="BA254" s="627" t="str">
        <f t="shared" si="75"/>
        <v/>
      </c>
      <c r="BB254" s="627">
        <f t="shared" si="71"/>
        <v>0</v>
      </c>
      <c r="BC254" s="690" t="str">
        <f t="shared" si="72"/>
        <v/>
      </c>
    </row>
    <row r="255" spans="1:55">
      <c r="A255" s="381">
        <v>198</v>
      </c>
      <c r="B255" s="117"/>
      <c r="C255" s="288"/>
      <c r="D255" s="289"/>
      <c r="E255" s="289"/>
      <c r="F255" s="290"/>
      <c r="G255" s="292"/>
      <c r="H255" s="116"/>
      <c r="I255" s="292"/>
      <c r="J255" s="116"/>
      <c r="K255" s="370"/>
      <c r="L255" s="370"/>
      <c r="M255" s="370"/>
      <c r="N255" s="371"/>
      <c r="O255" s="371"/>
      <c r="P255" s="371"/>
      <c r="Q255" s="371"/>
      <c r="R255" s="371"/>
      <c r="S255" s="371"/>
      <c r="T255" s="443"/>
      <c r="U255" s="539"/>
      <c r="V255" s="117"/>
      <c r="W255" s="118"/>
      <c r="X255" s="119"/>
      <c r="Y255" s="120"/>
      <c r="Z255" s="122"/>
      <c r="AA255" s="121"/>
      <c r="AB255" s="443"/>
      <c r="AC255" s="734"/>
      <c r="AD255" s="372"/>
      <c r="AE255" s="485"/>
      <c r="AF255" s="373" t="str">
        <f t="shared" si="57"/>
        <v/>
      </c>
      <c r="AG255" s="373" t="str">
        <f t="shared" si="58"/>
        <v/>
      </c>
      <c r="AH255" s="374" t="str">
        <f t="shared" si="59"/>
        <v/>
      </c>
      <c r="AI255" s="375" t="str">
        <f t="shared" si="60"/>
        <v/>
      </c>
      <c r="AJ255" s="375" t="str">
        <f t="shared" si="61"/>
        <v/>
      </c>
      <c r="AK255" s="375" t="str">
        <f t="shared" si="62"/>
        <v/>
      </c>
      <c r="AL255" s="375" t="str">
        <f t="shared" si="63"/>
        <v/>
      </c>
      <c r="AM255" s="375" t="str">
        <f t="shared" si="64"/>
        <v/>
      </c>
      <c r="AN255" s="376"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376"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375" t="str">
        <f t="shared" si="65"/>
        <v/>
      </c>
      <c r="AQ255" s="444" t="str">
        <f t="shared" si="66"/>
        <v/>
      </c>
      <c r="AR255" s="375" t="str">
        <f t="shared" si="67"/>
        <v/>
      </c>
      <c r="AS255" s="377" t="str">
        <f t="shared" si="68"/>
        <v/>
      </c>
      <c r="AT255" s="378" t="str">
        <f t="shared" si="69"/>
        <v/>
      </c>
      <c r="AX255" s="625" t="b">
        <f t="shared" si="73"/>
        <v>0</v>
      </c>
      <c r="AY255" s="7" t="str">
        <f t="shared" si="74"/>
        <v>FALSEFALSEFALSE</v>
      </c>
      <c r="AZ255" s="626">
        <f t="shared" si="70"/>
        <v>0</v>
      </c>
      <c r="BA255" s="627" t="str">
        <f t="shared" si="75"/>
        <v/>
      </c>
      <c r="BB255" s="627">
        <f t="shared" si="71"/>
        <v>0</v>
      </c>
      <c r="BC255" s="690" t="str">
        <f t="shared" si="72"/>
        <v/>
      </c>
    </row>
    <row r="256" spans="1:55">
      <c r="A256" s="381">
        <v>199</v>
      </c>
      <c r="B256" s="117"/>
      <c r="C256" s="288"/>
      <c r="D256" s="289"/>
      <c r="E256" s="289"/>
      <c r="F256" s="290"/>
      <c r="G256" s="292"/>
      <c r="H256" s="116"/>
      <c r="I256" s="292"/>
      <c r="J256" s="116"/>
      <c r="K256" s="370"/>
      <c r="L256" s="370"/>
      <c r="M256" s="370"/>
      <c r="N256" s="371"/>
      <c r="O256" s="371"/>
      <c r="P256" s="371"/>
      <c r="Q256" s="371"/>
      <c r="R256" s="371"/>
      <c r="S256" s="371"/>
      <c r="T256" s="443"/>
      <c r="U256" s="539"/>
      <c r="V256" s="117"/>
      <c r="W256" s="118"/>
      <c r="X256" s="119"/>
      <c r="Y256" s="120"/>
      <c r="Z256" s="122"/>
      <c r="AA256" s="121"/>
      <c r="AB256" s="443"/>
      <c r="AC256" s="734"/>
      <c r="AD256" s="372"/>
      <c r="AE256" s="485"/>
      <c r="AF256" s="373" t="str">
        <f t="shared" si="57"/>
        <v/>
      </c>
      <c r="AG256" s="373" t="str">
        <f t="shared" si="58"/>
        <v/>
      </c>
      <c r="AH256" s="374" t="str">
        <f t="shared" si="59"/>
        <v/>
      </c>
      <c r="AI256" s="375" t="str">
        <f t="shared" si="60"/>
        <v/>
      </c>
      <c r="AJ256" s="375" t="str">
        <f t="shared" si="61"/>
        <v/>
      </c>
      <c r="AK256" s="375" t="str">
        <f t="shared" si="62"/>
        <v/>
      </c>
      <c r="AL256" s="375" t="str">
        <f t="shared" si="63"/>
        <v/>
      </c>
      <c r="AM256" s="375" t="str">
        <f t="shared" si="64"/>
        <v/>
      </c>
      <c r="AN256" s="376"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376"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375" t="str">
        <f t="shared" si="65"/>
        <v/>
      </c>
      <c r="AQ256" s="444" t="str">
        <f t="shared" si="66"/>
        <v/>
      </c>
      <c r="AR256" s="375" t="str">
        <f t="shared" si="67"/>
        <v/>
      </c>
      <c r="AS256" s="377" t="str">
        <f t="shared" si="68"/>
        <v/>
      </c>
      <c r="AT256" s="378" t="str">
        <f t="shared" si="69"/>
        <v/>
      </c>
      <c r="AX256" s="625" t="b">
        <f t="shared" si="73"/>
        <v>0</v>
      </c>
      <c r="AY256" s="7" t="str">
        <f t="shared" si="74"/>
        <v>FALSEFALSEFALSE</v>
      </c>
      <c r="AZ256" s="626">
        <f t="shared" si="70"/>
        <v>0</v>
      </c>
      <c r="BA256" s="627" t="str">
        <f t="shared" si="75"/>
        <v/>
      </c>
      <c r="BB256" s="627">
        <f t="shared" si="71"/>
        <v>0</v>
      </c>
      <c r="BC256" s="690" t="str">
        <f t="shared" si="72"/>
        <v/>
      </c>
    </row>
    <row r="257" spans="1:55">
      <c r="A257" s="381">
        <v>200</v>
      </c>
      <c r="B257" s="117"/>
      <c r="C257" s="288"/>
      <c r="D257" s="289"/>
      <c r="E257" s="289"/>
      <c r="F257" s="290"/>
      <c r="G257" s="292"/>
      <c r="H257" s="116"/>
      <c r="I257" s="292"/>
      <c r="J257" s="116"/>
      <c r="K257" s="370"/>
      <c r="L257" s="370"/>
      <c r="M257" s="370"/>
      <c r="N257" s="371"/>
      <c r="O257" s="371"/>
      <c r="P257" s="371"/>
      <c r="Q257" s="371"/>
      <c r="R257" s="371"/>
      <c r="S257" s="371"/>
      <c r="T257" s="443"/>
      <c r="U257" s="539"/>
      <c r="V257" s="117"/>
      <c r="W257" s="118"/>
      <c r="X257" s="119"/>
      <c r="Y257" s="120"/>
      <c r="Z257" s="122"/>
      <c r="AA257" s="121"/>
      <c r="AB257" s="443"/>
      <c r="AC257" s="734"/>
      <c r="AD257" s="372"/>
      <c r="AE257" s="485"/>
      <c r="AF257" s="373" t="str">
        <f t="shared" si="57"/>
        <v/>
      </c>
      <c r="AG257" s="373" t="str">
        <f t="shared" si="58"/>
        <v/>
      </c>
      <c r="AH257" s="374" t="str">
        <f t="shared" si="59"/>
        <v/>
      </c>
      <c r="AI257" s="375" t="str">
        <f t="shared" si="60"/>
        <v/>
      </c>
      <c r="AJ257" s="375" t="str">
        <f t="shared" si="61"/>
        <v/>
      </c>
      <c r="AK257" s="375" t="str">
        <f t="shared" si="62"/>
        <v/>
      </c>
      <c r="AL257" s="375" t="str">
        <f t="shared" si="63"/>
        <v/>
      </c>
      <c r="AM257" s="375" t="str">
        <f t="shared" si="64"/>
        <v/>
      </c>
      <c r="AN257" s="376"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376"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375" t="str">
        <f t="shared" si="65"/>
        <v/>
      </c>
      <c r="AQ257" s="444" t="str">
        <f t="shared" si="66"/>
        <v/>
      </c>
      <c r="AR257" s="375" t="str">
        <f t="shared" si="67"/>
        <v/>
      </c>
      <c r="AS257" s="377" t="str">
        <f t="shared" si="68"/>
        <v/>
      </c>
      <c r="AT257" s="378" t="str">
        <f t="shared" si="69"/>
        <v/>
      </c>
      <c r="AX257" s="625" t="b">
        <f t="shared" si="73"/>
        <v>0</v>
      </c>
      <c r="AY257" s="7" t="str">
        <f t="shared" si="74"/>
        <v>FALSEFALSEFALSE</v>
      </c>
      <c r="AZ257" s="626">
        <f t="shared" si="70"/>
        <v>0</v>
      </c>
      <c r="BA257" s="627" t="str">
        <f t="shared" si="75"/>
        <v/>
      </c>
      <c r="BB257" s="627">
        <f t="shared" si="71"/>
        <v>0</v>
      </c>
      <c r="BC257" s="690" t="str">
        <f t="shared" si="72"/>
        <v/>
      </c>
    </row>
    <row r="258" spans="1:55">
      <c r="A258" s="381">
        <v>201</v>
      </c>
      <c r="B258" s="117"/>
      <c r="C258" s="288"/>
      <c r="D258" s="289"/>
      <c r="E258" s="289"/>
      <c r="F258" s="290"/>
      <c r="G258" s="292"/>
      <c r="H258" s="116"/>
      <c r="I258" s="292"/>
      <c r="J258" s="116"/>
      <c r="K258" s="370"/>
      <c r="L258" s="370"/>
      <c r="M258" s="370"/>
      <c r="N258" s="371"/>
      <c r="O258" s="371"/>
      <c r="P258" s="371"/>
      <c r="Q258" s="371"/>
      <c r="R258" s="371"/>
      <c r="S258" s="371"/>
      <c r="T258" s="443"/>
      <c r="U258" s="539"/>
      <c r="V258" s="117"/>
      <c r="W258" s="118"/>
      <c r="X258" s="119"/>
      <c r="Y258" s="120"/>
      <c r="Z258" s="122"/>
      <c r="AA258" s="121"/>
      <c r="AB258" s="443"/>
      <c r="AC258" s="734"/>
      <c r="AD258" s="372"/>
      <c r="AE258" s="485"/>
      <c r="AF258" s="373" t="str">
        <f t="shared" si="57"/>
        <v/>
      </c>
      <c r="AG258" s="373" t="str">
        <f t="shared" si="58"/>
        <v/>
      </c>
      <c r="AH258" s="374" t="str">
        <f t="shared" si="59"/>
        <v/>
      </c>
      <c r="AI258" s="375" t="str">
        <f t="shared" si="60"/>
        <v/>
      </c>
      <c r="AJ258" s="375" t="str">
        <f t="shared" si="61"/>
        <v/>
      </c>
      <c r="AK258" s="375" t="str">
        <f t="shared" si="62"/>
        <v/>
      </c>
      <c r="AL258" s="375" t="str">
        <f t="shared" si="63"/>
        <v/>
      </c>
      <c r="AM258" s="375" t="str">
        <f t="shared" si="64"/>
        <v/>
      </c>
      <c r="AN258" s="376"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376"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375" t="str">
        <f t="shared" si="65"/>
        <v/>
      </c>
      <c r="AQ258" s="444" t="str">
        <f t="shared" si="66"/>
        <v/>
      </c>
      <c r="AR258" s="375" t="str">
        <f t="shared" si="67"/>
        <v/>
      </c>
      <c r="AS258" s="377" t="str">
        <f t="shared" si="68"/>
        <v/>
      </c>
      <c r="AT258" s="378" t="str">
        <f t="shared" si="69"/>
        <v/>
      </c>
      <c r="AX258" s="625" t="b">
        <f t="shared" si="73"/>
        <v>0</v>
      </c>
      <c r="AY258" s="7" t="str">
        <f t="shared" si="74"/>
        <v>FALSEFALSEFALSE</v>
      </c>
      <c r="AZ258" s="626">
        <f t="shared" si="70"/>
        <v>0</v>
      </c>
      <c r="BA258" s="627" t="str">
        <f t="shared" si="75"/>
        <v/>
      </c>
      <c r="BB258" s="627">
        <f t="shared" si="71"/>
        <v>0</v>
      </c>
      <c r="BC258" s="690" t="str">
        <f t="shared" si="72"/>
        <v/>
      </c>
    </row>
    <row r="259" spans="1:55">
      <c r="A259" s="381">
        <v>202</v>
      </c>
      <c r="B259" s="117"/>
      <c r="C259" s="288"/>
      <c r="D259" s="289"/>
      <c r="E259" s="289"/>
      <c r="F259" s="290"/>
      <c r="G259" s="292"/>
      <c r="H259" s="116"/>
      <c r="I259" s="292"/>
      <c r="J259" s="116"/>
      <c r="K259" s="370"/>
      <c r="L259" s="370"/>
      <c r="M259" s="370"/>
      <c r="N259" s="371"/>
      <c r="O259" s="371"/>
      <c r="P259" s="371"/>
      <c r="Q259" s="371"/>
      <c r="R259" s="371"/>
      <c r="S259" s="371"/>
      <c r="T259" s="443"/>
      <c r="U259" s="539"/>
      <c r="V259" s="117"/>
      <c r="W259" s="118"/>
      <c r="X259" s="119"/>
      <c r="Y259" s="120"/>
      <c r="Z259" s="122"/>
      <c r="AA259" s="121"/>
      <c r="AB259" s="443"/>
      <c r="AC259" s="734"/>
      <c r="AD259" s="372"/>
      <c r="AE259" s="485"/>
      <c r="AF259" s="373" t="str">
        <f t="shared" si="57"/>
        <v/>
      </c>
      <c r="AG259" s="373" t="str">
        <f t="shared" si="58"/>
        <v/>
      </c>
      <c r="AH259" s="374" t="str">
        <f t="shared" si="59"/>
        <v/>
      </c>
      <c r="AI259" s="375" t="str">
        <f t="shared" si="60"/>
        <v/>
      </c>
      <c r="AJ259" s="375" t="str">
        <f t="shared" si="61"/>
        <v/>
      </c>
      <c r="AK259" s="375" t="str">
        <f t="shared" si="62"/>
        <v/>
      </c>
      <c r="AL259" s="375" t="str">
        <f t="shared" si="63"/>
        <v/>
      </c>
      <c r="AM259" s="375" t="str">
        <f t="shared" si="64"/>
        <v/>
      </c>
      <c r="AN259" s="376"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376"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375" t="str">
        <f t="shared" si="65"/>
        <v/>
      </c>
      <c r="AQ259" s="444" t="str">
        <f t="shared" si="66"/>
        <v/>
      </c>
      <c r="AR259" s="375" t="str">
        <f t="shared" si="67"/>
        <v/>
      </c>
      <c r="AS259" s="377" t="str">
        <f t="shared" si="68"/>
        <v/>
      </c>
      <c r="AT259" s="378" t="str">
        <f t="shared" si="69"/>
        <v/>
      </c>
      <c r="AX259" s="625" t="b">
        <f t="shared" si="73"/>
        <v>0</v>
      </c>
      <c r="AY259" s="7" t="str">
        <f t="shared" si="74"/>
        <v>FALSEFALSEFALSE</v>
      </c>
      <c r="AZ259" s="626">
        <f t="shared" si="70"/>
        <v>0</v>
      </c>
      <c r="BA259" s="627" t="str">
        <f t="shared" si="75"/>
        <v/>
      </c>
      <c r="BB259" s="627">
        <f t="shared" si="71"/>
        <v>0</v>
      </c>
      <c r="BC259" s="690" t="str">
        <f t="shared" si="72"/>
        <v/>
      </c>
    </row>
    <row r="260" spans="1:55">
      <c r="A260" s="381">
        <v>203</v>
      </c>
      <c r="B260" s="117"/>
      <c r="C260" s="288"/>
      <c r="D260" s="289"/>
      <c r="E260" s="289"/>
      <c r="F260" s="290"/>
      <c r="G260" s="292"/>
      <c r="H260" s="116"/>
      <c r="I260" s="292"/>
      <c r="J260" s="116"/>
      <c r="K260" s="370"/>
      <c r="L260" s="370"/>
      <c r="M260" s="370"/>
      <c r="N260" s="371"/>
      <c r="O260" s="371"/>
      <c r="P260" s="371"/>
      <c r="Q260" s="371"/>
      <c r="R260" s="371"/>
      <c r="S260" s="371"/>
      <c r="T260" s="443"/>
      <c r="U260" s="539"/>
      <c r="V260" s="117"/>
      <c r="W260" s="118"/>
      <c r="X260" s="119"/>
      <c r="Y260" s="120"/>
      <c r="Z260" s="122"/>
      <c r="AA260" s="121"/>
      <c r="AB260" s="443"/>
      <c r="AC260" s="734"/>
      <c r="AD260" s="372"/>
      <c r="AE260" s="485"/>
      <c r="AF260" s="373" t="str">
        <f t="shared" si="57"/>
        <v/>
      </c>
      <c r="AG260" s="373" t="str">
        <f t="shared" si="58"/>
        <v/>
      </c>
      <c r="AH260" s="374" t="str">
        <f t="shared" si="59"/>
        <v/>
      </c>
      <c r="AI260" s="375" t="str">
        <f t="shared" si="60"/>
        <v/>
      </c>
      <c r="AJ260" s="375" t="str">
        <f t="shared" si="61"/>
        <v/>
      </c>
      <c r="AK260" s="375" t="str">
        <f t="shared" si="62"/>
        <v/>
      </c>
      <c r="AL260" s="375" t="str">
        <f t="shared" si="63"/>
        <v/>
      </c>
      <c r="AM260" s="375" t="str">
        <f t="shared" si="64"/>
        <v/>
      </c>
      <c r="AN260" s="376"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376"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375" t="str">
        <f t="shared" si="65"/>
        <v/>
      </c>
      <c r="AQ260" s="444" t="str">
        <f t="shared" si="66"/>
        <v/>
      </c>
      <c r="AR260" s="375" t="str">
        <f t="shared" si="67"/>
        <v/>
      </c>
      <c r="AS260" s="377" t="str">
        <f t="shared" si="68"/>
        <v/>
      </c>
      <c r="AT260" s="378" t="str">
        <f t="shared" si="69"/>
        <v/>
      </c>
      <c r="AX260" s="625" t="b">
        <f t="shared" si="73"/>
        <v>0</v>
      </c>
      <c r="AY260" s="7" t="str">
        <f t="shared" si="74"/>
        <v>FALSEFALSEFALSE</v>
      </c>
      <c r="AZ260" s="626">
        <f t="shared" si="70"/>
        <v>0</v>
      </c>
      <c r="BA260" s="627" t="str">
        <f t="shared" si="75"/>
        <v/>
      </c>
      <c r="BB260" s="627">
        <f t="shared" si="71"/>
        <v>0</v>
      </c>
      <c r="BC260" s="690" t="str">
        <f t="shared" si="72"/>
        <v/>
      </c>
    </row>
    <row r="261" spans="1:55">
      <c r="A261" s="381">
        <v>204</v>
      </c>
      <c r="B261" s="117"/>
      <c r="C261" s="288"/>
      <c r="D261" s="289"/>
      <c r="E261" s="289"/>
      <c r="F261" s="290"/>
      <c r="G261" s="292"/>
      <c r="H261" s="116"/>
      <c r="I261" s="292"/>
      <c r="J261" s="116"/>
      <c r="K261" s="370"/>
      <c r="L261" s="370"/>
      <c r="M261" s="370"/>
      <c r="N261" s="371"/>
      <c r="O261" s="371"/>
      <c r="P261" s="371"/>
      <c r="Q261" s="371"/>
      <c r="R261" s="371"/>
      <c r="S261" s="371"/>
      <c r="T261" s="443"/>
      <c r="U261" s="539"/>
      <c r="V261" s="117"/>
      <c r="W261" s="118"/>
      <c r="X261" s="119"/>
      <c r="Y261" s="120"/>
      <c r="Z261" s="122"/>
      <c r="AA261" s="121"/>
      <c r="AB261" s="443"/>
      <c r="AC261" s="734"/>
      <c r="AD261" s="372"/>
      <c r="AE261" s="485"/>
      <c r="AF261" s="373" t="str">
        <f t="shared" si="57"/>
        <v/>
      </c>
      <c r="AG261" s="373" t="str">
        <f t="shared" si="58"/>
        <v/>
      </c>
      <c r="AH261" s="374" t="str">
        <f t="shared" si="59"/>
        <v/>
      </c>
      <c r="AI261" s="375" t="str">
        <f t="shared" si="60"/>
        <v/>
      </c>
      <c r="AJ261" s="375" t="str">
        <f t="shared" si="61"/>
        <v/>
      </c>
      <c r="AK261" s="375" t="str">
        <f t="shared" si="62"/>
        <v/>
      </c>
      <c r="AL261" s="375" t="str">
        <f t="shared" si="63"/>
        <v/>
      </c>
      <c r="AM261" s="375" t="str">
        <f t="shared" si="64"/>
        <v/>
      </c>
      <c r="AN261" s="376"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376"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375" t="str">
        <f t="shared" si="65"/>
        <v/>
      </c>
      <c r="AQ261" s="444" t="str">
        <f t="shared" si="66"/>
        <v/>
      </c>
      <c r="AR261" s="375" t="str">
        <f t="shared" si="67"/>
        <v/>
      </c>
      <c r="AS261" s="377" t="str">
        <f t="shared" si="68"/>
        <v/>
      </c>
      <c r="AT261" s="378" t="str">
        <f t="shared" si="69"/>
        <v/>
      </c>
      <c r="AX261" s="625" t="b">
        <f t="shared" si="73"/>
        <v>0</v>
      </c>
      <c r="AY261" s="7" t="str">
        <f t="shared" si="74"/>
        <v>FALSEFALSEFALSE</v>
      </c>
      <c r="AZ261" s="626">
        <f t="shared" si="70"/>
        <v>0</v>
      </c>
      <c r="BA261" s="627" t="str">
        <f t="shared" si="75"/>
        <v/>
      </c>
      <c r="BB261" s="627">
        <f t="shared" si="71"/>
        <v>0</v>
      </c>
      <c r="BC261" s="690" t="str">
        <f t="shared" si="72"/>
        <v/>
      </c>
    </row>
    <row r="262" spans="1:55">
      <c r="A262" s="381">
        <v>205</v>
      </c>
      <c r="B262" s="117"/>
      <c r="C262" s="288"/>
      <c r="D262" s="289"/>
      <c r="E262" s="289"/>
      <c r="F262" s="290"/>
      <c r="G262" s="292"/>
      <c r="H262" s="116"/>
      <c r="I262" s="292"/>
      <c r="J262" s="116"/>
      <c r="K262" s="370"/>
      <c r="L262" s="370"/>
      <c r="M262" s="370"/>
      <c r="N262" s="371"/>
      <c r="O262" s="371"/>
      <c r="P262" s="371"/>
      <c r="Q262" s="371"/>
      <c r="R262" s="371"/>
      <c r="S262" s="371"/>
      <c r="T262" s="443"/>
      <c r="U262" s="539"/>
      <c r="V262" s="117"/>
      <c r="W262" s="118"/>
      <c r="X262" s="119"/>
      <c r="Y262" s="120"/>
      <c r="Z262" s="122"/>
      <c r="AA262" s="121"/>
      <c r="AB262" s="443"/>
      <c r="AC262" s="734"/>
      <c r="AD262" s="372"/>
      <c r="AE262" s="485"/>
      <c r="AF262" s="373" t="str">
        <f t="shared" si="57"/>
        <v/>
      </c>
      <c r="AG262" s="373" t="str">
        <f t="shared" si="58"/>
        <v/>
      </c>
      <c r="AH262" s="374" t="str">
        <f t="shared" si="59"/>
        <v/>
      </c>
      <c r="AI262" s="375" t="str">
        <f t="shared" si="60"/>
        <v/>
      </c>
      <c r="AJ262" s="375" t="str">
        <f t="shared" si="61"/>
        <v/>
      </c>
      <c r="AK262" s="375" t="str">
        <f t="shared" si="62"/>
        <v/>
      </c>
      <c r="AL262" s="375" t="str">
        <f t="shared" si="63"/>
        <v/>
      </c>
      <c r="AM262" s="375" t="str">
        <f t="shared" si="64"/>
        <v/>
      </c>
      <c r="AN262" s="376"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376"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375" t="str">
        <f t="shared" si="65"/>
        <v/>
      </c>
      <c r="AQ262" s="444" t="str">
        <f t="shared" si="66"/>
        <v/>
      </c>
      <c r="AR262" s="375" t="str">
        <f t="shared" si="67"/>
        <v/>
      </c>
      <c r="AS262" s="377" t="str">
        <f t="shared" si="68"/>
        <v/>
      </c>
      <c r="AT262" s="378" t="str">
        <f t="shared" si="69"/>
        <v/>
      </c>
      <c r="AX262" s="625" t="b">
        <f t="shared" si="73"/>
        <v>0</v>
      </c>
      <c r="AY262" s="7" t="str">
        <f t="shared" si="74"/>
        <v>FALSEFALSEFALSE</v>
      </c>
      <c r="AZ262" s="626">
        <f t="shared" si="70"/>
        <v>0</v>
      </c>
      <c r="BA262" s="627" t="str">
        <f t="shared" si="75"/>
        <v/>
      </c>
      <c r="BB262" s="627">
        <f t="shared" si="71"/>
        <v>0</v>
      </c>
      <c r="BC262" s="690" t="str">
        <f t="shared" si="72"/>
        <v/>
      </c>
    </row>
    <row r="263" spans="1:55">
      <c r="A263" s="381">
        <v>206</v>
      </c>
      <c r="B263" s="117"/>
      <c r="C263" s="288"/>
      <c r="D263" s="289"/>
      <c r="E263" s="289"/>
      <c r="F263" s="290"/>
      <c r="G263" s="292"/>
      <c r="H263" s="116"/>
      <c r="I263" s="292"/>
      <c r="J263" s="116"/>
      <c r="K263" s="370"/>
      <c r="L263" s="370"/>
      <c r="M263" s="370"/>
      <c r="N263" s="371"/>
      <c r="O263" s="371"/>
      <c r="P263" s="371"/>
      <c r="Q263" s="371"/>
      <c r="R263" s="371"/>
      <c r="S263" s="371"/>
      <c r="T263" s="443"/>
      <c r="U263" s="539"/>
      <c r="V263" s="117"/>
      <c r="W263" s="118"/>
      <c r="X263" s="119"/>
      <c r="Y263" s="120"/>
      <c r="Z263" s="122"/>
      <c r="AA263" s="121"/>
      <c r="AB263" s="443"/>
      <c r="AC263" s="734"/>
      <c r="AD263" s="372"/>
      <c r="AE263" s="485"/>
      <c r="AF263" s="373" t="str">
        <f t="shared" si="57"/>
        <v/>
      </c>
      <c r="AG263" s="373" t="str">
        <f t="shared" si="58"/>
        <v/>
      </c>
      <c r="AH263" s="374" t="str">
        <f t="shared" si="59"/>
        <v/>
      </c>
      <c r="AI263" s="375" t="str">
        <f t="shared" si="60"/>
        <v/>
      </c>
      <c r="AJ263" s="375" t="str">
        <f t="shared" si="61"/>
        <v/>
      </c>
      <c r="AK263" s="375" t="str">
        <f t="shared" si="62"/>
        <v/>
      </c>
      <c r="AL263" s="375" t="str">
        <f t="shared" si="63"/>
        <v/>
      </c>
      <c r="AM263" s="375" t="str">
        <f t="shared" si="64"/>
        <v/>
      </c>
      <c r="AN263" s="376"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376"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375" t="str">
        <f t="shared" si="65"/>
        <v/>
      </c>
      <c r="AQ263" s="444" t="str">
        <f t="shared" si="66"/>
        <v/>
      </c>
      <c r="AR263" s="375" t="str">
        <f t="shared" si="67"/>
        <v/>
      </c>
      <c r="AS263" s="377" t="str">
        <f t="shared" si="68"/>
        <v/>
      </c>
      <c r="AT263" s="378" t="str">
        <f t="shared" si="69"/>
        <v/>
      </c>
      <c r="AX263" s="625" t="b">
        <f t="shared" si="73"/>
        <v>0</v>
      </c>
      <c r="AY263" s="7" t="str">
        <f t="shared" si="74"/>
        <v>FALSEFALSEFALSE</v>
      </c>
      <c r="AZ263" s="626">
        <f t="shared" si="70"/>
        <v>0</v>
      </c>
      <c r="BA263" s="627" t="str">
        <f t="shared" si="75"/>
        <v/>
      </c>
      <c r="BB263" s="627">
        <f t="shared" si="71"/>
        <v>0</v>
      </c>
      <c r="BC263" s="690" t="str">
        <f t="shared" si="72"/>
        <v/>
      </c>
    </row>
    <row r="264" spans="1:55">
      <c r="A264" s="381">
        <v>207</v>
      </c>
      <c r="B264" s="117"/>
      <c r="C264" s="288"/>
      <c r="D264" s="289"/>
      <c r="E264" s="289"/>
      <c r="F264" s="290"/>
      <c r="G264" s="292"/>
      <c r="H264" s="116"/>
      <c r="I264" s="292"/>
      <c r="J264" s="116"/>
      <c r="K264" s="370"/>
      <c r="L264" s="370"/>
      <c r="M264" s="370"/>
      <c r="N264" s="371"/>
      <c r="O264" s="371"/>
      <c r="P264" s="371"/>
      <c r="Q264" s="371"/>
      <c r="R264" s="371"/>
      <c r="S264" s="371"/>
      <c r="T264" s="443"/>
      <c r="U264" s="539"/>
      <c r="V264" s="117"/>
      <c r="W264" s="118"/>
      <c r="X264" s="119"/>
      <c r="Y264" s="120"/>
      <c r="Z264" s="122"/>
      <c r="AA264" s="121"/>
      <c r="AB264" s="443"/>
      <c r="AC264" s="734"/>
      <c r="AD264" s="372"/>
      <c r="AE264" s="485"/>
      <c r="AF264" s="373" t="str">
        <f t="shared" si="57"/>
        <v/>
      </c>
      <c r="AG264" s="373" t="str">
        <f t="shared" si="58"/>
        <v/>
      </c>
      <c r="AH264" s="374" t="str">
        <f t="shared" si="59"/>
        <v/>
      </c>
      <c r="AI264" s="375" t="str">
        <f t="shared" si="60"/>
        <v/>
      </c>
      <c r="AJ264" s="375" t="str">
        <f t="shared" si="61"/>
        <v/>
      </c>
      <c r="AK264" s="375" t="str">
        <f t="shared" si="62"/>
        <v/>
      </c>
      <c r="AL264" s="375" t="str">
        <f t="shared" si="63"/>
        <v/>
      </c>
      <c r="AM264" s="375" t="str">
        <f t="shared" si="64"/>
        <v/>
      </c>
      <c r="AN264" s="376"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376"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375" t="str">
        <f t="shared" si="65"/>
        <v/>
      </c>
      <c r="AQ264" s="444" t="str">
        <f t="shared" si="66"/>
        <v/>
      </c>
      <c r="AR264" s="375" t="str">
        <f t="shared" si="67"/>
        <v/>
      </c>
      <c r="AS264" s="377" t="str">
        <f t="shared" si="68"/>
        <v/>
      </c>
      <c r="AT264" s="378" t="str">
        <f t="shared" si="69"/>
        <v/>
      </c>
      <c r="AX264" s="625" t="b">
        <f t="shared" si="73"/>
        <v>0</v>
      </c>
      <c r="AY264" s="7" t="str">
        <f t="shared" si="74"/>
        <v>FALSEFALSEFALSE</v>
      </c>
      <c r="AZ264" s="626">
        <f t="shared" si="70"/>
        <v>0</v>
      </c>
      <c r="BA264" s="627" t="str">
        <f t="shared" si="75"/>
        <v/>
      </c>
      <c r="BB264" s="627">
        <f t="shared" si="71"/>
        <v>0</v>
      </c>
      <c r="BC264" s="690" t="str">
        <f t="shared" si="72"/>
        <v/>
      </c>
    </row>
    <row r="265" spans="1:55">
      <c r="A265" s="381">
        <v>208</v>
      </c>
      <c r="B265" s="117"/>
      <c r="C265" s="288"/>
      <c r="D265" s="289"/>
      <c r="E265" s="289"/>
      <c r="F265" s="290"/>
      <c r="G265" s="292"/>
      <c r="H265" s="116"/>
      <c r="I265" s="292"/>
      <c r="J265" s="116"/>
      <c r="K265" s="370"/>
      <c r="L265" s="370"/>
      <c r="M265" s="370"/>
      <c r="N265" s="371"/>
      <c r="O265" s="371"/>
      <c r="P265" s="371"/>
      <c r="Q265" s="371"/>
      <c r="R265" s="371"/>
      <c r="S265" s="371"/>
      <c r="T265" s="443"/>
      <c r="U265" s="539"/>
      <c r="V265" s="117"/>
      <c r="W265" s="118"/>
      <c r="X265" s="119"/>
      <c r="Y265" s="120"/>
      <c r="Z265" s="122"/>
      <c r="AA265" s="121"/>
      <c r="AB265" s="443"/>
      <c r="AC265" s="734"/>
      <c r="AD265" s="372"/>
      <c r="AE265" s="485"/>
      <c r="AF265" s="373" t="str">
        <f t="shared" si="57"/>
        <v/>
      </c>
      <c r="AG265" s="373" t="str">
        <f t="shared" si="58"/>
        <v/>
      </c>
      <c r="AH265" s="374" t="str">
        <f t="shared" si="59"/>
        <v/>
      </c>
      <c r="AI265" s="375" t="str">
        <f t="shared" si="60"/>
        <v/>
      </c>
      <c r="AJ265" s="375" t="str">
        <f t="shared" si="61"/>
        <v/>
      </c>
      <c r="AK265" s="375" t="str">
        <f t="shared" si="62"/>
        <v/>
      </c>
      <c r="AL265" s="375" t="str">
        <f t="shared" si="63"/>
        <v/>
      </c>
      <c r="AM265" s="375" t="str">
        <f t="shared" si="64"/>
        <v/>
      </c>
      <c r="AN265" s="376"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376"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375" t="str">
        <f t="shared" si="65"/>
        <v/>
      </c>
      <c r="AQ265" s="444" t="str">
        <f t="shared" si="66"/>
        <v/>
      </c>
      <c r="AR265" s="375" t="str">
        <f t="shared" si="67"/>
        <v/>
      </c>
      <c r="AS265" s="377" t="str">
        <f t="shared" si="68"/>
        <v/>
      </c>
      <c r="AT265" s="378" t="str">
        <f t="shared" si="69"/>
        <v/>
      </c>
      <c r="AX265" s="625" t="b">
        <f t="shared" si="73"/>
        <v>0</v>
      </c>
      <c r="AY265" s="7" t="str">
        <f t="shared" si="74"/>
        <v>FALSEFALSEFALSE</v>
      </c>
      <c r="AZ265" s="626">
        <f t="shared" si="70"/>
        <v>0</v>
      </c>
      <c r="BA265" s="627" t="str">
        <f t="shared" si="75"/>
        <v/>
      </c>
      <c r="BB265" s="627">
        <f t="shared" si="71"/>
        <v>0</v>
      </c>
      <c r="BC265" s="690" t="str">
        <f t="shared" si="72"/>
        <v/>
      </c>
    </row>
    <row r="266" spans="1:55">
      <c r="A266" s="381">
        <v>209</v>
      </c>
      <c r="B266" s="117"/>
      <c r="C266" s="288"/>
      <c r="D266" s="289"/>
      <c r="E266" s="289"/>
      <c r="F266" s="290"/>
      <c r="G266" s="292"/>
      <c r="H266" s="116"/>
      <c r="I266" s="292"/>
      <c r="J266" s="116"/>
      <c r="K266" s="370"/>
      <c r="L266" s="370"/>
      <c r="M266" s="370"/>
      <c r="N266" s="371"/>
      <c r="O266" s="371"/>
      <c r="P266" s="371"/>
      <c r="Q266" s="371"/>
      <c r="R266" s="371"/>
      <c r="S266" s="371"/>
      <c r="T266" s="443"/>
      <c r="U266" s="539"/>
      <c r="V266" s="117"/>
      <c r="W266" s="118"/>
      <c r="X266" s="119"/>
      <c r="Y266" s="120"/>
      <c r="Z266" s="122"/>
      <c r="AA266" s="121"/>
      <c r="AB266" s="443"/>
      <c r="AC266" s="734"/>
      <c r="AD266" s="372"/>
      <c r="AE266" s="485"/>
      <c r="AF266" s="373" t="str">
        <f t="shared" si="57"/>
        <v/>
      </c>
      <c r="AG266" s="373" t="str">
        <f t="shared" si="58"/>
        <v/>
      </c>
      <c r="AH266" s="374" t="str">
        <f t="shared" si="59"/>
        <v/>
      </c>
      <c r="AI266" s="375" t="str">
        <f t="shared" si="60"/>
        <v/>
      </c>
      <c r="AJ266" s="375" t="str">
        <f t="shared" si="61"/>
        <v/>
      </c>
      <c r="AK266" s="375" t="str">
        <f t="shared" si="62"/>
        <v/>
      </c>
      <c r="AL266" s="375" t="str">
        <f t="shared" si="63"/>
        <v/>
      </c>
      <c r="AM266" s="375" t="str">
        <f t="shared" si="64"/>
        <v/>
      </c>
      <c r="AN266" s="376"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376"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375" t="str">
        <f t="shared" si="65"/>
        <v/>
      </c>
      <c r="AQ266" s="444" t="str">
        <f t="shared" si="66"/>
        <v/>
      </c>
      <c r="AR266" s="375" t="str">
        <f t="shared" si="67"/>
        <v/>
      </c>
      <c r="AS266" s="377" t="str">
        <f t="shared" si="68"/>
        <v/>
      </c>
      <c r="AT266" s="378" t="str">
        <f t="shared" si="69"/>
        <v/>
      </c>
      <c r="AX266" s="625" t="b">
        <f t="shared" si="73"/>
        <v>0</v>
      </c>
      <c r="AY266" s="7" t="str">
        <f t="shared" si="74"/>
        <v>FALSEFALSEFALSE</v>
      </c>
      <c r="AZ266" s="626">
        <f t="shared" si="70"/>
        <v>0</v>
      </c>
      <c r="BA266" s="627" t="str">
        <f t="shared" si="75"/>
        <v/>
      </c>
      <c r="BB266" s="627">
        <f t="shared" si="71"/>
        <v>0</v>
      </c>
      <c r="BC266" s="690" t="str">
        <f t="shared" si="72"/>
        <v/>
      </c>
    </row>
    <row r="267" spans="1:55">
      <c r="A267" s="381">
        <v>210</v>
      </c>
      <c r="B267" s="117"/>
      <c r="C267" s="288"/>
      <c r="D267" s="289"/>
      <c r="E267" s="289"/>
      <c r="F267" s="290"/>
      <c r="G267" s="292"/>
      <c r="H267" s="116"/>
      <c r="I267" s="292"/>
      <c r="J267" s="116"/>
      <c r="K267" s="370"/>
      <c r="L267" s="370"/>
      <c r="M267" s="370"/>
      <c r="N267" s="371"/>
      <c r="O267" s="371"/>
      <c r="P267" s="371"/>
      <c r="Q267" s="371"/>
      <c r="R267" s="371"/>
      <c r="S267" s="371"/>
      <c r="T267" s="443"/>
      <c r="U267" s="539"/>
      <c r="V267" s="117"/>
      <c r="W267" s="118"/>
      <c r="X267" s="119"/>
      <c r="Y267" s="120"/>
      <c r="Z267" s="122"/>
      <c r="AA267" s="121"/>
      <c r="AB267" s="443"/>
      <c r="AC267" s="734"/>
      <c r="AD267" s="372"/>
      <c r="AE267" s="485"/>
      <c r="AF267" s="373" t="str">
        <f t="shared" si="57"/>
        <v/>
      </c>
      <c r="AG267" s="373" t="str">
        <f t="shared" si="58"/>
        <v/>
      </c>
      <c r="AH267" s="374" t="str">
        <f t="shared" si="59"/>
        <v/>
      </c>
      <c r="AI267" s="375" t="str">
        <f t="shared" si="60"/>
        <v/>
      </c>
      <c r="AJ267" s="375" t="str">
        <f t="shared" si="61"/>
        <v/>
      </c>
      <c r="AK267" s="375" t="str">
        <f t="shared" si="62"/>
        <v/>
      </c>
      <c r="AL267" s="375" t="str">
        <f t="shared" si="63"/>
        <v/>
      </c>
      <c r="AM267" s="375" t="str">
        <f t="shared" si="64"/>
        <v/>
      </c>
      <c r="AN267" s="376"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376"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375" t="str">
        <f t="shared" si="65"/>
        <v/>
      </c>
      <c r="AQ267" s="444" t="str">
        <f t="shared" si="66"/>
        <v/>
      </c>
      <c r="AR267" s="375" t="str">
        <f t="shared" si="67"/>
        <v/>
      </c>
      <c r="AS267" s="377" t="str">
        <f t="shared" si="68"/>
        <v/>
      </c>
      <c r="AT267" s="378" t="str">
        <f t="shared" si="69"/>
        <v/>
      </c>
      <c r="AX267" s="625" t="b">
        <f t="shared" si="73"/>
        <v>0</v>
      </c>
      <c r="AY267" s="7" t="str">
        <f t="shared" si="74"/>
        <v>FALSEFALSEFALSE</v>
      </c>
      <c r="AZ267" s="626">
        <f t="shared" si="70"/>
        <v>0</v>
      </c>
      <c r="BA267" s="627" t="str">
        <f t="shared" si="75"/>
        <v/>
      </c>
      <c r="BB267" s="627">
        <f t="shared" si="71"/>
        <v>0</v>
      </c>
      <c r="BC267" s="690" t="str">
        <f t="shared" si="72"/>
        <v/>
      </c>
    </row>
    <row r="268" spans="1:55">
      <c r="A268" s="381">
        <v>211</v>
      </c>
      <c r="B268" s="117"/>
      <c r="C268" s="288"/>
      <c r="D268" s="289"/>
      <c r="E268" s="289"/>
      <c r="F268" s="290"/>
      <c r="G268" s="292"/>
      <c r="H268" s="116"/>
      <c r="I268" s="292"/>
      <c r="J268" s="116"/>
      <c r="K268" s="370"/>
      <c r="L268" s="370"/>
      <c r="M268" s="370"/>
      <c r="N268" s="371"/>
      <c r="O268" s="371"/>
      <c r="P268" s="371"/>
      <c r="Q268" s="371"/>
      <c r="R268" s="371"/>
      <c r="S268" s="371"/>
      <c r="T268" s="443"/>
      <c r="U268" s="539"/>
      <c r="V268" s="117"/>
      <c r="W268" s="118"/>
      <c r="X268" s="119"/>
      <c r="Y268" s="120"/>
      <c r="Z268" s="122"/>
      <c r="AA268" s="121"/>
      <c r="AB268" s="443"/>
      <c r="AC268" s="734"/>
      <c r="AD268" s="372"/>
      <c r="AE268" s="485"/>
      <c r="AF268" s="373" t="str">
        <f t="shared" si="57"/>
        <v/>
      </c>
      <c r="AG268" s="373" t="str">
        <f t="shared" si="58"/>
        <v/>
      </c>
      <c r="AH268" s="374" t="str">
        <f t="shared" si="59"/>
        <v/>
      </c>
      <c r="AI268" s="375" t="str">
        <f t="shared" si="60"/>
        <v/>
      </c>
      <c r="AJ268" s="375" t="str">
        <f t="shared" si="61"/>
        <v/>
      </c>
      <c r="AK268" s="375" t="str">
        <f t="shared" si="62"/>
        <v/>
      </c>
      <c r="AL268" s="375" t="str">
        <f t="shared" si="63"/>
        <v/>
      </c>
      <c r="AM268" s="375" t="str">
        <f t="shared" si="64"/>
        <v/>
      </c>
      <c r="AN268" s="376"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376"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375" t="str">
        <f t="shared" si="65"/>
        <v/>
      </c>
      <c r="AQ268" s="444" t="str">
        <f t="shared" si="66"/>
        <v/>
      </c>
      <c r="AR268" s="375" t="str">
        <f t="shared" si="67"/>
        <v/>
      </c>
      <c r="AS268" s="377" t="str">
        <f t="shared" si="68"/>
        <v/>
      </c>
      <c r="AT268" s="378" t="str">
        <f t="shared" si="69"/>
        <v/>
      </c>
      <c r="AX268" s="625" t="b">
        <f t="shared" si="73"/>
        <v>0</v>
      </c>
      <c r="AY268" s="7" t="str">
        <f t="shared" si="74"/>
        <v>FALSEFALSEFALSE</v>
      </c>
      <c r="AZ268" s="626">
        <f t="shared" si="70"/>
        <v>0</v>
      </c>
      <c r="BA268" s="627" t="str">
        <f t="shared" si="75"/>
        <v/>
      </c>
      <c r="BB268" s="627">
        <f t="shared" si="71"/>
        <v>0</v>
      </c>
      <c r="BC268" s="690" t="str">
        <f t="shared" si="72"/>
        <v/>
      </c>
    </row>
    <row r="269" spans="1:55">
      <c r="A269" s="381">
        <v>212</v>
      </c>
      <c r="B269" s="117"/>
      <c r="C269" s="288"/>
      <c r="D269" s="289"/>
      <c r="E269" s="289"/>
      <c r="F269" s="290"/>
      <c r="G269" s="292"/>
      <c r="H269" s="116"/>
      <c r="I269" s="292"/>
      <c r="J269" s="116"/>
      <c r="K269" s="370"/>
      <c r="L269" s="370"/>
      <c r="M269" s="370"/>
      <c r="N269" s="371"/>
      <c r="O269" s="371"/>
      <c r="P269" s="371"/>
      <c r="Q269" s="371"/>
      <c r="R269" s="371"/>
      <c r="S269" s="371"/>
      <c r="T269" s="443"/>
      <c r="U269" s="539"/>
      <c r="V269" s="117"/>
      <c r="W269" s="118"/>
      <c r="X269" s="119"/>
      <c r="Y269" s="120"/>
      <c r="Z269" s="122"/>
      <c r="AA269" s="121"/>
      <c r="AB269" s="443"/>
      <c r="AC269" s="734"/>
      <c r="AD269" s="372"/>
      <c r="AE269" s="485"/>
      <c r="AF269" s="373" t="str">
        <f t="shared" si="57"/>
        <v/>
      </c>
      <c r="AG269" s="373" t="str">
        <f t="shared" si="58"/>
        <v/>
      </c>
      <c r="AH269" s="374" t="str">
        <f t="shared" si="59"/>
        <v/>
      </c>
      <c r="AI269" s="375" t="str">
        <f t="shared" si="60"/>
        <v/>
      </c>
      <c r="AJ269" s="375" t="str">
        <f t="shared" si="61"/>
        <v/>
      </c>
      <c r="AK269" s="375" t="str">
        <f t="shared" si="62"/>
        <v/>
      </c>
      <c r="AL269" s="375" t="str">
        <f t="shared" si="63"/>
        <v/>
      </c>
      <c r="AM269" s="375" t="str">
        <f t="shared" si="64"/>
        <v/>
      </c>
      <c r="AN269" s="376"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376"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375" t="str">
        <f t="shared" si="65"/>
        <v/>
      </c>
      <c r="AQ269" s="444" t="str">
        <f t="shared" si="66"/>
        <v/>
      </c>
      <c r="AR269" s="375" t="str">
        <f t="shared" si="67"/>
        <v/>
      </c>
      <c r="AS269" s="377" t="str">
        <f t="shared" si="68"/>
        <v/>
      </c>
      <c r="AT269" s="378" t="str">
        <f t="shared" si="69"/>
        <v/>
      </c>
      <c r="AX269" s="625" t="b">
        <f t="shared" si="73"/>
        <v>0</v>
      </c>
      <c r="AY269" s="7" t="str">
        <f t="shared" si="74"/>
        <v>FALSEFALSEFALSE</v>
      </c>
      <c r="AZ269" s="626">
        <f t="shared" si="70"/>
        <v>0</v>
      </c>
      <c r="BA269" s="627" t="str">
        <f t="shared" si="75"/>
        <v/>
      </c>
      <c r="BB269" s="627">
        <f t="shared" si="71"/>
        <v>0</v>
      </c>
      <c r="BC269" s="690" t="str">
        <f t="shared" si="72"/>
        <v/>
      </c>
    </row>
    <row r="270" spans="1:55">
      <c r="A270" s="381">
        <v>213</v>
      </c>
      <c r="B270" s="117"/>
      <c r="C270" s="288"/>
      <c r="D270" s="289"/>
      <c r="E270" s="289"/>
      <c r="F270" s="290"/>
      <c r="G270" s="292"/>
      <c r="H270" s="116"/>
      <c r="I270" s="292"/>
      <c r="J270" s="116"/>
      <c r="K270" s="370"/>
      <c r="L270" s="370"/>
      <c r="M270" s="370"/>
      <c r="N270" s="371"/>
      <c r="O270" s="371"/>
      <c r="P270" s="371"/>
      <c r="Q270" s="371"/>
      <c r="R270" s="371"/>
      <c r="S270" s="371"/>
      <c r="T270" s="443"/>
      <c r="U270" s="539"/>
      <c r="V270" s="117"/>
      <c r="W270" s="118"/>
      <c r="X270" s="119"/>
      <c r="Y270" s="120"/>
      <c r="Z270" s="122"/>
      <c r="AA270" s="121"/>
      <c r="AB270" s="443"/>
      <c r="AC270" s="734"/>
      <c r="AD270" s="372"/>
      <c r="AE270" s="485"/>
      <c r="AF270" s="373" t="str">
        <f t="shared" si="57"/>
        <v/>
      </c>
      <c r="AG270" s="373" t="str">
        <f t="shared" si="58"/>
        <v/>
      </c>
      <c r="AH270" s="374" t="str">
        <f t="shared" si="59"/>
        <v/>
      </c>
      <c r="AI270" s="375" t="str">
        <f t="shared" si="60"/>
        <v/>
      </c>
      <c r="AJ270" s="375" t="str">
        <f t="shared" si="61"/>
        <v/>
      </c>
      <c r="AK270" s="375" t="str">
        <f t="shared" si="62"/>
        <v/>
      </c>
      <c r="AL270" s="375" t="str">
        <f t="shared" si="63"/>
        <v/>
      </c>
      <c r="AM270" s="375" t="str">
        <f t="shared" si="64"/>
        <v/>
      </c>
      <c r="AN270" s="376"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376"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375" t="str">
        <f t="shared" si="65"/>
        <v/>
      </c>
      <c r="AQ270" s="444" t="str">
        <f t="shared" si="66"/>
        <v/>
      </c>
      <c r="AR270" s="375" t="str">
        <f t="shared" si="67"/>
        <v/>
      </c>
      <c r="AS270" s="377" t="str">
        <f t="shared" si="68"/>
        <v/>
      </c>
      <c r="AT270" s="378" t="str">
        <f t="shared" si="69"/>
        <v/>
      </c>
      <c r="AX270" s="625" t="b">
        <f t="shared" si="73"/>
        <v>0</v>
      </c>
      <c r="AY270" s="7" t="str">
        <f t="shared" si="74"/>
        <v>FALSEFALSEFALSE</v>
      </c>
      <c r="AZ270" s="626">
        <f t="shared" si="70"/>
        <v>0</v>
      </c>
      <c r="BA270" s="627" t="str">
        <f t="shared" si="75"/>
        <v/>
      </c>
      <c r="BB270" s="627">
        <f t="shared" si="71"/>
        <v>0</v>
      </c>
      <c r="BC270" s="690" t="str">
        <f t="shared" si="72"/>
        <v/>
      </c>
    </row>
    <row r="271" spans="1:55">
      <c r="A271" s="381">
        <v>214</v>
      </c>
      <c r="B271" s="117"/>
      <c r="C271" s="288"/>
      <c r="D271" s="289"/>
      <c r="E271" s="289"/>
      <c r="F271" s="290"/>
      <c r="G271" s="292"/>
      <c r="H271" s="116"/>
      <c r="I271" s="292"/>
      <c r="J271" s="116"/>
      <c r="K271" s="370"/>
      <c r="L271" s="370"/>
      <c r="M271" s="370"/>
      <c r="N271" s="371"/>
      <c r="O271" s="371"/>
      <c r="P271" s="371"/>
      <c r="Q271" s="371"/>
      <c r="R271" s="371"/>
      <c r="S271" s="371"/>
      <c r="T271" s="443"/>
      <c r="U271" s="539"/>
      <c r="V271" s="117"/>
      <c r="W271" s="118"/>
      <c r="X271" s="119"/>
      <c r="Y271" s="120"/>
      <c r="Z271" s="122"/>
      <c r="AA271" s="121"/>
      <c r="AB271" s="443"/>
      <c r="AC271" s="734"/>
      <c r="AD271" s="372"/>
      <c r="AE271" s="485"/>
      <c r="AF271" s="373" t="str">
        <f t="shared" si="57"/>
        <v/>
      </c>
      <c r="AG271" s="373" t="str">
        <f t="shared" si="58"/>
        <v/>
      </c>
      <c r="AH271" s="374" t="str">
        <f t="shared" si="59"/>
        <v/>
      </c>
      <c r="AI271" s="375" t="str">
        <f t="shared" si="60"/>
        <v/>
      </c>
      <c r="AJ271" s="375" t="str">
        <f t="shared" si="61"/>
        <v/>
      </c>
      <c r="AK271" s="375" t="str">
        <f t="shared" si="62"/>
        <v/>
      </c>
      <c r="AL271" s="375" t="str">
        <f t="shared" si="63"/>
        <v/>
      </c>
      <c r="AM271" s="375" t="str">
        <f t="shared" si="64"/>
        <v/>
      </c>
      <c r="AN271" s="376"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376"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375" t="str">
        <f t="shared" si="65"/>
        <v/>
      </c>
      <c r="AQ271" s="444" t="str">
        <f t="shared" si="66"/>
        <v/>
      </c>
      <c r="AR271" s="375" t="str">
        <f t="shared" si="67"/>
        <v/>
      </c>
      <c r="AS271" s="377" t="str">
        <f t="shared" si="68"/>
        <v/>
      </c>
      <c r="AT271" s="378" t="str">
        <f t="shared" si="69"/>
        <v/>
      </c>
      <c r="AX271" s="625" t="b">
        <f t="shared" si="73"/>
        <v>0</v>
      </c>
      <c r="AY271" s="7" t="str">
        <f t="shared" si="74"/>
        <v>FALSEFALSEFALSE</v>
      </c>
      <c r="AZ271" s="626">
        <f t="shared" si="70"/>
        <v>0</v>
      </c>
      <c r="BA271" s="627" t="str">
        <f t="shared" si="75"/>
        <v/>
      </c>
      <c r="BB271" s="627">
        <f t="shared" si="71"/>
        <v>0</v>
      </c>
      <c r="BC271" s="690" t="str">
        <f t="shared" si="72"/>
        <v/>
      </c>
    </row>
    <row r="272" spans="1:55">
      <c r="A272" s="381">
        <v>215</v>
      </c>
      <c r="B272" s="117"/>
      <c r="C272" s="288"/>
      <c r="D272" s="289"/>
      <c r="E272" s="289"/>
      <c r="F272" s="290"/>
      <c r="G272" s="292"/>
      <c r="H272" s="116"/>
      <c r="I272" s="292"/>
      <c r="J272" s="116"/>
      <c r="K272" s="370"/>
      <c r="L272" s="370"/>
      <c r="M272" s="370"/>
      <c r="N272" s="371"/>
      <c r="O272" s="371"/>
      <c r="P272" s="371"/>
      <c r="Q272" s="371"/>
      <c r="R272" s="371"/>
      <c r="S272" s="371"/>
      <c r="T272" s="443"/>
      <c r="U272" s="539"/>
      <c r="V272" s="117"/>
      <c r="W272" s="118"/>
      <c r="X272" s="119"/>
      <c r="Y272" s="120"/>
      <c r="Z272" s="122"/>
      <c r="AA272" s="121"/>
      <c r="AB272" s="443"/>
      <c r="AC272" s="734"/>
      <c r="AD272" s="372"/>
      <c r="AE272" s="485"/>
      <c r="AF272" s="373" t="str">
        <f t="shared" si="57"/>
        <v/>
      </c>
      <c r="AG272" s="373" t="str">
        <f t="shared" si="58"/>
        <v/>
      </c>
      <c r="AH272" s="374" t="str">
        <f t="shared" si="59"/>
        <v/>
      </c>
      <c r="AI272" s="375" t="str">
        <f t="shared" si="60"/>
        <v/>
      </c>
      <c r="AJ272" s="375" t="str">
        <f t="shared" si="61"/>
        <v/>
      </c>
      <c r="AK272" s="375" t="str">
        <f t="shared" si="62"/>
        <v/>
      </c>
      <c r="AL272" s="375" t="str">
        <f t="shared" si="63"/>
        <v/>
      </c>
      <c r="AM272" s="375" t="str">
        <f t="shared" si="64"/>
        <v/>
      </c>
      <c r="AN272" s="376"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376"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375" t="str">
        <f t="shared" si="65"/>
        <v/>
      </c>
      <c r="AQ272" s="444" t="str">
        <f t="shared" si="66"/>
        <v/>
      </c>
      <c r="AR272" s="375" t="str">
        <f t="shared" si="67"/>
        <v/>
      </c>
      <c r="AS272" s="377" t="str">
        <f t="shared" si="68"/>
        <v/>
      </c>
      <c r="AT272" s="378" t="str">
        <f t="shared" si="69"/>
        <v/>
      </c>
      <c r="AX272" s="625" t="b">
        <f t="shared" si="73"/>
        <v>0</v>
      </c>
      <c r="AY272" s="7" t="str">
        <f t="shared" si="74"/>
        <v>FALSEFALSEFALSE</v>
      </c>
      <c r="AZ272" s="626">
        <f t="shared" si="70"/>
        <v>0</v>
      </c>
      <c r="BA272" s="627" t="str">
        <f t="shared" si="75"/>
        <v/>
      </c>
      <c r="BB272" s="627">
        <f t="shared" si="71"/>
        <v>0</v>
      </c>
      <c r="BC272" s="690" t="str">
        <f t="shared" si="72"/>
        <v/>
      </c>
    </row>
    <row r="273" spans="1:55">
      <c r="A273" s="381">
        <v>216</v>
      </c>
      <c r="B273" s="117"/>
      <c r="C273" s="288"/>
      <c r="D273" s="289"/>
      <c r="E273" s="289"/>
      <c r="F273" s="290"/>
      <c r="G273" s="292"/>
      <c r="H273" s="116"/>
      <c r="I273" s="292"/>
      <c r="J273" s="116"/>
      <c r="K273" s="370"/>
      <c r="L273" s="370"/>
      <c r="M273" s="370"/>
      <c r="N273" s="371"/>
      <c r="O273" s="371"/>
      <c r="P273" s="371"/>
      <c r="Q273" s="371"/>
      <c r="R273" s="371"/>
      <c r="S273" s="371"/>
      <c r="T273" s="443"/>
      <c r="U273" s="539"/>
      <c r="V273" s="117"/>
      <c r="W273" s="118"/>
      <c r="X273" s="119"/>
      <c r="Y273" s="120"/>
      <c r="Z273" s="122"/>
      <c r="AA273" s="121"/>
      <c r="AB273" s="443"/>
      <c r="AC273" s="734"/>
      <c r="AD273" s="372"/>
      <c r="AE273" s="485"/>
      <c r="AF273" s="373" t="str">
        <f t="shared" si="57"/>
        <v/>
      </c>
      <c r="AG273" s="373" t="str">
        <f t="shared" si="58"/>
        <v/>
      </c>
      <c r="AH273" s="374" t="str">
        <f t="shared" si="59"/>
        <v/>
      </c>
      <c r="AI273" s="375" t="str">
        <f t="shared" si="60"/>
        <v/>
      </c>
      <c r="AJ273" s="375" t="str">
        <f t="shared" si="61"/>
        <v/>
      </c>
      <c r="AK273" s="375" t="str">
        <f t="shared" si="62"/>
        <v/>
      </c>
      <c r="AL273" s="375" t="str">
        <f t="shared" si="63"/>
        <v/>
      </c>
      <c r="AM273" s="375" t="str">
        <f t="shared" si="64"/>
        <v/>
      </c>
      <c r="AN273" s="376"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376"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375" t="str">
        <f t="shared" si="65"/>
        <v/>
      </c>
      <c r="AQ273" s="444" t="str">
        <f t="shared" si="66"/>
        <v/>
      </c>
      <c r="AR273" s="375" t="str">
        <f t="shared" si="67"/>
        <v/>
      </c>
      <c r="AS273" s="377" t="str">
        <f t="shared" si="68"/>
        <v/>
      </c>
      <c r="AT273" s="378" t="str">
        <f t="shared" si="69"/>
        <v/>
      </c>
      <c r="AX273" s="625" t="b">
        <f t="shared" si="73"/>
        <v>0</v>
      </c>
      <c r="AY273" s="7" t="str">
        <f t="shared" si="74"/>
        <v>FALSEFALSEFALSE</v>
      </c>
      <c r="AZ273" s="626">
        <f t="shared" si="70"/>
        <v>0</v>
      </c>
      <c r="BA273" s="627" t="str">
        <f t="shared" si="75"/>
        <v/>
      </c>
      <c r="BB273" s="627">
        <f t="shared" si="71"/>
        <v>0</v>
      </c>
      <c r="BC273" s="690" t="str">
        <f t="shared" si="72"/>
        <v/>
      </c>
    </row>
    <row r="274" spans="1:55">
      <c r="A274" s="381">
        <v>217</v>
      </c>
      <c r="B274" s="117"/>
      <c r="C274" s="288"/>
      <c r="D274" s="289"/>
      <c r="E274" s="289"/>
      <c r="F274" s="290"/>
      <c r="G274" s="292"/>
      <c r="H274" s="116"/>
      <c r="I274" s="292"/>
      <c r="J274" s="116"/>
      <c r="K274" s="370"/>
      <c r="L274" s="370"/>
      <c r="M274" s="370"/>
      <c r="N274" s="371"/>
      <c r="O274" s="371"/>
      <c r="P274" s="371"/>
      <c r="Q274" s="371"/>
      <c r="R274" s="371"/>
      <c r="S274" s="371"/>
      <c r="T274" s="443"/>
      <c r="U274" s="539"/>
      <c r="V274" s="117"/>
      <c r="W274" s="118"/>
      <c r="X274" s="119"/>
      <c r="Y274" s="120"/>
      <c r="Z274" s="122"/>
      <c r="AA274" s="121"/>
      <c r="AB274" s="443"/>
      <c r="AC274" s="734"/>
      <c r="AD274" s="372"/>
      <c r="AE274" s="485"/>
      <c r="AF274" s="373" t="str">
        <f t="shared" si="57"/>
        <v/>
      </c>
      <c r="AG274" s="373" t="str">
        <f t="shared" si="58"/>
        <v/>
      </c>
      <c r="AH274" s="374" t="str">
        <f t="shared" si="59"/>
        <v/>
      </c>
      <c r="AI274" s="375" t="str">
        <f t="shared" si="60"/>
        <v/>
      </c>
      <c r="AJ274" s="375" t="str">
        <f t="shared" si="61"/>
        <v/>
      </c>
      <c r="AK274" s="375" t="str">
        <f t="shared" si="62"/>
        <v/>
      </c>
      <c r="AL274" s="375" t="str">
        <f t="shared" si="63"/>
        <v/>
      </c>
      <c r="AM274" s="375" t="str">
        <f t="shared" si="64"/>
        <v/>
      </c>
      <c r="AN274" s="376"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376"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375" t="str">
        <f t="shared" si="65"/>
        <v/>
      </c>
      <c r="AQ274" s="444" t="str">
        <f t="shared" si="66"/>
        <v/>
      </c>
      <c r="AR274" s="375" t="str">
        <f t="shared" si="67"/>
        <v/>
      </c>
      <c r="AS274" s="377" t="str">
        <f t="shared" si="68"/>
        <v/>
      </c>
      <c r="AT274" s="378" t="str">
        <f t="shared" si="69"/>
        <v/>
      </c>
      <c r="AX274" s="625" t="b">
        <f t="shared" si="73"/>
        <v>0</v>
      </c>
      <c r="AY274" s="7" t="str">
        <f t="shared" si="74"/>
        <v>FALSEFALSEFALSE</v>
      </c>
      <c r="AZ274" s="626">
        <f t="shared" si="70"/>
        <v>0</v>
      </c>
      <c r="BA274" s="627" t="str">
        <f t="shared" si="75"/>
        <v/>
      </c>
      <c r="BB274" s="627">
        <f t="shared" si="71"/>
        <v>0</v>
      </c>
      <c r="BC274" s="690" t="str">
        <f t="shared" si="72"/>
        <v/>
      </c>
    </row>
    <row r="275" spans="1:55">
      <c r="A275" s="381">
        <v>218</v>
      </c>
      <c r="B275" s="117"/>
      <c r="C275" s="288"/>
      <c r="D275" s="289"/>
      <c r="E275" s="289"/>
      <c r="F275" s="290"/>
      <c r="G275" s="292"/>
      <c r="H275" s="116"/>
      <c r="I275" s="292"/>
      <c r="J275" s="116"/>
      <c r="K275" s="370"/>
      <c r="L275" s="370"/>
      <c r="M275" s="370"/>
      <c r="N275" s="371"/>
      <c r="O275" s="371"/>
      <c r="P275" s="371"/>
      <c r="Q275" s="371"/>
      <c r="R275" s="371"/>
      <c r="S275" s="371"/>
      <c r="T275" s="443"/>
      <c r="U275" s="539"/>
      <c r="V275" s="117"/>
      <c r="W275" s="118"/>
      <c r="X275" s="119"/>
      <c r="Y275" s="120"/>
      <c r="Z275" s="122"/>
      <c r="AA275" s="121"/>
      <c r="AB275" s="443"/>
      <c r="AC275" s="734"/>
      <c r="AD275" s="372"/>
      <c r="AE275" s="485"/>
      <c r="AF275" s="373" t="str">
        <f t="shared" si="57"/>
        <v/>
      </c>
      <c r="AG275" s="373" t="str">
        <f t="shared" si="58"/>
        <v/>
      </c>
      <c r="AH275" s="374" t="str">
        <f t="shared" si="59"/>
        <v/>
      </c>
      <c r="AI275" s="375" t="str">
        <f t="shared" si="60"/>
        <v/>
      </c>
      <c r="AJ275" s="375" t="str">
        <f t="shared" si="61"/>
        <v/>
      </c>
      <c r="AK275" s="375" t="str">
        <f t="shared" si="62"/>
        <v/>
      </c>
      <c r="AL275" s="375" t="str">
        <f t="shared" si="63"/>
        <v/>
      </c>
      <c r="AM275" s="375" t="str">
        <f t="shared" si="64"/>
        <v/>
      </c>
      <c r="AN275" s="376"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376"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375" t="str">
        <f t="shared" si="65"/>
        <v/>
      </c>
      <c r="AQ275" s="444" t="str">
        <f t="shared" si="66"/>
        <v/>
      </c>
      <c r="AR275" s="375" t="str">
        <f t="shared" si="67"/>
        <v/>
      </c>
      <c r="AS275" s="377" t="str">
        <f t="shared" si="68"/>
        <v/>
      </c>
      <c r="AT275" s="378" t="str">
        <f t="shared" si="69"/>
        <v/>
      </c>
      <c r="AX275" s="625" t="b">
        <f t="shared" si="73"/>
        <v>0</v>
      </c>
      <c r="AY275" s="7" t="str">
        <f t="shared" si="74"/>
        <v>FALSEFALSEFALSE</v>
      </c>
      <c r="AZ275" s="626">
        <f t="shared" si="70"/>
        <v>0</v>
      </c>
      <c r="BA275" s="627" t="str">
        <f t="shared" si="75"/>
        <v/>
      </c>
      <c r="BB275" s="627">
        <f t="shared" si="71"/>
        <v>0</v>
      </c>
      <c r="BC275" s="690" t="str">
        <f t="shared" si="72"/>
        <v/>
      </c>
    </row>
    <row r="276" spans="1:55">
      <c r="A276" s="381">
        <v>219</v>
      </c>
      <c r="B276" s="117"/>
      <c r="C276" s="288"/>
      <c r="D276" s="289"/>
      <c r="E276" s="289"/>
      <c r="F276" s="290"/>
      <c r="G276" s="292"/>
      <c r="H276" s="116"/>
      <c r="I276" s="292"/>
      <c r="J276" s="116"/>
      <c r="K276" s="370"/>
      <c r="L276" s="370"/>
      <c r="M276" s="370"/>
      <c r="N276" s="371"/>
      <c r="O276" s="371"/>
      <c r="P276" s="371"/>
      <c r="Q276" s="371"/>
      <c r="R276" s="371"/>
      <c r="S276" s="371"/>
      <c r="T276" s="443"/>
      <c r="U276" s="539"/>
      <c r="V276" s="117"/>
      <c r="W276" s="118"/>
      <c r="X276" s="119"/>
      <c r="Y276" s="120"/>
      <c r="Z276" s="122"/>
      <c r="AA276" s="121"/>
      <c r="AB276" s="443"/>
      <c r="AC276" s="734"/>
      <c r="AD276" s="372"/>
      <c r="AE276" s="485"/>
      <c r="AF276" s="373" t="str">
        <f t="shared" si="57"/>
        <v/>
      </c>
      <c r="AG276" s="373" t="str">
        <f t="shared" si="58"/>
        <v/>
      </c>
      <c r="AH276" s="374" t="str">
        <f t="shared" si="59"/>
        <v/>
      </c>
      <c r="AI276" s="375" t="str">
        <f t="shared" si="60"/>
        <v/>
      </c>
      <c r="AJ276" s="375" t="str">
        <f t="shared" si="61"/>
        <v/>
      </c>
      <c r="AK276" s="375" t="str">
        <f t="shared" si="62"/>
        <v/>
      </c>
      <c r="AL276" s="375" t="str">
        <f t="shared" si="63"/>
        <v/>
      </c>
      <c r="AM276" s="375" t="str">
        <f t="shared" si="64"/>
        <v/>
      </c>
      <c r="AN276" s="376"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376"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375" t="str">
        <f t="shared" si="65"/>
        <v/>
      </c>
      <c r="AQ276" s="444" t="str">
        <f t="shared" si="66"/>
        <v/>
      </c>
      <c r="AR276" s="375" t="str">
        <f t="shared" si="67"/>
        <v/>
      </c>
      <c r="AS276" s="377" t="str">
        <f t="shared" si="68"/>
        <v/>
      </c>
      <c r="AT276" s="378" t="str">
        <f t="shared" si="69"/>
        <v/>
      </c>
      <c r="AX276" s="625" t="b">
        <f t="shared" si="73"/>
        <v>0</v>
      </c>
      <c r="AY276" s="7" t="str">
        <f t="shared" si="74"/>
        <v>FALSEFALSEFALSE</v>
      </c>
      <c r="AZ276" s="626">
        <f t="shared" si="70"/>
        <v>0</v>
      </c>
      <c r="BA276" s="627" t="str">
        <f t="shared" si="75"/>
        <v/>
      </c>
      <c r="BB276" s="627">
        <f t="shared" si="71"/>
        <v>0</v>
      </c>
      <c r="BC276" s="690" t="str">
        <f t="shared" si="72"/>
        <v/>
      </c>
    </row>
    <row r="277" spans="1:55">
      <c r="A277" s="381">
        <v>220</v>
      </c>
      <c r="B277" s="117"/>
      <c r="C277" s="288"/>
      <c r="D277" s="289"/>
      <c r="E277" s="289"/>
      <c r="F277" s="290"/>
      <c r="G277" s="292"/>
      <c r="H277" s="116"/>
      <c r="I277" s="292"/>
      <c r="J277" s="116"/>
      <c r="K277" s="370"/>
      <c r="L277" s="370"/>
      <c r="M277" s="370"/>
      <c r="N277" s="371"/>
      <c r="O277" s="371"/>
      <c r="P277" s="371"/>
      <c r="Q277" s="371"/>
      <c r="R277" s="371"/>
      <c r="S277" s="371"/>
      <c r="T277" s="443"/>
      <c r="U277" s="539"/>
      <c r="V277" s="117"/>
      <c r="W277" s="118"/>
      <c r="X277" s="119"/>
      <c r="Y277" s="120"/>
      <c r="Z277" s="122"/>
      <c r="AA277" s="121"/>
      <c r="AB277" s="443"/>
      <c r="AC277" s="734"/>
      <c r="AD277" s="372"/>
      <c r="AE277" s="485"/>
      <c r="AF277" s="373" t="str">
        <f t="shared" si="57"/>
        <v/>
      </c>
      <c r="AG277" s="373" t="str">
        <f t="shared" si="58"/>
        <v/>
      </c>
      <c r="AH277" s="374" t="str">
        <f t="shared" si="59"/>
        <v/>
      </c>
      <c r="AI277" s="375" t="str">
        <f t="shared" si="60"/>
        <v/>
      </c>
      <c r="AJ277" s="375" t="str">
        <f t="shared" si="61"/>
        <v/>
      </c>
      <c r="AK277" s="375" t="str">
        <f t="shared" si="62"/>
        <v/>
      </c>
      <c r="AL277" s="375" t="str">
        <f t="shared" si="63"/>
        <v/>
      </c>
      <c r="AM277" s="375" t="str">
        <f t="shared" si="64"/>
        <v/>
      </c>
      <c r="AN277" s="376"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376"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375" t="str">
        <f t="shared" si="65"/>
        <v/>
      </c>
      <c r="AQ277" s="444" t="str">
        <f t="shared" si="66"/>
        <v/>
      </c>
      <c r="AR277" s="375" t="str">
        <f t="shared" si="67"/>
        <v/>
      </c>
      <c r="AS277" s="377" t="str">
        <f t="shared" si="68"/>
        <v/>
      </c>
      <c r="AT277" s="378" t="str">
        <f t="shared" si="69"/>
        <v/>
      </c>
      <c r="AX277" s="625" t="b">
        <f t="shared" si="73"/>
        <v>0</v>
      </c>
      <c r="AY277" s="7" t="str">
        <f t="shared" si="74"/>
        <v>FALSEFALSEFALSE</v>
      </c>
      <c r="AZ277" s="626">
        <f t="shared" si="70"/>
        <v>0</v>
      </c>
      <c r="BA277" s="627" t="str">
        <f t="shared" si="75"/>
        <v/>
      </c>
      <c r="BB277" s="627">
        <f t="shared" si="71"/>
        <v>0</v>
      </c>
      <c r="BC277" s="690" t="str">
        <f t="shared" si="72"/>
        <v/>
      </c>
    </row>
    <row r="278" spans="1:55">
      <c r="A278" s="381">
        <v>221</v>
      </c>
      <c r="B278" s="117"/>
      <c r="C278" s="288"/>
      <c r="D278" s="289"/>
      <c r="E278" s="289"/>
      <c r="F278" s="290"/>
      <c r="G278" s="292"/>
      <c r="H278" s="116"/>
      <c r="I278" s="292"/>
      <c r="J278" s="116"/>
      <c r="K278" s="370"/>
      <c r="L278" s="370"/>
      <c r="M278" s="370"/>
      <c r="N278" s="371"/>
      <c r="O278" s="371"/>
      <c r="P278" s="371"/>
      <c r="Q278" s="371"/>
      <c r="R278" s="371"/>
      <c r="S278" s="371"/>
      <c r="T278" s="443"/>
      <c r="U278" s="539"/>
      <c r="V278" s="117"/>
      <c r="W278" s="118"/>
      <c r="X278" s="119"/>
      <c r="Y278" s="120"/>
      <c r="Z278" s="122"/>
      <c r="AA278" s="121"/>
      <c r="AB278" s="443"/>
      <c r="AC278" s="734"/>
      <c r="AD278" s="372"/>
      <c r="AE278" s="485"/>
      <c r="AF278" s="373" t="str">
        <f t="shared" si="57"/>
        <v/>
      </c>
      <c r="AG278" s="373" t="str">
        <f t="shared" si="58"/>
        <v/>
      </c>
      <c r="AH278" s="374" t="str">
        <f t="shared" si="59"/>
        <v/>
      </c>
      <c r="AI278" s="375" t="str">
        <f t="shared" si="60"/>
        <v/>
      </c>
      <c r="AJ278" s="375" t="str">
        <f t="shared" si="61"/>
        <v/>
      </c>
      <c r="AK278" s="375" t="str">
        <f t="shared" si="62"/>
        <v/>
      </c>
      <c r="AL278" s="375" t="str">
        <f t="shared" si="63"/>
        <v/>
      </c>
      <c r="AM278" s="375" t="str">
        <f t="shared" si="64"/>
        <v/>
      </c>
      <c r="AN278" s="376"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376"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375" t="str">
        <f t="shared" si="65"/>
        <v/>
      </c>
      <c r="AQ278" s="444" t="str">
        <f t="shared" si="66"/>
        <v/>
      </c>
      <c r="AR278" s="375" t="str">
        <f t="shared" si="67"/>
        <v/>
      </c>
      <c r="AS278" s="377" t="str">
        <f t="shared" si="68"/>
        <v/>
      </c>
      <c r="AT278" s="378" t="str">
        <f t="shared" si="69"/>
        <v/>
      </c>
      <c r="AX278" s="625" t="b">
        <f t="shared" si="73"/>
        <v>0</v>
      </c>
      <c r="AY278" s="7" t="str">
        <f t="shared" si="74"/>
        <v>FALSEFALSEFALSE</v>
      </c>
      <c r="AZ278" s="626">
        <f t="shared" si="70"/>
        <v>0</v>
      </c>
      <c r="BA278" s="627" t="str">
        <f t="shared" si="75"/>
        <v/>
      </c>
      <c r="BB278" s="627">
        <f t="shared" si="71"/>
        <v>0</v>
      </c>
      <c r="BC278" s="690" t="str">
        <f t="shared" si="72"/>
        <v/>
      </c>
    </row>
    <row r="279" spans="1:55">
      <c r="A279" s="381">
        <v>222</v>
      </c>
      <c r="B279" s="117"/>
      <c r="C279" s="288"/>
      <c r="D279" s="289"/>
      <c r="E279" s="289"/>
      <c r="F279" s="290"/>
      <c r="G279" s="292"/>
      <c r="H279" s="116"/>
      <c r="I279" s="292"/>
      <c r="J279" s="116"/>
      <c r="K279" s="370"/>
      <c r="L279" s="370"/>
      <c r="M279" s="370"/>
      <c r="N279" s="371"/>
      <c r="O279" s="371"/>
      <c r="P279" s="371"/>
      <c r="Q279" s="371"/>
      <c r="R279" s="371"/>
      <c r="S279" s="371"/>
      <c r="T279" s="443"/>
      <c r="U279" s="539"/>
      <c r="V279" s="117"/>
      <c r="W279" s="118"/>
      <c r="X279" s="119"/>
      <c r="Y279" s="120"/>
      <c r="Z279" s="122"/>
      <c r="AA279" s="121"/>
      <c r="AB279" s="443"/>
      <c r="AC279" s="734"/>
      <c r="AD279" s="372"/>
      <c r="AE279" s="485"/>
      <c r="AF279" s="373" t="str">
        <f t="shared" si="57"/>
        <v/>
      </c>
      <c r="AG279" s="373" t="str">
        <f t="shared" si="58"/>
        <v/>
      </c>
      <c r="AH279" s="374" t="str">
        <f t="shared" si="59"/>
        <v/>
      </c>
      <c r="AI279" s="375" t="str">
        <f t="shared" si="60"/>
        <v/>
      </c>
      <c r="AJ279" s="375" t="str">
        <f t="shared" si="61"/>
        <v/>
      </c>
      <c r="AK279" s="375" t="str">
        <f t="shared" si="62"/>
        <v/>
      </c>
      <c r="AL279" s="375" t="str">
        <f t="shared" si="63"/>
        <v/>
      </c>
      <c r="AM279" s="375" t="str">
        <f t="shared" si="64"/>
        <v/>
      </c>
      <c r="AN279" s="376"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376"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375" t="str">
        <f t="shared" si="65"/>
        <v/>
      </c>
      <c r="AQ279" s="444" t="str">
        <f t="shared" si="66"/>
        <v/>
      </c>
      <c r="AR279" s="375" t="str">
        <f t="shared" si="67"/>
        <v/>
      </c>
      <c r="AS279" s="377" t="str">
        <f t="shared" si="68"/>
        <v/>
      </c>
      <c r="AT279" s="378" t="str">
        <f t="shared" si="69"/>
        <v/>
      </c>
      <c r="AX279" s="625" t="b">
        <f t="shared" si="73"/>
        <v>0</v>
      </c>
      <c r="AY279" s="7" t="str">
        <f t="shared" si="74"/>
        <v>FALSEFALSEFALSE</v>
      </c>
      <c r="AZ279" s="626">
        <f t="shared" si="70"/>
        <v>0</v>
      </c>
      <c r="BA279" s="627" t="str">
        <f t="shared" si="75"/>
        <v/>
      </c>
      <c r="BB279" s="627">
        <f t="shared" si="71"/>
        <v>0</v>
      </c>
      <c r="BC279" s="690" t="str">
        <f t="shared" si="72"/>
        <v/>
      </c>
    </row>
    <row r="280" spans="1:55">
      <c r="A280" s="381">
        <v>223</v>
      </c>
      <c r="B280" s="117"/>
      <c r="C280" s="288"/>
      <c r="D280" s="289"/>
      <c r="E280" s="289"/>
      <c r="F280" s="290"/>
      <c r="G280" s="292"/>
      <c r="H280" s="116"/>
      <c r="I280" s="292"/>
      <c r="J280" s="116"/>
      <c r="K280" s="370"/>
      <c r="L280" s="370"/>
      <c r="M280" s="370"/>
      <c r="N280" s="371"/>
      <c r="O280" s="371"/>
      <c r="P280" s="371"/>
      <c r="Q280" s="371"/>
      <c r="R280" s="371"/>
      <c r="S280" s="371"/>
      <c r="T280" s="443"/>
      <c r="U280" s="539"/>
      <c r="V280" s="117"/>
      <c r="W280" s="118"/>
      <c r="X280" s="119"/>
      <c r="Y280" s="120"/>
      <c r="Z280" s="122"/>
      <c r="AA280" s="121"/>
      <c r="AB280" s="443"/>
      <c r="AC280" s="734"/>
      <c r="AD280" s="372"/>
      <c r="AE280" s="485"/>
      <c r="AF280" s="373" t="str">
        <f t="shared" si="57"/>
        <v/>
      </c>
      <c r="AG280" s="373" t="str">
        <f t="shared" si="58"/>
        <v/>
      </c>
      <c r="AH280" s="374" t="str">
        <f t="shared" si="59"/>
        <v/>
      </c>
      <c r="AI280" s="375" t="str">
        <f t="shared" si="60"/>
        <v/>
      </c>
      <c r="AJ280" s="375" t="str">
        <f t="shared" si="61"/>
        <v/>
      </c>
      <c r="AK280" s="375" t="str">
        <f t="shared" si="62"/>
        <v/>
      </c>
      <c r="AL280" s="375" t="str">
        <f t="shared" si="63"/>
        <v/>
      </c>
      <c r="AM280" s="375" t="str">
        <f t="shared" si="64"/>
        <v/>
      </c>
      <c r="AN280" s="376"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376"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375" t="str">
        <f t="shared" si="65"/>
        <v/>
      </c>
      <c r="AQ280" s="444" t="str">
        <f t="shared" si="66"/>
        <v/>
      </c>
      <c r="AR280" s="375" t="str">
        <f t="shared" si="67"/>
        <v/>
      </c>
      <c r="AS280" s="377" t="str">
        <f t="shared" si="68"/>
        <v/>
      </c>
      <c r="AT280" s="378" t="str">
        <f t="shared" si="69"/>
        <v/>
      </c>
      <c r="AX280" s="625" t="b">
        <f t="shared" si="73"/>
        <v>0</v>
      </c>
      <c r="AY280" s="7" t="str">
        <f t="shared" si="74"/>
        <v>FALSEFALSEFALSE</v>
      </c>
      <c r="AZ280" s="626">
        <f t="shared" si="70"/>
        <v>0</v>
      </c>
      <c r="BA280" s="627" t="str">
        <f t="shared" si="75"/>
        <v/>
      </c>
      <c r="BB280" s="627">
        <f t="shared" si="71"/>
        <v>0</v>
      </c>
      <c r="BC280" s="690" t="str">
        <f t="shared" si="72"/>
        <v/>
      </c>
    </row>
    <row r="281" spans="1:55">
      <c r="A281" s="381">
        <v>224</v>
      </c>
      <c r="B281" s="117"/>
      <c r="C281" s="288"/>
      <c r="D281" s="289"/>
      <c r="E281" s="289"/>
      <c r="F281" s="290"/>
      <c r="G281" s="292"/>
      <c r="H281" s="116"/>
      <c r="I281" s="292"/>
      <c r="J281" s="116"/>
      <c r="K281" s="370"/>
      <c r="L281" s="370"/>
      <c r="M281" s="370"/>
      <c r="N281" s="371"/>
      <c r="O281" s="371"/>
      <c r="P281" s="371"/>
      <c r="Q281" s="371"/>
      <c r="R281" s="371"/>
      <c r="S281" s="371"/>
      <c r="T281" s="443"/>
      <c r="U281" s="539"/>
      <c r="V281" s="117"/>
      <c r="W281" s="118"/>
      <c r="X281" s="119"/>
      <c r="Y281" s="120"/>
      <c r="Z281" s="122"/>
      <c r="AA281" s="121"/>
      <c r="AB281" s="443"/>
      <c r="AC281" s="734"/>
      <c r="AD281" s="372"/>
      <c r="AE281" s="485"/>
      <c r="AF281" s="373" t="str">
        <f t="shared" si="57"/>
        <v/>
      </c>
      <c r="AG281" s="373" t="str">
        <f t="shared" si="58"/>
        <v/>
      </c>
      <c r="AH281" s="374" t="str">
        <f t="shared" si="59"/>
        <v/>
      </c>
      <c r="AI281" s="375" t="str">
        <f t="shared" si="60"/>
        <v/>
      </c>
      <c r="AJ281" s="375" t="str">
        <f t="shared" si="61"/>
        <v/>
      </c>
      <c r="AK281" s="375" t="str">
        <f t="shared" si="62"/>
        <v/>
      </c>
      <c r="AL281" s="375" t="str">
        <f t="shared" si="63"/>
        <v/>
      </c>
      <c r="AM281" s="375" t="str">
        <f t="shared" si="64"/>
        <v/>
      </c>
      <c r="AN281" s="376"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376"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375" t="str">
        <f t="shared" si="65"/>
        <v/>
      </c>
      <c r="AQ281" s="444" t="str">
        <f t="shared" si="66"/>
        <v/>
      </c>
      <c r="AR281" s="375" t="str">
        <f t="shared" si="67"/>
        <v/>
      </c>
      <c r="AS281" s="377" t="str">
        <f t="shared" si="68"/>
        <v/>
      </c>
      <c r="AT281" s="378" t="str">
        <f t="shared" si="69"/>
        <v/>
      </c>
      <c r="AX281" s="625" t="b">
        <f t="shared" si="73"/>
        <v>0</v>
      </c>
      <c r="AY281" s="7" t="str">
        <f t="shared" si="74"/>
        <v>FALSEFALSEFALSE</v>
      </c>
      <c r="AZ281" s="626">
        <f t="shared" si="70"/>
        <v>0</v>
      </c>
      <c r="BA281" s="627" t="str">
        <f t="shared" si="75"/>
        <v/>
      </c>
      <c r="BB281" s="627">
        <f t="shared" si="71"/>
        <v>0</v>
      </c>
      <c r="BC281" s="690" t="str">
        <f t="shared" si="72"/>
        <v/>
      </c>
    </row>
    <row r="282" spans="1:55">
      <c r="A282" s="381">
        <v>225</v>
      </c>
      <c r="B282" s="117"/>
      <c r="C282" s="288"/>
      <c r="D282" s="289"/>
      <c r="E282" s="289"/>
      <c r="F282" s="290"/>
      <c r="G282" s="292"/>
      <c r="H282" s="116"/>
      <c r="I282" s="292"/>
      <c r="J282" s="116"/>
      <c r="K282" s="370"/>
      <c r="L282" s="370"/>
      <c r="M282" s="370"/>
      <c r="N282" s="371"/>
      <c r="O282" s="371"/>
      <c r="P282" s="371"/>
      <c r="Q282" s="371"/>
      <c r="R282" s="371"/>
      <c r="S282" s="371"/>
      <c r="T282" s="443"/>
      <c r="U282" s="539"/>
      <c r="V282" s="117"/>
      <c r="W282" s="118"/>
      <c r="X282" s="119"/>
      <c r="Y282" s="120"/>
      <c r="Z282" s="122"/>
      <c r="AA282" s="121"/>
      <c r="AB282" s="443"/>
      <c r="AC282" s="734"/>
      <c r="AD282" s="372"/>
      <c r="AE282" s="485"/>
      <c r="AF282" s="373" t="str">
        <f t="shared" si="57"/>
        <v/>
      </c>
      <c r="AG282" s="373" t="str">
        <f t="shared" si="58"/>
        <v/>
      </c>
      <c r="AH282" s="374" t="str">
        <f t="shared" si="59"/>
        <v/>
      </c>
      <c r="AI282" s="375" t="str">
        <f t="shared" si="60"/>
        <v/>
      </c>
      <c r="AJ282" s="375" t="str">
        <f t="shared" si="61"/>
        <v/>
      </c>
      <c r="AK282" s="375" t="str">
        <f t="shared" si="62"/>
        <v/>
      </c>
      <c r="AL282" s="375" t="str">
        <f t="shared" si="63"/>
        <v/>
      </c>
      <c r="AM282" s="375" t="str">
        <f t="shared" si="64"/>
        <v/>
      </c>
      <c r="AN282" s="376"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376"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375" t="str">
        <f t="shared" si="65"/>
        <v/>
      </c>
      <c r="AQ282" s="444" t="str">
        <f t="shared" si="66"/>
        <v/>
      </c>
      <c r="AR282" s="375" t="str">
        <f t="shared" si="67"/>
        <v/>
      </c>
      <c r="AS282" s="377" t="str">
        <f t="shared" si="68"/>
        <v/>
      </c>
      <c r="AT282" s="378" t="str">
        <f t="shared" si="69"/>
        <v/>
      </c>
      <c r="AX282" s="625" t="b">
        <f t="shared" si="73"/>
        <v>0</v>
      </c>
      <c r="AY282" s="7" t="str">
        <f t="shared" si="74"/>
        <v>FALSEFALSEFALSE</v>
      </c>
      <c r="AZ282" s="626">
        <f t="shared" si="70"/>
        <v>0</v>
      </c>
      <c r="BA282" s="627" t="str">
        <f t="shared" si="75"/>
        <v/>
      </c>
      <c r="BB282" s="627">
        <f t="shared" si="71"/>
        <v>0</v>
      </c>
      <c r="BC282" s="690" t="str">
        <f t="shared" si="72"/>
        <v/>
      </c>
    </row>
    <row r="283" spans="1:55">
      <c r="A283" s="381">
        <v>226</v>
      </c>
      <c r="B283" s="117"/>
      <c r="C283" s="288"/>
      <c r="D283" s="289"/>
      <c r="E283" s="289"/>
      <c r="F283" s="290"/>
      <c r="G283" s="292"/>
      <c r="H283" s="116"/>
      <c r="I283" s="292"/>
      <c r="J283" s="116"/>
      <c r="K283" s="370"/>
      <c r="L283" s="370"/>
      <c r="M283" s="370"/>
      <c r="N283" s="371"/>
      <c r="O283" s="371"/>
      <c r="P283" s="371"/>
      <c r="Q283" s="371"/>
      <c r="R283" s="371"/>
      <c r="S283" s="371"/>
      <c r="T283" s="443"/>
      <c r="U283" s="539"/>
      <c r="V283" s="117"/>
      <c r="W283" s="118"/>
      <c r="X283" s="119"/>
      <c r="Y283" s="120"/>
      <c r="Z283" s="122"/>
      <c r="AA283" s="121"/>
      <c r="AB283" s="443"/>
      <c r="AC283" s="734"/>
      <c r="AD283" s="372"/>
      <c r="AE283" s="485"/>
      <c r="AF283" s="373" t="str">
        <f t="shared" si="57"/>
        <v/>
      </c>
      <c r="AG283" s="373" t="str">
        <f t="shared" si="58"/>
        <v/>
      </c>
      <c r="AH283" s="374" t="str">
        <f t="shared" si="59"/>
        <v/>
      </c>
      <c r="AI283" s="375" t="str">
        <f t="shared" si="60"/>
        <v/>
      </c>
      <c r="AJ283" s="375" t="str">
        <f t="shared" si="61"/>
        <v/>
      </c>
      <c r="AK283" s="375" t="str">
        <f t="shared" si="62"/>
        <v/>
      </c>
      <c r="AL283" s="375" t="str">
        <f t="shared" si="63"/>
        <v/>
      </c>
      <c r="AM283" s="375" t="str">
        <f t="shared" si="64"/>
        <v/>
      </c>
      <c r="AN283" s="376"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376"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375" t="str">
        <f t="shared" si="65"/>
        <v/>
      </c>
      <c r="AQ283" s="444" t="str">
        <f t="shared" si="66"/>
        <v/>
      </c>
      <c r="AR283" s="375" t="str">
        <f t="shared" si="67"/>
        <v/>
      </c>
      <c r="AS283" s="377" t="str">
        <f t="shared" si="68"/>
        <v/>
      </c>
      <c r="AT283" s="378" t="str">
        <f t="shared" si="69"/>
        <v/>
      </c>
      <c r="AX283" s="625" t="b">
        <f t="shared" si="73"/>
        <v>0</v>
      </c>
      <c r="AY283" s="7" t="str">
        <f t="shared" si="74"/>
        <v>FALSEFALSEFALSE</v>
      </c>
      <c r="AZ283" s="626">
        <f t="shared" si="70"/>
        <v>0</v>
      </c>
      <c r="BA283" s="627" t="str">
        <f t="shared" si="75"/>
        <v/>
      </c>
      <c r="BB283" s="627">
        <f t="shared" si="71"/>
        <v>0</v>
      </c>
      <c r="BC283" s="690" t="str">
        <f t="shared" si="72"/>
        <v/>
      </c>
    </row>
    <row r="284" spans="1:55">
      <c r="A284" s="381">
        <v>227</v>
      </c>
      <c r="B284" s="117"/>
      <c r="C284" s="288"/>
      <c r="D284" s="289"/>
      <c r="E284" s="289"/>
      <c r="F284" s="290"/>
      <c r="G284" s="292"/>
      <c r="H284" s="116"/>
      <c r="I284" s="292"/>
      <c r="J284" s="116"/>
      <c r="K284" s="370"/>
      <c r="L284" s="370"/>
      <c r="M284" s="370"/>
      <c r="N284" s="371"/>
      <c r="O284" s="371"/>
      <c r="P284" s="371"/>
      <c r="Q284" s="371"/>
      <c r="R284" s="371"/>
      <c r="S284" s="371"/>
      <c r="T284" s="443"/>
      <c r="U284" s="539"/>
      <c r="V284" s="117"/>
      <c r="W284" s="118"/>
      <c r="X284" s="119"/>
      <c r="Y284" s="120"/>
      <c r="Z284" s="122"/>
      <c r="AA284" s="121"/>
      <c r="AB284" s="443"/>
      <c r="AC284" s="734"/>
      <c r="AD284" s="372"/>
      <c r="AE284" s="485"/>
      <c r="AF284" s="373" t="str">
        <f t="shared" si="57"/>
        <v/>
      </c>
      <c r="AG284" s="373" t="str">
        <f t="shared" si="58"/>
        <v/>
      </c>
      <c r="AH284" s="374" t="str">
        <f t="shared" si="59"/>
        <v/>
      </c>
      <c r="AI284" s="375" t="str">
        <f t="shared" si="60"/>
        <v/>
      </c>
      <c r="AJ284" s="375" t="str">
        <f t="shared" si="61"/>
        <v/>
      </c>
      <c r="AK284" s="375" t="str">
        <f t="shared" si="62"/>
        <v/>
      </c>
      <c r="AL284" s="375" t="str">
        <f t="shared" si="63"/>
        <v/>
      </c>
      <c r="AM284" s="375" t="str">
        <f t="shared" si="64"/>
        <v/>
      </c>
      <c r="AN284" s="376"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376"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375" t="str">
        <f t="shared" si="65"/>
        <v/>
      </c>
      <c r="AQ284" s="444" t="str">
        <f t="shared" si="66"/>
        <v/>
      </c>
      <c r="AR284" s="375" t="str">
        <f t="shared" si="67"/>
        <v/>
      </c>
      <c r="AS284" s="377" t="str">
        <f t="shared" si="68"/>
        <v/>
      </c>
      <c r="AT284" s="378" t="str">
        <f t="shared" si="69"/>
        <v/>
      </c>
      <c r="AX284" s="625" t="b">
        <f t="shared" si="73"/>
        <v>0</v>
      </c>
      <c r="AY284" s="7" t="str">
        <f t="shared" si="74"/>
        <v>FALSEFALSEFALSE</v>
      </c>
      <c r="AZ284" s="626">
        <f t="shared" si="70"/>
        <v>0</v>
      </c>
      <c r="BA284" s="627" t="str">
        <f t="shared" si="75"/>
        <v/>
      </c>
      <c r="BB284" s="627">
        <f t="shared" si="71"/>
        <v>0</v>
      </c>
      <c r="BC284" s="690" t="str">
        <f t="shared" si="72"/>
        <v/>
      </c>
    </row>
    <row r="285" spans="1:55">
      <c r="A285" s="381">
        <v>228</v>
      </c>
      <c r="B285" s="117"/>
      <c r="C285" s="288"/>
      <c r="D285" s="289"/>
      <c r="E285" s="289"/>
      <c r="F285" s="290"/>
      <c r="G285" s="292"/>
      <c r="H285" s="116"/>
      <c r="I285" s="292"/>
      <c r="J285" s="116"/>
      <c r="K285" s="370"/>
      <c r="L285" s="370"/>
      <c r="M285" s="370"/>
      <c r="N285" s="371"/>
      <c r="O285" s="371"/>
      <c r="P285" s="371"/>
      <c r="Q285" s="371"/>
      <c r="R285" s="371"/>
      <c r="S285" s="371"/>
      <c r="T285" s="443"/>
      <c r="U285" s="539"/>
      <c r="V285" s="117"/>
      <c r="W285" s="118"/>
      <c r="X285" s="119"/>
      <c r="Y285" s="120"/>
      <c r="Z285" s="122"/>
      <c r="AA285" s="121"/>
      <c r="AB285" s="443"/>
      <c r="AC285" s="734"/>
      <c r="AD285" s="372"/>
      <c r="AE285" s="485"/>
      <c r="AF285" s="373" t="str">
        <f t="shared" si="57"/>
        <v/>
      </c>
      <c r="AG285" s="373" t="str">
        <f t="shared" si="58"/>
        <v/>
      </c>
      <c r="AH285" s="374" t="str">
        <f t="shared" si="59"/>
        <v/>
      </c>
      <c r="AI285" s="375" t="str">
        <f t="shared" si="60"/>
        <v/>
      </c>
      <c r="AJ285" s="375" t="str">
        <f t="shared" si="61"/>
        <v/>
      </c>
      <c r="AK285" s="375" t="str">
        <f t="shared" si="62"/>
        <v/>
      </c>
      <c r="AL285" s="375" t="str">
        <f t="shared" si="63"/>
        <v/>
      </c>
      <c r="AM285" s="375" t="str">
        <f t="shared" si="64"/>
        <v/>
      </c>
      <c r="AN285" s="376"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376"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375" t="str">
        <f t="shared" si="65"/>
        <v/>
      </c>
      <c r="AQ285" s="444" t="str">
        <f t="shared" si="66"/>
        <v/>
      </c>
      <c r="AR285" s="375" t="str">
        <f t="shared" si="67"/>
        <v/>
      </c>
      <c r="AS285" s="377" t="str">
        <f t="shared" si="68"/>
        <v/>
      </c>
      <c r="AT285" s="378" t="str">
        <f t="shared" si="69"/>
        <v/>
      </c>
      <c r="AX285" s="625" t="b">
        <f t="shared" si="73"/>
        <v>0</v>
      </c>
      <c r="AY285" s="7" t="str">
        <f t="shared" si="74"/>
        <v>FALSEFALSEFALSE</v>
      </c>
      <c r="AZ285" s="626">
        <f t="shared" si="70"/>
        <v>0</v>
      </c>
      <c r="BA285" s="627" t="str">
        <f t="shared" si="75"/>
        <v/>
      </c>
      <c r="BB285" s="627">
        <f t="shared" si="71"/>
        <v>0</v>
      </c>
      <c r="BC285" s="690" t="str">
        <f t="shared" si="72"/>
        <v/>
      </c>
    </row>
    <row r="286" spans="1:55">
      <c r="A286" s="381">
        <v>229</v>
      </c>
      <c r="B286" s="117"/>
      <c r="C286" s="288"/>
      <c r="D286" s="289"/>
      <c r="E286" s="289"/>
      <c r="F286" s="290"/>
      <c r="G286" s="292"/>
      <c r="H286" s="116"/>
      <c r="I286" s="292"/>
      <c r="J286" s="116"/>
      <c r="K286" s="370"/>
      <c r="L286" s="370"/>
      <c r="M286" s="370"/>
      <c r="N286" s="371"/>
      <c r="O286" s="371"/>
      <c r="P286" s="371"/>
      <c r="Q286" s="371"/>
      <c r="R286" s="371"/>
      <c r="S286" s="371"/>
      <c r="T286" s="443"/>
      <c r="U286" s="539"/>
      <c r="V286" s="117"/>
      <c r="W286" s="118"/>
      <c r="X286" s="119"/>
      <c r="Y286" s="120"/>
      <c r="Z286" s="122"/>
      <c r="AA286" s="121"/>
      <c r="AB286" s="443"/>
      <c r="AC286" s="734"/>
      <c r="AD286" s="372"/>
      <c r="AE286" s="485"/>
      <c r="AF286" s="373" t="str">
        <f t="shared" si="57"/>
        <v/>
      </c>
      <c r="AG286" s="373" t="str">
        <f t="shared" si="58"/>
        <v/>
      </c>
      <c r="AH286" s="374" t="str">
        <f t="shared" si="59"/>
        <v/>
      </c>
      <c r="AI286" s="375" t="str">
        <f t="shared" si="60"/>
        <v/>
      </c>
      <c r="AJ286" s="375" t="str">
        <f t="shared" si="61"/>
        <v/>
      </c>
      <c r="AK286" s="375" t="str">
        <f t="shared" si="62"/>
        <v/>
      </c>
      <c r="AL286" s="375" t="str">
        <f t="shared" si="63"/>
        <v/>
      </c>
      <c r="AM286" s="375" t="str">
        <f t="shared" si="64"/>
        <v/>
      </c>
      <c r="AN286" s="376"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376"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375" t="str">
        <f t="shared" si="65"/>
        <v/>
      </c>
      <c r="AQ286" s="444" t="str">
        <f t="shared" si="66"/>
        <v/>
      </c>
      <c r="AR286" s="375" t="str">
        <f t="shared" si="67"/>
        <v/>
      </c>
      <c r="AS286" s="377" t="str">
        <f t="shared" si="68"/>
        <v/>
      </c>
      <c r="AT286" s="378" t="str">
        <f t="shared" si="69"/>
        <v/>
      </c>
      <c r="AX286" s="625" t="b">
        <f t="shared" si="73"/>
        <v>0</v>
      </c>
      <c r="AY286" s="7" t="str">
        <f t="shared" si="74"/>
        <v>FALSEFALSEFALSE</v>
      </c>
      <c r="AZ286" s="626">
        <f t="shared" si="70"/>
        <v>0</v>
      </c>
      <c r="BA286" s="627" t="str">
        <f t="shared" si="75"/>
        <v/>
      </c>
      <c r="BB286" s="627">
        <f t="shared" si="71"/>
        <v>0</v>
      </c>
      <c r="BC286" s="690" t="str">
        <f t="shared" si="72"/>
        <v/>
      </c>
    </row>
    <row r="287" spans="1:55">
      <c r="A287" s="381">
        <v>230</v>
      </c>
      <c r="B287" s="117"/>
      <c r="C287" s="288"/>
      <c r="D287" s="289"/>
      <c r="E287" s="289"/>
      <c r="F287" s="290"/>
      <c r="G287" s="292"/>
      <c r="H287" s="116"/>
      <c r="I287" s="292"/>
      <c r="J287" s="116"/>
      <c r="K287" s="370"/>
      <c r="L287" s="370"/>
      <c r="M287" s="370"/>
      <c r="N287" s="371"/>
      <c r="O287" s="371"/>
      <c r="P287" s="371"/>
      <c r="Q287" s="371"/>
      <c r="R287" s="371"/>
      <c r="S287" s="371"/>
      <c r="T287" s="443"/>
      <c r="U287" s="539"/>
      <c r="V287" s="117"/>
      <c r="W287" s="118"/>
      <c r="X287" s="119"/>
      <c r="Y287" s="120"/>
      <c r="Z287" s="122"/>
      <c r="AA287" s="121"/>
      <c r="AB287" s="443"/>
      <c r="AC287" s="734"/>
      <c r="AD287" s="372"/>
      <c r="AE287" s="485"/>
      <c r="AF287" s="373" t="str">
        <f t="shared" si="57"/>
        <v/>
      </c>
      <c r="AG287" s="373" t="str">
        <f t="shared" si="58"/>
        <v/>
      </c>
      <c r="AH287" s="374" t="str">
        <f t="shared" si="59"/>
        <v/>
      </c>
      <c r="AI287" s="375" t="str">
        <f t="shared" si="60"/>
        <v/>
      </c>
      <c r="AJ287" s="375" t="str">
        <f t="shared" si="61"/>
        <v/>
      </c>
      <c r="AK287" s="375" t="str">
        <f t="shared" si="62"/>
        <v/>
      </c>
      <c r="AL287" s="375" t="str">
        <f t="shared" si="63"/>
        <v/>
      </c>
      <c r="AM287" s="375" t="str">
        <f t="shared" si="64"/>
        <v/>
      </c>
      <c r="AN287" s="376"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376"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375" t="str">
        <f t="shared" si="65"/>
        <v/>
      </c>
      <c r="AQ287" s="444" t="str">
        <f t="shared" si="66"/>
        <v/>
      </c>
      <c r="AR287" s="375" t="str">
        <f t="shared" si="67"/>
        <v/>
      </c>
      <c r="AS287" s="377" t="str">
        <f t="shared" si="68"/>
        <v/>
      </c>
      <c r="AT287" s="378" t="str">
        <f t="shared" si="69"/>
        <v/>
      </c>
      <c r="AX287" s="625" t="b">
        <f t="shared" si="73"/>
        <v>0</v>
      </c>
      <c r="AY287" s="7" t="str">
        <f t="shared" si="74"/>
        <v>FALSEFALSEFALSE</v>
      </c>
      <c r="AZ287" s="626">
        <f t="shared" si="70"/>
        <v>0</v>
      </c>
      <c r="BA287" s="627" t="str">
        <f t="shared" si="75"/>
        <v/>
      </c>
      <c r="BB287" s="627">
        <f t="shared" si="71"/>
        <v>0</v>
      </c>
      <c r="BC287" s="690" t="str">
        <f t="shared" si="72"/>
        <v/>
      </c>
    </row>
    <row r="288" spans="1:55">
      <c r="A288" s="381">
        <v>231</v>
      </c>
      <c r="B288" s="117"/>
      <c r="C288" s="288"/>
      <c r="D288" s="289"/>
      <c r="E288" s="289"/>
      <c r="F288" s="290"/>
      <c r="G288" s="292"/>
      <c r="H288" s="116"/>
      <c r="I288" s="292"/>
      <c r="J288" s="116"/>
      <c r="K288" s="370"/>
      <c r="L288" s="370"/>
      <c r="M288" s="370"/>
      <c r="N288" s="371"/>
      <c r="O288" s="371"/>
      <c r="P288" s="371"/>
      <c r="Q288" s="371"/>
      <c r="R288" s="371"/>
      <c r="S288" s="371"/>
      <c r="T288" s="443"/>
      <c r="U288" s="539"/>
      <c r="V288" s="117"/>
      <c r="W288" s="118"/>
      <c r="X288" s="119"/>
      <c r="Y288" s="120"/>
      <c r="Z288" s="122"/>
      <c r="AA288" s="121"/>
      <c r="AB288" s="443"/>
      <c r="AC288" s="734"/>
      <c r="AD288" s="372"/>
      <c r="AE288" s="485"/>
      <c r="AF288" s="373" t="str">
        <f t="shared" si="57"/>
        <v/>
      </c>
      <c r="AG288" s="373" t="str">
        <f t="shared" si="58"/>
        <v/>
      </c>
      <c r="AH288" s="374" t="str">
        <f t="shared" si="59"/>
        <v/>
      </c>
      <c r="AI288" s="375" t="str">
        <f t="shared" si="60"/>
        <v/>
      </c>
      <c r="AJ288" s="375" t="str">
        <f t="shared" si="61"/>
        <v/>
      </c>
      <c r="AK288" s="375" t="str">
        <f t="shared" si="62"/>
        <v/>
      </c>
      <c r="AL288" s="375" t="str">
        <f t="shared" si="63"/>
        <v/>
      </c>
      <c r="AM288" s="375" t="str">
        <f t="shared" si="64"/>
        <v/>
      </c>
      <c r="AN288" s="376"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376"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375" t="str">
        <f t="shared" si="65"/>
        <v/>
      </c>
      <c r="AQ288" s="444" t="str">
        <f t="shared" si="66"/>
        <v/>
      </c>
      <c r="AR288" s="375" t="str">
        <f t="shared" si="67"/>
        <v/>
      </c>
      <c r="AS288" s="377" t="str">
        <f t="shared" si="68"/>
        <v/>
      </c>
      <c r="AT288" s="378" t="str">
        <f t="shared" si="69"/>
        <v/>
      </c>
      <c r="AX288" s="625" t="b">
        <f t="shared" si="73"/>
        <v>0</v>
      </c>
      <c r="AY288" s="7" t="str">
        <f t="shared" si="74"/>
        <v>FALSEFALSEFALSE</v>
      </c>
      <c r="AZ288" s="626">
        <f t="shared" si="70"/>
        <v>0</v>
      </c>
      <c r="BA288" s="627" t="str">
        <f t="shared" si="75"/>
        <v/>
      </c>
      <c r="BB288" s="627">
        <f t="shared" si="71"/>
        <v>0</v>
      </c>
      <c r="BC288" s="690" t="str">
        <f t="shared" si="72"/>
        <v/>
      </c>
    </row>
    <row r="289" spans="1:55">
      <c r="A289" s="381">
        <v>232</v>
      </c>
      <c r="B289" s="117"/>
      <c r="C289" s="288"/>
      <c r="D289" s="289"/>
      <c r="E289" s="289"/>
      <c r="F289" s="290"/>
      <c r="G289" s="292"/>
      <c r="H289" s="116"/>
      <c r="I289" s="292"/>
      <c r="J289" s="116"/>
      <c r="K289" s="370"/>
      <c r="L289" s="370"/>
      <c r="M289" s="370"/>
      <c r="N289" s="371"/>
      <c r="O289" s="371"/>
      <c r="P289" s="371"/>
      <c r="Q289" s="371"/>
      <c r="R289" s="371"/>
      <c r="S289" s="371"/>
      <c r="T289" s="443"/>
      <c r="U289" s="539"/>
      <c r="V289" s="117"/>
      <c r="W289" s="118"/>
      <c r="X289" s="119"/>
      <c r="Y289" s="120"/>
      <c r="Z289" s="122"/>
      <c r="AA289" s="121"/>
      <c r="AB289" s="443"/>
      <c r="AC289" s="734"/>
      <c r="AD289" s="372"/>
      <c r="AE289" s="485"/>
      <c r="AF289" s="373" t="str">
        <f t="shared" si="57"/>
        <v/>
      </c>
      <c r="AG289" s="373" t="str">
        <f t="shared" si="58"/>
        <v/>
      </c>
      <c r="AH289" s="374" t="str">
        <f t="shared" si="59"/>
        <v/>
      </c>
      <c r="AI289" s="375" t="str">
        <f t="shared" si="60"/>
        <v/>
      </c>
      <c r="AJ289" s="375" t="str">
        <f t="shared" si="61"/>
        <v/>
      </c>
      <c r="AK289" s="375" t="str">
        <f t="shared" si="62"/>
        <v/>
      </c>
      <c r="AL289" s="375" t="str">
        <f t="shared" si="63"/>
        <v/>
      </c>
      <c r="AM289" s="375" t="str">
        <f t="shared" si="64"/>
        <v/>
      </c>
      <c r="AN289" s="376"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376"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375" t="str">
        <f t="shared" si="65"/>
        <v/>
      </c>
      <c r="AQ289" s="444" t="str">
        <f t="shared" si="66"/>
        <v/>
      </c>
      <c r="AR289" s="375" t="str">
        <f t="shared" si="67"/>
        <v/>
      </c>
      <c r="AS289" s="377" t="str">
        <f t="shared" si="68"/>
        <v/>
      </c>
      <c r="AT289" s="378" t="str">
        <f t="shared" si="69"/>
        <v/>
      </c>
      <c r="AX289" s="625" t="b">
        <f t="shared" si="73"/>
        <v>0</v>
      </c>
      <c r="AY289" s="7" t="str">
        <f t="shared" si="74"/>
        <v>FALSEFALSEFALSE</v>
      </c>
      <c r="AZ289" s="626">
        <f t="shared" si="70"/>
        <v>0</v>
      </c>
      <c r="BA289" s="627" t="str">
        <f t="shared" si="75"/>
        <v/>
      </c>
      <c r="BB289" s="627">
        <f t="shared" si="71"/>
        <v>0</v>
      </c>
      <c r="BC289" s="690" t="str">
        <f t="shared" si="72"/>
        <v/>
      </c>
    </row>
    <row r="290" spans="1:55">
      <c r="A290" s="381">
        <v>233</v>
      </c>
      <c r="B290" s="117"/>
      <c r="C290" s="288"/>
      <c r="D290" s="289"/>
      <c r="E290" s="289"/>
      <c r="F290" s="290"/>
      <c r="G290" s="292"/>
      <c r="H290" s="116"/>
      <c r="I290" s="292"/>
      <c r="J290" s="116"/>
      <c r="K290" s="370"/>
      <c r="L290" s="370"/>
      <c r="M290" s="370"/>
      <c r="N290" s="371"/>
      <c r="O290" s="371"/>
      <c r="P290" s="371"/>
      <c r="Q290" s="371"/>
      <c r="R290" s="371"/>
      <c r="S290" s="371"/>
      <c r="T290" s="443"/>
      <c r="U290" s="539"/>
      <c r="V290" s="117"/>
      <c r="W290" s="118"/>
      <c r="X290" s="119"/>
      <c r="Y290" s="120"/>
      <c r="Z290" s="122"/>
      <c r="AA290" s="121"/>
      <c r="AB290" s="443"/>
      <c r="AC290" s="734"/>
      <c r="AD290" s="372"/>
      <c r="AE290" s="485"/>
      <c r="AF290" s="373" t="str">
        <f t="shared" si="57"/>
        <v/>
      </c>
      <c r="AG290" s="373" t="str">
        <f t="shared" si="58"/>
        <v/>
      </c>
      <c r="AH290" s="374" t="str">
        <f t="shared" si="59"/>
        <v/>
      </c>
      <c r="AI290" s="375" t="str">
        <f t="shared" si="60"/>
        <v/>
      </c>
      <c r="AJ290" s="375" t="str">
        <f t="shared" si="61"/>
        <v/>
      </c>
      <c r="AK290" s="375" t="str">
        <f t="shared" si="62"/>
        <v/>
      </c>
      <c r="AL290" s="375" t="str">
        <f t="shared" si="63"/>
        <v/>
      </c>
      <c r="AM290" s="375" t="str">
        <f t="shared" si="64"/>
        <v/>
      </c>
      <c r="AN290" s="376"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376"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375" t="str">
        <f t="shared" si="65"/>
        <v/>
      </c>
      <c r="AQ290" s="444" t="str">
        <f t="shared" si="66"/>
        <v/>
      </c>
      <c r="AR290" s="375" t="str">
        <f t="shared" si="67"/>
        <v/>
      </c>
      <c r="AS290" s="377" t="str">
        <f t="shared" si="68"/>
        <v/>
      </c>
      <c r="AT290" s="378" t="str">
        <f t="shared" si="69"/>
        <v/>
      </c>
      <c r="AX290" s="625" t="b">
        <f t="shared" si="73"/>
        <v>0</v>
      </c>
      <c r="AY290" s="7" t="str">
        <f t="shared" si="74"/>
        <v>FALSEFALSEFALSE</v>
      </c>
      <c r="AZ290" s="626">
        <f t="shared" si="70"/>
        <v>0</v>
      </c>
      <c r="BA290" s="627" t="str">
        <f t="shared" si="75"/>
        <v/>
      </c>
      <c r="BB290" s="627">
        <f t="shared" si="71"/>
        <v>0</v>
      </c>
      <c r="BC290" s="690" t="str">
        <f t="shared" si="72"/>
        <v/>
      </c>
    </row>
    <row r="291" spans="1:55">
      <c r="A291" s="381">
        <v>234</v>
      </c>
      <c r="B291" s="117"/>
      <c r="C291" s="288"/>
      <c r="D291" s="289"/>
      <c r="E291" s="289"/>
      <c r="F291" s="290"/>
      <c r="G291" s="292"/>
      <c r="H291" s="116"/>
      <c r="I291" s="292"/>
      <c r="J291" s="116"/>
      <c r="K291" s="370"/>
      <c r="L291" s="370"/>
      <c r="M291" s="370"/>
      <c r="N291" s="371"/>
      <c r="O291" s="371"/>
      <c r="P291" s="371"/>
      <c r="Q291" s="371"/>
      <c r="R291" s="371"/>
      <c r="S291" s="371"/>
      <c r="T291" s="443"/>
      <c r="U291" s="539"/>
      <c r="V291" s="117"/>
      <c r="W291" s="118"/>
      <c r="X291" s="119"/>
      <c r="Y291" s="120"/>
      <c r="Z291" s="122"/>
      <c r="AA291" s="121"/>
      <c r="AB291" s="443"/>
      <c r="AC291" s="734"/>
      <c r="AD291" s="372"/>
      <c r="AE291" s="485"/>
      <c r="AF291" s="373" t="str">
        <f t="shared" si="57"/>
        <v/>
      </c>
      <c r="AG291" s="373" t="str">
        <f t="shared" si="58"/>
        <v/>
      </c>
      <c r="AH291" s="374" t="str">
        <f t="shared" si="59"/>
        <v/>
      </c>
      <c r="AI291" s="375" t="str">
        <f t="shared" si="60"/>
        <v/>
      </c>
      <c r="AJ291" s="375" t="str">
        <f t="shared" si="61"/>
        <v/>
      </c>
      <c r="AK291" s="375" t="str">
        <f t="shared" si="62"/>
        <v/>
      </c>
      <c r="AL291" s="375" t="str">
        <f t="shared" si="63"/>
        <v/>
      </c>
      <c r="AM291" s="375" t="str">
        <f t="shared" si="64"/>
        <v/>
      </c>
      <c r="AN291" s="376"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376"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375" t="str">
        <f t="shared" si="65"/>
        <v/>
      </c>
      <c r="AQ291" s="444" t="str">
        <f t="shared" si="66"/>
        <v/>
      </c>
      <c r="AR291" s="375" t="str">
        <f t="shared" si="67"/>
        <v/>
      </c>
      <c r="AS291" s="377" t="str">
        <f t="shared" si="68"/>
        <v/>
      </c>
      <c r="AT291" s="378" t="str">
        <f t="shared" si="69"/>
        <v/>
      </c>
      <c r="AX291" s="625" t="b">
        <f t="shared" si="73"/>
        <v>0</v>
      </c>
      <c r="AY291" s="7" t="str">
        <f t="shared" si="74"/>
        <v>FALSEFALSEFALSE</v>
      </c>
      <c r="AZ291" s="626">
        <f t="shared" si="70"/>
        <v>0</v>
      </c>
      <c r="BA291" s="627" t="str">
        <f t="shared" si="75"/>
        <v/>
      </c>
      <c r="BB291" s="627">
        <f t="shared" si="71"/>
        <v>0</v>
      </c>
      <c r="BC291" s="690" t="str">
        <f t="shared" si="72"/>
        <v/>
      </c>
    </row>
    <row r="292" spans="1:55">
      <c r="A292" s="381">
        <v>235</v>
      </c>
      <c r="B292" s="117"/>
      <c r="C292" s="288"/>
      <c r="D292" s="289"/>
      <c r="E292" s="289"/>
      <c r="F292" s="290"/>
      <c r="G292" s="292"/>
      <c r="H292" s="116"/>
      <c r="I292" s="292"/>
      <c r="J292" s="116"/>
      <c r="K292" s="370"/>
      <c r="L292" s="370"/>
      <c r="M292" s="370"/>
      <c r="N292" s="371"/>
      <c r="O292" s="371"/>
      <c r="P292" s="371"/>
      <c r="Q292" s="371"/>
      <c r="R292" s="371"/>
      <c r="S292" s="371"/>
      <c r="T292" s="443"/>
      <c r="U292" s="539"/>
      <c r="V292" s="117"/>
      <c r="W292" s="118"/>
      <c r="X292" s="119"/>
      <c r="Y292" s="120"/>
      <c r="Z292" s="122"/>
      <c r="AA292" s="121"/>
      <c r="AB292" s="443"/>
      <c r="AC292" s="734"/>
      <c r="AD292" s="372"/>
      <c r="AE292" s="485"/>
      <c r="AF292" s="373" t="str">
        <f t="shared" si="57"/>
        <v/>
      </c>
      <c r="AG292" s="373" t="str">
        <f t="shared" si="58"/>
        <v/>
      </c>
      <c r="AH292" s="374" t="str">
        <f t="shared" si="59"/>
        <v/>
      </c>
      <c r="AI292" s="375" t="str">
        <f t="shared" si="60"/>
        <v/>
      </c>
      <c r="AJ292" s="375" t="str">
        <f t="shared" si="61"/>
        <v/>
      </c>
      <c r="AK292" s="375" t="str">
        <f t="shared" si="62"/>
        <v/>
      </c>
      <c r="AL292" s="375" t="str">
        <f t="shared" si="63"/>
        <v/>
      </c>
      <c r="AM292" s="375" t="str">
        <f t="shared" si="64"/>
        <v/>
      </c>
      <c r="AN292" s="376"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376"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375" t="str">
        <f t="shared" si="65"/>
        <v/>
      </c>
      <c r="AQ292" s="444" t="str">
        <f t="shared" si="66"/>
        <v/>
      </c>
      <c r="AR292" s="375" t="str">
        <f t="shared" si="67"/>
        <v/>
      </c>
      <c r="AS292" s="377" t="str">
        <f t="shared" si="68"/>
        <v/>
      </c>
      <c r="AT292" s="378" t="str">
        <f t="shared" si="69"/>
        <v/>
      </c>
      <c r="AX292" s="625" t="b">
        <f t="shared" si="73"/>
        <v>0</v>
      </c>
      <c r="AY292" s="7" t="str">
        <f t="shared" si="74"/>
        <v>FALSEFALSEFALSE</v>
      </c>
      <c r="AZ292" s="626">
        <f t="shared" si="70"/>
        <v>0</v>
      </c>
      <c r="BA292" s="627" t="str">
        <f t="shared" si="75"/>
        <v/>
      </c>
      <c r="BB292" s="627">
        <f t="shared" si="71"/>
        <v>0</v>
      </c>
      <c r="BC292" s="690" t="str">
        <f t="shared" si="72"/>
        <v/>
      </c>
    </row>
    <row r="293" spans="1:55">
      <c r="A293" s="381">
        <v>236</v>
      </c>
      <c r="B293" s="117"/>
      <c r="C293" s="288"/>
      <c r="D293" s="289"/>
      <c r="E293" s="289"/>
      <c r="F293" s="290"/>
      <c r="G293" s="292"/>
      <c r="H293" s="116"/>
      <c r="I293" s="292"/>
      <c r="J293" s="116"/>
      <c r="K293" s="370"/>
      <c r="L293" s="370"/>
      <c r="M293" s="370"/>
      <c r="N293" s="371"/>
      <c r="O293" s="371"/>
      <c r="P293" s="371"/>
      <c r="Q293" s="371"/>
      <c r="R293" s="371"/>
      <c r="S293" s="371"/>
      <c r="T293" s="443"/>
      <c r="U293" s="539"/>
      <c r="V293" s="117"/>
      <c r="W293" s="118"/>
      <c r="X293" s="119"/>
      <c r="Y293" s="120"/>
      <c r="Z293" s="122"/>
      <c r="AA293" s="121"/>
      <c r="AB293" s="443"/>
      <c r="AC293" s="734"/>
      <c r="AD293" s="372"/>
      <c r="AE293" s="485"/>
      <c r="AF293" s="373" t="str">
        <f t="shared" si="57"/>
        <v/>
      </c>
      <c r="AG293" s="373" t="str">
        <f t="shared" si="58"/>
        <v/>
      </c>
      <c r="AH293" s="374" t="str">
        <f t="shared" si="59"/>
        <v/>
      </c>
      <c r="AI293" s="375" t="str">
        <f t="shared" si="60"/>
        <v/>
      </c>
      <c r="AJ293" s="375" t="str">
        <f t="shared" si="61"/>
        <v/>
      </c>
      <c r="AK293" s="375" t="str">
        <f t="shared" si="62"/>
        <v/>
      </c>
      <c r="AL293" s="375" t="str">
        <f t="shared" si="63"/>
        <v/>
      </c>
      <c r="AM293" s="375" t="str">
        <f t="shared" si="64"/>
        <v/>
      </c>
      <c r="AN293" s="376"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376"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375" t="str">
        <f t="shared" si="65"/>
        <v/>
      </c>
      <c r="AQ293" s="444" t="str">
        <f t="shared" si="66"/>
        <v/>
      </c>
      <c r="AR293" s="375" t="str">
        <f t="shared" si="67"/>
        <v/>
      </c>
      <c r="AS293" s="377" t="str">
        <f t="shared" si="68"/>
        <v/>
      </c>
      <c r="AT293" s="378" t="str">
        <f t="shared" si="69"/>
        <v/>
      </c>
      <c r="AX293" s="625" t="b">
        <f t="shared" si="73"/>
        <v>0</v>
      </c>
      <c r="AY293" s="7" t="str">
        <f t="shared" si="74"/>
        <v>FALSEFALSEFALSE</v>
      </c>
      <c r="AZ293" s="626">
        <f t="shared" si="70"/>
        <v>0</v>
      </c>
      <c r="BA293" s="627" t="str">
        <f t="shared" si="75"/>
        <v/>
      </c>
      <c r="BB293" s="627">
        <f t="shared" si="71"/>
        <v>0</v>
      </c>
      <c r="BC293" s="690" t="str">
        <f t="shared" si="72"/>
        <v/>
      </c>
    </row>
    <row r="294" spans="1:55">
      <c r="A294" s="381">
        <v>237</v>
      </c>
      <c r="B294" s="117"/>
      <c r="C294" s="288"/>
      <c r="D294" s="289"/>
      <c r="E294" s="289"/>
      <c r="F294" s="290"/>
      <c r="G294" s="292"/>
      <c r="H294" s="116"/>
      <c r="I294" s="292"/>
      <c r="J294" s="116"/>
      <c r="K294" s="370"/>
      <c r="L294" s="370"/>
      <c r="M294" s="370"/>
      <c r="N294" s="371"/>
      <c r="O294" s="371"/>
      <c r="P294" s="371"/>
      <c r="Q294" s="371"/>
      <c r="R294" s="371"/>
      <c r="S294" s="371"/>
      <c r="T294" s="443"/>
      <c r="U294" s="539"/>
      <c r="V294" s="117"/>
      <c r="W294" s="118"/>
      <c r="X294" s="119"/>
      <c r="Y294" s="120"/>
      <c r="Z294" s="122"/>
      <c r="AA294" s="121"/>
      <c r="AB294" s="443"/>
      <c r="AC294" s="734"/>
      <c r="AD294" s="372"/>
      <c r="AE294" s="485"/>
      <c r="AF294" s="373" t="str">
        <f t="shared" si="57"/>
        <v/>
      </c>
      <c r="AG294" s="373" t="str">
        <f t="shared" si="58"/>
        <v/>
      </c>
      <c r="AH294" s="374" t="str">
        <f t="shared" si="59"/>
        <v/>
      </c>
      <c r="AI294" s="375" t="str">
        <f t="shared" si="60"/>
        <v/>
      </c>
      <c r="AJ294" s="375" t="str">
        <f t="shared" si="61"/>
        <v/>
      </c>
      <c r="AK294" s="375" t="str">
        <f t="shared" si="62"/>
        <v/>
      </c>
      <c r="AL294" s="375" t="str">
        <f t="shared" si="63"/>
        <v/>
      </c>
      <c r="AM294" s="375" t="str">
        <f t="shared" si="64"/>
        <v/>
      </c>
      <c r="AN294" s="376"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376"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375" t="str">
        <f t="shared" si="65"/>
        <v/>
      </c>
      <c r="AQ294" s="444" t="str">
        <f t="shared" si="66"/>
        <v/>
      </c>
      <c r="AR294" s="375" t="str">
        <f t="shared" si="67"/>
        <v/>
      </c>
      <c r="AS294" s="377" t="str">
        <f t="shared" si="68"/>
        <v/>
      </c>
      <c r="AT294" s="378" t="str">
        <f t="shared" si="69"/>
        <v/>
      </c>
      <c r="AX294" s="625" t="b">
        <f t="shared" si="73"/>
        <v>0</v>
      </c>
      <c r="AY294" s="7" t="str">
        <f t="shared" si="74"/>
        <v>FALSEFALSEFALSE</v>
      </c>
      <c r="AZ294" s="626">
        <f t="shared" si="70"/>
        <v>0</v>
      </c>
      <c r="BA294" s="627" t="str">
        <f t="shared" si="75"/>
        <v/>
      </c>
      <c r="BB294" s="627">
        <f t="shared" si="71"/>
        <v>0</v>
      </c>
      <c r="BC294" s="690" t="str">
        <f t="shared" si="72"/>
        <v/>
      </c>
    </row>
    <row r="295" spans="1:55">
      <c r="A295" s="381">
        <v>238</v>
      </c>
      <c r="B295" s="117"/>
      <c r="C295" s="288"/>
      <c r="D295" s="289"/>
      <c r="E295" s="289"/>
      <c r="F295" s="290"/>
      <c r="G295" s="292"/>
      <c r="H295" s="116"/>
      <c r="I295" s="292"/>
      <c r="J295" s="116"/>
      <c r="K295" s="370"/>
      <c r="L295" s="370"/>
      <c r="M295" s="370"/>
      <c r="N295" s="371"/>
      <c r="O295" s="371"/>
      <c r="P295" s="371"/>
      <c r="Q295" s="371"/>
      <c r="R295" s="371"/>
      <c r="S295" s="371"/>
      <c r="T295" s="443"/>
      <c r="U295" s="539"/>
      <c r="V295" s="117"/>
      <c r="W295" s="118"/>
      <c r="X295" s="119"/>
      <c r="Y295" s="120"/>
      <c r="Z295" s="122"/>
      <c r="AA295" s="121"/>
      <c r="AB295" s="443"/>
      <c r="AC295" s="734"/>
      <c r="AD295" s="372"/>
      <c r="AE295" s="485"/>
      <c r="AF295" s="373" t="str">
        <f t="shared" si="57"/>
        <v/>
      </c>
      <c r="AG295" s="373" t="str">
        <f t="shared" si="58"/>
        <v/>
      </c>
      <c r="AH295" s="374" t="str">
        <f t="shared" si="59"/>
        <v/>
      </c>
      <c r="AI295" s="375" t="str">
        <f t="shared" si="60"/>
        <v/>
      </c>
      <c r="AJ295" s="375" t="str">
        <f t="shared" si="61"/>
        <v/>
      </c>
      <c r="AK295" s="375" t="str">
        <f t="shared" si="62"/>
        <v/>
      </c>
      <c r="AL295" s="375" t="str">
        <f t="shared" si="63"/>
        <v/>
      </c>
      <c r="AM295" s="375" t="str">
        <f t="shared" si="64"/>
        <v/>
      </c>
      <c r="AN295" s="376"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376"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375" t="str">
        <f t="shared" si="65"/>
        <v/>
      </c>
      <c r="AQ295" s="444" t="str">
        <f t="shared" si="66"/>
        <v/>
      </c>
      <c r="AR295" s="375" t="str">
        <f t="shared" si="67"/>
        <v/>
      </c>
      <c r="AS295" s="377" t="str">
        <f t="shared" si="68"/>
        <v/>
      </c>
      <c r="AT295" s="378" t="str">
        <f t="shared" si="69"/>
        <v/>
      </c>
      <c r="AX295" s="625" t="b">
        <f t="shared" si="73"/>
        <v>0</v>
      </c>
      <c r="AY295" s="7" t="str">
        <f t="shared" si="74"/>
        <v>FALSEFALSEFALSE</v>
      </c>
      <c r="AZ295" s="626">
        <f t="shared" si="70"/>
        <v>0</v>
      </c>
      <c r="BA295" s="627" t="str">
        <f t="shared" si="75"/>
        <v/>
      </c>
      <c r="BB295" s="627">
        <f t="shared" si="71"/>
        <v>0</v>
      </c>
      <c r="BC295" s="690" t="str">
        <f t="shared" si="72"/>
        <v/>
      </c>
    </row>
    <row r="296" spans="1:55">
      <c r="A296" s="381">
        <v>239</v>
      </c>
      <c r="B296" s="117"/>
      <c r="C296" s="288"/>
      <c r="D296" s="289"/>
      <c r="E296" s="289"/>
      <c r="F296" s="290"/>
      <c r="G296" s="292"/>
      <c r="H296" s="116"/>
      <c r="I296" s="292"/>
      <c r="J296" s="116"/>
      <c r="K296" s="370"/>
      <c r="L296" s="370"/>
      <c r="M296" s="370"/>
      <c r="N296" s="371"/>
      <c r="O296" s="371"/>
      <c r="P296" s="371"/>
      <c r="Q296" s="371"/>
      <c r="R296" s="371"/>
      <c r="S296" s="371"/>
      <c r="T296" s="443"/>
      <c r="U296" s="539"/>
      <c r="V296" s="117"/>
      <c r="W296" s="118"/>
      <c r="X296" s="119"/>
      <c r="Y296" s="120"/>
      <c r="Z296" s="122"/>
      <c r="AA296" s="121"/>
      <c r="AB296" s="443"/>
      <c r="AC296" s="734"/>
      <c r="AD296" s="372"/>
      <c r="AE296" s="485"/>
      <c r="AF296" s="373" t="str">
        <f t="shared" si="57"/>
        <v/>
      </c>
      <c r="AG296" s="373" t="str">
        <f t="shared" si="58"/>
        <v/>
      </c>
      <c r="AH296" s="374" t="str">
        <f t="shared" si="59"/>
        <v/>
      </c>
      <c r="AI296" s="375" t="str">
        <f t="shared" si="60"/>
        <v/>
      </c>
      <c r="AJ296" s="375" t="str">
        <f t="shared" si="61"/>
        <v/>
      </c>
      <c r="AK296" s="375" t="str">
        <f t="shared" si="62"/>
        <v/>
      </c>
      <c r="AL296" s="375" t="str">
        <f t="shared" si="63"/>
        <v/>
      </c>
      <c r="AM296" s="375" t="str">
        <f t="shared" si="64"/>
        <v/>
      </c>
      <c r="AN296" s="376"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376"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375" t="str">
        <f t="shared" si="65"/>
        <v/>
      </c>
      <c r="AQ296" s="444" t="str">
        <f t="shared" si="66"/>
        <v/>
      </c>
      <c r="AR296" s="375" t="str">
        <f t="shared" si="67"/>
        <v/>
      </c>
      <c r="AS296" s="377" t="str">
        <f t="shared" si="68"/>
        <v/>
      </c>
      <c r="AT296" s="378" t="str">
        <f t="shared" si="69"/>
        <v/>
      </c>
      <c r="AX296" s="625" t="b">
        <f t="shared" si="73"/>
        <v>0</v>
      </c>
      <c r="AY296" s="7" t="str">
        <f t="shared" si="74"/>
        <v>FALSEFALSEFALSE</v>
      </c>
      <c r="AZ296" s="626">
        <f t="shared" si="70"/>
        <v>0</v>
      </c>
      <c r="BA296" s="627" t="str">
        <f t="shared" si="75"/>
        <v/>
      </c>
      <c r="BB296" s="627">
        <f t="shared" si="71"/>
        <v>0</v>
      </c>
      <c r="BC296" s="690" t="str">
        <f t="shared" si="72"/>
        <v/>
      </c>
    </row>
    <row r="297" spans="1:55">
      <c r="A297" s="381">
        <v>240</v>
      </c>
      <c r="B297" s="117"/>
      <c r="C297" s="288"/>
      <c r="D297" s="289"/>
      <c r="E297" s="289"/>
      <c r="F297" s="290"/>
      <c r="G297" s="292"/>
      <c r="H297" s="116"/>
      <c r="I297" s="292"/>
      <c r="J297" s="116"/>
      <c r="K297" s="370"/>
      <c r="L297" s="370"/>
      <c r="M297" s="370"/>
      <c r="N297" s="371"/>
      <c r="O297" s="371"/>
      <c r="P297" s="371"/>
      <c r="Q297" s="371"/>
      <c r="R297" s="371"/>
      <c r="S297" s="371"/>
      <c r="T297" s="443"/>
      <c r="U297" s="539"/>
      <c r="V297" s="117"/>
      <c r="W297" s="118"/>
      <c r="X297" s="119"/>
      <c r="Y297" s="120"/>
      <c r="Z297" s="122"/>
      <c r="AA297" s="121"/>
      <c r="AB297" s="443"/>
      <c r="AC297" s="734"/>
      <c r="AD297" s="372"/>
      <c r="AE297" s="485"/>
      <c r="AF297" s="373" t="str">
        <f t="shared" si="57"/>
        <v/>
      </c>
      <c r="AG297" s="373" t="str">
        <f t="shared" si="58"/>
        <v/>
      </c>
      <c r="AH297" s="374" t="str">
        <f t="shared" si="59"/>
        <v/>
      </c>
      <c r="AI297" s="375" t="str">
        <f t="shared" si="60"/>
        <v/>
      </c>
      <c r="AJ297" s="375" t="str">
        <f t="shared" si="61"/>
        <v/>
      </c>
      <c r="AK297" s="375" t="str">
        <f t="shared" si="62"/>
        <v/>
      </c>
      <c r="AL297" s="375" t="str">
        <f t="shared" si="63"/>
        <v/>
      </c>
      <c r="AM297" s="375" t="str">
        <f t="shared" si="64"/>
        <v/>
      </c>
      <c r="AN297" s="376"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376"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375" t="str">
        <f t="shared" si="65"/>
        <v/>
      </c>
      <c r="AQ297" s="444" t="str">
        <f t="shared" si="66"/>
        <v/>
      </c>
      <c r="AR297" s="375" t="str">
        <f t="shared" si="67"/>
        <v/>
      </c>
      <c r="AS297" s="377" t="str">
        <f t="shared" si="68"/>
        <v/>
      </c>
      <c r="AT297" s="378" t="str">
        <f t="shared" si="69"/>
        <v/>
      </c>
      <c r="AX297" s="625" t="b">
        <f t="shared" si="73"/>
        <v>0</v>
      </c>
      <c r="AY297" s="7" t="str">
        <f t="shared" si="74"/>
        <v>FALSEFALSEFALSE</v>
      </c>
      <c r="AZ297" s="626">
        <f t="shared" si="70"/>
        <v>0</v>
      </c>
      <c r="BA297" s="627" t="str">
        <f t="shared" si="75"/>
        <v/>
      </c>
      <c r="BB297" s="627">
        <f t="shared" si="71"/>
        <v>0</v>
      </c>
      <c r="BC297" s="690" t="str">
        <f t="shared" si="72"/>
        <v/>
      </c>
    </row>
    <row r="298" spans="1:55">
      <c r="A298" s="381">
        <v>241</v>
      </c>
      <c r="B298" s="117"/>
      <c r="C298" s="288"/>
      <c r="D298" s="289"/>
      <c r="E298" s="289"/>
      <c r="F298" s="290"/>
      <c r="G298" s="292"/>
      <c r="H298" s="116"/>
      <c r="I298" s="292"/>
      <c r="J298" s="116"/>
      <c r="K298" s="370"/>
      <c r="L298" s="370"/>
      <c r="M298" s="370"/>
      <c r="N298" s="371"/>
      <c r="O298" s="371"/>
      <c r="P298" s="371"/>
      <c r="Q298" s="371"/>
      <c r="R298" s="371"/>
      <c r="S298" s="371"/>
      <c r="T298" s="443"/>
      <c r="U298" s="539"/>
      <c r="V298" s="117"/>
      <c r="W298" s="118"/>
      <c r="X298" s="119"/>
      <c r="Y298" s="120"/>
      <c r="Z298" s="122"/>
      <c r="AA298" s="121"/>
      <c r="AB298" s="443"/>
      <c r="AC298" s="734"/>
      <c r="AD298" s="372"/>
      <c r="AE298" s="485"/>
      <c r="AF298" s="373" t="str">
        <f t="shared" si="57"/>
        <v/>
      </c>
      <c r="AG298" s="373" t="str">
        <f t="shared" si="58"/>
        <v/>
      </c>
      <c r="AH298" s="374" t="str">
        <f t="shared" si="59"/>
        <v/>
      </c>
      <c r="AI298" s="375" t="str">
        <f t="shared" si="60"/>
        <v/>
      </c>
      <c r="AJ298" s="375" t="str">
        <f t="shared" si="61"/>
        <v/>
      </c>
      <c r="AK298" s="375" t="str">
        <f t="shared" si="62"/>
        <v/>
      </c>
      <c r="AL298" s="375" t="str">
        <f t="shared" si="63"/>
        <v/>
      </c>
      <c r="AM298" s="375" t="str">
        <f t="shared" si="64"/>
        <v/>
      </c>
      <c r="AN298" s="376"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376"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375" t="str">
        <f t="shared" si="65"/>
        <v/>
      </c>
      <c r="AQ298" s="444" t="str">
        <f t="shared" si="66"/>
        <v/>
      </c>
      <c r="AR298" s="375" t="str">
        <f t="shared" si="67"/>
        <v/>
      </c>
      <c r="AS298" s="377" t="str">
        <f t="shared" si="68"/>
        <v/>
      </c>
      <c r="AT298" s="378" t="str">
        <f t="shared" si="69"/>
        <v/>
      </c>
      <c r="AX298" s="625" t="b">
        <f t="shared" si="73"/>
        <v>0</v>
      </c>
      <c r="AY298" s="7" t="str">
        <f t="shared" si="74"/>
        <v>FALSEFALSEFALSE</v>
      </c>
      <c r="AZ298" s="626">
        <f t="shared" si="70"/>
        <v>0</v>
      </c>
      <c r="BA298" s="627" t="str">
        <f t="shared" si="75"/>
        <v/>
      </c>
      <c r="BB298" s="627">
        <f t="shared" si="71"/>
        <v>0</v>
      </c>
      <c r="BC298" s="690" t="str">
        <f t="shared" si="72"/>
        <v/>
      </c>
    </row>
    <row r="299" spans="1:55">
      <c r="A299" s="381">
        <v>242</v>
      </c>
      <c r="B299" s="117"/>
      <c r="C299" s="288"/>
      <c r="D299" s="289"/>
      <c r="E299" s="289"/>
      <c r="F299" s="290"/>
      <c r="G299" s="292"/>
      <c r="H299" s="116"/>
      <c r="I299" s="292"/>
      <c r="J299" s="116"/>
      <c r="K299" s="370"/>
      <c r="L299" s="370"/>
      <c r="M299" s="370"/>
      <c r="N299" s="371"/>
      <c r="O299" s="371"/>
      <c r="P299" s="371"/>
      <c r="Q299" s="371"/>
      <c r="R299" s="371"/>
      <c r="S299" s="371"/>
      <c r="T299" s="443"/>
      <c r="U299" s="539"/>
      <c r="V299" s="117"/>
      <c r="W299" s="118"/>
      <c r="X299" s="119"/>
      <c r="Y299" s="120"/>
      <c r="Z299" s="122"/>
      <c r="AA299" s="121"/>
      <c r="AB299" s="443"/>
      <c r="AC299" s="734"/>
      <c r="AD299" s="372"/>
      <c r="AE299" s="485"/>
      <c r="AF299" s="373" t="str">
        <f t="shared" si="57"/>
        <v/>
      </c>
      <c r="AG299" s="373" t="str">
        <f t="shared" si="58"/>
        <v/>
      </c>
      <c r="AH299" s="374" t="str">
        <f t="shared" si="59"/>
        <v/>
      </c>
      <c r="AI299" s="375" t="str">
        <f t="shared" si="60"/>
        <v/>
      </c>
      <c r="AJ299" s="375" t="str">
        <f t="shared" si="61"/>
        <v/>
      </c>
      <c r="AK299" s="375" t="str">
        <f t="shared" si="62"/>
        <v/>
      </c>
      <c r="AL299" s="375" t="str">
        <f t="shared" si="63"/>
        <v/>
      </c>
      <c r="AM299" s="375" t="str">
        <f t="shared" si="64"/>
        <v/>
      </c>
      <c r="AN299" s="376"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376"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375" t="str">
        <f t="shared" si="65"/>
        <v/>
      </c>
      <c r="AQ299" s="444" t="str">
        <f t="shared" si="66"/>
        <v/>
      </c>
      <c r="AR299" s="375" t="str">
        <f t="shared" si="67"/>
        <v/>
      </c>
      <c r="AS299" s="377" t="str">
        <f t="shared" si="68"/>
        <v/>
      </c>
      <c r="AT299" s="378" t="str">
        <f t="shared" si="69"/>
        <v/>
      </c>
      <c r="AX299" s="625" t="b">
        <f t="shared" si="73"/>
        <v>0</v>
      </c>
      <c r="AY299" s="7" t="str">
        <f t="shared" si="74"/>
        <v>FALSEFALSEFALSE</v>
      </c>
      <c r="AZ299" s="626">
        <f t="shared" si="70"/>
        <v>0</v>
      </c>
      <c r="BA299" s="627" t="str">
        <f t="shared" si="75"/>
        <v/>
      </c>
      <c r="BB299" s="627">
        <f t="shared" si="71"/>
        <v>0</v>
      </c>
      <c r="BC299" s="690" t="str">
        <f t="shared" si="72"/>
        <v/>
      </c>
    </row>
    <row r="300" spans="1:55">
      <c r="A300" s="381">
        <v>243</v>
      </c>
      <c r="B300" s="117"/>
      <c r="C300" s="288"/>
      <c r="D300" s="289"/>
      <c r="E300" s="289"/>
      <c r="F300" s="290"/>
      <c r="G300" s="292"/>
      <c r="H300" s="116"/>
      <c r="I300" s="292"/>
      <c r="J300" s="116"/>
      <c r="K300" s="370"/>
      <c r="L300" s="370"/>
      <c r="M300" s="370"/>
      <c r="N300" s="371"/>
      <c r="O300" s="371"/>
      <c r="P300" s="371"/>
      <c r="Q300" s="371"/>
      <c r="R300" s="371"/>
      <c r="S300" s="371"/>
      <c r="T300" s="443"/>
      <c r="U300" s="539"/>
      <c r="V300" s="117"/>
      <c r="W300" s="118"/>
      <c r="X300" s="119"/>
      <c r="Y300" s="120"/>
      <c r="Z300" s="122"/>
      <c r="AA300" s="121"/>
      <c r="AB300" s="443"/>
      <c r="AC300" s="734"/>
      <c r="AD300" s="372"/>
      <c r="AE300" s="485"/>
      <c r="AF300" s="373" t="str">
        <f t="shared" si="57"/>
        <v/>
      </c>
      <c r="AG300" s="373" t="str">
        <f t="shared" si="58"/>
        <v/>
      </c>
      <c r="AH300" s="374" t="str">
        <f t="shared" si="59"/>
        <v/>
      </c>
      <c r="AI300" s="375" t="str">
        <f t="shared" si="60"/>
        <v/>
      </c>
      <c r="AJ300" s="375" t="str">
        <f t="shared" si="61"/>
        <v/>
      </c>
      <c r="AK300" s="375" t="str">
        <f t="shared" si="62"/>
        <v/>
      </c>
      <c r="AL300" s="375" t="str">
        <f t="shared" si="63"/>
        <v/>
      </c>
      <c r="AM300" s="375" t="str">
        <f t="shared" si="64"/>
        <v/>
      </c>
      <c r="AN300" s="376"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376"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375" t="str">
        <f t="shared" si="65"/>
        <v/>
      </c>
      <c r="AQ300" s="444" t="str">
        <f t="shared" si="66"/>
        <v/>
      </c>
      <c r="AR300" s="375" t="str">
        <f t="shared" si="67"/>
        <v/>
      </c>
      <c r="AS300" s="377" t="str">
        <f t="shared" si="68"/>
        <v/>
      </c>
      <c r="AT300" s="378" t="str">
        <f t="shared" si="69"/>
        <v/>
      </c>
      <c r="AX300" s="625" t="b">
        <f t="shared" si="73"/>
        <v>0</v>
      </c>
      <c r="AY300" s="7" t="str">
        <f t="shared" si="74"/>
        <v>FALSEFALSEFALSE</v>
      </c>
      <c r="AZ300" s="626">
        <f t="shared" si="70"/>
        <v>0</v>
      </c>
      <c r="BA300" s="627" t="str">
        <f t="shared" si="75"/>
        <v/>
      </c>
      <c r="BB300" s="627">
        <f t="shared" si="71"/>
        <v>0</v>
      </c>
      <c r="BC300" s="690" t="str">
        <f t="shared" si="72"/>
        <v/>
      </c>
    </row>
    <row r="301" spans="1:55">
      <c r="A301" s="381">
        <v>244</v>
      </c>
      <c r="B301" s="117"/>
      <c r="C301" s="288"/>
      <c r="D301" s="289"/>
      <c r="E301" s="289"/>
      <c r="F301" s="290"/>
      <c r="G301" s="292"/>
      <c r="H301" s="116"/>
      <c r="I301" s="292"/>
      <c r="J301" s="116"/>
      <c r="K301" s="370"/>
      <c r="L301" s="370"/>
      <c r="M301" s="370"/>
      <c r="N301" s="371"/>
      <c r="O301" s="371"/>
      <c r="P301" s="371"/>
      <c r="Q301" s="371"/>
      <c r="R301" s="371"/>
      <c r="S301" s="371"/>
      <c r="T301" s="443"/>
      <c r="U301" s="539"/>
      <c r="V301" s="117"/>
      <c r="W301" s="118"/>
      <c r="X301" s="119"/>
      <c r="Y301" s="120"/>
      <c r="Z301" s="122"/>
      <c r="AA301" s="121"/>
      <c r="AB301" s="443"/>
      <c r="AC301" s="734"/>
      <c r="AD301" s="372"/>
      <c r="AE301" s="485"/>
      <c r="AF301" s="373" t="str">
        <f t="shared" si="57"/>
        <v/>
      </c>
      <c r="AG301" s="373" t="str">
        <f t="shared" si="58"/>
        <v/>
      </c>
      <c r="AH301" s="374" t="str">
        <f t="shared" si="59"/>
        <v/>
      </c>
      <c r="AI301" s="375" t="str">
        <f t="shared" si="60"/>
        <v/>
      </c>
      <c r="AJ301" s="375" t="str">
        <f t="shared" si="61"/>
        <v/>
      </c>
      <c r="AK301" s="375" t="str">
        <f t="shared" si="62"/>
        <v/>
      </c>
      <c r="AL301" s="375" t="str">
        <f t="shared" si="63"/>
        <v/>
      </c>
      <c r="AM301" s="375" t="str">
        <f t="shared" si="64"/>
        <v/>
      </c>
      <c r="AN301" s="376"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376"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375" t="str">
        <f t="shared" si="65"/>
        <v/>
      </c>
      <c r="AQ301" s="444" t="str">
        <f t="shared" si="66"/>
        <v/>
      </c>
      <c r="AR301" s="375" t="str">
        <f t="shared" si="67"/>
        <v/>
      </c>
      <c r="AS301" s="377" t="str">
        <f t="shared" si="68"/>
        <v/>
      </c>
      <c r="AT301" s="378" t="str">
        <f t="shared" si="69"/>
        <v/>
      </c>
      <c r="AX301" s="625" t="b">
        <f t="shared" si="73"/>
        <v>0</v>
      </c>
      <c r="AY301" s="7" t="str">
        <f t="shared" si="74"/>
        <v>FALSEFALSEFALSE</v>
      </c>
      <c r="AZ301" s="626">
        <f t="shared" si="70"/>
        <v>0</v>
      </c>
      <c r="BA301" s="627" t="str">
        <f t="shared" si="75"/>
        <v/>
      </c>
      <c r="BB301" s="627">
        <f t="shared" si="71"/>
        <v>0</v>
      </c>
      <c r="BC301" s="690" t="str">
        <f t="shared" si="72"/>
        <v/>
      </c>
    </row>
    <row r="302" spans="1:55">
      <c r="A302" s="381">
        <v>245</v>
      </c>
      <c r="B302" s="117"/>
      <c r="C302" s="288"/>
      <c r="D302" s="289"/>
      <c r="E302" s="289"/>
      <c r="F302" s="290"/>
      <c r="G302" s="292"/>
      <c r="H302" s="116"/>
      <c r="I302" s="292"/>
      <c r="J302" s="116"/>
      <c r="K302" s="370"/>
      <c r="L302" s="370"/>
      <c r="M302" s="370"/>
      <c r="N302" s="371"/>
      <c r="O302" s="371"/>
      <c r="P302" s="371"/>
      <c r="Q302" s="371"/>
      <c r="R302" s="371"/>
      <c r="S302" s="371"/>
      <c r="T302" s="443"/>
      <c r="U302" s="539"/>
      <c r="V302" s="117"/>
      <c r="W302" s="118"/>
      <c r="X302" s="119"/>
      <c r="Y302" s="120"/>
      <c r="Z302" s="122"/>
      <c r="AA302" s="121"/>
      <c r="AB302" s="443"/>
      <c r="AC302" s="734"/>
      <c r="AD302" s="372"/>
      <c r="AE302" s="485"/>
      <c r="AF302" s="373" t="str">
        <f t="shared" si="57"/>
        <v/>
      </c>
      <c r="AG302" s="373" t="str">
        <f t="shared" si="58"/>
        <v/>
      </c>
      <c r="AH302" s="374" t="str">
        <f t="shared" si="59"/>
        <v/>
      </c>
      <c r="AI302" s="375" t="str">
        <f t="shared" si="60"/>
        <v/>
      </c>
      <c r="AJ302" s="375" t="str">
        <f t="shared" si="61"/>
        <v/>
      </c>
      <c r="AK302" s="375" t="str">
        <f t="shared" si="62"/>
        <v/>
      </c>
      <c r="AL302" s="375" t="str">
        <f t="shared" si="63"/>
        <v/>
      </c>
      <c r="AM302" s="375" t="str">
        <f t="shared" si="64"/>
        <v/>
      </c>
      <c r="AN302" s="376"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376"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375" t="str">
        <f t="shared" si="65"/>
        <v/>
      </c>
      <c r="AQ302" s="444" t="str">
        <f t="shared" si="66"/>
        <v/>
      </c>
      <c r="AR302" s="375" t="str">
        <f t="shared" si="67"/>
        <v/>
      </c>
      <c r="AS302" s="377" t="str">
        <f t="shared" si="68"/>
        <v/>
      </c>
      <c r="AT302" s="378" t="str">
        <f t="shared" si="69"/>
        <v/>
      </c>
      <c r="AX302" s="625" t="b">
        <f t="shared" si="73"/>
        <v>0</v>
      </c>
      <c r="AY302" s="7" t="str">
        <f t="shared" si="74"/>
        <v>FALSEFALSEFALSE</v>
      </c>
      <c r="AZ302" s="626">
        <f t="shared" si="70"/>
        <v>0</v>
      </c>
      <c r="BA302" s="627" t="str">
        <f t="shared" si="75"/>
        <v/>
      </c>
      <c r="BB302" s="627">
        <f t="shared" si="71"/>
        <v>0</v>
      </c>
      <c r="BC302" s="690" t="str">
        <f t="shared" si="72"/>
        <v/>
      </c>
    </row>
    <row r="303" spans="1:55">
      <c r="A303" s="381">
        <v>246</v>
      </c>
      <c r="B303" s="117"/>
      <c r="C303" s="288"/>
      <c r="D303" s="289"/>
      <c r="E303" s="289"/>
      <c r="F303" s="290"/>
      <c r="G303" s="292"/>
      <c r="H303" s="116"/>
      <c r="I303" s="292"/>
      <c r="J303" s="116"/>
      <c r="K303" s="370"/>
      <c r="L303" s="370"/>
      <c r="M303" s="370"/>
      <c r="N303" s="371"/>
      <c r="O303" s="371"/>
      <c r="P303" s="371"/>
      <c r="Q303" s="371"/>
      <c r="R303" s="371"/>
      <c r="S303" s="371"/>
      <c r="T303" s="443"/>
      <c r="U303" s="539"/>
      <c r="V303" s="117"/>
      <c r="W303" s="118"/>
      <c r="X303" s="119"/>
      <c r="Y303" s="120"/>
      <c r="Z303" s="122"/>
      <c r="AA303" s="121"/>
      <c r="AB303" s="443"/>
      <c r="AC303" s="734"/>
      <c r="AD303" s="372"/>
      <c r="AE303" s="485"/>
      <c r="AF303" s="373" t="str">
        <f t="shared" si="57"/>
        <v/>
      </c>
      <c r="AG303" s="373" t="str">
        <f t="shared" si="58"/>
        <v/>
      </c>
      <c r="AH303" s="374" t="str">
        <f t="shared" si="59"/>
        <v/>
      </c>
      <c r="AI303" s="375" t="str">
        <f t="shared" si="60"/>
        <v/>
      </c>
      <c r="AJ303" s="375" t="str">
        <f t="shared" si="61"/>
        <v/>
      </c>
      <c r="AK303" s="375" t="str">
        <f t="shared" si="62"/>
        <v/>
      </c>
      <c r="AL303" s="375" t="str">
        <f t="shared" si="63"/>
        <v/>
      </c>
      <c r="AM303" s="375" t="str">
        <f t="shared" si="64"/>
        <v/>
      </c>
      <c r="AN303" s="376"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376"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375" t="str">
        <f t="shared" si="65"/>
        <v/>
      </c>
      <c r="AQ303" s="444" t="str">
        <f t="shared" si="66"/>
        <v/>
      </c>
      <c r="AR303" s="375" t="str">
        <f t="shared" si="67"/>
        <v/>
      </c>
      <c r="AS303" s="377" t="str">
        <f t="shared" si="68"/>
        <v/>
      </c>
      <c r="AT303" s="378" t="str">
        <f t="shared" si="69"/>
        <v/>
      </c>
      <c r="AX303" s="625" t="b">
        <f t="shared" si="73"/>
        <v>0</v>
      </c>
      <c r="AY303" s="7" t="str">
        <f t="shared" si="74"/>
        <v>FALSEFALSEFALSE</v>
      </c>
      <c r="AZ303" s="626">
        <f t="shared" si="70"/>
        <v>0</v>
      </c>
      <c r="BA303" s="627" t="str">
        <f t="shared" si="75"/>
        <v/>
      </c>
      <c r="BB303" s="627">
        <f t="shared" si="71"/>
        <v>0</v>
      </c>
      <c r="BC303" s="690" t="str">
        <f t="shared" si="72"/>
        <v/>
      </c>
    </row>
    <row r="304" spans="1:55">
      <c r="A304" s="381">
        <v>247</v>
      </c>
      <c r="B304" s="117"/>
      <c r="C304" s="288"/>
      <c r="D304" s="289"/>
      <c r="E304" s="289"/>
      <c r="F304" s="290"/>
      <c r="G304" s="292"/>
      <c r="H304" s="116"/>
      <c r="I304" s="292"/>
      <c r="J304" s="116"/>
      <c r="K304" s="370"/>
      <c r="L304" s="370"/>
      <c r="M304" s="370"/>
      <c r="N304" s="371"/>
      <c r="O304" s="371"/>
      <c r="P304" s="371"/>
      <c r="Q304" s="371"/>
      <c r="R304" s="371"/>
      <c r="S304" s="371"/>
      <c r="T304" s="443"/>
      <c r="U304" s="539"/>
      <c r="V304" s="117"/>
      <c r="W304" s="118"/>
      <c r="X304" s="119"/>
      <c r="Y304" s="120"/>
      <c r="Z304" s="122"/>
      <c r="AA304" s="121"/>
      <c r="AB304" s="443"/>
      <c r="AC304" s="734"/>
      <c r="AD304" s="372"/>
      <c r="AE304" s="485"/>
      <c r="AF304" s="373" t="str">
        <f t="shared" si="57"/>
        <v/>
      </c>
      <c r="AG304" s="373" t="str">
        <f t="shared" si="58"/>
        <v/>
      </c>
      <c r="AH304" s="374" t="str">
        <f t="shared" si="59"/>
        <v/>
      </c>
      <c r="AI304" s="375" t="str">
        <f t="shared" si="60"/>
        <v/>
      </c>
      <c r="AJ304" s="375" t="str">
        <f t="shared" si="61"/>
        <v/>
      </c>
      <c r="AK304" s="375" t="str">
        <f t="shared" si="62"/>
        <v/>
      </c>
      <c r="AL304" s="375" t="str">
        <f t="shared" si="63"/>
        <v/>
      </c>
      <c r="AM304" s="375" t="str">
        <f t="shared" si="64"/>
        <v/>
      </c>
      <c r="AN304" s="376"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376"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375" t="str">
        <f t="shared" si="65"/>
        <v/>
      </c>
      <c r="AQ304" s="444" t="str">
        <f t="shared" si="66"/>
        <v/>
      </c>
      <c r="AR304" s="375" t="str">
        <f t="shared" si="67"/>
        <v/>
      </c>
      <c r="AS304" s="377" t="str">
        <f t="shared" si="68"/>
        <v/>
      </c>
      <c r="AT304" s="378" t="str">
        <f t="shared" si="69"/>
        <v/>
      </c>
      <c r="AX304" s="625" t="b">
        <f t="shared" si="73"/>
        <v>0</v>
      </c>
      <c r="AY304" s="7" t="str">
        <f t="shared" si="74"/>
        <v>FALSEFALSEFALSE</v>
      </c>
      <c r="AZ304" s="626">
        <f t="shared" si="70"/>
        <v>0</v>
      </c>
      <c r="BA304" s="627" t="str">
        <f t="shared" si="75"/>
        <v/>
      </c>
      <c r="BB304" s="627">
        <f t="shared" si="71"/>
        <v>0</v>
      </c>
      <c r="BC304" s="690" t="str">
        <f t="shared" si="72"/>
        <v/>
      </c>
    </row>
    <row r="305" spans="1:55">
      <c r="A305" s="381">
        <v>248</v>
      </c>
      <c r="B305" s="117"/>
      <c r="C305" s="288"/>
      <c r="D305" s="289"/>
      <c r="E305" s="289"/>
      <c r="F305" s="290"/>
      <c r="G305" s="292"/>
      <c r="H305" s="116"/>
      <c r="I305" s="292"/>
      <c r="J305" s="116"/>
      <c r="K305" s="370"/>
      <c r="L305" s="370"/>
      <c r="M305" s="370"/>
      <c r="N305" s="371"/>
      <c r="O305" s="371"/>
      <c r="P305" s="371"/>
      <c r="Q305" s="371"/>
      <c r="R305" s="371"/>
      <c r="S305" s="371"/>
      <c r="T305" s="443"/>
      <c r="U305" s="539"/>
      <c r="V305" s="117"/>
      <c r="W305" s="118"/>
      <c r="X305" s="119"/>
      <c r="Y305" s="120"/>
      <c r="Z305" s="122"/>
      <c r="AA305" s="121"/>
      <c r="AB305" s="443"/>
      <c r="AC305" s="734"/>
      <c r="AD305" s="372"/>
      <c r="AE305" s="485"/>
      <c r="AF305" s="373" t="str">
        <f t="shared" si="57"/>
        <v/>
      </c>
      <c r="AG305" s="373" t="str">
        <f t="shared" si="58"/>
        <v/>
      </c>
      <c r="AH305" s="374" t="str">
        <f t="shared" si="59"/>
        <v/>
      </c>
      <c r="AI305" s="375" t="str">
        <f t="shared" si="60"/>
        <v/>
      </c>
      <c r="AJ305" s="375" t="str">
        <f t="shared" si="61"/>
        <v/>
      </c>
      <c r="AK305" s="375" t="str">
        <f t="shared" si="62"/>
        <v/>
      </c>
      <c r="AL305" s="375" t="str">
        <f t="shared" si="63"/>
        <v/>
      </c>
      <c r="AM305" s="375" t="str">
        <f t="shared" si="64"/>
        <v/>
      </c>
      <c r="AN305" s="376"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376"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375" t="str">
        <f t="shared" si="65"/>
        <v/>
      </c>
      <c r="AQ305" s="444" t="str">
        <f t="shared" si="66"/>
        <v/>
      </c>
      <c r="AR305" s="375" t="str">
        <f t="shared" si="67"/>
        <v/>
      </c>
      <c r="AS305" s="377" t="str">
        <f t="shared" si="68"/>
        <v/>
      </c>
      <c r="AT305" s="378" t="str">
        <f t="shared" si="69"/>
        <v/>
      </c>
      <c r="AX305" s="625" t="b">
        <f t="shared" si="73"/>
        <v>0</v>
      </c>
      <c r="AY305" s="7" t="str">
        <f t="shared" si="74"/>
        <v>FALSEFALSEFALSE</v>
      </c>
      <c r="AZ305" s="626">
        <f t="shared" si="70"/>
        <v>0</v>
      </c>
      <c r="BA305" s="627" t="str">
        <f t="shared" si="75"/>
        <v/>
      </c>
      <c r="BB305" s="627">
        <f t="shared" si="71"/>
        <v>0</v>
      </c>
      <c r="BC305" s="690" t="str">
        <f t="shared" si="72"/>
        <v/>
      </c>
    </row>
    <row r="306" spans="1:55">
      <c r="A306" s="381">
        <v>249</v>
      </c>
      <c r="B306" s="117"/>
      <c r="C306" s="288"/>
      <c r="D306" s="289"/>
      <c r="E306" s="289"/>
      <c r="F306" s="290"/>
      <c r="G306" s="292"/>
      <c r="H306" s="116"/>
      <c r="I306" s="292"/>
      <c r="J306" s="116"/>
      <c r="K306" s="370"/>
      <c r="L306" s="370"/>
      <c r="M306" s="370"/>
      <c r="N306" s="371"/>
      <c r="O306" s="371"/>
      <c r="P306" s="371"/>
      <c r="Q306" s="371"/>
      <c r="R306" s="371"/>
      <c r="S306" s="371"/>
      <c r="T306" s="443"/>
      <c r="U306" s="539"/>
      <c r="V306" s="117"/>
      <c r="W306" s="118"/>
      <c r="X306" s="119"/>
      <c r="Y306" s="120"/>
      <c r="Z306" s="122"/>
      <c r="AA306" s="121"/>
      <c r="AB306" s="443"/>
      <c r="AC306" s="734"/>
      <c r="AD306" s="372"/>
      <c r="AE306" s="485"/>
      <c r="AF306" s="373" t="str">
        <f t="shared" si="57"/>
        <v/>
      </c>
      <c r="AG306" s="373" t="str">
        <f t="shared" si="58"/>
        <v/>
      </c>
      <c r="AH306" s="374" t="str">
        <f t="shared" si="59"/>
        <v/>
      </c>
      <c r="AI306" s="375" t="str">
        <f t="shared" si="60"/>
        <v/>
      </c>
      <c r="AJ306" s="375" t="str">
        <f t="shared" si="61"/>
        <v/>
      </c>
      <c r="AK306" s="375" t="str">
        <f t="shared" si="62"/>
        <v/>
      </c>
      <c r="AL306" s="375" t="str">
        <f t="shared" si="63"/>
        <v/>
      </c>
      <c r="AM306" s="375" t="str">
        <f t="shared" si="64"/>
        <v/>
      </c>
      <c r="AN306" s="376"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376"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375" t="str">
        <f t="shared" si="65"/>
        <v/>
      </c>
      <c r="AQ306" s="444" t="str">
        <f t="shared" si="66"/>
        <v/>
      </c>
      <c r="AR306" s="375" t="str">
        <f t="shared" si="67"/>
        <v/>
      </c>
      <c r="AS306" s="377" t="str">
        <f t="shared" si="68"/>
        <v/>
      </c>
      <c r="AT306" s="378" t="str">
        <f t="shared" si="69"/>
        <v/>
      </c>
      <c r="AX306" s="625" t="b">
        <f t="shared" si="73"/>
        <v>0</v>
      </c>
      <c r="AY306" s="7" t="str">
        <f t="shared" si="74"/>
        <v>FALSEFALSEFALSE</v>
      </c>
      <c r="AZ306" s="626">
        <f t="shared" si="70"/>
        <v>0</v>
      </c>
      <c r="BA306" s="627" t="str">
        <f t="shared" si="75"/>
        <v/>
      </c>
      <c r="BB306" s="627">
        <f t="shared" si="71"/>
        <v>0</v>
      </c>
      <c r="BC306" s="690" t="str">
        <f t="shared" si="72"/>
        <v/>
      </c>
    </row>
    <row r="307" spans="1:55">
      <c r="A307" s="381">
        <v>250</v>
      </c>
      <c r="B307" s="117"/>
      <c r="C307" s="288"/>
      <c r="D307" s="289"/>
      <c r="E307" s="289"/>
      <c r="F307" s="290"/>
      <c r="G307" s="292"/>
      <c r="H307" s="116"/>
      <c r="I307" s="292"/>
      <c r="J307" s="116"/>
      <c r="K307" s="370"/>
      <c r="L307" s="370"/>
      <c r="M307" s="370"/>
      <c r="N307" s="371"/>
      <c r="O307" s="371"/>
      <c r="P307" s="371"/>
      <c r="Q307" s="371"/>
      <c r="R307" s="371"/>
      <c r="S307" s="371"/>
      <c r="T307" s="443"/>
      <c r="U307" s="539"/>
      <c r="V307" s="117"/>
      <c r="W307" s="118"/>
      <c r="X307" s="119"/>
      <c r="Y307" s="120"/>
      <c r="Z307" s="122"/>
      <c r="AA307" s="121"/>
      <c r="AB307" s="443"/>
      <c r="AC307" s="734"/>
      <c r="AD307" s="372"/>
      <c r="AE307" s="485"/>
      <c r="AF307" s="373" t="str">
        <f t="shared" si="57"/>
        <v/>
      </c>
      <c r="AG307" s="373" t="str">
        <f t="shared" si="58"/>
        <v/>
      </c>
      <c r="AH307" s="374" t="str">
        <f t="shared" si="59"/>
        <v/>
      </c>
      <c r="AI307" s="375" t="str">
        <f t="shared" si="60"/>
        <v/>
      </c>
      <c r="AJ307" s="375" t="str">
        <f t="shared" si="61"/>
        <v/>
      </c>
      <c r="AK307" s="375" t="str">
        <f t="shared" si="62"/>
        <v/>
      </c>
      <c r="AL307" s="375" t="str">
        <f t="shared" si="63"/>
        <v/>
      </c>
      <c r="AM307" s="375" t="str">
        <f t="shared" si="64"/>
        <v/>
      </c>
      <c r="AN307" s="376"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376"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375" t="str">
        <f t="shared" si="65"/>
        <v/>
      </c>
      <c r="AQ307" s="444" t="str">
        <f t="shared" si="66"/>
        <v/>
      </c>
      <c r="AR307" s="375" t="str">
        <f t="shared" si="67"/>
        <v/>
      </c>
      <c r="AS307" s="377" t="str">
        <f t="shared" si="68"/>
        <v/>
      </c>
      <c r="AT307" s="378" t="str">
        <f t="shared" si="69"/>
        <v/>
      </c>
      <c r="AX307" s="625" t="b">
        <f t="shared" si="73"/>
        <v>0</v>
      </c>
      <c r="AY307" s="7" t="str">
        <f t="shared" si="74"/>
        <v>FALSEFALSEFALSE</v>
      </c>
      <c r="AZ307" s="626">
        <f t="shared" si="70"/>
        <v>0</v>
      </c>
      <c r="BA307" s="627" t="str">
        <f t="shared" si="75"/>
        <v/>
      </c>
      <c r="BB307" s="627">
        <f t="shared" si="71"/>
        <v>0</v>
      </c>
      <c r="BC307" s="690" t="str">
        <f t="shared" si="72"/>
        <v/>
      </c>
    </row>
    <row r="308" spans="1:55">
      <c r="A308" s="381">
        <v>251</v>
      </c>
      <c r="B308" s="117"/>
      <c r="C308" s="288"/>
      <c r="D308" s="289"/>
      <c r="E308" s="289"/>
      <c r="F308" s="290"/>
      <c r="G308" s="292"/>
      <c r="H308" s="116"/>
      <c r="I308" s="292"/>
      <c r="J308" s="116"/>
      <c r="K308" s="370"/>
      <c r="L308" s="370"/>
      <c r="M308" s="370"/>
      <c r="N308" s="371"/>
      <c r="O308" s="371"/>
      <c r="P308" s="371"/>
      <c r="Q308" s="371"/>
      <c r="R308" s="371"/>
      <c r="S308" s="371"/>
      <c r="T308" s="443"/>
      <c r="U308" s="539"/>
      <c r="V308" s="117"/>
      <c r="W308" s="118"/>
      <c r="X308" s="119"/>
      <c r="Y308" s="120"/>
      <c r="Z308" s="122"/>
      <c r="AA308" s="121"/>
      <c r="AB308" s="443"/>
      <c r="AC308" s="734"/>
      <c r="AD308" s="372"/>
      <c r="AE308" s="485"/>
      <c r="AF308" s="373" t="str">
        <f t="shared" si="57"/>
        <v/>
      </c>
      <c r="AG308" s="373" t="str">
        <f t="shared" si="58"/>
        <v/>
      </c>
      <c r="AH308" s="374" t="str">
        <f t="shared" si="59"/>
        <v/>
      </c>
      <c r="AI308" s="375" t="str">
        <f t="shared" si="60"/>
        <v/>
      </c>
      <c r="AJ308" s="375" t="str">
        <f t="shared" si="61"/>
        <v/>
      </c>
      <c r="AK308" s="375" t="str">
        <f t="shared" si="62"/>
        <v/>
      </c>
      <c r="AL308" s="375" t="str">
        <f t="shared" si="63"/>
        <v/>
      </c>
      <c r="AM308" s="375" t="str">
        <f t="shared" si="64"/>
        <v/>
      </c>
      <c r="AN308" s="376"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376"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375" t="str">
        <f t="shared" si="65"/>
        <v/>
      </c>
      <c r="AQ308" s="444" t="str">
        <f t="shared" si="66"/>
        <v/>
      </c>
      <c r="AR308" s="375" t="str">
        <f t="shared" si="67"/>
        <v/>
      </c>
      <c r="AS308" s="377" t="str">
        <f t="shared" si="68"/>
        <v/>
      </c>
      <c r="AT308" s="378" t="str">
        <f t="shared" si="69"/>
        <v/>
      </c>
      <c r="AX308" s="625" t="b">
        <f t="shared" si="73"/>
        <v>0</v>
      </c>
      <c r="AY308" s="7" t="str">
        <f t="shared" si="74"/>
        <v>FALSEFALSEFALSE</v>
      </c>
      <c r="AZ308" s="626">
        <f t="shared" si="70"/>
        <v>0</v>
      </c>
      <c r="BA308" s="627" t="str">
        <f t="shared" si="75"/>
        <v/>
      </c>
      <c r="BB308" s="627">
        <f t="shared" si="71"/>
        <v>0</v>
      </c>
      <c r="BC308" s="690" t="str">
        <f t="shared" si="72"/>
        <v/>
      </c>
    </row>
    <row r="309" spans="1:55">
      <c r="A309" s="381">
        <v>252</v>
      </c>
      <c r="B309" s="117"/>
      <c r="C309" s="288"/>
      <c r="D309" s="289"/>
      <c r="E309" s="289"/>
      <c r="F309" s="290"/>
      <c r="G309" s="292"/>
      <c r="H309" s="116"/>
      <c r="I309" s="292"/>
      <c r="J309" s="116"/>
      <c r="K309" s="370"/>
      <c r="L309" s="370"/>
      <c r="M309" s="370"/>
      <c r="N309" s="371"/>
      <c r="O309" s="371"/>
      <c r="P309" s="371"/>
      <c r="Q309" s="371"/>
      <c r="R309" s="371"/>
      <c r="S309" s="371"/>
      <c r="T309" s="443"/>
      <c r="U309" s="539"/>
      <c r="V309" s="117"/>
      <c r="W309" s="118"/>
      <c r="X309" s="119"/>
      <c r="Y309" s="120"/>
      <c r="Z309" s="122"/>
      <c r="AA309" s="121"/>
      <c r="AB309" s="443"/>
      <c r="AC309" s="734"/>
      <c r="AD309" s="372"/>
      <c r="AE309" s="485"/>
      <c r="AF309" s="373" t="str">
        <f t="shared" si="57"/>
        <v/>
      </c>
      <c r="AG309" s="373" t="str">
        <f t="shared" si="58"/>
        <v/>
      </c>
      <c r="AH309" s="374" t="str">
        <f t="shared" si="59"/>
        <v/>
      </c>
      <c r="AI309" s="375" t="str">
        <f t="shared" si="60"/>
        <v/>
      </c>
      <c r="AJ309" s="375" t="str">
        <f t="shared" si="61"/>
        <v/>
      </c>
      <c r="AK309" s="375" t="str">
        <f t="shared" si="62"/>
        <v/>
      </c>
      <c r="AL309" s="375" t="str">
        <f t="shared" si="63"/>
        <v/>
      </c>
      <c r="AM309" s="375" t="str">
        <f t="shared" si="64"/>
        <v/>
      </c>
      <c r="AN309" s="376"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376"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375" t="str">
        <f t="shared" si="65"/>
        <v/>
      </c>
      <c r="AQ309" s="444" t="str">
        <f t="shared" si="66"/>
        <v/>
      </c>
      <c r="AR309" s="375" t="str">
        <f t="shared" si="67"/>
        <v/>
      </c>
      <c r="AS309" s="377" t="str">
        <f t="shared" si="68"/>
        <v/>
      </c>
      <c r="AT309" s="378" t="str">
        <f t="shared" si="69"/>
        <v/>
      </c>
      <c r="AX309" s="625" t="b">
        <f t="shared" si="73"/>
        <v>0</v>
      </c>
      <c r="AY309" s="7" t="str">
        <f t="shared" si="74"/>
        <v>FALSEFALSEFALSE</v>
      </c>
      <c r="AZ309" s="626">
        <f t="shared" si="70"/>
        <v>0</v>
      </c>
      <c r="BA309" s="627" t="str">
        <f t="shared" si="75"/>
        <v/>
      </c>
      <c r="BB309" s="627">
        <f t="shared" si="71"/>
        <v>0</v>
      </c>
      <c r="BC309" s="690" t="str">
        <f t="shared" si="72"/>
        <v/>
      </c>
    </row>
    <row r="310" spans="1:55">
      <c r="A310" s="381">
        <v>253</v>
      </c>
      <c r="B310" s="117"/>
      <c r="C310" s="288"/>
      <c r="D310" s="289"/>
      <c r="E310" s="289"/>
      <c r="F310" s="290"/>
      <c r="G310" s="292"/>
      <c r="H310" s="116"/>
      <c r="I310" s="292"/>
      <c r="J310" s="116"/>
      <c r="K310" s="370"/>
      <c r="L310" s="370"/>
      <c r="M310" s="370"/>
      <c r="N310" s="371"/>
      <c r="O310" s="371"/>
      <c r="P310" s="371"/>
      <c r="Q310" s="371"/>
      <c r="R310" s="371"/>
      <c r="S310" s="371"/>
      <c r="T310" s="443"/>
      <c r="U310" s="539"/>
      <c r="V310" s="117"/>
      <c r="W310" s="118"/>
      <c r="X310" s="119"/>
      <c r="Y310" s="120"/>
      <c r="Z310" s="122"/>
      <c r="AA310" s="121"/>
      <c r="AB310" s="443"/>
      <c r="AC310" s="734"/>
      <c r="AD310" s="372"/>
      <c r="AE310" s="485"/>
      <c r="AF310" s="373" t="str">
        <f t="shared" si="57"/>
        <v/>
      </c>
      <c r="AG310" s="373" t="str">
        <f t="shared" si="58"/>
        <v/>
      </c>
      <c r="AH310" s="374" t="str">
        <f t="shared" si="59"/>
        <v/>
      </c>
      <c r="AI310" s="375" t="str">
        <f t="shared" si="60"/>
        <v/>
      </c>
      <c r="AJ310" s="375" t="str">
        <f t="shared" si="61"/>
        <v/>
      </c>
      <c r="AK310" s="375" t="str">
        <f t="shared" si="62"/>
        <v/>
      </c>
      <c r="AL310" s="375" t="str">
        <f t="shared" si="63"/>
        <v/>
      </c>
      <c r="AM310" s="375" t="str">
        <f t="shared" si="64"/>
        <v/>
      </c>
      <c r="AN310" s="376"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376"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375" t="str">
        <f t="shared" si="65"/>
        <v/>
      </c>
      <c r="AQ310" s="444" t="str">
        <f t="shared" si="66"/>
        <v/>
      </c>
      <c r="AR310" s="375" t="str">
        <f t="shared" si="67"/>
        <v/>
      </c>
      <c r="AS310" s="377" t="str">
        <f t="shared" si="68"/>
        <v/>
      </c>
      <c r="AT310" s="378" t="str">
        <f t="shared" si="69"/>
        <v/>
      </c>
      <c r="AX310" s="625" t="b">
        <f t="shared" si="73"/>
        <v>0</v>
      </c>
      <c r="AY310" s="7" t="str">
        <f t="shared" si="74"/>
        <v>FALSEFALSEFALSE</v>
      </c>
      <c r="AZ310" s="626">
        <f t="shared" si="70"/>
        <v>0</v>
      </c>
      <c r="BA310" s="627" t="str">
        <f t="shared" si="75"/>
        <v/>
      </c>
      <c r="BB310" s="627">
        <f t="shared" si="71"/>
        <v>0</v>
      </c>
      <c r="BC310" s="690" t="str">
        <f t="shared" si="72"/>
        <v/>
      </c>
    </row>
    <row r="311" spans="1:55">
      <c r="A311" s="381">
        <v>254</v>
      </c>
      <c r="B311" s="117"/>
      <c r="C311" s="288"/>
      <c r="D311" s="289"/>
      <c r="E311" s="289"/>
      <c r="F311" s="290"/>
      <c r="G311" s="292"/>
      <c r="H311" s="116"/>
      <c r="I311" s="292"/>
      <c r="J311" s="116"/>
      <c r="K311" s="370"/>
      <c r="L311" s="370"/>
      <c r="M311" s="370"/>
      <c r="N311" s="371"/>
      <c r="O311" s="371"/>
      <c r="P311" s="371"/>
      <c r="Q311" s="371"/>
      <c r="R311" s="371"/>
      <c r="S311" s="371"/>
      <c r="T311" s="443"/>
      <c r="U311" s="539"/>
      <c r="V311" s="117"/>
      <c r="W311" s="118"/>
      <c r="X311" s="119"/>
      <c r="Y311" s="120"/>
      <c r="Z311" s="122"/>
      <c r="AA311" s="121"/>
      <c r="AB311" s="443"/>
      <c r="AC311" s="734"/>
      <c r="AD311" s="372"/>
      <c r="AE311" s="485"/>
      <c r="AF311" s="373" t="str">
        <f t="shared" si="57"/>
        <v/>
      </c>
      <c r="AG311" s="373" t="str">
        <f t="shared" si="58"/>
        <v/>
      </c>
      <c r="AH311" s="374" t="str">
        <f t="shared" si="59"/>
        <v/>
      </c>
      <c r="AI311" s="375" t="str">
        <f t="shared" si="60"/>
        <v/>
      </c>
      <c r="AJ311" s="375" t="str">
        <f t="shared" si="61"/>
        <v/>
      </c>
      <c r="AK311" s="375" t="str">
        <f t="shared" si="62"/>
        <v/>
      </c>
      <c r="AL311" s="375" t="str">
        <f t="shared" si="63"/>
        <v/>
      </c>
      <c r="AM311" s="375" t="str">
        <f t="shared" si="64"/>
        <v/>
      </c>
      <c r="AN311" s="376"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376"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375" t="str">
        <f t="shared" si="65"/>
        <v/>
      </c>
      <c r="AQ311" s="444" t="str">
        <f t="shared" si="66"/>
        <v/>
      </c>
      <c r="AR311" s="375" t="str">
        <f t="shared" si="67"/>
        <v/>
      </c>
      <c r="AS311" s="377" t="str">
        <f t="shared" si="68"/>
        <v/>
      </c>
      <c r="AT311" s="378" t="str">
        <f t="shared" si="69"/>
        <v/>
      </c>
      <c r="AX311" s="625" t="b">
        <f t="shared" si="73"/>
        <v>0</v>
      </c>
      <c r="AY311" s="7" t="str">
        <f t="shared" si="74"/>
        <v>FALSEFALSEFALSE</v>
      </c>
      <c r="AZ311" s="626">
        <f t="shared" si="70"/>
        <v>0</v>
      </c>
      <c r="BA311" s="627" t="str">
        <f t="shared" si="75"/>
        <v/>
      </c>
      <c r="BB311" s="627">
        <f t="shared" si="71"/>
        <v>0</v>
      </c>
      <c r="BC311" s="690" t="str">
        <f t="shared" si="72"/>
        <v/>
      </c>
    </row>
    <row r="312" spans="1:55">
      <c r="A312" s="381">
        <v>255</v>
      </c>
      <c r="B312" s="117"/>
      <c r="C312" s="288"/>
      <c r="D312" s="289"/>
      <c r="E312" s="289"/>
      <c r="F312" s="290"/>
      <c r="G312" s="292"/>
      <c r="H312" s="116"/>
      <c r="I312" s="292"/>
      <c r="J312" s="116"/>
      <c r="K312" s="370"/>
      <c r="L312" s="370"/>
      <c r="M312" s="370"/>
      <c r="N312" s="371"/>
      <c r="O312" s="371"/>
      <c r="P312" s="371"/>
      <c r="Q312" s="371"/>
      <c r="R312" s="371"/>
      <c r="S312" s="371"/>
      <c r="T312" s="443"/>
      <c r="U312" s="539"/>
      <c r="V312" s="117"/>
      <c r="W312" s="118"/>
      <c r="X312" s="119"/>
      <c r="Y312" s="120"/>
      <c r="Z312" s="122"/>
      <c r="AA312" s="121"/>
      <c r="AB312" s="443"/>
      <c r="AC312" s="734"/>
      <c r="AD312" s="372"/>
      <c r="AE312" s="485"/>
      <c r="AF312" s="373" t="str">
        <f t="shared" si="57"/>
        <v/>
      </c>
      <c r="AG312" s="373" t="str">
        <f t="shared" si="58"/>
        <v/>
      </c>
      <c r="AH312" s="374" t="str">
        <f t="shared" si="59"/>
        <v/>
      </c>
      <c r="AI312" s="375" t="str">
        <f t="shared" si="60"/>
        <v/>
      </c>
      <c r="AJ312" s="375" t="str">
        <f t="shared" si="61"/>
        <v/>
      </c>
      <c r="AK312" s="375" t="str">
        <f t="shared" si="62"/>
        <v/>
      </c>
      <c r="AL312" s="375" t="str">
        <f t="shared" si="63"/>
        <v/>
      </c>
      <c r="AM312" s="375" t="str">
        <f t="shared" si="64"/>
        <v/>
      </c>
      <c r="AN312" s="376"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376"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375" t="str">
        <f t="shared" si="65"/>
        <v/>
      </c>
      <c r="AQ312" s="444" t="str">
        <f t="shared" si="66"/>
        <v/>
      </c>
      <c r="AR312" s="375" t="str">
        <f t="shared" si="67"/>
        <v/>
      </c>
      <c r="AS312" s="377" t="str">
        <f t="shared" si="68"/>
        <v/>
      </c>
      <c r="AT312" s="378" t="str">
        <f t="shared" si="69"/>
        <v/>
      </c>
      <c r="AX312" s="625" t="b">
        <f t="shared" si="73"/>
        <v>0</v>
      </c>
      <c r="AY312" s="7" t="str">
        <f t="shared" si="74"/>
        <v>FALSEFALSEFALSE</v>
      </c>
      <c r="AZ312" s="626">
        <f t="shared" si="70"/>
        <v>0</v>
      </c>
      <c r="BA312" s="627" t="str">
        <f t="shared" si="75"/>
        <v/>
      </c>
      <c r="BB312" s="627">
        <f t="shared" si="71"/>
        <v>0</v>
      </c>
      <c r="BC312" s="690" t="str">
        <f t="shared" si="72"/>
        <v/>
      </c>
    </row>
    <row r="313" spans="1:55">
      <c r="A313" s="381">
        <v>256</v>
      </c>
      <c r="B313" s="117"/>
      <c r="C313" s="288"/>
      <c r="D313" s="289"/>
      <c r="E313" s="289"/>
      <c r="F313" s="290"/>
      <c r="G313" s="292"/>
      <c r="H313" s="116"/>
      <c r="I313" s="292"/>
      <c r="J313" s="116"/>
      <c r="K313" s="370"/>
      <c r="L313" s="370"/>
      <c r="M313" s="370"/>
      <c r="N313" s="371"/>
      <c r="O313" s="371"/>
      <c r="P313" s="371"/>
      <c r="Q313" s="371"/>
      <c r="R313" s="371"/>
      <c r="S313" s="371"/>
      <c r="T313" s="443"/>
      <c r="U313" s="539"/>
      <c r="V313" s="117"/>
      <c r="W313" s="118"/>
      <c r="X313" s="119"/>
      <c r="Y313" s="120"/>
      <c r="Z313" s="122"/>
      <c r="AA313" s="121"/>
      <c r="AB313" s="443"/>
      <c r="AC313" s="734"/>
      <c r="AD313" s="372"/>
      <c r="AE313" s="485"/>
      <c r="AF313" s="373" t="str">
        <f t="shared" si="57"/>
        <v/>
      </c>
      <c r="AG313" s="373" t="str">
        <f t="shared" si="58"/>
        <v/>
      </c>
      <c r="AH313" s="374" t="str">
        <f t="shared" si="59"/>
        <v/>
      </c>
      <c r="AI313" s="375" t="str">
        <f t="shared" si="60"/>
        <v/>
      </c>
      <c r="AJ313" s="375" t="str">
        <f t="shared" si="61"/>
        <v/>
      </c>
      <c r="AK313" s="375" t="str">
        <f t="shared" si="62"/>
        <v/>
      </c>
      <c r="AL313" s="375" t="str">
        <f t="shared" si="63"/>
        <v/>
      </c>
      <c r="AM313" s="375" t="str">
        <f t="shared" si="64"/>
        <v/>
      </c>
      <c r="AN313" s="376"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376"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375" t="str">
        <f t="shared" si="65"/>
        <v/>
      </c>
      <c r="AQ313" s="444" t="str">
        <f t="shared" si="66"/>
        <v/>
      </c>
      <c r="AR313" s="375" t="str">
        <f t="shared" si="67"/>
        <v/>
      </c>
      <c r="AS313" s="377" t="str">
        <f t="shared" si="68"/>
        <v/>
      </c>
      <c r="AT313" s="378" t="str">
        <f t="shared" si="69"/>
        <v/>
      </c>
      <c r="AX313" s="625" t="b">
        <f t="shared" si="73"/>
        <v>0</v>
      </c>
      <c r="AY313" s="7" t="str">
        <f t="shared" si="74"/>
        <v>FALSEFALSEFALSE</v>
      </c>
      <c r="AZ313" s="626">
        <f t="shared" si="70"/>
        <v>0</v>
      </c>
      <c r="BA313" s="627" t="str">
        <f t="shared" si="75"/>
        <v/>
      </c>
      <c r="BB313" s="627">
        <f t="shared" si="71"/>
        <v>0</v>
      </c>
      <c r="BC313" s="690" t="str">
        <f t="shared" si="72"/>
        <v/>
      </c>
    </row>
    <row r="314" spans="1:55">
      <c r="A314" s="381">
        <v>257</v>
      </c>
      <c r="B314" s="117"/>
      <c r="C314" s="288"/>
      <c r="D314" s="289"/>
      <c r="E314" s="289"/>
      <c r="F314" s="290"/>
      <c r="G314" s="292"/>
      <c r="H314" s="116"/>
      <c r="I314" s="292"/>
      <c r="J314" s="116"/>
      <c r="K314" s="370"/>
      <c r="L314" s="370"/>
      <c r="M314" s="370"/>
      <c r="N314" s="371"/>
      <c r="O314" s="371"/>
      <c r="P314" s="371"/>
      <c r="Q314" s="371"/>
      <c r="R314" s="371"/>
      <c r="S314" s="371"/>
      <c r="T314" s="443"/>
      <c r="U314" s="539"/>
      <c r="V314" s="117"/>
      <c r="W314" s="118"/>
      <c r="X314" s="119"/>
      <c r="Y314" s="120"/>
      <c r="Z314" s="122"/>
      <c r="AA314" s="121"/>
      <c r="AB314" s="443"/>
      <c r="AC314" s="734"/>
      <c r="AD314" s="372"/>
      <c r="AE314" s="485"/>
      <c r="AF314" s="373" t="str">
        <f t="shared" ref="AF314:AF377" si="76">IF(OR(T314="(減車済)",T314=""),"",1)</f>
        <v/>
      </c>
      <c r="AG314" s="373" t="str">
        <f t="shared" ref="AG314:AG377" si="77">IF(OR(T314="継続",T314="新規"),1,"")</f>
        <v/>
      </c>
      <c r="AH314" s="374" t="str">
        <f t="shared" ref="AH314:AH377" si="78">IF(AF314="","",UPPER(ASC(X314)))</f>
        <v/>
      </c>
      <c r="AI314" s="375" t="str">
        <f t="shared" ref="AI314:AI377" si="79">IF(AF314="","",IF(V314="","",IF(V314="普通",1,IF(V314="小型",2,0))))</f>
        <v/>
      </c>
      <c r="AJ314" s="375" t="str">
        <f t="shared" ref="AJ314:AJ377" si="80">IF(AF314="","",IF(W314="","",VLOOKUP(W314,用途,2,FALSE)))</f>
        <v/>
      </c>
      <c r="AK314" s="375" t="str">
        <f t="shared" ref="AK314:AK377" si="81">IF(AF314="","",IF(Y314="","",IF(Y314&lt;=10,1,IF(Y314&lt;30,2,IF(Y314&gt;=30,3,0)))))</f>
        <v/>
      </c>
      <c r="AL314" s="375" t="str">
        <f t="shared" ref="AL314:AL377" si="82">IF(AF314="","",IF(Z314="","",IF(Z314&lt;=1.7*1000,1,IF(Z314&lt;=2.5*1000,2,IF(Z314&lt;=3.5*1000,3,IF(Z314&lt;8*1000,4,IF(Z314&gt;=8*1000,5,"")))))))</f>
        <v/>
      </c>
      <c r="AM314" s="375" t="str">
        <f t="shared" ref="AM314:AM377" si="83">IF(AF314="","",IF(AA314="","",VLOOKUP(AA314,燃料の種類,2,FALSE)))</f>
        <v/>
      </c>
      <c r="AN314" s="376"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376"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375" t="str">
        <f t="shared" ref="AP314:AP377" si="84">IF((AF314="")+(AC314=""),"",IF(燃料区分1=4,VLOOKUP(AO314,排ガス低減レベル,2,FALSE),VLOOKUP(AC314,排ガス低減レベル,2,FALSE)))</f>
        <v/>
      </c>
      <c r="AQ314" s="444" t="str">
        <f t="shared" ref="AQ314:AQ377" si="85">IF(AG314="","",IF(AJ314=3,B314&amp;"-"&amp;SUM(AJ314*100,AK314*10,AL314)&amp;"A",IF(OR(AJ314=2,AJ314=4,AJ314=6),B314&amp;"-"&amp;AL314*10&amp;"A",IF(AJ314=1,B314&amp;"-"&amp;AJ314&amp;"A",IF(AJ314=5,B314&amp;"-"&amp;SUM(AJ314*100,AI314*10,AL314)&amp;"A","")))))</f>
        <v/>
      </c>
      <c r="AR314" s="375" t="str">
        <f t="shared" ref="AR314:AR377" si="86">IF(OR(AM314=1,AM314=2,AM314=11),1,IF(AM314=6,2,IF(OR(AM314=4,AM314=5,AM314=10),3,IF(AM314=7,4,IF(AM314=3,5, IF(OR(AM314=8,AM314=9),6,""))))))</f>
        <v/>
      </c>
      <c r="AS314" s="377" t="str">
        <f t="shared" ref="AS314:AS377" si="87">IF(AG314="","",B314&amp;"-"&amp;AM314)</f>
        <v/>
      </c>
      <c r="AT314" s="378" t="str">
        <f t="shared" ref="AT314:AT377" si="88">IF(AF314="","",VLOOKUP(T314,車両の増減,2,FALSE))</f>
        <v/>
      </c>
      <c r="AX314" s="625" t="b">
        <f t="shared" si="73"/>
        <v>0</v>
      </c>
      <c r="AY314" s="7" t="str">
        <f t="shared" si="74"/>
        <v>FALSEFALSEFALSE</v>
      </c>
      <c r="AZ314" s="626">
        <f t="shared" ref="AZ314:AZ377" si="89">AA314</f>
        <v>0</v>
      </c>
      <c r="BA314" s="627" t="str">
        <f t="shared" si="75"/>
        <v/>
      </c>
      <c r="BB314" s="627">
        <f t="shared" ref="BB314:BB377" si="90">LEN(X314)</f>
        <v>0</v>
      </c>
      <c r="BC314" s="690" t="str">
        <f t="shared" ref="BC314:BC377" si="91">MID(X314,2,1)</f>
        <v/>
      </c>
    </row>
    <row r="315" spans="1:55">
      <c r="A315" s="381">
        <v>258</v>
      </c>
      <c r="B315" s="117"/>
      <c r="C315" s="288"/>
      <c r="D315" s="289"/>
      <c r="E315" s="289"/>
      <c r="F315" s="290"/>
      <c r="G315" s="292"/>
      <c r="H315" s="116"/>
      <c r="I315" s="292"/>
      <c r="J315" s="116"/>
      <c r="K315" s="370"/>
      <c r="L315" s="370"/>
      <c r="M315" s="370"/>
      <c r="N315" s="371"/>
      <c r="O315" s="371"/>
      <c r="P315" s="371"/>
      <c r="Q315" s="371"/>
      <c r="R315" s="371"/>
      <c r="S315" s="371"/>
      <c r="T315" s="443"/>
      <c r="U315" s="539"/>
      <c r="V315" s="117"/>
      <c r="W315" s="118"/>
      <c r="X315" s="119"/>
      <c r="Y315" s="120"/>
      <c r="Z315" s="122"/>
      <c r="AA315" s="121"/>
      <c r="AB315" s="443"/>
      <c r="AC315" s="734"/>
      <c r="AD315" s="372"/>
      <c r="AE315" s="485"/>
      <c r="AF315" s="373" t="str">
        <f t="shared" si="76"/>
        <v/>
      </c>
      <c r="AG315" s="373" t="str">
        <f t="shared" si="77"/>
        <v/>
      </c>
      <c r="AH315" s="374" t="str">
        <f t="shared" si="78"/>
        <v/>
      </c>
      <c r="AI315" s="375" t="str">
        <f t="shared" si="79"/>
        <v/>
      </c>
      <c r="AJ315" s="375" t="str">
        <f t="shared" si="80"/>
        <v/>
      </c>
      <c r="AK315" s="375" t="str">
        <f t="shared" si="81"/>
        <v/>
      </c>
      <c r="AL315" s="375" t="str">
        <f t="shared" si="82"/>
        <v/>
      </c>
      <c r="AM315" s="375" t="str">
        <f t="shared" si="83"/>
        <v/>
      </c>
      <c r="AN315" s="376"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376"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375" t="str">
        <f t="shared" si="84"/>
        <v/>
      </c>
      <c r="AQ315" s="444" t="str">
        <f t="shared" si="85"/>
        <v/>
      </c>
      <c r="AR315" s="375" t="str">
        <f t="shared" si="86"/>
        <v/>
      </c>
      <c r="AS315" s="377" t="str">
        <f t="shared" si="87"/>
        <v/>
      </c>
      <c r="AT315" s="378" t="str">
        <f t="shared" si="88"/>
        <v/>
      </c>
      <c r="AX315" s="625" t="b">
        <f t="shared" ref="AX315:AX378" si="92">IF(AY315="FALSEFALSEFALSEFALSE","ハイブリッド")</f>
        <v>0</v>
      </c>
      <c r="AY315" s="7" t="str">
        <f t="shared" ref="AY315:AY378" si="93">EXACT(AZ315,BA315)&amp;IF(BA315="","")&amp;IF(AZ315="電気",TRUE)&amp;IF(AZ315="LPG",TRUE)</f>
        <v>FALSEFALSEFALSE</v>
      </c>
      <c r="AZ315" s="626">
        <f t="shared" si="89"/>
        <v>0</v>
      </c>
      <c r="BA315" s="627" t="str">
        <f t="shared" ref="BA315:BA378" si="94">IF(COUNTIFS(BC315,"*A*",BB315,"3"),"ハイブリッド(ガソリン)","")</f>
        <v/>
      </c>
      <c r="BB315" s="627">
        <f t="shared" si="90"/>
        <v>0</v>
      </c>
      <c r="BC315" s="690" t="str">
        <f t="shared" si="91"/>
        <v/>
      </c>
    </row>
    <row r="316" spans="1:55">
      <c r="A316" s="381">
        <v>259</v>
      </c>
      <c r="B316" s="117"/>
      <c r="C316" s="288"/>
      <c r="D316" s="289"/>
      <c r="E316" s="289"/>
      <c r="F316" s="290"/>
      <c r="G316" s="292"/>
      <c r="H316" s="116"/>
      <c r="I316" s="292"/>
      <c r="J316" s="116"/>
      <c r="K316" s="370"/>
      <c r="L316" s="370"/>
      <c r="M316" s="370"/>
      <c r="N316" s="371"/>
      <c r="O316" s="371"/>
      <c r="P316" s="371"/>
      <c r="Q316" s="371"/>
      <c r="R316" s="371"/>
      <c r="S316" s="371"/>
      <c r="T316" s="443"/>
      <c r="U316" s="539"/>
      <c r="V316" s="117"/>
      <c r="W316" s="118"/>
      <c r="X316" s="119"/>
      <c r="Y316" s="120"/>
      <c r="Z316" s="122"/>
      <c r="AA316" s="121"/>
      <c r="AB316" s="443"/>
      <c r="AC316" s="734"/>
      <c r="AD316" s="372"/>
      <c r="AE316" s="485"/>
      <c r="AF316" s="373" t="str">
        <f t="shared" si="76"/>
        <v/>
      </c>
      <c r="AG316" s="373" t="str">
        <f t="shared" si="77"/>
        <v/>
      </c>
      <c r="AH316" s="374" t="str">
        <f t="shared" si="78"/>
        <v/>
      </c>
      <c r="AI316" s="375" t="str">
        <f t="shared" si="79"/>
        <v/>
      </c>
      <c r="AJ316" s="375" t="str">
        <f t="shared" si="80"/>
        <v/>
      </c>
      <c r="AK316" s="375" t="str">
        <f t="shared" si="81"/>
        <v/>
      </c>
      <c r="AL316" s="375" t="str">
        <f t="shared" si="82"/>
        <v/>
      </c>
      <c r="AM316" s="375" t="str">
        <f t="shared" si="83"/>
        <v/>
      </c>
      <c r="AN316" s="376"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376"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375" t="str">
        <f t="shared" si="84"/>
        <v/>
      </c>
      <c r="AQ316" s="444" t="str">
        <f t="shared" si="85"/>
        <v/>
      </c>
      <c r="AR316" s="375" t="str">
        <f t="shared" si="86"/>
        <v/>
      </c>
      <c r="AS316" s="377" t="str">
        <f t="shared" si="87"/>
        <v/>
      </c>
      <c r="AT316" s="378" t="str">
        <f t="shared" si="88"/>
        <v/>
      </c>
      <c r="AX316" s="625" t="b">
        <f t="shared" si="92"/>
        <v>0</v>
      </c>
      <c r="AY316" s="7" t="str">
        <f t="shared" si="93"/>
        <v>FALSEFALSEFALSE</v>
      </c>
      <c r="AZ316" s="626">
        <f t="shared" si="89"/>
        <v>0</v>
      </c>
      <c r="BA316" s="627" t="str">
        <f t="shared" si="94"/>
        <v/>
      </c>
      <c r="BB316" s="627">
        <f t="shared" si="90"/>
        <v>0</v>
      </c>
      <c r="BC316" s="690" t="str">
        <f t="shared" si="91"/>
        <v/>
      </c>
    </row>
    <row r="317" spans="1:55">
      <c r="A317" s="381">
        <v>260</v>
      </c>
      <c r="B317" s="117"/>
      <c r="C317" s="288"/>
      <c r="D317" s="289"/>
      <c r="E317" s="289"/>
      <c r="F317" s="290"/>
      <c r="G317" s="292"/>
      <c r="H317" s="116"/>
      <c r="I317" s="292"/>
      <c r="J317" s="116"/>
      <c r="K317" s="370"/>
      <c r="L317" s="370"/>
      <c r="M317" s="370"/>
      <c r="N317" s="371"/>
      <c r="O317" s="371"/>
      <c r="P317" s="371"/>
      <c r="Q317" s="371"/>
      <c r="R317" s="371"/>
      <c r="S317" s="371"/>
      <c r="T317" s="443"/>
      <c r="U317" s="539"/>
      <c r="V317" s="117"/>
      <c r="W317" s="118"/>
      <c r="X317" s="119"/>
      <c r="Y317" s="120"/>
      <c r="Z317" s="122"/>
      <c r="AA317" s="121"/>
      <c r="AB317" s="443"/>
      <c r="AC317" s="734"/>
      <c r="AD317" s="372"/>
      <c r="AE317" s="485"/>
      <c r="AF317" s="373" t="str">
        <f t="shared" si="76"/>
        <v/>
      </c>
      <c r="AG317" s="373" t="str">
        <f t="shared" si="77"/>
        <v/>
      </c>
      <c r="AH317" s="374" t="str">
        <f t="shared" si="78"/>
        <v/>
      </c>
      <c r="AI317" s="375" t="str">
        <f t="shared" si="79"/>
        <v/>
      </c>
      <c r="AJ317" s="375" t="str">
        <f t="shared" si="80"/>
        <v/>
      </c>
      <c r="AK317" s="375" t="str">
        <f t="shared" si="81"/>
        <v/>
      </c>
      <c r="AL317" s="375" t="str">
        <f t="shared" si="82"/>
        <v/>
      </c>
      <c r="AM317" s="375" t="str">
        <f t="shared" si="83"/>
        <v/>
      </c>
      <c r="AN317" s="376"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376"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375" t="str">
        <f t="shared" si="84"/>
        <v/>
      </c>
      <c r="AQ317" s="444" t="str">
        <f t="shared" si="85"/>
        <v/>
      </c>
      <c r="AR317" s="375" t="str">
        <f t="shared" si="86"/>
        <v/>
      </c>
      <c r="AS317" s="377" t="str">
        <f t="shared" si="87"/>
        <v/>
      </c>
      <c r="AT317" s="378" t="str">
        <f t="shared" si="88"/>
        <v/>
      </c>
      <c r="AX317" s="625" t="b">
        <f t="shared" si="92"/>
        <v>0</v>
      </c>
      <c r="AY317" s="7" t="str">
        <f t="shared" si="93"/>
        <v>FALSEFALSEFALSE</v>
      </c>
      <c r="AZ317" s="626">
        <f t="shared" si="89"/>
        <v>0</v>
      </c>
      <c r="BA317" s="627" t="str">
        <f t="shared" si="94"/>
        <v/>
      </c>
      <c r="BB317" s="627">
        <f t="shared" si="90"/>
        <v>0</v>
      </c>
      <c r="BC317" s="690" t="str">
        <f t="shared" si="91"/>
        <v/>
      </c>
    </row>
    <row r="318" spans="1:55">
      <c r="A318" s="381">
        <v>261</v>
      </c>
      <c r="B318" s="117"/>
      <c r="C318" s="288"/>
      <c r="D318" s="289"/>
      <c r="E318" s="289"/>
      <c r="F318" s="290"/>
      <c r="G318" s="292"/>
      <c r="H318" s="116"/>
      <c r="I318" s="292"/>
      <c r="J318" s="116"/>
      <c r="K318" s="370"/>
      <c r="L318" s="370"/>
      <c r="M318" s="370"/>
      <c r="N318" s="371"/>
      <c r="O318" s="371"/>
      <c r="P318" s="371"/>
      <c r="Q318" s="371"/>
      <c r="R318" s="371"/>
      <c r="S318" s="371"/>
      <c r="T318" s="443"/>
      <c r="U318" s="539"/>
      <c r="V318" s="117"/>
      <c r="W318" s="118"/>
      <c r="X318" s="119"/>
      <c r="Y318" s="120"/>
      <c r="Z318" s="122"/>
      <c r="AA318" s="121"/>
      <c r="AB318" s="443"/>
      <c r="AC318" s="734"/>
      <c r="AD318" s="372"/>
      <c r="AE318" s="485"/>
      <c r="AF318" s="373" t="str">
        <f t="shared" si="76"/>
        <v/>
      </c>
      <c r="AG318" s="373" t="str">
        <f t="shared" si="77"/>
        <v/>
      </c>
      <c r="AH318" s="374" t="str">
        <f t="shared" si="78"/>
        <v/>
      </c>
      <c r="AI318" s="375" t="str">
        <f t="shared" si="79"/>
        <v/>
      </c>
      <c r="AJ318" s="375" t="str">
        <f t="shared" si="80"/>
        <v/>
      </c>
      <c r="AK318" s="375" t="str">
        <f t="shared" si="81"/>
        <v/>
      </c>
      <c r="AL318" s="375" t="str">
        <f t="shared" si="82"/>
        <v/>
      </c>
      <c r="AM318" s="375" t="str">
        <f t="shared" si="83"/>
        <v/>
      </c>
      <c r="AN318" s="376"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376"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375" t="str">
        <f t="shared" si="84"/>
        <v/>
      </c>
      <c r="AQ318" s="444" t="str">
        <f t="shared" si="85"/>
        <v/>
      </c>
      <c r="AR318" s="375" t="str">
        <f t="shared" si="86"/>
        <v/>
      </c>
      <c r="AS318" s="377" t="str">
        <f t="shared" si="87"/>
        <v/>
      </c>
      <c r="AT318" s="378" t="str">
        <f t="shared" si="88"/>
        <v/>
      </c>
      <c r="AX318" s="625" t="b">
        <f t="shared" si="92"/>
        <v>0</v>
      </c>
      <c r="AY318" s="7" t="str">
        <f t="shared" si="93"/>
        <v>FALSEFALSEFALSE</v>
      </c>
      <c r="AZ318" s="626">
        <f t="shared" si="89"/>
        <v>0</v>
      </c>
      <c r="BA318" s="627" t="str">
        <f t="shared" si="94"/>
        <v/>
      </c>
      <c r="BB318" s="627">
        <f t="shared" si="90"/>
        <v>0</v>
      </c>
      <c r="BC318" s="690" t="str">
        <f t="shared" si="91"/>
        <v/>
      </c>
    </row>
    <row r="319" spans="1:55">
      <c r="A319" s="381">
        <v>262</v>
      </c>
      <c r="B319" s="117"/>
      <c r="C319" s="288"/>
      <c r="D319" s="289"/>
      <c r="E319" s="289"/>
      <c r="F319" s="290"/>
      <c r="G319" s="292"/>
      <c r="H319" s="116"/>
      <c r="I319" s="292"/>
      <c r="J319" s="116"/>
      <c r="K319" s="370"/>
      <c r="L319" s="370"/>
      <c r="M319" s="370"/>
      <c r="N319" s="371"/>
      <c r="O319" s="371"/>
      <c r="P319" s="371"/>
      <c r="Q319" s="371"/>
      <c r="R319" s="371"/>
      <c r="S319" s="371"/>
      <c r="T319" s="443"/>
      <c r="U319" s="539"/>
      <c r="V319" s="117"/>
      <c r="W319" s="118"/>
      <c r="X319" s="119"/>
      <c r="Y319" s="120"/>
      <c r="Z319" s="122"/>
      <c r="AA319" s="121"/>
      <c r="AB319" s="443"/>
      <c r="AC319" s="734"/>
      <c r="AD319" s="372"/>
      <c r="AE319" s="485"/>
      <c r="AF319" s="373" t="str">
        <f t="shared" si="76"/>
        <v/>
      </c>
      <c r="AG319" s="373" t="str">
        <f t="shared" si="77"/>
        <v/>
      </c>
      <c r="AH319" s="374" t="str">
        <f t="shared" si="78"/>
        <v/>
      </c>
      <c r="AI319" s="375" t="str">
        <f t="shared" si="79"/>
        <v/>
      </c>
      <c r="AJ319" s="375" t="str">
        <f t="shared" si="80"/>
        <v/>
      </c>
      <c r="AK319" s="375" t="str">
        <f t="shared" si="81"/>
        <v/>
      </c>
      <c r="AL319" s="375" t="str">
        <f t="shared" si="82"/>
        <v/>
      </c>
      <c r="AM319" s="375" t="str">
        <f t="shared" si="83"/>
        <v/>
      </c>
      <c r="AN319" s="376"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376"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375" t="str">
        <f t="shared" si="84"/>
        <v/>
      </c>
      <c r="AQ319" s="444" t="str">
        <f t="shared" si="85"/>
        <v/>
      </c>
      <c r="AR319" s="375" t="str">
        <f t="shared" si="86"/>
        <v/>
      </c>
      <c r="AS319" s="377" t="str">
        <f t="shared" si="87"/>
        <v/>
      </c>
      <c r="AT319" s="378" t="str">
        <f t="shared" si="88"/>
        <v/>
      </c>
      <c r="AX319" s="625" t="b">
        <f t="shared" si="92"/>
        <v>0</v>
      </c>
      <c r="AY319" s="7" t="str">
        <f t="shared" si="93"/>
        <v>FALSEFALSEFALSE</v>
      </c>
      <c r="AZ319" s="626">
        <f t="shared" si="89"/>
        <v>0</v>
      </c>
      <c r="BA319" s="627" t="str">
        <f t="shared" si="94"/>
        <v/>
      </c>
      <c r="BB319" s="627">
        <f t="shared" si="90"/>
        <v>0</v>
      </c>
      <c r="BC319" s="690" t="str">
        <f t="shared" si="91"/>
        <v/>
      </c>
    </row>
    <row r="320" spans="1:55">
      <c r="A320" s="381">
        <v>263</v>
      </c>
      <c r="B320" s="117"/>
      <c r="C320" s="288"/>
      <c r="D320" s="289"/>
      <c r="E320" s="289"/>
      <c r="F320" s="290"/>
      <c r="G320" s="292"/>
      <c r="H320" s="116"/>
      <c r="I320" s="292"/>
      <c r="J320" s="116"/>
      <c r="K320" s="370"/>
      <c r="L320" s="370"/>
      <c r="M320" s="370"/>
      <c r="N320" s="371"/>
      <c r="O320" s="371"/>
      <c r="P320" s="371"/>
      <c r="Q320" s="371"/>
      <c r="R320" s="371"/>
      <c r="S320" s="371"/>
      <c r="T320" s="443"/>
      <c r="U320" s="539"/>
      <c r="V320" s="117"/>
      <c r="W320" s="118"/>
      <c r="X320" s="119"/>
      <c r="Y320" s="120"/>
      <c r="Z320" s="122"/>
      <c r="AA320" s="121"/>
      <c r="AB320" s="443"/>
      <c r="AC320" s="734"/>
      <c r="AD320" s="372"/>
      <c r="AE320" s="485"/>
      <c r="AF320" s="373" t="str">
        <f t="shared" si="76"/>
        <v/>
      </c>
      <c r="AG320" s="373" t="str">
        <f t="shared" si="77"/>
        <v/>
      </c>
      <c r="AH320" s="374" t="str">
        <f t="shared" si="78"/>
        <v/>
      </c>
      <c r="AI320" s="375" t="str">
        <f t="shared" si="79"/>
        <v/>
      </c>
      <c r="AJ320" s="375" t="str">
        <f t="shared" si="80"/>
        <v/>
      </c>
      <c r="AK320" s="375" t="str">
        <f t="shared" si="81"/>
        <v/>
      </c>
      <c r="AL320" s="375" t="str">
        <f t="shared" si="82"/>
        <v/>
      </c>
      <c r="AM320" s="375" t="str">
        <f t="shared" si="83"/>
        <v/>
      </c>
      <c r="AN320" s="376"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376"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375" t="str">
        <f t="shared" si="84"/>
        <v/>
      </c>
      <c r="AQ320" s="444" t="str">
        <f t="shared" si="85"/>
        <v/>
      </c>
      <c r="AR320" s="375" t="str">
        <f t="shared" si="86"/>
        <v/>
      </c>
      <c r="AS320" s="377" t="str">
        <f t="shared" si="87"/>
        <v/>
      </c>
      <c r="AT320" s="378" t="str">
        <f t="shared" si="88"/>
        <v/>
      </c>
      <c r="AX320" s="625" t="b">
        <f t="shared" si="92"/>
        <v>0</v>
      </c>
      <c r="AY320" s="7" t="str">
        <f t="shared" si="93"/>
        <v>FALSEFALSEFALSE</v>
      </c>
      <c r="AZ320" s="626">
        <f t="shared" si="89"/>
        <v>0</v>
      </c>
      <c r="BA320" s="627" t="str">
        <f t="shared" si="94"/>
        <v/>
      </c>
      <c r="BB320" s="627">
        <f t="shared" si="90"/>
        <v>0</v>
      </c>
      <c r="BC320" s="690" t="str">
        <f t="shared" si="91"/>
        <v/>
      </c>
    </row>
    <row r="321" spans="1:55">
      <c r="A321" s="381">
        <v>264</v>
      </c>
      <c r="B321" s="117"/>
      <c r="C321" s="288"/>
      <c r="D321" s="289"/>
      <c r="E321" s="289"/>
      <c r="F321" s="290"/>
      <c r="G321" s="292"/>
      <c r="H321" s="116"/>
      <c r="I321" s="292"/>
      <c r="J321" s="116"/>
      <c r="K321" s="370"/>
      <c r="L321" s="370"/>
      <c r="M321" s="370"/>
      <c r="N321" s="371"/>
      <c r="O321" s="371"/>
      <c r="P321" s="371"/>
      <c r="Q321" s="371"/>
      <c r="R321" s="371"/>
      <c r="S321" s="371"/>
      <c r="T321" s="443"/>
      <c r="U321" s="539"/>
      <c r="V321" s="117"/>
      <c r="W321" s="118"/>
      <c r="X321" s="119"/>
      <c r="Y321" s="120"/>
      <c r="Z321" s="122"/>
      <c r="AA321" s="121"/>
      <c r="AB321" s="443"/>
      <c r="AC321" s="734"/>
      <c r="AD321" s="372"/>
      <c r="AE321" s="485"/>
      <c r="AF321" s="373" t="str">
        <f t="shared" si="76"/>
        <v/>
      </c>
      <c r="AG321" s="373" t="str">
        <f t="shared" si="77"/>
        <v/>
      </c>
      <c r="AH321" s="374" t="str">
        <f t="shared" si="78"/>
        <v/>
      </c>
      <c r="AI321" s="375" t="str">
        <f t="shared" si="79"/>
        <v/>
      </c>
      <c r="AJ321" s="375" t="str">
        <f t="shared" si="80"/>
        <v/>
      </c>
      <c r="AK321" s="375" t="str">
        <f t="shared" si="81"/>
        <v/>
      </c>
      <c r="AL321" s="375" t="str">
        <f t="shared" si="82"/>
        <v/>
      </c>
      <c r="AM321" s="375" t="str">
        <f t="shared" si="83"/>
        <v/>
      </c>
      <c r="AN321" s="376"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376"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375" t="str">
        <f t="shared" si="84"/>
        <v/>
      </c>
      <c r="AQ321" s="444" t="str">
        <f t="shared" si="85"/>
        <v/>
      </c>
      <c r="AR321" s="375" t="str">
        <f t="shared" si="86"/>
        <v/>
      </c>
      <c r="AS321" s="377" t="str">
        <f t="shared" si="87"/>
        <v/>
      </c>
      <c r="AT321" s="378" t="str">
        <f t="shared" si="88"/>
        <v/>
      </c>
      <c r="AX321" s="625" t="b">
        <f t="shared" si="92"/>
        <v>0</v>
      </c>
      <c r="AY321" s="7" t="str">
        <f t="shared" si="93"/>
        <v>FALSEFALSEFALSE</v>
      </c>
      <c r="AZ321" s="626">
        <f t="shared" si="89"/>
        <v>0</v>
      </c>
      <c r="BA321" s="627" t="str">
        <f t="shared" si="94"/>
        <v/>
      </c>
      <c r="BB321" s="627">
        <f t="shared" si="90"/>
        <v>0</v>
      </c>
      <c r="BC321" s="690" t="str">
        <f t="shared" si="91"/>
        <v/>
      </c>
    </row>
    <row r="322" spans="1:55">
      <c r="A322" s="381">
        <v>265</v>
      </c>
      <c r="B322" s="117"/>
      <c r="C322" s="288"/>
      <c r="D322" s="289"/>
      <c r="E322" s="289"/>
      <c r="F322" s="290"/>
      <c r="G322" s="292"/>
      <c r="H322" s="116"/>
      <c r="I322" s="292"/>
      <c r="J322" s="116"/>
      <c r="K322" s="370"/>
      <c r="L322" s="370"/>
      <c r="M322" s="370"/>
      <c r="N322" s="371"/>
      <c r="O322" s="371"/>
      <c r="P322" s="371"/>
      <c r="Q322" s="371"/>
      <c r="R322" s="371"/>
      <c r="S322" s="371"/>
      <c r="T322" s="443"/>
      <c r="U322" s="539"/>
      <c r="V322" s="117"/>
      <c r="W322" s="118"/>
      <c r="X322" s="119"/>
      <c r="Y322" s="120"/>
      <c r="Z322" s="122"/>
      <c r="AA322" s="121"/>
      <c r="AB322" s="443"/>
      <c r="AC322" s="734"/>
      <c r="AD322" s="372"/>
      <c r="AE322" s="485"/>
      <c r="AF322" s="373" t="str">
        <f t="shared" si="76"/>
        <v/>
      </c>
      <c r="AG322" s="373" t="str">
        <f t="shared" si="77"/>
        <v/>
      </c>
      <c r="AH322" s="374" t="str">
        <f t="shared" si="78"/>
        <v/>
      </c>
      <c r="AI322" s="375" t="str">
        <f t="shared" si="79"/>
        <v/>
      </c>
      <c r="AJ322" s="375" t="str">
        <f t="shared" si="80"/>
        <v/>
      </c>
      <c r="AK322" s="375" t="str">
        <f t="shared" si="81"/>
        <v/>
      </c>
      <c r="AL322" s="375" t="str">
        <f t="shared" si="82"/>
        <v/>
      </c>
      <c r="AM322" s="375" t="str">
        <f t="shared" si="83"/>
        <v/>
      </c>
      <c r="AN322" s="376"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376"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375" t="str">
        <f t="shared" si="84"/>
        <v/>
      </c>
      <c r="AQ322" s="444" t="str">
        <f t="shared" si="85"/>
        <v/>
      </c>
      <c r="AR322" s="375" t="str">
        <f t="shared" si="86"/>
        <v/>
      </c>
      <c r="AS322" s="377" t="str">
        <f t="shared" si="87"/>
        <v/>
      </c>
      <c r="AT322" s="378" t="str">
        <f t="shared" si="88"/>
        <v/>
      </c>
      <c r="AX322" s="625" t="b">
        <f t="shared" si="92"/>
        <v>0</v>
      </c>
      <c r="AY322" s="7" t="str">
        <f t="shared" si="93"/>
        <v>FALSEFALSEFALSE</v>
      </c>
      <c r="AZ322" s="626">
        <f t="shared" si="89"/>
        <v>0</v>
      </c>
      <c r="BA322" s="627" t="str">
        <f t="shared" si="94"/>
        <v/>
      </c>
      <c r="BB322" s="627">
        <f t="shared" si="90"/>
        <v>0</v>
      </c>
      <c r="BC322" s="690" t="str">
        <f t="shared" si="91"/>
        <v/>
      </c>
    </row>
    <row r="323" spans="1:55">
      <c r="A323" s="381">
        <v>266</v>
      </c>
      <c r="B323" s="117"/>
      <c r="C323" s="288"/>
      <c r="D323" s="289"/>
      <c r="E323" s="289"/>
      <c r="F323" s="290"/>
      <c r="G323" s="292"/>
      <c r="H323" s="116"/>
      <c r="I323" s="292"/>
      <c r="J323" s="116"/>
      <c r="K323" s="370"/>
      <c r="L323" s="370"/>
      <c r="M323" s="370"/>
      <c r="N323" s="371"/>
      <c r="O323" s="371"/>
      <c r="P323" s="371"/>
      <c r="Q323" s="371"/>
      <c r="R323" s="371"/>
      <c r="S323" s="371"/>
      <c r="T323" s="443"/>
      <c r="U323" s="539"/>
      <c r="V323" s="117"/>
      <c r="W323" s="118"/>
      <c r="X323" s="119"/>
      <c r="Y323" s="120"/>
      <c r="Z323" s="122"/>
      <c r="AA323" s="121"/>
      <c r="AB323" s="443"/>
      <c r="AC323" s="734"/>
      <c r="AD323" s="372"/>
      <c r="AE323" s="485"/>
      <c r="AF323" s="373" t="str">
        <f t="shared" si="76"/>
        <v/>
      </c>
      <c r="AG323" s="373" t="str">
        <f t="shared" si="77"/>
        <v/>
      </c>
      <c r="AH323" s="374" t="str">
        <f t="shared" si="78"/>
        <v/>
      </c>
      <c r="AI323" s="375" t="str">
        <f t="shared" si="79"/>
        <v/>
      </c>
      <c r="AJ323" s="375" t="str">
        <f t="shared" si="80"/>
        <v/>
      </c>
      <c r="AK323" s="375" t="str">
        <f t="shared" si="81"/>
        <v/>
      </c>
      <c r="AL323" s="375" t="str">
        <f t="shared" si="82"/>
        <v/>
      </c>
      <c r="AM323" s="375" t="str">
        <f t="shared" si="83"/>
        <v/>
      </c>
      <c r="AN323" s="376"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376"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375" t="str">
        <f t="shared" si="84"/>
        <v/>
      </c>
      <c r="AQ323" s="444" t="str">
        <f t="shared" si="85"/>
        <v/>
      </c>
      <c r="AR323" s="375" t="str">
        <f t="shared" si="86"/>
        <v/>
      </c>
      <c r="AS323" s="377" t="str">
        <f t="shared" si="87"/>
        <v/>
      </c>
      <c r="AT323" s="378" t="str">
        <f t="shared" si="88"/>
        <v/>
      </c>
      <c r="AX323" s="625" t="b">
        <f t="shared" si="92"/>
        <v>0</v>
      </c>
      <c r="AY323" s="7" t="str">
        <f t="shared" si="93"/>
        <v>FALSEFALSEFALSE</v>
      </c>
      <c r="AZ323" s="626">
        <f t="shared" si="89"/>
        <v>0</v>
      </c>
      <c r="BA323" s="627" t="str">
        <f t="shared" si="94"/>
        <v/>
      </c>
      <c r="BB323" s="627">
        <f t="shared" si="90"/>
        <v>0</v>
      </c>
      <c r="BC323" s="690" t="str">
        <f t="shared" si="91"/>
        <v/>
      </c>
    </row>
    <row r="324" spans="1:55">
      <c r="A324" s="381">
        <v>267</v>
      </c>
      <c r="B324" s="117"/>
      <c r="C324" s="288"/>
      <c r="D324" s="289"/>
      <c r="E324" s="289"/>
      <c r="F324" s="290"/>
      <c r="G324" s="292"/>
      <c r="H324" s="116"/>
      <c r="I324" s="292"/>
      <c r="J324" s="116"/>
      <c r="K324" s="370"/>
      <c r="L324" s="370"/>
      <c r="M324" s="370"/>
      <c r="N324" s="371"/>
      <c r="O324" s="371"/>
      <c r="P324" s="371"/>
      <c r="Q324" s="371"/>
      <c r="R324" s="371"/>
      <c r="S324" s="371"/>
      <c r="T324" s="443"/>
      <c r="U324" s="539"/>
      <c r="V324" s="117"/>
      <c r="W324" s="118"/>
      <c r="X324" s="119"/>
      <c r="Y324" s="120"/>
      <c r="Z324" s="122"/>
      <c r="AA324" s="121"/>
      <c r="AB324" s="443"/>
      <c r="AC324" s="734"/>
      <c r="AD324" s="372"/>
      <c r="AE324" s="485"/>
      <c r="AF324" s="373" t="str">
        <f t="shared" si="76"/>
        <v/>
      </c>
      <c r="AG324" s="373" t="str">
        <f t="shared" si="77"/>
        <v/>
      </c>
      <c r="AH324" s="374" t="str">
        <f t="shared" si="78"/>
        <v/>
      </c>
      <c r="AI324" s="375" t="str">
        <f t="shared" si="79"/>
        <v/>
      </c>
      <c r="AJ324" s="375" t="str">
        <f t="shared" si="80"/>
        <v/>
      </c>
      <c r="AK324" s="375" t="str">
        <f t="shared" si="81"/>
        <v/>
      </c>
      <c r="AL324" s="375" t="str">
        <f t="shared" si="82"/>
        <v/>
      </c>
      <c r="AM324" s="375" t="str">
        <f t="shared" si="83"/>
        <v/>
      </c>
      <c r="AN324" s="376"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376"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375" t="str">
        <f t="shared" si="84"/>
        <v/>
      </c>
      <c r="AQ324" s="444" t="str">
        <f t="shared" si="85"/>
        <v/>
      </c>
      <c r="AR324" s="375" t="str">
        <f t="shared" si="86"/>
        <v/>
      </c>
      <c r="AS324" s="377" t="str">
        <f t="shared" si="87"/>
        <v/>
      </c>
      <c r="AT324" s="378" t="str">
        <f t="shared" si="88"/>
        <v/>
      </c>
      <c r="AX324" s="625" t="b">
        <f t="shared" si="92"/>
        <v>0</v>
      </c>
      <c r="AY324" s="7" t="str">
        <f t="shared" si="93"/>
        <v>FALSEFALSEFALSE</v>
      </c>
      <c r="AZ324" s="626">
        <f t="shared" si="89"/>
        <v>0</v>
      </c>
      <c r="BA324" s="627" t="str">
        <f t="shared" si="94"/>
        <v/>
      </c>
      <c r="BB324" s="627">
        <f t="shared" si="90"/>
        <v>0</v>
      </c>
      <c r="BC324" s="690" t="str">
        <f t="shared" si="91"/>
        <v/>
      </c>
    </row>
    <row r="325" spans="1:55">
      <c r="A325" s="381">
        <v>268</v>
      </c>
      <c r="B325" s="117"/>
      <c r="C325" s="288"/>
      <c r="D325" s="289"/>
      <c r="E325" s="289"/>
      <c r="F325" s="290"/>
      <c r="G325" s="292"/>
      <c r="H325" s="116"/>
      <c r="I325" s="292"/>
      <c r="J325" s="116"/>
      <c r="K325" s="370"/>
      <c r="L325" s="370"/>
      <c r="M325" s="370"/>
      <c r="N325" s="371"/>
      <c r="O325" s="371"/>
      <c r="P325" s="371"/>
      <c r="Q325" s="371"/>
      <c r="R325" s="371"/>
      <c r="S325" s="371"/>
      <c r="T325" s="443"/>
      <c r="U325" s="539"/>
      <c r="V325" s="117"/>
      <c r="W325" s="118"/>
      <c r="X325" s="119"/>
      <c r="Y325" s="120"/>
      <c r="Z325" s="122"/>
      <c r="AA325" s="121"/>
      <c r="AB325" s="443"/>
      <c r="AC325" s="734"/>
      <c r="AD325" s="372"/>
      <c r="AE325" s="485"/>
      <c r="AF325" s="373" t="str">
        <f t="shared" si="76"/>
        <v/>
      </c>
      <c r="AG325" s="373" t="str">
        <f t="shared" si="77"/>
        <v/>
      </c>
      <c r="AH325" s="374" t="str">
        <f t="shared" si="78"/>
        <v/>
      </c>
      <c r="AI325" s="375" t="str">
        <f t="shared" si="79"/>
        <v/>
      </c>
      <c r="AJ325" s="375" t="str">
        <f t="shared" si="80"/>
        <v/>
      </c>
      <c r="AK325" s="375" t="str">
        <f t="shared" si="81"/>
        <v/>
      </c>
      <c r="AL325" s="375" t="str">
        <f t="shared" si="82"/>
        <v/>
      </c>
      <c r="AM325" s="375" t="str">
        <f t="shared" si="83"/>
        <v/>
      </c>
      <c r="AN325" s="376"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376"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375" t="str">
        <f t="shared" si="84"/>
        <v/>
      </c>
      <c r="AQ325" s="444" t="str">
        <f t="shared" si="85"/>
        <v/>
      </c>
      <c r="AR325" s="375" t="str">
        <f t="shared" si="86"/>
        <v/>
      </c>
      <c r="AS325" s="377" t="str">
        <f t="shared" si="87"/>
        <v/>
      </c>
      <c r="AT325" s="378" t="str">
        <f t="shared" si="88"/>
        <v/>
      </c>
      <c r="AX325" s="625" t="b">
        <f t="shared" si="92"/>
        <v>0</v>
      </c>
      <c r="AY325" s="7" t="str">
        <f t="shared" si="93"/>
        <v>FALSEFALSEFALSE</v>
      </c>
      <c r="AZ325" s="626">
        <f t="shared" si="89"/>
        <v>0</v>
      </c>
      <c r="BA325" s="627" t="str">
        <f t="shared" si="94"/>
        <v/>
      </c>
      <c r="BB325" s="627">
        <f t="shared" si="90"/>
        <v>0</v>
      </c>
      <c r="BC325" s="690" t="str">
        <f t="shared" si="91"/>
        <v/>
      </c>
    </row>
    <row r="326" spans="1:55">
      <c r="A326" s="381">
        <v>269</v>
      </c>
      <c r="B326" s="117"/>
      <c r="C326" s="288"/>
      <c r="D326" s="289"/>
      <c r="E326" s="289"/>
      <c r="F326" s="290"/>
      <c r="G326" s="292"/>
      <c r="H326" s="116"/>
      <c r="I326" s="292"/>
      <c r="J326" s="116"/>
      <c r="K326" s="370"/>
      <c r="L326" s="370"/>
      <c r="M326" s="370"/>
      <c r="N326" s="371"/>
      <c r="O326" s="371"/>
      <c r="P326" s="371"/>
      <c r="Q326" s="371"/>
      <c r="R326" s="371"/>
      <c r="S326" s="371"/>
      <c r="T326" s="443"/>
      <c r="U326" s="539"/>
      <c r="V326" s="117"/>
      <c r="W326" s="118"/>
      <c r="X326" s="119"/>
      <c r="Y326" s="120"/>
      <c r="Z326" s="122"/>
      <c r="AA326" s="121"/>
      <c r="AB326" s="443"/>
      <c r="AC326" s="734"/>
      <c r="AD326" s="372"/>
      <c r="AE326" s="485"/>
      <c r="AF326" s="373" t="str">
        <f t="shared" si="76"/>
        <v/>
      </c>
      <c r="AG326" s="373" t="str">
        <f t="shared" si="77"/>
        <v/>
      </c>
      <c r="AH326" s="374" t="str">
        <f t="shared" si="78"/>
        <v/>
      </c>
      <c r="AI326" s="375" t="str">
        <f t="shared" si="79"/>
        <v/>
      </c>
      <c r="AJ326" s="375" t="str">
        <f t="shared" si="80"/>
        <v/>
      </c>
      <c r="AK326" s="375" t="str">
        <f t="shared" si="81"/>
        <v/>
      </c>
      <c r="AL326" s="375" t="str">
        <f t="shared" si="82"/>
        <v/>
      </c>
      <c r="AM326" s="375" t="str">
        <f t="shared" si="83"/>
        <v/>
      </c>
      <c r="AN326" s="376"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376"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375" t="str">
        <f t="shared" si="84"/>
        <v/>
      </c>
      <c r="AQ326" s="444" t="str">
        <f t="shared" si="85"/>
        <v/>
      </c>
      <c r="AR326" s="375" t="str">
        <f t="shared" si="86"/>
        <v/>
      </c>
      <c r="AS326" s="377" t="str">
        <f t="shared" si="87"/>
        <v/>
      </c>
      <c r="AT326" s="378" t="str">
        <f t="shared" si="88"/>
        <v/>
      </c>
      <c r="AX326" s="625" t="b">
        <f t="shared" si="92"/>
        <v>0</v>
      </c>
      <c r="AY326" s="7" t="str">
        <f t="shared" si="93"/>
        <v>FALSEFALSEFALSE</v>
      </c>
      <c r="AZ326" s="626">
        <f t="shared" si="89"/>
        <v>0</v>
      </c>
      <c r="BA326" s="627" t="str">
        <f t="shared" si="94"/>
        <v/>
      </c>
      <c r="BB326" s="627">
        <f t="shared" si="90"/>
        <v>0</v>
      </c>
      <c r="BC326" s="690" t="str">
        <f t="shared" si="91"/>
        <v/>
      </c>
    </row>
    <row r="327" spans="1:55">
      <c r="A327" s="381">
        <v>270</v>
      </c>
      <c r="B327" s="117"/>
      <c r="C327" s="288"/>
      <c r="D327" s="289"/>
      <c r="E327" s="289"/>
      <c r="F327" s="290"/>
      <c r="G327" s="292"/>
      <c r="H327" s="116"/>
      <c r="I327" s="292"/>
      <c r="J327" s="116"/>
      <c r="K327" s="370"/>
      <c r="L327" s="370"/>
      <c r="M327" s="370"/>
      <c r="N327" s="371"/>
      <c r="O327" s="371"/>
      <c r="P327" s="371"/>
      <c r="Q327" s="371"/>
      <c r="R327" s="371"/>
      <c r="S327" s="371"/>
      <c r="T327" s="443"/>
      <c r="U327" s="539"/>
      <c r="V327" s="117"/>
      <c r="W327" s="118"/>
      <c r="X327" s="119"/>
      <c r="Y327" s="120"/>
      <c r="Z327" s="122"/>
      <c r="AA327" s="121"/>
      <c r="AB327" s="443"/>
      <c r="AC327" s="734"/>
      <c r="AD327" s="372"/>
      <c r="AE327" s="485"/>
      <c r="AF327" s="373" t="str">
        <f t="shared" si="76"/>
        <v/>
      </c>
      <c r="AG327" s="373" t="str">
        <f t="shared" si="77"/>
        <v/>
      </c>
      <c r="AH327" s="374" t="str">
        <f t="shared" si="78"/>
        <v/>
      </c>
      <c r="AI327" s="375" t="str">
        <f t="shared" si="79"/>
        <v/>
      </c>
      <c r="AJ327" s="375" t="str">
        <f t="shared" si="80"/>
        <v/>
      </c>
      <c r="AK327" s="375" t="str">
        <f t="shared" si="81"/>
        <v/>
      </c>
      <c r="AL327" s="375" t="str">
        <f t="shared" si="82"/>
        <v/>
      </c>
      <c r="AM327" s="375" t="str">
        <f t="shared" si="83"/>
        <v/>
      </c>
      <c r="AN327" s="376"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376"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375" t="str">
        <f t="shared" si="84"/>
        <v/>
      </c>
      <c r="AQ327" s="444" t="str">
        <f t="shared" si="85"/>
        <v/>
      </c>
      <c r="AR327" s="375" t="str">
        <f t="shared" si="86"/>
        <v/>
      </c>
      <c r="AS327" s="377" t="str">
        <f t="shared" si="87"/>
        <v/>
      </c>
      <c r="AT327" s="378" t="str">
        <f t="shared" si="88"/>
        <v/>
      </c>
      <c r="AX327" s="625" t="b">
        <f t="shared" si="92"/>
        <v>0</v>
      </c>
      <c r="AY327" s="7" t="str">
        <f t="shared" si="93"/>
        <v>FALSEFALSEFALSE</v>
      </c>
      <c r="AZ327" s="626">
        <f t="shared" si="89"/>
        <v>0</v>
      </c>
      <c r="BA327" s="627" t="str">
        <f t="shared" si="94"/>
        <v/>
      </c>
      <c r="BB327" s="627">
        <f t="shared" si="90"/>
        <v>0</v>
      </c>
      <c r="BC327" s="690" t="str">
        <f t="shared" si="91"/>
        <v/>
      </c>
    </row>
    <row r="328" spans="1:55">
      <c r="A328" s="381">
        <v>271</v>
      </c>
      <c r="B328" s="117"/>
      <c r="C328" s="288"/>
      <c r="D328" s="289"/>
      <c r="E328" s="289"/>
      <c r="F328" s="290"/>
      <c r="G328" s="292"/>
      <c r="H328" s="116"/>
      <c r="I328" s="292"/>
      <c r="J328" s="116"/>
      <c r="K328" s="370"/>
      <c r="L328" s="370"/>
      <c r="M328" s="370"/>
      <c r="N328" s="371"/>
      <c r="O328" s="371"/>
      <c r="P328" s="371"/>
      <c r="Q328" s="371"/>
      <c r="R328" s="371"/>
      <c r="S328" s="371"/>
      <c r="T328" s="443"/>
      <c r="U328" s="539"/>
      <c r="V328" s="117"/>
      <c r="W328" s="118"/>
      <c r="X328" s="119"/>
      <c r="Y328" s="120"/>
      <c r="Z328" s="122"/>
      <c r="AA328" s="121"/>
      <c r="AB328" s="443"/>
      <c r="AC328" s="734"/>
      <c r="AD328" s="372"/>
      <c r="AE328" s="485"/>
      <c r="AF328" s="373" t="str">
        <f t="shared" si="76"/>
        <v/>
      </c>
      <c r="AG328" s="373" t="str">
        <f t="shared" si="77"/>
        <v/>
      </c>
      <c r="AH328" s="374" t="str">
        <f t="shared" si="78"/>
        <v/>
      </c>
      <c r="AI328" s="375" t="str">
        <f t="shared" si="79"/>
        <v/>
      </c>
      <c r="AJ328" s="375" t="str">
        <f t="shared" si="80"/>
        <v/>
      </c>
      <c r="AK328" s="375" t="str">
        <f t="shared" si="81"/>
        <v/>
      </c>
      <c r="AL328" s="375" t="str">
        <f t="shared" si="82"/>
        <v/>
      </c>
      <c r="AM328" s="375" t="str">
        <f t="shared" si="83"/>
        <v/>
      </c>
      <c r="AN328" s="376"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376"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375" t="str">
        <f t="shared" si="84"/>
        <v/>
      </c>
      <c r="AQ328" s="444" t="str">
        <f t="shared" si="85"/>
        <v/>
      </c>
      <c r="AR328" s="375" t="str">
        <f t="shared" si="86"/>
        <v/>
      </c>
      <c r="AS328" s="377" t="str">
        <f t="shared" si="87"/>
        <v/>
      </c>
      <c r="AT328" s="378" t="str">
        <f t="shared" si="88"/>
        <v/>
      </c>
      <c r="AX328" s="625" t="b">
        <f t="shared" si="92"/>
        <v>0</v>
      </c>
      <c r="AY328" s="7" t="str">
        <f t="shared" si="93"/>
        <v>FALSEFALSEFALSE</v>
      </c>
      <c r="AZ328" s="626">
        <f t="shared" si="89"/>
        <v>0</v>
      </c>
      <c r="BA328" s="627" t="str">
        <f t="shared" si="94"/>
        <v/>
      </c>
      <c r="BB328" s="627">
        <f t="shared" si="90"/>
        <v>0</v>
      </c>
      <c r="BC328" s="690" t="str">
        <f t="shared" si="91"/>
        <v/>
      </c>
    </row>
    <row r="329" spans="1:55">
      <c r="A329" s="381">
        <v>272</v>
      </c>
      <c r="B329" s="117"/>
      <c r="C329" s="288"/>
      <c r="D329" s="289"/>
      <c r="E329" s="289"/>
      <c r="F329" s="290"/>
      <c r="G329" s="292"/>
      <c r="H329" s="116"/>
      <c r="I329" s="292"/>
      <c r="J329" s="116"/>
      <c r="K329" s="370"/>
      <c r="L329" s="370"/>
      <c r="M329" s="370"/>
      <c r="N329" s="371"/>
      <c r="O329" s="371"/>
      <c r="P329" s="371"/>
      <c r="Q329" s="371"/>
      <c r="R329" s="371"/>
      <c r="S329" s="371"/>
      <c r="T329" s="443"/>
      <c r="U329" s="539"/>
      <c r="V329" s="117"/>
      <c r="W329" s="118"/>
      <c r="X329" s="119"/>
      <c r="Y329" s="120"/>
      <c r="Z329" s="122"/>
      <c r="AA329" s="121"/>
      <c r="AB329" s="443"/>
      <c r="AC329" s="734"/>
      <c r="AD329" s="372"/>
      <c r="AE329" s="485"/>
      <c r="AF329" s="373" t="str">
        <f t="shared" si="76"/>
        <v/>
      </c>
      <c r="AG329" s="373" t="str">
        <f t="shared" si="77"/>
        <v/>
      </c>
      <c r="AH329" s="374" t="str">
        <f t="shared" si="78"/>
        <v/>
      </c>
      <c r="AI329" s="375" t="str">
        <f t="shared" si="79"/>
        <v/>
      </c>
      <c r="AJ329" s="375" t="str">
        <f t="shared" si="80"/>
        <v/>
      </c>
      <c r="AK329" s="375" t="str">
        <f t="shared" si="81"/>
        <v/>
      </c>
      <c r="AL329" s="375" t="str">
        <f t="shared" si="82"/>
        <v/>
      </c>
      <c r="AM329" s="375" t="str">
        <f t="shared" si="83"/>
        <v/>
      </c>
      <c r="AN329" s="376"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376"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375" t="str">
        <f t="shared" si="84"/>
        <v/>
      </c>
      <c r="AQ329" s="444" t="str">
        <f t="shared" si="85"/>
        <v/>
      </c>
      <c r="AR329" s="375" t="str">
        <f t="shared" si="86"/>
        <v/>
      </c>
      <c r="AS329" s="377" t="str">
        <f t="shared" si="87"/>
        <v/>
      </c>
      <c r="AT329" s="378" t="str">
        <f t="shared" si="88"/>
        <v/>
      </c>
      <c r="AX329" s="625" t="b">
        <f t="shared" si="92"/>
        <v>0</v>
      </c>
      <c r="AY329" s="7" t="str">
        <f t="shared" si="93"/>
        <v>FALSEFALSEFALSE</v>
      </c>
      <c r="AZ329" s="626">
        <f t="shared" si="89"/>
        <v>0</v>
      </c>
      <c r="BA329" s="627" t="str">
        <f t="shared" si="94"/>
        <v/>
      </c>
      <c r="BB329" s="627">
        <f t="shared" si="90"/>
        <v>0</v>
      </c>
      <c r="BC329" s="690" t="str">
        <f t="shared" si="91"/>
        <v/>
      </c>
    </row>
    <row r="330" spans="1:55">
      <c r="A330" s="381">
        <v>273</v>
      </c>
      <c r="B330" s="117"/>
      <c r="C330" s="288"/>
      <c r="D330" s="289"/>
      <c r="E330" s="289"/>
      <c r="F330" s="290"/>
      <c r="G330" s="292"/>
      <c r="H330" s="116"/>
      <c r="I330" s="292"/>
      <c r="J330" s="116"/>
      <c r="K330" s="370"/>
      <c r="L330" s="370"/>
      <c r="M330" s="370"/>
      <c r="N330" s="371"/>
      <c r="O330" s="371"/>
      <c r="P330" s="371"/>
      <c r="Q330" s="371"/>
      <c r="R330" s="371"/>
      <c r="S330" s="371"/>
      <c r="T330" s="443"/>
      <c r="U330" s="539"/>
      <c r="V330" s="117"/>
      <c r="W330" s="118"/>
      <c r="X330" s="119"/>
      <c r="Y330" s="120"/>
      <c r="Z330" s="122"/>
      <c r="AA330" s="121"/>
      <c r="AB330" s="443"/>
      <c r="AC330" s="734"/>
      <c r="AD330" s="372"/>
      <c r="AE330" s="485"/>
      <c r="AF330" s="373" t="str">
        <f t="shared" si="76"/>
        <v/>
      </c>
      <c r="AG330" s="373" t="str">
        <f t="shared" si="77"/>
        <v/>
      </c>
      <c r="AH330" s="374" t="str">
        <f t="shared" si="78"/>
        <v/>
      </c>
      <c r="AI330" s="375" t="str">
        <f t="shared" si="79"/>
        <v/>
      </c>
      <c r="AJ330" s="375" t="str">
        <f t="shared" si="80"/>
        <v/>
      </c>
      <c r="AK330" s="375" t="str">
        <f t="shared" si="81"/>
        <v/>
      </c>
      <c r="AL330" s="375" t="str">
        <f t="shared" si="82"/>
        <v/>
      </c>
      <c r="AM330" s="375" t="str">
        <f t="shared" si="83"/>
        <v/>
      </c>
      <c r="AN330" s="376"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376"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375" t="str">
        <f t="shared" si="84"/>
        <v/>
      </c>
      <c r="AQ330" s="444" t="str">
        <f t="shared" si="85"/>
        <v/>
      </c>
      <c r="AR330" s="375" t="str">
        <f t="shared" si="86"/>
        <v/>
      </c>
      <c r="AS330" s="377" t="str">
        <f t="shared" si="87"/>
        <v/>
      </c>
      <c r="AT330" s="378" t="str">
        <f t="shared" si="88"/>
        <v/>
      </c>
      <c r="AX330" s="625" t="b">
        <f t="shared" si="92"/>
        <v>0</v>
      </c>
      <c r="AY330" s="7" t="str">
        <f t="shared" si="93"/>
        <v>FALSEFALSEFALSE</v>
      </c>
      <c r="AZ330" s="626">
        <f t="shared" si="89"/>
        <v>0</v>
      </c>
      <c r="BA330" s="627" t="str">
        <f t="shared" si="94"/>
        <v/>
      </c>
      <c r="BB330" s="627">
        <f t="shared" si="90"/>
        <v>0</v>
      </c>
      <c r="BC330" s="690" t="str">
        <f t="shared" si="91"/>
        <v/>
      </c>
    </row>
    <row r="331" spans="1:55">
      <c r="A331" s="381">
        <v>274</v>
      </c>
      <c r="B331" s="117"/>
      <c r="C331" s="288"/>
      <c r="D331" s="289"/>
      <c r="E331" s="289"/>
      <c r="F331" s="290"/>
      <c r="G331" s="292"/>
      <c r="H331" s="116"/>
      <c r="I331" s="292"/>
      <c r="J331" s="116"/>
      <c r="K331" s="370"/>
      <c r="L331" s="370"/>
      <c r="M331" s="370"/>
      <c r="N331" s="371"/>
      <c r="O331" s="371"/>
      <c r="P331" s="371"/>
      <c r="Q331" s="371"/>
      <c r="R331" s="371"/>
      <c r="S331" s="371"/>
      <c r="T331" s="443"/>
      <c r="U331" s="539"/>
      <c r="V331" s="117"/>
      <c r="W331" s="118"/>
      <c r="X331" s="119"/>
      <c r="Y331" s="120"/>
      <c r="Z331" s="122"/>
      <c r="AA331" s="121"/>
      <c r="AB331" s="443"/>
      <c r="AC331" s="734"/>
      <c r="AD331" s="372"/>
      <c r="AE331" s="485"/>
      <c r="AF331" s="373" t="str">
        <f t="shared" si="76"/>
        <v/>
      </c>
      <c r="AG331" s="373" t="str">
        <f t="shared" si="77"/>
        <v/>
      </c>
      <c r="AH331" s="374" t="str">
        <f t="shared" si="78"/>
        <v/>
      </c>
      <c r="AI331" s="375" t="str">
        <f t="shared" si="79"/>
        <v/>
      </c>
      <c r="AJ331" s="375" t="str">
        <f t="shared" si="80"/>
        <v/>
      </c>
      <c r="AK331" s="375" t="str">
        <f t="shared" si="81"/>
        <v/>
      </c>
      <c r="AL331" s="375" t="str">
        <f t="shared" si="82"/>
        <v/>
      </c>
      <c r="AM331" s="375" t="str">
        <f t="shared" si="83"/>
        <v/>
      </c>
      <c r="AN331" s="376"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376"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375" t="str">
        <f t="shared" si="84"/>
        <v/>
      </c>
      <c r="AQ331" s="444" t="str">
        <f t="shared" si="85"/>
        <v/>
      </c>
      <c r="AR331" s="375" t="str">
        <f t="shared" si="86"/>
        <v/>
      </c>
      <c r="AS331" s="377" t="str">
        <f t="shared" si="87"/>
        <v/>
      </c>
      <c r="AT331" s="378" t="str">
        <f t="shared" si="88"/>
        <v/>
      </c>
      <c r="AX331" s="625" t="b">
        <f t="shared" si="92"/>
        <v>0</v>
      </c>
      <c r="AY331" s="7" t="str">
        <f t="shared" si="93"/>
        <v>FALSEFALSEFALSE</v>
      </c>
      <c r="AZ331" s="626">
        <f t="shared" si="89"/>
        <v>0</v>
      </c>
      <c r="BA331" s="627" t="str">
        <f t="shared" si="94"/>
        <v/>
      </c>
      <c r="BB331" s="627">
        <f t="shared" si="90"/>
        <v>0</v>
      </c>
      <c r="BC331" s="690" t="str">
        <f t="shared" si="91"/>
        <v/>
      </c>
    </row>
    <row r="332" spans="1:55">
      <c r="A332" s="381">
        <v>275</v>
      </c>
      <c r="B332" s="117"/>
      <c r="C332" s="288"/>
      <c r="D332" s="289"/>
      <c r="E332" s="289"/>
      <c r="F332" s="290"/>
      <c r="G332" s="292"/>
      <c r="H332" s="116"/>
      <c r="I332" s="292"/>
      <c r="J332" s="116"/>
      <c r="K332" s="370"/>
      <c r="L332" s="370"/>
      <c r="M332" s="370"/>
      <c r="N332" s="371"/>
      <c r="O332" s="371"/>
      <c r="P332" s="371"/>
      <c r="Q332" s="371"/>
      <c r="R332" s="371"/>
      <c r="S332" s="371"/>
      <c r="T332" s="443"/>
      <c r="U332" s="539"/>
      <c r="V332" s="117"/>
      <c r="W332" s="118"/>
      <c r="X332" s="119"/>
      <c r="Y332" s="120"/>
      <c r="Z332" s="122"/>
      <c r="AA332" s="121"/>
      <c r="AB332" s="443"/>
      <c r="AC332" s="734"/>
      <c r="AD332" s="372"/>
      <c r="AE332" s="485"/>
      <c r="AF332" s="373" t="str">
        <f t="shared" si="76"/>
        <v/>
      </c>
      <c r="AG332" s="373" t="str">
        <f t="shared" si="77"/>
        <v/>
      </c>
      <c r="AH332" s="374" t="str">
        <f t="shared" si="78"/>
        <v/>
      </c>
      <c r="AI332" s="375" t="str">
        <f t="shared" si="79"/>
        <v/>
      </c>
      <c r="AJ332" s="375" t="str">
        <f t="shared" si="80"/>
        <v/>
      </c>
      <c r="AK332" s="375" t="str">
        <f t="shared" si="81"/>
        <v/>
      </c>
      <c r="AL332" s="375" t="str">
        <f t="shared" si="82"/>
        <v/>
      </c>
      <c r="AM332" s="375" t="str">
        <f t="shared" si="83"/>
        <v/>
      </c>
      <c r="AN332" s="376"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376"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375" t="str">
        <f t="shared" si="84"/>
        <v/>
      </c>
      <c r="AQ332" s="444" t="str">
        <f t="shared" si="85"/>
        <v/>
      </c>
      <c r="AR332" s="375" t="str">
        <f t="shared" si="86"/>
        <v/>
      </c>
      <c r="AS332" s="377" t="str">
        <f t="shared" si="87"/>
        <v/>
      </c>
      <c r="AT332" s="378" t="str">
        <f t="shared" si="88"/>
        <v/>
      </c>
      <c r="AX332" s="625" t="b">
        <f t="shared" si="92"/>
        <v>0</v>
      </c>
      <c r="AY332" s="7" t="str">
        <f t="shared" si="93"/>
        <v>FALSEFALSEFALSE</v>
      </c>
      <c r="AZ332" s="626">
        <f t="shared" si="89"/>
        <v>0</v>
      </c>
      <c r="BA332" s="627" t="str">
        <f t="shared" si="94"/>
        <v/>
      </c>
      <c r="BB332" s="627">
        <f t="shared" si="90"/>
        <v>0</v>
      </c>
      <c r="BC332" s="690" t="str">
        <f t="shared" si="91"/>
        <v/>
      </c>
    </row>
    <row r="333" spans="1:55">
      <c r="A333" s="381">
        <v>276</v>
      </c>
      <c r="B333" s="117"/>
      <c r="C333" s="288"/>
      <c r="D333" s="289"/>
      <c r="E333" s="289"/>
      <c r="F333" s="290"/>
      <c r="G333" s="292"/>
      <c r="H333" s="116"/>
      <c r="I333" s="292"/>
      <c r="J333" s="116"/>
      <c r="K333" s="370"/>
      <c r="L333" s="370"/>
      <c r="M333" s="370"/>
      <c r="N333" s="371"/>
      <c r="O333" s="371"/>
      <c r="P333" s="371"/>
      <c r="Q333" s="371"/>
      <c r="R333" s="371"/>
      <c r="S333" s="371"/>
      <c r="T333" s="443"/>
      <c r="U333" s="539"/>
      <c r="V333" s="117"/>
      <c r="W333" s="118"/>
      <c r="X333" s="119"/>
      <c r="Y333" s="120"/>
      <c r="Z333" s="122"/>
      <c r="AA333" s="121"/>
      <c r="AB333" s="443"/>
      <c r="AC333" s="734"/>
      <c r="AD333" s="372"/>
      <c r="AE333" s="485"/>
      <c r="AF333" s="373" t="str">
        <f t="shared" si="76"/>
        <v/>
      </c>
      <c r="AG333" s="373" t="str">
        <f t="shared" si="77"/>
        <v/>
      </c>
      <c r="AH333" s="374" t="str">
        <f t="shared" si="78"/>
        <v/>
      </c>
      <c r="AI333" s="375" t="str">
        <f t="shared" si="79"/>
        <v/>
      </c>
      <c r="AJ333" s="375" t="str">
        <f t="shared" si="80"/>
        <v/>
      </c>
      <c r="AK333" s="375" t="str">
        <f t="shared" si="81"/>
        <v/>
      </c>
      <c r="AL333" s="375" t="str">
        <f t="shared" si="82"/>
        <v/>
      </c>
      <c r="AM333" s="375" t="str">
        <f t="shared" si="83"/>
        <v/>
      </c>
      <c r="AN333" s="376"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376"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375" t="str">
        <f t="shared" si="84"/>
        <v/>
      </c>
      <c r="AQ333" s="444" t="str">
        <f t="shared" si="85"/>
        <v/>
      </c>
      <c r="AR333" s="375" t="str">
        <f t="shared" si="86"/>
        <v/>
      </c>
      <c r="AS333" s="377" t="str">
        <f t="shared" si="87"/>
        <v/>
      </c>
      <c r="AT333" s="378" t="str">
        <f t="shared" si="88"/>
        <v/>
      </c>
      <c r="AX333" s="625" t="b">
        <f t="shared" si="92"/>
        <v>0</v>
      </c>
      <c r="AY333" s="7" t="str">
        <f t="shared" si="93"/>
        <v>FALSEFALSEFALSE</v>
      </c>
      <c r="AZ333" s="626">
        <f t="shared" si="89"/>
        <v>0</v>
      </c>
      <c r="BA333" s="627" t="str">
        <f t="shared" si="94"/>
        <v/>
      </c>
      <c r="BB333" s="627">
        <f t="shared" si="90"/>
        <v>0</v>
      </c>
      <c r="BC333" s="690" t="str">
        <f t="shared" si="91"/>
        <v/>
      </c>
    </row>
    <row r="334" spans="1:55">
      <c r="A334" s="381">
        <v>277</v>
      </c>
      <c r="B334" s="117"/>
      <c r="C334" s="288"/>
      <c r="D334" s="289"/>
      <c r="E334" s="289"/>
      <c r="F334" s="290"/>
      <c r="G334" s="292"/>
      <c r="H334" s="116"/>
      <c r="I334" s="292"/>
      <c r="J334" s="116"/>
      <c r="K334" s="370"/>
      <c r="L334" s="370"/>
      <c r="M334" s="370"/>
      <c r="N334" s="371"/>
      <c r="O334" s="371"/>
      <c r="P334" s="371"/>
      <c r="Q334" s="371"/>
      <c r="R334" s="371"/>
      <c r="S334" s="371"/>
      <c r="T334" s="443"/>
      <c r="U334" s="539"/>
      <c r="V334" s="117"/>
      <c r="W334" s="118"/>
      <c r="X334" s="119"/>
      <c r="Y334" s="120"/>
      <c r="Z334" s="122"/>
      <c r="AA334" s="121"/>
      <c r="AB334" s="443"/>
      <c r="AC334" s="734"/>
      <c r="AD334" s="372"/>
      <c r="AE334" s="485"/>
      <c r="AF334" s="373" t="str">
        <f t="shared" si="76"/>
        <v/>
      </c>
      <c r="AG334" s="373" t="str">
        <f t="shared" si="77"/>
        <v/>
      </c>
      <c r="AH334" s="374" t="str">
        <f t="shared" si="78"/>
        <v/>
      </c>
      <c r="AI334" s="375" t="str">
        <f t="shared" si="79"/>
        <v/>
      </c>
      <c r="AJ334" s="375" t="str">
        <f t="shared" si="80"/>
        <v/>
      </c>
      <c r="AK334" s="375" t="str">
        <f t="shared" si="81"/>
        <v/>
      </c>
      <c r="AL334" s="375" t="str">
        <f t="shared" si="82"/>
        <v/>
      </c>
      <c r="AM334" s="375" t="str">
        <f t="shared" si="83"/>
        <v/>
      </c>
      <c r="AN334" s="376"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376"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375" t="str">
        <f t="shared" si="84"/>
        <v/>
      </c>
      <c r="AQ334" s="444" t="str">
        <f t="shared" si="85"/>
        <v/>
      </c>
      <c r="AR334" s="375" t="str">
        <f t="shared" si="86"/>
        <v/>
      </c>
      <c r="AS334" s="377" t="str">
        <f t="shared" si="87"/>
        <v/>
      </c>
      <c r="AT334" s="378" t="str">
        <f t="shared" si="88"/>
        <v/>
      </c>
      <c r="AX334" s="625" t="b">
        <f t="shared" si="92"/>
        <v>0</v>
      </c>
      <c r="AY334" s="7" t="str">
        <f t="shared" si="93"/>
        <v>FALSEFALSEFALSE</v>
      </c>
      <c r="AZ334" s="626">
        <f t="shared" si="89"/>
        <v>0</v>
      </c>
      <c r="BA334" s="627" t="str">
        <f t="shared" si="94"/>
        <v/>
      </c>
      <c r="BB334" s="627">
        <f t="shared" si="90"/>
        <v>0</v>
      </c>
      <c r="BC334" s="690" t="str">
        <f t="shared" si="91"/>
        <v/>
      </c>
    </row>
    <row r="335" spans="1:55">
      <c r="A335" s="381">
        <v>278</v>
      </c>
      <c r="B335" s="117"/>
      <c r="C335" s="288"/>
      <c r="D335" s="289"/>
      <c r="E335" s="289"/>
      <c r="F335" s="290"/>
      <c r="G335" s="292"/>
      <c r="H335" s="116"/>
      <c r="I335" s="292"/>
      <c r="J335" s="116"/>
      <c r="K335" s="370"/>
      <c r="L335" s="370"/>
      <c r="M335" s="370"/>
      <c r="N335" s="371"/>
      <c r="O335" s="371"/>
      <c r="P335" s="371"/>
      <c r="Q335" s="371"/>
      <c r="R335" s="371"/>
      <c r="S335" s="371"/>
      <c r="T335" s="443"/>
      <c r="U335" s="539"/>
      <c r="V335" s="117"/>
      <c r="W335" s="118"/>
      <c r="X335" s="119"/>
      <c r="Y335" s="120"/>
      <c r="Z335" s="122"/>
      <c r="AA335" s="121"/>
      <c r="AB335" s="443"/>
      <c r="AC335" s="734"/>
      <c r="AD335" s="372"/>
      <c r="AE335" s="485"/>
      <c r="AF335" s="373" t="str">
        <f t="shared" si="76"/>
        <v/>
      </c>
      <c r="AG335" s="373" t="str">
        <f t="shared" si="77"/>
        <v/>
      </c>
      <c r="AH335" s="374" t="str">
        <f t="shared" si="78"/>
        <v/>
      </c>
      <c r="AI335" s="375" t="str">
        <f t="shared" si="79"/>
        <v/>
      </c>
      <c r="AJ335" s="375" t="str">
        <f t="shared" si="80"/>
        <v/>
      </c>
      <c r="AK335" s="375" t="str">
        <f t="shared" si="81"/>
        <v/>
      </c>
      <c r="AL335" s="375" t="str">
        <f t="shared" si="82"/>
        <v/>
      </c>
      <c r="AM335" s="375" t="str">
        <f t="shared" si="83"/>
        <v/>
      </c>
      <c r="AN335" s="376"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376"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375" t="str">
        <f t="shared" si="84"/>
        <v/>
      </c>
      <c r="AQ335" s="444" t="str">
        <f t="shared" si="85"/>
        <v/>
      </c>
      <c r="AR335" s="375" t="str">
        <f t="shared" si="86"/>
        <v/>
      </c>
      <c r="AS335" s="377" t="str">
        <f t="shared" si="87"/>
        <v/>
      </c>
      <c r="AT335" s="378" t="str">
        <f t="shared" si="88"/>
        <v/>
      </c>
      <c r="AX335" s="625" t="b">
        <f t="shared" si="92"/>
        <v>0</v>
      </c>
      <c r="AY335" s="7" t="str">
        <f t="shared" si="93"/>
        <v>FALSEFALSEFALSE</v>
      </c>
      <c r="AZ335" s="626">
        <f t="shared" si="89"/>
        <v>0</v>
      </c>
      <c r="BA335" s="627" t="str">
        <f t="shared" si="94"/>
        <v/>
      </c>
      <c r="BB335" s="627">
        <f t="shared" si="90"/>
        <v>0</v>
      </c>
      <c r="BC335" s="690" t="str">
        <f t="shared" si="91"/>
        <v/>
      </c>
    </row>
    <row r="336" spans="1:55">
      <c r="A336" s="381">
        <v>279</v>
      </c>
      <c r="B336" s="117"/>
      <c r="C336" s="288"/>
      <c r="D336" s="289"/>
      <c r="E336" s="289"/>
      <c r="F336" s="290"/>
      <c r="G336" s="292"/>
      <c r="H336" s="116"/>
      <c r="I336" s="292"/>
      <c r="J336" s="116"/>
      <c r="K336" s="370"/>
      <c r="L336" s="370"/>
      <c r="M336" s="370"/>
      <c r="N336" s="371"/>
      <c r="O336" s="371"/>
      <c r="P336" s="371"/>
      <c r="Q336" s="371"/>
      <c r="R336" s="371"/>
      <c r="S336" s="371"/>
      <c r="T336" s="443"/>
      <c r="U336" s="539"/>
      <c r="V336" s="117"/>
      <c r="W336" s="118"/>
      <c r="X336" s="119"/>
      <c r="Y336" s="120"/>
      <c r="Z336" s="122"/>
      <c r="AA336" s="121"/>
      <c r="AB336" s="443"/>
      <c r="AC336" s="734"/>
      <c r="AD336" s="372"/>
      <c r="AE336" s="485"/>
      <c r="AF336" s="373" t="str">
        <f t="shared" si="76"/>
        <v/>
      </c>
      <c r="AG336" s="373" t="str">
        <f t="shared" si="77"/>
        <v/>
      </c>
      <c r="AH336" s="374" t="str">
        <f t="shared" si="78"/>
        <v/>
      </c>
      <c r="AI336" s="375" t="str">
        <f t="shared" si="79"/>
        <v/>
      </c>
      <c r="AJ336" s="375" t="str">
        <f t="shared" si="80"/>
        <v/>
      </c>
      <c r="AK336" s="375" t="str">
        <f t="shared" si="81"/>
        <v/>
      </c>
      <c r="AL336" s="375" t="str">
        <f t="shared" si="82"/>
        <v/>
      </c>
      <c r="AM336" s="375" t="str">
        <f t="shared" si="83"/>
        <v/>
      </c>
      <c r="AN336" s="376"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376"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375" t="str">
        <f t="shared" si="84"/>
        <v/>
      </c>
      <c r="AQ336" s="444" t="str">
        <f t="shared" si="85"/>
        <v/>
      </c>
      <c r="AR336" s="375" t="str">
        <f t="shared" si="86"/>
        <v/>
      </c>
      <c r="AS336" s="377" t="str">
        <f t="shared" si="87"/>
        <v/>
      </c>
      <c r="AT336" s="378" t="str">
        <f t="shared" si="88"/>
        <v/>
      </c>
      <c r="AX336" s="625" t="b">
        <f t="shared" si="92"/>
        <v>0</v>
      </c>
      <c r="AY336" s="7" t="str">
        <f t="shared" si="93"/>
        <v>FALSEFALSEFALSE</v>
      </c>
      <c r="AZ336" s="626">
        <f t="shared" si="89"/>
        <v>0</v>
      </c>
      <c r="BA336" s="627" t="str">
        <f t="shared" si="94"/>
        <v/>
      </c>
      <c r="BB336" s="627">
        <f t="shared" si="90"/>
        <v>0</v>
      </c>
      <c r="BC336" s="690" t="str">
        <f t="shared" si="91"/>
        <v/>
      </c>
    </row>
    <row r="337" spans="1:55">
      <c r="A337" s="381">
        <v>280</v>
      </c>
      <c r="B337" s="117"/>
      <c r="C337" s="288"/>
      <c r="D337" s="289"/>
      <c r="E337" s="289"/>
      <c r="F337" s="290"/>
      <c r="G337" s="292"/>
      <c r="H337" s="116"/>
      <c r="I337" s="292"/>
      <c r="J337" s="116"/>
      <c r="K337" s="370"/>
      <c r="L337" s="370"/>
      <c r="M337" s="370"/>
      <c r="N337" s="371"/>
      <c r="O337" s="371"/>
      <c r="P337" s="371"/>
      <c r="Q337" s="371"/>
      <c r="R337" s="371"/>
      <c r="S337" s="371"/>
      <c r="T337" s="443"/>
      <c r="U337" s="539"/>
      <c r="V337" s="117"/>
      <c r="W337" s="118"/>
      <c r="X337" s="119"/>
      <c r="Y337" s="120"/>
      <c r="Z337" s="122"/>
      <c r="AA337" s="121"/>
      <c r="AB337" s="443"/>
      <c r="AC337" s="734"/>
      <c r="AD337" s="372"/>
      <c r="AE337" s="485"/>
      <c r="AF337" s="373" t="str">
        <f t="shared" si="76"/>
        <v/>
      </c>
      <c r="AG337" s="373" t="str">
        <f t="shared" si="77"/>
        <v/>
      </c>
      <c r="AH337" s="374" t="str">
        <f t="shared" si="78"/>
        <v/>
      </c>
      <c r="AI337" s="375" t="str">
        <f t="shared" si="79"/>
        <v/>
      </c>
      <c r="AJ337" s="375" t="str">
        <f t="shared" si="80"/>
        <v/>
      </c>
      <c r="AK337" s="375" t="str">
        <f t="shared" si="81"/>
        <v/>
      </c>
      <c r="AL337" s="375" t="str">
        <f t="shared" si="82"/>
        <v/>
      </c>
      <c r="AM337" s="375" t="str">
        <f t="shared" si="83"/>
        <v/>
      </c>
      <c r="AN337" s="376"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376"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375" t="str">
        <f t="shared" si="84"/>
        <v/>
      </c>
      <c r="AQ337" s="444" t="str">
        <f t="shared" si="85"/>
        <v/>
      </c>
      <c r="AR337" s="375" t="str">
        <f t="shared" si="86"/>
        <v/>
      </c>
      <c r="AS337" s="377" t="str">
        <f t="shared" si="87"/>
        <v/>
      </c>
      <c r="AT337" s="378" t="str">
        <f t="shared" si="88"/>
        <v/>
      </c>
      <c r="AX337" s="625" t="b">
        <f t="shared" si="92"/>
        <v>0</v>
      </c>
      <c r="AY337" s="7" t="str">
        <f t="shared" si="93"/>
        <v>FALSEFALSEFALSE</v>
      </c>
      <c r="AZ337" s="626">
        <f t="shared" si="89"/>
        <v>0</v>
      </c>
      <c r="BA337" s="627" t="str">
        <f t="shared" si="94"/>
        <v/>
      </c>
      <c r="BB337" s="627">
        <f t="shared" si="90"/>
        <v>0</v>
      </c>
      <c r="BC337" s="690" t="str">
        <f t="shared" si="91"/>
        <v/>
      </c>
    </row>
    <row r="338" spans="1:55">
      <c r="A338" s="381">
        <v>281</v>
      </c>
      <c r="B338" s="117"/>
      <c r="C338" s="288"/>
      <c r="D338" s="289"/>
      <c r="E338" s="289"/>
      <c r="F338" s="290"/>
      <c r="G338" s="292"/>
      <c r="H338" s="116"/>
      <c r="I338" s="292"/>
      <c r="J338" s="116"/>
      <c r="K338" s="370"/>
      <c r="L338" s="370"/>
      <c r="M338" s="370"/>
      <c r="N338" s="371"/>
      <c r="O338" s="371"/>
      <c r="P338" s="371"/>
      <c r="Q338" s="371"/>
      <c r="R338" s="371"/>
      <c r="S338" s="371"/>
      <c r="T338" s="443"/>
      <c r="U338" s="539"/>
      <c r="V338" s="117"/>
      <c r="W338" s="118"/>
      <c r="X338" s="119"/>
      <c r="Y338" s="120"/>
      <c r="Z338" s="122"/>
      <c r="AA338" s="121"/>
      <c r="AB338" s="443"/>
      <c r="AC338" s="734"/>
      <c r="AD338" s="372"/>
      <c r="AE338" s="485"/>
      <c r="AF338" s="373" t="str">
        <f t="shared" si="76"/>
        <v/>
      </c>
      <c r="AG338" s="373" t="str">
        <f t="shared" si="77"/>
        <v/>
      </c>
      <c r="AH338" s="374" t="str">
        <f t="shared" si="78"/>
        <v/>
      </c>
      <c r="AI338" s="375" t="str">
        <f t="shared" si="79"/>
        <v/>
      </c>
      <c r="AJ338" s="375" t="str">
        <f t="shared" si="80"/>
        <v/>
      </c>
      <c r="AK338" s="375" t="str">
        <f t="shared" si="81"/>
        <v/>
      </c>
      <c r="AL338" s="375" t="str">
        <f t="shared" si="82"/>
        <v/>
      </c>
      <c r="AM338" s="375" t="str">
        <f t="shared" si="83"/>
        <v/>
      </c>
      <c r="AN338" s="376"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376"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375" t="str">
        <f t="shared" si="84"/>
        <v/>
      </c>
      <c r="AQ338" s="444" t="str">
        <f t="shared" si="85"/>
        <v/>
      </c>
      <c r="AR338" s="375" t="str">
        <f t="shared" si="86"/>
        <v/>
      </c>
      <c r="AS338" s="377" t="str">
        <f t="shared" si="87"/>
        <v/>
      </c>
      <c r="AT338" s="378" t="str">
        <f t="shared" si="88"/>
        <v/>
      </c>
      <c r="AX338" s="625" t="b">
        <f t="shared" si="92"/>
        <v>0</v>
      </c>
      <c r="AY338" s="7" t="str">
        <f t="shared" si="93"/>
        <v>FALSEFALSEFALSE</v>
      </c>
      <c r="AZ338" s="626">
        <f t="shared" si="89"/>
        <v>0</v>
      </c>
      <c r="BA338" s="627" t="str">
        <f t="shared" si="94"/>
        <v/>
      </c>
      <c r="BB338" s="627">
        <f t="shared" si="90"/>
        <v>0</v>
      </c>
      <c r="BC338" s="690" t="str">
        <f t="shared" si="91"/>
        <v/>
      </c>
    </row>
    <row r="339" spans="1:55">
      <c r="A339" s="381">
        <v>282</v>
      </c>
      <c r="B339" s="117"/>
      <c r="C339" s="288"/>
      <c r="D339" s="289"/>
      <c r="E339" s="289"/>
      <c r="F339" s="290"/>
      <c r="G339" s="292"/>
      <c r="H339" s="116"/>
      <c r="I339" s="292"/>
      <c r="J339" s="116"/>
      <c r="K339" s="370"/>
      <c r="L339" s="370"/>
      <c r="M339" s="370"/>
      <c r="N339" s="371"/>
      <c r="O339" s="371"/>
      <c r="P339" s="371"/>
      <c r="Q339" s="371"/>
      <c r="R339" s="371"/>
      <c r="S339" s="371"/>
      <c r="T339" s="443"/>
      <c r="U339" s="539"/>
      <c r="V339" s="117"/>
      <c r="W339" s="118"/>
      <c r="X339" s="119"/>
      <c r="Y339" s="120"/>
      <c r="Z339" s="122"/>
      <c r="AA339" s="121"/>
      <c r="AB339" s="443"/>
      <c r="AC339" s="734"/>
      <c r="AD339" s="372"/>
      <c r="AE339" s="485"/>
      <c r="AF339" s="373" t="str">
        <f t="shared" si="76"/>
        <v/>
      </c>
      <c r="AG339" s="373" t="str">
        <f t="shared" si="77"/>
        <v/>
      </c>
      <c r="AH339" s="374" t="str">
        <f t="shared" si="78"/>
        <v/>
      </c>
      <c r="AI339" s="375" t="str">
        <f t="shared" si="79"/>
        <v/>
      </c>
      <c r="AJ339" s="375" t="str">
        <f t="shared" si="80"/>
        <v/>
      </c>
      <c r="AK339" s="375" t="str">
        <f t="shared" si="81"/>
        <v/>
      </c>
      <c r="AL339" s="375" t="str">
        <f t="shared" si="82"/>
        <v/>
      </c>
      <c r="AM339" s="375" t="str">
        <f t="shared" si="83"/>
        <v/>
      </c>
      <c r="AN339" s="376"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376"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375" t="str">
        <f t="shared" si="84"/>
        <v/>
      </c>
      <c r="AQ339" s="444" t="str">
        <f t="shared" si="85"/>
        <v/>
      </c>
      <c r="AR339" s="375" t="str">
        <f t="shared" si="86"/>
        <v/>
      </c>
      <c r="AS339" s="377" t="str">
        <f t="shared" si="87"/>
        <v/>
      </c>
      <c r="AT339" s="378" t="str">
        <f t="shared" si="88"/>
        <v/>
      </c>
      <c r="AX339" s="625" t="b">
        <f t="shared" si="92"/>
        <v>0</v>
      </c>
      <c r="AY339" s="7" t="str">
        <f t="shared" si="93"/>
        <v>FALSEFALSEFALSE</v>
      </c>
      <c r="AZ339" s="626">
        <f t="shared" si="89"/>
        <v>0</v>
      </c>
      <c r="BA339" s="627" t="str">
        <f t="shared" si="94"/>
        <v/>
      </c>
      <c r="BB339" s="627">
        <f t="shared" si="90"/>
        <v>0</v>
      </c>
      <c r="BC339" s="690" t="str">
        <f t="shared" si="91"/>
        <v/>
      </c>
    </row>
    <row r="340" spans="1:55">
      <c r="A340" s="381">
        <v>283</v>
      </c>
      <c r="B340" s="117"/>
      <c r="C340" s="288"/>
      <c r="D340" s="289"/>
      <c r="E340" s="289"/>
      <c r="F340" s="290"/>
      <c r="G340" s="292"/>
      <c r="H340" s="116"/>
      <c r="I340" s="292"/>
      <c r="J340" s="116"/>
      <c r="K340" s="370"/>
      <c r="L340" s="370"/>
      <c r="M340" s="370"/>
      <c r="N340" s="371"/>
      <c r="O340" s="371"/>
      <c r="P340" s="371"/>
      <c r="Q340" s="371"/>
      <c r="R340" s="371"/>
      <c r="S340" s="371"/>
      <c r="T340" s="443"/>
      <c r="U340" s="539"/>
      <c r="V340" s="117"/>
      <c r="W340" s="118"/>
      <c r="X340" s="119"/>
      <c r="Y340" s="120"/>
      <c r="Z340" s="122"/>
      <c r="AA340" s="121"/>
      <c r="AB340" s="443"/>
      <c r="AC340" s="734"/>
      <c r="AD340" s="372"/>
      <c r="AE340" s="485"/>
      <c r="AF340" s="373" t="str">
        <f t="shared" si="76"/>
        <v/>
      </c>
      <c r="AG340" s="373" t="str">
        <f t="shared" si="77"/>
        <v/>
      </c>
      <c r="AH340" s="374" t="str">
        <f t="shared" si="78"/>
        <v/>
      </c>
      <c r="AI340" s="375" t="str">
        <f t="shared" si="79"/>
        <v/>
      </c>
      <c r="AJ340" s="375" t="str">
        <f t="shared" si="80"/>
        <v/>
      </c>
      <c r="AK340" s="375" t="str">
        <f t="shared" si="81"/>
        <v/>
      </c>
      <c r="AL340" s="375" t="str">
        <f t="shared" si="82"/>
        <v/>
      </c>
      <c r="AM340" s="375" t="str">
        <f t="shared" si="83"/>
        <v/>
      </c>
      <c r="AN340" s="376"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376"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375" t="str">
        <f t="shared" si="84"/>
        <v/>
      </c>
      <c r="AQ340" s="444" t="str">
        <f t="shared" si="85"/>
        <v/>
      </c>
      <c r="AR340" s="375" t="str">
        <f t="shared" si="86"/>
        <v/>
      </c>
      <c r="AS340" s="377" t="str">
        <f t="shared" si="87"/>
        <v/>
      </c>
      <c r="AT340" s="378" t="str">
        <f t="shared" si="88"/>
        <v/>
      </c>
      <c r="AX340" s="625" t="b">
        <f t="shared" si="92"/>
        <v>0</v>
      </c>
      <c r="AY340" s="7" t="str">
        <f t="shared" si="93"/>
        <v>FALSEFALSEFALSE</v>
      </c>
      <c r="AZ340" s="626">
        <f t="shared" si="89"/>
        <v>0</v>
      </c>
      <c r="BA340" s="627" t="str">
        <f t="shared" si="94"/>
        <v/>
      </c>
      <c r="BB340" s="627">
        <f t="shared" si="90"/>
        <v>0</v>
      </c>
      <c r="BC340" s="690" t="str">
        <f t="shared" si="91"/>
        <v/>
      </c>
    </row>
    <row r="341" spans="1:55">
      <c r="A341" s="381">
        <v>284</v>
      </c>
      <c r="B341" s="117"/>
      <c r="C341" s="288"/>
      <c r="D341" s="289"/>
      <c r="E341" s="289"/>
      <c r="F341" s="290"/>
      <c r="G341" s="292"/>
      <c r="H341" s="116"/>
      <c r="I341" s="292"/>
      <c r="J341" s="116"/>
      <c r="K341" s="370"/>
      <c r="L341" s="370"/>
      <c r="M341" s="370"/>
      <c r="N341" s="371"/>
      <c r="O341" s="371"/>
      <c r="P341" s="371"/>
      <c r="Q341" s="371"/>
      <c r="R341" s="371"/>
      <c r="S341" s="371"/>
      <c r="T341" s="443"/>
      <c r="U341" s="539"/>
      <c r="V341" s="117"/>
      <c r="W341" s="118"/>
      <c r="X341" s="119"/>
      <c r="Y341" s="120"/>
      <c r="Z341" s="122"/>
      <c r="AA341" s="121"/>
      <c r="AB341" s="443"/>
      <c r="AC341" s="734"/>
      <c r="AD341" s="372"/>
      <c r="AE341" s="485"/>
      <c r="AF341" s="373" t="str">
        <f t="shared" si="76"/>
        <v/>
      </c>
      <c r="AG341" s="373" t="str">
        <f t="shared" si="77"/>
        <v/>
      </c>
      <c r="AH341" s="374" t="str">
        <f t="shared" si="78"/>
        <v/>
      </c>
      <c r="AI341" s="375" t="str">
        <f t="shared" si="79"/>
        <v/>
      </c>
      <c r="AJ341" s="375" t="str">
        <f t="shared" si="80"/>
        <v/>
      </c>
      <c r="AK341" s="375" t="str">
        <f t="shared" si="81"/>
        <v/>
      </c>
      <c r="AL341" s="375" t="str">
        <f t="shared" si="82"/>
        <v/>
      </c>
      <c r="AM341" s="375" t="str">
        <f t="shared" si="83"/>
        <v/>
      </c>
      <c r="AN341" s="376"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376"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375" t="str">
        <f t="shared" si="84"/>
        <v/>
      </c>
      <c r="AQ341" s="444" t="str">
        <f t="shared" si="85"/>
        <v/>
      </c>
      <c r="AR341" s="375" t="str">
        <f t="shared" si="86"/>
        <v/>
      </c>
      <c r="AS341" s="377" t="str">
        <f t="shared" si="87"/>
        <v/>
      </c>
      <c r="AT341" s="378" t="str">
        <f t="shared" si="88"/>
        <v/>
      </c>
      <c r="AX341" s="625" t="b">
        <f t="shared" si="92"/>
        <v>0</v>
      </c>
      <c r="AY341" s="7" t="str">
        <f t="shared" si="93"/>
        <v>FALSEFALSEFALSE</v>
      </c>
      <c r="AZ341" s="626">
        <f t="shared" si="89"/>
        <v>0</v>
      </c>
      <c r="BA341" s="627" t="str">
        <f t="shared" si="94"/>
        <v/>
      </c>
      <c r="BB341" s="627">
        <f t="shared" si="90"/>
        <v>0</v>
      </c>
      <c r="BC341" s="690" t="str">
        <f t="shared" si="91"/>
        <v/>
      </c>
    </row>
    <row r="342" spans="1:55">
      <c r="A342" s="381">
        <v>285</v>
      </c>
      <c r="B342" s="117"/>
      <c r="C342" s="288"/>
      <c r="D342" s="289"/>
      <c r="E342" s="289"/>
      <c r="F342" s="290"/>
      <c r="G342" s="292"/>
      <c r="H342" s="116"/>
      <c r="I342" s="292"/>
      <c r="J342" s="116"/>
      <c r="K342" s="370"/>
      <c r="L342" s="370"/>
      <c r="M342" s="370"/>
      <c r="N342" s="371"/>
      <c r="O342" s="371"/>
      <c r="P342" s="371"/>
      <c r="Q342" s="371"/>
      <c r="R342" s="371"/>
      <c r="S342" s="371"/>
      <c r="T342" s="443"/>
      <c r="U342" s="539"/>
      <c r="V342" s="117"/>
      <c r="W342" s="118"/>
      <c r="X342" s="119"/>
      <c r="Y342" s="120"/>
      <c r="Z342" s="122"/>
      <c r="AA342" s="121"/>
      <c r="AB342" s="443"/>
      <c r="AC342" s="734"/>
      <c r="AD342" s="372"/>
      <c r="AE342" s="485"/>
      <c r="AF342" s="373" t="str">
        <f t="shared" si="76"/>
        <v/>
      </c>
      <c r="AG342" s="373" t="str">
        <f t="shared" si="77"/>
        <v/>
      </c>
      <c r="AH342" s="374" t="str">
        <f t="shared" si="78"/>
        <v/>
      </c>
      <c r="AI342" s="375" t="str">
        <f t="shared" si="79"/>
        <v/>
      </c>
      <c r="AJ342" s="375" t="str">
        <f t="shared" si="80"/>
        <v/>
      </c>
      <c r="AK342" s="375" t="str">
        <f t="shared" si="81"/>
        <v/>
      </c>
      <c r="AL342" s="375" t="str">
        <f t="shared" si="82"/>
        <v/>
      </c>
      <c r="AM342" s="375" t="str">
        <f t="shared" si="83"/>
        <v/>
      </c>
      <c r="AN342" s="376"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376"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375" t="str">
        <f t="shared" si="84"/>
        <v/>
      </c>
      <c r="AQ342" s="444" t="str">
        <f t="shared" si="85"/>
        <v/>
      </c>
      <c r="AR342" s="375" t="str">
        <f t="shared" si="86"/>
        <v/>
      </c>
      <c r="AS342" s="377" t="str">
        <f t="shared" si="87"/>
        <v/>
      </c>
      <c r="AT342" s="378" t="str">
        <f t="shared" si="88"/>
        <v/>
      </c>
      <c r="AX342" s="625" t="b">
        <f t="shared" si="92"/>
        <v>0</v>
      </c>
      <c r="AY342" s="7" t="str">
        <f t="shared" si="93"/>
        <v>FALSEFALSEFALSE</v>
      </c>
      <c r="AZ342" s="626">
        <f t="shared" si="89"/>
        <v>0</v>
      </c>
      <c r="BA342" s="627" t="str">
        <f t="shared" si="94"/>
        <v/>
      </c>
      <c r="BB342" s="627">
        <f t="shared" si="90"/>
        <v>0</v>
      </c>
      <c r="BC342" s="690" t="str">
        <f t="shared" si="91"/>
        <v/>
      </c>
    </row>
    <row r="343" spans="1:55">
      <c r="A343" s="381">
        <v>286</v>
      </c>
      <c r="B343" s="117"/>
      <c r="C343" s="288"/>
      <c r="D343" s="289"/>
      <c r="E343" s="289"/>
      <c r="F343" s="290"/>
      <c r="G343" s="292"/>
      <c r="H343" s="116"/>
      <c r="I343" s="292"/>
      <c r="J343" s="116"/>
      <c r="K343" s="370"/>
      <c r="L343" s="370"/>
      <c r="M343" s="370"/>
      <c r="N343" s="371"/>
      <c r="O343" s="371"/>
      <c r="P343" s="371"/>
      <c r="Q343" s="371"/>
      <c r="R343" s="371"/>
      <c r="S343" s="371"/>
      <c r="T343" s="443"/>
      <c r="U343" s="539"/>
      <c r="V343" s="117"/>
      <c r="W343" s="118"/>
      <c r="X343" s="119"/>
      <c r="Y343" s="120"/>
      <c r="Z343" s="122"/>
      <c r="AA343" s="121"/>
      <c r="AB343" s="443"/>
      <c r="AC343" s="734"/>
      <c r="AD343" s="372"/>
      <c r="AE343" s="485"/>
      <c r="AF343" s="373" t="str">
        <f t="shared" si="76"/>
        <v/>
      </c>
      <c r="AG343" s="373" t="str">
        <f t="shared" si="77"/>
        <v/>
      </c>
      <c r="AH343" s="374" t="str">
        <f t="shared" si="78"/>
        <v/>
      </c>
      <c r="AI343" s="375" t="str">
        <f t="shared" si="79"/>
        <v/>
      </c>
      <c r="AJ343" s="375" t="str">
        <f t="shared" si="80"/>
        <v/>
      </c>
      <c r="AK343" s="375" t="str">
        <f t="shared" si="81"/>
        <v/>
      </c>
      <c r="AL343" s="375" t="str">
        <f t="shared" si="82"/>
        <v/>
      </c>
      <c r="AM343" s="375" t="str">
        <f t="shared" si="83"/>
        <v/>
      </c>
      <c r="AN343" s="376"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376"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375" t="str">
        <f t="shared" si="84"/>
        <v/>
      </c>
      <c r="AQ343" s="444" t="str">
        <f t="shared" si="85"/>
        <v/>
      </c>
      <c r="AR343" s="375" t="str">
        <f t="shared" si="86"/>
        <v/>
      </c>
      <c r="AS343" s="377" t="str">
        <f t="shared" si="87"/>
        <v/>
      </c>
      <c r="AT343" s="378" t="str">
        <f t="shared" si="88"/>
        <v/>
      </c>
      <c r="AX343" s="625" t="b">
        <f t="shared" si="92"/>
        <v>0</v>
      </c>
      <c r="AY343" s="7" t="str">
        <f t="shared" si="93"/>
        <v>FALSEFALSEFALSE</v>
      </c>
      <c r="AZ343" s="626">
        <f t="shared" si="89"/>
        <v>0</v>
      </c>
      <c r="BA343" s="627" t="str">
        <f t="shared" si="94"/>
        <v/>
      </c>
      <c r="BB343" s="627">
        <f t="shared" si="90"/>
        <v>0</v>
      </c>
      <c r="BC343" s="690" t="str">
        <f t="shared" si="91"/>
        <v/>
      </c>
    </row>
    <row r="344" spans="1:55">
      <c r="A344" s="381">
        <v>287</v>
      </c>
      <c r="B344" s="117"/>
      <c r="C344" s="288"/>
      <c r="D344" s="289"/>
      <c r="E344" s="289"/>
      <c r="F344" s="290"/>
      <c r="G344" s="292"/>
      <c r="H344" s="116"/>
      <c r="I344" s="292"/>
      <c r="J344" s="116"/>
      <c r="K344" s="370"/>
      <c r="L344" s="370"/>
      <c r="M344" s="370"/>
      <c r="N344" s="371"/>
      <c r="O344" s="371"/>
      <c r="P344" s="371"/>
      <c r="Q344" s="371"/>
      <c r="R344" s="371"/>
      <c r="S344" s="371"/>
      <c r="T344" s="443"/>
      <c r="U344" s="539"/>
      <c r="V344" s="117"/>
      <c r="W344" s="118"/>
      <c r="X344" s="119"/>
      <c r="Y344" s="120"/>
      <c r="Z344" s="122"/>
      <c r="AA344" s="121"/>
      <c r="AB344" s="443"/>
      <c r="AC344" s="734"/>
      <c r="AD344" s="372"/>
      <c r="AE344" s="485"/>
      <c r="AF344" s="373" t="str">
        <f t="shared" si="76"/>
        <v/>
      </c>
      <c r="AG344" s="373" t="str">
        <f t="shared" si="77"/>
        <v/>
      </c>
      <c r="AH344" s="374" t="str">
        <f t="shared" si="78"/>
        <v/>
      </c>
      <c r="AI344" s="375" t="str">
        <f t="shared" si="79"/>
        <v/>
      </c>
      <c r="AJ344" s="375" t="str">
        <f t="shared" si="80"/>
        <v/>
      </c>
      <c r="AK344" s="375" t="str">
        <f t="shared" si="81"/>
        <v/>
      </c>
      <c r="AL344" s="375" t="str">
        <f t="shared" si="82"/>
        <v/>
      </c>
      <c r="AM344" s="375" t="str">
        <f t="shared" si="83"/>
        <v/>
      </c>
      <c r="AN344" s="376"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376"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375" t="str">
        <f t="shared" si="84"/>
        <v/>
      </c>
      <c r="AQ344" s="444" t="str">
        <f t="shared" si="85"/>
        <v/>
      </c>
      <c r="AR344" s="375" t="str">
        <f t="shared" si="86"/>
        <v/>
      </c>
      <c r="AS344" s="377" t="str">
        <f t="shared" si="87"/>
        <v/>
      </c>
      <c r="AT344" s="378" t="str">
        <f t="shared" si="88"/>
        <v/>
      </c>
      <c r="AX344" s="625" t="b">
        <f t="shared" si="92"/>
        <v>0</v>
      </c>
      <c r="AY344" s="7" t="str">
        <f t="shared" si="93"/>
        <v>FALSEFALSEFALSE</v>
      </c>
      <c r="AZ344" s="626">
        <f t="shared" si="89"/>
        <v>0</v>
      </c>
      <c r="BA344" s="627" t="str">
        <f t="shared" si="94"/>
        <v/>
      </c>
      <c r="BB344" s="627">
        <f t="shared" si="90"/>
        <v>0</v>
      </c>
      <c r="BC344" s="690" t="str">
        <f t="shared" si="91"/>
        <v/>
      </c>
    </row>
    <row r="345" spans="1:55">
      <c r="A345" s="381">
        <v>288</v>
      </c>
      <c r="B345" s="117"/>
      <c r="C345" s="288"/>
      <c r="D345" s="289"/>
      <c r="E345" s="289"/>
      <c r="F345" s="290"/>
      <c r="G345" s="292"/>
      <c r="H345" s="116"/>
      <c r="I345" s="292"/>
      <c r="J345" s="116"/>
      <c r="K345" s="370"/>
      <c r="L345" s="370"/>
      <c r="M345" s="370"/>
      <c r="N345" s="371"/>
      <c r="O345" s="371"/>
      <c r="P345" s="371"/>
      <c r="Q345" s="371"/>
      <c r="R345" s="371"/>
      <c r="S345" s="371"/>
      <c r="T345" s="443"/>
      <c r="U345" s="539"/>
      <c r="V345" s="117"/>
      <c r="W345" s="118"/>
      <c r="X345" s="119"/>
      <c r="Y345" s="120"/>
      <c r="Z345" s="122"/>
      <c r="AA345" s="121"/>
      <c r="AB345" s="443"/>
      <c r="AC345" s="734"/>
      <c r="AD345" s="372"/>
      <c r="AE345" s="485"/>
      <c r="AF345" s="373" t="str">
        <f t="shared" si="76"/>
        <v/>
      </c>
      <c r="AG345" s="373" t="str">
        <f t="shared" si="77"/>
        <v/>
      </c>
      <c r="AH345" s="374" t="str">
        <f t="shared" si="78"/>
        <v/>
      </c>
      <c r="AI345" s="375" t="str">
        <f t="shared" si="79"/>
        <v/>
      </c>
      <c r="AJ345" s="375" t="str">
        <f t="shared" si="80"/>
        <v/>
      </c>
      <c r="AK345" s="375" t="str">
        <f t="shared" si="81"/>
        <v/>
      </c>
      <c r="AL345" s="375" t="str">
        <f t="shared" si="82"/>
        <v/>
      </c>
      <c r="AM345" s="375" t="str">
        <f t="shared" si="83"/>
        <v/>
      </c>
      <c r="AN345" s="376"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376"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375" t="str">
        <f t="shared" si="84"/>
        <v/>
      </c>
      <c r="AQ345" s="444" t="str">
        <f t="shared" si="85"/>
        <v/>
      </c>
      <c r="AR345" s="375" t="str">
        <f t="shared" si="86"/>
        <v/>
      </c>
      <c r="AS345" s="377" t="str">
        <f t="shared" si="87"/>
        <v/>
      </c>
      <c r="AT345" s="378" t="str">
        <f t="shared" si="88"/>
        <v/>
      </c>
      <c r="AX345" s="625" t="b">
        <f t="shared" si="92"/>
        <v>0</v>
      </c>
      <c r="AY345" s="7" t="str">
        <f t="shared" si="93"/>
        <v>FALSEFALSEFALSE</v>
      </c>
      <c r="AZ345" s="626">
        <f t="shared" si="89"/>
        <v>0</v>
      </c>
      <c r="BA345" s="627" t="str">
        <f t="shared" si="94"/>
        <v/>
      </c>
      <c r="BB345" s="627">
        <f t="shared" si="90"/>
        <v>0</v>
      </c>
      <c r="BC345" s="690" t="str">
        <f t="shared" si="91"/>
        <v/>
      </c>
    </row>
    <row r="346" spans="1:55">
      <c r="A346" s="381">
        <v>289</v>
      </c>
      <c r="B346" s="117"/>
      <c r="C346" s="288"/>
      <c r="D346" s="289"/>
      <c r="E346" s="289"/>
      <c r="F346" s="290"/>
      <c r="G346" s="292"/>
      <c r="H346" s="116"/>
      <c r="I346" s="292"/>
      <c r="J346" s="116"/>
      <c r="K346" s="370"/>
      <c r="L346" s="370"/>
      <c r="M346" s="370"/>
      <c r="N346" s="371"/>
      <c r="O346" s="371"/>
      <c r="P346" s="371"/>
      <c r="Q346" s="371"/>
      <c r="R346" s="371"/>
      <c r="S346" s="371"/>
      <c r="T346" s="443"/>
      <c r="U346" s="539"/>
      <c r="V346" s="117"/>
      <c r="W346" s="118"/>
      <c r="X346" s="119"/>
      <c r="Y346" s="120"/>
      <c r="Z346" s="122"/>
      <c r="AA346" s="121"/>
      <c r="AB346" s="443"/>
      <c r="AC346" s="734"/>
      <c r="AD346" s="372"/>
      <c r="AE346" s="485"/>
      <c r="AF346" s="373" t="str">
        <f t="shared" si="76"/>
        <v/>
      </c>
      <c r="AG346" s="373" t="str">
        <f t="shared" si="77"/>
        <v/>
      </c>
      <c r="AH346" s="374" t="str">
        <f t="shared" si="78"/>
        <v/>
      </c>
      <c r="AI346" s="375" t="str">
        <f t="shared" si="79"/>
        <v/>
      </c>
      <c r="AJ346" s="375" t="str">
        <f t="shared" si="80"/>
        <v/>
      </c>
      <c r="AK346" s="375" t="str">
        <f t="shared" si="81"/>
        <v/>
      </c>
      <c r="AL346" s="375" t="str">
        <f t="shared" si="82"/>
        <v/>
      </c>
      <c r="AM346" s="375" t="str">
        <f t="shared" si="83"/>
        <v/>
      </c>
      <c r="AN346" s="376"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376"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375" t="str">
        <f t="shared" si="84"/>
        <v/>
      </c>
      <c r="AQ346" s="444" t="str">
        <f t="shared" si="85"/>
        <v/>
      </c>
      <c r="AR346" s="375" t="str">
        <f t="shared" si="86"/>
        <v/>
      </c>
      <c r="AS346" s="377" t="str">
        <f t="shared" si="87"/>
        <v/>
      </c>
      <c r="AT346" s="378" t="str">
        <f t="shared" si="88"/>
        <v/>
      </c>
      <c r="AX346" s="625" t="b">
        <f t="shared" si="92"/>
        <v>0</v>
      </c>
      <c r="AY346" s="7" t="str">
        <f t="shared" si="93"/>
        <v>FALSEFALSEFALSE</v>
      </c>
      <c r="AZ346" s="626">
        <f t="shared" si="89"/>
        <v>0</v>
      </c>
      <c r="BA346" s="627" t="str">
        <f t="shared" si="94"/>
        <v/>
      </c>
      <c r="BB346" s="627">
        <f t="shared" si="90"/>
        <v>0</v>
      </c>
      <c r="BC346" s="690" t="str">
        <f t="shared" si="91"/>
        <v/>
      </c>
    </row>
    <row r="347" spans="1:55">
      <c r="A347" s="381">
        <v>290</v>
      </c>
      <c r="B347" s="117"/>
      <c r="C347" s="288"/>
      <c r="D347" s="289"/>
      <c r="E347" s="289"/>
      <c r="F347" s="290"/>
      <c r="G347" s="292"/>
      <c r="H347" s="116"/>
      <c r="I347" s="292"/>
      <c r="J347" s="116"/>
      <c r="K347" s="370"/>
      <c r="L347" s="370"/>
      <c r="M347" s="370"/>
      <c r="N347" s="371"/>
      <c r="O347" s="371"/>
      <c r="P347" s="371"/>
      <c r="Q347" s="371"/>
      <c r="R347" s="371"/>
      <c r="S347" s="371"/>
      <c r="T347" s="443"/>
      <c r="U347" s="539"/>
      <c r="V347" s="117"/>
      <c r="W347" s="118"/>
      <c r="X347" s="119"/>
      <c r="Y347" s="120"/>
      <c r="Z347" s="122"/>
      <c r="AA347" s="121"/>
      <c r="AB347" s="443"/>
      <c r="AC347" s="734"/>
      <c r="AD347" s="372"/>
      <c r="AE347" s="485"/>
      <c r="AF347" s="373" t="str">
        <f t="shared" si="76"/>
        <v/>
      </c>
      <c r="AG347" s="373" t="str">
        <f t="shared" si="77"/>
        <v/>
      </c>
      <c r="AH347" s="374" t="str">
        <f t="shared" si="78"/>
        <v/>
      </c>
      <c r="AI347" s="375" t="str">
        <f t="shared" si="79"/>
        <v/>
      </c>
      <c r="AJ347" s="375" t="str">
        <f t="shared" si="80"/>
        <v/>
      </c>
      <c r="AK347" s="375" t="str">
        <f t="shared" si="81"/>
        <v/>
      </c>
      <c r="AL347" s="375" t="str">
        <f t="shared" si="82"/>
        <v/>
      </c>
      <c r="AM347" s="375" t="str">
        <f t="shared" si="83"/>
        <v/>
      </c>
      <c r="AN347" s="376"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376"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375" t="str">
        <f t="shared" si="84"/>
        <v/>
      </c>
      <c r="AQ347" s="444" t="str">
        <f t="shared" si="85"/>
        <v/>
      </c>
      <c r="AR347" s="375" t="str">
        <f t="shared" si="86"/>
        <v/>
      </c>
      <c r="AS347" s="377" t="str">
        <f t="shared" si="87"/>
        <v/>
      </c>
      <c r="AT347" s="378" t="str">
        <f t="shared" si="88"/>
        <v/>
      </c>
      <c r="AX347" s="625" t="b">
        <f t="shared" si="92"/>
        <v>0</v>
      </c>
      <c r="AY347" s="7" t="str">
        <f t="shared" si="93"/>
        <v>FALSEFALSEFALSE</v>
      </c>
      <c r="AZ347" s="626">
        <f t="shared" si="89"/>
        <v>0</v>
      </c>
      <c r="BA347" s="627" t="str">
        <f t="shared" si="94"/>
        <v/>
      </c>
      <c r="BB347" s="627">
        <f t="shared" si="90"/>
        <v>0</v>
      </c>
      <c r="BC347" s="690" t="str">
        <f t="shared" si="91"/>
        <v/>
      </c>
    </row>
    <row r="348" spans="1:55">
      <c r="A348" s="381">
        <v>291</v>
      </c>
      <c r="B348" s="117"/>
      <c r="C348" s="288"/>
      <c r="D348" s="289"/>
      <c r="E348" s="289"/>
      <c r="F348" s="290"/>
      <c r="G348" s="292"/>
      <c r="H348" s="116"/>
      <c r="I348" s="292"/>
      <c r="J348" s="116"/>
      <c r="K348" s="370"/>
      <c r="L348" s="370"/>
      <c r="M348" s="370"/>
      <c r="N348" s="371"/>
      <c r="O348" s="371"/>
      <c r="P348" s="371"/>
      <c r="Q348" s="371"/>
      <c r="R348" s="371"/>
      <c r="S348" s="371"/>
      <c r="T348" s="443"/>
      <c r="U348" s="539"/>
      <c r="V348" s="117"/>
      <c r="W348" s="118"/>
      <c r="X348" s="119"/>
      <c r="Y348" s="120"/>
      <c r="Z348" s="122"/>
      <c r="AA348" s="121"/>
      <c r="AB348" s="443"/>
      <c r="AC348" s="734"/>
      <c r="AD348" s="372"/>
      <c r="AE348" s="485"/>
      <c r="AF348" s="373" t="str">
        <f t="shared" si="76"/>
        <v/>
      </c>
      <c r="AG348" s="373" t="str">
        <f t="shared" si="77"/>
        <v/>
      </c>
      <c r="AH348" s="374" t="str">
        <f t="shared" si="78"/>
        <v/>
      </c>
      <c r="AI348" s="375" t="str">
        <f t="shared" si="79"/>
        <v/>
      </c>
      <c r="AJ348" s="375" t="str">
        <f t="shared" si="80"/>
        <v/>
      </c>
      <c r="AK348" s="375" t="str">
        <f t="shared" si="81"/>
        <v/>
      </c>
      <c r="AL348" s="375" t="str">
        <f t="shared" si="82"/>
        <v/>
      </c>
      <c r="AM348" s="375" t="str">
        <f t="shared" si="83"/>
        <v/>
      </c>
      <c r="AN348" s="376"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376"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375" t="str">
        <f t="shared" si="84"/>
        <v/>
      </c>
      <c r="AQ348" s="444" t="str">
        <f t="shared" si="85"/>
        <v/>
      </c>
      <c r="AR348" s="375" t="str">
        <f t="shared" si="86"/>
        <v/>
      </c>
      <c r="AS348" s="377" t="str">
        <f t="shared" si="87"/>
        <v/>
      </c>
      <c r="AT348" s="378" t="str">
        <f t="shared" si="88"/>
        <v/>
      </c>
      <c r="AX348" s="625" t="b">
        <f t="shared" si="92"/>
        <v>0</v>
      </c>
      <c r="AY348" s="7" t="str">
        <f t="shared" si="93"/>
        <v>FALSEFALSEFALSE</v>
      </c>
      <c r="AZ348" s="626">
        <f t="shared" si="89"/>
        <v>0</v>
      </c>
      <c r="BA348" s="627" t="str">
        <f t="shared" si="94"/>
        <v/>
      </c>
      <c r="BB348" s="627">
        <f t="shared" si="90"/>
        <v>0</v>
      </c>
      <c r="BC348" s="690" t="str">
        <f t="shared" si="91"/>
        <v/>
      </c>
    </row>
    <row r="349" spans="1:55">
      <c r="A349" s="381">
        <v>292</v>
      </c>
      <c r="B349" s="117"/>
      <c r="C349" s="288"/>
      <c r="D349" s="289"/>
      <c r="E349" s="289"/>
      <c r="F349" s="290"/>
      <c r="G349" s="292"/>
      <c r="H349" s="116"/>
      <c r="I349" s="292"/>
      <c r="J349" s="116"/>
      <c r="K349" s="370"/>
      <c r="L349" s="370"/>
      <c r="M349" s="370"/>
      <c r="N349" s="371"/>
      <c r="O349" s="371"/>
      <c r="P349" s="371"/>
      <c r="Q349" s="371"/>
      <c r="R349" s="371"/>
      <c r="S349" s="371"/>
      <c r="T349" s="443"/>
      <c r="U349" s="539"/>
      <c r="V349" s="117"/>
      <c r="W349" s="118"/>
      <c r="X349" s="119"/>
      <c r="Y349" s="120"/>
      <c r="Z349" s="122"/>
      <c r="AA349" s="121"/>
      <c r="AB349" s="443"/>
      <c r="AC349" s="734"/>
      <c r="AD349" s="372"/>
      <c r="AE349" s="485"/>
      <c r="AF349" s="373" t="str">
        <f t="shared" si="76"/>
        <v/>
      </c>
      <c r="AG349" s="373" t="str">
        <f t="shared" si="77"/>
        <v/>
      </c>
      <c r="AH349" s="374" t="str">
        <f t="shared" si="78"/>
        <v/>
      </c>
      <c r="AI349" s="375" t="str">
        <f t="shared" si="79"/>
        <v/>
      </c>
      <c r="AJ349" s="375" t="str">
        <f t="shared" si="80"/>
        <v/>
      </c>
      <c r="AK349" s="375" t="str">
        <f t="shared" si="81"/>
        <v/>
      </c>
      <c r="AL349" s="375" t="str">
        <f t="shared" si="82"/>
        <v/>
      </c>
      <c r="AM349" s="375" t="str">
        <f t="shared" si="83"/>
        <v/>
      </c>
      <c r="AN349" s="376"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376"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375" t="str">
        <f t="shared" si="84"/>
        <v/>
      </c>
      <c r="AQ349" s="444" t="str">
        <f t="shared" si="85"/>
        <v/>
      </c>
      <c r="AR349" s="375" t="str">
        <f t="shared" si="86"/>
        <v/>
      </c>
      <c r="AS349" s="377" t="str">
        <f t="shared" si="87"/>
        <v/>
      </c>
      <c r="AT349" s="378" t="str">
        <f t="shared" si="88"/>
        <v/>
      </c>
      <c r="AX349" s="625" t="b">
        <f t="shared" si="92"/>
        <v>0</v>
      </c>
      <c r="AY349" s="7" t="str">
        <f t="shared" si="93"/>
        <v>FALSEFALSEFALSE</v>
      </c>
      <c r="AZ349" s="626">
        <f t="shared" si="89"/>
        <v>0</v>
      </c>
      <c r="BA349" s="627" t="str">
        <f t="shared" si="94"/>
        <v/>
      </c>
      <c r="BB349" s="627">
        <f t="shared" si="90"/>
        <v>0</v>
      </c>
      <c r="BC349" s="690" t="str">
        <f t="shared" si="91"/>
        <v/>
      </c>
    </row>
    <row r="350" spans="1:55">
      <c r="A350" s="381">
        <v>293</v>
      </c>
      <c r="B350" s="117"/>
      <c r="C350" s="288"/>
      <c r="D350" s="289"/>
      <c r="E350" s="289"/>
      <c r="F350" s="290"/>
      <c r="G350" s="292"/>
      <c r="H350" s="116"/>
      <c r="I350" s="292"/>
      <c r="J350" s="116"/>
      <c r="K350" s="370"/>
      <c r="L350" s="370"/>
      <c r="M350" s="370"/>
      <c r="N350" s="371"/>
      <c r="O350" s="371"/>
      <c r="P350" s="371"/>
      <c r="Q350" s="371"/>
      <c r="R350" s="371"/>
      <c r="S350" s="371"/>
      <c r="T350" s="443"/>
      <c r="U350" s="539"/>
      <c r="V350" s="117"/>
      <c r="W350" s="118"/>
      <c r="X350" s="119"/>
      <c r="Y350" s="120"/>
      <c r="Z350" s="122"/>
      <c r="AA350" s="121"/>
      <c r="AB350" s="443"/>
      <c r="AC350" s="734"/>
      <c r="AD350" s="372"/>
      <c r="AE350" s="485"/>
      <c r="AF350" s="373" t="str">
        <f t="shared" si="76"/>
        <v/>
      </c>
      <c r="AG350" s="373" t="str">
        <f t="shared" si="77"/>
        <v/>
      </c>
      <c r="AH350" s="374" t="str">
        <f t="shared" si="78"/>
        <v/>
      </c>
      <c r="AI350" s="375" t="str">
        <f t="shared" si="79"/>
        <v/>
      </c>
      <c r="AJ350" s="375" t="str">
        <f t="shared" si="80"/>
        <v/>
      </c>
      <c r="AK350" s="375" t="str">
        <f t="shared" si="81"/>
        <v/>
      </c>
      <c r="AL350" s="375" t="str">
        <f t="shared" si="82"/>
        <v/>
      </c>
      <c r="AM350" s="375" t="str">
        <f t="shared" si="83"/>
        <v/>
      </c>
      <c r="AN350" s="376"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376"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375" t="str">
        <f t="shared" si="84"/>
        <v/>
      </c>
      <c r="AQ350" s="444" t="str">
        <f t="shared" si="85"/>
        <v/>
      </c>
      <c r="AR350" s="375" t="str">
        <f t="shared" si="86"/>
        <v/>
      </c>
      <c r="AS350" s="377" t="str">
        <f t="shared" si="87"/>
        <v/>
      </c>
      <c r="AT350" s="378" t="str">
        <f t="shared" si="88"/>
        <v/>
      </c>
      <c r="AX350" s="625" t="b">
        <f t="shared" si="92"/>
        <v>0</v>
      </c>
      <c r="AY350" s="7" t="str">
        <f t="shared" si="93"/>
        <v>FALSEFALSEFALSE</v>
      </c>
      <c r="AZ350" s="626">
        <f t="shared" si="89"/>
        <v>0</v>
      </c>
      <c r="BA350" s="627" t="str">
        <f t="shared" si="94"/>
        <v/>
      </c>
      <c r="BB350" s="627">
        <f t="shared" si="90"/>
        <v>0</v>
      </c>
      <c r="BC350" s="690" t="str">
        <f t="shared" si="91"/>
        <v/>
      </c>
    </row>
    <row r="351" spans="1:55">
      <c r="A351" s="381">
        <v>294</v>
      </c>
      <c r="B351" s="117"/>
      <c r="C351" s="288"/>
      <c r="D351" s="289"/>
      <c r="E351" s="289"/>
      <c r="F351" s="290"/>
      <c r="G351" s="292"/>
      <c r="H351" s="116"/>
      <c r="I351" s="292"/>
      <c r="J351" s="116"/>
      <c r="K351" s="370"/>
      <c r="L351" s="370"/>
      <c r="M351" s="370"/>
      <c r="N351" s="371"/>
      <c r="O351" s="371"/>
      <c r="P351" s="371"/>
      <c r="Q351" s="371"/>
      <c r="R351" s="371"/>
      <c r="S351" s="371"/>
      <c r="T351" s="443"/>
      <c r="U351" s="539"/>
      <c r="V351" s="117"/>
      <c r="W351" s="118"/>
      <c r="X351" s="119"/>
      <c r="Y351" s="120"/>
      <c r="Z351" s="122"/>
      <c r="AA351" s="121"/>
      <c r="AB351" s="443"/>
      <c r="AC351" s="734"/>
      <c r="AD351" s="372"/>
      <c r="AE351" s="485"/>
      <c r="AF351" s="373" t="str">
        <f t="shared" si="76"/>
        <v/>
      </c>
      <c r="AG351" s="373" t="str">
        <f t="shared" si="77"/>
        <v/>
      </c>
      <c r="AH351" s="374" t="str">
        <f t="shared" si="78"/>
        <v/>
      </c>
      <c r="AI351" s="375" t="str">
        <f t="shared" si="79"/>
        <v/>
      </c>
      <c r="AJ351" s="375" t="str">
        <f t="shared" si="80"/>
        <v/>
      </c>
      <c r="AK351" s="375" t="str">
        <f t="shared" si="81"/>
        <v/>
      </c>
      <c r="AL351" s="375" t="str">
        <f t="shared" si="82"/>
        <v/>
      </c>
      <c r="AM351" s="375" t="str">
        <f t="shared" si="83"/>
        <v/>
      </c>
      <c r="AN351" s="376"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376"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375" t="str">
        <f t="shared" si="84"/>
        <v/>
      </c>
      <c r="AQ351" s="444" t="str">
        <f t="shared" si="85"/>
        <v/>
      </c>
      <c r="AR351" s="375" t="str">
        <f t="shared" si="86"/>
        <v/>
      </c>
      <c r="AS351" s="377" t="str">
        <f t="shared" si="87"/>
        <v/>
      </c>
      <c r="AT351" s="378" t="str">
        <f t="shared" si="88"/>
        <v/>
      </c>
      <c r="AX351" s="625" t="b">
        <f t="shared" si="92"/>
        <v>0</v>
      </c>
      <c r="AY351" s="7" t="str">
        <f t="shared" si="93"/>
        <v>FALSEFALSEFALSE</v>
      </c>
      <c r="AZ351" s="626">
        <f t="shared" si="89"/>
        <v>0</v>
      </c>
      <c r="BA351" s="627" t="str">
        <f t="shared" si="94"/>
        <v/>
      </c>
      <c r="BB351" s="627">
        <f t="shared" si="90"/>
        <v>0</v>
      </c>
      <c r="BC351" s="690" t="str">
        <f t="shared" si="91"/>
        <v/>
      </c>
    </row>
    <row r="352" spans="1:55">
      <c r="A352" s="381">
        <v>295</v>
      </c>
      <c r="B352" s="117"/>
      <c r="C352" s="288"/>
      <c r="D352" s="289"/>
      <c r="E352" s="289"/>
      <c r="F352" s="290"/>
      <c r="G352" s="292"/>
      <c r="H352" s="116"/>
      <c r="I352" s="292"/>
      <c r="J352" s="116"/>
      <c r="K352" s="370"/>
      <c r="L352" s="370"/>
      <c r="M352" s="370"/>
      <c r="N352" s="371"/>
      <c r="O352" s="371"/>
      <c r="P352" s="371"/>
      <c r="Q352" s="371"/>
      <c r="R352" s="371"/>
      <c r="S352" s="371"/>
      <c r="T352" s="443"/>
      <c r="U352" s="539"/>
      <c r="V352" s="117"/>
      <c r="W352" s="118"/>
      <c r="X352" s="119"/>
      <c r="Y352" s="120"/>
      <c r="Z352" s="122"/>
      <c r="AA352" s="121"/>
      <c r="AB352" s="443"/>
      <c r="AC352" s="734"/>
      <c r="AD352" s="372"/>
      <c r="AE352" s="485"/>
      <c r="AF352" s="373" t="str">
        <f t="shared" si="76"/>
        <v/>
      </c>
      <c r="AG352" s="373" t="str">
        <f t="shared" si="77"/>
        <v/>
      </c>
      <c r="AH352" s="374" t="str">
        <f t="shared" si="78"/>
        <v/>
      </c>
      <c r="AI352" s="375" t="str">
        <f t="shared" si="79"/>
        <v/>
      </c>
      <c r="AJ352" s="375" t="str">
        <f t="shared" si="80"/>
        <v/>
      </c>
      <c r="AK352" s="375" t="str">
        <f t="shared" si="81"/>
        <v/>
      </c>
      <c r="AL352" s="375" t="str">
        <f t="shared" si="82"/>
        <v/>
      </c>
      <c r="AM352" s="375" t="str">
        <f t="shared" si="83"/>
        <v/>
      </c>
      <c r="AN352" s="376"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376"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375" t="str">
        <f t="shared" si="84"/>
        <v/>
      </c>
      <c r="AQ352" s="444" t="str">
        <f t="shared" si="85"/>
        <v/>
      </c>
      <c r="AR352" s="375" t="str">
        <f t="shared" si="86"/>
        <v/>
      </c>
      <c r="AS352" s="377" t="str">
        <f t="shared" si="87"/>
        <v/>
      </c>
      <c r="AT352" s="378" t="str">
        <f t="shared" si="88"/>
        <v/>
      </c>
      <c r="AX352" s="625" t="b">
        <f t="shared" si="92"/>
        <v>0</v>
      </c>
      <c r="AY352" s="7" t="str">
        <f t="shared" si="93"/>
        <v>FALSEFALSEFALSE</v>
      </c>
      <c r="AZ352" s="626">
        <f t="shared" si="89"/>
        <v>0</v>
      </c>
      <c r="BA352" s="627" t="str">
        <f t="shared" si="94"/>
        <v/>
      </c>
      <c r="BB352" s="627">
        <f t="shared" si="90"/>
        <v>0</v>
      </c>
      <c r="BC352" s="690" t="str">
        <f t="shared" si="91"/>
        <v/>
      </c>
    </row>
    <row r="353" spans="1:55">
      <c r="A353" s="381">
        <v>296</v>
      </c>
      <c r="B353" s="117"/>
      <c r="C353" s="288"/>
      <c r="D353" s="289"/>
      <c r="E353" s="289"/>
      <c r="F353" s="290"/>
      <c r="G353" s="292"/>
      <c r="H353" s="116"/>
      <c r="I353" s="292"/>
      <c r="J353" s="116"/>
      <c r="K353" s="370"/>
      <c r="L353" s="370"/>
      <c r="M353" s="370"/>
      <c r="N353" s="371"/>
      <c r="O353" s="371"/>
      <c r="P353" s="371"/>
      <c r="Q353" s="371"/>
      <c r="R353" s="371"/>
      <c r="S353" s="371"/>
      <c r="T353" s="443"/>
      <c r="U353" s="539"/>
      <c r="V353" s="117"/>
      <c r="W353" s="118"/>
      <c r="X353" s="119"/>
      <c r="Y353" s="120"/>
      <c r="Z353" s="122"/>
      <c r="AA353" s="121"/>
      <c r="AB353" s="443"/>
      <c r="AC353" s="734"/>
      <c r="AD353" s="372"/>
      <c r="AE353" s="485"/>
      <c r="AF353" s="373" t="str">
        <f t="shared" si="76"/>
        <v/>
      </c>
      <c r="AG353" s="373" t="str">
        <f t="shared" si="77"/>
        <v/>
      </c>
      <c r="AH353" s="374" t="str">
        <f t="shared" si="78"/>
        <v/>
      </c>
      <c r="AI353" s="375" t="str">
        <f t="shared" si="79"/>
        <v/>
      </c>
      <c r="AJ353" s="375" t="str">
        <f t="shared" si="80"/>
        <v/>
      </c>
      <c r="AK353" s="375" t="str">
        <f t="shared" si="81"/>
        <v/>
      </c>
      <c r="AL353" s="375" t="str">
        <f t="shared" si="82"/>
        <v/>
      </c>
      <c r="AM353" s="375" t="str">
        <f t="shared" si="83"/>
        <v/>
      </c>
      <c r="AN353" s="376"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376"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375" t="str">
        <f t="shared" si="84"/>
        <v/>
      </c>
      <c r="AQ353" s="444" t="str">
        <f t="shared" si="85"/>
        <v/>
      </c>
      <c r="AR353" s="375" t="str">
        <f t="shared" si="86"/>
        <v/>
      </c>
      <c r="AS353" s="377" t="str">
        <f t="shared" si="87"/>
        <v/>
      </c>
      <c r="AT353" s="378" t="str">
        <f t="shared" si="88"/>
        <v/>
      </c>
      <c r="AX353" s="625" t="b">
        <f t="shared" si="92"/>
        <v>0</v>
      </c>
      <c r="AY353" s="7" t="str">
        <f t="shared" si="93"/>
        <v>FALSEFALSEFALSE</v>
      </c>
      <c r="AZ353" s="626">
        <f t="shared" si="89"/>
        <v>0</v>
      </c>
      <c r="BA353" s="627" t="str">
        <f t="shared" si="94"/>
        <v/>
      </c>
      <c r="BB353" s="627">
        <f t="shared" si="90"/>
        <v>0</v>
      </c>
      <c r="BC353" s="690" t="str">
        <f t="shared" si="91"/>
        <v/>
      </c>
    </row>
    <row r="354" spans="1:55">
      <c r="A354" s="381">
        <v>297</v>
      </c>
      <c r="B354" s="117"/>
      <c r="C354" s="288"/>
      <c r="D354" s="289"/>
      <c r="E354" s="289"/>
      <c r="F354" s="290"/>
      <c r="G354" s="292"/>
      <c r="H354" s="116"/>
      <c r="I354" s="292"/>
      <c r="J354" s="116"/>
      <c r="K354" s="370"/>
      <c r="L354" s="370"/>
      <c r="M354" s="370"/>
      <c r="N354" s="371"/>
      <c r="O354" s="371"/>
      <c r="P354" s="371"/>
      <c r="Q354" s="371"/>
      <c r="R354" s="371"/>
      <c r="S354" s="371"/>
      <c r="T354" s="443"/>
      <c r="U354" s="539"/>
      <c r="V354" s="117"/>
      <c r="W354" s="118"/>
      <c r="X354" s="119"/>
      <c r="Y354" s="120"/>
      <c r="Z354" s="122"/>
      <c r="AA354" s="121"/>
      <c r="AB354" s="443"/>
      <c r="AC354" s="734"/>
      <c r="AD354" s="372"/>
      <c r="AE354" s="485"/>
      <c r="AF354" s="373" t="str">
        <f t="shared" si="76"/>
        <v/>
      </c>
      <c r="AG354" s="373" t="str">
        <f t="shared" si="77"/>
        <v/>
      </c>
      <c r="AH354" s="374" t="str">
        <f t="shared" si="78"/>
        <v/>
      </c>
      <c r="AI354" s="375" t="str">
        <f t="shared" si="79"/>
        <v/>
      </c>
      <c r="AJ354" s="375" t="str">
        <f t="shared" si="80"/>
        <v/>
      </c>
      <c r="AK354" s="375" t="str">
        <f t="shared" si="81"/>
        <v/>
      </c>
      <c r="AL354" s="375" t="str">
        <f t="shared" si="82"/>
        <v/>
      </c>
      <c r="AM354" s="375" t="str">
        <f t="shared" si="83"/>
        <v/>
      </c>
      <c r="AN354" s="376"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376"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375" t="str">
        <f t="shared" si="84"/>
        <v/>
      </c>
      <c r="AQ354" s="444" t="str">
        <f t="shared" si="85"/>
        <v/>
      </c>
      <c r="AR354" s="375" t="str">
        <f t="shared" si="86"/>
        <v/>
      </c>
      <c r="AS354" s="377" t="str">
        <f t="shared" si="87"/>
        <v/>
      </c>
      <c r="AT354" s="378" t="str">
        <f t="shared" si="88"/>
        <v/>
      </c>
      <c r="AX354" s="625" t="b">
        <f t="shared" si="92"/>
        <v>0</v>
      </c>
      <c r="AY354" s="7" t="str">
        <f t="shared" si="93"/>
        <v>FALSEFALSEFALSE</v>
      </c>
      <c r="AZ354" s="626">
        <f t="shared" si="89"/>
        <v>0</v>
      </c>
      <c r="BA354" s="627" t="str">
        <f t="shared" si="94"/>
        <v/>
      </c>
      <c r="BB354" s="627">
        <f t="shared" si="90"/>
        <v>0</v>
      </c>
      <c r="BC354" s="690" t="str">
        <f t="shared" si="91"/>
        <v/>
      </c>
    </row>
    <row r="355" spans="1:55">
      <c r="A355" s="381">
        <v>298</v>
      </c>
      <c r="B355" s="117"/>
      <c r="C355" s="288"/>
      <c r="D355" s="289"/>
      <c r="E355" s="289"/>
      <c r="F355" s="290"/>
      <c r="G355" s="292"/>
      <c r="H355" s="116"/>
      <c r="I355" s="292"/>
      <c r="J355" s="116"/>
      <c r="K355" s="370"/>
      <c r="L355" s="370"/>
      <c r="M355" s="370"/>
      <c r="N355" s="371"/>
      <c r="O355" s="371"/>
      <c r="P355" s="371"/>
      <c r="Q355" s="371"/>
      <c r="R355" s="371"/>
      <c r="S355" s="371"/>
      <c r="T355" s="443"/>
      <c r="U355" s="539"/>
      <c r="V355" s="117"/>
      <c r="W355" s="118"/>
      <c r="X355" s="119"/>
      <c r="Y355" s="120"/>
      <c r="Z355" s="122"/>
      <c r="AA355" s="121"/>
      <c r="AB355" s="443"/>
      <c r="AC355" s="734"/>
      <c r="AD355" s="372"/>
      <c r="AE355" s="485"/>
      <c r="AF355" s="373" t="str">
        <f t="shared" si="76"/>
        <v/>
      </c>
      <c r="AG355" s="373" t="str">
        <f t="shared" si="77"/>
        <v/>
      </c>
      <c r="AH355" s="374" t="str">
        <f t="shared" si="78"/>
        <v/>
      </c>
      <c r="AI355" s="375" t="str">
        <f t="shared" si="79"/>
        <v/>
      </c>
      <c r="AJ355" s="375" t="str">
        <f t="shared" si="80"/>
        <v/>
      </c>
      <c r="AK355" s="375" t="str">
        <f t="shared" si="81"/>
        <v/>
      </c>
      <c r="AL355" s="375" t="str">
        <f t="shared" si="82"/>
        <v/>
      </c>
      <c r="AM355" s="375" t="str">
        <f t="shared" si="83"/>
        <v/>
      </c>
      <c r="AN355" s="376"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376"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375" t="str">
        <f t="shared" si="84"/>
        <v/>
      </c>
      <c r="AQ355" s="444" t="str">
        <f t="shared" si="85"/>
        <v/>
      </c>
      <c r="AR355" s="375" t="str">
        <f t="shared" si="86"/>
        <v/>
      </c>
      <c r="AS355" s="377" t="str">
        <f t="shared" si="87"/>
        <v/>
      </c>
      <c r="AT355" s="378" t="str">
        <f t="shared" si="88"/>
        <v/>
      </c>
      <c r="AX355" s="625" t="b">
        <f t="shared" si="92"/>
        <v>0</v>
      </c>
      <c r="AY355" s="7" t="str">
        <f t="shared" si="93"/>
        <v>FALSEFALSEFALSE</v>
      </c>
      <c r="AZ355" s="626">
        <f t="shared" si="89"/>
        <v>0</v>
      </c>
      <c r="BA355" s="627" t="str">
        <f t="shared" si="94"/>
        <v/>
      </c>
      <c r="BB355" s="627">
        <f t="shared" si="90"/>
        <v>0</v>
      </c>
      <c r="BC355" s="690" t="str">
        <f t="shared" si="91"/>
        <v/>
      </c>
    </row>
    <row r="356" spans="1:55">
      <c r="A356" s="381">
        <v>299</v>
      </c>
      <c r="B356" s="117"/>
      <c r="C356" s="288"/>
      <c r="D356" s="289"/>
      <c r="E356" s="289"/>
      <c r="F356" s="290"/>
      <c r="G356" s="292"/>
      <c r="H356" s="116"/>
      <c r="I356" s="292"/>
      <c r="J356" s="116"/>
      <c r="K356" s="370"/>
      <c r="L356" s="370"/>
      <c r="M356" s="370"/>
      <c r="N356" s="371"/>
      <c r="O356" s="371"/>
      <c r="P356" s="371"/>
      <c r="Q356" s="371"/>
      <c r="R356" s="371"/>
      <c r="S356" s="371"/>
      <c r="T356" s="443"/>
      <c r="U356" s="539"/>
      <c r="V356" s="117"/>
      <c r="W356" s="118"/>
      <c r="X356" s="119"/>
      <c r="Y356" s="120"/>
      <c r="Z356" s="122"/>
      <c r="AA356" s="121"/>
      <c r="AB356" s="443"/>
      <c r="AC356" s="734"/>
      <c r="AD356" s="372"/>
      <c r="AE356" s="485"/>
      <c r="AF356" s="373" t="str">
        <f t="shared" si="76"/>
        <v/>
      </c>
      <c r="AG356" s="373" t="str">
        <f t="shared" si="77"/>
        <v/>
      </c>
      <c r="AH356" s="374" t="str">
        <f t="shared" si="78"/>
        <v/>
      </c>
      <c r="AI356" s="375" t="str">
        <f t="shared" si="79"/>
        <v/>
      </c>
      <c r="AJ356" s="375" t="str">
        <f t="shared" si="80"/>
        <v/>
      </c>
      <c r="AK356" s="375" t="str">
        <f t="shared" si="81"/>
        <v/>
      </c>
      <c r="AL356" s="375" t="str">
        <f t="shared" si="82"/>
        <v/>
      </c>
      <c r="AM356" s="375" t="str">
        <f t="shared" si="83"/>
        <v/>
      </c>
      <c r="AN356" s="376"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376"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375" t="str">
        <f t="shared" si="84"/>
        <v/>
      </c>
      <c r="AQ356" s="444" t="str">
        <f t="shared" si="85"/>
        <v/>
      </c>
      <c r="AR356" s="375" t="str">
        <f t="shared" si="86"/>
        <v/>
      </c>
      <c r="AS356" s="377" t="str">
        <f t="shared" si="87"/>
        <v/>
      </c>
      <c r="AT356" s="378" t="str">
        <f t="shared" si="88"/>
        <v/>
      </c>
      <c r="AX356" s="625" t="b">
        <f t="shared" si="92"/>
        <v>0</v>
      </c>
      <c r="AY356" s="7" t="str">
        <f t="shared" si="93"/>
        <v>FALSEFALSEFALSE</v>
      </c>
      <c r="AZ356" s="626">
        <f t="shared" si="89"/>
        <v>0</v>
      </c>
      <c r="BA356" s="627" t="str">
        <f t="shared" si="94"/>
        <v/>
      </c>
      <c r="BB356" s="627">
        <f t="shared" si="90"/>
        <v>0</v>
      </c>
      <c r="BC356" s="690" t="str">
        <f t="shared" si="91"/>
        <v/>
      </c>
    </row>
    <row r="357" spans="1:55">
      <c r="A357" s="381">
        <v>300</v>
      </c>
      <c r="B357" s="117"/>
      <c r="C357" s="288"/>
      <c r="D357" s="289"/>
      <c r="E357" s="289"/>
      <c r="F357" s="290"/>
      <c r="G357" s="292"/>
      <c r="H357" s="116"/>
      <c r="I357" s="292"/>
      <c r="J357" s="116"/>
      <c r="K357" s="370"/>
      <c r="L357" s="370"/>
      <c r="M357" s="370"/>
      <c r="N357" s="371"/>
      <c r="O357" s="371"/>
      <c r="P357" s="371"/>
      <c r="Q357" s="371"/>
      <c r="R357" s="371"/>
      <c r="S357" s="371"/>
      <c r="T357" s="443"/>
      <c r="U357" s="539"/>
      <c r="V357" s="117"/>
      <c r="W357" s="118"/>
      <c r="X357" s="119"/>
      <c r="Y357" s="120"/>
      <c r="Z357" s="122"/>
      <c r="AA357" s="121"/>
      <c r="AB357" s="443"/>
      <c r="AC357" s="734"/>
      <c r="AD357" s="372"/>
      <c r="AE357" s="485"/>
      <c r="AF357" s="373" t="str">
        <f t="shared" si="76"/>
        <v/>
      </c>
      <c r="AG357" s="373" t="str">
        <f t="shared" si="77"/>
        <v/>
      </c>
      <c r="AH357" s="374" t="str">
        <f t="shared" si="78"/>
        <v/>
      </c>
      <c r="AI357" s="375" t="str">
        <f t="shared" si="79"/>
        <v/>
      </c>
      <c r="AJ357" s="375" t="str">
        <f t="shared" si="80"/>
        <v/>
      </c>
      <c r="AK357" s="375" t="str">
        <f t="shared" si="81"/>
        <v/>
      </c>
      <c r="AL357" s="375" t="str">
        <f t="shared" si="82"/>
        <v/>
      </c>
      <c r="AM357" s="375" t="str">
        <f t="shared" si="83"/>
        <v/>
      </c>
      <c r="AN357" s="376"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376"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375" t="str">
        <f t="shared" si="84"/>
        <v/>
      </c>
      <c r="AQ357" s="444" t="str">
        <f t="shared" si="85"/>
        <v/>
      </c>
      <c r="AR357" s="375" t="str">
        <f t="shared" si="86"/>
        <v/>
      </c>
      <c r="AS357" s="377" t="str">
        <f t="shared" si="87"/>
        <v/>
      </c>
      <c r="AT357" s="378" t="str">
        <f t="shared" si="88"/>
        <v/>
      </c>
      <c r="AX357" s="625" t="b">
        <f t="shared" si="92"/>
        <v>0</v>
      </c>
      <c r="AY357" s="7" t="str">
        <f t="shared" si="93"/>
        <v>FALSEFALSEFALSE</v>
      </c>
      <c r="AZ357" s="626">
        <f t="shared" si="89"/>
        <v>0</v>
      </c>
      <c r="BA357" s="627" t="str">
        <f t="shared" si="94"/>
        <v/>
      </c>
      <c r="BB357" s="627">
        <f t="shared" si="90"/>
        <v>0</v>
      </c>
      <c r="BC357" s="690" t="str">
        <f t="shared" si="91"/>
        <v/>
      </c>
    </row>
    <row r="358" spans="1:55">
      <c r="A358" s="381">
        <v>301</v>
      </c>
      <c r="B358" s="117"/>
      <c r="C358" s="288"/>
      <c r="D358" s="289"/>
      <c r="E358" s="289"/>
      <c r="F358" s="290"/>
      <c r="G358" s="292"/>
      <c r="H358" s="116"/>
      <c r="I358" s="292"/>
      <c r="J358" s="116"/>
      <c r="K358" s="370"/>
      <c r="L358" s="370"/>
      <c r="M358" s="370"/>
      <c r="N358" s="371"/>
      <c r="O358" s="371"/>
      <c r="P358" s="371"/>
      <c r="Q358" s="371"/>
      <c r="R358" s="371"/>
      <c r="S358" s="371"/>
      <c r="T358" s="443"/>
      <c r="U358" s="539"/>
      <c r="V358" s="117"/>
      <c r="W358" s="118"/>
      <c r="X358" s="119"/>
      <c r="Y358" s="120"/>
      <c r="Z358" s="122"/>
      <c r="AA358" s="121"/>
      <c r="AB358" s="443"/>
      <c r="AC358" s="734"/>
      <c r="AD358" s="372"/>
      <c r="AE358" s="485"/>
      <c r="AF358" s="373" t="str">
        <f t="shared" si="76"/>
        <v/>
      </c>
      <c r="AG358" s="373" t="str">
        <f t="shared" si="77"/>
        <v/>
      </c>
      <c r="AH358" s="374" t="str">
        <f t="shared" si="78"/>
        <v/>
      </c>
      <c r="AI358" s="375" t="str">
        <f t="shared" si="79"/>
        <v/>
      </c>
      <c r="AJ358" s="375" t="str">
        <f t="shared" si="80"/>
        <v/>
      </c>
      <c r="AK358" s="375" t="str">
        <f t="shared" si="81"/>
        <v/>
      </c>
      <c r="AL358" s="375" t="str">
        <f t="shared" si="82"/>
        <v/>
      </c>
      <c r="AM358" s="375" t="str">
        <f t="shared" si="83"/>
        <v/>
      </c>
      <c r="AN358" s="376"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376"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375" t="str">
        <f t="shared" si="84"/>
        <v/>
      </c>
      <c r="AQ358" s="444" t="str">
        <f t="shared" si="85"/>
        <v/>
      </c>
      <c r="AR358" s="375" t="str">
        <f t="shared" si="86"/>
        <v/>
      </c>
      <c r="AS358" s="377" t="str">
        <f t="shared" si="87"/>
        <v/>
      </c>
      <c r="AT358" s="378" t="str">
        <f t="shared" si="88"/>
        <v/>
      </c>
      <c r="AX358" s="625" t="b">
        <f t="shared" si="92"/>
        <v>0</v>
      </c>
      <c r="AY358" s="7" t="str">
        <f t="shared" si="93"/>
        <v>FALSEFALSEFALSE</v>
      </c>
      <c r="AZ358" s="626">
        <f t="shared" si="89"/>
        <v>0</v>
      </c>
      <c r="BA358" s="627" t="str">
        <f t="shared" si="94"/>
        <v/>
      </c>
      <c r="BB358" s="627">
        <f t="shared" si="90"/>
        <v>0</v>
      </c>
      <c r="BC358" s="690" t="str">
        <f t="shared" si="91"/>
        <v/>
      </c>
    </row>
    <row r="359" spans="1:55">
      <c r="A359" s="381">
        <v>302</v>
      </c>
      <c r="B359" s="117"/>
      <c r="C359" s="288"/>
      <c r="D359" s="289"/>
      <c r="E359" s="289"/>
      <c r="F359" s="290"/>
      <c r="G359" s="292"/>
      <c r="H359" s="116"/>
      <c r="I359" s="292"/>
      <c r="J359" s="116"/>
      <c r="K359" s="370"/>
      <c r="L359" s="370"/>
      <c r="M359" s="370"/>
      <c r="N359" s="371"/>
      <c r="O359" s="371"/>
      <c r="P359" s="371"/>
      <c r="Q359" s="371"/>
      <c r="R359" s="371"/>
      <c r="S359" s="371"/>
      <c r="T359" s="443"/>
      <c r="U359" s="539"/>
      <c r="V359" s="117"/>
      <c r="W359" s="118"/>
      <c r="X359" s="119"/>
      <c r="Y359" s="120"/>
      <c r="Z359" s="122"/>
      <c r="AA359" s="121"/>
      <c r="AB359" s="443"/>
      <c r="AC359" s="734"/>
      <c r="AD359" s="372"/>
      <c r="AE359" s="485"/>
      <c r="AF359" s="373" t="str">
        <f t="shared" si="76"/>
        <v/>
      </c>
      <c r="AG359" s="373" t="str">
        <f t="shared" si="77"/>
        <v/>
      </c>
      <c r="AH359" s="374" t="str">
        <f t="shared" si="78"/>
        <v/>
      </c>
      <c r="AI359" s="375" t="str">
        <f t="shared" si="79"/>
        <v/>
      </c>
      <c r="AJ359" s="375" t="str">
        <f t="shared" si="80"/>
        <v/>
      </c>
      <c r="AK359" s="375" t="str">
        <f t="shared" si="81"/>
        <v/>
      </c>
      <c r="AL359" s="375" t="str">
        <f t="shared" si="82"/>
        <v/>
      </c>
      <c r="AM359" s="375" t="str">
        <f t="shared" si="83"/>
        <v/>
      </c>
      <c r="AN359" s="376"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376"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375" t="str">
        <f t="shared" si="84"/>
        <v/>
      </c>
      <c r="AQ359" s="444" t="str">
        <f t="shared" si="85"/>
        <v/>
      </c>
      <c r="AR359" s="375" t="str">
        <f t="shared" si="86"/>
        <v/>
      </c>
      <c r="AS359" s="377" t="str">
        <f t="shared" si="87"/>
        <v/>
      </c>
      <c r="AT359" s="378" t="str">
        <f t="shared" si="88"/>
        <v/>
      </c>
      <c r="AX359" s="625" t="b">
        <f t="shared" si="92"/>
        <v>0</v>
      </c>
      <c r="AY359" s="7" t="str">
        <f t="shared" si="93"/>
        <v>FALSEFALSEFALSE</v>
      </c>
      <c r="AZ359" s="626">
        <f t="shared" si="89"/>
        <v>0</v>
      </c>
      <c r="BA359" s="627" t="str">
        <f t="shared" si="94"/>
        <v/>
      </c>
      <c r="BB359" s="627">
        <f t="shared" si="90"/>
        <v>0</v>
      </c>
      <c r="BC359" s="690" t="str">
        <f t="shared" si="91"/>
        <v/>
      </c>
    </row>
    <row r="360" spans="1:55">
      <c r="A360" s="381">
        <v>303</v>
      </c>
      <c r="B360" s="117"/>
      <c r="C360" s="288"/>
      <c r="D360" s="289"/>
      <c r="E360" s="289"/>
      <c r="F360" s="290"/>
      <c r="G360" s="292"/>
      <c r="H360" s="116"/>
      <c r="I360" s="292"/>
      <c r="J360" s="116"/>
      <c r="K360" s="370"/>
      <c r="L360" s="370"/>
      <c r="M360" s="370"/>
      <c r="N360" s="371"/>
      <c r="O360" s="371"/>
      <c r="P360" s="371"/>
      <c r="Q360" s="371"/>
      <c r="R360" s="371"/>
      <c r="S360" s="371"/>
      <c r="T360" s="443"/>
      <c r="U360" s="539"/>
      <c r="V360" s="117"/>
      <c r="W360" s="118"/>
      <c r="X360" s="119"/>
      <c r="Y360" s="120"/>
      <c r="Z360" s="122"/>
      <c r="AA360" s="121"/>
      <c r="AB360" s="443"/>
      <c r="AC360" s="734"/>
      <c r="AD360" s="372"/>
      <c r="AE360" s="485"/>
      <c r="AF360" s="373" t="str">
        <f t="shared" si="76"/>
        <v/>
      </c>
      <c r="AG360" s="373" t="str">
        <f t="shared" si="77"/>
        <v/>
      </c>
      <c r="AH360" s="374" t="str">
        <f t="shared" si="78"/>
        <v/>
      </c>
      <c r="AI360" s="375" t="str">
        <f t="shared" si="79"/>
        <v/>
      </c>
      <c r="AJ360" s="375" t="str">
        <f t="shared" si="80"/>
        <v/>
      </c>
      <c r="AK360" s="375" t="str">
        <f t="shared" si="81"/>
        <v/>
      </c>
      <c r="AL360" s="375" t="str">
        <f t="shared" si="82"/>
        <v/>
      </c>
      <c r="AM360" s="375" t="str">
        <f t="shared" si="83"/>
        <v/>
      </c>
      <c r="AN360" s="376"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376"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375" t="str">
        <f t="shared" si="84"/>
        <v/>
      </c>
      <c r="AQ360" s="444" t="str">
        <f t="shared" si="85"/>
        <v/>
      </c>
      <c r="AR360" s="375" t="str">
        <f t="shared" si="86"/>
        <v/>
      </c>
      <c r="AS360" s="377" t="str">
        <f t="shared" si="87"/>
        <v/>
      </c>
      <c r="AT360" s="378" t="str">
        <f t="shared" si="88"/>
        <v/>
      </c>
      <c r="AX360" s="625" t="b">
        <f t="shared" si="92"/>
        <v>0</v>
      </c>
      <c r="AY360" s="7" t="str">
        <f t="shared" si="93"/>
        <v>FALSEFALSEFALSE</v>
      </c>
      <c r="AZ360" s="626">
        <f t="shared" si="89"/>
        <v>0</v>
      </c>
      <c r="BA360" s="627" t="str">
        <f t="shared" si="94"/>
        <v/>
      </c>
      <c r="BB360" s="627">
        <f t="shared" si="90"/>
        <v>0</v>
      </c>
      <c r="BC360" s="690" t="str">
        <f t="shared" si="91"/>
        <v/>
      </c>
    </row>
    <row r="361" spans="1:55">
      <c r="A361" s="381">
        <v>304</v>
      </c>
      <c r="B361" s="117"/>
      <c r="C361" s="288"/>
      <c r="D361" s="289"/>
      <c r="E361" s="289"/>
      <c r="F361" s="290"/>
      <c r="G361" s="292"/>
      <c r="H361" s="116"/>
      <c r="I361" s="292"/>
      <c r="J361" s="116"/>
      <c r="K361" s="370"/>
      <c r="L361" s="370"/>
      <c r="M361" s="370"/>
      <c r="N361" s="371"/>
      <c r="O361" s="371"/>
      <c r="P361" s="371"/>
      <c r="Q361" s="371"/>
      <c r="R361" s="371"/>
      <c r="S361" s="371"/>
      <c r="T361" s="443"/>
      <c r="U361" s="539"/>
      <c r="V361" s="117"/>
      <c r="W361" s="118"/>
      <c r="X361" s="119"/>
      <c r="Y361" s="120"/>
      <c r="Z361" s="122"/>
      <c r="AA361" s="121"/>
      <c r="AB361" s="443"/>
      <c r="AC361" s="734"/>
      <c r="AD361" s="372"/>
      <c r="AE361" s="485"/>
      <c r="AF361" s="373" t="str">
        <f t="shared" si="76"/>
        <v/>
      </c>
      <c r="AG361" s="373" t="str">
        <f t="shared" si="77"/>
        <v/>
      </c>
      <c r="AH361" s="374" t="str">
        <f t="shared" si="78"/>
        <v/>
      </c>
      <c r="AI361" s="375" t="str">
        <f t="shared" si="79"/>
        <v/>
      </c>
      <c r="AJ361" s="375" t="str">
        <f t="shared" si="80"/>
        <v/>
      </c>
      <c r="AK361" s="375" t="str">
        <f t="shared" si="81"/>
        <v/>
      </c>
      <c r="AL361" s="375" t="str">
        <f t="shared" si="82"/>
        <v/>
      </c>
      <c r="AM361" s="375" t="str">
        <f t="shared" si="83"/>
        <v/>
      </c>
      <c r="AN361" s="376"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376"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375" t="str">
        <f t="shared" si="84"/>
        <v/>
      </c>
      <c r="AQ361" s="444" t="str">
        <f t="shared" si="85"/>
        <v/>
      </c>
      <c r="AR361" s="375" t="str">
        <f t="shared" si="86"/>
        <v/>
      </c>
      <c r="AS361" s="377" t="str">
        <f t="shared" si="87"/>
        <v/>
      </c>
      <c r="AT361" s="378" t="str">
        <f t="shared" si="88"/>
        <v/>
      </c>
      <c r="AX361" s="625" t="b">
        <f t="shared" si="92"/>
        <v>0</v>
      </c>
      <c r="AY361" s="7" t="str">
        <f t="shared" si="93"/>
        <v>FALSEFALSEFALSE</v>
      </c>
      <c r="AZ361" s="626">
        <f t="shared" si="89"/>
        <v>0</v>
      </c>
      <c r="BA361" s="627" t="str">
        <f t="shared" si="94"/>
        <v/>
      </c>
      <c r="BB361" s="627">
        <f t="shared" si="90"/>
        <v>0</v>
      </c>
      <c r="BC361" s="690" t="str">
        <f t="shared" si="91"/>
        <v/>
      </c>
    </row>
    <row r="362" spans="1:55">
      <c r="A362" s="381">
        <v>305</v>
      </c>
      <c r="B362" s="117"/>
      <c r="C362" s="288"/>
      <c r="D362" s="289"/>
      <c r="E362" s="289"/>
      <c r="F362" s="290"/>
      <c r="G362" s="292"/>
      <c r="H362" s="116"/>
      <c r="I362" s="292"/>
      <c r="J362" s="116"/>
      <c r="K362" s="370"/>
      <c r="L362" s="370"/>
      <c r="M362" s="370"/>
      <c r="N362" s="371"/>
      <c r="O362" s="371"/>
      <c r="P362" s="371"/>
      <c r="Q362" s="371"/>
      <c r="R362" s="371"/>
      <c r="S362" s="371"/>
      <c r="T362" s="443"/>
      <c r="U362" s="539"/>
      <c r="V362" s="117"/>
      <c r="W362" s="118"/>
      <c r="X362" s="119"/>
      <c r="Y362" s="120"/>
      <c r="Z362" s="122"/>
      <c r="AA362" s="121"/>
      <c r="AB362" s="443"/>
      <c r="AC362" s="734"/>
      <c r="AD362" s="372"/>
      <c r="AE362" s="485"/>
      <c r="AF362" s="373" t="str">
        <f t="shared" si="76"/>
        <v/>
      </c>
      <c r="AG362" s="373" t="str">
        <f t="shared" si="77"/>
        <v/>
      </c>
      <c r="AH362" s="374" t="str">
        <f t="shared" si="78"/>
        <v/>
      </c>
      <c r="AI362" s="375" t="str">
        <f t="shared" si="79"/>
        <v/>
      </c>
      <c r="AJ362" s="375" t="str">
        <f t="shared" si="80"/>
        <v/>
      </c>
      <c r="AK362" s="375" t="str">
        <f t="shared" si="81"/>
        <v/>
      </c>
      <c r="AL362" s="375" t="str">
        <f t="shared" si="82"/>
        <v/>
      </c>
      <c r="AM362" s="375" t="str">
        <f t="shared" si="83"/>
        <v/>
      </c>
      <c r="AN362" s="376"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376"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375" t="str">
        <f t="shared" si="84"/>
        <v/>
      </c>
      <c r="AQ362" s="444" t="str">
        <f t="shared" si="85"/>
        <v/>
      </c>
      <c r="AR362" s="375" t="str">
        <f t="shared" si="86"/>
        <v/>
      </c>
      <c r="AS362" s="377" t="str">
        <f t="shared" si="87"/>
        <v/>
      </c>
      <c r="AT362" s="378" t="str">
        <f t="shared" si="88"/>
        <v/>
      </c>
      <c r="AX362" s="625" t="b">
        <f t="shared" si="92"/>
        <v>0</v>
      </c>
      <c r="AY362" s="7" t="str">
        <f t="shared" si="93"/>
        <v>FALSEFALSEFALSE</v>
      </c>
      <c r="AZ362" s="626">
        <f t="shared" si="89"/>
        <v>0</v>
      </c>
      <c r="BA362" s="627" t="str">
        <f t="shared" si="94"/>
        <v/>
      </c>
      <c r="BB362" s="627">
        <f t="shared" si="90"/>
        <v>0</v>
      </c>
      <c r="BC362" s="690" t="str">
        <f t="shared" si="91"/>
        <v/>
      </c>
    </row>
    <row r="363" spans="1:55">
      <c r="A363" s="381">
        <v>306</v>
      </c>
      <c r="B363" s="117"/>
      <c r="C363" s="288"/>
      <c r="D363" s="289"/>
      <c r="E363" s="289"/>
      <c r="F363" s="290"/>
      <c r="G363" s="292"/>
      <c r="H363" s="116"/>
      <c r="I363" s="292"/>
      <c r="J363" s="116"/>
      <c r="K363" s="370"/>
      <c r="L363" s="370"/>
      <c r="M363" s="370"/>
      <c r="N363" s="371"/>
      <c r="O363" s="371"/>
      <c r="P363" s="371"/>
      <c r="Q363" s="371"/>
      <c r="R363" s="371"/>
      <c r="S363" s="371"/>
      <c r="T363" s="443"/>
      <c r="U363" s="539"/>
      <c r="V363" s="117"/>
      <c r="W363" s="118"/>
      <c r="X363" s="119"/>
      <c r="Y363" s="120"/>
      <c r="Z363" s="122"/>
      <c r="AA363" s="121"/>
      <c r="AB363" s="443"/>
      <c r="AC363" s="734"/>
      <c r="AD363" s="372"/>
      <c r="AE363" s="485"/>
      <c r="AF363" s="373" t="str">
        <f t="shared" si="76"/>
        <v/>
      </c>
      <c r="AG363" s="373" t="str">
        <f t="shared" si="77"/>
        <v/>
      </c>
      <c r="AH363" s="374" t="str">
        <f t="shared" si="78"/>
        <v/>
      </c>
      <c r="AI363" s="375" t="str">
        <f t="shared" si="79"/>
        <v/>
      </c>
      <c r="AJ363" s="375" t="str">
        <f t="shared" si="80"/>
        <v/>
      </c>
      <c r="AK363" s="375" t="str">
        <f t="shared" si="81"/>
        <v/>
      </c>
      <c r="AL363" s="375" t="str">
        <f t="shared" si="82"/>
        <v/>
      </c>
      <c r="AM363" s="375" t="str">
        <f t="shared" si="83"/>
        <v/>
      </c>
      <c r="AN363" s="376"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376"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375" t="str">
        <f t="shared" si="84"/>
        <v/>
      </c>
      <c r="AQ363" s="444" t="str">
        <f t="shared" si="85"/>
        <v/>
      </c>
      <c r="AR363" s="375" t="str">
        <f t="shared" si="86"/>
        <v/>
      </c>
      <c r="AS363" s="377" t="str">
        <f t="shared" si="87"/>
        <v/>
      </c>
      <c r="AT363" s="378" t="str">
        <f t="shared" si="88"/>
        <v/>
      </c>
      <c r="AX363" s="625" t="b">
        <f t="shared" si="92"/>
        <v>0</v>
      </c>
      <c r="AY363" s="7" t="str">
        <f t="shared" si="93"/>
        <v>FALSEFALSEFALSE</v>
      </c>
      <c r="AZ363" s="626">
        <f t="shared" si="89"/>
        <v>0</v>
      </c>
      <c r="BA363" s="627" t="str">
        <f t="shared" si="94"/>
        <v/>
      </c>
      <c r="BB363" s="627">
        <f t="shared" si="90"/>
        <v>0</v>
      </c>
      <c r="BC363" s="690" t="str">
        <f t="shared" si="91"/>
        <v/>
      </c>
    </row>
    <row r="364" spans="1:55">
      <c r="A364" s="381">
        <v>307</v>
      </c>
      <c r="B364" s="117"/>
      <c r="C364" s="288"/>
      <c r="D364" s="289"/>
      <c r="E364" s="289"/>
      <c r="F364" s="290"/>
      <c r="G364" s="292"/>
      <c r="H364" s="116"/>
      <c r="I364" s="292"/>
      <c r="J364" s="116"/>
      <c r="K364" s="370"/>
      <c r="L364" s="370"/>
      <c r="M364" s="370"/>
      <c r="N364" s="371"/>
      <c r="O364" s="371"/>
      <c r="P364" s="371"/>
      <c r="Q364" s="371"/>
      <c r="R364" s="371"/>
      <c r="S364" s="371"/>
      <c r="T364" s="443"/>
      <c r="U364" s="539"/>
      <c r="V364" s="117"/>
      <c r="W364" s="118"/>
      <c r="X364" s="119"/>
      <c r="Y364" s="120"/>
      <c r="Z364" s="122"/>
      <c r="AA364" s="121"/>
      <c r="AB364" s="443"/>
      <c r="AC364" s="734"/>
      <c r="AD364" s="372"/>
      <c r="AE364" s="485"/>
      <c r="AF364" s="373" t="str">
        <f t="shared" si="76"/>
        <v/>
      </c>
      <c r="AG364" s="373" t="str">
        <f t="shared" si="77"/>
        <v/>
      </c>
      <c r="AH364" s="374" t="str">
        <f t="shared" si="78"/>
        <v/>
      </c>
      <c r="AI364" s="375" t="str">
        <f t="shared" si="79"/>
        <v/>
      </c>
      <c r="AJ364" s="375" t="str">
        <f t="shared" si="80"/>
        <v/>
      </c>
      <c r="AK364" s="375" t="str">
        <f t="shared" si="81"/>
        <v/>
      </c>
      <c r="AL364" s="375" t="str">
        <f t="shared" si="82"/>
        <v/>
      </c>
      <c r="AM364" s="375" t="str">
        <f t="shared" si="83"/>
        <v/>
      </c>
      <c r="AN364" s="376"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376"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375" t="str">
        <f t="shared" si="84"/>
        <v/>
      </c>
      <c r="AQ364" s="444" t="str">
        <f t="shared" si="85"/>
        <v/>
      </c>
      <c r="AR364" s="375" t="str">
        <f t="shared" si="86"/>
        <v/>
      </c>
      <c r="AS364" s="377" t="str">
        <f t="shared" si="87"/>
        <v/>
      </c>
      <c r="AT364" s="378" t="str">
        <f t="shared" si="88"/>
        <v/>
      </c>
      <c r="AX364" s="625" t="b">
        <f t="shared" si="92"/>
        <v>0</v>
      </c>
      <c r="AY364" s="7" t="str">
        <f t="shared" si="93"/>
        <v>FALSEFALSEFALSE</v>
      </c>
      <c r="AZ364" s="626">
        <f t="shared" si="89"/>
        <v>0</v>
      </c>
      <c r="BA364" s="627" t="str">
        <f t="shared" si="94"/>
        <v/>
      </c>
      <c r="BB364" s="627">
        <f t="shared" si="90"/>
        <v>0</v>
      </c>
      <c r="BC364" s="690" t="str">
        <f t="shared" si="91"/>
        <v/>
      </c>
    </row>
    <row r="365" spans="1:55">
      <c r="A365" s="381">
        <v>308</v>
      </c>
      <c r="B365" s="117"/>
      <c r="C365" s="288"/>
      <c r="D365" s="289"/>
      <c r="E365" s="289"/>
      <c r="F365" s="290"/>
      <c r="G365" s="292"/>
      <c r="H365" s="116"/>
      <c r="I365" s="292"/>
      <c r="J365" s="116"/>
      <c r="K365" s="370"/>
      <c r="L365" s="370"/>
      <c r="M365" s="370"/>
      <c r="N365" s="371"/>
      <c r="O365" s="371"/>
      <c r="P365" s="371"/>
      <c r="Q365" s="371"/>
      <c r="R365" s="371"/>
      <c r="S365" s="371"/>
      <c r="T365" s="443"/>
      <c r="U365" s="539"/>
      <c r="V365" s="117"/>
      <c r="W365" s="118"/>
      <c r="X365" s="119"/>
      <c r="Y365" s="120"/>
      <c r="Z365" s="122"/>
      <c r="AA365" s="121"/>
      <c r="AB365" s="443"/>
      <c r="AC365" s="734"/>
      <c r="AD365" s="372"/>
      <c r="AE365" s="485"/>
      <c r="AF365" s="373" t="str">
        <f t="shared" si="76"/>
        <v/>
      </c>
      <c r="AG365" s="373" t="str">
        <f t="shared" si="77"/>
        <v/>
      </c>
      <c r="AH365" s="374" t="str">
        <f t="shared" si="78"/>
        <v/>
      </c>
      <c r="AI365" s="375" t="str">
        <f t="shared" si="79"/>
        <v/>
      </c>
      <c r="AJ365" s="375" t="str">
        <f t="shared" si="80"/>
        <v/>
      </c>
      <c r="AK365" s="375" t="str">
        <f t="shared" si="81"/>
        <v/>
      </c>
      <c r="AL365" s="375" t="str">
        <f t="shared" si="82"/>
        <v/>
      </c>
      <c r="AM365" s="375" t="str">
        <f t="shared" si="83"/>
        <v/>
      </c>
      <c r="AN365" s="376"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376"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375" t="str">
        <f t="shared" si="84"/>
        <v/>
      </c>
      <c r="AQ365" s="444" t="str">
        <f t="shared" si="85"/>
        <v/>
      </c>
      <c r="AR365" s="375" t="str">
        <f t="shared" si="86"/>
        <v/>
      </c>
      <c r="AS365" s="377" t="str">
        <f t="shared" si="87"/>
        <v/>
      </c>
      <c r="AT365" s="378" t="str">
        <f t="shared" si="88"/>
        <v/>
      </c>
      <c r="AX365" s="625" t="b">
        <f t="shared" si="92"/>
        <v>0</v>
      </c>
      <c r="AY365" s="7" t="str">
        <f t="shared" si="93"/>
        <v>FALSEFALSEFALSE</v>
      </c>
      <c r="AZ365" s="626">
        <f t="shared" si="89"/>
        <v>0</v>
      </c>
      <c r="BA365" s="627" t="str">
        <f t="shared" si="94"/>
        <v/>
      </c>
      <c r="BB365" s="627">
        <f t="shared" si="90"/>
        <v>0</v>
      </c>
      <c r="BC365" s="690" t="str">
        <f t="shared" si="91"/>
        <v/>
      </c>
    </row>
    <row r="366" spans="1:55">
      <c r="A366" s="381">
        <v>309</v>
      </c>
      <c r="B366" s="117"/>
      <c r="C366" s="288"/>
      <c r="D366" s="289"/>
      <c r="E366" s="289"/>
      <c r="F366" s="290"/>
      <c r="G366" s="292"/>
      <c r="H366" s="116"/>
      <c r="I366" s="292"/>
      <c r="J366" s="116"/>
      <c r="K366" s="370"/>
      <c r="L366" s="370"/>
      <c r="M366" s="370"/>
      <c r="N366" s="371"/>
      <c r="O366" s="371"/>
      <c r="P366" s="371"/>
      <c r="Q366" s="371"/>
      <c r="R366" s="371"/>
      <c r="S366" s="371"/>
      <c r="T366" s="443"/>
      <c r="U366" s="539"/>
      <c r="V366" s="117"/>
      <c r="W366" s="118"/>
      <c r="X366" s="119"/>
      <c r="Y366" s="120"/>
      <c r="Z366" s="122"/>
      <c r="AA366" s="121"/>
      <c r="AB366" s="443"/>
      <c r="AC366" s="734"/>
      <c r="AD366" s="372"/>
      <c r="AE366" s="485"/>
      <c r="AF366" s="373" t="str">
        <f t="shared" si="76"/>
        <v/>
      </c>
      <c r="AG366" s="373" t="str">
        <f t="shared" si="77"/>
        <v/>
      </c>
      <c r="AH366" s="374" t="str">
        <f t="shared" si="78"/>
        <v/>
      </c>
      <c r="AI366" s="375" t="str">
        <f t="shared" si="79"/>
        <v/>
      </c>
      <c r="AJ366" s="375" t="str">
        <f t="shared" si="80"/>
        <v/>
      </c>
      <c r="AK366" s="375" t="str">
        <f t="shared" si="81"/>
        <v/>
      </c>
      <c r="AL366" s="375" t="str">
        <f t="shared" si="82"/>
        <v/>
      </c>
      <c r="AM366" s="375" t="str">
        <f t="shared" si="83"/>
        <v/>
      </c>
      <c r="AN366" s="376"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376"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375" t="str">
        <f t="shared" si="84"/>
        <v/>
      </c>
      <c r="AQ366" s="444" t="str">
        <f t="shared" si="85"/>
        <v/>
      </c>
      <c r="AR366" s="375" t="str">
        <f t="shared" si="86"/>
        <v/>
      </c>
      <c r="AS366" s="377" t="str">
        <f t="shared" si="87"/>
        <v/>
      </c>
      <c r="AT366" s="378" t="str">
        <f t="shared" si="88"/>
        <v/>
      </c>
      <c r="AX366" s="625" t="b">
        <f t="shared" si="92"/>
        <v>0</v>
      </c>
      <c r="AY366" s="7" t="str">
        <f t="shared" si="93"/>
        <v>FALSEFALSEFALSE</v>
      </c>
      <c r="AZ366" s="626">
        <f t="shared" si="89"/>
        <v>0</v>
      </c>
      <c r="BA366" s="627" t="str">
        <f t="shared" si="94"/>
        <v/>
      </c>
      <c r="BB366" s="627">
        <f t="shared" si="90"/>
        <v>0</v>
      </c>
      <c r="BC366" s="690" t="str">
        <f t="shared" si="91"/>
        <v/>
      </c>
    </row>
    <row r="367" spans="1:55">
      <c r="A367" s="381">
        <v>310</v>
      </c>
      <c r="B367" s="117"/>
      <c r="C367" s="288"/>
      <c r="D367" s="289"/>
      <c r="E367" s="289"/>
      <c r="F367" s="290"/>
      <c r="G367" s="292"/>
      <c r="H367" s="116"/>
      <c r="I367" s="292"/>
      <c r="J367" s="116"/>
      <c r="K367" s="370"/>
      <c r="L367" s="370"/>
      <c r="M367" s="370"/>
      <c r="N367" s="371"/>
      <c r="O367" s="371"/>
      <c r="P367" s="371"/>
      <c r="Q367" s="371"/>
      <c r="R367" s="371"/>
      <c r="S367" s="371"/>
      <c r="T367" s="443"/>
      <c r="U367" s="539"/>
      <c r="V367" s="117"/>
      <c r="W367" s="118"/>
      <c r="X367" s="119"/>
      <c r="Y367" s="120"/>
      <c r="Z367" s="122"/>
      <c r="AA367" s="121"/>
      <c r="AB367" s="443"/>
      <c r="AC367" s="734"/>
      <c r="AD367" s="372"/>
      <c r="AE367" s="485"/>
      <c r="AF367" s="373" t="str">
        <f t="shared" si="76"/>
        <v/>
      </c>
      <c r="AG367" s="373" t="str">
        <f t="shared" si="77"/>
        <v/>
      </c>
      <c r="AH367" s="374" t="str">
        <f t="shared" si="78"/>
        <v/>
      </c>
      <c r="AI367" s="375" t="str">
        <f t="shared" si="79"/>
        <v/>
      </c>
      <c r="AJ367" s="375" t="str">
        <f t="shared" si="80"/>
        <v/>
      </c>
      <c r="AK367" s="375" t="str">
        <f t="shared" si="81"/>
        <v/>
      </c>
      <c r="AL367" s="375" t="str">
        <f t="shared" si="82"/>
        <v/>
      </c>
      <c r="AM367" s="375" t="str">
        <f t="shared" si="83"/>
        <v/>
      </c>
      <c r="AN367" s="376"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376"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375" t="str">
        <f t="shared" si="84"/>
        <v/>
      </c>
      <c r="AQ367" s="444" t="str">
        <f t="shared" si="85"/>
        <v/>
      </c>
      <c r="AR367" s="375" t="str">
        <f t="shared" si="86"/>
        <v/>
      </c>
      <c r="AS367" s="377" t="str">
        <f t="shared" si="87"/>
        <v/>
      </c>
      <c r="AT367" s="378" t="str">
        <f t="shared" si="88"/>
        <v/>
      </c>
      <c r="AX367" s="625" t="b">
        <f t="shared" si="92"/>
        <v>0</v>
      </c>
      <c r="AY367" s="7" t="str">
        <f t="shared" si="93"/>
        <v>FALSEFALSEFALSE</v>
      </c>
      <c r="AZ367" s="626">
        <f t="shared" si="89"/>
        <v>0</v>
      </c>
      <c r="BA367" s="627" t="str">
        <f t="shared" si="94"/>
        <v/>
      </c>
      <c r="BB367" s="627">
        <f t="shared" si="90"/>
        <v>0</v>
      </c>
      <c r="BC367" s="690" t="str">
        <f t="shared" si="91"/>
        <v/>
      </c>
    </row>
    <row r="368" spans="1:55">
      <c r="A368" s="381">
        <v>311</v>
      </c>
      <c r="B368" s="117"/>
      <c r="C368" s="288"/>
      <c r="D368" s="289"/>
      <c r="E368" s="289"/>
      <c r="F368" s="290"/>
      <c r="G368" s="292"/>
      <c r="H368" s="116"/>
      <c r="I368" s="292"/>
      <c r="J368" s="116"/>
      <c r="K368" s="370"/>
      <c r="L368" s="370"/>
      <c r="M368" s="370"/>
      <c r="N368" s="371"/>
      <c r="O368" s="371"/>
      <c r="P368" s="371"/>
      <c r="Q368" s="371"/>
      <c r="R368" s="371"/>
      <c r="S368" s="371"/>
      <c r="T368" s="443"/>
      <c r="U368" s="539"/>
      <c r="V368" s="117"/>
      <c r="W368" s="118"/>
      <c r="X368" s="119"/>
      <c r="Y368" s="120"/>
      <c r="Z368" s="122"/>
      <c r="AA368" s="121"/>
      <c r="AB368" s="443"/>
      <c r="AC368" s="734"/>
      <c r="AD368" s="372"/>
      <c r="AE368" s="485"/>
      <c r="AF368" s="373" t="str">
        <f t="shared" si="76"/>
        <v/>
      </c>
      <c r="AG368" s="373" t="str">
        <f t="shared" si="77"/>
        <v/>
      </c>
      <c r="AH368" s="374" t="str">
        <f t="shared" si="78"/>
        <v/>
      </c>
      <c r="AI368" s="375" t="str">
        <f t="shared" si="79"/>
        <v/>
      </c>
      <c r="AJ368" s="375" t="str">
        <f t="shared" si="80"/>
        <v/>
      </c>
      <c r="AK368" s="375" t="str">
        <f t="shared" si="81"/>
        <v/>
      </c>
      <c r="AL368" s="375" t="str">
        <f t="shared" si="82"/>
        <v/>
      </c>
      <c r="AM368" s="375" t="str">
        <f t="shared" si="83"/>
        <v/>
      </c>
      <c r="AN368" s="376"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376"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375" t="str">
        <f t="shared" si="84"/>
        <v/>
      </c>
      <c r="AQ368" s="444" t="str">
        <f t="shared" si="85"/>
        <v/>
      </c>
      <c r="AR368" s="375" t="str">
        <f t="shared" si="86"/>
        <v/>
      </c>
      <c r="AS368" s="377" t="str">
        <f t="shared" si="87"/>
        <v/>
      </c>
      <c r="AT368" s="378" t="str">
        <f t="shared" si="88"/>
        <v/>
      </c>
      <c r="AX368" s="625" t="b">
        <f t="shared" si="92"/>
        <v>0</v>
      </c>
      <c r="AY368" s="7" t="str">
        <f t="shared" si="93"/>
        <v>FALSEFALSEFALSE</v>
      </c>
      <c r="AZ368" s="626">
        <f t="shared" si="89"/>
        <v>0</v>
      </c>
      <c r="BA368" s="627" t="str">
        <f t="shared" si="94"/>
        <v/>
      </c>
      <c r="BB368" s="627">
        <f t="shared" si="90"/>
        <v>0</v>
      </c>
      <c r="BC368" s="690" t="str">
        <f t="shared" si="91"/>
        <v/>
      </c>
    </row>
    <row r="369" spans="1:55">
      <c r="A369" s="381">
        <v>312</v>
      </c>
      <c r="B369" s="117"/>
      <c r="C369" s="288"/>
      <c r="D369" s="289"/>
      <c r="E369" s="289"/>
      <c r="F369" s="290"/>
      <c r="G369" s="292"/>
      <c r="H369" s="116"/>
      <c r="I369" s="292"/>
      <c r="J369" s="116"/>
      <c r="K369" s="370"/>
      <c r="L369" s="370"/>
      <c r="M369" s="370"/>
      <c r="N369" s="371"/>
      <c r="O369" s="371"/>
      <c r="P369" s="371"/>
      <c r="Q369" s="371"/>
      <c r="R369" s="371"/>
      <c r="S369" s="371"/>
      <c r="T369" s="443"/>
      <c r="U369" s="539"/>
      <c r="V369" s="117"/>
      <c r="W369" s="118"/>
      <c r="X369" s="119"/>
      <c r="Y369" s="120"/>
      <c r="Z369" s="122"/>
      <c r="AA369" s="121"/>
      <c r="AB369" s="443"/>
      <c r="AC369" s="734"/>
      <c r="AD369" s="372"/>
      <c r="AE369" s="485"/>
      <c r="AF369" s="373" t="str">
        <f t="shared" si="76"/>
        <v/>
      </c>
      <c r="AG369" s="373" t="str">
        <f t="shared" si="77"/>
        <v/>
      </c>
      <c r="AH369" s="374" t="str">
        <f t="shared" si="78"/>
        <v/>
      </c>
      <c r="AI369" s="375" t="str">
        <f t="shared" si="79"/>
        <v/>
      </c>
      <c r="AJ369" s="375" t="str">
        <f t="shared" si="80"/>
        <v/>
      </c>
      <c r="AK369" s="375" t="str">
        <f t="shared" si="81"/>
        <v/>
      </c>
      <c r="AL369" s="375" t="str">
        <f t="shared" si="82"/>
        <v/>
      </c>
      <c r="AM369" s="375" t="str">
        <f t="shared" si="83"/>
        <v/>
      </c>
      <c r="AN369" s="376"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376"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375" t="str">
        <f t="shared" si="84"/>
        <v/>
      </c>
      <c r="AQ369" s="444" t="str">
        <f t="shared" si="85"/>
        <v/>
      </c>
      <c r="AR369" s="375" t="str">
        <f t="shared" si="86"/>
        <v/>
      </c>
      <c r="AS369" s="377" t="str">
        <f t="shared" si="87"/>
        <v/>
      </c>
      <c r="AT369" s="378" t="str">
        <f t="shared" si="88"/>
        <v/>
      </c>
      <c r="AX369" s="625" t="b">
        <f t="shared" si="92"/>
        <v>0</v>
      </c>
      <c r="AY369" s="7" t="str">
        <f t="shared" si="93"/>
        <v>FALSEFALSEFALSE</v>
      </c>
      <c r="AZ369" s="626">
        <f t="shared" si="89"/>
        <v>0</v>
      </c>
      <c r="BA369" s="627" t="str">
        <f t="shared" si="94"/>
        <v/>
      </c>
      <c r="BB369" s="627">
        <f t="shared" si="90"/>
        <v>0</v>
      </c>
      <c r="BC369" s="690" t="str">
        <f t="shared" si="91"/>
        <v/>
      </c>
    </row>
    <row r="370" spans="1:55">
      <c r="A370" s="381">
        <v>313</v>
      </c>
      <c r="B370" s="117"/>
      <c r="C370" s="288"/>
      <c r="D370" s="289"/>
      <c r="E370" s="289"/>
      <c r="F370" s="290"/>
      <c r="G370" s="292"/>
      <c r="H370" s="116"/>
      <c r="I370" s="292"/>
      <c r="J370" s="116"/>
      <c r="K370" s="370"/>
      <c r="L370" s="370"/>
      <c r="M370" s="370"/>
      <c r="N370" s="371"/>
      <c r="O370" s="371"/>
      <c r="P370" s="371"/>
      <c r="Q370" s="371"/>
      <c r="R370" s="371"/>
      <c r="S370" s="371"/>
      <c r="T370" s="443"/>
      <c r="U370" s="539"/>
      <c r="V370" s="117"/>
      <c r="W370" s="118"/>
      <c r="X370" s="119"/>
      <c r="Y370" s="120"/>
      <c r="Z370" s="122"/>
      <c r="AA370" s="121"/>
      <c r="AB370" s="443"/>
      <c r="AC370" s="734"/>
      <c r="AD370" s="372"/>
      <c r="AE370" s="485"/>
      <c r="AF370" s="373" t="str">
        <f t="shared" si="76"/>
        <v/>
      </c>
      <c r="AG370" s="373" t="str">
        <f t="shared" si="77"/>
        <v/>
      </c>
      <c r="AH370" s="374" t="str">
        <f t="shared" si="78"/>
        <v/>
      </c>
      <c r="AI370" s="375" t="str">
        <f t="shared" si="79"/>
        <v/>
      </c>
      <c r="AJ370" s="375" t="str">
        <f t="shared" si="80"/>
        <v/>
      </c>
      <c r="AK370" s="375" t="str">
        <f t="shared" si="81"/>
        <v/>
      </c>
      <c r="AL370" s="375" t="str">
        <f t="shared" si="82"/>
        <v/>
      </c>
      <c r="AM370" s="375" t="str">
        <f t="shared" si="83"/>
        <v/>
      </c>
      <c r="AN370" s="376"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376"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375" t="str">
        <f t="shared" si="84"/>
        <v/>
      </c>
      <c r="AQ370" s="444" t="str">
        <f t="shared" si="85"/>
        <v/>
      </c>
      <c r="AR370" s="375" t="str">
        <f t="shared" si="86"/>
        <v/>
      </c>
      <c r="AS370" s="377" t="str">
        <f t="shared" si="87"/>
        <v/>
      </c>
      <c r="AT370" s="378" t="str">
        <f t="shared" si="88"/>
        <v/>
      </c>
      <c r="AX370" s="625" t="b">
        <f t="shared" si="92"/>
        <v>0</v>
      </c>
      <c r="AY370" s="7" t="str">
        <f t="shared" si="93"/>
        <v>FALSEFALSEFALSE</v>
      </c>
      <c r="AZ370" s="626">
        <f t="shared" si="89"/>
        <v>0</v>
      </c>
      <c r="BA370" s="627" t="str">
        <f t="shared" si="94"/>
        <v/>
      </c>
      <c r="BB370" s="627">
        <f t="shared" si="90"/>
        <v>0</v>
      </c>
      <c r="BC370" s="690" t="str">
        <f t="shared" si="91"/>
        <v/>
      </c>
    </row>
    <row r="371" spans="1:55">
      <c r="A371" s="381">
        <v>314</v>
      </c>
      <c r="B371" s="117"/>
      <c r="C371" s="288"/>
      <c r="D371" s="289"/>
      <c r="E371" s="289"/>
      <c r="F371" s="290"/>
      <c r="G371" s="292"/>
      <c r="H371" s="116"/>
      <c r="I371" s="292"/>
      <c r="J371" s="116"/>
      <c r="K371" s="370"/>
      <c r="L371" s="370"/>
      <c r="M371" s="370"/>
      <c r="N371" s="371"/>
      <c r="O371" s="371"/>
      <c r="P371" s="371"/>
      <c r="Q371" s="371"/>
      <c r="R371" s="371"/>
      <c r="S371" s="371"/>
      <c r="T371" s="443"/>
      <c r="U371" s="539"/>
      <c r="V371" s="117"/>
      <c r="W371" s="118"/>
      <c r="X371" s="119"/>
      <c r="Y371" s="120"/>
      <c r="Z371" s="122"/>
      <c r="AA371" s="121"/>
      <c r="AB371" s="443"/>
      <c r="AC371" s="734"/>
      <c r="AD371" s="372"/>
      <c r="AE371" s="485"/>
      <c r="AF371" s="373" t="str">
        <f t="shared" si="76"/>
        <v/>
      </c>
      <c r="AG371" s="373" t="str">
        <f t="shared" si="77"/>
        <v/>
      </c>
      <c r="AH371" s="374" t="str">
        <f t="shared" si="78"/>
        <v/>
      </c>
      <c r="AI371" s="375" t="str">
        <f t="shared" si="79"/>
        <v/>
      </c>
      <c r="AJ371" s="375" t="str">
        <f t="shared" si="80"/>
        <v/>
      </c>
      <c r="AK371" s="375" t="str">
        <f t="shared" si="81"/>
        <v/>
      </c>
      <c r="AL371" s="375" t="str">
        <f t="shared" si="82"/>
        <v/>
      </c>
      <c r="AM371" s="375" t="str">
        <f t="shared" si="83"/>
        <v/>
      </c>
      <c r="AN371" s="376"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376"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375" t="str">
        <f t="shared" si="84"/>
        <v/>
      </c>
      <c r="AQ371" s="444" t="str">
        <f t="shared" si="85"/>
        <v/>
      </c>
      <c r="AR371" s="375" t="str">
        <f t="shared" si="86"/>
        <v/>
      </c>
      <c r="AS371" s="377" t="str">
        <f t="shared" si="87"/>
        <v/>
      </c>
      <c r="AT371" s="378" t="str">
        <f t="shared" si="88"/>
        <v/>
      </c>
      <c r="AX371" s="625" t="b">
        <f t="shared" si="92"/>
        <v>0</v>
      </c>
      <c r="AY371" s="7" t="str">
        <f t="shared" si="93"/>
        <v>FALSEFALSEFALSE</v>
      </c>
      <c r="AZ371" s="626">
        <f t="shared" si="89"/>
        <v>0</v>
      </c>
      <c r="BA371" s="627" t="str">
        <f t="shared" si="94"/>
        <v/>
      </c>
      <c r="BB371" s="627">
        <f t="shared" si="90"/>
        <v>0</v>
      </c>
      <c r="BC371" s="690" t="str">
        <f t="shared" si="91"/>
        <v/>
      </c>
    </row>
    <row r="372" spans="1:55">
      <c r="A372" s="381">
        <v>315</v>
      </c>
      <c r="B372" s="117"/>
      <c r="C372" s="288"/>
      <c r="D372" s="289"/>
      <c r="E372" s="289"/>
      <c r="F372" s="290"/>
      <c r="G372" s="292"/>
      <c r="H372" s="116"/>
      <c r="I372" s="292"/>
      <c r="J372" s="116"/>
      <c r="K372" s="370"/>
      <c r="L372" s="370"/>
      <c r="M372" s="370"/>
      <c r="N372" s="371"/>
      <c r="O372" s="371"/>
      <c r="P372" s="371"/>
      <c r="Q372" s="371"/>
      <c r="R372" s="371"/>
      <c r="S372" s="371"/>
      <c r="T372" s="443"/>
      <c r="U372" s="539"/>
      <c r="V372" s="117"/>
      <c r="W372" s="118"/>
      <c r="X372" s="119"/>
      <c r="Y372" s="120"/>
      <c r="Z372" s="122"/>
      <c r="AA372" s="121"/>
      <c r="AB372" s="443"/>
      <c r="AC372" s="734"/>
      <c r="AD372" s="372"/>
      <c r="AE372" s="485"/>
      <c r="AF372" s="373" t="str">
        <f t="shared" si="76"/>
        <v/>
      </c>
      <c r="AG372" s="373" t="str">
        <f t="shared" si="77"/>
        <v/>
      </c>
      <c r="AH372" s="374" t="str">
        <f t="shared" si="78"/>
        <v/>
      </c>
      <c r="AI372" s="375" t="str">
        <f t="shared" si="79"/>
        <v/>
      </c>
      <c r="AJ372" s="375" t="str">
        <f t="shared" si="80"/>
        <v/>
      </c>
      <c r="AK372" s="375" t="str">
        <f t="shared" si="81"/>
        <v/>
      </c>
      <c r="AL372" s="375" t="str">
        <f t="shared" si="82"/>
        <v/>
      </c>
      <c r="AM372" s="375" t="str">
        <f t="shared" si="83"/>
        <v/>
      </c>
      <c r="AN372" s="376"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376"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375" t="str">
        <f t="shared" si="84"/>
        <v/>
      </c>
      <c r="AQ372" s="444" t="str">
        <f t="shared" si="85"/>
        <v/>
      </c>
      <c r="AR372" s="375" t="str">
        <f t="shared" si="86"/>
        <v/>
      </c>
      <c r="AS372" s="377" t="str">
        <f t="shared" si="87"/>
        <v/>
      </c>
      <c r="AT372" s="378" t="str">
        <f t="shared" si="88"/>
        <v/>
      </c>
      <c r="AX372" s="625" t="b">
        <f t="shared" si="92"/>
        <v>0</v>
      </c>
      <c r="AY372" s="7" t="str">
        <f t="shared" si="93"/>
        <v>FALSEFALSEFALSE</v>
      </c>
      <c r="AZ372" s="626">
        <f t="shared" si="89"/>
        <v>0</v>
      </c>
      <c r="BA372" s="627" t="str">
        <f t="shared" si="94"/>
        <v/>
      </c>
      <c r="BB372" s="627">
        <f t="shared" si="90"/>
        <v>0</v>
      </c>
      <c r="BC372" s="690" t="str">
        <f t="shared" si="91"/>
        <v/>
      </c>
    </row>
    <row r="373" spans="1:55">
      <c r="A373" s="381">
        <v>316</v>
      </c>
      <c r="B373" s="117"/>
      <c r="C373" s="288"/>
      <c r="D373" s="289"/>
      <c r="E373" s="289"/>
      <c r="F373" s="290"/>
      <c r="G373" s="292"/>
      <c r="H373" s="116"/>
      <c r="I373" s="292"/>
      <c r="J373" s="116"/>
      <c r="K373" s="370"/>
      <c r="L373" s="370"/>
      <c r="M373" s="370"/>
      <c r="N373" s="371"/>
      <c r="O373" s="371"/>
      <c r="P373" s="371"/>
      <c r="Q373" s="371"/>
      <c r="R373" s="371"/>
      <c r="S373" s="371"/>
      <c r="T373" s="443"/>
      <c r="U373" s="539"/>
      <c r="V373" s="117"/>
      <c r="W373" s="118"/>
      <c r="X373" s="119"/>
      <c r="Y373" s="120"/>
      <c r="Z373" s="122"/>
      <c r="AA373" s="121"/>
      <c r="AB373" s="443"/>
      <c r="AC373" s="734"/>
      <c r="AD373" s="372"/>
      <c r="AE373" s="485"/>
      <c r="AF373" s="373" t="str">
        <f t="shared" si="76"/>
        <v/>
      </c>
      <c r="AG373" s="373" t="str">
        <f t="shared" si="77"/>
        <v/>
      </c>
      <c r="AH373" s="374" t="str">
        <f t="shared" si="78"/>
        <v/>
      </c>
      <c r="AI373" s="375" t="str">
        <f t="shared" si="79"/>
        <v/>
      </c>
      <c r="AJ373" s="375" t="str">
        <f t="shared" si="80"/>
        <v/>
      </c>
      <c r="AK373" s="375" t="str">
        <f t="shared" si="81"/>
        <v/>
      </c>
      <c r="AL373" s="375" t="str">
        <f t="shared" si="82"/>
        <v/>
      </c>
      <c r="AM373" s="375" t="str">
        <f t="shared" si="83"/>
        <v/>
      </c>
      <c r="AN373" s="376"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376"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375" t="str">
        <f t="shared" si="84"/>
        <v/>
      </c>
      <c r="AQ373" s="444" t="str">
        <f t="shared" si="85"/>
        <v/>
      </c>
      <c r="AR373" s="375" t="str">
        <f t="shared" si="86"/>
        <v/>
      </c>
      <c r="AS373" s="377" t="str">
        <f t="shared" si="87"/>
        <v/>
      </c>
      <c r="AT373" s="378" t="str">
        <f t="shared" si="88"/>
        <v/>
      </c>
      <c r="AX373" s="625" t="b">
        <f t="shared" si="92"/>
        <v>0</v>
      </c>
      <c r="AY373" s="7" t="str">
        <f t="shared" si="93"/>
        <v>FALSEFALSEFALSE</v>
      </c>
      <c r="AZ373" s="626">
        <f t="shared" si="89"/>
        <v>0</v>
      </c>
      <c r="BA373" s="627" t="str">
        <f t="shared" si="94"/>
        <v/>
      </c>
      <c r="BB373" s="627">
        <f t="shared" si="90"/>
        <v>0</v>
      </c>
      <c r="BC373" s="690" t="str">
        <f t="shared" si="91"/>
        <v/>
      </c>
    </row>
    <row r="374" spans="1:55">
      <c r="A374" s="381">
        <v>317</v>
      </c>
      <c r="B374" s="117"/>
      <c r="C374" s="288"/>
      <c r="D374" s="289"/>
      <c r="E374" s="289"/>
      <c r="F374" s="290"/>
      <c r="G374" s="292"/>
      <c r="H374" s="116"/>
      <c r="I374" s="292"/>
      <c r="J374" s="116"/>
      <c r="K374" s="370"/>
      <c r="L374" s="370"/>
      <c r="M374" s="370"/>
      <c r="N374" s="371"/>
      <c r="O374" s="371"/>
      <c r="P374" s="371"/>
      <c r="Q374" s="371"/>
      <c r="R374" s="371"/>
      <c r="S374" s="371"/>
      <c r="T374" s="443"/>
      <c r="U374" s="539"/>
      <c r="V374" s="117"/>
      <c r="W374" s="118"/>
      <c r="X374" s="119"/>
      <c r="Y374" s="120"/>
      <c r="Z374" s="122"/>
      <c r="AA374" s="121"/>
      <c r="AB374" s="443"/>
      <c r="AC374" s="734"/>
      <c r="AD374" s="372"/>
      <c r="AE374" s="485"/>
      <c r="AF374" s="373" t="str">
        <f t="shared" si="76"/>
        <v/>
      </c>
      <c r="AG374" s="373" t="str">
        <f t="shared" si="77"/>
        <v/>
      </c>
      <c r="AH374" s="374" t="str">
        <f t="shared" si="78"/>
        <v/>
      </c>
      <c r="AI374" s="375" t="str">
        <f t="shared" si="79"/>
        <v/>
      </c>
      <c r="AJ374" s="375" t="str">
        <f t="shared" si="80"/>
        <v/>
      </c>
      <c r="AK374" s="375" t="str">
        <f t="shared" si="81"/>
        <v/>
      </c>
      <c r="AL374" s="375" t="str">
        <f t="shared" si="82"/>
        <v/>
      </c>
      <c r="AM374" s="375" t="str">
        <f t="shared" si="83"/>
        <v/>
      </c>
      <c r="AN374" s="376"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376"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375" t="str">
        <f t="shared" si="84"/>
        <v/>
      </c>
      <c r="AQ374" s="444" t="str">
        <f t="shared" si="85"/>
        <v/>
      </c>
      <c r="AR374" s="375" t="str">
        <f t="shared" si="86"/>
        <v/>
      </c>
      <c r="AS374" s="377" t="str">
        <f t="shared" si="87"/>
        <v/>
      </c>
      <c r="AT374" s="378" t="str">
        <f t="shared" si="88"/>
        <v/>
      </c>
      <c r="AX374" s="625" t="b">
        <f t="shared" si="92"/>
        <v>0</v>
      </c>
      <c r="AY374" s="7" t="str">
        <f t="shared" si="93"/>
        <v>FALSEFALSEFALSE</v>
      </c>
      <c r="AZ374" s="626">
        <f t="shared" si="89"/>
        <v>0</v>
      </c>
      <c r="BA374" s="627" t="str">
        <f t="shared" si="94"/>
        <v/>
      </c>
      <c r="BB374" s="627">
        <f t="shared" si="90"/>
        <v>0</v>
      </c>
      <c r="BC374" s="690" t="str">
        <f t="shared" si="91"/>
        <v/>
      </c>
    </row>
    <row r="375" spans="1:55">
      <c r="A375" s="381">
        <v>318</v>
      </c>
      <c r="B375" s="117"/>
      <c r="C375" s="288"/>
      <c r="D375" s="289"/>
      <c r="E375" s="289"/>
      <c r="F375" s="290"/>
      <c r="G375" s="292"/>
      <c r="H375" s="116"/>
      <c r="I375" s="292"/>
      <c r="J375" s="116"/>
      <c r="K375" s="370"/>
      <c r="L375" s="370"/>
      <c r="M375" s="370"/>
      <c r="N375" s="371"/>
      <c r="O375" s="371"/>
      <c r="P375" s="371"/>
      <c r="Q375" s="371"/>
      <c r="R375" s="371"/>
      <c r="S375" s="371"/>
      <c r="T375" s="443"/>
      <c r="U375" s="539"/>
      <c r="V375" s="117"/>
      <c r="W375" s="118"/>
      <c r="X375" s="119"/>
      <c r="Y375" s="120"/>
      <c r="Z375" s="122"/>
      <c r="AA375" s="121"/>
      <c r="AB375" s="443"/>
      <c r="AC375" s="734"/>
      <c r="AD375" s="372"/>
      <c r="AE375" s="485"/>
      <c r="AF375" s="373" t="str">
        <f t="shared" si="76"/>
        <v/>
      </c>
      <c r="AG375" s="373" t="str">
        <f t="shared" si="77"/>
        <v/>
      </c>
      <c r="AH375" s="374" t="str">
        <f t="shared" si="78"/>
        <v/>
      </c>
      <c r="AI375" s="375" t="str">
        <f t="shared" si="79"/>
        <v/>
      </c>
      <c r="AJ375" s="375" t="str">
        <f t="shared" si="80"/>
        <v/>
      </c>
      <c r="AK375" s="375" t="str">
        <f t="shared" si="81"/>
        <v/>
      </c>
      <c r="AL375" s="375" t="str">
        <f t="shared" si="82"/>
        <v/>
      </c>
      <c r="AM375" s="375" t="str">
        <f t="shared" si="83"/>
        <v/>
      </c>
      <c r="AN375" s="376"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376"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375" t="str">
        <f t="shared" si="84"/>
        <v/>
      </c>
      <c r="AQ375" s="444" t="str">
        <f t="shared" si="85"/>
        <v/>
      </c>
      <c r="AR375" s="375" t="str">
        <f t="shared" si="86"/>
        <v/>
      </c>
      <c r="AS375" s="377" t="str">
        <f t="shared" si="87"/>
        <v/>
      </c>
      <c r="AT375" s="378" t="str">
        <f t="shared" si="88"/>
        <v/>
      </c>
      <c r="AX375" s="625" t="b">
        <f t="shared" si="92"/>
        <v>0</v>
      </c>
      <c r="AY375" s="7" t="str">
        <f t="shared" si="93"/>
        <v>FALSEFALSEFALSE</v>
      </c>
      <c r="AZ375" s="626">
        <f t="shared" si="89"/>
        <v>0</v>
      </c>
      <c r="BA375" s="627" t="str">
        <f t="shared" si="94"/>
        <v/>
      </c>
      <c r="BB375" s="627">
        <f t="shared" si="90"/>
        <v>0</v>
      </c>
      <c r="BC375" s="690" t="str">
        <f t="shared" si="91"/>
        <v/>
      </c>
    </row>
    <row r="376" spans="1:55">
      <c r="A376" s="381">
        <v>319</v>
      </c>
      <c r="B376" s="117"/>
      <c r="C376" s="288"/>
      <c r="D376" s="289"/>
      <c r="E376" s="289"/>
      <c r="F376" s="290"/>
      <c r="G376" s="292"/>
      <c r="H376" s="116"/>
      <c r="I376" s="292"/>
      <c r="J376" s="116"/>
      <c r="K376" s="370"/>
      <c r="L376" s="370"/>
      <c r="M376" s="370"/>
      <c r="N376" s="371"/>
      <c r="O376" s="371"/>
      <c r="P376" s="371"/>
      <c r="Q376" s="371"/>
      <c r="R376" s="371"/>
      <c r="S376" s="371"/>
      <c r="T376" s="443"/>
      <c r="U376" s="539"/>
      <c r="V376" s="117"/>
      <c r="W376" s="118"/>
      <c r="X376" s="119"/>
      <c r="Y376" s="120"/>
      <c r="Z376" s="122"/>
      <c r="AA376" s="121"/>
      <c r="AB376" s="443"/>
      <c r="AC376" s="734"/>
      <c r="AD376" s="372"/>
      <c r="AE376" s="485"/>
      <c r="AF376" s="373" t="str">
        <f t="shared" si="76"/>
        <v/>
      </c>
      <c r="AG376" s="373" t="str">
        <f t="shared" si="77"/>
        <v/>
      </c>
      <c r="AH376" s="374" t="str">
        <f t="shared" si="78"/>
        <v/>
      </c>
      <c r="AI376" s="375" t="str">
        <f t="shared" si="79"/>
        <v/>
      </c>
      <c r="AJ376" s="375" t="str">
        <f t="shared" si="80"/>
        <v/>
      </c>
      <c r="AK376" s="375" t="str">
        <f t="shared" si="81"/>
        <v/>
      </c>
      <c r="AL376" s="375" t="str">
        <f t="shared" si="82"/>
        <v/>
      </c>
      <c r="AM376" s="375" t="str">
        <f t="shared" si="83"/>
        <v/>
      </c>
      <c r="AN376" s="376"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376"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375" t="str">
        <f t="shared" si="84"/>
        <v/>
      </c>
      <c r="AQ376" s="444" t="str">
        <f t="shared" si="85"/>
        <v/>
      </c>
      <c r="AR376" s="375" t="str">
        <f t="shared" si="86"/>
        <v/>
      </c>
      <c r="AS376" s="377" t="str">
        <f t="shared" si="87"/>
        <v/>
      </c>
      <c r="AT376" s="378" t="str">
        <f t="shared" si="88"/>
        <v/>
      </c>
      <c r="AX376" s="625" t="b">
        <f t="shared" si="92"/>
        <v>0</v>
      </c>
      <c r="AY376" s="7" t="str">
        <f t="shared" si="93"/>
        <v>FALSEFALSEFALSE</v>
      </c>
      <c r="AZ376" s="626">
        <f t="shared" si="89"/>
        <v>0</v>
      </c>
      <c r="BA376" s="627" t="str">
        <f t="shared" si="94"/>
        <v/>
      </c>
      <c r="BB376" s="627">
        <f t="shared" si="90"/>
        <v>0</v>
      </c>
      <c r="BC376" s="690" t="str">
        <f t="shared" si="91"/>
        <v/>
      </c>
    </row>
    <row r="377" spans="1:55">
      <c r="A377" s="381">
        <v>320</v>
      </c>
      <c r="B377" s="117"/>
      <c r="C377" s="288"/>
      <c r="D377" s="289"/>
      <c r="E377" s="289"/>
      <c r="F377" s="290"/>
      <c r="G377" s="292"/>
      <c r="H377" s="116"/>
      <c r="I377" s="292"/>
      <c r="J377" s="116"/>
      <c r="K377" s="370"/>
      <c r="L377" s="370"/>
      <c r="M377" s="370"/>
      <c r="N377" s="371"/>
      <c r="O377" s="371"/>
      <c r="P377" s="371"/>
      <c r="Q377" s="371"/>
      <c r="R377" s="371"/>
      <c r="S377" s="371"/>
      <c r="T377" s="443"/>
      <c r="U377" s="539"/>
      <c r="V377" s="117"/>
      <c r="W377" s="118"/>
      <c r="X377" s="119"/>
      <c r="Y377" s="120"/>
      <c r="Z377" s="122"/>
      <c r="AA377" s="121"/>
      <c r="AB377" s="443"/>
      <c r="AC377" s="734"/>
      <c r="AD377" s="372"/>
      <c r="AE377" s="485"/>
      <c r="AF377" s="373" t="str">
        <f t="shared" si="76"/>
        <v/>
      </c>
      <c r="AG377" s="373" t="str">
        <f t="shared" si="77"/>
        <v/>
      </c>
      <c r="AH377" s="374" t="str">
        <f t="shared" si="78"/>
        <v/>
      </c>
      <c r="AI377" s="375" t="str">
        <f t="shared" si="79"/>
        <v/>
      </c>
      <c r="AJ377" s="375" t="str">
        <f t="shared" si="80"/>
        <v/>
      </c>
      <c r="AK377" s="375" t="str">
        <f t="shared" si="81"/>
        <v/>
      </c>
      <c r="AL377" s="375" t="str">
        <f t="shared" si="82"/>
        <v/>
      </c>
      <c r="AM377" s="375" t="str">
        <f t="shared" si="83"/>
        <v/>
      </c>
      <c r="AN377" s="376"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376"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375" t="str">
        <f t="shared" si="84"/>
        <v/>
      </c>
      <c r="AQ377" s="444" t="str">
        <f t="shared" si="85"/>
        <v/>
      </c>
      <c r="AR377" s="375" t="str">
        <f t="shared" si="86"/>
        <v/>
      </c>
      <c r="AS377" s="377" t="str">
        <f t="shared" si="87"/>
        <v/>
      </c>
      <c r="AT377" s="378" t="str">
        <f t="shared" si="88"/>
        <v/>
      </c>
      <c r="AX377" s="625" t="b">
        <f t="shared" si="92"/>
        <v>0</v>
      </c>
      <c r="AY377" s="7" t="str">
        <f t="shared" si="93"/>
        <v>FALSEFALSEFALSE</v>
      </c>
      <c r="AZ377" s="626">
        <f t="shared" si="89"/>
        <v>0</v>
      </c>
      <c r="BA377" s="627" t="str">
        <f t="shared" si="94"/>
        <v/>
      </c>
      <c r="BB377" s="627">
        <f t="shared" si="90"/>
        <v>0</v>
      </c>
      <c r="BC377" s="690" t="str">
        <f t="shared" si="91"/>
        <v/>
      </c>
    </row>
    <row r="378" spans="1:55">
      <c r="A378" s="381">
        <v>321</v>
      </c>
      <c r="B378" s="117"/>
      <c r="C378" s="288"/>
      <c r="D378" s="289"/>
      <c r="E378" s="289"/>
      <c r="F378" s="290"/>
      <c r="G378" s="292"/>
      <c r="H378" s="116"/>
      <c r="I378" s="292"/>
      <c r="J378" s="116"/>
      <c r="K378" s="370"/>
      <c r="L378" s="370"/>
      <c r="M378" s="370"/>
      <c r="N378" s="371"/>
      <c r="O378" s="371"/>
      <c r="P378" s="371"/>
      <c r="Q378" s="371"/>
      <c r="R378" s="371"/>
      <c r="S378" s="371"/>
      <c r="T378" s="443"/>
      <c r="U378" s="539"/>
      <c r="V378" s="117"/>
      <c r="W378" s="118"/>
      <c r="X378" s="119"/>
      <c r="Y378" s="120"/>
      <c r="Z378" s="122"/>
      <c r="AA378" s="121"/>
      <c r="AB378" s="443"/>
      <c r="AC378" s="734"/>
      <c r="AD378" s="372"/>
      <c r="AE378" s="485"/>
      <c r="AF378" s="373" t="str">
        <f t="shared" ref="AF378:AF441" si="95">IF(OR(T378="(減車済)",T378=""),"",1)</f>
        <v/>
      </c>
      <c r="AG378" s="373" t="str">
        <f t="shared" ref="AG378:AG441" si="96">IF(OR(T378="継続",T378="新規"),1,"")</f>
        <v/>
      </c>
      <c r="AH378" s="374" t="str">
        <f t="shared" ref="AH378:AH441" si="97">IF(AF378="","",UPPER(ASC(X378)))</f>
        <v/>
      </c>
      <c r="AI378" s="375" t="str">
        <f t="shared" ref="AI378:AI441" si="98">IF(AF378="","",IF(V378="","",IF(V378="普通",1,IF(V378="小型",2,0))))</f>
        <v/>
      </c>
      <c r="AJ378" s="375" t="str">
        <f t="shared" ref="AJ378:AJ441" si="99">IF(AF378="","",IF(W378="","",VLOOKUP(W378,用途,2,FALSE)))</f>
        <v/>
      </c>
      <c r="AK378" s="375" t="str">
        <f t="shared" ref="AK378:AK441" si="100">IF(AF378="","",IF(Y378="","",IF(Y378&lt;=10,1,IF(Y378&lt;30,2,IF(Y378&gt;=30,3,0)))))</f>
        <v/>
      </c>
      <c r="AL378" s="375" t="str">
        <f t="shared" ref="AL378:AL441" si="101">IF(AF378="","",IF(Z378="","",IF(Z378&lt;=1.7*1000,1,IF(Z378&lt;=2.5*1000,2,IF(Z378&lt;=3.5*1000,3,IF(Z378&lt;8*1000,4,IF(Z378&gt;=8*1000,5,"")))))))</f>
        <v/>
      </c>
      <c r="AM378" s="375" t="str">
        <f t="shared" ref="AM378:AM441" si="102">IF(AF378="","",IF(AA378="","",VLOOKUP(AA378,燃料の種類,2,FALSE)))</f>
        <v/>
      </c>
      <c r="AN378" s="376"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376"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375" t="str">
        <f t="shared" ref="AP378:AP441" si="103">IF((AF378="")+(AC378=""),"",IF(燃料区分1=4,VLOOKUP(AO378,排ガス低減レベル,2,FALSE),VLOOKUP(AC378,排ガス低減レベル,2,FALSE)))</f>
        <v/>
      </c>
      <c r="AQ378" s="444" t="str">
        <f t="shared" ref="AQ378:AQ441" si="104">IF(AG378="","",IF(AJ378=3,B378&amp;"-"&amp;SUM(AJ378*100,AK378*10,AL378)&amp;"A",IF(OR(AJ378=2,AJ378=4,AJ378=6),B378&amp;"-"&amp;AL378*10&amp;"A",IF(AJ378=1,B378&amp;"-"&amp;AJ378&amp;"A",IF(AJ378=5,B378&amp;"-"&amp;SUM(AJ378*100,AI378*10,AL378)&amp;"A","")))))</f>
        <v/>
      </c>
      <c r="AR378" s="375" t="str">
        <f t="shared" ref="AR378:AR441" si="105">IF(OR(AM378=1,AM378=2,AM378=11),1,IF(AM378=6,2,IF(OR(AM378=4,AM378=5,AM378=10),3,IF(AM378=7,4,IF(AM378=3,5, IF(OR(AM378=8,AM378=9),6,""))))))</f>
        <v/>
      </c>
      <c r="AS378" s="377" t="str">
        <f t="shared" ref="AS378:AS441" si="106">IF(AG378="","",B378&amp;"-"&amp;AM378)</f>
        <v/>
      </c>
      <c r="AT378" s="378" t="str">
        <f t="shared" ref="AT378:AT441" si="107">IF(AF378="","",VLOOKUP(T378,車両の増減,2,FALSE))</f>
        <v/>
      </c>
      <c r="AX378" s="625" t="b">
        <f t="shared" si="92"/>
        <v>0</v>
      </c>
      <c r="AY378" s="7" t="str">
        <f t="shared" si="93"/>
        <v>FALSEFALSEFALSE</v>
      </c>
      <c r="AZ378" s="626">
        <f t="shared" ref="AZ378:AZ441" si="108">AA378</f>
        <v>0</v>
      </c>
      <c r="BA378" s="627" t="str">
        <f t="shared" si="94"/>
        <v/>
      </c>
      <c r="BB378" s="627">
        <f t="shared" ref="BB378:BB441" si="109">LEN(X378)</f>
        <v>0</v>
      </c>
      <c r="BC378" s="690" t="str">
        <f t="shared" ref="BC378:BC441" si="110">MID(X378,2,1)</f>
        <v/>
      </c>
    </row>
    <row r="379" spans="1:55">
      <c r="A379" s="381">
        <v>322</v>
      </c>
      <c r="B379" s="117"/>
      <c r="C379" s="288"/>
      <c r="D379" s="289"/>
      <c r="E379" s="289"/>
      <c r="F379" s="290"/>
      <c r="G379" s="292"/>
      <c r="H379" s="116"/>
      <c r="I379" s="292"/>
      <c r="J379" s="116"/>
      <c r="K379" s="370"/>
      <c r="L379" s="370"/>
      <c r="M379" s="370"/>
      <c r="N379" s="371"/>
      <c r="O379" s="371"/>
      <c r="P379" s="371"/>
      <c r="Q379" s="371"/>
      <c r="R379" s="371"/>
      <c r="S379" s="371"/>
      <c r="T379" s="443"/>
      <c r="U379" s="539"/>
      <c r="V379" s="117"/>
      <c r="W379" s="118"/>
      <c r="X379" s="119"/>
      <c r="Y379" s="120"/>
      <c r="Z379" s="122"/>
      <c r="AA379" s="121"/>
      <c r="AB379" s="443"/>
      <c r="AC379" s="734"/>
      <c r="AD379" s="372"/>
      <c r="AE379" s="485"/>
      <c r="AF379" s="373" t="str">
        <f t="shared" si="95"/>
        <v/>
      </c>
      <c r="AG379" s="373" t="str">
        <f t="shared" si="96"/>
        <v/>
      </c>
      <c r="AH379" s="374" t="str">
        <f t="shared" si="97"/>
        <v/>
      </c>
      <c r="AI379" s="375" t="str">
        <f t="shared" si="98"/>
        <v/>
      </c>
      <c r="AJ379" s="375" t="str">
        <f t="shared" si="99"/>
        <v/>
      </c>
      <c r="AK379" s="375" t="str">
        <f t="shared" si="100"/>
        <v/>
      </c>
      <c r="AL379" s="375" t="str">
        <f t="shared" si="101"/>
        <v/>
      </c>
      <c r="AM379" s="375" t="str">
        <f t="shared" si="102"/>
        <v/>
      </c>
      <c r="AN379" s="376"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376"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375" t="str">
        <f t="shared" si="103"/>
        <v/>
      </c>
      <c r="AQ379" s="444" t="str">
        <f t="shared" si="104"/>
        <v/>
      </c>
      <c r="AR379" s="375" t="str">
        <f t="shared" si="105"/>
        <v/>
      </c>
      <c r="AS379" s="377" t="str">
        <f t="shared" si="106"/>
        <v/>
      </c>
      <c r="AT379" s="378" t="str">
        <f t="shared" si="107"/>
        <v/>
      </c>
      <c r="AX379" s="625" t="b">
        <f t="shared" ref="AX379:AX442" si="111">IF(AY379="FALSEFALSEFALSEFALSE","ハイブリッド")</f>
        <v>0</v>
      </c>
      <c r="AY379" s="7" t="str">
        <f t="shared" ref="AY379:AY442" si="112">EXACT(AZ379,BA379)&amp;IF(BA379="","")&amp;IF(AZ379="電気",TRUE)&amp;IF(AZ379="LPG",TRUE)</f>
        <v>FALSEFALSEFALSE</v>
      </c>
      <c r="AZ379" s="626">
        <f t="shared" si="108"/>
        <v>0</v>
      </c>
      <c r="BA379" s="627" t="str">
        <f t="shared" ref="BA379:BA442" si="113">IF(COUNTIFS(BC379,"*A*",BB379,"3"),"ハイブリッド(ガソリン)","")</f>
        <v/>
      </c>
      <c r="BB379" s="627">
        <f t="shared" si="109"/>
        <v>0</v>
      </c>
      <c r="BC379" s="690" t="str">
        <f t="shared" si="110"/>
        <v/>
      </c>
    </row>
    <row r="380" spans="1:55">
      <c r="A380" s="381">
        <v>323</v>
      </c>
      <c r="B380" s="117"/>
      <c r="C380" s="288"/>
      <c r="D380" s="289"/>
      <c r="E380" s="289"/>
      <c r="F380" s="290"/>
      <c r="G380" s="292"/>
      <c r="H380" s="116"/>
      <c r="I380" s="292"/>
      <c r="J380" s="116"/>
      <c r="K380" s="370"/>
      <c r="L380" s="370"/>
      <c r="M380" s="370"/>
      <c r="N380" s="371"/>
      <c r="O380" s="371"/>
      <c r="P380" s="371"/>
      <c r="Q380" s="371"/>
      <c r="R380" s="371"/>
      <c r="S380" s="371"/>
      <c r="T380" s="443"/>
      <c r="U380" s="539"/>
      <c r="V380" s="117"/>
      <c r="W380" s="118"/>
      <c r="X380" s="119"/>
      <c r="Y380" s="120"/>
      <c r="Z380" s="122"/>
      <c r="AA380" s="121"/>
      <c r="AB380" s="443"/>
      <c r="AC380" s="734"/>
      <c r="AD380" s="372"/>
      <c r="AE380" s="485"/>
      <c r="AF380" s="373" t="str">
        <f t="shared" si="95"/>
        <v/>
      </c>
      <c r="AG380" s="373" t="str">
        <f t="shared" si="96"/>
        <v/>
      </c>
      <c r="AH380" s="374" t="str">
        <f t="shared" si="97"/>
        <v/>
      </c>
      <c r="AI380" s="375" t="str">
        <f t="shared" si="98"/>
        <v/>
      </c>
      <c r="AJ380" s="375" t="str">
        <f t="shared" si="99"/>
        <v/>
      </c>
      <c r="AK380" s="375" t="str">
        <f t="shared" si="100"/>
        <v/>
      </c>
      <c r="AL380" s="375" t="str">
        <f t="shared" si="101"/>
        <v/>
      </c>
      <c r="AM380" s="375" t="str">
        <f t="shared" si="102"/>
        <v/>
      </c>
      <c r="AN380" s="376"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376"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375" t="str">
        <f t="shared" si="103"/>
        <v/>
      </c>
      <c r="AQ380" s="444" t="str">
        <f t="shared" si="104"/>
        <v/>
      </c>
      <c r="AR380" s="375" t="str">
        <f t="shared" si="105"/>
        <v/>
      </c>
      <c r="AS380" s="377" t="str">
        <f t="shared" si="106"/>
        <v/>
      </c>
      <c r="AT380" s="378" t="str">
        <f t="shared" si="107"/>
        <v/>
      </c>
      <c r="AX380" s="625" t="b">
        <f t="shared" si="111"/>
        <v>0</v>
      </c>
      <c r="AY380" s="7" t="str">
        <f t="shared" si="112"/>
        <v>FALSEFALSEFALSE</v>
      </c>
      <c r="AZ380" s="626">
        <f t="shared" si="108"/>
        <v>0</v>
      </c>
      <c r="BA380" s="627" t="str">
        <f t="shared" si="113"/>
        <v/>
      </c>
      <c r="BB380" s="627">
        <f t="shared" si="109"/>
        <v>0</v>
      </c>
      <c r="BC380" s="690" t="str">
        <f t="shared" si="110"/>
        <v/>
      </c>
    </row>
    <row r="381" spans="1:55">
      <c r="A381" s="381">
        <v>324</v>
      </c>
      <c r="B381" s="117"/>
      <c r="C381" s="288"/>
      <c r="D381" s="289"/>
      <c r="E381" s="289"/>
      <c r="F381" s="290"/>
      <c r="G381" s="292"/>
      <c r="H381" s="116"/>
      <c r="I381" s="292"/>
      <c r="J381" s="116"/>
      <c r="K381" s="370"/>
      <c r="L381" s="370"/>
      <c r="M381" s="370"/>
      <c r="N381" s="371"/>
      <c r="O381" s="371"/>
      <c r="P381" s="371"/>
      <c r="Q381" s="371"/>
      <c r="R381" s="371"/>
      <c r="S381" s="371"/>
      <c r="T381" s="443"/>
      <c r="U381" s="539"/>
      <c r="V381" s="117"/>
      <c r="W381" s="118"/>
      <c r="X381" s="119"/>
      <c r="Y381" s="120"/>
      <c r="Z381" s="122"/>
      <c r="AA381" s="121"/>
      <c r="AB381" s="443"/>
      <c r="AC381" s="734"/>
      <c r="AD381" s="372"/>
      <c r="AE381" s="485"/>
      <c r="AF381" s="373" t="str">
        <f t="shared" si="95"/>
        <v/>
      </c>
      <c r="AG381" s="373" t="str">
        <f t="shared" si="96"/>
        <v/>
      </c>
      <c r="AH381" s="374" t="str">
        <f t="shared" si="97"/>
        <v/>
      </c>
      <c r="AI381" s="375" t="str">
        <f t="shared" si="98"/>
        <v/>
      </c>
      <c r="AJ381" s="375" t="str">
        <f t="shared" si="99"/>
        <v/>
      </c>
      <c r="AK381" s="375" t="str">
        <f t="shared" si="100"/>
        <v/>
      </c>
      <c r="AL381" s="375" t="str">
        <f t="shared" si="101"/>
        <v/>
      </c>
      <c r="AM381" s="375" t="str">
        <f t="shared" si="102"/>
        <v/>
      </c>
      <c r="AN381" s="376"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376"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375" t="str">
        <f t="shared" si="103"/>
        <v/>
      </c>
      <c r="AQ381" s="444" t="str">
        <f t="shared" si="104"/>
        <v/>
      </c>
      <c r="AR381" s="375" t="str">
        <f t="shared" si="105"/>
        <v/>
      </c>
      <c r="AS381" s="377" t="str">
        <f t="shared" si="106"/>
        <v/>
      </c>
      <c r="AT381" s="378" t="str">
        <f t="shared" si="107"/>
        <v/>
      </c>
      <c r="AX381" s="625" t="b">
        <f t="shared" si="111"/>
        <v>0</v>
      </c>
      <c r="AY381" s="7" t="str">
        <f t="shared" si="112"/>
        <v>FALSEFALSEFALSE</v>
      </c>
      <c r="AZ381" s="626">
        <f t="shared" si="108"/>
        <v>0</v>
      </c>
      <c r="BA381" s="627" t="str">
        <f t="shared" si="113"/>
        <v/>
      </c>
      <c r="BB381" s="627">
        <f t="shared" si="109"/>
        <v>0</v>
      </c>
      <c r="BC381" s="690" t="str">
        <f t="shared" si="110"/>
        <v/>
      </c>
    </row>
    <row r="382" spans="1:55">
      <c r="A382" s="381">
        <v>325</v>
      </c>
      <c r="B382" s="117"/>
      <c r="C382" s="288"/>
      <c r="D382" s="289"/>
      <c r="E382" s="289"/>
      <c r="F382" s="290"/>
      <c r="G382" s="292"/>
      <c r="H382" s="116"/>
      <c r="I382" s="292"/>
      <c r="J382" s="116"/>
      <c r="K382" s="370"/>
      <c r="L382" s="370"/>
      <c r="M382" s="370"/>
      <c r="N382" s="371"/>
      <c r="O382" s="371"/>
      <c r="P382" s="371"/>
      <c r="Q382" s="371"/>
      <c r="R382" s="371"/>
      <c r="S382" s="371"/>
      <c r="T382" s="443"/>
      <c r="U382" s="539"/>
      <c r="V382" s="117"/>
      <c r="W382" s="118"/>
      <c r="X382" s="119"/>
      <c r="Y382" s="120"/>
      <c r="Z382" s="122"/>
      <c r="AA382" s="121"/>
      <c r="AB382" s="443"/>
      <c r="AC382" s="734"/>
      <c r="AD382" s="372"/>
      <c r="AE382" s="485"/>
      <c r="AF382" s="373" t="str">
        <f t="shared" si="95"/>
        <v/>
      </c>
      <c r="AG382" s="373" t="str">
        <f t="shared" si="96"/>
        <v/>
      </c>
      <c r="AH382" s="374" t="str">
        <f t="shared" si="97"/>
        <v/>
      </c>
      <c r="AI382" s="375" t="str">
        <f t="shared" si="98"/>
        <v/>
      </c>
      <c r="AJ382" s="375" t="str">
        <f t="shared" si="99"/>
        <v/>
      </c>
      <c r="AK382" s="375" t="str">
        <f t="shared" si="100"/>
        <v/>
      </c>
      <c r="AL382" s="375" t="str">
        <f t="shared" si="101"/>
        <v/>
      </c>
      <c r="AM382" s="375" t="str">
        <f t="shared" si="102"/>
        <v/>
      </c>
      <c r="AN382" s="376"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376"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375" t="str">
        <f t="shared" si="103"/>
        <v/>
      </c>
      <c r="AQ382" s="444" t="str">
        <f t="shared" si="104"/>
        <v/>
      </c>
      <c r="AR382" s="375" t="str">
        <f t="shared" si="105"/>
        <v/>
      </c>
      <c r="AS382" s="377" t="str">
        <f t="shared" si="106"/>
        <v/>
      </c>
      <c r="AT382" s="378" t="str">
        <f t="shared" si="107"/>
        <v/>
      </c>
      <c r="AX382" s="625" t="b">
        <f t="shared" si="111"/>
        <v>0</v>
      </c>
      <c r="AY382" s="7" t="str">
        <f t="shared" si="112"/>
        <v>FALSEFALSEFALSE</v>
      </c>
      <c r="AZ382" s="626">
        <f t="shared" si="108"/>
        <v>0</v>
      </c>
      <c r="BA382" s="627" t="str">
        <f t="shared" si="113"/>
        <v/>
      </c>
      <c r="BB382" s="627">
        <f t="shared" si="109"/>
        <v>0</v>
      </c>
      <c r="BC382" s="690" t="str">
        <f t="shared" si="110"/>
        <v/>
      </c>
    </row>
    <row r="383" spans="1:55">
      <c r="A383" s="381">
        <v>326</v>
      </c>
      <c r="B383" s="117"/>
      <c r="C383" s="288"/>
      <c r="D383" s="289"/>
      <c r="E383" s="289"/>
      <c r="F383" s="290"/>
      <c r="G383" s="292"/>
      <c r="H383" s="116"/>
      <c r="I383" s="292"/>
      <c r="J383" s="116"/>
      <c r="K383" s="370"/>
      <c r="L383" s="370"/>
      <c r="M383" s="370"/>
      <c r="N383" s="371"/>
      <c r="O383" s="371"/>
      <c r="P383" s="371"/>
      <c r="Q383" s="371"/>
      <c r="R383" s="371"/>
      <c r="S383" s="371"/>
      <c r="T383" s="443"/>
      <c r="U383" s="539"/>
      <c r="V383" s="117"/>
      <c r="W383" s="118"/>
      <c r="X383" s="119"/>
      <c r="Y383" s="120"/>
      <c r="Z383" s="122"/>
      <c r="AA383" s="121"/>
      <c r="AB383" s="443"/>
      <c r="AC383" s="734"/>
      <c r="AD383" s="372"/>
      <c r="AE383" s="485"/>
      <c r="AF383" s="373" t="str">
        <f t="shared" si="95"/>
        <v/>
      </c>
      <c r="AG383" s="373" t="str">
        <f t="shared" si="96"/>
        <v/>
      </c>
      <c r="AH383" s="374" t="str">
        <f t="shared" si="97"/>
        <v/>
      </c>
      <c r="AI383" s="375" t="str">
        <f t="shared" si="98"/>
        <v/>
      </c>
      <c r="AJ383" s="375" t="str">
        <f t="shared" si="99"/>
        <v/>
      </c>
      <c r="AK383" s="375" t="str">
        <f t="shared" si="100"/>
        <v/>
      </c>
      <c r="AL383" s="375" t="str">
        <f t="shared" si="101"/>
        <v/>
      </c>
      <c r="AM383" s="375" t="str">
        <f t="shared" si="102"/>
        <v/>
      </c>
      <c r="AN383" s="376"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376"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375" t="str">
        <f t="shared" si="103"/>
        <v/>
      </c>
      <c r="AQ383" s="444" t="str">
        <f t="shared" si="104"/>
        <v/>
      </c>
      <c r="AR383" s="375" t="str">
        <f t="shared" si="105"/>
        <v/>
      </c>
      <c r="AS383" s="377" t="str">
        <f t="shared" si="106"/>
        <v/>
      </c>
      <c r="AT383" s="378" t="str">
        <f t="shared" si="107"/>
        <v/>
      </c>
      <c r="AX383" s="625" t="b">
        <f t="shared" si="111"/>
        <v>0</v>
      </c>
      <c r="AY383" s="7" t="str">
        <f t="shared" si="112"/>
        <v>FALSEFALSEFALSE</v>
      </c>
      <c r="AZ383" s="626">
        <f t="shared" si="108"/>
        <v>0</v>
      </c>
      <c r="BA383" s="627" t="str">
        <f t="shared" si="113"/>
        <v/>
      </c>
      <c r="BB383" s="627">
        <f t="shared" si="109"/>
        <v>0</v>
      </c>
      <c r="BC383" s="690" t="str">
        <f t="shared" si="110"/>
        <v/>
      </c>
    </row>
    <row r="384" spans="1:55">
      <c r="A384" s="381">
        <v>327</v>
      </c>
      <c r="B384" s="117"/>
      <c r="C384" s="288"/>
      <c r="D384" s="289"/>
      <c r="E384" s="289"/>
      <c r="F384" s="290"/>
      <c r="G384" s="292"/>
      <c r="H384" s="116"/>
      <c r="I384" s="292"/>
      <c r="J384" s="116"/>
      <c r="K384" s="370"/>
      <c r="L384" s="370"/>
      <c r="M384" s="370"/>
      <c r="N384" s="371"/>
      <c r="O384" s="371"/>
      <c r="P384" s="371"/>
      <c r="Q384" s="371"/>
      <c r="R384" s="371"/>
      <c r="S384" s="371"/>
      <c r="T384" s="443"/>
      <c r="U384" s="539"/>
      <c r="V384" s="117"/>
      <c r="W384" s="118"/>
      <c r="X384" s="119"/>
      <c r="Y384" s="120"/>
      <c r="Z384" s="122"/>
      <c r="AA384" s="121"/>
      <c r="AB384" s="443"/>
      <c r="AC384" s="734"/>
      <c r="AD384" s="372"/>
      <c r="AE384" s="485"/>
      <c r="AF384" s="373" t="str">
        <f t="shared" si="95"/>
        <v/>
      </c>
      <c r="AG384" s="373" t="str">
        <f t="shared" si="96"/>
        <v/>
      </c>
      <c r="AH384" s="374" t="str">
        <f t="shared" si="97"/>
        <v/>
      </c>
      <c r="AI384" s="375" t="str">
        <f t="shared" si="98"/>
        <v/>
      </c>
      <c r="AJ384" s="375" t="str">
        <f t="shared" si="99"/>
        <v/>
      </c>
      <c r="AK384" s="375" t="str">
        <f t="shared" si="100"/>
        <v/>
      </c>
      <c r="AL384" s="375" t="str">
        <f t="shared" si="101"/>
        <v/>
      </c>
      <c r="AM384" s="375" t="str">
        <f t="shared" si="102"/>
        <v/>
      </c>
      <c r="AN384" s="376"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376"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375" t="str">
        <f t="shared" si="103"/>
        <v/>
      </c>
      <c r="AQ384" s="444" t="str">
        <f t="shared" si="104"/>
        <v/>
      </c>
      <c r="AR384" s="375" t="str">
        <f t="shared" si="105"/>
        <v/>
      </c>
      <c r="AS384" s="377" t="str">
        <f t="shared" si="106"/>
        <v/>
      </c>
      <c r="AT384" s="378" t="str">
        <f t="shared" si="107"/>
        <v/>
      </c>
      <c r="AX384" s="625" t="b">
        <f t="shared" si="111"/>
        <v>0</v>
      </c>
      <c r="AY384" s="7" t="str">
        <f t="shared" si="112"/>
        <v>FALSEFALSEFALSE</v>
      </c>
      <c r="AZ384" s="626">
        <f t="shared" si="108"/>
        <v>0</v>
      </c>
      <c r="BA384" s="627" t="str">
        <f t="shared" si="113"/>
        <v/>
      </c>
      <c r="BB384" s="627">
        <f t="shared" si="109"/>
        <v>0</v>
      </c>
      <c r="BC384" s="690" t="str">
        <f t="shared" si="110"/>
        <v/>
      </c>
    </row>
    <row r="385" spans="1:55">
      <c r="A385" s="381">
        <v>328</v>
      </c>
      <c r="B385" s="117"/>
      <c r="C385" s="288"/>
      <c r="D385" s="289"/>
      <c r="E385" s="289"/>
      <c r="F385" s="290"/>
      <c r="G385" s="292"/>
      <c r="H385" s="116"/>
      <c r="I385" s="292"/>
      <c r="J385" s="116"/>
      <c r="K385" s="370"/>
      <c r="L385" s="370"/>
      <c r="M385" s="370"/>
      <c r="N385" s="371"/>
      <c r="O385" s="371"/>
      <c r="P385" s="371"/>
      <c r="Q385" s="371"/>
      <c r="R385" s="371"/>
      <c r="S385" s="371"/>
      <c r="T385" s="443"/>
      <c r="U385" s="539"/>
      <c r="V385" s="117"/>
      <c r="W385" s="118"/>
      <c r="X385" s="119"/>
      <c r="Y385" s="120"/>
      <c r="Z385" s="122"/>
      <c r="AA385" s="121"/>
      <c r="AB385" s="443"/>
      <c r="AC385" s="734"/>
      <c r="AD385" s="372"/>
      <c r="AE385" s="485"/>
      <c r="AF385" s="373" t="str">
        <f t="shared" si="95"/>
        <v/>
      </c>
      <c r="AG385" s="373" t="str">
        <f t="shared" si="96"/>
        <v/>
      </c>
      <c r="AH385" s="374" t="str">
        <f t="shared" si="97"/>
        <v/>
      </c>
      <c r="AI385" s="375" t="str">
        <f t="shared" si="98"/>
        <v/>
      </c>
      <c r="AJ385" s="375" t="str">
        <f t="shared" si="99"/>
        <v/>
      </c>
      <c r="AK385" s="375" t="str">
        <f t="shared" si="100"/>
        <v/>
      </c>
      <c r="AL385" s="375" t="str">
        <f t="shared" si="101"/>
        <v/>
      </c>
      <c r="AM385" s="375" t="str">
        <f t="shared" si="102"/>
        <v/>
      </c>
      <c r="AN385" s="376"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376"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375" t="str">
        <f t="shared" si="103"/>
        <v/>
      </c>
      <c r="AQ385" s="444" t="str">
        <f t="shared" si="104"/>
        <v/>
      </c>
      <c r="AR385" s="375" t="str">
        <f t="shared" si="105"/>
        <v/>
      </c>
      <c r="AS385" s="377" t="str">
        <f t="shared" si="106"/>
        <v/>
      </c>
      <c r="AT385" s="378" t="str">
        <f t="shared" si="107"/>
        <v/>
      </c>
      <c r="AX385" s="625" t="b">
        <f t="shared" si="111"/>
        <v>0</v>
      </c>
      <c r="AY385" s="7" t="str">
        <f t="shared" si="112"/>
        <v>FALSEFALSEFALSE</v>
      </c>
      <c r="AZ385" s="626">
        <f t="shared" si="108"/>
        <v>0</v>
      </c>
      <c r="BA385" s="627" t="str">
        <f t="shared" si="113"/>
        <v/>
      </c>
      <c r="BB385" s="627">
        <f t="shared" si="109"/>
        <v>0</v>
      </c>
      <c r="BC385" s="690" t="str">
        <f t="shared" si="110"/>
        <v/>
      </c>
    </row>
    <row r="386" spans="1:55">
      <c r="A386" s="381">
        <v>329</v>
      </c>
      <c r="B386" s="117"/>
      <c r="C386" s="288"/>
      <c r="D386" s="289"/>
      <c r="E386" s="289"/>
      <c r="F386" s="290"/>
      <c r="G386" s="292"/>
      <c r="H386" s="116"/>
      <c r="I386" s="292"/>
      <c r="J386" s="116"/>
      <c r="K386" s="370"/>
      <c r="L386" s="370"/>
      <c r="M386" s="370"/>
      <c r="N386" s="371"/>
      <c r="O386" s="371"/>
      <c r="P386" s="371"/>
      <c r="Q386" s="371"/>
      <c r="R386" s="371"/>
      <c r="S386" s="371"/>
      <c r="T386" s="443"/>
      <c r="U386" s="539"/>
      <c r="V386" s="117"/>
      <c r="W386" s="118"/>
      <c r="X386" s="119"/>
      <c r="Y386" s="120"/>
      <c r="Z386" s="122"/>
      <c r="AA386" s="121"/>
      <c r="AB386" s="443"/>
      <c r="AC386" s="734"/>
      <c r="AD386" s="372"/>
      <c r="AE386" s="485"/>
      <c r="AF386" s="373" t="str">
        <f t="shared" si="95"/>
        <v/>
      </c>
      <c r="AG386" s="373" t="str">
        <f t="shared" si="96"/>
        <v/>
      </c>
      <c r="AH386" s="374" t="str">
        <f t="shared" si="97"/>
        <v/>
      </c>
      <c r="AI386" s="375" t="str">
        <f t="shared" si="98"/>
        <v/>
      </c>
      <c r="AJ386" s="375" t="str">
        <f t="shared" si="99"/>
        <v/>
      </c>
      <c r="AK386" s="375" t="str">
        <f t="shared" si="100"/>
        <v/>
      </c>
      <c r="AL386" s="375" t="str">
        <f t="shared" si="101"/>
        <v/>
      </c>
      <c r="AM386" s="375" t="str">
        <f t="shared" si="102"/>
        <v/>
      </c>
      <c r="AN386" s="376"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376"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375" t="str">
        <f t="shared" si="103"/>
        <v/>
      </c>
      <c r="AQ386" s="444" t="str">
        <f t="shared" si="104"/>
        <v/>
      </c>
      <c r="AR386" s="375" t="str">
        <f t="shared" si="105"/>
        <v/>
      </c>
      <c r="AS386" s="377" t="str">
        <f t="shared" si="106"/>
        <v/>
      </c>
      <c r="AT386" s="378" t="str">
        <f t="shared" si="107"/>
        <v/>
      </c>
      <c r="AX386" s="625" t="b">
        <f t="shared" si="111"/>
        <v>0</v>
      </c>
      <c r="AY386" s="7" t="str">
        <f t="shared" si="112"/>
        <v>FALSEFALSEFALSE</v>
      </c>
      <c r="AZ386" s="626">
        <f t="shared" si="108"/>
        <v>0</v>
      </c>
      <c r="BA386" s="627" t="str">
        <f t="shared" si="113"/>
        <v/>
      </c>
      <c r="BB386" s="627">
        <f t="shared" si="109"/>
        <v>0</v>
      </c>
      <c r="BC386" s="690" t="str">
        <f t="shared" si="110"/>
        <v/>
      </c>
    </row>
    <row r="387" spans="1:55">
      <c r="A387" s="381">
        <v>330</v>
      </c>
      <c r="B387" s="117"/>
      <c r="C387" s="288"/>
      <c r="D387" s="289"/>
      <c r="E387" s="289"/>
      <c r="F387" s="290"/>
      <c r="G387" s="292"/>
      <c r="H387" s="116"/>
      <c r="I387" s="292"/>
      <c r="J387" s="116"/>
      <c r="K387" s="370"/>
      <c r="L387" s="370"/>
      <c r="M387" s="370"/>
      <c r="N387" s="371"/>
      <c r="O387" s="371"/>
      <c r="P387" s="371"/>
      <c r="Q387" s="371"/>
      <c r="R387" s="371"/>
      <c r="S387" s="371"/>
      <c r="T387" s="443"/>
      <c r="U387" s="539"/>
      <c r="V387" s="117"/>
      <c r="W387" s="118"/>
      <c r="X387" s="119"/>
      <c r="Y387" s="120"/>
      <c r="Z387" s="122"/>
      <c r="AA387" s="121"/>
      <c r="AB387" s="443"/>
      <c r="AC387" s="734"/>
      <c r="AD387" s="372"/>
      <c r="AE387" s="485"/>
      <c r="AF387" s="373" t="str">
        <f t="shared" si="95"/>
        <v/>
      </c>
      <c r="AG387" s="373" t="str">
        <f t="shared" si="96"/>
        <v/>
      </c>
      <c r="AH387" s="374" t="str">
        <f t="shared" si="97"/>
        <v/>
      </c>
      <c r="AI387" s="375" t="str">
        <f t="shared" si="98"/>
        <v/>
      </c>
      <c r="AJ387" s="375" t="str">
        <f t="shared" si="99"/>
        <v/>
      </c>
      <c r="AK387" s="375" t="str">
        <f t="shared" si="100"/>
        <v/>
      </c>
      <c r="AL387" s="375" t="str">
        <f t="shared" si="101"/>
        <v/>
      </c>
      <c r="AM387" s="375" t="str">
        <f t="shared" si="102"/>
        <v/>
      </c>
      <c r="AN387" s="376"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376"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375" t="str">
        <f t="shared" si="103"/>
        <v/>
      </c>
      <c r="AQ387" s="444" t="str">
        <f t="shared" si="104"/>
        <v/>
      </c>
      <c r="AR387" s="375" t="str">
        <f t="shared" si="105"/>
        <v/>
      </c>
      <c r="AS387" s="377" t="str">
        <f t="shared" si="106"/>
        <v/>
      </c>
      <c r="AT387" s="378" t="str">
        <f t="shared" si="107"/>
        <v/>
      </c>
      <c r="AX387" s="625" t="b">
        <f t="shared" si="111"/>
        <v>0</v>
      </c>
      <c r="AY387" s="7" t="str">
        <f t="shared" si="112"/>
        <v>FALSEFALSEFALSE</v>
      </c>
      <c r="AZ387" s="626">
        <f t="shared" si="108"/>
        <v>0</v>
      </c>
      <c r="BA387" s="627" t="str">
        <f t="shared" si="113"/>
        <v/>
      </c>
      <c r="BB387" s="627">
        <f t="shared" si="109"/>
        <v>0</v>
      </c>
      <c r="BC387" s="690" t="str">
        <f t="shared" si="110"/>
        <v/>
      </c>
    </row>
    <row r="388" spans="1:55">
      <c r="A388" s="381">
        <v>331</v>
      </c>
      <c r="B388" s="117"/>
      <c r="C388" s="288"/>
      <c r="D388" s="289"/>
      <c r="E388" s="289"/>
      <c r="F388" s="290"/>
      <c r="G388" s="292"/>
      <c r="H388" s="116"/>
      <c r="I388" s="292"/>
      <c r="J388" s="116"/>
      <c r="K388" s="370"/>
      <c r="L388" s="370"/>
      <c r="M388" s="370"/>
      <c r="N388" s="371"/>
      <c r="O388" s="371"/>
      <c r="P388" s="371"/>
      <c r="Q388" s="371"/>
      <c r="R388" s="371"/>
      <c r="S388" s="371"/>
      <c r="T388" s="443"/>
      <c r="U388" s="539"/>
      <c r="V388" s="117"/>
      <c r="W388" s="118"/>
      <c r="X388" s="119"/>
      <c r="Y388" s="120"/>
      <c r="Z388" s="122"/>
      <c r="AA388" s="121"/>
      <c r="AB388" s="443"/>
      <c r="AC388" s="734"/>
      <c r="AD388" s="372"/>
      <c r="AE388" s="485"/>
      <c r="AF388" s="373" t="str">
        <f t="shared" si="95"/>
        <v/>
      </c>
      <c r="AG388" s="373" t="str">
        <f t="shared" si="96"/>
        <v/>
      </c>
      <c r="AH388" s="374" t="str">
        <f t="shared" si="97"/>
        <v/>
      </c>
      <c r="AI388" s="375" t="str">
        <f t="shared" si="98"/>
        <v/>
      </c>
      <c r="AJ388" s="375" t="str">
        <f t="shared" si="99"/>
        <v/>
      </c>
      <c r="AK388" s="375" t="str">
        <f t="shared" si="100"/>
        <v/>
      </c>
      <c r="AL388" s="375" t="str">
        <f t="shared" si="101"/>
        <v/>
      </c>
      <c r="AM388" s="375" t="str">
        <f t="shared" si="102"/>
        <v/>
      </c>
      <c r="AN388" s="376"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376"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375" t="str">
        <f t="shared" si="103"/>
        <v/>
      </c>
      <c r="AQ388" s="444" t="str">
        <f t="shared" si="104"/>
        <v/>
      </c>
      <c r="AR388" s="375" t="str">
        <f t="shared" si="105"/>
        <v/>
      </c>
      <c r="AS388" s="377" t="str">
        <f t="shared" si="106"/>
        <v/>
      </c>
      <c r="AT388" s="378" t="str">
        <f t="shared" si="107"/>
        <v/>
      </c>
      <c r="AX388" s="625" t="b">
        <f t="shared" si="111"/>
        <v>0</v>
      </c>
      <c r="AY388" s="7" t="str">
        <f t="shared" si="112"/>
        <v>FALSEFALSEFALSE</v>
      </c>
      <c r="AZ388" s="626">
        <f t="shared" si="108"/>
        <v>0</v>
      </c>
      <c r="BA388" s="627" t="str">
        <f t="shared" si="113"/>
        <v/>
      </c>
      <c r="BB388" s="627">
        <f t="shared" si="109"/>
        <v>0</v>
      </c>
      <c r="BC388" s="690" t="str">
        <f t="shared" si="110"/>
        <v/>
      </c>
    </row>
    <row r="389" spans="1:55">
      <c r="A389" s="381">
        <v>332</v>
      </c>
      <c r="B389" s="117"/>
      <c r="C389" s="288"/>
      <c r="D389" s="289"/>
      <c r="E389" s="289"/>
      <c r="F389" s="290"/>
      <c r="G389" s="292"/>
      <c r="H389" s="116"/>
      <c r="I389" s="292"/>
      <c r="J389" s="116"/>
      <c r="K389" s="370"/>
      <c r="L389" s="370"/>
      <c r="M389" s="370"/>
      <c r="N389" s="371"/>
      <c r="O389" s="371"/>
      <c r="P389" s="371"/>
      <c r="Q389" s="371"/>
      <c r="R389" s="371"/>
      <c r="S389" s="371"/>
      <c r="T389" s="443"/>
      <c r="U389" s="539"/>
      <c r="V389" s="117"/>
      <c r="W389" s="118"/>
      <c r="X389" s="119"/>
      <c r="Y389" s="120"/>
      <c r="Z389" s="122"/>
      <c r="AA389" s="121"/>
      <c r="AB389" s="443"/>
      <c r="AC389" s="734"/>
      <c r="AD389" s="372"/>
      <c r="AE389" s="485"/>
      <c r="AF389" s="373" t="str">
        <f t="shared" si="95"/>
        <v/>
      </c>
      <c r="AG389" s="373" t="str">
        <f t="shared" si="96"/>
        <v/>
      </c>
      <c r="AH389" s="374" t="str">
        <f t="shared" si="97"/>
        <v/>
      </c>
      <c r="AI389" s="375" t="str">
        <f t="shared" si="98"/>
        <v/>
      </c>
      <c r="AJ389" s="375" t="str">
        <f t="shared" si="99"/>
        <v/>
      </c>
      <c r="AK389" s="375" t="str">
        <f t="shared" si="100"/>
        <v/>
      </c>
      <c r="AL389" s="375" t="str">
        <f t="shared" si="101"/>
        <v/>
      </c>
      <c r="AM389" s="375" t="str">
        <f t="shared" si="102"/>
        <v/>
      </c>
      <c r="AN389" s="376"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376"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375" t="str">
        <f t="shared" si="103"/>
        <v/>
      </c>
      <c r="AQ389" s="444" t="str">
        <f t="shared" si="104"/>
        <v/>
      </c>
      <c r="AR389" s="375" t="str">
        <f t="shared" si="105"/>
        <v/>
      </c>
      <c r="AS389" s="377" t="str">
        <f t="shared" si="106"/>
        <v/>
      </c>
      <c r="AT389" s="378" t="str">
        <f t="shared" si="107"/>
        <v/>
      </c>
      <c r="AX389" s="625" t="b">
        <f t="shared" si="111"/>
        <v>0</v>
      </c>
      <c r="AY389" s="7" t="str">
        <f t="shared" si="112"/>
        <v>FALSEFALSEFALSE</v>
      </c>
      <c r="AZ389" s="626">
        <f t="shared" si="108"/>
        <v>0</v>
      </c>
      <c r="BA389" s="627" t="str">
        <f t="shared" si="113"/>
        <v/>
      </c>
      <c r="BB389" s="627">
        <f t="shared" si="109"/>
        <v>0</v>
      </c>
      <c r="BC389" s="690" t="str">
        <f t="shared" si="110"/>
        <v/>
      </c>
    </row>
    <row r="390" spans="1:55">
      <c r="A390" s="381">
        <v>333</v>
      </c>
      <c r="B390" s="117"/>
      <c r="C390" s="288"/>
      <c r="D390" s="289"/>
      <c r="E390" s="289"/>
      <c r="F390" s="290"/>
      <c r="G390" s="292"/>
      <c r="H390" s="116"/>
      <c r="I390" s="292"/>
      <c r="J390" s="116"/>
      <c r="K390" s="370"/>
      <c r="L390" s="370"/>
      <c r="M390" s="370"/>
      <c r="N390" s="371"/>
      <c r="O390" s="371"/>
      <c r="P390" s="371"/>
      <c r="Q390" s="371"/>
      <c r="R390" s="371"/>
      <c r="S390" s="371"/>
      <c r="T390" s="443"/>
      <c r="U390" s="539"/>
      <c r="V390" s="117"/>
      <c r="W390" s="118"/>
      <c r="X390" s="119"/>
      <c r="Y390" s="120"/>
      <c r="Z390" s="122"/>
      <c r="AA390" s="121"/>
      <c r="AB390" s="443"/>
      <c r="AC390" s="734"/>
      <c r="AD390" s="372"/>
      <c r="AE390" s="485"/>
      <c r="AF390" s="373" t="str">
        <f t="shared" si="95"/>
        <v/>
      </c>
      <c r="AG390" s="373" t="str">
        <f t="shared" si="96"/>
        <v/>
      </c>
      <c r="AH390" s="374" t="str">
        <f t="shared" si="97"/>
        <v/>
      </c>
      <c r="AI390" s="375" t="str">
        <f t="shared" si="98"/>
        <v/>
      </c>
      <c r="AJ390" s="375" t="str">
        <f t="shared" si="99"/>
        <v/>
      </c>
      <c r="AK390" s="375" t="str">
        <f t="shared" si="100"/>
        <v/>
      </c>
      <c r="AL390" s="375" t="str">
        <f t="shared" si="101"/>
        <v/>
      </c>
      <c r="AM390" s="375" t="str">
        <f t="shared" si="102"/>
        <v/>
      </c>
      <c r="AN390" s="376"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376"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375" t="str">
        <f t="shared" si="103"/>
        <v/>
      </c>
      <c r="AQ390" s="444" t="str">
        <f t="shared" si="104"/>
        <v/>
      </c>
      <c r="AR390" s="375" t="str">
        <f t="shared" si="105"/>
        <v/>
      </c>
      <c r="AS390" s="377" t="str">
        <f t="shared" si="106"/>
        <v/>
      </c>
      <c r="AT390" s="378" t="str">
        <f t="shared" si="107"/>
        <v/>
      </c>
      <c r="AX390" s="625" t="b">
        <f t="shared" si="111"/>
        <v>0</v>
      </c>
      <c r="AY390" s="7" t="str">
        <f t="shared" si="112"/>
        <v>FALSEFALSEFALSE</v>
      </c>
      <c r="AZ390" s="626">
        <f t="shared" si="108"/>
        <v>0</v>
      </c>
      <c r="BA390" s="627" t="str">
        <f t="shared" si="113"/>
        <v/>
      </c>
      <c r="BB390" s="627">
        <f t="shared" si="109"/>
        <v>0</v>
      </c>
      <c r="BC390" s="690" t="str">
        <f t="shared" si="110"/>
        <v/>
      </c>
    </row>
    <row r="391" spans="1:55">
      <c r="A391" s="381">
        <v>334</v>
      </c>
      <c r="B391" s="117"/>
      <c r="C391" s="288"/>
      <c r="D391" s="289"/>
      <c r="E391" s="289"/>
      <c r="F391" s="290"/>
      <c r="G391" s="292"/>
      <c r="H391" s="116"/>
      <c r="I391" s="292"/>
      <c r="J391" s="116"/>
      <c r="K391" s="370"/>
      <c r="L391" s="370"/>
      <c r="M391" s="370"/>
      <c r="N391" s="371"/>
      <c r="O391" s="371"/>
      <c r="P391" s="371"/>
      <c r="Q391" s="371"/>
      <c r="R391" s="371"/>
      <c r="S391" s="371"/>
      <c r="T391" s="443"/>
      <c r="U391" s="539"/>
      <c r="V391" s="117"/>
      <c r="W391" s="118"/>
      <c r="X391" s="119"/>
      <c r="Y391" s="120"/>
      <c r="Z391" s="122"/>
      <c r="AA391" s="121"/>
      <c r="AB391" s="443"/>
      <c r="AC391" s="734"/>
      <c r="AD391" s="372"/>
      <c r="AE391" s="485"/>
      <c r="AF391" s="373" t="str">
        <f t="shared" si="95"/>
        <v/>
      </c>
      <c r="AG391" s="373" t="str">
        <f t="shared" si="96"/>
        <v/>
      </c>
      <c r="AH391" s="374" t="str">
        <f t="shared" si="97"/>
        <v/>
      </c>
      <c r="AI391" s="375" t="str">
        <f t="shared" si="98"/>
        <v/>
      </c>
      <c r="AJ391" s="375" t="str">
        <f t="shared" si="99"/>
        <v/>
      </c>
      <c r="AK391" s="375" t="str">
        <f t="shared" si="100"/>
        <v/>
      </c>
      <c r="AL391" s="375" t="str">
        <f t="shared" si="101"/>
        <v/>
      </c>
      <c r="AM391" s="375" t="str">
        <f t="shared" si="102"/>
        <v/>
      </c>
      <c r="AN391" s="376"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376"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375" t="str">
        <f t="shared" si="103"/>
        <v/>
      </c>
      <c r="AQ391" s="444" t="str">
        <f t="shared" si="104"/>
        <v/>
      </c>
      <c r="AR391" s="375" t="str">
        <f t="shared" si="105"/>
        <v/>
      </c>
      <c r="AS391" s="377" t="str">
        <f t="shared" si="106"/>
        <v/>
      </c>
      <c r="AT391" s="378" t="str">
        <f t="shared" si="107"/>
        <v/>
      </c>
      <c r="AX391" s="625" t="b">
        <f t="shared" si="111"/>
        <v>0</v>
      </c>
      <c r="AY391" s="7" t="str">
        <f t="shared" si="112"/>
        <v>FALSEFALSEFALSE</v>
      </c>
      <c r="AZ391" s="626">
        <f t="shared" si="108"/>
        <v>0</v>
      </c>
      <c r="BA391" s="627" t="str">
        <f t="shared" si="113"/>
        <v/>
      </c>
      <c r="BB391" s="627">
        <f t="shared" si="109"/>
        <v>0</v>
      </c>
      <c r="BC391" s="690" t="str">
        <f t="shared" si="110"/>
        <v/>
      </c>
    </row>
    <row r="392" spans="1:55">
      <c r="A392" s="381">
        <v>335</v>
      </c>
      <c r="B392" s="117"/>
      <c r="C392" s="288"/>
      <c r="D392" s="289"/>
      <c r="E392" s="289"/>
      <c r="F392" s="290"/>
      <c r="G392" s="292"/>
      <c r="H392" s="116"/>
      <c r="I392" s="292"/>
      <c r="J392" s="116"/>
      <c r="K392" s="370"/>
      <c r="L392" s="370"/>
      <c r="M392" s="370"/>
      <c r="N392" s="371"/>
      <c r="O392" s="371"/>
      <c r="P392" s="371"/>
      <c r="Q392" s="371"/>
      <c r="R392" s="371"/>
      <c r="S392" s="371"/>
      <c r="T392" s="443"/>
      <c r="U392" s="539"/>
      <c r="V392" s="117"/>
      <c r="W392" s="118"/>
      <c r="X392" s="119"/>
      <c r="Y392" s="120"/>
      <c r="Z392" s="122"/>
      <c r="AA392" s="121"/>
      <c r="AB392" s="443"/>
      <c r="AC392" s="734"/>
      <c r="AD392" s="372"/>
      <c r="AE392" s="485"/>
      <c r="AF392" s="373" t="str">
        <f t="shared" si="95"/>
        <v/>
      </c>
      <c r="AG392" s="373" t="str">
        <f t="shared" si="96"/>
        <v/>
      </c>
      <c r="AH392" s="374" t="str">
        <f t="shared" si="97"/>
        <v/>
      </c>
      <c r="AI392" s="375" t="str">
        <f t="shared" si="98"/>
        <v/>
      </c>
      <c r="AJ392" s="375" t="str">
        <f t="shared" si="99"/>
        <v/>
      </c>
      <c r="AK392" s="375" t="str">
        <f t="shared" si="100"/>
        <v/>
      </c>
      <c r="AL392" s="375" t="str">
        <f t="shared" si="101"/>
        <v/>
      </c>
      <c r="AM392" s="375" t="str">
        <f t="shared" si="102"/>
        <v/>
      </c>
      <c r="AN392" s="376"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376"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375" t="str">
        <f t="shared" si="103"/>
        <v/>
      </c>
      <c r="AQ392" s="444" t="str">
        <f t="shared" si="104"/>
        <v/>
      </c>
      <c r="AR392" s="375" t="str">
        <f t="shared" si="105"/>
        <v/>
      </c>
      <c r="AS392" s="377" t="str">
        <f t="shared" si="106"/>
        <v/>
      </c>
      <c r="AT392" s="378" t="str">
        <f t="shared" si="107"/>
        <v/>
      </c>
      <c r="AX392" s="625" t="b">
        <f t="shared" si="111"/>
        <v>0</v>
      </c>
      <c r="AY392" s="7" t="str">
        <f t="shared" si="112"/>
        <v>FALSEFALSEFALSE</v>
      </c>
      <c r="AZ392" s="626">
        <f t="shared" si="108"/>
        <v>0</v>
      </c>
      <c r="BA392" s="627" t="str">
        <f t="shared" si="113"/>
        <v/>
      </c>
      <c r="BB392" s="627">
        <f t="shared" si="109"/>
        <v>0</v>
      </c>
      <c r="BC392" s="690" t="str">
        <f t="shared" si="110"/>
        <v/>
      </c>
    </row>
    <row r="393" spans="1:55">
      <c r="A393" s="381">
        <v>336</v>
      </c>
      <c r="B393" s="117"/>
      <c r="C393" s="288"/>
      <c r="D393" s="289"/>
      <c r="E393" s="289"/>
      <c r="F393" s="290"/>
      <c r="G393" s="292"/>
      <c r="H393" s="116"/>
      <c r="I393" s="292"/>
      <c r="J393" s="116"/>
      <c r="K393" s="370"/>
      <c r="L393" s="370"/>
      <c r="M393" s="370"/>
      <c r="N393" s="371"/>
      <c r="O393" s="371"/>
      <c r="P393" s="371"/>
      <c r="Q393" s="371"/>
      <c r="R393" s="371"/>
      <c r="S393" s="371"/>
      <c r="T393" s="443"/>
      <c r="U393" s="539"/>
      <c r="V393" s="117"/>
      <c r="W393" s="118"/>
      <c r="X393" s="119"/>
      <c r="Y393" s="120"/>
      <c r="Z393" s="122"/>
      <c r="AA393" s="121"/>
      <c r="AB393" s="443"/>
      <c r="AC393" s="734"/>
      <c r="AD393" s="372"/>
      <c r="AE393" s="485"/>
      <c r="AF393" s="373" t="str">
        <f t="shared" si="95"/>
        <v/>
      </c>
      <c r="AG393" s="373" t="str">
        <f t="shared" si="96"/>
        <v/>
      </c>
      <c r="AH393" s="374" t="str">
        <f t="shared" si="97"/>
        <v/>
      </c>
      <c r="AI393" s="375" t="str">
        <f t="shared" si="98"/>
        <v/>
      </c>
      <c r="AJ393" s="375" t="str">
        <f t="shared" si="99"/>
        <v/>
      </c>
      <c r="AK393" s="375" t="str">
        <f t="shared" si="100"/>
        <v/>
      </c>
      <c r="AL393" s="375" t="str">
        <f t="shared" si="101"/>
        <v/>
      </c>
      <c r="AM393" s="375" t="str">
        <f t="shared" si="102"/>
        <v/>
      </c>
      <c r="AN393" s="376"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376"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375" t="str">
        <f t="shared" si="103"/>
        <v/>
      </c>
      <c r="AQ393" s="444" t="str">
        <f t="shared" si="104"/>
        <v/>
      </c>
      <c r="AR393" s="375" t="str">
        <f t="shared" si="105"/>
        <v/>
      </c>
      <c r="AS393" s="377" t="str">
        <f t="shared" si="106"/>
        <v/>
      </c>
      <c r="AT393" s="378" t="str">
        <f t="shared" si="107"/>
        <v/>
      </c>
      <c r="AX393" s="625" t="b">
        <f t="shared" si="111"/>
        <v>0</v>
      </c>
      <c r="AY393" s="7" t="str">
        <f t="shared" si="112"/>
        <v>FALSEFALSEFALSE</v>
      </c>
      <c r="AZ393" s="626">
        <f t="shared" si="108"/>
        <v>0</v>
      </c>
      <c r="BA393" s="627" t="str">
        <f t="shared" si="113"/>
        <v/>
      </c>
      <c r="BB393" s="627">
        <f t="shared" si="109"/>
        <v>0</v>
      </c>
      <c r="BC393" s="690" t="str">
        <f t="shared" si="110"/>
        <v/>
      </c>
    </row>
    <row r="394" spans="1:55">
      <c r="A394" s="381">
        <v>337</v>
      </c>
      <c r="B394" s="117"/>
      <c r="C394" s="288"/>
      <c r="D394" s="289"/>
      <c r="E394" s="289"/>
      <c r="F394" s="290"/>
      <c r="G394" s="292"/>
      <c r="H394" s="116"/>
      <c r="I394" s="292"/>
      <c r="J394" s="116"/>
      <c r="K394" s="370"/>
      <c r="L394" s="370"/>
      <c r="M394" s="370"/>
      <c r="N394" s="371"/>
      <c r="O394" s="371"/>
      <c r="P394" s="371"/>
      <c r="Q394" s="371"/>
      <c r="R394" s="371"/>
      <c r="S394" s="371"/>
      <c r="T394" s="443"/>
      <c r="U394" s="539"/>
      <c r="V394" s="117"/>
      <c r="W394" s="118"/>
      <c r="X394" s="119"/>
      <c r="Y394" s="120"/>
      <c r="Z394" s="122"/>
      <c r="AA394" s="121"/>
      <c r="AB394" s="443"/>
      <c r="AC394" s="734"/>
      <c r="AD394" s="372"/>
      <c r="AE394" s="485"/>
      <c r="AF394" s="373" t="str">
        <f t="shared" si="95"/>
        <v/>
      </c>
      <c r="AG394" s="373" t="str">
        <f t="shared" si="96"/>
        <v/>
      </c>
      <c r="AH394" s="374" t="str">
        <f t="shared" si="97"/>
        <v/>
      </c>
      <c r="AI394" s="375" t="str">
        <f t="shared" si="98"/>
        <v/>
      </c>
      <c r="AJ394" s="375" t="str">
        <f t="shared" si="99"/>
        <v/>
      </c>
      <c r="AK394" s="375" t="str">
        <f t="shared" si="100"/>
        <v/>
      </c>
      <c r="AL394" s="375" t="str">
        <f t="shared" si="101"/>
        <v/>
      </c>
      <c r="AM394" s="375" t="str">
        <f t="shared" si="102"/>
        <v/>
      </c>
      <c r="AN394" s="376"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376"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375" t="str">
        <f t="shared" si="103"/>
        <v/>
      </c>
      <c r="AQ394" s="444" t="str">
        <f t="shared" si="104"/>
        <v/>
      </c>
      <c r="AR394" s="375" t="str">
        <f t="shared" si="105"/>
        <v/>
      </c>
      <c r="AS394" s="377" t="str">
        <f t="shared" si="106"/>
        <v/>
      </c>
      <c r="AT394" s="378" t="str">
        <f t="shared" si="107"/>
        <v/>
      </c>
      <c r="AX394" s="625" t="b">
        <f t="shared" si="111"/>
        <v>0</v>
      </c>
      <c r="AY394" s="7" t="str">
        <f t="shared" si="112"/>
        <v>FALSEFALSEFALSE</v>
      </c>
      <c r="AZ394" s="626">
        <f t="shared" si="108"/>
        <v>0</v>
      </c>
      <c r="BA394" s="627" t="str">
        <f t="shared" si="113"/>
        <v/>
      </c>
      <c r="BB394" s="627">
        <f t="shared" si="109"/>
        <v>0</v>
      </c>
      <c r="BC394" s="690" t="str">
        <f t="shared" si="110"/>
        <v/>
      </c>
    </row>
    <row r="395" spans="1:55">
      <c r="A395" s="381">
        <v>338</v>
      </c>
      <c r="B395" s="117"/>
      <c r="C395" s="288"/>
      <c r="D395" s="289"/>
      <c r="E395" s="289"/>
      <c r="F395" s="290"/>
      <c r="G395" s="292"/>
      <c r="H395" s="116"/>
      <c r="I395" s="292"/>
      <c r="J395" s="116"/>
      <c r="K395" s="370"/>
      <c r="L395" s="370"/>
      <c r="M395" s="370"/>
      <c r="N395" s="371"/>
      <c r="O395" s="371"/>
      <c r="P395" s="371"/>
      <c r="Q395" s="371"/>
      <c r="R395" s="371"/>
      <c r="S395" s="371"/>
      <c r="T395" s="443"/>
      <c r="U395" s="539"/>
      <c r="V395" s="117"/>
      <c r="W395" s="118"/>
      <c r="X395" s="119"/>
      <c r="Y395" s="120"/>
      <c r="Z395" s="122"/>
      <c r="AA395" s="121"/>
      <c r="AB395" s="443"/>
      <c r="AC395" s="734"/>
      <c r="AD395" s="372"/>
      <c r="AE395" s="485"/>
      <c r="AF395" s="373" t="str">
        <f t="shared" si="95"/>
        <v/>
      </c>
      <c r="AG395" s="373" t="str">
        <f t="shared" si="96"/>
        <v/>
      </c>
      <c r="AH395" s="374" t="str">
        <f t="shared" si="97"/>
        <v/>
      </c>
      <c r="AI395" s="375" t="str">
        <f t="shared" si="98"/>
        <v/>
      </c>
      <c r="AJ395" s="375" t="str">
        <f t="shared" si="99"/>
        <v/>
      </c>
      <c r="AK395" s="375" t="str">
        <f t="shared" si="100"/>
        <v/>
      </c>
      <c r="AL395" s="375" t="str">
        <f t="shared" si="101"/>
        <v/>
      </c>
      <c r="AM395" s="375" t="str">
        <f t="shared" si="102"/>
        <v/>
      </c>
      <c r="AN395" s="376"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376"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375" t="str">
        <f t="shared" si="103"/>
        <v/>
      </c>
      <c r="AQ395" s="444" t="str">
        <f t="shared" si="104"/>
        <v/>
      </c>
      <c r="AR395" s="375" t="str">
        <f t="shared" si="105"/>
        <v/>
      </c>
      <c r="AS395" s="377" t="str">
        <f t="shared" si="106"/>
        <v/>
      </c>
      <c r="AT395" s="378" t="str">
        <f t="shared" si="107"/>
        <v/>
      </c>
      <c r="AX395" s="625" t="b">
        <f t="shared" si="111"/>
        <v>0</v>
      </c>
      <c r="AY395" s="7" t="str">
        <f t="shared" si="112"/>
        <v>FALSEFALSEFALSE</v>
      </c>
      <c r="AZ395" s="626">
        <f t="shared" si="108"/>
        <v>0</v>
      </c>
      <c r="BA395" s="627" t="str">
        <f t="shared" si="113"/>
        <v/>
      </c>
      <c r="BB395" s="627">
        <f t="shared" si="109"/>
        <v>0</v>
      </c>
      <c r="BC395" s="690" t="str">
        <f t="shared" si="110"/>
        <v/>
      </c>
    </row>
    <row r="396" spans="1:55">
      <c r="A396" s="381">
        <v>339</v>
      </c>
      <c r="B396" s="117"/>
      <c r="C396" s="288"/>
      <c r="D396" s="289"/>
      <c r="E396" s="289"/>
      <c r="F396" s="290"/>
      <c r="G396" s="292"/>
      <c r="H396" s="116"/>
      <c r="I396" s="292"/>
      <c r="J396" s="116"/>
      <c r="K396" s="370"/>
      <c r="L396" s="370"/>
      <c r="M396" s="370"/>
      <c r="N396" s="371"/>
      <c r="O396" s="371"/>
      <c r="P396" s="371"/>
      <c r="Q396" s="371"/>
      <c r="R396" s="371"/>
      <c r="S396" s="371"/>
      <c r="T396" s="443"/>
      <c r="U396" s="539"/>
      <c r="V396" s="117"/>
      <c r="W396" s="118"/>
      <c r="X396" s="119"/>
      <c r="Y396" s="120"/>
      <c r="Z396" s="122"/>
      <c r="AA396" s="121"/>
      <c r="AB396" s="443"/>
      <c r="AC396" s="734"/>
      <c r="AD396" s="372"/>
      <c r="AE396" s="485"/>
      <c r="AF396" s="373" t="str">
        <f t="shared" si="95"/>
        <v/>
      </c>
      <c r="AG396" s="373" t="str">
        <f t="shared" si="96"/>
        <v/>
      </c>
      <c r="AH396" s="374" t="str">
        <f t="shared" si="97"/>
        <v/>
      </c>
      <c r="AI396" s="375" t="str">
        <f t="shared" si="98"/>
        <v/>
      </c>
      <c r="AJ396" s="375" t="str">
        <f t="shared" si="99"/>
        <v/>
      </c>
      <c r="AK396" s="375" t="str">
        <f t="shared" si="100"/>
        <v/>
      </c>
      <c r="AL396" s="375" t="str">
        <f t="shared" si="101"/>
        <v/>
      </c>
      <c r="AM396" s="375" t="str">
        <f t="shared" si="102"/>
        <v/>
      </c>
      <c r="AN396" s="376"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376"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375" t="str">
        <f t="shared" si="103"/>
        <v/>
      </c>
      <c r="AQ396" s="444" t="str">
        <f t="shared" si="104"/>
        <v/>
      </c>
      <c r="AR396" s="375" t="str">
        <f t="shared" si="105"/>
        <v/>
      </c>
      <c r="AS396" s="377" t="str">
        <f t="shared" si="106"/>
        <v/>
      </c>
      <c r="AT396" s="378" t="str">
        <f t="shared" si="107"/>
        <v/>
      </c>
      <c r="AX396" s="625" t="b">
        <f t="shared" si="111"/>
        <v>0</v>
      </c>
      <c r="AY396" s="7" t="str">
        <f t="shared" si="112"/>
        <v>FALSEFALSEFALSE</v>
      </c>
      <c r="AZ396" s="626">
        <f t="shared" si="108"/>
        <v>0</v>
      </c>
      <c r="BA396" s="627" t="str">
        <f t="shared" si="113"/>
        <v/>
      </c>
      <c r="BB396" s="627">
        <f t="shared" si="109"/>
        <v>0</v>
      </c>
      <c r="BC396" s="690" t="str">
        <f t="shared" si="110"/>
        <v/>
      </c>
    </row>
    <row r="397" spans="1:55">
      <c r="A397" s="381">
        <v>340</v>
      </c>
      <c r="B397" s="117"/>
      <c r="C397" s="288"/>
      <c r="D397" s="289"/>
      <c r="E397" s="289"/>
      <c r="F397" s="290"/>
      <c r="G397" s="292"/>
      <c r="H397" s="116"/>
      <c r="I397" s="292"/>
      <c r="J397" s="116"/>
      <c r="K397" s="370"/>
      <c r="L397" s="370"/>
      <c r="M397" s="370"/>
      <c r="N397" s="371"/>
      <c r="O397" s="371"/>
      <c r="P397" s="371"/>
      <c r="Q397" s="371"/>
      <c r="R397" s="371"/>
      <c r="S397" s="371"/>
      <c r="T397" s="443"/>
      <c r="U397" s="539"/>
      <c r="V397" s="117"/>
      <c r="W397" s="118"/>
      <c r="X397" s="119"/>
      <c r="Y397" s="120"/>
      <c r="Z397" s="122"/>
      <c r="AA397" s="121"/>
      <c r="AB397" s="443"/>
      <c r="AC397" s="734"/>
      <c r="AD397" s="372"/>
      <c r="AE397" s="485"/>
      <c r="AF397" s="373" t="str">
        <f t="shared" si="95"/>
        <v/>
      </c>
      <c r="AG397" s="373" t="str">
        <f t="shared" si="96"/>
        <v/>
      </c>
      <c r="AH397" s="374" t="str">
        <f t="shared" si="97"/>
        <v/>
      </c>
      <c r="AI397" s="375" t="str">
        <f t="shared" si="98"/>
        <v/>
      </c>
      <c r="AJ397" s="375" t="str">
        <f t="shared" si="99"/>
        <v/>
      </c>
      <c r="AK397" s="375" t="str">
        <f t="shared" si="100"/>
        <v/>
      </c>
      <c r="AL397" s="375" t="str">
        <f t="shared" si="101"/>
        <v/>
      </c>
      <c r="AM397" s="375" t="str">
        <f t="shared" si="102"/>
        <v/>
      </c>
      <c r="AN397" s="376"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376"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375" t="str">
        <f t="shared" si="103"/>
        <v/>
      </c>
      <c r="AQ397" s="444" t="str">
        <f t="shared" si="104"/>
        <v/>
      </c>
      <c r="AR397" s="375" t="str">
        <f t="shared" si="105"/>
        <v/>
      </c>
      <c r="AS397" s="377" t="str">
        <f t="shared" si="106"/>
        <v/>
      </c>
      <c r="AT397" s="378" t="str">
        <f t="shared" si="107"/>
        <v/>
      </c>
      <c r="AX397" s="625" t="b">
        <f t="shared" si="111"/>
        <v>0</v>
      </c>
      <c r="AY397" s="7" t="str">
        <f t="shared" si="112"/>
        <v>FALSEFALSEFALSE</v>
      </c>
      <c r="AZ397" s="626">
        <f t="shared" si="108"/>
        <v>0</v>
      </c>
      <c r="BA397" s="627" t="str">
        <f t="shared" si="113"/>
        <v/>
      </c>
      <c r="BB397" s="627">
        <f t="shared" si="109"/>
        <v>0</v>
      </c>
      <c r="BC397" s="690" t="str">
        <f t="shared" si="110"/>
        <v/>
      </c>
    </row>
    <row r="398" spans="1:55">
      <c r="A398" s="381">
        <v>341</v>
      </c>
      <c r="B398" s="117"/>
      <c r="C398" s="288"/>
      <c r="D398" s="289"/>
      <c r="E398" s="289"/>
      <c r="F398" s="290"/>
      <c r="G398" s="292"/>
      <c r="H398" s="116"/>
      <c r="I398" s="292"/>
      <c r="J398" s="116"/>
      <c r="K398" s="370"/>
      <c r="L398" s="370"/>
      <c r="M398" s="370"/>
      <c r="N398" s="371"/>
      <c r="O398" s="371"/>
      <c r="P398" s="371"/>
      <c r="Q398" s="371"/>
      <c r="R398" s="371"/>
      <c r="S398" s="371"/>
      <c r="T398" s="443"/>
      <c r="U398" s="539"/>
      <c r="V398" s="117"/>
      <c r="W398" s="118"/>
      <c r="X398" s="119"/>
      <c r="Y398" s="120"/>
      <c r="Z398" s="122"/>
      <c r="AA398" s="121"/>
      <c r="AB398" s="443"/>
      <c r="AC398" s="734"/>
      <c r="AD398" s="372"/>
      <c r="AE398" s="485"/>
      <c r="AF398" s="373" t="str">
        <f t="shared" si="95"/>
        <v/>
      </c>
      <c r="AG398" s="373" t="str">
        <f t="shared" si="96"/>
        <v/>
      </c>
      <c r="AH398" s="374" t="str">
        <f t="shared" si="97"/>
        <v/>
      </c>
      <c r="AI398" s="375" t="str">
        <f t="shared" si="98"/>
        <v/>
      </c>
      <c r="AJ398" s="375" t="str">
        <f t="shared" si="99"/>
        <v/>
      </c>
      <c r="AK398" s="375" t="str">
        <f t="shared" si="100"/>
        <v/>
      </c>
      <c r="AL398" s="375" t="str">
        <f t="shared" si="101"/>
        <v/>
      </c>
      <c r="AM398" s="375" t="str">
        <f t="shared" si="102"/>
        <v/>
      </c>
      <c r="AN398" s="376"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376"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375" t="str">
        <f t="shared" si="103"/>
        <v/>
      </c>
      <c r="AQ398" s="444" t="str">
        <f t="shared" si="104"/>
        <v/>
      </c>
      <c r="AR398" s="375" t="str">
        <f t="shared" si="105"/>
        <v/>
      </c>
      <c r="AS398" s="377" t="str">
        <f t="shared" si="106"/>
        <v/>
      </c>
      <c r="AT398" s="378" t="str">
        <f t="shared" si="107"/>
        <v/>
      </c>
      <c r="AX398" s="625" t="b">
        <f t="shared" si="111"/>
        <v>0</v>
      </c>
      <c r="AY398" s="7" t="str">
        <f t="shared" si="112"/>
        <v>FALSEFALSEFALSE</v>
      </c>
      <c r="AZ398" s="626">
        <f t="shared" si="108"/>
        <v>0</v>
      </c>
      <c r="BA398" s="627" t="str">
        <f t="shared" si="113"/>
        <v/>
      </c>
      <c r="BB398" s="627">
        <f t="shared" si="109"/>
        <v>0</v>
      </c>
      <c r="BC398" s="690" t="str">
        <f t="shared" si="110"/>
        <v/>
      </c>
    </row>
    <row r="399" spans="1:55">
      <c r="A399" s="381">
        <v>342</v>
      </c>
      <c r="B399" s="117"/>
      <c r="C399" s="288"/>
      <c r="D399" s="289"/>
      <c r="E399" s="289"/>
      <c r="F399" s="290"/>
      <c r="G399" s="292"/>
      <c r="H399" s="116"/>
      <c r="I399" s="292"/>
      <c r="J399" s="116"/>
      <c r="K399" s="370"/>
      <c r="L399" s="370"/>
      <c r="M399" s="370"/>
      <c r="N399" s="371"/>
      <c r="O399" s="371"/>
      <c r="P399" s="371"/>
      <c r="Q399" s="371"/>
      <c r="R399" s="371"/>
      <c r="S399" s="371"/>
      <c r="T399" s="443"/>
      <c r="U399" s="539"/>
      <c r="V399" s="117"/>
      <c r="W399" s="118"/>
      <c r="X399" s="119"/>
      <c r="Y399" s="120"/>
      <c r="Z399" s="122"/>
      <c r="AA399" s="121"/>
      <c r="AB399" s="443"/>
      <c r="AC399" s="734"/>
      <c r="AD399" s="372"/>
      <c r="AE399" s="485"/>
      <c r="AF399" s="373" t="str">
        <f t="shared" si="95"/>
        <v/>
      </c>
      <c r="AG399" s="373" t="str">
        <f t="shared" si="96"/>
        <v/>
      </c>
      <c r="AH399" s="374" t="str">
        <f t="shared" si="97"/>
        <v/>
      </c>
      <c r="AI399" s="375" t="str">
        <f t="shared" si="98"/>
        <v/>
      </c>
      <c r="AJ399" s="375" t="str">
        <f t="shared" si="99"/>
        <v/>
      </c>
      <c r="AK399" s="375" t="str">
        <f t="shared" si="100"/>
        <v/>
      </c>
      <c r="AL399" s="375" t="str">
        <f t="shared" si="101"/>
        <v/>
      </c>
      <c r="AM399" s="375" t="str">
        <f t="shared" si="102"/>
        <v/>
      </c>
      <c r="AN399" s="376"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376"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375" t="str">
        <f t="shared" si="103"/>
        <v/>
      </c>
      <c r="AQ399" s="444" t="str">
        <f t="shared" si="104"/>
        <v/>
      </c>
      <c r="AR399" s="375" t="str">
        <f t="shared" si="105"/>
        <v/>
      </c>
      <c r="AS399" s="377" t="str">
        <f t="shared" si="106"/>
        <v/>
      </c>
      <c r="AT399" s="378" t="str">
        <f t="shared" si="107"/>
        <v/>
      </c>
      <c r="AX399" s="625" t="b">
        <f t="shared" si="111"/>
        <v>0</v>
      </c>
      <c r="AY399" s="7" t="str">
        <f t="shared" si="112"/>
        <v>FALSEFALSEFALSE</v>
      </c>
      <c r="AZ399" s="626">
        <f t="shared" si="108"/>
        <v>0</v>
      </c>
      <c r="BA399" s="627" t="str">
        <f t="shared" si="113"/>
        <v/>
      </c>
      <c r="BB399" s="627">
        <f t="shared" si="109"/>
        <v>0</v>
      </c>
      <c r="BC399" s="690" t="str">
        <f t="shared" si="110"/>
        <v/>
      </c>
    </row>
    <row r="400" spans="1:55">
      <c r="A400" s="381">
        <v>343</v>
      </c>
      <c r="B400" s="117"/>
      <c r="C400" s="288"/>
      <c r="D400" s="289"/>
      <c r="E400" s="289"/>
      <c r="F400" s="290"/>
      <c r="G400" s="292"/>
      <c r="H400" s="116"/>
      <c r="I400" s="292"/>
      <c r="J400" s="116"/>
      <c r="K400" s="370"/>
      <c r="L400" s="370"/>
      <c r="M400" s="370"/>
      <c r="N400" s="371"/>
      <c r="O400" s="371"/>
      <c r="P400" s="371"/>
      <c r="Q400" s="371"/>
      <c r="R400" s="371"/>
      <c r="S400" s="371"/>
      <c r="T400" s="443"/>
      <c r="U400" s="539"/>
      <c r="V400" s="117"/>
      <c r="W400" s="118"/>
      <c r="X400" s="119"/>
      <c r="Y400" s="120"/>
      <c r="Z400" s="122"/>
      <c r="AA400" s="121"/>
      <c r="AB400" s="443"/>
      <c r="AC400" s="734"/>
      <c r="AD400" s="372"/>
      <c r="AE400" s="485"/>
      <c r="AF400" s="373" t="str">
        <f t="shared" si="95"/>
        <v/>
      </c>
      <c r="AG400" s="373" t="str">
        <f t="shared" si="96"/>
        <v/>
      </c>
      <c r="AH400" s="374" t="str">
        <f t="shared" si="97"/>
        <v/>
      </c>
      <c r="AI400" s="375" t="str">
        <f t="shared" si="98"/>
        <v/>
      </c>
      <c r="AJ400" s="375" t="str">
        <f t="shared" si="99"/>
        <v/>
      </c>
      <c r="AK400" s="375" t="str">
        <f t="shared" si="100"/>
        <v/>
      </c>
      <c r="AL400" s="375" t="str">
        <f t="shared" si="101"/>
        <v/>
      </c>
      <c r="AM400" s="375" t="str">
        <f t="shared" si="102"/>
        <v/>
      </c>
      <c r="AN400" s="376"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376"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375" t="str">
        <f t="shared" si="103"/>
        <v/>
      </c>
      <c r="AQ400" s="444" t="str">
        <f t="shared" si="104"/>
        <v/>
      </c>
      <c r="AR400" s="375" t="str">
        <f t="shared" si="105"/>
        <v/>
      </c>
      <c r="AS400" s="377" t="str">
        <f t="shared" si="106"/>
        <v/>
      </c>
      <c r="AT400" s="378" t="str">
        <f t="shared" si="107"/>
        <v/>
      </c>
      <c r="AX400" s="625" t="b">
        <f t="shared" si="111"/>
        <v>0</v>
      </c>
      <c r="AY400" s="7" t="str">
        <f t="shared" si="112"/>
        <v>FALSEFALSEFALSE</v>
      </c>
      <c r="AZ400" s="626">
        <f t="shared" si="108"/>
        <v>0</v>
      </c>
      <c r="BA400" s="627" t="str">
        <f t="shared" si="113"/>
        <v/>
      </c>
      <c r="BB400" s="627">
        <f t="shared" si="109"/>
        <v>0</v>
      </c>
      <c r="BC400" s="690" t="str">
        <f t="shared" si="110"/>
        <v/>
      </c>
    </row>
    <row r="401" spans="1:55">
      <c r="A401" s="381">
        <v>344</v>
      </c>
      <c r="B401" s="117"/>
      <c r="C401" s="288"/>
      <c r="D401" s="289"/>
      <c r="E401" s="289"/>
      <c r="F401" s="290"/>
      <c r="G401" s="292"/>
      <c r="H401" s="116"/>
      <c r="I401" s="292"/>
      <c r="J401" s="116"/>
      <c r="K401" s="370"/>
      <c r="L401" s="370"/>
      <c r="M401" s="370"/>
      <c r="N401" s="371"/>
      <c r="O401" s="371"/>
      <c r="P401" s="371"/>
      <c r="Q401" s="371"/>
      <c r="R401" s="371"/>
      <c r="S401" s="371"/>
      <c r="T401" s="443"/>
      <c r="U401" s="539"/>
      <c r="V401" s="117"/>
      <c r="W401" s="118"/>
      <c r="X401" s="119"/>
      <c r="Y401" s="120"/>
      <c r="Z401" s="122"/>
      <c r="AA401" s="121"/>
      <c r="AB401" s="443"/>
      <c r="AC401" s="734"/>
      <c r="AD401" s="372"/>
      <c r="AE401" s="485"/>
      <c r="AF401" s="373" t="str">
        <f t="shared" si="95"/>
        <v/>
      </c>
      <c r="AG401" s="373" t="str">
        <f t="shared" si="96"/>
        <v/>
      </c>
      <c r="AH401" s="374" t="str">
        <f t="shared" si="97"/>
        <v/>
      </c>
      <c r="AI401" s="375" t="str">
        <f t="shared" si="98"/>
        <v/>
      </c>
      <c r="AJ401" s="375" t="str">
        <f t="shared" si="99"/>
        <v/>
      </c>
      <c r="AK401" s="375" t="str">
        <f t="shared" si="100"/>
        <v/>
      </c>
      <c r="AL401" s="375" t="str">
        <f t="shared" si="101"/>
        <v/>
      </c>
      <c r="AM401" s="375" t="str">
        <f t="shared" si="102"/>
        <v/>
      </c>
      <c r="AN401" s="376"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376"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375" t="str">
        <f t="shared" si="103"/>
        <v/>
      </c>
      <c r="AQ401" s="444" t="str">
        <f t="shared" si="104"/>
        <v/>
      </c>
      <c r="AR401" s="375" t="str">
        <f t="shared" si="105"/>
        <v/>
      </c>
      <c r="AS401" s="377" t="str">
        <f t="shared" si="106"/>
        <v/>
      </c>
      <c r="AT401" s="378" t="str">
        <f t="shared" si="107"/>
        <v/>
      </c>
      <c r="AX401" s="625" t="b">
        <f t="shared" si="111"/>
        <v>0</v>
      </c>
      <c r="AY401" s="7" t="str">
        <f t="shared" si="112"/>
        <v>FALSEFALSEFALSE</v>
      </c>
      <c r="AZ401" s="626">
        <f t="shared" si="108"/>
        <v>0</v>
      </c>
      <c r="BA401" s="627" t="str">
        <f t="shared" si="113"/>
        <v/>
      </c>
      <c r="BB401" s="627">
        <f t="shared" si="109"/>
        <v>0</v>
      </c>
      <c r="BC401" s="690" t="str">
        <f t="shared" si="110"/>
        <v/>
      </c>
    </row>
    <row r="402" spans="1:55">
      <c r="A402" s="381">
        <v>345</v>
      </c>
      <c r="B402" s="117"/>
      <c r="C402" s="288"/>
      <c r="D402" s="289"/>
      <c r="E402" s="289"/>
      <c r="F402" s="290"/>
      <c r="G402" s="292"/>
      <c r="H402" s="116"/>
      <c r="I402" s="292"/>
      <c r="J402" s="116"/>
      <c r="K402" s="370"/>
      <c r="L402" s="370"/>
      <c r="M402" s="370"/>
      <c r="N402" s="371"/>
      <c r="O402" s="371"/>
      <c r="P402" s="371"/>
      <c r="Q402" s="371"/>
      <c r="R402" s="371"/>
      <c r="S402" s="371"/>
      <c r="T402" s="443"/>
      <c r="U402" s="539"/>
      <c r="V402" s="117"/>
      <c r="W402" s="118"/>
      <c r="X402" s="119"/>
      <c r="Y402" s="120"/>
      <c r="Z402" s="122"/>
      <c r="AA402" s="121"/>
      <c r="AB402" s="443"/>
      <c r="AC402" s="734"/>
      <c r="AD402" s="372"/>
      <c r="AE402" s="485"/>
      <c r="AF402" s="373" t="str">
        <f t="shared" si="95"/>
        <v/>
      </c>
      <c r="AG402" s="373" t="str">
        <f t="shared" si="96"/>
        <v/>
      </c>
      <c r="AH402" s="374" t="str">
        <f t="shared" si="97"/>
        <v/>
      </c>
      <c r="AI402" s="375" t="str">
        <f t="shared" si="98"/>
        <v/>
      </c>
      <c r="AJ402" s="375" t="str">
        <f t="shared" si="99"/>
        <v/>
      </c>
      <c r="AK402" s="375" t="str">
        <f t="shared" si="100"/>
        <v/>
      </c>
      <c r="AL402" s="375" t="str">
        <f t="shared" si="101"/>
        <v/>
      </c>
      <c r="AM402" s="375" t="str">
        <f t="shared" si="102"/>
        <v/>
      </c>
      <c r="AN402" s="376"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376"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375" t="str">
        <f t="shared" si="103"/>
        <v/>
      </c>
      <c r="AQ402" s="444" t="str">
        <f t="shared" si="104"/>
        <v/>
      </c>
      <c r="AR402" s="375" t="str">
        <f t="shared" si="105"/>
        <v/>
      </c>
      <c r="AS402" s="377" t="str">
        <f t="shared" si="106"/>
        <v/>
      </c>
      <c r="AT402" s="378" t="str">
        <f t="shared" si="107"/>
        <v/>
      </c>
      <c r="AX402" s="625" t="b">
        <f t="shared" si="111"/>
        <v>0</v>
      </c>
      <c r="AY402" s="7" t="str">
        <f t="shared" si="112"/>
        <v>FALSEFALSEFALSE</v>
      </c>
      <c r="AZ402" s="626">
        <f t="shared" si="108"/>
        <v>0</v>
      </c>
      <c r="BA402" s="627" t="str">
        <f t="shared" si="113"/>
        <v/>
      </c>
      <c r="BB402" s="627">
        <f t="shared" si="109"/>
        <v>0</v>
      </c>
      <c r="BC402" s="690" t="str">
        <f t="shared" si="110"/>
        <v/>
      </c>
    </row>
    <row r="403" spans="1:55">
      <c r="A403" s="381">
        <v>346</v>
      </c>
      <c r="B403" s="117"/>
      <c r="C403" s="288"/>
      <c r="D403" s="289"/>
      <c r="E403" s="289"/>
      <c r="F403" s="290"/>
      <c r="G403" s="292"/>
      <c r="H403" s="116"/>
      <c r="I403" s="292"/>
      <c r="J403" s="116"/>
      <c r="K403" s="370"/>
      <c r="L403" s="370"/>
      <c r="M403" s="370"/>
      <c r="N403" s="371"/>
      <c r="O403" s="371"/>
      <c r="P403" s="371"/>
      <c r="Q403" s="371"/>
      <c r="R403" s="371"/>
      <c r="S403" s="371"/>
      <c r="T403" s="443"/>
      <c r="U403" s="539"/>
      <c r="V403" s="117"/>
      <c r="W403" s="118"/>
      <c r="X403" s="119"/>
      <c r="Y403" s="120"/>
      <c r="Z403" s="122"/>
      <c r="AA403" s="121"/>
      <c r="AB403" s="443"/>
      <c r="AC403" s="734"/>
      <c r="AD403" s="372"/>
      <c r="AE403" s="485"/>
      <c r="AF403" s="373" t="str">
        <f t="shared" si="95"/>
        <v/>
      </c>
      <c r="AG403" s="373" t="str">
        <f t="shared" si="96"/>
        <v/>
      </c>
      <c r="AH403" s="374" t="str">
        <f t="shared" si="97"/>
        <v/>
      </c>
      <c r="AI403" s="375" t="str">
        <f t="shared" si="98"/>
        <v/>
      </c>
      <c r="AJ403" s="375" t="str">
        <f t="shared" si="99"/>
        <v/>
      </c>
      <c r="AK403" s="375" t="str">
        <f t="shared" si="100"/>
        <v/>
      </c>
      <c r="AL403" s="375" t="str">
        <f t="shared" si="101"/>
        <v/>
      </c>
      <c r="AM403" s="375" t="str">
        <f t="shared" si="102"/>
        <v/>
      </c>
      <c r="AN403" s="376"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376"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375" t="str">
        <f t="shared" si="103"/>
        <v/>
      </c>
      <c r="AQ403" s="444" t="str">
        <f t="shared" si="104"/>
        <v/>
      </c>
      <c r="AR403" s="375" t="str">
        <f t="shared" si="105"/>
        <v/>
      </c>
      <c r="AS403" s="377" t="str">
        <f t="shared" si="106"/>
        <v/>
      </c>
      <c r="AT403" s="378" t="str">
        <f t="shared" si="107"/>
        <v/>
      </c>
      <c r="AX403" s="625" t="b">
        <f t="shared" si="111"/>
        <v>0</v>
      </c>
      <c r="AY403" s="7" t="str">
        <f t="shared" si="112"/>
        <v>FALSEFALSEFALSE</v>
      </c>
      <c r="AZ403" s="626">
        <f t="shared" si="108"/>
        <v>0</v>
      </c>
      <c r="BA403" s="627" t="str">
        <f t="shared" si="113"/>
        <v/>
      </c>
      <c r="BB403" s="627">
        <f t="shared" si="109"/>
        <v>0</v>
      </c>
      <c r="BC403" s="690" t="str">
        <f t="shared" si="110"/>
        <v/>
      </c>
    </row>
    <row r="404" spans="1:55">
      <c r="A404" s="381">
        <v>347</v>
      </c>
      <c r="B404" s="117"/>
      <c r="C404" s="288"/>
      <c r="D404" s="289"/>
      <c r="E404" s="289"/>
      <c r="F404" s="290"/>
      <c r="G404" s="292"/>
      <c r="H404" s="116"/>
      <c r="I404" s="292"/>
      <c r="J404" s="116"/>
      <c r="K404" s="370"/>
      <c r="L404" s="370"/>
      <c r="M404" s="370"/>
      <c r="N404" s="371"/>
      <c r="O404" s="371"/>
      <c r="P404" s="371"/>
      <c r="Q404" s="371"/>
      <c r="R404" s="371"/>
      <c r="S404" s="371"/>
      <c r="T404" s="443"/>
      <c r="U404" s="539"/>
      <c r="V404" s="117"/>
      <c r="W404" s="118"/>
      <c r="X404" s="119"/>
      <c r="Y404" s="120"/>
      <c r="Z404" s="122"/>
      <c r="AA404" s="121"/>
      <c r="AB404" s="443"/>
      <c r="AC404" s="734"/>
      <c r="AD404" s="372"/>
      <c r="AE404" s="485"/>
      <c r="AF404" s="373" t="str">
        <f t="shared" si="95"/>
        <v/>
      </c>
      <c r="AG404" s="373" t="str">
        <f t="shared" si="96"/>
        <v/>
      </c>
      <c r="AH404" s="374" t="str">
        <f t="shared" si="97"/>
        <v/>
      </c>
      <c r="AI404" s="375" t="str">
        <f t="shared" si="98"/>
        <v/>
      </c>
      <c r="AJ404" s="375" t="str">
        <f t="shared" si="99"/>
        <v/>
      </c>
      <c r="AK404" s="375" t="str">
        <f t="shared" si="100"/>
        <v/>
      </c>
      <c r="AL404" s="375" t="str">
        <f t="shared" si="101"/>
        <v/>
      </c>
      <c r="AM404" s="375" t="str">
        <f t="shared" si="102"/>
        <v/>
      </c>
      <c r="AN404" s="376"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376"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375" t="str">
        <f t="shared" si="103"/>
        <v/>
      </c>
      <c r="AQ404" s="444" t="str">
        <f t="shared" si="104"/>
        <v/>
      </c>
      <c r="AR404" s="375" t="str">
        <f t="shared" si="105"/>
        <v/>
      </c>
      <c r="AS404" s="377" t="str">
        <f t="shared" si="106"/>
        <v/>
      </c>
      <c r="AT404" s="378" t="str">
        <f t="shared" si="107"/>
        <v/>
      </c>
      <c r="AX404" s="625" t="b">
        <f t="shared" si="111"/>
        <v>0</v>
      </c>
      <c r="AY404" s="7" t="str">
        <f t="shared" si="112"/>
        <v>FALSEFALSEFALSE</v>
      </c>
      <c r="AZ404" s="626">
        <f t="shared" si="108"/>
        <v>0</v>
      </c>
      <c r="BA404" s="627" t="str">
        <f t="shared" si="113"/>
        <v/>
      </c>
      <c r="BB404" s="627">
        <f t="shared" si="109"/>
        <v>0</v>
      </c>
      <c r="BC404" s="690" t="str">
        <f t="shared" si="110"/>
        <v/>
      </c>
    </row>
    <row r="405" spans="1:55">
      <c r="A405" s="381">
        <v>348</v>
      </c>
      <c r="B405" s="117"/>
      <c r="C405" s="288"/>
      <c r="D405" s="289"/>
      <c r="E405" s="289"/>
      <c r="F405" s="290"/>
      <c r="G405" s="292"/>
      <c r="H405" s="116"/>
      <c r="I405" s="292"/>
      <c r="J405" s="116"/>
      <c r="K405" s="370"/>
      <c r="L405" s="370"/>
      <c r="M405" s="370"/>
      <c r="N405" s="371"/>
      <c r="O405" s="371"/>
      <c r="P405" s="371"/>
      <c r="Q405" s="371"/>
      <c r="R405" s="371"/>
      <c r="S405" s="371"/>
      <c r="T405" s="443"/>
      <c r="U405" s="539"/>
      <c r="V405" s="117"/>
      <c r="W405" s="118"/>
      <c r="X405" s="119"/>
      <c r="Y405" s="120"/>
      <c r="Z405" s="122"/>
      <c r="AA405" s="121"/>
      <c r="AB405" s="443"/>
      <c r="AC405" s="734"/>
      <c r="AD405" s="372"/>
      <c r="AE405" s="485"/>
      <c r="AF405" s="373" t="str">
        <f t="shared" si="95"/>
        <v/>
      </c>
      <c r="AG405" s="373" t="str">
        <f t="shared" si="96"/>
        <v/>
      </c>
      <c r="AH405" s="374" t="str">
        <f t="shared" si="97"/>
        <v/>
      </c>
      <c r="AI405" s="375" t="str">
        <f t="shared" si="98"/>
        <v/>
      </c>
      <c r="AJ405" s="375" t="str">
        <f t="shared" si="99"/>
        <v/>
      </c>
      <c r="AK405" s="375" t="str">
        <f t="shared" si="100"/>
        <v/>
      </c>
      <c r="AL405" s="375" t="str">
        <f t="shared" si="101"/>
        <v/>
      </c>
      <c r="AM405" s="375" t="str">
        <f t="shared" si="102"/>
        <v/>
      </c>
      <c r="AN405" s="376"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376"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375" t="str">
        <f t="shared" si="103"/>
        <v/>
      </c>
      <c r="AQ405" s="444" t="str">
        <f t="shared" si="104"/>
        <v/>
      </c>
      <c r="AR405" s="375" t="str">
        <f t="shared" si="105"/>
        <v/>
      </c>
      <c r="AS405" s="377" t="str">
        <f t="shared" si="106"/>
        <v/>
      </c>
      <c r="AT405" s="378" t="str">
        <f t="shared" si="107"/>
        <v/>
      </c>
      <c r="AX405" s="625" t="b">
        <f t="shared" si="111"/>
        <v>0</v>
      </c>
      <c r="AY405" s="7" t="str">
        <f t="shared" si="112"/>
        <v>FALSEFALSEFALSE</v>
      </c>
      <c r="AZ405" s="626">
        <f t="shared" si="108"/>
        <v>0</v>
      </c>
      <c r="BA405" s="627" t="str">
        <f t="shared" si="113"/>
        <v/>
      </c>
      <c r="BB405" s="627">
        <f t="shared" si="109"/>
        <v>0</v>
      </c>
      <c r="BC405" s="690" t="str">
        <f t="shared" si="110"/>
        <v/>
      </c>
    </row>
    <row r="406" spans="1:55">
      <c r="A406" s="381">
        <v>349</v>
      </c>
      <c r="B406" s="117"/>
      <c r="C406" s="288"/>
      <c r="D406" s="289"/>
      <c r="E406" s="289"/>
      <c r="F406" s="290"/>
      <c r="G406" s="292"/>
      <c r="H406" s="116"/>
      <c r="I406" s="292"/>
      <c r="J406" s="116"/>
      <c r="K406" s="370"/>
      <c r="L406" s="370"/>
      <c r="M406" s="370"/>
      <c r="N406" s="371"/>
      <c r="O406" s="371"/>
      <c r="P406" s="371"/>
      <c r="Q406" s="371"/>
      <c r="R406" s="371"/>
      <c r="S406" s="371"/>
      <c r="T406" s="443"/>
      <c r="U406" s="539"/>
      <c r="V406" s="117"/>
      <c r="W406" s="118"/>
      <c r="X406" s="119"/>
      <c r="Y406" s="120"/>
      <c r="Z406" s="122"/>
      <c r="AA406" s="121"/>
      <c r="AB406" s="443"/>
      <c r="AC406" s="734"/>
      <c r="AD406" s="372"/>
      <c r="AE406" s="485"/>
      <c r="AF406" s="373" t="str">
        <f t="shared" si="95"/>
        <v/>
      </c>
      <c r="AG406" s="373" t="str">
        <f t="shared" si="96"/>
        <v/>
      </c>
      <c r="AH406" s="374" t="str">
        <f t="shared" si="97"/>
        <v/>
      </c>
      <c r="AI406" s="375" t="str">
        <f t="shared" si="98"/>
        <v/>
      </c>
      <c r="AJ406" s="375" t="str">
        <f t="shared" si="99"/>
        <v/>
      </c>
      <c r="AK406" s="375" t="str">
        <f t="shared" si="100"/>
        <v/>
      </c>
      <c r="AL406" s="375" t="str">
        <f t="shared" si="101"/>
        <v/>
      </c>
      <c r="AM406" s="375" t="str">
        <f t="shared" si="102"/>
        <v/>
      </c>
      <c r="AN406" s="376"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376"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375" t="str">
        <f t="shared" si="103"/>
        <v/>
      </c>
      <c r="AQ406" s="444" t="str">
        <f t="shared" si="104"/>
        <v/>
      </c>
      <c r="AR406" s="375" t="str">
        <f t="shared" si="105"/>
        <v/>
      </c>
      <c r="AS406" s="377" t="str">
        <f t="shared" si="106"/>
        <v/>
      </c>
      <c r="AT406" s="378" t="str">
        <f t="shared" si="107"/>
        <v/>
      </c>
      <c r="AX406" s="625" t="b">
        <f t="shared" si="111"/>
        <v>0</v>
      </c>
      <c r="AY406" s="7" t="str">
        <f t="shared" si="112"/>
        <v>FALSEFALSEFALSE</v>
      </c>
      <c r="AZ406" s="626">
        <f t="shared" si="108"/>
        <v>0</v>
      </c>
      <c r="BA406" s="627" t="str">
        <f t="shared" si="113"/>
        <v/>
      </c>
      <c r="BB406" s="627">
        <f t="shared" si="109"/>
        <v>0</v>
      </c>
      <c r="BC406" s="690" t="str">
        <f t="shared" si="110"/>
        <v/>
      </c>
    </row>
    <row r="407" spans="1:55">
      <c r="A407" s="381">
        <v>350</v>
      </c>
      <c r="B407" s="117"/>
      <c r="C407" s="288"/>
      <c r="D407" s="289"/>
      <c r="E407" s="289"/>
      <c r="F407" s="290"/>
      <c r="G407" s="292"/>
      <c r="H407" s="116"/>
      <c r="I407" s="292"/>
      <c r="J407" s="116"/>
      <c r="K407" s="370"/>
      <c r="L407" s="370"/>
      <c r="M407" s="370"/>
      <c r="N407" s="371"/>
      <c r="O407" s="371"/>
      <c r="P407" s="371"/>
      <c r="Q407" s="371"/>
      <c r="R407" s="371"/>
      <c r="S407" s="371"/>
      <c r="T407" s="443"/>
      <c r="U407" s="539"/>
      <c r="V407" s="117"/>
      <c r="W407" s="118"/>
      <c r="X407" s="119"/>
      <c r="Y407" s="120"/>
      <c r="Z407" s="122"/>
      <c r="AA407" s="121"/>
      <c r="AB407" s="443"/>
      <c r="AC407" s="734"/>
      <c r="AD407" s="372"/>
      <c r="AE407" s="485"/>
      <c r="AF407" s="373" t="str">
        <f t="shared" si="95"/>
        <v/>
      </c>
      <c r="AG407" s="373" t="str">
        <f t="shared" si="96"/>
        <v/>
      </c>
      <c r="AH407" s="374" t="str">
        <f t="shared" si="97"/>
        <v/>
      </c>
      <c r="AI407" s="375" t="str">
        <f t="shared" si="98"/>
        <v/>
      </c>
      <c r="AJ407" s="375" t="str">
        <f t="shared" si="99"/>
        <v/>
      </c>
      <c r="AK407" s="375" t="str">
        <f t="shared" si="100"/>
        <v/>
      </c>
      <c r="AL407" s="375" t="str">
        <f t="shared" si="101"/>
        <v/>
      </c>
      <c r="AM407" s="375" t="str">
        <f t="shared" si="102"/>
        <v/>
      </c>
      <c r="AN407" s="376"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376"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375" t="str">
        <f t="shared" si="103"/>
        <v/>
      </c>
      <c r="AQ407" s="444" t="str">
        <f t="shared" si="104"/>
        <v/>
      </c>
      <c r="AR407" s="375" t="str">
        <f t="shared" si="105"/>
        <v/>
      </c>
      <c r="AS407" s="377" t="str">
        <f t="shared" si="106"/>
        <v/>
      </c>
      <c r="AT407" s="378" t="str">
        <f t="shared" si="107"/>
        <v/>
      </c>
      <c r="AX407" s="625" t="b">
        <f t="shared" si="111"/>
        <v>0</v>
      </c>
      <c r="AY407" s="7" t="str">
        <f t="shared" si="112"/>
        <v>FALSEFALSEFALSE</v>
      </c>
      <c r="AZ407" s="626">
        <f t="shared" si="108"/>
        <v>0</v>
      </c>
      <c r="BA407" s="627" t="str">
        <f t="shared" si="113"/>
        <v/>
      </c>
      <c r="BB407" s="627">
        <f t="shared" si="109"/>
        <v>0</v>
      </c>
      <c r="BC407" s="690" t="str">
        <f t="shared" si="110"/>
        <v/>
      </c>
    </row>
    <row r="408" spans="1:55">
      <c r="A408" s="381">
        <v>351</v>
      </c>
      <c r="B408" s="117"/>
      <c r="C408" s="288"/>
      <c r="D408" s="289"/>
      <c r="E408" s="289"/>
      <c r="F408" s="290"/>
      <c r="G408" s="292"/>
      <c r="H408" s="116"/>
      <c r="I408" s="292"/>
      <c r="J408" s="116"/>
      <c r="K408" s="370"/>
      <c r="L408" s="370"/>
      <c r="M408" s="370"/>
      <c r="N408" s="371"/>
      <c r="O408" s="371"/>
      <c r="P408" s="371"/>
      <c r="Q408" s="371"/>
      <c r="R408" s="371"/>
      <c r="S408" s="371"/>
      <c r="T408" s="443"/>
      <c r="U408" s="539"/>
      <c r="V408" s="117"/>
      <c r="W408" s="118"/>
      <c r="X408" s="119"/>
      <c r="Y408" s="120"/>
      <c r="Z408" s="122"/>
      <c r="AA408" s="121"/>
      <c r="AB408" s="443"/>
      <c r="AC408" s="734"/>
      <c r="AD408" s="372"/>
      <c r="AE408" s="485"/>
      <c r="AF408" s="373" t="str">
        <f t="shared" si="95"/>
        <v/>
      </c>
      <c r="AG408" s="373" t="str">
        <f t="shared" si="96"/>
        <v/>
      </c>
      <c r="AH408" s="374" t="str">
        <f t="shared" si="97"/>
        <v/>
      </c>
      <c r="AI408" s="375" t="str">
        <f t="shared" si="98"/>
        <v/>
      </c>
      <c r="AJ408" s="375" t="str">
        <f t="shared" si="99"/>
        <v/>
      </c>
      <c r="AK408" s="375" t="str">
        <f t="shared" si="100"/>
        <v/>
      </c>
      <c r="AL408" s="375" t="str">
        <f t="shared" si="101"/>
        <v/>
      </c>
      <c r="AM408" s="375" t="str">
        <f t="shared" si="102"/>
        <v/>
      </c>
      <c r="AN408" s="376"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376"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375" t="str">
        <f t="shared" si="103"/>
        <v/>
      </c>
      <c r="AQ408" s="444" t="str">
        <f t="shared" si="104"/>
        <v/>
      </c>
      <c r="AR408" s="375" t="str">
        <f t="shared" si="105"/>
        <v/>
      </c>
      <c r="AS408" s="377" t="str">
        <f t="shared" si="106"/>
        <v/>
      </c>
      <c r="AT408" s="378" t="str">
        <f t="shared" si="107"/>
        <v/>
      </c>
      <c r="AX408" s="625" t="b">
        <f t="shared" si="111"/>
        <v>0</v>
      </c>
      <c r="AY408" s="7" t="str">
        <f t="shared" si="112"/>
        <v>FALSEFALSEFALSE</v>
      </c>
      <c r="AZ408" s="626">
        <f t="shared" si="108"/>
        <v>0</v>
      </c>
      <c r="BA408" s="627" t="str">
        <f t="shared" si="113"/>
        <v/>
      </c>
      <c r="BB408" s="627">
        <f t="shared" si="109"/>
        <v>0</v>
      </c>
      <c r="BC408" s="690" t="str">
        <f t="shared" si="110"/>
        <v/>
      </c>
    </row>
    <row r="409" spans="1:55">
      <c r="A409" s="381">
        <v>352</v>
      </c>
      <c r="B409" s="117"/>
      <c r="C409" s="288"/>
      <c r="D409" s="289"/>
      <c r="E409" s="289"/>
      <c r="F409" s="290"/>
      <c r="G409" s="292"/>
      <c r="H409" s="116"/>
      <c r="I409" s="292"/>
      <c r="J409" s="116"/>
      <c r="K409" s="370"/>
      <c r="L409" s="370"/>
      <c r="M409" s="370"/>
      <c r="N409" s="371"/>
      <c r="O409" s="371"/>
      <c r="P409" s="371"/>
      <c r="Q409" s="371"/>
      <c r="R409" s="371"/>
      <c r="S409" s="371"/>
      <c r="T409" s="443"/>
      <c r="U409" s="539"/>
      <c r="V409" s="117"/>
      <c r="W409" s="118"/>
      <c r="X409" s="119"/>
      <c r="Y409" s="120"/>
      <c r="Z409" s="122"/>
      <c r="AA409" s="121"/>
      <c r="AB409" s="443"/>
      <c r="AC409" s="734"/>
      <c r="AD409" s="372"/>
      <c r="AE409" s="485"/>
      <c r="AF409" s="373" t="str">
        <f t="shared" si="95"/>
        <v/>
      </c>
      <c r="AG409" s="373" t="str">
        <f t="shared" si="96"/>
        <v/>
      </c>
      <c r="AH409" s="374" t="str">
        <f t="shared" si="97"/>
        <v/>
      </c>
      <c r="AI409" s="375" t="str">
        <f t="shared" si="98"/>
        <v/>
      </c>
      <c r="AJ409" s="375" t="str">
        <f t="shared" si="99"/>
        <v/>
      </c>
      <c r="AK409" s="375" t="str">
        <f t="shared" si="100"/>
        <v/>
      </c>
      <c r="AL409" s="375" t="str">
        <f t="shared" si="101"/>
        <v/>
      </c>
      <c r="AM409" s="375" t="str">
        <f t="shared" si="102"/>
        <v/>
      </c>
      <c r="AN409" s="376"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376"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375" t="str">
        <f t="shared" si="103"/>
        <v/>
      </c>
      <c r="AQ409" s="444" t="str">
        <f t="shared" si="104"/>
        <v/>
      </c>
      <c r="AR409" s="375" t="str">
        <f t="shared" si="105"/>
        <v/>
      </c>
      <c r="AS409" s="377" t="str">
        <f t="shared" si="106"/>
        <v/>
      </c>
      <c r="AT409" s="378" t="str">
        <f t="shared" si="107"/>
        <v/>
      </c>
      <c r="AX409" s="625" t="b">
        <f t="shared" si="111"/>
        <v>0</v>
      </c>
      <c r="AY409" s="7" t="str">
        <f t="shared" si="112"/>
        <v>FALSEFALSEFALSE</v>
      </c>
      <c r="AZ409" s="626">
        <f t="shared" si="108"/>
        <v>0</v>
      </c>
      <c r="BA409" s="627" t="str">
        <f t="shared" si="113"/>
        <v/>
      </c>
      <c r="BB409" s="627">
        <f t="shared" si="109"/>
        <v>0</v>
      </c>
      <c r="BC409" s="690" t="str">
        <f t="shared" si="110"/>
        <v/>
      </c>
    </row>
    <row r="410" spans="1:55">
      <c r="A410" s="381">
        <v>353</v>
      </c>
      <c r="B410" s="117"/>
      <c r="C410" s="288"/>
      <c r="D410" s="289"/>
      <c r="E410" s="289"/>
      <c r="F410" s="290"/>
      <c r="G410" s="292"/>
      <c r="H410" s="116"/>
      <c r="I410" s="292"/>
      <c r="J410" s="116"/>
      <c r="K410" s="370"/>
      <c r="L410" s="370"/>
      <c r="M410" s="370"/>
      <c r="N410" s="371"/>
      <c r="O410" s="371"/>
      <c r="P410" s="371"/>
      <c r="Q410" s="371"/>
      <c r="R410" s="371"/>
      <c r="S410" s="371"/>
      <c r="T410" s="443"/>
      <c r="U410" s="539"/>
      <c r="V410" s="117"/>
      <c r="W410" s="118"/>
      <c r="X410" s="119"/>
      <c r="Y410" s="120"/>
      <c r="Z410" s="122"/>
      <c r="AA410" s="121"/>
      <c r="AB410" s="443"/>
      <c r="AC410" s="734"/>
      <c r="AD410" s="372"/>
      <c r="AE410" s="485"/>
      <c r="AF410" s="373" t="str">
        <f t="shared" si="95"/>
        <v/>
      </c>
      <c r="AG410" s="373" t="str">
        <f t="shared" si="96"/>
        <v/>
      </c>
      <c r="AH410" s="374" t="str">
        <f t="shared" si="97"/>
        <v/>
      </c>
      <c r="AI410" s="375" t="str">
        <f t="shared" si="98"/>
        <v/>
      </c>
      <c r="AJ410" s="375" t="str">
        <f t="shared" si="99"/>
        <v/>
      </c>
      <c r="AK410" s="375" t="str">
        <f t="shared" si="100"/>
        <v/>
      </c>
      <c r="AL410" s="375" t="str">
        <f t="shared" si="101"/>
        <v/>
      </c>
      <c r="AM410" s="375" t="str">
        <f t="shared" si="102"/>
        <v/>
      </c>
      <c r="AN410" s="376"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376"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375" t="str">
        <f t="shared" si="103"/>
        <v/>
      </c>
      <c r="AQ410" s="444" t="str">
        <f t="shared" si="104"/>
        <v/>
      </c>
      <c r="AR410" s="375" t="str">
        <f t="shared" si="105"/>
        <v/>
      </c>
      <c r="AS410" s="377" t="str">
        <f t="shared" si="106"/>
        <v/>
      </c>
      <c r="AT410" s="378" t="str">
        <f t="shared" si="107"/>
        <v/>
      </c>
      <c r="AX410" s="625" t="b">
        <f t="shared" si="111"/>
        <v>0</v>
      </c>
      <c r="AY410" s="7" t="str">
        <f t="shared" si="112"/>
        <v>FALSEFALSEFALSE</v>
      </c>
      <c r="AZ410" s="626">
        <f t="shared" si="108"/>
        <v>0</v>
      </c>
      <c r="BA410" s="627" t="str">
        <f t="shared" si="113"/>
        <v/>
      </c>
      <c r="BB410" s="627">
        <f t="shared" si="109"/>
        <v>0</v>
      </c>
      <c r="BC410" s="690" t="str">
        <f t="shared" si="110"/>
        <v/>
      </c>
    </row>
    <row r="411" spans="1:55">
      <c r="A411" s="381">
        <v>354</v>
      </c>
      <c r="B411" s="117"/>
      <c r="C411" s="288"/>
      <c r="D411" s="289"/>
      <c r="E411" s="289"/>
      <c r="F411" s="290"/>
      <c r="G411" s="292"/>
      <c r="H411" s="116"/>
      <c r="I411" s="292"/>
      <c r="J411" s="116"/>
      <c r="K411" s="370"/>
      <c r="L411" s="370"/>
      <c r="M411" s="370"/>
      <c r="N411" s="371"/>
      <c r="O411" s="371"/>
      <c r="P411" s="371"/>
      <c r="Q411" s="371"/>
      <c r="R411" s="371"/>
      <c r="S411" s="371"/>
      <c r="T411" s="443"/>
      <c r="U411" s="539"/>
      <c r="V411" s="117"/>
      <c r="W411" s="118"/>
      <c r="X411" s="119"/>
      <c r="Y411" s="120"/>
      <c r="Z411" s="122"/>
      <c r="AA411" s="121"/>
      <c r="AB411" s="443"/>
      <c r="AC411" s="734"/>
      <c r="AD411" s="372"/>
      <c r="AE411" s="485"/>
      <c r="AF411" s="373" t="str">
        <f t="shared" si="95"/>
        <v/>
      </c>
      <c r="AG411" s="373" t="str">
        <f t="shared" si="96"/>
        <v/>
      </c>
      <c r="AH411" s="374" t="str">
        <f t="shared" si="97"/>
        <v/>
      </c>
      <c r="AI411" s="375" t="str">
        <f t="shared" si="98"/>
        <v/>
      </c>
      <c r="AJ411" s="375" t="str">
        <f t="shared" si="99"/>
        <v/>
      </c>
      <c r="AK411" s="375" t="str">
        <f t="shared" si="100"/>
        <v/>
      </c>
      <c r="AL411" s="375" t="str">
        <f t="shared" si="101"/>
        <v/>
      </c>
      <c r="AM411" s="375" t="str">
        <f t="shared" si="102"/>
        <v/>
      </c>
      <c r="AN411" s="376"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376"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375" t="str">
        <f t="shared" si="103"/>
        <v/>
      </c>
      <c r="AQ411" s="444" t="str">
        <f t="shared" si="104"/>
        <v/>
      </c>
      <c r="AR411" s="375" t="str">
        <f t="shared" si="105"/>
        <v/>
      </c>
      <c r="AS411" s="377" t="str">
        <f t="shared" si="106"/>
        <v/>
      </c>
      <c r="AT411" s="378" t="str">
        <f t="shared" si="107"/>
        <v/>
      </c>
      <c r="AX411" s="625" t="b">
        <f t="shared" si="111"/>
        <v>0</v>
      </c>
      <c r="AY411" s="7" t="str">
        <f t="shared" si="112"/>
        <v>FALSEFALSEFALSE</v>
      </c>
      <c r="AZ411" s="626">
        <f t="shared" si="108"/>
        <v>0</v>
      </c>
      <c r="BA411" s="627" t="str">
        <f t="shared" si="113"/>
        <v/>
      </c>
      <c r="BB411" s="627">
        <f t="shared" si="109"/>
        <v>0</v>
      </c>
      <c r="BC411" s="690" t="str">
        <f t="shared" si="110"/>
        <v/>
      </c>
    </row>
    <row r="412" spans="1:55">
      <c r="A412" s="381">
        <v>355</v>
      </c>
      <c r="B412" s="117"/>
      <c r="C412" s="288"/>
      <c r="D412" s="289"/>
      <c r="E412" s="289"/>
      <c r="F412" s="290"/>
      <c r="G412" s="292"/>
      <c r="H412" s="116"/>
      <c r="I412" s="292"/>
      <c r="J412" s="116"/>
      <c r="K412" s="370"/>
      <c r="L412" s="370"/>
      <c r="M412" s="370"/>
      <c r="N412" s="371"/>
      <c r="O412" s="371"/>
      <c r="P412" s="371"/>
      <c r="Q412" s="371"/>
      <c r="R412" s="371"/>
      <c r="S412" s="371"/>
      <c r="T412" s="443"/>
      <c r="U412" s="539"/>
      <c r="V412" s="117"/>
      <c r="W412" s="118"/>
      <c r="X412" s="119"/>
      <c r="Y412" s="120"/>
      <c r="Z412" s="122"/>
      <c r="AA412" s="121"/>
      <c r="AB412" s="443"/>
      <c r="AC412" s="734"/>
      <c r="AD412" s="372"/>
      <c r="AE412" s="485"/>
      <c r="AF412" s="373" t="str">
        <f t="shared" si="95"/>
        <v/>
      </c>
      <c r="AG412" s="373" t="str">
        <f t="shared" si="96"/>
        <v/>
      </c>
      <c r="AH412" s="374" t="str">
        <f t="shared" si="97"/>
        <v/>
      </c>
      <c r="AI412" s="375" t="str">
        <f t="shared" si="98"/>
        <v/>
      </c>
      <c r="AJ412" s="375" t="str">
        <f t="shared" si="99"/>
        <v/>
      </c>
      <c r="AK412" s="375" t="str">
        <f t="shared" si="100"/>
        <v/>
      </c>
      <c r="AL412" s="375" t="str">
        <f t="shared" si="101"/>
        <v/>
      </c>
      <c r="AM412" s="375" t="str">
        <f t="shared" si="102"/>
        <v/>
      </c>
      <c r="AN412" s="376"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376"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375" t="str">
        <f t="shared" si="103"/>
        <v/>
      </c>
      <c r="AQ412" s="444" t="str">
        <f t="shared" si="104"/>
        <v/>
      </c>
      <c r="AR412" s="375" t="str">
        <f t="shared" si="105"/>
        <v/>
      </c>
      <c r="AS412" s="377" t="str">
        <f t="shared" si="106"/>
        <v/>
      </c>
      <c r="AT412" s="378" t="str">
        <f t="shared" si="107"/>
        <v/>
      </c>
      <c r="AX412" s="625" t="b">
        <f t="shared" si="111"/>
        <v>0</v>
      </c>
      <c r="AY412" s="7" t="str">
        <f t="shared" si="112"/>
        <v>FALSEFALSEFALSE</v>
      </c>
      <c r="AZ412" s="626">
        <f t="shared" si="108"/>
        <v>0</v>
      </c>
      <c r="BA412" s="627" t="str">
        <f t="shared" si="113"/>
        <v/>
      </c>
      <c r="BB412" s="627">
        <f t="shared" si="109"/>
        <v>0</v>
      </c>
      <c r="BC412" s="690" t="str">
        <f t="shared" si="110"/>
        <v/>
      </c>
    </row>
    <row r="413" spans="1:55">
      <c r="A413" s="381">
        <v>356</v>
      </c>
      <c r="B413" s="117"/>
      <c r="C413" s="288"/>
      <c r="D413" s="289"/>
      <c r="E413" s="289"/>
      <c r="F413" s="290"/>
      <c r="G413" s="292"/>
      <c r="H413" s="116"/>
      <c r="I413" s="292"/>
      <c r="J413" s="116"/>
      <c r="K413" s="370"/>
      <c r="L413" s="370"/>
      <c r="M413" s="370"/>
      <c r="N413" s="371"/>
      <c r="O413" s="371"/>
      <c r="P413" s="371"/>
      <c r="Q413" s="371"/>
      <c r="R413" s="371"/>
      <c r="S413" s="371"/>
      <c r="T413" s="443"/>
      <c r="U413" s="539"/>
      <c r="V413" s="117"/>
      <c r="W413" s="118"/>
      <c r="X413" s="119"/>
      <c r="Y413" s="120"/>
      <c r="Z413" s="122"/>
      <c r="AA413" s="121"/>
      <c r="AB413" s="443"/>
      <c r="AC413" s="734"/>
      <c r="AD413" s="372"/>
      <c r="AE413" s="485"/>
      <c r="AF413" s="373" t="str">
        <f t="shared" si="95"/>
        <v/>
      </c>
      <c r="AG413" s="373" t="str">
        <f t="shared" si="96"/>
        <v/>
      </c>
      <c r="AH413" s="374" t="str">
        <f t="shared" si="97"/>
        <v/>
      </c>
      <c r="AI413" s="375" t="str">
        <f t="shared" si="98"/>
        <v/>
      </c>
      <c r="AJ413" s="375" t="str">
        <f t="shared" si="99"/>
        <v/>
      </c>
      <c r="AK413" s="375" t="str">
        <f t="shared" si="100"/>
        <v/>
      </c>
      <c r="AL413" s="375" t="str">
        <f t="shared" si="101"/>
        <v/>
      </c>
      <c r="AM413" s="375" t="str">
        <f t="shared" si="102"/>
        <v/>
      </c>
      <c r="AN413" s="376"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376"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375" t="str">
        <f t="shared" si="103"/>
        <v/>
      </c>
      <c r="AQ413" s="444" t="str">
        <f t="shared" si="104"/>
        <v/>
      </c>
      <c r="AR413" s="375" t="str">
        <f t="shared" si="105"/>
        <v/>
      </c>
      <c r="AS413" s="377" t="str">
        <f t="shared" si="106"/>
        <v/>
      </c>
      <c r="AT413" s="378" t="str">
        <f t="shared" si="107"/>
        <v/>
      </c>
      <c r="AX413" s="625" t="b">
        <f t="shared" si="111"/>
        <v>0</v>
      </c>
      <c r="AY413" s="7" t="str">
        <f t="shared" si="112"/>
        <v>FALSEFALSEFALSE</v>
      </c>
      <c r="AZ413" s="626">
        <f t="shared" si="108"/>
        <v>0</v>
      </c>
      <c r="BA413" s="627" t="str">
        <f t="shared" si="113"/>
        <v/>
      </c>
      <c r="BB413" s="627">
        <f t="shared" si="109"/>
        <v>0</v>
      </c>
      <c r="BC413" s="690" t="str">
        <f t="shared" si="110"/>
        <v/>
      </c>
    </row>
    <row r="414" spans="1:55">
      <c r="A414" s="381">
        <v>357</v>
      </c>
      <c r="B414" s="117"/>
      <c r="C414" s="288"/>
      <c r="D414" s="289"/>
      <c r="E414" s="289"/>
      <c r="F414" s="290"/>
      <c r="G414" s="292"/>
      <c r="H414" s="116"/>
      <c r="I414" s="292"/>
      <c r="J414" s="116"/>
      <c r="K414" s="370"/>
      <c r="L414" s="370"/>
      <c r="M414" s="370"/>
      <c r="N414" s="371"/>
      <c r="O414" s="371"/>
      <c r="P414" s="371"/>
      <c r="Q414" s="371"/>
      <c r="R414" s="371"/>
      <c r="S414" s="371"/>
      <c r="T414" s="443"/>
      <c r="U414" s="539"/>
      <c r="V414" s="117"/>
      <c r="W414" s="118"/>
      <c r="X414" s="119"/>
      <c r="Y414" s="120"/>
      <c r="Z414" s="122"/>
      <c r="AA414" s="121"/>
      <c r="AB414" s="443"/>
      <c r="AC414" s="734"/>
      <c r="AD414" s="372"/>
      <c r="AE414" s="485"/>
      <c r="AF414" s="373" t="str">
        <f t="shared" si="95"/>
        <v/>
      </c>
      <c r="AG414" s="373" t="str">
        <f t="shared" si="96"/>
        <v/>
      </c>
      <c r="AH414" s="374" t="str">
        <f t="shared" si="97"/>
        <v/>
      </c>
      <c r="AI414" s="375" t="str">
        <f t="shared" si="98"/>
        <v/>
      </c>
      <c r="AJ414" s="375" t="str">
        <f t="shared" si="99"/>
        <v/>
      </c>
      <c r="AK414" s="375" t="str">
        <f t="shared" si="100"/>
        <v/>
      </c>
      <c r="AL414" s="375" t="str">
        <f t="shared" si="101"/>
        <v/>
      </c>
      <c r="AM414" s="375" t="str">
        <f t="shared" si="102"/>
        <v/>
      </c>
      <c r="AN414" s="376"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376"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375" t="str">
        <f t="shared" si="103"/>
        <v/>
      </c>
      <c r="AQ414" s="444" t="str">
        <f t="shared" si="104"/>
        <v/>
      </c>
      <c r="AR414" s="375" t="str">
        <f t="shared" si="105"/>
        <v/>
      </c>
      <c r="AS414" s="377" t="str">
        <f t="shared" si="106"/>
        <v/>
      </c>
      <c r="AT414" s="378" t="str">
        <f t="shared" si="107"/>
        <v/>
      </c>
      <c r="AX414" s="625" t="b">
        <f t="shared" si="111"/>
        <v>0</v>
      </c>
      <c r="AY414" s="7" t="str">
        <f t="shared" si="112"/>
        <v>FALSEFALSEFALSE</v>
      </c>
      <c r="AZ414" s="626">
        <f t="shared" si="108"/>
        <v>0</v>
      </c>
      <c r="BA414" s="627" t="str">
        <f t="shared" si="113"/>
        <v/>
      </c>
      <c r="BB414" s="627">
        <f t="shared" si="109"/>
        <v>0</v>
      </c>
      <c r="BC414" s="690" t="str">
        <f t="shared" si="110"/>
        <v/>
      </c>
    </row>
    <row r="415" spans="1:55">
      <c r="A415" s="381">
        <v>358</v>
      </c>
      <c r="B415" s="117"/>
      <c r="C415" s="288"/>
      <c r="D415" s="289"/>
      <c r="E415" s="289"/>
      <c r="F415" s="290"/>
      <c r="G415" s="292"/>
      <c r="H415" s="116"/>
      <c r="I415" s="292"/>
      <c r="J415" s="116"/>
      <c r="K415" s="370"/>
      <c r="L415" s="370"/>
      <c r="M415" s="370"/>
      <c r="N415" s="371"/>
      <c r="O415" s="371"/>
      <c r="P415" s="371"/>
      <c r="Q415" s="371"/>
      <c r="R415" s="371"/>
      <c r="S415" s="371"/>
      <c r="T415" s="443"/>
      <c r="U415" s="539"/>
      <c r="V415" s="117"/>
      <c r="W415" s="118"/>
      <c r="X415" s="119"/>
      <c r="Y415" s="120"/>
      <c r="Z415" s="122"/>
      <c r="AA415" s="121"/>
      <c r="AB415" s="443"/>
      <c r="AC415" s="734"/>
      <c r="AD415" s="372"/>
      <c r="AE415" s="485"/>
      <c r="AF415" s="373" t="str">
        <f t="shared" si="95"/>
        <v/>
      </c>
      <c r="AG415" s="373" t="str">
        <f t="shared" si="96"/>
        <v/>
      </c>
      <c r="AH415" s="374" t="str">
        <f t="shared" si="97"/>
        <v/>
      </c>
      <c r="AI415" s="375" t="str">
        <f t="shared" si="98"/>
        <v/>
      </c>
      <c r="AJ415" s="375" t="str">
        <f t="shared" si="99"/>
        <v/>
      </c>
      <c r="AK415" s="375" t="str">
        <f t="shared" si="100"/>
        <v/>
      </c>
      <c r="AL415" s="375" t="str">
        <f t="shared" si="101"/>
        <v/>
      </c>
      <c r="AM415" s="375" t="str">
        <f t="shared" si="102"/>
        <v/>
      </c>
      <c r="AN415" s="376"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376"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375" t="str">
        <f t="shared" si="103"/>
        <v/>
      </c>
      <c r="AQ415" s="444" t="str">
        <f t="shared" si="104"/>
        <v/>
      </c>
      <c r="AR415" s="375" t="str">
        <f t="shared" si="105"/>
        <v/>
      </c>
      <c r="AS415" s="377" t="str">
        <f t="shared" si="106"/>
        <v/>
      </c>
      <c r="AT415" s="378" t="str">
        <f t="shared" si="107"/>
        <v/>
      </c>
      <c r="AX415" s="625" t="b">
        <f t="shared" si="111"/>
        <v>0</v>
      </c>
      <c r="AY415" s="7" t="str">
        <f t="shared" si="112"/>
        <v>FALSEFALSEFALSE</v>
      </c>
      <c r="AZ415" s="626">
        <f t="shared" si="108"/>
        <v>0</v>
      </c>
      <c r="BA415" s="627" t="str">
        <f t="shared" si="113"/>
        <v/>
      </c>
      <c r="BB415" s="627">
        <f t="shared" si="109"/>
        <v>0</v>
      </c>
      <c r="BC415" s="690" t="str">
        <f t="shared" si="110"/>
        <v/>
      </c>
    </row>
    <row r="416" spans="1:55">
      <c r="A416" s="381">
        <v>359</v>
      </c>
      <c r="B416" s="117"/>
      <c r="C416" s="288"/>
      <c r="D416" s="289"/>
      <c r="E416" s="289"/>
      <c r="F416" s="290"/>
      <c r="G416" s="292"/>
      <c r="H416" s="116"/>
      <c r="I416" s="292"/>
      <c r="J416" s="116"/>
      <c r="K416" s="370"/>
      <c r="L416" s="370"/>
      <c r="M416" s="370"/>
      <c r="N416" s="371"/>
      <c r="O416" s="371"/>
      <c r="P416" s="371"/>
      <c r="Q416" s="371"/>
      <c r="R416" s="371"/>
      <c r="S416" s="371"/>
      <c r="T416" s="443"/>
      <c r="U416" s="539"/>
      <c r="V416" s="117"/>
      <c r="W416" s="118"/>
      <c r="X416" s="119"/>
      <c r="Y416" s="120"/>
      <c r="Z416" s="122"/>
      <c r="AA416" s="121"/>
      <c r="AB416" s="443"/>
      <c r="AC416" s="734"/>
      <c r="AD416" s="372"/>
      <c r="AE416" s="485"/>
      <c r="AF416" s="373" t="str">
        <f t="shared" si="95"/>
        <v/>
      </c>
      <c r="AG416" s="373" t="str">
        <f t="shared" si="96"/>
        <v/>
      </c>
      <c r="AH416" s="374" t="str">
        <f t="shared" si="97"/>
        <v/>
      </c>
      <c r="AI416" s="375" t="str">
        <f t="shared" si="98"/>
        <v/>
      </c>
      <c r="AJ416" s="375" t="str">
        <f t="shared" si="99"/>
        <v/>
      </c>
      <c r="AK416" s="375" t="str">
        <f t="shared" si="100"/>
        <v/>
      </c>
      <c r="AL416" s="375" t="str">
        <f t="shared" si="101"/>
        <v/>
      </c>
      <c r="AM416" s="375" t="str">
        <f t="shared" si="102"/>
        <v/>
      </c>
      <c r="AN416" s="376"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376"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375" t="str">
        <f t="shared" si="103"/>
        <v/>
      </c>
      <c r="AQ416" s="444" t="str">
        <f t="shared" si="104"/>
        <v/>
      </c>
      <c r="AR416" s="375" t="str">
        <f t="shared" si="105"/>
        <v/>
      </c>
      <c r="AS416" s="377" t="str">
        <f t="shared" si="106"/>
        <v/>
      </c>
      <c r="AT416" s="378" t="str">
        <f t="shared" si="107"/>
        <v/>
      </c>
      <c r="AX416" s="625" t="b">
        <f t="shared" si="111"/>
        <v>0</v>
      </c>
      <c r="AY416" s="7" t="str">
        <f t="shared" si="112"/>
        <v>FALSEFALSEFALSE</v>
      </c>
      <c r="AZ416" s="626">
        <f t="shared" si="108"/>
        <v>0</v>
      </c>
      <c r="BA416" s="627" t="str">
        <f t="shared" si="113"/>
        <v/>
      </c>
      <c r="BB416" s="627">
        <f t="shared" si="109"/>
        <v>0</v>
      </c>
      <c r="BC416" s="690" t="str">
        <f t="shared" si="110"/>
        <v/>
      </c>
    </row>
    <row r="417" spans="1:55">
      <c r="A417" s="381">
        <v>360</v>
      </c>
      <c r="B417" s="117"/>
      <c r="C417" s="288"/>
      <c r="D417" s="289"/>
      <c r="E417" s="289"/>
      <c r="F417" s="290"/>
      <c r="G417" s="292"/>
      <c r="H417" s="116"/>
      <c r="I417" s="292"/>
      <c r="J417" s="116"/>
      <c r="K417" s="370"/>
      <c r="L417" s="370"/>
      <c r="M417" s="370"/>
      <c r="N417" s="371"/>
      <c r="O417" s="371"/>
      <c r="P417" s="371"/>
      <c r="Q417" s="371"/>
      <c r="R417" s="371"/>
      <c r="S417" s="371"/>
      <c r="T417" s="443"/>
      <c r="U417" s="539"/>
      <c r="V417" s="117"/>
      <c r="W417" s="118"/>
      <c r="X417" s="119"/>
      <c r="Y417" s="120"/>
      <c r="Z417" s="122"/>
      <c r="AA417" s="121"/>
      <c r="AB417" s="443"/>
      <c r="AC417" s="734"/>
      <c r="AD417" s="372"/>
      <c r="AE417" s="485"/>
      <c r="AF417" s="373" t="str">
        <f t="shared" si="95"/>
        <v/>
      </c>
      <c r="AG417" s="373" t="str">
        <f t="shared" si="96"/>
        <v/>
      </c>
      <c r="AH417" s="374" t="str">
        <f t="shared" si="97"/>
        <v/>
      </c>
      <c r="AI417" s="375" t="str">
        <f t="shared" si="98"/>
        <v/>
      </c>
      <c r="AJ417" s="375" t="str">
        <f t="shared" si="99"/>
        <v/>
      </c>
      <c r="AK417" s="375" t="str">
        <f t="shared" si="100"/>
        <v/>
      </c>
      <c r="AL417" s="375" t="str">
        <f t="shared" si="101"/>
        <v/>
      </c>
      <c r="AM417" s="375" t="str">
        <f t="shared" si="102"/>
        <v/>
      </c>
      <c r="AN417" s="376"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376"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375" t="str">
        <f t="shared" si="103"/>
        <v/>
      </c>
      <c r="AQ417" s="444" t="str">
        <f t="shared" si="104"/>
        <v/>
      </c>
      <c r="AR417" s="375" t="str">
        <f t="shared" si="105"/>
        <v/>
      </c>
      <c r="AS417" s="377" t="str">
        <f t="shared" si="106"/>
        <v/>
      </c>
      <c r="AT417" s="378" t="str">
        <f t="shared" si="107"/>
        <v/>
      </c>
      <c r="AX417" s="625" t="b">
        <f t="shared" si="111"/>
        <v>0</v>
      </c>
      <c r="AY417" s="7" t="str">
        <f t="shared" si="112"/>
        <v>FALSEFALSEFALSE</v>
      </c>
      <c r="AZ417" s="626">
        <f t="shared" si="108"/>
        <v>0</v>
      </c>
      <c r="BA417" s="627" t="str">
        <f t="shared" si="113"/>
        <v/>
      </c>
      <c r="BB417" s="627">
        <f t="shared" si="109"/>
        <v>0</v>
      </c>
      <c r="BC417" s="690" t="str">
        <f t="shared" si="110"/>
        <v/>
      </c>
    </row>
    <row r="418" spans="1:55">
      <c r="A418" s="381">
        <v>361</v>
      </c>
      <c r="B418" s="117"/>
      <c r="C418" s="288"/>
      <c r="D418" s="289"/>
      <c r="E418" s="289"/>
      <c r="F418" s="290"/>
      <c r="G418" s="292"/>
      <c r="H418" s="116"/>
      <c r="I418" s="292"/>
      <c r="J418" s="116"/>
      <c r="K418" s="370"/>
      <c r="L418" s="370"/>
      <c r="M418" s="370"/>
      <c r="N418" s="371"/>
      <c r="O418" s="371"/>
      <c r="P418" s="371"/>
      <c r="Q418" s="371"/>
      <c r="R418" s="371"/>
      <c r="S418" s="371"/>
      <c r="T418" s="443"/>
      <c r="U418" s="539"/>
      <c r="V418" s="117"/>
      <c r="W418" s="118"/>
      <c r="X418" s="119"/>
      <c r="Y418" s="120"/>
      <c r="Z418" s="122"/>
      <c r="AA418" s="121"/>
      <c r="AB418" s="443"/>
      <c r="AC418" s="734"/>
      <c r="AD418" s="372"/>
      <c r="AE418" s="485"/>
      <c r="AF418" s="373" t="str">
        <f t="shared" si="95"/>
        <v/>
      </c>
      <c r="AG418" s="373" t="str">
        <f t="shared" si="96"/>
        <v/>
      </c>
      <c r="AH418" s="374" t="str">
        <f t="shared" si="97"/>
        <v/>
      </c>
      <c r="AI418" s="375" t="str">
        <f t="shared" si="98"/>
        <v/>
      </c>
      <c r="AJ418" s="375" t="str">
        <f t="shared" si="99"/>
        <v/>
      </c>
      <c r="AK418" s="375" t="str">
        <f t="shared" si="100"/>
        <v/>
      </c>
      <c r="AL418" s="375" t="str">
        <f t="shared" si="101"/>
        <v/>
      </c>
      <c r="AM418" s="375" t="str">
        <f t="shared" si="102"/>
        <v/>
      </c>
      <c r="AN418" s="376"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376"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375" t="str">
        <f t="shared" si="103"/>
        <v/>
      </c>
      <c r="AQ418" s="444" t="str">
        <f t="shared" si="104"/>
        <v/>
      </c>
      <c r="AR418" s="375" t="str">
        <f t="shared" si="105"/>
        <v/>
      </c>
      <c r="AS418" s="377" t="str">
        <f t="shared" si="106"/>
        <v/>
      </c>
      <c r="AT418" s="378" t="str">
        <f t="shared" si="107"/>
        <v/>
      </c>
      <c r="AX418" s="625" t="b">
        <f t="shared" si="111"/>
        <v>0</v>
      </c>
      <c r="AY418" s="7" t="str">
        <f t="shared" si="112"/>
        <v>FALSEFALSEFALSE</v>
      </c>
      <c r="AZ418" s="626">
        <f t="shared" si="108"/>
        <v>0</v>
      </c>
      <c r="BA418" s="627" t="str">
        <f t="shared" si="113"/>
        <v/>
      </c>
      <c r="BB418" s="627">
        <f t="shared" si="109"/>
        <v>0</v>
      </c>
      <c r="BC418" s="690" t="str">
        <f t="shared" si="110"/>
        <v/>
      </c>
    </row>
    <row r="419" spans="1:55">
      <c r="A419" s="381">
        <v>362</v>
      </c>
      <c r="B419" s="117"/>
      <c r="C419" s="288"/>
      <c r="D419" s="289"/>
      <c r="E419" s="289"/>
      <c r="F419" s="290"/>
      <c r="G419" s="292"/>
      <c r="H419" s="116"/>
      <c r="I419" s="292"/>
      <c r="J419" s="116"/>
      <c r="K419" s="370"/>
      <c r="L419" s="370"/>
      <c r="M419" s="370"/>
      <c r="N419" s="371"/>
      <c r="O419" s="371"/>
      <c r="P419" s="371"/>
      <c r="Q419" s="371"/>
      <c r="R419" s="371"/>
      <c r="S419" s="371"/>
      <c r="T419" s="443"/>
      <c r="U419" s="539"/>
      <c r="V419" s="117"/>
      <c r="W419" s="118"/>
      <c r="X419" s="119"/>
      <c r="Y419" s="120"/>
      <c r="Z419" s="122"/>
      <c r="AA419" s="121"/>
      <c r="AB419" s="443"/>
      <c r="AC419" s="734"/>
      <c r="AD419" s="372"/>
      <c r="AE419" s="485"/>
      <c r="AF419" s="373" t="str">
        <f t="shared" si="95"/>
        <v/>
      </c>
      <c r="AG419" s="373" t="str">
        <f t="shared" si="96"/>
        <v/>
      </c>
      <c r="AH419" s="374" t="str">
        <f t="shared" si="97"/>
        <v/>
      </c>
      <c r="AI419" s="375" t="str">
        <f t="shared" si="98"/>
        <v/>
      </c>
      <c r="AJ419" s="375" t="str">
        <f t="shared" si="99"/>
        <v/>
      </c>
      <c r="AK419" s="375" t="str">
        <f t="shared" si="100"/>
        <v/>
      </c>
      <c r="AL419" s="375" t="str">
        <f t="shared" si="101"/>
        <v/>
      </c>
      <c r="AM419" s="375" t="str">
        <f t="shared" si="102"/>
        <v/>
      </c>
      <c r="AN419" s="376"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376"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375" t="str">
        <f t="shared" si="103"/>
        <v/>
      </c>
      <c r="AQ419" s="444" t="str">
        <f t="shared" si="104"/>
        <v/>
      </c>
      <c r="AR419" s="375" t="str">
        <f t="shared" si="105"/>
        <v/>
      </c>
      <c r="AS419" s="377" t="str">
        <f t="shared" si="106"/>
        <v/>
      </c>
      <c r="AT419" s="378" t="str">
        <f t="shared" si="107"/>
        <v/>
      </c>
      <c r="AX419" s="625" t="b">
        <f t="shared" si="111"/>
        <v>0</v>
      </c>
      <c r="AY419" s="7" t="str">
        <f t="shared" si="112"/>
        <v>FALSEFALSEFALSE</v>
      </c>
      <c r="AZ419" s="626">
        <f t="shared" si="108"/>
        <v>0</v>
      </c>
      <c r="BA419" s="627" t="str">
        <f t="shared" si="113"/>
        <v/>
      </c>
      <c r="BB419" s="627">
        <f t="shared" si="109"/>
        <v>0</v>
      </c>
      <c r="BC419" s="690" t="str">
        <f t="shared" si="110"/>
        <v/>
      </c>
    </row>
    <row r="420" spans="1:55">
      <c r="A420" s="381">
        <v>363</v>
      </c>
      <c r="B420" s="117"/>
      <c r="C420" s="288"/>
      <c r="D420" s="289"/>
      <c r="E420" s="289"/>
      <c r="F420" s="290"/>
      <c r="G420" s="292"/>
      <c r="H420" s="116"/>
      <c r="I420" s="292"/>
      <c r="J420" s="116"/>
      <c r="K420" s="370"/>
      <c r="L420" s="370"/>
      <c r="M420" s="370"/>
      <c r="N420" s="371"/>
      <c r="O420" s="371"/>
      <c r="P420" s="371"/>
      <c r="Q420" s="371"/>
      <c r="R420" s="371"/>
      <c r="S420" s="371"/>
      <c r="T420" s="443"/>
      <c r="U420" s="539"/>
      <c r="V420" s="117"/>
      <c r="W420" s="118"/>
      <c r="X420" s="119"/>
      <c r="Y420" s="120"/>
      <c r="Z420" s="122"/>
      <c r="AA420" s="121"/>
      <c r="AB420" s="443"/>
      <c r="AC420" s="734"/>
      <c r="AD420" s="372"/>
      <c r="AE420" s="485"/>
      <c r="AF420" s="373" t="str">
        <f t="shared" si="95"/>
        <v/>
      </c>
      <c r="AG420" s="373" t="str">
        <f t="shared" si="96"/>
        <v/>
      </c>
      <c r="AH420" s="374" t="str">
        <f t="shared" si="97"/>
        <v/>
      </c>
      <c r="AI420" s="375" t="str">
        <f t="shared" si="98"/>
        <v/>
      </c>
      <c r="AJ420" s="375" t="str">
        <f t="shared" si="99"/>
        <v/>
      </c>
      <c r="AK420" s="375" t="str">
        <f t="shared" si="100"/>
        <v/>
      </c>
      <c r="AL420" s="375" t="str">
        <f t="shared" si="101"/>
        <v/>
      </c>
      <c r="AM420" s="375" t="str">
        <f t="shared" si="102"/>
        <v/>
      </c>
      <c r="AN420" s="376"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376"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375" t="str">
        <f t="shared" si="103"/>
        <v/>
      </c>
      <c r="AQ420" s="444" t="str">
        <f t="shared" si="104"/>
        <v/>
      </c>
      <c r="AR420" s="375" t="str">
        <f t="shared" si="105"/>
        <v/>
      </c>
      <c r="AS420" s="377" t="str">
        <f t="shared" si="106"/>
        <v/>
      </c>
      <c r="AT420" s="378" t="str">
        <f t="shared" si="107"/>
        <v/>
      </c>
      <c r="AX420" s="625" t="b">
        <f t="shared" si="111"/>
        <v>0</v>
      </c>
      <c r="AY420" s="7" t="str">
        <f t="shared" si="112"/>
        <v>FALSEFALSEFALSE</v>
      </c>
      <c r="AZ420" s="626">
        <f t="shared" si="108"/>
        <v>0</v>
      </c>
      <c r="BA420" s="627" t="str">
        <f t="shared" si="113"/>
        <v/>
      </c>
      <c r="BB420" s="627">
        <f t="shared" si="109"/>
        <v>0</v>
      </c>
      <c r="BC420" s="690" t="str">
        <f t="shared" si="110"/>
        <v/>
      </c>
    </row>
    <row r="421" spans="1:55">
      <c r="A421" s="381">
        <v>364</v>
      </c>
      <c r="B421" s="117"/>
      <c r="C421" s="288"/>
      <c r="D421" s="289"/>
      <c r="E421" s="289"/>
      <c r="F421" s="290"/>
      <c r="G421" s="292"/>
      <c r="H421" s="116"/>
      <c r="I421" s="292"/>
      <c r="J421" s="116"/>
      <c r="K421" s="370"/>
      <c r="L421" s="370"/>
      <c r="M421" s="370"/>
      <c r="N421" s="371"/>
      <c r="O421" s="371"/>
      <c r="P421" s="371"/>
      <c r="Q421" s="371"/>
      <c r="R421" s="371"/>
      <c r="S421" s="371"/>
      <c r="T421" s="443"/>
      <c r="U421" s="539"/>
      <c r="V421" s="117"/>
      <c r="W421" s="118"/>
      <c r="X421" s="119"/>
      <c r="Y421" s="120"/>
      <c r="Z421" s="122"/>
      <c r="AA421" s="121"/>
      <c r="AB421" s="443"/>
      <c r="AC421" s="734"/>
      <c r="AD421" s="372"/>
      <c r="AE421" s="485"/>
      <c r="AF421" s="373" t="str">
        <f t="shared" si="95"/>
        <v/>
      </c>
      <c r="AG421" s="373" t="str">
        <f t="shared" si="96"/>
        <v/>
      </c>
      <c r="AH421" s="374" t="str">
        <f t="shared" si="97"/>
        <v/>
      </c>
      <c r="AI421" s="375" t="str">
        <f t="shared" si="98"/>
        <v/>
      </c>
      <c r="AJ421" s="375" t="str">
        <f t="shared" si="99"/>
        <v/>
      </c>
      <c r="AK421" s="375" t="str">
        <f t="shared" si="100"/>
        <v/>
      </c>
      <c r="AL421" s="375" t="str">
        <f t="shared" si="101"/>
        <v/>
      </c>
      <c r="AM421" s="375" t="str">
        <f t="shared" si="102"/>
        <v/>
      </c>
      <c r="AN421" s="376"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376"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375" t="str">
        <f t="shared" si="103"/>
        <v/>
      </c>
      <c r="AQ421" s="444" t="str">
        <f t="shared" si="104"/>
        <v/>
      </c>
      <c r="AR421" s="375" t="str">
        <f t="shared" si="105"/>
        <v/>
      </c>
      <c r="AS421" s="377" t="str">
        <f t="shared" si="106"/>
        <v/>
      </c>
      <c r="AT421" s="378" t="str">
        <f t="shared" si="107"/>
        <v/>
      </c>
      <c r="AX421" s="625" t="b">
        <f t="shared" si="111"/>
        <v>0</v>
      </c>
      <c r="AY421" s="7" t="str">
        <f t="shared" si="112"/>
        <v>FALSEFALSEFALSE</v>
      </c>
      <c r="AZ421" s="626">
        <f t="shared" si="108"/>
        <v>0</v>
      </c>
      <c r="BA421" s="627" t="str">
        <f t="shared" si="113"/>
        <v/>
      </c>
      <c r="BB421" s="627">
        <f t="shared" si="109"/>
        <v>0</v>
      </c>
      <c r="BC421" s="690" t="str">
        <f t="shared" si="110"/>
        <v/>
      </c>
    </row>
    <row r="422" spans="1:55">
      <c r="A422" s="381">
        <v>365</v>
      </c>
      <c r="B422" s="117"/>
      <c r="C422" s="288"/>
      <c r="D422" s="289"/>
      <c r="E422" s="289"/>
      <c r="F422" s="290"/>
      <c r="G422" s="292"/>
      <c r="H422" s="116"/>
      <c r="I422" s="292"/>
      <c r="J422" s="116"/>
      <c r="K422" s="370"/>
      <c r="L422" s="370"/>
      <c r="M422" s="370"/>
      <c r="N422" s="371"/>
      <c r="O422" s="371"/>
      <c r="P422" s="371"/>
      <c r="Q422" s="371"/>
      <c r="R422" s="371"/>
      <c r="S422" s="371"/>
      <c r="T422" s="443"/>
      <c r="U422" s="539"/>
      <c r="V422" s="117"/>
      <c r="W422" s="118"/>
      <c r="X422" s="119"/>
      <c r="Y422" s="120"/>
      <c r="Z422" s="122"/>
      <c r="AA422" s="121"/>
      <c r="AB422" s="443"/>
      <c r="AC422" s="734"/>
      <c r="AD422" s="372"/>
      <c r="AE422" s="485"/>
      <c r="AF422" s="373" t="str">
        <f t="shared" si="95"/>
        <v/>
      </c>
      <c r="AG422" s="373" t="str">
        <f t="shared" si="96"/>
        <v/>
      </c>
      <c r="AH422" s="374" t="str">
        <f t="shared" si="97"/>
        <v/>
      </c>
      <c r="AI422" s="375" t="str">
        <f t="shared" si="98"/>
        <v/>
      </c>
      <c r="AJ422" s="375" t="str">
        <f t="shared" si="99"/>
        <v/>
      </c>
      <c r="AK422" s="375" t="str">
        <f t="shared" si="100"/>
        <v/>
      </c>
      <c r="AL422" s="375" t="str">
        <f t="shared" si="101"/>
        <v/>
      </c>
      <c r="AM422" s="375" t="str">
        <f t="shared" si="102"/>
        <v/>
      </c>
      <c r="AN422" s="376"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376"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375" t="str">
        <f t="shared" si="103"/>
        <v/>
      </c>
      <c r="AQ422" s="444" t="str">
        <f t="shared" si="104"/>
        <v/>
      </c>
      <c r="AR422" s="375" t="str">
        <f t="shared" si="105"/>
        <v/>
      </c>
      <c r="AS422" s="377" t="str">
        <f t="shared" si="106"/>
        <v/>
      </c>
      <c r="AT422" s="378" t="str">
        <f t="shared" si="107"/>
        <v/>
      </c>
      <c r="AX422" s="625" t="b">
        <f t="shared" si="111"/>
        <v>0</v>
      </c>
      <c r="AY422" s="7" t="str">
        <f t="shared" si="112"/>
        <v>FALSEFALSEFALSE</v>
      </c>
      <c r="AZ422" s="626">
        <f t="shared" si="108"/>
        <v>0</v>
      </c>
      <c r="BA422" s="627" t="str">
        <f t="shared" si="113"/>
        <v/>
      </c>
      <c r="BB422" s="627">
        <f t="shared" si="109"/>
        <v>0</v>
      </c>
      <c r="BC422" s="690" t="str">
        <f t="shared" si="110"/>
        <v/>
      </c>
    </row>
    <row r="423" spans="1:55">
      <c r="A423" s="381">
        <v>366</v>
      </c>
      <c r="B423" s="117"/>
      <c r="C423" s="288"/>
      <c r="D423" s="289"/>
      <c r="E423" s="289"/>
      <c r="F423" s="290"/>
      <c r="G423" s="292"/>
      <c r="H423" s="116"/>
      <c r="I423" s="292"/>
      <c r="J423" s="116"/>
      <c r="K423" s="370"/>
      <c r="L423" s="370"/>
      <c r="M423" s="370"/>
      <c r="N423" s="371"/>
      <c r="O423" s="371"/>
      <c r="P423" s="371"/>
      <c r="Q423" s="371"/>
      <c r="R423" s="371"/>
      <c r="S423" s="371"/>
      <c r="T423" s="443"/>
      <c r="U423" s="539"/>
      <c r="V423" s="117"/>
      <c r="W423" s="118"/>
      <c r="X423" s="119"/>
      <c r="Y423" s="120"/>
      <c r="Z423" s="122"/>
      <c r="AA423" s="121"/>
      <c r="AB423" s="443"/>
      <c r="AC423" s="734"/>
      <c r="AD423" s="372"/>
      <c r="AE423" s="485"/>
      <c r="AF423" s="373" t="str">
        <f t="shared" si="95"/>
        <v/>
      </c>
      <c r="AG423" s="373" t="str">
        <f t="shared" si="96"/>
        <v/>
      </c>
      <c r="AH423" s="374" t="str">
        <f t="shared" si="97"/>
        <v/>
      </c>
      <c r="AI423" s="375" t="str">
        <f t="shared" si="98"/>
        <v/>
      </c>
      <c r="AJ423" s="375" t="str">
        <f t="shared" si="99"/>
        <v/>
      </c>
      <c r="AK423" s="375" t="str">
        <f t="shared" si="100"/>
        <v/>
      </c>
      <c r="AL423" s="375" t="str">
        <f t="shared" si="101"/>
        <v/>
      </c>
      <c r="AM423" s="375" t="str">
        <f t="shared" si="102"/>
        <v/>
      </c>
      <c r="AN423" s="376"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376"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375" t="str">
        <f t="shared" si="103"/>
        <v/>
      </c>
      <c r="AQ423" s="444" t="str">
        <f t="shared" si="104"/>
        <v/>
      </c>
      <c r="AR423" s="375" t="str">
        <f t="shared" si="105"/>
        <v/>
      </c>
      <c r="AS423" s="377" t="str">
        <f t="shared" si="106"/>
        <v/>
      </c>
      <c r="AT423" s="378" t="str">
        <f t="shared" si="107"/>
        <v/>
      </c>
      <c r="AX423" s="625" t="b">
        <f t="shared" si="111"/>
        <v>0</v>
      </c>
      <c r="AY423" s="7" t="str">
        <f t="shared" si="112"/>
        <v>FALSEFALSEFALSE</v>
      </c>
      <c r="AZ423" s="626">
        <f t="shared" si="108"/>
        <v>0</v>
      </c>
      <c r="BA423" s="627" t="str">
        <f t="shared" si="113"/>
        <v/>
      </c>
      <c r="BB423" s="627">
        <f t="shared" si="109"/>
        <v>0</v>
      </c>
      <c r="BC423" s="690" t="str">
        <f t="shared" si="110"/>
        <v/>
      </c>
    </row>
    <row r="424" spans="1:55">
      <c r="A424" s="381">
        <v>367</v>
      </c>
      <c r="B424" s="117"/>
      <c r="C424" s="288"/>
      <c r="D424" s="289"/>
      <c r="E424" s="289"/>
      <c r="F424" s="290"/>
      <c r="G424" s="292"/>
      <c r="H424" s="116"/>
      <c r="I424" s="292"/>
      <c r="J424" s="116"/>
      <c r="K424" s="370"/>
      <c r="L424" s="370"/>
      <c r="M424" s="370"/>
      <c r="N424" s="371"/>
      <c r="O424" s="371"/>
      <c r="P424" s="371"/>
      <c r="Q424" s="371"/>
      <c r="R424" s="371"/>
      <c r="S424" s="371"/>
      <c r="T424" s="443"/>
      <c r="U424" s="539"/>
      <c r="V424" s="117"/>
      <c r="W424" s="118"/>
      <c r="X424" s="119"/>
      <c r="Y424" s="120"/>
      <c r="Z424" s="122"/>
      <c r="AA424" s="121"/>
      <c r="AB424" s="443"/>
      <c r="AC424" s="734"/>
      <c r="AD424" s="372"/>
      <c r="AE424" s="485"/>
      <c r="AF424" s="373" t="str">
        <f t="shared" si="95"/>
        <v/>
      </c>
      <c r="AG424" s="373" t="str">
        <f t="shared" si="96"/>
        <v/>
      </c>
      <c r="AH424" s="374" t="str">
        <f t="shared" si="97"/>
        <v/>
      </c>
      <c r="AI424" s="375" t="str">
        <f t="shared" si="98"/>
        <v/>
      </c>
      <c r="AJ424" s="375" t="str">
        <f t="shared" si="99"/>
        <v/>
      </c>
      <c r="AK424" s="375" t="str">
        <f t="shared" si="100"/>
        <v/>
      </c>
      <c r="AL424" s="375" t="str">
        <f t="shared" si="101"/>
        <v/>
      </c>
      <c r="AM424" s="375" t="str">
        <f t="shared" si="102"/>
        <v/>
      </c>
      <c r="AN424" s="376"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376"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375" t="str">
        <f t="shared" si="103"/>
        <v/>
      </c>
      <c r="AQ424" s="444" t="str">
        <f t="shared" si="104"/>
        <v/>
      </c>
      <c r="AR424" s="375" t="str">
        <f t="shared" si="105"/>
        <v/>
      </c>
      <c r="AS424" s="377" t="str">
        <f t="shared" si="106"/>
        <v/>
      </c>
      <c r="AT424" s="378" t="str">
        <f t="shared" si="107"/>
        <v/>
      </c>
      <c r="AX424" s="625" t="b">
        <f t="shared" si="111"/>
        <v>0</v>
      </c>
      <c r="AY424" s="7" t="str">
        <f t="shared" si="112"/>
        <v>FALSEFALSEFALSE</v>
      </c>
      <c r="AZ424" s="626">
        <f t="shared" si="108"/>
        <v>0</v>
      </c>
      <c r="BA424" s="627" t="str">
        <f t="shared" si="113"/>
        <v/>
      </c>
      <c r="BB424" s="627">
        <f t="shared" si="109"/>
        <v>0</v>
      </c>
      <c r="BC424" s="690" t="str">
        <f t="shared" si="110"/>
        <v/>
      </c>
    </row>
    <row r="425" spans="1:55">
      <c r="A425" s="381">
        <v>368</v>
      </c>
      <c r="B425" s="117"/>
      <c r="C425" s="288"/>
      <c r="D425" s="289"/>
      <c r="E425" s="289"/>
      <c r="F425" s="290"/>
      <c r="G425" s="292"/>
      <c r="H425" s="116"/>
      <c r="I425" s="292"/>
      <c r="J425" s="116"/>
      <c r="K425" s="370"/>
      <c r="L425" s="370"/>
      <c r="M425" s="370"/>
      <c r="N425" s="371"/>
      <c r="O425" s="371"/>
      <c r="P425" s="371"/>
      <c r="Q425" s="371"/>
      <c r="R425" s="371"/>
      <c r="S425" s="371"/>
      <c r="T425" s="443"/>
      <c r="U425" s="539"/>
      <c r="V425" s="117"/>
      <c r="W425" s="118"/>
      <c r="X425" s="119"/>
      <c r="Y425" s="120"/>
      <c r="Z425" s="122"/>
      <c r="AA425" s="121"/>
      <c r="AB425" s="443"/>
      <c r="AC425" s="734"/>
      <c r="AD425" s="372"/>
      <c r="AE425" s="485"/>
      <c r="AF425" s="373" t="str">
        <f t="shared" si="95"/>
        <v/>
      </c>
      <c r="AG425" s="373" t="str">
        <f t="shared" si="96"/>
        <v/>
      </c>
      <c r="AH425" s="374" t="str">
        <f t="shared" si="97"/>
        <v/>
      </c>
      <c r="AI425" s="375" t="str">
        <f t="shared" si="98"/>
        <v/>
      </c>
      <c r="AJ425" s="375" t="str">
        <f t="shared" si="99"/>
        <v/>
      </c>
      <c r="AK425" s="375" t="str">
        <f t="shared" si="100"/>
        <v/>
      </c>
      <c r="AL425" s="375" t="str">
        <f t="shared" si="101"/>
        <v/>
      </c>
      <c r="AM425" s="375" t="str">
        <f t="shared" si="102"/>
        <v/>
      </c>
      <c r="AN425" s="376"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376"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375" t="str">
        <f t="shared" si="103"/>
        <v/>
      </c>
      <c r="AQ425" s="444" t="str">
        <f t="shared" si="104"/>
        <v/>
      </c>
      <c r="AR425" s="375" t="str">
        <f t="shared" si="105"/>
        <v/>
      </c>
      <c r="AS425" s="377" t="str">
        <f t="shared" si="106"/>
        <v/>
      </c>
      <c r="AT425" s="378" t="str">
        <f t="shared" si="107"/>
        <v/>
      </c>
      <c r="AX425" s="625" t="b">
        <f t="shared" si="111"/>
        <v>0</v>
      </c>
      <c r="AY425" s="7" t="str">
        <f t="shared" si="112"/>
        <v>FALSEFALSEFALSE</v>
      </c>
      <c r="AZ425" s="626">
        <f t="shared" si="108"/>
        <v>0</v>
      </c>
      <c r="BA425" s="627" t="str">
        <f t="shared" si="113"/>
        <v/>
      </c>
      <c r="BB425" s="627">
        <f t="shared" si="109"/>
        <v>0</v>
      </c>
      <c r="BC425" s="690" t="str">
        <f t="shared" si="110"/>
        <v/>
      </c>
    </row>
    <row r="426" spans="1:55">
      <c r="A426" s="381">
        <v>369</v>
      </c>
      <c r="B426" s="117"/>
      <c r="C426" s="288"/>
      <c r="D426" s="289"/>
      <c r="E426" s="289"/>
      <c r="F426" s="290"/>
      <c r="G426" s="292"/>
      <c r="H426" s="116"/>
      <c r="I426" s="292"/>
      <c r="J426" s="116"/>
      <c r="K426" s="370"/>
      <c r="L426" s="370"/>
      <c r="M426" s="370"/>
      <c r="N426" s="371"/>
      <c r="O426" s="371"/>
      <c r="P426" s="371"/>
      <c r="Q426" s="371"/>
      <c r="R426" s="371"/>
      <c r="S426" s="371"/>
      <c r="T426" s="443"/>
      <c r="U426" s="539"/>
      <c r="V426" s="117"/>
      <c r="W426" s="118"/>
      <c r="X426" s="119"/>
      <c r="Y426" s="120"/>
      <c r="Z426" s="122"/>
      <c r="AA426" s="121"/>
      <c r="AB426" s="443"/>
      <c r="AC426" s="734"/>
      <c r="AD426" s="372"/>
      <c r="AE426" s="485"/>
      <c r="AF426" s="373" t="str">
        <f t="shared" si="95"/>
        <v/>
      </c>
      <c r="AG426" s="373" t="str">
        <f t="shared" si="96"/>
        <v/>
      </c>
      <c r="AH426" s="374" t="str">
        <f t="shared" si="97"/>
        <v/>
      </c>
      <c r="AI426" s="375" t="str">
        <f t="shared" si="98"/>
        <v/>
      </c>
      <c r="AJ426" s="375" t="str">
        <f t="shared" si="99"/>
        <v/>
      </c>
      <c r="AK426" s="375" t="str">
        <f t="shared" si="100"/>
        <v/>
      </c>
      <c r="AL426" s="375" t="str">
        <f t="shared" si="101"/>
        <v/>
      </c>
      <c r="AM426" s="375" t="str">
        <f t="shared" si="102"/>
        <v/>
      </c>
      <c r="AN426" s="376"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376"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375" t="str">
        <f t="shared" si="103"/>
        <v/>
      </c>
      <c r="AQ426" s="444" t="str">
        <f t="shared" si="104"/>
        <v/>
      </c>
      <c r="AR426" s="375" t="str">
        <f t="shared" si="105"/>
        <v/>
      </c>
      <c r="AS426" s="377" t="str">
        <f t="shared" si="106"/>
        <v/>
      </c>
      <c r="AT426" s="378" t="str">
        <f t="shared" si="107"/>
        <v/>
      </c>
      <c r="AX426" s="625" t="b">
        <f t="shared" si="111"/>
        <v>0</v>
      </c>
      <c r="AY426" s="7" t="str">
        <f t="shared" si="112"/>
        <v>FALSEFALSEFALSE</v>
      </c>
      <c r="AZ426" s="626">
        <f t="shared" si="108"/>
        <v>0</v>
      </c>
      <c r="BA426" s="627" t="str">
        <f t="shared" si="113"/>
        <v/>
      </c>
      <c r="BB426" s="627">
        <f t="shared" si="109"/>
        <v>0</v>
      </c>
      <c r="BC426" s="690" t="str">
        <f t="shared" si="110"/>
        <v/>
      </c>
    </row>
    <row r="427" spans="1:55">
      <c r="A427" s="381">
        <v>370</v>
      </c>
      <c r="B427" s="117"/>
      <c r="C427" s="288"/>
      <c r="D427" s="289"/>
      <c r="E427" s="289"/>
      <c r="F427" s="290"/>
      <c r="G427" s="292"/>
      <c r="H427" s="116"/>
      <c r="I427" s="292"/>
      <c r="J427" s="116"/>
      <c r="K427" s="370"/>
      <c r="L427" s="370"/>
      <c r="M427" s="370"/>
      <c r="N427" s="371"/>
      <c r="O427" s="371"/>
      <c r="P427" s="371"/>
      <c r="Q427" s="371"/>
      <c r="R427" s="371"/>
      <c r="S427" s="371"/>
      <c r="T427" s="443"/>
      <c r="U427" s="539"/>
      <c r="V427" s="117"/>
      <c r="W427" s="118"/>
      <c r="X427" s="119"/>
      <c r="Y427" s="120"/>
      <c r="Z427" s="122"/>
      <c r="AA427" s="121"/>
      <c r="AB427" s="443"/>
      <c r="AC427" s="734"/>
      <c r="AD427" s="372"/>
      <c r="AE427" s="485"/>
      <c r="AF427" s="373" t="str">
        <f t="shared" si="95"/>
        <v/>
      </c>
      <c r="AG427" s="373" t="str">
        <f t="shared" si="96"/>
        <v/>
      </c>
      <c r="AH427" s="374" t="str">
        <f t="shared" si="97"/>
        <v/>
      </c>
      <c r="AI427" s="375" t="str">
        <f t="shared" si="98"/>
        <v/>
      </c>
      <c r="AJ427" s="375" t="str">
        <f t="shared" si="99"/>
        <v/>
      </c>
      <c r="AK427" s="375" t="str">
        <f t="shared" si="100"/>
        <v/>
      </c>
      <c r="AL427" s="375" t="str">
        <f t="shared" si="101"/>
        <v/>
      </c>
      <c r="AM427" s="375" t="str">
        <f t="shared" si="102"/>
        <v/>
      </c>
      <c r="AN427" s="376"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376"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375" t="str">
        <f t="shared" si="103"/>
        <v/>
      </c>
      <c r="AQ427" s="444" t="str">
        <f t="shared" si="104"/>
        <v/>
      </c>
      <c r="AR427" s="375" t="str">
        <f t="shared" si="105"/>
        <v/>
      </c>
      <c r="AS427" s="377" t="str">
        <f t="shared" si="106"/>
        <v/>
      </c>
      <c r="AT427" s="378" t="str">
        <f t="shared" si="107"/>
        <v/>
      </c>
      <c r="AX427" s="625" t="b">
        <f t="shared" si="111"/>
        <v>0</v>
      </c>
      <c r="AY427" s="7" t="str">
        <f t="shared" si="112"/>
        <v>FALSEFALSEFALSE</v>
      </c>
      <c r="AZ427" s="626">
        <f t="shared" si="108"/>
        <v>0</v>
      </c>
      <c r="BA427" s="627" t="str">
        <f t="shared" si="113"/>
        <v/>
      </c>
      <c r="BB427" s="627">
        <f t="shared" si="109"/>
        <v>0</v>
      </c>
      <c r="BC427" s="690" t="str">
        <f t="shared" si="110"/>
        <v/>
      </c>
    </row>
    <row r="428" spans="1:55">
      <c r="A428" s="381">
        <v>371</v>
      </c>
      <c r="B428" s="117"/>
      <c r="C428" s="288"/>
      <c r="D428" s="289"/>
      <c r="E428" s="289"/>
      <c r="F428" s="290"/>
      <c r="G428" s="292"/>
      <c r="H428" s="116"/>
      <c r="I428" s="292"/>
      <c r="J428" s="116"/>
      <c r="K428" s="370"/>
      <c r="L428" s="370"/>
      <c r="M428" s="370"/>
      <c r="N428" s="371"/>
      <c r="O428" s="371"/>
      <c r="P428" s="371"/>
      <c r="Q428" s="371"/>
      <c r="R428" s="371"/>
      <c r="S428" s="371"/>
      <c r="T428" s="443"/>
      <c r="U428" s="539"/>
      <c r="V428" s="117"/>
      <c r="W428" s="118"/>
      <c r="X428" s="119"/>
      <c r="Y428" s="120"/>
      <c r="Z428" s="122"/>
      <c r="AA428" s="121"/>
      <c r="AB428" s="443"/>
      <c r="AC428" s="734"/>
      <c r="AD428" s="372"/>
      <c r="AE428" s="485"/>
      <c r="AF428" s="373" t="str">
        <f t="shared" si="95"/>
        <v/>
      </c>
      <c r="AG428" s="373" t="str">
        <f t="shared" si="96"/>
        <v/>
      </c>
      <c r="AH428" s="374" t="str">
        <f t="shared" si="97"/>
        <v/>
      </c>
      <c r="AI428" s="375" t="str">
        <f t="shared" si="98"/>
        <v/>
      </c>
      <c r="AJ428" s="375" t="str">
        <f t="shared" si="99"/>
        <v/>
      </c>
      <c r="AK428" s="375" t="str">
        <f t="shared" si="100"/>
        <v/>
      </c>
      <c r="AL428" s="375" t="str">
        <f t="shared" si="101"/>
        <v/>
      </c>
      <c r="AM428" s="375" t="str">
        <f t="shared" si="102"/>
        <v/>
      </c>
      <c r="AN428" s="376"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376"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375" t="str">
        <f t="shared" si="103"/>
        <v/>
      </c>
      <c r="AQ428" s="444" t="str">
        <f t="shared" si="104"/>
        <v/>
      </c>
      <c r="AR428" s="375" t="str">
        <f t="shared" si="105"/>
        <v/>
      </c>
      <c r="AS428" s="377" t="str">
        <f t="shared" si="106"/>
        <v/>
      </c>
      <c r="AT428" s="378" t="str">
        <f t="shared" si="107"/>
        <v/>
      </c>
      <c r="AX428" s="625" t="b">
        <f t="shared" si="111"/>
        <v>0</v>
      </c>
      <c r="AY428" s="7" t="str">
        <f t="shared" si="112"/>
        <v>FALSEFALSEFALSE</v>
      </c>
      <c r="AZ428" s="626">
        <f t="shared" si="108"/>
        <v>0</v>
      </c>
      <c r="BA428" s="627" t="str">
        <f t="shared" si="113"/>
        <v/>
      </c>
      <c r="BB428" s="627">
        <f t="shared" si="109"/>
        <v>0</v>
      </c>
      <c r="BC428" s="690" t="str">
        <f t="shared" si="110"/>
        <v/>
      </c>
    </row>
    <row r="429" spans="1:55">
      <c r="A429" s="381">
        <v>372</v>
      </c>
      <c r="B429" s="117"/>
      <c r="C429" s="288"/>
      <c r="D429" s="289"/>
      <c r="E429" s="289"/>
      <c r="F429" s="290"/>
      <c r="G429" s="292"/>
      <c r="H429" s="116"/>
      <c r="I429" s="292"/>
      <c r="J429" s="116"/>
      <c r="K429" s="370"/>
      <c r="L429" s="370"/>
      <c r="M429" s="370"/>
      <c r="N429" s="371"/>
      <c r="O429" s="371"/>
      <c r="P429" s="371"/>
      <c r="Q429" s="371"/>
      <c r="R429" s="371"/>
      <c r="S429" s="371"/>
      <c r="T429" s="443"/>
      <c r="U429" s="539"/>
      <c r="V429" s="117"/>
      <c r="W429" s="118"/>
      <c r="X429" s="119"/>
      <c r="Y429" s="120"/>
      <c r="Z429" s="122"/>
      <c r="AA429" s="121"/>
      <c r="AB429" s="443"/>
      <c r="AC429" s="734"/>
      <c r="AD429" s="372"/>
      <c r="AE429" s="485"/>
      <c r="AF429" s="373" t="str">
        <f t="shared" si="95"/>
        <v/>
      </c>
      <c r="AG429" s="373" t="str">
        <f t="shared" si="96"/>
        <v/>
      </c>
      <c r="AH429" s="374" t="str">
        <f t="shared" si="97"/>
        <v/>
      </c>
      <c r="AI429" s="375" t="str">
        <f t="shared" si="98"/>
        <v/>
      </c>
      <c r="AJ429" s="375" t="str">
        <f t="shared" si="99"/>
        <v/>
      </c>
      <c r="AK429" s="375" t="str">
        <f t="shared" si="100"/>
        <v/>
      </c>
      <c r="AL429" s="375" t="str">
        <f t="shared" si="101"/>
        <v/>
      </c>
      <c r="AM429" s="375" t="str">
        <f t="shared" si="102"/>
        <v/>
      </c>
      <c r="AN429" s="376"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376"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375" t="str">
        <f t="shared" si="103"/>
        <v/>
      </c>
      <c r="AQ429" s="444" t="str">
        <f t="shared" si="104"/>
        <v/>
      </c>
      <c r="AR429" s="375" t="str">
        <f t="shared" si="105"/>
        <v/>
      </c>
      <c r="AS429" s="377" t="str">
        <f t="shared" si="106"/>
        <v/>
      </c>
      <c r="AT429" s="378" t="str">
        <f t="shared" si="107"/>
        <v/>
      </c>
      <c r="AX429" s="625" t="b">
        <f t="shared" si="111"/>
        <v>0</v>
      </c>
      <c r="AY429" s="7" t="str">
        <f t="shared" si="112"/>
        <v>FALSEFALSEFALSE</v>
      </c>
      <c r="AZ429" s="626">
        <f t="shared" si="108"/>
        <v>0</v>
      </c>
      <c r="BA429" s="627" t="str">
        <f t="shared" si="113"/>
        <v/>
      </c>
      <c r="BB429" s="627">
        <f t="shared" si="109"/>
        <v>0</v>
      </c>
      <c r="BC429" s="690" t="str">
        <f t="shared" si="110"/>
        <v/>
      </c>
    </row>
    <row r="430" spans="1:55">
      <c r="A430" s="381">
        <v>373</v>
      </c>
      <c r="B430" s="117"/>
      <c r="C430" s="288"/>
      <c r="D430" s="289"/>
      <c r="E430" s="289"/>
      <c r="F430" s="290"/>
      <c r="G430" s="292"/>
      <c r="H430" s="116"/>
      <c r="I430" s="292"/>
      <c r="J430" s="116"/>
      <c r="K430" s="370"/>
      <c r="L430" s="370"/>
      <c r="M430" s="370"/>
      <c r="N430" s="371"/>
      <c r="O430" s="371"/>
      <c r="P430" s="371"/>
      <c r="Q430" s="371"/>
      <c r="R430" s="371"/>
      <c r="S430" s="371"/>
      <c r="T430" s="443"/>
      <c r="U430" s="539"/>
      <c r="V430" s="117"/>
      <c r="W430" s="118"/>
      <c r="X430" s="119"/>
      <c r="Y430" s="120"/>
      <c r="Z430" s="122"/>
      <c r="AA430" s="121"/>
      <c r="AB430" s="443"/>
      <c r="AC430" s="734"/>
      <c r="AD430" s="372"/>
      <c r="AE430" s="485"/>
      <c r="AF430" s="373" t="str">
        <f t="shared" si="95"/>
        <v/>
      </c>
      <c r="AG430" s="373" t="str">
        <f t="shared" si="96"/>
        <v/>
      </c>
      <c r="AH430" s="374" t="str">
        <f t="shared" si="97"/>
        <v/>
      </c>
      <c r="AI430" s="375" t="str">
        <f t="shared" si="98"/>
        <v/>
      </c>
      <c r="AJ430" s="375" t="str">
        <f t="shared" si="99"/>
        <v/>
      </c>
      <c r="AK430" s="375" t="str">
        <f t="shared" si="100"/>
        <v/>
      </c>
      <c r="AL430" s="375" t="str">
        <f t="shared" si="101"/>
        <v/>
      </c>
      <c r="AM430" s="375" t="str">
        <f t="shared" si="102"/>
        <v/>
      </c>
      <c r="AN430" s="376"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376"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375" t="str">
        <f t="shared" si="103"/>
        <v/>
      </c>
      <c r="AQ430" s="444" t="str">
        <f t="shared" si="104"/>
        <v/>
      </c>
      <c r="AR430" s="375" t="str">
        <f t="shared" si="105"/>
        <v/>
      </c>
      <c r="AS430" s="377" t="str">
        <f t="shared" si="106"/>
        <v/>
      </c>
      <c r="AT430" s="378" t="str">
        <f t="shared" si="107"/>
        <v/>
      </c>
      <c r="AX430" s="625" t="b">
        <f t="shared" si="111"/>
        <v>0</v>
      </c>
      <c r="AY430" s="7" t="str">
        <f t="shared" si="112"/>
        <v>FALSEFALSEFALSE</v>
      </c>
      <c r="AZ430" s="626">
        <f t="shared" si="108"/>
        <v>0</v>
      </c>
      <c r="BA430" s="627" t="str">
        <f t="shared" si="113"/>
        <v/>
      </c>
      <c r="BB430" s="627">
        <f t="shared" si="109"/>
        <v>0</v>
      </c>
      <c r="BC430" s="690" t="str">
        <f t="shared" si="110"/>
        <v/>
      </c>
    </row>
    <row r="431" spans="1:55">
      <c r="A431" s="381">
        <v>374</v>
      </c>
      <c r="B431" s="117"/>
      <c r="C431" s="288"/>
      <c r="D431" s="289"/>
      <c r="E431" s="289"/>
      <c r="F431" s="290"/>
      <c r="G431" s="292"/>
      <c r="H431" s="116"/>
      <c r="I431" s="292"/>
      <c r="J431" s="116"/>
      <c r="K431" s="370"/>
      <c r="L431" s="370"/>
      <c r="M431" s="370"/>
      <c r="N431" s="371"/>
      <c r="O431" s="371"/>
      <c r="P431" s="371"/>
      <c r="Q431" s="371"/>
      <c r="R431" s="371"/>
      <c r="S431" s="371"/>
      <c r="T431" s="443"/>
      <c r="U431" s="539"/>
      <c r="V431" s="117"/>
      <c r="W431" s="118"/>
      <c r="X431" s="119"/>
      <c r="Y431" s="120"/>
      <c r="Z431" s="122"/>
      <c r="AA431" s="121"/>
      <c r="AB431" s="443"/>
      <c r="AC431" s="734"/>
      <c r="AD431" s="372"/>
      <c r="AE431" s="485"/>
      <c r="AF431" s="373" t="str">
        <f t="shared" si="95"/>
        <v/>
      </c>
      <c r="AG431" s="373" t="str">
        <f t="shared" si="96"/>
        <v/>
      </c>
      <c r="AH431" s="374" t="str">
        <f t="shared" si="97"/>
        <v/>
      </c>
      <c r="AI431" s="375" t="str">
        <f t="shared" si="98"/>
        <v/>
      </c>
      <c r="AJ431" s="375" t="str">
        <f t="shared" si="99"/>
        <v/>
      </c>
      <c r="AK431" s="375" t="str">
        <f t="shared" si="100"/>
        <v/>
      </c>
      <c r="AL431" s="375" t="str">
        <f t="shared" si="101"/>
        <v/>
      </c>
      <c r="AM431" s="375" t="str">
        <f t="shared" si="102"/>
        <v/>
      </c>
      <c r="AN431" s="376"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376"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375" t="str">
        <f t="shared" si="103"/>
        <v/>
      </c>
      <c r="AQ431" s="444" t="str">
        <f t="shared" si="104"/>
        <v/>
      </c>
      <c r="AR431" s="375" t="str">
        <f t="shared" si="105"/>
        <v/>
      </c>
      <c r="AS431" s="377" t="str">
        <f t="shared" si="106"/>
        <v/>
      </c>
      <c r="AT431" s="378" t="str">
        <f t="shared" si="107"/>
        <v/>
      </c>
      <c r="AX431" s="625" t="b">
        <f t="shared" si="111"/>
        <v>0</v>
      </c>
      <c r="AY431" s="7" t="str">
        <f t="shared" si="112"/>
        <v>FALSEFALSEFALSE</v>
      </c>
      <c r="AZ431" s="626">
        <f t="shared" si="108"/>
        <v>0</v>
      </c>
      <c r="BA431" s="627" t="str">
        <f t="shared" si="113"/>
        <v/>
      </c>
      <c r="BB431" s="627">
        <f t="shared" si="109"/>
        <v>0</v>
      </c>
      <c r="BC431" s="690" t="str">
        <f t="shared" si="110"/>
        <v/>
      </c>
    </row>
    <row r="432" spans="1:55">
      <c r="A432" s="381">
        <v>375</v>
      </c>
      <c r="B432" s="117"/>
      <c r="C432" s="288"/>
      <c r="D432" s="289"/>
      <c r="E432" s="289"/>
      <c r="F432" s="290"/>
      <c r="G432" s="292"/>
      <c r="H432" s="116"/>
      <c r="I432" s="292"/>
      <c r="J432" s="116"/>
      <c r="K432" s="370"/>
      <c r="L432" s="370"/>
      <c r="M432" s="370"/>
      <c r="N432" s="371"/>
      <c r="O432" s="371"/>
      <c r="P432" s="371"/>
      <c r="Q432" s="371"/>
      <c r="R432" s="371"/>
      <c r="S432" s="371"/>
      <c r="T432" s="443"/>
      <c r="U432" s="539"/>
      <c r="V432" s="117"/>
      <c r="W432" s="118"/>
      <c r="X432" s="119"/>
      <c r="Y432" s="120"/>
      <c r="Z432" s="122"/>
      <c r="AA432" s="121"/>
      <c r="AB432" s="443"/>
      <c r="AC432" s="734"/>
      <c r="AD432" s="372"/>
      <c r="AE432" s="485"/>
      <c r="AF432" s="373" t="str">
        <f t="shared" si="95"/>
        <v/>
      </c>
      <c r="AG432" s="373" t="str">
        <f t="shared" si="96"/>
        <v/>
      </c>
      <c r="AH432" s="374" t="str">
        <f t="shared" si="97"/>
        <v/>
      </c>
      <c r="AI432" s="375" t="str">
        <f t="shared" si="98"/>
        <v/>
      </c>
      <c r="AJ432" s="375" t="str">
        <f t="shared" si="99"/>
        <v/>
      </c>
      <c r="AK432" s="375" t="str">
        <f t="shared" si="100"/>
        <v/>
      </c>
      <c r="AL432" s="375" t="str">
        <f t="shared" si="101"/>
        <v/>
      </c>
      <c r="AM432" s="375" t="str">
        <f t="shared" si="102"/>
        <v/>
      </c>
      <c r="AN432" s="376"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376"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375" t="str">
        <f t="shared" si="103"/>
        <v/>
      </c>
      <c r="AQ432" s="444" t="str">
        <f t="shared" si="104"/>
        <v/>
      </c>
      <c r="AR432" s="375" t="str">
        <f t="shared" si="105"/>
        <v/>
      </c>
      <c r="AS432" s="377" t="str">
        <f t="shared" si="106"/>
        <v/>
      </c>
      <c r="AT432" s="378" t="str">
        <f t="shared" si="107"/>
        <v/>
      </c>
      <c r="AX432" s="625" t="b">
        <f t="shared" si="111"/>
        <v>0</v>
      </c>
      <c r="AY432" s="7" t="str">
        <f t="shared" si="112"/>
        <v>FALSEFALSEFALSE</v>
      </c>
      <c r="AZ432" s="626">
        <f t="shared" si="108"/>
        <v>0</v>
      </c>
      <c r="BA432" s="627" t="str">
        <f t="shared" si="113"/>
        <v/>
      </c>
      <c r="BB432" s="627">
        <f t="shared" si="109"/>
        <v>0</v>
      </c>
      <c r="BC432" s="690" t="str">
        <f t="shared" si="110"/>
        <v/>
      </c>
    </row>
    <row r="433" spans="1:55">
      <c r="A433" s="381">
        <v>376</v>
      </c>
      <c r="B433" s="117"/>
      <c r="C433" s="288"/>
      <c r="D433" s="289"/>
      <c r="E433" s="289"/>
      <c r="F433" s="290"/>
      <c r="G433" s="292"/>
      <c r="H433" s="116"/>
      <c r="I433" s="292"/>
      <c r="J433" s="116"/>
      <c r="K433" s="370"/>
      <c r="L433" s="370"/>
      <c r="M433" s="370"/>
      <c r="N433" s="371"/>
      <c r="O433" s="371"/>
      <c r="P433" s="371"/>
      <c r="Q433" s="371"/>
      <c r="R433" s="371"/>
      <c r="S433" s="371"/>
      <c r="T433" s="443"/>
      <c r="U433" s="539"/>
      <c r="V433" s="117"/>
      <c r="W433" s="118"/>
      <c r="X433" s="119"/>
      <c r="Y433" s="120"/>
      <c r="Z433" s="122"/>
      <c r="AA433" s="121"/>
      <c r="AB433" s="443"/>
      <c r="AC433" s="734"/>
      <c r="AD433" s="372"/>
      <c r="AE433" s="485"/>
      <c r="AF433" s="373" t="str">
        <f t="shared" si="95"/>
        <v/>
      </c>
      <c r="AG433" s="373" t="str">
        <f t="shared" si="96"/>
        <v/>
      </c>
      <c r="AH433" s="374" t="str">
        <f t="shared" si="97"/>
        <v/>
      </c>
      <c r="AI433" s="375" t="str">
        <f t="shared" si="98"/>
        <v/>
      </c>
      <c r="AJ433" s="375" t="str">
        <f t="shared" si="99"/>
        <v/>
      </c>
      <c r="AK433" s="375" t="str">
        <f t="shared" si="100"/>
        <v/>
      </c>
      <c r="AL433" s="375" t="str">
        <f t="shared" si="101"/>
        <v/>
      </c>
      <c r="AM433" s="375" t="str">
        <f t="shared" si="102"/>
        <v/>
      </c>
      <c r="AN433" s="376"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376"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375" t="str">
        <f t="shared" si="103"/>
        <v/>
      </c>
      <c r="AQ433" s="444" t="str">
        <f t="shared" si="104"/>
        <v/>
      </c>
      <c r="AR433" s="375" t="str">
        <f t="shared" si="105"/>
        <v/>
      </c>
      <c r="AS433" s="377" t="str">
        <f t="shared" si="106"/>
        <v/>
      </c>
      <c r="AT433" s="378" t="str">
        <f t="shared" si="107"/>
        <v/>
      </c>
      <c r="AX433" s="625" t="b">
        <f t="shared" si="111"/>
        <v>0</v>
      </c>
      <c r="AY433" s="7" t="str">
        <f t="shared" si="112"/>
        <v>FALSEFALSEFALSE</v>
      </c>
      <c r="AZ433" s="626">
        <f t="shared" si="108"/>
        <v>0</v>
      </c>
      <c r="BA433" s="627" t="str">
        <f t="shared" si="113"/>
        <v/>
      </c>
      <c r="BB433" s="627">
        <f t="shared" si="109"/>
        <v>0</v>
      </c>
      <c r="BC433" s="690" t="str">
        <f t="shared" si="110"/>
        <v/>
      </c>
    </row>
    <row r="434" spans="1:55">
      <c r="A434" s="381">
        <v>377</v>
      </c>
      <c r="B434" s="117"/>
      <c r="C434" s="288"/>
      <c r="D434" s="289"/>
      <c r="E434" s="289"/>
      <c r="F434" s="290"/>
      <c r="G434" s="292"/>
      <c r="H434" s="116"/>
      <c r="I434" s="292"/>
      <c r="J434" s="116"/>
      <c r="K434" s="370"/>
      <c r="L434" s="370"/>
      <c r="M434" s="370"/>
      <c r="N434" s="371"/>
      <c r="O434" s="371"/>
      <c r="P434" s="371"/>
      <c r="Q434" s="371"/>
      <c r="R434" s="371"/>
      <c r="S434" s="371"/>
      <c r="T434" s="443"/>
      <c r="U434" s="539"/>
      <c r="V434" s="117"/>
      <c r="W434" s="118"/>
      <c r="X434" s="119"/>
      <c r="Y434" s="120"/>
      <c r="Z434" s="122"/>
      <c r="AA434" s="121"/>
      <c r="AB434" s="443"/>
      <c r="AC434" s="734"/>
      <c r="AD434" s="372"/>
      <c r="AE434" s="485"/>
      <c r="AF434" s="373" t="str">
        <f t="shared" si="95"/>
        <v/>
      </c>
      <c r="AG434" s="373" t="str">
        <f t="shared" si="96"/>
        <v/>
      </c>
      <c r="AH434" s="374" t="str">
        <f t="shared" si="97"/>
        <v/>
      </c>
      <c r="AI434" s="375" t="str">
        <f t="shared" si="98"/>
        <v/>
      </c>
      <c r="AJ434" s="375" t="str">
        <f t="shared" si="99"/>
        <v/>
      </c>
      <c r="AK434" s="375" t="str">
        <f t="shared" si="100"/>
        <v/>
      </c>
      <c r="AL434" s="375" t="str">
        <f t="shared" si="101"/>
        <v/>
      </c>
      <c r="AM434" s="375" t="str">
        <f t="shared" si="102"/>
        <v/>
      </c>
      <c r="AN434" s="376"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376"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375" t="str">
        <f t="shared" si="103"/>
        <v/>
      </c>
      <c r="AQ434" s="444" t="str">
        <f t="shared" si="104"/>
        <v/>
      </c>
      <c r="AR434" s="375" t="str">
        <f t="shared" si="105"/>
        <v/>
      </c>
      <c r="AS434" s="377" t="str">
        <f t="shared" si="106"/>
        <v/>
      </c>
      <c r="AT434" s="378" t="str">
        <f t="shared" si="107"/>
        <v/>
      </c>
      <c r="AX434" s="625" t="b">
        <f t="shared" si="111"/>
        <v>0</v>
      </c>
      <c r="AY434" s="7" t="str">
        <f t="shared" si="112"/>
        <v>FALSEFALSEFALSE</v>
      </c>
      <c r="AZ434" s="626">
        <f t="shared" si="108"/>
        <v>0</v>
      </c>
      <c r="BA434" s="627" t="str">
        <f t="shared" si="113"/>
        <v/>
      </c>
      <c r="BB434" s="627">
        <f t="shared" si="109"/>
        <v>0</v>
      </c>
      <c r="BC434" s="690" t="str">
        <f t="shared" si="110"/>
        <v/>
      </c>
    </row>
    <row r="435" spans="1:55">
      <c r="A435" s="381">
        <v>378</v>
      </c>
      <c r="B435" s="117"/>
      <c r="C435" s="288"/>
      <c r="D435" s="289"/>
      <c r="E435" s="289"/>
      <c r="F435" s="290"/>
      <c r="G435" s="292"/>
      <c r="H435" s="116"/>
      <c r="I435" s="292"/>
      <c r="J435" s="116"/>
      <c r="K435" s="370"/>
      <c r="L435" s="370"/>
      <c r="M435" s="370"/>
      <c r="N435" s="371"/>
      <c r="O435" s="371"/>
      <c r="P435" s="371"/>
      <c r="Q435" s="371"/>
      <c r="R435" s="371"/>
      <c r="S435" s="371"/>
      <c r="T435" s="443"/>
      <c r="U435" s="539"/>
      <c r="V435" s="117"/>
      <c r="W435" s="118"/>
      <c r="X435" s="119"/>
      <c r="Y435" s="120"/>
      <c r="Z435" s="122"/>
      <c r="AA435" s="121"/>
      <c r="AB435" s="443"/>
      <c r="AC435" s="734"/>
      <c r="AD435" s="372"/>
      <c r="AE435" s="485"/>
      <c r="AF435" s="373" t="str">
        <f t="shared" si="95"/>
        <v/>
      </c>
      <c r="AG435" s="373" t="str">
        <f t="shared" si="96"/>
        <v/>
      </c>
      <c r="AH435" s="374" t="str">
        <f t="shared" si="97"/>
        <v/>
      </c>
      <c r="AI435" s="375" t="str">
        <f t="shared" si="98"/>
        <v/>
      </c>
      <c r="AJ435" s="375" t="str">
        <f t="shared" si="99"/>
        <v/>
      </c>
      <c r="AK435" s="375" t="str">
        <f t="shared" si="100"/>
        <v/>
      </c>
      <c r="AL435" s="375" t="str">
        <f t="shared" si="101"/>
        <v/>
      </c>
      <c r="AM435" s="375" t="str">
        <f t="shared" si="102"/>
        <v/>
      </c>
      <c r="AN435" s="376"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376"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375" t="str">
        <f t="shared" si="103"/>
        <v/>
      </c>
      <c r="AQ435" s="444" t="str">
        <f t="shared" si="104"/>
        <v/>
      </c>
      <c r="AR435" s="375" t="str">
        <f t="shared" si="105"/>
        <v/>
      </c>
      <c r="AS435" s="377" t="str">
        <f t="shared" si="106"/>
        <v/>
      </c>
      <c r="AT435" s="378" t="str">
        <f t="shared" si="107"/>
        <v/>
      </c>
      <c r="AX435" s="625" t="b">
        <f t="shared" si="111"/>
        <v>0</v>
      </c>
      <c r="AY435" s="7" t="str">
        <f t="shared" si="112"/>
        <v>FALSEFALSEFALSE</v>
      </c>
      <c r="AZ435" s="626">
        <f t="shared" si="108"/>
        <v>0</v>
      </c>
      <c r="BA435" s="627" t="str">
        <f t="shared" si="113"/>
        <v/>
      </c>
      <c r="BB435" s="627">
        <f t="shared" si="109"/>
        <v>0</v>
      </c>
      <c r="BC435" s="690" t="str">
        <f t="shared" si="110"/>
        <v/>
      </c>
    </row>
    <row r="436" spans="1:55">
      <c r="A436" s="381">
        <v>379</v>
      </c>
      <c r="B436" s="117"/>
      <c r="C436" s="288"/>
      <c r="D436" s="289"/>
      <c r="E436" s="289"/>
      <c r="F436" s="290"/>
      <c r="G436" s="292"/>
      <c r="H436" s="116"/>
      <c r="I436" s="292"/>
      <c r="J436" s="116"/>
      <c r="K436" s="370"/>
      <c r="L436" s="370"/>
      <c r="M436" s="370"/>
      <c r="N436" s="371"/>
      <c r="O436" s="371"/>
      <c r="P436" s="371"/>
      <c r="Q436" s="371"/>
      <c r="R436" s="371"/>
      <c r="S436" s="371"/>
      <c r="T436" s="443"/>
      <c r="U436" s="539"/>
      <c r="V436" s="117"/>
      <c r="W436" s="118"/>
      <c r="X436" s="119"/>
      <c r="Y436" s="120"/>
      <c r="Z436" s="122"/>
      <c r="AA436" s="121"/>
      <c r="AB436" s="443"/>
      <c r="AC436" s="734"/>
      <c r="AD436" s="372"/>
      <c r="AE436" s="485"/>
      <c r="AF436" s="373" t="str">
        <f t="shared" si="95"/>
        <v/>
      </c>
      <c r="AG436" s="373" t="str">
        <f t="shared" si="96"/>
        <v/>
      </c>
      <c r="AH436" s="374" t="str">
        <f t="shared" si="97"/>
        <v/>
      </c>
      <c r="AI436" s="375" t="str">
        <f t="shared" si="98"/>
        <v/>
      </c>
      <c r="AJ436" s="375" t="str">
        <f t="shared" si="99"/>
        <v/>
      </c>
      <c r="AK436" s="375" t="str">
        <f t="shared" si="100"/>
        <v/>
      </c>
      <c r="AL436" s="375" t="str">
        <f t="shared" si="101"/>
        <v/>
      </c>
      <c r="AM436" s="375" t="str">
        <f t="shared" si="102"/>
        <v/>
      </c>
      <c r="AN436" s="376"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376"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375" t="str">
        <f t="shared" si="103"/>
        <v/>
      </c>
      <c r="AQ436" s="444" t="str">
        <f t="shared" si="104"/>
        <v/>
      </c>
      <c r="AR436" s="375" t="str">
        <f t="shared" si="105"/>
        <v/>
      </c>
      <c r="AS436" s="377" t="str">
        <f t="shared" si="106"/>
        <v/>
      </c>
      <c r="AT436" s="378" t="str">
        <f t="shared" si="107"/>
        <v/>
      </c>
      <c r="AX436" s="625" t="b">
        <f t="shared" si="111"/>
        <v>0</v>
      </c>
      <c r="AY436" s="7" t="str">
        <f t="shared" si="112"/>
        <v>FALSEFALSEFALSE</v>
      </c>
      <c r="AZ436" s="626">
        <f t="shared" si="108"/>
        <v>0</v>
      </c>
      <c r="BA436" s="627" t="str">
        <f t="shared" si="113"/>
        <v/>
      </c>
      <c r="BB436" s="627">
        <f t="shared" si="109"/>
        <v>0</v>
      </c>
      <c r="BC436" s="690" t="str">
        <f t="shared" si="110"/>
        <v/>
      </c>
    </row>
    <row r="437" spans="1:55">
      <c r="A437" s="381">
        <v>380</v>
      </c>
      <c r="B437" s="117"/>
      <c r="C437" s="288"/>
      <c r="D437" s="289"/>
      <c r="E437" s="289"/>
      <c r="F437" s="290"/>
      <c r="G437" s="292"/>
      <c r="H437" s="116"/>
      <c r="I437" s="292"/>
      <c r="J437" s="116"/>
      <c r="K437" s="370"/>
      <c r="L437" s="370"/>
      <c r="M437" s="370"/>
      <c r="N437" s="371"/>
      <c r="O437" s="371"/>
      <c r="P437" s="371"/>
      <c r="Q437" s="371"/>
      <c r="R437" s="371"/>
      <c r="S437" s="371"/>
      <c r="T437" s="443"/>
      <c r="U437" s="539"/>
      <c r="V437" s="117"/>
      <c r="W437" s="118"/>
      <c r="X437" s="119"/>
      <c r="Y437" s="120"/>
      <c r="Z437" s="122"/>
      <c r="AA437" s="121"/>
      <c r="AB437" s="443"/>
      <c r="AC437" s="734"/>
      <c r="AD437" s="372"/>
      <c r="AE437" s="485"/>
      <c r="AF437" s="373" t="str">
        <f t="shared" si="95"/>
        <v/>
      </c>
      <c r="AG437" s="373" t="str">
        <f t="shared" si="96"/>
        <v/>
      </c>
      <c r="AH437" s="374" t="str">
        <f t="shared" si="97"/>
        <v/>
      </c>
      <c r="AI437" s="375" t="str">
        <f t="shared" si="98"/>
        <v/>
      </c>
      <c r="AJ437" s="375" t="str">
        <f t="shared" si="99"/>
        <v/>
      </c>
      <c r="AK437" s="375" t="str">
        <f t="shared" si="100"/>
        <v/>
      </c>
      <c r="AL437" s="375" t="str">
        <f t="shared" si="101"/>
        <v/>
      </c>
      <c r="AM437" s="375" t="str">
        <f t="shared" si="102"/>
        <v/>
      </c>
      <c r="AN437" s="376"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376"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375" t="str">
        <f t="shared" si="103"/>
        <v/>
      </c>
      <c r="AQ437" s="444" t="str">
        <f t="shared" si="104"/>
        <v/>
      </c>
      <c r="AR437" s="375" t="str">
        <f t="shared" si="105"/>
        <v/>
      </c>
      <c r="AS437" s="377" t="str">
        <f t="shared" si="106"/>
        <v/>
      </c>
      <c r="AT437" s="378" t="str">
        <f t="shared" si="107"/>
        <v/>
      </c>
      <c r="AX437" s="625" t="b">
        <f t="shared" si="111"/>
        <v>0</v>
      </c>
      <c r="AY437" s="7" t="str">
        <f t="shared" si="112"/>
        <v>FALSEFALSEFALSE</v>
      </c>
      <c r="AZ437" s="626">
        <f t="shared" si="108"/>
        <v>0</v>
      </c>
      <c r="BA437" s="627" t="str">
        <f t="shared" si="113"/>
        <v/>
      </c>
      <c r="BB437" s="627">
        <f t="shared" si="109"/>
        <v>0</v>
      </c>
      <c r="BC437" s="690" t="str">
        <f t="shared" si="110"/>
        <v/>
      </c>
    </row>
    <row r="438" spans="1:55">
      <c r="A438" s="381">
        <v>381</v>
      </c>
      <c r="B438" s="117"/>
      <c r="C438" s="288"/>
      <c r="D438" s="289"/>
      <c r="E438" s="289"/>
      <c r="F438" s="290"/>
      <c r="G438" s="292"/>
      <c r="H438" s="116"/>
      <c r="I438" s="292"/>
      <c r="J438" s="116"/>
      <c r="K438" s="370"/>
      <c r="L438" s="370"/>
      <c r="M438" s="370"/>
      <c r="N438" s="371"/>
      <c r="O438" s="371"/>
      <c r="P438" s="371"/>
      <c r="Q438" s="371"/>
      <c r="R438" s="371"/>
      <c r="S438" s="371"/>
      <c r="T438" s="443"/>
      <c r="U438" s="539"/>
      <c r="V438" s="117"/>
      <c r="W438" s="118"/>
      <c r="X438" s="119"/>
      <c r="Y438" s="120"/>
      <c r="Z438" s="122"/>
      <c r="AA438" s="121"/>
      <c r="AB438" s="443"/>
      <c r="AC438" s="734"/>
      <c r="AD438" s="372"/>
      <c r="AE438" s="485"/>
      <c r="AF438" s="373" t="str">
        <f t="shared" si="95"/>
        <v/>
      </c>
      <c r="AG438" s="373" t="str">
        <f t="shared" si="96"/>
        <v/>
      </c>
      <c r="AH438" s="374" t="str">
        <f t="shared" si="97"/>
        <v/>
      </c>
      <c r="AI438" s="375" t="str">
        <f t="shared" si="98"/>
        <v/>
      </c>
      <c r="AJ438" s="375" t="str">
        <f t="shared" si="99"/>
        <v/>
      </c>
      <c r="AK438" s="375" t="str">
        <f t="shared" si="100"/>
        <v/>
      </c>
      <c r="AL438" s="375" t="str">
        <f t="shared" si="101"/>
        <v/>
      </c>
      <c r="AM438" s="375" t="str">
        <f t="shared" si="102"/>
        <v/>
      </c>
      <c r="AN438" s="376"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376"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375" t="str">
        <f t="shared" si="103"/>
        <v/>
      </c>
      <c r="AQ438" s="444" t="str">
        <f t="shared" si="104"/>
        <v/>
      </c>
      <c r="AR438" s="375" t="str">
        <f t="shared" si="105"/>
        <v/>
      </c>
      <c r="AS438" s="377" t="str">
        <f t="shared" si="106"/>
        <v/>
      </c>
      <c r="AT438" s="378" t="str">
        <f t="shared" si="107"/>
        <v/>
      </c>
      <c r="AX438" s="625" t="b">
        <f t="shared" si="111"/>
        <v>0</v>
      </c>
      <c r="AY438" s="7" t="str">
        <f t="shared" si="112"/>
        <v>FALSEFALSEFALSE</v>
      </c>
      <c r="AZ438" s="626">
        <f t="shared" si="108"/>
        <v>0</v>
      </c>
      <c r="BA438" s="627" t="str">
        <f t="shared" si="113"/>
        <v/>
      </c>
      <c r="BB438" s="627">
        <f t="shared" si="109"/>
        <v>0</v>
      </c>
      <c r="BC438" s="690" t="str">
        <f t="shared" si="110"/>
        <v/>
      </c>
    </row>
    <row r="439" spans="1:55">
      <c r="A439" s="381">
        <v>382</v>
      </c>
      <c r="B439" s="117"/>
      <c r="C439" s="288"/>
      <c r="D439" s="289"/>
      <c r="E439" s="289"/>
      <c r="F439" s="290"/>
      <c r="G439" s="292"/>
      <c r="H439" s="116"/>
      <c r="I439" s="292"/>
      <c r="J439" s="116"/>
      <c r="K439" s="370"/>
      <c r="L439" s="370"/>
      <c r="M439" s="370"/>
      <c r="N439" s="371"/>
      <c r="O439" s="371"/>
      <c r="P439" s="371"/>
      <c r="Q439" s="371"/>
      <c r="R439" s="371"/>
      <c r="S439" s="371"/>
      <c r="T439" s="443"/>
      <c r="U439" s="539"/>
      <c r="V439" s="117"/>
      <c r="W439" s="118"/>
      <c r="X439" s="119"/>
      <c r="Y439" s="120"/>
      <c r="Z439" s="122"/>
      <c r="AA439" s="121"/>
      <c r="AB439" s="443"/>
      <c r="AC439" s="734"/>
      <c r="AD439" s="372"/>
      <c r="AE439" s="485"/>
      <c r="AF439" s="373" t="str">
        <f t="shared" si="95"/>
        <v/>
      </c>
      <c r="AG439" s="373" t="str">
        <f t="shared" si="96"/>
        <v/>
      </c>
      <c r="AH439" s="374" t="str">
        <f t="shared" si="97"/>
        <v/>
      </c>
      <c r="AI439" s="375" t="str">
        <f t="shared" si="98"/>
        <v/>
      </c>
      <c r="AJ439" s="375" t="str">
        <f t="shared" si="99"/>
        <v/>
      </c>
      <c r="AK439" s="375" t="str">
        <f t="shared" si="100"/>
        <v/>
      </c>
      <c r="AL439" s="375" t="str">
        <f t="shared" si="101"/>
        <v/>
      </c>
      <c r="AM439" s="375" t="str">
        <f t="shared" si="102"/>
        <v/>
      </c>
      <c r="AN439" s="376"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376"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375" t="str">
        <f t="shared" si="103"/>
        <v/>
      </c>
      <c r="AQ439" s="444" t="str">
        <f t="shared" si="104"/>
        <v/>
      </c>
      <c r="AR439" s="375" t="str">
        <f t="shared" si="105"/>
        <v/>
      </c>
      <c r="AS439" s="377" t="str">
        <f t="shared" si="106"/>
        <v/>
      </c>
      <c r="AT439" s="378" t="str">
        <f t="shared" si="107"/>
        <v/>
      </c>
      <c r="AX439" s="625" t="b">
        <f t="shared" si="111"/>
        <v>0</v>
      </c>
      <c r="AY439" s="7" t="str">
        <f t="shared" si="112"/>
        <v>FALSEFALSEFALSE</v>
      </c>
      <c r="AZ439" s="626">
        <f t="shared" si="108"/>
        <v>0</v>
      </c>
      <c r="BA439" s="627" t="str">
        <f t="shared" si="113"/>
        <v/>
      </c>
      <c r="BB439" s="627">
        <f t="shared" si="109"/>
        <v>0</v>
      </c>
      <c r="BC439" s="690" t="str">
        <f t="shared" si="110"/>
        <v/>
      </c>
    </row>
    <row r="440" spans="1:55">
      <c r="A440" s="381">
        <v>383</v>
      </c>
      <c r="B440" s="117"/>
      <c r="C440" s="288"/>
      <c r="D440" s="289"/>
      <c r="E440" s="289"/>
      <c r="F440" s="290"/>
      <c r="G440" s="292"/>
      <c r="H440" s="116"/>
      <c r="I440" s="292"/>
      <c r="J440" s="116"/>
      <c r="K440" s="370"/>
      <c r="L440" s="370"/>
      <c r="M440" s="370"/>
      <c r="N440" s="371"/>
      <c r="O440" s="371"/>
      <c r="P440" s="371"/>
      <c r="Q440" s="371"/>
      <c r="R440" s="371"/>
      <c r="S440" s="371"/>
      <c r="T440" s="443"/>
      <c r="U440" s="539"/>
      <c r="V440" s="117"/>
      <c r="W440" s="118"/>
      <c r="X440" s="119"/>
      <c r="Y440" s="120"/>
      <c r="Z440" s="122"/>
      <c r="AA440" s="121"/>
      <c r="AB440" s="443"/>
      <c r="AC440" s="734"/>
      <c r="AD440" s="372"/>
      <c r="AE440" s="485"/>
      <c r="AF440" s="373" t="str">
        <f t="shared" si="95"/>
        <v/>
      </c>
      <c r="AG440" s="373" t="str">
        <f t="shared" si="96"/>
        <v/>
      </c>
      <c r="AH440" s="374" t="str">
        <f t="shared" si="97"/>
        <v/>
      </c>
      <c r="AI440" s="375" t="str">
        <f t="shared" si="98"/>
        <v/>
      </c>
      <c r="AJ440" s="375" t="str">
        <f t="shared" si="99"/>
        <v/>
      </c>
      <c r="AK440" s="375" t="str">
        <f t="shared" si="100"/>
        <v/>
      </c>
      <c r="AL440" s="375" t="str">
        <f t="shared" si="101"/>
        <v/>
      </c>
      <c r="AM440" s="375" t="str">
        <f t="shared" si="102"/>
        <v/>
      </c>
      <c r="AN440" s="376"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376"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375" t="str">
        <f t="shared" si="103"/>
        <v/>
      </c>
      <c r="AQ440" s="444" t="str">
        <f t="shared" si="104"/>
        <v/>
      </c>
      <c r="AR440" s="375" t="str">
        <f t="shared" si="105"/>
        <v/>
      </c>
      <c r="AS440" s="377" t="str">
        <f t="shared" si="106"/>
        <v/>
      </c>
      <c r="AT440" s="378" t="str">
        <f t="shared" si="107"/>
        <v/>
      </c>
      <c r="AX440" s="625" t="b">
        <f t="shared" si="111"/>
        <v>0</v>
      </c>
      <c r="AY440" s="7" t="str">
        <f t="shared" si="112"/>
        <v>FALSEFALSEFALSE</v>
      </c>
      <c r="AZ440" s="626">
        <f t="shared" si="108"/>
        <v>0</v>
      </c>
      <c r="BA440" s="627" t="str">
        <f t="shared" si="113"/>
        <v/>
      </c>
      <c r="BB440" s="627">
        <f t="shared" si="109"/>
        <v>0</v>
      </c>
      <c r="BC440" s="690" t="str">
        <f t="shared" si="110"/>
        <v/>
      </c>
    </row>
    <row r="441" spans="1:55">
      <c r="A441" s="381">
        <v>384</v>
      </c>
      <c r="B441" s="117"/>
      <c r="C441" s="288"/>
      <c r="D441" s="289"/>
      <c r="E441" s="289"/>
      <c r="F441" s="290"/>
      <c r="G441" s="292"/>
      <c r="H441" s="116"/>
      <c r="I441" s="292"/>
      <c r="J441" s="116"/>
      <c r="K441" s="370"/>
      <c r="L441" s="370"/>
      <c r="M441" s="370"/>
      <c r="N441" s="371"/>
      <c r="O441" s="371"/>
      <c r="P441" s="371"/>
      <c r="Q441" s="371"/>
      <c r="R441" s="371"/>
      <c r="S441" s="371"/>
      <c r="T441" s="443"/>
      <c r="U441" s="539"/>
      <c r="V441" s="117"/>
      <c r="W441" s="118"/>
      <c r="X441" s="119"/>
      <c r="Y441" s="120"/>
      <c r="Z441" s="122"/>
      <c r="AA441" s="121"/>
      <c r="AB441" s="443"/>
      <c r="AC441" s="734"/>
      <c r="AD441" s="372"/>
      <c r="AE441" s="485"/>
      <c r="AF441" s="373" t="str">
        <f t="shared" si="95"/>
        <v/>
      </c>
      <c r="AG441" s="373" t="str">
        <f t="shared" si="96"/>
        <v/>
      </c>
      <c r="AH441" s="374" t="str">
        <f t="shared" si="97"/>
        <v/>
      </c>
      <c r="AI441" s="375" t="str">
        <f t="shared" si="98"/>
        <v/>
      </c>
      <c r="AJ441" s="375" t="str">
        <f t="shared" si="99"/>
        <v/>
      </c>
      <c r="AK441" s="375" t="str">
        <f t="shared" si="100"/>
        <v/>
      </c>
      <c r="AL441" s="375" t="str">
        <f t="shared" si="101"/>
        <v/>
      </c>
      <c r="AM441" s="375" t="str">
        <f t="shared" si="102"/>
        <v/>
      </c>
      <c r="AN441" s="376"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376"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375" t="str">
        <f t="shared" si="103"/>
        <v/>
      </c>
      <c r="AQ441" s="444" t="str">
        <f t="shared" si="104"/>
        <v/>
      </c>
      <c r="AR441" s="375" t="str">
        <f t="shared" si="105"/>
        <v/>
      </c>
      <c r="AS441" s="377" t="str">
        <f t="shared" si="106"/>
        <v/>
      </c>
      <c r="AT441" s="378" t="str">
        <f t="shared" si="107"/>
        <v/>
      </c>
      <c r="AX441" s="625" t="b">
        <f t="shared" si="111"/>
        <v>0</v>
      </c>
      <c r="AY441" s="7" t="str">
        <f t="shared" si="112"/>
        <v>FALSEFALSEFALSE</v>
      </c>
      <c r="AZ441" s="626">
        <f t="shared" si="108"/>
        <v>0</v>
      </c>
      <c r="BA441" s="627" t="str">
        <f t="shared" si="113"/>
        <v/>
      </c>
      <c r="BB441" s="627">
        <f t="shared" si="109"/>
        <v>0</v>
      </c>
      <c r="BC441" s="690" t="str">
        <f t="shared" si="110"/>
        <v/>
      </c>
    </row>
    <row r="442" spans="1:55">
      <c r="A442" s="381">
        <v>385</v>
      </c>
      <c r="B442" s="117"/>
      <c r="C442" s="288"/>
      <c r="D442" s="289"/>
      <c r="E442" s="289"/>
      <c r="F442" s="290"/>
      <c r="G442" s="292"/>
      <c r="H442" s="116"/>
      <c r="I442" s="292"/>
      <c r="J442" s="116"/>
      <c r="K442" s="370"/>
      <c r="L442" s="370"/>
      <c r="M442" s="370"/>
      <c r="N442" s="371"/>
      <c r="O442" s="371"/>
      <c r="P442" s="371"/>
      <c r="Q442" s="371"/>
      <c r="R442" s="371"/>
      <c r="S442" s="371"/>
      <c r="T442" s="443"/>
      <c r="U442" s="539"/>
      <c r="V442" s="117"/>
      <c r="W442" s="118"/>
      <c r="X442" s="119"/>
      <c r="Y442" s="120"/>
      <c r="Z442" s="122"/>
      <c r="AA442" s="121"/>
      <c r="AB442" s="443"/>
      <c r="AC442" s="734"/>
      <c r="AD442" s="372"/>
      <c r="AE442" s="485"/>
      <c r="AF442" s="373" t="str">
        <f t="shared" ref="AF442:AF505" si="114">IF(OR(T442="(減車済)",T442=""),"",1)</f>
        <v/>
      </c>
      <c r="AG442" s="373" t="str">
        <f t="shared" ref="AG442:AG505" si="115">IF(OR(T442="継続",T442="新規"),1,"")</f>
        <v/>
      </c>
      <c r="AH442" s="374" t="str">
        <f t="shared" ref="AH442:AH505" si="116">IF(AF442="","",UPPER(ASC(X442)))</f>
        <v/>
      </c>
      <c r="AI442" s="375" t="str">
        <f t="shared" ref="AI442:AI505" si="117">IF(AF442="","",IF(V442="","",IF(V442="普通",1,IF(V442="小型",2,0))))</f>
        <v/>
      </c>
      <c r="AJ442" s="375" t="str">
        <f t="shared" ref="AJ442:AJ505" si="118">IF(AF442="","",IF(W442="","",VLOOKUP(W442,用途,2,FALSE)))</f>
        <v/>
      </c>
      <c r="AK442" s="375" t="str">
        <f t="shared" ref="AK442:AK505" si="119">IF(AF442="","",IF(Y442="","",IF(Y442&lt;=10,1,IF(Y442&lt;30,2,IF(Y442&gt;=30,3,0)))))</f>
        <v/>
      </c>
      <c r="AL442" s="375" t="str">
        <f t="shared" ref="AL442:AL505" si="120">IF(AF442="","",IF(Z442="","",IF(Z442&lt;=1.7*1000,1,IF(Z442&lt;=2.5*1000,2,IF(Z442&lt;=3.5*1000,3,IF(Z442&lt;8*1000,4,IF(Z442&gt;=8*1000,5,"")))))))</f>
        <v/>
      </c>
      <c r="AM442" s="375" t="str">
        <f t="shared" ref="AM442:AM505" si="121">IF(AF442="","",IF(AA442="","",VLOOKUP(AA442,燃料の種類,2,FALSE)))</f>
        <v/>
      </c>
      <c r="AN442" s="376"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376"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375" t="str">
        <f t="shared" ref="AP442:AP505" si="122">IF((AF442="")+(AC442=""),"",IF(燃料区分1=4,VLOOKUP(AO442,排ガス低減レベル,2,FALSE),VLOOKUP(AC442,排ガス低減レベル,2,FALSE)))</f>
        <v/>
      </c>
      <c r="AQ442" s="444" t="str">
        <f t="shared" ref="AQ442:AQ505" si="123">IF(AG442="","",IF(AJ442=3,B442&amp;"-"&amp;SUM(AJ442*100,AK442*10,AL442)&amp;"A",IF(OR(AJ442=2,AJ442=4,AJ442=6),B442&amp;"-"&amp;AL442*10&amp;"A",IF(AJ442=1,B442&amp;"-"&amp;AJ442&amp;"A",IF(AJ442=5,B442&amp;"-"&amp;SUM(AJ442*100,AI442*10,AL442)&amp;"A","")))))</f>
        <v/>
      </c>
      <c r="AR442" s="375" t="str">
        <f t="shared" ref="AR442:AR505" si="124">IF(OR(AM442=1,AM442=2,AM442=11),1,IF(AM442=6,2,IF(OR(AM442=4,AM442=5,AM442=10),3,IF(AM442=7,4,IF(AM442=3,5, IF(OR(AM442=8,AM442=9),6,""))))))</f>
        <v/>
      </c>
      <c r="AS442" s="377" t="str">
        <f t="shared" ref="AS442:AS505" si="125">IF(AG442="","",B442&amp;"-"&amp;AM442)</f>
        <v/>
      </c>
      <c r="AT442" s="378" t="str">
        <f t="shared" ref="AT442:AT505" si="126">IF(AF442="","",VLOOKUP(T442,車両の増減,2,FALSE))</f>
        <v/>
      </c>
      <c r="AX442" s="625" t="b">
        <f t="shared" si="111"/>
        <v>0</v>
      </c>
      <c r="AY442" s="7" t="str">
        <f t="shared" si="112"/>
        <v>FALSEFALSEFALSE</v>
      </c>
      <c r="AZ442" s="626">
        <f t="shared" ref="AZ442:AZ505" si="127">AA442</f>
        <v>0</v>
      </c>
      <c r="BA442" s="627" t="str">
        <f t="shared" si="113"/>
        <v/>
      </c>
      <c r="BB442" s="627">
        <f t="shared" ref="BB442:BB505" si="128">LEN(X442)</f>
        <v>0</v>
      </c>
      <c r="BC442" s="690" t="str">
        <f t="shared" ref="BC442:BC505" si="129">MID(X442,2,1)</f>
        <v/>
      </c>
    </row>
    <row r="443" spans="1:55">
      <c r="A443" s="381">
        <v>386</v>
      </c>
      <c r="B443" s="117"/>
      <c r="C443" s="288"/>
      <c r="D443" s="289"/>
      <c r="E443" s="289"/>
      <c r="F443" s="290"/>
      <c r="G443" s="292"/>
      <c r="H443" s="116"/>
      <c r="I443" s="292"/>
      <c r="J443" s="116"/>
      <c r="K443" s="370"/>
      <c r="L443" s="370"/>
      <c r="M443" s="370"/>
      <c r="N443" s="371"/>
      <c r="O443" s="371"/>
      <c r="P443" s="371"/>
      <c r="Q443" s="371"/>
      <c r="R443" s="371"/>
      <c r="S443" s="371"/>
      <c r="T443" s="443"/>
      <c r="U443" s="539"/>
      <c r="V443" s="117"/>
      <c r="W443" s="118"/>
      <c r="X443" s="119"/>
      <c r="Y443" s="120"/>
      <c r="Z443" s="122"/>
      <c r="AA443" s="121"/>
      <c r="AB443" s="443"/>
      <c r="AC443" s="734"/>
      <c r="AD443" s="372"/>
      <c r="AE443" s="485"/>
      <c r="AF443" s="373" t="str">
        <f t="shared" si="114"/>
        <v/>
      </c>
      <c r="AG443" s="373" t="str">
        <f t="shared" si="115"/>
        <v/>
      </c>
      <c r="AH443" s="374" t="str">
        <f t="shared" si="116"/>
        <v/>
      </c>
      <c r="AI443" s="375" t="str">
        <f t="shared" si="117"/>
        <v/>
      </c>
      <c r="AJ443" s="375" t="str">
        <f t="shared" si="118"/>
        <v/>
      </c>
      <c r="AK443" s="375" t="str">
        <f t="shared" si="119"/>
        <v/>
      </c>
      <c r="AL443" s="375" t="str">
        <f t="shared" si="120"/>
        <v/>
      </c>
      <c r="AM443" s="375" t="str">
        <f t="shared" si="121"/>
        <v/>
      </c>
      <c r="AN443" s="376"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376"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375" t="str">
        <f t="shared" si="122"/>
        <v/>
      </c>
      <c r="AQ443" s="444" t="str">
        <f t="shared" si="123"/>
        <v/>
      </c>
      <c r="AR443" s="375" t="str">
        <f t="shared" si="124"/>
        <v/>
      </c>
      <c r="AS443" s="377" t="str">
        <f t="shared" si="125"/>
        <v/>
      </c>
      <c r="AT443" s="378" t="str">
        <f t="shared" si="126"/>
        <v/>
      </c>
      <c r="AX443" s="625" t="b">
        <f t="shared" ref="AX443:AX506" si="130">IF(AY443="FALSEFALSEFALSEFALSE","ハイブリッド")</f>
        <v>0</v>
      </c>
      <c r="AY443" s="7" t="str">
        <f t="shared" ref="AY443:AY506" si="131">EXACT(AZ443,BA443)&amp;IF(BA443="","")&amp;IF(AZ443="電気",TRUE)&amp;IF(AZ443="LPG",TRUE)</f>
        <v>FALSEFALSEFALSE</v>
      </c>
      <c r="AZ443" s="626">
        <f t="shared" si="127"/>
        <v>0</v>
      </c>
      <c r="BA443" s="627" t="str">
        <f t="shared" ref="BA443:BA506" si="132">IF(COUNTIFS(BC443,"*A*",BB443,"3"),"ハイブリッド(ガソリン)","")</f>
        <v/>
      </c>
      <c r="BB443" s="627">
        <f t="shared" si="128"/>
        <v>0</v>
      </c>
      <c r="BC443" s="690" t="str">
        <f t="shared" si="129"/>
        <v/>
      </c>
    </row>
    <row r="444" spans="1:55">
      <c r="A444" s="381">
        <v>387</v>
      </c>
      <c r="B444" s="117"/>
      <c r="C444" s="288"/>
      <c r="D444" s="289"/>
      <c r="E444" s="289"/>
      <c r="F444" s="290"/>
      <c r="G444" s="292"/>
      <c r="H444" s="116"/>
      <c r="I444" s="292"/>
      <c r="J444" s="116"/>
      <c r="K444" s="370"/>
      <c r="L444" s="370"/>
      <c r="M444" s="370"/>
      <c r="N444" s="371"/>
      <c r="O444" s="371"/>
      <c r="P444" s="371"/>
      <c r="Q444" s="371"/>
      <c r="R444" s="371"/>
      <c r="S444" s="371"/>
      <c r="T444" s="443"/>
      <c r="U444" s="539"/>
      <c r="V444" s="117"/>
      <c r="W444" s="118"/>
      <c r="X444" s="119"/>
      <c r="Y444" s="120"/>
      <c r="Z444" s="122"/>
      <c r="AA444" s="121"/>
      <c r="AB444" s="443"/>
      <c r="AC444" s="734"/>
      <c r="AD444" s="372"/>
      <c r="AE444" s="485"/>
      <c r="AF444" s="373" t="str">
        <f t="shared" si="114"/>
        <v/>
      </c>
      <c r="AG444" s="373" t="str">
        <f t="shared" si="115"/>
        <v/>
      </c>
      <c r="AH444" s="374" t="str">
        <f t="shared" si="116"/>
        <v/>
      </c>
      <c r="AI444" s="375" t="str">
        <f t="shared" si="117"/>
        <v/>
      </c>
      <c r="AJ444" s="375" t="str">
        <f t="shared" si="118"/>
        <v/>
      </c>
      <c r="AK444" s="375" t="str">
        <f t="shared" si="119"/>
        <v/>
      </c>
      <c r="AL444" s="375" t="str">
        <f t="shared" si="120"/>
        <v/>
      </c>
      <c r="AM444" s="375" t="str">
        <f t="shared" si="121"/>
        <v/>
      </c>
      <c r="AN444" s="376"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376"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375" t="str">
        <f t="shared" si="122"/>
        <v/>
      </c>
      <c r="AQ444" s="444" t="str">
        <f t="shared" si="123"/>
        <v/>
      </c>
      <c r="AR444" s="375" t="str">
        <f t="shared" si="124"/>
        <v/>
      </c>
      <c r="AS444" s="377" t="str">
        <f t="shared" si="125"/>
        <v/>
      </c>
      <c r="AT444" s="378" t="str">
        <f t="shared" si="126"/>
        <v/>
      </c>
      <c r="AX444" s="625" t="b">
        <f t="shared" si="130"/>
        <v>0</v>
      </c>
      <c r="AY444" s="7" t="str">
        <f t="shared" si="131"/>
        <v>FALSEFALSEFALSE</v>
      </c>
      <c r="AZ444" s="626">
        <f t="shared" si="127"/>
        <v>0</v>
      </c>
      <c r="BA444" s="627" t="str">
        <f t="shared" si="132"/>
        <v/>
      </c>
      <c r="BB444" s="627">
        <f t="shared" si="128"/>
        <v>0</v>
      </c>
      <c r="BC444" s="690" t="str">
        <f t="shared" si="129"/>
        <v/>
      </c>
    </row>
    <row r="445" spans="1:55">
      <c r="A445" s="381">
        <v>388</v>
      </c>
      <c r="B445" s="117"/>
      <c r="C445" s="288"/>
      <c r="D445" s="289"/>
      <c r="E445" s="289"/>
      <c r="F445" s="290"/>
      <c r="G445" s="292"/>
      <c r="H445" s="116"/>
      <c r="I445" s="292"/>
      <c r="J445" s="116"/>
      <c r="K445" s="370"/>
      <c r="L445" s="370"/>
      <c r="M445" s="370"/>
      <c r="N445" s="371"/>
      <c r="O445" s="371"/>
      <c r="P445" s="371"/>
      <c r="Q445" s="371"/>
      <c r="R445" s="371"/>
      <c r="S445" s="371"/>
      <c r="T445" s="443"/>
      <c r="U445" s="539"/>
      <c r="V445" s="117"/>
      <c r="W445" s="118"/>
      <c r="X445" s="119"/>
      <c r="Y445" s="120"/>
      <c r="Z445" s="122"/>
      <c r="AA445" s="121"/>
      <c r="AB445" s="443"/>
      <c r="AC445" s="734"/>
      <c r="AD445" s="372"/>
      <c r="AE445" s="485"/>
      <c r="AF445" s="373" t="str">
        <f t="shared" si="114"/>
        <v/>
      </c>
      <c r="AG445" s="373" t="str">
        <f t="shared" si="115"/>
        <v/>
      </c>
      <c r="AH445" s="374" t="str">
        <f t="shared" si="116"/>
        <v/>
      </c>
      <c r="AI445" s="375" t="str">
        <f t="shared" si="117"/>
        <v/>
      </c>
      <c r="AJ445" s="375" t="str">
        <f t="shared" si="118"/>
        <v/>
      </c>
      <c r="AK445" s="375" t="str">
        <f t="shared" si="119"/>
        <v/>
      </c>
      <c r="AL445" s="375" t="str">
        <f t="shared" si="120"/>
        <v/>
      </c>
      <c r="AM445" s="375" t="str">
        <f t="shared" si="121"/>
        <v/>
      </c>
      <c r="AN445" s="376"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376"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375" t="str">
        <f t="shared" si="122"/>
        <v/>
      </c>
      <c r="AQ445" s="444" t="str">
        <f t="shared" si="123"/>
        <v/>
      </c>
      <c r="AR445" s="375" t="str">
        <f t="shared" si="124"/>
        <v/>
      </c>
      <c r="AS445" s="377" t="str">
        <f t="shared" si="125"/>
        <v/>
      </c>
      <c r="AT445" s="378" t="str">
        <f t="shared" si="126"/>
        <v/>
      </c>
      <c r="AX445" s="625" t="b">
        <f t="shared" si="130"/>
        <v>0</v>
      </c>
      <c r="AY445" s="7" t="str">
        <f t="shared" si="131"/>
        <v>FALSEFALSEFALSE</v>
      </c>
      <c r="AZ445" s="626">
        <f t="shared" si="127"/>
        <v>0</v>
      </c>
      <c r="BA445" s="627" t="str">
        <f t="shared" si="132"/>
        <v/>
      </c>
      <c r="BB445" s="627">
        <f t="shared" si="128"/>
        <v>0</v>
      </c>
      <c r="BC445" s="690" t="str">
        <f t="shared" si="129"/>
        <v/>
      </c>
    </row>
    <row r="446" spans="1:55">
      <c r="A446" s="381">
        <v>389</v>
      </c>
      <c r="B446" s="117"/>
      <c r="C446" s="288"/>
      <c r="D446" s="289"/>
      <c r="E446" s="289"/>
      <c r="F446" s="290"/>
      <c r="G446" s="292"/>
      <c r="H446" s="116"/>
      <c r="I446" s="292"/>
      <c r="J446" s="116"/>
      <c r="K446" s="370"/>
      <c r="L446" s="370"/>
      <c r="M446" s="370"/>
      <c r="N446" s="371"/>
      <c r="O446" s="371"/>
      <c r="P446" s="371"/>
      <c r="Q446" s="371"/>
      <c r="R446" s="371"/>
      <c r="S446" s="371"/>
      <c r="T446" s="443"/>
      <c r="U446" s="539"/>
      <c r="V446" s="117"/>
      <c r="W446" s="118"/>
      <c r="X446" s="119"/>
      <c r="Y446" s="120"/>
      <c r="Z446" s="122"/>
      <c r="AA446" s="121"/>
      <c r="AB446" s="443"/>
      <c r="AC446" s="734"/>
      <c r="AD446" s="372"/>
      <c r="AE446" s="485"/>
      <c r="AF446" s="373" t="str">
        <f t="shared" si="114"/>
        <v/>
      </c>
      <c r="AG446" s="373" t="str">
        <f t="shared" si="115"/>
        <v/>
      </c>
      <c r="AH446" s="374" t="str">
        <f t="shared" si="116"/>
        <v/>
      </c>
      <c r="AI446" s="375" t="str">
        <f t="shared" si="117"/>
        <v/>
      </c>
      <c r="AJ446" s="375" t="str">
        <f t="shared" si="118"/>
        <v/>
      </c>
      <c r="AK446" s="375" t="str">
        <f t="shared" si="119"/>
        <v/>
      </c>
      <c r="AL446" s="375" t="str">
        <f t="shared" si="120"/>
        <v/>
      </c>
      <c r="AM446" s="375" t="str">
        <f t="shared" si="121"/>
        <v/>
      </c>
      <c r="AN446" s="376"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376"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375" t="str">
        <f t="shared" si="122"/>
        <v/>
      </c>
      <c r="AQ446" s="444" t="str">
        <f t="shared" si="123"/>
        <v/>
      </c>
      <c r="AR446" s="375" t="str">
        <f t="shared" si="124"/>
        <v/>
      </c>
      <c r="AS446" s="377" t="str">
        <f t="shared" si="125"/>
        <v/>
      </c>
      <c r="AT446" s="378" t="str">
        <f t="shared" si="126"/>
        <v/>
      </c>
      <c r="AX446" s="625" t="b">
        <f t="shared" si="130"/>
        <v>0</v>
      </c>
      <c r="AY446" s="7" t="str">
        <f t="shared" si="131"/>
        <v>FALSEFALSEFALSE</v>
      </c>
      <c r="AZ446" s="626">
        <f t="shared" si="127"/>
        <v>0</v>
      </c>
      <c r="BA446" s="627" t="str">
        <f t="shared" si="132"/>
        <v/>
      </c>
      <c r="BB446" s="627">
        <f t="shared" si="128"/>
        <v>0</v>
      </c>
      <c r="BC446" s="690" t="str">
        <f t="shared" si="129"/>
        <v/>
      </c>
    </row>
    <row r="447" spans="1:55">
      <c r="A447" s="381">
        <v>390</v>
      </c>
      <c r="B447" s="117"/>
      <c r="C447" s="288"/>
      <c r="D447" s="289"/>
      <c r="E447" s="289"/>
      <c r="F447" s="290"/>
      <c r="G447" s="292"/>
      <c r="H447" s="116"/>
      <c r="I447" s="292"/>
      <c r="J447" s="116"/>
      <c r="K447" s="370"/>
      <c r="L447" s="370"/>
      <c r="M447" s="370"/>
      <c r="N447" s="371"/>
      <c r="O447" s="371"/>
      <c r="P447" s="371"/>
      <c r="Q447" s="371"/>
      <c r="R447" s="371"/>
      <c r="S447" s="371"/>
      <c r="T447" s="443"/>
      <c r="U447" s="539"/>
      <c r="V447" s="117"/>
      <c r="W447" s="118"/>
      <c r="X447" s="119"/>
      <c r="Y447" s="120"/>
      <c r="Z447" s="122"/>
      <c r="AA447" s="121"/>
      <c r="AB447" s="443"/>
      <c r="AC447" s="734"/>
      <c r="AD447" s="372"/>
      <c r="AE447" s="485"/>
      <c r="AF447" s="373" t="str">
        <f t="shared" si="114"/>
        <v/>
      </c>
      <c r="AG447" s="373" t="str">
        <f t="shared" si="115"/>
        <v/>
      </c>
      <c r="AH447" s="374" t="str">
        <f t="shared" si="116"/>
        <v/>
      </c>
      <c r="AI447" s="375" t="str">
        <f t="shared" si="117"/>
        <v/>
      </c>
      <c r="AJ447" s="375" t="str">
        <f t="shared" si="118"/>
        <v/>
      </c>
      <c r="AK447" s="375" t="str">
        <f t="shared" si="119"/>
        <v/>
      </c>
      <c r="AL447" s="375" t="str">
        <f t="shared" si="120"/>
        <v/>
      </c>
      <c r="AM447" s="375" t="str">
        <f t="shared" si="121"/>
        <v/>
      </c>
      <c r="AN447" s="376"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376"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375" t="str">
        <f t="shared" si="122"/>
        <v/>
      </c>
      <c r="AQ447" s="444" t="str">
        <f t="shared" si="123"/>
        <v/>
      </c>
      <c r="AR447" s="375" t="str">
        <f t="shared" si="124"/>
        <v/>
      </c>
      <c r="AS447" s="377" t="str">
        <f t="shared" si="125"/>
        <v/>
      </c>
      <c r="AT447" s="378" t="str">
        <f t="shared" si="126"/>
        <v/>
      </c>
      <c r="AX447" s="625" t="b">
        <f t="shared" si="130"/>
        <v>0</v>
      </c>
      <c r="AY447" s="7" t="str">
        <f t="shared" si="131"/>
        <v>FALSEFALSEFALSE</v>
      </c>
      <c r="AZ447" s="626">
        <f t="shared" si="127"/>
        <v>0</v>
      </c>
      <c r="BA447" s="627" t="str">
        <f t="shared" si="132"/>
        <v/>
      </c>
      <c r="BB447" s="627">
        <f t="shared" si="128"/>
        <v>0</v>
      </c>
      <c r="BC447" s="690" t="str">
        <f t="shared" si="129"/>
        <v/>
      </c>
    </row>
    <row r="448" spans="1:55">
      <c r="A448" s="381">
        <v>391</v>
      </c>
      <c r="B448" s="117"/>
      <c r="C448" s="288"/>
      <c r="D448" s="289"/>
      <c r="E448" s="289"/>
      <c r="F448" s="290"/>
      <c r="G448" s="292"/>
      <c r="H448" s="116"/>
      <c r="I448" s="292"/>
      <c r="J448" s="116"/>
      <c r="K448" s="370"/>
      <c r="L448" s="370"/>
      <c r="M448" s="370"/>
      <c r="N448" s="371"/>
      <c r="O448" s="371"/>
      <c r="P448" s="371"/>
      <c r="Q448" s="371"/>
      <c r="R448" s="371"/>
      <c r="S448" s="371"/>
      <c r="T448" s="443"/>
      <c r="U448" s="539"/>
      <c r="V448" s="117"/>
      <c r="W448" s="118"/>
      <c r="X448" s="119"/>
      <c r="Y448" s="120"/>
      <c r="Z448" s="122"/>
      <c r="AA448" s="121"/>
      <c r="AB448" s="443"/>
      <c r="AC448" s="734"/>
      <c r="AD448" s="372"/>
      <c r="AE448" s="485"/>
      <c r="AF448" s="373" t="str">
        <f t="shared" si="114"/>
        <v/>
      </c>
      <c r="AG448" s="373" t="str">
        <f t="shared" si="115"/>
        <v/>
      </c>
      <c r="AH448" s="374" t="str">
        <f t="shared" si="116"/>
        <v/>
      </c>
      <c r="AI448" s="375" t="str">
        <f t="shared" si="117"/>
        <v/>
      </c>
      <c r="AJ448" s="375" t="str">
        <f t="shared" si="118"/>
        <v/>
      </c>
      <c r="AK448" s="375" t="str">
        <f t="shared" si="119"/>
        <v/>
      </c>
      <c r="AL448" s="375" t="str">
        <f t="shared" si="120"/>
        <v/>
      </c>
      <c r="AM448" s="375" t="str">
        <f t="shared" si="121"/>
        <v/>
      </c>
      <c r="AN448" s="376"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376"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375" t="str">
        <f t="shared" si="122"/>
        <v/>
      </c>
      <c r="AQ448" s="444" t="str">
        <f t="shared" si="123"/>
        <v/>
      </c>
      <c r="AR448" s="375" t="str">
        <f t="shared" si="124"/>
        <v/>
      </c>
      <c r="AS448" s="377" t="str">
        <f t="shared" si="125"/>
        <v/>
      </c>
      <c r="AT448" s="378" t="str">
        <f t="shared" si="126"/>
        <v/>
      </c>
      <c r="AX448" s="625" t="b">
        <f t="shared" si="130"/>
        <v>0</v>
      </c>
      <c r="AY448" s="7" t="str">
        <f t="shared" si="131"/>
        <v>FALSEFALSEFALSE</v>
      </c>
      <c r="AZ448" s="626">
        <f t="shared" si="127"/>
        <v>0</v>
      </c>
      <c r="BA448" s="627" t="str">
        <f t="shared" si="132"/>
        <v/>
      </c>
      <c r="BB448" s="627">
        <f t="shared" si="128"/>
        <v>0</v>
      </c>
      <c r="BC448" s="690" t="str">
        <f t="shared" si="129"/>
        <v/>
      </c>
    </row>
    <row r="449" spans="1:55">
      <c r="A449" s="381">
        <v>392</v>
      </c>
      <c r="B449" s="117"/>
      <c r="C449" s="288"/>
      <c r="D449" s="289"/>
      <c r="E449" s="289"/>
      <c r="F449" s="290"/>
      <c r="G449" s="292"/>
      <c r="H449" s="116"/>
      <c r="I449" s="292"/>
      <c r="J449" s="116"/>
      <c r="K449" s="370"/>
      <c r="L449" s="370"/>
      <c r="M449" s="370"/>
      <c r="N449" s="371"/>
      <c r="O449" s="371"/>
      <c r="P449" s="371"/>
      <c r="Q449" s="371"/>
      <c r="R449" s="371"/>
      <c r="S449" s="371"/>
      <c r="T449" s="443"/>
      <c r="U449" s="539"/>
      <c r="V449" s="117"/>
      <c r="W449" s="118"/>
      <c r="X449" s="119"/>
      <c r="Y449" s="120"/>
      <c r="Z449" s="122"/>
      <c r="AA449" s="121"/>
      <c r="AB449" s="443"/>
      <c r="AC449" s="734"/>
      <c r="AD449" s="372"/>
      <c r="AE449" s="485"/>
      <c r="AF449" s="373" t="str">
        <f t="shared" si="114"/>
        <v/>
      </c>
      <c r="AG449" s="373" t="str">
        <f t="shared" si="115"/>
        <v/>
      </c>
      <c r="AH449" s="374" t="str">
        <f t="shared" si="116"/>
        <v/>
      </c>
      <c r="AI449" s="375" t="str">
        <f t="shared" si="117"/>
        <v/>
      </c>
      <c r="AJ449" s="375" t="str">
        <f t="shared" si="118"/>
        <v/>
      </c>
      <c r="AK449" s="375" t="str">
        <f t="shared" si="119"/>
        <v/>
      </c>
      <c r="AL449" s="375" t="str">
        <f t="shared" si="120"/>
        <v/>
      </c>
      <c r="AM449" s="375" t="str">
        <f t="shared" si="121"/>
        <v/>
      </c>
      <c r="AN449" s="376"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376"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375" t="str">
        <f t="shared" si="122"/>
        <v/>
      </c>
      <c r="AQ449" s="444" t="str">
        <f t="shared" si="123"/>
        <v/>
      </c>
      <c r="AR449" s="375" t="str">
        <f t="shared" si="124"/>
        <v/>
      </c>
      <c r="AS449" s="377" t="str">
        <f t="shared" si="125"/>
        <v/>
      </c>
      <c r="AT449" s="378" t="str">
        <f t="shared" si="126"/>
        <v/>
      </c>
      <c r="AX449" s="625" t="b">
        <f t="shared" si="130"/>
        <v>0</v>
      </c>
      <c r="AY449" s="7" t="str">
        <f t="shared" si="131"/>
        <v>FALSEFALSEFALSE</v>
      </c>
      <c r="AZ449" s="626">
        <f t="shared" si="127"/>
        <v>0</v>
      </c>
      <c r="BA449" s="627" t="str">
        <f t="shared" si="132"/>
        <v/>
      </c>
      <c r="BB449" s="627">
        <f t="shared" si="128"/>
        <v>0</v>
      </c>
      <c r="BC449" s="690" t="str">
        <f t="shared" si="129"/>
        <v/>
      </c>
    </row>
    <row r="450" spans="1:55">
      <c r="A450" s="381">
        <v>393</v>
      </c>
      <c r="B450" s="117"/>
      <c r="C450" s="288"/>
      <c r="D450" s="289"/>
      <c r="E450" s="289"/>
      <c r="F450" s="290"/>
      <c r="G450" s="292"/>
      <c r="H450" s="116"/>
      <c r="I450" s="292"/>
      <c r="J450" s="116"/>
      <c r="K450" s="370"/>
      <c r="L450" s="370"/>
      <c r="M450" s="370"/>
      <c r="N450" s="371"/>
      <c r="O450" s="371"/>
      <c r="P450" s="371"/>
      <c r="Q450" s="371"/>
      <c r="R450" s="371"/>
      <c r="S450" s="371"/>
      <c r="T450" s="443"/>
      <c r="U450" s="539"/>
      <c r="V450" s="117"/>
      <c r="W450" s="118"/>
      <c r="X450" s="119"/>
      <c r="Y450" s="120"/>
      <c r="Z450" s="122"/>
      <c r="AA450" s="121"/>
      <c r="AB450" s="443"/>
      <c r="AC450" s="734"/>
      <c r="AD450" s="372"/>
      <c r="AE450" s="485"/>
      <c r="AF450" s="373" t="str">
        <f t="shared" si="114"/>
        <v/>
      </c>
      <c r="AG450" s="373" t="str">
        <f t="shared" si="115"/>
        <v/>
      </c>
      <c r="AH450" s="374" t="str">
        <f t="shared" si="116"/>
        <v/>
      </c>
      <c r="AI450" s="375" t="str">
        <f t="shared" si="117"/>
        <v/>
      </c>
      <c r="AJ450" s="375" t="str">
        <f t="shared" si="118"/>
        <v/>
      </c>
      <c r="AK450" s="375" t="str">
        <f t="shared" si="119"/>
        <v/>
      </c>
      <c r="AL450" s="375" t="str">
        <f t="shared" si="120"/>
        <v/>
      </c>
      <c r="AM450" s="375" t="str">
        <f t="shared" si="121"/>
        <v/>
      </c>
      <c r="AN450" s="376"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376"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375" t="str">
        <f t="shared" si="122"/>
        <v/>
      </c>
      <c r="AQ450" s="444" t="str">
        <f t="shared" si="123"/>
        <v/>
      </c>
      <c r="AR450" s="375" t="str">
        <f t="shared" si="124"/>
        <v/>
      </c>
      <c r="AS450" s="377" t="str">
        <f t="shared" si="125"/>
        <v/>
      </c>
      <c r="AT450" s="378" t="str">
        <f t="shared" si="126"/>
        <v/>
      </c>
      <c r="AX450" s="625" t="b">
        <f t="shared" si="130"/>
        <v>0</v>
      </c>
      <c r="AY450" s="7" t="str">
        <f t="shared" si="131"/>
        <v>FALSEFALSEFALSE</v>
      </c>
      <c r="AZ450" s="626">
        <f t="shared" si="127"/>
        <v>0</v>
      </c>
      <c r="BA450" s="627" t="str">
        <f t="shared" si="132"/>
        <v/>
      </c>
      <c r="BB450" s="627">
        <f t="shared" si="128"/>
        <v>0</v>
      </c>
      <c r="BC450" s="690" t="str">
        <f t="shared" si="129"/>
        <v/>
      </c>
    </row>
    <row r="451" spans="1:55">
      <c r="A451" s="381">
        <v>394</v>
      </c>
      <c r="B451" s="117"/>
      <c r="C451" s="288"/>
      <c r="D451" s="289"/>
      <c r="E451" s="289"/>
      <c r="F451" s="290"/>
      <c r="G451" s="292"/>
      <c r="H451" s="116"/>
      <c r="I451" s="292"/>
      <c r="J451" s="116"/>
      <c r="K451" s="370"/>
      <c r="L451" s="370"/>
      <c r="M451" s="370"/>
      <c r="N451" s="371"/>
      <c r="O451" s="371"/>
      <c r="P451" s="371"/>
      <c r="Q451" s="371"/>
      <c r="R451" s="371"/>
      <c r="S451" s="371"/>
      <c r="T451" s="443"/>
      <c r="U451" s="539"/>
      <c r="V451" s="117"/>
      <c r="W451" s="118"/>
      <c r="X451" s="119"/>
      <c r="Y451" s="120"/>
      <c r="Z451" s="122"/>
      <c r="AA451" s="121"/>
      <c r="AB451" s="443"/>
      <c r="AC451" s="734"/>
      <c r="AD451" s="372"/>
      <c r="AE451" s="485"/>
      <c r="AF451" s="373" t="str">
        <f t="shared" si="114"/>
        <v/>
      </c>
      <c r="AG451" s="373" t="str">
        <f t="shared" si="115"/>
        <v/>
      </c>
      <c r="AH451" s="374" t="str">
        <f t="shared" si="116"/>
        <v/>
      </c>
      <c r="AI451" s="375" t="str">
        <f t="shared" si="117"/>
        <v/>
      </c>
      <c r="AJ451" s="375" t="str">
        <f t="shared" si="118"/>
        <v/>
      </c>
      <c r="AK451" s="375" t="str">
        <f t="shared" si="119"/>
        <v/>
      </c>
      <c r="AL451" s="375" t="str">
        <f t="shared" si="120"/>
        <v/>
      </c>
      <c r="AM451" s="375" t="str">
        <f t="shared" si="121"/>
        <v/>
      </c>
      <c r="AN451" s="376"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376"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375" t="str">
        <f t="shared" si="122"/>
        <v/>
      </c>
      <c r="AQ451" s="444" t="str">
        <f t="shared" si="123"/>
        <v/>
      </c>
      <c r="AR451" s="375" t="str">
        <f t="shared" si="124"/>
        <v/>
      </c>
      <c r="AS451" s="377" t="str">
        <f t="shared" si="125"/>
        <v/>
      </c>
      <c r="AT451" s="378" t="str">
        <f t="shared" si="126"/>
        <v/>
      </c>
      <c r="AX451" s="625" t="b">
        <f t="shared" si="130"/>
        <v>0</v>
      </c>
      <c r="AY451" s="7" t="str">
        <f t="shared" si="131"/>
        <v>FALSEFALSEFALSE</v>
      </c>
      <c r="AZ451" s="626">
        <f t="shared" si="127"/>
        <v>0</v>
      </c>
      <c r="BA451" s="627" t="str">
        <f t="shared" si="132"/>
        <v/>
      </c>
      <c r="BB451" s="627">
        <f t="shared" si="128"/>
        <v>0</v>
      </c>
      <c r="BC451" s="690" t="str">
        <f t="shared" si="129"/>
        <v/>
      </c>
    </row>
    <row r="452" spans="1:55">
      <c r="A452" s="381">
        <v>395</v>
      </c>
      <c r="B452" s="117"/>
      <c r="C452" s="288"/>
      <c r="D452" s="289"/>
      <c r="E452" s="289"/>
      <c r="F452" s="290"/>
      <c r="G452" s="292"/>
      <c r="H452" s="116"/>
      <c r="I452" s="292"/>
      <c r="J452" s="116"/>
      <c r="K452" s="370"/>
      <c r="L452" s="370"/>
      <c r="M452" s="370"/>
      <c r="N452" s="371"/>
      <c r="O452" s="371"/>
      <c r="P452" s="371"/>
      <c r="Q452" s="371"/>
      <c r="R452" s="371"/>
      <c r="S452" s="371"/>
      <c r="T452" s="443"/>
      <c r="U452" s="539"/>
      <c r="V452" s="117"/>
      <c r="W452" s="118"/>
      <c r="X452" s="119"/>
      <c r="Y452" s="120"/>
      <c r="Z452" s="122"/>
      <c r="AA452" s="121"/>
      <c r="AB452" s="443"/>
      <c r="AC452" s="734"/>
      <c r="AD452" s="372"/>
      <c r="AE452" s="485"/>
      <c r="AF452" s="373" t="str">
        <f t="shared" si="114"/>
        <v/>
      </c>
      <c r="AG452" s="373" t="str">
        <f t="shared" si="115"/>
        <v/>
      </c>
      <c r="AH452" s="374" t="str">
        <f t="shared" si="116"/>
        <v/>
      </c>
      <c r="AI452" s="375" t="str">
        <f t="shared" si="117"/>
        <v/>
      </c>
      <c r="AJ452" s="375" t="str">
        <f t="shared" si="118"/>
        <v/>
      </c>
      <c r="AK452" s="375" t="str">
        <f t="shared" si="119"/>
        <v/>
      </c>
      <c r="AL452" s="375" t="str">
        <f t="shared" si="120"/>
        <v/>
      </c>
      <c r="AM452" s="375" t="str">
        <f t="shared" si="121"/>
        <v/>
      </c>
      <c r="AN452" s="376"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376"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375" t="str">
        <f t="shared" si="122"/>
        <v/>
      </c>
      <c r="AQ452" s="444" t="str">
        <f t="shared" si="123"/>
        <v/>
      </c>
      <c r="AR452" s="375" t="str">
        <f t="shared" si="124"/>
        <v/>
      </c>
      <c r="AS452" s="377" t="str">
        <f t="shared" si="125"/>
        <v/>
      </c>
      <c r="AT452" s="378" t="str">
        <f t="shared" si="126"/>
        <v/>
      </c>
      <c r="AX452" s="625" t="b">
        <f t="shared" si="130"/>
        <v>0</v>
      </c>
      <c r="AY452" s="7" t="str">
        <f t="shared" si="131"/>
        <v>FALSEFALSEFALSE</v>
      </c>
      <c r="AZ452" s="626">
        <f t="shared" si="127"/>
        <v>0</v>
      </c>
      <c r="BA452" s="627" t="str">
        <f t="shared" si="132"/>
        <v/>
      </c>
      <c r="BB452" s="627">
        <f t="shared" si="128"/>
        <v>0</v>
      </c>
      <c r="BC452" s="690" t="str">
        <f t="shared" si="129"/>
        <v/>
      </c>
    </row>
    <row r="453" spans="1:55">
      <c r="A453" s="381">
        <v>396</v>
      </c>
      <c r="B453" s="117"/>
      <c r="C453" s="288"/>
      <c r="D453" s="289"/>
      <c r="E453" s="289"/>
      <c r="F453" s="290"/>
      <c r="G453" s="292"/>
      <c r="H453" s="116"/>
      <c r="I453" s="292"/>
      <c r="J453" s="116"/>
      <c r="K453" s="370"/>
      <c r="L453" s="370"/>
      <c r="M453" s="370"/>
      <c r="N453" s="371"/>
      <c r="O453" s="371"/>
      <c r="P453" s="371"/>
      <c r="Q453" s="371"/>
      <c r="R453" s="371"/>
      <c r="S453" s="371"/>
      <c r="T453" s="443"/>
      <c r="U453" s="539"/>
      <c r="V453" s="117"/>
      <c r="W453" s="118"/>
      <c r="X453" s="119"/>
      <c r="Y453" s="120"/>
      <c r="Z453" s="122"/>
      <c r="AA453" s="121"/>
      <c r="AB453" s="443"/>
      <c r="AC453" s="734"/>
      <c r="AD453" s="372"/>
      <c r="AE453" s="485"/>
      <c r="AF453" s="373" t="str">
        <f t="shared" si="114"/>
        <v/>
      </c>
      <c r="AG453" s="373" t="str">
        <f t="shared" si="115"/>
        <v/>
      </c>
      <c r="AH453" s="374" t="str">
        <f t="shared" si="116"/>
        <v/>
      </c>
      <c r="AI453" s="375" t="str">
        <f t="shared" si="117"/>
        <v/>
      </c>
      <c r="AJ453" s="375" t="str">
        <f t="shared" si="118"/>
        <v/>
      </c>
      <c r="AK453" s="375" t="str">
        <f t="shared" si="119"/>
        <v/>
      </c>
      <c r="AL453" s="375" t="str">
        <f t="shared" si="120"/>
        <v/>
      </c>
      <c r="AM453" s="375" t="str">
        <f t="shared" si="121"/>
        <v/>
      </c>
      <c r="AN453" s="376"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376"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375" t="str">
        <f t="shared" si="122"/>
        <v/>
      </c>
      <c r="AQ453" s="444" t="str">
        <f t="shared" si="123"/>
        <v/>
      </c>
      <c r="AR453" s="375" t="str">
        <f t="shared" si="124"/>
        <v/>
      </c>
      <c r="AS453" s="377" t="str">
        <f t="shared" si="125"/>
        <v/>
      </c>
      <c r="AT453" s="378" t="str">
        <f t="shared" si="126"/>
        <v/>
      </c>
      <c r="AX453" s="625" t="b">
        <f t="shared" si="130"/>
        <v>0</v>
      </c>
      <c r="AY453" s="7" t="str">
        <f t="shared" si="131"/>
        <v>FALSEFALSEFALSE</v>
      </c>
      <c r="AZ453" s="626">
        <f t="shared" si="127"/>
        <v>0</v>
      </c>
      <c r="BA453" s="627" t="str">
        <f t="shared" si="132"/>
        <v/>
      </c>
      <c r="BB453" s="627">
        <f t="shared" si="128"/>
        <v>0</v>
      </c>
      <c r="BC453" s="690" t="str">
        <f t="shared" si="129"/>
        <v/>
      </c>
    </row>
    <row r="454" spans="1:55">
      <c r="A454" s="381">
        <v>397</v>
      </c>
      <c r="B454" s="117"/>
      <c r="C454" s="288"/>
      <c r="D454" s="289"/>
      <c r="E454" s="289"/>
      <c r="F454" s="290"/>
      <c r="G454" s="292"/>
      <c r="H454" s="116"/>
      <c r="I454" s="292"/>
      <c r="J454" s="116"/>
      <c r="K454" s="370"/>
      <c r="L454" s="370"/>
      <c r="M454" s="370"/>
      <c r="N454" s="371"/>
      <c r="O454" s="371"/>
      <c r="P454" s="371"/>
      <c r="Q454" s="371"/>
      <c r="R454" s="371"/>
      <c r="S454" s="371"/>
      <c r="T454" s="443"/>
      <c r="U454" s="539"/>
      <c r="V454" s="117"/>
      <c r="W454" s="118"/>
      <c r="X454" s="119"/>
      <c r="Y454" s="120"/>
      <c r="Z454" s="122"/>
      <c r="AA454" s="121"/>
      <c r="AB454" s="443"/>
      <c r="AC454" s="734"/>
      <c r="AD454" s="372"/>
      <c r="AE454" s="485"/>
      <c r="AF454" s="373" t="str">
        <f t="shared" si="114"/>
        <v/>
      </c>
      <c r="AG454" s="373" t="str">
        <f t="shared" si="115"/>
        <v/>
      </c>
      <c r="AH454" s="374" t="str">
        <f t="shared" si="116"/>
        <v/>
      </c>
      <c r="AI454" s="375" t="str">
        <f t="shared" si="117"/>
        <v/>
      </c>
      <c r="AJ454" s="375" t="str">
        <f t="shared" si="118"/>
        <v/>
      </c>
      <c r="AK454" s="375" t="str">
        <f t="shared" si="119"/>
        <v/>
      </c>
      <c r="AL454" s="375" t="str">
        <f t="shared" si="120"/>
        <v/>
      </c>
      <c r="AM454" s="375" t="str">
        <f t="shared" si="121"/>
        <v/>
      </c>
      <c r="AN454" s="376"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376"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375" t="str">
        <f t="shared" si="122"/>
        <v/>
      </c>
      <c r="AQ454" s="444" t="str">
        <f t="shared" si="123"/>
        <v/>
      </c>
      <c r="AR454" s="375" t="str">
        <f t="shared" si="124"/>
        <v/>
      </c>
      <c r="AS454" s="377" t="str">
        <f t="shared" si="125"/>
        <v/>
      </c>
      <c r="AT454" s="378" t="str">
        <f t="shared" si="126"/>
        <v/>
      </c>
      <c r="AX454" s="625" t="b">
        <f t="shared" si="130"/>
        <v>0</v>
      </c>
      <c r="AY454" s="7" t="str">
        <f t="shared" si="131"/>
        <v>FALSEFALSEFALSE</v>
      </c>
      <c r="AZ454" s="626">
        <f t="shared" si="127"/>
        <v>0</v>
      </c>
      <c r="BA454" s="627" t="str">
        <f t="shared" si="132"/>
        <v/>
      </c>
      <c r="BB454" s="627">
        <f t="shared" si="128"/>
        <v>0</v>
      </c>
      <c r="BC454" s="690" t="str">
        <f t="shared" si="129"/>
        <v/>
      </c>
    </row>
    <row r="455" spans="1:55">
      <c r="A455" s="381">
        <v>398</v>
      </c>
      <c r="B455" s="117"/>
      <c r="C455" s="288"/>
      <c r="D455" s="289"/>
      <c r="E455" s="289"/>
      <c r="F455" s="290"/>
      <c r="G455" s="292"/>
      <c r="H455" s="116"/>
      <c r="I455" s="292"/>
      <c r="J455" s="116"/>
      <c r="K455" s="370"/>
      <c r="L455" s="370"/>
      <c r="M455" s="370"/>
      <c r="N455" s="371"/>
      <c r="O455" s="371"/>
      <c r="P455" s="371"/>
      <c r="Q455" s="371"/>
      <c r="R455" s="371"/>
      <c r="S455" s="371"/>
      <c r="T455" s="443"/>
      <c r="U455" s="539"/>
      <c r="V455" s="117"/>
      <c r="W455" s="118"/>
      <c r="X455" s="119"/>
      <c r="Y455" s="120"/>
      <c r="Z455" s="122"/>
      <c r="AA455" s="121"/>
      <c r="AB455" s="443"/>
      <c r="AC455" s="734"/>
      <c r="AD455" s="372"/>
      <c r="AE455" s="485"/>
      <c r="AF455" s="373" t="str">
        <f t="shared" si="114"/>
        <v/>
      </c>
      <c r="AG455" s="373" t="str">
        <f t="shared" si="115"/>
        <v/>
      </c>
      <c r="AH455" s="374" t="str">
        <f t="shared" si="116"/>
        <v/>
      </c>
      <c r="AI455" s="375" t="str">
        <f t="shared" si="117"/>
        <v/>
      </c>
      <c r="AJ455" s="375" t="str">
        <f t="shared" si="118"/>
        <v/>
      </c>
      <c r="AK455" s="375" t="str">
        <f t="shared" si="119"/>
        <v/>
      </c>
      <c r="AL455" s="375" t="str">
        <f t="shared" si="120"/>
        <v/>
      </c>
      <c r="AM455" s="375" t="str">
        <f t="shared" si="121"/>
        <v/>
      </c>
      <c r="AN455" s="376"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376"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375" t="str">
        <f t="shared" si="122"/>
        <v/>
      </c>
      <c r="AQ455" s="444" t="str">
        <f t="shared" si="123"/>
        <v/>
      </c>
      <c r="AR455" s="375" t="str">
        <f t="shared" si="124"/>
        <v/>
      </c>
      <c r="AS455" s="377" t="str">
        <f t="shared" si="125"/>
        <v/>
      </c>
      <c r="AT455" s="378" t="str">
        <f t="shared" si="126"/>
        <v/>
      </c>
      <c r="AX455" s="625" t="b">
        <f t="shared" si="130"/>
        <v>0</v>
      </c>
      <c r="AY455" s="7" t="str">
        <f t="shared" si="131"/>
        <v>FALSEFALSEFALSE</v>
      </c>
      <c r="AZ455" s="626">
        <f t="shared" si="127"/>
        <v>0</v>
      </c>
      <c r="BA455" s="627" t="str">
        <f t="shared" si="132"/>
        <v/>
      </c>
      <c r="BB455" s="627">
        <f t="shared" si="128"/>
        <v>0</v>
      </c>
      <c r="BC455" s="690" t="str">
        <f t="shared" si="129"/>
        <v/>
      </c>
    </row>
    <row r="456" spans="1:55">
      <c r="A456" s="381">
        <v>399</v>
      </c>
      <c r="B456" s="117"/>
      <c r="C456" s="288"/>
      <c r="D456" s="289"/>
      <c r="E456" s="289"/>
      <c r="F456" s="290"/>
      <c r="G456" s="292"/>
      <c r="H456" s="116"/>
      <c r="I456" s="292"/>
      <c r="J456" s="116"/>
      <c r="K456" s="370"/>
      <c r="L456" s="370"/>
      <c r="M456" s="370"/>
      <c r="N456" s="371"/>
      <c r="O456" s="371"/>
      <c r="P456" s="371"/>
      <c r="Q456" s="371"/>
      <c r="R456" s="371"/>
      <c r="S456" s="371"/>
      <c r="T456" s="443"/>
      <c r="U456" s="539"/>
      <c r="V456" s="117"/>
      <c r="W456" s="118"/>
      <c r="X456" s="119"/>
      <c r="Y456" s="120"/>
      <c r="Z456" s="122"/>
      <c r="AA456" s="121"/>
      <c r="AB456" s="443"/>
      <c r="AC456" s="734"/>
      <c r="AD456" s="372"/>
      <c r="AE456" s="485"/>
      <c r="AF456" s="373" t="str">
        <f t="shared" si="114"/>
        <v/>
      </c>
      <c r="AG456" s="373" t="str">
        <f t="shared" si="115"/>
        <v/>
      </c>
      <c r="AH456" s="374" t="str">
        <f t="shared" si="116"/>
        <v/>
      </c>
      <c r="AI456" s="375" t="str">
        <f t="shared" si="117"/>
        <v/>
      </c>
      <c r="AJ456" s="375" t="str">
        <f t="shared" si="118"/>
        <v/>
      </c>
      <c r="AK456" s="375" t="str">
        <f t="shared" si="119"/>
        <v/>
      </c>
      <c r="AL456" s="375" t="str">
        <f t="shared" si="120"/>
        <v/>
      </c>
      <c r="AM456" s="375" t="str">
        <f t="shared" si="121"/>
        <v/>
      </c>
      <c r="AN456" s="376"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376"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375" t="str">
        <f t="shared" si="122"/>
        <v/>
      </c>
      <c r="AQ456" s="444" t="str">
        <f t="shared" si="123"/>
        <v/>
      </c>
      <c r="AR456" s="375" t="str">
        <f t="shared" si="124"/>
        <v/>
      </c>
      <c r="AS456" s="377" t="str">
        <f t="shared" si="125"/>
        <v/>
      </c>
      <c r="AT456" s="378" t="str">
        <f t="shared" si="126"/>
        <v/>
      </c>
      <c r="AX456" s="625" t="b">
        <f t="shared" si="130"/>
        <v>0</v>
      </c>
      <c r="AY456" s="7" t="str">
        <f t="shared" si="131"/>
        <v>FALSEFALSEFALSE</v>
      </c>
      <c r="AZ456" s="626">
        <f t="shared" si="127"/>
        <v>0</v>
      </c>
      <c r="BA456" s="627" t="str">
        <f t="shared" si="132"/>
        <v/>
      </c>
      <c r="BB456" s="627">
        <f t="shared" si="128"/>
        <v>0</v>
      </c>
      <c r="BC456" s="690" t="str">
        <f t="shared" si="129"/>
        <v/>
      </c>
    </row>
    <row r="457" spans="1:55">
      <c r="A457" s="381">
        <v>400</v>
      </c>
      <c r="B457" s="117"/>
      <c r="C457" s="288"/>
      <c r="D457" s="289"/>
      <c r="E457" s="289"/>
      <c r="F457" s="290"/>
      <c r="G457" s="292"/>
      <c r="H457" s="116"/>
      <c r="I457" s="292"/>
      <c r="J457" s="116"/>
      <c r="K457" s="370"/>
      <c r="L457" s="370"/>
      <c r="M457" s="370"/>
      <c r="N457" s="371"/>
      <c r="O457" s="371"/>
      <c r="P457" s="371"/>
      <c r="Q457" s="371"/>
      <c r="R457" s="371"/>
      <c r="S457" s="371"/>
      <c r="T457" s="443"/>
      <c r="U457" s="539"/>
      <c r="V457" s="117"/>
      <c r="W457" s="118"/>
      <c r="X457" s="119"/>
      <c r="Y457" s="120"/>
      <c r="Z457" s="122"/>
      <c r="AA457" s="121"/>
      <c r="AB457" s="443"/>
      <c r="AC457" s="734"/>
      <c r="AD457" s="372"/>
      <c r="AE457" s="485"/>
      <c r="AF457" s="373" t="str">
        <f t="shared" si="114"/>
        <v/>
      </c>
      <c r="AG457" s="373" t="str">
        <f t="shared" si="115"/>
        <v/>
      </c>
      <c r="AH457" s="374" t="str">
        <f t="shared" si="116"/>
        <v/>
      </c>
      <c r="AI457" s="375" t="str">
        <f t="shared" si="117"/>
        <v/>
      </c>
      <c r="AJ457" s="375" t="str">
        <f t="shared" si="118"/>
        <v/>
      </c>
      <c r="AK457" s="375" t="str">
        <f t="shared" si="119"/>
        <v/>
      </c>
      <c r="AL457" s="375" t="str">
        <f t="shared" si="120"/>
        <v/>
      </c>
      <c r="AM457" s="375" t="str">
        <f t="shared" si="121"/>
        <v/>
      </c>
      <c r="AN457" s="376"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376"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375" t="str">
        <f t="shared" si="122"/>
        <v/>
      </c>
      <c r="AQ457" s="444" t="str">
        <f t="shared" si="123"/>
        <v/>
      </c>
      <c r="AR457" s="375" t="str">
        <f t="shared" si="124"/>
        <v/>
      </c>
      <c r="AS457" s="377" t="str">
        <f t="shared" si="125"/>
        <v/>
      </c>
      <c r="AT457" s="378" t="str">
        <f t="shared" si="126"/>
        <v/>
      </c>
      <c r="AX457" s="625" t="b">
        <f t="shared" si="130"/>
        <v>0</v>
      </c>
      <c r="AY457" s="7" t="str">
        <f t="shared" si="131"/>
        <v>FALSEFALSEFALSE</v>
      </c>
      <c r="AZ457" s="626">
        <f t="shared" si="127"/>
        <v>0</v>
      </c>
      <c r="BA457" s="627" t="str">
        <f t="shared" si="132"/>
        <v/>
      </c>
      <c r="BB457" s="627">
        <f t="shared" si="128"/>
        <v>0</v>
      </c>
      <c r="BC457" s="690" t="str">
        <f t="shared" si="129"/>
        <v/>
      </c>
    </row>
    <row r="458" spans="1:55">
      <c r="A458" s="381">
        <v>401</v>
      </c>
      <c r="B458" s="117"/>
      <c r="C458" s="288"/>
      <c r="D458" s="289"/>
      <c r="E458" s="289"/>
      <c r="F458" s="290"/>
      <c r="G458" s="292"/>
      <c r="H458" s="116"/>
      <c r="I458" s="292"/>
      <c r="J458" s="116"/>
      <c r="K458" s="370"/>
      <c r="L458" s="370"/>
      <c r="M458" s="370"/>
      <c r="N458" s="371"/>
      <c r="O458" s="371"/>
      <c r="P458" s="371"/>
      <c r="Q458" s="371"/>
      <c r="R458" s="371"/>
      <c r="S458" s="371"/>
      <c r="T458" s="443"/>
      <c r="U458" s="539"/>
      <c r="V458" s="117"/>
      <c r="W458" s="118"/>
      <c r="X458" s="119"/>
      <c r="Y458" s="120"/>
      <c r="Z458" s="122"/>
      <c r="AA458" s="121"/>
      <c r="AB458" s="443"/>
      <c r="AC458" s="734"/>
      <c r="AD458" s="372"/>
      <c r="AE458" s="485"/>
      <c r="AF458" s="373" t="str">
        <f t="shared" si="114"/>
        <v/>
      </c>
      <c r="AG458" s="373" t="str">
        <f t="shared" si="115"/>
        <v/>
      </c>
      <c r="AH458" s="374" t="str">
        <f t="shared" si="116"/>
        <v/>
      </c>
      <c r="AI458" s="375" t="str">
        <f t="shared" si="117"/>
        <v/>
      </c>
      <c r="AJ458" s="375" t="str">
        <f t="shared" si="118"/>
        <v/>
      </c>
      <c r="AK458" s="375" t="str">
        <f t="shared" si="119"/>
        <v/>
      </c>
      <c r="AL458" s="375" t="str">
        <f t="shared" si="120"/>
        <v/>
      </c>
      <c r="AM458" s="375" t="str">
        <f t="shared" si="121"/>
        <v/>
      </c>
      <c r="AN458" s="376"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376"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375" t="str">
        <f t="shared" si="122"/>
        <v/>
      </c>
      <c r="AQ458" s="444" t="str">
        <f t="shared" si="123"/>
        <v/>
      </c>
      <c r="AR458" s="375" t="str">
        <f t="shared" si="124"/>
        <v/>
      </c>
      <c r="AS458" s="377" t="str">
        <f t="shared" si="125"/>
        <v/>
      </c>
      <c r="AT458" s="378" t="str">
        <f t="shared" si="126"/>
        <v/>
      </c>
      <c r="AX458" s="625" t="b">
        <f t="shared" si="130"/>
        <v>0</v>
      </c>
      <c r="AY458" s="7" t="str">
        <f t="shared" si="131"/>
        <v>FALSEFALSEFALSE</v>
      </c>
      <c r="AZ458" s="626">
        <f t="shared" si="127"/>
        <v>0</v>
      </c>
      <c r="BA458" s="627" t="str">
        <f t="shared" si="132"/>
        <v/>
      </c>
      <c r="BB458" s="627">
        <f t="shared" si="128"/>
        <v>0</v>
      </c>
      <c r="BC458" s="690" t="str">
        <f t="shared" si="129"/>
        <v/>
      </c>
    </row>
    <row r="459" spans="1:55">
      <c r="A459" s="381">
        <v>402</v>
      </c>
      <c r="B459" s="117"/>
      <c r="C459" s="288"/>
      <c r="D459" s="289"/>
      <c r="E459" s="289"/>
      <c r="F459" s="290"/>
      <c r="G459" s="292"/>
      <c r="H459" s="116"/>
      <c r="I459" s="292"/>
      <c r="J459" s="116"/>
      <c r="K459" s="370"/>
      <c r="L459" s="370"/>
      <c r="M459" s="370"/>
      <c r="N459" s="371"/>
      <c r="O459" s="371"/>
      <c r="P459" s="371"/>
      <c r="Q459" s="371"/>
      <c r="R459" s="371"/>
      <c r="S459" s="371"/>
      <c r="T459" s="443"/>
      <c r="U459" s="539"/>
      <c r="V459" s="117"/>
      <c r="W459" s="118"/>
      <c r="X459" s="119"/>
      <c r="Y459" s="120"/>
      <c r="Z459" s="122"/>
      <c r="AA459" s="121"/>
      <c r="AB459" s="443"/>
      <c r="AC459" s="734"/>
      <c r="AD459" s="372"/>
      <c r="AE459" s="485"/>
      <c r="AF459" s="373" t="str">
        <f t="shared" si="114"/>
        <v/>
      </c>
      <c r="AG459" s="373" t="str">
        <f t="shared" si="115"/>
        <v/>
      </c>
      <c r="AH459" s="374" t="str">
        <f t="shared" si="116"/>
        <v/>
      </c>
      <c r="AI459" s="375" t="str">
        <f t="shared" si="117"/>
        <v/>
      </c>
      <c r="AJ459" s="375" t="str">
        <f t="shared" si="118"/>
        <v/>
      </c>
      <c r="AK459" s="375" t="str">
        <f t="shared" si="119"/>
        <v/>
      </c>
      <c r="AL459" s="375" t="str">
        <f t="shared" si="120"/>
        <v/>
      </c>
      <c r="AM459" s="375" t="str">
        <f t="shared" si="121"/>
        <v/>
      </c>
      <c r="AN459" s="376"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376"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375" t="str">
        <f t="shared" si="122"/>
        <v/>
      </c>
      <c r="AQ459" s="444" t="str">
        <f t="shared" si="123"/>
        <v/>
      </c>
      <c r="AR459" s="375" t="str">
        <f t="shared" si="124"/>
        <v/>
      </c>
      <c r="AS459" s="377" t="str">
        <f t="shared" si="125"/>
        <v/>
      </c>
      <c r="AT459" s="378" t="str">
        <f t="shared" si="126"/>
        <v/>
      </c>
      <c r="AX459" s="625" t="b">
        <f t="shared" si="130"/>
        <v>0</v>
      </c>
      <c r="AY459" s="7" t="str">
        <f t="shared" si="131"/>
        <v>FALSEFALSEFALSE</v>
      </c>
      <c r="AZ459" s="626">
        <f t="shared" si="127"/>
        <v>0</v>
      </c>
      <c r="BA459" s="627" t="str">
        <f t="shared" si="132"/>
        <v/>
      </c>
      <c r="BB459" s="627">
        <f t="shared" si="128"/>
        <v>0</v>
      </c>
      <c r="BC459" s="690" t="str">
        <f t="shared" si="129"/>
        <v/>
      </c>
    </row>
    <row r="460" spans="1:55">
      <c r="A460" s="381">
        <v>403</v>
      </c>
      <c r="B460" s="117"/>
      <c r="C460" s="288"/>
      <c r="D460" s="289"/>
      <c r="E460" s="289"/>
      <c r="F460" s="290"/>
      <c r="G460" s="292"/>
      <c r="H460" s="116"/>
      <c r="I460" s="292"/>
      <c r="J460" s="116"/>
      <c r="K460" s="370"/>
      <c r="L460" s="370"/>
      <c r="M460" s="370"/>
      <c r="N460" s="371"/>
      <c r="O460" s="371"/>
      <c r="P460" s="371"/>
      <c r="Q460" s="371"/>
      <c r="R460" s="371"/>
      <c r="S460" s="371"/>
      <c r="T460" s="443"/>
      <c r="U460" s="539"/>
      <c r="V460" s="117"/>
      <c r="W460" s="118"/>
      <c r="X460" s="119"/>
      <c r="Y460" s="120"/>
      <c r="Z460" s="122"/>
      <c r="AA460" s="121"/>
      <c r="AB460" s="443"/>
      <c r="AC460" s="734"/>
      <c r="AD460" s="372"/>
      <c r="AE460" s="485"/>
      <c r="AF460" s="373" t="str">
        <f t="shared" si="114"/>
        <v/>
      </c>
      <c r="AG460" s="373" t="str">
        <f t="shared" si="115"/>
        <v/>
      </c>
      <c r="AH460" s="374" t="str">
        <f t="shared" si="116"/>
        <v/>
      </c>
      <c r="AI460" s="375" t="str">
        <f t="shared" si="117"/>
        <v/>
      </c>
      <c r="AJ460" s="375" t="str">
        <f t="shared" si="118"/>
        <v/>
      </c>
      <c r="AK460" s="375" t="str">
        <f t="shared" si="119"/>
        <v/>
      </c>
      <c r="AL460" s="375" t="str">
        <f t="shared" si="120"/>
        <v/>
      </c>
      <c r="AM460" s="375" t="str">
        <f t="shared" si="121"/>
        <v/>
      </c>
      <c r="AN460" s="376"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376"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375" t="str">
        <f t="shared" si="122"/>
        <v/>
      </c>
      <c r="AQ460" s="444" t="str">
        <f t="shared" si="123"/>
        <v/>
      </c>
      <c r="AR460" s="375" t="str">
        <f t="shared" si="124"/>
        <v/>
      </c>
      <c r="AS460" s="377" t="str">
        <f t="shared" si="125"/>
        <v/>
      </c>
      <c r="AT460" s="378" t="str">
        <f t="shared" si="126"/>
        <v/>
      </c>
      <c r="AX460" s="625" t="b">
        <f t="shared" si="130"/>
        <v>0</v>
      </c>
      <c r="AY460" s="7" t="str">
        <f t="shared" si="131"/>
        <v>FALSEFALSEFALSE</v>
      </c>
      <c r="AZ460" s="626">
        <f t="shared" si="127"/>
        <v>0</v>
      </c>
      <c r="BA460" s="627" t="str">
        <f t="shared" si="132"/>
        <v/>
      </c>
      <c r="BB460" s="627">
        <f t="shared" si="128"/>
        <v>0</v>
      </c>
      <c r="BC460" s="690" t="str">
        <f t="shared" si="129"/>
        <v/>
      </c>
    </row>
    <row r="461" spans="1:55">
      <c r="A461" s="381">
        <v>404</v>
      </c>
      <c r="B461" s="117"/>
      <c r="C461" s="288"/>
      <c r="D461" s="289"/>
      <c r="E461" s="289"/>
      <c r="F461" s="290"/>
      <c r="G461" s="292"/>
      <c r="H461" s="116"/>
      <c r="I461" s="292"/>
      <c r="J461" s="116"/>
      <c r="K461" s="370"/>
      <c r="L461" s="370"/>
      <c r="M461" s="370"/>
      <c r="N461" s="371"/>
      <c r="O461" s="371"/>
      <c r="P461" s="371"/>
      <c r="Q461" s="371"/>
      <c r="R461" s="371"/>
      <c r="S461" s="371"/>
      <c r="T461" s="443"/>
      <c r="U461" s="539"/>
      <c r="V461" s="117"/>
      <c r="W461" s="118"/>
      <c r="X461" s="119"/>
      <c r="Y461" s="120"/>
      <c r="Z461" s="122"/>
      <c r="AA461" s="121"/>
      <c r="AB461" s="443"/>
      <c r="AC461" s="734"/>
      <c r="AD461" s="372"/>
      <c r="AE461" s="485"/>
      <c r="AF461" s="373" t="str">
        <f t="shared" si="114"/>
        <v/>
      </c>
      <c r="AG461" s="373" t="str">
        <f t="shared" si="115"/>
        <v/>
      </c>
      <c r="AH461" s="374" t="str">
        <f t="shared" si="116"/>
        <v/>
      </c>
      <c r="AI461" s="375" t="str">
        <f t="shared" si="117"/>
        <v/>
      </c>
      <c r="AJ461" s="375" t="str">
        <f t="shared" si="118"/>
        <v/>
      </c>
      <c r="AK461" s="375" t="str">
        <f t="shared" si="119"/>
        <v/>
      </c>
      <c r="AL461" s="375" t="str">
        <f t="shared" si="120"/>
        <v/>
      </c>
      <c r="AM461" s="375" t="str">
        <f t="shared" si="121"/>
        <v/>
      </c>
      <c r="AN461" s="376"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376"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375" t="str">
        <f t="shared" si="122"/>
        <v/>
      </c>
      <c r="AQ461" s="444" t="str">
        <f t="shared" si="123"/>
        <v/>
      </c>
      <c r="AR461" s="375" t="str">
        <f t="shared" si="124"/>
        <v/>
      </c>
      <c r="AS461" s="377" t="str">
        <f t="shared" si="125"/>
        <v/>
      </c>
      <c r="AT461" s="378" t="str">
        <f t="shared" si="126"/>
        <v/>
      </c>
      <c r="AX461" s="625" t="b">
        <f t="shared" si="130"/>
        <v>0</v>
      </c>
      <c r="AY461" s="7" t="str">
        <f t="shared" si="131"/>
        <v>FALSEFALSEFALSE</v>
      </c>
      <c r="AZ461" s="626">
        <f t="shared" si="127"/>
        <v>0</v>
      </c>
      <c r="BA461" s="627" t="str">
        <f t="shared" si="132"/>
        <v/>
      </c>
      <c r="BB461" s="627">
        <f t="shared" si="128"/>
        <v>0</v>
      </c>
      <c r="BC461" s="690" t="str">
        <f t="shared" si="129"/>
        <v/>
      </c>
    </row>
    <row r="462" spans="1:55">
      <c r="A462" s="381">
        <v>405</v>
      </c>
      <c r="B462" s="117"/>
      <c r="C462" s="288"/>
      <c r="D462" s="289"/>
      <c r="E462" s="289"/>
      <c r="F462" s="290"/>
      <c r="G462" s="292"/>
      <c r="H462" s="116"/>
      <c r="I462" s="292"/>
      <c r="J462" s="116"/>
      <c r="K462" s="370"/>
      <c r="L462" s="370"/>
      <c r="M462" s="370"/>
      <c r="N462" s="371"/>
      <c r="O462" s="371"/>
      <c r="P462" s="371"/>
      <c r="Q462" s="371"/>
      <c r="R462" s="371"/>
      <c r="S462" s="371"/>
      <c r="T462" s="443"/>
      <c r="U462" s="539"/>
      <c r="V462" s="117"/>
      <c r="W462" s="118"/>
      <c r="X462" s="119"/>
      <c r="Y462" s="120"/>
      <c r="Z462" s="122"/>
      <c r="AA462" s="121"/>
      <c r="AB462" s="443"/>
      <c r="AC462" s="734"/>
      <c r="AD462" s="372"/>
      <c r="AE462" s="485"/>
      <c r="AF462" s="373" t="str">
        <f t="shared" si="114"/>
        <v/>
      </c>
      <c r="AG462" s="373" t="str">
        <f t="shared" si="115"/>
        <v/>
      </c>
      <c r="AH462" s="374" t="str">
        <f t="shared" si="116"/>
        <v/>
      </c>
      <c r="AI462" s="375" t="str">
        <f t="shared" si="117"/>
        <v/>
      </c>
      <c r="AJ462" s="375" t="str">
        <f t="shared" si="118"/>
        <v/>
      </c>
      <c r="AK462" s="375" t="str">
        <f t="shared" si="119"/>
        <v/>
      </c>
      <c r="AL462" s="375" t="str">
        <f t="shared" si="120"/>
        <v/>
      </c>
      <c r="AM462" s="375" t="str">
        <f t="shared" si="121"/>
        <v/>
      </c>
      <c r="AN462" s="376"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376"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375" t="str">
        <f t="shared" si="122"/>
        <v/>
      </c>
      <c r="AQ462" s="444" t="str">
        <f t="shared" si="123"/>
        <v/>
      </c>
      <c r="AR462" s="375" t="str">
        <f t="shared" si="124"/>
        <v/>
      </c>
      <c r="AS462" s="377" t="str">
        <f t="shared" si="125"/>
        <v/>
      </c>
      <c r="AT462" s="378" t="str">
        <f t="shared" si="126"/>
        <v/>
      </c>
      <c r="AX462" s="625" t="b">
        <f t="shared" si="130"/>
        <v>0</v>
      </c>
      <c r="AY462" s="7" t="str">
        <f t="shared" si="131"/>
        <v>FALSEFALSEFALSE</v>
      </c>
      <c r="AZ462" s="626">
        <f t="shared" si="127"/>
        <v>0</v>
      </c>
      <c r="BA462" s="627" t="str">
        <f t="shared" si="132"/>
        <v/>
      </c>
      <c r="BB462" s="627">
        <f t="shared" si="128"/>
        <v>0</v>
      </c>
      <c r="BC462" s="690" t="str">
        <f t="shared" si="129"/>
        <v/>
      </c>
    </row>
    <row r="463" spans="1:55">
      <c r="A463" s="381">
        <v>406</v>
      </c>
      <c r="B463" s="117"/>
      <c r="C463" s="288"/>
      <c r="D463" s="289"/>
      <c r="E463" s="289"/>
      <c r="F463" s="290"/>
      <c r="G463" s="292"/>
      <c r="H463" s="116"/>
      <c r="I463" s="292"/>
      <c r="J463" s="116"/>
      <c r="K463" s="370"/>
      <c r="L463" s="370"/>
      <c r="M463" s="370"/>
      <c r="N463" s="371"/>
      <c r="O463" s="371"/>
      <c r="P463" s="371"/>
      <c r="Q463" s="371"/>
      <c r="R463" s="371"/>
      <c r="S463" s="371"/>
      <c r="T463" s="443"/>
      <c r="U463" s="539"/>
      <c r="V463" s="117"/>
      <c r="W463" s="118"/>
      <c r="X463" s="119"/>
      <c r="Y463" s="120"/>
      <c r="Z463" s="122"/>
      <c r="AA463" s="121"/>
      <c r="AB463" s="443"/>
      <c r="AC463" s="734"/>
      <c r="AD463" s="372"/>
      <c r="AE463" s="485"/>
      <c r="AF463" s="373" t="str">
        <f t="shared" si="114"/>
        <v/>
      </c>
      <c r="AG463" s="373" t="str">
        <f t="shared" si="115"/>
        <v/>
      </c>
      <c r="AH463" s="374" t="str">
        <f t="shared" si="116"/>
        <v/>
      </c>
      <c r="AI463" s="375" t="str">
        <f t="shared" si="117"/>
        <v/>
      </c>
      <c r="AJ463" s="375" t="str">
        <f t="shared" si="118"/>
        <v/>
      </c>
      <c r="AK463" s="375" t="str">
        <f t="shared" si="119"/>
        <v/>
      </c>
      <c r="AL463" s="375" t="str">
        <f t="shared" si="120"/>
        <v/>
      </c>
      <c r="AM463" s="375" t="str">
        <f t="shared" si="121"/>
        <v/>
      </c>
      <c r="AN463" s="376"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376"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375" t="str">
        <f t="shared" si="122"/>
        <v/>
      </c>
      <c r="AQ463" s="444" t="str">
        <f t="shared" si="123"/>
        <v/>
      </c>
      <c r="AR463" s="375" t="str">
        <f t="shared" si="124"/>
        <v/>
      </c>
      <c r="AS463" s="377" t="str">
        <f t="shared" si="125"/>
        <v/>
      </c>
      <c r="AT463" s="378" t="str">
        <f t="shared" si="126"/>
        <v/>
      </c>
      <c r="AX463" s="625" t="b">
        <f t="shared" si="130"/>
        <v>0</v>
      </c>
      <c r="AY463" s="7" t="str">
        <f t="shared" si="131"/>
        <v>FALSEFALSEFALSE</v>
      </c>
      <c r="AZ463" s="626">
        <f t="shared" si="127"/>
        <v>0</v>
      </c>
      <c r="BA463" s="627" t="str">
        <f t="shared" si="132"/>
        <v/>
      </c>
      <c r="BB463" s="627">
        <f t="shared" si="128"/>
        <v>0</v>
      </c>
      <c r="BC463" s="690" t="str">
        <f t="shared" si="129"/>
        <v/>
      </c>
    </row>
    <row r="464" spans="1:55">
      <c r="A464" s="381">
        <v>407</v>
      </c>
      <c r="B464" s="117"/>
      <c r="C464" s="288"/>
      <c r="D464" s="289"/>
      <c r="E464" s="289"/>
      <c r="F464" s="290"/>
      <c r="G464" s="292"/>
      <c r="H464" s="116"/>
      <c r="I464" s="292"/>
      <c r="J464" s="116"/>
      <c r="K464" s="370"/>
      <c r="L464" s="370"/>
      <c r="M464" s="370"/>
      <c r="N464" s="371"/>
      <c r="O464" s="371"/>
      <c r="P464" s="371"/>
      <c r="Q464" s="371"/>
      <c r="R464" s="371"/>
      <c r="S464" s="371"/>
      <c r="T464" s="443"/>
      <c r="U464" s="539"/>
      <c r="V464" s="117"/>
      <c r="W464" s="118"/>
      <c r="X464" s="119"/>
      <c r="Y464" s="120"/>
      <c r="Z464" s="122"/>
      <c r="AA464" s="121"/>
      <c r="AB464" s="443"/>
      <c r="AC464" s="734"/>
      <c r="AD464" s="372"/>
      <c r="AE464" s="485"/>
      <c r="AF464" s="373" t="str">
        <f t="shared" si="114"/>
        <v/>
      </c>
      <c r="AG464" s="373" t="str">
        <f t="shared" si="115"/>
        <v/>
      </c>
      <c r="AH464" s="374" t="str">
        <f t="shared" si="116"/>
        <v/>
      </c>
      <c r="AI464" s="375" t="str">
        <f t="shared" si="117"/>
        <v/>
      </c>
      <c r="AJ464" s="375" t="str">
        <f t="shared" si="118"/>
        <v/>
      </c>
      <c r="AK464" s="375" t="str">
        <f t="shared" si="119"/>
        <v/>
      </c>
      <c r="AL464" s="375" t="str">
        <f t="shared" si="120"/>
        <v/>
      </c>
      <c r="AM464" s="375" t="str">
        <f t="shared" si="121"/>
        <v/>
      </c>
      <c r="AN464" s="376"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376"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375" t="str">
        <f t="shared" si="122"/>
        <v/>
      </c>
      <c r="AQ464" s="444" t="str">
        <f t="shared" si="123"/>
        <v/>
      </c>
      <c r="AR464" s="375" t="str">
        <f t="shared" si="124"/>
        <v/>
      </c>
      <c r="AS464" s="377" t="str">
        <f t="shared" si="125"/>
        <v/>
      </c>
      <c r="AT464" s="378" t="str">
        <f t="shared" si="126"/>
        <v/>
      </c>
      <c r="AX464" s="625" t="b">
        <f t="shared" si="130"/>
        <v>0</v>
      </c>
      <c r="AY464" s="7" t="str">
        <f t="shared" si="131"/>
        <v>FALSEFALSEFALSE</v>
      </c>
      <c r="AZ464" s="626">
        <f t="shared" si="127"/>
        <v>0</v>
      </c>
      <c r="BA464" s="627" t="str">
        <f t="shared" si="132"/>
        <v/>
      </c>
      <c r="BB464" s="627">
        <f t="shared" si="128"/>
        <v>0</v>
      </c>
      <c r="BC464" s="690" t="str">
        <f t="shared" si="129"/>
        <v/>
      </c>
    </row>
    <row r="465" spans="1:55">
      <c r="A465" s="381">
        <v>408</v>
      </c>
      <c r="B465" s="117"/>
      <c r="C465" s="288"/>
      <c r="D465" s="289"/>
      <c r="E465" s="289"/>
      <c r="F465" s="290"/>
      <c r="G465" s="292"/>
      <c r="H465" s="116"/>
      <c r="I465" s="292"/>
      <c r="J465" s="116"/>
      <c r="K465" s="370"/>
      <c r="L465" s="370"/>
      <c r="M465" s="370"/>
      <c r="N465" s="371"/>
      <c r="O465" s="371"/>
      <c r="P465" s="371"/>
      <c r="Q465" s="371"/>
      <c r="R465" s="371"/>
      <c r="S465" s="371"/>
      <c r="T465" s="443"/>
      <c r="U465" s="539"/>
      <c r="V465" s="117"/>
      <c r="W465" s="118"/>
      <c r="X465" s="119"/>
      <c r="Y465" s="120"/>
      <c r="Z465" s="122"/>
      <c r="AA465" s="121"/>
      <c r="AB465" s="443"/>
      <c r="AC465" s="734"/>
      <c r="AD465" s="372"/>
      <c r="AE465" s="485"/>
      <c r="AF465" s="373" t="str">
        <f t="shared" si="114"/>
        <v/>
      </c>
      <c r="AG465" s="373" t="str">
        <f t="shared" si="115"/>
        <v/>
      </c>
      <c r="AH465" s="374" t="str">
        <f t="shared" si="116"/>
        <v/>
      </c>
      <c r="AI465" s="375" t="str">
        <f t="shared" si="117"/>
        <v/>
      </c>
      <c r="AJ465" s="375" t="str">
        <f t="shared" si="118"/>
        <v/>
      </c>
      <c r="AK465" s="375" t="str">
        <f t="shared" si="119"/>
        <v/>
      </c>
      <c r="AL465" s="375" t="str">
        <f t="shared" si="120"/>
        <v/>
      </c>
      <c r="AM465" s="375" t="str">
        <f t="shared" si="121"/>
        <v/>
      </c>
      <c r="AN465" s="376"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376"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375" t="str">
        <f t="shared" si="122"/>
        <v/>
      </c>
      <c r="AQ465" s="444" t="str">
        <f t="shared" si="123"/>
        <v/>
      </c>
      <c r="AR465" s="375" t="str">
        <f t="shared" si="124"/>
        <v/>
      </c>
      <c r="AS465" s="377" t="str">
        <f t="shared" si="125"/>
        <v/>
      </c>
      <c r="AT465" s="378" t="str">
        <f t="shared" si="126"/>
        <v/>
      </c>
      <c r="AX465" s="625" t="b">
        <f t="shared" si="130"/>
        <v>0</v>
      </c>
      <c r="AY465" s="7" t="str">
        <f t="shared" si="131"/>
        <v>FALSEFALSEFALSE</v>
      </c>
      <c r="AZ465" s="626">
        <f t="shared" si="127"/>
        <v>0</v>
      </c>
      <c r="BA465" s="627" t="str">
        <f t="shared" si="132"/>
        <v/>
      </c>
      <c r="BB465" s="627">
        <f t="shared" si="128"/>
        <v>0</v>
      </c>
      <c r="BC465" s="690" t="str">
        <f t="shared" si="129"/>
        <v/>
      </c>
    </row>
    <row r="466" spans="1:55">
      <c r="A466" s="381">
        <v>409</v>
      </c>
      <c r="B466" s="117"/>
      <c r="C466" s="288"/>
      <c r="D466" s="289"/>
      <c r="E466" s="289"/>
      <c r="F466" s="290"/>
      <c r="G466" s="292"/>
      <c r="H466" s="116"/>
      <c r="I466" s="292"/>
      <c r="J466" s="116"/>
      <c r="K466" s="370"/>
      <c r="L466" s="370"/>
      <c r="M466" s="370"/>
      <c r="N466" s="371"/>
      <c r="O466" s="371"/>
      <c r="P466" s="371"/>
      <c r="Q466" s="371"/>
      <c r="R466" s="371"/>
      <c r="S466" s="371"/>
      <c r="T466" s="443"/>
      <c r="U466" s="539"/>
      <c r="V466" s="117"/>
      <c r="W466" s="118"/>
      <c r="X466" s="119"/>
      <c r="Y466" s="120"/>
      <c r="Z466" s="122"/>
      <c r="AA466" s="121"/>
      <c r="AB466" s="443"/>
      <c r="AC466" s="734"/>
      <c r="AD466" s="372"/>
      <c r="AE466" s="485"/>
      <c r="AF466" s="373" t="str">
        <f t="shared" si="114"/>
        <v/>
      </c>
      <c r="AG466" s="373" t="str">
        <f t="shared" si="115"/>
        <v/>
      </c>
      <c r="AH466" s="374" t="str">
        <f t="shared" si="116"/>
        <v/>
      </c>
      <c r="AI466" s="375" t="str">
        <f t="shared" si="117"/>
        <v/>
      </c>
      <c r="AJ466" s="375" t="str">
        <f t="shared" si="118"/>
        <v/>
      </c>
      <c r="AK466" s="375" t="str">
        <f t="shared" si="119"/>
        <v/>
      </c>
      <c r="AL466" s="375" t="str">
        <f t="shared" si="120"/>
        <v/>
      </c>
      <c r="AM466" s="375" t="str">
        <f t="shared" si="121"/>
        <v/>
      </c>
      <c r="AN466" s="376"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376"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375" t="str">
        <f t="shared" si="122"/>
        <v/>
      </c>
      <c r="AQ466" s="444" t="str">
        <f t="shared" si="123"/>
        <v/>
      </c>
      <c r="AR466" s="375" t="str">
        <f t="shared" si="124"/>
        <v/>
      </c>
      <c r="AS466" s="377" t="str">
        <f t="shared" si="125"/>
        <v/>
      </c>
      <c r="AT466" s="378" t="str">
        <f t="shared" si="126"/>
        <v/>
      </c>
      <c r="AX466" s="625" t="b">
        <f t="shared" si="130"/>
        <v>0</v>
      </c>
      <c r="AY466" s="7" t="str">
        <f t="shared" si="131"/>
        <v>FALSEFALSEFALSE</v>
      </c>
      <c r="AZ466" s="626">
        <f t="shared" si="127"/>
        <v>0</v>
      </c>
      <c r="BA466" s="627" t="str">
        <f t="shared" si="132"/>
        <v/>
      </c>
      <c r="BB466" s="627">
        <f t="shared" si="128"/>
        <v>0</v>
      </c>
      <c r="BC466" s="690" t="str">
        <f t="shared" si="129"/>
        <v/>
      </c>
    </row>
    <row r="467" spans="1:55">
      <c r="A467" s="381">
        <v>410</v>
      </c>
      <c r="B467" s="117"/>
      <c r="C467" s="288"/>
      <c r="D467" s="289"/>
      <c r="E467" s="289"/>
      <c r="F467" s="290"/>
      <c r="G467" s="292"/>
      <c r="H467" s="116"/>
      <c r="I467" s="292"/>
      <c r="J467" s="116"/>
      <c r="K467" s="370"/>
      <c r="L467" s="370"/>
      <c r="M467" s="370"/>
      <c r="N467" s="371"/>
      <c r="O467" s="371"/>
      <c r="P467" s="371"/>
      <c r="Q467" s="371"/>
      <c r="R467" s="371"/>
      <c r="S467" s="371"/>
      <c r="T467" s="443"/>
      <c r="U467" s="539"/>
      <c r="V467" s="117"/>
      <c r="W467" s="118"/>
      <c r="X467" s="119"/>
      <c r="Y467" s="120"/>
      <c r="Z467" s="122"/>
      <c r="AA467" s="121"/>
      <c r="AB467" s="443"/>
      <c r="AC467" s="734"/>
      <c r="AD467" s="372"/>
      <c r="AE467" s="485"/>
      <c r="AF467" s="373" t="str">
        <f t="shared" si="114"/>
        <v/>
      </c>
      <c r="AG467" s="373" t="str">
        <f t="shared" si="115"/>
        <v/>
      </c>
      <c r="AH467" s="374" t="str">
        <f t="shared" si="116"/>
        <v/>
      </c>
      <c r="AI467" s="375" t="str">
        <f t="shared" si="117"/>
        <v/>
      </c>
      <c r="AJ467" s="375" t="str">
        <f t="shared" si="118"/>
        <v/>
      </c>
      <c r="AK467" s="375" t="str">
        <f t="shared" si="119"/>
        <v/>
      </c>
      <c r="AL467" s="375" t="str">
        <f t="shared" si="120"/>
        <v/>
      </c>
      <c r="AM467" s="375" t="str">
        <f t="shared" si="121"/>
        <v/>
      </c>
      <c r="AN467" s="376"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376"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375" t="str">
        <f t="shared" si="122"/>
        <v/>
      </c>
      <c r="AQ467" s="444" t="str">
        <f t="shared" si="123"/>
        <v/>
      </c>
      <c r="AR467" s="375" t="str">
        <f t="shared" si="124"/>
        <v/>
      </c>
      <c r="AS467" s="377" t="str">
        <f t="shared" si="125"/>
        <v/>
      </c>
      <c r="AT467" s="378" t="str">
        <f t="shared" si="126"/>
        <v/>
      </c>
      <c r="AX467" s="625" t="b">
        <f t="shared" si="130"/>
        <v>0</v>
      </c>
      <c r="AY467" s="7" t="str">
        <f t="shared" si="131"/>
        <v>FALSEFALSEFALSE</v>
      </c>
      <c r="AZ467" s="626">
        <f t="shared" si="127"/>
        <v>0</v>
      </c>
      <c r="BA467" s="627" t="str">
        <f t="shared" si="132"/>
        <v/>
      </c>
      <c r="BB467" s="627">
        <f t="shared" si="128"/>
        <v>0</v>
      </c>
      <c r="BC467" s="690" t="str">
        <f t="shared" si="129"/>
        <v/>
      </c>
    </row>
    <row r="468" spans="1:55">
      <c r="A468" s="381">
        <v>411</v>
      </c>
      <c r="B468" s="117"/>
      <c r="C468" s="288"/>
      <c r="D468" s="289"/>
      <c r="E468" s="289"/>
      <c r="F468" s="290"/>
      <c r="G468" s="292"/>
      <c r="H468" s="116"/>
      <c r="I468" s="292"/>
      <c r="J468" s="116"/>
      <c r="K468" s="370"/>
      <c r="L468" s="370"/>
      <c r="M468" s="370"/>
      <c r="N468" s="371"/>
      <c r="O468" s="371"/>
      <c r="P468" s="371"/>
      <c r="Q468" s="371"/>
      <c r="R468" s="371"/>
      <c r="S468" s="371"/>
      <c r="T468" s="443"/>
      <c r="U468" s="539"/>
      <c r="V468" s="117"/>
      <c r="W468" s="118"/>
      <c r="X468" s="119"/>
      <c r="Y468" s="120"/>
      <c r="Z468" s="122"/>
      <c r="AA468" s="121"/>
      <c r="AB468" s="443"/>
      <c r="AC468" s="734"/>
      <c r="AD468" s="372"/>
      <c r="AE468" s="485"/>
      <c r="AF468" s="373" t="str">
        <f t="shared" si="114"/>
        <v/>
      </c>
      <c r="AG468" s="373" t="str">
        <f t="shared" si="115"/>
        <v/>
      </c>
      <c r="AH468" s="374" t="str">
        <f t="shared" si="116"/>
        <v/>
      </c>
      <c r="AI468" s="375" t="str">
        <f t="shared" si="117"/>
        <v/>
      </c>
      <c r="AJ468" s="375" t="str">
        <f t="shared" si="118"/>
        <v/>
      </c>
      <c r="AK468" s="375" t="str">
        <f t="shared" si="119"/>
        <v/>
      </c>
      <c r="AL468" s="375" t="str">
        <f t="shared" si="120"/>
        <v/>
      </c>
      <c r="AM468" s="375" t="str">
        <f t="shared" si="121"/>
        <v/>
      </c>
      <c r="AN468" s="376"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376"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375" t="str">
        <f t="shared" si="122"/>
        <v/>
      </c>
      <c r="AQ468" s="444" t="str">
        <f t="shared" si="123"/>
        <v/>
      </c>
      <c r="AR468" s="375" t="str">
        <f t="shared" si="124"/>
        <v/>
      </c>
      <c r="AS468" s="377" t="str">
        <f t="shared" si="125"/>
        <v/>
      </c>
      <c r="AT468" s="378" t="str">
        <f t="shared" si="126"/>
        <v/>
      </c>
      <c r="AX468" s="625" t="b">
        <f t="shared" si="130"/>
        <v>0</v>
      </c>
      <c r="AY468" s="7" t="str">
        <f t="shared" si="131"/>
        <v>FALSEFALSEFALSE</v>
      </c>
      <c r="AZ468" s="626">
        <f t="shared" si="127"/>
        <v>0</v>
      </c>
      <c r="BA468" s="627" t="str">
        <f t="shared" si="132"/>
        <v/>
      </c>
      <c r="BB468" s="627">
        <f t="shared" si="128"/>
        <v>0</v>
      </c>
      <c r="BC468" s="690" t="str">
        <f t="shared" si="129"/>
        <v/>
      </c>
    </row>
    <row r="469" spans="1:55">
      <c r="A469" s="381">
        <v>412</v>
      </c>
      <c r="B469" s="117"/>
      <c r="C469" s="288"/>
      <c r="D469" s="289"/>
      <c r="E469" s="289"/>
      <c r="F469" s="290"/>
      <c r="G469" s="292"/>
      <c r="H469" s="116"/>
      <c r="I469" s="292"/>
      <c r="J469" s="116"/>
      <c r="K469" s="370"/>
      <c r="L469" s="370"/>
      <c r="M469" s="370"/>
      <c r="N469" s="371"/>
      <c r="O469" s="371"/>
      <c r="P469" s="371"/>
      <c r="Q469" s="371"/>
      <c r="R469" s="371"/>
      <c r="S469" s="371"/>
      <c r="T469" s="443"/>
      <c r="U469" s="539"/>
      <c r="V469" s="117"/>
      <c r="W469" s="118"/>
      <c r="X469" s="119"/>
      <c r="Y469" s="120"/>
      <c r="Z469" s="122"/>
      <c r="AA469" s="121"/>
      <c r="AB469" s="443"/>
      <c r="AC469" s="734"/>
      <c r="AD469" s="372"/>
      <c r="AE469" s="485"/>
      <c r="AF469" s="373" t="str">
        <f t="shared" si="114"/>
        <v/>
      </c>
      <c r="AG469" s="373" t="str">
        <f t="shared" si="115"/>
        <v/>
      </c>
      <c r="AH469" s="374" t="str">
        <f t="shared" si="116"/>
        <v/>
      </c>
      <c r="AI469" s="375" t="str">
        <f t="shared" si="117"/>
        <v/>
      </c>
      <c r="AJ469" s="375" t="str">
        <f t="shared" si="118"/>
        <v/>
      </c>
      <c r="AK469" s="375" t="str">
        <f t="shared" si="119"/>
        <v/>
      </c>
      <c r="AL469" s="375" t="str">
        <f t="shared" si="120"/>
        <v/>
      </c>
      <c r="AM469" s="375" t="str">
        <f t="shared" si="121"/>
        <v/>
      </c>
      <c r="AN469" s="376"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376"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375" t="str">
        <f t="shared" si="122"/>
        <v/>
      </c>
      <c r="AQ469" s="444" t="str">
        <f t="shared" si="123"/>
        <v/>
      </c>
      <c r="AR469" s="375" t="str">
        <f t="shared" si="124"/>
        <v/>
      </c>
      <c r="AS469" s="377" t="str">
        <f t="shared" si="125"/>
        <v/>
      </c>
      <c r="AT469" s="378" t="str">
        <f t="shared" si="126"/>
        <v/>
      </c>
      <c r="AX469" s="625" t="b">
        <f t="shared" si="130"/>
        <v>0</v>
      </c>
      <c r="AY469" s="7" t="str">
        <f t="shared" si="131"/>
        <v>FALSEFALSEFALSE</v>
      </c>
      <c r="AZ469" s="626">
        <f t="shared" si="127"/>
        <v>0</v>
      </c>
      <c r="BA469" s="627" t="str">
        <f t="shared" si="132"/>
        <v/>
      </c>
      <c r="BB469" s="627">
        <f t="shared" si="128"/>
        <v>0</v>
      </c>
      <c r="BC469" s="690" t="str">
        <f t="shared" si="129"/>
        <v/>
      </c>
    </row>
    <row r="470" spans="1:55">
      <c r="A470" s="381">
        <v>413</v>
      </c>
      <c r="B470" s="117"/>
      <c r="C470" s="288"/>
      <c r="D470" s="289"/>
      <c r="E470" s="289"/>
      <c r="F470" s="290"/>
      <c r="G470" s="292"/>
      <c r="H470" s="116"/>
      <c r="I470" s="292"/>
      <c r="J470" s="116"/>
      <c r="K470" s="370"/>
      <c r="L470" s="370"/>
      <c r="M470" s="370"/>
      <c r="N470" s="371"/>
      <c r="O470" s="371"/>
      <c r="P470" s="371"/>
      <c r="Q470" s="371"/>
      <c r="R470" s="371"/>
      <c r="S470" s="371"/>
      <c r="T470" s="443"/>
      <c r="U470" s="539"/>
      <c r="V470" s="117"/>
      <c r="W470" s="118"/>
      <c r="X470" s="119"/>
      <c r="Y470" s="120"/>
      <c r="Z470" s="122"/>
      <c r="AA470" s="121"/>
      <c r="AB470" s="443"/>
      <c r="AC470" s="734"/>
      <c r="AD470" s="372"/>
      <c r="AE470" s="485"/>
      <c r="AF470" s="373" t="str">
        <f t="shared" si="114"/>
        <v/>
      </c>
      <c r="AG470" s="373" t="str">
        <f t="shared" si="115"/>
        <v/>
      </c>
      <c r="AH470" s="374" t="str">
        <f t="shared" si="116"/>
        <v/>
      </c>
      <c r="AI470" s="375" t="str">
        <f t="shared" si="117"/>
        <v/>
      </c>
      <c r="AJ470" s="375" t="str">
        <f t="shared" si="118"/>
        <v/>
      </c>
      <c r="AK470" s="375" t="str">
        <f t="shared" si="119"/>
        <v/>
      </c>
      <c r="AL470" s="375" t="str">
        <f t="shared" si="120"/>
        <v/>
      </c>
      <c r="AM470" s="375" t="str">
        <f t="shared" si="121"/>
        <v/>
      </c>
      <c r="AN470" s="376"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376"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375" t="str">
        <f t="shared" si="122"/>
        <v/>
      </c>
      <c r="AQ470" s="444" t="str">
        <f t="shared" si="123"/>
        <v/>
      </c>
      <c r="AR470" s="375" t="str">
        <f t="shared" si="124"/>
        <v/>
      </c>
      <c r="AS470" s="377" t="str">
        <f t="shared" si="125"/>
        <v/>
      </c>
      <c r="AT470" s="378" t="str">
        <f t="shared" si="126"/>
        <v/>
      </c>
      <c r="AX470" s="625" t="b">
        <f t="shared" si="130"/>
        <v>0</v>
      </c>
      <c r="AY470" s="7" t="str">
        <f t="shared" si="131"/>
        <v>FALSEFALSEFALSE</v>
      </c>
      <c r="AZ470" s="626">
        <f t="shared" si="127"/>
        <v>0</v>
      </c>
      <c r="BA470" s="627" t="str">
        <f t="shared" si="132"/>
        <v/>
      </c>
      <c r="BB470" s="627">
        <f t="shared" si="128"/>
        <v>0</v>
      </c>
      <c r="BC470" s="690" t="str">
        <f t="shared" si="129"/>
        <v/>
      </c>
    </row>
    <row r="471" spans="1:55">
      <c r="A471" s="381">
        <v>414</v>
      </c>
      <c r="B471" s="117"/>
      <c r="C471" s="288"/>
      <c r="D471" s="289"/>
      <c r="E471" s="289"/>
      <c r="F471" s="290"/>
      <c r="G471" s="292"/>
      <c r="H471" s="116"/>
      <c r="I471" s="292"/>
      <c r="J471" s="116"/>
      <c r="K471" s="370"/>
      <c r="L471" s="370"/>
      <c r="M471" s="370"/>
      <c r="N471" s="371"/>
      <c r="O471" s="371"/>
      <c r="P471" s="371"/>
      <c r="Q471" s="371"/>
      <c r="R471" s="371"/>
      <c r="S471" s="371"/>
      <c r="T471" s="443"/>
      <c r="U471" s="539"/>
      <c r="V471" s="117"/>
      <c r="W471" s="118"/>
      <c r="X471" s="119"/>
      <c r="Y471" s="120"/>
      <c r="Z471" s="122"/>
      <c r="AA471" s="121"/>
      <c r="AB471" s="443"/>
      <c r="AC471" s="734"/>
      <c r="AD471" s="372"/>
      <c r="AE471" s="485"/>
      <c r="AF471" s="373" t="str">
        <f t="shared" si="114"/>
        <v/>
      </c>
      <c r="AG471" s="373" t="str">
        <f t="shared" si="115"/>
        <v/>
      </c>
      <c r="AH471" s="374" t="str">
        <f t="shared" si="116"/>
        <v/>
      </c>
      <c r="AI471" s="375" t="str">
        <f t="shared" si="117"/>
        <v/>
      </c>
      <c r="AJ471" s="375" t="str">
        <f t="shared" si="118"/>
        <v/>
      </c>
      <c r="AK471" s="375" t="str">
        <f t="shared" si="119"/>
        <v/>
      </c>
      <c r="AL471" s="375" t="str">
        <f t="shared" si="120"/>
        <v/>
      </c>
      <c r="AM471" s="375" t="str">
        <f t="shared" si="121"/>
        <v/>
      </c>
      <c r="AN471" s="376"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376"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375" t="str">
        <f t="shared" si="122"/>
        <v/>
      </c>
      <c r="AQ471" s="444" t="str">
        <f t="shared" si="123"/>
        <v/>
      </c>
      <c r="AR471" s="375" t="str">
        <f t="shared" si="124"/>
        <v/>
      </c>
      <c r="AS471" s="377" t="str">
        <f t="shared" si="125"/>
        <v/>
      </c>
      <c r="AT471" s="378" t="str">
        <f t="shared" si="126"/>
        <v/>
      </c>
      <c r="AX471" s="625" t="b">
        <f t="shared" si="130"/>
        <v>0</v>
      </c>
      <c r="AY471" s="7" t="str">
        <f t="shared" si="131"/>
        <v>FALSEFALSEFALSE</v>
      </c>
      <c r="AZ471" s="626">
        <f t="shared" si="127"/>
        <v>0</v>
      </c>
      <c r="BA471" s="627" t="str">
        <f t="shared" si="132"/>
        <v/>
      </c>
      <c r="BB471" s="627">
        <f t="shared" si="128"/>
        <v>0</v>
      </c>
      <c r="BC471" s="690" t="str">
        <f t="shared" si="129"/>
        <v/>
      </c>
    </row>
    <row r="472" spans="1:55">
      <c r="A472" s="381">
        <v>415</v>
      </c>
      <c r="B472" s="117"/>
      <c r="C472" s="288"/>
      <c r="D472" s="289"/>
      <c r="E472" s="289"/>
      <c r="F472" s="290"/>
      <c r="G472" s="292"/>
      <c r="H472" s="116"/>
      <c r="I472" s="292"/>
      <c r="J472" s="116"/>
      <c r="K472" s="370"/>
      <c r="L472" s="370"/>
      <c r="M472" s="370"/>
      <c r="N472" s="371"/>
      <c r="O472" s="371"/>
      <c r="P472" s="371"/>
      <c r="Q472" s="371"/>
      <c r="R472" s="371"/>
      <c r="S472" s="371"/>
      <c r="T472" s="443"/>
      <c r="U472" s="539"/>
      <c r="V472" s="117"/>
      <c r="W472" s="118"/>
      <c r="X472" s="119"/>
      <c r="Y472" s="120"/>
      <c r="Z472" s="122"/>
      <c r="AA472" s="121"/>
      <c r="AB472" s="443"/>
      <c r="AC472" s="734"/>
      <c r="AD472" s="372"/>
      <c r="AE472" s="485"/>
      <c r="AF472" s="373" t="str">
        <f t="shared" si="114"/>
        <v/>
      </c>
      <c r="AG472" s="373" t="str">
        <f t="shared" si="115"/>
        <v/>
      </c>
      <c r="AH472" s="374" t="str">
        <f t="shared" si="116"/>
        <v/>
      </c>
      <c r="AI472" s="375" t="str">
        <f t="shared" si="117"/>
        <v/>
      </c>
      <c r="AJ472" s="375" t="str">
        <f t="shared" si="118"/>
        <v/>
      </c>
      <c r="AK472" s="375" t="str">
        <f t="shared" si="119"/>
        <v/>
      </c>
      <c r="AL472" s="375" t="str">
        <f t="shared" si="120"/>
        <v/>
      </c>
      <c r="AM472" s="375" t="str">
        <f t="shared" si="121"/>
        <v/>
      </c>
      <c r="AN472" s="376"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376"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375" t="str">
        <f t="shared" si="122"/>
        <v/>
      </c>
      <c r="AQ472" s="444" t="str">
        <f t="shared" si="123"/>
        <v/>
      </c>
      <c r="AR472" s="375" t="str">
        <f t="shared" si="124"/>
        <v/>
      </c>
      <c r="AS472" s="377" t="str">
        <f t="shared" si="125"/>
        <v/>
      </c>
      <c r="AT472" s="378" t="str">
        <f t="shared" si="126"/>
        <v/>
      </c>
      <c r="AX472" s="625" t="b">
        <f t="shared" si="130"/>
        <v>0</v>
      </c>
      <c r="AY472" s="7" t="str">
        <f t="shared" si="131"/>
        <v>FALSEFALSEFALSE</v>
      </c>
      <c r="AZ472" s="626">
        <f t="shared" si="127"/>
        <v>0</v>
      </c>
      <c r="BA472" s="627" t="str">
        <f t="shared" si="132"/>
        <v/>
      </c>
      <c r="BB472" s="627">
        <f t="shared" si="128"/>
        <v>0</v>
      </c>
      <c r="BC472" s="690" t="str">
        <f t="shared" si="129"/>
        <v/>
      </c>
    </row>
    <row r="473" spans="1:55">
      <c r="A473" s="381">
        <v>416</v>
      </c>
      <c r="B473" s="117"/>
      <c r="C473" s="288"/>
      <c r="D473" s="289"/>
      <c r="E473" s="289"/>
      <c r="F473" s="290"/>
      <c r="G473" s="292"/>
      <c r="H473" s="116"/>
      <c r="I473" s="292"/>
      <c r="J473" s="116"/>
      <c r="K473" s="370"/>
      <c r="L473" s="370"/>
      <c r="M473" s="370"/>
      <c r="N473" s="371"/>
      <c r="O473" s="371"/>
      <c r="P473" s="371"/>
      <c r="Q473" s="371"/>
      <c r="R473" s="371"/>
      <c r="S473" s="371"/>
      <c r="T473" s="443"/>
      <c r="U473" s="539"/>
      <c r="V473" s="117"/>
      <c r="W473" s="118"/>
      <c r="X473" s="119"/>
      <c r="Y473" s="120"/>
      <c r="Z473" s="122"/>
      <c r="AA473" s="121"/>
      <c r="AB473" s="443"/>
      <c r="AC473" s="734"/>
      <c r="AD473" s="372"/>
      <c r="AE473" s="485"/>
      <c r="AF473" s="373" t="str">
        <f t="shared" si="114"/>
        <v/>
      </c>
      <c r="AG473" s="373" t="str">
        <f t="shared" si="115"/>
        <v/>
      </c>
      <c r="AH473" s="374" t="str">
        <f t="shared" si="116"/>
        <v/>
      </c>
      <c r="AI473" s="375" t="str">
        <f t="shared" si="117"/>
        <v/>
      </c>
      <c r="AJ473" s="375" t="str">
        <f t="shared" si="118"/>
        <v/>
      </c>
      <c r="AK473" s="375" t="str">
        <f t="shared" si="119"/>
        <v/>
      </c>
      <c r="AL473" s="375" t="str">
        <f t="shared" si="120"/>
        <v/>
      </c>
      <c r="AM473" s="375" t="str">
        <f t="shared" si="121"/>
        <v/>
      </c>
      <c r="AN473" s="376"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376"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375" t="str">
        <f t="shared" si="122"/>
        <v/>
      </c>
      <c r="AQ473" s="444" t="str">
        <f t="shared" si="123"/>
        <v/>
      </c>
      <c r="AR473" s="375" t="str">
        <f t="shared" si="124"/>
        <v/>
      </c>
      <c r="AS473" s="377" t="str">
        <f t="shared" si="125"/>
        <v/>
      </c>
      <c r="AT473" s="378" t="str">
        <f t="shared" si="126"/>
        <v/>
      </c>
      <c r="AX473" s="625" t="b">
        <f t="shared" si="130"/>
        <v>0</v>
      </c>
      <c r="AY473" s="7" t="str">
        <f t="shared" si="131"/>
        <v>FALSEFALSEFALSE</v>
      </c>
      <c r="AZ473" s="626">
        <f t="shared" si="127"/>
        <v>0</v>
      </c>
      <c r="BA473" s="627" t="str">
        <f t="shared" si="132"/>
        <v/>
      </c>
      <c r="BB473" s="627">
        <f t="shared" si="128"/>
        <v>0</v>
      </c>
      <c r="BC473" s="690" t="str">
        <f t="shared" si="129"/>
        <v/>
      </c>
    </row>
    <row r="474" spans="1:55">
      <c r="A474" s="381">
        <v>417</v>
      </c>
      <c r="B474" s="117"/>
      <c r="C474" s="288"/>
      <c r="D474" s="289"/>
      <c r="E474" s="289"/>
      <c r="F474" s="290"/>
      <c r="G474" s="292"/>
      <c r="H474" s="116"/>
      <c r="I474" s="292"/>
      <c r="J474" s="116"/>
      <c r="K474" s="370"/>
      <c r="L474" s="370"/>
      <c r="M474" s="370"/>
      <c r="N474" s="371"/>
      <c r="O474" s="371"/>
      <c r="P474" s="371"/>
      <c r="Q474" s="371"/>
      <c r="R474" s="371"/>
      <c r="S474" s="371"/>
      <c r="T474" s="443"/>
      <c r="U474" s="539"/>
      <c r="V474" s="117"/>
      <c r="W474" s="118"/>
      <c r="X474" s="119"/>
      <c r="Y474" s="120"/>
      <c r="Z474" s="122"/>
      <c r="AA474" s="121"/>
      <c r="AB474" s="443"/>
      <c r="AC474" s="734"/>
      <c r="AD474" s="372"/>
      <c r="AE474" s="485"/>
      <c r="AF474" s="373" t="str">
        <f t="shared" si="114"/>
        <v/>
      </c>
      <c r="AG474" s="373" t="str">
        <f t="shared" si="115"/>
        <v/>
      </c>
      <c r="AH474" s="374" t="str">
        <f t="shared" si="116"/>
        <v/>
      </c>
      <c r="AI474" s="375" t="str">
        <f t="shared" si="117"/>
        <v/>
      </c>
      <c r="AJ474" s="375" t="str">
        <f t="shared" si="118"/>
        <v/>
      </c>
      <c r="AK474" s="375" t="str">
        <f t="shared" si="119"/>
        <v/>
      </c>
      <c r="AL474" s="375" t="str">
        <f t="shared" si="120"/>
        <v/>
      </c>
      <c r="AM474" s="375" t="str">
        <f t="shared" si="121"/>
        <v/>
      </c>
      <c r="AN474" s="376"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376"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375" t="str">
        <f t="shared" si="122"/>
        <v/>
      </c>
      <c r="AQ474" s="444" t="str">
        <f t="shared" si="123"/>
        <v/>
      </c>
      <c r="AR474" s="375" t="str">
        <f t="shared" si="124"/>
        <v/>
      </c>
      <c r="AS474" s="377" t="str">
        <f t="shared" si="125"/>
        <v/>
      </c>
      <c r="AT474" s="378" t="str">
        <f t="shared" si="126"/>
        <v/>
      </c>
      <c r="AX474" s="625" t="b">
        <f t="shared" si="130"/>
        <v>0</v>
      </c>
      <c r="AY474" s="7" t="str">
        <f t="shared" si="131"/>
        <v>FALSEFALSEFALSE</v>
      </c>
      <c r="AZ474" s="626">
        <f t="shared" si="127"/>
        <v>0</v>
      </c>
      <c r="BA474" s="627" t="str">
        <f t="shared" si="132"/>
        <v/>
      </c>
      <c r="BB474" s="627">
        <f t="shared" si="128"/>
        <v>0</v>
      </c>
      <c r="BC474" s="690" t="str">
        <f t="shared" si="129"/>
        <v/>
      </c>
    </row>
    <row r="475" spans="1:55">
      <c r="A475" s="381">
        <v>418</v>
      </c>
      <c r="B475" s="117"/>
      <c r="C475" s="288"/>
      <c r="D475" s="289"/>
      <c r="E475" s="289"/>
      <c r="F475" s="290"/>
      <c r="G475" s="292"/>
      <c r="H475" s="116"/>
      <c r="I475" s="292"/>
      <c r="J475" s="116"/>
      <c r="K475" s="370"/>
      <c r="L475" s="370"/>
      <c r="M475" s="370"/>
      <c r="N475" s="371"/>
      <c r="O475" s="371"/>
      <c r="P475" s="371"/>
      <c r="Q475" s="371"/>
      <c r="R475" s="371"/>
      <c r="S475" s="371"/>
      <c r="T475" s="443"/>
      <c r="U475" s="539"/>
      <c r="V475" s="117"/>
      <c r="W475" s="118"/>
      <c r="X475" s="119"/>
      <c r="Y475" s="120"/>
      <c r="Z475" s="122"/>
      <c r="AA475" s="121"/>
      <c r="AB475" s="443"/>
      <c r="AC475" s="734"/>
      <c r="AD475" s="372"/>
      <c r="AE475" s="485"/>
      <c r="AF475" s="373" t="str">
        <f t="shared" si="114"/>
        <v/>
      </c>
      <c r="AG475" s="373" t="str">
        <f t="shared" si="115"/>
        <v/>
      </c>
      <c r="AH475" s="374" t="str">
        <f t="shared" si="116"/>
        <v/>
      </c>
      <c r="AI475" s="375" t="str">
        <f t="shared" si="117"/>
        <v/>
      </c>
      <c r="AJ475" s="375" t="str">
        <f t="shared" si="118"/>
        <v/>
      </c>
      <c r="AK475" s="375" t="str">
        <f t="shared" si="119"/>
        <v/>
      </c>
      <c r="AL475" s="375" t="str">
        <f t="shared" si="120"/>
        <v/>
      </c>
      <c r="AM475" s="375" t="str">
        <f t="shared" si="121"/>
        <v/>
      </c>
      <c r="AN475" s="376"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376"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375" t="str">
        <f t="shared" si="122"/>
        <v/>
      </c>
      <c r="AQ475" s="444" t="str">
        <f t="shared" si="123"/>
        <v/>
      </c>
      <c r="AR475" s="375" t="str">
        <f t="shared" si="124"/>
        <v/>
      </c>
      <c r="AS475" s="377" t="str">
        <f t="shared" si="125"/>
        <v/>
      </c>
      <c r="AT475" s="378" t="str">
        <f t="shared" si="126"/>
        <v/>
      </c>
      <c r="AX475" s="625" t="b">
        <f t="shared" si="130"/>
        <v>0</v>
      </c>
      <c r="AY475" s="7" t="str">
        <f t="shared" si="131"/>
        <v>FALSEFALSEFALSE</v>
      </c>
      <c r="AZ475" s="626">
        <f t="shared" si="127"/>
        <v>0</v>
      </c>
      <c r="BA475" s="627" t="str">
        <f t="shared" si="132"/>
        <v/>
      </c>
      <c r="BB475" s="627">
        <f t="shared" si="128"/>
        <v>0</v>
      </c>
      <c r="BC475" s="690" t="str">
        <f t="shared" si="129"/>
        <v/>
      </c>
    </row>
    <row r="476" spans="1:55">
      <c r="A476" s="381">
        <v>419</v>
      </c>
      <c r="B476" s="117"/>
      <c r="C476" s="288"/>
      <c r="D476" s="289"/>
      <c r="E476" s="289"/>
      <c r="F476" s="290"/>
      <c r="G476" s="292"/>
      <c r="H476" s="116"/>
      <c r="I476" s="292"/>
      <c r="J476" s="116"/>
      <c r="K476" s="370"/>
      <c r="L476" s="370"/>
      <c r="M476" s="370"/>
      <c r="N476" s="371"/>
      <c r="O476" s="371"/>
      <c r="P476" s="371"/>
      <c r="Q476" s="371"/>
      <c r="R476" s="371"/>
      <c r="S476" s="371"/>
      <c r="T476" s="443"/>
      <c r="U476" s="539"/>
      <c r="V476" s="117"/>
      <c r="W476" s="118"/>
      <c r="X476" s="119"/>
      <c r="Y476" s="120"/>
      <c r="Z476" s="122"/>
      <c r="AA476" s="121"/>
      <c r="AB476" s="443"/>
      <c r="AC476" s="734"/>
      <c r="AD476" s="372"/>
      <c r="AE476" s="485"/>
      <c r="AF476" s="373" t="str">
        <f t="shared" si="114"/>
        <v/>
      </c>
      <c r="AG476" s="373" t="str">
        <f t="shared" si="115"/>
        <v/>
      </c>
      <c r="AH476" s="374" t="str">
        <f t="shared" si="116"/>
        <v/>
      </c>
      <c r="AI476" s="375" t="str">
        <f t="shared" si="117"/>
        <v/>
      </c>
      <c r="AJ476" s="375" t="str">
        <f t="shared" si="118"/>
        <v/>
      </c>
      <c r="AK476" s="375" t="str">
        <f t="shared" si="119"/>
        <v/>
      </c>
      <c r="AL476" s="375" t="str">
        <f t="shared" si="120"/>
        <v/>
      </c>
      <c r="AM476" s="375" t="str">
        <f t="shared" si="121"/>
        <v/>
      </c>
      <c r="AN476" s="376"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376"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375" t="str">
        <f t="shared" si="122"/>
        <v/>
      </c>
      <c r="AQ476" s="444" t="str">
        <f t="shared" si="123"/>
        <v/>
      </c>
      <c r="AR476" s="375" t="str">
        <f t="shared" si="124"/>
        <v/>
      </c>
      <c r="AS476" s="377" t="str">
        <f t="shared" si="125"/>
        <v/>
      </c>
      <c r="AT476" s="378" t="str">
        <f t="shared" si="126"/>
        <v/>
      </c>
      <c r="AX476" s="625" t="b">
        <f t="shared" si="130"/>
        <v>0</v>
      </c>
      <c r="AY476" s="7" t="str">
        <f t="shared" si="131"/>
        <v>FALSEFALSEFALSE</v>
      </c>
      <c r="AZ476" s="626">
        <f t="shared" si="127"/>
        <v>0</v>
      </c>
      <c r="BA476" s="627" t="str">
        <f t="shared" si="132"/>
        <v/>
      </c>
      <c r="BB476" s="627">
        <f t="shared" si="128"/>
        <v>0</v>
      </c>
      <c r="BC476" s="690" t="str">
        <f t="shared" si="129"/>
        <v/>
      </c>
    </row>
    <row r="477" spans="1:55">
      <c r="A477" s="381">
        <v>420</v>
      </c>
      <c r="B477" s="117"/>
      <c r="C477" s="288"/>
      <c r="D477" s="289"/>
      <c r="E477" s="289"/>
      <c r="F477" s="290"/>
      <c r="G477" s="292"/>
      <c r="H477" s="116"/>
      <c r="I477" s="292"/>
      <c r="J477" s="116"/>
      <c r="K477" s="370"/>
      <c r="L477" s="370"/>
      <c r="M477" s="370"/>
      <c r="N477" s="371"/>
      <c r="O477" s="371"/>
      <c r="P477" s="371"/>
      <c r="Q477" s="371"/>
      <c r="R477" s="371"/>
      <c r="S477" s="371"/>
      <c r="T477" s="443"/>
      <c r="U477" s="539"/>
      <c r="V477" s="117"/>
      <c r="W477" s="118"/>
      <c r="X477" s="119"/>
      <c r="Y477" s="120"/>
      <c r="Z477" s="122"/>
      <c r="AA477" s="121"/>
      <c r="AB477" s="443"/>
      <c r="AC477" s="734"/>
      <c r="AD477" s="372"/>
      <c r="AE477" s="485"/>
      <c r="AF477" s="373" t="str">
        <f t="shared" si="114"/>
        <v/>
      </c>
      <c r="AG477" s="373" t="str">
        <f t="shared" si="115"/>
        <v/>
      </c>
      <c r="AH477" s="374" t="str">
        <f t="shared" si="116"/>
        <v/>
      </c>
      <c r="AI477" s="375" t="str">
        <f t="shared" si="117"/>
        <v/>
      </c>
      <c r="AJ477" s="375" t="str">
        <f t="shared" si="118"/>
        <v/>
      </c>
      <c r="AK477" s="375" t="str">
        <f t="shared" si="119"/>
        <v/>
      </c>
      <c r="AL477" s="375" t="str">
        <f t="shared" si="120"/>
        <v/>
      </c>
      <c r="AM477" s="375" t="str">
        <f t="shared" si="121"/>
        <v/>
      </c>
      <c r="AN477" s="376"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376"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375" t="str">
        <f t="shared" si="122"/>
        <v/>
      </c>
      <c r="AQ477" s="444" t="str">
        <f t="shared" si="123"/>
        <v/>
      </c>
      <c r="AR477" s="375" t="str">
        <f t="shared" si="124"/>
        <v/>
      </c>
      <c r="AS477" s="377" t="str">
        <f t="shared" si="125"/>
        <v/>
      </c>
      <c r="AT477" s="378" t="str">
        <f t="shared" si="126"/>
        <v/>
      </c>
      <c r="AX477" s="625" t="b">
        <f t="shared" si="130"/>
        <v>0</v>
      </c>
      <c r="AY477" s="7" t="str">
        <f t="shared" si="131"/>
        <v>FALSEFALSEFALSE</v>
      </c>
      <c r="AZ477" s="626">
        <f t="shared" si="127"/>
        <v>0</v>
      </c>
      <c r="BA477" s="627" t="str">
        <f t="shared" si="132"/>
        <v/>
      </c>
      <c r="BB477" s="627">
        <f t="shared" si="128"/>
        <v>0</v>
      </c>
      <c r="BC477" s="690" t="str">
        <f t="shared" si="129"/>
        <v/>
      </c>
    </row>
    <row r="478" spans="1:55">
      <c r="A478" s="381">
        <v>421</v>
      </c>
      <c r="B478" s="117"/>
      <c r="C478" s="288"/>
      <c r="D478" s="289"/>
      <c r="E478" s="289"/>
      <c r="F478" s="290"/>
      <c r="G478" s="292"/>
      <c r="H478" s="116"/>
      <c r="I478" s="292"/>
      <c r="J478" s="116"/>
      <c r="K478" s="370"/>
      <c r="L478" s="370"/>
      <c r="M478" s="370"/>
      <c r="N478" s="371"/>
      <c r="O478" s="371"/>
      <c r="P478" s="371"/>
      <c r="Q478" s="371"/>
      <c r="R478" s="371"/>
      <c r="S478" s="371"/>
      <c r="T478" s="443"/>
      <c r="U478" s="539"/>
      <c r="V478" s="117"/>
      <c r="W478" s="118"/>
      <c r="X478" s="119"/>
      <c r="Y478" s="120"/>
      <c r="Z478" s="122"/>
      <c r="AA478" s="121"/>
      <c r="AB478" s="443"/>
      <c r="AC478" s="734"/>
      <c r="AD478" s="372"/>
      <c r="AE478" s="485"/>
      <c r="AF478" s="373" t="str">
        <f t="shared" si="114"/>
        <v/>
      </c>
      <c r="AG478" s="373" t="str">
        <f t="shared" si="115"/>
        <v/>
      </c>
      <c r="AH478" s="374" t="str">
        <f t="shared" si="116"/>
        <v/>
      </c>
      <c r="AI478" s="375" t="str">
        <f t="shared" si="117"/>
        <v/>
      </c>
      <c r="AJ478" s="375" t="str">
        <f t="shared" si="118"/>
        <v/>
      </c>
      <c r="AK478" s="375" t="str">
        <f t="shared" si="119"/>
        <v/>
      </c>
      <c r="AL478" s="375" t="str">
        <f t="shared" si="120"/>
        <v/>
      </c>
      <c r="AM478" s="375" t="str">
        <f t="shared" si="121"/>
        <v/>
      </c>
      <c r="AN478" s="376"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376"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375" t="str">
        <f t="shared" si="122"/>
        <v/>
      </c>
      <c r="AQ478" s="444" t="str">
        <f t="shared" si="123"/>
        <v/>
      </c>
      <c r="AR478" s="375" t="str">
        <f t="shared" si="124"/>
        <v/>
      </c>
      <c r="AS478" s="377" t="str">
        <f t="shared" si="125"/>
        <v/>
      </c>
      <c r="AT478" s="378" t="str">
        <f t="shared" si="126"/>
        <v/>
      </c>
      <c r="AX478" s="625" t="b">
        <f t="shared" si="130"/>
        <v>0</v>
      </c>
      <c r="AY478" s="7" t="str">
        <f t="shared" si="131"/>
        <v>FALSEFALSEFALSE</v>
      </c>
      <c r="AZ478" s="626">
        <f t="shared" si="127"/>
        <v>0</v>
      </c>
      <c r="BA478" s="627" t="str">
        <f t="shared" si="132"/>
        <v/>
      </c>
      <c r="BB478" s="627">
        <f t="shared" si="128"/>
        <v>0</v>
      </c>
      <c r="BC478" s="690" t="str">
        <f t="shared" si="129"/>
        <v/>
      </c>
    </row>
    <row r="479" spans="1:55">
      <c r="A479" s="381">
        <v>422</v>
      </c>
      <c r="B479" s="117"/>
      <c r="C479" s="288"/>
      <c r="D479" s="289"/>
      <c r="E479" s="289"/>
      <c r="F479" s="290"/>
      <c r="G479" s="292"/>
      <c r="H479" s="116"/>
      <c r="I479" s="292"/>
      <c r="J479" s="116"/>
      <c r="K479" s="370"/>
      <c r="L479" s="370"/>
      <c r="M479" s="370"/>
      <c r="N479" s="371"/>
      <c r="O479" s="371"/>
      <c r="P479" s="371"/>
      <c r="Q479" s="371"/>
      <c r="R479" s="371"/>
      <c r="S479" s="371"/>
      <c r="T479" s="443"/>
      <c r="U479" s="539"/>
      <c r="V479" s="117"/>
      <c r="W479" s="118"/>
      <c r="X479" s="119"/>
      <c r="Y479" s="120"/>
      <c r="Z479" s="122"/>
      <c r="AA479" s="121"/>
      <c r="AB479" s="443"/>
      <c r="AC479" s="734"/>
      <c r="AD479" s="372"/>
      <c r="AE479" s="485"/>
      <c r="AF479" s="373" t="str">
        <f t="shared" si="114"/>
        <v/>
      </c>
      <c r="AG479" s="373" t="str">
        <f t="shared" si="115"/>
        <v/>
      </c>
      <c r="AH479" s="374" t="str">
        <f t="shared" si="116"/>
        <v/>
      </c>
      <c r="AI479" s="375" t="str">
        <f t="shared" si="117"/>
        <v/>
      </c>
      <c r="AJ479" s="375" t="str">
        <f t="shared" si="118"/>
        <v/>
      </c>
      <c r="AK479" s="375" t="str">
        <f t="shared" si="119"/>
        <v/>
      </c>
      <c r="AL479" s="375" t="str">
        <f t="shared" si="120"/>
        <v/>
      </c>
      <c r="AM479" s="375" t="str">
        <f t="shared" si="121"/>
        <v/>
      </c>
      <c r="AN479" s="376"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376"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375" t="str">
        <f t="shared" si="122"/>
        <v/>
      </c>
      <c r="AQ479" s="444" t="str">
        <f t="shared" si="123"/>
        <v/>
      </c>
      <c r="AR479" s="375" t="str">
        <f t="shared" si="124"/>
        <v/>
      </c>
      <c r="AS479" s="377" t="str">
        <f t="shared" si="125"/>
        <v/>
      </c>
      <c r="AT479" s="378" t="str">
        <f t="shared" si="126"/>
        <v/>
      </c>
      <c r="AX479" s="625" t="b">
        <f t="shared" si="130"/>
        <v>0</v>
      </c>
      <c r="AY479" s="7" t="str">
        <f t="shared" si="131"/>
        <v>FALSEFALSEFALSE</v>
      </c>
      <c r="AZ479" s="626">
        <f t="shared" si="127"/>
        <v>0</v>
      </c>
      <c r="BA479" s="627" t="str">
        <f t="shared" si="132"/>
        <v/>
      </c>
      <c r="BB479" s="627">
        <f t="shared" si="128"/>
        <v>0</v>
      </c>
      <c r="BC479" s="690" t="str">
        <f t="shared" si="129"/>
        <v/>
      </c>
    </row>
    <row r="480" spans="1:55">
      <c r="A480" s="381">
        <v>423</v>
      </c>
      <c r="B480" s="117"/>
      <c r="C480" s="288"/>
      <c r="D480" s="289"/>
      <c r="E480" s="289"/>
      <c r="F480" s="290"/>
      <c r="G480" s="292"/>
      <c r="H480" s="116"/>
      <c r="I480" s="292"/>
      <c r="J480" s="116"/>
      <c r="K480" s="370"/>
      <c r="L480" s="370"/>
      <c r="M480" s="370"/>
      <c r="N480" s="371"/>
      <c r="O480" s="371"/>
      <c r="P480" s="371"/>
      <c r="Q480" s="371"/>
      <c r="R480" s="371"/>
      <c r="S480" s="371"/>
      <c r="T480" s="443"/>
      <c r="U480" s="539"/>
      <c r="V480" s="117"/>
      <c r="W480" s="118"/>
      <c r="X480" s="119"/>
      <c r="Y480" s="120"/>
      <c r="Z480" s="122"/>
      <c r="AA480" s="121"/>
      <c r="AB480" s="443"/>
      <c r="AC480" s="734"/>
      <c r="AD480" s="372"/>
      <c r="AE480" s="485"/>
      <c r="AF480" s="373" t="str">
        <f t="shared" si="114"/>
        <v/>
      </c>
      <c r="AG480" s="373" t="str">
        <f t="shared" si="115"/>
        <v/>
      </c>
      <c r="AH480" s="374" t="str">
        <f t="shared" si="116"/>
        <v/>
      </c>
      <c r="AI480" s="375" t="str">
        <f t="shared" si="117"/>
        <v/>
      </c>
      <c r="AJ480" s="375" t="str">
        <f t="shared" si="118"/>
        <v/>
      </c>
      <c r="AK480" s="375" t="str">
        <f t="shared" si="119"/>
        <v/>
      </c>
      <c r="AL480" s="375" t="str">
        <f t="shared" si="120"/>
        <v/>
      </c>
      <c r="AM480" s="375" t="str">
        <f t="shared" si="121"/>
        <v/>
      </c>
      <c r="AN480" s="376"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376"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375" t="str">
        <f t="shared" si="122"/>
        <v/>
      </c>
      <c r="AQ480" s="444" t="str">
        <f t="shared" si="123"/>
        <v/>
      </c>
      <c r="AR480" s="375" t="str">
        <f t="shared" si="124"/>
        <v/>
      </c>
      <c r="AS480" s="377" t="str">
        <f t="shared" si="125"/>
        <v/>
      </c>
      <c r="AT480" s="378" t="str">
        <f t="shared" si="126"/>
        <v/>
      </c>
      <c r="AX480" s="625" t="b">
        <f t="shared" si="130"/>
        <v>0</v>
      </c>
      <c r="AY480" s="7" t="str">
        <f t="shared" si="131"/>
        <v>FALSEFALSEFALSE</v>
      </c>
      <c r="AZ480" s="626">
        <f t="shared" si="127"/>
        <v>0</v>
      </c>
      <c r="BA480" s="627" t="str">
        <f t="shared" si="132"/>
        <v/>
      </c>
      <c r="BB480" s="627">
        <f t="shared" si="128"/>
        <v>0</v>
      </c>
      <c r="BC480" s="690" t="str">
        <f t="shared" si="129"/>
        <v/>
      </c>
    </row>
    <row r="481" spans="1:55">
      <c r="A481" s="381">
        <v>424</v>
      </c>
      <c r="B481" s="117"/>
      <c r="C481" s="288"/>
      <c r="D481" s="289"/>
      <c r="E481" s="289"/>
      <c r="F481" s="290"/>
      <c r="G481" s="292"/>
      <c r="H481" s="116"/>
      <c r="I481" s="292"/>
      <c r="J481" s="116"/>
      <c r="K481" s="370"/>
      <c r="L481" s="370"/>
      <c r="M481" s="370"/>
      <c r="N481" s="371"/>
      <c r="O481" s="371"/>
      <c r="P481" s="371"/>
      <c r="Q481" s="371"/>
      <c r="R481" s="371"/>
      <c r="S481" s="371"/>
      <c r="T481" s="443"/>
      <c r="U481" s="539"/>
      <c r="V481" s="117"/>
      <c r="W481" s="118"/>
      <c r="X481" s="119"/>
      <c r="Y481" s="120"/>
      <c r="Z481" s="122"/>
      <c r="AA481" s="121"/>
      <c r="AB481" s="443"/>
      <c r="AC481" s="734"/>
      <c r="AD481" s="372"/>
      <c r="AE481" s="485"/>
      <c r="AF481" s="373" t="str">
        <f t="shared" si="114"/>
        <v/>
      </c>
      <c r="AG481" s="373" t="str">
        <f t="shared" si="115"/>
        <v/>
      </c>
      <c r="AH481" s="374" t="str">
        <f t="shared" si="116"/>
        <v/>
      </c>
      <c r="AI481" s="375" t="str">
        <f t="shared" si="117"/>
        <v/>
      </c>
      <c r="AJ481" s="375" t="str">
        <f t="shared" si="118"/>
        <v/>
      </c>
      <c r="AK481" s="375" t="str">
        <f t="shared" si="119"/>
        <v/>
      </c>
      <c r="AL481" s="375" t="str">
        <f t="shared" si="120"/>
        <v/>
      </c>
      <c r="AM481" s="375" t="str">
        <f t="shared" si="121"/>
        <v/>
      </c>
      <c r="AN481" s="376"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376"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375" t="str">
        <f t="shared" si="122"/>
        <v/>
      </c>
      <c r="AQ481" s="444" t="str">
        <f t="shared" si="123"/>
        <v/>
      </c>
      <c r="AR481" s="375" t="str">
        <f t="shared" si="124"/>
        <v/>
      </c>
      <c r="AS481" s="377" t="str">
        <f t="shared" si="125"/>
        <v/>
      </c>
      <c r="AT481" s="378" t="str">
        <f t="shared" si="126"/>
        <v/>
      </c>
      <c r="AX481" s="625" t="b">
        <f t="shared" si="130"/>
        <v>0</v>
      </c>
      <c r="AY481" s="7" t="str">
        <f t="shared" si="131"/>
        <v>FALSEFALSEFALSE</v>
      </c>
      <c r="AZ481" s="626">
        <f t="shared" si="127"/>
        <v>0</v>
      </c>
      <c r="BA481" s="627" t="str">
        <f t="shared" si="132"/>
        <v/>
      </c>
      <c r="BB481" s="627">
        <f t="shared" si="128"/>
        <v>0</v>
      </c>
      <c r="BC481" s="690" t="str">
        <f t="shared" si="129"/>
        <v/>
      </c>
    </row>
    <row r="482" spans="1:55">
      <c r="A482" s="381">
        <v>425</v>
      </c>
      <c r="B482" s="117"/>
      <c r="C482" s="288"/>
      <c r="D482" s="289"/>
      <c r="E482" s="289"/>
      <c r="F482" s="290"/>
      <c r="G482" s="292"/>
      <c r="H482" s="116"/>
      <c r="I482" s="292"/>
      <c r="J482" s="116"/>
      <c r="K482" s="370"/>
      <c r="L482" s="370"/>
      <c r="M482" s="370"/>
      <c r="N482" s="371"/>
      <c r="O482" s="371"/>
      <c r="P482" s="371"/>
      <c r="Q482" s="371"/>
      <c r="R482" s="371"/>
      <c r="S482" s="371"/>
      <c r="T482" s="443"/>
      <c r="U482" s="539"/>
      <c r="V482" s="117"/>
      <c r="W482" s="118"/>
      <c r="X482" s="119"/>
      <c r="Y482" s="120"/>
      <c r="Z482" s="122"/>
      <c r="AA482" s="121"/>
      <c r="AB482" s="443"/>
      <c r="AC482" s="734"/>
      <c r="AD482" s="372"/>
      <c r="AE482" s="485"/>
      <c r="AF482" s="373" t="str">
        <f t="shared" si="114"/>
        <v/>
      </c>
      <c r="AG482" s="373" t="str">
        <f t="shared" si="115"/>
        <v/>
      </c>
      <c r="AH482" s="374" t="str">
        <f t="shared" si="116"/>
        <v/>
      </c>
      <c r="AI482" s="375" t="str">
        <f t="shared" si="117"/>
        <v/>
      </c>
      <c r="AJ482" s="375" t="str">
        <f t="shared" si="118"/>
        <v/>
      </c>
      <c r="AK482" s="375" t="str">
        <f t="shared" si="119"/>
        <v/>
      </c>
      <c r="AL482" s="375" t="str">
        <f t="shared" si="120"/>
        <v/>
      </c>
      <c r="AM482" s="375" t="str">
        <f t="shared" si="121"/>
        <v/>
      </c>
      <c r="AN482" s="376"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376"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375" t="str">
        <f t="shared" si="122"/>
        <v/>
      </c>
      <c r="AQ482" s="444" t="str">
        <f t="shared" si="123"/>
        <v/>
      </c>
      <c r="AR482" s="375" t="str">
        <f t="shared" si="124"/>
        <v/>
      </c>
      <c r="AS482" s="377" t="str">
        <f t="shared" si="125"/>
        <v/>
      </c>
      <c r="AT482" s="378" t="str">
        <f t="shared" si="126"/>
        <v/>
      </c>
      <c r="AX482" s="625" t="b">
        <f t="shared" si="130"/>
        <v>0</v>
      </c>
      <c r="AY482" s="7" t="str">
        <f t="shared" si="131"/>
        <v>FALSEFALSEFALSE</v>
      </c>
      <c r="AZ482" s="626">
        <f t="shared" si="127"/>
        <v>0</v>
      </c>
      <c r="BA482" s="627" t="str">
        <f t="shared" si="132"/>
        <v/>
      </c>
      <c r="BB482" s="627">
        <f t="shared" si="128"/>
        <v>0</v>
      </c>
      <c r="BC482" s="690" t="str">
        <f t="shared" si="129"/>
        <v/>
      </c>
    </row>
    <row r="483" spans="1:55">
      <c r="A483" s="381">
        <v>426</v>
      </c>
      <c r="B483" s="117"/>
      <c r="C483" s="288"/>
      <c r="D483" s="289"/>
      <c r="E483" s="289"/>
      <c r="F483" s="290"/>
      <c r="G483" s="292"/>
      <c r="H483" s="116"/>
      <c r="I483" s="292"/>
      <c r="J483" s="116"/>
      <c r="K483" s="370"/>
      <c r="L483" s="370"/>
      <c r="M483" s="370"/>
      <c r="N483" s="371"/>
      <c r="O483" s="371"/>
      <c r="P483" s="371"/>
      <c r="Q483" s="371"/>
      <c r="R483" s="371"/>
      <c r="S483" s="371"/>
      <c r="T483" s="443"/>
      <c r="U483" s="539"/>
      <c r="V483" s="117"/>
      <c r="W483" s="118"/>
      <c r="X483" s="119"/>
      <c r="Y483" s="120"/>
      <c r="Z483" s="122"/>
      <c r="AA483" s="121"/>
      <c r="AB483" s="443"/>
      <c r="AC483" s="734"/>
      <c r="AD483" s="372"/>
      <c r="AE483" s="485"/>
      <c r="AF483" s="373" t="str">
        <f t="shared" si="114"/>
        <v/>
      </c>
      <c r="AG483" s="373" t="str">
        <f t="shared" si="115"/>
        <v/>
      </c>
      <c r="AH483" s="374" t="str">
        <f t="shared" si="116"/>
        <v/>
      </c>
      <c r="AI483" s="375" t="str">
        <f t="shared" si="117"/>
        <v/>
      </c>
      <c r="AJ483" s="375" t="str">
        <f t="shared" si="118"/>
        <v/>
      </c>
      <c r="AK483" s="375" t="str">
        <f t="shared" si="119"/>
        <v/>
      </c>
      <c r="AL483" s="375" t="str">
        <f t="shared" si="120"/>
        <v/>
      </c>
      <c r="AM483" s="375" t="str">
        <f t="shared" si="121"/>
        <v/>
      </c>
      <c r="AN483" s="376"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376"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375" t="str">
        <f t="shared" si="122"/>
        <v/>
      </c>
      <c r="AQ483" s="444" t="str">
        <f t="shared" si="123"/>
        <v/>
      </c>
      <c r="AR483" s="375" t="str">
        <f t="shared" si="124"/>
        <v/>
      </c>
      <c r="AS483" s="377" t="str">
        <f t="shared" si="125"/>
        <v/>
      </c>
      <c r="AT483" s="378" t="str">
        <f t="shared" si="126"/>
        <v/>
      </c>
      <c r="AX483" s="625" t="b">
        <f t="shared" si="130"/>
        <v>0</v>
      </c>
      <c r="AY483" s="7" t="str">
        <f t="shared" si="131"/>
        <v>FALSEFALSEFALSE</v>
      </c>
      <c r="AZ483" s="626">
        <f t="shared" si="127"/>
        <v>0</v>
      </c>
      <c r="BA483" s="627" t="str">
        <f t="shared" si="132"/>
        <v/>
      </c>
      <c r="BB483" s="627">
        <f t="shared" si="128"/>
        <v>0</v>
      </c>
      <c r="BC483" s="690" t="str">
        <f t="shared" si="129"/>
        <v/>
      </c>
    </row>
    <row r="484" spans="1:55">
      <c r="A484" s="381">
        <v>427</v>
      </c>
      <c r="B484" s="117"/>
      <c r="C484" s="288"/>
      <c r="D484" s="289"/>
      <c r="E484" s="289"/>
      <c r="F484" s="290"/>
      <c r="G484" s="292"/>
      <c r="H484" s="116"/>
      <c r="I484" s="292"/>
      <c r="J484" s="116"/>
      <c r="K484" s="370"/>
      <c r="L484" s="370"/>
      <c r="M484" s="370"/>
      <c r="N484" s="371"/>
      <c r="O484" s="371"/>
      <c r="P484" s="371"/>
      <c r="Q484" s="371"/>
      <c r="R484" s="371"/>
      <c r="S484" s="371"/>
      <c r="T484" s="443"/>
      <c r="U484" s="539"/>
      <c r="V484" s="117"/>
      <c r="W484" s="118"/>
      <c r="X484" s="119"/>
      <c r="Y484" s="120"/>
      <c r="Z484" s="122"/>
      <c r="AA484" s="121"/>
      <c r="AB484" s="443"/>
      <c r="AC484" s="734"/>
      <c r="AD484" s="372"/>
      <c r="AE484" s="485"/>
      <c r="AF484" s="373" t="str">
        <f t="shared" si="114"/>
        <v/>
      </c>
      <c r="AG484" s="373" t="str">
        <f t="shared" si="115"/>
        <v/>
      </c>
      <c r="AH484" s="374" t="str">
        <f t="shared" si="116"/>
        <v/>
      </c>
      <c r="AI484" s="375" t="str">
        <f t="shared" si="117"/>
        <v/>
      </c>
      <c r="AJ484" s="375" t="str">
        <f t="shared" si="118"/>
        <v/>
      </c>
      <c r="AK484" s="375" t="str">
        <f t="shared" si="119"/>
        <v/>
      </c>
      <c r="AL484" s="375" t="str">
        <f t="shared" si="120"/>
        <v/>
      </c>
      <c r="AM484" s="375" t="str">
        <f t="shared" si="121"/>
        <v/>
      </c>
      <c r="AN484" s="376"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376"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375" t="str">
        <f t="shared" si="122"/>
        <v/>
      </c>
      <c r="AQ484" s="444" t="str">
        <f t="shared" si="123"/>
        <v/>
      </c>
      <c r="AR484" s="375" t="str">
        <f t="shared" si="124"/>
        <v/>
      </c>
      <c r="AS484" s="377" t="str">
        <f t="shared" si="125"/>
        <v/>
      </c>
      <c r="AT484" s="378" t="str">
        <f t="shared" si="126"/>
        <v/>
      </c>
      <c r="AX484" s="625" t="b">
        <f t="shared" si="130"/>
        <v>0</v>
      </c>
      <c r="AY484" s="7" t="str">
        <f t="shared" si="131"/>
        <v>FALSEFALSEFALSE</v>
      </c>
      <c r="AZ484" s="626">
        <f t="shared" si="127"/>
        <v>0</v>
      </c>
      <c r="BA484" s="627" t="str">
        <f t="shared" si="132"/>
        <v/>
      </c>
      <c r="BB484" s="627">
        <f t="shared" si="128"/>
        <v>0</v>
      </c>
      <c r="BC484" s="690" t="str">
        <f t="shared" si="129"/>
        <v/>
      </c>
    </row>
    <row r="485" spans="1:55">
      <c r="A485" s="381">
        <v>428</v>
      </c>
      <c r="B485" s="117"/>
      <c r="C485" s="288"/>
      <c r="D485" s="289"/>
      <c r="E485" s="289"/>
      <c r="F485" s="290"/>
      <c r="G485" s="292"/>
      <c r="H485" s="116"/>
      <c r="I485" s="292"/>
      <c r="J485" s="116"/>
      <c r="K485" s="370"/>
      <c r="L485" s="370"/>
      <c r="M485" s="370"/>
      <c r="N485" s="371"/>
      <c r="O485" s="371"/>
      <c r="P485" s="371"/>
      <c r="Q485" s="371"/>
      <c r="R485" s="371"/>
      <c r="S485" s="371"/>
      <c r="T485" s="443"/>
      <c r="U485" s="539"/>
      <c r="V485" s="117"/>
      <c r="W485" s="118"/>
      <c r="X485" s="119"/>
      <c r="Y485" s="120"/>
      <c r="Z485" s="122"/>
      <c r="AA485" s="121"/>
      <c r="AB485" s="443"/>
      <c r="AC485" s="734"/>
      <c r="AD485" s="372"/>
      <c r="AE485" s="485"/>
      <c r="AF485" s="373" t="str">
        <f t="shared" si="114"/>
        <v/>
      </c>
      <c r="AG485" s="373" t="str">
        <f t="shared" si="115"/>
        <v/>
      </c>
      <c r="AH485" s="374" t="str">
        <f t="shared" si="116"/>
        <v/>
      </c>
      <c r="AI485" s="375" t="str">
        <f t="shared" si="117"/>
        <v/>
      </c>
      <c r="AJ485" s="375" t="str">
        <f t="shared" si="118"/>
        <v/>
      </c>
      <c r="AK485" s="375" t="str">
        <f t="shared" si="119"/>
        <v/>
      </c>
      <c r="AL485" s="375" t="str">
        <f t="shared" si="120"/>
        <v/>
      </c>
      <c r="AM485" s="375" t="str">
        <f t="shared" si="121"/>
        <v/>
      </c>
      <c r="AN485" s="376"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376"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375" t="str">
        <f t="shared" si="122"/>
        <v/>
      </c>
      <c r="AQ485" s="444" t="str">
        <f t="shared" si="123"/>
        <v/>
      </c>
      <c r="AR485" s="375" t="str">
        <f t="shared" si="124"/>
        <v/>
      </c>
      <c r="AS485" s="377" t="str">
        <f t="shared" si="125"/>
        <v/>
      </c>
      <c r="AT485" s="378" t="str">
        <f t="shared" si="126"/>
        <v/>
      </c>
      <c r="AX485" s="625" t="b">
        <f t="shared" si="130"/>
        <v>0</v>
      </c>
      <c r="AY485" s="7" t="str">
        <f t="shared" si="131"/>
        <v>FALSEFALSEFALSE</v>
      </c>
      <c r="AZ485" s="626">
        <f t="shared" si="127"/>
        <v>0</v>
      </c>
      <c r="BA485" s="627" t="str">
        <f t="shared" si="132"/>
        <v/>
      </c>
      <c r="BB485" s="627">
        <f t="shared" si="128"/>
        <v>0</v>
      </c>
      <c r="BC485" s="690" t="str">
        <f t="shared" si="129"/>
        <v/>
      </c>
    </row>
    <row r="486" spans="1:55">
      <c r="A486" s="381">
        <v>429</v>
      </c>
      <c r="B486" s="117"/>
      <c r="C486" s="288"/>
      <c r="D486" s="289"/>
      <c r="E486" s="289"/>
      <c r="F486" s="290"/>
      <c r="G486" s="292"/>
      <c r="H486" s="116"/>
      <c r="I486" s="292"/>
      <c r="J486" s="116"/>
      <c r="K486" s="370"/>
      <c r="L486" s="370"/>
      <c r="M486" s="370"/>
      <c r="N486" s="371"/>
      <c r="O486" s="371"/>
      <c r="P486" s="371"/>
      <c r="Q486" s="371"/>
      <c r="R486" s="371"/>
      <c r="S486" s="371"/>
      <c r="T486" s="443"/>
      <c r="U486" s="539"/>
      <c r="V486" s="117"/>
      <c r="W486" s="118"/>
      <c r="X486" s="119"/>
      <c r="Y486" s="120"/>
      <c r="Z486" s="122"/>
      <c r="AA486" s="121"/>
      <c r="AB486" s="443"/>
      <c r="AC486" s="734"/>
      <c r="AD486" s="372"/>
      <c r="AE486" s="485"/>
      <c r="AF486" s="373" t="str">
        <f t="shared" si="114"/>
        <v/>
      </c>
      <c r="AG486" s="373" t="str">
        <f t="shared" si="115"/>
        <v/>
      </c>
      <c r="AH486" s="374" t="str">
        <f t="shared" si="116"/>
        <v/>
      </c>
      <c r="AI486" s="375" t="str">
        <f t="shared" si="117"/>
        <v/>
      </c>
      <c r="AJ486" s="375" t="str">
        <f t="shared" si="118"/>
        <v/>
      </c>
      <c r="AK486" s="375" t="str">
        <f t="shared" si="119"/>
        <v/>
      </c>
      <c r="AL486" s="375" t="str">
        <f t="shared" si="120"/>
        <v/>
      </c>
      <c r="AM486" s="375" t="str">
        <f t="shared" si="121"/>
        <v/>
      </c>
      <c r="AN486" s="376"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376"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375" t="str">
        <f t="shared" si="122"/>
        <v/>
      </c>
      <c r="AQ486" s="444" t="str">
        <f t="shared" si="123"/>
        <v/>
      </c>
      <c r="AR486" s="375" t="str">
        <f t="shared" si="124"/>
        <v/>
      </c>
      <c r="AS486" s="377" t="str">
        <f t="shared" si="125"/>
        <v/>
      </c>
      <c r="AT486" s="378" t="str">
        <f t="shared" si="126"/>
        <v/>
      </c>
      <c r="AX486" s="625" t="b">
        <f t="shared" si="130"/>
        <v>0</v>
      </c>
      <c r="AY486" s="7" t="str">
        <f t="shared" si="131"/>
        <v>FALSEFALSEFALSE</v>
      </c>
      <c r="AZ486" s="626">
        <f t="shared" si="127"/>
        <v>0</v>
      </c>
      <c r="BA486" s="627" t="str">
        <f t="shared" si="132"/>
        <v/>
      </c>
      <c r="BB486" s="627">
        <f t="shared" si="128"/>
        <v>0</v>
      </c>
      <c r="BC486" s="690" t="str">
        <f t="shared" si="129"/>
        <v/>
      </c>
    </row>
    <row r="487" spans="1:55">
      <c r="A487" s="381">
        <v>430</v>
      </c>
      <c r="B487" s="117"/>
      <c r="C487" s="288"/>
      <c r="D487" s="289"/>
      <c r="E487" s="289"/>
      <c r="F487" s="290"/>
      <c r="G487" s="292"/>
      <c r="H487" s="116"/>
      <c r="I487" s="292"/>
      <c r="J487" s="116"/>
      <c r="K487" s="370"/>
      <c r="L487" s="370"/>
      <c r="M487" s="370"/>
      <c r="N487" s="371"/>
      <c r="O487" s="371"/>
      <c r="P487" s="371"/>
      <c r="Q487" s="371"/>
      <c r="R487" s="371"/>
      <c r="S487" s="371"/>
      <c r="T487" s="443"/>
      <c r="U487" s="539"/>
      <c r="V487" s="117"/>
      <c r="W487" s="118"/>
      <c r="X487" s="119"/>
      <c r="Y487" s="120"/>
      <c r="Z487" s="122"/>
      <c r="AA487" s="121"/>
      <c r="AB487" s="443"/>
      <c r="AC487" s="734"/>
      <c r="AD487" s="372"/>
      <c r="AE487" s="485"/>
      <c r="AF487" s="373" t="str">
        <f t="shared" si="114"/>
        <v/>
      </c>
      <c r="AG487" s="373" t="str">
        <f t="shared" si="115"/>
        <v/>
      </c>
      <c r="AH487" s="374" t="str">
        <f t="shared" si="116"/>
        <v/>
      </c>
      <c r="AI487" s="375" t="str">
        <f t="shared" si="117"/>
        <v/>
      </c>
      <c r="AJ487" s="375" t="str">
        <f t="shared" si="118"/>
        <v/>
      </c>
      <c r="AK487" s="375" t="str">
        <f t="shared" si="119"/>
        <v/>
      </c>
      <c r="AL487" s="375" t="str">
        <f t="shared" si="120"/>
        <v/>
      </c>
      <c r="AM487" s="375" t="str">
        <f t="shared" si="121"/>
        <v/>
      </c>
      <c r="AN487" s="376"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376"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375" t="str">
        <f t="shared" si="122"/>
        <v/>
      </c>
      <c r="AQ487" s="444" t="str">
        <f t="shared" si="123"/>
        <v/>
      </c>
      <c r="AR487" s="375" t="str">
        <f t="shared" si="124"/>
        <v/>
      </c>
      <c r="AS487" s="377" t="str">
        <f t="shared" si="125"/>
        <v/>
      </c>
      <c r="AT487" s="378" t="str">
        <f t="shared" si="126"/>
        <v/>
      </c>
      <c r="AX487" s="625" t="b">
        <f t="shared" si="130"/>
        <v>0</v>
      </c>
      <c r="AY487" s="7" t="str">
        <f t="shared" si="131"/>
        <v>FALSEFALSEFALSE</v>
      </c>
      <c r="AZ487" s="626">
        <f t="shared" si="127"/>
        <v>0</v>
      </c>
      <c r="BA487" s="627" t="str">
        <f t="shared" si="132"/>
        <v/>
      </c>
      <c r="BB487" s="627">
        <f t="shared" si="128"/>
        <v>0</v>
      </c>
      <c r="BC487" s="690" t="str">
        <f t="shared" si="129"/>
        <v/>
      </c>
    </row>
    <row r="488" spans="1:55">
      <c r="A488" s="381">
        <v>431</v>
      </c>
      <c r="B488" s="117"/>
      <c r="C488" s="288"/>
      <c r="D488" s="289"/>
      <c r="E488" s="289"/>
      <c r="F488" s="290"/>
      <c r="G488" s="292"/>
      <c r="H488" s="116"/>
      <c r="I488" s="292"/>
      <c r="J488" s="116"/>
      <c r="K488" s="370"/>
      <c r="L488" s="370"/>
      <c r="M488" s="370"/>
      <c r="N488" s="371"/>
      <c r="O488" s="371"/>
      <c r="P488" s="371"/>
      <c r="Q488" s="371"/>
      <c r="R488" s="371"/>
      <c r="S488" s="371"/>
      <c r="T488" s="443"/>
      <c r="U488" s="539"/>
      <c r="V488" s="117"/>
      <c r="W488" s="118"/>
      <c r="X488" s="119"/>
      <c r="Y488" s="120"/>
      <c r="Z488" s="122"/>
      <c r="AA488" s="121"/>
      <c r="AB488" s="443"/>
      <c r="AC488" s="734"/>
      <c r="AD488" s="372"/>
      <c r="AE488" s="485"/>
      <c r="AF488" s="373" t="str">
        <f t="shared" si="114"/>
        <v/>
      </c>
      <c r="AG488" s="373" t="str">
        <f t="shared" si="115"/>
        <v/>
      </c>
      <c r="AH488" s="374" t="str">
        <f t="shared" si="116"/>
        <v/>
      </c>
      <c r="AI488" s="375" t="str">
        <f t="shared" si="117"/>
        <v/>
      </c>
      <c r="AJ488" s="375" t="str">
        <f t="shared" si="118"/>
        <v/>
      </c>
      <c r="AK488" s="375" t="str">
        <f t="shared" si="119"/>
        <v/>
      </c>
      <c r="AL488" s="375" t="str">
        <f t="shared" si="120"/>
        <v/>
      </c>
      <c r="AM488" s="375" t="str">
        <f t="shared" si="121"/>
        <v/>
      </c>
      <c r="AN488" s="376"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376"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375" t="str">
        <f t="shared" si="122"/>
        <v/>
      </c>
      <c r="AQ488" s="444" t="str">
        <f t="shared" si="123"/>
        <v/>
      </c>
      <c r="AR488" s="375" t="str">
        <f t="shared" si="124"/>
        <v/>
      </c>
      <c r="AS488" s="377" t="str">
        <f t="shared" si="125"/>
        <v/>
      </c>
      <c r="AT488" s="378" t="str">
        <f t="shared" si="126"/>
        <v/>
      </c>
      <c r="AX488" s="625" t="b">
        <f t="shared" si="130"/>
        <v>0</v>
      </c>
      <c r="AY488" s="7" t="str">
        <f t="shared" si="131"/>
        <v>FALSEFALSEFALSE</v>
      </c>
      <c r="AZ488" s="626">
        <f t="shared" si="127"/>
        <v>0</v>
      </c>
      <c r="BA488" s="627" t="str">
        <f t="shared" si="132"/>
        <v/>
      </c>
      <c r="BB488" s="627">
        <f t="shared" si="128"/>
        <v>0</v>
      </c>
      <c r="BC488" s="690" t="str">
        <f t="shared" si="129"/>
        <v/>
      </c>
    </row>
    <row r="489" spans="1:55">
      <c r="A489" s="381">
        <v>432</v>
      </c>
      <c r="B489" s="117"/>
      <c r="C489" s="288"/>
      <c r="D489" s="289"/>
      <c r="E489" s="289"/>
      <c r="F489" s="290"/>
      <c r="G489" s="292"/>
      <c r="H489" s="116"/>
      <c r="I489" s="292"/>
      <c r="J489" s="116"/>
      <c r="K489" s="370"/>
      <c r="L489" s="370"/>
      <c r="M489" s="370"/>
      <c r="N489" s="371"/>
      <c r="O489" s="371"/>
      <c r="P489" s="371"/>
      <c r="Q489" s="371"/>
      <c r="R489" s="371"/>
      <c r="S489" s="371"/>
      <c r="T489" s="443"/>
      <c r="U489" s="539"/>
      <c r="V489" s="117"/>
      <c r="W489" s="118"/>
      <c r="X489" s="119"/>
      <c r="Y489" s="120"/>
      <c r="Z489" s="122"/>
      <c r="AA489" s="121"/>
      <c r="AB489" s="443"/>
      <c r="AC489" s="734"/>
      <c r="AD489" s="372"/>
      <c r="AE489" s="485"/>
      <c r="AF489" s="373" t="str">
        <f t="shared" si="114"/>
        <v/>
      </c>
      <c r="AG489" s="373" t="str">
        <f t="shared" si="115"/>
        <v/>
      </c>
      <c r="AH489" s="374" t="str">
        <f t="shared" si="116"/>
        <v/>
      </c>
      <c r="AI489" s="375" t="str">
        <f t="shared" si="117"/>
        <v/>
      </c>
      <c r="AJ489" s="375" t="str">
        <f t="shared" si="118"/>
        <v/>
      </c>
      <c r="AK489" s="375" t="str">
        <f t="shared" si="119"/>
        <v/>
      </c>
      <c r="AL489" s="375" t="str">
        <f t="shared" si="120"/>
        <v/>
      </c>
      <c r="AM489" s="375" t="str">
        <f t="shared" si="121"/>
        <v/>
      </c>
      <c r="AN489" s="376"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376"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375" t="str">
        <f t="shared" si="122"/>
        <v/>
      </c>
      <c r="AQ489" s="444" t="str">
        <f t="shared" si="123"/>
        <v/>
      </c>
      <c r="AR489" s="375" t="str">
        <f t="shared" si="124"/>
        <v/>
      </c>
      <c r="AS489" s="377" t="str">
        <f t="shared" si="125"/>
        <v/>
      </c>
      <c r="AT489" s="378" t="str">
        <f t="shared" si="126"/>
        <v/>
      </c>
      <c r="AX489" s="625" t="b">
        <f t="shared" si="130"/>
        <v>0</v>
      </c>
      <c r="AY489" s="7" t="str">
        <f t="shared" si="131"/>
        <v>FALSEFALSEFALSE</v>
      </c>
      <c r="AZ489" s="626">
        <f t="shared" si="127"/>
        <v>0</v>
      </c>
      <c r="BA489" s="627" t="str">
        <f t="shared" si="132"/>
        <v/>
      </c>
      <c r="BB489" s="627">
        <f t="shared" si="128"/>
        <v>0</v>
      </c>
      <c r="BC489" s="690" t="str">
        <f t="shared" si="129"/>
        <v/>
      </c>
    </row>
    <row r="490" spans="1:55">
      <c r="A490" s="381">
        <v>433</v>
      </c>
      <c r="B490" s="117"/>
      <c r="C490" s="288"/>
      <c r="D490" s="289"/>
      <c r="E490" s="289"/>
      <c r="F490" s="290"/>
      <c r="G490" s="292"/>
      <c r="H490" s="116"/>
      <c r="I490" s="292"/>
      <c r="J490" s="116"/>
      <c r="K490" s="370"/>
      <c r="L490" s="370"/>
      <c r="M490" s="370"/>
      <c r="N490" s="371"/>
      <c r="O490" s="371"/>
      <c r="P490" s="371"/>
      <c r="Q490" s="371"/>
      <c r="R490" s="371"/>
      <c r="S490" s="371"/>
      <c r="T490" s="443"/>
      <c r="U490" s="539"/>
      <c r="V490" s="117"/>
      <c r="W490" s="118"/>
      <c r="X490" s="119"/>
      <c r="Y490" s="120"/>
      <c r="Z490" s="122"/>
      <c r="AA490" s="121"/>
      <c r="AB490" s="443"/>
      <c r="AC490" s="734"/>
      <c r="AD490" s="372"/>
      <c r="AE490" s="485"/>
      <c r="AF490" s="373" t="str">
        <f t="shared" si="114"/>
        <v/>
      </c>
      <c r="AG490" s="373" t="str">
        <f t="shared" si="115"/>
        <v/>
      </c>
      <c r="AH490" s="374" t="str">
        <f t="shared" si="116"/>
        <v/>
      </c>
      <c r="AI490" s="375" t="str">
        <f t="shared" si="117"/>
        <v/>
      </c>
      <c r="AJ490" s="375" t="str">
        <f t="shared" si="118"/>
        <v/>
      </c>
      <c r="AK490" s="375" t="str">
        <f t="shared" si="119"/>
        <v/>
      </c>
      <c r="AL490" s="375" t="str">
        <f t="shared" si="120"/>
        <v/>
      </c>
      <c r="AM490" s="375" t="str">
        <f t="shared" si="121"/>
        <v/>
      </c>
      <c r="AN490" s="376"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376"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375" t="str">
        <f t="shared" si="122"/>
        <v/>
      </c>
      <c r="AQ490" s="444" t="str">
        <f t="shared" si="123"/>
        <v/>
      </c>
      <c r="AR490" s="375" t="str">
        <f t="shared" si="124"/>
        <v/>
      </c>
      <c r="AS490" s="377" t="str">
        <f t="shared" si="125"/>
        <v/>
      </c>
      <c r="AT490" s="378" t="str">
        <f t="shared" si="126"/>
        <v/>
      </c>
      <c r="AX490" s="625" t="b">
        <f t="shared" si="130"/>
        <v>0</v>
      </c>
      <c r="AY490" s="7" t="str">
        <f t="shared" si="131"/>
        <v>FALSEFALSEFALSE</v>
      </c>
      <c r="AZ490" s="626">
        <f t="shared" si="127"/>
        <v>0</v>
      </c>
      <c r="BA490" s="627" t="str">
        <f t="shared" si="132"/>
        <v/>
      </c>
      <c r="BB490" s="627">
        <f t="shared" si="128"/>
        <v>0</v>
      </c>
      <c r="BC490" s="690" t="str">
        <f t="shared" si="129"/>
        <v/>
      </c>
    </row>
    <row r="491" spans="1:55">
      <c r="A491" s="381">
        <v>434</v>
      </c>
      <c r="B491" s="117"/>
      <c r="C491" s="288"/>
      <c r="D491" s="289"/>
      <c r="E491" s="289"/>
      <c r="F491" s="290"/>
      <c r="G491" s="292"/>
      <c r="H491" s="116"/>
      <c r="I491" s="292"/>
      <c r="J491" s="116"/>
      <c r="K491" s="370"/>
      <c r="L491" s="370"/>
      <c r="M491" s="370"/>
      <c r="N491" s="371"/>
      <c r="O491" s="371"/>
      <c r="P491" s="371"/>
      <c r="Q491" s="371"/>
      <c r="R491" s="371"/>
      <c r="S491" s="371"/>
      <c r="T491" s="443"/>
      <c r="U491" s="539"/>
      <c r="V491" s="117"/>
      <c r="W491" s="118"/>
      <c r="X491" s="119"/>
      <c r="Y491" s="120"/>
      <c r="Z491" s="122"/>
      <c r="AA491" s="121"/>
      <c r="AB491" s="443"/>
      <c r="AC491" s="734"/>
      <c r="AD491" s="372"/>
      <c r="AE491" s="485"/>
      <c r="AF491" s="373" t="str">
        <f t="shared" si="114"/>
        <v/>
      </c>
      <c r="AG491" s="373" t="str">
        <f t="shared" si="115"/>
        <v/>
      </c>
      <c r="AH491" s="374" t="str">
        <f t="shared" si="116"/>
        <v/>
      </c>
      <c r="AI491" s="375" t="str">
        <f t="shared" si="117"/>
        <v/>
      </c>
      <c r="AJ491" s="375" t="str">
        <f t="shared" si="118"/>
        <v/>
      </c>
      <c r="AK491" s="375" t="str">
        <f t="shared" si="119"/>
        <v/>
      </c>
      <c r="AL491" s="375" t="str">
        <f t="shared" si="120"/>
        <v/>
      </c>
      <c r="AM491" s="375" t="str">
        <f t="shared" si="121"/>
        <v/>
      </c>
      <c r="AN491" s="376"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376"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375" t="str">
        <f t="shared" si="122"/>
        <v/>
      </c>
      <c r="AQ491" s="444" t="str">
        <f t="shared" si="123"/>
        <v/>
      </c>
      <c r="AR491" s="375" t="str">
        <f t="shared" si="124"/>
        <v/>
      </c>
      <c r="AS491" s="377" t="str">
        <f t="shared" si="125"/>
        <v/>
      </c>
      <c r="AT491" s="378" t="str">
        <f t="shared" si="126"/>
        <v/>
      </c>
      <c r="AX491" s="625" t="b">
        <f t="shared" si="130"/>
        <v>0</v>
      </c>
      <c r="AY491" s="7" t="str">
        <f t="shared" si="131"/>
        <v>FALSEFALSEFALSE</v>
      </c>
      <c r="AZ491" s="626">
        <f t="shared" si="127"/>
        <v>0</v>
      </c>
      <c r="BA491" s="627" t="str">
        <f t="shared" si="132"/>
        <v/>
      </c>
      <c r="BB491" s="627">
        <f t="shared" si="128"/>
        <v>0</v>
      </c>
      <c r="BC491" s="690" t="str">
        <f t="shared" si="129"/>
        <v/>
      </c>
    </row>
    <row r="492" spans="1:55">
      <c r="A492" s="381">
        <v>435</v>
      </c>
      <c r="B492" s="117"/>
      <c r="C492" s="288"/>
      <c r="D492" s="289"/>
      <c r="E492" s="289"/>
      <c r="F492" s="290"/>
      <c r="G492" s="292"/>
      <c r="H492" s="116"/>
      <c r="I492" s="292"/>
      <c r="J492" s="116"/>
      <c r="K492" s="370"/>
      <c r="L492" s="370"/>
      <c r="M492" s="370"/>
      <c r="N492" s="371"/>
      <c r="O492" s="371"/>
      <c r="P492" s="371"/>
      <c r="Q492" s="371"/>
      <c r="R492" s="371"/>
      <c r="S492" s="371"/>
      <c r="T492" s="443"/>
      <c r="U492" s="539"/>
      <c r="V492" s="117"/>
      <c r="W492" s="118"/>
      <c r="X492" s="119"/>
      <c r="Y492" s="120"/>
      <c r="Z492" s="122"/>
      <c r="AA492" s="121"/>
      <c r="AB492" s="443"/>
      <c r="AC492" s="734"/>
      <c r="AD492" s="372"/>
      <c r="AE492" s="485"/>
      <c r="AF492" s="373" t="str">
        <f t="shared" si="114"/>
        <v/>
      </c>
      <c r="AG492" s="373" t="str">
        <f t="shared" si="115"/>
        <v/>
      </c>
      <c r="AH492" s="374" t="str">
        <f t="shared" si="116"/>
        <v/>
      </c>
      <c r="AI492" s="375" t="str">
        <f t="shared" si="117"/>
        <v/>
      </c>
      <c r="AJ492" s="375" t="str">
        <f t="shared" si="118"/>
        <v/>
      </c>
      <c r="AK492" s="375" t="str">
        <f t="shared" si="119"/>
        <v/>
      </c>
      <c r="AL492" s="375" t="str">
        <f t="shared" si="120"/>
        <v/>
      </c>
      <c r="AM492" s="375" t="str">
        <f t="shared" si="121"/>
        <v/>
      </c>
      <c r="AN492" s="376"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376"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375" t="str">
        <f t="shared" si="122"/>
        <v/>
      </c>
      <c r="AQ492" s="444" t="str">
        <f t="shared" si="123"/>
        <v/>
      </c>
      <c r="AR492" s="375" t="str">
        <f t="shared" si="124"/>
        <v/>
      </c>
      <c r="AS492" s="377" t="str">
        <f t="shared" si="125"/>
        <v/>
      </c>
      <c r="AT492" s="378" t="str">
        <f t="shared" si="126"/>
        <v/>
      </c>
      <c r="AX492" s="625" t="b">
        <f t="shared" si="130"/>
        <v>0</v>
      </c>
      <c r="AY492" s="7" t="str">
        <f t="shared" si="131"/>
        <v>FALSEFALSEFALSE</v>
      </c>
      <c r="AZ492" s="626">
        <f t="shared" si="127"/>
        <v>0</v>
      </c>
      <c r="BA492" s="627" t="str">
        <f t="shared" si="132"/>
        <v/>
      </c>
      <c r="BB492" s="627">
        <f t="shared" si="128"/>
        <v>0</v>
      </c>
      <c r="BC492" s="690" t="str">
        <f t="shared" si="129"/>
        <v/>
      </c>
    </row>
    <row r="493" spans="1:55">
      <c r="A493" s="381">
        <v>436</v>
      </c>
      <c r="B493" s="117"/>
      <c r="C493" s="288"/>
      <c r="D493" s="289"/>
      <c r="E493" s="289"/>
      <c r="F493" s="290"/>
      <c r="G493" s="292"/>
      <c r="H493" s="116"/>
      <c r="I493" s="292"/>
      <c r="J493" s="116"/>
      <c r="K493" s="370"/>
      <c r="L493" s="370"/>
      <c r="M493" s="370"/>
      <c r="N493" s="371"/>
      <c r="O493" s="371"/>
      <c r="P493" s="371"/>
      <c r="Q493" s="371"/>
      <c r="R493" s="371"/>
      <c r="S493" s="371"/>
      <c r="T493" s="443"/>
      <c r="U493" s="539"/>
      <c r="V493" s="117"/>
      <c r="W493" s="118"/>
      <c r="X493" s="119"/>
      <c r="Y493" s="120"/>
      <c r="Z493" s="122"/>
      <c r="AA493" s="121"/>
      <c r="AB493" s="443"/>
      <c r="AC493" s="734"/>
      <c r="AD493" s="372"/>
      <c r="AE493" s="485"/>
      <c r="AF493" s="373" t="str">
        <f t="shared" si="114"/>
        <v/>
      </c>
      <c r="AG493" s="373" t="str">
        <f t="shared" si="115"/>
        <v/>
      </c>
      <c r="AH493" s="374" t="str">
        <f t="shared" si="116"/>
        <v/>
      </c>
      <c r="AI493" s="375" t="str">
        <f t="shared" si="117"/>
        <v/>
      </c>
      <c r="AJ493" s="375" t="str">
        <f t="shared" si="118"/>
        <v/>
      </c>
      <c r="AK493" s="375" t="str">
        <f t="shared" si="119"/>
        <v/>
      </c>
      <c r="AL493" s="375" t="str">
        <f t="shared" si="120"/>
        <v/>
      </c>
      <c r="AM493" s="375" t="str">
        <f t="shared" si="121"/>
        <v/>
      </c>
      <c r="AN493" s="376"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376"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375" t="str">
        <f t="shared" si="122"/>
        <v/>
      </c>
      <c r="AQ493" s="444" t="str">
        <f t="shared" si="123"/>
        <v/>
      </c>
      <c r="AR493" s="375" t="str">
        <f t="shared" si="124"/>
        <v/>
      </c>
      <c r="AS493" s="377" t="str">
        <f t="shared" si="125"/>
        <v/>
      </c>
      <c r="AT493" s="378" t="str">
        <f t="shared" si="126"/>
        <v/>
      </c>
      <c r="AX493" s="625" t="b">
        <f t="shared" si="130"/>
        <v>0</v>
      </c>
      <c r="AY493" s="7" t="str">
        <f t="shared" si="131"/>
        <v>FALSEFALSEFALSE</v>
      </c>
      <c r="AZ493" s="626">
        <f t="shared" si="127"/>
        <v>0</v>
      </c>
      <c r="BA493" s="627" t="str">
        <f t="shared" si="132"/>
        <v/>
      </c>
      <c r="BB493" s="627">
        <f t="shared" si="128"/>
        <v>0</v>
      </c>
      <c r="BC493" s="690" t="str">
        <f t="shared" si="129"/>
        <v/>
      </c>
    </row>
    <row r="494" spans="1:55">
      <c r="A494" s="381">
        <v>437</v>
      </c>
      <c r="B494" s="117"/>
      <c r="C494" s="288"/>
      <c r="D494" s="289"/>
      <c r="E494" s="289"/>
      <c r="F494" s="290"/>
      <c r="G494" s="292"/>
      <c r="H494" s="116"/>
      <c r="I494" s="292"/>
      <c r="J494" s="116"/>
      <c r="K494" s="370"/>
      <c r="L494" s="370"/>
      <c r="M494" s="370"/>
      <c r="N494" s="371"/>
      <c r="O494" s="371"/>
      <c r="P494" s="371"/>
      <c r="Q494" s="371"/>
      <c r="R494" s="371"/>
      <c r="S494" s="371"/>
      <c r="T494" s="443"/>
      <c r="U494" s="539"/>
      <c r="V494" s="117"/>
      <c r="W494" s="118"/>
      <c r="X494" s="119"/>
      <c r="Y494" s="120"/>
      <c r="Z494" s="122"/>
      <c r="AA494" s="121"/>
      <c r="AB494" s="443"/>
      <c r="AC494" s="734"/>
      <c r="AD494" s="372"/>
      <c r="AE494" s="485"/>
      <c r="AF494" s="373" t="str">
        <f t="shared" si="114"/>
        <v/>
      </c>
      <c r="AG494" s="373" t="str">
        <f t="shared" si="115"/>
        <v/>
      </c>
      <c r="AH494" s="374" t="str">
        <f t="shared" si="116"/>
        <v/>
      </c>
      <c r="AI494" s="375" t="str">
        <f t="shared" si="117"/>
        <v/>
      </c>
      <c r="AJ494" s="375" t="str">
        <f t="shared" si="118"/>
        <v/>
      </c>
      <c r="AK494" s="375" t="str">
        <f t="shared" si="119"/>
        <v/>
      </c>
      <c r="AL494" s="375" t="str">
        <f t="shared" si="120"/>
        <v/>
      </c>
      <c r="AM494" s="375" t="str">
        <f t="shared" si="121"/>
        <v/>
      </c>
      <c r="AN494" s="376"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376"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375" t="str">
        <f t="shared" si="122"/>
        <v/>
      </c>
      <c r="AQ494" s="444" t="str">
        <f t="shared" si="123"/>
        <v/>
      </c>
      <c r="AR494" s="375" t="str">
        <f t="shared" si="124"/>
        <v/>
      </c>
      <c r="AS494" s="377" t="str">
        <f t="shared" si="125"/>
        <v/>
      </c>
      <c r="AT494" s="378" t="str">
        <f t="shared" si="126"/>
        <v/>
      </c>
      <c r="AX494" s="625" t="b">
        <f t="shared" si="130"/>
        <v>0</v>
      </c>
      <c r="AY494" s="7" t="str">
        <f t="shared" si="131"/>
        <v>FALSEFALSEFALSE</v>
      </c>
      <c r="AZ494" s="626">
        <f t="shared" si="127"/>
        <v>0</v>
      </c>
      <c r="BA494" s="627" t="str">
        <f t="shared" si="132"/>
        <v/>
      </c>
      <c r="BB494" s="627">
        <f t="shared" si="128"/>
        <v>0</v>
      </c>
      <c r="BC494" s="690" t="str">
        <f t="shared" si="129"/>
        <v/>
      </c>
    </row>
    <row r="495" spans="1:55">
      <c r="A495" s="381">
        <v>438</v>
      </c>
      <c r="B495" s="117"/>
      <c r="C495" s="288"/>
      <c r="D495" s="289"/>
      <c r="E495" s="289"/>
      <c r="F495" s="290"/>
      <c r="G495" s="292"/>
      <c r="H495" s="116"/>
      <c r="I495" s="292"/>
      <c r="J495" s="116"/>
      <c r="K495" s="370"/>
      <c r="L495" s="370"/>
      <c r="M495" s="370"/>
      <c r="N495" s="371"/>
      <c r="O495" s="371"/>
      <c r="P495" s="371"/>
      <c r="Q495" s="371"/>
      <c r="R495" s="371"/>
      <c r="S495" s="371"/>
      <c r="T495" s="443"/>
      <c r="U495" s="539"/>
      <c r="V495" s="117"/>
      <c r="W495" s="118"/>
      <c r="X495" s="119"/>
      <c r="Y495" s="120"/>
      <c r="Z495" s="122"/>
      <c r="AA495" s="121"/>
      <c r="AB495" s="443"/>
      <c r="AC495" s="734"/>
      <c r="AD495" s="372"/>
      <c r="AE495" s="485"/>
      <c r="AF495" s="373" t="str">
        <f t="shared" si="114"/>
        <v/>
      </c>
      <c r="AG495" s="373" t="str">
        <f t="shared" si="115"/>
        <v/>
      </c>
      <c r="AH495" s="374" t="str">
        <f t="shared" si="116"/>
        <v/>
      </c>
      <c r="AI495" s="375" t="str">
        <f t="shared" si="117"/>
        <v/>
      </c>
      <c r="AJ495" s="375" t="str">
        <f t="shared" si="118"/>
        <v/>
      </c>
      <c r="AK495" s="375" t="str">
        <f t="shared" si="119"/>
        <v/>
      </c>
      <c r="AL495" s="375" t="str">
        <f t="shared" si="120"/>
        <v/>
      </c>
      <c r="AM495" s="375" t="str">
        <f t="shared" si="121"/>
        <v/>
      </c>
      <c r="AN495" s="376"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376"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375" t="str">
        <f t="shared" si="122"/>
        <v/>
      </c>
      <c r="AQ495" s="444" t="str">
        <f t="shared" si="123"/>
        <v/>
      </c>
      <c r="AR495" s="375" t="str">
        <f t="shared" si="124"/>
        <v/>
      </c>
      <c r="AS495" s="377" t="str">
        <f t="shared" si="125"/>
        <v/>
      </c>
      <c r="AT495" s="378" t="str">
        <f t="shared" si="126"/>
        <v/>
      </c>
      <c r="AX495" s="625" t="b">
        <f t="shared" si="130"/>
        <v>0</v>
      </c>
      <c r="AY495" s="7" t="str">
        <f t="shared" si="131"/>
        <v>FALSEFALSEFALSE</v>
      </c>
      <c r="AZ495" s="626">
        <f t="shared" si="127"/>
        <v>0</v>
      </c>
      <c r="BA495" s="627" t="str">
        <f t="shared" si="132"/>
        <v/>
      </c>
      <c r="BB495" s="627">
        <f t="shared" si="128"/>
        <v>0</v>
      </c>
      <c r="BC495" s="690" t="str">
        <f t="shared" si="129"/>
        <v/>
      </c>
    </row>
    <row r="496" spans="1:55">
      <c r="A496" s="381">
        <v>439</v>
      </c>
      <c r="B496" s="117"/>
      <c r="C496" s="288"/>
      <c r="D496" s="289"/>
      <c r="E496" s="289"/>
      <c r="F496" s="290"/>
      <c r="G496" s="292"/>
      <c r="H496" s="116"/>
      <c r="I496" s="292"/>
      <c r="J496" s="116"/>
      <c r="K496" s="370"/>
      <c r="L496" s="370"/>
      <c r="M496" s="370"/>
      <c r="N496" s="371"/>
      <c r="O496" s="371"/>
      <c r="P496" s="371"/>
      <c r="Q496" s="371"/>
      <c r="R496" s="371"/>
      <c r="S496" s="371"/>
      <c r="T496" s="443"/>
      <c r="U496" s="539"/>
      <c r="V496" s="117"/>
      <c r="W496" s="118"/>
      <c r="X496" s="119"/>
      <c r="Y496" s="120"/>
      <c r="Z496" s="122"/>
      <c r="AA496" s="121"/>
      <c r="AB496" s="443"/>
      <c r="AC496" s="734"/>
      <c r="AD496" s="372"/>
      <c r="AE496" s="485"/>
      <c r="AF496" s="373" t="str">
        <f t="shared" si="114"/>
        <v/>
      </c>
      <c r="AG496" s="373" t="str">
        <f t="shared" si="115"/>
        <v/>
      </c>
      <c r="AH496" s="374" t="str">
        <f t="shared" si="116"/>
        <v/>
      </c>
      <c r="AI496" s="375" t="str">
        <f t="shared" si="117"/>
        <v/>
      </c>
      <c r="AJ496" s="375" t="str">
        <f t="shared" si="118"/>
        <v/>
      </c>
      <c r="AK496" s="375" t="str">
        <f t="shared" si="119"/>
        <v/>
      </c>
      <c r="AL496" s="375" t="str">
        <f t="shared" si="120"/>
        <v/>
      </c>
      <c r="AM496" s="375" t="str">
        <f t="shared" si="121"/>
        <v/>
      </c>
      <c r="AN496" s="376"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376"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375" t="str">
        <f t="shared" si="122"/>
        <v/>
      </c>
      <c r="AQ496" s="444" t="str">
        <f t="shared" si="123"/>
        <v/>
      </c>
      <c r="AR496" s="375" t="str">
        <f t="shared" si="124"/>
        <v/>
      </c>
      <c r="AS496" s="377" t="str">
        <f t="shared" si="125"/>
        <v/>
      </c>
      <c r="AT496" s="378" t="str">
        <f t="shared" si="126"/>
        <v/>
      </c>
      <c r="AX496" s="625" t="b">
        <f t="shared" si="130"/>
        <v>0</v>
      </c>
      <c r="AY496" s="7" t="str">
        <f t="shared" si="131"/>
        <v>FALSEFALSEFALSE</v>
      </c>
      <c r="AZ496" s="626">
        <f t="shared" si="127"/>
        <v>0</v>
      </c>
      <c r="BA496" s="627" t="str">
        <f t="shared" si="132"/>
        <v/>
      </c>
      <c r="BB496" s="627">
        <f t="shared" si="128"/>
        <v>0</v>
      </c>
      <c r="BC496" s="690" t="str">
        <f t="shared" si="129"/>
        <v/>
      </c>
    </row>
    <row r="497" spans="1:55">
      <c r="A497" s="381">
        <v>440</v>
      </c>
      <c r="B497" s="117"/>
      <c r="C497" s="288"/>
      <c r="D497" s="289"/>
      <c r="E497" s="289"/>
      <c r="F497" s="290"/>
      <c r="G497" s="292"/>
      <c r="H497" s="116"/>
      <c r="I497" s="292"/>
      <c r="J497" s="116"/>
      <c r="K497" s="370"/>
      <c r="L497" s="370"/>
      <c r="M497" s="370"/>
      <c r="N497" s="371"/>
      <c r="O497" s="371"/>
      <c r="P497" s="371"/>
      <c r="Q497" s="371"/>
      <c r="R497" s="371"/>
      <c r="S497" s="371"/>
      <c r="T497" s="443"/>
      <c r="U497" s="539"/>
      <c r="V497" s="117"/>
      <c r="W497" s="118"/>
      <c r="X497" s="119"/>
      <c r="Y497" s="120"/>
      <c r="Z497" s="122"/>
      <c r="AA497" s="121"/>
      <c r="AB497" s="443"/>
      <c r="AC497" s="734"/>
      <c r="AD497" s="372"/>
      <c r="AE497" s="485"/>
      <c r="AF497" s="373" t="str">
        <f t="shared" si="114"/>
        <v/>
      </c>
      <c r="AG497" s="373" t="str">
        <f t="shared" si="115"/>
        <v/>
      </c>
      <c r="AH497" s="374" t="str">
        <f t="shared" si="116"/>
        <v/>
      </c>
      <c r="AI497" s="375" t="str">
        <f t="shared" si="117"/>
        <v/>
      </c>
      <c r="AJ497" s="375" t="str">
        <f t="shared" si="118"/>
        <v/>
      </c>
      <c r="AK497" s="375" t="str">
        <f t="shared" si="119"/>
        <v/>
      </c>
      <c r="AL497" s="375" t="str">
        <f t="shared" si="120"/>
        <v/>
      </c>
      <c r="AM497" s="375" t="str">
        <f t="shared" si="121"/>
        <v/>
      </c>
      <c r="AN497" s="376"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376"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375" t="str">
        <f t="shared" si="122"/>
        <v/>
      </c>
      <c r="AQ497" s="444" t="str">
        <f t="shared" si="123"/>
        <v/>
      </c>
      <c r="AR497" s="375" t="str">
        <f t="shared" si="124"/>
        <v/>
      </c>
      <c r="AS497" s="377" t="str">
        <f t="shared" si="125"/>
        <v/>
      </c>
      <c r="AT497" s="378" t="str">
        <f t="shared" si="126"/>
        <v/>
      </c>
      <c r="AX497" s="625" t="b">
        <f t="shared" si="130"/>
        <v>0</v>
      </c>
      <c r="AY497" s="7" t="str">
        <f t="shared" si="131"/>
        <v>FALSEFALSEFALSE</v>
      </c>
      <c r="AZ497" s="626">
        <f t="shared" si="127"/>
        <v>0</v>
      </c>
      <c r="BA497" s="627" t="str">
        <f t="shared" si="132"/>
        <v/>
      </c>
      <c r="BB497" s="627">
        <f t="shared" si="128"/>
        <v>0</v>
      </c>
      <c r="BC497" s="690" t="str">
        <f t="shared" si="129"/>
        <v/>
      </c>
    </row>
    <row r="498" spans="1:55">
      <c r="A498" s="381">
        <v>441</v>
      </c>
      <c r="B498" s="117"/>
      <c r="C498" s="288"/>
      <c r="D498" s="289"/>
      <c r="E498" s="289"/>
      <c r="F498" s="290"/>
      <c r="G498" s="292"/>
      <c r="H498" s="116"/>
      <c r="I498" s="292"/>
      <c r="J498" s="116"/>
      <c r="K498" s="370"/>
      <c r="L498" s="370"/>
      <c r="M498" s="370"/>
      <c r="N498" s="371"/>
      <c r="O498" s="371"/>
      <c r="P498" s="371"/>
      <c r="Q498" s="371"/>
      <c r="R498" s="371"/>
      <c r="S498" s="371"/>
      <c r="T498" s="443"/>
      <c r="U498" s="539"/>
      <c r="V498" s="117"/>
      <c r="W498" s="118"/>
      <c r="X498" s="119"/>
      <c r="Y498" s="120"/>
      <c r="Z498" s="122"/>
      <c r="AA498" s="121"/>
      <c r="AB498" s="443"/>
      <c r="AC498" s="734"/>
      <c r="AD498" s="372"/>
      <c r="AE498" s="485"/>
      <c r="AF498" s="373" t="str">
        <f t="shared" si="114"/>
        <v/>
      </c>
      <c r="AG498" s="373" t="str">
        <f t="shared" si="115"/>
        <v/>
      </c>
      <c r="AH498" s="374" t="str">
        <f t="shared" si="116"/>
        <v/>
      </c>
      <c r="AI498" s="375" t="str">
        <f t="shared" si="117"/>
        <v/>
      </c>
      <c r="AJ498" s="375" t="str">
        <f t="shared" si="118"/>
        <v/>
      </c>
      <c r="AK498" s="375" t="str">
        <f t="shared" si="119"/>
        <v/>
      </c>
      <c r="AL498" s="375" t="str">
        <f t="shared" si="120"/>
        <v/>
      </c>
      <c r="AM498" s="375" t="str">
        <f t="shared" si="121"/>
        <v/>
      </c>
      <c r="AN498" s="376"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376"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375" t="str">
        <f t="shared" si="122"/>
        <v/>
      </c>
      <c r="AQ498" s="444" t="str">
        <f t="shared" si="123"/>
        <v/>
      </c>
      <c r="AR498" s="375" t="str">
        <f t="shared" si="124"/>
        <v/>
      </c>
      <c r="AS498" s="377" t="str">
        <f t="shared" si="125"/>
        <v/>
      </c>
      <c r="AT498" s="378" t="str">
        <f t="shared" si="126"/>
        <v/>
      </c>
      <c r="AX498" s="625" t="b">
        <f t="shared" si="130"/>
        <v>0</v>
      </c>
      <c r="AY498" s="7" t="str">
        <f t="shared" si="131"/>
        <v>FALSEFALSEFALSE</v>
      </c>
      <c r="AZ498" s="626">
        <f t="shared" si="127"/>
        <v>0</v>
      </c>
      <c r="BA498" s="627" t="str">
        <f t="shared" si="132"/>
        <v/>
      </c>
      <c r="BB498" s="627">
        <f t="shared" si="128"/>
        <v>0</v>
      </c>
      <c r="BC498" s="690" t="str">
        <f t="shared" si="129"/>
        <v/>
      </c>
    </row>
    <row r="499" spans="1:55">
      <c r="A499" s="381">
        <v>442</v>
      </c>
      <c r="B499" s="117"/>
      <c r="C499" s="288"/>
      <c r="D499" s="289"/>
      <c r="E499" s="289"/>
      <c r="F499" s="290"/>
      <c r="G499" s="292"/>
      <c r="H499" s="116"/>
      <c r="I499" s="292"/>
      <c r="J499" s="116"/>
      <c r="K499" s="370"/>
      <c r="L499" s="370"/>
      <c r="M499" s="370"/>
      <c r="N499" s="371"/>
      <c r="O499" s="371"/>
      <c r="P499" s="371"/>
      <c r="Q499" s="371"/>
      <c r="R499" s="371"/>
      <c r="S499" s="371"/>
      <c r="T499" s="443"/>
      <c r="U499" s="539"/>
      <c r="V499" s="117"/>
      <c r="W499" s="118"/>
      <c r="X499" s="119"/>
      <c r="Y499" s="120"/>
      <c r="Z499" s="122"/>
      <c r="AA499" s="121"/>
      <c r="AB499" s="443"/>
      <c r="AC499" s="734"/>
      <c r="AD499" s="372"/>
      <c r="AE499" s="485"/>
      <c r="AF499" s="373" t="str">
        <f t="shared" si="114"/>
        <v/>
      </c>
      <c r="AG499" s="373" t="str">
        <f t="shared" si="115"/>
        <v/>
      </c>
      <c r="AH499" s="374" t="str">
        <f t="shared" si="116"/>
        <v/>
      </c>
      <c r="AI499" s="375" t="str">
        <f t="shared" si="117"/>
        <v/>
      </c>
      <c r="AJ499" s="375" t="str">
        <f t="shared" si="118"/>
        <v/>
      </c>
      <c r="AK499" s="375" t="str">
        <f t="shared" si="119"/>
        <v/>
      </c>
      <c r="AL499" s="375" t="str">
        <f t="shared" si="120"/>
        <v/>
      </c>
      <c r="AM499" s="375" t="str">
        <f t="shared" si="121"/>
        <v/>
      </c>
      <c r="AN499" s="376"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376"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375" t="str">
        <f t="shared" si="122"/>
        <v/>
      </c>
      <c r="AQ499" s="444" t="str">
        <f t="shared" si="123"/>
        <v/>
      </c>
      <c r="AR499" s="375" t="str">
        <f t="shared" si="124"/>
        <v/>
      </c>
      <c r="AS499" s="377" t="str">
        <f t="shared" si="125"/>
        <v/>
      </c>
      <c r="AT499" s="378" t="str">
        <f t="shared" si="126"/>
        <v/>
      </c>
      <c r="AX499" s="625" t="b">
        <f t="shared" si="130"/>
        <v>0</v>
      </c>
      <c r="AY499" s="7" t="str">
        <f t="shared" si="131"/>
        <v>FALSEFALSEFALSE</v>
      </c>
      <c r="AZ499" s="626">
        <f t="shared" si="127"/>
        <v>0</v>
      </c>
      <c r="BA499" s="627" t="str">
        <f t="shared" si="132"/>
        <v/>
      </c>
      <c r="BB499" s="627">
        <f t="shared" si="128"/>
        <v>0</v>
      </c>
      <c r="BC499" s="690" t="str">
        <f t="shared" si="129"/>
        <v/>
      </c>
    </row>
    <row r="500" spans="1:55">
      <c r="A500" s="381">
        <v>443</v>
      </c>
      <c r="B500" s="117"/>
      <c r="C500" s="288"/>
      <c r="D500" s="289"/>
      <c r="E500" s="289"/>
      <c r="F500" s="290"/>
      <c r="G500" s="292"/>
      <c r="H500" s="116"/>
      <c r="I500" s="292"/>
      <c r="J500" s="116"/>
      <c r="K500" s="370"/>
      <c r="L500" s="370"/>
      <c r="M500" s="370"/>
      <c r="N500" s="371"/>
      <c r="O500" s="371"/>
      <c r="P500" s="371"/>
      <c r="Q500" s="371"/>
      <c r="R500" s="371"/>
      <c r="S500" s="371"/>
      <c r="T500" s="443"/>
      <c r="U500" s="539"/>
      <c r="V500" s="117"/>
      <c r="W500" s="118"/>
      <c r="X500" s="119"/>
      <c r="Y500" s="120"/>
      <c r="Z500" s="122"/>
      <c r="AA500" s="121"/>
      <c r="AB500" s="443"/>
      <c r="AC500" s="734"/>
      <c r="AD500" s="372"/>
      <c r="AE500" s="485"/>
      <c r="AF500" s="373" t="str">
        <f t="shared" si="114"/>
        <v/>
      </c>
      <c r="AG500" s="373" t="str">
        <f t="shared" si="115"/>
        <v/>
      </c>
      <c r="AH500" s="374" t="str">
        <f t="shared" si="116"/>
        <v/>
      </c>
      <c r="AI500" s="375" t="str">
        <f t="shared" si="117"/>
        <v/>
      </c>
      <c r="AJ500" s="375" t="str">
        <f t="shared" si="118"/>
        <v/>
      </c>
      <c r="AK500" s="375" t="str">
        <f t="shared" si="119"/>
        <v/>
      </c>
      <c r="AL500" s="375" t="str">
        <f t="shared" si="120"/>
        <v/>
      </c>
      <c r="AM500" s="375" t="str">
        <f t="shared" si="121"/>
        <v/>
      </c>
      <c r="AN500" s="376"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376"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375" t="str">
        <f t="shared" si="122"/>
        <v/>
      </c>
      <c r="AQ500" s="444" t="str">
        <f t="shared" si="123"/>
        <v/>
      </c>
      <c r="AR500" s="375" t="str">
        <f t="shared" si="124"/>
        <v/>
      </c>
      <c r="AS500" s="377" t="str">
        <f t="shared" si="125"/>
        <v/>
      </c>
      <c r="AT500" s="378" t="str">
        <f t="shared" si="126"/>
        <v/>
      </c>
      <c r="AX500" s="625" t="b">
        <f t="shared" si="130"/>
        <v>0</v>
      </c>
      <c r="AY500" s="7" t="str">
        <f t="shared" si="131"/>
        <v>FALSEFALSEFALSE</v>
      </c>
      <c r="AZ500" s="626">
        <f t="shared" si="127"/>
        <v>0</v>
      </c>
      <c r="BA500" s="627" t="str">
        <f t="shared" si="132"/>
        <v/>
      </c>
      <c r="BB500" s="627">
        <f t="shared" si="128"/>
        <v>0</v>
      </c>
      <c r="BC500" s="690" t="str">
        <f t="shared" si="129"/>
        <v/>
      </c>
    </row>
    <row r="501" spans="1:55">
      <c r="A501" s="381">
        <v>444</v>
      </c>
      <c r="B501" s="117"/>
      <c r="C501" s="288"/>
      <c r="D501" s="289"/>
      <c r="E501" s="289"/>
      <c r="F501" s="290"/>
      <c r="G501" s="292"/>
      <c r="H501" s="116"/>
      <c r="I501" s="292"/>
      <c r="J501" s="116"/>
      <c r="K501" s="370"/>
      <c r="L501" s="370"/>
      <c r="M501" s="370"/>
      <c r="N501" s="371"/>
      <c r="O501" s="371"/>
      <c r="P501" s="371"/>
      <c r="Q501" s="371"/>
      <c r="R501" s="371"/>
      <c r="S501" s="371"/>
      <c r="T501" s="443"/>
      <c r="U501" s="539"/>
      <c r="V501" s="117"/>
      <c r="W501" s="118"/>
      <c r="X501" s="119"/>
      <c r="Y501" s="120"/>
      <c r="Z501" s="122"/>
      <c r="AA501" s="121"/>
      <c r="AB501" s="443"/>
      <c r="AC501" s="734"/>
      <c r="AD501" s="372"/>
      <c r="AE501" s="485"/>
      <c r="AF501" s="373" t="str">
        <f t="shared" si="114"/>
        <v/>
      </c>
      <c r="AG501" s="373" t="str">
        <f t="shared" si="115"/>
        <v/>
      </c>
      <c r="AH501" s="374" t="str">
        <f t="shared" si="116"/>
        <v/>
      </c>
      <c r="AI501" s="375" t="str">
        <f t="shared" si="117"/>
        <v/>
      </c>
      <c r="AJ501" s="375" t="str">
        <f t="shared" si="118"/>
        <v/>
      </c>
      <c r="AK501" s="375" t="str">
        <f t="shared" si="119"/>
        <v/>
      </c>
      <c r="AL501" s="375" t="str">
        <f t="shared" si="120"/>
        <v/>
      </c>
      <c r="AM501" s="375" t="str">
        <f t="shared" si="121"/>
        <v/>
      </c>
      <c r="AN501" s="376"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376"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375" t="str">
        <f t="shared" si="122"/>
        <v/>
      </c>
      <c r="AQ501" s="444" t="str">
        <f t="shared" si="123"/>
        <v/>
      </c>
      <c r="AR501" s="375" t="str">
        <f t="shared" si="124"/>
        <v/>
      </c>
      <c r="AS501" s="377" t="str">
        <f t="shared" si="125"/>
        <v/>
      </c>
      <c r="AT501" s="378" t="str">
        <f t="shared" si="126"/>
        <v/>
      </c>
      <c r="AX501" s="625" t="b">
        <f t="shared" si="130"/>
        <v>0</v>
      </c>
      <c r="AY501" s="7" t="str">
        <f t="shared" si="131"/>
        <v>FALSEFALSEFALSE</v>
      </c>
      <c r="AZ501" s="626">
        <f t="shared" si="127"/>
        <v>0</v>
      </c>
      <c r="BA501" s="627" t="str">
        <f t="shared" si="132"/>
        <v/>
      </c>
      <c r="BB501" s="627">
        <f t="shared" si="128"/>
        <v>0</v>
      </c>
      <c r="BC501" s="690" t="str">
        <f t="shared" si="129"/>
        <v/>
      </c>
    </row>
    <row r="502" spans="1:55">
      <c r="A502" s="381">
        <v>445</v>
      </c>
      <c r="B502" s="117"/>
      <c r="C502" s="288"/>
      <c r="D502" s="289"/>
      <c r="E502" s="289"/>
      <c r="F502" s="290"/>
      <c r="G502" s="292"/>
      <c r="H502" s="116"/>
      <c r="I502" s="292"/>
      <c r="J502" s="116"/>
      <c r="K502" s="370"/>
      <c r="L502" s="370"/>
      <c r="M502" s="370"/>
      <c r="N502" s="371"/>
      <c r="O502" s="371"/>
      <c r="P502" s="371"/>
      <c r="Q502" s="371"/>
      <c r="R502" s="371"/>
      <c r="S502" s="371"/>
      <c r="T502" s="443"/>
      <c r="U502" s="539"/>
      <c r="V502" s="117"/>
      <c r="W502" s="118"/>
      <c r="X502" s="119"/>
      <c r="Y502" s="120"/>
      <c r="Z502" s="122"/>
      <c r="AA502" s="121"/>
      <c r="AB502" s="443"/>
      <c r="AC502" s="734"/>
      <c r="AD502" s="372"/>
      <c r="AE502" s="485"/>
      <c r="AF502" s="373" t="str">
        <f t="shared" si="114"/>
        <v/>
      </c>
      <c r="AG502" s="373" t="str">
        <f t="shared" si="115"/>
        <v/>
      </c>
      <c r="AH502" s="374" t="str">
        <f t="shared" si="116"/>
        <v/>
      </c>
      <c r="AI502" s="375" t="str">
        <f t="shared" si="117"/>
        <v/>
      </c>
      <c r="AJ502" s="375" t="str">
        <f t="shared" si="118"/>
        <v/>
      </c>
      <c r="AK502" s="375" t="str">
        <f t="shared" si="119"/>
        <v/>
      </c>
      <c r="AL502" s="375" t="str">
        <f t="shared" si="120"/>
        <v/>
      </c>
      <c r="AM502" s="375" t="str">
        <f t="shared" si="121"/>
        <v/>
      </c>
      <c r="AN502" s="376"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376"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375" t="str">
        <f t="shared" si="122"/>
        <v/>
      </c>
      <c r="AQ502" s="444" t="str">
        <f t="shared" si="123"/>
        <v/>
      </c>
      <c r="AR502" s="375" t="str">
        <f t="shared" si="124"/>
        <v/>
      </c>
      <c r="AS502" s="377" t="str">
        <f t="shared" si="125"/>
        <v/>
      </c>
      <c r="AT502" s="378" t="str">
        <f t="shared" si="126"/>
        <v/>
      </c>
      <c r="AX502" s="625" t="b">
        <f t="shared" si="130"/>
        <v>0</v>
      </c>
      <c r="AY502" s="7" t="str">
        <f t="shared" si="131"/>
        <v>FALSEFALSEFALSE</v>
      </c>
      <c r="AZ502" s="626">
        <f t="shared" si="127"/>
        <v>0</v>
      </c>
      <c r="BA502" s="627" t="str">
        <f t="shared" si="132"/>
        <v/>
      </c>
      <c r="BB502" s="627">
        <f t="shared" si="128"/>
        <v>0</v>
      </c>
      <c r="BC502" s="690" t="str">
        <f t="shared" si="129"/>
        <v/>
      </c>
    </row>
    <row r="503" spans="1:55">
      <c r="A503" s="381">
        <v>446</v>
      </c>
      <c r="B503" s="117"/>
      <c r="C503" s="288"/>
      <c r="D503" s="289"/>
      <c r="E503" s="289"/>
      <c r="F503" s="290"/>
      <c r="G503" s="292"/>
      <c r="H503" s="116"/>
      <c r="I503" s="292"/>
      <c r="J503" s="116"/>
      <c r="K503" s="370"/>
      <c r="L503" s="370"/>
      <c r="M503" s="370"/>
      <c r="N503" s="371"/>
      <c r="O503" s="371"/>
      <c r="P503" s="371"/>
      <c r="Q503" s="371"/>
      <c r="R503" s="371"/>
      <c r="S503" s="371"/>
      <c r="T503" s="443"/>
      <c r="U503" s="539"/>
      <c r="V503" s="117"/>
      <c r="W503" s="118"/>
      <c r="X503" s="119"/>
      <c r="Y503" s="120"/>
      <c r="Z503" s="122"/>
      <c r="AA503" s="121"/>
      <c r="AB503" s="443"/>
      <c r="AC503" s="734"/>
      <c r="AD503" s="372"/>
      <c r="AE503" s="485"/>
      <c r="AF503" s="373" t="str">
        <f t="shared" si="114"/>
        <v/>
      </c>
      <c r="AG503" s="373" t="str">
        <f t="shared" si="115"/>
        <v/>
      </c>
      <c r="AH503" s="374" t="str">
        <f t="shared" si="116"/>
        <v/>
      </c>
      <c r="AI503" s="375" t="str">
        <f t="shared" si="117"/>
        <v/>
      </c>
      <c r="AJ503" s="375" t="str">
        <f t="shared" si="118"/>
        <v/>
      </c>
      <c r="AK503" s="375" t="str">
        <f t="shared" si="119"/>
        <v/>
      </c>
      <c r="AL503" s="375" t="str">
        <f t="shared" si="120"/>
        <v/>
      </c>
      <c r="AM503" s="375" t="str">
        <f t="shared" si="121"/>
        <v/>
      </c>
      <c r="AN503" s="376"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376"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375" t="str">
        <f t="shared" si="122"/>
        <v/>
      </c>
      <c r="AQ503" s="444" t="str">
        <f t="shared" si="123"/>
        <v/>
      </c>
      <c r="AR503" s="375" t="str">
        <f t="shared" si="124"/>
        <v/>
      </c>
      <c r="AS503" s="377" t="str">
        <f t="shared" si="125"/>
        <v/>
      </c>
      <c r="AT503" s="378" t="str">
        <f t="shared" si="126"/>
        <v/>
      </c>
      <c r="AX503" s="625" t="b">
        <f t="shared" si="130"/>
        <v>0</v>
      </c>
      <c r="AY503" s="7" t="str">
        <f t="shared" si="131"/>
        <v>FALSEFALSEFALSE</v>
      </c>
      <c r="AZ503" s="626">
        <f t="shared" si="127"/>
        <v>0</v>
      </c>
      <c r="BA503" s="627" t="str">
        <f t="shared" si="132"/>
        <v/>
      </c>
      <c r="BB503" s="627">
        <f t="shared" si="128"/>
        <v>0</v>
      </c>
      <c r="BC503" s="690" t="str">
        <f t="shared" si="129"/>
        <v/>
      </c>
    </row>
    <row r="504" spans="1:55">
      <c r="A504" s="381">
        <v>447</v>
      </c>
      <c r="B504" s="117"/>
      <c r="C504" s="288"/>
      <c r="D504" s="289"/>
      <c r="E504" s="289"/>
      <c r="F504" s="290"/>
      <c r="G504" s="292"/>
      <c r="H504" s="116"/>
      <c r="I504" s="292"/>
      <c r="J504" s="116"/>
      <c r="K504" s="370"/>
      <c r="L504" s="370"/>
      <c r="M504" s="370"/>
      <c r="N504" s="371"/>
      <c r="O504" s="371"/>
      <c r="P504" s="371"/>
      <c r="Q504" s="371"/>
      <c r="R504" s="371"/>
      <c r="S504" s="371"/>
      <c r="T504" s="443"/>
      <c r="U504" s="539"/>
      <c r="V504" s="117"/>
      <c r="W504" s="118"/>
      <c r="X504" s="119"/>
      <c r="Y504" s="120"/>
      <c r="Z504" s="122"/>
      <c r="AA504" s="121"/>
      <c r="AB504" s="443"/>
      <c r="AC504" s="734"/>
      <c r="AD504" s="372"/>
      <c r="AE504" s="485"/>
      <c r="AF504" s="373" t="str">
        <f t="shared" si="114"/>
        <v/>
      </c>
      <c r="AG504" s="373" t="str">
        <f t="shared" si="115"/>
        <v/>
      </c>
      <c r="AH504" s="374" t="str">
        <f t="shared" si="116"/>
        <v/>
      </c>
      <c r="AI504" s="375" t="str">
        <f t="shared" si="117"/>
        <v/>
      </c>
      <c r="AJ504" s="375" t="str">
        <f t="shared" si="118"/>
        <v/>
      </c>
      <c r="AK504" s="375" t="str">
        <f t="shared" si="119"/>
        <v/>
      </c>
      <c r="AL504" s="375" t="str">
        <f t="shared" si="120"/>
        <v/>
      </c>
      <c r="AM504" s="375" t="str">
        <f t="shared" si="121"/>
        <v/>
      </c>
      <c r="AN504" s="376"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376"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375" t="str">
        <f t="shared" si="122"/>
        <v/>
      </c>
      <c r="AQ504" s="444" t="str">
        <f t="shared" si="123"/>
        <v/>
      </c>
      <c r="AR504" s="375" t="str">
        <f t="shared" si="124"/>
        <v/>
      </c>
      <c r="AS504" s="377" t="str">
        <f t="shared" si="125"/>
        <v/>
      </c>
      <c r="AT504" s="378" t="str">
        <f t="shared" si="126"/>
        <v/>
      </c>
      <c r="AX504" s="625" t="b">
        <f t="shared" si="130"/>
        <v>0</v>
      </c>
      <c r="AY504" s="7" t="str">
        <f t="shared" si="131"/>
        <v>FALSEFALSEFALSE</v>
      </c>
      <c r="AZ504" s="626">
        <f t="shared" si="127"/>
        <v>0</v>
      </c>
      <c r="BA504" s="627" t="str">
        <f t="shared" si="132"/>
        <v/>
      </c>
      <c r="BB504" s="627">
        <f t="shared" si="128"/>
        <v>0</v>
      </c>
      <c r="BC504" s="690" t="str">
        <f t="shared" si="129"/>
        <v/>
      </c>
    </row>
    <row r="505" spans="1:55">
      <c r="A505" s="381">
        <v>448</v>
      </c>
      <c r="B505" s="117"/>
      <c r="C505" s="288"/>
      <c r="D505" s="289"/>
      <c r="E505" s="289"/>
      <c r="F505" s="290"/>
      <c r="G505" s="292"/>
      <c r="H505" s="116"/>
      <c r="I505" s="292"/>
      <c r="J505" s="116"/>
      <c r="K505" s="370"/>
      <c r="L505" s="370"/>
      <c r="M505" s="370"/>
      <c r="N505" s="371"/>
      <c r="O505" s="371"/>
      <c r="P505" s="371"/>
      <c r="Q505" s="371"/>
      <c r="R505" s="371"/>
      <c r="S505" s="371"/>
      <c r="T505" s="443"/>
      <c r="U505" s="539"/>
      <c r="V505" s="117"/>
      <c r="W505" s="118"/>
      <c r="X505" s="119"/>
      <c r="Y505" s="120"/>
      <c r="Z505" s="122"/>
      <c r="AA505" s="121"/>
      <c r="AB505" s="443"/>
      <c r="AC505" s="734"/>
      <c r="AD505" s="372"/>
      <c r="AE505" s="485"/>
      <c r="AF505" s="373" t="str">
        <f t="shared" si="114"/>
        <v/>
      </c>
      <c r="AG505" s="373" t="str">
        <f t="shared" si="115"/>
        <v/>
      </c>
      <c r="AH505" s="374" t="str">
        <f t="shared" si="116"/>
        <v/>
      </c>
      <c r="AI505" s="375" t="str">
        <f t="shared" si="117"/>
        <v/>
      </c>
      <c r="AJ505" s="375" t="str">
        <f t="shared" si="118"/>
        <v/>
      </c>
      <c r="AK505" s="375" t="str">
        <f t="shared" si="119"/>
        <v/>
      </c>
      <c r="AL505" s="375" t="str">
        <f t="shared" si="120"/>
        <v/>
      </c>
      <c r="AM505" s="375" t="str">
        <f t="shared" si="121"/>
        <v/>
      </c>
      <c r="AN505" s="376"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376"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375" t="str">
        <f t="shared" si="122"/>
        <v/>
      </c>
      <c r="AQ505" s="444" t="str">
        <f t="shared" si="123"/>
        <v/>
      </c>
      <c r="AR505" s="375" t="str">
        <f t="shared" si="124"/>
        <v/>
      </c>
      <c r="AS505" s="377" t="str">
        <f t="shared" si="125"/>
        <v/>
      </c>
      <c r="AT505" s="378" t="str">
        <f t="shared" si="126"/>
        <v/>
      </c>
      <c r="AX505" s="625" t="b">
        <f t="shared" si="130"/>
        <v>0</v>
      </c>
      <c r="AY505" s="7" t="str">
        <f t="shared" si="131"/>
        <v>FALSEFALSEFALSE</v>
      </c>
      <c r="AZ505" s="626">
        <f t="shared" si="127"/>
        <v>0</v>
      </c>
      <c r="BA505" s="627" t="str">
        <f t="shared" si="132"/>
        <v/>
      </c>
      <c r="BB505" s="627">
        <f t="shared" si="128"/>
        <v>0</v>
      </c>
      <c r="BC505" s="690" t="str">
        <f t="shared" si="129"/>
        <v/>
      </c>
    </row>
    <row r="506" spans="1:55">
      <c r="A506" s="381">
        <v>449</v>
      </c>
      <c r="B506" s="117"/>
      <c r="C506" s="288"/>
      <c r="D506" s="289"/>
      <c r="E506" s="289"/>
      <c r="F506" s="290"/>
      <c r="G506" s="292"/>
      <c r="H506" s="116"/>
      <c r="I506" s="292"/>
      <c r="J506" s="116"/>
      <c r="K506" s="370"/>
      <c r="L506" s="370"/>
      <c r="M506" s="370"/>
      <c r="N506" s="371"/>
      <c r="O506" s="371"/>
      <c r="P506" s="371"/>
      <c r="Q506" s="371"/>
      <c r="R506" s="371"/>
      <c r="S506" s="371"/>
      <c r="T506" s="443"/>
      <c r="U506" s="539"/>
      <c r="V506" s="117"/>
      <c r="W506" s="118"/>
      <c r="X506" s="119"/>
      <c r="Y506" s="120"/>
      <c r="Z506" s="122"/>
      <c r="AA506" s="121"/>
      <c r="AB506" s="443"/>
      <c r="AC506" s="734"/>
      <c r="AD506" s="372"/>
      <c r="AE506" s="485"/>
      <c r="AF506" s="373" t="str">
        <f t="shared" ref="AF506:AF569" si="133">IF(OR(T506="(減車済)",T506=""),"",1)</f>
        <v/>
      </c>
      <c r="AG506" s="373" t="str">
        <f t="shared" ref="AG506:AG569" si="134">IF(OR(T506="継続",T506="新規"),1,"")</f>
        <v/>
      </c>
      <c r="AH506" s="374" t="str">
        <f t="shared" ref="AH506:AH569" si="135">IF(AF506="","",UPPER(ASC(X506)))</f>
        <v/>
      </c>
      <c r="AI506" s="375" t="str">
        <f t="shared" ref="AI506:AI569" si="136">IF(AF506="","",IF(V506="","",IF(V506="普通",1,IF(V506="小型",2,0))))</f>
        <v/>
      </c>
      <c r="AJ506" s="375" t="str">
        <f t="shared" ref="AJ506:AJ569" si="137">IF(AF506="","",IF(W506="","",VLOOKUP(W506,用途,2,FALSE)))</f>
        <v/>
      </c>
      <c r="AK506" s="375" t="str">
        <f t="shared" ref="AK506:AK569" si="138">IF(AF506="","",IF(Y506="","",IF(Y506&lt;=10,1,IF(Y506&lt;30,2,IF(Y506&gt;=30,3,0)))))</f>
        <v/>
      </c>
      <c r="AL506" s="375" t="str">
        <f t="shared" ref="AL506:AL569" si="139">IF(AF506="","",IF(Z506="","",IF(Z506&lt;=1.7*1000,1,IF(Z506&lt;=2.5*1000,2,IF(Z506&lt;=3.5*1000,3,IF(Z506&lt;8*1000,4,IF(Z506&gt;=8*1000,5,"")))))))</f>
        <v/>
      </c>
      <c r="AM506" s="375" t="str">
        <f t="shared" ref="AM506:AM569" si="140">IF(AF506="","",IF(AA506="","",VLOOKUP(AA506,燃料の種類,2,FALSE)))</f>
        <v/>
      </c>
      <c r="AN506" s="376"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376"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375" t="str">
        <f t="shared" ref="AP506:AP569" si="141">IF((AF506="")+(AC506=""),"",IF(燃料区分1=4,VLOOKUP(AO506,排ガス低減レベル,2,FALSE),VLOOKUP(AC506,排ガス低減レベル,2,FALSE)))</f>
        <v/>
      </c>
      <c r="AQ506" s="444" t="str">
        <f t="shared" ref="AQ506:AQ569" si="142">IF(AG506="","",IF(AJ506=3,B506&amp;"-"&amp;SUM(AJ506*100,AK506*10,AL506)&amp;"A",IF(OR(AJ506=2,AJ506=4,AJ506=6),B506&amp;"-"&amp;AL506*10&amp;"A",IF(AJ506=1,B506&amp;"-"&amp;AJ506&amp;"A",IF(AJ506=5,B506&amp;"-"&amp;SUM(AJ506*100,AI506*10,AL506)&amp;"A","")))))</f>
        <v/>
      </c>
      <c r="AR506" s="375" t="str">
        <f t="shared" ref="AR506:AR569" si="143">IF(OR(AM506=1,AM506=2,AM506=11),1,IF(AM506=6,2,IF(OR(AM506=4,AM506=5,AM506=10),3,IF(AM506=7,4,IF(AM506=3,5, IF(OR(AM506=8,AM506=9),6,""))))))</f>
        <v/>
      </c>
      <c r="AS506" s="377" t="str">
        <f t="shared" ref="AS506:AS569" si="144">IF(AG506="","",B506&amp;"-"&amp;AM506)</f>
        <v/>
      </c>
      <c r="AT506" s="378" t="str">
        <f t="shared" ref="AT506:AT569" si="145">IF(AF506="","",VLOOKUP(T506,車両の増減,2,FALSE))</f>
        <v/>
      </c>
      <c r="AX506" s="625" t="b">
        <f t="shared" si="130"/>
        <v>0</v>
      </c>
      <c r="AY506" s="7" t="str">
        <f t="shared" si="131"/>
        <v>FALSEFALSEFALSE</v>
      </c>
      <c r="AZ506" s="626">
        <f t="shared" ref="AZ506:AZ557" si="146">AA506</f>
        <v>0</v>
      </c>
      <c r="BA506" s="627" t="str">
        <f t="shared" si="132"/>
        <v/>
      </c>
      <c r="BB506" s="627">
        <f t="shared" ref="BB506:BB557" si="147">LEN(X506)</f>
        <v>0</v>
      </c>
      <c r="BC506" s="690" t="str">
        <f t="shared" ref="BC506:BC557" si="148">MID(X506,2,1)</f>
        <v/>
      </c>
    </row>
    <row r="507" spans="1:55">
      <c r="A507" s="381">
        <v>450</v>
      </c>
      <c r="B507" s="117"/>
      <c r="C507" s="288"/>
      <c r="D507" s="289"/>
      <c r="E507" s="289"/>
      <c r="F507" s="290"/>
      <c r="G507" s="292"/>
      <c r="H507" s="116"/>
      <c r="I507" s="292"/>
      <c r="J507" s="116"/>
      <c r="K507" s="370"/>
      <c r="L507" s="370"/>
      <c r="M507" s="370"/>
      <c r="N507" s="371"/>
      <c r="O507" s="371"/>
      <c r="P507" s="371"/>
      <c r="Q507" s="371"/>
      <c r="R507" s="371"/>
      <c r="S507" s="371"/>
      <c r="T507" s="443"/>
      <c r="U507" s="539"/>
      <c r="V507" s="117"/>
      <c r="W507" s="118"/>
      <c r="X507" s="119"/>
      <c r="Y507" s="120"/>
      <c r="Z507" s="122"/>
      <c r="AA507" s="121"/>
      <c r="AB507" s="443"/>
      <c r="AC507" s="734"/>
      <c r="AD507" s="372"/>
      <c r="AE507" s="485"/>
      <c r="AF507" s="373" t="str">
        <f t="shared" si="133"/>
        <v/>
      </c>
      <c r="AG507" s="373" t="str">
        <f t="shared" si="134"/>
        <v/>
      </c>
      <c r="AH507" s="374" t="str">
        <f t="shared" si="135"/>
        <v/>
      </c>
      <c r="AI507" s="375" t="str">
        <f t="shared" si="136"/>
        <v/>
      </c>
      <c r="AJ507" s="375" t="str">
        <f t="shared" si="137"/>
        <v/>
      </c>
      <c r="AK507" s="375" t="str">
        <f t="shared" si="138"/>
        <v/>
      </c>
      <c r="AL507" s="375" t="str">
        <f t="shared" si="139"/>
        <v/>
      </c>
      <c r="AM507" s="375" t="str">
        <f t="shared" si="140"/>
        <v/>
      </c>
      <c r="AN507" s="376"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376"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375" t="str">
        <f t="shared" si="141"/>
        <v/>
      </c>
      <c r="AQ507" s="444" t="str">
        <f t="shared" si="142"/>
        <v/>
      </c>
      <c r="AR507" s="375" t="str">
        <f t="shared" si="143"/>
        <v/>
      </c>
      <c r="AS507" s="377" t="str">
        <f t="shared" si="144"/>
        <v/>
      </c>
      <c r="AT507" s="378" t="str">
        <f t="shared" si="145"/>
        <v/>
      </c>
      <c r="AX507" s="625" t="b">
        <f t="shared" ref="AX507:AX570" si="149">IF(AY507="FALSEFALSEFALSEFALSE","ハイブリッド")</f>
        <v>0</v>
      </c>
      <c r="AY507" s="7" t="str">
        <f t="shared" ref="AY507:AY570" si="150">EXACT(AZ507,BA507)&amp;IF(BA507="","")&amp;IF(AZ507="電気",TRUE)&amp;IF(AZ507="LPG",TRUE)</f>
        <v>FALSEFALSEFALSE</v>
      </c>
      <c r="AZ507" s="626">
        <f t="shared" si="146"/>
        <v>0</v>
      </c>
      <c r="BA507" s="627" t="str">
        <f t="shared" ref="BA507:BA570" si="151">IF(COUNTIFS(BC507,"*A*",BB507,"3"),"ハイブリッド(ガソリン)","")</f>
        <v/>
      </c>
      <c r="BB507" s="627">
        <f t="shared" si="147"/>
        <v>0</v>
      </c>
      <c r="BC507" s="690" t="str">
        <f t="shared" si="148"/>
        <v/>
      </c>
    </row>
    <row r="508" spans="1:55">
      <c r="A508" s="381">
        <v>451</v>
      </c>
      <c r="B508" s="117"/>
      <c r="C508" s="288"/>
      <c r="D508" s="289"/>
      <c r="E508" s="289"/>
      <c r="F508" s="290"/>
      <c r="G508" s="292"/>
      <c r="H508" s="116"/>
      <c r="I508" s="292"/>
      <c r="J508" s="116"/>
      <c r="K508" s="370"/>
      <c r="L508" s="370"/>
      <c r="M508" s="370"/>
      <c r="N508" s="371"/>
      <c r="O508" s="371"/>
      <c r="P508" s="371"/>
      <c r="Q508" s="371"/>
      <c r="R508" s="371"/>
      <c r="S508" s="371"/>
      <c r="T508" s="443"/>
      <c r="U508" s="539"/>
      <c r="V508" s="117"/>
      <c r="W508" s="118"/>
      <c r="X508" s="119"/>
      <c r="Y508" s="120"/>
      <c r="Z508" s="122"/>
      <c r="AA508" s="121"/>
      <c r="AB508" s="443"/>
      <c r="AC508" s="734"/>
      <c r="AD508" s="372"/>
      <c r="AE508" s="485"/>
      <c r="AF508" s="373" t="str">
        <f t="shared" si="133"/>
        <v/>
      </c>
      <c r="AG508" s="373" t="str">
        <f t="shared" si="134"/>
        <v/>
      </c>
      <c r="AH508" s="374" t="str">
        <f t="shared" si="135"/>
        <v/>
      </c>
      <c r="AI508" s="375" t="str">
        <f t="shared" si="136"/>
        <v/>
      </c>
      <c r="AJ508" s="375" t="str">
        <f t="shared" si="137"/>
        <v/>
      </c>
      <c r="AK508" s="375" t="str">
        <f t="shared" si="138"/>
        <v/>
      </c>
      <c r="AL508" s="375" t="str">
        <f t="shared" si="139"/>
        <v/>
      </c>
      <c r="AM508" s="375" t="str">
        <f t="shared" si="140"/>
        <v/>
      </c>
      <c r="AN508" s="376"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376"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375" t="str">
        <f t="shared" si="141"/>
        <v/>
      </c>
      <c r="AQ508" s="444" t="str">
        <f t="shared" si="142"/>
        <v/>
      </c>
      <c r="AR508" s="375" t="str">
        <f t="shared" si="143"/>
        <v/>
      </c>
      <c r="AS508" s="377" t="str">
        <f t="shared" si="144"/>
        <v/>
      </c>
      <c r="AT508" s="378" t="str">
        <f t="shared" si="145"/>
        <v/>
      </c>
      <c r="AX508" s="625" t="b">
        <f t="shared" si="149"/>
        <v>0</v>
      </c>
      <c r="AY508" s="7" t="str">
        <f t="shared" si="150"/>
        <v>FALSEFALSEFALSE</v>
      </c>
      <c r="AZ508" s="626">
        <f t="shared" si="146"/>
        <v>0</v>
      </c>
      <c r="BA508" s="627" t="str">
        <f t="shared" si="151"/>
        <v/>
      </c>
      <c r="BB508" s="627">
        <f t="shared" si="147"/>
        <v>0</v>
      </c>
      <c r="BC508" s="690" t="str">
        <f t="shared" si="148"/>
        <v/>
      </c>
    </row>
    <row r="509" spans="1:55">
      <c r="A509" s="381">
        <v>452</v>
      </c>
      <c r="B509" s="117"/>
      <c r="C509" s="288"/>
      <c r="D509" s="289"/>
      <c r="E509" s="289"/>
      <c r="F509" s="290"/>
      <c r="G509" s="292"/>
      <c r="H509" s="116"/>
      <c r="I509" s="292"/>
      <c r="J509" s="116"/>
      <c r="K509" s="370"/>
      <c r="L509" s="370"/>
      <c r="M509" s="370"/>
      <c r="N509" s="371"/>
      <c r="O509" s="371"/>
      <c r="P509" s="371"/>
      <c r="Q509" s="371"/>
      <c r="R509" s="371"/>
      <c r="S509" s="371"/>
      <c r="T509" s="443"/>
      <c r="U509" s="539"/>
      <c r="V509" s="117"/>
      <c r="W509" s="118"/>
      <c r="X509" s="119"/>
      <c r="Y509" s="120"/>
      <c r="Z509" s="122"/>
      <c r="AA509" s="121"/>
      <c r="AB509" s="443"/>
      <c r="AC509" s="734"/>
      <c r="AD509" s="372"/>
      <c r="AE509" s="485"/>
      <c r="AF509" s="373" t="str">
        <f t="shared" si="133"/>
        <v/>
      </c>
      <c r="AG509" s="373" t="str">
        <f t="shared" si="134"/>
        <v/>
      </c>
      <c r="AH509" s="374" t="str">
        <f t="shared" si="135"/>
        <v/>
      </c>
      <c r="AI509" s="375" t="str">
        <f t="shared" si="136"/>
        <v/>
      </c>
      <c r="AJ509" s="375" t="str">
        <f t="shared" si="137"/>
        <v/>
      </c>
      <c r="AK509" s="375" t="str">
        <f t="shared" si="138"/>
        <v/>
      </c>
      <c r="AL509" s="375" t="str">
        <f t="shared" si="139"/>
        <v/>
      </c>
      <c r="AM509" s="375" t="str">
        <f t="shared" si="140"/>
        <v/>
      </c>
      <c r="AN509" s="376"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376"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375" t="str">
        <f t="shared" si="141"/>
        <v/>
      </c>
      <c r="AQ509" s="444" t="str">
        <f t="shared" si="142"/>
        <v/>
      </c>
      <c r="AR509" s="375" t="str">
        <f t="shared" si="143"/>
        <v/>
      </c>
      <c r="AS509" s="377" t="str">
        <f t="shared" si="144"/>
        <v/>
      </c>
      <c r="AT509" s="378" t="str">
        <f t="shared" si="145"/>
        <v/>
      </c>
      <c r="AX509" s="625" t="b">
        <f t="shared" si="149"/>
        <v>0</v>
      </c>
      <c r="AY509" s="7" t="str">
        <f t="shared" si="150"/>
        <v>FALSEFALSEFALSE</v>
      </c>
      <c r="AZ509" s="626">
        <f t="shared" si="146"/>
        <v>0</v>
      </c>
      <c r="BA509" s="627" t="str">
        <f t="shared" si="151"/>
        <v/>
      </c>
      <c r="BB509" s="627">
        <f t="shared" si="147"/>
        <v>0</v>
      </c>
      <c r="BC509" s="690" t="str">
        <f t="shared" si="148"/>
        <v/>
      </c>
    </row>
    <row r="510" spans="1:55">
      <c r="A510" s="381">
        <v>453</v>
      </c>
      <c r="B510" s="117"/>
      <c r="C510" s="288"/>
      <c r="D510" s="289"/>
      <c r="E510" s="289"/>
      <c r="F510" s="290"/>
      <c r="G510" s="292"/>
      <c r="H510" s="116"/>
      <c r="I510" s="292"/>
      <c r="J510" s="116"/>
      <c r="K510" s="370"/>
      <c r="L510" s="370"/>
      <c r="M510" s="370"/>
      <c r="N510" s="371"/>
      <c r="O510" s="371"/>
      <c r="P510" s="371"/>
      <c r="Q510" s="371"/>
      <c r="R510" s="371"/>
      <c r="S510" s="371"/>
      <c r="T510" s="443"/>
      <c r="U510" s="539"/>
      <c r="V510" s="117"/>
      <c r="W510" s="118"/>
      <c r="X510" s="119"/>
      <c r="Y510" s="120"/>
      <c r="Z510" s="122"/>
      <c r="AA510" s="121"/>
      <c r="AB510" s="443"/>
      <c r="AC510" s="734"/>
      <c r="AD510" s="372"/>
      <c r="AE510" s="485"/>
      <c r="AF510" s="373" t="str">
        <f t="shared" si="133"/>
        <v/>
      </c>
      <c r="AG510" s="373" t="str">
        <f t="shared" si="134"/>
        <v/>
      </c>
      <c r="AH510" s="374" t="str">
        <f t="shared" si="135"/>
        <v/>
      </c>
      <c r="AI510" s="375" t="str">
        <f t="shared" si="136"/>
        <v/>
      </c>
      <c r="AJ510" s="375" t="str">
        <f t="shared" si="137"/>
        <v/>
      </c>
      <c r="AK510" s="375" t="str">
        <f t="shared" si="138"/>
        <v/>
      </c>
      <c r="AL510" s="375" t="str">
        <f t="shared" si="139"/>
        <v/>
      </c>
      <c r="AM510" s="375" t="str">
        <f t="shared" si="140"/>
        <v/>
      </c>
      <c r="AN510" s="376"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376"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375" t="str">
        <f t="shared" si="141"/>
        <v/>
      </c>
      <c r="AQ510" s="444" t="str">
        <f t="shared" si="142"/>
        <v/>
      </c>
      <c r="AR510" s="375" t="str">
        <f t="shared" si="143"/>
        <v/>
      </c>
      <c r="AS510" s="377" t="str">
        <f t="shared" si="144"/>
        <v/>
      </c>
      <c r="AT510" s="378" t="str">
        <f t="shared" si="145"/>
        <v/>
      </c>
      <c r="AX510" s="625" t="b">
        <f t="shared" si="149"/>
        <v>0</v>
      </c>
      <c r="AY510" s="7" t="str">
        <f t="shared" si="150"/>
        <v>FALSEFALSEFALSE</v>
      </c>
      <c r="AZ510" s="626">
        <f t="shared" si="146"/>
        <v>0</v>
      </c>
      <c r="BA510" s="627" t="str">
        <f t="shared" si="151"/>
        <v/>
      </c>
      <c r="BB510" s="627">
        <f t="shared" si="147"/>
        <v>0</v>
      </c>
      <c r="BC510" s="690" t="str">
        <f t="shared" si="148"/>
        <v/>
      </c>
    </row>
    <row r="511" spans="1:55">
      <c r="A511" s="381">
        <v>454</v>
      </c>
      <c r="B511" s="117"/>
      <c r="C511" s="288"/>
      <c r="D511" s="289"/>
      <c r="E511" s="289"/>
      <c r="F511" s="290"/>
      <c r="G511" s="292"/>
      <c r="H511" s="116"/>
      <c r="I511" s="292"/>
      <c r="J511" s="116"/>
      <c r="K511" s="370"/>
      <c r="L511" s="370"/>
      <c r="M511" s="370"/>
      <c r="N511" s="371"/>
      <c r="O511" s="371"/>
      <c r="P511" s="371"/>
      <c r="Q511" s="371"/>
      <c r="R511" s="371"/>
      <c r="S511" s="371"/>
      <c r="T511" s="443"/>
      <c r="U511" s="539"/>
      <c r="V511" s="117"/>
      <c r="W511" s="118"/>
      <c r="X511" s="119"/>
      <c r="Y511" s="120"/>
      <c r="Z511" s="122"/>
      <c r="AA511" s="121"/>
      <c r="AB511" s="443"/>
      <c r="AC511" s="734"/>
      <c r="AD511" s="372"/>
      <c r="AE511" s="485"/>
      <c r="AF511" s="373" t="str">
        <f t="shared" si="133"/>
        <v/>
      </c>
      <c r="AG511" s="373" t="str">
        <f t="shared" si="134"/>
        <v/>
      </c>
      <c r="AH511" s="374" t="str">
        <f t="shared" si="135"/>
        <v/>
      </c>
      <c r="AI511" s="375" t="str">
        <f t="shared" si="136"/>
        <v/>
      </c>
      <c r="AJ511" s="375" t="str">
        <f t="shared" si="137"/>
        <v/>
      </c>
      <c r="AK511" s="375" t="str">
        <f t="shared" si="138"/>
        <v/>
      </c>
      <c r="AL511" s="375" t="str">
        <f t="shared" si="139"/>
        <v/>
      </c>
      <c r="AM511" s="375" t="str">
        <f t="shared" si="140"/>
        <v/>
      </c>
      <c r="AN511" s="376"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376"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375" t="str">
        <f t="shared" si="141"/>
        <v/>
      </c>
      <c r="AQ511" s="444" t="str">
        <f t="shared" si="142"/>
        <v/>
      </c>
      <c r="AR511" s="375" t="str">
        <f t="shared" si="143"/>
        <v/>
      </c>
      <c r="AS511" s="377" t="str">
        <f t="shared" si="144"/>
        <v/>
      </c>
      <c r="AT511" s="378" t="str">
        <f t="shared" si="145"/>
        <v/>
      </c>
      <c r="AX511" s="625" t="b">
        <f t="shared" si="149"/>
        <v>0</v>
      </c>
      <c r="AY511" s="7" t="str">
        <f t="shared" si="150"/>
        <v>FALSEFALSEFALSE</v>
      </c>
      <c r="AZ511" s="626">
        <f t="shared" si="146"/>
        <v>0</v>
      </c>
      <c r="BA511" s="627" t="str">
        <f t="shared" si="151"/>
        <v/>
      </c>
      <c r="BB511" s="627">
        <f t="shared" si="147"/>
        <v>0</v>
      </c>
      <c r="BC511" s="690" t="str">
        <f t="shared" si="148"/>
        <v/>
      </c>
    </row>
    <row r="512" spans="1:55">
      <c r="A512" s="381">
        <v>455</v>
      </c>
      <c r="B512" s="117"/>
      <c r="C512" s="288"/>
      <c r="D512" s="289"/>
      <c r="E512" s="289"/>
      <c r="F512" s="290"/>
      <c r="G512" s="292"/>
      <c r="H512" s="116"/>
      <c r="I512" s="292"/>
      <c r="J512" s="116"/>
      <c r="K512" s="370"/>
      <c r="L512" s="370"/>
      <c r="M512" s="370"/>
      <c r="N512" s="371"/>
      <c r="O512" s="371"/>
      <c r="P512" s="371"/>
      <c r="Q512" s="371"/>
      <c r="R512" s="371"/>
      <c r="S512" s="371"/>
      <c r="T512" s="443"/>
      <c r="U512" s="539"/>
      <c r="V512" s="117"/>
      <c r="W512" s="118"/>
      <c r="X512" s="119"/>
      <c r="Y512" s="120"/>
      <c r="Z512" s="122"/>
      <c r="AA512" s="121"/>
      <c r="AB512" s="443"/>
      <c r="AC512" s="734"/>
      <c r="AD512" s="372"/>
      <c r="AE512" s="485"/>
      <c r="AF512" s="373" t="str">
        <f t="shared" si="133"/>
        <v/>
      </c>
      <c r="AG512" s="373" t="str">
        <f t="shared" si="134"/>
        <v/>
      </c>
      <c r="AH512" s="374" t="str">
        <f t="shared" si="135"/>
        <v/>
      </c>
      <c r="AI512" s="375" t="str">
        <f t="shared" si="136"/>
        <v/>
      </c>
      <c r="AJ512" s="375" t="str">
        <f t="shared" si="137"/>
        <v/>
      </c>
      <c r="AK512" s="375" t="str">
        <f t="shared" si="138"/>
        <v/>
      </c>
      <c r="AL512" s="375" t="str">
        <f t="shared" si="139"/>
        <v/>
      </c>
      <c r="AM512" s="375" t="str">
        <f t="shared" si="140"/>
        <v/>
      </c>
      <c r="AN512" s="376"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376"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375" t="str">
        <f t="shared" si="141"/>
        <v/>
      </c>
      <c r="AQ512" s="444" t="str">
        <f t="shared" si="142"/>
        <v/>
      </c>
      <c r="AR512" s="375" t="str">
        <f t="shared" si="143"/>
        <v/>
      </c>
      <c r="AS512" s="377" t="str">
        <f t="shared" si="144"/>
        <v/>
      </c>
      <c r="AT512" s="378" t="str">
        <f t="shared" si="145"/>
        <v/>
      </c>
      <c r="AX512" s="625" t="b">
        <f t="shared" si="149"/>
        <v>0</v>
      </c>
      <c r="AY512" s="7" t="str">
        <f t="shared" si="150"/>
        <v>FALSEFALSEFALSE</v>
      </c>
      <c r="AZ512" s="626">
        <f t="shared" si="146"/>
        <v>0</v>
      </c>
      <c r="BA512" s="627" t="str">
        <f t="shared" si="151"/>
        <v/>
      </c>
      <c r="BB512" s="627">
        <f t="shared" si="147"/>
        <v>0</v>
      </c>
      <c r="BC512" s="690" t="str">
        <f t="shared" si="148"/>
        <v/>
      </c>
    </row>
    <row r="513" spans="1:55">
      <c r="A513" s="381">
        <v>456</v>
      </c>
      <c r="B513" s="117"/>
      <c r="C513" s="288"/>
      <c r="D513" s="289"/>
      <c r="E513" s="289"/>
      <c r="F513" s="290"/>
      <c r="G513" s="292"/>
      <c r="H513" s="116"/>
      <c r="I513" s="292"/>
      <c r="J513" s="116"/>
      <c r="K513" s="370"/>
      <c r="L513" s="370"/>
      <c r="M513" s="370"/>
      <c r="N513" s="371"/>
      <c r="O513" s="371"/>
      <c r="P513" s="371"/>
      <c r="Q513" s="371"/>
      <c r="R513" s="371"/>
      <c r="S513" s="371"/>
      <c r="T513" s="443"/>
      <c r="U513" s="539"/>
      <c r="V513" s="117"/>
      <c r="W513" s="118"/>
      <c r="X513" s="119"/>
      <c r="Y513" s="120"/>
      <c r="Z513" s="122"/>
      <c r="AA513" s="121"/>
      <c r="AB513" s="443"/>
      <c r="AC513" s="734"/>
      <c r="AD513" s="372"/>
      <c r="AE513" s="485"/>
      <c r="AF513" s="373" t="str">
        <f t="shared" si="133"/>
        <v/>
      </c>
      <c r="AG513" s="373" t="str">
        <f t="shared" si="134"/>
        <v/>
      </c>
      <c r="AH513" s="374" t="str">
        <f t="shared" si="135"/>
        <v/>
      </c>
      <c r="AI513" s="375" t="str">
        <f t="shared" si="136"/>
        <v/>
      </c>
      <c r="AJ513" s="375" t="str">
        <f t="shared" si="137"/>
        <v/>
      </c>
      <c r="AK513" s="375" t="str">
        <f t="shared" si="138"/>
        <v/>
      </c>
      <c r="AL513" s="375" t="str">
        <f t="shared" si="139"/>
        <v/>
      </c>
      <c r="AM513" s="375" t="str">
        <f t="shared" si="140"/>
        <v/>
      </c>
      <c r="AN513" s="376"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376"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375" t="str">
        <f t="shared" si="141"/>
        <v/>
      </c>
      <c r="AQ513" s="444" t="str">
        <f t="shared" si="142"/>
        <v/>
      </c>
      <c r="AR513" s="375" t="str">
        <f t="shared" si="143"/>
        <v/>
      </c>
      <c r="AS513" s="377" t="str">
        <f t="shared" si="144"/>
        <v/>
      </c>
      <c r="AT513" s="378" t="str">
        <f t="shared" si="145"/>
        <v/>
      </c>
      <c r="AX513" s="625" t="b">
        <f t="shared" si="149"/>
        <v>0</v>
      </c>
      <c r="AY513" s="7" t="str">
        <f t="shared" si="150"/>
        <v>FALSEFALSEFALSE</v>
      </c>
      <c r="AZ513" s="626">
        <f t="shared" si="146"/>
        <v>0</v>
      </c>
      <c r="BA513" s="627" t="str">
        <f t="shared" si="151"/>
        <v/>
      </c>
      <c r="BB513" s="627">
        <f t="shared" si="147"/>
        <v>0</v>
      </c>
      <c r="BC513" s="690" t="str">
        <f t="shared" si="148"/>
        <v/>
      </c>
    </row>
    <row r="514" spans="1:55">
      <c r="A514" s="381">
        <v>457</v>
      </c>
      <c r="B514" s="117"/>
      <c r="C514" s="288"/>
      <c r="D514" s="289"/>
      <c r="E514" s="289"/>
      <c r="F514" s="290"/>
      <c r="G514" s="292"/>
      <c r="H514" s="116"/>
      <c r="I514" s="292"/>
      <c r="J514" s="116"/>
      <c r="K514" s="370"/>
      <c r="L514" s="370"/>
      <c r="M514" s="370"/>
      <c r="N514" s="371"/>
      <c r="O514" s="371"/>
      <c r="P514" s="371"/>
      <c r="Q514" s="371"/>
      <c r="R514" s="371"/>
      <c r="S514" s="371"/>
      <c r="T514" s="443"/>
      <c r="U514" s="539"/>
      <c r="V514" s="117"/>
      <c r="W514" s="118"/>
      <c r="X514" s="119"/>
      <c r="Y514" s="120"/>
      <c r="Z514" s="122"/>
      <c r="AA514" s="121"/>
      <c r="AB514" s="443"/>
      <c r="AC514" s="734"/>
      <c r="AD514" s="372"/>
      <c r="AE514" s="485"/>
      <c r="AF514" s="373" t="str">
        <f t="shared" si="133"/>
        <v/>
      </c>
      <c r="AG514" s="373" t="str">
        <f t="shared" si="134"/>
        <v/>
      </c>
      <c r="AH514" s="374" t="str">
        <f t="shared" si="135"/>
        <v/>
      </c>
      <c r="AI514" s="375" t="str">
        <f t="shared" si="136"/>
        <v/>
      </c>
      <c r="AJ514" s="375" t="str">
        <f t="shared" si="137"/>
        <v/>
      </c>
      <c r="AK514" s="375" t="str">
        <f t="shared" si="138"/>
        <v/>
      </c>
      <c r="AL514" s="375" t="str">
        <f t="shared" si="139"/>
        <v/>
      </c>
      <c r="AM514" s="375" t="str">
        <f t="shared" si="140"/>
        <v/>
      </c>
      <c r="AN514" s="376"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376"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375" t="str">
        <f t="shared" si="141"/>
        <v/>
      </c>
      <c r="AQ514" s="444" t="str">
        <f t="shared" si="142"/>
        <v/>
      </c>
      <c r="AR514" s="375" t="str">
        <f t="shared" si="143"/>
        <v/>
      </c>
      <c r="AS514" s="377" t="str">
        <f t="shared" si="144"/>
        <v/>
      </c>
      <c r="AT514" s="378" t="str">
        <f t="shared" si="145"/>
        <v/>
      </c>
      <c r="AX514" s="625" t="b">
        <f t="shared" si="149"/>
        <v>0</v>
      </c>
      <c r="AY514" s="7" t="str">
        <f t="shared" si="150"/>
        <v>FALSEFALSEFALSE</v>
      </c>
      <c r="AZ514" s="626">
        <f t="shared" si="146"/>
        <v>0</v>
      </c>
      <c r="BA514" s="627" t="str">
        <f t="shared" si="151"/>
        <v/>
      </c>
      <c r="BB514" s="627">
        <f t="shared" si="147"/>
        <v>0</v>
      </c>
      <c r="BC514" s="690" t="str">
        <f t="shared" si="148"/>
        <v/>
      </c>
    </row>
    <row r="515" spans="1:55">
      <c r="A515" s="381">
        <v>458</v>
      </c>
      <c r="B515" s="117"/>
      <c r="C515" s="288"/>
      <c r="D515" s="289"/>
      <c r="E515" s="289"/>
      <c r="F515" s="290"/>
      <c r="G515" s="292"/>
      <c r="H515" s="116"/>
      <c r="I515" s="292"/>
      <c r="J515" s="116"/>
      <c r="K515" s="370"/>
      <c r="L515" s="370"/>
      <c r="M515" s="370"/>
      <c r="N515" s="371"/>
      <c r="O515" s="371"/>
      <c r="P515" s="371"/>
      <c r="Q515" s="371"/>
      <c r="R515" s="371"/>
      <c r="S515" s="371"/>
      <c r="T515" s="443"/>
      <c r="U515" s="539"/>
      <c r="V515" s="117"/>
      <c r="W515" s="118"/>
      <c r="X515" s="119"/>
      <c r="Y515" s="120"/>
      <c r="Z515" s="122"/>
      <c r="AA515" s="121"/>
      <c r="AB515" s="443"/>
      <c r="AC515" s="734"/>
      <c r="AD515" s="372"/>
      <c r="AE515" s="485"/>
      <c r="AF515" s="373" t="str">
        <f t="shared" si="133"/>
        <v/>
      </c>
      <c r="AG515" s="373" t="str">
        <f t="shared" si="134"/>
        <v/>
      </c>
      <c r="AH515" s="374" t="str">
        <f t="shared" si="135"/>
        <v/>
      </c>
      <c r="AI515" s="375" t="str">
        <f t="shared" si="136"/>
        <v/>
      </c>
      <c r="AJ515" s="375" t="str">
        <f t="shared" si="137"/>
        <v/>
      </c>
      <c r="AK515" s="375" t="str">
        <f t="shared" si="138"/>
        <v/>
      </c>
      <c r="AL515" s="375" t="str">
        <f t="shared" si="139"/>
        <v/>
      </c>
      <c r="AM515" s="375" t="str">
        <f t="shared" si="140"/>
        <v/>
      </c>
      <c r="AN515" s="376"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376"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375" t="str">
        <f t="shared" si="141"/>
        <v/>
      </c>
      <c r="AQ515" s="444" t="str">
        <f t="shared" si="142"/>
        <v/>
      </c>
      <c r="AR515" s="375" t="str">
        <f t="shared" si="143"/>
        <v/>
      </c>
      <c r="AS515" s="377" t="str">
        <f t="shared" si="144"/>
        <v/>
      </c>
      <c r="AT515" s="378" t="str">
        <f t="shared" si="145"/>
        <v/>
      </c>
      <c r="AX515" s="625" t="b">
        <f t="shared" si="149"/>
        <v>0</v>
      </c>
      <c r="AY515" s="7" t="str">
        <f t="shared" si="150"/>
        <v>FALSEFALSEFALSE</v>
      </c>
      <c r="AZ515" s="626">
        <f t="shared" si="146"/>
        <v>0</v>
      </c>
      <c r="BA515" s="627" t="str">
        <f t="shared" si="151"/>
        <v/>
      </c>
      <c r="BB515" s="627">
        <f t="shared" si="147"/>
        <v>0</v>
      </c>
      <c r="BC515" s="690" t="str">
        <f t="shared" si="148"/>
        <v/>
      </c>
    </row>
    <row r="516" spans="1:55">
      <c r="A516" s="381">
        <v>459</v>
      </c>
      <c r="B516" s="117"/>
      <c r="C516" s="288"/>
      <c r="D516" s="289"/>
      <c r="E516" s="289"/>
      <c r="F516" s="290"/>
      <c r="G516" s="292"/>
      <c r="H516" s="116"/>
      <c r="I516" s="292"/>
      <c r="J516" s="116"/>
      <c r="K516" s="370"/>
      <c r="L516" s="370"/>
      <c r="M516" s="370"/>
      <c r="N516" s="371"/>
      <c r="O516" s="371"/>
      <c r="P516" s="371"/>
      <c r="Q516" s="371"/>
      <c r="R516" s="371"/>
      <c r="S516" s="371"/>
      <c r="T516" s="443"/>
      <c r="U516" s="539"/>
      <c r="V516" s="117"/>
      <c r="W516" s="118"/>
      <c r="X516" s="119"/>
      <c r="Y516" s="120"/>
      <c r="Z516" s="122"/>
      <c r="AA516" s="121"/>
      <c r="AB516" s="443"/>
      <c r="AC516" s="734"/>
      <c r="AD516" s="372"/>
      <c r="AE516" s="485"/>
      <c r="AF516" s="373" t="str">
        <f t="shared" si="133"/>
        <v/>
      </c>
      <c r="AG516" s="373" t="str">
        <f t="shared" si="134"/>
        <v/>
      </c>
      <c r="AH516" s="374" t="str">
        <f t="shared" si="135"/>
        <v/>
      </c>
      <c r="AI516" s="375" t="str">
        <f t="shared" si="136"/>
        <v/>
      </c>
      <c r="AJ516" s="375" t="str">
        <f t="shared" si="137"/>
        <v/>
      </c>
      <c r="AK516" s="375" t="str">
        <f t="shared" si="138"/>
        <v/>
      </c>
      <c r="AL516" s="375" t="str">
        <f t="shared" si="139"/>
        <v/>
      </c>
      <c r="AM516" s="375" t="str">
        <f t="shared" si="140"/>
        <v/>
      </c>
      <c r="AN516" s="376"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376"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375" t="str">
        <f t="shared" si="141"/>
        <v/>
      </c>
      <c r="AQ516" s="444" t="str">
        <f t="shared" si="142"/>
        <v/>
      </c>
      <c r="AR516" s="375" t="str">
        <f t="shared" si="143"/>
        <v/>
      </c>
      <c r="AS516" s="377" t="str">
        <f t="shared" si="144"/>
        <v/>
      </c>
      <c r="AT516" s="378" t="str">
        <f t="shared" si="145"/>
        <v/>
      </c>
      <c r="AX516" s="625" t="b">
        <f t="shared" si="149"/>
        <v>0</v>
      </c>
      <c r="AY516" s="7" t="str">
        <f t="shared" si="150"/>
        <v>FALSEFALSEFALSE</v>
      </c>
      <c r="AZ516" s="626">
        <f t="shared" si="146"/>
        <v>0</v>
      </c>
      <c r="BA516" s="627" t="str">
        <f t="shared" si="151"/>
        <v/>
      </c>
      <c r="BB516" s="627">
        <f t="shared" si="147"/>
        <v>0</v>
      </c>
      <c r="BC516" s="690" t="str">
        <f t="shared" si="148"/>
        <v/>
      </c>
    </row>
    <row r="517" spans="1:55">
      <c r="A517" s="381">
        <v>460</v>
      </c>
      <c r="B517" s="117"/>
      <c r="C517" s="288"/>
      <c r="D517" s="289"/>
      <c r="E517" s="289"/>
      <c r="F517" s="290"/>
      <c r="G517" s="292"/>
      <c r="H517" s="116"/>
      <c r="I517" s="292"/>
      <c r="J517" s="116"/>
      <c r="K517" s="370"/>
      <c r="L517" s="370"/>
      <c r="M517" s="370"/>
      <c r="N517" s="371"/>
      <c r="O517" s="371"/>
      <c r="P517" s="371"/>
      <c r="Q517" s="371"/>
      <c r="R517" s="371"/>
      <c r="S517" s="371"/>
      <c r="T517" s="443"/>
      <c r="U517" s="539"/>
      <c r="V517" s="117"/>
      <c r="W517" s="118"/>
      <c r="X517" s="119"/>
      <c r="Y517" s="120"/>
      <c r="Z517" s="122"/>
      <c r="AA517" s="121"/>
      <c r="AB517" s="443"/>
      <c r="AC517" s="734"/>
      <c r="AD517" s="372"/>
      <c r="AE517" s="485"/>
      <c r="AF517" s="373" t="str">
        <f t="shared" si="133"/>
        <v/>
      </c>
      <c r="AG517" s="373" t="str">
        <f t="shared" si="134"/>
        <v/>
      </c>
      <c r="AH517" s="374" t="str">
        <f t="shared" si="135"/>
        <v/>
      </c>
      <c r="AI517" s="375" t="str">
        <f t="shared" si="136"/>
        <v/>
      </c>
      <c r="AJ517" s="375" t="str">
        <f t="shared" si="137"/>
        <v/>
      </c>
      <c r="AK517" s="375" t="str">
        <f t="shared" si="138"/>
        <v/>
      </c>
      <c r="AL517" s="375" t="str">
        <f t="shared" si="139"/>
        <v/>
      </c>
      <c r="AM517" s="375" t="str">
        <f t="shared" si="140"/>
        <v/>
      </c>
      <c r="AN517" s="376"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376"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375" t="str">
        <f t="shared" si="141"/>
        <v/>
      </c>
      <c r="AQ517" s="444" t="str">
        <f t="shared" si="142"/>
        <v/>
      </c>
      <c r="AR517" s="375" t="str">
        <f t="shared" si="143"/>
        <v/>
      </c>
      <c r="AS517" s="377" t="str">
        <f t="shared" si="144"/>
        <v/>
      </c>
      <c r="AT517" s="378" t="str">
        <f t="shared" si="145"/>
        <v/>
      </c>
      <c r="AX517" s="625" t="b">
        <f t="shared" si="149"/>
        <v>0</v>
      </c>
      <c r="AY517" s="7" t="str">
        <f t="shared" si="150"/>
        <v>FALSEFALSEFALSE</v>
      </c>
      <c r="AZ517" s="626">
        <f t="shared" si="146"/>
        <v>0</v>
      </c>
      <c r="BA517" s="627" t="str">
        <f t="shared" si="151"/>
        <v/>
      </c>
      <c r="BB517" s="627">
        <f t="shared" si="147"/>
        <v>0</v>
      </c>
      <c r="BC517" s="690" t="str">
        <f t="shared" si="148"/>
        <v/>
      </c>
    </row>
    <row r="518" spans="1:55">
      <c r="A518" s="381">
        <v>461</v>
      </c>
      <c r="B518" s="117"/>
      <c r="C518" s="288"/>
      <c r="D518" s="289"/>
      <c r="E518" s="289"/>
      <c r="F518" s="290"/>
      <c r="G518" s="292"/>
      <c r="H518" s="116"/>
      <c r="I518" s="292"/>
      <c r="J518" s="116"/>
      <c r="K518" s="370"/>
      <c r="L518" s="370"/>
      <c r="M518" s="370"/>
      <c r="N518" s="371"/>
      <c r="O518" s="371"/>
      <c r="P518" s="371"/>
      <c r="Q518" s="371"/>
      <c r="R518" s="371"/>
      <c r="S518" s="371"/>
      <c r="T518" s="443"/>
      <c r="U518" s="539"/>
      <c r="V518" s="117"/>
      <c r="W518" s="118"/>
      <c r="X518" s="119"/>
      <c r="Y518" s="120"/>
      <c r="Z518" s="122"/>
      <c r="AA518" s="121"/>
      <c r="AB518" s="443"/>
      <c r="AC518" s="734"/>
      <c r="AD518" s="372"/>
      <c r="AE518" s="485"/>
      <c r="AF518" s="373" t="str">
        <f t="shared" si="133"/>
        <v/>
      </c>
      <c r="AG518" s="373" t="str">
        <f t="shared" si="134"/>
        <v/>
      </c>
      <c r="AH518" s="374" t="str">
        <f t="shared" si="135"/>
        <v/>
      </c>
      <c r="AI518" s="375" t="str">
        <f t="shared" si="136"/>
        <v/>
      </c>
      <c r="AJ518" s="375" t="str">
        <f t="shared" si="137"/>
        <v/>
      </c>
      <c r="AK518" s="375" t="str">
        <f t="shared" si="138"/>
        <v/>
      </c>
      <c r="AL518" s="375" t="str">
        <f t="shared" si="139"/>
        <v/>
      </c>
      <c r="AM518" s="375" t="str">
        <f t="shared" si="140"/>
        <v/>
      </c>
      <c r="AN518" s="376"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376"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375" t="str">
        <f t="shared" si="141"/>
        <v/>
      </c>
      <c r="AQ518" s="444" t="str">
        <f t="shared" si="142"/>
        <v/>
      </c>
      <c r="AR518" s="375" t="str">
        <f t="shared" si="143"/>
        <v/>
      </c>
      <c r="AS518" s="377" t="str">
        <f t="shared" si="144"/>
        <v/>
      </c>
      <c r="AT518" s="378" t="str">
        <f t="shared" si="145"/>
        <v/>
      </c>
      <c r="AX518" s="625" t="b">
        <f t="shared" si="149"/>
        <v>0</v>
      </c>
      <c r="AY518" s="7" t="str">
        <f t="shared" si="150"/>
        <v>FALSEFALSEFALSE</v>
      </c>
      <c r="AZ518" s="626">
        <f t="shared" si="146"/>
        <v>0</v>
      </c>
      <c r="BA518" s="627" t="str">
        <f t="shared" si="151"/>
        <v/>
      </c>
      <c r="BB518" s="627">
        <f t="shared" si="147"/>
        <v>0</v>
      </c>
      <c r="BC518" s="690" t="str">
        <f t="shared" si="148"/>
        <v/>
      </c>
    </row>
    <row r="519" spans="1:55">
      <c r="A519" s="381">
        <v>462</v>
      </c>
      <c r="B519" s="117"/>
      <c r="C519" s="288"/>
      <c r="D519" s="289"/>
      <c r="E519" s="289"/>
      <c r="F519" s="290"/>
      <c r="G519" s="292"/>
      <c r="H519" s="116"/>
      <c r="I519" s="292"/>
      <c r="J519" s="116"/>
      <c r="K519" s="370"/>
      <c r="L519" s="370"/>
      <c r="M519" s="370"/>
      <c r="N519" s="371"/>
      <c r="O519" s="371"/>
      <c r="P519" s="371"/>
      <c r="Q519" s="371"/>
      <c r="R519" s="371"/>
      <c r="S519" s="371"/>
      <c r="T519" s="443"/>
      <c r="U519" s="539"/>
      <c r="V519" s="117"/>
      <c r="W519" s="118"/>
      <c r="X519" s="119"/>
      <c r="Y519" s="120"/>
      <c r="Z519" s="122"/>
      <c r="AA519" s="121"/>
      <c r="AB519" s="443"/>
      <c r="AC519" s="734"/>
      <c r="AD519" s="372"/>
      <c r="AE519" s="485"/>
      <c r="AF519" s="373" t="str">
        <f t="shared" si="133"/>
        <v/>
      </c>
      <c r="AG519" s="373" t="str">
        <f t="shared" si="134"/>
        <v/>
      </c>
      <c r="AH519" s="374" t="str">
        <f t="shared" si="135"/>
        <v/>
      </c>
      <c r="AI519" s="375" t="str">
        <f t="shared" si="136"/>
        <v/>
      </c>
      <c r="AJ519" s="375" t="str">
        <f t="shared" si="137"/>
        <v/>
      </c>
      <c r="AK519" s="375" t="str">
        <f t="shared" si="138"/>
        <v/>
      </c>
      <c r="AL519" s="375" t="str">
        <f t="shared" si="139"/>
        <v/>
      </c>
      <c r="AM519" s="375" t="str">
        <f t="shared" si="140"/>
        <v/>
      </c>
      <c r="AN519" s="376"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376"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375" t="str">
        <f t="shared" si="141"/>
        <v/>
      </c>
      <c r="AQ519" s="444" t="str">
        <f t="shared" si="142"/>
        <v/>
      </c>
      <c r="AR519" s="375" t="str">
        <f t="shared" si="143"/>
        <v/>
      </c>
      <c r="AS519" s="377" t="str">
        <f t="shared" si="144"/>
        <v/>
      </c>
      <c r="AT519" s="378" t="str">
        <f t="shared" si="145"/>
        <v/>
      </c>
      <c r="AX519" s="625" t="b">
        <f t="shared" si="149"/>
        <v>0</v>
      </c>
      <c r="AY519" s="7" t="str">
        <f t="shared" si="150"/>
        <v>FALSEFALSEFALSE</v>
      </c>
      <c r="AZ519" s="626">
        <f t="shared" si="146"/>
        <v>0</v>
      </c>
      <c r="BA519" s="627" t="str">
        <f t="shared" si="151"/>
        <v/>
      </c>
      <c r="BB519" s="627">
        <f t="shared" si="147"/>
        <v>0</v>
      </c>
      <c r="BC519" s="690" t="str">
        <f t="shared" si="148"/>
        <v/>
      </c>
    </row>
    <row r="520" spans="1:55">
      <c r="A520" s="381">
        <v>463</v>
      </c>
      <c r="B520" s="117"/>
      <c r="C520" s="288"/>
      <c r="D520" s="289"/>
      <c r="E520" s="289"/>
      <c r="F520" s="290"/>
      <c r="G520" s="292"/>
      <c r="H520" s="116"/>
      <c r="I520" s="292"/>
      <c r="J520" s="116"/>
      <c r="K520" s="370"/>
      <c r="L520" s="370"/>
      <c r="M520" s="370"/>
      <c r="N520" s="371"/>
      <c r="O520" s="371"/>
      <c r="P520" s="371"/>
      <c r="Q520" s="371"/>
      <c r="R520" s="371"/>
      <c r="S520" s="371"/>
      <c r="T520" s="443"/>
      <c r="U520" s="539"/>
      <c r="V520" s="117"/>
      <c r="W520" s="118"/>
      <c r="X520" s="119"/>
      <c r="Y520" s="120"/>
      <c r="Z520" s="122"/>
      <c r="AA520" s="121"/>
      <c r="AB520" s="443"/>
      <c r="AC520" s="734"/>
      <c r="AD520" s="372"/>
      <c r="AE520" s="485"/>
      <c r="AF520" s="373" t="str">
        <f t="shared" si="133"/>
        <v/>
      </c>
      <c r="AG520" s="373" t="str">
        <f t="shared" si="134"/>
        <v/>
      </c>
      <c r="AH520" s="374" t="str">
        <f t="shared" si="135"/>
        <v/>
      </c>
      <c r="AI520" s="375" t="str">
        <f t="shared" si="136"/>
        <v/>
      </c>
      <c r="AJ520" s="375" t="str">
        <f t="shared" si="137"/>
        <v/>
      </c>
      <c r="AK520" s="375" t="str">
        <f t="shared" si="138"/>
        <v/>
      </c>
      <c r="AL520" s="375" t="str">
        <f t="shared" si="139"/>
        <v/>
      </c>
      <c r="AM520" s="375" t="str">
        <f t="shared" si="140"/>
        <v/>
      </c>
      <c r="AN520" s="376"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376"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375" t="str">
        <f t="shared" si="141"/>
        <v/>
      </c>
      <c r="AQ520" s="444" t="str">
        <f t="shared" si="142"/>
        <v/>
      </c>
      <c r="AR520" s="375" t="str">
        <f t="shared" si="143"/>
        <v/>
      </c>
      <c r="AS520" s="377" t="str">
        <f t="shared" si="144"/>
        <v/>
      </c>
      <c r="AT520" s="378" t="str">
        <f t="shared" si="145"/>
        <v/>
      </c>
      <c r="AX520" s="625" t="b">
        <f t="shared" si="149"/>
        <v>0</v>
      </c>
      <c r="AY520" s="7" t="str">
        <f t="shared" si="150"/>
        <v>FALSEFALSEFALSE</v>
      </c>
      <c r="AZ520" s="626">
        <f t="shared" si="146"/>
        <v>0</v>
      </c>
      <c r="BA520" s="627" t="str">
        <f t="shared" si="151"/>
        <v/>
      </c>
      <c r="BB520" s="627">
        <f t="shared" si="147"/>
        <v>0</v>
      </c>
      <c r="BC520" s="690" t="str">
        <f t="shared" si="148"/>
        <v/>
      </c>
    </row>
    <row r="521" spans="1:55">
      <c r="A521" s="381">
        <v>464</v>
      </c>
      <c r="B521" s="117"/>
      <c r="C521" s="288"/>
      <c r="D521" s="289"/>
      <c r="E521" s="289"/>
      <c r="F521" s="290"/>
      <c r="G521" s="292"/>
      <c r="H521" s="116"/>
      <c r="I521" s="292"/>
      <c r="J521" s="116"/>
      <c r="K521" s="370"/>
      <c r="L521" s="370"/>
      <c r="M521" s="370"/>
      <c r="N521" s="371"/>
      <c r="O521" s="371"/>
      <c r="P521" s="371"/>
      <c r="Q521" s="371"/>
      <c r="R521" s="371"/>
      <c r="S521" s="371"/>
      <c r="T521" s="443"/>
      <c r="U521" s="539"/>
      <c r="V521" s="117"/>
      <c r="W521" s="118"/>
      <c r="X521" s="119"/>
      <c r="Y521" s="120"/>
      <c r="Z521" s="122"/>
      <c r="AA521" s="121"/>
      <c r="AB521" s="443"/>
      <c r="AC521" s="734"/>
      <c r="AD521" s="372"/>
      <c r="AE521" s="485"/>
      <c r="AF521" s="373" t="str">
        <f t="shared" si="133"/>
        <v/>
      </c>
      <c r="AG521" s="373" t="str">
        <f t="shared" si="134"/>
        <v/>
      </c>
      <c r="AH521" s="374" t="str">
        <f t="shared" si="135"/>
        <v/>
      </c>
      <c r="AI521" s="375" t="str">
        <f t="shared" si="136"/>
        <v/>
      </c>
      <c r="AJ521" s="375" t="str">
        <f t="shared" si="137"/>
        <v/>
      </c>
      <c r="AK521" s="375" t="str">
        <f t="shared" si="138"/>
        <v/>
      </c>
      <c r="AL521" s="375" t="str">
        <f t="shared" si="139"/>
        <v/>
      </c>
      <c r="AM521" s="375" t="str">
        <f t="shared" si="140"/>
        <v/>
      </c>
      <c r="AN521" s="376"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376"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375" t="str">
        <f t="shared" si="141"/>
        <v/>
      </c>
      <c r="AQ521" s="444" t="str">
        <f t="shared" si="142"/>
        <v/>
      </c>
      <c r="AR521" s="375" t="str">
        <f t="shared" si="143"/>
        <v/>
      </c>
      <c r="AS521" s="377" t="str">
        <f t="shared" si="144"/>
        <v/>
      </c>
      <c r="AT521" s="378" t="str">
        <f t="shared" si="145"/>
        <v/>
      </c>
      <c r="AX521" s="625" t="b">
        <f t="shared" si="149"/>
        <v>0</v>
      </c>
      <c r="AY521" s="7" t="str">
        <f t="shared" si="150"/>
        <v>FALSEFALSEFALSE</v>
      </c>
      <c r="AZ521" s="626">
        <f t="shared" si="146"/>
        <v>0</v>
      </c>
      <c r="BA521" s="627" t="str">
        <f t="shared" si="151"/>
        <v/>
      </c>
      <c r="BB521" s="627">
        <f t="shared" si="147"/>
        <v>0</v>
      </c>
      <c r="BC521" s="690" t="str">
        <f t="shared" si="148"/>
        <v/>
      </c>
    </row>
    <row r="522" spans="1:55">
      <c r="A522" s="381">
        <v>465</v>
      </c>
      <c r="B522" s="117"/>
      <c r="C522" s="288"/>
      <c r="D522" s="289"/>
      <c r="E522" s="289"/>
      <c r="F522" s="290"/>
      <c r="G522" s="292"/>
      <c r="H522" s="116"/>
      <c r="I522" s="292"/>
      <c r="J522" s="116"/>
      <c r="K522" s="370"/>
      <c r="L522" s="370"/>
      <c r="M522" s="370"/>
      <c r="N522" s="371"/>
      <c r="O522" s="371"/>
      <c r="P522" s="371"/>
      <c r="Q522" s="371"/>
      <c r="R522" s="371"/>
      <c r="S522" s="371"/>
      <c r="T522" s="443"/>
      <c r="U522" s="539"/>
      <c r="V522" s="117"/>
      <c r="W522" s="118"/>
      <c r="X522" s="119"/>
      <c r="Y522" s="120"/>
      <c r="Z522" s="122"/>
      <c r="AA522" s="121"/>
      <c r="AB522" s="443"/>
      <c r="AC522" s="734"/>
      <c r="AD522" s="372"/>
      <c r="AE522" s="485"/>
      <c r="AF522" s="373" t="str">
        <f t="shared" si="133"/>
        <v/>
      </c>
      <c r="AG522" s="373" t="str">
        <f t="shared" si="134"/>
        <v/>
      </c>
      <c r="AH522" s="374" t="str">
        <f t="shared" si="135"/>
        <v/>
      </c>
      <c r="AI522" s="375" t="str">
        <f t="shared" si="136"/>
        <v/>
      </c>
      <c r="AJ522" s="375" t="str">
        <f t="shared" si="137"/>
        <v/>
      </c>
      <c r="AK522" s="375" t="str">
        <f t="shared" si="138"/>
        <v/>
      </c>
      <c r="AL522" s="375" t="str">
        <f t="shared" si="139"/>
        <v/>
      </c>
      <c r="AM522" s="375" t="str">
        <f t="shared" si="140"/>
        <v/>
      </c>
      <c r="AN522" s="376"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376"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375" t="str">
        <f t="shared" si="141"/>
        <v/>
      </c>
      <c r="AQ522" s="444" t="str">
        <f t="shared" si="142"/>
        <v/>
      </c>
      <c r="AR522" s="375" t="str">
        <f t="shared" si="143"/>
        <v/>
      </c>
      <c r="AS522" s="377" t="str">
        <f t="shared" si="144"/>
        <v/>
      </c>
      <c r="AT522" s="378" t="str">
        <f t="shared" si="145"/>
        <v/>
      </c>
      <c r="AX522" s="625" t="b">
        <f t="shared" si="149"/>
        <v>0</v>
      </c>
      <c r="AY522" s="7" t="str">
        <f t="shared" si="150"/>
        <v>FALSEFALSEFALSE</v>
      </c>
      <c r="AZ522" s="626">
        <f t="shared" si="146"/>
        <v>0</v>
      </c>
      <c r="BA522" s="627" t="str">
        <f t="shared" si="151"/>
        <v/>
      </c>
      <c r="BB522" s="627">
        <f t="shared" si="147"/>
        <v>0</v>
      </c>
      <c r="BC522" s="690" t="str">
        <f t="shared" si="148"/>
        <v/>
      </c>
    </row>
    <row r="523" spans="1:55">
      <c r="A523" s="381">
        <v>466</v>
      </c>
      <c r="B523" s="117"/>
      <c r="C523" s="288"/>
      <c r="D523" s="289"/>
      <c r="E523" s="289"/>
      <c r="F523" s="290"/>
      <c r="G523" s="292"/>
      <c r="H523" s="116"/>
      <c r="I523" s="292"/>
      <c r="J523" s="116"/>
      <c r="K523" s="370"/>
      <c r="L523" s="370"/>
      <c r="M523" s="370"/>
      <c r="N523" s="371"/>
      <c r="O523" s="371"/>
      <c r="P523" s="371"/>
      <c r="Q523" s="371"/>
      <c r="R523" s="371"/>
      <c r="S523" s="371"/>
      <c r="T523" s="443"/>
      <c r="U523" s="539"/>
      <c r="V523" s="117"/>
      <c r="W523" s="118"/>
      <c r="X523" s="119"/>
      <c r="Y523" s="120"/>
      <c r="Z523" s="122"/>
      <c r="AA523" s="121"/>
      <c r="AB523" s="443"/>
      <c r="AC523" s="734"/>
      <c r="AD523" s="372"/>
      <c r="AE523" s="485"/>
      <c r="AF523" s="373" t="str">
        <f t="shared" si="133"/>
        <v/>
      </c>
      <c r="AG523" s="373" t="str">
        <f t="shared" si="134"/>
        <v/>
      </c>
      <c r="AH523" s="374" t="str">
        <f t="shared" si="135"/>
        <v/>
      </c>
      <c r="AI523" s="375" t="str">
        <f t="shared" si="136"/>
        <v/>
      </c>
      <c r="AJ523" s="375" t="str">
        <f t="shared" si="137"/>
        <v/>
      </c>
      <c r="AK523" s="375" t="str">
        <f t="shared" si="138"/>
        <v/>
      </c>
      <c r="AL523" s="375" t="str">
        <f t="shared" si="139"/>
        <v/>
      </c>
      <c r="AM523" s="375" t="str">
        <f t="shared" si="140"/>
        <v/>
      </c>
      <c r="AN523" s="376"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376"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375" t="str">
        <f t="shared" si="141"/>
        <v/>
      </c>
      <c r="AQ523" s="444" t="str">
        <f t="shared" si="142"/>
        <v/>
      </c>
      <c r="AR523" s="375" t="str">
        <f t="shared" si="143"/>
        <v/>
      </c>
      <c r="AS523" s="377" t="str">
        <f t="shared" si="144"/>
        <v/>
      </c>
      <c r="AT523" s="378" t="str">
        <f t="shared" si="145"/>
        <v/>
      </c>
      <c r="AX523" s="625" t="b">
        <f t="shared" si="149"/>
        <v>0</v>
      </c>
      <c r="AY523" s="7" t="str">
        <f t="shared" si="150"/>
        <v>FALSEFALSEFALSE</v>
      </c>
      <c r="AZ523" s="626">
        <f t="shared" si="146"/>
        <v>0</v>
      </c>
      <c r="BA523" s="627" t="str">
        <f t="shared" si="151"/>
        <v/>
      </c>
      <c r="BB523" s="627">
        <f t="shared" si="147"/>
        <v>0</v>
      </c>
      <c r="BC523" s="690" t="str">
        <f t="shared" si="148"/>
        <v/>
      </c>
    </row>
    <row r="524" spans="1:55">
      <c r="A524" s="381">
        <v>467</v>
      </c>
      <c r="B524" s="117"/>
      <c r="C524" s="288"/>
      <c r="D524" s="289"/>
      <c r="E524" s="289"/>
      <c r="F524" s="290"/>
      <c r="G524" s="292"/>
      <c r="H524" s="116"/>
      <c r="I524" s="292"/>
      <c r="J524" s="116"/>
      <c r="K524" s="370"/>
      <c r="L524" s="370"/>
      <c r="M524" s="370"/>
      <c r="N524" s="371"/>
      <c r="O524" s="371"/>
      <c r="P524" s="371"/>
      <c r="Q524" s="371"/>
      <c r="R524" s="371"/>
      <c r="S524" s="371"/>
      <c r="T524" s="443"/>
      <c r="U524" s="539"/>
      <c r="V524" s="117"/>
      <c r="W524" s="118"/>
      <c r="X524" s="119"/>
      <c r="Y524" s="120"/>
      <c r="Z524" s="122"/>
      <c r="AA524" s="121"/>
      <c r="AB524" s="443"/>
      <c r="AC524" s="734"/>
      <c r="AD524" s="372"/>
      <c r="AE524" s="485"/>
      <c r="AF524" s="373" t="str">
        <f t="shared" si="133"/>
        <v/>
      </c>
      <c r="AG524" s="373" t="str">
        <f t="shared" si="134"/>
        <v/>
      </c>
      <c r="AH524" s="374" t="str">
        <f t="shared" si="135"/>
        <v/>
      </c>
      <c r="AI524" s="375" t="str">
        <f t="shared" si="136"/>
        <v/>
      </c>
      <c r="AJ524" s="375" t="str">
        <f t="shared" si="137"/>
        <v/>
      </c>
      <c r="AK524" s="375" t="str">
        <f t="shared" si="138"/>
        <v/>
      </c>
      <c r="AL524" s="375" t="str">
        <f t="shared" si="139"/>
        <v/>
      </c>
      <c r="AM524" s="375" t="str">
        <f t="shared" si="140"/>
        <v/>
      </c>
      <c r="AN524" s="376"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376"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375" t="str">
        <f t="shared" si="141"/>
        <v/>
      </c>
      <c r="AQ524" s="444" t="str">
        <f t="shared" si="142"/>
        <v/>
      </c>
      <c r="AR524" s="375" t="str">
        <f t="shared" si="143"/>
        <v/>
      </c>
      <c r="AS524" s="377" t="str">
        <f t="shared" si="144"/>
        <v/>
      </c>
      <c r="AT524" s="378" t="str">
        <f t="shared" si="145"/>
        <v/>
      </c>
      <c r="AX524" s="625" t="b">
        <f t="shared" si="149"/>
        <v>0</v>
      </c>
      <c r="AY524" s="7" t="str">
        <f t="shared" si="150"/>
        <v>FALSEFALSEFALSE</v>
      </c>
      <c r="AZ524" s="626">
        <f t="shared" si="146"/>
        <v>0</v>
      </c>
      <c r="BA524" s="627" t="str">
        <f t="shared" si="151"/>
        <v/>
      </c>
      <c r="BB524" s="627">
        <f t="shared" si="147"/>
        <v>0</v>
      </c>
      <c r="BC524" s="690" t="str">
        <f t="shared" si="148"/>
        <v/>
      </c>
    </row>
    <row r="525" spans="1:55">
      <c r="A525" s="381">
        <v>468</v>
      </c>
      <c r="B525" s="117"/>
      <c r="C525" s="288"/>
      <c r="D525" s="289"/>
      <c r="E525" s="289"/>
      <c r="F525" s="290"/>
      <c r="G525" s="292"/>
      <c r="H525" s="116"/>
      <c r="I525" s="292"/>
      <c r="J525" s="116"/>
      <c r="K525" s="370"/>
      <c r="L525" s="370"/>
      <c r="M525" s="370"/>
      <c r="N525" s="371"/>
      <c r="O525" s="371"/>
      <c r="P525" s="371"/>
      <c r="Q525" s="371"/>
      <c r="R525" s="371"/>
      <c r="S525" s="371"/>
      <c r="T525" s="443"/>
      <c r="U525" s="539"/>
      <c r="V525" s="117"/>
      <c r="W525" s="118"/>
      <c r="X525" s="119"/>
      <c r="Y525" s="120"/>
      <c r="Z525" s="122"/>
      <c r="AA525" s="121"/>
      <c r="AB525" s="443"/>
      <c r="AC525" s="734"/>
      <c r="AD525" s="372"/>
      <c r="AE525" s="485"/>
      <c r="AF525" s="373" t="str">
        <f t="shared" si="133"/>
        <v/>
      </c>
      <c r="AG525" s="373" t="str">
        <f t="shared" si="134"/>
        <v/>
      </c>
      <c r="AH525" s="374" t="str">
        <f t="shared" si="135"/>
        <v/>
      </c>
      <c r="AI525" s="375" t="str">
        <f t="shared" si="136"/>
        <v/>
      </c>
      <c r="AJ525" s="375" t="str">
        <f t="shared" si="137"/>
        <v/>
      </c>
      <c r="AK525" s="375" t="str">
        <f t="shared" si="138"/>
        <v/>
      </c>
      <c r="AL525" s="375" t="str">
        <f t="shared" si="139"/>
        <v/>
      </c>
      <c r="AM525" s="375" t="str">
        <f t="shared" si="140"/>
        <v/>
      </c>
      <c r="AN525" s="376"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376"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375" t="str">
        <f t="shared" si="141"/>
        <v/>
      </c>
      <c r="AQ525" s="444" t="str">
        <f t="shared" si="142"/>
        <v/>
      </c>
      <c r="AR525" s="375" t="str">
        <f t="shared" si="143"/>
        <v/>
      </c>
      <c r="AS525" s="377" t="str">
        <f t="shared" si="144"/>
        <v/>
      </c>
      <c r="AT525" s="378" t="str">
        <f t="shared" si="145"/>
        <v/>
      </c>
      <c r="AX525" s="625" t="b">
        <f t="shared" si="149"/>
        <v>0</v>
      </c>
      <c r="AY525" s="7" t="str">
        <f t="shared" si="150"/>
        <v>FALSEFALSEFALSE</v>
      </c>
      <c r="AZ525" s="626">
        <f t="shared" si="146"/>
        <v>0</v>
      </c>
      <c r="BA525" s="627" t="str">
        <f t="shared" si="151"/>
        <v/>
      </c>
      <c r="BB525" s="627">
        <f t="shared" si="147"/>
        <v>0</v>
      </c>
      <c r="BC525" s="690" t="str">
        <f t="shared" si="148"/>
        <v/>
      </c>
    </row>
    <row r="526" spans="1:55">
      <c r="A526" s="381">
        <v>469</v>
      </c>
      <c r="B526" s="117"/>
      <c r="C526" s="288"/>
      <c r="D526" s="289"/>
      <c r="E526" s="289"/>
      <c r="F526" s="290"/>
      <c r="G526" s="292"/>
      <c r="H526" s="116"/>
      <c r="I526" s="292"/>
      <c r="J526" s="116"/>
      <c r="K526" s="370"/>
      <c r="L526" s="370"/>
      <c r="M526" s="370"/>
      <c r="N526" s="371"/>
      <c r="O526" s="371"/>
      <c r="P526" s="371"/>
      <c r="Q526" s="371"/>
      <c r="R526" s="371"/>
      <c r="S526" s="371"/>
      <c r="T526" s="443"/>
      <c r="U526" s="539"/>
      <c r="V526" s="117"/>
      <c r="W526" s="118"/>
      <c r="X526" s="119"/>
      <c r="Y526" s="120"/>
      <c r="Z526" s="122"/>
      <c r="AA526" s="121"/>
      <c r="AB526" s="443"/>
      <c r="AC526" s="734"/>
      <c r="AD526" s="372"/>
      <c r="AE526" s="485"/>
      <c r="AF526" s="373" t="str">
        <f t="shared" si="133"/>
        <v/>
      </c>
      <c r="AG526" s="373" t="str">
        <f t="shared" si="134"/>
        <v/>
      </c>
      <c r="AH526" s="374" t="str">
        <f t="shared" si="135"/>
        <v/>
      </c>
      <c r="AI526" s="375" t="str">
        <f t="shared" si="136"/>
        <v/>
      </c>
      <c r="AJ526" s="375" t="str">
        <f t="shared" si="137"/>
        <v/>
      </c>
      <c r="AK526" s="375" t="str">
        <f t="shared" si="138"/>
        <v/>
      </c>
      <c r="AL526" s="375" t="str">
        <f t="shared" si="139"/>
        <v/>
      </c>
      <c r="AM526" s="375" t="str">
        <f t="shared" si="140"/>
        <v/>
      </c>
      <c r="AN526" s="376"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376"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375" t="str">
        <f t="shared" si="141"/>
        <v/>
      </c>
      <c r="AQ526" s="444" t="str">
        <f t="shared" si="142"/>
        <v/>
      </c>
      <c r="AR526" s="375" t="str">
        <f t="shared" si="143"/>
        <v/>
      </c>
      <c r="AS526" s="377" t="str">
        <f t="shared" si="144"/>
        <v/>
      </c>
      <c r="AT526" s="378" t="str">
        <f t="shared" si="145"/>
        <v/>
      </c>
      <c r="AX526" s="625" t="b">
        <f t="shared" si="149"/>
        <v>0</v>
      </c>
      <c r="AY526" s="7" t="str">
        <f t="shared" si="150"/>
        <v>FALSEFALSEFALSE</v>
      </c>
      <c r="AZ526" s="626">
        <f t="shared" si="146"/>
        <v>0</v>
      </c>
      <c r="BA526" s="627" t="str">
        <f t="shared" si="151"/>
        <v/>
      </c>
      <c r="BB526" s="627">
        <f t="shared" si="147"/>
        <v>0</v>
      </c>
      <c r="BC526" s="690" t="str">
        <f t="shared" si="148"/>
        <v/>
      </c>
    </row>
    <row r="527" spans="1:55">
      <c r="A527" s="381">
        <v>470</v>
      </c>
      <c r="B527" s="117"/>
      <c r="C527" s="288"/>
      <c r="D527" s="289"/>
      <c r="E527" s="289"/>
      <c r="F527" s="290"/>
      <c r="G527" s="292"/>
      <c r="H527" s="116"/>
      <c r="I527" s="292"/>
      <c r="J527" s="116"/>
      <c r="K527" s="370"/>
      <c r="L527" s="370"/>
      <c r="M527" s="370"/>
      <c r="N527" s="371"/>
      <c r="O527" s="371"/>
      <c r="P527" s="371"/>
      <c r="Q527" s="371"/>
      <c r="R527" s="371"/>
      <c r="S527" s="371"/>
      <c r="T527" s="443"/>
      <c r="U527" s="539"/>
      <c r="V527" s="117"/>
      <c r="W527" s="118"/>
      <c r="X527" s="119"/>
      <c r="Y527" s="120"/>
      <c r="Z527" s="122"/>
      <c r="AA527" s="121"/>
      <c r="AB527" s="443"/>
      <c r="AC527" s="734"/>
      <c r="AD527" s="372"/>
      <c r="AE527" s="485"/>
      <c r="AF527" s="373" t="str">
        <f t="shared" si="133"/>
        <v/>
      </c>
      <c r="AG527" s="373" t="str">
        <f t="shared" si="134"/>
        <v/>
      </c>
      <c r="AH527" s="374" t="str">
        <f t="shared" si="135"/>
        <v/>
      </c>
      <c r="AI527" s="375" t="str">
        <f t="shared" si="136"/>
        <v/>
      </c>
      <c r="AJ527" s="375" t="str">
        <f t="shared" si="137"/>
        <v/>
      </c>
      <c r="AK527" s="375" t="str">
        <f t="shared" si="138"/>
        <v/>
      </c>
      <c r="AL527" s="375" t="str">
        <f t="shared" si="139"/>
        <v/>
      </c>
      <c r="AM527" s="375" t="str">
        <f t="shared" si="140"/>
        <v/>
      </c>
      <c r="AN527" s="376"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376"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375" t="str">
        <f t="shared" si="141"/>
        <v/>
      </c>
      <c r="AQ527" s="444" t="str">
        <f t="shared" si="142"/>
        <v/>
      </c>
      <c r="AR527" s="375" t="str">
        <f t="shared" si="143"/>
        <v/>
      </c>
      <c r="AS527" s="377" t="str">
        <f t="shared" si="144"/>
        <v/>
      </c>
      <c r="AT527" s="378" t="str">
        <f t="shared" si="145"/>
        <v/>
      </c>
      <c r="AX527" s="625" t="b">
        <f t="shared" si="149"/>
        <v>0</v>
      </c>
      <c r="AY527" s="7" t="str">
        <f t="shared" si="150"/>
        <v>FALSEFALSEFALSE</v>
      </c>
      <c r="AZ527" s="626">
        <f t="shared" si="146"/>
        <v>0</v>
      </c>
      <c r="BA527" s="627" t="str">
        <f t="shared" si="151"/>
        <v/>
      </c>
      <c r="BB527" s="627">
        <f t="shared" si="147"/>
        <v>0</v>
      </c>
      <c r="BC527" s="690" t="str">
        <f t="shared" si="148"/>
        <v/>
      </c>
    </row>
    <row r="528" spans="1:55">
      <c r="A528" s="381">
        <v>471</v>
      </c>
      <c r="B528" s="117"/>
      <c r="C528" s="288"/>
      <c r="D528" s="289"/>
      <c r="E528" s="289"/>
      <c r="F528" s="290"/>
      <c r="G528" s="292"/>
      <c r="H528" s="116"/>
      <c r="I528" s="292"/>
      <c r="J528" s="116"/>
      <c r="K528" s="370"/>
      <c r="L528" s="370"/>
      <c r="M528" s="370"/>
      <c r="N528" s="371"/>
      <c r="O528" s="371"/>
      <c r="P528" s="371"/>
      <c r="Q528" s="371"/>
      <c r="R528" s="371"/>
      <c r="S528" s="371"/>
      <c r="T528" s="443"/>
      <c r="U528" s="539"/>
      <c r="V528" s="117"/>
      <c r="W528" s="118"/>
      <c r="X528" s="119"/>
      <c r="Y528" s="120"/>
      <c r="Z528" s="122"/>
      <c r="AA528" s="121"/>
      <c r="AB528" s="443"/>
      <c r="AC528" s="734"/>
      <c r="AD528" s="372"/>
      <c r="AE528" s="485"/>
      <c r="AF528" s="373" t="str">
        <f t="shared" si="133"/>
        <v/>
      </c>
      <c r="AG528" s="373" t="str">
        <f t="shared" si="134"/>
        <v/>
      </c>
      <c r="AH528" s="374" t="str">
        <f t="shared" si="135"/>
        <v/>
      </c>
      <c r="AI528" s="375" t="str">
        <f t="shared" si="136"/>
        <v/>
      </c>
      <c r="AJ528" s="375" t="str">
        <f t="shared" si="137"/>
        <v/>
      </c>
      <c r="AK528" s="375" t="str">
        <f t="shared" si="138"/>
        <v/>
      </c>
      <c r="AL528" s="375" t="str">
        <f t="shared" si="139"/>
        <v/>
      </c>
      <c r="AM528" s="375" t="str">
        <f t="shared" si="140"/>
        <v/>
      </c>
      <c r="AN528" s="376"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376"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375" t="str">
        <f t="shared" si="141"/>
        <v/>
      </c>
      <c r="AQ528" s="444" t="str">
        <f t="shared" si="142"/>
        <v/>
      </c>
      <c r="AR528" s="375" t="str">
        <f t="shared" si="143"/>
        <v/>
      </c>
      <c r="AS528" s="377" t="str">
        <f t="shared" si="144"/>
        <v/>
      </c>
      <c r="AT528" s="378" t="str">
        <f t="shared" si="145"/>
        <v/>
      </c>
      <c r="AX528" s="625" t="b">
        <f t="shared" si="149"/>
        <v>0</v>
      </c>
      <c r="AY528" s="7" t="str">
        <f t="shared" si="150"/>
        <v>FALSEFALSEFALSE</v>
      </c>
      <c r="AZ528" s="626">
        <f t="shared" si="146"/>
        <v>0</v>
      </c>
      <c r="BA528" s="627" t="str">
        <f t="shared" si="151"/>
        <v/>
      </c>
      <c r="BB528" s="627">
        <f t="shared" si="147"/>
        <v>0</v>
      </c>
      <c r="BC528" s="690" t="str">
        <f t="shared" si="148"/>
        <v/>
      </c>
    </row>
    <row r="529" spans="1:55">
      <c r="A529" s="381">
        <v>472</v>
      </c>
      <c r="B529" s="117"/>
      <c r="C529" s="288"/>
      <c r="D529" s="289"/>
      <c r="E529" s="289"/>
      <c r="F529" s="290"/>
      <c r="G529" s="292"/>
      <c r="H529" s="116"/>
      <c r="I529" s="292"/>
      <c r="J529" s="116"/>
      <c r="K529" s="370"/>
      <c r="L529" s="370"/>
      <c r="M529" s="370"/>
      <c r="N529" s="371"/>
      <c r="O529" s="371"/>
      <c r="P529" s="371"/>
      <c r="Q529" s="371"/>
      <c r="R529" s="371"/>
      <c r="S529" s="371"/>
      <c r="T529" s="443"/>
      <c r="U529" s="539"/>
      <c r="V529" s="117"/>
      <c r="W529" s="118"/>
      <c r="X529" s="119"/>
      <c r="Y529" s="120"/>
      <c r="Z529" s="122"/>
      <c r="AA529" s="121"/>
      <c r="AB529" s="443"/>
      <c r="AC529" s="734"/>
      <c r="AD529" s="372"/>
      <c r="AE529" s="485"/>
      <c r="AF529" s="373" t="str">
        <f t="shared" si="133"/>
        <v/>
      </c>
      <c r="AG529" s="373" t="str">
        <f t="shared" si="134"/>
        <v/>
      </c>
      <c r="AH529" s="374" t="str">
        <f t="shared" si="135"/>
        <v/>
      </c>
      <c r="AI529" s="375" t="str">
        <f t="shared" si="136"/>
        <v/>
      </c>
      <c r="AJ529" s="375" t="str">
        <f t="shared" si="137"/>
        <v/>
      </c>
      <c r="AK529" s="375" t="str">
        <f t="shared" si="138"/>
        <v/>
      </c>
      <c r="AL529" s="375" t="str">
        <f t="shared" si="139"/>
        <v/>
      </c>
      <c r="AM529" s="375" t="str">
        <f t="shared" si="140"/>
        <v/>
      </c>
      <c r="AN529" s="376"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376"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375" t="str">
        <f t="shared" si="141"/>
        <v/>
      </c>
      <c r="AQ529" s="444" t="str">
        <f t="shared" si="142"/>
        <v/>
      </c>
      <c r="AR529" s="375" t="str">
        <f t="shared" si="143"/>
        <v/>
      </c>
      <c r="AS529" s="377" t="str">
        <f t="shared" si="144"/>
        <v/>
      </c>
      <c r="AT529" s="378" t="str">
        <f t="shared" si="145"/>
        <v/>
      </c>
      <c r="AX529" s="625" t="b">
        <f t="shared" si="149"/>
        <v>0</v>
      </c>
      <c r="AY529" s="7" t="str">
        <f t="shared" si="150"/>
        <v>FALSEFALSEFALSE</v>
      </c>
      <c r="AZ529" s="626">
        <f t="shared" si="146"/>
        <v>0</v>
      </c>
      <c r="BA529" s="627" t="str">
        <f t="shared" si="151"/>
        <v/>
      </c>
      <c r="BB529" s="627">
        <f t="shared" si="147"/>
        <v>0</v>
      </c>
      <c r="BC529" s="690" t="str">
        <f t="shared" si="148"/>
        <v/>
      </c>
    </row>
    <row r="530" spans="1:55">
      <c r="A530" s="381">
        <v>473</v>
      </c>
      <c r="B530" s="117"/>
      <c r="C530" s="288"/>
      <c r="D530" s="289"/>
      <c r="E530" s="289"/>
      <c r="F530" s="290"/>
      <c r="G530" s="292"/>
      <c r="H530" s="116"/>
      <c r="I530" s="292"/>
      <c r="J530" s="116"/>
      <c r="K530" s="370"/>
      <c r="L530" s="370"/>
      <c r="M530" s="370"/>
      <c r="N530" s="371"/>
      <c r="O530" s="371"/>
      <c r="P530" s="371"/>
      <c r="Q530" s="371"/>
      <c r="R530" s="371"/>
      <c r="S530" s="371"/>
      <c r="T530" s="443"/>
      <c r="U530" s="539"/>
      <c r="V530" s="117"/>
      <c r="W530" s="118"/>
      <c r="X530" s="119"/>
      <c r="Y530" s="120"/>
      <c r="Z530" s="122"/>
      <c r="AA530" s="121"/>
      <c r="AB530" s="443"/>
      <c r="AC530" s="734"/>
      <c r="AD530" s="372"/>
      <c r="AE530" s="485"/>
      <c r="AF530" s="373" t="str">
        <f t="shared" si="133"/>
        <v/>
      </c>
      <c r="AG530" s="373" t="str">
        <f t="shared" si="134"/>
        <v/>
      </c>
      <c r="AH530" s="374" t="str">
        <f t="shared" si="135"/>
        <v/>
      </c>
      <c r="AI530" s="375" t="str">
        <f t="shared" si="136"/>
        <v/>
      </c>
      <c r="AJ530" s="375" t="str">
        <f t="shared" si="137"/>
        <v/>
      </c>
      <c r="AK530" s="375" t="str">
        <f t="shared" si="138"/>
        <v/>
      </c>
      <c r="AL530" s="375" t="str">
        <f t="shared" si="139"/>
        <v/>
      </c>
      <c r="AM530" s="375" t="str">
        <f t="shared" si="140"/>
        <v/>
      </c>
      <c r="AN530" s="376"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376"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375" t="str">
        <f t="shared" si="141"/>
        <v/>
      </c>
      <c r="AQ530" s="444" t="str">
        <f t="shared" si="142"/>
        <v/>
      </c>
      <c r="AR530" s="375" t="str">
        <f t="shared" si="143"/>
        <v/>
      </c>
      <c r="AS530" s="377" t="str">
        <f t="shared" si="144"/>
        <v/>
      </c>
      <c r="AT530" s="378" t="str">
        <f t="shared" si="145"/>
        <v/>
      </c>
      <c r="AX530" s="625" t="b">
        <f t="shared" si="149"/>
        <v>0</v>
      </c>
      <c r="AY530" s="7" t="str">
        <f t="shared" si="150"/>
        <v>FALSEFALSEFALSE</v>
      </c>
      <c r="AZ530" s="626">
        <f t="shared" si="146"/>
        <v>0</v>
      </c>
      <c r="BA530" s="627" t="str">
        <f t="shared" si="151"/>
        <v/>
      </c>
      <c r="BB530" s="627">
        <f t="shared" si="147"/>
        <v>0</v>
      </c>
      <c r="BC530" s="690" t="str">
        <f t="shared" si="148"/>
        <v/>
      </c>
    </row>
    <row r="531" spans="1:55">
      <c r="A531" s="381">
        <v>474</v>
      </c>
      <c r="B531" s="117"/>
      <c r="C531" s="288"/>
      <c r="D531" s="289"/>
      <c r="E531" s="289"/>
      <c r="F531" s="290"/>
      <c r="G531" s="292"/>
      <c r="H531" s="116"/>
      <c r="I531" s="292"/>
      <c r="J531" s="116"/>
      <c r="K531" s="370"/>
      <c r="L531" s="370"/>
      <c r="M531" s="370"/>
      <c r="N531" s="371"/>
      <c r="O531" s="371"/>
      <c r="P531" s="371"/>
      <c r="Q531" s="371"/>
      <c r="R531" s="371"/>
      <c r="S531" s="371"/>
      <c r="T531" s="443"/>
      <c r="U531" s="539"/>
      <c r="V531" s="117"/>
      <c r="W531" s="118"/>
      <c r="X531" s="119"/>
      <c r="Y531" s="120"/>
      <c r="Z531" s="122"/>
      <c r="AA531" s="121"/>
      <c r="AB531" s="443"/>
      <c r="AC531" s="734"/>
      <c r="AD531" s="372"/>
      <c r="AE531" s="485"/>
      <c r="AF531" s="373" t="str">
        <f t="shared" si="133"/>
        <v/>
      </c>
      <c r="AG531" s="373" t="str">
        <f t="shared" si="134"/>
        <v/>
      </c>
      <c r="AH531" s="374" t="str">
        <f t="shared" si="135"/>
        <v/>
      </c>
      <c r="AI531" s="375" t="str">
        <f t="shared" si="136"/>
        <v/>
      </c>
      <c r="AJ531" s="375" t="str">
        <f t="shared" si="137"/>
        <v/>
      </c>
      <c r="AK531" s="375" t="str">
        <f t="shared" si="138"/>
        <v/>
      </c>
      <c r="AL531" s="375" t="str">
        <f t="shared" si="139"/>
        <v/>
      </c>
      <c r="AM531" s="375" t="str">
        <f t="shared" si="140"/>
        <v/>
      </c>
      <c r="AN531" s="376"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376"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375" t="str">
        <f t="shared" si="141"/>
        <v/>
      </c>
      <c r="AQ531" s="444" t="str">
        <f t="shared" si="142"/>
        <v/>
      </c>
      <c r="AR531" s="375" t="str">
        <f t="shared" si="143"/>
        <v/>
      </c>
      <c r="AS531" s="377" t="str">
        <f t="shared" si="144"/>
        <v/>
      </c>
      <c r="AT531" s="378" t="str">
        <f t="shared" si="145"/>
        <v/>
      </c>
      <c r="AX531" s="625" t="b">
        <f t="shared" si="149"/>
        <v>0</v>
      </c>
      <c r="AY531" s="7" t="str">
        <f t="shared" si="150"/>
        <v>FALSEFALSEFALSE</v>
      </c>
      <c r="AZ531" s="626">
        <f t="shared" si="146"/>
        <v>0</v>
      </c>
      <c r="BA531" s="627" t="str">
        <f t="shared" si="151"/>
        <v/>
      </c>
      <c r="BB531" s="627">
        <f t="shared" si="147"/>
        <v>0</v>
      </c>
      <c r="BC531" s="690" t="str">
        <f t="shared" si="148"/>
        <v/>
      </c>
    </row>
    <row r="532" spans="1:55">
      <c r="A532" s="381">
        <v>475</v>
      </c>
      <c r="B532" s="117"/>
      <c r="C532" s="288"/>
      <c r="D532" s="289"/>
      <c r="E532" s="289"/>
      <c r="F532" s="290"/>
      <c r="G532" s="292"/>
      <c r="H532" s="116"/>
      <c r="I532" s="292"/>
      <c r="J532" s="116"/>
      <c r="K532" s="370"/>
      <c r="L532" s="370"/>
      <c r="M532" s="370"/>
      <c r="N532" s="371"/>
      <c r="O532" s="371"/>
      <c r="P532" s="371"/>
      <c r="Q532" s="371"/>
      <c r="R532" s="371"/>
      <c r="S532" s="371"/>
      <c r="T532" s="443"/>
      <c r="U532" s="539"/>
      <c r="V532" s="117"/>
      <c r="W532" s="118"/>
      <c r="X532" s="119"/>
      <c r="Y532" s="120"/>
      <c r="Z532" s="122"/>
      <c r="AA532" s="121"/>
      <c r="AB532" s="443"/>
      <c r="AC532" s="734"/>
      <c r="AD532" s="372"/>
      <c r="AE532" s="485"/>
      <c r="AF532" s="373" t="str">
        <f t="shared" si="133"/>
        <v/>
      </c>
      <c r="AG532" s="373" t="str">
        <f t="shared" si="134"/>
        <v/>
      </c>
      <c r="AH532" s="374" t="str">
        <f t="shared" si="135"/>
        <v/>
      </c>
      <c r="AI532" s="375" t="str">
        <f t="shared" si="136"/>
        <v/>
      </c>
      <c r="AJ532" s="375" t="str">
        <f t="shared" si="137"/>
        <v/>
      </c>
      <c r="AK532" s="375" t="str">
        <f t="shared" si="138"/>
        <v/>
      </c>
      <c r="AL532" s="375" t="str">
        <f t="shared" si="139"/>
        <v/>
      </c>
      <c r="AM532" s="375" t="str">
        <f t="shared" si="140"/>
        <v/>
      </c>
      <c r="AN532" s="376"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376"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375" t="str">
        <f t="shared" si="141"/>
        <v/>
      </c>
      <c r="AQ532" s="444" t="str">
        <f t="shared" si="142"/>
        <v/>
      </c>
      <c r="AR532" s="375" t="str">
        <f t="shared" si="143"/>
        <v/>
      </c>
      <c r="AS532" s="377" t="str">
        <f t="shared" si="144"/>
        <v/>
      </c>
      <c r="AT532" s="378" t="str">
        <f t="shared" si="145"/>
        <v/>
      </c>
      <c r="AX532" s="625" t="b">
        <f t="shared" si="149"/>
        <v>0</v>
      </c>
      <c r="AY532" s="7" t="str">
        <f t="shared" si="150"/>
        <v>FALSEFALSEFALSE</v>
      </c>
      <c r="AZ532" s="626">
        <f t="shared" si="146"/>
        <v>0</v>
      </c>
      <c r="BA532" s="627" t="str">
        <f t="shared" si="151"/>
        <v/>
      </c>
      <c r="BB532" s="627">
        <f t="shared" si="147"/>
        <v>0</v>
      </c>
      <c r="BC532" s="690" t="str">
        <f t="shared" si="148"/>
        <v/>
      </c>
    </row>
    <row r="533" spans="1:55">
      <c r="A533" s="381">
        <v>476</v>
      </c>
      <c r="B533" s="117"/>
      <c r="C533" s="288"/>
      <c r="D533" s="289"/>
      <c r="E533" s="289"/>
      <c r="F533" s="290"/>
      <c r="G533" s="292"/>
      <c r="H533" s="116"/>
      <c r="I533" s="292"/>
      <c r="J533" s="116"/>
      <c r="K533" s="370"/>
      <c r="L533" s="370"/>
      <c r="M533" s="370"/>
      <c r="N533" s="371"/>
      <c r="O533" s="371"/>
      <c r="P533" s="371"/>
      <c r="Q533" s="371"/>
      <c r="R533" s="371"/>
      <c r="S533" s="371"/>
      <c r="T533" s="443"/>
      <c r="U533" s="539"/>
      <c r="V533" s="117"/>
      <c r="W533" s="118"/>
      <c r="X533" s="119"/>
      <c r="Y533" s="120"/>
      <c r="Z533" s="122"/>
      <c r="AA533" s="121"/>
      <c r="AB533" s="443"/>
      <c r="AC533" s="734"/>
      <c r="AD533" s="372"/>
      <c r="AE533" s="485"/>
      <c r="AF533" s="373" t="str">
        <f t="shared" si="133"/>
        <v/>
      </c>
      <c r="AG533" s="373" t="str">
        <f t="shared" si="134"/>
        <v/>
      </c>
      <c r="AH533" s="374" t="str">
        <f t="shared" si="135"/>
        <v/>
      </c>
      <c r="AI533" s="375" t="str">
        <f t="shared" si="136"/>
        <v/>
      </c>
      <c r="AJ533" s="375" t="str">
        <f t="shared" si="137"/>
        <v/>
      </c>
      <c r="AK533" s="375" t="str">
        <f t="shared" si="138"/>
        <v/>
      </c>
      <c r="AL533" s="375" t="str">
        <f t="shared" si="139"/>
        <v/>
      </c>
      <c r="AM533" s="375" t="str">
        <f t="shared" si="140"/>
        <v/>
      </c>
      <c r="AN533" s="376"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376"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375" t="str">
        <f t="shared" si="141"/>
        <v/>
      </c>
      <c r="AQ533" s="444" t="str">
        <f t="shared" si="142"/>
        <v/>
      </c>
      <c r="AR533" s="375" t="str">
        <f t="shared" si="143"/>
        <v/>
      </c>
      <c r="AS533" s="377" t="str">
        <f t="shared" si="144"/>
        <v/>
      </c>
      <c r="AT533" s="378" t="str">
        <f t="shared" si="145"/>
        <v/>
      </c>
      <c r="AX533" s="625" t="b">
        <f t="shared" si="149"/>
        <v>0</v>
      </c>
      <c r="AY533" s="7" t="str">
        <f t="shared" si="150"/>
        <v>FALSEFALSEFALSE</v>
      </c>
      <c r="AZ533" s="626">
        <f t="shared" si="146"/>
        <v>0</v>
      </c>
      <c r="BA533" s="627" t="str">
        <f t="shared" si="151"/>
        <v/>
      </c>
      <c r="BB533" s="627">
        <f t="shared" si="147"/>
        <v>0</v>
      </c>
      <c r="BC533" s="690" t="str">
        <f t="shared" si="148"/>
        <v/>
      </c>
    </row>
    <row r="534" spans="1:55">
      <c r="A534" s="381">
        <v>477</v>
      </c>
      <c r="B534" s="117"/>
      <c r="C534" s="288"/>
      <c r="D534" s="289"/>
      <c r="E534" s="289"/>
      <c r="F534" s="290"/>
      <c r="G534" s="292"/>
      <c r="H534" s="116"/>
      <c r="I534" s="292"/>
      <c r="J534" s="116"/>
      <c r="K534" s="370"/>
      <c r="L534" s="370"/>
      <c r="M534" s="370"/>
      <c r="N534" s="371"/>
      <c r="O534" s="371"/>
      <c r="P534" s="371"/>
      <c r="Q534" s="371"/>
      <c r="R534" s="371"/>
      <c r="S534" s="371"/>
      <c r="T534" s="443"/>
      <c r="U534" s="539"/>
      <c r="V534" s="117"/>
      <c r="W534" s="118"/>
      <c r="X534" s="119"/>
      <c r="Y534" s="120"/>
      <c r="Z534" s="122"/>
      <c r="AA534" s="121"/>
      <c r="AB534" s="443"/>
      <c r="AC534" s="734"/>
      <c r="AD534" s="372"/>
      <c r="AE534" s="485"/>
      <c r="AF534" s="373" t="str">
        <f t="shared" si="133"/>
        <v/>
      </c>
      <c r="AG534" s="373" t="str">
        <f t="shared" si="134"/>
        <v/>
      </c>
      <c r="AH534" s="374" t="str">
        <f t="shared" si="135"/>
        <v/>
      </c>
      <c r="AI534" s="375" t="str">
        <f t="shared" si="136"/>
        <v/>
      </c>
      <c r="AJ534" s="375" t="str">
        <f t="shared" si="137"/>
        <v/>
      </c>
      <c r="AK534" s="375" t="str">
        <f t="shared" si="138"/>
        <v/>
      </c>
      <c r="AL534" s="375" t="str">
        <f t="shared" si="139"/>
        <v/>
      </c>
      <c r="AM534" s="375" t="str">
        <f t="shared" si="140"/>
        <v/>
      </c>
      <c r="AN534" s="376"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376"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375" t="str">
        <f t="shared" si="141"/>
        <v/>
      </c>
      <c r="AQ534" s="444" t="str">
        <f t="shared" si="142"/>
        <v/>
      </c>
      <c r="AR534" s="375" t="str">
        <f t="shared" si="143"/>
        <v/>
      </c>
      <c r="AS534" s="377" t="str">
        <f t="shared" si="144"/>
        <v/>
      </c>
      <c r="AT534" s="378" t="str">
        <f t="shared" si="145"/>
        <v/>
      </c>
      <c r="AX534" s="625" t="b">
        <f t="shared" si="149"/>
        <v>0</v>
      </c>
      <c r="AY534" s="7" t="str">
        <f t="shared" si="150"/>
        <v>FALSEFALSEFALSE</v>
      </c>
      <c r="AZ534" s="626">
        <f t="shared" si="146"/>
        <v>0</v>
      </c>
      <c r="BA534" s="627" t="str">
        <f t="shared" si="151"/>
        <v/>
      </c>
      <c r="BB534" s="627">
        <f t="shared" si="147"/>
        <v>0</v>
      </c>
      <c r="BC534" s="690" t="str">
        <f t="shared" si="148"/>
        <v/>
      </c>
    </row>
    <row r="535" spans="1:55">
      <c r="A535" s="381">
        <v>478</v>
      </c>
      <c r="B535" s="117"/>
      <c r="C535" s="288"/>
      <c r="D535" s="289"/>
      <c r="E535" s="289"/>
      <c r="F535" s="290"/>
      <c r="G535" s="292"/>
      <c r="H535" s="116"/>
      <c r="I535" s="292"/>
      <c r="J535" s="116"/>
      <c r="K535" s="370"/>
      <c r="L535" s="370"/>
      <c r="M535" s="370"/>
      <c r="N535" s="371"/>
      <c r="O535" s="371"/>
      <c r="P535" s="371"/>
      <c r="Q535" s="371"/>
      <c r="R535" s="371"/>
      <c r="S535" s="371"/>
      <c r="T535" s="443"/>
      <c r="U535" s="539"/>
      <c r="V535" s="117"/>
      <c r="W535" s="118"/>
      <c r="X535" s="119"/>
      <c r="Y535" s="120"/>
      <c r="Z535" s="122"/>
      <c r="AA535" s="121"/>
      <c r="AB535" s="443"/>
      <c r="AC535" s="734"/>
      <c r="AD535" s="372"/>
      <c r="AE535" s="485"/>
      <c r="AF535" s="373" t="str">
        <f t="shared" si="133"/>
        <v/>
      </c>
      <c r="AG535" s="373" t="str">
        <f t="shared" si="134"/>
        <v/>
      </c>
      <c r="AH535" s="374" t="str">
        <f t="shared" si="135"/>
        <v/>
      </c>
      <c r="AI535" s="375" t="str">
        <f t="shared" si="136"/>
        <v/>
      </c>
      <c r="AJ535" s="375" t="str">
        <f t="shared" si="137"/>
        <v/>
      </c>
      <c r="AK535" s="375" t="str">
        <f t="shared" si="138"/>
        <v/>
      </c>
      <c r="AL535" s="375" t="str">
        <f t="shared" si="139"/>
        <v/>
      </c>
      <c r="AM535" s="375" t="str">
        <f t="shared" si="140"/>
        <v/>
      </c>
      <c r="AN535" s="376"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376"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375" t="str">
        <f t="shared" si="141"/>
        <v/>
      </c>
      <c r="AQ535" s="444" t="str">
        <f t="shared" si="142"/>
        <v/>
      </c>
      <c r="AR535" s="375" t="str">
        <f t="shared" si="143"/>
        <v/>
      </c>
      <c r="AS535" s="377" t="str">
        <f t="shared" si="144"/>
        <v/>
      </c>
      <c r="AT535" s="378" t="str">
        <f t="shared" si="145"/>
        <v/>
      </c>
      <c r="AX535" s="625" t="b">
        <f t="shared" si="149"/>
        <v>0</v>
      </c>
      <c r="AY535" s="7" t="str">
        <f t="shared" si="150"/>
        <v>FALSEFALSEFALSE</v>
      </c>
      <c r="AZ535" s="626">
        <f t="shared" si="146"/>
        <v>0</v>
      </c>
      <c r="BA535" s="627" t="str">
        <f t="shared" si="151"/>
        <v/>
      </c>
      <c r="BB535" s="627">
        <f t="shared" si="147"/>
        <v>0</v>
      </c>
      <c r="BC535" s="690" t="str">
        <f t="shared" si="148"/>
        <v/>
      </c>
    </row>
    <row r="536" spans="1:55">
      <c r="A536" s="381">
        <v>479</v>
      </c>
      <c r="B536" s="117"/>
      <c r="C536" s="288"/>
      <c r="D536" s="289"/>
      <c r="E536" s="289"/>
      <c r="F536" s="290"/>
      <c r="G536" s="292"/>
      <c r="H536" s="116"/>
      <c r="I536" s="292"/>
      <c r="J536" s="116"/>
      <c r="K536" s="370"/>
      <c r="L536" s="370"/>
      <c r="M536" s="370"/>
      <c r="N536" s="371"/>
      <c r="O536" s="371"/>
      <c r="P536" s="371"/>
      <c r="Q536" s="371"/>
      <c r="R536" s="371"/>
      <c r="S536" s="371"/>
      <c r="T536" s="443"/>
      <c r="U536" s="539"/>
      <c r="V536" s="117"/>
      <c r="W536" s="118"/>
      <c r="X536" s="119"/>
      <c r="Y536" s="120"/>
      <c r="Z536" s="122"/>
      <c r="AA536" s="121"/>
      <c r="AB536" s="443"/>
      <c r="AC536" s="734"/>
      <c r="AD536" s="372"/>
      <c r="AE536" s="485"/>
      <c r="AF536" s="373" t="str">
        <f t="shared" si="133"/>
        <v/>
      </c>
      <c r="AG536" s="373" t="str">
        <f t="shared" si="134"/>
        <v/>
      </c>
      <c r="AH536" s="374" t="str">
        <f t="shared" si="135"/>
        <v/>
      </c>
      <c r="AI536" s="375" t="str">
        <f t="shared" si="136"/>
        <v/>
      </c>
      <c r="AJ536" s="375" t="str">
        <f t="shared" si="137"/>
        <v/>
      </c>
      <c r="AK536" s="375" t="str">
        <f t="shared" si="138"/>
        <v/>
      </c>
      <c r="AL536" s="375" t="str">
        <f t="shared" si="139"/>
        <v/>
      </c>
      <c r="AM536" s="375" t="str">
        <f t="shared" si="140"/>
        <v/>
      </c>
      <c r="AN536" s="376"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376"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375" t="str">
        <f t="shared" si="141"/>
        <v/>
      </c>
      <c r="AQ536" s="444" t="str">
        <f t="shared" si="142"/>
        <v/>
      </c>
      <c r="AR536" s="375" t="str">
        <f t="shared" si="143"/>
        <v/>
      </c>
      <c r="AS536" s="377" t="str">
        <f t="shared" si="144"/>
        <v/>
      </c>
      <c r="AT536" s="378" t="str">
        <f t="shared" si="145"/>
        <v/>
      </c>
      <c r="AX536" s="625" t="b">
        <f t="shared" si="149"/>
        <v>0</v>
      </c>
      <c r="AY536" s="7" t="str">
        <f t="shared" si="150"/>
        <v>FALSEFALSEFALSE</v>
      </c>
      <c r="AZ536" s="626">
        <f t="shared" si="146"/>
        <v>0</v>
      </c>
      <c r="BA536" s="627" t="str">
        <f t="shared" si="151"/>
        <v/>
      </c>
      <c r="BB536" s="627">
        <f t="shared" si="147"/>
        <v>0</v>
      </c>
      <c r="BC536" s="690" t="str">
        <f t="shared" si="148"/>
        <v/>
      </c>
    </row>
    <row r="537" spans="1:55">
      <c r="A537" s="381">
        <v>480</v>
      </c>
      <c r="B537" s="117"/>
      <c r="C537" s="288"/>
      <c r="D537" s="289"/>
      <c r="E537" s="289"/>
      <c r="F537" s="290"/>
      <c r="G537" s="292"/>
      <c r="H537" s="116"/>
      <c r="I537" s="292"/>
      <c r="J537" s="116"/>
      <c r="K537" s="370"/>
      <c r="L537" s="370"/>
      <c r="M537" s="370"/>
      <c r="N537" s="371"/>
      <c r="O537" s="371"/>
      <c r="P537" s="371"/>
      <c r="Q537" s="371"/>
      <c r="R537" s="371"/>
      <c r="S537" s="371"/>
      <c r="T537" s="443"/>
      <c r="U537" s="539"/>
      <c r="V537" s="117"/>
      <c r="W537" s="118"/>
      <c r="X537" s="119"/>
      <c r="Y537" s="120"/>
      <c r="Z537" s="122"/>
      <c r="AA537" s="121"/>
      <c r="AB537" s="443"/>
      <c r="AC537" s="734"/>
      <c r="AD537" s="372"/>
      <c r="AE537" s="485"/>
      <c r="AF537" s="373" t="str">
        <f t="shared" si="133"/>
        <v/>
      </c>
      <c r="AG537" s="373" t="str">
        <f t="shared" si="134"/>
        <v/>
      </c>
      <c r="AH537" s="374" t="str">
        <f t="shared" si="135"/>
        <v/>
      </c>
      <c r="AI537" s="375" t="str">
        <f t="shared" si="136"/>
        <v/>
      </c>
      <c r="AJ537" s="375" t="str">
        <f t="shared" si="137"/>
        <v/>
      </c>
      <c r="AK537" s="375" t="str">
        <f t="shared" si="138"/>
        <v/>
      </c>
      <c r="AL537" s="375" t="str">
        <f t="shared" si="139"/>
        <v/>
      </c>
      <c r="AM537" s="375" t="str">
        <f t="shared" si="140"/>
        <v/>
      </c>
      <c r="AN537" s="376"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376"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375" t="str">
        <f t="shared" si="141"/>
        <v/>
      </c>
      <c r="AQ537" s="444" t="str">
        <f t="shared" si="142"/>
        <v/>
      </c>
      <c r="AR537" s="375" t="str">
        <f t="shared" si="143"/>
        <v/>
      </c>
      <c r="AS537" s="377" t="str">
        <f t="shared" si="144"/>
        <v/>
      </c>
      <c r="AT537" s="378" t="str">
        <f t="shared" si="145"/>
        <v/>
      </c>
      <c r="AX537" s="625" t="b">
        <f t="shared" si="149"/>
        <v>0</v>
      </c>
      <c r="AY537" s="7" t="str">
        <f t="shared" si="150"/>
        <v>FALSEFALSEFALSE</v>
      </c>
      <c r="AZ537" s="626">
        <f t="shared" si="146"/>
        <v>0</v>
      </c>
      <c r="BA537" s="627" t="str">
        <f t="shared" si="151"/>
        <v/>
      </c>
      <c r="BB537" s="627">
        <f t="shared" si="147"/>
        <v>0</v>
      </c>
      <c r="BC537" s="690" t="str">
        <f t="shared" si="148"/>
        <v/>
      </c>
    </row>
    <row r="538" spans="1:55">
      <c r="A538" s="381">
        <v>481</v>
      </c>
      <c r="B538" s="117"/>
      <c r="C538" s="288"/>
      <c r="D538" s="289"/>
      <c r="E538" s="289"/>
      <c r="F538" s="290"/>
      <c r="G538" s="292"/>
      <c r="H538" s="116"/>
      <c r="I538" s="292"/>
      <c r="J538" s="116"/>
      <c r="K538" s="370"/>
      <c r="L538" s="370"/>
      <c r="M538" s="370"/>
      <c r="N538" s="371"/>
      <c r="O538" s="371"/>
      <c r="P538" s="371"/>
      <c r="Q538" s="371"/>
      <c r="R538" s="371"/>
      <c r="S538" s="371"/>
      <c r="T538" s="443"/>
      <c r="U538" s="539"/>
      <c r="V538" s="117"/>
      <c r="W538" s="118"/>
      <c r="X538" s="119"/>
      <c r="Y538" s="120"/>
      <c r="Z538" s="122"/>
      <c r="AA538" s="121"/>
      <c r="AB538" s="443"/>
      <c r="AC538" s="734"/>
      <c r="AD538" s="372"/>
      <c r="AE538" s="485"/>
      <c r="AF538" s="373" t="str">
        <f t="shared" si="133"/>
        <v/>
      </c>
      <c r="AG538" s="373" t="str">
        <f t="shared" si="134"/>
        <v/>
      </c>
      <c r="AH538" s="374" t="str">
        <f t="shared" si="135"/>
        <v/>
      </c>
      <c r="AI538" s="375" t="str">
        <f t="shared" si="136"/>
        <v/>
      </c>
      <c r="AJ538" s="375" t="str">
        <f t="shared" si="137"/>
        <v/>
      </c>
      <c r="AK538" s="375" t="str">
        <f t="shared" si="138"/>
        <v/>
      </c>
      <c r="AL538" s="375" t="str">
        <f t="shared" si="139"/>
        <v/>
      </c>
      <c r="AM538" s="375" t="str">
        <f t="shared" si="140"/>
        <v/>
      </c>
      <c r="AN538" s="376"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376"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375" t="str">
        <f t="shared" si="141"/>
        <v/>
      </c>
      <c r="AQ538" s="444" t="str">
        <f t="shared" si="142"/>
        <v/>
      </c>
      <c r="AR538" s="375" t="str">
        <f t="shared" si="143"/>
        <v/>
      </c>
      <c r="AS538" s="377" t="str">
        <f t="shared" si="144"/>
        <v/>
      </c>
      <c r="AT538" s="378" t="str">
        <f t="shared" si="145"/>
        <v/>
      </c>
      <c r="AX538" s="625" t="b">
        <f t="shared" si="149"/>
        <v>0</v>
      </c>
      <c r="AY538" s="7" t="str">
        <f t="shared" si="150"/>
        <v>FALSEFALSEFALSE</v>
      </c>
      <c r="AZ538" s="626">
        <f t="shared" si="146"/>
        <v>0</v>
      </c>
      <c r="BA538" s="627" t="str">
        <f t="shared" si="151"/>
        <v/>
      </c>
      <c r="BB538" s="627">
        <f t="shared" si="147"/>
        <v>0</v>
      </c>
      <c r="BC538" s="690" t="str">
        <f t="shared" si="148"/>
        <v/>
      </c>
    </row>
    <row r="539" spans="1:55">
      <c r="A539" s="381">
        <v>482</v>
      </c>
      <c r="B539" s="117"/>
      <c r="C539" s="288"/>
      <c r="D539" s="289"/>
      <c r="E539" s="289"/>
      <c r="F539" s="290"/>
      <c r="G539" s="292"/>
      <c r="H539" s="116"/>
      <c r="I539" s="292"/>
      <c r="J539" s="116"/>
      <c r="K539" s="370"/>
      <c r="L539" s="370"/>
      <c r="M539" s="370"/>
      <c r="N539" s="371"/>
      <c r="O539" s="371"/>
      <c r="P539" s="371"/>
      <c r="Q539" s="371"/>
      <c r="R539" s="371"/>
      <c r="S539" s="371"/>
      <c r="T539" s="443"/>
      <c r="U539" s="539"/>
      <c r="V539" s="117"/>
      <c r="W539" s="118"/>
      <c r="X539" s="119"/>
      <c r="Y539" s="120"/>
      <c r="Z539" s="122"/>
      <c r="AA539" s="121"/>
      <c r="AB539" s="443"/>
      <c r="AC539" s="734"/>
      <c r="AD539" s="372"/>
      <c r="AE539" s="485"/>
      <c r="AF539" s="373" t="str">
        <f t="shared" si="133"/>
        <v/>
      </c>
      <c r="AG539" s="373" t="str">
        <f t="shared" si="134"/>
        <v/>
      </c>
      <c r="AH539" s="374" t="str">
        <f t="shared" si="135"/>
        <v/>
      </c>
      <c r="AI539" s="375" t="str">
        <f t="shared" si="136"/>
        <v/>
      </c>
      <c r="AJ539" s="375" t="str">
        <f t="shared" si="137"/>
        <v/>
      </c>
      <c r="AK539" s="375" t="str">
        <f t="shared" si="138"/>
        <v/>
      </c>
      <c r="AL539" s="375" t="str">
        <f t="shared" si="139"/>
        <v/>
      </c>
      <c r="AM539" s="375" t="str">
        <f t="shared" si="140"/>
        <v/>
      </c>
      <c r="AN539" s="376"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376"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375" t="str">
        <f t="shared" si="141"/>
        <v/>
      </c>
      <c r="AQ539" s="444" t="str">
        <f t="shared" si="142"/>
        <v/>
      </c>
      <c r="AR539" s="375" t="str">
        <f t="shared" si="143"/>
        <v/>
      </c>
      <c r="AS539" s="377" t="str">
        <f t="shared" si="144"/>
        <v/>
      </c>
      <c r="AT539" s="378" t="str">
        <f t="shared" si="145"/>
        <v/>
      </c>
      <c r="AX539" s="625" t="b">
        <f t="shared" si="149"/>
        <v>0</v>
      </c>
      <c r="AY539" s="7" t="str">
        <f t="shared" si="150"/>
        <v>FALSEFALSEFALSE</v>
      </c>
      <c r="AZ539" s="626">
        <f t="shared" si="146"/>
        <v>0</v>
      </c>
      <c r="BA539" s="627" t="str">
        <f t="shared" si="151"/>
        <v/>
      </c>
      <c r="BB539" s="627">
        <f t="shared" si="147"/>
        <v>0</v>
      </c>
      <c r="BC539" s="690" t="str">
        <f t="shared" si="148"/>
        <v/>
      </c>
    </row>
    <row r="540" spans="1:55">
      <c r="A540" s="381">
        <v>483</v>
      </c>
      <c r="B540" s="117"/>
      <c r="C540" s="288"/>
      <c r="D540" s="289"/>
      <c r="E540" s="289"/>
      <c r="F540" s="290"/>
      <c r="G540" s="292"/>
      <c r="H540" s="116"/>
      <c r="I540" s="292"/>
      <c r="J540" s="116"/>
      <c r="K540" s="370"/>
      <c r="L540" s="370"/>
      <c r="M540" s="370"/>
      <c r="N540" s="371"/>
      <c r="O540" s="371"/>
      <c r="P540" s="371"/>
      <c r="Q540" s="371"/>
      <c r="R540" s="371"/>
      <c r="S540" s="371"/>
      <c r="T540" s="443"/>
      <c r="U540" s="539"/>
      <c r="V540" s="117"/>
      <c r="W540" s="118"/>
      <c r="X540" s="119"/>
      <c r="Y540" s="120"/>
      <c r="Z540" s="122"/>
      <c r="AA540" s="121"/>
      <c r="AB540" s="443"/>
      <c r="AC540" s="734"/>
      <c r="AD540" s="372"/>
      <c r="AE540" s="485"/>
      <c r="AF540" s="373" t="str">
        <f t="shared" si="133"/>
        <v/>
      </c>
      <c r="AG540" s="373" t="str">
        <f t="shared" si="134"/>
        <v/>
      </c>
      <c r="AH540" s="374" t="str">
        <f t="shared" si="135"/>
        <v/>
      </c>
      <c r="AI540" s="375" t="str">
        <f t="shared" si="136"/>
        <v/>
      </c>
      <c r="AJ540" s="375" t="str">
        <f t="shared" si="137"/>
        <v/>
      </c>
      <c r="AK540" s="375" t="str">
        <f t="shared" si="138"/>
        <v/>
      </c>
      <c r="AL540" s="375" t="str">
        <f t="shared" si="139"/>
        <v/>
      </c>
      <c r="AM540" s="375" t="str">
        <f t="shared" si="140"/>
        <v/>
      </c>
      <c r="AN540" s="376"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376"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375" t="str">
        <f t="shared" si="141"/>
        <v/>
      </c>
      <c r="AQ540" s="444" t="str">
        <f t="shared" si="142"/>
        <v/>
      </c>
      <c r="AR540" s="375" t="str">
        <f t="shared" si="143"/>
        <v/>
      </c>
      <c r="AS540" s="377" t="str">
        <f t="shared" si="144"/>
        <v/>
      </c>
      <c r="AT540" s="378" t="str">
        <f t="shared" si="145"/>
        <v/>
      </c>
      <c r="AX540" s="625" t="b">
        <f t="shared" si="149"/>
        <v>0</v>
      </c>
      <c r="AY540" s="7" t="str">
        <f t="shared" si="150"/>
        <v>FALSEFALSEFALSE</v>
      </c>
      <c r="AZ540" s="626">
        <f t="shared" si="146"/>
        <v>0</v>
      </c>
      <c r="BA540" s="627" t="str">
        <f t="shared" si="151"/>
        <v/>
      </c>
      <c r="BB540" s="627">
        <f t="shared" si="147"/>
        <v>0</v>
      </c>
      <c r="BC540" s="690" t="str">
        <f t="shared" si="148"/>
        <v/>
      </c>
    </row>
    <row r="541" spans="1:55">
      <c r="A541" s="381">
        <v>484</v>
      </c>
      <c r="B541" s="117"/>
      <c r="C541" s="288"/>
      <c r="D541" s="289"/>
      <c r="E541" s="289"/>
      <c r="F541" s="290"/>
      <c r="G541" s="292"/>
      <c r="H541" s="116"/>
      <c r="I541" s="292"/>
      <c r="J541" s="116"/>
      <c r="K541" s="370"/>
      <c r="L541" s="370"/>
      <c r="M541" s="370"/>
      <c r="N541" s="371"/>
      <c r="O541" s="371"/>
      <c r="P541" s="371"/>
      <c r="Q541" s="371"/>
      <c r="R541" s="371"/>
      <c r="S541" s="371"/>
      <c r="T541" s="443"/>
      <c r="U541" s="539"/>
      <c r="V541" s="117"/>
      <c r="W541" s="118"/>
      <c r="X541" s="119"/>
      <c r="Y541" s="120"/>
      <c r="Z541" s="122"/>
      <c r="AA541" s="121"/>
      <c r="AB541" s="443"/>
      <c r="AC541" s="734"/>
      <c r="AD541" s="372"/>
      <c r="AE541" s="485"/>
      <c r="AF541" s="373" t="str">
        <f t="shared" si="133"/>
        <v/>
      </c>
      <c r="AG541" s="373" t="str">
        <f t="shared" si="134"/>
        <v/>
      </c>
      <c r="AH541" s="374" t="str">
        <f t="shared" si="135"/>
        <v/>
      </c>
      <c r="AI541" s="375" t="str">
        <f t="shared" si="136"/>
        <v/>
      </c>
      <c r="AJ541" s="375" t="str">
        <f t="shared" si="137"/>
        <v/>
      </c>
      <c r="AK541" s="375" t="str">
        <f t="shared" si="138"/>
        <v/>
      </c>
      <c r="AL541" s="375" t="str">
        <f t="shared" si="139"/>
        <v/>
      </c>
      <c r="AM541" s="375" t="str">
        <f t="shared" si="140"/>
        <v/>
      </c>
      <c r="AN541" s="376"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376"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375" t="str">
        <f t="shared" si="141"/>
        <v/>
      </c>
      <c r="AQ541" s="444" t="str">
        <f t="shared" si="142"/>
        <v/>
      </c>
      <c r="AR541" s="375" t="str">
        <f t="shared" si="143"/>
        <v/>
      </c>
      <c r="AS541" s="377" t="str">
        <f t="shared" si="144"/>
        <v/>
      </c>
      <c r="AT541" s="378" t="str">
        <f t="shared" si="145"/>
        <v/>
      </c>
      <c r="AX541" s="625" t="b">
        <f t="shared" si="149"/>
        <v>0</v>
      </c>
      <c r="AY541" s="7" t="str">
        <f t="shared" si="150"/>
        <v>FALSEFALSEFALSE</v>
      </c>
      <c r="AZ541" s="626">
        <f t="shared" si="146"/>
        <v>0</v>
      </c>
      <c r="BA541" s="627" t="str">
        <f t="shared" si="151"/>
        <v/>
      </c>
      <c r="BB541" s="627">
        <f t="shared" si="147"/>
        <v>0</v>
      </c>
      <c r="BC541" s="690" t="str">
        <f t="shared" si="148"/>
        <v/>
      </c>
    </row>
    <row r="542" spans="1:55">
      <c r="A542" s="381">
        <v>485</v>
      </c>
      <c r="B542" s="117"/>
      <c r="C542" s="288"/>
      <c r="D542" s="289"/>
      <c r="E542" s="289"/>
      <c r="F542" s="290"/>
      <c r="G542" s="292"/>
      <c r="H542" s="116"/>
      <c r="I542" s="292"/>
      <c r="J542" s="116"/>
      <c r="K542" s="370"/>
      <c r="L542" s="370"/>
      <c r="M542" s="370"/>
      <c r="N542" s="371"/>
      <c r="O542" s="371"/>
      <c r="P542" s="371"/>
      <c r="Q542" s="371"/>
      <c r="R542" s="371"/>
      <c r="S542" s="371"/>
      <c r="T542" s="443"/>
      <c r="U542" s="539"/>
      <c r="V542" s="117"/>
      <c r="W542" s="118"/>
      <c r="X542" s="119"/>
      <c r="Y542" s="120"/>
      <c r="Z542" s="122"/>
      <c r="AA542" s="121"/>
      <c r="AB542" s="443"/>
      <c r="AC542" s="734"/>
      <c r="AD542" s="372"/>
      <c r="AE542" s="485"/>
      <c r="AF542" s="373" t="str">
        <f t="shared" si="133"/>
        <v/>
      </c>
      <c r="AG542" s="373" t="str">
        <f t="shared" si="134"/>
        <v/>
      </c>
      <c r="AH542" s="374" t="str">
        <f t="shared" si="135"/>
        <v/>
      </c>
      <c r="AI542" s="375" t="str">
        <f t="shared" si="136"/>
        <v/>
      </c>
      <c r="AJ542" s="375" t="str">
        <f t="shared" si="137"/>
        <v/>
      </c>
      <c r="AK542" s="375" t="str">
        <f t="shared" si="138"/>
        <v/>
      </c>
      <c r="AL542" s="375" t="str">
        <f t="shared" si="139"/>
        <v/>
      </c>
      <c r="AM542" s="375" t="str">
        <f t="shared" si="140"/>
        <v/>
      </c>
      <c r="AN542" s="376"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376"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375" t="str">
        <f t="shared" si="141"/>
        <v/>
      </c>
      <c r="AQ542" s="444" t="str">
        <f t="shared" si="142"/>
        <v/>
      </c>
      <c r="AR542" s="375" t="str">
        <f t="shared" si="143"/>
        <v/>
      </c>
      <c r="AS542" s="377" t="str">
        <f t="shared" si="144"/>
        <v/>
      </c>
      <c r="AT542" s="378" t="str">
        <f t="shared" si="145"/>
        <v/>
      </c>
      <c r="AX542" s="625" t="b">
        <f t="shared" si="149"/>
        <v>0</v>
      </c>
      <c r="AY542" s="7" t="str">
        <f t="shared" si="150"/>
        <v>FALSEFALSEFALSE</v>
      </c>
      <c r="AZ542" s="626">
        <f t="shared" si="146"/>
        <v>0</v>
      </c>
      <c r="BA542" s="627" t="str">
        <f t="shared" si="151"/>
        <v/>
      </c>
      <c r="BB542" s="627">
        <f t="shared" si="147"/>
        <v>0</v>
      </c>
      <c r="BC542" s="690" t="str">
        <f t="shared" si="148"/>
        <v/>
      </c>
    </row>
    <row r="543" spans="1:55">
      <c r="A543" s="381">
        <v>486</v>
      </c>
      <c r="B543" s="117"/>
      <c r="C543" s="288"/>
      <c r="D543" s="289"/>
      <c r="E543" s="289"/>
      <c r="F543" s="290"/>
      <c r="G543" s="292"/>
      <c r="H543" s="116"/>
      <c r="I543" s="292"/>
      <c r="J543" s="116"/>
      <c r="K543" s="370"/>
      <c r="L543" s="370"/>
      <c r="M543" s="370"/>
      <c r="N543" s="371"/>
      <c r="O543" s="371"/>
      <c r="P543" s="371"/>
      <c r="Q543" s="371"/>
      <c r="R543" s="371"/>
      <c r="S543" s="371"/>
      <c r="T543" s="443"/>
      <c r="U543" s="539"/>
      <c r="V543" s="117"/>
      <c r="W543" s="118"/>
      <c r="X543" s="119"/>
      <c r="Y543" s="120"/>
      <c r="Z543" s="122"/>
      <c r="AA543" s="121"/>
      <c r="AB543" s="443"/>
      <c r="AC543" s="734"/>
      <c r="AD543" s="372"/>
      <c r="AE543" s="485"/>
      <c r="AF543" s="373" t="str">
        <f t="shared" si="133"/>
        <v/>
      </c>
      <c r="AG543" s="373" t="str">
        <f t="shared" si="134"/>
        <v/>
      </c>
      <c r="AH543" s="374" t="str">
        <f t="shared" si="135"/>
        <v/>
      </c>
      <c r="AI543" s="375" t="str">
        <f t="shared" si="136"/>
        <v/>
      </c>
      <c r="AJ543" s="375" t="str">
        <f t="shared" si="137"/>
        <v/>
      </c>
      <c r="AK543" s="375" t="str">
        <f t="shared" si="138"/>
        <v/>
      </c>
      <c r="AL543" s="375" t="str">
        <f t="shared" si="139"/>
        <v/>
      </c>
      <c r="AM543" s="375" t="str">
        <f t="shared" si="140"/>
        <v/>
      </c>
      <c r="AN543" s="376"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376"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375" t="str">
        <f t="shared" si="141"/>
        <v/>
      </c>
      <c r="AQ543" s="444" t="str">
        <f t="shared" si="142"/>
        <v/>
      </c>
      <c r="AR543" s="375" t="str">
        <f t="shared" si="143"/>
        <v/>
      </c>
      <c r="AS543" s="377" t="str">
        <f t="shared" si="144"/>
        <v/>
      </c>
      <c r="AT543" s="378" t="str">
        <f t="shared" si="145"/>
        <v/>
      </c>
      <c r="AX543" s="625" t="b">
        <f t="shared" si="149"/>
        <v>0</v>
      </c>
      <c r="AY543" s="7" t="str">
        <f t="shared" si="150"/>
        <v>FALSEFALSEFALSE</v>
      </c>
      <c r="AZ543" s="626">
        <f t="shared" si="146"/>
        <v>0</v>
      </c>
      <c r="BA543" s="627" t="str">
        <f t="shared" si="151"/>
        <v/>
      </c>
      <c r="BB543" s="627">
        <f t="shared" si="147"/>
        <v>0</v>
      </c>
      <c r="BC543" s="690" t="str">
        <f t="shared" si="148"/>
        <v/>
      </c>
    </row>
    <row r="544" spans="1:55">
      <c r="A544" s="381">
        <v>487</v>
      </c>
      <c r="B544" s="117"/>
      <c r="C544" s="288"/>
      <c r="D544" s="289"/>
      <c r="E544" s="289"/>
      <c r="F544" s="290"/>
      <c r="G544" s="292"/>
      <c r="H544" s="116"/>
      <c r="I544" s="292"/>
      <c r="J544" s="116"/>
      <c r="K544" s="370"/>
      <c r="L544" s="370"/>
      <c r="M544" s="370"/>
      <c r="N544" s="371"/>
      <c r="O544" s="371"/>
      <c r="P544" s="371"/>
      <c r="Q544" s="371"/>
      <c r="R544" s="371"/>
      <c r="S544" s="371"/>
      <c r="T544" s="443"/>
      <c r="U544" s="539"/>
      <c r="V544" s="117"/>
      <c r="W544" s="118"/>
      <c r="X544" s="119"/>
      <c r="Y544" s="120"/>
      <c r="Z544" s="122"/>
      <c r="AA544" s="121"/>
      <c r="AB544" s="443"/>
      <c r="AC544" s="734"/>
      <c r="AD544" s="372"/>
      <c r="AE544" s="485"/>
      <c r="AF544" s="373" t="str">
        <f t="shared" si="133"/>
        <v/>
      </c>
      <c r="AG544" s="373" t="str">
        <f t="shared" si="134"/>
        <v/>
      </c>
      <c r="AH544" s="374" t="str">
        <f t="shared" si="135"/>
        <v/>
      </c>
      <c r="AI544" s="375" t="str">
        <f t="shared" si="136"/>
        <v/>
      </c>
      <c r="AJ544" s="375" t="str">
        <f t="shared" si="137"/>
        <v/>
      </c>
      <c r="AK544" s="375" t="str">
        <f t="shared" si="138"/>
        <v/>
      </c>
      <c r="AL544" s="375" t="str">
        <f t="shared" si="139"/>
        <v/>
      </c>
      <c r="AM544" s="375" t="str">
        <f t="shared" si="140"/>
        <v/>
      </c>
      <c r="AN544" s="376"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376"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375" t="str">
        <f t="shared" si="141"/>
        <v/>
      </c>
      <c r="AQ544" s="444" t="str">
        <f t="shared" si="142"/>
        <v/>
      </c>
      <c r="AR544" s="375" t="str">
        <f t="shared" si="143"/>
        <v/>
      </c>
      <c r="AS544" s="377" t="str">
        <f t="shared" si="144"/>
        <v/>
      </c>
      <c r="AT544" s="378" t="str">
        <f t="shared" si="145"/>
        <v/>
      </c>
      <c r="AX544" s="625" t="b">
        <f t="shared" si="149"/>
        <v>0</v>
      </c>
      <c r="AY544" s="7" t="str">
        <f t="shared" si="150"/>
        <v>FALSEFALSEFALSE</v>
      </c>
      <c r="AZ544" s="626">
        <f t="shared" si="146"/>
        <v>0</v>
      </c>
      <c r="BA544" s="627" t="str">
        <f t="shared" si="151"/>
        <v/>
      </c>
      <c r="BB544" s="627">
        <f t="shared" si="147"/>
        <v>0</v>
      </c>
      <c r="BC544" s="690" t="str">
        <f t="shared" si="148"/>
        <v/>
      </c>
    </row>
    <row r="545" spans="1:55">
      <c r="A545" s="381">
        <v>488</v>
      </c>
      <c r="B545" s="117"/>
      <c r="C545" s="288"/>
      <c r="D545" s="289"/>
      <c r="E545" s="289"/>
      <c r="F545" s="290"/>
      <c r="G545" s="292"/>
      <c r="H545" s="116"/>
      <c r="I545" s="292"/>
      <c r="J545" s="116"/>
      <c r="K545" s="370"/>
      <c r="L545" s="370"/>
      <c r="M545" s="370"/>
      <c r="N545" s="371"/>
      <c r="O545" s="371"/>
      <c r="P545" s="371"/>
      <c r="Q545" s="371"/>
      <c r="R545" s="371"/>
      <c r="S545" s="371"/>
      <c r="T545" s="443"/>
      <c r="U545" s="539"/>
      <c r="V545" s="117"/>
      <c r="W545" s="118"/>
      <c r="X545" s="119"/>
      <c r="Y545" s="120"/>
      <c r="Z545" s="122"/>
      <c r="AA545" s="121"/>
      <c r="AB545" s="443"/>
      <c r="AC545" s="734"/>
      <c r="AD545" s="372"/>
      <c r="AE545" s="485"/>
      <c r="AF545" s="373" t="str">
        <f t="shared" si="133"/>
        <v/>
      </c>
      <c r="AG545" s="373" t="str">
        <f t="shared" si="134"/>
        <v/>
      </c>
      <c r="AH545" s="374" t="str">
        <f t="shared" si="135"/>
        <v/>
      </c>
      <c r="AI545" s="375" t="str">
        <f t="shared" si="136"/>
        <v/>
      </c>
      <c r="AJ545" s="375" t="str">
        <f t="shared" si="137"/>
        <v/>
      </c>
      <c r="AK545" s="375" t="str">
        <f t="shared" si="138"/>
        <v/>
      </c>
      <c r="AL545" s="375" t="str">
        <f t="shared" si="139"/>
        <v/>
      </c>
      <c r="AM545" s="375" t="str">
        <f t="shared" si="140"/>
        <v/>
      </c>
      <c r="AN545" s="376"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376"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375" t="str">
        <f t="shared" si="141"/>
        <v/>
      </c>
      <c r="AQ545" s="444" t="str">
        <f t="shared" si="142"/>
        <v/>
      </c>
      <c r="AR545" s="375" t="str">
        <f t="shared" si="143"/>
        <v/>
      </c>
      <c r="AS545" s="377" t="str">
        <f t="shared" si="144"/>
        <v/>
      </c>
      <c r="AT545" s="378" t="str">
        <f t="shared" si="145"/>
        <v/>
      </c>
      <c r="AX545" s="625" t="b">
        <f t="shared" si="149"/>
        <v>0</v>
      </c>
      <c r="AY545" s="7" t="str">
        <f t="shared" si="150"/>
        <v>FALSEFALSEFALSE</v>
      </c>
      <c r="AZ545" s="626">
        <f t="shared" si="146"/>
        <v>0</v>
      </c>
      <c r="BA545" s="627" t="str">
        <f t="shared" si="151"/>
        <v/>
      </c>
      <c r="BB545" s="627">
        <f t="shared" si="147"/>
        <v>0</v>
      </c>
      <c r="BC545" s="690" t="str">
        <f t="shared" si="148"/>
        <v/>
      </c>
    </row>
    <row r="546" spans="1:55">
      <c r="A546" s="381">
        <v>489</v>
      </c>
      <c r="B546" s="117"/>
      <c r="C546" s="288"/>
      <c r="D546" s="289"/>
      <c r="E546" s="289"/>
      <c r="F546" s="290"/>
      <c r="G546" s="292"/>
      <c r="H546" s="116"/>
      <c r="I546" s="292"/>
      <c r="J546" s="116"/>
      <c r="K546" s="370"/>
      <c r="L546" s="370"/>
      <c r="M546" s="370"/>
      <c r="N546" s="371"/>
      <c r="O546" s="371"/>
      <c r="P546" s="371"/>
      <c r="Q546" s="371"/>
      <c r="R546" s="371"/>
      <c r="S546" s="371"/>
      <c r="T546" s="443"/>
      <c r="U546" s="539"/>
      <c r="V546" s="117"/>
      <c r="W546" s="118"/>
      <c r="X546" s="119"/>
      <c r="Y546" s="120"/>
      <c r="Z546" s="122"/>
      <c r="AA546" s="121"/>
      <c r="AB546" s="443"/>
      <c r="AC546" s="734"/>
      <c r="AD546" s="372"/>
      <c r="AE546" s="485"/>
      <c r="AF546" s="373" t="str">
        <f t="shared" si="133"/>
        <v/>
      </c>
      <c r="AG546" s="373" t="str">
        <f t="shared" si="134"/>
        <v/>
      </c>
      <c r="AH546" s="374" t="str">
        <f t="shared" si="135"/>
        <v/>
      </c>
      <c r="AI546" s="375" t="str">
        <f t="shared" si="136"/>
        <v/>
      </c>
      <c r="AJ546" s="375" t="str">
        <f t="shared" si="137"/>
        <v/>
      </c>
      <c r="AK546" s="375" t="str">
        <f t="shared" si="138"/>
        <v/>
      </c>
      <c r="AL546" s="375" t="str">
        <f t="shared" si="139"/>
        <v/>
      </c>
      <c r="AM546" s="375" t="str">
        <f t="shared" si="140"/>
        <v/>
      </c>
      <c r="AN546" s="376"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376"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375" t="str">
        <f t="shared" si="141"/>
        <v/>
      </c>
      <c r="AQ546" s="444" t="str">
        <f t="shared" si="142"/>
        <v/>
      </c>
      <c r="AR546" s="375" t="str">
        <f t="shared" si="143"/>
        <v/>
      </c>
      <c r="AS546" s="377" t="str">
        <f t="shared" si="144"/>
        <v/>
      </c>
      <c r="AT546" s="378" t="str">
        <f t="shared" si="145"/>
        <v/>
      </c>
      <c r="AX546" s="625" t="b">
        <f t="shared" si="149"/>
        <v>0</v>
      </c>
      <c r="AY546" s="7" t="str">
        <f t="shared" si="150"/>
        <v>FALSEFALSEFALSE</v>
      </c>
      <c r="AZ546" s="626">
        <f t="shared" si="146"/>
        <v>0</v>
      </c>
      <c r="BA546" s="627" t="str">
        <f t="shared" si="151"/>
        <v/>
      </c>
      <c r="BB546" s="627">
        <f t="shared" si="147"/>
        <v>0</v>
      </c>
      <c r="BC546" s="690" t="str">
        <f t="shared" si="148"/>
        <v/>
      </c>
    </row>
    <row r="547" spans="1:55">
      <c r="A547" s="381">
        <v>490</v>
      </c>
      <c r="B547" s="117"/>
      <c r="C547" s="288"/>
      <c r="D547" s="289"/>
      <c r="E547" s="289"/>
      <c r="F547" s="290"/>
      <c r="G547" s="292"/>
      <c r="H547" s="116"/>
      <c r="I547" s="292"/>
      <c r="J547" s="116"/>
      <c r="K547" s="370"/>
      <c r="L547" s="370"/>
      <c r="M547" s="370"/>
      <c r="N547" s="371"/>
      <c r="O547" s="371"/>
      <c r="P547" s="371"/>
      <c r="Q547" s="371"/>
      <c r="R547" s="371"/>
      <c r="S547" s="371"/>
      <c r="T547" s="443"/>
      <c r="U547" s="539"/>
      <c r="V547" s="117"/>
      <c r="W547" s="118"/>
      <c r="X547" s="119"/>
      <c r="Y547" s="120"/>
      <c r="Z547" s="122"/>
      <c r="AA547" s="121"/>
      <c r="AB547" s="443"/>
      <c r="AC547" s="734"/>
      <c r="AD547" s="372"/>
      <c r="AE547" s="485"/>
      <c r="AF547" s="373" t="str">
        <f t="shared" si="133"/>
        <v/>
      </c>
      <c r="AG547" s="373" t="str">
        <f t="shared" si="134"/>
        <v/>
      </c>
      <c r="AH547" s="374" t="str">
        <f t="shared" si="135"/>
        <v/>
      </c>
      <c r="AI547" s="375" t="str">
        <f t="shared" si="136"/>
        <v/>
      </c>
      <c r="AJ547" s="375" t="str">
        <f t="shared" si="137"/>
        <v/>
      </c>
      <c r="AK547" s="375" t="str">
        <f t="shared" si="138"/>
        <v/>
      </c>
      <c r="AL547" s="375" t="str">
        <f t="shared" si="139"/>
        <v/>
      </c>
      <c r="AM547" s="375" t="str">
        <f t="shared" si="140"/>
        <v/>
      </c>
      <c r="AN547" s="376"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376"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375" t="str">
        <f t="shared" si="141"/>
        <v/>
      </c>
      <c r="AQ547" s="444" t="str">
        <f t="shared" si="142"/>
        <v/>
      </c>
      <c r="AR547" s="375" t="str">
        <f t="shared" si="143"/>
        <v/>
      </c>
      <c r="AS547" s="377" t="str">
        <f t="shared" si="144"/>
        <v/>
      </c>
      <c r="AT547" s="378" t="str">
        <f t="shared" si="145"/>
        <v/>
      </c>
      <c r="AX547" s="625" t="b">
        <f t="shared" si="149"/>
        <v>0</v>
      </c>
      <c r="AY547" s="7" t="str">
        <f t="shared" si="150"/>
        <v>FALSEFALSEFALSE</v>
      </c>
      <c r="AZ547" s="626">
        <f t="shared" si="146"/>
        <v>0</v>
      </c>
      <c r="BA547" s="627" t="str">
        <f t="shared" si="151"/>
        <v/>
      </c>
      <c r="BB547" s="627">
        <f t="shared" si="147"/>
        <v>0</v>
      </c>
      <c r="BC547" s="690" t="str">
        <f t="shared" si="148"/>
        <v/>
      </c>
    </row>
    <row r="548" spans="1:55">
      <c r="A548" s="381">
        <v>491</v>
      </c>
      <c r="B548" s="117"/>
      <c r="C548" s="288"/>
      <c r="D548" s="289"/>
      <c r="E548" s="289"/>
      <c r="F548" s="290"/>
      <c r="G548" s="292"/>
      <c r="H548" s="116"/>
      <c r="I548" s="292"/>
      <c r="J548" s="116"/>
      <c r="K548" s="370"/>
      <c r="L548" s="370"/>
      <c r="M548" s="370"/>
      <c r="N548" s="371"/>
      <c r="O548" s="371"/>
      <c r="P548" s="371"/>
      <c r="Q548" s="371"/>
      <c r="R548" s="371"/>
      <c r="S548" s="371"/>
      <c r="T548" s="443"/>
      <c r="U548" s="539"/>
      <c r="V548" s="117"/>
      <c r="W548" s="118"/>
      <c r="X548" s="119"/>
      <c r="Y548" s="120"/>
      <c r="Z548" s="122"/>
      <c r="AA548" s="121"/>
      <c r="AB548" s="443"/>
      <c r="AC548" s="734"/>
      <c r="AD548" s="372"/>
      <c r="AE548" s="485"/>
      <c r="AF548" s="373" t="str">
        <f t="shared" si="133"/>
        <v/>
      </c>
      <c r="AG548" s="373" t="str">
        <f t="shared" si="134"/>
        <v/>
      </c>
      <c r="AH548" s="374" t="str">
        <f t="shared" si="135"/>
        <v/>
      </c>
      <c r="AI548" s="375" t="str">
        <f t="shared" si="136"/>
        <v/>
      </c>
      <c r="AJ548" s="375" t="str">
        <f t="shared" si="137"/>
        <v/>
      </c>
      <c r="AK548" s="375" t="str">
        <f t="shared" si="138"/>
        <v/>
      </c>
      <c r="AL548" s="375" t="str">
        <f t="shared" si="139"/>
        <v/>
      </c>
      <c r="AM548" s="375" t="str">
        <f t="shared" si="140"/>
        <v/>
      </c>
      <c r="AN548" s="376"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376"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375" t="str">
        <f t="shared" si="141"/>
        <v/>
      </c>
      <c r="AQ548" s="444" t="str">
        <f t="shared" si="142"/>
        <v/>
      </c>
      <c r="AR548" s="375" t="str">
        <f t="shared" si="143"/>
        <v/>
      </c>
      <c r="AS548" s="377" t="str">
        <f t="shared" si="144"/>
        <v/>
      </c>
      <c r="AT548" s="378" t="str">
        <f t="shared" si="145"/>
        <v/>
      </c>
      <c r="AX548" s="625" t="b">
        <f t="shared" si="149"/>
        <v>0</v>
      </c>
      <c r="AY548" s="7" t="str">
        <f t="shared" si="150"/>
        <v>FALSEFALSEFALSE</v>
      </c>
      <c r="AZ548" s="626">
        <f t="shared" si="146"/>
        <v>0</v>
      </c>
      <c r="BA548" s="627" t="str">
        <f t="shared" si="151"/>
        <v/>
      </c>
      <c r="BB548" s="627">
        <f t="shared" si="147"/>
        <v>0</v>
      </c>
      <c r="BC548" s="690" t="str">
        <f t="shared" si="148"/>
        <v/>
      </c>
    </row>
    <row r="549" spans="1:55">
      <c r="A549" s="381">
        <v>492</v>
      </c>
      <c r="B549" s="117"/>
      <c r="C549" s="288"/>
      <c r="D549" s="289"/>
      <c r="E549" s="289"/>
      <c r="F549" s="290"/>
      <c r="G549" s="292"/>
      <c r="H549" s="116"/>
      <c r="I549" s="292"/>
      <c r="J549" s="116"/>
      <c r="K549" s="370"/>
      <c r="L549" s="370"/>
      <c r="M549" s="370"/>
      <c r="N549" s="371"/>
      <c r="O549" s="371"/>
      <c r="P549" s="371"/>
      <c r="Q549" s="371"/>
      <c r="R549" s="371"/>
      <c r="S549" s="371"/>
      <c r="T549" s="443"/>
      <c r="U549" s="539"/>
      <c r="V549" s="117"/>
      <c r="W549" s="118"/>
      <c r="X549" s="119"/>
      <c r="Y549" s="120"/>
      <c r="Z549" s="122"/>
      <c r="AA549" s="121"/>
      <c r="AB549" s="443"/>
      <c r="AC549" s="734"/>
      <c r="AD549" s="372"/>
      <c r="AE549" s="485"/>
      <c r="AF549" s="373" t="str">
        <f t="shared" si="133"/>
        <v/>
      </c>
      <c r="AG549" s="373" t="str">
        <f t="shared" si="134"/>
        <v/>
      </c>
      <c r="AH549" s="374" t="str">
        <f t="shared" si="135"/>
        <v/>
      </c>
      <c r="AI549" s="375" t="str">
        <f t="shared" si="136"/>
        <v/>
      </c>
      <c r="AJ549" s="375" t="str">
        <f t="shared" si="137"/>
        <v/>
      </c>
      <c r="AK549" s="375" t="str">
        <f t="shared" si="138"/>
        <v/>
      </c>
      <c r="AL549" s="375" t="str">
        <f t="shared" si="139"/>
        <v/>
      </c>
      <c r="AM549" s="375" t="str">
        <f t="shared" si="140"/>
        <v/>
      </c>
      <c r="AN549" s="376"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376"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375" t="str">
        <f t="shared" si="141"/>
        <v/>
      </c>
      <c r="AQ549" s="444" t="str">
        <f t="shared" si="142"/>
        <v/>
      </c>
      <c r="AR549" s="375" t="str">
        <f t="shared" si="143"/>
        <v/>
      </c>
      <c r="AS549" s="377" t="str">
        <f t="shared" si="144"/>
        <v/>
      </c>
      <c r="AT549" s="378" t="str">
        <f t="shared" si="145"/>
        <v/>
      </c>
      <c r="AX549" s="625" t="b">
        <f t="shared" si="149"/>
        <v>0</v>
      </c>
      <c r="AY549" s="7" t="str">
        <f t="shared" si="150"/>
        <v>FALSEFALSEFALSE</v>
      </c>
      <c r="AZ549" s="626">
        <f t="shared" si="146"/>
        <v>0</v>
      </c>
      <c r="BA549" s="627" t="str">
        <f t="shared" si="151"/>
        <v/>
      </c>
      <c r="BB549" s="627">
        <f t="shared" si="147"/>
        <v>0</v>
      </c>
      <c r="BC549" s="690" t="str">
        <f t="shared" si="148"/>
        <v/>
      </c>
    </row>
    <row r="550" spans="1:55">
      <c r="A550" s="381">
        <v>493</v>
      </c>
      <c r="B550" s="117"/>
      <c r="C550" s="288"/>
      <c r="D550" s="289"/>
      <c r="E550" s="289"/>
      <c r="F550" s="290"/>
      <c r="G550" s="292"/>
      <c r="H550" s="116"/>
      <c r="I550" s="292"/>
      <c r="J550" s="116"/>
      <c r="K550" s="370"/>
      <c r="L550" s="370"/>
      <c r="M550" s="370"/>
      <c r="N550" s="371"/>
      <c r="O550" s="371"/>
      <c r="P550" s="371"/>
      <c r="Q550" s="371"/>
      <c r="R550" s="371"/>
      <c r="S550" s="371"/>
      <c r="T550" s="443"/>
      <c r="U550" s="539"/>
      <c r="V550" s="117"/>
      <c r="W550" s="118"/>
      <c r="X550" s="119"/>
      <c r="Y550" s="120"/>
      <c r="Z550" s="122"/>
      <c r="AA550" s="121"/>
      <c r="AB550" s="443"/>
      <c r="AC550" s="734"/>
      <c r="AD550" s="372"/>
      <c r="AE550" s="485"/>
      <c r="AF550" s="373" t="str">
        <f t="shared" si="133"/>
        <v/>
      </c>
      <c r="AG550" s="373" t="str">
        <f t="shared" si="134"/>
        <v/>
      </c>
      <c r="AH550" s="374" t="str">
        <f t="shared" si="135"/>
        <v/>
      </c>
      <c r="AI550" s="375" t="str">
        <f t="shared" si="136"/>
        <v/>
      </c>
      <c r="AJ550" s="375" t="str">
        <f t="shared" si="137"/>
        <v/>
      </c>
      <c r="AK550" s="375" t="str">
        <f t="shared" si="138"/>
        <v/>
      </c>
      <c r="AL550" s="375" t="str">
        <f t="shared" si="139"/>
        <v/>
      </c>
      <c r="AM550" s="375" t="str">
        <f t="shared" si="140"/>
        <v/>
      </c>
      <c r="AN550" s="376"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376"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375" t="str">
        <f t="shared" si="141"/>
        <v/>
      </c>
      <c r="AQ550" s="444" t="str">
        <f t="shared" si="142"/>
        <v/>
      </c>
      <c r="AR550" s="375" t="str">
        <f t="shared" si="143"/>
        <v/>
      </c>
      <c r="AS550" s="377" t="str">
        <f t="shared" si="144"/>
        <v/>
      </c>
      <c r="AT550" s="378" t="str">
        <f t="shared" si="145"/>
        <v/>
      </c>
      <c r="AX550" s="625" t="b">
        <f t="shared" si="149"/>
        <v>0</v>
      </c>
      <c r="AY550" s="7" t="str">
        <f t="shared" si="150"/>
        <v>FALSEFALSEFALSE</v>
      </c>
      <c r="AZ550" s="626">
        <f t="shared" si="146"/>
        <v>0</v>
      </c>
      <c r="BA550" s="627" t="str">
        <f t="shared" si="151"/>
        <v/>
      </c>
      <c r="BB550" s="627">
        <f t="shared" si="147"/>
        <v>0</v>
      </c>
      <c r="BC550" s="690" t="str">
        <f t="shared" si="148"/>
        <v/>
      </c>
    </row>
    <row r="551" spans="1:55">
      <c r="A551" s="381">
        <v>494</v>
      </c>
      <c r="B551" s="117"/>
      <c r="C551" s="288"/>
      <c r="D551" s="289"/>
      <c r="E551" s="289"/>
      <c r="F551" s="290"/>
      <c r="G551" s="292"/>
      <c r="H551" s="116"/>
      <c r="I551" s="292"/>
      <c r="J551" s="116"/>
      <c r="K551" s="370"/>
      <c r="L551" s="370"/>
      <c r="M551" s="370"/>
      <c r="N551" s="371"/>
      <c r="O551" s="371"/>
      <c r="P551" s="371"/>
      <c r="Q551" s="371"/>
      <c r="R551" s="371"/>
      <c r="S551" s="371"/>
      <c r="T551" s="443"/>
      <c r="U551" s="539"/>
      <c r="V551" s="117"/>
      <c r="W551" s="118"/>
      <c r="X551" s="119"/>
      <c r="Y551" s="120"/>
      <c r="Z551" s="122"/>
      <c r="AA551" s="121"/>
      <c r="AB551" s="443"/>
      <c r="AC551" s="734"/>
      <c r="AD551" s="372"/>
      <c r="AE551" s="485"/>
      <c r="AF551" s="373" t="str">
        <f t="shared" si="133"/>
        <v/>
      </c>
      <c r="AG551" s="373" t="str">
        <f t="shared" si="134"/>
        <v/>
      </c>
      <c r="AH551" s="374" t="str">
        <f t="shared" si="135"/>
        <v/>
      </c>
      <c r="AI551" s="375" t="str">
        <f t="shared" si="136"/>
        <v/>
      </c>
      <c r="AJ551" s="375" t="str">
        <f t="shared" si="137"/>
        <v/>
      </c>
      <c r="AK551" s="375" t="str">
        <f t="shared" si="138"/>
        <v/>
      </c>
      <c r="AL551" s="375" t="str">
        <f t="shared" si="139"/>
        <v/>
      </c>
      <c r="AM551" s="375" t="str">
        <f t="shared" si="140"/>
        <v/>
      </c>
      <c r="AN551" s="376"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376"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375" t="str">
        <f t="shared" si="141"/>
        <v/>
      </c>
      <c r="AQ551" s="444" t="str">
        <f t="shared" si="142"/>
        <v/>
      </c>
      <c r="AR551" s="375" t="str">
        <f t="shared" si="143"/>
        <v/>
      </c>
      <c r="AS551" s="377" t="str">
        <f t="shared" si="144"/>
        <v/>
      </c>
      <c r="AT551" s="378" t="str">
        <f t="shared" si="145"/>
        <v/>
      </c>
      <c r="AX551" s="625" t="b">
        <f t="shared" si="149"/>
        <v>0</v>
      </c>
      <c r="AY551" s="7" t="str">
        <f t="shared" si="150"/>
        <v>FALSEFALSEFALSE</v>
      </c>
      <c r="AZ551" s="626">
        <f t="shared" si="146"/>
        <v>0</v>
      </c>
      <c r="BA551" s="627" t="str">
        <f t="shared" si="151"/>
        <v/>
      </c>
      <c r="BB551" s="627">
        <f t="shared" si="147"/>
        <v>0</v>
      </c>
      <c r="BC551" s="690" t="str">
        <f t="shared" si="148"/>
        <v/>
      </c>
    </row>
    <row r="552" spans="1:55">
      <c r="A552" s="381">
        <v>495</v>
      </c>
      <c r="B552" s="117"/>
      <c r="C552" s="288"/>
      <c r="D552" s="289"/>
      <c r="E552" s="289"/>
      <c r="F552" s="290"/>
      <c r="G552" s="292"/>
      <c r="H552" s="116"/>
      <c r="I552" s="292"/>
      <c r="J552" s="116"/>
      <c r="K552" s="370"/>
      <c r="L552" s="370"/>
      <c r="M552" s="370"/>
      <c r="N552" s="371"/>
      <c r="O552" s="371"/>
      <c r="P552" s="371"/>
      <c r="Q552" s="371"/>
      <c r="R552" s="371"/>
      <c r="S552" s="371"/>
      <c r="T552" s="443"/>
      <c r="U552" s="539"/>
      <c r="V552" s="117"/>
      <c r="W552" s="118"/>
      <c r="X552" s="119"/>
      <c r="Y552" s="120"/>
      <c r="Z552" s="122"/>
      <c r="AA552" s="121"/>
      <c r="AB552" s="443"/>
      <c r="AC552" s="734"/>
      <c r="AD552" s="372"/>
      <c r="AE552" s="485"/>
      <c r="AF552" s="373" t="str">
        <f t="shared" si="133"/>
        <v/>
      </c>
      <c r="AG552" s="373" t="str">
        <f t="shared" si="134"/>
        <v/>
      </c>
      <c r="AH552" s="374" t="str">
        <f t="shared" si="135"/>
        <v/>
      </c>
      <c r="AI552" s="375" t="str">
        <f t="shared" si="136"/>
        <v/>
      </c>
      <c r="AJ552" s="375" t="str">
        <f t="shared" si="137"/>
        <v/>
      </c>
      <c r="AK552" s="375" t="str">
        <f t="shared" si="138"/>
        <v/>
      </c>
      <c r="AL552" s="375" t="str">
        <f t="shared" si="139"/>
        <v/>
      </c>
      <c r="AM552" s="375" t="str">
        <f t="shared" si="140"/>
        <v/>
      </c>
      <c r="AN552" s="376"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376"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375" t="str">
        <f t="shared" si="141"/>
        <v/>
      </c>
      <c r="AQ552" s="444" t="str">
        <f t="shared" si="142"/>
        <v/>
      </c>
      <c r="AR552" s="375" t="str">
        <f t="shared" si="143"/>
        <v/>
      </c>
      <c r="AS552" s="377" t="str">
        <f t="shared" si="144"/>
        <v/>
      </c>
      <c r="AT552" s="378" t="str">
        <f t="shared" si="145"/>
        <v/>
      </c>
      <c r="AX552" s="625" t="b">
        <f t="shared" si="149"/>
        <v>0</v>
      </c>
      <c r="AY552" s="7" t="str">
        <f t="shared" si="150"/>
        <v>FALSEFALSEFALSE</v>
      </c>
      <c r="AZ552" s="626">
        <f t="shared" si="146"/>
        <v>0</v>
      </c>
      <c r="BA552" s="627" t="str">
        <f t="shared" si="151"/>
        <v/>
      </c>
      <c r="BB552" s="627">
        <f t="shared" si="147"/>
        <v>0</v>
      </c>
      <c r="BC552" s="690" t="str">
        <f t="shared" si="148"/>
        <v/>
      </c>
    </row>
    <row r="553" spans="1:55">
      <c r="A553" s="381">
        <v>496</v>
      </c>
      <c r="B553" s="117"/>
      <c r="C553" s="288"/>
      <c r="D553" s="289"/>
      <c r="E553" s="289"/>
      <c r="F553" s="290"/>
      <c r="G553" s="292"/>
      <c r="H553" s="116"/>
      <c r="I553" s="292"/>
      <c r="J553" s="116"/>
      <c r="K553" s="370"/>
      <c r="L553" s="370"/>
      <c r="M553" s="370"/>
      <c r="N553" s="371"/>
      <c r="O553" s="371"/>
      <c r="P553" s="371"/>
      <c r="Q553" s="371"/>
      <c r="R553" s="371"/>
      <c r="S553" s="371"/>
      <c r="T553" s="443"/>
      <c r="U553" s="539"/>
      <c r="V553" s="117"/>
      <c r="W553" s="118"/>
      <c r="X553" s="119"/>
      <c r="Y553" s="120"/>
      <c r="Z553" s="122"/>
      <c r="AA553" s="121"/>
      <c r="AB553" s="443"/>
      <c r="AC553" s="734"/>
      <c r="AD553" s="372"/>
      <c r="AE553" s="485"/>
      <c r="AF553" s="373" t="str">
        <f t="shared" si="133"/>
        <v/>
      </c>
      <c r="AG553" s="373" t="str">
        <f t="shared" si="134"/>
        <v/>
      </c>
      <c r="AH553" s="374" t="str">
        <f t="shared" si="135"/>
        <v/>
      </c>
      <c r="AI553" s="375" t="str">
        <f t="shared" si="136"/>
        <v/>
      </c>
      <c r="AJ553" s="375" t="str">
        <f t="shared" si="137"/>
        <v/>
      </c>
      <c r="AK553" s="375" t="str">
        <f t="shared" si="138"/>
        <v/>
      </c>
      <c r="AL553" s="375" t="str">
        <f t="shared" si="139"/>
        <v/>
      </c>
      <c r="AM553" s="375" t="str">
        <f t="shared" si="140"/>
        <v/>
      </c>
      <c r="AN553" s="376"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376"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375" t="str">
        <f t="shared" si="141"/>
        <v/>
      </c>
      <c r="AQ553" s="444" t="str">
        <f t="shared" si="142"/>
        <v/>
      </c>
      <c r="AR553" s="375" t="str">
        <f t="shared" si="143"/>
        <v/>
      </c>
      <c r="AS553" s="377" t="str">
        <f t="shared" si="144"/>
        <v/>
      </c>
      <c r="AT553" s="378" t="str">
        <f t="shared" si="145"/>
        <v/>
      </c>
      <c r="AX553" s="625" t="b">
        <f t="shared" si="149"/>
        <v>0</v>
      </c>
      <c r="AY553" s="7" t="str">
        <f t="shared" si="150"/>
        <v>FALSEFALSEFALSE</v>
      </c>
      <c r="AZ553" s="626">
        <f t="shared" si="146"/>
        <v>0</v>
      </c>
      <c r="BA553" s="627" t="str">
        <f t="shared" si="151"/>
        <v/>
      </c>
      <c r="BB553" s="627">
        <f t="shared" si="147"/>
        <v>0</v>
      </c>
      <c r="BC553" s="690" t="str">
        <f t="shared" si="148"/>
        <v/>
      </c>
    </row>
    <row r="554" spans="1:55">
      <c r="A554" s="381">
        <v>497</v>
      </c>
      <c r="B554" s="117"/>
      <c r="C554" s="288"/>
      <c r="D554" s="289"/>
      <c r="E554" s="289"/>
      <c r="F554" s="290"/>
      <c r="G554" s="292"/>
      <c r="H554" s="116"/>
      <c r="I554" s="292"/>
      <c r="J554" s="116"/>
      <c r="K554" s="370"/>
      <c r="L554" s="370"/>
      <c r="M554" s="370"/>
      <c r="N554" s="371"/>
      <c r="O554" s="371"/>
      <c r="P554" s="371"/>
      <c r="Q554" s="371"/>
      <c r="R554" s="371"/>
      <c r="S554" s="371"/>
      <c r="T554" s="443"/>
      <c r="U554" s="539"/>
      <c r="V554" s="117"/>
      <c r="W554" s="118"/>
      <c r="X554" s="119"/>
      <c r="Y554" s="120"/>
      <c r="Z554" s="122"/>
      <c r="AA554" s="121"/>
      <c r="AB554" s="443"/>
      <c r="AC554" s="734"/>
      <c r="AD554" s="372"/>
      <c r="AE554" s="485"/>
      <c r="AF554" s="373" t="str">
        <f t="shared" si="133"/>
        <v/>
      </c>
      <c r="AG554" s="373" t="str">
        <f t="shared" si="134"/>
        <v/>
      </c>
      <c r="AH554" s="374" t="str">
        <f t="shared" si="135"/>
        <v/>
      </c>
      <c r="AI554" s="375" t="str">
        <f t="shared" si="136"/>
        <v/>
      </c>
      <c r="AJ554" s="375" t="str">
        <f t="shared" si="137"/>
        <v/>
      </c>
      <c r="AK554" s="375" t="str">
        <f t="shared" si="138"/>
        <v/>
      </c>
      <c r="AL554" s="375" t="str">
        <f t="shared" si="139"/>
        <v/>
      </c>
      <c r="AM554" s="375" t="str">
        <f t="shared" si="140"/>
        <v/>
      </c>
      <c r="AN554" s="376"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376"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375" t="str">
        <f t="shared" si="141"/>
        <v/>
      </c>
      <c r="AQ554" s="444" t="str">
        <f t="shared" si="142"/>
        <v/>
      </c>
      <c r="AR554" s="375" t="str">
        <f t="shared" si="143"/>
        <v/>
      </c>
      <c r="AS554" s="377" t="str">
        <f t="shared" si="144"/>
        <v/>
      </c>
      <c r="AT554" s="378" t="str">
        <f t="shared" si="145"/>
        <v/>
      </c>
      <c r="AX554" s="625" t="b">
        <f t="shared" si="149"/>
        <v>0</v>
      </c>
      <c r="AY554" s="7" t="str">
        <f t="shared" si="150"/>
        <v>FALSEFALSEFALSE</v>
      </c>
      <c r="AZ554" s="626">
        <f t="shared" si="146"/>
        <v>0</v>
      </c>
      <c r="BA554" s="627" t="str">
        <f t="shared" si="151"/>
        <v/>
      </c>
      <c r="BB554" s="627">
        <f t="shared" si="147"/>
        <v>0</v>
      </c>
      <c r="BC554" s="690" t="str">
        <f t="shared" si="148"/>
        <v/>
      </c>
    </row>
    <row r="555" spans="1:55">
      <c r="A555" s="381">
        <v>498</v>
      </c>
      <c r="B555" s="117"/>
      <c r="C555" s="288"/>
      <c r="D555" s="289"/>
      <c r="E555" s="289"/>
      <c r="F555" s="290"/>
      <c r="G555" s="292"/>
      <c r="H555" s="116"/>
      <c r="I555" s="292"/>
      <c r="J555" s="116"/>
      <c r="K555" s="370"/>
      <c r="L555" s="370"/>
      <c r="M555" s="370"/>
      <c r="N555" s="371"/>
      <c r="O555" s="371"/>
      <c r="P555" s="371"/>
      <c r="Q555" s="371"/>
      <c r="R555" s="371"/>
      <c r="S555" s="371"/>
      <c r="T555" s="443"/>
      <c r="U555" s="539"/>
      <c r="V555" s="117"/>
      <c r="W555" s="118"/>
      <c r="X555" s="119"/>
      <c r="Y555" s="120"/>
      <c r="Z555" s="122"/>
      <c r="AA555" s="121"/>
      <c r="AB555" s="443"/>
      <c r="AC555" s="734"/>
      <c r="AD555" s="372"/>
      <c r="AE555" s="485"/>
      <c r="AF555" s="373" t="str">
        <f t="shared" si="133"/>
        <v/>
      </c>
      <c r="AG555" s="373" t="str">
        <f t="shared" si="134"/>
        <v/>
      </c>
      <c r="AH555" s="374" t="str">
        <f t="shared" si="135"/>
        <v/>
      </c>
      <c r="AI555" s="375" t="str">
        <f t="shared" si="136"/>
        <v/>
      </c>
      <c r="AJ555" s="375" t="str">
        <f t="shared" si="137"/>
        <v/>
      </c>
      <c r="AK555" s="375" t="str">
        <f t="shared" si="138"/>
        <v/>
      </c>
      <c r="AL555" s="375" t="str">
        <f t="shared" si="139"/>
        <v/>
      </c>
      <c r="AM555" s="375" t="str">
        <f t="shared" si="140"/>
        <v/>
      </c>
      <c r="AN555" s="376"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376"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375" t="str">
        <f t="shared" si="141"/>
        <v/>
      </c>
      <c r="AQ555" s="444" t="str">
        <f t="shared" si="142"/>
        <v/>
      </c>
      <c r="AR555" s="375" t="str">
        <f t="shared" si="143"/>
        <v/>
      </c>
      <c r="AS555" s="377" t="str">
        <f t="shared" si="144"/>
        <v/>
      </c>
      <c r="AT555" s="378" t="str">
        <f t="shared" si="145"/>
        <v/>
      </c>
      <c r="AX555" s="625" t="b">
        <f t="shared" si="149"/>
        <v>0</v>
      </c>
      <c r="AY555" s="7" t="str">
        <f t="shared" si="150"/>
        <v>FALSEFALSEFALSE</v>
      </c>
      <c r="AZ555" s="626">
        <f t="shared" si="146"/>
        <v>0</v>
      </c>
      <c r="BA555" s="627" t="str">
        <f t="shared" si="151"/>
        <v/>
      </c>
      <c r="BB555" s="627">
        <f t="shared" si="147"/>
        <v>0</v>
      </c>
      <c r="BC555" s="690" t="str">
        <f t="shared" si="148"/>
        <v/>
      </c>
    </row>
    <row r="556" spans="1:55">
      <c r="A556" s="381">
        <v>499</v>
      </c>
      <c r="B556" s="117"/>
      <c r="C556" s="288"/>
      <c r="D556" s="289"/>
      <c r="E556" s="289"/>
      <c r="F556" s="290"/>
      <c r="G556" s="292"/>
      <c r="H556" s="116"/>
      <c r="I556" s="292"/>
      <c r="J556" s="116"/>
      <c r="K556" s="370"/>
      <c r="L556" s="370"/>
      <c r="M556" s="370"/>
      <c r="N556" s="371"/>
      <c r="O556" s="371"/>
      <c r="P556" s="371"/>
      <c r="Q556" s="371"/>
      <c r="R556" s="371"/>
      <c r="S556" s="371"/>
      <c r="T556" s="443"/>
      <c r="U556" s="539"/>
      <c r="V556" s="117"/>
      <c r="W556" s="118"/>
      <c r="X556" s="119"/>
      <c r="Y556" s="120"/>
      <c r="Z556" s="122"/>
      <c r="AA556" s="121"/>
      <c r="AB556" s="443"/>
      <c r="AC556" s="734"/>
      <c r="AD556" s="372"/>
      <c r="AE556" s="485"/>
      <c r="AF556" s="373" t="str">
        <f t="shared" si="133"/>
        <v/>
      </c>
      <c r="AG556" s="373" t="str">
        <f t="shared" si="134"/>
        <v/>
      </c>
      <c r="AH556" s="374" t="str">
        <f t="shared" si="135"/>
        <v/>
      </c>
      <c r="AI556" s="375" t="str">
        <f t="shared" si="136"/>
        <v/>
      </c>
      <c r="AJ556" s="375" t="str">
        <f t="shared" si="137"/>
        <v/>
      </c>
      <c r="AK556" s="375" t="str">
        <f t="shared" si="138"/>
        <v/>
      </c>
      <c r="AL556" s="375" t="str">
        <f t="shared" si="139"/>
        <v/>
      </c>
      <c r="AM556" s="375" t="str">
        <f t="shared" si="140"/>
        <v/>
      </c>
      <c r="AN556" s="376"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376"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375" t="str">
        <f t="shared" si="141"/>
        <v/>
      </c>
      <c r="AQ556" s="444" t="str">
        <f t="shared" si="142"/>
        <v/>
      </c>
      <c r="AR556" s="375" t="str">
        <f t="shared" si="143"/>
        <v/>
      </c>
      <c r="AS556" s="377" t="str">
        <f t="shared" si="144"/>
        <v/>
      </c>
      <c r="AT556" s="378" t="str">
        <f t="shared" si="145"/>
        <v/>
      </c>
      <c r="AX556" s="625" t="b">
        <f t="shared" si="149"/>
        <v>0</v>
      </c>
      <c r="AY556" s="7" t="str">
        <f t="shared" si="150"/>
        <v>FALSEFALSEFALSE</v>
      </c>
      <c r="AZ556" s="626">
        <f t="shared" si="146"/>
        <v>0</v>
      </c>
      <c r="BA556" s="627" t="str">
        <f t="shared" si="151"/>
        <v/>
      </c>
      <c r="BB556" s="627">
        <f t="shared" si="147"/>
        <v>0</v>
      </c>
      <c r="BC556" s="690" t="str">
        <f t="shared" si="148"/>
        <v/>
      </c>
    </row>
    <row r="557" spans="1:55">
      <c r="A557" s="381">
        <v>500</v>
      </c>
      <c r="B557" s="117"/>
      <c r="C557" s="288"/>
      <c r="D557" s="289"/>
      <c r="E557" s="289"/>
      <c r="F557" s="290"/>
      <c r="G557" s="292"/>
      <c r="H557" s="116"/>
      <c r="I557" s="292"/>
      <c r="J557" s="116"/>
      <c r="K557" s="370"/>
      <c r="L557" s="370"/>
      <c r="M557" s="370"/>
      <c r="N557" s="371"/>
      <c r="O557" s="371"/>
      <c r="P557" s="371"/>
      <c r="Q557" s="371"/>
      <c r="R557" s="371"/>
      <c r="S557" s="371"/>
      <c r="T557" s="443"/>
      <c r="U557" s="539"/>
      <c r="V557" s="117"/>
      <c r="W557" s="118"/>
      <c r="X557" s="119"/>
      <c r="Y557" s="120"/>
      <c r="Z557" s="122"/>
      <c r="AA557" s="121"/>
      <c r="AB557" s="443"/>
      <c r="AC557" s="734"/>
      <c r="AD557" s="372"/>
      <c r="AE557" s="485"/>
      <c r="AF557" s="373" t="str">
        <f t="shared" si="133"/>
        <v/>
      </c>
      <c r="AG557" s="373" t="str">
        <f t="shared" si="134"/>
        <v/>
      </c>
      <c r="AH557" s="374" t="str">
        <f t="shared" si="135"/>
        <v/>
      </c>
      <c r="AI557" s="375" t="str">
        <f t="shared" si="136"/>
        <v/>
      </c>
      <c r="AJ557" s="375" t="str">
        <f t="shared" si="137"/>
        <v/>
      </c>
      <c r="AK557" s="375" t="str">
        <f t="shared" si="138"/>
        <v/>
      </c>
      <c r="AL557" s="375" t="str">
        <f t="shared" si="139"/>
        <v/>
      </c>
      <c r="AM557" s="375" t="str">
        <f t="shared" si="140"/>
        <v/>
      </c>
      <c r="AN557" s="376"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376"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375" t="str">
        <f t="shared" si="141"/>
        <v/>
      </c>
      <c r="AQ557" s="444" t="str">
        <f t="shared" si="142"/>
        <v/>
      </c>
      <c r="AR557" s="375" t="str">
        <f t="shared" si="143"/>
        <v/>
      </c>
      <c r="AS557" s="377" t="str">
        <f t="shared" si="144"/>
        <v/>
      </c>
      <c r="AT557" s="378" t="str">
        <f t="shared" si="145"/>
        <v/>
      </c>
      <c r="AX557" s="625" t="b">
        <f t="shared" si="149"/>
        <v>0</v>
      </c>
      <c r="AY557" s="7" t="str">
        <f t="shared" si="150"/>
        <v>FALSEFALSEFALSE</v>
      </c>
      <c r="AZ557" s="626">
        <f t="shared" si="146"/>
        <v>0</v>
      </c>
      <c r="BA557" s="627" t="str">
        <f t="shared" si="151"/>
        <v/>
      </c>
      <c r="BB557" s="627">
        <f t="shared" si="147"/>
        <v>0</v>
      </c>
      <c r="BC557" s="690" t="str">
        <f t="shared" si="148"/>
        <v/>
      </c>
    </row>
    <row r="558" spans="1:55">
      <c r="A558" s="381">
        <v>501</v>
      </c>
      <c r="B558" s="117"/>
      <c r="C558" s="288"/>
      <c r="D558" s="289"/>
      <c r="E558" s="289"/>
      <c r="F558" s="290"/>
      <c r="G558" s="292"/>
      <c r="H558" s="116"/>
      <c r="I558" s="292"/>
      <c r="J558" s="116"/>
      <c r="K558" s="370"/>
      <c r="L558" s="370"/>
      <c r="M558" s="370"/>
      <c r="N558" s="371"/>
      <c r="O558" s="371"/>
      <c r="P558" s="371"/>
      <c r="Q558" s="371"/>
      <c r="R558" s="371"/>
      <c r="S558" s="371"/>
      <c r="T558" s="443"/>
      <c r="U558" s="539"/>
      <c r="V558" s="117"/>
      <c r="W558" s="118"/>
      <c r="X558" s="119"/>
      <c r="Y558" s="120"/>
      <c r="Z558" s="122"/>
      <c r="AA558" s="121"/>
      <c r="AB558" s="443"/>
      <c r="AC558" s="734"/>
      <c r="AD558" s="372"/>
      <c r="AE558" s="485"/>
      <c r="AF558" s="373" t="str">
        <f t="shared" si="133"/>
        <v/>
      </c>
      <c r="AG558" s="373" t="str">
        <f t="shared" si="134"/>
        <v/>
      </c>
      <c r="AH558" s="374" t="str">
        <f t="shared" si="135"/>
        <v/>
      </c>
      <c r="AI558" s="375" t="str">
        <f t="shared" si="136"/>
        <v/>
      </c>
      <c r="AJ558" s="375" t="str">
        <f t="shared" si="137"/>
        <v/>
      </c>
      <c r="AK558" s="375" t="str">
        <f t="shared" si="138"/>
        <v/>
      </c>
      <c r="AL558" s="375" t="str">
        <f t="shared" si="139"/>
        <v/>
      </c>
      <c r="AM558" s="375" t="str">
        <f t="shared" si="140"/>
        <v/>
      </c>
      <c r="AN558" s="376" t="str">
        <f>IF(AF558="","",IF(OR(AH558="",AH558="-"),"－",IF(OR(AM558=8,AM558=9),"",IF(OR(AJ558=3,AJ558=4,AJ558=5,AJ558=6),VLOOKUP(AH558,INDEX((係数_バス貨物_ガソリン,係数_バス貨物_CNG,係数_バス貨物_軽油,係数_バス貨物_メタノール,係数_バス貨物_LPG),MATCH(AL558,【参考】排出ガスレベル!$AI$4:$AI$671,1),1,AR558):INDEX((係数_バス貨物_ガソリン,係数_バス貨物_CNG,係数_バス貨物_軽油,係数_バス貨物_メタノール,係数_バス貨物_LPG),MATCH(AL558+1,【参考】排出ガスレベル!$AI$4:$AI$671,1)-1,5,AR558),2,FALSE),IF(OR(AJ558=1,AJ558=2),VLOOKUP(AH558,INDEX((係数_乗用_ガソリン,係数_乗用_CNG,係数_乗用_軽油,係数_乗用_メタノール,係数_乗用_LPG),1,1,AR558):INDEX((係数_乗用_ガソリン,係数_乗用_CNG,係数_乗用_軽油,係数_乗用_メタノール,係数_乗用_LPG),125,5,AR558),2,FALSE))))))</f>
        <v/>
      </c>
      <c r="AO558" s="376" t="str">
        <f>IF(T558="","",IF(OR(AH558="",AH558="-"),"－",IF(OR(AM558=8,AM558=9),"",IF(OR(AJ558=3,AJ558=4,AJ558=5,AJ558=6),VLOOKUP(AH558,INDEX((係数_バス貨物_ガソリン,係数_バス貨物_CNG,係数_バス貨物_軽油,係数_バス貨物_メタノール,係数_バス貨物_LPG),MATCH(AL558,【参考】排出ガスレベル!$AI$4:$AI$671,1),1,AR558):INDEX((係数_バス貨物_ガソリン,係数_バス貨物_CNG,係数_バス貨物_軽油,係数_バス貨物_メタノール,係数_バス貨物_LPG),MATCH(AL558+1,【参考】排出ガスレベル!$AI$4:$AI$671,1)-1,5,AR558),3,FALSE),IF(OR(AJ558=1,AJ558=2),VLOOKUP(AH558,INDEX((係数_乗用_ガソリン,係数_乗用_CNG,係数_乗用_軽油,係数_乗用_メタノール,係数_乗用_LPG),1,1,AR558):INDEX((係数_乗用_ガソリン,係数_乗用_CNG,係数_乗用_軽油,係数_乗用_メタノール,係数_乗用_LPG),125,5,AR558),3,FALSE))))))</f>
        <v/>
      </c>
      <c r="AP558" s="375" t="str">
        <f t="shared" si="141"/>
        <v/>
      </c>
      <c r="AQ558" s="444" t="str">
        <f t="shared" si="142"/>
        <v/>
      </c>
      <c r="AR558" s="375" t="str">
        <f t="shared" si="143"/>
        <v/>
      </c>
      <c r="AS558" s="377" t="str">
        <f t="shared" si="144"/>
        <v/>
      </c>
      <c r="AT558" s="378" t="str">
        <f t="shared" si="145"/>
        <v/>
      </c>
      <c r="AX558" s="625" t="b">
        <f t="shared" si="149"/>
        <v>0</v>
      </c>
      <c r="AY558" s="7" t="str">
        <f t="shared" si="150"/>
        <v>FALSEFALSEFALSE</v>
      </c>
      <c r="AZ558" s="626">
        <f t="shared" ref="AZ558:AZ621" si="152">AB558</f>
        <v>0</v>
      </c>
      <c r="BA558" s="627" t="str">
        <f t="shared" si="151"/>
        <v/>
      </c>
      <c r="BB558" s="627">
        <f t="shared" ref="BB558:BB621" si="153">LEN(Y558)</f>
        <v>0</v>
      </c>
    </row>
    <row r="559" spans="1:55">
      <c r="A559" s="381">
        <v>502</v>
      </c>
      <c r="B559" s="117"/>
      <c r="C559" s="288"/>
      <c r="D559" s="289"/>
      <c r="E559" s="289"/>
      <c r="F559" s="290"/>
      <c r="G559" s="292"/>
      <c r="H559" s="116"/>
      <c r="I559" s="292"/>
      <c r="J559" s="116"/>
      <c r="K559" s="370"/>
      <c r="L559" s="370"/>
      <c r="M559" s="370"/>
      <c r="N559" s="371"/>
      <c r="O559" s="371"/>
      <c r="P559" s="371"/>
      <c r="Q559" s="371"/>
      <c r="R559" s="371"/>
      <c r="S559" s="371"/>
      <c r="T559" s="443"/>
      <c r="U559" s="539"/>
      <c r="V559" s="117"/>
      <c r="W559" s="118"/>
      <c r="X559" s="119"/>
      <c r="Y559" s="120"/>
      <c r="Z559" s="122"/>
      <c r="AA559" s="121"/>
      <c r="AB559" s="443"/>
      <c r="AC559" s="734"/>
      <c r="AD559" s="372"/>
      <c r="AE559" s="485"/>
      <c r="AF559" s="373" t="str">
        <f t="shared" si="133"/>
        <v/>
      </c>
      <c r="AG559" s="373" t="str">
        <f t="shared" si="134"/>
        <v/>
      </c>
      <c r="AH559" s="374" t="str">
        <f t="shared" si="135"/>
        <v/>
      </c>
      <c r="AI559" s="375" t="str">
        <f t="shared" si="136"/>
        <v/>
      </c>
      <c r="AJ559" s="375" t="str">
        <f t="shared" si="137"/>
        <v/>
      </c>
      <c r="AK559" s="375" t="str">
        <f t="shared" si="138"/>
        <v/>
      </c>
      <c r="AL559" s="375" t="str">
        <f t="shared" si="139"/>
        <v/>
      </c>
      <c r="AM559" s="375" t="str">
        <f t="shared" si="140"/>
        <v/>
      </c>
      <c r="AN559" s="376" t="str">
        <f>IF(AF559="","",IF(OR(AH559="",AH559="-"),"－",IF(OR(AM559=8,AM559=9),"",IF(OR(AJ559=3,AJ559=4,AJ559=5,AJ559=6),VLOOKUP(AH559,INDEX((係数_バス貨物_ガソリン,係数_バス貨物_CNG,係数_バス貨物_軽油,係数_バス貨物_メタノール,係数_バス貨物_LPG),MATCH(AL559,【参考】排出ガスレベル!$AI$4:$AI$671,1),1,AR559):INDEX((係数_バス貨物_ガソリン,係数_バス貨物_CNG,係数_バス貨物_軽油,係数_バス貨物_メタノール,係数_バス貨物_LPG),MATCH(AL559+1,【参考】排出ガスレベル!$AI$4:$AI$671,1)-1,5,AR559),2,FALSE),IF(OR(AJ559=1,AJ559=2),VLOOKUP(AH559,INDEX((係数_乗用_ガソリン,係数_乗用_CNG,係数_乗用_軽油,係数_乗用_メタノール,係数_乗用_LPG),1,1,AR559):INDEX((係数_乗用_ガソリン,係数_乗用_CNG,係数_乗用_軽油,係数_乗用_メタノール,係数_乗用_LPG),125,5,AR559),2,FALSE))))))</f>
        <v/>
      </c>
      <c r="AO559" s="376" t="str">
        <f>IF(T559="","",IF(OR(AH559="",AH559="-"),"－",IF(OR(AM559=8,AM559=9),"",IF(OR(AJ559=3,AJ559=4,AJ559=5,AJ559=6),VLOOKUP(AH559,INDEX((係数_バス貨物_ガソリン,係数_バス貨物_CNG,係数_バス貨物_軽油,係数_バス貨物_メタノール,係数_バス貨物_LPG),MATCH(AL559,【参考】排出ガスレベル!$AI$4:$AI$671,1),1,AR559):INDEX((係数_バス貨物_ガソリン,係数_バス貨物_CNG,係数_バス貨物_軽油,係数_バス貨物_メタノール,係数_バス貨物_LPG),MATCH(AL559+1,【参考】排出ガスレベル!$AI$4:$AI$671,1)-1,5,AR559),3,FALSE),IF(OR(AJ559=1,AJ559=2),VLOOKUP(AH559,INDEX((係数_乗用_ガソリン,係数_乗用_CNG,係数_乗用_軽油,係数_乗用_メタノール,係数_乗用_LPG),1,1,AR559):INDEX((係数_乗用_ガソリン,係数_乗用_CNG,係数_乗用_軽油,係数_乗用_メタノール,係数_乗用_LPG),125,5,AR559),3,FALSE))))))</f>
        <v/>
      </c>
      <c r="AP559" s="375" t="str">
        <f t="shared" si="141"/>
        <v/>
      </c>
      <c r="AQ559" s="444" t="str">
        <f t="shared" si="142"/>
        <v/>
      </c>
      <c r="AR559" s="375" t="str">
        <f t="shared" si="143"/>
        <v/>
      </c>
      <c r="AS559" s="377" t="str">
        <f t="shared" si="144"/>
        <v/>
      </c>
      <c r="AT559" s="378" t="str">
        <f t="shared" si="145"/>
        <v/>
      </c>
      <c r="AX559" s="625" t="b">
        <f t="shared" si="149"/>
        <v>0</v>
      </c>
      <c r="AY559" s="7" t="str">
        <f t="shared" si="150"/>
        <v>FALSEFALSEFALSE</v>
      </c>
      <c r="AZ559" s="626">
        <f t="shared" si="152"/>
        <v>0</v>
      </c>
      <c r="BA559" s="627" t="str">
        <f t="shared" si="151"/>
        <v/>
      </c>
      <c r="BB559" s="627">
        <f t="shared" si="153"/>
        <v>0</v>
      </c>
    </row>
    <row r="560" spans="1:55">
      <c r="A560" s="381">
        <v>503</v>
      </c>
      <c r="B560" s="117"/>
      <c r="C560" s="288"/>
      <c r="D560" s="289"/>
      <c r="E560" s="289"/>
      <c r="F560" s="290"/>
      <c r="G560" s="292"/>
      <c r="H560" s="116"/>
      <c r="I560" s="292"/>
      <c r="J560" s="116"/>
      <c r="K560" s="370"/>
      <c r="L560" s="370"/>
      <c r="M560" s="370"/>
      <c r="N560" s="371"/>
      <c r="O560" s="371"/>
      <c r="P560" s="371"/>
      <c r="Q560" s="371"/>
      <c r="R560" s="371"/>
      <c r="S560" s="371"/>
      <c r="T560" s="443"/>
      <c r="U560" s="539"/>
      <c r="V560" s="117"/>
      <c r="W560" s="118"/>
      <c r="X560" s="119"/>
      <c r="Y560" s="120"/>
      <c r="Z560" s="122"/>
      <c r="AA560" s="121"/>
      <c r="AB560" s="443"/>
      <c r="AC560" s="734"/>
      <c r="AD560" s="372"/>
      <c r="AE560" s="485"/>
      <c r="AF560" s="373" t="str">
        <f t="shared" si="133"/>
        <v/>
      </c>
      <c r="AG560" s="373" t="str">
        <f t="shared" si="134"/>
        <v/>
      </c>
      <c r="AH560" s="374" t="str">
        <f t="shared" si="135"/>
        <v/>
      </c>
      <c r="AI560" s="375" t="str">
        <f t="shared" si="136"/>
        <v/>
      </c>
      <c r="AJ560" s="375" t="str">
        <f t="shared" si="137"/>
        <v/>
      </c>
      <c r="AK560" s="375" t="str">
        <f t="shared" si="138"/>
        <v/>
      </c>
      <c r="AL560" s="375" t="str">
        <f t="shared" si="139"/>
        <v/>
      </c>
      <c r="AM560" s="375" t="str">
        <f t="shared" si="140"/>
        <v/>
      </c>
      <c r="AN560" s="376" t="str">
        <f>IF(AF560="","",IF(OR(AH560="",AH560="-"),"－",IF(OR(AM560=8,AM560=9),"",IF(OR(AJ560=3,AJ560=4,AJ560=5,AJ560=6),VLOOKUP(AH560,INDEX((係数_バス貨物_ガソリン,係数_バス貨物_CNG,係数_バス貨物_軽油,係数_バス貨物_メタノール,係数_バス貨物_LPG),MATCH(AL560,【参考】排出ガスレベル!$AI$4:$AI$671,1),1,AR560):INDEX((係数_バス貨物_ガソリン,係数_バス貨物_CNG,係数_バス貨物_軽油,係数_バス貨物_メタノール,係数_バス貨物_LPG),MATCH(AL560+1,【参考】排出ガスレベル!$AI$4:$AI$671,1)-1,5,AR560),2,FALSE),IF(OR(AJ560=1,AJ560=2),VLOOKUP(AH560,INDEX((係数_乗用_ガソリン,係数_乗用_CNG,係数_乗用_軽油,係数_乗用_メタノール,係数_乗用_LPG),1,1,AR560):INDEX((係数_乗用_ガソリン,係数_乗用_CNG,係数_乗用_軽油,係数_乗用_メタノール,係数_乗用_LPG),125,5,AR560),2,FALSE))))))</f>
        <v/>
      </c>
      <c r="AO560" s="376" t="str">
        <f>IF(T560="","",IF(OR(AH560="",AH560="-"),"－",IF(OR(AM560=8,AM560=9),"",IF(OR(AJ560=3,AJ560=4,AJ560=5,AJ560=6),VLOOKUP(AH560,INDEX((係数_バス貨物_ガソリン,係数_バス貨物_CNG,係数_バス貨物_軽油,係数_バス貨物_メタノール,係数_バス貨物_LPG),MATCH(AL560,【参考】排出ガスレベル!$AI$4:$AI$671,1),1,AR560):INDEX((係数_バス貨物_ガソリン,係数_バス貨物_CNG,係数_バス貨物_軽油,係数_バス貨物_メタノール,係数_バス貨物_LPG),MATCH(AL560+1,【参考】排出ガスレベル!$AI$4:$AI$671,1)-1,5,AR560),3,FALSE),IF(OR(AJ560=1,AJ560=2),VLOOKUP(AH560,INDEX((係数_乗用_ガソリン,係数_乗用_CNG,係数_乗用_軽油,係数_乗用_メタノール,係数_乗用_LPG),1,1,AR560):INDEX((係数_乗用_ガソリン,係数_乗用_CNG,係数_乗用_軽油,係数_乗用_メタノール,係数_乗用_LPG),125,5,AR560),3,FALSE))))))</f>
        <v/>
      </c>
      <c r="AP560" s="375" t="str">
        <f t="shared" si="141"/>
        <v/>
      </c>
      <c r="AQ560" s="444" t="str">
        <f t="shared" si="142"/>
        <v/>
      </c>
      <c r="AR560" s="375" t="str">
        <f t="shared" si="143"/>
        <v/>
      </c>
      <c r="AS560" s="377" t="str">
        <f t="shared" si="144"/>
        <v/>
      </c>
      <c r="AT560" s="378" t="str">
        <f t="shared" si="145"/>
        <v/>
      </c>
      <c r="AX560" s="625" t="b">
        <f t="shared" si="149"/>
        <v>0</v>
      </c>
      <c r="AY560" s="7" t="str">
        <f t="shared" si="150"/>
        <v>FALSEFALSEFALSE</v>
      </c>
      <c r="AZ560" s="626">
        <f t="shared" si="152"/>
        <v>0</v>
      </c>
      <c r="BA560" s="627" t="str">
        <f t="shared" si="151"/>
        <v/>
      </c>
      <c r="BB560" s="627">
        <f t="shared" si="153"/>
        <v>0</v>
      </c>
    </row>
    <row r="561" spans="1:54">
      <c r="A561" s="381">
        <v>504</v>
      </c>
      <c r="B561" s="117"/>
      <c r="C561" s="288"/>
      <c r="D561" s="289"/>
      <c r="E561" s="289"/>
      <c r="F561" s="290"/>
      <c r="G561" s="292"/>
      <c r="H561" s="116"/>
      <c r="I561" s="292"/>
      <c r="J561" s="116"/>
      <c r="K561" s="370"/>
      <c r="L561" s="370"/>
      <c r="M561" s="370"/>
      <c r="N561" s="371"/>
      <c r="O561" s="371"/>
      <c r="P561" s="371"/>
      <c r="Q561" s="371"/>
      <c r="R561" s="371"/>
      <c r="S561" s="371"/>
      <c r="T561" s="443"/>
      <c r="U561" s="539"/>
      <c r="V561" s="117"/>
      <c r="W561" s="118"/>
      <c r="X561" s="119"/>
      <c r="Y561" s="120"/>
      <c r="Z561" s="122"/>
      <c r="AA561" s="121"/>
      <c r="AB561" s="443"/>
      <c r="AC561" s="734"/>
      <c r="AD561" s="372"/>
      <c r="AE561" s="485"/>
      <c r="AF561" s="373" t="str">
        <f t="shared" si="133"/>
        <v/>
      </c>
      <c r="AG561" s="373" t="str">
        <f t="shared" si="134"/>
        <v/>
      </c>
      <c r="AH561" s="374" t="str">
        <f t="shared" si="135"/>
        <v/>
      </c>
      <c r="AI561" s="375" t="str">
        <f t="shared" si="136"/>
        <v/>
      </c>
      <c r="AJ561" s="375" t="str">
        <f t="shared" si="137"/>
        <v/>
      </c>
      <c r="AK561" s="375" t="str">
        <f t="shared" si="138"/>
        <v/>
      </c>
      <c r="AL561" s="375" t="str">
        <f t="shared" si="139"/>
        <v/>
      </c>
      <c r="AM561" s="375" t="str">
        <f t="shared" si="140"/>
        <v/>
      </c>
      <c r="AN561" s="376" t="str">
        <f>IF(AF561="","",IF(OR(AH561="",AH561="-"),"－",IF(OR(AM561=8,AM561=9),"",IF(OR(AJ561=3,AJ561=4,AJ561=5,AJ561=6),VLOOKUP(AH561,INDEX((係数_バス貨物_ガソリン,係数_バス貨物_CNG,係数_バス貨物_軽油,係数_バス貨物_メタノール,係数_バス貨物_LPG),MATCH(AL561,【参考】排出ガスレベル!$AI$4:$AI$671,1),1,AR561):INDEX((係数_バス貨物_ガソリン,係数_バス貨物_CNG,係数_バス貨物_軽油,係数_バス貨物_メタノール,係数_バス貨物_LPG),MATCH(AL561+1,【参考】排出ガスレベル!$AI$4:$AI$671,1)-1,5,AR561),2,FALSE),IF(OR(AJ561=1,AJ561=2),VLOOKUP(AH561,INDEX((係数_乗用_ガソリン,係数_乗用_CNG,係数_乗用_軽油,係数_乗用_メタノール,係数_乗用_LPG),1,1,AR561):INDEX((係数_乗用_ガソリン,係数_乗用_CNG,係数_乗用_軽油,係数_乗用_メタノール,係数_乗用_LPG),125,5,AR561),2,FALSE))))))</f>
        <v/>
      </c>
      <c r="AO561" s="376" t="str">
        <f>IF(T561="","",IF(OR(AH561="",AH561="-"),"－",IF(OR(AM561=8,AM561=9),"",IF(OR(AJ561=3,AJ561=4,AJ561=5,AJ561=6),VLOOKUP(AH561,INDEX((係数_バス貨物_ガソリン,係数_バス貨物_CNG,係数_バス貨物_軽油,係数_バス貨物_メタノール,係数_バス貨物_LPG),MATCH(AL561,【参考】排出ガスレベル!$AI$4:$AI$671,1),1,AR561):INDEX((係数_バス貨物_ガソリン,係数_バス貨物_CNG,係数_バス貨物_軽油,係数_バス貨物_メタノール,係数_バス貨物_LPG),MATCH(AL561+1,【参考】排出ガスレベル!$AI$4:$AI$671,1)-1,5,AR561),3,FALSE),IF(OR(AJ561=1,AJ561=2),VLOOKUP(AH561,INDEX((係数_乗用_ガソリン,係数_乗用_CNG,係数_乗用_軽油,係数_乗用_メタノール,係数_乗用_LPG),1,1,AR561):INDEX((係数_乗用_ガソリン,係数_乗用_CNG,係数_乗用_軽油,係数_乗用_メタノール,係数_乗用_LPG),125,5,AR561),3,FALSE))))))</f>
        <v/>
      </c>
      <c r="AP561" s="375" t="str">
        <f t="shared" si="141"/>
        <v/>
      </c>
      <c r="AQ561" s="444" t="str">
        <f t="shared" si="142"/>
        <v/>
      </c>
      <c r="AR561" s="375" t="str">
        <f t="shared" si="143"/>
        <v/>
      </c>
      <c r="AS561" s="377" t="str">
        <f t="shared" si="144"/>
        <v/>
      </c>
      <c r="AT561" s="378" t="str">
        <f t="shared" si="145"/>
        <v/>
      </c>
      <c r="AX561" s="625" t="b">
        <f t="shared" si="149"/>
        <v>0</v>
      </c>
      <c r="AY561" s="7" t="str">
        <f t="shared" si="150"/>
        <v>FALSEFALSEFALSE</v>
      </c>
      <c r="AZ561" s="626">
        <f t="shared" si="152"/>
        <v>0</v>
      </c>
      <c r="BA561" s="627" t="str">
        <f t="shared" si="151"/>
        <v/>
      </c>
      <c r="BB561" s="627">
        <f t="shared" si="153"/>
        <v>0</v>
      </c>
    </row>
    <row r="562" spans="1:54">
      <c r="A562" s="381">
        <v>505</v>
      </c>
      <c r="B562" s="117"/>
      <c r="C562" s="288"/>
      <c r="D562" s="289"/>
      <c r="E562" s="289"/>
      <c r="F562" s="290"/>
      <c r="G562" s="292"/>
      <c r="H562" s="116"/>
      <c r="I562" s="292"/>
      <c r="J562" s="116"/>
      <c r="K562" s="370"/>
      <c r="L562" s="370"/>
      <c r="M562" s="370"/>
      <c r="N562" s="371"/>
      <c r="O562" s="371"/>
      <c r="P562" s="371"/>
      <c r="Q562" s="371"/>
      <c r="R562" s="371"/>
      <c r="S562" s="371"/>
      <c r="T562" s="443"/>
      <c r="U562" s="539"/>
      <c r="V562" s="117"/>
      <c r="W562" s="118"/>
      <c r="X562" s="119"/>
      <c r="Y562" s="120"/>
      <c r="Z562" s="122"/>
      <c r="AA562" s="121"/>
      <c r="AB562" s="443"/>
      <c r="AC562" s="734"/>
      <c r="AD562" s="372"/>
      <c r="AE562" s="485"/>
      <c r="AF562" s="373" t="str">
        <f t="shared" si="133"/>
        <v/>
      </c>
      <c r="AG562" s="373" t="str">
        <f t="shared" si="134"/>
        <v/>
      </c>
      <c r="AH562" s="374" t="str">
        <f t="shared" si="135"/>
        <v/>
      </c>
      <c r="AI562" s="375" t="str">
        <f t="shared" si="136"/>
        <v/>
      </c>
      <c r="AJ562" s="375" t="str">
        <f t="shared" si="137"/>
        <v/>
      </c>
      <c r="AK562" s="375" t="str">
        <f t="shared" si="138"/>
        <v/>
      </c>
      <c r="AL562" s="375" t="str">
        <f t="shared" si="139"/>
        <v/>
      </c>
      <c r="AM562" s="375" t="str">
        <f t="shared" si="140"/>
        <v/>
      </c>
      <c r="AN562" s="376" t="str">
        <f>IF(AF562="","",IF(OR(AH562="",AH562="-"),"－",IF(OR(AM562=8,AM562=9),"",IF(OR(AJ562=3,AJ562=4,AJ562=5,AJ562=6),VLOOKUP(AH562,INDEX((係数_バス貨物_ガソリン,係数_バス貨物_CNG,係数_バス貨物_軽油,係数_バス貨物_メタノール,係数_バス貨物_LPG),MATCH(AL562,【参考】排出ガスレベル!$AI$4:$AI$671,1),1,AR562):INDEX((係数_バス貨物_ガソリン,係数_バス貨物_CNG,係数_バス貨物_軽油,係数_バス貨物_メタノール,係数_バス貨物_LPG),MATCH(AL562+1,【参考】排出ガスレベル!$AI$4:$AI$671,1)-1,5,AR562),2,FALSE),IF(OR(AJ562=1,AJ562=2),VLOOKUP(AH562,INDEX((係数_乗用_ガソリン,係数_乗用_CNG,係数_乗用_軽油,係数_乗用_メタノール,係数_乗用_LPG),1,1,AR562):INDEX((係数_乗用_ガソリン,係数_乗用_CNG,係数_乗用_軽油,係数_乗用_メタノール,係数_乗用_LPG),125,5,AR562),2,FALSE))))))</f>
        <v/>
      </c>
      <c r="AO562" s="376" t="str">
        <f>IF(T562="","",IF(OR(AH562="",AH562="-"),"－",IF(OR(AM562=8,AM562=9),"",IF(OR(AJ562=3,AJ562=4,AJ562=5,AJ562=6),VLOOKUP(AH562,INDEX((係数_バス貨物_ガソリン,係数_バス貨物_CNG,係数_バス貨物_軽油,係数_バス貨物_メタノール,係数_バス貨物_LPG),MATCH(AL562,【参考】排出ガスレベル!$AI$4:$AI$671,1),1,AR562):INDEX((係数_バス貨物_ガソリン,係数_バス貨物_CNG,係数_バス貨物_軽油,係数_バス貨物_メタノール,係数_バス貨物_LPG),MATCH(AL562+1,【参考】排出ガスレベル!$AI$4:$AI$671,1)-1,5,AR562),3,FALSE),IF(OR(AJ562=1,AJ562=2),VLOOKUP(AH562,INDEX((係数_乗用_ガソリン,係数_乗用_CNG,係数_乗用_軽油,係数_乗用_メタノール,係数_乗用_LPG),1,1,AR562):INDEX((係数_乗用_ガソリン,係数_乗用_CNG,係数_乗用_軽油,係数_乗用_メタノール,係数_乗用_LPG),125,5,AR562),3,FALSE))))))</f>
        <v/>
      </c>
      <c r="AP562" s="375" t="str">
        <f t="shared" si="141"/>
        <v/>
      </c>
      <c r="AQ562" s="444" t="str">
        <f t="shared" si="142"/>
        <v/>
      </c>
      <c r="AR562" s="375" t="str">
        <f t="shared" si="143"/>
        <v/>
      </c>
      <c r="AS562" s="377" t="str">
        <f t="shared" si="144"/>
        <v/>
      </c>
      <c r="AT562" s="378" t="str">
        <f t="shared" si="145"/>
        <v/>
      </c>
      <c r="AX562" s="625" t="b">
        <f t="shared" si="149"/>
        <v>0</v>
      </c>
      <c r="AY562" s="7" t="str">
        <f t="shared" si="150"/>
        <v>FALSEFALSEFALSE</v>
      </c>
      <c r="AZ562" s="626">
        <f t="shared" si="152"/>
        <v>0</v>
      </c>
      <c r="BA562" s="627" t="str">
        <f t="shared" si="151"/>
        <v/>
      </c>
      <c r="BB562" s="627">
        <f t="shared" si="153"/>
        <v>0</v>
      </c>
    </row>
    <row r="563" spans="1:54">
      <c r="A563" s="381">
        <v>506</v>
      </c>
      <c r="B563" s="117"/>
      <c r="C563" s="288"/>
      <c r="D563" s="289"/>
      <c r="E563" s="289"/>
      <c r="F563" s="290"/>
      <c r="G563" s="292"/>
      <c r="H563" s="116"/>
      <c r="I563" s="292"/>
      <c r="J563" s="116"/>
      <c r="K563" s="370"/>
      <c r="L563" s="370"/>
      <c r="M563" s="370"/>
      <c r="N563" s="371"/>
      <c r="O563" s="371"/>
      <c r="P563" s="371"/>
      <c r="Q563" s="371"/>
      <c r="R563" s="371"/>
      <c r="S563" s="371"/>
      <c r="T563" s="443"/>
      <c r="U563" s="539"/>
      <c r="V563" s="117"/>
      <c r="W563" s="118"/>
      <c r="X563" s="119"/>
      <c r="Y563" s="120"/>
      <c r="Z563" s="122"/>
      <c r="AA563" s="121"/>
      <c r="AB563" s="443"/>
      <c r="AC563" s="734"/>
      <c r="AD563" s="372"/>
      <c r="AE563" s="485"/>
      <c r="AF563" s="373" t="str">
        <f t="shared" si="133"/>
        <v/>
      </c>
      <c r="AG563" s="373" t="str">
        <f t="shared" si="134"/>
        <v/>
      </c>
      <c r="AH563" s="374" t="str">
        <f t="shared" si="135"/>
        <v/>
      </c>
      <c r="AI563" s="375" t="str">
        <f t="shared" si="136"/>
        <v/>
      </c>
      <c r="AJ563" s="375" t="str">
        <f t="shared" si="137"/>
        <v/>
      </c>
      <c r="AK563" s="375" t="str">
        <f t="shared" si="138"/>
        <v/>
      </c>
      <c r="AL563" s="375" t="str">
        <f t="shared" si="139"/>
        <v/>
      </c>
      <c r="AM563" s="375" t="str">
        <f t="shared" si="140"/>
        <v/>
      </c>
      <c r="AN563" s="376" t="str">
        <f>IF(AF563="","",IF(OR(AH563="",AH563="-"),"－",IF(OR(AM563=8,AM563=9),"",IF(OR(AJ563=3,AJ563=4,AJ563=5,AJ563=6),VLOOKUP(AH563,INDEX((係数_バス貨物_ガソリン,係数_バス貨物_CNG,係数_バス貨物_軽油,係数_バス貨物_メタノール,係数_バス貨物_LPG),MATCH(AL563,【参考】排出ガスレベル!$AI$4:$AI$671,1),1,AR563):INDEX((係数_バス貨物_ガソリン,係数_バス貨物_CNG,係数_バス貨物_軽油,係数_バス貨物_メタノール,係数_バス貨物_LPG),MATCH(AL563+1,【参考】排出ガスレベル!$AI$4:$AI$671,1)-1,5,AR563),2,FALSE),IF(OR(AJ563=1,AJ563=2),VLOOKUP(AH563,INDEX((係数_乗用_ガソリン,係数_乗用_CNG,係数_乗用_軽油,係数_乗用_メタノール,係数_乗用_LPG),1,1,AR563):INDEX((係数_乗用_ガソリン,係数_乗用_CNG,係数_乗用_軽油,係数_乗用_メタノール,係数_乗用_LPG),125,5,AR563),2,FALSE))))))</f>
        <v/>
      </c>
      <c r="AO563" s="376" t="str">
        <f>IF(T563="","",IF(OR(AH563="",AH563="-"),"－",IF(OR(AM563=8,AM563=9),"",IF(OR(AJ563=3,AJ563=4,AJ563=5,AJ563=6),VLOOKUP(AH563,INDEX((係数_バス貨物_ガソリン,係数_バス貨物_CNG,係数_バス貨物_軽油,係数_バス貨物_メタノール,係数_バス貨物_LPG),MATCH(AL563,【参考】排出ガスレベル!$AI$4:$AI$671,1),1,AR563):INDEX((係数_バス貨物_ガソリン,係数_バス貨物_CNG,係数_バス貨物_軽油,係数_バス貨物_メタノール,係数_バス貨物_LPG),MATCH(AL563+1,【参考】排出ガスレベル!$AI$4:$AI$671,1)-1,5,AR563),3,FALSE),IF(OR(AJ563=1,AJ563=2),VLOOKUP(AH563,INDEX((係数_乗用_ガソリン,係数_乗用_CNG,係数_乗用_軽油,係数_乗用_メタノール,係数_乗用_LPG),1,1,AR563):INDEX((係数_乗用_ガソリン,係数_乗用_CNG,係数_乗用_軽油,係数_乗用_メタノール,係数_乗用_LPG),125,5,AR563),3,FALSE))))))</f>
        <v/>
      </c>
      <c r="AP563" s="375" t="str">
        <f t="shared" si="141"/>
        <v/>
      </c>
      <c r="AQ563" s="444" t="str">
        <f t="shared" si="142"/>
        <v/>
      </c>
      <c r="AR563" s="375" t="str">
        <f t="shared" si="143"/>
        <v/>
      </c>
      <c r="AS563" s="377" t="str">
        <f t="shared" si="144"/>
        <v/>
      </c>
      <c r="AT563" s="378" t="str">
        <f t="shared" si="145"/>
        <v/>
      </c>
      <c r="AX563" s="625" t="b">
        <f t="shared" si="149"/>
        <v>0</v>
      </c>
      <c r="AY563" s="7" t="str">
        <f t="shared" si="150"/>
        <v>FALSEFALSEFALSE</v>
      </c>
      <c r="AZ563" s="626">
        <f t="shared" si="152"/>
        <v>0</v>
      </c>
      <c r="BA563" s="627" t="str">
        <f t="shared" si="151"/>
        <v/>
      </c>
      <c r="BB563" s="627">
        <f t="shared" si="153"/>
        <v>0</v>
      </c>
    </row>
    <row r="564" spans="1:54">
      <c r="A564" s="381">
        <v>507</v>
      </c>
      <c r="B564" s="117"/>
      <c r="C564" s="288"/>
      <c r="D564" s="289"/>
      <c r="E564" s="289"/>
      <c r="F564" s="290"/>
      <c r="G564" s="292"/>
      <c r="H564" s="116"/>
      <c r="I564" s="292"/>
      <c r="J564" s="116"/>
      <c r="K564" s="370"/>
      <c r="L564" s="370"/>
      <c r="M564" s="370"/>
      <c r="N564" s="371"/>
      <c r="O564" s="371"/>
      <c r="P564" s="371"/>
      <c r="Q564" s="371"/>
      <c r="R564" s="371"/>
      <c r="S564" s="371"/>
      <c r="T564" s="443"/>
      <c r="U564" s="539"/>
      <c r="V564" s="117"/>
      <c r="W564" s="118"/>
      <c r="X564" s="119"/>
      <c r="Y564" s="120"/>
      <c r="Z564" s="122"/>
      <c r="AA564" s="121"/>
      <c r="AB564" s="443"/>
      <c r="AC564" s="734"/>
      <c r="AD564" s="372"/>
      <c r="AE564" s="485"/>
      <c r="AF564" s="373" t="str">
        <f t="shared" si="133"/>
        <v/>
      </c>
      <c r="AG564" s="373" t="str">
        <f t="shared" si="134"/>
        <v/>
      </c>
      <c r="AH564" s="374" t="str">
        <f t="shared" si="135"/>
        <v/>
      </c>
      <c r="AI564" s="375" t="str">
        <f t="shared" si="136"/>
        <v/>
      </c>
      <c r="AJ564" s="375" t="str">
        <f t="shared" si="137"/>
        <v/>
      </c>
      <c r="AK564" s="375" t="str">
        <f t="shared" si="138"/>
        <v/>
      </c>
      <c r="AL564" s="375" t="str">
        <f t="shared" si="139"/>
        <v/>
      </c>
      <c r="AM564" s="375" t="str">
        <f t="shared" si="140"/>
        <v/>
      </c>
      <c r="AN564" s="376" t="str">
        <f>IF(AF564="","",IF(OR(AH564="",AH564="-"),"－",IF(OR(AM564=8,AM564=9),"",IF(OR(AJ564=3,AJ564=4,AJ564=5,AJ564=6),VLOOKUP(AH564,INDEX((係数_バス貨物_ガソリン,係数_バス貨物_CNG,係数_バス貨物_軽油,係数_バス貨物_メタノール,係数_バス貨物_LPG),MATCH(AL564,【参考】排出ガスレベル!$AI$4:$AI$671,1),1,AR564):INDEX((係数_バス貨物_ガソリン,係数_バス貨物_CNG,係数_バス貨物_軽油,係数_バス貨物_メタノール,係数_バス貨物_LPG),MATCH(AL564+1,【参考】排出ガスレベル!$AI$4:$AI$671,1)-1,5,AR564),2,FALSE),IF(OR(AJ564=1,AJ564=2),VLOOKUP(AH564,INDEX((係数_乗用_ガソリン,係数_乗用_CNG,係数_乗用_軽油,係数_乗用_メタノール,係数_乗用_LPG),1,1,AR564):INDEX((係数_乗用_ガソリン,係数_乗用_CNG,係数_乗用_軽油,係数_乗用_メタノール,係数_乗用_LPG),125,5,AR564),2,FALSE))))))</f>
        <v/>
      </c>
      <c r="AO564" s="376" t="str">
        <f>IF(T564="","",IF(OR(AH564="",AH564="-"),"－",IF(OR(AM564=8,AM564=9),"",IF(OR(AJ564=3,AJ564=4,AJ564=5,AJ564=6),VLOOKUP(AH564,INDEX((係数_バス貨物_ガソリン,係数_バス貨物_CNG,係数_バス貨物_軽油,係数_バス貨物_メタノール,係数_バス貨物_LPG),MATCH(AL564,【参考】排出ガスレベル!$AI$4:$AI$671,1),1,AR564):INDEX((係数_バス貨物_ガソリン,係数_バス貨物_CNG,係数_バス貨物_軽油,係数_バス貨物_メタノール,係数_バス貨物_LPG),MATCH(AL564+1,【参考】排出ガスレベル!$AI$4:$AI$671,1)-1,5,AR564),3,FALSE),IF(OR(AJ564=1,AJ564=2),VLOOKUP(AH564,INDEX((係数_乗用_ガソリン,係数_乗用_CNG,係数_乗用_軽油,係数_乗用_メタノール,係数_乗用_LPG),1,1,AR564):INDEX((係数_乗用_ガソリン,係数_乗用_CNG,係数_乗用_軽油,係数_乗用_メタノール,係数_乗用_LPG),125,5,AR564),3,FALSE))))))</f>
        <v/>
      </c>
      <c r="AP564" s="375" t="str">
        <f t="shared" si="141"/>
        <v/>
      </c>
      <c r="AQ564" s="444" t="str">
        <f t="shared" si="142"/>
        <v/>
      </c>
      <c r="AR564" s="375" t="str">
        <f t="shared" si="143"/>
        <v/>
      </c>
      <c r="AS564" s="377" t="str">
        <f t="shared" si="144"/>
        <v/>
      </c>
      <c r="AT564" s="378" t="str">
        <f t="shared" si="145"/>
        <v/>
      </c>
      <c r="AX564" s="625" t="b">
        <f t="shared" si="149"/>
        <v>0</v>
      </c>
      <c r="AY564" s="7" t="str">
        <f t="shared" si="150"/>
        <v>FALSEFALSEFALSE</v>
      </c>
      <c r="AZ564" s="626">
        <f t="shared" si="152"/>
        <v>0</v>
      </c>
      <c r="BA564" s="627" t="str">
        <f t="shared" si="151"/>
        <v/>
      </c>
      <c r="BB564" s="627">
        <f t="shared" si="153"/>
        <v>0</v>
      </c>
    </row>
    <row r="565" spans="1:54">
      <c r="A565" s="381">
        <v>508</v>
      </c>
      <c r="B565" s="117"/>
      <c r="C565" s="288"/>
      <c r="D565" s="289"/>
      <c r="E565" s="289"/>
      <c r="F565" s="290"/>
      <c r="G565" s="292"/>
      <c r="H565" s="116"/>
      <c r="I565" s="292"/>
      <c r="J565" s="116"/>
      <c r="K565" s="370"/>
      <c r="L565" s="370"/>
      <c r="M565" s="370"/>
      <c r="N565" s="371"/>
      <c r="O565" s="371"/>
      <c r="P565" s="371"/>
      <c r="Q565" s="371"/>
      <c r="R565" s="371"/>
      <c r="S565" s="371"/>
      <c r="T565" s="443"/>
      <c r="U565" s="539"/>
      <c r="V565" s="117"/>
      <c r="W565" s="118"/>
      <c r="X565" s="119"/>
      <c r="Y565" s="120"/>
      <c r="Z565" s="122"/>
      <c r="AA565" s="121"/>
      <c r="AB565" s="443"/>
      <c r="AC565" s="734"/>
      <c r="AD565" s="372"/>
      <c r="AE565" s="485"/>
      <c r="AF565" s="373" t="str">
        <f t="shared" si="133"/>
        <v/>
      </c>
      <c r="AG565" s="373" t="str">
        <f t="shared" si="134"/>
        <v/>
      </c>
      <c r="AH565" s="374" t="str">
        <f t="shared" si="135"/>
        <v/>
      </c>
      <c r="AI565" s="375" t="str">
        <f t="shared" si="136"/>
        <v/>
      </c>
      <c r="AJ565" s="375" t="str">
        <f t="shared" si="137"/>
        <v/>
      </c>
      <c r="AK565" s="375" t="str">
        <f t="shared" si="138"/>
        <v/>
      </c>
      <c r="AL565" s="375" t="str">
        <f t="shared" si="139"/>
        <v/>
      </c>
      <c r="AM565" s="375" t="str">
        <f t="shared" si="140"/>
        <v/>
      </c>
      <c r="AN565" s="376" t="str">
        <f>IF(AF565="","",IF(OR(AH565="",AH565="-"),"－",IF(OR(AM565=8,AM565=9),"",IF(OR(AJ565=3,AJ565=4,AJ565=5,AJ565=6),VLOOKUP(AH565,INDEX((係数_バス貨物_ガソリン,係数_バス貨物_CNG,係数_バス貨物_軽油,係数_バス貨物_メタノール,係数_バス貨物_LPG),MATCH(AL565,【参考】排出ガスレベル!$AI$4:$AI$671,1),1,AR565):INDEX((係数_バス貨物_ガソリン,係数_バス貨物_CNG,係数_バス貨物_軽油,係数_バス貨物_メタノール,係数_バス貨物_LPG),MATCH(AL565+1,【参考】排出ガスレベル!$AI$4:$AI$671,1)-1,5,AR565),2,FALSE),IF(OR(AJ565=1,AJ565=2),VLOOKUP(AH565,INDEX((係数_乗用_ガソリン,係数_乗用_CNG,係数_乗用_軽油,係数_乗用_メタノール,係数_乗用_LPG),1,1,AR565):INDEX((係数_乗用_ガソリン,係数_乗用_CNG,係数_乗用_軽油,係数_乗用_メタノール,係数_乗用_LPG),125,5,AR565),2,FALSE))))))</f>
        <v/>
      </c>
      <c r="AO565" s="376" t="str">
        <f>IF(T565="","",IF(OR(AH565="",AH565="-"),"－",IF(OR(AM565=8,AM565=9),"",IF(OR(AJ565=3,AJ565=4,AJ565=5,AJ565=6),VLOOKUP(AH565,INDEX((係数_バス貨物_ガソリン,係数_バス貨物_CNG,係数_バス貨物_軽油,係数_バス貨物_メタノール,係数_バス貨物_LPG),MATCH(AL565,【参考】排出ガスレベル!$AI$4:$AI$671,1),1,AR565):INDEX((係数_バス貨物_ガソリン,係数_バス貨物_CNG,係数_バス貨物_軽油,係数_バス貨物_メタノール,係数_バス貨物_LPG),MATCH(AL565+1,【参考】排出ガスレベル!$AI$4:$AI$671,1)-1,5,AR565),3,FALSE),IF(OR(AJ565=1,AJ565=2),VLOOKUP(AH565,INDEX((係数_乗用_ガソリン,係数_乗用_CNG,係数_乗用_軽油,係数_乗用_メタノール,係数_乗用_LPG),1,1,AR565):INDEX((係数_乗用_ガソリン,係数_乗用_CNG,係数_乗用_軽油,係数_乗用_メタノール,係数_乗用_LPG),125,5,AR565),3,FALSE))))))</f>
        <v/>
      </c>
      <c r="AP565" s="375" t="str">
        <f t="shared" si="141"/>
        <v/>
      </c>
      <c r="AQ565" s="444" t="str">
        <f t="shared" si="142"/>
        <v/>
      </c>
      <c r="AR565" s="375" t="str">
        <f t="shared" si="143"/>
        <v/>
      </c>
      <c r="AS565" s="377" t="str">
        <f t="shared" si="144"/>
        <v/>
      </c>
      <c r="AT565" s="378" t="str">
        <f t="shared" si="145"/>
        <v/>
      </c>
      <c r="AX565" s="625" t="b">
        <f t="shared" si="149"/>
        <v>0</v>
      </c>
      <c r="AY565" s="7" t="str">
        <f t="shared" si="150"/>
        <v>FALSEFALSEFALSE</v>
      </c>
      <c r="AZ565" s="626">
        <f t="shared" si="152"/>
        <v>0</v>
      </c>
      <c r="BA565" s="627" t="str">
        <f t="shared" si="151"/>
        <v/>
      </c>
      <c r="BB565" s="627">
        <f t="shared" si="153"/>
        <v>0</v>
      </c>
    </row>
    <row r="566" spans="1:54">
      <c r="A566" s="381">
        <v>509</v>
      </c>
      <c r="B566" s="117"/>
      <c r="C566" s="288"/>
      <c r="D566" s="289"/>
      <c r="E566" s="289"/>
      <c r="F566" s="290"/>
      <c r="G566" s="292"/>
      <c r="H566" s="116"/>
      <c r="I566" s="292"/>
      <c r="J566" s="116"/>
      <c r="K566" s="370"/>
      <c r="L566" s="370"/>
      <c r="M566" s="370"/>
      <c r="N566" s="371"/>
      <c r="O566" s="371"/>
      <c r="P566" s="371"/>
      <c r="Q566" s="371"/>
      <c r="R566" s="371"/>
      <c r="S566" s="371"/>
      <c r="T566" s="443"/>
      <c r="U566" s="539"/>
      <c r="V566" s="117"/>
      <c r="W566" s="118"/>
      <c r="X566" s="119"/>
      <c r="Y566" s="120"/>
      <c r="Z566" s="122"/>
      <c r="AA566" s="121"/>
      <c r="AB566" s="443"/>
      <c r="AC566" s="734"/>
      <c r="AD566" s="372"/>
      <c r="AE566" s="485"/>
      <c r="AF566" s="373" t="str">
        <f t="shared" si="133"/>
        <v/>
      </c>
      <c r="AG566" s="373" t="str">
        <f t="shared" si="134"/>
        <v/>
      </c>
      <c r="AH566" s="374" t="str">
        <f t="shared" si="135"/>
        <v/>
      </c>
      <c r="AI566" s="375" t="str">
        <f t="shared" si="136"/>
        <v/>
      </c>
      <c r="AJ566" s="375" t="str">
        <f t="shared" si="137"/>
        <v/>
      </c>
      <c r="AK566" s="375" t="str">
        <f t="shared" si="138"/>
        <v/>
      </c>
      <c r="AL566" s="375" t="str">
        <f t="shared" si="139"/>
        <v/>
      </c>
      <c r="AM566" s="375" t="str">
        <f t="shared" si="140"/>
        <v/>
      </c>
      <c r="AN566" s="376" t="str">
        <f>IF(AF566="","",IF(OR(AH566="",AH566="-"),"－",IF(OR(AM566=8,AM566=9),"",IF(OR(AJ566=3,AJ566=4,AJ566=5,AJ566=6),VLOOKUP(AH566,INDEX((係数_バス貨物_ガソリン,係数_バス貨物_CNG,係数_バス貨物_軽油,係数_バス貨物_メタノール,係数_バス貨物_LPG),MATCH(AL566,【参考】排出ガスレベル!$AI$4:$AI$671,1),1,AR566):INDEX((係数_バス貨物_ガソリン,係数_バス貨物_CNG,係数_バス貨物_軽油,係数_バス貨物_メタノール,係数_バス貨物_LPG),MATCH(AL566+1,【参考】排出ガスレベル!$AI$4:$AI$671,1)-1,5,AR566),2,FALSE),IF(OR(AJ566=1,AJ566=2),VLOOKUP(AH566,INDEX((係数_乗用_ガソリン,係数_乗用_CNG,係数_乗用_軽油,係数_乗用_メタノール,係数_乗用_LPG),1,1,AR566):INDEX((係数_乗用_ガソリン,係数_乗用_CNG,係数_乗用_軽油,係数_乗用_メタノール,係数_乗用_LPG),125,5,AR566),2,FALSE))))))</f>
        <v/>
      </c>
      <c r="AO566" s="376" t="str">
        <f>IF(T566="","",IF(OR(AH566="",AH566="-"),"－",IF(OR(AM566=8,AM566=9),"",IF(OR(AJ566=3,AJ566=4,AJ566=5,AJ566=6),VLOOKUP(AH566,INDEX((係数_バス貨物_ガソリン,係数_バス貨物_CNG,係数_バス貨物_軽油,係数_バス貨物_メタノール,係数_バス貨物_LPG),MATCH(AL566,【参考】排出ガスレベル!$AI$4:$AI$671,1),1,AR566):INDEX((係数_バス貨物_ガソリン,係数_バス貨物_CNG,係数_バス貨物_軽油,係数_バス貨物_メタノール,係数_バス貨物_LPG),MATCH(AL566+1,【参考】排出ガスレベル!$AI$4:$AI$671,1)-1,5,AR566),3,FALSE),IF(OR(AJ566=1,AJ566=2),VLOOKUP(AH566,INDEX((係数_乗用_ガソリン,係数_乗用_CNG,係数_乗用_軽油,係数_乗用_メタノール,係数_乗用_LPG),1,1,AR566):INDEX((係数_乗用_ガソリン,係数_乗用_CNG,係数_乗用_軽油,係数_乗用_メタノール,係数_乗用_LPG),125,5,AR566),3,FALSE))))))</f>
        <v/>
      </c>
      <c r="AP566" s="375" t="str">
        <f t="shared" si="141"/>
        <v/>
      </c>
      <c r="AQ566" s="444" t="str">
        <f t="shared" si="142"/>
        <v/>
      </c>
      <c r="AR566" s="375" t="str">
        <f t="shared" si="143"/>
        <v/>
      </c>
      <c r="AS566" s="377" t="str">
        <f t="shared" si="144"/>
        <v/>
      </c>
      <c r="AT566" s="378" t="str">
        <f t="shared" si="145"/>
        <v/>
      </c>
      <c r="AX566" s="625" t="b">
        <f t="shared" si="149"/>
        <v>0</v>
      </c>
      <c r="AY566" s="7" t="str">
        <f t="shared" si="150"/>
        <v>FALSEFALSEFALSE</v>
      </c>
      <c r="AZ566" s="626">
        <f t="shared" si="152"/>
        <v>0</v>
      </c>
      <c r="BA566" s="627" t="str">
        <f t="shared" si="151"/>
        <v/>
      </c>
      <c r="BB566" s="627">
        <f t="shared" si="153"/>
        <v>0</v>
      </c>
    </row>
    <row r="567" spans="1:54">
      <c r="A567" s="381">
        <v>510</v>
      </c>
      <c r="B567" s="117"/>
      <c r="C567" s="288"/>
      <c r="D567" s="289"/>
      <c r="E567" s="289"/>
      <c r="F567" s="290"/>
      <c r="G567" s="292"/>
      <c r="H567" s="116"/>
      <c r="I567" s="292"/>
      <c r="J567" s="116"/>
      <c r="K567" s="370"/>
      <c r="L567" s="370"/>
      <c r="M567" s="370"/>
      <c r="N567" s="371"/>
      <c r="O567" s="371"/>
      <c r="P567" s="371"/>
      <c r="Q567" s="371"/>
      <c r="R567" s="371"/>
      <c r="S567" s="371"/>
      <c r="T567" s="443"/>
      <c r="U567" s="539"/>
      <c r="V567" s="117"/>
      <c r="W567" s="118"/>
      <c r="X567" s="119"/>
      <c r="Y567" s="120"/>
      <c r="Z567" s="122"/>
      <c r="AA567" s="121"/>
      <c r="AB567" s="443"/>
      <c r="AC567" s="734"/>
      <c r="AD567" s="372"/>
      <c r="AE567" s="485"/>
      <c r="AF567" s="373" t="str">
        <f t="shared" si="133"/>
        <v/>
      </c>
      <c r="AG567" s="373" t="str">
        <f t="shared" si="134"/>
        <v/>
      </c>
      <c r="AH567" s="374" t="str">
        <f t="shared" si="135"/>
        <v/>
      </c>
      <c r="AI567" s="375" t="str">
        <f t="shared" si="136"/>
        <v/>
      </c>
      <c r="AJ567" s="375" t="str">
        <f t="shared" si="137"/>
        <v/>
      </c>
      <c r="AK567" s="375" t="str">
        <f t="shared" si="138"/>
        <v/>
      </c>
      <c r="AL567" s="375" t="str">
        <f t="shared" si="139"/>
        <v/>
      </c>
      <c r="AM567" s="375" t="str">
        <f t="shared" si="140"/>
        <v/>
      </c>
      <c r="AN567" s="376" t="str">
        <f>IF(AF567="","",IF(OR(AH567="",AH567="-"),"－",IF(OR(AM567=8,AM567=9),"",IF(OR(AJ567=3,AJ567=4,AJ567=5,AJ567=6),VLOOKUP(AH567,INDEX((係数_バス貨物_ガソリン,係数_バス貨物_CNG,係数_バス貨物_軽油,係数_バス貨物_メタノール,係数_バス貨物_LPG),MATCH(AL567,【参考】排出ガスレベル!$AI$4:$AI$671,1),1,AR567):INDEX((係数_バス貨物_ガソリン,係数_バス貨物_CNG,係数_バス貨物_軽油,係数_バス貨物_メタノール,係数_バス貨物_LPG),MATCH(AL567+1,【参考】排出ガスレベル!$AI$4:$AI$671,1)-1,5,AR567),2,FALSE),IF(OR(AJ567=1,AJ567=2),VLOOKUP(AH567,INDEX((係数_乗用_ガソリン,係数_乗用_CNG,係数_乗用_軽油,係数_乗用_メタノール,係数_乗用_LPG),1,1,AR567):INDEX((係数_乗用_ガソリン,係数_乗用_CNG,係数_乗用_軽油,係数_乗用_メタノール,係数_乗用_LPG),125,5,AR567),2,FALSE))))))</f>
        <v/>
      </c>
      <c r="AO567" s="376" t="str">
        <f>IF(T567="","",IF(OR(AH567="",AH567="-"),"－",IF(OR(AM567=8,AM567=9),"",IF(OR(AJ567=3,AJ567=4,AJ567=5,AJ567=6),VLOOKUP(AH567,INDEX((係数_バス貨物_ガソリン,係数_バス貨物_CNG,係数_バス貨物_軽油,係数_バス貨物_メタノール,係数_バス貨物_LPG),MATCH(AL567,【参考】排出ガスレベル!$AI$4:$AI$671,1),1,AR567):INDEX((係数_バス貨物_ガソリン,係数_バス貨物_CNG,係数_バス貨物_軽油,係数_バス貨物_メタノール,係数_バス貨物_LPG),MATCH(AL567+1,【参考】排出ガスレベル!$AI$4:$AI$671,1)-1,5,AR567),3,FALSE),IF(OR(AJ567=1,AJ567=2),VLOOKUP(AH567,INDEX((係数_乗用_ガソリン,係数_乗用_CNG,係数_乗用_軽油,係数_乗用_メタノール,係数_乗用_LPG),1,1,AR567):INDEX((係数_乗用_ガソリン,係数_乗用_CNG,係数_乗用_軽油,係数_乗用_メタノール,係数_乗用_LPG),125,5,AR567),3,FALSE))))))</f>
        <v/>
      </c>
      <c r="AP567" s="375" t="str">
        <f t="shared" si="141"/>
        <v/>
      </c>
      <c r="AQ567" s="444" t="str">
        <f t="shared" si="142"/>
        <v/>
      </c>
      <c r="AR567" s="375" t="str">
        <f t="shared" si="143"/>
        <v/>
      </c>
      <c r="AS567" s="377" t="str">
        <f t="shared" si="144"/>
        <v/>
      </c>
      <c r="AT567" s="378" t="str">
        <f t="shared" si="145"/>
        <v/>
      </c>
      <c r="AX567" s="625" t="b">
        <f t="shared" si="149"/>
        <v>0</v>
      </c>
      <c r="AY567" s="7" t="str">
        <f t="shared" si="150"/>
        <v>FALSEFALSEFALSE</v>
      </c>
      <c r="AZ567" s="626">
        <f t="shared" si="152"/>
        <v>0</v>
      </c>
      <c r="BA567" s="627" t="str">
        <f t="shared" si="151"/>
        <v/>
      </c>
      <c r="BB567" s="627">
        <f t="shared" si="153"/>
        <v>0</v>
      </c>
    </row>
    <row r="568" spans="1:54">
      <c r="A568" s="381">
        <v>511</v>
      </c>
      <c r="B568" s="117"/>
      <c r="C568" s="288"/>
      <c r="D568" s="289"/>
      <c r="E568" s="289"/>
      <c r="F568" s="290"/>
      <c r="G568" s="292"/>
      <c r="H568" s="116"/>
      <c r="I568" s="292"/>
      <c r="J568" s="116"/>
      <c r="K568" s="370"/>
      <c r="L568" s="370"/>
      <c r="M568" s="370"/>
      <c r="N568" s="371"/>
      <c r="O568" s="371"/>
      <c r="P568" s="371"/>
      <c r="Q568" s="371"/>
      <c r="R568" s="371"/>
      <c r="S568" s="371"/>
      <c r="T568" s="443"/>
      <c r="U568" s="539"/>
      <c r="V568" s="117"/>
      <c r="W568" s="118"/>
      <c r="X568" s="119"/>
      <c r="Y568" s="120"/>
      <c r="Z568" s="122"/>
      <c r="AA568" s="121"/>
      <c r="AB568" s="443"/>
      <c r="AC568" s="734"/>
      <c r="AD568" s="372"/>
      <c r="AE568" s="485"/>
      <c r="AF568" s="373" t="str">
        <f t="shared" si="133"/>
        <v/>
      </c>
      <c r="AG568" s="373" t="str">
        <f t="shared" si="134"/>
        <v/>
      </c>
      <c r="AH568" s="374" t="str">
        <f t="shared" si="135"/>
        <v/>
      </c>
      <c r="AI568" s="375" t="str">
        <f t="shared" si="136"/>
        <v/>
      </c>
      <c r="AJ568" s="375" t="str">
        <f t="shared" si="137"/>
        <v/>
      </c>
      <c r="AK568" s="375" t="str">
        <f t="shared" si="138"/>
        <v/>
      </c>
      <c r="AL568" s="375" t="str">
        <f t="shared" si="139"/>
        <v/>
      </c>
      <c r="AM568" s="375" t="str">
        <f t="shared" si="140"/>
        <v/>
      </c>
      <c r="AN568" s="376" t="str">
        <f>IF(AF568="","",IF(OR(AH568="",AH568="-"),"－",IF(OR(AM568=8,AM568=9),"",IF(OR(AJ568=3,AJ568=4,AJ568=5,AJ568=6),VLOOKUP(AH568,INDEX((係数_バス貨物_ガソリン,係数_バス貨物_CNG,係数_バス貨物_軽油,係数_バス貨物_メタノール,係数_バス貨物_LPG),MATCH(AL568,【参考】排出ガスレベル!$AI$4:$AI$671,1),1,AR568):INDEX((係数_バス貨物_ガソリン,係数_バス貨物_CNG,係数_バス貨物_軽油,係数_バス貨物_メタノール,係数_バス貨物_LPG),MATCH(AL568+1,【参考】排出ガスレベル!$AI$4:$AI$671,1)-1,5,AR568),2,FALSE),IF(OR(AJ568=1,AJ568=2),VLOOKUP(AH568,INDEX((係数_乗用_ガソリン,係数_乗用_CNG,係数_乗用_軽油,係数_乗用_メタノール,係数_乗用_LPG),1,1,AR568):INDEX((係数_乗用_ガソリン,係数_乗用_CNG,係数_乗用_軽油,係数_乗用_メタノール,係数_乗用_LPG),125,5,AR568),2,FALSE))))))</f>
        <v/>
      </c>
      <c r="AO568" s="376" t="str">
        <f>IF(T568="","",IF(OR(AH568="",AH568="-"),"－",IF(OR(AM568=8,AM568=9),"",IF(OR(AJ568=3,AJ568=4,AJ568=5,AJ568=6),VLOOKUP(AH568,INDEX((係数_バス貨物_ガソリン,係数_バス貨物_CNG,係数_バス貨物_軽油,係数_バス貨物_メタノール,係数_バス貨物_LPG),MATCH(AL568,【参考】排出ガスレベル!$AI$4:$AI$671,1),1,AR568):INDEX((係数_バス貨物_ガソリン,係数_バス貨物_CNG,係数_バス貨物_軽油,係数_バス貨物_メタノール,係数_バス貨物_LPG),MATCH(AL568+1,【参考】排出ガスレベル!$AI$4:$AI$671,1)-1,5,AR568),3,FALSE),IF(OR(AJ568=1,AJ568=2),VLOOKUP(AH568,INDEX((係数_乗用_ガソリン,係数_乗用_CNG,係数_乗用_軽油,係数_乗用_メタノール,係数_乗用_LPG),1,1,AR568):INDEX((係数_乗用_ガソリン,係数_乗用_CNG,係数_乗用_軽油,係数_乗用_メタノール,係数_乗用_LPG),125,5,AR568),3,FALSE))))))</f>
        <v/>
      </c>
      <c r="AP568" s="375" t="str">
        <f t="shared" si="141"/>
        <v/>
      </c>
      <c r="AQ568" s="444" t="str">
        <f t="shared" si="142"/>
        <v/>
      </c>
      <c r="AR568" s="375" t="str">
        <f t="shared" si="143"/>
        <v/>
      </c>
      <c r="AS568" s="377" t="str">
        <f t="shared" si="144"/>
        <v/>
      </c>
      <c r="AT568" s="378" t="str">
        <f t="shared" si="145"/>
        <v/>
      </c>
      <c r="AX568" s="625" t="b">
        <f t="shared" si="149"/>
        <v>0</v>
      </c>
      <c r="AY568" s="7" t="str">
        <f t="shared" si="150"/>
        <v>FALSEFALSEFALSE</v>
      </c>
      <c r="AZ568" s="626">
        <f t="shared" si="152"/>
        <v>0</v>
      </c>
      <c r="BA568" s="627" t="str">
        <f t="shared" si="151"/>
        <v/>
      </c>
      <c r="BB568" s="627">
        <f t="shared" si="153"/>
        <v>0</v>
      </c>
    </row>
    <row r="569" spans="1:54">
      <c r="A569" s="381">
        <v>512</v>
      </c>
      <c r="B569" s="117"/>
      <c r="C569" s="288"/>
      <c r="D569" s="289"/>
      <c r="E569" s="289"/>
      <c r="F569" s="290"/>
      <c r="G569" s="292"/>
      <c r="H569" s="116"/>
      <c r="I569" s="292"/>
      <c r="J569" s="116"/>
      <c r="K569" s="370"/>
      <c r="L569" s="370"/>
      <c r="M569" s="370"/>
      <c r="N569" s="371"/>
      <c r="O569" s="371"/>
      <c r="P569" s="371"/>
      <c r="Q569" s="371"/>
      <c r="R569" s="371"/>
      <c r="S569" s="371"/>
      <c r="T569" s="443"/>
      <c r="U569" s="539"/>
      <c r="V569" s="117"/>
      <c r="W569" s="118"/>
      <c r="X569" s="119"/>
      <c r="Y569" s="120"/>
      <c r="Z569" s="122"/>
      <c r="AA569" s="121"/>
      <c r="AB569" s="443"/>
      <c r="AC569" s="734"/>
      <c r="AD569" s="372"/>
      <c r="AE569" s="485"/>
      <c r="AF569" s="373" t="str">
        <f t="shared" si="133"/>
        <v/>
      </c>
      <c r="AG569" s="373" t="str">
        <f t="shared" si="134"/>
        <v/>
      </c>
      <c r="AH569" s="374" t="str">
        <f t="shared" si="135"/>
        <v/>
      </c>
      <c r="AI569" s="375" t="str">
        <f t="shared" si="136"/>
        <v/>
      </c>
      <c r="AJ569" s="375" t="str">
        <f t="shared" si="137"/>
        <v/>
      </c>
      <c r="AK569" s="375" t="str">
        <f t="shared" si="138"/>
        <v/>
      </c>
      <c r="AL569" s="375" t="str">
        <f t="shared" si="139"/>
        <v/>
      </c>
      <c r="AM569" s="375" t="str">
        <f t="shared" si="140"/>
        <v/>
      </c>
      <c r="AN569" s="376" t="str">
        <f>IF(AF569="","",IF(OR(AH569="",AH569="-"),"－",IF(OR(AM569=8,AM569=9),"",IF(OR(AJ569=3,AJ569=4,AJ569=5,AJ569=6),VLOOKUP(AH569,INDEX((係数_バス貨物_ガソリン,係数_バス貨物_CNG,係数_バス貨物_軽油,係数_バス貨物_メタノール,係数_バス貨物_LPG),MATCH(AL569,【参考】排出ガスレベル!$AI$4:$AI$671,1),1,AR569):INDEX((係数_バス貨物_ガソリン,係数_バス貨物_CNG,係数_バス貨物_軽油,係数_バス貨物_メタノール,係数_バス貨物_LPG),MATCH(AL569+1,【参考】排出ガスレベル!$AI$4:$AI$671,1)-1,5,AR569),2,FALSE),IF(OR(AJ569=1,AJ569=2),VLOOKUP(AH569,INDEX((係数_乗用_ガソリン,係数_乗用_CNG,係数_乗用_軽油,係数_乗用_メタノール,係数_乗用_LPG),1,1,AR569):INDEX((係数_乗用_ガソリン,係数_乗用_CNG,係数_乗用_軽油,係数_乗用_メタノール,係数_乗用_LPG),125,5,AR569),2,FALSE))))))</f>
        <v/>
      </c>
      <c r="AO569" s="376" t="str">
        <f>IF(T569="","",IF(OR(AH569="",AH569="-"),"－",IF(OR(AM569=8,AM569=9),"",IF(OR(AJ569=3,AJ569=4,AJ569=5,AJ569=6),VLOOKUP(AH569,INDEX((係数_バス貨物_ガソリン,係数_バス貨物_CNG,係数_バス貨物_軽油,係数_バス貨物_メタノール,係数_バス貨物_LPG),MATCH(AL569,【参考】排出ガスレベル!$AI$4:$AI$671,1),1,AR569):INDEX((係数_バス貨物_ガソリン,係数_バス貨物_CNG,係数_バス貨物_軽油,係数_バス貨物_メタノール,係数_バス貨物_LPG),MATCH(AL569+1,【参考】排出ガスレベル!$AI$4:$AI$671,1)-1,5,AR569),3,FALSE),IF(OR(AJ569=1,AJ569=2),VLOOKUP(AH569,INDEX((係数_乗用_ガソリン,係数_乗用_CNG,係数_乗用_軽油,係数_乗用_メタノール,係数_乗用_LPG),1,1,AR569):INDEX((係数_乗用_ガソリン,係数_乗用_CNG,係数_乗用_軽油,係数_乗用_メタノール,係数_乗用_LPG),125,5,AR569),3,FALSE))))))</f>
        <v/>
      </c>
      <c r="AP569" s="375" t="str">
        <f t="shared" si="141"/>
        <v/>
      </c>
      <c r="AQ569" s="444" t="str">
        <f t="shared" si="142"/>
        <v/>
      </c>
      <c r="AR569" s="375" t="str">
        <f t="shared" si="143"/>
        <v/>
      </c>
      <c r="AS569" s="377" t="str">
        <f t="shared" si="144"/>
        <v/>
      </c>
      <c r="AT569" s="378" t="str">
        <f t="shared" si="145"/>
        <v/>
      </c>
      <c r="AX569" s="625" t="b">
        <f t="shared" si="149"/>
        <v>0</v>
      </c>
      <c r="AY569" s="7" t="str">
        <f t="shared" si="150"/>
        <v>FALSEFALSEFALSE</v>
      </c>
      <c r="AZ569" s="626">
        <f t="shared" si="152"/>
        <v>0</v>
      </c>
      <c r="BA569" s="627" t="str">
        <f t="shared" si="151"/>
        <v/>
      </c>
      <c r="BB569" s="627">
        <f t="shared" si="153"/>
        <v>0</v>
      </c>
    </row>
    <row r="570" spans="1:54">
      <c r="A570" s="381">
        <v>513</v>
      </c>
      <c r="B570" s="117"/>
      <c r="C570" s="288"/>
      <c r="D570" s="289"/>
      <c r="E570" s="289"/>
      <c r="F570" s="290"/>
      <c r="G570" s="292"/>
      <c r="H570" s="116"/>
      <c r="I570" s="292"/>
      <c r="J570" s="116"/>
      <c r="K570" s="370"/>
      <c r="L570" s="370"/>
      <c r="M570" s="370"/>
      <c r="N570" s="371"/>
      <c r="O570" s="371"/>
      <c r="P570" s="371"/>
      <c r="Q570" s="371"/>
      <c r="R570" s="371"/>
      <c r="S570" s="371"/>
      <c r="T570" s="443"/>
      <c r="U570" s="539"/>
      <c r="V570" s="117"/>
      <c r="W570" s="118"/>
      <c r="X570" s="119"/>
      <c r="Y570" s="120"/>
      <c r="Z570" s="122"/>
      <c r="AA570" s="121"/>
      <c r="AB570" s="443"/>
      <c r="AC570" s="734"/>
      <c r="AD570" s="372"/>
      <c r="AE570" s="485"/>
      <c r="AF570" s="373" t="str">
        <f t="shared" ref="AF570:AF633" si="154">IF(OR(T570="(減車済)",T570=""),"",1)</f>
        <v/>
      </c>
      <c r="AG570" s="373" t="str">
        <f t="shared" ref="AG570:AG633" si="155">IF(OR(T570="継続",T570="新規"),1,"")</f>
        <v/>
      </c>
      <c r="AH570" s="374" t="str">
        <f t="shared" ref="AH570:AH633" si="156">IF(AF570="","",UPPER(ASC(X570)))</f>
        <v/>
      </c>
      <c r="AI570" s="375" t="str">
        <f t="shared" ref="AI570:AI633" si="157">IF(AF570="","",IF(V570="","",IF(V570="普通",1,IF(V570="小型",2,0))))</f>
        <v/>
      </c>
      <c r="AJ570" s="375" t="str">
        <f t="shared" ref="AJ570:AJ633" si="158">IF(AF570="","",IF(W570="","",VLOOKUP(W570,用途,2,FALSE)))</f>
        <v/>
      </c>
      <c r="AK570" s="375" t="str">
        <f t="shared" ref="AK570:AK633" si="159">IF(AF570="","",IF(Y570="","",IF(Y570&lt;=10,1,IF(Y570&lt;30,2,IF(Y570&gt;=30,3,0)))))</f>
        <v/>
      </c>
      <c r="AL570" s="375" t="str">
        <f t="shared" ref="AL570:AL633" si="160">IF(AF570="","",IF(Z570="","",IF(Z570&lt;=1.7*1000,1,IF(Z570&lt;=2.5*1000,2,IF(Z570&lt;=3.5*1000,3,IF(Z570&lt;8*1000,4,IF(Z570&gt;=8*1000,5,"")))))))</f>
        <v/>
      </c>
      <c r="AM570" s="375" t="str">
        <f t="shared" ref="AM570:AM633" si="161">IF(AF570="","",IF(AA570="","",VLOOKUP(AA570,燃料の種類,2,FALSE)))</f>
        <v/>
      </c>
      <c r="AN570" s="376" t="str">
        <f>IF(AF570="","",IF(OR(AH570="",AH570="-"),"－",IF(OR(AM570=8,AM570=9),"",IF(OR(AJ570=3,AJ570=4,AJ570=5,AJ570=6),VLOOKUP(AH570,INDEX((係数_バス貨物_ガソリン,係数_バス貨物_CNG,係数_バス貨物_軽油,係数_バス貨物_メタノール,係数_バス貨物_LPG),MATCH(AL570,【参考】排出ガスレベル!$AI$4:$AI$671,1),1,AR570):INDEX((係数_バス貨物_ガソリン,係数_バス貨物_CNG,係数_バス貨物_軽油,係数_バス貨物_メタノール,係数_バス貨物_LPG),MATCH(AL570+1,【参考】排出ガスレベル!$AI$4:$AI$671,1)-1,5,AR570),2,FALSE),IF(OR(AJ570=1,AJ570=2),VLOOKUP(AH570,INDEX((係数_乗用_ガソリン,係数_乗用_CNG,係数_乗用_軽油,係数_乗用_メタノール,係数_乗用_LPG),1,1,AR570):INDEX((係数_乗用_ガソリン,係数_乗用_CNG,係数_乗用_軽油,係数_乗用_メタノール,係数_乗用_LPG),125,5,AR570),2,FALSE))))))</f>
        <v/>
      </c>
      <c r="AO570" s="376" t="str">
        <f>IF(T570="","",IF(OR(AH570="",AH570="-"),"－",IF(OR(AM570=8,AM570=9),"",IF(OR(AJ570=3,AJ570=4,AJ570=5,AJ570=6),VLOOKUP(AH570,INDEX((係数_バス貨物_ガソリン,係数_バス貨物_CNG,係数_バス貨物_軽油,係数_バス貨物_メタノール,係数_バス貨物_LPG),MATCH(AL570,【参考】排出ガスレベル!$AI$4:$AI$671,1),1,AR570):INDEX((係数_バス貨物_ガソリン,係数_バス貨物_CNG,係数_バス貨物_軽油,係数_バス貨物_メタノール,係数_バス貨物_LPG),MATCH(AL570+1,【参考】排出ガスレベル!$AI$4:$AI$671,1)-1,5,AR570),3,FALSE),IF(OR(AJ570=1,AJ570=2),VLOOKUP(AH570,INDEX((係数_乗用_ガソリン,係数_乗用_CNG,係数_乗用_軽油,係数_乗用_メタノール,係数_乗用_LPG),1,1,AR570):INDEX((係数_乗用_ガソリン,係数_乗用_CNG,係数_乗用_軽油,係数_乗用_メタノール,係数_乗用_LPG),125,5,AR570),3,FALSE))))))</f>
        <v/>
      </c>
      <c r="AP570" s="375" t="str">
        <f t="shared" ref="AP570:AP633" si="162">IF((AF570="")+(AC570=""),"",IF(燃料区分1=4,VLOOKUP(AO570,排ガス低減レベル,2,FALSE),VLOOKUP(AC570,排ガス低減レベル,2,FALSE)))</f>
        <v/>
      </c>
      <c r="AQ570" s="444" t="str">
        <f t="shared" ref="AQ570:AQ633" si="163">IF(AG570="","",IF(AJ570=3,B570&amp;"-"&amp;SUM(AJ570*100,AK570*10,AL570)&amp;"A",IF(OR(AJ570=2,AJ570=4,AJ570=6),B570&amp;"-"&amp;AL570*10&amp;"A",IF(AJ570=1,B570&amp;"-"&amp;AJ570&amp;"A",IF(AJ570=5,B570&amp;"-"&amp;SUM(AJ570*100,AI570*10,AL570)&amp;"A","")))))</f>
        <v/>
      </c>
      <c r="AR570" s="375" t="str">
        <f t="shared" ref="AR570:AR633" si="164">IF(OR(AM570=1,AM570=2,AM570=11),1,IF(AM570=6,2,IF(OR(AM570=4,AM570=5,AM570=10),3,IF(AM570=7,4,IF(AM570=3,5, IF(OR(AM570=8,AM570=9),6,""))))))</f>
        <v/>
      </c>
      <c r="AS570" s="377" t="str">
        <f t="shared" ref="AS570:AS633" si="165">IF(AG570="","",B570&amp;"-"&amp;AM570)</f>
        <v/>
      </c>
      <c r="AT570" s="378" t="str">
        <f t="shared" ref="AT570:AT633" si="166">IF(AF570="","",VLOOKUP(T570,車両の増減,2,FALSE))</f>
        <v/>
      </c>
      <c r="AX570" s="625" t="b">
        <f t="shared" si="149"/>
        <v>0</v>
      </c>
      <c r="AY570" s="7" t="str">
        <f t="shared" si="150"/>
        <v>FALSEFALSEFALSE</v>
      </c>
      <c r="AZ570" s="626">
        <f t="shared" si="152"/>
        <v>0</v>
      </c>
      <c r="BA570" s="627" t="str">
        <f t="shared" si="151"/>
        <v/>
      </c>
      <c r="BB570" s="627">
        <f t="shared" si="153"/>
        <v>0</v>
      </c>
    </row>
    <row r="571" spans="1:54">
      <c r="A571" s="381">
        <v>514</v>
      </c>
      <c r="B571" s="117"/>
      <c r="C571" s="288"/>
      <c r="D571" s="289"/>
      <c r="E571" s="289"/>
      <c r="F571" s="290"/>
      <c r="G571" s="292"/>
      <c r="H571" s="116"/>
      <c r="I571" s="292"/>
      <c r="J571" s="116"/>
      <c r="K571" s="370"/>
      <c r="L571" s="370"/>
      <c r="M571" s="370"/>
      <c r="N571" s="371"/>
      <c r="O571" s="371"/>
      <c r="P571" s="371"/>
      <c r="Q571" s="371"/>
      <c r="R571" s="371"/>
      <c r="S571" s="371"/>
      <c r="T571" s="443"/>
      <c r="U571" s="539"/>
      <c r="V571" s="117"/>
      <c r="W571" s="118"/>
      <c r="X571" s="119"/>
      <c r="Y571" s="120"/>
      <c r="Z571" s="122"/>
      <c r="AA571" s="121"/>
      <c r="AB571" s="443"/>
      <c r="AC571" s="734"/>
      <c r="AD571" s="372"/>
      <c r="AE571" s="485"/>
      <c r="AF571" s="373" t="str">
        <f t="shared" si="154"/>
        <v/>
      </c>
      <c r="AG571" s="373" t="str">
        <f t="shared" si="155"/>
        <v/>
      </c>
      <c r="AH571" s="374" t="str">
        <f t="shared" si="156"/>
        <v/>
      </c>
      <c r="AI571" s="375" t="str">
        <f t="shared" si="157"/>
        <v/>
      </c>
      <c r="AJ571" s="375" t="str">
        <f t="shared" si="158"/>
        <v/>
      </c>
      <c r="AK571" s="375" t="str">
        <f t="shared" si="159"/>
        <v/>
      </c>
      <c r="AL571" s="375" t="str">
        <f t="shared" si="160"/>
        <v/>
      </c>
      <c r="AM571" s="375" t="str">
        <f t="shared" si="161"/>
        <v/>
      </c>
      <c r="AN571" s="376" t="str">
        <f>IF(AF571="","",IF(OR(AH571="",AH571="-"),"－",IF(OR(AM571=8,AM571=9),"",IF(OR(AJ571=3,AJ571=4,AJ571=5,AJ571=6),VLOOKUP(AH571,INDEX((係数_バス貨物_ガソリン,係数_バス貨物_CNG,係数_バス貨物_軽油,係数_バス貨物_メタノール,係数_バス貨物_LPG),MATCH(AL571,【参考】排出ガスレベル!$AI$4:$AI$671,1),1,AR571):INDEX((係数_バス貨物_ガソリン,係数_バス貨物_CNG,係数_バス貨物_軽油,係数_バス貨物_メタノール,係数_バス貨物_LPG),MATCH(AL571+1,【参考】排出ガスレベル!$AI$4:$AI$671,1)-1,5,AR571),2,FALSE),IF(OR(AJ571=1,AJ571=2),VLOOKUP(AH571,INDEX((係数_乗用_ガソリン,係数_乗用_CNG,係数_乗用_軽油,係数_乗用_メタノール,係数_乗用_LPG),1,1,AR571):INDEX((係数_乗用_ガソリン,係数_乗用_CNG,係数_乗用_軽油,係数_乗用_メタノール,係数_乗用_LPG),125,5,AR571),2,FALSE))))))</f>
        <v/>
      </c>
      <c r="AO571" s="376" t="str">
        <f>IF(T571="","",IF(OR(AH571="",AH571="-"),"－",IF(OR(AM571=8,AM571=9),"",IF(OR(AJ571=3,AJ571=4,AJ571=5,AJ571=6),VLOOKUP(AH571,INDEX((係数_バス貨物_ガソリン,係数_バス貨物_CNG,係数_バス貨物_軽油,係数_バス貨物_メタノール,係数_バス貨物_LPG),MATCH(AL571,【参考】排出ガスレベル!$AI$4:$AI$671,1),1,AR571):INDEX((係数_バス貨物_ガソリン,係数_バス貨物_CNG,係数_バス貨物_軽油,係数_バス貨物_メタノール,係数_バス貨物_LPG),MATCH(AL571+1,【参考】排出ガスレベル!$AI$4:$AI$671,1)-1,5,AR571),3,FALSE),IF(OR(AJ571=1,AJ571=2),VLOOKUP(AH571,INDEX((係数_乗用_ガソリン,係数_乗用_CNG,係数_乗用_軽油,係数_乗用_メタノール,係数_乗用_LPG),1,1,AR571):INDEX((係数_乗用_ガソリン,係数_乗用_CNG,係数_乗用_軽油,係数_乗用_メタノール,係数_乗用_LPG),125,5,AR571),3,FALSE))))))</f>
        <v/>
      </c>
      <c r="AP571" s="375" t="str">
        <f t="shared" si="162"/>
        <v/>
      </c>
      <c r="AQ571" s="444" t="str">
        <f t="shared" si="163"/>
        <v/>
      </c>
      <c r="AR571" s="375" t="str">
        <f t="shared" si="164"/>
        <v/>
      </c>
      <c r="AS571" s="377" t="str">
        <f t="shared" si="165"/>
        <v/>
      </c>
      <c r="AT571" s="378" t="str">
        <f t="shared" si="166"/>
        <v/>
      </c>
      <c r="AX571" s="625" t="b">
        <f t="shared" ref="AX571:AX634" si="167">IF(AY571="FALSEFALSEFALSEFALSE","ハイブリッド")</f>
        <v>0</v>
      </c>
      <c r="AY571" s="7" t="str">
        <f t="shared" ref="AY571:AY634" si="168">EXACT(AZ571,BA571)&amp;IF(BA571="","")&amp;IF(AZ571="電気",TRUE)&amp;IF(AZ571="LPG",TRUE)</f>
        <v>FALSEFALSEFALSE</v>
      </c>
      <c r="AZ571" s="626">
        <f t="shared" si="152"/>
        <v>0</v>
      </c>
      <c r="BA571" s="627" t="str">
        <f t="shared" ref="BA571:BA634" si="169">IF(COUNTIFS(BC571,"*A*",BB571,"3"),"ハイブリッド(ガソリン)","")</f>
        <v/>
      </c>
      <c r="BB571" s="627">
        <f t="shared" si="153"/>
        <v>0</v>
      </c>
    </row>
    <row r="572" spans="1:54">
      <c r="A572" s="381">
        <v>515</v>
      </c>
      <c r="B572" s="117"/>
      <c r="C572" s="288"/>
      <c r="D572" s="289"/>
      <c r="E572" s="289"/>
      <c r="F572" s="290"/>
      <c r="G572" s="292"/>
      <c r="H572" s="116"/>
      <c r="I572" s="292"/>
      <c r="J572" s="116"/>
      <c r="K572" s="370"/>
      <c r="L572" s="370"/>
      <c r="M572" s="370"/>
      <c r="N572" s="371"/>
      <c r="O572" s="371"/>
      <c r="P572" s="371"/>
      <c r="Q572" s="371"/>
      <c r="R572" s="371"/>
      <c r="S572" s="371"/>
      <c r="T572" s="443"/>
      <c r="U572" s="539"/>
      <c r="V572" s="117"/>
      <c r="W572" s="118"/>
      <c r="X572" s="119"/>
      <c r="Y572" s="120"/>
      <c r="Z572" s="122"/>
      <c r="AA572" s="121"/>
      <c r="AB572" s="443"/>
      <c r="AC572" s="734"/>
      <c r="AD572" s="372"/>
      <c r="AE572" s="485"/>
      <c r="AF572" s="373" t="str">
        <f t="shared" si="154"/>
        <v/>
      </c>
      <c r="AG572" s="373" t="str">
        <f t="shared" si="155"/>
        <v/>
      </c>
      <c r="AH572" s="374" t="str">
        <f t="shared" si="156"/>
        <v/>
      </c>
      <c r="AI572" s="375" t="str">
        <f t="shared" si="157"/>
        <v/>
      </c>
      <c r="AJ572" s="375" t="str">
        <f t="shared" si="158"/>
        <v/>
      </c>
      <c r="AK572" s="375" t="str">
        <f t="shared" si="159"/>
        <v/>
      </c>
      <c r="AL572" s="375" t="str">
        <f t="shared" si="160"/>
        <v/>
      </c>
      <c r="AM572" s="375" t="str">
        <f t="shared" si="161"/>
        <v/>
      </c>
      <c r="AN572" s="376" t="str">
        <f>IF(AF572="","",IF(OR(AH572="",AH572="-"),"－",IF(OR(AM572=8,AM572=9),"",IF(OR(AJ572=3,AJ572=4,AJ572=5,AJ572=6),VLOOKUP(AH572,INDEX((係数_バス貨物_ガソリン,係数_バス貨物_CNG,係数_バス貨物_軽油,係数_バス貨物_メタノール,係数_バス貨物_LPG),MATCH(AL572,【参考】排出ガスレベル!$AI$4:$AI$671,1),1,AR572):INDEX((係数_バス貨物_ガソリン,係数_バス貨物_CNG,係数_バス貨物_軽油,係数_バス貨物_メタノール,係数_バス貨物_LPG),MATCH(AL572+1,【参考】排出ガスレベル!$AI$4:$AI$671,1)-1,5,AR572),2,FALSE),IF(OR(AJ572=1,AJ572=2),VLOOKUP(AH572,INDEX((係数_乗用_ガソリン,係数_乗用_CNG,係数_乗用_軽油,係数_乗用_メタノール,係数_乗用_LPG),1,1,AR572):INDEX((係数_乗用_ガソリン,係数_乗用_CNG,係数_乗用_軽油,係数_乗用_メタノール,係数_乗用_LPG),125,5,AR572),2,FALSE))))))</f>
        <v/>
      </c>
      <c r="AO572" s="376" t="str">
        <f>IF(T572="","",IF(OR(AH572="",AH572="-"),"－",IF(OR(AM572=8,AM572=9),"",IF(OR(AJ572=3,AJ572=4,AJ572=5,AJ572=6),VLOOKUP(AH572,INDEX((係数_バス貨物_ガソリン,係数_バス貨物_CNG,係数_バス貨物_軽油,係数_バス貨物_メタノール,係数_バス貨物_LPG),MATCH(AL572,【参考】排出ガスレベル!$AI$4:$AI$671,1),1,AR572):INDEX((係数_バス貨物_ガソリン,係数_バス貨物_CNG,係数_バス貨物_軽油,係数_バス貨物_メタノール,係数_バス貨物_LPG),MATCH(AL572+1,【参考】排出ガスレベル!$AI$4:$AI$671,1)-1,5,AR572),3,FALSE),IF(OR(AJ572=1,AJ572=2),VLOOKUP(AH572,INDEX((係数_乗用_ガソリン,係数_乗用_CNG,係数_乗用_軽油,係数_乗用_メタノール,係数_乗用_LPG),1,1,AR572):INDEX((係数_乗用_ガソリン,係数_乗用_CNG,係数_乗用_軽油,係数_乗用_メタノール,係数_乗用_LPG),125,5,AR572),3,FALSE))))))</f>
        <v/>
      </c>
      <c r="AP572" s="375" t="str">
        <f t="shared" si="162"/>
        <v/>
      </c>
      <c r="AQ572" s="444" t="str">
        <f t="shared" si="163"/>
        <v/>
      </c>
      <c r="AR572" s="375" t="str">
        <f t="shared" si="164"/>
        <v/>
      </c>
      <c r="AS572" s="377" t="str">
        <f t="shared" si="165"/>
        <v/>
      </c>
      <c r="AT572" s="378" t="str">
        <f t="shared" si="166"/>
        <v/>
      </c>
      <c r="AX572" s="625" t="b">
        <f t="shared" si="167"/>
        <v>0</v>
      </c>
      <c r="AY572" s="7" t="str">
        <f t="shared" si="168"/>
        <v>FALSEFALSEFALSE</v>
      </c>
      <c r="AZ572" s="626">
        <f t="shared" si="152"/>
        <v>0</v>
      </c>
      <c r="BA572" s="627" t="str">
        <f t="shared" si="169"/>
        <v/>
      </c>
      <c r="BB572" s="627">
        <f t="shared" si="153"/>
        <v>0</v>
      </c>
    </row>
    <row r="573" spans="1:54">
      <c r="A573" s="381">
        <v>516</v>
      </c>
      <c r="B573" s="117"/>
      <c r="C573" s="288"/>
      <c r="D573" s="289"/>
      <c r="E573" s="289"/>
      <c r="F573" s="290"/>
      <c r="G573" s="292"/>
      <c r="H573" s="116"/>
      <c r="I573" s="292"/>
      <c r="J573" s="116"/>
      <c r="K573" s="370"/>
      <c r="L573" s="370"/>
      <c r="M573" s="370"/>
      <c r="N573" s="371"/>
      <c r="O573" s="371"/>
      <c r="P573" s="371"/>
      <c r="Q573" s="371"/>
      <c r="R573" s="371"/>
      <c r="S573" s="371"/>
      <c r="T573" s="443"/>
      <c r="U573" s="539"/>
      <c r="V573" s="117"/>
      <c r="W573" s="118"/>
      <c r="X573" s="119"/>
      <c r="Y573" s="120"/>
      <c r="Z573" s="122"/>
      <c r="AA573" s="121"/>
      <c r="AB573" s="443"/>
      <c r="AC573" s="734"/>
      <c r="AD573" s="372"/>
      <c r="AE573" s="485"/>
      <c r="AF573" s="373" t="str">
        <f t="shared" si="154"/>
        <v/>
      </c>
      <c r="AG573" s="373" t="str">
        <f t="shared" si="155"/>
        <v/>
      </c>
      <c r="AH573" s="374" t="str">
        <f t="shared" si="156"/>
        <v/>
      </c>
      <c r="AI573" s="375" t="str">
        <f t="shared" si="157"/>
        <v/>
      </c>
      <c r="AJ573" s="375" t="str">
        <f t="shared" si="158"/>
        <v/>
      </c>
      <c r="AK573" s="375" t="str">
        <f t="shared" si="159"/>
        <v/>
      </c>
      <c r="AL573" s="375" t="str">
        <f t="shared" si="160"/>
        <v/>
      </c>
      <c r="AM573" s="375" t="str">
        <f t="shared" si="161"/>
        <v/>
      </c>
      <c r="AN573" s="376" t="str">
        <f>IF(AF573="","",IF(OR(AH573="",AH573="-"),"－",IF(OR(AM573=8,AM573=9),"",IF(OR(AJ573=3,AJ573=4,AJ573=5,AJ573=6),VLOOKUP(AH573,INDEX((係数_バス貨物_ガソリン,係数_バス貨物_CNG,係数_バス貨物_軽油,係数_バス貨物_メタノール,係数_バス貨物_LPG),MATCH(AL573,【参考】排出ガスレベル!$AI$4:$AI$671,1),1,AR573):INDEX((係数_バス貨物_ガソリン,係数_バス貨物_CNG,係数_バス貨物_軽油,係数_バス貨物_メタノール,係数_バス貨物_LPG),MATCH(AL573+1,【参考】排出ガスレベル!$AI$4:$AI$671,1)-1,5,AR573),2,FALSE),IF(OR(AJ573=1,AJ573=2),VLOOKUP(AH573,INDEX((係数_乗用_ガソリン,係数_乗用_CNG,係数_乗用_軽油,係数_乗用_メタノール,係数_乗用_LPG),1,1,AR573):INDEX((係数_乗用_ガソリン,係数_乗用_CNG,係数_乗用_軽油,係数_乗用_メタノール,係数_乗用_LPG),125,5,AR573),2,FALSE))))))</f>
        <v/>
      </c>
      <c r="AO573" s="376" t="str">
        <f>IF(T573="","",IF(OR(AH573="",AH573="-"),"－",IF(OR(AM573=8,AM573=9),"",IF(OR(AJ573=3,AJ573=4,AJ573=5,AJ573=6),VLOOKUP(AH573,INDEX((係数_バス貨物_ガソリン,係数_バス貨物_CNG,係数_バス貨物_軽油,係数_バス貨物_メタノール,係数_バス貨物_LPG),MATCH(AL573,【参考】排出ガスレベル!$AI$4:$AI$671,1),1,AR573):INDEX((係数_バス貨物_ガソリン,係数_バス貨物_CNG,係数_バス貨物_軽油,係数_バス貨物_メタノール,係数_バス貨物_LPG),MATCH(AL573+1,【参考】排出ガスレベル!$AI$4:$AI$671,1)-1,5,AR573),3,FALSE),IF(OR(AJ573=1,AJ573=2),VLOOKUP(AH573,INDEX((係数_乗用_ガソリン,係数_乗用_CNG,係数_乗用_軽油,係数_乗用_メタノール,係数_乗用_LPG),1,1,AR573):INDEX((係数_乗用_ガソリン,係数_乗用_CNG,係数_乗用_軽油,係数_乗用_メタノール,係数_乗用_LPG),125,5,AR573),3,FALSE))))))</f>
        <v/>
      </c>
      <c r="AP573" s="375" t="str">
        <f t="shared" si="162"/>
        <v/>
      </c>
      <c r="AQ573" s="444" t="str">
        <f t="shared" si="163"/>
        <v/>
      </c>
      <c r="AR573" s="375" t="str">
        <f t="shared" si="164"/>
        <v/>
      </c>
      <c r="AS573" s="377" t="str">
        <f t="shared" si="165"/>
        <v/>
      </c>
      <c r="AT573" s="378" t="str">
        <f t="shared" si="166"/>
        <v/>
      </c>
      <c r="AX573" s="625" t="b">
        <f t="shared" si="167"/>
        <v>0</v>
      </c>
      <c r="AY573" s="7" t="str">
        <f t="shared" si="168"/>
        <v>FALSEFALSEFALSE</v>
      </c>
      <c r="AZ573" s="626">
        <f t="shared" si="152"/>
        <v>0</v>
      </c>
      <c r="BA573" s="627" t="str">
        <f t="shared" si="169"/>
        <v/>
      </c>
      <c r="BB573" s="627">
        <f t="shared" si="153"/>
        <v>0</v>
      </c>
    </row>
    <row r="574" spans="1:54">
      <c r="A574" s="381">
        <v>517</v>
      </c>
      <c r="B574" s="117"/>
      <c r="C574" s="288"/>
      <c r="D574" s="289"/>
      <c r="E574" s="289"/>
      <c r="F574" s="290"/>
      <c r="G574" s="292"/>
      <c r="H574" s="116"/>
      <c r="I574" s="292"/>
      <c r="J574" s="116"/>
      <c r="K574" s="370"/>
      <c r="L574" s="370"/>
      <c r="M574" s="370"/>
      <c r="N574" s="371"/>
      <c r="O574" s="371"/>
      <c r="P574" s="371"/>
      <c r="Q574" s="371"/>
      <c r="R574" s="371"/>
      <c r="S574" s="371"/>
      <c r="T574" s="443"/>
      <c r="U574" s="539"/>
      <c r="V574" s="117"/>
      <c r="W574" s="118"/>
      <c r="X574" s="119"/>
      <c r="Y574" s="120"/>
      <c r="Z574" s="122"/>
      <c r="AA574" s="121"/>
      <c r="AB574" s="443"/>
      <c r="AC574" s="734"/>
      <c r="AD574" s="372"/>
      <c r="AE574" s="485"/>
      <c r="AF574" s="373" t="str">
        <f t="shared" si="154"/>
        <v/>
      </c>
      <c r="AG574" s="373" t="str">
        <f t="shared" si="155"/>
        <v/>
      </c>
      <c r="AH574" s="374" t="str">
        <f t="shared" si="156"/>
        <v/>
      </c>
      <c r="AI574" s="375" t="str">
        <f t="shared" si="157"/>
        <v/>
      </c>
      <c r="AJ574" s="375" t="str">
        <f t="shared" si="158"/>
        <v/>
      </c>
      <c r="AK574" s="375" t="str">
        <f t="shared" si="159"/>
        <v/>
      </c>
      <c r="AL574" s="375" t="str">
        <f t="shared" si="160"/>
        <v/>
      </c>
      <c r="AM574" s="375" t="str">
        <f t="shared" si="161"/>
        <v/>
      </c>
      <c r="AN574" s="376" t="str">
        <f>IF(AF574="","",IF(OR(AH574="",AH574="-"),"－",IF(OR(AM574=8,AM574=9),"",IF(OR(AJ574=3,AJ574=4,AJ574=5,AJ574=6),VLOOKUP(AH574,INDEX((係数_バス貨物_ガソリン,係数_バス貨物_CNG,係数_バス貨物_軽油,係数_バス貨物_メタノール,係数_バス貨物_LPG),MATCH(AL574,【参考】排出ガスレベル!$AI$4:$AI$671,1),1,AR574):INDEX((係数_バス貨物_ガソリン,係数_バス貨物_CNG,係数_バス貨物_軽油,係数_バス貨物_メタノール,係数_バス貨物_LPG),MATCH(AL574+1,【参考】排出ガスレベル!$AI$4:$AI$671,1)-1,5,AR574),2,FALSE),IF(OR(AJ574=1,AJ574=2),VLOOKUP(AH574,INDEX((係数_乗用_ガソリン,係数_乗用_CNG,係数_乗用_軽油,係数_乗用_メタノール,係数_乗用_LPG),1,1,AR574):INDEX((係数_乗用_ガソリン,係数_乗用_CNG,係数_乗用_軽油,係数_乗用_メタノール,係数_乗用_LPG),125,5,AR574),2,FALSE))))))</f>
        <v/>
      </c>
      <c r="AO574" s="376" t="str">
        <f>IF(T574="","",IF(OR(AH574="",AH574="-"),"－",IF(OR(AM574=8,AM574=9),"",IF(OR(AJ574=3,AJ574=4,AJ574=5,AJ574=6),VLOOKUP(AH574,INDEX((係数_バス貨物_ガソリン,係数_バス貨物_CNG,係数_バス貨物_軽油,係数_バス貨物_メタノール,係数_バス貨物_LPG),MATCH(AL574,【参考】排出ガスレベル!$AI$4:$AI$671,1),1,AR574):INDEX((係数_バス貨物_ガソリン,係数_バス貨物_CNG,係数_バス貨物_軽油,係数_バス貨物_メタノール,係数_バス貨物_LPG),MATCH(AL574+1,【参考】排出ガスレベル!$AI$4:$AI$671,1)-1,5,AR574),3,FALSE),IF(OR(AJ574=1,AJ574=2),VLOOKUP(AH574,INDEX((係数_乗用_ガソリン,係数_乗用_CNG,係数_乗用_軽油,係数_乗用_メタノール,係数_乗用_LPG),1,1,AR574):INDEX((係数_乗用_ガソリン,係数_乗用_CNG,係数_乗用_軽油,係数_乗用_メタノール,係数_乗用_LPG),125,5,AR574),3,FALSE))))))</f>
        <v/>
      </c>
      <c r="AP574" s="375" t="str">
        <f t="shared" si="162"/>
        <v/>
      </c>
      <c r="AQ574" s="444" t="str">
        <f t="shared" si="163"/>
        <v/>
      </c>
      <c r="AR574" s="375" t="str">
        <f t="shared" si="164"/>
        <v/>
      </c>
      <c r="AS574" s="377" t="str">
        <f t="shared" si="165"/>
        <v/>
      </c>
      <c r="AT574" s="378" t="str">
        <f t="shared" si="166"/>
        <v/>
      </c>
      <c r="AX574" s="625" t="b">
        <f t="shared" si="167"/>
        <v>0</v>
      </c>
      <c r="AY574" s="7" t="str">
        <f t="shared" si="168"/>
        <v>FALSEFALSEFALSE</v>
      </c>
      <c r="AZ574" s="626">
        <f t="shared" si="152"/>
        <v>0</v>
      </c>
      <c r="BA574" s="627" t="str">
        <f t="shared" si="169"/>
        <v/>
      </c>
      <c r="BB574" s="627">
        <f t="shared" si="153"/>
        <v>0</v>
      </c>
    </row>
    <row r="575" spans="1:54">
      <c r="A575" s="381">
        <v>518</v>
      </c>
      <c r="B575" s="117"/>
      <c r="C575" s="288"/>
      <c r="D575" s="289"/>
      <c r="E575" s="289"/>
      <c r="F575" s="290"/>
      <c r="G575" s="292"/>
      <c r="H575" s="116"/>
      <c r="I575" s="292"/>
      <c r="J575" s="116"/>
      <c r="K575" s="370"/>
      <c r="L575" s="370"/>
      <c r="M575" s="370"/>
      <c r="N575" s="371"/>
      <c r="O575" s="371"/>
      <c r="P575" s="371"/>
      <c r="Q575" s="371"/>
      <c r="R575" s="371"/>
      <c r="S575" s="371"/>
      <c r="T575" s="443"/>
      <c r="U575" s="539"/>
      <c r="V575" s="117"/>
      <c r="W575" s="118"/>
      <c r="X575" s="119"/>
      <c r="Y575" s="120"/>
      <c r="Z575" s="122"/>
      <c r="AA575" s="121"/>
      <c r="AB575" s="443"/>
      <c r="AC575" s="734"/>
      <c r="AD575" s="372"/>
      <c r="AE575" s="485"/>
      <c r="AF575" s="373" t="str">
        <f t="shared" si="154"/>
        <v/>
      </c>
      <c r="AG575" s="373" t="str">
        <f t="shared" si="155"/>
        <v/>
      </c>
      <c r="AH575" s="374" t="str">
        <f t="shared" si="156"/>
        <v/>
      </c>
      <c r="AI575" s="375" t="str">
        <f t="shared" si="157"/>
        <v/>
      </c>
      <c r="AJ575" s="375" t="str">
        <f t="shared" si="158"/>
        <v/>
      </c>
      <c r="AK575" s="375" t="str">
        <f t="shared" si="159"/>
        <v/>
      </c>
      <c r="AL575" s="375" t="str">
        <f t="shared" si="160"/>
        <v/>
      </c>
      <c r="AM575" s="375" t="str">
        <f t="shared" si="161"/>
        <v/>
      </c>
      <c r="AN575" s="376" t="str">
        <f>IF(AF575="","",IF(OR(AH575="",AH575="-"),"－",IF(OR(AM575=8,AM575=9),"",IF(OR(AJ575=3,AJ575=4,AJ575=5,AJ575=6),VLOOKUP(AH575,INDEX((係数_バス貨物_ガソリン,係数_バス貨物_CNG,係数_バス貨物_軽油,係数_バス貨物_メタノール,係数_バス貨物_LPG),MATCH(AL575,【参考】排出ガスレベル!$AI$4:$AI$671,1),1,AR575):INDEX((係数_バス貨物_ガソリン,係数_バス貨物_CNG,係数_バス貨物_軽油,係数_バス貨物_メタノール,係数_バス貨物_LPG),MATCH(AL575+1,【参考】排出ガスレベル!$AI$4:$AI$671,1)-1,5,AR575),2,FALSE),IF(OR(AJ575=1,AJ575=2),VLOOKUP(AH575,INDEX((係数_乗用_ガソリン,係数_乗用_CNG,係数_乗用_軽油,係数_乗用_メタノール,係数_乗用_LPG),1,1,AR575):INDEX((係数_乗用_ガソリン,係数_乗用_CNG,係数_乗用_軽油,係数_乗用_メタノール,係数_乗用_LPG),125,5,AR575),2,FALSE))))))</f>
        <v/>
      </c>
      <c r="AO575" s="376" t="str">
        <f>IF(T575="","",IF(OR(AH575="",AH575="-"),"－",IF(OR(AM575=8,AM575=9),"",IF(OR(AJ575=3,AJ575=4,AJ575=5,AJ575=6),VLOOKUP(AH575,INDEX((係数_バス貨物_ガソリン,係数_バス貨物_CNG,係数_バス貨物_軽油,係数_バス貨物_メタノール,係数_バス貨物_LPG),MATCH(AL575,【参考】排出ガスレベル!$AI$4:$AI$671,1),1,AR575):INDEX((係数_バス貨物_ガソリン,係数_バス貨物_CNG,係数_バス貨物_軽油,係数_バス貨物_メタノール,係数_バス貨物_LPG),MATCH(AL575+1,【参考】排出ガスレベル!$AI$4:$AI$671,1)-1,5,AR575),3,FALSE),IF(OR(AJ575=1,AJ575=2),VLOOKUP(AH575,INDEX((係数_乗用_ガソリン,係数_乗用_CNG,係数_乗用_軽油,係数_乗用_メタノール,係数_乗用_LPG),1,1,AR575):INDEX((係数_乗用_ガソリン,係数_乗用_CNG,係数_乗用_軽油,係数_乗用_メタノール,係数_乗用_LPG),125,5,AR575),3,FALSE))))))</f>
        <v/>
      </c>
      <c r="AP575" s="375" t="str">
        <f t="shared" si="162"/>
        <v/>
      </c>
      <c r="AQ575" s="444" t="str">
        <f t="shared" si="163"/>
        <v/>
      </c>
      <c r="AR575" s="375" t="str">
        <f t="shared" si="164"/>
        <v/>
      </c>
      <c r="AS575" s="377" t="str">
        <f t="shared" si="165"/>
        <v/>
      </c>
      <c r="AT575" s="378" t="str">
        <f t="shared" si="166"/>
        <v/>
      </c>
      <c r="AX575" s="625" t="b">
        <f t="shared" si="167"/>
        <v>0</v>
      </c>
      <c r="AY575" s="7" t="str">
        <f t="shared" si="168"/>
        <v>FALSEFALSEFALSE</v>
      </c>
      <c r="AZ575" s="626">
        <f t="shared" si="152"/>
        <v>0</v>
      </c>
      <c r="BA575" s="627" t="str">
        <f t="shared" si="169"/>
        <v/>
      </c>
      <c r="BB575" s="627">
        <f t="shared" si="153"/>
        <v>0</v>
      </c>
    </row>
    <row r="576" spans="1:54">
      <c r="A576" s="381">
        <v>519</v>
      </c>
      <c r="B576" s="117"/>
      <c r="C576" s="288"/>
      <c r="D576" s="289"/>
      <c r="E576" s="289"/>
      <c r="F576" s="290"/>
      <c r="G576" s="292"/>
      <c r="H576" s="116"/>
      <c r="I576" s="292"/>
      <c r="J576" s="116"/>
      <c r="K576" s="370"/>
      <c r="L576" s="370"/>
      <c r="M576" s="370"/>
      <c r="N576" s="371"/>
      <c r="O576" s="371"/>
      <c r="P576" s="371"/>
      <c r="Q576" s="371"/>
      <c r="R576" s="371"/>
      <c r="S576" s="371"/>
      <c r="T576" s="443"/>
      <c r="U576" s="539"/>
      <c r="V576" s="117"/>
      <c r="W576" s="118"/>
      <c r="X576" s="119"/>
      <c r="Y576" s="120"/>
      <c r="Z576" s="122"/>
      <c r="AA576" s="121"/>
      <c r="AB576" s="443"/>
      <c r="AC576" s="734"/>
      <c r="AD576" s="372"/>
      <c r="AE576" s="485"/>
      <c r="AF576" s="373" t="str">
        <f t="shared" si="154"/>
        <v/>
      </c>
      <c r="AG576" s="373" t="str">
        <f t="shared" si="155"/>
        <v/>
      </c>
      <c r="AH576" s="374" t="str">
        <f t="shared" si="156"/>
        <v/>
      </c>
      <c r="AI576" s="375" t="str">
        <f t="shared" si="157"/>
        <v/>
      </c>
      <c r="AJ576" s="375" t="str">
        <f t="shared" si="158"/>
        <v/>
      </c>
      <c r="AK576" s="375" t="str">
        <f t="shared" si="159"/>
        <v/>
      </c>
      <c r="AL576" s="375" t="str">
        <f t="shared" si="160"/>
        <v/>
      </c>
      <c r="AM576" s="375" t="str">
        <f t="shared" si="161"/>
        <v/>
      </c>
      <c r="AN576" s="376" t="str">
        <f>IF(AF576="","",IF(OR(AH576="",AH576="-"),"－",IF(OR(AM576=8,AM576=9),"",IF(OR(AJ576=3,AJ576=4,AJ576=5,AJ576=6),VLOOKUP(AH576,INDEX((係数_バス貨物_ガソリン,係数_バス貨物_CNG,係数_バス貨物_軽油,係数_バス貨物_メタノール,係数_バス貨物_LPG),MATCH(AL576,【参考】排出ガスレベル!$AI$4:$AI$671,1),1,AR576):INDEX((係数_バス貨物_ガソリン,係数_バス貨物_CNG,係数_バス貨物_軽油,係数_バス貨物_メタノール,係数_バス貨物_LPG),MATCH(AL576+1,【参考】排出ガスレベル!$AI$4:$AI$671,1)-1,5,AR576),2,FALSE),IF(OR(AJ576=1,AJ576=2),VLOOKUP(AH576,INDEX((係数_乗用_ガソリン,係数_乗用_CNG,係数_乗用_軽油,係数_乗用_メタノール,係数_乗用_LPG),1,1,AR576):INDEX((係数_乗用_ガソリン,係数_乗用_CNG,係数_乗用_軽油,係数_乗用_メタノール,係数_乗用_LPG),125,5,AR576),2,FALSE))))))</f>
        <v/>
      </c>
      <c r="AO576" s="376" t="str">
        <f>IF(T576="","",IF(OR(AH576="",AH576="-"),"－",IF(OR(AM576=8,AM576=9),"",IF(OR(AJ576=3,AJ576=4,AJ576=5,AJ576=6),VLOOKUP(AH576,INDEX((係数_バス貨物_ガソリン,係数_バス貨物_CNG,係数_バス貨物_軽油,係数_バス貨物_メタノール,係数_バス貨物_LPG),MATCH(AL576,【参考】排出ガスレベル!$AI$4:$AI$671,1),1,AR576):INDEX((係数_バス貨物_ガソリン,係数_バス貨物_CNG,係数_バス貨物_軽油,係数_バス貨物_メタノール,係数_バス貨物_LPG),MATCH(AL576+1,【参考】排出ガスレベル!$AI$4:$AI$671,1)-1,5,AR576),3,FALSE),IF(OR(AJ576=1,AJ576=2),VLOOKUP(AH576,INDEX((係数_乗用_ガソリン,係数_乗用_CNG,係数_乗用_軽油,係数_乗用_メタノール,係数_乗用_LPG),1,1,AR576):INDEX((係数_乗用_ガソリン,係数_乗用_CNG,係数_乗用_軽油,係数_乗用_メタノール,係数_乗用_LPG),125,5,AR576),3,FALSE))))))</f>
        <v/>
      </c>
      <c r="AP576" s="375" t="str">
        <f t="shared" si="162"/>
        <v/>
      </c>
      <c r="AQ576" s="444" t="str">
        <f t="shared" si="163"/>
        <v/>
      </c>
      <c r="AR576" s="375" t="str">
        <f t="shared" si="164"/>
        <v/>
      </c>
      <c r="AS576" s="377" t="str">
        <f t="shared" si="165"/>
        <v/>
      </c>
      <c r="AT576" s="378" t="str">
        <f t="shared" si="166"/>
        <v/>
      </c>
      <c r="AX576" s="625" t="b">
        <f t="shared" si="167"/>
        <v>0</v>
      </c>
      <c r="AY576" s="7" t="str">
        <f t="shared" si="168"/>
        <v>FALSEFALSEFALSE</v>
      </c>
      <c r="AZ576" s="626">
        <f t="shared" si="152"/>
        <v>0</v>
      </c>
      <c r="BA576" s="627" t="str">
        <f t="shared" si="169"/>
        <v/>
      </c>
      <c r="BB576" s="627">
        <f t="shared" si="153"/>
        <v>0</v>
      </c>
    </row>
    <row r="577" spans="1:54">
      <c r="A577" s="381">
        <v>520</v>
      </c>
      <c r="B577" s="117"/>
      <c r="C577" s="288"/>
      <c r="D577" s="289"/>
      <c r="E577" s="289"/>
      <c r="F577" s="290"/>
      <c r="G577" s="292"/>
      <c r="H577" s="116"/>
      <c r="I577" s="292"/>
      <c r="J577" s="116"/>
      <c r="K577" s="370"/>
      <c r="L577" s="370"/>
      <c r="M577" s="370"/>
      <c r="N577" s="371"/>
      <c r="O577" s="371"/>
      <c r="P577" s="371"/>
      <c r="Q577" s="371"/>
      <c r="R577" s="371"/>
      <c r="S577" s="371"/>
      <c r="T577" s="443"/>
      <c r="U577" s="539"/>
      <c r="V577" s="117"/>
      <c r="W577" s="118"/>
      <c r="X577" s="119"/>
      <c r="Y577" s="120"/>
      <c r="Z577" s="122"/>
      <c r="AA577" s="121"/>
      <c r="AB577" s="443"/>
      <c r="AC577" s="734"/>
      <c r="AD577" s="372"/>
      <c r="AE577" s="485"/>
      <c r="AF577" s="373" t="str">
        <f t="shared" si="154"/>
        <v/>
      </c>
      <c r="AG577" s="373" t="str">
        <f t="shared" si="155"/>
        <v/>
      </c>
      <c r="AH577" s="374" t="str">
        <f t="shared" si="156"/>
        <v/>
      </c>
      <c r="AI577" s="375" t="str">
        <f t="shared" si="157"/>
        <v/>
      </c>
      <c r="AJ577" s="375" t="str">
        <f t="shared" si="158"/>
        <v/>
      </c>
      <c r="AK577" s="375" t="str">
        <f t="shared" si="159"/>
        <v/>
      </c>
      <c r="AL577" s="375" t="str">
        <f t="shared" si="160"/>
        <v/>
      </c>
      <c r="AM577" s="375" t="str">
        <f t="shared" si="161"/>
        <v/>
      </c>
      <c r="AN577" s="376" t="str">
        <f>IF(AF577="","",IF(OR(AH577="",AH577="-"),"－",IF(OR(AM577=8,AM577=9),"",IF(OR(AJ577=3,AJ577=4,AJ577=5,AJ577=6),VLOOKUP(AH577,INDEX((係数_バス貨物_ガソリン,係数_バス貨物_CNG,係数_バス貨物_軽油,係数_バス貨物_メタノール,係数_バス貨物_LPG),MATCH(AL577,【参考】排出ガスレベル!$AI$4:$AI$671,1),1,AR577):INDEX((係数_バス貨物_ガソリン,係数_バス貨物_CNG,係数_バス貨物_軽油,係数_バス貨物_メタノール,係数_バス貨物_LPG),MATCH(AL577+1,【参考】排出ガスレベル!$AI$4:$AI$671,1)-1,5,AR577),2,FALSE),IF(OR(AJ577=1,AJ577=2),VLOOKUP(AH577,INDEX((係数_乗用_ガソリン,係数_乗用_CNG,係数_乗用_軽油,係数_乗用_メタノール,係数_乗用_LPG),1,1,AR577):INDEX((係数_乗用_ガソリン,係数_乗用_CNG,係数_乗用_軽油,係数_乗用_メタノール,係数_乗用_LPG),125,5,AR577),2,FALSE))))))</f>
        <v/>
      </c>
      <c r="AO577" s="376" t="str">
        <f>IF(T577="","",IF(OR(AH577="",AH577="-"),"－",IF(OR(AM577=8,AM577=9),"",IF(OR(AJ577=3,AJ577=4,AJ577=5,AJ577=6),VLOOKUP(AH577,INDEX((係数_バス貨物_ガソリン,係数_バス貨物_CNG,係数_バス貨物_軽油,係数_バス貨物_メタノール,係数_バス貨物_LPG),MATCH(AL577,【参考】排出ガスレベル!$AI$4:$AI$671,1),1,AR577):INDEX((係数_バス貨物_ガソリン,係数_バス貨物_CNG,係数_バス貨物_軽油,係数_バス貨物_メタノール,係数_バス貨物_LPG),MATCH(AL577+1,【参考】排出ガスレベル!$AI$4:$AI$671,1)-1,5,AR577),3,FALSE),IF(OR(AJ577=1,AJ577=2),VLOOKUP(AH577,INDEX((係数_乗用_ガソリン,係数_乗用_CNG,係数_乗用_軽油,係数_乗用_メタノール,係数_乗用_LPG),1,1,AR577):INDEX((係数_乗用_ガソリン,係数_乗用_CNG,係数_乗用_軽油,係数_乗用_メタノール,係数_乗用_LPG),125,5,AR577),3,FALSE))))))</f>
        <v/>
      </c>
      <c r="AP577" s="375" t="str">
        <f t="shared" si="162"/>
        <v/>
      </c>
      <c r="AQ577" s="444" t="str">
        <f t="shared" si="163"/>
        <v/>
      </c>
      <c r="AR577" s="375" t="str">
        <f t="shared" si="164"/>
        <v/>
      </c>
      <c r="AS577" s="377" t="str">
        <f t="shared" si="165"/>
        <v/>
      </c>
      <c r="AT577" s="378" t="str">
        <f t="shared" si="166"/>
        <v/>
      </c>
      <c r="AX577" s="625" t="b">
        <f t="shared" si="167"/>
        <v>0</v>
      </c>
      <c r="AY577" s="7" t="str">
        <f t="shared" si="168"/>
        <v>FALSEFALSEFALSE</v>
      </c>
      <c r="AZ577" s="626">
        <f t="shared" si="152"/>
        <v>0</v>
      </c>
      <c r="BA577" s="627" t="str">
        <f t="shared" si="169"/>
        <v/>
      </c>
      <c r="BB577" s="627">
        <f t="shared" si="153"/>
        <v>0</v>
      </c>
    </row>
    <row r="578" spans="1:54">
      <c r="A578" s="381">
        <v>521</v>
      </c>
      <c r="B578" s="117"/>
      <c r="C578" s="288"/>
      <c r="D578" s="289"/>
      <c r="E578" s="289"/>
      <c r="F578" s="290"/>
      <c r="G578" s="292"/>
      <c r="H578" s="116"/>
      <c r="I578" s="292"/>
      <c r="J578" s="116"/>
      <c r="K578" s="370"/>
      <c r="L578" s="370"/>
      <c r="M578" s="370"/>
      <c r="N578" s="371"/>
      <c r="O578" s="371"/>
      <c r="P578" s="371"/>
      <c r="Q578" s="371"/>
      <c r="R578" s="371"/>
      <c r="S578" s="371"/>
      <c r="T578" s="443"/>
      <c r="U578" s="539"/>
      <c r="V578" s="117"/>
      <c r="W578" s="118"/>
      <c r="X578" s="119"/>
      <c r="Y578" s="120"/>
      <c r="Z578" s="122"/>
      <c r="AA578" s="121"/>
      <c r="AB578" s="443"/>
      <c r="AC578" s="734"/>
      <c r="AD578" s="372"/>
      <c r="AE578" s="485"/>
      <c r="AF578" s="373" t="str">
        <f t="shared" si="154"/>
        <v/>
      </c>
      <c r="AG578" s="373" t="str">
        <f t="shared" si="155"/>
        <v/>
      </c>
      <c r="AH578" s="374" t="str">
        <f t="shared" si="156"/>
        <v/>
      </c>
      <c r="AI578" s="375" t="str">
        <f t="shared" si="157"/>
        <v/>
      </c>
      <c r="AJ578" s="375" t="str">
        <f t="shared" si="158"/>
        <v/>
      </c>
      <c r="AK578" s="375" t="str">
        <f t="shared" si="159"/>
        <v/>
      </c>
      <c r="AL578" s="375" t="str">
        <f t="shared" si="160"/>
        <v/>
      </c>
      <c r="AM578" s="375" t="str">
        <f t="shared" si="161"/>
        <v/>
      </c>
      <c r="AN578" s="376" t="str">
        <f>IF(AF578="","",IF(OR(AH578="",AH578="-"),"－",IF(OR(AM578=8,AM578=9),"",IF(OR(AJ578=3,AJ578=4,AJ578=5,AJ578=6),VLOOKUP(AH578,INDEX((係数_バス貨物_ガソリン,係数_バス貨物_CNG,係数_バス貨物_軽油,係数_バス貨物_メタノール,係数_バス貨物_LPG),MATCH(AL578,【参考】排出ガスレベル!$AI$4:$AI$671,1),1,AR578):INDEX((係数_バス貨物_ガソリン,係数_バス貨物_CNG,係数_バス貨物_軽油,係数_バス貨物_メタノール,係数_バス貨物_LPG),MATCH(AL578+1,【参考】排出ガスレベル!$AI$4:$AI$671,1)-1,5,AR578),2,FALSE),IF(OR(AJ578=1,AJ578=2),VLOOKUP(AH578,INDEX((係数_乗用_ガソリン,係数_乗用_CNG,係数_乗用_軽油,係数_乗用_メタノール,係数_乗用_LPG),1,1,AR578):INDEX((係数_乗用_ガソリン,係数_乗用_CNG,係数_乗用_軽油,係数_乗用_メタノール,係数_乗用_LPG),125,5,AR578),2,FALSE))))))</f>
        <v/>
      </c>
      <c r="AO578" s="376" t="str">
        <f>IF(T578="","",IF(OR(AH578="",AH578="-"),"－",IF(OR(AM578=8,AM578=9),"",IF(OR(AJ578=3,AJ578=4,AJ578=5,AJ578=6),VLOOKUP(AH578,INDEX((係数_バス貨物_ガソリン,係数_バス貨物_CNG,係数_バス貨物_軽油,係数_バス貨物_メタノール,係数_バス貨物_LPG),MATCH(AL578,【参考】排出ガスレベル!$AI$4:$AI$671,1),1,AR578):INDEX((係数_バス貨物_ガソリン,係数_バス貨物_CNG,係数_バス貨物_軽油,係数_バス貨物_メタノール,係数_バス貨物_LPG),MATCH(AL578+1,【参考】排出ガスレベル!$AI$4:$AI$671,1)-1,5,AR578),3,FALSE),IF(OR(AJ578=1,AJ578=2),VLOOKUP(AH578,INDEX((係数_乗用_ガソリン,係数_乗用_CNG,係数_乗用_軽油,係数_乗用_メタノール,係数_乗用_LPG),1,1,AR578):INDEX((係数_乗用_ガソリン,係数_乗用_CNG,係数_乗用_軽油,係数_乗用_メタノール,係数_乗用_LPG),125,5,AR578),3,FALSE))))))</f>
        <v/>
      </c>
      <c r="AP578" s="375" t="str">
        <f t="shared" si="162"/>
        <v/>
      </c>
      <c r="AQ578" s="444" t="str">
        <f t="shared" si="163"/>
        <v/>
      </c>
      <c r="AR578" s="375" t="str">
        <f t="shared" si="164"/>
        <v/>
      </c>
      <c r="AS578" s="377" t="str">
        <f t="shared" si="165"/>
        <v/>
      </c>
      <c r="AT578" s="378" t="str">
        <f t="shared" si="166"/>
        <v/>
      </c>
      <c r="AX578" s="625" t="b">
        <f t="shared" si="167"/>
        <v>0</v>
      </c>
      <c r="AY578" s="7" t="str">
        <f t="shared" si="168"/>
        <v>FALSEFALSEFALSE</v>
      </c>
      <c r="AZ578" s="626">
        <f t="shared" si="152"/>
        <v>0</v>
      </c>
      <c r="BA578" s="627" t="str">
        <f t="shared" si="169"/>
        <v/>
      </c>
      <c r="BB578" s="627">
        <f t="shared" si="153"/>
        <v>0</v>
      </c>
    </row>
    <row r="579" spans="1:54">
      <c r="A579" s="381">
        <v>522</v>
      </c>
      <c r="B579" s="117"/>
      <c r="C579" s="288"/>
      <c r="D579" s="289"/>
      <c r="E579" s="289"/>
      <c r="F579" s="290"/>
      <c r="G579" s="292"/>
      <c r="H579" s="116"/>
      <c r="I579" s="292"/>
      <c r="J579" s="116"/>
      <c r="K579" s="370"/>
      <c r="L579" s="370"/>
      <c r="M579" s="370"/>
      <c r="N579" s="371"/>
      <c r="O579" s="371"/>
      <c r="P579" s="371"/>
      <c r="Q579" s="371"/>
      <c r="R579" s="371"/>
      <c r="S579" s="371"/>
      <c r="T579" s="443"/>
      <c r="U579" s="539"/>
      <c r="V579" s="117"/>
      <c r="W579" s="118"/>
      <c r="X579" s="119"/>
      <c r="Y579" s="120"/>
      <c r="Z579" s="122"/>
      <c r="AA579" s="121"/>
      <c r="AB579" s="443"/>
      <c r="AC579" s="734"/>
      <c r="AD579" s="372"/>
      <c r="AE579" s="485"/>
      <c r="AF579" s="373" t="str">
        <f t="shared" si="154"/>
        <v/>
      </c>
      <c r="AG579" s="373" t="str">
        <f t="shared" si="155"/>
        <v/>
      </c>
      <c r="AH579" s="374" t="str">
        <f t="shared" si="156"/>
        <v/>
      </c>
      <c r="AI579" s="375" t="str">
        <f t="shared" si="157"/>
        <v/>
      </c>
      <c r="AJ579" s="375" t="str">
        <f t="shared" si="158"/>
        <v/>
      </c>
      <c r="AK579" s="375" t="str">
        <f t="shared" si="159"/>
        <v/>
      </c>
      <c r="AL579" s="375" t="str">
        <f t="shared" si="160"/>
        <v/>
      </c>
      <c r="AM579" s="375" t="str">
        <f t="shared" si="161"/>
        <v/>
      </c>
      <c r="AN579" s="376" t="str">
        <f>IF(AF579="","",IF(OR(AH579="",AH579="-"),"－",IF(OR(AM579=8,AM579=9),"",IF(OR(AJ579=3,AJ579=4,AJ579=5,AJ579=6),VLOOKUP(AH579,INDEX((係数_バス貨物_ガソリン,係数_バス貨物_CNG,係数_バス貨物_軽油,係数_バス貨物_メタノール,係数_バス貨物_LPG),MATCH(AL579,【参考】排出ガスレベル!$AI$4:$AI$671,1),1,AR579):INDEX((係数_バス貨物_ガソリン,係数_バス貨物_CNG,係数_バス貨物_軽油,係数_バス貨物_メタノール,係数_バス貨物_LPG),MATCH(AL579+1,【参考】排出ガスレベル!$AI$4:$AI$671,1)-1,5,AR579),2,FALSE),IF(OR(AJ579=1,AJ579=2),VLOOKUP(AH579,INDEX((係数_乗用_ガソリン,係数_乗用_CNG,係数_乗用_軽油,係数_乗用_メタノール,係数_乗用_LPG),1,1,AR579):INDEX((係数_乗用_ガソリン,係数_乗用_CNG,係数_乗用_軽油,係数_乗用_メタノール,係数_乗用_LPG),125,5,AR579),2,FALSE))))))</f>
        <v/>
      </c>
      <c r="AO579" s="376" t="str">
        <f>IF(T579="","",IF(OR(AH579="",AH579="-"),"－",IF(OR(AM579=8,AM579=9),"",IF(OR(AJ579=3,AJ579=4,AJ579=5,AJ579=6),VLOOKUP(AH579,INDEX((係数_バス貨物_ガソリン,係数_バス貨物_CNG,係数_バス貨物_軽油,係数_バス貨物_メタノール,係数_バス貨物_LPG),MATCH(AL579,【参考】排出ガスレベル!$AI$4:$AI$671,1),1,AR579):INDEX((係数_バス貨物_ガソリン,係数_バス貨物_CNG,係数_バス貨物_軽油,係数_バス貨物_メタノール,係数_バス貨物_LPG),MATCH(AL579+1,【参考】排出ガスレベル!$AI$4:$AI$671,1)-1,5,AR579),3,FALSE),IF(OR(AJ579=1,AJ579=2),VLOOKUP(AH579,INDEX((係数_乗用_ガソリン,係数_乗用_CNG,係数_乗用_軽油,係数_乗用_メタノール,係数_乗用_LPG),1,1,AR579):INDEX((係数_乗用_ガソリン,係数_乗用_CNG,係数_乗用_軽油,係数_乗用_メタノール,係数_乗用_LPG),125,5,AR579),3,FALSE))))))</f>
        <v/>
      </c>
      <c r="AP579" s="375" t="str">
        <f t="shared" si="162"/>
        <v/>
      </c>
      <c r="AQ579" s="444" t="str">
        <f t="shared" si="163"/>
        <v/>
      </c>
      <c r="AR579" s="375" t="str">
        <f t="shared" si="164"/>
        <v/>
      </c>
      <c r="AS579" s="377" t="str">
        <f t="shared" si="165"/>
        <v/>
      </c>
      <c r="AT579" s="378" t="str">
        <f t="shared" si="166"/>
        <v/>
      </c>
      <c r="AX579" s="625" t="b">
        <f t="shared" si="167"/>
        <v>0</v>
      </c>
      <c r="AY579" s="7" t="str">
        <f t="shared" si="168"/>
        <v>FALSEFALSEFALSE</v>
      </c>
      <c r="AZ579" s="626">
        <f t="shared" si="152"/>
        <v>0</v>
      </c>
      <c r="BA579" s="627" t="str">
        <f t="shared" si="169"/>
        <v/>
      </c>
      <c r="BB579" s="627">
        <f t="shared" si="153"/>
        <v>0</v>
      </c>
    </row>
    <row r="580" spans="1:54">
      <c r="A580" s="381">
        <v>523</v>
      </c>
      <c r="B580" s="117"/>
      <c r="C580" s="288"/>
      <c r="D580" s="289"/>
      <c r="E580" s="289"/>
      <c r="F580" s="290"/>
      <c r="G580" s="292"/>
      <c r="H580" s="116"/>
      <c r="I580" s="292"/>
      <c r="J580" s="116"/>
      <c r="K580" s="370"/>
      <c r="L580" s="370"/>
      <c r="M580" s="370"/>
      <c r="N580" s="371"/>
      <c r="O580" s="371"/>
      <c r="P580" s="371"/>
      <c r="Q580" s="371"/>
      <c r="R580" s="371"/>
      <c r="S580" s="371"/>
      <c r="T580" s="443"/>
      <c r="U580" s="539"/>
      <c r="V580" s="117"/>
      <c r="W580" s="118"/>
      <c r="X580" s="119"/>
      <c r="Y580" s="120"/>
      <c r="Z580" s="122"/>
      <c r="AA580" s="121"/>
      <c r="AB580" s="443"/>
      <c r="AC580" s="734"/>
      <c r="AD580" s="372"/>
      <c r="AE580" s="485"/>
      <c r="AF580" s="373" t="str">
        <f t="shared" si="154"/>
        <v/>
      </c>
      <c r="AG580" s="373" t="str">
        <f t="shared" si="155"/>
        <v/>
      </c>
      <c r="AH580" s="374" t="str">
        <f t="shared" si="156"/>
        <v/>
      </c>
      <c r="AI580" s="375" t="str">
        <f t="shared" si="157"/>
        <v/>
      </c>
      <c r="AJ580" s="375" t="str">
        <f t="shared" si="158"/>
        <v/>
      </c>
      <c r="AK580" s="375" t="str">
        <f t="shared" si="159"/>
        <v/>
      </c>
      <c r="AL580" s="375" t="str">
        <f t="shared" si="160"/>
        <v/>
      </c>
      <c r="AM580" s="375" t="str">
        <f t="shared" si="161"/>
        <v/>
      </c>
      <c r="AN580" s="376" t="str">
        <f>IF(AF580="","",IF(OR(AH580="",AH580="-"),"－",IF(OR(AM580=8,AM580=9),"",IF(OR(AJ580=3,AJ580=4,AJ580=5,AJ580=6),VLOOKUP(AH580,INDEX((係数_バス貨物_ガソリン,係数_バス貨物_CNG,係数_バス貨物_軽油,係数_バス貨物_メタノール,係数_バス貨物_LPG),MATCH(AL580,【参考】排出ガスレベル!$AI$4:$AI$671,1),1,AR580):INDEX((係数_バス貨物_ガソリン,係数_バス貨物_CNG,係数_バス貨物_軽油,係数_バス貨物_メタノール,係数_バス貨物_LPG),MATCH(AL580+1,【参考】排出ガスレベル!$AI$4:$AI$671,1)-1,5,AR580),2,FALSE),IF(OR(AJ580=1,AJ580=2),VLOOKUP(AH580,INDEX((係数_乗用_ガソリン,係数_乗用_CNG,係数_乗用_軽油,係数_乗用_メタノール,係数_乗用_LPG),1,1,AR580):INDEX((係数_乗用_ガソリン,係数_乗用_CNG,係数_乗用_軽油,係数_乗用_メタノール,係数_乗用_LPG),125,5,AR580),2,FALSE))))))</f>
        <v/>
      </c>
      <c r="AO580" s="376" t="str">
        <f>IF(T580="","",IF(OR(AH580="",AH580="-"),"－",IF(OR(AM580=8,AM580=9),"",IF(OR(AJ580=3,AJ580=4,AJ580=5,AJ580=6),VLOOKUP(AH580,INDEX((係数_バス貨物_ガソリン,係数_バス貨物_CNG,係数_バス貨物_軽油,係数_バス貨物_メタノール,係数_バス貨物_LPG),MATCH(AL580,【参考】排出ガスレベル!$AI$4:$AI$671,1),1,AR580):INDEX((係数_バス貨物_ガソリン,係数_バス貨物_CNG,係数_バス貨物_軽油,係数_バス貨物_メタノール,係数_バス貨物_LPG),MATCH(AL580+1,【参考】排出ガスレベル!$AI$4:$AI$671,1)-1,5,AR580),3,FALSE),IF(OR(AJ580=1,AJ580=2),VLOOKUP(AH580,INDEX((係数_乗用_ガソリン,係数_乗用_CNG,係数_乗用_軽油,係数_乗用_メタノール,係数_乗用_LPG),1,1,AR580):INDEX((係数_乗用_ガソリン,係数_乗用_CNG,係数_乗用_軽油,係数_乗用_メタノール,係数_乗用_LPG),125,5,AR580),3,FALSE))))))</f>
        <v/>
      </c>
      <c r="AP580" s="375" t="str">
        <f t="shared" si="162"/>
        <v/>
      </c>
      <c r="AQ580" s="444" t="str">
        <f t="shared" si="163"/>
        <v/>
      </c>
      <c r="AR580" s="375" t="str">
        <f t="shared" si="164"/>
        <v/>
      </c>
      <c r="AS580" s="377" t="str">
        <f t="shared" si="165"/>
        <v/>
      </c>
      <c r="AT580" s="378" t="str">
        <f t="shared" si="166"/>
        <v/>
      </c>
      <c r="AX580" s="625" t="b">
        <f t="shared" si="167"/>
        <v>0</v>
      </c>
      <c r="AY580" s="7" t="str">
        <f t="shared" si="168"/>
        <v>FALSEFALSEFALSE</v>
      </c>
      <c r="AZ580" s="626">
        <f t="shared" si="152"/>
        <v>0</v>
      </c>
      <c r="BA580" s="627" t="str">
        <f t="shared" si="169"/>
        <v/>
      </c>
      <c r="BB580" s="627">
        <f t="shared" si="153"/>
        <v>0</v>
      </c>
    </row>
    <row r="581" spans="1:54">
      <c r="A581" s="381">
        <v>524</v>
      </c>
      <c r="B581" s="117"/>
      <c r="C581" s="288"/>
      <c r="D581" s="289"/>
      <c r="E581" s="289"/>
      <c r="F581" s="290"/>
      <c r="G581" s="292"/>
      <c r="H581" s="116"/>
      <c r="I581" s="292"/>
      <c r="J581" s="116"/>
      <c r="K581" s="370"/>
      <c r="L581" s="370"/>
      <c r="M581" s="370"/>
      <c r="N581" s="371"/>
      <c r="O581" s="371"/>
      <c r="P581" s="371"/>
      <c r="Q581" s="371"/>
      <c r="R581" s="371"/>
      <c r="S581" s="371"/>
      <c r="T581" s="443"/>
      <c r="U581" s="539"/>
      <c r="V581" s="117"/>
      <c r="W581" s="118"/>
      <c r="X581" s="119"/>
      <c r="Y581" s="120"/>
      <c r="Z581" s="122"/>
      <c r="AA581" s="121"/>
      <c r="AB581" s="443"/>
      <c r="AC581" s="734"/>
      <c r="AD581" s="372"/>
      <c r="AE581" s="485"/>
      <c r="AF581" s="373" t="str">
        <f t="shared" si="154"/>
        <v/>
      </c>
      <c r="AG581" s="373" t="str">
        <f t="shared" si="155"/>
        <v/>
      </c>
      <c r="AH581" s="374" t="str">
        <f t="shared" si="156"/>
        <v/>
      </c>
      <c r="AI581" s="375" t="str">
        <f t="shared" si="157"/>
        <v/>
      </c>
      <c r="AJ581" s="375" t="str">
        <f t="shared" si="158"/>
        <v/>
      </c>
      <c r="AK581" s="375" t="str">
        <f t="shared" si="159"/>
        <v/>
      </c>
      <c r="AL581" s="375" t="str">
        <f t="shared" si="160"/>
        <v/>
      </c>
      <c r="AM581" s="375" t="str">
        <f t="shared" si="161"/>
        <v/>
      </c>
      <c r="AN581" s="376" t="str">
        <f>IF(AF581="","",IF(OR(AH581="",AH581="-"),"－",IF(OR(AM581=8,AM581=9),"",IF(OR(AJ581=3,AJ581=4,AJ581=5,AJ581=6),VLOOKUP(AH581,INDEX((係数_バス貨物_ガソリン,係数_バス貨物_CNG,係数_バス貨物_軽油,係数_バス貨物_メタノール,係数_バス貨物_LPG),MATCH(AL581,【参考】排出ガスレベル!$AI$4:$AI$671,1),1,AR581):INDEX((係数_バス貨物_ガソリン,係数_バス貨物_CNG,係数_バス貨物_軽油,係数_バス貨物_メタノール,係数_バス貨物_LPG),MATCH(AL581+1,【参考】排出ガスレベル!$AI$4:$AI$671,1)-1,5,AR581),2,FALSE),IF(OR(AJ581=1,AJ581=2),VLOOKUP(AH581,INDEX((係数_乗用_ガソリン,係数_乗用_CNG,係数_乗用_軽油,係数_乗用_メタノール,係数_乗用_LPG),1,1,AR581):INDEX((係数_乗用_ガソリン,係数_乗用_CNG,係数_乗用_軽油,係数_乗用_メタノール,係数_乗用_LPG),125,5,AR581),2,FALSE))))))</f>
        <v/>
      </c>
      <c r="AO581" s="376" t="str">
        <f>IF(T581="","",IF(OR(AH581="",AH581="-"),"－",IF(OR(AM581=8,AM581=9),"",IF(OR(AJ581=3,AJ581=4,AJ581=5,AJ581=6),VLOOKUP(AH581,INDEX((係数_バス貨物_ガソリン,係数_バス貨物_CNG,係数_バス貨物_軽油,係数_バス貨物_メタノール,係数_バス貨物_LPG),MATCH(AL581,【参考】排出ガスレベル!$AI$4:$AI$671,1),1,AR581):INDEX((係数_バス貨物_ガソリン,係数_バス貨物_CNG,係数_バス貨物_軽油,係数_バス貨物_メタノール,係数_バス貨物_LPG),MATCH(AL581+1,【参考】排出ガスレベル!$AI$4:$AI$671,1)-1,5,AR581),3,FALSE),IF(OR(AJ581=1,AJ581=2),VLOOKUP(AH581,INDEX((係数_乗用_ガソリン,係数_乗用_CNG,係数_乗用_軽油,係数_乗用_メタノール,係数_乗用_LPG),1,1,AR581):INDEX((係数_乗用_ガソリン,係数_乗用_CNG,係数_乗用_軽油,係数_乗用_メタノール,係数_乗用_LPG),125,5,AR581),3,FALSE))))))</f>
        <v/>
      </c>
      <c r="AP581" s="375" t="str">
        <f t="shared" si="162"/>
        <v/>
      </c>
      <c r="AQ581" s="444" t="str">
        <f t="shared" si="163"/>
        <v/>
      </c>
      <c r="AR581" s="375" t="str">
        <f t="shared" si="164"/>
        <v/>
      </c>
      <c r="AS581" s="377" t="str">
        <f t="shared" si="165"/>
        <v/>
      </c>
      <c r="AT581" s="378" t="str">
        <f t="shared" si="166"/>
        <v/>
      </c>
      <c r="AX581" s="625" t="b">
        <f t="shared" si="167"/>
        <v>0</v>
      </c>
      <c r="AY581" s="7" t="str">
        <f t="shared" si="168"/>
        <v>FALSEFALSEFALSE</v>
      </c>
      <c r="AZ581" s="626">
        <f t="shared" si="152"/>
        <v>0</v>
      </c>
      <c r="BA581" s="627" t="str">
        <f t="shared" si="169"/>
        <v/>
      </c>
      <c r="BB581" s="627">
        <f t="shared" si="153"/>
        <v>0</v>
      </c>
    </row>
    <row r="582" spans="1:54">
      <c r="A582" s="381">
        <v>525</v>
      </c>
      <c r="B582" s="117"/>
      <c r="C582" s="288"/>
      <c r="D582" s="289"/>
      <c r="E582" s="289"/>
      <c r="F582" s="290"/>
      <c r="G582" s="292"/>
      <c r="H582" s="116"/>
      <c r="I582" s="292"/>
      <c r="J582" s="116"/>
      <c r="K582" s="370"/>
      <c r="L582" s="370"/>
      <c r="M582" s="370"/>
      <c r="N582" s="371"/>
      <c r="O582" s="371"/>
      <c r="P582" s="371"/>
      <c r="Q582" s="371"/>
      <c r="R582" s="371"/>
      <c r="S582" s="371"/>
      <c r="T582" s="443"/>
      <c r="U582" s="539"/>
      <c r="V582" s="117"/>
      <c r="W582" s="118"/>
      <c r="X582" s="119"/>
      <c r="Y582" s="120"/>
      <c r="Z582" s="122"/>
      <c r="AA582" s="121"/>
      <c r="AB582" s="443"/>
      <c r="AC582" s="734"/>
      <c r="AD582" s="372"/>
      <c r="AE582" s="485"/>
      <c r="AF582" s="373" t="str">
        <f t="shared" si="154"/>
        <v/>
      </c>
      <c r="AG582" s="373" t="str">
        <f t="shared" si="155"/>
        <v/>
      </c>
      <c r="AH582" s="374" t="str">
        <f t="shared" si="156"/>
        <v/>
      </c>
      <c r="AI582" s="375" t="str">
        <f t="shared" si="157"/>
        <v/>
      </c>
      <c r="AJ582" s="375" t="str">
        <f t="shared" si="158"/>
        <v/>
      </c>
      <c r="AK582" s="375" t="str">
        <f t="shared" si="159"/>
        <v/>
      </c>
      <c r="AL582" s="375" t="str">
        <f t="shared" si="160"/>
        <v/>
      </c>
      <c r="AM582" s="375" t="str">
        <f t="shared" si="161"/>
        <v/>
      </c>
      <c r="AN582" s="376" t="str">
        <f>IF(AF582="","",IF(OR(AH582="",AH582="-"),"－",IF(OR(AM582=8,AM582=9),"",IF(OR(AJ582=3,AJ582=4,AJ582=5,AJ582=6),VLOOKUP(AH582,INDEX((係数_バス貨物_ガソリン,係数_バス貨物_CNG,係数_バス貨物_軽油,係数_バス貨物_メタノール,係数_バス貨物_LPG),MATCH(AL582,【参考】排出ガスレベル!$AI$4:$AI$671,1),1,AR582):INDEX((係数_バス貨物_ガソリン,係数_バス貨物_CNG,係数_バス貨物_軽油,係数_バス貨物_メタノール,係数_バス貨物_LPG),MATCH(AL582+1,【参考】排出ガスレベル!$AI$4:$AI$671,1)-1,5,AR582),2,FALSE),IF(OR(AJ582=1,AJ582=2),VLOOKUP(AH582,INDEX((係数_乗用_ガソリン,係数_乗用_CNG,係数_乗用_軽油,係数_乗用_メタノール,係数_乗用_LPG),1,1,AR582):INDEX((係数_乗用_ガソリン,係数_乗用_CNG,係数_乗用_軽油,係数_乗用_メタノール,係数_乗用_LPG),125,5,AR582),2,FALSE))))))</f>
        <v/>
      </c>
      <c r="AO582" s="376" t="str">
        <f>IF(T582="","",IF(OR(AH582="",AH582="-"),"－",IF(OR(AM582=8,AM582=9),"",IF(OR(AJ582=3,AJ582=4,AJ582=5,AJ582=6),VLOOKUP(AH582,INDEX((係数_バス貨物_ガソリン,係数_バス貨物_CNG,係数_バス貨物_軽油,係数_バス貨物_メタノール,係数_バス貨物_LPG),MATCH(AL582,【参考】排出ガスレベル!$AI$4:$AI$671,1),1,AR582):INDEX((係数_バス貨物_ガソリン,係数_バス貨物_CNG,係数_バス貨物_軽油,係数_バス貨物_メタノール,係数_バス貨物_LPG),MATCH(AL582+1,【参考】排出ガスレベル!$AI$4:$AI$671,1)-1,5,AR582),3,FALSE),IF(OR(AJ582=1,AJ582=2),VLOOKUP(AH582,INDEX((係数_乗用_ガソリン,係数_乗用_CNG,係数_乗用_軽油,係数_乗用_メタノール,係数_乗用_LPG),1,1,AR582):INDEX((係数_乗用_ガソリン,係数_乗用_CNG,係数_乗用_軽油,係数_乗用_メタノール,係数_乗用_LPG),125,5,AR582),3,FALSE))))))</f>
        <v/>
      </c>
      <c r="AP582" s="375" t="str">
        <f t="shared" si="162"/>
        <v/>
      </c>
      <c r="AQ582" s="444" t="str">
        <f t="shared" si="163"/>
        <v/>
      </c>
      <c r="AR582" s="375" t="str">
        <f t="shared" si="164"/>
        <v/>
      </c>
      <c r="AS582" s="377" t="str">
        <f t="shared" si="165"/>
        <v/>
      </c>
      <c r="AT582" s="378" t="str">
        <f t="shared" si="166"/>
        <v/>
      </c>
      <c r="AX582" s="625" t="b">
        <f t="shared" si="167"/>
        <v>0</v>
      </c>
      <c r="AY582" s="7" t="str">
        <f t="shared" si="168"/>
        <v>FALSEFALSEFALSE</v>
      </c>
      <c r="AZ582" s="626">
        <f t="shared" si="152"/>
        <v>0</v>
      </c>
      <c r="BA582" s="627" t="str">
        <f t="shared" si="169"/>
        <v/>
      </c>
      <c r="BB582" s="627">
        <f t="shared" si="153"/>
        <v>0</v>
      </c>
    </row>
    <row r="583" spans="1:54">
      <c r="A583" s="381">
        <v>526</v>
      </c>
      <c r="B583" s="117"/>
      <c r="C583" s="288"/>
      <c r="D583" s="289"/>
      <c r="E583" s="289"/>
      <c r="F583" s="290"/>
      <c r="G583" s="292"/>
      <c r="H583" s="116"/>
      <c r="I583" s="292"/>
      <c r="J583" s="116"/>
      <c r="K583" s="370"/>
      <c r="L583" s="370"/>
      <c r="M583" s="370"/>
      <c r="N583" s="371"/>
      <c r="O583" s="371"/>
      <c r="P583" s="371"/>
      <c r="Q583" s="371"/>
      <c r="R583" s="371"/>
      <c r="S583" s="371"/>
      <c r="T583" s="443"/>
      <c r="U583" s="539"/>
      <c r="V583" s="117"/>
      <c r="W583" s="118"/>
      <c r="X583" s="119"/>
      <c r="Y583" s="120"/>
      <c r="Z583" s="122"/>
      <c r="AA583" s="121"/>
      <c r="AB583" s="443"/>
      <c r="AC583" s="734"/>
      <c r="AD583" s="372"/>
      <c r="AE583" s="485"/>
      <c r="AF583" s="373" t="str">
        <f t="shared" si="154"/>
        <v/>
      </c>
      <c r="AG583" s="373" t="str">
        <f t="shared" si="155"/>
        <v/>
      </c>
      <c r="AH583" s="374" t="str">
        <f t="shared" si="156"/>
        <v/>
      </c>
      <c r="AI583" s="375" t="str">
        <f t="shared" si="157"/>
        <v/>
      </c>
      <c r="AJ583" s="375" t="str">
        <f t="shared" si="158"/>
        <v/>
      </c>
      <c r="AK583" s="375" t="str">
        <f t="shared" si="159"/>
        <v/>
      </c>
      <c r="AL583" s="375" t="str">
        <f t="shared" si="160"/>
        <v/>
      </c>
      <c r="AM583" s="375" t="str">
        <f t="shared" si="161"/>
        <v/>
      </c>
      <c r="AN583" s="376" t="str">
        <f>IF(AF583="","",IF(OR(AH583="",AH583="-"),"－",IF(OR(AM583=8,AM583=9),"",IF(OR(AJ583=3,AJ583=4,AJ583=5,AJ583=6),VLOOKUP(AH583,INDEX((係数_バス貨物_ガソリン,係数_バス貨物_CNG,係数_バス貨物_軽油,係数_バス貨物_メタノール,係数_バス貨物_LPG),MATCH(AL583,【参考】排出ガスレベル!$AI$4:$AI$671,1),1,AR583):INDEX((係数_バス貨物_ガソリン,係数_バス貨物_CNG,係数_バス貨物_軽油,係数_バス貨物_メタノール,係数_バス貨物_LPG),MATCH(AL583+1,【参考】排出ガスレベル!$AI$4:$AI$671,1)-1,5,AR583),2,FALSE),IF(OR(AJ583=1,AJ583=2),VLOOKUP(AH583,INDEX((係数_乗用_ガソリン,係数_乗用_CNG,係数_乗用_軽油,係数_乗用_メタノール,係数_乗用_LPG),1,1,AR583):INDEX((係数_乗用_ガソリン,係数_乗用_CNG,係数_乗用_軽油,係数_乗用_メタノール,係数_乗用_LPG),125,5,AR583),2,FALSE))))))</f>
        <v/>
      </c>
      <c r="AO583" s="376" t="str">
        <f>IF(T583="","",IF(OR(AH583="",AH583="-"),"－",IF(OR(AM583=8,AM583=9),"",IF(OR(AJ583=3,AJ583=4,AJ583=5,AJ583=6),VLOOKUP(AH583,INDEX((係数_バス貨物_ガソリン,係数_バス貨物_CNG,係数_バス貨物_軽油,係数_バス貨物_メタノール,係数_バス貨物_LPG),MATCH(AL583,【参考】排出ガスレベル!$AI$4:$AI$671,1),1,AR583):INDEX((係数_バス貨物_ガソリン,係数_バス貨物_CNG,係数_バス貨物_軽油,係数_バス貨物_メタノール,係数_バス貨物_LPG),MATCH(AL583+1,【参考】排出ガスレベル!$AI$4:$AI$671,1)-1,5,AR583),3,FALSE),IF(OR(AJ583=1,AJ583=2),VLOOKUP(AH583,INDEX((係数_乗用_ガソリン,係数_乗用_CNG,係数_乗用_軽油,係数_乗用_メタノール,係数_乗用_LPG),1,1,AR583):INDEX((係数_乗用_ガソリン,係数_乗用_CNG,係数_乗用_軽油,係数_乗用_メタノール,係数_乗用_LPG),125,5,AR583),3,FALSE))))))</f>
        <v/>
      </c>
      <c r="AP583" s="375" t="str">
        <f t="shared" si="162"/>
        <v/>
      </c>
      <c r="AQ583" s="444" t="str">
        <f t="shared" si="163"/>
        <v/>
      </c>
      <c r="AR583" s="375" t="str">
        <f t="shared" si="164"/>
        <v/>
      </c>
      <c r="AS583" s="377" t="str">
        <f t="shared" si="165"/>
        <v/>
      </c>
      <c r="AT583" s="378" t="str">
        <f t="shared" si="166"/>
        <v/>
      </c>
      <c r="AX583" s="625" t="b">
        <f t="shared" si="167"/>
        <v>0</v>
      </c>
      <c r="AY583" s="7" t="str">
        <f t="shared" si="168"/>
        <v>FALSEFALSEFALSE</v>
      </c>
      <c r="AZ583" s="626">
        <f t="shared" si="152"/>
        <v>0</v>
      </c>
      <c r="BA583" s="627" t="str">
        <f t="shared" si="169"/>
        <v/>
      </c>
      <c r="BB583" s="627">
        <f t="shared" si="153"/>
        <v>0</v>
      </c>
    </row>
    <row r="584" spans="1:54">
      <c r="A584" s="381">
        <v>527</v>
      </c>
      <c r="B584" s="117"/>
      <c r="C584" s="288"/>
      <c r="D584" s="289"/>
      <c r="E584" s="289"/>
      <c r="F584" s="290"/>
      <c r="G584" s="292"/>
      <c r="H584" s="116"/>
      <c r="I584" s="292"/>
      <c r="J584" s="116"/>
      <c r="K584" s="370"/>
      <c r="L584" s="370"/>
      <c r="M584" s="370"/>
      <c r="N584" s="371"/>
      <c r="O584" s="371"/>
      <c r="P584" s="371"/>
      <c r="Q584" s="371"/>
      <c r="R584" s="371"/>
      <c r="S584" s="371"/>
      <c r="T584" s="443"/>
      <c r="U584" s="539"/>
      <c r="V584" s="117"/>
      <c r="W584" s="118"/>
      <c r="X584" s="119"/>
      <c r="Y584" s="120"/>
      <c r="Z584" s="122"/>
      <c r="AA584" s="121"/>
      <c r="AB584" s="443"/>
      <c r="AC584" s="734"/>
      <c r="AD584" s="372"/>
      <c r="AE584" s="485"/>
      <c r="AF584" s="373" t="str">
        <f t="shared" si="154"/>
        <v/>
      </c>
      <c r="AG584" s="373" t="str">
        <f t="shared" si="155"/>
        <v/>
      </c>
      <c r="AH584" s="374" t="str">
        <f t="shared" si="156"/>
        <v/>
      </c>
      <c r="AI584" s="375" t="str">
        <f t="shared" si="157"/>
        <v/>
      </c>
      <c r="AJ584" s="375" t="str">
        <f t="shared" si="158"/>
        <v/>
      </c>
      <c r="AK584" s="375" t="str">
        <f t="shared" si="159"/>
        <v/>
      </c>
      <c r="AL584" s="375" t="str">
        <f t="shared" si="160"/>
        <v/>
      </c>
      <c r="AM584" s="375" t="str">
        <f t="shared" si="161"/>
        <v/>
      </c>
      <c r="AN584" s="376" t="str">
        <f>IF(AF584="","",IF(OR(AH584="",AH584="-"),"－",IF(OR(AM584=8,AM584=9),"",IF(OR(AJ584=3,AJ584=4,AJ584=5,AJ584=6),VLOOKUP(AH584,INDEX((係数_バス貨物_ガソリン,係数_バス貨物_CNG,係数_バス貨物_軽油,係数_バス貨物_メタノール,係数_バス貨物_LPG),MATCH(AL584,【参考】排出ガスレベル!$AI$4:$AI$671,1),1,AR584):INDEX((係数_バス貨物_ガソリン,係数_バス貨物_CNG,係数_バス貨物_軽油,係数_バス貨物_メタノール,係数_バス貨物_LPG),MATCH(AL584+1,【参考】排出ガスレベル!$AI$4:$AI$671,1)-1,5,AR584),2,FALSE),IF(OR(AJ584=1,AJ584=2),VLOOKUP(AH584,INDEX((係数_乗用_ガソリン,係数_乗用_CNG,係数_乗用_軽油,係数_乗用_メタノール,係数_乗用_LPG),1,1,AR584):INDEX((係数_乗用_ガソリン,係数_乗用_CNG,係数_乗用_軽油,係数_乗用_メタノール,係数_乗用_LPG),125,5,AR584),2,FALSE))))))</f>
        <v/>
      </c>
      <c r="AO584" s="376" t="str">
        <f>IF(T584="","",IF(OR(AH584="",AH584="-"),"－",IF(OR(AM584=8,AM584=9),"",IF(OR(AJ584=3,AJ584=4,AJ584=5,AJ584=6),VLOOKUP(AH584,INDEX((係数_バス貨物_ガソリン,係数_バス貨物_CNG,係数_バス貨物_軽油,係数_バス貨物_メタノール,係数_バス貨物_LPG),MATCH(AL584,【参考】排出ガスレベル!$AI$4:$AI$671,1),1,AR584):INDEX((係数_バス貨物_ガソリン,係数_バス貨物_CNG,係数_バス貨物_軽油,係数_バス貨物_メタノール,係数_バス貨物_LPG),MATCH(AL584+1,【参考】排出ガスレベル!$AI$4:$AI$671,1)-1,5,AR584),3,FALSE),IF(OR(AJ584=1,AJ584=2),VLOOKUP(AH584,INDEX((係数_乗用_ガソリン,係数_乗用_CNG,係数_乗用_軽油,係数_乗用_メタノール,係数_乗用_LPG),1,1,AR584):INDEX((係数_乗用_ガソリン,係数_乗用_CNG,係数_乗用_軽油,係数_乗用_メタノール,係数_乗用_LPG),125,5,AR584),3,FALSE))))))</f>
        <v/>
      </c>
      <c r="AP584" s="375" t="str">
        <f t="shared" si="162"/>
        <v/>
      </c>
      <c r="AQ584" s="444" t="str">
        <f t="shared" si="163"/>
        <v/>
      </c>
      <c r="AR584" s="375" t="str">
        <f t="shared" si="164"/>
        <v/>
      </c>
      <c r="AS584" s="377" t="str">
        <f t="shared" si="165"/>
        <v/>
      </c>
      <c r="AT584" s="378" t="str">
        <f t="shared" si="166"/>
        <v/>
      </c>
      <c r="AX584" s="625" t="b">
        <f t="shared" si="167"/>
        <v>0</v>
      </c>
      <c r="AY584" s="7" t="str">
        <f t="shared" si="168"/>
        <v>FALSEFALSEFALSE</v>
      </c>
      <c r="AZ584" s="626">
        <f t="shared" si="152"/>
        <v>0</v>
      </c>
      <c r="BA584" s="627" t="str">
        <f t="shared" si="169"/>
        <v/>
      </c>
      <c r="BB584" s="627">
        <f t="shared" si="153"/>
        <v>0</v>
      </c>
    </row>
    <row r="585" spans="1:54">
      <c r="A585" s="381">
        <v>528</v>
      </c>
      <c r="B585" s="117"/>
      <c r="C585" s="288"/>
      <c r="D585" s="289"/>
      <c r="E585" s="289"/>
      <c r="F585" s="290"/>
      <c r="G585" s="292"/>
      <c r="H585" s="116"/>
      <c r="I585" s="292"/>
      <c r="J585" s="116"/>
      <c r="K585" s="370"/>
      <c r="L585" s="370"/>
      <c r="M585" s="370"/>
      <c r="N585" s="371"/>
      <c r="O585" s="371"/>
      <c r="P585" s="371"/>
      <c r="Q585" s="371"/>
      <c r="R585" s="371"/>
      <c r="S585" s="371"/>
      <c r="T585" s="443"/>
      <c r="U585" s="539"/>
      <c r="V585" s="117"/>
      <c r="W585" s="118"/>
      <c r="X585" s="119"/>
      <c r="Y585" s="120"/>
      <c r="Z585" s="122"/>
      <c r="AA585" s="121"/>
      <c r="AB585" s="443"/>
      <c r="AC585" s="734"/>
      <c r="AD585" s="372"/>
      <c r="AE585" s="485"/>
      <c r="AF585" s="373" t="str">
        <f t="shared" si="154"/>
        <v/>
      </c>
      <c r="AG585" s="373" t="str">
        <f t="shared" si="155"/>
        <v/>
      </c>
      <c r="AH585" s="374" t="str">
        <f t="shared" si="156"/>
        <v/>
      </c>
      <c r="AI585" s="375" t="str">
        <f t="shared" si="157"/>
        <v/>
      </c>
      <c r="AJ585" s="375" t="str">
        <f t="shared" si="158"/>
        <v/>
      </c>
      <c r="AK585" s="375" t="str">
        <f t="shared" si="159"/>
        <v/>
      </c>
      <c r="AL585" s="375" t="str">
        <f t="shared" si="160"/>
        <v/>
      </c>
      <c r="AM585" s="375" t="str">
        <f t="shared" si="161"/>
        <v/>
      </c>
      <c r="AN585" s="376" t="str">
        <f>IF(AF585="","",IF(OR(AH585="",AH585="-"),"－",IF(OR(AM585=8,AM585=9),"",IF(OR(AJ585=3,AJ585=4,AJ585=5,AJ585=6),VLOOKUP(AH585,INDEX((係数_バス貨物_ガソリン,係数_バス貨物_CNG,係数_バス貨物_軽油,係数_バス貨物_メタノール,係数_バス貨物_LPG),MATCH(AL585,【参考】排出ガスレベル!$AI$4:$AI$671,1),1,AR585):INDEX((係数_バス貨物_ガソリン,係数_バス貨物_CNG,係数_バス貨物_軽油,係数_バス貨物_メタノール,係数_バス貨物_LPG),MATCH(AL585+1,【参考】排出ガスレベル!$AI$4:$AI$671,1)-1,5,AR585),2,FALSE),IF(OR(AJ585=1,AJ585=2),VLOOKUP(AH585,INDEX((係数_乗用_ガソリン,係数_乗用_CNG,係数_乗用_軽油,係数_乗用_メタノール,係数_乗用_LPG),1,1,AR585):INDEX((係数_乗用_ガソリン,係数_乗用_CNG,係数_乗用_軽油,係数_乗用_メタノール,係数_乗用_LPG),125,5,AR585),2,FALSE))))))</f>
        <v/>
      </c>
      <c r="AO585" s="376" t="str">
        <f>IF(T585="","",IF(OR(AH585="",AH585="-"),"－",IF(OR(AM585=8,AM585=9),"",IF(OR(AJ585=3,AJ585=4,AJ585=5,AJ585=6),VLOOKUP(AH585,INDEX((係数_バス貨物_ガソリン,係数_バス貨物_CNG,係数_バス貨物_軽油,係数_バス貨物_メタノール,係数_バス貨物_LPG),MATCH(AL585,【参考】排出ガスレベル!$AI$4:$AI$671,1),1,AR585):INDEX((係数_バス貨物_ガソリン,係数_バス貨物_CNG,係数_バス貨物_軽油,係数_バス貨物_メタノール,係数_バス貨物_LPG),MATCH(AL585+1,【参考】排出ガスレベル!$AI$4:$AI$671,1)-1,5,AR585),3,FALSE),IF(OR(AJ585=1,AJ585=2),VLOOKUP(AH585,INDEX((係数_乗用_ガソリン,係数_乗用_CNG,係数_乗用_軽油,係数_乗用_メタノール,係数_乗用_LPG),1,1,AR585):INDEX((係数_乗用_ガソリン,係数_乗用_CNG,係数_乗用_軽油,係数_乗用_メタノール,係数_乗用_LPG),125,5,AR585),3,FALSE))))))</f>
        <v/>
      </c>
      <c r="AP585" s="375" t="str">
        <f t="shared" si="162"/>
        <v/>
      </c>
      <c r="AQ585" s="444" t="str">
        <f t="shared" si="163"/>
        <v/>
      </c>
      <c r="AR585" s="375" t="str">
        <f t="shared" si="164"/>
        <v/>
      </c>
      <c r="AS585" s="377" t="str">
        <f t="shared" si="165"/>
        <v/>
      </c>
      <c r="AT585" s="378" t="str">
        <f t="shared" si="166"/>
        <v/>
      </c>
      <c r="AX585" s="625" t="b">
        <f t="shared" si="167"/>
        <v>0</v>
      </c>
      <c r="AY585" s="7" t="str">
        <f t="shared" si="168"/>
        <v>FALSEFALSEFALSE</v>
      </c>
      <c r="AZ585" s="626">
        <f t="shared" si="152"/>
        <v>0</v>
      </c>
      <c r="BA585" s="627" t="str">
        <f t="shared" si="169"/>
        <v/>
      </c>
      <c r="BB585" s="627">
        <f t="shared" si="153"/>
        <v>0</v>
      </c>
    </row>
    <row r="586" spans="1:54">
      <c r="A586" s="381">
        <v>529</v>
      </c>
      <c r="B586" s="117"/>
      <c r="C586" s="288"/>
      <c r="D586" s="289"/>
      <c r="E586" s="289"/>
      <c r="F586" s="290"/>
      <c r="G586" s="292"/>
      <c r="H586" s="116"/>
      <c r="I586" s="292"/>
      <c r="J586" s="116"/>
      <c r="K586" s="370"/>
      <c r="L586" s="370"/>
      <c r="M586" s="370"/>
      <c r="N586" s="371"/>
      <c r="O586" s="371"/>
      <c r="P586" s="371"/>
      <c r="Q586" s="371"/>
      <c r="R586" s="371"/>
      <c r="S586" s="371"/>
      <c r="T586" s="443"/>
      <c r="U586" s="539"/>
      <c r="V586" s="117"/>
      <c r="W586" s="118"/>
      <c r="X586" s="119"/>
      <c r="Y586" s="120"/>
      <c r="Z586" s="122"/>
      <c r="AA586" s="121"/>
      <c r="AB586" s="443"/>
      <c r="AC586" s="734"/>
      <c r="AD586" s="372"/>
      <c r="AE586" s="485"/>
      <c r="AF586" s="373" t="str">
        <f t="shared" si="154"/>
        <v/>
      </c>
      <c r="AG586" s="373" t="str">
        <f t="shared" si="155"/>
        <v/>
      </c>
      <c r="AH586" s="374" t="str">
        <f t="shared" si="156"/>
        <v/>
      </c>
      <c r="AI586" s="375" t="str">
        <f t="shared" si="157"/>
        <v/>
      </c>
      <c r="AJ586" s="375" t="str">
        <f t="shared" si="158"/>
        <v/>
      </c>
      <c r="AK586" s="375" t="str">
        <f t="shared" si="159"/>
        <v/>
      </c>
      <c r="AL586" s="375" t="str">
        <f t="shared" si="160"/>
        <v/>
      </c>
      <c r="AM586" s="375" t="str">
        <f t="shared" si="161"/>
        <v/>
      </c>
      <c r="AN586" s="376" t="str">
        <f>IF(AF586="","",IF(OR(AH586="",AH586="-"),"－",IF(OR(AM586=8,AM586=9),"",IF(OR(AJ586=3,AJ586=4,AJ586=5,AJ586=6),VLOOKUP(AH586,INDEX((係数_バス貨物_ガソリン,係数_バス貨物_CNG,係数_バス貨物_軽油,係数_バス貨物_メタノール,係数_バス貨物_LPG),MATCH(AL586,【参考】排出ガスレベル!$AI$4:$AI$671,1),1,AR586):INDEX((係数_バス貨物_ガソリン,係数_バス貨物_CNG,係数_バス貨物_軽油,係数_バス貨物_メタノール,係数_バス貨物_LPG),MATCH(AL586+1,【参考】排出ガスレベル!$AI$4:$AI$671,1)-1,5,AR586),2,FALSE),IF(OR(AJ586=1,AJ586=2),VLOOKUP(AH586,INDEX((係数_乗用_ガソリン,係数_乗用_CNG,係数_乗用_軽油,係数_乗用_メタノール,係数_乗用_LPG),1,1,AR586):INDEX((係数_乗用_ガソリン,係数_乗用_CNG,係数_乗用_軽油,係数_乗用_メタノール,係数_乗用_LPG),125,5,AR586),2,FALSE))))))</f>
        <v/>
      </c>
      <c r="AO586" s="376" t="str">
        <f>IF(T586="","",IF(OR(AH586="",AH586="-"),"－",IF(OR(AM586=8,AM586=9),"",IF(OR(AJ586=3,AJ586=4,AJ586=5,AJ586=6),VLOOKUP(AH586,INDEX((係数_バス貨物_ガソリン,係数_バス貨物_CNG,係数_バス貨物_軽油,係数_バス貨物_メタノール,係数_バス貨物_LPG),MATCH(AL586,【参考】排出ガスレベル!$AI$4:$AI$671,1),1,AR586):INDEX((係数_バス貨物_ガソリン,係数_バス貨物_CNG,係数_バス貨物_軽油,係数_バス貨物_メタノール,係数_バス貨物_LPG),MATCH(AL586+1,【参考】排出ガスレベル!$AI$4:$AI$671,1)-1,5,AR586),3,FALSE),IF(OR(AJ586=1,AJ586=2),VLOOKUP(AH586,INDEX((係数_乗用_ガソリン,係数_乗用_CNG,係数_乗用_軽油,係数_乗用_メタノール,係数_乗用_LPG),1,1,AR586):INDEX((係数_乗用_ガソリン,係数_乗用_CNG,係数_乗用_軽油,係数_乗用_メタノール,係数_乗用_LPG),125,5,AR586),3,FALSE))))))</f>
        <v/>
      </c>
      <c r="AP586" s="375" t="str">
        <f t="shared" si="162"/>
        <v/>
      </c>
      <c r="AQ586" s="444" t="str">
        <f t="shared" si="163"/>
        <v/>
      </c>
      <c r="AR586" s="375" t="str">
        <f t="shared" si="164"/>
        <v/>
      </c>
      <c r="AS586" s="377" t="str">
        <f t="shared" si="165"/>
        <v/>
      </c>
      <c r="AT586" s="378" t="str">
        <f t="shared" si="166"/>
        <v/>
      </c>
      <c r="AX586" s="625" t="b">
        <f t="shared" si="167"/>
        <v>0</v>
      </c>
      <c r="AY586" s="7" t="str">
        <f t="shared" si="168"/>
        <v>FALSEFALSEFALSE</v>
      </c>
      <c r="AZ586" s="626">
        <f t="shared" si="152"/>
        <v>0</v>
      </c>
      <c r="BA586" s="627" t="str">
        <f t="shared" si="169"/>
        <v/>
      </c>
      <c r="BB586" s="627">
        <f t="shared" si="153"/>
        <v>0</v>
      </c>
    </row>
    <row r="587" spans="1:54">
      <c r="A587" s="381">
        <v>530</v>
      </c>
      <c r="B587" s="117"/>
      <c r="C587" s="288"/>
      <c r="D587" s="289"/>
      <c r="E587" s="289"/>
      <c r="F587" s="290"/>
      <c r="G587" s="292"/>
      <c r="H587" s="116"/>
      <c r="I587" s="292"/>
      <c r="J587" s="116"/>
      <c r="K587" s="370"/>
      <c r="L587" s="370"/>
      <c r="M587" s="370"/>
      <c r="N587" s="371"/>
      <c r="O587" s="371"/>
      <c r="P587" s="371"/>
      <c r="Q587" s="371"/>
      <c r="R587" s="371"/>
      <c r="S587" s="371"/>
      <c r="T587" s="443"/>
      <c r="U587" s="539"/>
      <c r="V587" s="117"/>
      <c r="W587" s="118"/>
      <c r="X587" s="119"/>
      <c r="Y587" s="120"/>
      <c r="Z587" s="122"/>
      <c r="AA587" s="121"/>
      <c r="AB587" s="443"/>
      <c r="AC587" s="734"/>
      <c r="AD587" s="372"/>
      <c r="AE587" s="485"/>
      <c r="AF587" s="373" t="str">
        <f t="shared" si="154"/>
        <v/>
      </c>
      <c r="AG587" s="373" t="str">
        <f t="shared" si="155"/>
        <v/>
      </c>
      <c r="AH587" s="374" t="str">
        <f t="shared" si="156"/>
        <v/>
      </c>
      <c r="AI587" s="375" t="str">
        <f t="shared" si="157"/>
        <v/>
      </c>
      <c r="AJ587" s="375" t="str">
        <f t="shared" si="158"/>
        <v/>
      </c>
      <c r="AK587" s="375" t="str">
        <f t="shared" si="159"/>
        <v/>
      </c>
      <c r="AL587" s="375" t="str">
        <f t="shared" si="160"/>
        <v/>
      </c>
      <c r="AM587" s="375" t="str">
        <f t="shared" si="161"/>
        <v/>
      </c>
      <c r="AN587" s="376" t="str">
        <f>IF(AF587="","",IF(OR(AH587="",AH587="-"),"－",IF(OR(AM587=8,AM587=9),"",IF(OR(AJ587=3,AJ587=4,AJ587=5,AJ587=6),VLOOKUP(AH587,INDEX((係数_バス貨物_ガソリン,係数_バス貨物_CNG,係数_バス貨物_軽油,係数_バス貨物_メタノール,係数_バス貨物_LPG),MATCH(AL587,【参考】排出ガスレベル!$AI$4:$AI$671,1),1,AR587):INDEX((係数_バス貨物_ガソリン,係数_バス貨物_CNG,係数_バス貨物_軽油,係数_バス貨物_メタノール,係数_バス貨物_LPG),MATCH(AL587+1,【参考】排出ガスレベル!$AI$4:$AI$671,1)-1,5,AR587),2,FALSE),IF(OR(AJ587=1,AJ587=2),VLOOKUP(AH587,INDEX((係数_乗用_ガソリン,係数_乗用_CNG,係数_乗用_軽油,係数_乗用_メタノール,係数_乗用_LPG),1,1,AR587):INDEX((係数_乗用_ガソリン,係数_乗用_CNG,係数_乗用_軽油,係数_乗用_メタノール,係数_乗用_LPG),125,5,AR587),2,FALSE))))))</f>
        <v/>
      </c>
      <c r="AO587" s="376" t="str">
        <f>IF(T587="","",IF(OR(AH587="",AH587="-"),"－",IF(OR(AM587=8,AM587=9),"",IF(OR(AJ587=3,AJ587=4,AJ587=5,AJ587=6),VLOOKUP(AH587,INDEX((係数_バス貨物_ガソリン,係数_バス貨物_CNG,係数_バス貨物_軽油,係数_バス貨物_メタノール,係数_バス貨物_LPG),MATCH(AL587,【参考】排出ガスレベル!$AI$4:$AI$671,1),1,AR587):INDEX((係数_バス貨物_ガソリン,係数_バス貨物_CNG,係数_バス貨物_軽油,係数_バス貨物_メタノール,係数_バス貨物_LPG),MATCH(AL587+1,【参考】排出ガスレベル!$AI$4:$AI$671,1)-1,5,AR587),3,FALSE),IF(OR(AJ587=1,AJ587=2),VLOOKUP(AH587,INDEX((係数_乗用_ガソリン,係数_乗用_CNG,係数_乗用_軽油,係数_乗用_メタノール,係数_乗用_LPG),1,1,AR587):INDEX((係数_乗用_ガソリン,係数_乗用_CNG,係数_乗用_軽油,係数_乗用_メタノール,係数_乗用_LPG),125,5,AR587),3,FALSE))))))</f>
        <v/>
      </c>
      <c r="AP587" s="375" t="str">
        <f t="shared" si="162"/>
        <v/>
      </c>
      <c r="AQ587" s="444" t="str">
        <f t="shared" si="163"/>
        <v/>
      </c>
      <c r="AR587" s="375" t="str">
        <f t="shared" si="164"/>
        <v/>
      </c>
      <c r="AS587" s="377" t="str">
        <f t="shared" si="165"/>
        <v/>
      </c>
      <c r="AT587" s="378" t="str">
        <f t="shared" si="166"/>
        <v/>
      </c>
      <c r="AX587" s="625" t="b">
        <f t="shared" si="167"/>
        <v>0</v>
      </c>
      <c r="AY587" s="7" t="str">
        <f t="shared" si="168"/>
        <v>FALSEFALSEFALSE</v>
      </c>
      <c r="AZ587" s="626">
        <f t="shared" si="152"/>
        <v>0</v>
      </c>
      <c r="BA587" s="627" t="str">
        <f t="shared" si="169"/>
        <v/>
      </c>
      <c r="BB587" s="627">
        <f t="shared" si="153"/>
        <v>0</v>
      </c>
    </row>
    <row r="588" spans="1:54">
      <c r="A588" s="381">
        <v>531</v>
      </c>
      <c r="B588" s="117"/>
      <c r="C588" s="288"/>
      <c r="D588" s="289"/>
      <c r="E588" s="289"/>
      <c r="F588" s="290"/>
      <c r="G588" s="292"/>
      <c r="H588" s="116"/>
      <c r="I588" s="292"/>
      <c r="J588" s="116"/>
      <c r="K588" s="370"/>
      <c r="L588" s="370"/>
      <c r="M588" s="370"/>
      <c r="N588" s="371"/>
      <c r="O588" s="371"/>
      <c r="P588" s="371"/>
      <c r="Q588" s="371"/>
      <c r="R588" s="371"/>
      <c r="S588" s="371"/>
      <c r="T588" s="443"/>
      <c r="U588" s="539"/>
      <c r="V588" s="117"/>
      <c r="W588" s="118"/>
      <c r="X588" s="119"/>
      <c r="Y588" s="120"/>
      <c r="Z588" s="122"/>
      <c r="AA588" s="121"/>
      <c r="AB588" s="443"/>
      <c r="AC588" s="734"/>
      <c r="AD588" s="372"/>
      <c r="AE588" s="485"/>
      <c r="AF588" s="373" t="str">
        <f t="shared" si="154"/>
        <v/>
      </c>
      <c r="AG588" s="373" t="str">
        <f t="shared" si="155"/>
        <v/>
      </c>
      <c r="AH588" s="374" t="str">
        <f t="shared" si="156"/>
        <v/>
      </c>
      <c r="AI588" s="375" t="str">
        <f t="shared" si="157"/>
        <v/>
      </c>
      <c r="AJ588" s="375" t="str">
        <f t="shared" si="158"/>
        <v/>
      </c>
      <c r="AK588" s="375" t="str">
        <f t="shared" si="159"/>
        <v/>
      </c>
      <c r="AL588" s="375" t="str">
        <f t="shared" si="160"/>
        <v/>
      </c>
      <c r="AM588" s="375" t="str">
        <f t="shared" si="161"/>
        <v/>
      </c>
      <c r="AN588" s="376" t="str">
        <f>IF(AF588="","",IF(OR(AH588="",AH588="-"),"－",IF(OR(AM588=8,AM588=9),"",IF(OR(AJ588=3,AJ588=4,AJ588=5,AJ588=6),VLOOKUP(AH588,INDEX((係数_バス貨物_ガソリン,係数_バス貨物_CNG,係数_バス貨物_軽油,係数_バス貨物_メタノール,係数_バス貨物_LPG),MATCH(AL588,【参考】排出ガスレベル!$AI$4:$AI$671,1),1,AR588):INDEX((係数_バス貨物_ガソリン,係数_バス貨物_CNG,係数_バス貨物_軽油,係数_バス貨物_メタノール,係数_バス貨物_LPG),MATCH(AL588+1,【参考】排出ガスレベル!$AI$4:$AI$671,1)-1,5,AR588),2,FALSE),IF(OR(AJ588=1,AJ588=2),VLOOKUP(AH588,INDEX((係数_乗用_ガソリン,係数_乗用_CNG,係数_乗用_軽油,係数_乗用_メタノール,係数_乗用_LPG),1,1,AR588):INDEX((係数_乗用_ガソリン,係数_乗用_CNG,係数_乗用_軽油,係数_乗用_メタノール,係数_乗用_LPG),125,5,AR588),2,FALSE))))))</f>
        <v/>
      </c>
      <c r="AO588" s="376" t="str">
        <f>IF(T588="","",IF(OR(AH588="",AH588="-"),"－",IF(OR(AM588=8,AM588=9),"",IF(OR(AJ588=3,AJ588=4,AJ588=5,AJ588=6),VLOOKUP(AH588,INDEX((係数_バス貨物_ガソリン,係数_バス貨物_CNG,係数_バス貨物_軽油,係数_バス貨物_メタノール,係数_バス貨物_LPG),MATCH(AL588,【参考】排出ガスレベル!$AI$4:$AI$671,1),1,AR588):INDEX((係数_バス貨物_ガソリン,係数_バス貨物_CNG,係数_バス貨物_軽油,係数_バス貨物_メタノール,係数_バス貨物_LPG),MATCH(AL588+1,【参考】排出ガスレベル!$AI$4:$AI$671,1)-1,5,AR588),3,FALSE),IF(OR(AJ588=1,AJ588=2),VLOOKUP(AH588,INDEX((係数_乗用_ガソリン,係数_乗用_CNG,係数_乗用_軽油,係数_乗用_メタノール,係数_乗用_LPG),1,1,AR588):INDEX((係数_乗用_ガソリン,係数_乗用_CNG,係数_乗用_軽油,係数_乗用_メタノール,係数_乗用_LPG),125,5,AR588),3,FALSE))))))</f>
        <v/>
      </c>
      <c r="AP588" s="375" t="str">
        <f t="shared" si="162"/>
        <v/>
      </c>
      <c r="AQ588" s="444" t="str">
        <f t="shared" si="163"/>
        <v/>
      </c>
      <c r="AR588" s="375" t="str">
        <f t="shared" si="164"/>
        <v/>
      </c>
      <c r="AS588" s="377" t="str">
        <f t="shared" si="165"/>
        <v/>
      </c>
      <c r="AT588" s="378" t="str">
        <f t="shared" si="166"/>
        <v/>
      </c>
      <c r="AX588" s="625" t="b">
        <f t="shared" si="167"/>
        <v>0</v>
      </c>
      <c r="AY588" s="7" t="str">
        <f t="shared" si="168"/>
        <v>FALSEFALSEFALSE</v>
      </c>
      <c r="AZ588" s="626">
        <f t="shared" si="152"/>
        <v>0</v>
      </c>
      <c r="BA588" s="627" t="str">
        <f t="shared" si="169"/>
        <v/>
      </c>
      <c r="BB588" s="627">
        <f t="shared" si="153"/>
        <v>0</v>
      </c>
    </row>
    <row r="589" spans="1:54">
      <c r="A589" s="381">
        <v>532</v>
      </c>
      <c r="B589" s="117"/>
      <c r="C589" s="288"/>
      <c r="D589" s="289"/>
      <c r="E589" s="289"/>
      <c r="F589" s="290"/>
      <c r="G589" s="292"/>
      <c r="H589" s="116"/>
      <c r="I589" s="292"/>
      <c r="J589" s="116"/>
      <c r="K589" s="370"/>
      <c r="L589" s="370"/>
      <c r="M589" s="370"/>
      <c r="N589" s="371"/>
      <c r="O589" s="371"/>
      <c r="P589" s="371"/>
      <c r="Q589" s="371"/>
      <c r="R589" s="371"/>
      <c r="S589" s="371"/>
      <c r="T589" s="443"/>
      <c r="U589" s="539"/>
      <c r="V589" s="117"/>
      <c r="W589" s="118"/>
      <c r="X589" s="119"/>
      <c r="Y589" s="120"/>
      <c r="Z589" s="122"/>
      <c r="AA589" s="121"/>
      <c r="AB589" s="443"/>
      <c r="AC589" s="734"/>
      <c r="AD589" s="372"/>
      <c r="AE589" s="485"/>
      <c r="AF589" s="373" t="str">
        <f t="shared" si="154"/>
        <v/>
      </c>
      <c r="AG589" s="373" t="str">
        <f t="shared" si="155"/>
        <v/>
      </c>
      <c r="AH589" s="374" t="str">
        <f t="shared" si="156"/>
        <v/>
      </c>
      <c r="AI589" s="375" t="str">
        <f t="shared" si="157"/>
        <v/>
      </c>
      <c r="AJ589" s="375" t="str">
        <f t="shared" si="158"/>
        <v/>
      </c>
      <c r="AK589" s="375" t="str">
        <f t="shared" si="159"/>
        <v/>
      </c>
      <c r="AL589" s="375" t="str">
        <f t="shared" si="160"/>
        <v/>
      </c>
      <c r="AM589" s="375" t="str">
        <f t="shared" si="161"/>
        <v/>
      </c>
      <c r="AN589" s="376" t="str">
        <f>IF(AF589="","",IF(OR(AH589="",AH589="-"),"－",IF(OR(AM589=8,AM589=9),"",IF(OR(AJ589=3,AJ589=4,AJ589=5,AJ589=6),VLOOKUP(AH589,INDEX((係数_バス貨物_ガソリン,係数_バス貨物_CNG,係数_バス貨物_軽油,係数_バス貨物_メタノール,係数_バス貨物_LPG),MATCH(AL589,【参考】排出ガスレベル!$AI$4:$AI$671,1),1,AR589):INDEX((係数_バス貨物_ガソリン,係数_バス貨物_CNG,係数_バス貨物_軽油,係数_バス貨物_メタノール,係数_バス貨物_LPG),MATCH(AL589+1,【参考】排出ガスレベル!$AI$4:$AI$671,1)-1,5,AR589),2,FALSE),IF(OR(AJ589=1,AJ589=2),VLOOKUP(AH589,INDEX((係数_乗用_ガソリン,係数_乗用_CNG,係数_乗用_軽油,係数_乗用_メタノール,係数_乗用_LPG),1,1,AR589):INDEX((係数_乗用_ガソリン,係数_乗用_CNG,係数_乗用_軽油,係数_乗用_メタノール,係数_乗用_LPG),125,5,AR589),2,FALSE))))))</f>
        <v/>
      </c>
      <c r="AO589" s="376" t="str">
        <f>IF(T589="","",IF(OR(AH589="",AH589="-"),"－",IF(OR(AM589=8,AM589=9),"",IF(OR(AJ589=3,AJ589=4,AJ589=5,AJ589=6),VLOOKUP(AH589,INDEX((係数_バス貨物_ガソリン,係数_バス貨物_CNG,係数_バス貨物_軽油,係数_バス貨物_メタノール,係数_バス貨物_LPG),MATCH(AL589,【参考】排出ガスレベル!$AI$4:$AI$671,1),1,AR589):INDEX((係数_バス貨物_ガソリン,係数_バス貨物_CNG,係数_バス貨物_軽油,係数_バス貨物_メタノール,係数_バス貨物_LPG),MATCH(AL589+1,【参考】排出ガスレベル!$AI$4:$AI$671,1)-1,5,AR589),3,FALSE),IF(OR(AJ589=1,AJ589=2),VLOOKUP(AH589,INDEX((係数_乗用_ガソリン,係数_乗用_CNG,係数_乗用_軽油,係数_乗用_メタノール,係数_乗用_LPG),1,1,AR589):INDEX((係数_乗用_ガソリン,係数_乗用_CNG,係数_乗用_軽油,係数_乗用_メタノール,係数_乗用_LPG),125,5,AR589),3,FALSE))))))</f>
        <v/>
      </c>
      <c r="AP589" s="375" t="str">
        <f t="shared" si="162"/>
        <v/>
      </c>
      <c r="AQ589" s="444" t="str">
        <f t="shared" si="163"/>
        <v/>
      </c>
      <c r="AR589" s="375" t="str">
        <f t="shared" si="164"/>
        <v/>
      </c>
      <c r="AS589" s="377" t="str">
        <f t="shared" si="165"/>
        <v/>
      </c>
      <c r="AT589" s="378" t="str">
        <f t="shared" si="166"/>
        <v/>
      </c>
      <c r="AX589" s="625" t="b">
        <f t="shared" si="167"/>
        <v>0</v>
      </c>
      <c r="AY589" s="7" t="str">
        <f t="shared" si="168"/>
        <v>FALSEFALSEFALSE</v>
      </c>
      <c r="AZ589" s="626">
        <f t="shared" si="152"/>
        <v>0</v>
      </c>
      <c r="BA589" s="627" t="str">
        <f t="shared" si="169"/>
        <v/>
      </c>
      <c r="BB589" s="627">
        <f t="shared" si="153"/>
        <v>0</v>
      </c>
    </row>
    <row r="590" spans="1:54">
      <c r="A590" s="381">
        <v>533</v>
      </c>
      <c r="B590" s="117"/>
      <c r="C590" s="288"/>
      <c r="D590" s="289"/>
      <c r="E590" s="289"/>
      <c r="F590" s="290"/>
      <c r="G590" s="292"/>
      <c r="H590" s="116"/>
      <c r="I590" s="292"/>
      <c r="J590" s="116"/>
      <c r="K590" s="370"/>
      <c r="L590" s="370"/>
      <c r="M590" s="370"/>
      <c r="N590" s="371"/>
      <c r="O590" s="371"/>
      <c r="P590" s="371"/>
      <c r="Q590" s="371"/>
      <c r="R590" s="371"/>
      <c r="S590" s="371"/>
      <c r="T590" s="443"/>
      <c r="U590" s="539"/>
      <c r="V590" s="117"/>
      <c r="W590" s="118"/>
      <c r="X590" s="119"/>
      <c r="Y590" s="120"/>
      <c r="Z590" s="122"/>
      <c r="AA590" s="121"/>
      <c r="AB590" s="443"/>
      <c r="AC590" s="734"/>
      <c r="AD590" s="372"/>
      <c r="AE590" s="485"/>
      <c r="AF590" s="373" t="str">
        <f t="shared" si="154"/>
        <v/>
      </c>
      <c r="AG590" s="373" t="str">
        <f t="shared" si="155"/>
        <v/>
      </c>
      <c r="AH590" s="374" t="str">
        <f t="shared" si="156"/>
        <v/>
      </c>
      <c r="AI590" s="375" t="str">
        <f t="shared" si="157"/>
        <v/>
      </c>
      <c r="AJ590" s="375" t="str">
        <f t="shared" si="158"/>
        <v/>
      </c>
      <c r="AK590" s="375" t="str">
        <f t="shared" si="159"/>
        <v/>
      </c>
      <c r="AL590" s="375" t="str">
        <f t="shared" si="160"/>
        <v/>
      </c>
      <c r="AM590" s="375" t="str">
        <f t="shared" si="161"/>
        <v/>
      </c>
      <c r="AN590" s="376" t="str">
        <f>IF(AF590="","",IF(OR(AH590="",AH590="-"),"－",IF(OR(AM590=8,AM590=9),"",IF(OR(AJ590=3,AJ590=4,AJ590=5,AJ590=6),VLOOKUP(AH590,INDEX((係数_バス貨物_ガソリン,係数_バス貨物_CNG,係数_バス貨物_軽油,係数_バス貨物_メタノール,係数_バス貨物_LPG),MATCH(AL590,【参考】排出ガスレベル!$AI$4:$AI$671,1),1,AR590):INDEX((係数_バス貨物_ガソリン,係数_バス貨物_CNG,係数_バス貨物_軽油,係数_バス貨物_メタノール,係数_バス貨物_LPG),MATCH(AL590+1,【参考】排出ガスレベル!$AI$4:$AI$671,1)-1,5,AR590),2,FALSE),IF(OR(AJ590=1,AJ590=2),VLOOKUP(AH590,INDEX((係数_乗用_ガソリン,係数_乗用_CNG,係数_乗用_軽油,係数_乗用_メタノール,係数_乗用_LPG),1,1,AR590):INDEX((係数_乗用_ガソリン,係数_乗用_CNG,係数_乗用_軽油,係数_乗用_メタノール,係数_乗用_LPG),125,5,AR590),2,FALSE))))))</f>
        <v/>
      </c>
      <c r="AO590" s="376" t="str">
        <f>IF(T590="","",IF(OR(AH590="",AH590="-"),"－",IF(OR(AM590=8,AM590=9),"",IF(OR(AJ590=3,AJ590=4,AJ590=5,AJ590=6),VLOOKUP(AH590,INDEX((係数_バス貨物_ガソリン,係数_バス貨物_CNG,係数_バス貨物_軽油,係数_バス貨物_メタノール,係数_バス貨物_LPG),MATCH(AL590,【参考】排出ガスレベル!$AI$4:$AI$671,1),1,AR590):INDEX((係数_バス貨物_ガソリン,係数_バス貨物_CNG,係数_バス貨物_軽油,係数_バス貨物_メタノール,係数_バス貨物_LPG),MATCH(AL590+1,【参考】排出ガスレベル!$AI$4:$AI$671,1)-1,5,AR590),3,FALSE),IF(OR(AJ590=1,AJ590=2),VLOOKUP(AH590,INDEX((係数_乗用_ガソリン,係数_乗用_CNG,係数_乗用_軽油,係数_乗用_メタノール,係数_乗用_LPG),1,1,AR590):INDEX((係数_乗用_ガソリン,係数_乗用_CNG,係数_乗用_軽油,係数_乗用_メタノール,係数_乗用_LPG),125,5,AR590),3,FALSE))))))</f>
        <v/>
      </c>
      <c r="AP590" s="375" t="str">
        <f t="shared" si="162"/>
        <v/>
      </c>
      <c r="AQ590" s="444" t="str">
        <f t="shared" si="163"/>
        <v/>
      </c>
      <c r="AR590" s="375" t="str">
        <f t="shared" si="164"/>
        <v/>
      </c>
      <c r="AS590" s="377" t="str">
        <f t="shared" si="165"/>
        <v/>
      </c>
      <c r="AT590" s="378" t="str">
        <f t="shared" si="166"/>
        <v/>
      </c>
      <c r="AX590" s="625" t="b">
        <f t="shared" si="167"/>
        <v>0</v>
      </c>
      <c r="AY590" s="7" t="str">
        <f t="shared" si="168"/>
        <v>FALSEFALSEFALSE</v>
      </c>
      <c r="AZ590" s="626">
        <f t="shared" si="152"/>
        <v>0</v>
      </c>
      <c r="BA590" s="627" t="str">
        <f t="shared" si="169"/>
        <v/>
      </c>
      <c r="BB590" s="627">
        <f t="shared" si="153"/>
        <v>0</v>
      </c>
    </row>
    <row r="591" spans="1:54">
      <c r="A591" s="381">
        <v>534</v>
      </c>
      <c r="B591" s="117"/>
      <c r="C591" s="288"/>
      <c r="D591" s="289"/>
      <c r="E591" s="289"/>
      <c r="F591" s="290"/>
      <c r="G591" s="292"/>
      <c r="H591" s="116"/>
      <c r="I591" s="292"/>
      <c r="J591" s="116"/>
      <c r="K591" s="370"/>
      <c r="L591" s="370"/>
      <c r="M591" s="370"/>
      <c r="N591" s="371"/>
      <c r="O591" s="371"/>
      <c r="P591" s="371"/>
      <c r="Q591" s="371"/>
      <c r="R591" s="371"/>
      <c r="S591" s="371"/>
      <c r="T591" s="443"/>
      <c r="U591" s="539"/>
      <c r="V591" s="117"/>
      <c r="W591" s="118"/>
      <c r="X591" s="119"/>
      <c r="Y591" s="120"/>
      <c r="Z591" s="122"/>
      <c r="AA591" s="121"/>
      <c r="AB591" s="443"/>
      <c r="AC591" s="734"/>
      <c r="AD591" s="372"/>
      <c r="AE591" s="485"/>
      <c r="AF591" s="373" t="str">
        <f t="shared" si="154"/>
        <v/>
      </c>
      <c r="AG591" s="373" t="str">
        <f t="shared" si="155"/>
        <v/>
      </c>
      <c r="AH591" s="374" t="str">
        <f t="shared" si="156"/>
        <v/>
      </c>
      <c r="AI591" s="375" t="str">
        <f t="shared" si="157"/>
        <v/>
      </c>
      <c r="AJ591" s="375" t="str">
        <f t="shared" si="158"/>
        <v/>
      </c>
      <c r="AK591" s="375" t="str">
        <f t="shared" si="159"/>
        <v/>
      </c>
      <c r="AL591" s="375" t="str">
        <f t="shared" si="160"/>
        <v/>
      </c>
      <c r="AM591" s="375" t="str">
        <f t="shared" si="161"/>
        <v/>
      </c>
      <c r="AN591" s="376" t="str">
        <f>IF(AF591="","",IF(OR(AH591="",AH591="-"),"－",IF(OR(AM591=8,AM591=9),"",IF(OR(AJ591=3,AJ591=4,AJ591=5,AJ591=6),VLOOKUP(AH591,INDEX((係数_バス貨物_ガソリン,係数_バス貨物_CNG,係数_バス貨物_軽油,係数_バス貨物_メタノール,係数_バス貨物_LPG),MATCH(AL591,【参考】排出ガスレベル!$AI$4:$AI$671,1),1,AR591):INDEX((係数_バス貨物_ガソリン,係数_バス貨物_CNG,係数_バス貨物_軽油,係数_バス貨物_メタノール,係数_バス貨物_LPG),MATCH(AL591+1,【参考】排出ガスレベル!$AI$4:$AI$671,1)-1,5,AR591),2,FALSE),IF(OR(AJ591=1,AJ591=2),VLOOKUP(AH591,INDEX((係数_乗用_ガソリン,係数_乗用_CNG,係数_乗用_軽油,係数_乗用_メタノール,係数_乗用_LPG),1,1,AR591):INDEX((係数_乗用_ガソリン,係数_乗用_CNG,係数_乗用_軽油,係数_乗用_メタノール,係数_乗用_LPG),125,5,AR591),2,FALSE))))))</f>
        <v/>
      </c>
      <c r="AO591" s="376" t="str">
        <f>IF(T591="","",IF(OR(AH591="",AH591="-"),"－",IF(OR(AM591=8,AM591=9),"",IF(OR(AJ591=3,AJ591=4,AJ591=5,AJ591=6),VLOOKUP(AH591,INDEX((係数_バス貨物_ガソリン,係数_バス貨物_CNG,係数_バス貨物_軽油,係数_バス貨物_メタノール,係数_バス貨物_LPG),MATCH(AL591,【参考】排出ガスレベル!$AI$4:$AI$671,1),1,AR591):INDEX((係数_バス貨物_ガソリン,係数_バス貨物_CNG,係数_バス貨物_軽油,係数_バス貨物_メタノール,係数_バス貨物_LPG),MATCH(AL591+1,【参考】排出ガスレベル!$AI$4:$AI$671,1)-1,5,AR591),3,FALSE),IF(OR(AJ591=1,AJ591=2),VLOOKUP(AH591,INDEX((係数_乗用_ガソリン,係数_乗用_CNG,係数_乗用_軽油,係数_乗用_メタノール,係数_乗用_LPG),1,1,AR591):INDEX((係数_乗用_ガソリン,係数_乗用_CNG,係数_乗用_軽油,係数_乗用_メタノール,係数_乗用_LPG),125,5,AR591),3,FALSE))))))</f>
        <v/>
      </c>
      <c r="AP591" s="375" t="str">
        <f t="shared" si="162"/>
        <v/>
      </c>
      <c r="AQ591" s="444" t="str">
        <f t="shared" si="163"/>
        <v/>
      </c>
      <c r="AR591" s="375" t="str">
        <f t="shared" si="164"/>
        <v/>
      </c>
      <c r="AS591" s="377" t="str">
        <f t="shared" si="165"/>
        <v/>
      </c>
      <c r="AT591" s="378" t="str">
        <f t="shared" si="166"/>
        <v/>
      </c>
      <c r="AX591" s="625" t="b">
        <f t="shared" si="167"/>
        <v>0</v>
      </c>
      <c r="AY591" s="7" t="str">
        <f t="shared" si="168"/>
        <v>FALSEFALSEFALSE</v>
      </c>
      <c r="AZ591" s="626">
        <f t="shared" si="152"/>
        <v>0</v>
      </c>
      <c r="BA591" s="627" t="str">
        <f t="shared" si="169"/>
        <v/>
      </c>
      <c r="BB591" s="627">
        <f t="shared" si="153"/>
        <v>0</v>
      </c>
    </row>
    <row r="592" spans="1:54">
      <c r="A592" s="381">
        <v>535</v>
      </c>
      <c r="B592" s="117"/>
      <c r="C592" s="288"/>
      <c r="D592" s="289"/>
      <c r="E592" s="289"/>
      <c r="F592" s="290"/>
      <c r="G592" s="292"/>
      <c r="H592" s="116"/>
      <c r="I592" s="292"/>
      <c r="J592" s="116"/>
      <c r="K592" s="370"/>
      <c r="L592" s="370"/>
      <c r="M592" s="370"/>
      <c r="N592" s="371"/>
      <c r="O592" s="371"/>
      <c r="P592" s="371"/>
      <c r="Q592" s="371"/>
      <c r="R592" s="371"/>
      <c r="S592" s="371"/>
      <c r="T592" s="443"/>
      <c r="U592" s="539"/>
      <c r="V592" s="117"/>
      <c r="W592" s="118"/>
      <c r="X592" s="119"/>
      <c r="Y592" s="120"/>
      <c r="Z592" s="122"/>
      <c r="AA592" s="121"/>
      <c r="AB592" s="443"/>
      <c r="AC592" s="734"/>
      <c r="AD592" s="372"/>
      <c r="AE592" s="485"/>
      <c r="AF592" s="373" t="str">
        <f t="shared" si="154"/>
        <v/>
      </c>
      <c r="AG592" s="373" t="str">
        <f t="shared" si="155"/>
        <v/>
      </c>
      <c r="AH592" s="374" t="str">
        <f t="shared" si="156"/>
        <v/>
      </c>
      <c r="AI592" s="375" t="str">
        <f t="shared" si="157"/>
        <v/>
      </c>
      <c r="AJ592" s="375" t="str">
        <f t="shared" si="158"/>
        <v/>
      </c>
      <c r="AK592" s="375" t="str">
        <f t="shared" si="159"/>
        <v/>
      </c>
      <c r="AL592" s="375" t="str">
        <f t="shared" si="160"/>
        <v/>
      </c>
      <c r="AM592" s="375" t="str">
        <f t="shared" si="161"/>
        <v/>
      </c>
      <c r="AN592" s="376" t="str">
        <f>IF(AF592="","",IF(OR(AH592="",AH592="-"),"－",IF(OR(AM592=8,AM592=9),"",IF(OR(AJ592=3,AJ592=4,AJ592=5,AJ592=6),VLOOKUP(AH592,INDEX((係数_バス貨物_ガソリン,係数_バス貨物_CNG,係数_バス貨物_軽油,係数_バス貨物_メタノール,係数_バス貨物_LPG),MATCH(AL592,【参考】排出ガスレベル!$AI$4:$AI$671,1),1,AR592):INDEX((係数_バス貨物_ガソリン,係数_バス貨物_CNG,係数_バス貨物_軽油,係数_バス貨物_メタノール,係数_バス貨物_LPG),MATCH(AL592+1,【参考】排出ガスレベル!$AI$4:$AI$671,1)-1,5,AR592),2,FALSE),IF(OR(AJ592=1,AJ592=2),VLOOKUP(AH592,INDEX((係数_乗用_ガソリン,係数_乗用_CNG,係数_乗用_軽油,係数_乗用_メタノール,係数_乗用_LPG),1,1,AR592):INDEX((係数_乗用_ガソリン,係数_乗用_CNG,係数_乗用_軽油,係数_乗用_メタノール,係数_乗用_LPG),125,5,AR592),2,FALSE))))))</f>
        <v/>
      </c>
      <c r="AO592" s="376" t="str">
        <f>IF(T592="","",IF(OR(AH592="",AH592="-"),"－",IF(OR(AM592=8,AM592=9),"",IF(OR(AJ592=3,AJ592=4,AJ592=5,AJ592=6),VLOOKUP(AH592,INDEX((係数_バス貨物_ガソリン,係数_バス貨物_CNG,係数_バス貨物_軽油,係数_バス貨物_メタノール,係数_バス貨物_LPG),MATCH(AL592,【参考】排出ガスレベル!$AI$4:$AI$671,1),1,AR592):INDEX((係数_バス貨物_ガソリン,係数_バス貨物_CNG,係数_バス貨物_軽油,係数_バス貨物_メタノール,係数_バス貨物_LPG),MATCH(AL592+1,【参考】排出ガスレベル!$AI$4:$AI$671,1)-1,5,AR592),3,FALSE),IF(OR(AJ592=1,AJ592=2),VLOOKUP(AH592,INDEX((係数_乗用_ガソリン,係数_乗用_CNG,係数_乗用_軽油,係数_乗用_メタノール,係数_乗用_LPG),1,1,AR592):INDEX((係数_乗用_ガソリン,係数_乗用_CNG,係数_乗用_軽油,係数_乗用_メタノール,係数_乗用_LPG),125,5,AR592),3,FALSE))))))</f>
        <v/>
      </c>
      <c r="AP592" s="375" t="str">
        <f t="shared" si="162"/>
        <v/>
      </c>
      <c r="AQ592" s="444" t="str">
        <f t="shared" si="163"/>
        <v/>
      </c>
      <c r="AR592" s="375" t="str">
        <f t="shared" si="164"/>
        <v/>
      </c>
      <c r="AS592" s="377" t="str">
        <f t="shared" si="165"/>
        <v/>
      </c>
      <c r="AT592" s="378" t="str">
        <f t="shared" si="166"/>
        <v/>
      </c>
      <c r="AX592" s="625" t="b">
        <f t="shared" si="167"/>
        <v>0</v>
      </c>
      <c r="AY592" s="7" t="str">
        <f t="shared" si="168"/>
        <v>FALSEFALSEFALSE</v>
      </c>
      <c r="AZ592" s="626">
        <f t="shared" si="152"/>
        <v>0</v>
      </c>
      <c r="BA592" s="627" t="str">
        <f t="shared" si="169"/>
        <v/>
      </c>
      <c r="BB592" s="627">
        <f t="shared" si="153"/>
        <v>0</v>
      </c>
    </row>
    <row r="593" spans="1:54">
      <c r="A593" s="381">
        <v>536</v>
      </c>
      <c r="B593" s="117"/>
      <c r="C593" s="288"/>
      <c r="D593" s="289"/>
      <c r="E593" s="289"/>
      <c r="F593" s="290"/>
      <c r="G593" s="292"/>
      <c r="H593" s="116"/>
      <c r="I593" s="292"/>
      <c r="J593" s="116"/>
      <c r="K593" s="370"/>
      <c r="L593" s="370"/>
      <c r="M593" s="370"/>
      <c r="N593" s="371"/>
      <c r="O593" s="371"/>
      <c r="P593" s="371"/>
      <c r="Q593" s="371"/>
      <c r="R593" s="371"/>
      <c r="S593" s="371"/>
      <c r="T593" s="443"/>
      <c r="U593" s="539"/>
      <c r="V593" s="117"/>
      <c r="W593" s="118"/>
      <c r="X593" s="119"/>
      <c r="Y593" s="120"/>
      <c r="Z593" s="122"/>
      <c r="AA593" s="121"/>
      <c r="AB593" s="443"/>
      <c r="AC593" s="734"/>
      <c r="AD593" s="372"/>
      <c r="AE593" s="485"/>
      <c r="AF593" s="373" t="str">
        <f t="shared" si="154"/>
        <v/>
      </c>
      <c r="AG593" s="373" t="str">
        <f t="shared" si="155"/>
        <v/>
      </c>
      <c r="AH593" s="374" t="str">
        <f t="shared" si="156"/>
        <v/>
      </c>
      <c r="AI593" s="375" t="str">
        <f t="shared" si="157"/>
        <v/>
      </c>
      <c r="AJ593" s="375" t="str">
        <f t="shared" si="158"/>
        <v/>
      </c>
      <c r="AK593" s="375" t="str">
        <f t="shared" si="159"/>
        <v/>
      </c>
      <c r="AL593" s="375" t="str">
        <f t="shared" si="160"/>
        <v/>
      </c>
      <c r="AM593" s="375" t="str">
        <f t="shared" si="161"/>
        <v/>
      </c>
      <c r="AN593" s="376" t="str">
        <f>IF(AF593="","",IF(OR(AH593="",AH593="-"),"－",IF(OR(AM593=8,AM593=9),"",IF(OR(AJ593=3,AJ593=4,AJ593=5,AJ593=6),VLOOKUP(AH593,INDEX((係数_バス貨物_ガソリン,係数_バス貨物_CNG,係数_バス貨物_軽油,係数_バス貨物_メタノール,係数_バス貨物_LPG),MATCH(AL593,【参考】排出ガスレベル!$AI$4:$AI$671,1),1,AR593):INDEX((係数_バス貨物_ガソリン,係数_バス貨物_CNG,係数_バス貨物_軽油,係数_バス貨物_メタノール,係数_バス貨物_LPG),MATCH(AL593+1,【参考】排出ガスレベル!$AI$4:$AI$671,1)-1,5,AR593),2,FALSE),IF(OR(AJ593=1,AJ593=2),VLOOKUP(AH593,INDEX((係数_乗用_ガソリン,係数_乗用_CNG,係数_乗用_軽油,係数_乗用_メタノール,係数_乗用_LPG),1,1,AR593):INDEX((係数_乗用_ガソリン,係数_乗用_CNG,係数_乗用_軽油,係数_乗用_メタノール,係数_乗用_LPG),125,5,AR593),2,FALSE))))))</f>
        <v/>
      </c>
      <c r="AO593" s="376" t="str">
        <f>IF(T593="","",IF(OR(AH593="",AH593="-"),"－",IF(OR(AM593=8,AM593=9),"",IF(OR(AJ593=3,AJ593=4,AJ593=5,AJ593=6),VLOOKUP(AH593,INDEX((係数_バス貨物_ガソリン,係数_バス貨物_CNG,係数_バス貨物_軽油,係数_バス貨物_メタノール,係数_バス貨物_LPG),MATCH(AL593,【参考】排出ガスレベル!$AI$4:$AI$671,1),1,AR593):INDEX((係数_バス貨物_ガソリン,係数_バス貨物_CNG,係数_バス貨物_軽油,係数_バス貨物_メタノール,係数_バス貨物_LPG),MATCH(AL593+1,【参考】排出ガスレベル!$AI$4:$AI$671,1)-1,5,AR593),3,FALSE),IF(OR(AJ593=1,AJ593=2),VLOOKUP(AH593,INDEX((係数_乗用_ガソリン,係数_乗用_CNG,係数_乗用_軽油,係数_乗用_メタノール,係数_乗用_LPG),1,1,AR593):INDEX((係数_乗用_ガソリン,係数_乗用_CNG,係数_乗用_軽油,係数_乗用_メタノール,係数_乗用_LPG),125,5,AR593),3,FALSE))))))</f>
        <v/>
      </c>
      <c r="AP593" s="375" t="str">
        <f t="shared" si="162"/>
        <v/>
      </c>
      <c r="AQ593" s="444" t="str">
        <f t="shared" si="163"/>
        <v/>
      </c>
      <c r="AR593" s="375" t="str">
        <f t="shared" si="164"/>
        <v/>
      </c>
      <c r="AS593" s="377" t="str">
        <f t="shared" si="165"/>
        <v/>
      </c>
      <c r="AT593" s="378" t="str">
        <f t="shared" si="166"/>
        <v/>
      </c>
      <c r="AX593" s="625" t="b">
        <f t="shared" si="167"/>
        <v>0</v>
      </c>
      <c r="AY593" s="7" t="str">
        <f t="shared" si="168"/>
        <v>FALSEFALSEFALSE</v>
      </c>
      <c r="AZ593" s="626">
        <f t="shared" si="152"/>
        <v>0</v>
      </c>
      <c r="BA593" s="627" t="str">
        <f t="shared" si="169"/>
        <v/>
      </c>
      <c r="BB593" s="627">
        <f t="shared" si="153"/>
        <v>0</v>
      </c>
    </row>
    <row r="594" spans="1:54">
      <c r="A594" s="381">
        <v>537</v>
      </c>
      <c r="B594" s="117"/>
      <c r="C594" s="288"/>
      <c r="D594" s="289"/>
      <c r="E594" s="289"/>
      <c r="F594" s="290"/>
      <c r="G594" s="292"/>
      <c r="H594" s="116"/>
      <c r="I594" s="292"/>
      <c r="J594" s="116"/>
      <c r="K594" s="370"/>
      <c r="L594" s="370"/>
      <c r="M594" s="370"/>
      <c r="N594" s="371"/>
      <c r="O594" s="371"/>
      <c r="P594" s="371"/>
      <c r="Q594" s="371"/>
      <c r="R594" s="371"/>
      <c r="S594" s="371"/>
      <c r="T594" s="443"/>
      <c r="U594" s="539"/>
      <c r="V594" s="117"/>
      <c r="W594" s="118"/>
      <c r="X594" s="119"/>
      <c r="Y594" s="120"/>
      <c r="Z594" s="122"/>
      <c r="AA594" s="121"/>
      <c r="AB594" s="443"/>
      <c r="AC594" s="734"/>
      <c r="AD594" s="372"/>
      <c r="AE594" s="485"/>
      <c r="AF594" s="373" t="str">
        <f t="shared" si="154"/>
        <v/>
      </c>
      <c r="AG594" s="373" t="str">
        <f t="shared" si="155"/>
        <v/>
      </c>
      <c r="AH594" s="374" t="str">
        <f t="shared" si="156"/>
        <v/>
      </c>
      <c r="AI594" s="375" t="str">
        <f t="shared" si="157"/>
        <v/>
      </c>
      <c r="AJ594" s="375" t="str">
        <f t="shared" si="158"/>
        <v/>
      </c>
      <c r="AK594" s="375" t="str">
        <f t="shared" si="159"/>
        <v/>
      </c>
      <c r="AL594" s="375" t="str">
        <f t="shared" si="160"/>
        <v/>
      </c>
      <c r="AM594" s="375" t="str">
        <f t="shared" si="161"/>
        <v/>
      </c>
      <c r="AN594" s="376" t="str">
        <f>IF(AF594="","",IF(OR(AH594="",AH594="-"),"－",IF(OR(AM594=8,AM594=9),"",IF(OR(AJ594=3,AJ594=4,AJ594=5,AJ594=6),VLOOKUP(AH594,INDEX((係数_バス貨物_ガソリン,係数_バス貨物_CNG,係数_バス貨物_軽油,係数_バス貨物_メタノール,係数_バス貨物_LPG),MATCH(AL594,【参考】排出ガスレベル!$AI$4:$AI$671,1),1,AR594):INDEX((係数_バス貨物_ガソリン,係数_バス貨物_CNG,係数_バス貨物_軽油,係数_バス貨物_メタノール,係数_バス貨物_LPG),MATCH(AL594+1,【参考】排出ガスレベル!$AI$4:$AI$671,1)-1,5,AR594),2,FALSE),IF(OR(AJ594=1,AJ594=2),VLOOKUP(AH594,INDEX((係数_乗用_ガソリン,係数_乗用_CNG,係数_乗用_軽油,係数_乗用_メタノール,係数_乗用_LPG),1,1,AR594):INDEX((係数_乗用_ガソリン,係数_乗用_CNG,係数_乗用_軽油,係数_乗用_メタノール,係数_乗用_LPG),125,5,AR594),2,FALSE))))))</f>
        <v/>
      </c>
      <c r="AO594" s="376" t="str">
        <f>IF(T594="","",IF(OR(AH594="",AH594="-"),"－",IF(OR(AM594=8,AM594=9),"",IF(OR(AJ594=3,AJ594=4,AJ594=5,AJ594=6),VLOOKUP(AH594,INDEX((係数_バス貨物_ガソリン,係数_バス貨物_CNG,係数_バス貨物_軽油,係数_バス貨物_メタノール,係数_バス貨物_LPG),MATCH(AL594,【参考】排出ガスレベル!$AI$4:$AI$671,1),1,AR594):INDEX((係数_バス貨物_ガソリン,係数_バス貨物_CNG,係数_バス貨物_軽油,係数_バス貨物_メタノール,係数_バス貨物_LPG),MATCH(AL594+1,【参考】排出ガスレベル!$AI$4:$AI$671,1)-1,5,AR594),3,FALSE),IF(OR(AJ594=1,AJ594=2),VLOOKUP(AH594,INDEX((係数_乗用_ガソリン,係数_乗用_CNG,係数_乗用_軽油,係数_乗用_メタノール,係数_乗用_LPG),1,1,AR594):INDEX((係数_乗用_ガソリン,係数_乗用_CNG,係数_乗用_軽油,係数_乗用_メタノール,係数_乗用_LPG),125,5,AR594),3,FALSE))))))</f>
        <v/>
      </c>
      <c r="AP594" s="375" t="str">
        <f t="shared" si="162"/>
        <v/>
      </c>
      <c r="AQ594" s="444" t="str">
        <f t="shared" si="163"/>
        <v/>
      </c>
      <c r="AR594" s="375" t="str">
        <f t="shared" si="164"/>
        <v/>
      </c>
      <c r="AS594" s="377" t="str">
        <f t="shared" si="165"/>
        <v/>
      </c>
      <c r="AT594" s="378" t="str">
        <f t="shared" si="166"/>
        <v/>
      </c>
      <c r="AX594" s="625" t="b">
        <f t="shared" si="167"/>
        <v>0</v>
      </c>
      <c r="AY594" s="7" t="str">
        <f t="shared" si="168"/>
        <v>FALSEFALSEFALSE</v>
      </c>
      <c r="AZ594" s="626">
        <f t="shared" si="152"/>
        <v>0</v>
      </c>
      <c r="BA594" s="627" t="str">
        <f t="shared" si="169"/>
        <v/>
      </c>
      <c r="BB594" s="627">
        <f t="shared" si="153"/>
        <v>0</v>
      </c>
    </row>
    <row r="595" spans="1:54">
      <c r="A595" s="381">
        <v>538</v>
      </c>
      <c r="B595" s="117"/>
      <c r="C595" s="288"/>
      <c r="D595" s="289"/>
      <c r="E595" s="289"/>
      <c r="F595" s="290"/>
      <c r="G595" s="292"/>
      <c r="H595" s="116"/>
      <c r="I595" s="292"/>
      <c r="J595" s="116"/>
      <c r="K595" s="370"/>
      <c r="L595" s="370"/>
      <c r="M595" s="370"/>
      <c r="N595" s="371"/>
      <c r="O595" s="371"/>
      <c r="P595" s="371"/>
      <c r="Q595" s="371"/>
      <c r="R595" s="371"/>
      <c r="S595" s="371"/>
      <c r="T595" s="443"/>
      <c r="U595" s="539"/>
      <c r="V595" s="117"/>
      <c r="W595" s="118"/>
      <c r="X595" s="119"/>
      <c r="Y595" s="120"/>
      <c r="Z595" s="122"/>
      <c r="AA595" s="121"/>
      <c r="AB595" s="443"/>
      <c r="AC595" s="734"/>
      <c r="AD595" s="372"/>
      <c r="AE595" s="485"/>
      <c r="AF595" s="373" t="str">
        <f t="shared" si="154"/>
        <v/>
      </c>
      <c r="AG595" s="373" t="str">
        <f t="shared" si="155"/>
        <v/>
      </c>
      <c r="AH595" s="374" t="str">
        <f t="shared" si="156"/>
        <v/>
      </c>
      <c r="AI595" s="375" t="str">
        <f t="shared" si="157"/>
        <v/>
      </c>
      <c r="AJ595" s="375" t="str">
        <f t="shared" si="158"/>
        <v/>
      </c>
      <c r="AK595" s="375" t="str">
        <f t="shared" si="159"/>
        <v/>
      </c>
      <c r="AL595" s="375" t="str">
        <f t="shared" si="160"/>
        <v/>
      </c>
      <c r="AM595" s="375" t="str">
        <f t="shared" si="161"/>
        <v/>
      </c>
      <c r="AN595" s="376" t="str">
        <f>IF(AF595="","",IF(OR(AH595="",AH595="-"),"－",IF(OR(AM595=8,AM595=9),"",IF(OR(AJ595=3,AJ595=4,AJ595=5,AJ595=6),VLOOKUP(AH595,INDEX((係数_バス貨物_ガソリン,係数_バス貨物_CNG,係数_バス貨物_軽油,係数_バス貨物_メタノール,係数_バス貨物_LPG),MATCH(AL595,【参考】排出ガスレベル!$AI$4:$AI$671,1),1,AR595):INDEX((係数_バス貨物_ガソリン,係数_バス貨物_CNG,係数_バス貨物_軽油,係数_バス貨物_メタノール,係数_バス貨物_LPG),MATCH(AL595+1,【参考】排出ガスレベル!$AI$4:$AI$671,1)-1,5,AR595),2,FALSE),IF(OR(AJ595=1,AJ595=2),VLOOKUP(AH595,INDEX((係数_乗用_ガソリン,係数_乗用_CNG,係数_乗用_軽油,係数_乗用_メタノール,係数_乗用_LPG),1,1,AR595):INDEX((係数_乗用_ガソリン,係数_乗用_CNG,係数_乗用_軽油,係数_乗用_メタノール,係数_乗用_LPG),125,5,AR595),2,FALSE))))))</f>
        <v/>
      </c>
      <c r="AO595" s="376" t="str">
        <f>IF(T595="","",IF(OR(AH595="",AH595="-"),"－",IF(OR(AM595=8,AM595=9),"",IF(OR(AJ595=3,AJ595=4,AJ595=5,AJ595=6),VLOOKUP(AH595,INDEX((係数_バス貨物_ガソリン,係数_バス貨物_CNG,係数_バス貨物_軽油,係数_バス貨物_メタノール,係数_バス貨物_LPG),MATCH(AL595,【参考】排出ガスレベル!$AI$4:$AI$671,1),1,AR595):INDEX((係数_バス貨物_ガソリン,係数_バス貨物_CNG,係数_バス貨物_軽油,係数_バス貨物_メタノール,係数_バス貨物_LPG),MATCH(AL595+1,【参考】排出ガスレベル!$AI$4:$AI$671,1)-1,5,AR595),3,FALSE),IF(OR(AJ595=1,AJ595=2),VLOOKUP(AH595,INDEX((係数_乗用_ガソリン,係数_乗用_CNG,係数_乗用_軽油,係数_乗用_メタノール,係数_乗用_LPG),1,1,AR595):INDEX((係数_乗用_ガソリン,係数_乗用_CNG,係数_乗用_軽油,係数_乗用_メタノール,係数_乗用_LPG),125,5,AR595),3,FALSE))))))</f>
        <v/>
      </c>
      <c r="AP595" s="375" t="str">
        <f t="shared" si="162"/>
        <v/>
      </c>
      <c r="AQ595" s="444" t="str">
        <f t="shared" si="163"/>
        <v/>
      </c>
      <c r="AR595" s="375" t="str">
        <f t="shared" si="164"/>
        <v/>
      </c>
      <c r="AS595" s="377" t="str">
        <f t="shared" si="165"/>
        <v/>
      </c>
      <c r="AT595" s="378" t="str">
        <f t="shared" si="166"/>
        <v/>
      </c>
      <c r="AX595" s="625" t="b">
        <f t="shared" si="167"/>
        <v>0</v>
      </c>
      <c r="AY595" s="7" t="str">
        <f t="shared" si="168"/>
        <v>FALSEFALSEFALSE</v>
      </c>
      <c r="AZ595" s="626">
        <f t="shared" si="152"/>
        <v>0</v>
      </c>
      <c r="BA595" s="627" t="str">
        <f t="shared" si="169"/>
        <v/>
      </c>
      <c r="BB595" s="627">
        <f t="shared" si="153"/>
        <v>0</v>
      </c>
    </row>
    <row r="596" spans="1:54">
      <c r="A596" s="381">
        <v>539</v>
      </c>
      <c r="B596" s="117"/>
      <c r="C596" s="288"/>
      <c r="D596" s="289"/>
      <c r="E596" s="289"/>
      <c r="F596" s="290"/>
      <c r="G596" s="292"/>
      <c r="H596" s="116"/>
      <c r="I596" s="292"/>
      <c r="J596" s="116"/>
      <c r="K596" s="370"/>
      <c r="L596" s="370"/>
      <c r="M596" s="370"/>
      <c r="N596" s="371"/>
      <c r="O596" s="371"/>
      <c r="P596" s="371"/>
      <c r="Q596" s="371"/>
      <c r="R596" s="371"/>
      <c r="S596" s="371"/>
      <c r="T596" s="443"/>
      <c r="U596" s="539"/>
      <c r="V596" s="117"/>
      <c r="W596" s="118"/>
      <c r="X596" s="119"/>
      <c r="Y596" s="120"/>
      <c r="Z596" s="122"/>
      <c r="AA596" s="121"/>
      <c r="AB596" s="443"/>
      <c r="AC596" s="734"/>
      <c r="AD596" s="372"/>
      <c r="AE596" s="485"/>
      <c r="AF596" s="373" t="str">
        <f t="shared" si="154"/>
        <v/>
      </c>
      <c r="AG596" s="373" t="str">
        <f t="shared" si="155"/>
        <v/>
      </c>
      <c r="AH596" s="374" t="str">
        <f t="shared" si="156"/>
        <v/>
      </c>
      <c r="AI596" s="375" t="str">
        <f t="shared" si="157"/>
        <v/>
      </c>
      <c r="AJ596" s="375" t="str">
        <f t="shared" si="158"/>
        <v/>
      </c>
      <c r="AK596" s="375" t="str">
        <f t="shared" si="159"/>
        <v/>
      </c>
      <c r="AL596" s="375" t="str">
        <f t="shared" si="160"/>
        <v/>
      </c>
      <c r="AM596" s="375" t="str">
        <f t="shared" si="161"/>
        <v/>
      </c>
      <c r="AN596" s="376" t="str">
        <f>IF(AF596="","",IF(OR(AH596="",AH596="-"),"－",IF(OR(AM596=8,AM596=9),"",IF(OR(AJ596=3,AJ596=4,AJ596=5,AJ596=6),VLOOKUP(AH596,INDEX((係数_バス貨物_ガソリン,係数_バス貨物_CNG,係数_バス貨物_軽油,係数_バス貨物_メタノール,係数_バス貨物_LPG),MATCH(AL596,【参考】排出ガスレベル!$AI$4:$AI$671,1),1,AR596):INDEX((係数_バス貨物_ガソリン,係数_バス貨物_CNG,係数_バス貨物_軽油,係数_バス貨物_メタノール,係数_バス貨物_LPG),MATCH(AL596+1,【参考】排出ガスレベル!$AI$4:$AI$671,1)-1,5,AR596),2,FALSE),IF(OR(AJ596=1,AJ596=2),VLOOKUP(AH596,INDEX((係数_乗用_ガソリン,係数_乗用_CNG,係数_乗用_軽油,係数_乗用_メタノール,係数_乗用_LPG),1,1,AR596):INDEX((係数_乗用_ガソリン,係数_乗用_CNG,係数_乗用_軽油,係数_乗用_メタノール,係数_乗用_LPG),125,5,AR596),2,FALSE))))))</f>
        <v/>
      </c>
      <c r="AO596" s="376" t="str">
        <f>IF(T596="","",IF(OR(AH596="",AH596="-"),"－",IF(OR(AM596=8,AM596=9),"",IF(OR(AJ596=3,AJ596=4,AJ596=5,AJ596=6),VLOOKUP(AH596,INDEX((係数_バス貨物_ガソリン,係数_バス貨物_CNG,係数_バス貨物_軽油,係数_バス貨物_メタノール,係数_バス貨物_LPG),MATCH(AL596,【参考】排出ガスレベル!$AI$4:$AI$671,1),1,AR596):INDEX((係数_バス貨物_ガソリン,係数_バス貨物_CNG,係数_バス貨物_軽油,係数_バス貨物_メタノール,係数_バス貨物_LPG),MATCH(AL596+1,【参考】排出ガスレベル!$AI$4:$AI$671,1)-1,5,AR596),3,FALSE),IF(OR(AJ596=1,AJ596=2),VLOOKUP(AH596,INDEX((係数_乗用_ガソリン,係数_乗用_CNG,係数_乗用_軽油,係数_乗用_メタノール,係数_乗用_LPG),1,1,AR596):INDEX((係数_乗用_ガソリン,係数_乗用_CNG,係数_乗用_軽油,係数_乗用_メタノール,係数_乗用_LPG),125,5,AR596),3,FALSE))))))</f>
        <v/>
      </c>
      <c r="AP596" s="375" t="str">
        <f t="shared" si="162"/>
        <v/>
      </c>
      <c r="AQ596" s="444" t="str">
        <f t="shared" si="163"/>
        <v/>
      </c>
      <c r="AR596" s="375" t="str">
        <f t="shared" si="164"/>
        <v/>
      </c>
      <c r="AS596" s="377" t="str">
        <f t="shared" si="165"/>
        <v/>
      </c>
      <c r="AT596" s="378" t="str">
        <f t="shared" si="166"/>
        <v/>
      </c>
      <c r="AX596" s="625" t="b">
        <f t="shared" si="167"/>
        <v>0</v>
      </c>
      <c r="AY596" s="7" t="str">
        <f t="shared" si="168"/>
        <v>FALSEFALSEFALSE</v>
      </c>
      <c r="AZ596" s="626">
        <f t="shared" si="152"/>
        <v>0</v>
      </c>
      <c r="BA596" s="627" t="str">
        <f t="shared" si="169"/>
        <v/>
      </c>
      <c r="BB596" s="627">
        <f t="shared" si="153"/>
        <v>0</v>
      </c>
    </row>
    <row r="597" spans="1:54">
      <c r="A597" s="381">
        <v>540</v>
      </c>
      <c r="B597" s="117"/>
      <c r="C597" s="288"/>
      <c r="D597" s="289"/>
      <c r="E597" s="289"/>
      <c r="F597" s="290"/>
      <c r="G597" s="292"/>
      <c r="H597" s="116"/>
      <c r="I597" s="292"/>
      <c r="J597" s="116"/>
      <c r="K597" s="370"/>
      <c r="L597" s="370"/>
      <c r="M597" s="370"/>
      <c r="N597" s="371"/>
      <c r="O597" s="371"/>
      <c r="P597" s="371"/>
      <c r="Q597" s="371"/>
      <c r="R597" s="371"/>
      <c r="S597" s="371"/>
      <c r="T597" s="443"/>
      <c r="U597" s="539"/>
      <c r="V597" s="117"/>
      <c r="W597" s="118"/>
      <c r="X597" s="119"/>
      <c r="Y597" s="120"/>
      <c r="Z597" s="122"/>
      <c r="AA597" s="121"/>
      <c r="AB597" s="443"/>
      <c r="AC597" s="734"/>
      <c r="AD597" s="372"/>
      <c r="AE597" s="485"/>
      <c r="AF597" s="373" t="str">
        <f t="shared" si="154"/>
        <v/>
      </c>
      <c r="AG597" s="373" t="str">
        <f t="shared" si="155"/>
        <v/>
      </c>
      <c r="AH597" s="374" t="str">
        <f t="shared" si="156"/>
        <v/>
      </c>
      <c r="AI597" s="375" t="str">
        <f t="shared" si="157"/>
        <v/>
      </c>
      <c r="AJ597" s="375" t="str">
        <f t="shared" si="158"/>
        <v/>
      </c>
      <c r="AK597" s="375" t="str">
        <f t="shared" si="159"/>
        <v/>
      </c>
      <c r="AL597" s="375" t="str">
        <f t="shared" si="160"/>
        <v/>
      </c>
      <c r="AM597" s="375" t="str">
        <f t="shared" si="161"/>
        <v/>
      </c>
      <c r="AN597" s="376" t="str">
        <f>IF(AF597="","",IF(OR(AH597="",AH597="-"),"－",IF(OR(AM597=8,AM597=9),"",IF(OR(AJ597=3,AJ597=4,AJ597=5,AJ597=6),VLOOKUP(AH597,INDEX((係数_バス貨物_ガソリン,係数_バス貨物_CNG,係数_バス貨物_軽油,係数_バス貨物_メタノール,係数_バス貨物_LPG),MATCH(AL597,【参考】排出ガスレベル!$AI$4:$AI$671,1),1,AR597):INDEX((係数_バス貨物_ガソリン,係数_バス貨物_CNG,係数_バス貨物_軽油,係数_バス貨物_メタノール,係数_バス貨物_LPG),MATCH(AL597+1,【参考】排出ガスレベル!$AI$4:$AI$671,1)-1,5,AR597),2,FALSE),IF(OR(AJ597=1,AJ597=2),VLOOKUP(AH597,INDEX((係数_乗用_ガソリン,係数_乗用_CNG,係数_乗用_軽油,係数_乗用_メタノール,係数_乗用_LPG),1,1,AR597):INDEX((係数_乗用_ガソリン,係数_乗用_CNG,係数_乗用_軽油,係数_乗用_メタノール,係数_乗用_LPG),125,5,AR597),2,FALSE))))))</f>
        <v/>
      </c>
      <c r="AO597" s="376" t="str">
        <f>IF(T597="","",IF(OR(AH597="",AH597="-"),"－",IF(OR(AM597=8,AM597=9),"",IF(OR(AJ597=3,AJ597=4,AJ597=5,AJ597=6),VLOOKUP(AH597,INDEX((係数_バス貨物_ガソリン,係数_バス貨物_CNG,係数_バス貨物_軽油,係数_バス貨物_メタノール,係数_バス貨物_LPG),MATCH(AL597,【参考】排出ガスレベル!$AI$4:$AI$671,1),1,AR597):INDEX((係数_バス貨物_ガソリン,係数_バス貨物_CNG,係数_バス貨物_軽油,係数_バス貨物_メタノール,係数_バス貨物_LPG),MATCH(AL597+1,【参考】排出ガスレベル!$AI$4:$AI$671,1)-1,5,AR597),3,FALSE),IF(OR(AJ597=1,AJ597=2),VLOOKUP(AH597,INDEX((係数_乗用_ガソリン,係数_乗用_CNG,係数_乗用_軽油,係数_乗用_メタノール,係数_乗用_LPG),1,1,AR597):INDEX((係数_乗用_ガソリン,係数_乗用_CNG,係数_乗用_軽油,係数_乗用_メタノール,係数_乗用_LPG),125,5,AR597),3,FALSE))))))</f>
        <v/>
      </c>
      <c r="AP597" s="375" t="str">
        <f t="shared" si="162"/>
        <v/>
      </c>
      <c r="AQ597" s="444" t="str">
        <f t="shared" si="163"/>
        <v/>
      </c>
      <c r="AR597" s="375" t="str">
        <f t="shared" si="164"/>
        <v/>
      </c>
      <c r="AS597" s="377" t="str">
        <f t="shared" si="165"/>
        <v/>
      </c>
      <c r="AT597" s="378" t="str">
        <f t="shared" si="166"/>
        <v/>
      </c>
      <c r="AX597" s="625" t="b">
        <f t="shared" si="167"/>
        <v>0</v>
      </c>
      <c r="AY597" s="7" t="str">
        <f t="shared" si="168"/>
        <v>FALSEFALSEFALSE</v>
      </c>
      <c r="AZ597" s="626">
        <f t="shared" si="152"/>
        <v>0</v>
      </c>
      <c r="BA597" s="627" t="str">
        <f t="shared" si="169"/>
        <v/>
      </c>
      <c r="BB597" s="627">
        <f t="shared" si="153"/>
        <v>0</v>
      </c>
    </row>
    <row r="598" spans="1:54">
      <c r="A598" s="381">
        <v>541</v>
      </c>
      <c r="B598" s="117"/>
      <c r="C598" s="288"/>
      <c r="D598" s="289"/>
      <c r="E598" s="289"/>
      <c r="F598" s="290"/>
      <c r="G598" s="292"/>
      <c r="H598" s="116"/>
      <c r="I598" s="292"/>
      <c r="J598" s="116"/>
      <c r="K598" s="370"/>
      <c r="L598" s="370"/>
      <c r="M598" s="370"/>
      <c r="N598" s="371"/>
      <c r="O598" s="371"/>
      <c r="P598" s="371"/>
      <c r="Q598" s="371"/>
      <c r="R598" s="371"/>
      <c r="S598" s="371"/>
      <c r="T598" s="443"/>
      <c r="U598" s="539"/>
      <c r="V598" s="117"/>
      <c r="W598" s="118"/>
      <c r="X598" s="119"/>
      <c r="Y598" s="120"/>
      <c r="Z598" s="122"/>
      <c r="AA598" s="121"/>
      <c r="AB598" s="443"/>
      <c r="AC598" s="734"/>
      <c r="AD598" s="372"/>
      <c r="AE598" s="485"/>
      <c r="AF598" s="373" t="str">
        <f t="shared" si="154"/>
        <v/>
      </c>
      <c r="AG598" s="373" t="str">
        <f t="shared" si="155"/>
        <v/>
      </c>
      <c r="AH598" s="374" t="str">
        <f t="shared" si="156"/>
        <v/>
      </c>
      <c r="AI598" s="375" t="str">
        <f t="shared" si="157"/>
        <v/>
      </c>
      <c r="AJ598" s="375" t="str">
        <f t="shared" si="158"/>
        <v/>
      </c>
      <c r="AK598" s="375" t="str">
        <f t="shared" si="159"/>
        <v/>
      </c>
      <c r="AL598" s="375" t="str">
        <f t="shared" si="160"/>
        <v/>
      </c>
      <c r="AM598" s="375" t="str">
        <f t="shared" si="161"/>
        <v/>
      </c>
      <c r="AN598" s="376" t="str">
        <f>IF(AF598="","",IF(OR(AH598="",AH598="-"),"－",IF(OR(AM598=8,AM598=9),"",IF(OR(AJ598=3,AJ598=4,AJ598=5,AJ598=6),VLOOKUP(AH598,INDEX((係数_バス貨物_ガソリン,係数_バス貨物_CNG,係数_バス貨物_軽油,係数_バス貨物_メタノール,係数_バス貨物_LPG),MATCH(AL598,【参考】排出ガスレベル!$AI$4:$AI$671,1),1,AR598):INDEX((係数_バス貨物_ガソリン,係数_バス貨物_CNG,係数_バス貨物_軽油,係数_バス貨物_メタノール,係数_バス貨物_LPG),MATCH(AL598+1,【参考】排出ガスレベル!$AI$4:$AI$671,1)-1,5,AR598),2,FALSE),IF(OR(AJ598=1,AJ598=2),VLOOKUP(AH598,INDEX((係数_乗用_ガソリン,係数_乗用_CNG,係数_乗用_軽油,係数_乗用_メタノール,係数_乗用_LPG),1,1,AR598):INDEX((係数_乗用_ガソリン,係数_乗用_CNG,係数_乗用_軽油,係数_乗用_メタノール,係数_乗用_LPG),125,5,AR598),2,FALSE))))))</f>
        <v/>
      </c>
      <c r="AO598" s="376" t="str">
        <f>IF(T598="","",IF(OR(AH598="",AH598="-"),"－",IF(OR(AM598=8,AM598=9),"",IF(OR(AJ598=3,AJ598=4,AJ598=5,AJ598=6),VLOOKUP(AH598,INDEX((係数_バス貨物_ガソリン,係数_バス貨物_CNG,係数_バス貨物_軽油,係数_バス貨物_メタノール,係数_バス貨物_LPG),MATCH(AL598,【参考】排出ガスレベル!$AI$4:$AI$671,1),1,AR598):INDEX((係数_バス貨物_ガソリン,係数_バス貨物_CNG,係数_バス貨物_軽油,係数_バス貨物_メタノール,係数_バス貨物_LPG),MATCH(AL598+1,【参考】排出ガスレベル!$AI$4:$AI$671,1)-1,5,AR598),3,FALSE),IF(OR(AJ598=1,AJ598=2),VLOOKUP(AH598,INDEX((係数_乗用_ガソリン,係数_乗用_CNG,係数_乗用_軽油,係数_乗用_メタノール,係数_乗用_LPG),1,1,AR598):INDEX((係数_乗用_ガソリン,係数_乗用_CNG,係数_乗用_軽油,係数_乗用_メタノール,係数_乗用_LPG),125,5,AR598),3,FALSE))))))</f>
        <v/>
      </c>
      <c r="AP598" s="375" t="str">
        <f t="shared" si="162"/>
        <v/>
      </c>
      <c r="AQ598" s="444" t="str">
        <f t="shared" si="163"/>
        <v/>
      </c>
      <c r="AR598" s="375" t="str">
        <f t="shared" si="164"/>
        <v/>
      </c>
      <c r="AS598" s="377" t="str">
        <f t="shared" si="165"/>
        <v/>
      </c>
      <c r="AT598" s="378" t="str">
        <f t="shared" si="166"/>
        <v/>
      </c>
      <c r="AX598" s="625" t="b">
        <f t="shared" si="167"/>
        <v>0</v>
      </c>
      <c r="AY598" s="7" t="str">
        <f t="shared" si="168"/>
        <v>FALSEFALSEFALSE</v>
      </c>
      <c r="AZ598" s="626">
        <f t="shared" si="152"/>
        <v>0</v>
      </c>
      <c r="BA598" s="627" t="str">
        <f t="shared" si="169"/>
        <v/>
      </c>
      <c r="BB598" s="627">
        <f t="shared" si="153"/>
        <v>0</v>
      </c>
    </row>
    <row r="599" spans="1:54">
      <c r="A599" s="381">
        <v>542</v>
      </c>
      <c r="B599" s="117"/>
      <c r="C599" s="288"/>
      <c r="D599" s="289"/>
      <c r="E599" s="289"/>
      <c r="F599" s="290"/>
      <c r="G599" s="292"/>
      <c r="H599" s="116"/>
      <c r="I599" s="292"/>
      <c r="J599" s="116"/>
      <c r="K599" s="370"/>
      <c r="L599" s="370"/>
      <c r="M599" s="370"/>
      <c r="N599" s="371"/>
      <c r="O599" s="371"/>
      <c r="P599" s="371"/>
      <c r="Q599" s="371"/>
      <c r="R599" s="371"/>
      <c r="S599" s="371"/>
      <c r="T599" s="443"/>
      <c r="U599" s="539"/>
      <c r="V599" s="117"/>
      <c r="W599" s="118"/>
      <c r="X599" s="119"/>
      <c r="Y599" s="120"/>
      <c r="Z599" s="122"/>
      <c r="AA599" s="121"/>
      <c r="AB599" s="443"/>
      <c r="AC599" s="734"/>
      <c r="AD599" s="372"/>
      <c r="AE599" s="485"/>
      <c r="AF599" s="373" t="str">
        <f t="shared" si="154"/>
        <v/>
      </c>
      <c r="AG599" s="373" t="str">
        <f t="shared" si="155"/>
        <v/>
      </c>
      <c r="AH599" s="374" t="str">
        <f t="shared" si="156"/>
        <v/>
      </c>
      <c r="AI599" s="375" t="str">
        <f t="shared" si="157"/>
        <v/>
      </c>
      <c r="AJ599" s="375" t="str">
        <f t="shared" si="158"/>
        <v/>
      </c>
      <c r="AK599" s="375" t="str">
        <f t="shared" si="159"/>
        <v/>
      </c>
      <c r="AL599" s="375" t="str">
        <f t="shared" si="160"/>
        <v/>
      </c>
      <c r="AM599" s="375" t="str">
        <f t="shared" si="161"/>
        <v/>
      </c>
      <c r="AN599" s="376" t="str">
        <f>IF(AF599="","",IF(OR(AH599="",AH599="-"),"－",IF(OR(AM599=8,AM599=9),"",IF(OR(AJ599=3,AJ599=4,AJ599=5,AJ599=6),VLOOKUP(AH599,INDEX((係数_バス貨物_ガソリン,係数_バス貨物_CNG,係数_バス貨物_軽油,係数_バス貨物_メタノール,係数_バス貨物_LPG),MATCH(AL599,【参考】排出ガスレベル!$AI$4:$AI$671,1),1,AR599):INDEX((係数_バス貨物_ガソリン,係数_バス貨物_CNG,係数_バス貨物_軽油,係数_バス貨物_メタノール,係数_バス貨物_LPG),MATCH(AL599+1,【参考】排出ガスレベル!$AI$4:$AI$671,1)-1,5,AR599),2,FALSE),IF(OR(AJ599=1,AJ599=2),VLOOKUP(AH599,INDEX((係数_乗用_ガソリン,係数_乗用_CNG,係数_乗用_軽油,係数_乗用_メタノール,係数_乗用_LPG),1,1,AR599):INDEX((係数_乗用_ガソリン,係数_乗用_CNG,係数_乗用_軽油,係数_乗用_メタノール,係数_乗用_LPG),125,5,AR599),2,FALSE))))))</f>
        <v/>
      </c>
      <c r="AO599" s="376" t="str">
        <f>IF(T599="","",IF(OR(AH599="",AH599="-"),"－",IF(OR(AM599=8,AM599=9),"",IF(OR(AJ599=3,AJ599=4,AJ599=5,AJ599=6),VLOOKUP(AH599,INDEX((係数_バス貨物_ガソリン,係数_バス貨物_CNG,係数_バス貨物_軽油,係数_バス貨物_メタノール,係数_バス貨物_LPG),MATCH(AL599,【参考】排出ガスレベル!$AI$4:$AI$671,1),1,AR599):INDEX((係数_バス貨物_ガソリン,係数_バス貨物_CNG,係数_バス貨物_軽油,係数_バス貨物_メタノール,係数_バス貨物_LPG),MATCH(AL599+1,【参考】排出ガスレベル!$AI$4:$AI$671,1)-1,5,AR599),3,FALSE),IF(OR(AJ599=1,AJ599=2),VLOOKUP(AH599,INDEX((係数_乗用_ガソリン,係数_乗用_CNG,係数_乗用_軽油,係数_乗用_メタノール,係数_乗用_LPG),1,1,AR599):INDEX((係数_乗用_ガソリン,係数_乗用_CNG,係数_乗用_軽油,係数_乗用_メタノール,係数_乗用_LPG),125,5,AR599),3,FALSE))))))</f>
        <v/>
      </c>
      <c r="AP599" s="375" t="str">
        <f t="shared" si="162"/>
        <v/>
      </c>
      <c r="AQ599" s="444" t="str">
        <f t="shared" si="163"/>
        <v/>
      </c>
      <c r="AR599" s="375" t="str">
        <f t="shared" si="164"/>
        <v/>
      </c>
      <c r="AS599" s="377" t="str">
        <f t="shared" si="165"/>
        <v/>
      </c>
      <c r="AT599" s="378" t="str">
        <f t="shared" si="166"/>
        <v/>
      </c>
      <c r="AX599" s="625" t="b">
        <f t="shared" si="167"/>
        <v>0</v>
      </c>
      <c r="AY599" s="7" t="str">
        <f t="shared" si="168"/>
        <v>FALSEFALSEFALSE</v>
      </c>
      <c r="AZ599" s="626">
        <f t="shared" si="152"/>
        <v>0</v>
      </c>
      <c r="BA599" s="627" t="str">
        <f t="shared" si="169"/>
        <v/>
      </c>
      <c r="BB599" s="627">
        <f t="shared" si="153"/>
        <v>0</v>
      </c>
    </row>
    <row r="600" spans="1:54">
      <c r="A600" s="381">
        <v>543</v>
      </c>
      <c r="B600" s="117"/>
      <c r="C600" s="288"/>
      <c r="D600" s="289"/>
      <c r="E600" s="289"/>
      <c r="F600" s="290"/>
      <c r="G600" s="292"/>
      <c r="H600" s="116"/>
      <c r="I600" s="292"/>
      <c r="J600" s="116"/>
      <c r="K600" s="370"/>
      <c r="L600" s="370"/>
      <c r="M600" s="370"/>
      <c r="N600" s="371"/>
      <c r="O600" s="371"/>
      <c r="P600" s="371"/>
      <c r="Q600" s="371"/>
      <c r="R600" s="371"/>
      <c r="S600" s="371"/>
      <c r="T600" s="443"/>
      <c r="U600" s="539"/>
      <c r="V600" s="117"/>
      <c r="W600" s="118"/>
      <c r="X600" s="119"/>
      <c r="Y600" s="120"/>
      <c r="Z600" s="122"/>
      <c r="AA600" s="121"/>
      <c r="AB600" s="443"/>
      <c r="AC600" s="734"/>
      <c r="AD600" s="372"/>
      <c r="AE600" s="485"/>
      <c r="AF600" s="373" t="str">
        <f t="shared" si="154"/>
        <v/>
      </c>
      <c r="AG600" s="373" t="str">
        <f t="shared" si="155"/>
        <v/>
      </c>
      <c r="AH600" s="374" t="str">
        <f t="shared" si="156"/>
        <v/>
      </c>
      <c r="AI600" s="375" t="str">
        <f t="shared" si="157"/>
        <v/>
      </c>
      <c r="AJ600" s="375" t="str">
        <f t="shared" si="158"/>
        <v/>
      </c>
      <c r="AK600" s="375" t="str">
        <f t="shared" si="159"/>
        <v/>
      </c>
      <c r="AL600" s="375" t="str">
        <f t="shared" si="160"/>
        <v/>
      </c>
      <c r="AM600" s="375" t="str">
        <f t="shared" si="161"/>
        <v/>
      </c>
      <c r="AN600" s="376" t="str">
        <f>IF(AF600="","",IF(OR(AH600="",AH600="-"),"－",IF(OR(AM600=8,AM600=9),"",IF(OR(AJ600=3,AJ600=4,AJ600=5,AJ600=6),VLOOKUP(AH600,INDEX((係数_バス貨物_ガソリン,係数_バス貨物_CNG,係数_バス貨物_軽油,係数_バス貨物_メタノール,係数_バス貨物_LPG),MATCH(AL600,【参考】排出ガスレベル!$AI$4:$AI$671,1),1,AR600):INDEX((係数_バス貨物_ガソリン,係数_バス貨物_CNG,係数_バス貨物_軽油,係数_バス貨物_メタノール,係数_バス貨物_LPG),MATCH(AL600+1,【参考】排出ガスレベル!$AI$4:$AI$671,1)-1,5,AR600),2,FALSE),IF(OR(AJ600=1,AJ600=2),VLOOKUP(AH600,INDEX((係数_乗用_ガソリン,係数_乗用_CNG,係数_乗用_軽油,係数_乗用_メタノール,係数_乗用_LPG),1,1,AR600):INDEX((係数_乗用_ガソリン,係数_乗用_CNG,係数_乗用_軽油,係数_乗用_メタノール,係数_乗用_LPG),125,5,AR600),2,FALSE))))))</f>
        <v/>
      </c>
      <c r="AO600" s="376" t="str">
        <f>IF(T600="","",IF(OR(AH600="",AH600="-"),"－",IF(OR(AM600=8,AM600=9),"",IF(OR(AJ600=3,AJ600=4,AJ600=5,AJ600=6),VLOOKUP(AH600,INDEX((係数_バス貨物_ガソリン,係数_バス貨物_CNG,係数_バス貨物_軽油,係数_バス貨物_メタノール,係数_バス貨物_LPG),MATCH(AL600,【参考】排出ガスレベル!$AI$4:$AI$671,1),1,AR600):INDEX((係数_バス貨物_ガソリン,係数_バス貨物_CNG,係数_バス貨物_軽油,係数_バス貨物_メタノール,係数_バス貨物_LPG),MATCH(AL600+1,【参考】排出ガスレベル!$AI$4:$AI$671,1)-1,5,AR600),3,FALSE),IF(OR(AJ600=1,AJ600=2),VLOOKUP(AH600,INDEX((係数_乗用_ガソリン,係数_乗用_CNG,係数_乗用_軽油,係数_乗用_メタノール,係数_乗用_LPG),1,1,AR600):INDEX((係数_乗用_ガソリン,係数_乗用_CNG,係数_乗用_軽油,係数_乗用_メタノール,係数_乗用_LPG),125,5,AR600),3,FALSE))))))</f>
        <v/>
      </c>
      <c r="AP600" s="375" t="str">
        <f t="shared" si="162"/>
        <v/>
      </c>
      <c r="AQ600" s="444" t="str">
        <f t="shared" si="163"/>
        <v/>
      </c>
      <c r="AR600" s="375" t="str">
        <f t="shared" si="164"/>
        <v/>
      </c>
      <c r="AS600" s="377" t="str">
        <f t="shared" si="165"/>
        <v/>
      </c>
      <c r="AT600" s="378" t="str">
        <f t="shared" si="166"/>
        <v/>
      </c>
      <c r="AX600" s="625" t="b">
        <f t="shared" si="167"/>
        <v>0</v>
      </c>
      <c r="AY600" s="7" t="str">
        <f t="shared" si="168"/>
        <v>FALSEFALSEFALSE</v>
      </c>
      <c r="AZ600" s="626">
        <f t="shared" si="152"/>
        <v>0</v>
      </c>
      <c r="BA600" s="627" t="str">
        <f t="shared" si="169"/>
        <v/>
      </c>
      <c r="BB600" s="627">
        <f t="shared" si="153"/>
        <v>0</v>
      </c>
    </row>
    <row r="601" spans="1:54">
      <c r="A601" s="381">
        <v>544</v>
      </c>
      <c r="B601" s="117"/>
      <c r="C601" s="288"/>
      <c r="D601" s="289"/>
      <c r="E601" s="289"/>
      <c r="F601" s="290"/>
      <c r="G601" s="292"/>
      <c r="H601" s="116"/>
      <c r="I601" s="292"/>
      <c r="J601" s="116"/>
      <c r="K601" s="370"/>
      <c r="L601" s="370"/>
      <c r="M601" s="370"/>
      <c r="N601" s="371"/>
      <c r="O601" s="371"/>
      <c r="P601" s="371"/>
      <c r="Q601" s="371"/>
      <c r="R601" s="371"/>
      <c r="S601" s="371"/>
      <c r="T601" s="443"/>
      <c r="U601" s="539"/>
      <c r="V601" s="117"/>
      <c r="W601" s="118"/>
      <c r="X601" s="119"/>
      <c r="Y601" s="120"/>
      <c r="Z601" s="122"/>
      <c r="AA601" s="121"/>
      <c r="AB601" s="443"/>
      <c r="AC601" s="734"/>
      <c r="AD601" s="372"/>
      <c r="AE601" s="485"/>
      <c r="AF601" s="373" t="str">
        <f t="shared" si="154"/>
        <v/>
      </c>
      <c r="AG601" s="373" t="str">
        <f t="shared" si="155"/>
        <v/>
      </c>
      <c r="AH601" s="374" t="str">
        <f t="shared" si="156"/>
        <v/>
      </c>
      <c r="AI601" s="375" t="str">
        <f t="shared" si="157"/>
        <v/>
      </c>
      <c r="AJ601" s="375" t="str">
        <f t="shared" si="158"/>
        <v/>
      </c>
      <c r="AK601" s="375" t="str">
        <f t="shared" si="159"/>
        <v/>
      </c>
      <c r="AL601" s="375" t="str">
        <f t="shared" si="160"/>
        <v/>
      </c>
      <c r="AM601" s="375" t="str">
        <f t="shared" si="161"/>
        <v/>
      </c>
      <c r="AN601" s="376" t="str">
        <f>IF(AF601="","",IF(OR(AH601="",AH601="-"),"－",IF(OR(AM601=8,AM601=9),"",IF(OR(AJ601=3,AJ601=4,AJ601=5,AJ601=6),VLOOKUP(AH601,INDEX((係数_バス貨物_ガソリン,係数_バス貨物_CNG,係数_バス貨物_軽油,係数_バス貨物_メタノール,係数_バス貨物_LPG),MATCH(AL601,【参考】排出ガスレベル!$AI$4:$AI$671,1),1,AR601):INDEX((係数_バス貨物_ガソリン,係数_バス貨物_CNG,係数_バス貨物_軽油,係数_バス貨物_メタノール,係数_バス貨物_LPG),MATCH(AL601+1,【参考】排出ガスレベル!$AI$4:$AI$671,1)-1,5,AR601),2,FALSE),IF(OR(AJ601=1,AJ601=2),VLOOKUP(AH601,INDEX((係数_乗用_ガソリン,係数_乗用_CNG,係数_乗用_軽油,係数_乗用_メタノール,係数_乗用_LPG),1,1,AR601):INDEX((係数_乗用_ガソリン,係数_乗用_CNG,係数_乗用_軽油,係数_乗用_メタノール,係数_乗用_LPG),125,5,AR601),2,FALSE))))))</f>
        <v/>
      </c>
      <c r="AO601" s="376" t="str">
        <f>IF(T601="","",IF(OR(AH601="",AH601="-"),"－",IF(OR(AM601=8,AM601=9),"",IF(OR(AJ601=3,AJ601=4,AJ601=5,AJ601=6),VLOOKUP(AH601,INDEX((係数_バス貨物_ガソリン,係数_バス貨物_CNG,係数_バス貨物_軽油,係数_バス貨物_メタノール,係数_バス貨物_LPG),MATCH(AL601,【参考】排出ガスレベル!$AI$4:$AI$671,1),1,AR601):INDEX((係数_バス貨物_ガソリン,係数_バス貨物_CNG,係数_バス貨物_軽油,係数_バス貨物_メタノール,係数_バス貨物_LPG),MATCH(AL601+1,【参考】排出ガスレベル!$AI$4:$AI$671,1)-1,5,AR601),3,FALSE),IF(OR(AJ601=1,AJ601=2),VLOOKUP(AH601,INDEX((係数_乗用_ガソリン,係数_乗用_CNG,係数_乗用_軽油,係数_乗用_メタノール,係数_乗用_LPG),1,1,AR601):INDEX((係数_乗用_ガソリン,係数_乗用_CNG,係数_乗用_軽油,係数_乗用_メタノール,係数_乗用_LPG),125,5,AR601),3,FALSE))))))</f>
        <v/>
      </c>
      <c r="AP601" s="375" t="str">
        <f t="shared" si="162"/>
        <v/>
      </c>
      <c r="AQ601" s="444" t="str">
        <f t="shared" si="163"/>
        <v/>
      </c>
      <c r="AR601" s="375" t="str">
        <f t="shared" si="164"/>
        <v/>
      </c>
      <c r="AS601" s="377" t="str">
        <f t="shared" si="165"/>
        <v/>
      </c>
      <c r="AT601" s="378" t="str">
        <f t="shared" si="166"/>
        <v/>
      </c>
      <c r="AX601" s="625" t="b">
        <f t="shared" si="167"/>
        <v>0</v>
      </c>
      <c r="AY601" s="7" t="str">
        <f t="shared" si="168"/>
        <v>FALSEFALSEFALSE</v>
      </c>
      <c r="AZ601" s="626">
        <f t="shared" si="152"/>
        <v>0</v>
      </c>
      <c r="BA601" s="627" t="str">
        <f t="shared" si="169"/>
        <v/>
      </c>
      <c r="BB601" s="627">
        <f t="shared" si="153"/>
        <v>0</v>
      </c>
    </row>
    <row r="602" spans="1:54">
      <c r="A602" s="381">
        <v>545</v>
      </c>
      <c r="B602" s="117"/>
      <c r="C602" s="288"/>
      <c r="D602" s="289"/>
      <c r="E602" s="289"/>
      <c r="F602" s="290"/>
      <c r="G602" s="292"/>
      <c r="H602" s="116"/>
      <c r="I602" s="292"/>
      <c r="J602" s="116"/>
      <c r="K602" s="370"/>
      <c r="L602" s="370"/>
      <c r="M602" s="370"/>
      <c r="N602" s="371"/>
      <c r="O602" s="371"/>
      <c r="P602" s="371"/>
      <c r="Q602" s="371"/>
      <c r="R602" s="371"/>
      <c r="S602" s="371"/>
      <c r="T602" s="443"/>
      <c r="U602" s="539"/>
      <c r="V602" s="117"/>
      <c r="W602" s="118"/>
      <c r="X602" s="119"/>
      <c r="Y602" s="120"/>
      <c r="Z602" s="122"/>
      <c r="AA602" s="121"/>
      <c r="AB602" s="443"/>
      <c r="AC602" s="734"/>
      <c r="AD602" s="372"/>
      <c r="AE602" s="485"/>
      <c r="AF602" s="373" t="str">
        <f t="shared" si="154"/>
        <v/>
      </c>
      <c r="AG602" s="373" t="str">
        <f t="shared" si="155"/>
        <v/>
      </c>
      <c r="AH602" s="374" t="str">
        <f t="shared" si="156"/>
        <v/>
      </c>
      <c r="AI602" s="375" t="str">
        <f t="shared" si="157"/>
        <v/>
      </c>
      <c r="AJ602" s="375" t="str">
        <f t="shared" si="158"/>
        <v/>
      </c>
      <c r="AK602" s="375" t="str">
        <f t="shared" si="159"/>
        <v/>
      </c>
      <c r="AL602" s="375" t="str">
        <f t="shared" si="160"/>
        <v/>
      </c>
      <c r="AM602" s="375" t="str">
        <f t="shared" si="161"/>
        <v/>
      </c>
      <c r="AN602" s="376" t="str">
        <f>IF(AF602="","",IF(OR(AH602="",AH602="-"),"－",IF(OR(AM602=8,AM602=9),"",IF(OR(AJ602=3,AJ602=4,AJ602=5,AJ602=6),VLOOKUP(AH602,INDEX((係数_バス貨物_ガソリン,係数_バス貨物_CNG,係数_バス貨物_軽油,係数_バス貨物_メタノール,係数_バス貨物_LPG),MATCH(AL602,【参考】排出ガスレベル!$AI$4:$AI$671,1),1,AR602):INDEX((係数_バス貨物_ガソリン,係数_バス貨物_CNG,係数_バス貨物_軽油,係数_バス貨物_メタノール,係数_バス貨物_LPG),MATCH(AL602+1,【参考】排出ガスレベル!$AI$4:$AI$671,1)-1,5,AR602),2,FALSE),IF(OR(AJ602=1,AJ602=2),VLOOKUP(AH602,INDEX((係数_乗用_ガソリン,係数_乗用_CNG,係数_乗用_軽油,係数_乗用_メタノール,係数_乗用_LPG),1,1,AR602):INDEX((係数_乗用_ガソリン,係数_乗用_CNG,係数_乗用_軽油,係数_乗用_メタノール,係数_乗用_LPG),125,5,AR602),2,FALSE))))))</f>
        <v/>
      </c>
      <c r="AO602" s="376" t="str">
        <f>IF(T602="","",IF(OR(AH602="",AH602="-"),"－",IF(OR(AM602=8,AM602=9),"",IF(OR(AJ602=3,AJ602=4,AJ602=5,AJ602=6),VLOOKUP(AH602,INDEX((係数_バス貨物_ガソリン,係数_バス貨物_CNG,係数_バス貨物_軽油,係数_バス貨物_メタノール,係数_バス貨物_LPG),MATCH(AL602,【参考】排出ガスレベル!$AI$4:$AI$671,1),1,AR602):INDEX((係数_バス貨物_ガソリン,係数_バス貨物_CNG,係数_バス貨物_軽油,係数_バス貨物_メタノール,係数_バス貨物_LPG),MATCH(AL602+1,【参考】排出ガスレベル!$AI$4:$AI$671,1)-1,5,AR602),3,FALSE),IF(OR(AJ602=1,AJ602=2),VLOOKUP(AH602,INDEX((係数_乗用_ガソリン,係数_乗用_CNG,係数_乗用_軽油,係数_乗用_メタノール,係数_乗用_LPG),1,1,AR602):INDEX((係数_乗用_ガソリン,係数_乗用_CNG,係数_乗用_軽油,係数_乗用_メタノール,係数_乗用_LPG),125,5,AR602),3,FALSE))))))</f>
        <v/>
      </c>
      <c r="AP602" s="375" t="str">
        <f t="shared" si="162"/>
        <v/>
      </c>
      <c r="AQ602" s="444" t="str">
        <f t="shared" si="163"/>
        <v/>
      </c>
      <c r="AR602" s="375" t="str">
        <f t="shared" si="164"/>
        <v/>
      </c>
      <c r="AS602" s="377" t="str">
        <f t="shared" si="165"/>
        <v/>
      </c>
      <c r="AT602" s="378" t="str">
        <f t="shared" si="166"/>
        <v/>
      </c>
      <c r="AX602" s="625" t="b">
        <f t="shared" si="167"/>
        <v>0</v>
      </c>
      <c r="AY602" s="7" t="str">
        <f t="shared" si="168"/>
        <v>FALSEFALSEFALSE</v>
      </c>
      <c r="AZ602" s="626">
        <f t="shared" si="152"/>
        <v>0</v>
      </c>
      <c r="BA602" s="627" t="str">
        <f t="shared" si="169"/>
        <v/>
      </c>
      <c r="BB602" s="627">
        <f t="shared" si="153"/>
        <v>0</v>
      </c>
    </row>
    <row r="603" spans="1:54">
      <c r="A603" s="381">
        <v>546</v>
      </c>
      <c r="B603" s="117"/>
      <c r="C603" s="288"/>
      <c r="D603" s="289"/>
      <c r="E603" s="289"/>
      <c r="F603" s="290"/>
      <c r="G603" s="292"/>
      <c r="H603" s="116"/>
      <c r="I603" s="292"/>
      <c r="J603" s="116"/>
      <c r="K603" s="370"/>
      <c r="L603" s="370"/>
      <c r="M603" s="370"/>
      <c r="N603" s="371"/>
      <c r="O603" s="371"/>
      <c r="P603" s="371"/>
      <c r="Q603" s="371"/>
      <c r="R603" s="371"/>
      <c r="S603" s="371"/>
      <c r="T603" s="443"/>
      <c r="U603" s="539"/>
      <c r="V603" s="117"/>
      <c r="W603" s="118"/>
      <c r="X603" s="119"/>
      <c r="Y603" s="120"/>
      <c r="Z603" s="122"/>
      <c r="AA603" s="121"/>
      <c r="AB603" s="443"/>
      <c r="AC603" s="734"/>
      <c r="AD603" s="372"/>
      <c r="AE603" s="485"/>
      <c r="AF603" s="373" t="str">
        <f t="shared" si="154"/>
        <v/>
      </c>
      <c r="AG603" s="373" t="str">
        <f t="shared" si="155"/>
        <v/>
      </c>
      <c r="AH603" s="374" t="str">
        <f t="shared" si="156"/>
        <v/>
      </c>
      <c r="AI603" s="375" t="str">
        <f t="shared" si="157"/>
        <v/>
      </c>
      <c r="AJ603" s="375" t="str">
        <f t="shared" si="158"/>
        <v/>
      </c>
      <c r="AK603" s="375" t="str">
        <f t="shared" si="159"/>
        <v/>
      </c>
      <c r="AL603" s="375" t="str">
        <f t="shared" si="160"/>
        <v/>
      </c>
      <c r="AM603" s="375" t="str">
        <f t="shared" si="161"/>
        <v/>
      </c>
      <c r="AN603" s="376" t="str">
        <f>IF(AF603="","",IF(OR(AH603="",AH603="-"),"－",IF(OR(AM603=8,AM603=9),"",IF(OR(AJ603=3,AJ603=4,AJ603=5,AJ603=6),VLOOKUP(AH603,INDEX((係数_バス貨物_ガソリン,係数_バス貨物_CNG,係数_バス貨物_軽油,係数_バス貨物_メタノール,係数_バス貨物_LPG),MATCH(AL603,【参考】排出ガスレベル!$AI$4:$AI$671,1),1,AR603):INDEX((係数_バス貨物_ガソリン,係数_バス貨物_CNG,係数_バス貨物_軽油,係数_バス貨物_メタノール,係数_バス貨物_LPG),MATCH(AL603+1,【参考】排出ガスレベル!$AI$4:$AI$671,1)-1,5,AR603),2,FALSE),IF(OR(AJ603=1,AJ603=2),VLOOKUP(AH603,INDEX((係数_乗用_ガソリン,係数_乗用_CNG,係数_乗用_軽油,係数_乗用_メタノール,係数_乗用_LPG),1,1,AR603):INDEX((係数_乗用_ガソリン,係数_乗用_CNG,係数_乗用_軽油,係数_乗用_メタノール,係数_乗用_LPG),125,5,AR603),2,FALSE))))))</f>
        <v/>
      </c>
      <c r="AO603" s="376" t="str">
        <f>IF(T603="","",IF(OR(AH603="",AH603="-"),"－",IF(OR(AM603=8,AM603=9),"",IF(OR(AJ603=3,AJ603=4,AJ603=5,AJ603=6),VLOOKUP(AH603,INDEX((係数_バス貨物_ガソリン,係数_バス貨物_CNG,係数_バス貨物_軽油,係数_バス貨物_メタノール,係数_バス貨物_LPG),MATCH(AL603,【参考】排出ガスレベル!$AI$4:$AI$671,1),1,AR603):INDEX((係数_バス貨物_ガソリン,係数_バス貨物_CNG,係数_バス貨物_軽油,係数_バス貨物_メタノール,係数_バス貨物_LPG),MATCH(AL603+1,【参考】排出ガスレベル!$AI$4:$AI$671,1)-1,5,AR603),3,FALSE),IF(OR(AJ603=1,AJ603=2),VLOOKUP(AH603,INDEX((係数_乗用_ガソリン,係数_乗用_CNG,係数_乗用_軽油,係数_乗用_メタノール,係数_乗用_LPG),1,1,AR603):INDEX((係数_乗用_ガソリン,係数_乗用_CNG,係数_乗用_軽油,係数_乗用_メタノール,係数_乗用_LPG),125,5,AR603),3,FALSE))))))</f>
        <v/>
      </c>
      <c r="AP603" s="375" t="str">
        <f t="shared" si="162"/>
        <v/>
      </c>
      <c r="AQ603" s="444" t="str">
        <f t="shared" si="163"/>
        <v/>
      </c>
      <c r="AR603" s="375" t="str">
        <f t="shared" si="164"/>
        <v/>
      </c>
      <c r="AS603" s="377" t="str">
        <f t="shared" si="165"/>
        <v/>
      </c>
      <c r="AT603" s="378" t="str">
        <f t="shared" si="166"/>
        <v/>
      </c>
      <c r="AX603" s="625" t="b">
        <f t="shared" si="167"/>
        <v>0</v>
      </c>
      <c r="AY603" s="7" t="str">
        <f t="shared" si="168"/>
        <v>FALSEFALSEFALSE</v>
      </c>
      <c r="AZ603" s="626">
        <f t="shared" si="152"/>
        <v>0</v>
      </c>
      <c r="BA603" s="627" t="str">
        <f t="shared" si="169"/>
        <v/>
      </c>
      <c r="BB603" s="627">
        <f t="shared" si="153"/>
        <v>0</v>
      </c>
    </row>
    <row r="604" spans="1:54">
      <c r="A604" s="381">
        <v>547</v>
      </c>
      <c r="B604" s="117"/>
      <c r="C604" s="288"/>
      <c r="D604" s="289"/>
      <c r="E604" s="289"/>
      <c r="F604" s="290"/>
      <c r="G604" s="292"/>
      <c r="H604" s="116"/>
      <c r="I604" s="292"/>
      <c r="J604" s="116"/>
      <c r="K604" s="370"/>
      <c r="L604" s="370"/>
      <c r="M604" s="370"/>
      <c r="N604" s="371"/>
      <c r="O604" s="371"/>
      <c r="P604" s="371"/>
      <c r="Q604" s="371"/>
      <c r="R604" s="371"/>
      <c r="S604" s="371"/>
      <c r="T604" s="443"/>
      <c r="U604" s="539"/>
      <c r="V604" s="117"/>
      <c r="W604" s="118"/>
      <c r="X604" s="119"/>
      <c r="Y604" s="120"/>
      <c r="Z604" s="122"/>
      <c r="AA604" s="121"/>
      <c r="AB604" s="443"/>
      <c r="AC604" s="734"/>
      <c r="AD604" s="372"/>
      <c r="AE604" s="485"/>
      <c r="AF604" s="373" t="str">
        <f t="shared" si="154"/>
        <v/>
      </c>
      <c r="AG604" s="373" t="str">
        <f t="shared" si="155"/>
        <v/>
      </c>
      <c r="AH604" s="374" t="str">
        <f t="shared" si="156"/>
        <v/>
      </c>
      <c r="AI604" s="375" t="str">
        <f t="shared" si="157"/>
        <v/>
      </c>
      <c r="AJ604" s="375" t="str">
        <f t="shared" si="158"/>
        <v/>
      </c>
      <c r="AK604" s="375" t="str">
        <f t="shared" si="159"/>
        <v/>
      </c>
      <c r="AL604" s="375" t="str">
        <f t="shared" si="160"/>
        <v/>
      </c>
      <c r="AM604" s="375" t="str">
        <f t="shared" si="161"/>
        <v/>
      </c>
      <c r="AN604" s="376" t="str">
        <f>IF(AF604="","",IF(OR(AH604="",AH604="-"),"－",IF(OR(AM604=8,AM604=9),"",IF(OR(AJ604=3,AJ604=4,AJ604=5,AJ604=6),VLOOKUP(AH604,INDEX((係数_バス貨物_ガソリン,係数_バス貨物_CNG,係数_バス貨物_軽油,係数_バス貨物_メタノール,係数_バス貨物_LPG),MATCH(AL604,【参考】排出ガスレベル!$AI$4:$AI$671,1),1,AR604):INDEX((係数_バス貨物_ガソリン,係数_バス貨物_CNG,係数_バス貨物_軽油,係数_バス貨物_メタノール,係数_バス貨物_LPG),MATCH(AL604+1,【参考】排出ガスレベル!$AI$4:$AI$671,1)-1,5,AR604),2,FALSE),IF(OR(AJ604=1,AJ604=2),VLOOKUP(AH604,INDEX((係数_乗用_ガソリン,係数_乗用_CNG,係数_乗用_軽油,係数_乗用_メタノール,係数_乗用_LPG),1,1,AR604):INDEX((係数_乗用_ガソリン,係数_乗用_CNG,係数_乗用_軽油,係数_乗用_メタノール,係数_乗用_LPG),125,5,AR604),2,FALSE))))))</f>
        <v/>
      </c>
      <c r="AO604" s="376" t="str">
        <f>IF(T604="","",IF(OR(AH604="",AH604="-"),"－",IF(OR(AM604=8,AM604=9),"",IF(OR(AJ604=3,AJ604=4,AJ604=5,AJ604=6),VLOOKUP(AH604,INDEX((係数_バス貨物_ガソリン,係数_バス貨物_CNG,係数_バス貨物_軽油,係数_バス貨物_メタノール,係数_バス貨物_LPG),MATCH(AL604,【参考】排出ガスレベル!$AI$4:$AI$671,1),1,AR604):INDEX((係数_バス貨物_ガソリン,係数_バス貨物_CNG,係数_バス貨物_軽油,係数_バス貨物_メタノール,係数_バス貨物_LPG),MATCH(AL604+1,【参考】排出ガスレベル!$AI$4:$AI$671,1)-1,5,AR604),3,FALSE),IF(OR(AJ604=1,AJ604=2),VLOOKUP(AH604,INDEX((係数_乗用_ガソリン,係数_乗用_CNG,係数_乗用_軽油,係数_乗用_メタノール,係数_乗用_LPG),1,1,AR604):INDEX((係数_乗用_ガソリン,係数_乗用_CNG,係数_乗用_軽油,係数_乗用_メタノール,係数_乗用_LPG),125,5,AR604),3,FALSE))))))</f>
        <v/>
      </c>
      <c r="AP604" s="375" t="str">
        <f t="shared" si="162"/>
        <v/>
      </c>
      <c r="AQ604" s="444" t="str">
        <f t="shared" si="163"/>
        <v/>
      </c>
      <c r="AR604" s="375" t="str">
        <f t="shared" si="164"/>
        <v/>
      </c>
      <c r="AS604" s="377" t="str">
        <f t="shared" si="165"/>
        <v/>
      </c>
      <c r="AT604" s="378" t="str">
        <f t="shared" si="166"/>
        <v/>
      </c>
      <c r="AX604" s="625" t="b">
        <f t="shared" si="167"/>
        <v>0</v>
      </c>
      <c r="AY604" s="7" t="str">
        <f t="shared" si="168"/>
        <v>FALSEFALSEFALSE</v>
      </c>
      <c r="AZ604" s="626">
        <f t="shared" si="152"/>
        <v>0</v>
      </c>
      <c r="BA604" s="627" t="str">
        <f t="shared" si="169"/>
        <v/>
      </c>
      <c r="BB604" s="627">
        <f t="shared" si="153"/>
        <v>0</v>
      </c>
    </row>
    <row r="605" spans="1:54">
      <c r="A605" s="381">
        <v>548</v>
      </c>
      <c r="B605" s="117"/>
      <c r="C605" s="288"/>
      <c r="D605" s="289"/>
      <c r="E605" s="289"/>
      <c r="F605" s="290"/>
      <c r="G605" s="292"/>
      <c r="H605" s="116"/>
      <c r="I605" s="292"/>
      <c r="J605" s="116"/>
      <c r="K605" s="370"/>
      <c r="L605" s="370"/>
      <c r="M605" s="370"/>
      <c r="N605" s="371"/>
      <c r="O605" s="371"/>
      <c r="P605" s="371"/>
      <c r="Q605" s="371"/>
      <c r="R605" s="371"/>
      <c r="S605" s="371"/>
      <c r="T605" s="443"/>
      <c r="U605" s="539"/>
      <c r="V605" s="117"/>
      <c r="W605" s="118"/>
      <c r="X605" s="119"/>
      <c r="Y605" s="120"/>
      <c r="Z605" s="122"/>
      <c r="AA605" s="121"/>
      <c r="AB605" s="443"/>
      <c r="AC605" s="734"/>
      <c r="AD605" s="372"/>
      <c r="AE605" s="485"/>
      <c r="AF605" s="373" t="str">
        <f t="shared" si="154"/>
        <v/>
      </c>
      <c r="AG605" s="373" t="str">
        <f t="shared" si="155"/>
        <v/>
      </c>
      <c r="AH605" s="374" t="str">
        <f t="shared" si="156"/>
        <v/>
      </c>
      <c r="AI605" s="375" t="str">
        <f t="shared" si="157"/>
        <v/>
      </c>
      <c r="AJ605" s="375" t="str">
        <f t="shared" si="158"/>
        <v/>
      </c>
      <c r="AK605" s="375" t="str">
        <f t="shared" si="159"/>
        <v/>
      </c>
      <c r="AL605" s="375" t="str">
        <f t="shared" si="160"/>
        <v/>
      </c>
      <c r="AM605" s="375" t="str">
        <f t="shared" si="161"/>
        <v/>
      </c>
      <c r="AN605" s="376" t="str">
        <f>IF(AF605="","",IF(OR(AH605="",AH605="-"),"－",IF(OR(AM605=8,AM605=9),"",IF(OR(AJ605=3,AJ605=4,AJ605=5,AJ605=6),VLOOKUP(AH605,INDEX((係数_バス貨物_ガソリン,係数_バス貨物_CNG,係数_バス貨物_軽油,係数_バス貨物_メタノール,係数_バス貨物_LPG),MATCH(AL605,【参考】排出ガスレベル!$AI$4:$AI$671,1),1,AR605):INDEX((係数_バス貨物_ガソリン,係数_バス貨物_CNG,係数_バス貨物_軽油,係数_バス貨物_メタノール,係数_バス貨物_LPG),MATCH(AL605+1,【参考】排出ガスレベル!$AI$4:$AI$671,1)-1,5,AR605),2,FALSE),IF(OR(AJ605=1,AJ605=2),VLOOKUP(AH605,INDEX((係数_乗用_ガソリン,係数_乗用_CNG,係数_乗用_軽油,係数_乗用_メタノール,係数_乗用_LPG),1,1,AR605):INDEX((係数_乗用_ガソリン,係数_乗用_CNG,係数_乗用_軽油,係数_乗用_メタノール,係数_乗用_LPG),125,5,AR605),2,FALSE))))))</f>
        <v/>
      </c>
      <c r="AO605" s="376" t="str">
        <f>IF(T605="","",IF(OR(AH605="",AH605="-"),"－",IF(OR(AM605=8,AM605=9),"",IF(OR(AJ605=3,AJ605=4,AJ605=5,AJ605=6),VLOOKUP(AH605,INDEX((係数_バス貨物_ガソリン,係数_バス貨物_CNG,係数_バス貨物_軽油,係数_バス貨物_メタノール,係数_バス貨物_LPG),MATCH(AL605,【参考】排出ガスレベル!$AI$4:$AI$671,1),1,AR605):INDEX((係数_バス貨物_ガソリン,係数_バス貨物_CNG,係数_バス貨物_軽油,係数_バス貨物_メタノール,係数_バス貨物_LPG),MATCH(AL605+1,【参考】排出ガスレベル!$AI$4:$AI$671,1)-1,5,AR605),3,FALSE),IF(OR(AJ605=1,AJ605=2),VLOOKUP(AH605,INDEX((係数_乗用_ガソリン,係数_乗用_CNG,係数_乗用_軽油,係数_乗用_メタノール,係数_乗用_LPG),1,1,AR605):INDEX((係数_乗用_ガソリン,係数_乗用_CNG,係数_乗用_軽油,係数_乗用_メタノール,係数_乗用_LPG),125,5,AR605),3,FALSE))))))</f>
        <v/>
      </c>
      <c r="AP605" s="375" t="str">
        <f t="shared" si="162"/>
        <v/>
      </c>
      <c r="AQ605" s="444" t="str">
        <f t="shared" si="163"/>
        <v/>
      </c>
      <c r="AR605" s="375" t="str">
        <f t="shared" si="164"/>
        <v/>
      </c>
      <c r="AS605" s="377" t="str">
        <f t="shared" si="165"/>
        <v/>
      </c>
      <c r="AT605" s="378" t="str">
        <f t="shared" si="166"/>
        <v/>
      </c>
      <c r="AX605" s="625" t="b">
        <f t="shared" si="167"/>
        <v>0</v>
      </c>
      <c r="AY605" s="7" t="str">
        <f t="shared" si="168"/>
        <v>FALSEFALSEFALSE</v>
      </c>
      <c r="AZ605" s="626">
        <f t="shared" si="152"/>
        <v>0</v>
      </c>
      <c r="BA605" s="627" t="str">
        <f t="shared" si="169"/>
        <v/>
      </c>
      <c r="BB605" s="627">
        <f t="shared" si="153"/>
        <v>0</v>
      </c>
    </row>
    <row r="606" spans="1:54">
      <c r="A606" s="381">
        <v>549</v>
      </c>
      <c r="B606" s="117"/>
      <c r="C606" s="288"/>
      <c r="D606" s="289"/>
      <c r="E606" s="289"/>
      <c r="F606" s="290"/>
      <c r="G606" s="292"/>
      <c r="H606" s="116"/>
      <c r="I606" s="292"/>
      <c r="J606" s="116"/>
      <c r="K606" s="370"/>
      <c r="L606" s="370"/>
      <c r="M606" s="370"/>
      <c r="N606" s="371"/>
      <c r="O606" s="371"/>
      <c r="P606" s="371"/>
      <c r="Q606" s="371"/>
      <c r="R606" s="371"/>
      <c r="S606" s="371"/>
      <c r="T606" s="443"/>
      <c r="U606" s="539"/>
      <c r="V606" s="117"/>
      <c r="W606" s="118"/>
      <c r="X606" s="119"/>
      <c r="Y606" s="120"/>
      <c r="Z606" s="122"/>
      <c r="AA606" s="121"/>
      <c r="AB606" s="443"/>
      <c r="AC606" s="734"/>
      <c r="AD606" s="372"/>
      <c r="AE606" s="485"/>
      <c r="AF606" s="373" t="str">
        <f t="shared" si="154"/>
        <v/>
      </c>
      <c r="AG606" s="373" t="str">
        <f t="shared" si="155"/>
        <v/>
      </c>
      <c r="AH606" s="374" t="str">
        <f t="shared" si="156"/>
        <v/>
      </c>
      <c r="AI606" s="375" t="str">
        <f t="shared" si="157"/>
        <v/>
      </c>
      <c r="AJ606" s="375" t="str">
        <f t="shared" si="158"/>
        <v/>
      </c>
      <c r="AK606" s="375" t="str">
        <f t="shared" si="159"/>
        <v/>
      </c>
      <c r="AL606" s="375" t="str">
        <f t="shared" si="160"/>
        <v/>
      </c>
      <c r="AM606" s="375" t="str">
        <f t="shared" si="161"/>
        <v/>
      </c>
      <c r="AN606" s="376" t="str">
        <f>IF(AF606="","",IF(OR(AH606="",AH606="-"),"－",IF(OR(AM606=8,AM606=9),"",IF(OR(AJ606=3,AJ606=4,AJ606=5,AJ606=6),VLOOKUP(AH606,INDEX((係数_バス貨物_ガソリン,係数_バス貨物_CNG,係数_バス貨物_軽油,係数_バス貨物_メタノール,係数_バス貨物_LPG),MATCH(AL606,【参考】排出ガスレベル!$AI$4:$AI$671,1),1,AR606):INDEX((係数_バス貨物_ガソリン,係数_バス貨物_CNG,係数_バス貨物_軽油,係数_バス貨物_メタノール,係数_バス貨物_LPG),MATCH(AL606+1,【参考】排出ガスレベル!$AI$4:$AI$671,1)-1,5,AR606),2,FALSE),IF(OR(AJ606=1,AJ606=2),VLOOKUP(AH606,INDEX((係数_乗用_ガソリン,係数_乗用_CNG,係数_乗用_軽油,係数_乗用_メタノール,係数_乗用_LPG),1,1,AR606):INDEX((係数_乗用_ガソリン,係数_乗用_CNG,係数_乗用_軽油,係数_乗用_メタノール,係数_乗用_LPG),125,5,AR606),2,FALSE))))))</f>
        <v/>
      </c>
      <c r="AO606" s="376" t="str">
        <f>IF(T606="","",IF(OR(AH606="",AH606="-"),"－",IF(OR(AM606=8,AM606=9),"",IF(OR(AJ606=3,AJ606=4,AJ606=5,AJ606=6),VLOOKUP(AH606,INDEX((係数_バス貨物_ガソリン,係数_バス貨物_CNG,係数_バス貨物_軽油,係数_バス貨物_メタノール,係数_バス貨物_LPG),MATCH(AL606,【参考】排出ガスレベル!$AI$4:$AI$671,1),1,AR606):INDEX((係数_バス貨物_ガソリン,係数_バス貨物_CNG,係数_バス貨物_軽油,係数_バス貨物_メタノール,係数_バス貨物_LPG),MATCH(AL606+1,【参考】排出ガスレベル!$AI$4:$AI$671,1)-1,5,AR606),3,FALSE),IF(OR(AJ606=1,AJ606=2),VLOOKUP(AH606,INDEX((係数_乗用_ガソリン,係数_乗用_CNG,係数_乗用_軽油,係数_乗用_メタノール,係数_乗用_LPG),1,1,AR606):INDEX((係数_乗用_ガソリン,係数_乗用_CNG,係数_乗用_軽油,係数_乗用_メタノール,係数_乗用_LPG),125,5,AR606),3,FALSE))))))</f>
        <v/>
      </c>
      <c r="AP606" s="375" t="str">
        <f t="shared" si="162"/>
        <v/>
      </c>
      <c r="AQ606" s="444" t="str">
        <f t="shared" si="163"/>
        <v/>
      </c>
      <c r="AR606" s="375" t="str">
        <f t="shared" si="164"/>
        <v/>
      </c>
      <c r="AS606" s="377" t="str">
        <f t="shared" si="165"/>
        <v/>
      </c>
      <c r="AT606" s="378" t="str">
        <f t="shared" si="166"/>
        <v/>
      </c>
      <c r="AX606" s="625" t="b">
        <f t="shared" si="167"/>
        <v>0</v>
      </c>
      <c r="AY606" s="7" t="str">
        <f t="shared" si="168"/>
        <v>FALSEFALSEFALSE</v>
      </c>
      <c r="AZ606" s="626">
        <f t="shared" si="152"/>
        <v>0</v>
      </c>
      <c r="BA606" s="627" t="str">
        <f t="shared" si="169"/>
        <v/>
      </c>
      <c r="BB606" s="627">
        <f t="shared" si="153"/>
        <v>0</v>
      </c>
    </row>
    <row r="607" spans="1:54">
      <c r="A607" s="381">
        <v>550</v>
      </c>
      <c r="B607" s="117"/>
      <c r="C607" s="288"/>
      <c r="D607" s="289"/>
      <c r="E607" s="289"/>
      <c r="F607" s="290"/>
      <c r="G607" s="292"/>
      <c r="H607" s="116"/>
      <c r="I607" s="292"/>
      <c r="J607" s="116"/>
      <c r="K607" s="370"/>
      <c r="L607" s="370"/>
      <c r="M607" s="370"/>
      <c r="N607" s="371"/>
      <c r="O607" s="371"/>
      <c r="P607" s="371"/>
      <c r="Q607" s="371"/>
      <c r="R607" s="371"/>
      <c r="S607" s="371"/>
      <c r="T607" s="443"/>
      <c r="U607" s="539"/>
      <c r="V607" s="117"/>
      <c r="W607" s="118"/>
      <c r="X607" s="119"/>
      <c r="Y607" s="120"/>
      <c r="Z607" s="122"/>
      <c r="AA607" s="121"/>
      <c r="AB607" s="443"/>
      <c r="AC607" s="734"/>
      <c r="AD607" s="372"/>
      <c r="AE607" s="485"/>
      <c r="AF607" s="373" t="str">
        <f t="shared" si="154"/>
        <v/>
      </c>
      <c r="AG607" s="373" t="str">
        <f t="shared" si="155"/>
        <v/>
      </c>
      <c r="AH607" s="374" t="str">
        <f t="shared" si="156"/>
        <v/>
      </c>
      <c r="AI607" s="375" t="str">
        <f t="shared" si="157"/>
        <v/>
      </c>
      <c r="AJ607" s="375" t="str">
        <f t="shared" si="158"/>
        <v/>
      </c>
      <c r="AK607" s="375" t="str">
        <f t="shared" si="159"/>
        <v/>
      </c>
      <c r="AL607" s="375" t="str">
        <f t="shared" si="160"/>
        <v/>
      </c>
      <c r="AM607" s="375" t="str">
        <f t="shared" si="161"/>
        <v/>
      </c>
      <c r="AN607" s="376" t="str">
        <f>IF(AF607="","",IF(OR(AH607="",AH607="-"),"－",IF(OR(AM607=8,AM607=9),"",IF(OR(AJ607=3,AJ607=4,AJ607=5,AJ607=6),VLOOKUP(AH607,INDEX((係数_バス貨物_ガソリン,係数_バス貨物_CNG,係数_バス貨物_軽油,係数_バス貨物_メタノール,係数_バス貨物_LPG),MATCH(AL607,【参考】排出ガスレベル!$AI$4:$AI$671,1),1,AR607):INDEX((係数_バス貨物_ガソリン,係数_バス貨物_CNG,係数_バス貨物_軽油,係数_バス貨物_メタノール,係数_バス貨物_LPG),MATCH(AL607+1,【参考】排出ガスレベル!$AI$4:$AI$671,1)-1,5,AR607),2,FALSE),IF(OR(AJ607=1,AJ607=2),VLOOKUP(AH607,INDEX((係数_乗用_ガソリン,係数_乗用_CNG,係数_乗用_軽油,係数_乗用_メタノール,係数_乗用_LPG),1,1,AR607):INDEX((係数_乗用_ガソリン,係数_乗用_CNG,係数_乗用_軽油,係数_乗用_メタノール,係数_乗用_LPG),125,5,AR607),2,FALSE))))))</f>
        <v/>
      </c>
      <c r="AO607" s="376" t="str">
        <f>IF(T607="","",IF(OR(AH607="",AH607="-"),"－",IF(OR(AM607=8,AM607=9),"",IF(OR(AJ607=3,AJ607=4,AJ607=5,AJ607=6),VLOOKUP(AH607,INDEX((係数_バス貨物_ガソリン,係数_バス貨物_CNG,係数_バス貨物_軽油,係数_バス貨物_メタノール,係数_バス貨物_LPG),MATCH(AL607,【参考】排出ガスレベル!$AI$4:$AI$671,1),1,AR607):INDEX((係数_バス貨物_ガソリン,係数_バス貨物_CNG,係数_バス貨物_軽油,係数_バス貨物_メタノール,係数_バス貨物_LPG),MATCH(AL607+1,【参考】排出ガスレベル!$AI$4:$AI$671,1)-1,5,AR607),3,FALSE),IF(OR(AJ607=1,AJ607=2),VLOOKUP(AH607,INDEX((係数_乗用_ガソリン,係数_乗用_CNG,係数_乗用_軽油,係数_乗用_メタノール,係数_乗用_LPG),1,1,AR607):INDEX((係数_乗用_ガソリン,係数_乗用_CNG,係数_乗用_軽油,係数_乗用_メタノール,係数_乗用_LPG),125,5,AR607),3,FALSE))))))</f>
        <v/>
      </c>
      <c r="AP607" s="375" t="str">
        <f t="shared" si="162"/>
        <v/>
      </c>
      <c r="AQ607" s="444" t="str">
        <f t="shared" si="163"/>
        <v/>
      </c>
      <c r="AR607" s="375" t="str">
        <f t="shared" si="164"/>
        <v/>
      </c>
      <c r="AS607" s="377" t="str">
        <f t="shared" si="165"/>
        <v/>
      </c>
      <c r="AT607" s="378" t="str">
        <f t="shared" si="166"/>
        <v/>
      </c>
      <c r="AX607" s="625" t="b">
        <f t="shared" si="167"/>
        <v>0</v>
      </c>
      <c r="AY607" s="7" t="str">
        <f t="shared" si="168"/>
        <v>FALSEFALSEFALSE</v>
      </c>
      <c r="AZ607" s="626">
        <f t="shared" si="152"/>
        <v>0</v>
      </c>
      <c r="BA607" s="627" t="str">
        <f t="shared" si="169"/>
        <v/>
      </c>
      <c r="BB607" s="627">
        <f t="shared" si="153"/>
        <v>0</v>
      </c>
    </row>
    <row r="608" spans="1:54">
      <c r="A608" s="381">
        <v>551</v>
      </c>
      <c r="B608" s="117"/>
      <c r="C608" s="288"/>
      <c r="D608" s="289"/>
      <c r="E608" s="289"/>
      <c r="F608" s="290"/>
      <c r="G608" s="292"/>
      <c r="H608" s="116"/>
      <c r="I608" s="292"/>
      <c r="J608" s="116"/>
      <c r="K608" s="370"/>
      <c r="L608" s="370"/>
      <c r="M608" s="370"/>
      <c r="N608" s="371"/>
      <c r="O608" s="371"/>
      <c r="P608" s="371"/>
      <c r="Q608" s="371"/>
      <c r="R608" s="371"/>
      <c r="S608" s="371"/>
      <c r="T608" s="443"/>
      <c r="U608" s="539"/>
      <c r="V608" s="117"/>
      <c r="W608" s="118"/>
      <c r="X608" s="119"/>
      <c r="Y608" s="120"/>
      <c r="Z608" s="122"/>
      <c r="AA608" s="121"/>
      <c r="AB608" s="443"/>
      <c r="AC608" s="734"/>
      <c r="AD608" s="372"/>
      <c r="AE608" s="485"/>
      <c r="AF608" s="373" t="str">
        <f t="shared" si="154"/>
        <v/>
      </c>
      <c r="AG608" s="373" t="str">
        <f t="shared" si="155"/>
        <v/>
      </c>
      <c r="AH608" s="374" t="str">
        <f t="shared" si="156"/>
        <v/>
      </c>
      <c r="AI608" s="375" t="str">
        <f t="shared" si="157"/>
        <v/>
      </c>
      <c r="AJ608" s="375" t="str">
        <f t="shared" si="158"/>
        <v/>
      </c>
      <c r="AK608" s="375" t="str">
        <f t="shared" si="159"/>
        <v/>
      </c>
      <c r="AL608" s="375" t="str">
        <f t="shared" si="160"/>
        <v/>
      </c>
      <c r="AM608" s="375" t="str">
        <f t="shared" si="161"/>
        <v/>
      </c>
      <c r="AN608" s="376" t="str">
        <f>IF(AF608="","",IF(OR(AH608="",AH608="-"),"－",IF(OR(AM608=8,AM608=9),"",IF(OR(AJ608=3,AJ608=4,AJ608=5,AJ608=6),VLOOKUP(AH608,INDEX((係数_バス貨物_ガソリン,係数_バス貨物_CNG,係数_バス貨物_軽油,係数_バス貨物_メタノール,係数_バス貨物_LPG),MATCH(AL608,【参考】排出ガスレベル!$AI$4:$AI$671,1),1,AR608):INDEX((係数_バス貨物_ガソリン,係数_バス貨物_CNG,係数_バス貨物_軽油,係数_バス貨物_メタノール,係数_バス貨物_LPG),MATCH(AL608+1,【参考】排出ガスレベル!$AI$4:$AI$671,1)-1,5,AR608),2,FALSE),IF(OR(AJ608=1,AJ608=2),VLOOKUP(AH608,INDEX((係数_乗用_ガソリン,係数_乗用_CNG,係数_乗用_軽油,係数_乗用_メタノール,係数_乗用_LPG),1,1,AR608):INDEX((係数_乗用_ガソリン,係数_乗用_CNG,係数_乗用_軽油,係数_乗用_メタノール,係数_乗用_LPG),125,5,AR608),2,FALSE))))))</f>
        <v/>
      </c>
      <c r="AO608" s="376" t="str">
        <f>IF(T608="","",IF(OR(AH608="",AH608="-"),"－",IF(OR(AM608=8,AM608=9),"",IF(OR(AJ608=3,AJ608=4,AJ608=5,AJ608=6),VLOOKUP(AH608,INDEX((係数_バス貨物_ガソリン,係数_バス貨物_CNG,係数_バス貨物_軽油,係数_バス貨物_メタノール,係数_バス貨物_LPG),MATCH(AL608,【参考】排出ガスレベル!$AI$4:$AI$671,1),1,AR608):INDEX((係数_バス貨物_ガソリン,係数_バス貨物_CNG,係数_バス貨物_軽油,係数_バス貨物_メタノール,係数_バス貨物_LPG),MATCH(AL608+1,【参考】排出ガスレベル!$AI$4:$AI$671,1)-1,5,AR608),3,FALSE),IF(OR(AJ608=1,AJ608=2),VLOOKUP(AH608,INDEX((係数_乗用_ガソリン,係数_乗用_CNG,係数_乗用_軽油,係数_乗用_メタノール,係数_乗用_LPG),1,1,AR608):INDEX((係数_乗用_ガソリン,係数_乗用_CNG,係数_乗用_軽油,係数_乗用_メタノール,係数_乗用_LPG),125,5,AR608),3,FALSE))))))</f>
        <v/>
      </c>
      <c r="AP608" s="375" t="str">
        <f t="shared" si="162"/>
        <v/>
      </c>
      <c r="AQ608" s="444" t="str">
        <f t="shared" si="163"/>
        <v/>
      </c>
      <c r="AR608" s="375" t="str">
        <f t="shared" si="164"/>
        <v/>
      </c>
      <c r="AS608" s="377" t="str">
        <f t="shared" si="165"/>
        <v/>
      </c>
      <c r="AT608" s="378" t="str">
        <f t="shared" si="166"/>
        <v/>
      </c>
      <c r="AX608" s="625" t="b">
        <f t="shared" si="167"/>
        <v>0</v>
      </c>
      <c r="AY608" s="7" t="str">
        <f t="shared" si="168"/>
        <v>FALSEFALSEFALSE</v>
      </c>
      <c r="AZ608" s="626">
        <f t="shared" si="152"/>
        <v>0</v>
      </c>
      <c r="BA608" s="627" t="str">
        <f t="shared" si="169"/>
        <v/>
      </c>
      <c r="BB608" s="627">
        <f t="shared" si="153"/>
        <v>0</v>
      </c>
    </row>
    <row r="609" spans="1:54">
      <c r="A609" s="381">
        <v>552</v>
      </c>
      <c r="B609" s="117"/>
      <c r="C609" s="288"/>
      <c r="D609" s="289"/>
      <c r="E609" s="289"/>
      <c r="F609" s="290"/>
      <c r="G609" s="292"/>
      <c r="H609" s="116"/>
      <c r="I609" s="292"/>
      <c r="J609" s="116"/>
      <c r="K609" s="370"/>
      <c r="L609" s="370"/>
      <c r="M609" s="370"/>
      <c r="N609" s="371"/>
      <c r="O609" s="371"/>
      <c r="P609" s="371"/>
      <c r="Q609" s="371"/>
      <c r="R609" s="371"/>
      <c r="S609" s="371"/>
      <c r="T609" s="443"/>
      <c r="U609" s="539"/>
      <c r="V609" s="117"/>
      <c r="W609" s="118"/>
      <c r="X609" s="119"/>
      <c r="Y609" s="120"/>
      <c r="Z609" s="122"/>
      <c r="AA609" s="121"/>
      <c r="AB609" s="443"/>
      <c r="AC609" s="734"/>
      <c r="AD609" s="372"/>
      <c r="AE609" s="485"/>
      <c r="AF609" s="373" t="str">
        <f t="shared" si="154"/>
        <v/>
      </c>
      <c r="AG609" s="373" t="str">
        <f t="shared" si="155"/>
        <v/>
      </c>
      <c r="AH609" s="374" t="str">
        <f t="shared" si="156"/>
        <v/>
      </c>
      <c r="AI609" s="375" t="str">
        <f t="shared" si="157"/>
        <v/>
      </c>
      <c r="AJ609" s="375" t="str">
        <f t="shared" si="158"/>
        <v/>
      </c>
      <c r="AK609" s="375" t="str">
        <f t="shared" si="159"/>
        <v/>
      </c>
      <c r="AL609" s="375" t="str">
        <f t="shared" si="160"/>
        <v/>
      </c>
      <c r="AM609" s="375" t="str">
        <f t="shared" si="161"/>
        <v/>
      </c>
      <c r="AN609" s="376" t="str">
        <f>IF(AF609="","",IF(OR(AH609="",AH609="-"),"－",IF(OR(AM609=8,AM609=9),"",IF(OR(AJ609=3,AJ609=4,AJ609=5,AJ609=6),VLOOKUP(AH609,INDEX((係数_バス貨物_ガソリン,係数_バス貨物_CNG,係数_バス貨物_軽油,係数_バス貨物_メタノール,係数_バス貨物_LPG),MATCH(AL609,【参考】排出ガスレベル!$AI$4:$AI$671,1),1,AR609):INDEX((係数_バス貨物_ガソリン,係数_バス貨物_CNG,係数_バス貨物_軽油,係数_バス貨物_メタノール,係数_バス貨物_LPG),MATCH(AL609+1,【参考】排出ガスレベル!$AI$4:$AI$671,1)-1,5,AR609),2,FALSE),IF(OR(AJ609=1,AJ609=2),VLOOKUP(AH609,INDEX((係数_乗用_ガソリン,係数_乗用_CNG,係数_乗用_軽油,係数_乗用_メタノール,係数_乗用_LPG),1,1,AR609):INDEX((係数_乗用_ガソリン,係数_乗用_CNG,係数_乗用_軽油,係数_乗用_メタノール,係数_乗用_LPG),125,5,AR609),2,FALSE))))))</f>
        <v/>
      </c>
      <c r="AO609" s="376" t="str">
        <f>IF(T609="","",IF(OR(AH609="",AH609="-"),"－",IF(OR(AM609=8,AM609=9),"",IF(OR(AJ609=3,AJ609=4,AJ609=5,AJ609=6),VLOOKUP(AH609,INDEX((係数_バス貨物_ガソリン,係数_バス貨物_CNG,係数_バス貨物_軽油,係数_バス貨物_メタノール,係数_バス貨物_LPG),MATCH(AL609,【参考】排出ガスレベル!$AI$4:$AI$671,1),1,AR609):INDEX((係数_バス貨物_ガソリン,係数_バス貨物_CNG,係数_バス貨物_軽油,係数_バス貨物_メタノール,係数_バス貨物_LPG),MATCH(AL609+1,【参考】排出ガスレベル!$AI$4:$AI$671,1)-1,5,AR609),3,FALSE),IF(OR(AJ609=1,AJ609=2),VLOOKUP(AH609,INDEX((係数_乗用_ガソリン,係数_乗用_CNG,係数_乗用_軽油,係数_乗用_メタノール,係数_乗用_LPG),1,1,AR609):INDEX((係数_乗用_ガソリン,係数_乗用_CNG,係数_乗用_軽油,係数_乗用_メタノール,係数_乗用_LPG),125,5,AR609),3,FALSE))))))</f>
        <v/>
      </c>
      <c r="AP609" s="375" t="str">
        <f t="shared" si="162"/>
        <v/>
      </c>
      <c r="AQ609" s="444" t="str">
        <f t="shared" si="163"/>
        <v/>
      </c>
      <c r="AR609" s="375" t="str">
        <f t="shared" si="164"/>
        <v/>
      </c>
      <c r="AS609" s="377" t="str">
        <f t="shared" si="165"/>
        <v/>
      </c>
      <c r="AT609" s="378" t="str">
        <f t="shared" si="166"/>
        <v/>
      </c>
      <c r="AX609" s="625" t="b">
        <f t="shared" si="167"/>
        <v>0</v>
      </c>
      <c r="AY609" s="7" t="str">
        <f t="shared" si="168"/>
        <v>FALSEFALSEFALSE</v>
      </c>
      <c r="AZ609" s="626">
        <f t="shared" si="152"/>
        <v>0</v>
      </c>
      <c r="BA609" s="627" t="str">
        <f t="shared" si="169"/>
        <v/>
      </c>
      <c r="BB609" s="627">
        <f t="shared" si="153"/>
        <v>0</v>
      </c>
    </row>
    <row r="610" spans="1:54">
      <c r="A610" s="381">
        <v>553</v>
      </c>
      <c r="B610" s="117"/>
      <c r="C610" s="288"/>
      <c r="D610" s="289"/>
      <c r="E610" s="289"/>
      <c r="F610" s="290"/>
      <c r="G610" s="292"/>
      <c r="H610" s="116"/>
      <c r="I610" s="292"/>
      <c r="J610" s="116"/>
      <c r="K610" s="370"/>
      <c r="L610" s="370"/>
      <c r="M610" s="370"/>
      <c r="N610" s="371"/>
      <c r="O610" s="371"/>
      <c r="P610" s="371"/>
      <c r="Q610" s="371"/>
      <c r="R610" s="371"/>
      <c r="S610" s="371"/>
      <c r="T610" s="443"/>
      <c r="U610" s="539"/>
      <c r="V610" s="117"/>
      <c r="W610" s="118"/>
      <c r="X610" s="119"/>
      <c r="Y610" s="120"/>
      <c r="Z610" s="122"/>
      <c r="AA610" s="121"/>
      <c r="AB610" s="443"/>
      <c r="AC610" s="734"/>
      <c r="AD610" s="372"/>
      <c r="AE610" s="485"/>
      <c r="AF610" s="373" t="str">
        <f t="shared" si="154"/>
        <v/>
      </c>
      <c r="AG610" s="373" t="str">
        <f t="shared" si="155"/>
        <v/>
      </c>
      <c r="AH610" s="374" t="str">
        <f t="shared" si="156"/>
        <v/>
      </c>
      <c r="AI610" s="375" t="str">
        <f t="shared" si="157"/>
        <v/>
      </c>
      <c r="AJ610" s="375" t="str">
        <f t="shared" si="158"/>
        <v/>
      </c>
      <c r="AK610" s="375" t="str">
        <f t="shared" si="159"/>
        <v/>
      </c>
      <c r="AL610" s="375" t="str">
        <f t="shared" si="160"/>
        <v/>
      </c>
      <c r="AM610" s="375" t="str">
        <f t="shared" si="161"/>
        <v/>
      </c>
      <c r="AN610" s="376" t="str">
        <f>IF(AF610="","",IF(OR(AH610="",AH610="-"),"－",IF(OR(AM610=8,AM610=9),"",IF(OR(AJ610=3,AJ610=4,AJ610=5,AJ610=6),VLOOKUP(AH610,INDEX((係数_バス貨物_ガソリン,係数_バス貨物_CNG,係数_バス貨物_軽油,係数_バス貨物_メタノール,係数_バス貨物_LPG),MATCH(AL610,【参考】排出ガスレベル!$AI$4:$AI$671,1),1,AR610):INDEX((係数_バス貨物_ガソリン,係数_バス貨物_CNG,係数_バス貨物_軽油,係数_バス貨物_メタノール,係数_バス貨物_LPG),MATCH(AL610+1,【参考】排出ガスレベル!$AI$4:$AI$671,1)-1,5,AR610),2,FALSE),IF(OR(AJ610=1,AJ610=2),VLOOKUP(AH610,INDEX((係数_乗用_ガソリン,係数_乗用_CNG,係数_乗用_軽油,係数_乗用_メタノール,係数_乗用_LPG),1,1,AR610):INDEX((係数_乗用_ガソリン,係数_乗用_CNG,係数_乗用_軽油,係数_乗用_メタノール,係数_乗用_LPG),125,5,AR610),2,FALSE))))))</f>
        <v/>
      </c>
      <c r="AO610" s="376" t="str">
        <f>IF(T610="","",IF(OR(AH610="",AH610="-"),"－",IF(OR(AM610=8,AM610=9),"",IF(OR(AJ610=3,AJ610=4,AJ610=5,AJ610=6),VLOOKUP(AH610,INDEX((係数_バス貨物_ガソリン,係数_バス貨物_CNG,係数_バス貨物_軽油,係数_バス貨物_メタノール,係数_バス貨物_LPG),MATCH(AL610,【参考】排出ガスレベル!$AI$4:$AI$671,1),1,AR610):INDEX((係数_バス貨物_ガソリン,係数_バス貨物_CNG,係数_バス貨物_軽油,係数_バス貨物_メタノール,係数_バス貨物_LPG),MATCH(AL610+1,【参考】排出ガスレベル!$AI$4:$AI$671,1)-1,5,AR610),3,FALSE),IF(OR(AJ610=1,AJ610=2),VLOOKUP(AH610,INDEX((係数_乗用_ガソリン,係数_乗用_CNG,係数_乗用_軽油,係数_乗用_メタノール,係数_乗用_LPG),1,1,AR610):INDEX((係数_乗用_ガソリン,係数_乗用_CNG,係数_乗用_軽油,係数_乗用_メタノール,係数_乗用_LPG),125,5,AR610),3,FALSE))))))</f>
        <v/>
      </c>
      <c r="AP610" s="375" t="str">
        <f t="shared" si="162"/>
        <v/>
      </c>
      <c r="AQ610" s="444" t="str">
        <f t="shared" si="163"/>
        <v/>
      </c>
      <c r="AR610" s="375" t="str">
        <f t="shared" si="164"/>
        <v/>
      </c>
      <c r="AS610" s="377" t="str">
        <f t="shared" si="165"/>
        <v/>
      </c>
      <c r="AT610" s="378" t="str">
        <f t="shared" si="166"/>
        <v/>
      </c>
      <c r="AX610" s="625" t="b">
        <f t="shared" si="167"/>
        <v>0</v>
      </c>
      <c r="AY610" s="7" t="str">
        <f t="shared" si="168"/>
        <v>FALSEFALSEFALSE</v>
      </c>
      <c r="AZ610" s="626">
        <f t="shared" si="152"/>
        <v>0</v>
      </c>
      <c r="BA610" s="627" t="str">
        <f t="shared" si="169"/>
        <v/>
      </c>
      <c r="BB610" s="627">
        <f t="shared" si="153"/>
        <v>0</v>
      </c>
    </row>
    <row r="611" spans="1:54">
      <c r="A611" s="381">
        <v>554</v>
      </c>
      <c r="B611" s="117"/>
      <c r="C611" s="288"/>
      <c r="D611" s="289"/>
      <c r="E611" s="289"/>
      <c r="F611" s="290"/>
      <c r="G611" s="292"/>
      <c r="H611" s="116"/>
      <c r="I611" s="292"/>
      <c r="J611" s="116"/>
      <c r="K611" s="370"/>
      <c r="L611" s="370"/>
      <c r="M611" s="370"/>
      <c r="N611" s="371"/>
      <c r="O611" s="371"/>
      <c r="P611" s="371"/>
      <c r="Q611" s="371"/>
      <c r="R611" s="371"/>
      <c r="S611" s="371"/>
      <c r="T611" s="443"/>
      <c r="U611" s="539"/>
      <c r="V611" s="117"/>
      <c r="W611" s="118"/>
      <c r="X611" s="119"/>
      <c r="Y611" s="120"/>
      <c r="Z611" s="122"/>
      <c r="AA611" s="121"/>
      <c r="AB611" s="443"/>
      <c r="AC611" s="734"/>
      <c r="AD611" s="372"/>
      <c r="AE611" s="485"/>
      <c r="AF611" s="373" t="str">
        <f t="shared" si="154"/>
        <v/>
      </c>
      <c r="AG611" s="373" t="str">
        <f t="shared" si="155"/>
        <v/>
      </c>
      <c r="AH611" s="374" t="str">
        <f t="shared" si="156"/>
        <v/>
      </c>
      <c r="AI611" s="375" t="str">
        <f t="shared" si="157"/>
        <v/>
      </c>
      <c r="AJ611" s="375" t="str">
        <f t="shared" si="158"/>
        <v/>
      </c>
      <c r="AK611" s="375" t="str">
        <f t="shared" si="159"/>
        <v/>
      </c>
      <c r="AL611" s="375" t="str">
        <f t="shared" si="160"/>
        <v/>
      </c>
      <c r="AM611" s="375" t="str">
        <f t="shared" si="161"/>
        <v/>
      </c>
      <c r="AN611" s="376" t="str">
        <f>IF(AF611="","",IF(OR(AH611="",AH611="-"),"－",IF(OR(AM611=8,AM611=9),"",IF(OR(AJ611=3,AJ611=4,AJ611=5,AJ611=6),VLOOKUP(AH611,INDEX((係数_バス貨物_ガソリン,係数_バス貨物_CNG,係数_バス貨物_軽油,係数_バス貨物_メタノール,係数_バス貨物_LPG),MATCH(AL611,【参考】排出ガスレベル!$AI$4:$AI$671,1),1,AR611):INDEX((係数_バス貨物_ガソリン,係数_バス貨物_CNG,係数_バス貨物_軽油,係数_バス貨物_メタノール,係数_バス貨物_LPG),MATCH(AL611+1,【参考】排出ガスレベル!$AI$4:$AI$671,1)-1,5,AR611),2,FALSE),IF(OR(AJ611=1,AJ611=2),VLOOKUP(AH611,INDEX((係数_乗用_ガソリン,係数_乗用_CNG,係数_乗用_軽油,係数_乗用_メタノール,係数_乗用_LPG),1,1,AR611):INDEX((係数_乗用_ガソリン,係数_乗用_CNG,係数_乗用_軽油,係数_乗用_メタノール,係数_乗用_LPG),125,5,AR611),2,FALSE))))))</f>
        <v/>
      </c>
      <c r="AO611" s="376" t="str">
        <f>IF(T611="","",IF(OR(AH611="",AH611="-"),"－",IF(OR(AM611=8,AM611=9),"",IF(OR(AJ611=3,AJ611=4,AJ611=5,AJ611=6),VLOOKUP(AH611,INDEX((係数_バス貨物_ガソリン,係数_バス貨物_CNG,係数_バス貨物_軽油,係数_バス貨物_メタノール,係数_バス貨物_LPG),MATCH(AL611,【参考】排出ガスレベル!$AI$4:$AI$671,1),1,AR611):INDEX((係数_バス貨物_ガソリン,係数_バス貨物_CNG,係数_バス貨物_軽油,係数_バス貨物_メタノール,係数_バス貨物_LPG),MATCH(AL611+1,【参考】排出ガスレベル!$AI$4:$AI$671,1)-1,5,AR611),3,FALSE),IF(OR(AJ611=1,AJ611=2),VLOOKUP(AH611,INDEX((係数_乗用_ガソリン,係数_乗用_CNG,係数_乗用_軽油,係数_乗用_メタノール,係数_乗用_LPG),1,1,AR611):INDEX((係数_乗用_ガソリン,係数_乗用_CNG,係数_乗用_軽油,係数_乗用_メタノール,係数_乗用_LPG),125,5,AR611),3,FALSE))))))</f>
        <v/>
      </c>
      <c r="AP611" s="375" t="str">
        <f t="shared" si="162"/>
        <v/>
      </c>
      <c r="AQ611" s="444" t="str">
        <f t="shared" si="163"/>
        <v/>
      </c>
      <c r="AR611" s="375" t="str">
        <f t="shared" si="164"/>
        <v/>
      </c>
      <c r="AS611" s="377" t="str">
        <f t="shared" si="165"/>
        <v/>
      </c>
      <c r="AT611" s="378" t="str">
        <f t="shared" si="166"/>
        <v/>
      </c>
      <c r="AX611" s="625" t="b">
        <f t="shared" si="167"/>
        <v>0</v>
      </c>
      <c r="AY611" s="7" t="str">
        <f t="shared" si="168"/>
        <v>FALSEFALSEFALSE</v>
      </c>
      <c r="AZ611" s="626">
        <f t="shared" si="152"/>
        <v>0</v>
      </c>
      <c r="BA611" s="627" t="str">
        <f t="shared" si="169"/>
        <v/>
      </c>
      <c r="BB611" s="627">
        <f t="shared" si="153"/>
        <v>0</v>
      </c>
    </row>
    <row r="612" spans="1:54">
      <c r="A612" s="381">
        <v>555</v>
      </c>
      <c r="B612" s="117"/>
      <c r="C612" s="288"/>
      <c r="D612" s="289"/>
      <c r="E612" s="289"/>
      <c r="F612" s="290"/>
      <c r="G612" s="292"/>
      <c r="H612" s="116"/>
      <c r="I612" s="292"/>
      <c r="J612" s="116"/>
      <c r="K612" s="370"/>
      <c r="L612" s="370"/>
      <c r="M612" s="370"/>
      <c r="N612" s="371"/>
      <c r="O612" s="371"/>
      <c r="P612" s="371"/>
      <c r="Q612" s="371"/>
      <c r="R612" s="371"/>
      <c r="S612" s="371"/>
      <c r="T612" s="443"/>
      <c r="U612" s="539"/>
      <c r="V612" s="117"/>
      <c r="W612" s="118"/>
      <c r="X612" s="119"/>
      <c r="Y612" s="120"/>
      <c r="Z612" s="122"/>
      <c r="AA612" s="121"/>
      <c r="AB612" s="443"/>
      <c r="AC612" s="734"/>
      <c r="AD612" s="372"/>
      <c r="AE612" s="485"/>
      <c r="AF612" s="373" t="str">
        <f t="shared" si="154"/>
        <v/>
      </c>
      <c r="AG612" s="373" t="str">
        <f t="shared" si="155"/>
        <v/>
      </c>
      <c r="AH612" s="374" t="str">
        <f t="shared" si="156"/>
        <v/>
      </c>
      <c r="AI612" s="375" t="str">
        <f t="shared" si="157"/>
        <v/>
      </c>
      <c r="AJ612" s="375" t="str">
        <f t="shared" si="158"/>
        <v/>
      </c>
      <c r="AK612" s="375" t="str">
        <f t="shared" si="159"/>
        <v/>
      </c>
      <c r="AL612" s="375" t="str">
        <f t="shared" si="160"/>
        <v/>
      </c>
      <c r="AM612" s="375" t="str">
        <f t="shared" si="161"/>
        <v/>
      </c>
      <c r="AN612" s="376" t="str">
        <f>IF(AF612="","",IF(OR(AH612="",AH612="-"),"－",IF(OR(AM612=8,AM612=9),"",IF(OR(AJ612=3,AJ612=4,AJ612=5,AJ612=6),VLOOKUP(AH612,INDEX((係数_バス貨物_ガソリン,係数_バス貨物_CNG,係数_バス貨物_軽油,係数_バス貨物_メタノール,係数_バス貨物_LPG),MATCH(AL612,【参考】排出ガスレベル!$AI$4:$AI$671,1),1,AR612):INDEX((係数_バス貨物_ガソリン,係数_バス貨物_CNG,係数_バス貨物_軽油,係数_バス貨物_メタノール,係数_バス貨物_LPG),MATCH(AL612+1,【参考】排出ガスレベル!$AI$4:$AI$671,1)-1,5,AR612),2,FALSE),IF(OR(AJ612=1,AJ612=2),VLOOKUP(AH612,INDEX((係数_乗用_ガソリン,係数_乗用_CNG,係数_乗用_軽油,係数_乗用_メタノール,係数_乗用_LPG),1,1,AR612):INDEX((係数_乗用_ガソリン,係数_乗用_CNG,係数_乗用_軽油,係数_乗用_メタノール,係数_乗用_LPG),125,5,AR612),2,FALSE))))))</f>
        <v/>
      </c>
      <c r="AO612" s="376" t="str">
        <f>IF(T612="","",IF(OR(AH612="",AH612="-"),"－",IF(OR(AM612=8,AM612=9),"",IF(OR(AJ612=3,AJ612=4,AJ612=5,AJ612=6),VLOOKUP(AH612,INDEX((係数_バス貨物_ガソリン,係数_バス貨物_CNG,係数_バス貨物_軽油,係数_バス貨物_メタノール,係数_バス貨物_LPG),MATCH(AL612,【参考】排出ガスレベル!$AI$4:$AI$671,1),1,AR612):INDEX((係数_バス貨物_ガソリン,係数_バス貨物_CNG,係数_バス貨物_軽油,係数_バス貨物_メタノール,係数_バス貨物_LPG),MATCH(AL612+1,【参考】排出ガスレベル!$AI$4:$AI$671,1)-1,5,AR612),3,FALSE),IF(OR(AJ612=1,AJ612=2),VLOOKUP(AH612,INDEX((係数_乗用_ガソリン,係数_乗用_CNG,係数_乗用_軽油,係数_乗用_メタノール,係数_乗用_LPG),1,1,AR612):INDEX((係数_乗用_ガソリン,係数_乗用_CNG,係数_乗用_軽油,係数_乗用_メタノール,係数_乗用_LPG),125,5,AR612),3,FALSE))))))</f>
        <v/>
      </c>
      <c r="AP612" s="375" t="str">
        <f t="shared" si="162"/>
        <v/>
      </c>
      <c r="AQ612" s="444" t="str">
        <f t="shared" si="163"/>
        <v/>
      </c>
      <c r="AR612" s="375" t="str">
        <f t="shared" si="164"/>
        <v/>
      </c>
      <c r="AS612" s="377" t="str">
        <f t="shared" si="165"/>
        <v/>
      </c>
      <c r="AT612" s="378" t="str">
        <f t="shared" si="166"/>
        <v/>
      </c>
      <c r="AX612" s="625" t="b">
        <f t="shared" si="167"/>
        <v>0</v>
      </c>
      <c r="AY612" s="7" t="str">
        <f t="shared" si="168"/>
        <v>FALSEFALSEFALSE</v>
      </c>
      <c r="AZ612" s="626">
        <f t="shared" si="152"/>
        <v>0</v>
      </c>
      <c r="BA612" s="627" t="str">
        <f t="shared" si="169"/>
        <v/>
      </c>
      <c r="BB612" s="627">
        <f t="shared" si="153"/>
        <v>0</v>
      </c>
    </row>
    <row r="613" spans="1:54">
      <c r="A613" s="381">
        <v>556</v>
      </c>
      <c r="B613" s="117"/>
      <c r="C613" s="288"/>
      <c r="D613" s="289"/>
      <c r="E613" s="289"/>
      <c r="F613" s="290"/>
      <c r="G613" s="292"/>
      <c r="H613" s="116"/>
      <c r="I613" s="292"/>
      <c r="J613" s="116"/>
      <c r="K613" s="370"/>
      <c r="L613" s="370"/>
      <c r="M613" s="370"/>
      <c r="N613" s="371"/>
      <c r="O613" s="371"/>
      <c r="P613" s="371"/>
      <c r="Q613" s="371"/>
      <c r="R613" s="371"/>
      <c r="S613" s="371"/>
      <c r="T613" s="443"/>
      <c r="U613" s="539"/>
      <c r="V613" s="117"/>
      <c r="W613" s="118"/>
      <c r="X613" s="119"/>
      <c r="Y613" s="120"/>
      <c r="Z613" s="122"/>
      <c r="AA613" s="121"/>
      <c r="AB613" s="443"/>
      <c r="AC613" s="734"/>
      <c r="AD613" s="372"/>
      <c r="AE613" s="485"/>
      <c r="AF613" s="373" t="str">
        <f t="shared" si="154"/>
        <v/>
      </c>
      <c r="AG613" s="373" t="str">
        <f t="shared" si="155"/>
        <v/>
      </c>
      <c r="AH613" s="374" t="str">
        <f t="shared" si="156"/>
        <v/>
      </c>
      <c r="AI613" s="375" t="str">
        <f t="shared" si="157"/>
        <v/>
      </c>
      <c r="AJ613" s="375" t="str">
        <f t="shared" si="158"/>
        <v/>
      </c>
      <c r="AK613" s="375" t="str">
        <f t="shared" si="159"/>
        <v/>
      </c>
      <c r="AL613" s="375" t="str">
        <f t="shared" si="160"/>
        <v/>
      </c>
      <c r="AM613" s="375" t="str">
        <f t="shared" si="161"/>
        <v/>
      </c>
      <c r="AN613" s="376" t="str">
        <f>IF(AF613="","",IF(OR(AH613="",AH613="-"),"－",IF(OR(AM613=8,AM613=9),"",IF(OR(AJ613=3,AJ613=4,AJ613=5,AJ613=6),VLOOKUP(AH613,INDEX((係数_バス貨物_ガソリン,係数_バス貨物_CNG,係数_バス貨物_軽油,係数_バス貨物_メタノール,係数_バス貨物_LPG),MATCH(AL613,【参考】排出ガスレベル!$AI$4:$AI$671,1),1,AR613):INDEX((係数_バス貨物_ガソリン,係数_バス貨物_CNG,係数_バス貨物_軽油,係数_バス貨物_メタノール,係数_バス貨物_LPG),MATCH(AL613+1,【参考】排出ガスレベル!$AI$4:$AI$671,1)-1,5,AR613),2,FALSE),IF(OR(AJ613=1,AJ613=2),VLOOKUP(AH613,INDEX((係数_乗用_ガソリン,係数_乗用_CNG,係数_乗用_軽油,係数_乗用_メタノール,係数_乗用_LPG),1,1,AR613):INDEX((係数_乗用_ガソリン,係数_乗用_CNG,係数_乗用_軽油,係数_乗用_メタノール,係数_乗用_LPG),125,5,AR613),2,FALSE))))))</f>
        <v/>
      </c>
      <c r="AO613" s="376" t="str">
        <f>IF(T613="","",IF(OR(AH613="",AH613="-"),"－",IF(OR(AM613=8,AM613=9),"",IF(OR(AJ613=3,AJ613=4,AJ613=5,AJ613=6),VLOOKUP(AH613,INDEX((係数_バス貨物_ガソリン,係数_バス貨物_CNG,係数_バス貨物_軽油,係数_バス貨物_メタノール,係数_バス貨物_LPG),MATCH(AL613,【参考】排出ガスレベル!$AI$4:$AI$671,1),1,AR613):INDEX((係数_バス貨物_ガソリン,係数_バス貨物_CNG,係数_バス貨物_軽油,係数_バス貨物_メタノール,係数_バス貨物_LPG),MATCH(AL613+1,【参考】排出ガスレベル!$AI$4:$AI$671,1)-1,5,AR613),3,FALSE),IF(OR(AJ613=1,AJ613=2),VLOOKUP(AH613,INDEX((係数_乗用_ガソリン,係数_乗用_CNG,係数_乗用_軽油,係数_乗用_メタノール,係数_乗用_LPG),1,1,AR613):INDEX((係数_乗用_ガソリン,係数_乗用_CNG,係数_乗用_軽油,係数_乗用_メタノール,係数_乗用_LPG),125,5,AR613),3,FALSE))))))</f>
        <v/>
      </c>
      <c r="AP613" s="375" t="str">
        <f t="shared" si="162"/>
        <v/>
      </c>
      <c r="AQ613" s="444" t="str">
        <f t="shared" si="163"/>
        <v/>
      </c>
      <c r="AR613" s="375" t="str">
        <f t="shared" si="164"/>
        <v/>
      </c>
      <c r="AS613" s="377" t="str">
        <f t="shared" si="165"/>
        <v/>
      </c>
      <c r="AT613" s="378" t="str">
        <f t="shared" si="166"/>
        <v/>
      </c>
      <c r="AX613" s="625" t="b">
        <f t="shared" si="167"/>
        <v>0</v>
      </c>
      <c r="AY613" s="7" t="str">
        <f t="shared" si="168"/>
        <v>FALSEFALSEFALSE</v>
      </c>
      <c r="AZ613" s="626">
        <f t="shared" si="152"/>
        <v>0</v>
      </c>
      <c r="BA613" s="627" t="str">
        <f t="shared" si="169"/>
        <v/>
      </c>
      <c r="BB613" s="627">
        <f t="shared" si="153"/>
        <v>0</v>
      </c>
    </row>
    <row r="614" spans="1:54">
      <c r="A614" s="381">
        <v>557</v>
      </c>
      <c r="B614" s="117"/>
      <c r="C614" s="288"/>
      <c r="D614" s="289"/>
      <c r="E614" s="289"/>
      <c r="F614" s="290"/>
      <c r="G614" s="292"/>
      <c r="H614" s="116"/>
      <c r="I614" s="292"/>
      <c r="J614" s="116"/>
      <c r="K614" s="370"/>
      <c r="L614" s="370"/>
      <c r="M614" s="370"/>
      <c r="N614" s="371"/>
      <c r="O614" s="371"/>
      <c r="P614" s="371"/>
      <c r="Q614" s="371"/>
      <c r="R614" s="371"/>
      <c r="S614" s="371"/>
      <c r="T614" s="443"/>
      <c r="U614" s="539"/>
      <c r="V614" s="117"/>
      <c r="W614" s="118"/>
      <c r="X614" s="119"/>
      <c r="Y614" s="120"/>
      <c r="Z614" s="122"/>
      <c r="AA614" s="121"/>
      <c r="AB614" s="443"/>
      <c r="AC614" s="734"/>
      <c r="AD614" s="372"/>
      <c r="AE614" s="485"/>
      <c r="AF614" s="373" t="str">
        <f t="shared" si="154"/>
        <v/>
      </c>
      <c r="AG614" s="373" t="str">
        <f t="shared" si="155"/>
        <v/>
      </c>
      <c r="AH614" s="374" t="str">
        <f t="shared" si="156"/>
        <v/>
      </c>
      <c r="AI614" s="375" t="str">
        <f t="shared" si="157"/>
        <v/>
      </c>
      <c r="AJ614" s="375" t="str">
        <f t="shared" si="158"/>
        <v/>
      </c>
      <c r="AK614" s="375" t="str">
        <f t="shared" si="159"/>
        <v/>
      </c>
      <c r="AL614" s="375" t="str">
        <f t="shared" si="160"/>
        <v/>
      </c>
      <c r="AM614" s="375" t="str">
        <f t="shared" si="161"/>
        <v/>
      </c>
      <c r="AN614" s="376" t="str">
        <f>IF(AF614="","",IF(OR(AH614="",AH614="-"),"－",IF(OR(AM614=8,AM614=9),"",IF(OR(AJ614=3,AJ614=4,AJ614=5,AJ614=6),VLOOKUP(AH614,INDEX((係数_バス貨物_ガソリン,係数_バス貨物_CNG,係数_バス貨物_軽油,係数_バス貨物_メタノール,係数_バス貨物_LPG),MATCH(AL614,【参考】排出ガスレベル!$AI$4:$AI$671,1),1,AR614):INDEX((係数_バス貨物_ガソリン,係数_バス貨物_CNG,係数_バス貨物_軽油,係数_バス貨物_メタノール,係数_バス貨物_LPG),MATCH(AL614+1,【参考】排出ガスレベル!$AI$4:$AI$671,1)-1,5,AR614),2,FALSE),IF(OR(AJ614=1,AJ614=2),VLOOKUP(AH614,INDEX((係数_乗用_ガソリン,係数_乗用_CNG,係数_乗用_軽油,係数_乗用_メタノール,係数_乗用_LPG),1,1,AR614):INDEX((係数_乗用_ガソリン,係数_乗用_CNG,係数_乗用_軽油,係数_乗用_メタノール,係数_乗用_LPG),125,5,AR614),2,FALSE))))))</f>
        <v/>
      </c>
      <c r="AO614" s="376" t="str">
        <f>IF(T614="","",IF(OR(AH614="",AH614="-"),"－",IF(OR(AM614=8,AM614=9),"",IF(OR(AJ614=3,AJ614=4,AJ614=5,AJ614=6),VLOOKUP(AH614,INDEX((係数_バス貨物_ガソリン,係数_バス貨物_CNG,係数_バス貨物_軽油,係数_バス貨物_メタノール,係数_バス貨物_LPG),MATCH(AL614,【参考】排出ガスレベル!$AI$4:$AI$671,1),1,AR614):INDEX((係数_バス貨物_ガソリン,係数_バス貨物_CNG,係数_バス貨物_軽油,係数_バス貨物_メタノール,係数_バス貨物_LPG),MATCH(AL614+1,【参考】排出ガスレベル!$AI$4:$AI$671,1)-1,5,AR614),3,FALSE),IF(OR(AJ614=1,AJ614=2),VLOOKUP(AH614,INDEX((係数_乗用_ガソリン,係数_乗用_CNG,係数_乗用_軽油,係数_乗用_メタノール,係数_乗用_LPG),1,1,AR614):INDEX((係数_乗用_ガソリン,係数_乗用_CNG,係数_乗用_軽油,係数_乗用_メタノール,係数_乗用_LPG),125,5,AR614),3,FALSE))))))</f>
        <v/>
      </c>
      <c r="AP614" s="375" t="str">
        <f t="shared" si="162"/>
        <v/>
      </c>
      <c r="AQ614" s="444" t="str">
        <f t="shared" si="163"/>
        <v/>
      </c>
      <c r="AR614" s="375" t="str">
        <f t="shared" si="164"/>
        <v/>
      </c>
      <c r="AS614" s="377" t="str">
        <f t="shared" si="165"/>
        <v/>
      </c>
      <c r="AT614" s="378" t="str">
        <f t="shared" si="166"/>
        <v/>
      </c>
      <c r="AX614" s="625" t="b">
        <f t="shared" si="167"/>
        <v>0</v>
      </c>
      <c r="AY614" s="7" t="str">
        <f t="shared" si="168"/>
        <v>FALSEFALSEFALSE</v>
      </c>
      <c r="AZ614" s="626">
        <f t="shared" si="152"/>
        <v>0</v>
      </c>
      <c r="BA614" s="627" t="str">
        <f t="shared" si="169"/>
        <v/>
      </c>
      <c r="BB614" s="627">
        <f t="shared" si="153"/>
        <v>0</v>
      </c>
    </row>
    <row r="615" spans="1:54">
      <c r="A615" s="381">
        <v>558</v>
      </c>
      <c r="B615" s="117"/>
      <c r="C615" s="288"/>
      <c r="D615" s="289"/>
      <c r="E615" s="289"/>
      <c r="F615" s="290"/>
      <c r="G615" s="292"/>
      <c r="H615" s="116"/>
      <c r="I615" s="292"/>
      <c r="J615" s="116"/>
      <c r="K615" s="370"/>
      <c r="L615" s="370"/>
      <c r="M615" s="370"/>
      <c r="N615" s="371"/>
      <c r="O615" s="371"/>
      <c r="P615" s="371"/>
      <c r="Q615" s="371"/>
      <c r="R615" s="371"/>
      <c r="S615" s="371"/>
      <c r="T615" s="443"/>
      <c r="U615" s="539"/>
      <c r="V615" s="117"/>
      <c r="W615" s="118"/>
      <c r="X615" s="119"/>
      <c r="Y615" s="120"/>
      <c r="Z615" s="122"/>
      <c r="AA615" s="121"/>
      <c r="AB615" s="443"/>
      <c r="AC615" s="734"/>
      <c r="AD615" s="372"/>
      <c r="AE615" s="485"/>
      <c r="AF615" s="373" t="str">
        <f t="shared" si="154"/>
        <v/>
      </c>
      <c r="AG615" s="373" t="str">
        <f t="shared" si="155"/>
        <v/>
      </c>
      <c r="AH615" s="374" t="str">
        <f t="shared" si="156"/>
        <v/>
      </c>
      <c r="AI615" s="375" t="str">
        <f t="shared" si="157"/>
        <v/>
      </c>
      <c r="AJ615" s="375" t="str">
        <f t="shared" si="158"/>
        <v/>
      </c>
      <c r="AK615" s="375" t="str">
        <f t="shared" si="159"/>
        <v/>
      </c>
      <c r="AL615" s="375" t="str">
        <f t="shared" si="160"/>
        <v/>
      </c>
      <c r="AM615" s="375" t="str">
        <f t="shared" si="161"/>
        <v/>
      </c>
      <c r="AN615" s="376" t="str">
        <f>IF(AF615="","",IF(OR(AH615="",AH615="-"),"－",IF(OR(AM615=8,AM615=9),"",IF(OR(AJ615=3,AJ615=4,AJ615=5,AJ615=6),VLOOKUP(AH615,INDEX((係数_バス貨物_ガソリン,係数_バス貨物_CNG,係数_バス貨物_軽油,係数_バス貨物_メタノール,係数_バス貨物_LPG),MATCH(AL615,【参考】排出ガスレベル!$AI$4:$AI$671,1),1,AR615):INDEX((係数_バス貨物_ガソリン,係数_バス貨物_CNG,係数_バス貨物_軽油,係数_バス貨物_メタノール,係数_バス貨物_LPG),MATCH(AL615+1,【参考】排出ガスレベル!$AI$4:$AI$671,1)-1,5,AR615),2,FALSE),IF(OR(AJ615=1,AJ615=2),VLOOKUP(AH615,INDEX((係数_乗用_ガソリン,係数_乗用_CNG,係数_乗用_軽油,係数_乗用_メタノール,係数_乗用_LPG),1,1,AR615):INDEX((係数_乗用_ガソリン,係数_乗用_CNG,係数_乗用_軽油,係数_乗用_メタノール,係数_乗用_LPG),125,5,AR615),2,FALSE))))))</f>
        <v/>
      </c>
      <c r="AO615" s="376" t="str">
        <f>IF(T615="","",IF(OR(AH615="",AH615="-"),"－",IF(OR(AM615=8,AM615=9),"",IF(OR(AJ615=3,AJ615=4,AJ615=5,AJ615=6),VLOOKUP(AH615,INDEX((係数_バス貨物_ガソリン,係数_バス貨物_CNG,係数_バス貨物_軽油,係数_バス貨物_メタノール,係数_バス貨物_LPG),MATCH(AL615,【参考】排出ガスレベル!$AI$4:$AI$671,1),1,AR615):INDEX((係数_バス貨物_ガソリン,係数_バス貨物_CNG,係数_バス貨物_軽油,係数_バス貨物_メタノール,係数_バス貨物_LPG),MATCH(AL615+1,【参考】排出ガスレベル!$AI$4:$AI$671,1)-1,5,AR615),3,FALSE),IF(OR(AJ615=1,AJ615=2),VLOOKUP(AH615,INDEX((係数_乗用_ガソリン,係数_乗用_CNG,係数_乗用_軽油,係数_乗用_メタノール,係数_乗用_LPG),1,1,AR615):INDEX((係数_乗用_ガソリン,係数_乗用_CNG,係数_乗用_軽油,係数_乗用_メタノール,係数_乗用_LPG),125,5,AR615),3,FALSE))))))</f>
        <v/>
      </c>
      <c r="AP615" s="375" t="str">
        <f t="shared" si="162"/>
        <v/>
      </c>
      <c r="AQ615" s="444" t="str">
        <f t="shared" si="163"/>
        <v/>
      </c>
      <c r="AR615" s="375" t="str">
        <f t="shared" si="164"/>
        <v/>
      </c>
      <c r="AS615" s="377" t="str">
        <f t="shared" si="165"/>
        <v/>
      </c>
      <c r="AT615" s="378" t="str">
        <f t="shared" si="166"/>
        <v/>
      </c>
      <c r="AX615" s="625" t="b">
        <f t="shared" si="167"/>
        <v>0</v>
      </c>
      <c r="AY615" s="7" t="str">
        <f t="shared" si="168"/>
        <v>FALSEFALSEFALSE</v>
      </c>
      <c r="AZ615" s="626">
        <f t="shared" si="152"/>
        <v>0</v>
      </c>
      <c r="BA615" s="627" t="str">
        <f t="shared" si="169"/>
        <v/>
      </c>
      <c r="BB615" s="627">
        <f t="shared" si="153"/>
        <v>0</v>
      </c>
    </row>
    <row r="616" spans="1:54">
      <c r="A616" s="381">
        <v>559</v>
      </c>
      <c r="B616" s="117"/>
      <c r="C616" s="288"/>
      <c r="D616" s="289"/>
      <c r="E616" s="289"/>
      <c r="F616" s="290"/>
      <c r="G616" s="292"/>
      <c r="H616" s="116"/>
      <c r="I616" s="292"/>
      <c r="J616" s="116"/>
      <c r="K616" s="370"/>
      <c r="L616" s="370"/>
      <c r="M616" s="370"/>
      <c r="N616" s="371"/>
      <c r="O616" s="371"/>
      <c r="P616" s="371"/>
      <c r="Q616" s="371"/>
      <c r="R616" s="371"/>
      <c r="S616" s="371"/>
      <c r="T616" s="443"/>
      <c r="U616" s="539"/>
      <c r="V616" s="117"/>
      <c r="W616" s="118"/>
      <c r="X616" s="119"/>
      <c r="Y616" s="120"/>
      <c r="Z616" s="122"/>
      <c r="AA616" s="121"/>
      <c r="AB616" s="443"/>
      <c r="AC616" s="734"/>
      <c r="AD616" s="372"/>
      <c r="AE616" s="485"/>
      <c r="AF616" s="373" t="str">
        <f t="shared" si="154"/>
        <v/>
      </c>
      <c r="AG616" s="373" t="str">
        <f t="shared" si="155"/>
        <v/>
      </c>
      <c r="AH616" s="374" t="str">
        <f t="shared" si="156"/>
        <v/>
      </c>
      <c r="AI616" s="375" t="str">
        <f t="shared" si="157"/>
        <v/>
      </c>
      <c r="AJ616" s="375" t="str">
        <f t="shared" si="158"/>
        <v/>
      </c>
      <c r="AK616" s="375" t="str">
        <f t="shared" si="159"/>
        <v/>
      </c>
      <c r="AL616" s="375" t="str">
        <f t="shared" si="160"/>
        <v/>
      </c>
      <c r="AM616" s="375" t="str">
        <f t="shared" si="161"/>
        <v/>
      </c>
      <c r="AN616" s="376" t="str">
        <f>IF(AF616="","",IF(OR(AH616="",AH616="-"),"－",IF(OR(AM616=8,AM616=9),"",IF(OR(AJ616=3,AJ616=4,AJ616=5,AJ616=6),VLOOKUP(AH616,INDEX((係数_バス貨物_ガソリン,係数_バス貨物_CNG,係数_バス貨物_軽油,係数_バス貨物_メタノール,係数_バス貨物_LPG),MATCH(AL616,【参考】排出ガスレベル!$AI$4:$AI$671,1),1,AR616):INDEX((係数_バス貨物_ガソリン,係数_バス貨物_CNG,係数_バス貨物_軽油,係数_バス貨物_メタノール,係数_バス貨物_LPG),MATCH(AL616+1,【参考】排出ガスレベル!$AI$4:$AI$671,1)-1,5,AR616),2,FALSE),IF(OR(AJ616=1,AJ616=2),VLOOKUP(AH616,INDEX((係数_乗用_ガソリン,係数_乗用_CNG,係数_乗用_軽油,係数_乗用_メタノール,係数_乗用_LPG),1,1,AR616):INDEX((係数_乗用_ガソリン,係数_乗用_CNG,係数_乗用_軽油,係数_乗用_メタノール,係数_乗用_LPG),125,5,AR616),2,FALSE))))))</f>
        <v/>
      </c>
      <c r="AO616" s="376" t="str">
        <f>IF(T616="","",IF(OR(AH616="",AH616="-"),"－",IF(OR(AM616=8,AM616=9),"",IF(OR(AJ616=3,AJ616=4,AJ616=5,AJ616=6),VLOOKUP(AH616,INDEX((係数_バス貨物_ガソリン,係数_バス貨物_CNG,係数_バス貨物_軽油,係数_バス貨物_メタノール,係数_バス貨物_LPG),MATCH(AL616,【参考】排出ガスレベル!$AI$4:$AI$671,1),1,AR616):INDEX((係数_バス貨物_ガソリン,係数_バス貨物_CNG,係数_バス貨物_軽油,係数_バス貨物_メタノール,係数_バス貨物_LPG),MATCH(AL616+1,【参考】排出ガスレベル!$AI$4:$AI$671,1)-1,5,AR616),3,FALSE),IF(OR(AJ616=1,AJ616=2),VLOOKUP(AH616,INDEX((係数_乗用_ガソリン,係数_乗用_CNG,係数_乗用_軽油,係数_乗用_メタノール,係数_乗用_LPG),1,1,AR616):INDEX((係数_乗用_ガソリン,係数_乗用_CNG,係数_乗用_軽油,係数_乗用_メタノール,係数_乗用_LPG),125,5,AR616),3,FALSE))))))</f>
        <v/>
      </c>
      <c r="AP616" s="375" t="str">
        <f t="shared" si="162"/>
        <v/>
      </c>
      <c r="AQ616" s="444" t="str">
        <f t="shared" si="163"/>
        <v/>
      </c>
      <c r="AR616" s="375" t="str">
        <f t="shared" si="164"/>
        <v/>
      </c>
      <c r="AS616" s="377" t="str">
        <f t="shared" si="165"/>
        <v/>
      </c>
      <c r="AT616" s="378" t="str">
        <f t="shared" si="166"/>
        <v/>
      </c>
      <c r="AX616" s="625" t="b">
        <f t="shared" si="167"/>
        <v>0</v>
      </c>
      <c r="AY616" s="7" t="str">
        <f t="shared" si="168"/>
        <v>FALSEFALSEFALSE</v>
      </c>
      <c r="AZ616" s="626">
        <f t="shared" si="152"/>
        <v>0</v>
      </c>
      <c r="BA616" s="627" t="str">
        <f t="shared" si="169"/>
        <v/>
      </c>
      <c r="BB616" s="627">
        <f t="shared" si="153"/>
        <v>0</v>
      </c>
    </row>
    <row r="617" spans="1:54">
      <c r="A617" s="381">
        <v>560</v>
      </c>
      <c r="B617" s="117"/>
      <c r="C617" s="288"/>
      <c r="D617" s="289"/>
      <c r="E617" s="289"/>
      <c r="F617" s="290"/>
      <c r="G617" s="292"/>
      <c r="H617" s="116"/>
      <c r="I617" s="292"/>
      <c r="J617" s="116"/>
      <c r="K617" s="370"/>
      <c r="L617" s="370"/>
      <c r="M617" s="370"/>
      <c r="N617" s="371"/>
      <c r="O617" s="371"/>
      <c r="P617" s="371"/>
      <c r="Q617" s="371"/>
      <c r="R617" s="371"/>
      <c r="S617" s="371"/>
      <c r="T617" s="443"/>
      <c r="U617" s="539"/>
      <c r="V617" s="117"/>
      <c r="W617" s="118"/>
      <c r="X617" s="119"/>
      <c r="Y617" s="120"/>
      <c r="Z617" s="122"/>
      <c r="AA617" s="121"/>
      <c r="AB617" s="443"/>
      <c r="AC617" s="734"/>
      <c r="AD617" s="372"/>
      <c r="AE617" s="485"/>
      <c r="AF617" s="373" t="str">
        <f t="shared" si="154"/>
        <v/>
      </c>
      <c r="AG617" s="373" t="str">
        <f t="shared" si="155"/>
        <v/>
      </c>
      <c r="AH617" s="374" t="str">
        <f t="shared" si="156"/>
        <v/>
      </c>
      <c r="AI617" s="375" t="str">
        <f t="shared" si="157"/>
        <v/>
      </c>
      <c r="AJ617" s="375" t="str">
        <f t="shared" si="158"/>
        <v/>
      </c>
      <c r="AK617" s="375" t="str">
        <f t="shared" si="159"/>
        <v/>
      </c>
      <c r="AL617" s="375" t="str">
        <f t="shared" si="160"/>
        <v/>
      </c>
      <c r="AM617" s="375" t="str">
        <f t="shared" si="161"/>
        <v/>
      </c>
      <c r="AN617" s="376" t="str">
        <f>IF(AF617="","",IF(OR(AH617="",AH617="-"),"－",IF(OR(AM617=8,AM617=9),"",IF(OR(AJ617=3,AJ617=4,AJ617=5,AJ617=6),VLOOKUP(AH617,INDEX((係数_バス貨物_ガソリン,係数_バス貨物_CNG,係数_バス貨物_軽油,係数_バス貨物_メタノール,係数_バス貨物_LPG),MATCH(AL617,【参考】排出ガスレベル!$AI$4:$AI$671,1),1,AR617):INDEX((係数_バス貨物_ガソリン,係数_バス貨物_CNG,係数_バス貨物_軽油,係数_バス貨物_メタノール,係数_バス貨物_LPG),MATCH(AL617+1,【参考】排出ガスレベル!$AI$4:$AI$671,1)-1,5,AR617),2,FALSE),IF(OR(AJ617=1,AJ617=2),VLOOKUP(AH617,INDEX((係数_乗用_ガソリン,係数_乗用_CNG,係数_乗用_軽油,係数_乗用_メタノール,係数_乗用_LPG),1,1,AR617):INDEX((係数_乗用_ガソリン,係数_乗用_CNG,係数_乗用_軽油,係数_乗用_メタノール,係数_乗用_LPG),125,5,AR617),2,FALSE))))))</f>
        <v/>
      </c>
      <c r="AO617" s="376" t="str">
        <f>IF(T617="","",IF(OR(AH617="",AH617="-"),"－",IF(OR(AM617=8,AM617=9),"",IF(OR(AJ617=3,AJ617=4,AJ617=5,AJ617=6),VLOOKUP(AH617,INDEX((係数_バス貨物_ガソリン,係数_バス貨物_CNG,係数_バス貨物_軽油,係数_バス貨物_メタノール,係数_バス貨物_LPG),MATCH(AL617,【参考】排出ガスレベル!$AI$4:$AI$671,1),1,AR617):INDEX((係数_バス貨物_ガソリン,係数_バス貨物_CNG,係数_バス貨物_軽油,係数_バス貨物_メタノール,係数_バス貨物_LPG),MATCH(AL617+1,【参考】排出ガスレベル!$AI$4:$AI$671,1)-1,5,AR617),3,FALSE),IF(OR(AJ617=1,AJ617=2),VLOOKUP(AH617,INDEX((係数_乗用_ガソリン,係数_乗用_CNG,係数_乗用_軽油,係数_乗用_メタノール,係数_乗用_LPG),1,1,AR617):INDEX((係数_乗用_ガソリン,係数_乗用_CNG,係数_乗用_軽油,係数_乗用_メタノール,係数_乗用_LPG),125,5,AR617),3,FALSE))))))</f>
        <v/>
      </c>
      <c r="AP617" s="375" t="str">
        <f t="shared" si="162"/>
        <v/>
      </c>
      <c r="AQ617" s="444" t="str">
        <f t="shared" si="163"/>
        <v/>
      </c>
      <c r="AR617" s="375" t="str">
        <f t="shared" si="164"/>
        <v/>
      </c>
      <c r="AS617" s="377" t="str">
        <f t="shared" si="165"/>
        <v/>
      </c>
      <c r="AT617" s="378" t="str">
        <f t="shared" si="166"/>
        <v/>
      </c>
      <c r="AX617" s="625" t="b">
        <f t="shared" si="167"/>
        <v>0</v>
      </c>
      <c r="AY617" s="7" t="str">
        <f t="shared" si="168"/>
        <v>FALSEFALSEFALSE</v>
      </c>
      <c r="AZ617" s="626">
        <f t="shared" si="152"/>
        <v>0</v>
      </c>
      <c r="BA617" s="627" t="str">
        <f t="shared" si="169"/>
        <v/>
      </c>
      <c r="BB617" s="627">
        <f t="shared" si="153"/>
        <v>0</v>
      </c>
    </row>
    <row r="618" spans="1:54">
      <c r="A618" s="381">
        <v>561</v>
      </c>
      <c r="B618" s="117"/>
      <c r="C618" s="288"/>
      <c r="D618" s="289"/>
      <c r="E618" s="289"/>
      <c r="F618" s="290"/>
      <c r="G618" s="292"/>
      <c r="H618" s="116"/>
      <c r="I618" s="292"/>
      <c r="J618" s="116"/>
      <c r="K618" s="370"/>
      <c r="L618" s="370"/>
      <c r="M618" s="370"/>
      <c r="N618" s="371"/>
      <c r="O618" s="371"/>
      <c r="P618" s="371"/>
      <c r="Q618" s="371"/>
      <c r="R618" s="371"/>
      <c r="S618" s="371"/>
      <c r="T618" s="443"/>
      <c r="U618" s="539"/>
      <c r="V618" s="117"/>
      <c r="W618" s="118"/>
      <c r="X618" s="119"/>
      <c r="Y618" s="120"/>
      <c r="Z618" s="122"/>
      <c r="AA618" s="121"/>
      <c r="AB618" s="443"/>
      <c r="AC618" s="734"/>
      <c r="AD618" s="372"/>
      <c r="AE618" s="485"/>
      <c r="AF618" s="373" t="str">
        <f t="shared" si="154"/>
        <v/>
      </c>
      <c r="AG618" s="373" t="str">
        <f t="shared" si="155"/>
        <v/>
      </c>
      <c r="AH618" s="374" t="str">
        <f t="shared" si="156"/>
        <v/>
      </c>
      <c r="AI618" s="375" t="str">
        <f t="shared" si="157"/>
        <v/>
      </c>
      <c r="AJ618" s="375" t="str">
        <f t="shared" si="158"/>
        <v/>
      </c>
      <c r="AK618" s="375" t="str">
        <f t="shared" si="159"/>
        <v/>
      </c>
      <c r="AL618" s="375" t="str">
        <f t="shared" si="160"/>
        <v/>
      </c>
      <c r="AM618" s="375" t="str">
        <f t="shared" si="161"/>
        <v/>
      </c>
      <c r="AN618" s="376" t="str">
        <f>IF(AF618="","",IF(OR(AH618="",AH618="-"),"－",IF(OR(AM618=8,AM618=9),"",IF(OR(AJ618=3,AJ618=4,AJ618=5,AJ618=6),VLOOKUP(AH618,INDEX((係数_バス貨物_ガソリン,係数_バス貨物_CNG,係数_バス貨物_軽油,係数_バス貨物_メタノール,係数_バス貨物_LPG),MATCH(AL618,【参考】排出ガスレベル!$AI$4:$AI$671,1),1,AR618):INDEX((係数_バス貨物_ガソリン,係数_バス貨物_CNG,係数_バス貨物_軽油,係数_バス貨物_メタノール,係数_バス貨物_LPG),MATCH(AL618+1,【参考】排出ガスレベル!$AI$4:$AI$671,1)-1,5,AR618),2,FALSE),IF(OR(AJ618=1,AJ618=2),VLOOKUP(AH618,INDEX((係数_乗用_ガソリン,係数_乗用_CNG,係数_乗用_軽油,係数_乗用_メタノール,係数_乗用_LPG),1,1,AR618):INDEX((係数_乗用_ガソリン,係数_乗用_CNG,係数_乗用_軽油,係数_乗用_メタノール,係数_乗用_LPG),125,5,AR618),2,FALSE))))))</f>
        <v/>
      </c>
      <c r="AO618" s="376" t="str">
        <f>IF(T618="","",IF(OR(AH618="",AH618="-"),"－",IF(OR(AM618=8,AM618=9),"",IF(OR(AJ618=3,AJ618=4,AJ618=5,AJ618=6),VLOOKUP(AH618,INDEX((係数_バス貨物_ガソリン,係数_バス貨物_CNG,係数_バス貨物_軽油,係数_バス貨物_メタノール,係数_バス貨物_LPG),MATCH(AL618,【参考】排出ガスレベル!$AI$4:$AI$671,1),1,AR618):INDEX((係数_バス貨物_ガソリン,係数_バス貨物_CNG,係数_バス貨物_軽油,係数_バス貨物_メタノール,係数_バス貨物_LPG),MATCH(AL618+1,【参考】排出ガスレベル!$AI$4:$AI$671,1)-1,5,AR618),3,FALSE),IF(OR(AJ618=1,AJ618=2),VLOOKUP(AH618,INDEX((係数_乗用_ガソリン,係数_乗用_CNG,係数_乗用_軽油,係数_乗用_メタノール,係数_乗用_LPG),1,1,AR618):INDEX((係数_乗用_ガソリン,係数_乗用_CNG,係数_乗用_軽油,係数_乗用_メタノール,係数_乗用_LPG),125,5,AR618),3,FALSE))))))</f>
        <v/>
      </c>
      <c r="AP618" s="375" t="str">
        <f t="shared" si="162"/>
        <v/>
      </c>
      <c r="AQ618" s="444" t="str">
        <f t="shared" si="163"/>
        <v/>
      </c>
      <c r="AR618" s="375" t="str">
        <f t="shared" si="164"/>
        <v/>
      </c>
      <c r="AS618" s="377" t="str">
        <f t="shared" si="165"/>
        <v/>
      </c>
      <c r="AT618" s="378" t="str">
        <f t="shared" si="166"/>
        <v/>
      </c>
      <c r="AX618" s="625" t="b">
        <f t="shared" si="167"/>
        <v>0</v>
      </c>
      <c r="AY618" s="7" t="str">
        <f t="shared" si="168"/>
        <v>FALSEFALSEFALSE</v>
      </c>
      <c r="AZ618" s="626">
        <f t="shared" si="152"/>
        <v>0</v>
      </c>
      <c r="BA618" s="627" t="str">
        <f t="shared" si="169"/>
        <v/>
      </c>
      <c r="BB618" s="627">
        <f t="shared" si="153"/>
        <v>0</v>
      </c>
    </row>
    <row r="619" spans="1:54">
      <c r="A619" s="381">
        <v>562</v>
      </c>
      <c r="B619" s="117"/>
      <c r="C619" s="288"/>
      <c r="D619" s="289"/>
      <c r="E619" s="289"/>
      <c r="F619" s="290"/>
      <c r="G619" s="292"/>
      <c r="H619" s="116"/>
      <c r="I619" s="292"/>
      <c r="J619" s="116"/>
      <c r="K619" s="370"/>
      <c r="L619" s="370"/>
      <c r="M619" s="370"/>
      <c r="N619" s="371"/>
      <c r="O619" s="371"/>
      <c r="P619" s="371"/>
      <c r="Q619" s="371"/>
      <c r="R619" s="371"/>
      <c r="S619" s="371"/>
      <c r="T619" s="443"/>
      <c r="U619" s="539"/>
      <c r="V619" s="117"/>
      <c r="W619" s="118"/>
      <c r="X619" s="119"/>
      <c r="Y619" s="120"/>
      <c r="Z619" s="122"/>
      <c r="AA619" s="121"/>
      <c r="AB619" s="443"/>
      <c r="AC619" s="734"/>
      <c r="AD619" s="372"/>
      <c r="AE619" s="485"/>
      <c r="AF619" s="373" t="str">
        <f t="shared" si="154"/>
        <v/>
      </c>
      <c r="AG619" s="373" t="str">
        <f t="shared" si="155"/>
        <v/>
      </c>
      <c r="AH619" s="374" t="str">
        <f t="shared" si="156"/>
        <v/>
      </c>
      <c r="AI619" s="375" t="str">
        <f t="shared" si="157"/>
        <v/>
      </c>
      <c r="AJ619" s="375" t="str">
        <f t="shared" si="158"/>
        <v/>
      </c>
      <c r="AK619" s="375" t="str">
        <f t="shared" si="159"/>
        <v/>
      </c>
      <c r="AL619" s="375" t="str">
        <f t="shared" si="160"/>
        <v/>
      </c>
      <c r="AM619" s="375" t="str">
        <f t="shared" si="161"/>
        <v/>
      </c>
      <c r="AN619" s="376" t="str">
        <f>IF(AF619="","",IF(OR(AH619="",AH619="-"),"－",IF(OR(AM619=8,AM619=9),"",IF(OR(AJ619=3,AJ619=4,AJ619=5,AJ619=6),VLOOKUP(AH619,INDEX((係数_バス貨物_ガソリン,係数_バス貨物_CNG,係数_バス貨物_軽油,係数_バス貨物_メタノール,係数_バス貨物_LPG),MATCH(AL619,【参考】排出ガスレベル!$AI$4:$AI$671,1),1,AR619):INDEX((係数_バス貨物_ガソリン,係数_バス貨物_CNG,係数_バス貨物_軽油,係数_バス貨物_メタノール,係数_バス貨物_LPG),MATCH(AL619+1,【参考】排出ガスレベル!$AI$4:$AI$671,1)-1,5,AR619),2,FALSE),IF(OR(AJ619=1,AJ619=2),VLOOKUP(AH619,INDEX((係数_乗用_ガソリン,係数_乗用_CNG,係数_乗用_軽油,係数_乗用_メタノール,係数_乗用_LPG),1,1,AR619):INDEX((係数_乗用_ガソリン,係数_乗用_CNG,係数_乗用_軽油,係数_乗用_メタノール,係数_乗用_LPG),125,5,AR619),2,FALSE))))))</f>
        <v/>
      </c>
      <c r="AO619" s="376" t="str">
        <f>IF(T619="","",IF(OR(AH619="",AH619="-"),"－",IF(OR(AM619=8,AM619=9),"",IF(OR(AJ619=3,AJ619=4,AJ619=5,AJ619=6),VLOOKUP(AH619,INDEX((係数_バス貨物_ガソリン,係数_バス貨物_CNG,係数_バス貨物_軽油,係数_バス貨物_メタノール,係数_バス貨物_LPG),MATCH(AL619,【参考】排出ガスレベル!$AI$4:$AI$671,1),1,AR619):INDEX((係数_バス貨物_ガソリン,係数_バス貨物_CNG,係数_バス貨物_軽油,係数_バス貨物_メタノール,係数_バス貨物_LPG),MATCH(AL619+1,【参考】排出ガスレベル!$AI$4:$AI$671,1)-1,5,AR619),3,FALSE),IF(OR(AJ619=1,AJ619=2),VLOOKUP(AH619,INDEX((係数_乗用_ガソリン,係数_乗用_CNG,係数_乗用_軽油,係数_乗用_メタノール,係数_乗用_LPG),1,1,AR619):INDEX((係数_乗用_ガソリン,係数_乗用_CNG,係数_乗用_軽油,係数_乗用_メタノール,係数_乗用_LPG),125,5,AR619),3,FALSE))))))</f>
        <v/>
      </c>
      <c r="AP619" s="375" t="str">
        <f t="shared" si="162"/>
        <v/>
      </c>
      <c r="AQ619" s="444" t="str">
        <f t="shared" si="163"/>
        <v/>
      </c>
      <c r="AR619" s="375" t="str">
        <f t="shared" si="164"/>
        <v/>
      </c>
      <c r="AS619" s="377" t="str">
        <f t="shared" si="165"/>
        <v/>
      </c>
      <c r="AT619" s="378" t="str">
        <f t="shared" si="166"/>
        <v/>
      </c>
      <c r="AX619" s="625" t="b">
        <f t="shared" si="167"/>
        <v>0</v>
      </c>
      <c r="AY619" s="7" t="str">
        <f t="shared" si="168"/>
        <v>FALSEFALSEFALSE</v>
      </c>
      <c r="AZ619" s="626">
        <f t="shared" si="152"/>
        <v>0</v>
      </c>
      <c r="BA619" s="627" t="str">
        <f t="shared" si="169"/>
        <v/>
      </c>
      <c r="BB619" s="627">
        <f t="shared" si="153"/>
        <v>0</v>
      </c>
    </row>
    <row r="620" spans="1:54">
      <c r="A620" s="381">
        <v>563</v>
      </c>
      <c r="B620" s="117"/>
      <c r="C620" s="288"/>
      <c r="D620" s="289"/>
      <c r="E620" s="289"/>
      <c r="F620" s="290"/>
      <c r="G620" s="292"/>
      <c r="H620" s="116"/>
      <c r="I620" s="292"/>
      <c r="J620" s="116"/>
      <c r="K620" s="370"/>
      <c r="L620" s="370"/>
      <c r="M620" s="370"/>
      <c r="N620" s="371"/>
      <c r="O620" s="371"/>
      <c r="P620" s="371"/>
      <c r="Q620" s="371"/>
      <c r="R620" s="371"/>
      <c r="S620" s="371"/>
      <c r="T620" s="443"/>
      <c r="U620" s="539"/>
      <c r="V620" s="117"/>
      <c r="W620" s="118"/>
      <c r="X620" s="119"/>
      <c r="Y620" s="120"/>
      <c r="Z620" s="122"/>
      <c r="AA620" s="121"/>
      <c r="AB620" s="443"/>
      <c r="AC620" s="734"/>
      <c r="AD620" s="372"/>
      <c r="AE620" s="485"/>
      <c r="AF620" s="373" t="str">
        <f t="shared" si="154"/>
        <v/>
      </c>
      <c r="AG620" s="373" t="str">
        <f t="shared" si="155"/>
        <v/>
      </c>
      <c r="AH620" s="374" t="str">
        <f t="shared" si="156"/>
        <v/>
      </c>
      <c r="AI620" s="375" t="str">
        <f t="shared" si="157"/>
        <v/>
      </c>
      <c r="AJ620" s="375" t="str">
        <f t="shared" si="158"/>
        <v/>
      </c>
      <c r="AK620" s="375" t="str">
        <f t="shared" si="159"/>
        <v/>
      </c>
      <c r="AL620" s="375" t="str">
        <f t="shared" si="160"/>
        <v/>
      </c>
      <c r="AM620" s="375" t="str">
        <f t="shared" si="161"/>
        <v/>
      </c>
      <c r="AN620" s="376" t="str">
        <f>IF(AF620="","",IF(OR(AH620="",AH620="-"),"－",IF(OR(AM620=8,AM620=9),"",IF(OR(AJ620=3,AJ620=4,AJ620=5,AJ620=6),VLOOKUP(AH620,INDEX((係数_バス貨物_ガソリン,係数_バス貨物_CNG,係数_バス貨物_軽油,係数_バス貨物_メタノール,係数_バス貨物_LPG),MATCH(AL620,【参考】排出ガスレベル!$AI$4:$AI$671,1),1,AR620):INDEX((係数_バス貨物_ガソリン,係数_バス貨物_CNG,係数_バス貨物_軽油,係数_バス貨物_メタノール,係数_バス貨物_LPG),MATCH(AL620+1,【参考】排出ガスレベル!$AI$4:$AI$671,1)-1,5,AR620),2,FALSE),IF(OR(AJ620=1,AJ620=2),VLOOKUP(AH620,INDEX((係数_乗用_ガソリン,係数_乗用_CNG,係数_乗用_軽油,係数_乗用_メタノール,係数_乗用_LPG),1,1,AR620):INDEX((係数_乗用_ガソリン,係数_乗用_CNG,係数_乗用_軽油,係数_乗用_メタノール,係数_乗用_LPG),125,5,AR620),2,FALSE))))))</f>
        <v/>
      </c>
      <c r="AO620" s="376" t="str">
        <f>IF(T620="","",IF(OR(AH620="",AH620="-"),"－",IF(OR(AM620=8,AM620=9),"",IF(OR(AJ620=3,AJ620=4,AJ620=5,AJ620=6),VLOOKUP(AH620,INDEX((係数_バス貨物_ガソリン,係数_バス貨物_CNG,係数_バス貨物_軽油,係数_バス貨物_メタノール,係数_バス貨物_LPG),MATCH(AL620,【参考】排出ガスレベル!$AI$4:$AI$671,1),1,AR620):INDEX((係数_バス貨物_ガソリン,係数_バス貨物_CNG,係数_バス貨物_軽油,係数_バス貨物_メタノール,係数_バス貨物_LPG),MATCH(AL620+1,【参考】排出ガスレベル!$AI$4:$AI$671,1)-1,5,AR620),3,FALSE),IF(OR(AJ620=1,AJ620=2),VLOOKUP(AH620,INDEX((係数_乗用_ガソリン,係数_乗用_CNG,係数_乗用_軽油,係数_乗用_メタノール,係数_乗用_LPG),1,1,AR620):INDEX((係数_乗用_ガソリン,係数_乗用_CNG,係数_乗用_軽油,係数_乗用_メタノール,係数_乗用_LPG),125,5,AR620),3,FALSE))))))</f>
        <v/>
      </c>
      <c r="AP620" s="375" t="str">
        <f t="shared" si="162"/>
        <v/>
      </c>
      <c r="AQ620" s="444" t="str">
        <f t="shared" si="163"/>
        <v/>
      </c>
      <c r="AR620" s="375" t="str">
        <f t="shared" si="164"/>
        <v/>
      </c>
      <c r="AS620" s="377" t="str">
        <f t="shared" si="165"/>
        <v/>
      </c>
      <c r="AT620" s="378" t="str">
        <f t="shared" si="166"/>
        <v/>
      </c>
      <c r="AX620" s="625" t="b">
        <f t="shared" si="167"/>
        <v>0</v>
      </c>
      <c r="AY620" s="7" t="str">
        <f t="shared" si="168"/>
        <v>FALSEFALSEFALSE</v>
      </c>
      <c r="AZ620" s="626">
        <f t="shared" si="152"/>
        <v>0</v>
      </c>
      <c r="BA620" s="627" t="str">
        <f t="shared" si="169"/>
        <v/>
      </c>
      <c r="BB620" s="627">
        <f t="shared" si="153"/>
        <v>0</v>
      </c>
    </row>
    <row r="621" spans="1:54">
      <c r="A621" s="381">
        <v>564</v>
      </c>
      <c r="B621" s="117"/>
      <c r="C621" s="288"/>
      <c r="D621" s="289"/>
      <c r="E621" s="289"/>
      <c r="F621" s="290"/>
      <c r="G621" s="292"/>
      <c r="H621" s="116"/>
      <c r="I621" s="292"/>
      <c r="J621" s="116"/>
      <c r="K621" s="370"/>
      <c r="L621" s="370"/>
      <c r="M621" s="370"/>
      <c r="N621" s="371"/>
      <c r="O621" s="371"/>
      <c r="P621" s="371"/>
      <c r="Q621" s="371"/>
      <c r="R621" s="371"/>
      <c r="S621" s="371"/>
      <c r="T621" s="443"/>
      <c r="U621" s="539"/>
      <c r="V621" s="117"/>
      <c r="W621" s="118"/>
      <c r="X621" s="119"/>
      <c r="Y621" s="120"/>
      <c r="Z621" s="122"/>
      <c r="AA621" s="121"/>
      <c r="AB621" s="443"/>
      <c r="AC621" s="734"/>
      <c r="AD621" s="372"/>
      <c r="AE621" s="485"/>
      <c r="AF621" s="373" t="str">
        <f t="shared" si="154"/>
        <v/>
      </c>
      <c r="AG621" s="373" t="str">
        <f t="shared" si="155"/>
        <v/>
      </c>
      <c r="AH621" s="374" t="str">
        <f t="shared" si="156"/>
        <v/>
      </c>
      <c r="AI621" s="375" t="str">
        <f t="shared" si="157"/>
        <v/>
      </c>
      <c r="AJ621" s="375" t="str">
        <f t="shared" si="158"/>
        <v/>
      </c>
      <c r="AK621" s="375" t="str">
        <f t="shared" si="159"/>
        <v/>
      </c>
      <c r="AL621" s="375" t="str">
        <f t="shared" si="160"/>
        <v/>
      </c>
      <c r="AM621" s="375" t="str">
        <f t="shared" si="161"/>
        <v/>
      </c>
      <c r="AN621" s="376" t="str">
        <f>IF(AF621="","",IF(OR(AH621="",AH621="-"),"－",IF(OR(AM621=8,AM621=9),"",IF(OR(AJ621=3,AJ621=4,AJ621=5,AJ621=6),VLOOKUP(AH621,INDEX((係数_バス貨物_ガソリン,係数_バス貨物_CNG,係数_バス貨物_軽油,係数_バス貨物_メタノール,係数_バス貨物_LPG),MATCH(AL621,【参考】排出ガスレベル!$AI$4:$AI$671,1),1,AR621):INDEX((係数_バス貨物_ガソリン,係数_バス貨物_CNG,係数_バス貨物_軽油,係数_バス貨物_メタノール,係数_バス貨物_LPG),MATCH(AL621+1,【参考】排出ガスレベル!$AI$4:$AI$671,1)-1,5,AR621),2,FALSE),IF(OR(AJ621=1,AJ621=2),VLOOKUP(AH621,INDEX((係数_乗用_ガソリン,係数_乗用_CNG,係数_乗用_軽油,係数_乗用_メタノール,係数_乗用_LPG),1,1,AR621):INDEX((係数_乗用_ガソリン,係数_乗用_CNG,係数_乗用_軽油,係数_乗用_メタノール,係数_乗用_LPG),125,5,AR621),2,FALSE))))))</f>
        <v/>
      </c>
      <c r="AO621" s="376" t="str">
        <f>IF(T621="","",IF(OR(AH621="",AH621="-"),"－",IF(OR(AM621=8,AM621=9),"",IF(OR(AJ621=3,AJ621=4,AJ621=5,AJ621=6),VLOOKUP(AH621,INDEX((係数_バス貨物_ガソリン,係数_バス貨物_CNG,係数_バス貨物_軽油,係数_バス貨物_メタノール,係数_バス貨物_LPG),MATCH(AL621,【参考】排出ガスレベル!$AI$4:$AI$671,1),1,AR621):INDEX((係数_バス貨物_ガソリン,係数_バス貨物_CNG,係数_バス貨物_軽油,係数_バス貨物_メタノール,係数_バス貨物_LPG),MATCH(AL621+1,【参考】排出ガスレベル!$AI$4:$AI$671,1)-1,5,AR621),3,FALSE),IF(OR(AJ621=1,AJ621=2),VLOOKUP(AH621,INDEX((係数_乗用_ガソリン,係数_乗用_CNG,係数_乗用_軽油,係数_乗用_メタノール,係数_乗用_LPG),1,1,AR621):INDEX((係数_乗用_ガソリン,係数_乗用_CNG,係数_乗用_軽油,係数_乗用_メタノール,係数_乗用_LPG),125,5,AR621),3,FALSE))))))</f>
        <v/>
      </c>
      <c r="AP621" s="375" t="str">
        <f t="shared" si="162"/>
        <v/>
      </c>
      <c r="AQ621" s="444" t="str">
        <f t="shared" si="163"/>
        <v/>
      </c>
      <c r="AR621" s="375" t="str">
        <f t="shared" si="164"/>
        <v/>
      </c>
      <c r="AS621" s="377" t="str">
        <f t="shared" si="165"/>
        <v/>
      </c>
      <c r="AT621" s="378" t="str">
        <f t="shared" si="166"/>
        <v/>
      </c>
      <c r="AX621" s="625" t="b">
        <f t="shared" si="167"/>
        <v>0</v>
      </c>
      <c r="AY621" s="7" t="str">
        <f t="shared" si="168"/>
        <v>FALSEFALSEFALSE</v>
      </c>
      <c r="AZ621" s="626">
        <f t="shared" si="152"/>
        <v>0</v>
      </c>
      <c r="BA621" s="627" t="str">
        <f t="shared" si="169"/>
        <v/>
      </c>
      <c r="BB621" s="627">
        <f t="shared" si="153"/>
        <v>0</v>
      </c>
    </row>
    <row r="622" spans="1:54">
      <c r="A622" s="381">
        <v>565</v>
      </c>
      <c r="B622" s="117"/>
      <c r="C622" s="288"/>
      <c r="D622" s="289"/>
      <c r="E622" s="289"/>
      <c r="F622" s="290"/>
      <c r="G622" s="292"/>
      <c r="H622" s="116"/>
      <c r="I622" s="292"/>
      <c r="J622" s="116"/>
      <c r="K622" s="370"/>
      <c r="L622" s="370"/>
      <c r="M622" s="370"/>
      <c r="N622" s="371"/>
      <c r="O622" s="371"/>
      <c r="P622" s="371"/>
      <c r="Q622" s="371"/>
      <c r="R622" s="371"/>
      <c r="S622" s="371"/>
      <c r="T622" s="443"/>
      <c r="U622" s="539"/>
      <c r="V622" s="117"/>
      <c r="W622" s="118"/>
      <c r="X622" s="119"/>
      <c r="Y622" s="120"/>
      <c r="Z622" s="122"/>
      <c r="AA622" s="121"/>
      <c r="AB622" s="443"/>
      <c r="AC622" s="734"/>
      <c r="AD622" s="372"/>
      <c r="AE622" s="485"/>
      <c r="AF622" s="373" t="str">
        <f t="shared" si="154"/>
        <v/>
      </c>
      <c r="AG622" s="373" t="str">
        <f t="shared" si="155"/>
        <v/>
      </c>
      <c r="AH622" s="374" t="str">
        <f t="shared" si="156"/>
        <v/>
      </c>
      <c r="AI622" s="375" t="str">
        <f t="shared" si="157"/>
        <v/>
      </c>
      <c r="AJ622" s="375" t="str">
        <f t="shared" si="158"/>
        <v/>
      </c>
      <c r="AK622" s="375" t="str">
        <f t="shared" si="159"/>
        <v/>
      </c>
      <c r="AL622" s="375" t="str">
        <f t="shared" si="160"/>
        <v/>
      </c>
      <c r="AM622" s="375" t="str">
        <f t="shared" si="161"/>
        <v/>
      </c>
      <c r="AN622" s="376" t="str">
        <f>IF(AF622="","",IF(OR(AH622="",AH622="-"),"－",IF(OR(AM622=8,AM622=9),"",IF(OR(AJ622=3,AJ622=4,AJ622=5,AJ622=6),VLOOKUP(AH622,INDEX((係数_バス貨物_ガソリン,係数_バス貨物_CNG,係数_バス貨物_軽油,係数_バス貨物_メタノール,係数_バス貨物_LPG),MATCH(AL622,【参考】排出ガスレベル!$AI$4:$AI$671,1),1,AR622):INDEX((係数_バス貨物_ガソリン,係数_バス貨物_CNG,係数_バス貨物_軽油,係数_バス貨物_メタノール,係数_バス貨物_LPG),MATCH(AL622+1,【参考】排出ガスレベル!$AI$4:$AI$671,1)-1,5,AR622),2,FALSE),IF(OR(AJ622=1,AJ622=2),VLOOKUP(AH622,INDEX((係数_乗用_ガソリン,係数_乗用_CNG,係数_乗用_軽油,係数_乗用_メタノール,係数_乗用_LPG),1,1,AR622):INDEX((係数_乗用_ガソリン,係数_乗用_CNG,係数_乗用_軽油,係数_乗用_メタノール,係数_乗用_LPG),125,5,AR622),2,FALSE))))))</f>
        <v/>
      </c>
      <c r="AO622" s="376" t="str">
        <f>IF(T622="","",IF(OR(AH622="",AH622="-"),"－",IF(OR(AM622=8,AM622=9),"",IF(OR(AJ622=3,AJ622=4,AJ622=5,AJ622=6),VLOOKUP(AH622,INDEX((係数_バス貨物_ガソリン,係数_バス貨物_CNG,係数_バス貨物_軽油,係数_バス貨物_メタノール,係数_バス貨物_LPG),MATCH(AL622,【参考】排出ガスレベル!$AI$4:$AI$671,1),1,AR622):INDEX((係数_バス貨物_ガソリン,係数_バス貨物_CNG,係数_バス貨物_軽油,係数_バス貨物_メタノール,係数_バス貨物_LPG),MATCH(AL622+1,【参考】排出ガスレベル!$AI$4:$AI$671,1)-1,5,AR622),3,FALSE),IF(OR(AJ622=1,AJ622=2),VLOOKUP(AH622,INDEX((係数_乗用_ガソリン,係数_乗用_CNG,係数_乗用_軽油,係数_乗用_メタノール,係数_乗用_LPG),1,1,AR622):INDEX((係数_乗用_ガソリン,係数_乗用_CNG,係数_乗用_軽油,係数_乗用_メタノール,係数_乗用_LPG),125,5,AR622),3,FALSE))))))</f>
        <v/>
      </c>
      <c r="AP622" s="375" t="str">
        <f t="shared" si="162"/>
        <v/>
      </c>
      <c r="AQ622" s="444" t="str">
        <f t="shared" si="163"/>
        <v/>
      </c>
      <c r="AR622" s="375" t="str">
        <f t="shared" si="164"/>
        <v/>
      </c>
      <c r="AS622" s="377" t="str">
        <f t="shared" si="165"/>
        <v/>
      </c>
      <c r="AT622" s="378" t="str">
        <f t="shared" si="166"/>
        <v/>
      </c>
      <c r="AX622" s="625" t="b">
        <f t="shared" si="167"/>
        <v>0</v>
      </c>
      <c r="AY622" s="7" t="str">
        <f t="shared" si="168"/>
        <v>FALSEFALSEFALSE</v>
      </c>
      <c r="AZ622" s="626">
        <f t="shared" ref="AZ622:AZ685" si="170">AB622</f>
        <v>0</v>
      </c>
      <c r="BA622" s="627" t="str">
        <f t="shared" si="169"/>
        <v/>
      </c>
      <c r="BB622" s="627">
        <f t="shared" ref="BB622:BB685" si="171">LEN(Y622)</f>
        <v>0</v>
      </c>
    </row>
    <row r="623" spans="1:54">
      <c r="A623" s="381">
        <v>566</v>
      </c>
      <c r="B623" s="117"/>
      <c r="C623" s="288"/>
      <c r="D623" s="289"/>
      <c r="E623" s="289"/>
      <c r="F623" s="290"/>
      <c r="G623" s="292"/>
      <c r="H623" s="116"/>
      <c r="I623" s="292"/>
      <c r="J623" s="116"/>
      <c r="K623" s="370"/>
      <c r="L623" s="370"/>
      <c r="M623" s="370"/>
      <c r="N623" s="371"/>
      <c r="O623" s="371"/>
      <c r="P623" s="371"/>
      <c r="Q623" s="371"/>
      <c r="R623" s="371"/>
      <c r="S623" s="371"/>
      <c r="T623" s="443"/>
      <c r="U623" s="539"/>
      <c r="V623" s="117"/>
      <c r="W623" s="118"/>
      <c r="X623" s="119"/>
      <c r="Y623" s="120"/>
      <c r="Z623" s="122"/>
      <c r="AA623" s="121"/>
      <c r="AB623" s="443"/>
      <c r="AC623" s="734"/>
      <c r="AD623" s="372"/>
      <c r="AE623" s="485"/>
      <c r="AF623" s="373" t="str">
        <f t="shared" si="154"/>
        <v/>
      </c>
      <c r="AG623" s="373" t="str">
        <f t="shared" si="155"/>
        <v/>
      </c>
      <c r="AH623" s="374" t="str">
        <f t="shared" si="156"/>
        <v/>
      </c>
      <c r="AI623" s="375" t="str">
        <f t="shared" si="157"/>
        <v/>
      </c>
      <c r="AJ623" s="375" t="str">
        <f t="shared" si="158"/>
        <v/>
      </c>
      <c r="AK623" s="375" t="str">
        <f t="shared" si="159"/>
        <v/>
      </c>
      <c r="AL623" s="375" t="str">
        <f t="shared" si="160"/>
        <v/>
      </c>
      <c r="AM623" s="375" t="str">
        <f t="shared" si="161"/>
        <v/>
      </c>
      <c r="AN623" s="376" t="str">
        <f>IF(AF623="","",IF(OR(AH623="",AH623="-"),"－",IF(OR(AM623=8,AM623=9),"",IF(OR(AJ623=3,AJ623=4,AJ623=5,AJ623=6),VLOOKUP(AH623,INDEX((係数_バス貨物_ガソリン,係数_バス貨物_CNG,係数_バス貨物_軽油,係数_バス貨物_メタノール,係数_バス貨物_LPG),MATCH(AL623,【参考】排出ガスレベル!$AI$4:$AI$671,1),1,AR623):INDEX((係数_バス貨物_ガソリン,係数_バス貨物_CNG,係数_バス貨物_軽油,係数_バス貨物_メタノール,係数_バス貨物_LPG),MATCH(AL623+1,【参考】排出ガスレベル!$AI$4:$AI$671,1)-1,5,AR623),2,FALSE),IF(OR(AJ623=1,AJ623=2),VLOOKUP(AH623,INDEX((係数_乗用_ガソリン,係数_乗用_CNG,係数_乗用_軽油,係数_乗用_メタノール,係数_乗用_LPG),1,1,AR623):INDEX((係数_乗用_ガソリン,係数_乗用_CNG,係数_乗用_軽油,係数_乗用_メタノール,係数_乗用_LPG),125,5,AR623),2,FALSE))))))</f>
        <v/>
      </c>
      <c r="AO623" s="376" t="str">
        <f>IF(T623="","",IF(OR(AH623="",AH623="-"),"－",IF(OR(AM623=8,AM623=9),"",IF(OR(AJ623=3,AJ623=4,AJ623=5,AJ623=6),VLOOKUP(AH623,INDEX((係数_バス貨物_ガソリン,係数_バス貨物_CNG,係数_バス貨物_軽油,係数_バス貨物_メタノール,係数_バス貨物_LPG),MATCH(AL623,【参考】排出ガスレベル!$AI$4:$AI$671,1),1,AR623):INDEX((係数_バス貨物_ガソリン,係数_バス貨物_CNG,係数_バス貨物_軽油,係数_バス貨物_メタノール,係数_バス貨物_LPG),MATCH(AL623+1,【参考】排出ガスレベル!$AI$4:$AI$671,1)-1,5,AR623),3,FALSE),IF(OR(AJ623=1,AJ623=2),VLOOKUP(AH623,INDEX((係数_乗用_ガソリン,係数_乗用_CNG,係数_乗用_軽油,係数_乗用_メタノール,係数_乗用_LPG),1,1,AR623):INDEX((係数_乗用_ガソリン,係数_乗用_CNG,係数_乗用_軽油,係数_乗用_メタノール,係数_乗用_LPG),125,5,AR623),3,FALSE))))))</f>
        <v/>
      </c>
      <c r="AP623" s="375" t="str">
        <f t="shared" si="162"/>
        <v/>
      </c>
      <c r="AQ623" s="444" t="str">
        <f t="shared" si="163"/>
        <v/>
      </c>
      <c r="AR623" s="375" t="str">
        <f t="shared" si="164"/>
        <v/>
      </c>
      <c r="AS623" s="377" t="str">
        <f t="shared" si="165"/>
        <v/>
      </c>
      <c r="AT623" s="378" t="str">
        <f t="shared" si="166"/>
        <v/>
      </c>
      <c r="AX623" s="625" t="b">
        <f t="shared" si="167"/>
        <v>0</v>
      </c>
      <c r="AY623" s="7" t="str">
        <f t="shared" si="168"/>
        <v>FALSEFALSEFALSE</v>
      </c>
      <c r="AZ623" s="626">
        <f t="shared" si="170"/>
        <v>0</v>
      </c>
      <c r="BA623" s="627" t="str">
        <f t="shared" si="169"/>
        <v/>
      </c>
      <c r="BB623" s="627">
        <f t="shared" si="171"/>
        <v>0</v>
      </c>
    </row>
    <row r="624" spans="1:54">
      <c r="A624" s="381">
        <v>567</v>
      </c>
      <c r="B624" s="117"/>
      <c r="C624" s="288"/>
      <c r="D624" s="289"/>
      <c r="E624" s="289"/>
      <c r="F624" s="290"/>
      <c r="G624" s="292"/>
      <c r="H624" s="116"/>
      <c r="I624" s="292"/>
      <c r="J624" s="116"/>
      <c r="K624" s="370"/>
      <c r="L624" s="370"/>
      <c r="M624" s="370"/>
      <c r="N624" s="371"/>
      <c r="O624" s="371"/>
      <c r="P624" s="371"/>
      <c r="Q624" s="371"/>
      <c r="R624" s="371"/>
      <c r="S624" s="371"/>
      <c r="T624" s="443"/>
      <c r="U624" s="539"/>
      <c r="V624" s="117"/>
      <c r="W624" s="118"/>
      <c r="X624" s="119"/>
      <c r="Y624" s="120"/>
      <c r="Z624" s="122"/>
      <c r="AA624" s="121"/>
      <c r="AB624" s="443"/>
      <c r="AC624" s="734"/>
      <c r="AD624" s="372"/>
      <c r="AE624" s="485"/>
      <c r="AF624" s="373" t="str">
        <f t="shared" si="154"/>
        <v/>
      </c>
      <c r="AG624" s="373" t="str">
        <f t="shared" si="155"/>
        <v/>
      </c>
      <c r="AH624" s="374" t="str">
        <f t="shared" si="156"/>
        <v/>
      </c>
      <c r="AI624" s="375" t="str">
        <f t="shared" si="157"/>
        <v/>
      </c>
      <c r="AJ624" s="375" t="str">
        <f t="shared" si="158"/>
        <v/>
      </c>
      <c r="AK624" s="375" t="str">
        <f t="shared" si="159"/>
        <v/>
      </c>
      <c r="AL624" s="375" t="str">
        <f t="shared" si="160"/>
        <v/>
      </c>
      <c r="AM624" s="375" t="str">
        <f t="shared" si="161"/>
        <v/>
      </c>
      <c r="AN624" s="376" t="str">
        <f>IF(AF624="","",IF(OR(AH624="",AH624="-"),"－",IF(OR(AM624=8,AM624=9),"",IF(OR(AJ624=3,AJ624=4,AJ624=5,AJ624=6),VLOOKUP(AH624,INDEX((係数_バス貨物_ガソリン,係数_バス貨物_CNG,係数_バス貨物_軽油,係数_バス貨物_メタノール,係数_バス貨物_LPG),MATCH(AL624,【参考】排出ガスレベル!$AI$4:$AI$671,1),1,AR624):INDEX((係数_バス貨物_ガソリン,係数_バス貨物_CNG,係数_バス貨物_軽油,係数_バス貨物_メタノール,係数_バス貨物_LPG),MATCH(AL624+1,【参考】排出ガスレベル!$AI$4:$AI$671,1)-1,5,AR624),2,FALSE),IF(OR(AJ624=1,AJ624=2),VLOOKUP(AH624,INDEX((係数_乗用_ガソリン,係数_乗用_CNG,係数_乗用_軽油,係数_乗用_メタノール,係数_乗用_LPG),1,1,AR624):INDEX((係数_乗用_ガソリン,係数_乗用_CNG,係数_乗用_軽油,係数_乗用_メタノール,係数_乗用_LPG),125,5,AR624),2,FALSE))))))</f>
        <v/>
      </c>
      <c r="AO624" s="376" t="str">
        <f>IF(T624="","",IF(OR(AH624="",AH624="-"),"－",IF(OR(AM624=8,AM624=9),"",IF(OR(AJ624=3,AJ624=4,AJ624=5,AJ624=6),VLOOKUP(AH624,INDEX((係数_バス貨物_ガソリン,係数_バス貨物_CNG,係数_バス貨物_軽油,係数_バス貨物_メタノール,係数_バス貨物_LPG),MATCH(AL624,【参考】排出ガスレベル!$AI$4:$AI$671,1),1,AR624):INDEX((係数_バス貨物_ガソリン,係数_バス貨物_CNG,係数_バス貨物_軽油,係数_バス貨物_メタノール,係数_バス貨物_LPG),MATCH(AL624+1,【参考】排出ガスレベル!$AI$4:$AI$671,1)-1,5,AR624),3,FALSE),IF(OR(AJ624=1,AJ624=2),VLOOKUP(AH624,INDEX((係数_乗用_ガソリン,係数_乗用_CNG,係数_乗用_軽油,係数_乗用_メタノール,係数_乗用_LPG),1,1,AR624):INDEX((係数_乗用_ガソリン,係数_乗用_CNG,係数_乗用_軽油,係数_乗用_メタノール,係数_乗用_LPG),125,5,AR624),3,FALSE))))))</f>
        <v/>
      </c>
      <c r="AP624" s="375" t="str">
        <f t="shared" si="162"/>
        <v/>
      </c>
      <c r="AQ624" s="444" t="str">
        <f t="shared" si="163"/>
        <v/>
      </c>
      <c r="AR624" s="375" t="str">
        <f t="shared" si="164"/>
        <v/>
      </c>
      <c r="AS624" s="377" t="str">
        <f t="shared" si="165"/>
        <v/>
      </c>
      <c r="AT624" s="378" t="str">
        <f t="shared" si="166"/>
        <v/>
      </c>
      <c r="AX624" s="625" t="b">
        <f t="shared" si="167"/>
        <v>0</v>
      </c>
      <c r="AY624" s="7" t="str">
        <f t="shared" si="168"/>
        <v>FALSEFALSEFALSE</v>
      </c>
      <c r="AZ624" s="626">
        <f t="shared" si="170"/>
        <v>0</v>
      </c>
      <c r="BA624" s="627" t="str">
        <f t="shared" si="169"/>
        <v/>
      </c>
      <c r="BB624" s="627">
        <f t="shared" si="171"/>
        <v>0</v>
      </c>
    </row>
    <row r="625" spans="1:54">
      <c r="A625" s="381">
        <v>568</v>
      </c>
      <c r="B625" s="117"/>
      <c r="C625" s="288"/>
      <c r="D625" s="289"/>
      <c r="E625" s="289"/>
      <c r="F625" s="290"/>
      <c r="G625" s="292"/>
      <c r="H625" s="116"/>
      <c r="I625" s="292"/>
      <c r="J625" s="116"/>
      <c r="K625" s="370"/>
      <c r="L625" s="370"/>
      <c r="M625" s="370"/>
      <c r="N625" s="371"/>
      <c r="O625" s="371"/>
      <c r="P625" s="371"/>
      <c r="Q625" s="371"/>
      <c r="R625" s="371"/>
      <c r="S625" s="371"/>
      <c r="T625" s="443"/>
      <c r="U625" s="539"/>
      <c r="V625" s="117"/>
      <c r="W625" s="118"/>
      <c r="X625" s="119"/>
      <c r="Y625" s="120"/>
      <c r="Z625" s="122"/>
      <c r="AA625" s="121"/>
      <c r="AB625" s="443"/>
      <c r="AC625" s="734"/>
      <c r="AD625" s="372"/>
      <c r="AE625" s="485"/>
      <c r="AF625" s="373" t="str">
        <f t="shared" si="154"/>
        <v/>
      </c>
      <c r="AG625" s="373" t="str">
        <f t="shared" si="155"/>
        <v/>
      </c>
      <c r="AH625" s="374" t="str">
        <f t="shared" si="156"/>
        <v/>
      </c>
      <c r="AI625" s="375" t="str">
        <f t="shared" si="157"/>
        <v/>
      </c>
      <c r="AJ625" s="375" t="str">
        <f t="shared" si="158"/>
        <v/>
      </c>
      <c r="AK625" s="375" t="str">
        <f t="shared" si="159"/>
        <v/>
      </c>
      <c r="AL625" s="375" t="str">
        <f t="shared" si="160"/>
        <v/>
      </c>
      <c r="AM625" s="375" t="str">
        <f t="shared" si="161"/>
        <v/>
      </c>
      <c r="AN625" s="376" t="str">
        <f>IF(AF625="","",IF(OR(AH625="",AH625="-"),"－",IF(OR(AM625=8,AM625=9),"",IF(OR(AJ625=3,AJ625=4,AJ625=5,AJ625=6),VLOOKUP(AH625,INDEX((係数_バス貨物_ガソリン,係数_バス貨物_CNG,係数_バス貨物_軽油,係数_バス貨物_メタノール,係数_バス貨物_LPG),MATCH(AL625,【参考】排出ガスレベル!$AI$4:$AI$671,1),1,AR625):INDEX((係数_バス貨物_ガソリン,係数_バス貨物_CNG,係数_バス貨物_軽油,係数_バス貨物_メタノール,係数_バス貨物_LPG),MATCH(AL625+1,【参考】排出ガスレベル!$AI$4:$AI$671,1)-1,5,AR625),2,FALSE),IF(OR(AJ625=1,AJ625=2),VLOOKUP(AH625,INDEX((係数_乗用_ガソリン,係数_乗用_CNG,係数_乗用_軽油,係数_乗用_メタノール,係数_乗用_LPG),1,1,AR625):INDEX((係数_乗用_ガソリン,係数_乗用_CNG,係数_乗用_軽油,係数_乗用_メタノール,係数_乗用_LPG),125,5,AR625),2,FALSE))))))</f>
        <v/>
      </c>
      <c r="AO625" s="376" t="str">
        <f>IF(T625="","",IF(OR(AH625="",AH625="-"),"－",IF(OR(AM625=8,AM625=9),"",IF(OR(AJ625=3,AJ625=4,AJ625=5,AJ625=6),VLOOKUP(AH625,INDEX((係数_バス貨物_ガソリン,係数_バス貨物_CNG,係数_バス貨物_軽油,係数_バス貨物_メタノール,係数_バス貨物_LPG),MATCH(AL625,【参考】排出ガスレベル!$AI$4:$AI$671,1),1,AR625):INDEX((係数_バス貨物_ガソリン,係数_バス貨物_CNG,係数_バス貨物_軽油,係数_バス貨物_メタノール,係数_バス貨物_LPG),MATCH(AL625+1,【参考】排出ガスレベル!$AI$4:$AI$671,1)-1,5,AR625),3,FALSE),IF(OR(AJ625=1,AJ625=2),VLOOKUP(AH625,INDEX((係数_乗用_ガソリン,係数_乗用_CNG,係数_乗用_軽油,係数_乗用_メタノール,係数_乗用_LPG),1,1,AR625):INDEX((係数_乗用_ガソリン,係数_乗用_CNG,係数_乗用_軽油,係数_乗用_メタノール,係数_乗用_LPG),125,5,AR625),3,FALSE))))))</f>
        <v/>
      </c>
      <c r="AP625" s="375" t="str">
        <f t="shared" si="162"/>
        <v/>
      </c>
      <c r="AQ625" s="444" t="str">
        <f t="shared" si="163"/>
        <v/>
      </c>
      <c r="AR625" s="375" t="str">
        <f t="shared" si="164"/>
        <v/>
      </c>
      <c r="AS625" s="377" t="str">
        <f t="shared" si="165"/>
        <v/>
      </c>
      <c r="AT625" s="378" t="str">
        <f t="shared" si="166"/>
        <v/>
      </c>
      <c r="AX625" s="625" t="b">
        <f t="shared" si="167"/>
        <v>0</v>
      </c>
      <c r="AY625" s="7" t="str">
        <f t="shared" si="168"/>
        <v>FALSEFALSEFALSE</v>
      </c>
      <c r="AZ625" s="626">
        <f t="shared" si="170"/>
        <v>0</v>
      </c>
      <c r="BA625" s="627" t="str">
        <f t="shared" si="169"/>
        <v/>
      </c>
      <c r="BB625" s="627">
        <f t="shared" si="171"/>
        <v>0</v>
      </c>
    </row>
    <row r="626" spans="1:54">
      <c r="A626" s="381">
        <v>569</v>
      </c>
      <c r="B626" s="117"/>
      <c r="C626" s="288"/>
      <c r="D626" s="289"/>
      <c r="E626" s="289"/>
      <c r="F626" s="290"/>
      <c r="G626" s="292"/>
      <c r="H626" s="116"/>
      <c r="I626" s="292"/>
      <c r="J626" s="116"/>
      <c r="K626" s="370"/>
      <c r="L626" s="370"/>
      <c r="M626" s="370"/>
      <c r="N626" s="371"/>
      <c r="O626" s="371"/>
      <c r="P626" s="371"/>
      <c r="Q626" s="371"/>
      <c r="R626" s="371"/>
      <c r="S626" s="371"/>
      <c r="T626" s="443"/>
      <c r="U626" s="539"/>
      <c r="V626" s="117"/>
      <c r="W626" s="118"/>
      <c r="X626" s="119"/>
      <c r="Y626" s="120"/>
      <c r="Z626" s="122"/>
      <c r="AA626" s="121"/>
      <c r="AB626" s="443"/>
      <c r="AC626" s="734"/>
      <c r="AD626" s="372"/>
      <c r="AE626" s="485"/>
      <c r="AF626" s="373" t="str">
        <f t="shared" si="154"/>
        <v/>
      </c>
      <c r="AG626" s="373" t="str">
        <f t="shared" si="155"/>
        <v/>
      </c>
      <c r="AH626" s="374" t="str">
        <f t="shared" si="156"/>
        <v/>
      </c>
      <c r="AI626" s="375" t="str">
        <f t="shared" si="157"/>
        <v/>
      </c>
      <c r="AJ626" s="375" t="str">
        <f t="shared" si="158"/>
        <v/>
      </c>
      <c r="AK626" s="375" t="str">
        <f t="shared" si="159"/>
        <v/>
      </c>
      <c r="AL626" s="375" t="str">
        <f t="shared" si="160"/>
        <v/>
      </c>
      <c r="AM626" s="375" t="str">
        <f t="shared" si="161"/>
        <v/>
      </c>
      <c r="AN626" s="376" t="str">
        <f>IF(AF626="","",IF(OR(AH626="",AH626="-"),"－",IF(OR(AM626=8,AM626=9),"",IF(OR(AJ626=3,AJ626=4,AJ626=5,AJ626=6),VLOOKUP(AH626,INDEX((係数_バス貨物_ガソリン,係数_バス貨物_CNG,係数_バス貨物_軽油,係数_バス貨物_メタノール,係数_バス貨物_LPG),MATCH(AL626,【参考】排出ガスレベル!$AI$4:$AI$671,1),1,AR626):INDEX((係数_バス貨物_ガソリン,係数_バス貨物_CNG,係数_バス貨物_軽油,係数_バス貨物_メタノール,係数_バス貨物_LPG),MATCH(AL626+1,【参考】排出ガスレベル!$AI$4:$AI$671,1)-1,5,AR626),2,FALSE),IF(OR(AJ626=1,AJ626=2),VLOOKUP(AH626,INDEX((係数_乗用_ガソリン,係数_乗用_CNG,係数_乗用_軽油,係数_乗用_メタノール,係数_乗用_LPG),1,1,AR626):INDEX((係数_乗用_ガソリン,係数_乗用_CNG,係数_乗用_軽油,係数_乗用_メタノール,係数_乗用_LPG),125,5,AR626),2,FALSE))))))</f>
        <v/>
      </c>
      <c r="AO626" s="376" t="str">
        <f>IF(T626="","",IF(OR(AH626="",AH626="-"),"－",IF(OR(AM626=8,AM626=9),"",IF(OR(AJ626=3,AJ626=4,AJ626=5,AJ626=6),VLOOKUP(AH626,INDEX((係数_バス貨物_ガソリン,係数_バス貨物_CNG,係数_バス貨物_軽油,係数_バス貨物_メタノール,係数_バス貨物_LPG),MATCH(AL626,【参考】排出ガスレベル!$AI$4:$AI$671,1),1,AR626):INDEX((係数_バス貨物_ガソリン,係数_バス貨物_CNG,係数_バス貨物_軽油,係数_バス貨物_メタノール,係数_バス貨物_LPG),MATCH(AL626+1,【参考】排出ガスレベル!$AI$4:$AI$671,1)-1,5,AR626),3,FALSE),IF(OR(AJ626=1,AJ626=2),VLOOKUP(AH626,INDEX((係数_乗用_ガソリン,係数_乗用_CNG,係数_乗用_軽油,係数_乗用_メタノール,係数_乗用_LPG),1,1,AR626):INDEX((係数_乗用_ガソリン,係数_乗用_CNG,係数_乗用_軽油,係数_乗用_メタノール,係数_乗用_LPG),125,5,AR626),3,FALSE))))))</f>
        <v/>
      </c>
      <c r="AP626" s="375" t="str">
        <f t="shared" si="162"/>
        <v/>
      </c>
      <c r="AQ626" s="444" t="str">
        <f t="shared" si="163"/>
        <v/>
      </c>
      <c r="AR626" s="375" t="str">
        <f t="shared" si="164"/>
        <v/>
      </c>
      <c r="AS626" s="377" t="str">
        <f t="shared" si="165"/>
        <v/>
      </c>
      <c r="AT626" s="378" t="str">
        <f t="shared" si="166"/>
        <v/>
      </c>
      <c r="AX626" s="625" t="b">
        <f t="shared" si="167"/>
        <v>0</v>
      </c>
      <c r="AY626" s="7" t="str">
        <f t="shared" si="168"/>
        <v>FALSEFALSEFALSE</v>
      </c>
      <c r="AZ626" s="626">
        <f t="shared" si="170"/>
        <v>0</v>
      </c>
      <c r="BA626" s="627" t="str">
        <f t="shared" si="169"/>
        <v/>
      </c>
      <c r="BB626" s="627">
        <f t="shared" si="171"/>
        <v>0</v>
      </c>
    </row>
    <row r="627" spans="1:54">
      <c r="A627" s="381">
        <v>570</v>
      </c>
      <c r="B627" s="117"/>
      <c r="C627" s="288"/>
      <c r="D627" s="289"/>
      <c r="E627" s="289"/>
      <c r="F627" s="290"/>
      <c r="G627" s="292"/>
      <c r="H627" s="116"/>
      <c r="I627" s="292"/>
      <c r="J627" s="116"/>
      <c r="K627" s="370"/>
      <c r="L627" s="370"/>
      <c r="M627" s="370"/>
      <c r="N627" s="371"/>
      <c r="O627" s="371"/>
      <c r="P627" s="371"/>
      <c r="Q627" s="371"/>
      <c r="R627" s="371"/>
      <c r="S627" s="371"/>
      <c r="T627" s="443"/>
      <c r="U627" s="539"/>
      <c r="V627" s="117"/>
      <c r="W627" s="118"/>
      <c r="X627" s="119"/>
      <c r="Y627" s="120"/>
      <c r="Z627" s="122"/>
      <c r="AA627" s="121"/>
      <c r="AB627" s="443"/>
      <c r="AC627" s="734"/>
      <c r="AD627" s="372"/>
      <c r="AE627" s="485"/>
      <c r="AF627" s="373" t="str">
        <f t="shared" si="154"/>
        <v/>
      </c>
      <c r="AG627" s="373" t="str">
        <f t="shared" si="155"/>
        <v/>
      </c>
      <c r="AH627" s="374" t="str">
        <f t="shared" si="156"/>
        <v/>
      </c>
      <c r="AI627" s="375" t="str">
        <f t="shared" si="157"/>
        <v/>
      </c>
      <c r="AJ627" s="375" t="str">
        <f t="shared" si="158"/>
        <v/>
      </c>
      <c r="AK627" s="375" t="str">
        <f t="shared" si="159"/>
        <v/>
      </c>
      <c r="AL627" s="375" t="str">
        <f t="shared" si="160"/>
        <v/>
      </c>
      <c r="AM627" s="375" t="str">
        <f t="shared" si="161"/>
        <v/>
      </c>
      <c r="AN627" s="376" t="str">
        <f>IF(AF627="","",IF(OR(AH627="",AH627="-"),"－",IF(OR(AM627=8,AM627=9),"",IF(OR(AJ627=3,AJ627=4,AJ627=5,AJ627=6),VLOOKUP(AH627,INDEX((係数_バス貨物_ガソリン,係数_バス貨物_CNG,係数_バス貨物_軽油,係数_バス貨物_メタノール,係数_バス貨物_LPG),MATCH(AL627,【参考】排出ガスレベル!$AI$4:$AI$671,1),1,AR627):INDEX((係数_バス貨物_ガソリン,係数_バス貨物_CNG,係数_バス貨物_軽油,係数_バス貨物_メタノール,係数_バス貨物_LPG),MATCH(AL627+1,【参考】排出ガスレベル!$AI$4:$AI$671,1)-1,5,AR627),2,FALSE),IF(OR(AJ627=1,AJ627=2),VLOOKUP(AH627,INDEX((係数_乗用_ガソリン,係数_乗用_CNG,係数_乗用_軽油,係数_乗用_メタノール,係数_乗用_LPG),1,1,AR627):INDEX((係数_乗用_ガソリン,係数_乗用_CNG,係数_乗用_軽油,係数_乗用_メタノール,係数_乗用_LPG),125,5,AR627),2,FALSE))))))</f>
        <v/>
      </c>
      <c r="AO627" s="376" t="str">
        <f>IF(T627="","",IF(OR(AH627="",AH627="-"),"－",IF(OR(AM627=8,AM627=9),"",IF(OR(AJ627=3,AJ627=4,AJ627=5,AJ627=6),VLOOKUP(AH627,INDEX((係数_バス貨物_ガソリン,係数_バス貨物_CNG,係数_バス貨物_軽油,係数_バス貨物_メタノール,係数_バス貨物_LPG),MATCH(AL627,【参考】排出ガスレベル!$AI$4:$AI$671,1),1,AR627):INDEX((係数_バス貨物_ガソリン,係数_バス貨物_CNG,係数_バス貨物_軽油,係数_バス貨物_メタノール,係数_バス貨物_LPG),MATCH(AL627+1,【参考】排出ガスレベル!$AI$4:$AI$671,1)-1,5,AR627),3,FALSE),IF(OR(AJ627=1,AJ627=2),VLOOKUP(AH627,INDEX((係数_乗用_ガソリン,係数_乗用_CNG,係数_乗用_軽油,係数_乗用_メタノール,係数_乗用_LPG),1,1,AR627):INDEX((係数_乗用_ガソリン,係数_乗用_CNG,係数_乗用_軽油,係数_乗用_メタノール,係数_乗用_LPG),125,5,AR627),3,FALSE))))))</f>
        <v/>
      </c>
      <c r="AP627" s="375" t="str">
        <f t="shared" si="162"/>
        <v/>
      </c>
      <c r="AQ627" s="444" t="str">
        <f t="shared" si="163"/>
        <v/>
      </c>
      <c r="AR627" s="375" t="str">
        <f t="shared" si="164"/>
        <v/>
      </c>
      <c r="AS627" s="377" t="str">
        <f t="shared" si="165"/>
        <v/>
      </c>
      <c r="AT627" s="378" t="str">
        <f t="shared" si="166"/>
        <v/>
      </c>
      <c r="AX627" s="625" t="b">
        <f t="shared" si="167"/>
        <v>0</v>
      </c>
      <c r="AY627" s="7" t="str">
        <f t="shared" si="168"/>
        <v>FALSEFALSEFALSE</v>
      </c>
      <c r="AZ627" s="626">
        <f t="shared" si="170"/>
        <v>0</v>
      </c>
      <c r="BA627" s="627" t="str">
        <f t="shared" si="169"/>
        <v/>
      </c>
      <c r="BB627" s="627">
        <f t="shared" si="171"/>
        <v>0</v>
      </c>
    </row>
    <row r="628" spans="1:54">
      <c r="A628" s="381">
        <v>571</v>
      </c>
      <c r="B628" s="117"/>
      <c r="C628" s="288"/>
      <c r="D628" s="289"/>
      <c r="E628" s="289"/>
      <c r="F628" s="290"/>
      <c r="G628" s="292"/>
      <c r="H628" s="116"/>
      <c r="I628" s="292"/>
      <c r="J628" s="116"/>
      <c r="K628" s="370"/>
      <c r="L628" s="370"/>
      <c r="M628" s="370"/>
      <c r="N628" s="371"/>
      <c r="O628" s="371"/>
      <c r="P628" s="371"/>
      <c r="Q628" s="371"/>
      <c r="R628" s="371"/>
      <c r="S628" s="371"/>
      <c r="T628" s="443"/>
      <c r="U628" s="539"/>
      <c r="V628" s="117"/>
      <c r="W628" s="118"/>
      <c r="X628" s="119"/>
      <c r="Y628" s="120"/>
      <c r="Z628" s="122"/>
      <c r="AA628" s="121"/>
      <c r="AB628" s="443"/>
      <c r="AC628" s="734"/>
      <c r="AD628" s="372"/>
      <c r="AE628" s="485"/>
      <c r="AF628" s="373" t="str">
        <f t="shared" si="154"/>
        <v/>
      </c>
      <c r="AG628" s="373" t="str">
        <f t="shared" si="155"/>
        <v/>
      </c>
      <c r="AH628" s="374" t="str">
        <f t="shared" si="156"/>
        <v/>
      </c>
      <c r="AI628" s="375" t="str">
        <f t="shared" si="157"/>
        <v/>
      </c>
      <c r="AJ628" s="375" t="str">
        <f t="shared" si="158"/>
        <v/>
      </c>
      <c r="AK628" s="375" t="str">
        <f t="shared" si="159"/>
        <v/>
      </c>
      <c r="AL628" s="375" t="str">
        <f t="shared" si="160"/>
        <v/>
      </c>
      <c r="AM628" s="375" t="str">
        <f t="shared" si="161"/>
        <v/>
      </c>
      <c r="AN628" s="376" t="str">
        <f>IF(AF628="","",IF(OR(AH628="",AH628="-"),"－",IF(OR(AM628=8,AM628=9),"",IF(OR(AJ628=3,AJ628=4,AJ628=5,AJ628=6),VLOOKUP(AH628,INDEX((係数_バス貨物_ガソリン,係数_バス貨物_CNG,係数_バス貨物_軽油,係数_バス貨物_メタノール,係数_バス貨物_LPG),MATCH(AL628,【参考】排出ガスレベル!$AI$4:$AI$671,1),1,AR628):INDEX((係数_バス貨物_ガソリン,係数_バス貨物_CNG,係数_バス貨物_軽油,係数_バス貨物_メタノール,係数_バス貨物_LPG),MATCH(AL628+1,【参考】排出ガスレベル!$AI$4:$AI$671,1)-1,5,AR628),2,FALSE),IF(OR(AJ628=1,AJ628=2),VLOOKUP(AH628,INDEX((係数_乗用_ガソリン,係数_乗用_CNG,係数_乗用_軽油,係数_乗用_メタノール,係数_乗用_LPG),1,1,AR628):INDEX((係数_乗用_ガソリン,係数_乗用_CNG,係数_乗用_軽油,係数_乗用_メタノール,係数_乗用_LPG),125,5,AR628),2,FALSE))))))</f>
        <v/>
      </c>
      <c r="AO628" s="376" t="str">
        <f>IF(T628="","",IF(OR(AH628="",AH628="-"),"－",IF(OR(AM628=8,AM628=9),"",IF(OR(AJ628=3,AJ628=4,AJ628=5,AJ628=6),VLOOKUP(AH628,INDEX((係数_バス貨物_ガソリン,係数_バス貨物_CNG,係数_バス貨物_軽油,係数_バス貨物_メタノール,係数_バス貨物_LPG),MATCH(AL628,【参考】排出ガスレベル!$AI$4:$AI$671,1),1,AR628):INDEX((係数_バス貨物_ガソリン,係数_バス貨物_CNG,係数_バス貨物_軽油,係数_バス貨物_メタノール,係数_バス貨物_LPG),MATCH(AL628+1,【参考】排出ガスレベル!$AI$4:$AI$671,1)-1,5,AR628),3,FALSE),IF(OR(AJ628=1,AJ628=2),VLOOKUP(AH628,INDEX((係数_乗用_ガソリン,係数_乗用_CNG,係数_乗用_軽油,係数_乗用_メタノール,係数_乗用_LPG),1,1,AR628):INDEX((係数_乗用_ガソリン,係数_乗用_CNG,係数_乗用_軽油,係数_乗用_メタノール,係数_乗用_LPG),125,5,AR628),3,FALSE))))))</f>
        <v/>
      </c>
      <c r="AP628" s="375" t="str">
        <f t="shared" si="162"/>
        <v/>
      </c>
      <c r="AQ628" s="444" t="str">
        <f t="shared" si="163"/>
        <v/>
      </c>
      <c r="AR628" s="375" t="str">
        <f t="shared" si="164"/>
        <v/>
      </c>
      <c r="AS628" s="377" t="str">
        <f t="shared" si="165"/>
        <v/>
      </c>
      <c r="AT628" s="378" t="str">
        <f t="shared" si="166"/>
        <v/>
      </c>
      <c r="AX628" s="625" t="b">
        <f t="shared" si="167"/>
        <v>0</v>
      </c>
      <c r="AY628" s="7" t="str">
        <f t="shared" si="168"/>
        <v>FALSEFALSEFALSE</v>
      </c>
      <c r="AZ628" s="626">
        <f t="shared" si="170"/>
        <v>0</v>
      </c>
      <c r="BA628" s="627" t="str">
        <f t="shared" si="169"/>
        <v/>
      </c>
      <c r="BB628" s="627">
        <f t="shared" si="171"/>
        <v>0</v>
      </c>
    </row>
    <row r="629" spans="1:54">
      <c r="A629" s="381">
        <v>572</v>
      </c>
      <c r="B629" s="117"/>
      <c r="C629" s="288"/>
      <c r="D629" s="289"/>
      <c r="E629" s="289"/>
      <c r="F629" s="290"/>
      <c r="G629" s="292"/>
      <c r="H629" s="116"/>
      <c r="I629" s="292"/>
      <c r="J629" s="116"/>
      <c r="K629" s="370"/>
      <c r="L629" s="370"/>
      <c r="M629" s="370"/>
      <c r="N629" s="371"/>
      <c r="O629" s="371"/>
      <c r="P629" s="371"/>
      <c r="Q629" s="371"/>
      <c r="R629" s="371"/>
      <c r="S629" s="371"/>
      <c r="T629" s="443"/>
      <c r="U629" s="539"/>
      <c r="V629" s="117"/>
      <c r="W629" s="118"/>
      <c r="X629" s="119"/>
      <c r="Y629" s="120"/>
      <c r="Z629" s="122"/>
      <c r="AA629" s="121"/>
      <c r="AB629" s="443"/>
      <c r="AC629" s="734"/>
      <c r="AD629" s="372"/>
      <c r="AE629" s="485"/>
      <c r="AF629" s="373" t="str">
        <f t="shared" si="154"/>
        <v/>
      </c>
      <c r="AG629" s="373" t="str">
        <f t="shared" si="155"/>
        <v/>
      </c>
      <c r="AH629" s="374" t="str">
        <f t="shared" si="156"/>
        <v/>
      </c>
      <c r="AI629" s="375" t="str">
        <f t="shared" si="157"/>
        <v/>
      </c>
      <c r="AJ629" s="375" t="str">
        <f t="shared" si="158"/>
        <v/>
      </c>
      <c r="AK629" s="375" t="str">
        <f t="shared" si="159"/>
        <v/>
      </c>
      <c r="AL629" s="375" t="str">
        <f t="shared" si="160"/>
        <v/>
      </c>
      <c r="AM629" s="375" t="str">
        <f t="shared" si="161"/>
        <v/>
      </c>
      <c r="AN629" s="376" t="str">
        <f>IF(AF629="","",IF(OR(AH629="",AH629="-"),"－",IF(OR(AM629=8,AM629=9),"",IF(OR(AJ629=3,AJ629=4,AJ629=5,AJ629=6),VLOOKUP(AH629,INDEX((係数_バス貨物_ガソリン,係数_バス貨物_CNG,係数_バス貨物_軽油,係数_バス貨物_メタノール,係数_バス貨物_LPG),MATCH(AL629,【参考】排出ガスレベル!$AI$4:$AI$671,1),1,AR629):INDEX((係数_バス貨物_ガソリン,係数_バス貨物_CNG,係数_バス貨物_軽油,係数_バス貨物_メタノール,係数_バス貨物_LPG),MATCH(AL629+1,【参考】排出ガスレベル!$AI$4:$AI$671,1)-1,5,AR629),2,FALSE),IF(OR(AJ629=1,AJ629=2),VLOOKUP(AH629,INDEX((係数_乗用_ガソリン,係数_乗用_CNG,係数_乗用_軽油,係数_乗用_メタノール,係数_乗用_LPG),1,1,AR629):INDEX((係数_乗用_ガソリン,係数_乗用_CNG,係数_乗用_軽油,係数_乗用_メタノール,係数_乗用_LPG),125,5,AR629),2,FALSE))))))</f>
        <v/>
      </c>
      <c r="AO629" s="376" t="str">
        <f>IF(T629="","",IF(OR(AH629="",AH629="-"),"－",IF(OR(AM629=8,AM629=9),"",IF(OR(AJ629=3,AJ629=4,AJ629=5,AJ629=6),VLOOKUP(AH629,INDEX((係数_バス貨物_ガソリン,係数_バス貨物_CNG,係数_バス貨物_軽油,係数_バス貨物_メタノール,係数_バス貨物_LPG),MATCH(AL629,【参考】排出ガスレベル!$AI$4:$AI$671,1),1,AR629):INDEX((係数_バス貨物_ガソリン,係数_バス貨物_CNG,係数_バス貨物_軽油,係数_バス貨物_メタノール,係数_バス貨物_LPG),MATCH(AL629+1,【参考】排出ガスレベル!$AI$4:$AI$671,1)-1,5,AR629),3,FALSE),IF(OR(AJ629=1,AJ629=2),VLOOKUP(AH629,INDEX((係数_乗用_ガソリン,係数_乗用_CNG,係数_乗用_軽油,係数_乗用_メタノール,係数_乗用_LPG),1,1,AR629):INDEX((係数_乗用_ガソリン,係数_乗用_CNG,係数_乗用_軽油,係数_乗用_メタノール,係数_乗用_LPG),125,5,AR629),3,FALSE))))))</f>
        <v/>
      </c>
      <c r="AP629" s="375" t="str">
        <f t="shared" si="162"/>
        <v/>
      </c>
      <c r="AQ629" s="444" t="str">
        <f t="shared" si="163"/>
        <v/>
      </c>
      <c r="AR629" s="375" t="str">
        <f t="shared" si="164"/>
        <v/>
      </c>
      <c r="AS629" s="377" t="str">
        <f t="shared" si="165"/>
        <v/>
      </c>
      <c r="AT629" s="378" t="str">
        <f t="shared" si="166"/>
        <v/>
      </c>
      <c r="AX629" s="625" t="b">
        <f t="shared" si="167"/>
        <v>0</v>
      </c>
      <c r="AY629" s="7" t="str">
        <f t="shared" si="168"/>
        <v>FALSEFALSEFALSE</v>
      </c>
      <c r="AZ629" s="626">
        <f t="shared" si="170"/>
        <v>0</v>
      </c>
      <c r="BA629" s="627" t="str">
        <f t="shared" si="169"/>
        <v/>
      </c>
      <c r="BB629" s="627">
        <f t="shared" si="171"/>
        <v>0</v>
      </c>
    </row>
    <row r="630" spans="1:54">
      <c r="A630" s="381">
        <v>573</v>
      </c>
      <c r="B630" s="117"/>
      <c r="C630" s="288"/>
      <c r="D630" s="289"/>
      <c r="E630" s="289"/>
      <c r="F630" s="290"/>
      <c r="G630" s="292"/>
      <c r="H630" s="116"/>
      <c r="I630" s="292"/>
      <c r="J630" s="116"/>
      <c r="K630" s="370"/>
      <c r="L630" s="370"/>
      <c r="M630" s="370"/>
      <c r="N630" s="371"/>
      <c r="O630" s="371"/>
      <c r="P630" s="371"/>
      <c r="Q630" s="371"/>
      <c r="R630" s="371"/>
      <c r="S630" s="371"/>
      <c r="T630" s="443"/>
      <c r="U630" s="539"/>
      <c r="V630" s="117"/>
      <c r="W630" s="118"/>
      <c r="X630" s="119"/>
      <c r="Y630" s="120"/>
      <c r="Z630" s="122"/>
      <c r="AA630" s="121"/>
      <c r="AB630" s="443"/>
      <c r="AC630" s="734"/>
      <c r="AD630" s="372"/>
      <c r="AE630" s="485"/>
      <c r="AF630" s="373" t="str">
        <f t="shared" si="154"/>
        <v/>
      </c>
      <c r="AG630" s="373" t="str">
        <f t="shared" si="155"/>
        <v/>
      </c>
      <c r="AH630" s="374" t="str">
        <f t="shared" si="156"/>
        <v/>
      </c>
      <c r="AI630" s="375" t="str">
        <f t="shared" si="157"/>
        <v/>
      </c>
      <c r="AJ630" s="375" t="str">
        <f t="shared" si="158"/>
        <v/>
      </c>
      <c r="AK630" s="375" t="str">
        <f t="shared" si="159"/>
        <v/>
      </c>
      <c r="AL630" s="375" t="str">
        <f t="shared" si="160"/>
        <v/>
      </c>
      <c r="AM630" s="375" t="str">
        <f t="shared" si="161"/>
        <v/>
      </c>
      <c r="AN630" s="376" t="str">
        <f>IF(AF630="","",IF(OR(AH630="",AH630="-"),"－",IF(OR(AM630=8,AM630=9),"",IF(OR(AJ630=3,AJ630=4,AJ630=5,AJ630=6),VLOOKUP(AH630,INDEX((係数_バス貨物_ガソリン,係数_バス貨物_CNG,係数_バス貨物_軽油,係数_バス貨物_メタノール,係数_バス貨物_LPG),MATCH(AL630,【参考】排出ガスレベル!$AI$4:$AI$671,1),1,AR630):INDEX((係数_バス貨物_ガソリン,係数_バス貨物_CNG,係数_バス貨物_軽油,係数_バス貨物_メタノール,係数_バス貨物_LPG),MATCH(AL630+1,【参考】排出ガスレベル!$AI$4:$AI$671,1)-1,5,AR630),2,FALSE),IF(OR(AJ630=1,AJ630=2),VLOOKUP(AH630,INDEX((係数_乗用_ガソリン,係数_乗用_CNG,係数_乗用_軽油,係数_乗用_メタノール,係数_乗用_LPG),1,1,AR630):INDEX((係数_乗用_ガソリン,係数_乗用_CNG,係数_乗用_軽油,係数_乗用_メタノール,係数_乗用_LPG),125,5,AR630),2,FALSE))))))</f>
        <v/>
      </c>
      <c r="AO630" s="376" t="str">
        <f>IF(T630="","",IF(OR(AH630="",AH630="-"),"－",IF(OR(AM630=8,AM630=9),"",IF(OR(AJ630=3,AJ630=4,AJ630=5,AJ630=6),VLOOKUP(AH630,INDEX((係数_バス貨物_ガソリン,係数_バス貨物_CNG,係数_バス貨物_軽油,係数_バス貨物_メタノール,係数_バス貨物_LPG),MATCH(AL630,【参考】排出ガスレベル!$AI$4:$AI$671,1),1,AR630):INDEX((係数_バス貨物_ガソリン,係数_バス貨物_CNG,係数_バス貨物_軽油,係数_バス貨物_メタノール,係数_バス貨物_LPG),MATCH(AL630+1,【参考】排出ガスレベル!$AI$4:$AI$671,1)-1,5,AR630),3,FALSE),IF(OR(AJ630=1,AJ630=2),VLOOKUP(AH630,INDEX((係数_乗用_ガソリン,係数_乗用_CNG,係数_乗用_軽油,係数_乗用_メタノール,係数_乗用_LPG),1,1,AR630):INDEX((係数_乗用_ガソリン,係数_乗用_CNG,係数_乗用_軽油,係数_乗用_メタノール,係数_乗用_LPG),125,5,AR630),3,FALSE))))))</f>
        <v/>
      </c>
      <c r="AP630" s="375" t="str">
        <f t="shared" si="162"/>
        <v/>
      </c>
      <c r="AQ630" s="444" t="str">
        <f t="shared" si="163"/>
        <v/>
      </c>
      <c r="AR630" s="375" t="str">
        <f t="shared" si="164"/>
        <v/>
      </c>
      <c r="AS630" s="377" t="str">
        <f t="shared" si="165"/>
        <v/>
      </c>
      <c r="AT630" s="378" t="str">
        <f t="shared" si="166"/>
        <v/>
      </c>
      <c r="AX630" s="625" t="b">
        <f t="shared" si="167"/>
        <v>0</v>
      </c>
      <c r="AY630" s="7" t="str">
        <f t="shared" si="168"/>
        <v>FALSEFALSEFALSE</v>
      </c>
      <c r="AZ630" s="626">
        <f t="shared" si="170"/>
        <v>0</v>
      </c>
      <c r="BA630" s="627" t="str">
        <f t="shared" si="169"/>
        <v/>
      </c>
      <c r="BB630" s="627">
        <f t="shared" si="171"/>
        <v>0</v>
      </c>
    </row>
    <row r="631" spans="1:54">
      <c r="A631" s="381">
        <v>574</v>
      </c>
      <c r="B631" s="117"/>
      <c r="C631" s="288"/>
      <c r="D631" s="289"/>
      <c r="E631" s="289"/>
      <c r="F631" s="290"/>
      <c r="G631" s="292"/>
      <c r="H631" s="116"/>
      <c r="I631" s="292"/>
      <c r="J631" s="116"/>
      <c r="K631" s="370"/>
      <c r="L631" s="370"/>
      <c r="M631" s="370"/>
      <c r="N631" s="371"/>
      <c r="O631" s="371"/>
      <c r="P631" s="371"/>
      <c r="Q631" s="371"/>
      <c r="R631" s="371"/>
      <c r="S631" s="371"/>
      <c r="T631" s="443"/>
      <c r="U631" s="539"/>
      <c r="V631" s="117"/>
      <c r="W631" s="118"/>
      <c r="X631" s="119"/>
      <c r="Y631" s="120"/>
      <c r="Z631" s="122"/>
      <c r="AA631" s="121"/>
      <c r="AB631" s="443"/>
      <c r="AC631" s="734"/>
      <c r="AD631" s="372"/>
      <c r="AE631" s="485"/>
      <c r="AF631" s="373" t="str">
        <f t="shared" si="154"/>
        <v/>
      </c>
      <c r="AG631" s="373" t="str">
        <f t="shared" si="155"/>
        <v/>
      </c>
      <c r="AH631" s="374" t="str">
        <f t="shared" si="156"/>
        <v/>
      </c>
      <c r="AI631" s="375" t="str">
        <f t="shared" si="157"/>
        <v/>
      </c>
      <c r="AJ631" s="375" t="str">
        <f t="shared" si="158"/>
        <v/>
      </c>
      <c r="AK631" s="375" t="str">
        <f t="shared" si="159"/>
        <v/>
      </c>
      <c r="AL631" s="375" t="str">
        <f t="shared" si="160"/>
        <v/>
      </c>
      <c r="AM631" s="375" t="str">
        <f t="shared" si="161"/>
        <v/>
      </c>
      <c r="AN631" s="376" t="str">
        <f>IF(AF631="","",IF(OR(AH631="",AH631="-"),"－",IF(OR(AM631=8,AM631=9),"",IF(OR(AJ631=3,AJ631=4,AJ631=5,AJ631=6),VLOOKUP(AH631,INDEX((係数_バス貨物_ガソリン,係数_バス貨物_CNG,係数_バス貨物_軽油,係数_バス貨物_メタノール,係数_バス貨物_LPG),MATCH(AL631,【参考】排出ガスレベル!$AI$4:$AI$671,1),1,AR631):INDEX((係数_バス貨物_ガソリン,係数_バス貨物_CNG,係数_バス貨物_軽油,係数_バス貨物_メタノール,係数_バス貨物_LPG),MATCH(AL631+1,【参考】排出ガスレベル!$AI$4:$AI$671,1)-1,5,AR631),2,FALSE),IF(OR(AJ631=1,AJ631=2),VLOOKUP(AH631,INDEX((係数_乗用_ガソリン,係数_乗用_CNG,係数_乗用_軽油,係数_乗用_メタノール,係数_乗用_LPG),1,1,AR631):INDEX((係数_乗用_ガソリン,係数_乗用_CNG,係数_乗用_軽油,係数_乗用_メタノール,係数_乗用_LPG),125,5,AR631),2,FALSE))))))</f>
        <v/>
      </c>
      <c r="AO631" s="376" t="str">
        <f>IF(T631="","",IF(OR(AH631="",AH631="-"),"－",IF(OR(AM631=8,AM631=9),"",IF(OR(AJ631=3,AJ631=4,AJ631=5,AJ631=6),VLOOKUP(AH631,INDEX((係数_バス貨物_ガソリン,係数_バス貨物_CNG,係数_バス貨物_軽油,係数_バス貨物_メタノール,係数_バス貨物_LPG),MATCH(AL631,【参考】排出ガスレベル!$AI$4:$AI$671,1),1,AR631):INDEX((係数_バス貨物_ガソリン,係数_バス貨物_CNG,係数_バス貨物_軽油,係数_バス貨物_メタノール,係数_バス貨物_LPG),MATCH(AL631+1,【参考】排出ガスレベル!$AI$4:$AI$671,1)-1,5,AR631),3,FALSE),IF(OR(AJ631=1,AJ631=2),VLOOKUP(AH631,INDEX((係数_乗用_ガソリン,係数_乗用_CNG,係数_乗用_軽油,係数_乗用_メタノール,係数_乗用_LPG),1,1,AR631):INDEX((係数_乗用_ガソリン,係数_乗用_CNG,係数_乗用_軽油,係数_乗用_メタノール,係数_乗用_LPG),125,5,AR631),3,FALSE))))))</f>
        <v/>
      </c>
      <c r="AP631" s="375" t="str">
        <f t="shared" si="162"/>
        <v/>
      </c>
      <c r="AQ631" s="444" t="str">
        <f t="shared" si="163"/>
        <v/>
      </c>
      <c r="AR631" s="375" t="str">
        <f t="shared" si="164"/>
        <v/>
      </c>
      <c r="AS631" s="377" t="str">
        <f t="shared" si="165"/>
        <v/>
      </c>
      <c r="AT631" s="378" t="str">
        <f t="shared" si="166"/>
        <v/>
      </c>
      <c r="AX631" s="625" t="b">
        <f t="shared" si="167"/>
        <v>0</v>
      </c>
      <c r="AY631" s="7" t="str">
        <f t="shared" si="168"/>
        <v>FALSEFALSEFALSE</v>
      </c>
      <c r="AZ631" s="626">
        <f t="shared" si="170"/>
        <v>0</v>
      </c>
      <c r="BA631" s="627" t="str">
        <f t="shared" si="169"/>
        <v/>
      </c>
      <c r="BB631" s="627">
        <f t="shared" si="171"/>
        <v>0</v>
      </c>
    </row>
    <row r="632" spans="1:54">
      <c r="A632" s="381">
        <v>575</v>
      </c>
      <c r="B632" s="117"/>
      <c r="C632" s="288"/>
      <c r="D632" s="289"/>
      <c r="E632" s="289"/>
      <c r="F632" s="290"/>
      <c r="G632" s="292"/>
      <c r="H632" s="116"/>
      <c r="I632" s="292"/>
      <c r="J632" s="116"/>
      <c r="K632" s="370"/>
      <c r="L632" s="370"/>
      <c r="M632" s="370"/>
      <c r="N632" s="371"/>
      <c r="O632" s="371"/>
      <c r="P632" s="371"/>
      <c r="Q632" s="371"/>
      <c r="R632" s="371"/>
      <c r="S632" s="371"/>
      <c r="T632" s="443"/>
      <c r="U632" s="539"/>
      <c r="V632" s="117"/>
      <c r="W632" s="118"/>
      <c r="X632" s="119"/>
      <c r="Y632" s="120"/>
      <c r="Z632" s="122"/>
      <c r="AA632" s="121"/>
      <c r="AB632" s="443"/>
      <c r="AC632" s="734"/>
      <c r="AD632" s="372"/>
      <c r="AE632" s="485"/>
      <c r="AF632" s="373" t="str">
        <f t="shared" si="154"/>
        <v/>
      </c>
      <c r="AG632" s="373" t="str">
        <f t="shared" si="155"/>
        <v/>
      </c>
      <c r="AH632" s="374" t="str">
        <f t="shared" si="156"/>
        <v/>
      </c>
      <c r="AI632" s="375" t="str">
        <f t="shared" si="157"/>
        <v/>
      </c>
      <c r="AJ632" s="375" t="str">
        <f t="shared" si="158"/>
        <v/>
      </c>
      <c r="AK632" s="375" t="str">
        <f t="shared" si="159"/>
        <v/>
      </c>
      <c r="AL632" s="375" t="str">
        <f t="shared" si="160"/>
        <v/>
      </c>
      <c r="AM632" s="375" t="str">
        <f t="shared" si="161"/>
        <v/>
      </c>
      <c r="AN632" s="376" t="str">
        <f>IF(AF632="","",IF(OR(AH632="",AH632="-"),"－",IF(OR(AM632=8,AM632=9),"",IF(OR(AJ632=3,AJ632=4,AJ632=5,AJ632=6),VLOOKUP(AH632,INDEX((係数_バス貨物_ガソリン,係数_バス貨物_CNG,係数_バス貨物_軽油,係数_バス貨物_メタノール,係数_バス貨物_LPG),MATCH(AL632,【参考】排出ガスレベル!$AI$4:$AI$671,1),1,AR632):INDEX((係数_バス貨物_ガソリン,係数_バス貨物_CNG,係数_バス貨物_軽油,係数_バス貨物_メタノール,係数_バス貨物_LPG),MATCH(AL632+1,【参考】排出ガスレベル!$AI$4:$AI$671,1)-1,5,AR632),2,FALSE),IF(OR(AJ632=1,AJ632=2),VLOOKUP(AH632,INDEX((係数_乗用_ガソリン,係数_乗用_CNG,係数_乗用_軽油,係数_乗用_メタノール,係数_乗用_LPG),1,1,AR632):INDEX((係数_乗用_ガソリン,係数_乗用_CNG,係数_乗用_軽油,係数_乗用_メタノール,係数_乗用_LPG),125,5,AR632),2,FALSE))))))</f>
        <v/>
      </c>
      <c r="AO632" s="376" t="str">
        <f>IF(T632="","",IF(OR(AH632="",AH632="-"),"－",IF(OR(AM632=8,AM632=9),"",IF(OR(AJ632=3,AJ632=4,AJ632=5,AJ632=6),VLOOKUP(AH632,INDEX((係数_バス貨物_ガソリン,係数_バス貨物_CNG,係数_バス貨物_軽油,係数_バス貨物_メタノール,係数_バス貨物_LPG),MATCH(AL632,【参考】排出ガスレベル!$AI$4:$AI$671,1),1,AR632):INDEX((係数_バス貨物_ガソリン,係数_バス貨物_CNG,係数_バス貨物_軽油,係数_バス貨物_メタノール,係数_バス貨物_LPG),MATCH(AL632+1,【参考】排出ガスレベル!$AI$4:$AI$671,1)-1,5,AR632),3,FALSE),IF(OR(AJ632=1,AJ632=2),VLOOKUP(AH632,INDEX((係数_乗用_ガソリン,係数_乗用_CNG,係数_乗用_軽油,係数_乗用_メタノール,係数_乗用_LPG),1,1,AR632):INDEX((係数_乗用_ガソリン,係数_乗用_CNG,係数_乗用_軽油,係数_乗用_メタノール,係数_乗用_LPG),125,5,AR632),3,FALSE))))))</f>
        <v/>
      </c>
      <c r="AP632" s="375" t="str">
        <f t="shared" si="162"/>
        <v/>
      </c>
      <c r="AQ632" s="444" t="str">
        <f t="shared" si="163"/>
        <v/>
      </c>
      <c r="AR632" s="375" t="str">
        <f t="shared" si="164"/>
        <v/>
      </c>
      <c r="AS632" s="377" t="str">
        <f t="shared" si="165"/>
        <v/>
      </c>
      <c r="AT632" s="378" t="str">
        <f t="shared" si="166"/>
        <v/>
      </c>
      <c r="AX632" s="625" t="b">
        <f t="shared" si="167"/>
        <v>0</v>
      </c>
      <c r="AY632" s="7" t="str">
        <f t="shared" si="168"/>
        <v>FALSEFALSEFALSE</v>
      </c>
      <c r="AZ632" s="626">
        <f t="shared" si="170"/>
        <v>0</v>
      </c>
      <c r="BA632" s="627" t="str">
        <f t="shared" si="169"/>
        <v/>
      </c>
      <c r="BB632" s="627">
        <f t="shared" si="171"/>
        <v>0</v>
      </c>
    </row>
    <row r="633" spans="1:54">
      <c r="A633" s="381">
        <v>576</v>
      </c>
      <c r="B633" s="117"/>
      <c r="C633" s="288"/>
      <c r="D633" s="289"/>
      <c r="E633" s="289"/>
      <c r="F633" s="290"/>
      <c r="G633" s="292"/>
      <c r="H633" s="116"/>
      <c r="I633" s="292"/>
      <c r="J633" s="116"/>
      <c r="K633" s="370"/>
      <c r="L633" s="370"/>
      <c r="M633" s="370"/>
      <c r="N633" s="371"/>
      <c r="O633" s="371"/>
      <c r="P633" s="371"/>
      <c r="Q633" s="371"/>
      <c r="R633" s="371"/>
      <c r="S633" s="371"/>
      <c r="T633" s="443"/>
      <c r="U633" s="539"/>
      <c r="V633" s="117"/>
      <c r="W633" s="118"/>
      <c r="X633" s="119"/>
      <c r="Y633" s="120"/>
      <c r="Z633" s="122"/>
      <c r="AA633" s="121"/>
      <c r="AB633" s="443"/>
      <c r="AC633" s="734"/>
      <c r="AD633" s="372"/>
      <c r="AE633" s="485"/>
      <c r="AF633" s="373" t="str">
        <f t="shared" si="154"/>
        <v/>
      </c>
      <c r="AG633" s="373" t="str">
        <f t="shared" si="155"/>
        <v/>
      </c>
      <c r="AH633" s="374" t="str">
        <f t="shared" si="156"/>
        <v/>
      </c>
      <c r="AI633" s="375" t="str">
        <f t="shared" si="157"/>
        <v/>
      </c>
      <c r="AJ633" s="375" t="str">
        <f t="shared" si="158"/>
        <v/>
      </c>
      <c r="AK633" s="375" t="str">
        <f t="shared" si="159"/>
        <v/>
      </c>
      <c r="AL633" s="375" t="str">
        <f t="shared" si="160"/>
        <v/>
      </c>
      <c r="AM633" s="375" t="str">
        <f t="shared" si="161"/>
        <v/>
      </c>
      <c r="AN633" s="376" t="str">
        <f>IF(AF633="","",IF(OR(AH633="",AH633="-"),"－",IF(OR(AM633=8,AM633=9),"",IF(OR(AJ633=3,AJ633=4,AJ633=5,AJ633=6),VLOOKUP(AH633,INDEX((係数_バス貨物_ガソリン,係数_バス貨物_CNG,係数_バス貨物_軽油,係数_バス貨物_メタノール,係数_バス貨物_LPG),MATCH(AL633,【参考】排出ガスレベル!$AI$4:$AI$671,1),1,AR633):INDEX((係数_バス貨物_ガソリン,係数_バス貨物_CNG,係数_バス貨物_軽油,係数_バス貨物_メタノール,係数_バス貨物_LPG),MATCH(AL633+1,【参考】排出ガスレベル!$AI$4:$AI$671,1)-1,5,AR633),2,FALSE),IF(OR(AJ633=1,AJ633=2),VLOOKUP(AH633,INDEX((係数_乗用_ガソリン,係数_乗用_CNG,係数_乗用_軽油,係数_乗用_メタノール,係数_乗用_LPG),1,1,AR633):INDEX((係数_乗用_ガソリン,係数_乗用_CNG,係数_乗用_軽油,係数_乗用_メタノール,係数_乗用_LPG),125,5,AR633),2,FALSE))))))</f>
        <v/>
      </c>
      <c r="AO633" s="376" t="str">
        <f>IF(T633="","",IF(OR(AH633="",AH633="-"),"－",IF(OR(AM633=8,AM633=9),"",IF(OR(AJ633=3,AJ633=4,AJ633=5,AJ633=6),VLOOKUP(AH633,INDEX((係数_バス貨物_ガソリン,係数_バス貨物_CNG,係数_バス貨物_軽油,係数_バス貨物_メタノール,係数_バス貨物_LPG),MATCH(AL633,【参考】排出ガスレベル!$AI$4:$AI$671,1),1,AR633):INDEX((係数_バス貨物_ガソリン,係数_バス貨物_CNG,係数_バス貨物_軽油,係数_バス貨物_メタノール,係数_バス貨物_LPG),MATCH(AL633+1,【参考】排出ガスレベル!$AI$4:$AI$671,1)-1,5,AR633),3,FALSE),IF(OR(AJ633=1,AJ633=2),VLOOKUP(AH633,INDEX((係数_乗用_ガソリン,係数_乗用_CNG,係数_乗用_軽油,係数_乗用_メタノール,係数_乗用_LPG),1,1,AR633):INDEX((係数_乗用_ガソリン,係数_乗用_CNG,係数_乗用_軽油,係数_乗用_メタノール,係数_乗用_LPG),125,5,AR633),3,FALSE))))))</f>
        <v/>
      </c>
      <c r="AP633" s="375" t="str">
        <f t="shared" si="162"/>
        <v/>
      </c>
      <c r="AQ633" s="444" t="str">
        <f t="shared" si="163"/>
        <v/>
      </c>
      <c r="AR633" s="375" t="str">
        <f t="shared" si="164"/>
        <v/>
      </c>
      <c r="AS633" s="377" t="str">
        <f t="shared" si="165"/>
        <v/>
      </c>
      <c r="AT633" s="378" t="str">
        <f t="shared" si="166"/>
        <v/>
      </c>
      <c r="AX633" s="625" t="b">
        <f t="shared" si="167"/>
        <v>0</v>
      </c>
      <c r="AY633" s="7" t="str">
        <f t="shared" si="168"/>
        <v>FALSEFALSEFALSE</v>
      </c>
      <c r="AZ633" s="626">
        <f t="shared" si="170"/>
        <v>0</v>
      </c>
      <c r="BA633" s="627" t="str">
        <f t="shared" si="169"/>
        <v/>
      </c>
      <c r="BB633" s="627">
        <f t="shared" si="171"/>
        <v>0</v>
      </c>
    </row>
    <row r="634" spans="1:54">
      <c r="A634" s="381">
        <v>577</v>
      </c>
      <c r="B634" s="117"/>
      <c r="C634" s="288"/>
      <c r="D634" s="289"/>
      <c r="E634" s="289"/>
      <c r="F634" s="290"/>
      <c r="G634" s="292"/>
      <c r="H634" s="116"/>
      <c r="I634" s="292"/>
      <c r="J634" s="116"/>
      <c r="K634" s="370"/>
      <c r="L634" s="370"/>
      <c r="M634" s="370"/>
      <c r="N634" s="371"/>
      <c r="O634" s="371"/>
      <c r="P634" s="371"/>
      <c r="Q634" s="371"/>
      <c r="R634" s="371"/>
      <c r="S634" s="371"/>
      <c r="T634" s="443"/>
      <c r="U634" s="539"/>
      <c r="V634" s="117"/>
      <c r="W634" s="118"/>
      <c r="X634" s="119"/>
      <c r="Y634" s="120"/>
      <c r="Z634" s="122"/>
      <c r="AA634" s="121"/>
      <c r="AB634" s="443"/>
      <c r="AC634" s="734"/>
      <c r="AD634" s="372"/>
      <c r="AE634" s="485"/>
      <c r="AF634" s="373" t="str">
        <f t="shared" ref="AF634:AF697" si="172">IF(OR(T634="(減車済)",T634=""),"",1)</f>
        <v/>
      </c>
      <c r="AG634" s="373" t="str">
        <f t="shared" ref="AG634:AG697" si="173">IF(OR(T634="継続",T634="新規"),1,"")</f>
        <v/>
      </c>
      <c r="AH634" s="374" t="str">
        <f t="shared" ref="AH634:AH697" si="174">IF(AF634="","",UPPER(ASC(X634)))</f>
        <v/>
      </c>
      <c r="AI634" s="375" t="str">
        <f t="shared" ref="AI634:AI697" si="175">IF(AF634="","",IF(V634="","",IF(V634="普通",1,IF(V634="小型",2,0))))</f>
        <v/>
      </c>
      <c r="AJ634" s="375" t="str">
        <f t="shared" ref="AJ634:AJ697" si="176">IF(AF634="","",IF(W634="","",VLOOKUP(W634,用途,2,FALSE)))</f>
        <v/>
      </c>
      <c r="AK634" s="375" t="str">
        <f t="shared" ref="AK634:AK697" si="177">IF(AF634="","",IF(Y634="","",IF(Y634&lt;=10,1,IF(Y634&lt;30,2,IF(Y634&gt;=30,3,0)))))</f>
        <v/>
      </c>
      <c r="AL634" s="375" t="str">
        <f t="shared" ref="AL634:AL697" si="178">IF(AF634="","",IF(Z634="","",IF(Z634&lt;=1.7*1000,1,IF(Z634&lt;=2.5*1000,2,IF(Z634&lt;=3.5*1000,3,IF(Z634&lt;8*1000,4,IF(Z634&gt;=8*1000,5,"")))))))</f>
        <v/>
      </c>
      <c r="AM634" s="375" t="str">
        <f t="shared" ref="AM634:AM697" si="179">IF(AF634="","",IF(AA634="","",VLOOKUP(AA634,燃料の種類,2,FALSE)))</f>
        <v/>
      </c>
      <c r="AN634" s="376" t="str">
        <f>IF(AF634="","",IF(OR(AH634="",AH634="-"),"－",IF(OR(AM634=8,AM634=9),"",IF(OR(AJ634=3,AJ634=4,AJ634=5,AJ634=6),VLOOKUP(AH634,INDEX((係数_バス貨物_ガソリン,係数_バス貨物_CNG,係数_バス貨物_軽油,係数_バス貨物_メタノール,係数_バス貨物_LPG),MATCH(AL634,【参考】排出ガスレベル!$AI$4:$AI$671,1),1,AR634):INDEX((係数_バス貨物_ガソリン,係数_バス貨物_CNG,係数_バス貨物_軽油,係数_バス貨物_メタノール,係数_バス貨物_LPG),MATCH(AL634+1,【参考】排出ガスレベル!$AI$4:$AI$671,1)-1,5,AR634),2,FALSE),IF(OR(AJ634=1,AJ634=2),VLOOKUP(AH634,INDEX((係数_乗用_ガソリン,係数_乗用_CNG,係数_乗用_軽油,係数_乗用_メタノール,係数_乗用_LPG),1,1,AR634):INDEX((係数_乗用_ガソリン,係数_乗用_CNG,係数_乗用_軽油,係数_乗用_メタノール,係数_乗用_LPG),125,5,AR634),2,FALSE))))))</f>
        <v/>
      </c>
      <c r="AO634" s="376" t="str">
        <f>IF(T634="","",IF(OR(AH634="",AH634="-"),"－",IF(OR(AM634=8,AM634=9),"",IF(OR(AJ634=3,AJ634=4,AJ634=5,AJ634=6),VLOOKUP(AH634,INDEX((係数_バス貨物_ガソリン,係数_バス貨物_CNG,係数_バス貨物_軽油,係数_バス貨物_メタノール,係数_バス貨物_LPG),MATCH(AL634,【参考】排出ガスレベル!$AI$4:$AI$671,1),1,AR634):INDEX((係数_バス貨物_ガソリン,係数_バス貨物_CNG,係数_バス貨物_軽油,係数_バス貨物_メタノール,係数_バス貨物_LPG),MATCH(AL634+1,【参考】排出ガスレベル!$AI$4:$AI$671,1)-1,5,AR634),3,FALSE),IF(OR(AJ634=1,AJ634=2),VLOOKUP(AH634,INDEX((係数_乗用_ガソリン,係数_乗用_CNG,係数_乗用_軽油,係数_乗用_メタノール,係数_乗用_LPG),1,1,AR634):INDEX((係数_乗用_ガソリン,係数_乗用_CNG,係数_乗用_軽油,係数_乗用_メタノール,係数_乗用_LPG),125,5,AR634),3,FALSE))))))</f>
        <v/>
      </c>
      <c r="AP634" s="375" t="str">
        <f t="shared" ref="AP634:AP697" si="180">IF((AF634="")+(AC634=""),"",IF(燃料区分1=4,VLOOKUP(AO634,排ガス低減レベル,2,FALSE),VLOOKUP(AC634,排ガス低減レベル,2,FALSE)))</f>
        <v/>
      </c>
      <c r="AQ634" s="444" t="str">
        <f t="shared" ref="AQ634:AQ697" si="181">IF(AG634="","",IF(AJ634=3,B634&amp;"-"&amp;SUM(AJ634*100,AK634*10,AL634)&amp;"A",IF(OR(AJ634=2,AJ634=4,AJ634=6),B634&amp;"-"&amp;AL634*10&amp;"A",IF(AJ634=1,B634&amp;"-"&amp;AJ634&amp;"A",IF(AJ634=5,B634&amp;"-"&amp;SUM(AJ634*100,AI634*10,AL634)&amp;"A","")))))</f>
        <v/>
      </c>
      <c r="AR634" s="375" t="str">
        <f t="shared" ref="AR634:AR697" si="182">IF(OR(AM634=1,AM634=2,AM634=11),1,IF(AM634=6,2,IF(OR(AM634=4,AM634=5,AM634=10),3,IF(AM634=7,4,IF(AM634=3,5, IF(OR(AM634=8,AM634=9),6,""))))))</f>
        <v/>
      </c>
      <c r="AS634" s="377" t="str">
        <f t="shared" ref="AS634:AS697" si="183">IF(AG634="","",B634&amp;"-"&amp;AM634)</f>
        <v/>
      </c>
      <c r="AT634" s="378" t="str">
        <f t="shared" ref="AT634:AT697" si="184">IF(AF634="","",VLOOKUP(T634,車両の増減,2,FALSE))</f>
        <v/>
      </c>
      <c r="AX634" s="625" t="b">
        <f t="shared" si="167"/>
        <v>0</v>
      </c>
      <c r="AY634" s="7" t="str">
        <f t="shared" si="168"/>
        <v>FALSEFALSEFALSE</v>
      </c>
      <c r="AZ634" s="626">
        <f t="shared" si="170"/>
        <v>0</v>
      </c>
      <c r="BA634" s="627" t="str">
        <f t="shared" si="169"/>
        <v/>
      </c>
      <c r="BB634" s="627">
        <f t="shared" si="171"/>
        <v>0</v>
      </c>
    </row>
    <row r="635" spans="1:54">
      <c r="A635" s="381">
        <v>578</v>
      </c>
      <c r="B635" s="117"/>
      <c r="C635" s="288"/>
      <c r="D635" s="289"/>
      <c r="E635" s="289"/>
      <c r="F635" s="290"/>
      <c r="G635" s="292"/>
      <c r="H635" s="116"/>
      <c r="I635" s="292"/>
      <c r="J635" s="116"/>
      <c r="K635" s="370"/>
      <c r="L635" s="370"/>
      <c r="M635" s="370"/>
      <c r="N635" s="371"/>
      <c r="O635" s="371"/>
      <c r="P635" s="371"/>
      <c r="Q635" s="371"/>
      <c r="R635" s="371"/>
      <c r="S635" s="371"/>
      <c r="T635" s="443"/>
      <c r="U635" s="539"/>
      <c r="V635" s="117"/>
      <c r="W635" s="118"/>
      <c r="X635" s="119"/>
      <c r="Y635" s="120"/>
      <c r="Z635" s="122"/>
      <c r="AA635" s="121"/>
      <c r="AB635" s="443"/>
      <c r="AC635" s="734"/>
      <c r="AD635" s="372"/>
      <c r="AE635" s="485"/>
      <c r="AF635" s="373" t="str">
        <f t="shared" si="172"/>
        <v/>
      </c>
      <c r="AG635" s="373" t="str">
        <f t="shared" si="173"/>
        <v/>
      </c>
      <c r="AH635" s="374" t="str">
        <f t="shared" si="174"/>
        <v/>
      </c>
      <c r="AI635" s="375" t="str">
        <f t="shared" si="175"/>
        <v/>
      </c>
      <c r="AJ635" s="375" t="str">
        <f t="shared" si="176"/>
        <v/>
      </c>
      <c r="AK635" s="375" t="str">
        <f t="shared" si="177"/>
        <v/>
      </c>
      <c r="AL635" s="375" t="str">
        <f t="shared" si="178"/>
        <v/>
      </c>
      <c r="AM635" s="375" t="str">
        <f t="shared" si="179"/>
        <v/>
      </c>
      <c r="AN635" s="376" t="str">
        <f>IF(AF635="","",IF(OR(AH635="",AH635="-"),"－",IF(OR(AM635=8,AM635=9),"",IF(OR(AJ635=3,AJ635=4,AJ635=5,AJ635=6),VLOOKUP(AH635,INDEX((係数_バス貨物_ガソリン,係数_バス貨物_CNG,係数_バス貨物_軽油,係数_バス貨物_メタノール,係数_バス貨物_LPG),MATCH(AL635,【参考】排出ガスレベル!$AI$4:$AI$671,1),1,AR635):INDEX((係数_バス貨物_ガソリン,係数_バス貨物_CNG,係数_バス貨物_軽油,係数_バス貨物_メタノール,係数_バス貨物_LPG),MATCH(AL635+1,【参考】排出ガスレベル!$AI$4:$AI$671,1)-1,5,AR635),2,FALSE),IF(OR(AJ635=1,AJ635=2),VLOOKUP(AH635,INDEX((係数_乗用_ガソリン,係数_乗用_CNG,係数_乗用_軽油,係数_乗用_メタノール,係数_乗用_LPG),1,1,AR635):INDEX((係数_乗用_ガソリン,係数_乗用_CNG,係数_乗用_軽油,係数_乗用_メタノール,係数_乗用_LPG),125,5,AR635),2,FALSE))))))</f>
        <v/>
      </c>
      <c r="AO635" s="376" t="str">
        <f>IF(T635="","",IF(OR(AH635="",AH635="-"),"－",IF(OR(AM635=8,AM635=9),"",IF(OR(AJ635=3,AJ635=4,AJ635=5,AJ635=6),VLOOKUP(AH635,INDEX((係数_バス貨物_ガソリン,係数_バス貨物_CNG,係数_バス貨物_軽油,係数_バス貨物_メタノール,係数_バス貨物_LPG),MATCH(AL635,【参考】排出ガスレベル!$AI$4:$AI$671,1),1,AR635):INDEX((係数_バス貨物_ガソリン,係数_バス貨物_CNG,係数_バス貨物_軽油,係数_バス貨物_メタノール,係数_バス貨物_LPG),MATCH(AL635+1,【参考】排出ガスレベル!$AI$4:$AI$671,1)-1,5,AR635),3,FALSE),IF(OR(AJ635=1,AJ635=2),VLOOKUP(AH635,INDEX((係数_乗用_ガソリン,係数_乗用_CNG,係数_乗用_軽油,係数_乗用_メタノール,係数_乗用_LPG),1,1,AR635):INDEX((係数_乗用_ガソリン,係数_乗用_CNG,係数_乗用_軽油,係数_乗用_メタノール,係数_乗用_LPG),125,5,AR635),3,FALSE))))))</f>
        <v/>
      </c>
      <c r="AP635" s="375" t="str">
        <f t="shared" si="180"/>
        <v/>
      </c>
      <c r="AQ635" s="444" t="str">
        <f t="shared" si="181"/>
        <v/>
      </c>
      <c r="AR635" s="375" t="str">
        <f t="shared" si="182"/>
        <v/>
      </c>
      <c r="AS635" s="377" t="str">
        <f t="shared" si="183"/>
        <v/>
      </c>
      <c r="AT635" s="378" t="str">
        <f t="shared" si="184"/>
        <v/>
      </c>
      <c r="AX635" s="625" t="b">
        <f t="shared" ref="AX635:AX698" si="185">IF(AY635="FALSEFALSEFALSEFALSE","ハイブリッド")</f>
        <v>0</v>
      </c>
      <c r="AY635" s="7" t="str">
        <f t="shared" ref="AY635:AY698" si="186">EXACT(AZ635,BA635)&amp;IF(BA635="","")&amp;IF(AZ635="電気",TRUE)&amp;IF(AZ635="LPG",TRUE)</f>
        <v>FALSEFALSEFALSE</v>
      </c>
      <c r="AZ635" s="626">
        <f t="shared" si="170"/>
        <v>0</v>
      </c>
      <c r="BA635" s="627" t="str">
        <f t="shared" ref="BA635:BA698" si="187">IF(COUNTIFS(BC635,"*A*",BB635,"3"),"ハイブリッド(ガソリン)","")</f>
        <v/>
      </c>
      <c r="BB635" s="627">
        <f t="shared" si="171"/>
        <v>0</v>
      </c>
    </row>
    <row r="636" spans="1:54">
      <c r="A636" s="381">
        <v>579</v>
      </c>
      <c r="B636" s="117"/>
      <c r="C636" s="288"/>
      <c r="D636" s="289"/>
      <c r="E636" s="289"/>
      <c r="F636" s="290"/>
      <c r="G636" s="292"/>
      <c r="H636" s="116"/>
      <c r="I636" s="292"/>
      <c r="J636" s="116"/>
      <c r="K636" s="370"/>
      <c r="L636" s="370"/>
      <c r="M636" s="370"/>
      <c r="N636" s="371"/>
      <c r="O636" s="371"/>
      <c r="P636" s="371"/>
      <c r="Q636" s="371"/>
      <c r="R636" s="371"/>
      <c r="S636" s="371"/>
      <c r="T636" s="443"/>
      <c r="U636" s="539"/>
      <c r="V636" s="117"/>
      <c r="W636" s="118"/>
      <c r="X636" s="119"/>
      <c r="Y636" s="120"/>
      <c r="Z636" s="122"/>
      <c r="AA636" s="121"/>
      <c r="AB636" s="443"/>
      <c r="AC636" s="734"/>
      <c r="AD636" s="372"/>
      <c r="AE636" s="485"/>
      <c r="AF636" s="373" t="str">
        <f t="shared" si="172"/>
        <v/>
      </c>
      <c r="AG636" s="373" t="str">
        <f t="shared" si="173"/>
        <v/>
      </c>
      <c r="AH636" s="374" t="str">
        <f t="shared" si="174"/>
        <v/>
      </c>
      <c r="AI636" s="375" t="str">
        <f t="shared" si="175"/>
        <v/>
      </c>
      <c r="AJ636" s="375" t="str">
        <f t="shared" si="176"/>
        <v/>
      </c>
      <c r="AK636" s="375" t="str">
        <f t="shared" si="177"/>
        <v/>
      </c>
      <c r="AL636" s="375" t="str">
        <f t="shared" si="178"/>
        <v/>
      </c>
      <c r="AM636" s="375" t="str">
        <f t="shared" si="179"/>
        <v/>
      </c>
      <c r="AN636" s="376" t="str">
        <f>IF(AF636="","",IF(OR(AH636="",AH636="-"),"－",IF(OR(AM636=8,AM636=9),"",IF(OR(AJ636=3,AJ636=4,AJ636=5,AJ636=6),VLOOKUP(AH636,INDEX((係数_バス貨物_ガソリン,係数_バス貨物_CNG,係数_バス貨物_軽油,係数_バス貨物_メタノール,係数_バス貨物_LPG),MATCH(AL636,【参考】排出ガスレベル!$AI$4:$AI$671,1),1,AR636):INDEX((係数_バス貨物_ガソリン,係数_バス貨物_CNG,係数_バス貨物_軽油,係数_バス貨物_メタノール,係数_バス貨物_LPG),MATCH(AL636+1,【参考】排出ガスレベル!$AI$4:$AI$671,1)-1,5,AR636),2,FALSE),IF(OR(AJ636=1,AJ636=2),VLOOKUP(AH636,INDEX((係数_乗用_ガソリン,係数_乗用_CNG,係数_乗用_軽油,係数_乗用_メタノール,係数_乗用_LPG),1,1,AR636):INDEX((係数_乗用_ガソリン,係数_乗用_CNG,係数_乗用_軽油,係数_乗用_メタノール,係数_乗用_LPG),125,5,AR636),2,FALSE))))))</f>
        <v/>
      </c>
      <c r="AO636" s="376" t="str">
        <f>IF(T636="","",IF(OR(AH636="",AH636="-"),"－",IF(OR(AM636=8,AM636=9),"",IF(OR(AJ636=3,AJ636=4,AJ636=5,AJ636=6),VLOOKUP(AH636,INDEX((係数_バス貨物_ガソリン,係数_バス貨物_CNG,係数_バス貨物_軽油,係数_バス貨物_メタノール,係数_バス貨物_LPG),MATCH(AL636,【参考】排出ガスレベル!$AI$4:$AI$671,1),1,AR636):INDEX((係数_バス貨物_ガソリン,係数_バス貨物_CNG,係数_バス貨物_軽油,係数_バス貨物_メタノール,係数_バス貨物_LPG),MATCH(AL636+1,【参考】排出ガスレベル!$AI$4:$AI$671,1)-1,5,AR636),3,FALSE),IF(OR(AJ636=1,AJ636=2),VLOOKUP(AH636,INDEX((係数_乗用_ガソリン,係数_乗用_CNG,係数_乗用_軽油,係数_乗用_メタノール,係数_乗用_LPG),1,1,AR636):INDEX((係数_乗用_ガソリン,係数_乗用_CNG,係数_乗用_軽油,係数_乗用_メタノール,係数_乗用_LPG),125,5,AR636),3,FALSE))))))</f>
        <v/>
      </c>
      <c r="AP636" s="375" t="str">
        <f t="shared" si="180"/>
        <v/>
      </c>
      <c r="AQ636" s="444" t="str">
        <f t="shared" si="181"/>
        <v/>
      </c>
      <c r="AR636" s="375" t="str">
        <f t="shared" si="182"/>
        <v/>
      </c>
      <c r="AS636" s="377" t="str">
        <f t="shared" si="183"/>
        <v/>
      </c>
      <c r="AT636" s="378" t="str">
        <f t="shared" si="184"/>
        <v/>
      </c>
      <c r="AX636" s="625" t="b">
        <f t="shared" si="185"/>
        <v>0</v>
      </c>
      <c r="AY636" s="7" t="str">
        <f t="shared" si="186"/>
        <v>FALSEFALSEFALSE</v>
      </c>
      <c r="AZ636" s="626">
        <f t="shared" si="170"/>
        <v>0</v>
      </c>
      <c r="BA636" s="627" t="str">
        <f t="shared" si="187"/>
        <v/>
      </c>
      <c r="BB636" s="627">
        <f t="shared" si="171"/>
        <v>0</v>
      </c>
    </row>
    <row r="637" spans="1:54">
      <c r="A637" s="381">
        <v>580</v>
      </c>
      <c r="B637" s="117"/>
      <c r="C637" s="288"/>
      <c r="D637" s="289"/>
      <c r="E637" s="289"/>
      <c r="F637" s="290"/>
      <c r="G637" s="292"/>
      <c r="H637" s="116"/>
      <c r="I637" s="292"/>
      <c r="J637" s="116"/>
      <c r="K637" s="370"/>
      <c r="L637" s="370"/>
      <c r="M637" s="370"/>
      <c r="N637" s="371"/>
      <c r="O637" s="371"/>
      <c r="P637" s="371"/>
      <c r="Q637" s="371"/>
      <c r="R637" s="371"/>
      <c r="S637" s="371"/>
      <c r="T637" s="443"/>
      <c r="U637" s="539"/>
      <c r="V637" s="117"/>
      <c r="W637" s="118"/>
      <c r="X637" s="119"/>
      <c r="Y637" s="120"/>
      <c r="Z637" s="122"/>
      <c r="AA637" s="121"/>
      <c r="AB637" s="443"/>
      <c r="AC637" s="734"/>
      <c r="AD637" s="372"/>
      <c r="AE637" s="485"/>
      <c r="AF637" s="373" t="str">
        <f t="shared" si="172"/>
        <v/>
      </c>
      <c r="AG637" s="373" t="str">
        <f t="shared" si="173"/>
        <v/>
      </c>
      <c r="AH637" s="374" t="str">
        <f t="shared" si="174"/>
        <v/>
      </c>
      <c r="AI637" s="375" t="str">
        <f t="shared" si="175"/>
        <v/>
      </c>
      <c r="AJ637" s="375" t="str">
        <f t="shared" si="176"/>
        <v/>
      </c>
      <c r="AK637" s="375" t="str">
        <f t="shared" si="177"/>
        <v/>
      </c>
      <c r="AL637" s="375" t="str">
        <f t="shared" si="178"/>
        <v/>
      </c>
      <c r="AM637" s="375" t="str">
        <f t="shared" si="179"/>
        <v/>
      </c>
      <c r="AN637" s="376" t="str">
        <f>IF(AF637="","",IF(OR(AH637="",AH637="-"),"－",IF(OR(AM637=8,AM637=9),"",IF(OR(AJ637=3,AJ637=4,AJ637=5,AJ637=6),VLOOKUP(AH637,INDEX((係数_バス貨物_ガソリン,係数_バス貨物_CNG,係数_バス貨物_軽油,係数_バス貨物_メタノール,係数_バス貨物_LPG),MATCH(AL637,【参考】排出ガスレベル!$AI$4:$AI$671,1),1,AR637):INDEX((係数_バス貨物_ガソリン,係数_バス貨物_CNG,係数_バス貨物_軽油,係数_バス貨物_メタノール,係数_バス貨物_LPG),MATCH(AL637+1,【参考】排出ガスレベル!$AI$4:$AI$671,1)-1,5,AR637),2,FALSE),IF(OR(AJ637=1,AJ637=2),VLOOKUP(AH637,INDEX((係数_乗用_ガソリン,係数_乗用_CNG,係数_乗用_軽油,係数_乗用_メタノール,係数_乗用_LPG),1,1,AR637):INDEX((係数_乗用_ガソリン,係数_乗用_CNG,係数_乗用_軽油,係数_乗用_メタノール,係数_乗用_LPG),125,5,AR637),2,FALSE))))))</f>
        <v/>
      </c>
      <c r="AO637" s="376" t="str">
        <f>IF(T637="","",IF(OR(AH637="",AH637="-"),"－",IF(OR(AM637=8,AM637=9),"",IF(OR(AJ637=3,AJ637=4,AJ637=5,AJ637=6),VLOOKUP(AH637,INDEX((係数_バス貨物_ガソリン,係数_バス貨物_CNG,係数_バス貨物_軽油,係数_バス貨物_メタノール,係数_バス貨物_LPG),MATCH(AL637,【参考】排出ガスレベル!$AI$4:$AI$671,1),1,AR637):INDEX((係数_バス貨物_ガソリン,係数_バス貨物_CNG,係数_バス貨物_軽油,係数_バス貨物_メタノール,係数_バス貨物_LPG),MATCH(AL637+1,【参考】排出ガスレベル!$AI$4:$AI$671,1)-1,5,AR637),3,FALSE),IF(OR(AJ637=1,AJ637=2),VLOOKUP(AH637,INDEX((係数_乗用_ガソリン,係数_乗用_CNG,係数_乗用_軽油,係数_乗用_メタノール,係数_乗用_LPG),1,1,AR637):INDEX((係数_乗用_ガソリン,係数_乗用_CNG,係数_乗用_軽油,係数_乗用_メタノール,係数_乗用_LPG),125,5,AR637),3,FALSE))))))</f>
        <v/>
      </c>
      <c r="AP637" s="375" t="str">
        <f t="shared" si="180"/>
        <v/>
      </c>
      <c r="AQ637" s="444" t="str">
        <f t="shared" si="181"/>
        <v/>
      </c>
      <c r="AR637" s="375" t="str">
        <f t="shared" si="182"/>
        <v/>
      </c>
      <c r="AS637" s="377" t="str">
        <f t="shared" si="183"/>
        <v/>
      </c>
      <c r="AT637" s="378" t="str">
        <f t="shared" si="184"/>
        <v/>
      </c>
      <c r="AX637" s="625" t="b">
        <f t="shared" si="185"/>
        <v>0</v>
      </c>
      <c r="AY637" s="7" t="str">
        <f t="shared" si="186"/>
        <v>FALSEFALSEFALSE</v>
      </c>
      <c r="AZ637" s="626">
        <f t="shared" si="170"/>
        <v>0</v>
      </c>
      <c r="BA637" s="627" t="str">
        <f t="shared" si="187"/>
        <v/>
      </c>
      <c r="BB637" s="627">
        <f t="shared" si="171"/>
        <v>0</v>
      </c>
    </row>
    <row r="638" spans="1:54">
      <c r="A638" s="381">
        <v>581</v>
      </c>
      <c r="B638" s="117"/>
      <c r="C638" s="288"/>
      <c r="D638" s="289"/>
      <c r="E638" s="289"/>
      <c r="F638" s="290"/>
      <c r="G638" s="292"/>
      <c r="H638" s="116"/>
      <c r="I638" s="292"/>
      <c r="J638" s="116"/>
      <c r="K638" s="370"/>
      <c r="L638" s="370"/>
      <c r="M638" s="370"/>
      <c r="N638" s="371"/>
      <c r="O638" s="371"/>
      <c r="P638" s="371"/>
      <c r="Q638" s="371"/>
      <c r="R638" s="371"/>
      <c r="S638" s="371"/>
      <c r="T638" s="443"/>
      <c r="U638" s="539"/>
      <c r="V638" s="117"/>
      <c r="W638" s="118"/>
      <c r="X638" s="119"/>
      <c r="Y638" s="120"/>
      <c r="Z638" s="122"/>
      <c r="AA638" s="121"/>
      <c r="AB638" s="443"/>
      <c r="AC638" s="734"/>
      <c r="AD638" s="372"/>
      <c r="AE638" s="485"/>
      <c r="AF638" s="373" t="str">
        <f t="shared" si="172"/>
        <v/>
      </c>
      <c r="AG638" s="373" t="str">
        <f t="shared" si="173"/>
        <v/>
      </c>
      <c r="AH638" s="374" t="str">
        <f t="shared" si="174"/>
        <v/>
      </c>
      <c r="AI638" s="375" t="str">
        <f t="shared" si="175"/>
        <v/>
      </c>
      <c r="AJ638" s="375" t="str">
        <f t="shared" si="176"/>
        <v/>
      </c>
      <c r="AK638" s="375" t="str">
        <f t="shared" si="177"/>
        <v/>
      </c>
      <c r="AL638" s="375" t="str">
        <f t="shared" si="178"/>
        <v/>
      </c>
      <c r="AM638" s="375" t="str">
        <f t="shared" si="179"/>
        <v/>
      </c>
      <c r="AN638" s="376" t="str">
        <f>IF(AF638="","",IF(OR(AH638="",AH638="-"),"－",IF(OR(AM638=8,AM638=9),"",IF(OR(AJ638=3,AJ638=4,AJ638=5,AJ638=6),VLOOKUP(AH638,INDEX((係数_バス貨物_ガソリン,係数_バス貨物_CNG,係数_バス貨物_軽油,係数_バス貨物_メタノール,係数_バス貨物_LPG),MATCH(AL638,【参考】排出ガスレベル!$AI$4:$AI$671,1),1,AR638):INDEX((係数_バス貨物_ガソリン,係数_バス貨物_CNG,係数_バス貨物_軽油,係数_バス貨物_メタノール,係数_バス貨物_LPG),MATCH(AL638+1,【参考】排出ガスレベル!$AI$4:$AI$671,1)-1,5,AR638),2,FALSE),IF(OR(AJ638=1,AJ638=2),VLOOKUP(AH638,INDEX((係数_乗用_ガソリン,係数_乗用_CNG,係数_乗用_軽油,係数_乗用_メタノール,係数_乗用_LPG),1,1,AR638):INDEX((係数_乗用_ガソリン,係数_乗用_CNG,係数_乗用_軽油,係数_乗用_メタノール,係数_乗用_LPG),125,5,AR638),2,FALSE))))))</f>
        <v/>
      </c>
      <c r="AO638" s="376" t="str">
        <f>IF(T638="","",IF(OR(AH638="",AH638="-"),"－",IF(OR(AM638=8,AM638=9),"",IF(OR(AJ638=3,AJ638=4,AJ638=5,AJ638=6),VLOOKUP(AH638,INDEX((係数_バス貨物_ガソリン,係数_バス貨物_CNG,係数_バス貨物_軽油,係数_バス貨物_メタノール,係数_バス貨物_LPG),MATCH(AL638,【参考】排出ガスレベル!$AI$4:$AI$671,1),1,AR638):INDEX((係数_バス貨物_ガソリン,係数_バス貨物_CNG,係数_バス貨物_軽油,係数_バス貨物_メタノール,係数_バス貨物_LPG),MATCH(AL638+1,【参考】排出ガスレベル!$AI$4:$AI$671,1)-1,5,AR638),3,FALSE),IF(OR(AJ638=1,AJ638=2),VLOOKUP(AH638,INDEX((係数_乗用_ガソリン,係数_乗用_CNG,係数_乗用_軽油,係数_乗用_メタノール,係数_乗用_LPG),1,1,AR638):INDEX((係数_乗用_ガソリン,係数_乗用_CNG,係数_乗用_軽油,係数_乗用_メタノール,係数_乗用_LPG),125,5,AR638),3,FALSE))))))</f>
        <v/>
      </c>
      <c r="AP638" s="375" t="str">
        <f t="shared" si="180"/>
        <v/>
      </c>
      <c r="AQ638" s="444" t="str">
        <f t="shared" si="181"/>
        <v/>
      </c>
      <c r="AR638" s="375" t="str">
        <f t="shared" si="182"/>
        <v/>
      </c>
      <c r="AS638" s="377" t="str">
        <f t="shared" si="183"/>
        <v/>
      </c>
      <c r="AT638" s="378" t="str">
        <f t="shared" si="184"/>
        <v/>
      </c>
      <c r="AX638" s="625" t="b">
        <f t="shared" si="185"/>
        <v>0</v>
      </c>
      <c r="AY638" s="7" t="str">
        <f t="shared" si="186"/>
        <v>FALSEFALSEFALSE</v>
      </c>
      <c r="AZ638" s="626">
        <f t="shared" si="170"/>
        <v>0</v>
      </c>
      <c r="BA638" s="627" t="str">
        <f t="shared" si="187"/>
        <v/>
      </c>
      <c r="BB638" s="627">
        <f t="shared" si="171"/>
        <v>0</v>
      </c>
    </row>
    <row r="639" spans="1:54">
      <c r="A639" s="381">
        <v>582</v>
      </c>
      <c r="B639" s="117"/>
      <c r="C639" s="288"/>
      <c r="D639" s="289"/>
      <c r="E639" s="289"/>
      <c r="F639" s="290"/>
      <c r="G639" s="292"/>
      <c r="H639" s="116"/>
      <c r="I639" s="292"/>
      <c r="J639" s="116"/>
      <c r="K639" s="370"/>
      <c r="L639" s="370"/>
      <c r="M639" s="370"/>
      <c r="N639" s="371"/>
      <c r="O639" s="371"/>
      <c r="P639" s="371"/>
      <c r="Q639" s="371"/>
      <c r="R639" s="371"/>
      <c r="S639" s="371"/>
      <c r="T639" s="443"/>
      <c r="U639" s="539"/>
      <c r="V639" s="117"/>
      <c r="W639" s="118"/>
      <c r="X639" s="119"/>
      <c r="Y639" s="120"/>
      <c r="Z639" s="122"/>
      <c r="AA639" s="121"/>
      <c r="AB639" s="443"/>
      <c r="AC639" s="734"/>
      <c r="AD639" s="372"/>
      <c r="AE639" s="485"/>
      <c r="AF639" s="373" t="str">
        <f t="shared" si="172"/>
        <v/>
      </c>
      <c r="AG639" s="373" t="str">
        <f t="shared" si="173"/>
        <v/>
      </c>
      <c r="AH639" s="374" t="str">
        <f t="shared" si="174"/>
        <v/>
      </c>
      <c r="AI639" s="375" t="str">
        <f t="shared" si="175"/>
        <v/>
      </c>
      <c r="AJ639" s="375" t="str">
        <f t="shared" si="176"/>
        <v/>
      </c>
      <c r="AK639" s="375" t="str">
        <f t="shared" si="177"/>
        <v/>
      </c>
      <c r="AL639" s="375" t="str">
        <f t="shared" si="178"/>
        <v/>
      </c>
      <c r="AM639" s="375" t="str">
        <f t="shared" si="179"/>
        <v/>
      </c>
      <c r="AN639" s="376" t="str">
        <f>IF(AF639="","",IF(OR(AH639="",AH639="-"),"－",IF(OR(AM639=8,AM639=9),"",IF(OR(AJ639=3,AJ639=4,AJ639=5,AJ639=6),VLOOKUP(AH639,INDEX((係数_バス貨物_ガソリン,係数_バス貨物_CNG,係数_バス貨物_軽油,係数_バス貨物_メタノール,係数_バス貨物_LPG),MATCH(AL639,【参考】排出ガスレベル!$AI$4:$AI$671,1),1,AR639):INDEX((係数_バス貨物_ガソリン,係数_バス貨物_CNG,係数_バス貨物_軽油,係数_バス貨物_メタノール,係数_バス貨物_LPG),MATCH(AL639+1,【参考】排出ガスレベル!$AI$4:$AI$671,1)-1,5,AR639),2,FALSE),IF(OR(AJ639=1,AJ639=2),VLOOKUP(AH639,INDEX((係数_乗用_ガソリン,係数_乗用_CNG,係数_乗用_軽油,係数_乗用_メタノール,係数_乗用_LPG),1,1,AR639):INDEX((係数_乗用_ガソリン,係数_乗用_CNG,係数_乗用_軽油,係数_乗用_メタノール,係数_乗用_LPG),125,5,AR639),2,FALSE))))))</f>
        <v/>
      </c>
      <c r="AO639" s="376" t="str">
        <f>IF(T639="","",IF(OR(AH639="",AH639="-"),"－",IF(OR(AM639=8,AM639=9),"",IF(OR(AJ639=3,AJ639=4,AJ639=5,AJ639=6),VLOOKUP(AH639,INDEX((係数_バス貨物_ガソリン,係数_バス貨物_CNG,係数_バス貨物_軽油,係数_バス貨物_メタノール,係数_バス貨物_LPG),MATCH(AL639,【参考】排出ガスレベル!$AI$4:$AI$671,1),1,AR639):INDEX((係数_バス貨物_ガソリン,係数_バス貨物_CNG,係数_バス貨物_軽油,係数_バス貨物_メタノール,係数_バス貨物_LPG),MATCH(AL639+1,【参考】排出ガスレベル!$AI$4:$AI$671,1)-1,5,AR639),3,FALSE),IF(OR(AJ639=1,AJ639=2),VLOOKUP(AH639,INDEX((係数_乗用_ガソリン,係数_乗用_CNG,係数_乗用_軽油,係数_乗用_メタノール,係数_乗用_LPG),1,1,AR639):INDEX((係数_乗用_ガソリン,係数_乗用_CNG,係数_乗用_軽油,係数_乗用_メタノール,係数_乗用_LPG),125,5,AR639),3,FALSE))))))</f>
        <v/>
      </c>
      <c r="AP639" s="375" t="str">
        <f t="shared" si="180"/>
        <v/>
      </c>
      <c r="AQ639" s="444" t="str">
        <f t="shared" si="181"/>
        <v/>
      </c>
      <c r="AR639" s="375" t="str">
        <f t="shared" si="182"/>
        <v/>
      </c>
      <c r="AS639" s="377" t="str">
        <f t="shared" si="183"/>
        <v/>
      </c>
      <c r="AT639" s="378" t="str">
        <f t="shared" si="184"/>
        <v/>
      </c>
      <c r="AX639" s="625" t="b">
        <f t="shared" si="185"/>
        <v>0</v>
      </c>
      <c r="AY639" s="7" t="str">
        <f t="shared" si="186"/>
        <v>FALSEFALSEFALSE</v>
      </c>
      <c r="AZ639" s="626">
        <f t="shared" si="170"/>
        <v>0</v>
      </c>
      <c r="BA639" s="627" t="str">
        <f t="shared" si="187"/>
        <v/>
      </c>
      <c r="BB639" s="627">
        <f t="shared" si="171"/>
        <v>0</v>
      </c>
    </row>
    <row r="640" spans="1:54">
      <c r="A640" s="381">
        <v>583</v>
      </c>
      <c r="B640" s="117"/>
      <c r="C640" s="288"/>
      <c r="D640" s="289"/>
      <c r="E640" s="289"/>
      <c r="F640" s="290"/>
      <c r="G640" s="292"/>
      <c r="H640" s="116"/>
      <c r="I640" s="292"/>
      <c r="J640" s="116"/>
      <c r="K640" s="370"/>
      <c r="L640" s="370"/>
      <c r="M640" s="370"/>
      <c r="N640" s="371"/>
      <c r="O640" s="371"/>
      <c r="P640" s="371"/>
      <c r="Q640" s="371"/>
      <c r="R640" s="371"/>
      <c r="S640" s="371"/>
      <c r="T640" s="443"/>
      <c r="U640" s="539"/>
      <c r="V640" s="117"/>
      <c r="W640" s="118"/>
      <c r="X640" s="119"/>
      <c r="Y640" s="120"/>
      <c r="Z640" s="122"/>
      <c r="AA640" s="121"/>
      <c r="AB640" s="443"/>
      <c r="AC640" s="734"/>
      <c r="AD640" s="372"/>
      <c r="AE640" s="485"/>
      <c r="AF640" s="373" t="str">
        <f t="shared" si="172"/>
        <v/>
      </c>
      <c r="AG640" s="373" t="str">
        <f t="shared" si="173"/>
        <v/>
      </c>
      <c r="AH640" s="374" t="str">
        <f t="shared" si="174"/>
        <v/>
      </c>
      <c r="AI640" s="375" t="str">
        <f t="shared" si="175"/>
        <v/>
      </c>
      <c r="AJ640" s="375" t="str">
        <f t="shared" si="176"/>
        <v/>
      </c>
      <c r="AK640" s="375" t="str">
        <f t="shared" si="177"/>
        <v/>
      </c>
      <c r="AL640" s="375" t="str">
        <f t="shared" si="178"/>
        <v/>
      </c>
      <c r="AM640" s="375" t="str">
        <f t="shared" si="179"/>
        <v/>
      </c>
      <c r="AN640" s="376" t="str">
        <f>IF(AF640="","",IF(OR(AH640="",AH640="-"),"－",IF(OR(AM640=8,AM640=9),"",IF(OR(AJ640=3,AJ640=4,AJ640=5,AJ640=6),VLOOKUP(AH640,INDEX((係数_バス貨物_ガソリン,係数_バス貨物_CNG,係数_バス貨物_軽油,係数_バス貨物_メタノール,係数_バス貨物_LPG),MATCH(AL640,【参考】排出ガスレベル!$AI$4:$AI$671,1),1,AR640):INDEX((係数_バス貨物_ガソリン,係数_バス貨物_CNG,係数_バス貨物_軽油,係数_バス貨物_メタノール,係数_バス貨物_LPG),MATCH(AL640+1,【参考】排出ガスレベル!$AI$4:$AI$671,1)-1,5,AR640),2,FALSE),IF(OR(AJ640=1,AJ640=2),VLOOKUP(AH640,INDEX((係数_乗用_ガソリン,係数_乗用_CNG,係数_乗用_軽油,係数_乗用_メタノール,係数_乗用_LPG),1,1,AR640):INDEX((係数_乗用_ガソリン,係数_乗用_CNG,係数_乗用_軽油,係数_乗用_メタノール,係数_乗用_LPG),125,5,AR640),2,FALSE))))))</f>
        <v/>
      </c>
      <c r="AO640" s="376" t="str">
        <f>IF(T640="","",IF(OR(AH640="",AH640="-"),"－",IF(OR(AM640=8,AM640=9),"",IF(OR(AJ640=3,AJ640=4,AJ640=5,AJ640=6),VLOOKUP(AH640,INDEX((係数_バス貨物_ガソリン,係数_バス貨物_CNG,係数_バス貨物_軽油,係数_バス貨物_メタノール,係数_バス貨物_LPG),MATCH(AL640,【参考】排出ガスレベル!$AI$4:$AI$671,1),1,AR640):INDEX((係数_バス貨物_ガソリン,係数_バス貨物_CNG,係数_バス貨物_軽油,係数_バス貨物_メタノール,係数_バス貨物_LPG),MATCH(AL640+1,【参考】排出ガスレベル!$AI$4:$AI$671,1)-1,5,AR640),3,FALSE),IF(OR(AJ640=1,AJ640=2),VLOOKUP(AH640,INDEX((係数_乗用_ガソリン,係数_乗用_CNG,係数_乗用_軽油,係数_乗用_メタノール,係数_乗用_LPG),1,1,AR640):INDEX((係数_乗用_ガソリン,係数_乗用_CNG,係数_乗用_軽油,係数_乗用_メタノール,係数_乗用_LPG),125,5,AR640),3,FALSE))))))</f>
        <v/>
      </c>
      <c r="AP640" s="375" t="str">
        <f t="shared" si="180"/>
        <v/>
      </c>
      <c r="AQ640" s="444" t="str">
        <f t="shared" si="181"/>
        <v/>
      </c>
      <c r="AR640" s="375" t="str">
        <f t="shared" si="182"/>
        <v/>
      </c>
      <c r="AS640" s="377" t="str">
        <f t="shared" si="183"/>
        <v/>
      </c>
      <c r="AT640" s="378" t="str">
        <f t="shared" si="184"/>
        <v/>
      </c>
      <c r="AX640" s="625" t="b">
        <f t="shared" si="185"/>
        <v>0</v>
      </c>
      <c r="AY640" s="7" t="str">
        <f t="shared" si="186"/>
        <v>FALSEFALSEFALSE</v>
      </c>
      <c r="AZ640" s="626">
        <f t="shared" si="170"/>
        <v>0</v>
      </c>
      <c r="BA640" s="627" t="str">
        <f t="shared" si="187"/>
        <v/>
      </c>
      <c r="BB640" s="627">
        <f t="shared" si="171"/>
        <v>0</v>
      </c>
    </row>
    <row r="641" spans="1:54">
      <c r="A641" s="381">
        <v>584</v>
      </c>
      <c r="B641" s="117"/>
      <c r="C641" s="288"/>
      <c r="D641" s="289"/>
      <c r="E641" s="289"/>
      <c r="F641" s="290"/>
      <c r="G641" s="292"/>
      <c r="H641" s="116"/>
      <c r="I641" s="292"/>
      <c r="J641" s="116"/>
      <c r="K641" s="370"/>
      <c r="L641" s="370"/>
      <c r="M641" s="370"/>
      <c r="N641" s="371"/>
      <c r="O641" s="371"/>
      <c r="P641" s="371"/>
      <c r="Q641" s="371"/>
      <c r="R641" s="371"/>
      <c r="S641" s="371"/>
      <c r="T641" s="443"/>
      <c r="U641" s="539"/>
      <c r="V641" s="117"/>
      <c r="W641" s="118"/>
      <c r="X641" s="119"/>
      <c r="Y641" s="120"/>
      <c r="Z641" s="122"/>
      <c r="AA641" s="121"/>
      <c r="AB641" s="443"/>
      <c r="AC641" s="734"/>
      <c r="AD641" s="372"/>
      <c r="AE641" s="485"/>
      <c r="AF641" s="373" t="str">
        <f t="shared" si="172"/>
        <v/>
      </c>
      <c r="AG641" s="373" t="str">
        <f t="shared" si="173"/>
        <v/>
      </c>
      <c r="AH641" s="374" t="str">
        <f t="shared" si="174"/>
        <v/>
      </c>
      <c r="AI641" s="375" t="str">
        <f t="shared" si="175"/>
        <v/>
      </c>
      <c r="AJ641" s="375" t="str">
        <f t="shared" si="176"/>
        <v/>
      </c>
      <c r="AK641" s="375" t="str">
        <f t="shared" si="177"/>
        <v/>
      </c>
      <c r="AL641" s="375" t="str">
        <f t="shared" si="178"/>
        <v/>
      </c>
      <c r="AM641" s="375" t="str">
        <f t="shared" si="179"/>
        <v/>
      </c>
      <c r="AN641" s="376" t="str">
        <f>IF(AF641="","",IF(OR(AH641="",AH641="-"),"－",IF(OR(AM641=8,AM641=9),"",IF(OR(AJ641=3,AJ641=4,AJ641=5,AJ641=6),VLOOKUP(AH641,INDEX((係数_バス貨物_ガソリン,係数_バス貨物_CNG,係数_バス貨物_軽油,係数_バス貨物_メタノール,係数_バス貨物_LPG),MATCH(AL641,【参考】排出ガスレベル!$AI$4:$AI$671,1),1,AR641):INDEX((係数_バス貨物_ガソリン,係数_バス貨物_CNG,係数_バス貨物_軽油,係数_バス貨物_メタノール,係数_バス貨物_LPG),MATCH(AL641+1,【参考】排出ガスレベル!$AI$4:$AI$671,1)-1,5,AR641),2,FALSE),IF(OR(AJ641=1,AJ641=2),VLOOKUP(AH641,INDEX((係数_乗用_ガソリン,係数_乗用_CNG,係数_乗用_軽油,係数_乗用_メタノール,係数_乗用_LPG),1,1,AR641):INDEX((係数_乗用_ガソリン,係数_乗用_CNG,係数_乗用_軽油,係数_乗用_メタノール,係数_乗用_LPG),125,5,AR641),2,FALSE))))))</f>
        <v/>
      </c>
      <c r="AO641" s="376" t="str">
        <f>IF(T641="","",IF(OR(AH641="",AH641="-"),"－",IF(OR(AM641=8,AM641=9),"",IF(OR(AJ641=3,AJ641=4,AJ641=5,AJ641=6),VLOOKUP(AH641,INDEX((係数_バス貨物_ガソリン,係数_バス貨物_CNG,係数_バス貨物_軽油,係数_バス貨物_メタノール,係数_バス貨物_LPG),MATCH(AL641,【参考】排出ガスレベル!$AI$4:$AI$671,1),1,AR641):INDEX((係数_バス貨物_ガソリン,係数_バス貨物_CNG,係数_バス貨物_軽油,係数_バス貨物_メタノール,係数_バス貨物_LPG),MATCH(AL641+1,【参考】排出ガスレベル!$AI$4:$AI$671,1)-1,5,AR641),3,FALSE),IF(OR(AJ641=1,AJ641=2),VLOOKUP(AH641,INDEX((係数_乗用_ガソリン,係数_乗用_CNG,係数_乗用_軽油,係数_乗用_メタノール,係数_乗用_LPG),1,1,AR641):INDEX((係数_乗用_ガソリン,係数_乗用_CNG,係数_乗用_軽油,係数_乗用_メタノール,係数_乗用_LPG),125,5,AR641),3,FALSE))))))</f>
        <v/>
      </c>
      <c r="AP641" s="375" t="str">
        <f t="shared" si="180"/>
        <v/>
      </c>
      <c r="AQ641" s="444" t="str">
        <f t="shared" si="181"/>
        <v/>
      </c>
      <c r="AR641" s="375" t="str">
        <f t="shared" si="182"/>
        <v/>
      </c>
      <c r="AS641" s="377" t="str">
        <f t="shared" si="183"/>
        <v/>
      </c>
      <c r="AT641" s="378" t="str">
        <f t="shared" si="184"/>
        <v/>
      </c>
      <c r="AX641" s="625" t="b">
        <f t="shared" si="185"/>
        <v>0</v>
      </c>
      <c r="AY641" s="7" t="str">
        <f t="shared" si="186"/>
        <v>FALSEFALSEFALSE</v>
      </c>
      <c r="AZ641" s="626">
        <f t="shared" si="170"/>
        <v>0</v>
      </c>
      <c r="BA641" s="627" t="str">
        <f t="shared" si="187"/>
        <v/>
      </c>
      <c r="BB641" s="627">
        <f t="shared" si="171"/>
        <v>0</v>
      </c>
    </row>
    <row r="642" spans="1:54">
      <c r="A642" s="381">
        <v>585</v>
      </c>
      <c r="B642" s="117"/>
      <c r="C642" s="288"/>
      <c r="D642" s="289"/>
      <c r="E642" s="289"/>
      <c r="F642" s="290"/>
      <c r="G642" s="292"/>
      <c r="H642" s="116"/>
      <c r="I642" s="292"/>
      <c r="J642" s="116"/>
      <c r="K642" s="370"/>
      <c r="L642" s="370"/>
      <c r="M642" s="370"/>
      <c r="N642" s="371"/>
      <c r="O642" s="371"/>
      <c r="P642" s="371"/>
      <c r="Q642" s="371"/>
      <c r="R642" s="371"/>
      <c r="S642" s="371"/>
      <c r="T642" s="443"/>
      <c r="U642" s="539"/>
      <c r="V642" s="117"/>
      <c r="W642" s="118"/>
      <c r="X642" s="119"/>
      <c r="Y642" s="120"/>
      <c r="Z642" s="122"/>
      <c r="AA642" s="121"/>
      <c r="AB642" s="443"/>
      <c r="AC642" s="734"/>
      <c r="AD642" s="372"/>
      <c r="AE642" s="485"/>
      <c r="AF642" s="373" t="str">
        <f t="shared" si="172"/>
        <v/>
      </c>
      <c r="AG642" s="373" t="str">
        <f t="shared" si="173"/>
        <v/>
      </c>
      <c r="AH642" s="374" t="str">
        <f t="shared" si="174"/>
        <v/>
      </c>
      <c r="AI642" s="375" t="str">
        <f t="shared" si="175"/>
        <v/>
      </c>
      <c r="AJ642" s="375" t="str">
        <f t="shared" si="176"/>
        <v/>
      </c>
      <c r="AK642" s="375" t="str">
        <f t="shared" si="177"/>
        <v/>
      </c>
      <c r="AL642" s="375" t="str">
        <f t="shared" si="178"/>
        <v/>
      </c>
      <c r="AM642" s="375" t="str">
        <f t="shared" si="179"/>
        <v/>
      </c>
      <c r="AN642" s="376" t="str">
        <f>IF(AF642="","",IF(OR(AH642="",AH642="-"),"－",IF(OR(AM642=8,AM642=9),"",IF(OR(AJ642=3,AJ642=4,AJ642=5,AJ642=6),VLOOKUP(AH642,INDEX((係数_バス貨物_ガソリン,係数_バス貨物_CNG,係数_バス貨物_軽油,係数_バス貨物_メタノール,係数_バス貨物_LPG),MATCH(AL642,【参考】排出ガスレベル!$AI$4:$AI$671,1),1,AR642):INDEX((係数_バス貨物_ガソリン,係数_バス貨物_CNG,係数_バス貨物_軽油,係数_バス貨物_メタノール,係数_バス貨物_LPG),MATCH(AL642+1,【参考】排出ガスレベル!$AI$4:$AI$671,1)-1,5,AR642),2,FALSE),IF(OR(AJ642=1,AJ642=2),VLOOKUP(AH642,INDEX((係数_乗用_ガソリン,係数_乗用_CNG,係数_乗用_軽油,係数_乗用_メタノール,係数_乗用_LPG),1,1,AR642):INDEX((係数_乗用_ガソリン,係数_乗用_CNG,係数_乗用_軽油,係数_乗用_メタノール,係数_乗用_LPG),125,5,AR642),2,FALSE))))))</f>
        <v/>
      </c>
      <c r="AO642" s="376" t="str">
        <f>IF(T642="","",IF(OR(AH642="",AH642="-"),"－",IF(OR(AM642=8,AM642=9),"",IF(OR(AJ642=3,AJ642=4,AJ642=5,AJ642=6),VLOOKUP(AH642,INDEX((係数_バス貨物_ガソリン,係数_バス貨物_CNG,係数_バス貨物_軽油,係数_バス貨物_メタノール,係数_バス貨物_LPG),MATCH(AL642,【参考】排出ガスレベル!$AI$4:$AI$671,1),1,AR642):INDEX((係数_バス貨物_ガソリン,係数_バス貨物_CNG,係数_バス貨物_軽油,係数_バス貨物_メタノール,係数_バス貨物_LPG),MATCH(AL642+1,【参考】排出ガスレベル!$AI$4:$AI$671,1)-1,5,AR642),3,FALSE),IF(OR(AJ642=1,AJ642=2),VLOOKUP(AH642,INDEX((係数_乗用_ガソリン,係数_乗用_CNG,係数_乗用_軽油,係数_乗用_メタノール,係数_乗用_LPG),1,1,AR642):INDEX((係数_乗用_ガソリン,係数_乗用_CNG,係数_乗用_軽油,係数_乗用_メタノール,係数_乗用_LPG),125,5,AR642),3,FALSE))))))</f>
        <v/>
      </c>
      <c r="AP642" s="375" t="str">
        <f t="shared" si="180"/>
        <v/>
      </c>
      <c r="AQ642" s="444" t="str">
        <f t="shared" si="181"/>
        <v/>
      </c>
      <c r="AR642" s="375" t="str">
        <f t="shared" si="182"/>
        <v/>
      </c>
      <c r="AS642" s="377" t="str">
        <f t="shared" si="183"/>
        <v/>
      </c>
      <c r="AT642" s="378" t="str">
        <f t="shared" si="184"/>
        <v/>
      </c>
      <c r="AX642" s="625" t="b">
        <f t="shared" si="185"/>
        <v>0</v>
      </c>
      <c r="AY642" s="7" t="str">
        <f t="shared" si="186"/>
        <v>FALSEFALSEFALSE</v>
      </c>
      <c r="AZ642" s="626">
        <f t="shared" si="170"/>
        <v>0</v>
      </c>
      <c r="BA642" s="627" t="str">
        <f t="shared" si="187"/>
        <v/>
      </c>
      <c r="BB642" s="627">
        <f t="shared" si="171"/>
        <v>0</v>
      </c>
    </row>
    <row r="643" spans="1:54">
      <c r="A643" s="381">
        <v>586</v>
      </c>
      <c r="B643" s="117"/>
      <c r="C643" s="288"/>
      <c r="D643" s="289"/>
      <c r="E643" s="289"/>
      <c r="F643" s="290"/>
      <c r="G643" s="292"/>
      <c r="H643" s="116"/>
      <c r="I643" s="292"/>
      <c r="J643" s="116"/>
      <c r="K643" s="370"/>
      <c r="L643" s="370"/>
      <c r="M643" s="370"/>
      <c r="N643" s="371"/>
      <c r="O643" s="371"/>
      <c r="P643" s="371"/>
      <c r="Q643" s="371"/>
      <c r="R643" s="371"/>
      <c r="S643" s="371"/>
      <c r="T643" s="443"/>
      <c r="U643" s="539"/>
      <c r="V643" s="117"/>
      <c r="W643" s="118"/>
      <c r="X643" s="119"/>
      <c r="Y643" s="120"/>
      <c r="Z643" s="122"/>
      <c r="AA643" s="121"/>
      <c r="AB643" s="443"/>
      <c r="AC643" s="734"/>
      <c r="AD643" s="372"/>
      <c r="AE643" s="485"/>
      <c r="AF643" s="373" t="str">
        <f t="shared" si="172"/>
        <v/>
      </c>
      <c r="AG643" s="373" t="str">
        <f t="shared" si="173"/>
        <v/>
      </c>
      <c r="AH643" s="374" t="str">
        <f t="shared" si="174"/>
        <v/>
      </c>
      <c r="AI643" s="375" t="str">
        <f t="shared" si="175"/>
        <v/>
      </c>
      <c r="AJ643" s="375" t="str">
        <f t="shared" si="176"/>
        <v/>
      </c>
      <c r="AK643" s="375" t="str">
        <f t="shared" si="177"/>
        <v/>
      </c>
      <c r="AL643" s="375" t="str">
        <f t="shared" si="178"/>
        <v/>
      </c>
      <c r="AM643" s="375" t="str">
        <f t="shared" si="179"/>
        <v/>
      </c>
      <c r="AN643" s="376" t="str">
        <f>IF(AF643="","",IF(OR(AH643="",AH643="-"),"－",IF(OR(AM643=8,AM643=9),"",IF(OR(AJ643=3,AJ643=4,AJ643=5,AJ643=6),VLOOKUP(AH643,INDEX((係数_バス貨物_ガソリン,係数_バス貨物_CNG,係数_バス貨物_軽油,係数_バス貨物_メタノール,係数_バス貨物_LPG),MATCH(AL643,【参考】排出ガスレベル!$AI$4:$AI$671,1),1,AR643):INDEX((係数_バス貨物_ガソリン,係数_バス貨物_CNG,係数_バス貨物_軽油,係数_バス貨物_メタノール,係数_バス貨物_LPG),MATCH(AL643+1,【参考】排出ガスレベル!$AI$4:$AI$671,1)-1,5,AR643),2,FALSE),IF(OR(AJ643=1,AJ643=2),VLOOKUP(AH643,INDEX((係数_乗用_ガソリン,係数_乗用_CNG,係数_乗用_軽油,係数_乗用_メタノール,係数_乗用_LPG),1,1,AR643):INDEX((係数_乗用_ガソリン,係数_乗用_CNG,係数_乗用_軽油,係数_乗用_メタノール,係数_乗用_LPG),125,5,AR643),2,FALSE))))))</f>
        <v/>
      </c>
      <c r="AO643" s="376" t="str">
        <f>IF(T643="","",IF(OR(AH643="",AH643="-"),"－",IF(OR(AM643=8,AM643=9),"",IF(OR(AJ643=3,AJ643=4,AJ643=5,AJ643=6),VLOOKUP(AH643,INDEX((係数_バス貨物_ガソリン,係数_バス貨物_CNG,係数_バス貨物_軽油,係数_バス貨物_メタノール,係数_バス貨物_LPG),MATCH(AL643,【参考】排出ガスレベル!$AI$4:$AI$671,1),1,AR643):INDEX((係数_バス貨物_ガソリン,係数_バス貨物_CNG,係数_バス貨物_軽油,係数_バス貨物_メタノール,係数_バス貨物_LPG),MATCH(AL643+1,【参考】排出ガスレベル!$AI$4:$AI$671,1)-1,5,AR643),3,FALSE),IF(OR(AJ643=1,AJ643=2),VLOOKUP(AH643,INDEX((係数_乗用_ガソリン,係数_乗用_CNG,係数_乗用_軽油,係数_乗用_メタノール,係数_乗用_LPG),1,1,AR643):INDEX((係数_乗用_ガソリン,係数_乗用_CNG,係数_乗用_軽油,係数_乗用_メタノール,係数_乗用_LPG),125,5,AR643),3,FALSE))))))</f>
        <v/>
      </c>
      <c r="AP643" s="375" t="str">
        <f t="shared" si="180"/>
        <v/>
      </c>
      <c r="AQ643" s="444" t="str">
        <f t="shared" si="181"/>
        <v/>
      </c>
      <c r="AR643" s="375" t="str">
        <f t="shared" si="182"/>
        <v/>
      </c>
      <c r="AS643" s="377" t="str">
        <f t="shared" si="183"/>
        <v/>
      </c>
      <c r="AT643" s="378" t="str">
        <f t="shared" si="184"/>
        <v/>
      </c>
      <c r="AX643" s="625" t="b">
        <f t="shared" si="185"/>
        <v>0</v>
      </c>
      <c r="AY643" s="7" t="str">
        <f t="shared" si="186"/>
        <v>FALSEFALSEFALSE</v>
      </c>
      <c r="AZ643" s="626">
        <f t="shared" si="170"/>
        <v>0</v>
      </c>
      <c r="BA643" s="627" t="str">
        <f t="shared" si="187"/>
        <v/>
      </c>
      <c r="BB643" s="627">
        <f t="shared" si="171"/>
        <v>0</v>
      </c>
    </row>
    <row r="644" spans="1:54">
      <c r="A644" s="381">
        <v>587</v>
      </c>
      <c r="B644" s="117"/>
      <c r="C644" s="288"/>
      <c r="D644" s="289"/>
      <c r="E644" s="289"/>
      <c r="F644" s="290"/>
      <c r="G644" s="292"/>
      <c r="H644" s="116"/>
      <c r="I644" s="292"/>
      <c r="J644" s="116"/>
      <c r="K644" s="370"/>
      <c r="L644" s="370"/>
      <c r="M644" s="370"/>
      <c r="N644" s="371"/>
      <c r="O644" s="371"/>
      <c r="P644" s="371"/>
      <c r="Q644" s="371"/>
      <c r="R644" s="371"/>
      <c r="S644" s="371"/>
      <c r="T644" s="443"/>
      <c r="U644" s="539"/>
      <c r="V644" s="117"/>
      <c r="W644" s="118"/>
      <c r="X644" s="119"/>
      <c r="Y644" s="120"/>
      <c r="Z644" s="122"/>
      <c r="AA644" s="121"/>
      <c r="AB644" s="443"/>
      <c r="AC644" s="734"/>
      <c r="AD644" s="372"/>
      <c r="AE644" s="485"/>
      <c r="AF644" s="373" t="str">
        <f t="shared" si="172"/>
        <v/>
      </c>
      <c r="AG644" s="373" t="str">
        <f t="shared" si="173"/>
        <v/>
      </c>
      <c r="AH644" s="374" t="str">
        <f t="shared" si="174"/>
        <v/>
      </c>
      <c r="AI644" s="375" t="str">
        <f t="shared" si="175"/>
        <v/>
      </c>
      <c r="AJ644" s="375" t="str">
        <f t="shared" si="176"/>
        <v/>
      </c>
      <c r="AK644" s="375" t="str">
        <f t="shared" si="177"/>
        <v/>
      </c>
      <c r="AL644" s="375" t="str">
        <f t="shared" si="178"/>
        <v/>
      </c>
      <c r="AM644" s="375" t="str">
        <f t="shared" si="179"/>
        <v/>
      </c>
      <c r="AN644" s="376" t="str">
        <f>IF(AF644="","",IF(OR(AH644="",AH644="-"),"－",IF(OR(AM644=8,AM644=9),"",IF(OR(AJ644=3,AJ644=4,AJ644=5,AJ644=6),VLOOKUP(AH644,INDEX((係数_バス貨物_ガソリン,係数_バス貨物_CNG,係数_バス貨物_軽油,係数_バス貨物_メタノール,係数_バス貨物_LPG),MATCH(AL644,【参考】排出ガスレベル!$AI$4:$AI$671,1),1,AR644):INDEX((係数_バス貨物_ガソリン,係数_バス貨物_CNG,係数_バス貨物_軽油,係数_バス貨物_メタノール,係数_バス貨物_LPG),MATCH(AL644+1,【参考】排出ガスレベル!$AI$4:$AI$671,1)-1,5,AR644),2,FALSE),IF(OR(AJ644=1,AJ644=2),VLOOKUP(AH644,INDEX((係数_乗用_ガソリン,係数_乗用_CNG,係数_乗用_軽油,係数_乗用_メタノール,係数_乗用_LPG),1,1,AR644):INDEX((係数_乗用_ガソリン,係数_乗用_CNG,係数_乗用_軽油,係数_乗用_メタノール,係数_乗用_LPG),125,5,AR644),2,FALSE))))))</f>
        <v/>
      </c>
      <c r="AO644" s="376" t="str">
        <f>IF(T644="","",IF(OR(AH644="",AH644="-"),"－",IF(OR(AM644=8,AM644=9),"",IF(OR(AJ644=3,AJ644=4,AJ644=5,AJ644=6),VLOOKUP(AH644,INDEX((係数_バス貨物_ガソリン,係数_バス貨物_CNG,係数_バス貨物_軽油,係数_バス貨物_メタノール,係数_バス貨物_LPG),MATCH(AL644,【参考】排出ガスレベル!$AI$4:$AI$671,1),1,AR644):INDEX((係数_バス貨物_ガソリン,係数_バス貨物_CNG,係数_バス貨物_軽油,係数_バス貨物_メタノール,係数_バス貨物_LPG),MATCH(AL644+1,【参考】排出ガスレベル!$AI$4:$AI$671,1)-1,5,AR644),3,FALSE),IF(OR(AJ644=1,AJ644=2),VLOOKUP(AH644,INDEX((係数_乗用_ガソリン,係数_乗用_CNG,係数_乗用_軽油,係数_乗用_メタノール,係数_乗用_LPG),1,1,AR644):INDEX((係数_乗用_ガソリン,係数_乗用_CNG,係数_乗用_軽油,係数_乗用_メタノール,係数_乗用_LPG),125,5,AR644),3,FALSE))))))</f>
        <v/>
      </c>
      <c r="AP644" s="375" t="str">
        <f t="shared" si="180"/>
        <v/>
      </c>
      <c r="AQ644" s="444" t="str">
        <f t="shared" si="181"/>
        <v/>
      </c>
      <c r="AR644" s="375" t="str">
        <f t="shared" si="182"/>
        <v/>
      </c>
      <c r="AS644" s="377" t="str">
        <f t="shared" si="183"/>
        <v/>
      </c>
      <c r="AT644" s="378" t="str">
        <f t="shared" si="184"/>
        <v/>
      </c>
      <c r="AX644" s="625" t="b">
        <f t="shared" si="185"/>
        <v>0</v>
      </c>
      <c r="AY644" s="7" t="str">
        <f t="shared" si="186"/>
        <v>FALSEFALSEFALSE</v>
      </c>
      <c r="AZ644" s="626">
        <f t="shared" si="170"/>
        <v>0</v>
      </c>
      <c r="BA644" s="627" t="str">
        <f t="shared" si="187"/>
        <v/>
      </c>
      <c r="BB644" s="627">
        <f t="shared" si="171"/>
        <v>0</v>
      </c>
    </row>
    <row r="645" spans="1:54">
      <c r="A645" s="381">
        <v>588</v>
      </c>
      <c r="B645" s="117"/>
      <c r="C645" s="288"/>
      <c r="D645" s="289"/>
      <c r="E645" s="289"/>
      <c r="F645" s="290"/>
      <c r="G645" s="292"/>
      <c r="H645" s="116"/>
      <c r="I645" s="292"/>
      <c r="J645" s="116"/>
      <c r="K645" s="370"/>
      <c r="L645" s="370"/>
      <c r="M645" s="370"/>
      <c r="N645" s="371"/>
      <c r="O645" s="371"/>
      <c r="P645" s="371"/>
      <c r="Q645" s="371"/>
      <c r="R645" s="371"/>
      <c r="S645" s="371"/>
      <c r="T645" s="443"/>
      <c r="U645" s="539"/>
      <c r="V645" s="117"/>
      <c r="W645" s="118"/>
      <c r="X645" s="119"/>
      <c r="Y645" s="120"/>
      <c r="Z645" s="122"/>
      <c r="AA645" s="121"/>
      <c r="AB645" s="443"/>
      <c r="AC645" s="734"/>
      <c r="AD645" s="372"/>
      <c r="AE645" s="485"/>
      <c r="AF645" s="373" t="str">
        <f t="shared" si="172"/>
        <v/>
      </c>
      <c r="AG645" s="373" t="str">
        <f t="shared" si="173"/>
        <v/>
      </c>
      <c r="AH645" s="374" t="str">
        <f t="shared" si="174"/>
        <v/>
      </c>
      <c r="AI645" s="375" t="str">
        <f t="shared" si="175"/>
        <v/>
      </c>
      <c r="AJ645" s="375" t="str">
        <f t="shared" si="176"/>
        <v/>
      </c>
      <c r="AK645" s="375" t="str">
        <f t="shared" si="177"/>
        <v/>
      </c>
      <c r="AL645" s="375" t="str">
        <f t="shared" si="178"/>
        <v/>
      </c>
      <c r="AM645" s="375" t="str">
        <f t="shared" si="179"/>
        <v/>
      </c>
      <c r="AN645" s="376" t="str">
        <f>IF(AF645="","",IF(OR(AH645="",AH645="-"),"－",IF(OR(AM645=8,AM645=9),"",IF(OR(AJ645=3,AJ645=4,AJ645=5,AJ645=6),VLOOKUP(AH645,INDEX((係数_バス貨物_ガソリン,係数_バス貨物_CNG,係数_バス貨物_軽油,係数_バス貨物_メタノール,係数_バス貨物_LPG),MATCH(AL645,【参考】排出ガスレベル!$AI$4:$AI$671,1),1,AR645):INDEX((係数_バス貨物_ガソリン,係数_バス貨物_CNG,係数_バス貨物_軽油,係数_バス貨物_メタノール,係数_バス貨物_LPG),MATCH(AL645+1,【参考】排出ガスレベル!$AI$4:$AI$671,1)-1,5,AR645),2,FALSE),IF(OR(AJ645=1,AJ645=2),VLOOKUP(AH645,INDEX((係数_乗用_ガソリン,係数_乗用_CNG,係数_乗用_軽油,係数_乗用_メタノール,係数_乗用_LPG),1,1,AR645):INDEX((係数_乗用_ガソリン,係数_乗用_CNG,係数_乗用_軽油,係数_乗用_メタノール,係数_乗用_LPG),125,5,AR645),2,FALSE))))))</f>
        <v/>
      </c>
      <c r="AO645" s="376" t="str">
        <f>IF(T645="","",IF(OR(AH645="",AH645="-"),"－",IF(OR(AM645=8,AM645=9),"",IF(OR(AJ645=3,AJ645=4,AJ645=5,AJ645=6),VLOOKUP(AH645,INDEX((係数_バス貨物_ガソリン,係数_バス貨物_CNG,係数_バス貨物_軽油,係数_バス貨物_メタノール,係数_バス貨物_LPG),MATCH(AL645,【参考】排出ガスレベル!$AI$4:$AI$671,1),1,AR645):INDEX((係数_バス貨物_ガソリン,係数_バス貨物_CNG,係数_バス貨物_軽油,係数_バス貨物_メタノール,係数_バス貨物_LPG),MATCH(AL645+1,【参考】排出ガスレベル!$AI$4:$AI$671,1)-1,5,AR645),3,FALSE),IF(OR(AJ645=1,AJ645=2),VLOOKUP(AH645,INDEX((係数_乗用_ガソリン,係数_乗用_CNG,係数_乗用_軽油,係数_乗用_メタノール,係数_乗用_LPG),1,1,AR645):INDEX((係数_乗用_ガソリン,係数_乗用_CNG,係数_乗用_軽油,係数_乗用_メタノール,係数_乗用_LPG),125,5,AR645),3,FALSE))))))</f>
        <v/>
      </c>
      <c r="AP645" s="375" t="str">
        <f t="shared" si="180"/>
        <v/>
      </c>
      <c r="AQ645" s="444" t="str">
        <f t="shared" si="181"/>
        <v/>
      </c>
      <c r="AR645" s="375" t="str">
        <f t="shared" si="182"/>
        <v/>
      </c>
      <c r="AS645" s="377" t="str">
        <f t="shared" si="183"/>
        <v/>
      </c>
      <c r="AT645" s="378" t="str">
        <f t="shared" si="184"/>
        <v/>
      </c>
      <c r="AX645" s="625" t="b">
        <f t="shared" si="185"/>
        <v>0</v>
      </c>
      <c r="AY645" s="7" t="str">
        <f t="shared" si="186"/>
        <v>FALSEFALSEFALSE</v>
      </c>
      <c r="AZ645" s="626">
        <f t="shared" si="170"/>
        <v>0</v>
      </c>
      <c r="BA645" s="627" t="str">
        <f t="shared" si="187"/>
        <v/>
      </c>
      <c r="BB645" s="627">
        <f t="shared" si="171"/>
        <v>0</v>
      </c>
    </row>
    <row r="646" spans="1:54">
      <c r="A646" s="381">
        <v>589</v>
      </c>
      <c r="B646" s="117"/>
      <c r="C646" s="288"/>
      <c r="D646" s="289"/>
      <c r="E646" s="289"/>
      <c r="F646" s="290"/>
      <c r="G646" s="292"/>
      <c r="H646" s="116"/>
      <c r="I646" s="292"/>
      <c r="J646" s="116"/>
      <c r="K646" s="370"/>
      <c r="L646" s="370"/>
      <c r="M646" s="370"/>
      <c r="N646" s="371"/>
      <c r="O646" s="371"/>
      <c r="P646" s="371"/>
      <c r="Q646" s="371"/>
      <c r="R646" s="371"/>
      <c r="S646" s="371"/>
      <c r="T646" s="443"/>
      <c r="U646" s="539"/>
      <c r="V646" s="117"/>
      <c r="W646" s="118"/>
      <c r="X646" s="119"/>
      <c r="Y646" s="120"/>
      <c r="Z646" s="122"/>
      <c r="AA646" s="121"/>
      <c r="AB646" s="443"/>
      <c r="AC646" s="734"/>
      <c r="AD646" s="372"/>
      <c r="AE646" s="485"/>
      <c r="AF646" s="373" t="str">
        <f t="shared" si="172"/>
        <v/>
      </c>
      <c r="AG646" s="373" t="str">
        <f t="shared" si="173"/>
        <v/>
      </c>
      <c r="AH646" s="374" t="str">
        <f t="shared" si="174"/>
        <v/>
      </c>
      <c r="AI646" s="375" t="str">
        <f t="shared" si="175"/>
        <v/>
      </c>
      <c r="AJ646" s="375" t="str">
        <f t="shared" si="176"/>
        <v/>
      </c>
      <c r="AK646" s="375" t="str">
        <f t="shared" si="177"/>
        <v/>
      </c>
      <c r="AL646" s="375" t="str">
        <f t="shared" si="178"/>
        <v/>
      </c>
      <c r="AM646" s="375" t="str">
        <f t="shared" si="179"/>
        <v/>
      </c>
      <c r="AN646" s="376" t="str">
        <f>IF(AF646="","",IF(OR(AH646="",AH646="-"),"－",IF(OR(AM646=8,AM646=9),"",IF(OR(AJ646=3,AJ646=4,AJ646=5,AJ646=6),VLOOKUP(AH646,INDEX((係数_バス貨物_ガソリン,係数_バス貨物_CNG,係数_バス貨物_軽油,係数_バス貨物_メタノール,係数_バス貨物_LPG),MATCH(AL646,【参考】排出ガスレベル!$AI$4:$AI$671,1),1,AR646):INDEX((係数_バス貨物_ガソリン,係数_バス貨物_CNG,係数_バス貨物_軽油,係数_バス貨物_メタノール,係数_バス貨物_LPG),MATCH(AL646+1,【参考】排出ガスレベル!$AI$4:$AI$671,1)-1,5,AR646),2,FALSE),IF(OR(AJ646=1,AJ646=2),VLOOKUP(AH646,INDEX((係数_乗用_ガソリン,係数_乗用_CNG,係数_乗用_軽油,係数_乗用_メタノール,係数_乗用_LPG),1,1,AR646):INDEX((係数_乗用_ガソリン,係数_乗用_CNG,係数_乗用_軽油,係数_乗用_メタノール,係数_乗用_LPG),125,5,AR646),2,FALSE))))))</f>
        <v/>
      </c>
      <c r="AO646" s="376" t="str">
        <f>IF(T646="","",IF(OR(AH646="",AH646="-"),"－",IF(OR(AM646=8,AM646=9),"",IF(OR(AJ646=3,AJ646=4,AJ646=5,AJ646=6),VLOOKUP(AH646,INDEX((係数_バス貨物_ガソリン,係数_バス貨物_CNG,係数_バス貨物_軽油,係数_バス貨物_メタノール,係数_バス貨物_LPG),MATCH(AL646,【参考】排出ガスレベル!$AI$4:$AI$671,1),1,AR646):INDEX((係数_バス貨物_ガソリン,係数_バス貨物_CNG,係数_バス貨物_軽油,係数_バス貨物_メタノール,係数_バス貨物_LPG),MATCH(AL646+1,【参考】排出ガスレベル!$AI$4:$AI$671,1)-1,5,AR646),3,FALSE),IF(OR(AJ646=1,AJ646=2),VLOOKUP(AH646,INDEX((係数_乗用_ガソリン,係数_乗用_CNG,係数_乗用_軽油,係数_乗用_メタノール,係数_乗用_LPG),1,1,AR646):INDEX((係数_乗用_ガソリン,係数_乗用_CNG,係数_乗用_軽油,係数_乗用_メタノール,係数_乗用_LPG),125,5,AR646),3,FALSE))))))</f>
        <v/>
      </c>
      <c r="AP646" s="375" t="str">
        <f t="shared" si="180"/>
        <v/>
      </c>
      <c r="AQ646" s="444" t="str">
        <f t="shared" si="181"/>
        <v/>
      </c>
      <c r="AR646" s="375" t="str">
        <f t="shared" si="182"/>
        <v/>
      </c>
      <c r="AS646" s="377" t="str">
        <f t="shared" si="183"/>
        <v/>
      </c>
      <c r="AT646" s="378" t="str">
        <f t="shared" si="184"/>
        <v/>
      </c>
      <c r="AX646" s="625" t="b">
        <f t="shared" si="185"/>
        <v>0</v>
      </c>
      <c r="AY646" s="7" t="str">
        <f t="shared" si="186"/>
        <v>FALSEFALSEFALSE</v>
      </c>
      <c r="AZ646" s="626">
        <f t="shared" si="170"/>
        <v>0</v>
      </c>
      <c r="BA646" s="627" t="str">
        <f t="shared" si="187"/>
        <v/>
      </c>
      <c r="BB646" s="627">
        <f t="shared" si="171"/>
        <v>0</v>
      </c>
    </row>
    <row r="647" spans="1:54">
      <c r="A647" s="381">
        <v>590</v>
      </c>
      <c r="B647" s="117"/>
      <c r="C647" s="288"/>
      <c r="D647" s="289"/>
      <c r="E647" s="289"/>
      <c r="F647" s="290"/>
      <c r="G647" s="292"/>
      <c r="H647" s="116"/>
      <c r="I647" s="292"/>
      <c r="J647" s="116"/>
      <c r="K647" s="370"/>
      <c r="L647" s="370"/>
      <c r="M647" s="370"/>
      <c r="N647" s="371"/>
      <c r="O647" s="371"/>
      <c r="P647" s="371"/>
      <c r="Q647" s="371"/>
      <c r="R647" s="371"/>
      <c r="S647" s="371"/>
      <c r="T647" s="443"/>
      <c r="U647" s="539"/>
      <c r="V647" s="117"/>
      <c r="W647" s="118"/>
      <c r="X647" s="119"/>
      <c r="Y647" s="120"/>
      <c r="Z647" s="122"/>
      <c r="AA647" s="121"/>
      <c r="AB647" s="443"/>
      <c r="AC647" s="734"/>
      <c r="AD647" s="372"/>
      <c r="AE647" s="485"/>
      <c r="AF647" s="373" t="str">
        <f t="shared" si="172"/>
        <v/>
      </c>
      <c r="AG647" s="373" t="str">
        <f t="shared" si="173"/>
        <v/>
      </c>
      <c r="AH647" s="374" t="str">
        <f t="shared" si="174"/>
        <v/>
      </c>
      <c r="AI647" s="375" t="str">
        <f t="shared" si="175"/>
        <v/>
      </c>
      <c r="AJ647" s="375" t="str">
        <f t="shared" si="176"/>
        <v/>
      </c>
      <c r="AK647" s="375" t="str">
        <f t="shared" si="177"/>
        <v/>
      </c>
      <c r="AL647" s="375" t="str">
        <f t="shared" si="178"/>
        <v/>
      </c>
      <c r="AM647" s="375" t="str">
        <f t="shared" si="179"/>
        <v/>
      </c>
      <c r="AN647" s="376" t="str">
        <f>IF(AF647="","",IF(OR(AH647="",AH647="-"),"－",IF(OR(AM647=8,AM647=9),"",IF(OR(AJ647=3,AJ647=4,AJ647=5,AJ647=6),VLOOKUP(AH647,INDEX((係数_バス貨物_ガソリン,係数_バス貨物_CNG,係数_バス貨物_軽油,係数_バス貨物_メタノール,係数_バス貨物_LPG),MATCH(AL647,【参考】排出ガスレベル!$AI$4:$AI$671,1),1,AR647):INDEX((係数_バス貨物_ガソリン,係数_バス貨物_CNG,係数_バス貨物_軽油,係数_バス貨物_メタノール,係数_バス貨物_LPG),MATCH(AL647+1,【参考】排出ガスレベル!$AI$4:$AI$671,1)-1,5,AR647),2,FALSE),IF(OR(AJ647=1,AJ647=2),VLOOKUP(AH647,INDEX((係数_乗用_ガソリン,係数_乗用_CNG,係数_乗用_軽油,係数_乗用_メタノール,係数_乗用_LPG),1,1,AR647):INDEX((係数_乗用_ガソリン,係数_乗用_CNG,係数_乗用_軽油,係数_乗用_メタノール,係数_乗用_LPG),125,5,AR647),2,FALSE))))))</f>
        <v/>
      </c>
      <c r="AO647" s="376" t="str">
        <f>IF(T647="","",IF(OR(AH647="",AH647="-"),"－",IF(OR(AM647=8,AM647=9),"",IF(OR(AJ647=3,AJ647=4,AJ647=5,AJ647=6),VLOOKUP(AH647,INDEX((係数_バス貨物_ガソリン,係数_バス貨物_CNG,係数_バス貨物_軽油,係数_バス貨物_メタノール,係数_バス貨物_LPG),MATCH(AL647,【参考】排出ガスレベル!$AI$4:$AI$671,1),1,AR647):INDEX((係数_バス貨物_ガソリン,係数_バス貨物_CNG,係数_バス貨物_軽油,係数_バス貨物_メタノール,係数_バス貨物_LPG),MATCH(AL647+1,【参考】排出ガスレベル!$AI$4:$AI$671,1)-1,5,AR647),3,FALSE),IF(OR(AJ647=1,AJ647=2),VLOOKUP(AH647,INDEX((係数_乗用_ガソリン,係数_乗用_CNG,係数_乗用_軽油,係数_乗用_メタノール,係数_乗用_LPG),1,1,AR647):INDEX((係数_乗用_ガソリン,係数_乗用_CNG,係数_乗用_軽油,係数_乗用_メタノール,係数_乗用_LPG),125,5,AR647),3,FALSE))))))</f>
        <v/>
      </c>
      <c r="AP647" s="375" t="str">
        <f t="shared" si="180"/>
        <v/>
      </c>
      <c r="AQ647" s="444" t="str">
        <f t="shared" si="181"/>
        <v/>
      </c>
      <c r="AR647" s="375" t="str">
        <f t="shared" si="182"/>
        <v/>
      </c>
      <c r="AS647" s="377" t="str">
        <f t="shared" si="183"/>
        <v/>
      </c>
      <c r="AT647" s="378" t="str">
        <f t="shared" si="184"/>
        <v/>
      </c>
      <c r="AX647" s="625" t="b">
        <f t="shared" si="185"/>
        <v>0</v>
      </c>
      <c r="AY647" s="7" t="str">
        <f t="shared" si="186"/>
        <v>FALSEFALSEFALSE</v>
      </c>
      <c r="AZ647" s="626">
        <f t="shared" si="170"/>
        <v>0</v>
      </c>
      <c r="BA647" s="627" t="str">
        <f t="shared" si="187"/>
        <v/>
      </c>
      <c r="BB647" s="627">
        <f t="shared" si="171"/>
        <v>0</v>
      </c>
    </row>
    <row r="648" spans="1:54">
      <c r="A648" s="381">
        <v>591</v>
      </c>
      <c r="B648" s="117"/>
      <c r="C648" s="288"/>
      <c r="D648" s="289"/>
      <c r="E648" s="289"/>
      <c r="F648" s="290"/>
      <c r="G648" s="292"/>
      <c r="H648" s="116"/>
      <c r="I648" s="292"/>
      <c r="J648" s="116"/>
      <c r="K648" s="370"/>
      <c r="L648" s="370"/>
      <c r="M648" s="370"/>
      <c r="N648" s="371"/>
      <c r="O648" s="371"/>
      <c r="P648" s="371"/>
      <c r="Q648" s="371"/>
      <c r="R648" s="371"/>
      <c r="S648" s="371"/>
      <c r="T648" s="443"/>
      <c r="U648" s="539"/>
      <c r="V648" s="117"/>
      <c r="W648" s="118"/>
      <c r="X648" s="119"/>
      <c r="Y648" s="120"/>
      <c r="Z648" s="122"/>
      <c r="AA648" s="121"/>
      <c r="AB648" s="443"/>
      <c r="AC648" s="734"/>
      <c r="AD648" s="372"/>
      <c r="AE648" s="485"/>
      <c r="AF648" s="373" t="str">
        <f t="shared" si="172"/>
        <v/>
      </c>
      <c r="AG648" s="373" t="str">
        <f t="shared" si="173"/>
        <v/>
      </c>
      <c r="AH648" s="374" t="str">
        <f t="shared" si="174"/>
        <v/>
      </c>
      <c r="AI648" s="375" t="str">
        <f t="shared" si="175"/>
        <v/>
      </c>
      <c r="AJ648" s="375" t="str">
        <f t="shared" si="176"/>
        <v/>
      </c>
      <c r="AK648" s="375" t="str">
        <f t="shared" si="177"/>
        <v/>
      </c>
      <c r="AL648" s="375" t="str">
        <f t="shared" si="178"/>
        <v/>
      </c>
      <c r="AM648" s="375" t="str">
        <f t="shared" si="179"/>
        <v/>
      </c>
      <c r="AN648" s="376" t="str">
        <f>IF(AF648="","",IF(OR(AH648="",AH648="-"),"－",IF(OR(AM648=8,AM648=9),"",IF(OR(AJ648=3,AJ648=4,AJ648=5,AJ648=6),VLOOKUP(AH648,INDEX((係数_バス貨物_ガソリン,係数_バス貨物_CNG,係数_バス貨物_軽油,係数_バス貨物_メタノール,係数_バス貨物_LPG),MATCH(AL648,【参考】排出ガスレベル!$AI$4:$AI$671,1),1,AR648):INDEX((係数_バス貨物_ガソリン,係数_バス貨物_CNG,係数_バス貨物_軽油,係数_バス貨物_メタノール,係数_バス貨物_LPG),MATCH(AL648+1,【参考】排出ガスレベル!$AI$4:$AI$671,1)-1,5,AR648),2,FALSE),IF(OR(AJ648=1,AJ648=2),VLOOKUP(AH648,INDEX((係数_乗用_ガソリン,係数_乗用_CNG,係数_乗用_軽油,係数_乗用_メタノール,係数_乗用_LPG),1,1,AR648):INDEX((係数_乗用_ガソリン,係数_乗用_CNG,係数_乗用_軽油,係数_乗用_メタノール,係数_乗用_LPG),125,5,AR648),2,FALSE))))))</f>
        <v/>
      </c>
      <c r="AO648" s="376" t="str">
        <f>IF(T648="","",IF(OR(AH648="",AH648="-"),"－",IF(OR(AM648=8,AM648=9),"",IF(OR(AJ648=3,AJ648=4,AJ648=5,AJ648=6),VLOOKUP(AH648,INDEX((係数_バス貨物_ガソリン,係数_バス貨物_CNG,係数_バス貨物_軽油,係数_バス貨物_メタノール,係数_バス貨物_LPG),MATCH(AL648,【参考】排出ガスレベル!$AI$4:$AI$671,1),1,AR648):INDEX((係数_バス貨物_ガソリン,係数_バス貨物_CNG,係数_バス貨物_軽油,係数_バス貨物_メタノール,係数_バス貨物_LPG),MATCH(AL648+1,【参考】排出ガスレベル!$AI$4:$AI$671,1)-1,5,AR648),3,FALSE),IF(OR(AJ648=1,AJ648=2),VLOOKUP(AH648,INDEX((係数_乗用_ガソリン,係数_乗用_CNG,係数_乗用_軽油,係数_乗用_メタノール,係数_乗用_LPG),1,1,AR648):INDEX((係数_乗用_ガソリン,係数_乗用_CNG,係数_乗用_軽油,係数_乗用_メタノール,係数_乗用_LPG),125,5,AR648),3,FALSE))))))</f>
        <v/>
      </c>
      <c r="AP648" s="375" t="str">
        <f t="shared" si="180"/>
        <v/>
      </c>
      <c r="AQ648" s="444" t="str">
        <f t="shared" si="181"/>
        <v/>
      </c>
      <c r="AR648" s="375" t="str">
        <f t="shared" si="182"/>
        <v/>
      </c>
      <c r="AS648" s="377" t="str">
        <f t="shared" si="183"/>
        <v/>
      </c>
      <c r="AT648" s="378" t="str">
        <f t="shared" si="184"/>
        <v/>
      </c>
      <c r="AX648" s="625" t="b">
        <f t="shared" si="185"/>
        <v>0</v>
      </c>
      <c r="AY648" s="7" t="str">
        <f t="shared" si="186"/>
        <v>FALSEFALSEFALSE</v>
      </c>
      <c r="AZ648" s="626">
        <f t="shared" si="170"/>
        <v>0</v>
      </c>
      <c r="BA648" s="627" t="str">
        <f t="shared" si="187"/>
        <v/>
      </c>
      <c r="BB648" s="627">
        <f t="shared" si="171"/>
        <v>0</v>
      </c>
    </row>
    <row r="649" spans="1:54">
      <c r="A649" s="381">
        <v>592</v>
      </c>
      <c r="B649" s="117"/>
      <c r="C649" s="288"/>
      <c r="D649" s="289"/>
      <c r="E649" s="289"/>
      <c r="F649" s="290"/>
      <c r="G649" s="292"/>
      <c r="H649" s="116"/>
      <c r="I649" s="292"/>
      <c r="J649" s="116"/>
      <c r="K649" s="370"/>
      <c r="L649" s="370"/>
      <c r="M649" s="370"/>
      <c r="N649" s="371"/>
      <c r="O649" s="371"/>
      <c r="P649" s="371"/>
      <c r="Q649" s="371"/>
      <c r="R649" s="371"/>
      <c r="S649" s="371"/>
      <c r="T649" s="443"/>
      <c r="U649" s="539"/>
      <c r="V649" s="117"/>
      <c r="W649" s="118"/>
      <c r="X649" s="119"/>
      <c r="Y649" s="120"/>
      <c r="Z649" s="122"/>
      <c r="AA649" s="121"/>
      <c r="AB649" s="443"/>
      <c r="AC649" s="734"/>
      <c r="AD649" s="372"/>
      <c r="AE649" s="485"/>
      <c r="AF649" s="373" t="str">
        <f t="shared" si="172"/>
        <v/>
      </c>
      <c r="AG649" s="373" t="str">
        <f t="shared" si="173"/>
        <v/>
      </c>
      <c r="AH649" s="374" t="str">
        <f t="shared" si="174"/>
        <v/>
      </c>
      <c r="AI649" s="375" t="str">
        <f t="shared" si="175"/>
        <v/>
      </c>
      <c r="AJ649" s="375" t="str">
        <f t="shared" si="176"/>
        <v/>
      </c>
      <c r="AK649" s="375" t="str">
        <f t="shared" si="177"/>
        <v/>
      </c>
      <c r="AL649" s="375" t="str">
        <f t="shared" si="178"/>
        <v/>
      </c>
      <c r="AM649" s="375" t="str">
        <f t="shared" si="179"/>
        <v/>
      </c>
      <c r="AN649" s="376" t="str">
        <f>IF(AF649="","",IF(OR(AH649="",AH649="-"),"－",IF(OR(AM649=8,AM649=9),"",IF(OR(AJ649=3,AJ649=4,AJ649=5,AJ649=6),VLOOKUP(AH649,INDEX((係数_バス貨物_ガソリン,係数_バス貨物_CNG,係数_バス貨物_軽油,係数_バス貨物_メタノール,係数_バス貨物_LPG),MATCH(AL649,【参考】排出ガスレベル!$AI$4:$AI$671,1),1,AR649):INDEX((係数_バス貨物_ガソリン,係数_バス貨物_CNG,係数_バス貨物_軽油,係数_バス貨物_メタノール,係数_バス貨物_LPG),MATCH(AL649+1,【参考】排出ガスレベル!$AI$4:$AI$671,1)-1,5,AR649),2,FALSE),IF(OR(AJ649=1,AJ649=2),VLOOKUP(AH649,INDEX((係数_乗用_ガソリン,係数_乗用_CNG,係数_乗用_軽油,係数_乗用_メタノール,係数_乗用_LPG),1,1,AR649):INDEX((係数_乗用_ガソリン,係数_乗用_CNG,係数_乗用_軽油,係数_乗用_メタノール,係数_乗用_LPG),125,5,AR649),2,FALSE))))))</f>
        <v/>
      </c>
      <c r="AO649" s="376" t="str">
        <f>IF(T649="","",IF(OR(AH649="",AH649="-"),"－",IF(OR(AM649=8,AM649=9),"",IF(OR(AJ649=3,AJ649=4,AJ649=5,AJ649=6),VLOOKUP(AH649,INDEX((係数_バス貨物_ガソリン,係数_バス貨物_CNG,係数_バス貨物_軽油,係数_バス貨物_メタノール,係数_バス貨物_LPG),MATCH(AL649,【参考】排出ガスレベル!$AI$4:$AI$671,1),1,AR649):INDEX((係数_バス貨物_ガソリン,係数_バス貨物_CNG,係数_バス貨物_軽油,係数_バス貨物_メタノール,係数_バス貨物_LPG),MATCH(AL649+1,【参考】排出ガスレベル!$AI$4:$AI$671,1)-1,5,AR649),3,FALSE),IF(OR(AJ649=1,AJ649=2),VLOOKUP(AH649,INDEX((係数_乗用_ガソリン,係数_乗用_CNG,係数_乗用_軽油,係数_乗用_メタノール,係数_乗用_LPG),1,1,AR649):INDEX((係数_乗用_ガソリン,係数_乗用_CNG,係数_乗用_軽油,係数_乗用_メタノール,係数_乗用_LPG),125,5,AR649),3,FALSE))))))</f>
        <v/>
      </c>
      <c r="AP649" s="375" t="str">
        <f t="shared" si="180"/>
        <v/>
      </c>
      <c r="AQ649" s="444" t="str">
        <f t="shared" si="181"/>
        <v/>
      </c>
      <c r="AR649" s="375" t="str">
        <f t="shared" si="182"/>
        <v/>
      </c>
      <c r="AS649" s="377" t="str">
        <f t="shared" si="183"/>
        <v/>
      </c>
      <c r="AT649" s="378" t="str">
        <f t="shared" si="184"/>
        <v/>
      </c>
      <c r="AX649" s="625" t="b">
        <f t="shared" si="185"/>
        <v>0</v>
      </c>
      <c r="AY649" s="7" t="str">
        <f t="shared" si="186"/>
        <v>FALSEFALSEFALSE</v>
      </c>
      <c r="AZ649" s="626">
        <f t="shared" si="170"/>
        <v>0</v>
      </c>
      <c r="BA649" s="627" t="str">
        <f t="shared" si="187"/>
        <v/>
      </c>
      <c r="BB649" s="627">
        <f t="shared" si="171"/>
        <v>0</v>
      </c>
    </row>
    <row r="650" spans="1:54">
      <c r="A650" s="381">
        <v>593</v>
      </c>
      <c r="B650" s="117"/>
      <c r="C650" s="288"/>
      <c r="D650" s="289"/>
      <c r="E650" s="289"/>
      <c r="F650" s="290"/>
      <c r="G650" s="292"/>
      <c r="H650" s="116"/>
      <c r="I650" s="292"/>
      <c r="J650" s="116"/>
      <c r="K650" s="370"/>
      <c r="L650" s="370"/>
      <c r="M650" s="370"/>
      <c r="N650" s="371"/>
      <c r="O650" s="371"/>
      <c r="P650" s="371"/>
      <c r="Q650" s="371"/>
      <c r="R650" s="371"/>
      <c r="S650" s="371"/>
      <c r="T650" s="443"/>
      <c r="U650" s="539"/>
      <c r="V650" s="117"/>
      <c r="W650" s="118"/>
      <c r="X650" s="119"/>
      <c r="Y650" s="120"/>
      <c r="Z650" s="122"/>
      <c r="AA650" s="121"/>
      <c r="AB650" s="443"/>
      <c r="AC650" s="734"/>
      <c r="AD650" s="372"/>
      <c r="AE650" s="485"/>
      <c r="AF650" s="373" t="str">
        <f t="shared" si="172"/>
        <v/>
      </c>
      <c r="AG650" s="373" t="str">
        <f t="shared" si="173"/>
        <v/>
      </c>
      <c r="AH650" s="374" t="str">
        <f t="shared" si="174"/>
        <v/>
      </c>
      <c r="AI650" s="375" t="str">
        <f t="shared" si="175"/>
        <v/>
      </c>
      <c r="AJ650" s="375" t="str">
        <f t="shared" si="176"/>
        <v/>
      </c>
      <c r="AK650" s="375" t="str">
        <f t="shared" si="177"/>
        <v/>
      </c>
      <c r="AL650" s="375" t="str">
        <f t="shared" si="178"/>
        <v/>
      </c>
      <c r="AM650" s="375" t="str">
        <f t="shared" si="179"/>
        <v/>
      </c>
      <c r="AN650" s="376" t="str">
        <f>IF(AF650="","",IF(OR(AH650="",AH650="-"),"－",IF(OR(AM650=8,AM650=9),"",IF(OR(AJ650=3,AJ650=4,AJ650=5,AJ650=6),VLOOKUP(AH650,INDEX((係数_バス貨物_ガソリン,係数_バス貨物_CNG,係数_バス貨物_軽油,係数_バス貨物_メタノール,係数_バス貨物_LPG),MATCH(AL650,【参考】排出ガスレベル!$AI$4:$AI$671,1),1,AR650):INDEX((係数_バス貨物_ガソリン,係数_バス貨物_CNG,係数_バス貨物_軽油,係数_バス貨物_メタノール,係数_バス貨物_LPG),MATCH(AL650+1,【参考】排出ガスレベル!$AI$4:$AI$671,1)-1,5,AR650),2,FALSE),IF(OR(AJ650=1,AJ650=2),VLOOKUP(AH650,INDEX((係数_乗用_ガソリン,係数_乗用_CNG,係数_乗用_軽油,係数_乗用_メタノール,係数_乗用_LPG),1,1,AR650):INDEX((係数_乗用_ガソリン,係数_乗用_CNG,係数_乗用_軽油,係数_乗用_メタノール,係数_乗用_LPG),125,5,AR650),2,FALSE))))))</f>
        <v/>
      </c>
      <c r="AO650" s="376" t="str">
        <f>IF(T650="","",IF(OR(AH650="",AH650="-"),"－",IF(OR(AM650=8,AM650=9),"",IF(OR(AJ650=3,AJ650=4,AJ650=5,AJ650=6),VLOOKUP(AH650,INDEX((係数_バス貨物_ガソリン,係数_バス貨物_CNG,係数_バス貨物_軽油,係数_バス貨物_メタノール,係数_バス貨物_LPG),MATCH(AL650,【参考】排出ガスレベル!$AI$4:$AI$671,1),1,AR650):INDEX((係数_バス貨物_ガソリン,係数_バス貨物_CNG,係数_バス貨物_軽油,係数_バス貨物_メタノール,係数_バス貨物_LPG),MATCH(AL650+1,【参考】排出ガスレベル!$AI$4:$AI$671,1)-1,5,AR650),3,FALSE),IF(OR(AJ650=1,AJ650=2),VLOOKUP(AH650,INDEX((係数_乗用_ガソリン,係数_乗用_CNG,係数_乗用_軽油,係数_乗用_メタノール,係数_乗用_LPG),1,1,AR650):INDEX((係数_乗用_ガソリン,係数_乗用_CNG,係数_乗用_軽油,係数_乗用_メタノール,係数_乗用_LPG),125,5,AR650),3,FALSE))))))</f>
        <v/>
      </c>
      <c r="AP650" s="375" t="str">
        <f t="shared" si="180"/>
        <v/>
      </c>
      <c r="AQ650" s="444" t="str">
        <f t="shared" si="181"/>
        <v/>
      </c>
      <c r="AR650" s="375" t="str">
        <f t="shared" si="182"/>
        <v/>
      </c>
      <c r="AS650" s="377" t="str">
        <f t="shared" si="183"/>
        <v/>
      </c>
      <c r="AT650" s="378" t="str">
        <f t="shared" si="184"/>
        <v/>
      </c>
      <c r="AX650" s="625" t="b">
        <f t="shared" si="185"/>
        <v>0</v>
      </c>
      <c r="AY650" s="7" t="str">
        <f t="shared" si="186"/>
        <v>FALSEFALSEFALSE</v>
      </c>
      <c r="AZ650" s="626">
        <f t="shared" si="170"/>
        <v>0</v>
      </c>
      <c r="BA650" s="627" t="str">
        <f t="shared" si="187"/>
        <v/>
      </c>
      <c r="BB650" s="627">
        <f t="shared" si="171"/>
        <v>0</v>
      </c>
    </row>
    <row r="651" spans="1:54">
      <c r="A651" s="381">
        <v>594</v>
      </c>
      <c r="B651" s="117"/>
      <c r="C651" s="288"/>
      <c r="D651" s="289"/>
      <c r="E651" s="289"/>
      <c r="F651" s="290"/>
      <c r="G651" s="292"/>
      <c r="H651" s="116"/>
      <c r="I651" s="292"/>
      <c r="J651" s="116"/>
      <c r="K651" s="370"/>
      <c r="L651" s="370"/>
      <c r="M651" s="370"/>
      <c r="N651" s="371"/>
      <c r="O651" s="371"/>
      <c r="P651" s="371"/>
      <c r="Q651" s="371"/>
      <c r="R651" s="371"/>
      <c r="S651" s="371"/>
      <c r="T651" s="443"/>
      <c r="U651" s="539"/>
      <c r="V651" s="117"/>
      <c r="W651" s="118"/>
      <c r="X651" s="119"/>
      <c r="Y651" s="120"/>
      <c r="Z651" s="122"/>
      <c r="AA651" s="121"/>
      <c r="AB651" s="443"/>
      <c r="AC651" s="734"/>
      <c r="AD651" s="372"/>
      <c r="AE651" s="485"/>
      <c r="AF651" s="373" t="str">
        <f t="shared" si="172"/>
        <v/>
      </c>
      <c r="AG651" s="373" t="str">
        <f t="shared" si="173"/>
        <v/>
      </c>
      <c r="AH651" s="374" t="str">
        <f t="shared" si="174"/>
        <v/>
      </c>
      <c r="AI651" s="375" t="str">
        <f t="shared" si="175"/>
        <v/>
      </c>
      <c r="AJ651" s="375" t="str">
        <f t="shared" si="176"/>
        <v/>
      </c>
      <c r="AK651" s="375" t="str">
        <f t="shared" si="177"/>
        <v/>
      </c>
      <c r="AL651" s="375" t="str">
        <f t="shared" si="178"/>
        <v/>
      </c>
      <c r="AM651" s="375" t="str">
        <f t="shared" si="179"/>
        <v/>
      </c>
      <c r="AN651" s="376" t="str">
        <f>IF(AF651="","",IF(OR(AH651="",AH651="-"),"－",IF(OR(AM651=8,AM651=9),"",IF(OR(AJ651=3,AJ651=4,AJ651=5,AJ651=6),VLOOKUP(AH651,INDEX((係数_バス貨物_ガソリン,係数_バス貨物_CNG,係数_バス貨物_軽油,係数_バス貨物_メタノール,係数_バス貨物_LPG),MATCH(AL651,【参考】排出ガスレベル!$AI$4:$AI$671,1),1,AR651):INDEX((係数_バス貨物_ガソリン,係数_バス貨物_CNG,係数_バス貨物_軽油,係数_バス貨物_メタノール,係数_バス貨物_LPG),MATCH(AL651+1,【参考】排出ガスレベル!$AI$4:$AI$671,1)-1,5,AR651),2,FALSE),IF(OR(AJ651=1,AJ651=2),VLOOKUP(AH651,INDEX((係数_乗用_ガソリン,係数_乗用_CNG,係数_乗用_軽油,係数_乗用_メタノール,係数_乗用_LPG),1,1,AR651):INDEX((係数_乗用_ガソリン,係数_乗用_CNG,係数_乗用_軽油,係数_乗用_メタノール,係数_乗用_LPG),125,5,AR651),2,FALSE))))))</f>
        <v/>
      </c>
      <c r="AO651" s="376" t="str">
        <f>IF(T651="","",IF(OR(AH651="",AH651="-"),"－",IF(OR(AM651=8,AM651=9),"",IF(OR(AJ651=3,AJ651=4,AJ651=5,AJ651=6),VLOOKUP(AH651,INDEX((係数_バス貨物_ガソリン,係数_バス貨物_CNG,係数_バス貨物_軽油,係数_バス貨物_メタノール,係数_バス貨物_LPG),MATCH(AL651,【参考】排出ガスレベル!$AI$4:$AI$671,1),1,AR651):INDEX((係数_バス貨物_ガソリン,係数_バス貨物_CNG,係数_バス貨物_軽油,係数_バス貨物_メタノール,係数_バス貨物_LPG),MATCH(AL651+1,【参考】排出ガスレベル!$AI$4:$AI$671,1)-1,5,AR651),3,FALSE),IF(OR(AJ651=1,AJ651=2),VLOOKUP(AH651,INDEX((係数_乗用_ガソリン,係数_乗用_CNG,係数_乗用_軽油,係数_乗用_メタノール,係数_乗用_LPG),1,1,AR651):INDEX((係数_乗用_ガソリン,係数_乗用_CNG,係数_乗用_軽油,係数_乗用_メタノール,係数_乗用_LPG),125,5,AR651),3,FALSE))))))</f>
        <v/>
      </c>
      <c r="AP651" s="375" t="str">
        <f t="shared" si="180"/>
        <v/>
      </c>
      <c r="AQ651" s="444" t="str">
        <f t="shared" si="181"/>
        <v/>
      </c>
      <c r="AR651" s="375" t="str">
        <f t="shared" si="182"/>
        <v/>
      </c>
      <c r="AS651" s="377" t="str">
        <f t="shared" si="183"/>
        <v/>
      </c>
      <c r="AT651" s="378" t="str">
        <f t="shared" si="184"/>
        <v/>
      </c>
      <c r="AX651" s="625" t="b">
        <f t="shared" si="185"/>
        <v>0</v>
      </c>
      <c r="AY651" s="7" t="str">
        <f t="shared" si="186"/>
        <v>FALSEFALSEFALSE</v>
      </c>
      <c r="AZ651" s="626">
        <f t="shared" si="170"/>
        <v>0</v>
      </c>
      <c r="BA651" s="627" t="str">
        <f t="shared" si="187"/>
        <v/>
      </c>
      <c r="BB651" s="627">
        <f t="shared" si="171"/>
        <v>0</v>
      </c>
    </row>
    <row r="652" spans="1:54">
      <c r="A652" s="381">
        <v>595</v>
      </c>
      <c r="B652" s="117"/>
      <c r="C652" s="288"/>
      <c r="D652" s="289"/>
      <c r="E652" s="289"/>
      <c r="F652" s="290"/>
      <c r="G652" s="292"/>
      <c r="H652" s="116"/>
      <c r="I652" s="292"/>
      <c r="J652" s="116"/>
      <c r="K652" s="370"/>
      <c r="L652" s="370"/>
      <c r="M652" s="370"/>
      <c r="N652" s="371"/>
      <c r="O652" s="371"/>
      <c r="P652" s="371"/>
      <c r="Q652" s="371"/>
      <c r="R652" s="371"/>
      <c r="S652" s="371"/>
      <c r="T652" s="443"/>
      <c r="U652" s="539"/>
      <c r="V652" s="117"/>
      <c r="W652" s="118"/>
      <c r="X652" s="119"/>
      <c r="Y652" s="120"/>
      <c r="Z652" s="122"/>
      <c r="AA652" s="121"/>
      <c r="AB652" s="443"/>
      <c r="AC652" s="734"/>
      <c r="AD652" s="372"/>
      <c r="AE652" s="485"/>
      <c r="AF652" s="373" t="str">
        <f t="shared" si="172"/>
        <v/>
      </c>
      <c r="AG652" s="373" t="str">
        <f t="shared" si="173"/>
        <v/>
      </c>
      <c r="AH652" s="374" t="str">
        <f t="shared" si="174"/>
        <v/>
      </c>
      <c r="AI652" s="375" t="str">
        <f t="shared" si="175"/>
        <v/>
      </c>
      <c r="AJ652" s="375" t="str">
        <f t="shared" si="176"/>
        <v/>
      </c>
      <c r="AK652" s="375" t="str">
        <f t="shared" si="177"/>
        <v/>
      </c>
      <c r="AL652" s="375" t="str">
        <f t="shared" si="178"/>
        <v/>
      </c>
      <c r="AM652" s="375" t="str">
        <f t="shared" si="179"/>
        <v/>
      </c>
      <c r="AN652" s="376" t="str">
        <f>IF(AF652="","",IF(OR(AH652="",AH652="-"),"－",IF(OR(AM652=8,AM652=9),"",IF(OR(AJ652=3,AJ652=4,AJ652=5,AJ652=6),VLOOKUP(AH652,INDEX((係数_バス貨物_ガソリン,係数_バス貨物_CNG,係数_バス貨物_軽油,係数_バス貨物_メタノール,係数_バス貨物_LPG),MATCH(AL652,【参考】排出ガスレベル!$AI$4:$AI$671,1),1,AR652):INDEX((係数_バス貨物_ガソリン,係数_バス貨物_CNG,係数_バス貨物_軽油,係数_バス貨物_メタノール,係数_バス貨物_LPG),MATCH(AL652+1,【参考】排出ガスレベル!$AI$4:$AI$671,1)-1,5,AR652),2,FALSE),IF(OR(AJ652=1,AJ652=2),VLOOKUP(AH652,INDEX((係数_乗用_ガソリン,係数_乗用_CNG,係数_乗用_軽油,係数_乗用_メタノール,係数_乗用_LPG),1,1,AR652):INDEX((係数_乗用_ガソリン,係数_乗用_CNG,係数_乗用_軽油,係数_乗用_メタノール,係数_乗用_LPG),125,5,AR652),2,FALSE))))))</f>
        <v/>
      </c>
      <c r="AO652" s="376" t="str">
        <f>IF(T652="","",IF(OR(AH652="",AH652="-"),"－",IF(OR(AM652=8,AM652=9),"",IF(OR(AJ652=3,AJ652=4,AJ652=5,AJ652=6),VLOOKUP(AH652,INDEX((係数_バス貨物_ガソリン,係数_バス貨物_CNG,係数_バス貨物_軽油,係数_バス貨物_メタノール,係数_バス貨物_LPG),MATCH(AL652,【参考】排出ガスレベル!$AI$4:$AI$671,1),1,AR652):INDEX((係数_バス貨物_ガソリン,係数_バス貨物_CNG,係数_バス貨物_軽油,係数_バス貨物_メタノール,係数_バス貨物_LPG),MATCH(AL652+1,【参考】排出ガスレベル!$AI$4:$AI$671,1)-1,5,AR652),3,FALSE),IF(OR(AJ652=1,AJ652=2),VLOOKUP(AH652,INDEX((係数_乗用_ガソリン,係数_乗用_CNG,係数_乗用_軽油,係数_乗用_メタノール,係数_乗用_LPG),1,1,AR652):INDEX((係数_乗用_ガソリン,係数_乗用_CNG,係数_乗用_軽油,係数_乗用_メタノール,係数_乗用_LPG),125,5,AR652),3,FALSE))))))</f>
        <v/>
      </c>
      <c r="AP652" s="375" t="str">
        <f t="shared" si="180"/>
        <v/>
      </c>
      <c r="AQ652" s="444" t="str">
        <f t="shared" si="181"/>
        <v/>
      </c>
      <c r="AR652" s="375" t="str">
        <f t="shared" si="182"/>
        <v/>
      </c>
      <c r="AS652" s="377" t="str">
        <f t="shared" si="183"/>
        <v/>
      </c>
      <c r="AT652" s="378" t="str">
        <f t="shared" si="184"/>
        <v/>
      </c>
      <c r="AX652" s="625" t="b">
        <f t="shared" si="185"/>
        <v>0</v>
      </c>
      <c r="AY652" s="7" t="str">
        <f t="shared" si="186"/>
        <v>FALSEFALSEFALSE</v>
      </c>
      <c r="AZ652" s="626">
        <f t="shared" si="170"/>
        <v>0</v>
      </c>
      <c r="BA652" s="627" t="str">
        <f t="shared" si="187"/>
        <v/>
      </c>
      <c r="BB652" s="627">
        <f t="shared" si="171"/>
        <v>0</v>
      </c>
    </row>
    <row r="653" spans="1:54">
      <c r="A653" s="381">
        <v>596</v>
      </c>
      <c r="B653" s="117"/>
      <c r="C653" s="288"/>
      <c r="D653" s="289"/>
      <c r="E653" s="289"/>
      <c r="F653" s="290"/>
      <c r="G653" s="292"/>
      <c r="H653" s="116"/>
      <c r="I653" s="292"/>
      <c r="J653" s="116"/>
      <c r="K653" s="370"/>
      <c r="L653" s="370"/>
      <c r="M653" s="370"/>
      <c r="N653" s="371"/>
      <c r="O653" s="371"/>
      <c r="P653" s="371"/>
      <c r="Q653" s="371"/>
      <c r="R653" s="371"/>
      <c r="S653" s="371"/>
      <c r="T653" s="443"/>
      <c r="U653" s="539"/>
      <c r="V653" s="117"/>
      <c r="W653" s="118"/>
      <c r="X653" s="119"/>
      <c r="Y653" s="120"/>
      <c r="Z653" s="122"/>
      <c r="AA653" s="121"/>
      <c r="AB653" s="443"/>
      <c r="AC653" s="734"/>
      <c r="AD653" s="372"/>
      <c r="AE653" s="485"/>
      <c r="AF653" s="373" t="str">
        <f t="shared" si="172"/>
        <v/>
      </c>
      <c r="AG653" s="373" t="str">
        <f t="shared" si="173"/>
        <v/>
      </c>
      <c r="AH653" s="374" t="str">
        <f t="shared" si="174"/>
        <v/>
      </c>
      <c r="AI653" s="375" t="str">
        <f t="shared" si="175"/>
        <v/>
      </c>
      <c r="AJ653" s="375" t="str">
        <f t="shared" si="176"/>
        <v/>
      </c>
      <c r="AK653" s="375" t="str">
        <f t="shared" si="177"/>
        <v/>
      </c>
      <c r="AL653" s="375" t="str">
        <f t="shared" si="178"/>
        <v/>
      </c>
      <c r="AM653" s="375" t="str">
        <f t="shared" si="179"/>
        <v/>
      </c>
      <c r="AN653" s="376" t="str">
        <f>IF(AF653="","",IF(OR(AH653="",AH653="-"),"－",IF(OR(AM653=8,AM653=9),"",IF(OR(AJ653=3,AJ653=4,AJ653=5,AJ653=6),VLOOKUP(AH653,INDEX((係数_バス貨物_ガソリン,係数_バス貨物_CNG,係数_バス貨物_軽油,係数_バス貨物_メタノール,係数_バス貨物_LPG),MATCH(AL653,【参考】排出ガスレベル!$AI$4:$AI$671,1),1,AR653):INDEX((係数_バス貨物_ガソリン,係数_バス貨物_CNG,係数_バス貨物_軽油,係数_バス貨物_メタノール,係数_バス貨物_LPG),MATCH(AL653+1,【参考】排出ガスレベル!$AI$4:$AI$671,1)-1,5,AR653),2,FALSE),IF(OR(AJ653=1,AJ653=2),VLOOKUP(AH653,INDEX((係数_乗用_ガソリン,係数_乗用_CNG,係数_乗用_軽油,係数_乗用_メタノール,係数_乗用_LPG),1,1,AR653):INDEX((係数_乗用_ガソリン,係数_乗用_CNG,係数_乗用_軽油,係数_乗用_メタノール,係数_乗用_LPG),125,5,AR653),2,FALSE))))))</f>
        <v/>
      </c>
      <c r="AO653" s="376" t="str">
        <f>IF(T653="","",IF(OR(AH653="",AH653="-"),"－",IF(OR(AM653=8,AM653=9),"",IF(OR(AJ653=3,AJ653=4,AJ653=5,AJ653=6),VLOOKUP(AH653,INDEX((係数_バス貨物_ガソリン,係数_バス貨物_CNG,係数_バス貨物_軽油,係数_バス貨物_メタノール,係数_バス貨物_LPG),MATCH(AL653,【参考】排出ガスレベル!$AI$4:$AI$671,1),1,AR653):INDEX((係数_バス貨物_ガソリン,係数_バス貨物_CNG,係数_バス貨物_軽油,係数_バス貨物_メタノール,係数_バス貨物_LPG),MATCH(AL653+1,【参考】排出ガスレベル!$AI$4:$AI$671,1)-1,5,AR653),3,FALSE),IF(OR(AJ653=1,AJ653=2),VLOOKUP(AH653,INDEX((係数_乗用_ガソリン,係数_乗用_CNG,係数_乗用_軽油,係数_乗用_メタノール,係数_乗用_LPG),1,1,AR653):INDEX((係数_乗用_ガソリン,係数_乗用_CNG,係数_乗用_軽油,係数_乗用_メタノール,係数_乗用_LPG),125,5,AR653),3,FALSE))))))</f>
        <v/>
      </c>
      <c r="AP653" s="375" t="str">
        <f t="shared" si="180"/>
        <v/>
      </c>
      <c r="AQ653" s="444" t="str">
        <f t="shared" si="181"/>
        <v/>
      </c>
      <c r="AR653" s="375" t="str">
        <f t="shared" si="182"/>
        <v/>
      </c>
      <c r="AS653" s="377" t="str">
        <f t="shared" si="183"/>
        <v/>
      </c>
      <c r="AT653" s="378" t="str">
        <f t="shared" si="184"/>
        <v/>
      </c>
      <c r="AX653" s="625" t="b">
        <f t="shared" si="185"/>
        <v>0</v>
      </c>
      <c r="AY653" s="7" t="str">
        <f t="shared" si="186"/>
        <v>FALSEFALSEFALSE</v>
      </c>
      <c r="AZ653" s="626">
        <f t="shared" si="170"/>
        <v>0</v>
      </c>
      <c r="BA653" s="627" t="str">
        <f t="shared" si="187"/>
        <v/>
      </c>
      <c r="BB653" s="627">
        <f t="shared" si="171"/>
        <v>0</v>
      </c>
    </row>
    <row r="654" spans="1:54">
      <c r="A654" s="381">
        <v>597</v>
      </c>
      <c r="B654" s="117"/>
      <c r="C654" s="288"/>
      <c r="D654" s="289"/>
      <c r="E654" s="289"/>
      <c r="F654" s="290"/>
      <c r="G654" s="292"/>
      <c r="H654" s="116"/>
      <c r="I654" s="292"/>
      <c r="J654" s="116"/>
      <c r="K654" s="370"/>
      <c r="L654" s="370"/>
      <c r="M654" s="370"/>
      <c r="N654" s="371"/>
      <c r="O654" s="371"/>
      <c r="P654" s="371"/>
      <c r="Q654" s="371"/>
      <c r="R654" s="371"/>
      <c r="S654" s="371"/>
      <c r="T654" s="443"/>
      <c r="U654" s="539"/>
      <c r="V654" s="117"/>
      <c r="W654" s="118"/>
      <c r="X654" s="119"/>
      <c r="Y654" s="120"/>
      <c r="Z654" s="122"/>
      <c r="AA654" s="121"/>
      <c r="AB654" s="443"/>
      <c r="AC654" s="734"/>
      <c r="AD654" s="372"/>
      <c r="AE654" s="485"/>
      <c r="AF654" s="373" t="str">
        <f t="shared" si="172"/>
        <v/>
      </c>
      <c r="AG654" s="373" t="str">
        <f t="shared" si="173"/>
        <v/>
      </c>
      <c r="AH654" s="374" t="str">
        <f t="shared" si="174"/>
        <v/>
      </c>
      <c r="AI654" s="375" t="str">
        <f t="shared" si="175"/>
        <v/>
      </c>
      <c r="AJ654" s="375" t="str">
        <f t="shared" si="176"/>
        <v/>
      </c>
      <c r="AK654" s="375" t="str">
        <f t="shared" si="177"/>
        <v/>
      </c>
      <c r="AL654" s="375" t="str">
        <f t="shared" si="178"/>
        <v/>
      </c>
      <c r="AM654" s="375" t="str">
        <f t="shared" si="179"/>
        <v/>
      </c>
      <c r="AN654" s="376" t="str">
        <f>IF(AF654="","",IF(OR(AH654="",AH654="-"),"－",IF(OR(AM654=8,AM654=9),"",IF(OR(AJ654=3,AJ654=4,AJ654=5,AJ654=6),VLOOKUP(AH654,INDEX((係数_バス貨物_ガソリン,係数_バス貨物_CNG,係数_バス貨物_軽油,係数_バス貨物_メタノール,係数_バス貨物_LPG),MATCH(AL654,【参考】排出ガスレベル!$AI$4:$AI$671,1),1,AR654):INDEX((係数_バス貨物_ガソリン,係数_バス貨物_CNG,係数_バス貨物_軽油,係数_バス貨物_メタノール,係数_バス貨物_LPG),MATCH(AL654+1,【参考】排出ガスレベル!$AI$4:$AI$671,1)-1,5,AR654),2,FALSE),IF(OR(AJ654=1,AJ654=2),VLOOKUP(AH654,INDEX((係数_乗用_ガソリン,係数_乗用_CNG,係数_乗用_軽油,係数_乗用_メタノール,係数_乗用_LPG),1,1,AR654):INDEX((係数_乗用_ガソリン,係数_乗用_CNG,係数_乗用_軽油,係数_乗用_メタノール,係数_乗用_LPG),125,5,AR654),2,FALSE))))))</f>
        <v/>
      </c>
      <c r="AO654" s="376" t="str">
        <f>IF(T654="","",IF(OR(AH654="",AH654="-"),"－",IF(OR(AM654=8,AM654=9),"",IF(OR(AJ654=3,AJ654=4,AJ654=5,AJ654=6),VLOOKUP(AH654,INDEX((係数_バス貨物_ガソリン,係数_バス貨物_CNG,係数_バス貨物_軽油,係数_バス貨物_メタノール,係数_バス貨物_LPG),MATCH(AL654,【参考】排出ガスレベル!$AI$4:$AI$671,1),1,AR654):INDEX((係数_バス貨物_ガソリン,係数_バス貨物_CNG,係数_バス貨物_軽油,係数_バス貨物_メタノール,係数_バス貨物_LPG),MATCH(AL654+1,【参考】排出ガスレベル!$AI$4:$AI$671,1)-1,5,AR654),3,FALSE),IF(OR(AJ654=1,AJ654=2),VLOOKUP(AH654,INDEX((係数_乗用_ガソリン,係数_乗用_CNG,係数_乗用_軽油,係数_乗用_メタノール,係数_乗用_LPG),1,1,AR654):INDEX((係数_乗用_ガソリン,係数_乗用_CNG,係数_乗用_軽油,係数_乗用_メタノール,係数_乗用_LPG),125,5,AR654),3,FALSE))))))</f>
        <v/>
      </c>
      <c r="AP654" s="375" t="str">
        <f t="shared" si="180"/>
        <v/>
      </c>
      <c r="AQ654" s="444" t="str">
        <f t="shared" si="181"/>
        <v/>
      </c>
      <c r="AR654" s="375" t="str">
        <f t="shared" si="182"/>
        <v/>
      </c>
      <c r="AS654" s="377" t="str">
        <f t="shared" si="183"/>
        <v/>
      </c>
      <c r="AT654" s="378" t="str">
        <f t="shared" si="184"/>
        <v/>
      </c>
      <c r="AX654" s="625" t="b">
        <f t="shared" si="185"/>
        <v>0</v>
      </c>
      <c r="AY654" s="7" t="str">
        <f t="shared" si="186"/>
        <v>FALSEFALSEFALSE</v>
      </c>
      <c r="AZ654" s="626">
        <f t="shared" si="170"/>
        <v>0</v>
      </c>
      <c r="BA654" s="627" t="str">
        <f t="shared" si="187"/>
        <v/>
      </c>
      <c r="BB654" s="627">
        <f t="shared" si="171"/>
        <v>0</v>
      </c>
    </row>
    <row r="655" spans="1:54">
      <c r="A655" s="381">
        <v>598</v>
      </c>
      <c r="B655" s="117"/>
      <c r="C655" s="288"/>
      <c r="D655" s="289"/>
      <c r="E655" s="289"/>
      <c r="F655" s="290"/>
      <c r="G655" s="292"/>
      <c r="H655" s="116"/>
      <c r="I655" s="292"/>
      <c r="J655" s="116"/>
      <c r="K655" s="370"/>
      <c r="L655" s="370"/>
      <c r="M655" s="370"/>
      <c r="N655" s="371"/>
      <c r="O655" s="371"/>
      <c r="P655" s="371"/>
      <c r="Q655" s="371"/>
      <c r="R655" s="371"/>
      <c r="S655" s="371"/>
      <c r="T655" s="443"/>
      <c r="U655" s="539"/>
      <c r="V655" s="117"/>
      <c r="W655" s="118"/>
      <c r="X655" s="119"/>
      <c r="Y655" s="120"/>
      <c r="Z655" s="122"/>
      <c r="AA655" s="121"/>
      <c r="AB655" s="443"/>
      <c r="AC655" s="734"/>
      <c r="AD655" s="372"/>
      <c r="AE655" s="485"/>
      <c r="AF655" s="373" t="str">
        <f t="shared" si="172"/>
        <v/>
      </c>
      <c r="AG655" s="373" t="str">
        <f t="shared" si="173"/>
        <v/>
      </c>
      <c r="AH655" s="374" t="str">
        <f t="shared" si="174"/>
        <v/>
      </c>
      <c r="AI655" s="375" t="str">
        <f t="shared" si="175"/>
        <v/>
      </c>
      <c r="AJ655" s="375" t="str">
        <f t="shared" si="176"/>
        <v/>
      </c>
      <c r="AK655" s="375" t="str">
        <f t="shared" si="177"/>
        <v/>
      </c>
      <c r="AL655" s="375" t="str">
        <f t="shared" si="178"/>
        <v/>
      </c>
      <c r="AM655" s="375" t="str">
        <f t="shared" si="179"/>
        <v/>
      </c>
      <c r="AN655" s="376" t="str">
        <f>IF(AF655="","",IF(OR(AH655="",AH655="-"),"－",IF(OR(AM655=8,AM655=9),"",IF(OR(AJ655=3,AJ655=4,AJ655=5,AJ655=6),VLOOKUP(AH655,INDEX((係数_バス貨物_ガソリン,係数_バス貨物_CNG,係数_バス貨物_軽油,係数_バス貨物_メタノール,係数_バス貨物_LPG),MATCH(AL655,【参考】排出ガスレベル!$AI$4:$AI$671,1),1,AR655):INDEX((係数_バス貨物_ガソリン,係数_バス貨物_CNG,係数_バス貨物_軽油,係数_バス貨物_メタノール,係数_バス貨物_LPG),MATCH(AL655+1,【参考】排出ガスレベル!$AI$4:$AI$671,1)-1,5,AR655),2,FALSE),IF(OR(AJ655=1,AJ655=2),VLOOKUP(AH655,INDEX((係数_乗用_ガソリン,係数_乗用_CNG,係数_乗用_軽油,係数_乗用_メタノール,係数_乗用_LPG),1,1,AR655):INDEX((係数_乗用_ガソリン,係数_乗用_CNG,係数_乗用_軽油,係数_乗用_メタノール,係数_乗用_LPG),125,5,AR655),2,FALSE))))))</f>
        <v/>
      </c>
      <c r="AO655" s="376" t="str">
        <f>IF(T655="","",IF(OR(AH655="",AH655="-"),"－",IF(OR(AM655=8,AM655=9),"",IF(OR(AJ655=3,AJ655=4,AJ655=5,AJ655=6),VLOOKUP(AH655,INDEX((係数_バス貨物_ガソリン,係数_バス貨物_CNG,係数_バス貨物_軽油,係数_バス貨物_メタノール,係数_バス貨物_LPG),MATCH(AL655,【参考】排出ガスレベル!$AI$4:$AI$671,1),1,AR655):INDEX((係数_バス貨物_ガソリン,係数_バス貨物_CNG,係数_バス貨物_軽油,係数_バス貨物_メタノール,係数_バス貨物_LPG),MATCH(AL655+1,【参考】排出ガスレベル!$AI$4:$AI$671,1)-1,5,AR655),3,FALSE),IF(OR(AJ655=1,AJ655=2),VLOOKUP(AH655,INDEX((係数_乗用_ガソリン,係数_乗用_CNG,係数_乗用_軽油,係数_乗用_メタノール,係数_乗用_LPG),1,1,AR655):INDEX((係数_乗用_ガソリン,係数_乗用_CNG,係数_乗用_軽油,係数_乗用_メタノール,係数_乗用_LPG),125,5,AR655),3,FALSE))))))</f>
        <v/>
      </c>
      <c r="AP655" s="375" t="str">
        <f t="shared" si="180"/>
        <v/>
      </c>
      <c r="AQ655" s="444" t="str">
        <f t="shared" si="181"/>
        <v/>
      </c>
      <c r="AR655" s="375" t="str">
        <f t="shared" si="182"/>
        <v/>
      </c>
      <c r="AS655" s="377" t="str">
        <f t="shared" si="183"/>
        <v/>
      </c>
      <c r="AT655" s="378" t="str">
        <f t="shared" si="184"/>
        <v/>
      </c>
      <c r="AX655" s="625" t="b">
        <f t="shared" si="185"/>
        <v>0</v>
      </c>
      <c r="AY655" s="7" t="str">
        <f t="shared" si="186"/>
        <v>FALSEFALSEFALSE</v>
      </c>
      <c r="AZ655" s="626">
        <f t="shared" si="170"/>
        <v>0</v>
      </c>
      <c r="BA655" s="627" t="str">
        <f t="shared" si="187"/>
        <v/>
      </c>
      <c r="BB655" s="627">
        <f t="shared" si="171"/>
        <v>0</v>
      </c>
    </row>
    <row r="656" spans="1:54">
      <c r="A656" s="381">
        <v>599</v>
      </c>
      <c r="B656" s="117"/>
      <c r="C656" s="288"/>
      <c r="D656" s="289"/>
      <c r="E656" s="289"/>
      <c r="F656" s="290"/>
      <c r="G656" s="292"/>
      <c r="H656" s="116"/>
      <c r="I656" s="292"/>
      <c r="J656" s="116"/>
      <c r="K656" s="370"/>
      <c r="L656" s="370"/>
      <c r="M656" s="370"/>
      <c r="N656" s="371"/>
      <c r="O656" s="371"/>
      <c r="P656" s="371"/>
      <c r="Q656" s="371"/>
      <c r="R656" s="371"/>
      <c r="S656" s="371"/>
      <c r="T656" s="443"/>
      <c r="U656" s="539"/>
      <c r="V656" s="117"/>
      <c r="W656" s="118"/>
      <c r="X656" s="119"/>
      <c r="Y656" s="120"/>
      <c r="Z656" s="122"/>
      <c r="AA656" s="121"/>
      <c r="AB656" s="443"/>
      <c r="AC656" s="734"/>
      <c r="AD656" s="372"/>
      <c r="AE656" s="485"/>
      <c r="AF656" s="373" t="str">
        <f t="shared" si="172"/>
        <v/>
      </c>
      <c r="AG656" s="373" t="str">
        <f t="shared" si="173"/>
        <v/>
      </c>
      <c r="AH656" s="374" t="str">
        <f t="shared" si="174"/>
        <v/>
      </c>
      <c r="AI656" s="375" t="str">
        <f t="shared" si="175"/>
        <v/>
      </c>
      <c r="AJ656" s="375" t="str">
        <f t="shared" si="176"/>
        <v/>
      </c>
      <c r="AK656" s="375" t="str">
        <f t="shared" si="177"/>
        <v/>
      </c>
      <c r="AL656" s="375" t="str">
        <f t="shared" si="178"/>
        <v/>
      </c>
      <c r="AM656" s="375" t="str">
        <f t="shared" si="179"/>
        <v/>
      </c>
      <c r="AN656" s="376" t="str">
        <f>IF(AF656="","",IF(OR(AH656="",AH656="-"),"－",IF(OR(AM656=8,AM656=9),"",IF(OR(AJ656=3,AJ656=4,AJ656=5,AJ656=6),VLOOKUP(AH656,INDEX((係数_バス貨物_ガソリン,係数_バス貨物_CNG,係数_バス貨物_軽油,係数_バス貨物_メタノール,係数_バス貨物_LPG),MATCH(AL656,【参考】排出ガスレベル!$AI$4:$AI$671,1),1,AR656):INDEX((係数_バス貨物_ガソリン,係数_バス貨物_CNG,係数_バス貨物_軽油,係数_バス貨物_メタノール,係数_バス貨物_LPG),MATCH(AL656+1,【参考】排出ガスレベル!$AI$4:$AI$671,1)-1,5,AR656),2,FALSE),IF(OR(AJ656=1,AJ656=2),VLOOKUP(AH656,INDEX((係数_乗用_ガソリン,係数_乗用_CNG,係数_乗用_軽油,係数_乗用_メタノール,係数_乗用_LPG),1,1,AR656):INDEX((係数_乗用_ガソリン,係数_乗用_CNG,係数_乗用_軽油,係数_乗用_メタノール,係数_乗用_LPG),125,5,AR656),2,FALSE))))))</f>
        <v/>
      </c>
      <c r="AO656" s="376" t="str">
        <f>IF(T656="","",IF(OR(AH656="",AH656="-"),"－",IF(OR(AM656=8,AM656=9),"",IF(OR(AJ656=3,AJ656=4,AJ656=5,AJ656=6),VLOOKUP(AH656,INDEX((係数_バス貨物_ガソリン,係数_バス貨物_CNG,係数_バス貨物_軽油,係数_バス貨物_メタノール,係数_バス貨物_LPG),MATCH(AL656,【参考】排出ガスレベル!$AI$4:$AI$671,1),1,AR656):INDEX((係数_バス貨物_ガソリン,係数_バス貨物_CNG,係数_バス貨物_軽油,係数_バス貨物_メタノール,係数_バス貨物_LPG),MATCH(AL656+1,【参考】排出ガスレベル!$AI$4:$AI$671,1)-1,5,AR656),3,FALSE),IF(OR(AJ656=1,AJ656=2),VLOOKUP(AH656,INDEX((係数_乗用_ガソリン,係数_乗用_CNG,係数_乗用_軽油,係数_乗用_メタノール,係数_乗用_LPG),1,1,AR656):INDEX((係数_乗用_ガソリン,係数_乗用_CNG,係数_乗用_軽油,係数_乗用_メタノール,係数_乗用_LPG),125,5,AR656),3,FALSE))))))</f>
        <v/>
      </c>
      <c r="AP656" s="375" t="str">
        <f t="shared" si="180"/>
        <v/>
      </c>
      <c r="AQ656" s="444" t="str">
        <f t="shared" si="181"/>
        <v/>
      </c>
      <c r="AR656" s="375" t="str">
        <f t="shared" si="182"/>
        <v/>
      </c>
      <c r="AS656" s="377" t="str">
        <f t="shared" si="183"/>
        <v/>
      </c>
      <c r="AT656" s="378" t="str">
        <f t="shared" si="184"/>
        <v/>
      </c>
      <c r="AX656" s="625" t="b">
        <f t="shared" si="185"/>
        <v>0</v>
      </c>
      <c r="AY656" s="7" t="str">
        <f t="shared" si="186"/>
        <v>FALSEFALSEFALSE</v>
      </c>
      <c r="AZ656" s="626">
        <f t="shared" si="170"/>
        <v>0</v>
      </c>
      <c r="BA656" s="627" t="str">
        <f t="shared" si="187"/>
        <v/>
      </c>
      <c r="BB656" s="627">
        <f t="shared" si="171"/>
        <v>0</v>
      </c>
    </row>
    <row r="657" spans="1:54">
      <c r="A657" s="381">
        <v>600</v>
      </c>
      <c r="B657" s="117"/>
      <c r="C657" s="288"/>
      <c r="D657" s="289"/>
      <c r="E657" s="289"/>
      <c r="F657" s="290"/>
      <c r="G657" s="292"/>
      <c r="H657" s="116"/>
      <c r="I657" s="292"/>
      <c r="J657" s="116"/>
      <c r="K657" s="370"/>
      <c r="L657" s="370"/>
      <c r="M657" s="370"/>
      <c r="N657" s="371"/>
      <c r="O657" s="371"/>
      <c r="P657" s="371"/>
      <c r="Q657" s="371"/>
      <c r="R657" s="371"/>
      <c r="S657" s="371"/>
      <c r="T657" s="443"/>
      <c r="U657" s="539"/>
      <c r="V657" s="117"/>
      <c r="W657" s="118"/>
      <c r="X657" s="119"/>
      <c r="Y657" s="120"/>
      <c r="Z657" s="122"/>
      <c r="AA657" s="121"/>
      <c r="AB657" s="443"/>
      <c r="AC657" s="734"/>
      <c r="AD657" s="372"/>
      <c r="AE657" s="485"/>
      <c r="AF657" s="373" t="str">
        <f t="shared" si="172"/>
        <v/>
      </c>
      <c r="AG657" s="373" t="str">
        <f t="shared" si="173"/>
        <v/>
      </c>
      <c r="AH657" s="374" t="str">
        <f t="shared" si="174"/>
        <v/>
      </c>
      <c r="AI657" s="375" t="str">
        <f t="shared" si="175"/>
        <v/>
      </c>
      <c r="AJ657" s="375" t="str">
        <f t="shared" si="176"/>
        <v/>
      </c>
      <c r="AK657" s="375" t="str">
        <f t="shared" si="177"/>
        <v/>
      </c>
      <c r="AL657" s="375" t="str">
        <f t="shared" si="178"/>
        <v/>
      </c>
      <c r="AM657" s="375" t="str">
        <f t="shared" si="179"/>
        <v/>
      </c>
      <c r="AN657" s="376" t="str">
        <f>IF(AF657="","",IF(OR(AH657="",AH657="-"),"－",IF(OR(AM657=8,AM657=9),"",IF(OR(AJ657=3,AJ657=4,AJ657=5,AJ657=6),VLOOKUP(AH657,INDEX((係数_バス貨物_ガソリン,係数_バス貨物_CNG,係数_バス貨物_軽油,係数_バス貨物_メタノール,係数_バス貨物_LPG),MATCH(AL657,【参考】排出ガスレベル!$AI$4:$AI$671,1),1,AR657):INDEX((係数_バス貨物_ガソリン,係数_バス貨物_CNG,係数_バス貨物_軽油,係数_バス貨物_メタノール,係数_バス貨物_LPG),MATCH(AL657+1,【参考】排出ガスレベル!$AI$4:$AI$671,1)-1,5,AR657),2,FALSE),IF(OR(AJ657=1,AJ657=2),VLOOKUP(AH657,INDEX((係数_乗用_ガソリン,係数_乗用_CNG,係数_乗用_軽油,係数_乗用_メタノール,係数_乗用_LPG),1,1,AR657):INDEX((係数_乗用_ガソリン,係数_乗用_CNG,係数_乗用_軽油,係数_乗用_メタノール,係数_乗用_LPG),125,5,AR657),2,FALSE))))))</f>
        <v/>
      </c>
      <c r="AO657" s="376" t="str">
        <f>IF(T657="","",IF(OR(AH657="",AH657="-"),"－",IF(OR(AM657=8,AM657=9),"",IF(OR(AJ657=3,AJ657=4,AJ657=5,AJ657=6),VLOOKUP(AH657,INDEX((係数_バス貨物_ガソリン,係数_バス貨物_CNG,係数_バス貨物_軽油,係数_バス貨物_メタノール,係数_バス貨物_LPG),MATCH(AL657,【参考】排出ガスレベル!$AI$4:$AI$671,1),1,AR657):INDEX((係数_バス貨物_ガソリン,係数_バス貨物_CNG,係数_バス貨物_軽油,係数_バス貨物_メタノール,係数_バス貨物_LPG),MATCH(AL657+1,【参考】排出ガスレベル!$AI$4:$AI$671,1)-1,5,AR657),3,FALSE),IF(OR(AJ657=1,AJ657=2),VLOOKUP(AH657,INDEX((係数_乗用_ガソリン,係数_乗用_CNG,係数_乗用_軽油,係数_乗用_メタノール,係数_乗用_LPG),1,1,AR657):INDEX((係数_乗用_ガソリン,係数_乗用_CNG,係数_乗用_軽油,係数_乗用_メタノール,係数_乗用_LPG),125,5,AR657),3,FALSE))))))</f>
        <v/>
      </c>
      <c r="AP657" s="375" t="str">
        <f t="shared" si="180"/>
        <v/>
      </c>
      <c r="AQ657" s="444" t="str">
        <f t="shared" si="181"/>
        <v/>
      </c>
      <c r="AR657" s="375" t="str">
        <f t="shared" si="182"/>
        <v/>
      </c>
      <c r="AS657" s="377" t="str">
        <f t="shared" si="183"/>
        <v/>
      </c>
      <c r="AT657" s="378" t="str">
        <f t="shared" si="184"/>
        <v/>
      </c>
      <c r="AX657" s="625" t="b">
        <f t="shared" si="185"/>
        <v>0</v>
      </c>
      <c r="AY657" s="7" t="str">
        <f t="shared" si="186"/>
        <v>FALSEFALSEFALSE</v>
      </c>
      <c r="AZ657" s="626">
        <f t="shared" si="170"/>
        <v>0</v>
      </c>
      <c r="BA657" s="627" t="str">
        <f t="shared" si="187"/>
        <v/>
      </c>
      <c r="BB657" s="627">
        <f t="shared" si="171"/>
        <v>0</v>
      </c>
    </row>
    <row r="658" spans="1:54">
      <c r="A658" s="381">
        <v>601</v>
      </c>
      <c r="B658" s="117"/>
      <c r="C658" s="288"/>
      <c r="D658" s="289"/>
      <c r="E658" s="289"/>
      <c r="F658" s="290"/>
      <c r="G658" s="292"/>
      <c r="H658" s="116"/>
      <c r="I658" s="292"/>
      <c r="J658" s="116"/>
      <c r="K658" s="370"/>
      <c r="L658" s="370"/>
      <c r="M658" s="370"/>
      <c r="N658" s="371"/>
      <c r="O658" s="371"/>
      <c r="P658" s="371"/>
      <c r="Q658" s="371"/>
      <c r="R658" s="371"/>
      <c r="S658" s="371"/>
      <c r="T658" s="443"/>
      <c r="U658" s="539"/>
      <c r="V658" s="117"/>
      <c r="W658" s="118"/>
      <c r="X658" s="119"/>
      <c r="Y658" s="120"/>
      <c r="Z658" s="122"/>
      <c r="AA658" s="121"/>
      <c r="AB658" s="443"/>
      <c r="AC658" s="734"/>
      <c r="AD658" s="372"/>
      <c r="AE658" s="485"/>
      <c r="AF658" s="373" t="str">
        <f t="shared" si="172"/>
        <v/>
      </c>
      <c r="AG658" s="373" t="str">
        <f t="shared" si="173"/>
        <v/>
      </c>
      <c r="AH658" s="374" t="str">
        <f t="shared" si="174"/>
        <v/>
      </c>
      <c r="AI658" s="375" t="str">
        <f t="shared" si="175"/>
        <v/>
      </c>
      <c r="AJ658" s="375" t="str">
        <f t="shared" si="176"/>
        <v/>
      </c>
      <c r="AK658" s="375" t="str">
        <f t="shared" si="177"/>
        <v/>
      </c>
      <c r="AL658" s="375" t="str">
        <f t="shared" si="178"/>
        <v/>
      </c>
      <c r="AM658" s="375" t="str">
        <f t="shared" si="179"/>
        <v/>
      </c>
      <c r="AN658" s="376" t="str">
        <f>IF(AF658="","",IF(OR(AH658="",AH658="-"),"－",IF(OR(AM658=8,AM658=9),"",IF(OR(AJ658=3,AJ658=4,AJ658=5,AJ658=6),VLOOKUP(AH658,INDEX((係数_バス貨物_ガソリン,係数_バス貨物_CNG,係数_バス貨物_軽油,係数_バス貨物_メタノール,係数_バス貨物_LPG),MATCH(AL658,【参考】排出ガスレベル!$AI$4:$AI$671,1),1,AR658):INDEX((係数_バス貨物_ガソリン,係数_バス貨物_CNG,係数_バス貨物_軽油,係数_バス貨物_メタノール,係数_バス貨物_LPG),MATCH(AL658+1,【参考】排出ガスレベル!$AI$4:$AI$671,1)-1,5,AR658),2,FALSE),IF(OR(AJ658=1,AJ658=2),VLOOKUP(AH658,INDEX((係数_乗用_ガソリン,係数_乗用_CNG,係数_乗用_軽油,係数_乗用_メタノール,係数_乗用_LPG),1,1,AR658):INDEX((係数_乗用_ガソリン,係数_乗用_CNG,係数_乗用_軽油,係数_乗用_メタノール,係数_乗用_LPG),125,5,AR658),2,FALSE))))))</f>
        <v/>
      </c>
      <c r="AO658" s="376" t="str">
        <f>IF(T658="","",IF(OR(AH658="",AH658="-"),"－",IF(OR(AM658=8,AM658=9),"",IF(OR(AJ658=3,AJ658=4,AJ658=5,AJ658=6),VLOOKUP(AH658,INDEX((係数_バス貨物_ガソリン,係数_バス貨物_CNG,係数_バス貨物_軽油,係数_バス貨物_メタノール,係数_バス貨物_LPG),MATCH(AL658,【参考】排出ガスレベル!$AI$4:$AI$671,1),1,AR658):INDEX((係数_バス貨物_ガソリン,係数_バス貨物_CNG,係数_バス貨物_軽油,係数_バス貨物_メタノール,係数_バス貨物_LPG),MATCH(AL658+1,【参考】排出ガスレベル!$AI$4:$AI$671,1)-1,5,AR658),3,FALSE),IF(OR(AJ658=1,AJ658=2),VLOOKUP(AH658,INDEX((係数_乗用_ガソリン,係数_乗用_CNG,係数_乗用_軽油,係数_乗用_メタノール,係数_乗用_LPG),1,1,AR658):INDEX((係数_乗用_ガソリン,係数_乗用_CNG,係数_乗用_軽油,係数_乗用_メタノール,係数_乗用_LPG),125,5,AR658),3,FALSE))))))</f>
        <v/>
      </c>
      <c r="AP658" s="375" t="str">
        <f t="shared" si="180"/>
        <v/>
      </c>
      <c r="AQ658" s="444" t="str">
        <f t="shared" si="181"/>
        <v/>
      </c>
      <c r="AR658" s="375" t="str">
        <f t="shared" si="182"/>
        <v/>
      </c>
      <c r="AS658" s="377" t="str">
        <f t="shared" si="183"/>
        <v/>
      </c>
      <c r="AT658" s="378" t="str">
        <f t="shared" si="184"/>
        <v/>
      </c>
      <c r="AX658" s="625" t="b">
        <f t="shared" si="185"/>
        <v>0</v>
      </c>
      <c r="AY658" s="7" t="str">
        <f t="shared" si="186"/>
        <v>FALSEFALSEFALSE</v>
      </c>
      <c r="AZ658" s="626">
        <f t="shared" si="170"/>
        <v>0</v>
      </c>
      <c r="BA658" s="627" t="str">
        <f t="shared" si="187"/>
        <v/>
      </c>
      <c r="BB658" s="627">
        <f t="shared" si="171"/>
        <v>0</v>
      </c>
    </row>
    <row r="659" spans="1:54">
      <c r="A659" s="381">
        <v>602</v>
      </c>
      <c r="B659" s="117"/>
      <c r="C659" s="288"/>
      <c r="D659" s="289"/>
      <c r="E659" s="289"/>
      <c r="F659" s="290"/>
      <c r="G659" s="292"/>
      <c r="H659" s="116"/>
      <c r="I659" s="292"/>
      <c r="J659" s="116"/>
      <c r="K659" s="370"/>
      <c r="L659" s="370"/>
      <c r="M659" s="370"/>
      <c r="N659" s="371"/>
      <c r="O659" s="371"/>
      <c r="P659" s="371"/>
      <c r="Q659" s="371"/>
      <c r="R659" s="371"/>
      <c r="S659" s="371"/>
      <c r="T659" s="443"/>
      <c r="U659" s="539"/>
      <c r="V659" s="117"/>
      <c r="W659" s="118"/>
      <c r="X659" s="119"/>
      <c r="Y659" s="120"/>
      <c r="Z659" s="122"/>
      <c r="AA659" s="121"/>
      <c r="AB659" s="443"/>
      <c r="AC659" s="734"/>
      <c r="AD659" s="372"/>
      <c r="AE659" s="485"/>
      <c r="AF659" s="373" t="str">
        <f t="shared" si="172"/>
        <v/>
      </c>
      <c r="AG659" s="373" t="str">
        <f t="shared" si="173"/>
        <v/>
      </c>
      <c r="AH659" s="374" t="str">
        <f t="shared" si="174"/>
        <v/>
      </c>
      <c r="AI659" s="375" t="str">
        <f t="shared" si="175"/>
        <v/>
      </c>
      <c r="AJ659" s="375" t="str">
        <f t="shared" si="176"/>
        <v/>
      </c>
      <c r="AK659" s="375" t="str">
        <f t="shared" si="177"/>
        <v/>
      </c>
      <c r="AL659" s="375" t="str">
        <f t="shared" si="178"/>
        <v/>
      </c>
      <c r="AM659" s="375" t="str">
        <f t="shared" si="179"/>
        <v/>
      </c>
      <c r="AN659" s="376" t="str">
        <f>IF(AF659="","",IF(OR(AH659="",AH659="-"),"－",IF(OR(AM659=8,AM659=9),"",IF(OR(AJ659=3,AJ659=4,AJ659=5,AJ659=6),VLOOKUP(AH659,INDEX((係数_バス貨物_ガソリン,係数_バス貨物_CNG,係数_バス貨物_軽油,係数_バス貨物_メタノール,係数_バス貨物_LPG),MATCH(AL659,【参考】排出ガスレベル!$AI$4:$AI$671,1),1,AR659):INDEX((係数_バス貨物_ガソリン,係数_バス貨物_CNG,係数_バス貨物_軽油,係数_バス貨物_メタノール,係数_バス貨物_LPG),MATCH(AL659+1,【参考】排出ガスレベル!$AI$4:$AI$671,1)-1,5,AR659),2,FALSE),IF(OR(AJ659=1,AJ659=2),VLOOKUP(AH659,INDEX((係数_乗用_ガソリン,係数_乗用_CNG,係数_乗用_軽油,係数_乗用_メタノール,係数_乗用_LPG),1,1,AR659):INDEX((係数_乗用_ガソリン,係数_乗用_CNG,係数_乗用_軽油,係数_乗用_メタノール,係数_乗用_LPG),125,5,AR659),2,FALSE))))))</f>
        <v/>
      </c>
      <c r="AO659" s="376" t="str">
        <f>IF(T659="","",IF(OR(AH659="",AH659="-"),"－",IF(OR(AM659=8,AM659=9),"",IF(OR(AJ659=3,AJ659=4,AJ659=5,AJ659=6),VLOOKUP(AH659,INDEX((係数_バス貨物_ガソリン,係数_バス貨物_CNG,係数_バス貨物_軽油,係数_バス貨物_メタノール,係数_バス貨物_LPG),MATCH(AL659,【参考】排出ガスレベル!$AI$4:$AI$671,1),1,AR659):INDEX((係数_バス貨物_ガソリン,係数_バス貨物_CNG,係数_バス貨物_軽油,係数_バス貨物_メタノール,係数_バス貨物_LPG),MATCH(AL659+1,【参考】排出ガスレベル!$AI$4:$AI$671,1)-1,5,AR659),3,FALSE),IF(OR(AJ659=1,AJ659=2),VLOOKUP(AH659,INDEX((係数_乗用_ガソリン,係数_乗用_CNG,係数_乗用_軽油,係数_乗用_メタノール,係数_乗用_LPG),1,1,AR659):INDEX((係数_乗用_ガソリン,係数_乗用_CNG,係数_乗用_軽油,係数_乗用_メタノール,係数_乗用_LPG),125,5,AR659),3,FALSE))))))</f>
        <v/>
      </c>
      <c r="AP659" s="375" t="str">
        <f t="shared" si="180"/>
        <v/>
      </c>
      <c r="AQ659" s="444" t="str">
        <f t="shared" si="181"/>
        <v/>
      </c>
      <c r="AR659" s="375" t="str">
        <f t="shared" si="182"/>
        <v/>
      </c>
      <c r="AS659" s="377" t="str">
        <f t="shared" si="183"/>
        <v/>
      </c>
      <c r="AT659" s="378" t="str">
        <f t="shared" si="184"/>
        <v/>
      </c>
      <c r="AX659" s="625" t="b">
        <f t="shared" si="185"/>
        <v>0</v>
      </c>
      <c r="AY659" s="7" t="str">
        <f t="shared" si="186"/>
        <v>FALSEFALSEFALSE</v>
      </c>
      <c r="AZ659" s="626">
        <f t="shared" si="170"/>
        <v>0</v>
      </c>
      <c r="BA659" s="627" t="str">
        <f t="shared" si="187"/>
        <v/>
      </c>
      <c r="BB659" s="627">
        <f t="shared" si="171"/>
        <v>0</v>
      </c>
    </row>
    <row r="660" spans="1:54">
      <c r="A660" s="381">
        <v>603</v>
      </c>
      <c r="B660" s="117"/>
      <c r="C660" s="288"/>
      <c r="D660" s="289"/>
      <c r="E660" s="289"/>
      <c r="F660" s="290"/>
      <c r="G660" s="292"/>
      <c r="H660" s="116"/>
      <c r="I660" s="292"/>
      <c r="J660" s="116"/>
      <c r="K660" s="370"/>
      <c r="L660" s="370"/>
      <c r="M660" s="370"/>
      <c r="N660" s="371"/>
      <c r="O660" s="371"/>
      <c r="P660" s="371"/>
      <c r="Q660" s="371"/>
      <c r="R660" s="371"/>
      <c r="S660" s="371"/>
      <c r="T660" s="443"/>
      <c r="U660" s="539"/>
      <c r="V660" s="117"/>
      <c r="W660" s="118"/>
      <c r="X660" s="119"/>
      <c r="Y660" s="120"/>
      <c r="Z660" s="122"/>
      <c r="AA660" s="121"/>
      <c r="AB660" s="443"/>
      <c r="AC660" s="734"/>
      <c r="AD660" s="372"/>
      <c r="AE660" s="485"/>
      <c r="AF660" s="373" t="str">
        <f t="shared" si="172"/>
        <v/>
      </c>
      <c r="AG660" s="373" t="str">
        <f t="shared" si="173"/>
        <v/>
      </c>
      <c r="AH660" s="374" t="str">
        <f t="shared" si="174"/>
        <v/>
      </c>
      <c r="AI660" s="375" t="str">
        <f t="shared" si="175"/>
        <v/>
      </c>
      <c r="AJ660" s="375" t="str">
        <f t="shared" si="176"/>
        <v/>
      </c>
      <c r="AK660" s="375" t="str">
        <f t="shared" si="177"/>
        <v/>
      </c>
      <c r="AL660" s="375" t="str">
        <f t="shared" si="178"/>
        <v/>
      </c>
      <c r="AM660" s="375" t="str">
        <f t="shared" si="179"/>
        <v/>
      </c>
      <c r="AN660" s="376" t="str">
        <f>IF(AF660="","",IF(OR(AH660="",AH660="-"),"－",IF(OR(AM660=8,AM660=9),"",IF(OR(AJ660=3,AJ660=4,AJ660=5,AJ660=6),VLOOKUP(AH660,INDEX((係数_バス貨物_ガソリン,係数_バス貨物_CNG,係数_バス貨物_軽油,係数_バス貨物_メタノール,係数_バス貨物_LPG),MATCH(AL660,【参考】排出ガスレベル!$AI$4:$AI$671,1),1,AR660):INDEX((係数_バス貨物_ガソリン,係数_バス貨物_CNG,係数_バス貨物_軽油,係数_バス貨物_メタノール,係数_バス貨物_LPG),MATCH(AL660+1,【参考】排出ガスレベル!$AI$4:$AI$671,1)-1,5,AR660),2,FALSE),IF(OR(AJ660=1,AJ660=2),VLOOKUP(AH660,INDEX((係数_乗用_ガソリン,係数_乗用_CNG,係数_乗用_軽油,係数_乗用_メタノール,係数_乗用_LPG),1,1,AR660):INDEX((係数_乗用_ガソリン,係数_乗用_CNG,係数_乗用_軽油,係数_乗用_メタノール,係数_乗用_LPG),125,5,AR660),2,FALSE))))))</f>
        <v/>
      </c>
      <c r="AO660" s="376" t="str">
        <f>IF(T660="","",IF(OR(AH660="",AH660="-"),"－",IF(OR(AM660=8,AM660=9),"",IF(OR(AJ660=3,AJ660=4,AJ660=5,AJ660=6),VLOOKUP(AH660,INDEX((係数_バス貨物_ガソリン,係数_バス貨物_CNG,係数_バス貨物_軽油,係数_バス貨物_メタノール,係数_バス貨物_LPG),MATCH(AL660,【参考】排出ガスレベル!$AI$4:$AI$671,1),1,AR660):INDEX((係数_バス貨物_ガソリン,係数_バス貨物_CNG,係数_バス貨物_軽油,係数_バス貨物_メタノール,係数_バス貨物_LPG),MATCH(AL660+1,【参考】排出ガスレベル!$AI$4:$AI$671,1)-1,5,AR660),3,FALSE),IF(OR(AJ660=1,AJ660=2),VLOOKUP(AH660,INDEX((係数_乗用_ガソリン,係数_乗用_CNG,係数_乗用_軽油,係数_乗用_メタノール,係数_乗用_LPG),1,1,AR660):INDEX((係数_乗用_ガソリン,係数_乗用_CNG,係数_乗用_軽油,係数_乗用_メタノール,係数_乗用_LPG),125,5,AR660),3,FALSE))))))</f>
        <v/>
      </c>
      <c r="AP660" s="375" t="str">
        <f t="shared" si="180"/>
        <v/>
      </c>
      <c r="AQ660" s="444" t="str">
        <f t="shared" si="181"/>
        <v/>
      </c>
      <c r="AR660" s="375" t="str">
        <f t="shared" si="182"/>
        <v/>
      </c>
      <c r="AS660" s="377" t="str">
        <f t="shared" si="183"/>
        <v/>
      </c>
      <c r="AT660" s="378" t="str">
        <f t="shared" si="184"/>
        <v/>
      </c>
      <c r="AX660" s="625" t="b">
        <f t="shared" si="185"/>
        <v>0</v>
      </c>
      <c r="AY660" s="7" t="str">
        <f t="shared" si="186"/>
        <v>FALSEFALSEFALSE</v>
      </c>
      <c r="AZ660" s="626">
        <f t="shared" si="170"/>
        <v>0</v>
      </c>
      <c r="BA660" s="627" t="str">
        <f t="shared" si="187"/>
        <v/>
      </c>
      <c r="BB660" s="627">
        <f t="shared" si="171"/>
        <v>0</v>
      </c>
    </row>
    <row r="661" spans="1:54">
      <c r="A661" s="381">
        <v>604</v>
      </c>
      <c r="B661" s="117"/>
      <c r="C661" s="288"/>
      <c r="D661" s="289"/>
      <c r="E661" s="289"/>
      <c r="F661" s="290"/>
      <c r="G661" s="292"/>
      <c r="H661" s="116"/>
      <c r="I661" s="292"/>
      <c r="J661" s="116"/>
      <c r="K661" s="370"/>
      <c r="L661" s="370"/>
      <c r="M661" s="370"/>
      <c r="N661" s="371"/>
      <c r="O661" s="371"/>
      <c r="P661" s="371"/>
      <c r="Q661" s="371"/>
      <c r="R661" s="371"/>
      <c r="S661" s="371"/>
      <c r="T661" s="443"/>
      <c r="U661" s="539"/>
      <c r="V661" s="117"/>
      <c r="W661" s="118"/>
      <c r="X661" s="119"/>
      <c r="Y661" s="120"/>
      <c r="Z661" s="122"/>
      <c r="AA661" s="121"/>
      <c r="AB661" s="443"/>
      <c r="AC661" s="734"/>
      <c r="AD661" s="372"/>
      <c r="AE661" s="485"/>
      <c r="AF661" s="373" t="str">
        <f t="shared" si="172"/>
        <v/>
      </c>
      <c r="AG661" s="373" t="str">
        <f t="shared" si="173"/>
        <v/>
      </c>
      <c r="AH661" s="374" t="str">
        <f t="shared" si="174"/>
        <v/>
      </c>
      <c r="AI661" s="375" t="str">
        <f t="shared" si="175"/>
        <v/>
      </c>
      <c r="AJ661" s="375" t="str">
        <f t="shared" si="176"/>
        <v/>
      </c>
      <c r="AK661" s="375" t="str">
        <f t="shared" si="177"/>
        <v/>
      </c>
      <c r="AL661" s="375" t="str">
        <f t="shared" si="178"/>
        <v/>
      </c>
      <c r="AM661" s="375" t="str">
        <f t="shared" si="179"/>
        <v/>
      </c>
      <c r="AN661" s="376" t="str">
        <f>IF(AF661="","",IF(OR(AH661="",AH661="-"),"－",IF(OR(AM661=8,AM661=9),"",IF(OR(AJ661=3,AJ661=4,AJ661=5,AJ661=6),VLOOKUP(AH661,INDEX((係数_バス貨物_ガソリン,係数_バス貨物_CNG,係数_バス貨物_軽油,係数_バス貨物_メタノール,係数_バス貨物_LPG),MATCH(AL661,【参考】排出ガスレベル!$AI$4:$AI$671,1),1,AR661):INDEX((係数_バス貨物_ガソリン,係数_バス貨物_CNG,係数_バス貨物_軽油,係数_バス貨物_メタノール,係数_バス貨物_LPG),MATCH(AL661+1,【参考】排出ガスレベル!$AI$4:$AI$671,1)-1,5,AR661),2,FALSE),IF(OR(AJ661=1,AJ661=2),VLOOKUP(AH661,INDEX((係数_乗用_ガソリン,係数_乗用_CNG,係数_乗用_軽油,係数_乗用_メタノール,係数_乗用_LPG),1,1,AR661):INDEX((係数_乗用_ガソリン,係数_乗用_CNG,係数_乗用_軽油,係数_乗用_メタノール,係数_乗用_LPG),125,5,AR661),2,FALSE))))))</f>
        <v/>
      </c>
      <c r="AO661" s="376" t="str">
        <f>IF(T661="","",IF(OR(AH661="",AH661="-"),"－",IF(OR(AM661=8,AM661=9),"",IF(OR(AJ661=3,AJ661=4,AJ661=5,AJ661=6),VLOOKUP(AH661,INDEX((係数_バス貨物_ガソリン,係数_バス貨物_CNG,係数_バス貨物_軽油,係数_バス貨物_メタノール,係数_バス貨物_LPG),MATCH(AL661,【参考】排出ガスレベル!$AI$4:$AI$671,1),1,AR661):INDEX((係数_バス貨物_ガソリン,係数_バス貨物_CNG,係数_バス貨物_軽油,係数_バス貨物_メタノール,係数_バス貨物_LPG),MATCH(AL661+1,【参考】排出ガスレベル!$AI$4:$AI$671,1)-1,5,AR661),3,FALSE),IF(OR(AJ661=1,AJ661=2),VLOOKUP(AH661,INDEX((係数_乗用_ガソリン,係数_乗用_CNG,係数_乗用_軽油,係数_乗用_メタノール,係数_乗用_LPG),1,1,AR661):INDEX((係数_乗用_ガソリン,係数_乗用_CNG,係数_乗用_軽油,係数_乗用_メタノール,係数_乗用_LPG),125,5,AR661),3,FALSE))))))</f>
        <v/>
      </c>
      <c r="AP661" s="375" t="str">
        <f t="shared" si="180"/>
        <v/>
      </c>
      <c r="AQ661" s="444" t="str">
        <f t="shared" si="181"/>
        <v/>
      </c>
      <c r="AR661" s="375" t="str">
        <f t="shared" si="182"/>
        <v/>
      </c>
      <c r="AS661" s="377" t="str">
        <f t="shared" si="183"/>
        <v/>
      </c>
      <c r="AT661" s="378" t="str">
        <f t="shared" si="184"/>
        <v/>
      </c>
      <c r="AX661" s="625" t="b">
        <f t="shared" si="185"/>
        <v>0</v>
      </c>
      <c r="AY661" s="7" t="str">
        <f t="shared" si="186"/>
        <v>FALSEFALSEFALSE</v>
      </c>
      <c r="AZ661" s="626">
        <f t="shared" si="170"/>
        <v>0</v>
      </c>
      <c r="BA661" s="627" t="str">
        <f t="shared" si="187"/>
        <v/>
      </c>
      <c r="BB661" s="627">
        <f t="shared" si="171"/>
        <v>0</v>
      </c>
    </row>
    <row r="662" spans="1:54">
      <c r="A662" s="381">
        <v>605</v>
      </c>
      <c r="B662" s="117"/>
      <c r="C662" s="288"/>
      <c r="D662" s="289"/>
      <c r="E662" s="289"/>
      <c r="F662" s="290"/>
      <c r="G662" s="292"/>
      <c r="H662" s="116"/>
      <c r="I662" s="292"/>
      <c r="J662" s="116"/>
      <c r="K662" s="370"/>
      <c r="L662" s="370"/>
      <c r="M662" s="370"/>
      <c r="N662" s="371"/>
      <c r="O662" s="371"/>
      <c r="P662" s="371"/>
      <c r="Q662" s="371"/>
      <c r="R662" s="371"/>
      <c r="S662" s="371"/>
      <c r="T662" s="443"/>
      <c r="U662" s="539"/>
      <c r="V662" s="117"/>
      <c r="W662" s="118"/>
      <c r="X662" s="119"/>
      <c r="Y662" s="120"/>
      <c r="Z662" s="122"/>
      <c r="AA662" s="121"/>
      <c r="AB662" s="443"/>
      <c r="AC662" s="734"/>
      <c r="AD662" s="372"/>
      <c r="AE662" s="485"/>
      <c r="AF662" s="373" t="str">
        <f t="shared" si="172"/>
        <v/>
      </c>
      <c r="AG662" s="373" t="str">
        <f t="shared" si="173"/>
        <v/>
      </c>
      <c r="AH662" s="374" t="str">
        <f t="shared" si="174"/>
        <v/>
      </c>
      <c r="AI662" s="375" t="str">
        <f t="shared" si="175"/>
        <v/>
      </c>
      <c r="AJ662" s="375" t="str">
        <f t="shared" si="176"/>
        <v/>
      </c>
      <c r="AK662" s="375" t="str">
        <f t="shared" si="177"/>
        <v/>
      </c>
      <c r="AL662" s="375" t="str">
        <f t="shared" si="178"/>
        <v/>
      </c>
      <c r="AM662" s="375" t="str">
        <f t="shared" si="179"/>
        <v/>
      </c>
      <c r="AN662" s="376" t="str">
        <f>IF(AF662="","",IF(OR(AH662="",AH662="-"),"－",IF(OR(AM662=8,AM662=9),"",IF(OR(AJ662=3,AJ662=4,AJ662=5,AJ662=6),VLOOKUP(AH662,INDEX((係数_バス貨物_ガソリン,係数_バス貨物_CNG,係数_バス貨物_軽油,係数_バス貨物_メタノール,係数_バス貨物_LPG),MATCH(AL662,【参考】排出ガスレベル!$AI$4:$AI$671,1),1,AR662):INDEX((係数_バス貨物_ガソリン,係数_バス貨物_CNG,係数_バス貨物_軽油,係数_バス貨物_メタノール,係数_バス貨物_LPG),MATCH(AL662+1,【参考】排出ガスレベル!$AI$4:$AI$671,1)-1,5,AR662),2,FALSE),IF(OR(AJ662=1,AJ662=2),VLOOKUP(AH662,INDEX((係数_乗用_ガソリン,係数_乗用_CNG,係数_乗用_軽油,係数_乗用_メタノール,係数_乗用_LPG),1,1,AR662):INDEX((係数_乗用_ガソリン,係数_乗用_CNG,係数_乗用_軽油,係数_乗用_メタノール,係数_乗用_LPG),125,5,AR662),2,FALSE))))))</f>
        <v/>
      </c>
      <c r="AO662" s="376" t="str">
        <f>IF(T662="","",IF(OR(AH662="",AH662="-"),"－",IF(OR(AM662=8,AM662=9),"",IF(OR(AJ662=3,AJ662=4,AJ662=5,AJ662=6),VLOOKUP(AH662,INDEX((係数_バス貨物_ガソリン,係数_バス貨物_CNG,係数_バス貨物_軽油,係数_バス貨物_メタノール,係数_バス貨物_LPG),MATCH(AL662,【参考】排出ガスレベル!$AI$4:$AI$671,1),1,AR662):INDEX((係数_バス貨物_ガソリン,係数_バス貨物_CNG,係数_バス貨物_軽油,係数_バス貨物_メタノール,係数_バス貨物_LPG),MATCH(AL662+1,【参考】排出ガスレベル!$AI$4:$AI$671,1)-1,5,AR662),3,FALSE),IF(OR(AJ662=1,AJ662=2),VLOOKUP(AH662,INDEX((係数_乗用_ガソリン,係数_乗用_CNG,係数_乗用_軽油,係数_乗用_メタノール,係数_乗用_LPG),1,1,AR662):INDEX((係数_乗用_ガソリン,係数_乗用_CNG,係数_乗用_軽油,係数_乗用_メタノール,係数_乗用_LPG),125,5,AR662),3,FALSE))))))</f>
        <v/>
      </c>
      <c r="AP662" s="375" t="str">
        <f t="shared" si="180"/>
        <v/>
      </c>
      <c r="AQ662" s="444" t="str">
        <f t="shared" si="181"/>
        <v/>
      </c>
      <c r="AR662" s="375" t="str">
        <f t="shared" si="182"/>
        <v/>
      </c>
      <c r="AS662" s="377" t="str">
        <f t="shared" si="183"/>
        <v/>
      </c>
      <c r="AT662" s="378" t="str">
        <f t="shared" si="184"/>
        <v/>
      </c>
      <c r="AX662" s="625" t="b">
        <f t="shared" si="185"/>
        <v>0</v>
      </c>
      <c r="AY662" s="7" t="str">
        <f t="shared" si="186"/>
        <v>FALSEFALSEFALSE</v>
      </c>
      <c r="AZ662" s="626">
        <f t="shared" si="170"/>
        <v>0</v>
      </c>
      <c r="BA662" s="627" t="str">
        <f t="shared" si="187"/>
        <v/>
      </c>
      <c r="BB662" s="627">
        <f t="shared" si="171"/>
        <v>0</v>
      </c>
    </row>
    <row r="663" spans="1:54">
      <c r="A663" s="381">
        <v>606</v>
      </c>
      <c r="B663" s="117"/>
      <c r="C663" s="288"/>
      <c r="D663" s="289"/>
      <c r="E663" s="289"/>
      <c r="F663" s="290"/>
      <c r="G663" s="292"/>
      <c r="H663" s="116"/>
      <c r="I663" s="292"/>
      <c r="J663" s="116"/>
      <c r="K663" s="370"/>
      <c r="L663" s="370"/>
      <c r="M663" s="370"/>
      <c r="N663" s="371"/>
      <c r="O663" s="371"/>
      <c r="P663" s="371"/>
      <c r="Q663" s="371"/>
      <c r="R663" s="371"/>
      <c r="S663" s="371"/>
      <c r="T663" s="443"/>
      <c r="U663" s="539"/>
      <c r="V663" s="117"/>
      <c r="W663" s="118"/>
      <c r="X663" s="119"/>
      <c r="Y663" s="120"/>
      <c r="Z663" s="122"/>
      <c r="AA663" s="121"/>
      <c r="AB663" s="443"/>
      <c r="AC663" s="734"/>
      <c r="AD663" s="372"/>
      <c r="AE663" s="485"/>
      <c r="AF663" s="373" t="str">
        <f t="shared" si="172"/>
        <v/>
      </c>
      <c r="AG663" s="373" t="str">
        <f t="shared" si="173"/>
        <v/>
      </c>
      <c r="AH663" s="374" t="str">
        <f t="shared" si="174"/>
        <v/>
      </c>
      <c r="AI663" s="375" t="str">
        <f t="shared" si="175"/>
        <v/>
      </c>
      <c r="AJ663" s="375" t="str">
        <f t="shared" si="176"/>
        <v/>
      </c>
      <c r="AK663" s="375" t="str">
        <f t="shared" si="177"/>
        <v/>
      </c>
      <c r="AL663" s="375" t="str">
        <f t="shared" si="178"/>
        <v/>
      </c>
      <c r="AM663" s="375" t="str">
        <f t="shared" si="179"/>
        <v/>
      </c>
      <c r="AN663" s="376" t="str">
        <f>IF(AF663="","",IF(OR(AH663="",AH663="-"),"－",IF(OR(AM663=8,AM663=9),"",IF(OR(AJ663=3,AJ663=4,AJ663=5,AJ663=6),VLOOKUP(AH663,INDEX((係数_バス貨物_ガソリン,係数_バス貨物_CNG,係数_バス貨物_軽油,係数_バス貨物_メタノール,係数_バス貨物_LPG),MATCH(AL663,【参考】排出ガスレベル!$AI$4:$AI$671,1),1,AR663):INDEX((係数_バス貨物_ガソリン,係数_バス貨物_CNG,係数_バス貨物_軽油,係数_バス貨物_メタノール,係数_バス貨物_LPG),MATCH(AL663+1,【参考】排出ガスレベル!$AI$4:$AI$671,1)-1,5,AR663),2,FALSE),IF(OR(AJ663=1,AJ663=2),VLOOKUP(AH663,INDEX((係数_乗用_ガソリン,係数_乗用_CNG,係数_乗用_軽油,係数_乗用_メタノール,係数_乗用_LPG),1,1,AR663):INDEX((係数_乗用_ガソリン,係数_乗用_CNG,係数_乗用_軽油,係数_乗用_メタノール,係数_乗用_LPG),125,5,AR663),2,FALSE))))))</f>
        <v/>
      </c>
      <c r="AO663" s="376" t="str">
        <f>IF(T663="","",IF(OR(AH663="",AH663="-"),"－",IF(OR(AM663=8,AM663=9),"",IF(OR(AJ663=3,AJ663=4,AJ663=5,AJ663=6),VLOOKUP(AH663,INDEX((係数_バス貨物_ガソリン,係数_バス貨物_CNG,係数_バス貨物_軽油,係数_バス貨物_メタノール,係数_バス貨物_LPG),MATCH(AL663,【参考】排出ガスレベル!$AI$4:$AI$671,1),1,AR663):INDEX((係数_バス貨物_ガソリン,係数_バス貨物_CNG,係数_バス貨物_軽油,係数_バス貨物_メタノール,係数_バス貨物_LPG),MATCH(AL663+1,【参考】排出ガスレベル!$AI$4:$AI$671,1)-1,5,AR663),3,FALSE),IF(OR(AJ663=1,AJ663=2),VLOOKUP(AH663,INDEX((係数_乗用_ガソリン,係数_乗用_CNG,係数_乗用_軽油,係数_乗用_メタノール,係数_乗用_LPG),1,1,AR663):INDEX((係数_乗用_ガソリン,係数_乗用_CNG,係数_乗用_軽油,係数_乗用_メタノール,係数_乗用_LPG),125,5,AR663),3,FALSE))))))</f>
        <v/>
      </c>
      <c r="AP663" s="375" t="str">
        <f t="shared" si="180"/>
        <v/>
      </c>
      <c r="AQ663" s="444" t="str">
        <f t="shared" si="181"/>
        <v/>
      </c>
      <c r="AR663" s="375" t="str">
        <f t="shared" si="182"/>
        <v/>
      </c>
      <c r="AS663" s="377" t="str">
        <f t="shared" si="183"/>
        <v/>
      </c>
      <c r="AT663" s="378" t="str">
        <f t="shared" si="184"/>
        <v/>
      </c>
      <c r="AX663" s="625" t="b">
        <f t="shared" si="185"/>
        <v>0</v>
      </c>
      <c r="AY663" s="7" t="str">
        <f t="shared" si="186"/>
        <v>FALSEFALSEFALSE</v>
      </c>
      <c r="AZ663" s="626">
        <f t="shared" si="170"/>
        <v>0</v>
      </c>
      <c r="BA663" s="627" t="str">
        <f t="shared" si="187"/>
        <v/>
      </c>
      <c r="BB663" s="627">
        <f t="shared" si="171"/>
        <v>0</v>
      </c>
    </row>
    <row r="664" spans="1:54">
      <c r="A664" s="381">
        <v>607</v>
      </c>
      <c r="B664" s="117"/>
      <c r="C664" s="288"/>
      <c r="D664" s="289"/>
      <c r="E664" s="289"/>
      <c r="F664" s="290"/>
      <c r="G664" s="292"/>
      <c r="H664" s="116"/>
      <c r="I664" s="292"/>
      <c r="J664" s="116"/>
      <c r="K664" s="370"/>
      <c r="L664" s="370"/>
      <c r="M664" s="370"/>
      <c r="N664" s="371"/>
      <c r="O664" s="371"/>
      <c r="P664" s="371"/>
      <c r="Q664" s="371"/>
      <c r="R664" s="371"/>
      <c r="S664" s="371"/>
      <c r="T664" s="443"/>
      <c r="U664" s="539"/>
      <c r="V664" s="117"/>
      <c r="W664" s="118"/>
      <c r="X664" s="119"/>
      <c r="Y664" s="120"/>
      <c r="Z664" s="122"/>
      <c r="AA664" s="121"/>
      <c r="AB664" s="443"/>
      <c r="AC664" s="734"/>
      <c r="AD664" s="372"/>
      <c r="AE664" s="485"/>
      <c r="AF664" s="373" t="str">
        <f t="shared" si="172"/>
        <v/>
      </c>
      <c r="AG664" s="373" t="str">
        <f t="shared" si="173"/>
        <v/>
      </c>
      <c r="AH664" s="374" t="str">
        <f t="shared" si="174"/>
        <v/>
      </c>
      <c r="AI664" s="375" t="str">
        <f t="shared" si="175"/>
        <v/>
      </c>
      <c r="AJ664" s="375" t="str">
        <f t="shared" si="176"/>
        <v/>
      </c>
      <c r="AK664" s="375" t="str">
        <f t="shared" si="177"/>
        <v/>
      </c>
      <c r="AL664" s="375" t="str">
        <f t="shared" si="178"/>
        <v/>
      </c>
      <c r="AM664" s="375" t="str">
        <f t="shared" si="179"/>
        <v/>
      </c>
      <c r="AN664" s="376" t="str">
        <f>IF(AF664="","",IF(OR(AH664="",AH664="-"),"－",IF(OR(AM664=8,AM664=9),"",IF(OR(AJ664=3,AJ664=4,AJ664=5,AJ664=6),VLOOKUP(AH664,INDEX((係数_バス貨物_ガソリン,係数_バス貨物_CNG,係数_バス貨物_軽油,係数_バス貨物_メタノール,係数_バス貨物_LPG),MATCH(AL664,【参考】排出ガスレベル!$AI$4:$AI$671,1),1,AR664):INDEX((係数_バス貨物_ガソリン,係数_バス貨物_CNG,係数_バス貨物_軽油,係数_バス貨物_メタノール,係数_バス貨物_LPG),MATCH(AL664+1,【参考】排出ガスレベル!$AI$4:$AI$671,1)-1,5,AR664),2,FALSE),IF(OR(AJ664=1,AJ664=2),VLOOKUP(AH664,INDEX((係数_乗用_ガソリン,係数_乗用_CNG,係数_乗用_軽油,係数_乗用_メタノール,係数_乗用_LPG),1,1,AR664):INDEX((係数_乗用_ガソリン,係数_乗用_CNG,係数_乗用_軽油,係数_乗用_メタノール,係数_乗用_LPG),125,5,AR664),2,FALSE))))))</f>
        <v/>
      </c>
      <c r="AO664" s="376" t="str">
        <f>IF(T664="","",IF(OR(AH664="",AH664="-"),"－",IF(OR(AM664=8,AM664=9),"",IF(OR(AJ664=3,AJ664=4,AJ664=5,AJ664=6),VLOOKUP(AH664,INDEX((係数_バス貨物_ガソリン,係数_バス貨物_CNG,係数_バス貨物_軽油,係数_バス貨物_メタノール,係数_バス貨物_LPG),MATCH(AL664,【参考】排出ガスレベル!$AI$4:$AI$671,1),1,AR664):INDEX((係数_バス貨物_ガソリン,係数_バス貨物_CNG,係数_バス貨物_軽油,係数_バス貨物_メタノール,係数_バス貨物_LPG),MATCH(AL664+1,【参考】排出ガスレベル!$AI$4:$AI$671,1)-1,5,AR664),3,FALSE),IF(OR(AJ664=1,AJ664=2),VLOOKUP(AH664,INDEX((係数_乗用_ガソリン,係数_乗用_CNG,係数_乗用_軽油,係数_乗用_メタノール,係数_乗用_LPG),1,1,AR664):INDEX((係数_乗用_ガソリン,係数_乗用_CNG,係数_乗用_軽油,係数_乗用_メタノール,係数_乗用_LPG),125,5,AR664),3,FALSE))))))</f>
        <v/>
      </c>
      <c r="AP664" s="375" t="str">
        <f t="shared" si="180"/>
        <v/>
      </c>
      <c r="AQ664" s="444" t="str">
        <f t="shared" si="181"/>
        <v/>
      </c>
      <c r="AR664" s="375" t="str">
        <f t="shared" si="182"/>
        <v/>
      </c>
      <c r="AS664" s="377" t="str">
        <f t="shared" si="183"/>
        <v/>
      </c>
      <c r="AT664" s="378" t="str">
        <f t="shared" si="184"/>
        <v/>
      </c>
      <c r="AX664" s="625" t="b">
        <f t="shared" si="185"/>
        <v>0</v>
      </c>
      <c r="AY664" s="7" t="str">
        <f t="shared" si="186"/>
        <v>FALSEFALSEFALSE</v>
      </c>
      <c r="AZ664" s="626">
        <f t="shared" si="170"/>
        <v>0</v>
      </c>
      <c r="BA664" s="627" t="str">
        <f t="shared" si="187"/>
        <v/>
      </c>
      <c r="BB664" s="627">
        <f t="shared" si="171"/>
        <v>0</v>
      </c>
    </row>
    <row r="665" spans="1:54">
      <c r="A665" s="381">
        <v>608</v>
      </c>
      <c r="B665" s="117"/>
      <c r="C665" s="288"/>
      <c r="D665" s="289"/>
      <c r="E665" s="289"/>
      <c r="F665" s="290"/>
      <c r="G665" s="292"/>
      <c r="H665" s="116"/>
      <c r="I665" s="292"/>
      <c r="J665" s="116"/>
      <c r="K665" s="370"/>
      <c r="L665" s="370"/>
      <c r="M665" s="370"/>
      <c r="N665" s="371"/>
      <c r="O665" s="371"/>
      <c r="P665" s="371"/>
      <c r="Q665" s="371"/>
      <c r="R665" s="371"/>
      <c r="S665" s="371"/>
      <c r="T665" s="443"/>
      <c r="U665" s="539"/>
      <c r="V665" s="117"/>
      <c r="W665" s="118"/>
      <c r="X665" s="119"/>
      <c r="Y665" s="120"/>
      <c r="Z665" s="122"/>
      <c r="AA665" s="121"/>
      <c r="AB665" s="443"/>
      <c r="AC665" s="734"/>
      <c r="AD665" s="372"/>
      <c r="AE665" s="485"/>
      <c r="AF665" s="373" t="str">
        <f t="shared" si="172"/>
        <v/>
      </c>
      <c r="AG665" s="373" t="str">
        <f t="shared" si="173"/>
        <v/>
      </c>
      <c r="AH665" s="374" t="str">
        <f t="shared" si="174"/>
        <v/>
      </c>
      <c r="AI665" s="375" t="str">
        <f t="shared" si="175"/>
        <v/>
      </c>
      <c r="AJ665" s="375" t="str">
        <f t="shared" si="176"/>
        <v/>
      </c>
      <c r="AK665" s="375" t="str">
        <f t="shared" si="177"/>
        <v/>
      </c>
      <c r="AL665" s="375" t="str">
        <f t="shared" si="178"/>
        <v/>
      </c>
      <c r="AM665" s="375" t="str">
        <f t="shared" si="179"/>
        <v/>
      </c>
      <c r="AN665" s="376" t="str">
        <f>IF(AF665="","",IF(OR(AH665="",AH665="-"),"－",IF(OR(AM665=8,AM665=9),"",IF(OR(AJ665=3,AJ665=4,AJ665=5,AJ665=6),VLOOKUP(AH665,INDEX((係数_バス貨物_ガソリン,係数_バス貨物_CNG,係数_バス貨物_軽油,係数_バス貨物_メタノール,係数_バス貨物_LPG),MATCH(AL665,【参考】排出ガスレベル!$AI$4:$AI$671,1),1,AR665):INDEX((係数_バス貨物_ガソリン,係数_バス貨物_CNG,係数_バス貨物_軽油,係数_バス貨物_メタノール,係数_バス貨物_LPG),MATCH(AL665+1,【参考】排出ガスレベル!$AI$4:$AI$671,1)-1,5,AR665),2,FALSE),IF(OR(AJ665=1,AJ665=2),VLOOKUP(AH665,INDEX((係数_乗用_ガソリン,係数_乗用_CNG,係数_乗用_軽油,係数_乗用_メタノール,係数_乗用_LPG),1,1,AR665):INDEX((係数_乗用_ガソリン,係数_乗用_CNG,係数_乗用_軽油,係数_乗用_メタノール,係数_乗用_LPG),125,5,AR665),2,FALSE))))))</f>
        <v/>
      </c>
      <c r="AO665" s="376" t="str">
        <f>IF(T665="","",IF(OR(AH665="",AH665="-"),"－",IF(OR(AM665=8,AM665=9),"",IF(OR(AJ665=3,AJ665=4,AJ665=5,AJ665=6),VLOOKUP(AH665,INDEX((係数_バス貨物_ガソリン,係数_バス貨物_CNG,係数_バス貨物_軽油,係数_バス貨物_メタノール,係数_バス貨物_LPG),MATCH(AL665,【参考】排出ガスレベル!$AI$4:$AI$671,1),1,AR665):INDEX((係数_バス貨物_ガソリン,係数_バス貨物_CNG,係数_バス貨物_軽油,係数_バス貨物_メタノール,係数_バス貨物_LPG),MATCH(AL665+1,【参考】排出ガスレベル!$AI$4:$AI$671,1)-1,5,AR665),3,FALSE),IF(OR(AJ665=1,AJ665=2),VLOOKUP(AH665,INDEX((係数_乗用_ガソリン,係数_乗用_CNG,係数_乗用_軽油,係数_乗用_メタノール,係数_乗用_LPG),1,1,AR665):INDEX((係数_乗用_ガソリン,係数_乗用_CNG,係数_乗用_軽油,係数_乗用_メタノール,係数_乗用_LPG),125,5,AR665),3,FALSE))))))</f>
        <v/>
      </c>
      <c r="AP665" s="375" t="str">
        <f t="shared" si="180"/>
        <v/>
      </c>
      <c r="AQ665" s="444" t="str">
        <f t="shared" si="181"/>
        <v/>
      </c>
      <c r="AR665" s="375" t="str">
        <f t="shared" si="182"/>
        <v/>
      </c>
      <c r="AS665" s="377" t="str">
        <f t="shared" si="183"/>
        <v/>
      </c>
      <c r="AT665" s="378" t="str">
        <f t="shared" si="184"/>
        <v/>
      </c>
      <c r="AX665" s="625" t="b">
        <f t="shared" si="185"/>
        <v>0</v>
      </c>
      <c r="AY665" s="7" t="str">
        <f t="shared" si="186"/>
        <v>FALSEFALSEFALSE</v>
      </c>
      <c r="AZ665" s="626">
        <f t="shared" si="170"/>
        <v>0</v>
      </c>
      <c r="BA665" s="627" t="str">
        <f t="shared" si="187"/>
        <v/>
      </c>
      <c r="BB665" s="627">
        <f t="shared" si="171"/>
        <v>0</v>
      </c>
    </row>
    <row r="666" spans="1:54">
      <c r="A666" s="381">
        <v>609</v>
      </c>
      <c r="B666" s="117"/>
      <c r="C666" s="288"/>
      <c r="D666" s="289"/>
      <c r="E666" s="289"/>
      <c r="F666" s="290"/>
      <c r="G666" s="292"/>
      <c r="H666" s="116"/>
      <c r="I666" s="292"/>
      <c r="J666" s="116"/>
      <c r="K666" s="370"/>
      <c r="L666" s="370"/>
      <c r="M666" s="370"/>
      <c r="N666" s="371"/>
      <c r="O666" s="371"/>
      <c r="P666" s="371"/>
      <c r="Q666" s="371"/>
      <c r="R666" s="371"/>
      <c r="S666" s="371"/>
      <c r="T666" s="443"/>
      <c r="U666" s="539"/>
      <c r="V666" s="117"/>
      <c r="W666" s="118"/>
      <c r="X666" s="119"/>
      <c r="Y666" s="120"/>
      <c r="Z666" s="122"/>
      <c r="AA666" s="121"/>
      <c r="AB666" s="443"/>
      <c r="AC666" s="734"/>
      <c r="AD666" s="372"/>
      <c r="AE666" s="485"/>
      <c r="AF666" s="373" t="str">
        <f t="shared" si="172"/>
        <v/>
      </c>
      <c r="AG666" s="373" t="str">
        <f t="shared" si="173"/>
        <v/>
      </c>
      <c r="AH666" s="374" t="str">
        <f t="shared" si="174"/>
        <v/>
      </c>
      <c r="AI666" s="375" t="str">
        <f t="shared" si="175"/>
        <v/>
      </c>
      <c r="AJ666" s="375" t="str">
        <f t="shared" si="176"/>
        <v/>
      </c>
      <c r="AK666" s="375" t="str">
        <f t="shared" si="177"/>
        <v/>
      </c>
      <c r="AL666" s="375" t="str">
        <f t="shared" si="178"/>
        <v/>
      </c>
      <c r="AM666" s="375" t="str">
        <f t="shared" si="179"/>
        <v/>
      </c>
      <c r="AN666" s="376" t="str">
        <f>IF(AF666="","",IF(OR(AH666="",AH666="-"),"－",IF(OR(AM666=8,AM666=9),"",IF(OR(AJ666=3,AJ666=4,AJ666=5,AJ666=6),VLOOKUP(AH666,INDEX((係数_バス貨物_ガソリン,係数_バス貨物_CNG,係数_バス貨物_軽油,係数_バス貨物_メタノール,係数_バス貨物_LPG),MATCH(AL666,【参考】排出ガスレベル!$AI$4:$AI$671,1),1,AR666):INDEX((係数_バス貨物_ガソリン,係数_バス貨物_CNG,係数_バス貨物_軽油,係数_バス貨物_メタノール,係数_バス貨物_LPG),MATCH(AL666+1,【参考】排出ガスレベル!$AI$4:$AI$671,1)-1,5,AR666),2,FALSE),IF(OR(AJ666=1,AJ666=2),VLOOKUP(AH666,INDEX((係数_乗用_ガソリン,係数_乗用_CNG,係数_乗用_軽油,係数_乗用_メタノール,係数_乗用_LPG),1,1,AR666):INDEX((係数_乗用_ガソリン,係数_乗用_CNG,係数_乗用_軽油,係数_乗用_メタノール,係数_乗用_LPG),125,5,AR666),2,FALSE))))))</f>
        <v/>
      </c>
      <c r="AO666" s="376" t="str">
        <f>IF(T666="","",IF(OR(AH666="",AH666="-"),"－",IF(OR(AM666=8,AM666=9),"",IF(OR(AJ666=3,AJ666=4,AJ666=5,AJ666=6),VLOOKUP(AH666,INDEX((係数_バス貨物_ガソリン,係数_バス貨物_CNG,係数_バス貨物_軽油,係数_バス貨物_メタノール,係数_バス貨物_LPG),MATCH(AL666,【参考】排出ガスレベル!$AI$4:$AI$671,1),1,AR666):INDEX((係数_バス貨物_ガソリン,係数_バス貨物_CNG,係数_バス貨物_軽油,係数_バス貨物_メタノール,係数_バス貨物_LPG),MATCH(AL666+1,【参考】排出ガスレベル!$AI$4:$AI$671,1)-1,5,AR666),3,FALSE),IF(OR(AJ666=1,AJ666=2),VLOOKUP(AH666,INDEX((係数_乗用_ガソリン,係数_乗用_CNG,係数_乗用_軽油,係数_乗用_メタノール,係数_乗用_LPG),1,1,AR666):INDEX((係数_乗用_ガソリン,係数_乗用_CNG,係数_乗用_軽油,係数_乗用_メタノール,係数_乗用_LPG),125,5,AR666),3,FALSE))))))</f>
        <v/>
      </c>
      <c r="AP666" s="375" t="str">
        <f t="shared" si="180"/>
        <v/>
      </c>
      <c r="AQ666" s="444" t="str">
        <f t="shared" si="181"/>
        <v/>
      </c>
      <c r="AR666" s="375" t="str">
        <f t="shared" si="182"/>
        <v/>
      </c>
      <c r="AS666" s="377" t="str">
        <f t="shared" si="183"/>
        <v/>
      </c>
      <c r="AT666" s="378" t="str">
        <f t="shared" si="184"/>
        <v/>
      </c>
      <c r="AX666" s="625" t="b">
        <f t="shared" si="185"/>
        <v>0</v>
      </c>
      <c r="AY666" s="7" t="str">
        <f t="shared" si="186"/>
        <v>FALSEFALSEFALSE</v>
      </c>
      <c r="AZ666" s="626">
        <f t="shared" si="170"/>
        <v>0</v>
      </c>
      <c r="BA666" s="627" t="str">
        <f t="shared" si="187"/>
        <v/>
      </c>
      <c r="BB666" s="627">
        <f t="shared" si="171"/>
        <v>0</v>
      </c>
    </row>
    <row r="667" spans="1:54">
      <c r="A667" s="381">
        <v>610</v>
      </c>
      <c r="B667" s="117"/>
      <c r="C667" s="288"/>
      <c r="D667" s="289"/>
      <c r="E667" s="289"/>
      <c r="F667" s="290"/>
      <c r="G667" s="292"/>
      <c r="H667" s="116"/>
      <c r="I667" s="292"/>
      <c r="J667" s="116"/>
      <c r="K667" s="370"/>
      <c r="L667" s="370"/>
      <c r="M667" s="370"/>
      <c r="N667" s="371"/>
      <c r="O667" s="371"/>
      <c r="P667" s="371"/>
      <c r="Q667" s="371"/>
      <c r="R667" s="371"/>
      <c r="S667" s="371"/>
      <c r="T667" s="443"/>
      <c r="U667" s="539"/>
      <c r="V667" s="117"/>
      <c r="W667" s="118"/>
      <c r="X667" s="119"/>
      <c r="Y667" s="120"/>
      <c r="Z667" s="122"/>
      <c r="AA667" s="121"/>
      <c r="AB667" s="443"/>
      <c r="AC667" s="734"/>
      <c r="AD667" s="372"/>
      <c r="AE667" s="485"/>
      <c r="AF667" s="373" t="str">
        <f t="shared" si="172"/>
        <v/>
      </c>
      <c r="AG667" s="373" t="str">
        <f t="shared" si="173"/>
        <v/>
      </c>
      <c r="AH667" s="374" t="str">
        <f t="shared" si="174"/>
        <v/>
      </c>
      <c r="AI667" s="375" t="str">
        <f t="shared" si="175"/>
        <v/>
      </c>
      <c r="AJ667" s="375" t="str">
        <f t="shared" si="176"/>
        <v/>
      </c>
      <c r="AK667" s="375" t="str">
        <f t="shared" si="177"/>
        <v/>
      </c>
      <c r="AL667" s="375" t="str">
        <f t="shared" si="178"/>
        <v/>
      </c>
      <c r="AM667" s="375" t="str">
        <f t="shared" si="179"/>
        <v/>
      </c>
      <c r="AN667" s="376" t="str">
        <f>IF(AF667="","",IF(OR(AH667="",AH667="-"),"－",IF(OR(AM667=8,AM667=9),"",IF(OR(AJ667=3,AJ667=4,AJ667=5,AJ667=6),VLOOKUP(AH667,INDEX((係数_バス貨物_ガソリン,係数_バス貨物_CNG,係数_バス貨物_軽油,係数_バス貨物_メタノール,係数_バス貨物_LPG),MATCH(AL667,【参考】排出ガスレベル!$AI$4:$AI$671,1),1,AR667):INDEX((係数_バス貨物_ガソリン,係数_バス貨物_CNG,係数_バス貨物_軽油,係数_バス貨物_メタノール,係数_バス貨物_LPG),MATCH(AL667+1,【参考】排出ガスレベル!$AI$4:$AI$671,1)-1,5,AR667),2,FALSE),IF(OR(AJ667=1,AJ667=2),VLOOKUP(AH667,INDEX((係数_乗用_ガソリン,係数_乗用_CNG,係数_乗用_軽油,係数_乗用_メタノール,係数_乗用_LPG),1,1,AR667):INDEX((係数_乗用_ガソリン,係数_乗用_CNG,係数_乗用_軽油,係数_乗用_メタノール,係数_乗用_LPG),125,5,AR667),2,FALSE))))))</f>
        <v/>
      </c>
      <c r="AO667" s="376" t="str">
        <f>IF(T667="","",IF(OR(AH667="",AH667="-"),"－",IF(OR(AM667=8,AM667=9),"",IF(OR(AJ667=3,AJ667=4,AJ667=5,AJ667=6),VLOOKUP(AH667,INDEX((係数_バス貨物_ガソリン,係数_バス貨物_CNG,係数_バス貨物_軽油,係数_バス貨物_メタノール,係数_バス貨物_LPG),MATCH(AL667,【参考】排出ガスレベル!$AI$4:$AI$671,1),1,AR667):INDEX((係数_バス貨物_ガソリン,係数_バス貨物_CNG,係数_バス貨物_軽油,係数_バス貨物_メタノール,係数_バス貨物_LPG),MATCH(AL667+1,【参考】排出ガスレベル!$AI$4:$AI$671,1)-1,5,AR667),3,FALSE),IF(OR(AJ667=1,AJ667=2),VLOOKUP(AH667,INDEX((係数_乗用_ガソリン,係数_乗用_CNG,係数_乗用_軽油,係数_乗用_メタノール,係数_乗用_LPG),1,1,AR667):INDEX((係数_乗用_ガソリン,係数_乗用_CNG,係数_乗用_軽油,係数_乗用_メタノール,係数_乗用_LPG),125,5,AR667),3,FALSE))))))</f>
        <v/>
      </c>
      <c r="AP667" s="375" t="str">
        <f t="shared" si="180"/>
        <v/>
      </c>
      <c r="AQ667" s="444" t="str">
        <f t="shared" si="181"/>
        <v/>
      </c>
      <c r="AR667" s="375" t="str">
        <f t="shared" si="182"/>
        <v/>
      </c>
      <c r="AS667" s="377" t="str">
        <f t="shared" si="183"/>
        <v/>
      </c>
      <c r="AT667" s="378" t="str">
        <f t="shared" si="184"/>
        <v/>
      </c>
      <c r="AX667" s="625" t="b">
        <f t="shared" si="185"/>
        <v>0</v>
      </c>
      <c r="AY667" s="7" t="str">
        <f t="shared" si="186"/>
        <v>FALSEFALSEFALSE</v>
      </c>
      <c r="AZ667" s="626">
        <f t="shared" si="170"/>
        <v>0</v>
      </c>
      <c r="BA667" s="627" t="str">
        <f t="shared" si="187"/>
        <v/>
      </c>
      <c r="BB667" s="627">
        <f t="shared" si="171"/>
        <v>0</v>
      </c>
    </row>
    <row r="668" spans="1:54">
      <c r="A668" s="381">
        <v>611</v>
      </c>
      <c r="B668" s="117"/>
      <c r="C668" s="288"/>
      <c r="D668" s="289"/>
      <c r="E668" s="289"/>
      <c r="F668" s="290"/>
      <c r="G668" s="292"/>
      <c r="H668" s="116"/>
      <c r="I668" s="292"/>
      <c r="J668" s="116"/>
      <c r="K668" s="370"/>
      <c r="L668" s="370"/>
      <c r="M668" s="370"/>
      <c r="N668" s="371"/>
      <c r="O668" s="371"/>
      <c r="P668" s="371"/>
      <c r="Q668" s="371"/>
      <c r="R668" s="371"/>
      <c r="S668" s="371"/>
      <c r="T668" s="443"/>
      <c r="U668" s="539"/>
      <c r="V668" s="117"/>
      <c r="W668" s="118"/>
      <c r="X668" s="119"/>
      <c r="Y668" s="120"/>
      <c r="Z668" s="122"/>
      <c r="AA668" s="121"/>
      <c r="AB668" s="443"/>
      <c r="AC668" s="734"/>
      <c r="AD668" s="372"/>
      <c r="AE668" s="485"/>
      <c r="AF668" s="373" t="str">
        <f t="shared" si="172"/>
        <v/>
      </c>
      <c r="AG668" s="373" t="str">
        <f t="shared" si="173"/>
        <v/>
      </c>
      <c r="AH668" s="374" t="str">
        <f t="shared" si="174"/>
        <v/>
      </c>
      <c r="AI668" s="375" t="str">
        <f t="shared" si="175"/>
        <v/>
      </c>
      <c r="AJ668" s="375" t="str">
        <f t="shared" si="176"/>
        <v/>
      </c>
      <c r="AK668" s="375" t="str">
        <f t="shared" si="177"/>
        <v/>
      </c>
      <c r="AL668" s="375" t="str">
        <f t="shared" si="178"/>
        <v/>
      </c>
      <c r="AM668" s="375" t="str">
        <f t="shared" si="179"/>
        <v/>
      </c>
      <c r="AN668" s="376" t="str">
        <f>IF(AF668="","",IF(OR(AH668="",AH668="-"),"－",IF(OR(AM668=8,AM668=9),"",IF(OR(AJ668=3,AJ668=4,AJ668=5,AJ668=6),VLOOKUP(AH668,INDEX((係数_バス貨物_ガソリン,係数_バス貨物_CNG,係数_バス貨物_軽油,係数_バス貨物_メタノール,係数_バス貨物_LPG),MATCH(AL668,【参考】排出ガスレベル!$AI$4:$AI$671,1),1,AR668):INDEX((係数_バス貨物_ガソリン,係数_バス貨物_CNG,係数_バス貨物_軽油,係数_バス貨物_メタノール,係数_バス貨物_LPG),MATCH(AL668+1,【参考】排出ガスレベル!$AI$4:$AI$671,1)-1,5,AR668),2,FALSE),IF(OR(AJ668=1,AJ668=2),VLOOKUP(AH668,INDEX((係数_乗用_ガソリン,係数_乗用_CNG,係数_乗用_軽油,係数_乗用_メタノール,係数_乗用_LPG),1,1,AR668):INDEX((係数_乗用_ガソリン,係数_乗用_CNG,係数_乗用_軽油,係数_乗用_メタノール,係数_乗用_LPG),125,5,AR668),2,FALSE))))))</f>
        <v/>
      </c>
      <c r="AO668" s="376" t="str">
        <f>IF(T668="","",IF(OR(AH668="",AH668="-"),"－",IF(OR(AM668=8,AM668=9),"",IF(OR(AJ668=3,AJ668=4,AJ668=5,AJ668=6),VLOOKUP(AH668,INDEX((係数_バス貨物_ガソリン,係数_バス貨物_CNG,係数_バス貨物_軽油,係数_バス貨物_メタノール,係数_バス貨物_LPG),MATCH(AL668,【参考】排出ガスレベル!$AI$4:$AI$671,1),1,AR668):INDEX((係数_バス貨物_ガソリン,係数_バス貨物_CNG,係数_バス貨物_軽油,係数_バス貨物_メタノール,係数_バス貨物_LPG),MATCH(AL668+1,【参考】排出ガスレベル!$AI$4:$AI$671,1)-1,5,AR668),3,FALSE),IF(OR(AJ668=1,AJ668=2),VLOOKUP(AH668,INDEX((係数_乗用_ガソリン,係数_乗用_CNG,係数_乗用_軽油,係数_乗用_メタノール,係数_乗用_LPG),1,1,AR668):INDEX((係数_乗用_ガソリン,係数_乗用_CNG,係数_乗用_軽油,係数_乗用_メタノール,係数_乗用_LPG),125,5,AR668),3,FALSE))))))</f>
        <v/>
      </c>
      <c r="AP668" s="375" t="str">
        <f t="shared" si="180"/>
        <v/>
      </c>
      <c r="AQ668" s="444" t="str">
        <f t="shared" si="181"/>
        <v/>
      </c>
      <c r="AR668" s="375" t="str">
        <f t="shared" si="182"/>
        <v/>
      </c>
      <c r="AS668" s="377" t="str">
        <f t="shared" si="183"/>
        <v/>
      </c>
      <c r="AT668" s="378" t="str">
        <f t="shared" si="184"/>
        <v/>
      </c>
      <c r="AX668" s="625" t="b">
        <f t="shared" si="185"/>
        <v>0</v>
      </c>
      <c r="AY668" s="7" t="str">
        <f t="shared" si="186"/>
        <v>FALSEFALSEFALSE</v>
      </c>
      <c r="AZ668" s="626">
        <f t="shared" si="170"/>
        <v>0</v>
      </c>
      <c r="BA668" s="627" t="str">
        <f t="shared" si="187"/>
        <v/>
      </c>
      <c r="BB668" s="627">
        <f t="shared" si="171"/>
        <v>0</v>
      </c>
    </row>
    <row r="669" spans="1:54">
      <c r="A669" s="381">
        <v>612</v>
      </c>
      <c r="B669" s="117"/>
      <c r="C669" s="288"/>
      <c r="D669" s="289"/>
      <c r="E669" s="289"/>
      <c r="F669" s="290"/>
      <c r="G669" s="292"/>
      <c r="H669" s="116"/>
      <c r="I669" s="292"/>
      <c r="J669" s="116"/>
      <c r="K669" s="370"/>
      <c r="L669" s="370"/>
      <c r="M669" s="370"/>
      <c r="N669" s="371"/>
      <c r="O669" s="371"/>
      <c r="P669" s="371"/>
      <c r="Q669" s="371"/>
      <c r="R669" s="371"/>
      <c r="S669" s="371"/>
      <c r="T669" s="443"/>
      <c r="U669" s="539"/>
      <c r="V669" s="117"/>
      <c r="W669" s="118"/>
      <c r="X669" s="119"/>
      <c r="Y669" s="120"/>
      <c r="Z669" s="122"/>
      <c r="AA669" s="121"/>
      <c r="AB669" s="443"/>
      <c r="AC669" s="734"/>
      <c r="AD669" s="372"/>
      <c r="AE669" s="485"/>
      <c r="AF669" s="373" t="str">
        <f t="shared" si="172"/>
        <v/>
      </c>
      <c r="AG669" s="373" t="str">
        <f t="shared" si="173"/>
        <v/>
      </c>
      <c r="AH669" s="374" t="str">
        <f t="shared" si="174"/>
        <v/>
      </c>
      <c r="AI669" s="375" t="str">
        <f t="shared" si="175"/>
        <v/>
      </c>
      <c r="AJ669" s="375" t="str">
        <f t="shared" si="176"/>
        <v/>
      </c>
      <c r="AK669" s="375" t="str">
        <f t="shared" si="177"/>
        <v/>
      </c>
      <c r="AL669" s="375" t="str">
        <f t="shared" si="178"/>
        <v/>
      </c>
      <c r="AM669" s="375" t="str">
        <f t="shared" si="179"/>
        <v/>
      </c>
      <c r="AN669" s="376" t="str">
        <f>IF(AF669="","",IF(OR(AH669="",AH669="-"),"－",IF(OR(AM669=8,AM669=9),"",IF(OR(AJ669=3,AJ669=4,AJ669=5,AJ669=6),VLOOKUP(AH669,INDEX((係数_バス貨物_ガソリン,係数_バス貨物_CNG,係数_バス貨物_軽油,係数_バス貨物_メタノール,係数_バス貨物_LPG),MATCH(AL669,【参考】排出ガスレベル!$AI$4:$AI$671,1),1,AR669):INDEX((係数_バス貨物_ガソリン,係数_バス貨物_CNG,係数_バス貨物_軽油,係数_バス貨物_メタノール,係数_バス貨物_LPG),MATCH(AL669+1,【参考】排出ガスレベル!$AI$4:$AI$671,1)-1,5,AR669),2,FALSE),IF(OR(AJ669=1,AJ669=2),VLOOKUP(AH669,INDEX((係数_乗用_ガソリン,係数_乗用_CNG,係数_乗用_軽油,係数_乗用_メタノール,係数_乗用_LPG),1,1,AR669):INDEX((係数_乗用_ガソリン,係数_乗用_CNG,係数_乗用_軽油,係数_乗用_メタノール,係数_乗用_LPG),125,5,AR669),2,FALSE))))))</f>
        <v/>
      </c>
      <c r="AO669" s="376" t="str">
        <f>IF(T669="","",IF(OR(AH669="",AH669="-"),"－",IF(OR(AM669=8,AM669=9),"",IF(OR(AJ669=3,AJ669=4,AJ669=5,AJ669=6),VLOOKUP(AH669,INDEX((係数_バス貨物_ガソリン,係数_バス貨物_CNG,係数_バス貨物_軽油,係数_バス貨物_メタノール,係数_バス貨物_LPG),MATCH(AL669,【参考】排出ガスレベル!$AI$4:$AI$671,1),1,AR669):INDEX((係数_バス貨物_ガソリン,係数_バス貨物_CNG,係数_バス貨物_軽油,係数_バス貨物_メタノール,係数_バス貨物_LPG),MATCH(AL669+1,【参考】排出ガスレベル!$AI$4:$AI$671,1)-1,5,AR669),3,FALSE),IF(OR(AJ669=1,AJ669=2),VLOOKUP(AH669,INDEX((係数_乗用_ガソリン,係数_乗用_CNG,係数_乗用_軽油,係数_乗用_メタノール,係数_乗用_LPG),1,1,AR669):INDEX((係数_乗用_ガソリン,係数_乗用_CNG,係数_乗用_軽油,係数_乗用_メタノール,係数_乗用_LPG),125,5,AR669),3,FALSE))))))</f>
        <v/>
      </c>
      <c r="AP669" s="375" t="str">
        <f t="shared" si="180"/>
        <v/>
      </c>
      <c r="AQ669" s="444" t="str">
        <f t="shared" si="181"/>
        <v/>
      </c>
      <c r="AR669" s="375" t="str">
        <f t="shared" si="182"/>
        <v/>
      </c>
      <c r="AS669" s="377" t="str">
        <f t="shared" si="183"/>
        <v/>
      </c>
      <c r="AT669" s="378" t="str">
        <f t="shared" si="184"/>
        <v/>
      </c>
      <c r="AX669" s="625" t="b">
        <f t="shared" si="185"/>
        <v>0</v>
      </c>
      <c r="AY669" s="7" t="str">
        <f t="shared" si="186"/>
        <v>FALSEFALSEFALSE</v>
      </c>
      <c r="AZ669" s="626">
        <f t="shared" si="170"/>
        <v>0</v>
      </c>
      <c r="BA669" s="627" t="str">
        <f t="shared" si="187"/>
        <v/>
      </c>
      <c r="BB669" s="627">
        <f t="shared" si="171"/>
        <v>0</v>
      </c>
    </row>
    <row r="670" spans="1:54">
      <c r="A670" s="381">
        <v>613</v>
      </c>
      <c r="B670" s="117"/>
      <c r="C670" s="288"/>
      <c r="D670" s="289"/>
      <c r="E670" s="289"/>
      <c r="F670" s="290"/>
      <c r="G670" s="292"/>
      <c r="H670" s="116"/>
      <c r="I670" s="292"/>
      <c r="J670" s="116"/>
      <c r="K670" s="370"/>
      <c r="L670" s="370"/>
      <c r="M670" s="370"/>
      <c r="N670" s="371"/>
      <c r="O670" s="371"/>
      <c r="P670" s="371"/>
      <c r="Q670" s="371"/>
      <c r="R670" s="371"/>
      <c r="S670" s="371"/>
      <c r="T670" s="443"/>
      <c r="U670" s="539"/>
      <c r="V670" s="117"/>
      <c r="W670" s="118"/>
      <c r="X670" s="119"/>
      <c r="Y670" s="120"/>
      <c r="Z670" s="122"/>
      <c r="AA670" s="121"/>
      <c r="AB670" s="443"/>
      <c r="AC670" s="734"/>
      <c r="AD670" s="372"/>
      <c r="AE670" s="485"/>
      <c r="AF670" s="373" t="str">
        <f t="shared" si="172"/>
        <v/>
      </c>
      <c r="AG670" s="373" t="str">
        <f t="shared" si="173"/>
        <v/>
      </c>
      <c r="AH670" s="374" t="str">
        <f t="shared" si="174"/>
        <v/>
      </c>
      <c r="AI670" s="375" t="str">
        <f t="shared" si="175"/>
        <v/>
      </c>
      <c r="AJ670" s="375" t="str">
        <f t="shared" si="176"/>
        <v/>
      </c>
      <c r="AK670" s="375" t="str">
        <f t="shared" si="177"/>
        <v/>
      </c>
      <c r="AL670" s="375" t="str">
        <f t="shared" si="178"/>
        <v/>
      </c>
      <c r="AM670" s="375" t="str">
        <f t="shared" si="179"/>
        <v/>
      </c>
      <c r="AN670" s="376" t="str">
        <f>IF(AF670="","",IF(OR(AH670="",AH670="-"),"－",IF(OR(AM670=8,AM670=9),"",IF(OR(AJ670=3,AJ670=4,AJ670=5,AJ670=6),VLOOKUP(AH670,INDEX((係数_バス貨物_ガソリン,係数_バス貨物_CNG,係数_バス貨物_軽油,係数_バス貨物_メタノール,係数_バス貨物_LPG),MATCH(AL670,【参考】排出ガスレベル!$AI$4:$AI$671,1),1,AR670):INDEX((係数_バス貨物_ガソリン,係数_バス貨物_CNG,係数_バス貨物_軽油,係数_バス貨物_メタノール,係数_バス貨物_LPG),MATCH(AL670+1,【参考】排出ガスレベル!$AI$4:$AI$671,1)-1,5,AR670),2,FALSE),IF(OR(AJ670=1,AJ670=2),VLOOKUP(AH670,INDEX((係数_乗用_ガソリン,係数_乗用_CNG,係数_乗用_軽油,係数_乗用_メタノール,係数_乗用_LPG),1,1,AR670):INDEX((係数_乗用_ガソリン,係数_乗用_CNG,係数_乗用_軽油,係数_乗用_メタノール,係数_乗用_LPG),125,5,AR670),2,FALSE))))))</f>
        <v/>
      </c>
      <c r="AO670" s="376" t="str">
        <f>IF(T670="","",IF(OR(AH670="",AH670="-"),"－",IF(OR(AM670=8,AM670=9),"",IF(OR(AJ670=3,AJ670=4,AJ670=5,AJ670=6),VLOOKUP(AH670,INDEX((係数_バス貨物_ガソリン,係数_バス貨物_CNG,係数_バス貨物_軽油,係数_バス貨物_メタノール,係数_バス貨物_LPG),MATCH(AL670,【参考】排出ガスレベル!$AI$4:$AI$671,1),1,AR670):INDEX((係数_バス貨物_ガソリン,係数_バス貨物_CNG,係数_バス貨物_軽油,係数_バス貨物_メタノール,係数_バス貨物_LPG),MATCH(AL670+1,【参考】排出ガスレベル!$AI$4:$AI$671,1)-1,5,AR670),3,FALSE),IF(OR(AJ670=1,AJ670=2),VLOOKUP(AH670,INDEX((係数_乗用_ガソリン,係数_乗用_CNG,係数_乗用_軽油,係数_乗用_メタノール,係数_乗用_LPG),1,1,AR670):INDEX((係数_乗用_ガソリン,係数_乗用_CNG,係数_乗用_軽油,係数_乗用_メタノール,係数_乗用_LPG),125,5,AR670),3,FALSE))))))</f>
        <v/>
      </c>
      <c r="AP670" s="375" t="str">
        <f t="shared" si="180"/>
        <v/>
      </c>
      <c r="AQ670" s="444" t="str">
        <f t="shared" si="181"/>
        <v/>
      </c>
      <c r="AR670" s="375" t="str">
        <f t="shared" si="182"/>
        <v/>
      </c>
      <c r="AS670" s="377" t="str">
        <f t="shared" si="183"/>
        <v/>
      </c>
      <c r="AT670" s="378" t="str">
        <f t="shared" si="184"/>
        <v/>
      </c>
      <c r="AX670" s="625" t="b">
        <f t="shared" si="185"/>
        <v>0</v>
      </c>
      <c r="AY670" s="7" t="str">
        <f t="shared" si="186"/>
        <v>FALSEFALSEFALSE</v>
      </c>
      <c r="AZ670" s="626">
        <f t="shared" si="170"/>
        <v>0</v>
      </c>
      <c r="BA670" s="627" t="str">
        <f t="shared" si="187"/>
        <v/>
      </c>
      <c r="BB670" s="627">
        <f t="shared" si="171"/>
        <v>0</v>
      </c>
    </row>
    <row r="671" spans="1:54">
      <c r="A671" s="381">
        <v>614</v>
      </c>
      <c r="B671" s="117"/>
      <c r="C671" s="288"/>
      <c r="D671" s="289"/>
      <c r="E671" s="289"/>
      <c r="F671" s="290"/>
      <c r="G671" s="292"/>
      <c r="H671" s="116"/>
      <c r="I671" s="292"/>
      <c r="J671" s="116"/>
      <c r="K671" s="370"/>
      <c r="L671" s="370"/>
      <c r="M671" s="370"/>
      <c r="N671" s="371"/>
      <c r="O671" s="371"/>
      <c r="P671" s="371"/>
      <c r="Q671" s="371"/>
      <c r="R671" s="371"/>
      <c r="S671" s="371"/>
      <c r="T671" s="443"/>
      <c r="U671" s="539"/>
      <c r="V671" s="117"/>
      <c r="W671" s="118"/>
      <c r="X671" s="119"/>
      <c r="Y671" s="120"/>
      <c r="Z671" s="122"/>
      <c r="AA671" s="121"/>
      <c r="AB671" s="443"/>
      <c r="AC671" s="734"/>
      <c r="AD671" s="372"/>
      <c r="AE671" s="485"/>
      <c r="AF671" s="373" t="str">
        <f t="shared" si="172"/>
        <v/>
      </c>
      <c r="AG671" s="373" t="str">
        <f t="shared" si="173"/>
        <v/>
      </c>
      <c r="AH671" s="374" t="str">
        <f t="shared" si="174"/>
        <v/>
      </c>
      <c r="AI671" s="375" t="str">
        <f t="shared" si="175"/>
        <v/>
      </c>
      <c r="AJ671" s="375" t="str">
        <f t="shared" si="176"/>
        <v/>
      </c>
      <c r="AK671" s="375" t="str">
        <f t="shared" si="177"/>
        <v/>
      </c>
      <c r="AL671" s="375" t="str">
        <f t="shared" si="178"/>
        <v/>
      </c>
      <c r="AM671" s="375" t="str">
        <f t="shared" si="179"/>
        <v/>
      </c>
      <c r="AN671" s="376" t="str">
        <f>IF(AF671="","",IF(OR(AH671="",AH671="-"),"－",IF(OR(AM671=8,AM671=9),"",IF(OR(AJ671=3,AJ671=4,AJ671=5,AJ671=6),VLOOKUP(AH671,INDEX((係数_バス貨物_ガソリン,係数_バス貨物_CNG,係数_バス貨物_軽油,係数_バス貨物_メタノール,係数_バス貨物_LPG),MATCH(AL671,【参考】排出ガスレベル!$AI$4:$AI$671,1),1,AR671):INDEX((係数_バス貨物_ガソリン,係数_バス貨物_CNG,係数_バス貨物_軽油,係数_バス貨物_メタノール,係数_バス貨物_LPG),MATCH(AL671+1,【参考】排出ガスレベル!$AI$4:$AI$671,1)-1,5,AR671),2,FALSE),IF(OR(AJ671=1,AJ671=2),VLOOKUP(AH671,INDEX((係数_乗用_ガソリン,係数_乗用_CNG,係数_乗用_軽油,係数_乗用_メタノール,係数_乗用_LPG),1,1,AR671):INDEX((係数_乗用_ガソリン,係数_乗用_CNG,係数_乗用_軽油,係数_乗用_メタノール,係数_乗用_LPG),125,5,AR671),2,FALSE))))))</f>
        <v/>
      </c>
      <c r="AO671" s="376" t="str">
        <f>IF(T671="","",IF(OR(AH671="",AH671="-"),"－",IF(OR(AM671=8,AM671=9),"",IF(OR(AJ671=3,AJ671=4,AJ671=5,AJ671=6),VLOOKUP(AH671,INDEX((係数_バス貨物_ガソリン,係数_バス貨物_CNG,係数_バス貨物_軽油,係数_バス貨物_メタノール,係数_バス貨物_LPG),MATCH(AL671,【参考】排出ガスレベル!$AI$4:$AI$671,1),1,AR671):INDEX((係数_バス貨物_ガソリン,係数_バス貨物_CNG,係数_バス貨物_軽油,係数_バス貨物_メタノール,係数_バス貨物_LPG),MATCH(AL671+1,【参考】排出ガスレベル!$AI$4:$AI$671,1)-1,5,AR671),3,FALSE),IF(OR(AJ671=1,AJ671=2),VLOOKUP(AH671,INDEX((係数_乗用_ガソリン,係数_乗用_CNG,係数_乗用_軽油,係数_乗用_メタノール,係数_乗用_LPG),1,1,AR671):INDEX((係数_乗用_ガソリン,係数_乗用_CNG,係数_乗用_軽油,係数_乗用_メタノール,係数_乗用_LPG),125,5,AR671),3,FALSE))))))</f>
        <v/>
      </c>
      <c r="AP671" s="375" t="str">
        <f t="shared" si="180"/>
        <v/>
      </c>
      <c r="AQ671" s="444" t="str">
        <f t="shared" si="181"/>
        <v/>
      </c>
      <c r="AR671" s="375" t="str">
        <f t="shared" si="182"/>
        <v/>
      </c>
      <c r="AS671" s="377" t="str">
        <f t="shared" si="183"/>
        <v/>
      </c>
      <c r="AT671" s="378" t="str">
        <f t="shared" si="184"/>
        <v/>
      </c>
      <c r="AX671" s="625" t="b">
        <f t="shared" si="185"/>
        <v>0</v>
      </c>
      <c r="AY671" s="7" t="str">
        <f t="shared" si="186"/>
        <v>FALSEFALSEFALSE</v>
      </c>
      <c r="AZ671" s="626">
        <f t="shared" si="170"/>
        <v>0</v>
      </c>
      <c r="BA671" s="627" t="str">
        <f t="shared" si="187"/>
        <v/>
      </c>
      <c r="BB671" s="627">
        <f t="shared" si="171"/>
        <v>0</v>
      </c>
    </row>
    <row r="672" spans="1:54">
      <c r="A672" s="381">
        <v>615</v>
      </c>
      <c r="B672" s="117"/>
      <c r="C672" s="288"/>
      <c r="D672" s="289"/>
      <c r="E672" s="289"/>
      <c r="F672" s="290"/>
      <c r="G672" s="292"/>
      <c r="H672" s="116"/>
      <c r="I672" s="292"/>
      <c r="J672" s="116"/>
      <c r="K672" s="370"/>
      <c r="L672" s="370"/>
      <c r="M672" s="370"/>
      <c r="N672" s="371"/>
      <c r="O672" s="371"/>
      <c r="P672" s="371"/>
      <c r="Q672" s="371"/>
      <c r="R672" s="371"/>
      <c r="S672" s="371"/>
      <c r="T672" s="443"/>
      <c r="U672" s="539"/>
      <c r="V672" s="117"/>
      <c r="W672" s="118"/>
      <c r="X672" s="119"/>
      <c r="Y672" s="120"/>
      <c r="Z672" s="122"/>
      <c r="AA672" s="121"/>
      <c r="AB672" s="443"/>
      <c r="AC672" s="734"/>
      <c r="AD672" s="372"/>
      <c r="AE672" s="485"/>
      <c r="AF672" s="373" t="str">
        <f t="shared" si="172"/>
        <v/>
      </c>
      <c r="AG672" s="373" t="str">
        <f t="shared" si="173"/>
        <v/>
      </c>
      <c r="AH672" s="374" t="str">
        <f t="shared" si="174"/>
        <v/>
      </c>
      <c r="AI672" s="375" t="str">
        <f t="shared" si="175"/>
        <v/>
      </c>
      <c r="AJ672" s="375" t="str">
        <f t="shared" si="176"/>
        <v/>
      </c>
      <c r="AK672" s="375" t="str">
        <f t="shared" si="177"/>
        <v/>
      </c>
      <c r="AL672" s="375" t="str">
        <f t="shared" si="178"/>
        <v/>
      </c>
      <c r="AM672" s="375" t="str">
        <f t="shared" si="179"/>
        <v/>
      </c>
      <c r="AN672" s="376" t="str">
        <f>IF(AF672="","",IF(OR(AH672="",AH672="-"),"－",IF(OR(AM672=8,AM672=9),"",IF(OR(AJ672=3,AJ672=4,AJ672=5,AJ672=6),VLOOKUP(AH672,INDEX((係数_バス貨物_ガソリン,係数_バス貨物_CNG,係数_バス貨物_軽油,係数_バス貨物_メタノール,係数_バス貨物_LPG),MATCH(AL672,【参考】排出ガスレベル!$AI$4:$AI$671,1),1,AR672):INDEX((係数_バス貨物_ガソリン,係数_バス貨物_CNG,係数_バス貨物_軽油,係数_バス貨物_メタノール,係数_バス貨物_LPG),MATCH(AL672+1,【参考】排出ガスレベル!$AI$4:$AI$671,1)-1,5,AR672),2,FALSE),IF(OR(AJ672=1,AJ672=2),VLOOKUP(AH672,INDEX((係数_乗用_ガソリン,係数_乗用_CNG,係数_乗用_軽油,係数_乗用_メタノール,係数_乗用_LPG),1,1,AR672):INDEX((係数_乗用_ガソリン,係数_乗用_CNG,係数_乗用_軽油,係数_乗用_メタノール,係数_乗用_LPG),125,5,AR672),2,FALSE))))))</f>
        <v/>
      </c>
      <c r="AO672" s="376" t="str">
        <f>IF(T672="","",IF(OR(AH672="",AH672="-"),"－",IF(OR(AM672=8,AM672=9),"",IF(OR(AJ672=3,AJ672=4,AJ672=5,AJ672=6),VLOOKUP(AH672,INDEX((係数_バス貨物_ガソリン,係数_バス貨物_CNG,係数_バス貨物_軽油,係数_バス貨物_メタノール,係数_バス貨物_LPG),MATCH(AL672,【参考】排出ガスレベル!$AI$4:$AI$671,1),1,AR672):INDEX((係数_バス貨物_ガソリン,係数_バス貨物_CNG,係数_バス貨物_軽油,係数_バス貨物_メタノール,係数_バス貨物_LPG),MATCH(AL672+1,【参考】排出ガスレベル!$AI$4:$AI$671,1)-1,5,AR672),3,FALSE),IF(OR(AJ672=1,AJ672=2),VLOOKUP(AH672,INDEX((係数_乗用_ガソリン,係数_乗用_CNG,係数_乗用_軽油,係数_乗用_メタノール,係数_乗用_LPG),1,1,AR672):INDEX((係数_乗用_ガソリン,係数_乗用_CNG,係数_乗用_軽油,係数_乗用_メタノール,係数_乗用_LPG),125,5,AR672),3,FALSE))))))</f>
        <v/>
      </c>
      <c r="AP672" s="375" t="str">
        <f t="shared" si="180"/>
        <v/>
      </c>
      <c r="AQ672" s="444" t="str">
        <f t="shared" si="181"/>
        <v/>
      </c>
      <c r="AR672" s="375" t="str">
        <f t="shared" si="182"/>
        <v/>
      </c>
      <c r="AS672" s="377" t="str">
        <f t="shared" si="183"/>
        <v/>
      </c>
      <c r="AT672" s="378" t="str">
        <f t="shared" si="184"/>
        <v/>
      </c>
      <c r="AX672" s="625" t="b">
        <f t="shared" si="185"/>
        <v>0</v>
      </c>
      <c r="AY672" s="7" t="str">
        <f t="shared" si="186"/>
        <v>FALSEFALSEFALSE</v>
      </c>
      <c r="AZ672" s="626">
        <f t="shared" si="170"/>
        <v>0</v>
      </c>
      <c r="BA672" s="627" t="str">
        <f t="shared" si="187"/>
        <v/>
      </c>
      <c r="BB672" s="627">
        <f t="shared" si="171"/>
        <v>0</v>
      </c>
    </row>
    <row r="673" spans="1:54">
      <c r="A673" s="381">
        <v>616</v>
      </c>
      <c r="B673" s="117"/>
      <c r="C673" s="288"/>
      <c r="D673" s="289"/>
      <c r="E673" s="289"/>
      <c r="F673" s="290"/>
      <c r="G673" s="292"/>
      <c r="H673" s="116"/>
      <c r="I673" s="292"/>
      <c r="J673" s="116"/>
      <c r="K673" s="370"/>
      <c r="L673" s="370"/>
      <c r="M673" s="370"/>
      <c r="N673" s="371"/>
      <c r="O673" s="371"/>
      <c r="P673" s="371"/>
      <c r="Q673" s="371"/>
      <c r="R673" s="371"/>
      <c r="S673" s="371"/>
      <c r="T673" s="443"/>
      <c r="U673" s="539"/>
      <c r="V673" s="117"/>
      <c r="W673" s="118"/>
      <c r="X673" s="119"/>
      <c r="Y673" s="120"/>
      <c r="Z673" s="122"/>
      <c r="AA673" s="121"/>
      <c r="AB673" s="443"/>
      <c r="AC673" s="734"/>
      <c r="AD673" s="372"/>
      <c r="AE673" s="485"/>
      <c r="AF673" s="373" t="str">
        <f t="shared" si="172"/>
        <v/>
      </c>
      <c r="AG673" s="373" t="str">
        <f t="shared" si="173"/>
        <v/>
      </c>
      <c r="AH673" s="374" t="str">
        <f t="shared" si="174"/>
        <v/>
      </c>
      <c r="AI673" s="375" t="str">
        <f t="shared" si="175"/>
        <v/>
      </c>
      <c r="AJ673" s="375" t="str">
        <f t="shared" si="176"/>
        <v/>
      </c>
      <c r="AK673" s="375" t="str">
        <f t="shared" si="177"/>
        <v/>
      </c>
      <c r="AL673" s="375" t="str">
        <f t="shared" si="178"/>
        <v/>
      </c>
      <c r="AM673" s="375" t="str">
        <f t="shared" si="179"/>
        <v/>
      </c>
      <c r="AN673" s="376" t="str">
        <f>IF(AF673="","",IF(OR(AH673="",AH673="-"),"－",IF(OR(AM673=8,AM673=9),"",IF(OR(AJ673=3,AJ673=4,AJ673=5,AJ673=6),VLOOKUP(AH673,INDEX((係数_バス貨物_ガソリン,係数_バス貨物_CNG,係数_バス貨物_軽油,係数_バス貨物_メタノール,係数_バス貨物_LPG),MATCH(AL673,【参考】排出ガスレベル!$AI$4:$AI$671,1),1,AR673):INDEX((係数_バス貨物_ガソリン,係数_バス貨物_CNG,係数_バス貨物_軽油,係数_バス貨物_メタノール,係数_バス貨物_LPG),MATCH(AL673+1,【参考】排出ガスレベル!$AI$4:$AI$671,1)-1,5,AR673),2,FALSE),IF(OR(AJ673=1,AJ673=2),VLOOKUP(AH673,INDEX((係数_乗用_ガソリン,係数_乗用_CNG,係数_乗用_軽油,係数_乗用_メタノール,係数_乗用_LPG),1,1,AR673):INDEX((係数_乗用_ガソリン,係数_乗用_CNG,係数_乗用_軽油,係数_乗用_メタノール,係数_乗用_LPG),125,5,AR673),2,FALSE))))))</f>
        <v/>
      </c>
      <c r="AO673" s="376" t="str">
        <f>IF(T673="","",IF(OR(AH673="",AH673="-"),"－",IF(OR(AM673=8,AM673=9),"",IF(OR(AJ673=3,AJ673=4,AJ673=5,AJ673=6),VLOOKUP(AH673,INDEX((係数_バス貨物_ガソリン,係数_バス貨物_CNG,係数_バス貨物_軽油,係数_バス貨物_メタノール,係数_バス貨物_LPG),MATCH(AL673,【参考】排出ガスレベル!$AI$4:$AI$671,1),1,AR673):INDEX((係数_バス貨物_ガソリン,係数_バス貨物_CNG,係数_バス貨物_軽油,係数_バス貨物_メタノール,係数_バス貨物_LPG),MATCH(AL673+1,【参考】排出ガスレベル!$AI$4:$AI$671,1)-1,5,AR673),3,FALSE),IF(OR(AJ673=1,AJ673=2),VLOOKUP(AH673,INDEX((係数_乗用_ガソリン,係数_乗用_CNG,係数_乗用_軽油,係数_乗用_メタノール,係数_乗用_LPG),1,1,AR673):INDEX((係数_乗用_ガソリン,係数_乗用_CNG,係数_乗用_軽油,係数_乗用_メタノール,係数_乗用_LPG),125,5,AR673),3,FALSE))))))</f>
        <v/>
      </c>
      <c r="AP673" s="375" t="str">
        <f t="shared" si="180"/>
        <v/>
      </c>
      <c r="AQ673" s="444" t="str">
        <f t="shared" si="181"/>
        <v/>
      </c>
      <c r="AR673" s="375" t="str">
        <f t="shared" si="182"/>
        <v/>
      </c>
      <c r="AS673" s="377" t="str">
        <f t="shared" si="183"/>
        <v/>
      </c>
      <c r="AT673" s="378" t="str">
        <f t="shared" si="184"/>
        <v/>
      </c>
      <c r="AX673" s="625" t="b">
        <f t="shared" si="185"/>
        <v>0</v>
      </c>
      <c r="AY673" s="7" t="str">
        <f t="shared" si="186"/>
        <v>FALSEFALSEFALSE</v>
      </c>
      <c r="AZ673" s="626">
        <f t="shared" si="170"/>
        <v>0</v>
      </c>
      <c r="BA673" s="627" t="str">
        <f t="shared" si="187"/>
        <v/>
      </c>
      <c r="BB673" s="627">
        <f t="shared" si="171"/>
        <v>0</v>
      </c>
    </row>
    <row r="674" spans="1:54">
      <c r="A674" s="381">
        <v>617</v>
      </c>
      <c r="B674" s="117"/>
      <c r="C674" s="288"/>
      <c r="D674" s="289"/>
      <c r="E674" s="289"/>
      <c r="F674" s="290"/>
      <c r="G674" s="292"/>
      <c r="H674" s="116"/>
      <c r="I674" s="292"/>
      <c r="J674" s="116"/>
      <c r="K674" s="370"/>
      <c r="L674" s="370"/>
      <c r="M674" s="370"/>
      <c r="N674" s="371"/>
      <c r="O674" s="371"/>
      <c r="P674" s="371"/>
      <c r="Q674" s="371"/>
      <c r="R674" s="371"/>
      <c r="S674" s="371"/>
      <c r="T674" s="443"/>
      <c r="U674" s="539"/>
      <c r="V674" s="117"/>
      <c r="W674" s="118"/>
      <c r="X674" s="119"/>
      <c r="Y674" s="120"/>
      <c r="Z674" s="122"/>
      <c r="AA674" s="121"/>
      <c r="AB674" s="443"/>
      <c r="AC674" s="734"/>
      <c r="AD674" s="372"/>
      <c r="AE674" s="485"/>
      <c r="AF674" s="373" t="str">
        <f t="shared" si="172"/>
        <v/>
      </c>
      <c r="AG674" s="373" t="str">
        <f t="shared" si="173"/>
        <v/>
      </c>
      <c r="AH674" s="374" t="str">
        <f t="shared" si="174"/>
        <v/>
      </c>
      <c r="AI674" s="375" t="str">
        <f t="shared" si="175"/>
        <v/>
      </c>
      <c r="AJ674" s="375" t="str">
        <f t="shared" si="176"/>
        <v/>
      </c>
      <c r="AK674" s="375" t="str">
        <f t="shared" si="177"/>
        <v/>
      </c>
      <c r="AL674" s="375" t="str">
        <f t="shared" si="178"/>
        <v/>
      </c>
      <c r="AM674" s="375" t="str">
        <f t="shared" si="179"/>
        <v/>
      </c>
      <c r="AN674" s="376" t="str">
        <f>IF(AF674="","",IF(OR(AH674="",AH674="-"),"－",IF(OR(AM674=8,AM674=9),"",IF(OR(AJ674=3,AJ674=4,AJ674=5,AJ674=6),VLOOKUP(AH674,INDEX((係数_バス貨物_ガソリン,係数_バス貨物_CNG,係数_バス貨物_軽油,係数_バス貨物_メタノール,係数_バス貨物_LPG),MATCH(AL674,【参考】排出ガスレベル!$AI$4:$AI$671,1),1,AR674):INDEX((係数_バス貨物_ガソリン,係数_バス貨物_CNG,係数_バス貨物_軽油,係数_バス貨物_メタノール,係数_バス貨物_LPG),MATCH(AL674+1,【参考】排出ガスレベル!$AI$4:$AI$671,1)-1,5,AR674),2,FALSE),IF(OR(AJ674=1,AJ674=2),VLOOKUP(AH674,INDEX((係数_乗用_ガソリン,係数_乗用_CNG,係数_乗用_軽油,係数_乗用_メタノール,係数_乗用_LPG),1,1,AR674):INDEX((係数_乗用_ガソリン,係数_乗用_CNG,係数_乗用_軽油,係数_乗用_メタノール,係数_乗用_LPG),125,5,AR674),2,FALSE))))))</f>
        <v/>
      </c>
      <c r="AO674" s="376" t="str">
        <f>IF(T674="","",IF(OR(AH674="",AH674="-"),"－",IF(OR(AM674=8,AM674=9),"",IF(OR(AJ674=3,AJ674=4,AJ674=5,AJ674=6),VLOOKUP(AH674,INDEX((係数_バス貨物_ガソリン,係数_バス貨物_CNG,係数_バス貨物_軽油,係数_バス貨物_メタノール,係数_バス貨物_LPG),MATCH(AL674,【参考】排出ガスレベル!$AI$4:$AI$671,1),1,AR674):INDEX((係数_バス貨物_ガソリン,係数_バス貨物_CNG,係数_バス貨物_軽油,係数_バス貨物_メタノール,係数_バス貨物_LPG),MATCH(AL674+1,【参考】排出ガスレベル!$AI$4:$AI$671,1)-1,5,AR674),3,FALSE),IF(OR(AJ674=1,AJ674=2),VLOOKUP(AH674,INDEX((係数_乗用_ガソリン,係数_乗用_CNG,係数_乗用_軽油,係数_乗用_メタノール,係数_乗用_LPG),1,1,AR674):INDEX((係数_乗用_ガソリン,係数_乗用_CNG,係数_乗用_軽油,係数_乗用_メタノール,係数_乗用_LPG),125,5,AR674),3,FALSE))))))</f>
        <v/>
      </c>
      <c r="AP674" s="375" t="str">
        <f t="shared" si="180"/>
        <v/>
      </c>
      <c r="AQ674" s="444" t="str">
        <f t="shared" si="181"/>
        <v/>
      </c>
      <c r="AR674" s="375" t="str">
        <f t="shared" si="182"/>
        <v/>
      </c>
      <c r="AS674" s="377" t="str">
        <f t="shared" si="183"/>
        <v/>
      </c>
      <c r="AT674" s="378" t="str">
        <f t="shared" si="184"/>
        <v/>
      </c>
      <c r="AX674" s="625" t="b">
        <f t="shared" si="185"/>
        <v>0</v>
      </c>
      <c r="AY674" s="7" t="str">
        <f t="shared" si="186"/>
        <v>FALSEFALSEFALSE</v>
      </c>
      <c r="AZ674" s="626">
        <f t="shared" si="170"/>
        <v>0</v>
      </c>
      <c r="BA674" s="627" t="str">
        <f t="shared" si="187"/>
        <v/>
      </c>
      <c r="BB674" s="627">
        <f t="shared" si="171"/>
        <v>0</v>
      </c>
    </row>
    <row r="675" spans="1:54">
      <c r="A675" s="381">
        <v>618</v>
      </c>
      <c r="B675" s="117"/>
      <c r="C675" s="288"/>
      <c r="D675" s="289"/>
      <c r="E675" s="289"/>
      <c r="F675" s="290"/>
      <c r="G675" s="292"/>
      <c r="H675" s="116"/>
      <c r="I675" s="292"/>
      <c r="J675" s="116"/>
      <c r="K675" s="370"/>
      <c r="L675" s="370"/>
      <c r="M675" s="370"/>
      <c r="N675" s="371"/>
      <c r="O675" s="371"/>
      <c r="P675" s="371"/>
      <c r="Q675" s="371"/>
      <c r="R675" s="371"/>
      <c r="S675" s="371"/>
      <c r="T675" s="443"/>
      <c r="U675" s="539"/>
      <c r="V675" s="117"/>
      <c r="W675" s="118"/>
      <c r="X675" s="119"/>
      <c r="Y675" s="120"/>
      <c r="Z675" s="122"/>
      <c r="AA675" s="121"/>
      <c r="AB675" s="443"/>
      <c r="AC675" s="734"/>
      <c r="AD675" s="372"/>
      <c r="AE675" s="485"/>
      <c r="AF675" s="373" t="str">
        <f t="shared" si="172"/>
        <v/>
      </c>
      <c r="AG675" s="373" t="str">
        <f t="shared" si="173"/>
        <v/>
      </c>
      <c r="AH675" s="374" t="str">
        <f t="shared" si="174"/>
        <v/>
      </c>
      <c r="AI675" s="375" t="str">
        <f t="shared" si="175"/>
        <v/>
      </c>
      <c r="AJ675" s="375" t="str">
        <f t="shared" si="176"/>
        <v/>
      </c>
      <c r="AK675" s="375" t="str">
        <f t="shared" si="177"/>
        <v/>
      </c>
      <c r="AL675" s="375" t="str">
        <f t="shared" si="178"/>
        <v/>
      </c>
      <c r="AM675" s="375" t="str">
        <f t="shared" si="179"/>
        <v/>
      </c>
      <c r="AN675" s="376" t="str">
        <f>IF(AF675="","",IF(OR(AH675="",AH675="-"),"－",IF(OR(AM675=8,AM675=9),"",IF(OR(AJ675=3,AJ675=4,AJ675=5,AJ675=6),VLOOKUP(AH675,INDEX((係数_バス貨物_ガソリン,係数_バス貨物_CNG,係数_バス貨物_軽油,係数_バス貨物_メタノール,係数_バス貨物_LPG),MATCH(AL675,【参考】排出ガスレベル!$AI$4:$AI$671,1),1,AR675):INDEX((係数_バス貨物_ガソリン,係数_バス貨物_CNG,係数_バス貨物_軽油,係数_バス貨物_メタノール,係数_バス貨物_LPG),MATCH(AL675+1,【参考】排出ガスレベル!$AI$4:$AI$671,1)-1,5,AR675),2,FALSE),IF(OR(AJ675=1,AJ675=2),VLOOKUP(AH675,INDEX((係数_乗用_ガソリン,係数_乗用_CNG,係数_乗用_軽油,係数_乗用_メタノール,係数_乗用_LPG),1,1,AR675):INDEX((係数_乗用_ガソリン,係数_乗用_CNG,係数_乗用_軽油,係数_乗用_メタノール,係数_乗用_LPG),125,5,AR675),2,FALSE))))))</f>
        <v/>
      </c>
      <c r="AO675" s="376" t="str">
        <f>IF(T675="","",IF(OR(AH675="",AH675="-"),"－",IF(OR(AM675=8,AM675=9),"",IF(OR(AJ675=3,AJ675=4,AJ675=5,AJ675=6),VLOOKUP(AH675,INDEX((係数_バス貨物_ガソリン,係数_バス貨物_CNG,係数_バス貨物_軽油,係数_バス貨物_メタノール,係数_バス貨物_LPG),MATCH(AL675,【参考】排出ガスレベル!$AI$4:$AI$671,1),1,AR675):INDEX((係数_バス貨物_ガソリン,係数_バス貨物_CNG,係数_バス貨物_軽油,係数_バス貨物_メタノール,係数_バス貨物_LPG),MATCH(AL675+1,【参考】排出ガスレベル!$AI$4:$AI$671,1)-1,5,AR675),3,FALSE),IF(OR(AJ675=1,AJ675=2),VLOOKUP(AH675,INDEX((係数_乗用_ガソリン,係数_乗用_CNG,係数_乗用_軽油,係数_乗用_メタノール,係数_乗用_LPG),1,1,AR675):INDEX((係数_乗用_ガソリン,係数_乗用_CNG,係数_乗用_軽油,係数_乗用_メタノール,係数_乗用_LPG),125,5,AR675),3,FALSE))))))</f>
        <v/>
      </c>
      <c r="AP675" s="375" t="str">
        <f t="shared" si="180"/>
        <v/>
      </c>
      <c r="AQ675" s="444" t="str">
        <f t="shared" si="181"/>
        <v/>
      </c>
      <c r="AR675" s="375" t="str">
        <f t="shared" si="182"/>
        <v/>
      </c>
      <c r="AS675" s="377" t="str">
        <f t="shared" si="183"/>
        <v/>
      </c>
      <c r="AT675" s="378" t="str">
        <f t="shared" si="184"/>
        <v/>
      </c>
      <c r="AX675" s="625" t="b">
        <f t="shared" si="185"/>
        <v>0</v>
      </c>
      <c r="AY675" s="7" t="str">
        <f t="shared" si="186"/>
        <v>FALSEFALSEFALSE</v>
      </c>
      <c r="AZ675" s="626">
        <f t="shared" si="170"/>
        <v>0</v>
      </c>
      <c r="BA675" s="627" t="str">
        <f t="shared" si="187"/>
        <v/>
      </c>
      <c r="BB675" s="627">
        <f t="shared" si="171"/>
        <v>0</v>
      </c>
    </row>
    <row r="676" spans="1:54">
      <c r="A676" s="381">
        <v>619</v>
      </c>
      <c r="B676" s="117"/>
      <c r="C676" s="288"/>
      <c r="D676" s="289"/>
      <c r="E676" s="289"/>
      <c r="F676" s="290"/>
      <c r="G676" s="292"/>
      <c r="H676" s="116"/>
      <c r="I676" s="292"/>
      <c r="J676" s="116"/>
      <c r="K676" s="370"/>
      <c r="L676" s="370"/>
      <c r="M676" s="370"/>
      <c r="N676" s="371"/>
      <c r="O676" s="371"/>
      <c r="P676" s="371"/>
      <c r="Q676" s="371"/>
      <c r="R676" s="371"/>
      <c r="S676" s="371"/>
      <c r="T676" s="443"/>
      <c r="U676" s="539"/>
      <c r="V676" s="117"/>
      <c r="W676" s="118"/>
      <c r="X676" s="119"/>
      <c r="Y676" s="120"/>
      <c r="Z676" s="122"/>
      <c r="AA676" s="121"/>
      <c r="AB676" s="443"/>
      <c r="AC676" s="734"/>
      <c r="AD676" s="372"/>
      <c r="AE676" s="485"/>
      <c r="AF676" s="373" t="str">
        <f t="shared" si="172"/>
        <v/>
      </c>
      <c r="AG676" s="373" t="str">
        <f t="shared" si="173"/>
        <v/>
      </c>
      <c r="AH676" s="374" t="str">
        <f t="shared" si="174"/>
        <v/>
      </c>
      <c r="AI676" s="375" t="str">
        <f t="shared" si="175"/>
        <v/>
      </c>
      <c r="AJ676" s="375" t="str">
        <f t="shared" si="176"/>
        <v/>
      </c>
      <c r="AK676" s="375" t="str">
        <f t="shared" si="177"/>
        <v/>
      </c>
      <c r="AL676" s="375" t="str">
        <f t="shared" si="178"/>
        <v/>
      </c>
      <c r="AM676" s="375" t="str">
        <f t="shared" si="179"/>
        <v/>
      </c>
      <c r="AN676" s="376" t="str">
        <f>IF(AF676="","",IF(OR(AH676="",AH676="-"),"－",IF(OR(AM676=8,AM676=9),"",IF(OR(AJ676=3,AJ676=4,AJ676=5,AJ676=6),VLOOKUP(AH676,INDEX((係数_バス貨物_ガソリン,係数_バス貨物_CNG,係数_バス貨物_軽油,係数_バス貨物_メタノール,係数_バス貨物_LPG),MATCH(AL676,【参考】排出ガスレベル!$AI$4:$AI$671,1),1,AR676):INDEX((係数_バス貨物_ガソリン,係数_バス貨物_CNG,係数_バス貨物_軽油,係数_バス貨物_メタノール,係数_バス貨物_LPG),MATCH(AL676+1,【参考】排出ガスレベル!$AI$4:$AI$671,1)-1,5,AR676),2,FALSE),IF(OR(AJ676=1,AJ676=2),VLOOKUP(AH676,INDEX((係数_乗用_ガソリン,係数_乗用_CNG,係数_乗用_軽油,係数_乗用_メタノール,係数_乗用_LPG),1,1,AR676):INDEX((係数_乗用_ガソリン,係数_乗用_CNG,係数_乗用_軽油,係数_乗用_メタノール,係数_乗用_LPG),125,5,AR676),2,FALSE))))))</f>
        <v/>
      </c>
      <c r="AO676" s="376" t="str">
        <f>IF(T676="","",IF(OR(AH676="",AH676="-"),"－",IF(OR(AM676=8,AM676=9),"",IF(OR(AJ676=3,AJ676=4,AJ676=5,AJ676=6),VLOOKUP(AH676,INDEX((係数_バス貨物_ガソリン,係数_バス貨物_CNG,係数_バス貨物_軽油,係数_バス貨物_メタノール,係数_バス貨物_LPG),MATCH(AL676,【参考】排出ガスレベル!$AI$4:$AI$671,1),1,AR676):INDEX((係数_バス貨物_ガソリン,係数_バス貨物_CNG,係数_バス貨物_軽油,係数_バス貨物_メタノール,係数_バス貨物_LPG),MATCH(AL676+1,【参考】排出ガスレベル!$AI$4:$AI$671,1)-1,5,AR676),3,FALSE),IF(OR(AJ676=1,AJ676=2),VLOOKUP(AH676,INDEX((係数_乗用_ガソリン,係数_乗用_CNG,係数_乗用_軽油,係数_乗用_メタノール,係数_乗用_LPG),1,1,AR676):INDEX((係数_乗用_ガソリン,係数_乗用_CNG,係数_乗用_軽油,係数_乗用_メタノール,係数_乗用_LPG),125,5,AR676),3,FALSE))))))</f>
        <v/>
      </c>
      <c r="AP676" s="375" t="str">
        <f t="shared" si="180"/>
        <v/>
      </c>
      <c r="AQ676" s="444" t="str">
        <f t="shared" si="181"/>
        <v/>
      </c>
      <c r="AR676" s="375" t="str">
        <f t="shared" si="182"/>
        <v/>
      </c>
      <c r="AS676" s="377" t="str">
        <f t="shared" si="183"/>
        <v/>
      </c>
      <c r="AT676" s="378" t="str">
        <f t="shared" si="184"/>
        <v/>
      </c>
      <c r="AX676" s="625" t="b">
        <f t="shared" si="185"/>
        <v>0</v>
      </c>
      <c r="AY676" s="7" t="str">
        <f t="shared" si="186"/>
        <v>FALSEFALSEFALSE</v>
      </c>
      <c r="AZ676" s="626">
        <f t="shared" si="170"/>
        <v>0</v>
      </c>
      <c r="BA676" s="627" t="str">
        <f t="shared" si="187"/>
        <v/>
      </c>
      <c r="BB676" s="627">
        <f t="shared" si="171"/>
        <v>0</v>
      </c>
    </row>
    <row r="677" spans="1:54">
      <c r="A677" s="381">
        <v>620</v>
      </c>
      <c r="B677" s="117"/>
      <c r="C677" s="288"/>
      <c r="D677" s="289"/>
      <c r="E677" s="289"/>
      <c r="F677" s="290"/>
      <c r="G677" s="292"/>
      <c r="H677" s="116"/>
      <c r="I677" s="292"/>
      <c r="J677" s="116"/>
      <c r="K677" s="370"/>
      <c r="L677" s="370"/>
      <c r="M677" s="370"/>
      <c r="N677" s="371"/>
      <c r="O677" s="371"/>
      <c r="P677" s="371"/>
      <c r="Q677" s="371"/>
      <c r="R677" s="371"/>
      <c r="S677" s="371"/>
      <c r="T677" s="443"/>
      <c r="U677" s="539"/>
      <c r="V677" s="117"/>
      <c r="W677" s="118"/>
      <c r="X677" s="119"/>
      <c r="Y677" s="120"/>
      <c r="Z677" s="122"/>
      <c r="AA677" s="121"/>
      <c r="AB677" s="443"/>
      <c r="AC677" s="734"/>
      <c r="AD677" s="372"/>
      <c r="AE677" s="485"/>
      <c r="AF677" s="373" t="str">
        <f t="shared" si="172"/>
        <v/>
      </c>
      <c r="AG677" s="373" t="str">
        <f t="shared" si="173"/>
        <v/>
      </c>
      <c r="AH677" s="374" t="str">
        <f t="shared" si="174"/>
        <v/>
      </c>
      <c r="AI677" s="375" t="str">
        <f t="shared" si="175"/>
        <v/>
      </c>
      <c r="AJ677" s="375" t="str">
        <f t="shared" si="176"/>
        <v/>
      </c>
      <c r="AK677" s="375" t="str">
        <f t="shared" si="177"/>
        <v/>
      </c>
      <c r="AL677" s="375" t="str">
        <f t="shared" si="178"/>
        <v/>
      </c>
      <c r="AM677" s="375" t="str">
        <f t="shared" si="179"/>
        <v/>
      </c>
      <c r="AN677" s="376" t="str">
        <f>IF(AF677="","",IF(OR(AH677="",AH677="-"),"－",IF(OR(AM677=8,AM677=9),"",IF(OR(AJ677=3,AJ677=4,AJ677=5,AJ677=6),VLOOKUP(AH677,INDEX((係数_バス貨物_ガソリン,係数_バス貨物_CNG,係数_バス貨物_軽油,係数_バス貨物_メタノール,係数_バス貨物_LPG),MATCH(AL677,【参考】排出ガスレベル!$AI$4:$AI$671,1),1,AR677):INDEX((係数_バス貨物_ガソリン,係数_バス貨物_CNG,係数_バス貨物_軽油,係数_バス貨物_メタノール,係数_バス貨物_LPG),MATCH(AL677+1,【参考】排出ガスレベル!$AI$4:$AI$671,1)-1,5,AR677),2,FALSE),IF(OR(AJ677=1,AJ677=2),VLOOKUP(AH677,INDEX((係数_乗用_ガソリン,係数_乗用_CNG,係数_乗用_軽油,係数_乗用_メタノール,係数_乗用_LPG),1,1,AR677):INDEX((係数_乗用_ガソリン,係数_乗用_CNG,係数_乗用_軽油,係数_乗用_メタノール,係数_乗用_LPG),125,5,AR677),2,FALSE))))))</f>
        <v/>
      </c>
      <c r="AO677" s="376" t="str">
        <f>IF(T677="","",IF(OR(AH677="",AH677="-"),"－",IF(OR(AM677=8,AM677=9),"",IF(OR(AJ677=3,AJ677=4,AJ677=5,AJ677=6),VLOOKUP(AH677,INDEX((係数_バス貨物_ガソリン,係数_バス貨物_CNG,係数_バス貨物_軽油,係数_バス貨物_メタノール,係数_バス貨物_LPG),MATCH(AL677,【参考】排出ガスレベル!$AI$4:$AI$671,1),1,AR677):INDEX((係数_バス貨物_ガソリン,係数_バス貨物_CNG,係数_バス貨物_軽油,係数_バス貨物_メタノール,係数_バス貨物_LPG),MATCH(AL677+1,【参考】排出ガスレベル!$AI$4:$AI$671,1)-1,5,AR677),3,FALSE),IF(OR(AJ677=1,AJ677=2),VLOOKUP(AH677,INDEX((係数_乗用_ガソリン,係数_乗用_CNG,係数_乗用_軽油,係数_乗用_メタノール,係数_乗用_LPG),1,1,AR677):INDEX((係数_乗用_ガソリン,係数_乗用_CNG,係数_乗用_軽油,係数_乗用_メタノール,係数_乗用_LPG),125,5,AR677),3,FALSE))))))</f>
        <v/>
      </c>
      <c r="AP677" s="375" t="str">
        <f t="shared" si="180"/>
        <v/>
      </c>
      <c r="AQ677" s="444" t="str">
        <f t="shared" si="181"/>
        <v/>
      </c>
      <c r="AR677" s="375" t="str">
        <f t="shared" si="182"/>
        <v/>
      </c>
      <c r="AS677" s="377" t="str">
        <f t="shared" si="183"/>
        <v/>
      </c>
      <c r="AT677" s="378" t="str">
        <f t="shared" si="184"/>
        <v/>
      </c>
      <c r="AX677" s="625" t="b">
        <f t="shared" si="185"/>
        <v>0</v>
      </c>
      <c r="AY677" s="7" t="str">
        <f t="shared" si="186"/>
        <v>FALSEFALSEFALSE</v>
      </c>
      <c r="AZ677" s="626">
        <f t="shared" si="170"/>
        <v>0</v>
      </c>
      <c r="BA677" s="627" t="str">
        <f t="shared" si="187"/>
        <v/>
      </c>
      <c r="BB677" s="627">
        <f t="shared" si="171"/>
        <v>0</v>
      </c>
    </row>
    <row r="678" spans="1:54">
      <c r="A678" s="381">
        <v>621</v>
      </c>
      <c r="B678" s="117"/>
      <c r="C678" s="288"/>
      <c r="D678" s="289"/>
      <c r="E678" s="289"/>
      <c r="F678" s="290"/>
      <c r="G678" s="292"/>
      <c r="H678" s="116"/>
      <c r="I678" s="292"/>
      <c r="J678" s="116"/>
      <c r="K678" s="370"/>
      <c r="L678" s="370"/>
      <c r="M678" s="370"/>
      <c r="N678" s="371"/>
      <c r="O678" s="371"/>
      <c r="P678" s="371"/>
      <c r="Q678" s="371"/>
      <c r="R678" s="371"/>
      <c r="S678" s="371"/>
      <c r="T678" s="443"/>
      <c r="U678" s="539"/>
      <c r="V678" s="117"/>
      <c r="W678" s="118"/>
      <c r="X678" s="119"/>
      <c r="Y678" s="120"/>
      <c r="Z678" s="122"/>
      <c r="AA678" s="121"/>
      <c r="AB678" s="443"/>
      <c r="AC678" s="734"/>
      <c r="AD678" s="372"/>
      <c r="AE678" s="485"/>
      <c r="AF678" s="373" t="str">
        <f t="shared" si="172"/>
        <v/>
      </c>
      <c r="AG678" s="373" t="str">
        <f t="shared" si="173"/>
        <v/>
      </c>
      <c r="AH678" s="374" t="str">
        <f t="shared" si="174"/>
        <v/>
      </c>
      <c r="AI678" s="375" t="str">
        <f t="shared" si="175"/>
        <v/>
      </c>
      <c r="AJ678" s="375" t="str">
        <f t="shared" si="176"/>
        <v/>
      </c>
      <c r="AK678" s="375" t="str">
        <f t="shared" si="177"/>
        <v/>
      </c>
      <c r="AL678" s="375" t="str">
        <f t="shared" si="178"/>
        <v/>
      </c>
      <c r="AM678" s="375" t="str">
        <f t="shared" si="179"/>
        <v/>
      </c>
      <c r="AN678" s="376" t="str">
        <f>IF(AF678="","",IF(OR(AH678="",AH678="-"),"－",IF(OR(AM678=8,AM678=9),"",IF(OR(AJ678=3,AJ678=4,AJ678=5,AJ678=6),VLOOKUP(AH678,INDEX((係数_バス貨物_ガソリン,係数_バス貨物_CNG,係数_バス貨物_軽油,係数_バス貨物_メタノール,係数_バス貨物_LPG),MATCH(AL678,【参考】排出ガスレベル!$AI$4:$AI$671,1),1,AR678):INDEX((係数_バス貨物_ガソリン,係数_バス貨物_CNG,係数_バス貨物_軽油,係数_バス貨物_メタノール,係数_バス貨物_LPG),MATCH(AL678+1,【参考】排出ガスレベル!$AI$4:$AI$671,1)-1,5,AR678),2,FALSE),IF(OR(AJ678=1,AJ678=2),VLOOKUP(AH678,INDEX((係数_乗用_ガソリン,係数_乗用_CNG,係数_乗用_軽油,係数_乗用_メタノール,係数_乗用_LPG),1,1,AR678):INDEX((係数_乗用_ガソリン,係数_乗用_CNG,係数_乗用_軽油,係数_乗用_メタノール,係数_乗用_LPG),125,5,AR678),2,FALSE))))))</f>
        <v/>
      </c>
      <c r="AO678" s="376" t="str">
        <f>IF(T678="","",IF(OR(AH678="",AH678="-"),"－",IF(OR(AM678=8,AM678=9),"",IF(OR(AJ678=3,AJ678=4,AJ678=5,AJ678=6),VLOOKUP(AH678,INDEX((係数_バス貨物_ガソリン,係数_バス貨物_CNG,係数_バス貨物_軽油,係数_バス貨物_メタノール,係数_バス貨物_LPG),MATCH(AL678,【参考】排出ガスレベル!$AI$4:$AI$671,1),1,AR678):INDEX((係数_バス貨物_ガソリン,係数_バス貨物_CNG,係数_バス貨物_軽油,係数_バス貨物_メタノール,係数_バス貨物_LPG),MATCH(AL678+1,【参考】排出ガスレベル!$AI$4:$AI$671,1)-1,5,AR678),3,FALSE),IF(OR(AJ678=1,AJ678=2),VLOOKUP(AH678,INDEX((係数_乗用_ガソリン,係数_乗用_CNG,係数_乗用_軽油,係数_乗用_メタノール,係数_乗用_LPG),1,1,AR678):INDEX((係数_乗用_ガソリン,係数_乗用_CNG,係数_乗用_軽油,係数_乗用_メタノール,係数_乗用_LPG),125,5,AR678),3,FALSE))))))</f>
        <v/>
      </c>
      <c r="AP678" s="375" t="str">
        <f t="shared" si="180"/>
        <v/>
      </c>
      <c r="AQ678" s="444" t="str">
        <f t="shared" si="181"/>
        <v/>
      </c>
      <c r="AR678" s="375" t="str">
        <f t="shared" si="182"/>
        <v/>
      </c>
      <c r="AS678" s="377" t="str">
        <f t="shared" si="183"/>
        <v/>
      </c>
      <c r="AT678" s="378" t="str">
        <f t="shared" si="184"/>
        <v/>
      </c>
      <c r="AX678" s="625" t="b">
        <f t="shared" si="185"/>
        <v>0</v>
      </c>
      <c r="AY678" s="7" t="str">
        <f t="shared" si="186"/>
        <v>FALSEFALSEFALSE</v>
      </c>
      <c r="AZ678" s="626">
        <f t="shared" si="170"/>
        <v>0</v>
      </c>
      <c r="BA678" s="627" t="str">
        <f t="shared" si="187"/>
        <v/>
      </c>
      <c r="BB678" s="627">
        <f t="shared" si="171"/>
        <v>0</v>
      </c>
    </row>
    <row r="679" spans="1:54">
      <c r="A679" s="381">
        <v>622</v>
      </c>
      <c r="B679" s="117"/>
      <c r="C679" s="288"/>
      <c r="D679" s="289"/>
      <c r="E679" s="289"/>
      <c r="F679" s="290"/>
      <c r="G679" s="292"/>
      <c r="H679" s="116"/>
      <c r="I679" s="292"/>
      <c r="J679" s="116"/>
      <c r="K679" s="370"/>
      <c r="L679" s="370"/>
      <c r="M679" s="370"/>
      <c r="N679" s="371"/>
      <c r="O679" s="371"/>
      <c r="P679" s="371"/>
      <c r="Q679" s="371"/>
      <c r="R679" s="371"/>
      <c r="S679" s="371"/>
      <c r="T679" s="443"/>
      <c r="U679" s="539"/>
      <c r="V679" s="117"/>
      <c r="W679" s="118"/>
      <c r="X679" s="119"/>
      <c r="Y679" s="120"/>
      <c r="Z679" s="122"/>
      <c r="AA679" s="121"/>
      <c r="AB679" s="443"/>
      <c r="AC679" s="734"/>
      <c r="AD679" s="372"/>
      <c r="AE679" s="485"/>
      <c r="AF679" s="373" t="str">
        <f t="shared" si="172"/>
        <v/>
      </c>
      <c r="AG679" s="373" t="str">
        <f t="shared" si="173"/>
        <v/>
      </c>
      <c r="AH679" s="374" t="str">
        <f t="shared" si="174"/>
        <v/>
      </c>
      <c r="AI679" s="375" t="str">
        <f t="shared" si="175"/>
        <v/>
      </c>
      <c r="AJ679" s="375" t="str">
        <f t="shared" si="176"/>
        <v/>
      </c>
      <c r="AK679" s="375" t="str">
        <f t="shared" si="177"/>
        <v/>
      </c>
      <c r="AL679" s="375" t="str">
        <f t="shared" si="178"/>
        <v/>
      </c>
      <c r="AM679" s="375" t="str">
        <f t="shared" si="179"/>
        <v/>
      </c>
      <c r="AN679" s="376" t="str">
        <f>IF(AF679="","",IF(OR(AH679="",AH679="-"),"－",IF(OR(AM679=8,AM679=9),"",IF(OR(AJ679=3,AJ679=4,AJ679=5,AJ679=6),VLOOKUP(AH679,INDEX((係数_バス貨物_ガソリン,係数_バス貨物_CNG,係数_バス貨物_軽油,係数_バス貨物_メタノール,係数_バス貨物_LPG),MATCH(AL679,【参考】排出ガスレベル!$AI$4:$AI$671,1),1,AR679):INDEX((係数_バス貨物_ガソリン,係数_バス貨物_CNG,係数_バス貨物_軽油,係数_バス貨物_メタノール,係数_バス貨物_LPG),MATCH(AL679+1,【参考】排出ガスレベル!$AI$4:$AI$671,1)-1,5,AR679),2,FALSE),IF(OR(AJ679=1,AJ679=2),VLOOKUP(AH679,INDEX((係数_乗用_ガソリン,係数_乗用_CNG,係数_乗用_軽油,係数_乗用_メタノール,係数_乗用_LPG),1,1,AR679):INDEX((係数_乗用_ガソリン,係数_乗用_CNG,係数_乗用_軽油,係数_乗用_メタノール,係数_乗用_LPG),125,5,AR679),2,FALSE))))))</f>
        <v/>
      </c>
      <c r="AO679" s="376" t="str">
        <f>IF(T679="","",IF(OR(AH679="",AH679="-"),"－",IF(OR(AM679=8,AM679=9),"",IF(OR(AJ679=3,AJ679=4,AJ679=5,AJ679=6),VLOOKUP(AH679,INDEX((係数_バス貨物_ガソリン,係数_バス貨物_CNG,係数_バス貨物_軽油,係数_バス貨物_メタノール,係数_バス貨物_LPG),MATCH(AL679,【参考】排出ガスレベル!$AI$4:$AI$671,1),1,AR679):INDEX((係数_バス貨物_ガソリン,係数_バス貨物_CNG,係数_バス貨物_軽油,係数_バス貨物_メタノール,係数_バス貨物_LPG),MATCH(AL679+1,【参考】排出ガスレベル!$AI$4:$AI$671,1)-1,5,AR679),3,FALSE),IF(OR(AJ679=1,AJ679=2),VLOOKUP(AH679,INDEX((係数_乗用_ガソリン,係数_乗用_CNG,係数_乗用_軽油,係数_乗用_メタノール,係数_乗用_LPG),1,1,AR679):INDEX((係数_乗用_ガソリン,係数_乗用_CNG,係数_乗用_軽油,係数_乗用_メタノール,係数_乗用_LPG),125,5,AR679),3,FALSE))))))</f>
        <v/>
      </c>
      <c r="AP679" s="375" t="str">
        <f t="shared" si="180"/>
        <v/>
      </c>
      <c r="AQ679" s="444" t="str">
        <f t="shared" si="181"/>
        <v/>
      </c>
      <c r="AR679" s="375" t="str">
        <f t="shared" si="182"/>
        <v/>
      </c>
      <c r="AS679" s="377" t="str">
        <f t="shared" si="183"/>
        <v/>
      </c>
      <c r="AT679" s="378" t="str">
        <f t="shared" si="184"/>
        <v/>
      </c>
      <c r="AX679" s="625" t="b">
        <f t="shared" si="185"/>
        <v>0</v>
      </c>
      <c r="AY679" s="7" t="str">
        <f t="shared" si="186"/>
        <v>FALSEFALSEFALSE</v>
      </c>
      <c r="AZ679" s="626">
        <f t="shared" si="170"/>
        <v>0</v>
      </c>
      <c r="BA679" s="627" t="str">
        <f t="shared" si="187"/>
        <v/>
      </c>
      <c r="BB679" s="627">
        <f t="shared" si="171"/>
        <v>0</v>
      </c>
    </row>
    <row r="680" spans="1:54">
      <c r="A680" s="381">
        <v>623</v>
      </c>
      <c r="B680" s="117"/>
      <c r="C680" s="288"/>
      <c r="D680" s="289"/>
      <c r="E680" s="289"/>
      <c r="F680" s="290"/>
      <c r="G680" s="292"/>
      <c r="H680" s="116"/>
      <c r="I680" s="292"/>
      <c r="J680" s="116"/>
      <c r="K680" s="370"/>
      <c r="L680" s="370"/>
      <c r="M680" s="370"/>
      <c r="N680" s="371"/>
      <c r="O680" s="371"/>
      <c r="P680" s="371"/>
      <c r="Q680" s="371"/>
      <c r="R680" s="371"/>
      <c r="S680" s="371"/>
      <c r="T680" s="443"/>
      <c r="U680" s="539"/>
      <c r="V680" s="117"/>
      <c r="W680" s="118"/>
      <c r="X680" s="119"/>
      <c r="Y680" s="120"/>
      <c r="Z680" s="122"/>
      <c r="AA680" s="121"/>
      <c r="AB680" s="443"/>
      <c r="AC680" s="734"/>
      <c r="AD680" s="372"/>
      <c r="AE680" s="485"/>
      <c r="AF680" s="373" t="str">
        <f t="shared" si="172"/>
        <v/>
      </c>
      <c r="AG680" s="373" t="str">
        <f t="shared" si="173"/>
        <v/>
      </c>
      <c r="AH680" s="374" t="str">
        <f t="shared" si="174"/>
        <v/>
      </c>
      <c r="AI680" s="375" t="str">
        <f t="shared" si="175"/>
        <v/>
      </c>
      <c r="AJ680" s="375" t="str">
        <f t="shared" si="176"/>
        <v/>
      </c>
      <c r="AK680" s="375" t="str">
        <f t="shared" si="177"/>
        <v/>
      </c>
      <c r="AL680" s="375" t="str">
        <f t="shared" si="178"/>
        <v/>
      </c>
      <c r="AM680" s="375" t="str">
        <f t="shared" si="179"/>
        <v/>
      </c>
      <c r="AN680" s="376" t="str">
        <f>IF(AF680="","",IF(OR(AH680="",AH680="-"),"－",IF(OR(AM680=8,AM680=9),"",IF(OR(AJ680=3,AJ680=4,AJ680=5,AJ680=6),VLOOKUP(AH680,INDEX((係数_バス貨物_ガソリン,係数_バス貨物_CNG,係数_バス貨物_軽油,係数_バス貨物_メタノール,係数_バス貨物_LPG),MATCH(AL680,【参考】排出ガスレベル!$AI$4:$AI$671,1),1,AR680):INDEX((係数_バス貨物_ガソリン,係数_バス貨物_CNG,係数_バス貨物_軽油,係数_バス貨物_メタノール,係数_バス貨物_LPG),MATCH(AL680+1,【参考】排出ガスレベル!$AI$4:$AI$671,1)-1,5,AR680),2,FALSE),IF(OR(AJ680=1,AJ680=2),VLOOKUP(AH680,INDEX((係数_乗用_ガソリン,係数_乗用_CNG,係数_乗用_軽油,係数_乗用_メタノール,係数_乗用_LPG),1,1,AR680):INDEX((係数_乗用_ガソリン,係数_乗用_CNG,係数_乗用_軽油,係数_乗用_メタノール,係数_乗用_LPG),125,5,AR680),2,FALSE))))))</f>
        <v/>
      </c>
      <c r="AO680" s="376" t="str">
        <f>IF(T680="","",IF(OR(AH680="",AH680="-"),"－",IF(OR(AM680=8,AM680=9),"",IF(OR(AJ680=3,AJ680=4,AJ680=5,AJ680=6),VLOOKUP(AH680,INDEX((係数_バス貨物_ガソリン,係数_バス貨物_CNG,係数_バス貨物_軽油,係数_バス貨物_メタノール,係数_バス貨物_LPG),MATCH(AL680,【参考】排出ガスレベル!$AI$4:$AI$671,1),1,AR680):INDEX((係数_バス貨物_ガソリン,係数_バス貨物_CNG,係数_バス貨物_軽油,係数_バス貨物_メタノール,係数_バス貨物_LPG),MATCH(AL680+1,【参考】排出ガスレベル!$AI$4:$AI$671,1)-1,5,AR680),3,FALSE),IF(OR(AJ680=1,AJ680=2),VLOOKUP(AH680,INDEX((係数_乗用_ガソリン,係数_乗用_CNG,係数_乗用_軽油,係数_乗用_メタノール,係数_乗用_LPG),1,1,AR680):INDEX((係数_乗用_ガソリン,係数_乗用_CNG,係数_乗用_軽油,係数_乗用_メタノール,係数_乗用_LPG),125,5,AR680),3,FALSE))))))</f>
        <v/>
      </c>
      <c r="AP680" s="375" t="str">
        <f t="shared" si="180"/>
        <v/>
      </c>
      <c r="AQ680" s="444" t="str">
        <f t="shared" si="181"/>
        <v/>
      </c>
      <c r="AR680" s="375" t="str">
        <f t="shared" si="182"/>
        <v/>
      </c>
      <c r="AS680" s="377" t="str">
        <f t="shared" si="183"/>
        <v/>
      </c>
      <c r="AT680" s="378" t="str">
        <f t="shared" si="184"/>
        <v/>
      </c>
      <c r="AX680" s="625" t="b">
        <f t="shared" si="185"/>
        <v>0</v>
      </c>
      <c r="AY680" s="7" t="str">
        <f t="shared" si="186"/>
        <v>FALSEFALSEFALSE</v>
      </c>
      <c r="AZ680" s="626">
        <f t="shared" si="170"/>
        <v>0</v>
      </c>
      <c r="BA680" s="627" t="str">
        <f t="shared" si="187"/>
        <v/>
      </c>
      <c r="BB680" s="627">
        <f t="shared" si="171"/>
        <v>0</v>
      </c>
    </row>
    <row r="681" spans="1:54">
      <c r="A681" s="381">
        <v>624</v>
      </c>
      <c r="B681" s="117"/>
      <c r="C681" s="288"/>
      <c r="D681" s="289"/>
      <c r="E681" s="289"/>
      <c r="F681" s="290"/>
      <c r="G681" s="292"/>
      <c r="H681" s="116"/>
      <c r="I681" s="292"/>
      <c r="J681" s="116"/>
      <c r="K681" s="370"/>
      <c r="L681" s="370"/>
      <c r="M681" s="370"/>
      <c r="N681" s="371"/>
      <c r="O681" s="371"/>
      <c r="P681" s="371"/>
      <c r="Q681" s="371"/>
      <c r="R681" s="371"/>
      <c r="S681" s="371"/>
      <c r="T681" s="443"/>
      <c r="U681" s="539"/>
      <c r="V681" s="117"/>
      <c r="W681" s="118"/>
      <c r="X681" s="119"/>
      <c r="Y681" s="120"/>
      <c r="Z681" s="122"/>
      <c r="AA681" s="121"/>
      <c r="AB681" s="443"/>
      <c r="AC681" s="734"/>
      <c r="AD681" s="372"/>
      <c r="AE681" s="485"/>
      <c r="AF681" s="373" t="str">
        <f t="shared" si="172"/>
        <v/>
      </c>
      <c r="AG681" s="373" t="str">
        <f t="shared" si="173"/>
        <v/>
      </c>
      <c r="AH681" s="374" t="str">
        <f t="shared" si="174"/>
        <v/>
      </c>
      <c r="AI681" s="375" t="str">
        <f t="shared" si="175"/>
        <v/>
      </c>
      <c r="AJ681" s="375" t="str">
        <f t="shared" si="176"/>
        <v/>
      </c>
      <c r="AK681" s="375" t="str">
        <f t="shared" si="177"/>
        <v/>
      </c>
      <c r="AL681" s="375" t="str">
        <f t="shared" si="178"/>
        <v/>
      </c>
      <c r="AM681" s="375" t="str">
        <f t="shared" si="179"/>
        <v/>
      </c>
      <c r="AN681" s="376" t="str">
        <f>IF(AF681="","",IF(OR(AH681="",AH681="-"),"－",IF(OR(AM681=8,AM681=9),"",IF(OR(AJ681=3,AJ681=4,AJ681=5,AJ681=6),VLOOKUP(AH681,INDEX((係数_バス貨物_ガソリン,係数_バス貨物_CNG,係数_バス貨物_軽油,係数_バス貨物_メタノール,係数_バス貨物_LPG),MATCH(AL681,【参考】排出ガスレベル!$AI$4:$AI$671,1),1,AR681):INDEX((係数_バス貨物_ガソリン,係数_バス貨物_CNG,係数_バス貨物_軽油,係数_バス貨物_メタノール,係数_バス貨物_LPG),MATCH(AL681+1,【参考】排出ガスレベル!$AI$4:$AI$671,1)-1,5,AR681),2,FALSE),IF(OR(AJ681=1,AJ681=2),VLOOKUP(AH681,INDEX((係数_乗用_ガソリン,係数_乗用_CNG,係数_乗用_軽油,係数_乗用_メタノール,係数_乗用_LPG),1,1,AR681):INDEX((係数_乗用_ガソリン,係数_乗用_CNG,係数_乗用_軽油,係数_乗用_メタノール,係数_乗用_LPG),125,5,AR681),2,FALSE))))))</f>
        <v/>
      </c>
      <c r="AO681" s="376" t="str">
        <f>IF(T681="","",IF(OR(AH681="",AH681="-"),"－",IF(OR(AM681=8,AM681=9),"",IF(OR(AJ681=3,AJ681=4,AJ681=5,AJ681=6),VLOOKUP(AH681,INDEX((係数_バス貨物_ガソリン,係数_バス貨物_CNG,係数_バス貨物_軽油,係数_バス貨物_メタノール,係数_バス貨物_LPG),MATCH(AL681,【参考】排出ガスレベル!$AI$4:$AI$671,1),1,AR681):INDEX((係数_バス貨物_ガソリン,係数_バス貨物_CNG,係数_バス貨物_軽油,係数_バス貨物_メタノール,係数_バス貨物_LPG),MATCH(AL681+1,【参考】排出ガスレベル!$AI$4:$AI$671,1)-1,5,AR681),3,FALSE),IF(OR(AJ681=1,AJ681=2),VLOOKUP(AH681,INDEX((係数_乗用_ガソリン,係数_乗用_CNG,係数_乗用_軽油,係数_乗用_メタノール,係数_乗用_LPG),1,1,AR681):INDEX((係数_乗用_ガソリン,係数_乗用_CNG,係数_乗用_軽油,係数_乗用_メタノール,係数_乗用_LPG),125,5,AR681),3,FALSE))))))</f>
        <v/>
      </c>
      <c r="AP681" s="375" t="str">
        <f t="shared" si="180"/>
        <v/>
      </c>
      <c r="AQ681" s="444" t="str">
        <f t="shared" si="181"/>
        <v/>
      </c>
      <c r="AR681" s="375" t="str">
        <f t="shared" si="182"/>
        <v/>
      </c>
      <c r="AS681" s="377" t="str">
        <f t="shared" si="183"/>
        <v/>
      </c>
      <c r="AT681" s="378" t="str">
        <f t="shared" si="184"/>
        <v/>
      </c>
      <c r="AX681" s="625" t="b">
        <f t="shared" si="185"/>
        <v>0</v>
      </c>
      <c r="AY681" s="7" t="str">
        <f t="shared" si="186"/>
        <v>FALSEFALSEFALSE</v>
      </c>
      <c r="AZ681" s="626">
        <f t="shared" si="170"/>
        <v>0</v>
      </c>
      <c r="BA681" s="627" t="str">
        <f t="shared" si="187"/>
        <v/>
      </c>
      <c r="BB681" s="627">
        <f t="shared" si="171"/>
        <v>0</v>
      </c>
    </row>
    <row r="682" spans="1:54">
      <c r="A682" s="381">
        <v>625</v>
      </c>
      <c r="B682" s="117"/>
      <c r="C682" s="288"/>
      <c r="D682" s="289"/>
      <c r="E682" s="289"/>
      <c r="F682" s="290"/>
      <c r="G682" s="292"/>
      <c r="H682" s="116"/>
      <c r="I682" s="292"/>
      <c r="J682" s="116"/>
      <c r="K682" s="370"/>
      <c r="L682" s="370"/>
      <c r="M682" s="370"/>
      <c r="N682" s="371"/>
      <c r="O682" s="371"/>
      <c r="P682" s="371"/>
      <c r="Q682" s="371"/>
      <c r="R682" s="371"/>
      <c r="S682" s="371"/>
      <c r="T682" s="443"/>
      <c r="U682" s="539"/>
      <c r="V682" s="117"/>
      <c r="W682" s="118"/>
      <c r="X682" s="119"/>
      <c r="Y682" s="120"/>
      <c r="Z682" s="122"/>
      <c r="AA682" s="121"/>
      <c r="AB682" s="443"/>
      <c r="AC682" s="734"/>
      <c r="AD682" s="372"/>
      <c r="AE682" s="485"/>
      <c r="AF682" s="373" t="str">
        <f t="shared" si="172"/>
        <v/>
      </c>
      <c r="AG682" s="373" t="str">
        <f t="shared" si="173"/>
        <v/>
      </c>
      <c r="AH682" s="374" t="str">
        <f t="shared" si="174"/>
        <v/>
      </c>
      <c r="AI682" s="375" t="str">
        <f t="shared" si="175"/>
        <v/>
      </c>
      <c r="AJ682" s="375" t="str">
        <f t="shared" si="176"/>
        <v/>
      </c>
      <c r="AK682" s="375" t="str">
        <f t="shared" si="177"/>
        <v/>
      </c>
      <c r="AL682" s="375" t="str">
        <f t="shared" si="178"/>
        <v/>
      </c>
      <c r="AM682" s="375" t="str">
        <f t="shared" si="179"/>
        <v/>
      </c>
      <c r="AN682" s="376" t="str">
        <f>IF(AF682="","",IF(OR(AH682="",AH682="-"),"－",IF(OR(AM682=8,AM682=9),"",IF(OR(AJ682=3,AJ682=4,AJ682=5,AJ682=6),VLOOKUP(AH682,INDEX((係数_バス貨物_ガソリン,係数_バス貨物_CNG,係数_バス貨物_軽油,係数_バス貨物_メタノール,係数_バス貨物_LPG),MATCH(AL682,【参考】排出ガスレベル!$AI$4:$AI$671,1),1,AR682):INDEX((係数_バス貨物_ガソリン,係数_バス貨物_CNG,係数_バス貨物_軽油,係数_バス貨物_メタノール,係数_バス貨物_LPG),MATCH(AL682+1,【参考】排出ガスレベル!$AI$4:$AI$671,1)-1,5,AR682),2,FALSE),IF(OR(AJ682=1,AJ682=2),VLOOKUP(AH682,INDEX((係数_乗用_ガソリン,係数_乗用_CNG,係数_乗用_軽油,係数_乗用_メタノール,係数_乗用_LPG),1,1,AR682):INDEX((係数_乗用_ガソリン,係数_乗用_CNG,係数_乗用_軽油,係数_乗用_メタノール,係数_乗用_LPG),125,5,AR682),2,FALSE))))))</f>
        <v/>
      </c>
      <c r="AO682" s="376" t="str">
        <f>IF(T682="","",IF(OR(AH682="",AH682="-"),"－",IF(OR(AM682=8,AM682=9),"",IF(OR(AJ682=3,AJ682=4,AJ682=5,AJ682=6),VLOOKUP(AH682,INDEX((係数_バス貨物_ガソリン,係数_バス貨物_CNG,係数_バス貨物_軽油,係数_バス貨物_メタノール,係数_バス貨物_LPG),MATCH(AL682,【参考】排出ガスレベル!$AI$4:$AI$671,1),1,AR682):INDEX((係数_バス貨物_ガソリン,係数_バス貨物_CNG,係数_バス貨物_軽油,係数_バス貨物_メタノール,係数_バス貨物_LPG),MATCH(AL682+1,【参考】排出ガスレベル!$AI$4:$AI$671,1)-1,5,AR682),3,FALSE),IF(OR(AJ682=1,AJ682=2),VLOOKUP(AH682,INDEX((係数_乗用_ガソリン,係数_乗用_CNG,係数_乗用_軽油,係数_乗用_メタノール,係数_乗用_LPG),1,1,AR682):INDEX((係数_乗用_ガソリン,係数_乗用_CNG,係数_乗用_軽油,係数_乗用_メタノール,係数_乗用_LPG),125,5,AR682),3,FALSE))))))</f>
        <v/>
      </c>
      <c r="AP682" s="375" t="str">
        <f t="shared" si="180"/>
        <v/>
      </c>
      <c r="AQ682" s="444" t="str">
        <f t="shared" si="181"/>
        <v/>
      </c>
      <c r="AR682" s="375" t="str">
        <f t="shared" si="182"/>
        <v/>
      </c>
      <c r="AS682" s="377" t="str">
        <f t="shared" si="183"/>
        <v/>
      </c>
      <c r="AT682" s="378" t="str">
        <f t="shared" si="184"/>
        <v/>
      </c>
      <c r="AX682" s="625" t="b">
        <f t="shared" si="185"/>
        <v>0</v>
      </c>
      <c r="AY682" s="7" t="str">
        <f t="shared" si="186"/>
        <v>FALSEFALSEFALSE</v>
      </c>
      <c r="AZ682" s="626">
        <f t="shared" si="170"/>
        <v>0</v>
      </c>
      <c r="BA682" s="627" t="str">
        <f t="shared" si="187"/>
        <v/>
      </c>
      <c r="BB682" s="627">
        <f t="shared" si="171"/>
        <v>0</v>
      </c>
    </row>
    <row r="683" spans="1:54">
      <c r="A683" s="381">
        <v>626</v>
      </c>
      <c r="B683" s="117"/>
      <c r="C683" s="288"/>
      <c r="D683" s="289"/>
      <c r="E683" s="289"/>
      <c r="F683" s="290"/>
      <c r="G683" s="292"/>
      <c r="H683" s="116"/>
      <c r="I683" s="292"/>
      <c r="J683" s="116"/>
      <c r="K683" s="370"/>
      <c r="L683" s="370"/>
      <c r="M683" s="370"/>
      <c r="N683" s="371"/>
      <c r="O683" s="371"/>
      <c r="P683" s="371"/>
      <c r="Q683" s="371"/>
      <c r="R683" s="371"/>
      <c r="S683" s="371"/>
      <c r="T683" s="443"/>
      <c r="U683" s="539"/>
      <c r="V683" s="117"/>
      <c r="W683" s="118"/>
      <c r="X683" s="119"/>
      <c r="Y683" s="120"/>
      <c r="Z683" s="122"/>
      <c r="AA683" s="121"/>
      <c r="AB683" s="443"/>
      <c r="AC683" s="734"/>
      <c r="AD683" s="372"/>
      <c r="AE683" s="485"/>
      <c r="AF683" s="373" t="str">
        <f t="shared" si="172"/>
        <v/>
      </c>
      <c r="AG683" s="373" t="str">
        <f t="shared" si="173"/>
        <v/>
      </c>
      <c r="AH683" s="374" t="str">
        <f t="shared" si="174"/>
        <v/>
      </c>
      <c r="AI683" s="375" t="str">
        <f t="shared" si="175"/>
        <v/>
      </c>
      <c r="AJ683" s="375" t="str">
        <f t="shared" si="176"/>
        <v/>
      </c>
      <c r="AK683" s="375" t="str">
        <f t="shared" si="177"/>
        <v/>
      </c>
      <c r="AL683" s="375" t="str">
        <f t="shared" si="178"/>
        <v/>
      </c>
      <c r="AM683" s="375" t="str">
        <f t="shared" si="179"/>
        <v/>
      </c>
      <c r="AN683" s="376" t="str">
        <f>IF(AF683="","",IF(OR(AH683="",AH683="-"),"－",IF(OR(AM683=8,AM683=9),"",IF(OR(AJ683=3,AJ683=4,AJ683=5,AJ683=6),VLOOKUP(AH683,INDEX((係数_バス貨物_ガソリン,係数_バス貨物_CNG,係数_バス貨物_軽油,係数_バス貨物_メタノール,係数_バス貨物_LPG),MATCH(AL683,【参考】排出ガスレベル!$AI$4:$AI$671,1),1,AR683):INDEX((係数_バス貨物_ガソリン,係数_バス貨物_CNG,係数_バス貨物_軽油,係数_バス貨物_メタノール,係数_バス貨物_LPG),MATCH(AL683+1,【参考】排出ガスレベル!$AI$4:$AI$671,1)-1,5,AR683),2,FALSE),IF(OR(AJ683=1,AJ683=2),VLOOKUP(AH683,INDEX((係数_乗用_ガソリン,係数_乗用_CNG,係数_乗用_軽油,係数_乗用_メタノール,係数_乗用_LPG),1,1,AR683):INDEX((係数_乗用_ガソリン,係数_乗用_CNG,係数_乗用_軽油,係数_乗用_メタノール,係数_乗用_LPG),125,5,AR683),2,FALSE))))))</f>
        <v/>
      </c>
      <c r="AO683" s="376" t="str">
        <f>IF(T683="","",IF(OR(AH683="",AH683="-"),"－",IF(OR(AM683=8,AM683=9),"",IF(OR(AJ683=3,AJ683=4,AJ683=5,AJ683=6),VLOOKUP(AH683,INDEX((係数_バス貨物_ガソリン,係数_バス貨物_CNG,係数_バス貨物_軽油,係数_バス貨物_メタノール,係数_バス貨物_LPG),MATCH(AL683,【参考】排出ガスレベル!$AI$4:$AI$671,1),1,AR683):INDEX((係数_バス貨物_ガソリン,係数_バス貨物_CNG,係数_バス貨物_軽油,係数_バス貨物_メタノール,係数_バス貨物_LPG),MATCH(AL683+1,【参考】排出ガスレベル!$AI$4:$AI$671,1)-1,5,AR683),3,FALSE),IF(OR(AJ683=1,AJ683=2),VLOOKUP(AH683,INDEX((係数_乗用_ガソリン,係数_乗用_CNG,係数_乗用_軽油,係数_乗用_メタノール,係数_乗用_LPG),1,1,AR683):INDEX((係数_乗用_ガソリン,係数_乗用_CNG,係数_乗用_軽油,係数_乗用_メタノール,係数_乗用_LPG),125,5,AR683),3,FALSE))))))</f>
        <v/>
      </c>
      <c r="AP683" s="375" t="str">
        <f t="shared" si="180"/>
        <v/>
      </c>
      <c r="AQ683" s="444" t="str">
        <f t="shared" si="181"/>
        <v/>
      </c>
      <c r="AR683" s="375" t="str">
        <f t="shared" si="182"/>
        <v/>
      </c>
      <c r="AS683" s="377" t="str">
        <f t="shared" si="183"/>
        <v/>
      </c>
      <c r="AT683" s="378" t="str">
        <f t="shared" si="184"/>
        <v/>
      </c>
      <c r="AX683" s="625" t="b">
        <f t="shared" si="185"/>
        <v>0</v>
      </c>
      <c r="AY683" s="7" t="str">
        <f t="shared" si="186"/>
        <v>FALSEFALSEFALSE</v>
      </c>
      <c r="AZ683" s="626">
        <f t="shared" si="170"/>
        <v>0</v>
      </c>
      <c r="BA683" s="627" t="str">
        <f t="shared" si="187"/>
        <v/>
      </c>
      <c r="BB683" s="627">
        <f t="shared" si="171"/>
        <v>0</v>
      </c>
    </row>
    <row r="684" spans="1:54">
      <c r="A684" s="381">
        <v>627</v>
      </c>
      <c r="B684" s="117"/>
      <c r="C684" s="288"/>
      <c r="D684" s="289"/>
      <c r="E684" s="289"/>
      <c r="F684" s="290"/>
      <c r="G684" s="292"/>
      <c r="H684" s="116"/>
      <c r="I684" s="292"/>
      <c r="J684" s="116"/>
      <c r="K684" s="370"/>
      <c r="L684" s="370"/>
      <c r="M684" s="370"/>
      <c r="N684" s="371"/>
      <c r="O684" s="371"/>
      <c r="P684" s="371"/>
      <c r="Q684" s="371"/>
      <c r="R684" s="371"/>
      <c r="S684" s="371"/>
      <c r="T684" s="443"/>
      <c r="U684" s="539"/>
      <c r="V684" s="117"/>
      <c r="W684" s="118"/>
      <c r="X684" s="119"/>
      <c r="Y684" s="120"/>
      <c r="Z684" s="122"/>
      <c r="AA684" s="121"/>
      <c r="AB684" s="443"/>
      <c r="AC684" s="734"/>
      <c r="AD684" s="372"/>
      <c r="AE684" s="485"/>
      <c r="AF684" s="373" t="str">
        <f t="shared" si="172"/>
        <v/>
      </c>
      <c r="AG684" s="373" t="str">
        <f t="shared" si="173"/>
        <v/>
      </c>
      <c r="AH684" s="374" t="str">
        <f t="shared" si="174"/>
        <v/>
      </c>
      <c r="AI684" s="375" t="str">
        <f t="shared" si="175"/>
        <v/>
      </c>
      <c r="AJ684" s="375" t="str">
        <f t="shared" si="176"/>
        <v/>
      </c>
      <c r="AK684" s="375" t="str">
        <f t="shared" si="177"/>
        <v/>
      </c>
      <c r="AL684" s="375" t="str">
        <f t="shared" si="178"/>
        <v/>
      </c>
      <c r="AM684" s="375" t="str">
        <f t="shared" si="179"/>
        <v/>
      </c>
      <c r="AN684" s="376" t="str">
        <f>IF(AF684="","",IF(OR(AH684="",AH684="-"),"－",IF(OR(AM684=8,AM684=9),"",IF(OR(AJ684=3,AJ684=4,AJ684=5,AJ684=6),VLOOKUP(AH684,INDEX((係数_バス貨物_ガソリン,係数_バス貨物_CNG,係数_バス貨物_軽油,係数_バス貨物_メタノール,係数_バス貨物_LPG),MATCH(AL684,【参考】排出ガスレベル!$AI$4:$AI$671,1),1,AR684):INDEX((係数_バス貨物_ガソリン,係数_バス貨物_CNG,係数_バス貨物_軽油,係数_バス貨物_メタノール,係数_バス貨物_LPG),MATCH(AL684+1,【参考】排出ガスレベル!$AI$4:$AI$671,1)-1,5,AR684),2,FALSE),IF(OR(AJ684=1,AJ684=2),VLOOKUP(AH684,INDEX((係数_乗用_ガソリン,係数_乗用_CNG,係数_乗用_軽油,係数_乗用_メタノール,係数_乗用_LPG),1,1,AR684):INDEX((係数_乗用_ガソリン,係数_乗用_CNG,係数_乗用_軽油,係数_乗用_メタノール,係数_乗用_LPG),125,5,AR684),2,FALSE))))))</f>
        <v/>
      </c>
      <c r="AO684" s="376" t="str">
        <f>IF(T684="","",IF(OR(AH684="",AH684="-"),"－",IF(OR(AM684=8,AM684=9),"",IF(OR(AJ684=3,AJ684=4,AJ684=5,AJ684=6),VLOOKUP(AH684,INDEX((係数_バス貨物_ガソリン,係数_バス貨物_CNG,係数_バス貨物_軽油,係数_バス貨物_メタノール,係数_バス貨物_LPG),MATCH(AL684,【参考】排出ガスレベル!$AI$4:$AI$671,1),1,AR684):INDEX((係数_バス貨物_ガソリン,係数_バス貨物_CNG,係数_バス貨物_軽油,係数_バス貨物_メタノール,係数_バス貨物_LPG),MATCH(AL684+1,【参考】排出ガスレベル!$AI$4:$AI$671,1)-1,5,AR684),3,FALSE),IF(OR(AJ684=1,AJ684=2),VLOOKUP(AH684,INDEX((係数_乗用_ガソリン,係数_乗用_CNG,係数_乗用_軽油,係数_乗用_メタノール,係数_乗用_LPG),1,1,AR684):INDEX((係数_乗用_ガソリン,係数_乗用_CNG,係数_乗用_軽油,係数_乗用_メタノール,係数_乗用_LPG),125,5,AR684),3,FALSE))))))</f>
        <v/>
      </c>
      <c r="AP684" s="375" t="str">
        <f t="shared" si="180"/>
        <v/>
      </c>
      <c r="AQ684" s="444" t="str">
        <f t="shared" si="181"/>
        <v/>
      </c>
      <c r="AR684" s="375" t="str">
        <f t="shared" si="182"/>
        <v/>
      </c>
      <c r="AS684" s="377" t="str">
        <f t="shared" si="183"/>
        <v/>
      </c>
      <c r="AT684" s="378" t="str">
        <f t="shared" si="184"/>
        <v/>
      </c>
      <c r="AX684" s="625" t="b">
        <f t="shared" si="185"/>
        <v>0</v>
      </c>
      <c r="AY684" s="7" t="str">
        <f t="shared" si="186"/>
        <v>FALSEFALSEFALSE</v>
      </c>
      <c r="AZ684" s="626">
        <f t="shared" si="170"/>
        <v>0</v>
      </c>
      <c r="BA684" s="627" t="str">
        <f t="shared" si="187"/>
        <v/>
      </c>
      <c r="BB684" s="627">
        <f t="shared" si="171"/>
        <v>0</v>
      </c>
    </row>
    <row r="685" spans="1:54">
      <c r="A685" s="381">
        <v>628</v>
      </c>
      <c r="B685" s="117"/>
      <c r="C685" s="288"/>
      <c r="D685" s="289"/>
      <c r="E685" s="289"/>
      <c r="F685" s="290"/>
      <c r="G685" s="292"/>
      <c r="H685" s="116"/>
      <c r="I685" s="292"/>
      <c r="J685" s="116"/>
      <c r="K685" s="370"/>
      <c r="L685" s="370"/>
      <c r="M685" s="370"/>
      <c r="N685" s="371"/>
      <c r="O685" s="371"/>
      <c r="P685" s="371"/>
      <c r="Q685" s="371"/>
      <c r="R685" s="371"/>
      <c r="S685" s="371"/>
      <c r="T685" s="443"/>
      <c r="U685" s="539"/>
      <c r="V685" s="117"/>
      <c r="W685" s="118"/>
      <c r="X685" s="119"/>
      <c r="Y685" s="120"/>
      <c r="Z685" s="122"/>
      <c r="AA685" s="121"/>
      <c r="AB685" s="443"/>
      <c r="AC685" s="734"/>
      <c r="AD685" s="372"/>
      <c r="AE685" s="485"/>
      <c r="AF685" s="373" t="str">
        <f t="shared" si="172"/>
        <v/>
      </c>
      <c r="AG685" s="373" t="str">
        <f t="shared" si="173"/>
        <v/>
      </c>
      <c r="AH685" s="374" t="str">
        <f t="shared" si="174"/>
        <v/>
      </c>
      <c r="AI685" s="375" t="str">
        <f t="shared" si="175"/>
        <v/>
      </c>
      <c r="AJ685" s="375" t="str">
        <f t="shared" si="176"/>
        <v/>
      </c>
      <c r="AK685" s="375" t="str">
        <f t="shared" si="177"/>
        <v/>
      </c>
      <c r="AL685" s="375" t="str">
        <f t="shared" si="178"/>
        <v/>
      </c>
      <c r="AM685" s="375" t="str">
        <f t="shared" si="179"/>
        <v/>
      </c>
      <c r="AN685" s="376" t="str">
        <f>IF(AF685="","",IF(OR(AH685="",AH685="-"),"－",IF(OR(AM685=8,AM685=9),"",IF(OR(AJ685=3,AJ685=4,AJ685=5,AJ685=6),VLOOKUP(AH685,INDEX((係数_バス貨物_ガソリン,係数_バス貨物_CNG,係数_バス貨物_軽油,係数_バス貨物_メタノール,係数_バス貨物_LPG),MATCH(AL685,【参考】排出ガスレベル!$AI$4:$AI$671,1),1,AR685):INDEX((係数_バス貨物_ガソリン,係数_バス貨物_CNG,係数_バス貨物_軽油,係数_バス貨物_メタノール,係数_バス貨物_LPG),MATCH(AL685+1,【参考】排出ガスレベル!$AI$4:$AI$671,1)-1,5,AR685),2,FALSE),IF(OR(AJ685=1,AJ685=2),VLOOKUP(AH685,INDEX((係数_乗用_ガソリン,係数_乗用_CNG,係数_乗用_軽油,係数_乗用_メタノール,係数_乗用_LPG),1,1,AR685):INDEX((係数_乗用_ガソリン,係数_乗用_CNG,係数_乗用_軽油,係数_乗用_メタノール,係数_乗用_LPG),125,5,AR685),2,FALSE))))))</f>
        <v/>
      </c>
      <c r="AO685" s="376" t="str">
        <f>IF(T685="","",IF(OR(AH685="",AH685="-"),"－",IF(OR(AM685=8,AM685=9),"",IF(OR(AJ685=3,AJ685=4,AJ685=5,AJ685=6),VLOOKUP(AH685,INDEX((係数_バス貨物_ガソリン,係数_バス貨物_CNG,係数_バス貨物_軽油,係数_バス貨物_メタノール,係数_バス貨物_LPG),MATCH(AL685,【参考】排出ガスレベル!$AI$4:$AI$671,1),1,AR685):INDEX((係数_バス貨物_ガソリン,係数_バス貨物_CNG,係数_バス貨物_軽油,係数_バス貨物_メタノール,係数_バス貨物_LPG),MATCH(AL685+1,【参考】排出ガスレベル!$AI$4:$AI$671,1)-1,5,AR685),3,FALSE),IF(OR(AJ685=1,AJ685=2),VLOOKUP(AH685,INDEX((係数_乗用_ガソリン,係数_乗用_CNG,係数_乗用_軽油,係数_乗用_メタノール,係数_乗用_LPG),1,1,AR685):INDEX((係数_乗用_ガソリン,係数_乗用_CNG,係数_乗用_軽油,係数_乗用_メタノール,係数_乗用_LPG),125,5,AR685),3,FALSE))))))</f>
        <v/>
      </c>
      <c r="AP685" s="375" t="str">
        <f t="shared" si="180"/>
        <v/>
      </c>
      <c r="AQ685" s="444" t="str">
        <f t="shared" si="181"/>
        <v/>
      </c>
      <c r="AR685" s="375" t="str">
        <f t="shared" si="182"/>
        <v/>
      </c>
      <c r="AS685" s="377" t="str">
        <f t="shared" si="183"/>
        <v/>
      </c>
      <c r="AT685" s="378" t="str">
        <f t="shared" si="184"/>
        <v/>
      </c>
      <c r="AX685" s="625" t="b">
        <f t="shared" si="185"/>
        <v>0</v>
      </c>
      <c r="AY685" s="7" t="str">
        <f t="shared" si="186"/>
        <v>FALSEFALSEFALSE</v>
      </c>
      <c r="AZ685" s="626">
        <f t="shared" si="170"/>
        <v>0</v>
      </c>
      <c r="BA685" s="627" t="str">
        <f t="shared" si="187"/>
        <v/>
      </c>
      <c r="BB685" s="627">
        <f t="shared" si="171"/>
        <v>0</v>
      </c>
    </row>
    <row r="686" spans="1:54">
      <c r="A686" s="381">
        <v>629</v>
      </c>
      <c r="B686" s="117"/>
      <c r="C686" s="288"/>
      <c r="D686" s="289"/>
      <c r="E686" s="289"/>
      <c r="F686" s="290"/>
      <c r="G686" s="292"/>
      <c r="H686" s="116"/>
      <c r="I686" s="292"/>
      <c r="J686" s="116"/>
      <c r="K686" s="370"/>
      <c r="L686" s="370"/>
      <c r="M686" s="370"/>
      <c r="N686" s="371"/>
      <c r="O686" s="371"/>
      <c r="P686" s="371"/>
      <c r="Q686" s="371"/>
      <c r="R686" s="371"/>
      <c r="S686" s="371"/>
      <c r="T686" s="443"/>
      <c r="U686" s="539"/>
      <c r="V686" s="117"/>
      <c r="W686" s="118"/>
      <c r="X686" s="119"/>
      <c r="Y686" s="120"/>
      <c r="Z686" s="122"/>
      <c r="AA686" s="121"/>
      <c r="AB686" s="443"/>
      <c r="AC686" s="734"/>
      <c r="AD686" s="372"/>
      <c r="AE686" s="485"/>
      <c r="AF686" s="373" t="str">
        <f t="shared" si="172"/>
        <v/>
      </c>
      <c r="AG686" s="373" t="str">
        <f t="shared" si="173"/>
        <v/>
      </c>
      <c r="AH686" s="374" t="str">
        <f t="shared" si="174"/>
        <v/>
      </c>
      <c r="AI686" s="375" t="str">
        <f t="shared" si="175"/>
        <v/>
      </c>
      <c r="AJ686" s="375" t="str">
        <f t="shared" si="176"/>
        <v/>
      </c>
      <c r="AK686" s="375" t="str">
        <f t="shared" si="177"/>
        <v/>
      </c>
      <c r="AL686" s="375" t="str">
        <f t="shared" si="178"/>
        <v/>
      </c>
      <c r="AM686" s="375" t="str">
        <f t="shared" si="179"/>
        <v/>
      </c>
      <c r="AN686" s="376" t="str">
        <f>IF(AF686="","",IF(OR(AH686="",AH686="-"),"－",IF(OR(AM686=8,AM686=9),"",IF(OR(AJ686=3,AJ686=4,AJ686=5,AJ686=6),VLOOKUP(AH686,INDEX((係数_バス貨物_ガソリン,係数_バス貨物_CNG,係数_バス貨物_軽油,係数_バス貨物_メタノール,係数_バス貨物_LPG),MATCH(AL686,【参考】排出ガスレベル!$AI$4:$AI$671,1),1,AR686):INDEX((係数_バス貨物_ガソリン,係数_バス貨物_CNG,係数_バス貨物_軽油,係数_バス貨物_メタノール,係数_バス貨物_LPG),MATCH(AL686+1,【参考】排出ガスレベル!$AI$4:$AI$671,1)-1,5,AR686),2,FALSE),IF(OR(AJ686=1,AJ686=2),VLOOKUP(AH686,INDEX((係数_乗用_ガソリン,係数_乗用_CNG,係数_乗用_軽油,係数_乗用_メタノール,係数_乗用_LPG),1,1,AR686):INDEX((係数_乗用_ガソリン,係数_乗用_CNG,係数_乗用_軽油,係数_乗用_メタノール,係数_乗用_LPG),125,5,AR686),2,FALSE))))))</f>
        <v/>
      </c>
      <c r="AO686" s="376" t="str">
        <f>IF(T686="","",IF(OR(AH686="",AH686="-"),"－",IF(OR(AM686=8,AM686=9),"",IF(OR(AJ686=3,AJ686=4,AJ686=5,AJ686=6),VLOOKUP(AH686,INDEX((係数_バス貨物_ガソリン,係数_バス貨物_CNG,係数_バス貨物_軽油,係数_バス貨物_メタノール,係数_バス貨物_LPG),MATCH(AL686,【参考】排出ガスレベル!$AI$4:$AI$671,1),1,AR686):INDEX((係数_バス貨物_ガソリン,係数_バス貨物_CNG,係数_バス貨物_軽油,係数_バス貨物_メタノール,係数_バス貨物_LPG),MATCH(AL686+1,【参考】排出ガスレベル!$AI$4:$AI$671,1)-1,5,AR686),3,FALSE),IF(OR(AJ686=1,AJ686=2),VLOOKUP(AH686,INDEX((係数_乗用_ガソリン,係数_乗用_CNG,係数_乗用_軽油,係数_乗用_メタノール,係数_乗用_LPG),1,1,AR686):INDEX((係数_乗用_ガソリン,係数_乗用_CNG,係数_乗用_軽油,係数_乗用_メタノール,係数_乗用_LPG),125,5,AR686),3,FALSE))))))</f>
        <v/>
      </c>
      <c r="AP686" s="375" t="str">
        <f t="shared" si="180"/>
        <v/>
      </c>
      <c r="AQ686" s="444" t="str">
        <f t="shared" si="181"/>
        <v/>
      </c>
      <c r="AR686" s="375" t="str">
        <f t="shared" si="182"/>
        <v/>
      </c>
      <c r="AS686" s="377" t="str">
        <f t="shared" si="183"/>
        <v/>
      </c>
      <c r="AT686" s="378" t="str">
        <f t="shared" si="184"/>
        <v/>
      </c>
      <c r="AX686" s="625" t="b">
        <f t="shared" si="185"/>
        <v>0</v>
      </c>
      <c r="AY686" s="7" t="str">
        <f t="shared" si="186"/>
        <v>FALSEFALSEFALSE</v>
      </c>
      <c r="AZ686" s="626">
        <f t="shared" ref="AZ686:AZ749" si="188">AB686</f>
        <v>0</v>
      </c>
      <c r="BA686" s="627" t="str">
        <f t="shared" si="187"/>
        <v/>
      </c>
      <c r="BB686" s="627">
        <f t="shared" ref="BB686:BB749" si="189">LEN(Y686)</f>
        <v>0</v>
      </c>
    </row>
    <row r="687" spans="1:54">
      <c r="A687" s="381">
        <v>630</v>
      </c>
      <c r="B687" s="117"/>
      <c r="C687" s="288"/>
      <c r="D687" s="289"/>
      <c r="E687" s="289"/>
      <c r="F687" s="290"/>
      <c r="G687" s="292"/>
      <c r="H687" s="116"/>
      <c r="I687" s="292"/>
      <c r="J687" s="116"/>
      <c r="K687" s="370"/>
      <c r="L687" s="370"/>
      <c r="M687" s="370"/>
      <c r="N687" s="371"/>
      <c r="O687" s="371"/>
      <c r="P687" s="371"/>
      <c r="Q687" s="371"/>
      <c r="R687" s="371"/>
      <c r="S687" s="371"/>
      <c r="T687" s="443"/>
      <c r="U687" s="539"/>
      <c r="V687" s="117"/>
      <c r="W687" s="118"/>
      <c r="X687" s="119"/>
      <c r="Y687" s="120"/>
      <c r="Z687" s="122"/>
      <c r="AA687" s="121"/>
      <c r="AB687" s="443"/>
      <c r="AC687" s="734"/>
      <c r="AD687" s="372"/>
      <c r="AE687" s="485"/>
      <c r="AF687" s="373" t="str">
        <f t="shared" si="172"/>
        <v/>
      </c>
      <c r="AG687" s="373" t="str">
        <f t="shared" si="173"/>
        <v/>
      </c>
      <c r="AH687" s="374" t="str">
        <f t="shared" si="174"/>
        <v/>
      </c>
      <c r="AI687" s="375" t="str">
        <f t="shared" si="175"/>
        <v/>
      </c>
      <c r="AJ687" s="375" t="str">
        <f t="shared" si="176"/>
        <v/>
      </c>
      <c r="AK687" s="375" t="str">
        <f t="shared" si="177"/>
        <v/>
      </c>
      <c r="AL687" s="375" t="str">
        <f t="shared" si="178"/>
        <v/>
      </c>
      <c r="AM687" s="375" t="str">
        <f t="shared" si="179"/>
        <v/>
      </c>
      <c r="AN687" s="376" t="str">
        <f>IF(AF687="","",IF(OR(AH687="",AH687="-"),"－",IF(OR(AM687=8,AM687=9),"",IF(OR(AJ687=3,AJ687=4,AJ687=5,AJ687=6),VLOOKUP(AH687,INDEX((係数_バス貨物_ガソリン,係数_バス貨物_CNG,係数_バス貨物_軽油,係数_バス貨物_メタノール,係数_バス貨物_LPG),MATCH(AL687,【参考】排出ガスレベル!$AI$4:$AI$671,1),1,AR687):INDEX((係数_バス貨物_ガソリン,係数_バス貨物_CNG,係数_バス貨物_軽油,係数_バス貨物_メタノール,係数_バス貨物_LPG),MATCH(AL687+1,【参考】排出ガスレベル!$AI$4:$AI$671,1)-1,5,AR687),2,FALSE),IF(OR(AJ687=1,AJ687=2),VLOOKUP(AH687,INDEX((係数_乗用_ガソリン,係数_乗用_CNG,係数_乗用_軽油,係数_乗用_メタノール,係数_乗用_LPG),1,1,AR687):INDEX((係数_乗用_ガソリン,係数_乗用_CNG,係数_乗用_軽油,係数_乗用_メタノール,係数_乗用_LPG),125,5,AR687),2,FALSE))))))</f>
        <v/>
      </c>
      <c r="AO687" s="376" t="str">
        <f>IF(T687="","",IF(OR(AH687="",AH687="-"),"－",IF(OR(AM687=8,AM687=9),"",IF(OR(AJ687=3,AJ687=4,AJ687=5,AJ687=6),VLOOKUP(AH687,INDEX((係数_バス貨物_ガソリン,係数_バス貨物_CNG,係数_バス貨物_軽油,係数_バス貨物_メタノール,係数_バス貨物_LPG),MATCH(AL687,【参考】排出ガスレベル!$AI$4:$AI$671,1),1,AR687):INDEX((係数_バス貨物_ガソリン,係数_バス貨物_CNG,係数_バス貨物_軽油,係数_バス貨物_メタノール,係数_バス貨物_LPG),MATCH(AL687+1,【参考】排出ガスレベル!$AI$4:$AI$671,1)-1,5,AR687),3,FALSE),IF(OR(AJ687=1,AJ687=2),VLOOKUP(AH687,INDEX((係数_乗用_ガソリン,係数_乗用_CNG,係数_乗用_軽油,係数_乗用_メタノール,係数_乗用_LPG),1,1,AR687):INDEX((係数_乗用_ガソリン,係数_乗用_CNG,係数_乗用_軽油,係数_乗用_メタノール,係数_乗用_LPG),125,5,AR687),3,FALSE))))))</f>
        <v/>
      </c>
      <c r="AP687" s="375" t="str">
        <f t="shared" si="180"/>
        <v/>
      </c>
      <c r="AQ687" s="444" t="str">
        <f t="shared" si="181"/>
        <v/>
      </c>
      <c r="AR687" s="375" t="str">
        <f t="shared" si="182"/>
        <v/>
      </c>
      <c r="AS687" s="377" t="str">
        <f t="shared" si="183"/>
        <v/>
      </c>
      <c r="AT687" s="378" t="str">
        <f t="shared" si="184"/>
        <v/>
      </c>
      <c r="AX687" s="625" t="b">
        <f t="shared" si="185"/>
        <v>0</v>
      </c>
      <c r="AY687" s="7" t="str">
        <f t="shared" si="186"/>
        <v>FALSEFALSEFALSE</v>
      </c>
      <c r="AZ687" s="626">
        <f t="shared" si="188"/>
        <v>0</v>
      </c>
      <c r="BA687" s="627" t="str">
        <f t="shared" si="187"/>
        <v/>
      </c>
      <c r="BB687" s="627">
        <f t="shared" si="189"/>
        <v>0</v>
      </c>
    </row>
    <row r="688" spans="1:54">
      <c r="A688" s="381">
        <v>631</v>
      </c>
      <c r="B688" s="117"/>
      <c r="C688" s="288"/>
      <c r="D688" s="289"/>
      <c r="E688" s="289"/>
      <c r="F688" s="290"/>
      <c r="G688" s="292"/>
      <c r="H688" s="116"/>
      <c r="I688" s="292"/>
      <c r="J688" s="116"/>
      <c r="K688" s="370"/>
      <c r="L688" s="370"/>
      <c r="M688" s="370"/>
      <c r="N688" s="371"/>
      <c r="O688" s="371"/>
      <c r="P688" s="371"/>
      <c r="Q688" s="371"/>
      <c r="R688" s="371"/>
      <c r="S688" s="371"/>
      <c r="T688" s="443"/>
      <c r="U688" s="539"/>
      <c r="V688" s="117"/>
      <c r="W688" s="118"/>
      <c r="X688" s="119"/>
      <c r="Y688" s="120"/>
      <c r="Z688" s="122"/>
      <c r="AA688" s="121"/>
      <c r="AB688" s="443"/>
      <c r="AC688" s="734"/>
      <c r="AD688" s="372"/>
      <c r="AE688" s="485"/>
      <c r="AF688" s="373" t="str">
        <f t="shared" si="172"/>
        <v/>
      </c>
      <c r="AG688" s="373" t="str">
        <f t="shared" si="173"/>
        <v/>
      </c>
      <c r="AH688" s="374" t="str">
        <f t="shared" si="174"/>
        <v/>
      </c>
      <c r="AI688" s="375" t="str">
        <f t="shared" si="175"/>
        <v/>
      </c>
      <c r="AJ688" s="375" t="str">
        <f t="shared" si="176"/>
        <v/>
      </c>
      <c r="AK688" s="375" t="str">
        <f t="shared" si="177"/>
        <v/>
      </c>
      <c r="AL688" s="375" t="str">
        <f t="shared" si="178"/>
        <v/>
      </c>
      <c r="AM688" s="375" t="str">
        <f t="shared" si="179"/>
        <v/>
      </c>
      <c r="AN688" s="376" t="str">
        <f>IF(AF688="","",IF(OR(AH688="",AH688="-"),"－",IF(OR(AM688=8,AM688=9),"",IF(OR(AJ688=3,AJ688=4,AJ688=5,AJ688=6),VLOOKUP(AH688,INDEX((係数_バス貨物_ガソリン,係数_バス貨物_CNG,係数_バス貨物_軽油,係数_バス貨物_メタノール,係数_バス貨物_LPG),MATCH(AL688,【参考】排出ガスレベル!$AI$4:$AI$671,1),1,AR688):INDEX((係数_バス貨物_ガソリン,係数_バス貨物_CNG,係数_バス貨物_軽油,係数_バス貨物_メタノール,係数_バス貨物_LPG),MATCH(AL688+1,【参考】排出ガスレベル!$AI$4:$AI$671,1)-1,5,AR688),2,FALSE),IF(OR(AJ688=1,AJ688=2),VLOOKUP(AH688,INDEX((係数_乗用_ガソリン,係数_乗用_CNG,係数_乗用_軽油,係数_乗用_メタノール,係数_乗用_LPG),1,1,AR688):INDEX((係数_乗用_ガソリン,係数_乗用_CNG,係数_乗用_軽油,係数_乗用_メタノール,係数_乗用_LPG),125,5,AR688),2,FALSE))))))</f>
        <v/>
      </c>
      <c r="AO688" s="376" t="str">
        <f>IF(T688="","",IF(OR(AH688="",AH688="-"),"－",IF(OR(AM688=8,AM688=9),"",IF(OR(AJ688=3,AJ688=4,AJ688=5,AJ688=6),VLOOKUP(AH688,INDEX((係数_バス貨物_ガソリン,係数_バス貨物_CNG,係数_バス貨物_軽油,係数_バス貨物_メタノール,係数_バス貨物_LPG),MATCH(AL688,【参考】排出ガスレベル!$AI$4:$AI$671,1),1,AR688):INDEX((係数_バス貨物_ガソリン,係数_バス貨物_CNG,係数_バス貨物_軽油,係数_バス貨物_メタノール,係数_バス貨物_LPG),MATCH(AL688+1,【参考】排出ガスレベル!$AI$4:$AI$671,1)-1,5,AR688),3,FALSE),IF(OR(AJ688=1,AJ688=2),VLOOKUP(AH688,INDEX((係数_乗用_ガソリン,係数_乗用_CNG,係数_乗用_軽油,係数_乗用_メタノール,係数_乗用_LPG),1,1,AR688):INDEX((係数_乗用_ガソリン,係数_乗用_CNG,係数_乗用_軽油,係数_乗用_メタノール,係数_乗用_LPG),125,5,AR688),3,FALSE))))))</f>
        <v/>
      </c>
      <c r="AP688" s="375" t="str">
        <f t="shared" si="180"/>
        <v/>
      </c>
      <c r="AQ688" s="444" t="str">
        <f t="shared" si="181"/>
        <v/>
      </c>
      <c r="AR688" s="375" t="str">
        <f t="shared" si="182"/>
        <v/>
      </c>
      <c r="AS688" s="377" t="str">
        <f t="shared" si="183"/>
        <v/>
      </c>
      <c r="AT688" s="378" t="str">
        <f t="shared" si="184"/>
        <v/>
      </c>
      <c r="AX688" s="625" t="b">
        <f t="shared" si="185"/>
        <v>0</v>
      </c>
      <c r="AY688" s="7" t="str">
        <f t="shared" si="186"/>
        <v>FALSEFALSEFALSE</v>
      </c>
      <c r="AZ688" s="626">
        <f t="shared" si="188"/>
        <v>0</v>
      </c>
      <c r="BA688" s="627" t="str">
        <f t="shared" si="187"/>
        <v/>
      </c>
      <c r="BB688" s="627">
        <f t="shared" si="189"/>
        <v>0</v>
      </c>
    </row>
    <row r="689" spans="1:54">
      <c r="A689" s="381">
        <v>632</v>
      </c>
      <c r="B689" s="117"/>
      <c r="C689" s="288"/>
      <c r="D689" s="289"/>
      <c r="E689" s="289"/>
      <c r="F689" s="290"/>
      <c r="G689" s="292"/>
      <c r="H689" s="116"/>
      <c r="I689" s="292"/>
      <c r="J689" s="116"/>
      <c r="K689" s="370"/>
      <c r="L689" s="370"/>
      <c r="M689" s="370"/>
      <c r="N689" s="371"/>
      <c r="O689" s="371"/>
      <c r="P689" s="371"/>
      <c r="Q689" s="371"/>
      <c r="R689" s="371"/>
      <c r="S689" s="371"/>
      <c r="T689" s="443"/>
      <c r="U689" s="539"/>
      <c r="V689" s="117"/>
      <c r="W689" s="118"/>
      <c r="X689" s="119"/>
      <c r="Y689" s="120"/>
      <c r="Z689" s="122"/>
      <c r="AA689" s="121"/>
      <c r="AB689" s="443"/>
      <c r="AC689" s="734"/>
      <c r="AD689" s="372"/>
      <c r="AE689" s="485"/>
      <c r="AF689" s="373" t="str">
        <f t="shared" si="172"/>
        <v/>
      </c>
      <c r="AG689" s="373" t="str">
        <f t="shared" si="173"/>
        <v/>
      </c>
      <c r="AH689" s="374" t="str">
        <f t="shared" si="174"/>
        <v/>
      </c>
      <c r="AI689" s="375" t="str">
        <f t="shared" si="175"/>
        <v/>
      </c>
      <c r="AJ689" s="375" t="str">
        <f t="shared" si="176"/>
        <v/>
      </c>
      <c r="AK689" s="375" t="str">
        <f t="shared" si="177"/>
        <v/>
      </c>
      <c r="AL689" s="375" t="str">
        <f t="shared" si="178"/>
        <v/>
      </c>
      <c r="AM689" s="375" t="str">
        <f t="shared" si="179"/>
        <v/>
      </c>
      <c r="AN689" s="376" t="str">
        <f>IF(AF689="","",IF(OR(AH689="",AH689="-"),"－",IF(OR(AM689=8,AM689=9),"",IF(OR(AJ689=3,AJ689=4,AJ689=5,AJ689=6),VLOOKUP(AH689,INDEX((係数_バス貨物_ガソリン,係数_バス貨物_CNG,係数_バス貨物_軽油,係数_バス貨物_メタノール,係数_バス貨物_LPG),MATCH(AL689,【参考】排出ガスレベル!$AI$4:$AI$671,1),1,AR689):INDEX((係数_バス貨物_ガソリン,係数_バス貨物_CNG,係数_バス貨物_軽油,係数_バス貨物_メタノール,係数_バス貨物_LPG),MATCH(AL689+1,【参考】排出ガスレベル!$AI$4:$AI$671,1)-1,5,AR689),2,FALSE),IF(OR(AJ689=1,AJ689=2),VLOOKUP(AH689,INDEX((係数_乗用_ガソリン,係数_乗用_CNG,係数_乗用_軽油,係数_乗用_メタノール,係数_乗用_LPG),1,1,AR689):INDEX((係数_乗用_ガソリン,係数_乗用_CNG,係数_乗用_軽油,係数_乗用_メタノール,係数_乗用_LPG),125,5,AR689),2,FALSE))))))</f>
        <v/>
      </c>
      <c r="AO689" s="376" t="str">
        <f>IF(T689="","",IF(OR(AH689="",AH689="-"),"－",IF(OR(AM689=8,AM689=9),"",IF(OR(AJ689=3,AJ689=4,AJ689=5,AJ689=6),VLOOKUP(AH689,INDEX((係数_バス貨物_ガソリン,係数_バス貨物_CNG,係数_バス貨物_軽油,係数_バス貨物_メタノール,係数_バス貨物_LPG),MATCH(AL689,【参考】排出ガスレベル!$AI$4:$AI$671,1),1,AR689):INDEX((係数_バス貨物_ガソリン,係数_バス貨物_CNG,係数_バス貨物_軽油,係数_バス貨物_メタノール,係数_バス貨物_LPG),MATCH(AL689+1,【参考】排出ガスレベル!$AI$4:$AI$671,1)-1,5,AR689),3,FALSE),IF(OR(AJ689=1,AJ689=2),VLOOKUP(AH689,INDEX((係数_乗用_ガソリン,係数_乗用_CNG,係数_乗用_軽油,係数_乗用_メタノール,係数_乗用_LPG),1,1,AR689):INDEX((係数_乗用_ガソリン,係数_乗用_CNG,係数_乗用_軽油,係数_乗用_メタノール,係数_乗用_LPG),125,5,AR689),3,FALSE))))))</f>
        <v/>
      </c>
      <c r="AP689" s="375" t="str">
        <f t="shared" si="180"/>
        <v/>
      </c>
      <c r="AQ689" s="444" t="str">
        <f t="shared" si="181"/>
        <v/>
      </c>
      <c r="AR689" s="375" t="str">
        <f t="shared" si="182"/>
        <v/>
      </c>
      <c r="AS689" s="377" t="str">
        <f t="shared" si="183"/>
        <v/>
      </c>
      <c r="AT689" s="378" t="str">
        <f t="shared" si="184"/>
        <v/>
      </c>
      <c r="AX689" s="625" t="b">
        <f t="shared" si="185"/>
        <v>0</v>
      </c>
      <c r="AY689" s="7" t="str">
        <f t="shared" si="186"/>
        <v>FALSEFALSEFALSE</v>
      </c>
      <c r="AZ689" s="626">
        <f t="shared" si="188"/>
        <v>0</v>
      </c>
      <c r="BA689" s="627" t="str">
        <f t="shared" si="187"/>
        <v/>
      </c>
      <c r="BB689" s="627">
        <f t="shared" si="189"/>
        <v>0</v>
      </c>
    </row>
    <row r="690" spans="1:54">
      <c r="A690" s="381">
        <v>633</v>
      </c>
      <c r="B690" s="117"/>
      <c r="C690" s="288"/>
      <c r="D690" s="289"/>
      <c r="E690" s="289"/>
      <c r="F690" s="290"/>
      <c r="G690" s="292"/>
      <c r="H690" s="116"/>
      <c r="I690" s="292"/>
      <c r="J690" s="116"/>
      <c r="K690" s="370"/>
      <c r="L690" s="370"/>
      <c r="M690" s="370"/>
      <c r="N690" s="371"/>
      <c r="O690" s="371"/>
      <c r="P690" s="371"/>
      <c r="Q690" s="371"/>
      <c r="R690" s="371"/>
      <c r="S690" s="371"/>
      <c r="T690" s="443"/>
      <c r="U690" s="539"/>
      <c r="V690" s="117"/>
      <c r="W690" s="118"/>
      <c r="X690" s="119"/>
      <c r="Y690" s="120"/>
      <c r="Z690" s="122"/>
      <c r="AA690" s="121"/>
      <c r="AB690" s="443"/>
      <c r="AC690" s="734"/>
      <c r="AD690" s="372"/>
      <c r="AE690" s="485"/>
      <c r="AF690" s="373" t="str">
        <f t="shared" si="172"/>
        <v/>
      </c>
      <c r="AG690" s="373" t="str">
        <f t="shared" si="173"/>
        <v/>
      </c>
      <c r="AH690" s="374" t="str">
        <f t="shared" si="174"/>
        <v/>
      </c>
      <c r="AI690" s="375" t="str">
        <f t="shared" si="175"/>
        <v/>
      </c>
      <c r="AJ690" s="375" t="str">
        <f t="shared" si="176"/>
        <v/>
      </c>
      <c r="AK690" s="375" t="str">
        <f t="shared" si="177"/>
        <v/>
      </c>
      <c r="AL690" s="375" t="str">
        <f t="shared" si="178"/>
        <v/>
      </c>
      <c r="AM690" s="375" t="str">
        <f t="shared" si="179"/>
        <v/>
      </c>
      <c r="AN690" s="376" t="str">
        <f>IF(AF690="","",IF(OR(AH690="",AH690="-"),"－",IF(OR(AM690=8,AM690=9),"",IF(OR(AJ690=3,AJ690=4,AJ690=5,AJ690=6),VLOOKUP(AH690,INDEX((係数_バス貨物_ガソリン,係数_バス貨物_CNG,係数_バス貨物_軽油,係数_バス貨物_メタノール,係数_バス貨物_LPG),MATCH(AL690,【参考】排出ガスレベル!$AI$4:$AI$671,1),1,AR690):INDEX((係数_バス貨物_ガソリン,係数_バス貨物_CNG,係数_バス貨物_軽油,係数_バス貨物_メタノール,係数_バス貨物_LPG),MATCH(AL690+1,【参考】排出ガスレベル!$AI$4:$AI$671,1)-1,5,AR690),2,FALSE),IF(OR(AJ690=1,AJ690=2),VLOOKUP(AH690,INDEX((係数_乗用_ガソリン,係数_乗用_CNG,係数_乗用_軽油,係数_乗用_メタノール,係数_乗用_LPG),1,1,AR690):INDEX((係数_乗用_ガソリン,係数_乗用_CNG,係数_乗用_軽油,係数_乗用_メタノール,係数_乗用_LPG),125,5,AR690),2,FALSE))))))</f>
        <v/>
      </c>
      <c r="AO690" s="376" t="str">
        <f>IF(T690="","",IF(OR(AH690="",AH690="-"),"－",IF(OR(AM690=8,AM690=9),"",IF(OR(AJ690=3,AJ690=4,AJ690=5,AJ690=6),VLOOKUP(AH690,INDEX((係数_バス貨物_ガソリン,係数_バス貨物_CNG,係数_バス貨物_軽油,係数_バス貨物_メタノール,係数_バス貨物_LPG),MATCH(AL690,【参考】排出ガスレベル!$AI$4:$AI$671,1),1,AR690):INDEX((係数_バス貨物_ガソリン,係数_バス貨物_CNG,係数_バス貨物_軽油,係数_バス貨物_メタノール,係数_バス貨物_LPG),MATCH(AL690+1,【参考】排出ガスレベル!$AI$4:$AI$671,1)-1,5,AR690),3,FALSE),IF(OR(AJ690=1,AJ690=2),VLOOKUP(AH690,INDEX((係数_乗用_ガソリン,係数_乗用_CNG,係数_乗用_軽油,係数_乗用_メタノール,係数_乗用_LPG),1,1,AR690):INDEX((係数_乗用_ガソリン,係数_乗用_CNG,係数_乗用_軽油,係数_乗用_メタノール,係数_乗用_LPG),125,5,AR690),3,FALSE))))))</f>
        <v/>
      </c>
      <c r="AP690" s="375" t="str">
        <f t="shared" si="180"/>
        <v/>
      </c>
      <c r="AQ690" s="444" t="str">
        <f t="shared" si="181"/>
        <v/>
      </c>
      <c r="AR690" s="375" t="str">
        <f t="shared" si="182"/>
        <v/>
      </c>
      <c r="AS690" s="377" t="str">
        <f t="shared" si="183"/>
        <v/>
      </c>
      <c r="AT690" s="378" t="str">
        <f t="shared" si="184"/>
        <v/>
      </c>
      <c r="AX690" s="625" t="b">
        <f t="shared" si="185"/>
        <v>0</v>
      </c>
      <c r="AY690" s="7" t="str">
        <f t="shared" si="186"/>
        <v>FALSEFALSEFALSE</v>
      </c>
      <c r="AZ690" s="626">
        <f t="shared" si="188"/>
        <v>0</v>
      </c>
      <c r="BA690" s="627" t="str">
        <f t="shared" si="187"/>
        <v/>
      </c>
      <c r="BB690" s="627">
        <f t="shared" si="189"/>
        <v>0</v>
      </c>
    </row>
    <row r="691" spans="1:54">
      <c r="A691" s="381">
        <v>634</v>
      </c>
      <c r="B691" s="117"/>
      <c r="C691" s="288"/>
      <c r="D691" s="289"/>
      <c r="E691" s="289"/>
      <c r="F691" s="290"/>
      <c r="G691" s="292"/>
      <c r="H691" s="116"/>
      <c r="I691" s="292"/>
      <c r="J691" s="116"/>
      <c r="K691" s="370"/>
      <c r="L691" s="370"/>
      <c r="M691" s="370"/>
      <c r="N691" s="371"/>
      <c r="O691" s="371"/>
      <c r="P691" s="371"/>
      <c r="Q691" s="371"/>
      <c r="R691" s="371"/>
      <c r="S691" s="371"/>
      <c r="T691" s="443"/>
      <c r="U691" s="539"/>
      <c r="V691" s="117"/>
      <c r="W691" s="118"/>
      <c r="X691" s="119"/>
      <c r="Y691" s="120"/>
      <c r="Z691" s="122"/>
      <c r="AA691" s="121"/>
      <c r="AB691" s="443"/>
      <c r="AC691" s="734"/>
      <c r="AD691" s="372"/>
      <c r="AE691" s="485"/>
      <c r="AF691" s="373" t="str">
        <f t="shared" si="172"/>
        <v/>
      </c>
      <c r="AG691" s="373" t="str">
        <f t="shared" si="173"/>
        <v/>
      </c>
      <c r="AH691" s="374" t="str">
        <f t="shared" si="174"/>
        <v/>
      </c>
      <c r="AI691" s="375" t="str">
        <f t="shared" si="175"/>
        <v/>
      </c>
      <c r="AJ691" s="375" t="str">
        <f t="shared" si="176"/>
        <v/>
      </c>
      <c r="AK691" s="375" t="str">
        <f t="shared" si="177"/>
        <v/>
      </c>
      <c r="AL691" s="375" t="str">
        <f t="shared" si="178"/>
        <v/>
      </c>
      <c r="AM691" s="375" t="str">
        <f t="shared" si="179"/>
        <v/>
      </c>
      <c r="AN691" s="376" t="str">
        <f>IF(AF691="","",IF(OR(AH691="",AH691="-"),"－",IF(OR(AM691=8,AM691=9),"",IF(OR(AJ691=3,AJ691=4,AJ691=5,AJ691=6),VLOOKUP(AH691,INDEX((係数_バス貨物_ガソリン,係数_バス貨物_CNG,係数_バス貨物_軽油,係数_バス貨物_メタノール,係数_バス貨物_LPG),MATCH(AL691,【参考】排出ガスレベル!$AI$4:$AI$671,1),1,AR691):INDEX((係数_バス貨物_ガソリン,係数_バス貨物_CNG,係数_バス貨物_軽油,係数_バス貨物_メタノール,係数_バス貨物_LPG),MATCH(AL691+1,【参考】排出ガスレベル!$AI$4:$AI$671,1)-1,5,AR691),2,FALSE),IF(OR(AJ691=1,AJ691=2),VLOOKUP(AH691,INDEX((係数_乗用_ガソリン,係数_乗用_CNG,係数_乗用_軽油,係数_乗用_メタノール,係数_乗用_LPG),1,1,AR691):INDEX((係数_乗用_ガソリン,係数_乗用_CNG,係数_乗用_軽油,係数_乗用_メタノール,係数_乗用_LPG),125,5,AR691),2,FALSE))))))</f>
        <v/>
      </c>
      <c r="AO691" s="376" t="str">
        <f>IF(T691="","",IF(OR(AH691="",AH691="-"),"－",IF(OR(AM691=8,AM691=9),"",IF(OR(AJ691=3,AJ691=4,AJ691=5,AJ691=6),VLOOKUP(AH691,INDEX((係数_バス貨物_ガソリン,係数_バス貨物_CNG,係数_バス貨物_軽油,係数_バス貨物_メタノール,係数_バス貨物_LPG),MATCH(AL691,【参考】排出ガスレベル!$AI$4:$AI$671,1),1,AR691):INDEX((係数_バス貨物_ガソリン,係数_バス貨物_CNG,係数_バス貨物_軽油,係数_バス貨物_メタノール,係数_バス貨物_LPG),MATCH(AL691+1,【参考】排出ガスレベル!$AI$4:$AI$671,1)-1,5,AR691),3,FALSE),IF(OR(AJ691=1,AJ691=2),VLOOKUP(AH691,INDEX((係数_乗用_ガソリン,係数_乗用_CNG,係数_乗用_軽油,係数_乗用_メタノール,係数_乗用_LPG),1,1,AR691):INDEX((係数_乗用_ガソリン,係数_乗用_CNG,係数_乗用_軽油,係数_乗用_メタノール,係数_乗用_LPG),125,5,AR691),3,FALSE))))))</f>
        <v/>
      </c>
      <c r="AP691" s="375" t="str">
        <f t="shared" si="180"/>
        <v/>
      </c>
      <c r="AQ691" s="444" t="str">
        <f t="shared" si="181"/>
        <v/>
      </c>
      <c r="AR691" s="375" t="str">
        <f t="shared" si="182"/>
        <v/>
      </c>
      <c r="AS691" s="377" t="str">
        <f t="shared" si="183"/>
        <v/>
      </c>
      <c r="AT691" s="378" t="str">
        <f t="shared" si="184"/>
        <v/>
      </c>
      <c r="AX691" s="625" t="b">
        <f t="shared" si="185"/>
        <v>0</v>
      </c>
      <c r="AY691" s="7" t="str">
        <f t="shared" si="186"/>
        <v>FALSEFALSEFALSE</v>
      </c>
      <c r="AZ691" s="626">
        <f t="shared" si="188"/>
        <v>0</v>
      </c>
      <c r="BA691" s="627" t="str">
        <f t="shared" si="187"/>
        <v/>
      </c>
      <c r="BB691" s="627">
        <f t="shared" si="189"/>
        <v>0</v>
      </c>
    </row>
    <row r="692" spans="1:54">
      <c r="A692" s="381">
        <v>635</v>
      </c>
      <c r="B692" s="117"/>
      <c r="C692" s="288"/>
      <c r="D692" s="289"/>
      <c r="E692" s="289"/>
      <c r="F692" s="290"/>
      <c r="G692" s="292"/>
      <c r="H692" s="116"/>
      <c r="I692" s="292"/>
      <c r="J692" s="116"/>
      <c r="K692" s="370"/>
      <c r="L692" s="370"/>
      <c r="M692" s="370"/>
      <c r="N692" s="371"/>
      <c r="O692" s="371"/>
      <c r="P692" s="371"/>
      <c r="Q692" s="371"/>
      <c r="R692" s="371"/>
      <c r="S692" s="371"/>
      <c r="T692" s="443"/>
      <c r="U692" s="539"/>
      <c r="V692" s="117"/>
      <c r="W692" s="118"/>
      <c r="X692" s="119"/>
      <c r="Y692" s="120"/>
      <c r="Z692" s="122"/>
      <c r="AA692" s="121"/>
      <c r="AB692" s="443"/>
      <c r="AC692" s="734"/>
      <c r="AD692" s="372"/>
      <c r="AE692" s="485"/>
      <c r="AF692" s="373" t="str">
        <f t="shared" si="172"/>
        <v/>
      </c>
      <c r="AG692" s="373" t="str">
        <f t="shared" si="173"/>
        <v/>
      </c>
      <c r="AH692" s="374" t="str">
        <f t="shared" si="174"/>
        <v/>
      </c>
      <c r="AI692" s="375" t="str">
        <f t="shared" si="175"/>
        <v/>
      </c>
      <c r="AJ692" s="375" t="str">
        <f t="shared" si="176"/>
        <v/>
      </c>
      <c r="AK692" s="375" t="str">
        <f t="shared" si="177"/>
        <v/>
      </c>
      <c r="AL692" s="375" t="str">
        <f t="shared" si="178"/>
        <v/>
      </c>
      <c r="AM692" s="375" t="str">
        <f t="shared" si="179"/>
        <v/>
      </c>
      <c r="AN692" s="376" t="str">
        <f>IF(AF692="","",IF(OR(AH692="",AH692="-"),"－",IF(OR(AM692=8,AM692=9),"",IF(OR(AJ692=3,AJ692=4,AJ692=5,AJ692=6),VLOOKUP(AH692,INDEX((係数_バス貨物_ガソリン,係数_バス貨物_CNG,係数_バス貨物_軽油,係数_バス貨物_メタノール,係数_バス貨物_LPG),MATCH(AL692,【参考】排出ガスレベル!$AI$4:$AI$671,1),1,AR692):INDEX((係数_バス貨物_ガソリン,係数_バス貨物_CNG,係数_バス貨物_軽油,係数_バス貨物_メタノール,係数_バス貨物_LPG),MATCH(AL692+1,【参考】排出ガスレベル!$AI$4:$AI$671,1)-1,5,AR692),2,FALSE),IF(OR(AJ692=1,AJ692=2),VLOOKUP(AH692,INDEX((係数_乗用_ガソリン,係数_乗用_CNG,係数_乗用_軽油,係数_乗用_メタノール,係数_乗用_LPG),1,1,AR692):INDEX((係数_乗用_ガソリン,係数_乗用_CNG,係数_乗用_軽油,係数_乗用_メタノール,係数_乗用_LPG),125,5,AR692),2,FALSE))))))</f>
        <v/>
      </c>
      <c r="AO692" s="376" t="str">
        <f>IF(T692="","",IF(OR(AH692="",AH692="-"),"－",IF(OR(AM692=8,AM692=9),"",IF(OR(AJ692=3,AJ692=4,AJ692=5,AJ692=6),VLOOKUP(AH692,INDEX((係数_バス貨物_ガソリン,係数_バス貨物_CNG,係数_バス貨物_軽油,係数_バス貨物_メタノール,係数_バス貨物_LPG),MATCH(AL692,【参考】排出ガスレベル!$AI$4:$AI$671,1),1,AR692):INDEX((係数_バス貨物_ガソリン,係数_バス貨物_CNG,係数_バス貨物_軽油,係数_バス貨物_メタノール,係数_バス貨物_LPG),MATCH(AL692+1,【参考】排出ガスレベル!$AI$4:$AI$671,1)-1,5,AR692),3,FALSE),IF(OR(AJ692=1,AJ692=2),VLOOKUP(AH692,INDEX((係数_乗用_ガソリン,係数_乗用_CNG,係数_乗用_軽油,係数_乗用_メタノール,係数_乗用_LPG),1,1,AR692):INDEX((係数_乗用_ガソリン,係数_乗用_CNG,係数_乗用_軽油,係数_乗用_メタノール,係数_乗用_LPG),125,5,AR692),3,FALSE))))))</f>
        <v/>
      </c>
      <c r="AP692" s="375" t="str">
        <f t="shared" si="180"/>
        <v/>
      </c>
      <c r="AQ692" s="444" t="str">
        <f t="shared" si="181"/>
        <v/>
      </c>
      <c r="AR692" s="375" t="str">
        <f t="shared" si="182"/>
        <v/>
      </c>
      <c r="AS692" s="377" t="str">
        <f t="shared" si="183"/>
        <v/>
      </c>
      <c r="AT692" s="378" t="str">
        <f t="shared" si="184"/>
        <v/>
      </c>
      <c r="AX692" s="625" t="b">
        <f t="shared" si="185"/>
        <v>0</v>
      </c>
      <c r="AY692" s="7" t="str">
        <f t="shared" si="186"/>
        <v>FALSEFALSEFALSE</v>
      </c>
      <c r="AZ692" s="626">
        <f t="shared" si="188"/>
        <v>0</v>
      </c>
      <c r="BA692" s="627" t="str">
        <f t="shared" si="187"/>
        <v/>
      </c>
      <c r="BB692" s="627">
        <f t="shared" si="189"/>
        <v>0</v>
      </c>
    </row>
    <row r="693" spans="1:54">
      <c r="A693" s="381">
        <v>636</v>
      </c>
      <c r="B693" s="117"/>
      <c r="C693" s="288"/>
      <c r="D693" s="289"/>
      <c r="E693" s="289"/>
      <c r="F693" s="290"/>
      <c r="G693" s="292"/>
      <c r="H693" s="116"/>
      <c r="I693" s="292"/>
      <c r="J693" s="116"/>
      <c r="K693" s="370"/>
      <c r="L693" s="370"/>
      <c r="M693" s="370"/>
      <c r="N693" s="371"/>
      <c r="O693" s="371"/>
      <c r="P693" s="371"/>
      <c r="Q693" s="371"/>
      <c r="R693" s="371"/>
      <c r="S693" s="371"/>
      <c r="T693" s="443"/>
      <c r="U693" s="539"/>
      <c r="V693" s="117"/>
      <c r="W693" s="118"/>
      <c r="X693" s="119"/>
      <c r="Y693" s="120"/>
      <c r="Z693" s="122"/>
      <c r="AA693" s="121"/>
      <c r="AB693" s="443"/>
      <c r="AC693" s="734"/>
      <c r="AD693" s="372"/>
      <c r="AE693" s="485"/>
      <c r="AF693" s="373" t="str">
        <f t="shared" si="172"/>
        <v/>
      </c>
      <c r="AG693" s="373" t="str">
        <f t="shared" si="173"/>
        <v/>
      </c>
      <c r="AH693" s="374" t="str">
        <f t="shared" si="174"/>
        <v/>
      </c>
      <c r="AI693" s="375" t="str">
        <f t="shared" si="175"/>
        <v/>
      </c>
      <c r="AJ693" s="375" t="str">
        <f t="shared" si="176"/>
        <v/>
      </c>
      <c r="AK693" s="375" t="str">
        <f t="shared" si="177"/>
        <v/>
      </c>
      <c r="AL693" s="375" t="str">
        <f t="shared" si="178"/>
        <v/>
      </c>
      <c r="AM693" s="375" t="str">
        <f t="shared" si="179"/>
        <v/>
      </c>
      <c r="AN693" s="376" t="str">
        <f>IF(AF693="","",IF(OR(AH693="",AH693="-"),"－",IF(OR(AM693=8,AM693=9),"",IF(OR(AJ693=3,AJ693=4,AJ693=5,AJ693=6),VLOOKUP(AH693,INDEX((係数_バス貨物_ガソリン,係数_バス貨物_CNG,係数_バス貨物_軽油,係数_バス貨物_メタノール,係数_バス貨物_LPG),MATCH(AL693,【参考】排出ガスレベル!$AI$4:$AI$671,1),1,AR693):INDEX((係数_バス貨物_ガソリン,係数_バス貨物_CNG,係数_バス貨物_軽油,係数_バス貨物_メタノール,係数_バス貨物_LPG),MATCH(AL693+1,【参考】排出ガスレベル!$AI$4:$AI$671,1)-1,5,AR693),2,FALSE),IF(OR(AJ693=1,AJ693=2),VLOOKUP(AH693,INDEX((係数_乗用_ガソリン,係数_乗用_CNG,係数_乗用_軽油,係数_乗用_メタノール,係数_乗用_LPG),1,1,AR693):INDEX((係数_乗用_ガソリン,係数_乗用_CNG,係数_乗用_軽油,係数_乗用_メタノール,係数_乗用_LPG),125,5,AR693),2,FALSE))))))</f>
        <v/>
      </c>
      <c r="AO693" s="376" t="str">
        <f>IF(T693="","",IF(OR(AH693="",AH693="-"),"－",IF(OR(AM693=8,AM693=9),"",IF(OR(AJ693=3,AJ693=4,AJ693=5,AJ693=6),VLOOKUP(AH693,INDEX((係数_バス貨物_ガソリン,係数_バス貨物_CNG,係数_バス貨物_軽油,係数_バス貨物_メタノール,係数_バス貨物_LPG),MATCH(AL693,【参考】排出ガスレベル!$AI$4:$AI$671,1),1,AR693):INDEX((係数_バス貨物_ガソリン,係数_バス貨物_CNG,係数_バス貨物_軽油,係数_バス貨物_メタノール,係数_バス貨物_LPG),MATCH(AL693+1,【参考】排出ガスレベル!$AI$4:$AI$671,1)-1,5,AR693),3,FALSE),IF(OR(AJ693=1,AJ693=2),VLOOKUP(AH693,INDEX((係数_乗用_ガソリン,係数_乗用_CNG,係数_乗用_軽油,係数_乗用_メタノール,係数_乗用_LPG),1,1,AR693):INDEX((係数_乗用_ガソリン,係数_乗用_CNG,係数_乗用_軽油,係数_乗用_メタノール,係数_乗用_LPG),125,5,AR693),3,FALSE))))))</f>
        <v/>
      </c>
      <c r="AP693" s="375" t="str">
        <f t="shared" si="180"/>
        <v/>
      </c>
      <c r="AQ693" s="444" t="str">
        <f t="shared" si="181"/>
        <v/>
      </c>
      <c r="AR693" s="375" t="str">
        <f t="shared" si="182"/>
        <v/>
      </c>
      <c r="AS693" s="377" t="str">
        <f t="shared" si="183"/>
        <v/>
      </c>
      <c r="AT693" s="378" t="str">
        <f t="shared" si="184"/>
        <v/>
      </c>
      <c r="AX693" s="625" t="b">
        <f t="shared" si="185"/>
        <v>0</v>
      </c>
      <c r="AY693" s="7" t="str">
        <f t="shared" si="186"/>
        <v>FALSEFALSEFALSE</v>
      </c>
      <c r="AZ693" s="626">
        <f t="shared" si="188"/>
        <v>0</v>
      </c>
      <c r="BA693" s="627" t="str">
        <f t="shared" si="187"/>
        <v/>
      </c>
      <c r="BB693" s="627">
        <f t="shared" si="189"/>
        <v>0</v>
      </c>
    </row>
    <row r="694" spans="1:54">
      <c r="A694" s="381">
        <v>637</v>
      </c>
      <c r="B694" s="117"/>
      <c r="C694" s="288"/>
      <c r="D694" s="289"/>
      <c r="E694" s="289"/>
      <c r="F694" s="290"/>
      <c r="G694" s="292"/>
      <c r="H694" s="116"/>
      <c r="I694" s="292"/>
      <c r="J694" s="116"/>
      <c r="K694" s="370"/>
      <c r="L694" s="370"/>
      <c r="M694" s="370"/>
      <c r="N694" s="371"/>
      <c r="O694" s="371"/>
      <c r="P694" s="371"/>
      <c r="Q694" s="371"/>
      <c r="R694" s="371"/>
      <c r="S694" s="371"/>
      <c r="T694" s="443"/>
      <c r="U694" s="539"/>
      <c r="V694" s="117"/>
      <c r="W694" s="118"/>
      <c r="X694" s="119"/>
      <c r="Y694" s="120"/>
      <c r="Z694" s="122"/>
      <c r="AA694" s="121"/>
      <c r="AB694" s="443"/>
      <c r="AC694" s="734"/>
      <c r="AD694" s="372"/>
      <c r="AE694" s="485"/>
      <c r="AF694" s="373" t="str">
        <f t="shared" si="172"/>
        <v/>
      </c>
      <c r="AG694" s="373" t="str">
        <f t="shared" si="173"/>
        <v/>
      </c>
      <c r="AH694" s="374" t="str">
        <f t="shared" si="174"/>
        <v/>
      </c>
      <c r="AI694" s="375" t="str">
        <f t="shared" si="175"/>
        <v/>
      </c>
      <c r="AJ694" s="375" t="str">
        <f t="shared" si="176"/>
        <v/>
      </c>
      <c r="AK694" s="375" t="str">
        <f t="shared" si="177"/>
        <v/>
      </c>
      <c r="AL694" s="375" t="str">
        <f t="shared" si="178"/>
        <v/>
      </c>
      <c r="AM694" s="375" t="str">
        <f t="shared" si="179"/>
        <v/>
      </c>
      <c r="AN694" s="376" t="str">
        <f>IF(AF694="","",IF(OR(AH694="",AH694="-"),"－",IF(OR(AM694=8,AM694=9),"",IF(OR(AJ694=3,AJ694=4,AJ694=5,AJ694=6),VLOOKUP(AH694,INDEX((係数_バス貨物_ガソリン,係数_バス貨物_CNG,係数_バス貨物_軽油,係数_バス貨物_メタノール,係数_バス貨物_LPG),MATCH(AL694,【参考】排出ガスレベル!$AI$4:$AI$671,1),1,AR694):INDEX((係数_バス貨物_ガソリン,係数_バス貨物_CNG,係数_バス貨物_軽油,係数_バス貨物_メタノール,係数_バス貨物_LPG),MATCH(AL694+1,【参考】排出ガスレベル!$AI$4:$AI$671,1)-1,5,AR694),2,FALSE),IF(OR(AJ694=1,AJ694=2),VLOOKUP(AH694,INDEX((係数_乗用_ガソリン,係数_乗用_CNG,係数_乗用_軽油,係数_乗用_メタノール,係数_乗用_LPG),1,1,AR694):INDEX((係数_乗用_ガソリン,係数_乗用_CNG,係数_乗用_軽油,係数_乗用_メタノール,係数_乗用_LPG),125,5,AR694),2,FALSE))))))</f>
        <v/>
      </c>
      <c r="AO694" s="376" t="str">
        <f>IF(T694="","",IF(OR(AH694="",AH694="-"),"－",IF(OR(AM694=8,AM694=9),"",IF(OR(AJ694=3,AJ694=4,AJ694=5,AJ694=6),VLOOKUP(AH694,INDEX((係数_バス貨物_ガソリン,係数_バス貨物_CNG,係数_バス貨物_軽油,係数_バス貨物_メタノール,係数_バス貨物_LPG),MATCH(AL694,【参考】排出ガスレベル!$AI$4:$AI$671,1),1,AR694):INDEX((係数_バス貨物_ガソリン,係数_バス貨物_CNG,係数_バス貨物_軽油,係数_バス貨物_メタノール,係数_バス貨物_LPG),MATCH(AL694+1,【参考】排出ガスレベル!$AI$4:$AI$671,1)-1,5,AR694),3,FALSE),IF(OR(AJ694=1,AJ694=2),VLOOKUP(AH694,INDEX((係数_乗用_ガソリン,係数_乗用_CNG,係数_乗用_軽油,係数_乗用_メタノール,係数_乗用_LPG),1,1,AR694):INDEX((係数_乗用_ガソリン,係数_乗用_CNG,係数_乗用_軽油,係数_乗用_メタノール,係数_乗用_LPG),125,5,AR694),3,FALSE))))))</f>
        <v/>
      </c>
      <c r="AP694" s="375" t="str">
        <f t="shared" si="180"/>
        <v/>
      </c>
      <c r="AQ694" s="444" t="str">
        <f t="shared" si="181"/>
        <v/>
      </c>
      <c r="AR694" s="375" t="str">
        <f t="shared" si="182"/>
        <v/>
      </c>
      <c r="AS694" s="377" t="str">
        <f t="shared" si="183"/>
        <v/>
      </c>
      <c r="AT694" s="378" t="str">
        <f t="shared" si="184"/>
        <v/>
      </c>
      <c r="AX694" s="625" t="b">
        <f t="shared" si="185"/>
        <v>0</v>
      </c>
      <c r="AY694" s="7" t="str">
        <f t="shared" si="186"/>
        <v>FALSEFALSEFALSE</v>
      </c>
      <c r="AZ694" s="626">
        <f t="shared" si="188"/>
        <v>0</v>
      </c>
      <c r="BA694" s="627" t="str">
        <f t="shared" si="187"/>
        <v/>
      </c>
      <c r="BB694" s="627">
        <f t="shared" si="189"/>
        <v>0</v>
      </c>
    </row>
    <row r="695" spans="1:54">
      <c r="A695" s="381">
        <v>638</v>
      </c>
      <c r="B695" s="117"/>
      <c r="C695" s="288"/>
      <c r="D695" s="289"/>
      <c r="E695" s="289"/>
      <c r="F695" s="290"/>
      <c r="G695" s="292"/>
      <c r="H695" s="116"/>
      <c r="I695" s="292"/>
      <c r="J695" s="116"/>
      <c r="K695" s="370"/>
      <c r="L695" s="370"/>
      <c r="M695" s="370"/>
      <c r="N695" s="371"/>
      <c r="O695" s="371"/>
      <c r="P695" s="371"/>
      <c r="Q695" s="371"/>
      <c r="R695" s="371"/>
      <c r="S695" s="371"/>
      <c r="T695" s="443"/>
      <c r="U695" s="539"/>
      <c r="V695" s="117"/>
      <c r="W695" s="118"/>
      <c r="X695" s="119"/>
      <c r="Y695" s="120"/>
      <c r="Z695" s="122"/>
      <c r="AA695" s="121"/>
      <c r="AB695" s="443"/>
      <c r="AC695" s="734"/>
      <c r="AD695" s="372"/>
      <c r="AE695" s="485"/>
      <c r="AF695" s="373" t="str">
        <f t="shared" si="172"/>
        <v/>
      </c>
      <c r="AG695" s="373" t="str">
        <f t="shared" si="173"/>
        <v/>
      </c>
      <c r="AH695" s="374" t="str">
        <f t="shared" si="174"/>
        <v/>
      </c>
      <c r="AI695" s="375" t="str">
        <f t="shared" si="175"/>
        <v/>
      </c>
      <c r="AJ695" s="375" t="str">
        <f t="shared" si="176"/>
        <v/>
      </c>
      <c r="AK695" s="375" t="str">
        <f t="shared" si="177"/>
        <v/>
      </c>
      <c r="AL695" s="375" t="str">
        <f t="shared" si="178"/>
        <v/>
      </c>
      <c r="AM695" s="375" t="str">
        <f t="shared" si="179"/>
        <v/>
      </c>
      <c r="AN695" s="376" t="str">
        <f>IF(AF695="","",IF(OR(AH695="",AH695="-"),"－",IF(OR(AM695=8,AM695=9),"",IF(OR(AJ695=3,AJ695=4,AJ695=5,AJ695=6),VLOOKUP(AH695,INDEX((係数_バス貨物_ガソリン,係数_バス貨物_CNG,係数_バス貨物_軽油,係数_バス貨物_メタノール,係数_バス貨物_LPG),MATCH(AL695,【参考】排出ガスレベル!$AI$4:$AI$671,1),1,AR695):INDEX((係数_バス貨物_ガソリン,係数_バス貨物_CNG,係数_バス貨物_軽油,係数_バス貨物_メタノール,係数_バス貨物_LPG),MATCH(AL695+1,【参考】排出ガスレベル!$AI$4:$AI$671,1)-1,5,AR695),2,FALSE),IF(OR(AJ695=1,AJ695=2),VLOOKUP(AH695,INDEX((係数_乗用_ガソリン,係数_乗用_CNG,係数_乗用_軽油,係数_乗用_メタノール,係数_乗用_LPG),1,1,AR695):INDEX((係数_乗用_ガソリン,係数_乗用_CNG,係数_乗用_軽油,係数_乗用_メタノール,係数_乗用_LPG),125,5,AR695),2,FALSE))))))</f>
        <v/>
      </c>
      <c r="AO695" s="376" t="str">
        <f>IF(T695="","",IF(OR(AH695="",AH695="-"),"－",IF(OR(AM695=8,AM695=9),"",IF(OR(AJ695=3,AJ695=4,AJ695=5,AJ695=6),VLOOKUP(AH695,INDEX((係数_バス貨物_ガソリン,係数_バス貨物_CNG,係数_バス貨物_軽油,係数_バス貨物_メタノール,係数_バス貨物_LPG),MATCH(AL695,【参考】排出ガスレベル!$AI$4:$AI$671,1),1,AR695):INDEX((係数_バス貨物_ガソリン,係数_バス貨物_CNG,係数_バス貨物_軽油,係数_バス貨物_メタノール,係数_バス貨物_LPG),MATCH(AL695+1,【参考】排出ガスレベル!$AI$4:$AI$671,1)-1,5,AR695),3,FALSE),IF(OR(AJ695=1,AJ695=2),VLOOKUP(AH695,INDEX((係数_乗用_ガソリン,係数_乗用_CNG,係数_乗用_軽油,係数_乗用_メタノール,係数_乗用_LPG),1,1,AR695):INDEX((係数_乗用_ガソリン,係数_乗用_CNG,係数_乗用_軽油,係数_乗用_メタノール,係数_乗用_LPG),125,5,AR695),3,FALSE))))))</f>
        <v/>
      </c>
      <c r="AP695" s="375" t="str">
        <f t="shared" si="180"/>
        <v/>
      </c>
      <c r="AQ695" s="444" t="str">
        <f t="shared" si="181"/>
        <v/>
      </c>
      <c r="AR695" s="375" t="str">
        <f t="shared" si="182"/>
        <v/>
      </c>
      <c r="AS695" s="377" t="str">
        <f t="shared" si="183"/>
        <v/>
      </c>
      <c r="AT695" s="378" t="str">
        <f t="shared" si="184"/>
        <v/>
      </c>
      <c r="AX695" s="625" t="b">
        <f t="shared" si="185"/>
        <v>0</v>
      </c>
      <c r="AY695" s="7" t="str">
        <f t="shared" si="186"/>
        <v>FALSEFALSEFALSE</v>
      </c>
      <c r="AZ695" s="626">
        <f t="shared" si="188"/>
        <v>0</v>
      </c>
      <c r="BA695" s="627" t="str">
        <f t="shared" si="187"/>
        <v/>
      </c>
      <c r="BB695" s="627">
        <f t="shared" si="189"/>
        <v>0</v>
      </c>
    </row>
    <row r="696" spans="1:54">
      <c r="A696" s="381">
        <v>639</v>
      </c>
      <c r="B696" s="117"/>
      <c r="C696" s="288"/>
      <c r="D696" s="289"/>
      <c r="E696" s="289"/>
      <c r="F696" s="290"/>
      <c r="G696" s="292"/>
      <c r="H696" s="116"/>
      <c r="I696" s="292"/>
      <c r="J696" s="116"/>
      <c r="K696" s="370"/>
      <c r="L696" s="370"/>
      <c r="M696" s="370"/>
      <c r="N696" s="371"/>
      <c r="O696" s="371"/>
      <c r="P696" s="371"/>
      <c r="Q696" s="371"/>
      <c r="R696" s="371"/>
      <c r="S696" s="371"/>
      <c r="T696" s="443"/>
      <c r="U696" s="539"/>
      <c r="V696" s="117"/>
      <c r="W696" s="118"/>
      <c r="X696" s="119"/>
      <c r="Y696" s="120"/>
      <c r="Z696" s="122"/>
      <c r="AA696" s="121"/>
      <c r="AB696" s="443"/>
      <c r="AC696" s="734"/>
      <c r="AD696" s="372"/>
      <c r="AE696" s="485"/>
      <c r="AF696" s="373" t="str">
        <f t="shared" si="172"/>
        <v/>
      </c>
      <c r="AG696" s="373" t="str">
        <f t="shared" si="173"/>
        <v/>
      </c>
      <c r="AH696" s="374" t="str">
        <f t="shared" si="174"/>
        <v/>
      </c>
      <c r="AI696" s="375" t="str">
        <f t="shared" si="175"/>
        <v/>
      </c>
      <c r="AJ696" s="375" t="str">
        <f t="shared" si="176"/>
        <v/>
      </c>
      <c r="AK696" s="375" t="str">
        <f t="shared" si="177"/>
        <v/>
      </c>
      <c r="AL696" s="375" t="str">
        <f t="shared" si="178"/>
        <v/>
      </c>
      <c r="AM696" s="375" t="str">
        <f t="shared" si="179"/>
        <v/>
      </c>
      <c r="AN696" s="376" t="str">
        <f>IF(AF696="","",IF(OR(AH696="",AH696="-"),"－",IF(OR(AM696=8,AM696=9),"",IF(OR(AJ696=3,AJ696=4,AJ696=5,AJ696=6),VLOOKUP(AH696,INDEX((係数_バス貨物_ガソリン,係数_バス貨物_CNG,係数_バス貨物_軽油,係数_バス貨物_メタノール,係数_バス貨物_LPG),MATCH(AL696,【参考】排出ガスレベル!$AI$4:$AI$671,1),1,AR696):INDEX((係数_バス貨物_ガソリン,係数_バス貨物_CNG,係数_バス貨物_軽油,係数_バス貨物_メタノール,係数_バス貨物_LPG),MATCH(AL696+1,【参考】排出ガスレベル!$AI$4:$AI$671,1)-1,5,AR696),2,FALSE),IF(OR(AJ696=1,AJ696=2),VLOOKUP(AH696,INDEX((係数_乗用_ガソリン,係数_乗用_CNG,係数_乗用_軽油,係数_乗用_メタノール,係数_乗用_LPG),1,1,AR696):INDEX((係数_乗用_ガソリン,係数_乗用_CNG,係数_乗用_軽油,係数_乗用_メタノール,係数_乗用_LPG),125,5,AR696),2,FALSE))))))</f>
        <v/>
      </c>
      <c r="AO696" s="376" t="str">
        <f>IF(T696="","",IF(OR(AH696="",AH696="-"),"－",IF(OR(AM696=8,AM696=9),"",IF(OR(AJ696=3,AJ696=4,AJ696=5,AJ696=6),VLOOKUP(AH696,INDEX((係数_バス貨物_ガソリン,係数_バス貨物_CNG,係数_バス貨物_軽油,係数_バス貨物_メタノール,係数_バス貨物_LPG),MATCH(AL696,【参考】排出ガスレベル!$AI$4:$AI$671,1),1,AR696):INDEX((係数_バス貨物_ガソリン,係数_バス貨物_CNG,係数_バス貨物_軽油,係数_バス貨物_メタノール,係数_バス貨物_LPG),MATCH(AL696+1,【参考】排出ガスレベル!$AI$4:$AI$671,1)-1,5,AR696),3,FALSE),IF(OR(AJ696=1,AJ696=2),VLOOKUP(AH696,INDEX((係数_乗用_ガソリン,係数_乗用_CNG,係数_乗用_軽油,係数_乗用_メタノール,係数_乗用_LPG),1,1,AR696):INDEX((係数_乗用_ガソリン,係数_乗用_CNG,係数_乗用_軽油,係数_乗用_メタノール,係数_乗用_LPG),125,5,AR696),3,FALSE))))))</f>
        <v/>
      </c>
      <c r="AP696" s="375" t="str">
        <f t="shared" si="180"/>
        <v/>
      </c>
      <c r="AQ696" s="444" t="str">
        <f t="shared" si="181"/>
        <v/>
      </c>
      <c r="AR696" s="375" t="str">
        <f t="shared" si="182"/>
        <v/>
      </c>
      <c r="AS696" s="377" t="str">
        <f t="shared" si="183"/>
        <v/>
      </c>
      <c r="AT696" s="378" t="str">
        <f t="shared" si="184"/>
        <v/>
      </c>
      <c r="AX696" s="625" t="b">
        <f t="shared" si="185"/>
        <v>0</v>
      </c>
      <c r="AY696" s="7" t="str">
        <f t="shared" si="186"/>
        <v>FALSEFALSEFALSE</v>
      </c>
      <c r="AZ696" s="626">
        <f t="shared" si="188"/>
        <v>0</v>
      </c>
      <c r="BA696" s="627" t="str">
        <f t="shared" si="187"/>
        <v/>
      </c>
      <c r="BB696" s="627">
        <f t="shared" si="189"/>
        <v>0</v>
      </c>
    </row>
    <row r="697" spans="1:54">
      <c r="A697" s="381">
        <v>640</v>
      </c>
      <c r="B697" s="117"/>
      <c r="C697" s="288"/>
      <c r="D697" s="289"/>
      <c r="E697" s="289"/>
      <c r="F697" s="290"/>
      <c r="G697" s="292"/>
      <c r="H697" s="116"/>
      <c r="I697" s="292"/>
      <c r="J697" s="116"/>
      <c r="K697" s="370"/>
      <c r="L697" s="370"/>
      <c r="M697" s="370"/>
      <c r="N697" s="371"/>
      <c r="O697" s="371"/>
      <c r="P697" s="371"/>
      <c r="Q697" s="371"/>
      <c r="R697" s="371"/>
      <c r="S697" s="371"/>
      <c r="T697" s="443"/>
      <c r="U697" s="539"/>
      <c r="V697" s="117"/>
      <c r="W697" s="118"/>
      <c r="X697" s="119"/>
      <c r="Y697" s="120"/>
      <c r="Z697" s="122"/>
      <c r="AA697" s="121"/>
      <c r="AB697" s="443"/>
      <c r="AC697" s="734"/>
      <c r="AD697" s="372"/>
      <c r="AE697" s="485"/>
      <c r="AF697" s="373" t="str">
        <f t="shared" si="172"/>
        <v/>
      </c>
      <c r="AG697" s="373" t="str">
        <f t="shared" si="173"/>
        <v/>
      </c>
      <c r="AH697" s="374" t="str">
        <f t="shared" si="174"/>
        <v/>
      </c>
      <c r="AI697" s="375" t="str">
        <f t="shared" si="175"/>
        <v/>
      </c>
      <c r="AJ697" s="375" t="str">
        <f t="shared" si="176"/>
        <v/>
      </c>
      <c r="AK697" s="375" t="str">
        <f t="shared" si="177"/>
        <v/>
      </c>
      <c r="AL697" s="375" t="str">
        <f t="shared" si="178"/>
        <v/>
      </c>
      <c r="AM697" s="375" t="str">
        <f t="shared" si="179"/>
        <v/>
      </c>
      <c r="AN697" s="376" t="str">
        <f>IF(AF697="","",IF(OR(AH697="",AH697="-"),"－",IF(OR(AM697=8,AM697=9),"",IF(OR(AJ697=3,AJ697=4,AJ697=5,AJ697=6),VLOOKUP(AH697,INDEX((係数_バス貨物_ガソリン,係数_バス貨物_CNG,係数_バス貨物_軽油,係数_バス貨物_メタノール,係数_バス貨物_LPG),MATCH(AL697,【参考】排出ガスレベル!$AI$4:$AI$671,1),1,AR697):INDEX((係数_バス貨物_ガソリン,係数_バス貨物_CNG,係数_バス貨物_軽油,係数_バス貨物_メタノール,係数_バス貨物_LPG),MATCH(AL697+1,【参考】排出ガスレベル!$AI$4:$AI$671,1)-1,5,AR697),2,FALSE),IF(OR(AJ697=1,AJ697=2),VLOOKUP(AH697,INDEX((係数_乗用_ガソリン,係数_乗用_CNG,係数_乗用_軽油,係数_乗用_メタノール,係数_乗用_LPG),1,1,AR697):INDEX((係数_乗用_ガソリン,係数_乗用_CNG,係数_乗用_軽油,係数_乗用_メタノール,係数_乗用_LPG),125,5,AR697),2,FALSE))))))</f>
        <v/>
      </c>
      <c r="AO697" s="376" t="str">
        <f>IF(T697="","",IF(OR(AH697="",AH697="-"),"－",IF(OR(AM697=8,AM697=9),"",IF(OR(AJ697=3,AJ697=4,AJ697=5,AJ697=6),VLOOKUP(AH697,INDEX((係数_バス貨物_ガソリン,係数_バス貨物_CNG,係数_バス貨物_軽油,係数_バス貨物_メタノール,係数_バス貨物_LPG),MATCH(AL697,【参考】排出ガスレベル!$AI$4:$AI$671,1),1,AR697):INDEX((係数_バス貨物_ガソリン,係数_バス貨物_CNG,係数_バス貨物_軽油,係数_バス貨物_メタノール,係数_バス貨物_LPG),MATCH(AL697+1,【参考】排出ガスレベル!$AI$4:$AI$671,1)-1,5,AR697),3,FALSE),IF(OR(AJ697=1,AJ697=2),VLOOKUP(AH697,INDEX((係数_乗用_ガソリン,係数_乗用_CNG,係数_乗用_軽油,係数_乗用_メタノール,係数_乗用_LPG),1,1,AR697):INDEX((係数_乗用_ガソリン,係数_乗用_CNG,係数_乗用_軽油,係数_乗用_メタノール,係数_乗用_LPG),125,5,AR697),3,FALSE))))))</f>
        <v/>
      </c>
      <c r="AP697" s="375" t="str">
        <f t="shared" si="180"/>
        <v/>
      </c>
      <c r="AQ697" s="444" t="str">
        <f t="shared" si="181"/>
        <v/>
      </c>
      <c r="AR697" s="375" t="str">
        <f t="shared" si="182"/>
        <v/>
      </c>
      <c r="AS697" s="377" t="str">
        <f t="shared" si="183"/>
        <v/>
      </c>
      <c r="AT697" s="378" t="str">
        <f t="shared" si="184"/>
        <v/>
      </c>
      <c r="AX697" s="625" t="b">
        <f t="shared" si="185"/>
        <v>0</v>
      </c>
      <c r="AY697" s="7" t="str">
        <f t="shared" si="186"/>
        <v>FALSEFALSEFALSE</v>
      </c>
      <c r="AZ697" s="626">
        <f t="shared" si="188"/>
        <v>0</v>
      </c>
      <c r="BA697" s="627" t="str">
        <f t="shared" si="187"/>
        <v/>
      </c>
      <c r="BB697" s="627">
        <f t="shared" si="189"/>
        <v>0</v>
      </c>
    </row>
    <row r="698" spans="1:54">
      <c r="A698" s="381">
        <v>641</v>
      </c>
      <c r="B698" s="117"/>
      <c r="C698" s="288"/>
      <c r="D698" s="289"/>
      <c r="E698" s="289"/>
      <c r="F698" s="290"/>
      <c r="G698" s="292"/>
      <c r="H698" s="116"/>
      <c r="I698" s="292"/>
      <c r="J698" s="116"/>
      <c r="K698" s="370"/>
      <c r="L698" s="370"/>
      <c r="M698" s="370"/>
      <c r="N698" s="371"/>
      <c r="O698" s="371"/>
      <c r="P698" s="371"/>
      <c r="Q698" s="371"/>
      <c r="R698" s="371"/>
      <c r="S698" s="371"/>
      <c r="T698" s="443"/>
      <c r="U698" s="539"/>
      <c r="V698" s="117"/>
      <c r="W698" s="118"/>
      <c r="X698" s="119"/>
      <c r="Y698" s="120"/>
      <c r="Z698" s="122"/>
      <c r="AA698" s="121"/>
      <c r="AB698" s="443"/>
      <c r="AC698" s="734"/>
      <c r="AD698" s="372"/>
      <c r="AE698" s="485"/>
      <c r="AF698" s="373" t="str">
        <f t="shared" ref="AF698:AF761" si="190">IF(OR(T698="(減車済)",T698=""),"",1)</f>
        <v/>
      </c>
      <c r="AG698" s="373" t="str">
        <f t="shared" ref="AG698:AG761" si="191">IF(OR(T698="継続",T698="新規"),1,"")</f>
        <v/>
      </c>
      <c r="AH698" s="374" t="str">
        <f t="shared" ref="AH698:AH761" si="192">IF(AF698="","",UPPER(ASC(X698)))</f>
        <v/>
      </c>
      <c r="AI698" s="375" t="str">
        <f t="shared" ref="AI698:AI761" si="193">IF(AF698="","",IF(V698="","",IF(V698="普通",1,IF(V698="小型",2,0))))</f>
        <v/>
      </c>
      <c r="AJ698" s="375" t="str">
        <f t="shared" ref="AJ698:AJ761" si="194">IF(AF698="","",IF(W698="","",VLOOKUP(W698,用途,2,FALSE)))</f>
        <v/>
      </c>
      <c r="AK698" s="375" t="str">
        <f t="shared" ref="AK698:AK761" si="195">IF(AF698="","",IF(Y698="","",IF(Y698&lt;=10,1,IF(Y698&lt;30,2,IF(Y698&gt;=30,3,0)))))</f>
        <v/>
      </c>
      <c r="AL698" s="375" t="str">
        <f t="shared" ref="AL698:AL761" si="196">IF(AF698="","",IF(Z698="","",IF(Z698&lt;=1.7*1000,1,IF(Z698&lt;=2.5*1000,2,IF(Z698&lt;=3.5*1000,3,IF(Z698&lt;8*1000,4,IF(Z698&gt;=8*1000,5,"")))))))</f>
        <v/>
      </c>
      <c r="AM698" s="375" t="str">
        <f t="shared" ref="AM698:AM761" si="197">IF(AF698="","",IF(AA698="","",VLOOKUP(AA698,燃料の種類,2,FALSE)))</f>
        <v/>
      </c>
      <c r="AN698" s="376" t="str">
        <f>IF(AF698="","",IF(OR(AH698="",AH698="-"),"－",IF(OR(AM698=8,AM698=9),"",IF(OR(AJ698=3,AJ698=4,AJ698=5,AJ698=6),VLOOKUP(AH698,INDEX((係数_バス貨物_ガソリン,係数_バス貨物_CNG,係数_バス貨物_軽油,係数_バス貨物_メタノール,係数_バス貨物_LPG),MATCH(AL698,【参考】排出ガスレベル!$AI$4:$AI$671,1),1,AR698):INDEX((係数_バス貨物_ガソリン,係数_バス貨物_CNG,係数_バス貨物_軽油,係数_バス貨物_メタノール,係数_バス貨物_LPG),MATCH(AL698+1,【参考】排出ガスレベル!$AI$4:$AI$671,1)-1,5,AR698),2,FALSE),IF(OR(AJ698=1,AJ698=2),VLOOKUP(AH698,INDEX((係数_乗用_ガソリン,係数_乗用_CNG,係数_乗用_軽油,係数_乗用_メタノール,係数_乗用_LPG),1,1,AR698):INDEX((係数_乗用_ガソリン,係数_乗用_CNG,係数_乗用_軽油,係数_乗用_メタノール,係数_乗用_LPG),125,5,AR698),2,FALSE))))))</f>
        <v/>
      </c>
      <c r="AO698" s="376" t="str">
        <f>IF(T698="","",IF(OR(AH698="",AH698="-"),"－",IF(OR(AM698=8,AM698=9),"",IF(OR(AJ698=3,AJ698=4,AJ698=5,AJ698=6),VLOOKUP(AH698,INDEX((係数_バス貨物_ガソリン,係数_バス貨物_CNG,係数_バス貨物_軽油,係数_バス貨物_メタノール,係数_バス貨物_LPG),MATCH(AL698,【参考】排出ガスレベル!$AI$4:$AI$671,1),1,AR698):INDEX((係数_バス貨物_ガソリン,係数_バス貨物_CNG,係数_バス貨物_軽油,係数_バス貨物_メタノール,係数_バス貨物_LPG),MATCH(AL698+1,【参考】排出ガスレベル!$AI$4:$AI$671,1)-1,5,AR698),3,FALSE),IF(OR(AJ698=1,AJ698=2),VLOOKUP(AH698,INDEX((係数_乗用_ガソリン,係数_乗用_CNG,係数_乗用_軽油,係数_乗用_メタノール,係数_乗用_LPG),1,1,AR698):INDEX((係数_乗用_ガソリン,係数_乗用_CNG,係数_乗用_軽油,係数_乗用_メタノール,係数_乗用_LPG),125,5,AR698),3,FALSE))))))</f>
        <v/>
      </c>
      <c r="AP698" s="375" t="str">
        <f t="shared" ref="AP698:AP761" si="198">IF((AF698="")+(AC698=""),"",IF(燃料区分1=4,VLOOKUP(AO698,排ガス低減レベル,2,FALSE),VLOOKUP(AC698,排ガス低減レベル,2,FALSE)))</f>
        <v/>
      </c>
      <c r="AQ698" s="444" t="str">
        <f t="shared" ref="AQ698:AQ761" si="199">IF(AG698="","",IF(AJ698=3,B698&amp;"-"&amp;SUM(AJ698*100,AK698*10,AL698)&amp;"A",IF(OR(AJ698=2,AJ698=4,AJ698=6),B698&amp;"-"&amp;AL698*10&amp;"A",IF(AJ698=1,B698&amp;"-"&amp;AJ698&amp;"A",IF(AJ698=5,B698&amp;"-"&amp;SUM(AJ698*100,AI698*10,AL698)&amp;"A","")))))</f>
        <v/>
      </c>
      <c r="AR698" s="375" t="str">
        <f t="shared" ref="AR698:AR761" si="200">IF(OR(AM698=1,AM698=2,AM698=11),1,IF(AM698=6,2,IF(OR(AM698=4,AM698=5,AM698=10),3,IF(AM698=7,4,IF(AM698=3,5, IF(OR(AM698=8,AM698=9),6,""))))))</f>
        <v/>
      </c>
      <c r="AS698" s="377" t="str">
        <f t="shared" ref="AS698:AS761" si="201">IF(AG698="","",B698&amp;"-"&amp;AM698)</f>
        <v/>
      </c>
      <c r="AT698" s="378" t="str">
        <f t="shared" ref="AT698:AT761" si="202">IF(AF698="","",VLOOKUP(T698,車両の増減,2,FALSE))</f>
        <v/>
      </c>
      <c r="AX698" s="625" t="b">
        <f t="shared" si="185"/>
        <v>0</v>
      </c>
      <c r="AY698" s="7" t="str">
        <f t="shared" si="186"/>
        <v>FALSEFALSEFALSE</v>
      </c>
      <c r="AZ698" s="626">
        <f t="shared" si="188"/>
        <v>0</v>
      </c>
      <c r="BA698" s="627" t="str">
        <f t="shared" si="187"/>
        <v/>
      </c>
      <c r="BB698" s="627">
        <f t="shared" si="189"/>
        <v>0</v>
      </c>
    </row>
    <row r="699" spans="1:54">
      <c r="A699" s="381">
        <v>642</v>
      </c>
      <c r="B699" s="117"/>
      <c r="C699" s="288"/>
      <c r="D699" s="289"/>
      <c r="E699" s="289"/>
      <c r="F699" s="290"/>
      <c r="G699" s="292"/>
      <c r="H699" s="116"/>
      <c r="I699" s="292"/>
      <c r="J699" s="116"/>
      <c r="K699" s="370"/>
      <c r="L699" s="370"/>
      <c r="M699" s="370"/>
      <c r="N699" s="371"/>
      <c r="O699" s="371"/>
      <c r="P699" s="371"/>
      <c r="Q699" s="371"/>
      <c r="R699" s="371"/>
      <c r="S699" s="371"/>
      <c r="T699" s="443"/>
      <c r="U699" s="539"/>
      <c r="V699" s="117"/>
      <c r="W699" s="118"/>
      <c r="X699" s="119"/>
      <c r="Y699" s="120"/>
      <c r="Z699" s="122"/>
      <c r="AA699" s="121"/>
      <c r="AB699" s="443"/>
      <c r="AC699" s="734"/>
      <c r="AD699" s="372"/>
      <c r="AE699" s="485"/>
      <c r="AF699" s="373" t="str">
        <f t="shared" si="190"/>
        <v/>
      </c>
      <c r="AG699" s="373" t="str">
        <f t="shared" si="191"/>
        <v/>
      </c>
      <c r="AH699" s="374" t="str">
        <f t="shared" si="192"/>
        <v/>
      </c>
      <c r="AI699" s="375" t="str">
        <f t="shared" si="193"/>
        <v/>
      </c>
      <c r="AJ699" s="375" t="str">
        <f t="shared" si="194"/>
        <v/>
      </c>
      <c r="AK699" s="375" t="str">
        <f t="shared" si="195"/>
        <v/>
      </c>
      <c r="AL699" s="375" t="str">
        <f t="shared" si="196"/>
        <v/>
      </c>
      <c r="AM699" s="375" t="str">
        <f t="shared" si="197"/>
        <v/>
      </c>
      <c r="AN699" s="376" t="str">
        <f>IF(AF699="","",IF(OR(AH699="",AH699="-"),"－",IF(OR(AM699=8,AM699=9),"",IF(OR(AJ699=3,AJ699=4,AJ699=5,AJ699=6),VLOOKUP(AH699,INDEX((係数_バス貨物_ガソリン,係数_バス貨物_CNG,係数_バス貨物_軽油,係数_バス貨物_メタノール,係数_バス貨物_LPG),MATCH(AL699,【参考】排出ガスレベル!$AI$4:$AI$671,1),1,AR699):INDEX((係数_バス貨物_ガソリン,係数_バス貨物_CNG,係数_バス貨物_軽油,係数_バス貨物_メタノール,係数_バス貨物_LPG),MATCH(AL699+1,【参考】排出ガスレベル!$AI$4:$AI$671,1)-1,5,AR699),2,FALSE),IF(OR(AJ699=1,AJ699=2),VLOOKUP(AH699,INDEX((係数_乗用_ガソリン,係数_乗用_CNG,係数_乗用_軽油,係数_乗用_メタノール,係数_乗用_LPG),1,1,AR699):INDEX((係数_乗用_ガソリン,係数_乗用_CNG,係数_乗用_軽油,係数_乗用_メタノール,係数_乗用_LPG),125,5,AR699),2,FALSE))))))</f>
        <v/>
      </c>
      <c r="AO699" s="376" t="str">
        <f>IF(T699="","",IF(OR(AH699="",AH699="-"),"－",IF(OR(AM699=8,AM699=9),"",IF(OR(AJ699=3,AJ699=4,AJ699=5,AJ699=6),VLOOKUP(AH699,INDEX((係数_バス貨物_ガソリン,係数_バス貨物_CNG,係数_バス貨物_軽油,係数_バス貨物_メタノール,係数_バス貨物_LPG),MATCH(AL699,【参考】排出ガスレベル!$AI$4:$AI$671,1),1,AR699):INDEX((係数_バス貨物_ガソリン,係数_バス貨物_CNG,係数_バス貨物_軽油,係数_バス貨物_メタノール,係数_バス貨物_LPG),MATCH(AL699+1,【参考】排出ガスレベル!$AI$4:$AI$671,1)-1,5,AR699),3,FALSE),IF(OR(AJ699=1,AJ699=2),VLOOKUP(AH699,INDEX((係数_乗用_ガソリン,係数_乗用_CNG,係数_乗用_軽油,係数_乗用_メタノール,係数_乗用_LPG),1,1,AR699):INDEX((係数_乗用_ガソリン,係数_乗用_CNG,係数_乗用_軽油,係数_乗用_メタノール,係数_乗用_LPG),125,5,AR699),3,FALSE))))))</f>
        <v/>
      </c>
      <c r="AP699" s="375" t="str">
        <f t="shared" si="198"/>
        <v/>
      </c>
      <c r="AQ699" s="444" t="str">
        <f t="shared" si="199"/>
        <v/>
      </c>
      <c r="AR699" s="375" t="str">
        <f t="shared" si="200"/>
        <v/>
      </c>
      <c r="AS699" s="377" t="str">
        <f t="shared" si="201"/>
        <v/>
      </c>
      <c r="AT699" s="378" t="str">
        <f t="shared" si="202"/>
        <v/>
      </c>
      <c r="AX699" s="625" t="b">
        <f t="shared" ref="AX699:AX762" si="203">IF(AY699="FALSEFALSEFALSEFALSE","ハイブリッド")</f>
        <v>0</v>
      </c>
      <c r="AY699" s="7" t="str">
        <f t="shared" ref="AY699:AY762" si="204">EXACT(AZ699,BA699)&amp;IF(BA699="","")&amp;IF(AZ699="電気",TRUE)&amp;IF(AZ699="LPG",TRUE)</f>
        <v>FALSEFALSEFALSE</v>
      </c>
      <c r="AZ699" s="626">
        <f t="shared" si="188"/>
        <v>0</v>
      </c>
      <c r="BA699" s="627" t="str">
        <f t="shared" ref="BA699:BA762" si="205">IF(COUNTIFS(BC699,"*A*",BB699,"3"),"ハイブリッド(ガソリン)","")</f>
        <v/>
      </c>
      <c r="BB699" s="627">
        <f t="shared" si="189"/>
        <v>0</v>
      </c>
    </row>
    <row r="700" spans="1:54">
      <c r="A700" s="381">
        <v>643</v>
      </c>
      <c r="B700" s="117"/>
      <c r="C700" s="288"/>
      <c r="D700" s="289"/>
      <c r="E700" s="289"/>
      <c r="F700" s="290"/>
      <c r="G700" s="292"/>
      <c r="H700" s="116"/>
      <c r="I700" s="292"/>
      <c r="J700" s="116"/>
      <c r="K700" s="370"/>
      <c r="L700" s="370"/>
      <c r="M700" s="370"/>
      <c r="N700" s="371"/>
      <c r="O700" s="371"/>
      <c r="P700" s="371"/>
      <c r="Q700" s="371"/>
      <c r="R700" s="371"/>
      <c r="S700" s="371"/>
      <c r="T700" s="443"/>
      <c r="U700" s="539"/>
      <c r="V700" s="117"/>
      <c r="W700" s="118"/>
      <c r="X700" s="119"/>
      <c r="Y700" s="120"/>
      <c r="Z700" s="122"/>
      <c r="AA700" s="121"/>
      <c r="AB700" s="443"/>
      <c r="AC700" s="734"/>
      <c r="AD700" s="372"/>
      <c r="AE700" s="485"/>
      <c r="AF700" s="373" t="str">
        <f t="shared" si="190"/>
        <v/>
      </c>
      <c r="AG700" s="373" t="str">
        <f t="shared" si="191"/>
        <v/>
      </c>
      <c r="AH700" s="374" t="str">
        <f t="shared" si="192"/>
        <v/>
      </c>
      <c r="AI700" s="375" t="str">
        <f t="shared" si="193"/>
        <v/>
      </c>
      <c r="AJ700" s="375" t="str">
        <f t="shared" si="194"/>
        <v/>
      </c>
      <c r="AK700" s="375" t="str">
        <f t="shared" si="195"/>
        <v/>
      </c>
      <c r="AL700" s="375" t="str">
        <f t="shared" si="196"/>
        <v/>
      </c>
      <c r="AM700" s="375" t="str">
        <f t="shared" si="197"/>
        <v/>
      </c>
      <c r="AN700" s="376" t="str">
        <f>IF(AF700="","",IF(OR(AH700="",AH700="-"),"－",IF(OR(AM700=8,AM700=9),"",IF(OR(AJ700=3,AJ700=4,AJ700=5,AJ700=6),VLOOKUP(AH700,INDEX((係数_バス貨物_ガソリン,係数_バス貨物_CNG,係数_バス貨物_軽油,係数_バス貨物_メタノール,係数_バス貨物_LPG),MATCH(AL700,【参考】排出ガスレベル!$AI$4:$AI$671,1),1,AR700):INDEX((係数_バス貨物_ガソリン,係数_バス貨物_CNG,係数_バス貨物_軽油,係数_バス貨物_メタノール,係数_バス貨物_LPG),MATCH(AL700+1,【参考】排出ガスレベル!$AI$4:$AI$671,1)-1,5,AR700),2,FALSE),IF(OR(AJ700=1,AJ700=2),VLOOKUP(AH700,INDEX((係数_乗用_ガソリン,係数_乗用_CNG,係数_乗用_軽油,係数_乗用_メタノール,係数_乗用_LPG),1,1,AR700):INDEX((係数_乗用_ガソリン,係数_乗用_CNG,係数_乗用_軽油,係数_乗用_メタノール,係数_乗用_LPG),125,5,AR700),2,FALSE))))))</f>
        <v/>
      </c>
      <c r="AO700" s="376" t="str">
        <f>IF(T700="","",IF(OR(AH700="",AH700="-"),"－",IF(OR(AM700=8,AM700=9),"",IF(OR(AJ700=3,AJ700=4,AJ700=5,AJ700=6),VLOOKUP(AH700,INDEX((係数_バス貨物_ガソリン,係数_バス貨物_CNG,係数_バス貨物_軽油,係数_バス貨物_メタノール,係数_バス貨物_LPG),MATCH(AL700,【参考】排出ガスレベル!$AI$4:$AI$671,1),1,AR700):INDEX((係数_バス貨物_ガソリン,係数_バス貨物_CNG,係数_バス貨物_軽油,係数_バス貨物_メタノール,係数_バス貨物_LPG),MATCH(AL700+1,【参考】排出ガスレベル!$AI$4:$AI$671,1)-1,5,AR700),3,FALSE),IF(OR(AJ700=1,AJ700=2),VLOOKUP(AH700,INDEX((係数_乗用_ガソリン,係数_乗用_CNG,係数_乗用_軽油,係数_乗用_メタノール,係数_乗用_LPG),1,1,AR700):INDEX((係数_乗用_ガソリン,係数_乗用_CNG,係数_乗用_軽油,係数_乗用_メタノール,係数_乗用_LPG),125,5,AR700),3,FALSE))))))</f>
        <v/>
      </c>
      <c r="AP700" s="375" t="str">
        <f t="shared" si="198"/>
        <v/>
      </c>
      <c r="AQ700" s="444" t="str">
        <f t="shared" si="199"/>
        <v/>
      </c>
      <c r="AR700" s="375" t="str">
        <f t="shared" si="200"/>
        <v/>
      </c>
      <c r="AS700" s="377" t="str">
        <f t="shared" si="201"/>
        <v/>
      </c>
      <c r="AT700" s="378" t="str">
        <f t="shared" si="202"/>
        <v/>
      </c>
      <c r="AX700" s="625" t="b">
        <f t="shared" si="203"/>
        <v>0</v>
      </c>
      <c r="AY700" s="7" t="str">
        <f t="shared" si="204"/>
        <v>FALSEFALSEFALSE</v>
      </c>
      <c r="AZ700" s="626">
        <f t="shared" si="188"/>
        <v>0</v>
      </c>
      <c r="BA700" s="627" t="str">
        <f t="shared" si="205"/>
        <v/>
      </c>
      <c r="BB700" s="627">
        <f t="shared" si="189"/>
        <v>0</v>
      </c>
    </row>
    <row r="701" spans="1:54">
      <c r="A701" s="381">
        <v>644</v>
      </c>
      <c r="B701" s="117"/>
      <c r="C701" s="288"/>
      <c r="D701" s="289"/>
      <c r="E701" s="289"/>
      <c r="F701" s="290"/>
      <c r="G701" s="292"/>
      <c r="H701" s="116"/>
      <c r="I701" s="292"/>
      <c r="J701" s="116"/>
      <c r="K701" s="370"/>
      <c r="L701" s="370"/>
      <c r="M701" s="370"/>
      <c r="N701" s="371"/>
      <c r="O701" s="371"/>
      <c r="P701" s="371"/>
      <c r="Q701" s="371"/>
      <c r="R701" s="371"/>
      <c r="S701" s="371"/>
      <c r="T701" s="443"/>
      <c r="U701" s="539"/>
      <c r="V701" s="117"/>
      <c r="W701" s="118"/>
      <c r="X701" s="119"/>
      <c r="Y701" s="120"/>
      <c r="Z701" s="122"/>
      <c r="AA701" s="121"/>
      <c r="AB701" s="443"/>
      <c r="AC701" s="734"/>
      <c r="AD701" s="372"/>
      <c r="AE701" s="485"/>
      <c r="AF701" s="373" t="str">
        <f t="shared" si="190"/>
        <v/>
      </c>
      <c r="AG701" s="373" t="str">
        <f t="shared" si="191"/>
        <v/>
      </c>
      <c r="AH701" s="374" t="str">
        <f t="shared" si="192"/>
        <v/>
      </c>
      <c r="AI701" s="375" t="str">
        <f t="shared" si="193"/>
        <v/>
      </c>
      <c r="AJ701" s="375" t="str">
        <f t="shared" si="194"/>
        <v/>
      </c>
      <c r="AK701" s="375" t="str">
        <f t="shared" si="195"/>
        <v/>
      </c>
      <c r="AL701" s="375" t="str">
        <f t="shared" si="196"/>
        <v/>
      </c>
      <c r="AM701" s="375" t="str">
        <f t="shared" si="197"/>
        <v/>
      </c>
      <c r="AN701" s="376" t="str">
        <f>IF(AF701="","",IF(OR(AH701="",AH701="-"),"－",IF(OR(AM701=8,AM701=9),"",IF(OR(AJ701=3,AJ701=4,AJ701=5,AJ701=6),VLOOKUP(AH701,INDEX((係数_バス貨物_ガソリン,係数_バス貨物_CNG,係数_バス貨物_軽油,係数_バス貨物_メタノール,係数_バス貨物_LPG),MATCH(AL701,【参考】排出ガスレベル!$AI$4:$AI$671,1),1,AR701):INDEX((係数_バス貨物_ガソリン,係数_バス貨物_CNG,係数_バス貨物_軽油,係数_バス貨物_メタノール,係数_バス貨物_LPG),MATCH(AL701+1,【参考】排出ガスレベル!$AI$4:$AI$671,1)-1,5,AR701),2,FALSE),IF(OR(AJ701=1,AJ701=2),VLOOKUP(AH701,INDEX((係数_乗用_ガソリン,係数_乗用_CNG,係数_乗用_軽油,係数_乗用_メタノール,係数_乗用_LPG),1,1,AR701):INDEX((係数_乗用_ガソリン,係数_乗用_CNG,係数_乗用_軽油,係数_乗用_メタノール,係数_乗用_LPG),125,5,AR701),2,FALSE))))))</f>
        <v/>
      </c>
      <c r="AO701" s="376" t="str">
        <f>IF(T701="","",IF(OR(AH701="",AH701="-"),"－",IF(OR(AM701=8,AM701=9),"",IF(OR(AJ701=3,AJ701=4,AJ701=5,AJ701=6),VLOOKUP(AH701,INDEX((係数_バス貨物_ガソリン,係数_バス貨物_CNG,係数_バス貨物_軽油,係数_バス貨物_メタノール,係数_バス貨物_LPG),MATCH(AL701,【参考】排出ガスレベル!$AI$4:$AI$671,1),1,AR701):INDEX((係数_バス貨物_ガソリン,係数_バス貨物_CNG,係数_バス貨物_軽油,係数_バス貨物_メタノール,係数_バス貨物_LPG),MATCH(AL701+1,【参考】排出ガスレベル!$AI$4:$AI$671,1)-1,5,AR701),3,FALSE),IF(OR(AJ701=1,AJ701=2),VLOOKUP(AH701,INDEX((係数_乗用_ガソリン,係数_乗用_CNG,係数_乗用_軽油,係数_乗用_メタノール,係数_乗用_LPG),1,1,AR701):INDEX((係数_乗用_ガソリン,係数_乗用_CNG,係数_乗用_軽油,係数_乗用_メタノール,係数_乗用_LPG),125,5,AR701),3,FALSE))))))</f>
        <v/>
      </c>
      <c r="AP701" s="375" t="str">
        <f t="shared" si="198"/>
        <v/>
      </c>
      <c r="AQ701" s="444" t="str">
        <f t="shared" si="199"/>
        <v/>
      </c>
      <c r="AR701" s="375" t="str">
        <f t="shared" si="200"/>
        <v/>
      </c>
      <c r="AS701" s="377" t="str">
        <f t="shared" si="201"/>
        <v/>
      </c>
      <c r="AT701" s="378" t="str">
        <f t="shared" si="202"/>
        <v/>
      </c>
      <c r="AX701" s="625" t="b">
        <f t="shared" si="203"/>
        <v>0</v>
      </c>
      <c r="AY701" s="7" t="str">
        <f t="shared" si="204"/>
        <v>FALSEFALSEFALSE</v>
      </c>
      <c r="AZ701" s="626">
        <f t="shared" si="188"/>
        <v>0</v>
      </c>
      <c r="BA701" s="627" t="str">
        <f t="shared" si="205"/>
        <v/>
      </c>
      <c r="BB701" s="627">
        <f t="shared" si="189"/>
        <v>0</v>
      </c>
    </row>
    <row r="702" spans="1:54">
      <c r="A702" s="381">
        <v>645</v>
      </c>
      <c r="B702" s="117"/>
      <c r="C702" s="288"/>
      <c r="D702" s="289"/>
      <c r="E702" s="289"/>
      <c r="F702" s="290"/>
      <c r="G702" s="292"/>
      <c r="H702" s="116"/>
      <c r="I702" s="292"/>
      <c r="J702" s="116"/>
      <c r="K702" s="370"/>
      <c r="L702" s="370"/>
      <c r="M702" s="370"/>
      <c r="N702" s="371"/>
      <c r="O702" s="371"/>
      <c r="P702" s="371"/>
      <c r="Q702" s="371"/>
      <c r="R702" s="371"/>
      <c r="S702" s="371"/>
      <c r="T702" s="443"/>
      <c r="U702" s="539"/>
      <c r="V702" s="117"/>
      <c r="W702" s="118"/>
      <c r="X702" s="119"/>
      <c r="Y702" s="120"/>
      <c r="Z702" s="122"/>
      <c r="AA702" s="121"/>
      <c r="AB702" s="443"/>
      <c r="AC702" s="734"/>
      <c r="AD702" s="372"/>
      <c r="AE702" s="485"/>
      <c r="AF702" s="373" t="str">
        <f t="shared" si="190"/>
        <v/>
      </c>
      <c r="AG702" s="373" t="str">
        <f t="shared" si="191"/>
        <v/>
      </c>
      <c r="AH702" s="374" t="str">
        <f t="shared" si="192"/>
        <v/>
      </c>
      <c r="AI702" s="375" t="str">
        <f t="shared" si="193"/>
        <v/>
      </c>
      <c r="AJ702" s="375" t="str">
        <f t="shared" si="194"/>
        <v/>
      </c>
      <c r="AK702" s="375" t="str">
        <f t="shared" si="195"/>
        <v/>
      </c>
      <c r="AL702" s="375" t="str">
        <f t="shared" si="196"/>
        <v/>
      </c>
      <c r="AM702" s="375" t="str">
        <f t="shared" si="197"/>
        <v/>
      </c>
      <c r="AN702" s="376" t="str">
        <f>IF(AF702="","",IF(OR(AH702="",AH702="-"),"－",IF(OR(AM702=8,AM702=9),"",IF(OR(AJ702=3,AJ702=4,AJ702=5,AJ702=6),VLOOKUP(AH702,INDEX((係数_バス貨物_ガソリン,係数_バス貨物_CNG,係数_バス貨物_軽油,係数_バス貨物_メタノール,係数_バス貨物_LPG),MATCH(AL702,【参考】排出ガスレベル!$AI$4:$AI$671,1),1,AR702):INDEX((係数_バス貨物_ガソリン,係数_バス貨物_CNG,係数_バス貨物_軽油,係数_バス貨物_メタノール,係数_バス貨物_LPG),MATCH(AL702+1,【参考】排出ガスレベル!$AI$4:$AI$671,1)-1,5,AR702),2,FALSE),IF(OR(AJ702=1,AJ702=2),VLOOKUP(AH702,INDEX((係数_乗用_ガソリン,係数_乗用_CNG,係数_乗用_軽油,係数_乗用_メタノール,係数_乗用_LPG),1,1,AR702):INDEX((係数_乗用_ガソリン,係数_乗用_CNG,係数_乗用_軽油,係数_乗用_メタノール,係数_乗用_LPG),125,5,AR702),2,FALSE))))))</f>
        <v/>
      </c>
      <c r="AO702" s="376" t="str">
        <f>IF(T702="","",IF(OR(AH702="",AH702="-"),"－",IF(OR(AM702=8,AM702=9),"",IF(OR(AJ702=3,AJ702=4,AJ702=5,AJ702=6),VLOOKUP(AH702,INDEX((係数_バス貨物_ガソリン,係数_バス貨物_CNG,係数_バス貨物_軽油,係数_バス貨物_メタノール,係数_バス貨物_LPG),MATCH(AL702,【参考】排出ガスレベル!$AI$4:$AI$671,1),1,AR702):INDEX((係数_バス貨物_ガソリン,係数_バス貨物_CNG,係数_バス貨物_軽油,係数_バス貨物_メタノール,係数_バス貨物_LPG),MATCH(AL702+1,【参考】排出ガスレベル!$AI$4:$AI$671,1)-1,5,AR702),3,FALSE),IF(OR(AJ702=1,AJ702=2),VLOOKUP(AH702,INDEX((係数_乗用_ガソリン,係数_乗用_CNG,係数_乗用_軽油,係数_乗用_メタノール,係数_乗用_LPG),1,1,AR702):INDEX((係数_乗用_ガソリン,係数_乗用_CNG,係数_乗用_軽油,係数_乗用_メタノール,係数_乗用_LPG),125,5,AR702),3,FALSE))))))</f>
        <v/>
      </c>
      <c r="AP702" s="375" t="str">
        <f t="shared" si="198"/>
        <v/>
      </c>
      <c r="AQ702" s="444" t="str">
        <f t="shared" si="199"/>
        <v/>
      </c>
      <c r="AR702" s="375" t="str">
        <f t="shared" si="200"/>
        <v/>
      </c>
      <c r="AS702" s="377" t="str">
        <f t="shared" si="201"/>
        <v/>
      </c>
      <c r="AT702" s="378" t="str">
        <f t="shared" si="202"/>
        <v/>
      </c>
      <c r="AX702" s="625" t="b">
        <f t="shared" si="203"/>
        <v>0</v>
      </c>
      <c r="AY702" s="7" t="str">
        <f t="shared" si="204"/>
        <v>FALSEFALSEFALSE</v>
      </c>
      <c r="AZ702" s="626">
        <f t="shared" si="188"/>
        <v>0</v>
      </c>
      <c r="BA702" s="627" t="str">
        <f t="shared" si="205"/>
        <v/>
      </c>
      <c r="BB702" s="627">
        <f t="shared" si="189"/>
        <v>0</v>
      </c>
    </row>
    <row r="703" spans="1:54">
      <c r="A703" s="381">
        <v>646</v>
      </c>
      <c r="B703" s="117"/>
      <c r="C703" s="288"/>
      <c r="D703" s="289"/>
      <c r="E703" s="289"/>
      <c r="F703" s="290"/>
      <c r="G703" s="292"/>
      <c r="H703" s="116"/>
      <c r="I703" s="292"/>
      <c r="J703" s="116"/>
      <c r="K703" s="370"/>
      <c r="L703" s="370"/>
      <c r="M703" s="370"/>
      <c r="N703" s="371"/>
      <c r="O703" s="371"/>
      <c r="P703" s="371"/>
      <c r="Q703" s="371"/>
      <c r="R703" s="371"/>
      <c r="S703" s="371"/>
      <c r="T703" s="443"/>
      <c r="U703" s="539"/>
      <c r="V703" s="117"/>
      <c r="W703" s="118"/>
      <c r="X703" s="119"/>
      <c r="Y703" s="120"/>
      <c r="Z703" s="122"/>
      <c r="AA703" s="121"/>
      <c r="AB703" s="443"/>
      <c r="AC703" s="734"/>
      <c r="AD703" s="372"/>
      <c r="AE703" s="485"/>
      <c r="AF703" s="373" t="str">
        <f t="shared" si="190"/>
        <v/>
      </c>
      <c r="AG703" s="373" t="str">
        <f t="shared" si="191"/>
        <v/>
      </c>
      <c r="AH703" s="374" t="str">
        <f t="shared" si="192"/>
        <v/>
      </c>
      <c r="AI703" s="375" t="str">
        <f t="shared" si="193"/>
        <v/>
      </c>
      <c r="AJ703" s="375" t="str">
        <f t="shared" si="194"/>
        <v/>
      </c>
      <c r="AK703" s="375" t="str">
        <f t="shared" si="195"/>
        <v/>
      </c>
      <c r="AL703" s="375" t="str">
        <f t="shared" si="196"/>
        <v/>
      </c>
      <c r="AM703" s="375" t="str">
        <f t="shared" si="197"/>
        <v/>
      </c>
      <c r="AN703" s="376" t="str">
        <f>IF(AF703="","",IF(OR(AH703="",AH703="-"),"－",IF(OR(AM703=8,AM703=9),"",IF(OR(AJ703=3,AJ703=4,AJ703=5,AJ703=6),VLOOKUP(AH703,INDEX((係数_バス貨物_ガソリン,係数_バス貨物_CNG,係数_バス貨物_軽油,係数_バス貨物_メタノール,係数_バス貨物_LPG),MATCH(AL703,【参考】排出ガスレベル!$AI$4:$AI$671,1),1,AR703):INDEX((係数_バス貨物_ガソリン,係数_バス貨物_CNG,係数_バス貨物_軽油,係数_バス貨物_メタノール,係数_バス貨物_LPG),MATCH(AL703+1,【参考】排出ガスレベル!$AI$4:$AI$671,1)-1,5,AR703),2,FALSE),IF(OR(AJ703=1,AJ703=2),VLOOKUP(AH703,INDEX((係数_乗用_ガソリン,係数_乗用_CNG,係数_乗用_軽油,係数_乗用_メタノール,係数_乗用_LPG),1,1,AR703):INDEX((係数_乗用_ガソリン,係数_乗用_CNG,係数_乗用_軽油,係数_乗用_メタノール,係数_乗用_LPG),125,5,AR703),2,FALSE))))))</f>
        <v/>
      </c>
      <c r="AO703" s="376" t="str">
        <f>IF(T703="","",IF(OR(AH703="",AH703="-"),"－",IF(OR(AM703=8,AM703=9),"",IF(OR(AJ703=3,AJ703=4,AJ703=5,AJ703=6),VLOOKUP(AH703,INDEX((係数_バス貨物_ガソリン,係数_バス貨物_CNG,係数_バス貨物_軽油,係数_バス貨物_メタノール,係数_バス貨物_LPG),MATCH(AL703,【参考】排出ガスレベル!$AI$4:$AI$671,1),1,AR703):INDEX((係数_バス貨物_ガソリン,係数_バス貨物_CNG,係数_バス貨物_軽油,係数_バス貨物_メタノール,係数_バス貨物_LPG),MATCH(AL703+1,【参考】排出ガスレベル!$AI$4:$AI$671,1)-1,5,AR703),3,FALSE),IF(OR(AJ703=1,AJ703=2),VLOOKUP(AH703,INDEX((係数_乗用_ガソリン,係数_乗用_CNG,係数_乗用_軽油,係数_乗用_メタノール,係数_乗用_LPG),1,1,AR703):INDEX((係数_乗用_ガソリン,係数_乗用_CNG,係数_乗用_軽油,係数_乗用_メタノール,係数_乗用_LPG),125,5,AR703),3,FALSE))))))</f>
        <v/>
      </c>
      <c r="AP703" s="375" t="str">
        <f t="shared" si="198"/>
        <v/>
      </c>
      <c r="AQ703" s="444" t="str">
        <f t="shared" si="199"/>
        <v/>
      </c>
      <c r="AR703" s="375" t="str">
        <f t="shared" si="200"/>
        <v/>
      </c>
      <c r="AS703" s="377" t="str">
        <f t="shared" si="201"/>
        <v/>
      </c>
      <c r="AT703" s="378" t="str">
        <f t="shared" si="202"/>
        <v/>
      </c>
      <c r="AX703" s="625" t="b">
        <f t="shared" si="203"/>
        <v>0</v>
      </c>
      <c r="AY703" s="7" t="str">
        <f t="shared" si="204"/>
        <v>FALSEFALSEFALSE</v>
      </c>
      <c r="AZ703" s="626">
        <f t="shared" si="188"/>
        <v>0</v>
      </c>
      <c r="BA703" s="627" t="str">
        <f t="shared" si="205"/>
        <v/>
      </c>
      <c r="BB703" s="627">
        <f t="shared" si="189"/>
        <v>0</v>
      </c>
    </row>
    <row r="704" spans="1:54">
      <c r="A704" s="381">
        <v>647</v>
      </c>
      <c r="B704" s="117"/>
      <c r="C704" s="288"/>
      <c r="D704" s="289"/>
      <c r="E704" s="289"/>
      <c r="F704" s="290"/>
      <c r="G704" s="292"/>
      <c r="H704" s="116"/>
      <c r="I704" s="292"/>
      <c r="J704" s="116"/>
      <c r="K704" s="370"/>
      <c r="L704" s="370"/>
      <c r="M704" s="370"/>
      <c r="N704" s="371"/>
      <c r="O704" s="371"/>
      <c r="P704" s="371"/>
      <c r="Q704" s="371"/>
      <c r="R704" s="371"/>
      <c r="S704" s="371"/>
      <c r="T704" s="443"/>
      <c r="U704" s="539"/>
      <c r="V704" s="117"/>
      <c r="W704" s="118"/>
      <c r="X704" s="119"/>
      <c r="Y704" s="120"/>
      <c r="Z704" s="122"/>
      <c r="AA704" s="121"/>
      <c r="AB704" s="443"/>
      <c r="AC704" s="734"/>
      <c r="AD704" s="372"/>
      <c r="AE704" s="485"/>
      <c r="AF704" s="373" t="str">
        <f t="shared" si="190"/>
        <v/>
      </c>
      <c r="AG704" s="373" t="str">
        <f t="shared" si="191"/>
        <v/>
      </c>
      <c r="AH704" s="374" t="str">
        <f t="shared" si="192"/>
        <v/>
      </c>
      <c r="AI704" s="375" t="str">
        <f t="shared" si="193"/>
        <v/>
      </c>
      <c r="AJ704" s="375" t="str">
        <f t="shared" si="194"/>
        <v/>
      </c>
      <c r="AK704" s="375" t="str">
        <f t="shared" si="195"/>
        <v/>
      </c>
      <c r="AL704" s="375" t="str">
        <f t="shared" si="196"/>
        <v/>
      </c>
      <c r="AM704" s="375" t="str">
        <f t="shared" si="197"/>
        <v/>
      </c>
      <c r="AN704" s="376" t="str">
        <f>IF(AF704="","",IF(OR(AH704="",AH704="-"),"－",IF(OR(AM704=8,AM704=9),"",IF(OR(AJ704=3,AJ704=4,AJ704=5,AJ704=6),VLOOKUP(AH704,INDEX((係数_バス貨物_ガソリン,係数_バス貨物_CNG,係数_バス貨物_軽油,係数_バス貨物_メタノール,係数_バス貨物_LPG),MATCH(AL704,【参考】排出ガスレベル!$AI$4:$AI$671,1),1,AR704):INDEX((係数_バス貨物_ガソリン,係数_バス貨物_CNG,係数_バス貨物_軽油,係数_バス貨物_メタノール,係数_バス貨物_LPG),MATCH(AL704+1,【参考】排出ガスレベル!$AI$4:$AI$671,1)-1,5,AR704),2,FALSE),IF(OR(AJ704=1,AJ704=2),VLOOKUP(AH704,INDEX((係数_乗用_ガソリン,係数_乗用_CNG,係数_乗用_軽油,係数_乗用_メタノール,係数_乗用_LPG),1,1,AR704):INDEX((係数_乗用_ガソリン,係数_乗用_CNG,係数_乗用_軽油,係数_乗用_メタノール,係数_乗用_LPG),125,5,AR704),2,FALSE))))))</f>
        <v/>
      </c>
      <c r="AO704" s="376" t="str">
        <f>IF(T704="","",IF(OR(AH704="",AH704="-"),"－",IF(OR(AM704=8,AM704=9),"",IF(OR(AJ704=3,AJ704=4,AJ704=5,AJ704=6),VLOOKUP(AH704,INDEX((係数_バス貨物_ガソリン,係数_バス貨物_CNG,係数_バス貨物_軽油,係数_バス貨物_メタノール,係数_バス貨物_LPG),MATCH(AL704,【参考】排出ガスレベル!$AI$4:$AI$671,1),1,AR704):INDEX((係数_バス貨物_ガソリン,係数_バス貨物_CNG,係数_バス貨物_軽油,係数_バス貨物_メタノール,係数_バス貨物_LPG),MATCH(AL704+1,【参考】排出ガスレベル!$AI$4:$AI$671,1)-1,5,AR704),3,FALSE),IF(OR(AJ704=1,AJ704=2),VLOOKUP(AH704,INDEX((係数_乗用_ガソリン,係数_乗用_CNG,係数_乗用_軽油,係数_乗用_メタノール,係数_乗用_LPG),1,1,AR704):INDEX((係数_乗用_ガソリン,係数_乗用_CNG,係数_乗用_軽油,係数_乗用_メタノール,係数_乗用_LPG),125,5,AR704),3,FALSE))))))</f>
        <v/>
      </c>
      <c r="AP704" s="375" t="str">
        <f t="shared" si="198"/>
        <v/>
      </c>
      <c r="AQ704" s="444" t="str">
        <f t="shared" si="199"/>
        <v/>
      </c>
      <c r="AR704" s="375" t="str">
        <f t="shared" si="200"/>
        <v/>
      </c>
      <c r="AS704" s="377" t="str">
        <f t="shared" si="201"/>
        <v/>
      </c>
      <c r="AT704" s="378" t="str">
        <f t="shared" si="202"/>
        <v/>
      </c>
      <c r="AX704" s="625" t="b">
        <f t="shared" si="203"/>
        <v>0</v>
      </c>
      <c r="AY704" s="7" t="str">
        <f t="shared" si="204"/>
        <v>FALSEFALSEFALSE</v>
      </c>
      <c r="AZ704" s="626">
        <f t="shared" si="188"/>
        <v>0</v>
      </c>
      <c r="BA704" s="627" t="str">
        <f t="shared" si="205"/>
        <v/>
      </c>
      <c r="BB704" s="627">
        <f t="shared" si="189"/>
        <v>0</v>
      </c>
    </row>
    <row r="705" spans="1:54">
      <c r="A705" s="381">
        <v>648</v>
      </c>
      <c r="B705" s="117"/>
      <c r="C705" s="288"/>
      <c r="D705" s="289"/>
      <c r="E705" s="289"/>
      <c r="F705" s="290"/>
      <c r="G705" s="292"/>
      <c r="H705" s="116"/>
      <c r="I705" s="292"/>
      <c r="J705" s="116"/>
      <c r="K705" s="370"/>
      <c r="L705" s="370"/>
      <c r="M705" s="370"/>
      <c r="N705" s="371"/>
      <c r="O705" s="371"/>
      <c r="P705" s="371"/>
      <c r="Q705" s="371"/>
      <c r="R705" s="371"/>
      <c r="S705" s="371"/>
      <c r="T705" s="443"/>
      <c r="U705" s="539"/>
      <c r="V705" s="117"/>
      <c r="W705" s="118"/>
      <c r="X705" s="119"/>
      <c r="Y705" s="120"/>
      <c r="Z705" s="122"/>
      <c r="AA705" s="121"/>
      <c r="AB705" s="443"/>
      <c r="AC705" s="734"/>
      <c r="AD705" s="372"/>
      <c r="AE705" s="485"/>
      <c r="AF705" s="373" t="str">
        <f t="shared" si="190"/>
        <v/>
      </c>
      <c r="AG705" s="373" t="str">
        <f t="shared" si="191"/>
        <v/>
      </c>
      <c r="AH705" s="374" t="str">
        <f t="shared" si="192"/>
        <v/>
      </c>
      <c r="AI705" s="375" t="str">
        <f t="shared" si="193"/>
        <v/>
      </c>
      <c r="AJ705" s="375" t="str">
        <f t="shared" si="194"/>
        <v/>
      </c>
      <c r="AK705" s="375" t="str">
        <f t="shared" si="195"/>
        <v/>
      </c>
      <c r="AL705" s="375" t="str">
        <f t="shared" si="196"/>
        <v/>
      </c>
      <c r="AM705" s="375" t="str">
        <f t="shared" si="197"/>
        <v/>
      </c>
      <c r="AN705" s="376" t="str">
        <f>IF(AF705="","",IF(OR(AH705="",AH705="-"),"－",IF(OR(AM705=8,AM705=9),"",IF(OR(AJ705=3,AJ705=4,AJ705=5,AJ705=6),VLOOKUP(AH705,INDEX((係数_バス貨物_ガソリン,係数_バス貨物_CNG,係数_バス貨物_軽油,係数_バス貨物_メタノール,係数_バス貨物_LPG),MATCH(AL705,【参考】排出ガスレベル!$AI$4:$AI$671,1),1,AR705):INDEX((係数_バス貨物_ガソリン,係数_バス貨物_CNG,係数_バス貨物_軽油,係数_バス貨物_メタノール,係数_バス貨物_LPG),MATCH(AL705+1,【参考】排出ガスレベル!$AI$4:$AI$671,1)-1,5,AR705),2,FALSE),IF(OR(AJ705=1,AJ705=2),VLOOKUP(AH705,INDEX((係数_乗用_ガソリン,係数_乗用_CNG,係数_乗用_軽油,係数_乗用_メタノール,係数_乗用_LPG),1,1,AR705):INDEX((係数_乗用_ガソリン,係数_乗用_CNG,係数_乗用_軽油,係数_乗用_メタノール,係数_乗用_LPG),125,5,AR705),2,FALSE))))))</f>
        <v/>
      </c>
      <c r="AO705" s="376" t="str">
        <f>IF(T705="","",IF(OR(AH705="",AH705="-"),"－",IF(OR(AM705=8,AM705=9),"",IF(OR(AJ705=3,AJ705=4,AJ705=5,AJ705=6),VLOOKUP(AH705,INDEX((係数_バス貨物_ガソリン,係数_バス貨物_CNG,係数_バス貨物_軽油,係数_バス貨物_メタノール,係数_バス貨物_LPG),MATCH(AL705,【参考】排出ガスレベル!$AI$4:$AI$671,1),1,AR705):INDEX((係数_バス貨物_ガソリン,係数_バス貨物_CNG,係数_バス貨物_軽油,係数_バス貨物_メタノール,係数_バス貨物_LPG),MATCH(AL705+1,【参考】排出ガスレベル!$AI$4:$AI$671,1)-1,5,AR705),3,FALSE),IF(OR(AJ705=1,AJ705=2),VLOOKUP(AH705,INDEX((係数_乗用_ガソリン,係数_乗用_CNG,係数_乗用_軽油,係数_乗用_メタノール,係数_乗用_LPG),1,1,AR705):INDEX((係数_乗用_ガソリン,係数_乗用_CNG,係数_乗用_軽油,係数_乗用_メタノール,係数_乗用_LPG),125,5,AR705),3,FALSE))))))</f>
        <v/>
      </c>
      <c r="AP705" s="375" t="str">
        <f t="shared" si="198"/>
        <v/>
      </c>
      <c r="AQ705" s="444" t="str">
        <f t="shared" si="199"/>
        <v/>
      </c>
      <c r="AR705" s="375" t="str">
        <f t="shared" si="200"/>
        <v/>
      </c>
      <c r="AS705" s="377" t="str">
        <f t="shared" si="201"/>
        <v/>
      </c>
      <c r="AT705" s="378" t="str">
        <f t="shared" si="202"/>
        <v/>
      </c>
      <c r="AX705" s="625" t="b">
        <f t="shared" si="203"/>
        <v>0</v>
      </c>
      <c r="AY705" s="7" t="str">
        <f t="shared" si="204"/>
        <v>FALSEFALSEFALSE</v>
      </c>
      <c r="AZ705" s="626">
        <f t="shared" si="188"/>
        <v>0</v>
      </c>
      <c r="BA705" s="627" t="str">
        <f t="shared" si="205"/>
        <v/>
      </c>
      <c r="BB705" s="627">
        <f t="shared" si="189"/>
        <v>0</v>
      </c>
    </row>
    <row r="706" spans="1:54">
      <c r="A706" s="381">
        <v>649</v>
      </c>
      <c r="B706" s="117"/>
      <c r="C706" s="288"/>
      <c r="D706" s="289"/>
      <c r="E706" s="289"/>
      <c r="F706" s="290"/>
      <c r="G706" s="292"/>
      <c r="H706" s="116"/>
      <c r="I706" s="292"/>
      <c r="J706" s="116"/>
      <c r="K706" s="370"/>
      <c r="L706" s="370"/>
      <c r="M706" s="370"/>
      <c r="N706" s="371"/>
      <c r="O706" s="371"/>
      <c r="P706" s="371"/>
      <c r="Q706" s="371"/>
      <c r="R706" s="371"/>
      <c r="S706" s="371"/>
      <c r="T706" s="443"/>
      <c r="U706" s="539"/>
      <c r="V706" s="117"/>
      <c r="W706" s="118"/>
      <c r="X706" s="119"/>
      <c r="Y706" s="120"/>
      <c r="Z706" s="122"/>
      <c r="AA706" s="121"/>
      <c r="AB706" s="443"/>
      <c r="AC706" s="734"/>
      <c r="AD706" s="372"/>
      <c r="AE706" s="485"/>
      <c r="AF706" s="373" t="str">
        <f t="shared" si="190"/>
        <v/>
      </c>
      <c r="AG706" s="373" t="str">
        <f t="shared" si="191"/>
        <v/>
      </c>
      <c r="AH706" s="374" t="str">
        <f t="shared" si="192"/>
        <v/>
      </c>
      <c r="AI706" s="375" t="str">
        <f t="shared" si="193"/>
        <v/>
      </c>
      <c r="AJ706" s="375" t="str">
        <f t="shared" si="194"/>
        <v/>
      </c>
      <c r="AK706" s="375" t="str">
        <f t="shared" si="195"/>
        <v/>
      </c>
      <c r="AL706" s="375" t="str">
        <f t="shared" si="196"/>
        <v/>
      </c>
      <c r="AM706" s="375" t="str">
        <f t="shared" si="197"/>
        <v/>
      </c>
      <c r="AN706" s="376" t="str">
        <f>IF(AF706="","",IF(OR(AH706="",AH706="-"),"－",IF(OR(AM706=8,AM706=9),"",IF(OR(AJ706=3,AJ706=4,AJ706=5,AJ706=6),VLOOKUP(AH706,INDEX((係数_バス貨物_ガソリン,係数_バス貨物_CNG,係数_バス貨物_軽油,係数_バス貨物_メタノール,係数_バス貨物_LPG),MATCH(AL706,【参考】排出ガスレベル!$AI$4:$AI$671,1),1,AR706):INDEX((係数_バス貨物_ガソリン,係数_バス貨物_CNG,係数_バス貨物_軽油,係数_バス貨物_メタノール,係数_バス貨物_LPG),MATCH(AL706+1,【参考】排出ガスレベル!$AI$4:$AI$671,1)-1,5,AR706),2,FALSE),IF(OR(AJ706=1,AJ706=2),VLOOKUP(AH706,INDEX((係数_乗用_ガソリン,係数_乗用_CNG,係数_乗用_軽油,係数_乗用_メタノール,係数_乗用_LPG),1,1,AR706):INDEX((係数_乗用_ガソリン,係数_乗用_CNG,係数_乗用_軽油,係数_乗用_メタノール,係数_乗用_LPG),125,5,AR706),2,FALSE))))))</f>
        <v/>
      </c>
      <c r="AO706" s="376" t="str">
        <f>IF(T706="","",IF(OR(AH706="",AH706="-"),"－",IF(OR(AM706=8,AM706=9),"",IF(OR(AJ706=3,AJ706=4,AJ706=5,AJ706=6),VLOOKUP(AH706,INDEX((係数_バス貨物_ガソリン,係数_バス貨物_CNG,係数_バス貨物_軽油,係数_バス貨物_メタノール,係数_バス貨物_LPG),MATCH(AL706,【参考】排出ガスレベル!$AI$4:$AI$671,1),1,AR706):INDEX((係数_バス貨物_ガソリン,係数_バス貨物_CNG,係数_バス貨物_軽油,係数_バス貨物_メタノール,係数_バス貨物_LPG),MATCH(AL706+1,【参考】排出ガスレベル!$AI$4:$AI$671,1)-1,5,AR706),3,FALSE),IF(OR(AJ706=1,AJ706=2),VLOOKUP(AH706,INDEX((係数_乗用_ガソリン,係数_乗用_CNG,係数_乗用_軽油,係数_乗用_メタノール,係数_乗用_LPG),1,1,AR706):INDEX((係数_乗用_ガソリン,係数_乗用_CNG,係数_乗用_軽油,係数_乗用_メタノール,係数_乗用_LPG),125,5,AR706),3,FALSE))))))</f>
        <v/>
      </c>
      <c r="AP706" s="375" t="str">
        <f t="shared" si="198"/>
        <v/>
      </c>
      <c r="AQ706" s="444" t="str">
        <f t="shared" si="199"/>
        <v/>
      </c>
      <c r="AR706" s="375" t="str">
        <f t="shared" si="200"/>
        <v/>
      </c>
      <c r="AS706" s="377" t="str">
        <f t="shared" si="201"/>
        <v/>
      </c>
      <c r="AT706" s="378" t="str">
        <f t="shared" si="202"/>
        <v/>
      </c>
      <c r="AX706" s="625" t="b">
        <f t="shared" si="203"/>
        <v>0</v>
      </c>
      <c r="AY706" s="7" t="str">
        <f t="shared" si="204"/>
        <v>FALSEFALSEFALSE</v>
      </c>
      <c r="AZ706" s="626">
        <f t="shared" si="188"/>
        <v>0</v>
      </c>
      <c r="BA706" s="627" t="str">
        <f t="shared" si="205"/>
        <v/>
      </c>
      <c r="BB706" s="627">
        <f t="shared" si="189"/>
        <v>0</v>
      </c>
    </row>
    <row r="707" spans="1:54">
      <c r="A707" s="381">
        <v>650</v>
      </c>
      <c r="B707" s="117"/>
      <c r="C707" s="288"/>
      <c r="D707" s="289"/>
      <c r="E707" s="289"/>
      <c r="F707" s="290"/>
      <c r="G707" s="292"/>
      <c r="H707" s="116"/>
      <c r="I707" s="292"/>
      <c r="J707" s="116"/>
      <c r="K707" s="370"/>
      <c r="L707" s="370"/>
      <c r="M707" s="370"/>
      <c r="N707" s="371"/>
      <c r="O707" s="371"/>
      <c r="P707" s="371"/>
      <c r="Q707" s="371"/>
      <c r="R707" s="371"/>
      <c r="S707" s="371"/>
      <c r="T707" s="443"/>
      <c r="U707" s="539"/>
      <c r="V707" s="117"/>
      <c r="W707" s="118"/>
      <c r="X707" s="119"/>
      <c r="Y707" s="120"/>
      <c r="Z707" s="122"/>
      <c r="AA707" s="121"/>
      <c r="AB707" s="443"/>
      <c r="AC707" s="734"/>
      <c r="AD707" s="372"/>
      <c r="AE707" s="485"/>
      <c r="AF707" s="373" t="str">
        <f t="shared" si="190"/>
        <v/>
      </c>
      <c r="AG707" s="373" t="str">
        <f t="shared" si="191"/>
        <v/>
      </c>
      <c r="AH707" s="374" t="str">
        <f t="shared" si="192"/>
        <v/>
      </c>
      <c r="AI707" s="375" t="str">
        <f t="shared" si="193"/>
        <v/>
      </c>
      <c r="AJ707" s="375" t="str">
        <f t="shared" si="194"/>
        <v/>
      </c>
      <c r="AK707" s="375" t="str">
        <f t="shared" si="195"/>
        <v/>
      </c>
      <c r="AL707" s="375" t="str">
        <f t="shared" si="196"/>
        <v/>
      </c>
      <c r="AM707" s="375" t="str">
        <f t="shared" si="197"/>
        <v/>
      </c>
      <c r="AN707" s="376" t="str">
        <f>IF(AF707="","",IF(OR(AH707="",AH707="-"),"－",IF(OR(AM707=8,AM707=9),"",IF(OR(AJ707=3,AJ707=4,AJ707=5,AJ707=6),VLOOKUP(AH707,INDEX((係数_バス貨物_ガソリン,係数_バス貨物_CNG,係数_バス貨物_軽油,係数_バス貨物_メタノール,係数_バス貨物_LPG),MATCH(AL707,【参考】排出ガスレベル!$AI$4:$AI$671,1),1,AR707):INDEX((係数_バス貨物_ガソリン,係数_バス貨物_CNG,係数_バス貨物_軽油,係数_バス貨物_メタノール,係数_バス貨物_LPG),MATCH(AL707+1,【参考】排出ガスレベル!$AI$4:$AI$671,1)-1,5,AR707),2,FALSE),IF(OR(AJ707=1,AJ707=2),VLOOKUP(AH707,INDEX((係数_乗用_ガソリン,係数_乗用_CNG,係数_乗用_軽油,係数_乗用_メタノール,係数_乗用_LPG),1,1,AR707):INDEX((係数_乗用_ガソリン,係数_乗用_CNG,係数_乗用_軽油,係数_乗用_メタノール,係数_乗用_LPG),125,5,AR707),2,FALSE))))))</f>
        <v/>
      </c>
      <c r="AO707" s="376" t="str">
        <f>IF(T707="","",IF(OR(AH707="",AH707="-"),"－",IF(OR(AM707=8,AM707=9),"",IF(OR(AJ707=3,AJ707=4,AJ707=5,AJ707=6),VLOOKUP(AH707,INDEX((係数_バス貨物_ガソリン,係数_バス貨物_CNG,係数_バス貨物_軽油,係数_バス貨物_メタノール,係数_バス貨物_LPG),MATCH(AL707,【参考】排出ガスレベル!$AI$4:$AI$671,1),1,AR707):INDEX((係数_バス貨物_ガソリン,係数_バス貨物_CNG,係数_バス貨物_軽油,係数_バス貨物_メタノール,係数_バス貨物_LPG),MATCH(AL707+1,【参考】排出ガスレベル!$AI$4:$AI$671,1)-1,5,AR707),3,FALSE),IF(OR(AJ707=1,AJ707=2),VLOOKUP(AH707,INDEX((係数_乗用_ガソリン,係数_乗用_CNG,係数_乗用_軽油,係数_乗用_メタノール,係数_乗用_LPG),1,1,AR707):INDEX((係数_乗用_ガソリン,係数_乗用_CNG,係数_乗用_軽油,係数_乗用_メタノール,係数_乗用_LPG),125,5,AR707),3,FALSE))))))</f>
        <v/>
      </c>
      <c r="AP707" s="375" t="str">
        <f t="shared" si="198"/>
        <v/>
      </c>
      <c r="AQ707" s="444" t="str">
        <f t="shared" si="199"/>
        <v/>
      </c>
      <c r="AR707" s="375" t="str">
        <f t="shared" si="200"/>
        <v/>
      </c>
      <c r="AS707" s="377" t="str">
        <f t="shared" si="201"/>
        <v/>
      </c>
      <c r="AT707" s="378" t="str">
        <f t="shared" si="202"/>
        <v/>
      </c>
      <c r="AX707" s="625" t="b">
        <f t="shared" si="203"/>
        <v>0</v>
      </c>
      <c r="AY707" s="7" t="str">
        <f t="shared" si="204"/>
        <v>FALSEFALSEFALSE</v>
      </c>
      <c r="AZ707" s="626">
        <f t="shared" si="188"/>
        <v>0</v>
      </c>
      <c r="BA707" s="627" t="str">
        <f t="shared" si="205"/>
        <v/>
      </c>
      <c r="BB707" s="627">
        <f t="shared" si="189"/>
        <v>0</v>
      </c>
    </row>
    <row r="708" spans="1:54">
      <c r="A708" s="381">
        <v>651</v>
      </c>
      <c r="B708" s="117"/>
      <c r="C708" s="288"/>
      <c r="D708" s="289"/>
      <c r="E708" s="289"/>
      <c r="F708" s="290"/>
      <c r="G708" s="292"/>
      <c r="H708" s="116"/>
      <c r="I708" s="292"/>
      <c r="J708" s="116"/>
      <c r="K708" s="370"/>
      <c r="L708" s="370"/>
      <c r="M708" s="370"/>
      <c r="N708" s="371"/>
      <c r="O708" s="371"/>
      <c r="P708" s="371"/>
      <c r="Q708" s="371"/>
      <c r="R708" s="371"/>
      <c r="S708" s="371"/>
      <c r="T708" s="443"/>
      <c r="U708" s="539"/>
      <c r="V708" s="117"/>
      <c r="W708" s="118"/>
      <c r="X708" s="119"/>
      <c r="Y708" s="120"/>
      <c r="Z708" s="122"/>
      <c r="AA708" s="121"/>
      <c r="AB708" s="443"/>
      <c r="AC708" s="734"/>
      <c r="AD708" s="372"/>
      <c r="AE708" s="485"/>
      <c r="AF708" s="373" t="str">
        <f t="shared" si="190"/>
        <v/>
      </c>
      <c r="AG708" s="373" t="str">
        <f t="shared" si="191"/>
        <v/>
      </c>
      <c r="AH708" s="374" t="str">
        <f t="shared" si="192"/>
        <v/>
      </c>
      <c r="AI708" s="375" t="str">
        <f t="shared" si="193"/>
        <v/>
      </c>
      <c r="AJ708" s="375" t="str">
        <f t="shared" si="194"/>
        <v/>
      </c>
      <c r="AK708" s="375" t="str">
        <f t="shared" si="195"/>
        <v/>
      </c>
      <c r="AL708" s="375" t="str">
        <f t="shared" si="196"/>
        <v/>
      </c>
      <c r="AM708" s="375" t="str">
        <f t="shared" si="197"/>
        <v/>
      </c>
      <c r="AN708" s="376" t="str">
        <f>IF(AF708="","",IF(OR(AH708="",AH708="-"),"－",IF(OR(AM708=8,AM708=9),"",IF(OR(AJ708=3,AJ708=4,AJ708=5,AJ708=6),VLOOKUP(AH708,INDEX((係数_バス貨物_ガソリン,係数_バス貨物_CNG,係数_バス貨物_軽油,係数_バス貨物_メタノール,係数_バス貨物_LPG),MATCH(AL708,【参考】排出ガスレベル!$AI$4:$AI$671,1),1,AR708):INDEX((係数_バス貨物_ガソリン,係数_バス貨物_CNG,係数_バス貨物_軽油,係数_バス貨物_メタノール,係数_バス貨物_LPG),MATCH(AL708+1,【参考】排出ガスレベル!$AI$4:$AI$671,1)-1,5,AR708),2,FALSE),IF(OR(AJ708=1,AJ708=2),VLOOKUP(AH708,INDEX((係数_乗用_ガソリン,係数_乗用_CNG,係数_乗用_軽油,係数_乗用_メタノール,係数_乗用_LPG),1,1,AR708):INDEX((係数_乗用_ガソリン,係数_乗用_CNG,係数_乗用_軽油,係数_乗用_メタノール,係数_乗用_LPG),125,5,AR708),2,FALSE))))))</f>
        <v/>
      </c>
      <c r="AO708" s="376" t="str">
        <f>IF(T708="","",IF(OR(AH708="",AH708="-"),"－",IF(OR(AM708=8,AM708=9),"",IF(OR(AJ708=3,AJ708=4,AJ708=5,AJ708=6),VLOOKUP(AH708,INDEX((係数_バス貨物_ガソリン,係数_バス貨物_CNG,係数_バス貨物_軽油,係数_バス貨物_メタノール,係数_バス貨物_LPG),MATCH(AL708,【参考】排出ガスレベル!$AI$4:$AI$671,1),1,AR708):INDEX((係数_バス貨物_ガソリン,係数_バス貨物_CNG,係数_バス貨物_軽油,係数_バス貨物_メタノール,係数_バス貨物_LPG),MATCH(AL708+1,【参考】排出ガスレベル!$AI$4:$AI$671,1)-1,5,AR708),3,FALSE),IF(OR(AJ708=1,AJ708=2),VLOOKUP(AH708,INDEX((係数_乗用_ガソリン,係数_乗用_CNG,係数_乗用_軽油,係数_乗用_メタノール,係数_乗用_LPG),1,1,AR708):INDEX((係数_乗用_ガソリン,係数_乗用_CNG,係数_乗用_軽油,係数_乗用_メタノール,係数_乗用_LPG),125,5,AR708),3,FALSE))))))</f>
        <v/>
      </c>
      <c r="AP708" s="375" t="str">
        <f t="shared" si="198"/>
        <v/>
      </c>
      <c r="AQ708" s="444" t="str">
        <f t="shared" si="199"/>
        <v/>
      </c>
      <c r="AR708" s="375" t="str">
        <f t="shared" si="200"/>
        <v/>
      </c>
      <c r="AS708" s="377" t="str">
        <f t="shared" si="201"/>
        <v/>
      </c>
      <c r="AT708" s="378" t="str">
        <f t="shared" si="202"/>
        <v/>
      </c>
      <c r="AX708" s="625" t="b">
        <f t="shared" si="203"/>
        <v>0</v>
      </c>
      <c r="AY708" s="7" t="str">
        <f t="shared" si="204"/>
        <v>FALSEFALSEFALSE</v>
      </c>
      <c r="AZ708" s="626">
        <f t="shared" si="188"/>
        <v>0</v>
      </c>
      <c r="BA708" s="627" t="str">
        <f t="shared" si="205"/>
        <v/>
      </c>
      <c r="BB708" s="627">
        <f t="shared" si="189"/>
        <v>0</v>
      </c>
    </row>
    <row r="709" spans="1:54">
      <c r="A709" s="381">
        <v>652</v>
      </c>
      <c r="B709" s="117"/>
      <c r="C709" s="288"/>
      <c r="D709" s="289"/>
      <c r="E709" s="289"/>
      <c r="F709" s="290"/>
      <c r="G709" s="292"/>
      <c r="H709" s="116"/>
      <c r="I709" s="292"/>
      <c r="J709" s="116"/>
      <c r="K709" s="370"/>
      <c r="L709" s="370"/>
      <c r="M709" s="370"/>
      <c r="N709" s="371"/>
      <c r="O709" s="371"/>
      <c r="P709" s="371"/>
      <c r="Q709" s="371"/>
      <c r="R709" s="371"/>
      <c r="S709" s="371"/>
      <c r="T709" s="443"/>
      <c r="U709" s="539"/>
      <c r="V709" s="117"/>
      <c r="W709" s="118"/>
      <c r="X709" s="119"/>
      <c r="Y709" s="120"/>
      <c r="Z709" s="122"/>
      <c r="AA709" s="121"/>
      <c r="AB709" s="443"/>
      <c r="AC709" s="734"/>
      <c r="AD709" s="372"/>
      <c r="AE709" s="485"/>
      <c r="AF709" s="373" t="str">
        <f t="shared" si="190"/>
        <v/>
      </c>
      <c r="AG709" s="373" t="str">
        <f t="shared" si="191"/>
        <v/>
      </c>
      <c r="AH709" s="374" t="str">
        <f t="shared" si="192"/>
        <v/>
      </c>
      <c r="AI709" s="375" t="str">
        <f t="shared" si="193"/>
        <v/>
      </c>
      <c r="AJ709" s="375" t="str">
        <f t="shared" si="194"/>
        <v/>
      </c>
      <c r="AK709" s="375" t="str">
        <f t="shared" si="195"/>
        <v/>
      </c>
      <c r="AL709" s="375" t="str">
        <f t="shared" si="196"/>
        <v/>
      </c>
      <c r="AM709" s="375" t="str">
        <f t="shared" si="197"/>
        <v/>
      </c>
      <c r="AN709" s="376" t="str">
        <f>IF(AF709="","",IF(OR(AH709="",AH709="-"),"－",IF(OR(AM709=8,AM709=9),"",IF(OR(AJ709=3,AJ709=4,AJ709=5,AJ709=6),VLOOKUP(AH709,INDEX((係数_バス貨物_ガソリン,係数_バス貨物_CNG,係数_バス貨物_軽油,係数_バス貨物_メタノール,係数_バス貨物_LPG),MATCH(AL709,【参考】排出ガスレベル!$AI$4:$AI$671,1),1,AR709):INDEX((係数_バス貨物_ガソリン,係数_バス貨物_CNG,係数_バス貨物_軽油,係数_バス貨物_メタノール,係数_バス貨物_LPG),MATCH(AL709+1,【参考】排出ガスレベル!$AI$4:$AI$671,1)-1,5,AR709),2,FALSE),IF(OR(AJ709=1,AJ709=2),VLOOKUP(AH709,INDEX((係数_乗用_ガソリン,係数_乗用_CNG,係数_乗用_軽油,係数_乗用_メタノール,係数_乗用_LPG),1,1,AR709):INDEX((係数_乗用_ガソリン,係数_乗用_CNG,係数_乗用_軽油,係数_乗用_メタノール,係数_乗用_LPG),125,5,AR709),2,FALSE))))))</f>
        <v/>
      </c>
      <c r="AO709" s="376" t="str">
        <f>IF(T709="","",IF(OR(AH709="",AH709="-"),"－",IF(OR(AM709=8,AM709=9),"",IF(OR(AJ709=3,AJ709=4,AJ709=5,AJ709=6),VLOOKUP(AH709,INDEX((係数_バス貨物_ガソリン,係数_バス貨物_CNG,係数_バス貨物_軽油,係数_バス貨物_メタノール,係数_バス貨物_LPG),MATCH(AL709,【参考】排出ガスレベル!$AI$4:$AI$671,1),1,AR709):INDEX((係数_バス貨物_ガソリン,係数_バス貨物_CNG,係数_バス貨物_軽油,係数_バス貨物_メタノール,係数_バス貨物_LPG),MATCH(AL709+1,【参考】排出ガスレベル!$AI$4:$AI$671,1)-1,5,AR709),3,FALSE),IF(OR(AJ709=1,AJ709=2),VLOOKUP(AH709,INDEX((係数_乗用_ガソリン,係数_乗用_CNG,係数_乗用_軽油,係数_乗用_メタノール,係数_乗用_LPG),1,1,AR709):INDEX((係数_乗用_ガソリン,係数_乗用_CNG,係数_乗用_軽油,係数_乗用_メタノール,係数_乗用_LPG),125,5,AR709),3,FALSE))))))</f>
        <v/>
      </c>
      <c r="AP709" s="375" t="str">
        <f t="shared" si="198"/>
        <v/>
      </c>
      <c r="AQ709" s="444" t="str">
        <f t="shared" si="199"/>
        <v/>
      </c>
      <c r="AR709" s="375" t="str">
        <f t="shared" si="200"/>
        <v/>
      </c>
      <c r="AS709" s="377" t="str">
        <f t="shared" si="201"/>
        <v/>
      </c>
      <c r="AT709" s="378" t="str">
        <f t="shared" si="202"/>
        <v/>
      </c>
      <c r="AX709" s="625" t="b">
        <f t="shared" si="203"/>
        <v>0</v>
      </c>
      <c r="AY709" s="7" t="str">
        <f t="shared" si="204"/>
        <v>FALSEFALSEFALSE</v>
      </c>
      <c r="AZ709" s="626">
        <f t="shared" si="188"/>
        <v>0</v>
      </c>
      <c r="BA709" s="627" t="str">
        <f t="shared" si="205"/>
        <v/>
      </c>
      <c r="BB709" s="627">
        <f t="shared" si="189"/>
        <v>0</v>
      </c>
    </row>
    <row r="710" spans="1:54">
      <c r="A710" s="381">
        <v>653</v>
      </c>
      <c r="B710" s="117"/>
      <c r="C710" s="288"/>
      <c r="D710" s="289"/>
      <c r="E710" s="289"/>
      <c r="F710" s="290"/>
      <c r="G710" s="292"/>
      <c r="H710" s="116"/>
      <c r="I710" s="292"/>
      <c r="J710" s="116"/>
      <c r="K710" s="370"/>
      <c r="L710" s="370"/>
      <c r="M710" s="370"/>
      <c r="N710" s="371"/>
      <c r="O710" s="371"/>
      <c r="P710" s="371"/>
      <c r="Q710" s="371"/>
      <c r="R710" s="371"/>
      <c r="S710" s="371"/>
      <c r="T710" s="443"/>
      <c r="U710" s="539"/>
      <c r="V710" s="117"/>
      <c r="W710" s="118"/>
      <c r="X710" s="119"/>
      <c r="Y710" s="120"/>
      <c r="Z710" s="122"/>
      <c r="AA710" s="121"/>
      <c r="AB710" s="443"/>
      <c r="AC710" s="734"/>
      <c r="AD710" s="372"/>
      <c r="AE710" s="485"/>
      <c r="AF710" s="373" t="str">
        <f t="shared" si="190"/>
        <v/>
      </c>
      <c r="AG710" s="373" t="str">
        <f t="shared" si="191"/>
        <v/>
      </c>
      <c r="AH710" s="374" t="str">
        <f t="shared" si="192"/>
        <v/>
      </c>
      <c r="AI710" s="375" t="str">
        <f t="shared" si="193"/>
        <v/>
      </c>
      <c r="AJ710" s="375" t="str">
        <f t="shared" si="194"/>
        <v/>
      </c>
      <c r="AK710" s="375" t="str">
        <f t="shared" si="195"/>
        <v/>
      </c>
      <c r="AL710" s="375" t="str">
        <f t="shared" si="196"/>
        <v/>
      </c>
      <c r="AM710" s="375" t="str">
        <f t="shared" si="197"/>
        <v/>
      </c>
      <c r="AN710" s="376" t="str">
        <f>IF(AF710="","",IF(OR(AH710="",AH710="-"),"－",IF(OR(AM710=8,AM710=9),"",IF(OR(AJ710=3,AJ710=4,AJ710=5,AJ710=6),VLOOKUP(AH710,INDEX((係数_バス貨物_ガソリン,係数_バス貨物_CNG,係数_バス貨物_軽油,係数_バス貨物_メタノール,係数_バス貨物_LPG),MATCH(AL710,【参考】排出ガスレベル!$AI$4:$AI$671,1),1,AR710):INDEX((係数_バス貨物_ガソリン,係数_バス貨物_CNG,係数_バス貨物_軽油,係数_バス貨物_メタノール,係数_バス貨物_LPG),MATCH(AL710+1,【参考】排出ガスレベル!$AI$4:$AI$671,1)-1,5,AR710),2,FALSE),IF(OR(AJ710=1,AJ710=2),VLOOKUP(AH710,INDEX((係数_乗用_ガソリン,係数_乗用_CNG,係数_乗用_軽油,係数_乗用_メタノール,係数_乗用_LPG),1,1,AR710):INDEX((係数_乗用_ガソリン,係数_乗用_CNG,係数_乗用_軽油,係数_乗用_メタノール,係数_乗用_LPG),125,5,AR710),2,FALSE))))))</f>
        <v/>
      </c>
      <c r="AO710" s="376" t="str">
        <f>IF(T710="","",IF(OR(AH710="",AH710="-"),"－",IF(OR(AM710=8,AM710=9),"",IF(OR(AJ710=3,AJ710=4,AJ710=5,AJ710=6),VLOOKUP(AH710,INDEX((係数_バス貨物_ガソリン,係数_バス貨物_CNG,係数_バス貨物_軽油,係数_バス貨物_メタノール,係数_バス貨物_LPG),MATCH(AL710,【参考】排出ガスレベル!$AI$4:$AI$671,1),1,AR710):INDEX((係数_バス貨物_ガソリン,係数_バス貨物_CNG,係数_バス貨物_軽油,係数_バス貨物_メタノール,係数_バス貨物_LPG),MATCH(AL710+1,【参考】排出ガスレベル!$AI$4:$AI$671,1)-1,5,AR710),3,FALSE),IF(OR(AJ710=1,AJ710=2),VLOOKUP(AH710,INDEX((係数_乗用_ガソリン,係数_乗用_CNG,係数_乗用_軽油,係数_乗用_メタノール,係数_乗用_LPG),1,1,AR710):INDEX((係数_乗用_ガソリン,係数_乗用_CNG,係数_乗用_軽油,係数_乗用_メタノール,係数_乗用_LPG),125,5,AR710),3,FALSE))))))</f>
        <v/>
      </c>
      <c r="AP710" s="375" t="str">
        <f t="shared" si="198"/>
        <v/>
      </c>
      <c r="AQ710" s="444" t="str">
        <f t="shared" si="199"/>
        <v/>
      </c>
      <c r="AR710" s="375" t="str">
        <f t="shared" si="200"/>
        <v/>
      </c>
      <c r="AS710" s="377" t="str">
        <f t="shared" si="201"/>
        <v/>
      </c>
      <c r="AT710" s="378" t="str">
        <f t="shared" si="202"/>
        <v/>
      </c>
      <c r="AX710" s="625" t="b">
        <f t="shared" si="203"/>
        <v>0</v>
      </c>
      <c r="AY710" s="7" t="str">
        <f t="shared" si="204"/>
        <v>FALSEFALSEFALSE</v>
      </c>
      <c r="AZ710" s="626">
        <f t="shared" si="188"/>
        <v>0</v>
      </c>
      <c r="BA710" s="627" t="str">
        <f t="shared" si="205"/>
        <v/>
      </c>
      <c r="BB710" s="627">
        <f t="shared" si="189"/>
        <v>0</v>
      </c>
    </row>
    <row r="711" spans="1:54">
      <c r="A711" s="381">
        <v>654</v>
      </c>
      <c r="B711" s="117"/>
      <c r="C711" s="288"/>
      <c r="D711" s="289"/>
      <c r="E711" s="289"/>
      <c r="F711" s="290"/>
      <c r="G711" s="292"/>
      <c r="H711" s="116"/>
      <c r="I711" s="292"/>
      <c r="J711" s="116"/>
      <c r="K711" s="370"/>
      <c r="L711" s="370"/>
      <c r="M711" s="370"/>
      <c r="N711" s="371"/>
      <c r="O711" s="371"/>
      <c r="P711" s="371"/>
      <c r="Q711" s="371"/>
      <c r="R711" s="371"/>
      <c r="S711" s="371"/>
      <c r="T711" s="443"/>
      <c r="U711" s="539"/>
      <c r="V711" s="117"/>
      <c r="W711" s="118"/>
      <c r="X711" s="119"/>
      <c r="Y711" s="120"/>
      <c r="Z711" s="122"/>
      <c r="AA711" s="121"/>
      <c r="AB711" s="443"/>
      <c r="AC711" s="734"/>
      <c r="AD711" s="372"/>
      <c r="AE711" s="485"/>
      <c r="AF711" s="373" t="str">
        <f t="shared" si="190"/>
        <v/>
      </c>
      <c r="AG711" s="373" t="str">
        <f t="shared" si="191"/>
        <v/>
      </c>
      <c r="AH711" s="374" t="str">
        <f t="shared" si="192"/>
        <v/>
      </c>
      <c r="AI711" s="375" t="str">
        <f t="shared" si="193"/>
        <v/>
      </c>
      <c r="AJ711" s="375" t="str">
        <f t="shared" si="194"/>
        <v/>
      </c>
      <c r="AK711" s="375" t="str">
        <f t="shared" si="195"/>
        <v/>
      </c>
      <c r="AL711" s="375" t="str">
        <f t="shared" si="196"/>
        <v/>
      </c>
      <c r="AM711" s="375" t="str">
        <f t="shared" si="197"/>
        <v/>
      </c>
      <c r="AN711" s="376" t="str">
        <f>IF(AF711="","",IF(OR(AH711="",AH711="-"),"－",IF(OR(AM711=8,AM711=9),"",IF(OR(AJ711=3,AJ711=4,AJ711=5,AJ711=6),VLOOKUP(AH711,INDEX((係数_バス貨物_ガソリン,係数_バス貨物_CNG,係数_バス貨物_軽油,係数_バス貨物_メタノール,係数_バス貨物_LPG),MATCH(AL711,【参考】排出ガスレベル!$AI$4:$AI$671,1),1,AR711):INDEX((係数_バス貨物_ガソリン,係数_バス貨物_CNG,係数_バス貨物_軽油,係数_バス貨物_メタノール,係数_バス貨物_LPG),MATCH(AL711+1,【参考】排出ガスレベル!$AI$4:$AI$671,1)-1,5,AR711),2,FALSE),IF(OR(AJ711=1,AJ711=2),VLOOKUP(AH711,INDEX((係数_乗用_ガソリン,係数_乗用_CNG,係数_乗用_軽油,係数_乗用_メタノール,係数_乗用_LPG),1,1,AR711):INDEX((係数_乗用_ガソリン,係数_乗用_CNG,係数_乗用_軽油,係数_乗用_メタノール,係数_乗用_LPG),125,5,AR711),2,FALSE))))))</f>
        <v/>
      </c>
      <c r="AO711" s="376" t="str">
        <f>IF(T711="","",IF(OR(AH711="",AH711="-"),"－",IF(OR(AM711=8,AM711=9),"",IF(OR(AJ711=3,AJ711=4,AJ711=5,AJ711=6),VLOOKUP(AH711,INDEX((係数_バス貨物_ガソリン,係数_バス貨物_CNG,係数_バス貨物_軽油,係数_バス貨物_メタノール,係数_バス貨物_LPG),MATCH(AL711,【参考】排出ガスレベル!$AI$4:$AI$671,1),1,AR711):INDEX((係数_バス貨物_ガソリン,係数_バス貨物_CNG,係数_バス貨物_軽油,係数_バス貨物_メタノール,係数_バス貨物_LPG),MATCH(AL711+1,【参考】排出ガスレベル!$AI$4:$AI$671,1)-1,5,AR711),3,FALSE),IF(OR(AJ711=1,AJ711=2),VLOOKUP(AH711,INDEX((係数_乗用_ガソリン,係数_乗用_CNG,係数_乗用_軽油,係数_乗用_メタノール,係数_乗用_LPG),1,1,AR711):INDEX((係数_乗用_ガソリン,係数_乗用_CNG,係数_乗用_軽油,係数_乗用_メタノール,係数_乗用_LPG),125,5,AR711),3,FALSE))))))</f>
        <v/>
      </c>
      <c r="AP711" s="375" t="str">
        <f t="shared" si="198"/>
        <v/>
      </c>
      <c r="AQ711" s="444" t="str">
        <f t="shared" si="199"/>
        <v/>
      </c>
      <c r="AR711" s="375" t="str">
        <f t="shared" si="200"/>
        <v/>
      </c>
      <c r="AS711" s="377" t="str">
        <f t="shared" si="201"/>
        <v/>
      </c>
      <c r="AT711" s="378" t="str">
        <f t="shared" si="202"/>
        <v/>
      </c>
      <c r="AX711" s="625" t="b">
        <f t="shared" si="203"/>
        <v>0</v>
      </c>
      <c r="AY711" s="7" t="str">
        <f t="shared" si="204"/>
        <v>FALSEFALSEFALSE</v>
      </c>
      <c r="AZ711" s="626">
        <f t="shared" si="188"/>
        <v>0</v>
      </c>
      <c r="BA711" s="627" t="str">
        <f t="shared" si="205"/>
        <v/>
      </c>
      <c r="BB711" s="627">
        <f t="shared" si="189"/>
        <v>0</v>
      </c>
    </row>
    <row r="712" spans="1:54">
      <c r="A712" s="381">
        <v>655</v>
      </c>
      <c r="B712" s="117"/>
      <c r="C712" s="288"/>
      <c r="D712" s="289"/>
      <c r="E712" s="289"/>
      <c r="F712" s="290"/>
      <c r="G712" s="292"/>
      <c r="H712" s="116"/>
      <c r="I712" s="292"/>
      <c r="J712" s="116"/>
      <c r="K712" s="370"/>
      <c r="L712" s="370"/>
      <c r="M712" s="370"/>
      <c r="N712" s="371"/>
      <c r="O712" s="371"/>
      <c r="P712" s="371"/>
      <c r="Q712" s="371"/>
      <c r="R712" s="371"/>
      <c r="S712" s="371"/>
      <c r="T712" s="443"/>
      <c r="U712" s="539"/>
      <c r="V712" s="117"/>
      <c r="W712" s="118"/>
      <c r="X712" s="119"/>
      <c r="Y712" s="120"/>
      <c r="Z712" s="122"/>
      <c r="AA712" s="121"/>
      <c r="AB712" s="443"/>
      <c r="AC712" s="734"/>
      <c r="AD712" s="372"/>
      <c r="AE712" s="485"/>
      <c r="AF712" s="373" t="str">
        <f t="shared" si="190"/>
        <v/>
      </c>
      <c r="AG712" s="373" t="str">
        <f t="shared" si="191"/>
        <v/>
      </c>
      <c r="AH712" s="374" t="str">
        <f t="shared" si="192"/>
        <v/>
      </c>
      <c r="AI712" s="375" t="str">
        <f t="shared" si="193"/>
        <v/>
      </c>
      <c r="AJ712" s="375" t="str">
        <f t="shared" si="194"/>
        <v/>
      </c>
      <c r="AK712" s="375" t="str">
        <f t="shared" si="195"/>
        <v/>
      </c>
      <c r="AL712" s="375" t="str">
        <f t="shared" si="196"/>
        <v/>
      </c>
      <c r="AM712" s="375" t="str">
        <f t="shared" si="197"/>
        <v/>
      </c>
      <c r="AN712" s="376" t="str">
        <f>IF(AF712="","",IF(OR(AH712="",AH712="-"),"－",IF(OR(AM712=8,AM712=9),"",IF(OR(AJ712=3,AJ712=4,AJ712=5,AJ712=6),VLOOKUP(AH712,INDEX((係数_バス貨物_ガソリン,係数_バス貨物_CNG,係数_バス貨物_軽油,係数_バス貨物_メタノール,係数_バス貨物_LPG),MATCH(AL712,【参考】排出ガスレベル!$AI$4:$AI$671,1),1,AR712):INDEX((係数_バス貨物_ガソリン,係数_バス貨物_CNG,係数_バス貨物_軽油,係数_バス貨物_メタノール,係数_バス貨物_LPG),MATCH(AL712+1,【参考】排出ガスレベル!$AI$4:$AI$671,1)-1,5,AR712),2,FALSE),IF(OR(AJ712=1,AJ712=2),VLOOKUP(AH712,INDEX((係数_乗用_ガソリン,係数_乗用_CNG,係数_乗用_軽油,係数_乗用_メタノール,係数_乗用_LPG),1,1,AR712):INDEX((係数_乗用_ガソリン,係数_乗用_CNG,係数_乗用_軽油,係数_乗用_メタノール,係数_乗用_LPG),125,5,AR712),2,FALSE))))))</f>
        <v/>
      </c>
      <c r="AO712" s="376" t="str">
        <f>IF(T712="","",IF(OR(AH712="",AH712="-"),"－",IF(OR(AM712=8,AM712=9),"",IF(OR(AJ712=3,AJ712=4,AJ712=5,AJ712=6),VLOOKUP(AH712,INDEX((係数_バス貨物_ガソリン,係数_バス貨物_CNG,係数_バス貨物_軽油,係数_バス貨物_メタノール,係数_バス貨物_LPG),MATCH(AL712,【参考】排出ガスレベル!$AI$4:$AI$671,1),1,AR712):INDEX((係数_バス貨物_ガソリン,係数_バス貨物_CNG,係数_バス貨物_軽油,係数_バス貨物_メタノール,係数_バス貨物_LPG),MATCH(AL712+1,【参考】排出ガスレベル!$AI$4:$AI$671,1)-1,5,AR712),3,FALSE),IF(OR(AJ712=1,AJ712=2),VLOOKUP(AH712,INDEX((係数_乗用_ガソリン,係数_乗用_CNG,係数_乗用_軽油,係数_乗用_メタノール,係数_乗用_LPG),1,1,AR712):INDEX((係数_乗用_ガソリン,係数_乗用_CNG,係数_乗用_軽油,係数_乗用_メタノール,係数_乗用_LPG),125,5,AR712),3,FALSE))))))</f>
        <v/>
      </c>
      <c r="AP712" s="375" t="str">
        <f t="shared" si="198"/>
        <v/>
      </c>
      <c r="AQ712" s="444" t="str">
        <f t="shared" si="199"/>
        <v/>
      </c>
      <c r="AR712" s="375" t="str">
        <f t="shared" si="200"/>
        <v/>
      </c>
      <c r="AS712" s="377" t="str">
        <f t="shared" si="201"/>
        <v/>
      </c>
      <c r="AT712" s="378" t="str">
        <f t="shared" si="202"/>
        <v/>
      </c>
      <c r="AX712" s="625" t="b">
        <f t="shared" si="203"/>
        <v>0</v>
      </c>
      <c r="AY712" s="7" t="str">
        <f t="shared" si="204"/>
        <v>FALSEFALSEFALSE</v>
      </c>
      <c r="AZ712" s="626">
        <f t="shared" si="188"/>
        <v>0</v>
      </c>
      <c r="BA712" s="627" t="str">
        <f t="shared" si="205"/>
        <v/>
      </c>
      <c r="BB712" s="627">
        <f t="shared" si="189"/>
        <v>0</v>
      </c>
    </row>
    <row r="713" spans="1:54">
      <c r="A713" s="381">
        <v>656</v>
      </c>
      <c r="B713" s="117"/>
      <c r="C713" s="288"/>
      <c r="D713" s="289"/>
      <c r="E713" s="289"/>
      <c r="F713" s="290"/>
      <c r="G713" s="292"/>
      <c r="H713" s="116"/>
      <c r="I713" s="292"/>
      <c r="J713" s="116"/>
      <c r="K713" s="370"/>
      <c r="L713" s="370"/>
      <c r="M713" s="370"/>
      <c r="N713" s="371"/>
      <c r="O713" s="371"/>
      <c r="P713" s="371"/>
      <c r="Q713" s="371"/>
      <c r="R713" s="371"/>
      <c r="S713" s="371"/>
      <c r="T713" s="443"/>
      <c r="U713" s="539"/>
      <c r="V713" s="117"/>
      <c r="W713" s="118"/>
      <c r="X713" s="119"/>
      <c r="Y713" s="120"/>
      <c r="Z713" s="122"/>
      <c r="AA713" s="121"/>
      <c r="AB713" s="443"/>
      <c r="AC713" s="734"/>
      <c r="AD713" s="372"/>
      <c r="AE713" s="485"/>
      <c r="AF713" s="373" t="str">
        <f t="shared" si="190"/>
        <v/>
      </c>
      <c r="AG713" s="373" t="str">
        <f t="shared" si="191"/>
        <v/>
      </c>
      <c r="AH713" s="374" t="str">
        <f t="shared" si="192"/>
        <v/>
      </c>
      <c r="AI713" s="375" t="str">
        <f t="shared" si="193"/>
        <v/>
      </c>
      <c r="AJ713" s="375" t="str">
        <f t="shared" si="194"/>
        <v/>
      </c>
      <c r="AK713" s="375" t="str">
        <f t="shared" si="195"/>
        <v/>
      </c>
      <c r="AL713" s="375" t="str">
        <f t="shared" si="196"/>
        <v/>
      </c>
      <c r="AM713" s="375" t="str">
        <f t="shared" si="197"/>
        <v/>
      </c>
      <c r="AN713" s="376" t="str">
        <f>IF(AF713="","",IF(OR(AH713="",AH713="-"),"－",IF(OR(AM713=8,AM713=9),"",IF(OR(AJ713=3,AJ713=4,AJ713=5,AJ713=6),VLOOKUP(AH713,INDEX((係数_バス貨物_ガソリン,係数_バス貨物_CNG,係数_バス貨物_軽油,係数_バス貨物_メタノール,係数_バス貨物_LPG),MATCH(AL713,【参考】排出ガスレベル!$AI$4:$AI$671,1),1,AR713):INDEX((係数_バス貨物_ガソリン,係数_バス貨物_CNG,係数_バス貨物_軽油,係数_バス貨物_メタノール,係数_バス貨物_LPG),MATCH(AL713+1,【参考】排出ガスレベル!$AI$4:$AI$671,1)-1,5,AR713),2,FALSE),IF(OR(AJ713=1,AJ713=2),VLOOKUP(AH713,INDEX((係数_乗用_ガソリン,係数_乗用_CNG,係数_乗用_軽油,係数_乗用_メタノール,係数_乗用_LPG),1,1,AR713):INDEX((係数_乗用_ガソリン,係数_乗用_CNG,係数_乗用_軽油,係数_乗用_メタノール,係数_乗用_LPG),125,5,AR713),2,FALSE))))))</f>
        <v/>
      </c>
      <c r="AO713" s="376" t="str">
        <f>IF(T713="","",IF(OR(AH713="",AH713="-"),"－",IF(OR(AM713=8,AM713=9),"",IF(OR(AJ713=3,AJ713=4,AJ713=5,AJ713=6),VLOOKUP(AH713,INDEX((係数_バス貨物_ガソリン,係数_バス貨物_CNG,係数_バス貨物_軽油,係数_バス貨物_メタノール,係数_バス貨物_LPG),MATCH(AL713,【参考】排出ガスレベル!$AI$4:$AI$671,1),1,AR713):INDEX((係数_バス貨物_ガソリン,係数_バス貨物_CNG,係数_バス貨物_軽油,係数_バス貨物_メタノール,係数_バス貨物_LPG),MATCH(AL713+1,【参考】排出ガスレベル!$AI$4:$AI$671,1)-1,5,AR713),3,FALSE),IF(OR(AJ713=1,AJ713=2),VLOOKUP(AH713,INDEX((係数_乗用_ガソリン,係数_乗用_CNG,係数_乗用_軽油,係数_乗用_メタノール,係数_乗用_LPG),1,1,AR713):INDEX((係数_乗用_ガソリン,係数_乗用_CNG,係数_乗用_軽油,係数_乗用_メタノール,係数_乗用_LPG),125,5,AR713),3,FALSE))))))</f>
        <v/>
      </c>
      <c r="AP713" s="375" t="str">
        <f t="shared" si="198"/>
        <v/>
      </c>
      <c r="AQ713" s="444" t="str">
        <f t="shared" si="199"/>
        <v/>
      </c>
      <c r="AR713" s="375" t="str">
        <f t="shared" si="200"/>
        <v/>
      </c>
      <c r="AS713" s="377" t="str">
        <f t="shared" si="201"/>
        <v/>
      </c>
      <c r="AT713" s="378" t="str">
        <f t="shared" si="202"/>
        <v/>
      </c>
      <c r="AX713" s="625" t="b">
        <f t="shared" si="203"/>
        <v>0</v>
      </c>
      <c r="AY713" s="7" t="str">
        <f t="shared" si="204"/>
        <v>FALSEFALSEFALSE</v>
      </c>
      <c r="AZ713" s="626">
        <f t="shared" si="188"/>
        <v>0</v>
      </c>
      <c r="BA713" s="627" t="str">
        <f t="shared" si="205"/>
        <v/>
      </c>
      <c r="BB713" s="627">
        <f t="shared" si="189"/>
        <v>0</v>
      </c>
    </row>
    <row r="714" spans="1:54">
      <c r="A714" s="381">
        <v>657</v>
      </c>
      <c r="B714" s="117"/>
      <c r="C714" s="288"/>
      <c r="D714" s="289"/>
      <c r="E714" s="289"/>
      <c r="F714" s="290"/>
      <c r="G714" s="292"/>
      <c r="H714" s="116"/>
      <c r="I714" s="292"/>
      <c r="J714" s="116"/>
      <c r="K714" s="370"/>
      <c r="L714" s="370"/>
      <c r="M714" s="370"/>
      <c r="N714" s="371"/>
      <c r="O714" s="371"/>
      <c r="P714" s="371"/>
      <c r="Q714" s="371"/>
      <c r="R714" s="371"/>
      <c r="S714" s="371"/>
      <c r="T714" s="443"/>
      <c r="U714" s="539"/>
      <c r="V714" s="117"/>
      <c r="W714" s="118"/>
      <c r="X714" s="119"/>
      <c r="Y714" s="120"/>
      <c r="Z714" s="122"/>
      <c r="AA714" s="121"/>
      <c r="AB714" s="443"/>
      <c r="AC714" s="734"/>
      <c r="AD714" s="372"/>
      <c r="AE714" s="485"/>
      <c r="AF714" s="373" t="str">
        <f t="shared" si="190"/>
        <v/>
      </c>
      <c r="AG714" s="373" t="str">
        <f t="shared" si="191"/>
        <v/>
      </c>
      <c r="AH714" s="374" t="str">
        <f t="shared" si="192"/>
        <v/>
      </c>
      <c r="AI714" s="375" t="str">
        <f t="shared" si="193"/>
        <v/>
      </c>
      <c r="AJ714" s="375" t="str">
        <f t="shared" si="194"/>
        <v/>
      </c>
      <c r="AK714" s="375" t="str">
        <f t="shared" si="195"/>
        <v/>
      </c>
      <c r="AL714" s="375" t="str">
        <f t="shared" si="196"/>
        <v/>
      </c>
      <c r="AM714" s="375" t="str">
        <f t="shared" si="197"/>
        <v/>
      </c>
      <c r="AN714" s="376" t="str">
        <f>IF(AF714="","",IF(OR(AH714="",AH714="-"),"－",IF(OR(AM714=8,AM714=9),"",IF(OR(AJ714=3,AJ714=4,AJ714=5,AJ714=6),VLOOKUP(AH714,INDEX((係数_バス貨物_ガソリン,係数_バス貨物_CNG,係数_バス貨物_軽油,係数_バス貨物_メタノール,係数_バス貨物_LPG),MATCH(AL714,【参考】排出ガスレベル!$AI$4:$AI$671,1),1,AR714):INDEX((係数_バス貨物_ガソリン,係数_バス貨物_CNG,係数_バス貨物_軽油,係数_バス貨物_メタノール,係数_バス貨物_LPG),MATCH(AL714+1,【参考】排出ガスレベル!$AI$4:$AI$671,1)-1,5,AR714),2,FALSE),IF(OR(AJ714=1,AJ714=2),VLOOKUP(AH714,INDEX((係数_乗用_ガソリン,係数_乗用_CNG,係数_乗用_軽油,係数_乗用_メタノール,係数_乗用_LPG),1,1,AR714):INDEX((係数_乗用_ガソリン,係数_乗用_CNG,係数_乗用_軽油,係数_乗用_メタノール,係数_乗用_LPG),125,5,AR714),2,FALSE))))))</f>
        <v/>
      </c>
      <c r="AO714" s="376" t="str">
        <f>IF(T714="","",IF(OR(AH714="",AH714="-"),"－",IF(OR(AM714=8,AM714=9),"",IF(OR(AJ714=3,AJ714=4,AJ714=5,AJ714=6),VLOOKUP(AH714,INDEX((係数_バス貨物_ガソリン,係数_バス貨物_CNG,係数_バス貨物_軽油,係数_バス貨物_メタノール,係数_バス貨物_LPG),MATCH(AL714,【参考】排出ガスレベル!$AI$4:$AI$671,1),1,AR714):INDEX((係数_バス貨物_ガソリン,係数_バス貨物_CNG,係数_バス貨物_軽油,係数_バス貨物_メタノール,係数_バス貨物_LPG),MATCH(AL714+1,【参考】排出ガスレベル!$AI$4:$AI$671,1)-1,5,AR714),3,FALSE),IF(OR(AJ714=1,AJ714=2),VLOOKUP(AH714,INDEX((係数_乗用_ガソリン,係数_乗用_CNG,係数_乗用_軽油,係数_乗用_メタノール,係数_乗用_LPG),1,1,AR714):INDEX((係数_乗用_ガソリン,係数_乗用_CNG,係数_乗用_軽油,係数_乗用_メタノール,係数_乗用_LPG),125,5,AR714),3,FALSE))))))</f>
        <v/>
      </c>
      <c r="AP714" s="375" t="str">
        <f t="shared" si="198"/>
        <v/>
      </c>
      <c r="AQ714" s="444" t="str">
        <f t="shared" si="199"/>
        <v/>
      </c>
      <c r="AR714" s="375" t="str">
        <f t="shared" si="200"/>
        <v/>
      </c>
      <c r="AS714" s="377" t="str">
        <f t="shared" si="201"/>
        <v/>
      </c>
      <c r="AT714" s="378" t="str">
        <f t="shared" si="202"/>
        <v/>
      </c>
      <c r="AX714" s="625" t="b">
        <f t="shared" si="203"/>
        <v>0</v>
      </c>
      <c r="AY714" s="7" t="str">
        <f t="shared" si="204"/>
        <v>FALSEFALSEFALSE</v>
      </c>
      <c r="AZ714" s="626">
        <f t="shared" si="188"/>
        <v>0</v>
      </c>
      <c r="BA714" s="627" t="str">
        <f t="shared" si="205"/>
        <v/>
      </c>
      <c r="BB714" s="627">
        <f t="shared" si="189"/>
        <v>0</v>
      </c>
    </row>
    <row r="715" spans="1:54">
      <c r="A715" s="381">
        <v>658</v>
      </c>
      <c r="B715" s="117"/>
      <c r="C715" s="288"/>
      <c r="D715" s="289"/>
      <c r="E715" s="289"/>
      <c r="F715" s="290"/>
      <c r="G715" s="292"/>
      <c r="H715" s="116"/>
      <c r="I715" s="292"/>
      <c r="J715" s="116"/>
      <c r="K715" s="370"/>
      <c r="L715" s="370"/>
      <c r="M715" s="370"/>
      <c r="N715" s="371"/>
      <c r="O715" s="371"/>
      <c r="P715" s="371"/>
      <c r="Q715" s="371"/>
      <c r="R715" s="371"/>
      <c r="S715" s="371"/>
      <c r="T715" s="443"/>
      <c r="U715" s="539"/>
      <c r="V715" s="117"/>
      <c r="W715" s="118"/>
      <c r="X715" s="119"/>
      <c r="Y715" s="120"/>
      <c r="Z715" s="122"/>
      <c r="AA715" s="121"/>
      <c r="AB715" s="443"/>
      <c r="AC715" s="734"/>
      <c r="AD715" s="372"/>
      <c r="AE715" s="485"/>
      <c r="AF715" s="373" t="str">
        <f t="shared" si="190"/>
        <v/>
      </c>
      <c r="AG715" s="373" t="str">
        <f t="shared" si="191"/>
        <v/>
      </c>
      <c r="AH715" s="374" t="str">
        <f t="shared" si="192"/>
        <v/>
      </c>
      <c r="AI715" s="375" t="str">
        <f t="shared" si="193"/>
        <v/>
      </c>
      <c r="AJ715" s="375" t="str">
        <f t="shared" si="194"/>
        <v/>
      </c>
      <c r="AK715" s="375" t="str">
        <f t="shared" si="195"/>
        <v/>
      </c>
      <c r="AL715" s="375" t="str">
        <f t="shared" si="196"/>
        <v/>
      </c>
      <c r="AM715" s="375" t="str">
        <f t="shared" si="197"/>
        <v/>
      </c>
      <c r="AN715" s="376" t="str">
        <f>IF(AF715="","",IF(OR(AH715="",AH715="-"),"－",IF(OR(AM715=8,AM715=9),"",IF(OR(AJ715=3,AJ715=4,AJ715=5,AJ715=6),VLOOKUP(AH715,INDEX((係数_バス貨物_ガソリン,係数_バス貨物_CNG,係数_バス貨物_軽油,係数_バス貨物_メタノール,係数_バス貨物_LPG),MATCH(AL715,【参考】排出ガスレベル!$AI$4:$AI$671,1),1,AR715):INDEX((係数_バス貨物_ガソリン,係数_バス貨物_CNG,係数_バス貨物_軽油,係数_バス貨物_メタノール,係数_バス貨物_LPG),MATCH(AL715+1,【参考】排出ガスレベル!$AI$4:$AI$671,1)-1,5,AR715),2,FALSE),IF(OR(AJ715=1,AJ715=2),VLOOKUP(AH715,INDEX((係数_乗用_ガソリン,係数_乗用_CNG,係数_乗用_軽油,係数_乗用_メタノール,係数_乗用_LPG),1,1,AR715):INDEX((係数_乗用_ガソリン,係数_乗用_CNG,係数_乗用_軽油,係数_乗用_メタノール,係数_乗用_LPG),125,5,AR715),2,FALSE))))))</f>
        <v/>
      </c>
      <c r="AO715" s="376" t="str">
        <f>IF(T715="","",IF(OR(AH715="",AH715="-"),"－",IF(OR(AM715=8,AM715=9),"",IF(OR(AJ715=3,AJ715=4,AJ715=5,AJ715=6),VLOOKUP(AH715,INDEX((係数_バス貨物_ガソリン,係数_バス貨物_CNG,係数_バス貨物_軽油,係数_バス貨物_メタノール,係数_バス貨物_LPG),MATCH(AL715,【参考】排出ガスレベル!$AI$4:$AI$671,1),1,AR715):INDEX((係数_バス貨物_ガソリン,係数_バス貨物_CNG,係数_バス貨物_軽油,係数_バス貨物_メタノール,係数_バス貨物_LPG),MATCH(AL715+1,【参考】排出ガスレベル!$AI$4:$AI$671,1)-1,5,AR715),3,FALSE),IF(OR(AJ715=1,AJ715=2),VLOOKUP(AH715,INDEX((係数_乗用_ガソリン,係数_乗用_CNG,係数_乗用_軽油,係数_乗用_メタノール,係数_乗用_LPG),1,1,AR715):INDEX((係数_乗用_ガソリン,係数_乗用_CNG,係数_乗用_軽油,係数_乗用_メタノール,係数_乗用_LPG),125,5,AR715),3,FALSE))))))</f>
        <v/>
      </c>
      <c r="AP715" s="375" t="str">
        <f t="shared" si="198"/>
        <v/>
      </c>
      <c r="AQ715" s="444" t="str">
        <f t="shared" si="199"/>
        <v/>
      </c>
      <c r="AR715" s="375" t="str">
        <f t="shared" si="200"/>
        <v/>
      </c>
      <c r="AS715" s="377" t="str">
        <f t="shared" si="201"/>
        <v/>
      </c>
      <c r="AT715" s="378" t="str">
        <f t="shared" si="202"/>
        <v/>
      </c>
      <c r="AX715" s="625" t="b">
        <f t="shared" si="203"/>
        <v>0</v>
      </c>
      <c r="AY715" s="7" t="str">
        <f t="shared" si="204"/>
        <v>FALSEFALSEFALSE</v>
      </c>
      <c r="AZ715" s="626">
        <f t="shared" si="188"/>
        <v>0</v>
      </c>
      <c r="BA715" s="627" t="str">
        <f t="shared" si="205"/>
        <v/>
      </c>
      <c r="BB715" s="627">
        <f t="shared" si="189"/>
        <v>0</v>
      </c>
    </row>
    <row r="716" spans="1:54">
      <c r="A716" s="381">
        <v>659</v>
      </c>
      <c r="B716" s="117"/>
      <c r="C716" s="288"/>
      <c r="D716" s="289"/>
      <c r="E716" s="289"/>
      <c r="F716" s="290"/>
      <c r="G716" s="292"/>
      <c r="H716" s="116"/>
      <c r="I716" s="292"/>
      <c r="J716" s="116"/>
      <c r="K716" s="370"/>
      <c r="L716" s="370"/>
      <c r="M716" s="370"/>
      <c r="N716" s="371"/>
      <c r="O716" s="371"/>
      <c r="P716" s="371"/>
      <c r="Q716" s="371"/>
      <c r="R716" s="371"/>
      <c r="S716" s="371"/>
      <c r="T716" s="443"/>
      <c r="U716" s="539"/>
      <c r="V716" s="117"/>
      <c r="W716" s="118"/>
      <c r="X716" s="119"/>
      <c r="Y716" s="120"/>
      <c r="Z716" s="122"/>
      <c r="AA716" s="121"/>
      <c r="AB716" s="443"/>
      <c r="AC716" s="734"/>
      <c r="AD716" s="372"/>
      <c r="AE716" s="485"/>
      <c r="AF716" s="373" t="str">
        <f t="shared" si="190"/>
        <v/>
      </c>
      <c r="AG716" s="373" t="str">
        <f t="shared" si="191"/>
        <v/>
      </c>
      <c r="AH716" s="374" t="str">
        <f t="shared" si="192"/>
        <v/>
      </c>
      <c r="AI716" s="375" t="str">
        <f t="shared" si="193"/>
        <v/>
      </c>
      <c r="AJ716" s="375" t="str">
        <f t="shared" si="194"/>
        <v/>
      </c>
      <c r="AK716" s="375" t="str">
        <f t="shared" si="195"/>
        <v/>
      </c>
      <c r="AL716" s="375" t="str">
        <f t="shared" si="196"/>
        <v/>
      </c>
      <c r="AM716" s="375" t="str">
        <f t="shared" si="197"/>
        <v/>
      </c>
      <c r="AN716" s="376" t="str">
        <f>IF(AF716="","",IF(OR(AH716="",AH716="-"),"－",IF(OR(AM716=8,AM716=9),"",IF(OR(AJ716=3,AJ716=4,AJ716=5,AJ716=6),VLOOKUP(AH716,INDEX((係数_バス貨物_ガソリン,係数_バス貨物_CNG,係数_バス貨物_軽油,係数_バス貨物_メタノール,係数_バス貨物_LPG),MATCH(AL716,【参考】排出ガスレベル!$AI$4:$AI$671,1),1,AR716):INDEX((係数_バス貨物_ガソリン,係数_バス貨物_CNG,係数_バス貨物_軽油,係数_バス貨物_メタノール,係数_バス貨物_LPG),MATCH(AL716+1,【参考】排出ガスレベル!$AI$4:$AI$671,1)-1,5,AR716),2,FALSE),IF(OR(AJ716=1,AJ716=2),VLOOKUP(AH716,INDEX((係数_乗用_ガソリン,係数_乗用_CNG,係数_乗用_軽油,係数_乗用_メタノール,係数_乗用_LPG),1,1,AR716):INDEX((係数_乗用_ガソリン,係数_乗用_CNG,係数_乗用_軽油,係数_乗用_メタノール,係数_乗用_LPG),125,5,AR716),2,FALSE))))))</f>
        <v/>
      </c>
      <c r="AO716" s="376" t="str">
        <f>IF(T716="","",IF(OR(AH716="",AH716="-"),"－",IF(OR(AM716=8,AM716=9),"",IF(OR(AJ716=3,AJ716=4,AJ716=5,AJ716=6),VLOOKUP(AH716,INDEX((係数_バス貨物_ガソリン,係数_バス貨物_CNG,係数_バス貨物_軽油,係数_バス貨物_メタノール,係数_バス貨物_LPG),MATCH(AL716,【参考】排出ガスレベル!$AI$4:$AI$671,1),1,AR716):INDEX((係数_バス貨物_ガソリン,係数_バス貨物_CNG,係数_バス貨物_軽油,係数_バス貨物_メタノール,係数_バス貨物_LPG),MATCH(AL716+1,【参考】排出ガスレベル!$AI$4:$AI$671,1)-1,5,AR716),3,FALSE),IF(OR(AJ716=1,AJ716=2),VLOOKUP(AH716,INDEX((係数_乗用_ガソリン,係数_乗用_CNG,係数_乗用_軽油,係数_乗用_メタノール,係数_乗用_LPG),1,1,AR716):INDEX((係数_乗用_ガソリン,係数_乗用_CNG,係数_乗用_軽油,係数_乗用_メタノール,係数_乗用_LPG),125,5,AR716),3,FALSE))))))</f>
        <v/>
      </c>
      <c r="AP716" s="375" t="str">
        <f t="shared" si="198"/>
        <v/>
      </c>
      <c r="AQ716" s="444" t="str">
        <f t="shared" si="199"/>
        <v/>
      </c>
      <c r="AR716" s="375" t="str">
        <f t="shared" si="200"/>
        <v/>
      </c>
      <c r="AS716" s="377" t="str">
        <f t="shared" si="201"/>
        <v/>
      </c>
      <c r="AT716" s="378" t="str">
        <f t="shared" si="202"/>
        <v/>
      </c>
      <c r="AX716" s="625" t="b">
        <f t="shared" si="203"/>
        <v>0</v>
      </c>
      <c r="AY716" s="7" t="str">
        <f t="shared" si="204"/>
        <v>FALSEFALSEFALSE</v>
      </c>
      <c r="AZ716" s="626">
        <f t="shared" si="188"/>
        <v>0</v>
      </c>
      <c r="BA716" s="627" t="str">
        <f t="shared" si="205"/>
        <v/>
      </c>
      <c r="BB716" s="627">
        <f t="shared" si="189"/>
        <v>0</v>
      </c>
    </row>
    <row r="717" spans="1:54">
      <c r="A717" s="381">
        <v>660</v>
      </c>
      <c r="B717" s="117"/>
      <c r="C717" s="288"/>
      <c r="D717" s="289"/>
      <c r="E717" s="289"/>
      <c r="F717" s="290"/>
      <c r="G717" s="292"/>
      <c r="H717" s="116"/>
      <c r="I717" s="292"/>
      <c r="J717" s="116"/>
      <c r="K717" s="370"/>
      <c r="L717" s="370"/>
      <c r="M717" s="370"/>
      <c r="N717" s="371"/>
      <c r="O717" s="371"/>
      <c r="P717" s="371"/>
      <c r="Q717" s="371"/>
      <c r="R717" s="371"/>
      <c r="S717" s="371"/>
      <c r="T717" s="443"/>
      <c r="U717" s="539"/>
      <c r="V717" s="117"/>
      <c r="W717" s="118"/>
      <c r="X717" s="119"/>
      <c r="Y717" s="120"/>
      <c r="Z717" s="122"/>
      <c r="AA717" s="121"/>
      <c r="AB717" s="443"/>
      <c r="AC717" s="734"/>
      <c r="AD717" s="372"/>
      <c r="AE717" s="485"/>
      <c r="AF717" s="373" t="str">
        <f t="shared" si="190"/>
        <v/>
      </c>
      <c r="AG717" s="373" t="str">
        <f t="shared" si="191"/>
        <v/>
      </c>
      <c r="AH717" s="374" t="str">
        <f t="shared" si="192"/>
        <v/>
      </c>
      <c r="AI717" s="375" t="str">
        <f t="shared" si="193"/>
        <v/>
      </c>
      <c r="AJ717" s="375" t="str">
        <f t="shared" si="194"/>
        <v/>
      </c>
      <c r="AK717" s="375" t="str">
        <f t="shared" si="195"/>
        <v/>
      </c>
      <c r="AL717" s="375" t="str">
        <f t="shared" si="196"/>
        <v/>
      </c>
      <c r="AM717" s="375" t="str">
        <f t="shared" si="197"/>
        <v/>
      </c>
      <c r="AN717" s="376" t="str">
        <f>IF(AF717="","",IF(OR(AH717="",AH717="-"),"－",IF(OR(AM717=8,AM717=9),"",IF(OR(AJ717=3,AJ717=4,AJ717=5,AJ717=6),VLOOKUP(AH717,INDEX((係数_バス貨物_ガソリン,係数_バス貨物_CNG,係数_バス貨物_軽油,係数_バス貨物_メタノール,係数_バス貨物_LPG),MATCH(AL717,【参考】排出ガスレベル!$AI$4:$AI$671,1),1,AR717):INDEX((係数_バス貨物_ガソリン,係数_バス貨物_CNG,係数_バス貨物_軽油,係数_バス貨物_メタノール,係数_バス貨物_LPG),MATCH(AL717+1,【参考】排出ガスレベル!$AI$4:$AI$671,1)-1,5,AR717),2,FALSE),IF(OR(AJ717=1,AJ717=2),VLOOKUP(AH717,INDEX((係数_乗用_ガソリン,係数_乗用_CNG,係数_乗用_軽油,係数_乗用_メタノール,係数_乗用_LPG),1,1,AR717):INDEX((係数_乗用_ガソリン,係数_乗用_CNG,係数_乗用_軽油,係数_乗用_メタノール,係数_乗用_LPG),125,5,AR717),2,FALSE))))))</f>
        <v/>
      </c>
      <c r="AO717" s="376" t="str">
        <f>IF(T717="","",IF(OR(AH717="",AH717="-"),"－",IF(OR(AM717=8,AM717=9),"",IF(OR(AJ717=3,AJ717=4,AJ717=5,AJ717=6),VLOOKUP(AH717,INDEX((係数_バス貨物_ガソリン,係数_バス貨物_CNG,係数_バス貨物_軽油,係数_バス貨物_メタノール,係数_バス貨物_LPG),MATCH(AL717,【参考】排出ガスレベル!$AI$4:$AI$671,1),1,AR717):INDEX((係数_バス貨物_ガソリン,係数_バス貨物_CNG,係数_バス貨物_軽油,係数_バス貨物_メタノール,係数_バス貨物_LPG),MATCH(AL717+1,【参考】排出ガスレベル!$AI$4:$AI$671,1)-1,5,AR717),3,FALSE),IF(OR(AJ717=1,AJ717=2),VLOOKUP(AH717,INDEX((係数_乗用_ガソリン,係数_乗用_CNG,係数_乗用_軽油,係数_乗用_メタノール,係数_乗用_LPG),1,1,AR717):INDEX((係数_乗用_ガソリン,係数_乗用_CNG,係数_乗用_軽油,係数_乗用_メタノール,係数_乗用_LPG),125,5,AR717),3,FALSE))))))</f>
        <v/>
      </c>
      <c r="AP717" s="375" t="str">
        <f t="shared" si="198"/>
        <v/>
      </c>
      <c r="AQ717" s="444" t="str">
        <f t="shared" si="199"/>
        <v/>
      </c>
      <c r="AR717" s="375" t="str">
        <f t="shared" si="200"/>
        <v/>
      </c>
      <c r="AS717" s="377" t="str">
        <f t="shared" si="201"/>
        <v/>
      </c>
      <c r="AT717" s="378" t="str">
        <f t="shared" si="202"/>
        <v/>
      </c>
      <c r="AX717" s="625" t="b">
        <f t="shared" si="203"/>
        <v>0</v>
      </c>
      <c r="AY717" s="7" t="str">
        <f t="shared" si="204"/>
        <v>FALSEFALSEFALSE</v>
      </c>
      <c r="AZ717" s="626">
        <f t="shared" si="188"/>
        <v>0</v>
      </c>
      <c r="BA717" s="627" t="str">
        <f t="shared" si="205"/>
        <v/>
      </c>
      <c r="BB717" s="627">
        <f t="shared" si="189"/>
        <v>0</v>
      </c>
    </row>
    <row r="718" spans="1:54">
      <c r="A718" s="381">
        <v>661</v>
      </c>
      <c r="B718" s="117"/>
      <c r="C718" s="288"/>
      <c r="D718" s="289"/>
      <c r="E718" s="289"/>
      <c r="F718" s="290"/>
      <c r="G718" s="292"/>
      <c r="H718" s="116"/>
      <c r="I718" s="292"/>
      <c r="J718" s="116"/>
      <c r="K718" s="370"/>
      <c r="L718" s="370"/>
      <c r="M718" s="370"/>
      <c r="N718" s="371"/>
      <c r="O718" s="371"/>
      <c r="P718" s="371"/>
      <c r="Q718" s="371"/>
      <c r="R718" s="371"/>
      <c r="S718" s="371"/>
      <c r="T718" s="443"/>
      <c r="U718" s="539"/>
      <c r="V718" s="117"/>
      <c r="W718" s="118"/>
      <c r="X718" s="119"/>
      <c r="Y718" s="120"/>
      <c r="Z718" s="122"/>
      <c r="AA718" s="121"/>
      <c r="AB718" s="443"/>
      <c r="AC718" s="734"/>
      <c r="AD718" s="372"/>
      <c r="AE718" s="485"/>
      <c r="AF718" s="373" t="str">
        <f t="shared" si="190"/>
        <v/>
      </c>
      <c r="AG718" s="373" t="str">
        <f t="shared" si="191"/>
        <v/>
      </c>
      <c r="AH718" s="374" t="str">
        <f t="shared" si="192"/>
        <v/>
      </c>
      <c r="AI718" s="375" t="str">
        <f t="shared" si="193"/>
        <v/>
      </c>
      <c r="AJ718" s="375" t="str">
        <f t="shared" si="194"/>
        <v/>
      </c>
      <c r="AK718" s="375" t="str">
        <f t="shared" si="195"/>
        <v/>
      </c>
      <c r="AL718" s="375" t="str">
        <f t="shared" si="196"/>
        <v/>
      </c>
      <c r="AM718" s="375" t="str">
        <f t="shared" si="197"/>
        <v/>
      </c>
      <c r="AN718" s="376" t="str">
        <f>IF(AF718="","",IF(OR(AH718="",AH718="-"),"－",IF(OR(AM718=8,AM718=9),"",IF(OR(AJ718=3,AJ718=4,AJ718=5,AJ718=6),VLOOKUP(AH718,INDEX((係数_バス貨物_ガソリン,係数_バス貨物_CNG,係数_バス貨物_軽油,係数_バス貨物_メタノール,係数_バス貨物_LPG),MATCH(AL718,【参考】排出ガスレベル!$AI$4:$AI$671,1),1,AR718):INDEX((係数_バス貨物_ガソリン,係数_バス貨物_CNG,係数_バス貨物_軽油,係数_バス貨物_メタノール,係数_バス貨物_LPG),MATCH(AL718+1,【参考】排出ガスレベル!$AI$4:$AI$671,1)-1,5,AR718),2,FALSE),IF(OR(AJ718=1,AJ718=2),VLOOKUP(AH718,INDEX((係数_乗用_ガソリン,係数_乗用_CNG,係数_乗用_軽油,係数_乗用_メタノール,係数_乗用_LPG),1,1,AR718):INDEX((係数_乗用_ガソリン,係数_乗用_CNG,係数_乗用_軽油,係数_乗用_メタノール,係数_乗用_LPG),125,5,AR718),2,FALSE))))))</f>
        <v/>
      </c>
      <c r="AO718" s="376" t="str">
        <f>IF(T718="","",IF(OR(AH718="",AH718="-"),"－",IF(OR(AM718=8,AM718=9),"",IF(OR(AJ718=3,AJ718=4,AJ718=5,AJ718=6),VLOOKUP(AH718,INDEX((係数_バス貨物_ガソリン,係数_バス貨物_CNG,係数_バス貨物_軽油,係数_バス貨物_メタノール,係数_バス貨物_LPG),MATCH(AL718,【参考】排出ガスレベル!$AI$4:$AI$671,1),1,AR718):INDEX((係数_バス貨物_ガソリン,係数_バス貨物_CNG,係数_バス貨物_軽油,係数_バス貨物_メタノール,係数_バス貨物_LPG),MATCH(AL718+1,【参考】排出ガスレベル!$AI$4:$AI$671,1)-1,5,AR718),3,FALSE),IF(OR(AJ718=1,AJ718=2),VLOOKUP(AH718,INDEX((係数_乗用_ガソリン,係数_乗用_CNG,係数_乗用_軽油,係数_乗用_メタノール,係数_乗用_LPG),1,1,AR718):INDEX((係数_乗用_ガソリン,係数_乗用_CNG,係数_乗用_軽油,係数_乗用_メタノール,係数_乗用_LPG),125,5,AR718),3,FALSE))))))</f>
        <v/>
      </c>
      <c r="AP718" s="375" t="str">
        <f t="shared" si="198"/>
        <v/>
      </c>
      <c r="AQ718" s="444" t="str">
        <f t="shared" si="199"/>
        <v/>
      </c>
      <c r="AR718" s="375" t="str">
        <f t="shared" si="200"/>
        <v/>
      </c>
      <c r="AS718" s="377" t="str">
        <f t="shared" si="201"/>
        <v/>
      </c>
      <c r="AT718" s="378" t="str">
        <f t="shared" si="202"/>
        <v/>
      </c>
      <c r="AX718" s="625" t="b">
        <f t="shared" si="203"/>
        <v>0</v>
      </c>
      <c r="AY718" s="7" t="str">
        <f t="shared" si="204"/>
        <v>FALSEFALSEFALSE</v>
      </c>
      <c r="AZ718" s="626">
        <f t="shared" si="188"/>
        <v>0</v>
      </c>
      <c r="BA718" s="627" t="str">
        <f t="shared" si="205"/>
        <v/>
      </c>
      <c r="BB718" s="627">
        <f t="shared" si="189"/>
        <v>0</v>
      </c>
    </row>
    <row r="719" spans="1:54">
      <c r="A719" s="381">
        <v>662</v>
      </c>
      <c r="B719" s="117"/>
      <c r="C719" s="288"/>
      <c r="D719" s="289"/>
      <c r="E719" s="289"/>
      <c r="F719" s="290"/>
      <c r="G719" s="292"/>
      <c r="H719" s="116"/>
      <c r="I719" s="292"/>
      <c r="J719" s="116"/>
      <c r="K719" s="370"/>
      <c r="L719" s="370"/>
      <c r="M719" s="370"/>
      <c r="N719" s="371"/>
      <c r="O719" s="371"/>
      <c r="P719" s="371"/>
      <c r="Q719" s="371"/>
      <c r="R719" s="371"/>
      <c r="S719" s="371"/>
      <c r="T719" s="443"/>
      <c r="U719" s="539"/>
      <c r="V719" s="117"/>
      <c r="W719" s="118"/>
      <c r="X719" s="119"/>
      <c r="Y719" s="120"/>
      <c r="Z719" s="122"/>
      <c r="AA719" s="121"/>
      <c r="AB719" s="443"/>
      <c r="AC719" s="734"/>
      <c r="AD719" s="372"/>
      <c r="AE719" s="485"/>
      <c r="AF719" s="373" t="str">
        <f t="shared" si="190"/>
        <v/>
      </c>
      <c r="AG719" s="373" t="str">
        <f t="shared" si="191"/>
        <v/>
      </c>
      <c r="AH719" s="374" t="str">
        <f t="shared" si="192"/>
        <v/>
      </c>
      <c r="AI719" s="375" t="str">
        <f t="shared" si="193"/>
        <v/>
      </c>
      <c r="AJ719" s="375" t="str">
        <f t="shared" si="194"/>
        <v/>
      </c>
      <c r="AK719" s="375" t="str">
        <f t="shared" si="195"/>
        <v/>
      </c>
      <c r="AL719" s="375" t="str">
        <f t="shared" si="196"/>
        <v/>
      </c>
      <c r="AM719" s="375" t="str">
        <f t="shared" si="197"/>
        <v/>
      </c>
      <c r="AN719" s="376" t="str">
        <f>IF(AF719="","",IF(OR(AH719="",AH719="-"),"－",IF(OR(AM719=8,AM719=9),"",IF(OR(AJ719=3,AJ719=4,AJ719=5,AJ719=6),VLOOKUP(AH719,INDEX((係数_バス貨物_ガソリン,係数_バス貨物_CNG,係数_バス貨物_軽油,係数_バス貨物_メタノール,係数_バス貨物_LPG),MATCH(AL719,【参考】排出ガスレベル!$AI$4:$AI$671,1),1,AR719):INDEX((係数_バス貨物_ガソリン,係数_バス貨物_CNG,係数_バス貨物_軽油,係数_バス貨物_メタノール,係数_バス貨物_LPG),MATCH(AL719+1,【参考】排出ガスレベル!$AI$4:$AI$671,1)-1,5,AR719),2,FALSE),IF(OR(AJ719=1,AJ719=2),VLOOKUP(AH719,INDEX((係数_乗用_ガソリン,係数_乗用_CNG,係数_乗用_軽油,係数_乗用_メタノール,係数_乗用_LPG),1,1,AR719):INDEX((係数_乗用_ガソリン,係数_乗用_CNG,係数_乗用_軽油,係数_乗用_メタノール,係数_乗用_LPG),125,5,AR719),2,FALSE))))))</f>
        <v/>
      </c>
      <c r="AO719" s="376" t="str">
        <f>IF(T719="","",IF(OR(AH719="",AH719="-"),"－",IF(OR(AM719=8,AM719=9),"",IF(OR(AJ719=3,AJ719=4,AJ719=5,AJ719=6),VLOOKUP(AH719,INDEX((係数_バス貨物_ガソリン,係数_バス貨物_CNG,係数_バス貨物_軽油,係数_バス貨物_メタノール,係数_バス貨物_LPG),MATCH(AL719,【参考】排出ガスレベル!$AI$4:$AI$671,1),1,AR719):INDEX((係数_バス貨物_ガソリン,係数_バス貨物_CNG,係数_バス貨物_軽油,係数_バス貨物_メタノール,係数_バス貨物_LPG),MATCH(AL719+1,【参考】排出ガスレベル!$AI$4:$AI$671,1)-1,5,AR719),3,FALSE),IF(OR(AJ719=1,AJ719=2),VLOOKUP(AH719,INDEX((係数_乗用_ガソリン,係数_乗用_CNG,係数_乗用_軽油,係数_乗用_メタノール,係数_乗用_LPG),1,1,AR719):INDEX((係数_乗用_ガソリン,係数_乗用_CNG,係数_乗用_軽油,係数_乗用_メタノール,係数_乗用_LPG),125,5,AR719),3,FALSE))))))</f>
        <v/>
      </c>
      <c r="AP719" s="375" t="str">
        <f t="shared" si="198"/>
        <v/>
      </c>
      <c r="AQ719" s="444" t="str">
        <f t="shared" si="199"/>
        <v/>
      </c>
      <c r="AR719" s="375" t="str">
        <f t="shared" si="200"/>
        <v/>
      </c>
      <c r="AS719" s="377" t="str">
        <f t="shared" si="201"/>
        <v/>
      </c>
      <c r="AT719" s="378" t="str">
        <f t="shared" si="202"/>
        <v/>
      </c>
      <c r="AX719" s="625" t="b">
        <f t="shared" si="203"/>
        <v>0</v>
      </c>
      <c r="AY719" s="7" t="str">
        <f t="shared" si="204"/>
        <v>FALSEFALSEFALSE</v>
      </c>
      <c r="AZ719" s="626">
        <f t="shared" si="188"/>
        <v>0</v>
      </c>
      <c r="BA719" s="627" t="str">
        <f t="shared" si="205"/>
        <v/>
      </c>
      <c r="BB719" s="627">
        <f t="shared" si="189"/>
        <v>0</v>
      </c>
    </row>
    <row r="720" spans="1:54">
      <c r="A720" s="381">
        <v>663</v>
      </c>
      <c r="B720" s="117"/>
      <c r="C720" s="288"/>
      <c r="D720" s="289"/>
      <c r="E720" s="289"/>
      <c r="F720" s="290"/>
      <c r="G720" s="292"/>
      <c r="H720" s="116"/>
      <c r="I720" s="292"/>
      <c r="J720" s="116"/>
      <c r="K720" s="370"/>
      <c r="L720" s="370"/>
      <c r="M720" s="370"/>
      <c r="N720" s="371"/>
      <c r="O720" s="371"/>
      <c r="P720" s="371"/>
      <c r="Q720" s="371"/>
      <c r="R720" s="371"/>
      <c r="S720" s="371"/>
      <c r="T720" s="443"/>
      <c r="U720" s="539"/>
      <c r="V720" s="117"/>
      <c r="W720" s="118"/>
      <c r="X720" s="119"/>
      <c r="Y720" s="120"/>
      <c r="Z720" s="122"/>
      <c r="AA720" s="121"/>
      <c r="AB720" s="443"/>
      <c r="AC720" s="734"/>
      <c r="AD720" s="372"/>
      <c r="AE720" s="485"/>
      <c r="AF720" s="373" t="str">
        <f t="shared" si="190"/>
        <v/>
      </c>
      <c r="AG720" s="373" t="str">
        <f t="shared" si="191"/>
        <v/>
      </c>
      <c r="AH720" s="374" t="str">
        <f t="shared" si="192"/>
        <v/>
      </c>
      <c r="AI720" s="375" t="str">
        <f t="shared" si="193"/>
        <v/>
      </c>
      <c r="AJ720" s="375" t="str">
        <f t="shared" si="194"/>
        <v/>
      </c>
      <c r="AK720" s="375" t="str">
        <f t="shared" si="195"/>
        <v/>
      </c>
      <c r="AL720" s="375" t="str">
        <f t="shared" si="196"/>
        <v/>
      </c>
      <c r="AM720" s="375" t="str">
        <f t="shared" si="197"/>
        <v/>
      </c>
      <c r="AN720" s="376" t="str">
        <f>IF(AF720="","",IF(OR(AH720="",AH720="-"),"－",IF(OR(AM720=8,AM720=9),"",IF(OR(AJ720=3,AJ720=4,AJ720=5,AJ720=6),VLOOKUP(AH720,INDEX((係数_バス貨物_ガソリン,係数_バス貨物_CNG,係数_バス貨物_軽油,係数_バス貨物_メタノール,係数_バス貨物_LPG),MATCH(AL720,【参考】排出ガスレベル!$AI$4:$AI$671,1),1,AR720):INDEX((係数_バス貨物_ガソリン,係数_バス貨物_CNG,係数_バス貨物_軽油,係数_バス貨物_メタノール,係数_バス貨物_LPG),MATCH(AL720+1,【参考】排出ガスレベル!$AI$4:$AI$671,1)-1,5,AR720),2,FALSE),IF(OR(AJ720=1,AJ720=2),VLOOKUP(AH720,INDEX((係数_乗用_ガソリン,係数_乗用_CNG,係数_乗用_軽油,係数_乗用_メタノール,係数_乗用_LPG),1,1,AR720):INDEX((係数_乗用_ガソリン,係数_乗用_CNG,係数_乗用_軽油,係数_乗用_メタノール,係数_乗用_LPG),125,5,AR720),2,FALSE))))))</f>
        <v/>
      </c>
      <c r="AO720" s="376" t="str">
        <f>IF(T720="","",IF(OR(AH720="",AH720="-"),"－",IF(OR(AM720=8,AM720=9),"",IF(OR(AJ720=3,AJ720=4,AJ720=5,AJ720=6),VLOOKUP(AH720,INDEX((係数_バス貨物_ガソリン,係数_バス貨物_CNG,係数_バス貨物_軽油,係数_バス貨物_メタノール,係数_バス貨物_LPG),MATCH(AL720,【参考】排出ガスレベル!$AI$4:$AI$671,1),1,AR720):INDEX((係数_バス貨物_ガソリン,係数_バス貨物_CNG,係数_バス貨物_軽油,係数_バス貨物_メタノール,係数_バス貨物_LPG),MATCH(AL720+1,【参考】排出ガスレベル!$AI$4:$AI$671,1)-1,5,AR720),3,FALSE),IF(OR(AJ720=1,AJ720=2),VLOOKUP(AH720,INDEX((係数_乗用_ガソリン,係数_乗用_CNG,係数_乗用_軽油,係数_乗用_メタノール,係数_乗用_LPG),1,1,AR720):INDEX((係数_乗用_ガソリン,係数_乗用_CNG,係数_乗用_軽油,係数_乗用_メタノール,係数_乗用_LPG),125,5,AR720),3,FALSE))))))</f>
        <v/>
      </c>
      <c r="AP720" s="375" t="str">
        <f t="shared" si="198"/>
        <v/>
      </c>
      <c r="AQ720" s="444" t="str">
        <f t="shared" si="199"/>
        <v/>
      </c>
      <c r="AR720" s="375" t="str">
        <f t="shared" si="200"/>
        <v/>
      </c>
      <c r="AS720" s="377" t="str">
        <f t="shared" si="201"/>
        <v/>
      </c>
      <c r="AT720" s="378" t="str">
        <f t="shared" si="202"/>
        <v/>
      </c>
      <c r="AX720" s="625" t="b">
        <f t="shared" si="203"/>
        <v>0</v>
      </c>
      <c r="AY720" s="7" t="str">
        <f t="shared" si="204"/>
        <v>FALSEFALSEFALSE</v>
      </c>
      <c r="AZ720" s="626">
        <f t="shared" si="188"/>
        <v>0</v>
      </c>
      <c r="BA720" s="627" t="str">
        <f t="shared" si="205"/>
        <v/>
      </c>
      <c r="BB720" s="627">
        <f t="shared" si="189"/>
        <v>0</v>
      </c>
    </row>
    <row r="721" spans="1:54">
      <c r="A721" s="381">
        <v>664</v>
      </c>
      <c r="B721" s="117"/>
      <c r="C721" s="288"/>
      <c r="D721" s="289"/>
      <c r="E721" s="289"/>
      <c r="F721" s="290"/>
      <c r="G721" s="292"/>
      <c r="H721" s="116"/>
      <c r="I721" s="292"/>
      <c r="J721" s="116"/>
      <c r="K721" s="370"/>
      <c r="L721" s="370"/>
      <c r="M721" s="370"/>
      <c r="N721" s="371"/>
      <c r="O721" s="371"/>
      <c r="P721" s="371"/>
      <c r="Q721" s="371"/>
      <c r="R721" s="371"/>
      <c r="S721" s="371"/>
      <c r="T721" s="443"/>
      <c r="U721" s="539"/>
      <c r="V721" s="117"/>
      <c r="W721" s="118"/>
      <c r="X721" s="119"/>
      <c r="Y721" s="120"/>
      <c r="Z721" s="122"/>
      <c r="AA721" s="121"/>
      <c r="AB721" s="443"/>
      <c r="AC721" s="734"/>
      <c r="AD721" s="372"/>
      <c r="AE721" s="485"/>
      <c r="AF721" s="373" t="str">
        <f t="shared" si="190"/>
        <v/>
      </c>
      <c r="AG721" s="373" t="str">
        <f t="shared" si="191"/>
        <v/>
      </c>
      <c r="AH721" s="374" t="str">
        <f t="shared" si="192"/>
        <v/>
      </c>
      <c r="AI721" s="375" t="str">
        <f t="shared" si="193"/>
        <v/>
      </c>
      <c r="AJ721" s="375" t="str">
        <f t="shared" si="194"/>
        <v/>
      </c>
      <c r="AK721" s="375" t="str">
        <f t="shared" si="195"/>
        <v/>
      </c>
      <c r="AL721" s="375" t="str">
        <f t="shared" si="196"/>
        <v/>
      </c>
      <c r="AM721" s="375" t="str">
        <f t="shared" si="197"/>
        <v/>
      </c>
      <c r="AN721" s="376" t="str">
        <f>IF(AF721="","",IF(OR(AH721="",AH721="-"),"－",IF(OR(AM721=8,AM721=9),"",IF(OR(AJ721=3,AJ721=4,AJ721=5,AJ721=6),VLOOKUP(AH721,INDEX((係数_バス貨物_ガソリン,係数_バス貨物_CNG,係数_バス貨物_軽油,係数_バス貨物_メタノール,係数_バス貨物_LPG),MATCH(AL721,【参考】排出ガスレベル!$AI$4:$AI$671,1),1,AR721):INDEX((係数_バス貨物_ガソリン,係数_バス貨物_CNG,係数_バス貨物_軽油,係数_バス貨物_メタノール,係数_バス貨物_LPG),MATCH(AL721+1,【参考】排出ガスレベル!$AI$4:$AI$671,1)-1,5,AR721),2,FALSE),IF(OR(AJ721=1,AJ721=2),VLOOKUP(AH721,INDEX((係数_乗用_ガソリン,係数_乗用_CNG,係数_乗用_軽油,係数_乗用_メタノール,係数_乗用_LPG),1,1,AR721):INDEX((係数_乗用_ガソリン,係数_乗用_CNG,係数_乗用_軽油,係数_乗用_メタノール,係数_乗用_LPG),125,5,AR721),2,FALSE))))))</f>
        <v/>
      </c>
      <c r="AO721" s="376" t="str">
        <f>IF(T721="","",IF(OR(AH721="",AH721="-"),"－",IF(OR(AM721=8,AM721=9),"",IF(OR(AJ721=3,AJ721=4,AJ721=5,AJ721=6),VLOOKUP(AH721,INDEX((係数_バス貨物_ガソリン,係数_バス貨物_CNG,係数_バス貨物_軽油,係数_バス貨物_メタノール,係数_バス貨物_LPG),MATCH(AL721,【参考】排出ガスレベル!$AI$4:$AI$671,1),1,AR721):INDEX((係数_バス貨物_ガソリン,係数_バス貨物_CNG,係数_バス貨物_軽油,係数_バス貨物_メタノール,係数_バス貨物_LPG),MATCH(AL721+1,【参考】排出ガスレベル!$AI$4:$AI$671,1)-1,5,AR721),3,FALSE),IF(OR(AJ721=1,AJ721=2),VLOOKUP(AH721,INDEX((係数_乗用_ガソリン,係数_乗用_CNG,係数_乗用_軽油,係数_乗用_メタノール,係数_乗用_LPG),1,1,AR721):INDEX((係数_乗用_ガソリン,係数_乗用_CNG,係数_乗用_軽油,係数_乗用_メタノール,係数_乗用_LPG),125,5,AR721),3,FALSE))))))</f>
        <v/>
      </c>
      <c r="AP721" s="375" t="str">
        <f t="shared" si="198"/>
        <v/>
      </c>
      <c r="AQ721" s="444" t="str">
        <f t="shared" si="199"/>
        <v/>
      </c>
      <c r="AR721" s="375" t="str">
        <f t="shared" si="200"/>
        <v/>
      </c>
      <c r="AS721" s="377" t="str">
        <f t="shared" si="201"/>
        <v/>
      </c>
      <c r="AT721" s="378" t="str">
        <f t="shared" si="202"/>
        <v/>
      </c>
      <c r="AX721" s="625" t="b">
        <f t="shared" si="203"/>
        <v>0</v>
      </c>
      <c r="AY721" s="7" t="str">
        <f t="shared" si="204"/>
        <v>FALSEFALSEFALSE</v>
      </c>
      <c r="AZ721" s="626">
        <f t="shared" si="188"/>
        <v>0</v>
      </c>
      <c r="BA721" s="627" t="str">
        <f t="shared" si="205"/>
        <v/>
      </c>
      <c r="BB721" s="627">
        <f t="shared" si="189"/>
        <v>0</v>
      </c>
    </row>
    <row r="722" spans="1:54">
      <c r="A722" s="381">
        <v>665</v>
      </c>
      <c r="B722" s="117"/>
      <c r="C722" s="288"/>
      <c r="D722" s="289"/>
      <c r="E722" s="289"/>
      <c r="F722" s="290"/>
      <c r="G722" s="292"/>
      <c r="H722" s="116"/>
      <c r="I722" s="292"/>
      <c r="J722" s="116"/>
      <c r="K722" s="370"/>
      <c r="L722" s="370"/>
      <c r="M722" s="370"/>
      <c r="N722" s="371"/>
      <c r="O722" s="371"/>
      <c r="P722" s="371"/>
      <c r="Q722" s="371"/>
      <c r="R722" s="371"/>
      <c r="S722" s="371"/>
      <c r="T722" s="443"/>
      <c r="U722" s="539"/>
      <c r="V722" s="117"/>
      <c r="W722" s="118"/>
      <c r="X722" s="119"/>
      <c r="Y722" s="120"/>
      <c r="Z722" s="122"/>
      <c r="AA722" s="121"/>
      <c r="AB722" s="443"/>
      <c r="AC722" s="734"/>
      <c r="AD722" s="372"/>
      <c r="AE722" s="485"/>
      <c r="AF722" s="373" t="str">
        <f t="shared" si="190"/>
        <v/>
      </c>
      <c r="AG722" s="373" t="str">
        <f t="shared" si="191"/>
        <v/>
      </c>
      <c r="AH722" s="374" t="str">
        <f t="shared" si="192"/>
        <v/>
      </c>
      <c r="AI722" s="375" t="str">
        <f t="shared" si="193"/>
        <v/>
      </c>
      <c r="AJ722" s="375" t="str">
        <f t="shared" si="194"/>
        <v/>
      </c>
      <c r="AK722" s="375" t="str">
        <f t="shared" si="195"/>
        <v/>
      </c>
      <c r="AL722" s="375" t="str">
        <f t="shared" si="196"/>
        <v/>
      </c>
      <c r="AM722" s="375" t="str">
        <f t="shared" si="197"/>
        <v/>
      </c>
      <c r="AN722" s="376" t="str">
        <f>IF(AF722="","",IF(OR(AH722="",AH722="-"),"－",IF(OR(AM722=8,AM722=9),"",IF(OR(AJ722=3,AJ722=4,AJ722=5,AJ722=6),VLOOKUP(AH722,INDEX((係数_バス貨物_ガソリン,係数_バス貨物_CNG,係数_バス貨物_軽油,係数_バス貨物_メタノール,係数_バス貨物_LPG),MATCH(AL722,【参考】排出ガスレベル!$AI$4:$AI$671,1),1,AR722):INDEX((係数_バス貨物_ガソリン,係数_バス貨物_CNG,係数_バス貨物_軽油,係数_バス貨物_メタノール,係数_バス貨物_LPG),MATCH(AL722+1,【参考】排出ガスレベル!$AI$4:$AI$671,1)-1,5,AR722),2,FALSE),IF(OR(AJ722=1,AJ722=2),VLOOKUP(AH722,INDEX((係数_乗用_ガソリン,係数_乗用_CNG,係数_乗用_軽油,係数_乗用_メタノール,係数_乗用_LPG),1,1,AR722):INDEX((係数_乗用_ガソリン,係数_乗用_CNG,係数_乗用_軽油,係数_乗用_メタノール,係数_乗用_LPG),125,5,AR722),2,FALSE))))))</f>
        <v/>
      </c>
      <c r="AO722" s="376" t="str">
        <f>IF(T722="","",IF(OR(AH722="",AH722="-"),"－",IF(OR(AM722=8,AM722=9),"",IF(OR(AJ722=3,AJ722=4,AJ722=5,AJ722=6),VLOOKUP(AH722,INDEX((係数_バス貨物_ガソリン,係数_バス貨物_CNG,係数_バス貨物_軽油,係数_バス貨物_メタノール,係数_バス貨物_LPG),MATCH(AL722,【参考】排出ガスレベル!$AI$4:$AI$671,1),1,AR722):INDEX((係数_バス貨物_ガソリン,係数_バス貨物_CNG,係数_バス貨物_軽油,係数_バス貨物_メタノール,係数_バス貨物_LPG),MATCH(AL722+1,【参考】排出ガスレベル!$AI$4:$AI$671,1)-1,5,AR722),3,FALSE),IF(OR(AJ722=1,AJ722=2),VLOOKUP(AH722,INDEX((係数_乗用_ガソリン,係数_乗用_CNG,係数_乗用_軽油,係数_乗用_メタノール,係数_乗用_LPG),1,1,AR722):INDEX((係数_乗用_ガソリン,係数_乗用_CNG,係数_乗用_軽油,係数_乗用_メタノール,係数_乗用_LPG),125,5,AR722),3,FALSE))))))</f>
        <v/>
      </c>
      <c r="AP722" s="375" t="str">
        <f t="shared" si="198"/>
        <v/>
      </c>
      <c r="AQ722" s="444" t="str">
        <f t="shared" si="199"/>
        <v/>
      </c>
      <c r="AR722" s="375" t="str">
        <f t="shared" si="200"/>
        <v/>
      </c>
      <c r="AS722" s="377" t="str">
        <f t="shared" si="201"/>
        <v/>
      </c>
      <c r="AT722" s="378" t="str">
        <f t="shared" si="202"/>
        <v/>
      </c>
      <c r="AX722" s="625" t="b">
        <f t="shared" si="203"/>
        <v>0</v>
      </c>
      <c r="AY722" s="7" t="str">
        <f t="shared" si="204"/>
        <v>FALSEFALSEFALSE</v>
      </c>
      <c r="AZ722" s="626">
        <f t="shared" si="188"/>
        <v>0</v>
      </c>
      <c r="BA722" s="627" t="str">
        <f t="shared" si="205"/>
        <v/>
      </c>
      <c r="BB722" s="627">
        <f t="shared" si="189"/>
        <v>0</v>
      </c>
    </row>
    <row r="723" spans="1:54">
      <c r="A723" s="381">
        <v>666</v>
      </c>
      <c r="B723" s="117"/>
      <c r="C723" s="288"/>
      <c r="D723" s="289"/>
      <c r="E723" s="289"/>
      <c r="F723" s="290"/>
      <c r="G723" s="292"/>
      <c r="H723" s="116"/>
      <c r="I723" s="292"/>
      <c r="J723" s="116"/>
      <c r="K723" s="370"/>
      <c r="L723" s="370"/>
      <c r="M723" s="370"/>
      <c r="N723" s="371"/>
      <c r="O723" s="371"/>
      <c r="P723" s="371"/>
      <c r="Q723" s="371"/>
      <c r="R723" s="371"/>
      <c r="S723" s="371"/>
      <c r="T723" s="443"/>
      <c r="U723" s="539"/>
      <c r="V723" s="117"/>
      <c r="W723" s="118"/>
      <c r="X723" s="119"/>
      <c r="Y723" s="120"/>
      <c r="Z723" s="122"/>
      <c r="AA723" s="121"/>
      <c r="AB723" s="443"/>
      <c r="AC723" s="734"/>
      <c r="AD723" s="372"/>
      <c r="AE723" s="485"/>
      <c r="AF723" s="373" t="str">
        <f t="shared" si="190"/>
        <v/>
      </c>
      <c r="AG723" s="373" t="str">
        <f t="shared" si="191"/>
        <v/>
      </c>
      <c r="AH723" s="374" t="str">
        <f t="shared" si="192"/>
        <v/>
      </c>
      <c r="AI723" s="375" t="str">
        <f t="shared" si="193"/>
        <v/>
      </c>
      <c r="AJ723" s="375" t="str">
        <f t="shared" si="194"/>
        <v/>
      </c>
      <c r="AK723" s="375" t="str">
        <f t="shared" si="195"/>
        <v/>
      </c>
      <c r="AL723" s="375" t="str">
        <f t="shared" si="196"/>
        <v/>
      </c>
      <c r="AM723" s="375" t="str">
        <f t="shared" si="197"/>
        <v/>
      </c>
      <c r="AN723" s="376" t="str">
        <f>IF(AF723="","",IF(OR(AH723="",AH723="-"),"－",IF(OR(AM723=8,AM723=9),"",IF(OR(AJ723=3,AJ723=4,AJ723=5,AJ723=6),VLOOKUP(AH723,INDEX((係数_バス貨物_ガソリン,係数_バス貨物_CNG,係数_バス貨物_軽油,係数_バス貨物_メタノール,係数_バス貨物_LPG),MATCH(AL723,【参考】排出ガスレベル!$AI$4:$AI$671,1),1,AR723):INDEX((係数_バス貨物_ガソリン,係数_バス貨物_CNG,係数_バス貨物_軽油,係数_バス貨物_メタノール,係数_バス貨物_LPG),MATCH(AL723+1,【参考】排出ガスレベル!$AI$4:$AI$671,1)-1,5,AR723),2,FALSE),IF(OR(AJ723=1,AJ723=2),VLOOKUP(AH723,INDEX((係数_乗用_ガソリン,係数_乗用_CNG,係数_乗用_軽油,係数_乗用_メタノール,係数_乗用_LPG),1,1,AR723):INDEX((係数_乗用_ガソリン,係数_乗用_CNG,係数_乗用_軽油,係数_乗用_メタノール,係数_乗用_LPG),125,5,AR723),2,FALSE))))))</f>
        <v/>
      </c>
      <c r="AO723" s="376" t="str">
        <f>IF(T723="","",IF(OR(AH723="",AH723="-"),"－",IF(OR(AM723=8,AM723=9),"",IF(OR(AJ723=3,AJ723=4,AJ723=5,AJ723=6),VLOOKUP(AH723,INDEX((係数_バス貨物_ガソリン,係数_バス貨物_CNG,係数_バス貨物_軽油,係数_バス貨物_メタノール,係数_バス貨物_LPG),MATCH(AL723,【参考】排出ガスレベル!$AI$4:$AI$671,1),1,AR723):INDEX((係数_バス貨物_ガソリン,係数_バス貨物_CNG,係数_バス貨物_軽油,係数_バス貨物_メタノール,係数_バス貨物_LPG),MATCH(AL723+1,【参考】排出ガスレベル!$AI$4:$AI$671,1)-1,5,AR723),3,FALSE),IF(OR(AJ723=1,AJ723=2),VLOOKUP(AH723,INDEX((係数_乗用_ガソリン,係数_乗用_CNG,係数_乗用_軽油,係数_乗用_メタノール,係数_乗用_LPG),1,1,AR723):INDEX((係数_乗用_ガソリン,係数_乗用_CNG,係数_乗用_軽油,係数_乗用_メタノール,係数_乗用_LPG),125,5,AR723),3,FALSE))))))</f>
        <v/>
      </c>
      <c r="AP723" s="375" t="str">
        <f t="shared" si="198"/>
        <v/>
      </c>
      <c r="AQ723" s="444" t="str">
        <f t="shared" si="199"/>
        <v/>
      </c>
      <c r="AR723" s="375" t="str">
        <f t="shared" si="200"/>
        <v/>
      </c>
      <c r="AS723" s="377" t="str">
        <f t="shared" si="201"/>
        <v/>
      </c>
      <c r="AT723" s="378" t="str">
        <f t="shared" si="202"/>
        <v/>
      </c>
      <c r="AX723" s="625" t="b">
        <f t="shared" si="203"/>
        <v>0</v>
      </c>
      <c r="AY723" s="7" t="str">
        <f t="shared" si="204"/>
        <v>FALSEFALSEFALSE</v>
      </c>
      <c r="AZ723" s="626">
        <f t="shared" si="188"/>
        <v>0</v>
      </c>
      <c r="BA723" s="627" t="str">
        <f t="shared" si="205"/>
        <v/>
      </c>
      <c r="BB723" s="627">
        <f t="shared" si="189"/>
        <v>0</v>
      </c>
    </row>
    <row r="724" spans="1:54">
      <c r="A724" s="381">
        <v>667</v>
      </c>
      <c r="B724" s="117"/>
      <c r="C724" s="288"/>
      <c r="D724" s="289"/>
      <c r="E724" s="289"/>
      <c r="F724" s="290"/>
      <c r="G724" s="292"/>
      <c r="H724" s="116"/>
      <c r="I724" s="292"/>
      <c r="J724" s="116"/>
      <c r="K724" s="370"/>
      <c r="L724" s="370"/>
      <c r="M724" s="370"/>
      <c r="N724" s="371"/>
      <c r="O724" s="371"/>
      <c r="P724" s="371"/>
      <c r="Q724" s="371"/>
      <c r="R724" s="371"/>
      <c r="S724" s="371"/>
      <c r="T724" s="443"/>
      <c r="U724" s="539"/>
      <c r="V724" s="117"/>
      <c r="W724" s="118"/>
      <c r="X724" s="119"/>
      <c r="Y724" s="120"/>
      <c r="Z724" s="122"/>
      <c r="AA724" s="121"/>
      <c r="AB724" s="443"/>
      <c r="AC724" s="734"/>
      <c r="AD724" s="372"/>
      <c r="AE724" s="485"/>
      <c r="AF724" s="373" t="str">
        <f t="shared" si="190"/>
        <v/>
      </c>
      <c r="AG724" s="373" t="str">
        <f t="shared" si="191"/>
        <v/>
      </c>
      <c r="AH724" s="374" t="str">
        <f t="shared" si="192"/>
        <v/>
      </c>
      <c r="AI724" s="375" t="str">
        <f t="shared" si="193"/>
        <v/>
      </c>
      <c r="AJ724" s="375" t="str">
        <f t="shared" si="194"/>
        <v/>
      </c>
      <c r="AK724" s="375" t="str">
        <f t="shared" si="195"/>
        <v/>
      </c>
      <c r="AL724" s="375" t="str">
        <f t="shared" si="196"/>
        <v/>
      </c>
      <c r="AM724" s="375" t="str">
        <f t="shared" si="197"/>
        <v/>
      </c>
      <c r="AN724" s="376" t="str">
        <f>IF(AF724="","",IF(OR(AH724="",AH724="-"),"－",IF(OR(AM724=8,AM724=9),"",IF(OR(AJ724=3,AJ724=4,AJ724=5,AJ724=6),VLOOKUP(AH724,INDEX((係数_バス貨物_ガソリン,係数_バス貨物_CNG,係数_バス貨物_軽油,係数_バス貨物_メタノール,係数_バス貨物_LPG),MATCH(AL724,【参考】排出ガスレベル!$AI$4:$AI$671,1),1,AR724):INDEX((係数_バス貨物_ガソリン,係数_バス貨物_CNG,係数_バス貨物_軽油,係数_バス貨物_メタノール,係数_バス貨物_LPG),MATCH(AL724+1,【参考】排出ガスレベル!$AI$4:$AI$671,1)-1,5,AR724),2,FALSE),IF(OR(AJ724=1,AJ724=2),VLOOKUP(AH724,INDEX((係数_乗用_ガソリン,係数_乗用_CNG,係数_乗用_軽油,係数_乗用_メタノール,係数_乗用_LPG),1,1,AR724):INDEX((係数_乗用_ガソリン,係数_乗用_CNG,係数_乗用_軽油,係数_乗用_メタノール,係数_乗用_LPG),125,5,AR724),2,FALSE))))))</f>
        <v/>
      </c>
      <c r="AO724" s="376" t="str">
        <f>IF(T724="","",IF(OR(AH724="",AH724="-"),"－",IF(OR(AM724=8,AM724=9),"",IF(OR(AJ724=3,AJ724=4,AJ724=5,AJ724=6),VLOOKUP(AH724,INDEX((係数_バス貨物_ガソリン,係数_バス貨物_CNG,係数_バス貨物_軽油,係数_バス貨物_メタノール,係数_バス貨物_LPG),MATCH(AL724,【参考】排出ガスレベル!$AI$4:$AI$671,1),1,AR724):INDEX((係数_バス貨物_ガソリン,係数_バス貨物_CNG,係数_バス貨物_軽油,係数_バス貨物_メタノール,係数_バス貨物_LPG),MATCH(AL724+1,【参考】排出ガスレベル!$AI$4:$AI$671,1)-1,5,AR724),3,FALSE),IF(OR(AJ724=1,AJ724=2),VLOOKUP(AH724,INDEX((係数_乗用_ガソリン,係数_乗用_CNG,係数_乗用_軽油,係数_乗用_メタノール,係数_乗用_LPG),1,1,AR724):INDEX((係数_乗用_ガソリン,係数_乗用_CNG,係数_乗用_軽油,係数_乗用_メタノール,係数_乗用_LPG),125,5,AR724),3,FALSE))))))</f>
        <v/>
      </c>
      <c r="AP724" s="375" t="str">
        <f t="shared" si="198"/>
        <v/>
      </c>
      <c r="AQ724" s="444" t="str">
        <f t="shared" si="199"/>
        <v/>
      </c>
      <c r="AR724" s="375" t="str">
        <f t="shared" si="200"/>
        <v/>
      </c>
      <c r="AS724" s="377" t="str">
        <f t="shared" si="201"/>
        <v/>
      </c>
      <c r="AT724" s="378" t="str">
        <f t="shared" si="202"/>
        <v/>
      </c>
      <c r="AX724" s="625" t="b">
        <f t="shared" si="203"/>
        <v>0</v>
      </c>
      <c r="AY724" s="7" t="str">
        <f t="shared" si="204"/>
        <v>FALSEFALSEFALSE</v>
      </c>
      <c r="AZ724" s="626">
        <f t="shared" si="188"/>
        <v>0</v>
      </c>
      <c r="BA724" s="627" t="str">
        <f t="shared" si="205"/>
        <v/>
      </c>
      <c r="BB724" s="627">
        <f t="shared" si="189"/>
        <v>0</v>
      </c>
    </row>
    <row r="725" spans="1:54">
      <c r="A725" s="381">
        <v>668</v>
      </c>
      <c r="B725" s="117"/>
      <c r="C725" s="288"/>
      <c r="D725" s="289"/>
      <c r="E725" s="289"/>
      <c r="F725" s="290"/>
      <c r="G725" s="292"/>
      <c r="H725" s="116"/>
      <c r="I725" s="292"/>
      <c r="J725" s="116"/>
      <c r="K725" s="370"/>
      <c r="L725" s="370"/>
      <c r="M725" s="370"/>
      <c r="N725" s="371"/>
      <c r="O725" s="371"/>
      <c r="P725" s="371"/>
      <c r="Q725" s="371"/>
      <c r="R725" s="371"/>
      <c r="S725" s="371"/>
      <c r="T725" s="443"/>
      <c r="U725" s="539"/>
      <c r="V725" s="117"/>
      <c r="W725" s="118"/>
      <c r="X725" s="119"/>
      <c r="Y725" s="120"/>
      <c r="Z725" s="122"/>
      <c r="AA725" s="121"/>
      <c r="AB725" s="443"/>
      <c r="AC725" s="734"/>
      <c r="AD725" s="372"/>
      <c r="AE725" s="485"/>
      <c r="AF725" s="373" t="str">
        <f t="shared" si="190"/>
        <v/>
      </c>
      <c r="AG725" s="373" t="str">
        <f t="shared" si="191"/>
        <v/>
      </c>
      <c r="AH725" s="374" t="str">
        <f t="shared" si="192"/>
        <v/>
      </c>
      <c r="AI725" s="375" t="str">
        <f t="shared" si="193"/>
        <v/>
      </c>
      <c r="AJ725" s="375" t="str">
        <f t="shared" si="194"/>
        <v/>
      </c>
      <c r="AK725" s="375" t="str">
        <f t="shared" si="195"/>
        <v/>
      </c>
      <c r="AL725" s="375" t="str">
        <f t="shared" si="196"/>
        <v/>
      </c>
      <c r="AM725" s="375" t="str">
        <f t="shared" si="197"/>
        <v/>
      </c>
      <c r="AN725" s="376" t="str">
        <f>IF(AF725="","",IF(OR(AH725="",AH725="-"),"－",IF(OR(AM725=8,AM725=9),"",IF(OR(AJ725=3,AJ725=4,AJ725=5,AJ725=6),VLOOKUP(AH725,INDEX((係数_バス貨物_ガソリン,係数_バス貨物_CNG,係数_バス貨物_軽油,係数_バス貨物_メタノール,係数_バス貨物_LPG),MATCH(AL725,【参考】排出ガスレベル!$AI$4:$AI$671,1),1,AR725):INDEX((係数_バス貨物_ガソリン,係数_バス貨物_CNG,係数_バス貨物_軽油,係数_バス貨物_メタノール,係数_バス貨物_LPG),MATCH(AL725+1,【参考】排出ガスレベル!$AI$4:$AI$671,1)-1,5,AR725),2,FALSE),IF(OR(AJ725=1,AJ725=2),VLOOKUP(AH725,INDEX((係数_乗用_ガソリン,係数_乗用_CNG,係数_乗用_軽油,係数_乗用_メタノール,係数_乗用_LPG),1,1,AR725):INDEX((係数_乗用_ガソリン,係数_乗用_CNG,係数_乗用_軽油,係数_乗用_メタノール,係数_乗用_LPG),125,5,AR725),2,FALSE))))))</f>
        <v/>
      </c>
      <c r="AO725" s="376" t="str">
        <f>IF(T725="","",IF(OR(AH725="",AH725="-"),"－",IF(OR(AM725=8,AM725=9),"",IF(OR(AJ725=3,AJ725=4,AJ725=5,AJ725=6),VLOOKUP(AH725,INDEX((係数_バス貨物_ガソリン,係数_バス貨物_CNG,係数_バス貨物_軽油,係数_バス貨物_メタノール,係数_バス貨物_LPG),MATCH(AL725,【参考】排出ガスレベル!$AI$4:$AI$671,1),1,AR725):INDEX((係数_バス貨物_ガソリン,係数_バス貨物_CNG,係数_バス貨物_軽油,係数_バス貨物_メタノール,係数_バス貨物_LPG),MATCH(AL725+1,【参考】排出ガスレベル!$AI$4:$AI$671,1)-1,5,AR725),3,FALSE),IF(OR(AJ725=1,AJ725=2),VLOOKUP(AH725,INDEX((係数_乗用_ガソリン,係数_乗用_CNG,係数_乗用_軽油,係数_乗用_メタノール,係数_乗用_LPG),1,1,AR725):INDEX((係数_乗用_ガソリン,係数_乗用_CNG,係数_乗用_軽油,係数_乗用_メタノール,係数_乗用_LPG),125,5,AR725),3,FALSE))))))</f>
        <v/>
      </c>
      <c r="AP725" s="375" t="str">
        <f t="shared" si="198"/>
        <v/>
      </c>
      <c r="AQ725" s="444" t="str">
        <f t="shared" si="199"/>
        <v/>
      </c>
      <c r="AR725" s="375" t="str">
        <f t="shared" si="200"/>
        <v/>
      </c>
      <c r="AS725" s="377" t="str">
        <f t="shared" si="201"/>
        <v/>
      </c>
      <c r="AT725" s="378" t="str">
        <f t="shared" si="202"/>
        <v/>
      </c>
      <c r="AX725" s="625" t="b">
        <f t="shared" si="203"/>
        <v>0</v>
      </c>
      <c r="AY725" s="7" t="str">
        <f t="shared" si="204"/>
        <v>FALSEFALSEFALSE</v>
      </c>
      <c r="AZ725" s="626">
        <f t="shared" si="188"/>
        <v>0</v>
      </c>
      <c r="BA725" s="627" t="str">
        <f t="shared" si="205"/>
        <v/>
      </c>
      <c r="BB725" s="627">
        <f t="shared" si="189"/>
        <v>0</v>
      </c>
    </row>
    <row r="726" spans="1:54">
      <c r="A726" s="381">
        <v>669</v>
      </c>
      <c r="B726" s="117"/>
      <c r="C726" s="288"/>
      <c r="D726" s="289"/>
      <c r="E726" s="289"/>
      <c r="F726" s="290"/>
      <c r="G726" s="292"/>
      <c r="H726" s="116"/>
      <c r="I726" s="292"/>
      <c r="J726" s="116"/>
      <c r="K726" s="370"/>
      <c r="L726" s="370"/>
      <c r="M726" s="370"/>
      <c r="N726" s="371"/>
      <c r="O726" s="371"/>
      <c r="P726" s="371"/>
      <c r="Q726" s="371"/>
      <c r="R726" s="371"/>
      <c r="S726" s="371"/>
      <c r="T726" s="443"/>
      <c r="U726" s="539"/>
      <c r="V726" s="117"/>
      <c r="W726" s="118"/>
      <c r="X726" s="119"/>
      <c r="Y726" s="120"/>
      <c r="Z726" s="122"/>
      <c r="AA726" s="121"/>
      <c r="AB726" s="443"/>
      <c r="AC726" s="734"/>
      <c r="AD726" s="372"/>
      <c r="AE726" s="485"/>
      <c r="AF726" s="373" t="str">
        <f t="shared" si="190"/>
        <v/>
      </c>
      <c r="AG726" s="373" t="str">
        <f t="shared" si="191"/>
        <v/>
      </c>
      <c r="AH726" s="374" t="str">
        <f t="shared" si="192"/>
        <v/>
      </c>
      <c r="AI726" s="375" t="str">
        <f t="shared" si="193"/>
        <v/>
      </c>
      <c r="AJ726" s="375" t="str">
        <f t="shared" si="194"/>
        <v/>
      </c>
      <c r="AK726" s="375" t="str">
        <f t="shared" si="195"/>
        <v/>
      </c>
      <c r="AL726" s="375" t="str">
        <f t="shared" si="196"/>
        <v/>
      </c>
      <c r="AM726" s="375" t="str">
        <f t="shared" si="197"/>
        <v/>
      </c>
      <c r="AN726" s="376" t="str">
        <f>IF(AF726="","",IF(OR(AH726="",AH726="-"),"－",IF(OR(AM726=8,AM726=9),"",IF(OR(AJ726=3,AJ726=4,AJ726=5,AJ726=6),VLOOKUP(AH726,INDEX((係数_バス貨物_ガソリン,係数_バス貨物_CNG,係数_バス貨物_軽油,係数_バス貨物_メタノール,係数_バス貨物_LPG),MATCH(AL726,【参考】排出ガスレベル!$AI$4:$AI$671,1),1,AR726):INDEX((係数_バス貨物_ガソリン,係数_バス貨物_CNG,係数_バス貨物_軽油,係数_バス貨物_メタノール,係数_バス貨物_LPG),MATCH(AL726+1,【参考】排出ガスレベル!$AI$4:$AI$671,1)-1,5,AR726),2,FALSE),IF(OR(AJ726=1,AJ726=2),VLOOKUP(AH726,INDEX((係数_乗用_ガソリン,係数_乗用_CNG,係数_乗用_軽油,係数_乗用_メタノール,係数_乗用_LPG),1,1,AR726):INDEX((係数_乗用_ガソリン,係数_乗用_CNG,係数_乗用_軽油,係数_乗用_メタノール,係数_乗用_LPG),125,5,AR726),2,FALSE))))))</f>
        <v/>
      </c>
      <c r="AO726" s="376" t="str">
        <f>IF(T726="","",IF(OR(AH726="",AH726="-"),"－",IF(OR(AM726=8,AM726=9),"",IF(OR(AJ726=3,AJ726=4,AJ726=5,AJ726=6),VLOOKUP(AH726,INDEX((係数_バス貨物_ガソリン,係数_バス貨物_CNG,係数_バス貨物_軽油,係数_バス貨物_メタノール,係数_バス貨物_LPG),MATCH(AL726,【参考】排出ガスレベル!$AI$4:$AI$671,1),1,AR726):INDEX((係数_バス貨物_ガソリン,係数_バス貨物_CNG,係数_バス貨物_軽油,係数_バス貨物_メタノール,係数_バス貨物_LPG),MATCH(AL726+1,【参考】排出ガスレベル!$AI$4:$AI$671,1)-1,5,AR726),3,FALSE),IF(OR(AJ726=1,AJ726=2),VLOOKUP(AH726,INDEX((係数_乗用_ガソリン,係数_乗用_CNG,係数_乗用_軽油,係数_乗用_メタノール,係数_乗用_LPG),1,1,AR726):INDEX((係数_乗用_ガソリン,係数_乗用_CNG,係数_乗用_軽油,係数_乗用_メタノール,係数_乗用_LPG),125,5,AR726),3,FALSE))))))</f>
        <v/>
      </c>
      <c r="AP726" s="375" t="str">
        <f t="shared" si="198"/>
        <v/>
      </c>
      <c r="AQ726" s="444" t="str">
        <f t="shared" si="199"/>
        <v/>
      </c>
      <c r="AR726" s="375" t="str">
        <f t="shared" si="200"/>
        <v/>
      </c>
      <c r="AS726" s="377" t="str">
        <f t="shared" si="201"/>
        <v/>
      </c>
      <c r="AT726" s="378" t="str">
        <f t="shared" si="202"/>
        <v/>
      </c>
      <c r="AX726" s="625" t="b">
        <f t="shared" si="203"/>
        <v>0</v>
      </c>
      <c r="AY726" s="7" t="str">
        <f t="shared" si="204"/>
        <v>FALSEFALSEFALSE</v>
      </c>
      <c r="AZ726" s="626">
        <f t="shared" si="188"/>
        <v>0</v>
      </c>
      <c r="BA726" s="627" t="str">
        <f t="shared" si="205"/>
        <v/>
      </c>
      <c r="BB726" s="627">
        <f t="shared" si="189"/>
        <v>0</v>
      </c>
    </row>
    <row r="727" spans="1:54">
      <c r="A727" s="381">
        <v>670</v>
      </c>
      <c r="B727" s="117"/>
      <c r="C727" s="288"/>
      <c r="D727" s="289"/>
      <c r="E727" s="289"/>
      <c r="F727" s="290"/>
      <c r="G727" s="292"/>
      <c r="H727" s="116"/>
      <c r="I727" s="292"/>
      <c r="J727" s="116"/>
      <c r="K727" s="370"/>
      <c r="L727" s="370"/>
      <c r="M727" s="370"/>
      <c r="N727" s="371"/>
      <c r="O727" s="371"/>
      <c r="P727" s="371"/>
      <c r="Q727" s="371"/>
      <c r="R727" s="371"/>
      <c r="S727" s="371"/>
      <c r="T727" s="443"/>
      <c r="U727" s="539"/>
      <c r="V727" s="117"/>
      <c r="W727" s="118"/>
      <c r="X727" s="119"/>
      <c r="Y727" s="120"/>
      <c r="Z727" s="122"/>
      <c r="AA727" s="121"/>
      <c r="AB727" s="443"/>
      <c r="AC727" s="734"/>
      <c r="AD727" s="372"/>
      <c r="AE727" s="485"/>
      <c r="AF727" s="373" t="str">
        <f t="shared" si="190"/>
        <v/>
      </c>
      <c r="AG727" s="373" t="str">
        <f t="shared" si="191"/>
        <v/>
      </c>
      <c r="AH727" s="374" t="str">
        <f t="shared" si="192"/>
        <v/>
      </c>
      <c r="AI727" s="375" t="str">
        <f t="shared" si="193"/>
        <v/>
      </c>
      <c r="AJ727" s="375" t="str">
        <f t="shared" si="194"/>
        <v/>
      </c>
      <c r="AK727" s="375" t="str">
        <f t="shared" si="195"/>
        <v/>
      </c>
      <c r="AL727" s="375" t="str">
        <f t="shared" si="196"/>
        <v/>
      </c>
      <c r="AM727" s="375" t="str">
        <f t="shared" si="197"/>
        <v/>
      </c>
      <c r="AN727" s="376" t="str">
        <f>IF(AF727="","",IF(OR(AH727="",AH727="-"),"－",IF(OR(AM727=8,AM727=9),"",IF(OR(AJ727=3,AJ727=4,AJ727=5,AJ727=6),VLOOKUP(AH727,INDEX((係数_バス貨物_ガソリン,係数_バス貨物_CNG,係数_バス貨物_軽油,係数_バス貨物_メタノール,係数_バス貨物_LPG),MATCH(AL727,【参考】排出ガスレベル!$AI$4:$AI$671,1),1,AR727):INDEX((係数_バス貨物_ガソリン,係数_バス貨物_CNG,係数_バス貨物_軽油,係数_バス貨物_メタノール,係数_バス貨物_LPG),MATCH(AL727+1,【参考】排出ガスレベル!$AI$4:$AI$671,1)-1,5,AR727),2,FALSE),IF(OR(AJ727=1,AJ727=2),VLOOKUP(AH727,INDEX((係数_乗用_ガソリン,係数_乗用_CNG,係数_乗用_軽油,係数_乗用_メタノール,係数_乗用_LPG),1,1,AR727):INDEX((係数_乗用_ガソリン,係数_乗用_CNG,係数_乗用_軽油,係数_乗用_メタノール,係数_乗用_LPG),125,5,AR727),2,FALSE))))))</f>
        <v/>
      </c>
      <c r="AO727" s="376" t="str">
        <f>IF(T727="","",IF(OR(AH727="",AH727="-"),"－",IF(OR(AM727=8,AM727=9),"",IF(OR(AJ727=3,AJ727=4,AJ727=5,AJ727=6),VLOOKUP(AH727,INDEX((係数_バス貨物_ガソリン,係数_バス貨物_CNG,係数_バス貨物_軽油,係数_バス貨物_メタノール,係数_バス貨物_LPG),MATCH(AL727,【参考】排出ガスレベル!$AI$4:$AI$671,1),1,AR727):INDEX((係数_バス貨物_ガソリン,係数_バス貨物_CNG,係数_バス貨物_軽油,係数_バス貨物_メタノール,係数_バス貨物_LPG),MATCH(AL727+1,【参考】排出ガスレベル!$AI$4:$AI$671,1)-1,5,AR727),3,FALSE),IF(OR(AJ727=1,AJ727=2),VLOOKUP(AH727,INDEX((係数_乗用_ガソリン,係数_乗用_CNG,係数_乗用_軽油,係数_乗用_メタノール,係数_乗用_LPG),1,1,AR727):INDEX((係数_乗用_ガソリン,係数_乗用_CNG,係数_乗用_軽油,係数_乗用_メタノール,係数_乗用_LPG),125,5,AR727),3,FALSE))))))</f>
        <v/>
      </c>
      <c r="AP727" s="375" t="str">
        <f t="shared" si="198"/>
        <v/>
      </c>
      <c r="AQ727" s="444" t="str">
        <f t="shared" si="199"/>
        <v/>
      </c>
      <c r="AR727" s="375" t="str">
        <f t="shared" si="200"/>
        <v/>
      </c>
      <c r="AS727" s="377" t="str">
        <f t="shared" si="201"/>
        <v/>
      </c>
      <c r="AT727" s="378" t="str">
        <f t="shared" si="202"/>
        <v/>
      </c>
      <c r="AX727" s="625" t="b">
        <f t="shared" si="203"/>
        <v>0</v>
      </c>
      <c r="AY727" s="7" t="str">
        <f t="shared" si="204"/>
        <v>FALSEFALSEFALSE</v>
      </c>
      <c r="AZ727" s="626">
        <f t="shared" si="188"/>
        <v>0</v>
      </c>
      <c r="BA727" s="627" t="str">
        <f t="shared" si="205"/>
        <v/>
      </c>
      <c r="BB727" s="627">
        <f t="shared" si="189"/>
        <v>0</v>
      </c>
    </row>
    <row r="728" spans="1:54">
      <c r="A728" s="381">
        <v>671</v>
      </c>
      <c r="B728" s="117"/>
      <c r="C728" s="288"/>
      <c r="D728" s="289"/>
      <c r="E728" s="289"/>
      <c r="F728" s="290"/>
      <c r="G728" s="292"/>
      <c r="H728" s="116"/>
      <c r="I728" s="292"/>
      <c r="J728" s="116"/>
      <c r="K728" s="370"/>
      <c r="L728" s="370"/>
      <c r="M728" s="370"/>
      <c r="N728" s="371"/>
      <c r="O728" s="371"/>
      <c r="P728" s="371"/>
      <c r="Q728" s="371"/>
      <c r="R728" s="371"/>
      <c r="S728" s="371"/>
      <c r="T728" s="443"/>
      <c r="U728" s="539"/>
      <c r="V728" s="117"/>
      <c r="W728" s="118"/>
      <c r="X728" s="119"/>
      <c r="Y728" s="120"/>
      <c r="Z728" s="122"/>
      <c r="AA728" s="121"/>
      <c r="AB728" s="443"/>
      <c r="AC728" s="734"/>
      <c r="AD728" s="372"/>
      <c r="AE728" s="485"/>
      <c r="AF728" s="373" t="str">
        <f t="shared" si="190"/>
        <v/>
      </c>
      <c r="AG728" s="373" t="str">
        <f t="shared" si="191"/>
        <v/>
      </c>
      <c r="AH728" s="374" t="str">
        <f t="shared" si="192"/>
        <v/>
      </c>
      <c r="AI728" s="375" t="str">
        <f t="shared" si="193"/>
        <v/>
      </c>
      <c r="AJ728" s="375" t="str">
        <f t="shared" si="194"/>
        <v/>
      </c>
      <c r="AK728" s="375" t="str">
        <f t="shared" si="195"/>
        <v/>
      </c>
      <c r="AL728" s="375" t="str">
        <f t="shared" si="196"/>
        <v/>
      </c>
      <c r="AM728" s="375" t="str">
        <f t="shared" si="197"/>
        <v/>
      </c>
      <c r="AN728" s="376" t="str">
        <f>IF(AF728="","",IF(OR(AH728="",AH728="-"),"－",IF(OR(AM728=8,AM728=9),"",IF(OR(AJ728=3,AJ728=4,AJ728=5,AJ728=6),VLOOKUP(AH728,INDEX((係数_バス貨物_ガソリン,係数_バス貨物_CNG,係数_バス貨物_軽油,係数_バス貨物_メタノール,係数_バス貨物_LPG),MATCH(AL728,【参考】排出ガスレベル!$AI$4:$AI$671,1),1,AR728):INDEX((係数_バス貨物_ガソリン,係数_バス貨物_CNG,係数_バス貨物_軽油,係数_バス貨物_メタノール,係数_バス貨物_LPG),MATCH(AL728+1,【参考】排出ガスレベル!$AI$4:$AI$671,1)-1,5,AR728),2,FALSE),IF(OR(AJ728=1,AJ728=2),VLOOKUP(AH728,INDEX((係数_乗用_ガソリン,係数_乗用_CNG,係数_乗用_軽油,係数_乗用_メタノール,係数_乗用_LPG),1,1,AR728):INDEX((係数_乗用_ガソリン,係数_乗用_CNG,係数_乗用_軽油,係数_乗用_メタノール,係数_乗用_LPG),125,5,AR728),2,FALSE))))))</f>
        <v/>
      </c>
      <c r="AO728" s="376" t="str">
        <f>IF(T728="","",IF(OR(AH728="",AH728="-"),"－",IF(OR(AM728=8,AM728=9),"",IF(OR(AJ728=3,AJ728=4,AJ728=5,AJ728=6),VLOOKUP(AH728,INDEX((係数_バス貨物_ガソリン,係数_バス貨物_CNG,係数_バス貨物_軽油,係数_バス貨物_メタノール,係数_バス貨物_LPG),MATCH(AL728,【参考】排出ガスレベル!$AI$4:$AI$671,1),1,AR728):INDEX((係数_バス貨物_ガソリン,係数_バス貨物_CNG,係数_バス貨物_軽油,係数_バス貨物_メタノール,係数_バス貨物_LPG),MATCH(AL728+1,【参考】排出ガスレベル!$AI$4:$AI$671,1)-1,5,AR728),3,FALSE),IF(OR(AJ728=1,AJ728=2),VLOOKUP(AH728,INDEX((係数_乗用_ガソリン,係数_乗用_CNG,係数_乗用_軽油,係数_乗用_メタノール,係数_乗用_LPG),1,1,AR728):INDEX((係数_乗用_ガソリン,係数_乗用_CNG,係数_乗用_軽油,係数_乗用_メタノール,係数_乗用_LPG),125,5,AR728),3,FALSE))))))</f>
        <v/>
      </c>
      <c r="AP728" s="375" t="str">
        <f t="shared" si="198"/>
        <v/>
      </c>
      <c r="AQ728" s="444" t="str">
        <f t="shared" si="199"/>
        <v/>
      </c>
      <c r="AR728" s="375" t="str">
        <f t="shared" si="200"/>
        <v/>
      </c>
      <c r="AS728" s="377" t="str">
        <f t="shared" si="201"/>
        <v/>
      </c>
      <c r="AT728" s="378" t="str">
        <f t="shared" si="202"/>
        <v/>
      </c>
      <c r="AX728" s="625" t="b">
        <f t="shared" si="203"/>
        <v>0</v>
      </c>
      <c r="AY728" s="7" t="str">
        <f t="shared" si="204"/>
        <v>FALSEFALSEFALSE</v>
      </c>
      <c r="AZ728" s="626">
        <f t="shared" si="188"/>
        <v>0</v>
      </c>
      <c r="BA728" s="627" t="str">
        <f t="shared" si="205"/>
        <v/>
      </c>
      <c r="BB728" s="627">
        <f t="shared" si="189"/>
        <v>0</v>
      </c>
    </row>
    <row r="729" spans="1:54">
      <c r="A729" s="381">
        <v>672</v>
      </c>
      <c r="B729" s="117"/>
      <c r="C729" s="288"/>
      <c r="D729" s="289"/>
      <c r="E729" s="289"/>
      <c r="F729" s="290"/>
      <c r="G729" s="292"/>
      <c r="H729" s="116"/>
      <c r="I729" s="292"/>
      <c r="J729" s="116"/>
      <c r="K729" s="370"/>
      <c r="L729" s="370"/>
      <c r="M729" s="370"/>
      <c r="N729" s="371"/>
      <c r="O729" s="371"/>
      <c r="P729" s="371"/>
      <c r="Q729" s="371"/>
      <c r="R729" s="371"/>
      <c r="S729" s="371"/>
      <c r="T729" s="443"/>
      <c r="U729" s="539"/>
      <c r="V729" s="117"/>
      <c r="W729" s="118"/>
      <c r="X729" s="119"/>
      <c r="Y729" s="120"/>
      <c r="Z729" s="122"/>
      <c r="AA729" s="121"/>
      <c r="AB729" s="443"/>
      <c r="AC729" s="734"/>
      <c r="AD729" s="372"/>
      <c r="AE729" s="485"/>
      <c r="AF729" s="373" t="str">
        <f t="shared" si="190"/>
        <v/>
      </c>
      <c r="AG729" s="373" t="str">
        <f t="shared" si="191"/>
        <v/>
      </c>
      <c r="AH729" s="374" t="str">
        <f t="shared" si="192"/>
        <v/>
      </c>
      <c r="AI729" s="375" t="str">
        <f t="shared" si="193"/>
        <v/>
      </c>
      <c r="AJ729" s="375" t="str">
        <f t="shared" si="194"/>
        <v/>
      </c>
      <c r="AK729" s="375" t="str">
        <f t="shared" si="195"/>
        <v/>
      </c>
      <c r="AL729" s="375" t="str">
        <f t="shared" si="196"/>
        <v/>
      </c>
      <c r="AM729" s="375" t="str">
        <f t="shared" si="197"/>
        <v/>
      </c>
      <c r="AN729" s="376" t="str">
        <f>IF(AF729="","",IF(OR(AH729="",AH729="-"),"－",IF(OR(AM729=8,AM729=9),"",IF(OR(AJ729=3,AJ729=4,AJ729=5,AJ729=6),VLOOKUP(AH729,INDEX((係数_バス貨物_ガソリン,係数_バス貨物_CNG,係数_バス貨物_軽油,係数_バス貨物_メタノール,係数_バス貨物_LPG),MATCH(AL729,【参考】排出ガスレベル!$AI$4:$AI$671,1),1,AR729):INDEX((係数_バス貨物_ガソリン,係数_バス貨物_CNG,係数_バス貨物_軽油,係数_バス貨物_メタノール,係数_バス貨物_LPG),MATCH(AL729+1,【参考】排出ガスレベル!$AI$4:$AI$671,1)-1,5,AR729),2,FALSE),IF(OR(AJ729=1,AJ729=2),VLOOKUP(AH729,INDEX((係数_乗用_ガソリン,係数_乗用_CNG,係数_乗用_軽油,係数_乗用_メタノール,係数_乗用_LPG),1,1,AR729):INDEX((係数_乗用_ガソリン,係数_乗用_CNG,係数_乗用_軽油,係数_乗用_メタノール,係数_乗用_LPG),125,5,AR729),2,FALSE))))))</f>
        <v/>
      </c>
      <c r="AO729" s="376" t="str">
        <f>IF(T729="","",IF(OR(AH729="",AH729="-"),"－",IF(OR(AM729=8,AM729=9),"",IF(OR(AJ729=3,AJ729=4,AJ729=5,AJ729=6),VLOOKUP(AH729,INDEX((係数_バス貨物_ガソリン,係数_バス貨物_CNG,係数_バス貨物_軽油,係数_バス貨物_メタノール,係数_バス貨物_LPG),MATCH(AL729,【参考】排出ガスレベル!$AI$4:$AI$671,1),1,AR729):INDEX((係数_バス貨物_ガソリン,係数_バス貨物_CNG,係数_バス貨物_軽油,係数_バス貨物_メタノール,係数_バス貨物_LPG),MATCH(AL729+1,【参考】排出ガスレベル!$AI$4:$AI$671,1)-1,5,AR729),3,FALSE),IF(OR(AJ729=1,AJ729=2),VLOOKUP(AH729,INDEX((係数_乗用_ガソリン,係数_乗用_CNG,係数_乗用_軽油,係数_乗用_メタノール,係数_乗用_LPG),1,1,AR729):INDEX((係数_乗用_ガソリン,係数_乗用_CNG,係数_乗用_軽油,係数_乗用_メタノール,係数_乗用_LPG),125,5,AR729),3,FALSE))))))</f>
        <v/>
      </c>
      <c r="AP729" s="375" t="str">
        <f t="shared" si="198"/>
        <v/>
      </c>
      <c r="AQ729" s="444" t="str">
        <f t="shared" si="199"/>
        <v/>
      </c>
      <c r="AR729" s="375" t="str">
        <f t="shared" si="200"/>
        <v/>
      </c>
      <c r="AS729" s="377" t="str">
        <f t="shared" si="201"/>
        <v/>
      </c>
      <c r="AT729" s="378" t="str">
        <f t="shared" si="202"/>
        <v/>
      </c>
      <c r="AX729" s="625" t="b">
        <f t="shared" si="203"/>
        <v>0</v>
      </c>
      <c r="AY729" s="7" t="str">
        <f t="shared" si="204"/>
        <v>FALSEFALSEFALSE</v>
      </c>
      <c r="AZ729" s="626">
        <f t="shared" si="188"/>
        <v>0</v>
      </c>
      <c r="BA729" s="627" t="str">
        <f t="shared" si="205"/>
        <v/>
      </c>
      <c r="BB729" s="627">
        <f t="shared" si="189"/>
        <v>0</v>
      </c>
    </row>
    <row r="730" spans="1:54">
      <c r="A730" s="381">
        <v>673</v>
      </c>
      <c r="B730" s="117"/>
      <c r="C730" s="288"/>
      <c r="D730" s="289"/>
      <c r="E730" s="289"/>
      <c r="F730" s="290"/>
      <c r="G730" s="292"/>
      <c r="H730" s="116"/>
      <c r="I730" s="292"/>
      <c r="J730" s="116"/>
      <c r="K730" s="370"/>
      <c r="L730" s="370"/>
      <c r="M730" s="370"/>
      <c r="N730" s="371"/>
      <c r="O730" s="371"/>
      <c r="P730" s="371"/>
      <c r="Q730" s="371"/>
      <c r="R730" s="371"/>
      <c r="S730" s="371"/>
      <c r="T730" s="443"/>
      <c r="U730" s="539"/>
      <c r="V730" s="117"/>
      <c r="W730" s="118"/>
      <c r="X730" s="119"/>
      <c r="Y730" s="120"/>
      <c r="Z730" s="122"/>
      <c r="AA730" s="121"/>
      <c r="AB730" s="443"/>
      <c r="AC730" s="734"/>
      <c r="AD730" s="372"/>
      <c r="AE730" s="485"/>
      <c r="AF730" s="373" t="str">
        <f t="shared" si="190"/>
        <v/>
      </c>
      <c r="AG730" s="373" t="str">
        <f t="shared" si="191"/>
        <v/>
      </c>
      <c r="AH730" s="374" t="str">
        <f t="shared" si="192"/>
        <v/>
      </c>
      <c r="AI730" s="375" t="str">
        <f t="shared" si="193"/>
        <v/>
      </c>
      <c r="AJ730" s="375" t="str">
        <f t="shared" si="194"/>
        <v/>
      </c>
      <c r="AK730" s="375" t="str">
        <f t="shared" si="195"/>
        <v/>
      </c>
      <c r="AL730" s="375" t="str">
        <f t="shared" si="196"/>
        <v/>
      </c>
      <c r="AM730" s="375" t="str">
        <f t="shared" si="197"/>
        <v/>
      </c>
      <c r="AN730" s="376" t="str">
        <f>IF(AF730="","",IF(OR(AH730="",AH730="-"),"－",IF(OR(AM730=8,AM730=9),"",IF(OR(AJ730=3,AJ730=4,AJ730=5,AJ730=6),VLOOKUP(AH730,INDEX((係数_バス貨物_ガソリン,係数_バス貨物_CNG,係数_バス貨物_軽油,係数_バス貨物_メタノール,係数_バス貨物_LPG),MATCH(AL730,【参考】排出ガスレベル!$AI$4:$AI$671,1),1,AR730):INDEX((係数_バス貨物_ガソリン,係数_バス貨物_CNG,係数_バス貨物_軽油,係数_バス貨物_メタノール,係数_バス貨物_LPG),MATCH(AL730+1,【参考】排出ガスレベル!$AI$4:$AI$671,1)-1,5,AR730),2,FALSE),IF(OR(AJ730=1,AJ730=2),VLOOKUP(AH730,INDEX((係数_乗用_ガソリン,係数_乗用_CNG,係数_乗用_軽油,係数_乗用_メタノール,係数_乗用_LPG),1,1,AR730):INDEX((係数_乗用_ガソリン,係数_乗用_CNG,係数_乗用_軽油,係数_乗用_メタノール,係数_乗用_LPG),125,5,AR730),2,FALSE))))))</f>
        <v/>
      </c>
      <c r="AO730" s="376" t="str">
        <f>IF(T730="","",IF(OR(AH730="",AH730="-"),"－",IF(OR(AM730=8,AM730=9),"",IF(OR(AJ730=3,AJ730=4,AJ730=5,AJ730=6),VLOOKUP(AH730,INDEX((係数_バス貨物_ガソリン,係数_バス貨物_CNG,係数_バス貨物_軽油,係数_バス貨物_メタノール,係数_バス貨物_LPG),MATCH(AL730,【参考】排出ガスレベル!$AI$4:$AI$671,1),1,AR730):INDEX((係数_バス貨物_ガソリン,係数_バス貨物_CNG,係数_バス貨物_軽油,係数_バス貨物_メタノール,係数_バス貨物_LPG),MATCH(AL730+1,【参考】排出ガスレベル!$AI$4:$AI$671,1)-1,5,AR730),3,FALSE),IF(OR(AJ730=1,AJ730=2),VLOOKUP(AH730,INDEX((係数_乗用_ガソリン,係数_乗用_CNG,係数_乗用_軽油,係数_乗用_メタノール,係数_乗用_LPG),1,1,AR730):INDEX((係数_乗用_ガソリン,係数_乗用_CNG,係数_乗用_軽油,係数_乗用_メタノール,係数_乗用_LPG),125,5,AR730),3,FALSE))))))</f>
        <v/>
      </c>
      <c r="AP730" s="375" t="str">
        <f t="shared" si="198"/>
        <v/>
      </c>
      <c r="AQ730" s="444" t="str">
        <f t="shared" si="199"/>
        <v/>
      </c>
      <c r="AR730" s="375" t="str">
        <f t="shared" si="200"/>
        <v/>
      </c>
      <c r="AS730" s="377" t="str">
        <f t="shared" si="201"/>
        <v/>
      </c>
      <c r="AT730" s="378" t="str">
        <f t="shared" si="202"/>
        <v/>
      </c>
      <c r="AX730" s="625" t="b">
        <f t="shared" si="203"/>
        <v>0</v>
      </c>
      <c r="AY730" s="7" t="str">
        <f t="shared" si="204"/>
        <v>FALSEFALSEFALSE</v>
      </c>
      <c r="AZ730" s="626">
        <f t="shared" si="188"/>
        <v>0</v>
      </c>
      <c r="BA730" s="627" t="str">
        <f t="shared" si="205"/>
        <v/>
      </c>
      <c r="BB730" s="627">
        <f t="shared" si="189"/>
        <v>0</v>
      </c>
    </row>
    <row r="731" spans="1:54">
      <c r="A731" s="381">
        <v>674</v>
      </c>
      <c r="B731" s="117"/>
      <c r="C731" s="288"/>
      <c r="D731" s="289"/>
      <c r="E731" s="289"/>
      <c r="F731" s="290"/>
      <c r="G731" s="292"/>
      <c r="H731" s="116"/>
      <c r="I731" s="292"/>
      <c r="J731" s="116"/>
      <c r="K731" s="370"/>
      <c r="L731" s="370"/>
      <c r="M731" s="370"/>
      <c r="N731" s="371"/>
      <c r="O731" s="371"/>
      <c r="P731" s="371"/>
      <c r="Q731" s="371"/>
      <c r="R731" s="371"/>
      <c r="S731" s="371"/>
      <c r="T731" s="443"/>
      <c r="U731" s="539"/>
      <c r="V731" s="117"/>
      <c r="W731" s="118"/>
      <c r="X731" s="119"/>
      <c r="Y731" s="120"/>
      <c r="Z731" s="122"/>
      <c r="AA731" s="121"/>
      <c r="AB731" s="443"/>
      <c r="AC731" s="734"/>
      <c r="AD731" s="372"/>
      <c r="AE731" s="485"/>
      <c r="AF731" s="373" t="str">
        <f t="shared" si="190"/>
        <v/>
      </c>
      <c r="AG731" s="373" t="str">
        <f t="shared" si="191"/>
        <v/>
      </c>
      <c r="AH731" s="374" t="str">
        <f t="shared" si="192"/>
        <v/>
      </c>
      <c r="AI731" s="375" t="str">
        <f t="shared" si="193"/>
        <v/>
      </c>
      <c r="AJ731" s="375" t="str">
        <f t="shared" si="194"/>
        <v/>
      </c>
      <c r="AK731" s="375" t="str">
        <f t="shared" si="195"/>
        <v/>
      </c>
      <c r="AL731" s="375" t="str">
        <f t="shared" si="196"/>
        <v/>
      </c>
      <c r="AM731" s="375" t="str">
        <f t="shared" si="197"/>
        <v/>
      </c>
      <c r="AN731" s="376" t="str">
        <f>IF(AF731="","",IF(OR(AH731="",AH731="-"),"－",IF(OR(AM731=8,AM731=9),"",IF(OR(AJ731=3,AJ731=4,AJ731=5,AJ731=6),VLOOKUP(AH731,INDEX((係数_バス貨物_ガソリン,係数_バス貨物_CNG,係数_バス貨物_軽油,係数_バス貨物_メタノール,係数_バス貨物_LPG),MATCH(AL731,【参考】排出ガスレベル!$AI$4:$AI$671,1),1,AR731):INDEX((係数_バス貨物_ガソリン,係数_バス貨物_CNG,係数_バス貨物_軽油,係数_バス貨物_メタノール,係数_バス貨物_LPG),MATCH(AL731+1,【参考】排出ガスレベル!$AI$4:$AI$671,1)-1,5,AR731),2,FALSE),IF(OR(AJ731=1,AJ731=2),VLOOKUP(AH731,INDEX((係数_乗用_ガソリン,係数_乗用_CNG,係数_乗用_軽油,係数_乗用_メタノール,係数_乗用_LPG),1,1,AR731):INDEX((係数_乗用_ガソリン,係数_乗用_CNG,係数_乗用_軽油,係数_乗用_メタノール,係数_乗用_LPG),125,5,AR731),2,FALSE))))))</f>
        <v/>
      </c>
      <c r="AO731" s="376" t="str">
        <f>IF(T731="","",IF(OR(AH731="",AH731="-"),"－",IF(OR(AM731=8,AM731=9),"",IF(OR(AJ731=3,AJ731=4,AJ731=5,AJ731=6),VLOOKUP(AH731,INDEX((係数_バス貨物_ガソリン,係数_バス貨物_CNG,係数_バス貨物_軽油,係数_バス貨物_メタノール,係数_バス貨物_LPG),MATCH(AL731,【参考】排出ガスレベル!$AI$4:$AI$671,1),1,AR731):INDEX((係数_バス貨物_ガソリン,係数_バス貨物_CNG,係数_バス貨物_軽油,係数_バス貨物_メタノール,係数_バス貨物_LPG),MATCH(AL731+1,【参考】排出ガスレベル!$AI$4:$AI$671,1)-1,5,AR731),3,FALSE),IF(OR(AJ731=1,AJ731=2),VLOOKUP(AH731,INDEX((係数_乗用_ガソリン,係数_乗用_CNG,係数_乗用_軽油,係数_乗用_メタノール,係数_乗用_LPG),1,1,AR731):INDEX((係数_乗用_ガソリン,係数_乗用_CNG,係数_乗用_軽油,係数_乗用_メタノール,係数_乗用_LPG),125,5,AR731),3,FALSE))))))</f>
        <v/>
      </c>
      <c r="AP731" s="375" t="str">
        <f t="shared" si="198"/>
        <v/>
      </c>
      <c r="AQ731" s="444" t="str">
        <f t="shared" si="199"/>
        <v/>
      </c>
      <c r="AR731" s="375" t="str">
        <f t="shared" si="200"/>
        <v/>
      </c>
      <c r="AS731" s="377" t="str">
        <f t="shared" si="201"/>
        <v/>
      </c>
      <c r="AT731" s="378" t="str">
        <f t="shared" si="202"/>
        <v/>
      </c>
      <c r="AX731" s="625" t="b">
        <f t="shared" si="203"/>
        <v>0</v>
      </c>
      <c r="AY731" s="7" t="str">
        <f t="shared" si="204"/>
        <v>FALSEFALSEFALSE</v>
      </c>
      <c r="AZ731" s="626">
        <f t="shared" si="188"/>
        <v>0</v>
      </c>
      <c r="BA731" s="627" t="str">
        <f t="shared" si="205"/>
        <v/>
      </c>
      <c r="BB731" s="627">
        <f t="shared" si="189"/>
        <v>0</v>
      </c>
    </row>
    <row r="732" spans="1:54">
      <c r="A732" s="381">
        <v>675</v>
      </c>
      <c r="B732" s="117"/>
      <c r="C732" s="288"/>
      <c r="D732" s="289"/>
      <c r="E732" s="289"/>
      <c r="F732" s="290"/>
      <c r="G732" s="292"/>
      <c r="H732" s="116"/>
      <c r="I732" s="292"/>
      <c r="J732" s="116"/>
      <c r="K732" s="370"/>
      <c r="L732" s="370"/>
      <c r="M732" s="370"/>
      <c r="N732" s="371"/>
      <c r="O732" s="371"/>
      <c r="P732" s="371"/>
      <c r="Q732" s="371"/>
      <c r="R732" s="371"/>
      <c r="S732" s="371"/>
      <c r="T732" s="443"/>
      <c r="U732" s="539"/>
      <c r="V732" s="117"/>
      <c r="W732" s="118"/>
      <c r="X732" s="119"/>
      <c r="Y732" s="120"/>
      <c r="Z732" s="122"/>
      <c r="AA732" s="121"/>
      <c r="AB732" s="443"/>
      <c r="AC732" s="734"/>
      <c r="AD732" s="372"/>
      <c r="AE732" s="485"/>
      <c r="AF732" s="373" t="str">
        <f t="shared" si="190"/>
        <v/>
      </c>
      <c r="AG732" s="373" t="str">
        <f t="shared" si="191"/>
        <v/>
      </c>
      <c r="AH732" s="374" t="str">
        <f t="shared" si="192"/>
        <v/>
      </c>
      <c r="AI732" s="375" t="str">
        <f t="shared" si="193"/>
        <v/>
      </c>
      <c r="AJ732" s="375" t="str">
        <f t="shared" si="194"/>
        <v/>
      </c>
      <c r="AK732" s="375" t="str">
        <f t="shared" si="195"/>
        <v/>
      </c>
      <c r="AL732" s="375" t="str">
        <f t="shared" si="196"/>
        <v/>
      </c>
      <c r="AM732" s="375" t="str">
        <f t="shared" si="197"/>
        <v/>
      </c>
      <c r="AN732" s="376" t="str">
        <f>IF(AF732="","",IF(OR(AH732="",AH732="-"),"－",IF(OR(AM732=8,AM732=9),"",IF(OR(AJ732=3,AJ732=4,AJ732=5,AJ732=6),VLOOKUP(AH732,INDEX((係数_バス貨物_ガソリン,係数_バス貨物_CNG,係数_バス貨物_軽油,係数_バス貨物_メタノール,係数_バス貨物_LPG),MATCH(AL732,【参考】排出ガスレベル!$AI$4:$AI$671,1),1,AR732):INDEX((係数_バス貨物_ガソリン,係数_バス貨物_CNG,係数_バス貨物_軽油,係数_バス貨物_メタノール,係数_バス貨物_LPG),MATCH(AL732+1,【参考】排出ガスレベル!$AI$4:$AI$671,1)-1,5,AR732),2,FALSE),IF(OR(AJ732=1,AJ732=2),VLOOKUP(AH732,INDEX((係数_乗用_ガソリン,係数_乗用_CNG,係数_乗用_軽油,係数_乗用_メタノール,係数_乗用_LPG),1,1,AR732):INDEX((係数_乗用_ガソリン,係数_乗用_CNG,係数_乗用_軽油,係数_乗用_メタノール,係数_乗用_LPG),125,5,AR732),2,FALSE))))))</f>
        <v/>
      </c>
      <c r="AO732" s="376" t="str">
        <f>IF(T732="","",IF(OR(AH732="",AH732="-"),"－",IF(OR(AM732=8,AM732=9),"",IF(OR(AJ732=3,AJ732=4,AJ732=5,AJ732=6),VLOOKUP(AH732,INDEX((係数_バス貨物_ガソリン,係数_バス貨物_CNG,係数_バス貨物_軽油,係数_バス貨物_メタノール,係数_バス貨物_LPG),MATCH(AL732,【参考】排出ガスレベル!$AI$4:$AI$671,1),1,AR732):INDEX((係数_バス貨物_ガソリン,係数_バス貨物_CNG,係数_バス貨物_軽油,係数_バス貨物_メタノール,係数_バス貨物_LPG),MATCH(AL732+1,【参考】排出ガスレベル!$AI$4:$AI$671,1)-1,5,AR732),3,FALSE),IF(OR(AJ732=1,AJ732=2),VLOOKUP(AH732,INDEX((係数_乗用_ガソリン,係数_乗用_CNG,係数_乗用_軽油,係数_乗用_メタノール,係数_乗用_LPG),1,1,AR732):INDEX((係数_乗用_ガソリン,係数_乗用_CNG,係数_乗用_軽油,係数_乗用_メタノール,係数_乗用_LPG),125,5,AR732),3,FALSE))))))</f>
        <v/>
      </c>
      <c r="AP732" s="375" t="str">
        <f t="shared" si="198"/>
        <v/>
      </c>
      <c r="AQ732" s="444" t="str">
        <f t="shared" si="199"/>
        <v/>
      </c>
      <c r="AR732" s="375" t="str">
        <f t="shared" si="200"/>
        <v/>
      </c>
      <c r="AS732" s="377" t="str">
        <f t="shared" si="201"/>
        <v/>
      </c>
      <c r="AT732" s="378" t="str">
        <f t="shared" si="202"/>
        <v/>
      </c>
      <c r="AX732" s="625" t="b">
        <f t="shared" si="203"/>
        <v>0</v>
      </c>
      <c r="AY732" s="7" t="str">
        <f t="shared" si="204"/>
        <v>FALSEFALSEFALSE</v>
      </c>
      <c r="AZ732" s="626">
        <f t="shared" si="188"/>
        <v>0</v>
      </c>
      <c r="BA732" s="627" t="str">
        <f t="shared" si="205"/>
        <v/>
      </c>
      <c r="BB732" s="627">
        <f t="shared" si="189"/>
        <v>0</v>
      </c>
    </row>
    <row r="733" spans="1:54">
      <c r="A733" s="381">
        <v>676</v>
      </c>
      <c r="B733" s="117"/>
      <c r="C733" s="288"/>
      <c r="D733" s="289"/>
      <c r="E733" s="289"/>
      <c r="F733" s="290"/>
      <c r="G733" s="292"/>
      <c r="H733" s="116"/>
      <c r="I733" s="292"/>
      <c r="J733" s="116"/>
      <c r="K733" s="370"/>
      <c r="L733" s="370"/>
      <c r="M733" s="370"/>
      <c r="N733" s="371"/>
      <c r="O733" s="371"/>
      <c r="P733" s="371"/>
      <c r="Q733" s="371"/>
      <c r="R733" s="371"/>
      <c r="S733" s="371"/>
      <c r="T733" s="443"/>
      <c r="U733" s="539"/>
      <c r="V733" s="117"/>
      <c r="W733" s="118"/>
      <c r="X733" s="119"/>
      <c r="Y733" s="120"/>
      <c r="Z733" s="122"/>
      <c r="AA733" s="121"/>
      <c r="AB733" s="443"/>
      <c r="AC733" s="734"/>
      <c r="AD733" s="372"/>
      <c r="AE733" s="485"/>
      <c r="AF733" s="373" t="str">
        <f t="shared" si="190"/>
        <v/>
      </c>
      <c r="AG733" s="373" t="str">
        <f t="shared" si="191"/>
        <v/>
      </c>
      <c r="AH733" s="374" t="str">
        <f t="shared" si="192"/>
        <v/>
      </c>
      <c r="AI733" s="375" t="str">
        <f t="shared" si="193"/>
        <v/>
      </c>
      <c r="AJ733" s="375" t="str">
        <f t="shared" si="194"/>
        <v/>
      </c>
      <c r="AK733" s="375" t="str">
        <f t="shared" si="195"/>
        <v/>
      </c>
      <c r="AL733" s="375" t="str">
        <f t="shared" si="196"/>
        <v/>
      </c>
      <c r="AM733" s="375" t="str">
        <f t="shared" si="197"/>
        <v/>
      </c>
      <c r="AN733" s="376" t="str">
        <f>IF(AF733="","",IF(OR(AH733="",AH733="-"),"－",IF(OR(AM733=8,AM733=9),"",IF(OR(AJ733=3,AJ733=4,AJ733=5,AJ733=6),VLOOKUP(AH733,INDEX((係数_バス貨物_ガソリン,係数_バス貨物_CNG,係数_バス貨物_軽油,係数_バス貨物_メタノール,係数_バス貨物_LPG),MATCH(AL733,【参考】排出ガスレベル!$AI$4:$AI$671,1),1,AR733):INDEX((係数_バス貨物_ガソリン,係数_バス貨物_CNG,係数_バス貨物_軽油,係数_バス貨物_メタノール,係数_バス貨物_LPG),MATCH(AL733+1,【参考】排出ガスレベル!$AI$4:$AI$671,1)-1,5,AR733),2,FALSE),IF(OR(AJ733=1,AJ733=2),VLOOKUP(AH733,INDEX((係数_乗用_ガソリン,係数_乗用_CNG,係数_乗用_軽油,係数_乗用_メタノール,係数_乗用_LPG),1,1,AR733):INDEX((係数_乗用_ガソリン,係数_乗用_CNG,係数_乗用_軽油,係数_乗用_メタノール,係数_乗用_LPG),125,5,AR733),2,FALSE))))))</f>
        <v/>
      </c>
      <c r="AO733" s="376" t="str">
        <f>IF(T733="","",IF(OR(AH733="",AH733="-"),"－",IF(OR(AM733=8,AM733=9),"",IF(OR(AJ733=3,AJ733=4,AJ733=5,AJ733=6),VLOOKUP(AH733,INDEX((係数_バス貨物_ガソリン,係数_バス貨物_CNG,係数_バス貨物_軽油,係数_バス貨物_メタノール,係数_バス貨物_LPG),MATCH(AL733,【参考】排出ガスレベル!$AI$4:$AI$671,1),1,AR733):INDEX((係数_バス貨物_ガソリン,係数_バス貨物_CNG,係数_バス貨物_軽油,係数_バス貨物_メタノール,係数_バス貨物_LPG),MATCH(AL733+1,【参考】排出ガスレベル!$AI$4:$AI$671,1)-1,5,AR733),3,FALSE),IF(OR(AJ733=1,AJ733=2),VLOOKUP(AH733,INDEX((係数_乗用_ガソリン,係数_乗用_CNG,係数_乗用_軽油,係数_乗用_メタノール,係数_乗用_LPG),1,1,AR733):INDEX((係数_乗用_ガソリン,係数_乗用_CNG,係数_乗用_軽油,係数_乗用_メタノール,係数_乗用_LPG),125,5,AR733),3,FALSE))))))</f>
        <v/>
      </c>
      <c r="AP733" s="375" t="str">
        <f t="shared" si="198"/>
        <v/>
      </c>
      <c r="AQ733" s="444" t="str">
        <f t="shared" si="199"/>
        <v/>
      </c>
      <c r="AR733" s="375" t="str">
        <f t="shared" si="200"/>
        <v/>
      </c>
      <c r="AS733" s="377" t="str">
        <f t="shared" si="201"/>
        <v/>
      </c>
      <c r="AT733" s="378" t="str">
        <f t="shared" si="202"/>
        <v/>
      </c>
      <c r="AX733" s="625" t="b">
        <f t="shared" si="203"/>
        <v>0</v>
      </c>
      <c r="AY733" s="7" t="str">
        <f t="shared" si="204"/>
        <v>FALSEFALSEFALSE</v>
      </c>
      <c r="AZ733" s="626">
        <f t="shared" si="188"/>
        <v>0</v>
      </c>
      <c r="BA733" s="627" t="str">
        <f t="shared" si="205"/>
        <v/>
      </c>
      <c r="BB733" s="627">
        <f t="shared" si="189"/>
        <v>0</v>
      </c>
    </row>
    <row r="734" spans="1:54">
      <c r="A734" s="381">
        <v>677</v>
      </c>
      <c r="B734" s="117"/>
      <c r="C734" s="288"/>
      <c r="D734" s="289"/>
      <c r="E734" s="289"/>
      <c r="F734" s="290"/>
      <c r="G734" s="292"/>
      <c r="H734" s="116"/>
      <c r="I734" s="292"/>
      <c r="J734" s="116"/>
      <c r="K734" s="370"/>
      <c r="L734" s="370"/>
      <c r="M734" s="370"/>
      <c r="N734" s="371"/>
      <c r="O734" s="371"/>
      <c r="P734" s="371"/>
      <c r="Q734" s="371"/>
      <c r="R734" s="371"/>
      <c r="S734" s="371"/>
      <c r="T734" s="443"/>
      <c r="U734" s="539"/>
      <c r="V734" s="117"/>
      <c r="W734" s="118"/>
      <c r="X734" s="119"/>
      <c r="Y734" s="120"/>
      <c r="Z734" s="122"/>
      <c r="AA734" s="121"/>
      <c r="AB734" s="443"/>
      <c r="AC734" s="734"/>
      <c r="AD734" s="372"/>
      <c r="AE734" s="485"/>
      <c r="AF734" s="373" t="str">
        <f t="shared" si="190"/>
        <v/>
      </c>
      <c r="AG734" s="373" t="str">
        <f t="shared" si="191"/>
        <v/>
      </c>
      <c r="AH734" s="374" t="str">
        <f t="shared" si="192"/>
        <v/>
      </c>
      <c r="AI734" s="375" t="str">
        <f t="shared" si="193"/>
        <v/>
      </c>
      <c r="AJ734" s="375" t="str">
        <f t="shared" si="194"/>
        <v/>
      </c>
      <c r="AK734" s="375" t="str">
        <f t="shared" si="195"/>
        <v/>
      </c>
      <c r="AL734" s="375" t="str">
        <f t="shared" si="196"/>
        <v/>
      </c>
      <c r="AM734" s="375" t="str">
        <f t="shared" si="197"/>
        <v/>
      </c>
      <c r="AN734" s="376" t="str">
        <f>IF(AF734="","",IF(OR(AH734="",AH734="-"),"－",IF(OR(AM734=8,AM734=9),"",IF(OR(AJ734=3,AJ734=4,AJ734=5,AJ734=6),VLOOKUP(AH734,INDEX((係数_バス貨物_ガソリン,係数_バス貨物_CNG,係数_バス貨物_軽油,係数_バス貨物_メタノール,係数_バス貨物_LPG),MATCH(AL734,【参考】排出ガスレベル!$AI$4:$AI$671,1),1,AR734):INDEX((係数_バス貨物_ガソリン,係数_バス貨物_CNG,係数_バス貨物_軽油,係数_バス貨物_メタノール,係数_バス貨物_LPG),MATCH(AL734+1,【参考】排出ガスレベル!$AI$4:$AI$671,1)-1,5,AR734),2,FALSE),IF(OR(AJ734=1,AJ734=2),VLOOKUP(AH734,INDEX((係数_乗用_ガソリン,係数_乗用_CNG,係数_乗用_軽油,係数_乗用_メタノール,係数_乗用_LPG),1,1,AR734):INDEX((係数_乗用_ガソリン,係数_乗用_CNG,係数_乗用_軽油,係数_乗用_メタノール,係数_乗用_LPG),125,5,AR734),2,FALSE))))))</f>
        <v/>
      </c>
      <c r="AO734" s="376" t="str">
        <f>IF(T734="","",IF(OR(AH734="",AH734="-"),"－",IF(OR(AM734=8,AM734=9),"",IF(OR(AJ734=3,AJ734=4,AJ734=5,AJ734=6),VLOOKUP(AH734,INDEX((係数_バス貨物_ガソリン,係数_バス貨物_CNG,係数_バス貨物_軽油,係数_バス貨物_メタノール,係数_バス貨物_LPG),MATCH(AL734,【参考】排出ガスレベル!$AI$4:$AI$671,1),1,AR734):INDEX((係数_バス貨物_ガソリン,係数_バス貨物_CNG,係数_バス貨物_軽油,係数_バス貨物_メタノール,係数_バス貨物_LPG),MATCH(AL734+1,【参考】排出ガスレベル!$AI$4:$AI$671,1)-1,5,AR734),3,FALSE),IF(OR(AJ734=1,AJ734=2),VLOOKUP(AH734,INDEX((係数_乗用_ガソリン,係数_乗用_CNG,係数_乗用_軽油,係数_乗用_メタノール,係数_乗用_LPG),1,1,AR734):INDEX((係数_乗用_ガソリン,係数_乗用_CNG,係数_乗用_軽油,係数_乗用_メタノール,係数_乗用_LPG),125,5,AR734),3,FALSE))))))</f>
        <v/>
      </c>
      <c r="AP734" s="375" t="str">
        <f t="shared" si="198"/>
        <v/>
      </c>
      <c r="AQ734" s="444" t="str">
        <f t="shared" si="199"/>
        <v/>
      </c>
      <c r="AR734" s="375" t="str">
        <f t="shared" si="200"/>
        <v/>
      </c>
      <c r="AS734" s="377" t="str">
        <f t="shared" si="201"/>
        <v/>
      </c>
      <c r="AT734" s="378" t="str">
        <f t="shared" si="202"/>
        <v/>
      </c>
      <c r="AX734" s="625" t="b">
        <f t="shared" si="203"/>
        <v>0</v>
      </c>
      <c r="AY734" s="7" t="str">
        <f t="shared" si="204"/>
        <v>FALSEFALSEFALSE</v>
      </c>
      <c r="AZ734" s="626">
        <f t="shared" si="188"/>
        <v>0</v>
      </c>
      <c r="BA734" s="627" t="str">
        <f t="shared" si="205"/>
        <v/>
      </c>
      <c r="BB734" s="627">
        <f t="shared" si="189"/>
        <v>0</v>
      </c>
    </row>
    <row r="735" spans="1:54">
      <c r="A735" s="381">
        <v>678</v>
      </c>
      <c r="B735" s="117"/>
      <c r="C735" s="288"/>
      <c r="D735" s="289"/>
      <c r="E735" s="289"/>
      <c r="F735" s="290"/>
      <c r="G735" s="292"/>
      <c r="H735" s="116"/>
      <c r="I735" s="292"/>
      <c r="J735" s="116"/>
      <c r="K735" s="370"/>
      <c r="L735" s="370"/>
      <c r="M735" s="370"/>
      <c r="N735" s="371"/>
      <c r="O735" s="371"/>
      <c r="P735" s="371"/>
      <c r="Q735" s="371"/>
      <c r="R735" s="371"/>
      <c r="S735" s="371"/>
      <c r="T735" s="443"/>
      <c r="U735" s="539"/>
      <c r="V735" s="117"/>
      <c r="W735" s="118"/>
      <c r="X735" s="119"/>
      <c r="Y735" s="120"/>
      <c r="Z735" s="122"/>
      <c r="AA735" s="121"/>
      <c r="AB735" s="443"/>
      <c r="AC735" s="734"/>
      <c r="AD735" s="372"/>
      <c r="AE735" s="485"/>
      <c r="AF735" s="373" t="str">
        <f t="shared" si="190"/>
        <v/>
      </c>
      <c r="AG735" s="373" t="str">
        <f t="shared" si="191"/>
        <v/>
      </c>
      <c r="AH735" s="374" t="str">
        <f t="shared" si="192"/>
        <v/>
      </c>
      <c r="AI735" s="375" t="str">
        <f t="shared" si="193"/>
        <v/>
      </c>
      <c r="AJ735" s="375" t="str">
        <f t="shared" si="194"/>
        <v/>
      </c>
      <c r="AK735" s="375" t="str">
        <f t="shared" si="195"/>
        <v/>
      </c>
      <c r="AL735" s="375" t="str">
        <f t="shared" si="196"/>
        <v/>
      </c>
      <c r="AM735" s="375" t="str">
        <f t="shared" si="197"/>
        <v/>
      </c>
      <c r="AN735" s="376" t="str">
        <f>IF(AF735="","",IF(OR(AH735="",AH735="-"),"－",IF(OR(AM735=8,AM735=9),"",IF(OR(AJ735=3,AJ735=4,AJ735=5,AJ735=6),VLOOKUP(AH735,INDEX((係数_バス貨物_ガソリン,係数_バス貨物_CNG,係数_バス貨物_軽油,係数_バス貨物_メタノール,係数_バス貨物_LPG),MATCH(AL735,【参考】排出ガスレベル!$AI$4:$AI$671,1),1,AR735):INDEX((係数_バス貨物_ガソリン,係数_バス貨物_CNG,係数_バス貨物_軽油,係数_バス貨物_メタノール,係数_バス貨物_LPG),MATCH(AL735+1,【参考】排出ガスレベル!$AI$4:$AI$671,1)-1,5,AR735),2,FALSE),IF(OR(AJ735=1,AJ735=2),VLOOKUP(AH735,INDEX((係数_乗用_ガソリン,係数_乗用_CNG,係数_乗用_軽油,係数_乗用_メタノール,係数_乗用_LPG),1,1,AR735):INDEX((係数_乗用_ガソリン,係数_乗用_CNG,係数_乗用_軽油,係数_乗用_メタノール,係数_乗用_LPG),125,5,AR735),2,FALSE))))))</f>
        <v/>
      </c>
      <c r="AO735" s="376" t="str">
        <f>IF(T735="","",IF(OR(AH735="",AH735="-"),"－",IF(OR(AM735=8,AM735=9),"",IF(OR(AJ735=3,AJ735=4,AJ735=5,AJ735=6),VLOOKUP(AH735,INDEX((係数_バス貨物_ガソリン,係数_バス貨物_CNG,係数_バス貨物_軽油,係数_バス貨物_メタノール,係数_バス貨物_LPG),MATCH(AL735,【参考】排出ガスレベル!$AI$4:$AI$671,1),1,AR735):INDEX((係数_バス貨物_ガソリン,係数_バス貨物_CNG,係数_バス貨物_軽油,係数_バス貨物_メタノール,係数_バス貨物_LPG),MATCH(AL735+1,【参考】排出ガスレベル!$AI$4:$AI$671,1)-1,5,AR735),3,FALSE),IF(OR(AJ735=1,AJ735=2),VLOOKUP(AH735,INDEX((係数_乗用_ガソリン,係数_乗用_CNG,係数_乗用_軽油,係数_乗用_メタノール,係数_乗用_LPG),1,1,AR735):INDEX((係数_乗用_ガソリン,係数_乗用_CNG,係数_乗用_軽油,係数_乗用_メタノール,係数_乗用_LPG),125,5,AR735),3,FALSE))))))</f>
        <v/>
      </c>
      <c r="AP735" s="375" t="str">
        <f t="shared" si="198"/>
        <v/>
      </c>
      <c r="AQ735" s="444" t="str">
        <f t="shared" si="199"/>
        <v/>
      </c>
      <c r="AR735" s="375" t="str">
        <f t="shared" si="200"/>
        <v/>
      </c>
      <c r="AS735" s="377" t="str">
        <f t="shared" si="201"/>
        <v/>
      </c>
      <c r="AT735" s="378" t="str">
        <f t="shared" si="202"/>
        <v/>
      </c>
      <c r="AX735" s="625" t="b">
        <f t="shared" si="203"/>
        <v>0</v>
      </c>
      <c r="AY735" s="7" t="str">
        <f t="shared" si="204"/>
        <v>FALSEFALSEFALSE</v>
      </c>
      <c r="AZ735" s="626">
        <f t="shared" si="188"/>
        <v>0</v>
      </c>
      <c r="BA735" s="627" t="str">
        <f t="shared" si="205"/>
        <v/>
      </c>
      <c r="BB735" s="627">
        <f t="shared" si="189"/>
        <v>0</v>
      </c>
    </row>
    <row r="736" spans="1:54">
      <c r="A736" s="381">
        <v>679</v>
      </c>
      <c r="B736" s="117"/>
      <c r="C736" s="288"/>
      <c r="D736" s="289"/>
      <c r="E736" s="289"/>
      <c r="F736" s="290"/>
      <c r="G736" s="292"/>
      <c r="H736" s="116"/>
      <c r="I736" s="292"/>
      <c r="J736" s="116"/>
      <c r="K736" s="370"/>
      <c r="L736" s="370"/>
      <c r="M736" s="370"/>
      <c r="N736" s="371"/>
      <c r="O736" s="371"/>
      <c r="P736" s="371"/>
      <c r="Q736" s="371"/>
      <c r="R736" s="371"/>
      <c r="S736" s="371"/>
      <c r="T736" s="443"/>
      <c r="U736" s="539"/>
      <c r="V736" s="117"/>
      <c r="W736" s="118"/>
      <c r="X736" s="119"/>
      <c r="Y736" s="120"/>
      <c r="Z736" s="122"/>
      <c r="AA736" s="121"/>
      <c r="AB736" s="443"/>
      <c r="AC736" s="734"/>
      <c r="AD736" s="372"/>
      <c r="AE736" s="485"/>
      <c r="AF736" s="373" t="str">
        <f t="shared" si="190"/>
        <v/>
      </c>
      <c r="AG736" s="373" t="str">
        <f t="shared" si="191"/>
        <v/>
      </c>
      <c r="AH736" s="374" t="str">
        <f t="shared" si="192"/>
        <v/>
      </c>
      <c r="AI736" s="375" t="str">
        <f t="shared" si="193"/>
        <v/>
      </c>
      <c r="AJ736" s="375" t="str">
        <f t="shared" si="194"/>
        <v/>
      </c>
      <c r="AK736" s="375" t="str">
        <f t="shared" si="195"/>
        <v/>
      </c>
      <c r="AL736" s="375" t="str">
        <f t="shared" si="196"/>
        <v/>
      </c>
      <c r="AM736" s="375" t="str">
        <f t="shared" si="197"/>
        <v/>
      </c>
      <c r="AN736" s="376" t="str">
        <f>IF(AF736="","",IF(OR(AH736="",AH736="-"),"－",IF(OR(AM736=8,AM736=9),"",IF(OR(AJ736=3,AJ736=4,AJ736=5,AJ736=6),VLOOKUP(AH736,INDEX((係数_バス貨物_ガソリン,係数_バス貨物_CNG,係数_バス貨物_軽油,係数_バス貨物_メタノール,係数_バス貨物_LPG),MATCH(AL736,【参考】排出ガスレベル!$AI$4:$AI$671,1),1,AR736):INDEX((係数_バス貨物_ガソリン,係数_バス貨物_CNG,係数_バス貨物_軽油,係数_バス貨物_メタノール,係数_バス貨物_LPG),MATCH(AL736+1,【参考】排出ガスレベル!$AI$4:$AI$671,1)-1,5,AR736),2,FALSE),IF(OR(AJ736=1,AJ736=2),VLOOKUP(AH736,INDEX((係数_乗用_ガソリン,係数_乗用_CNG,係数_乗用_軽油,係数_乗用_メタノール,係数_乗用_LPG),1,1,AR736):INDEX((係数_乗用_ガソリン,係数_乗用_CNG,係数_乗用_軽油,係数_乗用_メタノール,係数_乗用_LPG),125,5,AR736),2,FALSE))))))</f>
        <v/>
      </c>
      <c r="AO736" s="376" t="str">
        <f>IF(T736="","",IF(OR(AH736="",AH736="-"),"－",IF(OR(AM736=8,AM736=9),"",IF(OR(AJ736=3,AJ736=4,AJ736=5,AJ736=6),VLOOKUP(AH736,INDEX((係数_バス貨物_ガソリン,係数_バス貨物_CNG,係数_バス貨物_軽油,係数_バス貨物_メタノール,係数_バス貨物_LPG),MATCH(AL736,【参考】排出ガスレベル!$AI$4:$AI$671,1),1,AR736):INDEX((係数_バス貨物_ガソリン,係数_バス貨物_CNG,係数_バス貨物_軽油,係数_バス貨物_メタノール,係数_バス貨物_LPG),MATCH(AL736+1,【参考】排出ガスレベル!$AI$4:$AI$671,1)-1,5,AR736),3,FALSE),IF(OR(AJ736=1,AJ736=2),VLOOKUP(AH736,INDEX((係数_乗用_ガソリン,係数_乗用_CNG,係数_乗用_軽油,係数_乗用_メタノール,係数_乗用_LPG),1,1,AR736):INDEX((係数_乗用_ガソリン,係数_乗用_CNG,係数_乗用_軽油,係数_乗用_メタノール,係数_乗用_LPG),125,5,AR736),3,FALSE))))))</f>
        <v/>
      </c>
      <c r="AP736" s="375" t="str">
        <f t="shared" si="198"/>
        <v/>
      </c>
      <c r="AQ736" s="444" t="str">
        <f t="shared" si="199"/>
        <v/>
      </c>
      <c r="AR736" s="375" t="str">
        <f t="shared" si="200"/>
        <v/>
      </c>
      <c r="AS736" s="377" t="str">
        <f t="shared" si="201"/>
        <v/>
      </c>
      <c r="AT736" s="378" t="str">
        <f t="shared" si="202"/>
        <v/>
      </c>
      <c r="AX736" s="625" t="b">
        <f t="shared" si="203"/>
        <v>0</v>
      </c>
      <c r="AY736" s="7" t="str">
        <f t="shared" si="204"/>
        <v>FALSEFALSEFALSE</v>
      </c>
      <c r="AZ736" s="626">
        <f t="shared" si="188"/>
        <v>0</v>
      </c>
      <c r="BA736" s="627" t="str">
        <f t="shared" si="205"/>
        <v/>
      </c>
      <c r="BB736" s="627">
        <f t="shared" si="189"/>
        <v>0</v>
      </c>
    </row>
    <row r="737" spans="1:54">
      <c r="A737" s="381">
        <v>680</v>
      </c>
      <c r="B737" s="117"/>
      <c r="C737" s="288"/>
      <c r="D737" s="289"/>
      <c r="E737" s="289"/>
      <c r="F737" s="290"/>
      <c r="G737" s="292"/>
      <c r="H737" s="116"/>
      <c r="I737" s="292"/>
      <c r="J737" s="116"/>
      <c r="K737" s="370"/>
      <c r="L737" s="370"/>
      <c r="M737" s="370"/>
      <c r="N737" s="371"/>
      <c r="O737" s="371"/>
      <c r="P737" s="371"/>
      <c r="Q737" s="371"/>
      <c r="R737" s="371"/>
      <c r="S737" s="371"/>
      <c r="T737" s="443"/>
      <c r="U737" s="539"/>
      <c r="V737" s="117"/>
      <c r="W737" s="118"/>
      <c r="X737" s="119"/>
      <c r="Y737" s="120"/>
      <c r="Z737" s="122"/>
      <c r="AA737" s="121"/>
      <c r="AB737" s="443"/>
      <c r="AC737" s="734"/>
      <c r="AD737" s="372"/>
      <c r="AE737" s="485"/>
      <c r="AF737" s="373" t="str">
        <f t="shared" si="190"/>
        <v/>
      </c>
      <c r="AG737" s="373" t="str">
        <f t="shared" si="191"/>
        <v/>
      </c>
      <c r="AH737" s="374" t="str">
        <f t="shared" si="192"/>
        <v/>
      </c>
      <c r="AI737" s="375" t="str">
        <f t="shared" si="193"/>
        <v/>
      </c>
      <c r="AJ737" s="375" t="str">
        <f t="shared" si="194"/>
        <v/>
      </c>
      <c r="AK737" s="375" t="str">
        <f t="shared" si="195"/>
        <v/>
      </c>
      <c r="AL737" s="375" t="str">
        <f t="shared" si="196"/>
        <v/>
      </c>
      <c r="AM737" s="375" t="str">
        <f t="shared" si="197"/>
        <v/>
      </c>
      <c r="AN737" s="376" t="str">
        <f>IF(AF737="","",IF(OR(AH737="",AH737="-"),"－",IF(OR(AM737=8,AM737=9),"",IF(OR(AJ737=3,AJ737=4,AJ737=5,AJ737=6),VLOOKUP(AH737,INDEX((係数_バス貨物_ガソリン,係数_バス貨物_CNG,係数_バス貨物_軽油,係数_バス貨物_メタノール,係数_バス貨物_LPG),MATCH(AL737,【参考】排出ガスレベル!$AI$4:$AI$671,1),1,AR737):INDEX((係数_バス貨物_ガソリン,係数_バス貨物_CNG,係数_バス貨物_軽油,係数_バス貨物_メタノール,係数_バス貨物_LPG),MATCH(AL737+1,【参考】排出ガスレベル!$AI$4:$AI$671,1)-1,5,AR737),2,FALSE),IF(OR(AJ737=1,AJ737=2),VLOOKUP(AH737,INDEX((係数_乗用_ガソリン,係数_乗用_CNG,係数_乗用_軽油,係数_乗用_メタノール,係数_乗用_LPG),1,1,AR737):INDEX((係数_乗用_ガソリン,係数_乗用_CNG,係数_乗用_軽油,係数_乗用_メタノール,係数_乗用_LPG),125,5,AR737),2,FALSE))))))</f>
        <v/>
      </c>
      <c r="AO737" s="376" t="str">
        <f>IF(T737="","",IF(OR(AH737="",AH737="-"),"－",IF(OR(AM737=8,AM737=9),"",IF(OR(AJ737=3,AJ737=4,AJ737=5,AJ737=6),VLOOKUP(AH737,INDEX((係数_バス貨物_ガソリン,係数_バス貨物_CNG,係数_バス貨物_軽油,係数_バス貨物_メタノール,係数_バス貨物_LPG),MATCH(AL737,【参考】排出ガスレベル!$AI$4:$AI$671,1),1,AR737):INDEX((係数_バス貨物_ガソリン,係数_バス貨物_CNG,係数_バス貨物_軽油,係数_バス貨物_メタノール,係数_バス貨物_LPG),MATCH(AL737+1,【参考】排出ガスレベル!$AI$4:$AI$671,1)-1,5,AR737),3,FALSE),IF(OR(AJ737=1,AJ737=2),VLOOKUP(AH737,INDEX((係数_乗用_ガソリン,係数_乗用_CNG,係数_乗用_軽油,係数_乗用_メタノール,係数_乗用_LPG),1,1,AR737):INDEX((係数_乗用_ガソリン,係数_乗用_CNG,係数_乗用_軽油,係数_乗用_メタノール,係数_乗用_LPG),125,5,AR737),3,FALSE))))))</f>
        <v/>
      </c>
      <c r="AP737" s="375" t="str">
        <f t="shared" si="198"/>
        <v/>
      </c>
      <c r="AQ737" s="444" t="str">
        <f t="shared" si="199"/>
        <v/>
      </c>
      <c r="AR737" s="375" t="str">
        <f t="shared" si="200"/>
        <v/>
      </c>
      <c r="AS737" s="377" t="str">
        <f t="shared" si="201"/>
        <v/>
      </c>
      <c r="AT737" s="378" t="str">
        <f t="shared" si="202"/>
        <v/>
      </c>
      <c r="AX737" s="625" t="b">
        <f t="shared" si="203"/>
        <v>0</v>
      </c>
      <c r="AY737" s="7" t="str">
        <f t="shared" si="204"/>
        <v>FALSEFALSEFALSE</v>
      </c>
      <c r="AZ737" s="626">
        <f t="shared" si="188"/>
        <v>0</v>
      </c>
      <c r="BA737" s="627" t="str">
        <f t="shared" si="205"/>
        <v/>
      </c>
      <c r="BB737" s="627">
        <f t="shared" si="189"/>
        <v>0</v>
      </c>
    </row>
    <row r="738" spans="1:54">
      <c r="A738" s="381">
        <v>681</v>
      </c>
      <c r="B738" s="117"/>
      <c r="C738" s="288"/>
      <c r="D738" s="289"/>
      <c r="E738" s="289"/>
      <c r="F738" s="290"/>
      <c r="G738" s="292"/>
      <c r="H738" s="116"/>
      <c r="I738" s="292"/>
      <c r="J738" s="116"/>
      <c r="K738" s="370"/>
      <c r="L738" s="370"/>
      <c r="M738" s="370"/>
      <c r="N738" s="371"/>
      <c r="O738" s="371"/>
      <c r="P738" s="371"/>
      <c r="Q738" s="371"/>
      <c r="R738" s="371"/>
      <c r="S738" s="371"/>
      <c r="T738" s="443"/>
      <c r="U738" s="539"/>
      <c r="V738" s="117"/>
      <c r="W738" s="118"/>
      <c r="X738" s="119"/>
      <c r="Y738" s="120"/>
      <c r="Z738" s="122"/>
      <c r="AA738" s="121"/>
      <c r="AB738" s="443"/>
      <c r="AC738" s="734"/>
      <c r="AD738" s="372"/>
      <c r="AE738" s="485"/>
      <c r="AF738" s="373" t="str">
        <f t="shared" si="190"/>
        <v/>
      </c>
      <c r="AG738" s="373" t="str">
        <f t="shared" si="191"/>
        <v/>
      </c>
      <c r="AH738" s="374" t="str">
        <f t="shared" si="192"/>
        <v/>
      </c>
      <c r="AI738" s="375" t="str">
        <f t="shared" si="193"/>
        <v/>
      </c>
      <c r="AJ738" s="375" t="str">
        <f t="shared" si="194"/>
        <v/>
      </c>
      <c r="AK738" s="375" t="str">
        <f t="shared" si="195"/>
        <v/>
      </c>
      <c r="AL738" s="375" t="str">
        <f t="shared" si="196"/>
        <v/>
      </c>
      <c r="AM738" s="375" t="str">
        <f t="shared" si="197"/>
        <v/>
      </c>
      <c r="AN738" s="376" t="str">
        <f>IF(AF738="","",IF(OR(AH738="",AH738="-"),"－",IF(OR(AM738=8,AM738=9),"",IF(OR(AJ738=3,AJ738=4,AJ738=5,AJ738=6),VLOOKUP(AH738,INDEX((係数_バス貨物_ガソリン,係数_バス貨物_CNG,係数_バス貨物_軽油,係数_バス貨物_メタノール,係数_バス貨物_LPG),MATCH(AL738,【参考】排出ガスレベル!$AI$4:$AI$671,1),1,AR738):INDEX((係数_バス貨物_ガソリン,係数_バス貨物_CNG,係数_バス貨物_軽油,係数_バス貨物_メタノール,係数_バス貨物_LPG),MATCH(AL738+1,【参考】排出ガスレベル!$AI$4:$AI$671,1)-1,5,AR738),2,FALSE),IF(OR(AJ738=1,AJ738=2),VLOOKUP(AH738,INDEX((係数_乗用_ガソリン,係数_乗用_CNG,係数_乗用_軽油,係数_乗用_メタノール,係数_乗用_LPG),1,1,AR738):INDEX((係数_乗用_ガソリン,係数_乗用_CNG,係数_乗用_軽油,係数_乗用_メタノール,係数_乗用_LPG),125,5,AR738),2,FALSE))))))</f>
        <v/>
      </c>
      <c r="AO738" s="376" t="str">
        <f>IF(T738="","",IF(OR(AH738="",AH738="-"),"－",IF(OR(AM738=8,AM738=9),"",IF(OR(AJ738=3,AJ738=4,AJ738=5,AJ738=6),VLOOKUP(AH738,INDEX((係数_バス貨物_ガソリン,係数_バス貨物_CNG,係数_バス貨物_軽油,係数_バス貨物_メタノール,係数_バス貨物_LPG),MATCH(AL738,【参考】排出ガスレベル!$AI$4:$AI$671,1),1,AR738):INDEX((係数_バス貨物_ガソリン,係数_バス貨物_CNG,係数_バス貨物_軽油,係数_バス貨物_メタノール,係数_バス貨物_LPG),MATCH(AL738+1,【参考】排出ガスレベル!$AI$4:$AI$671,1)-1,5,AR738),3,FALSE),IF(OR(AJ738=1,AJ738=2),VLOOKUP(AH738,INDEX((係数_乗用_ガソリン,係数_乗用_CNG,係数_乗用_軽油,係数_乗用_メタノール,係数_乗用_LPG),1,1,AR738):INDEX((係数_乗用_ガソリン,係数_乗用_CNG,係数_乗用_軽油,係数_乗用_メタノール,係数_乗用_LPG),125,5,AR738),3,FALSE))))))</f>
        <v/>
      </c>
      <c r="AP738" s="375" t="str">
        <f t="shared" si="198"/>
        <v/>
      </c>
      <c r="AQ738" s="444" t="str">
        <f t="shared" si="199"/>
        <v/>
      </c>
      <c r="AR738" s="375" t="str">
        <f t="shared" si="200"/>
        <v/>
      </c>
      <c r="AS738" s="377" t="str">
        <f t="shared" si="201"/>
        <v/>
      </c>
      <c r="AT738" s="378" t="str">
        <f t="shared" si="202"/>
        <v/>
      </c>
      <c r="AX738" s="625" t="b">
        <f t="shared" si="203"/>
        <v>0</v>
      </c>
      <c r="AY738" s="7" t="str">
        <f t="shared" si="204"/>
        <v>FALSEFALSEFALSE</v>
      </c>
      <c r="AZ738" s="626">
        <f t="shared" si="188"/>
        <v>0</v>
      </c>
      <c r="BA738" s="627" t="str">
        <f t="shared" si="205"/>
        <v/>
      </c>
      <c r="BB738" s="627">
        <f t="shared" si="189"/>
        <v>0</v>
      </c>
    </row>
    <row r="739" spans="1:54">
      <c r="A739" s="381">
        <v>682</v>
      </c>
      <c r="B739" s="117"/>
      <c r="C739" s="288"/>
      <c r="D739" s="289"/>
      <c r="E739" s="289"/>
      <c r="F739" s="290"/>
      <c r="G739" s="292"/>
      <c r="H739" s="116"/>
      <c r="I739" s="292"/>
      <c r="J739" s="116"/>
      <c r="K739" s="370"/>
      <c r="L739" s="370"/>
      <c r="M739" s="370"/>
      <c r="N739" s="371"/>
      <c r="O739" s="371"/>
      <c r="P739" s="371"/>
      <c r="Q739" s="371"/>
      <c r="R739" s="371"/>
      <c r="S739" s="371"/>
      <c r="T739" s="443"/>
      <c r="U739" s="539"/>
      <c r="V739" s="117"/>
      <c r="W739" s="118"/>
      <c r="X739" s="119"/>
      <c r="Y739" s="120"/>
      <c r="Z739" s="122"/>
      <c r="AA739" s="121"/>
      <c r="AB739" s="443"/>
      <c r="AC739" s="734"/>
      <c r="AD739" s="372"/>
      <c r="AE739" s="485"/>
      <c r="AF739" s="373" t="str">
        <f t="shared" si="190"/>
        <v/>
      </c>
      <c r="AG739" s="373" t="str">
        <f t="shared" si="191"/>
        <v/>
      </c>
      <c r="AH739" s="374" t="str">
        <f t="shared" si="192"/>
        <v/>
      </c>
      <c r="AI739" s="375" t="str">
        <f t="shared" si="193"/>
        <v/>
      </c>
      <c r="AJ739" s="375" t="str">
        <f t="shared" si="194"/>
        <v/>
      </c>
      <c r="AK739" s="375" t="str">
        <f t="shared" si="195"/>
        <v/>
      </c>
      <c r="AL739" s="375" t="str">
        <f t="shared" si="196"/>
        <v/>
      </c>
      <c r="AM739" s="375" t="str">
        <f t="shared" si="197"/>
        <v/>
      </c>
      <c r="AN739" s="376" t="str">
        <f>IF(AF739="","",IF(OR(AH739="",AH739="-"),"－",IF(OR(AM739=8,AM739=9),"",IF(OR(AJ739=3,AJ739=4,AJ739=5,AJ739=6),VLOOKUP(AH739,INDEX((係数_バス貨物_ガソリン,係数_バス貨物_CNG,係数_バス貨物_軽油,係数_バス貨物_メタノール,係数_バス貨物_LPG),MATCH(AL739,【参考】排出ガスレベル!$AI$4:$AI$671,1),1,AR739):INDEX((係数_バス貨物_ガソリン,係数_バス貨物_CNG,係数_バス貨物_軽油,係数_バス貨物_メタノール,係数_バス貨物_LPG),MATCH(AL739+1,【参考】排出ガスレベル!$AI$4:$AI$671,1)-1,5,AR739),2,FALSE),IF(OR(AJ739=1,AJ739=2),VLOOKUP(AH739,INDEX((係数_乗用_ガソリン,係数_乗用_CNG,係数_乗用_軽油,係数_乗用_メタノール,係数_乗用_LPG),1,1,AR739):INDEX((係数_乗用_ガソリン,係数_乗用_CNG,係数_乗用_軽油,係数_乗用_メタノール,係数_乗用_LPG),125,5,AR739),2,FALSE))))))</f>
        <v/>
      </c>
      <c r="AO739" s="376" t="str">
        <f>IF(T739="","",IF(OR(AH739="",AH739="-"),"－",IF(OR(AM739=8,AM739=9),"",IF(OR(AJ739=3,AJ739=4,AJ739=5,AJ739=6),VLOOKUP(AH739,INDEX((係数_バス貨物_ガソリン,係数_バス貨物_CNG,係数_バス貨物_軽油,係数_バス貨物_メタノール,係数_バス貨物_LPG),MATCH(AL739,【参考】排出ガスレベル!$AI$4:$AI$671,1),1,AR739):INDEX((係数_バス貨物_ガソリン,係数_バス貨物_CNG,係数_バス貨物_軽油,係数_バス貨物_メタノール,係数_バス貨物_LPG),MATCH(AL739+1,【参考】排出ガスレベル!$AI$4:$AI$671,1)-1,5,AR739),3,FALSE),IF(OR(AJ739=1,AJ739=2),VLOOKUP(AH739,INDEX((係数_乗用_ガソリン,係数_乗用_CNG,係数_乗用_軽油,係数_乗用_メタノール,係数_乗用_LPG),1,1,AR739):INDEX((係数_乗用_ガソリン,係数_乗用_CNG,係数_乗用_軽油,係数_乗用_メタノール,係数_乗用_LPG),125,5,AR739),3,FALSE))))))</f>
        <v/>
      </c>
      <c r="AP739" s="375" t="str">
        <f t="shared" si="198"/>
        <v/>
      </c>
      <c r="AQ739" s="444" t="str">
        <f t="shared" si="199"/>
        <v/>
      </c>
      <c r="AR739" s="375" t="str">
        <f t="shared" si="200"/>
        <v/>
      </c>
      <c r="AS739" s="377" t="str">
        <f t="shared" si="201"/>
        <v/>
      </c>
      <c r="AT739" s="378" t="str">
        <f t="shared" si="202"/>
        <v/>
      </c>
      <c r="AX739" s="625" t="b">
        <f t="shared" si="203"/>
        <v>0</v>
      </c>
      <c r="AY739" s="7" t="str">
        <f t="shared" si="204"/>
        <v>FALSEFALSEFALSE</v>
      </c>
      <c r="AZ739" s="626">
        <f t="shared" si="188"/>
        <v>0</v>
      </c>
      <c r="BA739" s="627" t="str">
        <f t="shared" si="205"/>
        <v/>
      </c>
      <c r="BB739" s="627">
        <f t="shared" si="189"/>
        <v>0</v>
      </c>
    </row>
    <row r="740" spans="1:54">
      <c r="A740" s="381">
        <v>683</v>
      </c>
      <c r="B740" s="117"/>
      <c r="C740" s="288"/>
      <c r="D740" s="289"/>
      <c r="E740" s="289"/>
      <c r="F740" s="290"/>
      <c r="G740" s="292"/>
      <c r="H740" s="116"/>
      <c r="I740" s="292"/>
      <c r="J740" s="116"/>
      <c r="K740" s="370"/>
      <c r="L740" s="370"/>
      <c r="M740" s="370"/>
      <c r="N740" s="371"/>
      <c r="O740" s="371"/>
      <c r="P740" s="371"/>
      <c r="Q740" s="371"/>
      <c r="R740" s="371"/>
      <c r="S740" s="371"/>
      <c r="T740" s="443"/>
      <c r="U740" s="539"/>
      <c r="V740" s="117"/>
      <c r="W740" s="118"/>
      <c r="X740" s="119"/>
      <c r="Y740" s="120"/>
      <c r="Z740" s="122"/>
      <c r="AA740" s="121"/>
      <c r="AB740" s="443"/>
      <c r="AC740" s="734"/>
      <c r="AD740" s="372"/>
      <c r="AE740" s="485"/>
      <c r="AF740" s="373" t="str">
        <f t="shared" si="190"/>
        <v/>
      </c>
      <c r="AG740" s="373" t="str">
        <f t="shared" si="191"/>
        <v/>
      </c>
      <c r="AH740" s="374" t="str">
        <f t="shared" si="192"/>
        <v/>
      </c>
      <c r="AI740" s="375" t="str">
        <f t="shared" si="193"/>
        <v/>
      </c>
      <c r="AJ740" s="375" t="str">
        <f t="shared" si="194"/>
        <v/>
      </c>
      <c r="AK740" s="375" t="str">
        <f t="shared" si="195"/>
        <v/>
      </c>
      <c r="AL740" s="375" t="str">
        <f t="shared" si="196"/>
        <v/>
      </c>
      <c r="AM740" s="375" t="str">
        <f t="shared" si="197"/>
        <v/>
      </c>
      <c r="AN740" s="376" t="str">
        <f>IF(AF740="","",IF(OR(AH740="",AH740="-"),"－",IF(OR(AM740=8,AM740=9),"",IF(OR(AJ740=3,AJ740=4,AJ740=5,AJ740=6),VLOOKUP(AH740,INDEX((係数_バス貨物_ガソリン,係数_バス貨物_CNG,係数_バス貨物_軽油,係数_バス貨物_メタノール,係数_バス貨物_LPG),MATCH(AL740,【参考】排出ガスレベル!$AI$4:$AI$671,1),1,AR740):INDEX((係数_バス貨物_ガソリン,係数_バス貨物_CNG,係数_バス貨物_軽油,係数_バス貨物_メタノール,係数_バス貨物_LPG),MATCH(AL740+1,【参考】排出ガスレベル!$AI$4:$AI$671,1)-1,5,AR740),2,FALSE),IF(OR(AJ740=1,AJ740=2),VLOOKUP(AH740,INDEX((係数_乗用_ガソリン,係数_乗用_CNG,係数_乗用_軽油,係数_乗用_メタノール,係数_乗用_LPG),1,1,AR740):INDEX((係数_乗用_ガソリン,係数_乗用_CNG,係数_乗用_軽油,係数_乗用_メタノール,係数_乗用_LPG),125,5,AR740),2,FALSE))))))</f>
        <v/>
      </c>
      <c r="AO740" s="376" t="str">
        <f>IF(T740="","",IF(OR(AH740="",AH740="-"),"－",IF(OR(AM740=8,AM740=9),"",IF(OR(AJ740=3,AJ740=4,AJ740=5,AJ740=6),VLOOKUP(AH740,INDEX((係数_バス貨物_ガソリン,係数_バス貨物_CNG,係数_バス貨物_軽油,係数_バス貨物_メタノール,係数_バス貨物_LPG),MATCH(AL740,【参考】排出ガスレベル!$AI$4:$AI$671,1),1,AR740):INDEX((係数_バス貨物_ガソリン,係数_バス貨物_CNG,係数_バス貨物_軽油,係数_バス貨物_メタノール,係数_バス貨物_LPG),MATCH(AL740+1,【参考】排出ガスレベル!$AI$4:$AI$671,1)-1,5,AR740),3,FALSE),IF(OR(AJ740=1,AJ740=2),VLOOKUP(AH740,INDEX((係数_乗用_ガソリン,係数_乗用_CNG,係数_乗用_軽油,係数_乗用_メタノール,係数_乗用_LPG),1,1,AR740):INDEX((係数_乗用_ガソリン,係数_乗用_CNG,係数_乗用_軽油,係数_乗用_メタノール,係数_乗用_LPG),125,5,AR740),3,FALSE))))))</f>
        <v/>
      </c>
      <c r="AP740" s="375" t="str">
        <f t="shared" si="198"/>
        <v/>
      </c>
      <c r="AQ740" s="444" t="str">
        <f t="shared" si="199"/>
        <v/>
      </c>
      <c r="AR740" s="375" t="str">
        <f t="shared" si="200"/>
        <v/>
      </c>
      <c r="AS740" s="377" t="str">
        <f t="shared" si="201"/>
        <v/>
      </c>
      <c r="AT740" s="378" t="str">
        <f t="shared" si="202"/>
        <v/>
      </c>
      <c r="AX740" s="625" t="b">
        <f t="shared" si="203"/>
        <v>0</v>
      </c>
      <c r="AY740" s="7" t="str">
        <f t="shared" si="204"/>
        <v>FALSEFALSEFALSE</v>
      </c>
      <c r="AZ740" s="626">
        <f t="shared" si="188"/>
        <v>0</v>
      </c>
      <c r="BA740" s="627" t="str">
        <f t="shared" si="205"/>
        <v/>
      </c>
      <c r="BB740" s="627">
        <f t="shared" si="189"/>
        <v>0</v>
      </c>
    </row>
    <row r="741" spans="1:54">
      <c r="A741" s="381">
        <v>684</v>
      </c>
      <c r="B741" s="117"/>
      <c r="C741" s="288"/>
      <c r="D741" s="289"/>
      <c r="E741" s="289"/>
      <c r="F741" s="290"/>
      <c r="G741" s="292"/>
      <c r="H741" s="116"/>
      <c r="I741" s="292"/>
      <c r="J741" s="116"/>
      <c r="K741" s="370"/>
      <c r="L741" s="370"/>
      <c r="M741" s="370"/>
      <c r="N741" s="371"/>
      <c r="O741" s="371"/>
      <c r="P741" s="371"/>
      <c r="Q741" s="371"/>
      <c r="R741" s="371"/>
      <c r="S741" s="371"/>
      <c r="T741" s="443"/>
      <c r="U741" s="539"/>
      <c r="V741" s="117"/>
      <c r="W741" s="118"/>
      <c r="X741" s="119"/>
      <c r="Y741" s="120"/>
      <c r="Z741" s="122"/>
      <c r="AA741" s="121"/>
      <c r="AB741" s="443"/>
      <c r="AC741" s="734"/>
      <c r="AD741" s="372"/>
      <c r="AE741" s="485"/>
      <c r="AF741" s="373" t="str">
        <f t="shared" si="190"/>
        <v/>
      </c>
      <c r="AG741" s="373" t="str">
        <f t="shared" si="191"/>
        <v/>
      </c>
      <c r="AH741" s="374" t="str">
        <f t="shared" si="192"/>
        <v/>
      </c>
      <c r="AI741" s="375" t="str">
        <f t="shared" si="193"/>
        <v/>
      </c>
      <c r="AJ741" s="375" t="str">
        <f t="shared" si="194"/>
        <v/>
      </c>
      <c r="AK741" s="375" t="str">
        <f t="shared" si="195"/>
        <v/>
      </c>
      <c r="AL741" s="375" t="str">
        <f t="shared" si="196"/>
        <v/>
      </c>
      <c r="AM741" s="375" t="str">
        <f t="shared" si="197"/>
        <v/>
      </c>
      <c r="AN741" s="376" t="str">
        <f>IF(AF741="","",IF(OR(AH741="",AH741="-"),"－",IF(OR(AM741=8,AM741=9),"",IF(OR(AJ741=3,AJ741=4,AJ741=5,AJ741=6),VLOOKUP(AH741,INDEX((係数_バス貨物_ガソリン,係数_バス貨物_CNG,係数_バス貨物_軽油,係数_バス貨物_メタノール,係数_バス貨物_LPG),MATCH(AL741,【参考】排出ガスレベル!$AI$4:$AI$671,1),1,AR741):INDEX((係数_バス貨物_ガソリン,係数_バス貨物_CNG,係数_バス貨物_軽油,係数_バス貨物_メタノール,係数_バス貨物_LPG),MATCH(AL741+1,【参考】排出ガスレベル!$AI$4:$AI$671,1)-1,5,AR741),2,FALSE),IF(OR(AJ741=1,AJ741=2),VLOOKUP(AH741,INDEX((係数_乗用_ガソリン,係数_乗用_CNG,係数_乗用_軽油,係数_乗用_メタノール,係数_乗用_LPG),1,1,AR741):INDEX((係数_乗用_ガソリン,係数_乗用_CNG,係数_乗用_軽油,係数_乗用_メタノール,係数_乗用_LPG),125,5,AR741),2,FALSE))))))</f>
        <v/>
      </c>
      <c r="AO741" s="376" t="str">
        <f>IF(T741="","",IF(OR(AH741="",AH741="-"),"－",IF(OR(AM741=8,AM741=9),"",IF(OR(AJ741=3,AJ741=4,AJ741=5,AJ741=6),VLOOKUP(AH741,INDEX((係数_バス貨物_ガソリン,係数_バス貨物_CNG,係数_バス貨物_軽油,係数_バス貨物_メタノール,係数_バス貨物_LPG),MATCH(AL741,【参考】排出ガスレベル!$AI$4:$AI$671,1),1,AR741):INDEX((係数_バス貨物_ガソリン,係数_バス貨物_CNG,係数_バス貨物_軽油,係数_バス貨物_メタノール,係数_バス貨物_LPG),MATCH(AL741+1,【参考】排出ガスレベル!$AI$4:$AI$671,1)-1,5,AR741),3,FALSE),IF(OR(AJ741=1,AJ741=2),VLOOKUP(AH741,INDEX((係数_乗用_ガソリン,係数_乗用_CNG,係数_乗用_軽油,係数_乗用_メタノール,係数_乗用_LPG),1,1,AR741):INDEX((係数_乗用_ガソリン,係数_乗用_CNG,係数_乗用_軽油,係数_乗用_メタノール,係数_乗用_LPG),125,5,AR741),3,FALSE))))))</f>
        <v/>
      </c>
      <c r="AP741" s="375" t="str">
        <f t="shared" si="198"/>
        <v/>
      </c>
      <c r="AQ741" s="444" t="str">
        <f t="shared" si="199"/>
        <v/>
      </c>
      <c r="AR741" s="375" t="str">
        <f t="shared" si="200"/>
        <v/>
      </c>
      <c r="AS741" s="377" t="str">
        <f t="shared" si="201"/>
        <v/>
      </c>
      <c r="AT741" s="378" t="str">
        <f t="shared" si="202"/>
        <v/>
      </c>
      <c r="AX741" s="625" t="b">
        <f t="shared" si="203"/>
        <v>0</v>
      </c>
      <c r="AY741" s="7" t="str">
        <f t="shared" si="204"/>
        <v>FALSEFALSEFALSE</v>
      </c>
      <c r="AZ741" s="626">
        <f t="shared" si="188"/>
        <v>0</v>
      </c>
      <c r="BA741" s="627" t="str">
        <f t="shared" si="205"/>
        <v/>
      </c>
      <c r="BB741" s="627">
        <f t="shared" si="189"/>
        <v>0</v>
      </c>
    </row>
    <row r="742" spans="1:54">
      <c r="A742" s="381">
        <v>685</v>
      </c>
      <c r="B742" s="117"/>
      <c r="C742" s="288"/>
      <c r="D742" s="289"/>
      <c r="E742" s="289"/>
      <c r="F742" s="290"/>
      <c r="G742" s="292"/>
      <c r="H742" s="116"/>
      <c r="I742" s="292"/>
      <c r="J742" s="116"/>
      <c r="K742" s="370"/>
      <c r="L742" s="370"/>
      <c r="M742" s="370"/>
      <c r="N742" s="371"/>
      <c r="O742" s="371"/>
      <c r="P742" s="371"/>
      <c r="Q742" s="371"/>
      <c r="R742" s="371"/>
      <c r="S742" s="371"/>
      <c r="T742" s="443"/>
      <c r="U742" s="539"/>
      <c r="V742" s="117"/>
      <c r="W742" s="118"/>
      <c r="X742" s="119"/>
      <c r="Y742" s="120"/>
      <c r="Z742" s="122"/>
      <c r="AA742" s="121"/>
      <c r="AB742" s="443"/>
      <c r="AC742" s="734"/>
      <c r="AD742" s="372"/>
      <c r="AE742" s="485"/>
      <c r="AF742" s="373" t="str">
        <f t="shared" si="190"/>
        <v/>
      </c>
      <c r="AG742" s="373" t="str">
        <f t="shared" si="191"/>
        <v/>
      </c>
      <c r="AH742" s="374" t="str">
        <f t="shared" si="192"/>
        <v/>
      </c>
      <c r="AI742" s="375" t="str">
        <f t="shared" si="193"/>
        <v/>
      </c>
      <c r="AJ742" s="375" t="str">
        <f t="shared" si="194"/>
        <v/>
      </c>
      <c r="AK742" s="375" t="str">
        <f t="shared" si="195"/>
        <v/>
      </c>
      <c r="AL742" s="375" t="str">
        <f t="shared" si="196"/>
        <v/>
      </c>
      <c r="AM742" s="375" t="str">
        <f t="shared" si="197"/>
        <v/>
      </c>
      <c r="AN742" s="376" t="str">
        <f>IF(AF742="","",IF(OR(AH742="",AH742="-"),"－",IF(OR(AM742=8,AM742=9),"",IF(OR(AJ742=3,AJ742=4,AJ742=5,AJ742=6),VLOOKUP(AH742,INDEX((係数_バス貨物_ガソリン,係数_バス貨物_CNG,係数_バス貨物_軽油,係数_バス貨物_メタノール,係数_バス貨物_LPG),MATCH(AL742,【参考】排出ガスレベル!$AI$4:$AI$671,1),1,AR742):INDEX((係数_バス貨物_ガソリン,係数_バス貨物_CNG,係数_バス貨物_軽油,係数_バス貨物_メタノール,係数_バス貨物_LPG),MATCH(AL742+1,【参考】排出ガスレベル!$AI$4:$AI$671,1)-1,5,AR742),2,FALSE),IF(OR(AJ742=1,AJ742=2),VLOOKUP(AH742,INDEX((係数_乗用_ガソリン,係数_乗用_CNG,係数_乗用_軽油,係数_乗用_メタノール,係数_乗用_LPG),1,1,AR742):INDEX((係数_乗用_ガソリン,係数_乗用_CNG,係数_乗用_軽油,係数_乗用_メタノール,係数_乗用_LPG),125,5,AR742),2,FALSE))))))</f>
        <v/>
      </c>
      <c r="AO742" s="376" t="str">
        <f>IF(T742="","",IF(OR(AH742="",AH742="-"),"－",IF(OR(AM742=8,AM742=9),"",IF(OR(AJ742=3,AJ742=4,AJ742=5,AJ742=6),VLOOKUP(AH742,INDEX((係数_バス貨物_ガソリン,係数_バス貨物_CNG,係数_バス貨物_軽油,係数_バス貨物_メタノール,係数_バス貨物_LPG),MATCH(AL742,【参考】排出ガスレベル!$AI$4:$AI$671,1),1,AR742):INDEX((係数_バス貨物_ガソリン,係数_バス貨物_CNG,係数_バス貨物_軽油,係数_バス貨物_メタノール,係数_バス貨物_LPG),MATCH(AL742+1,【参考】排出ガスレベル!$AI$4:$AI$671,1)-1,5,AR742),3,FALSE),IF(OR(AJ742=1,AJ742=2),VLOOKUP(AH742,INDEX((係数_乗用_ガソリン,係数_乗用_CNG,係数_乗用_軽油,係数_乗用_メタノール,係数_乗用_LPG),1,1,AR742):INDEX((係数_乗用_ガソリン,係数_乗用_CNG,係数_乗用_軽油,係数_乗用_メタノール,係数_乗用_LPG),125,5,AR742),3,FALSE))))))</f>
        <v/>
      </c>
      <c r="AP742" s="375" t="str">
        <f t="shared" si="198"/>
        <v/>
      </c>
      <c r="AQ742" s="444" t="str">
        <f t="shared" si="199"/>
        <v/>
      </c>
      <c r="AR742" s="375" t="str">
        <f t="shared" si="200"/>
        <v/>
      </c>
      <c r="AS742" s="377" t="str">
        <f t="shared" si="201"/>
        <v/>
      </c>
      <c r="AT742" s="378" t="str">
        <f t="shared" si="202"/>
        <v/>
      </c>
      <c r="AX742" s="625" t="b">
        <f t="shared" si="203"/>
        <v>0</v>
      </c>
      <c r="AY742" s="7" t="str">
        <f t="shared" si="204"/>
        <v>FALSEFALSEFALSE</v>
      </c>
      <c r="AZ742" s="626">
        <f t="shared" si="188"/>
        <v>0</v>
      </c>
      <c r="BA742" s="627" t="str">
        <f t="shared" si="205"/>
        <v/>
      </c>
      <c r="BB742" s="627">
        <f t="shared" si="189"/>
        <v>0</v>
      </c>
    </row>
    <row r="743" spans="1:54">
      <c r="A743" s="381">
        <v>686</v>
      </c>
      <c r="B743" s="117"/>
      <c r="C743" s="288"/>
      <c r="D743" s="289"/>
      <c r="E743" s="289"/>
      <c r="F743" s="290"/>
      <c r="G743" s="292"/>
      <c r="H743" s="116"/>
      <c r="I743" s="292"/>
      <c r="J743" s="116"/>
      <c r="K743" s="370"/>
      <c r="L743" s="370"/>
      <c r="M743" s="370"/>
      <c r="N743" s="371"/>
      <c r="O743" s="371"/>
      <c r="P743" s="371"/>
      <c r="Q743" s="371"/>
      <c r="R743" s="371"/>
      <c r="S743" s="371"/>
      <c r="T743" s="443"/>
      <c r="U743" s="539"/>
      <c r="V743" s="117"/>
      <c r="W743" s="118"/>
      <c r="X743" s="119"/>
      <c r="Y743" s="120"/>
      <c r="Z743" s="122"/>
      <c r="AA743" s="121"/>
      <c r="AB743" s="443"/>
      <c r="AC743" s="734"/>
      <c r="AD743" s="372"/>
      <c r="AE743" s="485"/>
      <c r="AF743" s="373" t="str">
        <f t="shared" si="190"/>
        <v/>
      </c>
      <c r="AG743" s="373" t="str">
        <f t="shared" si="191"/>
        <v/>
      </c>
      <c r="AH743" s="374" t="str">
        <f t="shared" si="192"/>
        <v/>
      </c>
      <c r="AI743" s="375" t="str">
        <f t="shared" si="193"/>
        <v/>
      </c>
      <c r="AJ743" s="375" t="str">
        <f t="shared" si="194"/>
        <v/>
      </c>
      <c r="AK743" s="375" t="str">
        <f t="shared" si="195"/>
        <v/>
      </c>
      <c r="AL743" s="375" t="str">
        <f t="shared" si="196"/>
        <v/>
      </c>
      <c r="AM743" s="375" t="str">
        <f t="shared" si="197"/>
        <v/>
      </c>
      <c r="AN743" s="376" t="str">
        <f>IF(AF743="","",IF(OR(AH743="",AH743="-"),"－",IF(OR(AM743=8,AM743=9),"",IF(OR(AJ743=3,AJ743=4,AJ743=5,AJ743=6),VLOOKUP(AH743,INDEX((係数_バス貨物_ガソリン,係数_バス貨物_CNG,係数_バス貨物_軽油,係数_バス貨物_メタノール,係数_バス貨物_LPG),MATCH(AL743,【参考】排出ガスレベル!$AI$4:$AI$671,1),1,AR743):INDEX((係数_バス貨物_ガソリン,係数_バス貨物_CNG,係数_バス貨物_軽油,係数_バス貨物_メタノール,係数_バス貨物_LPG),MATCH(AL743+1,【参考】排出ガスレベル!$AI$4:$AI$671,1)-1,5,AR743),2,FALSE),IF(OR(AJ743=1,AJ743=2),VLOOKUP(AH743,INDEX((係数_乗用_ガソリン,係数_乗用_CNG,係数_乗用_軽油,係数_乗用_メタノール,係数_乗用_LPG),1,1,AR743):INDEX((係数_乗用_ガソリン,係数_乗用_CNG,係数_乗用_軽油,係数_乗用_メタノール,係数_乗用_LPG),125,5,AR743),2,FALSE))))))</f>
        <v/>
      </c>
      <c r="AO743" s="376" t="str">
        <f>IF(T743="","",IF(OR(AH743="",AH743="-"),"－",IF(OR(AM743=8,AM743=9),"",IF(OR(AJ743=3,AJ743=4,AJ743=5,AJ743=6),VLOOKUP(AH743,INDEX((係数_バス貨物_ガソリン,係数_バス貨物_CNG,係数_バス貨物_軽油,係数_バス貨物_メタノール,係数_バス貨物_LPG),MATCH(AL743,【参考】排出ガスレベル!$AI$4:$AI$671,1),1,AR743):INDEX((係数_バス貨物_ガソリン,係数_バス貨物_CNG,係数_バス貨物_軽油,係数_バス貨物_メタノール,係数_バス貨物_LPG),MATCH(AL743+1,【参考】排出ガスレベル!$AI$4:$AI$671,1)-1,5,AR743),3,FALSE),IF(OR(AJ743=1,AJ743=2),VLOOKUP(AH743,INDEX((係数_乗用_ガソリン,係数_乗用_CNG,係数_乗用_軽油,係数_乗用_メタノール,係数_乗用_LPG),1,1,AR743):INDEX((係数_乗用_ガソリン,係数_乗用_CNG,係数_乗用_軽油,係数_乗用_メタノール,係数_乗用_LPG),125,5,AR743),3,FALSE))))))</f>
        <v/>
      </c>
      <c r="AP743" s="375" t="str">
        <f t="shared" si="198"/>
        <v/>
      </c>
      <c r="AQ743" s="444" t="str">
        <f t="shared" si="199"/>
        <v/>
      </c>
      <c r="AR743" s="375" t="str">
        <f t="shared" si="200"/>
        <v/>
      </c>
      <c r="AS743" s="377" t="str">
        <f t="shared" si="201"/>
        <v/>
      </c>
      <c r="AT743" s="378" t="str">
        <f t="shared" si="202"/>
        <v/>
      </c>
      <c r="AX743" s="625" t="b">
        <f t="shared" si="203"/>
        <v>0</v>
      </c>
      <c r="AY743" s="7" t="str">
        <f t="shared" si="204"/>
        <v>FALSEFALSEFALSE</v>
      </c>
      <c r="AZ743" s="626">
        <f t="shared" si="188"/>
        <v>0</v>
      </c>
      <c r="BA743" s="627" t="str">
        <f t="shared" si="205"/>
        <v/>
      </c>
      <c r="BB743" s="627">
        <f t="shared" si="189"/>
        <v>0</v>
      </c>
    </row>
    <row r="744" spans="1:54">
      <c r="A744" s="381">
        <v>687</v>
      </c>
      <c r="B744" s="117"/>
      <c r="C744" s="288"/>
      <c r="D744" s="289"/>
      <c r="E744" s="289"/>
      <c r="F744" s="290"/>
      <c r="G744" s="292"/>
      <c r="H744" s="116"/>
      <c r="I744" s="292"/>
      <c r="J744" s="116"/>
      <c r="K744" s="370"/>
      <c r="L744" s="370"/>
      <c r="M744" s="370"/>
      <c r="N744" s="371"/>
      <c r="O744" s="371"/>
      <c r="P744" s="371"/>
      <c r="Q744" s="371"/>
      <c r="R744" s="371"/>
      <c r="S744" s="371"/>
      <c r="T744" s="443"/>
      <c r="U744" s="539"/>
      <c r="V744" s="117"/>
      <c r="W744" s="118"/>
      <c r="X744" s="119"/>
      <c r="Y744" s="120"/>
      <c r="Z744" s="122"/>
      <c r="AA744" s="121"/>
      <c r="AB744" s="443"/>
      <c r="AC744" s="734"/>
      <c r="AD744" s="372"/>
      <c r="AE744" s="485"/>
      <c r="AF744" s="373" t="str">
        <f t="shared" si="190"/>
        <v/>
      </c>
      <c r="AG744" s="373" t="str">
        <f t="shared" si="191"/>
        <v/>
      </c>
      <c r="AH744" s="374" t="str">
        <f t="shared" si="192"/>
        <v/>
      </c>
      <c r="AI744" s="375" t="str">
        <f t="shared" si="193"/>
        <v/>
      </c>
      <c r="AJ744" s="375" t="str">
        <f t="shared" si="194"/>
        <v/>
      </c>
      <c r="AK744" s="375" t="str">
        <f t="shared" si="195"/>
        <v/>
      </c>
      <c r="AL744" s="375" t="str">
        <f t="shared" si="196"/>
        <v/>
      </c>
      <c r="AM744" s="375" t="str">
        <f t="shared" si="197"/>
        <v/>
      </c>
      <c r="AN744" s="376" t="str">
        <f>IF(AF744="","",IF(OR(AH744="",AH744="-"),"－",IF(OR(AM744=8,AM744=9),"",IF(OR(AJ744=3,AJ744=4,AJ744=5,AJ744=6),VLOOKUP(AH744,INDEX((係数_バス貨物_ガソリン,係数_バス貨物_CNG,係数_バス貨物_軽油,係数_バス貨物_メタノール,係数_バス貨物_LPG),MATCH(AL744,【参考】排出ガスレベル!$AI$4:$AI$671,1),1,AR744):INDEX((係数_バス貨物_ガソリン,係数_バス貨物_CNG,係数_バス貨物_軽油,係数_バス貨物_メタノール,係数_バス貨物_LPG),MATCH(AL744+1,【参考】排出ガスレベル!$AI$4:$AI$671,1)-1,5,AR744),2,FALSE),IF(OR(AJ744=1,AJ744=2),VLOOKUP(AH744,INDEX((係数_乗用_ガソリン,係数_乗用_CNG,係数_乗用_軽油,係数_乗用_メタノール,係数_乗用_LPG),1,1,AR744):INDEX((係数_乗用_ガソリン,係数_乗用_CNG,係数_乗用_軽油,係数_乗用_メタノール,係数_乗用_LPG),125,5,AR744),2,FALSE))))))</f>
        <v/>
      </c>
      <c r="AO744" s="376" t="str">
        <f>IF(T744="","",IF(OR(AH744="",AH744="-"),"－",IF(OR(AM744=8,AM744=9),"",IF(OR(AJ744=3,AJ744=4,AJ744=5,AJ744=6),VLOOKUP(AH744,INDEX((係数_バス貨物_ガソリン,係数_バス貨物_CNG,係数_バス貨物_軽油,係数_バス貨物_メタノール,係数_バス貨物_LPG),MATCH(AL744,【参考】排出ガスレベル!$AI$4:$AI$671,1),1,AR744):INDEX((係数_バス貨物_ガソリン,係数_バス貨物_CNG,係数_バス貨物_軽油,係数_バス貨物_メタノール,係数_バス貨物_LPG),MATCH(AL744+1,【参考】排出ガスレベル!$AI$4:$AI$671,1)-1,5,AR744),3,FALSE),IF(OR(AJ744=1,AJ744=2),VLOOKUP(AH744,INDEX((係数_乗用_ガソリン,係数_乗用_CNG,係数_乗用_軽油,係数_乗用_メタノール,係数_乗用_LPG),1,1,AR744):INDEX((係数_乗用_ガソリン,係数_乗用_CNG,係数_乗用_軽油,係数_乗用_メタノール,係数_乗用_LPG),125,5,AR744),3,FALSE))))))</f>
        <v/>
      </c>
      <c r="AP744" s="375" t="str">
        <f t="shared" si="198"/>
        <v/>
      </c>
      <c r="AQ744" s="444" t="str">
        <f t="shared" si="199"/>
        <v/>
      </c>
      <c r="AR744" s="375" t="str">
        <f t="shared" si="200"/>
        <v/>
      </c>
      <c r="AS744" s="377" t="str">
        <f t="shared" si="201"/>
        <v/>
      </c>
      <c r="AT744" s="378" t="str">
        <f t="shared" si="202"/>
        <v/>
      </c>
      <c r="AX744" s="625" t="b">
        <f t="shared" si="203"/>
        <v>0</v>
      </c>
      <c r="AY744" s="7" t="str">
        <f t="shared" si="204"/>
        <v>FALSEFALSEFALSE</v>
      </c>
      <c r="AZ744" s="626">
        <f t="shared" si="188"/>
        <v>0</v>
      </c>
      <c r="BA744" s="627" t="str">
        <f t="shared" si="205"/>
        <v/>
      </c>
      <c r="BB744" s="627">
        <f t="shared" si="189"/>
        <v>0</v>
      </c>
    </row>
    <row r="745" spans="1:54">
      <c r="A745" s="381">
        <v>688</v>
      </c>
      <c r="B745" s="117"/>
      <c r="C745" s="288"/>
      <c r="D745" s="289"/>
      <c r="E745" s="289"/>
      <c r="F745" s="290"/>
      <c r="G745" s="292"/>
      <c r="H745" s="116"/>
      <c r="I745" s="292"/>
      <c r="J745" s="116"/>
      <c r="K745" s="370"/>
      <c r="L745" s="370"/>
      <c r="M745" s="370"/>
      <c r="N745" s="371"/>
      <c r="O745" s="371"/>
      <c r="P745" s="371"/>
      <c r="Q745" s="371"/>
      <c r="R745" s="371"/>
      <c r="S745" s="371"/>
      <c r="T745" s="443"/>
      <c r="U745" s="539"/>
      <c r="V745" s="117"/>
      <c r="W745" s="118"/>
      <c r="X745" s="119"/>
      <c r="Y745" s="120"/>
      <c r="Z745" s="122"/>
      <c r="AA745" s="121"/>
      <c r="AB745" s="443"/>
      <c r="AC745" s="734"/>
      <c r="AD745" s="372"/>
      <c r="AE745" s="485"/>
      <c r="AF745" s="373" t="str">
        <f t="shared" si="190"/>
        <v/>
      </c>
      <c r="AG745" s="373" t="str">
        <f t="shared" si="191"/>
        <v/>
      </c>
      <c r="AH745" s="374" t="str">
        <f t="shared" si="192"/>
        <v/>
      </c>
      <c r="AI745" s="375" t="str">
        <f t="shared" si="193"/>
        <v/>
      </c>
      <c r="AJ745" s="375" t="str">
        <f t="shared" si="194"/>
        <v/>
      </c>
      <c r="AK745" s="375" t="str">
        <f t="shared" si="195"/>
        <v/>
      </c>
      <c r="AL745" s="375" t="str">
        <f t="shared" si="196"/>
        <v/>
      </c>
      <c r="AM745" s="375" t="str">
        <f t="shared" si="197"/>
        <v/>
      </c>
      <c r="AN745" s="376" t="str">
        <f>IF(AF745="","",IF(OR(AH745="",AH745="-"),"－",IF(OR(AM745=8,AM745=9),"",IF(OR(AJ745=3,AJ745=4,AJ745=5,AJ745=6),VLOOKUP(AH745,INDEX((係数_バス貨物_ガソリン,係数_バス貨物_CNG,係数_バス貨物_軽油,係数_バス貨物_メタノール,係数_バス貨物_LPG),MATCH(AL745,【参考】排出ガスレベル!$AI$4:$AI$671,1),1,AR745):INDEX((係数_バス貨物_ガソリン,係数_バス貨物_CNG,係数_バス貨物_軽油,係数_バス貨物_メタノール,係数_バス貨物_LPG),MATCH(AL745+1,【参考】排出ガスレベル!$AI$4:$AI$671,1)-1,5,AR745),2,FALSE),IF(OR(AJ745=1,AJ745=2),VLOOKUP(AH745,INDEX((係数_乗用_ガソリン,係数_乗用_CNG,係数_乗用_軽油,係数_乗用_メタノール,係数_乗用_LPG),1,1,AR745):INDEX((係数_乗用_ガソリン,係数_乗用_CNG,係数_乗用_軽油,係数_乗用_メタノール,係数_乗用_LPG),125,5,AR745),2,FALSE))))))</f>
        <v/>
      </c>
      <c r="AO745" s="376" t="str">
        <f>IF(T745="","",IF(OR(AH745="",AH745="-"),"－",IF(OR(AM745=8,AM745=9),"",IF(OR(AJ745=3,AJ745=4,AJ745=5,AJ745=6),VLOOKUP(AH745,INDEX((係数_バス貨物_ガソリン,係数_バス貨物_CNG,係数_バス貨物_軽油,係数_バス貨物_メタノール,係数_バス貨物_LPG),MATCH(AL745,【参考】排出ガスレベル!$AI$4:$AI$671,1),1,AR745):INDEX((係数_バス貨物_ガソリン,係数_バス貨物_CNG,係数_バス貨物_軽油,係数_バス貨物_メタノール,係数_バス貨物_LPG),MATCH(AL745+1,【参考】排出ガスレベル!$AI$4:$AI$671,1)-1,5,AR745),3,FALSE),IF(OR(AJ745=1,AJ745=2),VLOOKUP(AH745,INDEX((係数_乗用_ガソリン,係数_乗用_CNG,係数_乗用_軽油,係数_乗用_メタノール,係数_乗用_LPG),1,1,AR745):INDEX((係数_乗用_ガソリン,係数_乗用_CNG,係数_乗用_軽油,係数_乗用_メタノール,係数_乗用_LPG),125,5,AR745),3,FALSE))))))</f>
        <v/>
      </c>
      <c r="AP745" s="375" t="str">
        <f t="shared" si="198"/>
        <v/>
      </c>
      <c r="AQ745" s="444" t="str">
        <f t="shared" si="199"/>
        <v/>
      </c>
      <c r="AR745" s="375" t="str">
        <f t="shared" si="200"/>
        <v/>
      </c>
      <c r="AS745" s="377" t="str">
        <f t="shared" si="201"/>
        <v/>
      </c>
      <c r="AT745" s="378" t="str">
        <f t="shared" si="202"/>
        <v/>
      </c>
      <c r="AX745" s="625" t="b">
        <f t="shared" si="203"/>
        <v>0</v>
      </c>
      <c r="AY745" s="7" t="str">
        <f t="shared" si="204"/>
        <v>FALSEFALSEFALSE</v>
      </c>
      <c r="AZ745" s="626">
        <f t="shared" si="188"/>
        <v>0</v>
      </c>
      <c r="BA745" s="627" t="str">
        <f t="shared" si="205"/>
        <v/>
      </c>
      <c r="BB745" s="627">
        <f t="shared" si="189"/>
        <v>0</v>
      </c>
    </row>
    <row r="746" spans="1:54">
      <c r="A746" s="381">
        <v>689</v>
      </c>
      <c r="B746" s="117"/>
      <c r="C746" s="288"/>
      <c r="D746" s="289"/>
      <c r="E746" s="289"/>
      <c r="F746" s="290"/>
      <c r="G746" s="292"/>
      <c r="H746" s="116"/>
      <c r="I746" s="292"/>
      <c r="J746" s="116"/>
      <c r="K746" s="370"/>
      <c r="L746" s="370"/>
      <c r="M746" s="370"/>
      <c r="N746" s="371"/>
      <c r="O746" s="371"/>
      <c r="P746" s="371"/>
      <c r="Q746" s="371"/>
      <c r="R746" s="371"/>
      <c r="S746" s="371"/>
      <c r="T746" s="443"/>
      <c r="U746" s="539"/>
      <c r="V746" s="117"/>
      <c r="W746" s="118"/>
      <c r="X746" s="119"/>
      <c r="Y746" s="120"/>
      <c r="Z746" s="122"/>
      <c r="AA746" s="121"/>
      <c r="AB746" s="443"/>
      <c r="AC746" s="734"/>
      <c r="AD746" s="372"/>
      <c r="AE746" s="485"/>
      <c r="AF746" s="373" t="str">
        <f t="shared" si="190"/>
        <v/>
      </c>
      <c r="AG746" s="373" t="str">
        <f t="shared" si="191"/>
        <v/>
      </c>
      <c r="AH746" s="374" t="str">
        <f t="shared" si="192"/>
        <v/>
      </c>
      <c r="AI746" s="375" t="str">
        <f t="shared" si="193"/>
        <v/>
      </c>
      <c r="AJ746" s="375" t="str">
        <f t="shared" si="194"/>
        <v/>
      </c>
      <c r="AK746" s="375" t="str">
        <f t="shared" si="195"/>
        <v/>
      </c>
      <c r="AL746" s="375" t="str">
        <f t="shared" si="196"/>
        <v/>
      </c>
      <c r="AM746" s="375" t="str">
        <f t="shared" si="197"/>
        <v/>
      </c>
      <c r="AN746" s="376" t="str">
        <f>IF(AF746="","",IF(OR(AH746="",AH746="-"),"－",IF(OR(AM746=8,AM746=9),"",IF(OR(AJ746=3,AJ746=4,AJ746=5,AJ746=6),VLOOKUP(AH746,INDEX((係数_バス貨物_ガソリン,係数_バス貨物_CNG,係数_バス貨物_軽油,係数_バス貨物_メタノール,係数_バス貨物_LPG),MATCH(AL746,【参考】排出ガスレベル!$AI$4:$AI$671,1),1,AR746):INDEX((係数_バス貨物_ガソリン,係数_バス貨物_CNG,係数_バス貨物_軽油,係数_バス貨物_メタノール,係数_バス貨物_LPG),MATCH(AL746+1,【参考】排出ガスレベル!$AI$4:$AI$671,1)-1,5,AR746),2,FALSE),IF(OR(AJ746=1,AJ746=2),VLOOKUP(AH746,INDEX((係数_乗用_ガソリン,係数_乗用_CNG,係数_乗用_軽油,係数_乗用_メタノール,係数_乗用_LPG),1,1,AR746):INDEX((係数_乗用_ガソリン,係数_乗用_CNG,係数_乗用_軽油,係数_乗用_メタノール,係数_乗用_LPG),125,5,AR746),2,FALSE))))))</f>
        <v/>
      </c>
      <c r="AO746" s="376" t="str">
        <f>IF(T746="","",IF(OR(AH746="",AH746="-"),"－",IF(OR(AM746=8,AM746=9),"",IF(OR(AJ746=3,AJ746=4,AJ746=5,AJ746=6),VLOOKUP(AH746,INDEX((係数_バス貨物_ガソリン,係数_バス貨物_CNG,係数_バス貨物_軽油,係数_バス貨物_メタノール,係数_バス貨物_LPG),MATCH(AL746,【参考】排出ガスレベル!$AI$4:$AI$671,1),1,AR746):INDEX((係数_バス貨物_ガソリン,係数_バス貨物_CNG,係数_バス貨物_軽油,係数_バス貨物_メタノール,係数_バス貨物_LPG),MATCH(AL746+1,【参考】排出ガスレベル!$AI$4:$AI$671,1)-1,5,AR746),3,FALSE),IF(OR(AJ746=1,AJ746=2),VLOOKUP(AH746,INDEX((係数_乗用_ガソリン,係数_乗用_CNG,係数_乗用_軽油,係数_乗用_メタノール,係数_乗用_LPG),1,1,AR746):INDEX((係数_乗用_ガソリン,係数_乗用_CNG,係数_乗用_軽油,係数_乗用_メタノール,係数_乗用_LPG),125,5,AR746),3,FALSE))))))</f>
        <v/>
      </c>
      <c r="AP746" s="375" t="str">
        <f t="shared" si="198"/>
        <v/>
      </c>
      <c r="AQ746" s="444" t="str">
        <f t="shared" si="199"/>
        <v/>
      </c>
      <c r="AR746" s="375" t="str">
        <f t="shared" si="200"/>
        <v/>
      </c>
      <c r="AS746" s="377" t="str">
        <f t="shared" si="201"/>
        <v/>
      </c>
      <c r="AT746" s="378" t="str">
        <f t="shared" si="202"/>
        <v/>
      </c>
      <c r="AX746" s="625" t="b">
        <f t="shared" si="203"/>
        <v>0</v>
      </c>
      <c r="AY746" s="7" t="str">
        <f t="shared" si="204"/>
        <v>FALSEFALSEFALSE</v>
      </c>
      <c r="AZ746" s="626">
        <f t="shared" si="188"/>
        <v>0</v>
      </c>
      <c r="BA746" s="627" t="str">
        <f t="shared" si="205"/>
        <v/>
      </c>
      <c r="BB746" s="627">
        <f t="shared" si="189"/>
        <v>0</v>
      </c>
    </row>
    <row r="747" spans="1:54">
      <c r="A747" s="381">
        <v>690</v>
      </c>
      <c r="B747" s="117"/>
      <c r="C747" s="288"/>
      <c r="D747" s="289"/>
      <c r="E747" s="289"/>
      <c r="F747" s="290"/>
      <c r="G747" s="292"/>
      <c r="H747" s="116"/>
      <c r="I747" s="292"/>
      <c r="J747" s="116"/>
      <c r="K747" s="370"/>
      <c r="L747" s="370"/>
      <c r="M747" s="370"/>
      <c r="N747" s="371"/>
      <c r="O747" s="371"/>
      <c r="P747" s="371"/>
      <c r="Q747" s="371"/>
      <c r="R747" s="371"/>
      <c r="S747" s="371"/>
      <c r="T747" s="443"/>
      <c r="U747" s="539"/>
      <c r="V747" s="117"/>
      <c r="W747" s="118"/>
      <c r="X747" s="119"/>
      <c r="Y747" s="120"/>
      <c r="Z747" s="122"/>
      <c r="AA747" s="121"/>
      <c r="AB747" s="443"/>
      <c r="AC747" s="734"/>
      <c r="AD747" s="372"/>
      <c r="AE747" s="485"/>
      <c r="AF747" s="373" t="str">
        <f t="shared" si="190"/>
        <v/>
      </c>
      <c r="AG747" s="373" t="str">
        <f t="shared" si="191"/>
        <v/>
      </c>
      <c r="AH747" s="374" t="str">
        <f t="shared" si="192"/>
        <v/>
      </c>
      <c r="AI747" s="375" t="str">
        <f t="shared" si="193"/>
        <v/>
      </c>
      <c r="AJ747" s="375" t="str">
        <f t="shared" si="194"/>
        <v/>
      </c>
      <c r="AK747" s="375" t="str">
        <f t="shared" si="195"/>
        <v/>
      </c>
      <c r="AL747" s="375" t="str">
        <f t="shared" si="196"/>
        <v/>
      </c>
      <c r="AM747" s="375" t="str">
        <f t="shared" si="197"/>
        <v/>
      </c>
      <c r="AN747" s="376" t="str">
        <f>IF(AF747="","",IF(OR(AH747="",AH747="-"),"－",IF(OR(AM747=8,AM747=9),"",IF(OR(AJ747=3,AJ747=4,AJ747=5,AJ747=6),VLOOKUP(AH747,INDEX((係数_バス貨物_ガソリン,係数_バス貨物_CNG,係数_バス貨物_軽油,係数_バス貨物_メタノール,係数_バス貨物_LPG),MATCH(AL747,【参考】排出ガスレベル!$AI$4:$AI$671,1),1,AR747):INDEX((係数_バス貨物_ガソリン,係数_バス貨物_CNG,係数_バス貨物_軽油,係数_バス貨物_メタノール,係数_バス貨物_LPG),MATCH(AL747+1,【参考】排出ガスレベル!$AI$4:$AI$671,1)-1,5,AR747),2,FALSE),IF(OR(AJ747=1,AJ747=2),VLOOKUP(AH747,INDEX((係数_乗用_ガソリン,係数_乗用_CNG,係数_乗用_軽油,係数_乗用_メタノール,係数_乗用_LPG),1,1,AR747):INDEX((係数_乗用_ガソリン,係数_乗用_CNG,係数_乗用_軽油,係数_乗用_メタノール,係数_乗用_LPG),125,5,AR747),2,FALSE))))))</f>
        <v/>
      </c>
      <c r="AO747" s="376" t="str">
        <f>IF(T747="","",IF(OR(AH747="",AH747="-"),"－",IF(OR(AM747=8,AM747=9),"",IF(OR(AJ747=3,AJ747=4,AJ747=5,AJ747=6),VLOOKUP(AH747,INDEX((係数_バス貨物_ガソリン,係数_バス貨物_CNG,係数_バス貨物_軽油,係数_バス貨物_メタノール,係数_バス貨物_LPG),MATCH(AL747,【参考】排出ガスレベル!$AI$4:$AI$671,1),1,AR747):INDEX((係数_バス貨物_ガソリン,係数_バス貨物_CNG,係数_バス貨物_軽油,係数_バス貨物_メタノール,係数_バス貨物_LPG),MATCH(AL747+1,【参考】排出ガスレベル!$AI$4:$AI$671,1)-1,5,AR747),3,FALSE),IF(OR(AJ747=1,AJ747=2),VLOOKUP(AH747,INDEX((係数_乗用_ガソリン,係数_乗用_CNG,係数_乗用_軽油,係数_乗用_メタノール,係数_乗用_LPG),1,1,AR747):INDEX((係数_乗用_ガソリン,係数_乗用_CNG,係数_乗用_軽油,係数_乗用_メタノール,係数_乗用_LPG),125,5,AR747),3,FALSE))))))</f>
        <v/>
      </c>
      <c r="AP747" s="375" t="str">
        <f t="shared" si="198"/>
        <v/>
      </c>
      <c r="AQ747" s="444" t="str">
        <f t="shared" si="199"/>
        <v/>
      </c>
      <c r="AR747" s="375" t="str">
        <f t="shared" si="200"/>
        <v/>
      </c>
      <c r="AS747" s="377" t="str">
        <f t="shared" si="201"/>
        <v/>
      </c>
      <c r="AT747" s="378" t="str">
        <f t="shared" si="202"/>
        <v/>
      </c>
      <c r="AX747" s="625" t="b">
        <f t="shared" si="203"/>
        <v>0</v>
      </c>
      <c r="AY747" s="7" t="str">
        <f t="shared" si="204"/>
        <v>FALSEFALSEFALSE</v>
      </c>
      <c r="AZ747" s="626">
        <f t="shared" si="188"/>
        <v>0</v>
      </c>
      <c r="BA747" s="627" t="str">
        <f t="shared" si="205"/>
        <v/>
      </c>
      <c r="BB747" s="627">
        <f t="shared" si="189"/>
        <v>0</v>
      </c>
    </row>
    <row r="748" spans="1:54">
      <c r="A748" s="381">
        <v>691</v>
      </c>
      <c r="B748" s="117"/>
      <c r="C748" s="288"/>
      <c r="D748" s="289"/>
      <c r="E748" s="289"/>
      <c r="F748" s="290"/>
      <c r="G748" s="292"/>
      <c r="H748" s="116"/>
      <c r="I748" s="292"/>
      <c r="J748" s="116"/>
      <c r="K748" s="370"/>
      <c r="L748" s="370"/>
      <c r="M748" s="370"/>
      <c r="N748" s="371"/>
      <c r="O748" s="371"/>
      <c r="P748" s="371"/>
      <c r="Q748" s="371"/>
      <c r="R748" s="371"/>
      <c r="S748" s="371"/>
      <c r="T748" s="443"/>
      <c r="U748" s="539"/>
      <c r="V748" s="117"/>
      <c r="W748" s="118"/>
      <c r="X748" s="119"/>
      <c r="Y748" s="120"/>
      <c r="Z748" s="122"/>
      <c r="AA748" s="121"/>
      <c r="AB748" s="443"/>
      <c r="AC748" s="734"/>
      <c r="AD748" s="372"/>
      <c r="AE748" s="485"/>
      <c r="AF748" s="373" t="str">
        <f t="shared" si="190"/>
        <v/>
      </c>
      <c r="AG748" s="373" t="str">
        <f t="shared" si="191"/>
        <v/>
      </c>
      <c r="AH748" s="374" t="str">
        <f t="shared" si="192"/>
        <v/>
      </c>
      <c r="AI748" s="375" t="str">
        <f t="shared" si="193"/>
        <v/>
      </c>
      <c r="AJ748" s="375" t="str">
        <f t="shared" si="194"/>
        <v/>
      </c>
      <c r="AK748" s="375" t="str">
        <f t="shared" si="195"/>
        <v/>
      </c>
      <c r="AL748" s="375" t="str">
        <f t="shared" si="196"/>
        <v/>
      </c>
      <c r="AM748" s="375" t="str">
        <f t="shared" si="197"/>
        <v/>
      </c>
      <c r="AN748" s="376" t="str">
        <f>IF(AF748="","",IF(OR(AH748="",AH748="-"),"－",IF(OR(AM748=8,AM748=9),"",IF(OR(AJ748=3,AJ748=4,AJ748=5,AJ748=6),VLOOKUP(AH748,INDEX((係数_バス貨物_ガソリン,係数_バス貨物_CNG,係数_バス貨物_軽油,係数_バス貨物_メタノール,係数_バス貨物_LPG),MATCH(AL748,【参考】排出ガスレベル!$AI$4:$AI$671,1),1,AR748):INDEX((係数_バス貨物_ガソリン,係数_バス貨物_CNG,係数_バス貨物_軽油,係数_バス貨物_メタノール,係数_バス貨物_LPG),MATCH(AL748+1,【参考】排出ガスレベル!$AI$4:$AI$671,1)-1,5,AR748),2,FALSE),IF(OR(AJ748=1,AJ748=2),VLOOKUP(AH748,INDEX((係数_乗用_ガソリン,係数_乗用_CNG,係数_乗用_軽油,係数_乗用_メタノール,係数_乗用_LPG),1,1,AR748):INDEX((係数_乗用_ガソリン,係数_乗用_CNG,係数_乗用_軽油,係数_乗用_メタノール,係数_乗用_LPG),125,5,AR748),2,FALSE))))))</f>
        <v/>
      </c>
      <c r="AO748" s="376" t="str">
        <f>IF(T748="","",IF(OR(AH748="",AH748="-"),"－",IF(OR(AM748=8,AM748=9),"",IF(OR(AJ748=3,AJ748=4,AJ748=5,AJ748=6),VLOOKUP(AH748,INDEX((係数_バス貨物_ガソリン,係数_バス貨物_CNG,係数_バス貨物_軽油,係数_バス貨物_メタノール,係数_バス貨物_LPG),MATCH(AL748,【参考】排出ガスレベル!$AI$4:$AI$671,1),1,AR748):INDEX((係数_バス貨物_ガソリン,係数_バス貨物_CNG,係数_バス貨物_軽油,係数_バス貨物_メタノール,係数_バス貨物_LPG),MATCH(AL748+1,【参考】排出ガスレベル!$AI$4:$AI$671,1)-1,5,AR748),3,FALSE),IF(OR(AJ748=1,AJ748=2),VLOOKUP(AH748,INDEX((係数_乗用_ガソリン,係数_乗用_CNG,係数_乗用_軽油,係数_乗用_メタノール,係数_乗用_LPG),1,1,AR748):INDEX((係数_乗用_ガソリン,係数_乗用_CNG,係数_乗用_軽油,係数_乗用_メタノール,係数_乗用_LPG),125,5,AR748),3,FALSE))))))</f>
        <v/>
      </c>
      <c r="AP748" s="375" t="str">
        <f t="shared" si="198"/>
        <v/>
      </c>
      <c r="AQ748" s="444" t="str">
        <f t="shared" si="199"/>
        <v/>
      </c>
      <c r="AR748" s="375" t="str">
        <f t="shared" si="200"/>
        <v/>
      </c>
      <c r="AS748" s="377" t="str">
        <f t="shared" si="201"/>
        <v/>
      </c>
      <c r="AT748" s="378" t="str">
        <f t="shared" si="202"/>
        <v/>
      </c>
      <c r="AX748" s="625" t="b">
        <f t="shared" si="203"/>
        <v>0</v>
      </c>
      <c r="AY748" s="7" t="str">
        <f t="shared" si="204"/>
        <v>FALSEFALSEFALSE</v>
      </c>
      <c r="AZ748" s="626">
        <f t="shared" si="188"/>
        <v>0</v>
      </c>
      <c r="BA748" s="627" t="str">
        <f t="shared" si="205"/>
        <v/>
      </c>
      <c r="BB748" s="627">
        <f t="shared" si="189"/>
        <v>0</v>
      </c>
    </row>
    <row r="749" spans="1:54">
      <c r="A749" s="381">
        <v>692</v>
      </c>
      <c r="B749" s="117"/>
      <c r="C749" s="288"/>
      <c r="D749" s="289"/>
      <c r="E749" s="289"/>
      <c r="F749" s="290"/>
      <c r="G749" s="292"/>
      <c r="H749" s="116"/>
      <c r="I749" s="292"/>
      <c r="J749" s="116"/>
      <c r="K749" s="370"/>
      <c r="L749" s="370"/>
      <c r="M749" s="370"/>
      <c r="N749" s="371"/>
      <c r="O749" s="371"/>
      <c r="P749" s="371"/>
      <c r="Q749" s="371"/>
      <c r="R749" s="371"/>
      <c r="S749" s="371"/>
      <c r="T749" s="443"/>
      <c r="U749" s="539"/>
      <c r="V749" s="117"/>
      <c r="W749" s="118"/>
      <c r="X749" s="119"/>
      <c r="Y749" s="120"/>
      <c r="Z749" s="122"/>
      <c r="AA749" s="121"/>
      <c r="AB749" s="443"/>
      <c r="AC749" s="734"/>
      <c r="AD749" s="372"/>
      <c r="AE749" s="485"/>
      <c r="AF749" s="373" t="str">
        <f t="shared" si="190"/>
        <v/>
      </c>
      <c r="AG749" s="373" t="str">
        <f t="shared" si="191"/>
        <v/>
      </c>
      <c r="AH749" s="374" t="str">
        <f t="shared" si="192"/>
        <v/>
      </c>
      <c r="AI749" s="375" t="str">
        <f t="shared" si="193"/>
        <v/>
      </c>
      <c r="AJ749" s="375" t="str">
        <f t="shared" si="194"/>
        <v/>
      </c>
      <c r="AK749" s="375" t="str">
        <f t="shared" si="195"/>
        <v/>
      </c>
      <c r="AL749" s="375" t="str">
        <f t="shared" si="196"/>
        <v/>
      </c>
      <c r="AM749" s="375" t="str">
        <f t="shared" si="197"/>
        <v/>
      </c>
      <c r="AN749" s="376" t="str">
        <f>IF(AF749="","",IF(OR(AH749="",AH749="-"),"－",IF(OR(AM749=8,AM749=9),"",IF(OR(AJ749=3,AJ749=4,AJ749=5,AJ749=6),VLOOKUP(AH749,INDEX((係数_バス貨物_ガソリン,係数_バス貨物_CNG,係数_バス貨物_軽油,係数_バス貨物_メタノール,係数_バス貨物_LPG),MATCH(AL749,【参考】排出ガスレベル!$AI$4:$AI$671,1),1,AR749):INDEX((係数_バス貨物_ガソリン,係数_バス貨物_CNG,係数_バス貨物_軽油,係数_バス貨物_メタノール,係数_バス貨物_LPG),MATCH(AL749+1,【参考】排出ガスレベル!$AI$4:$AI$671,1)-1,5,AR749),2,FALSE),IF(OR(AJ749=1,AJ749=2),VLOOKUP(AH749,INDEX((係数_乗用_ガソリン,係数_乗用_CNG,係数_乗用_軽油,係数_乗用_メタノール,係数_乗用_LPG),1,1,AR749):INDEX((係数_乗用_ガソリン,係数_乗用_CNG,係数_乗用_軽油,係数_乗用_メタノール,係数_乗用_LPG),125,5,AR749),2,FALSE))))))</f>
        <v/>
      </c>
      <c r="AO749" s="376" t="str">
        <f>IF(T749="","",IF(OR(AH749="",AH749="-"),"－",IF(OR(AM749=8,AM749=9),"",IF(OR(AJ749=3,AJ749=4,AJ749=5,AJ749=6),VLOOKUP(AH749,INDEX((係数_バス貨物_ガソリン,係数_バス貨物_CNG,係数_バス貨物_軽油,係数_バス貨物_メタノール,係数_バス貨物_LPG),MATCH(AL749,【参考】排出ガスレベル!$AI$4:$AI$671,1),1,AR749):INDEX((係数_バス貨物_ガソリン,係数_バス貨物_CNG,係数_バス貨物_軽油,係数_バス貨物_メタノール,係数_バス貨物_LPG),MATCH(AL749+1,【参考】排出ガスレベル!$AI$4:$AI$671,1)-1,5,AR749),3,FALSE),IF(OR(AJ749=1,AJ749=2),VLOOKUP(AH749,INDEX((係数_乗用_ガソリン,係数_乗用_CNG,係数_乗用_軽油,係数_乗用_メタノール,係数_乗用_LPG),1,1,AR749):INDEX((係数_乗用_ガソリン,係数_乗用_CNG,係数_乗用_軽油,係数_乗用_メタノール,係数_乗用_LPG),125,5,AR749),3,FALSE))))))</f>
        <v/>
      </c>
      <c r="AP749" s="375" t="str">
        <f t="shared" si="198"/>
        <v/>
      </c>
      <c r="AQ749" s="444" t="str">
        <f t="shared" si="199"/>
        <v/>
      </c>
      <c r="AR749" s="375" t="str">
        <f t="shared" si="200"/>
        <v/>
      </c>
      <c r="AS749" s="377" t="str">
        <f t="shared" si="201"/>
        <v/>
      </c>
      <c r="AT749" s="378" t="str">
        <f t="shared" si="202"/>
        <v/>
      </c>
      <c r="AX749" s="625" t="b">
        <f t="shared" si="203"/>
        <v>0</v>
      </c>
      <c r="AY749" s="7" t="str">
        <f t="shared" si="204"/>
        <v>FALSEFALSEFALSE</v>
      </c>
      <c r="AZ749" s="626">
        <f t="shared" si="188"/>
        <v>0</v>
      </c>
      <c r="BA749" s="627" t="str">
        <f t="shared" si="205"/>
        <v/>
      </c>
      <c r="BB749" s="627">
        <f t="shared" si="189"/>
        <v>0</v>
      </c>
    </row>
    <row r="750" spans="1:54">
      <c r="A750" s="381">
        <v>693</v>
      </c>
      <c r="B750" s="117"/>
      <c r="C750" s="288"/>
      <c r="D750" s="289"/>
      <c r="E750" s="289"/>
      <c r="F750" s="290"/>
      <c r="G750" s="292"/>
      <c r="H750" s="116"/>
      <c r="I750" s="292"/>
      <c r="J750" s="116"/>
      <c r="K750" s="370"/>
      <c r="L750" s="370"/>
      <c r="M750" s="370"/>
      <c r="N750" s="371"/>
      <c r="O750" s="371"/>
      <c r="P750" s="371"/>
      <c r="Q750" s="371"/>
      <c r="R750" s="371"/>
      <c r="S750" s="371"/>
      <c r="T750" s="443"/>
      <c r="U750" s="539"/>
      <c r="V750" s="117"/>
      <c r="W750" s="118"/>
      <c r="X750" s="119"/>
      <c r="Y750" s="120"/>
      <c r="Z750" s="122"/>
      <c r="AA750" s="121"/>
      <c r="AB750" s="443"/>
      <c r="AC750" s="734"/>
      <c r="AD750" s="372"/>
      <c r="AE750" s="485"/>
      <c r="AF750" s="373" t="str">
        <f t="shared" si="190"/>
        <v/>
      </c>
      <c r="AG750" s="373" t="str">
        <f t="shared" si="191"/>
        <v/>
      </c>
      <c r="AH750" s="374" t="str">
        <f t="shared" si="192"/>
        <v/>
      </c>
      <c r="AI750" s="375" t="str">
        <f t="shared" si="193"/>
        <v/>
      </c>
      <c r="AJ750" s="375" t="str">
        <f t="shared" si="194"/>
        <v/>
      </c>
      <c r="AK750" s="375" t="str">
        <f t="shared" si="195"/>
        <v/>
      </c>
      <c r="AL750" s="375" t="str">
        <f t="shared" si="196"/>
        <v/>
      </c>
      <c r="AM750" s="375" t="str">
        <f t="shared" si="197"/>
        <v/>
      </c>
      <c r="AN750" s="376" t="str">
        <f>IF(AF750="","",IF(OR(AH750="",AH750="-"),"－",IF(OR(AM750=8,AM750=9),"",IF(OR(AJ750=3,AJ750=4,AJ750=5,AJ750=6),VLOOKUP(AH750,INDEX((係数_バス貨物_ガソリン,係数_バス貨物_CNG,係数_バス貨物_軽油,係数_バス貨物_メタノール,係数_バス貨物_LPG),MATCH(AL750,【参考】排出ガスレベル!$AI$4:$AI$671,1),1,AR750):INDEX((係数_バス貨物_ガソリン,係数_バス貨物_CNG,係数_バス貨物_軽油,係数_バス貨物_メタノール,係数_バス貨物_LPG),MATCH(AL750+1,【参考】排出ガスレベル!$AI$4:$AI$671,1)-1,5,AR750),2,FALSE),IF(OR(AJ750=1,AJ750=2),VLOOKUP(AH750,INDEX((係数_乗用_ガソリン,係数_乗用_CNG,係数_乗用_軽油,係数_乗用_メタノール,係数_乗用_LPG),1,1,AR750):INDEX((係数_乗用_ガソリン,係数_乗用_CNG,係数_乗用_軽油,係数_乗用_メタノール,係数_乗用_LPG),125,5,AR750),2,FALSE))))))</f>
        <v/>
      </c>
      <c r="AO750" s="376" t="str">
        <f>IF(T750="","",IF(OR(AH750="",AH750="-"),"－",IF(OR(AM750=8,AM750=9),"",IF(OR(AJ750=3,AJ750=4,AJ750=5,AJ750=6),VLOOKUP(AH750,INDEX((係数_バス貨物_ガソリン,係数_バス貨物_CNG,係数_バス貨物_軽油,係数_バス貨物_メタノール,係数_バス貨物_LPG),MATCH(AL750,【参考】排出ガスレベル!$AI$4:$AI$671,1),1,AR750):INDEX((係数_バス貨物_ガソリン,係数_バス貨物_CNG,係数_バス貨物_軽油,係数_バス貨物_メタノール,係数_バス貨物_LPG),MATCH(AL750+1,【参考】排出ガスレベル!$AI$4:$AI$671,1)-1,5,AR750),3,FALSE),IF(OR(AJ750=1,AJ750=2),VLOOKUP(AH750,INDEX((係数_乗用_ガソリン,係数_乗用_CNG,係数_乗用_軽油,係数_乗用_メタノール,係数_乗用_LPG),1,1,AR750):INDEX((係数_乗用_ガソリン,係数_乗用_CNG,係数_乗用_軽油,係数_乗用_メタノール,係数_乗用_LPG),125,5,AR750),3,FALSE))))))</f>
        <v/>
      </c>
      <c r="AP750" s="375" t="str">
        <f t="shared" si="198"/>
        <v/>
      </c>
      <c r="AQ750" s="444" t="str">
        <f t="shared" si="199"/>
        <v/>
      </c>
      <c r="AR750" s="375" t="str">
        <f t="shared" si="200"/>
        <v/>
      </c>
      <c r="AS750" s="377" t="str">
        <f t="shared" si="201"/>
        <v/>
      </c>
      <c r="AT750" s="378" t="str">
        <f t="shared" si="202"/>
        <v/>
      </c>
      <c r="AX750" s="625" t="b">
        <f t="shared" si="203"/>
        <v>0</v>
      </c>
      <c r="AY750" s="7" t="str">
        <f t="shared" si="204"/>
        <v>FALSEFALSEFALSE</v>
      </c>
      <c r="AZ750" s="626">
        <f t="shared" ref="AZ750:AZ813" si="206">AB750</f>
        <v>0</v>
      </c>
      <c r="BA750" s="627" t="str">
        <f t="shared" si="205"/>
        <v/>
      </c>
      <c r="BB750" s="627">
        <f t="shared" ref="BB750:BB813" si="207">LEN(Y750)</f>
        <v>0</v>
      </c>
    </row>
    <row r="751" spans="1:54">
      <c r="A751" s="381">
        <v>694</v>
      </c>
      <c r="B751" s="117"/>
      <c r="C751" s="288"/>
      <c r="D751" s="289"/>
      <c r="E751" s="289"/>
      <c r="F751" s="290"/>
      <c r="G751" s="292"/>
      <c r="H751" s="116"/>
      <c r="I751" s="292"/>
      <c r="J751" s="116"/>
      <c r="K751" s="370"/>
      <c r="L751" s="370"/>
      <c r="M751" s="370"/>
      <c r="N751" s="371"/>
      <c r="O751" s="371"/>
      <c r="P751" s="371"/>
      <c r="Q751" s="371"/>
      <c r="R751" s="371"/>
      <c r="S751" s="371"/>
      <c r="T751" s="443"/>
      <c r="U751" s="539"/>
      <c r="V751" s="117"/>
      <c r="W751" s="118"/>
      <c r="X751" s="119"/>
      <c r="Y751" s="120"/>
      <c r="Z751" s="122"/>
      <c r="AA751" s="121"/>
      <c r="AB751" s="443"/>
      <c r="AC751" s="734"/>
      <c r="AD751" s="372"/>
      <c r="AE751" s="485"/>
      <c r="AF751" s="373" t="str">
        <f t="shared" si="190"/>
        <v/>
      </c>
      <c r="AG751" s="373" t="str">
        <f t="shared" si="191"/>
        <v/>
      </c>
      <c r="AH751" s="374" t="str">
        <f t="shared" si="192"/>
        <v/>
      </c>
      <c r="AI751" s="375" t="str">
        <f t="shared" si="193"/>
        <v/>
      </c>
      <c r="AJ751" s="375" t="str">
        <f t="shared" si="194"/>
        <v/>
      </c>
      <c r="AK751" s="375" t="str">
        <f t="shared" si="195"/>
        <v/>
      </c>
      <c r="AL751" s="375" t="str">
        <f t="shared" si="196"/>
        <v/>
      </c>
      <c r="AM751" s="375" t="str">
        <f t="shared" si="197"/>
        <v/>
      </c>
      <c r="AN751" s="376" t="str">
        <f>IF(AF751="","",IF(OR(AH751="",AH751="-"),"－",IF(OR(AM751=8,AM751=9),"",IF(OR(AJ751=3,AJ751=4,AJ751=5,AJ751=6),VLOOKUP(AH751,INDEX((係数_バス貨物_ガソリン,係数_バス貨物_CNG,係数_バス貨物_軽油,係数_バス貨物_メタノール,係数_バス貨物_LPG),MATCH(AL751,【参考】排出ガスレベル!$AI$4:$AI$671,1),1,AR751):INDEX((係数_バス貨物_ガソリン,係数_バス貨物_CNG,係数_バス貨物_軽油,係数_バス貨物_メタノール,係数_バス貨物_LPG),MATCH(AL751+1,【参考】排出ガスレベル!$AI$4:$AI$671,1)-1,5,AR751),2,FALSE),IF(OR(AJ751=1,AJ751=2),VLOOKUP(AH751,INDEX((係数_乗用_ガソリン,係数_乗用_CNG,係数_乗用_軽油,係数_乗用_メタノール,係数_乗用_LPG),1,1,AR751):INDEX((係数_乗用_ガソリン,係数_乗用_CNG,係数_乗用_軽油,係数_乗用_メタノール,係数_乗用_LPG),125,5,AR751),2,FALSE))))))</f>
        <v/>
      </c>
      <c r="AO751" s="376" t="str">
        <f>IF(T751="","",IF(OR(AH751="",AH751="-"),"－",IF(OR(AM751=8,AM751=9),"",IF(OR(AJ751=3,AJ751=4,AJ751=5,AJ751=6),VLOOKUP(AH751,INDEX((係数_バス貨物_ガソリン,係数_バス貨物_CNG,係数_バス貨物_軽油,係数_バス貨物_メタノール,係数_バス貨物_LPG),MATCH(AL751,【参考】排出ガスレベル!$AI$4:$AI$671,1),1,AR751):INDEX((係数_バス貨物_ガソリン,係数_バス貨物_CNG,係数_バス貨物_軽油,係数_バス貨物_メタノール,係数_バス貨物_LPG),MATCH(AL751+1,【参考】排出ガスレベル!$AI$4:$AI$671,1)-1,5,AR751),3,FALSE),IF(OR(AJ751=1,AJ751=2),VLOOKUP(AH751,INDEX((係数_乗用_ガソリン,係数_乗用_CNG,係数_乗用_軽油,係数_乗用_メタノール,係数_乗用_LPG),1,1,AR751):INDEX((係数_乗用_ガソリン,係数_乗用_CNG,係数_乗用_軽油,係数_乗用_メタノール,係数_乗用_LPG),125,5,AR751),3,FALSE))))))</f>
        <v/>
      </c>
      <c r="AP751" s="375" t="str">
        <f t="shared" si="198"/>
        <v/>
      </c>
      <c r="AQ751" s="444" t="str">
        <f t="shared" si="199"/>
        <v/>
      </c>
      <c r="AR751" s="375" t="str">
        <f t="shared" si="200"/>
        <v/>
      </c>
      <c r="AS751" s="377" t="str">
        <f t="shared" si="201"/>
        <v/>
      </c>
      <c r="AT751" s="378" t="str">
        <f t="shared" si="202"/>
        <v/>
      </c>
      <c r="AX751" s="625" t="b">
        <f t="shared" si="203"/>
        <v>0</v>
      </c>
      <c r="AY751" s="7" t="str">
        <f t="shared" si="204"/>
        <v>FALSEFALSEFALSE</v>
      </c>
      <c r="AZ751" s="626">
        <f t="shared" si="206"/>
        <v>0</v>
      </c>
      <c r="BA751" s="627" t="str">
        <f t="shared" si="205"/>
        <v/>
      </c>
      <c r="BB751" s="627">
        <f t="shared" si="207"/>
        <v>0</v>
      </c>
    </row>
    <row r="752" spans="1:54">
      <c r="A752" s="381">
        <v>695</v>
      </c>
      <c r="B752" s="117"/>
      <c r="C752" s="288"/>
      <c r="D752" s="289"/>
      <c r="E752" s="289"/>
      <c r="F752" s="290"/>
      <c r="G752" s="292"/>
      <c r="H752" s="116"/>
      <c r="I752" s="292"/>
      <c r="J752" s="116"/>
      <c r="K752" s="370"/>
      <c r="L752" s="370"/>
      <c r="M752" s="370"/>
      <c r="N752" s="371"/>
      <c r="O752" s="371"/>
      <c r="P752" s="371"/>
      <c r="Q752" s="371"/>
      <c r="R752" s="371"/>
      <c r="S752" s="371"/>
      <c r="T752" s="443"/>
      <c r="U752" s="539"/>
      <c r="V752" s="117"/>
      <c r="W752" s="118"/>
      <c r="X752" s="119"/>
      <c r="Y752" s="120"/>
      <c r="Z752" s="122"/>
      <c r="AA752" s="121"/>
      <c r="AB752" s="443"/>
      <c r="AC752" s="734"/>
      <c r="AD752" s="372"/>
      <c r="AE752" s="485"/>
      <c r="AF752" s="373" t="str">
        <f t="shared" si="190"/>
        <v/>
      </c>
      <c r="AG752" s="373" t="str">
        <f t="shared" si="191"/>
        <v/>
      </c>
      <c r="AH752" s="374" t="str">
        <f t="shared" si="192"/>
        <v/>
      </c>
      <c r="AI752" s="375" t="str">
        <f t="shared" si="193"/>
        <v/>
      </c>
      <c r="AJ752" s="375" t="str">
        <f t="shared" si="194"/>
        <v/>
      </c>
      <c r="AK752" s="375" t="str">
        <f t="shared" si="195"/>
        <v/>
      </c>
      <c r="AL752" s="375" t="str">
        <f t="shared" si="196"/>
        <v/>
      </c>
      <c r="AM752" s="375" t="str">
        <f t="shared" si="197"/>
        <v/>
      </c>
      <c r="AN752" s="376" t="str">
        <f>IF(AF752="","",IF(OR(AH752="",AH752="-"),"－",IF(OR(AM752=8,AM752=9),"",IF(OR(AJ752=3,AJ752=4,AJ752=5,AJ752=6),VLOOKUP(AH752,INDEX((係数_バス貨物_ガソリン,係数_バス貨物_CNG,係数_バス貨物_軽油,係数_バス貨物_メタノール,係数_バス貨物_LPG),MATCH(AL752,【参考】排出ガスレベル!$AI$4:$AI$671,1),1,AR752):INDEX((係数_バス貨物_ガソリン,係数_バス貨物_CNG,係数_バス貨物_軽油,係数_バス貨物_メタノール,係数_バス貨物_LPG),MATCH(AL752+1,【参考】排出ガスレベル!$AI$4:$AI$671,1)-1,5,AR752),2,FALSE),IF(OR(AJ752=1,AJ752=2),VLOOKUP(AH752,INDEX((係数_乗用_ガソリン,係数_乗用_CNG,係数_乗用_軽油,係数_乗用_メタノール,係数_乗用_LPG),1,1,AR752):INDEX((係数_乗用_ガソリン,係数_乗用_CNG,係数_乗用_軽油,係数_乗用_メタノール,係数_乗用_LPG),125,5,AR752),2,FALSE))))))</f>
        <v/>
      </c>
      <c r="AO752" s="376" t="str">
        <f>IF(T752="","",IF(OR(AH752="",AH752="-"),"－",IF(OR(AM752=8,AM752=9),"",IF(OR(AJ752=3,AJ752=4,AJ752=5,AJ752=6),VLOOKUP(AH752,INDEX((係数_バス貨物_ガソリン,係数_バス貨物_CNG,係数_バス貨物_軽油,係数_バス貨物_メタノール,係数_バス貨物_LPG),MATCH(AL752,【参考】排出ガスレベル!$AI$4:$AI$671,1),1,AR752):INDEX((係数_バス貨物_ガソリン,係数_バス貨物_CNG,係数_バス貨物_軽油,係数_バス貨物_メタノール,係数_バス貨物_LPG),MATCH(AL752+1,【参考】排出ガスレベル!$AI$4:$AI$671,1)-1,5,AR752),3,FALSE),IF(OR(AJ752=1,AJ752=2),VLOOKUP(AH752,INDEX((係数_乗用_ガソリン,係数_乗用_CNG,係数_乗用_軽油,係数_乗用_メタノール,係数_乗用_LPG),1,1,AR752):INDEX((係数_乗用_ガソリン,係数_乗用_CNG,係数_乗用_軽油,係数_乗用_メタノール,係数_乗用_LPG),125,5,AR752),3,FALSE))))))</f>
        <v/>
      </c>
      <c r="AP752" s="375" t="str">
        <f t="shared" si="198"/>
        <v/>
      </c>
      <c r="AQ752" s="444" t="str">
        <f t="shared" si="199"/>
        <v/>
      </c>
      <c r="AR752" s="375" t="str">
        <f t="shared" si="200"/>
        <v/>
      </c>
      <c r="AS752" s="377" t="str">
        <f t="shared" si="201"/>
        <v/>
      </c>
      <c r="AT752" s="378" t="str">
        <f t="shared" si="202"/>
        <v/>
      </c>
      <c r="AX752" s="625" t="b">
        <f t="shared" si="203"/>
        <v>0</v>
      </c>
      <c r="AY752" s="7" t="str">
        <f t="shared" si="204"/>
        <v>FALSEFALSEFALSE</v>
      </c>
      <c r="AZ752" s="626">
        <f t="shared" si="206"/>
        <v>0</v>
      </c>
      <c r="BA752" s="627" t="str">
        <f t="shared" si="205"/>
        <v/>
      </c>
      <c r="BB752" s="627">
        <f t="shared" si="207"/>
        <v>0</v>
      </c>
    </row>
    <row r="753" spans="1:54">
      <c r="A753" s="381">
        <v>696</v>
      </c>
      <c r="B753" s="117"/>
      <c r="C753" s="288"/>
      <c r="D753" s="289"/>
      <c r="E753" s="289"/>
      <c r="F753" s="290"/>
      <c r="G753" s="292"/>
      <c r="H753" s="116"/>
      <c r="I753" s="292"/>
      <c r="J753" s="116"/>
      <c r="K753" s="370"/>
      <c r="L753" s="370"/>
      <c r="M753" s="370"/>
      <c r="N753" s="371"/>
      <c r="O753" s="371"/>
      <c r="P753" s="371"/>
      <c r="Q753" s="371"/>
      <c r="R753" s="371"/>
      <c r="S753" s="371"/>
      <c r="T753" s="443"/>
      <c r="U753" s="539"/>
      <c r="V753" s="117"/>
      <c r="W753" s="118"/>
      <c r="X753" s="119"/>
      <c r="Y753" s="120"/>
      <c r="Z753" s="122"/>
      <c r="AA753" s="121"/>
      <c r="AB753" s="443"/>
      <c r="AC753" s="734"/>
      <c r="AD753" s="372"/>
      <c r="AE753" s="485"/>
      <c r="AF753" s="373" t="str">
        <f t="shared" si="190"/>
        <v/>
      </c>
      <c r="AG753" s="373" t="str">
        <f t="shared" si="191"/>
        <v/>
      </c>
      <c r="AH753" s="374" t="str">
        <f t="shared" si="192"/>
        <v/>
      </c>
      <c r="AI753" s="375" t="str">
        <f t="shared" si="193"/>
        <v/>
      </c>
      <c r="AJ753" s="375" t="str">
        <f t="shared" si="194"/>
        <v/>
      </c>
      <c r="AK753" s="375" t="str">
        <f t="shared" si="195"/>
        <v/>
      </c>
      <c r="AL753" s="375" t="str">
        <f t="shared" si="196"/>
        <v/>
      </c>
      <c r="AM753" s="375" t="str">
        <f t="shared" si="197"/>
        <v/>
      </c>
      <c r="AN753" s="376" t="str">
        <f>IF(AF753="","",IF(OR(AH753="",AH753="-"),"－",IF(OR(AM753=8,AM753=9),"",IF(OR(AJ753=3,AJ753=4,AJ753=5,AJ753=6),VLOOKUP(AH753,INDEX((係数_バス貨物_ガソリン,係数_バス貨物_CNG,係数_バス貨物_軽油,係数_バス貨物_メタノール,係数_バス貨物_LPG),MATCH(AL753,【参考】排出ガスレベル!$AI$4:$AI$671,1),1,AR753):INDEX((係数_バス貨物_ガソリン,係数_バス貨物_CNG,係数_バス貨物_軽油,係数_バス貨物_メタノール,係数_バス貨物_LPG),MATCH(AL753+1,【参考】排出ガスレベル!$AI$4:$AI$671,1)-1,5,AR753),2,FALSE),IF(OR(AJ753=1,AJ753=2),VLOOKUP(AH753,INDEX((係数_乗用_ガソリン,係数_乗用_CNG,係数_乗用_軽油,係数_乗用_メタノール,係数_乗用_LPG),1,1,AR753):INDEX((係数_乗用_ガソリン,係数_乗用_CNG,係数_乗用_軽油,係数_乗用_メタノール,係数_乗用_LPG),125,5,AR753),2,FALSE))))))</f>
        <v/>
      </c>
      <c r="AO753" s="376" t="str">
        <f>IF(T753="","",IF(OR(AH753="",AH753="-"),"－",IF(OR(AM753=8,AM753=9),"",IF(OR(AJ753=3,AJ753=4,AJ753=5,AJ753=6),VLOOKUP(AH753,INDEX((係数_バス貨物_ガソリン,係数_バス貨物_CNG,係数_バス貨物_軽油,係数_バス貨物_メタノール,係数_バス貨物_LPG),MATCH(AL753,【参考】排出ガスレベル!$AI$4:$AI$671,1),1,AR753):INDEX((係数_バス貨物_ガソリン,係数_バス貨物_CNG,係数_バス貨物_軽油,係数_バス貨物_メタノール,係数_バス貨物_LPG),MATCH(AL753+1,【参考】排出ガスレベル!$AI$4:$AI$671,1)-1,5,AR753),3,FALSE),IF(OR(AJ753=1,AJ753=2),VLOOKUP(AH753,INDEX((係数_乗用_ガソリン,係数_乗用_CNG,係数_乗用_軽油,係数_乗用_メタノール,係数_乗用_LPG),1,1,AR753):INDEX((係数_乗用_ガソリン,係数_乗用_CNG,係数_乗用_軽油,係数_乗用_メタノール,係数_乗用_LPG),125,5,AR753),3,FALSE))))))</f>
        <v/>
      </c>
      <c r="AP753" s="375" t="str">
        <f t="shared" si="198"/>
        <v/>
      </c>
      <c r="AQ753" s="444" t="str">
        <f t="shared" si="199"/>
        <v/>
      </c>
      <c r="AR753" s="375" t="str">
        <f t="shared" si="200"/>
        <v/>
      </c>
      <c r="AS753" s="377" t="str">
        <f t="shared" si="201"/>
        <v/>
      </c>
      <c r="AT753" s="378" t="str">
        <f t="shared" si="202"/>
        <v/>
      </c>
      <c r="AX753" s="625" t="b">
        <f t="shared" si="203"/>
        <v>0</v>
      </c>
      <c r="AY753" s="7" t="str">
        <f t="shared" si="204"/>
        <v>FALSEFALSEFALSE</v>
      </c>
      <c r="AZ753" s="626">
        <f t="shared" si="206"/>
        <v>0</v>
      </c>
      <c r="BA753" s="627" t="str">
        <f t="shared" si="205"/>
        <v/>
      </c>
      <c r="BB753" s="627">
        <f t="shared" si="207"/>
        <v>0</v>
      </c>
    </row>
    <row r="754" spans="1:54">
      <c r="A754" s="381">
        <v>697</v>
      </c>
      <c r="B754" s="117"/>
      <c r="C754" s="288"/>
      <c r="D754" s="289"/>
      <c r="E754" s="289"/>
      <c r="F754" s="290"/>
      <c r="G754" s="292"/>
      <c r="H754" s="116"/>
      <c r="I754" s="292"/>
      <c r="J754" s="116"/>
      <c r="K754" s="370"/>
      <c r="L754" s="370"/>
      <c r="M754" s="370"/>
      <c r="N754" s="371"/>
      <c r="O754" s="371"/>
      <c r="P754" s="371"/>
      <c r="Q754" s="371"/>
      <c r="R754" s="371"/>
      <c r="S754" s="371"/>
      <c r="T754" s="443"/>
      <c r="U754" s="539"/>
      <c r="V754" s="117"/>
      <c r="W754" s="118"/>
      <c r="X754" s="119"/>
      <c r="Y754" s="120"/>
      <c r="Z754" s="122"/>
      <c r="AA754" s="121"/>
      <c r="AB754" s="443"/>
      <c r="AC754" s="734"/>
      <c r="AD754" s="372"/>
      <c r="AE754" s="485"/>
      <c r="AF754" s="373" t="str">
        <f t="shared" si="190"/>
        <v/>
      </c>
      <c r="AG754" s="373" t="str">
        <f t="shared" si="191"/>
        <v/>
      </c>
      <c r="AH754" s="374" t="str">
        <f t="shared" si="192"/>
        <v/>
      </c>
      <c r="AI754" s="375" t="str">
        <f t="shared" si="193"/>
        <v/>
      </c>
      <c r="AJ754" s="375" t="str">
        <f t="shared" si="194"/>
        <v/>
      </c>
      <c r="AK754" s="375" t="str">
        <f t="shared" si="195"/>
        <v/>
      </c>
      <c r="AL754" s="375" t="str">
        <f t="shared" si="196"/>
        <v/>
      </c>
      <c r="AM754" s="375" t="str">
        <f t="shared" si="197"/>
        <v/>
      </c>
      <c r="AN754" s="376" t="str">
        <f>IF(AF754="","",IF(OR(AH754="",AH754="-"),"－",IF(OR(AM754=8,AM754=9),"",IF(OR(AJ754=3,AJ754=4,AJ754=5,AJ754=6),VLOOKUP(AH754,INDEX((係数_バス貨物_ガソリン,係数_バス貨物_CNG,係数_バス貨物_軽油,係数_バス貨物_メタノール,係数_バス貨物_LPG),MATCH(AL754,【参考】排出ガスレベル!$AI$4:$AI$671,1),1,AR754):INDEX((係数_バス貨物_ガソリン,係数_バス貨物_CNG,係数_バス貨物_軽油,係数_バス貨物_メタノール,係数_バス貨物_LPG),MATCH(AL754+1,【参考】排出ガスレベル!$AI$4:$AI$671,1)-1,5,AR754),2,FALSE),IF(OR(AJ754=1,AJ754=2),VLOOKUP(AH754,INDEX((係数_乗用_ガソリン,係数_乗用_CNG,係数_乗用_軽油,係数_乗用_メタノール,係数_乗用_LPG),1,1,AR754):INDEX((係数_乗用_ガソリン,係数_乗用_CNG,係数_乗用_軽油,係数_乗用_メタノール,係数_乗用_LPG),125,5,AR754),2,FALSE))))))</f>
        <v/>
      </c>
      <c r="AO754" s="376" t="str">
        <f>IF(T754="","",IF(OR(AH754="",AH754="-"),"－",IF(OR(AM754=8,AM754=9),"",IF(OR(AJ754=3,AJ754=4,AJ754=5,AJ754=6),VLOOKUP(AH754,INDEX((係数_バス貨物_ガソリン,係数_バス貨物_CNG,係数_バス貨物_軽油,係数_バス貨物_メタノール,係数_バス貨物_LPG),MATCH(AL754,【参考】排出ガスレベル!$AI$4:$AI$671,1),1,AR754):INDEX((係数_バス貨物_ガソリン,係数_バス貨物_CNG,係数_バス貨物_軽油,係数_バス貨物_メタノール,係数_バス貨物_LPG),MATCH(AL754+1,【参考】排出ガスレベル!$AI$4:$AI$671,1)-1,5,AR754),3,FALSE),IF(OR(AJ754=1,AJ754=2),VLOOKUP(AH754,INDEX((係数_乗用_ガソリン,係数_乗用_CNG,係数_乗用_軽油,係数_乗用_メタノール,係数_乗用_LPG),1,1,AR754):INDEX((係数_乗用_ガソリン,係数_乗用_CNG,係数_乗用_軽油,係数_乗用_メタノール,係数_乗用_LPG),125,5,AR754),3,FALSE))))))</f>
        <v/>
      </c>
      <c r="AP754" s="375" t="str">
        <f t="shared" si="198"/>
        <v/>
      </c>
      <c r="AQ754" s="444" t="str">
        <f t="shared" si="199"/>
        <v/>
      </c>
      <c r="AR754" s="375" t="str">
        <f t="shared" si="200"/>
        <v/>
      </c>
      <c r="AS754" s="377" t="str">
        <f t="shared" si="201"/>
        <v/>
      </c>
      <c r="AT754" s="378" t="str">
        <f t="shared" si="202"/>
        <v/>
      </c>
      <c r="AX754" s="625" t="b">
        <f t="shared" si="203"/>
        <v>0</v>
      </c>
      <c r="AY754" s="7" t="str">
        <f t="shared" si="204"/>
        <v>FALSEFALSEFALSE</v>
      </c>
      <c r="AZ754" s="626">
        <f t="shared" si="206"/>
        <v>0</v>
      </c>
      <c r="BA754" s="627" t="str">
        <f t="shared" si="205"/>
        <v/>
      </c>
      <c r="BB754" s="627">
        <f t="shared" si="207"/>
        <v>0</v>
      </c>
    </row>
    <row r="755" spans="1:54">
      <c r="A755" s="381">
        <v>698</v>
      </c>
      <c r="B755" s="117"/>
      <c r="C755" s="288"/>
      <c r="D755" s="289"/>
      <c r="E755" s="289"/>
      <c r="F755" s="290"/>
      <c r="G755" s="292"/>
      <c r="H755" s="116"/>
      <c r="I755" s="292"/>
      <c r="J755" s="116"/>
      <c r="K755" s="370"/>
      <c r="L755" s="370"/>
      <c r="M755" s="370"/>
      <c r="N755" s="371"/>
      <c r="O755" s="371"/>
      <c r="P755" s="371"/>
      <c r="Q755" s="371"/>
      <c r="R755" s="371"/>
      <c r="S755" s="371"/>
      <c r="T755" s="443"/>
      <c r="U755" s="539"/>
      <c r="V755" s="117"/>
      <c r="W755" s="118"/>
      <c r="X755" s="119"/>
      <c r="Y755" s="120"/>
      <c r="Z755" s="122"/>
      <c r="AA755" s="121"/>
      <c r="AB755" s="443"/>
      <c r="AC755" s="734"/>
      <c r="AD755" s="372"/>
      <c r="AE755" s="485"/>
      <c r="AF755" s="373" t="str">
        <f t="shared" si="190"/>
        <v/>
      </c>
      <c r="AG755" s="373" t="str">
        <f t="shared" si="191"/>
        <v/>
      </c>
      <c r="AH755" s="374" t="str">
        <f t="shared" si="192"/>
        <v/>
      </c>
      <c r="AI755" s="375" t="str">
        <f t="shared" si="193"/>
        <v/>
      </c>
      <c r="AJ755" s="375" t="str">
        <f t="shared" si="194"/>
        <v/>
      </c>
      <c r="AK755" s="375" t="str">
        <f t="shared" si="195"/>
        <v/>
      </c>
      <c r="AL755" s="375" t="str">
        <f t="shared" si="196"/>
        <v/>
      </c>
      <c r="AM755" s="375" t="str">
        <f t="shared" si="197"/>
        <v/>
      </c>
      <c r="AN755" s="376" t="str">
        <f>IF(AF755="","",IF(OR(AH755="",AH755="-"),"－",IF(OR(AM755=8,AM755=9),"",IF(OR(AJ755=3,AJ755=4,AJ755=5,AJ755=6),VLOOKUP(AH755,INDEX((係数_バス貨物_ガソリン,係数_バス貨物_CNG,係数_バス貨物_軽油,係数_バス貨物_メタノール,係数_バス貨物_LPG),MATCH(AL755,【参考】排出ガスレベル!$AI$4:$AI$671,1),1,AR755):INDEX((係数_バス貨物_ガソリン,係数_バス貨物_CNG,係数_バス貨物_軽油,係数_バス貨物_メタノール,係数_バス貨物_LPG),MATCH(AL755+1,【参考】排出ガスレベル!$AI$4:$AI$671,1)-1,5,AR755),2,FALSE),IF(OR(AJ755=1,AJ755=2),VLOOKUP(AH755,INDEX((係数_乗用_ガソリン,係数_乗用_CNG,係数_乗用_軽油,係数_乗用_メタノール,係数_乗用_LPG),1,1,AR755):INDEX((係数_乗用_ガソリン,係数_乗用_CNG,係数_乗用_軽油,係数_乗用_メタノール,係数_乗用_LPG),125,5,AR755),2,FALSE))))))</f>
        <v/>
      </c>
      <c r="AO755" s="376" t="str">
        <f>IF(T755="","",IF(OR(AH755="",AH755="-"),"－",IF(OR(AM755=8,AM755=9),"",IF(OR(AJ755=3,AJ755=4,AJ755=5,AJ755=6),VLOOKUP(AH755,INDEX((係数_バス貨物_ガソリン,係数_バス貨物_CNG,係数_バス貨物_軽油,係数_バス貨物_メタノール,係数_バス貨物_LPG),MATCH(AL755,【参考】排出ガスレベル!$AI$4:$AI$671,1),1,AR755):INDEX((係数_バス貨物_ガソリン,係数_バス貨物_CNG,係数_バス貨物_軽油,係数_バス貨物_メタノール,係数_バス貨物_LPG),MATCH(AL755+1,【参考】排出ガスレベル!$AI$4:$AI$671,1)-1,5,AR755),3,FALSE),IF(OR(AJ755=1,AJ755=2),VLOOKUP(AH755,INDEX((係数_乗用_ガソリン,係数_乗用_CNG,係数_乗用_軽油,係数_乗用_メタノール,係数_乗用_LPG),1,1,AR755):INDEX((係数_乗用_ガソリン,係数_乗用_CNG,係数_乗用_軽油,係数_乗用_メタノール,係数_乗用_LPG),125,5,AR755),3,FALSE))))))</f>
        <v/>
      </c>
      <c r="AP755" s="375" t="str">
        <f t="shared" si="198"/>
        <v/>
      </c>
      <c r="AQ755" s="444" t="str">
        <f t="shared" si="199"/>
        <v/>
      </c>
      <c r="AR755" s="375" t="str">
        <f t="shared" si="200"/>
        <v/>
      </c>
      <c r="AS755" s="377" t="str">
        <f t="shared" si="201"/>
        <v/>
      </c>
      <c r="AT755" s="378" t="str">
        <f t="shared" si="202"/>
        <v/>
      </c>
      <c r="AX755" s="625" t="b">
        <f t="shared" si="203"/>
        <v>0</v>
      </c>
      <c r="AY755" s="7" t="str">
        <f t="shared" si="204"/>
        <v>FALSEFALSEFALSE</v>
      </c>
      <c r="AZ755" s="626">
        <f t="shared" si="206"/>
        <v>0</v>
      </c>
      <c r="BA755" s="627" t="str">
        <f t="shared" si="205"/>
        <v/>
      </c>
      <c r="BB755" s="627">
        <f t="shared" si="207"/>
        <v>0</v>
      </c>
    </row>
    <row r="756" spans="1:54">
      <c r="A756" s="381">
        <v>699</v>
      </c>
      <c r="B756" s="117"/>
      <c r="C756" s="288"/>
      <c r="D756" s="289"/>
      <c r="E756" s="289"/>
      <c r="F756" s="290"/>
      <c r="G756" s="292"/>
      <c r="H756" s="116"/>
      <c r="I756" s="292"/>
      <c r="J756" s="116"/>
      <c r="K756" s="370"/>
      <c r="L756" s="370"/>
      <c r="M756" s="370"/>
      <c r="N756" s="371"/>
      <c r="O756" s="371"/>
      <c r="P756" s="371"/>
      <c r="Q756" s="371"/>
      <c r="R756" s="371"/>
      <c r="S756" s="371"/>
      <c r="T756" s="443"/>
      <c r="U756" s="539"/>
      <c r="V756" s="117"/>
      <c r="W756" s="118"/>
      <c r="X756" s="119"/>
      <c r="Y756" s="120"/>
      <c r="Z756" s="122"/>
      <c r="AA756" s="121"/>
      <c r="AB756" s="443"/>
      <c r="AC756" s="734"/>
      <c r="AD756" s="372"/>
      <c r="AE756" s="485"/>
      <c r="AF756" s="373" t="str">
        <f t="shared" si="190"/>
        <v/>
      </c>
      <c r="AG756" s="373" t="str">
        <f t="shared" si="191"/>
        <v/>
      </c>
      <c r="AH756" s="374" t="str">
        <f t="shared" si="192"/>
        <v/>
      </c>
      <c r="AI756" s="375" t="str">
        <f t="shared" si="193"/>
        <v/>
      </c>
      <c r="AJ756" s="375" t="str">
        <f t="shared" si="194"/>
        <v/>
      </c>
      <c r="AK756" s="375" t="str">
        <f t="shared" si="195"/>
        <v/>
      </c>
      <c r="AL756" s="375" t="str">
        <f t="shared" si="196"/>
        <v/>
      </c>
      <c r="AM756" s="375" t="str">
        <f t="shared" si="197"/>
        <v/>
      </c>
      <c r="AN756" s="376" t="str">
        <f>IF(AF756="","",IF(OR(AH756="",AH756="-"),"－",IF(OR(AM756=8,AM756=9),"",IF(OR(AJ756=3,AJ756=4,AJ756=5,AJ756=6),VLOOKUP(AH756,INDEX((係数_バス貨物_ガソリン,係数_バス貨物_CNG,係数_バス貨物_軽油,係数_バス貨物_メタノール,係数_バス貨物_LPG),MATCH(AL756,【参考】排出ガスレベル!$AI$4:$AI$671,1),1,AR756):INDEX((係数_バス貨物_ガソリン,係数_バス貨物_CNG,係数_バス貨物_軽油,係数_バス貨物_メタノール,係数_バス貨物_LPG),MATCH(AL756+1,【参考】排出ガスレベル!$AI$4:$AI$671,1)-1,5,AR756),2,FALSE),IF(OR(AJ756=1,AJ756=2),VLOOKUP(AH756,INDEX((係数_乗用_ガソリン,係数_乗用_CNG,係数_乗用_軽油,係数_乗用_メタノール,係数_乗用_LPG),1,1,AR756):INDEX((係数_乗用_ガソリン,係数_乗用_CNG,係数_乗用_軽油,係数_乗用_メタノール,係数_乗用_LPG),125,5,AR756),2,FALSE))))))</f>
        <v/>
      </c>
      <c r="AO756" s="376" t="str">
        <f>IF(T756="","",IF(OR(AH756="",AH756="-"),"－",IF(OR(AM756=8,AM756=9),"",IF(OR(AJ756=3,AJ756=4,AJ756=5,AJ756=6),VLOOKUP(AH756,INDEX((係数_バス貨物_ガソリン,係数_バス貨物_CNG,係数_バス貨物_軽油,係数_バス貨物_メタノール,係数_バス貨物_LPG),MATCH(AL756,【参考】排出ガスレベル!$AI$4:$AI$671,1),1,AR756):INDEX((係数_バス貨物_ガソリン,係数_バス貨物_CNG,係数_バス貨物_軽油,係数_バス貨物_メタノール,係数_バス貨物_LPG),MATCH(AL756+1,【参考】排出ガスレベル!$AI$4:$AI$671,1)-1,5,AR756),3,FALSE),IF(OR(AJ756=1,AJ756=2),VLOOKUP(AH756,INDEX((係数_乗用_ガソリン,係数_乗用_CNG,係数_乗用_軽油,係数_乗用_メタノール,係数_乗用_LPG),1,1,AR756):INDEX((係数_乗用_ガソリン,係数_乗用_CNG,係数_乗用_軽油,係数_乗用_メタノール,係数_乗用_LPG),125,5,AR756),3,FALSE))))))</f>
        <v/>
      </c>
      <c r="AP756" s="375" t="str">
        <f t="shared" si="198"/>
        <v/>
      </c>
      <c r="AQ756" s="444" t="str">
        <f t="shared" si="199"/>
        <v/>
      </c>
      <c r="AR756" s="375" t="str">
        <f t="shared" si="200"/>
        <v/>
      </c>
      <c r="AS756" s="377" t="str">
        <f t="shared" si="201"/>
        <v/>
      </c>
      <c r="AT756" s="378" t="str">
        <f t="shared" si="202"/>
        <v/>
      </c>
      <c r="AX756" s="625" t="b">
        <f t="shared" si="203"/>
        <v>0</v>
      </c>
      <c r="AY756" s="7" t="str">
        <f t="shared" si="204"/>
        <v>FALSEFALSEFALSE</v>
      </c>
      <c r="AZ756" s="626">
        <f t="shared" si="206"/>
        <v>0</v>
      </c>
      <c r="BA756" s="627" t="str">
        <f t="shared" si="205"/>
        <v/>
      </c>
      <c r="BB756" s="627">
        <f t="shared" si="207"/>
        <v>0</v>
      </c>
    </row>
    <row r="757" spans="1:54">
      <c r="A757" s="381">
        <v>700</v>
      </c>
      <c r="B757" s="117"/>
      <c r="C757" s="288"/>
      <c r="D757" s="289"/>
      <c r="E757" s="289"/>
      <c r="F757" s="290"/>
      <c r="G757" s="292"/>
      <c r="H757" s="116"/>
      <c r="I757" s="292"/>
      <c r="J757" s="116"/>
      <c r="K757" s="370"/>
      <c r="L757" s="370"/>
      <c r="M757" s="370"/>
      <c r="N757" s="371"/>
      <c r="O757" s="371"/>
      <c r="P757" s="371"/>
      <c r="Q757" s="371"/>
      <c r="R757" s="371"/>
      <c r="S757" s="371"/>
      <c r="T757" s="443"/>
      <c r="U757" s="539"/>
      <c r="V757" s="117"/>
      <c r="W757" s="118"/>
      <c r="X757" s="119"/>
      <c r="Y757" s="120"/>
      <c r="Z757" s="122"/>
      <c r="AA757" s="121"/>
      <c r="AB757" s="443"/>
      <c r="AC757" s="734"/>
      <c r="AD757" s="372"/>
      <c r="AE757" s="485"/>
      <c r="AF757" s="373" t="str">
        <f t="shared" si="190"/>
        <v/>
      </c>
      <c r="AG757" s="373" t="str">
        <f t="shared" si="191"/>
        <v/>
      </c>
      <c r="AH757" s="374" t="str">
        <f t="shared" si="192"/>
        <v/>
      </c>
      <c r="AI757" s="375" t="str">
        <f t="shared" si="193"/>
        <v/>
      </c>
      <c r="AJ757" s="375" t="str">
        <f t="shared" si="194"/>
        <v/>
      </c>
      <c r="AK757" s="375" t="str">
        <f t="shared" si="195"/>
        <v/>
      </c>
      <c r="AL757" s="375" t="str">
        <f t="shared" si="196"/>
        <v/>
      </c>
      <c r="AM757" s="375" t="str">
        <f t="shared" si="197"/>
        <v/>
      </c>
      <c r="AN757" s="376" t="str">
        <f>IF(AF757="","",IF(OR(AH757="",AH757="-"),"－",IF(OR(AM757=8,AM757=9),"",IF(OR(AJ757=3,AJ757=4,AJ757=5,AJ757=6),VLOOKUP(AH757,INDEX((係数_バス貨物_ガソリン,係数_バス貨物_CNG,係数_バス貨物_軽油,係数_バス貨物_メタノール,係数_バス貨物_LPG),MATCH(AL757,【参考】排出ガスレベル!$AI$4:$AI$671,1),1,AR757):INDEX((係数_バス貨物_ガソリン,係数_バス貨物_CNG,係数_バス貨物_軽油,係数_バス貨物_メタノール,係数_バス貨物_LPG),MATCH(AL757+1,【参考】排出ガスレベル!$AI$4:$AI$671,1)-1,5,AR757),2,FALSE),IF(OR(AJ757=1,AJ757=2),VLOOKUP(AH757,INDEX((係数_乗用_ガソリン,係数_乗用_CNG,係数_乗用_軽油,係数_乗用_メタノール,係数_乗用_LPG),1,1,AR757):INDEX((係数_乗用_ガソリン,係数_乗用_CNG,係数_乗用_軽油,係数_乗用_メタノール,係数_乗用_LPG),125,5,AR757),2,FALSE))))))</f>
        <v/>
      </c>
      <c r="AO757" s="376" t="str">
        <f>IF(T757="","",IF(OR(AH757="",AH757="-"),"－",IF(OR(AM757=8,AM757=9),"",IF(OR(AJ757=3,AJ757=4,AJ757=5,AJ757=6),VLOOKUP(AH757,INDEX((係数_バス貨物_ガソリン,係数_バス貨物_CNG,係数_バス貨物_軽油,係数_バス貨物_メタノール,係数_バス貨物_LPG),MATCH(AL757,【参考】排出ガスレベル!$AI$4:$AI$671,1),1,AR757):INDEX((係数_バス貨物_ガソリン,係数_バス貨物_CNG,係数_バス貨物_軽油,係数_バス貨物_メタノール,係数_バス貨物_LPG),MATCH(AL757+1,【参考】排出ガスレベル!$AI$4:$AI$671,1)-1,5,AR757),3,FALSE),IF(OR(AJ757=1,AJ757=2),VLOOKUP(AH757,INDEX((係数_乗用_ガソリン,係数_乗用_CNG,係数_乗用_軽油,係数_乗用_メタノール,係数_乗用_LPG),1,1,AR757):INDEX((係数_乗用_ガソリン,係数_乗用_CNG,係数_乗用_軽油,係数_乗用_メタノール,係数_乗用_LPG),125,5,AR757),3,FALSE))))))</f>
        <v/>
      </c>
      <c r="AP757" s="375" t="str">
        <f t="shared" si="198"/>
        <v/>
      </c>
      <c r="AQ757" s="444" t="str">
        <f t="shared" si="199"/>
        <v/>
      </c>
      <c r="AR757" s="375" t="str">
        <f t="shared" si="200"/>
        <v/>
      </c>
      <c r="AS757" s="377" t="str">
        <f t="shared" si="201"/>
        <v/>
      </c>
      <c r="AT757" s="378" t="str">
        <f t="shared" si="202"/>
        <v/>
      </c>
      <c r="AX757" s="625" t="b">
        <f t="shared" si="203"/>
        <v>0</v>
      </c>
      <c r="AY757" s="7" t="str">
        <f t="shared" si="204"/>
        <v>FALSEFALSEFALSE</v>
      </c>
      <c r="AZ757" s="626">
        <f t="shared" si="206"/>
        <v>0</v>
      </c>
      <c r="BA757" s="627" t="str">
        <f t="shared" si="205"/>
        <v/>
      </c>
      <c r="BB757" s="627">
        <f t="shared" si="207"/>
        <v>0</v>
      </c>
    </row>
    <row r="758" spans="1:54">
      <c r="A758" s="381">
        <v>701</v>
      </c>
      <c r="B758" s="117"/>
      <c r="C758" s="288"/>
      <c r="D758" s="289"/>
      <c r="E758" s="289"/>
      <c r="F758" s="290"/>
      <c r="G758" s="292"/>
      <c r="H758" s="116"/>
      <c r="I758" s="292"/>
      <c r="J758" s="116"/>
      <c r="K758" s="370"/>
      <c r="L758" s="370"/>
      <c r="M758" s="370"/>
      <c r="N758" s="371"/>
      <c r="O758" s="371"/>
      <c r="P758" s="371"/>
      <c r="Q758" s="371"/>
      <c r="R758" s="371"/>
      <c r="S758" s="371"/>
      <c r="T758" s="443"/>
      <c r="U758" s="539"/>
      <c r="V758" s="117"/>
      <c r="W758" s="118"/>
      <c r="X758" s="119"/>
      <c r="Y758" s="120"/>
      <c r="Z758" s="122"/>
      <c r="AA758" s="121"/>
      <c r="AB758" s="443"/>
      <c r="AC758" s="734"/>
      <c r="AD758" s="372"/>
      <c r="AE758" s="485"/>
      <c r="AF758" s="373" t="str">
        <f t="shared" si="190"/>
        <v/>
      </c>
      <c r="AG758" s="373" t="str">
        <f t="shared" si="191"/>
        <v/>
      </c>
      <c r="AH758" s="374" t="str">
        <f t="shared" si="192"/>
        <v/>
      </c>
      <c r="AI758" s="375" t="str">
        <f t="shared" si="193"/>
        <v/>
      </c>
      <c r="AJ758" s="375" t="str">
        <f t="shared" si="194"/>
        <v/>
      </c>
      <c r="AK758" s="375" t="str">
        <f t="shared" si="195"/>
        <v/>
      </c>
      <c r="AL758" s="375" t="str">
        <f t="shared" si="196"/>
        <v/>
      </c>
      <c r="AM758" s="375" t="str">
        <f t="shared" si="197"/>
        <v/>
      </c>
      <c r="AN758" s="376" t="str">
        <f>IF(AF758="","",IF(OR(AH758="",AH758="-"),"－",IF(OR(AM758=8,AM758=9),"",IF(OR(AJ758=3,AJ758=4,AJ758=5,AJ758=6),VLOOKUP(AH758,INDEX((係数_バス貨物_ガソリン,係数_バス貨物_CNG,係数_バス貨物_軽油,係数_バス貨物_メタノール,係数_バス貨物_LPG),MATCH(AL758,【参考】排出ガスレベル!$AI$4:$AI$671,1),1,AR758):INDEX((係数_バス貨物_ガソリン,係数_バス貨物_CNG,係数_バス貨物_軽油,係数_バス貨物_メタノール,係数_バス貨物_LPG),MATCH(AL758+1,【参考】排出ガスレベル!$AI$4:$AI$671,1)-1,5,AR758),2,FALSE),IF(OR(AJ758=1,AJ758=2),VLOOKUP(AH758,INDEX((係数_乗用_ガソリン,係数_乗用_CNG,係数_乗用_軽油,係数_乗用_メタノール,係数_乗用_LPG),1,1,AR758):INDEX((係数_乗用_ガソリン,係数_乗用_CNG,係数_乗用_軽油,係数_乗用_メタノール,係数_乗用_LPG),125,5,AR758),2,FALSE))))))</f>
        <v/>
      </c>
      <c r="AO758" s="376" t="str">
        <f>IF(T758="","",IF(OR(AH758="",AH758="-"),"－",IF(OR(AM758=8,AM758=9),"",IF(OR(AJ758=3,AJ758=4,AJ758=5,AJ758=6),VLOOKUP(AH758,INDEX((係数_バス貨物_ガソリン,係数_バス貨物_CNG,係数_バス貨物_軽油,係数_バス貨物_メタノール,係数_バス貨物_LPG),MATCH(AL758,【参考】排出ガスレベル!$AI$4:$AI$671,1),1,AR758):INDEX((係数_バス貨物_ガソリン,係数_バス貨物_CNG,係数_バス貨物_軽油,係数_バス貨物_メタノール,係数_バス貨物_LPG),MATCH(AL758+1,【参考】排出ガスレベル!$AI$4:$AI$671,1)-1,5,AR758),3,FALSE),IF(OR(AJ758=1,AJ758=2),VLOOKUP(AH758,INDEX((係数_乗用_ガソリン,係数_乗用_CNG,係数_乗用_軽油,係数_乗用_メタノール,係数_乗用_LPG),1,1,AR758):INDEX((係数_乗用_ガソリン,係数_乗用_CNG,係数_乗用_軽油,係数_乗用_メタノール,係数_乗用_LPG),125,5,AR758),3,FALSE))))))</f>
        <v/>
      </c>
      <c r="AP758" s="375" t="str">
        <f t="shared" si="198"/>
        <v/>
      </c>
      <c r="AQ758" s="444" t="str">
        <f t="shared" si="199"/>
        <v/>
      </c>
      <c r="AR758" s="375" t="str">
        <f t="shared" si="200"/>
        <v/>
      </c>
      <c r="AS758" s="377" t="str">
        <f t="shared" si="201"/>
        <v/>
      </c>
      <c r="AT758" s="378" t="str">
        <f t="shared" si="202"/>
        <v/>
      </c>
      <c r="AX758" s="625" t="b">
        <f t="shared" si="203"/>
        <v>0</v>
      </c>
      <c r="AY758" s="7" t="str">
        <f t="shared" si="204"/>
        <v>FALSEFALSEFALSE</v>
      </c>
      <c r="AZ758" s="626">
        <f t="shared" si="206"/>
        <v>0</v>
      </c>
      <c r="BA758" s="627" t="str">
        <f t="shared" si="205"/>
        <v/>
      </c>
      <c r="BB758" s="627">
        <f t="shared" si="207"/>
        <v>0</v>
      </c>
    </row>
    <row r="759" spans="1:54">
      <c r="A759" s="381">
        <v>702</v>
      </c>
      <c r="B759" s="117"/>
      <c r="C759" s="288"/>
      <c r="D759" s="289"/>
      <c r="E759" s="289"/>
      <c r="F759" s="290"/>
      <c r="G759" s="292"/>
      <c r="H759" s="116"/>
      <c r="I759" s="292"/>
      <c r="J759" s="116"/>
      <c r="K759" s="370"/>
      <c r="L759" s="370"/>
      <c r="M759" s="370"/>
      <c r="N759" s="371"/>
      <c r="O759" s="371"/>
      <c r="P759" s="371"/>
      <c r="Q759" s="371"/>
      <c r="R759" s="371"/>
      <c r="S759" s="371"/>
      <c r="T759" s="443"/>
      <c r="U759" s="539"/>
      <c r="V759" s="117"/>
      <c r="W759" s="118"/>
      <c r="X759" s="119"/>
      <c r="Y759" s="120"/>
      <c r="Z759" s="122"/>
      <c r="AA759" s="121"/>
      <c r="AB759" s="443"/>
      <c r="AC759" s="734"/>
      <c r="AD759" s="372"/>
      <c r="AE759" s="485"/>
      <c r="AF759" s="373" t="str">
        <f t="shared" si="190"/>
        <v/>
      </c>
      <c r="AG759" s="373" t="str">
        <f t="shared" si="191"/>
        <v/>
      </c>
      <c r="AH759" s="374" t="str">
        <f t="shared" si="192"/>
        <v/>
      </c>
      <c r="AI759" s="375" t="str">
        <f t="shared" si="193"/>
        <v/>
      </c>
      <c r="AJ759" s="375" t="str">
        <f t="shared" si="194"/>
        <v/>
      </c>
      <c r="AK759" s="375" t="str">
        <f t="shared" si="195"/>
        <v/>
      </c>
      <c r="AL759" s="375" t="str">
        <f t="shared" si="196"/>
        <v/>
      </c>
      <c r="AM759" s="375" t="str">
        <f t="shared" si="197"/>
        <v/>
      </c>
      <c r="AN759" s="376" t="str">
        <f>IF(AF759="","",IF(OR(AH759="",AH759="-"),"－",IF(OR(AM759=8,AM759=9),"",IF(OR(AJ759=3,AJ759=4,AJ759=5,AJ759=6),VLOOKUP(AH759,INDEX((係数_バス貨物_ガソリン,係数_バス貨物_CNG,係数_バス貨物_軽油,係数_バス貨物_メタノール,係数_バス貨物_LPG),MATCH(AL759,【参考】排出ガスレベル!$AI$4:$AI$671,1),1,AR759):INDEX((係数_バス貨物_ガソリン,係数_バス貨物_CNG,係数_バス貨物_軽油,係数_バス貨物_メタノール,係数_バス貨物_LPG),MATCH(AL759+1,【参考】排出ガスレベル!$AI$4:$AI$671,1)-1,5,AR759),2,FALSE),IF(OR(AJ759=1,AJ759=2),VLOOKUP(AH759,INDEX((係数_乗用_ガソリン,係数_乗用_CNG,係数_乗用_軽油,係数_乗用_メタノール,係数_乗用_LPG),1,1,AR759):INDEX((係数_乗用_ガソリン,係数_乗用_CNG,係数_乗用_軽油,係数_乗用_メタノール,係数_乗用_LPG),125,5,AR759),2,FALSE))))))</f>
        <v/>
      </c>
      <c r="AO759" s="376" t="str">
        <f>IF(T759="","",IF(OR(AH759="",AH759="-"),"－",IF(OR(AM759=8,AM759=9),"",IF(OR(AJ759=3,AJ759=4,AJ759=5,AJ759=6),VLOOKUP(AH759,INDEX((係数_バス貨物_ガソリン,係数_バス貨物_CNG,係数_バス貨物_軽油,係数_バス貨物_メタノール,係数_バス貨物_LPG),MATCH(AL759,【参考】排出ガスレベル!$AI$4:$AI$671,1),1,AR759):INDEX((係数_バス貨物_ガソリン,係数_バス貨物_CNG,係数_バス貨物_軽油,係数_バス貨物_メタノール,係数_バス貨物_LPG),MATCH(AL759+1,【参考】排出ガスレベル!$AI$4:$AI$671,1)-1,5,AR759),3,FALSE),IF(OR(AJ759=1,AJ759=2),VLOOKUP(AH759,INDEX((係数_乗用_ガソリン,係数_乗用_CNG,係数_乗用_軽油,係数_乗用_メタノール,係数_乗用_LPG),1,1,AR759):INDEX((係数_乗用_ガソリン,係数_乗用_CNG,係数_乗用_軽油,係数_乗用_メタノール,係数_乗用_LPG),125,5,AR759),3,FALSE))))))</f>
        <v/>
      </c>
      <c r="AP759" s="375" t="str">
        <f t="shared" si="198"/>
        <v/>
      </c>
      <c r="AQ759" s="444" t="str">
        <f t="shared" si="199"/>
        <v/>
      </c>
      <c r="AR759" s="375" t="str">
        <f t="shared" si="200"/>
        <v/>
      </c>
      <c r="AS759" s="377" t="str">
        <f t="shared" si="201"/>
        <v/>
      </c>
      <c r="AT759" s="378" t="str">
        <f t="shared" si="202"/>
        <v/>
      </c>
      <c r="AX759" s="625" t="b">
        <f t="shared" si="203"/>
        <v>0</v>
      </c>
      <c r="AY759" s="7" t="str">
        <f t="shared" si="204"/>
        <v>FALSEFALSEFALSE</v>
      </c>
      <c r="AZ759" s="626">
        <f t="shared" si="206"/>
        <v>0</v>
      </c>
      <c r="BA759" s="627" t="str">
        <f t="shared" si="205"/>
        <v/>
      </c>
      <c r="BB759" s="627">
        <f t="shared" si="207"/>
        <v>0</v>
      </c>
    </row>
    <row r="760" spans="1:54">
      <c r="A760" s="381">
        <v>703</v>
      </c>
      <c r="B760" s="117"/>
      <c r="C760" s="288"/>
      <c r="D760" s="289"/>
      <c r="E760" s="289"/>
      <c r="F760" s="290"/>
      <c r="G760" s="292"/>
      <c r="H760" s="116"/>
      <c r="I760" s="292"/>
      <c r="J760" s="116"/>
      <c r="K760" s="370"/>
      <c r="L760" s="370"/>
      <c r="M760" s="370"/>
      <c r="N760" s="371"/>
      <c r="O760" s="371"/>
      <c r="P760" s="371"/>
      <c r="Q760" s="371"/>
      <c r="R760" s="371"/>
      <c r="S760" s="371"/>
      <c r="T760" s="443"/>
      <c r="U760" s="539"/>
      <c r="V760" s="117"/>
      <c r="W760" s="118"/>
      <c r="X760" s="119"/>
      <c r="Y760" s="120"/>
      <c r="Z760" s="122"/>
      <c r="AA760" s="121"/>
      <c r="AB760" s="443"/>
      <c r="AC760" s="734"/>
      <c r="AD760" s="372"/>
      <c r="AE760" s="485"/>
      <c r="AF760" s="373" t="str">
        <f t="shared" si="190"/>
        <v/>
      </c>
      <c r="AG760" s="373" t="str">
        <f t="shared" si="191"/>
        <v/>
      </c>
      <c r="AH760" s="374" t="str">
        <f t="shared" si="192"/>
        <v/>
      </c>
      <c r="AI760" s="375" t="str">
        <f t="shared" si="193"/>
        <v/>
      </c>
      <c r="AJ760" s="375" t="str">
        <f t="shared" si="194"/>
        <v/>
      </c>
      <c r="AK760" s="375" t="str">
        <f t="shared" si="195"/>
        <v/>
      </c>
      <c r="AL760" s="375" t="str">
        <f t="shared" si="196"/>
        <v/>
      </c>
      <c r="AM760" s="375" t="str">
        <f t="shared" si="197"/>
        <v/>
      </c>
      <c r="AN760" s="376" t="str">
        <f>IF(AF760="","",IF(OR(AH760="",AH760="-"),"－",IF(OR(AM760=8,AM760=9),"",IF(OR(AJ760=3,AJ760=4,AJ760=5,AJ760=6),VLOOKUP(AH760,INDEX((係数_バス貨物_ガソリン,係数_バス貨物_CNG,係数_バス貨物_軽油,係数_バス貨物_メタノール,係数_バス貨物_LPG),MATCH(AL760,【参考】排出ガスレベル!$AI$4:$AI$671,1),1,AR760):INDEX((係数_バス貨物_ガソリン,係数_バス貨物_CNG,係数_バス貨物_軽油,係数_バス貨物_メタノール,係数_バス貨物_LPG),MATCH(AL760+1,【参考】排出ガスレベル!$AI$4:$AI$671,1)-1,5,AR760),2,FALSE),IF(OR(AJ760=1,AJ760=2),VLOOKUP(AH760,INDEX((係数_乗用_ガソリン,係数_乗用_CNG,係数_乗用_軽油,係数_乗用_メタノール,係数_乗用_LPG),1,1,AR760):INDEX((係数_乗用_ガソリン,係数_乗用_CNG,係数_乗用_軽油,係数_乗用_メタノール,係数_乗用_LPG),125,5,AR760),2,FALSE))))))</f>
        <v/>
      </c>
      <c r="AO760" s="376" t="str">
        <f>IF(T760="","",IF(OR(AH760="",AH760="-"),"－",IF(OR(AM760=8,AM760=9),"",IF(OR(AJ760=3,AJ760=4,AJ760=5,AJ760=6),VLOOKUP(AH760,INDEX((係数_バス貨物_ガソリン,係数_バス貨物_CNG,係数_バス貨物_軽油,係数_バス貨物_メタノール,係数_バス貨物_LPG),MATCH(AL760,【参考】排出ガスレベル!$AI$4:$AI$671,1),1,AR760):INDEX((係数_バス貨物_ガソリン,係数_バス貨物_CNG,係数_バス貨物_軽油,係数_バス貨物_メタノール,係数_バス貨物_LPG),MATCH(AL760+1,【参考】排出ガスレベル!$AI$4:$AI$671,1)-1,5,AR760),3,FALSE),IF(OR(AJ760=1,AJ760=2),VLOOKUP(AH760,INDEX((係数_乗用_ガソリン,係数_乗用_CNG,係数_乗用_軽油,係数_乗用_メタノール,係数_乗用_LPG),1,1,AR760):INDEX((係数_乗用_ガソリン,係数_乗用_CNG,係数_乗用_軽油,係数_乗用_メタノール,係数_乗用_LPG),125,5,AR760),3,FALSE))))))</f>
        <v/>
      </c>
      <c r="AP760" s="375" t="str">
        <f t="shared" si="198"/>
        <v/>
      </c>
      <c r="AQ760" s="444" t="str">
        <f t="shared" si="199"/>
        <v/>
      </c>
      <c r="AR760" s="375" t="str">
        <f t="shared" si="200"/>
        <v/>
      </c>
      <c r="AS760" s="377" t="str">
        <f t="shared" si="201"/>
        <v/>
      </c>
      <c r="AT760" s="378" t="str">
        <f t="shared" si="202"/>
        <v/>
      </c>
      <c r="AX760" s="625" t="b">
        <f t="shared" si="203"/>
        <v>0</v>
      </c>
      <c r="AY760" s="7" t="str">
        <f t="shared" si="204"/>
        <v>FALSEFALSEFALSE</v>
      </c>
      <c r="AZ760" s="626">
        <f t="shared" si="206"/>
        <v>0</v>
      </c>
      <c r="BA760" s="627" t="str">
        <f t="shared" si="205"/>
        <v/>
      </c>
      <c r="BB760" s="627">
        <f t="shared" si="207"/>
        <v>0</v>
      </c>
    </row>
    <row r="761" spans="1:54">
      <c r="A761" s="381">
        <v>704</v>
      </c>
      <c r="B761" s="117"/>
      <c r="C761" s="288"/>
      <c r="D761" s="289"/>
      <c r="E761" s="289"/>
      <c r="F761" s="290"/>
      <c r="G761" s="292"/>
      <c r="H761" s="116"/>
      <c r="I761" s="292"/>
      <c r="J761" s="116"/>
      <c r="K761" s="370"/>
      <c r="L761" s="370"/>
      <c r="M761" s="370"/>
      <c r="N761" s="371"/>
      <c r="O761" s="371"/>
      <c r="P761" s="371"/>
      <c r="Q761" s="371"/>
      <c r="R761" s="371"/>
      <c r="S761" s="371"/>
      <c r="T761" s="443"/>
      <c r="U761" s="539"/>
      <c r="V761" s="117"/>
      <c r="W761" s="118"/>
      <c r="X761" s="119"/>
      <c r="Y761" s="120"/>
      <c r="Z761" s="122"/>
      <c r="AA761" s="121"/>
      <c r="AB761" s="443"/>
      <c r="AC761" s="734"/>
      <c r="AD761" s="372"/>
      <c r="AE761" s="485"/>
      <c r="AF761" s="373" t="str">
        <f t="shared" si="190"/>
        <v/>
      </c>
      <c r="AG761" s="373" t="str">
        <f t="shared" si="191"/>
        <v/>
      </c>
      <c r="AH761" s="374" t="str">
        <f t="shared" si="192"/>
        <v/>
      </c>
      <c r="AI761" s="375" t="str">
        <f t="shared" si="193"/>
        <v/>
      </c>
      <c r="AJ761" s="375" t="str">
        <f t="shared" si="194"/>
        <v/>
      </c>
      <c r="AK761" s="375" t="str">
        <f t="shared" si="195"/>
        <v/>
      </c>
      <c r="AL761" s="375" t="str">
        <f t="shared" si="196"/>
        <v/>
      </c>
      <c r="AM761" s="375" t="str">
        <f t="shared" si="197"/>
        <v/>
      </c>
      <c r="AN761" s="376" t="str">
        <f>IF(AF761="","",IF(OR(AH761="",AH761="-"),"－",IF(OR(AM761=8,AM761=9),"",IF(OR(AJ761=3,AJ761=4,AJ761=5,AJ761=6),VLOOKUP(AH761,INDEX((係数_バス貨物_ガソリン,係数_バス貨物_CNG,係数_バス貨物_軽油,係数_バス貨物_メタノール,係数_バス貨物_LPG),MATCH(AL761,【参考】排出ガスレベル!$AI$4:$AI$671,1),1,AR761):INDEX((係数_バス貨物_ガソリン,係数_バス貨物_CNG,係数_バス貨物_軽油,係数_バス貨物_メタノール,係数_バス貨物_LPG),MATCH(AL761+1,【参考】排出ガスレベル!$AI$4:$AI$671,1)-1,5,AR761),2,FALSE),IF(OR(AJ761=1,AJ761=2),VLOOKUP(AH761,INDEX((係数_乗用_ガソリン,係数_乗用_CNG,係数_乗用_軽油,係数_乗用_メタノール,係数_乗用_LPG),1,1,AR761):INDEX((係数_乗用_ガソリン,係数_乗用_CNG,係数_乗用_軽油,係数_乗用_メタノール,係数_乗用_LPG),125,5,AR761),2,FALSE))))))</f>
        <v/>
      </c>
      <c r="AO761" s="376" t="str">
        <f>IF(T761="","",IF(OR(AH761="",AH761="-"),"－",IF(OR(AM761=8,AM761=9),"",IF(OR(AJ761=3,AJ761=4,AJ761=5,AJ761=6),VLOOKUP(AH761,INDEX((係数_バス貨物_ガソリン,係数_バス貨物_CNG,係数_バス貨物_軽油,係数_バス貨物_メタノール,係数_バス貨物_LPG),MATCH(AL761,【参考】排出ガスレベル!$AI$4:$AI$671,1),1,AR761):INDEX((係数_バス貨物_ガソリン,係数_バス貨物_CNG,係数_バス貨物_軽油,係数_バス貨物_メタノール,係数_バス貨物_LPG),MATCH(AL761+1,【参考】排出ガスレベル!$AI$4:$AI$671,1)-1,5,AR761),3,FALSE),IF(OR(AJ761=1,AJ761=2),VLOOKUP(AH761,INDEX((係数_乗用_ガソリン,係数_乗用_CNG,係数_乗用_軽油,係数_乗用_メタノール,係数_乗用_LPG),1,1,AR761):INDEX((係数_乗用_ガソリン,係数_乗用_CNG,係数_乗用_軽油,係数_乗用_メタノール,係数_乗用_LPG),125,5,AR761),3,FALSE))))))</f>
        <v/>
      </c>
      <c r="AP761" s="375" t="str">
        <f t="shared" si="198"/>
        <v/>
      </c>
      <c r="AQ761" s="444" t="str">
        <f t="shared" si="199"/>
        <v/>
      </c>
      <c r="AR761" s="375" t="str">
        <f t="shared" si="200"/>
        <v/>
      </c>
      <c r="AS761" s="377" t="str">
        <f t="shared" si="201"/>
        <v/>
      </c>
      <c r="AT761" s="378" t="str">
        <f t="shared" si="202"/>
        <v/>
      </c>
      <c r="AX761" s="625" t="b">
        <f t="shared" si="203"/>
        <v>0</v>
      </c>
      <c r="AY761" s="7" t="str">
        <f t="shared" si="204"/>
        <v>FALSEFALSEFALSE</v>
      </c>
      <c r="AZ761" s="626">
        <f t="shared" si="206"/>
        <v>0</v>
      </c>
      <c r="BA761" s="627" t="str">
        <f t="shared" si="205"/>
        <v/>
      </c>
      <c r="BB761" s="627">
        <f t="shared" si="207"/>
        <v>0</v>
      </c>
    </row>
    <row r="762" spans="1:54">
      <c r="A762" s="381">
        <v>705</v>
      </c>
      <c r="B762" s="117"/>
      <c r="C762" s="288"/>
      <c r="D762" s="289"/>
      <c r="E762" s="289"/>
      <c r="F762" s="290"/>
      <c r="G762" s="292"/>
      <c r="H762" s="116"/>
      <c r="I762" s="292"/>
      <c r="J762" s="116"/>
      <c r="K762" s="370"/>
      <c r="L762" s="370"/>
      <c r="M762" s="370"/>
      <c r="N762" s="371"/>
      <c r="O762" s="371"/>
      <c r="P762" s="371"/>
      <c r="Q762" s="371"/>
      <c r="R762" s="371"/>
      <c r="S762" s="371"/>
      <c r="T762" s="443"/>
      <c r="U762" s="539"/>
      <c r="V762" s="117"/>
      <c r="W762" s="118"/>
      <c r="X762" s="119"/>
      <c r="Y762" s="120"/>
      <c r="Z762" s="122"/>
      <c r="AA762" s="121"/>
      <c r="AB762" s="443"/>
      <c r="AC762" s="734"/>
      <c r="AD762" s="372"/>
      <c r="AE762" s="485"/>
      <c r="AF762" s="373" t="str">
        <f t="shared" ref="AF762:AF825" si="208">IF(OR(T762="(減車済)",T762=""),"",1)</f>
        <v/>
      </c>
      <c r="AG762" s="373" t="str">
        <f t="shared" ref="AG762:AG825" si="209">IF(OR(T762="継続",T762="新規"),1,"")</f>
        <v/>
      </c>
      <c r="AH762" s="374" t="str">
        <f t="shared" ref="AH762:AH825" si="210">IF(AF762="","",UPPER(ASC(X762)))</f>
        <v/>
      </c>
      <c r="AI762" s="375" t="str">
        <f t="shared" ref="AI762:AI825" si="211">IF(AF762="","",IF(V762="","",IF(V762="普通",1,IF(V762="小型",2,0))))</f>
        <v/>
      </c>
      <c r="AJ762" s="375" t="str">
        <f t="shared" ref="AJ762:AJ825" si="212">IF(AF762="","",IF(W762="","",VLOOKUP(W762,用途,2,FALSE)))</f>
        <v/>
      </c>
      <c r="AK762" s="375" t="str">
        <f t="shared" ref="AK762:AK825" si="213">IF(AF762="","",IF(Y762="","",IF(Y762&lt;=10,1,IF(Y762&lt;30,2,IF(Y762&gt;=30,3,0)))))</f>
        <v/>
      </c>
      <c r="AL762" s="375" t="str">
        <f t="shared" ref="AL762:AL825" si="214">IF(AF762="","",IF(Z762="","",IF(Z762&lt;=1.7*1000,1,IF(Z762&lt;=2.5*1000,2,IF(Z762&lt;=3.5*1000,3,IF(Z762&lt;8*1000,4,IF(Z762&gt;=8*1000,5,"")))))))</f>
        <v/>
      </c>
      <c r="AM762" s="375" t="str">
        <f t="shared" ref="AM762:AM825" si="215">IF(AF762="","",IF(AA762="","",VLOOKUP(AA762,燃料の種類,2,FALSE)))</f>
        <v/>
      </c>
      <c r="AN762" s="376" t="str">
        <f>IF(AF762="","",IF(OR(AH762="",AH762="-"),"－",IF(OR(AM762=8,AM762=9),"",IF(OR(AJ762=3,AJ762=4,AJ762=5,AJ762=6),VLOOKUP(AH762,INDEX((係数_バス貨物_ガソリン,係数_バス貨物_CNG,係数_バス貨物_軽油,係数_バス貨物_メタノール,係数_バス貨物_LPG),MATCH(AL762,【参考】排出ガスレベル!$AI$4:$AI$671,1),1,AR762):INDEX((係数_バス貨物_ガソリン,係数_バス貨物_CNG,係数_バス貨物_軽油,係数_バス貨物_メタノール,係数_バス貨物_LPG),MATCH(AL762+1,【参考】排出ガスレベル!$AI$4:$AI$671,1)-1,5,AR762),2,FALSE),IF(OR(AJ762=1,AJ762=2),VLOOKUP(AH762,INDEX((係数_乗用_ガソリン,係数_乗用_CNG,係数_乗用_軽油,係数_乗用_メタノール,係数_乗用_LPG),1,1,AR762):INDEX((係数_乗用_ガソリン,係数_乗用_CNG,係数_乗用_軽油,係数_乗用_メタノール,係数_乗用_LPG),125,5,AR762),2,FALSE))))))</f>
        <v/>
      </c>
      <c r="AO762" s="376" t="str">
        <f>IF(T762="","",IF(OR(AH762="",AH762="-"),"－",IF(OR(AM762=8,AM762=9),"",IF(OR(AJ762=3,AJ762=4,AJ762=5,AJ762=6),VLOOKUP(AH762,INDEX((係数_バス貨物_ガソリン,係数_バス貨物_CNG,係数_バス貨物_軽油,係数_バス貨物_メタノール,係数_バス貨物_LPG),MATCH(AL762,【参考】排出ガスレベル!$AI$4:$AI$671,1),1,AR762):INDEX((係数_バス貨物_ガソリン,係数_バス貨物_CNG,係数_バス貨物_軽油,係数_バス貨物_メタノール,係数_バス貨物_LPG),MATCH(AL762+1,【参考】排出ガスレベル!$AI$4:$AI$671,1)-1,5,AR762),3,FALSE),IF(OR(AJ762=1,AJ762=2),VLOOKUP(AH762,INDEX((係数_乗用_ガソリン,係数_乗用_CNG,係数_乗用_軽油,係数_乗用_メタノール,係数_乗用_LPG),1,1,AR762):INDEX((係数_乗用_ガソリン,係数_乗用_CNG,係数_乗用_軽油,係数_乗用_メタノール,係数_乗用_LPG),125,5,AR762),3,FALSE))))))</f>
        <v/>
      </c>
      <c r="AP762" s="375" t="str">
        <f t="shared" ref="AP762:AP825" si="216">IF((AF762="")+(AC762=""),"",IF(燃料区分1=4,VLOOKUP(AO762,排ガス低減レベル,2,FALSE),VLOOKUP(AC762,排ガス低減レベル,2,FALSE)))</f>
        <v/>
      </c>
      <c r="AQ762" s="444" t="str">
        <f t="shared" ref="AQ762:AQ825" si="217">IF(AG762="","",IF(AJ762=3,B762&amp;"-"&amp;SUM(AJ762*100,AK762*10,AL762)&amp;"A",IF(OR(AJ762=2,AJ762=4,AJ762=6),B762&amp;"-"&amp;AL762*10&amp;"A",IF(AJ762=1,B762&amp;"-"&amp;AJ762&amp;"A",IF(AJ762=5,B762&amp;"-"&amp;SUM(AJ762*100,AI762*10,AL762)&amp;"A","")))))</f>
        <v/>
      </c>
      <c r="AR762" s="375" t="str">
        <f t="shared" ref="AR762:AR825" si="218">IF(OR(AM762=1,AM762=2,AM762=11),1,IF(AM762=6,2,IF(OR(AM762=4,AM762=5,AM762=10),3,IF(AM762=7,4,IF(AM762=3,5, IF(OR(AM762=8,AM762=9),6,""))))))</f>
        <v/>
      </c>
      <c r="AS762" s="377" t="str">
        <f t="shared" ref="AS762:AS825" si="219">IF(AG762="","",B762&amp;"-"&amp;AM762)</f>
        <v/>
      </c>
      <c r="AT762" s="378" t="str">
        <f t="shared" ref="AT762:AT825" si="220">IF(AF762="","",VLOOKUP(T762,車両の増減,2,FALSE))</f>
        <v/>
      </c>
      <c r="AX762" s="625" t="b">
        <f t="shared" si="203"/>
        <v>0</v>
      </c>
      <c r="AY762" s="7" t="str">
        <f t="shared" si="204"/>
        <v>FALSEFALSEFALSE</v>
      </c>
      <c r="AZ762" s="626">
        <f t="shared" si="206"/>
        <v>0</v>
      </c>
      <c r="BA762" s="627" t="str">
        <f t="shared" si="205"/>
        <v/>
      </c>
      <c r="BB762" s="627">
        <f t="shared" si="207"/>
        <v>0</v>
      </c>
    </row>
    <row r="763" spans="1:54">
      <c r="A763" s="381">
        <v>706</v>
      </c>
      <c r="B763" s="117"/>
      <c r="C763" s="288"/>
      <c r="D763" s="289"/>
      <c r="E763" s="289"/>
      <c r="F763" s="290"/>
      <c r="G763" s="292"/>
      <c r="H763" s="116"/>
      <c r="I763" s="292"/>
      <c r="J763" s="116"/>
      <c r="K763" s="370"/>
      <c r="L763" s="370"/>
      <c r="M763" s="370"/>
      <c r="N763" s="371"/>
      <c r="O763" s="371"/>
      <c r="P763" s="371"/>
      <c r="Q763" s="371"/>
      <c r="R763" s="371"/>
      <c r="S763" s="371"/>
      <c r="T763" s="443"/>
      <c r="U763" s="539"/>
      <c r="V763" s="117"/>
      <c r="W763" s="118"/>
      <c r="X763" s="119"/>
      <c r="Y763" s="120"/>
      <c r="Z763" s="122"/>
      <c r="AA763" s="121"/>
      <c r="AB763" s="443"/>
      <c r="AC763" s="734"/>
      <c r="AD763" s="372"/>
      <c r="AE763" s="485"/>
      <c r="AF763" s="373" t="str">
        <f t="shared" si="208"/>
        <v/>
      </c>
      <c r="AG763" s="373" t="str">
        <f t="shared" si="209"/>
        <v/>
      </c>
      <c r="AH763" s="374" t="str">
        <f t="shared" si="210"/>
        <v/>
      </c>
      <c r="AI763" s="375" t="str">
        <f t="shared" si="211"/>
        <v/>
      </c>
      <c r="AJ763" s="375" t="str">
        <f t="shared" si="212"/>
        <v/>
      </c>
      <c r="AK763" s="375" t="str">
        <f t="shared" si="213"/>
        <v/>
      </c>
      <c r="AL763" s="375" t="str">
        <f t="shared" si="214"/>
        <v/>
      </c>
      <c r="AM763" s="375" t="str">
        <f t="shared" si="215"/>
        <v/>
      </c>
      <c r="AN763" s="376" t="str">
        <f>IF(AF763="","",IF(OR(AH763="",AH763="-"),"－",IF(OR(AM763=8,AM763=9),"",IF(OR(AJ763=3,AJ763=4,AJ763=5,AJ763=6),VLOOKUP(AH763,INDEX((係数_バス貨物_ガソリン,係数_バス貨物_CNG,係数_バス貨物_軽油,係数_バス貨物_メタノール,係数_バス貨物_LPG),MATCH(AL763,【参考】排出ガスレベル!$AI$4:$AI$671,1),1,AR763):INDEX((係数_バス貨物_ガソリン,係数_バス貨物_CNG,係数_バス貨物_軽油,係数_バス貨物_メタノール,係数_バス貨物_LPG),MATCH(AL763+1,【参考】排出ガスレベル!$AI$4:$AI$671,1)-1,5,AR763),2,FALSE),IF(OR(AJ763=1,AJ763=2),VLOOKUP(AH763,INDEX((係数_乗用_ガソリン,係数_乗用_CNG,係数_乗用_軽油,係数_乗用_メタノール,係数_乗用_LPG),1,1,AR763):INDEX((係数_乗用_ガソリン,係数_乗用_CNG,係数_乗用_軽油,係数_乗用_メタノール,係数_乗用_LPG),125,5,AR763),2,FALSE))))))</f>
        <v/>
      </c>
      <c r="AO763" s="376" t="str">
        <f>IF(T763="","",IF(OR(AH763="",AH763="-"),"－",IF(OR(AM763=8,AM763=9),"",IF(OR(AJ763=3,AJ763=4,AJ763=5,AJ763=6),VLOOKUP(AH763,INDEX((係数_バス貨物_ガソリン,係数_バス貨物_CNG,係数_バス貨物_軽油,係数_バス貨物_メタノール,係数_バス貨物_LPG),MATCH(AL763,【参考】排出ガスレベル!$AI$4:$AI$671,1),1,AR763):INDEX((係数_バス貨物_ガソリン,係数_バス貨物_CNG,係数_バス貨物_軽油,係数_バス貨物_メタノール,係数_バス貨物_LPG),MATCH(AL763+1,【参考】排出ガスレベル!$AI$4:$AI$671,1)-1,5,AR763),3,FALSE),IF(OR(AJ763=1,AJ763=2),VLOOKUP(AH763,INDEX((係数_乗用_ガソリン,係数_乗用_CNG,係数_乗用_軽油,係数_乗用_メタノール,係数_乗用_LPG),1,1,AR763):INDEX((係数_乗用_ガソリン,係数_乗用_CNG,係数_乗用_軽油,係数_乗用_メタノール,係数_乗用_LPG),125,5,AR763),3,FALSE))))))</f>
        <v/>
      </c>
      <c r="AP763" s="375" t="str">
        <f t="shared" si="216"/>
        <v/>
      </c>
      <c r="AQ763" s="444" t="str">
        <f t="shared" si="217"/>
        <v/>
      </c>
      <c r="AR763" s="375" t="str">
        <f t="shared" si="218"/>
        <v/>
      </c>
      <c r="AS763" s="377" t="str">
        <f t="shared" si="219"/>
        <v/>
      </c>
      <c r="AT763" s="378" t="str">
        <f t="shared" si="220"/>
        <v/>
      </c>
      <c r="AX763" s="625" t="b">
        <f t="shared" ref="AX763:AX826" si="221">IF(AY763="FALSEFALSEFALSEFALSE","ハイブリッド")</f>
        <v>0</v>
      </c>
      <c r="AY763" s="7" t="str">
        <f t="shared" ref="AY763:AY826" si="222">EXACT(AZ763,BA763)&amp;IF(BA763="","")&amp;IF(AZ763="電気",TRUE)&amp;IF(AZ763="LPG",TRUE)</f>
        <v>FALSEFALSEFALSE</v>
      </c>
      <c r="AZ763" s="626">
        <f t="shared" si="206"/>
        <v>0</v>
      </c>
      <c r="BA763" s="627" t="str">
        <f t="shared" ref="BA763:BA826" si="223">IF(COUNTIFS(BC763,"*A*",BB763,"3"),"ハイブリッド(ガソリン)","")</f>
        <v/>
      </c>
      <c r="BB763" s="627">
        <f t="shared" si="207"/>
        <v>0</v>
      </c>
    </row>
    <row r="764" spans="1:54">
      <c r="A764" s="381">
        <v>707</v>
      </c>
      <c r="B764" s="117"/>
      <c r="C764" s="288"/>
      <c r="D764" s="289"/>
      <c r="E764" s="289"/>
      <c r="F764" s="290"/>
      <c r="G764" s="292"/>
      <c r="H764" s="116"/>
      <c r="I764" s="292"/>
      <c r="J764" s="116"/>
      <c r="K764" s="370"/>
      <c r="L764" s="370"/>
      <c r="M764" s="370"/>
      <c r="N764" s="371"/>
      <c r="O764" s="371"/>
      <c r="P764" s="371"/>
      <c r="Q764" s="371"/>
      <c r="R764" s="371"/>
      <c r="S764" s="371"/>
      <c r="T764" s="443"/>
      <c r="U764" s="539"/>
      <c r="V764" s="117"/>
      <c r="W764" s="118"/>
      <c r="X764" s="119"/>
      <c r="Y764" s="120"/>
      <c r="Z764" s="122"/>
      <c r="AA764" s="121"/>
      <c r="AB764" s="443"/>
      <c r="AC764" s="734"/>
      <c r="AD764" s="372"/>
      <c r="AE764" s="485"/>
      <c r="AF764" s="373" t="str">
        <f t="shared" si="208"/>
        <v/>
      </c>
      <c r="AG764" s="373" t="str">
        <f t="shared" si="209"/>
        <v/>
      </c>
      <c r="AH764" s="374" t="str">
        <f t="shared" si="210"/>
        <v/>
      </c>
      <c r="AI764" s="375" t="str">
        <f t="shared" si="211"/>
        <v/>
      </c>
      <c r="AJ764" s="375" t="str">
        <f t="shared" si="212"/>
        <v/>
      </c>
      <c r="AK764" s="375" t="str">
        <f t="shared" si="213"/>
        <v/>
      </c>
      <c r="AL764" s="375" t="str">
        <f t="shared" si="214"/>
        <v/>
      </c>
      <c r="AM764" s="375" t="str">
        <f t="shared" si="215"/>
        <v/>
      </c>
      <c r="AN764" s="376" t="str">
        <f>IF(AF764="","",IF(OR(AH764="",AH764="-"),"－",IF(OR(AM764=8,AM764=9),"",IF(OR(AJ764=3,AJ764=4,AJ764=5,AJ764=6),VLOOKUP(AH764,INDEX((係数_バス貨物_ガソリン,係数_バス貨物_CNG,係数_バス貨物_軽油,係数_バス貨物_メタノール,係数_バス貨物_LPG),MATCH(AL764,【参考】排出ガスレベル!$AI$4:$AI$671,1),1,AR764):INDEX((係数_バス貨物_ガソリン,係数_バス貨物_CNG,係数_バス貨物_軽油,係数_バス貨物_メタノール,係数_バス貨物_LPG),MATCH(AL764+1,【参考】排出ガスレベル!$AI$4:$AI$671,1)-1,5,AR764),2,FALSE),IF(OR(AJ764=1,AJ764=2),VLOOKUP(AH764,INDEX((係数_乗用_ガソリン,係数_乗用_CNG,係数_乗用_軽油,係数_乗用_メタノール,係数_乗用_LPG),1,1,AR764):INDEX((係数_乗用_ガソリン,係数_乗用_CNG,係数_乗用_軽油,係数_乗用_メタノール,係数_乗用_LPG),125,5,AR764),2,FALSE))))))</f>
        <v/>
      </c>
      <c r="AO764" s="376" t="str">
        <f>IF(T764="","",IF(OR(AH764="",AH764="-"),"－",IF(OR(AM764=8,AM764=9),"",IF(OR(AJ764=3,AJ764=4,AJ764=5,AJ764=6),VLOOKUP(AH764,INDEX((係数_バス貨物_ガソリン,係数_バス貨物_CNG,係数_バス貨物_軽油,係数_バス貨物_メタノール,係数_バス貨物_LPG),MATCH(AL764,【参考】排出ガスレベル!$AI$4:$AI$671,1),1,AR764):INDEX((係数_バス貨物_ガソリン,係数_バス貨物_CNG,係数_バス貨物_軽油,係数_バス貨物_メタノール,係数_バス貨物_LPG),MATCH(AL764+1,【参考】排出ガスレベル!$AI$4:$AI$671,1)-1,5,AR764),3,FALSE),IF(OR(AJ764=1,AJ764=2),VLOOKUP(AH764,INDEX((係数_乗用_ガソリン,係数_乗用_CNG,係数_乗用_軽油,係数_乗用_メタノール,係数_乗用_LPG),1,1,AR764):INDEX((係数_乗用_ガソリン,係数_乗用_CNG,係数_乗用_軽油,係数_乗用_メタノール,係数_乗用_LPG),125,5,AR764),3,FALSE))))))</f>
        <v/>
      </c>
      <c r="AP764" s="375" t="str">
        <f t="shared" si="216"/>
        <v/>
      </c>
      <c r="AQ764" s="444" t="str">
        <f t="shared" si="217"/>
        <v/>
      </c>
      <c r="AR764" s="375" t="str">
        <f t="shared" si="218"/>
        <v/>
      </c>
      <c r="AS764" s="377" t="str">
        <f t="shared" si="219"/>
        <v/>
      </c>
      <c r="AT764" s="378" t="str">
        <f t="shared" si="220"/>
        <v/>
      </c>
      <c r="AX764" s="625" t="b">
        <f t="shared" si="221"/>
        <v>0</v>
      </c>
      <c r="AY764" s="7" t="str">
        <f t="shared" si="222"/>
        <v>FALSEFALSEFALSE</v>
      </c>
      <c r="AZ764" s="626">
        <f t="shared" si="206"/>
        <v>0</v>
      </c>
      <c r="BA764" s="627" t="str">
        <f t="shared" si="223"/>
        <v/>
      </c>
      <c r="BB764" s="627">
        <f t="shared" si="207"/>
        <v>0</v>
      </c>
    </row>
    <row r="765" spans="1:54">
      <c r="A765" s="381">
        <v>708</v>
      </c>
      <c r="B765" s="117"/>
      <c r="C765" s="288"/>
      <c r="D765" s="289"/>
      <c r="E765" s="289"/>
      <c r="F765" s="290"/>
      <c r="G765" s="292"/>
      <c r="H765" s="116"/>
      <c r="I765" s="292"/>
      <c r="J765" s="116"/>
      <c r="K765" s="370"/>
      <c r="L765" s="370"/>
      <c r="M765" s="370"/>
      <c r="N765" s="371"/>
      <c r="O765" s="371"/>
      <c r="P765" s="371"/>
      <c r="Q765" s="371"/>
      <c r="R765" s="371"/>
      <c r="S765" s="371"/>
      <c r="T765" s="443"/>
      <c r="U765" s="539"/>
      <c r="V765" s="117"/>
      <c r="W765" s="118"/>
      <c r="X765" s="119"/>
      <c r="Y765" s="120"/>
      <c r="Z765" s="122"/>
      <c r="AA765" s="121"/>
      <c r="AB765" s="443"/>
      <c r="AC765" s="734"/>
      <c r="AD765" s="372"/>
      <c r="AE765" s="485"/>
      <c r="AF765" s="373" t="str">
        <f t="shared" si="208"/>
        <v/>
      </c>
      <c r="AG765" s="373" t="str">
        <f t="shared" si="209"/>
        <v/>
      </c>
      <c r="AH765" s="374" t="str">
        <f t="shared" si="210"/>
        <v/>
      </c>
      <c r="AI765" s="375" t="str">
        <f t="shared" si="211"/>
        <v/>
      </c>
      <c r="AJ765" s="375" t="str">
        <f t="shared" si="212"/>
        <v/>
      </c>
      <c r="AK765" s="375" t="str">
        <f t="shared" si="213"/>
        <v/>
      </c>
      <c r="AL765" s="375" t="str">
        <f t="shared" si="214"/>
        <v/>
      </c>
      <c r="AM765" s="375" t="str">
        <f t="shared" si="215"/>
        <v/>
      </c>
      <c r="AN765" s="376" t="str">
        <f>IF(AF765="","",IF(OR(AH765="",AH765="-"),"－",IF(OR(AM765=8,AM765=9),"",IF(OR(AJ765=3,AJ765=4,AJ765=5,AJ765=6),VLOOKUP(AH765,INDEX((係数_バス貨物_ガソリン,係数_バス貨物_CNG,係数_バス貨物_軽油,係数_バス貨物_メタノール,係数_バス貨物_LPG),MATCH(AL765,【参考】排出ガスレベル!$AI$4:$AI$671,1),1,AR765):INDEX((係数_バス貨物_ガソリン,係数_バス貨物_CNG,係数_バス貨物_軽油,係数_バス貨物_メタノール,係数_バス貨物_LPG),MATCH(AL765+1,【参考】排出ガスレベル!$AI$4:$AI$671,1)-1,5,AR765),2,FALSE),IF(OR(AJ765=1,AJ765=2),VLOOKUP(AH765,INDEX((係数_乗用_ガソリン,係数_乗用_CNG,係数_乗用_軽油,係数_乗用_メタノール,係数_乗用_LPG),1,1,AR765):INDEX((係数_乗用_ガソリン,係数_乗用_CNG,係数_乗用_軽油,係数_乗用_メタノール,係数_乗用_LPG),125,5,AR765),2,FALSE))))))</f>
        <v/>
      </c>
      <c r="AO765" s="376" t="str">
        <f>IF(T765="","",IF(OR(AH765="",AH765="-"),"－",IF(OR(AM765=8,AM765=9),"",IF(OR(AJ765=3,AJ765=4,AJ765=5,AJ765=6),VLOOKUP(AH765,INDEX((係数_バス貨物_ガソリン,係数_バス貨物_CNG,係数_バス貨物_軽油,係数_バス貨物_メタノール,係数_バス貨物_LPG),MATCH(AL765,【参考】排出ガスレベル!$AI$4:$AI$671,1),1,AR765):INDEX((係数_バス貨物_ガソリン,係数_バス貨物_CNG,係数_バス貨物_軽油,係数_バス貨物_メタノール,係数_バス貨物_LPG),MATCH(AL765+1,【参考】排出ガスレベル!$AI$4:$AI$671,1)-1,5,AR765),3,FALSE),IF(OR(AJ765=1,AJ765=2),VLOOKUP(AH765,INDEX((係数_乗用_ガソリン,係数_乗用_CNG,係数_乗用_軽油,係数_乗用_メタノール,係数_乗用_LPG),1,1,AR765):INDEX((係数_乗用_ガソリン,係数_乗用_CNG,係数_乗用_軽油,係数_乗用_メタノール,係数_乗用_LPG),125,5,AR765),3,FALSE))))))</f>
        <v/>
      </c>
      <c r="AP765" s="375" t="str">
        <f t="shared" si="216"/>
        <v/>
      </c>
      <c r="AQ765" s="444" t="str">
        <f t="shared" si="217"/>
        <v/>
      </c>
      <c r="AR765" s="375" t="str">
        <f t="shared" si="218"/>
        <v/>
      </c>
      <c r="AS765" s="377" t="str">
        <f t="shared" si="219"/>
        <v/>
      </c>
      <c r="AT765" s="378" t="str">
        <f t="shared" si="220"/>
        <v/>
      </c>
      <c r="AX765" s="625" t="b">
        <f t="shared" si="221"/>
        <v>0</v>
      </c>
      <c r="AY765" s="7" t="str">
        <f t="shared" si="222"/>
        <v>FALSEFALSEFALSE</v>
      </c>
      <c r="AZ765" s="626">
        <f t="shared" si="206"/>
        <v>0</v>
      </c>
      <c r="BA765" s="627" t="str">
        <f t="shared" si="223"/>
        <v/>
      </c>
      <c r="BB765" s="627">
        <f t="shared" si="207"/>
        <v>0</v>
      </c>
    </row>
    <row r="766" spans="1:54">
      <c r="A766" s="381">
        <v>709</v>
      </c>
      <c r="B766" s="117"/>
      <c r="C766" s="288"/>
      <c r="D766" s="289"/>
      <c r="E766" s="289"/>
      <c r="F766" s="290"/>
      <c r="G766" s="292"/>
      <c r="H766" s="116"/>
      <c r="I766" s="292"/>
      <c r="J766" s="116"/>
      <c r="K766" s="370"/>
      <c r="L766" s="370"/>
      <c r="M766" s="370"/>
      <c r="N766" s="371"/>
      <c r="O766" s="371"/>
      <c r="P766" s="371"/>
      <c r="Q766" s="371"/>
      <c r="R766" s="371"/>
      <c r="S766" s="371"/>
      <c r="T766" s="443"/>
      <c r="U766" s="539"/>
      <c r="V766" s="117"/>
      <c r="W766" s="118"/>
      <c r="X766" s="119"/>
      <c r="Y766" s="120"/>
      <c r="Z766" s="122"/>
      <c r="AA766" s="121"/>
      <c r="AB766" s="443"/>
      <c r="AC766" s="734"/>
      <c r="AD766" s="372"/>
      <c r="AE766" s="485"/>
      <c r="AF766" s="373" t="str">
        <f t="shared" si="208"/>
        <v/>
      </c>
      <c r="AG766" s="373" t="str">
        <f t="shared" si="209"/>
        <v/>
      </c>
      <c r="AH766" s="374" t="str">
        <f t="shared" si="210"/>
        <v/>
      </c>
      <c r="AI766" s="375" t="str">
        <f t="shared" si="211"/>
        <v/>
      </c>
      <c r="AJ766" s="375" t="str">
        <f t="shared" si="212"/>
        <v/>
      </c>
      <c r="AK766" s="375" t="str">
        <f t="shared" si="213"/>
        <v/>
      </c>
      <c r="AL766" s="375" t="str">
        <f t="shared" si="214"/>
        <v/>
      </c>
      <c r="AM766" s="375" t="str">
        <f t="shared" si="215"/>
        <v/>
      </c>
      <c r="AN766" s="376" t="str">
        <f>IF(AF766="","",IF(OR(AH766="",AH766="-"),"－",IF(OR(AM766=8,AM766=9),"",IF(OR(AJ766=3,AJ766=4,AJ766=5,AJ766=6),VLOOKUP(AH766,INDEX((係数_バス貨物_ガソリン,係数_バス貨物_CNG,係数_バス貨物_軽油,係数_バス貨物_メタノール,係数_バス貨物_LPG),MATCH(AL766,【参考】排出ガスレベル!$AI$4:$AI$671,1),1,AR766):INDEX((係数_バス貨物_ガソリン,係数_バス貨物_CNG,係数_バス貨物_軽油,係数_バス貨物_メタノール,係数_バス貨物_LPG),MATCH(AL766+1,【参考】排出ガスレベル!$AI$4:$AI$671,1)-1,5,AR766),2,FALSE),IF(OR(AJ766=1,AJ766=2),VLOOKUP(AH766,INDEX((係数_乗用_ガソリン,係数_乗用_CNG,係数_乗用_軽油,係数_乗用_メタノール,係数_乗用_LPG),1,1,AR766):INDEX((係数_乗用_ガソリン,係数_乗用_CNG,係数_乗用_軽油,係数_乗用_メタノール,係数_乗用_LPG),125,5,AR766),2,FALSE))))))</f>
        <v/>
      </c>
      <c r="AO766" s="376" t="str">
        <f>IF(T766="","",IF(OR(AH766="",AH766="-"),"－",IF(OR(AM766=8,AM766=9),"",IF(OR(AJ766=3,AJ766=4,AJ766=5,AJ766=6),VLOOKUP(AH766,INDEX((係数_バス貨物_ガソリン,係数_バス貨物_CNG,係数_バス貨物_軽油,係数_バス貨物_メタノール,係数_バス貨物_LPG),MATCH(AL766,【参考】排出ガスレベル!$AI$4:$AI$671,1),1,AR766):INDEX((係数_バス貨物_ガソリン,係数_バス貨物_CNG,係数_バス貨物_軽油,係数_バス貨物_メタノール,係数_バス貨物_LPG),MATCH(AL766+1,【参考】排出ガスレベル!$AI$4:$AI$671,1)-1,5,AR766),3,FALSE),IF(OR(AJ766=1,AJ766=2),VLOOKUP(AH766,INDEX((係数_乗用_ガソリン,係数_乗用_CNG,係数_乗用_軽油,係数_乗用_メタノール,係数_乗用_LPG),1,1,AR766):INDEX((係数_乗用_ガソリン,係数_乗用_CNG,係数_乗用_軽油,係数_乗用_メタノール,係数_乗用_LPG),125,5,AR766),3,FALSE))))))</f>
        <v/>
      </c>
      <c r="AP766" s="375" t="str">
        <f t="shared" si="216"/>
        <v/>
      </c>
      <c r="AQ766" s="444" t="str">
        <f t="shared" si="217"/>
        <v/>
      </c>
      <c r="AR766" s="375" t="str">
        <f t="shared" si="218"/>
        <v/>
      </c>
      <c r="AS766" s="377" t="str">
        <f t="shared" si="219"/>
        <v/>
      </c>
      <c r="AT766" s="378" t="str">
        <f t="shared" si="220"/>
        <v/>
      </c>
      <c r="AX766" s="625" t="b">
        <f t="shared" si="221"/>
        <v>0</v>
      </c>
      <c r="AY766" s="7" t="str">
        <f t="shared" si="222"/>
        <v>FALSEFALSEFALSE</v>
      </c>
      <c r="AZ766" s="626">
        <f t="shared" si="206"/>
        <v>0</v>
      </c>
      <c r="BA766" s="627" t="str">
        <f t="shared" si="223"/>
        <v/>
      </c>
      <c r="BB766" s="627">
        <f t="shared" si="207"/>
        <v>0</v>
      </c>
    </row>
    <row r="767" spans="1:54">
      <c r="A767" s="381">
        <v>710</v>
      </c>
      <c r="B767" s="117"/>
      <c r="C767" s="288"/>
      <c r="D767" s="289"/>
      <c r="E767" s="289"/>
      <c r="F767" s="290"/>
      <c r="G767" s="292"/>
      <c r="H767" s="116"/>
      <c r="I767" s="292"/>
      <c r="J767" s="116"/>
      <c r="K767" s="370"/>
      <c r="L767" s="370"/>
      <c r="M767" s="370"/>
      <c r="N767" s="371"/>
      <c r="O767" s="371"/>
      <c r="P767" s="371"/>
      <c r="Q767" s="371"/>
      <c r="R767" s="371"/>
      <c r="S767" s="371"/>
      <c r="T767" s="443"/>
      <c r="U767" s="539"/>
      <c r="V767" s="117"/>
      <c r="W767" s="118"/>
      <c r="X767" s="119"/>
      <c r="Y767" s="120"/>
      <c r="Z767" s="122"/>
      <c r="AA767" s="121"/>
      <c r="AB767" s="443"/>
      <c r="AC767" s="734"/>
      <c r="AD767" s="372"/>
      <c r="AE767" s="485"/>
      <c r="AF767" s="373" t="str">
        <f t="shared" si="208"/>
        <v/>
      </c>
      <c r="AG767" s="373" t="str">
        <f t="shared" si="209"/>
        <v/>
      </c>
      <c r="AH767" s="374" t="str">
        <f t="shared" si="210"/>
        <v/>
      </c>
      <c r="AI767" s="375" t="str">
        <f t="shared" si="211"/>
        <v/>
      </c>
      <c r="AJ767" s="375" t="str">
        <f t="shared" si="212"/>
        <v/>
      </c>
      <c r="AK767" s="375" t="str">
        <f t="shared" si="213"/>
        <v/>
      </c>
      <c r="AL767" s="375" t="str">
        <f t="shared" si="214"/>
        <v/>
      </c>
      <c r="AM767" s="375" t="str">
        <f t="shared" si="215"/>
        <v/>
      </c>
      <c r="AN767" s="376" t="str">
        <f>IF(AF767="","",IF(OR(AH767="",AH767="-"),"－",IF(OR(AM767=8,AM767=9),"",IF(OR(AJ767=3,AJ767=4,AJ767=5,AJ767=6),VLOOKUP(AH767,INDEX((係数_バス貨物_ガソリン,係数_バス貨物_CNG,係数_バス貨物_軽油,係数_バス貨物_メタノール,係数_バス貨物_LPG),MATCH(AL767,【参考】排出ガスレベル!$AI$4:$AI$671,1),1,AR767):INDEX((係数_バス貨物_ガソリン,係数_バス貨物_CNG,係数_バス貨物_軽油,係数_バス貨物_メタノール,係数_バス貨物_LPG),MATCH(AL767+1,【参考】排出ガスレベル!$AI$4:$AI$671,1)-1,5,AR767),2,FALSE),IF(OR(AJ767=1,AJ767=2),VLOOKUP(AH767,INDEX((係数_乗用_ガソリン,係数_乗用_CNG,係数_乗用_軽油,係数_乗用_メタノール,係数_乗用_LPG),1,1,AR767):INDEX((係数_乗用_ガソリン,係数_乗用_CNG,係数_乗用_軽油,係数_乗用_メタノール,係数_乗用_LPG),125,5,AR767),2,FALSE))))))</f>
        <v/>
      </c>
      <c r="AO767" s="376" t="str">
        <f>IF(T767="","",IF(OR(AH767="",AH767="-"),"－",IF(OR(AM767=8,AM767=9),"",IF(OR(AJ767=3,AJ767=4,AJ767=5,AJ767=6),VLOOKUP(AH767,INDEX((係数_バス貨物_ガソリン,係数_バス貨物_CNG,係数_バス貨物_軽油,係数_バス貨物_メタノール,係数_バス貨物_LPG),MATCH(AL767,【参考】排出ガスレベル!$AI$4:$AI$671,1),1,AR767):INDEX((係数_バス貨物_ガソリン,係数_バス貨物_CNG,係数_バス貨物_軽油,係数_バス貨物_メタノール,係数_バス貨物_LPG),MATCH(AL767+1,【参考】排出ガスレベル!$AI$4:$AI$671,1)-1,5,AR767),3,FALSE),IF(OR(AJ767=1,AJ767=2),VLOOKUP(AH767,INDEX((係数_乗用_ガソリン,係数_乗用_CNG,係数_乗用_軽油,係数_乗用_メタノール,係数_乗用_LPG),1,1,AR767):INDEX((係数_乗用_ガソリン,係数_乗用_CNG,係数_乗用_軽油,係数_乗用_メタノール,係数_乗用_LPG),125,5,AR767),3,FALSE))))))</f>
        <v/>
      </c>
      <c r="AP767" s="375" t="str">
        <f t="shared" si="216"/>
        <v/>
      </c>
      <c r="AQ767" s="444" t="str">
        <f t="shared" si="217"/>
        <v/>
      </c>
      <c r="AR767" s="375" t="str">
        <f t="shared" si="218"/>
        <v/>
      </c>
      <c r="AS767" s="377" t="str">
        <f t="shared" si="219"/>
        <v/>
      </c>
      <c r="AT767" s="378" t="str">
        <f t="shared" si="220"/>
        <v/>
      </c>
      <c r="AX767" s="625" t="b">
        <f t="shared" si="221"/>
        <v>0</v>
      </c>
      <c r="AY767" s="7" t="str">
        <f t="shared" si="222"/>
        <v>FALSEFALSEFALSE</v>
      </c>
      <c r="AZ767" s="626">
        <f t="shared" si="206"/>
        <v>0</v>
      </c>
      <c r="BA767" s="627" t="str">
        <f t="shared" si="223"/>
        <v/>
      </c>
      <c r="BB767" s="627">
        <f t="shared" si="207"/>
        <v>0</v>
      </c>
    </row>
    <row r="768" spans="1:54">
      <c r="A768" s="381">
        <v>711</v>
      </c>
      <c r="B768" s="117"/>
      <c r="C768" s="288"/>
      <c r="D768" s="289"/>
      <c r="E768" s="289"/>
      <c r="F768" s="290"/>
      <c r="G768" s="292"/>
      <c r="H768" s="116"/>
      <c r="I768" s="292"/>
      <c r="J768" s="116"/>
      <c r="K768" s="370"/>
      <c r="L768" s="370"/>
      <c r="M768" s="370"/>
      <c r="N768" s="371"/>
      <c r="O768" s="371"/>
      <c r="P768" s="371"/>
      <c r="Q768" s="371"/>
      <c r="R768" s="371"/>
      <c r="S768" s="371"/>
      <c r="T768" s="443"/>
      <c r="U768" s="539"/>
      <c r="V768" s="117"/>
      <c r="W768" s="118"/>
      <c r="X768" s="119"/>
      <c r="Y768" s="120"/>
      <c r="Z768" s="122"/>
      <c r="AA768" s="121"/>
      <c r="AB768" s="443"/>
      <c r="AC768" s="734"/>
      <c r="AD768" s="372"/>
      <c r="AE768" s="485"/>
      <c r="AF768" s="373" t="str">
        <f t="shared" si="208"/>
        <v/>
      </c>
      <c r="AG768" s="373" t="str">
        <f t="shared" si="209"/>
        <v/>
      </c>
      <c r="AH768" s="374" t="str">
        <f t="shared" si="210"/>
        <v/>
      </c>
      <c r="AI768" s="375" t="str">
        <f t="shared" si="211"/>
        <v/>
      </c>
      <c r="AJ768" s="375" t="str">
        <f t="shared" si="212"/>
        <v/>
      </c>
      <c r="AK768" s="375" t="str">
        <f t="shared" si="213"/>
        <v/>
      </c>
      <c r="AL768" s="375" t="str">
        <f t="shared" si="214"/>
        <v/>
      </c>
      <c r="AM768" s="375" t="str">
        <f t="shared" si="215"/>
        <v/>
      </c>
      <c r="AN768" s="376" t="str">
        <f>IF(AF768="","",IF(OR(AH768="",AH768="-"),"－",IF(OR(AM768=8,AM768=9),"",IF(OR(AJ768=3,AJ768=4,AJ768=5,AJ768=6),VLOOKUP(AH768,INDEX((係数_バス貨物_ガソリン,係数_バス貨物_CNG,係数_バス貨物_軽油,係数_バス貨物_メタノール,係数_バス貨物_LPG),MATCH(AL768,【参考】排出ガスレベル!$AI$4:$AI$671,1),1,AR768):INDEX((係数_バス貨物_ガソリン,係数_バス貨物_CNG,係数_バス貨物_軽油,係数_バス貨物_メタノール,係数_バス貨物_LPG),MATCH(AL768+1,【参考】排出ガスレベル!$AI$4:$AI$671,1)-1,5,AR768),2,FALSE),IF(OR(AJ768=1,AJ768=2),VLOOKUP(AH768,INDEX((係数_乗用_ガソリン,係数_乗用_CNG,係数_乗用_軽油,係数_乗用_メタノール,係数_乗用_LPG),1,1,AR768):INDEX((係数_乗用_ガソリン,係数_乗用_CNG,係数_乗用_軽油,係数_乗用_メタノール,係数_乗用_LPG),125,5,AR768),2,FALSE))))))</f>
        <v/>
      </c>
      <c r="AO768" s="376" t="str">
        <f>IF(T768="","",IF(OR(AH768="",AH768="-"),"－",IF(OR(AM768=8,AM768=9),"",IF(OR(AJ768=3,AJ768=4,AJ768=5,AJ768=6),VLOOKUP(AH768,INDEX((係数_バス貨物_ガソリン,係数_バス貨物_CNG,係数_バス貨物_軽油,係数_バス貨物_メタノール,係数_バス貨物_LPG),MATCH(AL768,【参考】排出ガスレベル!$AI$4:$AI$671,1),1,AR768):INDEX((係数_バス貨物_ガソリン,係数_バス貨物_CNG,係数_バス貨物_軽油,係数_バス貨物_メタノール,係数_バス貨物_LPG),MATCH(AL768+1,【参考】排出ガスレベル!$AI$4:$AI$671,1)-1,5,AR768),3,FALSE),IF(OR(AJ768=1,AJ768=2),VLOOKUP(AH768,INDEX((係数_乗用_ガソリン,係数_乗用_CNG,係数_乗用_軽油,係数_乗用_メタノール,係数_乗用_LPG),1,1,AR768):INDEX((係数_乗用_ガソリン,係数_乗用_CNG,係数_乗用_軽油,係数_乗用_メタノール,係数_乗用_LPG),125,5,AR768),3,FALSE))))))</f>
        <v/>
      </c>
      <c r="AP768" s="375" t="str">
        <f t="shared" si="216"/>
        <v/>
      </c>
      <c r="AQ768" s="444" t="str">
        <f t="shared" si="217"/>
        <v/>
      </c>
      <c r="AR768" s="375" t="str">
        <f t="shared" si="218"/>
        <v/>
      </c>
      <c r="AS768" s="377" t="str">
        <f t="shared" si="219"/>
        <v/>
      </c>
      <c r="AT768" s="378" t="str">
        <f t="shared" si="220"/>
        <v/>
      </c>
      <c r="AX768" s="625" t="b">
        <f t="shared" si="221"/>
        <v>0</v>
      </c>
      <c r="AY768" s="7" t="str">
        <f t="shared" si="222"/>
        <v>FALSEFALSEFALSE</v>
      </c>
      <c r="AZ768" s="626">
        <f t="shared" si="206"/>
        <v>0</v>
      </c>
      <c r="BA768" s="627" t="str">
        <f t="shared" si="223"/>
        <v/>
      </c>
      <c r="BB768" s="627">
        <f t="shared" si="207"/>
        <v>0</v>
      </c>
    </row>
    <row r="769" spans="1:54">
      <c r="A769" s="381">
        <v>712</v>
      </c>
      <c r="B769" s="117"/>
      <c r="C769" s="288"/>
      <c r="D769" s="289"/>
      <c r="E769" s="289"/>
      <c r="F769" s="290"/>
      <c r="G769" s="292"/>
      <c r="H769" s="116"/>
      <c r="I769" s="292"/>
      <c r="J769" s="116"/>
      <c r="K769" s="370"/>
      <c r="L769" s="370"/>
      <c r="M769" s="370"/>
      <c r="N769" s="371"/>
      <c r="O769" s="371"/>
      <c r="P769" s="371"/>
      <c r="Q769" s="371"/>
      <c r="R769" s="371"/>
      <c r="S769" s="371"/>
      <c r="T769" s="443"/>
      <c r="U769" s="539"/>
      <c r="V769" s="117"/>
      <c r="W769" s="118"/>
      <c r="X769" s="119"/>
      <c r="Y769" s="120"/>
      <c r="Z769" s="122"/>
      <c r="AA769" s="121"/>
      <c r="AB769" s="443"/>
      <c r="AC769" s="734"/>
      <c r="AD769" s="372"/>
      <c r="AE769" s="485"/>
      <c r="AF769" s="373" t="str">
        <f t="shared" si="208"/>
        <v/>
      </c>
      <c r="AG769" s="373" t="str">
        <f t="shared" si="209"/>
        <v/>
      </c>
      <c r="AH769" s="374" t="str">
        <f t="shared" si="210"/>
        <v/>
      </c>
      <c r="AI769" s="375" t="str">
        <f t="shared" si="211"/>
        <v/>
      </c>
      <c r="AJ769" s="375" t="str">
        <f t="shared" si="212"/>
        <v/>
      </c>
      <c r="AK769" s="375" t="str">
        <f t="shared" si="213"/>
        <v/>
      </c>
      <c r="AL769" s="375" t="str">
        <f t="shared" si="214"/>
        <v/>
      </c>
      <c r="AM769" s="375" t="str">
        <f t="shared" si="215"/>
        <v/>
      </c>
      <c r="AN769" s="376" t="str">
        <f>IF(AF769="","",IF(OR(AH769="",AH769="-"),"－",IF(OR(AM769=8,AM769=9),"",IF(OR(AJ769=3,AJ769=4,AJ769=5,AJ769=6),VLOOKUP(AH769,INDEX((係数_バス貨物_ガソリン,係数_バス貨物_CNG,係数_バス貨物_軽油,係数_バス貨物_メタノール,係数_バス貨物_LPG),MATCH(AL769,【参考】排出ガスレベル!$AI$4:$AI$671,1),1,AR769):INDEX((係数_バス貨物_ガソリン,係数_バス貨物_CNG,係数_バス貨物_軽油,係数_バス貨物_メタノール,係数_バス貨物_LPG),MATCH(AL769+1,【参考】排出ガスレベル!$AI$4:$AI$671,1)-1,5,AR769),2,FALSE),IF(OR(AJ769=1,AJ769=2),VLOOKUP(AH769,INDEX((係数_乗用_ガソリン,係数_乗用_CNG,係数_乗用_軽油,係数_乗用_メタノール,係数_乗用_LPG),1,1,AR769):INDEX((係数_乗用_ガソリン,係数_乗用_CNG,係数_乗用_軽油,係数_乗用_メタノール,係数_乗用_LPG),125,5,AR769),2,FALSE))))))</f>
        <v/>
      </c>
      <c r="AO769" s="376" t="str">
        <f>IF(T769="","",IF(OR(AH769="",AH769="-"),"－",IF(OR(AM769=8,AM769=9),"",IF(OR(AJ769=3,AJ769=4,AJ769=5,AJ769=6),VLOOKUP(AH769,INDEX((係数_バス貨物_ガソリン,係数_バス貨物_CNG,係数_バス貨物_軽油,係数_バス貨物_メタノール,係数_バス貨物_LPG),MATCH(AL769,【参考】排出ガスレベル!$AI$4:$AI$671,1),1,AR769):INDEX((係数_バス貨物_ガソリン,係数_バス貨物_CNG,係数_バス貨物_軽油,係数_バス貨物_メタノール,係数_バス貨物_LPG),MATCH(AL769+1,【参考】排出ガスレベル!$AI$4:$AI$671,1)-1,5,AR769),3,FALSE),IF(OR(AJ769=1,AJ769=2),VLOOKUP(AH769,INDEX((係数_乗用_ガソリン,係数_乗用_CNG,係数_乗用_軽油,係数_乗用_メタノール,係数_乗用_LPG),1,1,AR769):INDEX((係数_乗用_ガソリン,係数_乗用_CNG,係数_乗用_軽油,係数_乗用_メタノール,係数_乗用_LPG),125,5,AR769),3,FALSE))))))</f>
        <v/>
      </c>
      <c r="AP769" s="375" t="str">
        <f t="shared" si="216"/>
        <v/>
      </c>
      <c r="AQ769" s="444" t="str">
        <f t="shared" si="217"/>
        <v/>
      </c>
      <c r="AR769" s="375" t="str">
        <f t="shared" si="218"/>
        <v/>
      </c>
      <c r="AS769" s="377" t="str">
        <f t="shared" si="219"/>
        <v/>
      </c>
      <c r="AT769" s="378" t="str">
        <f t="shared" si="220"/>
        <v/>
      </c>
      <c r="AX769" s="625" t="b">
        <f t="shared" si="221"/>
        <v>0</v>
      </c>
      <c r="AY769" s="7" t="str">
        <f t="shared" si="222"/>
        <v>FALSEFALSEFALSE</v>
      </c>
      <c r="AZ769" s="626">
        <f t="shared" si="206"/>
        <v>0</v>
      </c>
      <c r="BA769" s="627" t="str">
        <f t="shared" si="223"/>
        <v/>
      </c>
      <c r="BB769" s="627">
        <f t="shared" si="207"/>
        <v>0</v>
      </c>
    </row>
    <row r="770" spans="1:54">
      <c r="A770" s="381">
        <v>713</v>
      </c>
      <c r="B770" s="117"/>
      <c r="C770" s="288"/>
      <c r="D770" s="289"/>
      <c r="E770" s="289"/>
      <c r="F770" s="290"/>
      <c r="G770" s="292"/>
      <c r="H770" s="116"/>
      <c r="I770" s="292"/>
      <c r="J770" s="116"/>
      <c r="K770" s="370"/>
      <c r="L770" s="370"/>
      <c r="M770" s="370"/>
      <c r="N770" s="371"/>
      <c r="O770" s="371"/>
      <c r="P770" s="371"/>
      <c r="Q770" s="371"/>
      <c r="R770" s="371"/>
      <c r="S770" s="371"/>
      <c r="T770" s="443"/>
      <c r="U770" s="539"/>
      <c r="V770" s="117"/>
      <c r="W770" s="118"/>
      <c r="X770" s="119"/>
      <c r="Y770" s="120"/>
      <c r="Z770" s="122"/>
      <c r="AA770" s="121"/>
      <c r="AB770" s="443"/>
      <c r="AC770" s="734"/>
      <c r="AD770" s="372"/>
      <c r="AE770" s="485"/>
      <c r="AF770" s="373" t="str">
        <f t="shared" si="208"/>
        <v/>
      </c>
      <c r="AG770" s="373" t="str">
        <f t="shared" si="209"/>
        <v/>
      </c>
      <c r="AH770" s="374" t="str">
        <f t="shared" si="210"/>
        <v/>
      </c>
      <c r="AI770" s="375" t="str">
        <f t="shared" si="211"/>
        <v/>
      </c>
      <c r="AJ770" s="375" t="str">
        <f t="shared" si="212"/>
        <v/>
      </c>
      <c r="AK770" s="375" t="str">
        <f t="shared" si="213"/>
        <v/>
      </c>
      <c r="AL770" s="375" t="str">
        <f t="shared" si="214"/>
        <v/>
      </c>
      <c r="AM770" s="375" t="str">
        <f t="shared" si="215"/>
        <v/>
      </c>
      <c r="AN770" s="376" t="str">
        <f>IF(AF770="","",IF(OR(AH770="",AH770="-"),"－",IF(OR(AM770=8,AM770=9),"",IF(OR(AJ770=3,AJ770=4,AJ770=5,AJ770=6),VLOOKUP(AH770,INDEX((係数_バス貨物_ガソリン,係数_バス貨物_CNG,係数_バス貨物_軽油,係数_バス貨物_メタノール,係数_バス貨物_LPG),MATCH(AL770,【参考】排出ガスレベル!$AI$4:$AI$671,1),1,AR770):INDEX((係数_バス貨物_ガソリン,係数_バス貨物_CNG,係数_バス貨物_軽油,係数_バス貨物_メタノール,係数_バス貨物_LPG),MATCH(AL770+1,【参考】排出ガスレベル!$AI$4:$AI$671,1)-1,5,AR770),2,FALSE),IF(OR(AJ770=1,AJ770=2),VLOOKUP(AH770,INDEX((係数_乗用_ガソリン,係数_乗用_CNG,係数_乗用_軽油,係数_乗用_メタノール,係数_乗用_LPG),1,1,AR770):INDEX((係数_乗用_ガソリン,係数_乗用_CNG,係数_乗用_軽油,係数_乗用_メタノール,係数_乗用_LPG),125,5,AR770),2,FALSE))))))</f>
        <v/>
      </c>
      <c r="AO770" s="376" t="str">
        <f>IF(T770="","",IF(OR(AH770="",AH770="-"),"－",IF(OR(AM770=8,AM770=9),"",IF(OR(AJ770=3,AJ770=4,AJ770=5,AJ770=6),VLOOKUP(AH770,INDEX((係数_バス貨物_ガソリン,係数_バス貨物_CNG,係数_バス貨物_軽油,係数_バス貨物_メタノール,係数_バス貨物_LPG),MATCH(AL770,【参考】排出ガスレベル!$AI$4:$AI$671,1),1,AR770):INDEX((係数_バス貨物_ガソリン,係数_バス貨物_CNG,係数_バス貨物_軽油,係数_バス貨物_メタノール,係数_バス貨物_LPG),MATCH(AL770+1,【参考】排出ガスレベル!$AI$4:$AI$671,1)-1,5,AR770),3,FALSE),IF(OR(AJ770=1,AJ770=2),VLOOKUP(AH770,INDEX((係数_乗用_ガソリン,係数_乗用_CNG,係数_乗用_軽油,係数_乗用_メタノール,係数_乗用_LPG),1,1,AR770):INDEX((係数_乗用_ガソリン,係数_乗用_CNG,係数_乗用_軽油,係数_乗用_メタノール,係数_乗用_LPG),125,5,AR770),3,FALSE))))))</f>
        <v/>
      </c>
      <c r="AP770" s="375" t="str">
        <f t="shared" si="216"/>
        <v/>
      </c>
      <c r="AQ770" s="444" t="str">
        <f t="shared" si="217"/>
        <v/>
      </c>
      <c r="AR770" s="375" t="str">
        <f t="shared" si="218"/>
        <v/>
      </c>
      <c r="AS770" s="377" t="str">
        <f t="shared" si="219"/>
        <v/>
      </c>
      <c r="AT770" s="378" t="str">
        <f t="shared" si="220"/>
        <v/>
      </c>
      <c r="AX770" s="625" t="b">
        <f t="shared" si="221"/>
        <v>0</v>
      </c>
      <c r="AY770" s="7" t="str">
        <f t="shared" si="222"/>
        <v>FALSEFALSEFALSE</v>
      </c>
      <c r="AZ770" s="626">
        <f t="shared" si="206"/>
        <v>0</v>
      </c>
      <c r="BA770" s="627" t="str">
        <f t="shared" si="223"/>
        <v/>
      </c>
      <c r="BB770" s="627">
        <f t="shared" si="207"/>
        <v>0</v>
      </c>
    </row>
    <row r="771" spans="1:54">
      <c r="A771" s="381">
        <v>714</v>
      </c>
      <c r="B771" s="117"/>
      <c r="C771" s="288"/>
      <c r="D771" s="289"/>
      <c r="E771" s="289"/>
      <c r="F771" s="290"/>
      <c r="G771" s="292"/>
      <c r="H771" s="116"/>
      <c r="I771" s="292"/>
      <c r="J771" s="116"/>
      <c r="K771" s="370"/>
      <c r="L771" s="370"/>
      <c r="M771" s="370"/>
      <c r="N771" s="371"/>
      <c r="O771" s="371"/>
      <c r="P771" s="371"/>
      <c r="Q771" s="371"/>
      <c r="R771" s="371"/>
      <c r="S771" s="371"/>
      <c r="T771" s="443"/>
      <c r="U771" s="539"/>
      <c r="V771" s="117"/>
      <c r="W771" s="118"/>
      <c r="X771" s="119"/>
      <c r="Y771" s="120"/>
      <c r="Z771" s="122"/>
      <c r="AA771" s="121"/>
      <c r="AB771" s="443"/>
      <c r="AC771" s="734"/>
      <c r="AD771" s="372"/>
      <c r="AE771" s="485"/>
      <c r="AF771" s="373" t="str">
        <f t="shared" si="208"/>
        <v/>
      </c>
      <c r="AG771" s="373" t="str">
        <f t="shared" si="209"/>
        <v/>
      </c>
      <c r="AH771" s="374" t="str">
        <f t="shared" si="210"/>
        <v/>
      </c>
      <c r="AI771" s="375" t="str">
        <f t="shared" si="211"/>
        <v/>
      </c>
      <c r="AJ771" s="375" t="str">
        <f t="shared" si="212"/>
        <v/>
      </c>
      <c r="AK771" s="375" t="str">
        <f t="shared" si="213"/>
        <v/>
      </c>
      <c r="AL771" s="375" t="str">
        <f t="shared" si="214"/>
        <v/>
      </c>
      <c r="AM771" s="375" t="str">
        <f t="shared" si="215"/>
        <v/>
      </c>
      <c r="AN771" s="376" t="str">
        <f>IF(AF771="","",IF(OR(AH771="",AH771="-"),"－",IF(OR(AM771=8,AM771=9),"",IF(OR(AJ771=3,AJ771=4,AJ771=5,AJ771=6),VLOOKUP(AH771,INDEX((係数_バス貨物_ガソリン,係数_バス貨物_CNG,係数_バス貨物_軽油,係数_バス貨物_メタノール,係数_バス貨物_LPG),MATCH(AL771,【参考】排出ガスレベル!$AI$4:$AI$671,1),1,AR771):INDEX((係数_バス貨物_ガソリン,係数_バス貨物_CNG,係数_バス貨物_軽油,係数_バス貨物_メタノール,係数_バス貨物_LPG),MATCH(AL771+1,【参考】排出ガスレベル!$AI$4:$AI$671,1)-1,5,AR771),2,FALSE),IF(OR(AJ771=1,AJ771=2),VLOOKUP(AH771,INDEX((係数_乗用_ガソリン,係数_乗用_CNG,係数_乗用_軽油,係数_乗用_メタノール,係数_乗用_LPG),1,1,AR771):INDEX((係数_乗用_ガソリン,係数_乗用_CNG,係数_乗用_軽油,係数_乗用_メタノール,係数_乗用_LPG),125,5,AR771),2,FALSE))))))</f>
        <v/>
      </c>
      <c r="AO771" s="376" t="str">
        <f>IF(T771="","",IF(OR(AH771="",AH771="-"),"－",IF(OR(AM771=8,AM771=9),"",IF(OR(AJ771=3,AJ771=4,AJ771=5,AJ771=6),VLOOKUP(AH771,INDEX((係数_バス貨物_ガソリン,係数_バス貨物_CNG,係数_バス貨物_軽油,係数_バス貨物_メタノール,係数_バス貨物_LPG),MATCH(AL771,【参考】排出ガスレベル!$AI$4:$AI$671,1),1,AR771):INDEX((係数_バス貨物_ガソリン,係数_バス貨物_CNG,係数_バス貨物_軽油,係数_バス貨物_メタノール,係数_バス貨物_LPG),MATCH(AL771+1,【参考】排出ガスレベル!$AI$4:$AI$671,1)-1,5,AR771),3,FALSE),IF(OR(AJ771=1,AJ771=2),VLOOKUP(AH771,INDEX((係数_乗用_ガソリン,係数_乗用_CNG,係数_乗用_軽油,係数_乗用_メタノール,係数_乗用_LPG),1,1,AR771):INDEX((係数_乗用_ガソリン,係数_乗用_CNG,係数_乗用_軽油,係数_乗用_メタノール,係数_乗用_LPG),125,5,AR771),3,FALSE))))))</f>
        <v/>
      </c>
      <c r="AP771" s="375" t="str">
        <f t="shared" si="216"/>
        <v/>
      </c>
      <c r="AQ771" s="444" t="str">
        <f t="shared" si="217"/>
        <v/>
      </c>
      <c r="AR771" s="375" t="str">
        <f t="shared" si="218"/>
        <v/>
      </c>
      <c r="AS771" s="377" t="str">
        <f t="shared" si="219"/>
        <v/>
      </c>
      <c r="AT771" s="378" t="str">
        <f t="shared" si="220"/>
        <v/>
      </c>
      <c r="AX771" s="625" t="b">
        <f t="shared" si="221"/>
        <v>0</v>
      </c>
      <c r="AY771" s="7" t="str">
        <f t="shared" si="222"/>
        <v>FALSEFALSEFALSE</v>
      </c>
      <c r="AZ771" s="626">
        <f t="shared" si="206"/>
        <v>0</v>
      </c>
      <c r="BA771" s="627" t="str">
        <f t="shared" si="223"/>
        <v/>
      </c>
      <c r="BB771" s="627">
        <f t="shared" si="207"/>
        <v>0</v>
      </c>
    </row>
    <row r="772" spans="1:54">
      <c r="A772" s="381">
        <v>715</v>
      </c>
      <c r="B772" s="117"/>
      <c r="C772" s="288"/>
      <c r="D772" s="289"/>
      <c r="E772" s="289"/>
      <c r="F772" s="290"/>
      <c r="G772" s="292"/>
      <c r="H772" s="116"/>
      <c r="I772" s="292"/>
      <c r="J772" s="116"/>
      <c r="K772" s="370"/>
      <c r="L772" s="370"/>
      <c r="M772" s="370"/>
      <c r="N772" s="371"/>
      <c r="O772" s="371"/>
      <c r="P772" s="371"/>
      <c r="Q772" s="371"/>
      <c r="R772" s="371"/>
      <c r="S772" s="371"/>
      <c r="T772" s="443"/>
      <c r="U772" s="539"/>
      <c r="V772" s="117"/>
      <c r="W772" s="118"/>
      <c r="X772" s="119"/>
      <c r="Y772" s="120"/>
      <c r="Z772" s="122"/>
      <c r="AA772" s="121"/>
      <c r="AB772" s="443"/>
      <c r="AC772" s="734"/>
      <c r="AD772" s="372"/>
      <c r="AE772" s="485"/>
      <c r="AF772" s="373" t="str">
        <f t="shared" si="208"/>
        <v/>
      </c>
      <c r="AG772" s="373" t="str">
        <f t="shared" si="209"/>
        <v/>
      </c>
      <c r="AH772" s="374" t="str">
        <f t="shared" si="210"/>
        <v/>
      </c>
      <c r="AI772" s="375" t="str">
        <f t="shared" si="211"/>
        <v/>
      </c>
      <c r="AJ772" s="375" t="str">
        <f t="shared" si="212"/>
        <v/>
      </c>
      <c r="AK772" s="375" t="str">
        <f t="shared" si="213"/>
        <v/>
      </c>
      <c r="AL772" s="375" t="str">
        <f t="shared" si="214"/>
        <v/>
      </c>
      <c r="AM772" s="375" t="str">
        <f t="shared" si="215"/>
        <v/>
      </c>
      <c r="AN772" s="376" t="str">
        <f>IF(AF772="","",IF(OR(AH772="",AH772="-"),"－",IF(OR(AM772=8,AM772=9),"",IF(OR(AJ772=3,AJ772=4,AJ772=5,AJ772=6),VLOOKUP(AH772,INDEX((係数_バス貨物_ガソリン,係数_バス貨物_CNG,係数_バス貨物_軽油,係数_バス貨物_メタノール,係数_バス貨物_LPG),MATCH(AL772,【参考】排出ガスレベル!$AI$4:$AI$671,1),1,AR772):INDEX((係数_バス貨物_ガソリン,係数_バス貨物_CNG,係数_バス貨物_軽油,係数_バス貨物_メタノール,係数_バス貨物_LPG),MATCH(AL772+1,【参考】排出ガスレベル!$AI$4:$AI$671,1)-1,5,AR772),2,FALSE),IF(OR(AJ772=1,AJ772=2),VLOOKUP(AH772,INDEX((係数_乗用_ガソリン,係数_乗用_CNG,係数_乗用_軽油,係数_乗用_メタノール,係数_乗用_LPG),1,1,AR772):INDEX((係数_乗用_ガソリン,係数_乗用_CNG,係数_乗用_軽油,係数_乗用_メタノール,係数_乗用_LPG),125,5,AR772),2,FALSE))))))</f>
        <v/>
      </c>
      <c r="AO772" s="376" t="str">
        <f>IF(T772="","",IF(OR(AH772="",AH772="-"),"－",IF(OR(AM772=8,AM772=9),"",IF(OR(AJ772=3,AJ772=4,AJ772=5,AJ772=6),VLOOKUP(AH772,INDEX((係数_バス貨物_ガソリン,係数_バス貨物_CNG,係数_バス貨物_軽油,係数_バス貨物_メタノール,係数_バス貨物_LPG),MATCH(AL772,【参考】排出ガスレベル!$AI$4:$AI$671,1),1,AR772):INDEX((係数_バス貨物_ガソリン,係数_バス貨物_CNG,係数_バス貨物_軽油,係数_バス貨物_メタノール,係数_バス貨物_LPG),MATCH(AL772+1,【参考】排出ガスレベル!$AI$4:$AI$671,1)-1,5,AR772),3,FALSE),IF(OR(AJ772=1,AJ772=2),VLOOKUP(AH772,INDEX((係数_乗用_ガソリン,係数_乗用_CNG,係数_乗用_軽油,係数_乗用_メタノール,係数_乗用_LPG),1,1,AR772):INDEX((係数_乗用_ガソリン,係数_乗用_CNG,係数_乗用_軽油,係数_乗用_メタノール,係数_乗用_LPG),125,5,AR772),3,FALSE))))))</f>
        <v/>
      </c>
      <c r="AP772" s="375" t="str">
        <f t="shared" si="216"/>
        <v/>
      </c>
      <c r="AQ772" s="444" t="str">
        <f t="shared" si="217"/>
        <v/>
      </c>
      <c r="AR772" s="375" t="str">
        <f t="shared" si="218"/>
        <v/>
      </c>
      <c r="AS772" s="377" t="str">
        <f t="shared" si="219"/>
        <v/>
      </c>
      <c r="AT772" s="378" t="str">
        <f t="shared" si="220"/>
        <v/>
      </c>
      <c r="AX772" s="625" t="b">
        <f t="shared" si="221"/>
        <v>0</v>
      </c>
      <c r="AY772" s="7" t="str">
        <f t="shared" si="222"/>
        <v>FALSEFALSEFALSE</v>
      </c>
      <c r="AZ772" s="626">
        <f t="shared" si="206"/>
        <v>0</v>
      </c>
      <c r="BA772" s="627" t="str">
        <f t="shared" si="223"/>
        <v/>
      </c>
      <c r="BB772" s="627">
        <f t="shared" si="207"/>
        <v>0</v>
      </c>
    </row>
    <row r="773" spans="1:54">
      <c r="A773" s="381">
        <v>716</v>
      </c>
      <c r="B773" s="117"/>
      <c r="C773" s="288"/>
      <c r="D773" s="289"/>
      <c r="E773" s="289"/>
      <c r="F773" s="290"/>
      <c r="G773" s="292"/>
      <c r="H773" s="116"/>
      <c r="I773" s="292"/>
      <c r="J773" s="116"/>
      <c r="K773" s="370"/>
      <c r="L773" s="370"/>
      <c r="M773" s="370"/>
      <c r="N773" s="371"/>
      <c r="O773" s="371"/>
      <c r="P773" s="371"/>
      <c r="Q773" s="371"/>
      <c r="R773" s="371"/>
      <c r="S773" s="371"/>
      <c r="T773" s="443"/>
      <c r="U773" s="539"/>
      <c r="V773" s="117"/>
      <c r="W773" s="118"/>
      <c r="X773" s="119"/>
      <c r="Y773" s="120"/>
      <c r="Z773" s="122"/>
      <c r="AA773" s="121"/>
      <c r="AB773" s="443"/>
      <c r="AC773" s="734"/>
      <c r="AD773" s="372"/>
      <c r="AE773" s="485"/>
      <c r="AF773" s="373" t="str">
        <f t="shared" si="208"/>
        <v/>
      </c>
      <c r="AG773" s="373" t="str">
        <f t="shared" si="209"/>
        <v/>
      </c>
      <c r="AH773" s="374" t="str">
        <f t="shared" si="210"/>
        <v/>
      </c>
      <c r="AI773" s="375" t="str">
        <f t="shared" si="211"/>
        <v/>
      </c>
      <c r="AJ773" s="375" t="str">
        <f t="shared" si="212"/>
        <v/>
      </c>
      <c r="AK773" s="375" t="str">
        <f t="shared" si="213"/>
        <v/>
      </c>
      <c r="AL773" s="375" t="str">
        <f t="shared" si="214"/>
        <v/>
      </c>
      <c r="AM773" s="375" t="str">
        <f t="shared" si="215"/>
        <v/>
      </c>
      <c r="AN773" s="376" t="str">
        <f>IF(AF773="","",IF(OR(AH773="",AH773="-"),"－",IF(OR(AM773=8,AM773=9),"",IF(OR(AJ773=3,AJ773=4,AJ773=5,AJ773=6),VLOOKUP(AH773,INDEX((係数_バス貨物_ガソリン,係数_バス貨物_CNG,係数_バス貨物_軽油,係数_バス貨物_メタノール,係数_バス貨物_LPG),MATCH(AL773,【参考】排出ガスレベル!$AI$4:$AI$671,1),1,AR773):INDEX((係数_バス貨物_ガソリン,係数_バス貨物_CNG,係数_バス貨物_軽油,係数_バス貨物_メタノール,係数_バス貨物_LPG),MATCH(AL773+1,【参考】排出ガスレベル!$AI$4:$AI$671,1)-1,5,AR773),2,FALSE),IF(OR(AJ773=1,AJ773=2),VLOOKUP(AH773,INDEX((係数_乗用_ガソリン,係数_乗用_CNG,係数_乗用_軽油,係数_乗用_メタノール,係数_乗用_LPG),1,1,AR773):INDEX((係数_乗用_ガソリン,係数_乗用_CNG,係数_乗用_軽油,係数_乗用_メタノール,係数_乗用_LPG),125,5,AR773),2,FALSE))))))</f>
        <v/>
      </c>
      <c r="AO773" s="376" t="str">
        <f>IF(T773="","",IF(OR(AH773="",AH773="-"),"－",IF(OR(AM773=8,AM773=9),"",IF(OR(AJ773=3,AJ773=4,AJ773=5,AJ773=6),VLOOKUP(AH773,INDEX((係数_バス貨物_ガソリン,係数_バス貨物_CNG,係数_バス貨物_軽油,係数_バス貨物_メタノール,係数_バス貨物_LPG),MATCH(AL773,【参考】排出ガスレベル!$AI$4:$AI$671,1),1,AR773):INDEX((係数_バス貨物_ガソリン,係数_バス貨物_CNG,係数_バス貨物_軽油,係数_バス貨物_メタノール,係数_バス貨物_LPG),MATCH(AL773+1,【参考】排出ガスレベル!$AI$4:$AI$671,1)-1,5,AR773),3,FALSE),IF(OR(AJ773=1,AJ773=2),VLOOKUP(AH773,INDEX((係数_乗用_ガソリン,係数_乗用_CNG,係数_乗用_軽油,係数_乗用_メタノール,係数_乗用_LPG),1,1,AR773):INDEX((係数_乗用_ガソリン,係数_乗用_CNG,係数_乗用_軽油,係数_乗用_メタノール,係数_乗用_LPG),125,5,AR773),3,FALSE))))))</f>
        <v/>
      </c>
      <c r="AP773" s="375" t="str">
        <f t="shared" si="216"/>
        <v/>
      </c>
      <c r="AQ773" s="444" t="str">
        <f t="shared" si="217"/>
        <v/>
      </c>
      <c r="AR773" s="375" t="str">
        <f t="shared" si="218"/>
        <v/>
      </c>
      <c r="AS773" s="377" t="str">
        <f t="shared" si="219"/>
        <v/>
      </c>
      <c r="AT773" s="378" t="str">
        <f t="shared" si="220"/>
        <v/>
      </c>
      <c r="AX773" s="625" t="b">
        <f t="shared" si="221"/>
        <v>0</v>
      </c>
      <c r="AY773" s="7" t="str">
        <f t="shared" si="222"/>
        <v>FALSEFALSEFALSE</v>
      </c>
      <c r="AZ773" s="626">
        <f t="shared" si="206"/>
        <v>0</v>
      </c>
      <c r="BA773" s="627" t="str">
        <f t="shared" si="223"/>
        <v/>
      </c>
      <c r="BB773" s="627">
        <f t="shared" si="207"/>
        <v>0</v>
      </c>
    </row>
    <row r="774" spans="1:54">
      <c r="A774" s="381">
        <v>717</v>
      </c>
      <c r="B774" s="117"/>
      <c r="C774" s="288"/>
      <c r="D774" s="289"/>
      <c r="E774" s="289"/>
      <c r="F774" s="290"/>
      <c r="G774" s="292"/>
      <c r="H774" s="116"/>
      <c r="I774" s="292"/>
      <c r="J774" s="116"/>
      <c r="K774" s="370"/>
      <c r="L774" s="370"/>
      <c r="M774" s="370"/>
      <c r="N774" s="371"/>
      <c r="O774" s="371"/>
      <c r="P774" s="371"/>
      <c r="Q774" s="371"/>
      <c r="R774" s="371"/>
      <c r="S774" s="371"/>
      <c r="T774" s="443"/>
      <c r="U774" s="539"/>
      <c r="V774" s="117"/>
      <c r="W774" s="118"/>
      <c r="X774" s="119"/>
      <c r="Y774" s="120"/>
      <c r="Z774" s="122"/>
      <c r="AA774" s="121"/>
      <c r="AB774" s="443"/>
      <c r="AC774" s="734"/>
      <c r="AD774" s="372"/>
      <c r="AE774" s="485"/>
      <c r="AF774" s="373" t="str">
        <f t="shared" si="208"/>
        <v/>
      </c>
      <c r="AG774" s="373" t="str">
        <f t="shared" si="209"/>
        <v/>
      </c>
      <c r="AH774" s="374" t="str">
        <f t="shared" si="210"/>
        <v/>
      </c>
      <c r="AI774" s="375" t="str">
        <f t="shared" si="211"/>
        <v/>
      </c>
      <c r="AJ774" s="375" t="str">
        <f t="shared" si="212"/>
        <v/>
      </c>
      <c r="AK774" s="375" t="str">
        <f t="shared" si="213"/>
        <v/>
      </c>
      <c r="AL774" s="375" t="str">
        <f t="shared" si="214"/>
        <v/>
      </c>
      <c r="AM774" s="375" t="str">
        <f t="shared" si="215"/>
        <v/>
      </c>
      <c r="AN774" s="376" t="str">
        <f>IF(AF774="","",IF(OR(AH774="",AH774="-"),"－",IF(OR(AM774=8,AM774=9),"",IF(OR(AJ774=3,AJ774=4,AJ774=5,AJ774=6),VLOOKUP(AH774,INDEX((係数_バス貨物_ガソリン,係数_バス貨物_CNG,係数_バス貨物_軽油,係数_バス貨物_メタノール,係数_バス貨物_LPG),MATCH(AL774,【参考】排出ガスレベル!$AI$4:$AI$671,1),1,AR774):INDEX((係数_バス貨物_ガソリン,係数_バス貨物_CNG,係数_バス貨物_軽油,係数_バス貨物_メタノール,係数_バス貨物_LPG),MATCH(AL774+1,【参考】排出ガスレベル!$AI$4:$AI$671,1)-1,5,AR774),2,FALSE),IF(OR(AJ774=1,AJ774=2),VLOOKUP(AH774,INDEX((係数_乗用_ガソリン,係数_乗用_CNG,係数_乗用_軽油,係数_乗用_メタノール,係数_乗用_LPG),1,1,AR774):INDEX((係数_乗用_ガソリン,係数_乗用_CNG,係数_乗用_軽油,係数_乗用_メタノール,係数_乗用_LPG),125,5,AR774),2,FALSE))))))</f>
        <v/>
      </c>
      <c r="AO774" s="376" t="str">
        <f>IF(T774="","",IF(OR(AH774="",AH774="-"),"－",IF(OR(AM774=8,AM774=9),"",IF(OR(AJ774=3,AJ774=4,AJ774=5,AJ774=6),VLOOKUP(AH774,INDEX((係数_バス貨物_ガソリン,係数_バス貨物_CNG,係数_バス貨物_軽油,係数_バス貨物_メタノール,係数_バス貨物_LPG),MATCH(AL774,【参考】排出ガスレベル!$AI$4:$AI$671,1),1,AR774):INDEX((係数_バス貨物_ガソリン,係数_バス貨物_CNG,係数_バス貨物_軽油,係数_バス貨物_メタノール,係数_バス貨物_LPG),MATCH(AL774+1,【参考】排出ガスレベル!$AI$4:$AI$671,1)-1,5,AR774),3,FALSE),IF(OR(AJ774=1,AJ774=2),VLOOKUP(AH774,INDEX((係数_乗用_ガソリン,係数_乗用_CNG,係数_乗用_軽油,係数_乗用_メタノール,係数_乗用_LPG),1,1,AR774):INDEX((係数_乗用_ガソリン,係数_乗用_CNG,係数_乗用_軽油,係数_乗用_メタノール,係数_乗用_LPG),125,5,AR774),3,FALSE))))))</f>
        <v/>
      </c>
      <c r="AP774" s="375" t="str">
        <f t="shared" si="216"/>
        <v/>
      </c>
      <c r="AQ774" s="444" t="str">
        <f t="shared" si="217"/>
        <v/>
      </c>
      <c r="AR774" s="375" t="str">
        <f t="shared" si="218"/>
        <v/>
      </c>
      <c r="AS774" s="377" t="str">
        <f t="shared" si="219"/>
        <v/>
      </c>
      <c r="AT774" s="378" t="str">
        <f t="shared" si="220"/>
        <v/>
      </c>
      <c r="AX774" s="625" t="b">
        <f t="shared" si="221"/>
        <v>0</v>
      </c>
      <c r="AY774" s="7" t="str">
        <f t="shared" si="222"/>
        <v>FALSEFALSEFALSE</v>
      </c>
      <c r="AZ774" s="626">
        <f t="shared" si="206"/>
        <v>0</v>
      </c>
      <c r="BA774" s="627" t="str">
        <f t="shared" si="223"/>
        <v/>
      </c>
      <c r="BB774" s="627">
        <f t="shared" si="207"/>
        <v>0</v>
      </c>
    </row>
    <row r="775" spans="1:54">
      <c r="A775" s="381">
        <v>718</v>
      </c>
      <c r="B775" s="117"/>
      <c r="C775" s="288"/>
      <c r="D775" s="289"/>
      <c r="E775" s="289"/>
      <c r="F775" s="290"/>
      <c r="G775" s="292"/>
      <c r="H775" s="116"/>
      <c r="I775" s="292"/>
      <c r="J775" s="116"/>
      <c r="K775" s="370"/>
      <c r="L775" s="370"/>
      <c r="M775" s="370"/>
      <c r="N775" s="371"/>
      <c r="O775" s="371"/>
      <c r="P775" s="371"/>
      <c r="Q775" s="371"/>
      <c r="R775" s="371"/>
      <c r="S775" s="371"/>
      <c r="T775" s="443"/>
      <c r="U775" s="539"/>
      <c r="V775" s="117"/>
      <c r="W775" s="118"/>
      <c r="X775" s="119"/>
      <c r="Y775" s="120"/>
      <c r="Z775" s="122"/>
      <c r="AA775" s="121"/>
      <c r="AB775" s="443"/>
      <c r="AC775" s="734"/>
      <c r="AD775" s="372"/>
      <c r="AE775" s="485"/>
      <c r="AF775" s="373" t="str">
        <f t="shared" si="208"/>
        <v/>
      </c>
      <c r="AG775" s="373" t="str">
        <f t="shared" si="209"/>
        <v/>
      </c>
      <c r="AH775" s="374" t="str">
        <f t="shared" si="210"/>
        <v/>
      </c>
      <c r="AI775" s="375" t="str">
        <f t="shared" si="211"/>
        <v/>
      </c>
      <c r="AJ775" s="375" t="str">
        <f t="shared" si="212"/>
        <v/>
      </c>
      <c r="AK775" s="375" t="str">
        <f t="shared" si="213"/>
        <v/>
      </c>
      <c r="AL775" s="375" t="str">
        <f t="shared" si="214"/>
        <v/>
      </c>
      <c r="AM775" s="375" t="str">
        <f t="shared" si="215"/>
        <v/>
      </c>
      <c r="AN775" s="376" t="str">
        <f>IF(AF775="","",IF(OR(AH775="",AH775="-"),"－",IF(OR(AM775=8,AM775=9),"",IF(OR(AJ775=3,AJ775=4,AJ775=5,AJ775=6),VLOOKUP(AH775,INDEX((係数_バス貨物_ガソリン,係数_バス貨物_CNG,係数_バス貨物_軽油,係数_バス貨物_メタノール,係数_バス貨物_LPG),MATCH(AL775,【参考】排出ガスレベル!$AI$4:$AI$671,1),1,AR775):INDEX((係数_バス貨物_ガソリン,係数_バス貨物_CNG,係数_バス貨物_軽油,係数_バス貨物_メタノール,係数_バス貨物_LPG),MATCH(AL775+1,【参考】排出ガスレベル!$AI$4:$AI$671,1)-1,5,AR775),2,FALSE),IF(OR(AJ775=1,AJ775=2),VLOOKUP(AH775,INDEX((係数_乗用_ガソリン,係数_乗用_CNG,係数_乗用_軽油,係数_乗用_メタノール,係数_乗用_LPG),1,1,AR775):INDEX((係数_乗用_ガソリン,係数_乗用_CNG,係数_乗用_軽油,係数_乗用_メタノール,係数_乗用_LPG),125,5,AR775),2,FALSE))))))</f>
        <v/>
      </c>
      <c r="AO775" s="376" t="str">
        <f>IF(T775="","",IF(OR(AH775="",AH775="-"),"－",IF(OR(AM775=8,AM775=9),"",IF(OR(AJ775=3,AJ775=4,AJ775=5,AJ775=6),VLOOKUP(AH775,INDEX((係数_バス貨物_ガソリン,係数_バス貨物_CNG,係数_バス貨物_軽油,係数_バス貨物_メタノール,係数_バス貨物_LPG),MATCH(AL775,【参考】排出ガスレベル!$AI$4:$AI$671,1),1,AR775):INDEX((係数_バス貨物_ガソリン,係数_バス貨物_CNG,係数_バス貨物_軽油,係数_バス貨物_メタノール,係数_バス貨物_LPG),MATCH(AL775+1,【参考】排出ガスレベル!$AI$4:$AI$671,1)-1,5,AR775),3,FALSE),IF(OR(AJ775=1,AJ775=2),VLOOKUP(AH775,INDEX((係数_乗用_ガソリン,係数_乗用_CNG,係数_乗用_軽油,係数_乗用_メタノール,係数_乗用_LPG),1,1,AR775):INDEX((係数_乗用_ガソリン,係数_乗用_CNG,係数_乗用_軽油,係数_乗用_メタノール,係数_乗用_LPG),125,5,AR775),3,FALSE))))))</f>
        <v/>
      </c>
      <c r="AP775" s="375" t="str">
        <f t="shared" si="216"/>
        <v/>
      </c>
      <c r="AQ775" s="444" t="str">
        <f t="shared" si="217"/>
        <v/>
      </c>
      <c r="AR775" s="375" t="str">
        <f t="shared" si="218"/>
        <v/>
      </c>
      <c r="AS775" s="377" t="str">
        <f t="shared" si="219"/>
        <v/>
      </c>
      <c r="AT775" s="378" t="str">
        <f t="shared" si="220"/>
        <v/>
      </c>
      <c r="AX775" s="625" t="b">
        <f t="shared" si="221"/>
        <v>0</v>
      </c>
      <c r="AY775" s="7" t="str">
        <f t="shared" si="222"/>
        <v>FALSEFALSEFALSE</v>
      </c>
      <c r="AZ775" s="626">
        <f t="shared" si="206"/>
        <v>0</v>
      </c>
      <c r="BA775" s="627" t="str">
        <f t="shared" si="223"/>
        <v/>
      </c>
      <c r="BB775" s="627">
        <f t="shared" si="207"/>
        <v>0</v>
      </c>
    </row>
    <row r="776" spans="1:54">
      <c r="A776" s="381">
        <v>719</v>
      </c>
      <c r="B776" s="117"/>
      <c r="C776" s="288"/>
      <c r="D776" s="289"/>
      <c r="E776" s="289"/>
      <c r="F776" s="290"/>
      <c r="G776" s="292"/>
      <c r="H776" s="116"/>
      <c r="I776" s="292"/>
      <c r="J776" s="116"/>
      <c r="K776" s="370"/>
      <c r="L776" s="370"/>
      <c r="M776" s="370"/>
      <c r="N776" s="371"/>
      <c r="O776" s="371"/>
      <c r="P776" s="371"/>
      <c r="Q776" s="371"/>
      <c r="R776" s="371"/>
      <c r="S776" s="371"/>
      <c r="T776" s="443"/>
      <c r="U776" s="539"/>
      <c r="V776" s="117"/>
      <c r="W776" s="118"/>
      <c r="X776" s="119"/>
      <c r="Y776" s="120"/>
      <c r="Z776" s="122"/>
      <c r="AA776" s="121"/>
      <c r="AB776" s="443"/>
      <c r="AC776" s="734"/>
      <c r="AD776" s="372"/>
      <c r="AE776" s="485"/>
      <c r="AF776" s="373" t="str">
        <f t="shared" si="208"/>
        <v/>
      </c>
      <c r="AG776" s="373" t="str">
        <f t="shared" si="209"/>
        <v/>
      </c>
      <c r="AH776" s="374" t="str">
        <f t="shared" si="210"/>
        <v/>
      </c>
      <c r="AI776" s="375" t="str">
        <f t="shared" si="211"/>
        <v/>
      </c>
      <c r="AJ776" s="375" t="str">
        <f t="shared" si="212"/>
        <v/>
      </c>
      <c r="AK776" s="375" t="str">
        <f t="shared" si="213"/>
        <v/>
      </c>
      <c r="AL776" s="375" t="str">
        <f t="shared" si="214"/>
        <v/>
      </c>
      <c r="AM776" s="375" t="str">
        <f t="shared" si="215"/>
        <v/>
      </c>
      <c r="AN776" s="376" t="str">
        <f>IF(AF776="","",IF(OR(AH776="",AH776="-"),"－",IF(OR(AM776=8,AM776=9),"",IF(OR(AJ776=3,AJ776=4,AJ776=5,AJ776=6),VLOOKUP(AH776,INDEX((係数_バス貨物_ガソリン,係数_バス貨物_CNG,係数_バス貨物_軽油,係数_バス貨物_メタノール,係数_バス貨物_LPG),MATCH(AL776,【参考】排出ガスレベル!$AI$4:$AI$671,1),1,AR776):INDEX((係数_バス貨物_ガソリン,係数_バス貨物_CNG,係数_バス貨物_軽油,係数_バス貨物_メタノール,係数_バス貨物_LPG),MATCH(AL776+1,【参考】排出ガスレベル!$AI$4:$AI$671,1)-1,5,AR776),2,FALSE),IF(OR(AJ776=1,AJ776=2),VLOOKUP(AH776,INDEX((係数_乗用_ガソリン,係数_乗用_CNG,係数_乗用_軽油,係数_乗用_メタノール,係数_乗用_LPG),1,1,AR776):INDEX((係数_乗用_ガソリン,係数_乗用_CNG,係数_乗用_軽油,係数_乗用_メタノール,係数_乗用_LPG),125,5,AR776),2,FALSE))))))</f>
        <v/>
      </c>
      <c r="AO776" s="376" t="str">
        <f>IF(T776="","",IF(OR(AH776="",AH776="-"),"－",IF(OR(AM776=8,AM776=9),"",IF(OR(AJ776=3,AJ776=4,AJ776=5,AJ776=6),VLOOKUP(AH776,INDEX((係数_バス貨物_ガソリン,係数_バス貨物_CNG,係数_バス貨物_軽油,係数_バス貨物_メタノール,係数_バス貨物_LPG),MATCH(AL776,【参考】排出ガスレベル!$AI$4:$AI$671,1),1,AR776):INDEX((係数_バス貨物_ガソリン,係数_バス貨物_CNG,係数_バス貨物_軽油,係数_バス貨物_メタノール,係数_バス貨物_LPG),MATCH(AL776+1,【参考】排出ガスレベル!$AI$4:$AI$671,1)-1,5,AR776),3,FALSE),IF(OR(AJ776=1,AJ776=2),VLOOKUP(AH776,INDEX((係数_乗用_ガソリン,係数_乗用_CNG,係数_乗用_軽油,係数_乗用_メタノール,係数_乗用_LPG),1,1,AR776):INDEX((係数_乗用_ガソリン,係数_乗用_CNG,係数_乗用_軽油,係数_乗用_メタノール,係数_乗用_LPG),125,5,AR776),3,FALSE))))))</f>
        <v/>
      </c>
      <c r="AP776" s="375" t="str">
        <f t="shared" si="216"/>
        <v/>
      </c>
      <c r="AQ776" s="444" t="str">
        <f t="shared" si="217"/>
        <v/>
      </c>
      <c r="AR776" s="375" t="str">
        <f t="shared" si="218"/>
        <v/>
      </c>
      <c r="AS776" s="377" t="str">
        <f t="shared" si="219"/>
        <v/>
      </c>
      <c r="AT776" s="378" t="str">
        <f t="shared" si="220"/>
        <v/>
      </c>
      <c r="AX776" s="625" t="b">
        <f t="shared" si="221"/>
        <v>0</v>
      </c>
      <c r="AY776" s="7" t="str">
        <f t="shared" si="222"/>
        <v>FALSEFALSEFALSE</v>
      </c>
      <c r="AZ776" s="626">
        <f t="shared" si="206"/>
        <v>0</v>
      </c>
      <c r="BA776" s="627" t="str">
        <f t="shared" si="223"/>
        <v/>
      </c>
      <c r="BB776" s="627">
        <f t="shared" si="207"/>
        <v>0</v>
      </c>
    </row>
    <row r="777" spans="1:54">
      <c r="A777" s="381">
        <v>720</v>
      </c>
      <c r="B777" s="117"/>
      <c r="C777" s="288"/>
      <c r="D777" s="289"/>
      <c r="E777" s="289"/>
      <c r="F777" s="290"/>
      <c r="G777" s="292"/>
      <c r="H777" s="116"/>
      <c r="I777" s="292"/>
      <c r="J777" s="116"/>
      <c r="K777" s="370"/>
      <c r="L777" s="370"/>
      <c r="M777" s="370"/>
      <c r="N777" s="371"/>
      <c r="O777" s="371"/>
      <c r="P777" s="371"/>
      <c r="Q777" s="371"/>
      <c r="R777" s="371"/>
      <c r="S777" s="371"/>
      <c r="T777" s="443"/>
      <c r="U777" s="539"/>
      <c r="V777" s="117"/>
      <c r="W777" s="118"/>
      <c r="X777" s="119"/>
      <c r="Y777" s="120"/>
      <c r="Z777" s="122"/>
      <c r="AA777" s="121"/>
      <c r="AB777" s="443"/>
      <c r="AC777" s="734"/>
      <c r="AD777" s="372"/>
      <c r="AE777" s="485"/>
      <c r="AF777" s="373" t="str">
        <f t="shared" si="208"/>
        <v/>
      </c>
      <c r="AG777" s="373" t="str">
        <f t="shared" si="209"/>
        <v/>
      </c>
      <c r="AH777" s="374" t="str">
        <f t="shared" si="210"/>
        <v/>
      </c>
      <c r="AI777" s="375" t="str">
        <f t="shared" si="211"/>
        <v/>
      </c>
      <c r="AJ777" s="375" t="str">
        <f t="shared" si="212"/>
        <v/>
      </c>
      <c r="AK777" s="375" t="str">
        <f t="shared" si="213"/>
        <v/>
      </c>
      <c r="AL777" s="375" t="str">
        <f t="shared" si="214"/>
        <v/>
      </c>
      <c r="AM777" s="375" t="str">
        <f t="shared" si="215"/>
        <v/>
      </c>
      <c r="AN777" s="376" t="str">
        <f>IF(AF777="","",IF(OR(AH777="",AH777="-"),"－",IF(OR(AM777=8,AM777=9),"",IF(OR(AJ777=3,AJ777=4,AJ777=5,AJ777=6),VLOOKUP(AH777,INDEX((係数_バス貨物_ガソリン,係数_バス貨物_CNG,係数_バス貨物_軽油,係数_バス貨物_メタノール,係数_バス貨物_LPG),MATCH(AL777,【参考】排出ガスレベル!$AI$4:$AI$671,1),1,AR777):INDEX((係数_バス貨物_ガソリン,係数_バス貨物_CNG,係数_バス貨物_軽油,係数_バス貨物_メタノール,係数_バス貨物_LPG),MATCH(AL777+1,【参考】排出ガスレベル!$AI$4:$AI$671,1)-1,5,AR777),2,FALSE),IF(OR(AJ777=1,AJ777=2),VLOOKUP(AH777,INDEX((係数_乗用_ガソリン,係数_乗用_CNG,係数_乗用_軽油,係数_乗用_メタノール,係数_乗用_LPG),1,1,AR777):INDEX((係数_乗用_ガソリン,係数_乗用_CNG,係数_乗用_軽油,係数_乗用_メタノール,係数_乗用_LPG),125,5,AR777),2,FALSE))))))</f>
        <v/>
      </c>
      <c r="AO777" s="376" t="str">
        <f>IF(T777="","",IF(OR(AH777="",AH777="-"),"－",IF(OR(AM777=8,AM777=9),"",IF(OR(AJ777=3,AJ777=4,AJ777=5,AJ777=6),VLOOKUP(AH777,INDEX((係数_バス貨物_ガソリン,係数_バス貨物_CNG,係数_バス貨物_軽油,係数_バス貨物_メタノール,係数_バス貨物_LPG),MATCH(AL777,【参考】排出ガスレベル!$AI$4:$AI$671,1),1,AR777):INDEX((係数_バス貨物_ガソリン,係数_バス貨物_CNG,係数_バス貨物_軽油,係数_バス貨物_メタノール,係数_バス貨物_LPG),MATCH(AL777+1,【参考】排出ガスレベル!$AI$4:$AI$671,1)-1,5,AR777),3,FALSE),IF(OR(AJ777=1,AJ777=2),VLOOKUP(AH777,INDEX((係数_乗用_ガソリン,係数_乗用_CNG,係数_乗用_軽油,係数_乗用_メタノール,係数_乗用_LPG),1,1,AR777):INDEX((係数_乗用_ガソリン,係数_乗用_CNG,係数_乗用_軽油,係数_乗用_メタノール,係数_乗用_LPG),125,5,AR777),3,FALSE))))))</f>
        <v/>
      </c>
      <c r="AP777" s="375" t="str">
        <f t="shared" si="216"/>
        <v/>
      </c>
      <c r="AQ777" s="444" t="str">
        <f t="shared" si="217"/>
        <v/>
      </c>
      <c r="AR777" s="375" t="str">
        <f t="shared" si="218"/>
        <v/>
      </c>
      <c r="AS777" s="377" t="str">
        <f t="shared" si="219"/>
        <v/>
      </c>
      <c r="AT777" s="378" t="str">
        <f t="shared" si="220"/>
        <v/>
      </c>
      <c r="AX777" s="625" t="b">
        <f t="shared" si="221"/>
        <v>0</v>
      </c>
      <c r="AY777" s="7" t="str">
        <f t="shared" si="222"/>
        <v>FALSEFALSEFALSE</v>
      </c>
      <c r="AZ777" s="626">
        <f t="shared" si="206"/>
        <v>0</v>
      </c>
      <c r="BA777" s="627" t="str">
        <f t="shared" si="223"/>
        <v/>
      </c>
      <c r="BB777" s="627">
        <f t="shared" si="207"/>
        <v>0</v>
      </c>
    </row>
    <row r="778" spans="1:54">
      <c r="A778" s="381">
        <v>721</v>
      </c>
      <c r="B778" s="117"/>
      <c r="C778" s="288"/>
      <c r="D778" s="289"/>
      <c r="E778" s="289"/>
      <c r="F778" s="290"/>
      <c r="G778" s="292"/>
      <c r="H778" s="116"/>
      <c r="I778" s="292"/>
      <c r="J778" s="116"/>
      <c r="K778" s="370"/>
      <c r="L778" s="370"/>
      <c r="M778" s="370"/>
      <c r="N778" s="371"/>
      <c r="O778" s="371"/>
      <c r="P778" s="371"/>
      <c r="Q778" s="371"/>
      <c r="R778" s="371"/>
      <c r="S778" s="371"/>
      <c r="T778" s="443"/>
      <c r="U778" s="539"/>
      <c r="V778" s="117"/>
      <c r="W778" s="118"/>
      <c r="X778" s="119"/>
      <c r="Y778" s="120"/>
      <c r="Z778" s="122"/>
      <c r="AA778" s="121"/>
      <c r="AB778" s="443"/>
      <c r="AC778" s="734"/>
      <c r="AD778" s="372"/>
      <c r="AE778" s="485"/>
      <c r="AF778" s="373" t="str">
        <f t="shared" si="208"/>
        <v/>
      </c>
      <c r="AG778" s="373" t="str">
        <f t="shared" si="209"/>
        <v/>
      </c>
      <c r="AH778" s="374" t="str">
        <f t="shared" si="210"/>
        <v/>
      </c>
      <c r="AI778" s="375" t="str">
        <f t="shared" si="211"/>
        <v/>
      </c>
      <c r="AJ778" s="375" t="str">
        <f t="shared" si="212"/>
        <v/>
      </c>
      <c r="AK778" s="375" t="str">
        <f t="shared" si="213"/>
        <v/>
      </c>
      <c r="AL778" s="375" t="str">
        <f t="shared" si="214"/>
        <v/>
      </c>
      <c r="AM778" s="375" t="str">
        <f t="shared" si="215"/>
        <v/>
      </c>
      <c r="AN778" s="376" t="str">
        <f>IF(AF778="","",IF(OR(AH778="",AH778="-"),"－",IF(OR(AM778=8,AM778=9),"",IF(OR(AJ778=3,AJ778=4,AJ778=5,AJ778=6),VLOOKUP(AH778,INDEX((係数_バス貨物_ガソリン,係数_バス貨物_CNG,係数_バス貨物_軽油,係数_バス貨物_メタノール,係数_バス貨物_LPG),MATCH(AL778,【参考】排出ガスレベル!$AI$4:$AI$671,1),1,AR778):INDEX((係数_バス貨物_ガソリン,係数_バス貨物_CNG,係数_バス貨物_軽油,係数_バス貨物_メタノール,係数_バス貨物_LPG),MATCH(AL778+1,【参考】排出ガスレベル!$AI$4:$AI$671,1)-1,5,AR778),2,FALSE),IF(OR(AJ778=1,AJ778=2),VLOOKUP(AH778,INDEX((係数_乗用_ガソリン,係数_乗用_CNG,係数_乗用_軽油,係数_乗用_メタノール,係数_乗用_LPG),1,1,AR778):INDEX((係数_乗用_ガソリン,係数_乗用_CNG,係数_乗用_軽油,係数_乗用_メタノール,係数_乗用_LPG),125,5,AR778),2,FALSE))))))</f>
        <v/>
      </c>
      <c r="AO778" s="376" t="str">
        <f>IF(T778="","",IF(OR(AH778="",AH778="-"),"－",IF(OR(AM778=8,AM778=9),"",IF(OR(AJ778=3,AJ778=4,AJ778=5,AJ778=6),VLOOKUP(AH778,INDEX((係数_バス貨物_ガソリン,係数_バス貨物_CNG,係数_バス貨物_軽油,係数_バス貨物_メタノール,係数_バス貨物_LPG),MATCH(AL778,【参考】排出ガスレベル!$AI$4:$AI$671,1),1,AR778):INDEX((係数_バス貨物_ガソリン,係数_バス貨物_CNG,係数_バス貨物_軽油,係数_バス貨物_メタノール,係数_バス貨物_LPG),MATCH(AL778+1,【参考】排出ガスレベル!$AI$4:$AI$671,1)-1,5,AR778),3,FALSE),IF(OR(AJ778=1,AJ778=2),VLOOKUP(AH778,INDEX((係数_乗用_ガソリン,係数_乗用_CNG,係数_乗用_軽油,係数_乗用_メタノール,係数_乗用_LPG),1,1,AR778):INDEX((係数_乗用_ガソリン,係数_乗用_CNG,係数_乗用_軽油,係数_乗用_メタノール,係数_乗用_LPG),125,5,AR778),3,FALSE))))))</f>
        <v/>
      </c>
      <c r="AP778" s="375" t="str">
        <f t="shared" si="216"/>
        <v/>
      </c>
      <c r="AQ778" s="444" t="str">
        <f t="shared" si="217"/>
        <v/>
      </c>
      <c r="AR778" s="375" t="str">
        <f t="shared" si="218"/>
        <v/>
      </c>
      <c r="AS778" s="377" t="str">
        <f t="shared" si="219"/>
        <v/>
      </c>
      <c r="AT778" s="378" t="str">
        <f t="shared" si="220"/>
        <v/>
      </c>
      <c r="AX778" s="625" t="b">
        <f t="shared" si="221"/>
        <v>0</v>
      </c>
      <c r="AY778" s="7" t="str">
        <f t="shared" si="222"/>
        <v>FALSEFALSEFALSE</v>
      </c>
      <c r="AZ778" s="626">
        <f t="shared" si="206"/>
        <v>0</v>
      </c>
      <c r="BA778" s="627" t="str">
        <f t="shared" si="223"/>
        <v/>
      </c>
      <c r="BB778" s="627">
        <f t="shared" si="207"/>
        <v>0</v>
      </c>
    </row>
    <row r="779" spans="1:54">
      <c r="A779" s="381">
        <v>722</v>
      </c>
      <c r="B779" s="117"/>
      <c r="C779" s="288"/>
      <c r="D779" s="289"/>
      <c r="E779" s="289"/>
      <c r="F779" s="290"/>
      <c r="G779" s="292"/>
      <c r="H779" s="116"/>
      <c r="I779" s="292"/>
      <c r="J779" s="116"/>
      <c r="K779" s="370"/>
      <c r="L779" s="370"/>
      <c r="M779" s="370"/>
      <c r="N779" s="371"/>
      <c r="O779" s="371"/>
      <c r="P779" s="371"/>
      <c r="Q779" s="371"/>
      <c r="R779" s="371"/>
      <c r="S779" s="371"/>
      <c r="T779" s="443"/>
      <c r="U779" s="539"/>
      <c r="V779" s="117"/>
      <c r="W779" s="118"/>
      <c r="X779" s="119"/>
      <c r="Y779" s="120"/>
      <c r="Z779" s="122"/>
      <c r="AA779" s="121"/>
      <c r="AB779" s="443"/>
      <c r="AC779" s="734"/>
      <c r="AD779" s="372"/>
      <c r="AE779" s="485"/>
      <c r="AF779" s="373" t="str">
        <f t="shared" si="208"/>
        <v/>
      </c>
      <c r="AG779" s="373" t="str">
        <f t="shared" si="209"/>
        <v/>
      </c>
      <c r="AH779" s="374" t="str">
        <f t="shared" si="210"/>
        <v/>
      </c>
      <c r="AI779" s="375" t="str">
        <f t="shared" si="211"/>
        <v/>
      </c>
      <c r="AJ779" s="375" t="str">
        <f t="shared" si="212"/>
        <v/>
      </c>
      <c r="AK779" s="375" t="str">
        <f t="shared" si="213"/>
        <v/>
      </c>
      <c r="AL779" s="375" t="str">
        <f t="shared" si="214"/>
        <v/>
      </c>
      <c r="AM779" s="375" t="str">
        <f t="shared" si="215"/>
        <v/>
      </c>
      <c r="AN779" s="376" t="str">
        <f>IF(AF779="","",IF(OR(AH779="",AH779="-"),"－",IF(OR(AM779=8,AM779=9),"",IF(OR(AJ779=3,AJ779=4,AJ779=5,AJ779=6),VLOOKUP(AH779,INDEX((係数_バス貨物_ガソリン,係数_バス貨物_CNG,係数_バス貨物_軽油,係数_バス貨物_メタノール,係数_バス貨物_LPG),MATCH(AL779,【参考】排出ガスレベル!$AI$4:$AI$671,1),1,AR779):INDEX((係数_バス貨物_ガソリン,係数_バス貨物_CNG,係数_バス貨物_軽油,係数_バス貨物_メタノール,係数_バス貨物_LPG),MATCH(AL779+1,【参考】排出ガスレベル!$AI$4:$AI$671,1)-1,5,AR779),2,FALSE),IF(OR(AJ779=1,AJ779=2),VLOOKUP(AH779,INDEX((係数_乗用_ガソリン,係数_乗用_CNG,係数_乗用_軽油,係数_乗用_メタノール,係数_乗用_LPG),1,1,AR779):INDEX((係数_乗用_ガソリン,係数_乗用_CNG,係数_乗用_軽油,係数_乗用_メタノール,係数_乗用_LPG),125,5,AR779),2,FALSE))))))</f>
        <v/>
      </c>
      <c r="AO779" s="376" t="str">
        <f>IF(T779="","",IF(OR(AH779="",AH779="-"),"－",IF(OR(AM779=8,AM779=9),"",IF(OR(AJ779=3,AJ779=4,AJ779=5,AJ779=6),VLOOKUP(AH779,INDEX((係数_バス貨物_ガソリン,係数_バス貨物_CNG,係数_バス貨物_軽油,係数_バス貨物_メタノール,係数_バス貨物_LPG),MATCH(AL779,【参考】排出ガスレベル!$AI$4:$AI$671,1),1,AR779):INDEX((係数_バス貨物_ガソリン,係数_バス貨物_CNG,係数_バス貨物_軽油,係数_バス貨物_メタノール,係数_バス貨物_LPG),MATCH(AL779+1,【参考】排出ガスレベル!$AI$4:$AI$671,1)-1,5,AR779),3,FALSE),IF(OR(AJ779=1,AJ779=2),VLOOKUP(AH779,INDEX((係数_乗用_ガソリン,係数_乗用_CNG,係数_乗用_軽油,係数_乗用_メタノール,係数_乗用_LPG),1,1,AR779):INDEX((係数_乗用_ガソリン,係数_乗用_CNG,係数_乗用_軽油,係数_乗用_メタノール,係数_乗用_LPG),125,5,AR779),3,FALSE))))))</f>
        <v/>
      </c>
      <c r="AP779" s="375" t="str">
        <f t="shared" si="216"/>
        <v/>
      </c>
      <c r="AQ779" s="444" t="str">
        <f t="shared" si="217"/>
        <v/>
      </c>
      <c r="AR779" s="375" t="str">
        <f t="shared" si="218"/>
        <v/>
      </c>
      <c r="AS779" s="377" t="str">
        <f t="shared" si="219"/>
        <v/>
      </c>
      <c r="AT779" s="378" t="str">
        <f t="shared" si="220"/>
        <v/>
      </c>
      <c r="AX779" s="625" t="b">
        <f t="shared" si="221"/>
        <v>0</v>
      </c>
      <c r="AY779" s="7" t="str">
        <f t="shared" si="222"/>
        <v>FALSEFALSEFALSE</v>
      </c>
      <c r="AZ779" s="626">
        <f t="shared" si="206"/>
        <v>0</v>
      </c>
      <c r="BA779" s="627" t="str">
        <f t="shared" si="223"/>
        <v/>
      </c>
      <c r="BB779" s="627">
        <f t="shared" si="207"/>
        <v>0</v>
      </c>
    </row>
    <row r="780" spans="1:54">
      <c r="A780" s="381">
        <v>723</v>
      </c>
      <c r="B780" s="117"/>
      <c r="C780" s="288"/>
      <c r="D780" s="289"/>
      <c r="E780" s="289"/>
      <c r="F780" s="290"/>
      <c r="G780" s="292"/>
      <c r="H780" s="116"/>
      <c r="I780" s="292"/>
      <c r="J780" s="116"/>
      <c r="K780" s="370"/>
      <c r="L780" s="370"/>
      <c r="M780" s="370"/>
      <c r="N780" s="371"/>
      <c r="O780" s="371"/>
      <c r="P780" s="371"/>
      <c r="Q780" s="371"/>
      <c r="R780" s="371"/>
      <c r="S780" s="371"/>
      <c r="T780" s="443"/>
      <c r="U780" s="539"/>
      <c r="V780" s="117"/>
      <c r="W780" s="118"/>
      <c r="X780" s="119"/>
      <c r="Y780" s="120"/>
      <c r="Z780" s="122"/>
      <c r="AA780" s="121"/>
      <c r="AB780" s="443"/>
      <c r="AC780" s="734"/>
      <c r="AD780" s="372"/>
      <c r="AE780" s="485"/>
      <c r="AF780" s="373" t="str">
        <f t="shared" si="208"/>
        <v/>
      </c>
      <c r="AG780" s="373" t="str">
        <f t="shared" si="209"/>
        <v/>
      </c>
      <c r="AH780" s="374" t="str">
        <f t="shared" si="210"/>
        <v/>
      </c>
      <c r="AI780" s="375" t="str">
        <f t="shared" si="211"/>
        <v/>
      </c>
      <c r="AJ780" s="375" t="str">
        <f t="shared" si="212"/>
        <v/>
      </c>
      <c r="AK780" s="375" t="str">
        <f t="shared" si="213"/>
        <v/>
      </c>
      <c r="AL780" s="375" t="str">
        <f t="shared" si="214"/>
        <v/>
      </c>
      <c r="AM780" s="375" t="str">
        <f t="shared" si="215"/>
        <v/>
      </c>
      <c r="AN780" s="376" t="str">
        <f>IF(AF780="","",IF(OR(AH780="",AH780="-"),"－",IF(OR(AM780=8,AM780=9),"",IF(OR(AJ780=3,AJ780=4,AJ780=5,AJ780=6),VLOOKUP(AH780,INDEX((係数_バス貨物_ガソリン,係数_バス貨物_CNG,係数_バス貨物_軽油,係数_バス貨物_メタノール,係数_バス貨物_LPG),MATCH(AL780,【参考】排出ガスレベル!$AI$4:$AI$671,1),1,AR780):INDEX((係数_バス貨物_ガソリン,係数_バス貨物_CNG,係数_バス貨物_軽油,係数_バス貨物_メタノール,係数_バス貨物_LPG),MATCH(AL780+1,【参考】排出ガスレベル!$AI$4:$AI$671,1)-1,5,AR780),2,FALSE),IF(OR(AJ780=1,AJ780=2),VLOOKUP(AH780,INDEX((係数_乗用_ガソリン,係数_乗用_CNG,係数_乗用_軽油,係数_乗用_メタノール,係数_乗用_LPG),1,1,AR780):INDEX((係数_乗用_ガソリン,係数_乗用_CNG,係数_乗用_軽油,係数_乗用_メタノール,係数_乗用_LPG),125,5,AR780),2,FALSE))))))</f>
        <v/>
      </c>
      <c r="AO780" s="376" t="str">
        <f>IF(T780="","",IF(OR(AH780="",AH780="-"),"－",IF(OR(AM780=8,AM780=9),"",IF(OR(AJ780=3,AJ780=4,AJ780=5,AJ780=6),VLOOKUP(AH780,INDEX((係数_バス貨物_ガソリン,係数_バス貨物_CNG,係数_バス貨物_軽油,係数_バス貨物_メタノール,係数_バス貨物_LPG),MATCH(AL780,【参考】排出ガスレベル!$AI$4:$AI$671,1),1,AR780):INDEX((係数_バス貨物_ガソリン,係数_バス貨物_CNG,係数_バス貨物_軽油,係数_バス貨物_メタノール,係数_バス貨物_LPG),MATCH(AL780+1,【参考】排出ガスレベル!$AI$4:$AI$671,1)-1,5,AR780),3,FALSE),IF(OR(AJ780=1,AJ780=2),VLOOKUP(AH780,INDEX((係数_乗用_ガソリン,係数_乗用_CNG,係数_乗用_軽油,係数_乗用_メタノール,係数_乗用_LPG),1,1,AR780):INDEX((係数_乗用_ガソリン,係数_乗用_CNG,係数_乗用_軽油,係数_乗用_メタノール,係数_乗用_LPG),125,5,AR780),3,FALSE))))))</f>
        <v/>
      </c>
      <c r="AP780" s="375" t="str">
        <f t="shared" si="216"/>
        <v/>
      </c>
      <c r="AQ780" s="444" t="str">
        <f t="shared" si="217"/>
        <v/>
      </c>
      <c r="AR780" s="375" t="str">
        <f t="shared" si="218"/>
        <v/>
      </c>
      <c r="AS780" s="377" t="str">
        <f t="shared" si="219"/>
        <v/>
      </c>
      <c r="AT780" s="378" t="str">
        <f t="shared" si="220"/>
        <v/>
      </c>
      <c r="AX780" s="625" t="b">
        <f t="shared" si="221"/>
        <v>0</v>
      </c>
      <c r="AY780" s="7" t="str">
        <f t="shared" si="222"/>
        <v>FALSEFALSEFALSE</v>
      </c>
      <c r="AZ780" s="626">
        <f t="shared" si="206"/>
        <v>0</v>
      </c>
      <c r="BA780" s="627" t="str">
        <f t="shared" si="223"/>
        <v/>
      </c>
      <c r="BB780" s="627">
        <f t="shared" si="207"/>
        <v>0</v>
      </c>
    </row>
    <row r="781" spans="1:54">
      <c r="A781" s="381">
        <v>724</v>
      </c>
      <c r="B781" s="117"/>
      <c r="C781" s="288"/>
      <c r="D781" s="289"/>
      <c r="E781" s="289"/>
      <c r="F781" s="290"/>
      <c r="G781" s="292"/>
      <c r="H781" s="116"/>
      <c r="I781" s="292"/>
      <c r="J781" s="116"/>
      <c r="K781" s="370"/>
      <c r="L781" s="370"/>
      <c r="M781" s="370"/>
      <c r="N781" s="371"/>
      <c r="O781" s="371"/>
      <c r="P781" s="371"/>
      <c r="Q781" s="371"/>
      <c r="R781" s="371"/>
      <c r="S781" s="371"/>
      <c r="T781" s="443"/>
      <c r="U781" s="539"/>
      <c r="V781" s="117"/>
      <c r="W781" s="118"/>
      <c r="X781" s="119"/>
      <c r="Y781" s="120"/>
      <c r="Z781" s="122"/>
      <c r="AA781" s="121"/>
      <c r="AB781" s="443"/>
      <c r="AC781" s="734"/>
      <c r="AD781" s="372"/>
      <c r="AE781" s="485"/>
      <c r="AF781" s="373" t="str">
        <f t="shared" si="208"/>
        <v/>
      </c>
      <c r="AG781" s="373" t="str">
        <f t="shared" si="209"/>
        <v/>
      </c>
      <c r="AH781" s="374" t="str">
        <f t="shared" si="210"/>
        <v/>
      </c>
      <c r="AI781" s="375" t="str">
        <f t="shared" si="211"/>
        <v/>
      </c>
      <c r="AJ781" s="375" t="str">
        <f t="shared" si="212"/>
        <v/>
      </c>
      <c r="AK781" s="375" t="str">
        <f t="shared" si="213"/>
        <v/>
      </c>
      <c r="AL781" s="375" t="str">
        <f t="shared" si="214"/>
        <v/>
      </c>
      <c r="AM781" s="375" t="str">
        <f t="shared" si="215"/>
        <v/>
      </c>
      <c r="AN781" s="376" t="str">
        <f>IF(AF781="","",IF(OR(AH781="",AH781="-"),"－",IF(OR(AM781=8,AM781=9),"",IF(OR(AJ781=3,AJ781=4,AJ781=5,AJ781=6),VLOOKUP(AH781,INDEX((係数_バス貨物_ガソリン,係数_バス貨物_CNG,係数_バス貨物_軽油,係数_バス貨物_メタノール,係数_バス貨物_LPG),MATCH(AL781,【参考】排出ガスレベル!$AI$4:$AI$671,1),1,AR781):INDEX((係数_バス貨物_ガソリン,係数_バス貨物_CNG,係数_バス貨物_軽油,係数_バス貨物_メタノール,係数_バス貨物_LPG),MATCH(AL781+1,【参考】排出ガスレベル!$AI$4:$AI$671,1)-1,5,AR781),2,FALSE),IF(OR(AJ781=1,AJ781=2),VLOOKUP(AH781,INDEX((係数_乗用_ガソリン,係数_乗用_CNG,係数_乗用_軽油,係数_乗用_メタノール,係数_乗用_LPG),1,1,AR781):INDEX((係数_乗用_ガソリン,係数_乗用_CNG,係数_乗用_軽油,係数_乗用_メタノール,係数_乗用_LPG),125,5,AR781),2,FALSE))))))</f>
        <v/>
      </c>
      <c r="AO781" s="376" t="str">
        <f>IF(T781="","",IF(OR(AH781="",AH781="-"),"－",IF(OR(AM781=8,AM781=9),"",IF(OR(AJ781=3,AJ781=4,AJ781=5,AJ781=6),VLOOKUP(AH781,INDEX((係数_バス貨物_ガソリン,係数_バス貨物_CNG,係数_バス貨物_軽油,係数_バス貨物_メタノール,係数_バス貨物_LPG),MATCH(AL781,【参考】排出ガスレベル!$AI$4:$AI$671,1),1,AR781):INDEX((係数_バス貨物_ガソリン,係数_バス貨物_CNG,係数_バス貨物_軽油,係数_バス貨物_メタノール,係数_バス貨物_LPG),MATCH(AL781+1,【参考】排出ガスレベル!$AI$4:$AI$671,1)-1,5,AR781),3,FALSE),IF(OR(AJ781=1,AJ781=2),VLOOKUP(AH781,INDEX((係数_乗用_ガソリン,係数_乗用_CNG,係数_乗用_軽油,係数_乗用_メタノール,係数_乗用_LPG),1,1,AR781):INDEX((係数_乗用_ガソリン,係数_乗用_CNG,係数_乗用_軽油,係数_乗用_メタノール,係数_乗用_LPG),125,5,AR781),3,FALSE))))))</f>
        <v/>
      </c>
      <c r="AP781" s="375" t="str">
        <f t="shared" si="216"/>
        <v/>
      </c>
      <c r="AQ781" s="444" t="str">
        <f t="shared" si="217"/>
        <v/>
      </c>
      <c r="AR781" s="375" t="str">
        <f t="shared" si="218"/>
        <v/>
      </c>
      <c r="AS781" s="377" t="str">
        <f t="shared" si="219"/>
        <v/>
      </c>
      <c r="AT781" s="378" t="str">
        <f t="shared" si="220"/>
        <v/>
      </c>
      <c r="AX781" s="625" t="b">
        <f t="shared" si="221"/>
        <v>0</v>
      </c>
      <c r="AY781" s="7" t="str">
        <f t="shared" si="222"/>
        <v>FALSEFALSEFALSE</v>
      </c>
      <c r="AZ781" s="626">
        <f t="shared" si="206"/>
        <v>0</v>
      </c>
      <c r="BA781" s="627" t="str">
        <f t="shared" si="223"/>
        <v/>
      </c>
      <c r="BB781" s="627">
        <f t="shared" si="207"/>
        <v>0</v>
      </c>
    </row>
    <row r="782" spans="1:54">
      <c r="A782" s="381">
        <v>725</v>
      </c>
      <c r="B782" s="117"/>
      <c r="C782" s="288"/>
      <c r="D782" s="289"/>
      <c r="E782" s="289"/>
      <c r="F782" s="290"/>
      <c r="G782" s="292"/>
      <c r="H782" s="116"/>
      <c r="I782" s="292"/>
      <c r="J782" s="116"/>
      <c r="K782" s="370"/>
      <c r="L782" s="370"/>
      <c r="M782" s="370"/>
      <c r="N782" s="371"/>
      <c r="O782" s="371"/>
      <c r="P782" s="371"/>
      <c r="Q782" s="371"/>
      <c r="R782" s="371"/>
      <c r="S782" s="371"/>
      <c r="T782" s="443"/>
      <c r="U782" s="539"/>
      <c r="V782" s="117"/>
      <c r="W782" s="118"/>
      <c r="X782" s="119"/>
      <c r="Y782" s="120"/>
      <c r="Z782" s="122"/>
      <c r="AA782" s="121"/>
      <c r="AB782" s="443"/>
      <c r="AC782" s="734"/>
      <c r="AD782" s="372"/>
      <c r="AE782" s="485"/>
      <c r="AF782" s="373" t="str">
        <f t="shared" si="208"/>
        <v/>
      </c>
      <c r="AG782" s="373" t="str">
        <f t="shared" si="209"/>
        <v/>
      </c>
      <c r="AH782" s="374" t="str">
        <f t="shared" si="210"/>
        <v/>
      </c>
      <c r="AI782" s="375" t="str">
        <f t="shared" si="211"/>
        <v/>
      </c>
      <c r="AJ782" s="375" t="str">
        <f t="shared" si="212"/>
        <v/>
      </c>
      <c r="AK782" s="375" t="str">
        <f t="shared" si="213"/>
        <v/>
      </c>
      <c r="AL782" s="375" t="str">
        <f t="shared" si="214"/>
        <v/>
      </c>
      <c r="AM782" s="375" t="str">
        <f t="shared" si="215"/>
        <v/>
      </c>
      <c r="AN782" s="376" t="str">
        <f>IF(AF782="","",IF(OR(AH782="",AH782="-"),"－",IF(OR(AM782=8,AM782=9),"",IF(OR(AJ782=3,AJ782=4,AJ782=5,AJ782=6),VLOOKUP(AH782,INDEX((係数_バス貨物_ガソリン,係数_バス貨物_CNG,係数_バス貨物_軽油,係数_バス貨物_メタノール,係数_バス貨物_LPG),MATCH(AL782,【参考】排出ガスレベル!$AI$4:$AI$671,1),1,AR782):INDEX((係数_バス貨物_ガソリン,係数_バス貨物_CNG,係数_バス貨物_軽油,係数_バス貨物_メタノール,係数_バス貨物_LPG),MATCH(AL782+1,【参考】排出ガスレベル!$AI$4:$AI$671,1)-1,5,AR782),2,FALSE),IF(OR(AJ782=1,AJ782=2),VLOOKUP(AH782,INDEX((係数_乗用_ガソリン,係数_乗用_CNG,係数_乗用_軽油,係数_乗用_メタノール,係数_乗用_LPG),1,1,AR782):INDEX((係数_乗用_ガソリン,係数_乗用_CNG,係数_乗用_軽油,係数_乗用_メタノール,係数_乗用_LPG),125,5,AR782),2,FALSE))))))</f>
        <v/>
      </c>
      <c r="AO782" s="376" t="str">
        <f>IF(T782="","",IF(OR(AH782="",AH782="-"),"－",IF(OR(AM782=8,AM782=9),"",IF(OR(AJ782=3,AJ782=4,AJ782=5,AJ782=6),VLOOKUP(AH782,INDEX((係数_バス貨物_ガソリン,係数_バス貨物_CNG,係数_バス貨物_軽油,係数_バス貨物_メタノール,係数_バス貨物_LPG),MATCH(AL782,【参考】排出ガスレベル!$AI$4:$AI$671,1),1,AR782):INDEX((係数_バス貨物_ガソリン,係数_バス貨物_CNG,係数_バス貨物_軽油,係数_バス貨物_メタノール,係数_バス貨物_LPG),MATCH(AL782+1,【参考】排出ガスレベル!$AI$4:$AI$671,1)-1,5,AR782),3,FALSE),IF(OR(AJ782=1,AJ782=2),VLOOKUP(AH782,INDEX((係数_乗用_ガソリン,係数_乗用_CNG,係数_乗用_軽油,係数_乗用_メタノール,係数_乗用_LPG),1,1,AR782):INDEX((係数_乗用_ガソリン,係数_乗用_CNG,係数_乗用_軽油,係数_乗用_メタノール,係数_乗用_LPG),125,5,AR782),3,FALSE))))))</f>
        <v/>
      </c>
      <c r="AP782" s="375" t="str">
        <f t="shared" si="216"/>
        <v/>
      </c>
      <c r="AQ782" s="444" t="str">
        <f t="shared" si="217"/>
        <v/>
      </c>
      <c r="AR782" s="375" t="str">
        <f t="shared" si="218"/>
        <v/>
      </c>
      <c r="AS782" s="377" t="str">
        <f t="shared" si="219"/>
        <v/>
      </c>
      <c r="AT782" s="378" t="str">
        <f t="shared" si="220"/>
        <v/>
      </c>
      <c r="AX782" s="625" t="b">
        <f t="shared" si="221"/>
        <v>0</v>
      </c>
      <c r="AY782" s="7" t="str">
        <f t="shared" si="222"/>
        <v>FALSEFALSEFALSE</v>
      </c>
      <c r="AZ782" s="626">
        <f t="shared" si="206"/>
        <v>0</v>
      </c>
      <c r="BA782" s="627" t="str">
        <f t="shared" si="223"/>
        <v/>
      </c>
      <c r="BB782" s="627">
        <f t="shared" si="207"/>
        <v>0</v>
      </c>
    </row>
    <row r="783" spans="1:54">
      <c r="A783" s="381">
        <v>726</v>
      </c>
      <c r="B783" s="117"/>
      <c r="C783" s="288"/>
      <c r="D783" s="289"/>
      <c r="E783" s="289"/>
      <c r="F783" s="290"/>
      <c r="G783" s="292"/>
      <c r="H783" s="116"/>
      <c r="I783" s="292"/>
      <c r="J783" s="116"/>
      <c r="K783" s="370"/>
      <c r="L783" s="370"/>
      <c r="M783" s="370"/>
      <c r="N783" s="371"/>
      <c r="O783" s="371"/>
      <c r="P783" s="371"/>
      <c r="Q783" s="371"/>
      <c r="R783" s="371"/>
      <c r="S783" s="371"/>
      <c r="T783" s="443"/>
      <c r="U783" s="539"/>
      <c r="V783" s="117"/>
      <c r="W783" s="118"/>
      <c r="X783" s="119"/>
      <c r="Y783" s="120"/>
      <c r="Z783" s="122"/>
      <c r="AA783" s="121"/>
      <c r="AB783" s="443"/>
      <c r="AC783" s="734"/>
      <c r="AD783" s="372"/>
      <c r="AE783" s="485"/>
      <c r="AF783" s="373" t="str">
        <f t="shared" si="208"/>
        <v/>
      </c>
      <c r="AG783" s="373" t="str">
        <f t="shared" si="209"/>
        <v/>
      </c>
      <c r="AH783" s="374" t="str">
        <f t="shared" si="210"/>
        <v/>
      </c>
      <c r="AI783" s="375" t="str">
        <f t="shared" si="211"/>
        <v/>
      </c>
      <c r="AJ783" s="375" t="str">
        <f t="shared" si="212"/>
        <v/>
      </c>
      <c r="AK783" s="375" t="str">
        <f t="shared" si="213"/>
        <v/>
      </c>
      <c r="AL783" s="375" t="str">
        <f t="shared" si="214"/>
        <v/>
      </c>
      <c r="AM783" s="375" t="str">
        <f t="shared" si="215"/>
        <v/>
      </c>
      <c r="AN783" s="376" t="str">
        <f>IF(AF783="","",IF(OR(AH783="",AH783="-"),"－",IF(OR(AM783=8,AM783=9),"",IF(OR(AJ783=3,AJ783=4,AJ783=5,AJ783=6),VLOOKUP(AH783,INDEX((係数_バス貨物_ガソリン,係数_バス貨物_CNG,係数_バス貨物_軽油,係数_バス貨物_メタノール,係数_バス貨物_LPG),MATCH(AL783,【参考】排出ガスレベル!$AI$4:$AI$671,1),1,AR783):INDEX((係数_バス貨物_ガソリン,係数_バス貨物_CNG,係数_バス貨物_軽油,係数_バス貨物_メタノール,係数_バス貨物_LPG),MATCH(AL783+1,【参考】排出ガスレベル!$AI$4:$AI$671,1)-1,5,AR783),2,FALSE),IF(OR(AJ783=1,AJ783=2),VLOOKUP(AH783,INDEX((係数_乗用_ガソリン,係数_乗用_CNG,係数_乗用_軽油,係数_乗用_メタノール,係数_乗用_LPG),1,1,AR783):INDEX((係数_乗用_ガソリン,係数_乗用_CNG,係数_乗用_軽油,係数_乗用_メタノール,係数_乗用_LPG),125,5,AR783),2,FALSE))))))</f>
        <v/>
      </c>
      <c r="AO783" s="376" t="str">
        <f>IF(T783="","",IF(OR(AH783="",AH783="-"),"－",IF(OR(AM783=8,AM783=9),"",IF(OR(AJ783=3,AJ783=4,AJ783=5,AJ783=6),VLOOKUP(AH783,INDEX((係数_バス貨物_ガソリン,係数_バス貨物_CNG,係数_バス貨物_軽油,係数_バス貨物_メタノール,係数_バス貨物_LPG),MATCH(AL783,【参考】排出ガスレベル!$AI$4:$AI$671,1),1,AR783):INDEX((係数_バス貨物_ガソリン,係数_バス貨物_CNG,係数_バス貨物_軽油,係数_バス貨物_メタノール,係数_バス貨物_LPG),MATCH(AL783+1,【参考】排出ガスレベル!$AI$4:$AI$671,1)-1,5,AR783),3,FALSE),IF(OR(AJ783=1,AJ783=2),VLOOKUP(AH783,INDEX((係数_乗用_ガソリン,係数_乗用_CNG,係数_乗用_軽油,係数_乗用_メタノール,係数_乗用_LPG),1,1,AR783):INDEX((係数_乗用_ガソリン,係数_乗用_CNG,係数_乗用_軽油,係数_乗用_メタノール,係数_乗用_LPG),125,5,AR783),3,FALSE))))))</f>
        <v/>
      </c>
      <c r="AP783" s="375" t="str">
        <f t="shared" si="216"/>
        <v/>
      </c>
      <c r="AQ783" s="444" t="str">
        <f t="shared" si="217"/>
        <v/>
      </c>
      <c r="AR783" s="375" t="str">
        <f t="shared" si="218"/>
        <v/>
      </c>
      <c r="AS783" s="377" t="str">
        <f t="shared" si="219"/>
        <v/>
      </c>
      <c r="AT783" s="378" t="str">
        <f t="shared" si="220"/>
        <v/>
      </c>
      <c r="AX783" s="625" t="b">
        <f t="shared" si="221"/>
        <v>0</v>
      </c>
      <c r="AY783" s="7" t="str">
        <f t="shared" si="222"/>
        <v>FALSEFALSEFALSE</v>
      </c>
      <c r="AZ783" s="626">
        <f t="shared" si="206"/>
        <v>0</v>
      </c>
      <c r="BA783" s="627" t="str">
        <f t="shared" si="223"/>
        <v/>
      </c>
      <c r="BB783" s="627">
        <f t="shared" si="207"/>
        <v>0</v>
      </c>
    </row>
    <row r="784" spans="1:54">
      <c r="A784" s="381">
        <v>727</v>
      </c>
      <c r="B784" s="117"/>
      <c r="C784" s="288"/>
      <c r="D784" s="289"/>
      <c r="E784" s="289"/>
      <c r="F784" s="290"/>
      <c r="G784" s="292"/>
      <c r="H784" s="116"/>
      <c r="I784" s="292"/>
      <c r="J784" s="116"/>
      <c r="K784" s="370"/>
      <c r="L784" s="370"/>
      <c r="M784" s="370"/>
      <c r="N784" s="371"/>
      <c r="O784" s="371"/>
      <c r="P784" s="371"/>
      <c r="Q784" s="371"/>
      <c r="R784" s="371"/>
      <c r="S784" s="371"/>
      <c r="T784" s="443"/>
      <c r="U784" s="539"/>
      <c r="V784" s="117"/>
      <c r="W784" s="118"/>
      <c r="X784" s="119"/>
      <c r="Y784" s="120"/>
      <c r="Z784" s="122"/>
      <c r="AA784" s="121"/>
      <c r="AB784" s="443"/>
      <c r="AC784" s="734"/>
      <c r="AD784" s="372"/>
      <c r="AE784" s="485"/>
      <c r="AF784" s="373" t="str">
        <f t="shared" si="208"/>
        <v/>
      </c>
      <c r="AG784" s="373" t="str">
        <f t="shared" si="209"/>
        <v/>
      </c>
      <c r="AH784" s="374" t="str">
        <f t="shared" si="210"/>
        <v/>
      </c>
      <c r="AI784" s="375" t="str">
        <f t="shared" si="211"/>
        <v/>
      </c>
      <c r="AJ784" s="375" t="str">
        <f t="shared" si="212"/>
        <v/>
      </c>
      <c r="AK784" s="375" t="str">
        <f t="shared" si="213"/>
        <v/>
      </c>
      <c r="AL784" s="375" t="str">
        <f t="shared" si="214"/>
        <v/>
      </c>
      <c r="AM784" s="375" t="str">
        <f t="shared" si="215"/>
        <v/>
      </c>
      <c r="AN784" s="376" t="str">
        <f>IF(AF784="","",IF(OR(AH784="",AH784="-"),"－",IF(OR(AM784=8,AM784=9),"",IF(OR(AJ784=3,AJ784=4,AJ784=5,AJ784=6),VLOOKUP(AH784,INDEX((係数_バス貨物_ガソリン,係数_バス貨物_CNG,係数_バス貨物_軽油,係数_バス貨物_メタノール,係数_バス貨物_LPG),MATCH(AL784,【参考】排出ガスレベル!$AI$4:$AI$671,1),1,AR784):INDEX((係数_バス貨物_ガソリン,係数_バス貨物_CNG,係数_バス貨物_軽油,係数_バス貨物_メタノール,係数_バス貨物_LPG),MATCH(AL784+1,【参考】排出ガスレベル!$AI$4:$AI$671,1)-1,5,AR784),2,FALSE),IF(OR(AJ784=1,AJ784=2),VLOOKUP(AH784,INDEX((係数_乗用_ガソリン,係数_乗用_CNG,係数_乗用_軽油,係数_乗用_メタノール,係数_乗用_LPG),1,1,AR784):INDEX((係数_乗用_ガソリン,係数_乗用_CNG,係数_乗用_軽油,係数_乗用_メタノール,係数_乗用_LPG),125,5,AR784),2,FALSE))))))</f>
        <v/>
      </c>
      <c r="AO784" s="376" t="str">
        <f>IF(T784="","",IF(OR(AH784="",AH784="-"),"－",IF(OR(AM784=8,AM784=9),"",IF(OR(AJ784=3,AJ784=4,AJ784=5,AJ784=6),VLOOKUP(AH784,INDEX((係数_バス貨物_ガソリン,係数_バス貨物_CNG,係数_バス貨物_軽油,係数_バス貨物_メタノール,係数_バス貨物_LPG),MATCH(AL784,【参考】排出ガスレベル!$AI$4:$AI$671,1),1,AR784):INDEX((係数_バス貨物_ガソリン,係数_バス貨物_CNG,係数_バス貨物_軽油,係数_バス貨物_メタノール,係数_バス貨物_LPG),MATCH(AL784+1,【参考】排出ガスレベル!$AI$4:$AI$671,1)-1,5,AR784),3,FALSE),IF(OR(AJ784=1,AJ784=2),VLOOKUP(AH784,INDEX((係数_乗用_ガソリン,係数_乗用_CNG,係数_乗用_軽油,係数_乗用_メタノール,係数_乗用_LPG),1,1,AR784):INDEX((係数_乗用_ガソリン,係数_乗用_CNG,係数_乗用_軽油,係数_乗用_メタノール,係数_乗用_LPG),125,5,AR784),3,FALSE))))))</f>
        <v/>
      </c>
      <c r="AP784" s="375" t="str">
        <f t="shared" si="216"/>
        <v/>
      </c>
      <c r="AQ784" s="444" t="str">
        <f t="shared" si="217"/>
        <v/>
      </c>
      <c r="AR784" s="375" t="str">
        <f t="shared" si="218"/>
        <v/>
      </c>
      <c r="AS784" s="377" t="str">
        <f t="shared" si="219"/>
        <v/>
      </c>
      <c r="AT784" s="378" t="str">
        <f t="shared" si="220"/>
        <v/>
      </c>
      <c r="AX784" s="625" t="b">
        <f t="shared" si="221"/>
        <v>0</v>
      </c>
      <c r="AY784" s="7" t="str">
        <f t="shared" si="222"/>
        <v>FALSEFALSEFALSE</v>
      </c>
      <c r="AZ784" s="626">
        <f t="shared" si="206"/>
        <v>0</v>
      </c>
      <c r="BA784" s="627" t="str">
        <f t="shared" si="223"/>
        <v/>
      </c>
      <c r="BB784" s="627">
        <f t="shared" si="207"/>
        <v>0</v>
      </c>
    </row>
    <row r="785" spans="1:54">
      <c r="A785" s="381">
        <v>728</v>
      </c>
      <c r="B785" s="117"/>
      <c r="C785" s="288"/>
      <c r="D785" s="289"/>
      <c r="E785" s="289"/>
      <c r="F785" s="290"/>
      <c r="G785" s="292"/>
      <c r="H785" s="116"/>
      <c r="I785" s="292"/>
      <c r="J785" s="116"/>
      <c r="K785" s="370"/>
      <c r="L785" s="370"/>
      <c r="M785" s="370"/>
      <c r="N785" s="371"/>
      <c r="O785" s="371"/>
      <c r="P785" s="371"/>
      <c r="Q785" s="371"/>
      <c r="R785" s="371"/>
      <c r="S785" s="371"/>
      <c r="T785" s="443"/>
      <c r="U785" s="539"/>
      <c r="V785" s="117"/>
      <c r="W785" s="118"/>
      <c r="X785" s="119"/>
      <c r="Y785" s="120"/>
      <c r="Z785" s="122"/>
      <c r="AA785" s="121"/>
      <c r="AB785" s="443"/>
      <c r="AC785" s="734"/>
      <c r="AD785" s="372"/>
      <c r="AE785" s="485"/>
      <c r="AF785" s="373" t="str">
        <f t="shared" si="208"/>
        <v/>
      </c>
      <c r="AG785" s="373" t="str">
        <f t="shared" si="209"/>
        <v/>
      </c>
      <c r="AH785" s="374" t="str">
        <f t="shared" si="210"/>
        <v/>
      </c>
      <c r="AI785" s="375" t="str">
        <f t="shared" si="211"/>
        <v/>
      </c>
      <c r="AJ785" s="375" t="str">
        <f t="shared" si="212"/>
        <v/>
      </c>
      <c r="AK785" s="375" t="str">
        <f t="shared" si="213"/>
        <v/>
      </c>
      <c r="AL785" s="375" t="str">
        <f t="shared" si="214"/>
        <v/>
      </c>
      <c r="AM785" s="375" t="str">
        <f t="shared" si="215"/>
        <v/>
      </c>
      <c r="AN785" s="376" t="str">
        <f>IF(AF785="","",IF(OR(AH785="",AH785="-"),"－",IF(OR(AM785=8,AM785=9),"",IF(OR(AJ785=3,AJ785=4,AJ785=5,AJ785=6),VLOOKUP(AH785,INDEX((係数_バス貨物_ガソリン,係数_バス貨物_CNG,係数_バス貨物_軽油,係数_バス貨物_メタノール,係数_バス貨物_LPG),MATCH(AL785,【参考】排出ガスレベル!$AI$4:$AI$671,1),1,AR785):INDEX((係数_バス貨物_ガソリン,係数_バス貨物_CNG,係数_バス貨物_軽油,係数_バス貨物_メタノール,係数_バス貨物_LPG),MATCH(AL785+1,【参考】排出ガスレベル!$AI$4:$AI$671,1)-1,5,AR785),2,FALSE),IF(OR(AJ785=1,AJ785=2),VLOOKUP(AH785,INDEX((係数_乗用_ガソリン,係数_乗用_CNG,係数_乗用_軽油,係数_乗用_メタノール,係数_乗用_LPG),1,1,AR785):INDEX((係数_乗用_ガソリン,係数_乗用_CNG,係数_乗用_軽油,係数_乗用_メタノール,係数_乗用_LPG),125,5,AR785),2,FALSE))))))</f>
        <v/>
      </c>
      <c r="AO785" s="376" t="str">
        <f>IF(T785="","",IF(OR(AH785="",AH785="-"),"－",IF(OR(AM785=8,AM785=9),"",IF(OR(AJ785=3,AJ785=4,AJ785=5,AJ785=6),VLOOKUP(AH785,INDEX((係数_バス貨物_ガソリン,係数_バス貨物_CNG,係数_バス貨物_軽油,係数_バス貨物_メタノール,係数_バス貨物_LPG),MATCH(AL785,【参考】排出ガスレベル!$AI$4:$AI$671,1),1,AR785):INDEX((係数_バス貨物_ガソリン,係数_バス貨物_CNG,係数_バス貨物_軽油,係数_バス貨物_メタノール,係数_バス貨物_LPG),MATCH(AL785+1,【参考】排出ガスレベル!$AI$4:$AI$671,1)-1,5,AR785),3,FALSE),IF(OR(AJ785=1,AJ785=2),VLOOKUP(AH785,INDEX((係数_乗用_ガソリン,係数_乗用_CNG,係数_乗用_軽油,係数_乗用_メタノール,係数_乗用_LPG),1,1,AR785):INDEX((係数_乗用_ガソリン,係数_乗用_CNG,係数_乗用_軽油,係数_乗用_メタノール,係数_乗用_LPG),125,5,AR785),3,FALSE))))))</f>
        <v/>
      </c>
      <c r="AP785" s="375" t="str">
        <f t="shared" si="216"/>
        <v/>
      </c>
      <c r="AQ785" s="444" t="str">
        <f t="shared" si="217"/>
        <v/>
      </c>
      <c r="AR785" s="375" t="str">
        <f t="shared" si="218"/>
        <v/>
      </c>
      <c r="AS785" s="377" t="str">
        <f t="shared" si="219"/>
        <v/>
      </c>
      <c r="AT785" s="378" t="str">
        <f t="shared" si="220"/>
        <v/>
      </c>
      <c r="AX785" s="625" t="b">
        <f t="shared" si="221"/>
        <v>0</v>
      </c>
      <c r="AY785" s="7" t="str">
        <f t="shared" si="222"/>
        <v>FALSEFALSEFALSE</v>
      </c>
      <c r="AZ785" s="626">
        <f t="shared" si="206"/>
        <v>0</v>
      </c>
      <c r="BA785" s="627" t="str">
        <f t="shared" si="223"/>
        <v/>
      </c>
      <c r="BB785" s="627">
        <f t="shared" si="207"/>
        <v>0</v>
      </c>
    </row>
    <row r="786" spans="1:54">
      <c r="A786" s="381">
        <v>729</v>
      </c>
      <c r="B786" s="117"/>
      <c r="C786" s="288"/>
      <c r="D786" s="289"/>
      <c r="E786" s="289"/>
      <c r="F786" s="290"/>
      <c r="G786" s="292"/>
      <c r="H786" s="116"/>
      <c r="I786" s="292"/>
      <c r="J786" s="116"/>
      <c r="K786" s="370"/>
      <c r="L786" s="370"/>
      <c r="M786" s="370"/>
      <c r="N786" s="371"/>
      <c r="O786" s="371"/>
      <c r="P786" s="371"/>
      <c r="Q786" s="371"/>
      <c r="R786" s="371"/>
      <c r="S786" s="371"/>
      <c r="T786" s="443"/>
      <c r="U786" s="539"/>
      <c r="V786" s="117"/>
      <c r="W786" s="118"/>
      <c r="X786" s="119"/>
      <c r="Y786" s="120"/>
      <c r="Z786" s="122"/>
      <c r="AA786" s="121"/>
      <c r="AB786" s="443"/>
      <c r="AC786" s="734"/>
      <c r="AD786" s="372"/>
      <c r="AE786" s="485"/>
      <c r="AF786" s="373" t="str">
        <f t="shared" si="208"/>
        <v/>
      </c>
      <c r="AG786" s="373" t="str">
        <f t="shared" si="209"/>
        <v/>
      </c>
      <c r="AH786" s="374" t="str">
        <f t="shared" si="210"/>
        <v/>
      </c>
      <c r="AI786" s="375" t="str">
        <f t="shared" si="211"/>
        <v/>
      </c>
      <c r="AJ786" s="375" t="str">
        <f t="shared" si="212"/>
        <v/>
      </c>
      <c r="AK786" s="375" t="str">
        <f t="shared" si="213"/>
        <v/>
      </c>
      <c r="AL786" s="375" t="str">
        <f t="shared" si="214"/>
        <v/>
      </c>
      <c r="AM786" s="375" t="str">
        <f t="shared" si="215"/>
        <v/>
      </c>
      <c r="AN786" s="376" t="str">
        <f>IF(AF786="","",IF(OR(AH786="",AH786="-"),"－",IF(OR(AM786=8,AM786=9),"",IF(OR(AJ786=3,AJ786=4,AJ786=5,AJ786=6),VLOOKUP(AH786,INDEX((係数_バス貨物_ガソリン,係数_バス貨物_CNG,係数_バス貨物_軽油,係数_バス貨物_メタノール,係数_バス貨物_LPG),MATCH(AL786,【参考】排出ガスレベル!$AI$4:$AI$671,1),1,AR786):INDEX((係数_バス貨物_ガソリン,係数_バス貨物_CNG,係数_バス貨物_軽油,係数_バス貨物_メタノール,係数_バス貨物_LPG),MATCH(AL786+1,【参考】排出ガスレベル!$AI$4:$AI$671,1)-1,5,AR786),2,FALSE),IF(OR(AJ786=1,AJ786=2),VLOOKUP(AH786,INDEX((係数_乗用_ガソリン,係数_乗用_CNG,係数_乗用_軽油,係数_乗用_メタノール,係数_乗用_LPG),1,1,AR786):INDEX((係数_乗用_ガソリン,係数_乗用_CNG,係数_乗用_軽油,係数_乗用_メタノール,係数_乗用_LPG),125,5,AR786),2,FALSE))))))</f>
        <v/>
      </c>
      <c r="AO786" s="376" t="str">
        <f>IF(T786="","",IF(OR(AH786="",AH786="-"),"－",IF(OR(AM786=8,AM786=9),"",IF(OR(AJ786=3,AJ786=4,AJ786=5,AJ786=6),VLOOKUP(AH786,INDEX((係数_バス貨物_ガソリン,係数_バス貨物_CNG,係数_バス貨物_軽油,係数_バス貨物_メタノール,係数_バス貨物_LPG),MATCH(AL786,【参考】排出ガスレベル!$AI$4:$AI$671,1),1,AR786):INDEX((係数_バス貨物_ガソリン,係数_バス貨物_CNG,係数_バス貨物_軽油,係数_バス貨物_メタノール,係数_バス貨物_LPG),MATCH(AL786+1,【参考】排出ガスレベル!$AI$4:$AI$671,1)-1,5,AR786),3,FALSE),IF(OR(AJ786=1,AJ786=2),VLOOKUP(AH786,INDEX((係数_乗用_ガソリン,係数_乗用_CNG,係数_乗用_軽油,係数_乗用_メタノール,係数_乗用_LPG),1,1,AR786):INDEX((係数_乗用_ガソリン,係数_乗用_CNG,係数_乗用_軽油,係数_乗用_メタノール,係数_乗用_LPG),125,5,AR786),3,FALSE))))))</f>
        <v/>
      </c>
      <c r="AP786" s="375" t="str">
        <f t="shared" si="216"/>
        <v/>
      </c>
      <c r="AQ786" s="444" t="str">
        <f t="shared" si="217"/>
        <v/>
      </c>
      <c r="AR786" s="375" t="str">
        <f t="shared" si="218"/>
        <v/>
      </c>
      <c r="AS786" s="377" t="str">
        <f t="shared" si="219"/>
        <v/>
      </c>
      <c r="AT786" s="378" t="str">
        <f t="shared" si="220"/>
        <v/>
      </c>
      <c r="AX786" s="625" t="b">
        <f t="shared" si="221"/>
        <v>0</v>
      </c>
      <c r="AY786" s="7" t="str">
        <f t="shared" si="222"/>
        <v>FALSEFALSEFALSE</v>
      </c>
      <c r="AZ786" s="626">
        <f t="shared" si="206"/>
        <v>0</v>
      </c>
      <c r="BA786" s="627" t="str">
        <f t="shared" si="223"/>
        <v/>
      </c>
      <c r="BB786" s="627">
        <f t="shared" si="207"/>
        <v>0</v>
      </c>
    </row>
    <row r="787" spans="1:54">
      <c r="A787" s="381">
        <v>730</v>
      </c>
      <c r="B787" s="117"/>
      <c r="C787" s="288"/>
      <c r="D787" s="289"/>
      <c r="E787" s="289"/>
      <c r="F787" s="290"/>
      <c r="G787" s="292"/>
      <c r="H787" s="116"/>
      <c r="I787" s="292"/>
      <c r="J787" s="116"/>
      <c r="K787" s="370"/>
      <c r="L787" s="370"/>
      <c r="M787" s="370"/>
      <c r="N787" s="371"/>
      <c r="O787" s="371"/>
      <c r="P787" s="371"/>
      <c r="Q787" s="371"/>
      <c r="R787" s="371"/>
      <c r="S787" s="371"/>
      <c r="T787" s="443"/>
      <c r="U787" s="539"/>
      <c r="V787" s="117"/>
      <c r="W787" s="118"/>
      <c r="X787" s="119"/>
      <c r="Y787" s="120"/>
      <c r="Z787" s="122"/>
      <c r="AA787" s="121"/>
      <c r="AB787" s="443"/>
      <c r="AC787" s="734"/>
      <c r="AD787" s="372"/>
      <c r="AE787" s="485"/>
      <c r="AF787" s="373" t="str">
        <f t="shared" si="208"/>
        <v/>
      </c>
      <c r="AG787" s="373" t="str">
        <f t="shared" si="209"/>
        <v/>
      </c>
      <c r="AH787" s="374" t="str">
        <f t="shared" si="210"/>
        <v/>
      </c>
      <c r="AI787" s="375" t="str">
        <f t="shared" si="211"/>
        <v/>
      </c>
      <c r="AJ787" s="375" t="str">
        <f t="shared" si="212"/>
        <v/>
      </c>
      <c r="AK787" s="375" t="str">
        <f t="shared" si="213"/>
        <v/>
      </c>
      <c r="AL787" s="375" t="str">
        <f t="shared" si="214"/>
        <v/>
      </c>
      <c r="AM787" s="375" t="str">
        <f t="shared" si="215"/>
        <v/>
      </c>
      <c r="AN787" s="376" t="str">
        <f>IF(AF787="","",IF(OR(AH787="",AH787="-"),"－",IF(OR(AM787=8,AM787=9),"",IF(OR(AJ787=3,AJ787=4,AJ787=5,AJ787=6),VLOOKUP(AH787,INDEX((係数_バス貨物_ガソリン,係数_バス貨物_CNG,係数_バス貨物_軽油,係数_バス貨物_メタノール,係数_バス貨物_LPG),MATCH(AL787,【参考】排出ガスレベル!$AI$4:$AI$671,1),1,AR787):INDEX((係数_バス貨物_ガソリン,係数_バス貨物_CNG,係数_バス貨物_軽油,係数_バス貨物_メタノール,係数_バス貨物_LPG),MATCH(AL787+1,【参考】排出ガスレベル!$AI$4:$AI$671,1)-1,5,AR787),2,FALSE),IF(OR(AJ787=1,AJ787=2),VLOOKUP(AH787,INDEX((係数_乗用_ガソリン,係数_乗用_CNG,係数_乗用_軽油,係数_乗用_メタノール,係数_乗用_LPG),1,1,AR787):INDEX((係数_乗用_ガソリン,係数_乗用_CNG,係数_乗用_軽油,係数_乗用_メタノール,係数_乗用_LPG),125,5,AR787),2,FALSE))))))</f>
        <v/>
      </c>
      <c r="AO787" s="376" t="str">
        <f>IF(T787="","",IF(OR(AH787="",AH787="-"),"－",IF(OR(AM787=8,AM787=9),"",IF(OR(AJ787=3,AJ787=4,AJ787=5,AJ787=6),VLOOKUP(AH787,INDEX((係数_バス貨物_ガソリン,係数_バス貨物_CNG,係数_バス貨物_軽油,係数_バス貨物_メタノール,係数_バス貨物_LPG),MATCH(AL787,【参考】排出ガスレベル!$AI$4:$AI$671,1),1,AR787):INDEX((係数_バス貨物_ガソリン,係数_バス貨物_CNG,係数_バス貨物_軽油,係数_バス貨物_メタノール,係数_バス貨物_LPG),MATCH(AL787+1,【参考】排出ガスレベル!$AI$4:$AI$671,1)-1,5,AR787),3,FALSE),IF(OR(AJ787=1,AJ787=2),VLOOKUP(AH787,INDEX((係数_乗用_ガソリン,係数_乗用_CNG,係数_乗用_軽油,係数_乗用_メタノール,係数_乗用_LPG),1,1,AR787):INDEX((係数_乗用_ガソリン,係数_乗用_CNG,係数_乗用_軽油,係数_乗用_メタノール,係数_乗用_LPG),125,5,AR787),3,FALSE))))))</f>
        <v/>
      </c>
      <c r="AP787" s="375" t="str">
        <f t="shared" si="216"/>
        <v/>
      </c>
      <c r="AQ787" s="444" t="str">
        <f t="shared" si="217"/>
        <v/>
      </c>
      <c r="AR787" s="375" t="str">
        <f t="shared" si="218"/>
        <v/>
      </c>
      <c r="AS787" s="377" t="str">
        <f t="shared" si="219"/>
        <v/>
      </c>
      <c r="AT787" s="378" t="str">
        <f t="shared" si="220"/>
        <v/>
      </c>
      <c r="AX787" s="625" t="b">
        <f t="shared" si="221"/>
        <v>0</v>
      </c>
      <c r="AY787" s="7" t="str">
        <f t="shared" si="222"/>
        <v>FALSEFALSEFALSE</v>
      </c>
      <c r="AZ787" s="626">
        <f t="shared" si="206"/>
        <v>0</v>
      </c>
      <c r="BA787" s="627" t="str">
        <f t="shared" si="223"/>
        <v/>
      </c>
      <c r="BB787" s="627">
        <f t="shared" si="207"/>
        <v>0</v>
      </c>
    </row>
    <row r="788" spans="1:54">
      <c r="A788" s="381">
        <v>731</v>
      </c>
      <c r="B788" s="117"/>
      <c r="C788" s="288"/>
      <c r="D788" s="289"/>
      <c r="E788" s="289"/>
      <c r="F788" s="290"/>
      <c r="G788" s="292"/>
      <c r="H788" s="116"/>
      <c r="I788" s="292"/>
      <c r="J788" s="116"/>
      <c r="K788" s="370"/>
      <c r="L788" s="370"/>
      <c r="M788" s="370"/>
      <c r="N788" s="371"/>
      <c r="O788" s="371"/>
      <c r="P788" s="371"/>
      <c r="Q788" s="371"/>
      <c r="R788" s="371"/>
      <c r="S788" s="371"/>
      <c r="T788" s="443"/>
      <c r="U788" s="539"/>
      <c r="V788" s="117"/>
      <c r="W788" s="118"/>
      <c r="X788" s="119"/>
      <c r="Y788" s="120"/>
      <c r="Z788" s="122"/>
      <c r="AA788" s="121"/>
      <c r="AB788" s="443"/>
      <c r="AC788" s="734"/>
      <c r="AD788" s="372"/>
      <c r="AE788" s="485"/>
      <c r="AF788" s="373" t="str">
        <f t="shared" si="208"/>
        <v/>
      </c>
      <c r="AG788" s="373" t="str">
        <f t="shared" si="209"/>
        <v/>
      </c>
      <c r="AH788" s="374" t="str">
        <f t="shared" si="210"/>
        <v/>
      </c>
      <c r="AI788" s="375" t="str">
        <f t="shared" si="211"/>
        <v/>
      </c>
      <c r="AJ788" s="375" t="str">
        <f t="shared" si="212"/>
        <v/>
      </c>
      <c r="AK788" s="375" t="str">
        <f t="shared" si="213"/>
        <v/>
      </c>
      <c r="AL788" s="375" t="str">
        <f t="shared" si="214"/>
        <v/>
      </c>
      <c r="AM788" s="375" t="str">
        <f t="shared" si="215"/>
        <v/>
      </c>
      <c r="AN788" s="376" t="str">
        <f>IF(AF788="","",IF(OR(AH788="",AH788="-"),"－",IF(OR(AM788=8,AM788=9),"",IF(OR(AJ788=3,AJ788=4,AJ788=5,AJ788=6),VLOOKUP(AH788,INDEX((係数_バス貨物_ガソリン,係数_バス貨物_CNG,係数_バス貨物_軽油,係数_バス貨物_メタノール,係数_バス貨物_LPG),MATCH(AL788,【参考】排出ガスレベル!$AI$4:$AI$671,1),1,AR788):INDEX((係数_バス貨物_ガソリン,係数_バス貨物_CNG,係数_バス貨物_軽油,係数_バス貨物_メタノール,係数_バス貨物_LPG),MATCH(AL788+1,【参考】排出ガスレベル!$AI$4:$AI$671,1)-1,5,AR788),2,FALSE),IF(OR(AJ788=1,AJ788=2),VLOOKUP(AH788,INDEX((係数_乗用_ガソリン,係数_乗用_CNG,係数_乗用_軽油,係数_乗用_メタノール,係数_乗用_LPG),1,1,AR788):INDEX((係数_乗用_ガソリン,係数_乗用_CNG,係数_乗用_軽油,係数_乗用_メタノール,係数_乗用_LPG),125,5,AR788),2,FALSE))))))</f>
        <v/>
      </c>
      <c r="AO788" s="376" t="str">
        <f>IF(T788="","",IF(OR(AH788="",AH788="-"),"－",IF(OR(AM788=8,AM788=9),"",IF(OR(AJ788=3,AJ788=4,AJ788=5,AJ788=6),VLOOKUP(AH788,INDEX((係数_バス貨物_ガソリン,係数_バス貨物_CNG,係数_バス貨物_軽油,係数_バス貨物_メタノール,係数_バス貨物_LPG),MATCH(AL788,【参考】排出ガスレベル!$AI$4:$AI$671,1),1,AR788):INDEX((係数_バス貨物_ガソリン,係数_バス貨物_CNG,係数_バス貨物_軽油,係数_バス貨物_メタノール,係数_バス貨物_LPG),MATCH(AL788+1,【参考】排出ガスレベル!$AI$4:$AI$671,1)-1,5,AR788),3,FALSE),IF(OR(AJ788=1,AJ788=2),VLOOKUP(AH788,INDEX((係数_乗用_ガソリン,係数_乗用_CNG,係数_乗用_軽油,係数_乗用_メタノール,係数_乗用_LPG),1,1,AR788):INDEX((係数_乗用_ガソリン,係数_乗用_CNG,係数_乗用_軽油,係数_乗用_メタノール,係数_乗用_LPG),125,5,AR788),3,FALSE))))))</f>
        <v/>
      </c>
      <c r="AP788" s="375" t="str">
        <f t="shared" si="216"/>
        <v/>
      </c>
      <c r="AQ788" s="444" t="str">
        <f t="shared" si="217"/>
        <v/>
      </c>
      <c r="AR788" s="375" t="str">
        <f t="shared" si="218"/>
        <v/>
      </c>
      <c r="AS788" s="377" t="str">
        <f t="shared" si="219"/>
        <v/>
      </c>
      <c r="AT788" s="378" t="str">
        <f t="shared" si="220"/>
        <v/>
      </c>
      <c r="AX788" s="625" t="b">
        <f t="shared" si="221"/>
        <v>0</v>
      </c>
      <c r="AY788" s="7" t="str">
        <f t="shared" si="222"/>
        <v>FALSEFALSEFALSE</v>
      </c>
      <c r="AZ788" s="626">
        <f t="shared" si="206"/>
        <v>0</v>
      </c>
      <c r="BA788" s="627" t="str">
        <f t="shared" si="223"/>
        <v/>
      </c>
      <c r="BB788" s="627">
        <f t="shared" si="207"/>
        <v>0</v>
      </c>
    </row>
    <row r="789" spans="1:54">
      <c r="A789" s="381">
        <v>732</v>
      </c>
      <c r="B789" s="117"/>
      <c r="C789" s="288"/>
      <c r="D789" s="289"/>
      <c r="E789" s="289"/>
      <c r="F789" s="290"/>
      <c r="G789" s="292"/>
      <c r="H789" s="116"/>
      <c r="I789" s="292"/>
      <c r="J789" s="116"/>
      <c r="K789" s="370"/>
      <c r="L789" s="370"/>
      <c r="M789" s="370"/>
      <c r="N789" s="371"/>
      <c r="O789" s="371"/>
      <c r="P789" s="371"/>
      <c r="Q789" s="371"/>
      <c r="R789" s="371"/>
      <c r="S789" s="371"/>
      <c r="T789" s="443"/>
      <c r="U789" s="539"/>
      <c r="V789" s="117"/>
      <c r="W789" s="118"/>
      <c r="X789" s="119"/>
      <c r="Y789" s="120"/>
      <c r="Z789" s="122"/>
      <c r="AA789" s="121"/>
      <c r="AB789" s="443"/>
      <c r="AC789" s="734"/>
      <c r="AD789" s="372"/>
      <c r="AE789" s="485"/>
      <c r="AF789" s="373" t="str">
        <f t="shared" si="208"/>
        <v/>
      </c>
      <c r="AG789" s="373" t="str">
        <f t="shared" si="209"/>
        <v/>
      </c>
      <c r="AH789" s="374" t="str">
        <f t="shared" si="210"/>
        <v/>
      </c>
      <c r="AI789" s="375" t="str">
        <f t="shared" si="211"/>
        <v/>
      </c>
      <c r="AJ789" s="375" t="str">
        <f t="shared" si="212"/>
        <v/>
      </c>
      <c r="AK789" s="375" t="str">
        <f t="shared" si="213"/>
        <v/>
      </c>
      <c r="AL789" s="375" t="str">
        <f t="shared" si="214"/>
        <v/>
      </c>
      <c r="AM789" s="375" t="str">
        <f t="shared" si="215"/>
        <v/>
      </c>
      <c r="AN789" s="376" t="str">
        <f>IF(AF789="","",IF(OR(AH789="",AH789="-"),"－",IF(OR(AM789=8,AM789=9),"",IF(OR(AJ789=3,AJ789=4,AJ789=5,AJ789=6),VLOOKUP(AH789,INDEX((係数_バス貨物_ガソリン,係数_バス貨物_CNG,係数_バス貨物_軽油,係数_バス貨物_メタノール,係数_バス貨物_LPG),MATCH(AL789,【参考】排出ガスレベル!$AI$4:$AI$671,1),1,AR789):INDEX((係数_バス貨物_ガソリン,係数_バス貨物_CNG,係数_バス貨物_軽油,係数_バス貨物_メタノール,係数_バス貨物_LPG),MATCH(AL789+1,【参考】排出ガスレベル!$AI$4:$AI$671,1)-1,5,AR789),2,FALSE),IF(OR(AJ789=1,AJ789=2),VLOOKUP(AH789,INDEX((係数_乗用_ガソリン,係数_乗用_CNG,係数_乗用_軽油,係数_乗用_メタノール,係数_乗用_LPG),1,1,AR789):INDEX((係数_乗用_ガソリン,係数_乗用_CNG,係数_乗用_軽油,係数_乗用_メタノール,係数_乗用_LPG),125,5,AR789),2,FALSE))))))</f>
        <v/>
      </c>
      <c r="AO789" s="376" t="str">
        <f>IF(T789="","",IF(OR(AH789="",AH789="-"),"－",IF(OR(AM789=8,AM789=9),"",IF(OR(AJ789=3,AJ789=4,AJ789=5,AJ789=6),VLOOKUP(AH789,INDEX((係数_バス貨物_ガソリン,係数_バス貨物_CNG,係数_バス貨物_軽油,係数_バス貨物_メタノール,係数_バス貨物_LPG),MATCH(AL789,【参考】排出ガスレベル!$AI$4:$AI$671,1),1,AR789):INDEX((係数_バス貨物_ガソリン,係数_バス貨物_CNG,係数_バス貨物_軽油,係数_バス貨物_メタノール,係数_バス貨物_LPG),MATCH(AL789+1,【参考】排出ガスレベル!$AI$4:$AI$671,1)-1,5,AR789),3,FALSE),IF(OR(AJ789=1,AJ789=2),VLOOKUP(AH789,INDEX((係数_乗用_ガソリン,係数_乗用_CNG,係数_乗用_軽油,係数_乗用_メタノール,係数_乗用_LPG),1,1,AR789):INDEX((係数_乗用_ガソリン,係数_乗用_CNG,係数_乗用_軽油,係数_乗用_メタノール,係数_乗用_LPG),125,5,AR789),3,FALSE))))))</f>
        <v/>
      </c>
      <c r="AP789" s="375" t="str">
        <f t="shared" si="216"/>
        <v/>
      </c>
      <c r="AQ789" s="444" t="str">
        <f t="shared" si="217"/>
        <v/>
      </c>
      <c r="AR789" s="375" t="str">
        <f t="shared" si="218"/>
        <v/>
      </c>
      <c r="AS789" s="377" t="str">
        <f t="shared" si="219"/>
        <v/>
      </c>
      <c r="AT789" s="378" t="str">
        <f t="shared" si="220"/>
        <v/>
      </c>
      <c r="AX789" s="625" t="b">
        <f t="shared" si="221"/>
        <v>0</v>
      </c>
      <c r="AY789" s="7" t="str">
        <f t="shared" si="222"/>
        <v>FALSEFALSEFALSE</v>
      </c>
      <c r="AZ789" s="626">
        <f t="shared" si="206"/>
        <v>0</v>
      </c>
      <c r="BA789" s="627" t="str">
        <f t="shared" si="223"/>
        <v/>
      </c>
      <c r="BB789" s="627">
        <f t="shared" si="207"/>
        <v>0</v>
      </c>
    </row>
    <row r="790" spans="1:54">
      <c r="A790" s="381">
        <v>733</v>
      </c>
      <c r="B790" s="117"/>
      <c r="C790" s="288"/>
      <c r="D790" s="289"/>
      <c r="E790" s="289"/>
      <c r="F790" s="290"/>
      <c r="G790" s="292"/>
      <c r="H790" s="116"/>
      <c r="I790" s="292"/>
      <c r="J790" s="116"/>
      <c r="K790" s="370"/>
      <c r="L790" s="370"/>
      <c r="M790" s="370"/>
      <c r="N790" s="371"/>
      <c r="O790" s="371"/>
      <c r="P790" s="371"/>
      <c r="Q790" s="371"/>
      <c r="R790" s="371"/>
      <c r="S790" s="371"/>
      <c r="T790" s="443"/>
      <c r="U790" s="539"/>
      <c r="V790" s="117"/>
      <c r="W790" s="118"/>
      <c r="X790" s="119"/>
      <c r="Y790" s="120"/>
      <c r="Z790" s="122"/>
      <c r="AA790" s="121"/>
      <c r="AB790" s="443"/>
      <c r="AC790" s="734"/>
      <c r="AD790" s="372"/>
      <c r="AE790" s="485"/>
      <c r="AF790" s="373" t="str">
        <f t="shared" si="208"/>
        <v/>
      </c>
      <c r="AG790" s="373" t="str">
        <f t="shared" si="209"/>
        <v/>
      </c>
      <c r="AH790" s="374" t="str">
        <f t="shared" si="210"/>
        <v/>
      </c>
      <c r="AI790" s="375" t="str">
        <f t="shared" si="211"/>
        <v/>
      </c>
      <c r="AJ790" s="375" t="str">
        <f t="shared" si="212"/>
        <v/>
      </c>
      <c r="AK790" s="375" t="str">
        <f t="shared" si="213"/>
        <v/>
      </c>
      <c r="AL790" s="375" t="str">
        <f t="shared" si="214"/>
        <v/>
      </c>
      <c r="AM790" s="375" t="str">
        <f t="shared" si="215"/>
        <v/>
      </c>
      <c r="AN790" s="376" t="str">
        <f>IF(AF790="","",IF(OR(AH790="",AH790="-"),"－",IF(OR(AM790=8,AM790=9),"",IF(OR(AJ790=3,AJ790=4,AJ790=5,AJ790=6),VLOOKUP(AH790,INDEX((係数_バス貨物_ガソリン,係数_バス貨物_CNG,係数_バス貨物_軽油,係数_バス貨物_メタノール,係数_バス貨物_LPG),MATCH(AL790,【参考】排出ガスレベル!$AI$4:$AI$671,1),1,AR790):INDEX((係数_バス貨物_ガソリン,係数_バス貨物_CNG,係数_バス貨物_軽油,係数_バス貨物_メタノール,係数_バス貨物_LPG),MATCH(AL790+1,【参考】排出ガスレベル!$AI$4:$AI$671,1)-1,5,AR790),2,FALSE),IF(OR(AJ790=1,AJ790=2),VLOOKUP(AH790,INDEX((係数_乗用_ガソリン,係数_乗用_CNG,係数_乗用_軽油,係数_乗用_メタノール,係数_乗用_LPG),1,1,AR790):INDEX((係数_乗用_ガソリン,係数_乗用_CNG,係数_乗用_軽油,係数_乗用_メタノール,係数_乗用_LPG),125,5,AR790),2,FALSE))))))</f>
        <v/>
      </c>
      <c r="AO790" s="376" t="str">
        <f>IF(T790="","",IF(OR(AH790="",AH790="-"),"－",IF(OR(AM790=8,AM790=9),"",IF(OR(AJ790=3,AJ790=4,AJ790=5,AJ790=6),VLOOKUP(AH790,INDEX((係数_バス貨物_ガソリン,係数_バス貨物_CNG,係数_バス貨物_軽油,係数_バス貨物_メタノール,係数_バス貨物_LPG),MATCH(AL790,【参考】排出ガスレベル!$AI$4:$AI$671,1),1,AR790):INDEX((係数_バス貨物_ガソリン,係数_バス貨物_CNG,係数_バス貨物_軽油,係数_バス貨物_メタノール,係数_バス貨物_LPG),MATCH(AL790+1,【参考】排出ガスレベル!$AI$4:$AI$671,1)-1,5,AR790),3,FALSE),IF(OR(AJ790=1,AJ790=2),VLOOKUP(AH790,INDEX((係数_乗用_ガソリン,係数_乗用_CNG,係数_乗用_軽油,係数_乗用_メタノール,係数_乗用_LPG),1,1,AR790):INDEX((係数_乗用_ガソリン,係数_乗用_CNG,係数_乗用_軽油,係数_乗用_メタノール,係数_乗用_LPG),125,5,AR790),3,FALSE))))))</f>
        <v/>
      </c>
      <c r="AP790" s="375" t="str">
        <f t="shared" si="216"/>
        <v/>
      </c>
      <c r="AQ790" s="444" t="str">
        <f t="shared" si="217"/>
        <v/>
      </c>
      <c r="AR790" s="375" t="str">
        <f t="shared" si="218"/>
        <v/>
      </c>
      <c r="AS790" s="377" t="str">
        <f t="shared" si="219"/>
        <v/>
      </c>
      <c r="AT790" s="378" t="str">
        <f t="shared" si="220"/>
        <v/>
      </c>
      <c r="AX790" s="625" t="b">
        <f t="shared" si="221"/>
        <v>0</v>
      </c>
      <c r="AY790" s="7" t="str">
        <f t="shared" si="222"/>
        <v>FALSEFALSEFALSE</v>
      </c>
      <c r="AZ790" s="626">
        <f t="shared" si="206"/>
        <v>0</v>
      </c>
      <c r="BA790" s="627" t="str">
        <f t="shared" si="223"/>
        <v/>
      </c>
      <c r="BB790" s="627">
        <f t="shared" si="207"/>
        <v>0</v>
      </c>
    </row>
    <row r="791" spans="1:54">
      <c r="A791" s="381">
        <v>734</v>
      </c>
      <c r="B791" s="117"/>
      <c r="C791" s="288"/>
      <c r="D791" s="289"/>
      <c r="E791" s="289"/>
      <c r="F791" s="290"/>
      <c r="G791" s="292"/>
      <c r="H791" s="116"/>
      <c r="I791" s="292"/>
      <c r="J791" s="116"/>
      <c r="K791" s="370"/>
      <c r="L791" s="370"/>
      <c r="M791" s="370"/>
      <c r="N791" s="371"/>
      <c r="O791" s="371"/>
      <c r="P791" s="371"/>
      <c r="Q791" s="371"/>
      <c r="R791" s="371"/>
      <c r="S791" s="371"/>
      <c r="T791" s="443"/>
      <c r="U791" s="539"/>
      <c r="V791" s="117"/>
      <c r="W791" s="118"/>
      <c r="X791" s="119"/>
      <c r="Y791" s="120"/>
      <c r="Z791" s="122"/>
      <c r="AA791" s="121"/>
      <c r="AB791" s="443"/>
      <c r="AC791" s="734"/>
      <c r="AD791" s="372"/>
      <c r="AE791" s="485"/>
      <c r="AF791" s="373" t="str">
        <f t="shared" si="208"/>
        <v/>
      </c>
      <c r="AG791" s="373" t="str">
        <f t="shared" si="209"/>
        <v/>
      </c>
      <c r="AH791" s="374" t="str">
        <f t="shared" si="210"/>
        <v/>
      </c>
      <c r="AI791" s="375" t="str">
        <f t="shared" si="211"/>
        <v/>
      </c>
      <c r="AJ791" s="375" t="str">
        <f t="shared" si="212"/>
        <v/>
      </c>
      <c r="AK791" s="375" t="str">
        <f t="shared" si="213"/>
        <v/>
      </c>
      <c r="AL791" s="375" t="str">
        <f t="shared" si="214"/>
        <v/>
      </c>
      <c r="AM791" s="375" t="str">
        <f t="shared" si="215"/>
        <v/>
      </c>
      <c r="AN791" s="376" t="str">
        <f>IF(AF791="","",IF(OR(AH791="",AH791="-"),"－",IF(OR(AM791=8,AM791=9),"",IF(OR(AJ791=3,AJ791=4,AJ791=5,AJ791=6),VLOOKUP(AH791,INDEX((係数_バス貨物_ガソリン,係数_バス貨物_CNG,係数_バス貨物_軽油,係数_バス貨物_メタノール,係数_バス貨物_LPG),MATCH(AL791,【参考】排出ガスレベル!$AI$4:$AI$671,1),1,AR791):INDEX((係数_バス貨物_ガソリン,係数_バス貨物_CNG,係数_バス貨物_軽油,係数_バス貨物_メタノール,係数_バス貨物_LPG),MATCH(AL791+1,【参考】排出ガスレベル!$AI$4:$AI$671,1)-1,5,AR791),2,FALSE),IF(OR(AJ791=1,AJ791=2),VLOOKUP(AH791,INDEX((係数_乗用_ガソリン,係数_乗用_CNG,係数_乗用_軽油,係数_乗用_メタノール,係数_乗用_LPG),1,1,AR791):INDEX((係数_乗用_ガソリン,係数_乗用_CNG,係数_乗用_軽油,係数_乗用_メタノール,係数_乗用_LPG),125,5,AR791),2,FALSE))))))</f>
        <v/>
      </c>
      <c r="AO791" s="376" t="str">
        <f>IF(T791="","",IF(OR(AH791="",AH791="-"),"－",IF(OR(AM791=8,AM791=9),"",IF(OR(AJ791=3,AJ791=4,AJ791=5,AJ791=6),VLOOKUP(AH791,INDEX((係数_バス貨物_ガソリン,係数_バス貨物_CNG,係数_バス貨物_軽油,係数_バス貨物_メタノール,係数_バス貨物_LPG),MATCH(AL791,【参考】排出ガスレベル!$AI$4:$AI$671,1),1,AR791):INDEX((係数_バス貨物_ガソリン,係数_バス貨物_CNG,係数_バス貨物_軽油,係数_バス貨物_メタノール,係数_バス貨物_LPG),MATCH(AL791+1,【参考】排出ガスレベル!$AI$4:$AI$671,1)-1,5,AR791),3,FALSE),IF(OR(AJ791=1,AJ791=2),VLOOKUP(AH791,INDEX((係数_乗用_ガソリン,係数_乗用_CNG,係数_乗用_軽油,係数_乗用_メタノール,係数_乗用_LPG),1,1,AR791):INDEX((係数_乗用_ガソリン,係数_乗用_CNG,係数_乗用_軽油,係数_乗用_メタノール,係数_乗用_LPG),125,5,AR791),3,FALSE))))))</f>
        <v/>
      </c>
      <c r="AP791" s="375" t="str">
        <f t="shared" si="216"/>
        <v/>
      </c>
      <c r="AQ791" s="444" t="str">
        <f t="shared" si="217"/>
        <v/>
      </c>
      <c r="AR791" s="375" t="str">
        <f t="shared" si="218"/>
        <v/>
      </c>
      <c r="AS791" s="377" t="str">
        <f t="shared" si="219"/>
        <v/>
      </c>
      <c r="AT791" s="378" t="str">
        <f t="shared" si="220"/>
        <v/>
      </c>
      <c r="AX791" s="625" t="b">
        <f t="shared" si="221"/>
        <v>0</v>
      </c>
      <c r="AY791" s="7" t="str">
        <f t="shared" si="222"/>
        <v>FALSEFALSEFALSE</v>
      </c>
      <c r="AZ791" s="626">
        <f t="shared" si="206"/>
        <v>0</v>
      </c>
      <c r="BA791" s="627" t="str">
        <f t="shared" si="223"/>
        <v/>
      </c>
      <c r="BB791" s="627">
        <f t="shared" si="207"/>
        <v>0</v>
      </c>
    </row>
    <row r="792" spans="1:54">
      <c r="A792" s="381">
        <v>735</v>
      </c>
      <c r="B792" s="117"/>
      <c r="C792" s="288"/>
      <c r="D792" s="289"/>
      <c r="E792" s="289"/>
      <c r="F792" s="290"/>
      <c r="G792" s="292"/>
      <c r="H792" s="116"/>
      <c r="I792" s="292"/>
      <c r="J792" s="116"/>
      <c r="K792" s="370"/>
      <c r="L792" s="370"/>
      <c r="M792" s="370"/>
      <c r="N792" s="371"/>
      <c r="O792" s="371"/>
      <c r="P792" s="371"/>
      <c r="Q792" s="371"/>
      <c r="R792" s="371"/>
      <c r="S792" s="371"/>
      <c r="T792" s="443"/>
      <c r="U792" s="539"/>
      <c r="V792" s="117"/>
      <c r="W792" s="118"/>
      <c r="X792" s="119"/>
      <c r="Y792" s="120"/>
      <c r="Z792" s="122"/>
      <c r="AA792" s="121"/>
      <c r="AB792" s="443"/>
      <c r="AC792" s="734"/>
      <c r="AD792" s="372"/>
      <c r="AE792" s="485"/>
      <c r="AF792" s="373" t="str">
        <f t="shared" si="208"/>
        <v/>
      </c>
      <c r="AG792" s="373" t="str">
        <f t="shared" si="209"/>
        <v/>
      </c>
      <c r="AH792" s="374" t="str">
        <f t="shared" si="210"/>
        <v/>
      </c>
      <c r="AI792" s="375" t="str">
        <f t="shared" si="211"/>
        <v/>
      </c>
      <c r="AJ792" s="375" t="str">
        <f t="shared" si="212"/>
        <v/>
      </c>
      <c r="AK792" s="375" t="str">
        <f t="shared" si="213"/>
        <v/>
      </c>
      <c r="AL792" s="375" t="str">
        <f t="shared" si="214"/>
        <v/>
      </c>
      <c r="AM792" s="375" t="str">
        <f t="shared" si="215"/>
        <v/>
      </c>
      <c r="AN792" s="376" t="str">
        <f>IF(AF792="","",IF(OR(AH792="",AH792="-"),"－",IF(OR(AM792=8,AM792=9),"",IF(OR(AJ792=3,AJ792=4,AJ792=5,AJ792=6),VLOOKUP(AH792,INDEX((係数_バス貨物_ガソリン,係数_バス貨物_CNG,係数_バス貨物_軽油,係数_バス貨物_メタノール,係数_バス貨物_LPG),MATCH(AL792,【参考】排出ガスレベル!$AI$4:$AI$671,1),1,AR792):INDEX((係数_バス貨物_ガソリン,係数_バス貨物_CNG,係数_バス貨物_軽油,係数_バス貨物_メタノール,係数_バス貨物_LPG),MATCH(AL792+1,【参考】排出ガスレベル!$AI$4:$AI$671,1)-1,5,AR792),2,FALSE),IF(OR(AJ792=1,AJ792=2),VLOOKUP(AH792,INDEX((係数_乗用_ガソリン,係数_乗用_CNG,係数_乗用_軽油,係数_乗用_メタノール,係数_乗用_LPG),1,1,AR792):INDEX((係数_乗用_ガソリン,係数_乗用_CNG,係数_乗用_軽油,係数_乗用_メタノール,係数_乗用_LPG),125,5,AR792),2,FALSE))))))</f>
        <v/>
      </c>
      <c r="AO792" s="376" t="str">
        <f>IF(T792="","",IF(OR(AH792="",AH792="-"),"－",IF(OR(AM792=8,AM792=9),"",IF(OR(AJ792=3,AJ792=4,AJ792=5,AJ792=6),VLOOKUP(AH792,INDEX((係数_バス貨物_ガソリン,係数_バス貨物_CNG,係数_バス貨物_軽油,係数_バス貨物_メタノール,係数_バス貨物_LPG),MATCH(AL792,【参考】排出ガスレベル!$AI$4:$AI$671,1),1,AR792):INDEX((係数_バス貨物_ガソリン,係数_バス貨物_CNG,係数_バス貨物_軽油,係数_バス貨物_メタノール,係数_バス貨物_LPG),MATCH(AL792+1,【参考】排出ガスレベル!$AI$4:$AI$671,1)-1,5,AR792),3,FALSE),IF(OR(AJ792=1,AJ792=2),VLOOKUP(AH792,INDEX((係数_乗用_ガソリン,係数_乗用_CNG,係数_乗用_軽油,係数_乗用_メタノール,係数_乗用_LPG),1,1,AR792):INDEX((係数_乗用_ガソリン,係数_乗用_CNG,係数_乗用_軽油,係数_乗用_メタノール,係数_乗用_LPG),125,5,AR792),3,FALSE))))))</f>
        <v/>
      </c>
      <c r="AP792" s="375" t="str">
        <f t="shared" si="216"/>
        <v/>
      </c>
      <c r="AQ792" s="444" t="str">
        <f t="shared" si="217"/>
        <v/>
      </c>
      <c r="AR792" s="375" t="str">
        <f t="shared" si="218"/>
        <v/>
      </c>
      <c r="AS792" s="377" t="str">
        <f t="shared" si="219"/>
        <v/>
      </c>
      <c r="AT792" s="378" t="str">
        <f t="shared" si="220"/>
        <v/>
      </c>
      <c r="AX792" s="625" t="b">
        <f t="shared" si="221"/>
        <v>0</v>
      </c>
      <c r="AY792" s="7" t="str">
        <f t="shared" si="222"/>
        <v>FALSEFALSEFALSE</v>
      </c>
      <c r="AZ792" s="626">
        <f t="shared" si="206"/>
        <v>0</v>
      </c>
      <c r="BA792" s="627" t="str">
        <f t="shared" si="223"/>
        <v/>
      </c>
      <c r="BB792" s="627">
        <f t="shared" si="207"/>
        <v>0</v>
      </c>
    </row>
    <row r="793" spans="1:54">
      <c r="A793" s="381">
        <v>736</v>
      </c>
      <c r="B793" s="117"/>
      <c r="C793" s="288"/>
      <c r="D793" s="289"/>
      <c r="E793" s="289"/>
      <c r="F793" s="290"/>
      <c r="G793" s="292"/>
      <c r="H793" s="116"/>
      <c r="I793" s="292"/>
      <c r="J793" s="116"/>
      <c r="K793" s="370"/>
      <c r="L793" s="370"/>
      <c r="M793" s="370"/>
      <c r="N793" s="371"/>
      <c r="O793" s="371"/>
      <c r="P793" s="371"/>
      <c r="Q793" s="371"/>
      <c r="R793" s="371"/>
      <c r="S793" s="371"/>
      <c r="T793" s="443"/>
      <c r="U793" s="539"/>
      <c r="V793" s="117"/>
      <c r="W793" s="118"/>
      <c r="X793" s="119"/>
      <c r="Y793" s="120"/>
      <c r="Z793" s="122"/>
      <c r="AA793" s="121"/>
      <c r="AB793" s="443"/>
      <c r="AC793" s="734"/>
      <c r="AD793" s="372"/>
      <c r="AE793" s="485"/>
      <c r="AF793" s="373" t="str">
        <f t="shared" si="208"/>
        <v/>
      </c>
      <c r="AG793" s="373" t="str">
        <f t="shared" si="209"/>
        <v/>
      </c>
      <c r="AH793" s="374" t="str">
        <f t="shared" si="210"/>
        <v/>
      </c>
      <c r="AI793" s="375" t="str">
        <f t="shared" si="211"/>
        <v/>
      </c>
      <c r="AJ793" s="375" t="str">
        <f t="shared" si="212"/>
        <v/>
      </c>
      <c r="AK793" s="375" t="str">
        <f t="shared" si="213"/>
        <v/>
      </c>
      <c r="AL793" s="375" t="str">
        <f t="shared" si="214"/>
        <v/>
      </c>
      <c r="AM793" s="375" t="str">
        <f t="shared" si="215"/>
        <v/>
      </c>
      <c r="AN793" s="376" t="str">
        <f>IF(AF793="","",IF(OR(AH793="",AH793="-"),"－",IF(OR(AM793=8,AM793=9),"",IF(OR(AJ793=3,AJ793=4,AJ793=5,AJ793=6),VLOOKUP(AH793,INDEX((係数_バス貨物_ガソリン,係数_バス貨物_CNG,係数_バス貨物_軽油,係数_バス貨物_メタノール,係数_バス貨物_LPG),MATCH(AL793,【参考】排出ガスレベル!$AI$4:$AI$671,1),1,AR793):INDEX((係数_バス貨物_ガソリン,係数_バス貨物_CNG,係数_バス貨物_軽油,係数_バス貨物_メタノール,係数_バス貨物_LPG),MATCH(AL793+1,【参考】排出ガスレベル!$AI$4:$AI$671,1)-1,5,AR793),2,FALSE),IF(OR(AJ793=1,AJ793=2),VLOOKUP(AH793,INDEX((係数_乗用_ガソリン,係数_乗用_CNG,係数_乗用_軽油,係数_乗用_メタノール,係数_乗用_LPG),1,1,AR793):INDEX((係数_乗用_ガソリン,係数_乗用_CNG,係数_乗用_軽油,係数_乗用_メタノール,係数_乗用_LPG),125,5,AR793),2,FALSE))))))</f>
        <v/>
      </c>
      <c r="AO793" s="376" t="str">
        <f>IF(T793="","",IF(OR(AH793="",AH793="-"),"－",IF(OR(AM793=8,AM793=9),"",IF(OR(AJ793=3,AJ793=4,AJ793=5,AJ793=6),VLOOKUP(AH793,INDEX((係数_バス貨物_ガソリン,係数_バス貨物_CNG,係数_バス貨物_軽油,係数_バス貨物_メタノール,係数_バス貨物_LPG),MATCH(AL793,【参考】排出ガスレベル!$AI$4:$AI$671,1),1,AR793):INDEX((係数_バス貨物_ガソリン,係数_バス貨物_CNG,係数_バス貨物_軽油,係数_バス貨物_メタノール,係数_バス貨物_LPG),MATCH(AL793+1,【参考】排出ガスレベル!$AI$4:$AI$671,1)-1,5,AR793),3,FALSE),IF(OR(AJ793=1,AJ793=2),VLOOKUP(AH793,INDEX((係数_乗用_ガソリン,係数_乗用_CNG,係数_乗用_軽油,係数_乗用_メタノール,係数_乗用_LPG),1,1,AR793):INDEX((係数_乗用_ガソリン,係数_乗用_CNG,係数_乗用_軽油,係数_乗用_メタノール,係数_乗用_LPG),125,5,AR793),3,FALSE))))))</f>
        <v/>
      </c>
      <c r="AP793" s="375" t="str">
        <f t="shared" si="216"/>
        <v/>
      </c>
      <c r="AQ793" s="444" t="str">
        <f t="shared" si="217"/>
        <v/>
      </c>
      <c r="AR793" s="375" t="str">
        <f t="shared" si="218"/>
        <v/>
      </c>
      <c r="AS793" s="377" t="str">
        <f t="shared" si="219"/>
        <v/>
      </c>
      <c r="AT793" s="378" t="str">
        <f t="shared" si="220"/>
        <v/>
      </c>
      <c r="AX793" s="625" t="b">
        <f t="shared" si="221"/>
        <v>0</v>
      </c>
      <c r="AY793" s="7" t="str">
        <f t="shared" si="222"/>
        <v>FALSEFALSEFALSE</v>
      </c>
      <c r="AZ793" s="626">
        <f t="shared" si="206"/>
        <v>0</v>
      </c>
      <c r="BA793" s="627" t="str">
        <f t="shared" si="223"/>
        <v/>
      </c>
      <c r="BB793" s="627">
        <f t="shared" si="207"/>
        <v>0</v>
      </c>
    </row>
    <row r="794" spans="1:54">
      <c r="A794" s="381">
        <v>737</v>
      </c>
      <c r="B794" s="117"/>
      <c r="C794" s="288"/>
      <c r="D794" s="289"/>
      <c r="E794" s="289"/>
      <c r="F794" s="290"/>
      <c r="G794" s="292"/>
      <c r="H794" s="116"/>
      <c r="I794" s="292"/>
      <c r="J794" s="116"/>
      <c r="K794" s="370"/>
      <c r="L794" s="370"/>
      <c r="M794" s="370"/>
      <c r="N794" s="371"/>
      <c r="O794" s="371"/>
      <c r="P794" s="371"/>
      <c r="Q794" s="371"/>
      <c r="R794" s="371"/>
      <c r="S794" s="371"/>
      <c r="T794" s="443"/>
      <c r="U794" s="539"/>
      <c r="V794" s="117"/>
      <c r="W794" s="118"/>
      <c r="X794" s="119"/>
      <c r="Y794" s="120"/>
      <c r="Z794" s="122"/>
      <c r="AA794" s="121"/>
      <c r="AB794" s="443"/>
      <c r="AC794" s="734"/>
      <c r="AD794" s="372"/>
      <c r="AE794" s="485"/>
      <c r="AF794" s="373" t="str">
        <f t="shared" si="208"/>
        <v/>
      </c>
      <c r="AG794" s="373" t="str">
        <f t="shared" si="209"/>
        <v/>
      </c>
      <c r="AH794" s="374" t="str">
        <f t="shared" si="210"/>
        <v/>
      </c>
      <c r="AI794" s="375" t="str">
        <f t="shared" si="211"/>
        <v/>
      </c>
      <c r="AJ794" s="375" t="str">
        <f t="shared" si="212"/>
        <v/>
      </c>
      <c r="AK794" s="375" t="str">
        <f t="shared" si="213"/>
        <v/>
      </c>
      <c r="AL794" s="375" t="str">
        <f t="shared" si="214"/>
        <v/>
      </c>
      <c r="AM794" s="375" t="str">
        <f t="shared" si="215"/>
        <v/>
      </c>
      <c r="AN794" s="376" t="str">
        <f>IF(AF794="","",IF(OR(AH794="",AH794="-"),"－",IF(OR(AM794=8,AM794=9),"",IF(OR(AJ794=3,AJ794=4,AJ794=5,AJ794=6),VLOOKUP(AH794,INDEX((係数_バス貨物_ガソリン,係数_バス貨物_CNG,係数_バス貨物_軽油,係数_バス貨物_メタノール,係数_バス貨物_LPG),MATCH(AL794,【参考】排出ガスレベル!$AI$4:$AI$671,1),1,AR794):INDEX((係数_バス貨物_ガソリン,係数_バス貨物_CNG,係数_バス貨物_軽油,係数_バス貨物_メタノール,係数_バス貨物_LPG),MATCH(AL794+1,【参考】排出ガスレベル!$AI$4:$AI$671,1)-1,5,AR794),2,FALSE),IF(OR(AJ794=1,AJ794=2),VLOOKUP(AH794,INDEX((係数_乗用_ガソリン,係数_乗用_CNG,係数_乗用_軽油,係数_乗用_メタノール,係数_乗用_LPG),1,1,AR794):INDEX((係数_乗用_ガソリン,係数_乗用_CNG,係数_乗用_軽油,係数_乗用_メタノール,係数_乗用_LPG),125,5,AR794),2,FALSE))))))</f>
        <v/>
      </c>
      <c r="AO794" s="376" t="str">
        <f>IF(T794="","",IF(OR(AH794="",AH794="-"),"－",IF(OR(AM794=8,AM794=9),"",IF(OR(AJ794=3,AJ794=4,AJ794=5,AJ794=6),VLOOKUP(AH794,INDEX((係数_バス貨物_ガソリン,係数_バス貨物_CNG,係数_バス貨物_軽油,係数_バス貨物_メタノール,係数_バス貨物_LPG),MATCH(AL794,【参考】排出ガスレベル!$AI$4:$AI$671,1),1,AR794):INDEX((係数_バス貨物_ガソリン,係数_バス貨物_CNG,係数_バス貨物_軽油,係数_バス貨物_メタノール,係数_バス貨物_LPG),MATCH(AL794+1,【参考】排出ガスレベル!$AI$4:$AI$671,1)-1,5,AR794),3,FALSE),IF(OR(AJ794=1,AJ794=2),VLOOKUP(AH794,INDEX((係数_乗用_ガソリン,係数_乗用_CNG,係数_乗用_軽油,係数_乗用_メタノール,係数_乗用_LPG),1,1,AR794):INDEX((係数_乗用_ガソリン,係数_乗用_CNG,係数_乗用_軽油,係数_乗用_メタノール,係数_乗用_LPG),125,5,AR794),3,FALSE))))))</f>
        <v/>
      </c>
      <c r="AP794" s="375" t="str">
        <f t="shared" si="216"/>
        <v/>
      </c>
      <c r="AQ794" s="444" t="str">
        <f t="shared" si="217"/>
        <v/>
      </c>
      <c r="AR794" s="375" t="str">
        <f t="shared" si="218"/>
        <v/>
      </c>
      <c r="AS794" s="377" t="str">
        <f t="shared" si="219"/>
        <v/>
      </c>
      <c r="AT794" s="378" t="str">
        <f t="shared" si="220"/>
        <v/>
      </c>
      <c r="AX794" s="625" t="b">
        <f t="shared" si="221"/>
        <v>0</v>
      </c>
      <c r="AY794" s="7" t="str">
        <f t="shared" si="222"/>
        <v>FALSEFALSEFALSE</v>
      </c>
      <c r="AZ794" s="626">
        <f t="shared" si="206"/>
        <v>0</v>
      </c>
      <c r="BA794" s="627" t="str">
        <f t="shared" si="223"/>
        <v/>
      </c>
      <c r="BB794" s="627">
        <f t="shared" si="207"/>
        <v>0</v>
      </c>
    </row>
    <row r="795" spans="1:54">
      <c r="A795" s="381">
        <v>738</v>
      </c>
      <c r="B795" s="117"/>
      <c r="C795" s="288"/>
      <c r="D795" s="289"/>
      <c r="E795" s="289"/>
      <c r="F795" s="290"/>
      <c r="G795" s="292"/>
      <c r="H795" s="116"/>
      <c r="I795" s="292"/>
      <c r="J795" s="116"/>
      <c r="K795" s="370"/>
      <c r="L795" s="370"/>
      <c r="M795" s="370"/>
      <c r="N795" s="371"/>
      <c r="O795" s="371"/>
      <c r="P795" s="371"/>
      <c r="Q795" s="371"/>
      <c r="R795" s="371"/>
      <c r="S795" s="371"/>
      <c r="T795" s="443"/>
      <c r="U795" s="539"/>
      <c r="V795" s="117"/>
      <c r="W795" s="118"/>
      <c r="X795" s="119"/>
      <c r="Y795" s="120"/>
      <c r="Z795" s="122"/>
      <c r="AA795" s="121"/>
      <c r="AB795" s="443"/>
      <c r="AC795" s="734"/>
      <c r="AD795" s="372"/>
      <c r="AE795" s="485"/>
      <c r="AF795" s="373" t="str">
        <f t="shared" si="208"/>
        <v/>
      </c>
      <c r="AG795" s="373" t="str">
        <f t="shared" si="209"/>
        <v/>
      </c>
      <c r="AH795" s="374" t="str">
        <f t="shared" si="210"/>
        <v/>
      </c>
      <c r="AI795" s="375" t="str">
        <f t="shared" si="211"/>
        <v/>
      </c>
      <c r="AJ795" s="375" t="str">
        <f t="shared" si="212"/>
        <v/>
      </c>
      <c r="AK795" s="375" t="str">
        <f t="shared" si="213"/>
        <v/>
      </c>
      <c r="AL795" s="375" t="str">
        <f t="shared" si="214"/>
        <v/>
      </c>
      <c r="AM795" s="375" t="str">
        <f t="shared" si="215"/>
        <v/>
      </c>
      <c r="AN795" s="376" t="str">
        <f>IF(AF795="","",IF(OR(AH795="",AH795="-"),"－",IF(OR(AM795=8,AM795=9),"",IF(OR(AJ795=3,AJ795=4,AJ795=5,AJ795=6),VLOOKUP(AH795,INDEX((係数_バス貨物_ガソリン,係数_バス貨物_CNG,係数_バス貨物_軽油,係数_バス貨物_メタノール,係数_バス貨物_LPG),MATCH(AL795,【参考】排出ガスレベル!$AI$4:$AI$671,1),1,AR795):INDEX((係数_バス貨物_ガソリン,係数_バス貨物_CNG,係数_バス貨物_軽油,係数_バス貨物_メタノール,係数_バス貨物_LPG),MATCH(AL795+1,【参考】排出ガスレベル!$AI$4:$AI$671,1)-1,5,AR795),2,FALSE),IF(OR(AJ795=1,AJ795=2),VLOOKUP(AH795,INDEX((係数_乗用_ガソリン,係数_乗用_CNG,係数_乗用_軽油,係数_乗用_メタノール,係数_乗用_LPG),1,1,AR795):INDEX((係数_乗用_ガソリン,係数_乗用_CNG,係数_乗用_軽油,係数_乗用_メタノール,係数_乗用_LPG),125,5,AR795),2,FALSE))))))</f>
        <v/>
      </c>
      <c r="AO795" s="376" t="str">
        <f>IF(T795="","",IF(OR(AH795="",AH795="-"),"－",IF(OR(AM795=8,AM795=9),"",IF(OR(AJ795=3,AJ795=4,AJ795=5,AJ795=6),VLOOKUP(AH795,INDEX((係数_バス貨物_ガソリン,係数_バス貨物_CNG,係数_バス貨物_軽油,係数_バス貨物_メタノール,係数_バス貨物_LPG),MATCH(AL795,【参考】排出ガスレベル!$AI$4:$AI$671,1),1,AR795):INDEX((係数_バス貨物_ガソリン,係数_バス貨物_CNG,係数_バス貨物_軽油,係数_バス貨物_メタノール,係数_バス貨物_LPG),MATCH(AL795+1,【参考】排出ガスレベル!$AI$4:$AI$671,1)-1,5,AR795),3,FALSE),IF(OR(AJ795=1,AJ795=2),VLOOKUP(AH795,INDEX((係数_乗用_ガソリン,係数_乗用_CNG,係数_乗用_軽油,係数_乗用_メタノール,係数_乗用_LPG),1,1,AR795):INDEX((係数_乗用_ガソリン,係数_乗用_CNG,係数_乗用_軽油,係数_乗用_メタノール,係数_乗用_LPG),125,5,AR795),3,FALSE))))))</f>
        <v/>
      </c>
      <c r="AP795" s="375" t="str">
        <f t="shared" si="216"/>
        <v/>
      </c>
      <c r="AQ795" s="444" t="str">
        <f t="shared" si="217"/>
        <v/>
      </c>
      <c r="AR795" s="375" t="str">
        <f t="shared" si="218"/>
        <v/>
      </c>
      <c r="AS795" s="377" t="str">
        <f t="shared" si="219"/>
        <v/>
      </c>
      <c r="AT795" s="378" t="str">
        <f t="shared" si="220"/>
        <v/>
      </c>
      <c r="AX795" s="625" t="b">
        <f t="shared" si="221"/>
        <v>0</v>
      </c>
      <c r="AY795" s="7" t="str">
        <f t="shared" si="222"/>
        <v>FALSEFALSEFALSE</v>
      </c>
      <c r="AZ795" s="626">
        <f t="shared" si="206"/>
        <v>0</v>
      </c>
      <c r="BA795" s="627" t="str">
        <f t="shared" si="223"/>
        <v/>
      </c>
      <c r="BB795" s="627">
        <f t="shared" si="207"/>
        <v>0</v>
      </c>
    </row>
    <row r="796" spans="1:54">
      <c r="A796" s="381">
        <v>739</v>
      </c>
      <c r="B796" s="117"/>
      <c r="C796" s="288"/>
      <c r="D796" s="289"/>
      <c r="E796" s="289"/>
      <c r="F796" s="290"/>
      <c r="G796" s="292"/>
      <c r="H796" s="116"/>
      <c r="I796" s="292"/>
      <c r="J796" s="116"/>
      <c r="K796" s="370"/>
      <c r="L796" s="370"/>
      <c r="M796" s="370"/>
      <c r="N796" s="371"/>
      <c r="O796" s="371"/>
      <c r="P796" s="371"/>
      <c r="Q796" s="371"/>
      <c r="R796" s="371"/>
      <c r="S796" s="371"/>
      <c r="T796" s="443"/>
      <c r="U796" s="539"/>
      <c r="V796" s="117"/>
      <c r="W796" s="118"/>
      <c r="X796" s="119"/>
      <c r="Y796" s="120"/>
      <c r="Z796" s="122"/>
      <c r="AA796" s="121"/>
      <c r="AB796" s="443"/>
      <c r="AC796" s="734"/>
      <c r="AD796" s="372"/>
      <c r="AE796" s="485"/>
      <c r="AF796" s="373" t="str">
        <f t="shared" si="208"/>
        <v/>
      </c>
      <c r="AG796" s="373" t="str">
        <f t="shared" si="209"/>
        <v/>
      </c>
      <c r="AH796" s="374" t="str">
        <f t="shared" si="210"/>
        <v/>
      </c>
      <c r="AI796" s="375" t="str">
        <f t="shared" si="211"/>
        <v/>
      </c>
      <c r="AJ796" s="375" t="str">
        <f t="shared" si="212"/>
        <v/>
      </c>
      <c r="AK796" s="375" t="str">
        <f t="shared" si="213"/>
        <v/>
      </c>
      <c r="AL796" s="375" t="str">
        <f t="shared" si="214"/>
        <v/>
      </c>
      <c r="AM796" s="375" t="str">
        <f t="shared" si="215"/>
        <v/>
      </c>
      <c r="AN796" s="376" t="str">
        <f>IF(AF796="","",IF(OR(AH796="",AH796="-"),"－",IF(OR(AM796=8,AM796=9),"",IF(OR(AJ796=3,AJ796=4,AJ796=5,AJ796=6),VLOOKUP(AH796,INDEX((係数_バス貨物_ガソリン,係数_バス貨物_CNG,係数_バス貨物_軽油,係数_バス貨物_メタノール,係数_バス貨物_LPG),MATCH(AL796,【参考】排出ガスレベル!$AI$4:$AI$671,1),1,AR796):INDEX((係数_バス貨物_ガソリン,係数_バス貨物_CNG,係数_バス貨物_軽油,係数_バス貨物_メタノール,係数_バス貨物_LPG),MATCH(AL796+1,【参考】排出ガスレベル!$AI$4:$AI$671,1)-1,5,AR796),2,FALSE),IF(OR(AJ796=1,AJ796=2),VLOOKUP(AH796,INDEX((係数_乗用_ガソリン,係数_乗用_CNG,係数_乗用_軽油,係数_乗用_メタノール,係数_乗用_LPG),1,1,AR796):INDEX((係数_乗用_ガソリン,係数_乗用_CNG,係数_乗用_軽油,係数_乗用_メタノール,係数_乗用_LPG),125,5,AR796),2,FALSE))))))</f>
        <v/>
      </c>
      <c r="AO796" s="376" t="str">
        <f>IF(T796="","",IF(OR(AH796="",AH796="-"),"－",IF(OR(AM796=8,AM796=9),"",IF(OR(AJ796=3,AJ796=4,AJ796=5,AJ796=6),VLOOKUP(AH796,INDEX((係数_バス貨物_ガソリン,係数_バス貨物_CNG,係数_バス貨物_軽油,係数_バス貨物_メタノール,係数_バス貨物_LPG),MATCH(AL796,【参考】排出ガスレベル!$AI$4:$AI$671,1),1,AR796):INDEX((係数_バス貨物_ガソリン,係数_バス貨物_CNG,係数_バス貨物_軽油,係数_バス貨物_メタノール,係数_バス貨物_LPG),MATCH(AL796+1,【参考】排出ガスレベル!$AI$4:$AI$671,1)-1,5,AR796),3,FALSE),IF(OR(AJ796=1,AJ796=2),VLOOKUP(AH796,INDEX((係数_乗用_ガソリン,係数_乗用_CNG,係数_乗用_軽油,係数_乗用_メタノール,係数_乗用_LPG),1,1,AR796):INDEX((係数_乗用_ガソリン,係数_乗用_CNG,係数_乗用_軽油,係数_乗用_メタノール,係数_乗用_LPG),125,5,AR796),3,FALSE))))))</f>
        <v/>
      </c>
      <c r="AP796" s="375" t="str">
        <f t="shared" si="216"/>
        <v/>
      </c>
      <c r="AQ796" s="444" t="str">
        <f t="shared" si="217"/>
        <v/>
      </c>
      <c r="AR796" s="375" t="str">
        <f t="shared" si="218"/>
        <v/>
      </c>
      <c r="AS796" s="377" t="str">
        <f t="shared" si="219"/>
        <v/>
      </c>
      <c r="AT796" s="378" t="str">
        <f t="shared" si="220"/>
        <v/>
      </c>
      <c r="AX796" s="625" t="b">
        <f t="shared" si="221"/>
        <v>0</v>
      </c>
      <c r="AY796" s="7" t="str">
        <f t="shared" si="222"/>
        <v>FALSEFALSEFALSE</v>
      </c>
      <c r="AZ796" s="626">
        <f t="shared" si="206"/>
        <v>0</v>
      </c>
      <c r="BA796" s="627" t="str">
        <f t="shared" si="223"/>
        <v/>
      </c>
      <c r="BB796" s="627">
        <f t="shared" si="207"/>
        <v>0</v>
      </c>
    </row>
    <row r="797" spans="1:54">
      <c r="A797" s="381">
        <v>740</v>
      </c>
      <c r="B797" s="117"/>
      <c r="C797" s="288"/>
      <c r="D797" s="289"/>
      <c r="E797" s="289"/>
      <c r="F797" s="290"/>
      <c r="G797" s="292"/>
      <c r="H797" s="116"/>
      <c r="I797" s="292"/>
      <c r="J797" s="116"/>
      <c r="K797" s="370"/>
      <c r="L797" s="370"/>
      <c r="M797" s="370"/>
      <c r="N797" s="371"/>
      <c r="O797" s="371"/>
      <c r="P797" s="371"/>
      <c r="Q797" s="371"/>
      <c r="R797" s="371"/>
      <c r="S797" s="371"/>
      <c r="T797" s="443"/>
      <c r="U797" s="539"/>
      <c r="V797" s="117"/>
      <c r="W797" s="118"/>
      <c r="X797" s="119"/>
      <c r="Y797" s="120"/>
      <c r="Z797" s="122"/>
      <c r="AA797" s="121"/>
      <c r="AB797" s="443"/>
      <c r="AC797" s="734"/>
      <c r="AD797" s="372"/>
      <c r="AE797" s="485"/>
      <c r="AF797" s="373" t="str">
        <f t="shared" si="208"/>
        <v/>
      </c>
      <c r="AG797" s="373" t="str">
        <f t="shared" si="209"/>
        <v/>
      </c>
      <c r="AH797" s="374" t="str">
        <f t="shared" si="210"/>
        <v/>
      </c>
      <c r="AI797" s="375" t="str">
        <f t="shared" si="211"/>
        <v/>
      </c>
      <c r="AJ797" s="375" t="str">
        <f t="shared" si="212"/>
        <v/>
      </c>
      <c r="AK797" s="375" t="str">
        <f t="shared" si="213"/>
        <v/>
      </c>
      <c r="AL797" s="375" t="str">
        <f t="shared" si="214"/>
        <v/>
      </c>
      <c r="AM797" s="375" t="str">
        <f t="shared" si="215"/>
        <v/>
      </c>
      <c r="AN797" s="376" t="str">
        <f>IF(AF797="","",IF(OR(AH797="",AH797="-"),"－",IF(OR(AM797=8,AM797=9),"",IF(OR(AJ797=3,AJ797=4,AJ797=5,AJ797=6),VLOOKUP(AH797,INDEX((係数_バス貨物_ガソリン,係数_バス貨物_CNG,係数_バス貨物_軽油,係数_バス貨物_メタノール,係数_バス貨物_LPG),MATCH(AL797,【参考】排出ガスレベル!$AI$4:$AI$671,1),1,AR797):INDEX((係数_バス貨物_ガソリン,係数_バス貨物_CNG,係数_バス貨物_軽油,係数_バス貨物_メタノール,係数_バス貨物_LPG),MATCH(AL797+1,【参考】排出ガスレベル!$AI$4:$AI$671,1)-1,5,AR797),2,FALSE),IF(OR(AJ797=1,AJ797=2),VLOOKUP(AH797,INDEX((係数_乗用_ガソリン,係数_乗用_CNG,係数_乗用_軽油,係数_乗用_メタノール,係数_乗用_LPG),1,1,AR797):INDEX((係数_乗用_ガソリン,係数_乗用_CNG,係数_乗用_軽油,係数_乗用_メタノール,係数_乗用_LPG),125,5,AR797),2,FALSE))))))</f>
        <v/>
      </c>
      <c r="AO797" s="376" t="str">
        <f>IF(T797="","",IF(OR(AH797="",AH797="-"),"－",IF(OR(AM797=8,AM797=9),"",IF(OR(AJ797=3,AJ797=4,AJ797=5,AJ797=6),VLOOKUP(AH797,INDEX((係数_バス貨物_ガソリン,係数_バス貨物_CNG,係数_バス貨物_軽油,係数_バス貨物_メタノール,係数_バス貨物_LPG),MATCH(AL797,【参考】排出ガスレベル!$AI$4:$AI$671,1),1,AR797):INDEX((係数_バス貨物_ガソリン,係数_バス貨物_CNG,係数_バス貨物_軽油,係数_バス貨物_メタノール,係数_バス貨物_LPG),MATCH(AL797+1,【参考】排出ガスレベル!$AI$4:$AI$671,1)-1,5,AR797),3,FALSE),IF(OR(AJ797=1,AJ797=2),VLOOKUP(AH797,INDEX((係数_乗用_ガソリン,係数_乗用_CNG,係数_乗用_軽油,係数_乗用_メタノール,係数_乗用_LPG),1,1,AR797):INDEX((係数_乗用_ガソリン,係数_乗用_CNG,係数_乗用_軽油,係数_乗用_メタノール,係数_乗用_LPG),125,5,AR797),3,FALSE))))))</f>
        <v/>
      </c>
      <c r="AP797" s="375" t="str">
        <f t="shared" si="216"/>
        <v/>
      </c>
      <c r="AQ797" s="444" t="str">
        <f t="shared" si="217"/>
        <v/>
      </c>
      <c r="AR797" s="375" t="str">
        <f t="shared" si="218"/>
        <v/>
      </c>
      <c r="AS797" s="377" t="str">
        <f t="shared" si="219"/>
        <v/>
      </c>
      <c r="AT797" s="378" t="str">
        <f t="shared" si="220"/>
        <v/>
      </c>
      <c r="AX797" s="625" t="b">
        <f t="shared" si="221"/>
        <v>0</v>
      </c>
      <c r="AY797" s="7" t="str">
        <f t="shared" si="222"/>
        <v>FALSEFALSEFALSE</v>
      </c>
      <c r="AZ797" s="626">
        <f t="shared" si="206"/>
        <v>0</v>
      </c>
      <c r="BA797" s="627" t="str">
        <f t="shared" si="223"/>
        <v/>
      </c>
      <c r="BB797" s="627">
        <f t="shared" si="207"/>
        <v>0</v>
      </c>
    </row>
    <row r="798" spans="1:54">
      <c r="A798" s="381">
        <v>741</v>
      </c>
      <c r="B798" s="117"/>
      <c r="C798" s="288"/>
      <c r="D798" s="289"/>
      <c r="E798" s="289"/>
      <c r="F798" s="290"/>
      <c r="G798" s="292"/>
      <c r="H798" s="116"/>
      <c r="I798" s="292"/>
      <c r="J798" s="116"/>
      <c r="K798" s="370"/>
      <c r="L798" s="370"/>
      <c r="M798" s="370"/>
      <c r="N798" s="371"/>
      <c r="O798" s="371"/>
      <c r="P798" s="371"/>
      <c r="Q798" s="371"/>
      <c r="R798" s="371"/>
      <c r="S798" s="371"/>
      <c r="T798" s="443"/>
      <c r="U798" s="539"/>
      <c r="V798" s="117"/>
      <c r="W798" s="118"/>
      <c r="X798" s="119"/>
      <c r="Y798" s="120"/>
      <c r="Z798" s="122"/>
      <c r="AA798" s="121"/>
      <c r="AB798" s="443"/>
      <c r="AC798" s="734"/>
      <c r="AD798" s="372"/>
      <c r="AE798" s="485"/>
      <c r="AF798" s="373" t="str">
        <f t="shared" si="208"/>
        <v/>
      </c>
      <c r="AG798" s="373" t="str">
        <f t="shared" si="209"/>
        <v/>
      </c>
      <c r="AH798" s="374" t="str">
        <f t="shared" si="210"/>
        <v/>
      </c>
      <c r="AI798" s="375" t="str">
        <f t="shared" si="211"/>
        <v/>
      </c>
      <c r="AJ798" s="375" t="str">
        <f t="shared" si="212"/>
        <v/>
      </c>
      <c r="AK798" s="375" t="str">
        <f t="shared" si="213"/>
        <v/>
      </c>
      <c r="AL798" s="375" t="str">
        <f t="shared" si="214"/>
        <v/>
      </c>
      <c r="AM798" s="375" t="str">
        <f t="shared" si="215"/>
        <v/>
      </c>
      <c r="AN798" s="376" t="str">
        <f>IF(AF798="","",IF(OR(AH798="",AH798="-"),"－",IF(OR(AM798=8,AM798=9),"",IF(OR(AJ798=3,AJ798=4,AJ798=5,AJ798=6),VLOOKUP(AH798,INDEX((係数_バス貨物_ガソリン,係数_バス貨物_CNG,係数_バス貨物_軽油,係数_バス貨物_メタノール,係数_バス貨物_LPG),MATCH(AL798,【参考】排出ガスレベル!$AI$4:$AI$671,1),1,AR798):INDEX((係数_バス貨物_ガソリン,係数_バス貨物_CNG,係数_バス貨物_軽油,係数_バス貨物_メタノール,係数_バス貨物_LPG),MATCH(AL798+1,【参考】排出ガスレベル!$AI$4:$AI$671,1)-1,5,AR798),2,FALSE),IF(OR(AJ798=1,AJ798=2),VLOOKUP(AH798,INDEX((係数_乗用_ガソリン,係数_乗用_CNG,係数_乗用_軽油,係数_乗用_メタノール,係数_乗用_LPG),1,1,AR798):INDEX((係数_乗用_ガソリン,係数_乗用_CNG,係数_乗用_軽油,係数_乗用_メタノール,係数_乗用_LPG),125,5,AR798),2,FALSE))))))</f>
        <v/>
      </c>
      <c r="AO798" s="376" t="str">
        <f>IF(T798="","",IF(OR(AH798="",AH798="-"),"－",IF(OR(AM798=8,AM798=9),"",IF(OR(AJ798=3,AJ798=4,AJ798=5,AJ798=6),VLOOKUP(AH798,INDEX((係数_バス貨物_ガソリン,係数_バス貨物_CNG,係数_バス貨物_軽油,係数_バス貨物_メタノール,係数_バス貨物_LPG),MATCH(AL798,【参考】排出ガスレベル!$AI$4:$AI$671,1),1,AR798):INDEX((係数_バス貨物_ガソリン,係数_バス貨物_CNG,係数_バス貨物_軽油,係数_バス貨物_メタノール,係数_バス貨物_LPG),MATCH(AL798+1,【参考】排出ガスレベル!$AI$4:$AI$671,1)-1,5,AR798),3,FALSE),IF(OR(AJ798=1,AJ798=2),VLOOKUP(AH798,INDEX((係数_乗用_ガソリン,係数_乗用_CNG,係数_乗用_軽油,係数_乗用_メタノール,係数_乗用_LPG),1,1,AR798):INDEX((係数_乗用_ガソリン,係数_乗用_CNG,係数_乗用_軽油,係数_乗用_メタノール,係数_乗用_LPG),125,5,AR798),3,FALSE))))))</f>
        <v/>
      </c>
      <c r="AP798" s="375" t="str">
        <f t="shared" si="216"/>
        <v/>
      </c>
      <c r="AQ798" s="444" t="str">
        <f t="shared" si="217"/>
        <v/>
      </c>
      <c r="AR798" s="375" t="str">
        <f t="shared" si="218"/>
        <v/>
      </c>
      <c r="AS798" s="377" t="str">
        <f t="shared" si="219"/>
        <v/>
      </c>
      <c r="AT798" s="378" t="str">
        <f t="shared" si="220"/>
        <v/>
      </c>
      <c r="AX798" s="625" t="b">
        <f t="shared" si="221"/>
        <v>0</v>
      </c>
      <c r="AY798" s="7" t="str">
        <f t="shared" si="222"/>
        <v>FALSEFALSEFALSE</v>
      </c>
      <c r="AZ798" s="626">
        <f t="shared" si="206"/>
        <v>0</v>
      </c>
      <c r="BA798" s="627" t="str">
        <f t="shared" si="223"/>
        <v/>
      </c>
      <c r="BB798" s="627">
        <f t="shared" si="207"/>
        <v>0</v>
      </c>
    </row>
    <row r="799" spans="1:54">
      <c r="A799" s="381">
        <v>742</v>
      </c>
      <c r="B799" s="117"/>
      <c r="C799" s="288"/>
      <c r="D799" s="289"/>
      <c r="E799" s="289"/>
      <c r="F799" s="290"/>
      <c r="G799" s="292"/>
      <c r="H799" s="116"/>
      <c r="I799" s="292"/>
      <c r="J799" s="116"/>
      <c r="K799" s="370"/>
      <c r="L799" s="370"/>
      <c r="M799" s="370"/>
      <c r="N799" s="371"/>
      <c r="O799" s="371"/>
      <c r="P799" s="371"/>
      <c r="Q799" s="371"/>
      <c r="R799" s="371"/>
      <c r="S799" s="371"/>
      <c r="T799" s="443"/>
      <c r="U799" s="539"/>
      <c r="V799" s="117"/>
      <c r="W799" s="118"/>
      <c r="X799" s="119"/>
      <c r="Y799" s="120"/>
      <c r="Z799" s="122"/>
      <c r="AA799" s="121"/>
      <c r="AB799" s="443"/>
      <c r="AC799" s="734"/>
      <c r="AD799" s="372"/>
      <c r="AE799" s="485"/>
      <c r="AF799" s="373" t="str">
        <f t="shared" si="208"/>
        <v/>
      </c>
      <c r="AG799" s="373" t="str">
        <f t="shared" si="209"/>
        <v/>
      </c>
      <c r="AH799" s="374" t="str">
        <f t="shared" si="210"/>
        <v/>
      </c>
      <c r="AI799" s="375" t="str">
        <f t="shared" si="211"/>
        <v/>
      </c>
      <c r="AJ799" s="375" t="str">
        <f t="shared" si="212"/>
        <v/>
      </c>
      <c r="AK799" s="375" t="str">
        <f t="shared" si="213"/>
        <v/>
      </c>
      <c r="AL799" s="375" t="str">
        <f t="shared" si="214"/>
        <v/>
      </c>
      <c r="AM799" s="375" t="str">
        <f t="shared" si="215"/>
        <v/>
      </c>
      <c r="AN799" s="376" t="str">
        <f>IF(AF799="","",IF(OR(AH799="",AH799="-"),"－",IF(OR(AM799=8,AM799=9),"",IF(OR(AJ799=3,AJ799=4,AJ799=5,AJ799=6),VLOOKUP(AH799,INDEX((係数_バス貨物_ガソリン,係数_バス貨物_CNG,係数_バス貨物_軽油,係数_バス貨物_メタノール,係数_バス貨物_LPG),MATCH(AL799,【参考】排出ガスレベル!$AI$4:$AI$671,1),1,AR799):INDEX((係数_バス貨物_ガソリン,係数_バス貨物_CNG,係数_バス貨物_軽油,係数_バス貨物_メタノール,係数_バス貨物_LPG),MATCH(AL799+1,【参考】排出ガスレベル!$AI$4:$AI$671,1)-1,5,AR799),2,FALSE),IF(OR(AJ799=1,AJ799=2),VLOOKUP(AH799,INDEX((係数_乗用_ガソリン,係数_乗用_CNG,係数_乗用_軽油,係数_乗用_メタノール,係数_乗用_LPG),1,1,AR799):INDEX((係数_乗用_ガソリン,係数_乗用_CNG,係数_乗用_軽油,係数_乗用_メタノール,係数_乗用_LPG),125,5,AR799),2,FALSE))))))</f>
        <v/>
      </c>
      <c r="AO799" s="376" t="str">
        <f>IF(T799="","",IF(OR(AH799="",AH799="-"),"－",IF(OR(AM799=8,AM799=9),"",IF(OR(AJ799=3,AJ799=4,AJ799=5,AJ799=6),VLOOKUP(AH799,INDEX((係数_バス貨物_ガソリン,係数_バス貨物_CNG,係数_バス貨物_軽油,係数_バス貨物_メタノール,係数_バス貨物_LPG),MATCH(AL799,【参考】排出ガスレベル!$AI$4:$AI$671,1),1,AR799):INDEX((係数_バス貨物_ガソリン,係数_バス貨物_CNG,係数_バス貨物_軽油,係数_バス貨物_メタノール,係数_バス貨物_LPG),MATCH(AL799+1,【参考】排出ガスレベル!$AI$4:$AI$671,1)-1,5,AR799),3,FALSE),IF(OR(AJ799=1,AJ799=2),VLOOKUP(AH799,INDEX((係数_乗用_ガソリン,係数_乗用_CNG,係数_乗用_軽油,係数_乗用_メタノール,係数_乗用_LPG),1,1,AR799):INDEX((係数_乗用_ガソリン,係数_乗用_CNG,係数_乗用_軽油,係数_乗用_メタノール,係数_乗用_LPG),125,5,AR799),3,FALSE))))))</f>
        <v/>
      </c>
      <c r="AP799" s="375" t="str">
        <f t="shared" si="216"/>
        <v/>
      </c>
      <c r="AQ799" s="444" t="str">
        <f t="shared" si="217"/>
        <v/>
      </c>
      <c r="AR799" s="375" t="str">
        <f t="shared" si="218"/>
        <v/>
      </c>
      <c r="AS799" s="377" t="str">
        <f t="shared" si="219"/>
        <v/>
      </c>
      <c r="AT799" s="378" t="str">
        <f t="shared" si="220"/>
        <v/>
      </c>
      <c r="AX799" s="625" t="b">
        <f t="shared" si="221"/>
        <v>0</v>
      </c>
      <c r="AY799" s="7" t="str">
        <f t="shared" si="222"/>
        <v>FALSEFALSEFALSE</v>
      </c>
      <c r="AZ799" s="626">
        <f t="shared" si="206"/>
        <v>0</v>
      </c>
      <c r="BA799" s="627" t="str">
        <f t="shared" si="223"/>
        <v/>
      </c>
      <c r="BB799" s="627">
        <f t="shared" si="207"/>
        <v>0</v>
      </c>
    </row>
    <row r="800" spans="1:54">
      <c r="A800" s="381">
        <v>743</v>
      </c>
      <c r="B800" s="117"/>
      <c r="C800" s="288"/>
      <c r="D800" s="289"/>
      <c r="E800" s="289"/>
      <c r="F800" s="290"/>
      <c r="G800" s="292"/>
      <c r="H800" s="116"/>
      <c r="I800" s="292"/>
      <c r="J800" s="116"/>
      <c r="K800" s="370"/>
      <c r="L800" s="370"/>
      <c r="M800" s="370"/>
      <c r="N800" s="371"/>
      <c r="O800" s="371"/>
      <c r="P800" s="371"/>
      <c r="Q800" s="371"/>
      <c r="R800" s="371"/>
      <c r="S800" s="371"/>
      <c r="T800" s="443"/>
      <c r="U800" s="539"/>
      <c r="V800" s="117"/>
      <c r="W800" s="118"/>
      <c r="X800" s="119"/>
      <c r="Y800" s="120"/>
      <c r="Z800" s="122"/>
      <c r="AA800" s="121"/>
      <c r="AB800" s="443"/>
      <c r="AC800" s="734"/>
      <c r="AD800" s="372"/>
      <c r="AE800" s="485"/>
      <c r="AF800" s="373" t="str">
        <f t="shared" si="208"/>
        <v/>
      </c>
      <c r="AG800" s="373" t="str">
        <f t="shared" si="209"/>
        <v/>
      </c>
      <c r="AH800" s="374" t="str">
        <f t="shared" si="210"/>
        <v/>
      </c>
      <c r="AI800" s="375" t="str">
        <f t="shared" si="211"/>
        <v/>
      </c>
      <c r="AJ800" s="375" t="str">
        <f t="shared" si="212"/>
        <v/>
      </c>
      <c r="AK800" s="375" t="str">
        <f t="shared" si="213"/>
        <v/>
      </c>
      <c r="AL800" s="375" t="str">
        <f t="shared" si="214"/>
        <v/>
      </c>
      <c r="AM800" s="375" t="str">
        <f t="shared" si="215"/>
        <v/>
      </c>
      <c r="AN800" s="376" t="str">
        <f>IF(AF800="","",IF(OR(AH800="",AH800="-"),"－",IF(OR(AM800=8,AM800=9),"",IF(OR(AJ800=3,AJ800=4,AJ800=5,AJ800=6),VLOOKUP(AH800,INDEX((係数_バス貨物_ガソリン,係数_バス貨物_CNG,係数_バス貨物_軽油,係数_バス貨物_メタノール,係数_バス貨物_LPG),MATCH(AL800,【参考】排出ガスレベル!$AI$4:$AI$671,1),1,AR800):INDEX((係数_バス貨物_ガソリン,係数_バス貨物_CNG,係数_バス貨物_軽油,係数_バス貨物_メタノール,係数_バス貨物_LPG),MATCH(AL800+1,【参考】排出ガスレベル!$AI$4:$AI$671,1)-1,5,AR800),2,FALSE),IF(OR(AJ800=1,AJ800=2),VLOOKUP(AH800,INDEX((係数_乗用_ガソリン,係数_乗用_CNG,係数_乗用_軽油,係数_乗用_メタノール,係数_乗用_LPG),1,1,AR800):INDEX((係数_乗用_ガソリン,係数_乗用_CNG,係数_乗用_軽油,係数_乗用_メタノール,係数_乗用_LPG),125,5,AR800),2,FALSE))))))</f>
        <v/>
      </c>
      <c r="AO800" s="376" t="str">
        <f>IF(T800="","",IF(OR(AH800="",AH800="-"),"－",IF(OR(AM800=8,AM800=9),"",IF(OR(AJ800=3,AJ800=4,AJ800=5,AJ800=6),VLOOKUP(AH800,INDEX((係数_バス貨物_ガソリン,係数_バス貨物_CNG,係数_バス貨物_軽油,係数_バス貨物_メタノール,係数_バス貨物_LPG),MATCH(AL800,【参考】排出ガスレベル!$AI$4:$AI$671,1),1,AR800):INDEX((係数_バス貨物_ガソリン,係数_バス貨物_CNG,係数_バス貨物_軽油,係数_バス貨物_メタノール,係数_バス貨物_LPG),MATCH(AL800+1,【参考】排出ガスレベル!$AI$4:$AI$671,1)-1,5,AR800),3,FALSE),IF(OR(AJ800=1,AJ800=2),VLOOKUP(AH800,INDEX((係数_乗用_ガソリン,係数_乗用_CNG,係数_乗用_軽油,係数_乗用_メタノール,係数_乗用_LPG),1,1,AR800):INDEX((係数_乗用_ガソリン,係数_乗用_CNG,係数_乗用_軽油,係数_乗用_メタノール,係数_乗用_LPG),125,5,AR800),3,FALSE))))))</f>
        <v/>
      </c>
      <c r="AP800" s="375" t="str">
        <f t="shared" si="216"/>
        <v/>
      </c>
      <c r="AQ800" s="444" t="str">
        <f t="shared" si="217"/>
        <v/>
      </c>
      <c r="AR800" s="375" t="str">
        <f t="shared" si="218"/>
        <v/>
      </c>
      <c r="AS800" s="377" t="str">
        <f t="shared" si="219"/>
        <v/>
      </c>
      <c r="AT800" s="378" t="str">
        <f t="shared" si="220"/>
        <v/>
      </c>
      <c r="AX800" s="625" t="b">
        <f t="shared" si="221"/>
        <v>0</v>
      </c>
      <c r="AY800" s="7" t="str">
        <f t="shared" si="222"/>
        <v>FALSEFALSEFALSE</v>
      </c>
      <c r="AZ800" s="626">
        <f t="shared" si="206"/>
        <v>0</v>
      </c>
      <c r="BA800" s="627" t="str">
        <f t="shared" si="223"/>
        <v/>
      </c>
      <c r="BB800" s="627">
        <f t="shared" si="207"/>
        <v>0</v>
      </c>
    </row>
    <row r="801" spans="1:54">
      <c r="A801" s="381">
        <v>744</v>
      </c>
      <c r="B801" s="117"/>
      <c r="C801" s="288"/>
      <c r="D801" s="289"/>
      <c r="E801" s="289"/>
      <c r="F801" s="290"/>
      <c r="G801" s="292"/>
      <c r="H801" s="116"/>
      <c r="I801" s="292"/>
      <c r="J801" s="116"/>
      <c r="K801" s="370"/>
      <c r="L801" s="370"/>
      <c r="M801" s="370"/>
      <c r="N801" s="371"/>
      <c r="O801" s="371"/>
      <c r="P801" s="371"/>
      <c r="Q801" s="371"/>
      <c r="R801" s="371"/>
      <c r="S801" s="371"/>
      <c r="T801" s="443"/>
      <c r="U801" s="539"/>
      <c r="V801" s="117"/>
      <c r="W801" s="118"/>
      <c r="X801" s="119"/>
      <c r="Y801" s="120"/>
      <c r="Z801" s="122"/>
      <c r="AA801" s="121"/>
      <c r="AB801" s="443"/>
      <c r="AC801" s="734"/>
      <c r="AD801" s="372"/>
      <c r="AE801" s="485"/>
      <c r="AF801" s="373" t="str">
        <f t="shared" si="208"/>
        <v/>
      </c>
      <c r="AG801" s="373" t="str">
        <f t="shared" si="209"/>
        <v/>
      </c>
      <c r="AH801" s="374" t="str">
        <f t="shared" si="210"/>
        <v/>
      </c>
      <c r="AI801" s="375" t="str">
        <f t="shared" si="211"/>
        <v/>
      </c>
      <c r="AJ801" s="375" t="str">
        <f t="shared" si="212"/>
        <v/>
      </c>
      <c r="AK801" s="375" t="str">
        <f t="shared" si="213"/>
        <v/>
      </c>
      <c r="AL801" s="375" t="str">
        <f t="shared" si="214"/>
        <v/>
      </c>
      <c r="AM801" s="375" t="str">
        <f t="shared" si="215"/>
        <v/>
      </c>
      <c r="AN801" s="376" t="str">
        <f>IF(AF801="","",IF(OR(AH801="",AH801="-"),"－",IF(OR(AM801=8,AM801=9),"",IF(OR(AJ801=3,AJ801=4,AJ801=5,AJ801=6),VLOOKUP(AH801,INDEX((係数_バス貨物_ガソリン,係数_バス貨物_CNG,係数_バス貨物_軽油,係数_バス貨物_メタノール,係数_バス貨物_LPG),MATCH(AL801,【参考】排出ガスレベル!$AI$4:$AI$671,1),1,AR801):INDEX((係数_バス貨物_ガソリン,係数_バス貨物_CNG,係数_バス貨物_軽油,係数_バス貨物_メタノール,係数_バス貨物_LPG),MATCH(AL801+1,【参考】排出ガスレベル!$AI$4:$AI$671,1)-1,5,AR801),2,FALSE),IF(OR(AJ801=1,AJ801=2),VLOOKUP(AH801,INDEX((係数_乗用_ガソリン,係数_乗用_CNG,係数_乗用_軽油,係数_乗用_メタノール,係数_乗用_LPG),1,1,AR801):INDEX((係数_乗用_ガソリン,係数_乗用_CNG,係数_乗用_軽油,係数_乗用_メタノール,係数_乗用_LPG),125,5,AR801),2,FALSE))))))</f>
        <v/>
      </c>
      <c r="AO801" s="376" t="str">
        <f>IF(T801="","",IF(OR(AH801="",AH801="-"),"－",IF(OR(AM801=8,AM801=9),"",IF(OR(AJ801=3,AJ801=4,AJ801=5,AJ801=6),VLOOKUP(AH801,INDEX((係数_バス貨物_ガソリン,係数_バス貨物_CNG,係数_バス貨物_軽油,係数_バス貨物_メタノール,係数_バス貨物_LPG),MATCH(AL801,【参考】排出ガスレベル!$AI$4:$AI$671,1),1,AR801):INDEX((係数_バス貨物_ガソリン,係数_バス貨物_CNG,係数_バス貨物_軽油,係数_バス貨物_メタノール,係数_バス貨物_LPG),MATCH(AL801+1,【参考】排出ガスレベル!$AI$4:$AI$671,1)-1,5,AR801),3,FALSE),IF(OR(AJ801=1,AJ801=2),VLOOKUP(AH801,INDEX((係数_乗用_ガソリン,係数_乗用_CNG,係数_乗用_軽油,係数_乗用_メタノール,係数_乗用_LPG),1,1,AR801):INDEX((係数_乗用_ガソリン,係数_乗用_CNG,係数_乗用_軽油,係数_乗用_メタノール,係数_乗用_LPG),125,5,AR801),3,FALSE))))))</f>
        <v/>
      </c>
      <c r="AP801" s="375" t="str">
        <f t="shared" si="216"/>
        <v/>
      </c>
      <c r="AQ801" s="444" t="str">
        <f t="shared" si="217"/>
        <v/>
      </c>
      <c r="AR801" s="375" t="str">
        <f t="shared" si="218"/>
        <v/>
      </c>
      <c r="AS801" s="377" t="str">
        <f t="shared" si="219"/>
        <v/>
      </c>
      <c r="AT801" s="378" t="str">
        <f t="shared" si="220"/>
        <v/>
      </c>
      <c r="AX801" s="625" t="b">
        <f t="shared" si="221"/>
        <v>0</v>
      </c>
      <c r="AY801" s="7" t="str">
        <f t="shared" si="222"/>
        <v>FALSEFALSEFALSE</v>
      </c>
      <c r="AZ801" s="626">
        <f t="shared" si="206"/>
        <v>0</v>
      </c>
      <c r="BA801" s="627" t="str">
        <f t="shared" si="223"/>
        <v/>
      </c>
      <c r="BB801" s="627">
        <f t="shared" si="207"/>
        <v>0</v>
      </c>
    </row>
    <row r="802" spans="1:54">
      <c r="A802" s="381">
        <v>745</v>
      </c>
      <c r="B802" s="117"/>
      <c r="C802" s="288"/>
      <c r="D802" s="289"/>
      <c r="E802" s="289"/>
      <c r="F802" s="290"/>
      <c r="G802" s="292"/>
      <c r="H802" s="116"/>
      <c r="I802" s="292"/>
      <c r="J802" s="116"/>
      <c r="K802" s="370"/>
      <c r="L802" s="370"/>
      <c r="M802" s="370"/>
      <c r="N802" s="371"/>
      <c r="O802" s="371"/>
      <c r="P802" s="371"/>
      <c r="Q802" s="371"/>
      <c r="R802" s="371"/>
      <c r="S802" s="371"/>
      <c r="T802" s="443"/>
      <c r="U802" s="539"/>
      <c r="V802" s="117"/>
      <c r="W802" s="118"/>
      <c r="X802" s="119"/>
      <c r="Y802" s="120"/>
      <c r="Z802" s="122"/>
      <c r="AA802" s="121"/>
      <c r="AB802" s="443"/>
      <c r="AC802" s="734"/>
      <c r="AD802" s="372"/>
      <c r="AE802" s="485"/>
      <c r="AF802" s="373" t="str">
        <f t="shared" si="208"/>
        <v/>
      </c>
      <c r="AG802" s="373" t="str">
        <f t="shared" si="209"/>
        <v/>
      </c>
      <c r="AH802" s="374" t="str">
        <f t="shared" si="210"/>
        <v/>
      </c>
      <c r="AI802" s="375" t="str">
        <f t="shared" si="211"/>
        <v/>
      </c>
      <c r="AJ802" s="375" t="str">
        <f t="shared" si="212"/>
        <v/>
      </c>
      <c r="AK802" s="375" t="str">
        <f t="shared" si="213"/>
        <v/>
      </c>
      <c r="AL802" s="375" t="str">
        <f t="shared" si="214"/>
        <v/>
      </c>
      <c r="AM802" s="375" t="str">
        <f t="shared" si="215"/>
        <v/>
      </c>
      <c r="AN802" s="376" t="str">
        <f>IF(AF802="","",IF(OR(AH802="",AH802="-"),"－",IF(OR(AM802=8,AM802=9),"",IF(OR(AJ802=3,AJ802=4,AJ802=5,AJ802=6),VLOOKUP(AH802,INDEX((係数_バス貨物_ガソリン,係数_バス貨物_CNG,係数_バス貨物_軽油,係数_バス貨物_メタノール,係数_バス貨物_LPG),MATCH(AL802,【参考】排出ガスレベル!$AI$4:$AI$671,1),1,AR802):INDEX((係数_バス貨物_ガソリン,係数_バス貨物_CNG,係数_バス貨物_軽油,係数_バス貨物_メタノール,係数_バス貨物_LPG),MATCH(AL802+1,【参考】排出ガスレベル!$AI$4:$AI$671,1)-1,5,AR802),2,FALSE),IF(OR(AJ802=1,AJ802=2),VLOOKUP(AH802,INDEX((係数_乗用_ガソリン,係数_乗用_CNG,係数_乗用_軽油,係数_乗用_メタノール,係数_乗用_LPG),1,1,AR802):INDEX((係数_乗用_ガソリン,係数_乗用_CNG,係数_乗用_軽油,係数_乗用_メタノール,係数_乗用_LPG),125,5,AR802),2,FALSE))))))</f>
        <v/>
      </c>
      <c r="AO802" s="376" t="str">
        <f>IF(T802="","",IF(OR(AH802="",AH802="-"),"－",IF(OR(AM802=8,AM802=9),"",IF(OR(AJ802=3,AJ802=4,AJ802=5,AJ802=6),VLOOKUP(AH802,INDEX((係数_バス貨物_ガソリン,係数_バス貨物_CNG,係数_バス貨物_軽油,係数_バス貨物_メタノール,係数_バス貨物_LPG),MATCH(AL802,【参考】排出ガスレベル!$AI$4:$AI$671,1),1,AR802):INDEX((係数_バス貨物_ガソリン,係数_バス貨物_CNG,係数_バス貨物_軽油,係数_バス貨物_メタノール,係数_バス貨物_LPG),MATCH(AL802+1,【参考】排出ガスレベル!$AI$4:$AI$671,1)-1,5,AR802),3,FALSE),IF(OR(AJ802=1,AJ802=2),VLOOKUP(AH802,INDEX((係数_乗用_ガソリン,係数_乗用_CNG,係数_乗用_軽油,係数_乗用_メタノール,係数_乗用_LPG),1,1,AR802):INDEX((係数_乗用_ガソリン,係数_乗用_CNG,係数_乗用_軽油,係数_乗用_メタノール,係数_乗用_LPG),125,5,AR802),3,FALSE))))))</f>
        <v/>
      </c>
      <c r="AP802" s="375" t="str">
        <f t="shared" si="216"/>
        <v/>
      </c>
      <c r="AQ802" s="444" t="str">
        <f t="shared" si="217"/>
        <v/>
      </c>
      <c r="AR802" s="375" t="str">
        <f t="shared" si="218"/>
        <v/>
      </c>
      <c r="AS802" s="377" t="str">
        <f t="shared" si="219"/>
        <v/>
      </c>
      <c r="AT802" s="378" t="str">
        <f t="shared" si="220"/>
        <v/>
      </c>
      <c r="AX802" s="625" t="b">
        <f t="shared" si="221"/>
        <v>0</v>
      </c>
      <c r="AY802" s="7" t="str">
        <f t="shared" si="222"/>
        <v>FALSEFALSEFALSE</v>
      </c>
      <c r="AZ802" s="626">
        <f t="shared" si="206"/>
        <v>0</v>
      </c>
      <c r="BA802" s="627" t="str">
        <f t="shared" si="223"/>
        <v/>
      </c>
      <c r="BB802" s="627">
        <f t="shared" si="207"/>
        <v>0</v>
      </c>
    </row>
    <row r="803" spans="1:54">
      <c r="A803" s="381">
        <v>746</v>
      </c>
      <c r="B803" s="117"/>
      <c r="C803" s="288"/>
      <c r="D803" s="289"/>
      <c r="E803" s="289"/>
      <c r="F803" s="290"/>
      <c r="G803" s="292"/>
      <c r="H803" s="116"/>
      <c r="I803" s="292"/>
      <c r="J803" s="116"/>
      <c r="K803" s="370"/>
      <c r="L803" s="370"/>
      <c r="M803" s="370"/>
      <c r="N803" s="371"/>
      <c r="O803" s="371"/>
      <c r="P803" s="371"/>
      <c r="Q803" s="371"/>
      <c r="R803" s="371"/>
      <c r="S803" s="371"/>
      <c r="T803" s="443"/>
      <c r="U803" s="539"/>
      <c r="V803" s="117"/>
      <c r="W803" s="118"/>
      <c r="X803" s="119"/>
      <c r="Y803" s="120"/>
      <c r="Z803" s="122"/>
      <c r="AA803" s="121"/>
      <c r="AB803" s="443"/>
      <c r="AC803" s="734"/>
      <c r="AD803" s="372"/>
      <c r="AE803" s="485"/>
      <c r="AF803" s="373" t="str">
        <f t="shared" si="208"/>
        <v/>
      </c>
      <c r="AG803" s="373" t="str">
        <f t="shared" si="209"/>
        <v/>
      </c>
      <c r="AH803" s="374" t="str">
        <f t="shared" si="210"/>
        <v/>
      </c>
      <c r="AI803" s="375" t="str">
        <f t="shared" si="211"/>
        <v/>
      </c>
      <c r="AJ803" s="375" t="str">
        <f t="shared" si="212"/>
        <v/>
      </c>
      <c r="AK803" s="375" t="str">
        <f t="shared" si="213"/>
        <v/>
      </c>
      <c r="AL803" s="375" t="str">
        <f t="shared" si="214"/>
        <v/>
      </c>
      <c r="AM803" s="375" t="str">
        <f t="shared" si="215"/>
        <v/>
      </c>
      <c r="AN803" s="376" t="str">
        <f>IF(AF803="","",IF(OR(AH803="",AH803="-"),"－",IF(OR(AM803=8,AM803=9),"",IF(OR(AJ803=3,AJ803=4,AJ803=5,AJ803=6),VLOOKUP(AH803,INDEX((係数_バス貨物_ガソリン,係数_バス貨物_CNG,係数_バス貨物_軽油,係数_バス貨物_メタノール,係数_バス貨物_LPG),MATCH(AL803,【参考】排出ガスレベル!$AI$4:$AI$671,1),1,AR803):INDEX((係数_バス貨物_ガソリン,係数_バス貨物_CNG,係数_バス貨物_軽油,係数_バス貨物_メタノール,係数_バス貨物_LPG),MATCH(AL803+1,【参考】排出ガスレベル!$AI$4:$AI$671,1)-1,5,AR803),2,FALSE),IF(OR(AJ803=1,AJ803=2),VLOOKUP(AH803,INDEX((係数_乗用_ガソリン,係数_乗用_CNG,係数_乗用_軽油,係数_乗用_メタノール,係数_乗用_LPG),1,1,AR803):INDEX((係数_乗用_ガソリン,係数_乗用_CNG,係数_乗用_軽油,係数_乗用_メタノール,係数_乗用_LPG),125,5,AR803),2,FALSE))))))</f>
        <v/>
      </c>
      <c r="AO803" s="376" t="str">
        <f>IF(T803="","",IF(OR(AH803="",AH803="-"),"－",IF(OR(AM803=8,AM803=9),"",IF(OR(AJ803=3,AJ803=4,AJ803=5,AJ803=6),VLOOKUP(AH803,INDEX((係数_バス貨物_ガソリン,係数_バス貨物_CNG,係数_バス貨物_軽油,係数_バス貨物_メタノール,係数_バス貨物_LPG),MATCH(AL803,【参考】排出ガスレベル!$AI$4:$AI$671,1),1,AR803):INDEX((係数_バス貨物_ガソリン,係数_バス貨物_CNG,係数_バス貨物_軽油,係数_バス貨物_メタノール,係数_バス貨物_LPG),MATCH(AL803+1,【参考】排出ガスレベル!$AI$4:$AI$671,1)-1,5,AR803),3,FALSE),IF(OR(AJ803=1,AJ803=2),VLOOKUP(AH803,INDEX((係数_乗用_ガソリン,係数_乗用_CNG,係数_乗用_軽油,係数_乗用_メタノール,係数_乗用_LPG),1,1,AR803):INDEX((係数_乗用_ガソリン,係数_乗用_CNG,係数_乗用_軽油,係数_乗用_メタノール,係数_乗用_LPG),125,5,AR803),3,FALSE))))))</f>
        <v/>
      </c>
      <c r="AP803" s="375" t="str">
        <f t="shared" si="216"/>
        <v/>
      </c>
      <c r="AQ803" s="444" t="str">
        <f t="shared" si="217"/>
        <v/>
      </c>
      <c r="AR803" s="375" t="str">
        <f t="shared" si="218"/>
        <v/>
      </c>
      <c r="AS803" s="377" t="str">
        <f t="shared" si="219"/>
        <v/>
      </c>
      <c r="AT803" s="378" t="str">
        <f t="shared" si="220"/>
        <v/>
      </c>
      <c r="AX803" s="625" t="b">
        <f t="shared" si="221"/>
        <v>0</v>
      </c>
      <c r="AY803" s="7" t="str">
        <f t="shared" si="222"/>
        <v>FALSEFALSEFALSE</v>
      </c>
      <c r="AZ803" s="626">
        <f t="shared" si="206"/>
        <v>0</v>
      </c>
      <c r="BA803" s="627" t="str">
        <f t="shared" si="223"/>
        <v/>
      </c>
      <c r="BB803" s="627">
        <f t="shared" si="207"/>
        <v>0</v>
      </c>
    </row>
    <row r="804" spans="1:54">
      <c r="A804" s="381">
        <v>747</v>
      </c>
      <c r="B804" s="117"/>
      <c r="C804" s="288"/>
      <c r="D804" s="289"/>
      <c r="E804" s="289"/>
      <c r="F804" s="290"/>
      <c r="G804" s="292"/>
      <c r="H804" s="116"/>
      <c r="I804" s="292"/>
      <c r="J804" s="116"/>
      <c r="K804" s="370"/>
      <c r="L804" s="370"/>
      <c r="M804" s="370"/>
      <c r="N804" s="371"/>
      <c r="O804" s="371"/>
      <c r="P804" s="371"/>
      <c r="Q804" s="371"/>
      <c r="R804" s="371"/>
      <c r="S804" s="371"/>
      <c r="T804" s="443"/>
      <c r="U804" s="539"/>
      <c r="V804" s="117"/>
      <c r="W804" s="118"/>
      <c r="X804" s="119"/>
      <c r="Y804" s="120"/>
      <c r="Z804" s="122"/>
      <c r="AA804" s="121"/>
      <c r="AB804" s="443"/>
      <c r="AC804" s="734"/>
      <c r="AD804" s="372"/>
      <c r="AE804" s="485"/>
      <c r="AF804" s="373" t="str">
        <f t="shared" si="208"/>
        <v/>
      </c>
      <c r="AG804" s="373" t="str">
        <f t="shared" si="209"/>
        <v/>
      </c>
      <c r="AH804" s="374" t="str">
        <f t="shared" si="210"/>
        <v/>
      </c>
      <c r="AI804" s="375" t="str">
        <f t="shared" si="211"/>
        <v/>
      </c>
      <c r="AJ804" s="375" t="str">
        <f t="shared" si="212"/>
        <v/>
      </c>
      <c r="AK804" s="375" t="str">
        <f t="shared" si="213"/>
        <v/>
      </c>
      <c r="AL804" s="375" t="str">
        <f t="shared" si="214"/>
        <v/>
      </c>
      <c r="AM804" s="375" t="str">
        <f t="shared" si="215"/>
        <v/>
      </c>
      <c r="AN804" s="376" t="str">
        <f>IF(AF804="","",IF(OR(AH804="",AH804="-"),"－",IF(OR(AM804=8,AM804=9),"",IF(OR(AJ804=3,AJ804=4,AJ804=5,AJ804=6),VLOOKUP(AH804,INDEX((係数_バス貨物_ガソリン,係数_バス貨物_CNG,係数_バス貨物_軽油,係数_バス貨物_メタノール,係数_バス貨物_LPG),MATCH(AL804,【参考】排出ガスレベル!$AI$4:$AI$671,1),1,AR804):INDEX((係数_バス貨物_ガソリン,係数_バス貨物_CNG,係数_バス貨物_軽油,係数_バス貨物_メタノール,係数_バス貨物_LPG),MATCH(AL804+1,【参考】排出ガスレベル!$AI$4:$AI$671,1)-1,5,AR804),2,FALSE),IF(OR(AJ804=1,AJ804=2),VLOOKUP(AH804,INDEX((係数_乗用_ガソリン,係数_乗用_CNG,係数_乗用_軽油,係数_乗用_メタノール,係数_乗用_LPG),1,1,AR804):INDEX((係数_乗用_ガソリン,係数_乗用_CNG,係数_乗用_軽油,係数_乗用_メタノール,係数_乗用_LPG),125,5,AR804),2,FALSE))))))</f>
        <v/>
      </c>
      <c r="AO804" s="376" t="str">
        <f>IF(T804="","",IF(OR(AH804="",AH804="-"),"－",IF(OR(AM804=8,AM804=9),"",IF(OR(AJ804=3,AJ804=4,AJ804=5,AJ804=6),VLOOKUP(AH804,INDEX((係数_バス貨物_ガソリン,係数_バス貨物_CNG,係数_バス貨物_軽油,係数_バス貨物_メタノール,係数_バス貨物_LPG),MATCH(AL804,【参考】排出ガスレベル!$AI$4:$AI$671,1),1,AR804):INDEX((係数_バス貨物_ガソリン,係数_バス貨物_CNG,係数_バス貨物_軽油,係数_バス貨物_メタノール,係数_バス貨物_LPG),MATCH(AL804+1,【参考】排出ガスレベル!$AI$4:$AI$671,1)-1,5,AR804),3,FALSE),IF(OR(AJ804=1,AJ804=2),VLOOKUP(AH804,INDEX((係数_乗用_ガソリン,係数_乗用_CNG,係数_乗用_軽油,係数_乗用_メタノール,係数_乗用_LPG),1,1,AR804):INDEX((係数_乗用_ガソリン,係数_乗用_CNG,係数_乗用_軽油,係数_乗用_メタノール,係数_乗用_LPG),125,5,AR804),3,FALSE))))))</f>
        <v/>
      </c>
      <c r="AP804" s="375" t="str">
        <f t="shared" si="216"/>
        <v/>
      </c>
      <c r="AQ804" s="444" t="str">
        <f t="shared" si="217"/>
        <v/>
      </c>
      <c r="AR804" s="375" t="str">
        <f t="shared" si="218"/>
        <v/>
      </c>
      <c r="AS804" s="377" t="str">
        <f t="shared" si="219"/>
        <v/>
      </c>
      <c r="AT804" s="378" t="str">
        <f t="shared" si="220"/>
        <v/>
      </c>
      <c r="AX804" s="625" t="b">
        <f t="shared" si="221"/>
        <v>0</v>
      </c>
      <c r="AY804" s="7" t="str">
        <f t="shared" si="222"/>
        <v>FALSEFALSEFALSE</v>
      </c>
      <c r="AZ804" s="626">
        <f t="shared" si="206"/>
        <v>0</v>
      </c>
      <c r="BA804" s="627" t="str">
        <f t="shared" si="223"/>
        <v/>
      </c>
      <c r="BB804" s="627">
        <f t="shared" si="207"/>
        <v>0</v>
      </c>
    </row>
    <row r="805" spans="1:54">
      <c r="A805" s="381">
        <v>748</v>
      </c>
      <c r="B805" s="117"/>
      <c r="C805" s="288"/>
      <c r="D805" s="289"/>
      <c r="E805" s="289"/>
      <c r="F805" s="290"/>
      <c r="G805" s="292"/>
      <c r="H805" s="116"/>
      <c r="I805" s="292"/>
      <c r="J805" s="116"/>
      <c r="K805" s="370"/>
      <c r="L805" s="370"/>
      <c r="M805" s="370"/>
      <c r="N805" s="371"/>
      <c r="O805" s="371"/>
      <c r="P805" s="371"/>
      <c r="Q805" s="371"/>
      <c r="R805" s="371"/>
      <c r="S805" s="371"/>
      <c r="T805" s="443"/>
      <c r="U805" s="539"/>
      <c r="V805" s="117"/>
      <c r="W805" s="118"/>
      <c r="X805" s="119"/>
      <c r="Y805" s="120"/>
      <c r="Z805" s="122"/>
      <c r="AA805" s="121"/>
      <c r="AB805" s="443"/>
      <c r="AC805" s="734"/>
      <c r="AD805" s="372"/>
      <c r="AE805" s="485"/>
      <c r="AF805" s="373" t="str">
        <f t="shared" si="208"/>
        <v/>
      </c>
      <c r="AG805" s="373" t="str">
        <f t="shared" si="209"/>
        <v/>
      </c>
      <c r="AH805" s="374" t="str">
        <f t="shared" si="210"/>
        <v/>
      </c>
      <c r="AI805" s="375" t="str">
        <f t="shared" si="211"/>
        <v/>
      </c>
      <c r="AJ805" s="375" t="str">
        <f t="shared" si="212"/>
        <v/>
      </c>
      <c r="AK805" s="375" t="str">
        <f t="shared" si="213"/>
        <v/>
      </c>
      <c r="AL805" s="375" t="str">
        <f t="shared" si="214"/>
        <v/>
      </c>
      <c r="AM805" s="375" t="str">
        <f t="shared" si="215"/>
        <v/>
      </c>
      <c r="AN805" s="376" t="str">
        <f>IF(AF805="","",IF(OR(AH805="",AH805="-"),"－",IF(OR(AM805=8,AM805=9),"",IF(OR(AJ805=3,AJ805=4,AJ805=5,AJ805=6),VLOOKUP(AH805,INDEX((係数_バス貨物_ガソリン,係数_バス貨物_CNG,係数_バス貨物_軽油,係数_バス貨物_メタノール,係数_バス貨物_LPG),MATCH(AL805,【参考】排出ガスレベル!$AI$4:$AI$671,1),1,AR805):INDEX((係数_バス貨物_ガソリン,係数_バス貨物_CNG,係数_バス貨物_軽油,係数_バス貨物_メタノール,係数_バス貨物_LPG),MATCH(AL805+1,【参考】排出ガスレベル!$AI$4:$AI$671,1)-1,5,AR805),2,FALSE),IF(OR(AJ805=1,AJ805=2),VLOOKUP(AH805,INDEX((係数_乗用_ガソリン,係数_乗用_CNG,係数_乗用_軽油,係数_乗用_メタノール,係数_乗用_LPG),1,1,AR805):INDEX((係数_乗用_ガソリン,係数_乗用_CNG,係数_乗用_軽油,係数_乗用_メタノール,係数_乗用_LPG),125,5,AR805),2,FALSE))))))</f>
        <v/>
      </c>
      <c r="AO805" s="376" t="str">
        <f>IF(T805="","",IF(OR(AH805="",AH805="-"),"－",IF(OR(AM805=8,AM805=9),"",IF(OR(AJ805=3,AJ805=4,AJ805=5,AJ805=6),VLOOKUP(AH805,INDEX((係数_バス貨物_ガソリン,係数_バス貨物_CNG,係数_バス貨物_軽油,係数_バス貨物_メタノール,係数_バス貨物_LPG),MATCH(AL805,【参考】排出ガスレベル!$AI$4:$AI$671,1),1,AR805):INDEX((係数_バス貨物_ガソリン,係数_バス貨物_CNG,係数_バス貨物_軽油,係数_バス貨物_メタノール,係数_バス貨物_LPG),MATCH(AL805+1,【参考】排出ガスレベル!$AI$4:$AI$671,1)-1,5,AR805),3,FALSE),IF(OR(AJ805=1,AJ805=2),VLOOKUP(AH805,INDEX((係数_乗用_ガソリン,係数_乗用_CNG,係数_乗用_軽油,係数_乗用_メタノール,係数_乗用_LPG),1,1,AR805):INDEX((係数_乗用_ガソリン,係数_乗用_CNG,係数_乗用_軽油,係数_乗用_メタノール,係数_乗用_LPG),125,5,AR805),3,FALSE))))))</f>
        <v/>
      </c>
      <c r="AP805" s="375" t="str">
        <f t="shared" si="216"/>
        <v/>
      </c>
      <c r="AQ805" s="444" t="str">
        <f t="shared" si="217"/>
        <v/>
      </c>
      <c r="AR805" s="375" t="str">
        <f t="shared" si="218"/>
        <v/>
      </c>
      <c r="AS805" s="377" t="str">
        <f t="shared" si="219"/>
        <v/>
      </c>
      <c r="AT805" s="378" t="str">
        <f t="shared" si="220"/>
        <v/>
      </c>
      <c r="AX805" s="625" t="b">
        <f t="shared" si="221"/>
        <v>0</v>
      </c>
      <c r="AY805" s="7" t="str">
        <f t="shared" si="222"/>
        <v>FALSEFALSEFALSE</v>
      </c>
      <c r="AZ805" s="626">
        <f t="shared" si="206"/>
        <v>0</v>
      </c>
      <c r="BA805" s="627" t="str">
        <f t="shared" si="223"/>
        <v/>
      </c>
      <c r="BB805" s="627">
        <f t="shared" si="207"/>
        <v>0</v>
      </c>
    </row>
    <row r="806" spans="1:54">
      <c r="A806" s="381">
        <v>749</v>
      </c>
      <c r="B806" s="117"/>
      <c r="C806" s="288"/>
      <c r="D806" s="289"/>
      <c r="E806" s="289"/>
      <c r="F806" s="290"/>
      <c r="G806" s="292"/>
      <c r="H806" s="116"/>
      <c r="I806" s="292"/>
      <c r="J806" s="116"/>
      <c r="K806" s="370"/>
      <c r="L806" s="370"/>
      <c r="M806" s="370"/>
      <c r="N806" s="371"/>
      <c r="O806" s="371"/>
      <c r="P806" s="371"/>
      <c r="Q806" s="371"/>
      <c r="R806" s="371"/>
      <c r="S806" s="371"/>
      <c r="T806" s="443"/>
      <c r="U806" s="539"/>
      <c r="V806" s="117"/>
      <c r="W806" s="118"/>
      <c r="X806" s="119"/>
      <c r="Y806" s="120"/>
      <c r="Z806" s="122"/>
      <c r="AA806" s="121"/>
      <c r="AB806" s="443"/>
      <c r="AC806" s="734"/>
      <c r="AD806" s="372"/>
      <c r="AE806" s="485"/>
      <c r="AF806" s="373" t="str">
        <f t="shared" si="208"/>
        <v/>
      </c>
      <c r="AG806" s="373" t="str">
        <f t="shared" si="209"/>
        <v/>
      </c>
      <c r="AH806" s="374" t="str">
        <f t="shared" si="210"/>
        <v/>
      </c>
      <c r="AI806" s="375" t="str">
        <f t="shared" si="211"/>
        <v/>
      </c>
      <c r="AJ806" s="375" t="str">
        <f t="shared" si="212"/>
        <v/>
      </c>
      <c r="AK806" s="375" t="str">
        <f t="shared" si="213"/>
        <v/>
      </c>
      <c r="AL806" s="375" t="str">
        <f t="shared" si="214"/>
        <v/>
      </c>
      <c r="AM806" s="375" t="str">
        <f t="shared" si="215"/>
        <v/>
      </c>
      <c r="AN806" s="376" t="str">
        <f>IF(AF806="","",IF(OR(AH806="",AH806="-"),"－",IF(OR(AM806=8,AM806=9),"",IF(OR(AJ806=3,AJ806=4,AJ806=5,AJ806=6),VLOOKUP(AH806,INDEX((係数_バス貨物_ガソリン,係数_バス貨物_CNG,係数_バス貨物_軽油,係数_バス貨物_メタノール,係数_バス貨物_LPG),MATCH(AL806,【参考】排出ガスレベル!$AI$4:$AI$671,1),1,AR806):INDEX((係数_バス貨物_ガソリン,係数_バス貨物_CNG,係数_バス貨物_軽油,係数_バス貨物_メタノール,係数_バス貨物_LPG),MATCH(AL806+1,【参考】排出ガスレベル!$AI$4:$AI$671,1)-1,5,AR806),2,FALSE),IF(OR(AJ806=1,AJ806=2),VLOOKUP(AH806,INDEX((係数_乗用_ガソリン,係数_乗用_CNG,係数_乗用_軽油,係数_乗用_メタノール,係数_乗用_LPG),1,1,AR806):INDEX((係数_乗用_ガソリン,係数_乗用_CNG,係数_乗用_軽油,係数_乗用_メタノール,係数_乗用_LPG),125,5,AR806),2,FALSE))))))</f>
        <v/>
      </c>
      <c r="AO806" s="376" t="str">
        <f>IF(T806="","",IF(OR(AH806="",AH806="-"),"－",IF(OR(AM806=8,AM806=9),"",IF(OR(AJ806=3,AJ806=4,AJ806=5,AJ806=6),VLOOKUP(AH806,INDEX((係数_バス貨物_ガソリン,係数_バス貨物_CNG,係数_バス貨物_軽油,係数_バス貨物_メタノール,係数_バス貨物_LPG),MATCH(AL806,【参考】排出ガスレベル!$AI$4:$AI$671,1),1,AR806):INDEX((係数_バス貨物_ガソリン,係数_バス貨物_CNG,係数_バス貨物_軽油,係数_バス貨物_メタノール,係数_バス貨物_LPG),MATCH(AL806+1,【参考】排出ガスレベル!$AI$4:$AI$671,1)-1,5,AR806),3,FALSE),IF(OR(AJ806=1,AJ806=2),VLOOKUP(AH806,INDEX((係数_乗用_ガソリン,係数_乗用_CNG,係数_乗用_軽油,係数_乗用_メタノール,係数_乗用_LPG),1,1,AR806):INDEX((係数_乗用_ガソリン,係数_乗用_CNG,係数_乗用_軽油,係数_乗用_メタノール,係数_乗用_LPG),125,5,AR806),3,FALSE))))))</f>
        <v/>
      </c>
      <c r="AP806" s="375" t="str">
        <f t="shared" si="216"/>
        <v/>
      </c>
      <c r="AQ806" s="444" t="str">
        <f t="shared" si="217"/>
        <v/>
      </c>
      <c r="AR806" s="375" t="str">
        <f t="shared" si="218"/>
        <v/>
      </c>
      <c r="AS806" s="377" t="str">
        <f t="shared" si="219"/>
        <v/>
      </c>
      <c r="AT806" s="378" t="str">
        <f t="shared" si="220"/>
        <v/>
      </c>
      <c r="AX806" s="625" t="b">
        <f t="shared" si="221"/>
        <v>0</v>
      </c>
      <c r="AY806" s="7" t="str">
        <f t="shared" si="222"/>
        <v>FALSEFALSEFALSE</v>
      </c>
      <c r="AZ806" s="626">
        <f t="shared" si="206"/>
        <v>0</v>
      </c>
      <c r="BA806" s="627" t="str">
        <f t="shared" si="223"/>
        <v/>
      </c>
      <c r="BB806" s="627">
        <f t="shared" si="207"/>
        <v>0</v>
      </c>
    </row>
    <row r="807" spans="1:54">
      <c r="A807" s="381">
        <v>750</v>
      </c>
      <c r="B807" s="117"/>
      <c r="C807" s="288"/>
      <c r="D807" s="289"/>
      <c r="E807" s="289"/>
      <c r="F807" s="290"/>
      <c r="G807" s="292"/>
      <c r="H807" s="116"/>
      <c r="I807" s="292"/>
      <c r="J807" s="116"/>
      <c r="K807" s="370"/>
      <c r="L807" s="370"/>
      <c r="M807" s="370"/>
      <c r="N807" s="371"/>
      <c r="O807" s="371"/>
      <c r="P807" s="371"/>
      <c r="Q807" s="371"/>
      <c r="R807" s="371"/>
      <c r="S807" s="371"/>
      <c r="T807" s="443"/>
      <c r="U807" s="539"/>
      <c r="V807" s="117"/>
      <c r="W807" s="118"/>
      <c r="X807" s="119"/>
      <c r="Y807" s="120"/>
      <c r="Z807" s="122"/>
      <c r="AA807" s="121"/>
      <c r="AB807" s="443"/>
      <c r="AC807" s="734"/>
      <c r="AD807" s="372"/>
      <c r="AE807" s="485"/>
      <c r="AF807" s="373" t="str">
        <f t="shared" si="208"/>
        <v/>
      </c>
      <c r="AG807" s="373" t="str">
        <f t="shared" si="209"/>
        <v/>
      </c>
      <c r="AH807" s="374" t="str">
        <f t="shared" si="210"/>
        <v/>
      </c>
      <c r="AI807" s="375" t="str">
        <f t="shared" si="211"/>
        <v/>
      </c>
      <c r="AJ807" s="375" t="str">
        <f t="shared" si="212"/>
        <v/>
      </c>
      <c r="AK807" s="375" t="str">
        <f t="shared" si="213"/>
        <v/>
      </c>
      <c r="AL807" s="375" t="str">
        <f t="shared" si="214"/>
        <v/>
      </c>
      <c r="AM807" s="375" t="str">
        <f t="shared" si="215"/>
        <v/>
      </c>
      <c r="AN807" s="376" t="str">
        <f>IF(AF807="","",IF(OR(AH807="",AH807="-"),"－",IF(OR(AM807=8,AM807=9),"",IF(OR(AJ807=3,AJ807=4,AJ807=5,AJ807=6),VLOOKUP(AH807,INDEX((係数_バス貨物_ガソリン,係数_バス貨物_CNG,係数_バス貨物_軽油,係数_バス貨物_メタノール,係数_バス貨物_LPG),MATCH(AL807,【参考】排出ガスレベル!$AI$4:$AI$671,1),1,AR807):INDEX((係数_バス貨物_ガソリン,係数_バス貨物_CNG,係数_バス貨物_軽油,係数_バス貨物_メタノール,係数_バス貨物_LPG),MATCH(AL807+1,【参考】排出ガスレベル!$AI$4:$AI$671,1)-1,5,AR807),2,FALSE),IF(OR(AJ807=1,AJ807=2),VLOOKUP(AH807,INDEX((係数_乗用_ガソリン,係数_乗用_CNG,係数_乗用_軽油,係数_乗用_メタノール,係数_乗用_LPG),1,1,AR807):INDEX((係数_乗用_ガソリン,係数_乗用_CNG,係数_乗用_軽油,係数_乗用_メタノール,係数_乗用_LPG),125,5,AR807),2,FALSE))))))</f>
        <v/>
      </c>
      <c r="AO807" s="376" t="str">
        <f>IF(T807="","",IF(OR(AH807="",AH807="-"),"－",IF(OR(AM807=8,AM807=9),"",IF(OR(AJ807=3,AJ807=4,AJ807=5,AJ807=6),VLOOKUP(AH807,INDEX((係数_バス貨物_ガソリン,係数_バス貨物_CNG,係数_バス貨物_軽油,係数_バス貨物_メタノール,係数_バス貨物_LPG),MATCH(AL807,【参考】排出ガスレベル!$AI$4:$AI$671,1),1,AR807):INDEX((係数_バス貨物_ガソリン,係数_バス貨物_CNG,係数_バス貨物_軽油,係数_バス貨物_メタノール,係数_バス貨物_LPG),MATCH(AL807+1,【参考】排出ガスレベル!$AI$4:$AI$671,1)-1,5,AR807),3,FALSE),IF(OR(AJ807=1,AJ807=2),VLOOKUP(AH807,INDEX((係数_乗用_ガソリン,係数_乗用_CNG,係数_乗用_軽油,係数_乗用_メタノール,係数_乗用_LPG),1,1,AR807):INDEX((係数_乗用_ガソリン,係数_乗用_CNG,係数_乗用_軽油,係数_乗用_メタノール,係数_乗用_LPG),125,5,AR807),3,FALSE))))))</f>
        <v/>
      </c>
      <c r="AP807" s="375" t="str">
        <f t="shared" si="216"/>
        <v/>
      </c>
      <c r="AQ807" s="444" t="str">
        <f t="shared" si="217"/>
        <v/>
      </c>
      <c r="AR807" s="375" t="str">
        <f t="shared" si="218"/>
        <v/>
      </c>
      <c r="AS807" s="377" t="str">
        <f t="shared" si="219"/>
        <v/>
      </c>
      <c r="AT807" s="378" t="str">
        <f t="shared" si="220"/>
        <v/>
      </c>
      <c r="AX807" s="625" t="b">
        <f t="shared" si="221"/>
        <v>0</v>
      </c>
      <c r="AY807" s="7" t="str">
        <f t="shared" si="222"/>
        <v>FALSEFALSEFALSE</v>
      </c>
      <c r="AZ807" s="626">
        <f t="shared" si="206"/>
        <v>0</v>
      </c>
      <c r="BA807" s="627" t="str">
        <f t="shared" si="223"/>
        <v/>
      </c>
      <c r="BB807" s="627">
        <f t="shared" si="207"/>
        <v>0</v>
      </c>
    </row>
    <row r="808" spans="1:54">
      <c r="A808" s="381">
        <v>751</v>
      </c>
      <c r="B808" s="117"/>
      <c r="C808" s="288"/>
      <c r="D808" s="289"/>
      <c r="E808" s="289"/>
      <c r="F808" s="290"/>
      <c r="G808" s="292"/>
      <c r="H808" s="116"/>
      <c r="I808" s="292"/>
      <c r="J808" s="116"/>
      <c r="K808" s="370"/>
      <c r="L808" s="370"/>
      <c r="M808" s="370"/>
      <c r="N808" s="371"/>
      <c r="O808" s="371"/>
      <c r="P808" s="371"/>
      <c r="Q808" s="371"/>
      <c r="R808" s="371"/>
      <c r="S808" s="371"/>
      <c r="T808" s="443"/>
      <c r="U808" s="539"/>
      <c r="V808" s="117"/>
      <c r="W808" s="118"/>
      <c r="X808" s="119"/>
      <c r="Y808" s="120"/>
      <c r="Z808" s="122"/>
      <c r="AA808" s="121"/>
      <c r="AB808" s="443"/>
      <c r="AC808" s="734"/>
      <c r="AD808" s="372"/>
      <c r="AE808" s="485"/>
      <c r="AF808" s="373" t="str">
        <f t="shared" si="208"/>
        <v/>
      </c>
      <c r="AG808" s="373" t="str">
        <f t="shared" si="209"/>
        <v/>
      </c>
      <c r="AH808" s="374" t="str">
        <f t="shared" si="210"/>
        <v/>
      </c>
      <c r="AI808" s="375" t="str">
        <f t="shared" si="211"/>
        <v/>
      </c>
      <c r="AJ808" s="375" t="str">
        <f t="shared" si="212"/>
        <v/>
      </c>
      <c r="AK808" s="375" t="str">
        <f t="shared" si="213"/>
        <v/>
      </c>
      <c r="AL808" s="375" t="str">
        <f t="shared" si="214"/>
        <v/>
      </c>
      <c r="AM808" s="375" t="str">
        <f t="shared" si="215"/>
        <v/>
      </c>
      <c r="AN808" s="376" t="str">
        <f>IF(AF808="","",IF(OR(AH808="",AH808="-"),"－",IF(OR(AM808=8,AM808=9),"",IF(OR(AJ808=3,AJ808=4,AJ808=5,AJ808=6),VLOOKUP(AH808,INDEX((係数_バス貨物_ガソリン,係数_バス貨物_CNG,係数_バス貨物_軽油,係数_バス貨物_メタノール,係数_バス貨物_LPG),MATCH(AL808,【参考】排出ガスレベル!$AI$4:$AI$671,1),1,AR808):INDEX((係数_バス貨物_ガソリン,係数_バス貨物_CNG,係数_バス貨物_軽油,係数_バス貨物_メタノール,係数_バス貨物_LPG),MATCH(AL808+1,【参考】排出ガスレベル!$AI$4:$AI$671,1)-1,5,AR808),2,FALSE),IF(OR(AJ808=1,AJ808=2),VLOOKUP(AH808,INDEX((係数_乗用_ガソリン,係数_乗用_CNG,係数_乗用_軽油,係数_乗用_メタノール,係数_乗用_LPG),1,1,AR808):INDEX((係数_乗用_ガソリン,係数_乗用_CNG,係数_乗用_軽油,係数_乗用_メタノール,係数_乗用_LPG),125,5,AR808),2,FALSE))))))</f>
        <v/>
      </c>
      <c r="AO808" s="376" t="str">
        <f>IF(T808="","",IF(OR(AH808="",AH808="-"),"－",IF(OR(AM808=8,AM808=9),"",IF(OR(AJ808=3,AJ808=4,AJ808=5,AJ808=6),VLOOKUP(AH808,INDEX((係数_バス貨物_ガソリン,係数_バス貨物_CNG,係数_バス貨物_軽油,係数_バス貨物_メタノール,係数_バス貨物_LPG),MATCH(AL808,【参考】排出ガスレベル!$AI$4:$AI$671,1),1,AR808):INDEX((係数_バス貨物_ガソリン,係数_バス貨物_CNG,係数_バス貨物_軽油,係数_バス貨物_メタノール,係数_バス貨物_LPG),MATCH(AL808+1,【参考】排出ガスレベル!$AI$4:$AI$671,1)-1,5,AR808),3,FALSE),IF(OR(AJ808=1,AJ808=2),VLOOKUP(AH808,INDEX((係数_乗用_ガソリン,係数_乗用_CNG,係数_乗用_軽油,係数_乗用_メタノール,係数_乗用_LPG),1,1,AR808):INDEX((係数_乗用_ガソリン,係数_乗用_CNG,係数_乗用_軽油,係数_乗用_メタノール,係数_乗用_LPG),125,5,AR808),3,FALSE))))))</f>
        <v/>
      </c>
      <c r="AP808" s="375" t="str">
        <f t="shared" si="216"/>
        <v/>
      </c>
      <c r="AQ808" s="444" t="str">
        <f t="shared" si="217"/>
        <v/>
      </c>
      <c r="AR808" s="375" t="str">
        <f t="shared" si="218"/>
        <v/>
      </c>
      <c r="AS808" s="377" t="str">
        <f t="shared" si="219"/>
        <v/>
      </c>
      <c r="AT808" s="378" t="str">
        <f t="shared" si="220"/>
        <v/>
      </c>
      <c r="AX808" s="625" t="b">
        <f t="shared" si="221"/>
        <v>0</v>
      </c>
      <c r="AY808" s="7" t="str">
        <f t="shared" si="222"/>
        <v>FALSEFALSEFALSE</v>
      </c>
      <c r="AZ808" s="626">
        <f t="shared" si="206"/>
        <v>0</v>
      </c>
      <c r="BA808" s="627" t="str">
        <f t="shared" si="223"/>
        <v/>
      </c>
      <c r="BB808" s="627">
        <f t="shared" si="207"/>
        <v>0</v>
      </c>
    </row>
    <row r="809" spans="1:54">
      <c r="A809" s="381">
        <v>752</v>
      </c>
      <c r="B809" s="117"/>
      <c r="C809" s="288"/>
      <c r="D809" s="289"/>
      <c r="E809" s="289"/>
      <c r="F809" s="290"/>
      <c r="G809" s="292"/>
      <c r="H809" s="116"/>
      <c r="I809" s="292"/>
      <c r="J809" s="116"/>
      <c r="K809" s="370"/>
      <c r="L809" s="370"/>
      <c r="M809" s="370"/>
      <c r="N809" s="371"/>
      <c r="O809" s="371"/>
      <c r="P809" s="371"/>
      <c r="Q809" s="371"/>
      <c r="R809" s="371"/>
      <c r="S809" s="371"/>
      <c r="T809" s="443"/>
      <c r="U809" s="539"/>
      <c r="V809" s="117"/>
      <c r="W809" s="118"/>
      <c r="X809" s="119"/>
      <c r="Y809" s="120"/>
      <c r="Z809" s="122"/>
      <c r="AA809" s="121"/>
      <c r="AB809" s="443"/>
      <c r="AC809" s="734"/>
      <c r="AD809" s="372"/>
      <c r="AE809" s="485"/>
      <c r="AF809" s="373" t="str">
        <f t="shared" si="208"/>
        <v/>
      </c>
      <c r="AG809" s="373" t="str">
        <f t="shared" si="209"/>
        <v/>
      </c>
      <c r="AH809" s="374" t="str">
        <f t="shared" si="210"/>
        <v/>
      </c>
      <c r="AI809" s="375" t="str">
        <f t="shared" si="211"/>
        <v/>
      </c>
      <c r="AJ809" s="375" t="str">
        <f t="shared" si="212"/>
        <v/>
      </c>
      <c r="AK809" s="375" t="str">
        <f t="shared" si="213"/>
        <v/>
      </c>
      <c r="AL809" s="375" t="str">
        <f t="shared" si="214"/>
        <v/>
      </c>
      <c r="AM809" s="375" t="str">
        <f t="shared" si="215"/>
        <v/>
      </c>
      <c r="AN809" s="376" t="str">
        <f>IF(AF809="","",IF(OR(AH809="",AH809="-"),"－",IF(OR(AM809=8,AM809=9),"",IF(OR(AJ809=3,AJ809=4,AJ809=5,AJ809=6),VLOOKUP(AH809,INDEX((係数_バス貨物_ガソリン,係数_バス貨物_CNG,係数_バス貨物_軽油,係数_バス貨物_メタノール,係数_バス貨物_LPG),MATCH(AL809,【参考】排出ガスレベル!$AI$4:$AI$671,1),1,AR809):INDEX((係数_バス貨物_ガソリン,係数_バス貨物_CNG,係数_バス貨物_軽油,係数_バス貨物_メタノール,係数_バス貨物_LPG),MATCH(AL809+1,【参考】排出ガスレベル!$AI$4:$AI$671,1)-1,5,AR809),2,FALSE),IF(OR(AJ809=1,AJ809=2),VLOOKUP(AH809,INDEX((係数_乗用_ガソリン,係数_乗用_CNG,係数_乗用_軽油,係数_乗用_メタノール,係数_乗用_LPG),1,1,AR809):INDEX((係数_乗用_ガソリン,係数_乗用_CNG,係数_乗用_軽油,係数_乗用_メタノール,係数_乗用_LPG),125,5,AR809),2,FALSE))))))</f>
        <v/>
      </c>
      <c r="AO809" s="376" t="str">
        <f>IF(T809="","",IF(OR(AH809="",AH809="-"),"－",IF(OR(AM809=8,AM809=9),"",IF(OR(AJ809=3,AJ809=4,AJ809=5,AJ809=6),VLOOKUP(AH809,INDEX((係数_バス貨物_ガソリン,係数_バス貨物_CNG,係数_バス貨物_軽油,係数_バス貨物_メタノール,係数_バス貨物_LPG),MATCH(AL809,【参考】排出ガスレベル!$AI$4:$AI$671,1),1,AR809):INDEX((係数_バス貨物_ガソリン,係数_バス貨物_CNG,係数_バス貨物_軽油,係数_バス貨物_メタノール,係数_バス貨物_LPG),MATCH(AL809+1,【参考】排出ガスレベル!$AI$4:$AI$671,1)-1,5,AR809),3,FALSE),IF(OR(AJ809=1,AJ809=2),VLOOKUP(AH809,INDEX((係数_乗用_ガソリン,係数_乗用_CNG,係数_乗用_軽油,係数_乗用_メタノール,係数_乗用_LPG),1,1,AR809):INDEX((係数_乗用_ガソリン,係数_乗用_CNG,係数_乗用_軽油,係数_乗用_メタノール,係数_乗用_LPG),125,5,AR809),3,FALSE))))))</f>
        <v/>
      </c>
      <c r="AP809" s="375" t="str">
        <f t="shared" si="216"/>
        <v/>
      </c>
      <c r="AQ809" s="444" t="str">
        <f t="shared" si="217"/>
        <v/>
      </c>
      <c r="AR809" s="375" t="str">
        <f t="shared" si="218"/>
        <v/>
      </c>
      <c r="AS809" s="377" t="str">
        <f t="shared" si="219"/>
        <v/>
      </c>
      <c r="AT809" s="378" t="str">
        <f t="shared" si="220"/>
        <v/>
      </c>
      <c r="AX809" s="625" t="b">
        <f t="shared" si="221"/>
        <v>0</v>
      </c>
      <c r="AY809" s="7" t="str">
        <f t="shared" si="222"/>
        <v>FALSEFALSEFALSE</v>
      </c>
      <c r="AZ809" s="626">
        <f t="shared" si="206"/>
        <v>0</v>
      </c>
      <c r="BA809" s="627" t="str">
        <f t="shared" si="223"/>
        <v/>
      </c>
      <c r="BB809" s="627">
        <f t="shared" si="207"/>
        <v>0</v>
      </c>
    </row>
    <row r="810" spans="1:54">
      <c r="A810" s="381">
        <v>753</v>
      </c>
      <c r="B810" s="117"/>
      <c r="C810" s="288"/>
      <c r="D810" s="289"/>
      <c r="E810" s="289"/>
      <c r="F810" s="290"/>
      <c r="G810" s="292"/>
      <c r="H810" s="116"/>
      <c r="I810" s="292"/>
      <c r="J810" s="116"/>
      <c r="K810" s="370"/>
      <c r="L810" s="370"/>
      <c r="M810" s="370"/>
      <c r="N810" s="371"/>
      <c r="O810" s="371"/>
      <c r="P810" s="371"/>
      <c r="Q810" s="371"/>
      <c r="R810" s="371"/>
      <c r="S810" s="371"/>
      <c r="T810" s="443"/>
      <c r="U810" s="539"/>
      <c r="V810" s="117"/>
      <c r="W810" s="118"/>
      <c r="X810" s="119"/>
      <c r="Y810" s="120"/>
      <c r="Z810" s="122"/>
      <c r="AA810" s="121"/>
      <c r="AB810" s="443"/>
      <c r="AC810" s="734"/>
      <c r="AD810" s="372"/>
      <c r="AE810" s="485"/>
      <c r="AF810" s="373" t="str">
        <f t="shared" si="208"/>
        <v/>
      </c>
      <c r="AG810" s="373" t="str">
        <f t="shared" si="209"/>
        <v/>
      </c>
      <c r="AH810" s="374" t="str">
        <f t="shared" si="210"/>
        <v/>
      </c>
      <c r="AI810" s="375" t="str">
        <f t="shared" si="211"/>
        <v/>
      </c>
      <c r="AJ810" s="375" t="str">
        <f t="shared" si="212"/>
        <v/>
      </c>
      <c r="AK810" s="375" t="str">
        <f t="shared" si="213"/>
        <v/>
      </c>
      <c r="AL810" s="375" t="str">
        <f t="shared" si="214"/>
        <v/>
      </c>
      <c r="AM810" s="375" t="str">
        <f t="shared" si="215"/>
        <v/>
      </c>
      <c r="AN810" s="376" t="str">
        <f>IF(AF810="","",IF(OR(AH810="",AH810="-"),"－",IF(OR(AM810=8,AM810=9),"",IF(OR(AJ810=3,AJ810=4,AJ810=5,AJ810=6),VLOOKUP(AH810,INDEX((係数_バス貨物_ガソリン,係数_バス貨物_CNG,係数_バス貨物_軽油,係数_バス貨物_メタノール,係数_バス貨物_LPG),MATCH(AL810,【参考】排出ガスレベル!$AI$4:$AI$671,1),1,AR810):INDEX((係数_バス貨物_ガソリン,係数_バス貨物_CNG,係数_バス貨物_軽油,係数_バス貨物_メタノール,係数_バス貨物_LPG),MATCH(AL810+1,【参考】排出ガスレベル!$AI$4:$AI$671,1)-1,5,AR810),2,FALSE),IF(OR(AJ810=1,AJ810=2),VLOOKUP(AH810,INDEX((係数_乗用_ガソリン,係数_乗用_CNG,係数_乗用_軽油,係数_乗用_メタノール,係数_乗用_LPG),1,1,AR810):INDEX((係数_乗用_ガソリン,係数_乗用_CNG,係数_乗用_軽油,係数_乗用_メタノール,係数_乗用_LPG),125,5,AR810),2,FALSE))))))</f>
        <v/>
      </c>
      <c r="AO810" s="376" t="str">
        <f>IF(T810="","",IF(OR(AH810="",AH810="-"),"－",IF(OR(AM810=8,AM810=9),"",IF(OR(AJ810=3,AJ810=4,AJ810=5,AJ810=6),VLOOKUP(AH810,INDEX((係数_バス貨物_ガソリン,係数_バス貨物_CNG,係数_バス貨物_軽油,係数_バス貨物_メタノール,係数_バス貨物_LPG),MATCH(AL810,【参考】排出ガスレベル!$AI$4:$AI$671,1),1,AR810):INDEX((係数_バス貨物_ガソリン,係数_バス貨物_CNG,係数_バス貨物_軽油,係数_バス貨物_メタノール,係数_バス貨物_LPG),MATCH(AL810+1,【参考】排出ガスレベル!$AI$4:$AI$671,1)-1,5,AR810),3,FALSE),IF(OR(AJ810=1,AJ810=2),VLOOKUP(AH810,INDEX((係数_乗用_ガソリン,係数_乗用_CNG,係数_乗用_軽油,係数_乗用_メタノール,係数_乗用_LPG),1,1,AR810):INDEX((係数_乗用_ガソリン,係数_乗用_CNG,係数_乗用_軽油,係数_乗用_メタノール,係数_乗用_LPG),125,5,AR810),3,FALSE))))))</f>
        <v/>
      </c>
      <c r="AP810" s="375" t="str">
        <f t="shared" si="216"/>
        <v/>
      </c>
      <c r="AQ810" s="444" t="str">
        <f t="shared" si="217"/>
        <v/>
      </c>
      <c r="AR810" s="375" t="str">
        <f t="shared" si="218"/>
        <v/>
      </c>
      <c r="AS810" s="377" t="str">
        <f t="shared" si="219"/>
        <v/>
      </c>
      <c r="AT810" s="378" t="str">
        <f t="shared" si="220"/>
        <v/>
      </c>
      <c r="AX810" s="625" t="b">
        <f t="shared" si="221"/>
        <v>0</v>
      </c>
      <c r="AY810" s="7" t="str">
        <f t="shared" si="222"/>
        <v>FALSEFALSEFALSE</v>
      </c>
      <c r="AZ810" s="626">
        <f t="shared" si="206"/>
        <v>0</v>
      </c>
      <c r="BA810" s="627" t="str">
        <f t="shared" si="223"/>
        <v/>
      </c>
      <c r="BB810" s="627">
        <f t="shared" si="207"/>
        <v>0</v>
      </c>
    </row>
    <row r="811" spans="1:54">
      <c r="A811" s="381">
        <v>754</v>
      </c>
      <c r="B811" s="117"/>
      <c r="C811" s="288"/>
      <c r="D811" s="289"/>
      <c r="E811" s="289"/>
      <c r="F811" s="290"/>
      <c r="G811" s="292"/>
      <c r="H811" s="116"/>
      <c r="I811" s="292"/>
      <c r="J811" s="116"/>
      <c r="K811" s="370"/>
      <c r="L811" s="370"/>
      <c r="M811" s="370"/>
      <c r="N811" s="371"/>
      <c r="O811" s="371"/>
      <c r="P811" s="371"/>
      <c r="Q811" s="371"/>
      <c r="R811" s="371"/>
      <c r="S811" s="371"/>
      <c r="T811" s="443"/>
      <c r="U811" s="539"/>
      <c r="V811" s="117"/>
      <c r="W811" s="118"/>
      <c r="X811" s="119"/>
      <c r="Y811" s="120"/>
      <c r="Z811" s="122"/>
      <c r="AA811" s="121"/>
      <c r="AB811" s="443"/>
      <c r="AC811" s="734"/>
      <c r="AD811" s="372"/>
      <c r="AE811" s="485"/>
      <c r="AF811" s="373" t="str">
        <f t="shared" si="208"/>
        <v/>
      </c>
      <c r="AG811" s="373" t="str">
        <f t="shared" si="209"/>
        <v/>
      </c>
      <c r="AH811" s="374" t="str">
        <f t="shared" si="210"/>
        <v/>
      </c>
      <c r="AI811" s="375" t="str">
        <f t="shared" si="211"/>
        <v/>
      </c>
      <c r="AJ811" s="375" t="str">
        <f t="shared" si="212"/>
        <v/>
      </c>
      <c r="AK811" s="375" t="str">
        <f t="shared" si="213"/>
        <v/>
      </c>
      <c r="AL811" s="375" t="str">
        <f t="shared" si="214"/>
        <v/>
      </c>
      <c r="AM811" s="375" t="str">
        <f t="shared" si="215"/>
        <v/>
      </c>
      <c r="AN811" s="376" t="str">
        <f>IF(AF811="","",IF(OR(AH811="",AH811="-"),"－",IF(OR(AM811=8,AM811=9),"",IF(OR(AJ811=3,AJ811=4,AJ811=5,AJ811=6),VLOOKUP(AH811,INDEX((係数_バス貨物_ガソリン,係数_バス貨物_CNG,係数_バス貨物_軽油,係数_バス貨物_メタノール,係数_バス貨物_LPG),MATCH(AL811,【参考】排出ガスレベル!$AI$4:$AI$671,1),1,AR811):INDEX((係数_バス貨物_ガソリン,係数_バス貨物_CNG,係数_バス貨物_軽油,係数_バス貨物_メタノール,係数_バス貨物_LPG),MATCH(AL811+1,【参考】排出ガスレベル!$AI$4:$AI$671,1)-1,5,AR811),2,FALSE),IF(OR(AJ811=1,AJ811=2),VLOOKUP(AH811,INDEX((係数_乗用_ガソリン,係数_乗用_CNG,係数_乗用_軽油,係数_乗用_メタノール,係数_乗用_LPG),1,1,AR811):INDEX((係数_乗用_ガソリン,係数_乗用_CNG,係数_乗用_軽油,係数_乗用_メタノール,係数_乗用_LPG),125,5,AR811),2,FALSE))))))</f>
        <v/>
      </c>
      <c r="AO811" s="376" t="str">
        <f>IF(T811="","",IF(OR(AH811="",AH811="-"),"－",IF(OR(AM811=8,AM811=9),"",IF(OR(AJ811=3,AJ811=4,AJ811=5,AJ811=6),VLOOKUP(AH811,INDEX((係数_バス貨物_ガソリン,係数_バス貨物_CNG,係数_バス貨物_軽油,係数_バス貨物_メタノール,係数_バス貨物_LPG),MATCH(AL811,【参考】排出ガスレベル!$AI$4:$AI$671,1),1,AR811):INDEX((係数_バス貨物_ガソリン,係数_バス貨物_CNG,係数_バス貨物_軽油,係数_バス貨物_メタノール,係数_バス貨物_LPG),MATCH(AL811+1,【参考】排出ガスレベル!$AI$4:$AI$671,1)-1,5,AR811),3,FALSE),IF(OR(AJ811=1,AJ811=2),VLOOKUP(AH811,INDEX((係数_乗用_ガソリン,係数_乗用_CNG,係数_乗用_軽油,係数_乗用_メタノール,係数_乗用_LPG),1,1,AR811):INDEX((係数_乗用_ガソリン,係数_乗用_CNG,係数_乗用_軽油,係数_乗用_メタノール,係数_乗用_LPG),125,5,AR811),3,FALSE))))))</f>
        <v/>
      </c>
      <c r="AP811" s="375" t="str">
        <f t="shared" si="216"/>
        <v/>
      </c>
      <c r="AQ811" s="444" t="str">
        <f t="shared" si="217"/>
        <v/>
      </c>
      <c r="AR811" s="375" t="str">
        <f t="shared" si="218"/>
        <v/>
      </c>
      <c r="AS811" s="377" t="str">
        <f t="shared" si="219"/>
        <v/>
      </c>
      <c r="AT811" s="378" t="str">
        <f t="shared" si="220"/>
        <v/>
      </c>
      <c r="AX811" s="625" t="b">
        <f t="shared" si="221"/>
        <v>0</v>
      </c>
      <c r="AY811" s="7" t="str">
        <f t="shared" si="222"/>
        <v>FALSEFALSEFALSE</v>
      </c>
      <c r="AZ811" s="626">
        <f t="shared" si="206"/>
        <v>0</v>
      </c>
      <c r="BA811" s="627" t="str">
        <f t="shared" si="223"/>
        <v/>
      </c>
      <c r="BB811" s="627">
        <f t="shared" si="207"/>
        <v>0</v>
      </c>
    </row>
    <row r="812" spans="1:54">
      <c r="A812" s="381">
        <v>755</v>
      </c>
      <c r="B812" s="117"/>
      <c r="C812" s="288"/>
      <c r="D812" s="289"/>
      <c r="E812" s="289"/>
      <c r="F812" s="290"/>
      <c r="G812" s="292"/>
      <c r="H812" s="116"/>
      <c r="I812" s="292"/>
      <c r="J812" s="116"/>
      <c r="K812" s="370"/>
      <c r="L812" s="370"/>
      <c r="M812" s="370"/>
      <c r="N812" s="371"/>
      <c r="O812" s="371"/>
      <c r="P812" s="371"/>
      <c r="Q812" s="371"/>
      <c r="R812" s="371"/>
      <c r="S812" s="371"/>
      <c r="T812" s="443"/>
      <c r="U812" s="539"/>
      <c r="V812" s="117"/>
      <c r="W812" s="118"/>
      <c r="X812" s="119"/>
      <c r="Y812" s="120"/>
      <c r="Z812" s="122"/>
      <c r="AA812" s="121"/>
      <c r="AB812" s="443"/>
      <c r="AC812" s="734"/>
      <c r="AD812" s="372"/>
      <c r="AE812" s="485"/>
      <c r="AF812" s="373" t="str">
        <f t="shared" si="208"/>
        <v/>
      </c>
      <c r="AG812" s="373" t="str">
        <f t="shared" si="209"/>
        <v/>
      </c>
      <c r="AH812" s="374" t="str">
        <f t="shared" si="210"/>
        <v/>
      </c>
      <c r="AI812" s="375" t="str">
        <f t="shared" si="211"/>
        <v/>
      </c>
      <c r="AJ812" s="375" t="str">
        <f t="shared" si="212"/>
        <v/>
      </c>
      <c r="AK812" s="375" t="str">
        <f t="shared" si="213"/>
        <v/>
      </c>
      <c r="AL812" s="375" t="str">
        <f t="shared" si="214"/>
        <v/>
      </c>
      <c r="AM812" s="375" t="str">
        <f t="shared" si="215"/>
        <v/>
      </c>
      <c r="AN812" s="376" t="str">
        <f>IF(AF812="","",IF(OR(AH812="",AH812="-"),"－",IF(OR(AM812=8,AM812=9),"",IF(OR(AJ812=3,AJ812=4,AJ812=5,AJ812=6),VLOOKUP(AH812,INDEX((係数_バス貨物_ガソリン,係数_バス貨物_CNG,係数_バス貨物_軽油,係数_バス貨物_メタノール,係数_バス貨物_LPG),MATCH(AL812,【参考】排出ガスレベル!$AI$4:$AI$671,1),1,AR812):INDEX((係数_バス貨物_ガソリン,係数_バス貨物_CNG,係数_バス貨物_軽油,係数_バス貨物_メタノール,係数_バス貨物_LPG),MATCH(AL812+1,【参考】排出ガスレベル!$AI$4:$AI$671,1)-1,5,AR812),2,FALSE),IF(OR(AJ812=1,AJ812=2),VLOOKUP(AH812,INDEX((係数_乗用_ガソリン,係数_乗用_CNG,係数_乗用_軽油,係数_乗用_メタノール,係数_乗用_LPG),1,1,AR812):INDEX((係数_乗用_ガソリン,係数_乗用_CNG,係数_乗用_軽油,係数_乗用_メタノール,係数_乗用_LPG),125,5,AR812),2,FALSE))))))</f>
        <v/>
      </c>
      <c r="AO812" s="376" t="str">
        <f>IF(T812="","",IF(OR(AH812="",AH812="-"),"－",IF(OR(AM812=8,AM812=9),"",IF(OR(AJ812=3,AJ812=4,AJ812=5,AJ812=6),VLOOKUP(AH812,INDEX((係数_バス貨物_ガソリン,係数_バス貨物_CNG,係数_バス貨物_軽油,係数_バス貨物_メタノール,係数_バス貨物_LPG),MATCH(AL812,【参考】排出ガスレベル!$AI$4:$AI$671,1),1,AR812):INDEX((係数_バス貨物_ガソリン,係数_バス貨物_CNG,係数_バス貨物_軽油,係数_バス貨物_メタノール,係数_バス貨物_LPG),MATCH(AL812+1,【参考】排出ガスレベル!$AI$4:$AI$671,1)-1,5,AR812),3,FALSE),IF(OR(AJ812=1,AJ812=2),VLOOKUP(AH812,INDEX((係数_乗用_ガソリン,係数_乗用_CNG,係数_乗用_軽油,係数_乗用_メタノール,係数_乗用_LPG),1,1,AR812):INDEX((係数_乗用_ガソリン,係数_乗用_CNG,係数_乗用_軽油,係数_乗用_メタノール,係数_乗用_LPG),125,5,AR812),3,FALSE))))))</f>
        <v/>
      </c>
      <c r="AP812" s="375" t="str">
        <f t="shared" si="216"/>
        <v/>
      </c>
      <c r="AQ812" s="444" t="str">
        <f t="shared" si="217"/>
        <v/>
      </c>
      <c r="AR812" s="375" t="str">
        <f t="shared" si="218"/>
        <v/>
      </c>
      <c r="AS812" s="377" t="str">
        <f t="shared" si="219"/>
        <v/>
      </c>
      <c r="AT812" s="378" t="str">
        <f t="shared" si="220"/>
        <v/>
      </c>
      <c r="AX812" s="625" t="b">
        <f t="shared" si="221"/>
        <v>0</v>
      </c>
      <c r="AY812" s="7" t="str">
        <f t="shared" si="222"/>
        <v>FALSEFALSEFALSE</v>
      </c>
      <c r="AZ812" s="626">
        <f t="shared" si="206"/>
        <v>0</v>
      </c>
      <c r="BA812" s="627" t="str">
        <f t="shared" si="223"/>
        <v/>
      </c>
      <c r="BB812" s="627">
        <f t="shared" si="207"/>
        <v>0</v>
      </c>
    </row>
    <row r="813" spans="1:54">
      <c r="A813" s="381">
        <v>756</v>
      </c>
      <c r="B813" s="117"/>
      <c r="C813" s="288"/>
      <c r="D813" s="289"/>
      <c r="E813" s="289"/>
      <c r="F813" s="290"/>
      <c r="G813" s="292"/>
      <c r="H813" s="116"/>
      <c r="I813" s="292"/>
      <c r="J813" s="116"/>
      <c r="K813" s="370"/>
      <c r="L813" s="370"/>
      <c r="M813" s="370"/>
      <c r="N813" s="371"/>
      <c r="O813" s="371"/>
      <c r="P813" s="371"/>
      <c r="Q813" s="371"/>
      <c r="R813" s="371"/>
      <c r="S813" s="371"/>
      <c r="T813" s="443"/>
      <c r="U813" s="539"/>
      <c r="V813" s="117"/>
      <c r="W813" s="118"/>
      <c r="X813" s="119"/>
      <c r="Y813" s="120"/>
      <c r="Z813" s="122"/>
      <c r="AA813" s="121"/>
      <c r="AB813" s="443"/>
      <c r="AC813" s="734"/>
      <c r="AD813" s="372"/>
      <c r="AE813" s="485"/>
      <c r="AF813" s="373" t="str">
        <f t="shared" si="208"/>
        <v/>
      </c>
      <c r="AG813" s="373" t="str">
        <f t="shared" si="209"/>
        <v/>
      </c>
      <c r="AH813" s="374" t="str">
        <f t="shared" si="210"/>
        <v/>
      </c>
      <c r="AI813" s="375" t="str">
        <f t="shared" si="211"/>
        <v/>
      </c>
      <c r="AJ813" s="375" t="str">
        <f t="shared" si="212"/>
        <v/>
      </c>
      <c r="AK813" s="375" t="str">
        <f t="shared" si="213"/>
        <v/>
      </c>
      <c r="AL813" s="375" t="str">
        <f t="shared" si="214"/>
        <v/>
      </c>
      <c r="AM813" s="375" t="str">
        <f t="shared" si="215"/>
        <v/>
      </c>
      <c r="AN813" s="376" t="str">
        <f>IF(AF813="","",IF(OR(AH813="",AH813="-"),"－",IF(OR(AM813=8,AM813=9),"",IF(OR(AJ813=3,AJ813=4,AJ813=5,AJ813=6),VLOOKUP(AH813,INDEX((係数_バス貨物_ガソリン,係数_バス貨物_CNG,係数_バス貨物_軽油,係数_バス貨物_メタノール,係数_バス貨物_LPG),MATCH(AL813,【参考】排出ガスレベル!$AI$4:$AI$671,1),1,AR813):INDEX((係数_バス貨物_ガソリン,係数_バス貨物_CNG,係数_バス貨物_軽油,係数_バス貨物_メタノール,係数_バス貨物_LPG),MATCH(AL813+1,【参考】排出ガスレベル!$AI$4:$AI$671,1)-1,5,AR813),2,FALSE),IF(OR(AJ813=1,AJ813=2),VLOOKUP(AH813,INDEX((係数_乗用_ガソリン,係数_乗用_CNG,係数_乗用_軽油,係数_乗用_メタノール,係数_乗用_LPG),1,1,AR813):INDEX((係数_乗用_ガソリン,係数_乗用_CNG,係数_乗用_軽油,係数_乗用_メタノール,係数_乗用_LPG),125,5,AR813),2,FALSE))))))</f>
        <v/>
      </c>
      <c r="AO813" s="376" t="str">
        <f>IF(T813="","",IF(OR(AH813="",AH813="-"),"－",IF(OR(AM813=8,AM813=9),"",IF(OR(AJ813=3,AJ813=4,AJ813=5,AJ813=6),VLOOKUP(AH813,INDEX((係数_バス貨物_ガソリン,係数_バス貨物_CNG,係数_バス貨物_軽油,係数_バス貨物_メタノール,係数_バス貨物_LPG),MATCH(AL813,【参考】排出ガスレベル!$AI$4:$AI$671,1),1,AR813):INDEX((係数_バス貨物_ガソリン,係数_バス貨物_CNG,係数_バス貨物_軽油,係数_バス貨物_メタノール,係数_バス貨物_LPG),MATCH(AL813+1,【参考】排出ガスレベル!$AI$4:$AI$671,1)-1,5,AR813),3,FALSE),IF(OR(AJ813=1,AJ813=2),VLOOKUP(AH813,INDEX((係数_乗用_ガソリン,係数_乗用_CNG,係数_乗用_軽油,係数_乗用_メタノール,係数_乗用_LPG),1,1,AR813):INDEX((係数_乗用_ガソリン,係数_乗用_CNG,係数_乗用_軽油,係数_乗用_メタノール,係数_乗用_LPG),125,5,AR813),3,FALSE))))))</f>
        <v/>
      </c>
      <c r="AP813" s="375" t="str">
        <f t="shared" si="216"/>
        <v/>
      </c>
      <c r="AQ813" s="444" t="str">
        <f t="shared" si="217"/>
        <v/>
      </c>
      <c r="AR813" s="375" t="str">
        <f t="shared" si="218"/>
        <v/>
      </c>
      <c r="AS813" s="377" t="str">
        <f t="shared" si="219"/>
        <v/>
      </c>
      <c r="AT813" s="378" t="str">
        <f t="shared" si="220"/>
        <v/>
      </c>
      <c r="AX813" s="625" t="b">
        <f t="shared" si="221"/>
        <v>0</v>
      </c>
      <c r="AY813" s="7" t="str">
        <f t="shared" si="222"/>
        <v>FALSEFALSEFALSE</v>
      </c>
      <c r="AZ813" s="626">
        <f t="shared" si="206"/>
        <v>0</v>
      </c>
      <c r="BA813" s="627" t="str">
        <f t="shared" si="223"/>
        <v/>
      </c>
      <c r="BB813" s="627">
        <f t="shared" si="207"/>
        <v>0</v>
      </c>
    </row>
    <row r="814" spans="1:54">
      <c r="A814" s="381">
        <v>757</v>
      </c>
      <c r="B814" s="117"/>
      <c r="C814" s="288"/>
      <c r="D814" s="289"/>
      <c r="E814" s="289"/>
      <c r="F814" s="290"/>
      <c r="G814" s="292"/>
      <c r="H814" s="116"/>
      <c r="I814" s="292"/>
      <c r="J814" s="116"/>
      <c r="K814" s="370"/>
      <c r="L814" s="370"/>
      <c r="M814" s="370"/>
      <c r="N814" s="371"/>
      <c r="O814" s="371"/>
      <c r="P814" s="371"/>
      <c r="Q814" s="371"/>
      <c r="R814" s="371"/>
      <c r="S814" s="371"/>
      <c r="T814" s="443"/>
      <c r="U814" s="539"/>
      <c r="V814" s="117"/>
      <c r="W814" s="118"/>
      <c r="X814" s="119"/>
      <c r="Y814" s="120"/>
      <c r="Z814" s="122"/>
      <c r="AA814" s="121"/>
      <c r="AB814" s="443"/>
      <c r="AC814" s="734"/>
      <c r="AD814" s="372"/>
      <c r="AE814" s="485"/>
      <c r="AF814" s="373" t="str">
        <f t="shared" si="208"/>
        <v/>
      </c>
      <c r="AG814" s="373" t="str">
        <f t="shared" si="209"/>
        <v/>
      </c>
      <c r="AH814" s="374" t="str">
        <f t="shared" si="210"/>
        <v/>
      </c>
      <c r="AI814" s="375" t="str">
        <f t="shared" si="211"/>
        <v/>
      </c>
      <c r="AJ814" s="375" t="str">
        <f t="shared" si="212"/>
        <v/>
      </c>
      <c r="AK814" s="375" t="str">
        <f t="shared" si="213"/>
        <v/>
      </c>
      <c r="AL814" s="375" t="str">
        <f t="shared" si="214"/>
        <v/>
      </c>
      <c r="AM814" s="375" t="str">
        <f t="shared" si="215"/>
        <v/>
      </c>
      <c r="AN814" s="376" t="str">
        <f>IF(AF814="","",IF(OR(AH814="",AH814="-"),"－",IF(OR(AM814=8,AM814=9),"",IF(OR(AJ814=3,AJ814=4,AJ814=5,AJ814=6),VLOOKUP(AH814,INDEX((係数_バス貨物_ガソリン,係数_バス貨物_CNG,係数_バス貨物_軽油,係数_バス貨物_メタノール,係数_バス貨物_LPG),MATCH(AL814,【参考】排出ガスレベル!$AI$4:$AI$671,1),1,AR814):INDEX((係数_バス貨物_ガソリン,係数_バス貨物_CNG,係数_バス貨物_軽油,係数_バス貨物_メタノール,係数_バス貨物_LPG),MATCH(AL814+1,【参考】排出ガスレベル!$AI$4:$AI$671,1)-1,5,AR814),2,FALSE),IF(OR(AJ814=1,AJ814=2),VLOOKUP(AH814,INDEX((係数_乗用_ガソリン,係数_乗用_CNG,係数_乗用_軽油,係数_乗用_メタノール,係数_乗用_LPG),1,1,AR814):INDEX((係数_乗用_ガソリン,係数_乗用_CNG,係数_乗用_軽油,係数_乗用_メタノール,係数_乗用_LPG),125,5,AR814),2,FALSE))))))</f>
        <v/>
      </c>
      <c r="AO814" s="376" t="str">
        <f>IF(T814="","",IF(OR(AH814="",AH814="-"),"－",IF(OR(AM814=8,AM814=9),"",IF(OR(AJ814=3,AJ814=4,AJ814=5,AJ814=6),VLOOKUP(AH814,INDEX((係数_バス貨物_ガソリン,係数_バス貨物_CNG,係数_バス貨物_軽油,係数_バス貨物_メタノール,係数_バス貨物_LPG),MATCH(AL814,【参考】排出ガスレベル!$AI$4:$AI$671,1),1,AR814):INDEX((係数_バス貨物_ガソリン,係数_バス貨物_CNG,係数_バス貨物_軽油,係数_バス貨物_メタノール,係数_バス貨物_LPG),MATCH(AL814+1,【参考】排出ガスレベル!$AI$4:$AI$671,1)-1,5,AR814),3,FALSE),IF(OR(AJ814=1,AJ814=2),VLOOKUP(AH814,INDEX((係数_乗用_ガソリン,係数_乗用_CNG,係数_乗用_軽油,係数_乗用_メタノール,係数_乗用_LPG),1,1,AR814):INDEX((係数_乗用_ガソリン,係数_乗用_CNG,係数_乗用_軽油,係数_乗用_メタノール,係数_乗用_LPG),125,5,AR814),3,FALSE))))))</f>
        <v/>
      </c>
      <c r="AP814" s="375" t="str">
        <f t="shared" si="216"/>
        <v/>
      </c>
      <c r="AQ814" s="444" t="str">
        <f t="shared" si="217"/>
        <v/>
      </c>
      <c r="AR814" s="375" t="str">
        <f t="shared" si="218"/>
        <v/>
      </c>
      <c r="AS814" s="377" t="str">
        <f t="shared" si="219"/>
        <v/>
      </c>
      <c r="AT814" s="378" t="str">
        <f t="shared" si="220"/>
        <v/>
      </c>
      <c r="AX814" s="625" t="b">
        <f t="shared" si="221"/>
        <v>0</v>
      </c>
      <c r="AY814" s="7" t="str">
        <f t="shared" si="222"/>
        <v>FALSEFALSEFALSE</v>
      </c>
      <c r="AZ814" s="626">
        <f t="shared" ref="AZ814:AZ877" si="224">AB814</f>
        <v>0</v>
      </c>
      <c r="BA814" s="627" t="str">
        <f t="shared" si="223"/>
        <v/>
      </c>
      <c r="BB814" s="627">
        <f t="shared" ref="BB814:BB877" si="225">LEN(Y814)</f>
        <v>0</v>
      </c>
    </row>
    <row r="815" spans="1:54">
      <c r="A815" s="381">
        <v>758</v>
      </c>
      <c r="B815" s="117"/>
      <c r="C815" s="288"/>
      <c r="D815" s="289"/>
      <c r="E815" s="289"/>
      <c r="F815" s="290"/>
      <c r="G815" s="292"/>
      <c r="H815" s="116"/>
      <c r="I815" s="292"/>
      <c r="J815" s="116"/>
      <c r="K815" s="370"/>
      <c r="L815" s="370"/>
      <c r="M815" s="370"/>
      <c r="N815" s="371"/>
      <c r="O815" s="371"/>
      <c r="P815" s="371"/>
      <c r="Q815" s="371"/>
      <c r="R815" s="371"/>
      <c r="S815" s="371"/>
      <c r="T815" s="443"/>
      <c r="U815" s="539"/>
      <c r="V815" s="117"/>
      <c r="W815" s="118"/>
      <c r="X815" s="119"/>
      <c r="Y815" s="120"/>
      <c r="Z815" s="122"/>
      <c r="AA815" s="121"/>
      <c r="AB815" s="443"/>
      <c r="AC815" s="734"/>
      <c r="AD815" s="372"/>
      <c r="AE815" s="485"/>
      <c r="AF815" s="373" t="str">
        <f t="shared" si="208"/>
        <v/>
      </c>
      <c r="AG815" s="373" t="str">
        <f t="shared" si="209"/>
        <v/>
      </c>
      <c r="AH815" s="374" t="str">
        <f t="shared" si="210"/>
        <v/>
      </c>
      <c r="AI815" s="375" t="str">
        <f t="shared" si="211"/>
        <v/>
      </c>
      <c r="AJ815" s="375" t="str">
        <f t="shared" si="212"/>
        <v/>
      </c>
      <c r="AK815" s="375" t="str">
        <f t="shared" si="213"/>
        <v/>
      </c>
      <c r="AL815" s="375" t="str">
        <f t="shared" si="214"/>
        <v/>
      </c>
      <c r="AM815" s="375" t="str">
        <f t="shared" si="215"/>
        <v/>
      </c>
      <c r="AN815" s="376" t="str">
        <f>IF(AF815="","",IF(OR(AH815="",AH815="-"),"－",IF(OR(AM815=8,AM815=9),"",IF(OR(AJ815=3,AJ815=4,AJ815=5,AJ815=6),VLOOKUP(AH815,INDEX((係数_バス貨物_ガソリン,係数_バス貨物_CNG,係数_バス貨物_軽油,係数_バス貨物_メタノール,係数_バス貨物_LPG),MATCH(AL815,【参考】排出ガスレベル!$AI$4:$AI$671,1),1,AR815):INDEX((係数_バス貨物_ガソリン,係数_バス貨物_CNG,係数_バス貨物_軽油,係数_バス貨物_メタノール,係数_バス貨物_LPG),MATCH(AL815+1,【参考】排出ガスレベル!$AI$4:$AI$671,1)-1,5,AR815),2,FALSE),IF(OR(AJ815=1,AJ815=2),VLOOKUP(AH815,INDEX((係数_乗用_ガソリン,係数_乗用_CNG,係数_乗用_軽油,係数_乗用_メタノール,係数_乗用_LPG),1,1,AR815):INDEX((係数_乗用_ガソリン,係数_乗用_CNG,係数_乗用_軽油,係数_乗用_メタノール,係数_乗用_LPG),125,5,AR815),2,FALSE))))))</f>
        <v/>
      </c>
      <c r="AO815" s="376" t="str">
        <f>IF(T815="","",IF(OR(AH815="",AH815="-"),"－",IF(OR(AM815=8,AM815=9),"",IF(OR(AJ815=3,AJ815=4,AJ815=5,AJ815=6),VLOOKUP(AH815,INDEX((係数_バス貨物_ガソリン,係数_バス貨物_CNG,係数_バス貨物_軽油,係数_バス貨物_メタノール,係数_バス貨物_LPG),MATCH(AL815,【参考】排出ガスレベル!$AI$4:$AI$671,1),1,AR815):INDEX((係数_バス貨物_ガソリン,係数_バス貨物_CNG,係数_バス貨物_軽油,係数_バス貨物_メタノール,係数_バス貨物_LPG),MATCH(AL815+1,【参考】排出ガスレベル!$AI$4:$AI$671,1)-1,5,AR815),3,FALSE),IF(OR(AJ815=1,AJ815=2),VLOOKUP(AH815,INDEX((係数_乗用_ガソリン,係数_乗用_CNG,係数_乗用_軽油,係数_乗用_メタノール,係数_乗用_LPG),1,1,AR815):INDEX((係数_乗用_ガソリン,係数_乗用_CNG,係数_乗用_軽油,係数_乗用_メタノール,係数_乗用_LPG),125,5,AR815),3,FALSE))))))</f>
        <v/>
      </c>
      <c r="AP815" s="375" t="str">
        <f t="shared" si="216"/>
        <v/>
      </c>
      <c r="AQ815" s="444" t="str">
        <f t="shared" si="217"/>
        <v/>
      </c>
      <c r="AR815" s="375" t="str">
        <f t="shared" si="218"/>
        <v/>
      </c>
      <c r="AS815" s="377" t="str">
        <f t="shared" si="219"/>
        <v/>
      </c>
      <c r="AT815" s="378" t="str">
        <f t="shared" si="220"/>
        <v/>
      </c>
      <c r="AX815" s="625" t="b">
        <f t="shared" si="221"/>
        <v>0</v>
      </c>
      <c r="AY815" s="7" t="str">
        <f t="shared" si="222"/>
        <v>FALSEFALSEFALSE</v>
      </c>
      <c r="AZ815" s="626">
        <f t="shared" si="224"/>
        <v>0</v>
      </c>
      <c r="BA815" s="627" t="str">
        <f t="shared" si="223"/>
        <v/>
      </c>
      <c r="BB815" s="627">
        <f t="shared" si="225"/>
        <v>0</v>
      </c>
    </row>
    <row r="816" spans="1:54">
      <c r="A816" s="381">
        <v>759</v>
      </c>
      <c r="B816" s="117"/>
      <c r="C816" s="288"/>
      <c r="D816" s="289"/>
      <c r="E816" s="289"/>
      <c r="F816" s="290"/>
      <c r="G816" s="292"/>
      <c r="H816" s="116"/>
      <c r="I816" s="292"/>
      <c r="J816" s="116"/>
      <c r="K816" s="370"/>
      <c r="L816" s="370"/>
      <c r="M816" s="370"/>
      <c r="N816" s="371"/>
      <c r="O816" s="371"/>
      <c r="P816" s="371"/>
      <c r="Q816" s="371"/>
      <c r="R816" s="371"/>
      <c r="S816" s="371"/>
      <c r="T816" s="443"/>
      <c r="U816" s="539"/>
      <c r="V816" s="117"/>
      <c r="W816" s="118"/>
      <c r="X816" s="119"/>
      <c r="Y816" s="120"/>
      <c r="Z816" s="122"/>
      <c r="AA816" s="121"/>
      <c r="AB816" s="443"/>
      <c r="AC816" s="734"/>
      <c r="AD816" s="372"/>
      <c r="AE816" s="485"/>
      <c r="AF816" s="373" t="str">
        <f t="shared" si="208"/>
        <v/>
      </c>
      <c r="AG816" s="373" t="str">
        <f t="shared" si="209"/>
        <v/>
      </c>
      <c r="AH816" s="374" t="str">
        <f t="shared" si="210"/>
        <v/>
      </c>
      <c r="AI816" s="375" t="str">
        <f t="shared" si="211"/>
        <v/>
      </c>
      <c r="AJ816" s="375" t="str">
        <f t="shared" si="212"/>
        <v/>
      </c>
      <c r="AK816" s="375" t="str">
        <f t="shared" si="213"/>
        <v/>
      </c>
      <c r="AL816" s="375" t="str">
        <f t="shared" si="214"/>
        <v/>
      </c>
      <c r="AM816" s="375" t="str">
        <f t="shared" si="215"/>
        <v/>
      </c>
      <c r="AN816" s="376" t="str">
        <f>IF(AF816="","",IF(OR(AH816="",AH816="-"),"－",IF(OR(AM816=8,AM816=9),"",IF(OR(AJ816=3,AJ816=4,AJ816=5,AJ816=6),VLOOKUP(AH816,INDEX((係数_バス貨物_ガソリン,係数_バス貨物_CNG,係数_バス貨物_軽油,係数_バス貨物_メタノール,係数_バス貨物_LPG),MATCH(AL816,【参考】排出ガスレベル!$AI$4:$AI$671,1),1,AR816):INDEX((係数_バス貨物_ガソリン,係数_バス貨物_CNG,係数_バス貨物_軽油,係数_バス貨物_メタノール,係数_バス貨物_LPG),MATCH(AL816+1,【参考】排出ガスレベル!$AI$4:$AI$671,1)-1,5,AR816),2,FALSE),IF(OR(AJ816=1,AJ816=2),VLOOKUP(AH816,INDEX((係数_乗用_ガソリン,係数_乗用_CNG,係数_乗用_軽油,係数_乗用_メタノール,係数_乗用_LPG),1,1,AR816):INDEX((係数_乗用_ガソリン,係数_乗用_CNG,係数_乗用_軽油,係数_乗用_メタノール,係数_乗用_LPG),125,5,AR816),2,FALSE))))))</f>
        <v/>
      </c>
      <c r="AO816" s="376" t="str">
        <f>IF(T816="","",IF(OR(AH816="",AH816="-"),"－",IF(OR(AM816=8,AM816=9),"",IF(OR(AJ816=3,AJ816=4,AJ816=5,AJ816=6),VLOOKUP(AH816,INDEX((係数_バス貨物_ガソリン,係数_バス貨物_CNG,係数_バス貨物_軽油,係数_バス貨物_メタノール,係数_バス貨物_LPG),MATCH(AL816,【参考】排出ガスレベル!$AI$4:$AI$671,1),1,AR816):INDEX((係数_バス貨物_ガソリン,係数_バス貨物_CNG,係数_バス貨物_軽油,係数_バス貨物_メタノール,係数_バス貨物_LPG),MATCH(AL816+1,【参考】排出ガスレベル!$AI$4:$AI$671,1)-1,5,AR816),3,FALSE),IF(OR(AJ816=1,AJ816=2),VLOOKUP(AH816,INDEX((係数_乗用_ガソリン,係数_乗用_CNG,係数_乗用_軽油,係数_乗用_メタノール,係数_乗用_LPG),1,1,AR816):INDEX((係数_乗用_ガソリン,係数_乗用_CNG,係数_乗用_軽油,係数_乗用_メタノール,係数_乗用_LPG),125,5,AR816),3,FALSE))))))</f>
        <v/>
      </c>
      <c r="AP816" s="375" t="str">
        <f t="shared" si="216"/>
        <v/>
      </c>
      <c r="AQ816" s="444" t="str">
        <f t="shared" si="217"/>
        <v/>
      </c>
      <c r="AR816" s="375" t="str">
        <f t="shared" si="218"/>
        <v/>
      </c>
      <c r="AS816" s="377" t="str">
        <f t="shared" si="219"/>
        <v/>
      </c>
      <c r="AT816" s="378" t="str">
        <f t="shared" si="220"/>
        <v/>
      </c>
      <c r="AX816" s="625" t="b">
        <f t="shared" si="221"/>
        <v>0</v>
      </c>
      <c r="AY816" s="7" t="str">
        <f t="shared" si="222"/>
        <v>FALSEFALSEFALSE</v>
      </c>
      <c r="AZ816" s="626">
        <f t="shared" si="224"/>
        <v>0</v>
      </c>
      <c r="BA816" s="627" t="str">
        <f t="shared" si="223"/>
        <v/>
      </c>
      <c r="BB816" s="627">
        <f t="shared" si="225"/>
        <v>0</v>
      </c>
    </row>
    <row r="817" spans="1:54">
      <c r="A817" s="381">
        <v>760</v>
      </c>
      <c r="B817" s="117"/>
      <c r="C817" s="288"/>
      <c r="D817" s="289"/>
      <c r="E817" s="289"/>
      <c r="F817" s="290"/>
      <c r="G817" s="292"/>
      <c r="H817" s="116"/>
      <c r="I817" s="292"/>
      <c r="J817" s="116"/>
      <c r="K817" s="370"/>
      <c r="L817" s="370"/>
      <c r="M817" s="370"/>
      <c r="N817" s="371"/>
      <c r="O817" s="371"/>
      <c r="P817" s="371"/>
      <c r="Q817" s="371"/>
      <c r="R817" s="371"/>
      <c r="S817" s="371"/>
      <c r="T817" s="443"/>
      <c r="U817" s="539"/>
      <c r="V817" s="117"/>
      <c r="W817" s="118"/>
      <c r="X817" s="119"/>
      <c r="Y817" s="120"/>
      <c r="Z817" s="122"/>
      <c r="AA817" s="121"/>
      <c r="AB817" s="443"/>
      <c r="AC817" s="734"/>
      <c r="AD817" s="372"/>
      <c r="AE817" s="485"/>
      <c r="AF817" s="373" t="str">
        <f t="shared" si="208"/>
        <v/>
      </c>
      <c r="AG817" s="373" t="str">
        <f t="shared" si="209"/>
        <v/>
      </c>
      <c r="AH817" s="374" t="str">
        <f t="shared" si="210"/>
        <v/>
      </c>
      <c r="AI817" s="375" t="str">
        <f t="shared" si="211"/>
        <v/>
      </c>
      <c r="AJ817" s="375" t="str">
        <f t="shared" si="212"/>
        <v/>
      </c>
      <c r="AK817" s="375" t="str">
        <f t="shared" si="213"/>
        <v/>
      </c>
      <c r="AL817" s="375" t="str">
        <f t="shared" si="214"/>
        <v/>
      </c>
      <c r="AM817" s="375" t="str">
        <f t="shared" si="215"/>
        <v/>
      </c>
      <c r="AN817" s="376" t="str">
        <f>IF(AF817="","",IF(OR(AH817="",AH817="-"),"－",IF(OR(AM817=8,AM817=9),"",IF(OR(AJ817=3,AJ817=4,AJ817=5,AJ817=6),VLOOKUP(AH817,INDEX((係数_バス貨物_ガソリン,係数_バス貨物_CNG,係数_バス貨物_軽油,係数_バス貨物_メタノール,係数_バス貨物_LPG),MATCH(AL817,【参考】排出ガスレベル!$AI$4:$AI$671,1),1,AR817):INDEX((係数_バス貨物_ガソリン,係数_バス貨物_CNG,係数_バス貨物_軽油,係数_バス貨物_メタノール,係数_バス貨物_LPG),MATCH(AL817+1,【参考】排出ガスレベル!$AI$4:$AI$671,1)-1,5,AR817),2,FALSE),IF(OR(AJ817=1,AJ817=2),VLOOKUP(AH817,INDEX((係数_乗用_ガソリン,係数_乗用_CNG,係数_乗用_軽油,係数_乗用_メタノール,係数_乗用_LPG),1,1,AR817):INDEX((係数_乗用_ガソリン,係数_乗用_CNG,係数_乗用_軽油,係数_乗用_メタノール,係数_乗用_LPG),125,5,AR817),2,FALSE))))))</f>
        <v/>
      </c>
      <c r="AO817" s="376" t="str">
        <f>IF(T817="","",IF(OR(AH817="",AH817="-"),"－",IF(OR(AM817=8,AM817=9),"",IF(OR(AJ817=3,AJ817=4,AJ817=5,AJ817=6),VLOOKUP(AH817,INDEX((係数_バス貨物_ガソリン,係数_バス貨物_CNG,係数_バス貨物_軽油,係数_バス貨物_メタノール,係数_バス貨物_LPG),MATCH(AL817,【参考】排出ガスレベル!$AI$4:$AI$671,1),1,AR817):INDEX((係数_バス貨物_ガソリン,係数_バス貨物_CNG,係数_バス貨物_軽油,係数_バス貨物_メタノール,係数_バス貨物_LPG),MATCH(AL817+1,【参考】排出ガスレベル!$AI$4:$AI$671,1)-1,5,AR817),3,FALSE),IF(OR(AJ817=1,AJ817=2),VLOOKUP(AH817,INDEX((係数_乗用_ガソリン,係数_乗用_CNG,係数_乗用_軽油,係数_乗用_メタノール,係数_乗用_LPG),1,1,AR817):INDEX((係数_乗用_ガソリン,係数_乗用_CNG,係数_乗用_軽油,係数_乗用_メタノール,係数_乗用_LPG),125,5,AR817),3,FALSE))))))</f>
        <v/>
      </c>
      <c r="AP817" s="375" t="str">
        <f t="shared" si="216"/>
        <v/>
      </c>
      <c r="AQ817" s="444" t="str">
        <f t="shared" si="217"/>
        <v/>
      </c>
      <c r="AR817" s="375" t="str">
        <f t="shared" si="218"/>
        <v/>
      </c>
      <c r="AS817" s="377" t="str">
        <f t="shared" si="219"/>
        <v/>
      </c>
      <c r="AT817" s="378" t="str">
        <f t="shared" si="220"/>
        <v/>
      </c>
      <c r="AX817" s="625" t="b">
        <f t="shared" si="221"/>
        <v>0</v>
      </c>
      <c r="AY817" s="7" t="str">
        <f t="shared" si="222"/>
        <v>FALSEFALSEFALSE</v>
      </c>
      <c r="AZ817" s="626">
        <f t="shared" si="224"/>
        <v>0</v>
      </c>
      <c r="BA817" s="627" t="str">
        <f t="shared" si="223"/>
        <v/>
      </c>
      <c r="BB817" s="627">
        <f t="shared" si="225"/>
        <v>0</v>
      </c>
    </row>
    <row r="818" spans="1:54">
      <c r="A818" s="381">
        <v>761</v>
      </c>
      <c r="B818" s="117"/>
      <c r="C818" s="288"/>
      <c r="D818" s="289"/>
      <c r="E818" s="289"/>
      <c r="F818" s="290"/>
      <c r="G818" s="292"/>
      <c r="H818" s="116"/>
      <c r="I818" s="292"/>
      <c r="J818" s="116"/>
      <c r="K818" s="370"/>
      <c r="L818" s="370"/>
      <c r="M818" s="370"/>
      <c r="N818" s="371"/>
      <c r="O818" s="371"/>
      <c r="P818" s="371"/>
      <c r="Q818" s="371"/>
      <c r="R818" s="371"/>
      <c r="S818" s="371"/>
      <c r="T818" s="443"/>
      <c r="U818" s="539"/>
      <c r="V818" s="117"/>
      <c r="W818" s="118"/>
      <c r="X818" s="119"/>
      <c r="Y818" s="120"/>
      <c r="Z818" s="122"/>
      <c r="AA818" s="121"/>
      <c r="AB818" s="443"/>
      <c r="AC818" s="734"/>
      <c r="AD818" s="372"/>
      <c r="AE818" s="485"/>
      <c r="AF818" s="373" t="str">
        <f t="shared" si="208"/>
        <v/>
      </c>
      <c r="AG818" s="373" t="str">
        <f t="shared" si="209"/>
        <v/>
      </c>
      <c r="AH818" s="374" t="str">
        <f t="shared" si="210"/>
        <v/>
      </c>
      <c r="AI818" s="375" t="str">
        <f t="shared" si="211"/>
        <v/>
      </c>
      <c r="AJ818" s="375" t="str">
        <f t="shared" si="212"/>
        <v/>
      </c>
      <c r="AK818" s="375" t="str">
        <f t="shared" si="213"/>
        <v/>
      </c>
      <c r="AL818" s="375" t="str">
        <f t="shared" si="214"/>
        <v/>
      </c>
      <c r="AM818" s="375" t="str">
        <f t="shared" si="215"/>
        <v/>
      </c>
      <c r="AN818" s="376" t="str">
        <f>IF(AF818="","",IF(OR(AH818="",AH818="-"),"－",IF(OR(AM818=8,AM818=9),"",IF(OR(AJ818=3,AJ818=4,AJ818=5,AJ818=6),VLOOKUP(AH818,INDEX((係数_バス貨物_ガソリン,係数_バス貨物_CNG,係数_バス貨物_軽油,係数_バス貨物_メタノール,係数_バス貨物_LPG),MATCH(AL818,【参考】排出ガスレベル!$AI$4:$AI$671,1),1,AR818):INDEX((係数_バス貨物_ガソリン,係数_バス貨物_CNG,係数_バス貨物_軽油,係数_バス貨物_メタノール,係数_バス貨物_LPG),MATCH(AL818+1,【参考】排出ガスレベル!$AI$4:$AI$671,1)-1,5,AR818),2,FALSE),IF(OR(AJ818=1,AJ818=2),VLOOKUP(AH818,INDEX((係数_乗用_ガソリン,係数_乗用_CNG,係数_乗用_軽油,係数_乗用_メタノール,係数_乗用_LPG),1,1,AR818):INDEX((係数_乗用_ガソリン,係数_乗用_CNG,係数_乗用_軽油,係数_乗用_メタノール,係数_乗用_LPG),125,5,AR818),2,FALSE))))))</f>
        <v/>
      </c>
      <c r="AO818" s="376" t="str">
        <f>IF(T818="","",IF(OR(AH818="",AH818="-"),"－",IF(OR(AM818=8,AM818=9),"",IF(OR(AJ818=3,AJ818=4,AJ818=5,AJ818=6),VLOOKUP(AH818,INDEX((係数_バス貨物_ガソリン,係数_バス貨物_CNG,係数_バス貨物_軽油,係数_バス貨物_メタノール,係数_バス貨物_LPG),MATCH(AL818,【参考】排出ガスレベル!$AI$4:$AI$671,1),1,AR818):INDEX((係数_バス貨物_ガソリン,係数_バス貨物_CNG,係数_バス貨物_軽油,係数_バス貨物_メタノール,係数_バス貨物_LPG),MATCH(AL818+1,【参考】排出ガスレベル!$AI$4:$AI$671,1)-1,5,AR818),3,FALSE),IF(OR(AJ818=1,AJ818=2),VLOOKUP(AH818,INDEX((係数_乗用_ガソリン,係数_乗用_CNG,係数_乗用_軽油,係数_乗用_メタノール,係数_乗用_LPG),1,1,AR818):INDEX((係数_乗用_ガソリン,係数_乗用_CNG,係数_乗用_軽油,係数_乗用_メタノール,係数_乗用_LPG),125,5,AR818),3,FALSE))))))</f>
        <v/>
      </c>
      <c r="AP818" s="375" t="str">
        <f t="shared" si="216"/>
        <v/>
      </c>
      <c r="AQ818" s="444" t="str">
        <f t="shared" si="217"/>
        <v/>
      </c>
      <c r="AR818" s="375" t="str">
        <f t="shared" si="218"/>
        <v/>
      </c>
      <c r="AS818" s="377" t="str">
        <f t="shared" si="219"/>
        <v/>
      </c>
      <c r="AT818" s="378" t="str">
        <f t="shared" si="220"/>
        <v/>
      </c>
      <c r="AX818" s="625" t="b">
        <f t="shared" si="221"/>
        <v>0</v>
      </c>
      <c r="AY818" s="7" t="str">
        <f t="shared" si="222"/>
        <v>FALSEFALSEFALSE</v>
      </c>
      <c r="AZ818" s="626">
        <f t="shared" si="224"/>
        <v>0</v>
      </c>
      <c r="BA818" s="627" t="str">
        <f t="shared" si="223"/>
        <v/>
      </c>
      <c r="BB818" s="627">
        <f t="shared" si="225"/>
        <v>0</v>
      </c>
    </row>
    <row r="819" spans="1:54">
      <c r="A819" s="381">
        <v>762</v>
      </c>
      <c r="B819" s="117"/>
      <c r="C819" s="288"/>
      <c r="D819" s="289"/>
      <c r="E819" s="289"/>
      <c r="F819" s="290"/>
      <c r="G819" s="292"/>
      <c r="H819" s="116"/>
      <c r="I819" s="292"/>
      <c r="J819" s="116"/>
      <c r="K819" s="370"/>
      <c r="L819" s="370"/>
      <c r="M819" s="370"/>
      <c r="N819" s="371"/>
      <c r="O819" s="371"/>
      <c r="P819" s="371"/>
      <c r="Q819" s="371"/>
      <c r="R819" s="371"/>
      <c r="S819" s="371"/>
      <c r="T819" s="443"/>
      <c r="U819" s="539"/>
      <c r="V819" s="117"/>
      <c r="W819" s="118"/>
      <c r="X819" s="119"/>
      <c r="Y819" s="120"/>
      <c r="Z819" s="122"/>
      <c r="AA819" s="121"/>
      <c r="AB819" s="443"/>
      <c r="AC819" s="734"/>
      <c r="AD819" s="372"/>
      <c r="AE819" s="485"/>
      <c r="AF819" s="373" t="str">
        <f t="shared" si="208"/>
        <v/>
      </c>
      <c r="AG819" s="373" t="str">
        <f t="shared" si="209"/>
        <v/>
      </c>
      <c r="AH819" s="374" t="str">
        <f t="shared" si="210"/>
        <v/>
      </c>
      <c r="AI819" s="375" t="str">
        <f t="shared" si="211"/>
        <v/>
      </c>
      <c r="AJ819" s="375" t="str">
        <f t="shared" si="212"/>
        <v/>
      </c>
      <c r="AK819" s="375" t="str">
        <f t="shared" si="213"/>
        <v/>
      </c>
      <c r="AL819" s="375" t="str">
        <f t="shared" si="214"/>
        <v/>
      </c>
      <c r="AM819" s="375" t="str">
        <f t="shared" si="215"/>
        <v/>
      </c>
      <c r="AN819" s="376" t="str">
        <f>IF(AF819="","",IF(OR(AH819="",AH819="-"),"－",IF(OR(AM819=8,AM819=9),"",IF(OR(AJ819=3,AJ819=4,AJ819=5,AJ819=6),VLOOKUP(AH819,INDEX((係数_バス貨物_ガソリン,係数_バス貨物_CNG,係数_バス貨物_軽油,係数_バス貨物_メタノール,係数_バス貨物_LPG),MATCH(AL819,【参考】排出ガスレベル!$AI$4:$AI$671,1),1,AR819):INDEX((係数_バス貨物_ガソリン,係数_バス貨物_CNG,係数_バス貨物_軽油,係数_バス貨物_メタノール,係数_バス貨物_LPG),MATCH(AL819+1,【参考】排出ガスレベル!$AI$4:$AI$671,1)-1,5,AR819),2,FALSE),IF(OR(AJ819=1,AJ819=2),VLOOKUP(AH819,INDEX((係数_乗用_ガソリン,係数_乗用_CNG,係数_乗用_軽油,係数_乗用_メタノール,係数_乗用_LPG),1,1,AR819):INDEX((係数_乗用_ガソリン,係数_乗用_CNG,係数_乗用_軽油,係数_乗用_メタノール,係数_乗用_LPG),125,5,AR819),2,FALSE))))))</f>
        <v/>
      </c>
      <c r="AO819" s="376" t="str">
        <f>IF(T819="","",IF(OR(AH819="",AH819="-"),"－",IF(OR(AM819=8,AM819=9),"",IF(OR(AJ819=3,AJ819=4,AJ819=5,AJ819=6),VLOOKUP(AH819,INDEX((係数_バス貨物_ガソリン,係数_バス貨物_CNG,係数_バス貨物_軽油,係数_バス貨物_メタノール,係数_バス貨物_LPG),MATCH(AL819,【参考】排出ガスレベル!$AI$4:$AI$671,1),1,AR819):INDEX((係数_バス貨物_ガソリン,係数_バス貨物_CNG,係数_バス貨物_軽油,係数_バス貨物_メタノール,係数_バス貨物_LPG),MATCH(AL819+1,【参考】排出ガスレベル!$AI$4:$AI$671,1)-1,5,AR819),3,FALSE),IF(OR(AJ819=1,AJ819=2),VLOOKUP(AH819,INDEX((係数_乗用_ガソリン,係数_乗用_CNG,係数_乗用_軽油,係数_乗用_メタノール,係数_乗用_LPG),1,1,AR819):INDEX((係数_乗用_ガソリン,係数_乗用_CNG,係数_乗用_軽油,係数_乗用_メタノール,係数_乗用_LPG),125,5,AR819),3,FALSE))))))</f>
        <v/>
      </c>
      <c r="AP819" s="375" t="str">
        <f t="shared" si="216"/>
        <v/>
      </c>
      <c r="AQ819" s="444" t="str">
        <f t="shared" si="217"/>
        <v/>
      </c>
      <c r="AR819" s="375" t="str">
        <f t="shared" si="218"/>
        <v/>
      </c>
      <c r="AS819" s="377" t="str">
        <f t="shared" si="219"/>
        <v/>
      </c>
      <c r="AT819" s="378" t="str">
        <f t="shared" si="220"/>
        <v/>
      </c>
      <c r="AX819" s="625" t="b">
        <f t="shared" si="221"/>
        <v>0</v>
      </c>
      <c r="AY819" s="7" t="str">
        <f t="shared" si="222"/>
        <v>FALSEFALSEFALSE</v>
      </c>
      <c r="AZ819" s="626">
        <f t="shared" si="224"/>
        <v>0</v>
      </c>
      <c r="BA819" s="627" t="str">
        <f t="shared" si="223"/>
        <v/>
      </c>
      <c r="BB819" s="627">
        <f t="shared" si="225"/>
        <v>0</v>
      </c>
    </row>
    <row r="820" spans="1:54">
      <c r="A820" s="381">
        <v>763</v>
      </c>
      <c r="B820" s="117"/>
      <c r="C820" s="288"/>
      <c r="D820" s="289"/>
      <c r="E820" s="289"/>
      <c r="F820" s="290"/>
      <c r="G820" s="292"/>
      <c r="H820" s="116"/>
      <c r="I820" s="292"/>
      <c r="J820" s="116"/>
      <c r="K820" s="370"/>
      <c r="L820" s="370"/>
      <c r="M820" s="370"/>
      <c r="N820" s="371"/>
      <c r="O820" s="371"/>
      <c r="P820" s="371"/>
      <c r="Q820" s="371"/>
      <c r="R820" s="371"/>
      <c r="S820" s="371"/>
      <c r="T820" s="443"/>
      <c r="U820" s="539"/>
      <c r="V820" s="117"/>
      <c r="W820" s="118"/>
      <c r="X820" s="119"/>
      <c r="Y820" s="120"/>
      <c r="Z820" s="122"/>
      <c r="AA820" s="121"/>
      <c r="AB820" s="443"/>
      <c r="AC820" s="734"/>
      <c r="AD820" s="372"/>
      <c r="AE820" s="485"/>
      <c r="AF820" s="373" t="str">
        <f t="shared" si="208"/>
        <v/>
      </c>
      <c r="AG820" s="373" t="str">
        <f t="shared" si="209"/>
        <v/>
      </c>
      <c r="AH820" s="374" t="str">
        <f t="shared" si="210"/>
        <v/>
      </c>
      <c r="AI820" s="375" t="str">
        <f t="shared" si="211"/>
        <v/>
      </c>
      <c r="AJ820" s="375" t="str">
        <f t="shared" si="212"/>
        <v/>
      </c>
      <c r="AK820" s="375" t="str">
        <f t="shared" si="213"/>
        <v/>
      </c>
      <c r="AL820" s="375" t="str">
        <f t="shared" si="214"/>
        <v/>
      </c>
      <c r="AM820" s="375" t="str">
        <f t="shared" si="215"/>
        <v/>
      </c>
      <c r="AN820" s="376" t="str">
        <f>IF(AF820="","",IF(OR(AH820="",AH820="-"),"－",IF(OR(AM820=8,AM820=9),"",IF(OR(AJ820=3,AJ820=4,AJ820=5,AJ820=6),VLOOKUP(AH820,INDEX((係数_バス貨物_ガソリン,係数_バス貨物_CNG,係数_バス貨物_軽油,係数_バス貨物_メタノール,係数_バス貨物_LPG),MATCH(AL820,【参考】排出ガスレベル!$AI$4:$AI$671,1),1,AR820):INDEX((係数_バス貨物_ガソリン,係数_バス貨物_CNG,係数_バス貨物_軽油,係数_バス貨物_メタノール,係数_バス貨物_LPG),MATCH(AL820+1,【参考】排出ガスレベル!$AI$4:$AI$671,1)-1,5,AR820),2,FALSE),IF(OR(AJ820=1,AJ820=2),VLOOKUP(AH820,INDEX((係数_乗用_ガソリン,係数_乗用_CNG,係数_乗用_軽油,係数_乗用_メタノール,係数_乗用_LPG),1,1,AR820):INDEX((係数_乗用_ガソリン,係数_乗用_CNG,係数_乗用_軽油,係数_乗用_メタノール,係数_乗用_LPG),125,5,AR820),2,FALSE))))))</f>
        <v/>
      </c>
      <c r="AO820" s="376" t="str">
        <f>IF(T820="","",IF(OR(AH820="",AH820="-"),"－",IF(OR(AM820=8,AM820=9),"",IF(OR(AJ820=3,AJ820=4,AJ820=5,AJ820=6),VLOOKUP(AH820,INDEX((係数_バス貨物_ガソリン,係数_バス貨物_CNG,係数_バス貨物_軽油,係数_バス貨物_メタノール,係数_バス貨物_LPG),MATCH(AL820,【参考】排出ガスレベル!$AI$4:$AI$671,1),1,AR820):INDEX((係数_バス貨物_ガソリン,係数_バス貨物_CNG,係数_バス貨物_軽油,係数_バス貨物_メタノール,係数_バス貨物_LPG),MATCH(AL820+1,【参考】排出ガスレベル!$AI$4:$AI$671,1)-1,5,AR820),3,FALSE),IF(OR(AJ820=1,AJ820=2),VLOOKUP(AH820,INDEX((係数_乗用_ガソリン,係数_乗用_CNG,係数_乗用_軽油,係数_乗用_メタノール,係数_乗用_LPG),1,1,AR820):INDEX((係数_乗用_ガソリン,係数_乗用_CNG,係数_乗用_軽油,係数_乗用_メタノール,係数_乗用_LPG),125,5,AR820),3,FALSE))))))</f>
        <v/>
      </c>
      <c r="AP820" s="375" t="str">
        <f t="shared" si="216"/>
        <v/>
      </c>
      <c r="AQ820" s="444" t="str">
        <f t="shared" si="217"/>
        <v/>
      </c>
      <c r="AR820" s="375" t="str">
        <f t="shared" si="218"/>
        <v/>
      </c>
      <c r="AS820" s="377" t="str">
        <f t="shared" si="219"/>
        <v/>
      </c>
      <c r="AT820" s="378" t="str">
        <f t="shared" si="220"/>
        <v/>
      </c>
      <c r="AX820" s="625" t="b">
        <f t="shared" si="221"/>
        <v>0</v>
      </c>
      <c r="AY820" s="7" t="str">
        <f t="shared" si="222"/>
        <v>FALSEFALSEFALSE</v>
      </c>
      <c r="AZ820" s="626">
        <f t="shared" si="224"/>
        <v>0</v>
      </c>
      <c r="BA820" s="627" t="str">
        <f t="shared" si="223"/>
        <v/>
      </c>
      <c r="BB820" s="627">
        <f t="shared" si="225"/>
        <v>0</v>
      </c>
    </row>
    <row r="821" spans="1:54">
      <c r="A821" s="381">
        <v>764</v>
      </c>
      <c r="B821" s="117"/>
      <c r="C821" s="288"/>
      <c r="D821" s="289"/>
      <c r="E821" s="289"/>
      <c r="F821" s="290"/>
      <c r="G821" s="292"/>
      <c r="H821" s="116"/>
      <c r="I821" s="292"/>
      <c r="J821" s="116"/>
      <c r="K821" s="370"/>
      <c r="L821" s="370"/>
      <c r="M821" s="370"/>
      <c r="N821" s="371"/>
      <c r="O821" s="371"/>
      <c r="P821" s="371"/>
      <c r="Q821" s="371"/>
      <c r="R821" s="371"/>
      <c r="S821" s="371"/>
      <c r="T821" s="443"/>
      <c r="U821" s="539"/>
      <c r="V821" s="117"/>
      <c r="W821" s="118"/>
      <c r="X821" s="119"/>
      <c r="Y821" s="120"/>
      <c r="Z821" s="122"/>
      <c r="AA821" s="121"/>
      <c r="AB821" s="443"/>
      <c r="AC821" s="734"/>
      <c r="AD821" s="372"/>
      <c r="AE821" s="485"/>
      <c r="AF821" s="373" t="str">
        <f t="shared" si="208"/>
        <v/>
      </c>
      <c r="AG821" s="373" t="str">
        <f t="shared" si="209"/>
        <v/>
      </c>
      <c r="AH821" s="374" t="str">
        <f t="shared" si="210"/>
        <v/>
      </c>
      <c r="AI821" s="375" t="str">
        <f t="shared" si="211"/>
        <v/>
      </c>
      <c r="AJ821" s="375" t="str">
        <f t="shared" si="212"/>
        <v/>
      </c>
      <c r="AK821" s="375" t="str">
        <f t="shared" si="213"/>
        <v/>
      </c>
      <c r="AL821" s="375" t="str">
        <f t="shared" si="214"/>
        <v/>
      </c>
      <c r="AM821" s="375" t="str">
        <f t="shared" si="215"/>
        <v/>
      </c>
      <c r="AN821" s="376" t="str">
        <f>IF(AF821="","",IF(OR(AH821="",AH821="-"),"－",IF(OR(AM821=8,AM821=9),"",IF(OR(AJ821=3,AJ821=4,AJ821=5,AJ821=6),VLOOKUP(AH821,INDEX((係数_バス貨物_ガソリン,係数_バス貨物_CNG,係数_バス貨物_軽油,係数_バス貨物_メタノール,係数_バス貨物_LPG),MATCH(AL821,【参考】排出ガスレベル!$AI$4:$AI$671,1),1,AR821):INDEX((係数_バス貨物_ガソリン,係数_バス貨物_CNG,係数_バス貨物_軽油,係数_バス貨物_メタノール,係数_バス貨物_LPG),MATCH(AL821+1,【参考】排出ガスレベル!$AI$4:$AI$671,1)-1,5,AR821),2,FALSE),IF(OR(AJ821=1,AJ821=2),VLOOKUP(AH821,INDEX((係数_乗用_ガソリン,係数_乗用_CNG,係数_乗用_軽油,係数_乗用_メタノール,係数_乗用_LPG),1,1,AR821):INDEX((係数_乗用_ガソリン,係数_乗用_CNG,係数_乗用_軽油,係数_乗用_メタノール,係数_乗用_LPG),125,5,AR821),2,FALSE))))))</f>
        <v/>
      </c>
      <c r="AO821" s="376" t="str">
        <f>IF(T821="","",IF(OR(AH821="",AH821="-"),"－",IF(OR(AM821=8,AM821=9),"",IF(OR(AJ821=3,AJ821=4,AJ821=5,AJ821=6),VLOOKUP(AH821,INDEX((係数_バス貨物_ガソリン,係数_バス貨物_CNG,係数_バス貨物_軽油,係数_バス貨物_メタノール,係数_バス貨物_LPG),MATCH(AL821,【参考】排出ガスレベル!$AI$4:$AI$671,1),1,AR821):INDEX((係数_バス貨物_ガソリン,係数_バス貨物_CNG,係数_バス貨物_軽油,係数_バス貨物_メタノール,係数_バス貨物_LPG),MATCH(AL821+1,【参考】排出ガスレベル!$AI$4:$AI$671,1)-1,5,AR821),3,FALSE),IF(OR(AJ821=1,AJ821=2),VLOOKUP(AH821,INDEX((係数_乗用_ガソリン,係数_乗用_CNG,係数_乗用_軽油,係数_乗用_メタノール,係数_乗用_LPG),1,1,AR821):INDEX((係数_乗用_ガソリン,係数_乗用_CNG,係数_乗用_軽油,係数_乗用_メタノール,係数_乗用_LPG),125,5,AR821),3,FALSE))))))</f>
        <v/>
      </c>
      <c r="AP821" s="375" t="str">
        <f t="shared" si="216"/>
        <v/>
      </c>
      <c r="AQ821" s="444" t="str">
        <f t="shared" si="217"/>
        <v/>
      </c>
      <c r="AR821" s="375" t="str">
        <f t="shared" si="218"/>
        <v/>
      </c>
      <c r="AS821" s="377" t="str">
        <f t="shared" si="219"/>
        <v/>
      </c>
      <c r="AT821" s="378" t="str">
        <f t="shared" si="220"/>
        <v/>
      </c>
      <c r="AX821" s="625" t="b">
        <f t="shared" si="221"/>
        <v>0</v>
      </c>
      <c r="AY821" s="7" t="str">
        <f t="shared" si="222"/>
        <v>FALSEFALSEFALSE</v>
      </c>
      <c r="AZ821" s="626">
        <f t="shared" si="224"/>
        <v>0</v>
      </c>
      <c r="BA821" s="627" t="str">
        <f t="shared" si="223"/>
        <v/>
      </c>
      <c r="BB821" s="627">
        <f t="shared" si="225"/>
        <v>0</v>
      </c>
    </row>
    <row r="822" spans="1:54">
      <c r="A822" s="381">
        <v>765</v>
      </c>
      <c r="B822" s="117"/>
      <c r="C822" s="288"/>
      <c r="D822" s="289"/>
      <c r="E822" s="289"/>
      <c r="F822" s="290"/>
      <c r="G822" s="292"/>
      <c r="H822" s="116"/>
      <c r="I822" s="292"/>
      <c r="J822" s="116"/>
      <c r="K822" s="370"/>
      <c r="L822" s="370"/>
      <c r="M822" s="370"/>
      <c r="N822" s="371"/>
      <c r="O822" s="371"/>
      <c r="P822" s="371"/>
      <c r="Q822" s="371"/>
      <c r="R822" s="371"/>
      <c r="S822" s="371"/>
      <c r="T822" s="443"/>
      <c r="U822" s="539"/>
      <c r="V822" s="117"/>
      <c r="W822" s="118"/>
      <c r="X822" s="119"/>
      <c r="Y822" s="120"/>
      <c r="Z822" s="122"/>
      <c r="AA822" s="121"/>
      <c r="AB822" s="443"/>
      <c r="AC822" s="734"/>
      <c r="AD822" s="372"/>
      <c r="AE822" s="485"/>
      <c r="AF822" s="373" t="str">
        <f t="shared" si="208"/>
        <v/>
      </c>
      <c r="AG822" s="373" t="str">
        <f t="shared" si="209"/>
        <v/>
      </c>
      <c r="AH822" s="374" t="str">
        <f t="shared" si="210"/>
        <v/>
      </c>
      <c r="AI822" s="375" t="str">
        <f t="shared" si="211"/>
        <v/>
      </c>
      <c r="AJ822" s="375" t="str">
        <f t="shared" si="212"/>
        <v/>
      </c>
      <c r="AK822" s="375" t="str">
        <f t="shared" si="213"/>
        <v/>
      </c>
      <c r="AL822" s="375" t="str">
        <f t="shared" si="214"/>
        <v/>
      </c>
      <c r="AM822" s="375" t="str">
        <f t="shared" si="215"/>
        <v/>
      </c>
      <c r="AN822" s="376" t="str">
        <f>IF(AF822="","",IF(OR(AH822="",AH822="-"),"－",IF(OR(AM822=8,AM822=9),"",IF(OR(AJ822=3,AJ822=4,AJ822=5,AJ822=6),VLOOKUP(AH822,INDEX((係数_バス貨物_ガソリン,係数_バス貨物_CNG,係数_バス貨物_軽油,係数_バス貨物_メタノール,係数_バス貨物_LPG),MATCH(AL822,【参考】排出ガスレベル!$AI$4:$AI$671,1),1,AR822):INDEX((係数_バス貨物_ガソリン,係数_バス貨物_CNG,係数_バス貨物_軽油,係数_バス貨物_メタノール,係数_バス貨物_LPG),MATCH(AL822+1,【参考】排出ガスレベル!$AI$4:$AI$671,1)-1,5,AR822),2,FALSE),IF(OR(AJ822=1,AJ822=2),VLOOKUP(AH822,INDEX((係数_乗用_ガソリン,係数_乗用_CNG,係数_乗用_軽油,係数_乗用_メタノール,係数_乗用_LPG),1,1,AR822):INDEX((係数_乗用_ガソリン,係数_乗用_CNG,係数_乗用_軽油,係数_乗用_メタノール,係数_乗用_LPG),125,5,AR822),2,FALSE))))))</f>
        <v/>
      </c>
      <c r="AO822" s="376" t="str">
        <f>IF(T822="","",IF(OR(AH822="",AH822="-"),"－",IF(OR(AM822=8,AM822=9),"",IF(OR(AJ822=3,AJ822=4,AJ822=5,AJ822=6),VLOOKUP(AH822,INDEX((係数_バス貨物_ガソリン,係数_バス貨物_CNG,係数_バス貨物_軽油,係数_バス貨物_メタノール,係数_バス貨物_LPG),MATCH(AL822,【参考】排出ガスレベル!$AI$4:$AI$671,1),1,AR822):INDEX((係数_バス貨物_ガソリン,係数_バス貨物_CNG,係数_バス貨物_軽油,係数_バス貨物_メタノール,係数_バス貨物_LPG),MATCH(AL822+1,【参考】排出ガスレベル!$AI$4:$AI$671,1)-1,5,AR822),3,FALSE),IF(OR(AJ822=1,AJ822=2),VLOOKUP(AH822,INDEX((係数_乗用_ガソリン,係数_乗用_CNG,係数_乗用_軽油,係数_乗用_メタノール,係数_乗用_LPG),1,1,AR822):INDEX((係数_乗用_ガソリン,係数_乗用_CNG,係数_乗用_軽油,係数_乗用_メタノール,係数_乗用_LPG),125,5,AR822),3,FALSE))))))</f>
        <v/>
      </c>
      <c r="AP822" s="375" t="str">
        <f t="shared" si="216"/>
        <v/>
      </c>
      <c r="AQ822" s="444" t="str">
        <f t="shared" si="217"/>
        <v/>
      </c>
      <c r="AR822" s="375" t="str">
        <f t="shared" si="218"/>
        <v/>
      </c>
      <c r="AS822" s="377" t="str">
        <f t="shared" si="219"/>
        <v/>
      </c>
      <c r="AT822" s="378" t="str">
        <f t="shared" si="220"/>
        <v/>
      </c>
      <c r="AX822" s="625" t="b">
        <f t="shared" si="221"/>
        <v>0</v>
      </c>
      <c r="AY822" s="7" t="str">
        <f t="shared" si="222"/>
        <v>FALSEFALSEFALSE</v>
      </c>
      <c r="AZ822" s="626">
        <f t="shared" si="224"/>
        <v>0</v>
      </c>
      <c r="BA822" s="627" t="str">
        <f t="shared" si="223"/>
        <v/>
      </c>
      <c r="BB822" s="627">
        <f t="shared" si="225"/>
        <v>0</v>
      </c>
    </row>
    <row r="823" spans="1:54">
      <c r="A823" s="381">
        <v>766</v>
      </c>
      <c r="B823" s="117"/>
      <c r="C823" s="288"/>
      <c r="D823" s="289"/>
      <c r="E823" s="289"/>
      <c r="F823" s="290"/>
      <c r="G823" s="292"/>
      <c r="H823" s="116"/>
      <c r="I823" s="292"/>
      <c r="J823" s="116"/>
      <c r="K823" s="370"/>
      <c r="L823" s="370"/>
      <c r="M823" s="370"/>
      <c r="N823" s="371"/>
      <c r="O823" s="371"/>
      <c r="P823" s="371"/>
      <c r="Q823" s="371"/>
      <c r="R823" s="371"/>
      <c r="S823" s="371"/>
      <c r="T823" s="443"/>
      <c r="U823" s="539"/>
      <c r="V823" s="117"/>
      <c r="W823" s="118"/>
      <c r="X823" s="119"/>
      <c r="Y823" s="120"/>
      <c r="Z823" s="122"/>
      <c r="AA823" s="121"/>
      <c r="AB823" s="443"/>
      <c r="AC823" s="734"/>
      <c r="AD823" s="372"/>
      <c r="AE823" s="485"/>
      <c r="AF823" s="373" t="str">
        <f t="shared" si="208"/>
        <v/>
      </c>
      <c r="AG823" s="373" t="str">
        <f t="shared" si="209"/>
        <v/>
      </c>
      <c r="AH823" s="374" t="str">
        <f t="shared" si="210"/>
        <v/>
      </c>
      <c r="AI823" s="375" t="str">
        <f t="shared" si="211"/>
        <v/>
      </c>
      <c r="AJ823" s="375" t="str">
        <f t="shared" si="212"/>
        <v/>
      </c>
      <c r="AK823" s="375" t="str">
        <f t="shared" si="213"/>
        <v/>
      </c>
      <c r="AL823" s="375" t="str">
        <f t="shared" si="214"/>
        <v/>
      </c>
      <c r="AM823" s="375" t="str">
        <f t="shared" si="215"/>
        <v/>
      </c>
      <c r="AN823" s="376" t="str">
        <f>IF(AF823="","",IF(OR(AH823="",AH823="-"),"－",IF(OR(AM823=8,AM823=9),"",IF(OR(AJ823=3,AJ823=4,AJ823=5,AJ823=6),VLOOKUP(AH823,INDEX((係数_バス貨物_ガソリン,係数_バス貨物_CNG,係数_バス貨物_軽油,係数_バス貨物_メタノール,係数_バス貨物_LPG),MATCH(AL823,【参考】排出ガスレベル!$AI$4:$AI$671,1),1,AR823):INDEX((係数_バス貨物_ガソリン,係数_バス貨物_CNG,係数_バス貨物_軽油,係数_バス貨物_メタノール,係数_バス貨物_LPG),MATCH(AL823+1,【参考】排出ガスレベル!$AI$4:$AI$671,1)-1,5,AR823),2,FALSE),IF(OR(AJ823=1,AJ823=2),VLOOKUP(AH823,INDEX((係数_乗用_ガソリン,係数_乗用_CNG,係数_乗用_軽油,係数_乗用_メタノール,係数_乗用_LPG),1,1,AR823):INDEX((係数_乗用_ガソリン,係数_乗用_CNG,係数_乗用_軽油,係数_乗用_メタノール,係数_乗用_LPG),125,5,AR823),2,FALSE))))))</f>
        <v/>
      </c>
      <c r="AO823" s="376" t="str">
        <f>IF(T823="","",IF(OR(AH823="",AH823="-"),"－",IF(OR(AM823=8,AM823=9),"",IF(OR(AJ823=3,AJ823=4,AJ823=5,AJ823=6),VLOOKUP(AH823,INDEX((係数_バス貨物_ガソリン,係数_バス貨物_CNG,係数_バス貨物_軽油,係数_バス貨物_メタノール,係数_バス貨物_LPG),MATCH(AL823,【参考】排出ガスレベル!$AI$4:$AI$671,1),1,AR823):INDEX((係数_バス貨物_ガソリン,係数_バス貨物_CNG,係数_バス貨物_軽油,係数_バス貨物_メタノール,係数_バス貨物_LPG),MATCH(AL823+1,【参考】排出ガスレベル!$AI$4:$AI$671,1)-1,5,AR823),3,FALSE),IF(OR(AJ823=1,AJ823=2),VLOOKUP(AH823,INDEX((係数_乗用_ガソリン,係数_乗用_CNG,係数_乗用_軽油,係数_乗用_メタノール,係数_乗用_LPG),1,1,AR823):INDEX((係数_乗用_ガソリン,係数_乗用_CNG,係数_乗用_軽油,係数_乗用_メタノール,係数_乗用_LPG),125,5,AR823),3,FALSE))))))</f>
        <v/>
      </c>
      <c r="AP823" s="375" t="str">
        <f t="shared" si="216"/>
        <v/>
      </c>
      <c r="AQ823" s="444" t="str">
        <f t="shared" si="217"/>
        <v/>
      </c>
      <c r="AR823" s="375" t="str">
        <f t="shared" si="218"/>
        <v/>
      </c>
      <c r="AS823" s="377" t="str">
        <f t="shared" si="219"/>
        <v/>
      </c>
      <c r="AT823" s="378" t="str">
        <f t="shared" si="220"/>
        <v/>
      </c>
      <c r="AX823" s="625" t="b">
        <f t="shared" si="221"/>
        <v>0</v>
      </c>
      <c r="AY823" s="7" t="str">
        <f t="shared" si="222"/>
        <v>FALSEFALSEFALSE</v>
      </c>
      <c r="AZ823" s="626">
        <f t="shared" si="224"/>
        <v>0</v>
      </c>
      <c r="BA823" s="627" t="str">
        <f t="shared" si="223"/>
        <v/>
      </c>
      <c r="BB823" s="627">
        <f t="shared" si="225"/>
        <v>0</v>
      </c>
    </row>
    <row r="824" spans="1:54">
      <c r="A824" s="381">
        <v>767</v>
      </c>
      <c r="B824" s="117"/>
      <c r="C824" s="288"/>
      <c r="D824" s="289"/>
      <c r="E824" s="289"/>
      <c r="F824" s="290"/>
      <c r="G824" s="292"/>
      <c r="H824" s="116"/>
      <c r="I824" s="292"/>
      <c r="J824" s="116"/>
      <c r="K824" s="370"/>
      <c r="L824" s="370"/>
      <c r="M824" s="370"/>
      <c r="N824" s="371"/>
      <c r="O824" s="371"/>
      <c r="P824" s="371"/>
      <c r="Q824" s="371"/>
      <c r="R824" s="371"/>
      <c r="S824" s="371"/>
      <c r="T824" s="443"/>
      <c r="U824" s="539"/>
      <c r="V824" s="117"/>
      <c r="W824" s="118"/>
      <c r="X824" s="119"/>
      <c r="Y824" s="120"/>
      <c r="Z824" s="122"/>
      <c r="AA824" s="121"/>
      <c r="AB824" s="443"/>
      <c r="AC824" s="734"/>
      <c r="AD824" s="372"/>
      <c r="AE824" s="485"/>
      <c r="AF824" s="373" t="str">
        <f t="shared" si="208"/>
        <v/>
      </c>
      <c r="AG824" s="373" t="str">
        <f t="shared" si="209"/>
        <v/>
      </c>
      <c r="AH824" s="374" t="str">
        <f t="shared" si="210"/>
        <v/>
      </c>
      <c r="AI824" s="375" t="str">
        <f t="shared" si="211"/>
        <v/>
      </c>
      <c r="AJ824" s="375" t="str">
        <f t="shared" si="212"/>
        <v/>
      </c>
      <c r="AK824" s="375" t="str">
        <f t="shared" si="213"/>
        <v/>
      </c>
      <c r="AL824" s="375" t="str">
        <f t="shared" si="214"/>
        <v/>
      </c>
      <c r="AM824" s="375" t="str">
        <f t="shared" si="215"/>
        <v/>
      </c>
      <c r="AN824" s="376" t="str">
        <f>IF(AF824="","",IF(OR(AH824="",AH824="-"),"－",IF(OR(AM824=8,AM824=9),"",IF(OR(AJ824=3,AJ824=4,AJ824=5,AJ824=6),VLOOKUP(AH824,INDEX((係数_バス貨物_ガソリン,係数_バス貨物_CNG,係数_バス貨物_軽油,係数_バス貨物_メタノール,係数_バス貨物_LPG),MATCH(AL824,【参考】排出ガスレベル!$AI$4:$AI$671,1),1,AR824):INDEX((係数_バス貨物_ガソリン,係数_バス貨物_CNG,係数_バス貨物_軽油,係数_バス貨物_メタノール,係数_バス貨物_LPG),MATCH(AL824+1,【参考】排出ガスレベル!$AI$4:$AI$671,1)-1,5,AR824),2,FALSE),IF(OR(AJ824=1,AJ824=2),VLOOKUP(AH824,INDEX((係数_乗用_ガソリン,係数_乗用_CNG,係数_乗用_軽油,係数_乗用_メタノール,係数_乗用_LPG),1,1,AR824):INDEX((係数_乗用_ガソリン,係数_乗用_CNG,係数_乗用_軽油,係数_乗用_メタノール,係数_乗用_LPG),125,5,AR824),2,FALSE))))))</f>
        <v/>
      </c>
      <c r="AO824" s="376" t="str">
        <f>IF(T824="","",IF(OR(AH824="",AH824="-"),"－",IF(OR(AM824=8,AM824=9),"",IF(OR(AJ824=3,AJ824=4,AJ824=5,AJ824=6),VLOOKUP(AH824,INDEX((係数_バス貨物_ガソリン,係数_バス貨物_CNG,係数_バス貨物_軽油,係数_バス貨物_メタノール,係数_バス貨物_LPG),MATCH(AL824,【参考】排出ガスレベル!$AI$4:$AI$671,1),1,AR824):INDEX((係数_バス貨物_ガソリン,係数_バス貨物_CNG,係数_バス貨物_軽油,係数_バス貨物_メタノール,係数_バス貨物_LPG),MATCH(AL824+1,【参考】排出ガスレベル!$AI$4:$AI$671,1)-1,5,AR824),3,FALSE),IF(OR(AJ824=1,AJ824=2),VLOOKUP(AH824,INDEX((係数_乗用_ガソリン,係数_乗用_CNG,係数_乗用_軽油,係数_乗用_メタノール,係数_乗用_LPG),1,1,AR824):INDEX((係数_乗用_ガソリン,係数_乗用_CNG,係数_乗用_軽油,係数_乗用_メタノール,係数_乗用_LPG),125,5,AR824),3,FALSE))))))</f>
        <v/>
      </c>
      <c r="AP824" s="375" t="str">
        <f t="shared" si="216"/>
        <v/>
      </c>
      <c r="AQ824" s="444" t="str">
        <f t="shared" si="217"/>
        <v/>
      </c>
      <c r="AR824" s="375" t="str">
        <f t="shared" si="218"/>
        <v/>
      </c>
      <c r="AS824" s="377" t="str">
        <f t="shared" si="219"/>
        <v/>
      </c>
      <c r="AT824" s="378" t="str">
        <f t="shared" si="220"/>
        <v/>
      </c>
      <c r="AX824" s="625" t="b">
        <f t="shared" si="221"/>
        <v>0</v>
      </c>
      <c r="AY824" s="7" t="str">
        <f t="shared" si="222"/>
        <v>FALSEFALSEFALSE</v>
      </c>
      <c r="AZ824" s="626">
        <f t="shared" si="224"/>
        <v>0</v>
      </c>
      <c r="BA824" s="627" t="str">
        <f t="shared" si="223"/>
        <v/>
      </c>
      <c r="BB824" s="627">
        <f t="shared" si="225"/>
        <v>0</v>
      </c>
    </row>
    <row r="825" spans="1:54">
      <c r="A825" s="381">
        <v>768</v>
      </c>
      <c r="B825" s="117"/>
      <c r="C825" s="288"/>
      <c r="D825" s="289"/>
      <c r="E825" s="289"/>
      <c r="F825" s="290"/>
      <c r="G825" s="292"/>
      <c r="H825" s="116"/>
      <c r="I825" s="292"/>
      <c r="J825" s="116"/>
      <c r="K825" s="370"/>
      <c r="L825" s="370"/>
      <c r="M825" s="370"/>
      <c r="N825" s="371"/>
      <c r="O825" s="371"/>
      <c r="P825" s="371"/>
      <c r="Q825" s="371"/>
      <c r="R825" s="371"/>
      <c r="S825" s="371"/>
      <c r="T825" s="443"/>
      <c r="U825" s="539"/>
      <c r="V825" s="117"/>
      <c r="W825" s="118"/>
      <c r="X825" s="119"/>
      <c r="Y825" s="120"/>
      <c r="Z825" s="122"/>
      <c r="AA825" s="121"/>
      <c r="AB825" s="443"/>
      <c r="AC825" s="734"/>
      <c r="AD825" s="372"/>
      <c r="AE825" s="485"/>
      <c r="AF825" s="373" t="str">
        <f t="shared" si="208"/>
        <v/>
      </c>
      <c r="AG825" s="373" t="str">
        <f t="shared" si="209"/>
        <v/>
      </c>
      <c r="AH825" s="374" t="str">
        <f t="shared" si="210"/>
        <v/>
      </c>
      <c r="AI825" s="375" t="str">
        <f t="shared" si="211"/>
        <v/>
      </c>
      <c r="AJ825" s="375" t="str">
        <f t="shared" si="212"/>
        <v/>
      </c>
      <c r="AK825" s="375" t="str">
        <f t="shared" si="213"/>
        <v/>
      </c>
      <c r="AL825" s="375" t="str">
        <f t="shared" si="214"/>
        <v/>
      </c>
      <c r="AM825" s="375" t="str">
        <f t="shared" si="215"/>
        <v/>
      </c>
      <c r="AN825" s="376" t="str">
        <f>IF(AF825="","",IF(OR(AH825="",AH825="-"),"－",IF(OR(AM825=8,AM825=9),"",IF(OR(AJ825=3,AJ825=4,AJ825=5,AJ825=6),VLOOKUP(AH825,INDEX((係数_バス貨物_ガソリン,係数_バス貨物_CNG,係数_バス貨物_軽油,係数_バス貨物_メタノール,係数_バス貨物_LPG),MATCH(AL825,【参考】排出ガスレベル!$AI$4:$AI$671,1),1,AR825):INDEX((係数_バス貨物_ガソリン,係数_バス貨物_CNG,係数_バス貨物_軽油,係数_バス貨物_メタノール,係数_バス貨物_LPG),MATCH(AL825+1,【参考】排出ガスレベル!$AI$4:$AI$671,1)-1,5,AR825),2,FALSE),IF(OR(AJ825=1,AJ825=2),VLOOKUP(AH825,INDEX((係数_乗用_ガソリン,係数_乗用_CNG,係数_乗用_軽油,係数_乗用_メタノール,係数_乗用_LPG),1,1,AR825):INDEX((係数_乗用_ガソリン,係数_乗用_CNG,係数_乗用_軽油,係数_乗用_メタノール,係数_乗用_LPG),125,5,AR825),2,FALSE))))))</f>
        <v/>
      </c>
      <c r="AO825" s="376" t="str">
        <f>IF(T825="","",IF(OR(AH825="",AH825="-"),"－",IF(OR(AM825=8,AM825=9),"",IF(OR(AJ825=3,AJ825=4,AJ825=5,AJ825=6),VLOOKUP(AH825,INDEX((係数_バス貨物_ガソリン,係数_バス貨物_CNG,係数_バス貨物_軽油,係数_バス貨物_メタノール,係数_バス貨物_LPG),MATCH(AL825,【参考】排出ガスレベル!$AI$4:$AI$671,1),1,AR825):INDEX((係数_バス貨物_ガソリン,係数_バス貨物_CNG,係数_バス貨物_軽油,係数_バス貨物_メタノール,係数_バス貨物_LPG),MATCH(AL825+1,【参考】排出ガスレベル!$AI$4:$AI$671,1)-1,5,AR825),3,FALSE),IF(OR(AJ825=1,AJ825=2),VLOOKUP(AH825,INDEX((係数_乗用_ガソリン,係数_乗用_CNG,係数_乗用_軽油,係数_乗用_メタノール,係数_乗用_LPG),1,1,AR825):INDEX((係数_乗用_ガソリン,係数_乗用_CNG,係数_乗用_軽油,係数_乗用_メタノール,係数_乗用_LPG),125,5,AR825),3,FALSE))))))</f>
        <v/>
      </c>
      <c r="AP825" s="375" t="str">
        <f t="shared" si="216"/>
        <v/>
      </c>
      <c r="AQ825" s="444" t="str">
        <f t="shared" si="217"/>
        <v/>
      </c>
      <c r="AR825" s="375" t="str">
        <f t="shared" si="218"/>
        <v/>
      </c>
      <c r="AS825" s="377" t="str">
        <f t="shared" si="219"/>
        <v/>
      </c>
      <c r="AT825" s="378" t="str">
        <f t="shared" si="220"/>
        <v/>
      </c>
      <c r="AX825" s="625" t="b">
        <f t="shared" si="221"/>
        <v>0</v>
      </c>
      <c r="AY825" s="7" t="str">
        <f t="shared" si="222"/>
        <v>FALSEFALSEFALSE</v>
      </c>
      <c r="AZ825" s="626">
        <f t="shared" si="224"/>
        <v>0</v>
      </c>
      <c r="BA825" s="627" t="str">
        <f t="shared" si="223"/>
        <v/>
      </c>
      <c r="BB825" s="627">
        <f t="shared" si="225"/>
        <v>0</v>
      </c>
    </row>
    <row r="826" spans="1:54">
      <c r="A826" s="381">
        <v>769</v>
      </c>
      <c r="B826" s="117"/>
      <c r="C826" s="288"/>
      <c r="D826" s="289"/>
      <c r="E826" s="289"/>
      <c r="F826" s="290"/>
      <c r="G826" s="292"/>
      <c r="H826" s="116"/>
      <c r="I826" s="292"/>
      <c r="J826" s="116"/>
      <c r="K826" s="370"/>
      <c r="L826" s="370"/>
      <c r="M826" s="370"/>
      <c r="N826" s="371"/>
      <c r="O826" s="371"/>
      <c r="P826" s="371"/>
      <c r="Q826" s="371"/>
      <c r="R826" s="371"/>
      <c r="S826" s="371"/>
      <c r="T826" s="443"/>
      <c r="U826" s="539"/>
      <c r="V826" s="117"/>
      <c r="W826" s="118"/>
      <c r="X826" s="119"/>
      <c r="Y826" s="120"/>
      <c r="Z826" s="122"/>
      <c r="AA826" s="121"/>
      <c r="AB826" s="443"/>
      <c r="AC826" s="734"/>
      <c r="AD826" s="372"/>
      <c r="AE826" s="485"/>
      <c r="AF826" s="373" t="str">
        <f t="shared" ref="AF826:AF889" si="226">IF(OR(T826="(減車済)",T826=""),"",1)</f>
        <v/>
      </c>
      <c r="AG826" s="373" t="str">
        <f t="shared" ref="AG826:AG889" si="227">IF(OR(T826="継続",T826="新規"),1,"")</f>
        <v/>
      </c>
      <c r="AH826" s="374" t="str">
        <f t="shared" ref="AH826:AH889" si="228">IF(AF826="","",UPPER(ASC(X826)))</f>
        <v/>
      </c>
      <c r="AI826" s="375" t="str">
        <f t="shared" ref="AI826:AI889" si="229">IF(AF826="","",IF(V826="","",IF(V826="普通",1,IF(V826="小型",2,0))))</f>
        <v/>
      </c>
      <c r="AJ826" s="375" t="str">
        <f t="shared" ref="AJ826:AJ889" si="230">IF(AF826="","",IF(W826="","",VLOOKUP(W826,用途,2,FALSE)))</f>
        <v/>
      </c>
      <c r="AK826" s="375" t="str">
        <f t="shared" ref="AK826:AK889" si="231">IF(AF826="","",IF(Y826="","",IF(Y826&lt;=10,1,IF(Y826&lt;30,2,IF(Y826&gt;=30,3,0)))))</f>
        <v/>
      </c>
      <c r="AL826" s="375" t="str">
        <f t="shared" ref="AL826:AL889" si="232">IF(AF826="","",IF(Z826="","",IF(Z826&lt;=1.7*1000,1,IF(Z826&lt;=2.5*1000,2,IF(Z826&lt;=3.5*1000,3,IF(Z826&lt;8*1000,4,IF(Z826&gt;=8*1000,5,"")))))))</f>
        <v/>
      </c>
      <c r="AM826" s="375" t="str">
        <f t="shared" ref="AM826:AM889" si="233">IF(AF826="","",IF(AA826="","",VLOOKUP(AA826,燃料の種類,2,FALSE)))</f>
        <v/>
      </c>
      <c r="AN826" s="376" t="str">
        <f>IF(AF826="","",IF(OR(AH826="",AH826="-"),"－",IF(OR(AM826=8,AM826=9),"",IF(OR(AJ826=3,AJ826=4,AJ826=5,AJ826=6),VLOOKUP(AH826,INDEX((係数_バス貨物_ガソリン,係数_バス貨物_CNG,係数_バス貨物_軽油,係数_バス貨物_メタノール,係数_バス貨物_LPG),MATCH(AL826,【参考】排出ガスレベル!$AI$4:$AI$671,1),1,AR826):INDEX((係数_バス貨物_ガソリン,係数_バス貨物_CNG,係数_バス貨物_軽油,係数_バス貨物_メタノール,係数_バス貨物_LPG),MATCH(AL826+1,【参考】排出ガスレベル!$AI$4:$AI$671,1)-1,5,AR826),2,FALSE),IF(OR(AJ826=1,AJ826=2),VLOOKUP(AH826,INDEX((係数_乗用_ガソリン,係数_乗用_CNG,係数_乗用_軽油,係数_乗用_メタノール,係数_乗用_LPG),1,1,AR826):INDEX((係数_乗用_ガソリン,係数_乗用_CNG,係数_乗用_軽油,係数_乗用_メタノール,係数_乗用_LPG),125,5,AR826),2,FALSE))))))</f>
        <v/>
      </c>
      <c r="AO826" s="376" t="str">
        <f>IF(T826="","",IF(OR(AH826="",AH826="-"),"－",IF(OR(AM826=8,AM826=9),"",IF(OR(AJ826=3,AJ826=4,AJ826=5,AJ826=6),VLOOKUP(AH826,INDEX((係数_バス貨物_ガソリン,係数_バス貨物_CNG,係数_バス貨物_軽油,係数_バス貨物_メタノール,係数_バス貨物_LPG),MATCH(AL826,【参考】排出ガスレベル!$AI$4:$AI$671,1),1,AR826):INDEX((係数_バス貨物_ガソリン,係数_バス貨物_CNG,係数_バス貨物_軽油,係数_バス貨物_メタノール,係数_バス貨物_LPG),MATCH(AL826+1,【参考】排出ガスレベル!$AI$4:$AI$671,1)-1,5,AR826),3,FALSE),IF(OR(AJ826=1,AJ826=2),VLOOKUP(AH826,INDEX((係数_乗用_ガソリン,係数_乗用_CNG,係数_乗用_軽油,係数_乗用_メタノール,係数_乗用_LPG),1,1,AR826):INDEX((係数_乗用_ガソリン,係数_乗用_CNG,係数_乗用_軽油,係数_乗用_メタノール,係数_乗用_LPG),125,5,AR826),3,FALSE))))))</f>
        <v/>
      </c>
      <c r="AP826" s="375" t="str">
        <f t="shared" ref="AP826:AP889" si="234">IF((AF826="")+(AC826=""),"",IF(燃料区分1=4,VLOOKUP(AO826,排ガス低減レベル,2,FALSE),VLOOKUP(AC826,排ガス低減レベル,2,FALSE)))</f>
        <v/>
      </c>
      <c r="AQ826" s="444" t="str">
        <f t="shared" ref="AQ826:AQ889" si="235">IF(AG826="","",IF(AJ826=3,B826&amp;"-"&amp;SUM(AJ826*100,AK826*10,AL826)&amp;"A",IF(OR(AJ826=2,AJ826=4,AJ826=6),B826&amp;"-"&amp;AL826*10&amp;"A",IF(AJ826=1,B826&amp;"-"&amp;AJ826&amp;"A",IF(AJ826=5,B826&amp;"-"&amp;SUM(AJ826*100,AI826*10,AL826)&amp;"A","")))))</f>
        <v/>
      </c>
      <c r="AR826" s="375" t="str">
        <f t="shared" ref="AR826:AR889" si="236">IF(OR(AM826=1,AM826=2,AM826=11),1,IF(AM826=6,2,IF(OR(AM826=4,AM826=5,AM826=10),3,IF(AM826=7,4,IF(AM826=3,5, IF(OR(AM826=8,AM826=9),6,""))))))</f>
        <v/>
      </c>
      <c r="AS826" s="377" t="str">
        <f t="shared" ref="AS826:AS889" si="237">IF(AG826="","",B826&amp;"-"&amp;AM826)</f>
        <v/>
      </c>
      <c r="AT826" s="378" t="str">
        <f t="shared" ref="AT826:AT889" si="238">IF(AF826="","",VLOOKUP(T826,車両の増減,2,FALSE))</f>
        <v/>
      </c>
      <c r="AX826" s="625" t="b">
        <f t="shared" si="221"/>
        <v>0</v>
      </c>
      <c r="AY826" s="7" t="str">
        <f t="shared" si="222"/>
        <v>FALSEFALSEFALSE</v>
      </c>
      <c r="AZ826" s="626">
        <f t="shared" si="224"/>
        <v>0</v>
      </c>
      <c r="BA826" s="627" t="str">
        <f t="shared" si="223"/>
        <v/>
      </c>
      <c r="BB826" s="627">
        <f t="shared" si="225"/>
        <v>0</v>
      </c>
    </row>
    <row r="827" spans="1:54">
      <c r="A827" s="381">
        <v>770</v>
      </c>
      <c r="B827" s="117"/>
      <c r="C827" s="288"/>
      <c r="D827" s="289"/>
      <c r="E827" s="289"/>
      <c r="F827" s="290"/>
      <c r="G827" s="292"/>
      <c r="H827" s="116"/>
      <c r="I827" s="292"/>
      <c r="J827" s="116"/>
      <c r="K827" s="370"/>
      <c r="L827" s="370"/>
      <c r="M827" s="370"/>
      <c r="N827" s="371"/>
      <c r="O827" s="371"/>
      <c r="P827" s="371"/>
      <c r="Q827" s="371"/>
      <c r="R827" s="371"/>
      <c r="S827" s="371"/>
      <c r="T827" s="443"/>
      <c r="U827" s="539"/>
      <c r="V827" s="117"/>
      <c r="W827" s="118"/>
      <c r="X827" s="119"/>
      <c r="Y827" s="120"/>
      <c r="Z827" s="122"/>
      <c r="AA827" s="121"/>
      <c r="AB827" s="443"/>
      <c r="AC827" s="734"/>
      <c r="AD827" s="372"/>
      <c r="AE827" s="485"/>
      <c r="AF827" s="373" t="str">
        <f t="shared" si="226"/>
        <v/>
      </c>
      <c r="AG827" s="373" t="str">
        <f t="shared" si="227"/>
        <v/>
      </c>
      <c r="AH827" s="374" t="str">
        <f t="shared" si="228"/>
        <v/>
      </c>
      <c r="AI827" s="375" t="str">
        <f t="shared" si="229"/>
        <v/>
      </c>
      <c r="AJ827" s="375" t="str">
        <f t="shared" si="230"/>
        <v/>
      </c>
      <c r="AK827" s="375" t="str">
        <f t="shared" si="231"/>
        <v/>
      </c>
      <c r="AL827" s="375" t="str">
        <f t="shared" si="232"/>
        <v/>
      </c>
      <c r="AM827" s="375" t="str">
        <f t="shared" si="233"/>
        <v/>
      </c>
      <c r="AN827" s="376" t="str">
        <f>IF(AF827="","",IF(OR(AH827="",AH827="-"),"－",IF(OR(AM827=8,AM827=9),"",IF(OR(AJ827=3,AJ827=4,AJ827=5,AJ827=6),VLOOKUP(AH827,INDEX((係数_バス貨物_ガソリン,係数_バス貨物_CNG,係数_バス貨物_軽油,係数_バス貨物_メタノール,係数_バス貨物_LPG),MATCH(AL827,【参考】排出ガスレベル!$AI$4:$AI$671,1),1,AR827):INDEX((係数_バス貨物_ガソリン,係数_バス貨物_CNG,係数_バス貨物_軽油,係数_バス貨物_メタノール,係数_バス貨物_LPG),MATCH(AL827+1,【参考】排出ガスレベル!$AI$4:$AI$671,1)-1,5,AR827),2,FALSE),IF(OR(AJ827=1,AJ827=2),VLOOKUP(AH827,INDEX((係数_乗用_ガソリン,係数_乗用_CNG,係数_乗用_軽油,係数_乗用_メタノール,係数_乗用_LPG),1,1,AR827):INDEX((係数_乗用_ガソリン,係数_乗用_CNG,係数_乗用_軽油,係数_乗用_メタノール,係数_乗用_LPG),125,5,AR827),2,FALSE))))))</f>
        <v/>
      </c>
      <c r="AO827" s="376" t="str">
        <f>IF(T827="","",IF(OR(AH827="",AH827="-"),"－",IF(OR(AM827=8,AM827=9),"",IF(OR(AJ827=3,AJ827=4,AJ827=5,AJ827=6),VLOOKUP(AH827,INDEX((係数_バス貨物_ガソリン,係数_バス貨物_CNG,係数_バス貨物_軽油,係数_バス貨物_メタノール,係数_バス貨物_LPG),MATCH(AL827,【参考】排出ガスレベル!$AI$4:$AI$671,1),1,AR827):INDEX((係数_バス貨物_ガソリン,係数_バス貨物_CNG,係数_バス貨物_軽油,係数_バス貨物_メタノール,係数_バス貨物_LPG),MATCH(AL827+1,【参考】排出ガスレベル!$AI$4:$AI$671,1)-1,5,AR827),3,FALSE),IF(OR(AJ827=1,AJ827=2),VLOOKUP(AH827,INDEX((係数_乗用_ガソリン,係数_乗用_CNG,係数_乗用_軽油,係数_乗用_メタノール,係数_乗用_LPG),1,1,AR827):INDEX((係数_乗用_ガソリン,係数_乗用_CNG,係数_乗用_軽油,係数_乗用_メタノール,係数_乗用_LPG),125,5,AR827),3,FALSE))))))</f>
        <v/>
      </c>
      <c r="AP827" s="375" t="str">
        <f t="shared" si="234"/>
        <v/>
      </c>
      <c r="AQ827" s="444" t="str">
        <f t="shared" si="235"/>
        <v/>
      </c>
      <c r="AR827" s="375" t="str">
        <f t="shared" si="236"/>
        <v/>
      </c>
      <c r="AS827" s="377" t="str">
        <f t="shared" si="237"/>
        <v/>
      </c>
      <c r="AT827" s="378" t="str">
        <f t="shared" si="238"/>
        <v/>
      </c>
      <c r="AX827" s="625" t="b">
        <f t="shared" ref="AX827:AX890" si="239">IF(AY827="FALSEFALSEFALSEFALSE","ハイブリッド")</f>
        <v>0</v>
      </c>
      <c r="AY827" s="7" t="str">
        <f t="shared" ref="AY827:AY890" si="240">EXACT(AZ827,BA827)&amp;IF(BA827="","")&amp;IF(AZ827="電気",TRUE)&amp;IF(AZ827="LPG",TRUE)</f>
        <v>FALSEFALSEFALSE</v>
      </c>
      <c r="AZ827" s="626">
        <f t="shared" si="224"/>
        <v>0</v>
      </c>
      <c r="BA827" s="627" t="str">
        <f t="shared" ref="BA827:BA890" si="241">IF(COUNTIFS(BC827,"*A*",BB827,"3"),"ハイブリッド(ガソリン)","")</f>
        <v/>
      </c>
      <c r="BB827" s="627">
        <f t="shared" si="225"/>
        <v>0</v>
      </c>
    </row>
    <row r="828" spans="1:54">
      <c r="A828" s="381">
        <v>771</v>
      </c>
      <c r="B828" s="117"/>
      <c r="C828" s="288"/>
      <c r="D828" s="289"/>
      <c r="E828" s="289"/>
      <c r="F828" s="290"/>
      <c r="G828" s="292"/>
      <c r="H828" s="116"/>
      <c r="I828" s="292"/>
      <c r="J828" s="116"/>
      <c r="K828" s="370"/>
      <c r="L828" s="370"/>
      <c r="M828" s="370"/>
      <c r="N828" s="371"/>
      <c r="O828" s="371"/>
      <c r="P828" s="371"/>
      <c r="Q828" s="371"/>
      <c r="R828" s="371"/>
      <c r="S828" s="371"/>
      <c r="T828" s="443"/>
      <c r="U828" s="539"/>
      <c r="V828" s="117"/>
      <c r="W828" s="118"/>
      <c r="X828" s="119"/>
      <c r="Y828" s="120"/>
      <c r="Z828" s="122"/>
      <c r="AA828" s="121"/>
      <c r="AB828" s="443"/>
      <c r="AC828" s="734"/>
      <c r="AD828" s="372"/>
      <c r="AE828" s="485"/>
      <c r="AF828" s="373" t="str">
        <f t="shared" si="226"/>
        <v/>
      </c>
      <c r="AG828" s="373" t="str">
        <f t="shared" si="227"/>
        <v/>
      </c>
      <c r="AH828" s="374" t="str">
        <f t="shared" si="228"/>
        <v/>
      </c>
      <c r="AI828" s="375" t="str">
        <f t="shared" si="229"/>
        <v/>
      </c>
      <c r="AJ828" s="375" t="str">
        <f t="shared" si="230"/>
        <v/>
      </c>
      <c r="AK828" s="375" t="str">
        <f t="shared" si="231"/>
        <v/>
      </c>
      <c r="AL828" s="375" t="str">
        <f t="shared" si="232"/>
        <v/>
      </c>
      <c r="AM828" s="375" t="str">
        <f t="shared" si="233"/>
        <v/>
      </c>
      <c r="AN828" s="376" t="str">
        <f>IF(AF828="","",IF(OR(AH828="",AH828="-"),"－",IF(OR(AM828=8,AM828=9),"",IF(OR(AJ828=3,AJ828=4,AJ828=5,AJ828=6),VLOOKUP(AH828,INDEX((係数_バス貨物_ガソリン,係数_バス貨物_CNG,係数_バス貨物_軽油,係数_バス貨物_メタノール,係数_バス貨物_LPG),MATCH(AL828,【参考】排出ガスレベル!$AI$4:$AI$671,1),1,AR828):INDEX((係数_バス貨物_ガソリン,係数_バス貨物_CNG,係数_バス貨物_軽油,係数_バス貨物_メタノール,係数_バス貨物_LPG),MATCH(AL828+1,【参考】排出ガスレベル!$AI$4:$AI$671,1)-1,5,AR828),2,FALSE),IF(OR(AJ828=1,AJ828=2),VLOOKUP(AH828,INDEX((係数_乗用_ガソリン,係数_乗用_CNG,係数_乗用_軽油,係数_乗用_メタノール,係数_乗用_LPG),1,1,AR828):INDEX((係数_乗用_ガソリン,係数_乗用_CNG,係数_乗用_軽油,係数_乗用_メタノール,係数_乗用_LPG),125,5,AR828),2,FALSE))))))</f>
        <v/>
      </c>
      <c r="AO828" s="376" t="str">
        <f>IF(T828="","",IF(OR(AH828="",AH828="-"),"－",IF(OR(AM828=8,AM828=9),"",IF(OR(AJ828=3,AJ828=4,AJ828=5,AJ828=6),VLOOKUP(AH828,INDEX((係数_バス貨物_ガソリン,係数_バス貨物_CNG,係数_バス貨物_軽油,係数_バス貨物_メタノール,係数_バス貨物_LPG),MATCH(AL828,【参考】排出ガスレベル!$AI$4:$AI$671,1),1,AR828):INDEX((係数_バス貨物_ガソリン,係数_バス貨物_CNG,係数_バス貨物_軽油,係数_バス貨物_メタノール,係数_バス貨物_LPG),MATCH(AL828+1,【参考】排出ガスレベル!$AI$4:$AI$671,1)-1,5,AR828),3,FALSE),IF(OR(AJ828=1,AJ828=2),VLOOKUP(AH828,INDEX((係数_乗用_ガソリン,係数_乗用_CNG,係数_乗用_軽油,係数_乗用_メタノール,係数_乗用_LPG),1,1,AR828):INDEX((係数_乗用_ガソリン,係数_乗用_CNG,係数_乗用_軽油,係数_乗用_メタノール,係数_乗用_LPG),125,5,AR828),3,FALSE))))))</f>
        <v/>
      </c>
      <c r="AP828" s="375" t="str">
        <f t="shared" si="234"/>
        <v/>
      </c>
      <c r="AQ828" s="444" t="str">
        <f t="shared" si="235"/>
        <v/>
      </c>
      <c r="AR828" s="375" t="str">
        <f t="shared" si="236"/>
        <v/>
      </c>
      <c r="AS828" s="377" t="str">
        <f t="shared" si="237"/>
        <v/>
      </c>
      <c r="AT828" s="378" t="str">
        <f t="shared" si="238"/>
        <v/>
      </c>
      <c r="AX828" s="625" t="b">
        <f t="shared" si="239"/>
        <v>0</v>
      </c>
      <c r="AY828" s="7" t="str">
        <f t="shared" si="240"/>
        <v>FALSEFALSEFALSE</v>
      </c>
      <c r="AZ828" s="626">
        <f t="shared" si="224"/>
        <v>0</v>
      </c>
      <c r="BA828" s="627" t="str">
        <f t="shared" si="241"/>
        <v/>
      </c>
      <c r="BB828" s="627">
        <f t="shared" si="225"/>
        <v>0</v>
      </c>
    </row>
    <row r="829" spans="1:54">
      <c r="A829" s="381">
        <v>772</v>
      </c>
      <c r="B829" s="117"/>
      <c r="C829" s="288"/>
      <c r="D829" s="289"/>
      <c r="E829" s="289"/>
      <c r="F829" s="290"/>
      <c r="G829" s="292"/>
      <c r="H829" s="116"/>
      <c r="I829" s="292"/>
      <c r="J829" s="116"/>
      <c r="K829" s="370"/>
      <c r="L829" s="370"/>
      <c r="M829" s="370"/>
      <c r="N829" s="371"/>
      <c r="O829" s="371"/>
      <c r="P829" s="371"/>
      <c r="Q829" s="371"/>
      <c r="R829" s="371"/>
      <c r="S829" s="371"/>
      <c r="T829" s="443"/>
      <c r="U829" s="539"/>
      <c r="V829" s="117"/>
      <c r="W829" s="118"/>
      <c r="X829" s="119"/>
      <c r="Y829" s="120"/>
      <c r="Z829" s="122"/>
      <c r="AA829" s="121"/>
      <c r="AB829" s="443"/>
      <c r="AC829" s="734"/>
      <c r="AD829" s="372"/>
      <c r="AE829" s="485"/>
      <c r="AF829" s="373" t="str">
        <f t="shared" si="226"/>
        <v/>
      </c>
      <c r="AG829" s="373" t="str">
        <f t="shared" si="227"/>
        <v/>
      </c>
      <c r="AH829" s="374" t="str">
        <f t="shared" si="228"/>
        <v/>
      </c>
      <c r="AI829" s="375" t="str">
        <f t="shared" si="229"/>
        <v/>
      </c>
      <c r="AJ829" s="375" t="str">
        <f t="shared" si="230"/>
        <v/>
      </c>
      <c r="AK829" s="375" t="str">
        <f t="shared" si="231"/>
        <v/>
      </c>
      <c r="AL829" s="375" t="str">
        <f t="shared" si="232"/>
        <v/>
      </c>
      <c r="AM829" s="375" t="str">
        <f t="shared" si="233"/>
        <v/>
      </c>
      <c r="AN829" s="376" t="str">
        <f>IF(AF829="","",IF(OR(AH829="",AH829="-"),"－",IF(OR(AM829=8,AM829=9),"",IF(OR(AJ829=3,AJ829=4,AJ829=5,AJ829=6),VLOOKUP(AH829,INDEX((係数_バス貨物_ガソリン,係数_バス貨物_CNG,係数_バス貨物_軽油,係数_バス貨物_メタノール,係数_バス貨物_LPG),MATCH(AL829,【参考】排出ガスレベル!$AI$4:$AI$671,1),1,AR829):INDEX((係数_バス貨物_ガソリン,係数_バス貨物_CNG,係数_バス貨物_軽油,係数_バス貨物_メタノール,係数_バス貨物_LPG),MATCH(AL829+1,【参考】排出ガスレベル!$AI$4:$AI$671,1)-1,5,AR829),2,FALSE),IF(OR(AJ829=1,AJ829=2),VLOOKUP(AH829,INDEX((係数_乗用_ガソリン,係数_乗用_CNG,係数_乗用_軽油,係数_乗用_メタノール,係数_乗用_LPG),1,1,AR829):INDEX((係数_乗用_ガソリン,係数_乗用_CNG,係数_乗用_軽油,係数_乗用_メタノール,係数_乗用_LPG),125,5,AR829),2,FALSE))))))</f>
        <v/>
      </c>
      <c r="AO829" s="376" t="str">
        <f>IF(T829="","",IF(OR(AH829="",AH829="-"),"－",IF(OR(AM829=8,AM829=9),"",IF(OR(AJ829=3,AJ829=4,AJ829=5,AJ829=6),VLOOKUP(AH829,INDEX((係数_バス貨物_ガソリン,係数_バス貨物_CNG,係数_バス貨物_軽油,係数_バス貨物_メタノール,係数_バス貨物_LPG),MATCH(AL829,【参考】排出ガスレベル!$AI$4:$AI$671,1),1,AR829):INDEX((係数_バス貨物_ガソリン,係数_バス貨物_CNG,係数_バス貨物_軽油,係数_バス貨物_メタノール,係数_バス貨物_LPG),MATCH(AL829+1,【参考】排出ガスレベル!$AI$4:$AI$671,1)-1,5,AR829),3,FALSE),IF(OR(AJ829=1,AJ829=2),VLOOKUP(AH829,INDEX((係数_乗用_ガソリン,係数_乗用_CNG,係数_乗用_軽油,係数_乗用_メタノール,係数_乗用_LPG),1,1,AR829):INDEX((係数_乗用_ガソリン,係数_乗用_CNG,係数_乗用_軽油,係数_乗用_メタノール,係数_乗用_LPG),125,5,AR829),3,FALSE))))))</f>
        <v/>
      </c>
      <c r="AP829" s="375" t="str">
        <f t="shared" si="234"/>
        <v/>
      </c>
      <c r="AQ829" s="444" t="str">
        <f t="shared" si="235"/>
        <v/>
      </c>
      <c r="AR829" s="375" t="str">
        <f t="shared" si="236"/>
        <v/>
      </c>
      <c r="AS829" s="377" t="str">
        <f t="shared" si="237"/>
        <v/>
      </c>
      <c r="AT829" s="378" t="str">
        <f t="shared" si="238"/>
        <v/>
      </c>
      <c r="AX829" s="625" t="b">
        <f t="shared" si="239"/>
        <v>0</v>
      </c>
      <c r="AY829" s="7" t="str">
        <f t="shared" si="240"/>
        <v>FALSEFALSEFALSE</v>
      </c>
      <c r="AZ829" s="626">
        <f t="shared" si="224"/>
        <v>0</v>
      </c>
      <c r="BA829" s="627" t="str">
        <f t="shared" si="241"/>
        <v/>
      </c>
      <c r="BB829" s="627">
        <f t="shared" si="225"/>
        <v>0</v>
      </c>
    </row>
    <row r="830" spans="1:54">
      <c r="A830" s="381">
        <v>773</v>
      </c>
      <c r="B830" s="117"/>
      <c r="C830" s="288"/>
      <c r="D830" s="289"/>
      <c r="E830" s="289"/>
      <c r="F830" s="290"/>
      <c r="G830" s="292"/>
      <c r="H830" s="116"/>
      <c r="I830" s="292"/>
      <c r="J830" s="116"/>
      <c r="K830" s="370"/>
      <c r="L830" s="370"/>
      <c r="M830" s="370"/>
      <c r="N830" s="371"/>
      <c r="O830" s="371"/>
      <c r="P830" s="371"/>
      <c r="Q830" s="371"/>
      <c r="R830" s="371"/>
      <c r="S830" s="371"/>
      <c r="T830" s="443"/>
      <c r="U830" s="539"/>
      <c r="V830" s="117"/>
      <c r="W830" s="118"/>
      <c r="X830" s="119"/>
      <c r="Y830" s="120"/>
      <c r="Z830" s="122"/>
      <c r="AA830" s="121"/>
      <c r="AB830" s="443"/>
      <c r="AC830" s="734"/>
      <c r="AD830" s="372"/>
      <c r="AE830" s="485"/>
      <c r="AF830" s="373" t="str">
        <f t="shared" si="226"/>
        <v/>
      </c>
      <c r="AG830" s="373" t="str">
        <f t="shared" si="227"/>
        <v/>
      </c>
      <c r="AH830" s="374" t="str">
        <f t="shared" si="228"/>
        <v/>
      </c>
      <c r="AI830" s="375" t="str">
        <f t="shared" si="229"/>
        <v/>
      </c>
      <c r="AJ830" s="375" t="str">
        <f t="shared" si="230"/>
        <v/>
      </c>
      <c r="AK830" s="375" t="str">
        <f t="shared" si="231"/>
        <v/>
      </c>
      <c r="AL830" s="375" t="str">
        <f t="shared" si="232"/>
        <v/>
      </c>
      <c r="AM830" s="375" t="str">
        <f t="shared" si="233"/>
        <v/>
      </c>
      <c r="AN830" s="376" t="str">
        <f>IF(AF830="","",IF(OR(AH830="",AH830="-"),"－",IF(OR(AM830=8,AM830=9),"",IF(OR(AJ830=3,AJ830=4,AJ830=5,AJ830=6),VLOOKUP(AH830,INDEX((係数_バス貨物_ガソリン,係数_バス貨物_CNG,係数_バス貨物_軽油,係数_バス貨物_メタノール,係数_バス貨物_LPG),MATCH(AL830,【参考】排出ガスレベル!$AI$4:$AI$671,1),1,AR830):INDEX((係数_バス貨物_ガソリン,係数_バス貨物_CNG,係数_バス貨物_軽油,係数_バス貨物_メタノール,係数_バス貨物_LPG),MATCH(AL830+1,【参考】排出ガスレベル!$AI$4:$AI$671,1)-1,5,AR830),2,FALSE),IF(OR(AJ830=1,AJ830=2),VLOOKUP(AH830,INDEX((係数_乗用_ガソリン,係数_乗用_CNG,係数_乗用_軽油,係数_乗用_メタノール,係数_乗用_LPG),1,1,AR830):INDEX((係数_乗用_ガソリン,係数_乗用_CNG,係数_乗用_軽油,係数_乗用_メタノール,係数_乗用_LPG),125,5,AR830),2,FALSE))))))</f>
        <v/>
      </c>
      <c r="AO830" s="376" t="str">
        <f>IF(T830="","",IF(OR(AH830="",AH830="-"),"－",IF(OR(AM830=8,AM830=9),"",IF(OR(AJ830=3,AJ830=4,AJ830=5,AJ830=6),VLOOKUP(AH830,INDEX((係数_バス貨物_ガソリン,係数_バス貨物_CNG,係数_バス貨物_軽油,係数_バス貨物_メタノール,係数_バス貨物_LPG),MATCH(AL830,【参考】排出ガスレベル!$AI$4:$AI$671,1),1,AR830):INDEX((係数_バス貨物_ガソリン,係数_バス貨物_CNG,係数_バス貨物_軽油,係数_バス貨物_メタノール,係数_バス貨物_LPG),MATCH(AL830+1,【参考】排出ガスレベル!$AI$4:$AI$671,1)-1,5,AR830),3,FALSE),IF(OR(AJ830=1,AJ830=2),VLOOKUP(AH830,INDEX((係数_乗用_ガソリン,係数_乗用_CNG,係数_乗用_軽油,係数_乗用_メタノール,係数_乗用_LPG),1,1,AR830):INDEX((係数_乗用_ガソリン,係数_乗用_CNG,係数_乗用_軽油,係数_乗用_メタノール,係数_乗用_LPG),125,5,AR830),3,FALSE))))))</f>
        <v/>
      </c>
      <c r="AP830" s="375" t="str">
        <f t="shared" si="234"/>
        <v/>
      </c>
      <c r="AQ830" s="444" t="str">
        <f t="shared" si="235"/>
        <v/>
      </c>
      <c r="AR830" s="375" t="str">
        <f t="shared" si="236"/>
        <v/>
      </c>
      <c r="AS830" s="377" t="str">
        <f t="shared" si="237"/>
        <v/>
      </c>
      <c r="AT830" s="378" t="str">
        <f t="shared" si="238"/>
        <v/>
      </c>
      <c r="AX830" s="625" t="b">
        <f t="shared" si="239"/>
        <v>0</v>
      </c>
      <c r="AY830" s="7" t="str">
        <f t="shared" si="240"/>
        <v>FALSEFALSEFALSE</v>
      </c>
      <c r="AZ830" s="626">
        <f t="shared" si="224"/>
        <v>0</v>
      </c>
      <c r="BA830" s="627" t="str">
        <f t="shared" si="241"/>
        <v/>
      </c>
      <c r="BB830" s="627">
        <f t="shared" si="225"/>
        <v>0</v>
      </c>
    </row>
    <row r="831" spans="1:54">
      <c r="A831" s="381">
        <v>774</v>
      </c>
      <c r="B831" s="117"/>
      <c r="C831" s="288"/>
      <c r="D831" s="289"/>
      <c r="E831" s="289"/>
      <c r="F831" s="290"/>
      <c r="G831" s="292"/>
      <c r="H831" s="116"/>
      <c r="I831" s="292"/>
      <c r="J831" s="116"/>
      <c r="K831" s="370"/>
      <c r="L831" s="370"/>
      <c r="M831" s="370"/>
      <c r="N831" s="371"/>
      <c r="O831" s="371"/>
      <c r="P831" s="371"/>
      <c r="Q831" s="371"/>
      <c r="R831" s="371"/>
      <c r="S831" s="371"/>
      <c r="T831" s="443"/>
      <c r="U831" s="539"/>
      <c r="V831" s="117"/>
      <c r="W831" s="118"/>
      <c r="X831" s="119"/>
      <c r="Y831" s="120"/>
      <c r="Z831" s="122"/>
      <c r="AA831" s="121"/>
      <c r="AB831" s="443"/>
      <c r="AC831" s="734"/>
      <c r="AD831" s="372"/>
      <c r="AE831" s="485"/>
      <c r="AF831" s="373" t="str">
        <f t="shared" si="226"/>
        <v/>
      </c>
      <c r="AG831" s="373" t="str">
        <f t="shared" si="227"/>
        <v/>
      </c>
      <c r="AH831" s="374" t="str">
        <f t="shared" si="228"/>
        <v/>
      </c>
      <c r="AI831" s="375" t="str">
        <f t="shared" si="229"/>
        <v/>
      </c>
      <c r="AJ831" s="375" t="str">
        <f t="shared" si="230"/>
        <v/>
      </c>
      <c r="AK831" s="375" t="str">
        <f t="shared" si="231"/>
        <v/>
      </c>
      <c r="AL831" s="375" t="str">
        <f t="shared" si="232"/>
        <v/>
      </c>
      <c r="AM831" s="375" t="str">
        <f t="shared" si="233"/>
        <v/>
      </c>
      <c r="AN831" s="376" t="str">
        <f>IF(AF831="","",IF(OR(AH831="",AH831="-"),"－",IF(OR(AM831=8,AM831=9),"",IF(OR(AJ831=3,AJ831=4,AJ831=5,AJ831=6),VLOOKUP(AH831,INDEX((係数_バス貨物_ガソリン,係数_バス貨物_CNG,係数_バス貨物_軽油,係数_バス貨物_メタノール,係数_バス貨物_LPG),MATCH(AL831,【参考】排出ガスレベル!$AI$4:$AI$671,1),1,AR831):INDEX((係数_バス貨物_ガソリン,係数_バス貨物_CNG,係数_バス貨物_軽油,係数_バス貨物_メタノール,係数_バス貨物_LPG),MATCH(AL831+1,【参考】排出ガスレベル!$AI$4:$AI$671,1)-1,5,AR831),2,FALSE),IF(OR(AJ831=1,AJ831=2),VLOOKUP(AH831,INDEX((係数_乗用_ガソリン,係数_乗用_CNG,係数_乗用_軽油,係数_乗用_メタノール,係数_乗用_LPG),1,1,AR831):INDEX((係数_乗用_ガソリン,係数_乗用_CNG,係数_乗用_軽油,係数_乗用_メタノール,係数_乗用_LPG),125,5,AR831),2,FALSE))))))</f>
        <v/>
      </c>
      <c r="AO831" s="376" t="str">
        <f>IF(T831="","",IF(OR(AH831="",AH831="-"),"－",IF(OR(AM831=8,AM831=9),"",IF(OR(AJ831=3,AJ831=4,AJ831=5,AJ831=6),VLOOKUP(AH831,INDEX((係数_バス貨物_ガソリン,係数_バス貨物_CNG,係数_バス貨物_軽油,係数_バス貨物_メタノール,係数_バス貨物_LPG),MATCH(AL831,【参考】排出ガスレベル!$AI$4:$AI$671,1),1,AR831):INDEX((係数_バス貨物_ガソリン,係数_バス貨物_CNG,係数_バス貨物_軽油,係数_バス貨物_メタノール,係数_バス貨物_LPG),MATCH(AL831+1,【参考】排出ガスレベル!$AI$4:$AI$671,1)-1,5,AR831),3,FALSE),IF(OR(AJ831=1,AJ831=2),VLOOKUP(AH831,INDEX((係数_乗用_ガソリン,係数_乗用_CNG,係数_乗用_軽油,係数_乗用_メタノール,係数_乗用_LPG),1,1,AR831):INDEX((係数_乗用_ガソリン,係数_乗用_CNG,係数_乗用_軽油,係数_乗用_メタノール,係数_乗用_LPG),125,5,AR831),3,FALSE))))))</f>
        <v/>
      </c>
      <c r="AP831" s="375" t="str">
        <f t="shared" si="234"/>
        <v/>
      </c>
      <c r="AQ831" s="444" t="str">
        <f t="shared" si="235"/>
        <v/>
      </c>
      <c r="AR831" s="375" t="str">
        <f t="shared" si="236"/>
        <v/>
      </c>
      <c r="AS831" s="377" t="str">
        <f t="shared" si="237"/>
        <v/>
      </c>
      <c r="AT831" s="378" t="str">
        <f t="shared" si="238"/>
        <v/>
      </c>
      <c r="AX831" s="625" t="b">
        <f t="shared" si="239"/>
        <v>0</v>
      </c>
      <c r="AY831" s="7" t="str">
        <f t="shared" si="240"/>
        <v>FALSEFALSEFALSE</v>
      </c>
      <c r="AZ831" s="626">
        <f t="shared" si="224"/>
        <v>0</v>
      </c>
      <c r="BA831" s="627" t="str">
        <f t="shared" si="241"/>
        <v/>
      </c>
      <c r="BB831" s="627">
        <f t="shared" si="225"/>
        <v>0</v>
      </c>
    </row>
    <row r="832" spans="1:54">
      <c r="A832" s="381">
        <v>775</v>
      </c>
      <c r="B832" s="117"/>
      <c r="C832" s="288"/>
      <c r="D832" s="289"/>
      <c r="E832" s="289"/>
      <c r="F832" s="290"/>
      <c r="G832" s="292"/>
      <c r="H832" s="116"/>
      <c r="I832" s="292"/>
      <c r="J832" s="116"/>
      <c r="K832" s="370"/>
      <c r="L832" s="370"/>
      <c r="M832" s="370"/>
      <c r="N832" s="371"/>
      <c r="O832" s="371"/>
      <c r="P832" s="371"/>
      <c r="Q832" s="371"/>
      <c r="R832" s="371"/>
      <c r="S832" s="371"/>
      <c r="T832" s="443"/>
      <c r="U832" s="539"/>
      <c r="V832" s="117"/>
      <c r="W832" s="118"/>
      <c r="X832" s="119"/>
      <c r="Y832" s="120"/>
      <c r="Z832" s="122"/>
      <c r="AA832" s="121"/>
      <c r="AB832" s="443"/>
      <c r="AC832" s="734"/>
      <c r="AD832" s="372"/>
      <c r="AE832" s="485"/>
      <c r="AF832" s="373" t="str">
        <f t="shared" si="226"/>
        <v/>
      </c>
      <c r="AG832" s="373" t="str">
        <f t="shared" si="227"/>
        <v/>
      </c>
      <c r="AH832" s="374" t="str">
        <f t="shared" si="228"/>
        <v/>
      </c>
      <c r="AI832" s="375" t="str">
        <f t="shared" si="229"/>
        <v/>
      </c>
      <c r="AJ832" s="375" t="str">
        <f t="shared" si="230"/>
        <v/>
      </c>
      <c r="AK832" s="375" t="str">
        <f t="shared" si="231"/>
        <v/>
      </c>
      <c r="AL832" s="375" t="str">
        <f t="shared" si="232"/>
        <v/>
      </c>
      <c r="AM832" s="375" t="str">
        <f t="shared" si="233"/>
        <v/>
      </c>
      <c r="AN832" s="376" t="str">
        <f>IF(AF832="","",IF(OR(AH832="",AH832="-"),"－",IF(OR(AM832=8,AM832=9),"",IF(OR(AJ832=3,AJ832=4,AJ832=5,AJ832=6),VLOOKUP(AH832,INDEX((係数_バス貨物_ガソリン,係数_バス貨物_CNG,係数_バス貨物_軽油,係数_バス貨物_メタノール,係数_バス貨物_LPG),MATCH(AL832,【参考】排出ガスレベル!$AI$4:$AI$671,1),1,AR832):INDEX((係数_バス貨物_ガソリン,係数_バス貨物_CNG,係数_バス貨物_軽油,係数_バス貨物_メタノール,係数_バス貨物_LPG),MATCH(AL832+1,【参考】排出ガスレベル!$AI$4:$AI$671,1)-1,5,AR832),2,FALSE),IF(OR(AJ832=1,AJ832=2),VLOOKUP(AH832,INDEX((係数_乗用_ガソリン,係数_乗用_CNG,係数_乗用_軽油,係数_乗用_メタノール,係数_乗用_LPG),1,1,AR832):INDEX((係数_乗用_ガソリン,係数_乗用_CNG,係数_乗用_軽油,係数_乗用_メタノール,係数_乗用_LPG),125,5,AR832),2,FALSE))))))</f>
        <v/>
      </c>
      <c r="AO832" s="376" t="str">
        <f>IF(T832="","",IF(OR(AH832="",AH832="-"),"－",IF(OR(AM832=8,AM832=9),"",IF(OR(AJ832=3,AJ832=4,AJ832=5,AJ832=6),VLOOKUP(AH832,INDEX((係数_バス貨物_ガソリン,係数_バス貨物_CNG,係数_バス貨物_軽油,係数_バス貨物_メタノール,係数_バス貨物_LPG),MATCH(AL832,【参考】排出ガスレベル!$AI$4:$AI$671,1),1,AR832):INDEX((係数_バス貨物_ガソリン,係数_バス貨物_CNG,係数_バス貨物_軽油,係数_バス貨物_メタノール,係数_バス貨物_LPG),MATCH(AL832+1,【参考】排出ガスレベル!$AI$4:$AI$671,1)-1,5,AR832),3,FALSE),IF(OR(AJ832=1,AJ832=2),VLOOKUP(AH832,INDEX((係数_乗用_ガソリン,係数_乗用_CNG,係数_乗用_軽油,係数_乗用_メタノール,係数_乗用_LPG),1,1,AR832):INDEX((係数_乗用_ガソリン,係数_乗用_CNG,係数_乗用_軽油,係数_乗用_メタノール,係数_乗用_LPG),125,5,AR832),3,FALSE))))))</f>
        <v/>
      </c>
      <c r="AP832" s="375" t="str">
        <f t="shared" si="234"/>
        <v/>
      </c>
      <c r="AQ832" s="444" t="str">
        <f t="shared" si="235"/>
        <v/>
      </c>
      <c r="AR832" s="375" t="str">
        <f t="shared" si="236"/>
        <v/>
      </c>
      <c r="AS832" s="377" t="str">
        <f t="shared" si="237"/>
        <v/>
      </c>
      <c r="AT832" s="378" t="str">
        <f t="shared" si="238"/>
        <v/>
      </c>
      <c r="AX832" s="625" t="b">
        <f t="shared" si="239"/>
        <v>0</v>
      </c>
      <c r="AY832" s="7" t="str">
        <f t="shared" si="240"/>
        <v>FALSEFALSEFALSE</v>
      </c>
      <c r="AZ832" s="626">
        <f t="shared" si="224"/>
        <v>0</v>
      </c>
      <c r="BA832" s="627" t="str">
        <f t="shared" si="241"/>
        <v/>
      </c>
      <c r="BB832" s="627">
        <f t="shared" si="225"/>
        <v>0</v>
      </c>
    </row>
    <row r="833" spans="1:54">
      <c r="A833" s="381">
        <v>776</v>
      </c>
      <c r="B833" s="117"/>
      <c r="C833" s="288"/>
      <c r="D833" s="289"/>
      <c r="E833" s="289"/>
      <c r="F833" s="290"/>
      <c r="G833" s="292"/>
      <c r="H833" s="116"/>
      <c r="I833" s="292"/>
      <c r="J833" s="116"/>
      <c r="K833" s="370"/>
      <c r="L833" s="370"/>
      <c r="M833" s="370"/>
      <c r="N833" s="371"/>
      <c r="O833" s="371"/>
      <c r="P833" s="371"/>
      <c r="Q833" s="371"/>
      <c r="R833" s="371"/>
      <c r="S833" s="371"/>
      <c r="T833" s="443"/>
      <c r="U833" s="539"/>
      <c r="V833" s="117"/>
      <c r="W833" s="118"/>
      <c r="X833" s="119"/>
      <c r="Y833" s="120"/>
      <c r="Z833" s="122"/>
      <c r="AA833" s="121"/>
      <c r="AB833" s="443"/>
      <c r="AC833" s="734"/>
      <c r="AD833" s="372"/>
      <c r="AE833" s="485"/>
      <c r="AF833" s="373" t="str">
        <f t="shared" si="226"/>
        <v/>
      </c>
      <c r="AG833" s="373" t="str">
        <f t="shared" si="227"/>
        <v/>
      </c>
      <c r="AH833" s="374" t="str">
        <f t="shared" si="228"/>
        <v/>
      </c>
      <c r="AI833" s="375" t="str">
        <f t="shared" si="229"/>
        <v/>
      </c>
      <c r="AJ833" s="375" t="str">
        <f t="shared" si="230"/>
        <v/>
      </c>
      <c r="AK833" s="375" t="str">
        <f t="shared" si="231"/>
        <v/>
      </c>
      <c r="AL833" s="375" t="str">
        <f t="shared" si="232"/>
        <v/>
      </c>
      <c r="AM833" s="375" t="str">
        <f t="shared" si="233"/>
        <v/>
      </c>
      <c r="AN833" s="376" t="str">
        <f>IF(AF833="","",IF(OR(AH833="",AH833="-"),"－",IF(OR(AM833=8,AM833=9),"",IF(OR(AJ833=3,AJ833=4,AJ833=5,AJ833=6),VLOOKUP(AH833,INDEX((係数_バス貨物_ガソリン,係数_バス貨物_CNG,係数_バス貨物_軽油,係数_バス貨物_メタノール,係数_バス貨物_LPG),MATCH(AL833,【参考】排出ガスレベル!$AI$4:$AI$671,1),1,AR833):INDEX((係数_バス貨物_ガソリン,係数_バス貨物_CNG,係数_バス貨物_軽油,係数_バス貨物_メタノール,係数_バス貨物_LPG),MATCH(AL833+1,【参考】排出ガスレベル!$AI$4:$AI$671,1)-1,5,AR833),2,FALSE),IF(OR(AJ833=1,AJ833=2),VLOOKUP(AH833,INDEX((係数_乗用_ガソリン,係数_乗用_CNG,係数_乗用_軽油,係数_乗用_メタノール,係数_乗用_LPG),1,1,AR833):INDEX((係数_乗用_ガソリン,係数_乗用_CNG,係数_乗用_軽油,係数_乗用_メタノール,係数_乗用_LPG),125,5,AR833),2,FALSE))))))</f>
        <v/>
      </c>
      <c r="AO833" s="376" t="str">
        <f>IF(T833="","",IF(OR(AH833="",AH833="-"),"－",IF(OR(AM833=8,AM833=9),"",IF(OR(AJ833=3,AJ833=4,AJ833=5,AJ833=6),VLOOKUP(AH833,INDEX((係数_バス貨物_ガソリン,係数_バス貨物_CNG,係数_バス貨物_軽油,係数_バス貨物_メタノール,係数_バス貨物_LPG),MATCH(AL833,【参考】排出ガスレベル!$AI$4:$AI$671,1),1,AR833):INDEX((係数_バス貨物_ガソリン,係数_バス貨物_CNG,係数_バス貨物_軽油,係数_バス貨物_メタノール,係数_バス貨物_LPG),MATCH(AL833+1,【参考】排出ガスレベル!$AI$4:$AI$671,1)-1,5,AR833),3,FALSE),IF(OR(AJ833=1,AJ833=2),VLOOKUP(AH833,INDEX((係数_乗用_ガソリン,係数_乗用_CNG,係数_乗用_軽油,係数_乗用_メタノール,係数_乗用_LPG),1,1,AR833):INDEX((係数_乗用_ガソリン,係数_乗用_CNG,係数_乗用_軽油,係数_乗用_メタノール,係数_乗用_LPG),125,5,AR833),3,FALSE))))))</f>
        <v/>
      </c>
      <c r="AP833" s="375" t="str">
        <f t="shared" si="234"/>
        <v/>
      </c>
      <c r="AQ833" s="444" t="str">
        <f t="shared" si="235"/>
        <v/>
      </c>
      <c r="AR833" s="375" t="str">
        <f t="shared" si="236"/>
        <v/>
      </c>
      <c r="AS833" s="377" t="str">
        <f t="shared" si="237"/>
        <v/>
      </c>
      <c r="AT833" s="378" t="str">
        <f t="shared" si="238"/>
        <v/>
      </c>
      <c r="AX833" s="625" t="b">
        <f t="shared" si="239"/>
        <v>0</v>
      </c>
      <c r="AY833" s="7" t="str">
        <f t="shared" si="240"/>
        <v>FALSEFALSEFALSE</v>
      </c>
      <c r="AZ833" s="626">
        <f t="shared" si="224"/>
        <v>0</v>
      </c>
      <c r="BA833" s="627" t="str">
        <f t="shared" si="241"/>
        <v/>
      </c>
      <c r="BB833" s="627">
        <f t="shared" si="225"/>
        <v>0</v>
      </c>
    </row>
    <row r="834" spans="1:54">
      <c r="A834" s="381">
        <v>777</v>
      </c>
      <c r="B834" s="117"/>
      <c r="C834" s="288"/>
      <c r="D834" s="289"/>
      <c r="E834" s="289"/>
      <c r="F834" s="290"/>
      <c r="G834" s="292"/>
      <c r="H834" s="116"/>
      <c r="I834" s="292"/>
      <c r="J834" s="116"/>
      <c r="K834" s="370"/>
      <c r="L834" s="370"/>
      <c r="M834" s="370"/>
      <c r="N834" s="371"/>
      <c r="O834" s="371"/>
      <c r="P834" s="371"/>
      <c r="Q834" s="371"/>
      <c r="R834" s="371"/>
      <c r="S834" s="371"/>
      <c r="T834" s="443"/>
      <c r="U834" s="539"/>
      <c r="V834" s="117"/>
      <c r="W834" s="118"/>
      <c r="X834" s="119"/>
      <c r="Y834" s="120"/>
      <c r="Z834" s="122"/>
      <c r="AA834" s="121"/>
      <c r="AB834" s="443"/>
      <c r="AC834" s="734"/>
      <c r="AD834" s="372"/>
      <c r="AE834" s="485"/>
      <c r="AF834" s="373" t="str">
        <f t="shared" si="226"/>
        <v/>
      </c>
      <c r="AG834" s="373" t="str">
        <f t="shared" si="227"/>
        <v/>
      </c>
      <c r="AH834" s="374" t="str">
        <f t="shared" si="228"/>
        <v/>
      </c>
      <c r="AI834" s="375" t="str">
        <f t="shared" si="229"/>
        <v/>
      </c>
      <c r="AJ834" s="375" t="str">
        <f t="shared" si="230"/>
        <v/>
      </c>
      <c r="AK834" s="375" t="str">
        <f t="shared" si="231"/>
        <v/>
      </c>
      <c r="AL834" s="375" t="str">
        <f t="shared" si="232"/>
        <v/>
      </c>
      <c r="AM834" s="375" t="str">
        <f t="shared" si="233"/>
        <v/>
      </c>
      <c r="AN834" s="376" t="str">
        <f>IF(AF834="","",IF(OR(AH834="",AH834="-"),"－",IF(OR(AM834=8,AM834=9),"",IF(OR(AJ834=3,AJ834=4,AJ834=5,AJ834=6),VLOOKUP(AH834,INDEX((係数_バス貨物_ガソリン,係数_バス貨物_CNG,係数_バス貨物_軽油,係数_バス貨物_メタノール,係数_バス貨物_LPG),MATCH(AL834,【参考】排出ガスレベル!$AI$4:$AI$671,1),1,AR834):INDEX((係数_バス貨物_ガソリン,係数_バス貨物_CNG,係数_バス貨物_軽油,係数_バス貨物_メタノール,係数_バス貨物_LPG),MATCH(AL834+1,【参考】排出ガスレベル!$AI$4:$AI$671,1)-1,5,AR834),2,FALSE),IF(OR(AJ834=1,AJ834=2),VLOOKUP(AH834,INDEX((係数_乗用_ガソリン,係数_乗用_CNG,係数_乗用_軽油,係数_乗用_メタノール,係数_乗用_LPG),1,1,AR834):INDEX((係数_乗用_ガソリン,係数_乗用_CNG,係数_乗用_軽油,係数_乗用_メタノール,係数_乗用_LPG),125,5,AR834),2,FALSE))))))</f>
        <v/>
      </c>
      <c r="AO834" s="376" t="str">
        <f>IF(T834="","",IF(OR(AH834="",AH834="-"),"－",IF(OR(AM834=8,AM834=9),"",IF(OR(AJ834=3,AJ834=4,AJ834=5,AJ834=6),VLOOKUP(AH834,INDEX((係数_バス貨物_ガソリン,係数_バス貨物_CNG,係数_バス貨物_軽油,係数_バス貨物_メタノール,係数_バス貨物_LPG),MATCH(AL834,【参考】排出ガスレベル!$AI$4:$AI$671,1),1,AR834):INDEX((係数_バス貨物_ガソリン,係数_バス貨物_CNG,係数_バス貨物_軽油,係数_バス貨物_メタノール,係数_バス貨物_LPG),MATCH(AL834+1,【参考】排出ガスレベル!$AI$4:$AI$671,1)-1,5,AR834),3,FALSE),IF(OR(AJ834=1,AJ834=2),VLOOKUP(AH834,INDEX((係数_乗用_ガソリン,係数_乗用_CNG,係数_乗用_軽油,係数_乗用_メタノール,係数_乗用_LPG),1,1,AR834):INDEX((係数_乗用_ガソリン,係数_乗用_CNG,係数_乗用_軽油,係数_乗用_メタノール,係数_乗用_LPG),125,5,AR834),3,FALSE))))))</f>
        <v/>
      </c>
      <c r="AP834" s="375" t="str">
        <f t="shared" si="234"/>
        <v/>
      </c>
      <c r="AQ834" s="444" t="str">
        <f t="shared" si="235"/>
        <v/>
      </c>
      <c r="AR834" s="375" t="str">
        <f t="shared" si="236"/>
        <v/>
      </c>
      <c r="AS834" s="377" t="str">
        <f t="shared" si="237"/>
        <v/>
      </c>
      <c r="AT834" s="378" t="str">
        <f t="shared" si="238"/>
        <v/>
      </c>
      <c r="AX834" s="625" t="b">
        <f t="shared" si="239"/>
        <v>0</v>
      </c>
      <c r="AY834" s="7" t="str">
        <f t="shared" si="240"/>
        <v>FALSEFALSEFALSE</v>
      </c>
      <c r="AZ834" s="626">
        <f t="shared" si="224"/>
        <v>0</v>
      </c>
      <c r="BA834" s="627" t="str">
        <f t="shared" si="241"/>
        <v/>
      </c>
      <c r="BB834" s="627">
        <f t="shared" si="225"/>
        <v>0</v>
      </c>
    </row>
    <row r="835" spans="1:54">
      <c r="A835" s="381">
        <v>778</v>
      </c>
      <c r="B835" s="117"/>
      <c r="C835" s="288"/>
      <c r="D835" s="289"/>
      <c r="E835" s="289"/>
      <c r="F835" s="290"/>
      <c r="G835" s="292"/>
      <c r="H835" s="116"/>
      <c r="I835" s="292"/>
      <c r="J835" s="116"/>
      <c r="K835" s="370"/>
      <c r="L835" s="370"/>
      <c r="M835" s="370"/>
      <c r="N835" s="371"/>
      <c r="O835" s="371"/>
      <c r="P835" s="371"/>
      <c r="Q835" s="371"/>
      <c r="R835" s="371"/>
      <c r="S835" s="371"/>
      <c r="T835" s="443"/>
      <c r="U835" s="539"/>
      <c r="V835" s="117"/>
      <c r="W835" s="118"/>
      <c r="X835" s="119"/>
      <c r="Y835" s="120"/>
      <c r="Z835" s="122"/>
      <c r="AA835" s="121"/>
      <c r="AB835" s="443"/>
      <c r="AC835" s="734"/>
      <c r="AD835" s="372"/>
      <c r="AE835" s="485"/>
      <c r="AF835" s="373" t="str">
        <f t="shared" si="226"/>
        <v/>
      </c>
      <c r="AG835" s="373" t="str">
        <f t="shared" si="227"/>
        <v/>
      </c>
      <c r="AH835" s="374" t="str">
        <f t="shared" si="228"/>
        <v/>
      </c>
      <c r="AI835" s="375" t="str">
        <f t="shared" si="229"/>
        <v/>
      </c>
      <c r="AJ835" s="375" t="str">
        <f t="shared" si="230"/>
        <v/>
      </c>
      <c r="AK835" s="375" t="str">
        <f t="shared" si="231"/>
        <v/>
      </c>
      <c r="AL835" s="375" t="str">
        <f t="shared" si="232"/>
        <v/>
      </c>
      <c r="AM835" s="375" t="str">
        <f t="shared" si="233"/>
        <v/>
      </c>
      <c r="AN835" s="376" t="str">
        <f>IF(AF835="","",IF(OR(AH835="",AH835="-"),"－",IF(OR(AM835=8,AM835=9),"",IF(OR(AJ835=3,AJ835=4,AJ835=5,AJ835=6),VLOOKUP(AH835,INDEX((係数_バス貨物_ガソリン,係数_バス貨物_CNG,係数_バス貨物_軽油,係数_バス貨物_メタノール,係数_バス貨物_LPG),MATCH(AL835,【参考】排出ガスレベル!$AI$4:$AI$671,1),1,AR835):INDEX((係数_バス貨物_ガソリン,係数_バス貨物_CNG,係数_バス貨物_軽油,係数_バス貨物_メタノール,係数_バス貨物_LPG),MATCH(AL835+1,【参考】排出ガスレベル!$AI$4:$AI$671,1)-1,5,AR835),2,FALSE),IF(OR(AJ835=1,AJ835=2),VLOOKUP(AH835,INDEX((係数_乗用_ガソリン,係数_乗用_CNG,係数_乗用_軽油,係数_乗用_メタノール,係数_乗用_LPG),1,1,AR835):INDEX((係数_乗用_ガソリン,係数_乗用_CNG,係数_乗用_軽油,係数_乗用_メタノール,係数_乗用_LPG),125,5,AR835),2,FALSE))))))</f>
        <v/>
      </c>
      <c r="AO835" s="376" t="str">
        <f>IF(T835="","",IF(OR(AH835="",AH835="-"),"－",IF(OR(AM835=8,AM835=9),"",IF(OR(AJ835=3,AJ835=4,AJ835=5,AJ835=6),VLOOKUP(AH835,INDEX((係数_バス貨物_ガソリン,係数_バス貨物_CNG,係数_バス貨物_軽油,係数_バス貨物_メタノール,係数_バス貨物_LPG),MATCH(AL835,【参考】排出ガスレベル!$AI$4:$AI$671,1),1,AR835):INDEX((係数_バス貨物_ガソリン,係数_バス貨物_CNG,係数_バス貨物_軽油,係数_バス貨物_メタノール,係数_バス貨物_LPG),MATCH(AL835+1,【参考】排出ガスレベル!$AI$4:$AI$671,1)-1,5,AR835),3,FALSE),IF(OR(AJ835=1,AJ835=2),VLOOKUP(AH835,INDEX((係数_乗用_ガソリン,係数_乗用_CNG,係数_乗用_軽油,係数_乗用_メタノール,係数_乗用_LPG),1,1,AR835):INDEX((係数_乗用_ガソリン,係数_乗用_CNG,係数_乗用_軽油,係数_乗用_メタノール,係数_乗用_LPG),125,5,AR835),3,FALSE))))))</f>
        <v/>
      </c>
      <c r="AP835" s="375" t="str">
        <f t="shared" si="234"/>
        <v/>
      </c>
      <c r="AQ835" s="444" t="str">
        <f t="shared" si="235"/>
        <v/>
      </c>
      <c r="AR835" s="375" t="str">
        <f t="shared" si="236"/>
        <v/>
      </c>
      <c r="AS835" s="377" t="str">
        <f t="shared" si="237"/>
        <v/>
      </c>
      <c r="AT835" s="378" t="str">
        <f t="shared" si="238"/>
        <v/>
      </c>
      <c r="AX835" s="625" t="b">
        <f t="shared" si="239"/>
        <v>0</v>
      </c>
      <c r="AY835" s="7" t="str">
        <f t="shared" si="240"/>
        <v>FALSEFALSEFALSE</v>
      </c>
      <c r="AZ835" s="626">
        <f t="shared" si="224"/>
        <v>0</v>
      </c>
      <c r="BA835" s="627" t="str">
        <f t="shared" si="241"/>
        <v/>
      </c>
      <c r="BB835" s="627">
        <f t="shared" si="225"/>
        <v>0</v>
      </c>
    </row>
    <row r="836" spans="1:54">
      <c r="A836" s="381">
        <v>779</v>
      </c>
      <c r="B836" s="117"/>
      <c r="C836" s="288"/>
      <c r="D836" s="289"/>
      <c r="E836" s="289"/>
      <c r="F836" s="290"/>
      <c r="G836" s="292"/>
      <c r="H836" s="116"/>
      <c r="I836" s="292"/>
      <c r="J836" s="116"/>
      <c r="K836" s="370"/>
      <c r="L836" s="370"/>
      <c r="M836" s="370"/>
      <c r="N836" s="371"/>
      <c r="O836" s="371"/>
      <c r="P836" s="371"/>
      <c r="Q836" s="371"/>
      <c r="R836" s="371"/>
      <c r="S836" s="371"/>
      <c r="T836" s="443"/>
      <c r="U836" s="539"/>
      <c r="V836" s="117"/>
      <c r="W836" s="118"/>
      <c r="X836" s="119"/>
      <c r="Y836" s="120"/>
      <c r="Z836" s="122"/>
      <c r="AA836" s="121"/>
      <c r="AB836" s="443"/>
      <c r="AC836" s="734"/>
      <c r="AD836" s="372"/>
      <c r="AE836" s="485"/>
      <c r="AF836" s="373" t="str">
        <f t="shared" si="226"/>
        <v/>
      </c>
      <c r="AG836" s="373" t="str">
        <f t="shared" si="227"/>
        <v/>
      </c>
      <c r="AH836" s="374" t="str">
        <f t="shared" si="228"/>
        <v/>
      </c>
      <c r="AI836" s="375" t="str">
        <f t="shared" si="229"/>
        <v/>
      </c>
      <c r="AJ836" s="375" t="str">
        <f t="shared" si="230"/>
        <v/>
      </c>
      <c r="AK836" s="375" t="str">
        <f t="shared" si="231"/>
        <v/>
      </c>
      <c r="AL836" s="375" t="str">
        <f t="shared" si="232"/>
        <v/>
      </c>
      <c r="AM836" s="375" t="str">
        <f t="shared" si="233"/>
        <v/>
      </c>
      <c r="AN836" s="376" t="str">
        <f>IF(AF836="","",IF(OR(AH836="",AH836="-"),"－",IF(OR(AM836=8,AM836=9),"",IF(OR(AJ836=3,AJ836=4,AJ836=5,AJ836=6),VLOOKUP(AH836,INDEX((係数_バス貨物_ガソリン,係数_バス貨物_CNG,係数_バス貨物_軽油,係数_バス貨物_メタノール,係数_バス貨物_LPG),MATCH(AL836,【参考】排出ガスレベル!$AI$4:$AI$671,1),1,AR836):INDEX((係数_バス貨物_ガソリン,係数_バス貨物_CNG,係数_バス貨物_軽油,係数_バス貨物_メタノール,係数_バス貨物_LPG),MATCH(AL836+1,【参考】排出ガスレベル!$AI$4:$AI$671,1)-1,5,AR836),2,FALSE),IF(OR(AJ836=1,AJ836=2),VLOOKUP(AH836,INDEX((係数_乗用_ガソリン,係数_乗用_CNG,係数_乗用_軽油,係数_乗用_メタノール,係数_乗用_LPG),1,1,AR836):INDEX((係数_乗用_ガソリン,係数_乗用_CNG,係数_乗用_軽油,係数_乗用_メタノール,係数_乗用_LPG),125,5,AR836),2,FALSE))))))</f>
        <v/>
      </c>
      <c r="AO836" s="376" t="str">
        <f>IF(T836="","",IF(OR(AH836="",AH836="-"),"－",IF(OR(AM836=8,AM836=9),"",IF(OR(AJ836=3,AJ836=4,AJ836=5,AJ836=6),VLOOKUP(AH836,INDEX((係数_バス貨物_ガソリン,係数_バス貨物_CNG,係数_バス貨物_軽油,係数_バス貨物_メタノール,係数_バス貨物_LPG),MATCH(AL836,【参考】排出ガスレベル!$AI$4:$AI$671,1),1,AR836):INDEX((係数_バス貨物_ガソリン,係数_バス貨物_CNG,係数_バス貨物_軽油,係数_バス貨物_メタノール,係数_バス貨物_LPG),MATCH(AL836+1,【参考】排出ガスレベル!$AI$4:$AI$671,1)-1,5,AR836),3,FALSE),IF(OR(AJ836=1,AJ836=2),VLOOKUP(AH836,INDEX((係数_乗用_ガソリン,係数_乗用_CNG,係数_乗用_軽油,係数_乗用_メタノール,係数_乗用_LPG),1,1,AR836):INDEX((係数_乗用_ガソリン,係数_乗用_CNG,係数_乗用_軽油,係数_乗用_メタノール,係数_乗用_LPG),125,5,AR836),3,FALSE))))))</f>
        <v/>
      </c>
      <c r="AP836" s="375" t="str">
        <f t="shared" si="234"/>
        <v/>
      </c>
      <c r="AQ836" s="444" t="str">
        <f t="shared" si="235"/>
        <v/>
      </c>
      <c r="AR836" s="375" t="str">
        <f t="shared" si="236"/>
        <v/>
      </c>
      <c r="AS836" s="377" t="str">
        <f t="shared" si="237"/>
        <v/>
      </c>
      <c r="AT836" s="378" t="str">
        <f t="shared" si="238"/>
        <v/>
      </c>
      <c r="AX836" s="625" t="b">
        <f t="shared" si="239"/>
        <v>0</v>
      </c>
      <c r="AY836" s="7" t="str">
        <f t="shared" si="240"/>
        <v>FALSEFALSEFALSE</v>
      </c>
      <c r="AZ836" s="626">
        <f t="shared" si="224"/>
        <v>0</v>
      </c>
      <c r="BA836" s="627" t="str">
        <f t="shared" si="241"/>
        <v/>
      </c>
      <c r="BB836" s="627">
        <f t="shared" si="225"/>
        <v>0</v>
      </c>
    </row>
    <row r="837" spans="1:54">
      <c r="A837" s="381">
        <v>780</v>
      </c>
      <c r="B837" s="117"/>
      <c r="C837" s="288"/>
      <c r="D837" s="289"/>
      <c r="E837" s="289"/>
      <c r="F837" s="290"/>
      <c r="G837" s="292"/>
      <c r="H837" s="116"/>
      <c r="I837" s="292"/>
      <c r="J837" s="116"/>
      <c r="K837" s="370"/>
      <c r="L837" s="370"/>
      <c r="M837" s="370"/>
      <c r="N837" s="371"/>
      <c r="O837" s="371"/>
      <c r="P837" s="371"/>
      <c r="Q837" s="371"/>
      <c r="R837" s="371"/>
      <c r="S837" s="371"/>
      <c r="T837" s="443"/>
      <c r="U837" s="539"/>
      <c r="V837" s="117"/>
      <c r="W837" s="118"/>
      <c r="X837" s="119"/>
      <c r="Y837" s="120"/>
      <c r="Z837" s="122"/>
      <c r="AA837" s="121"/>
      <c r="AB837" s="443"/>
      <c r="AC837" s="734"/>
      <c r="AD837" s="372"/>
      <c r="AE837" s="485"/>
      <c r="AF837" s="373" t="str">
        <f t="shared" si="226"/>
        <v/>
      </c>
      <c r="AG837" s="373" t="str">
        <f t="shared" si="227"/>
        <v/>
      </c>
      <c r="AH837" s="374" t="str">
        <f t="shared" si="228"/>
        <v/>
      </c>
      <c r="AI837" s="375" t="str">
        <f t="shared" si="229"/>
        <v/>
      </c>
      <c r="AJ837" s="375" t="str">
        <f t="shared" si="230"/>
        <v/>
      </c>
      <c r="AK837" s="375" t="str">
        <f t="shared" si="231"/>
        <v/>
      </c>
      <c r="AL837" s="375" t="str">
        <f t="shared" si="232"/>
        <v/>
      </c>
      <c r="AM837" s="375" t="str">
        <f t="shared" si="233"/>
        <v/>
      </c>
      <c r="AN837" s="376" t="str">
        <f>IF(AF837="","",IF(OR(AH837="",AH837="-"),"－",IF(OR(AM837=8,AM837=9),"",IF(OR(AJ837=3,AJ837=4,AJ837=5,AJ837=6),VLOOKUP(AH837,INDEX((係数_バス貨物_ガソリン,係数_バス貨物_CNG,係数_バス貨物_軽油,係数_バス貨物_メタノール,係数_バス貨物_LPG),MATCH(AL837,【参考】排出ガスレベル!$AI$4:$AI$671,1),1,AR837):INDEX((係数_バス貨物_ガソリン,係数_バス貨物_CNG,係数_バス貨物_軽油,係数_バス貨物_メタノール,係数_バス貨物_LPG),MATCH(AL837+1,【参考】排出ガスレベル!$AI$4:$AI$671,1)-1,5,AR837),2,FALSE),IF(OR(AJ837=1,AJ837=2),VLOOKUP(AH837,INDEX((係数_乗用_ガソリン,係数_乗用_CNG,係数_乗用_軽油,係数_乗用_メタノール,係数_乗用_LPG),1,1,AR837):INDEX((係数_乗用_ガソリン,係数_乗用_CNG,係数_乗用_軽油,係数_乗用_メタノール,係数_乗用_LPG),125,5,AR837),2,FALSE))))))</f>
        <v/>
      </c>
      <c r="AO837" s="376" t="str">
        <f>IF(T837="","",IF(OR(AH837="",AH837="-"),"－",IF(OR(AM837=8,AM837=9),"",IF(OR(AJ837=3,AJ837=4,AJ837=5,AJ837=6),VLOOKUP(AH837,INDEX((係数_バス貨物_ガソリン,係数_バス貨物_CNG,係数_バス貨物_軽油,係数_バス貨物_メタノール,係数_バス貨物_LPG),MATCH(AL837,【参考】排出ガスレベル!$AI$4:$AI$671,1),1,AR837):INDEX((係数_バス貨物_ガソリン,係数_バス貨物_CNG,係数_バス貨物_軽油,係数_バス貨物_メタノール,係数_バス貨物_LPG),MATCH(AL837+1,【参考】排出ガスレベル!$AI$4:$AI$671,1)-1,5,AR837),3,FALSE),IF(OR(AJ837=1,AJ837=2),VLOOKUP(AH837,INDEX((係数_乗用_ガソリン,係数_乗用_CNG,係数_乗用_軽油,係数_乗用_メタノール,係数_乗用_LPG),1,1,AR837):INDEX((係数_乗用_ガソリン,係数_乗用_CNG,係数_乗用_軽油,係数_乗用_メタノール,係数_乗用_LPG),125,5,AR837),3,FALSE))))))</f>
        <v/>
      </c>
      <c r="AP837" s="375" t="str">
        <f t="shared" si="234"/>
        <v/>
      </c>
      <c r="AQ837" s="444" t="str">
        <f t="shared" si="235"/>
        <v/>
      </c>
      <c r="AR837" s="375" t="str">
        <f t="shared" si="236"/>
        <v/>
      </c>
      <c r="AS837" s="377" t="str">
        <f t="shared" si="237"/>
        <v/>
      </c>
      <c r="AT837" s="378" t="str">
        <f t="shared" si="238"/>
        <v/>
      </c>
      <c r="AX837" s="625" t="b">
        <f t="shared" si="239"/>
        <v>0</v>
      </c>
      <c r="AY837" s="7" t="str">
        <f t="shared" si="240"/>
        <v>FALSEFALSEFALSE</v>
      </c>
      <c r="AZ837" s="626">
        <f t="shared" si="224"/>
        <v>0</v>
      </c>
      <c r="BA837" s="627" t="str">
        <f t="shared" si="241"/>
        <v/>
      </c>
      <c r="BB837" s="627">
        <f t="shared" si="225"/>
        <v>0</v>
      </c>
    </row>
    <row r="838" spans="1:54">
      <c r="A838" s="381">
        <v>781</v>
      </c>
      <c r="B838" s="117"/>
      <c r="C838" s="288"/>
      <c r="D838" s="289"/>
      <c r="E838" s="289"/>
      <c r="F838" s="290"/>
      <c r="G838" s="292"/>
      <c r="H838" s="116"/>
      <c r="I838" s="292"/>
      <c r="J838" s="116"/>
      <c r="K838" s="370"/>
      <c r="L838" s="370"/>
      <c r="M838" s="370"/>
      <c r="N838" s="371"/>
      <c r="O838" s="371"/>
      <c r="P838" s="371"/>
      <c r="Q838" s="371"/>
      <c r="R838" s="371"/>
      <c r="S838" s="371"/>
      <c r="T838" s="443"/>
      <c r="U838" s="539"/>
      <c r="V838" s="117"/>
      <c r="W838" s="118"/>
      <c r="X838" s="119"/>
      <c r="Y838" s="120"/>
      <c r="Z838" s="122"/>
      <c r="AA838" s="121"/>
      <c r="AB838" s="443"/>
      <c r="AC838" s="734"/>
      <c r="AD838" s="372"/>
      <c r="AE838" s="485"/>
      <c r="AF838" s="373" t="str">
        <f t="shared" si="226"/>
        <v/>
      </c>
      <c r="AG838" s="373" t="str">
        <f t="shared" si="227"/>
        <v/>
      </c>
      <c r="AH838" s="374" t="str">
        <f t="shared" si="228"/>
        <v/>
      </c>
      <c r="AI838" s="375" t="str">
        <f t="shared" si="229"/>
        <v/>
      </c>
      <c r="AJ838" s="375" t="str">
        <f t="shared" si="230"/>
        <v/>
      </c>
      <c r="AK838" s="375" t="str">
        <f t="shared" si="231"/>
        <v/>
      </c>
      <c r="AL838" s="375" t="str">
        <f t="shared" si="232"/>
        <v/>
      </c>
      <c r="AM838" s="375" t="str">
        <f t="shared" si="233"/>
        <v/>
      </c>
      <c r="AN838" s="376" t="str">
        <f>IF(AF838="","",IF(OR(AH838="",AH838="-"),"－",IF(OR(AM838=8,AM838=9),"",IF(OR(AJ838=3,AJ838=4,AJ838=5,AJ838=6),VLOOKUP(AH838,INDEX((係数_バス貨物_ガソリン,係数_バス貨物_CNG,係数_バス貨物_軽油,係数_バス貨物_メタノール,係数_バス貨物_LPG),MATCH(AL838,【参考】排出ガスレベル!$AI$4:$AI$671,1),1,AR838):INDEX((係数_バス貨物_ガソリン,係数_バス貨物_CNG,係数_バス貨物_軽油,係数_バス貨物_メタノール,係数_バス貨物_LPG),MATCH(AL838+1,【参考】排出ガスレベル!$AI$4:$AI$671,1)-1,5,AR838),2,FALSE),IF(OR(AJ838=1,AJ838=2),VLOOKUP(AH838,INDEX((係数_乗用_ガソリン,係数_乗用_CNG,係数_乗用_軽油,係数_乗用_メタノール,係数_乗用_LPG),1,1,AR838):INDEX((係数_乗用_ガソリン,係数_乗用_CNG,係数_乗用_軽油,係数_乗用_メタノール,係数_乗用_LPG),125,5,AR838),2,FALSE))))))</f>
        <v/>
      </c>
      <c r="AO838" s="376" t="str">
        <f>IF(T838="","",IF(OR(AH838="",AH838="-"),"－",IF(OR(AM838=8,AM838=9),"",IF(OR(AJ838=3,AJ838=4,AJ838=5,AJ838=6),VLOOKUP(AH838,INDEX((係数_バス貨物_ガソリン,係数_バス貨物_CNG,係数_バス貨物_軽油,係数_バス貨物_メタノール,係数_バス貨物_LPG),MATCH(AL838,【参考】排出ガスレベル!$AI$4:$AI$671,1),1,AR838):INDEX((係数_バス貨物_ガソリン,係数_バス貨物_CNG,係数_バス貨物_軽油,係数_バス貨物_メタノール,係数_バス貨物_LPG),MATCH(AL838+1,【参考】排出ガスレベル!$AI$4:$AI$671,1)-1,5,AR838),3,FALSE),IF(OR(AJ838=1,AJ838=2),VLOOKUP(AH838,INDEX((係数_乗用_ガソリン,係数_乗用_CNG,係数_乗用_軽油,係数_乗用_メタノール,係数_乗用_LPG),1,1,AR838):INDEX((係数_乗用_ガソリン,係数_乗用_CNG,係数_乗用_軽油,係数_乗用_メタノール,係数_乗用_LPG),125,5,AR838),3,FALSE))))))</f>
        <v/>
      </c>
      <c r="AP838" s="375" t="str">
        <f t="shared" si="234"/>
        <v/>
      </c>
      <c r="AQ838" s="444" t="str">
        <f t="shared" si="235"/>
        <v/>
      </c>
      <c r="AR838" s="375" t="str">
        <f t="shared" si="236"/>
        <v/>
      </c>
      <c r="AS838" s="377" t="str">
        <f t="shared" si="237"/>
        <v/>
      </c>
      <c r="AT838" s="378" t="str">
        <f t="shared" si="238"/>
        <v/>
      </c>
      <c r="AX838" s="625" t="b">
        <f t="shared" si="239"/>
        <v>0</v>
      </c>
      <c r="AY838" s="7" t="str">
        <f t="shared" si="240"/>
        <v>FALSEFALSEFALSE</v>
      </c>
      <c r="AZ838" s="626">
        <f t="shared" si="224"/>
        <v>0</v>
      </c>
      <c r="BA838" s="627" t="str">
        <f t="shared" si="241"/>
        <v/>
      </c>
      <c r="BB838" s="627">
        <f t="shared" si="225"/>
        <v>0</v>
      </c>
    </row>
    <row r="839" spans="1:54">
      <c r="A839" s="381">
        <v>782</v>
      </c>
      <c r="B839" s="117"/>
      <c r="C839" s="288"/>
      <c r="D839" s="289"/>
      <c r="E839" s="289"/>
      <c r="F839" s="290"/>
      <c r="G839" s="292"/>
      <c r="H839" s="116"/>
      <c r="I839" s="292"/>
      <c r="J839" s="116"/>
      <c r="K839" s="370"/>
      <c r="L839" s="370"/>
      <c r="M839" s="370"/>
      <c r="N839" s="371"/>
      <c r="O839" s="371"/>
      <c r="P839" s="371"/>
      <c r="Q839" s="371"/>
      <c r="R839" s="371"/>
      <c r="S839" s="371"/>
      <c r="T839" s="443"/>
      <c r="U839" s="539"/>
      <c r="V839" s="117"/>
      <c r="W839" s="118"/>
      <c r="X839" s="119"/>
      <c r="Y839" s="120"/>
      <c r="Z839" s="122"/>
      <c r="AA839" s="121"/>
      <c r="AB839" s="443"/>
      <c r="AC839" s="734"/>
      <c r="AD839" s="372"/>
      <c r="AE839" s="485"/>
      <c r="AF839" s="373" t="str">
        <f t="shared" si="226"/>
        <v/>
      </c>
      <c r="AG839" s="373" t="str">
        <f t="shared" si="227"/>
        <v/>
      </c>
      <c r="AH839" s="374" t="str">
        <f t="shared" si="228"/>
        <v/>
      </c>
      <c r="AI839" s="375" t="str">
        <f t="shared" si="229"/>
        <v/>
      </c>
      <c r="AJ839" s="375" t="str">
        <f t="shared" si="230"/>
        <v/>
      </c>
      <c r="AK839" s="375" t="str">
        <f t="shared" si="231"/>
        <v/>
      </c>
      <c r="AL839" s="375" t="str">
        <f t="shared" si="232"/>
        <v/>
      </c>
      <c r="AM839" s="375" t="str">
        <f t="shared" si="233"/>
        <v/>
      </c>
      <c r="AN839" s="376" t="str">
        <f>IF(AF839="","",IF(OR(AH839="",AH839="-"),"－",IF(OR(AM839=8,AM839=9),"",IF(OR(AJ839=3,AJ839=4,AJ839=5,AJ839=6),VLOOKUP(AH839,INDEX((係数_バス貨物_ガソリン,係数_バス貨物_CNG,係数_バス貨物_軽油,係数_バス貨物_メタノール,係数_バス貨物_LPG),MATCH(AL839,【参考】排出ガスレベル!$AI$4:$AI$671,1),1,AR839):INDEX((係数_バス貨物_ガソリン,係数_バス貨物_CNG,係数_バス貨物_軽油,係数_バス貨物_メタノール,係数_バス貨物_LPG),MATCH(AL839+1,【参考】排出ガスレベル!$AI$4:$AI$671,1)-1,5,AR839),2,FALSE),IF(OR(AJ839=1,AJ839=2),VLOOKUP(AH839,INDEX((係数_乗用_ガソリン,係数_乗用_CNG,係数_乗用_軽油,係数_乗用_メタノール,係数_乗用_LPG),1,1,AR839):INDEX((係数_乗用_ガソリン,係数_乗用_CNG,係数_乗用_軽油,係数_乗用_メタノール,係数_乗用_LPG),125,5,AR839),2,FALSE))))))</f>
        <v/>
      </c>
      <c r="AO839" s="376" t="str">
        <f>IF(T839="","",IF(OR(AH839="",AH839="-"),"－",IF(OR(AM839=8,AM839=9),"",IF(OR(AJ839=3,AJ839=4,AJ839=5,AJ839=6),VLOOKUP(AH839,INDEX((係数_バス貨物_ガソリン,係数_バス貨物_CNG,係数_バス貨物_軽油,係数_バス貨物_メタノール,係数_バス貨物_LPG),MATCH(AL839,【参考】排出ガスレベル!$AI$4:$AI$671,1),1,AR839):INDEX((係数_バス貨物_ガソリン,係数_バス貨物_CNG,係数_バス貨物_軽油,係数_バス貨物_メタノール,係数_バス貨物_LPG),MATCH(AL839+1,【参考】排出ガスレベル!$AI$4:$AI$671,1)-1,5,AR839),3,FALSE),IF(OR(AJ839=1,AJ839=2),VLOOKUP(AH839,INDEX((係数_乗用_ガソリン,係数_乗用_CNG,係数_乗用_軽油,係数_乗用_メタノール,係数_乗用_LPG),1,1,AR839):INDEX((係数_乗用_ガソリン,係数_乗用_CNG,係数_乗用_軽油,係数_乗用_メタノール,係数_乗用_LPG),125,5,AR839),3,FALSE))))))</f>
        <v/>
      </c>
      <c r="AP839" s="375" t="str">
        <f t="shared" si="234"/>
        <v/>
      </c>
      <c r="AQ839" s="444" t="str">
        <f t="shared" si="235"/>
        <v/>
      </c>
      <c r="AR839" s="375" t="str">
        <f t="shared" si="236"/>
        <v/>
      </c>
      <c r="AS839" s="377" t="str">
        <f t="shared" si="237"/>
        <v/>
      </c>
      <c r="AT839" s="378" t="str">
        <f t="shared" si="238"/>
        <v/>
      </c>
      <c r="AX839" s="625" t="b">
        <f t="shared" si="239"/>
        <v>0</v>
      </c>
      <c r="AY839" s="7" t="str">
        <f t="shared" si="240"/>
        <v>FALSEFALSEFALSE</v>
      </c>
      <c r="AZ839" s="626">
        <f t="shared" si="224"/>
        <v>0</v>
      </c>
      <c r="BA839" s="627" t="str">
        <f t="shared" si="241"/>
        <v/>
      </c>
      <c r="BB839" s="627">
        <f t="shared" si="225"/>
        <v>0</v>
      </c>
    </row>
    <row r="840" spans="1:54">
      <c r="A840" s="381">
        <v>783</v>
      </c>
      <c r="B840" s="117"/>
      <c r="C840" s="288"/>
      <c r="D840" s="289"/>
      <c r="E840" s="289"/>
      <c r="F840" s="290"/>
      <c r="G840" s="292"/>
      <c r="H840" s="116"/>
      <c r="I840" s="292"/>
      <c r="J840" s="116"/>
      <c r="K840" s="370"/>
      <c r="L840" s="370"/>
      <c r="M840" s="370"/>
      <c r="N840" s="371"/>
      <c r="O840" s="371"/>
      <c r="P840" s="371"/>
      <c r="Q840" s="371"/>
      <c r="R840" s="371"/>
      <c r="S840" s="371"/>
      <c r="T840" s="443"/>
      <c r="U840" s="539"/>
      <c r="V840" s="117"/>
      <c r="W840" s="118"/>
      <c r="X840" s="119"/>
      <c r="Y840" s="120"/>
      <c r="Z840" s="122"/>
      <c r="AA840" s="121"/>
      <c r="AB840" s="443"/>
      <c r="AC840" s="734"/>
      <c r="AD840" s="372"/>
      <c r="AE840" s="485"/>
      <c r="AF840" s="373" t="str">
        <f t="shared" si="226"/>
        <v/>
      </c>
      <c r="AG840" s="373" t="str">
        <f t="shared" si="227"/>
        <v/>
      </c>
      <c r="AH840" s="374" t="str">
        <f t="shared" si="228"/>
        <v/>
      </c>
      <c r="AI840" s="375" t="str">
        <f t="shared" si="229"/>
        <v/>
      </c>
      <c r="AJ840" s="375" t="str">
        <f t="shared" si="230"/>
        <v/>
      </c>
      <c r="AK840" s="375" t="str">
        <f t="shared" si="231"/>
        <v/>
      </c>
      <c r="AL840" s="375" t="str">
        <f t="shared" si="232"/>
        <v/>
      </c>
      <c r="AM840" s="375" t="str">
        <f t="shared" si="233"/>
        <v/>
      </c>
      <c r="AN840" s="376" t="str">
        <f>IF(AF840="","",IF(OR(AH840="",AH840="-"),"－",IF(OR(AM840=8,AM840=9),"",IF(OR(AJ840=3,AJ840=4,AJ840=5,AJ840=6),VLOOKUP(AH840,INDEX((係数_バス貨物_ガソリン,係数_バス貨物_CNG,係数_バス貨物_軽油,係数_バス貨物_メタノール,係数_バス貨物_LPG),MATCH(AL840,【参考】排出ガスレベル!$AI$4:$AI$671,1),1,AR840):INDEX((係数_バス貨物_ガソリン,係数_バス貨物_CNG,係数_バス貨物_軽油,係数_バス貨物_メタノール,係数_バス貨物_LPG),MATCH(AL840+1,【参考】排出ガスレベル!$AI$4:$AI$671,1)-1,5,AR840),2,FALSE),IF(OR(AJ840=1,AJ840=2),VLOOKUP(AH840,INDEX((係数_乗用_ガソリン,係数_乗用_CNG,係数_乗用_軽油,係数_乗用_メタノール,係数_乗用_LPG),1,1,AR840):INDEX((係数_乗用_ガソリン,係数_乗用_CNG,係数_乗用_軽油,係数_乗用_メタノール,係数_乗用_LPG),125,5,AR840),2,FALSE))))))</f>
        <v/>
      </c>
      <c r="AO840" s="376" t="str">
        <f>IF(T840="","",IF(OR(AH840="",AH840="-"),"－",IF(OR(AM840=8,AM840=9),"",IF(OR(AJ840=3,AJ840=4,AJ840=5,AJ840=6),VLOOKUP(AH840,INDEX((係数_バス貨物_ガソリン,係数_バス貨物_CNG,係数_バス貨物_軽油,係数_バス貨物_メタノール,係数_バス貨物_LPG),MATCH(AL840,【参考】排出ガスレベル!$AI$4:$AI$671,1),1,AR840):INDEX((係数_バス貨物_ガソリン,係数_バス貨物_CNG,係数_バス貨物_軽油,係数_バス貨物_メタノール,係数_バス貨物_LPG),MATCH(AL840+1,【参考】排出ガスレベル!$AI$4:$AI$671,1)-1,5,AR840),3,FALSE),IF(OR(AJ840=1,AJ840=2),VLOOKUP(AH840,INDEX((係数_乗用_ガソリン,係数_乗用_CNG,係数_乗用_軽油,係数_乗用_メタノール,係数_乗用_LPG),1,1,AR840):INDEX((係数_乗用_ガソリン,係数_乗用_CNG,係数_乗用_軽油,係数_乗用_メタノール,係数_乗用_LPG),125,5,AR840),3,FALSE))))))</f>
        <v/>
      </c>
      <c r="AP840" s="375" t="str">
        <f t="shared" si="234"/>
        <v/>
      </c>
      <c r="AQ840" s="444" t="str">
        <f t="shared" si="235"/>
        <v/>
      </c>
      <c r="AR840" s="375" t="str">
        <f t="shared" si="236"/>
        <v/>
      </c>
      <c r="AS840" s="377" t="str">
        <f t="shared" si="237"/>
        <v/>
      </c>
      <c r="AT840" s="378" t="str">
        <f t="shared" si="238"/>
        <v/>
      </c>
      <c r="AX840" s="625" t="b">
        <f t="shared" si="239"/>
        <v>0</v>
      </c>
      <c r="AY840" s="7" t="str">
        <f t="shared" si="240"/>
        <v>FALSEFALSEFALSE</v>
      </c>
      <c r="AZ840" s="626">
        <f t="shared" si="224"/>
        <v>0</v>
      </c>
      <c r="BA840" s="627" t="str">
        <f t="shared" si="241"/>
        <v/>
      </c>
      <c r="BB840" s="627">
        <f t="shared" si="225"/>
        <v>0</v>
      </c>
    </row>
    <row r="841" spans="1:54">
      <c r="A841" s="381">
        <v>784</v>
      </c>
      <c r="B841" s="117"/>
      <c r="C841" s="288"/>
      <c r="D841" s="289"/>
      <c r="E841" s="289"/>
      <c r="F841" s="290"/>
      <c r="G841" s="292"/>
      <c r="H841" s="116"/>
      <c r="I841" s="292"/>
      <c r="J841" s="116"/>
      <c r="K841" s="370"/>
      <c r="L841" s="370"/>
      <c r="M841" s="370"/>
      <c r="N841" s="371"/>
      <c r="O841" s="371"/>
      <c r="P841" s="371"/>
      <c r="Q841" s="371"/>
      <c r="R841" s="371"/>
      <c r="S841" s="371"/>
      <c r="T841" s="443"/>
      <c r="U841" s="539"/>
      <c r="V841" s="117"/>
      <c r="W841" s="118"/>
      <c r="X841" s="119"/>
      <c r="Y841" s="120"/>
      <c r="Z841" s="122"/>
      <c r="AA841" s="121"/>
      <c r="AB841" s="443"/>
      <c r="AC841" s="734"/>
      <c r="AD841" s="372"/>
      <c r="AE841" s="485"/>
      <c r="AF841" s="373" t="str">
        <f t="shared" si="226"/>
        <v/>
      </c>
      <c r="AG841" s="373" t="str">
        <f t="shared" si="227"/>
        <v/>
      </c>
      <c r="AH841" s="374" t="str">
        <f t="shared" si="228"/>
        <v/>
      </c>
      <c r="AI841" s="375" t="str">
        <f t="shared" si="229"/>
        <v/>
      </c>
      <c r="AJ841" s="375" t="str">
        <f t="shared" si="230"/>
        <v/>
      </c>
      <c r="AK841" s="375" t="str">
        <f t="shared" si="231"/>
        <v/>
      </c>
      <c r="AL841" s="375" t="str">
        <f t="shared" si="232"/>
        <v/>
      </c>
      <c r="AM841" s="375" t="str">
        <f t="shared" si="233"/>
        <v/>
      </c>
      <c r="AN841" s="376" t="str">
        <f>IF(AF841="","",IF(OR(AH841="",AH841="-"),"－",IF(OR(AM841=8,AM841=9),"",IF(OR(AJ841=3,AJ841=4,AJ841=5,AJ841=6),VLOOKUP(AH841,INDEX((係数_バス貨物_ガソリン,係数_バス貨物_CNG,係数_バス貨物_軽油,係数_バス貨物_メタノール,係数_バス貨物_LPG),MATCH(AL841,【参考】排出ガスレベル!$AI$4:$AI$671,1),1,AR841):INDEX((係数_バス貨物_ガソリン,係数_バス貨物_CNG,係数_バス貨物_軽油,係数_バス貨物_メタノール,係数_バス貨物_LPG),MATCH(AL841+1,【参考】排出ガスレベル!$AI$4:$AI$671,1)-1,5,AR841),2,FALSE),IF(OR(AJ841=1,AJ841=2),VLOOKUP(AH841,INDEX((係数_乗用_ガソリン,係数_乗用_CNG,係数_乗用_軽油,係数_乗用_メタノール,係数_乗用_LPG),1,1,AR841):INDEX((係数_乗用_ガソリン,係数_乗用_CNG,係数_乗用_軽油,係数_乗用_メタノール,係数_乗用_LPG),125,5,AR841),2,FALSE))))))</f>
        <v/>
      </c>
      <c r="AO841" s="376" t="str">
        <f>IF(T841="","",IF(OR(AH841="",AH841="-"),"－",IF(OR(AM841=8,AM841=9),"",IF(OR(AJ841=3,AJ841=4,AJ841=5,AJ841=6),VLOOKUP(AH841,INDEX((係数_バス貨物_ガソリン,係数_バス貨物_CNG,係数_バス貨物_軽油,係数_バス貨物_メタノール,係数_バス貨物_LPG),MATCH(AL841,【参考】排出ガスレベル!$AI$4:$AI$671,1),1,AR841):INDEX((係数_バス貨物_ガソリン,係数_バス貨物_CNG,係数_バス貨物_軽油,係数_バス貨物_メタノール,係数_バス貨物_LPG),MATCH(AL841+1,【参考】排出ガスレベル!$AI$4:$AI$671,1)-1,5,AR841),3,FALSE),IF(OR(AJ841=1,AJ841=2),VLOOKUP(AH841,INDEX((係数_乗用_ガソリン,係数_乗用_CNG,係数_乗用_軽油,係数_乗用_メタノール,係数_乗用_LPG),1,1,AR841):INDEX((係数_乗用_ガソリン,係数_乗用_CNG,係数_乗用_軽油,係数_乗用_メタノール,係数_乗用_LPG),125,5,AR841),3,FALSE))))))</f>
        <v/>
      </c>
      <c r="AP841" s="375" t="str">
        <f t="shared" si="234"/>
        <v/>
      </c>
      <c r="AQ841" s="444" t="str">
        <f t="shared" si="235"/>
        <v/>
      </c>
      <c r="AR841" s="375" t="str">
        <f t="shared" si="236"/>
        <v/>
      </c>
      <c r="AS841" s="377" t="str">
        <f t="shared" si="237"/>
        <v/>
      </c>
      <c r="AT841" s="378" t="str">
        <f t="shared" si="238"/>
        <v/>
      </c>
      <c r="AX841" s="625" t="b">
        <f t="shared" si="239"/>
        <v>0</v>
      </c>
      <c r="AY841" s="7" t="str">
        <f t="shared" si="240"/>
        <v>FALSEFALSEFALSE</v>
      </c>
      <c r="AZ841" s="626">
        <f t="shared" si="224"/>
        <v>0</v>
      </c>
      <c r="BA841" s="627" t="str">
        <f t="shared" si="241"/>
        <v/>
      </c>
      <c r="BB841" s="627">
        <f t="shared" si="225"/>
        <v>0</v>
      </c>
    </row>
    <row r="842" spans="1:54">
      <c r="A842" s="381">
        <v>785</v>
      </c>
      <c r="B842" s="117"/>
      <c r="C842" s="288"/>
      <c r="D842" s="289"/>
      <c r="E842" s="289"/>
      <c r="F842" s="290"/>
      <c r="G842" s="292"/>
      <c r="H842" s="116"/>
      <c r="I842" s="292"/>
      <c r="J842" s="116"/>
      <c r="K842" s="370"/>
      <c r="L842" s="370"/>
      <c r="M842" s="370"/>
      <c r="N842" s="371"/>
      <c r="O842" s="371"/>
      <c r="P842" s="371"/>
      <c r="Q842" s="371"/>
      <c r="R842" s="371"/>
      <c r="S842" s="371"/>
      <c r="T842" s="443"/>
      <c r="U842" s="539"/>
      <c r="V842" s="117"/>
      <c r="W842" s="118"/>
      <c r="X842" s="119"/>
      <c r="Y842" s="120"/>
      <c r="Z842" s="122"/>
      <c r="AA842" s="121"/>
      <c r="AB842" s="443"/>
      <c r="AC842" s="734"/>
      <c r="AD842" s="372"/>
      <c r="AE842" s="485"/>
      <c r="AF842" s="373" t="str">
        <f t="shared" si="226"/>
        <v/>
      </c>
      <c r="AG842" s="373" t="str">
        <f t="shared" si="227"/>
        <v/>
      </c>
      <c r="AH842" s="374" t="str">
        <f t="shared" si="228"/>
        <v/>
      </c>
      <c r="AI842" s="375" t="str">
        <f t="shared" si="229"/>
        <v/>
      </c>
      <c r="AJ842" s="375" t="str">
        <f t="shared" si="230"/>
        <v/>
      </c>
      <c r="AK842" s="375" t="str">
        <f t="shared" si="231"/>
        <v/>
      </c>
      <c r="AL842" s="375" t="str">
        <f t="shared" si="232"/>
        <v/>
      </c>
      <c r="AM842" s="375" t="str">
        <f t="shared" si="233"/>
        <v/>
      </c>
      <c r="AN842" s="376" t="str">
        <f>IF(AF842="","",IF(OR(AH842="",AH842="-"),"－",IF(OR(AM842=8,AM842=9),"",IF(OR(AJ842=3,AJ842=4,AJ842=5,AJ842=6),VLOOKUP(AH842,INDEX((係数_バス貨物_ガソリン,係数_バス貨物_CNG,係数_バス貨物_軽油,係数_バス貨物_メタノール,係数_バス貨物_LPG),MATCH(AL842,【参考】排出ガスレベル!$AI$4:$AI$671,1),1,AR842):INDEX((係数_バス貨物_ガソリン,係数_バス貨物_CNG,係数_バス貨物_軽油,係数_バス貨物_メタノール,係数_バス貨物_LPG),MATCH(AL842+1,【参考】排出ガスレベル!$AI$4:$AI$671,1)-1,5,AR842),2,FALSE),IF(OR(AJ842=1,AJ842=2),VLOOKUP(AH842,INDEX((係数_乗用_ガソリン,係数_乗用_CNG,係数_乗用_軽油,係数_乗用_メタノール,係数_乗用_LPG),1,1,AR842):INDEX((係数_乗用_ガソリン,係数_乗用_CNG,係数_乗用_軽油,係数_乗用_メタノール,係数_乗用_LPG),125,5,AR842),2,FALSE))))))</f>
        <v/>
      </c>
      <c r="AO842" s="376" t="str">
        <f>IF(T842="","",IF(OR(AH842="",AH842="-"),"－",IF(OR(AM842=8,AM842=9),"",IF(OR(AJ842=3,AJ842=4,AJ842=5,AJ842=6),VLOOKUP(AH842,INDEX((係数_バス貨物_ガソリン,係数_バス貨物_CNG,係数_バス貨物_軽油,係数_バス貨物_メタノール,係数_バス貨物_LPG),MATCH(AL842,【参考】排出ガスレベル!$AI$4:$AI$671,1),1,AR842):INDEX((係数_バス貨物_ガソリン,係数_バス貨物_CNG,係数_バス貨物_軽油,係数_バス貨物_メタノール,係数_バス貨物_LPG),MATCH(AL842+1,【参考】排出ガスレベル!$AI$4:$AI$671,1)-1,5,AR842),3,FALSE),IF(OR(AJ842=1,AJ842=2),VLOOKUP(AH842,INDEX((係数_乗用_ガソリン,係数_乗用_CNG,係数_乗用_軽油,係数_乗用_メタノール,係数_乗用_LPG),1,1,AR842):INDEX((係数_乗用_ガソリン,係数_乗用_CNG,係数_乗用_軽油,係数_乗用_メタノール,係数_乗用_LPG),125,5,AR842),3,FALSE))))))</f>
        <v/>
      </c>
      <c r="AP842" s="375" t="str">
        <f t="shared" si="234"/>
        <v/>
      </c>
      <c r="AQ842" s="444" t="str">
        <f t="shared" si="235"/>
        <v/>
      </c>
      <c r="AR842" s="375" t="str">
        <f t="shared" si="236"/>
        <v/>
      </c>
      <c r="AS842" s="377" t="str">
        <f t="shared" si="237"/>
        <v/>
      </c>
      <c r="AT842" s="378" t="str">
        <f t="shared" si="238"/>
        <v/>
      </c>
      <c r="AX842" s="625" t="b">
        <f t="shared" si="239"/>
        <v>0</v>
      </c>
      <c r="AY842" s="7" t="str">
        <f t="shared" si="240"/>
        <v>FALSEFALSEFALSE</v>
      </c>
      <c r="AZ842" s="626">
        <f t="shared" si="224"/>
        <v>0</v>
      </c>
      <c r="BA842" s="627" t="str">
        <f t="shared" si="241"/>
        <v/>
      </c>
      <c r="BB842" s="627">
        <f t="shared" si="225"/>
        <v>0</v>
      </c>
    </row>
    <row r="843" spans="1:54">
      <c r="A843" s="381">
        <v>786</v>
      </c>
      <c r="B843" s="117"/>
      <c r="C843" s="288"/>
      <c r="D843" s="289"/>
      <c r="E843" s="289"/>
      <c r="F843" s="290"/>
      <c r="G843" s="292"/>
      <c r="H843" s="116"/>
      <c r="I843" s="292"/>
      <c r="J843" s="116"/>
      <c r="K843" s="370"/>
      <c r="L843" s="370"/>
      <c r="M843" s="370"/>
      <c r="N843" s="371"/>
      <c r="O843" s="371"/>
      <c r="P843" s="371"/>
      <c r="Q843" s="371"/>
      <c r="R843" s="371"/>
      <c r="S843" s="371"/>
      <c r="T843" s="443"/>
      <c r="U843" s="539"/>
      <c r="V843" s="117"/>
      <c r="W843" s="118"/>
      <c r="X843" s="119"/>
      <c r="Y843" s="120"/>
      <c r="Z843" s="122"/>
      <c r="AA843" s="121"/>
      <c r="AB843" s="443"/>
      <c r="AC843" s="734"/>
      <c r="AD843" s="372"/>
      <c r="AE843" s="485"/>
      <c r="AF843" s="373" t="str">
        <f t="shared" si="226"/>
        <v/>
      </c>
      <c r="AG843" s="373" t="str">
        <f t="shared" si="227"/>
        <v/>
      </c>
      <c r="AH843" s="374" t="str">
        <f t="shared" si="228"/>
        <v/>
      </c>
      <c r="AI843" s="375" t="str">
        <f t="shared" si="229"/>
        <v/>
      </c>
      <c r="AJ843" s="375" t="str">
        <f t="shared" si="230"/>
        <v/>
      </c>
      <c r="AK843" s="375" t="str">
        <f t="shared" si="231"/>
        <v/>
      </c>
      <c r="AL843" s="375" t="str">
        <f t="shared" si="232"/>
        <v/>
      </c>
      <c r="AM843" s="375" t="str">
        <f t="shared" si="233"/>
        <v/>
      </c>
      <c r="AN843" s="376" t="str">
        <f>IF(AF843="","",IF(OR(AH843="",AH843="-"),"－",IF(OR(AM843=8,AM843=9),"",IF(OR(AJ843=3,AJ843=4,AJ843=5,AJ843=6),VLOOKUP(AH843,INDEX((係数_バス貨物_ガソリン,係数_バス貨物_CNG,係数_バス貨物_軽油,係数_バス貨物_メタノール,係数_バス貨物_LPG),MATCH(AL843,【参考】排出ガスレベル!$AI$4:$AI$671,1),1,AR843):INDEX((係数_バス貨物_ガソリン,係数_バス貨物_CNG,係数_バス貨物_軽油,係数_バス貨物_メタノール,係数_バス貨物_LPG),MATCH(AL843+1,【参考】排出ガスレベル!$AI$4:$AI$671,1)-1,5,AR843),2,FALSE),IF(OR(AJ843=1,AJ843=2),VLOOKUP(AH843,INDEX((係数_乗用_ガソリン,係数_乗用_CNG,係数_乗用_軽油,係数_乗用_メタノール,係数_乗用_LPG),1,1,AR843):INDEX((係数_乗用_ガソリン,係数_乗用_CNG,係数_乗用_軽油,係数_乗用_メタノール,係数_乗用_LPG),125,5,AR843),2,FALSE))))))</f>
        <v/>
      </c>
      <c r="AO843" s="376" t="str">
        <f>IF(T843="","",IF(OR(AH843="",AH843="-"),"－",IF(OR(AM843=8,AM843=9),"",IF(OR(AJ843=3,AJ843=4,AJ843=5,AJ843=6),VLOOKUP(AH843,INDEX((係数_バス貨物_ガソリン,係数_バス貨物_CNG,係数_バス貨物_軽油,係数_バス貨物_メタノール,係数_バス貨物_LPG),MATCH(AL843,【参考】排出ガスレベル!$AI$4:$AI$671,1),1,AR843):INDEX((係数_バス貨物_ガソリン,係数_バス貨物_CNG,係数_バス貨物_軽油,係数_バス貨物_メタノール,係数_バス貨物_LPG),MATCH(AL843+1,【参考】排出ガスレベル!$AI$4:$AI$671,1)-1,5,AR843),3,FALSE),IF(OR(AJ843=1,AJ843=2),VLOOKUP(AH843,INDEX((係数_乗用_ガソリン,係数_乗用_CNG,係数_乗用_軽油,係数_乗用_メタノール,係数_乗用_LPG),1,1,AR843):INDEX((係数_乗用_ガソリン,係数_乗用_CNG,係数_乗用_軽油,係数_乗用_メタノール,係数_乗用_LPG),125,5,AR843),3,FALSE))))))</f>
        <v/>
      </c>
      <c r="AP843" s="375" t="str">
        <f t="shared" si="234"/>
        <v/>
      </c>
      <c r="AQ843" s="444" t="str">
        <f t="shared" si="235"/>
        <v/>
      </c>
      <c r="AR843" s="375" t="str">
        <f t="shared" si="236"/>
        <v/>
      </c>
      <c r="AS843" s="377" t="str">
        <f t="shared" si="237"/>
        <v/>
      </c>
      <c r="AT843" s="378" t="str">
        <f t="shared" si="238"/>
        <v/>
      </c>
      <c r="AX843" s="625" t="b">
        <f t="shared" si="239"/>
        <v>0</v>
      </c>
      <c r="AY843" s="7" t="str">
        <f t="shared" si="240"/>
        <v>FALSEFALSEFALSE</v>
      </c>
      <c r="AZ843" s="626">
        <f t="shared" si="224"/>
        <v>0</v>
      </c>
      <c r="BA843" s="627" t="str">
        <f t="shared" si="241"/>
        <v/>
      </c>
      <c r="BB843" s="627">
        <f t="shared" si="225"/>
        <v>0</v>
      </c>
    </row>
    <row r="844" spans="1:54">
      <c r="A844" s="381">
        <v>787</v>
      </c>
      <c r="B844" s="117"/>
      <c r="C844" s="288"/>
      <c r="D844" s="289"/>
      <c r="E844" s="289"/>
      <c r="F844" s="290"/>
      <c r="G844" s="292"/>
      <c r="H844" s="116"/>
      <c r="I844" s="292"/>
      <c r="J844" s="116"/>
      <c r="K844" s="370"/>
      <c r="L844" s="370"/>
      <c r="M844" s="370"/>
      <c r="N844" s="371"/>
      <c r="O844" s="371"/>
      <c r="P844" s="371"/>
      <c r="Q844" s="371"/>
      <c r="R844" s="371"/>
      <c r="S844" s="371"/>
      <c r="T844" s="443"/>
      <c r="U844" s="539"/>
      <c r="V844" s="117"/>
      <c r="W844" s="118"/>
      <c r="X844" s="119"/>
      <c r="Y844" s="120"/>
      <c r="Z844" s="122"/>
      <c r="AA844" s="121"/>
      <c r="AB844" s="443"/>
      <c r="AC844" s="734"/>
      <c r="AD844" s="372"/>
      <c r="AE844" s="485"/>
      <c r="AF844" s="373" t="str">
        <f t="shared" si="226"/>
        <v/>
      </c>
      <c r="AG844" s="373" t="str">
        <f t="shared" si="227"/>
        <v/>
      </c>
      <c r="AH844" s="374" t="str">
        <f t="shared" si="228"/>
        <v/>
      </c>
      <c r="AI844" s="375" t="str">
        <f t="shared" si="229"/>
        <v/>
      </c>
      <c r="AJ844" s="375" t="str">
        <f t="shared" si="230"/>
        <v/>
      </c>
      <c r="AK844" s="375" t="str">
        <f t="shared" si="231"/>
        <v/>
      </c>
      <c r="AL844" s="375" t="str">
        <f t="shared" si="232"/>
        <v/>
      </c>
      <c r="AM844" s="375" t="str">
        <f t="shared" si="233"/>
        <v/>
      </c>
      <c r="AN844" s="376" t="str">
        <f>IF(AF844="","",IF(OR(AH844="",AH844="-"),"－",IF(OR(AM844=8,AM844=9),"",IF(OR(AJ844=3,AJ844=4,AJ844=5,AJ844=6),VLOOKUP(AH844,INDEX((係数_バス貨物_ガソリン,係数_バス貨物_CNG,係数_バス貨物_軽油,係数_バス貨物_メタノール,係数_バス貨物_LPG),MATCH(AL844,【参考】排出ガスレベル!$AI$4:$AI$671,1),1,AR844):INDEX((係数_バス貨物_ガソリン,係数_バス貨物_CNG,係数_バス貨物_軽油,係数_バス貨物_メタノール,係数_バス貨物_LPG),MATCH(AL844+1,【参考】排出ガスレベル!$AI$4:$AI$671,1)-1,5,AR844),2,FALSE),IF(OR(AJ844=1,AJ844=2),VLOOKUP(AH844,INDEX((係数_乗用_ガソリン,係数_乗用_CNG,係数_乗用_軽油,係数_乗用_メタノール,係数_乗用_LPG),1,1,AR844):INDEX((係数_乗用_ガソリン,係数_乗用_CNG,係数_乗用_軽油,係数_乗用_メタノール,係数_乗用_LPG),125,5,AR844),2,FALSE))))))</f>
        <v/>
      </c>
      <c r="AO844" s="376" t="str">
        <f>IF(T844="","",IF(OR(AH844="",AH844="-"),"－",IF(OR(AM844=8,AM844=9),"",IF(OR(AJ844=3,AJ844=4,AJ844=5,AJ844=6),VLOOKUP(AH844,INDEX((係数_バス貨物_ガソリン,係数_バス貨物_CNG,係数_バス貨物_軽油,係数_バス貨物_メタノール,係数_バス貨物_LPG),MATCH(AL844,【参考】排出ガスレベル!$AI$4:$AI$671,1),1,AR844):INDEX((係数_バス貨物_ガソリン,係数_バス貨物_CNG,係数_バス貨物_軽油,係数_バス貨物_メタノール,係数_バス貨物_LPG),MATCH(AL844+1,【参考】排出ガスレベル!$AI$4:$AI$671,1)-1,5,AR844),3,FALSE),IF(OR(AJ844=1,AJ844=2),VLOOKUP(AH844,INDEX((係数_乗用_ガソリン,係数_乗用_CNG,係数_乗用_軽油,係数_乗用_メタノール,係数_乗用_LPG),1,1,AR844):INDEX((係数_乗用_ガソリン,係数_乗用_CNG,係数_乗用_軽油,係数_乗用_メタノール,係数_乗用_LPG),125,5,AR844),3,FALSE))))))</f>
        <v/>
      </c>
      <c r="AP844" s="375" t="str">
        <f t="shared" si="234"/>
        <v/>
      </c>
      <c r="AQ844" s="444" t="str">
        <f t="shared" si="235"/>
        <v/>
      </c>
      <c r="AR844" s="375" t="str">
        <f t="shared" si="236"/>
        <v/>
      </c>
      <c r="AS844" s="377" t="str">
        <f t="shared" si="237"/>
        <v/>
      </c>
      <c r="AT844" s="378" t="str">
        <f t="shared" si="238"/>
        <v/>
      </c>
      <c r="AX844" s="625" t="b">
        <f t="shared" si="239"/>
        <v>0</v>
      </c>
      <c r="AY844" s="7" t="str">
        <f t="shared" si="240"/>
        <v>FALSEFALSEFALSE</v>
      </c>
      <c r="AZ844" s="626">
        <f t="shared" si="224"/>
        <v>0</v>
      </c>
      <c r="BA844" s="627" t="str">
        <f t="shared" si="241"/>
        <v/>
      </c>
      <c r="BB844" s="627">
        <f t="shared" si="225"/>
        <v>0</v>
      </c>
    </row>
    <row r="845" spans="1:54">
      <c r="A845" s="381">
        <v>788</v>
      </c>
      <c r="B845" s="117"/>
      <c r="C845" s="288"/>
      <c r="D845" s="289"/>
      <c r="E845" s="289"/>
      <c r="F845" s="290"/>
      <c r="G845" s="292"/>
      <c r="H845" s="116"/>
      <c r="I845" s="292"/>
      <c r="J845" s="116"/>
      <c r="K845" s="370"/>
      <c r="L845" s="370"/>
      <c r="M845" s="370"/>
      <c r="N845" s="371"/>
      <c r="O845" s="371"/>
      <c r="P845" s="371"/>
      <c r="Q845" s="371"/>
      <c r="R845" s="371"/>
      <c r="S845" s="371"/>
      <c r="T845" s="443"/>
      <c r="U845" s="539"/>
      <c r="V845" s="117"/>
      <c r="W845" s="118"/>
      <c r="X845" s="119"/>
      <c r="Y845" s="120"/>
      <c r="Z845" s="122"/>
      <c r="AA845" s="121"/>
      <c r="AB845" s="443"/>
      <c r="AC845" s="734"/>
      <c r="AD845" s="372"/>
      <c r="AE845" s="485"/>
      <c r="AF845" s="373" t="str">
        <f t="shared" si="226"/>
        <v/>
      </c>
      <c r="AG845" s="373" t="str">
        <f t="shared" si="227"/>
        <v/>
      </c>
      <c r="AH845" s="374" t="str">
        <f t="shared" si="228"/>
        <v/>
      </c>
      <c r="AI845" s="375" t="str">
        <f t="shared" si="229"/>
        <v/>
      </c>
      <c r="AJ845" s="375" t="str">
        <f t="shared" si="230"/>
        <v/>
      </c>
      <c r="AK845" s="375" t="str">
        <f t="shared" si="231"/>
        <v/>
      </c>
      <c r="AL845" s="375" t="str">
        <f t="shared" si="232"/>
        <v/>
      </c>
      <c r="AM845" s="375" t="str">
        <f t="shared" si="233"/>
        <v/>
      </c>
      <c r="AN845" s="376" t="str">
        <f>IF(AF845="","",IF(OR(AH845="",AH845="-"),"－",IF(OR(AM845=8,AM845=9),"",IF(OR(AJ845=3,AJ845=4,AJ845=5,AJ845=6),VLOOKUP(AH845,INDEX((係数_バス貨物_ガソリン,係数_バス貨物_CNG,係数_バス貨物_軽油,係数_バス貨物_メタノール,係数_バス貨物_LPG),MATCH(AL845,【参考】排出ガスレベル!$AI$4:$AI$671,1),1,AR845):INDEX((係数_バス貨物_ガソリン,係数_バス貨物_CNG,係数_バス貨物_軽油,係数_バス貨物_メタノール,係数_バス貨物_LPG),MATCH(AL845+1,【参考】排出ガスレベル!$AI$4:$AI$671,1)-1,5,AR845),2,FALSE),IF(OR(AJ845=1,AJ845=2),VLOOKUP(AH845,INDEX((係数_乗用_ガソリン,係数_乗用_CNG,係数_乗用_軽油,係数_乗用_メタノール,係数_乗用_LPG),1,1,AR845):INDEX((係数_乗用_ガソリン,係数_乗用_CNG,係数_乗用_軽油,係数_乗用_メタノール,係数_乗用_LPG),125,5,AR845),2,FALSE))))))</f>
        <v/>
      </c>
      <c r="AO845" s="376" t="str">
        <f>IF(T845="","",IF(OR(AH845="",AH845="-"),"－",IF(OR(AM845=8,AM845=9),"",IF(OR(AJ845=3,AJ845=4,AJ845=5,AJ845=6),VLOOKUP(AH845,INDEX((係数_バス貨物_ガソリン,係数_バス貨物_CNG,係数_バス貨物_軽油,係数_バス貨物_メタノール,係数_バス貨物_LPG),MATCH(AL845,【参考】排出ガスレベル!$AI$4:$AI$671,1),1,AR845):INDEX((係数_バス貨物_ガソリン,係数_バス貨物_CNG,係数_バス貨物_軽油,係数_バス貨物_メタノール,係数_バス貨物_LPG),MATCH(AL845+1,【参考】排出ガスレベル!$AI$4:$AI$671,1)-1,5,AR845),3,FALSE),IF(OR(AJ845=1,AJ845=2),VLOOKUP(AH845,INDEX((係数_乗用_ガソリン,係数_乗用_CNG,係数_乗用_軽油,係数_乗用_メタノール,係数_乗用_LPG),1,1,AR845):INDEX((係数_乗用_ガソリン,係数_乗用_CNG,係数_乗用_軽油,係数_乗用_メタノール,係数_乗用_LPG),125,5,AR845),3,FALSE))))))</f>
        <v/>
      </c>
      <c r="AP845" s="375" t="str">
        <f t="shared" si="234"/>
        <v/>
      </c>
      <c r="AQ845" s="444" t="str">
        <f t="shared" si="235"/>
        <v/>
      </c>
      <c r="AR845" s="375" t="str">
        <f t="shared" si="236"/>
        <v/>
      </c>
      <c r="AS845" s="377" t="str">
        <f t="shared" si="237"/>
        <v/>
      </c>
      <c r="AT845" s="378" t="str">
        <f t="shared" si="238"/>
        <v/>
      </c>
      <c r="AX845" s="625" t="b">
        <f t="shared" si="239"/>
        <v>0</v>
      </c>
      <c r="AY845" s="7" t="str">
        <f t="shared" si="240"/>
        <v>FALSEFALSEFALSE</v>
      </c>
      <c r="AZ845" s="626">
        <f t="shared" si="224"/>
        <v>0</v>
      </c>
      <c r="BA845" s="627" t="str">
        <f t="shared" si="241"/>
        <v/>
      </c>
      <c r="BB845" s="627">
        <f t="shared" si="225"/>
        <v>0</v>
      </c>
    </row>
    <row r="846" spans="1:54">
      <c r="A846" s="381">
        <v>789</v>
      </c>
      <c r="B846" s="117"/>
      <c r="C846" s="288"/>
      <c r="D846" s="289"/>
      <c r="E846" s="289"/>
      <c r="F846" s="290"/>
      <c r="G846" s="292"/>
      <c r="H846" s="116"/>
      <c r="I846" s="292"/>
      <c r="J846" s="116"/>
      <c r="K846" s="370"/>
      <c r="L846" s="370"/>
      <c r="M846" s="370"/>
      <c r="N846" s="371"/>
      <c r="O846" s="371"/>
      <c r="P846" s="371"/>
      <c r="Q846" s="371"/>
      <c r="R846" s="371"/>
      <c r="S846" s="371"/>
      <c r="T846" s="443"/>
      <c r="U846" s="539"/>
      <c r="V846" s="117"/>
      <c r="W846" s="118"/>
      <c r="X846" s="119"/>
      <c r="Y846" s="120"/>
      <c r="Z846" s="122"/>
      <c r="AA846" s="121"/>
      <c r="AB846" s="443"/>
      <c r="AC846" s="734"/>
      <c r="AD846" s="372"/>
      <c r="AE846" s="485"/>
      <c r="AF846" s="373" t="str">
        <f t="shared" si="226"/>
        <v/>
      </c>
      <c r="AG846" s="373" t="str">
        <f t="shared" si="227"/>
        <v/>
      </c>
      <c r="AH846" s="374" t="str">
        <f t="shared" si="228"/>
        <v/>
      </c>
      <c r="AI846" s="375" t="str">
        <f t="shared" si="229"/>
        <v/>
      </c>
      <c r="AJ846" s="375" t="str">
        <f t="shared" si="230"/>
        <v/>
      </c>
      <c r="AK846" s="375" t="str">
        <f t="shared" si="231"/>
        <v/>
      </c>
      <c r="AL846" s="375" t="str">
        <f t="shared" si="232"/>
        <v/>
      </c>
      <c r="AM846" s="375" t="str">
        <f t="shared" si="233"/>
        <v/>
      </c>
      <c r="AN846" s="376" t="str">
        <f>IF(AF846="","",IF(OR(AH846="",AH846="-"),"－",IF(OR(AM846=8,AM846=9),"",IF(OR(AJ846=3,AJ846=4,AJ846=5,AJ846=6),VLOOKUP(AH846,INDEX((係数_バス貨物_ガソリン,係数_バス貨物_CNG,係数_バス貨物_軽油,係数_バス貨物_メタノール,係数_バス貨物_LPG),MATCH(AL846,【参考】排出ガスレベル!$AI$4:$AI$671,1),1,AR846):INDEX((係数_バス貨物_ガソリン,係数_バス貨物_CNG,係数_バス貨物_軽油,係数_バス貨物_メタノール,係数_バス貨物_LPG),MATCH(AL846+1,【参考】排出ガスレベル!$AI$4:$AI$671,1)-1,5,AR846),2,FALSE),IF(OR(AJ846=1,AJ846=2),VLOOKUP(AH846,INDEX((係数_乗用_ガソリン,係数_乗用_CNG,係数_乗用_軽油,係数_乗用_メタノール,係数_乗用_LPG),1,1,AR846):INDEX((係数_乗用_ガソリン,係数_乗用_CNG,係数_乗用_軽油,係数_乗用_メタノール,係数_乗用_LPG),125,5,AR846),2,FALSE))))))</f>
        <v/>
      </c>
      <c r="AO846" s="376" t="str">
        <f>IF(T846="","",IF(OR(AH846="",AH846="-"),"－",IF(OR(AM846=8,AM846=9),"",IF(OR(AJ846=3,AJ846=4,AJ846=5,AJ846=6),VLOOKUP(AH846,INDEX((係数_バス貨物_ガソリン,係数_バス貨物_CNG,係数_バス貨物_軽油,係数_バス貨物_メタノール,係数_バス貨物_LPG),MATCH(AL846,【参考】排出ガスレベル!$AI$4:$AI$671,1),1,AR846):INDEX((係数_バス貨物_ガソリン,係数_バス貨物_CNG,係数_バス貨物_軽油,係数_バス貨物_メタノール,係数_バス貨物_LPG),MATCH(AL846+1,【参考】排出ガスレベル!$AI$4:$AI$671,1)-1,5,AR846),3,FALSE),IF(OR(AJ846=1,AJ846=2),VLOOKUP(AH846,INDEX((係数_乗用_ガソリン,係数_乗用_CNG,係数_乗用_軽油,係数_乗用_メタノール,係数_乗用_LPG),1,1,AR846):INDEX((係数_乗用_ガソリン,係数_乗用_CNG,係数_乗用_軽油,係数_乗用_メタノール,係数_乗用_LPG),125,5,AR846),3,FALSE))))))</f>
        <v/>
      </c>
      <c r="AP846" s="375" t="str">
        <f t="shared" si="234"/>
        <v/>
      </c>
      <c r="AQ846" s="444" t="str">
        <f t="shared" si="235"/>
        <v/>
      </c>
      <c r="AR846" s="375" t="str">
        <f t="shared" si="236"/>
        <v/>
      </c>
      <c r="AS846" s="377" t="str">
        <f t="shared" si="237"/>
        <v/>
      </c>
      <c r="AT846" s="378" t="str">
        <f t="shared" si="238"/>
        <v/>
      </c>
      <c r="AX846" s="625" t="b">
        <f t="shared" si="239"/>
        <v>0</v>
      </c>
      <c r="AY846" s="7" t="str">
        <f t="shared" si="240"/>
        <v>FALSEFALSEFALSE</v>
      </c>
      <c r="AZ846" s="626">
        <f t="shared" si="224"/>
        <v>0</v>
      </c>
      <c r="BA846" s="627" t="str">
        <f t="shared" si="241"/>
        <v/>
      </c>
      <c r="BB846" s="627">
        <f t="shared" si="225"/>
        <v>0</v>
      </c>
    </row>
    <row r="847" spans="1:54">
      <c r="A847" s="381">
        <v>790</v>
      </c>
      <c r="B847" s="117"/>
      <c r="C847" s="288"/>
      <c r="D847" s="289"/>
      <c r="E847" s="289"/>
      <c r="F847" s="290"/>
      <c r="G847" s="292"/>
      <c r="H847" s="116"/>
      <c r="I847" s="292"/>
      <c r="J847" s="116"/>
      <c r="K847" s="370"/>
      <c r="L847" s="370"/>
      <c r="M847" s="370"/>
      <c r="N847" s="371"/>
      <c r="O847" s="371"/>
      <c r="P847" s="371"/>
      <c r="Q847" s="371"/>
      <c r="R847" s="371"/>
      <c r="S847" s="371"/>
      <c r="T847" s="443"/>
      <c r="U847" s="539"/>
      <c r="V847" s="117"/>
      <c r="W847" s="118"/>
      <c r="X847" s="119"/>
      <c r="Y847" s="120"/>
      <c r="Z847" s="122"/>
      <c r="AA847" s="121"/>
      <c r="AB847" s="443"/>
      <c r="AC847" s="734"/>
      <c r="AD847" s="372"/>
      <c r="AE847" s="485"/>
      <c r="AF847" s="373" t="str">
        <f t="shared" si="226"/>
        <v/>
      </c>
      <c r="AG847" s="373" t="str">
        <f t="shared" si="227"/>
        <v/>
      </c>
      <c r="AH847" s="374" t="str">
        <f t="shared" si="228"/>
        <v/>
      </c>
      <c r="AI847" s="375" t="str">
        <f t="shared" si="229"/>
        <v/>
      </c>
      <c r="AJ847" s="375" t="str">
        <f t="shared" si="230"/>
        <v/>
      </c>
      <c r="AK847" s="375" t="str">
        <f t="shared" si="231"/>
        <v/>
      </c>
      <c r="AL847" s="375" t="str">
        <f t="shared" si="232"/>
        <v/>
      </c>
      <c r="AM847" s="375" t="str">
        <f t="shared" si="233"/>
        <v/>
      </c>
      <c r="AN847" s="376" t="str">
        <f>IF(AF847="","",IF(OR(AH847="",AH847="-"),"－",IF(OR(AM847=8,AM847=9),"",IF(OR(AJ847=3,AJ847=4,AJ847=5,AJ847=6),VLOOKUP(AH847,INDEX((係数_バス貨物_ガソリン,係数_バス貨物_CNG,係数_バス貨物_軽油,係数_バス貨物_メタノール,係数_バス貨物_LPG),MATCH(AL847,【参考】排出ガスレベル!$AI$4:$AI$671,1),1,AR847):INDEX((係数_バス貨物_ガソリン,係数_バス貨物_CNG,係数_バス貨物_軽油,係数_バス貨物_メタノール,係数_バス貨物_LPG),MATCH(AL847+1,【参考】排出ガスレベル!$AI$4:$AI$671,1)-1,5,AR847),2,FALSE),IF(OR(AJ847=1,AJ847=2),VLOOKUP(AH847,INDEX((係数_乗用_ガソリン,係数_乗用_CNG,係数_乗用_軽油,係数_乗用_メタノール,係数_乗用_LPG),1,1,AR847):INDEX((係数_乗用_ガソリン,係数_乗用_CNG,係数_乗用_軽油,係数_乗用_メタノール,係数_乗用_LPG),125,5,AR847),2,FALSE))))))</f>
        <v/>
      </c>
      <c r="AO847" s="376" t="str">
        <f>IF(T847="","",IF(OR(AH847="",AH847="-"),"－",IF(OR(AM847=8,AM847=9),"",IF(OR(AJ847=3,AJ847=4,AJ847=5,AJ847=6),VLOOKUP(AH847,INDEX((係数_バス貨物_ガソリン,係数_バス貨物_CNG,係数_バス貨物_軽油,係数_バス貨物_メタノール,係数_バス貨物_LPG),MATCH(AL847,【参考】排出ガスレベル!$AI$4:$AI$671,1),1,AR847):INDEX((係数_バス貨物_ガソリン,係数_バス貨物_CNG,係数_バス貨物_軽油,係数_バス貨物_メタノール,係数_バス貨物_LPG),MATCH(AL847+1,【参考】排出ガスレベル!$AI$4:$AI$671,1)-1,5,AR847),3,FALSE),IF(OR(AJ847=1,AJ847=2),VLOOKUP(AH847,INDEX((係数_乗用_ガソリン,係数_乗用_CNG,係数_乗用_軽油,係数_乗用_メタノール,係数_乗用_LPG),1,1,AR847):INDEX((係数_乗用_ガソリン,係数_乗用_CNG,係数_乗用_軽油,係数_乗用_メタノール,係数_乗用_LPG),125,5,AR847),3,FALSE))))))</f>
        <v/>
      </c>
      <c r="AP847" s="375" t="str">
        <f t="shared" si="234"/>
        <v/>
      </c>
      <c r="AQ847" s="444" t="str">
        <f t="shared" si="235"/>
        <v/>
      </c>
      <c r="AR847" s="375" t="str">
        <f t="shared" si="236"/>
        <v/>
      </c>
      <c r="AS847" s="377" t="str">
        <f t="shared" si="237"/>
        <v/>
      </c>
      <c r="AT847" s="378" t="str">
        <f t="shared" si="238"/>
        <v/>
      </c>
      <c r="AX847" s="625" t="b">
        <f t="shared" si="239"/>
        <v>0</v>
      </c>
      <c r="AY847" s="7" t="str">
        <f t="shared" si="240"/>
        <v>FALSEFALSEFALSE</v>
      </c>
      <c r="AZ847" s="626">
        <f t="shared" si="224"/>
        <v>0</v>
      </c>
      <c r="BA847" s="627" t="str">
        <f t="shared" si="241"/>
        <v/>
      </c>
      <c r="BB847" s="627">
        <f t="shared" si="225"/>
        <v>0</v>
      </c>
    </row>
    <row r="848" spans="1:54">
      <c r="A848" s="381">
        <v>791</v>
      </c>
      <c r="B848" s="117"/>
      <c r="C848" s="288"/>
      <c r="D848" s="289"/>
      <c r="E848" s="289"/>
      <c r="F848" s="290"/>
      <c r="G848" s="292"/>
      <c r="H848" s="116"/>
      <c r="I848" s="292"/>
      <c r="J848" s="116"/>
      <c r="K848" s="370"/>
      <c r="L848" s="370"/>
      <c r="M848" s="370"/>
      <c r="N848" s="371"/>
      <c r="O848" s="371"/>
      <c r="P848" s="371"/>
      <c r="Q848" s="371"/>
      <c r="R848" s="371"/>
      <c r="S848" s="371"/>
      <c r="T848" s="443"/>
      <c r="U848" s="539"/>
      <c r="V848" s="117"/>
      <c r="W848" s="118"/>
      <c r="X848" s="119"/>
      <c r="Y848" s="120"/>
      <c r="Z848" s="122"/>
      <c r="AA848" s="121"/>
      <c r="AB848" s="443"/>
      <c r="AC848" s="734"/>
      <c r="AD848" s="372"/>
      <c r="AE848" s="485"/>
      <c r="AF848" s="373" t="str">
        <f t="shared" si="226"/>
        <v/>
      </c>
      <c r="AG848" s="373" t="str">
        <f t="shared" si="227"/>
        <v/>
      </c>
      <c r="AH848" s="374" t="str">
        <f t="shared" si="228"/>
        <v/>
      </c>
      <c r="AI848" s="375" t="str">
        <f t="shared" si="229"/>
        <v/>
      </c>
      <c r="AJ848" s="375" t="str">
        <f t="shared" si="230"/>
        <v/>
      </c>
      <c r="AK848" s="375" t="str">
        <f t="shared" si="231"/>
        <v/>
      </c>
      <c r="AL848" s="375" t="str">
        <f t="shared" si="232"/>
        <v/>
      </c>
      <c r="AM848" s="375" t="str">
        <f t="shared" si="233"/>
        <v/>
      </c>
      <c r="AN848" s="376" t="str">
        <f>IF(AF848="","",IF(OR(AH848="",AH848="-"),"－",IF(OR(AM848=8,AM848=9),"",IF(OR(AJ848=3,AJ848=4,AJ848=5,AJ848=6),VLOOKUP(AH848,INDEX((係数_バス貨物_ガソリン,係数_バス貨物_CNG,係数_バス貨物_軽油,係数_バス貨物_メタノール,係数_バス貨物_LPG),MATCH(AL848,【参考】排出ガスレベル!$AI$4:$AI$671,1),1,AR848):INDEX((係数_バス貨物_ガソリン,係数_バス貨物_CNG,係数_バス貨物_軽油,係数_バス貨物_メタノール,係数_バス貨物_LPG),MATCH(AL848+1,【参考】排出ガスレベル!$AI$4:$AI$671,1)-1,5,AR848),2,FALSE),IF(OR(AJ848=1,AJ848=2),VLOOKUP(AH848,INDEX((係数_乗用_ガソリン,係数_乗用_CNG,係数_乗用_軽油,係数_乗用_メタノール,係数_乗用_LPG),1,1,AR848):INDEX((係数_乗用_ガソリン,係数_乗用_CNG,係数_乗用_軽油,係数_乗用_メタノール,係数_乗用_LPG),125,5,AR848),2,FALSE))))))</f>
        <v/>
      </c>
      <c r="AO848" s="376" t="str">
        <f>IF(T848="","",IF(OR(AH848="",AH848="-"),"－",IF(OR(AM848=8,AM848=9),"",IF(OR(AJ848=3,AJ848=4,AJ848=5,AJ848=6),VLOOKUP(AH848,INDEX((係数_バス貨物_ガソリン,係数_バス貨物_CNG,係数_バス貨物_軽油,係数_バス貨物_メタノール,係数_バス貨物_LPG),MATCH(AL848,【参考】排出ガスレベル!$AI$4:$AI$671,1),1,AR848):INDEX((係数_バス貨物_ガソリン,係数_バス貨物_CNG,係数_バス貨物_軽油,係数_バス貨物_メタノール,係数_バス貨物_LPG),MATCH(AL848+1,【参考】排出ガスレベル!$AI$4:$AI$671,1)-1,5,AR848),3,FALSE),IF(OR(AJ848=1,AJ848=2),VLOOKUP(AH848,INDEX((係数_乗用_ガソリン,係数_乗用_CNG,係数_乗用_軽油,係数_乗用_メタノール,係数_乗用_LPG),1,1,AR848):INDEX((係数_乗用_ガソリン,係数_乗用_CNG,係数_乗用_軽油,係数_乗用_メタノール,係数_乗用_LPG),125,5,AR848),3,FALSE))))))</f>
        <v/>
      </c>
      <c r="AP848" s="375" t="str">
        <f t="shared" si="234"/>
        <v/>
      </c>
      <c r="AQ848" s="444" t="str">
        <f t="shared" si="235"/>
        <v/>
      </c>
      <c r="AR848" s="375" t="str">
        <f t="shared" si="236"/>
        <v/>
      </c>
      <c r="AS848" s="377" t="str">
        <f t="shared" si="237"/>
        <v/>
      </c>
      <c r="AT848" s="378" t="str">
        <f t="shared" si="238"/>
        <v/>
      </c>
      <c r="AX848" s="625" t="b">
        <f t="shared" si="239"/>
        <v>0</v>
      </c>
      <c r="AY848" s="7" t="str">
        <f t="shared" si="240"/>
        <v>FALSEFALSEFALSE</v>
      </c>
      <c r="AZ848" s="626">
        <f t="shared" si="224"/>
        <v>0</v>
      </c>
      <c r="BA848" s="627" t="str">
        <f t="shared" si="241"/>
        <v/>
      </c>
      <c r="BB848" s="627">
        <f t="shared" si="225"/>
        <v>0</v>
      </c>
    </row>
    <row r="849" spans="1:54">
      <c r="A849" s="381">
        <v>792</v>
      </c>
      <c r="B849" s="117"/>
      <c r="C849" s="288"/>
      <c r="D849" s="289"/>
      <c r="E849" s="289"/>
      <c r="F849" s="290"/>
      <c r="G849" s="292"/>
      <c r="H849" s="116"/>
      <c r="I849" s="292"/>
      <c r="J849" s="116"/>
      <c r="K849" s="370"/>
      <c r="L849" s="370"/>
      <c r="M849" s="370"/>
      <c r="N849" s="371"/>
      <c r="O849" s="371"/>
      <c r="P849" s="371"/>
      <c r="Q849" s="371"/>
      <c r="R849" s="371"/>
      <c r="S849" s="371"/>
      <c r="T849" s="443"/>
      <c r="U849" s="539"/>
      <c r="V849" s="117"/>
      <c r="W849" s="118"/>
      <c r="X849" s="119"/>
      <c r="Y849" s="120"/>
      <c r="Z849" s="122"/>
      <c r="AA849" s="121"/>
      <c r="AB849" s="443"/>
      <c r="AC849" s="734"/>
      <c r="AD849" s="372"/>
      <c r="AE849" s="485"/>
      <c r="AF849" s="373" t="str">
        <f t="shared" si="226"/>
        <v/>
      </c>
      <c r="AG849" s="373" t="str">
        <f t="shared" si="227"/>
        <v/>
      </c>
      <c r="AH849" s="374" t="str">
        <f t="shared" si="228"/>
        <v/>
      </c>
      <c r="AI849" s="375" t="str">
        <f t="shared" si="229"/>
        <v/>
      </c>
      <c r="AJ849" s="375" t="str">
        <f t="shared" si="230"/>
        <v/>
      </c>
      <c r="AK849" s="375" t="str">
        <f t="shared" si="231"/>
        <v/>
      </c>
      <c r="AL849" s="375" t="str">
        <f t="shared" si="232"/>
        <v/>
      </c>
      <c r="AM849" s="375" t="str">
        <f t="shared" si="233"/>
        <v/>
      </c>
      <c r="AN849" s="376" t="str">
        <f>IF(AF849="","",IF(OR(AH849="",AH849="-"),"－",IF(OR(AM849=8,AM849=9),"",IF(OR(AJ849=3,AJ849=4,AJ849=5,AJ849=6),VLOOKUP(AH849,INDEX((係数_バス貨物_ガソリン,係数_バス貨物_CNG,係数_バス貨物_軽油,係数_バス貨物_メタノール,係数_バス貨物_LPG),MATCH(AL849,【参考】排出ガスレベル!$AI$4:$AI$671,1),1,AR849):INDEX((係数_バス貨物_ガソリン,係数_バス貨物_CNG,係数_バス貨物_軽油,係数_バス貨物_メタノール,係数_バス貨物_LPG),MATCH(AL849+1,【参考】排出ガスレベル!$AI$4:$AI$671,1)-1,5,AR849),2,FALSE),IF(OR(AJ849=1,AJ849=2),VLOOKUP(AH849,INDEX((係数_乗用_ガソリン,係数_乗用_CNG,係数_乗用_軽油,係数_乗用_メタノール,係数_乗用_LPG),1,1,AR849):INDEX((係数_乗用_ガソリン,係数_乗用_CNG,係数_乗用_軽油,係数_乗用_メタノール,係数_乗用_LPG),125,5,AR849),2,FALSE))))))</f>
        <v/>
      </c>
      <c r="AO849" s="376" t="str">
        <f>IF(T849="","",IF(OR(AH849="",AH849="-"),"－",IF(OR(AM849=8,AM849=9),"",IF(OR(AJ849=3,AJ849=4,AJ849=5,AJ849=6),VLOOKUP(AH849,INDEX((係数_バス貨物_ガソリン,係数_バス貨物_CNG,係数_バス貨物_軽油,係数_バス貨物_メタノール,係数_バス貨物_LPG),MATCH(AL849,【参考】排出ガスレベル!$AI$4:$AI$671,1),1,AR849):INDEX((係数_バス貨物_ガソリン,係数_バス貨物_CNG,係数_バス貨物_軽油,係数_バス貨物_メタノール,係数_バス貨物_LPG),MATCH(AL849+1,【参考】排出ガスレベル!$AI$4:$AI$671,1)-1,5,AR849),3,FALSE),IF(OR(AJ849=1,AJ849=2),VLOOKUP(AH849,INDEX((係数_乗用_ガソリン,係数_乗用_CNG,係数_乗用_軽油,係数_乗用_メタノール,係数_乗用_LPG),1,1,AR849):INDEX((係数_乗用_ガソリン,係数_乗用_CNG,係数_乗用_軽油,係数_乗用_メタノール,係数_乗用_LPG),125,5,AR849),3,FALSE))))))</f>
        <v/>
      </c>
      <c r="AP849" s="375" t="str">
        <f t="shared" si="234"/>
        <v/>
      </c>
      <c r="AQ849" s="444" t="str">
        <f t="shared" si="235"/>
        <v/>
      </c>
      <c r="AR849" s="375" t="str">
        <f t="shared" si="236"/>
        <v/>
      </c>
      <c r="AS849" s="377" t="str">
        <f t="shared" si="237"/>
        <v/>
      </c>
      <c r="AT849" s="378" t="str">
        <f t="shared" si="238"/>
        <v/>
      </c>
      <c r="AX849" s="625" t="b">
        <f t="shared" si="239"/>
        <v>0</v>
      </c>
      <c r="AY849" s="7" t="str">
        <f t="shared" si="240"/>
        <v>FALSEFALSEFALSE</v>
      </c>
      <c r="AZ849" s="626">
        <f t="shared" si="224"/>
        <v>0</v>
      </c>
      <c r="BA849" s="627" t="str">
        <f t="shared" si="241"/>
        <v/>
      </c>
      <c r="BB849" s="627">
        <f t="shared" si="225"/>
        <v>0</v>
      </c>
    </row>
    <row r="850" spans="1:54">
      <c r="A850" s="381">
        <v>793</v>
      </c>
      <c r="B850" s="117"/>
      <c r="C850" s="288"/>
      <c r="D850" s="289"/>
      <c r="E850" s="289"/>
      <c r="F850" s="290"/>
      <c r="G850" s="292"/>
      <c r="H850" s="116"/>
      <c r="I850" s="292"/>
      <c r="J850" s="116"/>
      <c r="K850" s="370"/>
      <c r="L850" s="370"/>
      <c r="M850" s="370"/>
      <c r="N850" s="371"/>
      <c r="O850" s="371"/>
      <c r="P850" s="371"/>
      <c r="Q850" s="371"/>
      <c r="R850" s="371"/>
      <c r="S850" s="371"/>
      <c r="T850" s="443"/>
      <c r="U850" s="539"/>
      <c r="V850" s="117"/>
      <c r="W850" s="118"/>
      <c r="X850" s="119"/>
      <c r="Y850" s="120"/>
      <c r="Z850" s="122"/>
      <c r="AA850" s="121"/>
      <c r="AB850" s="443"/>
      <c r="AC850" s="734"/>
      <c r="AD850" s="372"/>
      <c r="AE850" s="485"/>
      <c r="AF850" s="373" t="str">
        <f t="shared" si="226"/>
        <v/>
      </c>
      <c r="AG850" s="373" t="str">
        <f t="shared" si="227"/>
        <v/>
      </c>
      <c r="AH850" s="374" t="str">
        <f t="shared" si="228"/>
        <v/>
      </c>
      <c r="AI850" s="375" t="str">
        <f t="shared" si="229"/>
        <v/>
      </c>
      <c r="AJ850" s="375" t="str">
        <f t="shared" si="230"/>
        <v/>
      </c>
      <c r="AK850" s="375" t="str">
        <f t="shared" si="231"/>
        <v/>
      </c>
      <c r="AL850" s="375" t="str">
        <f t="shared" si="232"/>
        <v/>
      </c>
      <c r="AM850" s="375" t="str">
        <f t="shared" si="233"/>
        <v/>
      </c>
      <c r="AN850" s="376" t="str">
        <f>IF(AF850="","",IF(OR(AH850="",AH850="-"),"－",IF(OR(AM850=8,AM850=9),"",IF(OR(AJ850=3,AJ850=4,AJ850=5,AJ850=6),VLOOKUP(AH850,INDEX((係数_バス貨物_ガソリン,係数_バス貨物_CNG,係数_バス貨物_軽油,係数_バス貨物_メタノール,係数_バス貨物_LPG),MATCH(AL850,【参考】排出ガスレベル!$AI$4:$AI$671,1),1,AR850):INDEX((係数_バス貨物_ガソリン,係数_バス貨物_CNG,係数_バス貨物_軽油,係数_バス貨物_メタノール,係数_バス貨物_LPG),MATCH(AL850+1,【参考】排出ガスレベル!$AI$4:$AI$671,1)-1,5,AR850),2,FALSE),IF(OR(AJ850=1,AJ850=2),VLOOKUP(AH850,INDEX((係数_乗用_ガソリン,係数_乗用_CNG,係数_乗用_軽油,係数_乗用_メタノール,係数_乗用_LPG),1,1,AR850):INDEX((係数_乗用_ガソリン,係数_乗用_CNG,係数_乗用_軽油,係数_乗用_メタノール,係数_乗用_LPG),125,5,AR850),2,FALSE))))))</f>
        <v/>
      </c>
      <c r="AO850" s="376" t="str">
        <f>IF(T850="","",IF(OR(AH850="",AH850="-"),"－",IF(OR(AM850=8,AM850=9),"",IF(OR(AJ850=3,AJ850=4,AJ850=5,AJ850=6),VLOOKUP(AH850,INDEX((係数_バス貨物_ガソリン,係数_バス貨物_CNG,係数_バス貨物_軽油,係数_バス貨物_メタノール,係数_バス貨物_LPG),MATCH(AL850,【参考】排出ガスレベル!$AI$4:$AI$671,1),1,AR850):INDEX((係数_バス貨物_ガソリン,係数_バス貨物_CNG,係数_バス貨物_軽油,係数_バス貨物_メタノール,係数_バス貨物_LPG),MATCH(AL850+1,【参考】排出ガスレベル!$AI$4:$AI$671,1)-1,5,AR850),3,FALSE),IF(OR(AJ850=1,AJ850=2),VLOOKUP(AH850,INDEX((係数_乗用_ガソリン,係数_乗用_CNG,係数_乗用_軽油,係数_乗用_メタノール,係数_乗用_LPG),1,1,AR850):INDEX((係数_乗用_ガソリン,係数_乗用_CNG,係数_乗用_軽油,係数_乗用_メタノール,係数_乗用_LPG),125,5,AR850),3,FALSE))))))</f>
        <v/>
      </c>
      <c r="AP850" s="375" t="str">
        <f t="shared" si="234"/>
        <v/>
      </c>
      <c r="AQ850" s="444" t="str">
        <f t="shared" si="235"/>
        <v/>
      </c>
      <c r="AR850" s="375" t="str">
        <f t="shared" si="236"/>
        <v/>
      </c>
      <c r="AS850" s="377" t="str">
        <f t="shared" si="237"/>
        <v/>
      </c>
      <c r="AT850" s="378" t="str">
        <f t="shared" si="238"/>
        <v/>
      </c>
      <c r="AX850" s="625" t="b">
        <f t="shared" si="239"/>
        <v>0</v>
      </c>
      <c r="AY850" s="7" t="str">
        <f t="shared" si="240"/>
        <v>FALSEFALSEFALSE</v>
      </c>
      <c r="AZ850" s="626">
        <f t="shared" si="224"/>
        <v>0</v>
      </c>
      <c r="BA850" s="627" t="str">
        <f t="shared" si="241"/>
        <v/>
      </c>
      <c r="BB850" s="627">
        <f t="shared" si="225"/>
        <v>0</v>
      </c>
    </row>
    <row r="851" spans="1:54">
      <c r="A851" s="381">
        <v>794</v>
      </c>
      <c r="B851" s="117"/>
      <c r="C851" s="288"/>
      <c r="D851" s="289"/>
      <c r="E851" s="289"/>
      <c r="F851" s="290"/>
      <c r="G851" s="292"/>
      <c r="H851" s="116"/>
      <c r="I851" s="292"/>
      <c r="J851" s="116"/>
      <c r="K851" s="370"/>
      <c r="L851" s="370"/>
      <c r="M851" s="370"/>
      <c r="N851" s="371"/>
      <c r="O851" s="371"/>
      <c r="P851" s="371"/>
      <c r="Q851" s="371"/>
      <c r="R851" s="371"/>
      <c r="S851" s="371"/>
      <c r="T851" s="443"/>
      <c r="U851" s="539"/>
      <c r="V851" s="117"/>
      <c r="W851" s="118"/>
      <c r="X851" s="119"/>
      <c r="Y851" s="120"/>
      <c r="Z851" s="122"/>
      <c r="AA851" s="121"/>
      <c r="AB851" s="443"/>
      <c r="AC851" s="734"/>
      <c r="AD851" s="372"/>
      <c r="AE851" s="485"/>
      <c r="AF851" s="373" t="str">
        <f t="shared" si="226"/>
        <v/>
      </c>
      <c r="AG851" s="373" t="str">
        <f t="shared" si="227"/>
        <v/>
      </c>
      <c r="AH851" s="374" t="str">
        <f t="shared" si="228"/>
        <v/>
      </c>
      <c r="AI851" s="375" t="str">
        <f t="shared" si="229"/>
        <v/>
      </c>
      <c r="AJ851" s="375" t="str">
        <f t="shared" si="230"/>
        <v/>
      </c>
      <c r="AK851" s="375" t="str">
        <f t="shared" si="231"/>
        <v/>
      </c>
      <c r="AL851" s="375" t="str">
        <f t="shared" si="232"/>
        <v/>
      </c>
      <c r="AM851" s="375" t="str">
        <f t="shared" si="233"/>
        <v/>
      </c>
      <c r="AN851" s="376" t="str">
        <f>IF(AF851="","",IF(OR(AH851="",AH851="-"),"－",IF(OR(AM851=8,AM851=9),"",IF(OR(AJ851=3,AJ851=4,AJ851=5,AJ851=6),VLOOKUP(AH851,INDEX((係数_バス貨物_ガソリン,係数_バス貨物_CNG,係数_バス貨物_軽油,係数_バス貨物_メタノール,係数_バス貨物_LPG),MATCH(AL851,【参考】排出ガスレベル!$AI$4:$AI$671,1),1,AR851):INDEX((係数_バス貨物_ガソリン,係数_バス貨物_CNG,係数_バス貨物_軽油,係数_バス貨物_メタノール,係数_バス貨物_LPG),MATCH(AL851+1,【参考】排出ガスレベル!$AI$4:$AI$671,1)-1,5,AR851),2,FALSE),IF(OR(AJ851=1,AJ851=2),VLOOKUP(AH851,INDEX((係数_乗用_ガソリン,係数_乗用_CNG,係数_乗用_軽油,係数_乗用_メタノール,係数_乗用_LPG),1,1,AR851):INDEX((係数_乗用_ガソリン,係数_乗用_CNG,係数_乗用_軽油,係数_乗用_メタノール,係数_乗用_LPG),125,5,AR851),2,FALSE))))))</f>
        <v/>
      </c>
      <c r="AO851" s="376" t="str">
        <f>IF(T851="","",IF(OR(AH851="",AH851="-"),"－",IF(OR(AM851=8,AM851=9),"",IF(OR(AJ851=3,AJ851=4,AJ851=5,AJ851=6),VLOOKUP(AH851,INDEX((係数_バス貨物_ガソリン,係数_バス貨物_CNG,係数_バス貨物_軽油,係数_バス貨物_メタノール,係数_バス貨物_LPG),MATCH(AL851,【参考】排出ガスレベル!$AI$4:$AI$671,1),1,AR851):INDEX((係数_バス貨物_ガソリン,係数_バス貨物_CNG,係数_バス貨物_軽油,係数_バス貨物_メタノール,係数_バス貨物_LPG),MATCH(AL851+1,【参考】排出ガスレベル!$AI$4:$AI$671,1)-1,5,AR851),3,FALSE),IF(OR(AJ851=1,AJ851=2),VLOOKUP(AH851,INDEX((係数_乗用_ガソリン,係数_乗用_CNG,係数_乗用_軽油,係数_乗用_メタノール,係数_乗用_LPG),1,1,AR851):INDEX((係数_乗用_ガソリン,係数_乗用_CNG,係数_乗用_軽油,係数_乗用_メタノール,係数_乗用_LPG),125,5,AR851),3,FALSE))))))</f>
        <v/>
      </c>
      <c r="AP851" s="375" t="str">
        <f t="shared" si="234"/>
        <v/>
      </c>
      <c r="AQ851" s="444" t="str">
        <f t="shared" si="235"/>
        <v/>
      </c>
      <c r="AR851" s="375" t="str">
        <f t="shared" si="236"/>
        <v/>
      </c>
      <c r="AS851" s="377" t="str">
        <f t="shared" si="237"/>
        <v/>
      </c>
      <c r="AT851" s="378" t="str">
        <f t="shared" si="238"/>
        <v/>
      </c>
      <c r="AX851" s="625" t="b">
        <f t="shared" si="239"/>
        <v>0</v>
      </c>
      <c r="AY851" s="7" t="str">
        <f t="shared" si="240"/>
        <v>FALSEFALSEFALSE</v>
      </c>
      <c r="AZ851" s="626">
        <f t="shared" si="224"/>
        <v>0</v>
      </c>
      <c r="BA851" s="627" t="str">
        <f t="shared" si="241"/>
        <v/>
      </c>
      <c r="BB851" s="627">
        <f t="shared" si="225"/>
        <v>0</v>
      </c>
    </row>
    <row r="852" spans="1:54">
      <c r="A852" s="381">
        <v>795</v>
      </c>
      <c r="B852" s="117"/>
      <c r="C852" s="288"/>
      <c r="D852" s="289"/>
      <c r="E852" s="289"/>
      <c r="F852" s="290"/>
      <c r="G852" s="292"/>
      <c r="H852" s="116"/>
      <c r="I852" s="292"/>
      <c r="J852" s="116"/>
      <c r="K852" s="370"/>
      <c r="L852" s="370"/>
      <c r="M852" s="370"/>
      <c r="N852" s="371"/>
      <c r="O852" s="371"/>
      <c r="P852" s="371"/>
      <c r="Q852" s="371"/>
      <c r="R852" s="371"/>
      <c r="S852" s="371"/>
      <c r="T852" s="443"/>
      <c r="U852" s="539"/>
      <c r="V852" s="117"/>
      <c r="W852" s="118"/>
      <c r="X852" s="119"/>
      <c r="Y852" s="120"/>
      <c r="Z852" s="122"/>
      <c r="AA852" s="121"/>
      <c r="AB852" s="443"/>
      <c r="AC852" s="734"/>
      <c r="AD852" s="372"/>
      <c r="AE852" s="485"/>
      <c r="AF852" s="373" t="str">
        <f t="shared" si="226"/>
        <v/>
      </c>
      <c r="AG852" s="373" t="str">
        <f t="shared" si="227"/>
        <v/>
      </c>
      <c r="AH852" s="374" t="str">
        <f t="shared" si="228"/>
        <v/>
      </c>
      <c r="AI852" s="375" t="str">
        <f t="shared" si="229"/>
        <v/>
      </c>
      <c r="AJ852" s="375" t="str">
        <f t="shared" si="230"/>
        <v/>
      </c>
      <c r="AK852" s="375" t="str">
        <f t="shared" si="231"/>
        <v/>
      </c>
      <c r="AL852" s="375" t="str">
        <f t="shared" si="232"/>
        <v/>
      </c>
      <c r="AM852" s="375" t="str">
        <f t="shared" si="233"/>
        <v/>
      </c>
      <c r="AN852" s="376" t="str">
        <f>IF(AF852="","",IF(OR(AH852="",AH852="-"),"－",IF(OR(AM852=8,AM852=9),"",IF(OR(AJ852=3,AJ852=4,AJ852=5,AJ852=6),VLOOKUP(AH852,INDEX((係数_バス貨物_ガソリン,係数_バス貨物_CNG,係数_バス貨物_軽油,係数_バス貨物_メタノール,係数_バス貨物_LPG),MATCH(AL852,【参考】排出ガスレベル!$AI$4:$AI$671,1),1,AR852):INDEX((係数_バス貨物_ガソリン,係数_バス貨物_CNG,係数_バス貨物_軽油,係数_バス貨物_メタノール,係数_バス貨物_LPG),MATCH(AL852+1,【参考】排出ガスレベル!$AI$4:$AI$671,1)-1,5,AR852),2,FALSE),IF(OR(AJ852=1,AJ852=2),VLOOKUP(AH852,INDEX((係数_乗用_ガソリン,係数_乗用_CNG,係数_乗用_軽油,係数_乗用_メタノール,係数_乗用_LPG),1,1,AR852):INDEX((係数_乗用_ガソリン,係数_乗用_CNG,係数_乗用_軽油,係数_乗用_メタノール,係数_乗用_LPG),125,5,AR852),2,FALSE))))))</f>
        <v/>
      </c>
      <c r="AO852" s="376" t="str">
        <f>IF(T852="","",IF(OR(AH852="",AH852="-"),"－",IF(OR(AM852=8,AM852=9),"",IF(OR(AJ852=3,AJ852=4,AJ852=5,AJ852=6),VLOOKUP(AH852,INDEX((係数_バス貨物_ガソリン,係数_バス貨物_CNG,係数_バス貨物_軽油,係数_バス貨物_メタノール,係数_バス貨物_LPG),MATCH(AL852,【参考】排出ガスレベル!$AI$4:$AI$671,1),1,AR852):INDEX((係数_バス貨物_ガソリン,係数_バス貨物_CNG,係数_バス貨物_軽油,係数_バス貨物_メタノール,係数_バス貨物_LPG),MATCH(AL852+1,【参考】排出ガスレベル!$AI$4:$AI$671,1)-1,5,AR852),3,FALSE),IF(OR(AJ852=1,AJ852=2),VLOOKUP(AH852,INDEX((係数_乗用_ガソリン,係数_乗用_CNG,係数_乗用_軽油,係数_乗用_メタノール,係数_乗用_LPG),1,1,AR852):INDEX((係数_乗用_ガソリン,係数_乗用_CNG,係数_乗用_軽油,係数_乗用_メタノール,係数_乗用_LPG),125,5,AR852),3,FALSE))))))</f>
        <v/>
      </c>
      <c r="AP852" s="375" t="str">
        <f t="shared" si="234"/>
        <v/>
      </c>
      <c r="AQ852" s="444" t="str">
        <f t="shared" si="235"/>
        <v/>
      </c>
      <c r="AR852" s="375" t="str">
        <f t="shared" si="236"/>
        <v/>
      </c>
      <c r="AS852" s="377" t="str">
        <f t="shared" si="237"/>
        <v/>
      </c>
      <c r="AT852" s="378" t="str">
        <f t="shared" si="238"/>
        <v/>
      </c>
      <c r="AX852" s="625" t="b">
        <f t="shared" si="239"/>
        <v>0</v>
      </c>
      <c r="AY852" s="7" t="str">
        <f t="shared" si="240"/>
        <v>FALSEFALSEFALSE</v>
      </c>
      <c r="AZ852" s="626">
        <f t="shared" si="224"/>
        <v>0</v>
      </c>
      <c r="BA852" s="627" t="str">
        <f t="shared" si="241"/>
        <v/>
      </c>
      <c r="BB852" s="627">
        <f t="shared" si="225"/>
        <v>0</v>
      </c>
    </row>
    <row r="853" spans="1:54">
      <c r="A853" s="381">
        <v>796</v>
      </c>
      <c r="B853" s="117"/>
      <c r="C853" s="288"/>
      <c r="D853" s="289"/>
      <c r="E853" s="289"/>
      <c r="F853" s="290"/>
      <c r="G853" s="292"/>
      <c r="H853" s="116"/>
      <c r="I853" s="292"/>
      <c r="J853" s="116"/>
      <c r="K853" s="370"/>
      <c r="L853" s="370"/>
      <c r="M853" s="370"/>
      <c r="N853" s="371"/>
      <c r="O853" s="371"/>
      <c r="P853" s="371"/>
      <c r="Q853" s="371"/>
      <c r="R853" s="371"/>
      <c r="S853" s="371"/>
      <c r="T853" s="443"/>
      <c r="U853" s="539"/>
      <c r="V853" s="117"/>
      <c r="W853" s="118"/>
      <c r="X853" s="119"/>
      <c r="Y853" s="120"/>
      <c r="Z853" s="122"/>
      <c r="AA853" s="121"/>
      <c r="AB853" s="443"/>
      <c r="AC853" s="734"/>
      <c r="AD853" s="372"/>
      <c r="AE853" s="485"/>
      <c r="AF853" s="373" t="str">
        <f t="shared" si="226"/>
        <v/>
      </c>
      <c r="AG853" s="373" t="str">
        <f t="shared" si="227"/>
        <v/>
      </c>
      <c r="AH853" s="374" t="str">
        <f t="shared" si="228"/>
        <v/>
      </c>
      <c r="AI853" s="375" t="str">
        <f t="shared" si="229"/>
        <v/>
      </c>
      <c r="AJ853" s="375" t="str">
        <f t="shared" si="230"/>
        <v/>
      </c>
      <c r="AK853" s="375" t="str">
        <f t="shared" si="231"/>
        <v/>
      </c>
      <c r="AL853" s="375" t="str">
        <f t="shared" si="232"/>
        <v/>
      </c>
      <c r="AM853" s="375" t="str">
        <f t="shared" si="233"/>
        <v/>
      </c>
      <c r="AN853" s="376" t="str">
        <f>IF(AF853="","",IF(OR(AH853="",AH853="-"),"－",IF(OR(AM853=8,AM853=9),"",IF(OR(AJ853=3,AJ853=4,AJ853=5,AJ853=6),VLOOKUP(AH853,INDEX((係数_バス貨物_ガソリン,係数_バス貨物_CNG,係数_バス貨物_軽油,係数_バス貨物_メタノール,係数_バス貨物_LPG),MATCH(AL853,【参考】排出ガスレベル!$AI$4:$AI$671,1),1,AR853):INDEX((係数_バス貨物_ガソリン,係数_バス貨物_CNG,係数_バス貨物_軽油,係数_バス貨物_メタノール,係数_バス貨物_LPG),MATCH(AL853+1,【参考】排出ガスレベル!$AI$4:$AI$671,1)-1,5,AR853),2,FALSE),IF(OR(AJ853=1,AJ853=2),VLOOKUP(AH853,INDEX((係数_乗用_ガソリン,係数_乗用_CNG,係数_乗用_軽油,係数_乗用_メタノール,係数_乗用_LPG),1,1,AR853):INDEX((係数_乗用_ガソリン,係数_乗用_CNG,係数_乗用_軽油,係数_乗用_メタノール,係数_乗用_LPG),125,5,AR853),2,FALSE))))))</f>
        <v/>
      </c>
      <c r="AO853" s="376" t="str">
        <f>IF(T853="","",IF(OR(AH853="",AH853="-"),"－",IF(OR(AM853=8,AM853=9),"",IF(OR(AJ853=3,AJ853=4,AJ853=5,AJ853=6),VLOOKUP(AH853,INDEX((係数_バス貨物_ガソリン,係数_バス貨物_CNG,係数_バス貨物_軽油,係数_バス貨物_メタノール,係数_バス貨物_LPG),MATCH(AL853,【参考】排出ガスレベル!$AI$4:$AI$671,1),1,AR853):INDEX((係数_バス貨物_ガソリン,係数_バス貨物_CNG,係数_バス貨物_軽油,係数_バス貨物_メタノール,係数_バス貨物_LPG),MATCH(AL853+1,【参考】排出ガスレベル!$AI$4:$AI$671,1)-1,5,AR853),3,FALSE),IF(OR(AJ853=1,AJ853=2),VLOOKUP(AH853,INDEX((係数_乗用_ガソリン,係数_乗用_CNG,係数_乗用_軽油,係数_乗用_メタノール,係数_乗用_LPG),1,1,AR853):INDEX((係数_乗用_ガソリン,係数_乗用_CNG,係数_乗用_軽油,係数_乗用_メタノール,係数_乗用_LPG),125,5,AR853),3,FALSE))))))</f>
        <v/>
      </c>
      <c r="AP853" s="375" t="str">
        <f t="shared" si="234"/>
        <v/>
      </c>
      <c r="AQ853" s="444" t="str">
        <f t="shared" si="235"/>
        <v/>
      </c>
      <c r="AR853" s="375" t="str">
        <f t="shared" si="236"/>
        <v/>
      </c>
      <c r="AS853" s="377" t="str">
        <f t="shared" si="237"/>
        <v/>
      </c>
      <c r="AT853" s="378" t="str">
        <f t="shared" si="238"/>
        <v/>
      </c>
      <c r="AX853" s="625" t="b">
        <f t="shared" si="239"/>
        <v>0</v>
      </c>
      <c r="AY853" s="7" t="str">
        <f t="shared" si="240"/>
        <v>FALSEFALSEFALSE</v>
      </c>
      <c r="AZ853" s="626">
        <f t="shared" si="224"/>
        <v>0</v>
      </c>
      <c r="BA853" s="627" t="str">
        <f t="shared" si="241"/>
        <v/>
      </c>
      <c r="BB853" s="627">
        <f t="shared" si="225"/>
        <v>0</v>
      </c>
    </row>
    <row r="854" spans="1:54">
      <c r="A854" s="381">
        <v>797</v>
      </c>
      <c r="B854" s="117"/>
      <c r="C854" s="288"/>
      <c r="D854" s="289"/>
      <c r="E854" s="289"/>
      <c r="F854" s="290"/>
      <c r="G854" s="292"/>
      <c r="H854" s="116"/>
      <c r="I854" s="292"/>
      <c r="J854" s="116"/>
      <c r="K854" s="370"/>
      <c r="L854" s="370"/>
      <c r="M854" s="370"/>
      <c r="N854" s="371"/>
      <c r="O854" s="371"/>
      <c r="P854" s="371"/>
      <c r="Q854" s="371"/>
      <c r="R854" s="371"/>
      <c r="S854" s="371"/>
      <c r="T854" s="443"/>
      <c r="U854" s="539"/>
      <c r="V854" s="117"/>
      <c r="W854" s="118"/>
      <c r="X854" s="119"/>
      <c r="Y854" s="120"/>
      <c r="Z854" s="122"/>
      <c r="AA854" s="121"/>
      <c r="AB854" s="443"/>
      <c r="AC854" s="734"/>
      <c r="AD854" s="372"/>
      <c r="AE854" s="485"/>
      <c r="AF854" s="373" t="str">
        <f t="shared" si="226"/>
        <v/>
      </c>
      <c r="AG854" s="373" t="str">
        <f t="shared" si="227"/>
        <v/>
      </c>
      <c r="AH854" s="374" t="str">
        <f t="shared" si="228"/>
        <v/>
      </c>
      <c r="AI854" s="375" t="str">
        <f t="shared" si="229"/>
        <v/>
      </c>
      <c r="AJ854" s="375" t="str">
        <f t="shared" si="230"/>
        <v/>
      </c>
      <c r="AK854" s="375" t="str">
        <f t="shared" si="231"/>
        <v/>
      </c>
      <c r="AL854" s="375" t="str">
        <f t="shared" si="232"/>
        <v/>
      </c>
      <c r="AM854" s="375" t="str">
        <f t="shared" si="233"/>
        <v/>
      </c>
      <c r="AN854" s="376" t="str">
        <f>IF(AF854="","",IF(OR(AH854="",AH854="-"),"－",IF(OR(AM854=8,AM854=9),"",IF(OR(AJ854=3,AJ854=4,AJ854=5,AJ854=6),VLOOKUP(AH854,INDEX((係数_バス貨物_ガソリン,係数_バス貨物_CNG,係数_バス貨物_軽油,係数_バス貨物_メタノール,係数_バス貨物_LPG),MATCH(AL854,【参考】排出ガスレベル!$AI$4:$AI$671,1),1,AR854):INDEX((係数_バス貨物_ガソリン,係数_バス貨物_CNG,係数_バス貨物_軽油,係数_バス貨物_メタノール,係数_バス貨物_LPG),MATCH(AL854+1,【参考】排出ガスレベル!$AI$4:$AI$671,1)-1,5,AR854),2,FALSE),IF(OR(AJ854=1,AJ854=2),VLOOKUP(AH854,INDEX((係数_乗用_ガソリン,係数_乗用_CNG,係数_乗用_軽油,係数_乗用_メタノール,係数_乗用_LPG),1,1,AR854):INDEX((係数_乗用_ガソリン,係数_乗用_CNG,係数_乗用_軽油,係数_乗用_メタノール,係数_乗用_LPG),125,5,AR854),2,FALSE))))))</f>
        <v/>
      </c>
      <c r="AO854" s="376" t="str">
        <f>IF(T854="","",IF(OR(AH854="",AH854="-"),"－",IF(OR(AM854=8,AM854=9),"",IF(OR(AJ854=3,AJ854=4,AJ854=5,AJ854=6),VLOOKUP(AH854,INDEX((係数_バス貨物_ガソリン,係数_バス貨物_CNG,係数_バス貨物_軽油,係数_バス貨物_メタノール,係数_バス貨物_LPG),MATCH(AL854,【参考】排出ガスレベル!$AI$4:$AI$671,1),1,AR854):INDEX((係数_バス貨物_ガソリン,係数_バス貨物_CNG,係数_バス貨物_軽油,係数_バス貨物_メタノール,係数_バス貨物_LPG),MATCH(AL854+1,【参考】排出ガスレベル!$AI$4:$AI$671,1)-1,5,AR854),3,FALSE),IF(OR(AJ854=1,AJ854=2),VLOOKUP(AH854,INDEX((係数_乗用_ガソリン,係数_乗用_CNG,係数_乗用_軽油,係数_乗用_メタノール,係数_乗用_LPG),1,1,AR854):INDEX((係数_乗用_ガソリン,係数_乗用_CNG,係数_乗用_軽油,係数_乗用_メタノール,係数_乗用_LPG),125,5,AR854),3,FALSE))))))</f>
        <v/>
      </c>
      <c r="AP854" s="375" t="str">
        <f t="shared" si="234"/>
        <v/>
      </c>
      <c r="AQ854" s="444" t="str">
        <f t="shared" si="235"/>
        <v/>
      </c>
      <c r="AR854" s="375" t="str">
        <f t="shared" si="236"/>
        <v/>
      </c>
      <c r="AS854" s="377" t="str">
        <f t="shared" si="237"/>
        <v/>
      </c>
      <c r="AT854" s="378" t="str">
        <f t="shared" si="238"/>
        <v/>
      </c>
      <c r="AX854" s="625" t="b">
        <f t="shared" si="239"/>
        <v>0</v>
      </c>
      <c r="AY854" s="7" t="str">
        <f t="shared" si="240"/>
        <v>FALSEFALSEFALSE</v>
      </c>
      <c r="AZ854" s="626">
        <f t="shared" si="224"/>
        <v>0</v>
      </c>
      <c r="BA854" s="627" t="str">
        <f t="shared" si="241"/>
        <v/>
      </c>
      <c r="BB854" s="627">
        <f t="shared" si="225"/>
        <v>0</v>
      </c>
    </row>
    <row r="855" spans="1:54">
      <c r="A855" s="381">
        <v>798</v>
      </c>
      <c r="B855" s="117"/>
      <c r="C855" s="288"/>
      <c r="D855" s="289"/>
      <c r="E855" s="289"/>
      <c r="F855" s="290"/>
      <c r="G855" s="292"/>
      <c r="H855" s="116"/>
      <c r="I855" s="292"/>
      <c r="J855" s="116"/>
      <c r="K855" s="370"/>
      <c r="L855" s="370"/>
      <c r="M855" s="370"/>
      <c r="N855" s="371"/>
      <c r="O855" s="371"/>
      <c r="P855" s="371"/>
      <c r="Q855" s="371"/>
      <c r="R855" s="371"/>
      <c r="S855" s="371"/>
      <c r="T855" s="443"/>
      <c r="U855" s="539"/>
      <c r="V855" s="117"/>
      <c r="W855" s="118"/>
      <c r="X855" s="119"/>
      <c r="Y855" s="120"/>
      <c r="Z855" s="122"/>
      <c r="AA855" s="121"/>
      <c r="AB855" s="443"/>
      <c r="AC855" s="734"/>
      <c r="AD855" s="372"/>
      <c r="AE855" s="485"/>
      <c r="AF855" s="373" t="str">
        <f t="shared" si="226"/>
        <v/>
      </c>
      <c r="AG855" s="373" t="str">
        <f t="shared" si="227"/>
        <v/>
      </c>
      <c r="AH855" s="374" t="str">
        <f t="shared" si="228"/>
        <v/>
      </c>
      <c r="AI855" s="375" t="str">
        <f t="shared" si="229"/>
        <v/>
      </c>
      <c r="AJ855" s="375" t="str">
        <f t="shared" si="230"/>
        <v/>
      </c>
      <c r="AK855" s="375" t="str">
        <f t="shared" si="231"/>
        <v/>
      </c>
      <c r="AL855" s="375" t="str">
        <f t="shared" si="232"/>
        <v/>
      </c>
      <c r="AM855" s="375" t="str">
        <f t="shared" si="233"/>
        <v/>
      </c>
      <c r="AN855" s="376" t="str">
        <f>IF(AF855="","",IF(OR(AH855="",AH855="-"),"－",IF(OR(AM855=8,AM855=9),"",IF(OR(AJ855=3,AJ855=4,AJ855=5,AJ855=6),VLOOKUP(AH855,INDEX((係数_バス貨物_ガソリン,係数_バス貨物_CNG,係数_バス貨物_軽油,係数_バス貨物_メタノール,係数_バス貨物_LPG),MATCH(AL855,【参考】排出ガスレベル!$AI$4:$AI$671,1),1,AR855):INDEX((係数_バス貨物_ガソリン,係数_バス貨物_CNG,係数_バス貨物_軽油,係数_バス貨物_メタノール,係数_バス貨物_LPG),MATCH(AL855+1,【参考】排出ガスレベル!$AI$4:$AI$671,1)-1,5,AR855),2,FALSE),IF(OR(AJ855=1,AJ855=2),VLOOKUP(AH855,INDEX((係数_乗用_ガソリン,係数_乗用_CNG,係数_乗用_軽油,係数_乗用_メタノール,係数_乗用_LPG),1,1,AR855):INDEX((係数_乗用_ガソリン,係数_乗用_CNG,係数_乗用_軽油,係数_乗用_メタノール,係数_乗用_LPG),125,5,AR855),2,FALSE))))))</f>
        <v/>
      </c>
      <c r="AO855" s="376" t="str">
        <f>IF(T855="","",IF(OR(AH855="",AH855="-"),"－",IF(OR(AM855=8,AM855=9),"",IF(OR(AJ855=3,AJ855=4,AJ855=5,AJ855=6),VLOOKUP(AH855,INDEX((係数_バス貨物_ガソリン,係数_バス貨物_CNG,係数_バス貨物_軽油,係数_バス貨物_メタノール,係数_バス貨物_LPG),MATCH(AL855,【参考】排出ガスレベル!$AI$4:$AI$671,1),1,AR855):INDEX((係数_バス貨物_ガソリン,係数_バス貨物_CNG,係数_バス貨物_軽油,係数_バス貨物_メタノール,係数_バス貨物_LPG),MATCH(AL855+1,【参考】排出ガスレベル!$AI$4:$AI$671,1)-1,5,AR855),3,FALSE),IF(OR(AJ855=1,AJ855=2),VLOOKUP(AH855,INDEX((係数_乗用_ガソリン,係数_乗用_CNG,係数_乗用_軽油,係数_乗用_メタノール,係数_乗用_LPG),1,1,AR855):INDEX((係数_乗用_ガソリン,係数_乗用_CNG,係数_乗用_軽油,係数_乗用_メタノール,係数_乗用_LPG),125,5,AR855),3,FALSE))))))</f>
        <v/>
      </c>
      <c r="AP855" s="375" t="str">
        <f t="shared" si="234"/>
        <v/>
      </c>
      <c r="AQ855" s="444" t="str">
        <f t="shared" si="235"/>
        <v/>
      </c>
      <c r="AR855" s="375" t="str">
        <f t="shared" si="236"/>
        <v/>
      </c>
      <c r="AS855" s="377" t="str">
        <f t="shared" si="237"/>
        <v/>
      </c>
      <c r="AT855" s="378" t="str">
        <f t="shared" si="238"/>
        <v/>
      </c>
      <c r="AX855" s="625" t="b">
        <f t="shared" si="239"/>
        <v>0</v>
      </c>
      <c r="AY855" s="7" t="str">
        <f t="shared" si="240"/>
        <v>FALSEFALSEFALSE</v>
      </c>
      <c r="AZ855" s="626">
        <f t="shared" si="224"/>
        <v>0</v>
      </c>
      <c r="BA855" s="627" t="str">
        <f t="shared" si="241"/>
        <v/>
      </c>
      <c r="BB855" s="627">
        <f t="shared" si="225"/>
        <v>0</v>
      </c>
    </row>
    <row r="856" spans="1:54">
      <c r="A856" s="381">
        <v>799</v>
      </c>
      <c r="B856" s="117"/>
      <c r="C856" s="288"/>
      <c r="D856" s="289"/>
      <c r="E856" s="289"/>
      <c r="F856" s="290"/>
      <c r="G856" s="292"/>
      <c r="H856" s="116"/>
      <c r="I856" s="292"/>
      <c r="J856" s="116"/>
      <c r="K856" s="370"/>
      <c r="L856" s="370"/>
      <c r="M856" s="370"/>
      <c r="N856" s="371"/>
      <c r="O856" s="371"/>
      <c r="P856" s="371"/>
      <c r="Q856" s="371"/>
      <c r="R856" s="371"/>
      <c r="S856" s="371"/>
      <c r="T856" s="443"/>
      <c r="U856" s="539"/>
      <c r="V856" s="117"/>
      <c r="W856" s="118"/>
      <c r="X856" s="119"/>
      <c r="Y856" s="120"/>
      <c r="Z856" s="122"/>
      <c r="AA856" s="121"/>
      <c r="AB856" s="443"/>
      <c r="AC856" s="734"/>
      <c r="AD856" s="372"/>
      <c r="AE856" s="485"/>
      <c r="AF856" s="373" t="str">
        <f t="shared" si="226"/>
        <v/>
      </c>
      <c r="AG856" s="373" t="str">
        <f t="shared" si="227"/>
        <v/>
      </c>
      <c r="AH856" s="374" t="str">
        <f t="shared" si="228"/>
        <v/>
      </c>
      <c r="AI856" s="375" t="str">
        <f t="shared" si="229"/>
        <v/>
      </c>
      <c r="AJ856" s="375" t="str">
        <f t="shared" si="230"/>
        <v/>
      </c>
      <c r="AK856" s="375" t="str">
        <f t="shared" si="231"/>
        <v/>
      </c>
      <c r="AL856" s="375" t="str">
        <f t="shared" si="232"/>
        <v/>
      </c>
      <c r="AM856" s="375" t="str">
        <f t="shared" si="233"/>
        <v/>
      </c>
      <c r="AN856" s="376" t="str">
        <f>IF(AF856="","",IF(OR(AH856="",AH856="-"),"－",IF(OR(AM856=8,AM856=9),"",IF(OR(AJ856=3,AJ856=4,AJ856=5,AJ856=6),VLOOKUP(AH856,INDEX((係数_バス貨物_ガソリン,係数_バス貨物_CNG,係数_バス貨物_軽油,係数_バス貨物_メタノール,係数_バス貨物_LPG),MATCH(AL856,【参考】排出ガスレベル!$AI$4:$AI$671,1),1,AR856):INDEX((係数_バス貨物_ガソリン,係数_バス貨物_CNG,係数_バス貨物_軽油,係数_バス貨物_メタノール,係数_バス貨物_LPG),MATCH(AL856+1,【参考】排出ガスレベル!$AI$4:$AI$671,1)-1,5,AR856),2,FALSE),IF(OR(AJ856=1,AJ856=2),VLOOKUP(AH856,INDEX((係数_乗用_ガソリン,係数_乗用_CNG,係数_乗用_軽油,係数_乗用_メタノール,係数_乗用_LPG),1,1,AR856):INDEX((係数_乗用_ガソリン,係数_乗用_CNG,係数_乗用_軽油,係数_乗用_メタノール,係数_乗用_LPG),125,5,AR856),2,FALSE))))))</f>
        <v/>
      </c>
      <c r="AO856" s="376" t="str">
        <f>IF(T856="","",IF(OR(AH856="",AH856="-"),"－",IF(OR(AM856=8,AM856=9),"",IF(OR(AJ856=3,AJ856=4,AJ856=5,AJ856=6),VLOOKUP(AH856,INDEX((係数_バス貨物_ガソリン,係数_バス貨物_CNG,係数_バス貨物_軽油,係数_バス貨物_メタノール,係数_バス貨物_LPG),MATCH(AL856,【参考】排出ガスレベル!$AI$4:$AI$671,1),1,AR856):INDEX((係数_バス貨物_ガソリン,係数_バス貨物_CNG,係数_バス貨物_軽油,係数_バス貨物_メタノール,係数_バス貨物_LPG),MATCH(AL856+1,【参考】排出ガスレベル!$AI$4:$AI$671,1)-1,5,AR856),3,FALSE),IF(OR(AJ856=1,AJ856=2),VLOOKUP(AH856,INDEX((係数_乗用_ガソリン,係数_乗用_CNG,係数_乗用_軽油,係数_乗用_メタノール,係数_乗用_LPG),1,1,AR856):INDEX((係数_乗用_ガソリン,係数_乗用_CNG,係数_乗用_軽油,係数_乗用_メタノール,係数_乗用_LPG),125,5,AR856),3,FALSE))))))</f>
        <v/>
      </c>
      <c r="AP856" s="375" t="str">
        <f t="shared" si="234"/>
        <v/>
      </c>
      <c r="AQ856" s="444" t="str">
        <f t="shared" si="235"/>
        <v/>
      </c>
      <c r="AR856" s="375" t="str">
        <f t="shared" si="236"/>
        <v/>
      </c>
      <c r="AS856" s="377" t="str">
        <f t="shared" si="237"/>
        <v/>
      </c>
      <c r="AT856" s="378" t="str">
        <f t="shared" si="238"/>
        <v/>
      </c>
      <c r="AX856" s="625" t="b">
        <f t="shared" si="239"/>
        <v>0</v>
      </c>
      <c r="AY856" s="7" t="str">
        <f t="shared" si="240"/>
        <v>FALSEFALSEFALSE</v>
      </c>
      <c r="AZ856" s="626">
        <f t="shared" si="224"/>
        <v>0</v>
      </c>
      <c r="BA856" s="627" t="str">
        <f t="shared" si="241"/>
        <v/>
      </c>
      <c r="BB856" s="627">
        <f t="shared" si="225"/>
        <v>0</v>
      </c>
    </row>
    <row r="857" spans="1:54">
      <c r="A857" s="381">
        <v>800</v>
      </c>
      <c r="B857" s="117"/>
      <c r="C857" s="288"/>
      <c r="D857" s="289"/>
      <c r="E857" s="289"/>
      <c r="F857" s="290"/>
      <c r="G857" s="292"/>
      <c r="H857" s="116"/>
      <c r="I857" s="292"/>
      <c r="J857" s="116"/>
      <c r="K857" s="370"/>
      <c r="L857" s="370"/>
      <c r="M857" s="370"/>
      <c r="N857" s="371"/>
      <c r="O857" s="371"/>
      <c r="P857" s="371"/>
      <c r="Q857" s="371"/>
      <c r="R857" s="371"/>
      <c r="S857" s="371"/>
      <c r="T857" s="443"/>
      <c r="U857" s="539"/>
      <c r="V857" s="117"/>
      <c r="W857" s="118"/>
      <c r="X857" s="119"/>
      <c r="Y857" s="120"/>
      <c r="Z857" s="122"/>
      <c r="AA857" s="121"/>
      <c r="AB857" s="443"/>
      <c r="AC857" s="734"/>
      <c r="AD857" s="372"/>
      <c r="AE857" s="485"/>
      <c r="AF857" s="373" t="str">
        <f t="shared" si="226"/>
        <v/>
      </c>
      <c r="AG857" s="373" t="str">
        <f t="shared" si="227"/>
        <v/>
      </c>
      <c r="AH857" s="374" t="str">
        <f t="shared" si="228"/>
        <v/>
      </c>
      <c r="AI857" s="375" t="str">
        <f t="shared" si="229"/>
        <v/>
      </c>
      <c r="AJ857" s="375" t="str">
        <f t="shared" si="230"/>
        <v/>
      </c>
      <c r="AK857" s="375" t="str">
        <f t="shared" si="231"/>
        <v/>
      </c>
      <c r="AL857" s="375" t="str">
        <f t="shared" si="232"/>
        <v/>
      </c>
      <c r="AM857" s="375" t="str">
        <f t="shared" si="233"/>
        <v/>
      </c>
      <c r="AN857" s="376" t="str">
        <f>IF(AF857="","",IF(OR(AH857="",AH857="-"),"－",IF(OR(AM857=8,AM857=9),"",IF(OR(AJ857=3,AJ857=4,AJ857=5,AJ857=6),VLOOKUP(AH857,INDEX((係数_バス貨物_ガソリン,係数_バス貨物_CNG,係数_バス貨物_軽油,係数_バス貨物_メタノール,係数_バス貨物_LPG),MATCH(AL857,【参考】排出ガスレベル!$AI$4:$AI$671,1),1,AR857):INDEX((係数_バス貨物_ガソリン,係数_バス貨物_CNG,係数_バス貨物_軽油,係数_バス貨物_メタノール,係数_バス貨物_LPG),MATCH(AL857+1,【参考】排出ガスレベル!$AI$4:$AI$671,1)-1,5,AR857),2,FALSE),IF(OR(AJ857=1,AJ857=2),VLOOKUP(AH857,INDEX((係数_乗用_ガソリン,係数_乗用_CNG,係数_乗用_軽油,係数_乗用_メタノール,係数_乗用_LPG),1,1,AR857):INDEX((係数_乗用_ガソリン,係数_乗用_CNG,係数_乗用_軽油,係数_乗用_メタノール,係数_乗用_LPG),125,5,AR857),2,FALSE))))))</f>
        <v/>
      </c>
      <c r="AO857" s="376" t="str">
        <f>IF(T857="","",IF(OR(AH857="",AH857="-"),"－",IF(OR(AM857=8,AM857=9),"",IF(OR(AJ857=3,AJ857=4,AJ857=5,AJ857=6),VLOOKUP(AH857,INDEX((係数_バス貨物_ガソリン,係数_バス貨物_CNG,係数_バス貨物_軽油,係数_バス貨物_メタノール,係数_バス貨物_LPG),MATCH(AL857,【参考】排出ガスレベル!$AI$4:$AI$671,1),1,AR857):INDEX((係数_バス貨物_ガソリン,係数_バス貨物_CNG,係数_バス貨物_軽油,係数_バス貨物_メタノール,係数_バス貨物_LPG),MATCH(AL857+1,【参考】排出ガスレベル!$AI$4:$AI$671,1)-1,5,AR857),3,FALSE),IF(OR(AJ857=1,AJ857=2),VLOOKUP(AH857,INDEX((係数_乗用_ガソリン,係数_乗用_CNG,係数_乗用_軽油,係数_乗用_メタノール,係数_乗用_LPG),1,1,AR857):INDEX((係数_乗用_ガソリン,係数_乗用_CNG,係数_乗用_軽油,係数_乗用_メタノール,係数_乗用_LPG),125,5,AR857),3,FALSE))))))</f>
        <v/>
      </c>
      <c r="AP857" s="375" t="str">
        <f t="shared" si="234"/>
        <v/>
      </c>
      <c r="AQ857" s="444" t="str">
        <f t="shared" si="235"/>
        <v/>
      </c>
      <c r="AR857" s="375" t="str">
        <f t="shared" si="236"/>
        <v/>
      </c>
      <c r="AS857" s="377" t="str">
        <f t="shared" si="237"/>
        <v/>
      </c>
      <c r="AT857" s="378" t="str">
        <f t="shared" si="238"/>
        <v/>
      </c>
      <c r="AX857" s="625" t="b">
        <f t="shared" si="239"/>
        <v>0</v>
      </c>
      <c r="AY857" s="7" t="str">
        <f t="shared" si="240"/>
        <v>FALSEFALSEFALSE</v>
      </c>
      <c r="AZ857" s="626">
        <f t="shared" si="224"/>
        <v>0</v>
      </c>
      <c r="BA857" s="627" t="str">
        <f t="shared" si="241"/>
        <v/>
      </c>
      <c r="BB857" s="627">
        <f t="shared" si="225"/>
        <v>0</v>
      </c>
    </row>
    <row r="858" spans="1:54">
      <c r="A858" s="381">
        <v>801</v>
      </c>
      <c r="B858" s="117"/>
      <c r="C858" s="288"/>
      <c r="D858" s="289"/>
      <c r="E858" s="289"/>
      <c r="F858" s="290"/>
      <c r="G858" s="292"/>
      <c r="H858" s="116"/>
      <c r="I858" s="292"/>
      <c r="J858" s="116"/>
      <c r="K858" s="370"/>
      <c r="L858" s="370"/>
      <c r="M858" s="370"/>
      <c r="N858" s="371"/>
      <c r="O858" s="371"/>
      <c r="P858" s="371"/>
      <c r="Q858" s="371"/>
      <c r="R858" s="371"/>
      <c r="S858" s="371"/>
      <c r="T858" s="443"/>
      <c r="U858" s="539"/>
      <c r="V858" s="117"/>
      <c r="W858" s="118"/>
      <c r="X858" s="119"/>
      <c r="Y858" s="120"/>
      <c r="Z858" s="122"/>
      <c r="AA858" s="121"/>
      <c r="AB858" s="443"/>
      <c r="AC858" s="734"/>
      <c r="AD858" s="372"/>
      <c r="AE858" s="485"/>
      <c r="AF858" s="373" t="str">
        <f t="shared" si="226"/>
        <v/>
      </c>
      <c r="AG858" s="373" t="str">
        <f t="shared" si="227"/>
        <v/>
      </c>
      <c r="AH858" s="374" t="str">
        <f t="shared" si="228"/>
        <v/>
      </c>
      <c r="AI858" s="375" t="str">
        <f t="shared" si="229"/>
        <v/>
      </c>
      <c r="AJ858" s="375" t="str">
        <f t="shared" si="230"/>
        <v/>
      </c>
      <c r="AK858" s="375" t="str">
        <f t="shared" si="231"/>
        <v/>
      </c>
      <c r="AL858" s="375" t="str">
        <f t="shared" si="232"/>
        <v/>
      </c>
      <c r="AM858" s="375" t="str">
        <f t="shared" si="233"/>
        <v/>
      </c>
      <c r="AN858" s="376" t="str">
        <f>IF(AF858="","",IF(OR(AH858="",AH858="-"),"－",IF(OR(AM858=8,AM858=9),"",IF(OR(AJ858=3,AJ858=4,AJ858=5,AJ858=6),VLOOKUP(AH858,INDEX((係数_バス貨物_ガソリン,係数_バス貨物_CNG,係数_バス貨物_軽油,係数_バス貨物_メタノール,係数_バス貨物_LPG),MATCH(AL858,【参考】排出ガスレベル!$AI$4:$AI$671,1),1,AR858):INDEX((係数_バス貨物_ガソリン,係数_バス貨物_CNG,係数_バス貨物_軽油,係数_バス貨物_メタノール,係数_バス貨物_LPG),MATCH(AL858+1,【参考】排出ガスレベル!$AI$4:$AI$671,1)-1,5,AR858),2,FALSE),IF(OR(AJ858=1,AJ858=2),VLOOKUP(AH858,INDEX((係数_乗用_ガソリン,係数_乗用_CNG,係数_乗用_軽油,係数_乗用_メタノール,係数_乗用_LPG),1,1,AR858):INDEX((係数_乗用_ガソリン,係数_乗用_CNG,係数_乗用_軽油,係数_乗用_メタノール,係数_乗用_LPG),125,5,AR858),2,FALSE))))))</f>
        <v/>
      </c>
      <c r="AO858" s="376" t="str">
        <f>IF(T858="","",IF(OR(AH858="",AH858="-"),"－",IF(OR(AM858=8,AM858=9),"",IF(OR(AJ858=3,AJ858=4,AJ858=5,AJ858=6),VLOOKUP(AH858,INDEX((係数_バス貨物_ガソリン,係数_バス貨物_CNG,係数_バス貨物_軽油,係数_バス貨物_メタノール,係数_バス貨物_LPG),MATCH(AL858,【参考】排出ガスレベル!$AI$4:$AI$671,1),1,AR858):INDEX((係数_バス貨物_ガソリン,係数_バス貨物_CNG,係数_バス貨物_軽油,係数_バス貨物_メタノール,係数_バス貨物_LPG),MATCH(AL858+1,【参考】排出ガスレベル!$AI$4:$AI$671,1)-1,5,AR858),3,FALSE),IF(OR(AJ858=1,AJ858=2),VLOOKUP(AH858,INDEX((係数_乗用_ガソリン,係数_乗用_CNG,係数_乗用_軽油,係数_乗用_メタノール,係数_乗用_LPG),1,1,AR858):INDEX((係数_乗用_ガソリン,係数_乗用_CNG,係数_乗用_軽油,係数_乗用_メタノール,係数_乗用_LPG),125,5,AR858),3,FALSE))))))</f>
        <v/>
      </c>
      <c r="AP858" s="375" t="str">
        <f t="shared" si="234"/>
        <v/>
      </c>
      <c r="AQ858" s="444" t="str">
        <f t="shared" si="235"/>
        <v/>
      </c>
      <c r="AR858" s="375" t="str">
        <f t="shared" si="236"/>
        <v/>
      </c>
      <c r="AS858" s="377" t="str">
        <f t="shared" si="237"/>
        <v/>
      </c>
      <c r="AT858" s="378" t="str">
        <f t="shared" si="238"/>
        <v/>
      </c>
      <c r="AX858" s="625" t="b">
        <f t="shared" si="239"/>
        <v>0</v>
      </c>
      <c r="AY858" s="7" t="str">
        <f t="shared" si="240"/>
        <v>FALSEFALSEFALSE</v>
      </c>
      <c r="AZ858" s="626">
        <f t="shared" si="224"/>
        <v>0</v>
      </c>
      <c r="BA858" s="627" t="str">
        <f t="shared" si="241"/>
        <v/>
      </c>
      <c r="BB858" s="627">
        <f t="shared" si="225"/>
        <v>0</v>
      </c>
    </row>
    <row r="859" spans="1:54">
      <c r="A859" s="381">
        <v>802</v>
      </c>
      <c r="B859" s="117"/>
      <c r="C859" s="288"/>
      <c r="D859" s="289"/>
      <c r="E859" s="289"/>
      <c r="F859" s="290"/>
      <c r="G859" s="292"/>
      <c r="H859" s="116"/>
      <c r="I859" s="292"/>
      <c r="J859" s="116"/>
      <c r="K859" s="370"/>
      <c r="L859" s="370"/>
      <c r="M859" s="370"/>
      <c r="N859" s="371"/>
      <c r="O859" s="371"/>
      <c r="P859" s="371"/>
      <c r="Q859" s="371"/>
      <c r="R859" s="371"/>
      <c r="S859" s="371"/>
      <c r="T859" s="443"/>
      <c r="U859" s="539"/>
      <c r="V859" s="117"/>
      <c r="W859" s="118"/>
      <c r="X859" s="119"/>
      <c r="Y859" s="120"/>
      <c r="Z859" s="122"/>
      <c r="AA859" s="121"/>
      <c r="AB859" s="443"/>
      <c r="AC859" s="734"/>
      <c r="AD859" s="372"/>
      <c r="AE859" s="485"/>
      <c r="AF859" s="373" t="str">
        <f t="shared" si="226"/>
        <v/>
      </c>
      <c r="AG859" s="373" t="str">
        <f t="shared" si="227"/>
        <v/>
      </c>
      <c r="AH859" s="374" t="str">
        <f t="shared" si="228"/>
        <v/>
      </c>
      <c r="AI859" s="375" t="str">
        <f t="shared" si="229"/>
        <v/>
      </c>
      <c r="AJ859" s="375" t="str">
        <f t="shared" si="230"/>
        <v/>
      </c>
      <c r="AK859" s="375" t="str">
        <f t="shared" si="231"/>
        <v/>
      </c>
      <c r="AL859" s="375" t="str">
        <f t="shared" si="232"/>
        <v/>
      </c>
      <c r="AM859" s="375" t="str">
        <f t="shared" si="233"/>
        <v/>
      </c>
      <c r="AN859" s="376" t="str">
        <f>IF(AF859="","",IF(OR(AH859="",AH859="-"),"－",IF(OR(AM859=8,AM859=9),"",IF(OR(AJ859=3,AJ859=4,AJ859=5,AJ859=6),VLOOKUP(AH859,INDEX((係数_バス貨物_ガソリン,係数_バス貨物_CNG,係数_バス貨物_軽油,係数_バス貨物_メタノール,係数_バス貨物_LPG),MATCH(AL859,【参考】排出ガスレベル!$AI$4:$AI$671,1),1,AR859):INDEX((係数_バス貨物_ガソリン,係数_バス貨物_CNG,係数_バス貨物_軽油,係数_バス貨物_メタノール,係数_バス貨物_LPG),MATCH(AL859+1,【参考】排出ガスレベル!$AI$4:$AI$671,1)-1,5,AR859),2,FALSE),IF(OR(AJ859=1,AJ859=2),VLOOKUP(AH859,INDEX((係数_乗用_ガソリン,係数_乗用_CNG,係数_乗用_軽油,係数_乗用_メタノール,係数_乗用_LPG),1,1,AR859):INDEX((係数_乗用_ガソリン,係数_乗用_CNG,係数_乗用_軽油,係数_乗用_メタノール,係数_乗用_LPG),125,5,AR859),2,FALSE))))))</f>
        <v/>
      </c>
      <c r="AO859" s="376" t="str">
        <f>IF(T859="","",IF(OR(AH859="",AH859="-"),"－",IF(OR(AM859=8,AM859=9),"",IF(OR(AJ859=3,AJ859=4,AJ859=5,AJ859=6),VLOOKUP(AH859,INDEX((係数_バス貨物_ガソリン,係数_バス貨物_CNG,係数_バス貨物_軽油,係数_バス貨物_メタノール,係数_バス貨物_LPG),MATCH(AL859,【参考】排出ガスレベル!$AI$4:$AI$671,1),1,AR859):INDEX((係数_バス貨物_ガソリン,係数_バス貨物_CNG,係数_バス貨物_軽油,係数_バス貨物_メタノール,係数_バス貨物_LPG),MATCH(AL859+1,【参考】排出ガスレベル!$AI$4:$AI$671,1)-1,5,AR859),3,FALSE),IF(OR(AJ859=1,AJ859=2),VLOOKUP(AH859,INDEX((係数_乗用_ガソリン,係数_乗用_CNG,係数_乗用_軽油,係数_乗用_メタノール,係数_乗用_LPG),1,1,AR859):INDEX((係数_乗用_ガソリン,係数_乗用_CNG,係数_乗用_軽油,係数_乗用_メタノール,係数_乗用_LPG),125,5,AR859),3,FALSE))))))</f>
        <v/>
      </c>
      <c r="AP859" s="375" t="str">
        <f t="shared" si="234"/>
        <v/>
      </c>
      <c r="AQ859" s="444" t="str">
        <f t="shared" si="235"/>
        <v/>
      </c>
      <c r="AR859" s="375" t="str">
        <f t="shared" si="236"/>
        <v/>
      </c>
      <c r="AS859" s="377" t="str">
        <f t="shared" si="237"/>
        <v/>
      </c>
      <c r="AT859" s="378" t="str">
        <f t="shared" si="238"/>
        <v/>
      </c>
      <c r="AX859" s="625" t="b">
        <f t="shared" si="239"/>
        <v>0</v>
      </c>
      <c r="AY859" s="7" t="str">
        <f t="shared" si="240"/>
        <v>FALSEFALSEFALSE</v>
      </c>
      <c r="AZ859" s="626">
        <f t="shared" si="224"/>
        <v>0</v>
      </c>
      <c r="BA859" s="627" t="str">
        <f t="shared" si="241"/>
        <v/>
      </c>
      <c r="BB859" s="627">
        <f t="shared" si="225"/>
        <v>0</v>
      </c>
    </row>
    <row r="860" spans="1:54">
      <c r="A860" s="381">
        <v>803</v>
      </c>
      <c r="B860" s="117"/>
      <c r="C860" s="288"/>
      <c r="D860" s="289"/>
      <c r="E860" s="289"/>
      <c r="F860" s="290"/>
      <c r="G860" s="292"/>
      <c r="H860" s="116"/>
      <c r="I860" s="292"/>
      <c r="J860" s="116"/>
      <c r="K860" s="370"/>
      <c r="L860" s="370"/>
      <c r="M860" s="370"/>
      <c r="N860" s="371"/>
      <c r="O860" s="371"/>
      <c r="P860" s="371"/>
      <c r="Q860" s="371"/>
      <c r="R860" s="371"/>
      <c r="S860" s="371"/>
      <c r="T860" s="443"/>
      <c r="U860" s="539"/>
      <c r="V860" s="117"/>
      <c r="W860" s="118"/>
      <c r="X860" s="119"/>
      <c r="Y860" s="120"/>
      <c r="Z860" s="122"/>
      <c r="AA860" s="121"/>
      <c r="AB860" s="443"/>
      <c r="AC860" s="734"/>
      <c r="AD860" s="372"/>
      <c r="AE860" s="485"/>
      <c r="AF860" s="373" t="str">
        <f t="shared" si="226"/>
        <v/>
      </c>
      <c r="AG860" s="373" t="str">
        <f t="shared" si="227"/>
        <v/>
      </c>
      <c r="AH860" s="374" t="str">
        <f t="shared" si="228"/>
        <v/>
      </c>
      <c r="AI860" s="375" t="str">
        <f t="shared" si="229"/>
        <v/>
      </c>
      <c r="AJ860" s="375" t="str">
        <f t="shared" si="230"/>
        <v/>
      </c>
      <c r="AK860" s="375" t="str">
        <f t="shared" si="231"/>
        <v/>
      </c>
      <c r="AL860" s="375" t="str">
        <f t="shared" si="232"/>
        <v/>
      </c>
      <c r="AM860" s="375" t="str">
        <f t="shared" si="233"/>
        <v/>
      </c>
      <c r="AN860" s="376" t="str">
        <f>IF(AF860="","",IF(OR(AH860="",AH860="-"),"－",IF(OR(AM860=8,AM860=9),"",IF(OR(AJ860=3,AJ860=4,AJ860=5,AJ860=6),VLOOKUP(AH860,INDEX((係数_バス貨物_ガソリン,係数_バス貨物_CNG,係数_バス貨物_軽油,係数_バス貨物_メタノール,係数_バス貨物_LPG),MATCH(AL860,【参考】排出ガスレベル!$AI$4:$AI$671,1),1,AR860):INDEX((係数_バス貨物_ガソリン,係数_バス貨物_CNG,係数_バス貨物_軽油,係数_バス貨物_メタノール,係数_バス貨物_LPG),MATCH(AL860+1,【参考】排出ガスレベル!$AI$4:$AI$671,1)-1,5,AR860),2,FALSE),IF(OR(AJ860=1,AJ860=2),VLOOKUP(AH860,INDEX((係数_乗用_ガソリン,係数_乗用_CNG,係数_乗用_軽油,係数_乗用_メタノール,係数_乗用_LPG),1,1,AR860):INDEX((係数_乗用_ガソリン,係数_乗用_CNG,係数_乗用_軽油,係数_乗用_メタノール,係数_乗用_LPG),125,5,AR860),2,FALSE))))))</f>
        <v/>
      </c>
      <c r="AO860" s="376" t="str">
        <f>IF(T860="","",IF(OR(AH860="",AH860="-"),"－",IF(OR(AM860=8,AM860=9),"",IF(OR(AJ860=3,AJ860=4,AJ860=5,AJ860=6),VLOOKUP(AH860,INDEX((係数_バス貨物_ガソリン,係数_バス貨物_CNG,係数_バス貨物_軽油,係数_バス貨物_メタノール,係数_バス貨物_LPG),MATCH(AL860,【参考】排出ガスレベル!$AI$4:$AI$671,1),1,AR860):INDEX((係数_バス貨物_ガソリン,係数_バス貨物_CNG,係数_バス貨物_軽油,係数_バス貨物_メタノール,係数_バス貨物_LPG),MATCH(AL860+1,【参考】排出ガスレベル!$AI$4:$AI$671,1)-1,5,AR860),3,FALSE),IF(OR(AJ860=1,AJ860=2),VLOOKUP(AH860,INDEX((係数_乗用_ガソリン,係数_乗用_CNG,係数_乗用_軽油,係数_乗用_メタノール,係数_乗用_LPG),1,1,AR860):INDEX((係数_乗用_ガソリン,係数_乗用_CNG,係数_乗用_軽油,係数_乗用_メタノール,係数_乗用_LPG),125,5,AR860),3,FALSE))))))</f>
        <v/>
      </c>
      <c r="AP860" s="375" t="str">
        <f t="shared" si="234"/>
        <v/>
      </c>
      <c r="AQ860" s="444" t="str">
        <f t="shared" si="235"/>
        <v/>
      </c>
      <c r="AR860" s="375" t="str">
        <f t="shared" si="236"/>
        <v/>
      </c>
      <c r="AS860" s="377" t="str">
        <f t="shared" si="237"/>
        <v/>
      </c>
      <c r="AT860" s="378" t="str">
        <f t="shared" si="238"/>
        <v/>
      </c>
      <c r="AX860" s="625" t="b">
        <f t="shared" si="239"/>
        <v>0</v>
      </c>
      <c r="AY860" s="7" t="str">
        <f t="shared" si="240"/>
        <v>FALSEFALSEFALSE</v>
      </c>
      <c r="AZ860" s="626">
        <f t="shared" si="224"/>
        <v>0</v>
      </c>
      <c r="BA860" s="627" t="str">
        <f t="shared" si="241"/>
        <v/>
      </c>
      <c r="BB860" s="627">
        <f t="shared" si="225"/>
        <v>0</v>
      </c>
    </row>
    <row r="861" spans="1:54">
      <c r="A861" s="381">
        <v>804</v>
      </c>
      <c r="B861" s="117"/>
      <c r="C861" s="288"/>
      <c r="D861" s="289"/>
      <c r="E861" s="289"/>
      <c r="F861" s="290"/>
      <c r="G861" s="292"/>
      <c r="H861" s="116"/>
      <c r="I861" s="292"/>
      <c r="J861" s="116"/>
      <c r="K861" s="370"/>
      <c r="L861" s="370"/>
      <c r="M861" s="370"/>
      <c r="N861" s="371"/>
      <c r="O861" s="371"/>
      <c r="P861" s="371"/>
      <c r="Q861" s="371"/>
      <c r="R861" s="371"/>
      <c r="S861" s="371"/>
      <c r="T861" s="443"/>
      <c r="U861" s="539"/>
      <c r="V861" s="117"/>
      <c r="W861" s="118"/>
      <c r="X861" s="119"/>
      <c r="Y861" s="120"/>
      <c r="Z861" s="122"/>
      <c r="AA861" s="121"/>
      <c r="AB861" s="443"/>
      <c r="AC861" s="734"/>
      <c r="AD861" s="372"/>
      <c r="AE861" s="485"/>
      <c r="AF861" s="373" t="str">
        <f t="shared" si="226"/>
        <v/>
      </c>
      <c r="AG861" s="373" t="str">
        <f t="shared" si="227"/>
        <v/>
      </c>
      <c r="AH861" s="374" t="str">
        <f t="shared" si="228"/>
        <v/>
      </c>
      <c r="AI861" s="375" t="str">
        <f t="shared" si="229"/>
        <v/>
      </c>
      <c r="AJ861" s="375" t="str">
        <f t="shared" si="230"/>
        <v/>
      </c>
      <c r="AK861" s="375" t="str">
        <f t="shared" si="231"/>
        <v/>
      </c>
      <c r="AL861" s="375" t="str">
        <f t="shared" si="232"/>
        <v/>
      </c>
      <c r="AM861" s="375" t="str">
        <f t="shared" si="233"/>
        <v/>
      </c>
      <c r="AN861" s="376" t="str">
        <f>IF(AF861="","",IF(OR(AH861="",AH861="-"),"－",IF(OR(AM861=8,AM861=9),"",IF(OR(AJ861=3,AJ861=4,AJ861=5,AJ861=6),VLOOKUP(AH861,INDEX((係数_バス貨物_ガソリン,係数_バス貨物_CNG,係数_バス貨物_軽油,係数_バス貨物_メタノール,係数_バス貨物_LPG),MATCH(AL861,【参考】排出ガスレベル!$AI$4:$AI$671,1),1,AR861):INDEX((係数_バス貨物_ガソリン,係数_バス貨物_CNG,係数_バス貨物_軽油,係数_バス貨物_メタノール,係数_バス貨物_LPG),MATCH(AL861+1,【参考】排出ガスレベル!$AI$4:$AI$671,1)-1,5,AR861),2,FALSE),IF(OR(AJ861=1,AJ861=2),VLOOKUP(AH861,INDEX((係数_乗用_ガソリン,係数_乗用_CNG,係数_乗用_軽油,係数_乗用_メタノール,係数_乗用_LPG),1,1,AR861):INDEX((係数_乗用_ガソリン,係数_乗用_CNG,係数_乗用_軽油,係数_乗用_メタノール,係数_乗用_LPG),125,5,AR861),2,FALSE))))))</f>
        <v/>
      </c>
      <c r="AO861" s="376" t="str">
        <f>IF(T861="","",IF(OR(AH861="",AH861="-"),"－",IF(OR(AM861=8,AM861=9),"",IF(OR(AJ861=3,AJ861=4,AJ861=5,AJ861=6),VLOOKUP(AH861,INDEX((係数_バス貨物_ガソリン,係数_バス貨物_CNG,係数_バス貨物_軽油,係数_バス貨物_メタノール,係数_バス貨物_LPG),MATCH(AL861,【参考】排出ガスレベル!$AI$4:$AI$671,1),1,AR861):INDEX((係数_バス貨物_ガソリン,係数_バス貨物_CNG,係数_バス貨物_軽油,係数_バス貨物_メタノール,係数_バス貨物_LPG),MATCH(AL861+1,【参考】排出ガスレベル!$AI$4:$AI$671,1)-1,5,AR861),3,FALSE),IF(OR(AJ861=1,AJ861=2),VLOOKUP(AH861,INDEX((係数_乗用_ガソリン,係数_乗用_CNG,係数_乗用_軽油,係数_乗用_メタノール,係数_乗用_LPG),1,1,AR861):INDEX((係数_乗用_ガソリン,係数_乗用_CNG,係数_乗用_軽油,係数_乗用_メタノール,係数_乗用_LPG),125,5,AR861),3,FALSE))))))</f>
        <v/>
      </c>
      <c r="AP861" s="375" t="str">
        <f t="shared" si="234"/>
        <v/>
      </c>
      <c r="AQ861" s="444" t="str">
        <f t="shared" si="235"/>
        <v/>
      </c>
      <c r="AR861" s="375" t="str">
        <f t="shared" si="236"/>
        <v/>
      </c>
      <c r="AS861" s="377" t="str">
        <f t="shared" si="237"/>
        <v/>
      </c>
      <c r="AT861" s="378" t="str">
        <f t="shared" si="238"/>
        <v/>
      </c>
      <c r="AX861" s="625" t="b">
        <f t="shared" si="239"/>
        <v>0</v>
      </c>
      <c r="AY861" s="7" t="str">
        <f t="shared" si="240"/>
        <v>FALSEFALSEFALSE</v>
      </c>
      <c r="AZ861" s="626">
        <f t="shared" si="224"/>
        <v>0</v>
      </c>
      <c r="BA861" s="627" t="str">
        <f t="shared" si="241"/>
        <v/>
      </c>
      <c r="BB861" s="627">
        <f t="shared" si="225"/>
        <v>0</v>
      </c>
    </row>
    <row r="862" spans="1:54">
      <c r="A862" s="381">
        <v>805</v>
      </c>
      <c r="B862" s="117"/>
      <c r="C862" s="288"/>
      <c r="D862" s="289"/>
      <c r="E862" s="289"/>
      <c r="F862" s="290"/>
      <c r="G862" s="292"/>
      <c r="H862" s="116"/>
      <c r="I862" s="292"/>
      <c r="J862" s="116"/>
      <c r="K862" s="370"/>
      <c r="L862" s="370"/>
      <c r="M862" s="370"/>
      <c r="N862" s="371"/>
      <c r="O862" s="371"/>
      <c r="P862" s="371"/>
      <c r="Q862" s="371"/>
      <c r="R862" s="371"/>
      <c r="S862" s="371"/>
      <c r="T862" s="443"/>
      <c r="U862" s="539"/>
      <c r="V862" s="117"/>
      <c r="W862" s="118"/>
      <c r="X862" s="119"/>
      <c r="Y862" s="120"/>
      <c r="Z862" s="122"/>
      <c r="AA862" s="121"/>
      <c r="AB862" s="443"/>
      <c r="AC862" s="734"/>
      <c r="AD862" s="372"/>
      <c r="AE862" s="485"/>
      <c r="AF862" s="373" t="str">
        <f t="shared" si="226"/>
        <v/>
      </c>
      <c r="AG862" s="373" t="str">
        <f t="shared" si="227"/>
        <v/>
      </c>
      <c r="AH862" s="374" t="str">
        <f t="shared" si="228"/>
        <v/>
      </c>
      <c r="AI862" s="375" t="str">
        <f t="shared" si="229"/>
        <v/>
      </c>
      <c r="AJ862" s="375" t="str">
        <f t="shared" si="230"/>
        <v/>
      </c>
      <c r="AK862" s="375" t="str">
        <f t="shared" si="231"/>
        <v/>
      </c>
      <c r="AL862" s="375" t="str">
        <f t="shared" si="232"/>
        <v/>
      </c>
      <c r="AM862" s="375" t="str">
        <f t="shared" si="233"/>
        <v/>
      </c>
      <c r="AN862" s="376" t="str">
        <f>IF(AF862="","",IF(OR(AH862="",AH862="-"),"－",IF(OR(AM862=8,AM862=9),"",IF(OR(AJ862=3,AJ862=4,AJ862=5,AJ862=6),VLOOKUP(AH862,INDEX((係数_バス貨物_ガソリン,係数_バス貨物_CNG,係数_バス貨物_軽油,係数_バス貨物_メタノール,係数_バス貨物_LPG),MATCH(AL862,【参考】排出ガスレベル!$AI$4:$AI$671,1),1,AR862):INDEX((係数_バス貨物_ガソリン,係数_バス貨物_CNG,係数_バス貨物_軽油,係数_バス貨物_メタノール,係数_バス貨物_LPG),MATCH(AL862+1,【参考】排出ガスレベル!$AI$4:$AI$671,1)-1,5,AR862),2,FALSE),IF(OR(AJ862=1,AJ862=2),VLOOKUP(AH862,INDEX((係数_乗用_ガソリン,係数_乗用_CNG,係数_乗用_軽油,係数_乗用_メタノール,係数_乗用_LPG),1,1,AR862):INDEX((係数_乗用_ガソリン,係数_乗用_CNG,係数_乗用_軽油,係数_乗用_メタノール,係数_乗用_LPG),125,5,AR862),2,FALSE))))))</f>
        <v/>
      </c>
      <c r="AO862" s="376" t="str">
        <f>IF(T862="","",IF(OR(AH862="",AH862="-"),"－",IF(OR(AM862=8,AM862=9),"",IF(OR(AJ862=3,AJ862=4,AJ862=5,AJ862=6),VLOOKUP(AH862,INDEX((係数_バス貨物_ガソリン,係数_バス貨物_CNG,係数_バス貨物_軽油,係数_バス貨物_メタノール,係数_バス貨物_LPG),MATCH(AL862,【参考】排出ガスレベル!$AI$4:$AI$671,1),1,AR862):INDEX((係数_バス貨物_ガソリン,係数_バス貨物_CNG,係数_バス貨物_軽油,係数_バス貨物_メタノール,係数_バス貨物_LPG),MATCH(AL862+1,【参考】排出ガスレベル!$AI$4:$AI$671,1)-1,5,AR862),3,FALSE),IF(OR(AJ862=1,AJ862=2),VLOOKUP(AH862,INDEX((係数_乗用_ガソリン,係数_乗用_CNG,係数_乗用_軽油,係数_乗用_メタノール,係数_乗用_LPG),1,1,AR862):INDEX((係数_乗用_ガソリン,係数_乗用_CNG,係数_乗用_軽油,係数_乗用_メタノール,係数_乗用_LPG),125,5,AR862),3,FALSE))))))</f>
        <v/>
      </c>
      <c r="AP862" s="375" t="str">
        <f t="shared" si="234"/>
        <v/>
      </c>
      <c r="AQ862" s="444" t="str">
        <f t="shared" si="235"/>
        <v/>
      </c>
      <c r="AR862" s="375" t="str">
        <f t="shared" si="236"/>
        <v/>
      </c>
      <c r="AS862" s="377" t="str">
        <f t="shared" si="237"/>
        <v/>
      </c>
      <c r="AT862" s="378" t="str">
        <f t="shared" si="238"/>
        <v/>
      </c>
      <c r="AX862" s="625" t="b">
        <f t="shared" si="239"/>
        <v>0</v>
      </c>
      <c r="AY862" s="7" t="str">
        <f t="shared" si="240"/>
        <v>FALSEFALSEFALSE</v>
      </c>
      <c r="AZ862" s="626">
        <f t="shared" si="224"/>
        <v>0</v>
      </c>
      <c r="BA862" s="627" t="str">
        <f t="shared" si="241"/>
        <v/>
      </c>
      <c r="BB862" s="627">
        <f t="shared" si="225"/>
        <v>0</v>
      </c>
    </row>
    <row r="863" spans="1:54">
      <c r="A863" s="381">
        <v>806</v>
      </c>
      <c r="B863" s="117"/>
      <c r="C863" s="288"/>
      <c r="D863" s="289"/>
      <c r="E863" s="289"/>
      <c r="F863" s="290"/>
      <c r="G863" s="292"/>
      <c r="H863" s="116"/>
      <c r="I863" s="292"/>
      <c r="J863" s="116"/>
      <c r="K863" s="370"/>
      <c r="L863" s="370"/>
      <c r="M863" s="370"/>
      <c r="N863" s="371"/>
      <c r="O863" s="371"/>
      <c r="P863" s="371"/>
      <c r="Q863" s="371"/>
      <c r="R863" s="371"/>
      <c r="S863" s="371"/>
      <c r="T863" s="443"/>
      <c r="U863" s="539"/>
      <c r="V863" s="117"/>
      <c r="W863" s="118"/>
      <c r="X863" s="119"/>
      <c r="Y863" s="120"/>
      <c r="Z863" s="122"/>
      <c r="AA863" s="121"/>
      <c r="AB863" s="443"/>
      <c r="AC863" s="734"/>
      <c r="AD863" s="372"/>
      <c r="AE863" s="485"/>
      <c r="AF863" s="373" t="str">
        <f t="shared" si="226"/>
        <v/>
      </c>
      <c r="AG863" s="373" t="str">
        <f t="shared" si="227"/>
        <v/>
      </c>
      <c r="AH863" s="374" t="str">
        <f t="shared" si="228"/>
        <v/>
      </c>
      <c r="AI863" s="375" t="str">
        <f t="shared" si="229"/>
        <v/>
      </c>
      <c r="AJ863" s="375" t="str">
        <f t="shared" si="230"/>
        <v/>
      </c>
      <c r="AK863" s="375" t="str">
        <f t="shared" si="231"/>
        <v/>
      </c>
      <c r="AL863" s="375" t="str">
        <f t="shared" si="232"/>
        <v/>
      </c>
      <c r="AM863" s="375" t="str">
        <f t="shared" si="233"/>
        <v/>
      </c>
      <c r="AN863" s="376" t="str">
        <f>IF(AF863="","",IF(OR(AH863="",AH863="-"),"－",IF(OR(AM863=8,AM863=9),"",IF(OR(AJ863=3,AJ863=4,AJ863=5,AJ863=6),VLOOKUP(AH863,INDEX((係数_バス貨物_ガソリン,係数_バス貨物_CNG,係数_バス貨物_軽油,係数_バス貨物_メタノール,係数_バス貨物_LPG),MATCH(AL863,【参考】排出ガスレベル!$AI$4:$AI$671,1),1,AR863):INDEX((係数_バス貨物_ガソリン,係数_バス貨物_CNG,係数_バス貨物_軽油,係数_バス貨物_メタノール,係数_バス貨物_LPG),MATCH(AL863+1,【参考】排出ガスレベル!$AI$4:$AI$671,1)-1,5,AR863),2,FALSE),IF(OR(AJ863=1,AJ863=2),VLOOKUP(AH863,INDEX((係数_乗用_ガソリン,係数_乗用_CNG,係数_乗用_軽油,係数_乗用_メタノール,係数_乗用_LPG),1,1,AR863):INDEX((係数_乗用_ガソリン,係数_乗用_CNG,係数_乗用_軽油,係数_乗用_メタノール,係数_乗用_LPG),125,5,AR863),2,FALSE))))))</f>
        <v/>
      </c>
      <c r="AO863" s="376" t="str">
        <f>IF(T863="","",IF(OR(AH863="",AH863="-"),"－",IF(OR(AM863=8,AM863=9),"",IF(OR(AJ863=3,AJ863=4,AJ863=5,AJ863=6),VLOOKUP(AH863,INDEX((係数_バス貨物_ガソリン,係数_バス貨物_CNG,係数_バス貨物_軽油,係数_バス貨物_メタノール,係数_バス貨物_LPG),MATCH(AL863,【参考】排出ガスレベル!$AI$4:$AI$671,1),1,AR863):INDEX((係数_バス貨物_ガソリン,係数_バス貨物_CNG,係数_バス貨物_軽油,係数_バス貨物_メタノール,係数_バス貨物_LPG),MATCH(AL863+1,【参考】排出ガスレベル!$AI$4:$AI$671,1)-1,5,AR863),3,FALSE),IF(OR(AJ863=1,AJ863=2),VLOOKUP(AH863,INDEX((係数_乗用_ガソリン,係数_乗用_CNG,係数_乗用_軽油,係数_乗用_メタノール,係数_乗用_LPG),1,1,AR863):INDEX((係数_乗用_ガソリン,係数_乗用_CNG,係数_乗用_軽油,係数_乗用_メタノール,係数_乗用_LPG),125,5,AR863),3,FALSE))))))</f>
        <v/>
      </c>
      <c r="AP863" s="375" t="str">
        <f t="shared" si="234"/>
        <v/>
      </c>
      <c r="AQ863" s="444" t="str">
        <f t="shared" si="235"/>
        <v/>
      </c>
      <c r="AR863" s="375" t="str">
        <f t="shared" si="236"/>
        <v/>
      </c>
      <c r="AS863" s="377" t="str">
        <f t="shared" si="237"/>
        <v/>
      </c>
      <c r="AT863" s="378" t="str">
        <f t="shared" si="238"/>
        <v/>
      </c>
      <c r="AX863" s="625" t="b">
        <f t="shared" si="239"/>
        <v>0</v>
      </c>
      <c r="AY863" s="7" t="str">
        <f t="shared" si="240"/>
        <v>FALSEFALSEFALSE</v>
      </c>
      <c r="AZ863" s="626">
        <f t="shared" si="224"/>
        <v>0</v>
      </c>
      <c r="BA863" s="627" t="str">
        <f t="shared" si="241"/>
        <v/>
      </c>
      <c r="BB863" s="627">
        <f t="shared" si="225"/>
        <v>0</v>
      </c>
    </row>
    <row r="864" spans="1:54">
      <c r="A864" s="381">
        <v>807</v>
      </c>
      <c r="B864" s="117"/>
      <c r="C864" s="288"/>
      <c r="D864" s="289"/>
      <c r="E864" s="289"/>
      <c r="F864" s="290"/>
      <c r="G864" s="292"/>
      <c r="H864" s="116"/>
      <c r="I864" s="292"/>
      <c r="J864" s="116"/>
      <c r="K864" s="370"/>
      <c r="L864" s="370"/>
      <c r="M864" s="370"/>
      <c r="N864" s="371"/>
      <c r="O864" s="371"/>
      <c r="P864" s="371"/>
      <c r="Q864" s="371"/>
      <c r="R864" s="371"/>
      <c r="S864" s="371"/>
      <c r="T864" s="443"/>
      <c r="U864" s="539"/>
      <c r="V864" s="117"/>
      <c r="W864" s="118"/>
      <c r="X864" s="119"/>
      <c r="Y864" s="120"/>
      <c r="Z864" s="122"/>
      <c r="AA864" s="121"/>
      <c r="AB864" s="443"/>
      <c r="AC864" s="734"/>
      <c r="AD864" s="372"/>
      <c r="AE864" s="485"/>
      <c r="AF864" s="373" t="str">
        <f t="shared" si="226"/>
        <v/>
      </c>
      <c r="AG864" s="373" t="str">
        <f t="shared" si="227"/>
        <v/>
      </c>
      <c r="AH864" s="374" t="str">
        <f t="shared" si="228"/>
        <v/>
      </c>
      <c r="AI864" s="375" t="str">
        <f t="shared" si="229"/>
        <v/>
      </c>
      <c r="AJ864" s="375" t="str">
        <f t="shared" si="230"/>
        <v/>
      </c>
      <c r="AK864" s="375" t="str">
        <f t="shared" si="231"/>
        <v/>
      </c>
      <c r="AL864" s="375" t="str">
        <f t="shared" si="232"/>
        <v/>
      </c>
      <c r="AM864" s="375" t="str">
        <f t="shared" si="233"/>
        <v/>
      </c>
      <c r="AN864" s="376" t="str">
        <f>IF(AF864="","",IF(OR(AH864="",AH864="-"),"－",IF(OR(AM864=8,AM864=9),"",IF(OR(AJ864=3,AJ864=4,AJ864=5,AJ864=6),VLOOKUP(AH864,INDEX((係数_バス貨物_ガソリン,係数_バス貨物_CNG,係数_バス貨物_軽油,係数_バス貨物_メタノール,係数_バス貨物_LPG),MATCH(AL864,【参考】排出ガスレベル!$AI$4:$AI$671,1),1,AR864):INDEX((係数_バス貨物_ガソリン,係数_バス貨物_CNG,係数_バス貨物_軽油,係数_バス貨物_メタノール,係数_バス貨物_LPG),MATCH(AL864+1,【参考】排出ガスレベル!$AI$4:$AI$671,1)-1,5,AR864),2,FALSE),IF(OR(AJ864=1,AJ864=2),VLOOKUP(AH864,INDEX((係数_乗用_ガソリン,係数_乗用_CNG,係数_乗用_軽油,係数_乗用_メタノール,係数_乗用_LPG),1,1,AR864):INDEX((係数_乗用_ガソリン,係数_乗用_CNG,係数_乗用_軽油,係数_乗用_メタノール,係数_乗用_LPG),125,5,AR864),2,FALSE))))))</f>
        <v/>
      </c>
      <c r="AO864" s="376" t="str">
        <f>IF(T864="","",IF(OR(AH864="",AH864="-"),"－",IF(OR(AM864=8,AM864=9),"",IF(OR(AJ864=3,AJ864=4,AJ864=5,AJ864=6),VLOOKUP(AH864,INDEX((係数_バス貨物_ガソリン,係数_バス貨物_CNG,係数_バス貨物_軽油,係数_バス貨物_メタノール,係数_バス貨物_LPG),MATCH(AL864,【参考】排出ガスレベル!$AI$4:$AI$671,1),1,AR864):INDEX((係数_バス貨物_ガソリン,係数_バス貨物_CNG,係数_バス貨物_軽油,係数_バス貨物_メタノール,係数_バス貨物_LPG),MATCH(AL864+1,【参考】排出ガスレベル!$AI$4:$AI$671,1)-1,5,AR864),3,FALSE),IF(OR(AJ864=1,AJ864=2),VLOOKUP(AH864,INDEX((係数_乗用_ガソリン,係数_乗用_CNG,係数_乗用_軽油,係数_乗用_メタノール,係数_乗用_LPG),1,1,AR864):INDEX((係数_乗用_ガソリン,係数_乗用_CNG,係数_乗用_軽油,係数_乗用_メタノール,係数_乗用_LPG),125,5,AR864),3,FALSE))))))</f>
        <v/>
      </c>
      <c r="AP864" s="375" t="str">
        <f t="shared" si="234"/>
        <v/>
      </c>
      <c r="AQ864" s="444" t="str">
        <f t="shared" si="235"/>
        <v/>
      </c>
      <c r="AR864" s="375" t="str">
        <f t="shared" si="236"/>
        <v/>
      </c>
      <c r="AS864" s="377" t="str">
        <f t="shared" si="237"/>
        <v/>
      </c>
      <c r="AT864" s="378" t="str">
        <f t="shared" si="238"/>
        <v/>
      </c>
      <c r="AX864" s="625" t="b">
        <f t="shared" si="239"/>
        <v>0</v>
      </c>
      <c r="AY864" s="7" t="str">
        <f t="shared" si="240"/>
        <v>FALSEFALSEFALSE</v>
      </c>
      <c r="AZ864" s="626">
        <f t="shared" si="224"/>
        <v>0</v>
      </c>
      <c r="BA864" s="627" t="str">
        <f t="shared" si="241"/>
        <v/>
      </c>
      <c r="BB864" s="627">
        <f t="shared" si="225"/>
        <v>0</v>
      </c>
    </row>
    <row r="865" spans="1:54">
      <c r="A865" s="381">
        <v>808</v>
      </c>
      <c r="B865" s="117"/>
      <c r="C865" s="288"/>
      <c r="D865" s="289"/>
      <c r="E865" s="289"/>
      <c r="F865" s="290"/>
      <c r="G865" s="292"/>
      <c r="H865" s="116"/>
      <c r="I865" s="292"/>
      <c r="J865" s="116"/>
      <c r="K865" s="370"/>
      <c r="L865" s="370"/>
      <c r="M865" s="370"/>
      <c r="N865" s="371"/>
      <c r="O865" s="371"/>
      <c r="P865" s="371"/>
      <c r="Q865" s="371"/>
      <c r="R865" s="371"/>
      <c r="S865" s="371"/>
      <c r="T865" s="443"/>
      <c r="U865" s="539"/>
      <c r="V865" s="117"/>
      <c r="W865" s="118"/>
      <c r="X865" s="119"/>
      <c r="Y865" s="120"/>
      <c r="Z865" s="122"/>
      <c r="AA865" s="121"/>
      <c r="AB865" s="443"/>
      <c r="AC865" s="734"/>
      <c r="AD865" s="372"/>
      <c r="AE865" s="485"/>
      <c r="AF865" s="373" t="str">
        <f t="shared" si="226"/>
        <v/>
      </c>
      <c r="AG865" s="373" t="str">
        <f t="shared" si="227"/>
        <v/>
      </c>
      <c r="AH865" s="374" t="str">
        <f t="shared" si="228"/>
        <v/>
      </c>
      <c r="AI865" s="375" t="str">
        <f t="shared" si="229"/>
        <v/>
      </c>
      <c r="AJ865" s="375" t="str">
        <f t="shared" si="230"/>
        <v/>
      </c>
      <c r="AK865" s="375" t="str">
        <f t="shared" si="231"/>
        <v/>
      </c>
      <c r="AL865" s="375" t="str">
        <f t="shared" si="232"/>
        <v/>
      </c>
      <c r="AM865" s="375" t="str">
        <f t="shared" si="233"/>
        <v/>
      </c>
      <c r="AN865" s="376" t="str">
        <f>IF(AF865="","",IF(OR(AH865="",AH865="-"),"－",IF(OR(AM865=8,AM865=9),"",IF(OR(AJ865=3,AJ865=4,AJ865=5,AJ865=6),VLOOKUP(AH865,INDEX((係数_バス貨物_ガソリン,係数_バス貨物_CNG,係数_バス貨物_軽油,係数_バス貨物_メタノール,係数_バス貨物_LPG),MATCH(AL865,【参考】排出ガスレベル!$AI$4:$AI$671,1),1,AR865):INDEX((係数_バス貨物_ガソリン,係数_バス貨物_CNG,係数_バス貨物_軽油,係数_バス貨物_メタノール,係数_バス貨物_LPG),MATCH(AL865+1,【参考】排出ガスレベル!$AI$4:$AI$671,1)-1,5,AR865),2,FALSE),IF(OR(AJ865=1,AJ865=2),VLOOKUP(AH865,INDEX((係数_乗用_ガソリン,係数_乗用_CNG,係数_乗用_軽油,係数_乗用_メタノール,係数_乗用_LPG),1,1,AR865):INDEX((係数_乗用_ガソリン,係数_乗用_CNG,係数_乗用_軽油,係数_乗用_メタノール,係数_乗用_LPG),125,5,AR865),2,FALSE))))))</f>
        <v/>
      </c>
      <c r="AO865" s="376" t="str">
        <f>IF(T865="","",IF(OR(AH865="",AH865="-"),"－",IF(OR(AM865=8,AM865=9),"",IF(OR(AJ865=3,AJ865=4,AJ865=5,AJ865=6),VLOOKUP(AH865,INDEX((係数_バス貨物_ガソリン,係数_バス貨物_CNG,係数_バス貨物_軽油,係数_バス貨物_メタノール,係数_バス貨物_LPG),MATCH(AL865,【参考】排出ガスレベル!$AI$4:$AI$671,1),1,AR865):INDEX((係数_バス貨物_ガソリン,係数_バス貨物_CNG,係数_バス貨物_軽油,係数_バス貨物_メタノール,係数_バス貨物_LPG),MATCH(AL865+1,【参考】排出ガスレベル!$AI$4:$AI$671,1)-1,5,AR865),3,FALSE),IF(OR(AJ865=1,AJ865=2),VLOOKUP(AH865,INDEX((係数_乗用_ガソリン,係数_乗用_CNG,係数_乗用_軽油,係数_乗用_メタノール,係数_乗用_LPG),1,1,AR865):INDEX((係数_乗用_ガソリン,係数_乗用_CNG,係数_乗用_軽油,係数_乗用_メタノール,係数_乗用_LPG),125,5,AR865),3,FALSE))))))</f>
        <v/>
      </c>
      <c r="AP865" s="375" t="str">
        <f t="shared" si="234"/>
        <v/>
      </c>
      <c r="AQ865" s="444" t="str">
        <f t="shared" si="235"/>
        <v/>
      </c>
      <c r="AR865" s="375" t="str">
        <f t="shared" si="236"/>
        <v/>
      </c>
      <c r="AS865" s="377" t="str">
        <f t="shared" si="237"/>
        <v/>
      </c>
      <c r="AT865" s="378" t="str">
        <f t="shared" si="238"/>
        <v/>
      </c>
      <c r="AX865" s="625" t="b">
        <f t="shared" si="239"/>
        <v>0</v>
      </c>
      <c r="AY865" s="7" t="str">
        <f t="shared" si="240"/>
        <v>FALSEFALSEFALSE</v>
      </c>
      <c r="AZ865" s="626">
        <f t="shared" si="224"/>
        <v>0</v>
      </c>
      <c r="BA865" s="627" t="str">
        <f t="shared" si="241"/>
        <v/>
      </c>
      <c r="BB865" s="627">
        <f t="shared" si="225"/>
        <v>0</v>
      </c>
    </row>
    <row r="866" spans="1:54">
      <c r="A866" s="381">
        <v>809</v>
      </c>
      <c r="B866" s="117"/>
      <c r="C866" s="288"/>
      <c r="D866" s="289"/>
      <c r="E866" s="289"/>
      <c r="F866" s="290"/>
      <c r="G866" s="292"/>
      <c r="H866" s="116"/>
      <c r="I866" s="292"/>
      <c r="J866" s="116"/>
      <c r="K866" s="370"/>
      <c r="L866" s="370"/>
      <c r="M866" s="370"/>
      <c r="N866" s="371"/>
      <c r="O866" s="371"/>
      <c r="P866" s="371"/>
      <c r="Q866" s="371"/>
      <c r="R866" s="371"/>
      <c r="S866" s="371"/>
      <c r="T866" s="443"/>
      <c r="U866" s="539"/>
      <c r="V866" s="117"/>
      <c r="W866" s="118"/>
      <c r="X866" s="119"/>
      <c r="Y866" s="120"/>
      <c r="Z866" s="122"/>
      <c r="AA866" s="121"/>
      <c r="AB866" s="443"/>
      <c r="AC866" s="734"/>
      <c r="AD866" s="372"/>
      <c r="AE866" s="485"/>
      <c r="AF866" s="373" t="str">
        <f t="shared" si="226"/>
        <v/>
      </c>
      <c r="AG866" s="373" t="str">
        <f t="shared" si="227"/>
        <v/>
      </c>
      <c r="AH866" s="374" t="str">
        <f t="shared" si="228"/>
        <v/>
      </c>
      <c r="AI866" s="375" t="str">
        <f t="shared" si="229"/>
        <v/>
      </c>
      <c r="AJ866" s="375" t="str">
        <f t="shared" si="230"/>
        <v/>
      </c>
      <c r="AK866" s="375" t="str">
        <f t="shared" si="231"/>
        <v/>
      </c>
      <c r="AL866" s="375" t="str">
        <f t="shared" si="232"/>
        <v/>
      </c>
      <c r="AM866" s="375" t="str">
        <f t="shared" si="233"/>
        <v/>
      </c>
      <c r="AN866" s="376" t="str">
        <f>IF(AF866="","",IF(OR(AH866="",AH866="-"),"－",IF(OR(AM866=8,AM866=9),"",IF(OR(AJ866=3,AJ866=4,AJ866=5,AJ866=6),VLOOKUP(AH866,INDEX((係数_バス貨物_ガソリン,係数_バス貨物_CNG,係数_バス貨物_軽油,係数_バス貨物_メタノール,係数_バス貨物_LPG),MATCH(AL866,【参考】排出ガスレベル!$AI$4:$AI$671,1),1,AR866):INDEX((係数_バス貨物_ガソリン,係数_バス貨物_CNG,係数_バス貨物_軽油,係数_バス貨物_メタノール,係数_バス貨物_LPG),MATCH(AL866+1,【参考】排出ガスレベル!$AI$4:$AI$671,1)-1,5,AR866),2,FALSE),IF(OR(AJ866=1,AJ866=2),VLOOKUP(AH866,INDEX((係数_乗用_ガソリン,係数_乗用_CNG,係数_乗用_軽油,係数_乗用_メタノール,係数_乗用_LPG),1,1,AR866):INDEX((係数_乗用_ガソリン,係数_乗用_CNG,係数_乗用_軽油,係数_乗用_メタノール,係数_乗用_LPG),125,5,AR866),2,FALSE))))))</f>
        <v/>
      </c>
      <c r="AO866" s="376" t="str">
        <f>IF(T866="","",IF(OR(AH866="",AH866="-"),"－",IF(OR(AM866=8,AM866=9),"",IF(OR(AJ866=3,AJ866=4,AJ866=5,AJ866=6),VLOOKUP(AH866,INDEX((係数_バス貨物_ガソリン,係数_バス貨物_CNG,係数_バス貨物_軽油,係数_バス貨物_メタノール,係数_バス貨物_LPG),MATCH(AL866,【参考】排出ガスレベル!$AI$4:$AI$671,1),1,AR866):INDEX((係数_バス貨物_ガソリン,係数_バス貨物_CNG,係数_バス貨物_軽油,係数_バス貨物_メタノール,係数_バス貨物_LPG),MATCH(AL866+1,【参考】排出ガスレベル!$AI$4:$AI$671,1)-1,5,AR866),3,FALSE),IF(OR(AJ866=1,AJ866=2),VLOOKUP(AH866,INDEX((係数_乗用_ガソリン,係数_乗用_CNG,係数_乗用_軽油,係数_乗用_メタノール,係数_乗用_LPG),1,1,AR866):INDEX((係数_乗用_ガソリン,係数_乗用_CNG,係数_乗用_軽油,係数_乗用_メタノール,係数_乗用_LPG),125,5,AR866),3,FALSE))))))</f>
        <v/>
      </c>
      <c r="AP866" s="375" t="str">
        <f t="shared" si="234"/>
        <v/>
      </c>
      <c r="AQ866" s="444" t="str">
        <f t="shared" si="235"/>
        <v/>
      </c>
      <c r="AR866" s="375" t="str">
        <f t="shared" si="236"/>
        <v/>
      </c>
      <c r="AS866" s="377" t="str">
        <f t="shared" si="237"/>
        <v/>
      </c>
      <c r="AT866" s="378" t="str">
        <f t="shared" si="238"/>
        <v/>
      </c>
      <c r="AX866" s="625" t="b">
        <f t="shared" si="239"/>
        <v>0</v>
      </c>
      <c r="AY866" s="7" t="str">
        <f t="shared" si="240"/>
        <v>FALSEFALSEFALSE</v>
      </c>
      <c r="AZ866" s="626">
        <f t="shared" si="224"/>
        <v>0</v>
      </c>
      <c r="BA866" s="627" t="str">
        <f t="shared" si="241"/>
        <v/>
      </c>
      <c r="BB866" s="627">
        <f t="shared" si="225"/>
        <v>0</v>
      </c>
    </row>
    <row r="867" spans="1:54">
      <c r="A867" s="381">
        <v>810</v>
      </c>
      <c r="B867" s="117"/>
      <c r="C867" s="288"/>
      <c r="D867" s="289"/>
      <c r="E867" s="289"/>
      <c r="F867" s="290"/>
      <c r="G867" s="292"/>
      <c r="H867" s="116"/>
      <c r="I867" s="292"/>
      <c r="J867" s="116"/>
      <c r="K867" s="370"/>
      <c r="L867" s="370"/>
      <c r="M867" s="370"/>
      <c r="N867" s="371"/>
      <c r="O867" s="371"/>
      <c r="P867" s="371"/>
      <c r="Q867" s="371"/>
      <c r="R867" s="371"/>
      <c r="S867" s="371"/>
      <c r="T867" s="443"/>
      <c r="U867" s="539"/>
      <c r="V867" s="117"/>
      <c r="W867" s="118"/>
      <c r="X867" s="119"/>
      <c r="Y867" s="120"/>
      <c r="Z867" s="122"/>
      <c r="AA867" s="121"/>
      <c r="AB867" s="443"/>
      <c r="AC867" s="734"/>
      <c r="AD867" s="372"/>
      <c r="AE867" s="485"/>
      <c r="AF867" s="373" t="str">
        <f t="shared" si="226"/>
        <v/>
      </c>
      <c r="AG867" s="373" t="str">
        <f t="shared" si="227"/>
        <v/>
      </c>
      <c r="AH867" s="374" t="str">
        <f t="shared" si="228"/>
        <v/>
      </c>
      <c r="AI867" s="375" t="str">
        <f t="shared" si="229"/>
        <v/>
      </c>
      <c r="AJ867" s="375" t="str">
        <f t="shared" si="230"/>
        <v/>
      </c>
      <c r="AK867" s="375" t="str">
        <f t="shared" si="231"/>
        <v/>
      </c>
      <c r="AL867" s="375" t="str">
        <f t="shared" si="232"/>
        <v/>
      </c>
      <c r="AM867" s="375" t="str">
        <f t="shared" si="233"/>
        <v/>
      </c>
      <c r="AN867" s="376" t="str">
        <f>IF(AF867="","",IF(OR(AH867="",AH867="-"),"－",IF(OR(AM867=8,AM867=9),"",IF(OR(AJ867=3,AJ867=4,AJ867=5,AJ867=6),VLOOKUP(AH867,INDEX((係数_バス貨物_ガソリン,係数_バス貨物_CNG,係数_バス貨物_軽油,係数_バス貨物_メタノール,係数_バス貨物_LPG),MATCH(AL867,【参考】排出ガスレベル!$AI$4:$AI$671,1),1,AR867):INDEX((係数_バス貨物_ガソリン,係数_バス貨物_CNG,係数_バス貨物_軽油,係数_バス貨物_メタノール,係数_バス貨物_LPG),MATCH(AL867+1,【参考】排出ガスレベル!$AI$4:$AI$671,1)-1,5,AR867),2,FALSE),IF(OR(AJ867=1,AJ867=2),VLOOKUP(AH867,INDEX((係数_乗用_ガソリン,係数_乗用_CNG,係数_乗用_軽油,係数_乗用_メタノール,係数_乗用_LPG),1,1,AR867):INDEX((係数_乗用_ガソリン,係数_乗用_CNG,係数_乗用_軽油,係数_乗用_メタノール,係数_乗用_LPG),125,5,AR867),2,FALSE))))))</f>
        <v/>
      </c>
      <c r="AO867" s="376" t="str">
        <f>IF(T867="","",IF(OR(AH867="",AH867="-"),"－",IF(OR(AM867=8,AM867=9),"",IF(OR(AJ867=3,AJ867=4,AJ867=5,AJ867=6),VLOOKUP(AH867,INDEX((係数_バス貨物_ガソリン,係数_バス貨物_CNG,係数_バス貨物_軽油,係数_バス貨物_メタノール,係数_バス貨物_LPG),MATCH(AL867,【参考】排出ガスレベル!$AI$4:$AI$671,1),1,AR867):INDEX((係数_バス貨物_ガソリン,係数_バス貨物_CNG,係数_バス貨物_軽油,係数_バス貨物_メタノール,係数_バス貨物_LPG),MATCH(AL867+1,【参考】排出ガスレベル!$AI$4:$AI$671,1)-1,5,AR867),3,FALSE),IF(OR(AJ867=1,AJ867=2),VLOOKUP(AH867,INDEX((係数_乗用_ガソリン,係数_乗用_CNG,係数_乗用_軽油,係数_乗用_メタノール,係数_乗用_LPG),1,1,AR867):INDEX((係数_乗用_ガソリン,係数_乗用_CNG,係数_乗用_軽油,係数_乗用_メタノール,係数_乗用_LPG),125,5,AR867),3,FALSE))))))</f>
        <v/>
      </c>
      <c r="AP867" s="375" t="str">
        <f t="shared" si="234"/>
        <v/>
      </c>
      <c r="AQ867" s="444" t="str">
        <f t="shared" si="235"/>
        <v/>
      </c>
      <c r="AR867" s="375" t="str">
        <f t="shared" si="236"/>
        <v/>
      </c>
      <c r="AS867" s="377" t="str">
        <f t="shared" si="237"/>
        <v/>
      </c>
      <c r="AT867" s="378" t="str">
        <f t="shared" si="238"/>
        <v/>
      </c>
      <c r="AX867" s="625" t="b">
        <f t="shared" si="239"/>
        <v>0</v>
      </c>
      <c r="AY867" s="7" t="str">
        <f t="shared" si="240"/>
        <v>FALSEFALSEFALSE</v>
      </c>
      <c r="AZ867" s="626">
        <f t="shared" si="224"/>
        <v>0</v>
      </c>
      <c r="BA867" s="627" t="str">
        <f t="shared" si="241"/>
        <v/>
      </c>
      <c r="BB867" s="627">
        <f t="shared" si="225"/>
        <v>0</v>
      </c>
    </row>
    <row r="868" spans="1:54">
      <c r="A868" s="381">
        <v>811</v>
      </c>
      <c r="B868" s="117"/>
      <c r="C868" s="288"/>
      <c r="D868" s="289"/>
      <c r="E868" s="289"/>
      <c r="F868" s="290"/>
      <c r="G868" s="292"/>
      <c r="H868" s="116"/>
      <c r="I868" s="292"/>
      <c r="J868" s="116"/>
      <c r="K868" s="370"/>
      <c r="L868" s="370"/>
      <c r="M868" s="370"/>
      <c r="N868" s="371"/>
      <c r="O868" s="371"/>
      <c r="P868" s="371"/>
      <c r="Q868" s="371"/>
      <c r="R868" s="371"/>
      <c r="S868" s="371"/>
      <c r="T868" s="443"/>
      <c r="U868" s="539"/>
      <c r="V868" s="117"/>
      <c r="W868" s="118"/>
      <c r="X868" s="119"/>
      <c r="Y868" s="120"/>
      <c r="Z868" s="122"/>
      <c r="AA868" s="121"/>
      <c r="AB868" s="443"/>
      <c r="AC868" s="734"/>
      <c r="AD868" s="372"/>
      <c r="AE868" s="485"/>
      <c r="AF868" s="373" t="str">
        <f t="shared" si="226"/>
        <v/>
      </c>
      <c r="AG868" s="373" t="str">
        <f t="shared" si="227"/>
        <v/>
      </c>
      <c r="AH868" s="374" t="str">
        <f t="shared" si="228"/>
        <v/>
      </c>
      <c r="AI868" s="375" t="str">
        <f t="shared" si="229"/>
        <v/>
      </c>
      <c r="AJ868" s="375" t="str">
        <f t="shared" si="230"/>
        <v/>
      </c>
      <c r="AK868" s="375" t="str">
        <f t="shared" si="231"/>
        <v/>
      </c>
      <c r="AL868" s="375" t="str">
        <f t="shared" si="232"/>
        <v/>
      </c>
      <c r="AM868" s="375" t="str">
        <f t="shared" si="233"/>
        <v/>
      </c>
      <c r="AN868" s="376" t="str">
        <f>IF(AF868="","",IF(OR(AH868="",AH868="-"),"－",IF(OR(AM868=8,AM868=9),"",IF(OR(AJ868=3,AJ868=4,AJ868=5,AJ868=6),VLOOKUP(AH868,INDEX((係数_バス貨物_ガソリン,係数_バス貨物_CNG,係数_バス貨物_軽油,係数_バス貨物_メタノール,係数_バス貨物_LPG),MATCH(AL868,【参考】排出ガスレベル!$AI$4:$AI$671,1),1,AR868):INDEX((係数_バス貨物_ガソリン,係数_バス貨物_CNG,係数_バス貨物_軽油,係数_バス貨物_メタノール,係数_バス貨物_LPG),MATCH(AL868+1,【参考】排出ガスレベル!$AI$4:$AI$671,1)-1,5,AR868),2,FALSE),IF(OR(AJ868=1,AJ868=2),VLOOKUP(AH868,INDEX((係数_乗用_ガソリン,係数_乗用_CNG,係数_乗用_軽油,係数_乗用_メタノール,係数_乗用_LPG),1,1,AR868):INDEX((係数_乗用_ガソリン,係数_乗用_CNG,係数_乗用_軽油,係数_乗用_メタノール,係数_乗用_LPG),125,5,AR868),2,FALSE))))))</f>
        <v/>
      </c>
      <c r="AO868" s="376" t="str">
        <f>IF(T868="","",IF(OR(AH868="",AH868="-"),"－",IF(OR(AM868=8,AM868=9),"",IF(OR(AJ868=3,AJ868=4,AJ868=5,AJ868=6),VLOOKUP(AH868,INDEX((係数_バス貨物_ガソリン,係数_バス貨物_CNG,係数_バス貨物_軽油,係数_バス貨物_メタノール,係数_バス貨物_LPG),MATCH(AL868,【参考】排出ガスレベル!$AI$4:$AI$671,1),1,AR868):INDEX((係数_バス貨物_ガソリン,係数_バス貨物_CNG,係数_バス貨物_軽油,係数_バス貨物_メタノール,係数_バス貨物_LPG),MATCH(AL868+1,【参考】排出ガスレベル!$AI$4:$AI$671,1)-1,5,AR868),3,FALSE),IF(OR(AJ868=1,AJ868=2),VLOOKUP(AH868,INDEX((係数_乗用_ガソリン,係数_乗用_CNG,係数_乗用_軽油,係数_乗用_メタノール,係数_乗用_LPG),1,1,AR868):INDEX((係数_乗用_ガソリン,係数_乗用_CNG,係数_乗用_軽油,係数_乗用_メタノール,係数_乗用_LPG),125,5,AR868),3,FALSE))))))</f>
        <v/>
      </c>
      <c r="AP868" s="375" t="str">
        <f t="shared" si="234"/>
        <v/>
      </c>
      <c r="AQ868" s="444" t="str">
        <f t="shared" si="235"/>
        <v/>
      </c>
      <c r="AR868" s="375" t="str">
        <f t="shared" si="236"/>
        <v/>
      </c>
      <c r="AS868" s="377" t="str">
        <f t="shared" si="237"/>
        <v/>
      </c>
      <c r="AT868" s="378" t="str">
        <f t="shared" si="238"/>
        <v/>
      </c>
      <c r="AX868" s="625" t="b">
        <f t="shared" si="239"/>
        <v>0</v>
      </c>
      <c r="AY868" s="7" t="str">
        <f t="shared" si="240"/>
        <v>FALSEFALSEFALSE</v>
      </c>
      <c r="AZ868" s="626">
        <f t="shared" si="224"/>
        <v>0</v>
      </c>
      <c r="BA868" s="627" t="str">
        <f t="shared" si="241"/>
        <v/>
      </c>
      <c r="BB868" s="627">
        <f t="shared" si="225"/>
        <v>0</v>
      </c>
    </row>
    <row r="869" spans="1:54">
      <c r="A869" s="381">
        <v>812</v>
      </c>
      <c r="B869" s="117"/>
      <c r="C869" s="288"/>
      <c r="D869" s="289"/>
      <c r="E869" s="289"/>
      <c r="F869" s="290"/>
      <c r="G869" s="292"/>
      <c r="H869" s="116"/>
      <c r="I869" s="292"/>
      <c r="J869" s="116"/>
      <c r="K869" s="370"/>
      <c r="L869" s="370"/>
      <c r="M869" s="370"/>
      <c r="N869" s="371"/>
      <c r="O869" s="371"/>
      <c r="P869" s="371"/>
      <c r="Q869" s="371"/>
      <c r="R869" s="371"/>
      <c r="S869" s="371"/>
      <c r="T869" s="443"/>
      <c r="U869" s="539"/>
      <c r="V869" s="117"/>
      <c r="W869" s="118"/>
      <c r="X869" s="119"/>
      <c r="Y869" s="120"/>
      <c r="Z869" s="122"/>
      <c r="AA869" s="121"/>
      <c r="AB869" s="443"/>
      <c r="AC869" s="734"/>
      <c r="AD869" s="372"/>
      <c r="AE869" s="485"/>
      <c r="AF869" s="373" t="str">
        <f t="shared" si="226"/>
        <v/>
      </c>
      <c r="AG869" s="373" t="str">
        <f t="shared" si="227"/>
        <v/>
      </c>
      <c r="AH869" s="374" t="str">
        <f t="shared" si="228"/>
        <v/>
      </c>
      <c r="AI869" s="375" t="str">
        <f t="shared" si="229"/>
        <v/>
      </c>
      <c r="AJ869" s="375" t="str">
        <f t="shared" si="230"/>
        <v/>
      </c>
      <c r="AK869" s="375" t="str">
        <f t="shared" si="231"/>
        <v/>
      </c>
      <c r="AL869" s="375" t="str">
        <f t="shared" si="232"/>
        <v/>
      </c>
      <c r="AM869" s="375" t="str">
        <f t="shared" si="233"/>
        <v/>
      </c>
      <c r="AN869" s="376" t="str">
        <f>IF(AF869="","",IF(OR(AH869="",AH869="-"),"－",IF(OR(AM869=8,AM869=9),"",IF(OR(AJ869=3,AJ869=4,AJ869=5,AJ869=6),VLOOKUP(AH869,INDEX((係数_バス貨物_ガソリン,係数_バス貨物_CNG,係数_バス貨物_軽油,係数_バス貨物_メタノール,係数_バス貨物_LPG),MATCH(AL869,【参考】排出ガスレベル!$AI$4:$AI$671,1),1,AR869):INDEX((係数_バス貨物_ガソリン,係数_バス貨物_CNG,係数_バス貨物_軽油,係数_バス貨物_メタノール,係数_バス貨物_LPG),MATCH(AL869+1,【参考】排出ガスレベル!$AI$4:$AI$671,1)-1,5,AR869),2,FALSE),IF(OR(AJ869=1,AJ869=2),VLOOKUP(AH869,INDEX((係数_乗用_ガソリン,係数_乗用_CNG,係数_乗用_軽油,係数_乗用_メタノール,係数_乗用_LPG),1,1,AR869):INDEX((係数_乗用_ガソリン,係数_乗用_CNG,係数_乗用_軽油,係数_乗用_メタノール,係数_乗用_LPG),125,5,AR869),2,FALSE))))))</f>
        <v/>
      </c>
      <c r="AO869" s="376" t="str">
        <f>IF(T869="","",IF(OR(AH869="",AH869="-"),"－",IF(OR(AM869=8,AM869=9),"",IF(OR(AJ869=3,AJ869=4,AJ869=5,AJ869=6),VLOOKUP(AH869,INDEX((係数_バス貨物_ガソリン,係数_バス貨物_CNG,係数_バス貨物_軽油,係数_バス貨物_メタノール,係数_バス貨物_LPG),MATCH(AL869,【参考】排出ガスレベル!$AI$4:$AI$671,1),1,AR869):INDEX((係数_バス貨物_ガソリン,係数_バス貨物_CNG,係数_バス貨物_軽油,係数_バス貨物_メタノール,係数_バス貨物_LPG),MATCH(AL869+1,【参考】排出ガスレベル!$AI$4:$AI$671,1)-1,5,AR869),3,FALSE),IF(OR(AJ869=1,AJ869=2),VLOOKUP(AH869,INDEX((係数_乗用_ガソリン,係数_乗用_CNG,係数_乗用_軽油,係数_乗用_メタノール,係数_乗用_LPG),1,1,AR869):INDEX((係数_乗用_ガソリン,係数_乗用_CNG,係数_乗用_軽油,係数_乗用_メタノール,係数_乗用_LPG),125,5,AR869),3,FALSE))))))</f>
        <v/>
      </c>
      <c r="AP869" s="375" t="str">
        <f t="shared" si="234"/>
        <v/>
      </c>
      <c r="AQ869" s="444" t="str">
        <f t="shared" si="235"/>
        <v/>
      </c>
      <c r="AR869" s="375" t="str">
        <f t="shared" si="236"/>
        <v/>
      </c>
      <c r="AS869" s="377" t="str">
        <f t="shared" si="237"/>
        <v/>
      </c>
      <c r="AT869" s="378" t="str">
        <f t="shared" si="238"/>
        <v/>
      </c>
      <c r="AX869" s="625" t="b">
        <f t="shared" si="239"/>
        <v>0</v>
      </c>
      <c r="AY869" s="7" t="str">
        <f t="shared" si="240"/>
        <v>FALSEFALSEFALSE</v>
      </c>
      <c r="AZ869" s="626">
        <f t="shared" si="224"/>
        <v>0</v>
      </c>
      <c r="BA869" s="627" t="str">
        <f t="shared" si="241"/>
        <v/>
      </c>
      <c r="BB869" s="627">
        <f t="shared" si="225"/>
        <v>0</v>
      </c>
    </row>
    <row r="870" spans="1:54">
      <c r="A870" s="381">
        <v>813</v>
      </c>
      <c r="B870" s="117"/>
      <c r="C870" s="288"/>
      <c r="D870" s="289"/>
      <c r="E870" s="289"/>
      <c r="F870" s="290"/>
      <c r="G870" s="292"/>
      <c r="H870" s="116"/>
      <c r="I870" s="292"/>
      <c r="J870" s="116"/>
      <c r="K870" s="370"/>
      <c r="L870" s="370"/>
      <c r="M870" s="370"/>
      <c r="N870" s="371"/>
      <c r="O870" s="371"/>
      <c r="P870" s="371"/>
      <c r="Q870" s="371"/>
      <c r="R870" s="371"/>
      <c r="S870" s="371"/>
      <c r="T870" s="443"/>
      <c r="U870" s="539"/>
      <c r="V870" s="117"/>
      <c r="W870" s="118"/>
      <c r="X870" s="119"/>
      <c r="Y870" s="120"/>
      <c r="Z870" s="122"/>
      <c r="AA870" s="121"/>
      <c r="AB870" s="443"/>
      <c r="AC870" s="734"/>
      <c r="AD870" s="372"/>
      <c r="AE870" s="485"/>
      <c r="AF870" s="373" t="str">
        <f t="shared" si="226"/>
        <v/>
      </c>
      <c r="AG870" s="373" t="str">
        <f t="shared" si="227"/>
        <v/>
      </c>
      <c r="AH870" s="374" t="str">
        <f t="shared" si="228"/>
        <v/>
      </c>
      <c r="AI870" s="375" t="str">
        <f t="shared" si="229"/>
        <v/>
      </c>
      <c r="AJ870" s="375" t="str">
        <f t="shared" si="230"/>
        <v/>
      </c>
      <c r="AK870" s="375" t="str">
        <f t="shared" si="231"/>
        <v/>
      </c>
      <c r="AL870" s="375" t="str">
        <f t="shared" si="232"/>
        <v/>
      </c>
      <c r="AM870" s="375" t="str">
        <f t="shared" si="233"/>
        <v/>
      </c>
      <c r="AN870" s="376" t="str">
        <f>IF(AF870="","",IF(OR(AH870="",AH870="-"),"－",IF(OR(AM870=8,AM870=9),"",IF(OR(AJ870=3,AJ870=4,AJ870=5,AJ870=6),VLOOKUP(AH870,INDEX((係数_バス貨物_ガソリン,係数_バス貨物_CNG,係数_バス貨物_軽油,係数_バス貨物_メタノール,係数_バス貨物_LPG),MATCH(AL870,【参考】排出ガスレベル!$AI$4:$AI$671,1),1,AR870):INDEX((係数_バス貨物_ガソリン,係数_バス貨物_CNG,係数_バス貨物_軽油,係数_バス貨物_メタノール,係数_バス貨物_LPG),MATCH(AL870+1,【参考】排出ガスレベル!$AI$4:$AI$671,1)-1,5,AR870),2,FALSE),IF(OR(AJ870=1,AJ870=2),VLOOKUP(AH870,INDEX((係数_乗用_ガソリン,係数_乗用_CNG,係数_乗用_軽油,係数_乗用_メタノール,係数_乗用_LPG),1,1,AR870):INDEX((係数_乗用_ガソリン,係数_乗用_CNG,係数_乗用_軽油,係数_乗用_メタノール,係数_乗用_LPG),125,5,AR870),2,FALSE))))))</f>
        <v/>
      </c>
      <c r="AO870" s="376" t="str">
        <f>IF(T870="","",IF(OR(AH870="",AH870="-"),"－",IF(OR(AM870=8,AM870=9),"",IF(OR(AJ870=3,AJ870=4,AJ870=5,AJ870=6),VLOOKUP(AH870,INDEX((係数_バス貨物_ガソリン,係数_バス貨物_CNG,係数_バス貨物_軽油,係数_バス貨物_メタノール,係数_バス貨物_LPG),MATCH(AL870,【参考】排出ガスレベル!$AI$4:$AI$671,1),1,AR870):INDEX((係数_バス貨物_ガソリン,係数_バス貨物_CNG,係数_バス貨物_軽油,係数_バス貨物_メタノール,係数_バス貨物_LPG),MATCH(AL870+1,【参考】排出ガスレベル!$AI$4:$AI$671,1)-1,5,AR870),3,FALSE),IF(OR(AJ870=1,AJ870=2),VLOOKUP(AH870,INDEX((係数_乗用_ガソリン,係数_乗用_CNG,係数_乗用_軽油,係数_乗用_メタノール,係数_乗用_LPG),1,1,AR870):INDEX((係数_乗用_ガソリン,係数_乗用_CNG,係数_乗用_軽油,係数_乗用_メタノール,係数_乗用_LPG),125,5,AR870),3,FALSE))))))</f>
        <v/>
      </c>
      <c r="AP870" s="375" t="str">
        <f t="shared" si="234"/>
        <v/>
      </c>
      <c r="AQ870" s="444" t="str">
        <f t="shared" si="235"/>
        <v/>
      </c>
      <c r="AR870" s="375" t="str">
        <f t="shared" si="236"/>
        <v/>
      </c>
      <c r="AS870" s="377" t="str">
        <f t="shared" si="237"/>
        <v/>
      </c>
      <c r="AT870" s="378" t="str">
        <f t="shared" si="238"/>
        <v/>
      </c>
      <c r="AX870" s="625" t="b">
        <f t="shared" si="239"/>
        <v>0</v>
      </c>
      <c r="AY870" s="7" t="str">
        <f t="shared" si="240"/>
        <v>FALSEFALSEFALSE</v>
      </c>
      <c r="AZ870" s="626">
        <f t="shared" si="224"/>
        <v>0</v>
      </c>
      <c r="BA870" s="627" t="str">
        <f t="shared" si="241"/>
        <v/>
      </c>
      <c r="BB870" s="627">
        <f t="shared" si="225"/>
        <v>0</v>
      </c>
    </row>
    <row r="871" spans="1:54">
      <c r="A871" s="381">
        <v>814</v>
      </c>
      <c r="B871" s="117"/>
      <c r="C871" s="288"/>
      <c r="D871" s="289"/>
      <c r="E871" s="289"/>
      <c r="F871" s="290"/>
      <c r="G871" s="292"/>
      <c r="H871" s="116"/>
      <c r="I871" s="292"/>
      <c r="J871" s="116"/>
      <c r="K871" s="370"/>
      <c r="L871" s="370"/>
      <c r="M871" s="370"/>
      <c r="N871" s="371"/>
      <c r="O871" s="371"/>
      <c r="P871" s="371"/>
      <c r="Q871" s="371"/>
      <c r="R871" s="371"/>
      <c r="S871" s="371"/>
      <c r="T871" s="443"/>
      <c r="U871" s="539"/>
      <c r="V871" s="117"/>
      <c r="W871" s="118"/>
      <c r="X871" s="119"/>
      <c r="Y871" s="120"/>
      <c r="Z871" s="122"/>
      <c r="AA871" s="121"/>
      <c r="AB871" s="443"/>
      <c r="AC871" s="734"/>
      <c r="AD871" s="372"/>
      <c r="AE871" s="485"/>
      <c r="AF871" s="373" t="str">
        <f t="shared" si="226"/>
        <v/>
      </c>
      <c r="AG871" s="373" t="str">
        <f t="shared" si="227"/>
        <v/>
      </c>
      <c r="AH871" s="374" t="str">
        <f t="shared" si="228"/>
        <v/>
      </c>
      <c r="AI871" s="375" t="str">
        <f t="shared" si="229"/>
        <v/>
      </c>
      <c r="AJ871" s="375" t="str">
        <f t="shared" si="230"/>
        <v/>
      </c>
      <c r="AK871" s="375" t="str">
        <f t="shared" si="231"/>
        <v/>
      </c>
      <c r="AL871" s="375" t="str">
        <f t="shared" si="232"/>
        <v/>
      </c>
      <c r="AM871" s="375" t="str">
        <f t="shared" si="233"/>
        <v/>
      </c>
      <c r="AN871" s="376" t="str">
        <f>IF(AF871="","",IF(OR(AH871="",AH871="-"),"－",IF(OR(AM871=8,AM871=9),"",IF(OR(AJ871=3,AJ871=4,AJ871=5,AJ871=6),VLOOKUP(AH871,INDEX((係数_バス貨物_ガソリン,係数_バス貨物_CNG,係数_バス貨物_軽油,係数_バス貨物_メタノール,係数_バス貨物_LPG),MATCH(AL871,【参考】排出ガスレベル!$AI$4:$AI$671,1),1,AR871):INDEX((係数_バス貨物_ガソリン,係数_バス貨物_CNG,係数_バス貨物_軽油,係数_バス貨物_メタノール,係数_バス貨物_LPG),MATCH(AL871+1,【参考】排出ガスレベル!$AI$4:$AI$671,1)-1,5,AR871),2,FALSE),IF(OR(AJ871=1,AJ871=2),VLOOKUP(AH871,INDEX((係数_乗用_ガソリン,係数_乗用_CNG,係数_乗用_軽油,係数_乗用_メタノール,係数_乗用_LPG),1,1,AR871):INDEX((係数_乗用_ガソリン,係数_乗用_CNG,係数_乗用_軽油,係数_乗用_メタノール,係数_乗用_LPG),125,5,AR871),2,FALSE))))))</f>
        <v/>
      </c>
      <c r="AO871" s="376" t="str">
        <f>IF(T871="","",IF(OR(AH871="",AH871="-"),"－",IF(OR(AM871=8,AM871=9),"",IF(OR(AJ871=3,AJ871=4,AJ871=5,AJ871=6),VLOOKUP(AH871,INDEX((係数_バス貨物_ガソリン,係数_バス貨物_CNG,係数_バス貨物_軽油,係数_バス貨物_メタノール,係数_バス貨物_LPG),MATCH(AL871,【参考】排出ガスレベル!$AI$4:$AI$671,1),1,AR871):INDEX((係数_バス貨物_ガソリン,係数_バス貨物_CNG,係数_バス貨物_軽油,係数_バス貨物_メタノール,係数_バス貨物_LPG),MATCH(AL871+1,【参考】排出ガスレベル!$AI$4:$AI$671,1)-1,5,AR871),3,FALSE),IF(OR(AJ871=1,AJ871=2),VLOOKUP(AH871,INDEX((係数_乗用_ガソリン,係数_乗用_CNG,係数_乗用_軽油,係数_乗用_メタノール,係数_乗用_LPG),1,1,AR871):INDEX((係数_乗用_ガソリン,係数_乗用_CNG,係数_乗用_軽油,係数_乗用_メタノール,係数_乗用_LPG),125,5,AR871),3,FALSE))))))</f>
        <v/>
      </c>
      <c r="AP871" s="375" t="str">
        <f t="shared" si="234"/>
        <v/>
      </c>
      <c r="AQ871" s="444" t="str">
        <f t="shared" si="235"/>
        <v/>
      </c>
      <c r="AR871" s="375" t="str">
        <f t="shared" si="236"/>
        <v/>
      </c>
      <c r="AS871" s="377" t="str">
        <f t="shared" si="237"/>
        <v/>
      </c>
      <c r="AT871" s="378" t="str">
        <f t="shared" si="238"/>
        <v/>
      </c>
      <c r="AX871" s="625" t="b">
        <f t="shared" si="239"/>
        <v>0</v>
      </c>
      <c r="AY871" s="7" t="str">
        <f t="shared" si="240"/>
        <v>FALSEFALSEFALSE</v>
      </c>
      <c r="AZ871" s="626">
        <f t="shared" si="224"/>
        <v>0</v>
      </c>
      <c r="BA871" s="627" t="str">
        <f t="shared" si="241"/>
        <v/>
      </c>
      <c r="BB871" s="627">
        <f t="shared" si="225"/>
        <v>0</v>
      </c>
    </row>
    <row r="872" spans="1:54">
      <c r="A872" s="381">
        <v>815</v>
      </c>
      <c r="B872" s="117"/>
      <c r="C872" s="288"/>
      <c r="D872" s="289"/>
      <c r="E872" s="289"/>
      <c r="F872" s="290"/>
      <c r="G872" s="292"/>
      <c r="H872" s="116"/>
      <c r="I872" s="292"/>
      <c r="J872" s="116"/>
      <c r="K872" s="370"/>
      <c r="L872" s="370"/>
      <c r="M872" s="370"/>
      <c r="N872" s="371"/>
      <c r="O872" s="371"/>
      <c r="P872" s="371"/>
      <c r="Q872" s="371"/>
      <c r="R872" s="371"/>
      <c r="S872" s="371"/>
      <c r="T872" s="443"/>
      <c r="U872" s="539"/>
      <c r="V872" s="117"/>
      <c r="W872" s="118"/>
      <c r="X872" s="119"/>
      <c r="Y872" s="120"/>
      <c r="Z872" s="122"/>
      <c r="AA872" s="121"/>
      <c r="AB872" s="443"/>
      <c r="AC872" s="734"/>
      <c r="AD872" s="372"/>
      <c r="AE872" s="485"/>
      <c r="AF872" s="373" t="str">
        <f t="shared" si="226"/>
        <v/>
      </c>
      <c r="AG872" s="373" t="str">
        <f t="shared" si="227"/>
        <v/>
      </c>
      <c r="AH872" s="374" t="str">
        <f t="shared" si="228"/>
        <v/>
      </c>
      <c r="AI872" s="375" t="str">
        <f t="shared" si="229"/>
        <v/>
      </c>
      <c r="AJ872" s="375" t="str">
        <f t="shared" si="230"/>
        <v/>
      </c>
      <c r="AK872" s="375" t="str">
        <f t="shared" si="231"/>
        <v/>
      </c>
      <c r="AL872" s="375" t="str">
        <f t="shared" si="232"/>
        <v/>
      </c>
      <c r="AM872" s="375" t="str">
        <f t="shared" si="233"/>
        <v/>
      </c>
      <c r="AN872" s="376" t="str">
        <f>IF(AF872="","",IF(OR(AH872="",AH872="-"),"－",IF(OR(AM872=8,AM872=9),"",IF(OR(AJ872=3,AJ872=4,AJ872=5,AJ872=6),VLOOKUP(AH872,INDEX((係数_バス貨物_ガソリン,係数_バス貨物_CNG,係数_バス貨物_軽油,係数_バス貨物_メタノール,係数_バス貨物_LPG),MATCH(AL872,【参考】排出ガスレベル!$AI$4:$AI$671,1),1,AR872):INDEX((係数_バス貨物_ガソリン,係数_バス貨物_CNG,係数_バス貨物_軽油,係数_バス貨物_メタノール,係数_バス貨物_LPG),MATCH(AL872+1,【参考】排出ガスレベル!$AI$4:$AI$671,1)-1,5,AR872),2,FALSE),IF(OR(AJ872=1,AJ872=2),VLOOKUP(AH872,INDEX((係数_乗用_ガソリン,係数_乗用_CNG,係数_乗用_軽油,係数_乗用_メタノール,係数_乗用_LPG),1,1,AR872):INDEX((係数_乗用_ガソリン,係数_乗用_CNG,係数_乗用_軽油,係数_乗用_メタノール,係数_乗用_LPG),125,5,AR872),2,FALSE))))))</f>
        <v/>
      </c>
      <c r="AO872" s="376" t="str">
        <f>IF(T872="","",IF(OR(AH872="",AH872="-"),"－",IF(OR(AM872=8,AM872=9),"",IF(OR(AJ872=3,AJ872=4,AJ872=5,AJ872=6),VLOOKUP(AH872,INDEX((係数_バス貨物_ガソリン,係数_バス貨物_CNG,係数_バス貨物_軽油,係数_バス貨物_メタノール,係数_バス貨物_LPG),MATCH(AL872,【参考】排出ガスレベル!$AI$4:$AI$671,1),1,AR872):INDEX((係数_バス貨物_ガソリン,係数_バス貨物_CNG,係数_バス貨物_軽油,係数_バス貨物_メタノール,係数_バス貨物_LPG),MATCH(AL872+1,【参考】排出ガスレベル!$AI$4:$AI$671,1)-1,5,AR872),3,FALSE),IF(OR(AJ872=1,AJ872=2),VLOOKUP(AH872,INDEX((係数_乗用_ガソリン,係数_乗用_CNG,係数_乗用_軽油,係数_乗用_メタノール,係数_乗用_LPG),1,1,AR872):INDEX((係数_乗用_ガソリン,係数_乗用_CNG,係数_乗用_軽油,係数_乗用_メタノール,係数_乗用_LPG),125,5,AR872),3,FALSE))))))</f>
        <v/>
      </c>
      <c r="AP872" s="375" t="str">
        <f t="shared" si="234"/>
        <v/>
      </c>
      <c r="AQ872" s="444" t="str">
        <f t="shared" si="235"/>
        <v/>
      </c>
      <c r="AR872" s="375" t="str">
        <f t="shared" si="236"/>
        <v/>
      </c>
      <c r="AS872" s="377" t="str">
        <f t="shared" si="237"/>
        <v/>
      </c>
      <c r="AT872" s="378" t="str">
        <f t="shared" si="238"/>
        <v/>
      </c>
      <c r="AX872" s="625" t="b">
        <f t="shared" si="239"/>
        <v>0</v>
      </c>
      <c r="AY872" s="7" t="str">
        <f t="shared" si="240"/>
        <v>FALSEFALSEFALSE</v>
      </c>
      <c r="AZ872" s="626">
        <f t="shared" si="224"/>
        <v>0</v>
      </c>
      <c r="BA872" s="627" t="str">
        <f t="shared" si="241"/>
        <v/>
      </c>
      <c r="BB872" s="627">
        <f t="shared" si="225"/>
        <v>0</v>
      </c>
    </row>
    <row r="873" spans="1:54">
      <c r="A873" s="381">
        <v>816</v>
      </c>
      <c r="B873" s="117"/>
      <c r="C873" s="288"/>
      <c r="D873" s="289"/>
      <c r="E873" s="289"/>
      <c r="F873" s="290"/>
      <c r="G873" s="292"/>
      <c r="H873" s="116"/>
      <c r="I873" s="292"/>
      <c r="J873" s="116"/>
      <c r="K873" s="370"/>
      <c r="L873" s="370"/>
      <c r="M873" s="370"/>
      <c r="N873" s="371"/>
      <c r="O873" s="371"/>
      <c r="P873" s="371"/>
      <c r="Q873" s="371"/>
      <c r="R873" s="371"/>
      <c r="S873" s="371"/>
      <c r="T873" s="443"/>
      <c r="U873" s="539"/>
      <c r="V873" s="117"/>
      <c r="W873" s="118"/>
      <c r="X873" s="119"/>
      <c r="Y873" s="120"/>
      <c r="Z873" s="122"/>
      <c r="AA873" s="121"/>
      <c r="AB873" s="443"/>
      <c r="AC873" s="734"/>
      <c r="AD873" s="372"/>
      <c r="AE873" s="485"/>
      <c r="AF873" s="373" t="str">
        <f t="shared" si="226"/>
        <v/>
      </c>
      <c r="AG873" s="373" t="str">
        <f t="shared" si="227"/>
        <v/>
      </c>
      <c r="AH873" s="374" t="str">
        <f t="shared" si="228"/>
        <v/>
      </c>
      <c r="AI873" s="375" t="str">
        <f t="shared" si="229"/>
        <v/>
      </c>
      <c r="AJ873" s="375" t="str">
        <f t="shared" si="230"/>
        <v/>
      </c>
      <c r="AK873" s="375" t="str">
        <f t="shared" si="231"/>
        <v/>
      </c>
      <c r="AL873" s="375" t="str">
        <f t="shared" si="232"/>
        <v/>
      </c>
      <c r="AM873" s="375" t="str">
        <f t="shared" si="233"/>
        <v/>
      </c>
      <c r="AN873" s="376" t="str">
        <f>IF(AF873="","",IF(OR(AH873="",AH873="-"),"－",IF(OR(AM873=8,AM873=9),"",IF(OR(AJ873=3,AJ873=4,AJ873=5,AJ873=6),VLOOKUP(AH873,INDEX((係数_バス貨物_ガソリン,係数_バス貨物_CNG,係数_バス貨物_軽油,係数_バス貨物_メタノール,係数_バス貨物_LPG),MATCH(AL873,【参考】排出ガスレベル!$AI$4:$AI$671,1),1,AR873):INDEX((係数_バス貨物_ガソリン,係数_バス貨物_CNG,係数_バス貨物_軽油,係数_バス貨物_メタノール,係数_バス貨物_LPG),MATCH(AL873+1,【参考】排出ガスレベル!$AI$4:$AI$671,1)-1,5,AR873),2,FALSE),IF(OR(AJ873=1,AJ873=2),VLOOKUP(AH873,INDEX((係数_乗用_ガソリン,係数_乗用_CNG,係数_乗用_軽油,係数_乗用_メタノール,係数_乗用_LPG),1,1,AR873):INDEX((係数_乗用_ガソリン,係数_乗用_CNG,係数_乗用_軽油,係数_乗用_メタノール,係数_乗用_LPG),125,5,AR873),2,FALSE))))))</f>
        <v/>
      </c>
      <c r="AO873" s="376" t="str">
        <f>IF(T873="","",IF(OR(AH873="",AH873="-"),"－",IF(OR(AM873=8,AM873=9),"",IF(OR(AJ873=3,AJ873=4,AJ873=5,AJ873=6),VLOOKUP(AH873,INDEX((係数_バス貨物_ガソリン,係数_バス貨物_CNG,係数_バス貨物_軽油,係数_バス貨物_メタノール,係数_バス貨物_LPG),MATCH(AL873,【参考】排出ガスレベル!$AI$4:$AI$671,1),1,AR873):INDEX((係数_バス貨物_ガソリン,係数_バス貨物_CNG,係数_バス貨物_軽油,係数_バス貨物_メタノール,係数_バス貨物_LPG),MATCH(AL873+1,【参考】排出ガスレベル!$AI$4:$AI$671,1)-1,5,AR873),3,FALSE),IF(OR(AJ873=1,AJ873=2),VLOOKUP(AH873,INDEX((係数_乗用_ガソリン,係数_乗用_CNG,係数_乗用_軽油,係数_乗用_メタノール,係数_乗用_LPG),1,1,AR873):INDEX((係数_乗用_ガソリン,係数_乗用_CNG,係数_乗用_軽油,係数_乗用_メタノール,係数_乗用_LPG),125,5,AR873),3,FALSE))))))</f>
        <v/>
      </c>
      <c r="AP873" s="375" t="str">
        <f t="shared" si="234"/>
        <v/>
      </c>
      <c r="AQ873" s="444" t="str">
        <f t="shared" si="235"/>
        <v/>
      </c>
      <c r="AR873" s="375" t="str">
        <f t="shared" si="236"/>
        <v/>
      </c>
      <c r="AS873" s="377" t="str">
        <f t="shared" si="237"/>
        <v/>
      </c>
      <c r="AT873" s="378" t="str">
        <f t="shared" si="238"/>
        <v/>
      </c>
      <c r="AX873" s="625" t="b">
        <f t="shared" si="239"/>
        <v>0</v>
      </c>
      <c r="AY873" s="7" t="str">
        <f t="shared" si="240"/>
        <v>FALSEFALSEFALSE</v>
      </c>
      <c r="AZ873" s="626">
        <f t="shared" si="224"/>
        <v>0</v>
      </c>
      <c r="BA873" s="627" t="str">
        <f t="shared" si="241"/>
        <v/>
      </c>
      <c r="BB873" s="627">
        <f t="shared" si="225"/>
        <v>0</v>
      </c>
    </row>
    <row r="874" spans="1:54">
      <c r="A874" s="381">
        <v>817</v>
      </c>
      <c r="B874" s="117"/>
      <c r="C874" s="288"/>
      <c r="D874" s="289"/>
      <c r="E874" s="289"/>
      <c r="F874" s="290"/>
      <c r="G874" s="292"/>
      <c r="H874" s="116"/>
      <c r="I874" s="292"/>
      <c r="J874" s="116"/>
      <c r="K874" s="370"/>
      <c r="L874" s="370"/>
      <c r="M874" s="370"/>
      <c r="N874" s="371"/>
      <c r="O874" s="371"/>
      <c r="P874" s="371"/>
      <c r="Q874" s="371"/>
      <c r="R874" s="371"/>
      <c r="S874" s="371"/>
      <c r="T874" s="443"/>
      <c r="U874" s="539"/>
      <c r="V874" s="117"/>
      <c r="W874" s="118"/>
      <c r="X874" s="119"/>
      <c r="Y874" s="120"/>
      <c r="Z874" s="122"/>
      <c r="AA874" s="121"/>
      <c r="AB874" s="443"/>
      <c r="AC874" s="734"/>
      <c r="AD874" s="372"/>
      <c r="AE874" s="485"/>
      <c r="AF874" s="373" t="str">
        <f t="shared" si="226"/>
        <v/>
      </c>
      <c r="AG874" s="373" t="str">
        <f t="shared" si="227"/>
        <v/>
      </c>
      <c r="AH874" s="374" t="str">
        <f t="shared" si="228"/>
        <v/>
      </c>
      <c r="AI874" s="375" t="str">
        <f t="shared" si="229"/>
        <v/>
      </c>
      <c r="AJ874" s="375" t="str">
        <f t="shared" si="230"/>
        <v/>
      </c>
      <c r="AK874" s="375" t="str">
        <f t="shared" si="231"/>
        <v/>
      </c>
      <c r="AL874" s="375" t="str">
        <f t="shared" si="232"/>
        <v/>
      </c>
      <c r="AM874" s="375" t="str">
        <f t="shared" si="233"/>
        <v/>
      </c>
      <c r="AN874" s="376" t="str">
        <f>IF(AF874="","",IF(OR(AH874="",AH874="-"),"－",IF(OR(AM874=8,AM874=9),"",IF(OR(AJ874=3,AJ874=4,AJ874=5,AJ874=6),VLOOKUP(AH874,INDEX((係数_バス貨物_ガソリン,係数_バス貨物_CNG,係数_バス貨物_軽油,係数_バス貨物_メタノール,係数_バス貨物_LPG),MATCH(AL874,【参考】排出ガスレベル!$AI$4:$AI$671,1),1,AR874):INDEX((係数_バス貨物_ガソリン,係数_バス貨物_CNG,係数_バス貨物_軽油,係数_バス貨物_メタノール,係数_バス貨物_LPG),MATCH(AL874+1,【参考】排出ガスレベル!$AI$4:$AI$671,1)-1,5,AR874),2,FALSE),IF(OR(AJ874=1,AJ874=2),VLOOKUP(AH874,INDEX((係数_乗用_ガソリン,係数_乗用_CNG,係数_乗用_軽油,係数_乗用_メタノール,係数_乗用_LPG),1,1,AR874):INDEX((係数_乗用_ガソリン,係数_乗用_CNG,係数_乗用_軽油,係数_乗用_メタノール,係数_乗用_LPG),125,5,AR874),2,FALSE))))))</f>
        <v/>
      </c>
      <c r="AO874" s="376" t="str">
        <f>IF(T874="","",IF(OR(AH874="",AH874="-"),"－",IF(OR(AM874=8,AM874=9),"",IF(OR(AJ874=3,AJ874=4,AJ874=5,AJ874=6),VLOOKUP(AH874,INDEX((係数_バス貨物_ガソリン,係数_バス貨物_CNG,係数_バス貨物_軽油,係数_バス貨物_メタノール,係数_バス貨物_LPG),MATCH(AL874,【参考】排出ガスレベル!$AI$4:$AI$671,1),1,AR874):INDEX((係数_バス貨物_ガソリン,係数_バス貨物_CNG,係数_バス貨物_軽油,係数_バス貨物_メタノール,係数_バス貨物_LPG),MATCH(AL874+1,【参考】排出ガスレベル!$AI$4:$AI$671,1)-1,5,AR874),3,FALSE),IF(OR(AJ874=1,AJ874=2),VLOOKUP(AH874,INDEX((係数_乗用_ガソリン,係数_乗用_CNG,係数_乗用_軽油,係数_乗用_メタノール,係数_乗用_LPG),1,1,AR874):INDEX((係数_乗用_ガソリン,係数_乗用_CNG,係数_乗用_軽油,係数_乗用_メタノール,係数_乗用_LPG),125,5,AR874),3,FALSE))))))</f>
        <v/>
      </c>
      <c r="AP874" s="375" t="str">
        <f t="shared" si="234"/>
        <v/>
      </c>
      <c r="AQ874" s="444" t="str">
        <f t="shared" si="235"/>
        <v/>
      </c>
      <c r="AR874" s="375" t="str">
        <f t="shared" si="236"/>
        <v/>
      </c>
      <c r="AS874" s="377" t="str">
        <f t="shared" si="237"/>
        <v/>
      </c>
      <c r="AT874" s="378" t="str">
        <f t="shared" si="238"/>
        <v/>
      </c>
      <c r="AX874" s="625" t="b">
        <f t="shared" si="239"/>
        <v>0</v>
      </c>
      <c r="AY874" s="7" t="str">
        <f t="shared" si="240"/>
        <v>FALSEFALSEFALSE</v>
      </c>
      <c r="AZ874" s="626">
        <f t="shared" si="224"/>
        <v>0</v>
      </c>
      <c r="BA874" s="627" t="str">
        <f t="shared" si="241"/>
        <v/>
      </c>
      <c r="BB874" s="627">
        <f t="shared" si="225"/>
        <v>0</v>
      </c>
    </row>
    <row r="875" spans="1:54">
      <c r="A875" s="381">
        <v>818</v>
      </c>
      <c r="B875" s="117"/>
      <c r="C875" s="288"/>
      <c r="D875" s="289"/>
      <c r="E875" s="289"/>
      <c r="F875" s="290"/>
      <c r="G875" s="292"/>
      <c r="H875" s="116"/>
      <c r="I875" s="292"/>
      <c r="J875" s="116"/>
      <c r="K875" s="370"/>
      <c r="L875" s="370"/>
      <c r="M875" s="370"/>
      <c r="N875" s="371"/>
      <c r="O875" s="371"/>
      <c r="P875" s="371"/>
      <c r="Q875" s="371"/>
      <c r="R875" s="371"/>
      <c r="S875" s="371"/>
      <c r="T875" s="443"/>
      <c r="U875" s="539"/>
      <c r="V875" s="117"/>
      <c r="W875" s="118"/>
      <c r="X875" s="119"/>
      <c r="Y875" s="120"/>
      <c r="Z875" s="122"/>
      <c r="AA875" s="121"/>
      <c r="AB875" s="443"/>
      <c r="AC875" s="734"/>
      <c r="AD875" s="372"/>
      <c r="AE875" s="485"/>
      <c r="AF875" s="373" t="str">
        <f t="shared" si="226"/>
        <v/>
      </c>
      <c r="AG875" s="373" t="str">
        <f t="shared" si="227"/>
        <v/>
      </c>
      <c r="AH875" s="374" t="str">
        <f t="shared" si="228"/>
        <v/>
      </c>
      <c r="AI875" s="375" t="str">
        <f t="shared" si="229"/>
        <v/>
      </c>
      <c r="AJ875" s="375" t="str">
        <f t="shared" si="230"/>
        <v/>
      </c>
      <c r="AK875" s="375" t="str">
        <f t="shared" si="231"/>
        <v/>
      </c>
      <c r="AL875" s="375" t="str">
        <f t="shared" si="232"/>
        <v/>
      </c>
      <c r="AM875" s="375" t="str">
        <f t="shared" si="233"/>
        <v/>
      </c>
      <c r="AN875" s="376" t="str">
        <f>IF(AF875="","",IF(OR(AH875="",AH875="-"),"－",IF(OR(AM875=8,AM875=9),"",IF(OR(AJ875=3,AJ875=4,AJ875=5,AJ875=6),VLOOKUP(AH875,INDEX((係数_バス貨物_ガソリン,係数_バス貨物_CNG,係数_バス貨物_軽油,係数_バス貨物_メタノール,係数_バス貨物_LPG),MATCH(AL875,【参考】排出ガスレベル!$AI$4:$AI$671,1),1,AR875):INDEX((係数_バス貨物_ガソリン,係数_バス貨物_CNG,係数_バス貨物_軽油,係数_バス貨物_メタノール,係数_バス貨物_LPG),MATCH(AL875+1,【参考】排出ガスレベル!$AI$4:$AI$671,1)-1,5,AR875),2,FALSE),IF(OR(AJ875=1,AJ875=2),VLOOKUP(AH875,INDEX((係数_乗用_ガソリン,係数_乗用_CNG,係数_乗用_軽油,係数_乗用_メタノール,係数_乗用_LPG),1,1,AR875):INDEX((係数_乗用_ガソリン,係数_乗用_CNG,係数_乗用_軽油,係数_乗用_メタノール,係数_乗用_LPG),125,5,AR875),2,FALSE))))))</f>
        <v/>
      </c>
      <c r="AO875" s="376" t="str">
        <f>IF(T875="","",IF(OR(AH875="",AH875="-"),"－",IF(OR(AM875=8,AM875=9),"",IF(OR(AJ875=3,AJ875=4,AJ875=5,AJ875=6),VLOOKUP(AH875,INDEX((係数_バス貨物_ガソリン,係数_バス貨物_CNG,係数_バス貨物_軽油,係数_バス貨物_メタノール,係数_バス貨物_LPG),MATCH(AL875,【参考】排出ガスレベル!$AI$4:$AI$671,1),1,AR875):INDEX((係数_バス貨物_ガソリン,係数_バス貨物_CNG,係数_バス貨物_軽油,係数_バス貨物_メタノール,係数_バス貨物_LPG),MATCH(AL875+1,【参考】排出ガスレベル!$AI$4:$AI$671,1)-1,5,AR875),3,FALSE),IF(OR(AJ875=1,AJ875=2),VLOOKUP(AH875,INDEX((係数_乗用_ガソリン,係数_乗用_CNG,係数_乗用_軽油,係数_乗用_メタノール,係数_乗用_LPG),1,1,AR875):INDEX((係数_乗用_ガソリン,係数_乗用_CNG,係数_乗用_軽油,係数_乗用_メタノール,係数_乗用_LPG),125,5,AR875),3,FALSE))))))</f>
        <v/>
      </c>
      <c r="AP875" s="375" t="str">
        <f t="shared" si="234"/>
        <v/>
      </c>
      <c r="AQ875" s="444" t="str">
        <f t="shared" si="235"/>
        <v/>
      </c>
      <c r="AR875" s="375" t="str">
        <f t="shared" si="236"/>
        <v/>
      </c>
      <c r="AS875" s="377" t="str">
        <f t="shared" si="237"/>
        <v/>
      </c>
      <c r="AT875" s="378" t="str">
        <f t="shared" si="238"/>
        <v/>
      </c>
      <c r="AX875" s="625" t="b">
        <f t="shared" si="239"/>
        <v>0</v>
      </c>
      <c r="AY875" s="7" t="str">
        <f t="shared" si="240"/>
        <v>FALSEFALSEFALSE</v>
      </c>
      <c r="AZ875" s="626">
        <f t="shared" si="224"/>
        <v>0</v>
      </c>
      <c r="BA875" s="627" t="str">
        <f t="shared" si="241"/>
        <v/>
      </c>
      <c r="BB875" s="627">
        <f t="shared" si="225"/>
        <v>0</v>
      </c>
    </row>
    <row r="876" spans="1:54">
      <c r="A876" s="381">
        <v>819</v>
      </c>
      <c r="B876" s="117"/>
      <c r="C876" s="288"/>
      <c r="D876" s="289"/>
      <c r="E876" s="289"/>
      <c r="F876" s="290"/>
      <c r="G876" s="292"/>
      <c r="H876" s="116"/>
      <c r="I876" s="292"/>
      <c r="J876" s="116"/>
      <c r="K876" s="370"/>
      <c r="L876" s="370"/>
      <c r="M876" s="370"/>
      <c r="N876" s="371"/>
      <c r="O876" s="371"/>
      <c r="P876" s="371"/>
      <c r="Q876" s="371"/>
      <c r="R876" s="371"/>
      <c r="S876" s="371"/>
      <c r="T876" s="443"/>
      <c r="U876" s="539"/>
      <c r="V876" s="117"/>
      <c r="W876" s="118"/>
      <c r="X876" s="119"/>
      <c r="Y876" s="120"/>
      <c r="Z876" s="122"/>
      <c r="AA876" s="121"/>
      <c r="AB876" s="443"/>
      <c r="AC876" s="734"/>
      <c r="AD876" s="372"/>
      <c r="AE876" s="485"/>
      <c r="AF876" s="373" t="str">
        <f t="shared" si="226"/>
        <v/>
      </c>
      <c r="AG876" s="373" t="str">
        <f t="shared" si="227"/>
        <v/>
      </c>
      <c r="AH876" s="374" t="str">
        <f t="shared" si="228"/>
        <v/>
      </c>
      <c r="AI876" s="375" t="str">
        <f t="shared" si="229"/>
        <v/>
      </c>
      <c r="AJ876" s="375" t="str">
        <f t="shared" si="230"/>
        <v/>
      </c>
      <c r="AK876" s="375" t="str">
        <f t="shared" si="231"/>
        <v/>
      </c>
      <c r="AL876" s="375" t="str">
        <f t="shared" si="232"/>
        <v/>
      </c>
      <c r="AM876" s="375" t="str">
        <f t="shared" si="233"/>
        <v/>
      </c>
      <c r="AN876" s="376" t="str">
        <f>IF(AF876="","",IF(OR(AH876="",AH876="-"),"－",IF(OR(AM876=8,AM876=9),"",IF(OR(AJ876=3,AJ876=4,AJ876=5,AJ876=6),VLOOKUP(AH876,INDEX((係数_バス貨物_ガソリン,係数_バス貨物_CNG,係数_バス貨物_軽油,係数_バス貨物_メタノール,係数_バス貨物_LPG),MATCH(AL876,【参考】排出ガスレベル!$AI$4:$AI$671,1),1,AR876):INDEX((係数_バス貨物_ガソリン,係数_バス貨物_CNG,係数_バス貨物_軽油,係数_バス貨物_メタノール,係数_バス貨物_LPG),MATCH(AL876+1,【参考】排出ガスレベル!$AI$4:$AI$671,1)-1,5,AR876),2,FALSE),IF(OR(AJ876=1,AJ876=2),VLOOKUP(AH876,INDEX((係数_乗用_ガソリン,係数_乗用_CNG,係数_乗用_軽油,係数_乗用_メタノール,係数_乗用_LPG),1,1,AR876):INDEX((係数_乗用_ガソリン,係数_乗用_CNG,係数_乗用_軽油,係数_乗用_メタノール,係数_乗用_LPG),125,5,AR876),2,FALSE))))))</f>
        <v/>
      </c>
      <c r="AO876" s="376" t="str">
        <f>IF(T876="","",IF(OR(AH876="",AH876="-"),"－",IF(OR(AM876=8,AM876=9),"",IF(OR(AJ876=3,AJ876=4,AJ876=5,AJ876=6),VLOOKUP(AH876,INDEX((係数_バス貨物_ガソリン,係数_バス貨物_CNG,係数_バス貨物_軽油,係数_バス貨物_メタノール,係数_バス貨物_LPG),MATCH(AL876,【参考】排出ガスレベル!$AI$4:$AI$671,1),1,AR876):INDEX((係数_バス貨物_ガソリン,係数_バス貨物_CNG,係数_バス貨物_軽油,係数_バス貨物_メタノール,係数_バス貨物_LPG),MATCH(AL876+1,【参考】排出ガスレベル!$AI$4:$AI$671,1)-1,5,AR876),3,FALSE),IF(OR(AJ876=1,AJ876=2),VLOOKUP(AH876,INDEX((係数_乗用_ガソリン,係数_乗用_CNG,係数_乗用_軽油,係数_乗用_メタノール,係数_乗用_LPG),1,1,AR876):INDEX((係数_乗用_ガソリン,係数_乗用_CNG,係数_乗用_軽油,係数_乗用_メタノール,係数_乗用_LPG),125,5,AR876),3,FALSE))))))</f>
        <v/>
      </c>
      <c r="AP876" s="375" t="str">
        <f t="shared" si="234"/>
        <v/>
      </c>
      <c r="AQ876" s="444" t="str">
        <f t="shared" si="235"/>
        <v/>
      </c>
      <c r="AR876" s="375" t="str">
        <f t="shared" si="236"/>
        <v/>
      </c>
      <c r="AS876" s="377" t="str">
        <f t="shared" si="237"/>
        <v/>
      </c>
      <c r="AT876" s="378" t="str">
        <f t="shared" si="238"/>
        <v/>
      </c>
      <c r="AX876" s="625" t="b">
        <f t="shared" si="239"/>
        <v>0</v>
      </c>
      <c r="AY876" s="7" t="str">
        <f t="shared" si="240"/>
        <v>FALSEFALSEFALSE</v>
      </c>
      <c r="AZ876" s="626">
        <f t="shared" si="224"/>
        <v>0</v>
      </c>
      <c r="BA876" s="627" t="str">
        <f t="shared" si="241"/>
        <v/>
      </c>
      <c r="BB876" s="627">
        <f t="shared" si="225"/>
        <v>0</v>
      </c>
    </row>
    <row r="877" spans="1:54">
      <c r="A877" s="381">
        <v>820</v>
      </c>
      <c r="B877" s="117"/>
      <c r="C877" s="288"/>
      <c r="D877" s="289"/>
      <c r="E877" s="289"/>
      <c r="F877" s="290"/>
      <c r="G877" s="292"/>
      <c r="H877" s="116"/>
      <c r="I877" s="292"/>
      <c r="J877" s="116"/>
      <c r="K877" s="370"/>
      <c r="L877" s="370"/>
      <c r="M877" s="370"/>
      <c r="N877" s="371"/>
      <c r="O877" s="371"/>
      <c r="P877" s="371"/>
      <c r="Q877" s="371"/>
      <c r="R877" s="371"/>
      <c r="S877" s="371"/>
      <c r="T877" s="443"/>
      <c r="U877" s="539"/>
      <c r="V877" s="117"/>
      <c r="W877" s="118"/>
      <c r="X877" s="119"/>
      <c r="Y877" s="120"/>
      <c r="Z877" s="122"/>
      <c r="AA877" s="121"/>
      <c r="AB877" s="443"/>
      <c r="AC877" s="734"/>
      <c r="AD877" s="372"/>
      <c r="AE877" s="485"/>
      <c r="AF877" s="373" t="str">
        <f t="shared" si="226"/>
        <v/>
      </c>
      <c r="AG877" s="373" t="str">
        <f t="shared" si="227"/>
        <v/>
      </c>
      <c r="AH877" s="374" t="str">
        <f t="shared" si="228"/>
        <v/>
      </c>
      <c r="AI877" s="375" t="str">
        <f t="shared" si="229"/>
        <v/>
      </c>
      <c r="AJ877" s="375" t="str">
        <f t="shared" si="230"/>
        <v/>
      </c>
      <c r="AK877" s="375" t="str">
        <f t="shared" si="231"/>
        <v/>
      </c>
      <c r="AL877" s="375" t="str">
        <f t="shared" si="232"/>
        <v/>
      </c>
      <c r="AM877" s="375" t="str">
        <f t="shared" si="233"/>
        <v/>
      </c>
      <c r="AN877" s="376" t="str">
        <f>IF(AF877="","",IF(OR(AH877="",AH877="-"),"－",IF(OR(AM877=8,AM877=9),"",IF(OR(AJ877=3,AJ877=4,AJ877=5,AJ877=6),VLOOKUP(AH877,INDEX((係数_バス貨物_ガソリン,係数_バス貨物_CNG,係数_バス貨物_軽油,係数_バス貨物_メタノール,係数_バス貨物_LPG),MATCH(AL877,【参考】排出ガスレベル!$AI$4:$AI$671,1),1,AR877):INDEX((係数_バス貨物_ガソリン,係数_バス貨物_CNG,係数_バス貨物_軽油,係数_バス貨物_メタノール,係数_バス貨物_LPG),MATCH(AL877+1,【参考】排出ガスレベル!$AI$4:$AI$671,1)-1,5,AR877),2,FALSE),IF(OR(AJ877=1,AJ877=2),VLOOKUP(AH877,INDEX((係数_乗用_ガソリン,係数_乗用_CNG,係数_乗用_軽油,係数_乗用_メタノール,係数_乗用_LPG),1,1,AR877):INDEX((係数_乗用_ガソリン,係数_乗用_CNG,係数_乗用_軽油,係数_乗用_メタノール,係数_乗用_LPG),125,5,AR877),2,FALSE))))))</f>
        <v/>
      </c>
      <c r="AO877" s="376" t="str">
        <f>IF(T877="","",IF(OR(AH877="",AH877="-"),"－",IF(OR(AM877=8,AM877=9),"",IF(OR(AJ877=3,AJ877=4,AJ877=5,AJ877=6),VLOOKUP(AH877,INDEX((係数_バス貨物_ガソリン,係数_バス貨物_CNG,係数_バス貨物_軽油,係数_バス貨物_メタノール,係数_バス貨物_LPG),MATCH(AL877,【参考】排出ガスレベル!$AI$4:$AI$671,1),1,AR877):INDEX((係数_バス貨物_ガソリン,係数_バス貨物_CNG,係数_バス貨物_軽油,係数_バス貨物_メタノール,係数_バス貨物_LPG),MATCH(AL877+1,【参考】排出ガスレベル!$AI$4:$AI$671,1)-1,5,AR877),3,FALSE),IF(OR(AJ877=1,AJ877=2),VLOOKUP(AH877,INDEX((係数_乗用_ガソリン,係数_乗用_CNG,係数_乗用_軽油,係数_乗用_メタノール,係数_乗用_LPG),1,1,AR877):INDEX((係数_乗用_ガソリン,係数_乗用_CNG,係数_乗用_軽油,係数_乗用_メタノール,係数_乗用_LPG),125,5,AR877),3,FALSE))))))</f>
        <v/>
      </c>
      <c r="AP877" s="375" t="str">
        <f t="shared" si="234"/>
        <v/>
      </c>
      <c r="AQ877" s="444" t="str">
        <f t="shared" si="235"/>
        <v/>
      </c>
      <c r="AR877" s="375" t="str">
        <f t="shared" si="236"/>
        <v/>
      </c>
      <c r="AS877" s="377" t="str">
        <f t="shared" si="237"/>
        <v/>
      </c>
      <c r="AT877" s="378" t="str">
        <f t="shared" si="238"/>
        <v/>
      </c>
      <c r="AX877" s="625" t="b">
        <f t="shared" si="239"/>
        <v>0</v>
      </c>
      <c r="AY877" s="7" t="str">
        <f t="shared" si="240"/>
        <v>FALSEFALSEFALSE</v>
      </c>
      <c r="AZ877" s="626">
        <f t="shared" si="224"/>
        <v>0</v>
      </c>
      <c r="BA877" s="627" t="str">
        <f t="shared" si="241"/>
        <v/>
      </c>
      <c r="BB877" s="627">
        <f t="shared" si="225"/>
        <v>0</v>
      </c>
    </row>
    <row r="878" spans="1:54">
      <c r="A878" s="381">
        <v>821</v>
      </c>
      <c r="B878" s="117"/>
      <c r="C878" s="288"/>
      <c r="D878" s="289"/>
      <c r="E878" s="289"/>
      <c r="F878" s="290"/>
      <c r="G878" s="292"/>
      <c r="H878" s="116"/>
      <c r="I878" s="292"/>
      <c r="J878" s="116"/>
      <c r="K878" s="370"/>
      <c r="L878" s="370"/>
      <c r="M878" s="370"/>
      <c r="N878" s="371"/>
      <c r="O878" s="371"/>
      <c r="P878" s="371"/>
      <c r="Q878" s="371"/>
      <c r="R878" s="371"/>
      <c r="S878" s="371"/>
      <c r="T878" s="443"/>
      <c r="U878" s="539"/>
      <c r="V878" s="117"/>
      <c r="W878" s="118"/>
      <c r="X878" s="119"/>
      <c r="Y878" s="120"/>
      <c r="Z878" s="122"/>
      <c r="AA878" s="121"/>
      <c r="AB878" s="443"/>
      <c r="AC878" s="734"/>
      <c r="AD878" s="372"/>
      <c r="AE878" s="485"/>
      <c r="AF878" s="373" t="str">
        <f t="shared" si="226"/>
        <v/>
      </c>
      <c r="AG878" s="373" t="str">
        <f t="shared" si="227"/>
        <v/>
      </c>
      <c r="AH878" s="374" t="str">
        <f t="shared" si="228"/>
        <v/>
      </c>
      <c r="AI878" s="375" t="str">
        <f t="shared" si="229"/>
        <v/>
      </c>
      <c r="AJ878" s="375" t="str">
        <f t="shared" si="230"/>
        <v/>
      </c>
      <c r="AK878" s="375" t="str">
        <f t="shared" si="231"/>
        <v/>
      </c>
      <c r="AL878" s="375" t="str">
        <f t="shared" si="232"/>
        <v/>
      </c>
      <c r="AM878" s="375" t="str">
        <f t="shared" si="233"/>
        <v/>
      </c>
      <c r="AN878" s="376" t="str">
        <f>IF(AF878="","",IF(OR(AH878="",AH878="-"),"－",IF(OR(AM878=8,AM878=9),"",IF(OR(AJ878=3,AJ878=4,AJ878=5,AJ878=6),VLOOKUP(AH878,INDEX((係数_バス貨物_ガソリン,係数_バス貨物_CNG,係数_バス貨物_軽油,係数_バス貨物_メタノール,係数_バス貨物_LPG),MATCH(AL878,【参考】排出ガスレベル!$AI$4:$AI$671,1),1,AR878):INDEX((係数_バス貨物_ガソリン,係数_バス貨物_CNG,係数_バス貨物_軽油,係数_バス貨物_メタノール,係数_バス貨物_LPG),MATCH(AL878+1,【参考】排出ガスレベル!$AI$4:$AI$671,1)-1,5,AR878),2,FALSE),IF(OR(AJ878=1,AJ878=2),VLOOKUP(AH878,INDEX((係数_乗用_ガソリン,係数_乗用_CNG,係数_乗用_軽油,係数_乗用_メタノール,係数_乗用_LPG),1,1,AR878):INDEX((係数_乗用_ガソリン,係数_乗用_CNG,係数_乗用_軽油,係数_乗用_メタノール,係数_乗用_LPG),125,5,AR878),2,FALSE))))))</f>
        <v/>
      </c>
      <c r="AO878" s="376" t="str">
        <f>IF(T878="","",IF(OR(AH878="",AH878="-"),"－",IF(OR(AM878=8,AM878=9),"",IF(OR(AJ878=3,AJ878=4,AJ878=5,AJ878=6),VLOOKUP(AH878,INDEX((係数_バス貨物_ガソリン,係数_バス貨物_CNG,係数_バス貨物_軽油,係数_バス貨物_メタノール,係数_バス貨物_LPG),MATCH(AL878,【参考】排出ガスレベル!$AI$4:$AI$671,1),1,AR878):INDEX((係数_バス貨物_ガソリン,係数_バス貨物_CNG,係数_バス貨物_軽油,係数_バス貨物_メタノール,係数_バス貨物_LPG),MATCH(AL878+1,【参考】排出ガスレベル!$AI$4:$AI$671,1)-1,5,AR878),3,FALSE),IF(OR(AJ878=1,AJ878=2),VLOOKUP(AH878,INDEX((係数_乗用_ガソリン,係数_乗用_CNG,係数_乗用_軽油,係数_乗用_メタノール,係数_乗用_LPG),1,1,AR878):INDEX((係数_乗用_ガソリン,係数_乗用_CNG,係数_乗用_軽油,係数_乗用_メタノール,係数_乗用_LPG),125,5,AR878),3,FALSE))))))</f>
        <v/>
      </c>
      <c r="AP878" s="375" t="str">
        <f t="shared" si="234"/>
        <v/>
      </c>
      <c r="AQ878" s="444" t="str">
        <f t="shared" si="235"/>
        <v/>
      </c>
      <c r="AR878" s="375" t="str">
        <f t="shared" si="236"/>
        <v/>
      </c>
      <c r="AS878" s="377" t="str">
        <f t="shared" si="237"/>
        <v/>
      </c>
      <c r="AT878" s="378" t="str">
        <f t="shared" si="238"/>
        <v/>
      </c>
      <c r="AX878" s="625" t="b">
        <f t="shared" si="239"/>
        <v>0</v>
      </c>
      <c r="AY878" s="7" t="str">
        <f t="shared" si="240"/>
        <v>FALSEFALSEFALSE</v>
      </c>
      <c r="AZ878" s="626">
        <f t="shared" ref="AZ878:AZ941" si="242">AB878</f>
        <v>0</v>
      </c>
      <c r="BA878" s="627" t="str">
        <f t="shared" si="241"/>
        <v/>
      </c>
      <c r="BB878" s="627">
        <f t="shared" ref="BB878:BB941" si="243">LEN(Y878)</f>
        <v>0</v>
      </c>
    </row>
    <row r="879" spans="1:54">
      <c r="A879" s="381">
        <v>822</v>
      </c>
      <c r="B879" s="117"/>
      <c r="C879" s="288"/>
      <c r="D879" s="289"/>
      <c r="E879" s="289"/>
      <c r="F879" s="290"/>
      <c r="G879" s="292"/>
      <c r="H879" s="116"/>
      <c r="I879" s="292"/>
      <c r="J879" s="116"/>
      <c r="K879" s="370"/>
      <c r="L879" s="370"/>
      <c r="M879" s="370"/>
      <c r="N879" s="371"/>
      <c r="O879" s="371"/>
      <c r="P879" s="371"/>
      <c r="Q879" s="371"/>
      <c r="R879" s="371"/>
      <c r="S879" s="371"/>
      <c r="T879" s="443"/>
      <c r="U879" s="539"/>
      <c r="V879" s="117"/>
      <c r="W879" s="118"/>
      <c r="X879" s="119"/>
      <c r="Y879" s="120"/>
      <c r="Z879" s="122"/>
      <c r="AA879" s="121"/>
      <c r="AB879" s="443"/>
      <c r="AC879" s="734"/>
      <c r="AD879" s="372"/>
      <c r="AE879" s="485"/>
      <c r="AF879" s="373" t="str">
        <f t="shared" si="226"/>
        <v/>
      </c>
      <c r="AG879" s="373" t="str">
        <f t="shared" si="227"/>
        <v/>
      </c>
      <c r="AH879" s="374" t="str">
        <f t="shared" si="228"/>
        <v/>
      </c>
      <c r="AI879" s="375" t="str">
        <f t="shared" si="229"/>
        <v/>
      </c>
      <c r="AJ879" s="375" t="str">
        <f t="shared" si="230"/>
        <v/>
      </c>
      <c r="AK879" s="375" t="str">
        <f t="shared" si="231"/>
        <v/>
      </c>
      <c r="AL879" s="375" t="str">
        <f t="shared" si="232"/>
        <v/>
      </c>
      <c r="AM879" s="375" t="str">
        <f t="shared" si="233"/>
        <v/>
      </c>
      <c r="AN879" s="376" t="str">
        <f>IF(AF879="","",IF(OR(AH879="",AH879="-"),"－",IF(OR(AM879=8,AM879=9),"",IF(OR(AJ879=3,AJ879=4,AJ879=5,AJ879=6),VLOOKUP(AH879,INDEX((係数_バス貨物_ガソリン,係数_バス貨物_CNG,係数_バス貨物_軽油,係数_バス貨物_メタノール,係数_バス貨物_LPG),MATCH(AL879,【参考】排出ガスレベル!$AI$4:$AI$671,1),1,AR879):INDEX((係数_バス貨物_ガソリン,係数_バス貨物_CNG,係数_バス貨物_軽油,係数_バス貨物_メタノール,係数_バス貨物_LPG),MATCH(AL879+1,【参考】排出ガスレベル!$AI$4:$AI$671,1)-1,5,AR879),2,FALSE),IF(OR(AJ879=1,AJ879=2),VLOOKUP(AH879,INDEX((係数_乗用_ガソリン,係数_乗用_CNG,係数_乗用_軽油,係数_乗用_メタノール,係数_乗用_LPG),1,1,AR879):INDEX((係数_乗用_ガソリン,係数_乗用_CNG,係数_乗用_軽油,係数_乗用_メタノール,係数_乗用_LPG),125,5,AR879),2,FALSE))))))</f>
        <v/>
      </c>
      <c r="AO879" s="376" t="str">
        <f>IF(T879="","",IF(OR(AH879="",AH879="-"),"－",IF(OR(AM879=8,AM879=9),"",IF(OR(AJ879=3,AJ879=4,AJ879=5,AJ879=6),VLOOKUP(AH879,INDEX((係数_バス貨物_ガソリン,係数_バス貨物_CNG,係数_バス貨物_軽油,係数_バス貨物_メタノール,係数_バス貨物_LPG),MATCH(AL879,【参考】排出ガスレベル!$AI$4:$AI$671,1),1,AR879):INDEX((係数_バス貨物_ガソリン,係数_バス貨物_CNG,係数_バス貨物_軽油,係数_バス貨物_メタノール,係数_バス貨物_LPG),MATCH(AL879+1,【参考】排出ガスレベル!$AI$4:$AI$671,1)-1,5,AR879),3,FALSE),IF(OR(AJ879=1,AJ879=2),VLOOKUP(AH879,INDEX((係数_乗用_ガソリン,係数_乗用_CNG,係数_乗用_軽油,係数_乗用_メタノール,係数_乗用_LPG),1,1,AR879):INDEX((係数_乗用_ガソリン,係数_乗用_CNG,係数_乗用_軽油,係数_乗用_メタノール,係数_乗用_LPG),125,5,AR879),3,FALSE))))))</f>
        <v/>
      </c>
      <c r="AP879" s="375" t="str">
        <f t="shared" si="234"/>
        <v/>
      </c>
      <c r="AQ879" s="444" t="str">
        <f t="shared" si="235"/>
        <v/>
      </c>
      <c r="AR879" s="375" t="str">
        <f t="shared" si="236"/>
        <v/>
      </c>
      <c r="AS879" s="377" t="str">
        <f t="shared" si="237"/>
        <v/>
      </c>
      <c r="AT879" s="378" t="str">
        <f t="shared" si="238"/>
        <v/>
      </c>
      <c r="AX879" s="625" t="b">
        <f t="shared" si="239"/>
        <v>0</v>
      </c>
      <c r="AY879" s="7" t="str">
        <f t="shared" si="240"/>
        <v>FALSEFALSEFALSE</v>
      </c>
      <c r="AZ879" s="626">
        <f t="shared" si="242"/>
        <v>0</v>
      </c>
      <c r="BA879" s="627" t="str">
        <f t="shared" si="241"/>
        <v/>
      </c>
      <c r="BB879" s="627">
        <f t="shared" si="243"/>
        <v>0</v>
      </c>
    </row>
    <row r="880" spans="1:54">
      <c r="A880" s="381">
        <v>823</v>
      </c>
      <c r="B880" s="117"/>
      <c r="C880" s="288"/>
      <c r="D880" s="289"/>
      <c r="E880" s="289"/>
      <c r="F880" s="290"/>
      <c r="G880" s="292"/>
      <c r="H880" s="116"/>
      <c r="I880" s="292"/>
      <c r="J880" s="116"/>
      <c r="K880" s="370"/>
      <c r="L880" s="370"/>
      <c r="M880" s="370"/>
      <c r="N880" s="371"/>
      <c r="O880" s="371"/>
      <c r="P880" s="371"/>
      <c r="Q880" s="371"/>
      <c r="R880" s="371"/>
      <c r="S880" s="371"/>
      <c r="T880" s="443"/>
      <c r="U880" s="539"/>
      <c r="V880" s="117"/>
      <c r="W880" s="118"/>
      <c r="X880" s="119"/>
      <c r="Y880" s="120"/>
      <c r="Z880" s="122"/>
      <c r="AA880" s="121"/>
      <c r="AB880" s="443"/>
      <c r="AC880" s="734"/>
      <c r="AD880" s="372"/>
      <c r="AE880" s="485"/>
      <c r="AF880" s="373" t="str">
        <f t="shared" si="226"/>
        <v/>
      </c>
      <c r="AG880" s="373" t="str">
        <f t="shared" si="227"/>
        <v/>
      </c>
      <c r="AH880" s="374" t="str">
        <f t="shared" si="228"/>
        <v/>
      </c>
      <c r="AI880" s="375" t="str">
        <f t="shared" si="229"/>
        <v/>
      </c>
      <c r="AJ880" s="375" t="str">
        <f t="shared" si="230"/>
        <v/>
      </c>
      <c r="AK880" s="375" t="str">
        <f t="shared" si="231"/>
        <v/>
      </c>
      <c r="AL880" s="375" t="str">
        <f t="shared" si="232"/>
        <v/>
      </c>
      <c r="AM880" s="375" t="str">
        <f t="shared" si="233"/>
        <v/>
      </c>
      <c r="AN880" s="376" t="str">
        <f>IF(AF880="","",IF(OR(AH880="",AH880="-"),"－",IF(OR(AM880=8,AM880=9),"",IF(OR(AJ880=3,AJ880=4,AJ880=5,AJ880=6),VLOOKUP(AH880,INDEX((係数_バス貨物_ガソリン,係数_バス貨物_CNG,係数_バス貨物_軽油,係数_バス貨物_メタノール,係数_バス貨物_LPG),MATCH(AL880,【参考】排出ガスレベル!$AI$4:$AI$671,1),1,AR880):INDEX((係数_バス貨物_ガソリン,係数_バス貨物_CNG,係数_バス貨物_軽油,係数_バス貨物_メタノール,係数_バス貨物_LPG),MATCH(AL880+1,【参考】排出ガスレベル!$AI$4:$AI$671,1)-1,5,AR880),2,FALSE),IF(OR(AJ880=1,AJ880=2),VLOOKUP(AH880,INDEX((係数_乗用_ガソリン,係数_乗用_CNG,係数_乗用_軽油,係数_乗用_メタノール,係数_乗用_LPG),1,1,AR880):INDEX((係数_乗用_ガソリン,係数_乗用_CNG,係数_乗用_軽油,係数_乗用_メタノール,係数_乗用_LPG),125,5,AR880),2,FALSE))))))</f>
        <v/>
      </c>
      <c r="AO880" s="376" t="str">
        <f>IF(T880="","",IF(OR(AH880="",AH880="-"),"－",IF(OR(AM880=8,AM880=9),"",IF(OR(AJ880=3,AJ880=4,AJ880=5,AJ880=6),VLOOKUP(AH880,INDEX((係数_バス貨物_ガソリン,係数_バス貨物_CNG,係数_バス貨物_軽油,係数_バス貨物_メタノール,係数_バス貨物_LPG),MATCH(AL880,【参考】排出ガスレベル!$AI$4:$AI$671,1),1,AR880):INDEX((係数_バス貨物_ガソリン,係数_バス貨物_CNG,係数_バス貨物_軽油,係数_バス貨物_メタノール,係数_バス貨物_LPG),MATCH(AL880+1,【参考】排出ガスレベル!$AI$4:$AI$671,1)-1,5,AR880),3,FALSE),IF(OR(AJ880=1,AJ880=2),VLOOKUP(AH880,INDEX((係数_乗用_ガソリン,係数_乗用_CNG,係数_乗用_軽油,係数_乗用_メタノール,係数_乗用_LPG),1,1,AR880):INDEX((係数_乗用_ガソリン,係数_乗用_CNG,係数_乗用_軽油,係数_乗用_メタノール,係数_乗用_LPG),125,5,AR880),3,FALSE))))))</f>
        <v/>
      </c>
      <c r="AP880" s="375" t="str">
        <f t="shared" si="234"/>
        <v/>
      </c>
      <c r="AQ880" s="444" t="str">
        <f t="shared" si="235"/>
        <v/>
      </c>
      <c r="AR880" s="375" t="str">
        <f t="shared" si="236"/>
        <v/>
      </c>
      <c r="AS880" s="377" t="str">
        <f t="shared" si="237"/>
        <v/>
      </c>
      <c r="AT880" s="378" t="str">
        <f t="shared" si="238"/>
        <v/>
      </c>
      <c r="AX880" s="625" t="b">
        <f t="shared" si="239"/>
        <v>0</v>
      </c>
      <c r="AY880" s="7" t="str">
        <f t="shared" si="240"/>
        <v>FALSEFALSEFALSE</v>
      </c>
      <c r="AZ880" s="626">
        <f t="shared" si="242"/>
        <v>0</v>
      </c>
      <c r="BA880" s="627" t="str">
        <f t="shared" si="241"/>
        <v/>
      </c>
      <c r="BB880" s="627">
        <f t="shared" si="243"/>
        <v>0</v>
      </c>
    </row>
    <row r="881" spans="1:54">
      <c r="A881" s="381">
        <v>824</v>
      </c>
      <c r="B881" s="117"/>
      <c r="C881" s="288"/>
      <c r="D881" s="289"/>
      <c r="E881" s="289"/>
      <c r="F881" s="290"/>
      <c r="G881" s="292"/>
      <c r="H881" s="116"/>
      <c r="I881" s="292"/>
      <c r="J881" s="116"/>
      <c r="K881" s="370"/>
      <c r="L881" s="370"/>
      <c r="M881" s="370"/>
      <c r="N881" s="371"/>
      <c r="O881" s="371"/>
      <c r="P881" s="371"/>
      <c r="Q881" s="371"/>
      <c r="R881" s="371"/>
      <c r="S881" s="371"/>
      <c r="T881" s="443"/>
      <c r="U881" s="539"/>
      <c r="V881" s="117"/>
      <c r="W881" s="118"/>
      <c r="X881" s="119"/>
      <c r="Y881" s="120"/>
      <c r="Z881" s="122"/>
      <c r="AA881" s="121"/>
      <c r="AB881" s="443"/>
      <c r="AC881" s="734"/>
      <c r="AD881" s="372"/>
      <c r="AE881" s="485"/>
      <c r="AF881" s="373" t="str">
        <f t="shared" si="226"/>
        <v/>
      </c>
      <c r="AG881" s="373" t="str">
        <f t="shared" si="227"/>
        <v/>
      </c>
      <c r="AH881" s="374" t="str">
        <f t="shared" si="228"/>
        <v/>
      </c>
      <c r="AI881" s="375" t="str">
        <f t="shared" si="229"/>
        <v/>
      </c>
      <c r="AJ881" s="375" t="str">
        <f t="shared" si="230"/>
        <v/>
      </c>
      <c r="AK881" s="375" t="str">
        <f t="shared" si="231"/>
        <v/>
      </c>
      <c r="AL881" s="375" t="str">
        <f t="shared" si="232"/>
        <v/>
      </c>
      <c r="AM881" s="375" t="str">
        <f t="shared" si="233"/>
        <v/>
      </c>
      <c r="AN881" s="376" t="str">
        <f>IF(AF881="","",IF(OR(AH881="",AH881="-"),"－",IF(OR(AM881=8,AM881=9),"",IF(OR(AJ881=3,AJ881=4,AJ881=5,AJ881=6),VLOOKUP(AH881,INDEX((係数_バス貨物_ガソリン,係数_バス貨物_CNG,係数_バス貨物_軽油,係数_バス貨物_メタノール,係数_バス貨物_LPG),MATCH(AL881,【参考】排出ガスレベル!$AI$4:$AI$671,1),1,AR881):INDEX((係数_バス貨物_ガソリン,係数_バス貨物_CNG,係数_バス貨物_軽油,係数_バス貨物_メタノール,係数_バス貨物_LPG),MATCH(AL881+1,【参考】排出ガスレベル!$AI$4:$AI$671,1)-1,5,AR881),2,FALSE),IF(OR(AJ881=1,AJ881=2),VLOOKUP(AH881,INDEX((係数_乗用_ガソリン,係数_乗用_CNG,係数_乗用_軽油,係数_乗用_メタノール,係数_乗用_LPG),1,1,AR881):INDEX((係数_乗用_ガソリン,係数_乗用_CNG,係数_乗用_軽油,係数_乗用_メタノール,係数_乗用_LPG),125,5,AR881),2,FALSE))))))</f>
        <v/>
      </c>
      <c r="AO881" s="376" t="str">
        <f>IF(T881="","",IF(OR(AH881="",AH881="-"),"－",IF(OR(AM881=8,AM881=9),"",IF(OR(AJ881=3,AJ881=4,AJ881=5,AJ881=6),VLOOKUP(AH881,INDEX((係数_バス貨物_ガソリン,係数_バス貨物_CNG,係数_バス貨物_軽油,係数_バス貨物_メタノール,係数_バス貨物_LPG),MATCH(AL881,【参考】排出ガスレベル!$AI$4:$AI$671,1),1,AR881):INDEX((係数_バス貨物_ガソリン,係数_バス貨物_CNG,係数_バス貨物_軽油,係数_バス貨物_メタノール,係数_バス貨物_LPG),MATCH(AL881+1,【参考】排出ガスレベル!$AI$4:$AI$671,1)-1,5,AR881),3,FALSE),IF(OR(AJ881=1,AJ881=2),VLOOKUP(AH881,INDEX((係数_乗用_ガソリン,係数_乗用_CNG,係数_乗用_軽油,係数_乗用_メタノール,係数_乗用_LPG),1,1,AR881):INDEX((係数_乗用_ガソリン,係数_乗用_CNG,係数_乗用_軽油,係数_乗用_メタノール,係数_乗用_LPG),125,5,AR881),3,FALSE))))))</f>
        <v/>
      </c>
      <c r="AP881" s="375" t="str">
        <f t="shared" si="234"/>
        <v/>
      </c>
      <c r="AQ881" s="444" t="str">
        <f t="shared" si="235"/>
        <v/>
      </c>
      <c r="AR881" s="375" t="str">
        <f t="shared" si="236"/>
        <v/>
      </c>
      <c r="AS881" s="377" t="str">
        <f t="shared" si="237"/>
        <v/>
      </c>
      <c r="AT881" s="378" t="str">
        <f t="shared" si="238"/>
        <v/>
      </c>
      <c r="AX881" s="625" t="b">
        <f t="shared" si="239"/>
        <v>0</v>
      </c>
      <c r="AY881" s="7" t="str">
        <f t="shared" si="240"/>
        <v>FALSEFALSEFALSE</v>
      </c>
      <c r="AZ881" s="626">
        <f t="shared" si="242"/>
        <v>0</v>
      </c>
      <c r="BA881" s="627" t="str">
        <f t="shared" si="241"/>
        <v/>
      </c>
      <c r="BB881" s="627">
        <f t="shared" si="243"/>
        <v>0</v>
      </c>
    </row>
    <row r="882" spans="1:54">
      <c r="A882" s="381">
        <v>825</v>
      </c>
      <c r="B882" s="117"/>
      <c r="C882" s="288"/>
      <c r="D882" s="289"/>
      <c r="E882" s="289"/>
      <c r="F882" s="290"/>
      <c r="G882" s="292"/>
      <c r="H882" s="116"/>
      <c r="I882" s="292"/>
      <c r="J882" s="116"/>
      <c r="K882" s="370"/>
      <c r="L882" s="370"/>
      <c r="M882" s="370"/>
      <c r="N882" s="371"/>
      <c r="O882" s="371"/>
      <c r="P882" s="371"/>
      <c r="Q882" s="371"/>
      <c r="R882" s="371"/>
      <c r="S882" s="371"/>
      <c r="T882" s="443"/>
      <c r="U882" s="539"/>
      <c r="V882" s="117"/>
      <c r="W882" s="118"/>
      <c r="X882" s="119"/>
      <c r="Y882" s="120"/>
      <c r="Z882" s="122"/>
      <c r="AA882" s="121"/>
      <c r="AB882" s="443"/>
      <c r="AC882" s="734"/>
      <c r="AD882" s="372"/>
      <c r="AE882" s="485"/>
      <c r="AF882" s="373" t="str">
        <f t="shared" si="226"/>
        <v/>
      </c>
      <c r="AG882" s="373" t="str">
        <f t="shared" si="227"/>
        <v/>
      </c>
      <c r="AH882" s="374" t="str">
        <f t="shared" si="228"/>
        <v/>
      </c>
      <c r="AI882" s="375" t="str">
        <f t="shared" si="229"/>
        <v/>
      </c>
      <c r="AJ882" s="375" t="str">
        <f t="shared" si="230"/>
        <v/>
      </c>
      <c r="AK882" s="375" t="str">
        <f t="shared" si="231"/>
        <v/>
      </c>
      <c r="AL882" s="375" t="str">
        <f t="shared" si="232"/>
        <v/>
      </c>
      <c r="AM882" s="375" t="str">
        <f t="shared" si="233"/>
        <v/>
      </c>
      <c r="AN882" s="376" t="str">
        <f>IF(AF882="","",IF(OR(AH882="",AH882="-"),"－",IF(OR(AM882=8,AM882=9),"",IF(OR(AJ882=3,AJ882=4,AJ882=5,AJ882=6),VLOOKUP(AH882,INDEX((係数_バス貨物_ガソリン,係数_バス貨物_CNG,係数_バス貨物_軽油,係数_バス貨物_メタノール,係数_バス貨物_LPG),MATCH(AL882,【参考】排出ガスレベル!$AI$4:$AI$671,1),1,AR882):INDEX((係数_バス貨物_ガソリン,係数_バス貨物_CNG,係数_バス貨物_軽油,係数_バス貨物_メタノール,係数_バス貨物_LPG),MATCH(AL882+1,【参考】排出ガスレベル!$AI$4:$AI$671,1)-1,5,AR882),2,FALSE),IF(OR(AJ882=1,AJ882=2),VLOOKUP(AH882,INDEX((係数_乗用_ガソリン,係数_乗用_CNG,係数_乗用_軽油,係数_乗用_メタノール,係数_乗用_LPG),1,1,AR882):INDEX((係数_乗用_ガソリン,係数_乗用_CNG,係数_乗用_軽油,係数_乗用_メタノール,係数_乗用_LPG),125,5,AR882),2,FALSE))))))</f>
        <v/>
      </c>
      <c r="AO882" s="376" t="str">
        <f>IF(T882="","",IF(OR(AH882="",AH882="-"),"－",IF(OR(AM882=8,AM882=9),"",IF(OR(AJ882=3,AJ882=4,AJ882=5,AJ882=6),VLOOKUP(AH882,INDEX((係数_バス貨物_ガソリン,係数_バス貨物_CNG,係数_バス貨物_軽油,係数_バス貨物_メタノール,係数_バス貨物_LPG),MATCH(AL882,【参考】排出ガスレベル!$AI$4:$AI$671,1),1,AR882):INDEX((係数_バス貨物_ガソリン,係数_バス貨物_CNG,係数_バス貨物_軽油,係数_バス貨物_メタノール,係数_バス貨物_LPG),MATCH(AL882+1,【参考】排出ガスレベル!$AI$4:$AI$671,1)-1,5,AR882),3,FALSE),IF(OR(AJ882=1,AJ882=2),VLOOKUP(AH882,INDEX((係数_乗用_ガソリン,係数_乗用_CNG,係数_乗用_軽油,係数_乗用_メタノール,係数_乗用_LPG),1,1,AR882):INDEX((係数_乗用_ガソリン,係数_乗用_CNG,係数_乗用_軽油,係数_乗用_メタノール,係数_乗用_LPG),125,5,AR882),3,FALSE))))))</f>
        <v/>
      </c>
      <c r="AP882" s="375" t="str">
        <f t="shared" si="234"/>
        <v/>
      </c>
      <c r="AQ882" s="444" t="str">
        <f t="shared" si="235"/>
        <v/>
      </c>
      <c r="AR882" s="375" t="str">
        <f t="shared" si="236"/>
        <v/>
      </c>
      <c r="AS882" s="377" t="str">
        <f t="shared" si="237"/>
        <v/>
      </c>
      <c r="AT882" s="378" t="str">
        <f t="shared" si="238"/>
        <v/>
      </c>
      <c r="AX882" s="625" t="b">
        <f t="shared" si="239"/>
        <v>0</v>
      </c>
      <c r="AY882" s="7" t="str">
        <f t="shared" si="240"/>
        <v>FALSEFALSEFALSE</v>
      </c>
      <c r="AZ882" s="626">
        <f t="shared" si="242"/>
        <v>0</v>
      </c>
      <c r="BA882" s="627" t="str">
        <f t="shared" si="241"/>
        <v/>
      </c>
      <c r="BB882" s="627">
        <f t="shared" si="243"/>
        <v>0</v>
      </c>
    </row>
    <row r="883" spans="1:54">
      <c r="A883" s="381">
        <v>826</v>
      </c>
      <c r="B883" s="117"/>
      <c r="C883" s="288"/>
      <c r="D883" s="289"/>
      <c r="E883" s="289"/>
      <c r="F883" s="290"/>
      <c r="G883" s="292"/>
      <c r="H883" s="116"/>
      <c r="I883" s="292"/>
      <c r="J883" s="116"/>
      <c r="K883" s="370"/>
      <c r="L883" s="370"/>
      <c r="M883" s="370"/>
      <c r="N883" s="371"/>
      <c r="O883" s="371"/>
      <c r="P883" s="371"/>
      <c r="Q883" s="371"/>
      <c r="R883" s="371"/>
      <c r="S883" s="371"/>
      <c r="T883" s="443"/>
      <c r="U883" s="539"/>
      <c r="V883" s="117"/>
      <c r="W883" s="118"/>
      <c r="X883" s="119"/>
      <c r="Y883" s="120"/>
      <c r="Z883" s="122"/>
      <c r="AA883" s="121"/>
      <c r="AB883" s="443"/>
      <c r="AC883" s="734"/>
      <c r="AD883" s="372"/>
      <c r="AE883" s="485"/>
      <c r="AF883" s="373" t="str">
        <f t="shared" si="226"/>
        <v/>
      </c>
      <c r="AG883" s="373" t="str">
        <f t="shared" si="227"/>
        <v/>
      </c>
      <c r="AH883" s="374" t="str">
        <f t="shared" si="228"/>
        <v/>
      </c>
      <c r="AI883" s="375" t="str">
        <f t="shared" si="229"/>
        <v/>
      </c>
      <c r="AJ883" s="375" t="str">
        <f t="shared" si="230"/>
        <v/>
      </c>
      <c r="AK883" s="375" t="str">
        <f t="shared" si="231"/>
        <v/>
      </c>
      <c r="AL883" s="375" t="str">
        <f t="shared" si="232"/>
        <v/>
      </c>
      <c r="AM883" s="375" t="str">
        <f t="shared" si="233"/>
        <v/>
      </c>
      <c r="AN883" s="376" t="str">
        <f>IF(AF883="","",IF(OR(AH883="",AH883="-"),"－",IF(OR(AM883=8,AM883=9),"",IF(OR(AJ883=3,AJ883=4,AJ883=5,AJ883=6),VLOOKUP(AH883,INDEX((係数_バス貨物_ガソリン,係数_バス貨物_CNG,係数_バス貨物_軽油,係数_バス貨物_メタノール,係数_バス貨物_LPG),MATCH(AL883,【参考】排出ガスレベル!$AI$4:$AI$671,1),1,AR883):INDEX((係数_バス貨物_ガソリン,係数_バス貨物_CNG,係数_バス貨物_軽油,係数_バス貨物_メタノール,係数_バス貨物_LPG),MATCH(AL883+1,【参考】排出ガスレベル!$AI$4:$AI$671,1)-1,5,AR883),2,FALSE),IF(OR(AJ883=1,AJ883=2),VLOOKUP(AH883,INDEX((係数_乗用_ガソリン,係数_乗用_CNG,係数_乗用_軽油,係数_乗用_メタノール,係数_乗用_LPG),1,1,AR883):INDEX((係数_乗用_ガソリン,係数_乗用_CNG,係数_乗用_軽油,係数_乗用_メタノール,係数_乗用_LPG),125,5,AR883),2,FALSE))))))</f>
        <v/>
      </c>
      <c r="AO883" s="376" t="str">
        <f>IF(T883="","",IF(OR(AH883="",AH883="-"),"－",IF(OR(AM883=8,AM883=9),"",IF(OR(AJ883=3,AJ883=4,AJ883=5,AJ883=6),VLOOKUP(AH883,INDEX((係数_バス貨物_ガソリン,係数_バス貨物_CNG,係数_バス貨物_軽油,係数_バス貨物_メタノール,係数_バス貨物_LPG),MATCH(AL883,【参考】排出ガスレベル!$AI$4:$AI$671,1),1,AR883):INDEX((係数_バス貨物_ガソリン,係数_バス貨物_CNG,係数_バス貨物_軽油,係数_バス貨物_メタノール,係数_バス貨物_LPG),MATCH(AL883+1,【参考】排出ガスレベル!$AI$4:$AI$671,1)-1,5,AR883),3,FALSE),IF(OR(AJ883=1,AJ883=2),VLOOKUP(AH883,INDEX((係数_乗用_ガソリン,係数_乗用_CNG,係数_乗用_軽油,係数_乗用_メタノール,係数_乗用_LPG),1,1,AR883):INDEX((係数_乗用_ガソリン,係数_乗用_CNG,係数_乗用_軽油,係数_乗用_メタノール,係数_乗用_LPG),125,5,AR883),3,FALSE))))))</f>
        <v/>
      </c>
      <c r="AP883" s="375" t="str">
        <f t="shared" si="234"/>
        <v/>
      </c>
      <c r="AQ883" s="444" t="str">
        <f t="shared" si="235"/>
        <v/>
      </c>
      <c r="AR883" s="375" t="str">
        <f t="shared" si="236"/>
        <v/>
      </c>
      <c r="AS883" s="377" t="str">
        <f t="shared" si="237"/>
        <v/>
      </c>
      <c r="AT883" s="378" t="str">
        <f t="shared" si="238"/>
        <v/>
      </c>
      <c r="AX883" s="625" t="b">
        <f t="shared" si="239"/>
        <v>0</v>
      </c>
      <c r="AY883" s="7" t="str">
        <f t="shared" si="240"/>
        <v>FALSEFALSEFALSE</v>
      </c>
      <c r="AZ883" s="626">
        <f t="shared" si="242"/>
        <v>0</v>
      </c>
      <c r="BA883" s="627" t="str">
        <f t="shared" si="241"/>
        <v/>
      </c>
      <c r="BB883" s="627">
        <f t="shared" si="243"/>
        <v>0</v>
      </c>
    </row>
    <row r="884" spans="1:54">
      <c r="A884" s="381">
        <v>827</v>
      </c>
      <c r="B884" s="117"/>
      <c r="C884" s="288"/>
      <c r="D884" s="289"/>
      <c r="E884" s="289"/>
      <c r="F884" s="290"/>
      <c r="G884" s="292"/>
      <c r="H884" s="116"/>
      <c r="I884" s="292"/>
      <c r="J884" s="116"/>
      <c r="K884" s="370"/>
      <c r="L884" s="370"/>
      <c r="M884" s="370"/>
      <c r="N884" s="371"/>
      <c r="O884" s="371"/>
      <c r="P884" s="371"/>
      <c r="Q884" s="371"/>
      <c r="R884" s="371"/>
      <c r="S884" s="371"/>
      <c r="T884" s="443"/>
      <c r="U884" s="539"/>
      <c r="V884" s="117"/>
      <c r="W884" s="118"/>
      <c r="X884" s="119"/>
      <c r="Y884" s="120"/>
      <c r="Z884" s="122"/>
      <c r="AA884" s="121"/>
      <c r="AB884" s="443"/>
      <c r="AC884" s="734"/>
      <c r="AD884" s="372"/>
      <c r="AE884" s="485"/>
      <c r="AF884" s="373" t="str">
        <f t="shared" si="226"/>
        <v/>
      </c>
      <c r="AG884" s="373" t="str">
        <f t="shared" si="227"/>
        <v/>
      </c>
      <c r="AH884" s="374" t="str">
        <f t="shared" si="228"/>
        <v/>
      </c>
      <c r="AI884" s="375" t="str">
        <f t="shared" si="229"/>
        <v/>
      </c>
      <c r="AJ884" s="375" t="str">
        <f t="shared" si="230"/>
        <v/>
      </c>
      <c r="AK884" s="375" t="str">
        <f t="shared" si="231"/>
        <v/>
      </c>
      <c r="AL884" s="375" t="str">
        <f t="shared" si="232"/>
        <v/>
      </c>
      <c r="AM884" s="375" t="str">
        <f t="shared" si="233"/>
        <v/>
      </c>
      <c r="AN884" s="376" t="str">
        <f>IF(AF884="","",IF(OR(AH884="",AH884="-"),"－",IF(OR(AM884=8,AM884=9),"",IF(OR(AJ884=3,AJ884=4,AJ884=5,AJ884=6),VLOOKUP(AH884,INDEX((係数_バス貨物_ガソリン,係数_バス貨物_CNG,係数_バス貨物_軽油,係数_バス貨物_メタノール,係数_バス貨物_LPG),MATCH(AL884,【参考】排出ガスレベル!$AI$4:$AI$671,1),1,AR884):INDEX((係数_バス貨物_ガソリン,係数_バス貨物_CNG,係数_バス貨物_軽油,係数_バス貨物_メタノール,係数_バス貨物_LPG),MATCH(AL884+1,【参考】排出ガスレベル!$AI$4:$AI$671,1)-1,5,AR884),2,FALSE),IF(OR(AJ884=1,AJ884=2),VLOOKUP(AH884,INDEX((係数_乗用_ガソリン,係数_乗用_CNG,係数_乗用_軽油,係数_乗用_メタノール,係数_乗用_LPG),1,1,AR884):INDEX((係数_乗用_ガソリン,係数_乗用_CNG,係数_乗用_軽油,係数_乗用_メタノール,係数_乗用_LPG),125,5,AR884),2,FALSE))))))</f>
        <v/>
      </c>
      <c r="AO884" s="376" t="str">
        <f>IF(T884="","",IF(OR(AH884="",AH884="-"),"－",IF(OR(AM884=8,AM884=9),"",IF(OR(AJ884=3,AJ884=4,AJ884=5,AJ884=6),VLOOKUP(AH884,INDEX((係数_バス貨物_ガソリン,係数_バス貨物_CNG,係数_バス貨物_軽油,係数_バス貨物_メタノール,係数_バス貨物_LPG),MATCH(AL884,【参考】排出ガスレベル!$AI$4:$AI$671,1),1,AR884):INDEX((係数_バス貨物_ガソリン,係数_バス貨物_CNG,係数_バス貨物_軽油,係数_バス貨物_メタノール,係数_バス貨物_LPG),MATCH(AL884+1,【参考】排出ガスレベル!$AI$4:$AI$671,1)-1,5,AR884),3,FALSE),IF(OR(AJ884=1,AJ884=2),VLOOKUP(AH884,INDEX((係数_乗用_ガソリン,係数_乗用_CNG,係数_乗用_軽油,係数_乗用_メタノール,係数_乗用_LPG),1,1,AR884):INDEX((係数_乗用_ガソリン,係数_乗用_CNG,係数_乗用_軽油,係数_乗用_メタノール,係数_乗用_LPG),125,5,AR884),3,FALSE))))))</f>
        <v/>
      </c>
      <c r="AP884" s="375" t="str">
        <f t="shared" si="234"/>
        <v/>
      </c>
      <c r="AQ884" s="444" t="str">
        <f t="shared" si="235"/>
        <v/>
      </c>
      <c r="AR884" s="375" t="str">
        <f t="shared" si="236"/>
        <v/>
      </c>
      <c r="AS884" s="377" t="str">
        <f t="shared" si="237"/>
        <v/>
      </c>
      <c r="AT884" s="378" t="str">
        <f t="shared" si="238"/>
        <v/>
      </c>
      <c r="AX884" s="625" t="b">
        <f t="shared" si="239"/>
        <v>0</v>
      </c>
      <c r="AY884" s="7" t="str">
        <f t="shared" si="240"/>
        <v>FALSEFALSEFALSE</v>
      </c>
      <c r="AZ884" s="626">
        <f t="shared" si="242"/>
        <v>0</v>
      </c>
      <c r="BA884" s="627" t="str">
        <f t="shared" si="241"/>
        <v/>
      </c>
      <c r="BB884" s="627">
        <f t="shared" si="243"/>
        <v>0</v>
      </c>
    </row>
    <row r="885" spans="1:54">
      <c r="A885" s="381">
        <v>828</v>
      </c>
      <c r="B885" s="117"/>
      <c r="C885" s="288"/>
      <c r="D885" s="289"/>
      <c r="E885" s="289"/>
      <c r="F885" s="290"/>
      <c r="G885" s="292"/>
      <c r="H885" s="116"/>
      <c r="I885" s="292"/>
      <c r="J885" s="116"/>
      <c r="K885" s="370"/>
      <c r="L885" s="370"/>
      <c r="M885" s="370"/>
      <c r="N885" s="371"/>
      <c r="O885" s="371"/>
      <c r="P885" s="371"/>
      <c r="Q885" s="371"/>
      <c r="R885" s="371"/>
      <c r="S885" s="371"/>
      <c r="T885" s="443"/>
      <c r="U885" s="539"/>
      <c r="V885" s="117"/>
      <c r="W885" s="118"/>
      <c r="X885" s="119"/>
      <c r="Y885" s="120"/>
      <c r="Z885" s="122"/>
      <c r="AA885" s="121"/>
      <c r="AB885" s="443"/>
      <c r="AC885" s="734"/>
      <c r="AD885" s="372"/>
      <c r="AE885" s="485"/>
      <c r="AF885" s="373" t="str">
        <f t="shared" si="226"/>
        <v/>
      </c>
      <c r="AG885" s="373" t="str">
        <f t="shared" si="227"/>
        <v/>
      </c>
      <c r="AH885" s="374" t="str">
        <f t="shared" si="228"/>
        <v/>
      </c>
      <c r="AI885" s="375" t="str">
        <f t="shared" si="229"/>
        <v/>
      </c>
      <c r="AJ885" s="375" t="str">
        <f t="shared" si="230"/>
        <v/>
      </c>
      <c r="AK885" s="375" t="str">
        <f t="shared" si="231"/>
        <v/>
      </c>
      <c r="AL885" s="375" t="str">
        <f t="shared" si="232"/>
        <v/>
      </c>
      <c r="AM885" s="375" t="str">
        <f t="shared" si="233"/>
        <v/>
      </c>
      <c r="AN885" s="376" t="str">
        <f>IF(AF885="","",IF(OR(AH885="",AH885="-"),"－",IF(OR(AM885=8,AM885=9),"",IF(OR(AJ885=3,AJ885=4,AJ885=5,AJ885=6),VLOOKUP(AH885,INDEX((係数_バス貨物_ガソリン,係数_バス貨物_CNG,係数_バス貨物_軽油,係数_バス貨物_メタノール,係数_バス貨物_LPG),MATCH(AL885,【参考】排出ガスレベル!$AI$4:$AI$671,1),1,AR885):INDEX((係数_バス貨物_ガソリン,係数_バス貨物_CNG,係数_バス貨物_軽油,係数_バス貨物_メタノール,係数_バス貨物_LPG),MATCH(AL885+1,【参考】排出ガスレベル!$AI$4:$AI$671,1)-1,5,AR885),2,FALSE),IF(OR(AJ885=1,AJ885=2),VLOOKUP(AH885,INDEX((係数_乗用_ガソリン,係数_乗用_CNG,係数_乗用_軽油,係数_乗用_メタノール,係数_乗用_LPG),1,1,AR885):INDEX((係数_乗用_ガソリン,係数_乗用_CNG,係数_乗用_軽油,係数_乗用_メタノール,係数_乗用_LPG),125,5,AR885),2,FALSE))))))</f>
        <v/>
      </c>
      <c r="AO885" s="376" t="str">
        <f>IF(T885="","",IF(OR(AH885="",AH885="-"),"－",IF(OR(AM885=8,AM885=9),"",IF(OR(AJ885=3,AJ885=4,AJ885=5,AJ885=6),VLOOKUP(AH885,INDEX((係数_バス貨物_ガソリン,係数_バス貨物_CNG,係数_バス貨物_軽油,係数_バス貨物_メタノール,係数_バス貨物_LPG),MATCH(AL885,【参考】排出ガスレベル!$AI$4:$AI$671,1),1,AR885):INDEX((係数_バス貨物_ガソリン,係数_バス貨物_CNG,係数_バス貨物_軽油,係数_バス貨物_メタノール,係数_バス貨物_LPG),MATCH(AL885+1,【参考】排出ガスレベル!$AI$4:$AI$671,1)-1,5,AR885),3,FALSE),IF(OR(AJ885=1,AJ885=2),VLOOKUP(AH885,INDEX((係数_乗用_ガソリン,係数_乗用_CNG,係数_乗用_軽油,係数_乗用_メタノール,係数_乗用_LPG),1,1,AR885):INDEX((係数_乗用_ガソリン,係数_乗用_CNG,係数_乗用_軽油,係数_乗用_メタノール,係数_乗用_LPG),125,5,AR885),3,FALSE))))))</f>
        <v/>
      </c>
      <c r="AP885" s="375" t="str">
        <f t="shared" si="234"/>
        <v/>
      </c>
      <c r="AQ885" s="444" t="str">
        <f t="shared" si="235"/>
        <v/>
      </c>
      <c r="AR885" s="375" t="str">
        <f t="shared" si="236"/>
        <v/>
      </c>
      <c r="AS885" s="377" t="str">
        <f t="shared" si="237"/>
        <v/>
      </c>
      <c r="AT885" s="378" t="str">
        <f t="shared" si="238"/>
        <v/>
      </c>
      <c r="AX885" s="625" t="b">
        <f t="shared" si="239"/>
        <v>0</v>
      </c>
      <c r="AY885" s="7" t="str">
        <f t="shared" si="240"/>
        <v>FALSEFALSEFALSE</v>
      </c>
      <c r="AZ885" s="626">
        <f t="shared" si="242"/>
        <v>0</v>
      </c>
      <c r="BA885" s="627" t="str">
        <f t="shared" si="241"/>
        <v/>
      </c>
      <c r="BB885" s="627">
        <f t="shared" si="243"/>
        <v>0</v>
      </c>
    </row>
    <row r="886" spans="1:54">
      <c r="A886" s="381">
        <v>829</v>
      </c>
      <c r="B886" s="117"/>
      <c r="C886" s="288"/>
      <c r="D886" s="289"/>
      <c r="E886" s="289"/>
      <c r="F886" s="290"/>
      <c r="G886" s="292"/>
      <c r="H886" s="116"/>
      <c r="I886" s="292"/>
      <c r="J886" s="116"/>
      <c r="K886" s="370"/>
      <c r="L886" s="370"/>
      <c r="M886" s="370"/>
      <c r="N886" s="371"/>
      <c r="O886" s="371"/>
      <c r="P886" s="371"/>
      <c r="Q886" s="371"/>
      <c r="R886" s="371"/>
      <c r="S886" s="371"/>
      <c r="T886" s="443"/>
      <c r="U886" s="539"/>
      <c r="V886" s="117"/>
      <c r="W886" s="118"/>
      <c r="X886" s="119"/>
      <c r="Y886" s="120"/>
      <c r="Z886" s="122"/>
      <c r="AA886" s="121"/>
      <c r="AB886" s="443"/>
      <c r="AC886" s="734"/>
      <c r="AD886" s="372"/>
      <c r="AE886" s="485"/>
      <c r="AF886" s="373" t="str">
        <f t="shared" si="226"/>
        <v/>
      </c>
      <c r="AG886" s="373" t="str">
        <f t="shared" si="227"/>
        <v/>
      </c>
      <c r="AH886" s="374" t="str">
        <f t="shared" si="228"/>
        <v/>
      </c>
      <c r="AI886" s="375" t="str">
        <f t="shared" si="229"/>
        <v/>
      </c>
      <c r="AJ886" s="375" t="str">
        <f t="shared" si="230"/>
        <v/>
      </c>
      <c r="AK886" s="375" t="str">
        <f t="shared" si="231"/>
        <v/>
      </c>
      <c r="AL886" s="375" t="str">
        <f t="shared" si="232"/>
        <v/>
      </c>
      <c r="AM886" s="375" t="str">
        <f t="shared" si="233"/>
        <v/>
      </c>
      <c r="AN886" s="376" t="str">
        <f>IF(AF886="","",IF(OR(AH886="",AH886="-"),"－",IF(OR(AM886=8,AM886=9),"",IF(OR(AJ886=3,AJ886=4,AJ886=5,AJ886=6),VLOOKUP(AH886,INDEX((係数_バス貨物_ガソリン,係数_バス貨物_CNG,係数_バス貨物_軽油,係数_バス貨物_メタノール,係数_バス貨物_LPG),MATCH(AL886,【参考】排出ガスレベル!$AI$4:$AI$671,1),1,AR886):INDEX((係数_バス貨物_ガソリン,係数_バス貨物_CNG,係数_バス貨物_軽油,係数_バス貨物_メタノール,係数_バス貨物_LPG),MATCH(AL886+1,【参考】排出ガスレベル!$AI$4:$AI$671,1)-1,5,AR886),2,FALSE),IF(OR(AJ886=1,AJ886=2),VLOOKUP(AH886,INDEX((係数_乗用_ガソリン,係数_乗用_CNG,係数_乗用_軽油,係数_乗用_メタノール,係数_乗用_LPG),1,1,AR886):INDEX((係数_乗用_ガソリン,係数_乗用_CNG,係数_乗用_軽油,係数_乗用_メタノール,係数_乗用_LPG),125,5,AR886),2,FALSE))))))</f>
        <v/>
      </c>
      <c r="AO886" s="376" t="str">
        <f>IF(T886="","",IF(OR(AH886="",AH886="-"),"－",IF(OR(AM886=8,AM886=9),"",IF(OR(AJ886=3,AJ886=4,AJ886=5,AJ886=6),VLOOKUP(AH886,INDEX((係数_バス貨物_ガソリン,係数_バス貨物_CNG,係数_バス貨物_軽油,係数_バス貨物_メタノール,係数_バス貨物_LPG),MATCH(AL886,【参考】排出ガスレベル!$AI$4:$AI$671,1),1,AR886):INDEX((係数_バス貨物_ガソリン,係数_バス貨物_CNG,係数_バス貨物_軽油,係数_バス貨物_メタノール,係数_バス貨物_LPG),MATCH(AL886+1,【参考】排出ガスレベル!$AI$4:$AI$671,1)-1,5,AR886),3,FALSE),IF(OR(AJ886=1,AJ886=2),VLOOKUP(AH886,INDEX((係数_乗用_ガソリン,係数_乗用_CNG,係数_乗用_軽油,係数_乗用_メタノール,係数_乗用_LPG),1,1,AR886):INDEX((係数_乗用_ガソリン,係数_乗用_CNG,係数_乗用_軽油,係数_乗用_メタノール,係数_乗用_LPG),125,5,AR886),3,FALSE))))))</f>
        <v/>
      </c>
      <c r="AP886" s="375" t="str">
        <f t="shared" si="234"/>
        <v/>
      </c>
      <c r="AQ886" s="444" t="str">
        <f t="shared" si="235"/>
        <v/>
      </c>
      <c r="AR886" s="375" t="str">
        <f t="shared" si="236"/>
        <v/>
      </c>
      <c r="AS886" s="377" t="str">
        <f t="shared" si="237"/>
        <v/>
      </c>
      <c r="AT886" s="378" t="str">
        <f t="shared" si="238"/>
        <v/>
      </c>
      <c r="AX886" s="625" t="b">
        <f t="shared" si="239"/>
        <v>0</v>
      </c>
      <c r="AY886" s="7" t="str">
        <f t="shared" si="240"/>
        <v>FALSEFALSEFALSE</v>
      </c>
      <c r="AZ886" s="626">
        <f t="shared" si="242"/>
        <v>0</v>
      </c>
      <c r="BA886" s="627" t="str">
        <f t="shared" si="241"/>
        <v/>
      </c>
      <c r="BB886" s="627">
        <f t="shared" si="243"/>
        <v>0</v>
      </c>
    </row>
    <row r="887" spans="1:54">
      <c r="A887" s="381">
        <v>830</v>
      </c>
      <c r="B887" s="117"/>
      <c r="C887" s="288"/>
      <c r="D887" s="289"/>
      <c r="E887" s="289"/>
      <c r="F887" s="290"/>
      <c r="G887" s="292"/>
      <c r="H887" s="116"/>
      <c r="I887" s="292"/>
      <c r="J887" s="116"/>
      <c r="K887" s="370"/>
      <c r="L887" s="370"/>
      <c r="M887" s="370"/>
      <c r="N887" s="371"/>
      <c r="O887" s="371"/>
      <c r="P887" s="371"/>
      <c r="Q887" s="371"/>
      <c r="R887" s="371"/>
      <c r="S887" s="371"/>
      <c r="T887" s="443"/>
      <c r="U887" s="539"/>
      <c r="V887" s="117"/>
      <c r="W887" s="118"/>
      <c r="X887" s="119"/>
      <c r="Y887" s="120"/>
      <c r="Z887" s="122"/>
      <c r="AA887" s="121"/>
      <c r="AB887" s="443"/>
      <c r="AC887" s="734"/>
      <c r="AD887" s="372"/>
      <c r="AE887" s="485"/>
      <c r="AF887" s="373" t="str">
        <f t="shared" si="226"/>
        <v/>
      </c>
      <c r="AG887" s="373" t="str">
        <f t="shared" si="227"/>
        <v/>
      </c>
      <c r="AH887" s="374" t="str">
        <f t="shared" si="228"/>
        <v/>
      </c>
      <c r="AI887" s="375" t="str">
        <f t="shared" si="229"/>
        <v/>
      </c>
      <c r="AJ887" s="375" t="str">
        <f t="shared" si="230"/>
        <v/>
      </c>
      <c r="AK887" s="375" t="str">
        <f t="shared" si="231"/>
        <v/>
      </c>
      <c r="AL887" s="375" t="str">
        <f t="shared" si="232"/>
        <v/>
      </c>
      <c r="AM887" s="375" t="str">
        <f t="shared" si="233"/>
        <v/>
      </c>
      <c r="AN887" s="376" t="str">
        <f>IF(AF887="","",IF(OR(AH887="",AH887="-"),"－",IF(OR(AM887=8,AM887=9),"",IF(OR(AJ887=3,AJ887=4,AJ887=5,AJ887=6),VLOOKUP(AH887,INDEX((係数_バス貨物_ガソリン,係数_バス貨物_CNG,係数_バス貨物_軽油,係数_バス貨物_メタノール,係数_バス貨物_LPG),MATCH(AL887,【参考】排出ガスレベル!$AI$4:$AI$671,1),1,AR887):INDEX((係数_バス貨物_ガソリン,係数_バス貨物_CNG,係数_バス貨物_軽油,係数_バス貨物_メタノール,係数_バス貨物_LPG),MATCH(AL887+1,【参考】排出ガスレベル!$AI$4:$AI$671,1)-1,5,AR887),2,FALSE),IF(OR(AJ887=1,AJ887=2),VLOOKUP(AH887,INDEX((係数_乗用_ガソリン,係数_乗用_CNG,係数_乗用_軽油,係数_乗用_メタノール,係数_乗用_LPG),1,1,AR887):INDEX((係数_乗用_ガソリン,係数_乗用_CNG,係数_乗用_軽油,係数_乗用_メタノール,係数_乗用_LPG),125,5,AR887),2,FALSE))))))</f>
        <v/>
      </c>
      <c r="AO887" s="376" t="str">
        <f>IF(T887="","",IF(OR(AH887="",AH887="-"),"－",IF(OR(AM887=8,AM887=9),"",IF(OR(AJ887=3,AJ887=4,AJ887=5,AJ887=6),VLOOKUP(AH887,INDEX((係数_バス貨物_ガソリン,係数_バス貨物_CNG,係数_バス貨物_軽油,係数_バス貨物_メタノール,係数_バス貨物_LPG),MATCH(AL887,【参考】排出ガスレベル!$AI$4:$AI$671,1),1,AR887):INDEX((係数_バス貨物_ガソリン,係数_バス貨物_CNG,係数_バス貨物_軽油,係数_バス貨物_メタノール,係数_バス貨物_LPG),MATCH(AL887+1,【参考】排出ガスレベル!$AI$4:$AI$671,1)-1,5,AR887),3,FALSE),IF(OR(AJ887=1,AJ887=2),VLOOKUP(AH887,INDEX((係数_乗用_ガソリン,係数_乗用_CNG,係数_乗用_軽油,係数_乗用_メタノール,係数_乗用_LPG),1,1,AR887):INDEX((係数_乗用_ガソリン,係数_乗用_CNG,係数_乗用_軽油,係数_乗用_メタノール,係数_乗用_LPG),125,5,AR887),3,FALSE))))))</f>
        <v/>
      </c>
      <c r="AP887" s="375" t="str">
        <f t="shared" si="234"/>
        <v/>
      </c>
      <c r="AQ887" s="444" t="str">
        <f t="shared" si="235"/>
        <v/>
      </c>
      <c r="AR887" s="375" t="str">
        <f t="shared" si="236"/>
        <v/>
      </c>
      <c r="AS887" s="377" t="str">
        <f t="shared" si="237"/>
        <v/>
      </c>
      <c r="AT887" s="378" t="str">
        <f t="shared" si="238"/>
        <v/>
      </c>
      <c r="AX887" s="625" t="b">
        <f t="shared" si="239"/>
        <v>0</v>
      </c>
      <c r="AY887" s="7" t="str">
        <f t="shared" si="240"/>
        <v>FALSEFALSEFALSE</v>
      </c>
      <c r="AZ887" s="626">
        <f t="shared" si="242"/>
        <v>0</v>
      </c>
      <c r="BA887" s="627" t="str">
        <f t="shared" si="241"/>
        <v/>
      </c>
      <c r="BB887" s="627">
        <f t="shared" si="243"/>
        <v>0</v>
      </c>
    </row>
    <row r="888" spans="1:54">
      <c r="A888" s="381">
        <v>831</v>
      </c>
      <c r="B888" s="117"/>
      <c r="C888" s="288"/>
      <c r="D888" s="289"/>
      <c r="E888" s="289"/>
      <c r="F888" s="290"/>
      <c r="G888" s="292"/>
      <c r="H888" s="116"/>
      <c r="I888" s="292"/>
      <c r="J888" s="116"/>
      <c r="K888" s="370"/>
      <c r="L888" s="370"/>
      <c r="M888" s="370"/>
      <c r="N888" s="371"/>
      <c r="O888" s="371"/>
      <c r="P888" s="371"/>
      <c r="Q888" s="371"/>
      <c r="R888" s="371"/>
      <c r="S888" s="371"/>
      <c r="T888" s="443"/>
      <c r="U888" s="539"/>
      <c r="V888" s="117"/>
      <c r="W888" s="118"/>
      <c r="X888" s="119"/>
      <c r="Y888" s="120"/>
      <c r="Z888" s="122"/>
      <c r="AA888" s="121"/>
      <c r="AB888" s="443"/>
      <c r="AC888" s="734"/>
      <c r="AD888" s="372"/>
      <c r="AE888" s="485"/>
      <c r="AF888" s="373" t="str">
        <f t="shared" si="226"/>
        <v/>
      </c>
      <c r="AG888" s="373" t="str">
        <f t="shared" si="227"/>
        <v/>
      </c>
      <c r="AH888" s="374" t="str">
        <f t="shared" si="228"/>
        <v/>
      </c>
      <c r="AI888" s="375" t="str">
        <f t="shared" si="229"/>
        <v/>
      </c>
      <c r="AJ888" s="375" t="str">
        <f t="shared" si="230"/>
        <v/>
      </c>
      <c r="AK888" s="375" t="str">
        <f t="shared" si="231"/>
        <v/>
      </c>
      <c r="AL888" s="375" t="str">
        <f t="shared" si="232"/>
        <v/>
      </c>
      <c r="AM888" s="375" t="str">
        <f t="shared" si="233"/>
        <v/>
      </c>
      <c r="AN888" s="376" t="str">
        <f>IF(AF888="","",IF(OR(AH888="",AH888="-"),"－",IF(OR(AM888=8,AM888=9),"",IF(OR(AJ888=3,AJ888=4,AJ888=5,AJ888=6),VLOOKUP(AH888,INDEX((係数_バス貨物_ガソリン,係数_バス貨物_CNG,係数_バス貨物_軽油,係数_バス貨物_メタノール,係数_バス貨物_LPG),MATCH(AL888,【参考】排出ガスレベル!$AI$4:$AI$671,1),1,AR888):INDEX((係数_バス貨物_ガソリン,係数_バス貨物_CNG,係数_バス貨物_軽油,係数_バス貨物_メタノール,係数_バス貨物_LPG),MATCH(AL888+1,【参考】排出ガスレベル!$AI$4:$AI$671,1)-1,5,AR888),2,FALSE),IF(OR(AJ888=1,AJ888=2),VLOOKUP(AH888,INDEX((係数_乗用_ガソリン,係数_乗用_CNG,係数_乗用_軽油,係数_乗用_メタノール,係数_乗用_LPG),1,1,AR888):INDEX((係数_乗用_ガソリン,係数_乗用_CNG,係数_乗用_軽油,係数_乗用_メタノール,係数_乗用_LPG),125,5,AR888),2,FALSE))))))</f>
        <v/>
      </c>
      <c r="AO888" s="376" t="str">
        <f>IF(T888="","",IF(OR(AH888="",AH888="-"),"－",IF(OR(AM888=8,AM888=9),"",IF(OR(AJ888=3,AJ888=4,AJ888=5,AJ888=6),VLOOKUP(AH888,INDEX((係数_バス貨物_ガソリン,係数_バス貨物_CNG,係数_バス貨物_軽油,係数_バス貨物_メタノール,係数_バス貨物_LPG),MATCH(AL888,【参考】排出ガスレベル!$AI$4:$AI$671,1),1,AR888):INDEX((係数_バス貨物_ガソリン,係数_バス貨物_CNG,係数_バス貨物_軽油,係数_バス貨物_メタノール,係数_バス貨物_LPG),MATCH(AL888+1,【参考】排出ガスレベル!$AI$4:$AI$671,1)-1,5,AR888),3,FALSE),IF(OR(AJ888=1,AJ888=2),VLOOKUP(AH888,INDEX((係数_乗用_ガソリン,係数_乗用_CNG,係数_乗用_軽油,係数_乗用_メタノール,係数_乗用_LPG),1,1,AR888):INDEX((係数_乗用_ガソリン,係数_乗用_CNG,係数_乗用_軽油,係数_乗用_メタノール,係数_乗用_LPG),125,5,AR888),3,FALSE))))))</f>
        <v/>
      </c>
      <c r="AP888" s="375" t="str">
        <f t="shared" si="234"/>
        <v/>
      </c>
      <c r="AQ888" s="444" t="str">
        <f t="shared" si="235"/>
        <v/>
      </c>
      <c r="AR888" s="375" t="str">
        <f t="shared" si="236"/>
        <v/>
      </c>
      <c r="AS888" s="377" t="str">
        <f t="shared" si="237"/>
        <v/>
      </c>
      <c r="AT888" s="378" t="str">
        <f t="shared" si="238"/>
        <v/>
      </c>
      <c r="AX888" s="625" t="b">
        <f t="shared" si="239"/>
        <v>0</v>
      </c>
      <c r="AY888" s="7" t="str">
        <f t="shared" si="240"/>
        <v>FALSEFALSEFALSE</v>
      </c>
      <c r="AZ888" s="626">
        <f t="shared" si="242"/>
        <v>0</v>
      </c>
      <c r="BA888" s="627" t="str">
        <f t="shared" si="241"/>
        <v/>
      </c>
      <c r="BB888" s="627">
        <f t="shared" si="243"/>
        <v>0</v>
      </c>
    </row>
    <row r="889" spans="1:54">
      <c r="A889" s="381">
        <v>832</v>
      </c>
      <c r="B889" s="117"/>
      <c r="C889" s="288"/>
      <c r="D889" s="289"/>
      <c r="E889" s="289"/>
      <c r="F889" s="290"/>
      <c r="G889" s="292"/>
      <c r="H889" s="116"/>
      <c r="I889" s="292"/>
      <c r="J889" s="116"/>
      <c r="K889" s="370"/>
      <c r="L889" s="370"/>
      <c r="M889" s="370"/>
      <c r="N889" s="371"/>
      <c r="O889" s="371"/>
      <c r="P889" s="371"/>
      <c r="Q889" s="371"/>
      <c r="R889" s="371"/>
      <c r="S889" s="371"/>
      <c r="T889" s="443"/>
      <c r="U889" s="539"/>
      <c r="V889" s="117"/>
      <c r="W889" s="118"/>
      <c r="X889" s="119"/>
      <c r="Y889" s="120"/>
      <c r="Z889" s="122"/>
      <c r="AA889" s="121"/>
      <c r="AB889" s="443"/>
      <c r="AC889" s="734"/>
      <c r="AD889" s="372"/>
      <c r="AE889" s="485"/>
      <c r="AF889" s="373" t="str">
        <f t="shared" si="226"/>
        <v/>
      </c>
      <c r="AG889" s="373" t="str">
        <f t="shared" si="227"/>
        <v/>
      </c>
      <c r="AH889" s="374" t="str">
        <f t="shared" si="228"/>
        <v/>
      </c>
      <c r="AI889" s="375" t="str">
        <f t="shared" si="229"/>
        <v/>
      </c>
      <c r="AJ889" s="375" t="str">
        <f t="shared" si="230"/>
        <v/>
      </c>
      <c r="AK889" s="375" t="str">
        <f t="shared" si="231"/>
        <v/>
      </c>
      <c r="AL889" s="375" t="str">
        <f t="shared" si="232"/>
        <v/>
      </c>
      <c r="AM889" s="375" t="str">
        <f t="shared" si="233"/>
        <v/>
      </c>
      <c r="AN889" s="376" t="str">
        <f>IF(AF889="","",IF(OR(AH889="",AH889="-"),"－",IF(OR(AM889=8,AM889=9),"",IF(OR(AJ889=3,AJ889=4,AJ889=5,AJ889=6),VLOOKUP(AH889,INDEX((係数_バス貨物_ガソリン,係数_バス貨物_CNG,係数_バス貨物_軽油,係数_バス貨物_メタノール,係数_バス貨物_LPG),MATCH(AL889,【参考】排出ガスレベル!$AI$4:$AI$671,1),1,AR889):INDEX((係数_バス貨物_ガソリン,係数_バス貨物_CNG,係数_バス貨物_軽油,係数_バス貨物_メタノール,係数_バス貨物_LPG),MATCH(AL889+1,【参考】排出ガスレベル!$AI$4:$AI$671,1)-1,5,AR889),2,FALSE),IF(OR(AJ889=1,AJ889=2),VLOOKUP(AH889,INDEX((係数_乗用_ガソリン,係数_乗用_CNG,係数_乗用_軽油,係数_乗用_メタノール,係数_乗用_LPG),1,1,AR889):INDEX((係数_乗用_ガソリン,係数_乗用_CNG,係数_乗用_軽油,係数_乗用_メタノール,係数_乗用_LPG),125,5,AR889),2,FALSE))))))</f>
        <v/>
      </c>
      <c r="AO889" s="376" t="str">
        <f>IF(T889="","",IF(OR(AH889="",AH889="-"),"－",IF(OR(AM889=8,AM889=9),"",IF(OR(AJ889=3,AJ889=4,AJ889=5,AJ889=6),VLOOKUP(AH889,INDEX((係数_バス貨物_ガソリン,係数_バス貨物_CNG,係数_バス貨物_軽油,係数_バス貨物_メタノール,係数_バス貨物_LPG),MATCH(AL889,【参考】排出ガスレベル!$AI$4:$AI$671,1),1,AR889):INDEX((係数_バス貨物_ガソリン,係数_バス貨物_CNG,係数_バス貨物_軽油,係数_バス貨物_メタノール,係数_バス貨物_LPG),MATCH(AL889+1,【参考】排出ガスレベル!$AI$4:$AI$671,1)-1,5,AR889),3,FALSE),IF(OR(AJ889=1,AJ889=2),VLOOKUP(AH889,INDEX((係数_乗用_ガソリン,係数_乗用_CNG,係数_乗用_軽油,係数_乗用_メタノール,係数_乗用_LPG),1,1,AR889):INDEX((係数_乗用_ガソリン,係数_乗用_CNG,係数_乗用_軽油,係数_乗用_メタノール,係数_乗用_LPG),125,5,AR889),3,FALSE))))))</f>
        <v/>
      </c>
      <c r="AP889" s="375" t="str">
        <f t="shared" si="234"/>
        <v/>
      </c>
      <c r="AQ889" s="444" t="str">
        <f t="shared" si="235"/>
        <v/>
      </c>
      <c r="AR889" s="375" t="str">
        <f t="shared" si="236"/>
        <v/>
      </c>
      <c r="AS889" s="377" t="str">
        <f t="shared" si="237"/>
        <v/>
      </c>
      <c r="AT889" s="378" t="str">
        <f t="shared" si="238"/>
        <v/>
      </c>
      <c r="AX889" s="625" t="b">
        <f t="shared" si="239"/>
        <v>0</v>
      </c>
      <c r="AY889" s="7" t="str">
        <f t="shared" si="240"/>
        <v>FALSEFALSEFALSE</v>
      </c>
      <c r="AZ889" s="626">
        <f t="shared" si="242"/>
        <v>0</v>
      </c>
      <c r="BA889" s="627" t="str">
        <f t="shared" si="241"/>
        <v/>
      </c>
      <c r="BB889" s="627">
        <f t="shared" si="243"/>
        <v>0</v>
      </c>
    </row>
    <row r="890" spans="1:54">
      <c r="A890" s="381">
        <v>833</v>
      </c>
      <c r="B890" s="117"/>
      <c r="C890" s="288"/>
      <c r="D890" s="289"/>
      <c r="E890" s="289"/>
      <c r="F890" s="290"/>
      <c r="G890" s="292"/>
      <c r="H890" s="116"/>
      <c r="I890" s="292"/>
      <c r="J890" s="116"/>
      <c r="K890" s="370"/>
      <c r="L890" s="370"/>
      <c r="M890" s="370"/>
      <c r="N890" s="371"/>
      <c r="O890" s="371"/>
      <c r="P890" s="371"/>
      <c r="Q890" s="371"/>
      <c r="R890" s="371"/>
      <c r="S890" s="371"/>
      <c r="T890" s="443"/>
      <c r="U890" s="539"/>
      <c r="V890" s="117"/>
      <c r="W890" s="118"/>
      <c r="X890" s="119"/>
      <c r="Y890" s="120"/>
      <c r="Z890" s="122"/>
      <c r="AA890" s="121"/>
      <c r="AB890" s="443"/>
      <c r="AC890" s="734"/>
      <c r="AD890" s="372"/>
      <c r="AE890" s="485"/>
      <c r="AF890" s="373" t="str">
        <f t="shared" ref="AF890:AF953" si="244">IF(OR(T890="(減車済)",T890=""),"",1)</f>
        <v/>
      </c>
      <c r="AG890" s="373" t="str">
        <f t="shared" ref="AG890:AG953" si="245">IF(OR(T890="継続",T890="新規"),1,"")</f>
        <v/>
      </c>
      <c r="AH890" s="374" t="str">
        <f t="shared" ref="AH890:AH953" si="246">IF(AF890="","",UPPER(ASC(X890)))</f>
        <v/>
      </c>
      <c r="AI890" s="375" t="str">
        <f t="shared" ref="AI890:AI953" si="247">IF(AF890="","",IF(V890="","",IF(V890="普通",1,IF(V890="小型",2,0))))</f>
        <v/>
      </c>
      <c r="AJ890" s="375" t="str">
        <f t="shared" ref="AJ890:AJ953" si="248">IF(AF890="","",IF(W890="","",VLOOKUP(W890,用途,2,FALSE)))</f>
        <v/>
      </c>
      <c r="AK890" s="375" t="str">
        <f t="shared" ref="AK890:AK953" si="249">IF(AF890="","",IF(Y890="","",IF(Y890&lt;=10,1,IF(Y890&lt;30,2,IF(Y890&gt;=30,3,0)))))</f>
        <v/>
      </c>
      <c r="AL890" s="375" t="str">
        <f t="shared" ref="AL890:AL953" si="250">IF(AF890="","",IF(Z890="","",IF(Z890&lt;=1.7*1000,1,IF(Z890&lt;=2.5*1000,2,IF(Z890&lt;=3.5*1000,3,IF(Z890&lt;8*1000,4,IF(Z890&gt;=8*1000,5,"")))))))</f>
        <v/>
      </c>
      <c r="AM890" s="375" t="str">
        <f t="shared" ref="AM890:AM953" si="251">IF(AF890="","",IF(AA890="","",VLOOKUP(AA890,燃料の種類,2,FALSE)))</f>
        <v/>
      </c>
      <c r="AN890" s="376" t="str">
        <f>IF(AF890="","",IF(OR(AH890="",AH890="-"),"－",IF(OR(AM890=8,AM890=9),"",IF(OR(AJ890=3,AJ890=4,AJ890=5,AJ890=6),VLOOKUP(AH890,INDEX((係数_バス貨物_ガソリン,係数_バス貨物_CNG,係数_バス貨物_軽油,係数_バス貨物_メタノール,係数_バス貨物_LPG),MATCH(AL890,【参考】排出ガスレベル!$AI$4:$AI$671,1),1,AR890):INDEX((係数_バス貨物_ガソリン,係数_バス貨物_CNG,係数_バス貨物_軽油,係数_バス貨物_メタノール,係数_バス貨物_LPG),MATCH(AL890+1,【参考】排出ガスレベル!$AI$4:$AI$671,1)-1,5,AR890),2,FALSE),IF(OR(AJ890=1,AJ890=2),VLOOKUP(AH890,INDEX((係数_乗用_ガソリン,係数_乗用_CNG,係数_乗用_軽油,係数_乗用_メタノール,係数_乗用_LPG),1,1,AR890):INDEX((係数_乗用_ガソリン,係数_乗用_CNG,係数_乗用_軽油,係数_乗用_メタノール,係数_乗用_LPG),125,5,AR890),2,FALSE))))))</f>
        <v/>
      </c>
      <c r="AO890" s="376" t="str">
        <f>IF(T890="","",IF(OR(AH890="",AH890="-"),"－",IF(OR(AM890=8,AM890=9),"",IF(OR(AJ890=3,AJ890=4,AJ890=5,AJ890=6),VLOOKUP(AH890,INDEX((係数_バス貨物_ガソリン,係数_バス貨物_CNG,係数_バス貨物_軽油,係数_バス貨物_メタノール,係数_バス貨物_LPG),MATCH(AL890,【参考】排出ガスレベル!$AI$4:$AI$671,1),1,AR890):INDEX((係数_バス貨物_ガソリン,係数_バス貨物_CNG,係数_バス貨物_軽油,係数_バス貨物_メタノール,係数_バス貨物_LPG),MATCH(AL890+1,【参考】排出ガスレベル!$AI$4:$AI$671,1)-1,5,AR890),3,FALSE),IF(OR(AJ890=1,AJ890=2),VLOOKUP(AH890,INDEX((係数_乗用_ガソリン,係数_乗用_CNG,係数_乗用_軽油,係数_乗用_メタノール,係数_乗用_LPG),1,1,AR890):INDEX((係数_乗用_ガソリン,係数_乗用_CNG,係数_乗用_軽油,係数_乗用_メタノール,係数_乗用_LPG),125,5,AR890),3,FALSE))))))</f>
        <v/>
      </c>
      <c r="AP890" s="375" t="str">
        <f t="shared" ref="AP890:AP953" si="252">IF((AF890="")+(AC890=""),"",IF(燃料区分1=4,VLOOKUP(AO890,排ガス低減レベル,2,FALSE),VLOOKUP(AC890,排ガス低減レベル,2,FALSE)))</f>
        <v/>
      </c>
      <c r="AQ890" s="444" t="str">
        <f t="shared" ref="AQ890:AQ953" si="253">IF(AG890="","",IF(AJ890=3,B890&amp;"-"&amp;SUM(AJ890*100,AK890*10,AL890)&amp;"A",IF(OR(AJ890=2,AJ890=4,AJ890=6),B890&amp;"-"&amp;AL890*10&amp;"A",IF(AJ890=1,B890&amp;"-"&amp;AJ890&amp;"A",IF(AJ890=5,B890&amp;"-"&amp;SUM(AJ890*100,AI890*10,AL890)&amp;"A","")))))</f>
        <v/>
      </c>
      <c r="AR890" s="375" t="str">
        <f t="shared" ref="AR890:AR953" si="254">IF(OR(AM890=1,AM890=2,AM890=11),1,IF(AM890=6,2,IF(OR(AM890=4,AM890=5,AM890=10),3,IF(AM890=7,4,IF(AM890=3,5, IF(OR(AM890=8,AM890=9),6,""))))))</f>
        <v/>
      </c>
      <c r="AS890" s="377" t="str">
        <f t="shared" ref="AS890:AS953" si="255">IF(AG890="","",B890&amp;"-"&amp;AM890)</f>
        <v/>
      </c>
      <c r="AT890" s="378" t="str">
        <f t="shared" ref="AT890:AT953" si="256">IF(AF890="","",VLOOKUP(T890,車両の増減,2,FALSE))</f>
        <v/>
      </c>
      <c r="AX890" s="625" t="b">
        <f t="shared" si="239"/>
        <v>0</v>
      </c>
      <c r="AY890" s="7" t="str">
        <f t="shared" si="240"/>
        <v>FALSEFALSEFALSE</v>
      </c>
      <c r="AZ890" s="626">
        <f t="shared" si="242"/>
        <v>0</v>
      </c>
      <c r="BA890" s="627" t="str">
        <f t="shared" si="241"/>
        <v/>
      </c>
      <c r="BB890" s="627">
        <f t="shared" si="243"/>
        <v>0</v>
      </c>
    </row>
    <row r="891" spans="1:54">
      <c r="A891" s="381">
        <v>834</v>
      </c>
      <c r="B891" s="117"/>
      <c r="C891" s="288"/>
      <c r="D891" s="289"/>
      <c r="E891" s="289"/>
      <c r="F891" s="290"/>
      <c r="G891" s="292"/>
      <c r="H891" s="116"/>
      <c r="I891" s="292"/>
      <c r="J891" s="116"/>
      <c r="K891" s="370"/>
      <c r="L891" s="370"/>
      <c r="M891" s="370"/>
      <c r="N891" s="371"/>
      <c r="O891" s="371"/>
      <c r="P891" s="371"/>
      <c r="Q891" s="371"/>
      <c r="R891" s="371"/>
      <c r="S891" s="371"/>
      <c r="T891" s="443"/>
      <c r="U891" s="539"/>
      <c r="V891" s="117"/>
      <c r="W891" s="118"/>
      <c r="X891" s="119"/>
      <c r="Y891" s="120"/>
      <c r="Z891" s="122"/>
      <c r="AA891" s="121"/>
      <c r="AB891" s="443"/>
      <c r="AC891" s="734"/>
      <c r="AD891" s="372"/>
      <c r="AE891" s="485"/>
      <c r="AF891" s="373" t="str">
        <f t="shared" si="244"/>
        <v/>
      </c>
      <c r="AG891" s="373" t="str">
        <f t="shared" si="245"/>
        <v/>
      </c>
      <c r="AH891" s="374" t="str">
        <f t="shared" si="246"/>
        <v/>
      </c>
      <c r="AI891" s="375" t="str">
        <f t="shared" si="247"/>
        <v/>
      </c>
      <c r="AJ891" s="375" t="str">
        <f t="shared" si="248"/>
        <v/>
      </c>
      <c r="AK891" s="375" t="str">
        <f t="shared" si="249"/>
        <v/>
      </c>
      <c r="AL891" s="375" t="str">
        <f t="shared" si="250"/>
        <v/>
      </c>
      <c r="AM891" s="375" t="str">
        <f t="shared" si="251"/>
        <v/>
      </c>
      <c r="AN891" s="376" t="str">
        <f>IF(AF891="","",IF(OR(AH891="",AH891="-"),"－",IF(OR(AM891=8,AM891=9),"",IF(OR(AJ891=3,AJ891=4,AJ891=5,AJ891=6),VLOOKUP(AH891,INDEX((係数_バス貨物_ガソリン,係数_バス貨物_CNG,係数_バス貨物_軽油,係数_バス貨物_メタノール,係数_バス貨物_LPG),MATCH(AL891,【参考】排出ガスレベル!$AI$4:$AI$671,1),1,AR891):INDEX((係数_バス貨物_ガソリン,係数_バス貨物_CNG,係数_バス貨物_軽油,係数_バス貨物_メタノール,係数_バス貨物_LPG),MATCH(AL891+1,【参考】排出ガスレベル!$AI$4:$AI$671,1)-1,5,AR891),2,FALSE),IF(OR(AJ891=1,AJ891=2),VLOOKUP(AH891,INDEX((係数_乗用_ガソリン,係数_乗用_CNG,係数_乗用_軽油,係数_乗用_メタノール,係数_乗用_LPG),1,1,AR891):INDEX((係数_乗用_ガソリン,係数_乗用_CNG,係数_乗用_軽油,係数_乗用_メタノール,係数_乗用_LPG),125,5,AR891),2,FALSE))))))</f>
        <v/>
      </c>
      <c r="AO891" s="376" t="str">
        <f>IF(T891="","",IF(OR(AH891="",AH891="-"),"－",IF(OR(AM891=8,AM891=9),"",IF(OR(AJ891=3,AJ891=4,AJ891=5,AJ891=6),VLOOKUP(AH891,INDEX((係数_バス貨物_ガソリン,係数_バス貨物_CNG,係数_バス貨物_軽油,係数_バス貨物_メタノール,係数_バス貨物_LPG),MATCH(AL891,【参考】排出ガスレベル!$AI$4:$AI$671,1),1,AR891):INDEX((係数_バス貨物_ガソリン,係数_バス貨物_CNG,係数_バス貨物_軽油,係数_バス貨物_メタノール,係数_バス貨物_LPG),MATCH(AL891+1,【参考】排出ガスレベル!$AI$4:$AI$671,1)-1,5,AR891),3,FALSE),IF(OR(AJ891=1,AJ891=2),VLOOKUP(AH891,INDEX((係数_乗用_ガソリン,係数_乗用_CNG,係数_乗用_軽油,係数_乗用_メタノール,係数_乗用_LPG),1,1,AR891):INDEX((係数_乗用_ガソリン,係数_乗用_CNG,係数_乗用_軽油,係数_乗用_メタノール,係数_乗用_LPG),125,5,AR891),3,FALSE))))))</f>
        <v/>
      </c>
      <c r="AP891" s="375" t="str">
        <f t="shared" si="252"/>
        <v/>
      </c>
      <c r="AQ891" s="444" t="str">
        <f t="shared" si="253"/>
        <v/>
      </c>
      <c r="AR891" s="375" t="str">
        <f t="shared" si="254"/>
        <v/>
      </c>
      <c r="AS891" s="377" t="str">
        <f t="shared" si="255"/>
        <v/>
      </c>
      <c r="AT891" s="378" t="str">
        <f t="shared" si="256"/>
        <v/>
      </c>
      <c r="AX891" s="625" t="b">
        <f t="shared" ref="AX891:AX954" si="257">IF(AY891="FALSEFALSEFALSEFALSE","ハイブリッド")</f>
        <v>0</v>
      </c>
      <c r="AY891" s="7" t="str">
        <f t="shared" ref="AY891:AY954" si="258">EXACT(AZ891,BA891)&amp;IF(BA891="","")&amp;IF(AZ891="電気",TRUE)&amp;IF(AZ891="LPG",TRUE)</f>
        <v>FALSEFALSEFALSE</v>
      </c>
      <c r="AZ891" s="626">
        <f t="shared" si="242"/>
        <v>0</v>
      </c>
      <c r="BA891" s="627" t="str">
        <f t="shared" ref="BA891:BA954" si="259">IF(COUNTIFS(BC891,"*A*",BB891,"3"),"ハイブリッド(ガソリン)","")</f>
        <v/>
      </c>
      <c r="BB891" s="627">
        <f t="shared" si="243"/>
        <v>0</v>
      </c>
    </row>
    <row r="892" spans="1:54">
      <c r="A892" s="381">
        <v>835</v>
      </c>
      <c r="B892" s="117"/>
      <c r="C892" s="288"/>
      <c r="D892" s="289"/>
      <c r="E892" s="289"/>
      <c r="F892" s="290"/>
      <c r="G892" s="292"/>
      <c r="H892" s="116"/>
      <c r="I892" s="292"/>
      <c r="J892" s="116"/>
      <c r="K892" s="370"/>
      <c r="L892" s="370"/>
      <c r="M892" s="370"/>
      <c r="N892" s="371"/>
      <c r="O892" s="371"/>
      <c r="P892" s="371"/>
      <c r="Q892" s="371"/>
      <c r="R892" s="371"/>
      <c r="S892" s="371"/>
      <c r="T892" s="443"/>
      <c r="U892" s="539"/>
      <c r="V892" s="117"/>
      <c r="W892" s="118"/>
      <c r="X892" s="119"/>
      <c r="Y892" s="120"/>
      <c r="Z892" s="122"/>
      <c r="AA892" s="121"/>
      <c r="AB892" s="443"/>
      <c r="AC892" s="734"/>
      <c r="AD892" s="372"/>
      <c r="AE892" s="485"/>
      <c r="AF892" s="373" t="str">
        <f t="shared" si="244"/>
        <v/>
      </c>
      <c r="AG892" s="373" t="str">
        <f t="shared" si="245"/>
        <v/>
      </c>
      <c r="AH892" s="374" t="str">
        <f t="shared" si="246"/>
        <v/>
      </c>
      <c r="AI892" s="375" t="str">
        <f t="shared" si="247"/>
        <v/>
      </c>
      <c r="AJ892" s="375" t="str">
        <f t="shared" si="248"/>
        <v/>
      </c>
      <c r="AK892" s="375" t="str">
        <f t="shared" si="249"/>
        <v/>
      </c>
      <c r="AL892" s="375" t="str">
        <f t="shared" si="250"/>
        <v/>
      </c>
      <c r="AM892" s="375" t="str">
        <f t="shared" si="251"/>
        <v/>
      </c>
      <c r="AN892" s="376" t="str">
        <f>IF(AF892="","",IF(OR(AH892="",AH892="-"),"－",IF(OR(AM892=8,AM892=9),"",IF(OR(AJ892=3,AJ892=4,AJ892=5,AJ892=6),VLOOKUP(AH892,INDEX((係数_バス貨物_ガソリン,係数_バス貨物_CNG,係数_バス貨物_軽油,係数_バス貨物_メタノール,係数_バス貨物_LPG),MATCH(AL892,【参考】排出ガスレベル!$AI$4:$AI$671,1),1,AR892):INDEX((係数_バス貨物_ガソリン,係数_バス貨物_CNG,係数_バス貨物_軽油,係数_バス貨物_メタノール,係数_バス貨物_LPG),MATCH(AL892+1,【参考】排出ガスレベル!$AI$4:$AI$671,1)-1,5,AR892),2,FALSE),IF(OR(AJ892=1,AJ892=2),VLOOKUP(AH892,INDEX((係数_乗用_ガソリン,係数_乗用_CNG,係数_乗用_軽油,係数_乗用_メタノール,係数_乗用_LPG),1,1,AR892):INDEX((係数_乗用_ガソリン,係数_乗用_CNG,係数_乗用_軽油,係数_乗用_メタノール,係数_乗用_LPG),125,5,AR892),2,FALSE))))))</f>
        <v/>
      </c>
      <c r="AO892" s="376" t="str">
        <f>IF(T892="","",IF(OR(AH892="",AH892="-"),"－",IF(OR(AM892=8,AM892=9),"",IF(OR(AJ892=3,AJ892=4,AJ892=5,AJ892=6),VLOOKUP(AH892,INDEX((係数_バス貨物_ガソリン,係数_バス貨物_CNG,係数_バス貨物_軽油,係数_バス貨物_メタノール,係数_バス貨物_LPG),MATCH(AL892,【参考】排出ガスレベル!$AI$4:$AI$671,1),1,AR892):INDEX((係数_バス貨物_ガソリン,係数_バス貨物_CNG,係数_バス貨物_軽油,係数_バス貨物_メタノール,係数_バス貨物_LPG),MATCH(AL892+1,【参考】排出ガスレベル!$AI$4:$AI$671,1)-1,5,AR892),3,FALSE),IF(OR(AJ892=1,AJ892=2),VLOOKUP(AH892,INDEX((係数_乗用_ガソリン,係数_乗用_CNG,係数_乗用_軽油,係数_乗用_メタノール,係数_乗用_LPG),1,1,AR892):INDEX((係数_乗用_ガソリン,係数_乗用_CNG,係数_乗用_軽油,係数_乗用_メタノール,係数_乗用_LPG),125,5,AR892),3,FALSE))))))</f>
        <v/>
      </c>
      <c r="AP892" s="375" t="str">
        <f t="shared" si="252"/>
        <v/>
      </c>
      <c r="AQ892" s="444" t="str">
        <f t="shared" si="253"/>
        <v/>
      </c>
      <c r="AR892" s="375" t="str">
        <f t="shared" si="254"/>
        <v/>
      </c>
      <c r="AS892" s="377" t="str">
        <f t="shared" si="255"/>
        <v/>
      </c>
      <c r="AT892" s="378" t="str">
        <f t="shared" si="256"/>
        <v/>
      </c>
      <c r="AX892" s="625" t="b">
        <f t="shared" si="257"/>
        <v>0</v>
      </c>
      <c r="AY892" s="7" t="str">
        <f t="shared" si="258"/>
        <v>FALSEFALSEFALSE</v>
      </c>
      <c r="AZ892" s="626">
        <f t="shared" si="242"/>
        <v>0</v>
      </c>
      <c r="BA892" s="627" t="str">
        <f t="shared" si="259"/>
        <v/>
      </c>
      <c r="BB892" s="627">
        <f t="shared" si="243"/>
        <v>0</v>
      </c>
    </row>
    <row r="893" spans="1:54">
      <c r="A893" s="381">
        <v>836</v>
      </c>
      <c r="B893" s="117"/>
      <c r="C893" s="288"/>
      <c r="D893" s="289"/>
      <c r="E893" s="289"/>
      <c r="F893" s="290"/>
      <c r="G893" s="292"/>
      <c r="H893" s="116"/>
      <c r="I893" s="292"/>
      <c r="J893" s="116"/>
      <c r="K893" s="370"/>
      <c r="L893" s="370"/>
      <c r="M893" s="370"/>
      <c r="N893" s="371"/>
      <c r="O893" s="371"/>
      <c r="P893" s="371"/>
      <c r="Q893" s="371"/>
      <c r="R893" s="371"/>
      <c r="S893" s="371"/>
      <c r="T893" s="443"/>
      <c r="U893" s="539"/>
      <c r="V893" s="117"/>
      <c r="W893" s="118"/>
      <c r="X893" s="119"/>
      <c r="Y893" s="120"/>
      <c r="Z893" s="122"/>
      <c r="AA893" s="121"/>
      <c r="AB893" s="443"/>
      <c r="AC893" s="734"/>
      <c r="AD893" s="372"/>
      <c r="AE893" s="485"/>
      <c r="AF893" s="373" t="str">
        <f t="shared" si="244"/>
        <v/>
      </c>
      <c r="AG893" s="373" t="str">
        <f t="shared" si="245"/>
        <v/>
      </c>
      <c r="AH893" s="374" t="str">
        <f t="shared" si="246"/>
        <v/>
      </c>
      <c r="AI893" s="375" t="str">
        <f t="shared" si="247"/>
        <v/>
      </c>
      <c r="AJ893" s="375" t="str">
        <f t="shared" si="248"/>
        <v/>
      </c>
      <c r="AK893" s="375" t="str">
        <f t="shared" si="249"/>
        <v/>
      </c>
      <c r="AL893" s="375" t="str">
        <f t="shared" si="250"/>
        <v/>
      </c>
      <c r="AM893" s="375" t="str">
        <f t="shared" si="251"/>
        <v/>
      </c>
      <c r="AN893" s="376" t="str">
        <f>IF(AF893="","",IF(OR(AH893="",AH893="-"),"－",IF(OR(AM893=8,AM893=9),"",IF(OR(AJ893=3,AJ893=4,AJ893=5,AJ893=6),VLOOKUP(AH893,INDEX((係数_バス貨物_ガソリン,係数_バス貨物_CNG,係数_バス貨物_軽油,係数_バス貨物_メタノール,係数_バス貨物_LPG),MATCH(AL893,【参考】排出ガスレベル!$AI$4:$AI$671,1),1,AR893):INDEX((係数_バス貨物_ガソリン,係数_バス貨物_CNG,係数_バス貨物_軽油,係数_バス貨物_メタノール,係数_バス貨物_LPG),MATCH(AL893+1,【参考】排出ガスレベル!$AI$4:$AI$671,1)-1,5,AR893),2,FALSE),IF(OR(AJ893=1,AJ893=2),VLOOKUP(AH893,INDEX((係数_乗用_ガソリン,係数_乗用_CNG,係数_乗用_軽油,係数_乗用_メタノール,係数_乗用_LPG),1,1,AR893):INDEX((係数_乗用_ガソリン,係数_乗用_CNG,係数_乗用_軽油,係数_乗用_メタノール,係数_乗用_LPG),125,5,AR893),2,FALSE))))))</f>
        <v/>
      </c>
      <c r="AO893" s="376" t="str">
        <f>IF(T893="","",IF(OR(AH893="",AH893="-"),"－",IF(OR(AM893=8,AM893=9),"",IF(OR(AJ893=3,AJ893=4,AJ893=5,AJ893=6),VLOOKUP(AH893,INDEX((係数_バス貨物_ガソリン,係数_バス貨物_CNG,係数_バス貨物_軽油,係数_バス貨物_メタノール,係数_バス貨物_LPG),MATCH(AL893,【参考】排出ガスレベル!$AI$4:$AI$671,1),1,AR893):INDEX((係数_バス貨物_ガソリン,係数_バス貨物_CNG,係数_バス貨物_軽油,係数_バス貨物_メタノール,係数_バス貨物_LPG),MATCH(AL893+1,【参考】排出ガスレベル!$AI$4:$AI$671,1)-1,5,AR893),3,FALSE),IF(OR(AJ893=1,AJ893=2),VLOOKUP(AH893,INDEX((係数_乗用_ガソリン,係数_乗用_CNG,係数_乗用_軽油,係数_乗用_メタノール,係数_乗用_LPG),1,1,AR893):INDEX((係数_乗用_ガソリン,係数_乗用_CNG,係数_乗用_軽油,係数_乗用_メタノール,係数_乗用_LPG),125,5,AR893),3,FALSE))))))</f>
        <v/>
      </c>
      <c r="AP893" s="375" t="str">
        <f t="shared" si="252"/>
        <v/>
      </c>
      <c r="AQ893" s="444" t="str">
        <f t="shared" si="253"/>
        <v/>
      </c>
      <c r="AR893" s="375" t="str">
        <f t="shared" si="254"/>
        <v/>
      </c>
      <c r="AS893" s="377" t="str">
        <f t="shared" si="255"/>
        <v/>
      </c>
      <c r="AT893" s="378" t="str">
        <f t="shared" si="256"/>
        <v/>
      </c>
      <c r="AX893" s="625" t="b">
        <f t="shared" si="257"/>
        <v>0</v>
      </c>
      <c r="AY893" s="7" t="str">
        <f t="shared" si="258"/>
        <v>FALSEFALSEFALSE</v>
      </c>
      <c r="AZ893" s="626">
        <f t="shared" si="242"/>
        <v>0</v>
      </c>
      <c r="BA893" s="627" t="str">
        <f t="shared" si="259"/>
        <v/>
      </c>
      <c r="BB893" s="627">
        <f t="shared" si="243"/>
        <v>0</v>
      </c>
    </row>
    <row r="894" spans="1:54">
      <c r="A894" s="381">
        <v>837</v>
      </c>
      <c r="B894" s="117"/>
      <c r="C894" s="288"/>
      <c r="D894" s="289"/>
      <c r="E894" s="289"/>
      <c r="F894" s="290"/>
      <c r="G894" s="292"/>
      <c r="H894" s="116"/>
      <c r="I894" s="292"/>
      <c r="J894" s="116"/>
      <c r="K894" s="370"/>
      <c r="L894" s="370"/>
      <c r="M894" s="370"/>
      <c r="N894" s="371"/>
      <c r="O894" s="371"/>
      <c r="P894" s="371"/>
      <c r="Q894" s="371"/>
      <c r="R894" s="371"/>
      <c r="S894" s="371"/>
      <c r="T894" s="443"/>
      <c r="U894" s="539"/>
      <c r="V894" s="117"/>
      <c r="W894" s="118"/>
      <c r="X894" s="119"/>
      <c r="Y894" s="120"/>
      <c r="Z894" s="122"/>
      <c r="AA894" s="121"/>
      <c r="AB894" s="443"/>
      <c r="AC894" s="734"/>
      <c r="AD894" s="372"/>
      <c r="AE894" s="485"/>
      <c r="AF894" s="373" t="str">
        <f t="shared" si="244"/>
        <v/>
      </c>
      <c r="AG894" s="373" t="str">
        <f t="shared" si="245"/>
        <v/>
      </c>
      <c r="AH894" s="374" t="str">
        <f t="shared" si="246"/>
        <v/>
      </c>
      <c r="AI894" s="375" t="str">
        <f t="shared" si="247"/>
        <v/>
      </c>
      <c r="AJ894" s="375" t="str">
        <f t="shared" si="248"/>
        <v/>
      </c>
      <c r="AK894" s="375" t="str">
        <f t="shared" si="249"/>
        <v/>
      </c>
      <c r="AL894" s="375" t="str">
        <f t="shared" si="250"/>
        <v/>
      </c>
      <c r="AM894" s="375" t="str">
        <f t="shared" si="251"/>
        <v/>
      </c>
      <c r="AN894" s="376" t="str">
        <f>IF(AF894="","",IF(OR(AH894="",AH894="-"),"－",IF(OR(AM894=8,AM894=9),"",IF(OR(AJ894=3,AJ894=4,AJ894=5,AJ894=6),VLOOKUP(AH894,INDEX((係数_バス貨物_ガソリン,係数_バス貨物_CNG,係数_バス貨物_軽油,係数_バス貨物_メタノール,係数_バス貨物_LPG),MATCH(AL894,【参考】排出ガスレベル!$AI$4:$AI$671,1),1,AR894):INDEX((係数_バス貨物_ガソリン,係数_バス貨物_CNG,係数_バス貨物_軽油,係数_バス貨物_メタノール,係数_バス貨物_LPG),MATCH(AL894+1,【参考】排出ガスレベル!$AI$4:$AI$671,1)-1,5,AR894),2,FALSE),IF(OR(AJ894=1,AJ894=2),VLOOKUP(AH894,INDEX((係数_乗用_ガソリン,係数_乗用_CNG,係数_乗用_軽油,係数_乗用_メタノール,係数_乗用_LPG),1,1,AR894):INDEX((係数_乗用_ガソリン,係数_乗用_CNG,係数_乗用_軽油,係数_乗用_メタノール,係数_乗用_LPG),125,5,AR894),2,FALSE))))))</f>
        <v/>
      </c>
      <c r="AO894" s="376" t="str">
        <f>IF(T894="","",IF(OR(AH894="",AH894="-"),"－",IF(OR(AM894=8,AM894=9),"",IF(OR(AJ894=3,AJ894=4,AJ894=5,AJ894=6),VLOOKUP(AH894,INDEX((係数_バス貨物_ガソリン,係数_バス貨物_CNG,係数_バス貨物_軽油,係数_バス貨物_メタノール,係数_バス貨物_LPG),MATCH(AL894,【参考】排出ガスレベル!$AI$4:$AI$671,1),1,AR894):INDEX((係数_バス貨物_ガソリン,係数_バス貨物_CNG,係数_バス貨物_軽油,係数_バス貨物_メタノール,係数_バス貨物_LPG),MATCH(AL894+1,【参考】排出ガスレベル!$AI$4:$AI$671,1)-1,5,AR894),3,FALSE),IF(OR(AJ894=1,AJ894=2),VLOOKUP(AH894,INDEX((係数_乗用_ガソリン,係数_乗用_CNG,係数_乗用_軽油,係数_乗用_メタノール,係数_乗用_LPG),1,1,AR894):INDEX((係数_乗用_ガソリン,係数_乗用_CNG,係数_乗用_軽油,係数_乗用_メタノール,係数_乗用_LPG),125,5,AR894),3,FALSE))))))</f>
        <v/>
      </c>
      <c r="AP894" s="375" t="str">
        <f t="shared" si="252"/>
        <v/>
      </c>
      <c r="AQ894" s="444" t="str">
        <f t="shared" si="253"/>
        <v/>
      </c>
      <c r="AR894" s="375" t="str">
        <f t="shared" si="254"/>
        <v/>
      </c>
      <c r="AS894" s="377" t="str">
        <f t="shared" si="255"/>
        <v/>
      </c>
      <c r="AT894" s="378" t="str">
        <f t="shared" si="256"/>
        <v/>
      </c>
      <c r="AX894" s="625" t="b">
        <f t="shared" si="257"/>
        <v>0</v>
      </c>
      <c r="AY894" s="7" t="str">
        <f t="shared" si="258"/>
        <v>FALSEFALSEFALSE</v>
      </c>
      <c r="AZ894" s="626">
        <f t="shared" si="242"/>
        <v>0</v>
      </c>
      <c r="BA894" s="627" t="str">
        <f t="shared" si="259"/>
        <v/>
      </c>
      <c r="BB894" s="627">
        <f t="shared" si="243"/>
        <v>0</v>
      </c>
    </row>
    <row r="895" spans="1:54">
      <c r="A895" s="381">
        <v>838</v>
      </c>
      <c r="B895" s="117"/>
      <c r="C895" s="288"/>
      <c r="D895" s="289"/>
      <c r="E895" s="289"/>
      <c r="F895" s="290"/>
      <c r="G895" s="292"/>
      <c r="H895" s="116"/>
      <c r="I895" s="292"/>
      <c r="J895" s="116"/>
      <c r="K895" s="370"/>
      <c r="L895" s="370"/>
      <c r="M895" s="370"/>
      <c r="N895" s="371"/>
      <c r="O895" s="371"/>
      <c r="P895" s="371"/>
      <c r="Q895" s="371"/>
      <c r="R895" s="371"/>
      <c r="S895" s="371"/>
      <c r="T895" s="443"/>
      <c r="U895" s="539"/>
      <c r="V895" s="117"/>
      <c r="W895" s="118"/>
      <c r="X895" s="119"/>
      <c r="Y895" s="120"/>
      <c r="Z895" s="122"/>
      <c r="AA895" s="121"/>
      <c r="AB895" s="443"/>
      <c r="AC895" s="734"/>
      <c r="AD895" s="372"/>
      <c r="AE895" s="485"/>
      <c r="AF895" s="373" t="str">
        <f t="shared" si="244"/>
        <v/>
      </c>
      <c r="AG895" s="373" t="str">
        <f t="shared" si="245"/>
        <v/>
      </c>
      <c r="AH895" s="374" t="str">
        <f t="shared" si="246"/>
        <v/>
      </c>
      <c r="AI895" s="375" t="str">
        <f t="shared" si="247"/>
        <v/>
      </c>
      <c r="AJ895" s="375" t="str">
        <f t="shared" si="248"/>
        <v/>
      </c>
      <c r="AK895" s="375" t="str">
        <f t="shared" si="249"/>
        <v/>
      </c>
      <c r="AL895" s="375" t="str">
        <f t="shared" si="250"/>
        <v/>
      </c>
      <c r="AM895" s="375" t="str">
        <f t="shared" si="251"/>
        <v/>
      </c>
      <c r="AN895" s="376" t="str">
        <f>IF(AF895="","",IF(OR(AH895="",AH895="-"),"－",IF(OR(AM895=8,AM895=9),"",IF(OR(AJ895=3,AJ895=4,AJ895=5,AJ895=6),VLOOKUP(AH895,INDEX((係数_バス貨物_ガソリン,係数_バス貨物_CNG,係数_バス貨物_軽油,係数_バス貨物_メタノール,係数_バス貨物_LPG),MATCH(AL895,【参考】排出ガスレベル!$AI$4:$AI$671,1),1,AR895):INDEX((係数_バス貨物_ガソリン,係数_バス貨物_CNG,係数_バス貨物_軽油,係数_バス貨物_メタノール,係数_バス貨物_LPG),MATCH(AL895+1,【参考】排出ガスレベル!$AI$4:$AI$671,1)-1,5,AR895),2,FALSE),IF(OR(AJ895=1,AJ895=2),VLOOKUP(AH895,INDEX((係数_乗用_ガソリン,係数_乗用_CNG,係数_乗用_軽油,係数_乗用_メタノール,係数_乗用_LPG),1,1,AR895):INDEX((係数_乗用_ガソリン,係数_乗用_CNG,係数_乗用_軽油,係数_乗用_メタノール,係数_乗用_LPG),125,5,AR895),2,FALSE))))))</f>
        <v/>
      </c>
      <c r="AO895" s="376" t="str">
        <f>IF(T895="","",IF(OR(AH895="",AH895="-"),"－",IF(OR(AM895=8,AM895=9),"",IF(OR(AJ895=3,AJ895=4,AJ895=5,AJ895=6),VLOOKUP(AH895,INDEX((係数_バス貨物_ガソリン,係数_バス貨物_CNG,係数_バス貨物_軽油,係数_バス貨物_メタノール,係数_バス貨物_LPG),MATCH(AL895,【参考】排出ガスレベル!$AI$4:$AI$671,1),1,AR895):INDEX((係数_バス貨物_ガソリン,係数_バス貨物_CNG,係数_バス貨物_軽油,係数_バス貨物_メタノール,係数_バス貨物_LPG),MATCH(AL895+1,【参考】排出ガスレベル!$AI$4:$AI$671,1)-1,5,AR895),3,FALSE),IF(OR(AJ895=1,AJ895=2),VLOOKUP(AH895,INDEX((係数_乗用_ガソリン,係数_乗用_CNG,係数_乗用_軽油,係数_乗用_メタノール,係数_乗用_LPG),1,1,AR895):INDEX((係数_乗用_ガソリン,係数_乗用_CNG,係数_乗用_軽油,係数_乗用_メタノール,係数_乗用_LPG),125,5,AR895),3,FALSE))))))</f>
        <v/>
      </c>
      <c r="AP895" s="375" t="str">
        <f t="shared" si="252"/>
        <v/>
      </c>
      <c r="AQ895" s="444" t="str">
        <f t="shared" si="253"/>
        <v/>
      </c>
      <c r="AR895" s="375" t="str">
        <f t="shared" si="254"/>
        <v/>
      </c>
      <c r="AS895" s="377" t="str">
        <f t="shared" si="255"/>
        <v/>
      </c>
      <c r="AT895" s="378" t="str">
        <f t="shared" si="256"/>
        <v/>
      </c>
      <c r="AX895" s="625" t="b">
        <f t="shared" si="257"/>
        <v>0</v>
      </c>
      <c r="AY895" s="7" t="str">
        <f t="shared" si="258"/>
        <v>FALSEFALSEFALSE</v>
      </c>
      <c r="AZ895" s="626">
        <f t="shared" si="242"/>
        <v>0</v>
      </c>
      <c r="BA895" s="627" t="str">
        <f t="shared" si="259"/>
        <v/>
      </c>
      <c r="BB895" s="627">
        <f t="shared" si="243"/>
        <v>0</v>
      </c>
    </row>
    <row r="896" spans="1:54">
      <c r="A896" s="381">
        <v>839</v>
      </c>
      <c r="B896" s="117"/>
      <c r="C896" s="288"/>
      <c r="D896" s="289"/>
      <c r="E896" s="289"/>
      <c r="F896" s="290"/>
      <c r="G896" s="292"/>
      <c r="H896" s="116"/>
      <c r="I896" s="292"/>
      <c r="J896" s="116"/>
      <c r="K896" s="370"/>
      <c r="L896" s="370"/>
      <c r="M896" s="370"/>
      <c r="N896" s="371"/>
      <c r="O896" s="371"/>
      <c r="P896" s="371"/>
      <c r="Q896" s="371"/>
      <c r="R896" s="371"/>
      <c r="S896" s="371"/>
      <c r="T896" s="443"/>
      <c r="U896" s="539"/>
      <c r="V896" s="117"/>
      <c r="W896" s="118"/>
      <c r="X896" s="119"/>
      <c r="Y896" s="120"/>
      <c r="Z896" s="122"/>
      <c r="AA896" s="121"/>
      <c r="AB896" s="443"/>
      <c r="AC896" s="734"/>
      <c r="AD896" s="372"/>
      <c r="AE896" s="485"/>
      <c r="AF896" s="373" t="str">
        <f t="shared" si="244"/>
        <v/>
      </c>
      <c r="AG896" s="373" t="str">
        <f t="shared" si="245"/>
        <v/>
      </c>
      <c r="AH896" s="374" t="str">
        <f t="shared" si="246"/>
        <v/>
      </c>
      <c r="AI896" s="375" t="str">
        <f t="shared" si="247"/>
        <v/>
      </c>
      <c r="AJ896" s="375" t="str">
        <f t="shared" si="248"/>
        <v/>
      </c>
      <c r="AK896" s="375" t="str">
        <f t="shared" si="249"/>
        <v/>
      </c>
      <c r="AL896" s="375" t="str">
        <f t="shared" si="250"/>
        <v/>
      </c>
      <c r="AM896" s="375" t="str">
        <f t="shared" si="251"/>
        <v/>
      </c>
      <c r="AN896" s="376" t="str">
        <f>IF(AF896="","",IF(OR(AH896="",AH896="-"),"－",IF(OR(AM896=8,AM896=9),"",IF(OR(AJ896=3,AJ896=4,AJ896=5,AJ896=6),VLOOKUP(AH896,INDEX((係数_バス貨物_ガソリン,係数_バス貨物_CNG,係数_バス貨物_軽油,係数_バス貨物_メタノール,係数_バス貨物_LPG),MATCH(AL896,【参考】排出ガスレベル!$AI$4:$AI$671,1),1,AR896):INDEX((係数_バス貨物_ガソリン,係数_バス貨物_CNG,係数_バス貨物_軽油,係数_バス貨物_メタノール,係数_バス貨物_LPG),MATCH(AL896+1,【参考】排出ガスレベル!$AI$4:$AI$671,1)-1,5,AR896),2,FALSE),IF(OR(AJ896=1,AJ896=2),VLOOKUP(AH896,INDEX((係数_乗用_ガソリン,係数_乗用_CNG,係数_乗用_軽油,係数_乗用_メタノール,係数_乗用_LPG),1,1,AR896):INDEX((係数_乗用_ガソリン,係数_乗用_CNG,係数_乗用_軽油,係数_乗用_メタノール,係数_乗用_LPG),125,5,AR896),2,FALSE))))))</f>
        <v/>
      </c>
      <c r="AO896" s="376" t="str">
        <f>IF(T896="","",IF(OR(AH896="",AH896="-"),"－",IF(OR(AM896=8,AM896=9),"",IF(OR(AJ896=3,AJ896=4,AJ896=5,AJ896=6),VLOOKUP(AH896,INDEX((係数_バス貨物_ガソリン,係数_バス貨物_CNG,係数_バス貨物_軽油,係数_バス貨物_メタノール,係数_バス貨物_LPG),MATCH(AL896,【参考】排出ガスレベル!$AI$4:$AI$671,1),1,AR896):INDEX((係数_バス貨物_ガソリン,係数_バス貨物_CNG,係数_バス貨物_軽油,係数_バス貨物_メタノール,係数_バス貨物_LPG),MATCH(AL896+1,【参考】排出ガスレベル!$AI$4:$AI$671,1)-1,5,AR896),3,FALSE),IF(OR(AJ896=1,AJ896=2),VLOOKUP(AH896,INDEX((係数_乗用_ガソリン,係数_乗用_CNG,係数_乗用_軽油,係数_乗用_メタノール,係数_乗用_LPG),1,1,AR896):INDEX((係数_乗用_ガソリン,係数_乗用_CNG,係数_乗用_軽油,係数_乗用_メタノール,係数_乗用_LPG),125,5,AR896),3,FALSE))))))</f>
        <v/>
      </c>
      <c r="AP896" s="375" t="str">
        <f t="shared" si="252"/>
        <v/>
      </c>
      <c r="AQ896" s="444" t="str">
        <f t="shared" si="253"/>
        <v/>
      </c>
      <c r="AR896" s="375" t="str">
        <f t="shared" si="254"/>
        <v/>
      </c>
      <c r="AS896" s="377" t="str">
        <f t="shared" si="255"/>
        <v/>
      </c>
      <c r="AT896" s="378" t="str">
        <f t="shared" si="256"/>
        <v/>
      </c>
      <c r="AX896" s="625" t="b">
        <f t="shared" si="257"/>
        <v>0</v>
      </c>
      <c r="AY896" s="7" t="str">
        <f t="shared" si="258"/>
        <v>FALSEFALSEFALSE</v>
      </c>
      <c r="AZ896" s="626">
        <f t="shared" si="242"/>
        <v>0</v>
      </c>
      <c r="BA896" s="627" t="str">
        <f t="shared" si="259"/>
        <v/>
      </c>
      <c r="BB896" s="627">
        <f t="shared" si="243"/>
        <v>0</v>
      </c>
    </row>
    <row r="897" spans="1:54">
      <c r="A897" s="381">
        <v>840</v>
      </c>
      <c r="B897" s="117"/>
      <c r="C897" s="288"/>
      <c r="D897" s="289"/>
      <c r="E897" s="289"/>
      <c r="F897" s="290"/>
      <c r="G897" s="292"/>
      <c r="H897" s="116"/>
      <c r="I897" s="292"/>
      <c r="J897" s="116"/>
      <c r="K897" s="370"/>
      <c r="L897" s="370"/>
      <c r="M897" s="370"/>
      <c r="N897" s="371"/>
      <c r="O897" s="371"/>
      <c r="P897" s="371"/>
      <c r="Q897" s="371"/>
      <c r="R897" s="371"/>
      <c r="S897" s="371"/>
      <c r="T897" s="443"/>
      <c r="U897" s="539"/>
      <c r="V897" s="117"/>
      <c r="W897" s="118"/>
      <c r="X897" s="119"/>
      <c r="Y897" s="120"/>
      <c r="Z897" s="122"/>
      <c r="AA897" s="121"/>
      <c r="AB897" s="443"/>
      <c r="AC897" s="734"/>
      <c r="AD897" s="372"/>
      <c r="AE897" s="485"/>
      <c r="AF897" s="373" t="str">
        <f t="shared" si="244"/>
        <v/>
      </c>
      <c r="AG897" s="373" t="str">
        <f t="shared" si="245"/>
        <v/>
      </c>
      <c r="AH897" s="374" t="str">
        <f t="shared" si="246"/>
        <v/>
      </c>
      <c r="AI897" s="375" t="str">
        <f t="shared" si="247"/>
        <v/>
      </c>
      <c r="AJ897" s="375" t="str">
        <f t="shared" si="248"/>
        <v/>
      </c>
      <c r="AK897" s="375" t="str">
        <f t="shared" si="249"/>
        <v/>
      </c>
      <c r="AL897" s="375" t="str">
        <f t="shared" si="250"/>
        <v/>
      </c>
      <c r="AM897" s="375" t="str">
        <f t="shared" si="251"/>
        <v/>
      </c>
      <c r="AN897" s="376" t="str">
        <f>IF(AF897="","",IF(OR(AH897="",AH897="-"),"－",IF(OR(AM897=8,AM897=9),"",IF(OR(AJ897=3,AJ897=4,AJ897=5,AJ897=6),VLOOKUP(AH897,INDEX((係数_バス貨物_ガソリン,係数_バス貨物_CNG,係数_バス貨物_軽油,係数_バス貨物_メタノール,係数_バス貨物_LPG),MATCH(AL897,【参考】排出ガスレベル!$AI$4:$AI$671,1),1,AR897):INDEX((係数_バス貨物_ガソリン,係数_バス貨物_CNG,係数_バス貨物_軽油,係数_バス貨物_メタノール,係数_バス貨物_LPG),MATCH(AL897+1,【参考】排出ガスレベル!$AI$4:$AI$671,1)-1,5,AR897),2,FALSE),IF(OR(AJ897=1,AJ897=2),VLOOKUP(AH897,INDEX((係数_乗用_ガソリン,係数_乗用_CNG,係数_乗用_軽油,係数_乗用_メタノール,係数_乗用_LPG),1,1,AR897):INDEX((係数_乗用_ガソリン,係数_乗用_CNG,係数_乗用_軽油,係数_乗用_メタノール,係数_乗用_LPG),125,5,AR897),2,FALSE))))))</f>
        <v/>
      </c>
      <c r="AO897" s="376" t="str">
        <f>IF(T897="","",IF(OR(AH897="",AH897="-"),"－",IF(OR(AM897=8,AM897=9),"",IF(OR(AJ897=3,AJ897=4,AJ897=5,AJ897=6),VLOOKUP(AH897,INDEX((係数_バス貨物_ガソリン,係数_バス貨物_CNG,係数_バス貨物_軽油,係数_バス貨物_メタノール,係数_バス貨物_LPG),MATCH(AL897,【参考】排出ガスレベル!$AI$4:$AI$671,1),1,AR897):INDEX((係数_バス貨物_ガソリン,係数_バス貨物_CNG,係数_バス貨物_軽油,係数_バス貨物_メタノール,係数_バス貨物_LPG),MATCH(AL897+1,【参考】排出ガスレベル!$AI$4:$AI$671,1)-1,5,AR897),3,FALSE),IF(OR(AJ897=1,AJ897=2),VLOOKUP(AH897,INDEX((係数_乗用_ガソリン,係数_乗用_CNG,係数_乗用_軽油,係数_乗用_メタノール,係数_乗用_LPG),1,1,AR897):INDEX((係数_乗用_ガソリン,係数_乗用_CNG,係数_乗用_軽油,係数_乗用_メタノール,係数_乗用_LPG),125,5,AR897),3,FALSE))))))</f>
        <v/>
      </c>
      <c r="AP897" s="375" t="str">
        <f t="shared" si="252"/>
        <v/>
      </c>
      <c r="AQ897" s="444" t="str">
        <f t="shared" si="253"/>
        <v/>
      </c>
      <c r="AR897" s="375" t="str">
        <f t="shared" si="254"/>
        <v/>
      </c>
      <c r="AS897" s="377" t="str">
        <f t="shared" si="255"/>
        <v/>
      </c>
      <c r="AT897" s="378" t="str">
        <f t="shared" si="256"/>
        <v/>
      </c>
      <c r="AX897" s="625" t="b">
        <f t="shared" si="257"/>
        <v>0</v>
      </c>
      <c r="AY897" s="7" t="str">
        <f t="shared" si="258"/>
        <v>FALSEFALSEFALSE</v>
      </c>
      <c r="AZ897" s="626">
        <f t="shared" si="242"/>
        <v>0</v>
      </c>
      <c r="BA897" s="627" t="str">
        <f t="shared" si="259"/>
        <v/>
      </c>
      <c r="BB897" s="627">
        <f t="shared" si="243"/>
        <v>0</v>
      </c>
    </row>
    <row r="898" spans="1:54">
      <c r="A898" s="381">
        <v>841</v>
      </c>
      <c r="B898" s="117"/>
      <c r="C898" s="288"/>
      <c r="D898" s="289"/>
      <c r="E898" s="289"/>
      <c r="F898" s="290"/>
      <c r="G898" s="292"/>
      <c r="H898" s="116"/>
      <c r="I898" s="292"/>
      <c r="J898" s="116"/>
      <c r="K898" s="370"/>
      <c r="L898" s="370"/>
      <c r="M898" s="370"/>
      <c r="N898" s="371"/>
      <c r="O898" s="371"/>
      <c r="P898" s="371"/>
      <c r="Q898" s="371"/>
      <c r="R898" s="371"/>
      <c r="S898" s="371"/>
      <c r="T898" s="443"/>
      <c r="U898" s="539"/>
      <c r="V898" s="117"/>
      <c r="W898" s="118"/>
      <c r="X898" s="119"/>
      <c r="Y898" s="120"/>
      <c r="Z898" s="122"/>
      <c r="AA898" s="121"/>
      <c r="AB898" s="443"/>
      <c r="AC898" s="734"/>
      <c r="AD898" s="372"/>
      <c r="AE898" s="485"/>
      <c r="AF898" s="373" t="str">
        <f t="shared" si="244"/>
        <v/>
      </c>
      <c r="AG898" s="373" t="str">
        <f t="shared" si="245"/>
        <v/>
      </c>
      <c r="AH898" s="374" t="str">
        <f t="shared" si="246"/>
        <v/>
      </c>
      <c r="AI898" s="375" t="str">
        <f t="shared" si="247"/>
        <v/>
      </c>
      <c r="AJ898" s="375" t="str">
        <f t="shared" si="248"/>
        <v/>
      </c>
      <c r="AK898" s="375" t="str">
        <f t="shared" si="249"/>
        <v/>
      </c>
      <c r="AL898" s="375" t="str">
        <f t="shared" si="250"/>
        <v/>
      </c>
      <c r="AM898" s="375" t="str">
        <f t="shared" si="251"/>
        <v/>
      </c>
      <c r="AN898" s="376" t="str">
        <f>IF(AF898="","",IF(OR(AH898="",AH898="-"),"－",IF(OR(AM898=8,AM898=9),"",IF(OR(AJ898=3,AJ898=4,AJ898=5,AJ898=6),VLOOKUP(AH898,INDEX((係数_バス貨物_ガソリン,係数_バス貨物_CNG,係数_バス貨物_軽油,係数_バス貨物_メタノール,係数_バス貨物_LPG),MATCH(AL898,【参考】排出ガスレベル!$AI$4:$AI$671,1),1,AR898):INDEX((係数_バス貨物_ガソリン,係数_バス貨物_CNG,係数_バス貨物_軽油,係数_バス貨物_メタノール,係数_バス貨物_LPG),MATCH(AL898+1,【参考】排出ガスレベル!$AI$4:$AI$671,1)-1,5,AR898),2,FALSE),IF(OR(AJ898=1,AJ898=2),VLOOKUP(AH898,INDEX((係数_乗用_ガソリン,係数_乗用_CNG,係数_乗用_軽油,係数_乗用_メタノール,係数_乗用_LPG),1,1,AR898):INDEX((係数_乗用_ガソリン,係数_乗用_CNG,係数_乗用_軽油,係数_乗用_メタノール,係数_乗用_LPG),125,5,AR898),2,FALSE))))))</f>
        <v/>
      </c>
      <c r="AO898" s="376" t="str">
        <f>IF(T898="","",IF(OR(AH898="",AH898="-"),"－",IF(OR(AM898=8,AM898=9),"",IF(OR(AJ898=3,AJ898=4,AJ898=5,AJ898=6),VLOOKUP(AH898,INDEX((係数_バス貨物_ガソリン,係数_バス貨物_CNG,係数_バス貨物_軽油,係数_バス貨物_メタノール,係数_バス貨物_LPG),MATCH(AL898,【参考】排出ガスレベル!$AI$4:$AI$671,1),1,AR898):INDEX((係数_バス貨物_ガソリン,係数_バス貨物_CNG,係数_バス貨物_軽油,係数_バス貨物_メタノール,係数_バス貨物_LPG),MATCH(AL898+1,【参考】排出ガスレベル!$AI$4:$AI$671,1)-1,5,AR898),3,FALSE),IF(OR(AJ898=1,AJ898=2),VLOOKUP(AH898,INDEX((係数_乗用_ガソリン,係数_乗用_CNG,係数_乗用_軽油,係数_乗用_メタノール,係数_乗用_LPG),1,1,AR898):INDEX((係数_乗用_ガソリン,係数_乗用_CNG,係数_乗用_軽油,係数_乗用_メタノール,係数_乗用_LPG),125,5,AR898),3,FALSE))))))</f>
        <v/>
      </c>
      <c r="AP898" s="375" t="str">
        <f t="shared" si="252"/>
        <v/>
      </c>
      <c r="AQ898" s="444" t="str">
        <f t="shared" si="253"/>
        <v/>
      </c>
      <c r="AR898" s="375" t="str">
        <f t="shared" si="254"/>
        <v/>
      </c>
      <c r="AS898" s="377" t="str">
        <f t="shared" si="255"/>
        <v/>
      </c>
      <c r="AT898" s="378" t="str">
        <f t="shared" si="256"/>
        <v/>
      </c>
      <c r="AX898" s="625" t="b">
        <f t="shared" si="257"/>
        <v>0</v>
      </c>
      <c r="AY898" s="7" t="str">
        <f t="shared" si="258"/>
        <v>FALSEFALSEFALSE</v>
      </c>
      <c r="AZ898" s="626">
        <f t="shared" si="242"/>
        <v>0</v>
      </c>
      <c r="BA898" s="627" t="str">
        <f t="shared" si="259"/>
        <v/>
      </c>
      <c r="BB898" s="627">
        <f t="shared" si="243"/>
        <v>0</v>
      </c>
    </row>
    <row r="899" spans="1:54">
      <c r="A899" s="381">
        <v>842</v>
      </c>
      <c r="B899" s="117"/>
      <c r="C899" s="288"/>
      <c r="D899" s="289"/>
      <c r="E899" s="289"/>
      <c r="F899" s="290"/>
      <c r="G899" s="292"/>
      <c r="H899" s="116"/>
      <c r="I899" s="292"/>
      <c r="J899" s="116"/>
      <c r="K899" s="370"/>
      <c r="L899" s="370"/>
      <c r="M899" s="370"/>
      <c r="N899" s="371"/>
      <c r="O899" s="371"/>
      <c r="P899" s="371"/>
      <c r="Q899" s="371"/>
      <c r="R899" s="371"/>
      <c r="S899" s="371"/>
      <c r="T899" s="443"/>
      <c r="U899" s="539"/>
      <c r="V899" s="117"/>
      <c r="W899" s="118"/>
      <c r="X899" s="119"/>
      <c r="Y899" s="120"/>
      <c r="Z899" s="122"/>
      <c r="AA899" s="121"/>
      <c r="AB899" s="443"/>
      <c r="AC899" s="734"/>
      <c r="AD899" s="372"/>
      <c r="AE899" s="485"/>
      <c r="AF899" s="373" t="str">
        <f t="shared" si="244"/>
        <v/>
      </c>
      <c r="AG899" s="373" t="str">
        <f t="shared" si="245"/>
        <v/>
      </c>
      <c r="AH899" s="374" t="str">
        <f t="shared" si="246"/>
        <v/>
      </c>
      <c r="AI899" s="375" t="str">
        <f t="shared" si="247"/>
        <v/>
      </c>
      <c r="AJ899" s="375" t="str">
        <f t="shared" si="248"/>
        <v/>
      </c>
      <c r="AK899" s="375" t="str">
        <f t="shared" si="249"/>
        <v/>
      </c>
      <c r="AL899" s="375" t="str">
        <f t="shared" si="250"/>
        <v/>
      </c>
      <c r="AM899" s="375" t="str">
        <f t="shared" si="251"/>
        <v/>
      </c>
      <c r="AN899" s="376" t="str">
        <f>IF(AF899="","",IF(OR(AH899="",AH899="-"),"－",IF(OR(AM899=8,AM899=9),"",IF(OR(AJ899=3,AJ899=4,AJ899=5,AJ899=6),VLOOKUP(AH899,INDEX((係数_バス貨物_ガソリン,係数_バス貨物_CNG,係数_バス貨物_軽油,係数_バス貨物_メタノール,係数_バス貨物_LPG),MATCH(AL899,【参考】排出ガスレベル!$AI$4:$AI$671,1),1,AR899):INDEX((係数_バス貨物_ガソリン,係数_バス貨物_CNG,係数_バス貨物_軽油,係数_バス貨物_メタノール,係数_バス貨物_LPG),MATCH(AL899+1,【参考】排出ガスレベル!$AI$4:$AI$671,1)-1,5,AR899),2,FALSE),IF(OR(AJ899=1,AJ899=2),VLOOKUP(AH899,INDEX((係数_乗用_ガソリン,係数_乗用_CNG,係数_乗用_軽油,係数_乗用_メタノール,係数_乗用_LPG),1,1,AR899):INDEX((係数_乗用_ガソリン,係数_乗用_CNG,係数_乗用_軽油,係数_乗用_メタノール,係数_乗用_LPG),125,5,AR899),2,FALSE))))))</f>
        <v/>
      </c>
      <c r="AO899" s="376" t="str">
        <f>IF(T899="","",IF(OR(AH899="",AH899="-"),"－",IF(OR(AM899=8,AM899=9),"",IF(OR(AJ899=3,AJ899=4,AJ899=5,AJ899=6),VLOOKUP(AH899,INDEX((係数_バス貨物_ガソリン,係数_バス貨物_CNG,係数_バス貨物_軽油,係数_バス貨物_メタノール,係数_バス貨物_LPG),MATCH(AL899,【参考】排出ガスレベル!$AI$4:$AI$671,1),1,AR899):INDEX((係数_バス貨物_ガソリン,係数_バス貨物_CNG,係数_バス貨物_軽油,係数_バス貨物_メタノール,係数_バス貨物_LPG),MATCH(AL899+1,【参考】排出ガスレベル!$AI$4:$AI$671,1)-1,5,AR899),3,FALSE),IF(OR(AJ899=1,AJ899=2),VLOOKUP(AH899,INDEX((係数_乗用_ガソリン,係数_乗用_CNG,係数_乗用_軽油,係数_乗用_メタノール,係数_乗用_LPG),1,1,AR899):INDEX((係数_乗用_ガソリン,係数_乗用_CNG,係数_乗用_軽油,係数_乗用_メタノール,係数_乗用_LPG),125,5,AR899),3,FALSE))))))</f>
        <v/>
      </c>
      <c r="AP899" s="375" t="str">
        <f t="shared" si="252"/>
        <v/>
      </c>
      <c r="AQ899" s="444" t="str">
        <f t="shared" si="253"/>
        <v/>
      </c>
      <c r="AR899" s="375" t="str">
        <f t="shared" si="254"/>
        <v/>
      </c>
      <c r="AS899" s="377" t="str">
        <f t="shared" si="255"/>
        <v/>
      </c>
      <c r="AT899" s="378" t="str">
        <f t="shared" si="256"/>
        <v/>
      </c>
      <c r="AX899" s="625" t="b">
        <f t="shared" si="257"/>
        <v>0</v>
      </c>
      <c r="AY899" s="7" t="str">
        <f t="shared" si="258"/>
        <v>FALSEFALSEFALSE</v>
      </c>
      <c r="AZ899" s="626">
        <f t="shared" si="242"/>
        <v>0</v>
      </c>
      <c r="BA899" s="627" t="str">
        <f t="shared" si="259"/>
        <v/>
      </c>
      <c r="BB899" s="627">
        <f t="shared" si="243"/>
        <v>0</v>
      </c>
    </row>
    <row r="900" spans="1:54">
      <c r="A900" s="381">
        <v>843</v>
      </c>
      <c r="B900" s="117"/>
      <c r="C900" s="288"/>
      <c r="D900" s="289"/>
      <c r="E900" s="289"/>
      <c r="F900" s="290"/>
      <c r="G900" s="292"/>
      <c r="H900" s="116"/>
      <c r="I900" s="292"/>
      <c r="J900" s="116"/>
      <c r="K900" s="370"/>
      <c r="L900" s="370"/>
      <c r="M900" s="370"/>
      <c r="N900" s="371"/>
      <c r="O900" s="371"/>
      <c r="P900" s="371"/>
      <c r="Q900" s="371"/>
      <c r="R900" s="371"/>
      <c r="S900" s="371"/>
      <c r="T900" s="443"/>
      <c r="U900" s="539"/>
      <c r="V900" s="117"/>
      <c r="W900" s="118"/>
      <c r="X900" s="119"/>
      <c r="Y900" s="120"/>
      <c r="Z900" s="122"/>
      <c r="AA900" s="121"/>
      <c r="AB900" s="443"/>
      <c r="AC900" s="734"/>
      <c r="AD900" s="372"/>
      <c r="AE900" s="485"/>
      <c r="AF900" s="373" t="str">
        <f t="shared" si="244"/>
        <v/>
      </c>
      <c r="AG900" s="373" t="str">
        <f t="shared" si="245"/>
        <v/>
      </c>
      <c r="AH900" s="374" t="str">
        <f t="shared" si="246"/>
        <v/>
      </c>
      <c r="AI900" s="375" t="str">
        <f t="shared" si="247"/>
        <v/>
      </c>
      <c r="AJ900" s="375" t="str">
        <f t="shared" si="248"/>
        <v/>
      </c>
      <c r="AK900" s="375" t="str">
        <f t="shared" si="249"/>
        <v/>
      </c>
      <c r="AL900" s="375" t="str">
        <f t="shared" si="250"/>
        <v/>
      </c>
      <c r="AM900" s="375" t="str">
        <f t="shared" si="251"/>
        <v/>
      </c>
      <c r="AN900" s="376" t="str">
        <f>IF(AF900="","",IF(OR(AH900="",AH900="-"),"－",IF(OR(AM900=8,AM900=9),"",IF(OR(AJ900=3,AJ900=4,AJ900=5,AJ900=6),VLOOKUP(AH900,INDEX((係数_バス貨物_ガソリン,係数_バス貨物_CNG,係数_バス貨物_軽油,係数_バス貨物_メタノール,係数_バス貨物_LPG),MATCH(AL900,【参考】排出ガスレベル!$AI$4:$AI$671,1),1,AR900):INDEX((係数_バス貨物_ガソリン,係数_バス貨物_CNG,係数_バス貨物_軽油,係数_バス貨物_メタノール,係数_バス貨物_LPG),MATCH(AL900+1,【参考】排出ガスレベル!$AI$4:$AI$671,1)-1,5,AR900),2,FALSE),IF(OR(AJ900=1,AJ900=2),VLOOKUP(AH900,INDEX((係数_乗用_ガソリン,係数_乗用_CNG,係数_乗用_軽油,係数_乗用_メタノール,係数_乗用_LPG),1,1,AR900):INDEX((係数_乗用_ガソリン,係数_乗用_CNG,係数_乗用_軽油,係数_乗用_メタノール,係数_乗用_LPG),125,5,AR900),2,FALSE))))))</f>
        <v/>
      </c>
      <c r="AO900" s="376" t="str">
        <f>IF(T900="","",IF(OR(AH900="",AH900="-"),"－",IF(OR(AM900=8,AM900=9),"",IF(OR(AJ900=3,AJ900=4,AJ900=5,AJ900=6),VLOOKUP(AH900,INDEX((係数_バス貨物_ガソリン,係数_バス貨物_CNG,係数_バス貨物_軽油,係数_バス貨物_メタノール,係数_バス貨物_LPG),MATCH(AL900,【参考】排出ガスレベル!$AI$4:$AI$671,1),1,AR900):INDEX((係数_バス貨物_ガソリン,係数_バス貨物_CNG,係数_バス貨物_軽油,係数_バス貨物_メタノール,係数_バス貨物_LPG),MATCH(AL900+1,【参考】排出ガスレベル!$AI$4:$AI$671,1)-1,5,AR900),3,FALSE),IF(OR(AJ900=1,AJ900=2),VLOOKUP(AH900,INDEX((係数_乗用_ガソリン,係数_乗用_CNG,係数_乗用_軽油,係数_乗用_メタノール,係数_乗用_LPG),1,1,AR900):INDEX((係数_乗用_ガソリン,係数_乗用_CNG,係数_乗用_軽油,係数_乗用_メタノール,係数_乗用_LPG),125,5,AR900),3,FALSE))))))</f>
        <v/>
      </c>
      <c r="AP900" s="375" t="str">
        <f t="shared" si="252"/>
        <v/>
      </c>
      <c r="AQ900" s="444" t="str">
        <f t="shared" si="253"/>
        <v/>
      </c>
      <c r="AR900" s="375" t="str">
        <f t="shared" si="254"/>
        <v/>
      </c>
      <c r="AS900" s="377" t="str">
        <f t="shared" si="255"/>
        <v/>
      </c>
      <c r="AT900" s="378" t="str">
        <f t="shared" si="256"/>
        <v/>
      </c>
      <c r="AX900" s="625" t="b">
        <f t="shared" si="257"/>
        <v>0</v>
      </c>
      <c r="AY900" s="7" t="str">
        <f t="shared" si="258"/>
        <v>FALSEFALSEFALSE</v>
      </c>
      <c r="AZ900" s="626">
        <f t="shared" si="242"/>
        <v>0</v>
      </c>
      <c r="BA900" s="627" t="str">
        <f t="shared" si="259"/>
        <v/>
      </c>
      <c r="BB900" s="627">
        <f t="shared" si="243"/>
        <v>0</v>
      </c>
    </row>
    <row r="901" spans="1:54">
      <c r="A901" s="381">
        <v>844</v>
      </c>
      <c r="B901" s="117"/>
      <c r="C901" s="288"/>
      <c r="D901" s="289"/>
      <c r="E901" s="289"/>
      <c r="F901" s="290"/>
      <c r="G901" s="292"/>
      <c r="H901" s="116"/>
      <c r="I901" s="292"/>
      <c r="J901" s="116"/>
      <c r="K901" s="370"/>
      <c r="L901" s="370"/>
      <c r="M901" s="370"/>
      <c r="N901" s="371"/>
      <c r="O901" s="371"/>
      <c r="P901" s="371"/>
      <c r="Q901" s="371"/>
      <c r="R901" s="371"/>
      <c r="S901" s="371"/>
      <c r="T901" s="443"/>
      <c r="U901" s="539"/>
      <c r="V901" s="117"/>
      <c r="W901" s="118"/>
      <c r="X901" s="119"/>
      <c r="Y901" s="120"/>
      <c r="Z901" s="122"/>
      <c r="AA901" s="121"/>
      <c r="AB901" s="443"/>
      <c r="AC901" s="734"/>
      <c r="AD901" s="372"/>
      <c r="AE901" s="485"/>
      <c r="AF901" s="373" t="str">
        <f t="shared" si="244"/>
        <v/>
      </c>
      <c r="AG901" s="373" t="str">
        <f t="shared" si="245"/>
        <v/>
      </c>
      <c r="AH901" s="374" t="str">
        <f t="shared" si="246"/>
        <v/>
      </c>
      <c r="AI901" s="375" t="str">
        <f t="shared" si="247"/>
        <v/>
      </c>
      <c r="AJ901" s="375" t="str">
        <f t="shared" si="248"/>
        <v/>
      </c>
      <c r="AK901" s="375" t="str">
        <f t="shared" si="249"/>
        <v/>
      </c>
      <c r="AL901" s="375" t="str">
        <f t="shared" si="250"/>
        <v/>
      </c>
      <c r="AM901" s="375" t="str">
        <f t="shared" si="251"/>
        <v/>
      </c>
      <c r="AN901" s="376" t="str">
        <f>IF(AF901="","",IF(OR(AH901="",AH901="-"),"－",IF(OR(AM901=8,AM901=9),"",IF(OR(AJ901=3,AJ901=4,AJ901=5,AJ901=6),VLOOKUP(AH901,INDEX((係数_バス貨物_ガソリン,係数_バス貨物_CNG,係数_バス貨物_軽油,係数_バス貨物_メタノール,係数_バス貨物_LPG),MATCH(AL901,【参考】排出ガスレベル!$AI$4:$AI$671,1),1,AR901):INDEX((係数_バス貨物_ガソリン,係数_バス貨物_CNG,係数_バス貨物_軽油,係数_バス貨物_メタノール,係数_バス貨物_LPG),MATCH(AL901+1,【参考】排出ガスレベル!$AI$4:$AI$671,1)-1,5,AR901),2,FALSE),IF(OR(AJ901=1,AJ901=2),VLOOKUP(AH901,INDEX((係数_乗用_ガソリン,係数_乗用_CNG,係数_乗用_軽油,係数_乗用_メタノール,係数_乗用_LPG),1,1,AR901):INDEX((係数_乗用_ガソリン,係数_乗用_CNG,係数_乗用_軽油,係数_乗用_メタノール,係数_乗用_LPG),125,5,AR901),2,FALSE))))))</f>
        <v/>
      </c>
      <c r="AO901" s="376" t="str">
        <f>IF(T901="","",IF(OR(AH901="",AH901="-"),"－",IF(OR(AM901=8,AM901=9),"",IF(OR(AJ901=3,AJ901=4,AJ901=5,AJ901=6),VLOOKUP(AH901,INDEX((係数_バス貨物_ガソリン,係数_バス貨物_CNG,係数_バス貨物_軽油,係数_バス貨物_メタノール,係数_バス貨物_LPG),MATCH(AL901,【参考】排出ガスレベル!$AI$4:$AI$671,1),1,AR901):INDEX((係数_バス貨物_ガソリン,係数_バス貨物_CNG,係数_バス貨物_軽油,係数_バス貨物_メタノール,係数_バス貨物_LPG),MATCH(AL901+1,【参考】排出ガスレベル!$AI$4:$AI$671,1)-1,5,AR901),3,FALSE),IF(OR(AJ901=1,AJ901=2),VLOOKUP(AH901,INDEX((係数_乗用_ガソリン,係数_乗用_CNG,係数_乗用_軽油,係数_乗用_メタノール,係数_乗用_LPG),1,1,AR901):INDEX((係数_乗用_ガソリン,係数_乗用_CNG,係数_乗用_軽油,係数_乗用_メタノール,係数_乗用_LPG),125,5,AR901),3,FALSE))))))</f>
        <v/>
      </c>
      <c r="AP901" s="375" t="str">
        <f t="shared" si="252"/>
        <v/>
      </c>
      <c r="AQ901" s="444" t="str">
        <f t="shared" si="253"/>
        <v/>
      </c>
      <c r="AR901" s="375" t="str">
        <f t="shared" si="254"/>
        <v/>
      </c>
      <c r="AS901" s="377" t="str">
        <f t="shared" si="255"/>
        <v/>
      </c>
      <c r="AT901" s="378" t="str">
        <f t="shared" si="256"/>
        <v/>
      </c>
      <c r="AX901" s="625" t="b">
        <f t="shared" si="257"/>
        <v>0</v>
      </c>
      <c r="AY901" s="7" t="str">
        <f t="shared" si="258"/>
        <v>FALSEFALSEFALSE</v>
      </c>
      <c r="AZ901" s="626">
        <f t="shared" si="242"/>
        <v>0</v>
      </c>
      <c r="BA901" s="627" t="str">
        <f t="shared" si="259"/>
        <v/>
      </c>
      <c r="BB901" s="627">
        <f t="shared" si="243"/>
        <v>0</v>
      </c>
    </row>
    <row r="902" spans="1:54">
      <c r="A902" s="381">
        <v>845</v>
      </c>
      <c r="B902" s="117"/>
      <c r="C902" s="288"/>
      <c r="D902" s="289"/>
      <c r="E902" s="289"/>
      <c r="F902" s="290"/>
      <c r="G902" s="292"/>
      <c r="H902" s="116"/>
      <c r="I902" s="292"/>
      <c r="J902" s="116"/>
      <c r="K902" s="370"/>
      <c r="L902" s="370"/>
      <c r="M902" s="370"/>
      <c r="N902" s="371"/>
      <c r="O902" s="371"/>
      <c r="P902" s="371"/>
      <c r="Q902" s="371"/>
      <c r="R902" s="371"/>
      <c r="S902" s="371"/>
      <c r="T902" s="443"/>
      <c r="U902" s="539"/>
      <c r="V902" s="117"/>
      <c r="W902" s="118"/>
      <c r="X902" s="119"/>
      <c r="Y902" s="120"/>
      <c r="Z902" s="122"/>
      <c r="AA902" s="121"/>
      <c r="AB902" s="443"/>
      <c r="AC902" s="734"/>
      <c r="AD902" s="372"/>
      <c r="AE902" s="485"/>
      <c r="AF902" s="373" t="str">
        <f t="shared" si="244"/>
        <v/>
      </c>
      <c r="AG902" s="373" t="str">
        <f t="shared" si="245"/>
        <v/>
      </c>
      <c r="AH902" s="374" t="str">
        <f t="shared" si="246"/>
        <v/>
      </c>
      <c r="AI902" s="375" t="str">
        <f t="shared" si="247"/>
        <v/>
      </c>
      <c r="AJ902" s="375" t="str">
        <f t="shared" si="248"/>
        <v/>
      </c>
      <c r="AK902" s="375" t="str">
        <f t="shared" si="249"/>
        <v/>
      </c>
      <c r="AL902" s="375" t="str">
        <f t="shared" si="250"/>
        <v/>
      </c>
      <c r="AM902" s="375" t="str">
        <f t="shared" si="251"/>
        <v/>
      </c>
      <c r="AN902" s="376" t="str">
        <f>IF(AF902="","",IF(OR(AH902="",AH902="-"),"－",IF(OR(AM902=8,AM902=9),"",IF(OR(AJ902=3,AJ902=4,AJ902=5,AJ902=6),VLOOKUP(AH902,INDEX((係数_バス貨物_ガソリン,係数_バス貨物_CNG,係数_バス貨物_軽油,係数_バス貨物_メタノール,係数_バス貨物_LPG),MATCH(AL902,【参考】排出ガスレベル!$AI$4:$AI$671,1),1,AR902):INDEX((係数_バス貨物_ガソリン,係数_バス貨物_CNG,係数_バス貨物_軽油,係数_バス貨物_メタノール,係数_バス貨物_LPG),MATCH(AL902+1,【参考】排出ガスレベル!$AI$4:$AI$671,1)-1,5,AR902),2,FALSE),IF(OR(AJ902=1,AJ902=2),VLOOKUP(AH902,INDEX((係数_乗用_ガソリン,係数_乗用_CNG,係数_乗用_軽油,係数_乗用_メタノール,係数_乗用_LPG),1,1,AR902):INDEX((係数_乗用_ガソリン,係数_乗用_CNG,係数_乗用_軽油,係数_乗用_メタノール,係数_乗用_LPG),125,5,AR902),2,FALSE))))))</f>
        <v/>
      </c>
      <c r="AO902" s="376" t="str">
        <f>IF(T902="","",IF(OR(AH902="",AH902="-"),"－",IF(OR(AM902=8,AM902=9),"",IF(OR(AJ902=3,AJ902=4,AJ902=5,AJ902=6),VLOOKUP(AH902,INDEX((係数_バス貨物_ガソリン,係数_バス貨物_CNG,係数_バス貨物_軽油,係数_バス貨物_メタノール,係数_バス貨物_LPG),MATCH(AL902,【参考】排出ガスレベル!$AI$4:$AI$671,1),1,AR902):INDEX((係数_バス貨物_ガソリン,係数_バス貨物_CNG,係数_バス貨物_軽油,係数_バス貨物_メタノール,係数_バス貨物_LPG),MATCH(AL902+1,【参考】排出ガスレベル!$AI$4:$AI$671,1)-1,5,AR902),3,FALSE),IF(OR(AJ902=1,AJ902=2),VLOOKUP(AH902,INDEX((係数_乗用_ガソリン,係数_乗用_CNG,係数_乗用_軽油,係数_乗用_メタノール,係数_乗用_LPG),1,1,AR902):INDEX((係数_乗用_ガソリン,係数_乗用_CNG,係数_乗用_軽油,係数_乗用_メタノール,係数_乗用_LPG),125,5,AR902),3,FALSE))))))</f>
        <v/>
      </c>
      <c r="AP902" s="375" t="str">
        <f t="shared" si="252"/>
        <v/>
      </c>
      <c r="AQ902" s="444" t="str">
        <f t="shared" si="253"/>
        <v/>
      </c>
      <c r="AR902" s="375" t="str">
        <f t="shared" si="254"/>
        <v/>
      </c>
      <c r="AS902" s="377" t="str">
        <f t="shared" si="255"/>
        <v/>
      </c>
      <c r="AT902" s="378" t="str">
        <f t="shared" si="256"/>
        <v/>
      </c>
      <c r="AX902" s="625" t="b">
        <f t="shared" si="257"/>
        <v>0</v>
      </c>
      <c r="AY902" s="7" t="str">
        <f t="shared" si="258"/>
        <v>FALSEFALSEFALSE</v>
      </c>
      <c r="AZ902" s="626">
        <f t="shared" si="242"/>
        <v>0</v>
      </c>
      <c r="BA902" s="627" t="str">
        <f t="shared" si="259"/>
        <v/>
      </c>
      <c r="BB902" s="627">
        <f t="shared" si="243"/>
        <v>0</v>
      </c>
    </row>
    <row r="903" spans="1:54">
      <c r="A903" s="381">
        <v>846</v>
      </c>
      <c r="B903" s="117"/>
      <c r="C903" s="288"/>
      <c r="D903" s="289"/>
      <c r="E903" s="289"/>
      <c r="F903" s="290"/>
      <c r="G903" s="292"/>
      <c r="H903" s="116"/>
      <c r="I903" s="292"/>
      <c r="J903" s="116"/>
      <c r="K903" s="370"/>
      <c r="L903" s="370"/>
      <c r="M903" s="370"/>
      <c r="N903" s="371"/>
      <c r="O903" s="371"/>
      <c r="P903" s="371"/>
      <c r="Q903" s="371"/>
      <c r="R903" s="371"/>
      <c r="S903" s="371"/>
      <c r="T903" s="443"/>
      <c r="U903" s="539"/>
      <c r="V903" s="117"/>
      <c r="W903" s="118"/>
      <c r="X903" s="119"/>
      <c r="Y903" s="120"/>
      <c r="Z903" s="122"/>
      <c r="AA903" s="121"/>
      <c r="AB903" s="443"/>
      <c r="AC903" s="734"/>
      <c r="AD903" s="372"/>
      <c r="AE903" s="485"/>
      <c r="AF903" s="373" t="str">
        <f t="shared" si="244"/>
        <v/>
      </c>
      <c r="AG903" s="373" t="str">
        <f t="shared" si="245"/>
        <v/>
      </c>
      <c r="AH903" s="374" t="str">
        <f t="shared" si="246"/>
        <v/>
      </c>
      <c r="AI903" s="375" t="str">
        <f t="shared" si="247"/>
        <v/>
      </c>
      <c r="AJ903" s="375" t="str">
        <f t="shared" si="248"/>
        <v/>
      </c>
      <c r="AK903" s="375" t="str">
        <f t="shared" si="249"/>
        <v/>
      </c>
      <c r="AL903" s="375" t="str">
        <f t="shared" si="250"/>
        <v/>
      </c>
      <c r="AM903" s="375" t="str">
        <f t="shared" si="251"/>
        <v/>
      </c>
      <c r="AN903" s="376" t="str">
        <f>IF(AF903="","",IF(OR(AH903="",AH903="-"),"－",IF(OR(AM903=8,AM903=9),"",IF(OR(AJ903=3,AJ903=4,AJ903=5,AJ903=6),VLOOKUP(AH903,INDEX((係数_バス貨物_ガソリン,係数_バス貨物_CNG,係数_バス貨物_軽油,係数_バス貨物_メタノール,係数_バス貨物_LPG),MATCH(AL903,【参考】排出ガスレベル!$AI$4:$AI$671,1),1,AR903):INDEX((係数_バス貨物_ガソリン,係数_バス貨物_CNG,係数_バス貨物_軽油,係数_バス貨物_メタノール,係数_バス貨物_LPG),MATCH(AL903+1,【参考】排出ガスレベル!$AI$4:$AI$671,1)-1,5,AR903),2,FALSE),IF(OR(AJ903=1,AJ903=2),VLOOKUP(AH903,INDEX((係数_乗用_ガソリン,係数_乗用_CNG,係数_乗用_軽油,係数_乗用_メタノール,係数_乗用_LPG),1,1,AR903):INDEX((係数_乗用_ガソリン,係数_乗用_CNG,係数_乗用_軽油,係数_乗用_メタノール,係数_乗用_LPG),125,5,AR903),2,FALSE))))))</f>
        <v/>
      </c>
      <c r="AO903" s="376" t="str">
        <f>IF(T903="","",IF(OR(AH903="",AH903="-"),"－",IF(OR(AM903=8,AM903=9),"",IF(OR(AJ903=3,AJ903=4,AJ903=5,AJ903=6),VLOOKUP(AH903,INDEX((係数_バス貨物_ガソリン,係数_バス貨物_CNG,係数_バス貨物_軽油,係数_バス貨物_メタノール,係数_バス貨物_LPG),MATCH(AL903,【参考】排出ガスレベル!$AI$4:$AI$671,1),1,AR903):INDEX((係数_バス貨物_ガソリン,係数_バス貨物_CNG,係数_バス貨物_軽油,係数_バス貨物_メタノール,係数_バス貨物_LPG),MATCH(AL903+1,【参考】排出ガスレベル!$AI$4:$AI$671,1)-1,5,AR903),3,FALSE),IF(OR(AJ903=1,AJ903=2),VLOOKUP(AH903,INDEX((係数_乗用_ガソリン,係数_乗用_CNG,係数_乗用_軽油,係数_乗用_メタノール,係数_乗用_LPG),1,1,AR903):INDEX((係数_乗用_ガソリン,係数_乗用_CNG,係数_乗用_軽油,係数_乗用_メタノール,係数_乗用_LPG),125,5,AR903),3,FALSE))))))</f>
        <v/>
      </c>
      <c r="AP903" s="375" t="str">
        <f t="shared" si="252"/>
        <v/>
      </c>
      <c r="AQ903" s="444" t="str">
        <f t="shared" si="253"/>
        <v/>
      </c>
      <c r="AR903" s="375" t="str">
        <f t="shared" si="254"/>
        <v/>
      </c>
      <c r="AS903" s="377" t="str">
        <f t="shared" si="255"/>
        <v/>
      </c>
      <c r="AT903" s="378" t="str">
        <f t="shared" si="256"/>
        <v/>
      </c>
      <c r="AX903" s="625" t="b">
        <f t="shared" si="257"/>
        <v>0</v>
      </c>
      <c r="AY903" s="7" t="str">
        <f t="shared" si="258"/>
        <v>FALSEFALSEFALSE</v>
      </c>
      <c r="AZ903" s="626">
        <f t="shared" si="242"/>
        <v>0</v>
      </c>
      <c r="BA903" s="627" t="str">
        <f t="shared" si="259"/>
        <v/>
      </c>
      <c r="BB903" s="627">
        <f t="shared" si="243"/>
        <v>0</v>
      </c>
    </row>
    <row r="904" spans="1:54">
      <c r="A904" s="381">
        <v>847</v>
      </c>
      <c r="B904" s="117"/>
      <c r="C904" s="288"/>
      <c r="D904" s="289"/>
      <c r="E904" s="289"/>
      <c r="F904" s="290"/>
      <c r="G904" s="292"/>
      <c r="H904" s="116"/>
      <c r="I904" s="292"/>
      <c r="J904" s="116"/>
      <c r="K904" s="370"/>
      <c r="L904" s="370"/>
      <c r="M904" s="370"/>
      <c r="N904" s="371"/>
      <c r="O904" s="371"/>
      <c r="P904" s="371"/>
      <c r="Q904" s="371"/>
      <c r="R904" s="371"/>
      <c r="S904" s="371"/>
      <c r="T904" s="443"/>
      <c r="U904" s="539"/>
      <c r="V904" s="117"/>
      <c r="W904" s="118"/>
      <c r="X904" s="119"/>
      <c r="Y904" s="120"/>
      <c r="Z904" s="122"/>
      <c r="AA904" s="121"/>
      <c r="AB904" s="443"/>
      <c r="AC904" s="734"/>
      <c r="AD904" s="372"/>
      <c r="AE904" s="485"/>
      <c r="AF904" s="373" t="str">
        <f t="shared" si="244"/>
        <v/>
      </c>
      <c r="AG904" s="373" t="str">
        <f t="shared" si="245"/>
        <v/>
      </c>
      <c r="AH904" s="374" t="str">
        <f t="shared" si="246"/>
        <v/>
      </c>
      <c r="AI904" s="375" t="str">
        <f t="shared" si="247"/>
        <v/>
      </c>
      <c r="AJ904" s="375" t="str">
        <f t="shared" si="248"/>
        <v/>
      </c>
      <c r="AK904" s="375" t="str">
        <f t="shared" si="249"/>
        <v/>
      </c>
      <c r="AL904" s="375" t="str">
        <f t="shared" si="250"/>
        <v/>
      </c>
      <c r="AM904" s="375" t="str">
        <f t="shared" si="251"/>
        <v/>
      </c>
      <c r="AN904" s="376" t="str">
        <f>IF(AF904="","",IF(OR(AH904="",AH904="-"),"－",IF(OR(AM904=8,AM904=9),"",IF(OR(AJ904=3,AJ904=4,AJ904=5,AJ904=6),VLOOKUP(AH904,INDEX((係数_バス貨物_ガソリン,係数_バス貨物_CNG,係数_バス貨物_軽油,係数_バス貨物_メタノール,係数_バス貨物_LPG),MATCH(AL904,【参考】排出ガスレベル!$AI$4:$AI$671,1),1,AR904):INDEX((係数_バス貨物_ガソリン,係数_バス貨物_CNG,係数_バス貨物_軽油,係数_バス貨物_メタノール,係数_バス貨物_LPG),MATCH(AL904+1,【参考】排出ガスレベル!$AI$4:$AI$671,1)-1,5,AR904),2,FALSE),IF(OR(AJ904=1,AJ904=2),VLOOKUP(AH904,INDEX((係数_乗用_ガソリン,係数_乗用_CNG,係数_乗用_軽油,係数_乗用_メタノール,係数_乗用_LPG),1,1,AR904):INDEX((係数_乗用_ガソリン,係数_乗用_CNG,係数_乗用_軽油,係数_乗用_メタノール,係数_乗用_LPG),125,5,AR904),2,FALSE))))))</f>
        <v/>
      </c>
      <c r="AO904" s="376" t="str">
        <f>IF(T904="","",IF(OR(AH904="",AH904="-"),"－",IF(OR(AM904=8,AM904=9),"",IF(OR(AJ904=3,AJ904=4,AJ904=5,AJ904=6),VLOOKUP(AH904,INDEX((係数_バス貨物_ガソリン,係数_バス貨物_CNG,係数_バス貨物_軽油,係数_バス貨物_メタノール,係数_バス貨物_LPG),MATCH(AL904,【参考】排出ガスレベル!$AI$4:$AI$671,1),1,AR904):INDEX((係数_バス貨物_ガソリン,係数_バス貨物_CNG,係数_バス貨物_軽油,係数_バス貨物_メタノール,係数_バス貨物_LPG),MATCH(AL904+1,【参考】排出ガスレベル!$AI$4:$AI$671,1)-1,5,AR904),3,FALSE),IF(OR(AJ904=1,AJ904=2),VLOOKUP(AH904,INDEX((係数_乗用_ガソリン,係数_乗用_CNG,係数_乗用_軽油,係数_乗用_メタノール,係数_乗用_LPG),1,1,AR904):INDEX((係数_乗用_ガソリン,係数_乗用_CNG,係数_乗用_軽油,係数_乗用_メタノール,係数_乗用_LPG),125,5,AR904),3,FALSE))))))</f>
        <v/>
      </c>
      <c r="AP904" s="375" t="str">
        <f t="shared" si="252"/>
        <v/>
      </c>
      <c r="AQ904" s="444" t="str">
        <f t="shared" si="253"/>
        <v/>
      </c>
      <c r="AR904" s="375" t="str">
        <f t="shared" si="254"/>
        <v/>
      </c>
      <c r="AS904" s="377" t="str">
        <f t="shared" si="255"/>
        <v/>
      </c>
      <c r="AT904" s="378" t="str">
        <f t="shared" si="256"/>
        <v/>
      </c>
      <c r="AX904" s="625" t="b">
        <f t="shared" si="257"/>
        <v>0</v>
      </c>
      <c r="AY904" s="7" t="str">
        <f t="shared" si="258"/>
        <v>FALSEFALSEFALSE</v>
      </c>
      <c r="AZ904" s="626">
        <f t="shared" si="242"/>
        <v>0</v>
      </c>
      <c r="BA904" s="627" t="str">
        <f t="shared" si="259"/>
        <v/>
      </c>
      <c r="BB904" s="627">
        <f t="shared" si="243"/>
        <v>0</v>
      </c>
    </row>
    <row r="905" spans="1:54">
      <c r="A905" s="381">
        <v>848</v>
      </c>
      <c r="B905" s="117"/>
      <c r="C905" s="288"/>
      <c r="D905" s="289"/>
      <c r="E905" s="289"/>
      <c r="F905" s="290"/>
      <c r="G905" s="292"/>
      <c r="H905" s="116"/>
      <c r="I905" s="292"/>
      <c r="J905" s="116"/>
      <c r="K905" s="370"/>
      <c r="L905" s="370"/>
      <c r="M905" s="370"/>
      <c r="N905" s="371"/>
      <c r="O905" s="371"/>
      <c r="P905" s="371"/>
      <c r="Q905" s="371"/>
      <c r="R905" s="371"/>
      <c r="S905" s="371"/>
      <c r="T905" s="443"/>
      <c r="U905" s="539"/>
      <c r="V905" s="117"/>
      <c r="W905" s="118"/>
      <c r="X905" s="119"/>
      <c r="Y905" s="120"/>
      <c r="Z905" s="122"/>
      <c r="AA905" s="121"/>
      <c r="AB905" s="443"/>
      <c r="AC905" s="734"/>
      <c r="AD905" s="372"/>
      <c r="AE905" s="485"/>
      <c r="AF905" s="373" t="str">
        <f t="shared" si="244"/>
        <v/>
      </c>
      <c r="AG905" s="373" t="str">
        <f t="shared" si="245"/>
        <v/>
      </c>
      <c r="AH905" s="374" t="str">
        <f t="shared" si="246"/>
        <v/>
      </c>
      <c r="AI905" s="375" t="str">
        <f t="shared" si="247"/>
        <v/>
      </c>
      <c r="AJ905" s="375" t="str">
        <f t="shared" si="248"/>
        <v/>
      </c>
      <c r="AK905" s="375" t="str">
        <f t="shared" si="249"/>
        <v/>
      </c>
      <c r="AL905" s="375" t="str">
        <f t="shared" si="250"/>
        <v/>
      </c>
      <c r="AM905" s="375" t="str">
        <f t="shared" si="251"/>
        <v/>
      </c>
      <c r="AN905" s="376" t="str">
        <f>IF(AF905="","",IF(OR(AH905="",AH905="-"),"－",IF(OR(AM905=8,AM905=9),"",IF(OR(AJ905=3,AJ905=4,AJ905=5,AJ905=6),VLOOKUP(AH905,INDEX((係数_バス貨物_ガソリン,係数_バス貨物_CNG,係数_バス貨物_軽油,係数_バス貨物_メタノール,係数_バス貨物_LPG),MATCH(AL905,【参考】排出ガスレベル!$AI$4:$AI$671,1),1,AR905):INDEX((係数_バス貨物_ガソリン,係数_バス貨物_CNG,係数_バス貨物_軽油,係数_バス貨物_メタノール,係数_バス貨物_LPG),MATCH(AL905+1,【参考】排出ガスレベル!$AI$4:$AI$671,1)-1,5,AR905),2,FALSE),IF(OR(AJ905=1,AJ905=2),VLOOKUP(AH905,INDEX((係数_乗用_ガソリン,係数_乗用_CNG,係数_乗用_軽油,係数_乗用_メタノール,係数_乗用_LPG),1,1,AR905):INDEX((係数_乗用_ガソリン,係数_乗用_CNG,係数_乗用_軽油,係数_乗用_メタノール,係数_乗用_LPG),125,5,AR905),2,FALSE))))))</f>
        <v/>
      </c>
      <c r="AO905" s="376" t="str">
        <f>IF(T905="","",IF(OR(AH905="",AH905="-"),"－",IF(OR(AM905=8,AM905=9),"",IF(OR(AJ905=3,AJ905=4,AJ905=5,AJ905=6),VLOOKUP(AH905,INDEX((係数_バス貨物_ガソリン,係数_バス貨物_CNG,係数_バス貨物_軽油,係数_バス貨物_メタノール,係数_バス貨物_LPG),MATCH(AL905,【参考】排出ガスレベル!$AI$4:$AI$671,1),1,AR905):INDEX((係数_バス貨物_ガソリン,係数_バス貨物_CNG,係数_バス貨物_軽油,係数_バス貨物_メタノール,係数_バス貨物_LPG),MATCH(AL905+1,【参考】排出ガスレベル!$AI$4:$AI$671,1)-1,5,AR905),3,FALSE),IF(OR(AJ905=1,AJ905=2),VLOOKUP(AH905,INDEX((係数_乗用_ガソリン,係数_乗用_CNG,係数_乗用_軽油,係数_乗用_メタノール,係数_乗用_LPG),1,1,AR905):INDEX((係数_乗用_ガソリン,係数_乗用_CNG,係数_乗用_軽油,係数_乗用_メタノール,係数_乗用_LPG),125,5,AR905),3,FALSE))))))</f>
        <v/>
      </c>
      <c r="AP905" s="375" t="str">
        <f t="shared" si="252"/>
        <v/>
      </c>
      <c r="AQ905" s="444" t="str">
        <f t="shared" si="253"/>
        <v/>
      </c>
      <c r="AR905" s="375" t="str">
        <f t="shared" si="254"/>
        <v/>
      </c>
      <c r="AS905" s="377" t="str">
        <f t="shared" si="255"/>
        <v/>
      </c>
      <c r="AT905" s="378" t="str">
        <f t="shared" si="256"/>
        <v/>
      </c>
      <c r="AX905" s="625" t="b">
        <f t="shared" si="257"/>
        <v>0</v>
      </c>
      <c r="AY905" s="7" t="str">
        <f t="shared" si="258"/>
        <v>FALSEFALSEFALSE</v>
      </c>
      <c r="AZ905" s="626">
        <f t="shared" si="242"/>
        <v>0</v>
      </c>
      <c r="BA905" s="627" t="str">
        <f t="shared" si="259"/>
        <v/>
      </c>
      <c r="BB905" s="627">
        <f t="shared" si="243"/>
        <v>0</v>
      </c>
    </row>
    <row r="906" spans="1:54">
      <c r="A906" s="381">
        <v>849</v>
      </c>
      <c r="B906" s="117"/>
      <c r="C906" s="288"/>
      <c r="D906" s="289"/>
      <c r="E906" s="289"/>
      <c r="F906" s="290"/>
      <c r="G906" s="292"/>
      <c r="H906" s="116"/>
      <c r="I906" s="292"/>
      <c r="J906" s="116"/>
      <c r="K906" s="370"/>
      <c r="L906" s="370"/>
      <c r="M906" s="370"/>
      <c r="N906" s="371"/>
      <c r="O906" s="371"/>
      <c r="P906" s="371"/>
      <c r="Q906" s="371"/>
      <c r="R906" s="371"/>
      <c r="S906" s="371"/>
      <c r="T906" s="443"/>
      <c r="U906" s="539"/>
      <c r="V906" s="117"/>
      <c r="W906" s="118"/>
      <c r="X906" s="119"/>
      <c r="Y906" s="120"/>
      <c r="Z906" s="122"/>
      <c r="AA906" s="121"/>
      <c r="AB906" s="443"/>
      <c r="AC906" s="734"/>
      <c r="AD906" s="372"/>
      <c r="AE906" s="485"/>
      <c r="AF906" s="373" t="str">
        <f t="shared" si="244"/>
        <v/>
      </c>
      <c r="AG906" s="373" t="str">
        <f t="shared" si="245"/>
        <v/>
      </c>
      <c r="AH906" s="374" t="str">
        <f t="shared" si="246"/>
        <v/>
      </c>
      <c r="AI906" s="375" t="str">
        <f t="shared" si="247"/>
        <v/>
      </c>
      <c r="AJ906" s="375" t="str">
        <f t="shared" si="248"/>
        <v/>
      </c>
      <c r="AK906" s="375" t="str">
        <f t="shared" si="249"/>
        <v/>
      </c>
      <c r="AL906" s="375" t="str">
        <f t="shared" si="250"/>
        <v/>
      </c>
      <c r="AM906" s="375" t="str">
        <f t="shared" si="251"/>
        <v/>
      </c>
      <c r="AN906" s="376" t="str">
        <f>IF(AF906="","",IF(OR(AH906="",AH906="-"),"－",IF(OR(AM906=8,AM906=9),"",IF(OR(AJ906=3,AJ906=4,AJ906=5,AJ906=6),VLOOKUP(AH906,INDEX((係数_バス貨物_ガソリン,係数_バス貨物_CNG,係数_バス貨物_軽油,係数_バス貨物_メタノール,係数_バス貨物_LPG),MATCH(AL906,【参考】排出ガスレベル!$AI$4:$AI$671,1),1,AR906):INDEX((係数_バス貨物_ガソリン,係数_バス貨物_CNG,係数_バス貨物_軽油,係数_バス貨物_メタノール,係数_バス貨物_LPG),MATCH(AL906+1,【参考】排出ガスレベル!$AI$4:$AI$671,1)-1,5,AR906),2,FALSE),IF(OR(AJ906=1,AJ906=2),VLOOKUP(AH906,INDEX((係数_乗用_ガソリン,係数_乗用_CNG,係数_乗用_軽油,係数_乗用_メタノール,係数_乗用_LPG),1,1,AR906):INDEX((係数_乗用_ガソリン,係数_乗用_CNG,係数_乗用_軽油,係数_乗用_メタノール,係数_乗用_LPG),125,5,AR906),2,FALSE))))))</f>
        <v/>
      </c>
      <c r="AO906" s="376" t="str">
        <f>IF(T906="","",IF(OR(AH906="",AH906="-"),"－",IF(OR(AM906=8,AM906=9),"",IF(OR(AJ906=3,AJ906=4,AJ906=5,AJ906=6),VLOOKUP(AH906,INDEX((係数_バス貨物_ガソリン,係数_バス貨物_CNG,係数_バス貨物_軽油,係数_バス貨物_メタノール,係数_バス貨物_LPG),MATCH(AL906,【参考】排出ガスレベル!$AI$4:$AI$671,1),1,AR906):INDEX((係数_バス貨物_ガソリン,係数_バス貨物_CNG,係数_バス貨物_軽油,係数_バス貨物_メタノール,係数_バス貨物_LPG),MATCH(AL906+1,【参考】排出ガスレベル!$AI$4:$AI$671,1)-1,5,AR906),3,FALSE),IF(OR(AJ906=1,AJ906=2),VLOOKUP(AH906,INDEX((係数_乗用_ガソリン,係数_乗用_CNG,係数_乗用_軽油,係数_乗用_メタノール,係数_乗用_LPG),1,1,AR906):INDEX((係数_乗用_ガソリン,係数_乗用_CNG,係数_乗用_軽油,係数_乗用_メタノール,係数_乗用_LPG),125,5,AR906),3,FALSE))))))</f>
        <v/>
      </c>
      <c r="AP906" s="375" t="str">
        <f t="shared" si="252"/>
        <v/>
      </c>
      <c r="AQ906" s="444" t="str">
        <f t="shared" si="253"/>
        <v/>
      </c>
      <c r="AR906" s="375" t="str">
        <f t="shared" si="254"/>
        <v/>
      </c>
      <c r="AS906" s="377" t="str">
        <f t="shared" si="255"/>
        <v/>
      </c>
      <c r="AT906" s="378" t="str">
        <f t="shared" si="256"/>
        <v/>
      </c>
      <c r="AX906" s="625" t="b">
        <f t="shared" si="257"/>
        <v>0</v>
      </c>
      <c r="AY906" s="7" t="str">
        <f t="shared" si="258"/>
        <v>FALSEFALSEFALSE</v>
      </c>
      <c r="AZ906" s="626">
        <f t="shared" si="242"/>
        <v>0</v>
      </c>
      <c r="BA906" s="627" t="str">
        <f t="shared" si="259"/>
        <v/>
      </c>
      <c r="BB906" s="627">
        <f t="shared" si="243"/>
        <v>0</v>
      </c>
    </row>
    <row r="907" spans="1:54">
      <c r="A907" s="381">
        <v>850</v>
      </c>
      <c r="B907" s="117"/>
      <c r="C907" s="288"/>
      <c r="D907" s="289"/>
      <c r="E907" s="289"/>
      <c r="F907" s="290"/>
      <c r="G907" s="292"/>
      <c r="H907" s="116"/>
      <c r="I907" s="292"/>
      <c r="J907" s="116"/>
      <c r="K907" s="370"/>
      <c r="L907" s="370"/>
      <c r="M907" s="370"/>
      <c r="N907" s="371"/>
      <c r="O907" s="371"/>
      <c r="P907" s="371"/>
      <c r="Q907" s="371"/>
      <c r="R907" s="371"/>
      <c r="S907" s="371"/>
      <c r="T907" s="443"/>
      <c r="U907" s="539"/>
      <c r="V907" s="117"/>
      <c r="W907" s="118"/>
      <c r="X907" s="119"/>
      <c r="Y907" s="120"/>
      <c r="Z907" s="122"/>
      <c r="AA907" s="121"/>
      <c r="AB907" s="443"/>
      <c r="AC907" s="734"/>
      <c r="AD907" s="372"/>
      <c r="AE907" s="485"/>
      <c r="AF907" s="373" t="str">
        <f t="shared" si="244"/>
        <v/>
      </c>
      <c r="AG907" s="373" t="str">
        <f t="shared" si="245"/>
        <v/>
      </c>
      <c r="AH907" s="374" t="str">
        <f t="shared" si="246"/>
        <v/>
      </c>
      <c r="AI907" s="375" t="str">
        <f t="shared" si="247"/>
        <v/>
      </c>
      <c r="AJ907" s="375" t="str">
        <f t="shared" si="248"/>
        <v/>
      </c>
      <c r="AK907" s="375" t="str">
        <f t="shared" si="249"/>
        <v/>
      </c>
      <c r="AL907" s="375" t="str">
        <f t="shared" si="250"/>
        <v/>
      </c>
      <c r="AM907" s="375" t="str">
        <f t="shared" si="251"/>
        <v/>
      </c>
      <c r="AN907" s="376" t="str">
        <f>IF(AF907="","",IF(OR(AH907="",AH907="-"),"－",IF(OR(AM907=8,AM907=9),"",IF(OR(AJ907=3,AJ907=4,AJ907=5,AJ907=6),VLOOKUP(AH907,INDEX((係数_バス貨物_ガソリン,係数_バス貨物_CNG,係数_バス貨物_軽油,係数_バス貨物_メタノール,係数_バス貨物_LPG),MATCH(AL907,【参考】排出ガスレベル!$AI$4:$AI$671,1),1,AR907):INDEX((係数_バス貨物_ガソリン,係数_バス貨物_CNG,係数_バス貨物_軽油,係数_バス貨物_メタノール,係数_バス貨物_LPG),MATCH(AL907+1,【参考】排出ガスレベル!$AI$4:$AI$671,1)-1,5,AR907),2,FALSE),IF(OR(AJ907=1,AJ907=2),VLOOKUP(AH907,INDEX((係数_乗用_ガソリン,係数_乗用_CNG,係数_乗用_軽油,係数_乗用_メタノール,係数_乗用_LPG),1,1,AR907):INDEX((係数_乗用_ガソリン,係数_乗用_CNG,係数_乗用_軽油,係数_乗用_メタノール,係数_乗用_LPG),125,5,AR907),2,FALSE))))))</f>
        <v/>
      </c>
      <c r="AO907" s="376" t="str">
        <f>IF(T907="","",IF(OR(AH907="",AH907="-"),"－",IF(OR(AM907=8,AM907=9),"",IF(OR(AJ907=3,AJ907=4,AJ907=5,AJ907=6),VLOOKUP(AH907,INDEX((係数_バス貨物_ガソリン,係数_バス貨物_CNG,係数_バス貨物_軽油,係数_バス貨物_メタノール,係数_バス貨物_LPG),MATCH(AL907,【参考】排出ガスレベル!$AI$4:$AI$671,1),1,AR907):INDEX((係数_バス貨物_ガソリン,係数_バス貨物_CNG,係数_バス貨物_軽油,係数_バス貨物_メタノール,係数_バス貨物_LPG),MATCH(AL907+1,【参考】排出ガスレベル!$AI$4:$AI$671,1)-1,5,AR907),3,FALSE),IF(OR(AJ907=1,AJ907=2),VLOOKUP(AH907,INDEX((係数_乗用_ガソリン,係数_乗用_CNG,係数_乗用_軽油,係数_乗用_メタノール,係数_乗用_LPG),1,1,AR907):INDEX((係数_乗用_ガソリン,係数_乗用_CNG,係数_乗用_軽油,係数_乗用_メタノール,係数_乗用_LPG),125,5,AR907),3,FALSE))))))</f>
        <v/>
      </c>
      <c r="AP907" s="375" t="str">
        <f t="shared" si="252"/>
        <v/>
      </c>
      <c r="AQ907" s="444" t="str">
        <f t="shared" si="253"/>
        <v/>
      </c>
      <c r="AR907" s="375" t="str">
        <f t="shared" si="254"/>
        <v/>
      </c>
      <c r="AS907" s="377" t="str">
        <f t="shared" si="255"/>
        <v/>
      </c>
      <c r="AT907" s="378" t="str">
        <f t="shared" si="256"/>
        <v/>
      </c>
      <c r="AX907" s="625" t="b">
        <f t="shared" si="257"/>
        <v>0</v>
      </c>
      <c r="AY907" s="7" t="str">
        <f t="shared" si="258"/>
        <v>FALSEFALSEFALSE</v>
      </c>
      <c r="AZ907" s="626">
        <f t="shared" si="242"/>
        <v>0</v>
      </c>
      <c r="BA907" s="627" t="str">
        <f t="shared" si="259"/>
        <v/>
      </c>
      <c r="BB907" s="627">
        <f t="shared" si="243"/>
        <v>0</v>
      </c>
    </row>
    <row r="908" spans="1:54">
      <c r="A908" s="381">
        <v>851</v>
      </c>
      <c r="B908" s="117"/>
      <c r="C908" s="288"/>
      <c r="D908" s="289"/>
      <c r="E908" s="289"/>
      <c r="F908" s="290"/>
      <c r="G908" s="292"/>
      <c r="H908" s="116"/>
      <c r="I908" s="292"/>
      <c r="J908" s="116"/>
      <c r="K908" s="370"/>
      <c r="L908" s="370"/>
      <c r="M908" s="370"/>
      <c r="N908" s="371"/>
      <c r="O908" s="371"/>
      <c r="P908" s="371"/>
      <c r="Q908" s="371"/>
      <c r="R908" s="371"/>
      <c r="S908" s="371"/>
      <c r="T908" s="443"/>
      <c r="U908" s="539"/>
      <c r="V908" s="117"/>
      <c r="W908" s="118"/>
      <c r="X908" s="119"/>
      <c r="Y908" s="120"/>
      <c r="Z908" s="122"/>
      <c r="AA908" s="121"/>
      <c r="AB908" s="443"/>
      <c r="AC908" s="734"/>
      <c r="AD908" s="372"/>
      <c r="AE908" s="485"/>
      <c r="AF908" s="373" t="str">
        <f t="shared" si="244"/>
        <v/>
      </c>
      <c r="AG908" s="373" t="str">
        <f t="shared" si="245"/>
        <v/>
      </c>
      <c r="AH908" s="374" t="str">
        <f t="shared" si="246"/>
        <v/>
      </c>
      <c r="AI908" s="375" t="str">
        <f t="shared" si="247"/>
        <v/>
      </c>
      <c r="AJ908" s="375" t="str">
        <f t="shared" si="248"/>
        <v/>
      </c>
      <c r="AK908" s="375" t="str">
        <f t="shared" si="249"/>
        <v/>
      </c>
      <c r="AL908" s="375" t="str">
        <f t="shared" si="250"/>
        <v/>
      </c>
      <c r="AM908" s="375" t="str">
        <f t="shared" si="251"/>
        <v/>
      </c>
      <c r="AN908" s="376" t="str">
        <f>IF(AF908="","",IF(OR(AH908="",AH908="-"),"－",IF(OR(AM908=8,AM908=9),"",IF(OR(AJ908=3,AJ908=4,AJ908=5,AJ908=6),VLOOKUP(AH908,INDEX((係数_バス貨物_ガソリン,係数_バス貨物_CNG,係数_バス貨物_軽油,係数_バス貨物_メタノール,係数_バス貨物_LPG),MATCH(AL908,【参考】排出ガスレベル!$AI$4:$AI$671,1),1,AR908):INDEX((係数_バス貨物_ガソリン,係数_バス貨物_CNG,係数_バス貨物_軽油,係数_バス貨物_メタノール,係数_バス貨物_LPG),MATCH(AL908+1,【参考】排出ガスレベル!$AI$4:$AI$671,1)-1,5,AR908),2,FALSE),IF(OR(AJ908=1,AJ908=2),VLOOKUP(AH908,INDEX((係数_乗用_ガソリン,係数_乗用_CNG,係数_乗用_軽油,係数_乗用_メタノール,係数_乗用_LPG),1,1,AR908):INDEX((係数_乗用_ガソリン,係数_乗用_CNG,係数_乗用_軽油,係数_乗用_メタノール,係数_乗用_LPG),125,5,AR908),2,FALSE))))))</f>
        <v/>
      </c>
      <c r="AO908" s="376" t="str">
        <f>IF(T908="","",IF(OR(AH908="",AH908="-"),"－",IF(OR(AM908=8,AM908=9),"",IF(OR(AJ908=3,AJ908=4,AJ908=5,AJ908=6),VLOOKUP(AH908,INDEX((係数_バス貨物_ガソリン,係数_バス貨物_CNG,係数_バス貨物_軽油,係数_バス貨物_メタノール,係数_バス貨物_LPG),MATCH(AL908,【参考】排出ガスレベル!$AI$4:$AI$671,1),1,AR908):INDEX((係数_バス貨物_ガソリン,係数_バス貨物_CNG,係数_バス貨物_軽油,係数_バス貨物_メタノール,係数_バス貨物_LPG),MATCH(AL908+1,【参考】排出ガスレベル!$AI$4:$AI$671,1)-1,5,AR908),3,FALSE),IF(OR(AJ908=1,AJ908=2),VLOOKUP(AH908,INDEX((係数_乗用_ガソリン,係数_乗用_CNG,係数_乗用_軽油,係数_乗用_メタノール,係数_乗用_LPG),1,1,AR908):INDEX((係数_乗用_ガソリン,係数_乗用_CNG,係数_乗用_軽油,係数_乗用_メタノール,係数_乗用_LPG),125,5,AR908),3,FALSE))))))</f>
        <v/>
      </c>
      <c r="AP908" s="375" t="str">
        <f t="shared" si="252"/>
        <v/>
      </c>
      <c r="AQ908" s="444" t="str">
        <f t="shared" si="253"/>
        <v/>
      </c>
      <c r="AR908" s="375" t="str">
        <f t="shared" si="254"/>
        <v/>
      </c>
      <c r="AS908" s="377" t="str">
        <f t="shared" si="255"/>
        <v/>
      </c>
      <c r="AT908" s="378" t="str">
        <f t="shared" si="256"/>
        <v/>
      </c>
      <c r="AX908" s="625" t="b">
        <f t="shared" si="257"/>
        <v>0</v>
      </c>
      <c r="AY908" s="7" t="str">
        <f t="shared" si="258"/>
        <v>FALSEFALSEFALSE</v>
      </c>
      <c r="AZ908" s="626">
        <f t="shared" si="242"/>
        <v>0</v>
      </c>
      <c r="BA908" s="627" t="str">
        <f t="shared" si="259"/>
        <v/>
      </c>
      <c r="BB908" s="627">
        <f t="shared" si="243"/>
        <v>0</v>
      </c>
    </row>
    <row r="909" spans="1:54">
      <c r="A909" s="381">
        <v>852</v>
      </c>
      <c r="B909" s="117"/>
      <c r="C909" s="288"/>
      <c r="D909" s="289"/>
      <c r="E909" s="289"/>
      <c r="F909" s="290"/>
      <c r="G909" s="292"/>
      <c r="H909" s="116"/>
      <c r="I909" s="292"/>
      <c r="J909" s="116"/>
      <c r="K909" s="370"/>
      <c r="L909" s="370"/>
      <c r="M909" s="370"/>
      <c r="N909" s="371"/>
      <c r="O909" s="371"/>
      <c r="P909" s="371"/>
      <c r="Q909" s="371"/>
      <c r="R909" s="371"/>
      <c r="S909" s="371"/>
      <c r="T909" s="443"/>
      <c r="U909" s="539"/>
      <c r="V909" s="117"/>
      <c r="W909" s="118"/>
      <c r="X909" s="119"/>
      <c r="Y909" s="120"/>
      <c r="Z909" s="122"/>
      <c r="AA909" s="121"/>
      <c r="AB909" s="443"/>
      <c r="AC909" s="734"/>
      <c r="AD909" s="372"/>
      <c r="AE909" s="485"/>
      <c r="AF909" s="373" t="str">
        <f t="shared" si="244"/>
        <v/>
      </c>
      <c r="AG909" s="373" t="str">
        <f t="shared" si="245"/>
        <v/>
      </c>
      <c r="AH909" s="374" t="str">
        <f t="shared" si="246"/>
        <v/>
      </c>
      <c r="AI909" s="375" t="str">
        <f t="shared" si="247"/>
        <v/>
      </c>
      <c r="AJ909" s="375" t="str">
        <f t="shared" si="248"/>
        <v/>
      </c>
      <c r="AK909" s="375" t="str">
        <f t="shared" si="249"/>
        <v/>
      </c>
      <c r="AL909" s="375" t="str">
        <f t="shared" si="250"/>
        <v/>
      </c>
      <c r="AM909" s="375" t="str">
        <f t="shared" si="251"/>
        <v/>
      </c>
      <c r="AN909" s="376" t="str">
        <f>IF(AF909="","",IF(OR(AH909="",AH909="-"),"－",IF(OR(AM909=8,AM909=9),"",IF(OR(AJ909=3,AJ909=4,AJ909=5,AJ909=6),VLOOKUP(AH909,INDEX((係数_バス貨物_ガソリン,係数_バス貨物_CNG,係数_バス貨物_軽油,係数_バス貨物_メタノール,係数_バス貨物_LPG),MATCH(AL909,【参考】排出ガスレベル!$AI$4:$AI$671,1),1,AR909):INDEX((係数_バス貨物_ガソリン,係数_バス貨物_CNG,係数_バス貨物_軽油,係数_バス貨物_メタノール,係数_バス貨物_LPG),MATCH(AL909+1,【参考】排出ガスレベル!$AI$4:$AI$671,1)-1,5,AR909),2,FALSE),IF(OR(AJ909=1,AJ909=2),VLOOKUP(AH909,INDEX((係数_乗用_ガソリン,係数_乗用_CNG,係数_乗用_軽油,係数_乗用_メタノール,係数_乗用_LPG),1,1,AR909):INDEX((係数_乗用_ガソリン,係数_乗用_CNG,係数_乗用_軽油,係数_乗用_メタノール,係数_乗用_LPG),125,5,AR909),2,FALSE))))))</f>
        <v/>
      </c>
      <c r="AO909" s="376" t="str">
        <f>IF(T909="","",IF(OR(AH909="",AH909="-"),"－",IF(OR(AM909=8,AM909=9),"",IF(OR(AJ909=3,AJ909=4,AJ909=5,AJ909=6),VLOOKUP(AH909,INDEX((係数_バス貨物_ガソリン,係数_バス貨物_CNG,係数_バス貨物_軽油,係数_バス貨物_メタノール,係数_バス貨物_LPG),MATCH(AL909,【参考】排出ガスレベル!$AI$4:$AI$671,1),1,AR909):INDEX((係数_バス貨物_ガソリン,係数_バス貨物_CNG,係数_バス貨物_軽油,係数_バス貨物_メタノール,係数_バス貨物_LPG),MATCH(AL909+1,【参考】排出ガスレベル!$AI$4:$AI$671,1)-1,5,AR909),3,FALSE),IF(OR(AJ909=1,AJ909=2),VLOOKUP(AH909,INDEX((係数_乗用_ガソリン,係数_乗用_CNG,係数_乗用_軽油,係数_乗用_メタノール,係数_乗用_LPG),1,1,AR909):INDEX((係数_乗用_ガソリン,係数_乗用_CNG,係数_乗用_軽油,係数_乗用_メタノール,係数_乗用_LPG),125,5,AR909),3,FALSE))))))</f>
        <v/>
      </c>
      <c r="AP909" s="375" t="str">
        <f t="shared" si="252"/>
        <v/>
      </c>
      <c r="AQ909" s="444" t="str">
        <f t="shared" si="253"/>
        <v/>
      </c>
      <c r="AR909" s="375" t="str">
        <f t="shared" si="254"/>
        <v/>
      </c>
      <c r="AS909" s="377" t="str">
        <f t="shared" si="255"/>
        <v/>
      </c>
      <c r="AT909" s="378" t="str">
        <f t="shared" si="256"/>
        <v/>
      </c>
      <c r="AX909" s="625" t="b">
        <f t="shared" si="257"/>
        <v>0</v>
      </c>
      <c r="AY909" s="7" t="str">
        <f t="shared" si="258"/>
        <v>FALSEFALSEFALSE</v>
      </c>
      <c r="AZ909" s="626">
        <f t="shared" si="242"/>
        <v>0</v>
      </c>
      <c r="BA909" s="627" t="str">
        <f t="shared" si="259"/>
        <v/>
      </c>
      <c r="BB909" s="627">
        <f t="shared" si="243"/>
        <v>0</v>
      </c>
    </row>
    <row r="910" spans="1:54">
      <c r="A910" s="381">
        <v>853</v>
      </c>
      <c r="B910" s="117"/>
      <c r="C910" s="288"/>
      <c r="D910" s="289"/>
      <c r="E910" s="289"/>
      <c r="F910" s="290"/>
      <c r="G910" s="292"/>
      <c r="H910" s="116"/>
      <c r="I910" s="292"/>
      <c r="J910" s="116"/>
      <c r="K910" s="370"/>
      <c r="L910" s="370"/>
      <c r="M910" s="370"/>
      <c r="N910" s="371"/>
      <c r="O910" s="371"/>
      <c r="P910" s="371"/>
      <c r="Q910" s="371"/>
      <c r="R910" s="371"/>
      <c r="S910" s="371"/>
      <c r="T910" s="443"/>
      <c r="U910" s="539"/>
      <c r="V910" s="117"/>
      <c r="W910" s="118"/>
      <c r="X910" s="119"/>
      <c r="Y910" s="120"/>
      <c r="Z910" s="122"/>
      <c r="AA910" s="121"/>
      <c r="AB910" s="443"/>
      <c r="AC910" s="734"/>
      <c r="AD910" s="372"/>
      <c r="AE910" s="485"/>
      <c r="AF910" s="373" t="str">
        <f t="shared" si="244"/>
        <v/>
      </c>
      <c r="AG910" s="373" t="str">
        <f t="shared" si="245"/>
        <v/>
      </c>
      <c r="AH910" s="374" t="str">
        <f t="shared" si="246"/>
        <v/>
      </c>
      <c r="AI910" s="375" t="str">
        <f t="shared" si="247"/>
        <v/>
      </c>
      <c r="AJ910" s="375" t="str">
        <f t="shared" si="248"/>
        <v/>
      </c>
      <c r="AK910" s="375" t="str">
        <f t="shared" si="249"/>
        <v/>
      </c>
      <c r="AL910" s="375" t="str">
        <f t="shared" si="250"/>
        <v/>
      </c>
      <c r="AM910" s="375" t="str">
        <f t="shared" si="251"/>
        <v/>
      </c>
      <c r="AN910" s="376" t="str">
        <f>IF(AF910="","",IF(OR(AH910="",AH910="-"),"－",IF(OR(AM910=8,AM910=9),"",IF(OR(AJ910=3,AJ910=4,AJ910=5,AJ910=6),VLOOKUP(AH910,INDEX((係数_バス貨物_ガソリン,係数_バス貨物_CNG,係数_バス貨物_軽油,係数_バス貨物_メタノール,係数_バス貨物_LPG),MATCH(AL910,【参考】排出ガスレベル!$AI$4:$AI$671,1),1,AR910):INDEX((係数_バス貨物_ガソリン,係数_バス貨物_CNG,係数_バス貨物_軽油,係数_バス貨物_メタノール,係数_バス貨物_LPG),MATCH(AL910+1,【参考】排出ガスレベル!$AI$4:$AI$671,1)-1,5,AR910),2,FALSE),IF(OR(AJ910=1,AJ910=2),VLOOKUP(AH910,INDEX((係数_乗用_ガソリン,係数_乗用_CNG,係数_乗用_軽油,係数_乗用_メタノール,係数_乗用_LPG),1,1,AR910):INDEX((係数_乗用_ガソリン,係数_乗用_CNG,係数_乗用_軽油,係数_乗用_メタノール,係数_乗用_LPG),125,5,AR910),2,FALSE))))))</f>
        <v/>
      </c>
      <c r="AO910" s="376" t="str">
        <f>IF(T910="","",IF(OR(AH910="",AH910="-"),"－",IF(OR(AM910=8,AM910=9),"",IF(OR(AJ910=3,AJ910=4,AJ910=5,AJ910=6),VLOOKUP(AH910,INDEX((係数_バス貨物_ガソリン,係数_バス貨物_CNG,係数_バス貨物_軽油,係数_バス貨物_メタノール,係数_バス貨物_LPG),MATCH(AL910,【参考】排出ガスレベル!$AI$4:$AI$671,1),1,AR910):INDEX((係数_バス貨物_ガソリン,係数_バス貨物_CNG,係数_バス貨物_軽油,係数_バス貨物_メタノール,係数_バス貨物_LPG),MATCH(AL910+1,【参考】排出ガスレベル!$AI$4:$AI$671,1)-1,5,AR910),3,FALSE),IF(OR(AJ910=1,AJ910=2),VLOOKUP(AH910,INDEX((係数_乗用_ガソリン,係数_乗用_CNG,係数_乗用_軽油,係数_乗用_メタノール,係数_乗用_LPG),1,1,AR910):INDEX((係数_乗用_ガソリン,係数_乗用_CNG,係数_乗用_軽油,係数_乗用_メタノール,係数_乗用_LPG),125,5,AR910),3,FALSE))))))</f>
        <v/>
      </c>
      <c r="AP910" s="375" t="str">
        <f t="shared" si="252"/>
        <v/>
      </c>
      <c r="AQ910" s="444" t="str">
        <f t="shared" si="253"/>
        <v/>
      </c>
      <c r="AR910" s="375" t="str">
        <f t="shared" si="254"/>
        <v/>
      </c>
      <c r="AS910" s="377" t="str">
        <f t="shared" si="255"/>
        <v/>
      </c>
      <c r="AT910" s="378" t="str">
        <f t="shared" si="256"/>
        <v/>
      </c>
      <c r="AX910" s="625" t="b">
        <f t="shared" si="257"/>
        <v>0</v>
      </c>
      <c r="AY910" s="7" t="str">
        <f t="shared" si="258"/>
        <v>FALSEFALSEFALSE</v>
      </c>
      <c r="AZ910" s="626">
        <f t="shared" si="242"/>
        <v>0</v>
      </c>
      <c r="BA910" s="627" t="str">
        <f t="shared" si="259"/>
        <v/>
      </c>
      <c r="BB910" s="627">
        <f t="shared" si="243"/>
        <v>0</v>
      </c>
    </row>
    <row r="911" spans="1:54">
      <c r="A911" s="381">
        <v>854</v>
      </c>
      <c r="B911" s="117"/>
      <c r="C911" s="288"/>
      <c r="D911" s="289"/>
      <c r="E911" s="289"/>
      <c r="F911" s="290"/>
      <c r="G911" s="292"/>
      <c r="H911" s="116"/>
      <c r="I911" s="292"/>
      <c r="J911" s="116"/>
      <c r="K911" s="370"/>
      <c r="L911" s="370"/>
      <c r="M911" s="370"/>
      <c r="N911" s="371"/>
      <c r="O911" s="371"/>
      <c r="P911" s="371"/>
      <c r="Q911" s="371"/>
      <c r="R911" s="371"/>
      <c r="S911" s="371"/>
      <c r="T911" s="443"/>
      <c r="U911" s="539"/>
      <c r="V911" s="117"/>
      <c r="W911" s="118"/>
      <c r="X911" s="119"/>
      <c r="Y911" s="120"/>
      <c r="Z911" s="122"/>
      <c r="AA911" s="121"/>
      <c r="AB911" s="443"/>
      <c r="AC911" s="734"/>
      <c r="AD911" s="372"/>
      <c r="AE911" s="485"/>
      <c r="AF911" s="373" t="str">
        <f t="shared" si="244"/>
        <v/>
      </c>
      <c r="AG911" s="373" t="str">
        <f t="shared" si="245"/>
        <v/>
      </c>
      <c r="AH911" s="374" t="str">
        <f t="shared" si="246"/>
        <v/>
      </c>
      <c r="AI911" s="375" t="str">
        <f t="shared" si="247"/>
        <v/>
      </c>
      <c r="AJ911" s="375" t="str">
        <f t="shared" si="248"/>
        <v/>
      </c>
      <c r="AK911" s="375" t="str">
        <f t="shared" si="249"/>
        <v/>
      </c>
      <c r="AL911" s="375" t="str">
        <f t="shared" si="250"/>
        <v/>
      </c>
      <c r="AM911" s="375" t="str">
        <f t="shared" si="251"/>
        <v/>
      </c>
      <c r="AN911" s="376" t="str">
        <f>IF(AF911="","",IF(OR(AH911="",AH911="-"),"－",IF(OR(AM911=8,AM911=9),"",IF(OR(AJ911=3,AJ911=4,AJ911=5,AJ911=6),VLOOKUP(AH911,INDEX((係数_バス貨物_ガソリン,係数_バス貨物_CNG,係数_バス貨物_軽油,係数_バス貨物_メタノール,係数_バス貨物_LPG),MATCH(AL911,【参考】排出ガスレベル!$AI$4:$AI$671,1),1,AR911):INDEX((係数_バス貨物_ガソリン,係数_バス貨物_CNG,係数_バス貨物_軽油,係数_バス貨物_メタノール,係数_バス貨物_LPG),MATCH(AL911+1,【参考】排出ガスレベル!$AI$4:$AI$671,1)-1,5,AR911),2,FALSE),IF(OR(AJ911=1,AJ911=2),VLOOKUP(AH911,INDEX((係数_乗用_ガソリン,係数_乗用_CNG,係数_乗用_軽油,係数_乗用_メタノール,係数_乗用_LPG),1,1,AR911):INDEX((係数_乗用_ガソリン,係数_乗用_CNG,係数_乗用_軽油,係数_乗用_メタノール,係数_乗用_LPG),125,5,AR911),2,FALSE))))))</f>
        <v/>
      </c>
      <c r="AO911" s="376" t="str">
        <f>IF(T911="","",IF(OR(AH911="",AH911="-"),"－",IF(OR(AM911=8,AM911=9),"",IF(OR(AJ911=3,AJ911=4,AJ911=5,AJ911=6),VLOOKUP(AH911,INDEX((係数_バス貨物_ガソリン,係数_バス貨物_CNG,係数_バス貨物_軽油,係数_バス貨物_メタノール,係数_バス貨物_LPG),MATCH(AL911,【参考】排出ガスレベル!$AI$4:$AI$671,1),1,AR911):INDEX((係数_バス貨物_ガソリン,係数_バス貨物_CNG,係数_バス貨物_軽油,係数_バス貨物_メタノール,係数_バス貨物_LPG),MATCH(AL911+1,【参考】排出ガスレベル!$AI$4:$AI$671,1)-1,5,AR911),3,FALSE),IF(OR(AJ911=1,AJ911=2),VLOOKUP(AH911,INDEX((係数_乗用_ガソリン,係数_乗用_CNG,係数_乗用_軽油,係数_乗用_メタノール,係数_乗用_LPG),1,1,AR911):INDEX((係数_乗用_ガソリン,係数_乗用_CNG,係数_乗用_軽油,係数_乗用_メタノール,係数_乗用_LPG),125,5,AR911),3,FALSE))))))</f>
        <v/>
      </c>
      <c r="AP911" s="375" t="str">
        <f t="shared" si="252"/>
        <v/>
      </c>
      <c r="AQ911" s="444" t="str">
        <f t="shared" si="253"/>
        <v/>
      </c>
      <c r="AR911" s="375" t="str">
        <f t="shared" si="254"/>
        <v/>
      </c>
      <c r="AS911" s="377" t="str">
        <f t="shared" si="255"/>
        <v/>
      </c>
      <c r="AT911" s="378" t="str">
        <f t="shared" si="256"/>
        <v/>
      </c>
      <c r="AX911" s="625" t="b">
        <f t="shared" si="257"/>
        <v>0</v>
      </c>
      <c r="AY911" s="7" t="str">
        <f t="shared" si="258"/>
        <v>FALSEFALSEFALSE</v>
      </c>
      <c r="AZ911" s="626">
        <f t="shared" si="242"/>
        <v>0</v>
      </c>
      <c r="BA911" s="627" t="str">
        <f t="shared" si="259"/>
        <v/>
      </c>
      <c r="BB911" s="627">
        <f t="shared" si="243"/>
        <v>0</v>
      </c>
    </row>
    <row r="912" spans="1:54">
      <c r="A912" s="381">
        <v>855</v>
      </c>
      <c r="B912" s="117"/>
      <c r="C912" s="288"/>
      <c r="D912" s="289"/>
      <c r="E912" s="289"/>
      <c r="F912" s="290"/>
      <c r="G912" s="292"/>
      <c r="H912" s="116"/>
      <c r="I912" s="292"/>
      <c r="J912" s="116"/>
      <c r="K912" s="370"/>
      <c r="L912" s="370"/>
      <c r="M912" s="370"/>
      <c r="N912" s="371"/>
      <c r="O912" s="371"/>
      <c r="P912" s="371"/>
      <c r="Q912" s="371"/>
      <c r="R912" s="371"/>
      <c r="S912" s="371"/>
      <c r="T912" s="443"/>
      <c r="U912" s="539"/>
      <c r="V912" s="117"/>
      <c r="W912" s="118"/>
      <c r="X912" s="119"/>
      <c r="Y912" s="120"/>
      <c r="Z912" s="122"/>
      <c r="AA912" s="121"/>
      <c r="AB912" s="443"/>
      <c r="AC912" s="734"/>
      <c r="AD912" s="372"/>
      <c r="AE912" s="485"/>
      <c r="AF912" s="373" t="str">
        <f t="shared" si="244"/>
        <v/>
      </c>
      <c r="AG912" s="373" t="str">
        <f t="shared" si="245"/>
        <v/>
      </c>
      <c r="AH912" s="374" t="str">
        <f t="shared" si="246"/>
        <v/>
      </c>
      <c r="AI912" s="375" t="str">
        <f t="shared" si="247"/>
        <v/>
      </c>
      <c r="AJ912" s="375" t="str">
        <f t="shared" si="248"/>
        <v/>
      </c>
      <c r="AK912" s="375" t="str">
        <f t="shared" si="249"/>
        <v/>
      </c>
      <c r="AL912" s="375" t="str">
        <f t="shared" si="250"/>
        <v/>
      </c>
      <c r="AM912" s="375" t="str">
        <f t="shared" si="251"/>
        <v/>
      </c>
      <c r="AN912" s="376" t="str">
        <f>IF(AF912="","",IF(OR(AH912="",AH912="-"),"－",IF(OR(AM912=8,AM912=9),"",IF(OR(AJ912=3,AJ912=4,AJ912=5,AJ912=6),VLOOKUP(AH912,INDEX((係数_バス貨物_ガソリン,係数_バス貨物_CNG,係数_バス貨物_軽油,係数_バス貨物_メタノール,係数_バス貨物_LPG),MATCH(AL912,【参考】排出ガスレベル!$AI$4:$AI$671,1),1,AR912):INDEX((係数_バス貨物_ガソリン,係数_バス貨物_CNG,係数_バス貨物_軽油,係数_バス貨物_メタノール,係数_バス貨物_LPG),MATCH(AL912+1,【参考】排出ガスレベル!$AI$4:$AI$671,1)-1,5,AR912),2,FALSE),IF(OR(AJ912=1,AJ912=2),VLOOKUP(AH912,INDEX((係数_乗用_ガソリン,係数_乗用_CNG,係数_乗用_軽油,係数_乗用_メタノール,係数_乗用_LPG),1,1,AR912):INDEX((係数_乗用_ガソリン,係数_乗用_CNG,係数_乗用_軽油,係数_乗用_メタノール,係数_乗用_LPG),125,5,AR912),2,FALSE))))))</f>
        <v/>
      </c>
      <c r="AO912" s="376" t="str">
        <f>IF(T912="","",IF(OR(AH912="",AH912="-"),"－",IF(OR(AM912=8,AM912=9),"",IF(OR(AJ912=3,AJ912=4,AJ912=5,AJ912=6),VLOOKUP(AH912,INDEX((係数_バス貨物_ガソリン,係数_バス貨物_CNG,係数_バス貨物_軽油,係数_バス貨物_メタノール,係数_バス貨物_LPG),MATCH(AL912,【参考】排出ガスレベル!$AI$4:$AI$671,1),1,AR912):INDEX((係数_バス貨物_ガソリン,係数_バス貨物_CNG,係数_バス貨物_軽油,係数_バス貨物_メタノール,係数_バス貨物_LPG),MATCH(AL912+1,【参考】排出ガスレベル!$AI$4:$AI$671,1)-1,5,AR912),3,FALSE),IF(OR(AJ912=1,AJ912=2),VLOOKUP(AH912,INDEX((係数_乗用_ガソリン,係数_乗用_CNG,係数_乗用_軽油,係数_乗用_メタノール,係数_乗用_LPG),1,1,AR912):INDEX((係数_乗用_ガソリン,係数_乗用_CNG,係数_乗用_軽油,係数_乗用_メタノール,係数_乗用_LPG),125,5,AR912),3,FALSE))))))</f>
        <v/>
      </c>
      <c r="AP912" s="375" t="str">
        <f t="shared" si="252"/>
        <v/>
      </c>
      <c r="AQ912" s="444" t="str">
        <f t="shared" si="253"/>
        <v/>
      </c>
      <c r="AR912" s="375" t="str">
        <f t="shared" si="254"/>
        <v/>
      </c>
      <c r="AS912" s="377" t="str">
        <f t="shared" si="255"/>
        <v/>
      </c>
      <c r="AT912" s="378" t="str">
        <f t="shared" si="256"/>
        <v/>
      </c>
      <c r="AX912" s="625" t="b">
        <f t="shared" si="257"/>
        <v>0</v>
      </c>
      <c r="AY912" s="7" t="str">
        <f t="shared" si="258"/>
        <v>FALSEFALSEFALSE</v>
      </c>
      <c r="AZ912" s="626">
        <f t="shared" si="242"/>
        <v>0</v>
      </c>
      <c r="BA912" s="627" t="str">
        <f t="shared" si="259"/>
        <v/>
      </c>
      <c r="BB912" s="627">
        <f t="shared" si="243"/>
        <v>0</v>
      </c>
    </row>
    <row r="913" spans="1:54">
      <c r="A913" s="381">
        <v>856</v>
      </c>
      <c r="B913" s="117"/>
      <c r="C913" s="288"/>
      <c r="D913" s="289"/>
      <c r="E913" s="289"/>
      <c r="F913" s="290"/>
      <c r="G913" s="292"/>
      <c r="H913" s="116"/>
      <c r="I913" s="292"/>
      <c r="J913" s="116"/>
      <c r="K913" s="370"/>
      <c r="L913" s="370"/>
      <c r="M913" s="370"/>
      <c r="N913" s="371"/>
      <c r="O913" s="371"/>
      <c r="P913" s="371"/>
      <c r="Q913" s="371"/>
      <c r="R913" s="371"/>
      <c r="S913" s="371"/>
      <c r="T913" s="443"/>
      <c r="U913" s="539"/>
      <c r="V913" s="117"/>
      <c r="W913" s="118"/>
      <c r="X913" s="119"/>
      <c r="Y913" s="120"/>
      <c r="Z913" s="122"/>
      <c r="AA913" s="121"/>
      <c r="AB913" s="443"/>
      <c r="AC913" s="734"/>
      <c r="AD913" s="372"/>
      <c r="AE913" s="485"/>
      <c r="AF913" s="373" t="str">
        <f t="shared" si="244"/>
        <v/>
      </c>
      <c r="AG913" s="373" t="str">
        <f t="shared" si="245"/>
        <v/>
      </c>
      <c r="AH913" s="374" t="str">
        <f t="shared" si="246"/>
        <v/>
      </c>
      <c r="AI913" s="375" t="str">
        <f t="shared" si="247"/>
        <v/>
      </c>
      <c r="AJ913" s="375" t="str">
        <f t="shared" si="248"/>
        <v/>
      </c>
      <c r="AK913" s="375" t="str">
        <f t="shared" si="249"/>
        <v/>
      </c>
      <c r="AL913" s="375" t="str">
        <f t="shared" si="250"/>
        <v/>
      </c>
      <c r="AM913" s="375" t="str">
        <f t="shared" si="251"/>
        <v/>
      </c>
      <c r="AN913" s="376" t="str">
        <f>IF(AF913="","",IF(OR(AH913="",AH913="-"),"－",IF(OR(AM913=8,AM913=9),"",IF(OR(AJ913=3,AJ913=4,AJ913=5,AJ913=6),VLOOKUP(AH913,INDEX((係数_バス貨物_ガソリン,係数_バス貨物_CNG,係数_バス貨物_軽油,係数_バス貨物_メタノール,係数_バス貨物_LPG),MATCH(AL913,【参考】排出ガスレベル!$AI$4:$AI$671,1),1,AR913):INDEX((係数_バス貨物_ガソリン,係数_バス貨物_CNG,係数_バス貨物_軽油,係数_バス貨物_メタノール,係数_バス貨物_LPG),MATCH(AL913+1,【参考】排出ガスレベル!$AI$4:$AI$671,1)-1,5,AR913),2,FALSE),IF(OR(AJ913=1,AJ913=2),VLOOKUP(AH913,INDEX((係数_乗用_ガソリン,係数_乗用_CNG,係数_乗用_軽油,係数_乗用_メタノール,係数_乗用_LPG),1,1,AR913):INDEX((係数_乗用_ガソリン,係数_乗用_CNG,係数_乗用_軽油,係数_乗用_メタノール,係数_乗用_LPG),125,5,AR913),2,FALSE))))))</f>
        <v/>
      </c>
      <c r="AO913" s="376" t="str">
        <f>IF(T913="","",IF(OR(AH913="",AH913="-"),"－",IF(OR(AM913=8,AM913=9),"",IF(OR(AJ913=3,AJ913=4,AJ913=5,AJ913=6),VLOOKUP(AH913,INDEX((係数_バス貨物_ガソリン,係数_バス貨物_CNG,係数_バス貨物_軽油,係数_バス貨物_メタノール,係数_バス貨物_LPG),MATCH(AL913,【参考】排出ガスレベル!$AI$4:$AI$671,1),1,AR913):INDEX((係数_バス貨物_ガソリン,係数_バス貨物_CNG,係数_バス貨物_軽油,係数_バス貨物_メタノール,係数_バス貨物_LPG),MATCH(AL913+1,【参考】排出ガスレベル!$AI$4:$AI$671,1)-1,5,AR913),3,FALSE),IF(OR(AJ913=1,AJ913=2),VLOOKUP(AH913,INDEX((係数_乗用_ガソリン,係数_乗用_CNG,係数_乗用_軽油,係数_乗用_メタノール,係数_乗用_LPG),1,1,AR913):INDEX((係数_乗用_ガソリン,係数_乗用_CNG,係数_乗用_軽油,係数_乗用_メタノール,係数_乗用_LPG),125,5,AR913),3,FALSE))))))</f>
        <v/>
      </c>
      <c r="AP913" s="375" t="str">
        <f t="shared" si="252"/>
        <v/>
      </c>
      <c r="AQ913" s="444" t="str">
        <f t="shared" si="253"/>
        <v/>
      </c>
      <c r="AR913" s="375" t="str">
        <f t="shared" si="254"/>
        <v/>
      </c>
      <c r="AS913" s="377" t="str">
        <f t="shared" si="255"/>
        <v/>
      </c>
      <c r="AT913" s="378" t="str">
        <f t="shared" si="256"/>
        <v/>
      </c>
      <c r="AX913" s="625" t="b">
        <f t="shared" si="257"/>
        <v>0</v>
      </c>
      <c r="AY913" s="7" t="str">
        <f t="shared" si="258"/>
        <v>FALSEFALSEFALSE</v>
      </c>
      <c r="AZ913" s="626">
        <f t="shared" si="242"/>
        <v>0</v>
      </c>
      <c r="BA913" s="627" t="str">
        <f t="shared" si="259"/>
        <v/>
      </c>
      <c r="BB913" s="627">
        <f t="shared" si="243"/>
        <v>0</v>
      </c>
    </row>
    <row r="914" spans="1:54">
      <c r="A914" s="381">
        <v>857</v>
      </c>
      <c r="B914" s="117"/>
      <c r="C914" s="288"/>
      <c r="D914" s="289"/>
      <c r="E914" s="289"/>
      <c r="F914" s="290"/>
      <c r="G914" s="292"/>
      <c r="H914" s="116"/>
      <c r="I914" s="292"/>
      <c r="J914" s="116"/>
      <c r="K914" s="370"/>
      <c r="L914" s="370"/>
      <c r="M914" s="370"/>
      <c r="N914" s="371"/>
      <c r="O914" s="371"/>
      <c r="P914" s="371"/>
      <c r="Q914" s="371"/>
      <c r="R914" s="371"/>
      <c r="S914" s="371"/>
      <c r="T914" s="443"/>
      <c r="U914" s="539"/>
      <c r="V914" s="117"/>
      <c r="W914" s="118"/>
      <c r="X914" s="119"/>
      <c r="Y914" s="120"/>
      <c r="Z914" s="122"/>
      <c r="AA914" s="121"/>
      <c r="AB914" s="443"/>
      <c r="AC914" s="734"/>
      <c r="AD914" s="372"/>
      <c r="AE914" s="485"/>
      <c r="AF914" s="373" t="str">
        <f t="shared" si="244"/>
        <v/>
      </c>
      <c r="AG914" s="373" t="str">
        <f t="shared" si="245"/>
        <v/>
      </c>
      <c r="AH914" s="374" t="str">
        <f t="shared" si="246"/>
        <v/>
      </c>
      <c r="AI914" s="375" t="str">
        <f t="shared" si="247"/>
        <v/>
      </c>
      <c r="AJ914" s="375" t="str">
        <f t="shared" si="248"/>
        <v/>
      </c>
      <c r="AK914" s="375" t="str">
        <f t="shared" si="249"/>
        <v/>
      </c>
      <c r="AL914" s="375" t="str">
        <f t="shared" si="250"/>
        <v/>
      </c>
      <c r="AM914" s="375" t="str">
        <f t="shared" si="251"/>
        <v/>
      </c>
      <c r="AN914" s="376" t="str">
        <f>IF(AF914="","",IF(OR(AH914="",AH914="-"),"－",IF(OR(AM914=8,AM914=9),"",IF(OR(AJ914=3,AJ914=4,AJ914=5,AJ914=6),VLOOKUP(AH914,INDEX((係数_バス貨物_ガソリン,係数_バス貨物_CNG,係数_バス貨物_軽油,係数_バス貨物_メタノール,係数_バス貨物_LPG),MATCH(AL914,【参考】排出ガスレベル!$AI$4:$AI$671,1),1,AR914):INDEX((係数_バス貨物_ガソリン,係数_バス貨物_CNG,係数_バス貨物_軽油,係数_バス貨物_メタノール,係数_バス貨物_LPG),MATCH(AL914+1,【参考】排出ガスレベル!$AI$4:$AI$671,1)-1,5,AR914),2,FALSE),IF(OR(AJ914=1,AJ914=2),VLOOKUP(AH914,INDEX((係数_乗用_ガソリン,係数_乗用_CNG,係数_乗用_軽油,係数_乗用_メタノール,係数_乗用_LPG),1,1,AR914):INDEX((係数_乗用_ガソリン,係数_乗用_CNG,係数_乗用_軽油,係数_乗用_メタノール,係数_乗用_LPG),125,5,AR914),2,FALSE))))))</f>
        <v/>
      </c>
      <c r="AO914" s="376" t="str">
        <f>IF(T914="","",IF(OR(AH914="",AH914="-"),"－",IF(OR(AM914=8,AM914=9),"",IF(OR(AJ914=3,AJ914=4,AJ914=5,AJ914=6),VLOOKUP(AH914,INDEX((係数_バス貨物_ガソリン,係数_バス貨物_CNG,係数_バス貨物_軽油,係数_バス貨物_メタノール,係数_バス貨物_LPG),MATCH(AL914,【参考】排出ガスレベル!$AI$4:$AI$671,1),1,AR914):INDEX((係数_バス貨物_ガソリン,係数_バス貨物_CNG,係数_バス貨物_軽油,係数_バス貨物_メタノール,係数_バス貨物_LPG),MATCH(AL914+1,【参考】排出ガスレベル!$AI$4:$AI$671,1)-1,5,AR914),3,FALSE),IF(OR(AJ914=1,AJ914=2),VLOOKUP(AH914,INDEX((係数_乗用_ガソリン,係数_乗用_CNG,係数_乗用_軽油,係数_乗用_メタノール,係数_乗用_LPG),1,1,AR914):INDEX((係数_乗用_ガソリン,係数_乗用_CNG,係数_乗用_軽油,係数_乗用_メタノール,係数_乗用_LPG),125,5,AR914),3,FALSE))))))</f>
        <v/>
      </c>
      <c r="AP914" s="375" t="str">
        <f t="shared" si="252"/>
        <v/>
      </c>
      <c r="AQ914" s="444" t="str">
        <f t="shared" si="253"/>
        <v/>
      </c>
      <c r="AR914" s="375" t="str">
        <f t="shared" si="254"/>
        <v/>
      </c>
      <c r="AS914" s="377" t="str">
        <f t="shared" si="255"/>
        <v/>
      </c>
      <c r="AT914" s="378" t="str">
        <f t="shared" si="256"/>
        <v/>
      </c>
      <c r="AX914" s="625" t="b">
        <f t="shared" si="257"/>
        <v>0</v>
      </c>
      <c r="AY914" s="7" t="str">
        <f t="shared" si="258"/>
        <v>FALSEFALSEFALSE</v>
      </c>
      <c r="AZ914" s="626">
        <f t="shared" si="242"/>
        <v>0</v>
      </c>
      <c r="BA914" s="627" t="str">
        <f t="shared" si="259"/>
        <v/>
      </c>
      <c r="BB914" s="627">
        <f t="shared" si="243"/>
        <v>0</v>
      </c>
    </row>
    <row r="915" spans="1:54">
      <c r="A915" s="381">
        <v>858</v>
      </c>
      <c r="B915" s="117"/>
      <c r="C915" s="288"/>
      <c r="D915" s="289"/>
      <c r="E915" s="289"/>
      <c r="F915" s="290"/>
      <c r="G915" s="292"/>
      <c r="H915" s="116"/>
      <c r="I915" s="292"/>
      <c r="J915" s="116"/>
      <c r="K915" s="370"/>
      <c r="L915" s="370"/>
      <c r="M915" s="370"/>
      <c r="N915" s="371"/>
      <c r="O915" s="371"/>
      <c r="P915" s="371"/>
      <c r="Q915" s="371"/>
      <c r="R915" s="371"/>
      <c r="S915" s="371"/>
      <c r="T915" s="443"/>
      <c r="U915" s="539"/>
      <c r="V915" s="117"/>
      <c r="W915" s="118"/>
      <c r="X915" s="119"/>
      <c r="Y915" s="120"/>
      <c r="Z915" s="122"/>
      <c r="AA915" s="121"/>
      <c r="AB915" s="443"/>
      <c r="AC915" s="734"/>
      <c r="AD915" s="372"/>
      <c r="AE915" s="485"/>
      <c r="AF915" s="373" t="str">
        <f t="shared" si="244"/>
        <v/>
      </c>
      <c r="AG915" s="373" t="str">
        <f t="shared" si="245"/>
        <v/>
      </c>
      <c r="AH915" s="374" t="str">
        <f t="shared" si="246"/>
        <v/>
      </c>
      <c r="AI915" s="375" t="str">
        <f t="shared" si="247"/>
        <v/>
      </c>
      <c r="AJ915" s="375" t="str">
        <f t="shared" si="248"/>
        <v/>
      </c>
      <c r="AK915" s="375" t="str">
        <f t="shared" si="249"/>
        <v/>
      </c>
      <c r="AL915" s="375" t="str">
        <f t="shared" si="250"/>
        <v/>
      </c>
      <c r="AM915" s="375" t="str">
        <f t="shared" si="251"/>
        <v/>
      </c>
      <c r="AN915" s="376" t="str">
        <f>IF(AF915="","",IF(OR(AH915="",AH915="-"),"－",IF(OR(AM915=8,AM915=9),"",IF(OR(AJ915=3,AJ915=4,AJ915=5,AJ915=6),VLOOKUP(AH915,INDEX((係数_バス貨物_ガソリン,係数_バス貨物_CNG,係数_バス貨物_軽油,係数_バス貨物_メタノール,係数_バス貨物_LPG),MATCH(AL915,【参考】排出ガスレベル!$AI$4:$AI$671,1),1,AR915):INDEX((係数_バス貨物_ガソリン,係数_バス貨物_CNG,係数_バス貨物_軽油,係数_バス貨物_メタノール,係数_バス貨物_LPG),MATCH(AL915+1,【参考】排出ガスレベル!$AI$4:$AI$671,1)-1,5,AR915),2,FALSE),IF(OR(AJ915=1,AJ915=2),VLOOKUP(AH915,INDEX((係数_乗用_ガソリン,係数_乗用_CNG,係数_乗用_軽油,係数_乗用_メタノール,係数_乗用_LPG),1,1,AR915):INDEX((係数_乗用_ガソリン,係数_乗用_CNG,係数_乗用_軽油,係数_乗用_メタノール,係数_乗用_LPG),125,5,AR915),2,FALSE))))))</f>
        <v/>
      </c>
      <c r="AO915" s="376" t="str">
        <f>IF(T915="","",IF(OR(AH915="",AH915="-"),"－",IF(OR(AM915=8,AM915=9),"",IF(OR(AJ915=3,AJ915=4,AJ915=5,AJ915=6),VLOOKUP(AH915,INDEX((係数_バス貨物_ガソリン,係数_バス貨物_CNG,係数_バス貨物_軽油,係数_バス貨物_メタノール,係数_バス貨物_LPG),MATCH(AL915,【参考】排出ガスレベル!$AI$4:$AI$671,1),1,AR915):INDEX((係数_バス貨物_ガソリン,係数_バス貨物_CNG,係数_バス貨物_軽油,係数_バス貨物_メタノール,係数_バス貨物_LPG),MATCH(AL915+1,【参考】排出ガスレベル!$AI$4:$AI$671,1)-1,5,AR915),3,FALSE),IF(OR(AJ915=1,AJ915=2),VLOOKUP(AH915,INDEX((係数_乗用_ガソリン,係数_乗用_CNG,係数_乗用_軽油,係数_乗用_メタノール,係数_乗用_LPG),1,1,AR915):INDEX((係数_乗用_ガソリン,係数_乗用_CNG,係数_乗用_軽油,係数_乗用_メタノール,係数_乗用_LPG),125,5,AR915),3,FALSE))))))</f>
        <v/>
      </c>
      <c r="AP915" s="375" t="str">
        <f t="shared" si="252"/>
        <v/>
      </c>
      <c r="AQ915" s="444" t="str">
        <f t="shared" si="253"/>
        <v/>
      </c>
      <c r="AR915" s="375" t="str">
        <f t="shared" si="254"/>
        <v/>
      </c>
      <c r="AS915" s="377" t="str">
        <f t="shared" si="255"/>
        <v/>
      </c>
      <c r="AT915" s="378" t="str">
        <f t="shared" si="256"/>
        <v/>
      </c>
      <c r="AX915" s="625" t="b">
        <f t="shared" si="257"/>
        <v>0</v>
      </c>
      <c r="AY915" s="7" t="str">
        <f t="shared" si="258"/>
        <v>FALSEFALSEFALSE</v>
      </c>
      <c r="AZ915" s="626">
        <f t="shared" si="242"/>
        <v>0</v>
      </c>
      <c r="BA915" s="627" t="str">
        <f t="shared" si="259"/>
        <v/>
      </c>
      <c r="BB915" s="627">
        <f t="shared" si="243"/>
        <v>0</v>
      </c>
    </row>
    <row r="916" spans="1:54">
      <c r="A916" s="381">
        <v>859</v>
      </c>
      <c r="B916" s="117"/>
      <c r="C916" s="288"/>
      <c r="D916" s="289"/>
      <c r="E916" s="289"/>
      <c r="F916" s="290"/>
      <c r="G916" s="292"/>
      <c r="H916" s="116"/>
      <c r="I916" s="292"/>
      <c r="J916" s="116"/>
      <c r="K916" s="370"/>
      <c r="L916" s="370"/>
      <c r="M916" s="370"/>
      <c r="N916" s="371"/>
      <c r="O916" s="371"/>
      <c r="P916" s="371"/>
      <c r="Q916" s="371"/>
      <c r="R916" s="371"/>
      <c r="S916" s="371"/>
      <c r="T916" s="443"/>
      <c r="U916" s="539"/>
      <c r="V916" s="117"/>
      <c r="W916" s="118"/>
      <c r="X916" s="119"/>
      <c r="Y916" s="120"/>
      <c r="Z916" s="122"/>
      <c r="AA916" s="121"/>
      <c r="AB916" s="443"/>
      <c r="AC916" s="734"/>
      <c r="AD916" s="372"/>
      <c r="AE916" s="485"/>
      <c r="AF916" s="373" t="str">
        <f t="shared" si="244"/>
        <v/>
      </c>
      <c r="AG916" s="373" t="str">
        <f t="shared" si="245"/>
        <v/>
      </c>
      <c r="AH916" s="374" t="str">
        <f t="shared" si="246"/>
        <v/>
      </c>
      <c r="AI916" s="375" t="str">
        <f t="shared" si="247"/>
        <v/>
      </c>
      <c r="AJ916" s="375" t="str">
        <f t="shared" si="248"/>
        <v/>
      </c>
      <c r="AK916" s="375" t="str">
        <f t="shared" si="249"/>
        <v/>
      </c>
      <c r="AL916" s="375" t="str">
        <f t="shared" si="250"/>
        <v/>
      </c>
      <c r="AM916" s="375" t="str">
        <f t="shared" si="251"/>
        <v/>
      </c>
      <c r="AN916" s="376" t="str">
        <f>IF(AF916="","",IF(OR(AH916="",AH916="-"),"－",IF(OR(AM916=8,AM916=9),"",IF(OR(AJ916=3,AJ916=4,AJ916=5,AJ916=6),VLOOKUP(AH916,INDEX((係数_バス貨物_ガソリン,係数_バス貨物_CNG,係数_バス貨物_軽油,係数_バス貨物_メタノール,係数_バス貨物_LPG),MATCH(AL916,【参考】排出ガスレベル!$AI$4:$AI$671,1),1,AR916):INDEX((係数_バス貨物_ガソリン,係数_バス貨物_CNG,係数_バス貨物_軽油,係数_バス貨物_メタノール,係数_バス貨物_LPG),MATCH(AL916+1,【参考】排出ガスレベル!$AI$4:$AI$671,1)-1,5,AR916),2,FALSE),IF(OR(AJ916=1,AJ916=2),VLOOKUP(AH916,INDEX((係数_乗用_ガソリン,係数_乗用_CNG,係数_乗用_軽油,係数_乗用_メタノール,係数_乗用_LPG),1,1,AR916):INDEX((係数_乗用_ガソリン,係数_乗用_CNG,係数_乗用_軽油,係数_乗用_メタノール,係数_乗用_LPG),125,5,AR916),2,FALSE))))))</f>
        <v/>
      </c>
      <c r="AO916" s="376" t="str">
        <f>IF(T916="","",IF(OR(AH916="",AH916="-"),"－",IF(OR(AM916=8,AM916=9),"",IF(OR(AJ916=3,AJ916=4,AJ916=5,AJ916=6),VLOOKUP(AH916,INDEX((係数_バス貨物_ガソリン,係数_バス貨物_CNG,係数_バス貨物_軽油,係数_バス貨物_メタノール,係数_バス貨物_LPG),MATCH(AL916,【参考】排出ガスレベル!$AI$4:$AI$671,1),1,AR916):INDEX((係数_バス貨物_ガソリン,係数_バス貨物_CNG,係数_バス貨物_軽油,係数_バス貨物_メタノール,係数_バス貨物_LPG),MATCH(AL916+1,【参考】排出ガスレベル!$AI$4:$AI$671,1)-1,5,AR916),3,FALSE),IF(OR(AJ916=1,AJ916=2),VLOOKUP(AH916,INDEX((係数_乗用_ガソリン,係数_乗用_CNG,係数_乗用_軽油,係数_乗用_メタノール,係数_乗用_LPG),1,1,AR916):INDEX((係数_乗用_ガソリン,係数_乗用_CNG,係数_乗用_軽油,係数_乗用_メタノール,係数_乗用_LPG),125,5,AR916),3,FALSE))))))</f>
        <v/>
      </c>
      <c r="AP916" s="375" t="str">
        <f t="shared" si="252"/>
        <v/>
      </c>
      <c r="AQ916" s="444" t="str">
        <f t="shared" si="253"/>
        <v/>
      </c>
      <c r="AR916" s="375" t="str">
        <f t="shared" si="254"/>
        <v/>
      </c>
      <c r="AS916" s="377" t="str">
        <f t="shared" si="255"/>
        <v/>
      </c>
      <c r="AT916" s="378" t="str">
        <f t="shared" si="256"/>
        <v/>
      </c>
      <c r="AX916" s="625" t="b">
        <f t="shared" si="257"/>
        <v>0</v>
      </c>
      <c r="AY916" s="7" t="str">
        <f t="shared" si="258"/>
        <v>FALSEFALSEFALSE</v>
      </c>
      <c r="AZ916" s="626">
        <f t="shared" si="242"/>
        <v>0</v>
      </c>
      <c r="BA916" s="627" t="str">
        <f t="shared" si="259"/>
        <v/>
      </c>
      <c r="BB916" s="627">
        <f t="shared" si="243"/>
        <v>0</v>
      </c>
    </row>
    <row r="917" spans="1:54">
      <c r="A917" s="381">
        <v>860</v>
      </c>
      <c r="B917" s="117"/>
      <c r="C917" s="288"/>
      <c r="D917" s="289"/>
      <c r="E917" s="289"/>
      <c r="F917" s="290"/>
      <c r="G917" s="292"/>
      <c r="H917" s="116"/>
      <c r="I917" s="292"/>
      <c r="J917" s="116"/>
      <c r="K917" s="370"/>
      <c r="L917" s="370"/>
      <c r="M917" s="370"/>
      <c r="N917" s="371"/>
      <c r="O917" s="371"/>
      <c r="P917" s="371"/>
      <c r="Q917" s="371"/>
      <c r="R917" s="371"/>
      <c r="S917" s="371"/>
      <c r="T917" s="443"/>
      <c r="U917" s="539"/>
      <c r="V917" s="117"/>
      <c r="W917" s="118"/>
      <c r="X917" s="119"/>
      <c r="Y917" s="120"/>
      <c r="Z917" s="122"/>
      <c r="AA917" s="121"/>
      <c r="AB917" s="443"/>
      <c r="AC917" s="734"/>
      <c r="AD917" s="372"/>
      <c r="AE917" s="485"/>
      <c r="AF917" s="373" t="str">
        <f t="shared" si="244"/>
        <v/>
      </c>
      <c r="AG917" s="373" t="str">
        <f t="shared" si="245"/>
        <v/>
      </c>
      <c r="AH917" s="374" t="str">
        <f t="shared" si="246"/>
        <v/>
      </c>
      <c r="AI917" s="375" t="str">
        <f t="shared" si="247"/>
        <v/>
      </c>
      <c r="AJ917" s="375" t="str">
        <f t="shared" si="248"/>
        <v/>
      </c>
      <c r="AK917" s="375" t="str">
        <f t="shared" si="249"/>
        <v/>
      </c>
      <c r="AL917" s="375" t="str">
        <f t="shared" si="250"/>
        <v/>
      </c>
      <c r="AM917" s="375" t="str">
        <f t="shared" si="251"/>
        <v/>
      </c>
      <c r="AN917" s="376" t="str">
        <f>IF(AF917="","",IF(OR(AH917="",AH917="-"),"－",IF(OR(AM917=8,AM917=9),"",IF(OR(AJ917=3,AJ917=4,AJ917=5,AJ917=6),VLOOKUP(AH917,INDEX((係数_バス貨物_ガソリン,係数_バス貨物_CNG,係数_バス貨物_軽油,係数_バス貨物_メタノール,係数_バス貨物_LPG),MATCH(AL917,【参考】排出ガスレベル!$AI$4:$AI$671,1),1,AR917):INDEX((係数_バス貨物_ガソリン,係数_バス貨物_CNG,係数_バス貨物_軽油,係数_バス貨物_メタノール,係数_バス貨物_LPG),MATCH(AL917+1,【参考】排出ガスレベル!$AI$4:$AI$671,1)-1,5,AR917),2,FALSE),IF(OR(AJ917=1,AJ917=2),VLOOKUP(AH917,INDEX((係数_乗用_ガソリン,係数_乗用_CNG,係数_乗用_軽油,係数_乗用_メタノール,係数_乗用_LPG),1,1,AR917):INDEX((係数_乗用_ガソリン,係数_乗用_CNG,係数_乗用_軽油,係数_乗用_メタノール,係数_乗用_LPG),125,5,AR917),2,FALSE))))))</f>
        <v/>
      </c>
      <c r="AO917" s="376" t="str">
        <f>IF(T917="","",IF(OR(AH917="",AH917="-"),"－",IF(OR(AM917=8,AM917=9),"",IF(OR(AJ917=3,AJ917=4,AJ917=5,AJ917=6),VLOOKUP(AH917,INDEX((係数_バス貨物_ガソリン,係数_バス貨物_CNG,係数_バス貨物_軽油,係数_バス貨物_メタノール,係数_バス貨物_LPG),MATCH(AL917,【参考】排出ガスレベル!$AI$4:$AI$671,1),1,AR917):INDEX((係数_バス貨物_ガソリン,係数_バス貨物_CNG,係数_バス貨物_軽油,係数_バス貨物_メタノール,係数_バス貨物_LPG),MATCH(AL917+1,【参考】排出ガスレベル!$AI$4:$AI$671,1)-1,5,AR917),3,FALSE),IF(OR(AJ917=1,AJ917=2),VLOOKUP(AH917,INDEX((係数_乗用_ガソリン,係数_乗用_CNG,係数_乗用_軽油,係数_乗用_メタノール,係数_乗用_LPG),1,1,AR917):INDEX((係数_乗用_ガソリン,係数_乗用_CNG,係数_乗用_軽油,係数_乗用_メタノール,係数_乗用_LPG),125,5,AR917),3,FALSE))))))</f>
        <v/>
      </c>
      <c r="AP917" s="375" t="str">
        <f t="shared" si="252"/>
        <v/>
      </c>
      <c r="AQ917" s="444" t="str">
        <f t="shared" si="253"/>
        <v/>
      </c>
      <c r="AR917" s="375" t="str">
        <f t="shared" si="254"/>
        <v/>
      </c>
      <c r="AS917" s="377" t="str">
        <f t="shared" si="255"/>
        <v/>
      </c>
      <c r="AT917" s="378" t="str">
        <f t="shared" si="256"/>
        <v/>
      </c>
      <c r="AX917" s="625" t="b">
        <f t="shared" si="257"/>
        <v>0</v>
      </c>
      <c r="AY917" s="7" t="str">
        <f t="shared" si="258"/>
        <v>FALSEFALSEFALSE</v>
      </c>
      <c r="AZ917" s="626">
        <f t="shared" si="242"/>
        <v>0</v>
      </c>
      <c r="BA917" s="627" t="str">
        <f t="shared" si="259"/>
        <v/>
      </c>
      <c r="BB917" s="627">
        <f t="shared" si="243"/>
        <v>0</v>
      </c>
    </row>
    <row r="918" spans="1:54">
      <c r="A918" s="381">
        <v>861</v>
      </c>
      <c r="B918" s="117"/>
      <c r="C918" s="288"/>
      <c r="D918" s="289"/>
      <c r="E918" s="289"/>
      <c r="F918" s="290"/>
      <c r="G918" s="292"/>
      <c r="H918" s="116"/>
      <c r="I918" s="292"/>
      <c r="J918" s="116"/>
      <c r="K918" s="370"/>
      <c r="L918" s="370"/>
      <c r="M918" s="370"/>
      <c r="N918" s="371"/>
      <c r="O918" s="371"/>
      <c r="P918" s="371"/>
      <c r="Q918" s="371"/>
      <c r="R918" s="371"/>
      <c r="S918" s="371"/>
      <c r="T918" s="443"/>
      <c r="U918" s="539"/>
      <c r="V918" s="117"/>
      <c r="W918" s="118"/>
      <c r="X918" s="119"/>
      <c r="Y918" s="120"/>
      <c r="Z918" s="122"/>
      <c r="AA918" s="121"/>
      <c r="AB918" s="443"/>
      <c r="AC918" s="734"/>
      <c r="AD918" s="372"/>
      <c r="AE918" s="485"/>
      <c r="AF918" s="373" t="str">
        <f t="shared" si="244"/>
        <v/>
      </c>
      <c r="AG918" s="373" t="str">
        <f t="shared" si="245"/>
        <v/>
      </c>
      <c r="AH918" s="374" t="str">
        <f t="shared" si="246"/>
        <v/>
      </c>
      <c r="AI918" s="375" t="str">
        <f t="shared" si="247"/>
        <v/>
      </c>
      <c r="AJ918" s="375" t="str">
        <f t="shared" si="248"/>
        <v/>
      </c>
      <c r="AK918" s="375" t="str">
        <f t="shared" si="249"/>
        <v/>
      </c>
      <c r="AL918" s="375" t="str">
        <f t="shared" si="250"/>
        <v/>
      </c>
      <c r="AM918" s="375" t="str">
        <f t="shared" si="251"/>
        <v/>
      </c>
      <c r="AN918" s="376" t="str">
        <f>IF(AF918="","",IF(OR(AH918="",AH918="-"),"－",IF(OR(AM918=8,AM918=9),"",IF(OR(AJ918=3,AJ918=4,AJ918=5,AJ918=6),VLOOKUP(AH918,INDEX((係数_バス貨物_ガソリン,係数_バス貨物_CNG,係数_バス貨物_軽油,係数_バス貨物_メタノール,係数_バス貨物_LPG),MATCH(AL918,【参考】排出ガスレベル!$AI$4:$AI$671,1),1,AR918):INDEX((係数_バス貨物_ガソリン,係数_バス貨物_CNG,係数_バス貨物_軽油,係数_バス貨物_メタノール,係数_バス貨物_LPG),MATCH(AL918+1,【参考】排出ガスレベル!$AI$4:$AI$671,1)-1,5,AR918),2,FALSE),IF(OR(AJ918=1,AJ918=2),VLOOKUP(AH918,INDEX((係数_乗用_ガソリン,係数_乗用_CNG,係数_乗用_軽油,係数_乗用_メタノール,係数_乗用_LPG),1,1,AR918):INDEX((係数_乗用_ガソリン,係数_乗用_CNG,係数_乗用_軽油,係数_乗用_メタノール,係数_乗用_LPG),125,5,AR918),2,FALSE))))))</f>
        <v/>
      </c>
      <c r="AO918" s="376" t="str">
        <f>IF(T918="","",IF(OR(AH918="",AH918="-"),"－",IF(OR(AM918=8,AM918=9),"",IF(OR(AJ918=3,AJ918=4,AJ918=5,AJ918=6),VLOOKUP(AH918,INDEX((係数_バス貨物_ガソリン,係数_バス貨物_CNG,係数_バス貨物_軽油,係数_バス貨物_メタノール,係数_バス貨物_LPG),MATCH(AL918,【参考】排出ガスレベル!$AI$4:$AI$671,1),1,AR918):INDEX((係数_バス貨物_ガソリン,係数_バス貨物_CNG,係数_バス貨物_軽油,係数_バス貨物_メタノール,係数_バス貨物_LPG),MATCH(AL918+1,【参考】排出ガスレベル!$AI$4:$AI$671,1)-1,5,AR918),3,FALSE),IF(OR(AJ918=1,AJ918=2),VLOOKUP(AH918,INDEX((係数_乗用_ガソリン,係数_乗用_CNG,係数_乗用_軽油,係数_乗用_メタノール,係数_乗用_LPG),1,1,AR918):INDEX((係数_乗用_ガソリン,係数_乗用_CNG,係数_乗用_軽油,係数_乗用_メタノール,係数_乗用_LPG),125,5,AR918),3,FALSE))))))</f>
        <v/>
      </c>
      <c r="AP918" s="375" t="str">
        <f t="shared" si="252"/>
        <v/>
      </c>
      <c r="AQ918" s="444" t="str">
        <f t="shared" si="253"/>
        <v/>
      </c>
      <c r="AR918" s="375" t="str">
        <f t="shared" si="254"/>
        <v/>
      </c>
      <c r="AS918" s="377" t="str">
        <f t="shared" si="255"/>
        <v/>
      </c>
      <c r="AT918" s="378" t="str">
        <f t="shared" si="256"/>
        <v/>
      </c>
      <c r="AX918" s="625" t="b">
        <f t="shared" si="257"/>
        <v>0</v>
      </c>
      <c r="AY918" s="7" t="str">
        <f t="shared" si="258"/>
        <v>FALSEFALSEFALSE</v>
      </c>
      <c r="AZ918" s="626">
        <f t="shared" si="242"/>
        <v>0</v>
      </c>
      <c r="BA918" s="627" t="str">
        <f t="shared" si="259"/>
        <v/>
      </c>
      <c r="BB918" s="627">
        <f t="shared" si="243"/>
        <v>0</v>
      </c>
    </row>
    <row r="919" spans="1:54">
      <c r="A919" s="381">
        <v>862</v>
      </c>
      <c r="B919" s="117"/>
      <c r="C919" s="288"/>
      <c r="D919" s="289"/>
      <c r="E919" s="289"/>
      <c r="F919" s="290"/>
      <c r="G919" s="292"/>
      <c r="H919" s="116"/>
      <c r="I919" s="292"/>
      <c r="J919" s="116"/>
      <c r="K919" s="370"/>
      <c r="L919" s="370"/>
      <c r="M919" s="370"/>
      <c r="N919" s="371"/>
      <c r="O919" s="371"/>
      <c r="P919" s="371"/>
      <c r="Q919" s="371"/>
      <c r="R919" s="371"/>
      <c r="S919" s="371"/>
      <c r="T919" s="443"/>
      <c r="U919" s="539"/>
      <c r="V919" s="117"/>
      <c r="W919" s="118"/>
      <c r="X919" s="119"/>
      <c r="Y919" s="120"/>
      <c r="Z919" s="122"/>
      <c r="AA919" s="121"/>
      <c r="AB919" s="443"/>
      <c r="AC919" s="734"/>
      <c r="AD919" s="372"/>
      <c r="AE919" s="485"/>
      <c r="AF919" s="373" t="str">
        <f t="shared" si="244"/>
        <v/>
      </c>
      <c r="AG919" s="373" t="str">
        <f t="shared" si="245"/>
        <v/>
      </c>
      <c r="AH919" s="374" t="str">
        <f t="shared" si="246"/>
        <v/>
      </c>
      <c r="AI919" s="375" t="str">
        <f t="shared" si="247"/>
        <v/>
      </c>
      <c r="AJ919" s="375" t="str">
        <f t="shared" si="248"/>
        <v/>
      </c>
      <c r="AK919" s="375" t="str">
        <f t="shared" si="249"/>
        <v/>
      </c>
      <c r="AL919" s="375" t="str">
        <f t="shared" si="250"/>
        <v/>
      </c>
      <c r="AM919" s="375" t="str">
        <f t="shared" si="251"/>
        <v/>
      </c>
      <c r="AN919" s="376" t="str">
        <f>IF(AF919="","",IF(OR(AH919="",AH919="-"),"－",IF(OR(AM919=8,AM919=9),"",IF(OR(AJ919=3,AJ919=4,AJ919=5,AJ919=6),VLOOKUP(AH919,INDEX((係数_バス貨物_ガソリン,係数_バス貨物_CNG,係数_バス貨物_軽油,係数_バス貨物_メタノール,係数_バス貨物_LPG),MATCH(AL919,【参考】排出ガスレベル!$AI$4:$AI$671,1),1,AR919):INDEX((係数_バス貨物_ガソリン,係数_バス貨物_CNG,係数_バス貨物_軽油,係数_バス貨物_メタノール,係数_バス貨物_LPG),MATCH(AL919+1,【参考】排出ガスレベル!$AI$4:$AI$671,1)-1,5,AR919),2,FALSE),IF(OR(AJ919=1,AJ919=2),VLOOKUP(AH919,INDEX((係数_乗用_ガソリン,係数_乗用_CNG,係数_乗用_軽油,係数_乗用_メタノール,係数_乗用_LPG),1,1,AR919):INDEX((係数_乗用_ガソリン,係数_乗用_CNG,係数_乗用_軽油,係数_乗用_メタノール,係数_乗用_LPG),125,5,AR919),2,FALSE))))))</f>
        <v/>
      </c>
      <c r="AO919" s="376" t="str">
        <f>IF(T919="","",IF(OR(AH919="",AH919="-"),"－",IF(OR(AM919=8,AM919=9),"",IF(OR(AJ919=3,AJ919=4,AJ919=5,AJ919=6),VLOOKUP(AH919,INDEX((係数_バス貨物_ガソリン,係数_バス貨物_CNG,係数_バス貨物_軽油,係数_バス貨物_メタノール,係数_バス貨物_LPG),MATCH(AL919,【参考】排出ガスレベル!$AI$4:$AI$671,1),1,AR919):INDEX((係数_バス貨物_ガソリン,係数_バス貨物_CNG,係数_バス貨物_軽油,係数_バス貨物_メタノール,係数_バス貨物_LPG),MATCH(AL919+1,【参考】排出ガスレベル!$AI$4:$AI$671,1)-1,5,AR919),3,FALSE),IF(OR(AJ919=1,AJ919=2),VLOOKUP(AH919,INDEX((係数_乗用_ガソリン,係数_乗用_CNG,係数_乗用_軽油,係数_乗用_メタノール,係数_乗用_LPG),1,1,AR919):INDEX((係数_乗用_ガソリン,係数_乗用_CNG,係数_乗用_軽油,係数_乗用_メタノール,係数_乗用_LPG),125,5,AR919),3,FALSE))))))</f>
        <v/>
      </c>
      <c r="AP919" s="375" t="str">
        <f t="shared" si="252"/>
        <v/>
      </c>
      <c r="AQ919" s="444" t="str">
        <f t="shared" si="253"/>
        <v/>
      </c>
      <c r="AR919" s="375" t="str">
        <f t="shared" si="254"/>
        <v/>
      </c>
      <c r="AS919" s="377" t="str">
        <f t="shared" si="255"/>
        <v/>
      </c>
      <c r="AT919" s="378" t="str">
        <f t="shared" si="256"/>
        <v/>
      </c>
      <c r="AX919" s="625" t="b">
        <f t="shared" si="257"/>
        <v>0</v>
      </c>
      <c r="AY919" s="7" t="str">
        <f t="shared" si="258"/>
        <v>FALSEFALSEFALSE</v>
      </c>
      <c r="AZ919" s="626">
        <f t="shared" si="242"/>
        <v>0</v>
      </c>
      <c r="BA919" s="627" t="str">
        <f t="shared" si="259"/>
        <v/>
      </c>
      <c r="BB919" s="627">
        <f t="shared" si="243"/>
        <v>0</v>
      </c>
    </row>
    <row r="920" spans="1:54">
      <c r="A920" s="381">
        <v>863</v>
      </c>
      <c r="B920" s="117"/>
      <c r="C920" s="288"/>
      <c r="D920" s="289"/>
      <c r="E920" s="289"/>
      <c r="F920" s="290"/>
      <c r="G920" s="292"/>
      <c r="H920" s="116"/>
      <c r="I920" s="292"/>
      <c r="J920" s="116"/>
      <c r="K920" s="370"/>
      <c r="L920" s="370"/>
      <c r="M920" s="370"/>
      <c r="N920" s="371"/>
      <c r="O920" s="371"/>
      <c r="P920" s="371"/>
      <c r="Q920" s="371"/>
      <c r="R920" s="371"/>
      <c r="S920" s="371"/>
      <c r="T920" s="443"/>
      <c r="U920" s="539"/>
      <c r="V920" s="117"/>
      <c r="W920" s="118"/>
      <c r="X920" s="119"/>
      <c r="Y920" s="120"/>
      <c r="Z920" s="122"/>
      <c r="AA920" s="121"/>
      <c r="AB920" s="443"/>
      <c r="AC920" s="734"/>
      <c r="AD920" s="372"/>
      <c r="AE920" s="485"/>
      <c r="AF920" s="373" t="str">
        <f t="shared" si="244"/>
        <v/>
      </c>
      <c r="AG920" s="373" t="str">
        <f t="shared" si="245"/>
        <v/>
      </c>
      <c r="AH920" s="374" t="str">
        <f t="shared" si="246"/>
        <v/>
      </c>
      <c r="AI920" s="375" t="str">
        <f t="shared" si="247"/>
        <v/>
      </c>
      <c r="AJ920" s="375" t="str">
        <f t="shared" si="248"/>
        <v/>
      </c>
      <c r="AK920" s="375" t="str">
        <f t="shared" si="249"/>
        <v/>
      </c>
      <c r="AL920" s="375" t="str">
        <f t="shared" si="250"/>
        <v/>
      </c>
      <c r="AM920" s="375" t="str">
        <f t="shared" si="251"/>
        <v/>
      </c>
      <c r="AN920" s="376" t="str">
        <f>IF(AF920="","",IF(OR(AH920="",AH920="-"),"－",IF(OR(AM920=8,AM920=9),"",IF(OR(AJ920=3,AJ920=4,AJ920=5,AJ920=6),VLOOKUP(AH920,INDEX((係数_バス貨物_ガソリン,係数_バス貨物_CNG,係数_バス貨物_軽油,係数_バス貨物_メタノール,係数_バス貨物_LPG),MATCH(AL920,【参考】排出ガスレベル!$AI$4:$AI$671,1),1,AR920):INDEX((係数_バス貨物_ガソリン,係数_バス貨物_CNG,係数_バス貨物_軽油,係数_バス貨物_メタノール,係数_バス貨物_LPG),MATCH(AL920+1,【参考】排出ガスレベル!$AI$4:$AI$671,1)-1,5,AR920),2,FALSE),IF(OR(AJ920=1,AJ920=2),VLOOKUP(AH920,INDEX((係数_乗用_ガソリン,係数_乗用_CNG,係数_乗用_軽油,係数_乗用_メタノール,係数_乗用_LPG),1,1,AR920):INDEX((係数_乗用_ガソリン,係数_乗用_CNG,係数_乗用_軽油,係数_乗用_メタノール,係数_乗用_LPG),125,5,AR920),2,FALSE))))))</f>
        <v/>
      </c>
      <c r="AO920" s="376" t="str">
        <f>IF(T920="","",IF(OR(AH920="",AH920="-"),"－",IF(OR(AM920=8,AM920=9),"",IF(OR(AJ920=3,AJ920=4,AJ920=5,AJ920=6),VLOOKUP(AH920,INDEX((係数_バス貨物_ガソリン,係数_バス貨物_CNG,係数_バス貨物_軽油,係数_バス貨物_メタノール,係数_バス貨物_LPG),MATCH(AL920,【参考】排出ガスレベル!$AI$4:$AI$671,1),1,AR920):INDEX((係数_バス貨物_ガソリン,係数_バス貨物_CNG,係数_バス貨物_軽油,係数_バス貨物_メタノール,係数_バス貨物_LPG),MATCH(AL920+1,【参考】排出ガスレベル!$AI$4:$AI$671,1)-1,5,AR920),3,FALSE),IF(OR(AJ920=1,AJ920=2),VLOOKUP(AH920,INDEX((係数_乗用_ガソリン,係数_乗用_CNG,係数_乗用_軽油,係数_乗用_メタノール,係数_乗用_LPG),1,1,AR920):INDEX((係数_乗用_ガソリン,係数_乗用_CNG,係数_乗用_軽油,係数_乗用_メタノール,係数_乗用_LPG),125,5,AR920),3,FALSE))))))</f>
        <v/>
      </c>
      <c r="AP920" s="375" t="str">
        <f t="shared" si="252"/>
        <v/>
      </c>
      <c r="AQ920" s="444" t="str">
        <f t="shared" si="253"/>
        <v/>
      </c>
      <c r="AR920" s="375" t="str">
        <f t="shared" si="254"/>
        <v/>
      </c>
      <c r="AS920" s="377" t="str">
        <f t="shared" si="255"/>
        <v/>
      </c>
      <c r="AT920" s="378" t="str">
        <f t="shared" si="256"/>
        <v/>
      </c>
      <c r="AX920" s="625" t="b">
        <f t="shared" si="257"/>
        <v>0</v>
      </c>
      <c r="AY920" s="7" t="str">
        <f t="shared" si="258"/>
        <v>FALSEFALSEFALSE</v>
      </c>
      <c r="AZ920" s="626">
        <f t="shared" si="242"/>
        <v>0</v>
      </c>
      <c r="BA920" s="627" t="str">
        <f t="shared" si="259"/>
        <v/>
      </c>
      <c r="BB920" s="627">
        <f t="shared" si="243"/>
        <v>0</v>
      </c>
    </row>
    <row r="921" spans="1:54">
      <c r="A921" s="381">
        <v>864</v>
      </c>
      <c r="B921" s="117"/>
      <c r="C921" s="288"/>
      <c r="D921" s="289"/>
      <c r="E921" s="289"/>
      <c r="F921" s="290"/>
      <c r="G921" s="292"/>
      <c r="H921" s="116"/>
      <c r="I921" s="292"/>
      <c r="J921" s="116"/>
      <c r="K921" s="370"/>
      <c r="L921" s="370"/>
      <c r="M921" s="370"/>
      <c r="N921" s="371"/>
      <c r="O921" s="371"/>
      <c r="P921" s="371"/>
      <c r="Q921" s="371"/>
      <c r="R921" s="371"/>
      <c r="S921" s="371"/>
      <c r="T921" s="443"/>
      <c r="U921" s="539"/>
      <c r="V921" s="117"/>
      <c r="W921" s="118"/>
      <c r="X921" s="119"/>
      <c r="Y921" s="120"/>
      <c r="Z921" s="122"/>
      <c r="AA921" s="121"/>
      <c r="AB921" s="443"/>
      <c r="AC921" s="734"/>
      <c r="AD921" s="372"/>
      <c r="AE921" s="485"/>
      <c r="AF921" s="373" t="str">
        <f t="shared" si="244"/>
        <v/>
      </c>
      <c r="AG921" s="373" t="str">
        <f t="shared" si="245"/>
        <v/>
      </c>
      <c r="AH921" s="374" t="str">
        <f t="shared" si="246"/>
        <v/>
      </c>
      <c r="AI921" s="375" t="str">
        <f t="shared" si="247"/>
        <v/>
      </c>
      <c r="AJ921" s="375" t="str">
        <f t="shared" si="248"/>
        <v/>
      </c>
      <c r="AK921" s="375" t="str">
        <f t="shared" si="249"/>
        <v/>
      </c>
      <c r="AL921" s="375" t="str">
        <f t="shared" si="250"/>
        <v/>
      </c>
      <c r="AM921" s="375" t="str">
        <f t="shared" si="251"/>
        <v/>
      </c>
      <c r="AN921" s="376" t="str">
        <f>IF(AF921="","",IF(OR(AH921="",AH921="-"),"－",IF(OR(AM921=8,AM921=9),"",IF(OR(AJ921=3,AJ921=4,AJ921=5,AJ921=6),VLOOKUP(AH921,INDEX((係数_バス貨物_ガソリン,係数_バス貨物_CNG,係数_バス貨物_軽油,係数_バス貨物_メタノール,係数_バス貨物_LPG),MATCH(AL921,【参考】排出ガスレベル!$AI$4:$AI$671,1),1,AR921):INDEX((係数_バス貨物_ガソリン,係数_バス貨物_CNG,係数_バス貨物_軽油,係数_バス貨物_メタノール,係数_バス貨物_LPG),MATCH(AL921+1,【参考】排出ガスレベル!$AI$4:$AI$671,1)-1,5,AR921),2,FALSE),IF(OR(AJ921=1,AJ921=2),VLOOKUP(AH921,INDEX((係数_乗用_ガソリン,係数_乗用_CNG,係数_乗用_軽油,係数_乗用_メタノール,係数_乗用_LPG),1,1,AR921):INDEX((係数_乗用_ガソリン,係数_乗用_CNG,係数_乗用_軽油,係数_乗用_メタノール,係数_乗用_LPG),125,5,AR921),2,FALSE))))))</f>
        <v/>
      </c>
      <c r="AO921" s="376" t="str">
        <f>IF(T921="","",IF(OR(AH921="",AH921="-"),"－",IF(OR(AM921=8,AM921=9),"",IF(OR(AJ921=3,AJ921=4,AJ921=5,AJ921=6),VLOOKUP(AH921,INDEX((係数_バス貨物_ガソリン,係数_バス貨物_CNG,係数_バス貨物_軽油,係数_バス貨物_メタノール,係数_バス貨物_LPG),MATCH(AL921,【参考】排出ガスレベル!$AI$4:$AI$671,1),1,AR921):INDEX((係数_バス貨物_ガソリン,係数_バス貨物_CNG,係数_バス貨物_軽油,係数_バス貨物_メタノール,係数_バス貨物_LPG),MATCH(AL921+1,【参考】排出ガスレベル!$AI$4:$AI$671,1)-1,5,AR921),3,FALSE),IF(OR(AJ921=1,AJ921=2),VLOOKUP(AH921,INDEX((係数_乗用_ガソリン,係数_乗用_CNG,係数_乗用_軽油,係数_乗用_メタノール,係数_乗用_LPG),1,1,AR921):INDEX((係数_乗用_ガソリン,係数_乗用_CNG,係数_乗用_軽油,係数_乗用_メタノール,係数_乗用_LPG),125,5,AR921),3,FALSE))))))</f>
        <v/>
      </c>
      <c r="AP921" s="375" t="str">
        <f t="shared" si="252"/>
        <v/>
      </c>
      <c r="AQ921" s="444" t="str">
        <f t="shared" si="253"/>
        <v/>
      </c>
      <c r="AR921" s="375" t="str">
        <f t="shared" si="254"/>
        <v/>
      </c>
      <c r="AS921" s="377" t="str">
        <f t="shared" si="255"/>
        <v/>
      </c>
      <c r="AT921" s="378" t="str">
        <f t="shared" si="256"/>
        <v/>
      </c>
      <c r="AX921" s="625" t="b">
        <f t="shared" si="257"/>
        <v>0</v>
      </c>
      <c r="AY921" s="7" t="str">
        <f t="shared" si="258"/>
        <v>FALSEFALSEFALSE</v>
      </c>
      <c r="AZ921" s="626">
        <f t="shared" si="242"/>
        <v>0</v>
      </c>
      <c r="BA921" s="627" t="str">
        <f t="shared" si="259"/>
        <v/>
      </c>
      <c r="BB921" s="627">
        <f t="shared" si="243"/>
        <v>0</v>
      </c>
    </row>
    <row r="922" spans="1:54">
      <c r="A922" s="381">
        <v>865</v>
      </c>
      <c r="B922" s="117"/>
      <c r="C922" s="288"/>
      <c r="D922" s="289"/>
      <c r="E922" s="289"/>
      <c r="F922" s="290"/>
      <c r="G922" s="292"/>
      <c r="H922" s="116"/>
      <c r="I922" s="292"/>
      <c r="J922" s="116"/>
      <c r="K922" s="370"/>
      <c r="L922" s="370"/>
      <c r="M922" s="370"/>
      <c r="N922" s="371"/>
      <c r="O922" s="371"/>
      <c r="P922" s="371"/>
      <c r="Q922" s="371"/>
      <c r="R922" s="371"/>
      <c r="S922" s="371"/>
      <c r="T922" s="443"/>
      <c r="U922" s="539"/>
      <c r="V922" s="117"/>
      <c r="W922" s="118"/>
      <c r="X922" s="119"/>
      <c r="Y922" s="120"/>
      <c r="Z922" s="122"/>
      <c r="AA922" s="121"/>
      <c r="AB922" s="443"/>
      <c r="AC922" s="734"/>
      <c r="AD922" s="372"/>
      <c r="AE922" s="485"/>
      <c r="AF922" s="373" t="str">
        <f t="shared" si="244"/>
        <v/>
      </c>
      <c r="AG922" s="373" t="str">
        <f t="shared" si="245"/>
        <v/>
      </c>
      <c r="AH922" s="374" t="str">
        <f t="shared" si="246"/>
        <v/>
      </c>
      <c r="AI922" s="375" t="str">
        <f t="shared" si="247"/>
        <v/>
      </c>
      <c r="AJ922" s="375" t="str">
        <f t="shared" si="248"/>
        <v/>
      </c>
      <c r="AK922" s="375" t="str">
        <f t="shared" si="249"/>
        <v/>
      </c>
      <c r="AL922" s="375" t="str">
        <f t="shared" si="250"/>
        <v/>
      </c>
      <c r="AM922" s="375" t="str">
        <f t="shared" si="251"/>
        <v/>
      </c>
      <c r="AN922" s="376" t="str">
        <f>IF(AF922="","",IF(OR(AH922="",AH922="-"),"－",IF(OR(AM922=8,AM922=9),"",IF(OR(AJ922=3,AJ922=4,AJ922=5,AJ922=6),VLOOKUP(AH922,INDEX((係数_バス貨物_ガソリン,係数_バス貨物_CNG,係数_バス貨物_軽油,係数_バス貨物_メタノール,係数_バス貨物_LPG),MATCH(AL922,【参考】排出ガスレベル!$AI$4:$AI$671,1),1,AR922):INDEX((係数_バス貨物_ガソリン,係数_バス貨物_CNG,係数_バス貨物_軽油,係数_バス貨物_メタノール,係数_バス貨物_LPG),MATCH(AL922+1,【参考】排出ガスレベル!$AI$4:$AI$671,1)-1,5,AR922),2,FALSE),IF(OR(AJ922=1,AJ922=2),VLOOKUP(AH922,INDEX((係数_乗用_ガソリン,係数_乗用_CNG,係数_乗用_軽油,係数_乗用_メタノール,係数_乗用_LPG),1,1,AR922):INDEX((係数_乗用_ガソリン,係数_乗用_CNG,係数_乗用_軽油,係数_乗用_メタノール,係数_乗用_LPG),125,5,AR922),2,FALSE))))))</f>
        <v/>
      </c>
      <c r="AO922" s="376" t="str">
        <f>IF(T922="","",IF(OR(AH922="",AH922="-"),"－",IF(OR(AM922=8,AM922=9),"",IF(OR(AJ922=3,AJ922=4,AJ922=5,AJ922=6),VLOOKUP(AH922,INDEX((係数_バス貨物_ガソリン,係数_バス貨物_CNG,係数_バス貨物_軽油,係数_バス貨物_メタノール,係数_バス貨物_LPG),MATCH(AL922,【参考】排出ガスレベル!$AI$4:$AI$671,1),1,AR922):INDEX((係数_バス貨物_ガソリン,係数_バス貨物_CNG,係数_バス貨物_軽油,係数_バス貨物_メタノール,係数_バス貨物_LPG),MATCH(AL922+1,【参考】排出ガスレベル!$AI$4:$AI$671,1)-1,5,AR922),3,FALSE),IF(OR(AJ922=1,AJ922=2),VLOOKUP(AH922,INDEX((係数_乗用_ガソリン,係数_乗用_CNG,係数_乗用_軽油,係数_乗用_メタノール,係数_乗用_LPG),1,1,AR922):INDEX((係数_乗用_ガソリン,係数_乗用_CNG,係数_乗用_軽油,係数_乗用_メタノール,係数_乗用_LPG),125,5,AR922),3,FALSE))))))</f>
        <v/>
      </c>
      <c r="AP922" s="375" t="str">
        <f t="shared" si="252"/>
        <v/>
      </c>
      <c r="AQ922" s="444" t="str">
        <f t="shared" si="253"/>
        <v/>
      </c>
      <c r="AR922" s="375" t="str">
        <f t="shared" si="254"/>
        <v/>
      </c>
      <c r="AS922" s="377" t="str">
        <f t="shared" si="255"/>
        <v/>
      </c>
      <c r="AT922" s="378" t="str">
        <f t="shared" si="256"/>
        <v/>
      </c>
      <c r="AX922" s="625" t="b">
        <f t="shared" si="257"/>
        <v>0</v>
      </c>
      <c r="AY922" s="7" t="str">
        <f t="shared" si="258"/>
        <v>FALSEFALSEFALSE</v>
      </c>
      <c r="AZ922" s="626">
        <f t="shared" si="242"/>
        <v>0</v>
      </c>
      <c r="BA922" s="627" t="str">
        <f t="shared" si="259"/>
        <v/>
      </c>
      <c r="BB922" s="627">
        <f t="shared" si="243"/>
        <v>0</v>
      </c>
    </row>
    <row r="923" spans="1:54">
      <c r="A923" s="381">
        <v>866</v>
      </c>
      <c r="B923" s="117"/>
      <c r="C923" s="288"/>
      <c r="D923" s="289"/>
      <c r="E923" s="289"/>
      <c r="F923" s="290"/>
      <c r="G923" s="292"/>
      <c r="H923" s="116"/>
      <c r="I923" s="292"/>
      <c r="J923" s="116"/>
      <c r="K923" s="370"/>
      <c r="L923" s="370"/>
      <c r="M923" s="370"/>
      <c r="N923" s="371"/>
      <c r="O923" s="371"/>
      <c r="P923" s="371"/>
      <c r="Q923" s="371"/>
      <c r="R923" s="371"/>
      <c r="S923" s="371"/>
      <c r="T923" s="443"/>
      <c r="U923" s="539"/>
      <c r="V923" s="117"/>
      <c r="W923" s="118"/>
      <c r="X923" s="119"/>
      <c r="Y923" s="120"/>
      <c r="Z923" s="122"/>
      <c r="AA923" s="121"/>
      <c r="AB923" s="443"/>
      <c r="AC923" s="734"/>
      <c r="AD923" s="372"/>
      <c r="AE923" s="485"/>
      <c r="AF923" s="373" t="str">
        <f t="shared" si="244"/>
        <v/>
      </c>
      <c r="AG923" s="373" t="str">
        <f t="shared" si="245"/>
        <v/>
      </c>
      <c r="AH923" s="374" t="str">
        <f t="shared" si="246"/>
        <v/>
      </c>
      <c r="AI923" s="375" t="str">
        <f t="shared" si="247"/>
        <v/>
      </c>
      <c r="AJ923" s="375" t="str">
        <f t="shared" si="248"/>
        <v/>
      </c>
      <c r="AK923" s="375" t="str">
        <f t="shared" si="249"/>
        <v/>
      </c>
      <c r="AL923" s="375" t="str">
        <f t="shared" si="250"/>
        <v/>
      </c>
      <c r="AM923" s="375" t="str">
        <f t="shared" si="251"/>
        <v/>
      </c>
      <c r="AN923" s="376" t="str">
        <f>IF(AF923="","",IF(OR(AH923="",AH923="-"),"－",IF(OR(AM923=8,AM923=9),"",IF(OR(AJ923=3,AJ923=4,AJ923=5,AJ923=6),VLOOKUP(AH923,INDEX((係数_バス貨物_ガソリン,係数_バス貨物_CNG,係数_バス貨物_軽油,係数_バス貨物_メタノール,係数_バス貨物_LPG),MATCH(AL923,【参考】排出ガスレベル!$AI$4:$AI$671,1),1,AR923):INDEX((係数_バス貨物_ガソリン,係数_バス貨物_CNG,係数_バス貨物_軽油,係数_バス貨物_メタノール,係数_バス貨物_LPG),MATCH(AL923+1,【参考】排出ガスレベル!$AI$4:$AI$671,1)-1,5,AR923),2,FALSE),IF(OR(AJ923=1,AJ923=2),VLOOKUP(AH923,INDEX((係数_乗用_ガソリン,係数_乗用_CNG,係数_乗用_軽油,係数_乗用_メタノール,係数_乗用_LPG),1,1,AR923):INDEX((係数_乗用_ガソリン,係数_乗用_CNG,係数_乗用_軽油,係数_乗用_メタノール,係数_乗用_LPG),125,5,AR923),2,FALSE))))))</f>
        <v/>
      </c>
      <c r="AO923" s="376" t="str">
        <f>IF(T923="","",IF(OR(AH923="",AH923="-"),"－",IF(OR(AM923=8,AM923=9),"",IF(OR(AJ923=3,AJ923=4,AJ923=5,AJ923=6),VLOOKUP(AH923,INDEX((係数_バス貨物_ガソリン,係数_バス貨物_CNG,係数_バス貨物_軽油,係数_バス貨物_メタノール,係数_バス貨物_LPG),MATCH(AL923,【参考】排出ガスレベル!$AI$4:$AI$671,1),1,AR923):INDEX((係数_バス貨物_ガソリン,係数_バス貨物_CNG,係数_バス貨物_軽油,係数_バス貨物_メタノール,係数_バス貨物_LPG),MATCH(AL923+1,【参考】排出ガスレベル!$AI$4:$AI$671,1)-1,5,AR923),3,FALSE),IF(OR(AJ923=1,AJ923=2),VLOOKUP(AH923,INDEX((係数_乗用_ガソリン,係数_乗用_CNG,係数_乗用_軽油,係数_乗用_メタノール,係数_乗用_LPG),1,1,AR923):INDEX((係数_乗用_ガソリン,係数_乗用_CNG,係数_乗用_軽油,係数_乗用_メタノール,係数_乗用_LPG),125,5,AR923),3,FALSE))))))</f>
        <v/>
      </c>
      <c r="AP923" s="375" t="str">
        <f t="shared" si="252"/>
        <v/>
      </c>
      <c r="AQ923" s="444" t="str">
        <f t="shared" si="253"/>
        <v/>
      </c>
      <c r="AR923" s="375" t="str">
        <f t="shared" si="254"/>
        <v/>
      </c>
      <c r="AS923" s="377" t="str">
        <f t="shared" si="255"/>
        <v/>
      </c>
      <c r="AT923" s="378" t="str">
        <f t="shared" si="256"/>
        <v/>
      </c>
      <c r="AX923" s="625" t="b">
        <f t="shared" si="257"/>
        <v>0</v>
      </c>
      <c r="AY923" s="7" t="str">
        <f t="shared" si="258"/>
        <v>FALSEFALSEFALSE</v>
      </c>
      <c r="AZ923" s="626">
        <f t="shared" si="242"/>
        <v>0</v>
      </c>
      <c r="BA923" s="627" t="str">
        <f t="shared" si="259"/>
        <v/>
      </c>
      <c r="BB923" s="627">
        <f t="shared" si="243"/>
        <v>0</v>
      </c>
    </row>
    <row r="924" spans="1:54">
      <c r="A924" s="381">
        <v>867</v>
      </c>
      <c r="B924" s="117"/>
      <c r="C924" s="288"/>
      <c r="D924" s="289"/>
      <c r="E924" s="289"/>
      <c r="F924" s="290"/>
      <c r="G924" s="292"/>
      <c r="H924" s="116"/>
      <c r="I924" s="292"/>
      <c r="J924" s="116"/>
      <c r="K924" s="370"/>
      <c r="L924" s="370"/>
      <c r="M924" s="370"/>
      <c r="N924" s="371"/>
      <c r="O924" s="371"/>
      <c r="P924" s="371"/>
      <c r="Q924" s="371"/>
      <c r="R924" s="371"/>
      <c r="S924" s="371"/>
      <c r="T924" s="443"/>
      <c r="U924" s="539"/>
      <c r="V924" s="117"/>
      <c r="W924" s="118"/>
      <c r="X924" s="119"/>
      <c r="Y924" s="120"/>
      <c r="Z924" s="122"/>
      <c r="AA924" s="121"/>
      <c r="AB924" s="443"/>
      <c r="AC924" s="734"/>
      <c r="AD924" s="372"/>
      <c r="AE924" s="485"/>
      <c r="AF924" s="373" t="str">
        <f t="shared" si="244"/>
        <v/>
      </c>
      <c r="AG924" s="373" t="str">
        <f t="shared" si="245"/>
        <v/>
      </c>
      <c r="AH924" s="374" t="str">
        <f t="shared" si="246"/>
        <v/>
      </c>
      <c r="AI924" s="375" t="str">
        <f t="shared" si="247"/>
        <v/>
      </c>
      <c r="AJ924" s="375" t="str">
        <f t="shared" si="248"/>
        <v/>
      </c>
      <c r="AK924" s="375" t="str">
        <f t="shared" si="249"/>
        <v/>
      </c>
      <c r="AL924" s="375" t="str">
        <f t="shared" si="250"/>
        <v/>
      </c>
      <c r="AM924" s="375" t="str">
        <f t="shared" si="251"/>
        <v/>
      </c>
      <c r="AN924" s="376" t="str">
        <f>IF(AF924="","",IF(OR(AH924="",AH924="-"),"－",IF(OR(AM924=8,AM924=9),"",IF(OR(AJ924=3,AJ924=4,AJ924=5,AJ924=6),VLOOKUP(AH924,INDEX((係数_バス貨物_ガソリン,係数_バス貨物_CNG,係数_バス貨物_軽油,係数_バス貨物_メタノール,係数_バス貨物_LPG),MATCH(AL924,【参考】排出ガスレベル!$AI$4:$AI$671,1),1,AR924):INDEX((係数_バス貨物_ガソリン,係数_バス貨物_CNG,係数_バス貨物_軽油,係数_バス貨物_メタノール,係数_バス貨物_LPG),MATCH(AL924+1,【参考】排出ガスレベル!$AI$4:$AI$671,1)-1,5,AR924),2,FALSE),IF(OR(AJ924=1,AJ924=2),VLOOKUP(AH924,INDEX((係数_乗用_ガソリン,係数_乗用_CNG,係数_乗用_軽油,係数_乗用_メタノール,係数_乗用_LPG),1,1,AR924):INDEX((係数_乗用_ガソリン,係数_乗用_CNG,係数_乗用_軽油,係数_乗用_メタノール,係数_乗用_LPG),125,5,AR924),2,FALSE))))))</f>
        <v/>
      </c>
      <c r="AO924" s="376" t="str">
        <f>IF(T924="","",IF(OR(AH924="",AH924="-"),"－",IF(OR(AM924=8,AM924=9),"",IF(OR(AJ924=3,AJ924=4,AJ924=5,AJ924=6),VLOOKUP(AH924,INDEX((係数_バス貨物_ガソリン,係数_バス貨物_CNG,係数_バス貨物_軽油,係数_バス貨物_メタノール,係数_バス貨物_LPG),MATCH(AL924,【参考】排出ガスレベル!$AI$4:$AI$671,1),1,AR924):INDEX((係数_バス貨物_ガソリン,係数_バス貨物_CNG,係数_バス貨物_軽油,係数_バス貨物_メタノール,係数_バス貨物_LPG),MATCH(AL924+1,【参考】排出ガスレベル!$AI$4:$AI$671,1)-1,5,AR924),3,FALSE),IF(OR(AJ924=1,AJ924=2),VLOOKUP(AH924,INDEX((係数_乗用_ガソリン,係数_乗用_CNG,係数_乗用_軽油,係数_乗用_メタノール,係数_乗用_LPG),1,1,AR924):INDEX((係数_乗用_ガソリン,係数_乗用_CNG,係数_乗用_軽油,係数_乗用_メタノール,係数_乗用_LPG),125,5,AR924),3,FALSE))))))</f>
        <v/>
      </c>
      <c r="AP924" s="375" t="str">
        <f t="shared" si="252"/>
        <v/>
      </c>
      <c r="AQ924" s="444" t="str">
        <f t="shared" si="253"/>
        <v/>
      </c>
      <c r="AR924" s="375" t="str">
        <f t="shared" si="254"/>
        <v/>
      </c>
      <c r="AS924" s="377" t="str">
        <f t="shared" si="255"/>
        <v/>
      </c>
      <c r="AT924" s="378" t="str">
        <f t="shared" si="256"/>
        <v/>
      </c>
      <c r="AX924" s="625" t="b">
        <f t="shared" si="257"/>
        <v>0</v>
      </c>
      <c r="AY924" s="7" t="str">
        <f t="shared" si="258"/>
        <v>FALSEFALSEFALSE</v>
      </c>
      <c r="AZ924" s="626">
        <f t="shared" si="242"/>
        <v>0</v>
      </c>
      <c r="BA924" s="627" t="str">
        <f t="shared" si="259"/>
        <v/>
      </c>
      <c r="BB924" s="627">
        <f t="shared" si="243"/>
        <v>0</v>
      </c>
    </row>
    <row r="925" spans="1:54">
      <c r="A925" s="381">
        <v>868</v>
      </c>
      <c r="B925" s="117"/>
      <c r="C925" s="288"/>
      <c r="D925" s="289"/>
      <c r="E925" s="289"/>
      <c r="F925" s="290"/>
      <c r="G925" s="292"/>
      <c r="H925" s="116"/>
      <c r="I925" s="292"/>
      <c r="J925" s="116"/>
      <c r="K925" s="370"/>
      <c r="L925" s="370"/>
      <c r="M925" s="370"/>
      <c r="N925" s="371"/>
      <c r="O925" s="371"/>
      <c r="P925" s="371"/>
      <c r="Q925" s="371"/>
      <c r="R925" s="371"/>
      <c r="S925" s="371"/>
      <c r="T925" s="443"/>
      <c r="U925" s="539"/>
      <c r="V925" s="117"/>
      <c r="W925" s="118"/>
      <c r="X925" s="119"/>
      <c r="Y925" s="120"/>
      <c r="Z925" s="122"/>
      <c r="AA925" s="121"/>
      <c r="AB925" s="443"/>
      <c r="AC925" s="734"/>
      <c r="AD925" s="372"/>
      <c r="AE925" s="485"/>
      <c r="AF925" s="373" t="str">
        <f t="shared" si="244"/>
        <v/>
      </c>
      <c r="AG925" s="373" t="str">
        <f t="shared" si="245"/>
        <v/>
      </c>
      <c r="AH925" s="374" t="str">
        <f t="shared" si="246"/>
        <v/>
      </c>
      <c r="AI925" s="375" t="str">
        <f t="shared" si="247"/>
        <v/>
      </c>
      <c r="AJ925" s="375" t="str">
        <f t="shared" si="248"/>
        <v/>
      </c>
      <c r="AK925" s="375" t="str">
        <f t="shared" si="249"/>
        <v/>
      </c>
      <c r="AL925" s="375" t="str">
        <f t="shared" si="250"/>
        <v/>
      </c>
      <c r="AM925" s="375" t="str">
        <f t="shared" si="251"/>
        <v/>
      </c>
      <c r="AN925" s="376" t="str">
        <f>IF(AF925="","",IF(OR(AH925="",AH925="-"),"－",IF(OR(AM925=8,AM925=9),"",IF(OR(AJ925=3,AJ925=4,AJ925=5,AJ925=6),VLOOKUP(AH925,INDEX((係数_バス貨物_ガソリン,係数_バス貨物_CNG,係数_バス貨物_軽油,係数_バス貨物_メタノール,係数_バス貨物_LPG),MATCH(AL925,【参考】排出ガスレベル!$AI$4:$AI$671,1),1,AR925):INDEX((係数_バス貨物_ガソリン,係数_バス貨物_CNG,係数_バス貨物_軽油,係数_バス貨物_メタノール,係数_バス貨物_LPG),MATCH(AL925+1,【参考】排出ガスレベル!$AI$4:$AI$671,1)-1,5,AR925),2,FALSE),IF(OR(AJ925=1,AJ925=2),VLOOKUP(AH925,INDEX((係数_乗用_ガソリン,係数_乗用_CNG,係数_乗用_軽油,係数_乗用_メタノール,係数_乗用_LPG),1,1,AR925):INDEX((係数_乗用_ガソリン,係数_乗用_CNG,係数_乗用_軽油,係数_乗用_メタノール,係数_乗用_LPG),125,5,AR925),2,FALSE))))))</f>
        <v/>
      </c>
      <c r="AO925" s="376" t="str">
        <f>IF(T925="","",IF(OR(AH925="",AH925="-"),"－",IF(OR(AM925=8,AM925=9),"",IF(OR(AJ925=3,AJ925=4,AJ925=5,AJ925=6),VLOOKUP(AH925,INDEX((係数_バス貨物_ガソリン,係数_バス貨物_CNG,係数_バス貨物_軽油,係数_バス貨物_メタノール,係数_バス貨物_LPG),MATCH(AL925,【参考】排出ガスレベル!$AI$4:$AI$671,1),1,AR925):INDEX((係数_バス貨物_ガソリン,係数_バス貨物_CNG,係数_バス貨物_軽油,係数_バス貨物_メタノール,係数_バス貨物_LPG),MATCH(AL925+1,【参考】排出ガスレベル!$AI$4:$AI$671,1)-1,5,AR925),3,FALSE),IF(OR(AJ925=1,AJ925=2),VLOOKUP(AH925,INDEX((係数_乗用_ガソリン,係数_乗用_CNG,係数_乗用_軽油,係数_乗用_メタノール,係数_乗用_LPG),1,1,AR925):INDEX((係数_乗用_ガソリン,係数_乗用_CNG,係数_乗用_軽油,係数_乗用_メタノール,係数_乗用_LPG),125,5,AR925),3,FALSE))))))</f>
        <v/>
      </c>
      <c r="AP925" s="375" t="str">
        <f t="shared" si="252"/>
        <v/>
      </c>
      <c r="AQ925" s="444" t="str">
        <f t="shared" si="253"/>
        <v/>
      </c>
      <c r="AR925" s="375" t="str">
        <f t="shared" si="254"/>
        <v/>
      </c>
      <c r="AS925" s="377" t="str">
        <f t="shared" si="255"/>
        <v/>
      </c>
      <c r="AT925" s="378" t="str">
        <f t="shared" si="256"/>
        <v/>
      </c>
      <c r="AX925" s="625" t="b">
        <f t="shared" si="257"/>
        <v>0</v>
      </c>
      <c r="AY925" s="7" t="str">
        <f t="shared" si="258"/>
        <v>FALSEFALSEFALSE</v>
      </c>
      <c r="AZ925" s="626">
        <f t="shared" si="242"/>
        <v>0</v>
      </c>
      <c r="BA925" s="627" t="str">
        <f t="shared" si="259"/>
        <v/>
      </c>
      <c r="BB925" s="627">
        <f t="shared" si="243"/>
        <v>0</v>
      </c>
    </row>
    <row r="926" spans="1:54">
      <c r="A926" s="381">
        <v>869</v>
      </c>
      <c r="B926" s="117"/>
      <c r="C926" s="288"/>
      <c r="D926" s="289"/>
      <c r="E926" s="289"/>
      <c r="F926" s="290"/>
      <c r="G926" s="292"/>
      <c r="H926" s="116"/>
      <c r="I926" s="292"/>
      <c r="J926" s="116"/>
      <c r="K926" s="370"/>
      <c r="L926" s="370"/>
      <c r="M926" s="370"/>
      <c r="N926" s="371"/>
      <c r="O926" s="371"/>
      <c r="P926" s="371"/>
      <c r="Q926" s="371"/>
      <c r="R926" s="371"/>
      <c r="S926" s="371"/>
      <c r="T926" s="443"/>
      <c r="U926" s="539"/>
      <c r="V926" s="117"/>
      <c r="W926" s="118"/>
      <c r="X926" s="119"/>
      <c r="Y926" s="120"/>
      <c r="Z926" s="122"/>
      <c r="AA926" s="121"/>
      <c r="AB926" s="443"/>
      <c r="AC926" s="734"/>
      <c r="AD926" s="372"/>
      <c r="AE926" s="485"/>
      <c r="AF926" s="373" t="str">
        <f t="shared" si="244"/>
        <v/>
      </c>
      <c r="AG926" s="373" t="str">
        <f t="shared" si="245"/>
        <v/>
      </c>
      <c r="AH926" s="374" t="str">
        <f t="shared" si="246"/>
        <v/>
      </c>
      <c r="AI926" s="375" t="str">
        <f t="shared" si="247"/>
        <v/>
      </c>
      <c r="AJ926" s="375" t="str">
        <f t="shared" si="248"/>
        <v/>
      </c>
      <c r="AK926" s="375" t="str">
        <f t="shared" si="249"/>
        <v/>
      </c>
      <c r="AL926" s="375" t="str">
        <f t="shared" si="250"/>
        <v/>
      </c>
      <c r="AM926" s="375" t="str">
        <f t="shared" si="251"/>
        <v/>
      </c>
      <c r="AN926" s="376" t="str">
        <f>IF(AF926="","",IF(OR(AH926="",AH926="-"),"－",IF(OR(AM926=8,AM926=9),"",IF(OR(AJ926=3,AJ926=4,AJ926=5,AJ926=6),VLOOKUP(AH926,INDEX((係数_バス貨物_ガソリン,係数_バス貨物_CNG,係数_バス貨物_軽油,係数_バス貨物_メタノール,係数_バス貨物_LPG),MATCH(AL926,【参考】排出ガスレベル!$AI$4:$AI$671,1),1,AR926):INDEX((係数_バス貨物_ガソリン,係数_バス貨物_CNG,係数_バス貨物_軽油,係数_バス貨物_メタノール,係数_バス貨物_LPG),MATCH(AL926+1,【参考】排出ガスレベル!$AI$4:$AI$671,1)-1,5,AR926),2,FALSE),IF(OR(AJ926=1,AJ926=2),VLOOKUP(AH926,INDEX((係数_乗用_ガソリン,係数_乗用_CNG,係数_乗用_軽油,係数_乗用_メタノール,係数_乗用_LPG),1,1,AR926):INDEX((係数_乗用_ガソリン,係数_乗用_CNG,係数_乗用_軽油,係数_乗用_メタノール,係数_乗用_LPG),125,5,AR926),2,FALSE))))))</f>
        <v/>
      </c>
      <c r="AO926" s="376" t="str">
        <f>IF(T926="","",IF(OR(AH926="",AH926="-"),"－",IF(OR(AM926=8,AM926=9),"",IF(OR(AJ926=3,AJ926=4,AJ926=5,AJ926=6),VLOOKUP(AH926,INDEX((係数_バス貨物_ガソリン,係数_バス貨物_CNG,係数_バス貨物_軽油,係数_バス貨物_メタノール,係数_バス貨物_LPG),MATCH(AL926,【参考】排出ガスレベル!$AI$4:$AI$671,1),1,AR926):INDEX((係数_バス貨物_ガソリン,係数_バス貨物_CNG,係数_バス貨物_軽油,係数_バス貨物_メタノール,係数_バス貨物_LPG),MATCH(AL926+1,【参考】排出ガスレベル!$AI$4:$AI$671,1)-1,5,AR926),3,FALSE),IF(OR(AJ926=1,AJ926=2),VLOOKUP(AH926,INDEX((係数_乗用_ガソリン,係数_乗用_CNG,係数_乗用_軽油,係数_乗用_メタノール,係数_乗用_LPG),1,1,AR926):INDEX((係数_乗用_ガソリン,係数_乗用_CNG,係数_乗用_軽油,係数_乗用_メタノール,係数_乗用_LPG),125,5,AR926),3,FALSE))))))</f>
        <v/>
      </c>
      <c r="AP926" s="375" t="str">
        <f t="shared" si="252"/>
        <v/>
      </c>
      <c r="AQ926" s="444" t="str">
        <f t="shared" si="253"/>
        <v/>
      </c>
      <c r="AR926" s="375" t="str">
        <f t="shared" si="254"/>
        <v/>
      </c>
      <c r="AS926" s="377" t="str">
        <f t="shared" si="255"/>
        <v/>
      </c>
      <c r="AT926" s="378" t="str">
        <f t="shared" si="256"/>
        <v/>
      </c>
      <c r="AX926" s="625" t="b">
        <f t="shared" si="257"/>
        <v>0</v>
      </c>
      <c r="AY926" s="7" t="str">
        <f t="shared" si="258"/>
        <v>FALSEFALSEFALSE</v>
      </c>
      <c r="AZ926" s="626">
        <f t="shared" si="242"/>
        <v>0</v>
      </c>
      <c r="BA926" s="627" t="str">
        <f t="shared" si="259"/>
        <v/>
      </c>
      <c r="BB926" s="627">
        <f t="shared" si="243"/>
        <v>0</v>
      </c>
    </row>
    <row r="927" spans="1:54">
      <c r="A927" s="381">
        <v>870</v>
      </c>
      <c r="B927" s="117"/>
      <c r="C927" s="288"/>
      <c r="D927" s="289"/>
      <c r="E927" s="289"/>
      <c r="F927" s="290"/>
      <c r="G927" s="292"/>
      <c r="H927" s="116"/>
      <c r="I927" s="292"/>
      <c r="J927" s="116"/>
      <c r="K927" s="370"/>
      <c r="L927" s="370"/>
      <c r="M927" s="370"/>
      <c r="N927" s="371"/>
      <c r="O927" s="371"/>
      <c r="P927" s="371"/>
      <c r="Q927" s="371"/>
      <c r="R927" s="371"/>
      <c r="S927" s="371"/>
      <c r="T927" s="443"/>
      <c r="U927" s="539"/>
      <c r="V927" s="117"/>
      <c r="W927" s="118"/>
      <c r="X927" s="119"/>
      <c r="Y927" s="120"/>
      <c r="Z927" s="122"/>
      <c r="AA927" s="121"/>
      <c r="AB927" s="443"/>
      <c r="AC927" s="734"/>
      <c r="AD927" s="372"/>
      <c r="AE927" s="485"/>
      <c r="AF927" s="373" t="str">
        <f t="shared" si="244"/>
        <v/>
      </c>
      <c r="AG927" s="373" t="str">
        <f t="shared" si="245"/>
        <v/>
      </c>
      <c r="AH927" s="374" t="str">
        <f t="shared" si="246"/>
        <v/>
      </c>
      <c r="AI927" s="375" t="str">
        <f t="shared" si="247"/>
        <v/>
      </c>
      <c r="AJ927" s="375" t="str">
        <f t="shared" si="248"/>
        <v/>
      </c>
      <c r="AK927" s="375" t="str">
        <f t="shared" si="249"/>
        <v/>
      </c>
      <c r="AL927" s="375" t="str">
        <f t="shared" si="250"/>
        <v/>
      </c>
      <c r="AM927" s="375" t="str">
        <f t="shared" si="251"/>
        <v/>
      </c>
      <c r="AN927" s="376" t="str">
        <f>IF(AF927="","",IF(OR(AH927="",AH927="-"),"－",IF(OR(AM927=8,AM927=9),"",IF(OR(AJ927=3,AJ927=4,AJ927=5,AJ927=6),VLOOKUP(AH927,INDEX((係数_バス貨物_ガソリン,係数_バス貨物_CNG,係数_バス貨物_軽油,係数_バス貨物_メタノール,係数_バス貨物_LPG),MATCH(AL927,【参考】排出ガスレベル!$AI$4:$AI$671,1),1,AR927):INDEX((係数_バス貨物_ガソリン,係数_バス貨物_CNG,係数_バス貨物_軽油,係数_バス貨物_メタノール,係数_バス貨物_LPG),MATCH(AL927+1,【参考】排出ガスレベル!$AI$4:$AI$671,1)-1,5,AR927),2,FALSE),IF(OR(AJ927=1,AJ927=2),VLOOKUP(AH927,INDEX((係数_乗用_ガソリン,係数_乗用_CNG,係数_乗用_軽油,係数_乗用_メタノール,係数_乗用_LPG),1,1,AR927):INDEX((係数_乗用_ガソリン,係数_乗用_CNG,係数_乗用_軽油,係数_乗用_メタノール,係数_乗用_LPG),125,5,AR927),2,FALSE))))))</f>
        <v/>
      </c>
      <c r="AO927" s="376" t="str">
        <f>IF(T927="","",IF(OR(AH927="",AH927="-"),"－",IF(OR(AM927=8,AM927=9),"",IF(OR(AJ927=3,AJ927=4,AJ927=5,AJ927=6),VLOOKUP(AH927,INDEX((係数_バス貨物_ガソリン,係数_バス貨物_CNG,係数_バス貨物_軽油,係数_バス貨物_メタノール,係数_バス貨物_LPG),MATCH(AL927,【参考】排出ガスレベル!$AI$4:$AI$671,1),1,AR927):INDEX((係数_バス貨物_ガソリン,係数_バス貨物_CNG,係数_バス貨物_軽油,係数_バス貨物_メタノール,係数_バス貨物_LPG),MATCH(AL927+1,【参考】排出ガスレベル!$AI$4:$AI$671,1)-1,5,AR927),3,FALSE),IF(OR(AJ927=1,AJ927=2),VLOOKUP(AH927,INDEX((係数_乗用_ガソリン,係数_乗用_CNG,係数_乗用_軽油,係数_乗用_メタノール,係数_乗用_LPG),1,1,AR927):INDEX((係数_乗用_ガソリン,係数_乗用_CNG,係数_乗用_軽油,係数_乗用_メタノール,係数_乗用_LPG),125,5,AR927),3,FALSE))))))</f>
        <v/>
      </c>
      <c r="AP927" s="375" t="str">
        <f t="shared" si="252"/>
        <v/>
      </c>
      <c r="AQ927" s="444" t="str">
        <f t="shared" si="253"/>
        <v/>
      </c>
      <c r="AR927" s="375" t="str">
        <f t="shared" si="254"/>
        <v/>
      </c>
      <c r="AS927" s="377" t="str">
        <f t="shared" si="255"/>
        <v/>
      </c>
      <c r="AT927" s="378" t="str">
        <f t="shared" si="256"/>
        <v/>
      </c>
      <c r="AX927" s="625" t="b">
        <f t="shared" si="257"/>
        <v>0</v>
      </c>
      <c r="AY927" s="7" t="str">
        <f t="shared" si="258"/>
        <v>FALSEFALSEFALSE</v>
      </c>
      <c r="AZ927" s="626">
        <f t="shared" si="242"/>
        <v>0</v>
      </c>
      <c r="BA927" s="627" t="str">
        <f t="shared" si="259"/>
        <v/>
      </c>
      <c r="BB927" s="627">
        <f t="shared" si="243"/>
        <v>0</v>
      </c>
    </row>
    <row r="928" spans="1:54">
      <c r="A928" s="381">
        <v>871</v>
      </c>
      <c r="B928" s="117"/>
      <c r="C928" s="288"/>
      <c r="D928" s="289"/>
      <c r="E928" s="289"/>
      <c r="F928" s="290"/>
      <c r="G928" s="292"/>
      <c r="H928" s="116"/>
      <c r="I928" s="292"/>
      <c r="J928" s="116"/>
      <c r="K928" s="370"/>
      <c r="L928" s="370"/>
      <c r="M928" s="370"/>
      <c r="N928" s="371"/>
      <c r="O928" s="371"/>
      <c r="P928" s="371"/>
      <c r="Q928" s="371"/>
      <c r="R928" s="371"/>
      <c r="S928" s="371"/>
      <c r="T928" s="443"/>
      <c r="U928" s="539"/>
      <c r="V928" s="117"/>
      <c r="W928" s="118"/>
      <c r="X928" s="119"/>
      <c r="Y928" s="120"/>
      <c r="Z928" s="122"/>
      <c r="AA928" s="121"/>
      <c r="AB928" s="443"/>
      <c r="AC928" s="734"/>
      <c r="AD928" s="372"/>
      <c r="AE928" s="485"/>
      <c r="AF928" s="373" t="str">
        <f t="shared" si="244"/>
        <v/>
      </c>
      <c r="AG928" s="373" t="str">
        <f t="shared" si="245"/>
        <v/>
      </c>
      <c r="AH928" s="374" t="str">
        <f t="shared" si="246"/>
        <v/>
      </c>
      <c r="AI928" s="375" t="str">
        <f t="shared" si="247"/>
        <v/>
      </c>
      <c r="AJ928" s="375" t="str">
        <f t="shared" si="248"/>
        <v/>
      </c>
      <c r="AK928" s="375" t="str">
        <f t="shared" si="249"/>
        <v/>
      </c>
      <c r="AL928" s="375" t="str">
        <f t="shared" si="250"/>
        <v/>
      </c>
      <c r="AM928" s="375" t="str">
        <f t="shared" si="251"/>
        <v/>
      </c>
      <c r="AN928" s="376" t="str">
        <f>IF(AF928="","",IF(OR(AH928="",AH928="-"),"－",IF(OR(AM928=8,AM928=9),"",IF(OR(AJ928=3,AJ928=4,AJ928=5,AJ928=6),VLOOKUP(AH928,INDEX((係数_バス貨物_ガソリン,係数_バス貨物_CNG,係数_バス貨物_軽油,係数_バス貨物_メタノール,係数_バス貨物_LPG),MATCH(AL928,【参考】排出ガスレベル!$AI$4:$AI$671,1),1,AR928):INDEX((係数_バス貨物_ガソリン,係数_バス貨物_CNG,係数_バス貨物_軽油,係数_バス貨物_メタノール,係数_バス貨物_LPG),MATCH(AL928+1,【参考】排出ガスレベル!$AI$4:$AI$671,1)-1,5,AR928),2,FALSE),IF(OR(AJ928=1,AJ928=2),VLOOKUP(AH928,INDEX((係数_乗用_ガソリン,係数_乗用_CNG,係数_乗用_軽油,係数_乗用_メタノール,係数_乗用_LPG),1,1,AR928):INDEX((係数_乗用_ガソリン,係数_乗用_CNG,係数_乗用_軽油,係数_乗用_メタノール,係数_乗用_LPG),125,5,AR928),2,FALSE))))))</f>
        <v/>
      </c>
      <c r="AO928" s="376" t="str">
        <f>IF(T928="","",IF(OR(AH928="",AH928="-"),"－",IF(OR(AM928=8,AM928=9),"",IF(OR(AJ928=3,AJ928=4,AJ928=5,AJ928=6),VLOOKUP(AH928,INDEX((係数_バス貨物_ガソリン,係数_バス貨物_CNG,係数_バス貨物_軽油,係数_バス貨物_メタノール,係数_バス貨物_LPG),MATCH(AL928,【参考】排出ガスレベル!$AI$4:$AI$671,1),1,AR928):INDEX((係数_バス貨物_ガソリン,係数_バス貨物_CNG,係数_バス貨物_軽油,係数_バス貨物_メタノール,係数_バス貨物_LPG),MATCH(AL928+1,【参考】排出ガスレベル!$AI$4:$AI$671,1)-1,5,AR928),3,FALSE),IF(OR(AJ928=1,AJ928=2),VLOOKUP(AH928,INDEX((係数_乗用_ガソリン,係数_乗用_CNG,係数_乗用_軽油,係数_乗用_メタノール,係数_乗用_LPG),1,1,AR928):INDEX((係数_乗用_ガソリン,係数_乗用_CNG,係数_乗用_軽油,係数_乗用_メタノール,係数_乗用_LPG),125,5,AR928),3,FALSE))))))</f>
        <v/>
      </c>
      <c r="AP928" s="375" t="str">
        <f t="shared" si="252"/>
        <v/>
      </c>
      <c r="AQ928" s="444" t="str">
        <f t="shared" si="253"/>
        <v/>
      </c>
      <c r="AR928" s="375" t="str">
        <f t="shared" si="254"/>
        <v/>
      </c>
      <c r="AS928" s="377" t="str">
        <f t="shared" si="255"/>
        <v/>
      </c>
      <c r="AT928" s="378" t="str">
        <f t="shared" si="256"/>
        <v/>
      </c>
      <c r="AX928" s="625" t="b">
        <f t="shared" si="257"/>
        <v>0</v>
      </c>
      <c r="AY928" s="7" t="str">
        <f t="shared" si="258"/>
        <v>FALSEFALSEFALSE</v>
      </c>
      <c r="AZ928" s="626">
        <f t="shared" si="242"/>
        <v>0</v>
      </c>
      <c r="BA928" s="627" t="str">
        <f t="shared" si="259"/>
        <v/>
      </c>
      <c r="BB928" s="627">
        <f t="shared" si="243"/>
        <v>0</v>
      </c>
    </row>
    <row r="929" spans="1:54">
      <c r="A929" s="381">
        <v>872</v>
      </c>
      <c r="B929" s="117"/>
      <c r="C929" s="288"/>
      <c r="D929" s="289"/>
      <c r="E929" s="289"/>
      <c r="F929" s="290"/>
      <c r="G929" s="292"/>
      <c r="H929" s="116"/>
      <c r="I929" s="292"/>
      <c r="J929" s="116"/>
      <c r="K929" s="370"/>
      <c r="L929" s="370"/>
      <c r="M929" s="370"/>
      <c r="N929" s="371"/>
      <c r="O929" s="371"/>
      <c r="P929" s="371"/>
      <c r="Q929" s="371"/>
      <c r="R929" s="371"/>
      <c r="S929" s="371"/>
      <c r="T929" s="443"/>
      <c r="U929" s="539"/>
      <c r="V929" s="117"/>
      <c r="W929" s="118"/>
      <c r="X929" s="119"/>
      <c r="Y929" s="120"/>
      <c r="Z929" s="122"/>
      <c r="AA929" s="121"/>
      <c r="AB929" s="443"/>
      <c r="AC929" s="734"/>
      <c r="AD929" s="372"/>
      <c r="AE929" s="485"/>
      <c r="AF929" s="373" t="str">
        <f t="shared" si="244"/>
        <v/>
      </c>
      <c r="AG929" s="373" t="str">
        <f t="shared" si="245"/>
        <v/>
      </c>
      <c r="AH929" s="374" t="str">
        <f t="shared" si="246"/>
        <v/>
      </c>
      <c r="AI929" s="375" t="str">
        <f t="shared" si="247"/>
        <v/>
      </c>
      <c r="AJ929" s="375" t="str">
        <f t="shared" si="248"/>
        <v/>
      </c>
      <c r="AK929" s="375" t="str">
        <f t="shared" si="249"/>
        <v/>
      </c>
      <c r="AL929" s="375" t="str">
        <f t="shared" si="250"/>
        <v/>
      </c>
      <c r="AM929" s="375" t="str">
        <f t="shared" si="251"/>
        <v/>
      </c>
      <c r="AN929" s="376" t="str">
        <f>IF(AF929="","",IF(OR(AH929="",AH929="-"),"－",IF(OR(AM929=8,AM929=9),"",IF(OR(AJ929=3,AJ929=4,AJ929=5,AJ929=6),VLOOKUP(AH929,INDEX((係数_バス貨物_ガソリン,係数_バス貨物_CNG,係数_バス貨物_軽油,係数_バス貨物_メタノール,係数_バス貨物_LPG),MATCH(AL929,【参考】排出ガスレベル!$AI$4:$AI$671,1),1,AR929):INDEX((係数_バス貨物_ガソリン,係数_バス貨物_CNG,係数_バス貨物_軽油,係数_バス貨物_メタノール,係数_バス貨物_LPG),MATCH(AL929+1,【参考】排出ガスレベル!$AI$4:$AI$671,1)-1,5,AR929),2,FALSE),IF(OR(AJ929=1,AJ929=2),VLOOKUP(AH929,INDEX((係数_乗用_ガソリン,係数_乗用_CNG,係数_乗用_軽油,係数_乗用_メタノール,係数_乗用_LPG),1,1,AR929):INDEX((係数_乗用_ガソリン,係数_乗用_CNG,係数_乗用_軽油,係数_乗用_メタノール,係数_乗用_LPG),125,5,AR929),2,FALSE))))))</f>
        <v/>
      </c>
      <c r="AO929" s="376" t="str">
        <f>IF(T929="","",IF(OR(AH929="",AH929="-"),"－",IF(OR(AM929=8,AM929=9),"",IF(OR(AJ929=3,AJ929=4,AJ929=5,AJ929=6),VLOOKUP(AH929,INDEX((係数_バス貨物_ガソリン,係数_バス貨物_CNG,係数_バス貨物_軽油,係数_バス貨物_メタノール,係数_バス貨物_LPG),MATCH(AL929,【参考】排出ガスレベル!$AI$4:$AI$671,1),1,AR929):INDEX((係数_バス貨物_ガソリン,係数_バス貨物_CNG,係数_バス貨物_軽油,係数_バス貨物_メタノール,係数_バス貨物_LPG),MATCH(AL929+1,【参考】排出ガスレベル!$AI$4:$AI$671,1)-1,5,AR929),3,FALSE),IF(OR(AJ929=1,AJ929=2),VLOOKUP(AH929,INDEX((係数_乗用_ガソリン,係数_乗用_CNG,係数_乗用_軽油,係数_乗用_メタノール,係数_乗用_LPG),1,1,AR929):INDEX((係数_乗用_ガソリン,係数_乗用_CNG,係数_乗用_軽油,係数_乗用_メタノール,係数_乗用_LPG),125,5,AR929),3,FALSE))))))</f>
        <v/>
      </c>
      <c r="AP929" s="375" t="str">
        <f t="shared" si="252"/>
        <v/>
      </c>
      <c r="AQ929" s="444" t="str">
        <f t="shared" si="253"/>
        <v/>
      </c>
      <c r="AR929" s="375" t="str">
        <f t="shared" si="254"/>
        <v/>
      </c>
      <c r="AS929" s="377" t="str">
        <f t="shared" si="255"/>
        <v/>
      </c>
      <c r="AT929" s="378" t="str">
        <f t="shared" si="256"/>
        <v/>
      </c>
      <c r="AX929" s="625" t="b">
        <f t="shared" si="257"/>
        <v>0</v>
      </c>
      <c r="AY929" s="7" t="str">
        <f t="shared" si="258"/>
        <v>FALSEFALSEFALSE</v>
      </c>
      <c r="AZ929" s="626">
        <f t="shared" si="242"/>
        <v>0</v>
      </c>
      <c r="BA929" s="627" t="str">
        <f t="shared" si="259"/>
        <v/>
      </c>
      <c r="BB929" s="627">
        <f t="shared" si="243"/>
        <v>0</v>
      </c>
    </row>
    <row r="930" spans="1:54">
      <c r="A930" s="381">
        <v>873</v>
      </c>
      <c r="B930" s="117"/>
      <c r="C930" s="288"/>
      <c r="D930" s="289"/>
      <c r="E930" s="289"/>
      <c r="F930" s="290"/>
      <c r="G930" s="292"/>
      <c r="H930" s="116"/>
      <c r="I930" s="292"/>
      <c r="J930" s="116"/>
      <c r="K930" s="370"/>
      <c r="L930" s="370"/>
      <c r="M930" s="370"/>
      <c r="N930" s="371"/>
      <c r="O930" s="371"/>
      <c r="P930" s="371"/>
      <c r="Q930" s="371"/>
      <c r="R930" s="371"/>
      <c r="S930" s="371"/>
      <c r="T930" s="443"/>
      <c r="U930" s="539"/>
      <c r="V930" s="117"/>
      <c r="W930" s="118"/>
      <c r="X930" s="119"/>
      <c r="Y930" s="120"/>
      <c r="Z930" s="122"/>
      <c r="AA930" s="121"/>
      <c r="AB930" s="443"/>
      <c r="AC930" s="734"/>
      <c r="AD930" s="372"/>
      <c r="AE930" s="485"/>
      <c r="AF930" s="373" t="str">
        <f t="shared" si="244"/>
        <v/>
      </c>
      <c r="AG930" s="373" t="str">
        <f t="shared" si="245"/>
        <v/>
      </c>
      <c r="AH930" s="374" t="str">
        <f t="shared" si="246"/>
        <v/>
      </c>
      <c r="AI930" s="375" t="str">
        <f t="shared" si="247"/>
        <v/>
      </c>
      <c r="AJ930" s="375" t="str">
        <f t="shared" si="248"/>
        <v/>
      </c>
      <c r="AK930" s="375" t="str">
        <f t="shared" si="249"/>
        <v/>
      </c>
      <c r="AL930" s="375" t="str">
        <f t="shared" si="250"/>
        <v/>
      </c>
      <c r="AM930" s="375" t="str">
        <f t="shared" si="251"/>
        <v/>
      </c>
      <c r="AN930" s="376" t="str">
        <f>IF(AF930="","",IF(OR(AH930="",AH930="-"),"－",IF(OR(AM930=8,AM930=9),"",IF(OR(AJ930=3,AJ930=4,AJ930=5,AJ930=6),VLOOKUP(AH930,INDEX((係数_バス貨物_ガソリン,係数_バス貨物_CNG,係数_バス貨物_軽油,係数_バス貨物_メタノール,係数_バス貨物_LPG),MATCH(AL930,【参考】排出ガスレベル!$AI$4:$AI$671,1),1,AR930):INDEX((係数_バス貨物_ガソリン,係数_バス貨物_CNG,係数_バス貨物_軽油,係数_バス貨物_メタノール,係数_バス貨物_LPG),MATCH(AL930+1,【参考】排出ガスレベル!$AI$4:$AI$671,1)-1,5,AR930),2,FALSE),IF(OR(AJ930=1,AJ930=2),VLOOKUP(AH930,INDEX((係数_乗用_ガソリン,係数_乗用_CNG,係数_乗用_軽油,係数_乗用_メタノール,係数_乗用_LPG),1,1,AR930):INDEX((係数_乗用_ガソリン,係数_乗用_CNG,係数_乗用_軽油,係数_乗用_メタノール,係数_乗用_LPG),125,5,AR930),2,FALSE))))))</f>
        <v/>
      </c>
      <c r="AO930" s="376" t="str">
        <f>IF(T930="","",IF(OR(AH930="",AH930="-"),"－",IF(OR(AM930=8,AM930=9),"",IF(OR(AJ930=3,AJ930=4,AJ930=5,AJ930=6),VLOOKUP(AH930,INDEX((係数_バス貨物_ガソリン,係数_バス貨物_CNG,係数_バス貨物_軽油,係数_バス貨物_メタノール,係数_バス貨物_LPG),MATCH(AL930,【参考】排出ガスレベル!$AI$4:$AI$671,1),1,AR930):INDEX((係数_バス貨物_ガソリン,係数_バス貨物_CNG,係数_バス貨物_軽油,係数_バス貨物_メタノール,係数_バス貨物_LPG),MATCH(AL930+1,【参考】排出ガスレベル!$AI$4:$AI$671,1)-1,5,AR930),3,FALSE),IF(OR(AJ930=1,AJ930=2),VLOOKUP(AH930,INDEX((係数_乗用_ガソリン,係数_乗用_CNG,係数_乗用_軽油,係数_乗用_メタノール,係数_乗用_LPG),1,1,AR930):INDEX((係数_乗用_ガソリン,係数_乗用_CNG,係数_乗用_軽油,係数_乗用_メタノール,係数_乗用_LPG),125,5,AR930),3,FALSE))))))</f>
        <v/>
      </c>
      <c r="AP930" s="375" t="str">
        <f t="shared" si="252"/>
        <v/>
      </c>
      <c r="AQ930" s="444" t="str">
        <f t="shared" si="253"/>
        <v/>
      </c>
      <c r="AR930" s="375" t="str">
        <f t="shared" si="254"/>
        <v/>
      </c>
      <c r="AS930" s="377" t="str">
        <f t="shared" si="255"/>
        <v/>
      </c>
      <c r="AT930" s="378" t="str">
        <f t="shared" si="256"/>
        <v/>
      </c>
      <c r="AX930" s="625" t="b">
        <f t="shared" si="257"/>
        <v>0</v>
      </c>
      <c r="AY930" s="7" t="str">
        <f t="shared" si="258"/>
        <v>FALSEFALSEFALSE</v>
      </c>
      <c r="AZ930" s="626">
        <f t="shared" si="242"/>
        <v>0</v>
      </c>
      <c r="BA930" s="627" t="str">
        <f t="shared" si="259"/>
        <v/>
      </c>
      <c r="BB930" s="627">
        <f t="shared" si="243"/>
        <v>0</v>
      </c>
    </row>
    <row r="931" spans="1:54">
      <c r="A931" s="381">
        <v>874</v>
      </c>
      <c r="B931" s="117"/>
      <c r="C931" s="288"/>
      <c r="D931" s="289"/>
      <c r="E931" s="289"/>
      <c r="F931" s="290"/>
      <c r="G931" s="292"/>
      <c r="H931" s="116"/>
      <c r="I931" s="292"/>
      <c r="J931" s="116"/>
      <c r="K931" s="370"/>
      <c r="L931" s="370"/>
      <c r="M931" s="370"/>
      <c r="N931" s="371"/>
      <c r="O931" s="371"/>
      <c r="P931" s="371"/>
      <c r="Q931" s="371"/>
      <c r="R931" s="371"/>
      <c r="S931" s="371"/>
      <c r="T931" s="443"/>
      <c r="U931" s="539"/>
      <c r="V931" s="117"/>
      <c r="W931" s="118"/>
      <c r="X931" s="119"/>
      <c r="Y931" s="120"/>
      <c r="Z931" s="122"/>
      <c r="AA931" s="121"/>
      <c r="AB931" s="443"/>
      <c r="AC931" s="734"/>
      <c r="AD931" s="372"/>
      <c r="AE931" s="485"/>
      <c r="AF931" s="373" t="str">
        <f t="shared" si="244"/>
        <v/>
      </c>
      <c r="AG931" s="373" t="str">
        <f t="shared" si="245"/>
        <v/>
      </c>
      <c r="AH931" s="374" t="str">
        <f t="shared" si="246"/>
        <v/>
      </c>
      <c r="AI931" s="375" t="str">
        <f t="shared" si="247"/>
        <v/>
      </c>
      <c r="AJ931" s="375" t="str">
        <f t="shared" si="248"/>
        <v/>
      </c>
      <c r="AK931" s="375" t="str">
        <f t="shared" si="249"/>
        <v/>
      </c>
      <c r="AL931" s="375" t="str">
        <f t="shared" si="250"/>
        <v/>
      </c>
      <c r="AM931" s="375" t="str">
        <f t="shared" si="251"/>
        <v/>
      </c>
      <c r="AN931" s="376" t="str">
        <f>IF(AF931="","",IF(OR(AH931="",AH931="-"),"－",IF(OR(AM931=8,AM931=9),"",IF(OR(AJ931=3,AJ931=4,AJ931=5,AJ931=6),VLOOKUP(AH931,INDEX((係数_バス貨物_ガソリン,係数_バス貨物_CNG,係数_バス貨物_軽油,係数_バス貨物_メタノール,係数_バス貨物_LPG),MATCH(AL931,【参考】排出ガスレベル!$AI$4:$AI$671,1),1,AR931):INDEX((係数_バス貨物_ガソリン,係数_バス貨物_CNG,係数_バス貨物_軽油,係数_バス貨物_メタノール,係数_バス貨物_LPG),MATCH(AL931+1,【参考】排出ガスレベル!$AI$4:$AI$671,1)-1,5,AR931),2,FALSE),IF(OR(AJ931=1,AJ931=2),VLOOKUP(AH931,INDEX((係数_乗用_ガソリン,係数_乗用_CNG,係数_乗用_軽油,係数_乗用_メタノール,係数_乗用_LPG),1,1,AR931):INDEX((係数_乗用_ガソリン,係数_乗用_CNG,係数_乗用_軽油,係数_乗用_メタノール,係数_乗用_LPG),125,5,AR931),2,FALSE))))))</f>
        <v/>
      </c>
      <c r="AO931" s="376" t="str">
        <f>IF(T931="","",IF(OR(AH931="",AH931="-"),"－",IF(OR(AM931=8,AM931=9),"",IF(OR(AJ931=3,AJ931=4,AJ931=5,AJ931=6),VLOOKUP(AH931,INDEX((係数_バス貨物_ガソリン,係数_バス貨物_CNG,係数_バス貨物_軽油,係数_バス貨物_メタノール,係数_バス貨物_LPG),MATCH(AL931,【参考】排出ガスレベル!$AI$4:$AI$671,1),1,AR931):INDEX((係数_バス貨物_ガソリン,係数_バス貨物_CNG,係数_バス貨物_軽油,係数_バス貨物_メタノール,係数_バス貨物_LPG),MATCH(AL931+1,【参考】排出ガスレベル!$AI$4:$AI$671,1)-1,5,AR931),3,FALSE),IF(OR(AJ931=1,AJ931=2),VLOOKUP(AH931,INDEX((係数_乗用_ガソリン,係数_乗用_CNG,係数_乗用_軽油,係数_乗用_メタノール,係数_乗用_LPG),1,1,AR931):INDEX((係数_乗用_ガソリン,係数_乗用_CNG,係数_乗用_軽油,係数_乗用_メタノール,係数_乗用_LPG),125,5,AR931),3,FALSE))))))</f>
        <v/>
      </c>
      <c r="AP931" s="375" t="str">
        <f t="shared" si="252"/>
        <v/>
      </c>
      <c r="AQ931" s="444" t="str">
        <f t="shared" si="253"/>
        <v/>
      </c>
      <c r="AR931" s="375" t="str">
        <f t="shared" si="254"/>
        <v/>
      </c>
      <c r="AS931" s="377" t="str">
        <f t="shared" si="255"/>
        <v/>
      </c>
      <c r="AT931" s="378" t="str">
        <f t="shared" si="256"/>
        <v/>
      </c>
      <c r="AX931" s="625" t="b">
        <f t="shared" si="257"/>
        <v>0</v>
      </c>
      <c r="AY931" s="7" t="str">
        <f t="shared" si="258"/>
        <v>FALSEFALSEFALSE</v>
      </c>
      <c r="AZ931" s="626">
        <f t="shared" si="242"/>
        <v>0</v>
      </c>
      <c r="BA931" s="627" t="str">
        <f t="shared" si="259"/>
        <v/>
      </c>
      <c r="BB931" s="627">
        <f t="shared" si="243"/>
        <v>0</v>
      </c>
    </row>
    <row r="932" spans="1:54">
      <c r="A932" s="381">
        <v>875</v>
      </c>
      <c r="B932" s="117"/>
      <c r="C932" s="288"/>
      <c r="D932" s="289"/>
      <c r="E932" s="289"/>
      <c r="F932" s="290"/>
      <c r="G932" s="292"/>
      <c r="H932" s="116"/>
      <c r="I932" s="292"/>
      <c r="J932" s="116"/>
      <c r="K932" s="370"/>
      <c r="L932" s="370"/>
      <c r="M932" s="370"/>
      <c r="N932" s="371"/>
      <c r="O932" s="371"/>
      <c r="P932" s="371"/>
      <c r="Q932" s="371"/>
      <c r="R932" s="371"/>
      <c r="S932" s="371"/>
      <c r="T932" s="443"/>
      <c r="U932" s="539"/>
      <c r="V932" s="117"/>
      <c r="W932" s="118"/>
      <c r="X932" s="119"/>
      <c r="Y932" s="120"/>
      <c r="Z932" s="122"/>
      <c r="AA932" s="121"/>
      <c r="AB932" s="443"/>
      <c r="AC932" s="734"/>
      <c r="AD932" s="372"/>
      <c r="AE932" s="485"/>
      <c r="AF932" s="373" t="str">
        <f t="shared" si="244"/>
        <v/>
      </c>
      <c r="AG932" s="373" t="str">
        <f t="shared" si="245"/>
        <v/>
      </c>
      <c r="AH932" s="374" t="str">
        <f t="shared" si="246"/>
        <v/>
      </c>
      <c r="AI932" s="375" t="str">
        <f t="shared" si="247"/>
        <v/>
      </c>
      <c r="AJ932" s="375" t="str">
        <f t="shared" si="248"/>
        <v/>
      </c>
      <c r="AK932" s="375" t="str">
        <f t="shared" si="249"/>
        <v/>
      </c>
      <c r="AL932" s="375" t="str">
        <f t="shared" si="250"/>
        <v/>
      </c>
      <c r="AM932" s="375" t="str">
        <f t="shared" si="251"/>
        <v/>
      </c>
      <c r="AN932" s="376" t="str">
        <f>IF(AF932="","",IF(OR(AH932="",AH932="-"),"－",IF(OR(AM932=8,AM932=9),"",IF(OR(AJ932=3,AJ932=4,AJ932=5,AJ932=6),VLOOKUP(AH932,INDEX((係数_バス貨物_ガソリン,係数_バス貨物_CNG,係数_バス貨物_軽油,係数_バス貨物_メタノール,係数_バス貨物_LPG),MATCH(AL932,【参考】排出ガスレベル!$AI$4:$AI$671,1),1,AR932):INDEX((係数_バス貨物_ガソリン,係数_バス貨物_CNG,係数_バス貨物_軽油,係数_バス貨物_メタノール,係数_バス貨物_LPG),MATCH(AL932+1,【参考】排出ガスレベル!$AI$4:$AI$671,1)-1,5,AR932),2,FALSE),IF(OR(AJ932=1,AJ932=2),VLOOKUP(AH932,INDEX((係数_乗用_ガソリン,係数_乗用_CNG,係数_乗用_軽油,係数_乗用_メタノール,係数_乗用_LPG),1,1,AR932):INDEX((係数_乗用_ガソリン,係数_乗用_CNG,係数_乗用_軽油,係数_乗用_メタノール,係数_乗用_LPG),125,5,AR932),2,FALSE))))))</f>
        <v/>
      </c>
      <c r="AO932" s="376" t="str">
        <f>IF(T932="","",IF(OR(AH932="",AH932="-"),"－",IF(OR(AM932=8,AM932=9),"",IF(OR(AJ932=3,AJ932=4,AJ932=5,AJ932=6),VLOOKUP(AH932,INDEX((係数_バス貨物_ガソリン,係数_バス貨物_CNG,係数_バス貨物_軽油,係数_バス貨物_メタノール,係数_バス貨物_LPG),MATCH(AL932,【参考】排出ガスレベル!$AI$4:$AI$671,1),1,AR932):INDEX((係数_バス貨物_ガソリン,係数_バス貨物_CNG,係数_バス貨物_軽油,係数_バス貨物_メタノール,係数_バス貨物_LPG),MATCH(AL932+1,【参考】排出ガスレベル!$AI$4:$AI$671,1)-1,5,AR932),3,FALSE),IF(OR(AJ932=1,AJ932=2),VLOOKUP(AH932,INDEX((係数_乗用_ガソリン,係数_乗用_CNG,係数_乗用_軽油,係数_乗用_メタノール,係数_乗用_LPG),1,1,AR932):INDEX((係数_乗用_ガソリン,係数_乗用_CNG,係数_乗用_軽油,係数_乗用_メタノール,係数_乗用_LPG),125,5,AR932),3,FALSE))))))</f>
        <v/>
      </c>
      <c r="AP932" s="375" t="str">
        <f t="shared" si="252"/>
        <v/>
      </c>
      <c r="AQ932" s="444" t="str">
        <f t="shared" si="253"/>
        <v/>
      </c>
      <c r="AR932" s="375" t="str">
        <f t="shared" si="254"/>
        <v/>
      </c>
      <c r="AS932" s="377" t="str">
        <f t="shared" si="255"/>
        <v/>
      </c>
      <c r="AT932" s="378" t="str">
        <f t="shared" si="256"/>
        <v/>
      </c>
      <c r="AX932" s="625" t="b">
        <f t="shared" si="257"/>
        <v>0</v>
      </c>
      <c r="AY932" s="7" t="str">
        <f t="shared" si="258"/>
        <v>FALSEFALSEFALSE</v>
      </c>
      <c r="AZ932" s="626">
        <f t="shared" si="242"/>
        <v>0</v>
      </c>
      <c r="BA932" s="627" t="str">
        <f t="shared" si="259"/>
        <v/>
      </c>
      <c r="BB932" s="627">
        <f t="shared" si="243"/>
        <v>0</v>
      </c>
    </row>
    <row r="933" spans="1:54">
      <c r="A933" s="381">
        <v>876</v>
      </c>
      <c r="B933" s="117"/>
      <c r="C933" s="288"/>
      <c r="D933" s="289"/>
      <c r="E933" s="289"/>
      <c r="F933" s="290"/>
      <c r="G933" s="292"/>
      <c r="H933" s="116"/>
      <c r="I933" s="292"/>
      <c r="J933" s="116"/>
      <c r="K933" s="370"/>
      <c r="L933" s="370"/>
      <c r="M933" s="370"/>
      <c r="N933" s="371"/>
      <c r="O933" s="371"/>
      <c r="P933" s="371"/>
      <c r="Q933" s="371"/>
      <c r="R933" s="371"/>
      <c r="S933" s="371"/>
      <c r="T933" s="443"/>
      <c r="U933" s="539"/>
      <c r="V933" s="117"/>
      <c r="W933" s="118"/>
      <c r="X933" s="119"/>
      <c r="Y933" s="120"/>
      <c r="Z933" s="122"/>
      <c r="AA933" s="121"/>
      <c r="AB933" s="443"/>
      <c r="AC933" s="734"/>
      <c r="AD933" s="372"/>
      <c r="AE933" s="485"/>
      <c r="AF933" s="373" t="str">
        <f t="shared" si="244"/>
        <v/>
      </c>
      <c r="AG933" s="373" t="str">
        <f t="shared" si="245"/>
        <v/>
      </c>
      <c r="AH933" s="374" t="str">
        <f t="shared" si="246"/>
        <v/>
      </c>
      <c r="AI933" s="375" t="str">
        <f t="shared" si="247"/>
        <v/>
      </c>
      <c r="AJ933" s="375" t="str">
        <f t="shared" si="248"/>
        <v/>
      </c>
      <c r="AK933" s="375" t="str">
        <f t="shared" si="249"/>
        <v/>
      </c>
      <c r="AL933" s="375" t="str">
        <f t="shared" si="250"/>
        <v/>
      </c>
      <c r="AM933" s="375" t="str">
        <f t="shared" si="251"/>
        <v/>
      </c>
      <c r="AN933" s="376" t="str">
        <f>IF(AF933="","",IF(OR(AH933="",AH933="-"),"－",IF(OR(AM933=8,AM933=9),"",IF(OR(AJ933=3,AJ933=4,AJ933=5,AJ933=6),VLOOKUP(AH933,INDEX((係数_バス貨物_ガソリン,係数_バス貨物_CNG,係数_バス貨物_軽油,係数_バス貨物_メタノール,係数_バス貨物_LPG),MATCH(AL933,【参考】排出ガスレベル!$AI$4:$AI$671,1),1,AR933):INDEX((係数_バス貨物_ガソリン,係数_バス貨物_CNG,係数_バス貨物_軽油,係数_バス貨物_メタノール,係数_バス貨物_LPG),MATCH(AL933+1,【参考】排出ガスレベル!$AI$4:$AI$671,1)-1,5,AR933),2,FALSE),IF(OR(AJ933=1,AJ933=2),VLOOKUP(AH933,INDEX((係数_乗用_ガソリン,係数_乗用_CNG,係数_乗用_軽油,係数_乗用_メタノール,係数_乗用_LPG),1,1,AR933):INDEX((係数_乗用_ガソリン,係数_乗用_CNG,係数_乗用_軽油,係数_乗用_メタノール,係数_乗用_LPG),125,5,AR933),2,FALSE))))))</f>
        <v/>
      </c>
      <c r="AO933" s="376" t="str">
        <f>IF(T933="","",IF(OR(AH933="",AH933="-"),"－",IF(OR(AM933=8,AM933=9),"",IF(OR(AJ933=3,AJ933=4,AJ933=5,AJ933=6),VLOOKUP(AH933,INDEX((係数_バス貨物_ガソリン,係数_バス貨物_CNG,係数_バス貨物_軽油,係数_バス貨物_メタノール,係数_バス貨物_LPG),MATCH(AL933,【参考】排出ガスレベル!$AI$4:$AI$671,1),1,AR933):INDEX((係数_バス貨物_ガソリン,係数_バス貨物_CNG,係数_バス貨物_軽油,係数_バス貨物_メタノール,係数_バス貨物_LPG),MATCH(AL933+1,【参考】排出ガスレベル!$AI$4:$AI$671,1)-1,5,AR933),3,FALSE),IF(OR(AJ933=1,AJ933=2),VLOOKUP(AH933,INDEX((係数_乗用_ガソリン,係数_乗用_CNG,係数_乗用_軽油,係数_乗用_メタノール,係数_乗用_LPG),1,1,AR933):INDEX((係数_乗用_ガソリン,係数_乗用_CNG,係数_乗用_軽油,係数_乗用_メタノール,係数_乗用_LPG),125,5,AR933),3,FALSE))))))</f>
        <v/>
      </c>
      <c r="AP933" s="375" t="str">
        <f t="shared" si="252"/>
        <v/>
      </c>
      <c r="AQ933" s="444" t="str">
        <f t="shared" si="253"/>
        <v/>
      </c>
      <c r="AR933" s="375" t="str">
        <f t="shared" si="254"/>
        <v/>
      </c>
      <c r="AS933" s="377" t="str">
        <f t="shared" si="255"/>
        <v/>
      </c>
      <c r="AT933" s="378" t="str">
        <f t="shared" si="256"/>
        <v/>
      </c>
      <c r="AX933" s="625" t="b">
        <f t="shared" si="257"/>
        <v>0</v>
      </c>
      <c r="AY933" s="7" t="str">
        <f t="shared" si="258"/>
        <v>FALSEFALSEFALSE</v>
      </c>
      <c r="AZ933" s="626">
        <f t="shared" si="242"/>
        <v>0</v>
      </c>
      <c r="BA933" s="627" t="str">
        <f t="shared" si="259"/>
        <v/>
      </c>
      <c r="BB933" s="627">
        <f t="shared" si="243"/>
        <v>0</v>
      </c>
    </row>
    <row r="934" spans="1:54">
      <c r="A934" s="381">
        <v>877</v>
      </c>
      <c r="B934" s="117"/>
      <c r="C934" s="288"/>
      <c r="D934" s="289"/>
      <c r="E934" s="289"/>
      <c r="F934" s="290"/>
      <c r="G934" s="292"/>
      <c r="H934" s="116"/>
      <c r="I934" s="292"/>
      <c r="J934" s="116"/>
      <c r="K934" s="370"/>
      <c r="L934" s="370"/>
      <c r="M934" s="370"/>
      <c r="N934" s="371"/>
      <c r="O934" s="371"/>
      <c r="P934" s="371"/>
      <c r="Q934" s="371"/>
      <c r="R934" s="371"/>
      <c r="S934" s="371"/>
      <c r="T934" s="443"/>
      <c r="U934" s="539"/>
      <c r="V934" s="117"/>
      <c r="W934" s="118"/>
      <c r="X934" s="119"/>
      <c r="Y934" s="120"/>
      <c r="Z934" s="122"/>
      <c r="AA934" s="121"/>
      <c r="AB934" s="443"/>
      <c r="AC934" s="734"/>
      <c r="AD934" s="372"/>
      <c r="AE934" s="485"/>
      <c r="AF934" s="373" t="str">
        <f t="shared" si="244"/>
        <v/>
      </c>
      <c r="AG934" s="373" t="str">
        <f t="shared" si="245"/>
        <v/>
      </c>
      <c r="AH934" s="374" t="str">
        <f t="shared" si="246"/>
        <v/>
      </c>
      <c r="AI934" s="375" t="str">
        <f t="shared" si="247"/>
        <v/>
      </c>
      <c r="AJ934" s="375" t="str">
        <f t="shared" si="248"/>
        <v/>
      </c>
      <c r="AK934" s="375" t="str">
        <f t="shared" si="249"/>
        <v/>
      </c>
      <c r="AL934" s="375" t="str">
        <f t="shared" si="250"/>
        <v/>
      </c>
      <c r="AM934" s="375" t="str">
        <f t="shared" si="251"/>
        <v/>
      </c>
      <c r="AN934" s="376" t="str">
        <f>IF(AF934="","",IF(OR(AH934="",AH934="-"),"－",IF(OR(AM934=8,AM934=9),"",IF(OR(AJ934=3,AJ934=4,AJ934=5,AJ934=6),VLOOKUP(AH934,INDEX((係数_バス貨物_ガソリン,係数_バス貨物_CNG,係数_バス貨物_軽油,係数_バス貨物_メタノール,係数_バス貨物_LPG),MATCH(AL934,【参考】排出ガスレベル!$AI$4:$AI$671,1),1,AR934):INDEX((係数_バス貨物_ガソリン,係数_バス貨物_CNG,係数_バス貨物_軽油,係数_バス貨物_メタノール,係数_バス貨物_LPG),MATCH(AL934+1,【参考】排出ガスレベル!$AI$4:$AI$671,1)-1,5,AR934),2,FALSE),IF(OR(AJ934=1,AJ934=2),VLOOKUP(AH934,INDEX((係数_乗用_ガソリン,係数_乗用_CNG,係数_乗用_軽油,係数_乗用_メタノール,係数_乗用_LPG),1,1,AR934):INDEX((係数_乗用_ガソリン,係数_乗用_CNG,係数_乗用_軽油,係数_乗用_メタノール,係数_乗用_LPG),125,5,AR934),2,FALSE))))))</f>
        <v/>
      </c>
      <c r="AO934" s="376" t="str">
        <f>IF(T934="","",IF(OR(AH934="",AH934="-"),"－",IF(OR(AM934=8,AM934=9),"",IF(OR(AJ934=3,AJ934=4,AJ934=5,AJ934=6),VLOOKUP(AH934,INDEX((係数_バス貨物_ガソリン,係数_バス貨物_CNG,係数_バス貨物_軽油,係数_バス貨物_メタノール,係数_バス貨物_LPG),MATCH(AL934,【参考】排出ガスレベル!$AI$4:$AI$671,1),1,AR934):INDEX((係数_バス貨物_ガソリン,係数_バス貨物_CNG,係数_バス貨物_軽油,係数_バス貨物_メタノール,係数_バス貨物_LPG),MATCH(AL934+1,【参考】排出ガスレベル!$AI$4:$AI$671,1)-1,5,AR934),3,FALSE),IF(OR(AJ934=1,AJ934=2),VLOOKUP(AH934,INDEX((係数_乗用_ガソリン,係数_乗用_CNG,係数_乗用_軽油,係数_乗用_メタノール,係数_乗用_LPG),1,1,AR934):INDEX((係数_乗用_ガソリン,係数_乗用_CNG,係数_乗用_軽油,係数_乗用_メタノール,係数_乗用_LPG),125,5,AR934),3,FALSE))))))</f>
        <v/>
      </c>
      <c r="AP934" s="375" t="str">
        <f t="shared" si="252"/>
        <v/>
      </c>
      <c r="AQ934" s="444" t="str">
        <f t="shared" si="253"/>
        <v/>
      </c>
      <c r="AR934" s="375" t="str">
        <f t="shared" si="254"/>
        <v/>
      </c>
      <c r="AS934" s="377" t="str">
        <f t="shared" si="255"/>
        <v/>
      </c>
      <c r="AT934" s="378" t="str">
        <f t="shared" si="256"/>
        <v/>
      </c>
      <c r="AX934" s="625" t="b">
        <f t="shared" si="257"/>
        <v>0</v>
      </c>
      <c r="AY934" s="7" t="str">
        <f t="shared" si="258"/>
        <v>FALSEFALSEFALSE</v>
      </c>
      <c r="AZ934" s="626">
        <f t="shared" si="242"/>
        <v>0</v>
      </c>
      <c r="BA934" s="627" t="str">
        <f t="shared" si="259"/>
        <v/>
      </c>
      <c r="BB934" s="627">
        <f t="shared" si="243"/>
        <v>0</v>
      </c>
    </row>
    <row r="935" spans="1:54">
      <c r="A935" s="381">
        <v>878</v>
      </c>
      <c r="B935" s="117"/>
      <c r="C935" s="288"/>
      <c r="D935" s="289"/>
      <c r="E935" s="289"/>
      <c r="F935" s="290"/>
      <c r="G935" s="292"/>
      <c r="H935" s="116"/>
      <c r="I935" s="292"/>
      <c r="J935" s="116"/>
      <c r="K935" s="370"/>
      <c r="L935" s="370"/>
      <c r="M935" s="370"/>
      <c r="N935" s="371"/>
      <c r="O935" s="371"/>
      <c r="P935" s="371"/>
      <c r="Q935" s="371"/>
      <c r="R935" s="371"/>
      <c r="S935" s="371"/>
      <c r="T935" s="443"/>
      <c r="U935" s="539"/>
      <c r="V935" s="117"/>
      <c r="W935" s="118"/>
      <c r="X935" s="119"/>
      <c r="Y935" s="120"/>
      <c r="Z935" s="122"/>
      <c r="AA935" s="121"/>
      <c r="AB935" s="443"/>
      <c r="AC935" s="734"/>
      <c r="AD935" s="372"/>
      <c r="AE935" s="485"/>
      <c r="AF935" s="373" t="str">
        <f t="shared" si="244"/>
        <v/>
      </c>
      <c r="AG935" s="373" t="str">
        <f t="shared" si="245"/>
        <v/>
      </c>
      <c r="AH935" s="374" t="str">
        <f t="shared" si="246"/>
        <v/>
      </c>
      <c r="AI935" s="375" t="str">
        <f t="shared" si="247"/>
        <v/>
      </c>
      <c r="AJ935" s="375" t="str">
        <f t="shared" si="248"/>
        <v/>
      </c>
      <c r="AK935" s="375" t="str">
        <f t="shared" si="249"/>
        <v/>
      </c>
      <c r="AL935" s="375" t="str">
        <f t="shared" si="250"/>
        <v/>
      </c>
      <c r="AM935" s="375" t="str">
        <f t="shared" si="251"/>
        <v/>
      </c>
      <c r="AN935" s="376" t="str">
        <f>IF(AF935="","",IF(OR(AH935="",AH935="-"),"－",IF(OR(AM935=8,AM935=9),"",IF(OR(AJ935=3,AJ935=4,AJ935=5,AJ935=6),VLOOKUP(AH935,INDEX((係数_バス貨物_ガソリン,係数_バス貨物_CNG,係数_バス貨物_軽油,係数_バス貨物_メタノール,係数_バス貨物_LPG),MATCH(AL935,【参考】排出ガスレベル!$AI$4:$AI$671,1),1,AR935):INDEX((係数_バス貨物_ガソリン,係数_バス貨物_CNG,係数_バス貨物_軽油,係数_バス貨物_メタノール,係数_バス貨物_LPG),MATCH(AL935+1,【参考】排出ガスレベル!$AI$4:$AI$671,1)-1,5,AR935),2,FALSE),IF(OR(AJ935=1,AJ935=2),VLOOKUP(AH935,INDEX((係数_乗用_ガソリン,係数_乗用_CNG,係数_乗用_軽油,係数_乗用_メタノール,係数_乗用_LPG),1,1,AR935):INDEX((係数_乗用_ガソリン,係数_乗用_CNG,係数_乗用_軽油,係数_乗用_メタノール,係数_乗用_LPG),125,5,AR935),2,FALSE))))))</f>
        <v/>
      </c>
      <c r="AO935" s="376" t="str">
        <f>IF(T935="","",IF(OR(AH935="",AH935="-"),"－",IF(OR(AM935=8,AM935=9),"",IF(OR(AJ935=3,AJ935=4,AJ935=5,AJ935=6),VLOOKUP(AH935,INDEX((係数_バス貨物_ガソリン,係数_バス貨物_CNG,係数_バス貨物_軽油,係数_バス貨物_メタノール,係数_バス貨物_LPG),MATCH(AL935,【参考】排出ガスレベル!$AI$4:$AI$671,1),1,AR935):INDEX((係数_バス貨物_ガソリン,係数_バス貨物_CNG,係数_バス貨物_軽油,係数_バス貨物_メタノール,係数_バス貨物_LPG),MATCH(AL935+1,【参考】排出ガスレベル!$AI$4:$AI$671,1)-1,5,AR935),3,FALSE),IF(OR(AJ935=1,AJ935=2),VLOOKUP(AH935,INDEX((係数_乗用_ガソリン,係数_乗用_CNG,係数_乗用_軽油,係数_乗用_メタノール,係数_乗用_LPG),1,1,AR935):INDEX((係数_乗用_ガソリン,係数_乗用_CNG,係数_乗用_軽油,係数_乗用_メタノール,係数_乗用_LPG),125,5,AR935),3,FALSE))))))</f>
        <v/>
      </c>
      <c r="AP935" s="375" t="str">
        <f t="shared" si="252"/>
        <v/>
      </c>
      <c r="AQ935" s="444" t="str">
        <f t="shared" si="253"/>
        <v/>
      </c>
      <c r="AR935" s="375" t="str">
        <f t="shared" si="254"/>
        <v/>
      </c>
      <c r="AS935" s="377" t="str">
        <f t="shared" si="255"/>
        <v/>
      </c>
      <c r="AT935" s="378" t="str">
        <f t="shared" si="256"/>
        <v/>
      </c>
      <c r="AX935" s="625" t="b">
        <f t="shared" si="257"/>
        <v>0</v>
      </c>
      <c r="AY935" s="7" t="str">
        <f t="shared" si="258"/>
        <v>FALSEFALSEFALSE</v>
      </c>
      <c r="AZ935" s="626">
        <f t="shared" si="242"/>
        <v>0</v>
      </c>
      <c r="BA935" s="627" t="str">
        <f t="shared" si="259"/>
        <v/>
      </c>
      <c r="BB935" s="627">
        <f t="shared" si="243"/>
        <v>0</v>
      </c>
    </row>
    <row r="936" spans="1:54">
      <c r="A936" s="381">
        <v>879</v>
      </c>
      <c r="B936" s="117"/>
      <c r="C936" s="288"/>
      <c r="D936" s="289"/>
      <c r="E936" s="289"/>
      <c r="F936" s="290"/>
      <c r="G936" s="292"/>
      <c r="H936" s="116"/>
      <c r="I936" s="292"/>
      <c r="J936" s="116"/>
      <c r="K936" s="370"/>
      <c r="L936" s="370"/>
      <c r="M936" s="370"/>
      <c r="N936" s="371"/>
      <c r="O936" s="371"/>
      <c r="P936" s="371"/>
      <c r="Q936" s="371"/>
      <c r="R936" s="371"/>
      <c r="S936" s="371"/>
      <c r="T936" s="443"/>
      <c r="U936" s="539"/>
      <c r="V936" s="117"/>
      <c r="W936" s="118"/>
      <c r="X936" s="119"/>
      <c r="Y936" s="120"/>
      <c r="Z936" s="122"/>
      <c r="AA936" s="121"/>
      <c r="AB936" s="443"/>
      <c r="AC936" s="734"/>
      <c r="AD936" s="372"/>
      <c r="AE936" s="485"/>
      <c r="AF936" s="373" t="str">
        <f t="shared" si="244"/>
        <v/>
      </c>
      <c r="AG936" s="373" t="str">
        <f t="shared" si="245"/>
        <v/>
      </c>
      <c r="AH936" s="374" t="str">
        <f t="shared" si="246"/>
        <v/>
      </c>
      <c r="AI936" s="375" t="str">
        <f t="shared" si="247"/>
        <v/>
      </c>
      <c r="AJ936" s="375" t="str">
        <f t="shared" si="248"/>
        <v/>
      </c>
      <c r="AK936" s="375" t="str">
        <f t="shared" si="249"/>
        <v/>
      </c>
      <c r="AL936" s="375" t="str">
        <f t="shared" si="250"/>
        <v/>
      </c>
      <c r="AM936" s="375" t="str">
        <f t="shared" si="251"/>
        <v/>
      </c>
      <c r="AN936" s="376" t="str">
        <f>IF(AF936="","",IF(OR(AH936="",AH936="-"),"－",IF(OR(AM936=8,AM936=9),"",IF(OR(AJ936=3,AJ936=4,AJ936=5,AJ936=6),VLOOKUP(AH936,INDEX((係数_バス貨物_ガソリン,係数_バス貨物_CNG,係数_バス貨物_軽油,係数_バス貨物_メタノール,係数_バス貨物_LPG),MATCH(AL936,【参考】排出ガスレベル!$AI$4:$AI$671,1),1,AR936):INDEX((係数_バス貨物_ガソリン,係数_バス貨物_CNG,係数_バス貨物_軽油,係数_バス貨物_メタノール,係数_バス貨物_LPG),MATCH(AL936+1,【参考】排出ガスレベル!$AI$4:$AI$671,1)-1,5,AR936),2,FALSE),IF(OR(AJ936=1,AJ936=2),VLOOKUP(AH936,INDEX((係数_乗用_ガソリン,係数_乗用_CNG,係数_乗用_軽油,係数_乗用_メタノール,係数_乗用_LPG),1,1,AR936):INDEX((係数_乗用_ガソリン,係数_乗用_CNG,係数_乗用_軽油,係数_乗用_メタノール,係数_乗用_LPG),125,5,AR936),2,FALSE))))))</f>
        <v/>
      </c>
      <c r="AO936" s="376" t="str">
        <f>IF(T936="","",IF(OR(AH936="",AH936="-"),"－",IF(OR(AM936=8,AM936=9),"",IF(OR(AJ936=3,AJ936=4,AJ936=5,AJ936=6),VLOOKUP(AH936,INDEX((係数_バス貨物_ガソリン,係数_バス貨物_CNG,係数_バス貨物_軽油,係数_バス貨物_メタノール,係数_バス貨物_LPG),MATCH(AL936,【参考】排出ガスレベル!$AI$4:$AI$671,1),1,AR936):INDEX((係数_バス貨物_ガソリン,係数_バス貨物_CNG,係数_バス貨物_軽油,係数_バス貨物_メタノール,係数_バス貨物_LPG),MATCH(AL936+1,【参考】排出ガスレベル!$AI$4:$AI$671,1)-1,5,AR936),3,FALSE),IF(OR(AJ936=1,AJ936=2),VLOOKUP(AH936,INDEX((係数_乗用_ガソリン,係数_乗用_CNG,係数_乗用_軽油,係数_乗用_メタノール,係数_乗用_LPG),1,1,AR936):INDEX((係数_乗用_ガソリン,係数_乗用_CNG,係数_乗用_軽油,係数_乗用_メタノール,係数_乗用_LPG),125,5,AR936),3,FALSE))))))</f>
        <v/>
      </c>
      <c r="AP936" s="375" t="str">
        <f t="shared" si="252"/>
        <v/>
      </c>
      <c r="AQ936" s="444" t="str">
        <f t="shared" si="253"/>
        <v/>
      </c>
      <c r="AR936" s="375" t="str">
        <f t="shared" si="254"/>
        <v/>
      </c>
      <c r="AS936" s="377" t="str">
        <f t="shared" si="255"/>
        <v/>
      </c>
      <c r="AT936" s="378" t="str">
        <f t="shared" si="256"/>
        <v/>
      </c>
      <c r="AX936" s="625" t="b">
        <f t="shared" si="257"/>
        <v>0</v>
      </c>
      <c r="AY936" s="7" t="str">
        <f t="shared" si="258"/>
        <v>FALSEFALSEFALSE</v>
      </c>
      <c r="AZ936" s="626">
        <f t="shared" si="242"/>
        <v>0</v>
      </c>
      <c r="BA936" s="627" t="str">
        <f t="shared" si="259"/>
        <v/>
      </c>
      <c r="BB936" s="627">
        <f t="shared" si="243"/>
        <v>0</v>
      </c>
    </row>
    <row r="937" spans="1:54">
      <c r="A937" s="381">
        <v>880</v>
      </c>
      <c r="B937" s="117"/>
      <c r="C937" s="288"/>
      <c r="D937" s="289"/>
      <c r="E937" s="289"/>
      <c r="F937" s="290"/>
      <c r="G937" s="292"/>
      <c r="H937" s="116"/>
      <c r="I937" s="292"/>
      <c r="J937" s="116"/>
      <c r="K937" s="370"/>
      <c r="L937" s="370"/>
      <c r="M937" s="370"/>
      <c r="N937" s="371"/>
      <c r="O937" s="371"/>
      <c r="P937" s="371"/>
      <c r="Q937" s="371"/>
      <c r="R937" s="371"/>
      <c r="S937" s="371"/>
      <c r="T937" s="443"/>
      <c r="U937" s="539"/>
      <c r="V937" s="117"/>
      <c r="W937" s="118"/>
      <c r="X937" s="119"/>
      <c r="Y937" s="120"/>
      <c r="Z937" s="122"/>
      <c r="AA937" s="121"/>
      <c r="AB937" s="443"/>
      <c r="AC937" s="734"/>
      <c r="AD937" s="372"/>
      <c r="AE937" s="485"/>
      <c r="AF937" s="373" t="str">
        <f t="shared" si="244"/>
        <v/>
      </c>
      <c r="AG937" s="373" t="str">
        <f t="shared" si="245"/>
        <v/>
      </c>
      <c r="AH937" s="374" t="str">
        <f t="shared" si="246"/>
        <v/>
      </c>
      <c r="AI937" s="375" t="str">
        <f t="shared" si="247"/>
        <v/>
      </c>
      <c r="AJ937" s="375" t="str">
        <f t="shared" si="248"/>
        <v/>
      </c>
      <c r="AK937" s="375" t="str">
        <f t="shared" si="249"/>
        <v/>
      </c>
      <c r="AL937" s="375" t="str">
        <f t="shared" si="250"/>
        <v/>
      </c>
      <c r="AM937" s="375" t="str">
        <f t="shared" si="251"/>
        <v/>
      </c>
      <c r="AN937" s="376" t="str">
        <f>IF(AF937="","",IF(OR(AH937="",AH937="-"),"－",IF(OR(AM937=8,AM937=9),"",IF(OR(AJ937=3,AJ937=4,AJ937=5,AJ937=6),VLOOKUP(AH937,INDEX((係数_バス貨物_ガソリン,係数_バス貨物_CNG,係数_バス貨物_軽油,係数_バス貨物_メタノール,係数_バス貨物_LPG),MATCH(AL937,【参考】排出ガスレベル!$AI$4:$AI$671,1),1,AR937):INDEX((係数_バス貨物_ガソリン,係数_バス貨物_CNG,係数_バス貨物_軽油,係数_バス貨物_メタノール,係数_バス貨物_LPG),MATCH(AL937+1,【参考】排出ガスレベル!$AI$4:$AI$671,1)-1,5,AR937),2,FALSE),IF(OR(AJ937=1,AJ937=2),VLOOKUP(AH937,INDEX((係数_乗用_ガソリン,係数_乗用_CNG,係数_乗用_軽油,係数_乗用_メタノール,係数_乗用_LPG),1,1,AR937):INDEX((係数_乗用_ガソリン,係数_乗用_CNG,係数_乗用_軽油,係数_乗用_メタノール,係数_乗用_LPG),125,5,AR937),2,FALSE))))))</f>
        <v/>
      </c>
      <c r="AO937" s="376" t="str">
        <f>IF(T937="","",IF(OR(AH937="",AH937="-"),"－",IF(OR(AM937=8,AM937=9),"",IF(OR(AJ937=3,AJ937=4,AJ937=5,AJ937=6),VLOOKUP(AH937,INDEX((係数_バス貨物_ガソリン,係数_バス貨物_CNG,係数_バス貨物_軽油,係数_バス貨物_メタノール,係数_バス貨物_LPG),MATCH(AL937,【参考】排出ガスレベル!$AI$4:$AI$671,1),1,AR937):INDEX((係数_バス貨物_ガソリン,係数_バス貨物_CNG,係数_バス貨物_軽油,係数_バス貨物_メタノール,係数_バス貨物_LPG),MATCH(AL937+1,【参考】排出ガスレベル!$AI$4:$AI$671,1)-1,5,AR937),3,FALSE),IF(OR(AJ937=1,AJ937=2),VLOOKUP(AH937,INDEX((係数_乗用_ガソリン,係数_乗用_CNG,係数_乗用_軽油,係数_乗用_メタノール,係数_乗用_LPG),1,1,AR937):INDEX((係数_乗用_ガソリン,係数_乗用_CNG,係数_乗用_軽油,係数_乗用_メタノール,係数_乗用_LPG),125,5,AR937),3,FALSE))))))</f>
        <v/>
      </c>
      <c r="AP937" s="375" t="str">
        <f t="shared" si="252"/>
        <v/>
      </c>
      <c r="AQ937" s="444" t="str">
        <f t="shared" si="253"/>
        <v/>
      </c>
      <c r="AR937" s="375" t="str">
        <f t="shared" si="254"/>
        <v/>
      </c>
      <c r="AS937" s="377" t="str">
        <f t="shared" si="255"/>
        <v/>
      </c>
      <c r="AT937" s="378" t="str">
        <f t="shared" si="256"/>
        <v/>
      </c>
      <c r="AX937" s="625" t="b">
        <f t="shared" si="257"/>
        <v>0</v>
      </c>
      <c r="AY937" s="7" t="str">
        <f t="shared" si="258"/>
        <v>FALSEFALSEFALSE</v>
      </c>
      <c r="AZ937" s="626">
        <f t="shared" si="242"/>
        <v>0</v>
      </c>
      <c r="BA937" s="627" t="str">
        <f t="shared" si="259"/>
        <v/>
      </c>
      <c r="BB937" s="627">
        <f t="shared" si="243"/>
        <v>0</v>
      </c>
    </row>
    <row r="938" spans="1:54">
      <c r="A938" s="381">
        <v>881</v>
      </c>
      <c r="B938" s="117"/>
      <c r="C938" s="288"/>
      <c r="D938" s="289"/>
      <c r="E938" s="289"/>
      <c r="F938" s="290"/>
      <c r="G938" s="292"/>
      <c r="H938" s="116"/>
      <c r="I938" s="292"/>
      <c r="J938" s="116"/>
      <c r="K938" s="370"/>
      <c r="L938" s="370"/>
      <c r="M938" s="370"/>
      <c r="N938" s="371"/>
      <c r="O938" s="371"/>
      <c r="P938" s="371"/>
      <c r="Q938" s="371"/>
      <c r="R938" s="371"/>
      <c r="S938" s="371"/>
      <c r="T938" s="443"/>
      <c r="U938" s="539"/>
      <c r="V938" s="117"/>
      <c r="W938" s="118"/>
      <c r="X938" s="119"/>
      <c r="Y938" s="120"/>
      <c r="Z938" s="122"/>
      <c r="AA938" s="121"/>
      <c r="AB938" s="443"/>
      <c r="AC938" s="734"/>
      <c r="AD938" s="372"/>
      <c r="AE938" s="485"/>
      <c r="AF938" s="373" t="str">
        <f t="shared" si="244"/>
        <v/>
      </c>
      <c r="AG938" s="373" t="str">
        <f t="shared" si="245"/>
        <v/>
      </c>
      <c r="AH938" s="374" t="str">
        <f t="shared" si="246"/>
        <v/>
      </c>
      <c r="AI938" s="375" t="str">
        <f t="shared" si="247"/>
        <v/>
      </c>
      <c r="AJ938" s="375" t="str">
        <f t="shared" si="248"/>
        <v/>
      </c>
      <c r="AK938" s="375" t="str">
        <f t="shared" si="249"/>
        <v/>
      </c>
      <c r="AL938" s="375" t="str">
        <f t="shared" si="250"/>
        <v/>
      </c>
      <c r="AM938" s="375" t="str">
        <f t="shared" si="251"/>
        <v/>
      </c>
      <c r="AN938" s="376" t="str">
        <f>IF(AF938="","",IF(OR(AH938="",AH938="-"),"－",IF(OR(AM938=8,AM938=9),"",IF(OR(AJ938=3,AJ938=4,AJ938=5,AJ938=6),VLOOKUP(AH938,INDEX((係数_バス貨物_ガソリン,係数_バス貨物_CNG,係数_バス貨物_軽油,係数_バス貨物_メタノール,係数_バス貨物_LPG),MATCH(AL938,【参考】排出ガスレベル!$AI$4:$AI$671,1),1,AR938):INDEX((係数_バス貨物_ガソリン,係数_バス貨物_CNG,係数_バス貨物_軽油,係数_バス貨物_メタノール,係数_バス貨物_LPG),MATCH(AL938+1,【参考】排出ガスレベル!$AI$4:$AI$671,1)-1,5,AR938),2,FALSE),IF(OR(AJ938=1,AJ938=2),VLOOKUP(AH938,INDEX((係数_乗用_ガソリン,係数_乗用_CNG,係数_乗用_軽油,係数_乗用_メタノール,係数_乗用_LPG),1,1,AR938):INDEX((係数_乗用_ガソリン,係数_乗用_CNG,係数_乗用_軽油,係数_乗用_メタノール,係数_乗用_LPG),125,5,AR938),2,FALSE))))))</f>
        <v/>
      </c>
      <c r="AO938" s="376" t="str">
        <f>IF(T938="","",IF(OR(AH938="",AH938="-"),"－",IF(OR(AM938=8,AM938=9),"",IF(OR(AJ938=3,AJ938=4,AJ938=5,AJ938=6),VLOOKUP(AH938,INDEX((係数_バス貨物_ガソリン,係数_バス貨物_CNG,係数_バス貨物_軽油,係数_バス貨物_メタノール,係数_バス貨物_LPG),MATCH(AL938,【参考】排出ガスレベル!$AI$4:$AI$671,1),1,AR938):INDEX((係数_バス貨物_ガソリン,係数_バス貨物_CNG,係数_バス貨物_軽油,係数_バス貨物_メタノール,係数_バス貨物_LPG),MATCH(AL938+1,【参考】排出ガスレベル!$AI$4:$AI$671,1)-1,5,AR938),3,FALSE),IF(OR(AJ938=1,AJ938=2),VLOOKUP(AH938,INDEX((係数_乗用_ガソリン,係数_乗用_CNG,係数_乗用_軽油,係数_乗用_メタノール,係数_乗用_LPG),1,1,AR938):INDEX((係数_乗用_ガソリン,係数_乗用_CNG,係数_乗用_軽油,係数_乗用_メタノール,係数_乗用_LPG),125,5,AR938),3,FALSE))))))</f>
        <v/>
      </c>
      <c r="AP938" s="375" t="str">
        <f t="shared" si="252"/>
        <v/>
      </c>
      <c r="AQ938" s="444" t="str">
        <f t="shared" si="253"/>
        <v/>
      </c>
      <c r="AR938" s="375" t="str">
        <f t="shared" si="254"/>
        <v/>
      </c>
      <c r="AS938" s="377" t="str">
        <f t="shared" si="255"/>
        <v/>
      </c>
      <c r="AT938" s="378" t="str">
        <f t="shared" si="256"/>
        <v/>
      </c>
      <c r="AX938" s="625" t="b">
        <f t="shared" si="257"/>
        <v>0</v>
      </c>
      <c r="AY938" s="7" t="str">
        <f t="shared" si="258"/>
        <v>FALSEFALSEFALSE</v>
      </c>
      <c r="AZ938" s="626">
        <f t="shared" si="242"/>
        <v>0</v>
      </c>
      <c r="BA938" s="627" t="str">
        <f t="shared" si="259"/>
        <v/>
      </c>
      <c r="BB938" s="627">
        <f t="shared" si="243"/>
        <v>0</v>
      </c>
    </row>
    <row r="939" spans="1:54">
      <c r="A939" s="381">
        <v>882</v>
      </c>
      <c r="B939" s="117"/>
      <c r="C939" s="288"/>
      <c r="D939" s="289"/>
      <c r="E939" s="289"/>
      <c r="F939" s="290"/>
      <c r="G939" s="292"/>
      <c r="H939" s="116"/>
      <c r="I939" s="292"/>
      <c r="J939" s="116"/>
      <c r="K939" s="370"/>
      <c r="L939" s="370"/>
      <c r="M939" s="370"/>
      <c r="N939" s="371"/>
      <c r="O939" s="371"/>
      <c r="P939" s="371"/>
      <c r="Q939" s="371"/>
      <c r="R939" s="371"/>
      <c r="S939" s="371"/>
      <c r="T939" s="443"/>
      <c r="U939" s="539"/>
      <c r="V939" s="117"/>
      <c r="W939" s="118"/>
      <c r="X939" s="119"/>
      <c r="Y939" s="120"/>
      <c r="Z939" s="122"/>
      <c r="AA939" s="121"/>
      <c r="AB939" s="443"/>
      <c r="AC939" s="734"/>
      <c r="AD939" s="372"/>
      <c r="AE939" s="485"/>
      <c r="AF939" s="373" t="str">
        <f t="shared" si="244"/>
        <v/>
      </c>
      <c r="AG939" s="373" t="str">
        <f t="shared" si="245"/>
        <v/>
      </c>
      <c r="AH939" s="374" t="str">
        <f t="shared" si="246"/>
        <v/>
      </c>
      <c r="AI939" s="375" t="str">
        <f t="shared" si="247"/>
        <v/>
      </c>
      <c r="AJ939" s="375" t="str">
        <f t="shared" si="248"/>
        <v/>
      </c>
      <c r="AK939" s="375" t="str">
        <f t="shared" si="249"/>
        <v/>
      </c>
      <c r="AL939" s="375" t="str">
        <f t="shared" si="250"/>
        <v/>
      </c>
      <c r="AM939" s="375" t="str">
        <f t="shared" si="251"/>
        <v/>
      </c>
      <c r="AN939" s="376" t="str">
        <f>IF(AF939="","",IF(OR(AH939="",AH939="-"),"－",IF(OR(AM939=8,AM939=9),"",IF(OR(AJ939=3,AJ939=4,AJ939=5,AJ939=6),VLOOKUP(AH939,INDEX((係数_バス貨物_ガソリン,係数_バス貨物_CNG,係数_バス貨物_軽油,係数_バス貨物_メタノール,係数_バス貨物_LPG),MATCH(AL939,【参考】排出ガスレベル!$AI$4:$AI$671,1),1,AR939):INDEX((係数_バス貨物_ガソリン,係数_バス貨物_CNG,係数_バス貨物_軽油,係数_バス貨物_メタノール,係数_バス貨物_LPG),MATCH(AL939+1,【参考】排出ガスレベル!$AI$4:$AI$671,1)-1,5,AR939),2,FALSE),IF(OR(AJ939=1,AJ939=2),VLOOKUP(AH939,INDEX((係数_乗用_ガソリン,係数_乗用_CNG,係数_乗用_軽油,係数_乗用_メタノール,係数_乗用_LPG),1,1,AR939):INDEX((係数_乗用_ガソリン,係数_乗用_CNG,係数_乗用_軽油,係数_乗用_メタノール,係数_乗用_LPG),125,5,AR939),2,FALSE))))))</f>
        <v/>
      </c>
      <c r="AO939" s="376" t="str">
        <f>IF(T939="","",IF(OR(AH939="",AH939="-"),"－",IF(OR(AM939=8,AM939=9),"",IF(OR(AJ939=3,AJ939=4,AJ939=5,AJ939=6),VLOOKUP(AH939,INDEX((係数_バス貨物_ガソリン,係数_バス貨物_CNG,係数_バス貨物_軽油,係数_バス貨物_メタノール,係数_バス貨物_LPG),MATCH(AL939,【参考】排出ガスレベル!$AI$4:$AI$671,1),1,AR939):INDEX((係数_バス貨物_ガソリン,係数_バス貨物_CNG,係数_バス貨物_軽油,係数_バス貨物_メタノール,係数_バス貨物_LPG),MATCH(AL939+1,【参考】排出ガスレベル!$AI$4:$AI$671,1)-1,5,AR939),3,FALSE),IF(OR(AJ939=1,AJ939=2),VLOOKUP(AH939,INDEX((係数_乗用_ガソリン,係数_乗用_CNG,係数_乗用_軽油,係数_乗用_メタノール,係数_乗用_LPG),1,1,AR939):INDEX((係数_乗用_ガソリン,係数_乗用_CNG,係数_乗用_軽油,係数_乗用_メタノール,係数_乗用_LPG),125,5,AR939),3,FALSE))))))</f>
        <v/>
      </c>
      <c r="AP939" s="375" t="str">
        <f t="shared" si="252"/>
        <v/>
      </c>
      <c r="AQ939" s="444" t="str">
        <f t="shared" si="253"/>
        <v/>
      </c>
      <c r="AR939" s="375" t="str">
        <f t="shared" si="254"/>
        <v/>
      </c>
      <c r="AS939" s="377" t="str">
        <f t="shared" si="255"/>
        <v/>
      </c>
      <c r="AT939" s="378" t="str">
        <f t="shared" si="256"/>
        <v/>
      </c>
      <c r="AX939" s="625" t="b">
        <f t="shared" si="257"/>
        <v>0</v>
      </c>
      <c r="AY939" s="7" t="str">
        <f t="shared" si="258"/>
        <v>FALSEFALSEFALSE</v>
      </c>
      <c r="AZ939" s="626">
        <f t="shared" si="242"/>
        <v>0</v>
      </c>
      <c r="BA939" s="627" t="str">
        <f t="shared" si="259"/>
        <v/>
      </c>
      <c r="BB939" s="627">
        <f t="shared" si="243"/>
        <v>0</v>
      </c>
    </row>
    <row r="940" spans="1:54">
      <c r="A940" s="381">
        <v>883</v>
      </c>
      <c r="B940" s="117"/>
      <c r="C940" s="288"/>
      <c r="D940" s="289"/>
      <c r="E940" s="289"/>
      <c r="F940" s="290"/>
      <c r="G940" s="292"/>
      <c r="H940" s="116"/>
      <c r="I940" s="292"/>
      <c r="J940" s="116"/>
      <c r="K940" s="370"/>
      <c r="L940" s="370"/>
      <c r="M940" s="370"/>
      <c r="N940" s="371"/>
      <c r="O940" s="371"/>
      <c r="P940" s="371"/>
      <c r="Q940" s="371"/>
      <c r="R940" s="371"/>
      <c r="S940" s="371"/>
      <c r="T940" s="443"/>
      <c r="U940" s="539"/>
      <c r="V940" s="117"/>
      <c r="W940" s="118"/>
      <c r="X940" s="119"/>
      <c r="Y940" s="120"/>
      <c r="Z940" s="122"/>
      <c r="AA940" s="121"/>
      <c r="AB940" s="443"/>
      <c r="AC940" s="734"/>
      <c r="AD940" s="372"/>
      <c r="AE940" s="485"/>
      <c r="AF940" s="373" t="str">
        <f t="shared" si="244"/>
        <v/>
      </c>
      <c r="AG940" s="373" t="str">
        <f t="shared" si="245"/>
        <v/>
      </c>
      <c r="AH940" s="374" t="str">
        <f t="shared" si="246"/>
        <v/>
      </c>
      <c r="AI940" s="375" t="str">
        <f t="shared" si="247"/>
        <v/>
      </c>
      <c r="AJ940" s="375" t="str">
        <f t="shared" si="248"/>
        <v/>
      </c>
      <c r="AK940" s="375" t="str">
        <f t="shared" si="249"/>
        <v/>
      </c>
      <c r="AL940" s="375" t="str">
        <f t="shared" si="250"/>
        <v/>
      </c>
      <c r="AM940" s="375" t="str">
        <f t="shared" si="251"/>
        <v/>
      </c>
      <c r="AN940" s="376" t="str">
        <f>IF(AF940="","",IF(OR(AH940="",AH940="-"),"－",IF(OR(AM940=8,AM940=9),"",IF(OR(AJ940=3,AJ940=4,AJ940=5,AJ940=6),VLOOKUP(AH940,INDEX((係数_バス貨物_ガソリン,係数_バス貨物_CNG,係数_バス貨物_軽油,係数_バス貨物_メタノール,係数_バス貨物_LPG),MATCH(AL940,【参考】排出ガスレベル!$AI$4:$AI$671,1),1,AR940):INDEX((係数_バス貨物_ガソリン,係数_バス貨物_CNG,係数_バス貨物_軽油,係数_バス貨物_メタノール,係数_バス貨物_LPG),MATCH(AL940+1,【参考】排出ガスレベル!$AI$4:$AI$671,1)-1,5,AR940),2,FALSE),IF(OR(AJ940=1,AJ940=2),VLOOKUP(AH940,INDEX((係数_乗用_ガソリン,係数_乗用_CNG,係数_乗用_軽油,係数_乗用_メタノール,係数_乗用_LPG),1,1,AR940):INDEX((係数_乗用_ガソリン,係数_乗用_CNG,係数_乗用_軽油,係数_乗用_メタノール,係数_乗用_LPG),125,5,AR940),2,FALSE))))))</f>
        <v/>
      </c>
      <c r="AO940" s="376" t="str">
        <f>IF(T940="","",IF(OR(AH940="",AH940="-"),"－",IF(OR(AM940=8,AM940=9),"",IF(OR(AJ940=3,AJ940=4,AJ940=5,AJ940=6),VLOOKUP(AH940,INDEX((係数_バス貨物_ガソリン,係数_バス貨物_CNG,係数_バス貨物_軽油,係数_バス貨物_メタノール,係数_バス貨物_LPG),MATCH(AL940,【参考】排出ガスレベル!$AI$4:$AI$671,1),1,AR940):INDEX((係数_バス貨物_ガソリン,係数_バス貨物_CNG,係数_バス貨物_軽油,係数_バス貨物_メタノール,係数_バス貨物_LPG),MATCH(AL940+1,【参考】排出ガスレベル!$AI$4:$AI$671,1)-1,5,AR940),3,FALSE),IF(OR(AJ940=1,AJ940=2),VLOOKUP(AH940,INDEX((係数_乗用_ガソリン,係数_乗用_CNG,係数_乗用_軽油,係数_乗用_メタノール,係数_乗用_LPG),1,1,AR940):INDEX((係数_乗用_ガソリン,係数_乗用_CNG,係数_乗用_軽油,係数_乗用_メタノール,係数_乗用_LPG),125,5,AR940),3,FALSE))))))</f>
        <v/>
      </c>
      <c r="AP940" s="375" t="str">
        <f t="shared" si="252"/>
        <v/>
      </c>
      <c r="AQ940" s="444" t="str">
        <f t="shared" si="253"/>
        <v/>
      </c>
      <c r="AR940" s="375" t="str">
        <f t="shared" si="254"/>
        <v/>
      </c>
      <c r="AS940" s="377" t="str">
        <f t="shared" si="255"/>
        <v/>
      </c>
      <c r="AT940" s="378" t="str">
        <f t="shared" si="256"/>
        <v/>
      </c>
      <c r="AX940" s="625" t="b">
        <f t="shared" si="257"/>
        <v>0</v>
      </c>
      <c r="AY940" s="7" t="str">
        <f t="shared" si="258"/>
        <v>FALSEFALSEFALSE</v>
      </c>
      <c r="AZ940" s="626">
        <f t="shared" si="242"/>
        <v>0</v>
      </c>
      <c r="BA940" s="627" t="str">
        <f t="shared" si="259"/>
        <v/>
      </c>
      <c r="BB940" s="627">
        <f t="shared" si="243"/>
        <v>0</v>
      </c>
    </row>
    <row r="941" spans="1:54">
      <c r="A941" s="381">
        <v>884</v>
      </c>
      <c r="B941" s="117"/>
      <c r="C941" s="288"/>
      <c r="D941" s="289"/>
      <c r="E941" s="289"/>
      <c r="F941" s="290"/>
      <c r="G941" s="292"/>
      <c r="H941" s="116"/>
      <c r="I941" s="292"/>
      <c r="J941" s="116"/>
      <c r="K941" s="370"/>
      <c r="L941" s="370"/>
      <c r="M941" s="370"/>
      <c r="N941" s="371"/>
      <c r="O941" s="371"/>
      <c r="P941" s="371"/>
      <c r="Q941" s="371"/>
      <c r="R941" s="371"/>
      <c r="S941" s="371"/>
      <c r="T941" s="443"/>
      <c r="U941" s="539"/>
      <c r="V941" s="117"/>
      <c r="W941" s="118"/>
      <c r="X941" s="119"/>
      <c r="Y941" s="120"/>
      <c r="Z941" s="122"/>
      <c r="AA941" s="121"/>
      <c r="AB941" s="443"/>
      <c r="AC941" s="734"/>
      <c r="AD941" s="372"/>
      <c r="AE941" s="485"/>
      <c r="AF941" s="373" t="str">
        <f t="shared" si="244"/>
        <v/>
      </c>
      <c r="AG941" s="373" t="str">
        <f t="shared" si="245"/>
        <v/>
      </c>
      <c r="AH941" s="374" t="str">
        <f t="shared" si="246"/>
        <v/>
      </c>
      <c r="AI941" s="375" t="str">
        <f t="shared" si="247"/>
        <v/>
      </c>
      <c r="AJ941" s="375" t="str">
        <f t="shared" si="248"/>
        <v/>
      </c>
      <c r="AK941" s="375" t="str">
        <f t="shared" si="249"/>
        <v/>
      </c>
      <c r="AL941" s="375" t="str">
        <f t="shared" si="250"/>
        <v/>
      </c>
      <c r="AM941" s="375" t="str">
        <f t="shared" si="251"/>
        <v/>
      </c>
      <c r="AN941" s="376" t="str">
        <f>IF(AF941="","",IF(OR(AH941="",AH941="-"),"－",IF(OR(AM941=8,AM941=9),"",IF(OR(AJ941=3,AJ941=4,AJ941=5,AJ941=6),VLOOKUP(AH941,INDEX((係数_バス貨物_ガソリン,係数_バス貨物_CNG,係数_バス貨物_軽油,係数_バス貨物_メタノール,係数_バス貨物_LPG),MATCH(AL941,【参考】排出ガスレベル!$AI$4:$AI$671,1),1,AR941):INDEX((係数_バス貨物_ガソリン,係数_バス貨物_CNG,係数_バス貨物_軽油,係数_バス貨物_メタノール,係数_バス貨物_LPG),MATCH(AL941+1,【参考】排出ガスレベル!$AI$4:$AI$671,1)-1,5,AR941),2,FALSE),IF(OR(AJ941=1,AJ941=2),VLOOKUP(AH941,INDEX((係数_乗用_ガソリン,係数_乗用_CNG,係数_乗用_軽油,係数_乗用_メタノール,係数_乗用_LPG),1,1,AR941):INDEX((係数_乗用_ガソリン,係数_乗用_CNG,係数_乗用_軽油,係数_乗用_メタノール,係数_乗用_LPG),125,5,AR941),2,FALSE))))))</f>
        <v/>
      </c>
      <c r="AO941" s="376" t="str">
        <f>IF(T941="","",IF(OR(AH941="",AH941="-"),"－",IF(OR(AM941=8,AM941=9),"",IF(OR(AJ941=3,AJ941=4,AJ941=5,AJ941=6),VLOOKUP(AH941,INDEX((係数_バス貨物_ガソリン,係数_バス貨物_CNG,係数_バス貨物_軽油,係数_バス貨物_メタノール,係数_バス貨物_LPG),MATCH(AL941,【参考】排出ガスレベル!$AI$4:$AI$671,1),1,AR941):INDEX((係数_バス貨物_ガソリン,係数_バス貨物_CNG,係数_バス貨物_軽油,係数_バス貨物_メタノール,係数_バス貨物_LPG),MATCH(AL941+1,【参考】排出ガスレベル!$AI$4:$AI$671,1)-1,5,AR941),3,FALSE),IF(OR(AJ941=1,AJ941=2),VLOOKUP(AH941,INDEX((係数_乗用_ガソリン,係数_乗用_CNG,係数_乗用_軽油,係数_乗用_メタノール,係数_乗用_LPG),1,1,AR941):INDEX((係数_乗用_ガソリン,係数_乗用_CNG,係数_乗用_軽油,係数_乗用_メタノール,係数_乗用_LPG),125,5,AR941),3,FALSE))))))</f>
        <v/>
      </c>
      <c r="AP941" s="375" t="str">
        <f t="shared" si="252"/>
        <v/>
      </c>
      <c r="AQ941" s="444" t="str">
        <f t="shared" si="253"/>
        <v/>
      </c>
      <c r="AR941" s="375" t="str">
        <f t="shared" si="254"/>
        <v/>
      </c>
      <c r="AS941" s="377" t="str">
        <f t="shared" si="255"/>
        <v/>
      </c>
      <c r="AT941" s="378" t="str">
        <f t="shared" si="256"/>
        <v/>
      </c>
      <c r="AX941" s="625" t="b">
        <f t="shared" si="257"/>
        <v>0</v>
      </c>
      <c r="AY941" s="7" t="str">
        <f t="shared" si="258"/>
        <v>FALSEFALSEFALSE</v>
      </c>
      <c r="AZ941" s="626">
        <f t="shared" si="242"/>
        <v>0</v>
      </c>
      <c r="BA941" s="627" t="str">
        <f t="shared" si="259"/>
        <v/>
      </c>
      <c r="BB941" s="627">
        <f t="shared" si="243"/>
        <v>0</v>
      </c>
    </row>
    <row r="942" spans="1:54">
      <c r="A942" s="381">
        <v>885</v>
      </c>
      <c r="B942" s="117"/>
      <c r="C942" s="288"/>
      <c r="D942" s="289"/>
      <c r="E942" s="289"/>
      <c r="F942" s="290"/>
      <c r="G942" s="292"/>
      <c r="H942" s="116"/>
      <c r="I942" s="292"/>
      <c r="J942" s="116"/>
      <c r="K942" s="370"/>
      <c r="L942" s="370"/>
      <c r="M942" s="370"/>
      <c r="N942" s="371"/>
      <c r="O942" s="371"/>
      <c r="P942" s="371"/>
      <c r="Q942" s="371"/>
      <c r="R942" s="371"/>
      <c r="S942" s="371"/>
      <c r="T942" s="443"/>
      <c r="U942" s="539"/>
      <c r="V942" s="117"/>
      <c r="W942" s="118"/>
      <c r="X942" s="119"/>
      <c r="Y942" s="120"/>
      <c r="Z942" s="122"/>
      <c r="AA942" s="121"/>
      <c r="AB942" s="443"/>
      <c r="AC942" s="734"/>
      <c r="AD942" s="372"/>
      <c r="AE942" s="485"/>
      <c r="AF942" s="373" t="str">
        <f t="shared" si="244"/>
        <v/>
      </c>
      <c r="AG942" s="373" t="str">
        <f t="shared" si="245"/>
        <v/>
      </c>
      <c r="AH942" s="374" t="str">
        <f t="shared" si="246"/>
        <v/>
      </c>
      <c r="AI942" s="375" t="str">
        <f t="shared" si="247"/>
        <v/>
      </c>
      <c r="AJ942" s="375" t="str">
        <f t="shared" si="248"/>
        <v/>
      </c>
      <c r="AK942" s="375" t="str">
        <f t="shared" si="249"/>
        <v/>
      </c>
      <c r="AL942" s="375" t="str">
        <f t="shared" si="250"/>
        <v/>
      </c>
      <c r="AM942" s="375" t="str">
        <f t="shared" si="251"/>
        <v/>
      </c>
      <c r="AN942" s="376" t="str">
        <f>IF(AF942="","",IF(OR(AH942="",AH942="-"),"－",IF(OR(AM942=8,AM942=9),"",IF(OR(AJ942=3,AJ942=4,AJ942=5,AJ942=6),VLOOKUP(AH942,INDEX((係数_バス貨物_ガソリン,係数_バス貨物_CNG,係数_バス貨物_軽油,係数_バス貨物_メタノール,係数_バス貨物_LPG),MATCH(AL942,【参考】排出ガスレベル!$AI$4:$AI$671,1),1,AR942):INDEX((係数_バス貨物_ガソリン,係数_バス貨物_CNG,係数_バス貨物_軽油,係数_バス貨物_メタノール,係数_バス貨物_LPG),MATCH(AL942+1,【参考】排出ガスレベル!$AI$4:$AI$671,1)-1,5,AR942),2,FALSE),IF(OR(AJ942=1,AJ942=2),VLOOKUP(AH942,INDEX((係数_乗用_ガソリン,係数_乗用_CNG,係数_乗用_軽油,係数_乗用_メタノール,係数_乗用_LPG),1,1,AR942):INDEX((係数_乗用_ガソリン,係数_乗用_CNG,係数_乗用_軽油,係数_乗用_メタノール,係数_乗用_LPG),125,5,AR942),2,FALSE))))))</f>
        <v/>
      </c>
      <c r="AO942" s="376" t="str">
        <f>IF(T942="","",IF(OR(AH942="",AH942="-"),"－",IF(OR(AM942=8,AM942=9),"",IF(OR(AJ942=3,AJ942=4,AJ942=5,AJ942=6),VLOOKUP(AH942,INDEX((係数_バス貨物_ガソリン,係数_バス貨物_CNG,係数_バス貨物_軽油,係数_バス貨物_メタノール,係数_バス貨物_LPG),MATCH(AL942,【参考】排出ガスレベル!$AI$4:$AI$671,1),1,AR942):INDEX((係数_バス貨物_ガソリン,係数_バス貨物_CNG,係数_バス貨物_軽油,係数_バス貨物_メタノール,係数_バス貨物_LPG),MATCH(AL942+1,【参考】排出ガスレベル!$AI$4:$AI$671,1)-1,5,AR942),3,FALSE),IF(OR(AJ942=1,AJ942=2),VLOOKUP(AH942,INDEX((係数_乗用_ガソリン,係数_乗用_CNG,係数_乗用_軽油,係数_乗用_メタノール,係数_乗用_LPG),1,1,AR942):INDEX((係数_乗用_ガソリン,係数_乗用_CNG,係数_乗用_軽油,係数_乗用_メタノール,係数_乗用_LPG),125,5,AR942),3,FALSE))))))</f>
        <v/>
      </c>
      <c r="AP942" s="375" t="str">
        <f t="shared" si="252"/>
        <v/>
      </c>
      <c r="AQ942" s="444" t="str">
        <f t="shared" si="253"/>
        <v/>
      </c>
      <c r="AR942" s="375" t="str">
        <f t="shared" si="254"/>
        <v/>
      </c>
      <c r="AS942" s="377" t="str">
        <f t="shared" si="255"/>
        <v/>
      </c>
      <c r="AT942" s="378" t="str">
        <f t="shared" si="256"/>
        <v/>
      </c>
      <c r="AX942" s="625" t="b">
        <f t="shared" si="257"/>
        <v>0</v>
      </c>
      <c r="AY942" s="7" t="str">
        <f t="shared" si="258"/>
        <v>FALSEFALSEFALSE</v>
      </c>
      <c r="AZ942" s="626">
        <f t="shared" ref="AZ942:AZ1005" si="260">AB942</f>
        <v>0</v>
      </c>
      <c r="BA942" s="627" t="str">
        <f t="shared" si="259"/>
        <v/>
      </c>
      <c r="BB942" s="627">
        <f t="shared" ref="BB942:BB1005" si="261">LEN(Y942)</f>
        <v>0</v>
      </c>
    </row>
    <row r="943" spans="1:54">
      <c r="A943" s="381">
        <v>886</v>
      </c>
      <c r="B943" s="117"/>
      <c r="C943" s="288"/>
      <c r="D943" s="289"/>
      <c r="E943" s="289"/>
      <c r="F943" s="290"/>
      <c r="G943" s="292"/>
      <c r="H943" s="116"/>
      <c r="I943" s="292"/>
      <c r="J943" s="116"/>
      <c r="K943" s="370"/>
      <c r="L943" s="370"/>
      <c r="M943" s="370"/>
      <c r="N943" s="371"/>
      <c r="O943" s="371"/>
      <c r="P943" s="371"/>
      <c r="Q943" s="371"/>
      <c r="R943" s="371"/>
      <c r="S943" s="371"/>
      <c r="T943" s="443"/>
      <c r="U943" s="539"/>
      <c r="V943" s="117"/>
      <c r="W943" s="118"/>
      <c r="X943" s="119"/>
      <c r="Y943" s="120"/>
      <c r="Z943" s="122"/>
      <c r="AA943" s="121"/>
      <c r="AB943" s="443"/>
      <c r="AC943" s="734"/>
      <c r="AD943" s="372"/>
      <c r="AE943" s="485"/>
      <c r="AF943" s="373" t="str">
        <f t="shared" si="244"/>
        <v/>
      </c>
      <c r="AG943" s="373" t="str">
        <f t="shared" si="245"/>
        <v/>
      </c>
      <c r="AH943" s="374" t="str">
        <f t="shared" si="246"/>
        <v/>
      </c>
      <c r="AI943" s="375" t="str">
        <f t="shared" si="247"/>
        <v/>
      </c>
      <c r="AJ943" s="375" t="str">
        <f t="shared" si="248"/>
        <v/>
      </c>
      <c r="AK943" s="375" t="str">
        <f t="shared" si="249"/>
        <v/>
      </c>
      <c r="AL943" s="375" t="str">
        <f t="shared" si="250"/>
        <v/>
      </c>
      <c r="AM943" s="375" t="str">
        <f t="shared" si="251"/>
        <v/>
      </c>
      <c r="AN943" s="376" t="str">
        <f>IF(AF943="","",IF(OR(AH943="",AH943="-"),"－",IF(OR(AM943=8,AM943=9),"",IF(OR(AJ943=3,AJ943=4,AJ943=5,AJ943=6),VLOOKUP(AH943,INDEX((係数_バス貨物_ガソリン,係数_バス貨物_CNG,係数_バス貨物_軽油,係数_バス貨物_メタノール,係数_バス貨物_LPG),MATCH(AL943,【参考】排出ガスレベル!$AI$4:$AI$671,1),1,AR943):INDEX((係数_バス貨物_ガソリン,係数_バス貨物_CNG,係数_バス貨物_軽油,係数_バス貨物_メタノール,係数_バス貨物_LPG),MATCH(AL943+1,【参考】排出ガスレベル!$AI$4:$AI$671,1)-1,5,AR943),2,FALSE),IF(OR(AJ943=1,AJ943=2),VLOOKUP(AH943,INDEX((係数_乗用_ガソリン,係数_乗用_CNG,係数_乗用_軽油,係数_乗用_メタノール,係数_乗用_LPG),1,1,AR943):INDEX((係数_乗用_ガソリン,係数_乗用_CNG,係数_乗用_軽油,係数_乗用_メタノール,係数_乗用_LPG),125,5,AR943),2,FALSE))))))</f>
        <v/>
      </c>
      <c r="AO943" s="376" t="str">
        <f>IF(T943="","",IF(OR(AH943="",AH943="-"),"－",IF(OR(AM943=8,AM943=9),"",IF(OR(AJ943=3,AJ943=4,AJ943=5,AJ943=6),VLOOKUP(AH943,INDEX((係数_バス貨物_ガソリン,係数_バス貨物_CNG,係数_バス貨物_軽油,係数_バス貨物_メタノール,係数_バス貨物_LPG),MATCH(AL943,【参考】排出ガスレベル!$AI$4:$AI$671,1),1,AR943):INDEX((係数_バス貨物_ガソリン,係数_バス貨物_CNG,係数_バス貨物_軽油,係数_バス貨物_メタノール,係数_バス貨物_LPG),MATCH(AL943+1,【参考】排出ガスレベル!$AI$4:$AI$671,1)-1,5,AR943),3,FALSE),IF(OR(AJ943=1,AJ943=2),VLOOKUP(AH943,INDEX((係数_乗用_ガソリン,係数_乗用_CNG,係数_乗用_軽油,係数_乗用_メタノール,係数_乗用_LPG),1,1,AR943):INDEX((係数_乗用_ガソリン,係数_乗用_CNG,係数_乗用_軽油,係数_乗用_メタノール,係数_乗用_LPG),125,5,AR943),3,FALSE))))))</f>
        <v/>
      </c>
      <c r="AP943" s="375" t="str">
        <f t="shared" si="252"/>
        <v/>
      </c>
      <c r="AQ943" s="444" t="str">
        <f t="shared" si="253"/>
        <v/>
      </c>
      <c r="AR943" s="375" t="str">
        <f t="shared" si="254"/>
        <v/>
      </c>
      <c r="AS943" s="377" t="str">
        <f t="shared" si="255"/>
        <v/>
      </c>
      <c r="AT943" s="378" t="str">
        <f t="shared" si="256"/>
        <v/>
      </c>
      <c r="AX943" s="625" t="b">
        <f t="shared" si="257"/>
        <v>0</v>
      </c>
      <c r="AY943" s="7" t="str">
        <f t="shared" si="258"/>
        <v>FALSEFALSEFALSE</v>
      </c>
      <c r="AZ943" s="626">
        <f t="shared" si="260"/>
        <v>0</v>
      </c>
      <c r="BA943" s="627" t="str">
        <f t="shared" si="259"/>
        <v/>
      </c>
      <c r="BB943" s="627">
        <f t="shared" si="261"/>
        <v>0</v>
      </c>
    </row>
    <row r="944" spans="1:54">
      <c r="A944" s="381">
        <v>887</v>
      </c>
      <c r="B944" s="117"/>
      <c r="C944" s="288"/>
      <c r="D944" s="289"/>
      <c r="E944" s="289"/>
      <c r="F944" s="290"/>
      <c r="G944" s="292"/>
      <c r="H944" s="116"/>
      <c r="I944" s="292"/>
      <c r="J944" s="116"/>
      <c r="K944" s="370"/>
      <c r="L944" s="370"/>
      <c r="M944" s="370"/>
      <c r="N944" s="371"/>
      <c r="O944" s="371"/>
      <c r="P944" s="371"/>
      <c r="Q944" s="371"/>
      <c r="R944" s="371"/>
      <c r="S944" s="371"/>
      <c r="T944" s="443"/>
      <c r="U944" s="539"/>
      <c r="V944" s="117"/>
      <c r="W944" s="118"/>
      <c r="X944" s="119"/>
      <c r="Y944" s="120"/>
      <c r="Z944" s="122"/>
      <c r="AA944" s="121"/>
      <c r="AB944" s="443"/>
      <c r="AC944" s="734"/>
      <c r="AD944" s="372"/>
      <c r="AE944" s="485"/>
      <c r="AF944" s="373" t="str">
        <f t="shared" si="244"/>
        <v/>
      </c>
      <c r="AG944" s="373" t="str">
        <f t="shared" si="245"/>
        <v/>
      </c>
      <c r="AH944" s="374" t="str">
        <f t="shared" si="246"/>
        <v/>
      </c>
      <c r="AI944" s="375" t="str">
        <f t="shared" si="247"/>
        <v/>
      </c>
      <c r="AJ944" s="375" t="str">
        <f t="shared" si="248"/>
        <v/>
      </c>
      <c r="AK944" s="375" t="str">
        <f t="shared" si="249"/>
        <v/>
      </c>
      <c r="AL944" s="375" t="str">
        <f t="shared" si="250"/>
        <v/>
      </c>
      <c r="AM944" s="375" t="str">
        <f t="shared" si="251"/>
        <v/>
      </c>
      <c r="AN944" s="376" t="str">
        <f>IF(AF944="","",IF(OR(AH944="",AH944="-"),"－",IF(OR(AM944=8,AM944=9),"",IF(OR(AJ944=3,AJ944=4,AJ944=5,AJ944=6),VLOOKUP(AH944,INDEX((係数_バス貨物_ガソリン,係数_バス貨物_CNG,係数_バス貨物_軽油,係数_バス貨物_メタノール,係数_バス貨物_LPG),MATCH(AL944,【参考】排出ガスレベル!$AI$4:$AI$671,1),1,AR944):INDEX((係数_バス貨物_ガソリン,係数_バス貨物_CNG,係数_バス貨物_軽油,係数_バス貨物_メタノール,係数_バス貨物_LPG),MATCH(AL944+1,【参考】排出ガスレベル!$AI$4:$AI$671,1)-1,5,AR944),2,FALSE),IF(OR(AJ944=1,AJ944=2),VLOOKUP(AH944,INDEX((係数_乗用_ガソリン,係数_乗用_CNG,係数_乗用_軽油,係数_乗用_メタノール,係数_乗用_LPG),1,1,AR944):INDEX((係数_乗用_ガソリン,係数_乗用_CNG,係数_乗用_軽油,係数_乗用_メタノール,係数_乗用_LPG),125,5,AR944),2,FALSE))))))</f>
        <v/>
      </c>
      <c r="AO944" s="376" t="str">
        <f>IF(T944="","",IF(OR(AH944="",AH944="-"),"－",IF(OR(AM944=8,AM944=9),"",IF(OR(AJ944=3,AJ944=4,AJ944=5,AJ944=6),VLOOKUP(AH944,INDEX((係数_バス貨物_ガソリン,係数_バス貨物_CNG,係数_バス貨物_軽油,係数_バス貨物_メタノール,係数_バス貨物_LPG),MATCH(AL944,【参考】排出ガスレベル!$AI$4:$AI$671,1),1,AR944):INDEX((係数_バス貨物_ガソリン,係数_バス貨物_CNG,係数_バス貨物_軽油,係数_バス貨物_メタノール,係数_バス貨物_LPG),MATCH(AL944+1,【参考】排出ガスレベル!$AI$4:$AI$671,1)-1,5,AR944),3,FALSE),IF(OR(AJ944=1,AJ944=2),VLOOKUP(AH944,INDEX((係数_乗用_ガソリン,係数_乗用_CNG,係数_乗用_軽油,係数_乗用_メタノール,係数_乗用_LPG),1,1,AR944):INDEX((係数_乗用_ガソリン,係数_乗用_CNG,係数_乗用_軽油,係数_乗用_メタノール,係数_乗用_LPG),125,5,AR944),3,FALSE))))))</f>
        <v/>
      </c>
      <c r="AP944" s="375" t="str">
        <f t="shared" si="252"/>
        <v/>
      </c>
      <c r="AQ944" s="444" t="str">
        <f t="shared" si="253"/>
        <v/>
      </c>
      <c r="AR944" s="375" t="str">
        <f t="shared" si="254"/>
        <v/>
      </c>
      <c r="AS944" s="377" t="str">
        <f t="shared" si="255"/>
        <v/>
      </c>
      <c r="AT944" s="378" t="str">
        <f t="shared" si="256"/>
        <v/>
      </c>
      <c r="AX944" s="625" t="b">
        <f t="shared" si="257"/>
        <v>0</v>
      </c>
      <c r="AY944" s="7" t="str">
        <f t="shared" si="258"/>
        <v>FALSEFALSEFALSE</v>
      </c>
      <c r="AZ944" s="626">
        <f t="shared" si="260"/>
        <v>0</v>
      </c>
      <c r="BA944" s="627" t="str">
        <f t="shared" si="259"/>
        <v/>
      </c>
      <c r="BB944" s="627">
        <f t="shared" si="261"/>
        <v>0</v>
      </c>
    </row>
    <row r="945" spans="1:54">
      <c r="A945" s="381">
        <v>888</v>
      </c>
      <c r="B945" s="117"/>
      <c r="C945" s="288"/>
      <c r="D945" s="289"/>
      <c r="E945" s="289"/>
      <c r="F945" s="290"/>
      <c r="G945" s="292"/>
      <c r="H945" s="116"/>
      <c r="I945" s="292"/>
      <c r="J945" s="116"/>
      <c r="K945" s="370"/>
      <c r="L945" s="370"/>
      <c r="M945" s="370"/>
      <c r="N945" s="371"/>
      <c r="O945" s="371"/>
      <c r="P945" s="371"/>
      <c r="Q945" s="371"/>
      <c r="R945" s="371"/>
      <c r="S945" s="371"/>
      <c r="T945" s="443"/>
      <c r="U945" s="539"/>
      <c r="V945" s="117"/>
      <c r="W945" s="118"/>
      <c r="X945" s="119"/>
      <c r="Y945" s="120"/>
      <c r="Z945" s="122"/>
      <c r="AA945" s="121"/>
      <c r="AB945" s="443"/>
      <c r="AC945" s="734"/>
      <c r="AD945" s="372"/>
      <c r="AE945" s="485"/>
      <c r="AF945" s="373" t="str">
        <f t="shared" si="244"/>
        <v/>
      </c>
      <c r="AG945" s="373" t="str">
        <f t="shared" si="245"/>
        <v/>
      </c>
      <c r="AH945" s="374" t="str">
        <f t="shared" si="246"/>
        <v/>
      </c>
      <c r="AI945" s="375" t="str">
        <f t="shared" si="247"/>
        <v/>
      </c>
      <c r="AJ945" s="375" t="str">
        <f t="shared" si="248"/>
        <v/>
      </c>
      <c r="AK945" s="375" t="str">
        <f t="shared" si="249"/>
        <v/>
      </c>
      <c r="AL945" s="375" t="str">
        <f t="shared" si="250"/>
        <v/>
      </c>
      <c r="AM945" s="375" t="str">
        <f t="shared" si="251"/>
        <v/>
      </c>
      <c r="AN945" s="376" t="str">
        <f>IF(AF945="","",IF(OR(AH945="",AH945="-"),"－",IF(OR(AM945=8,AM945=9),"",IF(OR(AJ945=3,AJ945=4,AJ945=5,AJ945=6),VLOOKUP(AH945,INDEX((係数_バス貨物_ガソリン,係数_バス貨物_CNG,係数_バス貨物_軽油,係数_バス貨物_メタノール,係数_バス貨物_LPG),MATCH(AL945,【参考】排出ガスレベル!$AI$4:$AI$671,1),1,AR945):INDEX((係数_バス貨物_ガソリン,係数_バス貨物_CNG,係数_バス貨物_軽油,係数_バス貨物_メタノール,係数_バス貨物_LPG),MATCH(AL945+1,【参考】排出ガスレベル!$AI$4:$AI$671,1)-1,5,AR945),2,FALSE),IF(OR(AJ945=1,AJ945=2),VLOOKUP(AH945,INDEX((係数_乗用_ガソリン,係数_乗用_CNG,係数_乗用_軽油,係数_乗用_メタノール,係数_乗用_LPG),1,1,AR945):INDEX((係数_乗用_ガソリン,係数_乗用_CNG,係数_乗用_軽油,係数_乗用_メタノール,係数_乗用_LPG),125,5,AR945),2,FALSE))))))</f>
        <v/>
      </c>
      <c r="AO945" s="376" t="str">
        <f>IF(T945="","",IF(OR(AH945="",AH945="-"),"－",IF(OR(AM945=8,AM945=9),"",IF(OR(AJ945=3,AJ945=4,AJ945=5,AJ945=6),VLOOKUP(AH945,INDEX((係数_バス貨物_ガソリン,係数_バス貨物_CNG,係数_バス貨物_軽油,係数_バス貨物_メタノール,係数_バス貨物_LPG),MATCH(AL945,【参考】排出ガスレベル!$AI$4:$AI$671,1),1,AR945):INDEX((係数_バス貨物_ガソリン,係数_バス貨物_CNG,係数_バス貨物_軽油,係数_バス貨物_メタノール,係数_バス貨物_LPG),MATCH(AL945+1,【参考】排出ガスレベル!$AI$4:$AI$671,1)-1,5,AR945),3,FALSE),IF(OR(AJ945=1,AJ945=2),VLOOKUP(AH945,INDEX((係数_乗用_ガソリン,係数_乗用_CNG,係数_乗用_軽油,係数_乗用_メタノール,係数_乗用_LPG),1,1,AR945):INDEX((係数_乗用_ガソリン,係数_乗用_CNG,係数_乗用_軽油,係数_乗用_メタノール,係数_乗用_LPG),125,5,AR945),3,FALSE))))))</f>
        <v/>
      </c>
      <c r="AP945" s="375" t="str">
        <f t="shared" si="252"/>
        <v/>
      </c>
      <c r="AQ945" s="444" t="str">
        <f t="shared" si="253"/>
        <v/>
      </c>
      <c r="AR945" s="375" t="str">
        <f t="shared" si="254"/>
        <v/>
      </c>
      <c r="AS945" s="377" t="str">
        <f t="shared" si="255"/>
        <v/>
      </c>
      <c r="AT945" s="378" t="str">
        <f t="shared" si="256"/>
        <v/>
      </c>
      <c r="AX945" s="625" t="b">
        <f t="shared" si="257"/>
        <v>0</v>
      </c>
      <c r="AY945" s="7" t="str">
        <f t="shared" si="258"/>
        <v>FALSEFALSEFALSE</v>
      </c>
      <c r="AZ945" s="626">
        <f t="shared" si="260"/>
        <v>0</v>
      </c>
      <c r="BA945" s="627" t="str">
        <f t="shared" si="259"/>
        <v/>
      </c>
      <c r="BB945" s="627">
        <f t="shared" si="261"/>
        <v>0</v>
      </c>
    </row>
    <row r="946" spans="1:54">
      <c r="A946" s="381">
        <v>889</v>
      </c>
      <c r="B946" s="117"/>
      <c r="C946" s="288"/>
      <c r="D946" s="289"/>
      <c r="E946" s="289"/>
      <c r="F946" s="290"/>
      <c r="G946" s="292"/>
      <c r="H946" s="116"/>
      <c r="I946" s="292"/>
      <c r="J946" s="116"/>
      <c r="K946" s="370"/>
      <c r="L946" s="370"/>
      <c r="M946" s="370"/>
      <c r="N946" s="371"/>
      <c r="O946" s="371"/>
      <c r="P946" s="371"/>
      <c r="Q946" s="371"/>
      <c r="R946" s="371"/>
      <c r="S946" s="371"/>
      <c r="T946" s="443"/>
      <c r="U946" s="539"/>
      <c r="V946" s="117"/>
      <c r="W946" s="118"/>
      <c r="X946" s="119"/>
      <c r="Y946" s="120"/>
      <c r="Z946" s="122"/>
      <c r="AA946" s="121"/>
      <c r="AB946" s="443"/>
      <c r="AC946" s="734"/>
      <c r="AD946" s="372"/>
      <c r="AE946" s="485"/>
      <c r="AF946" s="373" t="str">
        <f t="shared" si="244"/>
        <v/>
      </c>
      <c r="AG946" s="373" t="str">
        <f t="shared" si="245"/>
        <v/>
      </c>
      <c r="AH946" s="374" t="str">
        <f t="shared" si="246"/>
        <v/>
      </c>
      <c r="AI946" s="375" t="str">
        <f t="shared" si="247"/>
        <v/>
      </c>
      <c r="AJ946" s="375" t="str">
        <f t="shared" si="248"/>
        <v/>
      </c>
      <c r="AK946" s="375" t="str">
        <f t="shared" si="249"/>
        <v/>
      </c>
      <c r="AL946" s="375" t="str">
        <f t="shared" si="250"/>
        <v/>
      </c>
      <c r="AM946" s="375" t="str">
        <f t="shared" si="251"/>
        <v/>
      </c>
      <c r="AN946" s="376" t="str">
        <f>IF(AF946="","",IF(OR(AH946="",AH946="-"),"－",IF(OR(AM946=8,AM946=9),"",IF(OR(AJ946=3,AJ946=4,AJ946=5,AJ946=6),VLOOKUP(AH946,INDEX((係数_バス貨物_ガソリン,係数_バス貨物_CNG,係数_バス貨物_軽油,係数_バス貨物_メタノール,係数_バス貨物_LPG),MATCH(AL946,【参考】排出ガスレベル!$AI$4:$AI$671,1),1,AR946):INDEX((係数_バス貨物_ガソリン,係数_バス貨物_CNG,係数_バス貨物_軽油,係数_バス貨物_メタノール,係数_バス貨物_LPG),MATCH(AL946+1,【参考】排出ガスレベル!$AI$4:$AI$671,1)-1,5,AR946),2,FALSE),IF(OR(AJ946=1,AJ946=2),VLOOKUP(AH946,INDEX((係数_乗用_ガソリン,係数_乗用_CNG,係数_乗用_軽油,係数_乗用_メタノール,係数_乗用_LPG),1,1,AR946):INDEX((係数_乗用_ガソリン,係数_乗用_CNG,係数_乗用_軽油,係数_乗用_メタノール,係数_乗用_LPG),125,5,AR946),2,FALSE))))))</f>
        <v/>
      </c>
      <c r="AO946" s="376" t="str">
        <f>IF(T946="","",IF(OR(AH946="",AH946="-"),"－",IF(OR(AM946=8,AM946=9),"",IF(OR(AJ946=3,AJ946=4,AJ946=5,AJ946=6),VLOOKUP(AH946,INDEX((係数_バス貨物_ガソリン,係数_バス貨物_CNG,係数_バス貨物_軽油,係数_バス貨物_メタノール,係数_バス貨物_LPG),MATCH(AL946,【参考】排出ガスレベル!$AI$4:$AI$671,1),1,AR946):INDEX((係数_バス貨物_ガソリン,係数_バス貨物_CNG,係数_バス貨物_軽油,係数_バス貨物_メタノール,係数_バス貨物_LPG),MATCH(AL946+1,【参考】排出ガスレベル!$AI$4:$AI$671,1)-1,5,AR946),3,FALSE),IF(OR(AJ946=1,AJ946=2),VLOOKUP(AH946,INDEX((係数_乗用_ガソリン,係数_乗用_CNG,係数_乗用_軽油,係数_乗用_メタノール,係数_乗用_LPG),1,1,AR946):INDEX((係数_乗用_ガソリン,係数_乗用_CNG,係数_乗用_軽油,係数_乗用_メタノール,係数_乗用_LPG),125,5,AR946),3,FALSE))))))</f>
        <v/>
      </c>
      <c r="AP946" s="375" t="str">
        <f t="shared" si="252"/>
        <v/>
      </c>
      <c r="AQ946" s="444" t="str">
        <f t="shared" si="253"/>
        <v/>
      </c>
      <c r="AR946" s="375" t="str">
        <f t="shared" si="254"/>
        <v/>
      </c>
      <c r="AS946" s="377" t="str">
        <f t="shared" si="255"/>
        <v/>
      </c>
      <c r="AT946" s="378" t="str">
        <f t="shared" si="256"/>
        <v/>
      </c>
      <c r="AX946" s="625" t="b">
        <f t="shared" si="257"/>
        <v>0</v>
      </c>
      <c r="AY946" s="7" t="str">
        <f t="shared" si="258"/>
        <v>FALSEFALSEFALSE</v>
      </c>
      <c r="AZ946" s="626">
        <f t="shared" si="260"/>
        <v>0</v>
      </c>
      <c r="BA946" s="627" t="str">
        <f t="shared" si="259"/>
        <v/>
      </c>
      <c r="BB946" s="627">
        <f t="shared" si="261"/>
        <v>0</v>
      </c>
    </row>
    <row r="947" spans="1:54">
      <c r="A947" s="381">
        <v>890</v>
      </c>
      <c r="B947" s="117"/>
      <c r="C947" s="288"/>
      <c r="D947" s="289"/>
      <c r="E947" s="289"/>
      <c r="F947" s="290"/>
      <c r="G947" s="292"/>
      <c r="H947" s="116"/>
      <c r="I947" s="292"/>
      <c r="J947" s="116"/>
      <c r="K947" s="370"/>
      <c r="L947" s="370"/>
      <c r="M947" s="370"/>
      <c r="N947" s="371"/>
      <c r="O947" s="371"/>
      <c r="P947" s="371"/>
      <c r="Q947" s="371"/>
      <c r="R947" s="371"/>
      <c r="S947" s="371"/>
      <c r="T947" s="443"/>
      <c r="U947" s="539"/>
      <c r="V947" s="117"/>
      <c r="W947" s="118"/>
      <c r="X947" s="119"/>
      <c r="Y947" s="120"/>
      <c r="Z947" s="122"/>
      <c r="AA947" s="121"/>
      <c r="AB947" s="443"/>
      <c r="AC947" s="734"/>
      <c r="AD947" s="372"/>
      <c r="AE947" s="485"/>
      <c r="AF947" s="373" t="str">
        <f t="shared" si="244"/>
        <v/>
      </c>
      <c r="AG947" s="373" t="str">
        <f t="shared" si="245"/>
        <v/>
      </c>
      <c r="AH947" s="374" t="str">
        <f t="shared" si="246"/>
        <v/>
      </c>
      <c r="AI947" s="375" t="str">
        <f t="shared" si="247"/>
        <v/>
      </c>
      <c r="AJ947" s="375" t="str">
        <f t="shared" si="248"/>
        <v/>
      </c>
      <c r="AK947" s="375" t="str">
        <f t="shared" si="249"/>
        <v/>
      </c>
      <c r="AL947" s="375" t="str">
        <f t="shared" si="250"/>
        <v/>
      </c>
      <c r="AM947" s="375" t="str">
        <f t="shared" si="251"/>
        <v/>
      </c>
      <c r="AN947" s="376" t="str">
        <f>IF(AF947="","",IF(OR(AH947="",AH947="-"),"－",IF(OR(AM947=8,AM947=9),"",IF(OR(AJ947=3,AJ947=4,AJ947=5,AJ947=6),VLOOKUP(AH947,INDEX((係数_バス貨物_ガソリン,係数_バス貨物_CNG,係数_バス貨物_軽油,係数_バス貨物_メタノール,係数_バス貨物_LPG),MATCH(AL947,【参考】排出ガスレベル!$AI$4:$AI$671,1),1,AR947):INDEX((係数_バス貨物_ガソリン,係数_バス貨物_CNG,係数_バス貨物_軽油,係数_バス貨物_メタノール,係数_バス貨物_LPG),MATCH(AL947+1,【参考】排出ガスレベル!$AI$4:$AI$671,1)-1,5,AR947),2,FALSE),IF(OR(AJ947=1,AJ947=2),VLOOKUP(AH947,INDEX((係数_乗用_ガソリン,係数_乗用_CNG,係数_乗用_軽油,係数_乗用_メタノール,係数_乗用_LPG),1,1,AR947):INDEX((係数_乗用_ガソリン,係数_乗用_CNG,係数_乗用_軽油,係数_乗用_メタノール,係数_乗用_LPG),125,5,AR947),2,FALSE))))))</f>
        <v/>
      </c>
      <c r="AO947" s="376" t="str">
        <f>IF(T947="","",IF(OR(AH947="",AH947="-"),"－",IF(OR(AM947=8,AM947=9),"",IF(OR(AJ947=3,AJ947=4,AJ947=5,AJ947=6),VLOOKUP(AH947,INDEX((係数_バス貨物_ガソリン,係数_バス貨物_CNG,係数_バス貨物_軽油,係数_バス貨物_メタノール,係数_バス貨物_LPG),MATCH(AL947,【参考】排出ガスレベル!$AI$4:$AI$671,1),1,AR947):INDEX((係数_バス貨物_ガソリン,係数_バス貨物_CNG,係数_バス貨物_軽油,係数_バス貨物_メタノール,係数_バス貨物_LPG),MATCH(AL947+1,【参考】排出ガスレベル!$AI$4:$AI$671,1)-1,5,AR947),3,FALSE),IF(OR(AJ947=1,AJ947=2),VLOOKUP(AH947,INDEX((係数_乗用_ガソリン,係数_乗用_CNG,係数_乗用_軽油,係数_乗用_メタノール,係数_乗用_LPG),1,1,AR947):INDEX((係数_乗用_ガソリン,係数_乗用_CNG,係数_乗用_軽油,係数_乗用_メタノール,係数_乗用_LPG),125,5,AR947),3,FALSE))))))</f>
        <v/>
      </c>
      <c r="AP947" s="375" t="str">
        <f t="shared" si="252"/>
        <v/>
      </c>
      <c r="AQ947" s="444" t="str">
        <f t="shared" si="253"/>
        <v/>
      </c>
      <c r="AR947" s="375" t="str">
        <f t="shared" si="254"/>
        <v/>
      </c>
      <c r="AS947" s="377" t="str">
        <f t="shared" si="255"/>
        <v/>
      </c>
      <c r="AT947" s="378" t="str">
        <f t="shared" si="256"/>
        <v/>
      </c>
      <c r="AX947" s="625" t="b">
        <f t="shared" si="257"/>
        <v>0</v>
      </c>
      <c r="AY947" s="7" t="str">
        <f t="shared" si="258"/>
        <v>FALSEFALSEFALSE</v>
      </c>
      <c r="AZ947" s="626">
        <f t="shared" si="260"/>
        <v>0</v>
      </c>
      <c r="BA947" s="627" t="str">
        <f t="shared" si="259"/>
        <v/>
      </c>
      <c r="BB947" s="627">
        <f t="shared" si="261"/>
        <v>0</v>
      </c>
    </row>
    <row r="948" spans="1:54">
      <c r="A948" s="381">
        <v>891</v>
      </c>
      <c r="B948" s="117"/>
      <c r="C948" s="288"/>
      <c r="D948" s="289"/>
      <c r="E948" s="289"/>
      <c r="F948" s="290"/>
      <c r="G948" s="292"/>
      <c r="H948" s="116"/>
      <c r="I948" s="292"/>
      <c r="J948" s="116"/>
      <c r="K948" s="370"/>
      <c r="L948" s="370"/>
      <c r="M948" s="370"/>
      <c r="N948" s="371"/>
      <c r="O948" s="371"/>
      <c r="P948" s="371"/>
      <c r="Q948" s="371"/>
      <c r="R948" s="371"/>
      <c r="S948" s="371"/>
      <c r="T948" s="443"/>
      <c r="U948" s="539"/>
      <c r="V948" s="117"/>
      <c r="W948" s="118"/>
      <c r="X948" s="119"/>
      <c r="Y948" s="120"/>
      <c r="Z948" s="122"/>
      <c r="AA948" s="121"/>
      <c r="AB948" s="443"/>
      <c r="AC948" s="734"/>
      <c r="AD948" s="372"/>
      <c r="AE948" s="485"/>
      <c r="AF948" s="373" t="str">
        <f t="shared" si="244"/>
        <v/>
      </c>
      <c r="AG948" s="373" t="str">
        <f t="shared" si="245"/>
        <v/>
      </c>
      <c r="AH948" s="374" t="str">
        <f t="shared" si="246"/>
        <v/>
      </c>
      <c r="AI948" s="375" t="str">
        <f t="shared" si="247"/>
        <v/>
      </c>
      <c r="AJ948" s="375" t="str">
        <f t="shared" si="248"/>
        <v/>
      </c>
      <c r="AK948" s="375" t="str">
        <f t="shared" si="249"/>
        <v/>
      </c>
      <c r="AL948" s="375" t="str">
        <f t="shared" si="250"/>
        <v/>
      </c>
      <c r="AM948" s="375" t="str">
        <f t="shared" si="251"/>
        <v/>
      </c>
      <c r="AN948" s="376" t="str">
        <f>IF(AF948="","",IF(OR(AH948="",AH948="-"),"－",IF(OR(AM948=8,AM948=9),"",IF(OR(AJ948=3,AJ948=4,AJ948=5,AJ948=6),VLOOKUP(AH948,INDEX((係数_バス貨物_ガソリン,係数_バス貨物_CNG,係数_バス貨物_軽油,係数_バス貨物_メタノール,係数_バス貨物_LPG),MATCH(AL948,【参考】排出ガスレベル!$AI$4:$AI$671,1),1,AR948):INDEX((係数_バス貨物_ガソリン,係数_バス貨物_CNG,係数_バス貨物_軽油,係数_バス貨物_メタノール,係数_バス貨物_LPG),MATCH(AL948+1,【参考】排出ガスレベル!$AI$4:$AI$671,1)-1,5,AR948),2,FALSE),IF(OR(AJ948=1,AJ948=2),VLOOKUP(AH948,INDEX((係数_乗用_ガソリン,係数_乗用_CNG,係数_乗用_軽油,係数_乗用_メタノール,係数_乗用_LPG),1,1,AR948):INDEX((係数_乗用_ガソリン,係数_乗用_CNG,係数_乗用_軽油,係数_乗用_メタノール,係数_乗用_LPG),125,5,AR948),2,FALSE))))))</f>
        <v/>
      </c>
      <c r="AO948" s="376" t="str">
        <f>IF(T948="","",IF(OR(AH948="",AH948="-"),"－",IF(OR(AM948=8,AM948=9),"",IF(OR(AJ948=3,AJ948=4,AJ948=5,AJ948=6),VLOOKUP(AH948,INDEX((係数_バス貨物_ガソリン,係数_バス貨物_CNG,係数_バス貨物_軽油,係数_バス貨物_メタノール,係数_バス貨物_LPG),MATCH(AL948,【参考】排出ガスレベル!$AI$4:$AI$671,1),1,AR948):INDEX((係数_バス貨物_ガソリン,係数_バス貨物_CNG,係数_バス貨物_軽油,係数_バス貨物_メタノール,係数_バス貨物_LPG),MATCH(AL948+1,【参考】排出ガスレベル!$AI$4:$AI$671,1)-1,5,AR948),3,FALSE),IF(OR(AJ948=1,AJ948=2),VLOOKUP(AH948,INDEX((係数_乗用_ガソリン,係数_乗用_CNG,係数_乗用_軽油,係数_乗用_メタノール,係数_乗用_LPG),1,1,AR948):INDEX((係数_乗用_ガソリン,係数_乗用_CNG,係数_乗用_軽油,係数_乗用_メタノール,係数_乗用_LPG),125,5,AR948),3,FALSE))))))</f>
        <v/>
      </c>
      <c r="AP948" s="375" t="str">
        <f t="shared" si="252"/>
        <v/>
      </c>
      <c r="AQ948" s="444" t="str">
        <f t="shared" si="253"/>
        <v/>
      </c>
      <c r="AR948" s="375" t="str">
        <f t="shared" si="254"/>
        <v/>
      </c>
      <c r="AS948" s="377" t="str">
        <f t="shared" si="255"/>
        <v/>
      </c>
      <c r="AT948" s="378" t="str">
        <f t="shared" si="256"/>
        <v/>
      </c>
      <c r="AX948" s="625" t="b">
        <f t="shared" si="257"/>
        <v>0</v>
      </c>
      <c r="AY948" s="7" t="str">
        <f t="shared" si="258"/>
        <v>FALSEFALSEFALSE</v>
      </c>
      <c r="AZ948" s="626">
        <f t="shared" si="260"/>
        <v>0</v>
      </c>
      <c r="BA948" s="627" t="str">
        <f t="shared" si="259"/>
        <v/>
      </c>
      <c r="BB948" s="627">
        <f t="shared" si="261"/>
        <v>0</v>
      </c>
    </row>
    <row r="949" spans="1:54">
      <c r="A949" s="381">
        <v>892</v>
      </c>
      <c r="B949" s="117"/>
      <c r="C949" s="288"/>
      <c r="D949" s="289"/>
      <c r="E949" s="289"/>
      <c r="F949" s="290"/>
      <c r="G949" s="292"/>
      <c r="H949" s="116"/>
      <c r="I949" s="292"/>
      <c r="J949" s="116"/>
      <c r="K949" s="370"/>
      <c r="L949" s="370"/>
      <c r="M949" s="370"/>
      <c r="N949" s="371"/>
      <c r="O949" s="371"/>
      <c r="P949" s="371"/>
      <c r="Q949" s="371"/>
      <c r="R949" s="371"/>
      <c r="S949" s="371"/>
      <c r="T949" s="443"/>
      <c r="U949" s="539"/>
      <c r="V949" s="117"/>
      <c r="W949" s="118"/>
      <c r="X949" s="119"/>
      <c r="Y949" s="120"/>
      <c r="Z949" s="122"/>
      <c r="AA949" s="121"/>
      <c r="AB949" s="443"/>
      <c r="AC949" s="734"/>
      <c r="AD949" s="372"/>
      <c r="AE949" s="485"/>
      <c r="AF949" s="373" t="str">
        <f t="shared" si="244"/>
        <v/>
      </c>
      <c r="AG949" s="373" t="str">
        <f t="shared" si="245"/>
        <v/>
      </c>
      <c r="AH949" s="374" t="str">
        <f t="shared" si="246"/>
        <v/>
      </c>
      <c r="AI949" s="375" t="str">
        <f t="shared" si="247"/>
        <v/>
      </c>
      <c r="AJ949" s="375" t="str">
        <f t="shared" si="248"/>
        <v/>
      </c>
      <c r="AK949" s="375" t="str">
        <f t="shared" si="249"/>
        <v/>
      </c>
      <c r="AL949" s="375" t="str">
        <f t="shared" si="250"/>
        <v/>
      </c>
      <c r="AM949" s="375" t="str">
        <f t="shared" si="251"/>
        <v/>
      </c>
      <c r="AN949" s="376" t="str">
        <f>IF(AF949="","",IF(OR(AH949="",AH949="-"),"－",IF(OR(AM949=8,AM949=9),"",IF(OR(AJ949=3,AJ949=4,AJ949=5,AJ949=6),VLOOKUP(AH949,INDEX((係数_バス貨物_ガソリン,係数_バス貨物_CNG,係数_バス貨物_軽油,係数_バス貨物_メタノール,係数_バス貨物_LPG),MATCH(AL949,【参考】排出ガスレベル!$AI$4:$AI$671,1),1,AR949):INDEX((係数_バス貨物_ガソリン,係数_バス貨物_CNG,係数_バス貨物_軽油,係数_バス貨物_メタノール,係数_バス貨物_LPG),MATCH(AL949+1,【参考】排出ガスレベル!$AI$4:$AI$671,1)-1,5,AR949),2,FALSE),IF(OR(AJ949=1,AJ949=2),VLOOKUP(AH949,INDEX((係数_乗用_ガソリン,係数_乗用_CNG,係数_乗用_軽油,係数_乗用_メタノール,係数_乗用_LPG),1,1,AR949):INDEX((係数_乗用_ガソリン,係数_乗用_CNG,係数_乗用_軽油,係数_乗用_メタノール,係数_乗用_LPG),125,5,AR949),2,FALSE))))))</f>
        <v/>
      </c>
      <c r="AO949" s="376" t="str">
        <f>IF(T949="","",IF(OR(AH949="",AH949="-"),"－",IF(OR(AM949=8,AM949=9),"",IF(OR(AJ949=3,AJ949=4,AJ949=5,AJ949=6),VLOOKUP(AH949,INDEX((係数_バス貨物_ガソリン,係数_バス貨物_CNG,係数_バス貨物_軽油,係数_バス貨物_メタノール,係数_バス貨物_LPG),MATCH(AL949,【参考】排出ガスレベル!$AI$4:$AI$671,1),1,AR949):INDEX((係数_バス貨物_ガソリン,係数_バス貨物_CNG,係数_バス貨物_軽油,係数_バス貨物_メタノール,係数_バス貨物_LPG),MATCH(AL949+1,【参考】排出ガスレベル!$AI$4:$AI$671,1)-1,5,AR949),3,FALSE),IF(OR(AJ949=1,AJ949=2),VLOOKUP(AH949,INDEX((係数_乗用_ガソリン,係数_乗用_CNG,係数_乗用_軽油,係数_乗用_メタノール,係数_乗用_LPG),1,1,AR949):INDEX((係数_乗用_ガソリン,係数_乗用_CNG,係数_乗用_軽油,係数_乗用_メタノール,係数_乗用_LPG),125,5,AR949),3,FALSE))))))</f>
        <v/>
      </c>
      <c r="AP949" s="375" t="str">
        <f t="shared" si="252"/>
        <v/>
      </c>
      <c r="AQ949" s="444" t="str">
        <f t="shared" si="253"/>
        <v/>
      </c>
      <c r="AR949" s="375" t="str">
        <f t="shared" si="254"/>
        <v/>
      </c>
      <c r="AS949" s="377" t="str">
        <f t="shared" si="255"/>
        <v/>
      </c>
      <c r="AT949" s="378" t="str">
        <f t="shared" si="256"/>
        <v/>
      </c>
      <c r="AX949" s="625" t="b">
        <f t="shared" si="257"/>
        <v>0</v>
      </c>
      <c r="AY949" s="7" t="str">
        <f t="shared" si="258"/>
        <v>FALSEFALSEFALSE</v>
      </c>
      <c r="AZ949" s="626">
        <f t="shared" si="260"/>
        <v>0</v>
      </c>
      <c r="BA949" s="627" t="str">
        <f t="shared" si="259"/>
        <v/>
      </c>
      <c r="BB949" s="627">
        <f t="shared" si="261"/>
        <v>0</v>
      </c>
    </row>
    <row r="950" spans="1:54">
      <c r="A950" s="381">
        <v>893</v>
      </c>
      <c r="B950" s="117"/>
      <c r="C950" s="288"/>
      <c r="D950" s="289"/>
      <c r="E950" s="289"/>
      <c r="F950" s="290"/>
      <c r="G950" s="292"/>
      <c r="H950" s="116"/>
      <c r="I950" s="292"/>
      <c r="J950" s="116"/>
      <c r="K950" s="370"/>
      <c r="L950" s="370"/>
      <c r="M950" s="370"/>
      <c r="N950" s="371"/>
      <c r="O950" s="371"/>
      <c r="P950" s="371"/>
      <c r="Q950" s="371"/>
      <c r="R950" s="371"/>
      <c r="S950" s="371"/>
      <c r="T950" s="443"/>
      <c r="U950" s="539"/>
      <c r="V950" s="117"/>
      <c r="W950" s="118"/>
      <c r="X950" s="119"/>
      <c r="Y950" s="120"/>
      <c r="Z950" s="122"/>
      <c r="AA950" s="121"/>
      <c r="AB950" s="443"/>
      <c r="AC950" s="734"/>
      <c r="AD950" s="372"/>
      <c r="AE950" s="485"/>
      <c r="AF950" s="373" t="str">
        <f t="shared" si="244"/>
        <v/>
      </c>
      <c r="AG950" s="373" t="str">
        <f t="shared" si="245"/>
        <v/>
      </c>
      <c r="AH950" s="374" t="str">
        <f t="shared" si="246"/>
        <v/>
      </c>
      <c r="AI950" s="375" t="str">
        <f t="shared" si="247"/>
        <v/>
      </c>
      <c r="AJ950" s="375" t="str">
        <f t="shared" si="248"/>
        <v/>
      </c>
      <c r="AK950" s="375" t="str">
        <f t="shared" si="249"/>
        <v/>
      </c>
      <c r="AL950" s="375" t="str">
        <f t="shared" si="250"/>
        <v/>
      </c>
      <c r="AM950" s="375" t="str">
        <f t="shared" si="251"/>
        <v/>
      </c>
      <c r="AN950" s="376" t="str">
        <f>IF(AF950="","",IF(OR(AH950="",AH950="-"),"－",IF(OR(AM950=8,AM950=9),"",IF(OR(AJ950=3,AJ950=4,AJ950=5,AJ950=6),VLOOKUP(AH950,INDEX((係数_バス貨物_ガソリン,係数_バス貨物_CNG,係数_バス貨物_軽油,係数_バス貨物_メタノール,係数_バス貨物_LPG),MATCH(AL950,【参考】排出ガスレベル!$AI$4:$AI$671,1),1,AR950):INDEX((係数_バス貨物_ガソリン,係数_バス貨物_CNG,係数_バス貨物_軽油,係数_バス貨物_メタノール,係数_バス貨物_LPG),MATCH(AL950+1,【参考】排出ガスレベル!$AI$4:$AI$671,1)-1,5,AR950),2,FALSE),IF(OR(AJ950=1,AJ950=2),VLOOKUP(AH950,INDEX((係数_乗用_ガソリン,係数_乗用_CNG,係数_乗用_軽油,係数_乗用_メタノール,係数_乗用_LPG),1,1,AR950):INDEX((係数_乗用_ガソリン,係数_乗用_CNG,係数_乗用_軽油,係数_乗用_メタノール,係数_乗用_LPG),125,5,AR950),2,FALSE))))))</f>
        <v/>
      </c>
      <c r="AO950" s="376" t="str">
        <f>IF(T950="","",IF(OR(AH950="",AH950="-"),"－",IF(OR(AM950=8,AM950=9),"",IF(OR(AJ950=3,AJ950=4,AJ950=5,AJ950=6),VLOOKUP(AH950,INDEX((係数_バス貨物_ガソリン,係数_バス貨物_CNG,係数_バス貨物_軽油,係数_バス貨物_メタノール,係数_バス貨物_LPG),MATCH(AL950,【参考】排出ガスレベル!$AI$4:$AI$671,1),1,AR950):INDEX((係数_バス貨物_ガソリン,係数_バス貨物_CNG,係数_バス貨物_軽油,係数_バス貨物_メタノール,係数_バス貨物_LPG),MATCH(AL950+1,【参考】排出ガスレベル!$AI$4:$AI$671,1)-1,5,AR950),3,FALSE),IF(OR(AJ950=1,AJ950=2),VLOOKUP(AH950,INDEX((係数_乗用_ガソリン,係数_乗用_CNG,係数_乗用_軽油,係数_乗用_メタノール,係数_乗用_LPG),1,1,AR950):INDEX((係数_乗用_ガソリン,係数_乗用_CNG,係数_乗用_軽油,係数_乗用_メタノール,係数_乗用_LPG),125,5,AR950),3,FALSE))))))</f>
        <v/>
      </c>
      <c r="AP950" s="375" t="str">
        <f t="shared" si="252"/>
        <v/>
      </c>
      <c r="AQ950" s="444" t="str">
        <f t="shared" si="253"/>
        <v/>
      </c>
      <c r="AR950" s="375" t="str">
        <f t="shared" si="254"/>
        <v/>
      </c>
      <c r="AS950" s="377" t="str">
        <f t="shared" si="255"/>
        <v/>
      </c>
      <c r="AT950" s="378" t="str">
        <f t="shared" si="256"/>
        <v/>
      </c>
      <c r="AX950" s="625" t="b">
        <f t="shared" si="257"/>
        <v>0</v>
      </c>
      <c r="AY950" s="7" t="str">
        <f t="shared" si="258"/>
        <v>FALSEFALSEFALSE</v>
      </c>
      <c r="AZ950" s="626">
        <f t="shared" si="260"/>
        <v>0</v>
      </c>
      <c r="BA950" s="627" t="str">
        <f t="shared" si="259"/>
        <v/>
      </c>
      <c r="BB950" s="627">
        <f t="shared" si="261"/>
        <v>0</v>
      </c>
    </row>
    <row r="951" spans="1:54">
      <c r="A951" s="381">
        <v>894</v>
      </c>
      <c r="B951" s="117"/>
      <c r="C951" s="288"/>
      <c r="D951" s="289"/>
      <c r="E951" s="289"/>
      <c r="F951" s="290"/>
      <c r="G951" s="292"/>
      <c r="H951" s="116"/>
      <c r="I951" s="292"/>
      <c r="J951" s="116"/>
      <c r="K951" s="370"/>
      <c r="L951" s="370"/>
      <c r="M951" s="370"/>
      <c r="N951" s="371"/>
      <c r="O951" s="371"/>
      <c r="P951" s="371"/>
      <c r="Q951" s="371"/>
      <c r="R951" s="371"/>
      <c r="S951" s="371"/>
      <c r="T951" s="443"/>
      <c r="U951" s="539"/>
      <c r="V951" s="117"/>
      <c r="W951" s="118"/>
      <c r="X951" s="119"/>
      <c r="Y951" s="120"/>
      <c r="Z951" s="122"/>
      <c r="AA951" s="121"/>
      <c r="AB951" s="443"/>
      <c r="AC951" s="734"/>
      <c r="AD951" s="372"/>
      <c r="AE951" s="485"/>
      <c r="AF951" s="373" t="str">
        <f t="shared" si="244"/>
        <v/>
      </c>
      <c r="AG951" s="373" t="str">
        <f t="shared" si="245"/>
        <v/>
      </c>
      <c r="AH951" s="374" t="str">
        <f t="shared" si="246"/>
        <v/>
      </c>
      <c r="AI951" s="375" t="str">
        <f t="shared" si="247"/>
        <v/>
      </c>
      <c r="AJ951" s="375" t="str">
        <f t="shared" si="248"/>
        <v/>
      </c>
      <c r="AK951" s="375" t="str">
        <f t="shared" si="249"/>
        <v/>
      </c>
      <c r="AL951" s="375" t="str">
        <f t="shared" si="250"/>
        <v/>
      </c>
      <c r="AM951" s="375" t="str">
        <f t="shared" si="251"/>
        <v/>
      </c>
      <c r="AN951" s="376" t="str">
        <f>IF(AF951="","",IF(OR(AH951="",AH951="-"),"－",IF(OR(AM951=8,AM951=9),"",IF(OR(AJ951=3,AJ951=4,AJ951=5,AJ951=6),VLOOKUP(AH951,INDEX((係数_バス貨物_ガソリン,係数_バス貨物_CNG,係数_バス貨物_軽油,係数_バス貨物_メタノール,係数_バス貨物_LPG),MATCH(AL951,【参考】排出ガスレベル!$AI$4:$AI$671,1),1,AR951):INDEX((係数_バス貨物_ガソリン,係数_バス貨物_CNG,係数_バス貨物_軽油,係数_バス貨物_メタノール,係数_バス貨物_LPG),MATCH(AL951+1,【参考】排出ガスレベル!$AI$4:$AI$671,1)-1,5,AR951),2,FALSE),IF(OR(AJ951=1,AJ951=2),VLOOKUP(AH951,INDEX((係数_乗用_ガソリン,係数_乗用_CNG,係数_乗用_軽油,係数_乗用_メタノール,係数_乗用_LPG),1,1,AR951):INDEX((係数_乗用_ガソリン,係数_乗用_CNG,係数_乗用_軽油,係数_乗用_メタノール,係数_乗用_LPG),125,5,AR951),2,FALSE))))))</f>
        <v/>
      </c>
      <c r="AO951" s="376" t="str">
        <f>IF(T951="","",IF(OR(AH951="",AH951="-"),"－",IF(OR(AM951=8,AM951=9),"",IF(OR(AJ951=3,AJ951=4,AJ951=5,AJ951=6),VLOOKUP(AH951,INDEX((係数_バス貨物_ガソリン,係数_バス貨物_CNG,係数_バス貨物_軽油,係数_バス貨物_メタノール,係数_バス貨物_LPG),MATCH(AL951,【参考】排出ガスレベル!$AI$4:$AI$671,1),1,AR951):INDEX((係数_バス貨物_ガソリン,係数_バス貨物_CNG,係数_バス貨物_軽油,係数_バス貨物_メタノール,係数_バス貨物_LPG),MATCH(AL951+1,【参考】排出ガスレベル!$AI$4:$AI$671,1)-1,5,AR951),3,FALSE),IF(OR(AJ951=1,AJ951=2),VLOOKUP(AH951,INDEX((係数_乗用_ガソリン,係数_乗用_CNG,係数_乗用_軽油,係数_乗用_メタノール,係数_乗用_LPG),1,1,AR951):INDEX((係数_乗用_ガソリン,係数_乗用_CNG,係数_乗用_軽油,係数_乗用_メタノール,係数_乗用_LPG),125,5,AR951),3,FALSE))))))</f>
        <v/>
      </c>
      <c r="AP951" s="375" t="str">
        <f t="shared" si="252"/>
        <v/>
      </c>
      <c r="AQ951" s="444" t="str">
        <f t="shared" si="253"/>
        <v/>
      </c>
      <c r="AR951" s="375" t="str">
        <f t="shared" si="254"/>
        <v/>
      </c>
      <c r="AS951" s="377" t="str">
        <f t="shared" si="255"/>
        <v/>
      </c>
      <c r="AT951" s="378" t="str">
        <f t="shared" si="256"/>
        <v/>
      </c>
      <c r="AX951" s="625" t="b">
        <f t="shared" si="257"/>
        <v>0</v>
      </c>
      <c r="AY951" s="7" t="str">
        <f t="shared" si="258"/>
        <v>FALSEFALSEFALSE</v>
      </c>
      <c r="AZ951" s="626">
        <f t="shared" si="260"/>
        <v>0</v>
      </c>
      <c r="BA951" s="627" t="str">
        <f t="shared" si="259"/>
        <v/>
      </c>
      <c r="BB951" s="627">
        <f t="shared" si="261"/>
        <v>0</v>
      </c>
    </row>
    <row r="952" spans="1:54">
      <c r="A952" s="381">
        <v>895</v>
      </c>
      <c r="B952" s="117"/>
      <c r="C952" s="288"/>
      <c r="D952" s="289"/>
      <c r="E952" s="289"/>
      <c r="F952" s="290"/>
      <c r="G952" s="292"/>
      <c r="H952" s="116"/>
      <c r="I952" s="292"/>
      <c r="J952" s="116"/>
      <c r="K952" s="370"/>
      <c r="L952" s="370"/>
      <c r="M952" s="370"/>
      <c r="N952" s="371"/>
      <c r="O952" s="371"/>
      <c r="P952" s="371"/>
      <c r="Q952" s="371"/>
      <c r="R952" s="371"/>
      <c r="S952" s="371"/>
      <c r="T952" s="443"/>
      <c r="U952" s="539"/>
      <c r="V952" s="117"/>
      <c r="W952" s="118"/>
      <c r="X952" s="119"/>
      <c r="Y952" s="120"/>
      <c r="Z952" s="122"/>
      <c r="AA952" s="121"/>
      <c r="AB952" s="443"/>
      <c r="AC952" s="734"/>
      <c r="AD952" s="372"/>
      <c r="AE952" s="485"/>
      <c r="AF952" s="373" t="str">
        <f t="shared" si="244"/>
        <v/>
      </c>
      <c r="AG952" s="373" t="str">
        <f t="shared" si="245"/>
        <v/>
      </c>
      <c r="AH952" s="374" t="str">
        <f t="shared" si="246"/>
        <v/>
      </c>
      <c r="AI952" s="375" t="str">
        <f t="shared" si="247"/>
        <v/>
      </c>
      <c r="AJ952" s="375" t="str">
        <f t="shared" si="248"/>
        <v/>
      </c>
      <c r="AK952" s="375" t="str">
        <f t="shared" si="249"/>
        <v/>
      </c>
      <c r="AL952" s="375" t="str">
        <f t="shared" si="250"/>
        <v/>
      </c>
      <c r="AM952" s="375" t="str">
        <f t="shared" si="251"/>
        <v/>
      </c>
      <c r="AN952" s="376" t="str">
        <f>IF(AF952="","",IF(OR(AH952="",AH952="-"),"－",IF(OR(AM952=8,AM952=9),"",IF(OR(AJ952=3,AJ952=4,AJ952=5,AJ952=6),VLOOKUP(AH952,INDEX((係数_バス貨物_ガソリン,係数_バス貨物_CNG,係数_バス貨物_軽油,係数_バス貨物_メタノール,係数_バス貨物_LPG),MATCH(AL952,【参考】排出ガスレベル!$AI$4:$AI$671,1),1,AR952):INDEX((係数_バス貨物_ガソリン,係数_バス貨物_CNG,係数_バス貨物_軽油,係数_バス貨物_メタノール,係数_バス貨物_LPG),MATCH(AL952+1,【参考】排出ガスレベル!$AI$4:$AI$671,1)-1,5,AR952),2,FALSE),IF(OR(AJ952=1,AJ952=2),VLOOKUP(AH952,INDEX((係数_乗用_ガソリン,係数_乗用_CNG,係数_乗用_軽油,係数_乗用_メタノール,係数_乗用_LPG),1,1,AR952):INDEX((係数_乗用_ガソリン,係数_乗用_CNG,係数_乗用_軽油,係数_乗用_メタノール,係数_乗用_LPG),125,5,AR952),2,FALSE))))))</f>
        <v/>
      </c>
      <c r="AO952" s="376" t="str">
        <f>IF(T952="","",IF(OR(AH952="",AH952="-"),"－",IF(OR(AM952=8,AM952=9),"",IF(OR(AJ952=3,AJ952=4,AJ952=5,AJ952=6),VLOOKUP(AH952,INDEX((係数_バス貨物_ガソリン,係数_バス貨物_CNG,係数_バス貨物_軽油,係数_バス貨物_メタノール,係数_バス貨物_LPG),MATCH(AL952,【参考】排出ガスレベル!$AI$4:$AI$671,1),1,AR952):INDEX((係数_バス貨物_ガソリン,係数_バス貨物_CNG,係数_バス貨物_軽油,係数_バス貨物_メタノール,係数_バス貨物_LPG),MATCH(AL952+1,【参考】排出ガスレベル!$AI$4:$AI$671,1)-1,5,AR952),3,FALSE),IF(OR(AJ952=1,AJ952=2),VLOOKUP(AH952,INDEX((係数_乗用_ガソリン,係数_乗用_CNG,係数_乗用_軽油,係数_乗用_メタノール,係数_乗用_LPG),1,1,AR952):INDEX((係数_乗用_ガソリン,係数_乗用_CNG,係数_乗用_軽油,係数_乗用_メタノール,係数_乗用_LPG),125,5,AR952),3,FALSE))))))</f>
        <v/>
      </c>
      <c r="AP952" s="375" t="str">
        <f t="shared" si="252"/>
        <v/>
      </c>
      <c r="AQ952" s="444" t="str">
        <f t="shared" si="253"/>
        <v/>
      </c>
      <c r="AR952" s="375" t="str">
        <f t="shared" si="254"/>
        <v/>
      </c>
      <c r="AS952" s="377" t="str">
        <f t="shared" si="255"/>
        <v/>
      </c>
      <c r="AT952" s="378" t="str">
        <f t="shared" si="256"/>
        <v/>
      </c>
      <c r="AX952" s="625" t="b">
        <f t="shared" si="257"/>
        <v>0</v>
      </c>
      <c r="AY952" s="7" t="str">
        <f t="shared" si="258"/>
        <v>FALSEFALSEFALSE</v>
      </c>
      <c r="AZ952" s="626">
        <f t="shared" si="260"/>
        <v>0</v>
      </c>
      <c r="BA952" s="627" t="str">
        <f t="shared" si="259"/>
        <v/>
      </c>
      <c r="BB952" s="627">
        <f t="shared" si="261"/>
        <v>0</v>
      </c>
    </row>
    <row r="953" spans="1:54">
      <c r="A953" s="381">
        <v>896</v>
      </c>
      <c r="B953" s="117"/>
      <c r="C953" s="288"/>
      <c r="D953" s="289"/>
      <c r="E953" s="289"/>
      <c r="F953" s="290"/>
      <c r="G953" s="292"/>
      <c r="H953" s="116"/>
      <c r="I953" s="292"/>
      <c r="J953" s="116"/>
      <c r="K953" s="370"/>
      <c r="L953" s="370"/>
      <c r="M953" s="370"/>
      <c r="N953" s="371"/>
      <c r="O953" s="371"/>
      <c r="P953" s="371"/>
      <c r="Q953" s="371"/>
      <c r="R953" s="371"/>
      <c r="S953" s="371"/>
      <c r="T953" s="443"/>
      <c r="U953" s="539"/>
      <c r="V953" s="117"/>
      <c r="W953" s="118"/>
      <c r="X953" s="119"/>
      <c r="Y953" s="120"/>
      <c r="Z953" s="122"/>
      <c r="AA953" s="121"/>
      <c r="AB953" s="443"/>
      <c r="AC953" s="734"/>
      <c r="AD953" s="372"/>
      <c r="AE953" s="485"/>
      <c r="AF953" s="373" t="str">
        <f t="shared" si="244"/>
        <v/>
      </c>
      <c r="AG953" s="373" t="str">
        <f t="shared" si="245"/>
        <v/>
      </c>
      <c r="AH953" s="374" t="str">
        <f t="shared" si="246"/>
        <v/>
      </c>
      <c r="AI953" s="375" t="str">
        <f t="shared" si="247"/>
        <v/>
      </c>
      <c r="AJ953" s="375" t="str">
        <f t="shared" si="248"/>
        <v/>
      </c>
      <c r="AK953" s="375" t="str">
        <f t="shared" si="249"/>
        <v/>
      </c>
      <c r="AL953" s="375" t="str">
        <f t="shared" si="250"/>
        <v/>
      </c>
      <c r="AM953" s="375" t="str">
        <f t="shared" si="251"/>
        <v/>
      </c>
      <c r="AN953" s="376" t="str">
        <f>IF(AF953="","",IF(OR(AH953="",AH953="-"),"－",IF(OR(AM953=8,AM953=9),"",IF(OR(AJ953=3,AJ953=4,AJ953=5,AJ953=6),VLOOKUP(AH953,INDEX((係数_バス貨物_ガソリン,係数_バス貨物_CNG,係数_バス貨物_軽油,係数_バス貨物_メタノール,係数_バス貨物_LPG),MATCH(AL953,【参考】排出ガスレベル!$AI$4:$AI$671,1),1,AR953):INDEX((係数_バス貨物_ガソリン,係数_バス貨物_CNG,係数_バス貨物_軽油,係数_バス貨物_メタノール,係数_バス貨物_LPG),MATCH(AL953+1,【参考】排出ガスレベル!$AI$4:$AI$671,1)-1,5,AR953),2,FALSE),IF(OR(AJ953=1,AJ953=2),VLOOKUP(AH953,INDEX((係数_乗用_ガソリン,係数_乗用_CNG,係数_乗用_軽油,係数_乗用_メタノール,係数_乗用_LPG),1,1,AR953):INDEX((係数_乗用_ガソリン,係数_乗用_CNG,係数_乗用_軽油,係数_乗用_メタノール,係数_乗用_LPG),125,5,AR953),2,FALSE))))))</f>
        <v/>
      </c>
      <c r="AO953" s="376" t="str">
        <f>IF(T953="","",IF(OR(AH953="",AH953="-"),"－",IF(OR(AM953=8,AM953=9),"",IF(OR(AJ953=3,AJ953=4,AJ953=5,AJ953=6),VLOOKUP(AH953,INDEX((係数_バス貨物_ガソリン,係数_バス貨物_CNG,係数_バス貨物_軽油,係数_バス貨物_メタノール,係数_バス貨物_LPG),MATCH(AL953,【参考】排出ガスレベル!$AI$4:$AI$671,1),1,AR953):INDEX((係数_バス貨物_ガソリン,係数_バス貨物_CNG,係数_バス貨物_軽油,係数_バス貨物_メタノール,係数_バス貨物_LPG),MATCH(AL953+1,【参考】排出ガスレベル!$AI$4:$AI$671,1)-1,5,AR953),3,FALSE),IF(OR(AJ953=1,AJ953=2),VLOOKUP(AH953,INDEX((係数_乗用_ガソリン,係数_乗用_CNG,係数_乗用_軽油,係数_乗用_メタノール,係数_乗用_LPG),1,1,AR953):INDEX((係数_乗用_ガソリン,係数_乗用_CNG,係数_乗用_軽油,係数_乗用_メタノール,係数_乗用_LPG),125,5,AR953),3,FALSE))))))</f>
        <v/>
      </c>
      <c r="AP953" s="375" t="str">
        <f t="shared" si="252"/>
        <v/>
      </c>
      <c r="AQ953" s="444" t="str">
        <f t="shared" si="253"/>
        <v/>
      </c>
      <c r="AR953" s="375" t="str">
        <f t="shared" si="254"/>
        <v/>
      </c>
      <c r="AS953" s="377" t="str">
        <f t="shared" si="255"/>
        <v/>
      </c>
      <c r="AT953" s="378" t="str">
        <f t="shared" si="256"/>
        <v/>
      </c>
      <c r="AX953" s="625" t="b">
        <f t="shared" si="257"/>
        <v>0</v>
      </c>
      <c r="AY953" s="7" t="str">
        <f t="shared" si="258"/>
        <v>FALSEFALSEFALSE</v>
      </c>
      <c r="AZ953" s="626">
        <f t="shared" si="260"/>
        <v>0</v>
      </c>
      <c r="BA953" s="627" t="str">
        <f t="shared" si="259"/>
        <v/>
      </c>
      <c r="BB953" s="627">
        <f t="shared" si="261"/>
        <v>0</v>
      </c>
    </row>
    <row r="954" spans="1:54">
      <c r="A954" s="381">
        <v>897</v>
      </c>
      <c r="B954" s="117"/>
      <c r="C954" s="288"/>
      <c r="D954" s="289"/>
      <c r="E954" s="289"/>
      <c r="F954" s="290"/>
      <c r="G954" s="292"/>
      <c r="H954" s="116"/>
      <c r="I954" s="292"/>
      <c r="J954" s="116"/>
      <c r="K954" s="370"/>
      <c r="L954" s="370"/>
      <c r="M954" s="370"/>
      <c r="N954" s="371"/>
      <c r="O954" s="371"/>
      <c r="P954" s="371"/>
      <c r="Q954" s="371"/>
      <c r="R954" s="371"/>
      <c r="S954" s="371"/>
      <c r="T954" s="443"/>
      <c r="U954" s="539"/>
      <c r="V954" s="117"/>
      <c r="W954" s="118"/>
      <c r="X954" s="119"/>
      <c r="Y954" s="120"/>
      <c r="Z954" s="122"/>
      <c r="AA954" s="121"/>
      <c r="AB954" s="443"/>
      <c r="AC954" s="734"/>
      <c r="AD954" s="372"/>
      <c r="AE954" s="485"/>
      <c r="AF954" s="373" t="str">
        <f t="shared" ref="AF954:AF1017" si="262">IF(OR(T954="(減車済)",T954=""),"",1)</f>
        <v/>
      </c>
      <c r="AG954" s="373" t="str">
        <f t="shared" ref="AG954:AG1017" si="263">IF(OR(T954="継続",T954="新規"),1,"")</f>
        <v/>
      </c>
      <c r="AH954" s="374" t="str">
        <f t="shared" ref="AH954:AH1017" si="264">IF(AF954="","",UPPER(ASC(X954)))</f>
        <v/>
      </c>
      <c r="AI954" s="375" t="str">
        <f t="shared" ref="AI954:AI1017" si="265">IF(AF954="","",IF(V954="","",IF(V954="普通",1,IF(V954="小型",2,0))))</f>
        <v/>
      </c>
      <c r="AJ954" s="375" t="str">
        <f t="shared" ref="AJ954:AJ1017" si="266">IF(AF954="","",IF(W954="","",VLOOKUP(W954,用途,2,FALSE)))</f>
        <v/>
      </c>
      <c r="AK954" s="375" t="str">
        <f t="shared" ref="AK954:AK1017" si="267">IF(AF954="","",IF(Y954="","",IF(Y954&lt;=10,1,IF(Y954&lt;30,2,IF(Y954&gt;=30,3,0)))))</f>
        <v/>
      </c>
      <c r="AL954" s="375" t="str">
        <f t="shared" ref="AL954:AL1017" si="268">IF(AF954="","",IF(Z954="","",IF(Z954&lt;=1.7*1000,1,IF(Z954&lt;=2.5*1000,2,IF(Z954&lt;=3.5*1000,3,IF(Z954&lt;8*1000,4,IF(Z954&gt;=8*1000,5,"")))))))</f>
        <v/>
      </c>
      <c r="AM954" s="375" t="str">
        <f t="shared" ref="AM954:AM1017" si="269">IF(AF954="","",IF(AA954="","",VLOOKUP(AA954,燃料の種類,2,FALSE)))</f>
        <v/>
      </c>
      <c r="AN954" s="376" t="str">
        <f>IF(AF954="","",IF(OR(AH954="",AH954="-"),"－",IF(OR(AM954=8,AM954=9),"",IF(OR(AJ954=3,AJ954=4,AJ954=5,AJ954=6),VLOOKUP(AH954,INDEX((係数_バス貨物_ガソリン,係数_バス貨物_CNG,係数_バス貨物_軽油,係数_バス貨物_メタノール,係数_バス貨物_LPG),MATCH(AL954,【参考】排出ガスレベル!$AI$4:$AI$671,1),1,AR954):INDEX((係数_バス貨物_ガソリン,係数_バス貨物_CNG,係数_バス貨物_軽油,係数_バス貨物_メタノール,係数_バス貨物_LPG),MATCH(AL954+1,【参考】排出ガスレベル!$AI$4:$AI$671,1)-1,5,AR954),2,FALSE),IF(OR(AJ954=1,AJ954=2),VLOOKUP(AH954,INDEX((係数_乗用_ガソリン,係数_乗用_CNG,係数_乗用_軽油,係数_乗用_メタノール,係数_乗用_LPG),1,1,AR954):INDEX((係数_乗用_ガソリン,係数_乗用_CNG,係数_乗用_軽油,係数_乗用_メタノール,係数_乗用_LPG),125,5,AR954),2,FALSE))))))</f>
        <v/>
      </c>
      <c r="AO954" s="376" t="str">
        <f>IF(T954="","",IF(OR(AH954="",AH954="-"),"－",IF(OR(AM954=8,AM954=9),"",IF(OR(AJ954=3,AJ954=4,AJ954=5,AJ954=6),VLOOKUP(AH954,INDEX((係数_バス貨物_ガソリン,係数_バス貨物_CNG,係数_バス貨物_軽油,係数_バス貨物_メタノール,係数_バス貨物_LPG),MATCH(AL954,【参考】排出ガスレベル!$AI$4:$AI$671,1),1,AR954):INDEX((係数_バス貨物_ガソリン,係数_バス貨物_CNG,係数_バス貨物_軽油,係数_バス貨物_メタノール,係数_バス貨物_LPG),MATCH(AL954+1,【参考】排出ガスレベル!$AI$4:$AI$671,1)-1,5,AR954),3,FALSE),IF(OR(AJ954=1,AJ954=2),VLOOKUP(AH954,INDEX((係数_乗用_ガソリン,係数_乗用_CNG,係数_乗用_軽油,係数_乗用_メタノール,係数_乗用_LPG),1,1,AR954):INDEX((係数_乗用_ガソリン,係数_乗用_CNG,係数_乗用_軽油,係数_乗用_メタノール,係数_乗用_LPG),125,5,AR954),3,FALSE))))))</f>
        <v/>
      </c>
      <c r="AP954" s="375" t="str">
        <f t="shared" ref="AP954:AP1017" si="270">IF((AF954="")+(AC954=""),"",IF(燃料区分1=4,VLOOKUP(AO954,排ガス低減レベル,2,FALSE),VLOOKUP(AC954,排ガス低減レベル,2,FALSE)))</f>
        <v/>
      </c>
      <c r="AQ954" s="444" t="str">
        <f t="shared" ref="AQ954:AQ1017" si="271">IF(AG954="","",IF(AJ954=3,B954&amp;"-"&amp;SUM(AJ954*100,AK954*10,AL954)&amp;"A",IF(OR(AJ954=2,AJ954=4,AJ954=6),B954&amp;"-"&amp;AL954*10&amp;"A",IF(AJ954=1,B954&amp;"-"&amp;AJ954&amp;"A",IF(AJ954=5,B954&amp;"-"&amp;SUM(AJ954*100,AI954*10,AL954)&amp;"A","")))))</f>
        <v/>
      </c>
      <c r="AR954" s="375" t="str">
        <f t="shared" ref="AR954:AR1017" si="272">IF(OR(AM954=1,AM954=2,AM954=11),1,IF(AM954=6,2,IF(OR(AM954=4,AM954=5,AM954=10),3,IF(AM954=7,4,IF(AM954=3,5, IF(OR(AM954=8,AM954=9),6,""))))))</f>
        <v/>
      </c>
      <c r="AS954" s="377" t="str">
        <f t="shared" ref="AS954:AS1017" si="273">IF(AG954="","",B954&amp;"-"&amp;AM954)</f>
        <v/>
      </c>
      <c r="AT954" s="378" t="str">
        <f t="shared" ref="AT954:AT1017" si="274">IF(AF954="","",VLOOKUP(T954,車両の増減,2,FALSE))</f>
        <v/>
      </c>
      <c r="AX954" s="625" t="b">
        <f t="shared" si="257"/>
        <v>0</v>
      </c>
      <c r="AY954" s="7" t="str">
        <f t="shared" si="258"/>
        <v>FALSEFALSEFALSE</v>
      </c>
      <c r="AZ954" s="626">
        <f t="shared" si="260"/>
        <v>0</v>
      </c>
      <c r="BA954" s="627" t="str">
        <f t="shared" si="259"/>
        <v/>
      </c>
      <c r="BB954" s="627">
        <f t="shared" si="261"/>
        <v>0</v>
      </c>
    </row>
    <row r="955" spans="1:54">
      <c r="A955" s="381">
        <v>898</v>
      </c>
      <c r="B955" s="117"/>
      <c r="C955" s="288"/>
      <c r="D955" s="289"/>
      <c r="E955" s="289"/>
      <c r="F955" s="290"/>
      <c r="G955" s="292"/>
      <c r="H955" s="116"/>
      <c r="I955" s="292"/>
      <c r="J955" s="116"/>
      <c r="K955" s="370"/>
      <c r="L955" s="370"/>
      <c r="M955" s="370"/>
      <c r="N955" s="371"/>
      <c r="O955" s="371"/>
      <c r="P955" s="371"/>
      <c r="Q955" s="371"/>
      <c r="R955" s="371"/>
      <c r="S955" s="371"/>
      <c r="T955" s="443"/>
      <c r="U955" s="539"/>
      <c r="V955" s="117"/>
      <c r="W955" s="118"/>
      <c r="X955" s="119"/>
      <c r="Y955" s="120"/>
      <c r="Z955" s="122"/>
      <c r="AA955" s="121"/>
      <c r="AB955" s="443"/>
      <c r="AC955" s="734"/>
      <c r="AD955" s="372"/>
      <c r="AE955" s="485"/>
      <c r="AF955" s="373" t="str">
        <f t="shared" si="262"/>
        <v/>
      </c>
      <c r="AG955" s="373" t="str">
        <f t="shared" si="263"/>
        <v/>
      </c>
      <c r="AH955" s="374" t="str">
        <f t="shared" si="264"/>
        <v/>
      </c>
      <c r="AI955" s="375" t="str">
        <f t="shared" si="265"/>
        <v/>
      </c>
      <c r="AJ955" s="375" t="str">
        <f t="shared" si="266"/>
        <v/>
      </c>
      <c r="AK955" s="375" t="str">
        <f t="shared" si="267"/>
        <v/>
      </c>
      <c r="AL955" s="375" t="str">
        <f t="shared" si="268"/>
        <v/>
      </c>
      <c r="AM955" s="375" t="str">
        <f t="shared" si="269"/>
        <v/>
      </c>
      <c r="AN955" s="376" t="str">
        <f>IF(AF955="","",IF(OR(AH955="",AH955="-"),"－",IF(OR(AM955=8,AM955=9),"",IF(OR(AJ955=3,AJ955=4,AJ955=5,AJ955=6),VLOOKUP(AH955,INDEX((係数_バス貨物_ガソリン,係数_バス貨物_CNG,係数_バス貨物_軽油,係数_バス貨物_メタノール,係数_バス貨物_LPG),MATCH(AL955,【参考】排出ガスレベル!$AI$4:$AI$671,1),1,AR955):INDEX((係数_バス貨物_ガソリン,係数_バス貨物_CNG,係数_バス貨物_軽油,係数_バス貨物_メタノール,係数_バス貨物_LPG),MATCH(AL955+1,【参考】排出ガスレベル!$AI$4:$AI$671,1)-1,5,AR955),2,FALSE),IF(OR(AJ955=1,AJ955=2),VLOOKUP(AH955,INDEX((係数_乗用_ガソリン,係数_乗用_CNG,係数_乗用_軽油,係数_乗用_メタノール,係数_乗用_LPG),1,1,AR955):INDEX((係数_乗用_ガソリン,係数_乗用_CNG,係数_乗用_軽油,係数_乗用_メタノール,係数_乗用_LPG),125,5,AR955),2,FALSE))))))</f>
        <v/>
      </c>
      <c r="AO955" s="376" t="str">
        <f>IF(T955="","",IF(OR(AH955="",AH955="-"),"－",IF(OR(AM955=8,AM955=9),"",IF(OR(AJ955=3,AJ955=4,AJ955=5,AJ955=6),VLOOKUP(AH955,INDEX((係数_バス貨物_ガソリン,係数_バス貨物_CNG,係数_バス貨物_軽油,係数_バス貨物_メタノール,係数_バス貨物_LPG),MATCH(AL955,【参考】排出ガスレベル!$AI$4:$AI$671,1),1,AR955):INDEX((係数_バス貨物_ガソリン,係数_バス貨物_CNG,係数_バス貨物_軽油,係数_バス貨物_メタノール,係数_バス貨物_LPG),MATCH(AL955+1,【参考】排出ガスレベル!$AI$4:$AI$671,1)-1,5,AR955),3,FALSE),IF(OR(AJ955=1,AJ955=2),VLOOKUP(AH955,INDEX((係数_乗用_ガソリン,係数_乗用_CNG,係数_乗用_軽油,係数_乗用_メタノール,係数_乗用_LPG),1,1,AR955):INDEX((係数_乗用_ガソリン,係数_乗用_CNG,係数_乗用_軽油,係数_乗用_メタノール,係数_乗用_LPG),125,5,AR955),3,FALSE))))))</f>
        <v/>
      </c>
      <c r="AP955" s="375" t="str">
        <f t="shared" si="270"/>
        <v/>
      </c>
      <c r="AQ955" s="444" t="str">
        <f t="shared" si="271"/>
        <v/>
      </c>
      <c r="AR955" s="375" t="str">
        <f t="shared" si="272"/>
        <v/>
      </c>
      <c r="AS955" s="377" t="str">
        <f t="shared" si="273"/>
        <v/>
      </c>
      <c r="AT955" s="378" t="str">
        <f t="shared" si="274"/>
        <v/>
      </c>
      <c r="AX955" s="625" t="b">
        <f t="shared" ref="AX955:AX1018" si="275">IF(AY955="FALSEFALSEFALSEFALSE","ハイブリッド")</f>
        <v>0</v>
      </c>
      <c r="AY955" s="7" t="str">
        <f t="shared" ref="AY955:AY1018" si="276">EXACT(AZ955,BA955)&amp;IF(BA955="","")&amp;IF(AZ955="電気",TRUE)&amp;IF(AZ955="LPG",TRUE)</f>
        <v>FALSEFALSEFALSE</v>
      </c>
      <c r="AZ955" s="626">
        <f t="shared" si="260"/>
        <v>0</v>
      </c>
      <c r="BA955" s="627" t="str">
        <f t="shared" ref="BA955:BA1018" si="277">IF(COUNTIFS(BC955,"*A*",BB955,"3"),"ハイブリッド(ガソリン)","")</f>
        <v/>
      </c>
      <c r="BB955" s="627">
        <f t="shared" si="261"/>
        <v>0</v>
      </c>
    </row>
    <row r="956" spans="1:54">
      <c r="A956" s="381">
        <v>899</v>
      </c>
      <c r="B956" s="117"/>
      <c r="C956" s="288"/>
      <c r="D956" s="289"/>
      <c r="E956" s="289"/>
      <c r="F956" s="290"/>
      <c r="G956" s="292"/>
      <c r="H956" s="116"/>
      <c r="I956" s="292"/>
      <c r="J956" s="116"/>
      <c r="K956" s="370"/>
      <c r="L956" s="370"/>
      <c r="M956" s="370"/>
      <c r="N956" s="371"/>
      <c r="O956" s="371"/>
      <c r="P956" s="371"/>
      <c r="Q956" s="371"/>
      <c r="R956" s="371"/>
      <c r="S956" s="371"/>
      <c r="T956" s="443"/>
      <c r="U956" s="539"/>
      <c r="V956" s="117"/>
      <c r="W956" s="118"/>
      <c r="X956" s="119"/>
      <c r="Y956" s="120"/>
      <c r="Z956" s="122"/>
      <c r="AA956" s="121"/>
      <c r="AB956" s="443"/>
      <c r="AC956" s="734"/>
      <c r="AD956" s="372"/>
      <c r="AE956" s="485"/>
      <c r="AF956" s="373" t="str">
        <f t="shared" si="262"/>
        <v/>
      </c>
      <c r="AG956" s="373" t="str">
        <f t="shared" si="263"/>
        <v/>
      </c>
      <c r="AH956" s="374" t="str">
        <f t="shared" si="264"/>
        <v/>
      </c>
      <c r="AI956" s="375" t="str">
        <f t="shared" si="265"/>
        <v/>
      </c>
      <c r="AJ956" s="375" t="str">
        <f t="shared" si="266"/>
        <v/>
      </c>
      <c r="AK956" s="375" t="str">
        <f t="shared" si="267"/>
        <v/>
      </c>
      <c r="AL956" s="375" t="str">
        <f t="shared" si="268"/>
        <v/>
      </c>
      <c r="AM956" s="375" t="str">
        <f t="shared" si="269"/>
        <v/>
      </c>
      <c r="AN956" s="376" t="str">
        <f>IF(AF956="","",IF(OR(AH956="",AH956="-"),"－",IF(OR(AM956=8,AM956=9),"",IF(OR(AJ956=3,AJ956=4,AJ956=5,AJ956=6),VLOOKUP(AH956,INDEX((係数_バス貨物_ガソリン,係数_バス貨物_CNG,係数_バス貨物_軽油,係数_バス貨物_メタノール,係数_バス貨物_LPG),MATCH(AL956,【参考】排出ガスレベル!$AI$4:$AI$671,1),1,AR956):INDEX((係数_バス貨物_ガソリン,係数_バス貨物_CNG,係数_バス貨物_軽油,係数_バス貨物_メタノール,係数_バス貨物_LPG),MATCH(AL956+1,【参考】排出ガスレベル!$AI$4:$AI$671,1)-1,5,AR956),2,FALSE),IF(OR(AJ956=1,AJ956=2),VLOOKUP(AH956,INDEX((係数_乗用_ガソリン,係数_乗用_CNG,係数_乗用_軽油,係数_乗用_メタノール,係数_乗用_LPG),1,1,AR956):INDEX((係数_乗用_ガソリン,係数_乗用_CNG,係数_乗用_軽油,係数_乗用_メタノール,係数_乗用_LPG),125,5,AR956),2,FALSE))))))</f>
        <v/>
      </c>
      <c r="AO956" s="376" t="str">
        <f>IF(T956="","",IF(OR(AH956="",AH956="-"),"－",IF(OR(AM956=8,AM956=9),"",IF(OR(AJ956=3,AJ956=4,AJ956=5,AJ956=6),VLOOKUP(AH956,INDEX((係数_バス貨物_ガソリン,係数_バス貨物_CNG,係数_バス貨物_軽油,係数_バス貨物_メタノール,係数_バス貨物_LPG),MATCH(AL956,【参考】排出ガスレベル!$AI$4:$AI$671,1),1,AR956):INDEX((係数_バス貨物_ガソリン,係数_バス貨物_CNG,係数_バス貨物_軽油,係数_バス貨物_メタノール,係数_バス貨物_LPG),MATCH(AL956+1,【参考】排出ガスレベル!$AI$4:$AI$671,1)-1,5,AR956),3,FALSE),IF(OR(AJ956=1,AJ956=2),VLOOKUP(AH956,INDEX((係数_乗用_ガソリン,係数_乗用_CNG,係数_乗用_軽油,係数_乗用_メタノール,係数_乗用_LPG),1,1,AR956):INDEX((係数_乗用_ガソリン,係数_乗用_CNG,係数_乗用_軽油,係数_乗用_メタノール,係数_乗用_LPG),125,5,AR956),3,FALSE))))))</f>
        <v/>
      </c>
      <c r="AP956" s="375" t="str">
        <f t="shared" si="270"/>
        <v/>
      </c>
      <c r="AQ956" s="444" t="str">
        <f t="shared" si="271"/>
        <v/>
      </c>
      <c r="AR956" s="375" t="str">
        <f t="shared" si="272"/>
        <v/>
      </c>
      <c r="AS956" s="377" t="str">
        <f t="shared" si="273"/>
        <v/>
      </c>
      <c r="AT956" s="378" t="str">
        <f t="shared" si="274"/>
        <v/>
      </c>
      <c r="AX956" s="625" t="b">
        <f t="shared" si="275"/>
        <v>0</v>
      </c>
      <c r="AY956" s="7" t="str">
        <f t="shared" si="276"/>
        <v>FALSEFALSEFALSE</v>
      </c>
      <c r="AZ956" s="626">
        <f t="shared" si="260"/>
        <v>0</v>
      </c>
      <c r="BA956" s="627" t="str">
        <f t="shared" si="277"/>
        <v/>
      </c>
      <c r="BB956" s="627">
        <f t="shared" si="261"/>
        <v>0</v>
      </c>
    </row>
    <row r="957" spans="1:54">
      <c r="A957" s="381">
        <v>900</v>
      </c>
      <c r="B957" s="117"/>
      <c r="C957" s="288"/>
      <c r="D957" s="289"/>
      <c r="E957" s="289"/>
      <c r="F957" s="290"/>
      <c r="G957" s="292"/>
      <c r="H957" s="116"/>
      <c r="I957" s="292"/>
      <c r="J957" s="116"/>
      <c r="K957" s="370"/>
      <c r="L957" s="370"/>
      <c r="M957" s="370"/>
      <c r="N957" s="371"/>
      <c r="O957" s="371"/>
      <c r="P957" s="371"/>
      <c r="Q957" s="371"/>
      <c r="R957" s="371"/>
      <c r="S957" s="371"/>
      <c r="T957" s="443"/>
      <c r="U957" s="539"/>
      <c r="V957" s="117"/>
      <c r="W957" s="118"/>
      <c r="X957" s="119"/>
      <c r="Y957" s="120"/>
      <c r="Z957" s="122"/>
      <c r="AA957" s="121"/>
      <c r="AB957" s="443"/>
      <c r="AC957" s="734"/>
      <c r="AD957" s="372"/>
      <c r="AE957" s="485"/>
      <c r="AF957" s="373" t="str">
        <f t="shared" si="262"/>
        <v/>
      </c>
      <c r="AG957" s="373" t="str">
        <f t="shared" si="263"/>
        <v/>
      </c>
      <c r="AH957" s="374" t="str">
        <f t="shared" si="264"/>
        <v/>
      </c>
      <c r="AI957" s="375" t="str">
        <f t="shared" si="265"/>
        <v/>
      </c>
      <c r="AJ957" s="375" t="str">
        <f t="shared" si="266"/>
        <v/>
      </c>
      <c r="AK957" s="375" t="str">
        <f t="shared" si="267"/>
        <v/>
      </c>
      <c r="AL957" s="375" t="str">
        <f t="shared" si="268"/>
        <v/>
      </c>
      <c r="AM957" s="375" t="str">
        <f t="shared" si="269"/>
        <v/>
      </c>
      <c r="AN957" s="376" t="str">
        <f>IF(AF957="","",IF(OR(AH957="",AH957="-"),"－",IF(OR(AM957=8,AM957=9),"",IF(OR(AJ957=3,AJ957=4,AJ957=5,AJ957=6),VLOOKUP(AH957,INDEX((係数_バス貨物_ガソリン,係数_バス貨物_CNG,係数_バス貨物_軽油,係数_バス貨物_メタノール,係数_バス貨物_LPG),MATCH(AL957,【参考】排出ガスレベル!$AI$4:$AI$671,1),1,AR957):INDEX((係数_バス貨物_ガソリン,係数_バス貨物_CNG,係数_バス貨物_軽油,係数_バス貨物_メタノール,係数_バス貨物_LPG),MATCH(AL957+1,【参考】排出ガスレベル!$AI$4:$AI$671,1)-1,5,AR957),2,FALSE),IF(OR(AJ957=1,AJ957=2),VLOOKUP(AH957,INDEX((係数_乗用_ガソリン,係数_乗用_CNG,係数_乗用_軽油,係数_乗用_メタノール,係数_乗用_LPG),1,1,AR957):INDEX((係数_乗用_ガソリン,係数_乗用_CNG,係数_乗用_軽油,係数_乗用_メタノール,係数_乗用_LPG),125,5,AR957),2,FALSE))))))</f>
        <v/>
      </c>
      <c r="AO957" s="376" t="str">
        <f>IF(T957="","",IF(OR(AH957="",AH957="-"),"－",IF(OR(AM957=8,AM957=9),"",IF(OR(AJ957=3,AJ957=4,AJ957=5,AJ957=6),VLOOKUP(AH957,INDEX((係数_バス貨物_ガソリン,係数_バス貨物_CNG,係数_バス貨物_軽油,係数_バス貨物_メタノール,係数_バス貨物_LPG),MATCH(AL957,【参考】排出ガスレベル!$AI$4:$AI$671,1),1,AR957):INDEX((係数_バス貨物_ガソリン,係数_バス貨物_CNG,係数_バス貨物_軽油,係数_バス貨物_メタノール,係数_バス貨物_LPG),MATCH(AL957+1,【参考】排出ガスレベル!$AI$4:$AI$671,1)-1,5,AR957),3,FALSE),IF(OR(AJ957=1,AJ957=2),VLOOKUP(AH957,INDEX((係数_乗用_ガソリン,係数_乗用_CNG,係数_乗用_軽油,係数_乗用_メタノール,係数_乗用_LPG),1,1,AR957):INDEX((係数_乗用_ガソリン,係数_乗用_CNG,係数_乗用_軽油,係数_乗用_メタノール,係数_乗用_LPG),125,5,AR957),3,FALSE))))))</f>
        <v/>
      </c>
      <c r="AP957" s="375" t="str">
        <f t="shared" si="270"/>
        <v/>
      </c>
      <c r="AQ957" s="444" t="str">
        <f t="shared" si="271"/>
        <v/>
      </c>
      <c r="AR957" s="375" t="str">
        <f t="shared" si="272"/>
        <v/>
      </c>
      <c r="AS957" s="377" t="str">
        <f t="shared" si="273"/>
        <v/>
      </c>
      <c r="AT957" s="378" t="str">
        <f t="shared" si="274"/>
        <v/>
      </c>
      <c r="AX957" s="625" t="b">
        <f t="shared" si="275"/>
        <v>0</v>
      </c>
      <c r="AY957" s="7" t="str">
        <f t="shared" si="276"/>
        <v>FALSEFALSEFALSE</v>
      </c>
      <c r="AZ957" s="626">
        <f t="shared" si="260"/>
        <v>0</v>
      </c>
      <c r="BA957" s="627" t="str">
        <f t="shared" si="277"/>
        <v/>
      </c>
      <c r="BB957" s="627">
        <f t="shared" si="261"/>
        <v>0</v>
      </c>
    </row>
    <row r="958" spans="1:54">
      <c r="A958" s="381">
        <v>901</v>
      </c>
      <c r="B958" s="117"/>
      <c r="C958" s="288"/>
      <c r="D958" s="289"/>
      <c r="E958" s="289"/>
      <c r="F958" s="290"/>
      <c r="G958" s="292"/>
      <c r="H958" s="116"/>
      <c r="I958" s="292"/>
      <c r="J958" s="116"/>
      <c r="K958" s="370"/>
      <c r="L958" s="370"/>
      <c r="M958" s="370"/>
      <c r="N958" s="371"/>
      <c r="O958" s="371"/>
      <c r="P958" s="371"/>
      <c r="Q958" s="371"/>
      <c r="R958" s="371"/>
      <c r="S958" s="371"/>
      <c r="T958" s="443"/>
      <c r="U958" s="539"/>
      <c r="V958" s="117"/>
      <c r="W958" s="118"/>
      <c r="X958" s="119"/>
      <c r="Y958" s="120"/>
      <c r="Z958" s="122"/>
      <c r="AA958" s="121"/>
      <c r="AB958" s="443"/>
      <c r="AC958" s="734"/>
      <c r="AD958" s="372"/>
      <c r="AE958" s="485"/>
      <c r="AF958" s="373" t="str">
        <f t="shared" si="262"/>
        <v/>
      </c>
      <c r="AG958" s="373" t="str">
        <f t="shared" si="263"/>
        <v/>
      </c>
      <c r="AH958" s="374" t="str">
        <f t="shared" si="264"/>
        <v/>
      </c>
      <c r="AI958" s="375" t="str">
        <f t="shared" si="265"/>
        <v/>
      </c>
      <c r="AJ958" s="375" t="str">
        <f t="shared" si="266"/>
        <v/>
      </c>
      <c r="AK958" s="375" t="str">
        <f t="shared" si="267"/>
        <v/>
      </c>
      <c r="AL958" s="375" t="str">
        <f t="shared" si="268"/>
        <v/>
      </c>
      <c r="AM958" s="375" t="str">
        <f t="shared" si="269"/>
        <v/>
      </c>
      <c r="AN958" s="376" t="str">
        <f>IF(AF958="","",IF(OR(AH958="",AH958="-"),"－",IF(OR(AM958=8,AM958=9),"",IF(OR(AJ958=3,AJ958=4,AJ958=5,AJ958=6),VLOOKUP(AH958,INDEX((係数_バス貨物_ガソリン,係数_バス貨物_CNG,係数_バス貨物_軽油,係数_バス貨物_メタノール,係数_バス貨物_LPG),MATCH(AL958,【参考】排出ガスレベル!$AI$4:$AI$671,1),1,AR958):INDEX((係数_バス貨物_ガソリン,係数_バス貨物_CNG,係数_バス貨物_軽油,係数_バス貨物_メタノール,係数_バス貨物_LPG),MATCH(AL958+1,【参考】排出ガスレベル!$AI$4:$AI$671,1)-1,5,AR958),2,FALSE),IF(OR(AJ958=1,AJ958=2),VLOOKUP(AH958,INDEX((係数_乗用_ガソリン,係数_乗用_CNG,係数_乗用_軽油,係数_乗用_メタノール,係数_乗用_LPG),1,1,AR958):INDEX((係数_乗用_ガソリン,係数_乗用_CNG,係数_乗用_軽油,係数_乗用_メタノール,係数_乗用_LPG),125,5,AR958),2,FALSE))))))</f>
        <v/>
      </c>
      <c r="AO958" s="376" t="str">
        <f>IF(T958="","",IF(OR(AH958="",AH958="-"),"－",IF(OR(AM958=8,AM958=9),"",IF(OR(AJ958=3,AJ958=4,AJ958=5,AJ958=6),VLOOKUP(AH958,INDEX((係数_バス貨物_ガソリン,係数_バス貨物_CNG,係数_バス貨物_軽油,係数_バス貨物_メタノール,係数_バス貨物_LPG),MATCH(AL958,【参考】排出ガスレベル!$AI$4:$AI$671,1),1,AR958):INDEX((係数_バス貨物_ガソリン,係数_バス貨物_CNG,係数_バス貨物_軽油,係数_バス貨物_メタノール,係数_バス貨物_LPG),MATCH(AL958+1,【参考】排出ガスレベル!$AI$4:$AI$671,1)-1,5,AR958),3,FALSE),IF(OR(AJ958=1,AJ958=2),VLOOKUP(AH958,INDEX((係数_乗用_ガソリン,係数_乗用_CNG,係数_乗用_軽油,係数_乗用_メタノール,係数_乗用_LPG),1,1,AR958):INDEX((係数_乗用_ガソリン,係数_乗用_CNG,係数_乗用_軽油,係数_乗用_メタノール,係数_乗用_LPG),125,5,AR958),3,FALSE))))))</f>
        <v/>
      </c>
      <c r="AP958" s="375" t="str">
        <f t="shared" si="270"/>
        <v/>
      </c>
      <c r="AQ958" s="444" t="str">
        <f t="shared" si="271"/>
        <v/>
      </c>
      <c r="AR958" s="375" t="str">
        <f t="shared" si="272"/>
        <v/>
      </c>
      <c r="AS958" s="377" t="str">
        <f t="shared" si="273"/>
        <v/>
      </c>
      <c r="AT958" s="378" t="str">
        <f t="shared" si="274"/>
        <v/>
      </c>
      <c r="AX958" s="625" t="b">
        <f t="shared" si="275"/>
        <v>0</v>
      </c>
      <c r="AY958" s="7" t="str">
        <f t="shared" si="276"/>
        <v>FALSEFALSEFALSE</v>
      </c>
      <c r="AZ958" s="626">
        <f t="shared" si="260"/>
        <v>0</v>
      </c>
      <c r="BA958" s="627" t="str">
        <f t="shared" si="277"/>
        <v/>
      </c>
      <c r="BB958" s="627">
        <f t="shared" si="261"/>
        <v>0</v>
      </c>
    </row>
    <row r="959" spans="1:54">
      <c r="A959" s="381">
        <v>902</v>
      </c>
      <c r="B959" s="117"/>
      <c r="C959" s="288"/>
      <c r="D959" s="289"/>
      <c r="E959" s="289"/>
      <c r="F959" s="290"/>
      <c r="G959" s="292"/>
      <c r="H959" s="116"/>
      <c r="I959" s="292"/>
      <c r="J959" s="116"/>
      <c r="K959" s="370"/>
      <c r="L959" s="370"/>
      <c r="M959" s="370"/>
      <c r="N959" s="371"/>
      <c r="O959" s="371"/>
      <c r="P959" s="371"/>
      <c r="Q959" s="371"/>
      <c r="R959" s="371"/>
      <c r="S959" s="371"/>
      <c r="T959" s="443"/>
      <c r="U959" s="539"/>
      <c r="V959" s="117"/>
      <c r="W959" s="118"/>
      <c r="X959" s="119"/>
      <c r="Y959" s="120"/>
      <c r="Z959" s="122"/>
      <c r="AA959" s="121"/>
      <c r="AB959" s="443"/>
      <c r="AC959" s="734"/>
      <c r="AD959" s="372"/>
      <c r="AE959" s="485"/>
      <c r="AF959" s="373" t="str">
        <f t="shared" si="262"/>
        <v/>
      </c>
      <c r="AG959" s="373" t="str">
        <f t="shared" si="263"/>
        <v/>
      </c>
      <c r="AH959" s="374" t="str">
        <f t="shared" si="264"/>
        <v/>
      </c>
      <c r="AI959" s="375" t="str">
        <f t="shared" si="265"/>
        <v/>
      </c>
      <c r="AJ959" s="375" t="str">
        <f t="shared" si="266"/>
        <v/>
      </c>
      <c r="AK959" s="375" t="str">
        <f t="shared" si="267"/>
        <v/>
      </c>
      <c r="AL959" s="375" t="str">
        <f t="shared" si="268"/>
        <v/>
      </c>
      <c r="AM959" s="375" t="str">
        <f t="shared" si="269"/>
        <v/>
      </c>
      <c r="AN959" s="376" t="str">
        <f>IF(AF959="","",IF(OR(AH959="",AH959="-"),"－",IF(OR(AM959=8,AM959=9),"",IF(OR(AJ959=3,AJ959=4,AJ959=5,AJ959=6),VLOOKUP(AH959,INDEX((係数_バス貨物_ガソリン,係数_バス貨物_CNG,係数_バス貨物_軽油,係数_バス貨物_メタノール,係数_バス貨物_LPG),MATCH(AL959,【参考】排出ガスレベル!$AI$4:$AI$671,1),1,AR959):INDEX((係数_バス貨物_ガソリン,係数_バス貨物_CNG,係数_バス貨物_軽油,係数_バス貨物_メタノール,係数_バス貨物_LPG),MATCH(AL959+1,【参考】排出ガスレベル!$AI$4:$AI$671,1)-1,5,AR959),2,FALSE),IF(OR(AJ959=1,AJ959=2),VLOOKUP(AH959,INDEX((係数_乗用_ガソリン,係数_乗用_CNG,係数_乗用_軽油,係数_乗用_メタノール,係数_乗用_LPG),1,1,AR959):INDEX((係数_乗用_ガソリン,係数_乗用_CNG,係数_乗用_軽油,係数_乗用_メタノール,係数_乗用_LPG),125,5,AR959),2,FALSE))))))</f>
        <v/>
      </c>
      <c r="AO959" s="376" t="str">
        <f>IF(T959="","",IF(OR(AH959="",AH959="-"),"－",IF(OR(AM959=8,AM959=9),"",IF(OR(AJ959=3,AJ959=4,AJ959=5,AJ959=6),VLOOKUP(AH959,INDEX((係数_バス貨物_ガソリン,係数_バス貨物_CNG,係数_バス貨物_軽油,係数_バス貨物_メタノール,係数_バス貨物_LPG),MATCH(AL959,【参考】排出ガスレベル!$AI$4:$AI$671,1),1,AR959):INDEX((係数_バス貨物_ガソリン,係数_バス貨物_CNG,係数_バス貨物_軽油,係数_バス貨物_メタノール,係数_バス貨物_LPG),MATCH(AL959+1,【参考】排出ガスレベル!$AI$4:$AI$671,1)-1,5,AR959),3,FALSE),IF(OR(AJ959=1,AJ959=2),VLOOKUP(AH959,INDEX((係数_乗用_ガソリン,係数_乗用_CNG,係数_乗用_軽油,係数_乗用_メタノール,係数_乗用_LPG),1,1,AR959):INDEX((係数_乗用_ガソリン,係数_乗用_CNG,係数_乗用_軽油,係数_乗用_メタノール,係数_乗用_LPG),125,5,AR959),3,FALSE))))))</f>
        <v/>
      </c>
      <c r="AP959" s="375" t="str">
        <f t="shared" si="270"/>
        <v/>
      </c>
      <c r="AQ959" s="444" t="str">
        <f t="shared" si="271"/>
        <v/>
      </c>
      <c r="AR959" s="375" t="str">
        <f t="shared" si="272"/>
        <v/>
      </c>
      <c r="AS959" s="377" t="str">
        <f t="shared" si="273"/>
        <v/>
      </c>
      <c r="AT959" s="378" t="str">
        <f t="shared" si="274"/>
        <v/>
      </c>
      <c r="AX959" s="625" t="b">
        <f t="shared" si="275"/>
        <v>0</v>
      </c>
      <c r="AY959" s="7" t="str">
        <f t="shared" si="276"/>
        <v>FALSEFALSEFALSE</v>
      </c>
      <c r="AZ959" s="626">
        <f t="shared" si="260"/>
        <v>0</v>
      </c>
      <c r="BA959" s="627" t="str">
        <f t="shared" si="277"/>
        <v/>
      </c>
      <c r="BB959" s="627">
        <f t="shared" si="261"/>
        <v>0</v>
      </c>
    </row>
    <row r="960" spans="1:54">
      <c r="A960" s="381">
        <v>903</v>
      </c>
      <c r="B960" s="117"/>
      <c r="C960" s="288"/>
      <c r="D960" s="289"/>
      <c r="E960" s="289"/>
      <c r="F960" s="290"/>
      <c r="G960" s="292"/>
      <c r="H960" s="116"/>
      <c r="I960" s="292"/>
      <c r="J960" s="116"/>
      <c r="K960" s="370"/>
      <c r="L960" s="370"/>
      <c r="M960" s="370"/>
      <c r="N960" s="371"/>
      <c r="O960" s="371"/>
      <c r="P960" s="371"/>
      <c r="Q960" s="371"/>
      <c r="R960" s="371"/>
      <c r="S960" s="371"/>
      <c r="T960" s="443"/>
      <c r="U960" s="539"/>
      <c r="V960" s="117"/>
      <c r="W960" s="118"/>
      <c r="X960" s="119"/>
      <c r="Y960" s="120"/>
      <c r="Z960" s="122"/>
      <c r="AA960" s="121"/>
      <c r="AB960" s="443"/>
      <c r="AC960" s="734"/>
      <c r="AD960" s="372"/>
      <c r="AE960" s="485"/>
      <c r="AF960" s="373" t="str">
        <f t="shared" si="262"/>
        <v/>
      </c>
      <c r="AG960" s="373" t="str">
        <f t="shared" si="263"/>
        <v/>
      </c>
      <c r="AH960" s="374" t="str">
        <f t="shared" si="264"/>
        <v/>
      </c>
      <c r="AI960" s="375" t="str">
        <f t="shared" si="265"/>
        <v/>
      </c>
      <c r="AJ960" s="375" t="str">
        <f t="shared" si="266"/>
        <v/>
      </c>
      <c r="AK960" s="375" t="str">
        <f t="shared" si="267"/>
        <v/>
      </c>
      <c r="AL960" s="375" t="str">
        <f t="shared" si="268"/>
        <v/>
      </c>
      <c r="AM960" s="375" t="str">
        <f t="shared" si="269"/>
        <v/>
      </c>
      <c r="AN960" s="376" t="str">
        <f>IF(AF960="","",IF(OR(AH960="",AH960="-"),"－",IF(OR(AM960=8,AM960=9),"",IF(OR(AJ960=3,AJ960=4,AJ960=5,AJ960=6),VLOOKUP(AH960,INDEX((係数_バス貨物_ガソリン,係数_バス貨物_CNG,係数_バス貨物_軽油,係数_バス貨物_メタノール,係数_バス貨物_LPG),MATCH(AL960,【参考】排出ガスレベル!$AI$4:$AI$671,1),1,AR960):INDEX((係数_バス貨物_ガソリン,係数_バス貨物_CNG,係数_バス貨物_軽油,係数_バス貨物_メタノール,係数_バス貨物_LPG),MATCH(AL960+1,【参考】排出ガスレベル!$AI$4:$AI$671,1)-1,5,AR960),2,FALSE),IF(OR(AJ960=1,AJ960=2),VLOOKUP(AH960,INDEX((係数_乗用_ガソリン,係数_乗用_CNG,係数_乗用_軽油,係数_乗用_メタノール,係数_乗用_LPG),1,1,AR960):INDEX((係数_乗用_ガソリン,係数_乗用_CNG,係数_乗用_軽油,係数_乗用_メタノール,係数_乗用_LPG),125,5,AR960),2,FALSE))))))</f>
        <v/>
      </c>
      <c r="AO960" s="376" t="str">
        <f>IF(T960="","",IF(OR(AH960="",AH960="-"),"－",IF(OR(AM960=8,AM960=9),"",IF(OR(AJ960=3,AJ960=4,AJ960=5,AJ960=6),VLOOKUP(AH960,INDEX((係数_バス貨物_ガソリン,係数_バス貨物_CNG,係数_バス貨物_軽油,係数_バス貨物_メタノール,係数_バス貨物_LPG),MATCH(AL960,【参考】排出ガスレベル!$AI$4:$AI$671,1),1,AR960):INDEX((係数_バス貨物_ガソリン,係数_バス貨物_CNG,係数_バス貨物_軽油,係数_バス貨物_メタノール,係数_バス貨物_LPG),MATCH(AL960+1,【参考】排出ガスレベル!$AI$4:$AI$671,1)-1,5,AR960),3,FALSE),IF(OR(AJ960=1,AJ960=2),VLOOKUP(AH960,INDEX((係数_乗用_ガソリン,係数_乗用_CNG,係数_乗用_軽油,係数_乗用_メタノール,係数_乗用_LPG),1,1,AR960):INDEX((係数_乗用_ガソリン,係数_乗用_CNG,係数_乗用_軽油,係数_乗用_メタノール,係数_乗用_LPG),125,5,AR960),3,FALSE))))))</f>
        <v/>
      </c>
      <c r="AP960" s="375" t="str">
        <f t="shared" si="270"/>
        <v/>
      </c>
      <c r="AQ960" s="444" t="str">
        <f t="shared" si="271"/>
        <v/>
      </c>
      <c r="AR960" s="375" t="str">
        <f t="shared" si="272"/>
        <v/>
      </c>
      <c r="AS960" s="377" t="str">
        <f t="shared" si="273"/>
        <v/>
      </c>
      <c r="AT960" s="378" t="str">
        <f t="shared" si="274"/>
        <v/>
      </c>
      <c r="AX960" s="625" t="b">
        <f t="shared" si="275"/>
        <v>0</v>
      </c>
      <c r="AY960" s="7" t="str">
        <f t="shared" si="276"/>
        <v>FALSEFALSEFALSE</v>
      </c>
      <c r="AZ960" s="626">
        <f t="shared" si="260"/>
        <v>0</v>
      </c>
      <c r="BA960" s="627" t="str">
        <f t="shared" si="277"/>
        <v/>
      </c>
      <c r="BB960" s="627">
        <f t="shared" si="261"/>
        <v>0</v>
      </c>
    </row>
    <row r="961" spans="1:54">
      <c r="A961" s="381">
        <v>904</v>
      </c>
      <c r="B961" s="117"/>
      <c r="C961" s="288"/>
      <c r="D961" s="289"/>
      <c r="E961" s="289"/>
      <c r="F961" s="290"/>
      <c r="G961" s="292"/>
      <c r="H961" s="116"/>
      <c r="I961" s="292"/>
      <c r="J961" s="116"/>
      <c r="K961" s="370"/>
      <c r="L961" s="370"/>
      <c r="M961" s="370"/>
      <c r="N961" s="371"/>
      <c r="O961" s="371"/>
      <c r="P961" s="371"/>
      <c r="Q961" s="371"/>
      <c r="R961" s="371"/>
      <c r="S961" s="371"/>
      <c r="T961" s="443"/>
      <c r="U961" s="539"/>
      <c r="V961" s="117"/>
      <c r="W961" s="118"/>
      <c r="X961" s="119"/>
      <c r="Y961" s="120"/>
      <c r="Z961" s="122"/>
      <c r="AA961" s="121"/>
      <c r="AB961" s="443"/>
      <c r="AC961" s="734"/>
      <c r="AD961" s="372"/>
      <c r="AE961" s="485"/>
      <c r="AF961" s="373" t="str">
        <f t="shared" si="262"/>
        <v/>
      </c>
      <c r="AG961" s="373" t="str">
        <f t="shared" si="263"/>
        <v/>
      </c>
      <c r="AH961" s="374" t="str">
        <f t="shared" si="264"/>
        <v/>
      </c>
      <c r="AI961" s="375" t="str">
        <f t="shared" si="265"/>
        <v/>
      </c>
      <c r="AJ961" s="375" t="str">
        <f t="shared" si="266"/>
        <v/>
      </c>
      <c r="AK961" s="375" t="str">
        <f t="shared" si="267"/>
        <v/>
      </c>
      <c r="AL961" s="375" t="str">
        <f t="shared" si="268"/>
        <v/>
      </c>
      <c r="AM961" s="375" t="str">
        <f t="shared" si="269"/>
        <v/>
      </c>
      <c r="AN961" s="376" t="str">
        <f>IF(AF961="","",IF(OR(AH961="",AH961="-"),"－",IF(OR(AM961=8,AM961=9),"",IF(OR(AJ961=3,AJ961=4,AJ961=5,AJ961=6),VLOOKUP(AH961,INDEX((係数_バス貨物_ガソリン,係数_バス貨物_CNG,係数_バス貨物_軽油,係数_バス貨物_メタノール,係数_バス貨物_LPG),MATCH(AL961,【参考】排出ガスレベル!$AI$4:$AI$671,1),1,AR961):INDEX((係数_バス貨物_ガソリン,係数_バス貨物_CNG,係数_バス貨物_軽油,係数_バス貨物_メタノール,係数_バス貨物_LPG),MATCH(AL961+1,【参考】排出ガスレベル!$AI$4:$AI$671,1)-1,5,AR961),2,FALSE),IF(OR(AJ961=1,AJ961=2),VLOOKUP(AH961,INDEX((係数_乗用_ガソリン,係数_乗用_CNG,係数_乗用_軽油,係数_乗用_メタノール,係数_乗用_LPG),1,1,AR961):INDEX((係数_乗用_ガソリン,係数_乗用_CNG,係数_乗用_軽油,係数_乗用_メタノール,係数_乗用_LPG),125,5,AR961),2,FALSE))))))</f>
        <v/>
      </c>
      <c r="AO961" s="376" t="str">
        <f>IF(T961="","",IF(OR(AH961="",AH961="-"),"－",IF(OR(AM961=8,AM961=9),"",IF(OR(AJ961=3,AJ961=4,AJ961=5,AJ961=6),VLOOKUP(AH961,INDEX((係数_バス貨物_ガソリン,係数_バス貨物_CNG,係数_バス貨物_軽油,係数_バス貨物_メタノール,係数_バス貨物_LPG),MATCH(AL961,【参考】排出ガスレベル!$AI$4:$AI$671,1),1,AR961):INDEX((係数_バス貨物_ガソリン,係数_バス貨物_CNG,係数_バス貨物_軽油,係数_バス貨物_メタノール,係数_バス貨物_LPG),MATCH(AL961+1,【参考】排出ガスレベル!$AI$4:$AI$671,1)-1,5,AR961),3,FALSE),IF(OR(AJ961=1,AJ961=2),VLOOKUP(AH961,INDEX((係数_乗用_ガソリン,係数_乗用_CNG,係数_乗用_軽油,係数_乗用_メタノール,係数_乗用_LPG),1,1,AR961):INDEX((係数_乗用_ガソリン,係数_乗用_CNG,係数_乗用_軽油,係数_乗用_メタノール,係数_乗用_LPG),125,5,AR961),3,FALSE))))))</f>
        <v/>
      </c>
      <c r="AP961" s="375" t="str">
        <f t="shared" si="270"/>
        <v/>
      </c>
      <c r="AQ961" s="444" t="str">
        <f t="shared" si="271"/>
        <v/>
      </c>
      <c r="AR961" s="375" t="str">
        <f t="shared" si="272"/>
        <v/>
      </c>
      <c r="AS961" s="377" t="str">
        <f t="shared" si="273"/>
        <v/>
      </c>
      <c r="AT961" s="378" t="str">
        <f t="shared" si="274"/>
        <v/>
      </c>
      <c r="AX961" s="625" t="b">
        <f t="shared" si="275"/>
        <v>0</v>
      </c>
      <c r="AY961" s="7" t="str">
        <f t="shared" si="276"/>
        <v>FALSEFALSEFALSE</v>
      </c>
      <c r="AZ961" s="626">
        <f t="shared" si="260"/>
        <v>0</v>
      </c>
      <c r="BA961" s="627" t="str">
        <f t="shared" si="277"/>
        <v/>
      </c>
      <c r="BB961" s="627">
        <f t="shared" si="261"/>
        <v>0</v>
      </c>
    </row>
    <row r="962" spans="1:54">
      <c r="A962" s="381">
        <v>905</v>
      </c>
      <c r="B962" s="117"/>
      <c r="C962" s="288"/>
      <c r="D962" s="289"/>
      <c r="E962" s="289"/>
      <c r="F962" s="290"/>
      <c r="G962" s="292"/>
      <c r="H962" s="116"/>
      <c r="I962" s="292"/>
      <c r="J962" s="116"/>
      <c r="K962" s="370"/>
      <c r="L962" s="370"/>
      <c r="M962" s="370"/>
      <c r="N962" s="371"/>
      <c r="O962" s="371"/>
      <c r="P962" s="371"/>
      <c r="Q962" s="371"/>
      <c r="R962" s="371"/>
      <c r="S962" s="371"/>
      <c r="T962" s="443"/>
      <c r="U962" s="539"/>
      <c r="V962" s="117"/>
      <c r="W962" s="118"/>
      <c r="X962" s="119"/>
      <c r="Y962" s="120"/>
      <c r="Z962" s="122"/>
      <c r="AA962" s="121"/>
      <c r="AB962" s="443"/>
      <c r="AC962" s="734"/>
      <c r="AD962" s="372"/>
      <c r="AE962" s="485"/>
      <c r="AF962" s="373" t="str">
        <f t="shared" si="262"/>
        <v/>
      </c>
      <c r="AG962" s="373" t="str">
        <f t="shared" si="263"/>
        <v/>
      </c>
      <c r="AH962" s="374" t="str">
        <f t="shared" si="264"/>
        <v/>
      </c>
      <c r="AI962" s="375" t="str">
        <f t="shared" si="265"/>
        <v/>
      </c>
      <c r="AJ962" s="375" t="str">
        <f t="shared" si="266"/>
        <v/>
      </c>
      <c r="AK962" s="375" t="str">
        <f t="shared" si="267"/>
        <v/>
      </c>
      <c r="AL962" s="375" t="str">
        <f t="shared" si="268"/>
        <v/>
      </c>
      <c r="AM962" s="375" t="str">
        <f t="shared" si="269"/>
        <v/>
      </c>
      <c r="AN962" s="376" t="str">
        <f>IF(AF962="","",IF(OR(AH962="",AH962="-"),"－",IF(OR(AM962=8,AM962=9),"",IF(OR(AJ962=3,AJ962=4,AJ962=5,AJ962=6),VLOOKUP(AH962,INDEX((係数_バス貨物_ガソリン,係数_バス貨物_CNG,係数_バス貨物_軽油,係数_バス貨物_メタノール,係数_バス貨物_LPG),MATCH(AL962,【参考】排出ガスレベル!$AI$4:$AI$671,1),1,AR962):INDEX((係数_バス貨物_ガソリン,係数_バス貨物_CNG,係数_バス貨物_軽油,係数_バス貨物_メタノール,係数_バス貨物_LPG),MATCH(AL962+1,【参考】排出ガスレベル!$AI$4:$AI$671,1)-1,5,AR962),2,FALSE),IF(OR(AJ962=1,AJ962=2),VLOOKUP(AH962,INDEX((係数_乗用_ガソリン,係数_乗用_CNG,係数_乗用_軽油,係数_乗用_メタノール,係数_乗用_LPG),1,1,AR962):INDEX((係数_乗用_ガソリン,係数_乗用_CNG,係数_乗用_軽油,係数_乗用_メタノール,係数_乗用_LPG),125,5,AR962),2,FALSE))))))</f>
        <v/>
      </c>
      <c r="AO962" s="376" t="str">
        <f>IF(T962="","",IF(OR(AH962="",AH962="-"),"－",IF(OR(AM962=8,AM962=9),"",IF(OR(AJ962=3,AJ962=4,AJ962=5,AJ962=6),VLOOKUP(AH962,INDEX((係数_バス貨物_ガソリン,係数_バス貨物_CNG,係数_バス貨物_軽油,係数_バス貨物_メタノール,係数_バス貨物_LPG),MATCH(AL962,【参考】排出ガスレベル!$AI$4:$AI$671,1),1,AR962):INDEX((係数_バス貨物_ガソリン,係数_バス貨物_CNG,係数_バス貨物_軽油,係数_バス貨物_メタノール,係数_バス貨物_LPG),MATCH(AL962+1,【参考】排出ガスレベル!$AI$4:$AI$671,1)-1,5,AR962),3,FALSE),IF(OR(AJ962=1,AJ962=2),VLOOKUP(AH962,INDEX((係数_乗用_ガソリン,係数_乗用_CNG,係数_乗用_軽油,係数_乗用_メタノール,係数_乗用_LPG),1,1,AR962):INDEX((係数_乗用_ガソリン,係数_乗用_CNG,係数_乗用_軽油,係数_乗用_メタノール,係数_乗用_LPG),125,5,AR962),3,FALSE))))))</f>
        <v/>
      </c>
      <c r="AP962" s="375" t="str">
        <f t="shared" si="270"/>
        <v/>
      </c>
      <c r="AQ962" s="444" t="str">
        <f t="shared" si="271"/>
        <v/>
      </c>
      <c r="AR962" s="375" t="str">
        <f t="shared" si="272"/>
        <v/>
      </c>
      <c r="AS962" s="377" t="str">
        <f t="shared" si="273"/>
        <v/>
      </c>
      <c r="AT962" s="378" t="str">
        <f t="shared" si="274"/>
        <v/>
      </c>
      <c r="AX962" s="625" t="b">
        <f t="shared" si="275"/>
        <v>0</v>
      </c>
      <c r="AY962" s="7" t="str">
        <f t="shared" si="276"/>
        <v>FALSEFALSEFALSE</v>
      </c>
      <c r="AZ962" s="626">
        <f t="shared" si="260"/>
        <v>0</v>
      </c>
      <c r="BA962" s="627" t="str">
        <f t="shared" si="277"/>
        <v/>
      </c>
      <c r="BB962" s="627">
        <f t="shared" si="261"/>
        <v>0</v>
      </c>
    </row>
    <row r="963" spans="1:54">
      <c r="A963" s="381">
        <v>906</v>
      </c>
      <c r="B963" s="117"/>
      <c r="C963" s="288"/>
      <c r="D963" s="289"/>
      <c r="E963" s="289"/>
      <c r="F963" s="290"/>
      <c r="G963" s="292"/>
      <c r="H963" s="116"/>
      <c r="I963" s="292"/>
      <c r="J963" s="116"/>
      <c r="K963" s="370"/>
      <c r="L963" s="370"/>
      <c r="M963" s="370"/>
      <c r="N963" s="371"/>
      <c r="O963" s="371"/>
      <c r="P963" s="371"/>
      <c r="Q963" s="371"/>
      <c r="R963" s="371"/>
      <c r="S963" s="371"/>
      <c r="T963" s="443"/>
      <c r="U963" s="539"/>
      <c r="V963" s="117"/>
      <c r="W963" s="118"/>
      <c r="X963" s="119"/>
      <c r="Y963" s="120"/>
      <c r="Z963" s="122"/>
      <c r="AA963" s="121"/>
      <c r="AB963" s="443"/>
      <c r="AC963" s="734"/>
      <c r="AD963" s="372"/>
      <c r="AE963" s="485"/>
      <c r="AF963" s="373" t="str">
        <f t="shared" si="262"/>
        <v/>
      </c>
      <c r="AG963" s="373" t="str">
        <f t="shared" si="263"/>
        <v/>
      </c>
      <c r="AH963" s="374" t="str">
        <f t="shared" si="264"/>
        <v/>
      </c>
      <c r="AI963" s="375" t="str">
        <f t="shared" si="265"/>
        <v/>
      </c>
      <c r="AJ963" s="375" t="str">
        <f t="shared" si="266"/>
        <v/>
      </c>
      <c r="AK963" s="375" t="str">
        <f t="shared" si="267"/>
        <v/>
      </c>
      <c r="AL963" s="375" t="str">
        <f t="shared" si="268"/>
        <v/>
      </c>
      <c r="AM963" s="375" t="str">
        <f t="shared" si="269"/>
        <v/>
      </c>
      <c r="AN963" s="376" t="str">
        <f>IF(AF963="","",IF(OR(AH963="",AH963="-"),"－",IF(OR(AM963=8,AM963=9),"",IF(OR(AJ963=3,AJ963=4,AJ963=5,AJ963=6),VLOOKUP(AH963,INDEX((係数_バス貨物_ガソリン,係数_バス貨物_CNG,係数_バス貨物_軽油,係数_バス貨物_メタノール,係数_バス貨物_LPG),MATCH(AL963,【参考】排出ガスレベル!$AI$4:$AI$671,1),1,AR963):INDEX((係数_バス貨物_ガソリン,係数_バス貨物_CNG,係数_バス貨物_軽油,係数_バス貨物_メタノール,係数_バス貨物_LPG),MATCH(AL963+1,【参考】排出ガスレベル!$AI$4:$AI$671,1)-1,5,AR963),2,FALSE),IF(OR(AJ963=1,AJ963=2),VLOOKUP(AH963,INDEX((係数_乗用_ガソリン,係数_乗用_CNG,係数_乗用_軽油,係数_乗用_メタノール,係数_乗用_LPG),1,1,AR963):INDEX((係数_乗用_ガソリン,係数_乗用_CNG,係数_乗用_軽油,係数_乗用_メタノール,係数_乗用_LPG),125,5,AR963),2,FALSE))))))</f>
        <v/>
      </c>
      <c r="AO963" s="376" t="str">
        <f>IF(T963="","",IF(OR(AH963="",AH963="-"),"－",IF(OR(AM963=8,AM963=9),"",IF(OR(AJ963=3,AJ963=4,AJ963=5,AJ963=6),VLOOKUP(AH963,INDEX((係数_バス貨物_ガソリン,係数_バス貨物_CNG,係数_バス貨物_軽油,係数_バス貨物_メタノール,係数_バス貨物_LPG),MATCH(AL963,【参考】排出ガスレベル!$AI$4:$AI$671,1),1,AR963):INDEX((係数_バス貨物_ガソリン,係数_バス貨物_CNG,係数_バス貨物_軽油,係数_バス貨物_メタノール,係数_バス貨物_LPG),MATCH(AL963+1,【参考】排出ガスレベル!$AI$4:$AI$671,1)-1,5,AR963),3,FALSE),IF(OR(AJ963=1,AJ963=2),VLOOKUP(AH963,INDEX((係数_乗用_ガソリン,係数_乗用_CNG,係数_乗用_軽油,係数_乗用_メタノール,係数_乗用_LPG),1,1,AR963):INDEX((係数_乗用_ガソリン,係数_乗用_CNG,係数_乗用_軽油,係数_乗用_メタノール,係数_乗用_LPG),125,5,AR963),3,FALSE))))))</f>
        <v/>
      </c>
      <c r="AP963" s="375" t="str">
        <f t="shared" si="270"/>
        <v/>
      </c>
      <c r="AQ963" s="444" t="str">
        <f t="shared" si="271"/>
        <v/>
      </c>
      <c r="AR963" s="375" t="str">
        <f t="shared" si="272"/>
        <v/>
      </c>
      <c r="AS963" s="377" t="str">
        <f t="shared" si="273"/>
        <v/>
      </c>
      <c r="AT963" s="378" t="str">
        <f t="shared" si="274"/>
        <v/>
      </c>
      <c r="AX963" s="625" t="b">
        <f t="shared" si="275"/>
        <v>0</v>
      </c>
      <c r="AY963" s="7" t="str">
        <f t="shared" si="276"/>
        <v>FALSEFALSEFALSE</v>
      </c>
      <c r="AZ963" s="626">
        <f t="shared" si="260"/>
        <v>0</v>
      </c>
      <c r="BA963" s="627" t="str">
        <f t="shared" si="277"/>
        <v/>
      </c>
      <c r="BB963" s="627">
        <f t="shared" si="261"/>
        <v>0</v>
      </c>
    </row>
    <row r="964" spans="1:54">
      <c r="A964" s="381">
        <v>907</v>
      </c>
      <c r="B964" s="117"/>
      <c r="C964" s="288"/>
      <c r="D964" s="289"/>
      <c r="E964" s="289"/>
      <c r="F964" s="290"/>
      <c r="G964" s="292"/>
      <c r="H964" s="116"/>
      <c r="I964" s="292"/>
      <c r="J964" s="116"/>
      <c r="K964" s="370"/>
      <c r="L964" s="370"/>
      <c r="M964" s="370"/>
      <c r="N964" s="371"/>
      <c r="O964" s="371"/>
      <c r="P964" s="371"/>
      <c r="Q964" s="371"/>
      <c r="R964" s="371"/>
      <c r="S964" s="371"/>
      <c r="T964" s="443"/>
      <c r="U964" s="539"/>
      <c r="V964" s="117"/>
      <c r="W964" s="118"/>
      <c r="X964" s="119"/>
      <c r="Y964" s="120"/>
      <c r="Z964" s="122"/>
      <c r="AA964" s="121"/>
      <c r="AB964" s="443"/>
      <c r="AC964" s="734"/>
      <c r="AD964" s="372"/>
      <c r="AE964" s="485"/>
      <c r="AF964" s="373" t="str">
        <f t="shared" si="262"/>
        <v/>
      </c>
      <c r="AG964" s="373" t="str">
        <f t="shared" si="263"/>
        <v/>
      </c>
      <c r="AH964" s="374" t="str">
        <f t="shared" si="264"/>
        <v/>
      </c>
      <c r="AI964" s="375" t="str">
        <f t="shared" si="265"/>
        <v/>
      </c>
      <c r="AJ964" s="375" t="str">
        <f t="shared" si="266"/>
        <v/>
      </c>
      <c r="AK964" s="375" t="str">
        <f t="shared" si="267"/>
        <v/>
      </c>
      <c r="AL964" s="375" t="str">
        <f t="shared" si="268"/>
        <v/>
      </c>
      <c r="AM964" s="375" t="str">
        <f t="shared" si="269"/>
        <v/>
      </c>
      <c r="AN964" s="376" t="str">
        <f>IF(AF964="","",IF(OR(AH964="",AH964="-"),"－",IF(OR(AM964=8,AM964=9),"",IF(OR(AJ964=3,AJ964=4,AJ964=5,AJ964=6),VLOOKUP(AH964,INDEX((係数_バス貨物_ガソリン,係数_バス貨物_CNG,係数_バス貨物_軽油,係数_バス貨物_メタノール,係数_バス貨物_LPG),MATCH(AL964,【参考】排出ガスレベル!$AI$4:$AI$671,1),1,AR964):INDEX((係数_バス貨物_ガソリン,係数_バス貨物_CNG,係数_バス貨物_軽油,係数_バス貨物_メタノール,係数_バス貨物_LPG),MATCH(AL964+1,【参考】排出ガスレベル!$AI$4:$AI$671,1)-1,5,AR964),2,FALSE),IF(OR(AJ964=1,AJ964=2),VLOOKUP(AH964,INDEX((係数_乗用_ガソリン,係数_乗用_CNG,係数_乗用_軽油,係数_乗用_メタノール,係数_乗用_LPG),1,1,AR964):INDEX((係数_乗用_ガソリン,係数_乗用_CNG,係数_乗用_軽油,係数_乗用_メタノール,係数_乗用_LPG),125,5,AR964),2,FALSE))))))</f>
        <v/>
      </c>
      <c r="AO964" s="376" t="str">
        <f>IF(T964="","",IF(OR(AH964="",AH964="-"),"－",IF(OR(AM964=8,AM964=9),"",IF(OR(AJ964=3,AJ964=4,AJ964=5,AJ964=6),VLOOKUP(AH964,INDEX((係数_バス貨物_ガソリン,係数_バス貨物_CNG,係数_バス貨物_軽油,係数_バス貨物_メタノール,係数_バス貨物_LPG),MATCH(AL964,【参考】排出ガスレベル!$AI$4:$AI$671,1),1,AR964):INDEX((係数_バス貨物_ガソリン,係数_バス貨物_CNG,係数_バス貨物_軽油,係数_バス貨物_メタノール,係数_バス貨物_LPG),MATCH(AL964+1,【参考】排出ガスレベル!$AI$4:$AI$671,1)-1,5,AR964),3,FALSE),IF(OR(AJ964=1,AJ964=2),VLOOKUP(AH964,INDEX((係数_乗用_ガソリン,係数_乗用_CNG,係数_乗用_軽油,係数_乗用_メタノール,係数_乗用_LPG),1,1,AR964):INDEX((係数_乗用_ガソリン,係数_乗用_CNG,係数_乗用_軽油,係数_乗用_メタノール,係数_乗用_LPG),125,5,AR964),3,FALSE))))))</f>
        <v/>
      </c>
      <c r="AP964" s="375" t="str">
        <f t="shared" si="270"/>
        <v/>
      </c>
      <c r="AQ964" s="444" t="str">
        <f t="shared" si="271"/>
        <v/>
      </c>
      <c r="AR964" s="375" t="str">
        <f t="shared" si="272"/>
        <v/>
      </c>
      <c r="AS964" s="377" t="str">
        <f t="shared" si="273"/>
        <v/>
      </c>
      <c r="AT964" s="378" t="str">
        <f t="shared" si="274"/>
        <v/>
      </c>
      <c r="AX964" s="625" t="b">
        <f t="shared" si="275"/>
        <v>0</v>
      </c>
      <c r="AY964" s="7" t="str">
        <f t="shared" si="276"/>
        <v>FALSEFALSEFALSE</v>
      </c>
      <c r="AZ964" s="626">
        <f t="shared" si="260"/>
        <v>0</v>
      </c>
      <c r="BA964" s="627" t="str">
        <f t="shared" si="277"/>
        <v/>
      </c>
      <c r="BB964" s="627">
        <f t="shared" si="261"/>
        <v>0</v>
      </c>
    </row>
    <row r="965" spans="1:54">
      <c r="A965" s="381">
        <v>908</v>
      </c>
      <c r="B965" s="117"/>
      <c r="C965" s="288"/>
      <c r="D965" s="289"/>
      <c r="E965" s="289"/>
      <c r="F965" s="290"/>
      <c r="G965" s="292"/>
      <c r="H965" s="116"/>
      <c r="I965" s="292"/>
      <c r="J965" s="116"/>
      <c r="K965" s="370"/>
      <c r="L965" s="370"/>
      <c r="M965" s="370"/>
      <c r="N965" s="371"/>
      <c r="O965" s="371"/>
      <c r="P965" s="371"/>
      <c r="Q965" s="371"/>
      <c r="R965" s="371"/>
      <c r="S965" s="371"/>
      <c r="T965" s="443"/>
      <c r="U965" s="539"/>
      <c r="V965" s="117"/>
      <c r="W965" s="118"/>
      <c r="X965" s="119"/>
      <c r="Y965" s="120"/>
      <c r="Z965" s="122"/>
      <c r="AA965" s="121"/>
      <c r="AB965" s="443"/>
      <c r="AC965" s="734"/>
      <c r="AD965" s="372"/>
      <c r="AE965" s="485"/>
      <c r="AF965" s="373" t="str">
        <f t="shared" si="262"/>
        <v/>
      </c>
      <c r="AG965" s="373" t="str">
        <f t="shared" si="263"/>
        <v/>
      </c>
      <c r="AH965" s="374" t="str">
        <f t="shared" si="264"/>
        <v/>
      </c>
      <c r="AI965" s="375" t="str">
        <f t="shared" si="265"/>
        <v/>
      </c>
      <c r="AJ965" s="375" t="str">
        <f t="shared" si="266"/>
        <v/>
      </c>
      <c r="AK965" s="375" t="str">
        <f t="shared" si="267"/>
        <v/>
      </c>
      <c r="AL965" s="375" t="str">
        <f t="shared" si="268"/>
        <v/>
      </c>
      <c r="AM965" s="375" t="str">
        <f t="shared" si="269"/>
        <v/>
      </c>
      <c r="AN965" s="376" t="str">
        <f>IF(AF965="","",IF(OR(AH965="",AH965="-"),"－",IF(OR(AM965=8,AM965=9),"",IF(OR(AJ965=3,AJ965=4,AJ965=5,AJ965=6),VLOOKUP(AH965,INDEX((係数_バス貨物_ガソリン,係数_バス貨物_CNG,係数_バス貨物_軽油,係数_バス貨物_メタノール,係数_バス貨物_LPG),MATCH(AL965,【参考】排出ガスレベル!$AI$4:$AI$671,1),1,AR965):INDEX((係数_バス貨物_ガソリン,係数_バス貨物_CNG,係数_バス貨物_軽油,係数_バス貨物_メタノール,係数_バス貨物_LPG),MATCH(AL965+1,【参考】排出ガスレベル!$AI$4:$AI$671,1)-1,5,AR965),2,FALSE),IF(OR(AJ965=1,AJ965=2),VLOOKUP(AH965,INDEX((係数_乗用_ガソリン,係数_乗用_CNG,係数_乗用_軽油,係数_乗用_メタノール,係数_乗用_LPG),1,1,AR965):INDEX((係数_乗用_ガソリン,係数_乗用_CNG,係数_乗用_軽油,係数_乗用_メタノール,係数_乗用_LPG),125,5,AR965),2,FALSE))))))</f>
        <v/>
      </c>
      <c r="AO965" s="376" t="str">
        <f>IF(T965="","",IF(OR(AH965="",AH965="-"),"－",IF(OR(AM965=8,AM965=9),"",IF(OR(AJ965=3,AJ965=4,AJ965=5,AJ965=6),VLOOKUP(AH965,INDEX((係数_バス貨物_ガソリン,係数_バス貨物_CNG,係数_バス貨物_軽油,係数_バス貨物_メタノール,係数_バス貨物_LPG),MATCH(AL965,【参考】排出ガスレベル!$AI$4:$AI$671,1),1,AR965):INDEX((係数_バス貨物_ガソリン,係数_バス貨物_CNG,係数_バス貨物_軽油,係数_バス貨物_メタノール,係数_バス貨物_LPG),MATCH(AL965+1,【参考】排出ガスレベル!$AI$4:$AI$671,1)-1,5,AR965),3,FALSE),IF(OR(AJ965=1,AJ965=2),VLOOKUP(AH965,INDEX((係数_乗用_ガソリン,係数_乗用_CNG,係数_乗用_軽油,係数_乗用_メタノール,係数_乗用_LPG),1,1,AR965):INDEX((係数_乗用_ガソリン,係数_乗用_CNG,係数_乗用_軽油,係数_乗用_メタノール,係数_乗用_LPG),125,5,AR965),3,FALSE))))))</f>
        <v/>
      </c>
      <c r="AP965" s="375" t="str">
        <f t="shared" si="270"/>
        <v/>
      </c>
      <c r="AQ965" s="444" t="str">
        <f t="shared" si="271"/>
        <v/>
      </c>
      <c r="AR965" s="375" t="str">
        <f t="shared" si="272"/>
        <v/>
      </c>
      <c r="AS965" s="377" t="str">
        <f t="shared" si="273"/>
        <v/>
      </c>
      <c r="AT965" s="378" t="str">
        <f t="shared" si="274"/>
        <v/>
      </c>
      <c r="AX965" s="625" t="b">
        <f t="shared" si="275"/>
        <v>0</v>
      </c>
      <c r="AY965" s="7" t="str">
        <f t="shared" si="276"/>
        <v>FALSEFALSEFALSE</v>
      </c>
      <c r="AZ965" s="626">
        <f t="shared" si="260"/>
        <v>0</v>
      </c>
      <c r="BA965" s="627" t="str">
        <f t="shared" si="277"/>
        <v/>
      </c>
      <c r="BB965" s="627">
        <f t="shared" si="261"/>
        <v>0</v>
      </c>
    </row>
    <row r="966" spans="1:54">
      <c r="A966" s="381">
        <v>909</v>
      </c>
      <c r="B966" s="117"/>
      <c r="C966" s="288"/>
      <c r="D966" s="289"/>
      <c r="E966" s="289"/>
      <c r="F966" s="290"/>
      <c r="G966" s="292"/>
      <c r="H966" s="116"/>
      <c r="I966" s="292"/>
      <c r="J966" s="116"/>
      <c r="K966" s="370"/>
      <c r="L966" s="370"/>
      <c r="M966" s="370"/>
      <c r="N966" s="371"/>
      <c r="O966" s="371"/>
      <c r="P966" s="371"/>
      <c r="Q966" s="371"/>
      <c r="R966" s="371"/>
      <c r="S966" s="371"/>
      <c r="T966" s="443"/>
      <c r="U966" s="539"/>
      <c r="V966" s="117"/>
      <c r="W966" s="118"/>
      <c r="X966" s="119"/>
      <c r="Y966" s="120"/>
      <c r="Z966" s="122"/>
      <c r="AA966" s="121"/>
      <c r="AB966" s="443"/>
      <c r="AC966" s="734"/>
      <c r="AD966" s="372"/>
      <c r="AE966" s="485"/>
      <c r="AF966" s="373" t="str">
        <f t="shared" si="262"/>
        <v/>
      </c>
      <c r="AG966" s="373" t="str">
        <f t="shared" si="263"/>
        <v/>
      </c>
      <c r="AH966" s="374" t="str">
        <f t="shared" si="264"/>
        <v/>
      </c>
      <c r="AI966" s="375" t="str">
        <f t="shared" si="265"/>
        <v/>
      </c>
      <c r="AJ966" s="375" t="str">
        <f t="shared" si="266"/>
        <v/>
      </c>
      <c r="AK966" s="375" t="str">
        <f t="shared" si="267"/>
        <v/>
      </c>
      <c r="AL966" s="375" t="str">
        <f t="shared" si="268"/>
        <v/>
      </c>
      <c r="AM966" s="375" t="str">
        <f t="shared" si="269"/>
        <v/>
      </c>
      <c r="AN966" s="376" t="str">
        <f>IF(AF966="","",IF(OR(AH966="",AH966="-"),"－",IF(OR(AM966=8,AM966=9),"",IF(OR(AJ966=3,AJ966=4,AJ966=5,AJ966=6),VLOOKUP(AH966,INDEX((係数_バス貨物_ガソリン,係数_バス貨物_CNG,係数_バス貨物_軽油,係数_バス貨物_メタノール,係数_バス貨物_LPG),MATCH(AL966,【参考】排出ガスレベル!$AI$4:$AI$671,1),1,AR966):INDEX((係数_バス貨物_ガソリン,係数_バス貨物_CNG,係数_バス貨物_軽油,係数_バス貨物_メタノール,係数_バス貨物_LPG),MATCH(AL966+1,【参考】排出ガスレベル!$AI$4:$AI$671,1)-1,5,AR966),2,FALSE),IF(OR(AJ966=1,AJ966=2),VLOOKUP(AH966,INDEX((係数_乗用_ガソリン,係数_乗用_CNG,係数_乗用_軽油,係数_乗用_メタノール,係数_乗用_LPG),1,1,AR966):INDEX((係数_乗用_ガソリン,係数_乗用_CNG,係数_乗用_軽油,係数_乗用_メタノール,係数_乗用_LPG),125,5,AR966),2,FALSE))))))</f>
        <v/>
      </c>
      <c r="AO966" s="376" t="str">
        <f>IF(T966="","",IF(OR(AH966="",AH966="-"),"－",IF(OR(AM966=8,AM966=9),"",IF(OR(AJ966=3,AJ966=4,AJ966=5,AJ966=6),VLOOKUP(AH966,INDEX((係数_バス貨物_ガソリン,係数_バス貨物_CNG,係数_バス貨物_軽油,係数_バス貨物_メタノール,係数_バス貨物_LPG),MATCH(AL966,【参考】排出ガスレベル!$AI$4:$AI$671,1),1,AR966):INDEX((係数_バス貨物_ガソリン,係数_バス貨物_CNG,係数_バス貨物_軽油,係数_バス貨物_メタノール,係数_バス貨物_LPG),MATCH(AL966+1,【参考】排出ガスレベル!$AI$4:$AI$671,1)-1,5,AR966),3,FALSE),IF(OR(AJ966=1,AJ966=2),VLOOKUP(AH966,INDEX((係数_乗用_ガソリン,係数_乗用_CNG,係数_乗用_軽油,係数_乗用_メタノール,係数_乗用_LPG),1,1,AR966):INDEX((係数_乗用_ガソリン,係数_乗用_CNG,係数_乗用_軽油,係数_乗用_メタノール,係数_乗用_LPG),125,5,AR966),3,FALSE))))))</f>
        <v/>
      </c>
      <c r="AP966" s="375" t="str">
        <f t="shared" si="270"/>
        <v/>
      </c>
      <c r="AQ966" s="444" t="str">
        <f t="shared" si="271"/>
        <v/>
      </c>
      <c r="AR966" s="375" t="str">
        <f t="shared" si="272"/>
        <v/>
      </c>
      <c r="AS966" s="377" t="str">
        <f t="shared" si="273"/>
        <v/>
      </c>
      <c r="AT966" s="378" t="str">
        <f t="shared" si="274"/>
        <v/>
      </c>
      <c r="AX966" s="625" t="b">
        <f t="shared" si="275"/>
        <v>0</v>
      </c>
      <c r="AY966" s="7" t="str">
        <f t="shared" si="276"/>
        <v>FALSEFALSEFALSE</v>
      </c>
      <c r="AZ966" s="626">
        <f t="shared" si="260"/>
        <v>0</v>
      </c>
      <c r="BA966" s="627" t="str">
        <f t="shared" si="277"/>
        <v/>
      </c>
      <c r="BB966" s="627">
        <f t="shared" si="261"/>
        <v>0</v>
      </c>
    </row>
    <row r="967" spans="1:54">
      <c r="A967" s="381">
        <v>910</v>
      </c>
      <c r="B967" s="117"/>
      <c r="C967" s="288"/>
      <c r="D967" s="289"/>
      <c r="E967" s="289"/>
      <c r="F967" s="290"/>
      <c r="G967" s="292"/>
      <c r="H967" s="116"/>
      <c r="I967" s="292"/>
      <c r="J967" s="116"/>
      <c r="K967" s="370"/>
      <c r="L967" s="370"/>
      <c r="M967" s="370"/>
      <c r="N967" s="371"/>
      <c r="O967" s="371"/>
      <c r="P967" s="371"/>
      <c r="Q967" s="371"/>
      <c r="R967" s="371"/>
      <c r="S967" s="371"/>
      <c r="T967" s="443"/>
      <c r="U967" s="539"/>
      <c r="V967" s="117"/>
      <c r="W967" s="118"/>
      <c r="X967" s="119"/>
      <c r="Y967" s="120"/>
      <c r="Z967" s="122"/>
      <c r="AA967" s="121"/>
      <c r="AB967" s="443"/>
      <c r="AC967" s="734"/>
      <c r="AD967" s="372"/>
      <c r="AE967" s="485"/>
      <c r="AF967" s="373" t="str">
        <f t="shared" si="262"/>
        <v/>
      </c>
      <c r="AG967" s="373" t="str">
        <f t="shared" si="263"/>
        <v/>
      </c>
      <c r="AH967" s="374" t="str">
        <f t="shared" si="264"/>
        <v/>
      </c>
      <c r="AI967" s="375" t="str">
        <f t="shared" si="265"/>
        <v/>
      </c>
      <c r="AJ967" s="375" t="str">
        <f t="shared" si="266"/>
        <v/>
      </c>
      <c r="AK967" s="375" t="str">
        <f t="shared" si="267"/>
        <v/>
      </c>
      <c r="AL967" s="375" t="str">
        <f t="shared" si="268"/>
        <v/>
      </c>
      <c r="AM967" s="375" t="str">
        <f t="shared" si="269"/>
        <v/>
      </c>
      <c r="AN967" s="376" t="str">
        <f>IF(AF967="","",IF(OR(AH967="",AH967="-"),"－",IF(OR(AM967=8,AM967=9),"",IF(OR(AJ967=3,AJ967=4,AJ967=5,AJ967=6),VLOOKUP(AH967,INDEX((係数_バス貨物_ガソリン,係数_バス貨物_CNG,係数_バス貨物_軽油,係数_バス貨物_メタノール,係数_バス貨物_LPG),MATCH(AL967,【参考】排出ガスレベル!$AI$4:$AI$671,1),1,AR967):INDEX((係数_バス貨物_ガソリン,係数_バス貨物_CNG,係数_バス貨物_軽油,係数_バス貨物_メタノール,係数_バス貨物_LPG),MATCH(AL967+1,【参考】排出ガスレベル!$AI$4:$AI$671,1)-1,5,AR967),2,FALSE),IF(OR(AJ967=1,AJ967=2),VLOOKUP(AH967,INDEX((係数_乗用_ガソリン,係数_乗用_CNG,係数_乗用_軽油,係数_乗用_メタノール,係数_乗用_LPG),1,1,AR967):INDEX((係数_乗用_ガソリン,係数_乗用_CNG,係数_乗用_軽油,係数_乗用_メタノール,係数_乗用_LPG),125,5,AR967),2,FALSE))))))</f>
        <v/>
      </c>
      <c r="AO967" s="376" t="str">
        <f>IF(T967="","",IF(OR(AH967="",AH967="-"),"－",IF(OR(AM967=8,AM967=9),"",IF(OR(AJ967=3,AJ967=4,AJ967=5,AJ967=6),VLOOKUP(AH967,INDEX((係数_バス貨物_ガソリン,係数_バス貨物_CNG,係数_バス貨物_軽油,係数_バス貨物_メタノール,係数_バス貨物_LPG),MATCH(AL967,【参考】排出ガスレベル!$AI$4:$AI$671,1),1,AR967):INDEX((係数_バス貨物_ガソリン,係数_バス貨物_CNG,係数_バス貨物_軽油,係数_バス貨物_メタノール,係数_バス貨物_LPG),MATCH(AL967+1,【参考】排出ガスレベル!$AI$4:$AI$671,1)-1,5,AR967),3,FALSE),IF(OR(AJ967=1,AJ967=2),VLOOKUP(AH967,INDEX((係数_乗用_ガソリン,係数_乗用_CNG,係数_乗用_軽油,係数_乗用_メタノール,係数_乗用_LPG),1,1,AR967):INDEX((係数_乗用_ガソリン,係数_乗用_CNG,係数_乗用_軽油,係数_乗用_メタノール,係数_乗用_LPG),125,5,AR967),3,FALSE))))))</f>
        <v/>
      </c>
      <c r="AP967" s="375" t="str">
        <f t="shared" si="270"/>
        <v/>
      </c>
      <c r="AQ967" s="444" t="str">
        <f t="shared" si="271"/>
        <v/>
      </c>
      <c r="AR967" s="375" t="str">
        <f t="shared" si="272"/>
        <v/>
      </c>
      <c r="AS967" s="377" t="str">
        <f t="shared" si="273"/>
        <v/>
      </c>
      <c r="AT967" s="378" t="str">
        <f t="shared" si="274"/>
        <v/>
      </c>
      <c r="AX967" s="625" t="b">
        <f t="shared" si="275"/>
        <v>0</v>
      </c>
      <c r="AY967" s="7" t="str">
        <f t="shared" si="276"/>
        <v>FALSEFALSEFALSE</v>
      </c>
      <c r="AZ967" s="626">
        <f t="shared" si="260"/>
        <v>0</v>
      </c>
      <c r="BA967" s="627" t="str">
        <f t="shared" si="277"/>
        <v/>
      </c>
      <c r="BB967" s="627">
        <f t="shared" si="261"/>
        <v>0</v>
      </c>
    </row>
    <row r="968" spans="1:54">
      <c r="A968" s="381">
        <v>911</v>
      </c>
      <c r="B968" s="117"/>
      <c r="C968" s="288"/>
      <c r="D968" s="289"/>
      <c r="E968" s="289"/>
      <c r="F968" s="290"/>
      <c r="G968" s="292"/>
      <c r="H968" s="116"/>
      <c r="I968" s="292"/>
      <c r="J968" s="116"/>
      <c r="K968" s="370"/>
      <c r="L968" s="370"/>
      <c r="M968" s="370"/>
      <c r="N968" s="371"/>
      <c r="O968" s="371"/>
      <c r="P968" s="371"/>
      <c r="Q968" s="371"/>
      <c r="R968" s="371"/>
      <c r="S968" s="371"/>
      <c r="T968" s="443"/>
      <c r="U968" s="539"/>
      <c r="V968" s="117"/>
      <c r="W968" s="118"/>
      <c r="X968" s="119"/>
      <c r="Y968" s="120"/>
      <c r="Z968" s="122"/>
      <c r="AA968" s="121"/>
      <c r="AB968" s="443"/>
      <c r="AC968" s="734"/>
      <c r="AD968" s="372"/>
      <c r="AE968" s="485"/>
      <c r="AF968" s="373" t="str">
        <f t="shared" si="262"/>
        <v/>
      </c>
      <c r="AG968" s="373" t="str">
        <f t="shared" si="263"/>
        <v/>
      </c>
      <c r="AH968" s="374" t="str">
        <f t="shared" si="264"/>
        <v/>
      </c>
      <c r="AI968" s="375" t="str">
        <f t="shared" si="265"/>
        <v/>
      </c>
      <c r="AJ968" s="375" t="str">
        <f t="shared" si="266"/>
        <v/>
      </c>
      <c r="AK968" s="375" t="str">
        <f t="shared" si="267"/>
        <v/>
      </c>
      <c r="AL968" s="375" t="str">
        <f t="shared" si="268"/>
        <v/>
      </c>
      <c r="AM968" s="375" t="str">
        <f t="shared" si="269"/>
        <v/>
      </c>
      <c r="AN968" s="376" t="str">
        <f>IF(AF968="","",IF(OR(AH968="",AH968="-"),"－",IF(OR(AM968=8,AM968=9),"",IF(OR(AJ968=3,AJ968=4,AJ968=5,AJ968=6),VLOOKUP(AH968,INDEX((係数_バス貨物_ガソリン,係数_バス貨物_CNG,係数_バス貨物_軽油,係数_バス貨物_メタノール,係数_バス貨物_LPG),MATCH(AL968,【参考】排出ガスレベル!$AI$4:$AI$671,1),1,AR968):INDEX((係数_バス貨物_ガソリン,係数_バス貨物_CNG,係数_バス貨物_軽油,係数_バス貨物_メタノール,係数_バス貨物_LPG),MATCH(AL968+1,【参考】排出ガスレベル!$AI$4:$AI$671,1)-1,5,AR968),2,FALSE),IF(OR(AJ968=1,AJ968=2),VLOOKUP(AH968,INDEX((係数_乗用_ガソリン,係数_乗用_CNG,係数_乗用_軽油,係数_乗用_メタノール,係数_乗用_LPG),1,1,AR968):INDEX((係数_乗用_ガソリン,係数_乗用_CNG,係数_乗用_軽油,係数_乗用_メタノール,係数_乗用_LPG),125,5,AR968),2,FALSE))))))</f>
        <v/>
      </c>
      <c r="AO968" s="376" t="str">
        <f>IF(T968="","",IF(OR(AH968="",AH968="-"),"－",IF(OR(AM968=8,AM968=9),"",IF(OR(AJ968=3,AJ968=4,AJ968=5,AJ968=6),VLOOKUP(AH968,INDEX((係数_バス貨物_ガソリン,係数_バス貨物_CNG,係数_バス貨物_軽油,係数_バス貨物_メタノール,係数_バス貨物_LPG),MATCH(AL968,【参考】排出ガスレベル!$AI$4:$AI$671,1),1,AR968):INDEX((係数_バス貨物_ガソリン,係数_バス貨物_CNG,係数_バス貨物_軽油,係数_バス貨物_メタノール,係数_バス貨物_LPG),MATCH(AL968+1,【参考】排出ガスレベル!$AI$4:$AI$671,1)-1,5,AR968),3,FALSE),IF(OR(AJ968=1,AJ968=2),VLOOKUP(AH968,INDEX((係数_乗用_ガソリン,係数_乗用_CNG,係数_乗用_軽油,係数_乗用_メタノール,係数_乗用_LPG),1,1,AR968):INDEX((係数_乗用_ガソリン,係数_乗用_CNG,係数_乗用_軽油,係数_乗用_メタノール,係数_乗用_LPG),125,5,AR968),3,FALSE))))))</f>
        <v/>
      </c>
      <c r="AP968" s="375" t="str">
        <f t="shared" si="270"/>
        <v/>
      </c>
      <c r="AQ968" s="444" t="str">
        <f t="shared" si="271"/>
        <v/>
      </c>
      <c r="AR968" s="375" t="str">
        <f t="shared" si="272"/>
        <v/>
      </c>
      <c r="AS968" s="377" t="str">
        <f t="shared" si="273"/>
        <v/>
      </c>
      <c r="AT968" s="378" t="str">
        <f t="shared" si="274"/>
        <v/>
      </c>
      <c r="AX968" s="625" t="b">
        <f t="shared" si="275"/>
        <v>0</v>
      </c>
      <c r="AY968" s="7" t="str">
        <f t="shared" si="276"/>
        <v>FALSEFALSEFALSE</v>
      </c>
      <c r="AZ968" s="626">
        <f t="shared" si="260"/>
        <v>0</v>
      </c>
      <c r="BA968" s="627" t="str">
        <f t="shared" si="277"/>
        <v/>
      </c>
      <c r="BB968" s="627">
        <f t="shared" si="261"/>
        <v>0</v>
      </c>
    </row>
    <row r="969" spans="1:54">
      <c r="A969" s="381">
        <v>912</v>
      </c>
      <c r="B969" s="117"/>
      <c r="C969" s="288"/>
      <c r="D969" s="289"/>
      <c r="E969" s="289"/>
      <c r="F969" s="290"/>
      <c r="G969" s="292"/>
      <c r="H969" s="116"/>
      <c r="I969" s="292"/>
      <c r="J969" s="116"/>
      <c r="K969" s="370"/>
      <c r="L969" s="370"/>
      <c r="M969" s="370"/>
      <c r="N969" s="371"/>
      <c r="O969" s="371"/>
      <c r="P969" s="371"/>
      <c r="Q969" s="371"/>
      <c r="R969" s="371"/>
      <c r="S969" s="371"/>
      <c r="T969" s="443"/>
      <c r="U969" s="539"/>
      <c r="V969" s="117"/>
      <c r="W969" s="118"/>
      <c r="X969" s="119"/>
      <c r="Y969" s="120"/>
      <c r="Z969" s="122"/>
      <c r="AA969" s="121"/>
      <c r="AB969" s="443"/>
      <c r="AC969" s="734"/>
      <c r="AD969" s="372"/>
      <c r="AE969" s="485"/>
      <c r="AF969" s="373" t="str">
        <f t="shared" si="262"/>
        <v/>
      </c>
      <c r="AG969" s="373" t="str">
        <f t="shared" si="263"/>
        <v/>
      </c>
      <c r="AH969" s="374" t="str">
        <f t="shared" si="264"/>
        <v/>
      </c>
      <c r="AI969" s="375" t="str">
        <f t="shared" si="265"/>
        <v/>
      </c>
      <c r="AJ969" s="375" t="str">
        <f t="shared" si="266"/>
        <v/>
      </c>
      <c r="AK969" s="375" t="str">
        <f t="shared" si="267"/>
        <v/>
      </c>
      <c r="AL969" s="375" t="str">
        <f t="shared" si="268"/>
        <v/>
      </c>
      <c r="AM969" s="375" t="str">
        <f t="shared" si="269"/>
        <v/>
      </c>
      <c r="AN969" s="376" t="str">
        <f>IF(AF969="","",IF(OR(AH969="",AH969="-"),"－",IF(OR(AM969=8,AM969=9),"",IF(OR(AJ969=3,AJ969=4,AJ969=5,AJ969=6),VLOOKUP(AH969,INDEX((係数_バス貨物_ガソリン,係数_バス貨物_CNG,係数_バス貨物_軽油,係数_バス貨物_メタノール,係数_バス貨物_LPG),MATCH(AL969,【参考】排出ガスレベル!$AI$4:$AI$671,1),1,AR969):INDEX((係数_バス貨物_ガソリン,係数_バス貨物_CNG,係数_バス貨物_軽油,係数_バス貨物_メタノール,係数_バス貨物_LPG),MATCH(AL969+1,【参考】排出ガスレベル!$AI$4:$AI$671,1)-1,5,AR969),2,FALSE),IF(OR(AJ969=1,AJ969=2),VLOOKUP(AH969,INDEX((係数_乗用_ガソリン,係数_乗用_CNG,係数_乗用_軽油,係数_乗用_メタノール,係数_乗用_LPG),1,1,AR969):INDEX((係数_乗用_ガソリン,係数_乗用_CNG,係数_乗用_軽油,係数_乗用_メタノール,係数_乗用_LPG),125,5,AR969),2,FALSE))))))</f>
        <v/>
      </c>
      <c r="AO969" s="376" t="str">
        <f>IF(T969="","",IF(OR(AH969="",AH969="-"),"－",IF(OR(AM969=8,AM969=9),"",IF(OR(AJ969=3,AJ969=4,AJ969=5,AJ969=6),VLOOKUP(AH969,INDEX((係数_バス貨物_ガソリン,係数_バス貨物_CNG,係数_バス貨物_軽油,係数_バス貨物_メタノール,係数_バス貨物_LPG),MATCH(AL969,【参考】排出ガスレベル!$AI$4:$AI$671,1),1,AR969):INDEX((係数_バス貨物_ガソリン,係数_バス貨物_CNG,係数_バス貨物_軽油,係数_バス貨物_メタノール,係数_バス貨物_LPG),MATCH(AL969+1,【参考】排出ガスレベル!$AI$4:$AI$671,1)-1,5,AR969),3,FALSE),IF(OR(AJ969=1,AJ969=2),VLOOKUP(AH969,INDEX((係数_乗用_ガソリン,係数_乗用_CNG,係数_乗用_軽油,係数_乗用_メタノール,係数_乗用_LPG),1,1,AR969):INDEX((係数_乗用_ガソリン,係数_乗用_CNG,係数_乗用_軽油,係数_乗用_メタノール,係数_乗用_LPG),125,5,AR969),3,FALSE))))))</f>
        <v/>
      </c>
      <c r="AP969" s="375" t="str">
        <f t="shared" si="270"/>
        <v/>
      </c>
      <c r="AQ969" s="444" t="str">
        <f t="shared" si="271"/>
        <v/>
      </c>
      <c r="AR969" s="375" t="str">
        <f t="shared" si="272"/>
        <v/>
      </c>
      <c r="AS969" s="377" t="str">
        <f t="shared" si="273"/>
        <v/>
      </c>
      <c r="AT969" s="378" t="str">
        <f t="shared" si="274"/>
        <v/>
      </c>
      <c r="AX969" s="625" t="b">
        <f t="shared" si="275"/>
        <v>0</v>
      </c>
      <c r="AY969" s="7" t="str">
        <f t="shared" si="276"/>
        <v>FALSEFALSEFALSE</v>
      </c>
      <c r="AZ969" s="626">
        <f t="shared" si="260"/>
        <v>0</v>
      </c>
      <c r="BA969" s="627" t="str">
        <f t="shared" si="277"/>
        <v/>
      </c>
      <c r="BB969" s="627">
        <f t="shared" si="261"/>
        <v>0</v>
      </c>
    </row>
    <row r="970" spans="1:54">
      <c r="A970" s="381">
        <v>913</v>
      </c>
      <c r="B970" s="117"/>
      <c r="C970" s="288"/>
      <c r="D970" s="289"/>
      <c r="E970" s="289"/>
      <c r="F970" s="290"/>
      <c r="G970" s="292"/>
      <c r="H970" s="116"/>
      <c r="I970" s="292"/>
      <c r="J970" s="116"/>
      <c r="K970" s="370"/>
      <c r="L970" s="370"/>
      <c r="M970" s="370"/>
      <c r="N970" s="371"/>
      <c r="O970" s="371"/>
      <c r="P970" s="371"/>
      <c r="Q970" s="371"/>
      <c r="R970" s="371"/>
      <c r="S970" s="371"/>
      <c r="T970" s="443"/>
      <c r="U970" s="539"/>
      <c r="V970" s="117"/>
      <c r="W970" s="118"/>
      <c r="X970" s="119"/>
      <c r="Y970" s="120"/>
      <c r="Z970" s="122"/>
      <c r="AA970" s="121"/>
      <c r="AB970" s="443"/>
      <c r="AC970" s="734"/>
      <c r="AD970" s="372"/>
      <c r="AE970" s="485"/>
      <c r="AF970" s="373" t="str">
        <f t="shared" si="262"/>
        <v/>
      </c>
      <c r="AG970" s="373" t="str">
        <f t="shared" si="263"/>
        <v/>
      </c>
      <c r="AH970" s="374" t="str">
        <f t="shared" si="264"/>
        <v/>
      </c>
      <c r="AI970" s="375" t="str">
        <f t="shared" si="265"/>
        <v/>
      </c>
      <c r="AJ970" s="375" t="str">
        <f t="shared" si="266"/>
        <v/>
      </c>
      <c r="AK970" s="375" t="str">
        <f t="shared" si="267"/>
        <v/>
      </c>
      <c r="AL970" s="375" t="str">
        <f t="shared" si="268"/>
        <v/>
      </c>
      <c r="AM970" s="375" t="str">
        <f t="shared" si="269"/>
        <v/>
      </c>
      <c r="AN970" s="376" t="str">
        <f>IF(AF970="","",IF(OR(AH970="",AH970="-"),"－",IF(OR(AM970=8,AM970=9),"",IF(OR(AJ970=3,AJ970=4,AJ970=5,AJ970=6),VLOOKUP(AH970,INDEX((係数_バス貨物_ガソリン,係数_バス貨物_CNG,係数_バス貨物_軽油,係数_バス貨物_メタノール,係数_バス貨物_LPG),MATCH(AL970,【参考】排出ガスレベル!$AI$4:$AI$671,1),1,AR970):INDEX((係数_バス貨物_ガソリン,係数_バス貨物_CNG,係数_バス貨物_軽油,係数_バス貨物_メタノール,係数_バス貨物_LPG),MATCH(AL970+1,【参考】排出ガスレベル!$AI$4:$AI$671,1)-1,5,AR970),2,FALSE),IF(OR(AJ970=1,AJ970=2),VLOOKUP(AH970,INDEX((係数_乗用_ガソリン,係数_乗用_CNG,係数_乗用_軽油,係数_乗用_メタノール,係数_乗用_LPG),1,1,AR970):INDEX((係数_乗用_ガソリン,係数_乗用_CNG,係数_乗用_軽油,係数_乗用_メタノール,係数_乗用_LPG),125,5,AR970),2,FALSE))))))</f>
        <v/>
      </c>
      <c r="AO970" s="376" t="str">
        <f>IF(T970="","",IF(OR(AH970="",AH970="-"),"－",IF(OR(AM970=8,AM970=9),"",IF(OR(AJ970=3,AJ970=4,AJ970=5,AJ970=6),VLOOKUP(AH970,INDEX((係数_バス貨物_ガソリン,係数_バス貨物_CNG,係数_バス貨物_軽油,係数_バス貨物_メタノール,係数_バス貨物_LPG),MATCH(AL970,【参考】排出ガスレベル!$AI$4:$AI$671,1),1,AR970):INDEX((係数_バス貨物_ガソリン,係数_バス貨物_CNG,係数_バス貨物_軽油,係数_バス貨物_メタノール,係数_バス貨物_LPG),MATCH(AL970+1,【参考】排出ガスレベル!$AI$4:$AI$671,1)-1,5,AR970),3,FALSE),IF(OR(AJ970=1,AJ970=2),VLOOKUP(AH970,INDEX((係数_乗用_ガソリン,係数_乗用_CNG,係数_乗用_軽油,係数_乗用_メタノール,係数_乗用_LPG),1,1,AR970):INDEX((係数_乗用_ガソリン,係数_乗用_CNG,係数_乗用_軽油,係数_乗用_メタノール,係数_乗用_LPG),125,5,AR970),3,FALSE))))))</f>
        <v/>
      </c>
      <c r="AP970" s="375" t="str">
        <f t="shared" si="270"/>
        <v/>
      </c>
      <c r="AQ970" s="444" t="str">
        <f t="shared" si="271"/>
        <v/>
      </c>
      <c r="AR970" s="375" t="str">
        <f t="shared" si="272"/>
        <v/>
      </c>
      <c r="AS970" s="377" t="str">
        <f t="shared" si="273"/>
        <v/>
      </c>
      <c r="AT970" s="378" t="str">
        <f t="shared" si="274"/>
        <v/>
      </c>
      <c r="AX970" s="625" t="b">
        <f t="shared" si="275"/>
        <v>0</v>
      </c>
      <c r="AY970" s="7" t="str">
        <f t="shared" si="276"/>
        <v>FALSEFALSEFALSE</v>
      </c>
      <c r="AZ970" s="626">
        <f t="shared" si="260"/>
        <v>0</v>
      </c>
      <c r="BA970" s="627" t="str">
        <f t="shared" si="277"/>
        <v/>
      </c>
      <c r="BB970" s="627">
        <f t="shared" si="261"/>
        <v>0</v>
      </c>
    </row>
    <row r="971" spans="1:54">
      <c r="A971" s="381">
        <v>914</v>
      </c>
      <c r="B971" s="117"/>
      <c r="C971" s="288"/>
      <c r="D971" s="289"/>
      <c r="E971" s="289"/>
      <c r="F971" s="290"/>
      <c r="G971" s="292"/>
      <c r="H971" s="116"/>
      <c r="I971" s="292"/>
      <c r="J971" s="116"/>
      <c r="K971" s="370"/>
      <c r="L971" s="370"/>
      <c r="M971" s="370"/>
      <c r="N971" s="371"/>
      <c r="O971" s="371"/>
      <c r="P971" s="371"/>
      <c r="Q971" s="371"/>
      <c r="R971" s="371"/>
      <c r="S971" s="371"/>
      <c r="T971" s="443"/>
      <c r="U971" s="539"/>
      <c r="V971" s="117"/>
      <c r="W971" s="118"/>
      <c r="X971" s="119"/>
      <c r="Y971" s="120"/>
      <c r="Z971" s="122"/>
      <c r="AA971" s="121"/>
      <c r="AB971" s="443"/>
      <c r="AC971" s="734"/>
      <c r="AD971" s="372"/>
      <c r="AE971" s="485"/>
      <c r="AF971" s="373" t="str">
        <f t="shared" si="262"/>
        <v/>
      </c>
      <c r="AG971" s="373" t="str">
        <f t="shared" si="263"/>
        <v/>
      </c>
      <c r="AH971" s="374" t="str">
        <f t="shared" si="264"/>
        <v/>
      </c>
      <c r="AI971" s="375" t="str">
        <f t="shared" si="265"/>
        <v/>
      </c>
      <c r="AJ971" s="375" t="str">
        <f t="shared" si="266"/>
        <v/>
      </c>
      <c r="AK971" s="375" t="str">
        <f t="shared" si="267"/>
        <v/>
      </c>
      <c r="AL971" s="375" t="str">
        <f t="shared" si="268"/>
        <v/>
      </c>
      <c r="AM971" s="375" t="str">
        <f t="shared" si="269"/>
        <v/>
      </c>
      <c r="AN971" s="376" t="str">
        <f>IF(AF971="","",IF(OR(AH971="",AH971="-"),"－",IF(OR(AM971=8,AM971=9),"",IF(OR(AJ971=3,AJ971=4,AJ971=5,AJ971=6),VLOOKUP(AH971,INDEX((係数_バス貨物_ガソリン,係数_バス貨物_CNG,係数_バス貨物_軽油,係数_バス貨物_メタノール,係数_バス貨物_LPG),MATCH(AL971,【参考】排出ガスレベル!$AI$4:$AI$671,1),1,AR971):INDEX((係数_バス貨物_ガソリン,係数_バス貨物_CNG,係数_バス貨物_軽油,係数_バス貨物_メタノール,係数_バス貨物_LPG),MATCH(AL971+1,【参考】排出ガスレベル!$AI$4:$AI$671,1)-1,5,AR971),2,FALSE),IF(OR(AJ971=1,AJ971=2),VLOOKUP(AH971,INDEX((係数_乗用_ガソリン,係数_乗用_CNG,係数_乗用_軽油,係数_乗用_メタノール,係数_乗用_LPG),1,1,AR971):INDEX((係数_乗用_ガソリン,係数_乗用_CNG,係数_乗用_軽油,係数_乗用_メタノール,係数_乗用_LPG),125,5,AR971),2,FALSE))))))</f>
        <v/>
      </c>
      <c r="AO971" s="376" t="str">
        <f>IF(T971="","",IF(OR(AH971="",AH971="-"),"－",IF(OR(AM971=8,AM971=9),"",IF(OR(AJ971=3,AJ971=4,AJ971=5,AJ971=6),VLOOKUP(AH971,INDEX((係数_バス貨物_ガソリン,係数_バス貨物_CNG,係数_バス貨物_軽油,係数_バス貨物_メタノール,係数_バス貨物_LPG),MATCH(AL971,【参考】排出ガスレベル!$AI$4:$AI$671,1),1,AR971):INDEX((係数_バス貨物_ガソリン,係数_バス貨物_CNG,係数_バス貨物_軽油,係数_バス貨物_メタノール,係数_バス貨物_LPG),MATCH(AL971+1,【参考】排出ガスレベル!$AI$4:$AI$671,1)-1,5,AR971),3,FALSE),IF(OR(AJ971=1,AJ971=2),VLOOKUP(AH971,INDEX((係数_乗用_ガソリン,係数_乗用_CNG,係数_乗用_軽油,係数_乗用_メタノール,係数_乗用_LPG),1,1,AR971):INDEX((係数_乗用_ガソリン,係数_乗用_CNG,係数_乗用_軽油,係数_乗用_メタノール,係数_乗用_LPG),125,5,AR971),3,FALSE))))))</f>
        <v/>
      </c>
      <c r="AP971" s="375" t="str">
        <f t="shared" si="270"/>
        <v/>
      </c>
      <c r="AQ971" s="444" t="str">
        <f t="shared" si="271"/>
        <v/>
      </c>
      <c r="AR971" s="375" t="str">
        <f t="shared" si="272"/>
        <v/>
      </c>
      <c r="AS971" s="377" t="str">
        <f t="shared" si="273"/>
        <v/>
      </c>
      <c r="AT971" s="378" t="str">
        <f t="shared" si="274"/>
        <v/>
      </c>
      <c r="AX971" s="625" t="b">
        <f t="shared" si="275"/>
        <v>0</v>
      </c>
      <c r="AY971" s="7" t="str">
        <f t="shared" si="276"/>
        <v>FALSEFALSEFALSE</v>
      </c>
      <c r="AZ971" s="626">
        <f t="shared" si="260"/>
        <v>0</v>
      </c>
      <c r="BA971" s="627" t="str">
        <f t="shared" si="277"/>
        <v/>
      </c>
      <c r="BB971" s="627">
        <f t="shared" si="261"/>
        <v>0</v>
      </c>
    </row>
    <row r="972" spans="1:54">
      <c r="A972" s="381">
        <v>915</v>
      </c>
      <c r="B972" s="117"/>
      <c r="C972" s="288"/>
      <c r="D972" s="289"/>
      <c r="E972" s="289"/>
      <c r="F972" s="290"/>
      <c r="G972" s="292"/>
      <c r="H972" s="116"/>
      <c r="I972" s="292"/>
      <c r="J972" s="116"/>
      <c r="K972" s="370"/>
      <c r="L972" s="370"/>
      <c r="M972" s="370"/>
      <c r="N972" s="371"/>
      <c r="O972" s="371"/>
      <c r="P972" s="371"/>
      <c r="Q972" s="371"/>
      <c r="R972" s="371"/>
      <c r="S972" s="371"/>
      <c r="T972" s="443"/>
      <c r="U972" s="539"/>
      <c r="V972" s="117"/>
      <c r="W972" s="118"/>
      <c r="X972" s="119"/>
      <c r="Y972" s="120"/>
      <c r="Z972" s="122"/>
      <c r="AA972" s="121"/>
      <c r="AB972" s="443"/>
      <c r="AC972" s="734"/>
      <c r="AD972" s="372"/>
      <c r="AE972" s="485"/>
      <c r="AF972" s="373" t="str">
        <f t="shared" si="262"/>
        <v/>
      </c>
      <c r="AG972" s="373" t="str">
        <f t="shared" si="263"/>
        <v/>
      </c>
      <c r="AH972" s="374" t="str">
        <f t="shared" si="264"/>
        <v/>
      </c>
      <c r="AI972" s="375" t="str">
        <f t="shared" si="265"/>
        <v/>
      </c>
      <c r="AJ972" s="375" t="str">
        <f t="shared" si="266"/>
        <v/>
      </c>
      <c r="AK972" s="375" t="str">
        <f t="shared" si="267"/>
        <v/>
      </c>
      <c r="AL972" s="375" t="str">
        <f t="shared" si="268"/>
        <v/>
      </c>
      <c r="AM972" s="375" t="str">
        <f t="shared" si="269"/>
        <v/>
      </c>
      <c r="AN972" s="376" t="str">
        <f>IF(AF972="","",IF(OR(AH972="",AH972="-"),"－",IF(OR(AM972=8,AM972=9),"",IF(OR(AJ972=3,AJ972=4,AJ972=5,AJ972=6),VLOOKUP(AH972,INDEX((係数_バス貨物_ガソリン,係数_バス貨物_CNG,係数_バス貨物_軽油,係数_バス貨物_メタノール,係数_バス貨物_LPG),MATCH(AL972,【参考】排出ガスレベル!$AI$4:$AI$671,1),1,AR972):INDEX((係数_バス貨物_ガソリン,係数_バス貨物_CNG,係数_バス貨物_軽油,係数_バス貨物_メタノール,係数_バス貨物_LPG),MATCH(AL972+1,【参考】排出ガスレベル!$AI$4:$AI$671,1)-1,5,AR972),2,FALSE),IF(OR(AJ972=1,AJ972=2),VLOOKUP(AH972,INDEX((係数_乗用_ガソリン,係数_乗用_CNG,係数_乗用_軽油,係数_乗用_メタノール,係数_乗用_LPG),1,1,AR972):INDEX((係数_乗用_ガソリン,係数_乗用_CNG,係数_乗用_軽油,係数_乗用_メタノール,係数_乗用_LPG),125,5,AR972),2,FALSE))))))</f>
        <v/>
      </c>
      <c r="AO972" s="376" t="str">
        <f>IF(T972="","",IF(OR(AH972="",AH972="-"),"－",IF(OR(AM972=8,AM972=9),"",IF(OR(AJ972=3,AJ972=4,AJ972=5,AJ972=6),VLOOKUP(AH972,INDEX((係数_バス貨物_ガソリン,係数_バス貨物_CNG,係数_バス貨物_軽油,係数_バス貨物_メタノール,係数_バス貨物_LPG),MATCH(AL972,【参考】排出ガスレベル!$AI$4:$AI$671,1),1,AR972):INDEX((係数_バス貨物_ガソリン,係数_バス貨物_CNG,係数_バス貨物_軽油,係数_バス貨物_メタノール,係数_バス貨物_LPG),MATCH(AL972+1,【参考】排出ガスレベル!$AI$4:$AI$671,1)-1,5,AR972),3,FALSE),IF(OR(AJ972=1,AJ972=2),VLOOKUP(AH972,INDEX((係数_乗用_ガソリン,係数_乗用_CNG,係数_乗用_軽油,係数_乗用_メタノール,係数_乗用_LPG),1,1,AR972):INDEX((係数_乗用_ガソリン,係数_乗用_CNG,係数_乗用_軽油,係数_乗用_メタノール,係数_乗用_LPG),125,5,AR972),3,FALSE))))))</f>
        <v/>
      </c>
      <c r="AP972" s="375" t="str">
        <f t="shared" si="270"/>
        <v/>
      </c>
      <c r="AQ972" s="444" t="str">
        <f t="shared" si="271"/>
        <v/>
      </c>
      <c r="AR972" s="375" t="str">
        <f t="shared" si="272"/>
        <v/>
      </c>
      <c r="AS972" s="377" t="str">
        <f t="shared" si="273"/>
        <v/>
      </c>
      <c r="AT972" s="378" t="str">
        <f t="shared" si="274"/>
        <v/>
      </c>
      <c r="AX972" s="625" t="b">
        <f t="shared" si="275"/>
        <v>0</v>
      </c>
      <c r="AY972" s="7" t="str">
        <f t="shared" si="276"/>
        <v>FALSEFALSEFALSE</v>
      </c>
      <c r="AZ972" s="626">
        <f t="shared" si="260"/>
        <v>0</v>
      </c>
      <c r="BA972" s="627" t="str">
        <f t="shared" si="277"/>
        <v/>
      </c>
      <c r="BB972" s="627">
        <f t="shared" si="261"/>
        <v>0</v>
      </c>
    </row>
    <row r="973" spans="1:54">
      <c r="A973" s="381">
        <v>916</v>
      </c>
      <c r="B973" s="117"/>
      <c r="C973" s="288"/>
      <c r="D973" s="289"/>
      <c r="E973" s="289"/>
      <c r="F973" s="290"/>
      <c r="G973" s="292"/>
      <c r="H973" s="116"/>
      <c r="I973" s="292"/>
      <c r="J973" s="116"/>
      <c r="K973" s="370"/>
      <c r="L973" s="370"/>
      <c r="M973" s="370"/>
      <c r="N973" s="371"/>
      <c r="O973" s="371"/>
      <c r="P973" s="371"/>
      <c r="Q973" s="371"/>
      <c r="R973" s="371"/>
      <c r="S973" s="371"/>
      <c r="T973" s="443"/>
      <c r="U973" s="539"/>
      <c r="V973" s="117"/>
      <c r="W973" s="118"/>
      <c r="X973" s="119"/>
      <c r="Y973" s="120"/>
      <c r="Z973" s="122"/>
      <c r="AA973" s="121"/>
      <c r="AB973" s="443"/>
      <c r="AC973" s="734"/>
      <c r="AD973" s="372"/>
      <c r="AE973" s="485"/>
      <c r="AF973" s="373" t="str">
        <f t="shared" si="262"/>
        <v/>
      </c>
      <c r="AG973" s="373" t="str">
        <f t="shared" si="263"/>
        <v/>
      </c>
      <c r="AH973" s="374" t="str">
        <f t="shared" si="264"/>
        <v/>
      </c>
      <c r="AI973" s="375" t="str">
        <f t="shared" si="265"/>
        <v/>
      </c>
      <c r="AJ973" s="375" t="str">
        <f t="shared" si="266"/>
        <v/>
      </c>
      <c r="AK973" s="375" t="str">
        <f t="shared" si="267"/>
        <v/>
      </c>
      <c r="AL973" s="375" t="str">
        <f t="shared" si="268"/>
        <v/>
      </c>
      <c r="AM973" s="375" t="str">
        <f t="shared" si="269"/>
        <v/>
      </c>
      <c r="AN973" s="376" t="str">
        <f>IF(AF973="","",IF(OR(AH973="",AH973="-"),"－",IF(OR(AM973=8,AM973=9),"",IF(OR(AJ973=3,AJ973=4,AJ973=5,AJ973=6),VLOOKUP(AH973,INDEX((係数_バス貨物_ガソリン,係数_バス貨物_CNG,係数_バス貨物_軽油,係数_バス貨物_メタノール,係数_バス貨物_LPG),MATCH(AL973,【参考】排出ガスレベル!$AI$4:$AI$671,1),1,AR973):INDEX((係数_バス貨物_ガソリン,係数_バス貨物_CNG,係数_バス貨物_軽油,係数_バス貨物_メタノール,係数_バス貨物_LPG),MATCH(AL973+1,【参考】排出ガスレベル!$AI$4:$AI$671,1)-1,5,AR973),2,FALSE),IF(OR(AJ973=1,AJ973=2),VLOOKUP(AH973,INDEX((係数_乗用_ガソリン,係数_乗用_CNG,係数_乗用_軽油,係数_乗用_メタノール,係数_乗用_LPG),1,1,AR973):INDEX((係数_乗用_ガソリン,係数_乗用_CNG,係数_乗用_軽油,係数_乗用_メタノール,係数_乗用_LPG),125,5,AR973),2,FALSE))))))</f>
        <v/>
      </c>
      <c r="AO973" s="376" t="str">
        <f>IF(T973="","",IF(OR(AH973="",AH973="-"),"－",IF(OR(AM973=8,AM973=9),"",IF(OR(AJ973=3,AJ973=4,AJ973=5,AJ973=6),VLOOKUP(AH973,INDEX((係数_バス貨物_ガソリン,係数_バス貨物_CNG,係数_バス貨物_軽油,係数_バス貨物_メタノール,係数_バス貨物_LPG),MATCH(AL973,【参考】排出ガスレベル!$AI$4:$AI$671,1),1,AR973):INDEX((係数_バス貨物_ガソリン,係数_バス貨物_CNG,係数_バス貨物_軽油,係数_バス貨物_メタノール,係数_バス貨物_LPG),MATCH(AL973+1,【参考】排出ガスレベル!$AI$4:$AI$671,1)-1,5,AR973),3,FALSE),IF(OR(AJ973=1,AJ973=2),VLOOKUP(AH973,INDEX((係数_乗用_ガソリン,係数_乗用_CNG,係数_乗用_軽油,係数_乗用_メタノール,係数_乗用_LPG),1,1,AR973):INDEX((係数_乗用_ガソリン,係数_乗用_CNG,係数_乗用_軽油,係数_乗用_メタノール,係数_乗用_LPG),125,5,AR973),3,FALSE))))))</f>
        <v/>
      </c>
      <c r="AP973" s="375" t="str">
        <f t="shared" si="270"/>
        <v/>
      </c>
      <c r="AQ973" s="444" t="str">
        <f t="shared" si="271"/>
        <v/>
      </c>
      <c r="AR973" s="375" t="str">
        <f t="shared" si="272"/>
        <v/>
      </c>
      <c r="AS973" s="377" t="str">
        <f t="shared" si="273"/>
        <v/>
      </c>
      <c r="AT973" s="378" t="str">
        <f t="shared" si="274"/>
        <v/>
      </c>
      <c r="AX973" s="625" t="b">
        <f t="shared" si="275"/>
        <v>0</v>
      </c>
      <c r="AY973" s="7" t="str">
        <f t="shared" si="276"/>
        <v>FALSEFALSEFALSE</v>
      </c>
      <c r="AZ973" s="626">
        <f t="shared" si="260"/>
        <v>0</v>
      </c>
      <c r="BA973" s="627" t="str">
        <f t="shared" si="277"/>
        <v/>
      </c>
      <c r="BB973" s="627">
        <f t="shared" si="261"/>
        <v>0</v>
      </c>
    </row>
    <row r="974" spans="1:54">
      <c r="A974" s="381">
        <v>917</v>
      </c>
      <c r="B974" s="117"/>
      <c r="C974" s="288"/>
      <c r="D974" s="289"/>
      <c r="E974" s="289"/>
      <c r="F974" s="290"/>
      <c r="G974" s="292"/>
      <c r="H974" s="116"/>
      <c r="I974" s="292"/>
      <c r="J974" s="116"/>
      <c r="K974" s="370"/>
      <c r="L974" s="370"/>
      <c r="M974" s="370"/>
      <c r="N974" s="371"/>
      <c r="O974" s="371"/>
      <c r="P974" s="371"/>
      <c r="Q974" s="371"/>
      <c r="R974" s="371"/>
      <c r="S974" s="371"/>
      <c r="T974" s="443"/>
      <c r="U974" s="539"/>
      <c r="V974" s="117"/>
      <c r="W974" s="118"/>
      <c r="X974" s="119"/>
      <c r="Y974" s="120"/>
      <c r="Z974" s="122"/>
      <c r="AA974" s="121"/>
      <c r="AB974" s="443"/>
      <c r="AC974" s="734"/>
      <c r="AD974" s="372"/>
      <c r="AE974" s="485"/>
      <c r="AF974" s="373" t="str">
        <f t="shared" si="262"/>
        <v/>
      </c>
      <c r="AG974" s="373" t="str">
        <f t="shared" si="263"/>
        <v/>
      </c>
      <c r="AH974" s="374" t="str">
        <f t="shared" si="264"/>
        <v/>
      </c>
      <c r="AI974" s="375" t="str">
        <f t="shared" si="265"/>
        <v/>
      </c>
      <c r="AJ974" s="375" t="str">
        <f t="shared" si="266"/>
        <v/>
      </c>
      <c r="AK974" s="375" t="str">
        <f t="shared" si="267"/>
        <v/>
      </c>
      <c r="AL974" s="375" t="str">
        <f t="shared" si="268"/>
        <v/>
      </c>
      <c r="AM974" s="375" t="str">
        <f t="shared" si="269"/>
        <v/>
      </c>
      <c r="AN974" s="376" t="str">
        <f>IF(AF974="","",IF(OR(AH974="",AH974="-"),"－",IF(OR(AM974=8,AM974=9),"",IF(OR(AJ974=3,AJ974=4,AJ974=5,AJ974=6),VLOOKUP(AH974,INDEX((係数_バス貨物_ガソリン,係数_バス貨物_CNG,係数_バス貨物_軽油,係数_バス貨物_メタノール,係数_バス貨物_LPG),MATCH(AL974,【参考】排出ガスレベル!$AI$4:$AI$671,1),1,AR974):INDEX((係数_バス貨物_ガソリン,係数_バス貨物_CNG,係数_バス貨物_軽油,係数_バス貨物_メタノール,係数_バス貨物_LPG),MATCH(AL974+1,【参考】排出ガスレベル!$AI$4:$AI$671,1)-1,5,AR974),2,FALSE),IF(OR(AJ974=1,AJ974=2),VLOOKUP(AH974,INDEX((係数_乗用_ガソリン,係数_乗用_CNG,係数_乗用_軽油,係数_乗用_メタノール,係数_乗用_LPG),1,1,AR974):INDEX((係数_乗用_ガソリン,係数_乗用_CNG,係数_乗用_軽油,係数_乗用_メタノール,係数_乗用_LPG),125,5,AR974),2,FALSE))))))</f>
        <v/>
      </c>
      <c r="AO974" s="376" t="str">
        <f>IF(T974="","",IF(OR(AH974="",AH974="-"),"－",IF(OR(AM974=8,AM974=9),"",IF(OR(AJ974=3,AJ974=4,AJ974=5,AJ974=6),VLOOKUP(AH974,INDEX((係数_バス貨物_ガソリン,係数_バス貨物_CNG,係数_バス貨物_軽油,係数_バス貨物_メタノール,係数_バス貨物_LPG),MATCH(AL974,【参考】排出ガスレベル!$AI$4:$AI$671,1),1,AR974):INDEX((係数_バス貨物_ガソリン,係数_バス貨物_CNG,係数_バス貨物_軽油,係数_バス貨物_メタノール,係数_バス貨物_LPG),MATCH(AL974+1,【参考】排出ガスレベル!$AI$4:$AI$671,1)-1,5,AR974),3,FALSE),IF(OR(AJ974=1,AJ974=2),VLOOKUP(AH974,INDEX((係数_乗用_ガソリン,係数_乗用_CNG,係数_乗用_軽油,係数_乗用_メタノール,係数_乗用_LPG),1,1,AR974):INDEX((係数_乗用_ガソリン,係数_乗用_CNG,係数_乗用_軽油,係数_乗用_メタノール,係数_乗用_LPG),125,5,AR974),3,FALSE))))))</f>
        <v/>
      </c>
      <c r="AP974" s="375" t="str">
        <f t="shared" si="270"/>
        <v/>
      </c>
      <c r="AQ974" s="444" t="str">
        <f t="shared" si="271"/>
        <v/>
      </c>
      <c r="AR974" s="375" t="str">
        <f t="shared" si="272"/>
        <v/>
      </c>
      <c r="AS974" s="377" t="str">
        <f t="shared" si="273"/>
        <v/>
      </c>
      <c r="AT974" s="378" t="str">
        <f t="shared" si="274"/>
        <v/>
      </c>
      <c r="AX974" s="625" t="b">
        <f t="shared" si="275"/>
        <v>0</v>
      </c>
      <c r="AY974" s="7" t="str">
        <f t="shared" si="276"/>
        <v>FALSEFALSEFALSE</v>
      </c>
      <c r="AZ974" s="626">
        <f t="shared" si="260"/>
        <v>0</v>
      </c>
      <c r="BA974" s="627" t="str">
        <f t="shared" si="277"/>
        <v/>
      </c>
      <c r="BB974" s="627">
        <f t="shared" si="261"/>
        <v>0</v>
      </c>
    </row>
    <row r="975" spans="1:54">
      <c r="A975" s="381">
        <v>918</v>
      </c>
      <c r="B975" s="117"/>
      <c r="C975" s="288"/>
      <c r="D975" s="289"/>
      <c r="E975" s="289"/>
      <c r="F975" s="290"/>
      <c r="G975" s="292"/>
      <c r="H975" s="116"/>
      <c r="I975" s="292"/>
      <c r="J975" s="116"/>
      <c r="K975" s="370"/>
      <c r="L975" s="370"/>
      <c r="M975" s="370"/>
      <c r="N975" s="371"/>
      <c r="O975" s="371"/>
      <c r="P975" s="371"/>
      <c r="Q975" s="371"/>
      <c r="R975" s="371"/>
      <c r="S975" s="371"/>
      <c r="T975" s="443"/>
      <c r="U975" s="539"/>
      <c r="V975" s="117"/>
      <c r="W975" s="118"/>
      <c r="X975" s="119"/>
      <c r="Y975" s="120"/>
      <c r="Z975" s="122"/>
      <c r="AA975" s="121"/>
      <c r="AB975" s="443"/>
      <c r="AC975" s="734"/>
      <c r="AD975" s="372"/>
      <c r="AE975" s="485"/>
      <c r="AF975" s="373" t="str">
        <f t="shared" si="262"/>
        <v/>
      </c>
      <c r="AG975" s="373" t="str">
        <f t="shared" si="263"/>
        <v/>
      </c>
      <c r="AH975" s="374" t="str">
        <f t="shared" si="264"/>
        <v/>
      </c>
      <c r="AI975" s="375" t="str">
        <f t="shared" si="265"/>
        <v/>
      </c>
      <c r="AJ975" s="375" t="str">
        <f t="shared" si="266"/>
        <v/>
      </c>
      <c r="AK975" s="375" t="str">
        <f t="shared" si="267"/>
        <v/>
      </c>
      <c r="AL975" s="375" t="str">
        <f t="shared" si="268"/>
        <v/>
      </c>
      <c r="AM975" s="375" t="str">
        <f t="shared" si="269"/>
        <v/>
      </c>
      <c r="AN975" s="376" t="str">
        <f>IF(AF975="","",IF(OR(AH975="",AH975="-"),"－",IF(OR(AM975=8,AM975=9),"",IF(OR(AJ975=3,AJ975=4,AJ975=5,AJ975=6),VLOOKUP(AH975,INDEX((係数_バス貨物_ガソリン,係数_バス貨物_CNG,係数_バス貨物_軽油,係数_バス貨物_メタノール,係数_バス貨物_LPG),MATCH(AL975,【参考】排出ガスレベル!$AI$4:$AI$671,1),1,AR975):INDEX((係数_バス貨物_ガソリン,係数_バス貨物_CNG,係数_バス貨物_軽油,係数_バス貨物_メタノール,係数_バス貨物_LPG),MATCH(AL975+1,【参考】排出ガスレベル!$AI$4:$AI$671,1)-1,5,AR975),2,FALSE),IF(OR(AJ975=1,AJ975=2),VLOOKUP(AH975,INDEX((係数_乗用_ガソリン,係数_乗用_CNG,係数_乗用_軽油,係数_乗用_メタノール,係数_乗用_LPG),1,1,AR975):INDEX((係数_乗用_ガソリン,係数_乗用_CNG,係数_乗用_軽油,係数_乗用_メタノール,係数_乗用_LPG),125,5,AR975),2,FALSE))))))</f>
        <v/>
      </c>
      <c r="AO975" s="376" t="str">
        <f>IF(T975="","",IF(OR(AH975="",AH975="-"),"－",IF(OR(AM975=8,AM975=9),"",IF(OR(AJ975=3,AJ975=4,AJ975=5,AJ975=6),VLOOKUP(AH975,INDEX((係数_バス貨物_ガソリン,係数_バス貨物_CNG,係数_バス貨物_軽油,係数_バス貨物_メタノール,係数_バス貨物_LPG),MATCH(AL975,【参考】排出ガスレベル!$AI$4:$AI$671,1),1,AR975):INDEX((係数_バス貨物_ガソリン,係数_バス貨物_CNG,係数_バス貨物_軽油,係数_バス貨物_メタノール,係数_バス貨物_LPG),MATCH(AL975+1,【参考】排出ガスレベル!$AI$4:$AI$671,1)-1,5,AR975),3,FALSE),IF(OR(AJ975=1,AJ975=2),VLOOKUP(AH975,INDEX((係数_乗用_ガソリン,係数_乗用_CNG,係数_乗用_軽油,係数_乗用_メタノール,係数_乗用_LPG),1,1,AR975):INDEX((係数_乗用_ガソリン,係数_乗用_CNG,係数_乗用_軽油,係数_乗用_メタノール,係数_乗用_LPG),125,5,AR975),3,FALSE))))))</f>
        <v/>
      </c>
      <c r="AP975" s="375" t="str">
        <f t="shared" si="270"/>
        <v/>
      </c>
      <c r="AQ975" s="444" t="str">
        <f t="shared" si="271"/>
        <v/>
      </c>
      <c r="AR975" s="375" t="str">
        <f t="shared" si="272"/>
        <v/>
      </c>
      <c r="AS975" s="377" t="str">
        <f t="shared" si="273"/>
        <v/>
      </c>
      <c r="AT975" s="378" t="str">
        <f t="shared" si="274"/>
        <v/>
      </c>
      <c r="AX975" s="625" t="b">
        <f t="shared" si="275"/>
        <v>0</v>
      </c>
      <c r="AY975" s="7" t="str">
        <f t="shared" si="276"/>
        <v>FALSEFALSEFALSE</v>
      </c>
      <c r="AZ975" s="626">
        <f t="shared" si="260"/>
        <v>0</v>
      </c>
      <c r="BA975" s="627" t="str">
        <f t="shared" si="277"/>
        <v/>
      </c>
      <c r="BB975" s="627">
        <f t="shared" si="261"/>
        <v>0</v>
      </c>
    </row>
    <row r="976" spans="1:54">
      <c r="A976" s="381">
        <v>919</v>
      </c>
      <c r="B976" s="117"/>
      <c r="C976" s="288"/>
      <c r="D976" s="289"/>
      <c r="E976" s="289"/>
      <c r="F976" s="290"/>
      <c r="G976" s="292"/>
      <c r="H976" s="116"/>
      <c r="I976" s="292"/>
      <c r="J976" s="116"/>
      <c r="K976" s="370"/>
      <c r="L976" s="370"/>
      <c r="M976" s="370"/>
      <c r="N976" s="371"/>
      <c r="O976" s="371"/>
      <c r="P976" s="371"/>
      <c r="Q976" s="371"/>
      <c r="R976" s="371"/>
      <c r="S976" s="371"/>
      <c r="T976" s="443"/>
      <c r="U976" s="539"/>
      <c r="V976" s="117"/>
      <c r="W976" s="118"/>
      <c r="X976" s="119"/>
      <c r="Y976" s="120"/>
      <c r="Z976" s="122"/>
      <c r="AA976" s="121"/>
      <c r="AB976" s="443"/>
      <c r="AC976" s="734"/>
      <c r="AD976" s="372"/>
      <c r="AE976" s="485"/>
      <c r="AF976" s="373" t="str">
        <f t="shared" si="262"/>
        <v/>
      </c>
      <c r="AG976" s="373" t="str">
        <f t="shared" si="263"/>
        <v/>
      </c>
      <c r="AH976" s="374" t="str">
        <f t="shared" si="264"/>
        <v/>
      </c>
      <c r="AI976" s="375" t="str">
        <f t="shared" si="265"/>
        <v/>
      </c>
      <c r="AJ976" s="375" t="str">
        <f t="shared" si="266"/>
        <v/>
      </c>
      <c r="AK976" s="375" t="str">
        <f t="shared" si="267"/>
        <v/>
      </c>
      <c r="AL976" s="375" t="str">
        <f t="shared" si="268"/>
        <v/>
      </c>
      <c r="AM976" s="375" t="str">
        <f t="shared" si="269"/>
        <v/>
      </c>
      <c r="AN976" s="376" t="str">
        <f>IF(AF976="","",IF(OR(AH976="",AH976="-"),"－",IF(OR(AM976=8,AM976=9),"",IF(OR(AJ976=3,AJ976=4,AJ976=5,AJ976=6),VLOOKUP(AH976,INDEX((係数_バス貨物_ガソリン,係数_バス貨物_CNG,係数_バス貨物_軽油,係数_バス貨物_メタノール,係数_バス貨物_LPG),MATCH(AL976,【参考】排出ガスレベル!$AI$4:$AI$671,1),1,AR976):INDEX((係数_バス貨物_ガソリン,係数_バス貨物_CNG,係数_バス貨物_軽油,係数_バス貨物_メタノール,係数_バス貨物_LPG),MATCH(AL976+1,【参考】排出ガスレベル!$AI$4:$AI$671,1)-1,5,AR976),2,FALSE),IF(OR(AJ976=1,AJ976=2),VLOOKUP(AH976,INDEX((係数_乗用_ガソリン,係数_乗用_CNG,係数_乗用_軽油,係数_乗用_メタノール,係数_乗用_LPG),1,1,AR976):INDEX((係数_乗用_ガソリン,係数_乗用_CNG,係数_乗用_軽油,係数_乗用_メタノール,係数_乗用_LPG),125,5,AR976),2,FALSE))))))</f>
        <v/>
      </c>
      <c r="AO976" s="376" t="str">
        <f>IF(T976="","",IF(OR(AH976="",AH976="-"),"－",IF(OR(AM976=8,AM976=9),"",IF(OR(AJ976=3,AJ976=4,AJ976=5,AJ976=6),VLOOKUP(AH976,INDEX((係数_バス貨物_ガソリン,係数_バス貨物_CNG,係数_バス貨物_軽油,係数_バス貨物_メタノール,係数_バス貨物_LPG),MATCH(AL976,【参考】排出ガスレベル!$AI$4:$AI$671,1),1,AR976):INDEX((係数_バス貨物_ガソリン,係数_バス貨物_CNG,係数_バス貨物_軽油,係数_バス貨物_メタノール,係数_バス貨物_LPG),MATCH(AL976+1,【参考】排出ガスレベル!$AI$4:$AI$671,1)-1,5,AR976),3,FALSE),IF(OR(AJ976=1,AJ976=2),VLOOKUP(AH976,INDEX((係数_乗用_ガソリン,係数_乗用_CNG,係数_乗用_軽油,係数_乗用_メタノール,係数_乗用_LPG),1,1,AR976):INDEX((係数_乗用_ガソリン,係数_乗用_CNG,係数_乗用_軽油,係数_乗用_メタノール,係数_乗用_LPG),125,5,AR976),3,FALSE))))))</f>
        <v/>
      </c>
      <c r="AP976" s="375" t="str">
        <f t="shared" si="270"/>
        <v/>
      </c>
      <c r="AQ976" s="444" t="str">
        <f t="shared" si="271"/>
        <v/>
      </c>
      <c r="AR976" s="375" t="str">
        <f t="shared" si="272"/>
        <v/>
      </c>
      <c r="AS976" s="377" t="str">
        <f t="shared" si="273"/>
        <v/>
      </c>
      <c r="AT976" s="378" t="str">
        <f t="shared" si="274"/>
        <v/>
      </c>
      <c r="AX976" s="625" t="b">
        <f t="shared" si="275"/>
        <v>0</v>
      </c>
      <c r="AY976" s="7" t="str">
        <f t="shared" si="276"/>
        <v>FALSEFALSEFALSE</v>
      </c>
      <c r="AZ976" s="626">
        <f t="shared" si="260"/>
        <v>0</v>
      </c>
      <c r="BA976" s="627" t="str">
        <f t="shared" si="277"/>
        <v/>
      </c>
      <c r="BB976" s="627">
        <f t="shared" si="261"/>
        <v>0</v>
      </c>
    </row>
    <row r="977" spans="1:54">
      <c r="A977" s="381">
        <v>920</v>
      </c>
      <c r="B977" s="117"/>
      <c r="C977" s="288"/>
      <c r="D977" s="289"/>
      <c r="E977" s="289"/>
      <c r="F977" s="290"/>
      <c r="G977" s="292"/>
      <c r="H977" s="116"/>
      <c r="I977" s="292"/>
      <c r="J977" s="116"/>
      <c r="K977" s="370"/>
      <c r="L977" s="370"/>
      <c r="M977" s="370"/>
      <c r="N977" s="371"/>
      <c r="O977" s="371"/>
      <c r="P977" s="371"/>
      <c r="Q977" s="371"/>
      <c r="R977" s="371"/>
      <c r="S977" s="371"/>
      <c r="T977" s="443"/>
      <c r="U977" s="539"/>
      <c r="V977" s="117"/>
      <c r="W977" s="118"/>
      <c r="X977" s="119"/>
      <c r="Y977" s="120"/>
      <c r="Z977" s="122"/>
      <c r="AA977" s="121"/>
      <c r="AB977" s="443"/>
      <c r="AC977" s="734"/>
      <c r="AD977" s="372"/>
      <c r="AE977" s="485"/>
      <c r="AF977" s="373" t="str">
        <f t="shared" si="262"/>
        <v/>
      </c>
      <c r="AG977" s="373" t="str">
        <f t="shared" si="263"/>
        <v/>
      </c>
      <c r="AH977" s="374" t="str">
        <f t="shared" si="264"/>
        <v/>
      </c>
      <c r="AI977" s="375" t="str">
        <f t="shared" si="265"/>
        <v/>
      </c>
      <c r="AJ977" s="375" t="str">
        <f t="shared" si="266"/>
        <v/>
      </c>
      <c r="AK977" s="375" t="str">
        <f t="shared" si="267"/>
        <v/>
      </c>
      <c r="AL977" s="375" t="str">
        <f t="shared" si="268"/>
        <v/>
      </c>
      <c r="AM977" s="375" t="str">
        <f t="shared" si="269"/>
        <v/>
      </c>
      <c r="AN977" s="376" t="str">
        <f>IF(AF977="","",IF(OR(AH977="",AH977="-"),"－",IF(OR(AM977=8,AM977=9),"",IF(OR(AJ977=3,AJ977=4,AJ977=5,AJ977=6),VLOOKUP(AH977,INDEX((係数_バス貨物_ガソリン,係数_バス貨物_CNG,係数_バス貨物_軽油,係数_バス貨物_メタノール,係数_バス貨物_LPG),MATCH(AL977,【参考】排出ガスレベル!$AI$4:$AI$671,1),1,AR977):INDEX((係数_バス貨物_ガソリン,係数_バス貨物_CNG,係数_バス貨物_軽油,係数_バス貨物_メタノール,係数_バス貨物_LPG),MATCH(AL977+1,【参考】排出ガスレベル!$AI$4:$AI$671,1)-1,5,AR977),2,FALSE),IF(OR(AJ977=1,AJ977=2),VLOOKUP(AH977,INDEX((係数_乗用_ガソリン,係数_乗用_CNG,係数_乗用_軽油,係数_乗用_メタノール,係数_乗用_LPG),1,1,AR977):INDEX((係数_乗用_ガソリン,係数_乗用_CNG,係数_乗用_軽油,係数_乗用_メタノール,係数_乗用_LPG),125,5,AR977),2,FALSE))))))</f>
        <v/>
      </c>
      <c r="AO977" s="376" t="str">
        <f>IF(T977="","",IF(OR(AH977="",AH977="-"),"－",IF(OR(AM977=8,AM977=9),"",IF(OR(AJ977=3,AJ977=4,AJ977=5,AJ977=6),VLOOKUP(AH977,INDEX((係数_バス貨物_ガソリン,係数_バス貨物_CNG,係数_バス貨物_軽油,係数_バス貨物_メタノール,係数_バス貨物_LPG),MATCH(AL977,【参考】排出ガスレベル!$AI$4:$AI$671,1),1,AR977):INDEX((係数_バス貨物_ガソリン,係数_バス貨物_CNG,係数_バス貨物_軽油,係数_バス貨物_メタノール,係数_バス貨物_LPG),MATCH(AL977+1,【参考】排出ガスレベル!$AI$4:$AI$671,1)-1,5,AR977),3,FALSE),IF(OR(AJ977=1,AJ977=2),VLOOKUP(AH977,INDEX((係数_乗用_ガソリン,係数_乗用_CNG,係数_乗用_軽油,係数_乗用_メタノール,係数_乗用_LPG),1,1,AR977):INDEX((係数_乗用_ガソリン,係数_乗用_CNG,係数_乗用_軽油,係数_乗用_メタノール,係数_乗用_LPG),125,5,AR977),3,FALSE))))))</f>
        <v/>
      </c>
      <c r="AP977" s="375" t="str">
        <f t="shared" si="270"/>
        <v/>
      </c>
      <c r="AQ977" s="444" t="str">
        <f t="shared" si="271"/>
        <v/>
      </c>
      <c r="AR977" s="375" t="str">
        <f t="shared" si="272"/>
        <v/>
      </c>
      <c r="AS977" s="377" t="str">
        <f t="shared" si="273"/>
        <v/>
      </c>
      <c r="AT977" s="378" t="str">
        <f t="shared" si="274"/>
        <v/>
      </c>
      <c r="AX977" s="625" t="b">
        <f t="shared" si="275"/>
        <v>0</v>
      </c>
      <c r="AY977" s="7" t="str">
        <f t="shared" si="276"/>
        <v>FALSEFALSEFALSE</v>
      </c>
      <c r="AZ977" s="626">
        <f t="shared" si="260"/>
        <v>0</v>
      </c>
      <c r="BA977" s="627" t="str">
        <f t="shared" si="277"/>
        <v/>
      </c>
      <c r="BB977" s="627">
        <f t="shared" si="261"/>
        <v>0</v>
      </c>
    </row>
    <row r="978" spans="1:54">
      <c r="A978" s="381">
        <v>921</v>
      </c>
      <c r="B978" s="117"/>
      <c r="C978" s="288"/>
      <c r="D978" s="289"/>
      <c r="E978" s="289"/>
      <c r="F978" s="290"/>
      <c r="G978" s="292"/>
      <c r="H978" s="116"/>
      <c r="I978" s="292"/>
      <c r="J978" s="116"/>
      <c r="K978" s="370"/>
      <c r="L978" s="370"/>
      <c r="M978" s="370"/>
      <c r="N978" s="371"/>
      <c r="O978" s="371"/>
      <c r="P978" s="371"/>
      <c r="Q978" s="371"/>
      <c r="R978" s="371"/>
      <c r="S978" s="371"/>
      <c r="T978" s="443"/>
      <c r="U978" s="539"/>
      <c r="V978" s="117"/>
      <c r="W978" s="118"/>
      <c r="X978" s="119"/>
      <c r="Y978" s="120"/>
      <c r="Z978" s="122"/>
      <c r="AA978" s="121"/>
      <c r="AB978" s="443"/>
      <c r="AC978" s="734"/>
      <c r="AD978" s="372"/>
      <c r="AE978" s="485"/>
      <c r="AF978" s="373" t="str">
        <f t="shared" si="262"/>
        <v/>
      </c>
      <c r="AG978" s="373" t="str">
        <f t="shared" si="263"/>
        <v/>
      </c>
      <c r="AH978" s="374" t="str">
        <f t="shared" si="264"/>
        <v/>
      </c>
      <c r="AI978" s="375" t="str">
        <f t="shared" si="265"/>
        <v/>
      </c>
      <c r="AJ978" s="375" t="str">
        <f t="shared" si="266"/>
        <v/>
      </c>
      <c r="AK978" s="375" t="str">
        <f t="shared" si="267"/>
        <v/>
      </c>
      <c r="AL978" s="375" t="str">
        <f t="shared" si="268"/>
        <v/>
      </c>
      <c r="AM978" s="375" t="str">
        <f t="shared" si="269"/>
        <v/>
      </c>
      <c r="AN978" s="376" t="str">
        <f>IF(AF978="","",IF(OR(AH978="",AH978="-"),"－",IF(OR(AM978=8,AM978=9),"",IF(OR(AJ978=3,AJ978=4,AJ978=5,AJ978=6),VLOOKUP(AH978,INDEX((係数_バス貨物_ガソリン,係数_バス貨物_CNG,係数_バス貨物_軽油,係数_バス貨物_メタノール,係数_バス貨物_LPG),MATCH(AL978,【参考】排出ガスレベル!$AI$4:$AI$671,1),1,AR978):INDEX((係数_バス貨物_ガソリン,係数_バス貨物_CNG,係数_バス貨物_軽油,係数_バス貨物_メタノール,係数_バス貨物_LPG),MATCH(AL978+1,【参考】排出ガスレベル!$AI$4:$AI$671,1)-1,5,AR978),2,FALSE),IF(OR(AJ978=1,AJ978=2),VLOOKUP(AH978,INDEX((係数_乗用_ガソリン,係数_乗用_CNG,係数_乗用_軽油,係数_乗用_メタノール,係数_乗用_LPG),1,1,AR978):INDEX((係数_乗用_ガソリン,係数_乗用_CNG,係数_乗用_軽油,係数_乗用_メタノール,係数_乗用_LPG),125,5,AR978),2,FALSE))))))</f>
        <v/>
      </c>
      <c r="AO978" s="376" t="str">
        <f>IF(T978="","",IF(OR(AH978="",AH978="-"),"－",IF(OR(AM978=8,AM978=9),"",IF(OR(AJ978=3,AJ978=4,AJ978=5,AJ978=6),VLOOKUP(AH978,INDEX((係数_バス貨物_ガソリン,係数_バス貨物_CNG,係数_バス貨物_軽油,係数_バス貨物_メタノール,係数_バス貨物_LPG),MATCH(AL978,【参考】排出ガスレベル!$AI$4:$AI$671,1),1,AR978):INDEX((係数_バス貨物_ガソリン,係数_バス貨物_CNG,係数_バス貨物_軽油,係数_バス貨物_メタノール,係数_バス貨物_LPG),MATCH(AL978+1,【参考】排出ガスレベル!$AI$4:$AI$671,1)-1,5,AR978),3,FALSE),IF(OR(AJ978=1,AJ978=2),VLOOKUP(AH978,INDEX((係数_乗用_ガソリン,係数_乗用_CNG,係数_乗用_軽油,係数_乗用_メタノール,係数_乗用_LPG),1,1,AR978):INDEX((係数_乗用_ガソリン,係数_乗用_CNG,係数_乗用_軽油,係数_乗用_メタノール,係数_乗用_LPG),125,5,AR978),3,FALSE))))))</f>
        <v/>
      </c>
      <c r="AP978" s="375" t="str">
        <f t="shared" si="270"/>
        <v/>
      </c>
      <c r="AQ978" s="444" t="str">
        <f t="shared" si="271"/>
        <v/>
      </c>
      <c r="AR978" s="375" t="str">
        <f t="shared" si="272"/>
        <v/>
      </c>
      <c r="AS978" s="377" t="str">
        <f t="shared" si="273"/>
        <v/>
      </c>
      <c r="AT978" s="378" t="str">
        <f t="shared" si="274"/>
        <v/>
      </c>
      <c r="AX978" s="625" t="b">
        <f t="shared" si="275"/>
        <v>0</v>
      </c>
      <c r="AY978" s="7" t="str">
        <f t="shared" si="276"/>
        <v>FALSEFALSEFALSE</v>
      </c>
      <c r="AZ978" s="626">
        <f t="shared" si="260"/>
        <v>0</v>
      </c>
      <c r="BA978" s="627" t="str">
        <f t="shared" si="277"/>
        <v/>
      </c>
      <c r="BB978" s="627">
        <f t="shared" si="261"/>
        <v>0</v>
      </c>
    </row>
    <row r="979" spans="1:54">
      <c r="A979" s="381">
        <v>922</v>
      </c>
      <c r="B979" s="117"/>
      <c r="C979" s="288"/>
      <c r="D979" s="289"/>
      <c r="E979" s="289"/>
      <c r="F979" s="290"/>
      <c r="G979" s="292"/>
      <c r="H979" s="116"/>
      <c r="I979" s="292"/>
      <c r="J979" s="116"/>
      <c r="K979" s="370"/>
      <c r="L979" s="370"/>
      <c r="M979" s="370"/>
      <c r="N979" s="371"/>
      <c r="O979" s="371"/>
      <c r="P979" s="371"/>
      <c r="Q979" s="371"/>
      <c r="R979" s="371"/>
      <c r="S979" s="371"/>
      <c r="T979" s="443"/>
      <c r="U979" s="539"/>
      <c r="V979" s="117"/>
      <c r="W979" s="118"/>
      <c r="X979" s="119"/>
      <c r="Y979" s="120"/>
      <c r="Z979" s="122"/>
      <c r="AA979" s="121"/>
      <c r="AB979" s="443"/>
      <c r="AC979" s="734"/>
      <c r="AD979" s="372"/>
      <c r="AE979" s="485"/>
      <c r="AF979" s="373" t="str">
        <f t="shared" si="262"/>
        <v/>
      </c>
      <c r="AG979" s="373" t="str">
        <f t="shared" si="263"/>
        <v/>
      </c>
      <c r="AH979" s="374" t="str">
        <f t="shared" si="264"/>
        <v/>
      </c>
      <c r="AI979" s="375" t="str">
        <f t="shared" si="265"/>
        <v/>
      </c>
      <c r="AJ979" s="375" t="str">
        <f t="shared" si="266"/>
        <v/>
      </c>
      <c r="AK979" s="375" t="str">
        <f t="shared" si="267"/>
        <v/>
      </c>
      <c r="AL979" s="375" t="str">
        <f t="shared" si="268"/>
        <v/>
      </c>
      <c r="AM979" s="375" t="str">
        <f t="shared" si="269"/>
        <v/>
      </c>
      <c r="AN979" s="376" t="str">
        <f>IF(AF979="","",IF(OR(AH979="",AH979="-"),"－",IF(OR(AM979=8,AM979=9),"",IF(OR(AJ979=3,AJ979=4,AJ979=5,AJ979=6),VLOOKUP(AH979,INDEX((係数_バス貨物_ガソリン,係数_バス貨物_CNG,係数_バス貨物_軽油,係数_バス貨物_メタノール,係数_バス貨物_LPG),MATCH(AL979,【参考】排出ガスレベル!$AI$4:$AI$671,1),1,AR979):INDEX((係数_バス貨物_ガソリン,係数_バス貨物_CNG,係数_バス貨物_軽油,係数_バス貨物_メタノール,係数_バス貨物_LPG),MATCH(AL979+1,【参考】排出ガスレベル!$AI$4:$AI$671,1)-1,5,AR979),2,FALSE),IF(OR(AJ979=1,AJ979=2),VLOOKUP(AH979,INDEX((係数_乗用_ガソリン,係数_乗用_CNG,係数_乗用_軽油,係数_乗用_メタノール,係数_乗用_LPG),1,1,AR979):INDEX((係数_乗用_ガソリン,係数_乗用_CNG,係数_乗用_軽油,係数_乗用_メタノール,係数_乗用_LPG),125,5,AR979),2,FALSE))))))</f>
        <v/>
      </c>
      <c r="AO979" s="376" t="str">
        <f>IF(T979="","",IF(OR(AH979="",AH979="-"),"－",IF(OR(AM979=8,AM979=9),"",IF(OR(AJ979=3,AJ979=4,AJ979=5,AJ979=6),VLOOKUP(AH979,INDEX((係数_バス貨物_ガソリン,係数_バス貨物_CNG,係数_バス貨物_軽油,係数_バス貨物_メタノール,係数_バス貨物_LPG),MATCH(AL979,【参考】排出ガスレベル!$AI$4:$AI$671,1),1,AR979):INDEX((係数_バス貨物_ガソリン,係数_バス貨物_CNG,係数_バス貨物_軽油,係数_バス貨物_メタノール,係数_バス貨物_LPG),MATCH(AL979+1,【参考】排出ガスレベル!$AI$4:$AI$671,1)-1,5,AR979),3,FALSE),IF(OR(AJ979=1,AJ979=2),VLOOKUP(AH979,INDEX((係数_乗用_ガソリン,係数_乗用_CNG,係数_乗用_軽油,係数_乗用_メタノール,係数_乗用_LPG),1,1,AR979):INDEX((係数_乗用_ガソリン,係数_乗用_CNG,係数_乗用_軽油,係数_乗用_メタノール,係数_乗用_LPG),125,5,AR979),3,FALSE))))))</f>
        <v/>
      </c>
      <c r="AP979" s="375" t="str">
        <f t="shared" si="270"/>
        <v/>
      </c>
      <c r="AQ979" s="444" t="str">
        <f t="shared" si="271"/>
        <v/>
      </c>
      <c r="AR979" s="375" t="str">
        <f t="shared" si="272"/>
        <v/>
      </c>
      <c r="AS979" s="377" t="str">
        <f t="shared" si="273"/>
        <v/>
      </c>
      <c r="AT979" s="378" t="str">
        <f t="shared" si="274"/>
        <v/>
      </c>
      <c r="AX979" s="625" t="b">
        <f t="shared" si="275"/>
        <v>0</v>
      </c>
      <c r="AY979" s="7" t="str">
        <f t="shared" si="276"/>
        <v>FALSEFALSEFALSE</v>
      </c>
      <c r="AZ979" s="626">
        <f t="shared" si="260"/>
        <v>0</v>
      </c>
      <c r="BA979" s="627" t="str">
        <f t="shared" si="277"/>
        <v/>
      </c>
      <c r="BB979" s="627">
        <f t="shared" si="261"/>
        <v>0</v>
      </c>
    </row>
    <row r="980" spans="1:54">
      <c r="A980" s="381">
        <v>923</v>
      </c>
      <c r="B980" s="117"/>
      <c r="C980" s="288"/>
      <c r="D980" s="289"/>
      <c r="E980" s="289"/>
      <c r="F980" s="290"/>
      <c r="G980" s="292"/>
      <c r="H980" s="116"/>
      <c r="I980" s="292"/>
      <c r="J980" s="116"/>
      <c r="K980" s="370"/>
      <c r="L980" s="370"/>
      <c r="M980" s="370"/>
      <c r="N980" s="371"/>
      <c r="O980" s="371"/>
      <c r="P980" s="371"/>
      <c r="Q980" s="371"/>
      <c r="R980" s="371"/>
      <c r="S980" s="371"/>
      <c r="T980" s="443"/>
      <c r="U980" s="539"/>
      <c r="V980" s="117"/>
      <c r="W980" s="118"/>
      <c r="X980" s="119"/>
      <c r="Y980" s="120"/>
      <c r="Z980" s="122"/>
      <c r="AA980" s="121"/>
      <c r="AB980" s="443"/>
      <c r="AC980" s="734"/>
      <c r="AD980" s="372"/>
      <c r="AE980" s="485"/>
      <c r="AF980" s="373" t="str">
        <f t="shared" si="262"/>
        <v/>
      </c>
      <c r="AG980" s="373" t="str">
        <f t="shared" si="263"/>
        <v/>
      </c>
      <c r="AH980" s="374" t="str">
        <f t="shared" si="264"/>
        <v/>
      </c>
      <c r="AI980" s="375" t="str">
        <f t="shared" si="265"/>
        <v/>
      </c>
      <c r="AJ980" s="375" t="str">
        <f t="shared" si="266"/>
        <v/>
      </c>
      <c r="AK980" s="375" t="str">
        <f t="shared" si="267"/>
        <v/>
      </c>
      <c r="AL980" s="375" t="str">
        <f t="shared" si="268"/>
        <v/>
      </c>
      <c r="AM980" s="375" t="str">
        <f t="shared" si="269"/>
        <v/>
      </c>
      <c r="AN980" s="376" t="str">
        <f>IF(AF980="","",IF(OR(AH980="",AH980="-"),"－",IF(OR(AM980=8,AM980=9),"",IF(OR(AJ980=3,AJ980=4,AJ980=5,AJ980=6),VLOOKUP(AH980,INDEX((係数_バス貨物_ガソリン,係数_バス貨物_CNG,係数_バス貨物_軽油,係数_バス貨物_メタノール,係数_バス貨物_LPG),MATCH(AL980,【参考】排出ガスレベル!$AI$4:$AI$671,1),1,AR980):INDEX((係数_バス貨物_ガソリン,係数_バス貨物_CNG,係数_バス貨物_軽油,係数_バス貨物_メタノール,係数_バス貨物_LPG),MATCH(AL980+1,【参考】排出ガスレベル!$AI$4:$AI$671,1)-1,5,AR980),2,FALSE),IF(OR(AJ980=1,AJ980=2),VLOOKUP(AH980,INDEX((係数_乗用_ガソリン,係数_乗用_CNG,係数_乗用_軽油,係数_乗用_メタノール,係数_乗用_LPG),1,1,AR980):INDEX((係数_乗用_ガソリン,係数_乗用_CNG,係数_乗用_軽油,係数_乗用_メタノール,係数_乗用_LPG),125,5,AR980),2,FALSE))))))</f>
        <v/>
      </c>
      <c r="AO980" s="376" t="str">
        <f>IF(T980="","",IF(OR(AH980="",AH980="-"),"－",IF(OR(AM980=8,AM980=9),"",IF(OR(AJ980=3,AJ980=4,AJ980=5,AJ980=6),VLOOKUP(AH980,INDEX((係数_バス貨物_ガソリン,係数_バス貨物_CNG,係数_バス貨物_軽油,係数_バス貨物_メタノール,係数_バス貨物_LPG),MATCH(AL980,【参考】排出ガスレベル!$AI$4:$AI$671,1),1,AR980):INDEX((係数_バス貨物_ガソリン,係数_バス貨物_CNG,係数_バス貨物_軽油,係数_バス貨物_メタノール,係数_バス貨物_LPG),MATCH(AL980+1,【参考】排出ガスレベル!$AI$4:$AI$671,1)-1,5,AR980),3,FALSE),IF(OR(AJ980=1,AJ980=2),VLOOKUP(AH980,INDEX((係数_乗用_ガソリン,係数_乗用_CNG,係数_乗用_軽油,係数_乗用_メタノール,係数_乗用_LPG),1,1,AR980):INDEX((係数_乗用_ガソリン,係数_乗用_CNG,係数_乗用_軽油,係数_乗用_メタノール,係数_乗用_LPG),125,5,AR980),3,FALSE))))))</f>
        <v/>
      </c>
      <c r="AP980" s="375" t="str">
        <f t="shared" si="270"/>
        <v/>
      </c>
      <c r="AQ980" s="444" t="str">
        <f t="shared" si="271"/>
        <v/>
      </c>
      <c r="AR980" s="375" t="str">
        <f t="shared" si="272"/>
        <v/>
      </c>
      <c r="AS980" s="377" t="str">
        <f t="shared" si="273"/>
        <v/>
      </c>
      <c r="AT980" s="378" t="str">
        <f t="shared" si="274"/>
        <v/>
      </c>
      <c r="AX980" s="625" t="b">
        <f t="shared" si="275"/>
        <v>0</v>
      </c>
      <c r="AY980" s="7" t="str">
        <f t="shared" si="276"/>
        <v>FALSEFALSEFALSE</v>
      </c>
      <c r="AZ980" s="626">
        <f t="shared" si="260"/>
        <v>0</v>
      </c>
      <c r="BA980" s="627" t="str">
        <f t="shared" si="277"/>
        <v/>
      </c>
      <c r="BB980" s="627">
        <f t="shared" si="261"/>
        <v>0</v>
      </c>
    </row>
    <row r="981" spans="1:54">
      <c r="A981" s="381">
        <v>924</v>
      </c>
      <c r="B981" s="117"/>
      <c r="C981" s="288"/>
      <c r="D981" s="289"/>
      <c r="E981" s="289"/>
      <c r="F981" s="290"/>
      <c r="G981" s="292"/>
      <c r="H981" s="116"/>
      <c r="I981" s="292"/>
      <c r="J981" s="116"/>
      <c r="K981" s="370"/>
      <c r="L981" s="370"/>
      <c r="M981" s="370"/>
      <c r="N981" s="371"/>
      <c r="O981" s="371"/>
      <c r="P981" s="371"/>
      <c r="Q981" s="371"/>
      <c r="R981" s="371"/>
      <c r="S981" s="371"/>
      <c r="T981" s="443"/>
      <c r="U981" s="539"/>
      <c r="V981" s="117"/>
      <c r="W981" s="118"/>
      <c r="X981" s="119"/>
      <c r="Y981" s="120"/>
      <c r="Z981" s="122"/>
      <c r="AA981" s="121"/>
      <c r="AB981" s="443"/>
      <c r="AC981" s="734"/>
      <c r="AD981" s="372"/>
      <c r="AE981" s="485"/>
      <c r="AF981" s="373" t="str">
        <f t="shared" si="262"/>
        <v/>
      </c>
      <c r="AG981" s="373" t="str">
        <f t="shared" si="263"/>
        <v/>
      </c>
      <c r="AH981" s="374" t="str">
        <f t="shared" si="264"/>
        <v/>
      </c>
      <c r="AI981" s="375" t="str">
        <f t="shared" si="265"/>
        <v/>
      </c>
      <c r="AJ981" s="375" t="str">
        <f t="shared" si="266"/>
        <v/>
      </c>
      <c r="AK981" s="375" t="str">
        <f t="shared" si="267"/>
        <v/>
      </c>
      <c r="AL981" s="375" t="str">
        <f t="shared" si="268"/>
        <v/>
      </c>
      <c r="AM981" s="375" t="str">
        <f t="shared" si="269"/>
        <v/>
      </c>
      <c r="AN981" s="376" t="str">
        <f>IF(AF981="","",IF(OR(AH981="",AH981="-"),"－",IF(OR(AM981=8,AM981=9),"",IF(OR(AJ981=3,AJ981=4,AJ981=5,AJ981=6),VLOOKUP(AH981,INDEX((係数_バス貨物_ガソリン,係数_バス貨物_CNG,係数_バス貨物_軽油,係数_バス貨物_メタノール,係数_バス貨物_LPG),MATCH(AL981,【参考】排出ガスレベル!$AI$4:$AI$671,1),1,AR981):INDEX((係数_バス貨物_ガソリン,係数_バス貨物_CNG,係数_バス貨物_軽油,係数_バス貨物_メタノール,係数_バス貨物_LPG),MATCH(AL981+1,【参考】排出ガスレベル!$AI$4:$AI$671,1)-1,5,AR981),2,FALSE),IF(OR(AJ981=1,AJ981=2),VLOOKUP(AH981,INDEX((係数_乗用_ガソリン,係数_乗用_CNG,係数_乗用_軽油,係数_乗用_メタノール,係数_乗用_LPG),1,1,AR981):INDEX((係数_乗用_ガソリン,係数_乗用_CNG,係数_乗用_軽油,係数_乗用_メタノール,係数_乗用_LPG),125,5,AR981),2,FALSE))))))</f>
        <v/>
      </c>
      <c r="AO981" s="376" t="str">
        <f>IF(T981="","",IF(OR(AH981="",AH981="-"),"－",IF(OR(AM981=8,AM981=9),"",IF(OR(AJ981=3,AJ981=4,AJ981=5,AJ981=6),VLOOKUP(AH981,INDEX((係数_バス貨物_ガソリン,係数_バス貨物_CNG,係数_バス貨物_軽油,係数_バス貨物_メタノール,係数_バス貨物_LPG),MATCH(AL981,【参考】排出ガスレベル!$AI$4:$AI$671,1),1,AR981):INDEX((係数_バス貨物_ガソリン,係数_バス貨物_CNG,係数_バス貨物_軽油,係数_バス貨物_メタノール,係数_バス貨物_LPG),MATCH(AL981+1,【参考】排出ガスレベル!$AI$4:$AI$671,1)-1,5,AR981),3,FALSE),IF(OR(AJ981=1,AJ981=2),VLOOKUP(AH981,INDEX((係数_乗用_ガソリン,係数_乗用_CNG,係数_乗用_軽油,係数_乗用_メタノール,係数_乗用_LPG),1,1,AR981):INDEX((係数_乗用_ガソリン,係数_乗用_CNG,係数_乗用_軽油,係数_乗用_メタノール,係数_乗用_LPG),125,5,AR981),3,FALSE))))))</f>
        <v/>
      </c>
      <c r="AP981" s="375" t="str">
        <f t="shared" si="270"/>
        <v/>
      </c>
      <c r="AQ981" s="444" t="str">
        <f t="shared" si="271"/>
        <v/>
      </c>
      <c r="AR981" s="375" t="str">
        <f t="shared" si="272"/>
        <v/>
      </c>
      <c r="AS981" s="377" t="str">
        <f t="shared" si="273"/>
        <v/>
      </c>
      <c r="AT981" s="378" t="str">
        <f t="shared" si="274"/>
        <v/>
      </c>
      <c r="AX981" s="625" t="b">
        <f t="shared" si="275"/>
        <v>0</v>
      </c>
      <c r="AY981" s="7" t="str">
        <f t="shared" si="276"/>
        <v>FALSEFALSEFALSE</v>
      </c>
      <c r="AZ981" s="626">
        <f t="shared" si="260"/>
        <v>0</v>
      </c>
      <c r="BA981" s="627" t="str">
        <f t="shared" si="277"/>
        <v/>
      </c>
      <c r="BB981" s="627">
        <f t="shared" si="261"/>
        <v>0</v>
      </c>
    </row>
    <row r="982" spans="1:54">
      <c r="A982" s="381">
        <v>925</v>
      </c>
      <c r="B982" s="117"/>
      <c r="C982" s="288"/>
      <c r="D982" s="289"/>
      <c r="E982" s="289"/>
      <c r="F982" s="290"/>
      <c r="G982" s="292"/>
      <c r="H982" s="116"/>
      <c r="I982" s="292"/>
      <c r="J982" s="116"/>
      <c r="K982" s="370"/>
      <c r="L982" s="370"/>
      <c r="M982" s="370"/>
      <c r="N982" s="371"/>
      <c r="O982" s="371"/>
      <c r="P982" s="371"/>
      <c r="Q982" s="371"/>
      <c r="R982" s="371"/>
      <c r="S982" s="371"/>
      <c r="T982" s="443"/>
      <c r="U982" s="539"/>
      <c r="V982" s="117"/>
      <c r="W982" s="118"/>
      <c r="X982" s="119"/>
      <c r="Y982" s="120"/>
      <c r="Z982" s="122"/>
      <c r="AA982" s="121"/>
      <c r="AB982" s="443"/>
      <c r="AC982" s="734"/>
      <c r="AD982" s="372"/>
      <c r="AE982" s="485"/>
      <c r="AF982" s="373" t="str">
        <f t="shared" si="262"/>
        <v/>
      </c>
      <c r="AG982" s="373" t="str">
        <f t="shared" si="263"/>
        <v/>
      </c>
      <c r="AH982" s="374" t="str">
        <f t="shared" si="264"/>
        <v/>
      </c>
      <c r="AI982" s="375" t="str">
        <f t="shared" si="265"/>
        <v/>
      </c>
      <c r="AJ982" s="375" t="str">
        <f t="shared" si="266"/>
        <v/>
      </c>
      <c r="AK982" s="375" t="str">
        <f t="shared" si="267"/>
        <v/>
      </c>
      <c r="AL982" s="375" t="str">
        <f t="shared" si="268"/>
        <v/>
      </c>
      <c r="AM982" s="375" t="str">
        <f t="shared" si="269"/>
        <v/>
      </c>
      <c r="AN982" s="376" t="str">
        <f>IF(AF982="","",IF(OR(AH982="",AH982="-"),"－",IF(OR(AM982=8,AM982=9),"",IF(OR(AJ982=3,AJ982=4,AJ982=5,AJ982=6),VLOOKUP(AH982,INDEX((係数_バス貨物_ガソリン,係数_バス貨物_CNG,係数_バス貨物_軽油,係数_バス貨物_メタノール,係数_バス貨物_LPG),MATCH(AL982,【参考】排出ガスレベル!$AI$4:$AI$671,1),1,AR982):INDEX((係数_バス貨物_ガソリン,係数_バス貨物_CNG,係数_バス貨物_軽油,係数_バス貨物_メタノール,係数_バス貨物_LPG),MATCH(AL982+1,【参考】排出ガスレベル!$AI$4:$AI$671,1)-1,5,AR982),2,FALSE),IF(OR(AJ982=1,AJ982=2),VLOOKUP(AH982,INDEX((係数_乗用_ガソリン,係数_乗用_CNG,係数_乗用_軽油,係数_乗用_メタノール,係数_乗用_LPG),1,1,AR982):INDEX((係数_乗用_ガソリン,係数_乗用_CNG,係数_乗用_軽油,係数_乗用_メタノール,係数_乗用_LPG),125,5,AR982),2,FALSE))))))</f>
        <v/>
      </c>
      <c r="AO982" s="376" t="str">
        <f>IF(T982="","",IF(OR(AH982="",AH982="-"),"－",IF(OR(AM982=8,AM982=9),"",IF(OR(AJ982=3,AJ982=4,AJ982=5,AJ982=6),VLOOKUP(AH982,INDEX((係数_バス貨物_ガソリン,係数_バス貨物_CNG,係数_バス貨物_軽油,係数_バス貨物_メタノール,係数_バス貨物_LPG),MATCH(AL982,【参考】排出ガスレベル!$AI$4:$AI$671,1),1,AR982):INDEX((係数_バス貨物_ガソリン,係数_バス貨物_CNG,係数_バス貨物_軽油,係数_バス貨物_メタノール,係数_バス貨物_LPG),MATCH(AL982+1,【参考】排出ガスレベル!$AI$4:$AI$671,1)-1,5,AR982),3,FALSE),IF(OR(AJ982=1,AJ982=2),VLOOKUP(AH982,INDEX((係数_乗用_ガソリン,係数_乗用_CNG,係数_乗用_軽油,係数_乗用_メタノール,係数_乗用_LPG),1,1,AR982):INDEX((係数_乗用_ガソリン,係数_乗用_CNG,係数_乗用_軽油,係数_乗用_メタノール,係数_乗用_LPG),125,5,AR982),3,FALSE))))))</f>
        <v/>
      </c>
      <c r="AP982" s="375" t="str">
        <f t="shared" si="270"/>
        <v/>
      </c>
      <c r="AQ982" s="444" t="str">
        <f t="shared" si="271"/>
        <v/>
      </c>
      <c r="AR982" s="375" t="str">
        <f t="shared" si="272"/>
        <v/>
      </c>
      <c r="AS982" s="377" t="str">
        <f t="shared" si="273"/>
        <v/>
      </c>
      <c r="AT982" s="378" t="str">
        <f t="shared" si="274"/>
        <v/>
      </c>
      <c r="AX982" s="625" t="b">
        <f t="shared" si="275"/>
        <v>0</v>
      </c>
      <c r="AY982" s="7" t="str">
        <f t="shared" si="276"/>
        <v>FALSEFALSEFALSE</v>
      </c>
      <c r="AZ982" s="626">
        <f t="shared" si="260"/>
        <v>0</v>
      </c>
      <c r="BA982" s="627" t="str">
        <f t="shared" si="277"/>
        <v/>
      </c>
      <c r="BB982" s="627">
        <f t="shared" si="261"/>
        <v>0</v>
      </c>
    </row>
    <row r="983" spans="1:54">
      <c r="A983" s="381">
        <v>926</v>
      </c>
      <c r="B983" s="117"/>
      <c r="C983" s="288"/>
      <c r="D983" s="289"/>
      <c r="E983" s="289"/>
      <c r="F983" s="290"/>
      <c r="G983" s="292"/>
      <c r="H983" s="116"/>
      <c r="I983" s="292"/>
      <c r="J983" s="116"/>
      <c r="K983" s="370"/>
      <c r="L983" s="370"/>
      <c r="M983" s="370"/>
      <c r="N983" s="371"/>
      <c r="O983" s="371"/>
      <c r="P983" s="371"/>
      <c r="Q983" s="371"/>
      <c r="R983" s="371"/>
      <c r="S983" s="371"/>
      <c r="T983" s="443"/>
      <c r="U983" s="539"/>
      <c r="V983" s="117"/>
      <c r="W983" s="118"/>
      <c r="X983" s="119"/>
      <c r="Y983" s="120"/>
      <c r="Z983" s="122"/>
      <c r="AA983" s="121"/>
      <c r="AB983" s="443"/>
      <c r="AC983" s="734"/>
      <c r="AD983" s="372"/>
      <c r="AE983" s="485"/>
      <c r="AF983" s="373" t="str">
        <f t="shared" si="262"/>
        <v/>
      </c>
      <c r="AG983" s="373" t="str">
        <f t="shared" si="263"/>
        <v/>
      </c>
      <c r="AH983" s="374" t="str">
        <f t="shared" si="264"/>
        <v/>
      </c>
      <c r="AI983" s="375" t="str">
        <f t="shared" si="265"/>
        <v/>
      </c>
      <c r="AJ983" s="375" t="str">
        <f t="shared" si="266"/>
        <v/>
      </c>
      <c r="AK983" s="375" t="str">
        <f t="shared" si="267"/>
        <v/>
      </c>
      <c r="AL983" s="375" t="str">
        <f t="shared" si="268"/>
        <v/>
      </c>
      <c r="AM983" s="375" t="str">
        <f t="shared" si="269"/>
        <v/>
      </c>
      <c r="AN983" s="376" t="str">
        <f>IF(AF983="","",IF(OR(AH983="",AH983="-"),"－",IF(OR(AM983=8,AM983=9),"",IF(OR(AJ983=3,AJ983=4,AJ983=5,AJ983=6),VLOOKUP(AH983,INDEX((係数_バス貨物_ガソリン,係数_バス貨物_CNG,係数_バス貨物_軽油,係数_バス貨物_メタノール,係数_バス貨物_LPG),MATCH(AL983,【参考】排出ガスレベル!$AI$4:$AI$671,1),1,AR983):INDEX((係数_バス貨物_ガソリン,係数_バス貨物_CNG,係数_バス貨物_軽油,係数_バス貨物_メタノール,係数_バス貨物_LPG),MATCH(AL983+1,【参考】排出ガスレベル!$AI$4:$AI$671,1)-1,5,AR983),2,FALSE),IF(OR(AJ983=1,AJ983=2),VLOOKUP(AH983,INDEX((係数_乗用_ガソリン,係数_乗用_CNG,係数_乗用_軽油,係数_乗用_メタノール,係数_乗用_LPG),1,1,AR983):INDEX((係数_乗用_ガソリン,係数_乗用_CNG,係数_乗用_軽油,係数_乗用_メタノール,係数_乗用_LPG),125,5,AR983),2,FALSE))))))</f>
        <v/>
      </c>
      <c r="AO983" s="376" t="str">
        <f>IF(T983="","",IF(OR(AH983="",AH983="-"),"－",IF(OR(AM983=8,AM983=9),"",IF(OR(AJ983=3,AJ983=4,AJ983=5,AJ983=6),VLOOKUP(AH983,INDEX((係数_バス貨物_ガソリン,係数_バス貨物_CNG,係数_バス貨物_軽油,係数_バス貨物_メタノール,係数_バス貨物_LPG),MATCH(AL983,【参考】排出ガスレベル!$AI$4:$AI$671,1),1,AR983):INDEX((係数_バス貨物_ガソリン,係数_バス貨物_CNG,係数_バス貨物_軽油,係数_バス貨物_メタノール,係数_バス貨物_LPG),MATCH(AL983+1,【参考】排出ガスレベル!$AI$4:$AI$671,1)-1,5,AR983),3,FALSE),IF(OR(AJ983=1,AJ983=2),VLOOKUP(AH983,INDEX((係数_乗用_ガソリン,係数_乗用_CNG,係数_乗用_軽油,係数_乗用_メタノール,係数_乗用_LPG),1,1,AR983):INDEX((係数_乗用_ガソリン,係数_乗用_CNG,係数_乗用_軽油,係数_乗用_メタノール,係数_乗用_LPG),125,5,AR983),3,FALSE))))))</f>
        <v/>
      </c>
      <c r="AP983" s="375" t="str">
        <f t="shared" si="270"/>
        <v/>
      </c>
      <c r="AQ983" s="444" t="str">
        <f t="shared" si="271"/>
        <v/>
      </c>
      <c r="AR983" s="375" t="str">
        <f t="shared" si="272"/>
        <v/>
      </c>
      <c r="AS983" s="377" t="str">
        <f t="shared" si="273"/>
        <v/>
      </c>
      <c r="AT983" s="378" t="str">
        <f t="shared" si="274"/>
        <v/>
      </c>
      <c r="AX983" s="625" t="b">
        <f t="shared" si="275"/>
        <v>0</v>
      </c>
      <c r="AY983" s="7" t="str">
        <f t="shared" si="276"/>
        <v>FALSEFALSEFALSE</v>
      </c>
      <c r="AZ983" s="626">
        <f t="shared" si="260"/>
        <v>0</v>
      </c>
      <c r="BA983" s="627" t="str">
        <f t="shared" si="277"/>
        <v/>
      </c>
      <c r="BB983" s="627">
        <f t="shared" si="261"/>
        <v>0</v>
      </c>
    </row>
    <row r="984" spans="1:54">
      <c r="A984" s="381">
        <v>927</v>
      </c>
      <c r="B984" s="117"/>
      <c r="C984" s="288"/>
      <c r="D984" s="289"/>
      <c r="E984" s="289"/>
      <c r="F984" s="290"/>
      <c r="G984" s="292"/>
      <c r="H984" s="116"/>
      <c r="I984" s="292"/>
      <c r="J984" s="116"/>
      <c r="K984" s="370"/>
      <c r="L984" s="370"/>
      <c r="M984" s="370"/>
      <c r="N984" s="371"/>
      <c r="O984" s="371"/>
      <c r="P984" s="371"/>
      <c r="Q984" s="371"/>
      <c r="R984" s="371"/>
      <c r="S984" s="371"/>
      <c r="T984" s="443"/>
      <c r="U984" s="539"/>
      <c r="V984" s="117"/>
      <c r="W984" s="118"/>
      <c r="X984" s="119"/>
      <c r="Y984" s="120"/>
      <c r="Z984" s="122"/>
      <c r="AA984" s="121"/>
      <c r="AB984" s="443"/>
      <c r="AC984" s="734"/>
      <c r="AD984" s="372"/>
      <c r="AE984" s="485"/>
      <c r="AF984" s="373" t="str">
        <f t="shared" si="262"/>
        <v/>
      </c>
      <c r="AG984" s="373" t="str">
        <f t="shared" si="263"/>
        <v/>
      </c>
      <c r="AH984" s="374" t="str">
        <f t="shared" si="264"/>
        <v/>
      </c>
      <c r="AI984" s="375" t="str">
        <f t="shared" si="265"/>
        <v/>
      </c>
      <c r="AJ984" s="375" t="str">
        <f t="shared" si="266"/>
        <v/>
      </c>
      <c r="AK984" s="375" t="str">
        <f t="shared" si="267"/>
        <v/>
      </c>
      <c r="AL984" s="375" t="str">
        <f t="shared" si="268"/>
        <v/>
      </c>
      <c r="AM984" s="375" t="str">
        <f t="shared" si="269"/>
        <v/>
      </c>
      <c r="AN984" s="376" t="str">
        <f>IF(AF984="","",IF(OR(AH984="",AH984="-"),"－",IF(OR(AM984=8,AM984=9),"",IF(OR(AJ984=3,AJ984=4,AJ984=5,AJ984=6),VLOOKUP(AH984,INDEX((係数_バス貨物_ガソリン,係数_バス貨物_CNG,係数_バス貨物_軽油,係数_バス貨物_メタノール,係数_バス貨物_LPG),MATCH(AL984,【参考】排出ガスレベル!$AI$4:$AI$671,1),1,AR984):INDEX((係数_バス貨物_ガソリン,係数_バス貨物_CNG,係数_バス貨物_軽油,係数_バス貨物_メタノール,係数_バス貨物_LPG),MATCH(AL984+1,【参考】排出ガスレベル!$AI$4:$AI$671,1)-1,5,AR984),2,FALSE),IF(OR(AJ984=1,AJ984=2),VLOOKUP(AH984,INDEX((係数_乗用_ガソリン,係数_乗用_CNG,係数_乗用_軽油,係数_乗用_メタノール,係数_乗用_LPG),1,1,AR984):INDEX((係数_乗用_ガソリン,係数_乗用_CNG,係数_乗用_軽油,係数_乗用_メタノール,係数_乗用_LPG),125,5,AR984),2,FALSE))))))</f>
        <v/>
      </c>
      <c r="AO984" s="376" t="str">
        <f>IF(T984="","",IF(OR(AH984="",AH984="-"),"－",IF(OR(AM984=8,AM984=9),"",IF(OR(AJ984=3,AJ984=4,AJ984=5,AJ984=6),VLOOKUP(AH984,INDEX((係数_バス貨物_ガソリン,係数_バス貨物_CNG,係数_バス貨物_軽油,係数_バス貨物_メタノール,係数_バス貨物_LPG),MATCH(AL984,【参考】排出ガスレベル!$AI$4:$AI$671,1),1,AR984):INDEX((係数_バス貨物_ガソリン,係数_バス貨物_CNG,係数_バス貨物_軽油,係数_バス貨物_メタノール,係数_バス貨物_LPG),MATCH(AL984+1,【参考】排出ガスレベル!$AI$4:$AI$671,1)-1,5,AR984),3,FALSE),IF(OR(AJ984=1,AJ984=2),VLOOKUP(AH984,INDEX((係数_乗用_ガソリン,係数_乗用_CNG,係数_乗用_軽油,係数_乗用_メタノール,係数_乗用_LPG),1,1,AR984):INDEX((係数_乗用_ガソリン,係数_乗用_CNG,係数_乗用_軽油,係数_乗用_メタノール,係数_乗用_LPG),125,5,AR984),3,FALSE))))))</f>
        <v/>
      </c>
      <c r="AP984" s="375" t="str">
        <f t="shared" si="270"/>
        <v/>
      </c>
      <c r="AQ984" s="444" t="str">
        <f t="shared" si="271"/>
        <v/>
      </c>
      <c r="AR984" s="375" t="str">
        <f t="shared" si="272"/>
        <v/>
      </c>
      <c r="AS984" s="377" t="str">
        <f t="shared" si="273"/>
        <v/>
      </c>
      <c r="AT984" s="378" t="str">
        <f t="shared" si="274"/>
        <v/>
      </c>
      <c r="AX984" s="625" t="b">
        <f t="shared" si="275"/>
        <v>0</v>
      </c>
      <c r="AY984" s="7" t="str">
        <f t="shared" si="276"/>
        <v>FALSEFALSEFALSE</v>
      </c>
      <c r="AZ984" s="626">
        <f t="shared" si="260"/>
        <v>0</v>
      </c>
      <c r="BA984" s="627" t="str">
        <f t="shared" si="277"/>
        <v/>
      </c>
      <c r="BB984" s="627">
        <f t="shared" si="261"/>
        <v>0</v>
      </c>
    </row>
    <row r="985" spans="1:54">
      <c r="A985" s="381">
        <v>928</v>
      </c>
      <c r="B985" s="117"/>
      <c r="C985" s="288"/>
      <c r="D985" s="289"/>
      <c r="E985" s="289"/>
      <c r="F985" s="290"/>
      <c r="G985" s="292"/>
      <c r="H985" s="116"/>
      <c r="I985" s="292"/>
      <c r="J985" s="116"/>
      <c r="K985" s="370"/>
      <c r="L985" s="370"/>
      <c r="M985" s="370"/>
      <c r="N985" s="371"/>
      <c r="O985" s="371"/>
      <c r="P985" s="371"/>
      <c r="Q985" s="371"/>
      <c r="R985" s="371"/>
      <c r="S985" s="371"/>
      <c r="T985" s="443"/>
      <c r="U985" s="539"/>
      <c r="V985" s="117"/>
      <c r="W985" s="118"/>
      <c r="X985" s="119"/>
      <c r="Y985" s="120"/>
      <c r="Z985" s="122"/>
      <c r="AA985" s="121"/>
      <c r="AB985" s="443"/>
      <c r="AC985" s="734"/>
      <c r="AD985" s="372"/>
      <c r="AE985" s="485"/>
      <c r="AF985" s="373" t="str">
        <f t="shared" si="262"/>
        <v/>
      </c>
      <c r="AG985" s="373" t="str">
        <f t="shared" si="263"/>
        <v/>
      </c>
      <c r="AH985" s="374" t="str">
        <f t="shared" si="264"/>
        <v/>
      </c>
      <c r="AI985" s="375" t="str">
        <f t="shared" si="265"/>
        <v/>
      </c>
      <c r="AJ985" s="375" t="str">
        <f t="shared" si="266"/>
        <v/>
      </c>
      <c r="AK985" s="375" t="str">
        <f t="shared" si="267"/>
        <v/>
      </c>
      <c r="AL985" s="375" t="str">
        <f t="shared" si="268"/>
        <v/>
      </c>
      <c r="AM985" s="375" t="str">
        <f t="shared" si="269"/>
        <v/>
      </c>
      <c r="AN985" s="376" t="str">
        <f>IF(AF985="","",IF(OR(AH985="",AH985="-"),"－",IF(OR(AM985=8,AM985=9),"",IF(OR(AJ985=3,AJ985=4,AJ985=5,AJ985=6),VLOOKUP(AH985,INDEX((係数_バス貨物_ガソリン,係数_バス貨物_CNG,係数_バス貨物_軽油,係数_バス貨物_メタノール,係数_バス貨物_LPG),MATCH(AL985,【参考】排出ガスレベル!$AI$4:$AI$671,1),1,AR985):INDEX((係数_バス貨物_ガソリン,係数_バス貨物_CNG,係数_バス貨物_軽油,係数_バス貨物_メタノール,係数_バス貨物_LPG),MATCH(AL985+1,【参考】排出ガスレベル!$AI$4:$AI$671,1)-1,5,AR985),2,FALSE),IF(OR(AJ985=1,AJ985=2),VLOOKUP(AH985,INDEX((係数_乗用_ガソリン,係数_乗用_CNG,係数_乗用_軽油,係数_乗用_メタノール,係数_乗用_LPG),1,1,AR985):INDEX((係数_乗用_ガソリン,係数_乗用_CNG,係数_乗用_軽油,係数_乗用_メタノール,係数_乗用_LPG),125,5,AR985),2,FALSE))))))</f>
        <v/>
      </c>
      <c r="AO985" s="376" t="str">
        <f>IF(T985="","",IF(OR(AH985="",AH985="-"),"－",IF(OR(AM985=8,AM985=9),"",IF(OR(AJ985=3,AJ985=4,AJ985=5,AJ985=6),VLOOKUP(AH985,INDEX((係数_バス貨物_ガソリン,係数_バス貨物_CNG,係数_バス貨物_軽油,係数_バス貨物_メタノール,係数_バス貨物_LPG),MATCH(AL985,【参考】排出ガスレベル!$AI$4:$AI$671,1),1,AR985):INDEX((係数_バス貨物_ガソリン,係数_バス貨物_CNG,係数_バス貨物_軽油,係数_バス貨物_メタノール,係数_バス貨物_LPG),MATCH(AL985+1,【参考】排出ガスレベル!$AI$4:$AI$671,1)-1,5,AR985),3,FALSE),IF(OR(AJ985=1,AJ985=2),VLOOKUP(AH985,INDEX((係数_乗用_ガソリン,係数_乗用_CNG,係数_乗用_軽油,係数_乗用_メタノール,係数_乗用_LPG),1,1,AR985):INDEX((係数_乗用_ガソリン,係数_乗用_CNG,係数_乗用_軽油,係数_乗用_メタノール,係数_乗用_LPG),125,5,AR985),3,FALSE))))))</f>
        <v/>
      </c>
      <c r="AP985" s="375" t="str">
        <f t="shared" si="270"/>
        <v/>
      </c>
      <c r="AQ985" s="444" t="str">
        <f t="shared" si="271"/>
        <v/>
      </c>
      <c r="AR985" s="375" t="str">
        <f t="shared" si="272"/>
        <v/>
      </c>
      <c r="AS985" s="377" t="str">
        <f t="shared" si="273"/>
        <v/>
      </c>
      <c r="AT985" s="378" t="str">
        <f t="shared" si="274"/>
        <v/>
      </c>
      <c r="AX985" s="625" t="b">
        <f t="shared" si="275"/>
        <v>0</v>
      </c>
      <c r="AY985" s="7" t="str">
        <f t="shared" si="276"/>
        <v>FALSEFALSEFALSE</v>
      </c>
      <c r="AZ985" s="626">
        <f t="shared" si="260"/>
        <v>0</v>
      </c>
      <c r="BA985" s="627" t="str">
        <f t="shared" si="277"/>
        <v/>
      </c>
      <c r="BB985" s="627">
        <f t="shared" si="261"/>
        <v>0</v>
      </c>
    </row>
    <row r="986" spans="1:54">
      <c r="A986" s="381">
        <v>929</v>
      </c>
      <c r="B986" s="117"/>
      <c r="C986" s="288"/>
      <c r="D986" s="289"/>
      <c r="E986" s="289"/>
      <c r="F986" s="290"/>
      <c r="G986" s="292"/>
      <c r="H986" s="116"/>
      <c r="I986" s="292"/>
      <c r="J986" s="116"/>
      <c r="K986" s="370"/>
      <c r="L986" s="370"/>
      <c r="M986" s="370"/>
      <c r="N986" s="371"/>
      <c r="O986" s="371"/>
      <c r="P986" s="371"/>
      <c r="Q986" s="371"/>
      <c r="R986" s="371"/>
      <c r="S986" s="371"/>
      <c r="T986" s="443"/>
      <c r="U986" s="539"/>
      <c r="V986" s="117"/>
      <c r="W986" s="118"/>
      <c r="X986" s="119"/>
      <c r="Y986" s="120"/>
      <c r="Z986" s="122"/>
      <c r="AA986" s="121"/>
      <c r="AB986" s="443"/>
      <c r="AC986" s="734"/>
      <c r="AD986" s="372"/>
      <c r="AE986" s="485"/>
      <c r="AF986" s="373" t="str">
        <f t="shared" si="262"/>
        <v/>
      </c>
      <c r="AG986" s="373" t="str">
        <f t="shared" si="263"/>
        <v/>
      </c>
      <c r="AH986" s="374" t="str">
        <f t="shared" si="264"/>
        <v/>
      </c>
      <c r="AI986" s="375" t="str">
        <f t="shared" si="265"/>
        <v/>
      </c>
      <c r="AJ986" s="375" t="str">
        <f t="shared" si="266"/>
        <v/>
      </c>
      <c r="AK986" s="375" t="str">
        <f t="shared" si="267"/>
        <v/>
      </c>
      <c r="AL986" s="375" t="str">
        <f t="shared" si="268"/>
        <v/>
      </c>
      <c r="AM986" s="375" t="str">
        <f t="shared" si="269"/>
        <v/>
      </c>
      <c r="AN986" s="376" t="str">
        <f>IF(AF986="","",IF(OR(AH986="",AH986="-"),"－",IF(OR(AM986=8,AM986=9),"",IF(OR(AJ986=3,AJ986=4,AJ986=5,AJ986=6),VLOOKUP(AH986,INDEX((係数_バス貨物_ガソリン,係数_バス貨物_CNG,係数_バス貨物_軽油,係数_バス貨物_メタノール,係数_バス貨物_LPG),MATCH(AL986,【参考】排出ガスレベル!$AI$4:$AI$671,1),1,AR986):INDEX((係数_バス貨物_ガソリン,係数_バス貨物_CNG,係数_バス貨物_軽油,係数_バス貨物_メタノール,係数_バス貨物_LPG),MATCH(AL986+1,【参考】排出ガスレベル!$AI$4:$AI$671,1)-1,5,AR986),2,FALSE),IF(OR(AJ986=1,AJ986=2),VLOOKUP(AH986,INDEX((係数_乗用_ガソリン,係数_乗用_CNG,係数_乗用_軽油,係数_乗用_メタノール,係数_乗用_LPG),1,1,AR986):INDEX((係数_乗用_ガソリン,係数_乗用_CNG,係数_乗用_軽油,係数_乗用_メタノール,係数_乗用_LPG),125,5,AR986),2,FALSE))))))</f>
        <v/>
      </c>
      <c r="AO986" s="376" t="str">
        <f>IF(T986="","",IF(OR(AH986="",AH986="-"),"－",IF(OR(AM986=8,AM986=9),"",IF(OR(AJ986=3,AJ986=4,AJ986=5,AJ986=6),VLOOKUP(AH986,INDEX((係数_バス貨物_ガソリン,係数_バス貨物_CNG,係数_バス貨物_軽油,係数_バス貨物_メタノール,係数_バス貨物_LPG),MATCH(AL986,【参考】排出ガスレベル!$AI$4:$AI$671,1),1,AR986):INDEX((係数_バス貨物_ガソリン,係数_バス貨物_CNG,係数_バス貨物_軽油,係数_バス貨物_メタノール,係数_バス貨物_LPG),MATCH(AL986+1,【参考】排出ガスレベル!$AI$4:$AI$671,1)-1,5,AR986),3,FALSE),IF(OR(AJ986=1,AJ986=2),VLOOKUP(AH986,INDEX((係数_乗用_ガソリン,係数_乗用_CNG,係数_乗用_軽油,係数_乗用_メタノール,係数_乗用_LPG),1,1,AR986):INDEX((係数_乗用_ガソリン,係数_乗用_CNG,係数_乗用_軽油,係数_乗用_メタノール,係数_乗用_LPG),125,5,AR986),3,FALSE))))))</f>
        <v/>
      </c>
      <c r="AP986" s="375" t="str">
        <f t="shared" si="270"/>
        <v/>
      </c>
      <c r="AQ986" s="444" t="str">
        <f t="shared" si="271"/>
        <v/>
      </c>
      <c r="AR986" s="375" t="str">
        <f t="shared" si="272"/>
        <v/>
      </c>
      <c r="AS986" s="377" t="str">
        <f t="shared" si="273"/>
        <v/>
      </c>
      <c r="AT986" s="378" t="str">
        <f t="shared" si="274"/>
        <v/>
      </c>
      <c r="AX986" s="625" t="b">
        <f t="shared" si="275"/>
        <v>0</v>
      </c>
      <c r="AY986" s="7" t="str">
        <f t="shared" si="276"/>
        <v>FALSEFALSEFALSE</v>
      </c>
      <c r="AZ986" s="626">
        <f t="shared" si="260"/>
        <v>0</v>
      </c>
      <c r="BA986" s="627" t="str">
        <f t="shared" si="277"/>
        <v/>
      </c>
      <c r="BB986" s="627">
        <f t="shared" si="261"/>
        <v>0</v>
      </c>
    </row>
    <row r="987" spans="1:54">
      <c r="A987" s="381">
        <v>930</v>
      </c>
      <c r="B987" s="117"/>
      <c r="C987" s="288"/>
      <c r="D987" s="289"/>
      <c r="E987" s="289"/>
      <c r="F987" s="290"/>
      <c r="G987" s="292"/>
      <c r="H987" s="116"/>
      <c r="I987" s="292"/>
      <c r="J987" s="116"/>
      <c r="K987" s="370"/>
      <c r="L987" s="370"/>
      <c r="M987" s="370"/>
      <c r="N987" s="371"/>
      <c r="O987" s="371"/>
      <c r="P987" s="371"/>
      <c r="Q987" s="371"/>
      <c r="R987" s="371"/>
      <c r="S987" s="371"/>
      <c r="T987" s="443"/>
      <c r="U987" s="539"/>
      <c r="V987" s="117"/>
      <c r="W987" s="118"/>
      <c r="X987" s="119"/>
      <c r="Y987" s="120"/>
      <c r="Z987" s="122"/>
      <c r="AA987" s="121"/>
      <c r="AB987" s="443"/>
      <c r="AC987" s="734"/>
      <c r="AD987" s="372"/>
      <c r="AE987" s="485"/>
      <c r="AF987" s="373" t="str">
        <f t="shared" si="262"/>
        <v/>
      </c>
      <c r="AG987" s="373" t="str">
        <f t="shared" si="263"/>
        <v/>
      </c>
      <c r="AH987" s="374" t="str">
        <f t="shared" si="264"/>
        <v/>
      </c>
      <c r="AI987" s="375" t="str">
        <f t="shared" si="265"/>
        <v/>
      </c>
      <c r="AJ987" s="375" t="str">
        <f t="shared" si="266"/>
        <v/>
      </c>
      <c r="AK987" s="375" t="str">
        <f t="shared" si="267"/>
        <v/>
      </c>
      <c r="AL987" s="375" t="str">
        <f t="shared" si="268"/>
        <v/>
      </c>
      <c r="AM987" s="375" t="str">
        <f t="shared" si="269"/>
        <v/>
      </c>
      <c r="AN987" s="376" t="str">
        <f>IF(AF987="","",IF(OR(AH987="",AH987="-"),"－",IF(OR(AM987=8,AM987=9),"",IF(OR(AJ987=3,AJ987=4,AJ987=5,AJ987=6),VLOOKUP(AH987,INDEX((係数_バス貨物_ガソリン,係数_バス貨物_CNG,係数_バス貨物_軽油,係数_バス貨物_メタノール,係数_バス貨物_LPG),MATCH(AL987,【参考】排出ガスレベル!$AI$4:$AI$671,1),1,AR987):INDEX((係数_バス貨物_ガソリン,係数_バス貨物_CNG,係数_バス貨物_軽油,係数_バス貨物_メタノール,係数_バス貨物_LPG),MATCH(AL987+1,【参考】排出ガスレベル!$AI$4:$AI$671,1)-1,5,AR987),2,FALSE),IF(OR(AJ987=1,AJ987=2),VLOOKUP(AH987,INDEX((係数_乗用_ガソリン,係数_乗用_CNG,係数_乗用_軽油,係数_乗用_メタノール,係数_乗用_LPG),1,1,AR987):INDEX((係数_乗用_ガソリン,係数_乗用_CNG,係数_乗用_軽油,係数_乗用_メタノール,係数_乗用_LPG),125,5,AR987),2,FALSE))))))</f>
        <v/>
      </c>
      <c r="AO987" s="376" t="str">
        <f>IF(T987="","",IF(OR(AH987="",AH987="-"),"－",IF(OR(AM987=8,AM987=9),"",IF(OR(AJ987=3,AJ987=4,AJ987=5,AJ987=6),VLOOKUP(AH987,INDEX((係数_バス貨物_ガソリン,係数_バス貨物_CNG,係数_バス貨物_軽油,係数_バス貨物_メタノール,係数_バス貨物_LPG),MATCH(AL987,【参考】排出ガスレベル!$AI$4:$AI$671,1),1,AR987):INDEX((係数_バス貨物_ガソリン,係数_バス貨物_CNG,係数_バス貨物_軽油,係数_バス貨物_メタノール,係数_バス貨物_LPG),MATCH(AL987+1,【参考】排出ガスレベル!$AI$4:$AI$671,1)-1,5,AR987),3,FALSE),IF(OR(AJ987=1,AJ987=2),VLOOKUP(AH987,INDEX((係数_乗用_ガソリン,係数_乗用_CNG,係数_乗用_軽油,係数_乗用_メタノール,係数_乗用_LPG),1,1,AR987):INDEX((係数_乗用_ガソリン,係数_乗用_CNG,係数_乗用_軽油,係数_乗用_メタノール,係数_乗用_LPG),125,5,AR987),3,FALSE))))))</f>
        <v/>
      </c>
      <c r="AP987" s="375" t="str">
        <f t="shared" si="270"/>
        <v/>
      </c>
      <c r="AQ987" s="444" t="str">
        <f t="shared" si="271"/>
        <v/>
      </c>
      <c r="AR987" s="375" t="str">
        <f t="shared" si="272"/>
        <v/>
      </c>
      <c r="AS987" s="377" t="str">
        <f t="shared" si="273"/>
        <v/>
      </c>
      <c r="AT987" s="378" t="str">
        <f t="shared" si="274"/>
        <v/>
      </c>
      <c r="AX987" s="625" t="b">
        <f t="shared" si="275"/>
        <v>0</v>
      </c>
      <c r="AY987" s="7" t="str">
        <f t="shared" si="276"/>
        <v>FALSEFALSEFALSE</v>
      </c>
      <c r="AZ987" s="626">
        <f t="shared" si="260"/>
        <v>0</v>
      </c>
      <c r="BA987" s="627" t="str">
        <f t="shared" si="277"/>
        <v/>
      </c>
      <c r="BB987" s="627">
        <f t="shared" si="261"/>
        <v>0</v>
      </c>
    </row>
    <row r="988" spans="1:54">
      <c r="A988" s="381">
        <v>931</v>
      </c>
      <c r="B988" s="117"/>
      <c r="C988" s="288"/>
      <c r="D988" s="289"/>
      <c r="E988" s="289"/>
      <c r="F988" s="290"/>
      <c r="G988" s="292"/>
      <c r="H988" s="116"/>
      <c r="I988" s="292"/>
      <c r="J988" s="116"/>
      <c r="K988" s="370"/>
      <c r="L988" s="370"/>
      <c r="M988" s="370"/>
      <c r="N988" s="371"/>
      <c r="O988" s="371"/>
      <c r="P988" s="371"/>
      <c r="Q988" s="371"/>
      <c r="R988" s="371"/>
      <c r="S988" s="371"/>
      <c r="T988" s="443"/>
      <c r="U988" s="539"/>
      <c r="V988" s="117"/>
      <c r="W988" s="118"/>
      <c r="X988" s="119"/>
      <c r="Y988" s="120"/>
      <c r="Z988" s="122"/>
      <c r="AA988" s="121"/>
      <c r="AB988" s="443"/>
      <c r="AC988" s="734"/>
      <c r="AD988" s="372"/>
      <c r="AE988" s="485"/>
      <c r="AF988" s="373" t="str">
        <f t="shared" si="262"/>
        <v/>
      </c>
      <c r="AG988" s="373" t="str">
        <f t="shared" si="263"/>
        <v/>
      </c>
      <c r="AH988" s="374" t="str">
        <f t="shared" si="264"/>
        <v/>
      </c>
      <c r="AI988" s="375" t="str">
        <f t="shared" si="265"/>
        <v/>
      </c>
      <c r="AJ988" s="375" t="str">
        <f t="shared" si="266"/>
        <v/>
      </c>
      <c r="AK988" s="375" t="str">
        <f t="shared" si="267"/>
        <v/>
      </c>
      <c r="AL988" s="375" t="str">
        <f t="shared" si="268"/>
        <v/>
      </c>
      <c r="AM988" s="375" t="str">
        <f t="shared" si="269"/>
        <v/>
      </c>
      <c r="AN988" s="376" t="str">
        <f>IF(AF988="","",IF(OR(AH988="",AH988="-"),"－",IF(OR(AM988=8,AM988=9),"",IF(OR(AJ988=3,AJ988=4,AJ988=5,AJ988=6),VLOOKUP(AH988,INDEX((係数_バス貨物_ガソリン,係数_バス貨物_CNG,係数_バス貨物_軽油,係数_バス貨物_メタノール,係数_バス貨物_LPG),MATCH(AL988,【参考】排出ガスレベル!$AI$4:$AI$671,1),1,AR988):INDEX((係数_バス貨物_ガソリン,係数_バス貨物_CNG,係数_バス貨物_軽油,係数_バス貨物_メタノール,係数_バス貨物_LPG),MATCH(AL988+1,【参考】排出ガスレベル!$AI$4:$AI$671,1)-1,5,AR988),2,FALSE),IF(OR(AJ988=1,AJ988=2),VLOOKUP(AH988,INDEX((係数_乗用_ガソリン,係数_乗用_CNG,係数_乗用_軽油,係数_乗用_メタノール,係数_乗用_LPG),1,1,AR988):INDEX((係数_乗用_ガソリン,係数_乗用_CNG,係数_乗用_軽油,係数_乗用_メタノール,係数_乗用_LPG),125,5,AR988),2,FALSE))))))</f>
        <v/>
      </c>
      <c r="AO988" s="376" t="str">
        <f>IF(T988="","",IF(OR(AH988="",AH988="-"),"－",IF(OR(AM988=8,AM988=9),"",IF(OR(AJ988=3,AJ988=4,AJ988=5,AJ988=6),VLOOKUP(AH988,INDEX((係数_バス貨物_ガソリン,係数_バス貨物_CNG,係数_バス貨物_軽油,係数_バス貨物_メタノール,係数_バス貨物_LPG),MATCH(AL988,【参考】排出ガスレベル!$AI$4:$AI$671,1),1,AR988):INDEX((係数_バス貨物_ガソリン,係数_バス貨物_CNG,係数_バス貨物_軽油,係数_バス貨物_メタノール,係数_バス貨物_LPG),MATCH(AL988+1,【参考】排出ガスレベル!$AI$4:$AI$671,1)-1,5,AR988),3,FALSE),IF(OR(AJ988=1,AJ988=2),VLOOKUP(AH988,INDEX((係数_乗用_ガソリン,係数_乗用_CNG,係数_乗用_軽油,係数_乗用_メタノール,係数_乗用_LPG),1,1,AR988):INDEX((係数_乗用_ガソリン,係数_乗用_CNG,係数_乗用_軽油,係数_乗用_メタノール,係数_乗用_LPG),125,5,AR988),3,FALSE))))))</f>
        <v/>
      </c>
      <c r="AP988" s="375" t="str">
        <f t="shared" si="270"/>
        <v/>
      </c>
      <c r="AQ988" s="444" t="str">
        <f t="shared" si="271"/>
        <v/>
      </c>
      <c r="AR988" s="375" t="str">
        <f t="shared" si="272"/>
        <v/>
      </c>
      <c r="AS988" s="377" t="str">
        <f t="shared" si="273"/>
        <v/>
      </c>
      <c r="AT988" s="378" t="str">
        <f t="shared" si="274"/>
        <v/>
      </c>
      <c r="AX988" s="625" t="b">
        <f t="shared" si="275"/>
        <v>0</v>
      </c>
      <c r="AY988" s="7" t="str">
        <f t="shared" si="276"/>
        <v>FALSEFALSEFALSE</v>
      </c>
      <c r="AZ988" s="626">
        <f t="shared" si="260"/>
        <v>0</v>
      </c>
      <c r="BA988" s="627" t="str">
        <f t="shared" si="277"/>
        <v/>
      </c>
      <c r="BB988" s="627">
        <f t="shared" si="261"/>
        <v>0</v>
      </c>
    </row>
    <row r="989" spans="1:54">
      <c r="A989" s="381">
        <v>932</v>
      </c>
      <c r="B989" s="117"/>
      <c r="C989" s="288"/>
      <c r="D989" s="289"/>
      <c r="E989" s="289"/>
      <c r="F989" s="290"/>
      <c r="G989" s="292"/>
      <c r="H989" s="116"/>
      <c r="I989" s="292"/>
      <c r="J989" s="116"/>
      <c r="K989" s="370"/>
      <c r="L989" s="370"/>
      <c r="M989" s="370"/>
      <c r="N989" s="371"/>
      <c r="O989" s="371"/>
      <c r="P989" s="371"/>
      <c r="Q989" s="371"/>
      <c r="R989" s="371"/>
      <c r="S989" s="371"/>
      <c r="T989" s="443"/>
      <c r="U989" s="539"/>
      <c r="V989" s="117"/>
      <c r="W989" s="118"/>
      <c r="X989" s="119"/>
      <c r="Y989" s="120"/>
      <c r="Z989" s="122"/>
      <c r="AA989" s="121"/>
      <c r="AB989" s="443"/>
      <c r="AC989" s="734"/>
      <c r="AD989" s="372"/>
      <c r="AE989" s="485"/>
      <c r="AF989" s="373" t="str">
        <f t="shared" si="262"/>
        <v/>
      </c>
      <c r="AG989" s="373" t="str">
        <f t="shared" si="263"/>
        <v/>
      </c>
      <c r="AH989" s="374" t="str">
        <f t="shared" si="264"/>
        <v/>
      </c>
      <c r="AI989" s="375" t="str">
        <f t="shared" si="265"/>
        <v/>
      </c>
      <c r="AJ989" s="375" t="str">
        <f t="shared" si="266"/>
        <v/>
      </c>
      <c r="AK989" s="375" t="str">
        <f t="shared" si="267"/>
        <v/>
      </c>
      <c r="AL989" s="375" t="str">
        <f t="shared" si="268"/>
        <v/>
      </c>
      <c r="AM989" s="375" t="str">
        <f t="shared" si="269"/>
        <v/>
      </c>
      <c r="AN989" s="376" t="str">
        <f>IF(AF989="","",IF(OR(AH989="",AH989="-"),"－",IF(OR(AM989=8,AM989=9),"",IF(OR(AJ989=3,AJ989=4,AJ989=5,AJ989=6),VLOOKUP(AH989,INDEX((係数_バス貨物_ガソリン,係数_バス貨物_CNG,係数_バス貨物_軽油,係数_バス貨物_メタノール,係数_バス貨物_LPG),MATCH(AL989,【参考】排出ガスレベル!$AI$4:$AI$671,1),1,AR989):INDEX((係数_バス貨物_ガソリン,係数_バス貨物_CNG,係数_バス貨物_軽油,係数_バス貨物_メタノール,係数_バス貨物_LPG),MATCH(AL989+1,【参考】排出ガスレベル!$AI$4:$AI$671,1)-1,5,AR989),2,FALSE),IF(OR(AJ989=1,AJ989=2),VLOOKUP(AH989,INDEX((係数_乗用_ガソリン,係数_乗用_CNG,係数_乗用_軽油,係数_乗用_メタノール,係数_乗用_LPG),1,1,AR989):INDEX((係数_乗用_ガソリン,係数_乗用_CNG,係数_乗用_軽油,係数_乗用_メタノール,係数_乗用_LPG),125,5,AR989),2,FALSE))))))</f>
        <v/>
      </c>
      <c r="AO989" s="376" t="str">
        <f>IF(T989="","",IF(OR(AH989="",AH989="-"),"－",IF(OR(AM989=8,AM989=9),"",IF(OR(AJ989=3,AJ989=4,AJ989=5,AJ989=6),VLOOKUP(AH989,INDEX((係数_バス貨物_ガソリン,係数_バス貨物_CNG,係数_バス貨物_軽油,係数_バス貨物_メタノール,係数_バス貨物_LPG),MATCH(AL989,【参考】排出ガスレベル!$AI$4:$AI$671,1),1,AR989):INDEX((係数_バス貨物_ガソリン,係数_バス貨物_CNG,係数_バス貨物_軽油,係数_バス貨物_メタノール,係数_バス貨物_LPG),MATCH(AL989+1,【参考】排出ガスレベル!$AI$4:$AI$671,1)-1,5,AR989),3,FALSE),IF(OR(AJ989=1,AJ989=2),VLOOKUP(AH989,INDEX((係数_乗用_ガソリン,係数_乗用_CNG,係数_乗用_軽油,係数_乗用_メタノール,係数_乗用_LPG),1,1,AR989):INDEX((係数_乗用_ガソリン,係数_乗用_CNG,係数_乗用_軽油,係数_乗用_メタノール,係数_乗用_LPG),125,5,AR989),3,FALSE))))))</f>
        <v/>
      </c>
      <c r="AP989" s="375" t="str">
        <f t="shared" si="270"/>
        <v/>
      </c>
      <c r="AQ989" s="444" t="str">
        <f t="shared" si="271"/>
        <v/>
      </c>
      <c r="AR989" s="375" t="str">
        <f t="shared" si="272"/>
        <v/>
      </c>
      <c r="AS989" s="377" t="str">
        <f t="shared" si="273"/>
        <v/>
      </c>
      <c r="AT989" s="378" t="str">
        <f t="shared" si="274"/>
        <v/>
      </c>
      <c r="AX989" s="625" t="b">
        <f t="shared" si="275"/>
        <v>0</v>
      </c>
      <c r="AY989" s="7" t="str">
        <f t="shared" si="276"/>
        <v>FALSEFALSEFALSE</v>
      </c>
      <c r="AZ989" s="626">
        <f t="shared" si="260"/>
        <v>0</v>
      </c>
      <c r="BA989" s="627" t="str">
        <f t="shared" si="277"/>
        <v/>
      </c>
      <c r="BB989" s="627">
        <f t="shared" si="261"/>
        <v>0</v>
      </c>
    </row>
    <row r="990" spans="1:54">
      <c r="A990" s="381">
        <v>933</v>
      </c>
      <c r="B990" s="117"/>
      <c r="C990" s="288"/>
      <c r="D990" s="289"/>
      <c r="E990" s="289"/>
      <c r="F990" s="290"/>
      <c r="G990" s="292"/>
      <c r="H990" s="116"/>
      <c r="I990" s="292"/>
      <c r="J990" s="116"/>
      <c r="K990" s="370"/>
      <c r="L990" s="370"/>
      <c r="M990" s="370"/>
      <c r="N990" s="371"/>
      <c r="O990" s="371"/>
      <c r="P990" s="371"/>
      <c r="Q990" s="371"/>
      <c r="R990" s="371"/>
      <c r="S990" s="371"/>
      <c r="T990" s="443"/>
      <c r="U990" s="539"/>
      <c r="V990" s="117"/>
      <c r="W990" s="118"/>
      <c r="X990" s="119"/>
      <c r="Y990" s="120"/>
      <c r="Z990" s="122"/>
      <c r="AA990" s="121"/>
      <c r="AB990" s="443"/>
      <c r="AC990" s="734"/>
      <c r="AD990" s="372"/>
      <c r="AE990" s="485"/>
      <c r="AF990" s="373" t="str">
        <f t="shared" si="262"/>
        <v/>
      </c>
      <c r="AG990" s="373" t="str">
        <f t="shared" si="263"/>
        <v/>
      </c>
      <c r="AH990" s="374" t="str">
        <f t="shared" si="264"/>
        <v/>
      </c>
      <c r="AI990" s="375" t="str">
        <f t="shared" si="265"/>
        <v/>
      </c>
      <c r="AJ990" s="375" t="str">
        <f t="shared" si="266"/>
        <v/>
      </c>
      <c r="AK990" s="375" t="str">
        <f t="shared" si="267"/>
        <v/>
      </c>
      <c r="AL990" s="375" t="str">
        <f t="shared" si="268"/>
        <v/>
      </c>
      <c r="AM990" s="375" t="str">
        <f t="shared" si="269"/>
        <v/>
      </c>
      <c r="AN990" s="376" t="str">
        <f>IF(AF990="","",IF(OR(AH990="",AH990="-"),"－",IF(OR(AM990=8,AM990=9),"",IF(OR(AJ990=3,AJ990=4,AJ990=5,AJ990=6),VLOOKUP(AH990,INDEX((係数_バス貨物_ガソリン,係数_バス貨物_CNG,係数_バス貨物_軽油,係数_バス貨物_メタノール,係数_バス貨物_LPG),MATCH(AL990,【参考】排出ガスレベル!$AI$4:$AI$671,1),1,AR990):INDEX((係数_バス貨物_ガソリン,係数_バス貨物_CNG,係数_バス貨物_軽油,係数_バス貨物_メタノール,係数_バス貨物_LPG),MATCH(AL990+1,【参考】排出ガスレベル!$AI$4:$AI$671,1)-1,5,AR990),2,FALSE),IF(OR(AJ990=1,AJ990=2),VLOOKUP(AH990,INDEX((係数_乗用_ガソリン,係数_乗用_CNG,係数_乗用_軽油,係数_乗用_メタノール,係数_乗用_LPG),1,1,AR990):INDEX((係数_乗用_ガソリン,係数_乗用_CNG,係数_乗用_軽油,係数_乗用_メタノール,係数_乗用_LPG),125,5,AR990),2,FALSE))))))</f>
        <v/>
      </c>
      <c r="AO990" s="376" t="str">
        <f>IF(T990="","",IF(OR(AH990="",AH990="-"),"－",IF(OR(AM990=8,AM990=9),"",IF(OR(AJ990=3,AJ990=4,AJ990=5,AJ990=6),VLOOKUP(AH990,INDEX((係数_バス貨物_ガソリン,係数_バス貨物_CNG,係数_バス貨物_軽油,係数_バス貨物_メタノール,係数_バス貨物_LPG),MATCH(AL990,【参考】排出ガスレベル!$AI$4:$AI$671,1),1,AR990):INDEX((係数_バス貨物_ガソリン,係数_バス貨物_CNG,係数_バス貨物_軽油,係数_バス貨物_メタノール,係数_バス貨物_LPG),MATCH(AL990+1,【参考】排出ガスレベル!$AI$4:$AI$671,1)-1,5,AR990),3,FALSE),IF(OR(AJ990=1,AJ990=2),VLOOKUP(AH990,INDEX((係数_乗用_ガソリン,係数_乗用_CNG,係数_乗用_軽油,係数_乗用_メタノール,係数_乗用_LPG),1,1,AR990):INDEX((係数_乗用_ガソリン,係数_乗用_CNG,係数_乗用_軽油,係数_乗用_メタノール,係数_乗用_LPG),125,5,AR990),3,FALSE))))))</f>
        <v/>
      </c>
      <c r="AP990" s="375" t="str">
        <f t="shared" si="270"/>
        <v/>
      </c>
      <c r="AQ990" s="444" t="str">
        <f t="shared" si="271"/>
        <v/>
      </c>
      <c r="AR990" s="375" t="str">
        <f t="shared" si="272"/>
        <v/>
      </c>
      <c r="AS990" s="377" t="str">
        <f t="shared" si="273"/>
        <v/>
      </c>
      <c r="AT990" s="378" t="str">
        <f t="shared" si="274"/>
        <v/>
      </c>
      <c r="AX990" s="625" t="b">
        <f t="shared" si="275"/>
        <v>0</v>
      </c>
      <c r="AY990" s="7" t="str">
        <f t="shared" si="276"/>
        <v>FALSEFALSEFALSE</v>
      </c>
      <c r="AZ990" s="626">
        <f t="shared" si="260"/>
        <v>0</v>
      </c>
      <c r="BA990" s="627" t="str">
        <f t="shared" si="277"/>
        <v/>
      </c>
      <c r="BB990" s="627">
        <f t="shared" si="261"/>
        <v>0</v>
      </c>
    </row>
    <row r="991" spans="1:54">
      <c r="A991" s="381">
        <v>934</v>
      </c>
      <c r="B991" s="117"/>
      <c r="C991" s="288"/>
      <c r="D991" s="289"/>
      <c r="E991" s="289"/>
      <c r="F991" s="290"/>
      <c r="G991" s="292"/>
      <c r="H991" s="116"/>
      <c r="I991" s="292"/>
      <c r="J991" s="116"/>
      <c r="K991" s="370"/>
      <c r="L991" s="370"/>
      <c r="M991" s="370"/>
      <c r="N991" s="371"/>
      <c r="O991" s="371"/>
      <c r="P991" s="371"/>
      <c r="Q991" s="371"/>
      <c r="R991" s="371"/>
      <c r="S991" s="371"/>
      <c r="T991" s="443"/>
      <c r="U991" s="539"/>
      <c r="V991" s="117"/>
      <c r="W991" s="118"/>
      <c r="X991" s="119"/>
      <c r="Y991" s="120"/>
      <c r="Z991" s="122"/>
      <c r="AA991" s="121"/>
      <c r="AB991" s="443"/>
      <c r="AC991" s="734"/>
      <c r="AD991" s="372"/>
      <c r="AE991" s="485"/>
      <c r="AF991" s="373" t="str">
        <f t="shared" si="262"/>
        <v/>
      </c>
      <c r="AG991" s="373" t="str">
        <f t="shared" si="263"/>
        <v/>
      </c>
      <c r="AH991" s="374" t="str">
        <f t="shared" si="264"/>
        <v/>
      </c>
      <c r="AI991" s="375" t="str">
        <f t="shared" si="265"/>
        <v/>
      </c>
      <c r="AJ991" s="375" t="str">
        <f t="shared" si="266"/>
        <v/>
      </c>
      <c r="AK991" s="375" t="str">
        <f t="shared" si="267"/>
        <v/>
      </c>
      <c r="AL991" s="375" t="str">
        <f t="shared" si="268"/>
        <v/>
      </c>
      <c r="AM991" s="375" t="str">
        <f t="shared" si="269"/>
        <v/>
      </c>
      <c r="AN991" s="376" t="str">
        <f>IF(AF991="","",IF(OR(AH991="",AH991="-"),"－",IF(OR(AM991=8,AM991=9),"",IF(OR(AJ991=3,AJ991=4,AJ991=5,AJ991=6),VLOOKUP(AH991,INDEX((係数_バス貨物_ガソリン,係数_バス貨物_CNG,係数_バス貨物_軽油,係数_バス貨物_メタノール,係数_バス貨物_LPG),MATCH(AL991,【参考】排出ガスレベル!$AI$4:$AI$671,1),1,AR991):INDEX((係数_バス貨物_ガソリン,係数_バス貨物_CNG,係数_バス貨物_軽油,係数_バス貨物_メタノール,係数_バス貨物_LPG),MATCH(AL991+1,【参考】排出ガスレベル!$AI$4:$AI$671,1)-1,5,AR991),2,FALSE),IF(OR(AJ991=1,AJ991=2),VLOOKUP(AH991,INDEX((係数_乗用_ガソリン,係数_乗用_CNG,係数_乗用_軽油,係数_乗用_メタノール,係数_乗用_LPG),1,1,AR991):INDEX((係数_乗用_ガソリン,係数_乗用_CNG,係数_乗用_軽油,係数_乗用_メタノール,係数_乗用_LPG),125,5,AR991),2,FALSE))))))</f>
        <v/>
      </c>
      <c r="AO991" s="376" t="str">
        <f>IF(T991="","",IF(OR(AH991="",AH991="-"),"－",IF(OR(AM991=8,AM991=9),"",IF(OR(AJ991=3,AJ991=4,AJ991=5,AJ991=6),VLOOKUP(AH991,INDEX((係数_バス貨物_ガソリン,係数_バス貨物_CNG,係数_バス貨物_軽油,係数_バス貨物_メタノール,係数_バス貨物_LPG),MATCH(AL991,【参考】排出ガスレベル!$AI$4:$AI$671,1),1,AR991):INDEX((係数_バス貨物_ガソリン,係数_バス貨物_CNG,係数_バス貨物_軽油,係数_バス貨物_メタノール,係数_バス貨物_LPG),MATCH(AL991+1,【参考】排出ガスレベル!$AI$4:$AI$671,1)-1,5,AR991),3,FALSE),IF(OR(AJ991=1,AJ991=2),VLOOKUP(AH991,INDEX((係数_乗用_ガソリン,係数_乗用_CNG,係数_乗用_軽油,係数_乗用_メタノール,係数_乗用_LPG),1,1,AR991):INDEX((係数_乗用_ガソリン,係数_乗用_CNG,係数_乗用_軽油,係数_乗用_メタノール,係数_乗用_LPG),125,5,AR991),3,FALSE))))))</f>
        <v/>
      </c>
      <c r="AP991" s="375" t="str">
        <f t="shared" si="270"/>
        <v/>
      </c>
      <c r="AQ991" s="444" t="str">
        <f t="shared" si="271"/>
        <v/>
      </c>
      <c r="AR991" s="375" t="str">
        <f t="shared" si="272"/>
        <v/>
      </c>
      <c r="AS991" s="377" t="str">
        <f t="shared" si="273"/>
        <v/>
      </c>
      <c r="AT991" s="378" t="str">
        <f t="shared" si="274"/>
        <v/>
      </c>
      <c r="AX991" s="625" t="b">
        <f t="shared" si="275"/>
        <v>0</v>
      </c>
      <c r="AY991" s="7" t="str">
        <f t="shared" si="276"/>
        <v>FALSEFALSEFALSE</v>
      </c>
      <c r="AZ991" s="626">
        <f t="shared" si="260"/>
        <v>0</v>
      </c>
      <c r="BA991" s="627" t="str">
        <f t="shared" si="277"/>
        <v/>
      </c>
      <c r="BB991" s="627">
        <f t="shared" si="261"/>
        <v>0</v>
      </c>
    </row>
    <row r="992" spans="1:54">
      <c r="A992" s="381">
        <v>935</v>
      </c>
      <c r="B992" s="117"/>
      <c r="C992" s="288"/>
      <c r="D992" s="289"/>
      <c r="E992" s="289"/>
      <c r="F992" s="290"/>
      <c r="G992" s="292"/>
      <c r="H992" s="116"/>
      <c r="I992" s="292"/>
      <c r="J992" s="116"/>
      <c r="K992" s="370"/>
      <c r="L992" s="370"/>
      <c r="M992" s="370"/>
      <c r="N992" s="371"/>
      <c r="O992" s="371"/>
      <c r="P992" s="371"/>
      <c r="Q992" s="371"/>
      <c r="R992" s="371"/>
      <c r="S992" s="371"/>
      <c r="T992" s="443"/>
      <c r="U992" s="539"/>
      <c r="V992" s="117"/>
      <c r="W992" s="118"/>
      <c r="X992" s="119"/>
      <c r="Y992" s="120"/>
      <c r="Z992" s="122"/>
      <c r="AA992" s="121"/>
      <c r="AB992" s="443"/>
      <c r="AC992" s="734"/>
      <c r="AD992" s="372"/>
      <c r="AE992" s="485"/>
      <c r="AF992" s="373" t="str">
        <f t="shared" si="262"/>
        <v/>
      </c>
      <c r="AG992" s="373" t="str">
        <f t="shared" si="263"/>
        <v/>
      </c>
      <c r="AH992" s="374" t="str">
        <f t="shared" si="264"/>
        <v/>
      </c>
      <c r="AI992" s="375" t="str">
        <f t="shared" si="265"/>
        <v/>
      </c>
      <c r="AJ992" s="375" t="str">
        <f t="shared" si="266"/>
        <v/>
      </c>
      <c r="AK992" s="375" t="str">
        <f t="shared" si="267"/>
        <v/>
      </c>
      <c r="AL992" s="375" t="str">
        <f t="shared" si="268"/>
        <v/>
      </c>
      <c r="AM992" s="375" t="str">
        <f t="shared" si="269"/>
        <v/>
      </c>
      <c r="AN992" s="376" t="str">
        <f>IF(AF992="","",IF(OR(AH992="",AH992="-"),"－",IF(OR(AM992=8,AM992=9),"",IF(OR(AJ992=3,AJ992=4,AJ992=5,AJ992=6),VLOOKUP(AH992,INDEX((係数_バス貨物_ガソリン,係数_バス貨物_CNG,係数_バス貨物_軽油,係数_バス貨物_メタノール,係数_バス貨物_LPG),MATCH(AL992,【参考】排出ガスレベル!$AI$4:$AI$671,1),1,AR992):INDEX((係数_バス貨物_ガソリン,係数_バス貨物_CNG,係数_バス貨物_軽油,係数_バス貨物_メタノール,係数_バス貨物_LPG),MATCH(AL992+1,【参考】排出ガスレベル!$AI$4:$AI$671,1)-1,5,AR992),2,FALSE),IF(OR(AJ992=1,AJ992=2),VLOOKUP(AH992,INDEX((係数_乗用_ガソリン,係数_乗用_CNG,係数_乗用_軽油,係数_乗用_メタノール,係数_乗用_LPG),1,1,AR992):INDEX((係数_乗用_ガソリン,係数_乗用_CNG,係数_乗用_軽油,係数_乗用_メタノール,係数_乗用_LPG),125,5,AR992),2,FALSE))))))</f>
        <v/>
      </c>
      <c r="AO992" s="376" t="str">
        <f>IF(T992="","",IF(OR(AH992="",AH992="-"),"－",IF(OR(AM992=8,AM992=9),"",IF(OR(AJ992=3,AJ992=4,AJ992=5,AJ992=6),VLOOKUP(AH992,INDEX((係数_バス貨物_ガソリン,係数_バス貨物_CNG,係数_バス貨物_軽油,係数_バス貨物_メタノール,係数_バス貨物_LPG),MATCH(AL992,【参考】排出ガスレベル!$AI$4:$AI$671,1),1,AR992):INDEX((係数_バス貨物_ガソリン,係数_バス貨物_CNG,係数_バス貨物_軽油,係数_バス貨物_メタノール,係数_バス貨物_LPG),MATCH(AL992+1,【参考】排出ガスレベル!$AI$4:$AI$671,1)-1,5,AR992),3,FALSE),IF(OR(AJ992=1,AJ992=2),VLOOKUP(AH992,INDEX((係数_乗用_ガソリン,係数_乗用_CNG,係数_乗用_軽油,係数_乗用_メタノール,係数_乗用_LPG),1,1,AR992):INDEX((係数_乗用_ガソリン,係数_乗用_CNG,係数_乗用_軽油,係数_乗用_メタノール,係数_乗用_LPG),125,5,AR992),3,FALSE))))))</f>
        <v/>
      </c>
      <c r="AP992" s="375" t="str">
        <f t="shared" si="270"/>
        <v/>
      </c>
      <c r="AQ992" s="444" t="str">
        <f t="shared" si="271"/>
        <v/>
      </c>
      <c r="AR992" s="375" t="str">
        <f t="shared" si="272"/>
        <v/>
      </c>
      <c r="AS992" s="377" t="str">
        <f t="shared" si="273"/>
        <v/>
      </c>
      <c r="AT992" s="378" t="str">
        <f t="shared" si="274"/>
        <v/>
      </c>
      <c r="AX992" s="625" t="b">
        <f t="shared" si="275"/>
        <v>0</v>
      </c>
      <c r="AY992" s="7" t="str">
        <f t="shared" si="276"/>
        <v>FALSEFALSEFALSE</v>
      </c>
      <c r="AZ992" s="626">
        <f t="shared" si="260"/>
        <v>0</v>
      </c>
      <c r="BA992" s="627" t="str">
        <f t="shared" si="277"/>
        <v/>
      </c>
      <c r="BB992" s="627">
        <f t="shared" si="261"/>
        <v>0</v>
      </c>
    </row>
    <row r="993" spans="1:54">
      <c r="A993" s="381">
        <v>936</v>
      </c>
      <c r="B993" s="117"/>
      <c r="C993" s="288"/>
      <c r="D993" s="289"/>
      <c r="E993" s="289"/>
      <c r="F993" s="290"/>
      <c r="G993" s="292"/>
      <c r="H993" s="116"/>
      <c r="I993" s="292"/>
      <c r="J993" s="116"/>
      <c r="K993" s="370"/>
      <c r="L993" s="370"/>
      <c r="M993" s="370"/>
      <c r="N993" s="371"/>
      <c r="O993" s="371"/>
      <c r="P993" s="371"/>
      <c r="Q993" s="371"/>
      <c r="R993" s="371"/>
      <c r="S993" s="371"/>
      <c r="T993" s="443"/>
      <c r="U993" s="539"/>
      <c r="V993" s="117"/>
      <c r="W993" s="118"/>
      <c r="X993" s="119"/>
      <c r="Y993" s="120"/>
      <c r="Z993" s="122"/>
      <c r="AA993" s="121"/>
      <c r="AB993" s="443"/>
      <c r="AC993" s="734"/>
      <c r="AD993" s="372"/>
      <c r="AE993" s="485"/>
      <c r="AF993" s="373" t="str">
        <f t="shared" si="262"/>
        <v/>
      </c>
      <c r="AG993" s="373" t="str">
        <f t="shared" si="263"/>
        <v/>
      </c>
      <c r="AH993" s="374" t="str">
        <f t="shared" si="264"/>
        <v/>
      </c>
      <c r="AI993" s="375" t="str">
        <f t="shared" si="265"/>
        <v/>
      </c>
      <c r="AJ993" s="375" t="str">
        <f t="shared" si="266"/>
        <v/>
      </c>
      <c r="AK993" s="375" t="str">
        <f t="shared" si="267"/>
        <v/>
      </c>
      <c r="AL993" s="375" t="str">
        <f t="shared" si="268"/>
        <v/>
      </c>
      <c r="AM993" s="375" t="str">
        <f t="shared" si="269"/>
        <v/>
      </c>
      <c r="AN993" s="376" t="str">
        <f>IF(AF993="","",IF(OR(AH993="",AH993="-"),"－",IF(OR(AM993=8,AM993=9),"",IF(OR(AJ993=3,AJ993=4,AJ993=5,AJ993=6),VLOOKUP(AH993,INDEX((係数_バス貨物_ガソリン,係数_バス貨物_CNG,係数_バス貨物_軽油,係数_バス貨物_メタノール,係数_バス貨物_LPG),MATCH(AL993,【参考】排出ガスレベル!$AI$4:$AI$671,1),1,AR993):INDEX((係数_バス貨物_ガソリン,係数_バス貨物_CNG,係数_バス貨物_軽油,係数_バス貨物_メタノール,係数_バス貨物_LPG),MATCH(AL993+1,【参考】排出ガスレベル!$AI$4:$AI$671,1)-1,5,AR993),2,FALSE),IF(OR(AJ993=1,AJ993=2),VLOOKUP(AH993,INDEX((係数_乗用_ガソリン,係数_乗用_CNG,係数_乗用_軽油,係数_乗用_メタノール,係数_乗用_LPG),1,1,AR993):INDEX((係数_乗用_ガソリン,係数_乗用_CNG,係数_乗用_軽油,係数_乗用_メタノール,係数_乗用_LPG),125,5,AR993),2,FALSE))))))</f>
        <v/>
      </c>
      <c r="AO993" s="376" t="str">
        <f>IF(T993="","",IF(OR(AH993="",AH993="-"),"－",IF(OR(AM993=8,AM993=9),"",IF(OR(AJ993=3,AJ993=4,AJ993=5,AJ993=6),VLOOKUP(AH993,INDEX((係数_バス貨物_ガソリン,係数_バス貨物_CNG,係数_バス貨物_軽油,係数_バス貨物_メタノール,係数_バス貨物_LPG),MATCH(AL993,【参考】排出ガスレベル!$AI$4:$AI$671,1),1,AR993):INDEX((係数_バス貨物_ガソリン,係数_バス貨物_CNG,係数_バス貨物_軽油,係数_バス貨物_メタノール,係数_バス貨物_LPG),MATCH(AL993+1,【参考】排出ガスレベル!$AI$4:$AI$671,1)-1,5,AR993),3,FALSE),IF(OR(AJ993=1,AJ993=2),VLOOKUP(AH993,INDEX((係数_乗用_ガソリン,係数_乗用_CNG,係数_乗用_軽油,係数_乗用_メタノール,係数_乗用_LPG),1,1,AR993):INDEX((係数_乗用_ガソリン,係数_乗用_CNG,係数_乗用_軽油,係数_乗用_メタノール,係数_乗用_LPG),125,5,AR993),3,FALSE))))))</f>
        <v/>
      </c>
      <c r="AP993" s="375" t="str">
        <f t="shared" si="270"/>
        <v/>
      </c>
      <c r="AQ993" s="444" t="str">
        <f t="shared" si="271"/>
        <v/>
      </c>
      <c r="AR993" s="375" t="str">
        <f t="shared" si="272"/>
        <v/>
      </c>
      <c r="AS993" s="377" t="str">
        <f t="shared" si="273"/>
        <v/>
      </c>
      <c r="AT993" s="378" t="str">
        <f t="shared" si="274"/>
        <v/>
      </c>
      <c r="AX993" s="625" t="b">
        <f t="shared" si="275"/>
        <v>0</v>
      </c>
      <c r="AY993" s="7" t="str">
        <f t="shared" si="276"/>
        <v>FALSEFALSEFALSE</v>
      </c>
      <c r="AZ993" s="626">
        <f t="shared" si="260"/>
        <v>0</v>
      </c>
      <c r="BA993" s="627" t="str">
        <f t="shared" si="277"/>
        <v/>
      </c>
      <c r="BB993" s="627">
        <f t="shared" si="261"/>
        <v>0</v>
      </c>
    </row>
    <row r="994" spans="1:54">
      <c r="A994" s="381">
        <v>937</v>
      </c>
      <c r="B994" s="117"/>
      <c r="C994" s="288"/>
      <c r="D994" s="289"/>
      <c r="E994" s="289"/>
      <c r="F994" s="290"/>
      <c r="G994" s="292"/>
      <c r="H994" s="116"/>
      <c r="I994" s="292"/>
      <c r="J994" s="116"/>
      <c r="K994" s="370"/>
      <c r="L994" s="370"/>
      <c r="M994" s="370"/>
      <c r="N994" s="371"/>
      <c r="O994" s="371"/>
      <c r="P994" s="371"/>
      <c r="Q994" s="371"/>
      <c r="R994" s="371"/>
      <c r="S994" s="371"/>
      <c r="T994" s="443"/>
      <c r="U994" s="539"/>
      <c r="V994" s="117"/>
      <c r="W994" s="118"/>
      <c r="X994" s="119"/>
      <c r="Y994" s="120"/>
      <c r="Z994" s="122"/>
      <c r="AA994" s="121"/>
      <c r="AB994" s="443"/>
      <c r="AC994" s="734"/>
      <c r="AD994" s="372"/>
      <c r="AE994" s="485"/>
      <c r="AF994" s="373" t="str">
        <f t="shared" si="262"/>
        <v/>
      </c>
      <c r="AG994" s="373" t="str">
        <f t="shared" si="263"/>
        <v/>
      </c>
      <c r="AH994" s="374" t="str">
        <f t="shared" si="264"/>
        <v/>
      </c>
      <c r="AI994" s="375" t="str">
        <f t="shared" si="265"/>
        <v/>
      </c>
      <c r="AJ994" s="375" t="str">
        <f t="shared" si="266"/>
        <v/>
      </c>
      <c r="AK994" s="375" t="str">
        <f t="shared" si="267"/>
        <v/>
      </c>
      <c r="AL994" s="375" t="str">
        <f t="shared" si="268"/>
        <v/>
      </c>
      <c r="AM994" s="375" t="str">
        <f t="shared" si="269"/>
        <v/>
      </c>
      <c r="AN994" s="376" t="str">
        <f>IF(AF994="","",IF(OR(AH994="",AH994="-"),"－",IF(OR(AM994=8,AM994=9),"",IF(OR(AJ994=3,AJ994=4,AJ994=5,AJ994=6),VLOOKUP(AH994,INDEX((係数_バス貨物_ガソリン,係数_バス貨物_CNG,係数_バス貨物_軽油,係数_バス貨物_メタノール,係数_バス貨物_LPG),MATCH(AL994,【参考】排出ガスレベル!$AI$4:$AI$671,1),1,AR994):INDEX((係数_バス貨物_ガソリン,係数_バス貨物_CNG,係数_バス貨物_軽油,係数_バス貨物_メタノール,係数_バス貨物_LPG),MATCH(AL994+1,【参考】排出ガスレベル!$AI$4:$AI$671,1)-1,5,AR994),2,FALSE),IF(OR(AJ994=1,AJ994=2),VLOOKUP(AH994,INDEX((係数_乗用_ガソリン,係数_乗用_CNG,係数_乗用_軽油,係数_乗用_メタノール,係数_乗用_LPG),1,1,AR994):INDEX((係数_乗用_ガソリン,係数_乗用_CNG,係数_乗用_軽油,係数_乗用_メタノール,係数_乗用_LPG),125,5,AR994),2,FALSE))))))</f>
        <v/>
      </c>
      <c r="AO994" s="376" t="str">
        <f>IF(T994="","",IF(OR(AH994="",AH994="-"),"－",IF(OR(AM994=8,AM994=9),"",IF(OR(AJ994=3,AJ994=4,AJ994=5,AJ994=6),VLOOKUP(AH994,INDEX((係数_バス貨物_ガソリン,係数_バス貨物_CNG,係数_バス貨物_軽油,係数_バス貨物_メタノール,係数_バス貨物_LPG),MATCH(AL994,【参考】排出ガスレベル!$AI$4:$AI$671,1),1,AR994):INDEX((係数_バス貨物_ガソリン,係数_バス貨物_CNG,係数_バス貨物_軽油,係数_バス貨物_メタノール,係数_バス貨物_LPG),MATCH(AL994+1,【参考】排出ガスレベル!$AI$4:$AI$671,1)-1,5,AR994),3,FALSE),IF(OR(AJ994=1,AJ994=2),VLOOKUP(AH994,INDEX((係数_乗用_ガソリン,係数_乗用_CNG,係数_乗用_軽油,係数_乗用_メタノール,係数_乗用_LPG),1,1,AR994):INDEX((係数_乗用_ガソリン,係数_乗用_CNG,係数_乗用_軽油,係数_乗用_メタノール,係数_乗用_LPG),125,5,AR994),3,FALSE))))))</f>
        <v/>
      </c>
      <c r="AP994" s="375" t="str">
        <f t="shared" si="270"/>
        <v/>
      </c>
      <c r="AQ994" s="444" t="str">
        <f t="shared" si="271"/>
        <v/>
      </c>
      <c r="AR994" s="375" t="str">
        <f t="shared" si="272"/>
        <v/>
      </c>
      <c r="AS994" s="377" t="str">
        <f t="shared" si="273"/>
        <v/>
      </c>
      <c r="AT994" s="378" t="str">
        <f t="shared" si="274"/>
        <v/>
      </c>
      <c r="AX994" s="625" t="b">
        <f t="shared" si="275"/>
        <v>0</v>
      </c>
      <c r="AY994" s="7" t="str">
        <f t="shared" si="276"/>
        <v>FALSEFALSEFALSE</v>
      </c>
      <c r="AZ994" s="626">
        <f t="shared" si="260"/>
        <v>0</v>
      </c>
      <c r="BA994" s="627" t="str">
        <f t="shared" si="277"/>
        <v/>
      </c>
      <c r="BB994" s="627">
        <f t="shared" si="261"/>
        <v>0</v>
      </c>
    </row>
    <row r="995" spans="1:54">
      <c r="A995" s="381">
        <v>938</v>
      </c>
      <c r="B995" s="117"/>
      <c r="C995" s="288"/>
      <c r="D995" s="289"/>
      <c r="E995" s="289"/>
      <c r="F995" s="290"/>
      <c r="G995" s="292"/>
      <c r="H995" s="116"/>
      <c r="I995" s="292"/>
      <c r="J995" s="116"/>
      <c r="K995" s="370"/>
      <c r="L995" s="370"/>
      <c r="M995" s="370"/>
      <c r="N995" s="371"/>
      <c r="O995" s="371"/>
      <c r="P995" s="371"/>
      <c r="Q995" s="371"/>
      <c r="R995" s="371"/>
      <c r="S995" s="371"/>
      <c r="T995" s="443"/>
      <c r="U995" s="539"/>
      <c r="V995" s="117"/>
      <c r="W995" s="118"/>
      <c r="X995" s="119"/>
      <c r="Y995" s="120"/>
      <c r="Z995" s="122"/>
      <c r="AA995" s="121"/>
      <c r="AB995" s="443"/>
      <c r="AC995" s="734"/>
      <c r="AD995" s="372"/>
      <c r="AE995" s="485"/>
      <c r="AF995" s="373" t="str">
        <f t="shared" si="262"/>
        <v/>
      </c>
      <c r="AG995" s="373" t="str">
        <f t="shared" si="263"/>
        <v/>
      </c>
      <c r="AH995" s="374" t="str">
        <f t="shared" si="264"/>
        <v/>
      </c>
      <c r="AI995" s="375" t="str">
        <f t="shared" si="265"/>
        <v/>
      </c>
      <c r="AJ995" s="375" t="str">
        <f t="shared" si="266"/>
        <v/>
      </c>
      <c r="AK995" s="375" t="str">
        <f t="shared" si="267"/>
        <v/>
      </c>
      <c r="AL995" s="375" t="str">
        <f t="shared" si="268"/>
        <v/>
      </c>
      <c r="AM995" s="375" t="str">
        <f t="shared" si="269"/>
        <v/>
      </c>
      <c r="AN995" s="376" t="str">
        <f>IF(AF995="","",IF(OR(AH995="",AH995="-"),"－",IF(OR(AM995=8,AM995=9),"",IF(OR(AJ995=3,AJ995=4,AJ995=5,AJ995=6),VLOOKUP(AH995,INDEX((係数_バス貨物_ガソリン,係数_バス貨物_CNG,係数_バス貨物_軽油,係数_バス貨物_メタノール,係数_バス貨物_LPG),MATCH(AL995,【参考】排出ガスレベル!$AI$4:$AI$671,1),1,AR995):INDEX((係数_バス貨物_ガソリン,係数_バス貨物_CNG,係数_バス貨物_軽油,係数_バス貨物_メタノール,係数_バス貨物_LPG),MATCH(AL995+1,【参考】排出ガスレベル!$AI$4:$AI$671,1)-1,5,AR995),2,FALSE),IF(OR(AJ995=1,AJ995=2),VLOOKUP(AH995,INDEX((係数_乗用_ガソリン,係数_乗用_CNG,係数_乗用_軽油,係数_乗用_メタノール,係数_乗用_LPG),1,1,AR995):INDEX((係数_乗用_ガソリン,係数_乗用_CNG,係数_乗用_軽油,係数_乗用_メタノール,係数_乗用_LPG),125,5,AR995),2,FALSE))))))</f>
        <v/>
      </c>
      <c r="AO995" s="376" t="str">
        <f>IF(T995="","",IF(OR(AH995="",AH995="-"),"－",IF(OR(AM995=8,AM995=9),"",IF(OR(AJ995=3,AJ995=4,AJ995=5,AJ995=6),VLOOKUP(AH995,INDEX((係数_バス貨物_ガソリン,係数_バス貨物_CNG,係数_バス貨物_軽油,係数_バス貨物_メタノール,係数_バス貨物_LPG),MATCH(AL995,【参考】排出ガスレベル!$AI$4:$AI$671,1),1,AR995):INDEX((係数_バス貨物_ガソリン,係数_バス貨物_CNG,係数_バス貨物_軽油,係数_バス貨物_メタノール,係数_バス貨物_LPG),MATCH(AL995+1,【参考】排出ガスレベル!$AI$4:$AI$671,1)-1,5,AR995),3,FALSE),IF(OR(AJ995=1,AJ995=2),VLOOKUP(AH995,INDEX((係数_乗用_ガソリン,係数_乗用_CNG,係数_乗用_軽油,係数_乗用_メタノール,係数_乗用_LPG),1,1,AR995):INDEX((係数_乗用_ガソリン,係数_乗用_CNG,係数_乗用_軽油,係数_乗用_メタノール,係数_乗用_LPG),125,5,AR995),3,FALSE))))))</f>
        <v/>
      </c>
      <c r="AP995" s="375" t="str">
        <f t="shared" si="270"/>
        <v/>
      </c>
      <c r="AQ995" s="444" t="str">
        <f t="shared" si="271"/>
        <v/>
      </c>
      <c r="AR995" s="375" t="str">
        <f t="shared" si="272"/>
        <v/>
      </c>
      <c r="AS995" s="377" t="str">
        <f t="shared" si="273"/>
        <v/>
      </c>
      <c r="AT995" s="378" t="str">
        <f t="shared" si="274"/>
        <v/>
      </c>
      <c r="AX995" s="625" t="b">
        <f t="shared" si="275"/>
        <v>0</v>
      </c>
      <c r="AY995" s="7" t="str">
        <f t="shared" si="276"/>
        <v>FALSEFALSEFALSE</v>
      </c>
      <c r="AZ995" s="626">
        <f t="shared" si="260"/>
        <v>0</v>
      </c>
      <c r="BA995" s="627" t="str">
        <f t="shared" si="277"/>
        <v/>
      </c>
      <c r="BB995" s="627">
        <f t="shared" si="261"/>
        <v>0</v>
      </c>
    </row>
    <row r="996" spans="1:54">
      <c r="A996" s="381">
        <v>939</v>
      </c>
      <c r="B996" s="117"/>
      <c r="C996" s="288"/>
      <c r="D996" s="289"/>
      <c r="E996" s="289"/>
      <c r="F996" s="290"/>
      <c r="G996" s="292"/>
      <c r="H996" s="116"/>
      <c r="I996" s="292"/>
      <c r="J996" s="116"/>
      <c r="K996" s="370"/>
      <c r="L996" s="370"/>
      <c r="M996" s="370"/>
      <c r="N996" s="371"/>
      <c r="O996" s="371"/>
      <c r="P996" s="371"/>
      <c r="Q996" s="371"/>
      <c r="R996" s="371"/>
      <c r="S996" s="371"/>
      <c r="T996" s="443"/>
      <c r="U996" s="539"/>
      <c r="V996" s="117"/>
      <c r="W996" s="118"/>
      <c r="X996" s="119"/>
      <c r="Y996" s="120"/>
      <c r="Z996" s="122"/>
      <c r="AA996" s="121"/>
      <c r="AB996" s="443"/>
      <c r="AC996" s="734"/>
      <c r="AD996" s="372"/>
      <c r="AE996" s="485"/>
      <c r="AF996" s="373" t="str">
        <f t="shared" si="262"/>
        <v/>
      </c>
      <c r="AG996" s="373" t="str">
        <f t="shared" si="263"/>
        <v/>
      </c>
      <c r="AH996" s="374" t="str">
        <f t="shared" si="264"/>
        <v/>
      </c>
      <c r="AI996" s="375" t="str">
        <f t="shared" si="265"/>
        <v/>
      </c>
      <c r="AJ996" s="375" t="str">
        <f t="shared" si="266"/>
        <v/>
      </c>
      <c r="AK996" s="375" t="str">
        <f t="shared" si="267"/>
        <v/>
      </c>
      <c r="AL996" s="375" t="str">
        <f t="shared" si="268"/>
        <v/>
      </c>
      <c r="AM996" s="375" t="str">
        <f t="shared" si="269"/>
        <v/>
      </c>
      <c r="AN996" s="376" t="str">
        <f>IF(AF996="","",IF(OR(AH996="",AH996="-"),"－",IF(OR(AM996=8,AM996=9),"",IF(OR(AJ996=3,AJ996=4,AJ996=5,AJ996=6),VLOOKUP(AH996,INDEX((係数_バス貨物_ガソリン,係数_バス貨物_CNG,係数_バス貨物_軽油,係数_バス貨物_メタノール,係数_バス貨物_LPG),MATCH(AL996,【参考】排出ガスレベル!$AI$4:$AI$671,1),1,AR996):INDEX((係数_バス貨物_ガソリン,係数_バス貨物_CNG,係数_バス貨物_軽油,係数_バス貨物_メタノール,係数_バス貨物_LPG),MATCH(AL996+1,【参考】排出ガスレベル!$AI$4:$AI$671,1)-1,5,AR996),2,FALSE),IF(OR(AJ996=1,AJ996=2),VLOOKUP(AH996,INDEX((係数_乗用_ガソリン,係数_乗用_CNG,係数_乗用_軽油,係数_乗用_メタノール,係数_乗用_LPG),1,1,AR996):INDEX((係数_乗用_ガソリン,係数_乗用_CNG,係数_乗用_軽油,係数_乗用_メタノール,係数_乗用_LPG),125,5,AR996),2,FALSE))))))</f>
        <v/>
      </c>
      <c r="AO996" s="376" t="str">
        <f>IF(T996="","",IF(OR(AH996="",AH996="-"),"－",IF(OR(AM996=8,AM996=9),"",IF(OR(AJ996=3,AJ996=4,AJ996=5,AJ996=6),VLOOKUP(AH996,INDEX((係数_バス貨物_ガソリン,係数_バス貨物_CNG,係数_バス貨物_軽油,係数_バス貨物_メタノール,係数_バス貨物_LPG),MATCH(AL996,【参考】排出ガスレベル!$AI$4:$AI$671,1),1,AR996):INDEX((係数_バス貨物_ガソリン,係数_バス貨物_CNG,係数_バス貨物_軽油,係数_バス貨物_メタノール,係数_バス貨物_LPG),MATCH(AL996+1,【参考】排出ガスレベル!$AI$4:$AI$671,1)-1,5,AR996),3,FALSE),IF(OR(AJ996=1,AJ996=2),VLOOKUP(AH996,INDEX((係数_乗用_ガソリン,係数_乗用_CNG,係数_乗用_軽油,係数_乗用_メタノール,係数_乗用_LPG),1,1,AR996):INDEX((係数_乗用_ガソリン,係数_乗用_CNG,係数_乗用_軽油,係数_乗用_メタノール,係数_乗用_LPG),125,5,AR996),3,FALSE))))))</f>
        <v/>
      </c>
      <c r="AP996" s="375" t="str">
        <f t="shared" si="270"/>
        <v/>
      </c>
      <c r="AQ996" s="444" t="str">
        <f t="shared" si="271"/>
        <v/>
      </c>
      <c r="AR996" s="375" t="str">
        <f t="shared" si="272"/>
        <v/>
      </c>
      <c r="AS996" s="377" t="str">
        <f t="shared" si="273"/>
        <v/>
      </c>
      <c r="AT996" s="378" t="str">
        <f t="shared" si="274"/>
        <v/>
      </c>
      <c r="AX996" s="625" t="b">
        <f t="shared" si="275"/>
        <v>0</v>
      </c>
      <c r="AY996" s="7" t="str">
        <f t="shared" si="276"/>
        <v>FALSEFALSEFALSE</v>
      </c>
      <c r="AZ996" s="626">
        <f t="shared" si="260"/>
        <v>0</v>
      </c>
      <c r="BA996" s="627" t="str">
        <f t="shared" si="277"/>
        <v/>
      </c>
      <c r="BB996" s="627">
        <f t="shared" si="261"/>
        <v>0</v>
      </c>
    </row>
    <row r="997" spans="1:54">
      <c r="A997" s="381">
        <v>940</v>
      </c>
      <c r="B997" s="117"/>
      <c r="C997" s="288"/>
      <c r="D997" s="289"/>
      <c r="E997" s="289"/>
      <c r="F997" s="290"/>
      <c r="G997" s="292"/>
      <c r="H997" s="116"/>
      <c r="I997" s="292"/>
      <c r="J997" s="116"/>
      <c r="K997" s="370"/>
      <c r="L997" s="370"/>
      <c r="M997" s="370"/>
      <c r="N997" s="371"/>
      <c r="O997" s="371"/>
      <c r="P997" s="371"/>
      <c r="Q997" s="371"/>
      <c r="R997" s="371"/>
      <c r="S997" s="371"/>
      <c r="T997" s="443"/>
      <c r="U997" s="539"/>
      <c r="V997" s="117"/>
      <c r="W997" s="118"/>
      <c r="X997" s="119"/>
      <c r="Y997" s="120"/>
      <c r="Z997" s="122"/>
      <c r="AA997" s="121"/>
      <c r="AB997" s="443"/>
      <c r="AC997" s="734"/>
      <c r="AD997" s="372"/>
      <c r="AE997" s="485"/>
      <c r="AF997" s="373" t="str">
        <f t="shared" si="262"/>
        <v/>
      </c>
      <c r="AG997" s="373" t="str">
        <f t="shared" si="263"/>
        <v/>
      </c>
      <c r="AH997" s="374" t="str">
        <f t="shared" si="264"/>
        <v/>
      </c>
      <c r="AI997" s="375" t="str">
        <f t="shared" si="265"/>
        <v/>
      </c>
      <c r="AJ997" s="375" t="str">
        <f t="shared" si="266"/>
        <v/>
      </c>
      <c r="AK997" s="375" t="str">
        <f t="shared" si="267"/>
        <v/>
      </c>
      <c r="AL997" s="375" t="str">
        <f t="shared" si="268"/>
        <v/>
      </c>
      <c r="AM997" s="375" t="str">
        <f t="shared" si="269"/>
        <v/>
      </c>
      <c r="AN997" s="376" t="str">
        <f>IF(AF997="","",IF(OR(AH997="",AH997="-"),"－",IF(OR(AM997=8,AM997=9),"",IF(OR(AJ997=3,AJ997=4,AJ997=5,AJ997=6),VLOOKUP(AH997,INDEX((係数_バス貨物_ガソリン,係数_バス貨物_CNG,係数_バス貨物_軽油,係数_バス貨物_メタノール,係数_バス貨物_LPG),MATCH(AL997,【参考】排出ガスレベル!$AI$4:$AI$671,1),1,AR997):INDEX((係数_バス貨物_ガソリン,係数_バス貨物_CNG,係数_バス貨物_軽油,係数_バス貨物_メタノール,係数_バス貨物_LPG),MATCH(AL997+1,【参考】排出ガスレベル!$AI$4:$AI$671,1)-1,5,AR997),2,FALSE),IF(OR(AJ997=1,AJ997=2),VLOOKUP(AH997,INDEX((係数_乗用_ガソリン,係数_乗用_CNG,係数_乗用_軽油,係数_乗用_メタノール,係数_乗用_LPG),1,1,AR997):INDEX((係数_乗用_ガソリン,係数_乗用_CNG,係数_乗用_軽油,係数_乗用_メタノール,係数_乗用_LPG),125,5,AR997),2,FALSE))))))</f>
        <v/>
      </c>
      <c r="AO997" s="376" t="str">
        <f>IF(T997="","",IF(OR(AH997="",AH997="-"),"－",IF(OR(AM997=8,AM997=9),"",IF(OR(AJ997=3,AJ997=4,AJ997=5,AJ997=6),VLOOKUP(AH997,INDEX((係数_バス貨物_ガソリン,係数_バス貨物_CNG,係数_バス貨物_軽油,係数_バス貨物_メタノール,係数_バス貨物_LPG),MATCH(AL997,【参考】排出ガスレベル!$AI$4:$AI$671,1),1,AR997):INDEX((係数_バス貨物_ガソリン,係数_バス貨物_CNG,係数_バス貨物_軽油,係数_バス貨物_メタノール,係数_バス貨物_LPG),MATCH(AL997+1,【参考】排出ガスレベル!$AI$4:$AI$671,1)-1,5,AR997),3,FALSE),IF(OR(AJ997=1,AJ997=2),VLOOKUP(AH997,INDEX((係数_乗用_ガソリン,係数_乗用_CNG,係数_乗用_軽油,係数_乗用_メタノール,係数_乗用_LPG),1,1,AR997):INDEX((係数_乗用_ガソリン,係数_乗用_CNG,係数_乗用_軽油,係数_乗用_メタノール,係数_乗用_LPG),125,5,AR997),3,FALSE))))))</f>
        <v/>
      </c>
      <c r="AP997" s="375" t="str">
        <f t="shared" si="270"/>
        <v/>
      </c>
      <c r="AQ997" s="444" t="str">
        <f t="shared" si="271"/>
        <v/>
      </c>
      <c r="AR997" s="375" t="str">
        <f t="shared" si="272"/>
        <v/>
      </c>
      <c r="AS997" s="377" t="str">
        <f t="shared" si="273"/>
        <v/>
      </c>
      <c r="AT997" s="378" t="str">
        <f t="shared" si="274"/>
        <v/>
      </c>
      <c r="AX997" s="625" t="b">
        <f t="shared" si="275"/>
        <v>0</v>
      </c>
      <c r="AY997" s="7" t="str">
        <f t="shared" si="276"/>
        <v>FALSEFALSEFALSE</v>
      </c>
      <c r="AZ997" s="626">
        <f t="shared" si="260"/>
        <v>0</v>
      </c>
      <c r="BA997" s="627" t="str">
        <f t="shared" si="277"/>
        <v/>
      </c>
      <c r="BB997" s="627">
        <f t="shared" si="261"/>
        <v>0</v>
      </c>
    </row>
    <row r="998" spans="1:54">
      <c r="A998" s="381">
        <v>941</v>
      </c>
      <c r="B998" s="117"/>
      <c r="C998" s="288"/>
      <c r="D998" s="289"/>
      <c r="E998" s="289"/>
      <c r="F998" s="290"/>
      <c r="G998" s="292"/>
      <c r="H998" s="116"/>
      <c r="I998" s="292"/>
      <c r="J998" s="116"/>
      <c r="K998" s="370"/>
      <c r="L998" s="370"/>
      <c r="M998" s="370"/>
      <c r="N998" s="371"/>
      <c r="O998" s="371"/>
      <c r="P998" s="371"/>
      <c r="Q998" s="371"/>
      <c r="R998" s="371"/>
      <c r="S998" s="371"/>
      <c r="T998" s="443"/>
      <c r="U998" s="539"/>
      <c r="V998" s="117"/>
      <c r="W998" s="118"/>
      <c r="X998" s="119"/>
      <c r="Y998" s="120"/>
      <c r="Z998" s="122"/>
      <c r="AA998" s="121"/>
      <c r="AB998" s="443"/>
      <c r="AC998" s="734"/>
      <c r="AD998" s="372"/>
      <c r="AE998" s="485"/>
      <c r="AF998" s="373" t="str">
        <f t="shared" si="262"/>
        <v/>
      </c>
      <c r="AG998" s="373" t="str">
        <f t="shared" si="263"/>
        <v/>
      </c>
      <c r="AH998" s="374" t="str">
        <f t="shared" si="264"/>
        <v/>
      </c>
      <c r="AI998" s="375" t="str">
        <f t="shared" si="265"/>
        <v/>
      </c>
      <c r="AJ998" s="375" t="str">
        <f t="shared" si="266"/>
        <v/>
      </c>
      <c r="AK998" s="375" t="str">
        <f t="shared" si="267"/>
        <v/>
      </c>
      <c r="AL998" s="375" t="str">
        <f t="shared" si="268"/>
        <v/>
      </c>
      <c r="AM998" s="375" t="str">
        <f t="shared" si="269"/>
        <v/>
      </c>
      <c r="AN998" s="376" t="str">
        <f>IF(AF998="","",IF(OR(AH998="",AH998="-"),"－",IF(OR(AM998=8,AM998=9),"",IF(OR(AJ998=3,AJ998=4,AJ998=5,AJ998=6),VLOOKUP(AH998,INDEX((係数_バス貨物_ガソリン,係数_バス貨物_CNG,係数_バス貨物_軽油,係数_バス貨物_メタノール,係数_バス貨物_LPG),MATCH(AL998,【参考】排出ガスレベル!$AI$4:$AI$671,1),1,AR998):INDEX((係数_バス貨物_ガソリン,係数_バス貨物_CNG,係数_バス貨物_軽油,係数_バス貨物_メタノール,係数_バス貨物_LPG),MATCH(AL998+1,【参考】排出ガスレベル!$AI$4:$AI$671,1)-1,5,AR998),2,FALSE),IF(OR(AJ998=1,AJ998=2),VLOOKUP(AH998,INDEX((係数_乗用_ガソリン,係数_乗用_CNG,係数_乗用_軽油,係数_乗用_メタノール,係数_乗用_LPG),1,1,AR998):INDEX((係数_乗用_ガソリン,係数_乗用_CNG,係数_乗用_軽油,係数_乗用_メタノール,係数_乗用_LPG),125,5,AR998),2,FALSE))))))</f>
        <v/>
      </c>
      <c r="AO998" s="376" t="str">
        <f>IF(T998="","",IF(OR(AH998="",AH998="-"),"－",IF(OR(AM998=8,AM998=9),"",IF(OR(AJ998=3,AJ998=4,AJ998=5,AJ998=6),VLOOKUP(AH998,INDEX((係数_バス貨物_ガソリン,係数_バス貨物_CNG,係数_バス貨物_軽油,係数_バス貨物_メタノール,係数_バス貨物_LPG),MATCH(AL998,【参考】排出ガスレベル!$AI$4:$AI$671,1),1,AR998):INDEX((係数_バス貨物_ガソリン,係数_バス貨物_CNG,係数_バス貨物_軽油,係数_バス貨物_メタノール,係数_バス貨物_LPG),MATCH(AL998+1,【参考】排出ガスレベル!$AI$4:$AI$671,1)-1,5,AR998),3,FALSE),IF(OR(AJ998=1,AJ998=2),VLOOKUP(AH998,INDEX((係数_乗用_ガソリン,係数_乗用_CNG,係数_乗用_軽油,係数_乗用_メタノール,係数_乗用_LPG),1,1,AR998):INDEX((係数_乗用_ガソリン,係数_乗用_CNG,係数_乗用_軽油,係数_乗用_メタノール,係数_乗用_LPG),125,5,AR998),3,FALSE))))))</f>
        <v/>
      </c>
      <c r="AP998" s="375" t="str">
        <f t="shared" si="270"/>
        <v/>
      </c>
      <c r="AQ998" s="444" t="str">
        <f t="shared" si="271"/>
        <v/>
      </c>
      <c r="AR998" s="375" t="str">
        <f t="shared" si="272"/>
        <v/>
      </c>
      <c r="AS998" s="377" t="str">
        <f t="shared" si="273"/>
        <v/>
      </c>
      <c r="AT998" s="378" t="str">
        <f t="shared" si="274"/>
        <v/>
      </c>
      <c r="AX998" s="625" t="b">
        <f t="shared" si="275"/>
        <v>0</v>
      </c>
      <c r="AY998" s="7" t="str">
        <f t="shared" si="276"/>
        <v>FALSEFALSEFALSE</v>
      </c>
      <c r="AZ998" s="626">
        <f t="shared" si="260"/>
        <v>0</v>
      </c>
      <c r="BA998" s="627" t="str">
        <f t="shared" si="277"/>
        <v/>
      </c>
      <c r="BB998" s="627">
        <f t="shared" si="261"/>
        <v>0</v>
      </c>
    </row>
    <row r="999" spans="1:54">
      <c r="A999" s="381">
        <v>942</v>
      </c>
      <c r="B999" s="117"/>
      <c r="C999" s="288"/>
      <c r="D999" s="289"/>
      <c r="E999" s="289"/>
      <c r="F999" s="290"/>
      <c r="G999" s="292"/>
      <c r="H999" s="116"/>
      <c r="I999" s="292"/>
      <c r="J999" s="116"/>
      <c r="K999" s="370"/>
      <c r="L999" s="370"/>
      <c r="M999" s="370"/>
      <c r="N999" s="371"/>
      <c r="O999" s="371"/>
      <c r="P999" s="371"/>
      <c r="Q999" s="371"/>
      <c r="R999" s="371"/>
      <c r="S999" s="371"/>
      <c r="T999" s="443"/>
      <c r="U999" s="539"/>
      <c r="V999" s="117"/>
      <c r="W999" s="118"/>
      <c r="X999" s="119"/>
      <c r="Y999" s="120"/>
      <c r="Z999" s="122"/>
      <c r="AA999" s="121"/>
      <c r="AB999" s="443"/>
      <c r="AC999" s="734"/>
      <c r="AD999" s="372"/>
      <c r="AE999" s="485"/>
      <c r="AF999" s="373" t="str">
        <f t="shared" si="262"/>
        <v/>
      </c>
      <c r="AG999" s="373" t="str">
        <f t="shared" si="263"/>
        <v/>
      </c>
      <c r="AH999" s="374" t="str">
        <f t="shared" si="264"/>
        <v/>
      </c>
      <c r="AI999" s="375" t="str">
        <f t="shared" si="265"/>
        <v/>
      </c>
      <c r="AJ999" s="375" t="str">
        <f t="shared" si="266"/>
        <v/>
      </c>
      <c r="AK999" s="375" t="str">
        <f t="shared" si="267"/>
        <v/>
      </c>
      <c r="AL999" s="375" t="str">
        <f t="shared" si="268"/>
        <v/>
      </c>
      <c r="AM999" s="375" t="str">
        <f t="shared" si="269"/>
        <v/>
      </c>
      <c r="AN999" s="376" t="str">
        <f>IF(AF999="","",IF(OR(AH999="",AH999="-"),"－",IF(OR(AM999=8,AM999=9),"",IF(OR(AJ999=3,AJ999=4,AJ999=5,AJ999=6),VLOOKUP(AH999,INDEX((係数_バス貨物_ガソリン,係数_バス貨物_CNG,係数_バス貨物_軽油,係数_バス貨物_メタノール,係数_バス貨物_LPG),MATCH(AL999,【参考】排出ガスレベル!$AI$4:$AI$671,1),1,AR999):INDEX((係数_バス貨物_ガソリン,係数_バス貨物_CNG,係数_バス貨物_軽油,係数_バス貨物_メタノール,係数_バス貨物_LPG),MATCH(AL999+1,【参考】排出ガスレベル!$AI$4:$AI$671,1)-1,5,AR999),2,FALSE),IF(OR(AJ999=1,AJ999=2),VLOOKUP(AH999,INDEX((係数_乗用_ガソリン,係数_乗用_CNG,係数_乗用_軽油,係数_乗用_メタノール,係数_乗用_LPG),1,1,AR999):INDEX((係数_乗用_ガソリン,係数_乗用_CNG,係数_乗用_軽油,係数_乗用_メタノール,係数_乗用_LPG),125,5,AR999),2,FALSE))))))</f>
        <v/>
      </c>
      <c r="AO999" s="376" t="str">
        <f>IF(T999="","",IF(OR(AH999="",AH999="-"),"－",IF(OR(AM999=8,AM999=9),"",IF(OR(AJ999=3,AJ999=4,AJ999=5,AJ999=6),VLOOKUP(AH999,INDEX((係数_バス貨物_ガソリン,係数_バス貨物_CNG,係数_バス貨物_軽油,係数_バス貨物_メタノール,係数_バス貨物_LPG),MATCH(AL999,【参考】排出ガスレベル!$AI$4:$AI$671,1),1,AR999):INDEX((係数_バス貨物_ガソリン,係数_バス貨物_CNG,係数_バス貨物_軽油,係数_バス貨物_メタノール,係数_バス貨物_LPG),MATCH(AL999+1,【参考】排出ガスレベル!$AI$4:$AI$671,1)-1,5,AR999),3,FALSE),IF(OR(AJ999=1,AJ999=2),VLOOKUP(AH999,INDEX((係数_乗用_ガソリン,係数_乗用_CNG,係数_乗用_軽油,係数_乗用_メタノール,係数_乗用_LPG),1,1,AR999):INDEX((係数_乗用_ガソリン,係数_乗用_CNG,係数_乗用_軽油,係数_乗用_メタノール,係数_乗用_LPG),125,5,AR999),3,FALSE))))))</f>
        <v/>
      </c>
      <c r="AP999" s="375" t="str">
        <f t="shared" si="270"/>
        <v/>
      </c>
      <c r="AQ999" s="444" t="str">
        <f t="shared" si="271"/>
        <v/>
      </c>
      <c r="AR999" s="375" t="str">
        <f t="shared" si="272"/>
        <v/>
      </c>
      <c r="AS999" s="377" t="str">
        <f t="shared" si="273"/>
        <v/>
      </c>
      <c r="AT999" s="378" t="str">
        <f t="shared" si="274"/>
        <v/>
      </c>
      <c r="AX999" s="625" t="b">
        <f t="shared" si="275"/>
        <v>0</v>
      </c>
      <c r="AY999" s="7" t="str">
        <f t="shared" si="276"/>
        <v>FALSEFALSEFALSE</v>
      </c>
      <c r="AZ999" s="626">
        <f t="shared" si="260"/>
        <v>0</v>
      </c>
      <c r="BA999" s="627" t="str">
        <f t="shared" si="277"/>
        <v/>
      </c>
      <c r="BB999" s="627">
        <f t="shared" si="261"/>
        <v>0</v>
      </c>
    </row>
    <row r="1000" spans="1:54">
      <c r="A1000" s="381">
        <v>943</v>
      </c>
      <c r="B1000" s="117"/>
      <c r="C1000" s="288"/>
      <c r="D1000" s="289"/>
      <c r="E1000" s="289"/>
      <c r="F1000" s="290"/>
      <c r="G1000" s="292"/>
      <c r="H1000" s="116"/>
      <c r="I1000" s="292"/>
      <c r="J1000" s="116"/>
      <c r="K1000" s="370"/>
      <c r="L1000" s="370"/>
      <c r="M1000" s="370"/>
      <c r="N1000" s="371"/>
      <c r="O1000" s="371"/>
      <c r="P1000" s="371"/>
      <c r="Q1000" s="371"/>
      <c r="R1000" s="371"/>
      <c r="S1000" s="371"/>
      <c r="T1000" s="443"/>
      <c r="U1000" s="539"/>
      <c r="V1000" s="117"/>
      <c r="W1000" s="118"/>
      <c r="X1000" s="119"/>
      <c r="Y1000" s="120"/>
      <c r="Z1000" s="122"/>
      <c r="AA1000" s="121"/>
      <c r="AB1000" s="443"/>
      <c r="AC1000" s="734"/>
      <c r="AD1000" s="372"/>
      <c r="AE1000" s="485"/>
      <c r="AF1000" s="373" t="str">
        <f t="shared" si="262"/>
        <v/>
      </c>
      <c r="AG1000" s="373" t="str">
        <f t="shared" si="263"/>
        <v/>
      </c>
      <c r="AH1000" s="374" t="str">
        <f t="shared" si="264"/>
        <v/>
      </c>
      <c r="AI1000" s="375" t="str">
        <f t="shared" si="265"/>
        <v/>
      </c>
      <c r="AJ1000" s="375" t="str">
        <f t="shared" si="266"/>
        <v/>
      </c>
      <c r="AK1000" s="375" t="str">
        <f t="shared" si="267"/>
        <v/>
      </c>
      <c r="AL1000" s="375" t="str">
        <f t="shared" si="268"/>
        <v/>
      </c>
      <c r="AM1000" s="375" t="str">
        <f t="shared" si="269"/>
        <v/>
      </c>
      <c r="AN1000" s="376" t="str">
        <f>IF(AF1000="","",IF(OR(AH1000="",AH1000="-"),"－",IF(OR(AM1000=8,AM1000=9),"",IF(OR(AJ1000=3,AJ1000=4,AJ1000=5,AJ1000=6),VLOOKUP(AH1000,INDEX((係数_バス貨物_ガソリン,係数_バス貨物_CNG,係数_バス貨物_軽油,係数_バス貨物_メタノール,係数_バス貨物_LPG),MATCH(AL1000,【参考】排出ガスレベル!$AI$4:$AI$671,1),1,AR1000):INDEX((係数_バス貨物_ガソリン,係数_バス貨物_CNG,係数_バス貨物_軽油,係数_バス貨物_メタノール,係数_バス貨物_LPG),MATCH(AL1000+1,【参考】排出ガスレベル!$AI$4:$AI$671,1)-1,5,AR1000),2,FALSE),IF(OR(AJ1000=1,AJ1000=2),VLOOKUP(AH1000,INDEX((係数_乗用_ガソリン,係数_乗用_CNG,係数_乗用_軽油,係数_乗用_メタノール,係数_乗用_LPG),1,1,AR1000):INDEX((係数_乗用_ガソリン,係数_乗用_CNG,係数_乗用_軽油,係数_乗用_メタノール,係数_乗用_LPG),125,5,AR1000),2,FALSE))))))</f>
        <v/>
      </c>
      <c r="AO1000" s="376" t="str">
        <f>IF(T1000="","",IF(OR(AH1000="",AH1000="-"),"－",IF(OR(AM1000=8,AM1000=9),"",IF(OR(AJ1000=3,AJ1000=4,AJ1000=5,AJ1000=6),VLOOKUP(AH1000,INDEX((係数_バス貨物_ガソリン,係数_バス貨物_CNG,係数_バス貨物_軽油,係数_バス貨物_メタノール,係数_バス貨物_LPG),MATCH(AL1000,【参考】排出ガスレベル!$AI$4:$AI$671,1),1,AR1000):INDEX((係数_バス貨物_ガソリン,係数_バス貨物_CNG,係数_バス貨物_軽油,係数_バス貨物_メタノール,係数_バス貨物_LPG),MATCH(AL1000+1,【参考】排出ガスレベル!$AI$4:$AI$671,1)-1,5,AR1000),3,FALSE),IF(OR(AJ1000=1,AJ1000=2),VLOOKUP(AH1000,INDEX((係数_乗用_ガソリン,係数_乗用_CNG,係数_乗用_軽油,係数_乗用_メタノール,係数_乗用_LPG),1,1,AR1000):INDEX((係数_乗用_ガソリン,係数_乗用_CNG,係数_乗用_軽油,係数_乗用_メタノール,係数_乗用_LPG),125,5,AR1000),3,FALSE))))))</f>
        <v/>
      </c>
      <c r="AP1000" s="375" t="str">
        <f t="shared" si="270"/>
        <v/>
      </c>
      <c r="AQ1000" s="444" t="str">
        <f t="shared" si="271"/>
        <v/>
      </c>
      <c r="AR1000" s="375" t="str">
        <f t="shared" si="272"/>
        <v/>
      </c>
      <c r="AS1000" s="377" t="str">
        <f t="shared" si="273"/>
        <v/>
      </c>
      <c r="AT1000" s="378" t="str">
        <f t="shared" si="274"/>
        <v/>
      </c>
      <c r="AX1000" s="625" t="b">
        <f t="shared" si="275"/>
        <v>0</v>
      </c>
      <c r="AY1000" s="7" t="str">
        <f t="shared" si="276"/>
        <v>FALSEFALSEFALSE</v>
      </c>
      <c r="AZ1000" s="626">
        <f t="shared" si="260"/>
        <v>0</v>
      </c>
      <c r="BA1000" s="627" t="str">
        <f t="shared" si="277"/>
        <v/>
      </c>
      <c r="BB1000" s="627">
        <f t="shared" si="261"/>
        <v>0</v>
      </c>
    </row>
    <row r="1001" spans="1:54">
      <c r="A1001" s="381">
        <v>944</v>
      </c>
      <c r="B1001" s="117"/>
      <c r="C1001" s="288"/>
      <c r="D1001" s="289"/>
      <c r="E1001" s="289"/>
      <c r="F1001" s="290"/>
      <c r="G1001" s="292"/>
      <c r="H1001" s="116"/>
      <c r="I1001" s="292"/>
      <c r="J1001" s="116"/>
      <c r="K1001" s="370"/>
      <c r="L1001" s="370"/>
      <c r="M1001" s="370"/>
      <c r="N1001" s="371"/>
      <c r="O1001" s="371"/>
      <c r="P1001" s="371"/>
      <c r="Q1001" s="371"/>
      <c r="R1001" s="371"/>
      <c r="S1001" s="371"/>
      <c r="T1001" s="443"/>
      <c r="U1001" s="539"/>
      <c r="V1001" s="117"/>
      <c r="W1001" s="118"/>
      <c r="X1001" s="119"/>
      <c r="Y1001" s="120"/>
      <c r="Z1001" s="122"/>
      <c r="AA1001" s="121"/>
      <c r="AB1001" s="443"/>
      <c r="AC1001" s="734"/>
      <c r="AD1001" s="372"/>
      <c r="AE1001" s="485"/>
      <c r="AF1001" s="373" t="str">
        <f t="shared" si="262"/>
        <v/>
      </c>
      <c r="AG1001" s="373" t="str">
        <f t="shared" si="263"/>
        <v/>
      </c>
      <c r="AH1001" s="374" t="str">
        <f t="shared" si="264"/>
        <v/>
      </c>
      <c r="AI1001" s="375" t="str">
        <f t="shared" si="265"/>
        <v/>
      </c>
      <c r="AJ1001" s="375" t="str">
        <f t="shared" si="266"/>
        <v/>
      </c>
      <c r="AK1001" s="375" t="str">
        <f t="shared" si="267"/>
        <v/>
      </c>
      <c r="AL1001" s="375" t="str">
        <f t="shared" si="268"/>
        <v/>
      </c>
      <c r="AM1001" s="375" t="str">
        <f t="shared" si="269"/>
        <v/>
      </c>
      <c r="AN1001" s="376" t="str">
        <f>IF(AF1001="","",IF(OR(AH1001="",AH1001="-"),"－",IF(OR(AM1001=8,AM1001=9),"",IF(OR(AJ1001=3,AJ1001=4,AJ1001=5,AJ1001=6),VLOOKUP(AH1001,INDEX((係数_バス貨物_ガソリン,係数_バス貨物_CNG,係数_バス貨物_軽油,係数_バス貨物_メタノール,係数_バス貨物_LPG),MATCH(AL1001,【参考】排出ガスレベル!$AI$4:$AI$671,1),1,AR1001):INDEX((係数_バス貨物_ガソリン,係数_バス貨物_CNG,係数_バス貨物_軽油,係数_バス貨物_メタノール,係数_バス貨物_LPG),MATCH(AL1001+1,【参考】排出ガスレベル!$AI$4:$AI$671,1)-1,5,AR1001),2,FALSE),IF(OR(AJ1001=1,AJ1001=2),VLOOKUP(AH1001,INDEX((係数_乗用_ガソリン,係数_乗用_CNG,係数_乗用_軽油,係数_乗用_メタノール,係数_乗用_LPG),1,1,AR1001):INDEX((係数_乗用_ガソリン,係数_乗用_CNG,係数_乗用_軽油,係数_乗用_メタノール,係数_乗用_LPG),125,5,AR1001),2,FALSE))))))</f>
        <v/>
      </c>
      <c r="AO1001" s="376" t="str">
        <f>IF(T1001="","",IF(OR(AH1001="",AH1001="-"),"－",IF(OR(AM1001=8,AM1001=9),"",IF(OR(AJ1001=3,AJ1001=4,AJ1001=5,AJ1001=6),VLOOKUP(AH1001,INDEX((係数_バス貨物_ガソリン,係数_バス貨物_CNG,係数_バス貨物_軽油,係数_バス貨物_メタノール,係数_バス貨物_LPG),MATCH(AL1001,【参考】排出ガスレベル!$AI$4:$AI$671,1),1,AR1001):INDEX((係数_バス貨物_ガソリン,係数_バス貨物_CNG,係数_バス貨物_軽油,係数_バス貨物_メタノール,係数_バス貨物_LPG),MATCH(AL1001+1,【参考】排出ガスレベル!$AI$4:$AI$671,1)-1,5,AR1001),3,FALSE),IF(OR(AJ1001=1,AJ1001=2),VLOOKUP(AH1001,INDEX((係数_乗用_ガソリン,係数_乗用_CNG,係数_乗用_軽油,係数_乗用_メタノール,係数_乗用_LPG),1,1,AR1001):INDEX((係数_乗用_ガソリン,係数_乗用_CNG,係数_乗用_軽油,係数_乗用_メタノール,係数_乗用_LPG),125,5,AR1001),3,FALSE))))))</f>
        <v/>
      </c>
      <c r="AP1001" s="375" t="str">
        <f t="shared" si="270"/>
        <v/>
      </c>
      <c r="AQ1001" s="444" t="str">
        <f t="shared" si="271"/>
        <v/>
      </c>
      <c r="AR1001" s="375" t="str">
        <f t="shared" si="272"/>
        <v/>
      </c>
      <c r="AS1001" s="377" t="str">
        <f t="shared" si="273"/>
        <v/>
      </c>
      <c r="AT1001" s="378" t="str">
        <f t="shared" si="274"/>
        <v/>
      </c>
      <c r="AX1001" s="625" t="b">
        <f t="shared" si="275"/>
        <v>0</v>
      </c>
      <c r="AY1001" s="7" t="str">
        <f t="shared" si="276"/>
        <v>FALSEFALSEFALSE</v>
      </c>
      <c r="AZ1001" s="626">
        <f t="shared" si="260"/>
        <v>0</v>
      </c>
      <c r="BA1001" s="627" t="str">
        <f t="shared" si="277"/>
        <v/>
      </c>
      <c r="BB1001" s="627">
        <f t="shared" si="261"/>
        <v>0</v>
      </c>
    </row>
    <row r="1002" spans="1:54">
      <c r="A1002" s="381">
        <v>945</v>
      </c>
      <c r="B1002" s="117"/>
      <c r="C1002" s="288"/>
      <c r="D1002" s="289"/>
      <c r="E1002" s="289"/>
      <c r="F1002" s="290"/>
      <c r="G1002" s="292"/>
      <c r="H1002" s="116"/>
      <c r="I1002" s="292"/>
      <c r="J1002" s="116"/>
      <c r="K1002" s="370"/>
      <c r="L1002" s="370"/>
      <c r="M1002" s="370"/>
      <c r="N1002" s="371"/>
      <c r="O1002" s="371"/>
      <c r="P1002" s="371"/>
      <c r="Q1002" s="371"/>
      <c r="R1002" s="371"/>
      <c r="S1002" s="371"/>
      <c r="T1002" s="443"/>
      <c r="U1002" s="539"/>
      <c r="V1002" s="117"/>
      <c r="W1002" s="118"/>
      <c r="X1002" s="119"/>
      <c r="Y1002" s="120"/>
      <c r="Z1002" s="122"/>
      <c r="AA1002" s="121"/>
      <c r="AB1002" s="443"/>
      <c r="AC1002" s="734"/>
      <c r="AD1002" s="372"/>
      <c r="AE1002" s="485"/>
      <c r="AF1002" s="373" t="str">
        <f t="shared" si="262"/>
        <v/>
      </c>
      <c r="AG1002" s="373" t="str">
        <f t="shared" si="263"/>
        <v/>
      </c>
      <c r="AH1002" s="374" t="str">
        <f t="shared" si="264"/>
        <v/>
      </c>
      <c r="AI1002" s="375" t="str">
        <f t="shared" si="265"/>
        <v/>
      </c>
      <c r="AJ1002" s="375" t="str">
        <f t="shared" si="266"/>
        <v/>
      </c>
      <c r="AK1002" s="375" t="str">
        <f t="shared" si="267"/>
        <v/>
      </c>
      <c r="AL1002" s="375" t="str">
        <f t="shared" si="268"/>
        <v/>
      </c>
      <c r="AM1002" s="375" t="str">
        <f t="shared" si="269"/>
        <v/>
      </c>
      <c r="AN1002" s="376" t="str">
        <f>IF(AF1002="","",IF(OR(AH1002="",AH1002="-"),"－",IF(OR(AM1002=8,AM1002=9),"",IF(OR(AJ1002=3,AJ1002=4,AJ1002=5,AJ1002=6),VLOOKUP(AH1002,INDEX((係数_バス貨物_ガソリン,係数_バス貨物_CNG,係数_バス貨物_軽油,係数_バス貨物_メタノール,係数_バス貨物_LPG),MATCH(AL1002,【参考】排出ガスレベル!$AI$4:$AI$671,1),1,AR1002):INDEX((係数_バス貨物_ガソリン,係数_バス貨物_CNG,係数_バス貨物_軽油,係数_バス貨物_メタノール,係数_バス貨物_LPG),MATCH(AL1002+1,【参考】排出ガスレベル!$AI$4:$AI$671,1)-1,5,AR1002),2,FALSE),IF(OR(AJ1002=1,AJ1002=2),VLOOKUP(AH1002,INDEX((係数_乗用_ガソリン,係数_乗用_CNG,係数_乗用_軽油,係数_乗用_メタノール,係数_乗用_LPG),1,1,AR1002):INDEX((係数_乗用_ガソリン,係数_乗用_CNG,係数_乗用_軽油,係数_乗用_メタノール,係数_乗用_LPG),125,5,AR1002),2,FALSE))))))</f>
        <v/>
      </c>
      <c r="AO1002" s="376" t="str">
        <f>IF(T1002="","",IF(OR(AH1002="",AH1002="-"),"－",IF(OR(AM1002=8,AM1002=9),"",IF(OR(AJ1002=3,AJ1002=4,AJ1002=5,AJ1002=6),VLOOKUP(AH1002,INDEX((係数_バス貨物_ガソリン,係数_バス貨物_CNG,係数_バス貨物_軽油,係数_バス貨物_メタノール,係数_バス貨物_LPG),MATCH(AL1002,【参考】排出ガスレベル!$AI$4:$AI$671,1),1,AR1002):INDEX((係数_バス貨物_ガソリン,係数_バス貨物_CNG,係数_バス貨物_軽油,係数_バス貨物_メタノール,係数_バス貨物_LPG),MATCH(AL1002+1,【参考】排出ガスレベル!$AI$4:$AI$671,1)-1,5,AR1002),3,FALSE),IF(OR(AJ1002=1,AJ1002=2),VLOOKUP(AH1002,INDEX((係数_乗用_ガソリン,係数_乗用_CNG,係数_乗用_軽油,係数_乗用_メタノール,係数_乗用_LPG),1,1,AR1002):INDEX((係数_乗用_ガソリン,係数_乗用_CNG,係数_乗用_軽油,係数_乗用_メタノール,係数_乗用_LPG),125,5,AR1002),3,FALSE))))))</f>
        <v/>
      </c>
      <c r="AP1002" s="375" t="str">
        <f t="shared" si="270"/>
        <v/>
      </c>
      <c r="AQ1002" s="444" t="str">
        <f t="shared" si="271"/>
        <v/>
      </c>
      <c r="AR1002" s="375" t="str">
        <f t="shared" si="272"/>
        <v/>
      </c>
      <c r="AS1002" s="377" t="str">
        <f t="shared" si="273"/>
        <v/>
      </c>
      <c r="AT1002" s="378" t="str">
        <f t="shared" si="274"/>
        <v/>
      </c>
      <c r="AX1002" s="625" t="b">
        <f t="shared" si="275"/>
        <v>0</v>
      </c>
      <c r="AY1002" s="7" t="str">
        <f t="shared" si="276"/>
        <v>FALSEFALSEFALSE</v>
      </c>
      <c r="AZ1002" s="626">
        <f t="shared" si="260"/>
        <v>0</v>
      </c>
      <c r="BA1002" s="627" t="str">
        <f t="shared" si="277"/>
        <v/>
      </c>
      <c r="BB1002" s="627">
        <f t="shared" si="261"/>
        <v>0</v>
      </c>
    </row>
    <row r="1003" spans="1:54">
      <c r="A1003" s="381">
        <v>946</v>
      </c>
      <c r="B1003" s="117"/>
      <c r="C1003" s="288"/>
      <c r="D1003" s="289"/>
      <c r="E1003" s="289"/>
      <c r="F1003" s="290"/>
      <c r="G1003" s="292"/>
      <c r="H1003" s="116"/>
      <c r="I1003" s="292"/>
      <c r="J1003" s="116"/>
      <c r="K1003" s="370"/>
      <c r="L1003" s="370"/>
      <c r="M1003" s="370"/>
      <c r="N1003" s="371"/>
      <c r="O1003" s="371"/>
      <c r="P1003" s="371"/>
      <c r="Q1003" s="371"/>
      <c r="R1003" s="371"/>
      <c r="S1003" s="371"/>
      <c r="T1003" s="443"/>
      <c r="U1003" s="539"/>
      <c r="V1003" s="117"/>
      <c r="W1003" s="118"/>
      <c r="X1003" s="119"/>
      <c r="Y1003" s="120"/>
      <c r="Z1003" s="122"/>
      <c r="AA1003" s="121"/>
      <c r="AB1003" s="443"/>
      <c r="AC1003" s="734"/>
      <c r="AD1003" s="372"/>
      <c r="AE1003" s="485"/>
      <c r="AF1003" s="373" t="str">
        <f t="shared" si="262"/>
        <v/>
      </c>
      <c r="AG1003" s="373" t="str">
        <f t="shared" si="263"/>
        <v/>
      </c>
      <c r="AH1003" s="374" t="str">
        <f t="shared" si="264"/>
        <v/>
      </c>
      <c r="AI1003" s="375" t="str">
        <f t="shared" si="265"/>
        <v/>
      </c>
      <c r="AJ1003" s="375" t="str">
        <f t="shared" si="266"/>
        <v/>
      </c>
      <c r="AK1003" s="375" t="str">
        <f t="shared" si="267"/>
        <v/>
      </c>
      <c r="AL1003" s="375" t="str">
        <f t="shared" si="268"/>
        <v/>
      </c>
      <c r="AM1003" s="375" t="str">
        <f t="shared" si="269"/>
        <v/>
      </c>
      <c r="AN1003" s="376" t="str">
        <f>IF(AF1003="","",IF(OR(AH1003="",AH1003="-"),"－",IF(OR(AM1003=8,AM1003=9),"",IF(OR(AJ1003=3,AJ1003=4,AJ1003=5,AJ1003=6),VLOOKUP(AH1003,INDEX((係数_バス貨物_ガソリン,係数_バス貨物_CNG,係数_バス貨物_軽油,係数_バス貨物_メタノール,係数_バス貨物_LPG),MATCH(AL1003,【参考】排出ガスレベル!$AI$4:$AI$671,1),1,AR1003):INDEX((係数_バス貨物_ガソリン,係数_バス貨物_CNG,係数_バス貨物_軽油,係数_バス貨物_メタノール,係数_バス貨物_LPG),MATCH(AL1003+1,【参考】排出ガスレベル!$AI$4:$AI$671,1)-1,5,AR1003),2,FALSE),IF(OR(AJ1003=1,AJ1003=2),VLOOKUP(AH1003,INDEX((係数_乗用_ガソリン,係数_乗用_CNG,係数_乗用_軽油,係数_乗用_メタノール,係数_乗用_LPG),1,1,AR1003):INDEX((係数_乗用_ガソリン,係数_乗用_CNG,係数_乗用_軽油,係数_乗用_メタノール,係数_乗用_LPG),125,5,AR1003),2,FALSE))))))</f>
        <v/>
      </c>
      <c r="AO1003" s="376" t="str">
        <f>IF(T1003="","",IF(OR(AH1003="",AH1003="-"),"－",IF(OR(AM1003=8,AM1003=9),"",IF(OR(AJ1003=3,AJ1003=4,AJ1003=5,AJ1003=6),VLOOKUP(AH1003,INDEX((係数_バス貨物_ガソリン,係数_バス貨物_CNG,係数_バス貨物_軽油,係数_バス貨物_メタノール,係数_バス貨物_LPG),MATCH(AL1003,【参考】排出ガスレベル!$AI$4:$AI$671,1),1,AR1003):INDEX((係数_バス貨物_ガソリン,係数_バス貨物_CNG,係数_バス貨物_軽油,係数_バス貨物_メタノール,係数_バス貨物_LPG),MATCH(AL1003+1,【参考】排出ガスレベル!$AI$4:$AI$671,1)-1,5,AR1003),3,FALSE),IF(OR(AJ1003=1,AJ1003=2),VLOOKUP(AH1003,INDEX((係数_乗用_ガソリン,係数_乗用_CNG,係数_乗用_軽油,係数_乗用_メタノール,係数_乗用_LPG),1,1,AR1003):INDEX((係数_乗用_ガソリン,係数_乗用_CNG,係数_乗用_軽油,係数_乗用_メタノール,係数_乗用_LPG),125,5,AR1003),3,FALSE))))))</f>
        <v/>
      </c>
      <c r="AP1003" s="375" t="str">
        <f t="shared" si="270"/>
        <v/>
      </c>
      <c r="AQ1003" s="444" t="str">
        <f t="shared" si="271"/>
        <v/>
      </c>
      <c r="AR1003" s="375" t="str">
        <f t="shared" si="272"/>
        <v/>
      </c>
      <c r="AS1003" s="377" t="str">
        <f t="shared" si="273"/>
        <v/>
      </c>
      <c r="AT1003" s="378" t="str">
        <f t="shared" si="274"/>
        <v/>
      </c>
      <c r="AX1003" s="625" t="b">
        <f t="shared" si="275"/>
        <v>0</v>
      </c>
      <c r="AY1003" s="7" t="str">
        <f t="shared" si="276"/>
        <v>FALSEFALSEFALSE</v>
      </c>
      <c r="AZ1003" s="626">
        <f t="shared" si="260"/>
        <v>0</v>
      </c>
      <c r="BA1003" s="627" t="str">
        <f t="shared" si="277"/>
        <v/>
      </c>
      <c r="BB1003" s="627">
        <f t="shared" si="261"/>
        <v>0</v>
      </c>
    </row>
    <row r="1004" spans="1:54">
      <c r="A1004" s="381">
        <v>947</v>
      </c>
      <c r="B1004" s="117"/>
      <c r="C1004" s="288"/>
      <c r="D1004" s="289"/>
      <c r="E1004" s="289"/>
      <c r="F1004" s="290"/>
      <c r="G1004" s="292"/>
      <c r="H1004" s="116"/>
      <c r="I1004" s="292"/>
      <c r="J1004" s="116"/>
      <c r="K1004" s="370"/>
      <c r="L1004" s="370"/>
      <c r="M1004" s="370"/>
      <c r="N1004" s="371"/>
      <c r="O1004" s="371"/>
      <c r="P1004" s="371"/>
      <c r="Q1004" s="371"/>
      <c r="R1004" s="371"/>
      <c r="S1004" s="371"/>
      <c r="T1004" s="443"/>
      <c r="U1004" s="539"/>
      <c r="V1004" s="117"/>
      <c r="W1004" s="118"/>
      <c r="X1004" s="119"/>
      <c r="Y1004" s="120"/>
      <c r="Z1004" s="122"/>
      <c r="AA1004" s="121"/>
      <c r="AB1004" s="443"/>
      <c r="AC1004" s="734"/>
      <c r="AD1004" s="372"/>
      <c r="AE1004" s="485"/>
      <c r="AF1004" s="373" t="str">
        <f t="shared" si="262"/>
        <v/>
      </c>
      <c r="AG1004" s="373" t="str">
        <f t="shared" si="263"/>
        <v/>
      </c>
      <c r="AH1004" s="374" t="str">
        <f t="shared" si="264"/>
        <v/>
      </c>
      <c r="AI1004" s="375" t="str">
        <f t="shared" si="265"/>
        <v/>
      </c>
      <c r="AJ1004" s="375" t="str">
        <f t="shared" si="266"/>
        <v/>
      </c>
      <c r="AK1004" s="375" t="str">
        <f t="shared" si="267"/>
        <v/>
      </c>
      <c r="AL1004" s="375" t="str">
        <f t="shared" si="268"/>
        <v/>
      </c>
      <c r="AM1004" s="375" t="str">
        <f t="shared" si="269"/>
        <v/>
      </c>
      <c r="AN1004" s="376" t="str">
        <f>IF(AF1004="","",IF(OR(AH1004="",AH1004="-"),"－",IF(OR(AM1004=8,AM1004=9),"",IF(OR(AJ1004=3,AJ1004=4,AJ1004=5,AJ1004=6),VLOOKUP(AH1004,INDEX((係数_バス貨物_ガソリン,係数_バス貨物_CNG,係数_バス貨物_軽油,係数_バス貨物_メタノール,係数_バス貨物_LPG),MATCH(AL1004,【参考】排出ガスレベル!$AI$4:$AI$671,1),1,AR1004):INDEX((係数_バス貨物_ガソリン,係数_バス貨物_CNG,係数_バス貨物_軽油,係数_バス貨物_メタノール,係数_バス貨物_LPG),MATCH(AL1004+1,【参考】排出ガスレベル!$AI$4:$AI$671,1)-1,5,AR1004),2,FALSE),IF(OR(AJ1004=1,AJ1004=2),VLOOKUP(AH1004,INDEX((係数_乗用_ガソリン,係数_乗用_CNG,係数_乗用_軽油,係数_乗用_メタノール,係数_乗用_LPG),1,1,AR1004):INDEX((係数_乗用_ガソリン,係数_乗用_CNG,係数_乗用_軽油,係数_乗用_メタノール,係数_乗用_LPG),125,5,AR1004),2,FALSE))))))</f>
        <v/>
      </c>
      <c r="AO1004" s="376" t="str">
        <f>IF(T1004="","",IF(OR(AH1004="",AH1004="-"),"－",IF(OR(AM1004=8,AM1004=9),"",IF(OR(AJ1004=3,AJ1004=4,AJ1004=5,AJ1004=6),VLOOKUP(AH1004,INDEX((係数_バス貨物_ガソリン,係数_バス貨物_CNG,係数_バス貨物_軽油,係数_バス貨物_メタノール,係数_バス貨物_LPG),MATCH(AL1004,【参考】排出ガスレベル!$AI$4:$AI$671,1),1,AR1004):INDEX((係数_バス貨物_ガソリン,係数_バス貨物_CNG,係数_バス貨物_軽油,係数_バス貨物_メタノール,係数_バス貨物_LPG),MATCH(AL1004+1,【参考】排出ガスレベル!$AI$4:$AI$671,1)-1,5,AR1004),3,FALSE),IF(OR(AJ1004=1,AJ1004=2),VLOOKUP(AH1004,INDEX((係数_乗用_ガソリン,係数_乗用_CNG,係数_乗用_軽油,係数_乗用_メタノール,係数_乗用_LPG),1,1,AR1004):INDEX((係数_乗用_ガソリン,係数_乗用_CNG,係数_乗用_軽油,係数_乗用_メタノール,係数_乗用_LPG),125,5,AR1004),3,FALSE))))))</f>
        <v/>
      </c>
      <c r="AP1004" s="375" t="str">
        <f t="shared" si="270"/>
        <v/>
      </c>
      <c r="AQ1004" s="444" t="str">
        <f t="shared" si="271"/>
        <v/>
      </c>
      <c r="AR1004" s="375" t="str">
        <f t="shared" si="272"/>
        <v/>
      </c>
      <c r="AS1004" s="377" t="str">
        <f t="shared" si="273"/>
        <v/>
      </c>
      <c r="AT1004" s="378" t="str">
        <f t="shared" si="274"/>
        <v/>
      </c>
      <c r="AX1004" s="625" t="b">
        <f t="shared" si="275"/>
        <v>0</v>
      </c>
      <c r="AY1004" s="7" t="str">
        <f t="shared" si="276"/>
        <v>FALSEFALSEFALSE</v>
      </c>
      <c r="AZ1004" s="626">
        <f t="shared" si="260"/>
        <v>0</v>
      </c>
      <c r="BA1004" s="627" t="str">
        <f t="shared" si="277"/>
        <v/>
      </c>
      <c r="BB1004" s="627">
        <f t="shared" si="261"/>
        <v>0</v>
      </c>
    </row>
    <row r="1005" spans="1:54">
      <c r="A1005" s="381">
        <v>948</v>
      </c>
      <c r="B1005" s="117"/>
      <c r="C1005" s="288"/>
      <c r="D1005" s="289"/>
      <c r="E1005" s="289"/>
      <c r="F1005" s="290"/>
      <c r="G1005" s="292"/>
      <c r="H1005" s="116"/>
      <c r="I1005" s="292"/>
      <c r="J1005" s="116"/>
      <c r="K1005" s="370"/>
      <c r="L1005" s="370"/>
      <c r="M1005" s="370"/>
      <c r="N1005" s="371"/>
      <c r="O1005" s="371"/>
      <c r="P1005" s="371"/>
      <c r="Q1005" s="371"/>
      <c r="R1005" s="371"/>
      <c r="S1005" s="371"/>
      <c r="T1005" s="443"/>
      <c r="U1005" s="539"/>
      <c r="V1005" s="117"/>
      <c r="W1005" s="118"/>
      <c r="X1005" s="119"/>
      <c r="Y1005" s="120"/>
      <c r="Z1005" s="122"/>
      <c r="AA1005" s="121"/>
      <c r="AB1005" s="443"/>
      <c r="AC1005" s="734"/>
      <c r="AD1005" s="372"/>
      <c r="AE1005" s="485"/>
      <c r="AF1005" s="373" t="str">
        <f t="shared" si="262"/>
        <v/>
      </c>
      <c r="AG1005" s="373" t="str">
        <f t="shared" si="263"/>
        <v/>
      </c>
      <c r="AH1005" s="374" t="str">
        <f t="shared" si="264"/>
        <v/>
      </c>
      <c r="AI1005" s="375" t="str">
        <f t="shared" si="265"/>
        <v/>
      </c>
      <c r="AJ1005" s="375" t="str">
        <f t="shared" si="266"/>
        <v/>
      </c>
      <c r="AK1005" s="375" t="str">
        <f t="shared" si="267"/>
        <v/>
      </c>
      <c r="AL1005" s="375" t="str">
        <f t="shared" si="268"/>
        <v/>
      </c>
      <c r="AM1005" s="375" t="str">
        <f t="shared" si="269"/>
        <v/>
      </c>
      <c r="AN1005" s="376" t="str">
        <f>IF(AF1005="","",IF(OR(AH1005="",AH1005="-"),"－",IF(OR(AM1005=8,AM1005=9),"",IF(OR(AJ1005=3,AJ1005=4,AJ1005=5,AJ1005=6),VLOOKUP(AH1005,INDEX((係数_バス貨物_ガソリン,係数_バス貨物_CNG,係数_バス貨物_軽油,係数_バス貨物_メタノール,係数_バス貨物_LPG),MATCH(AL1005,【参考】排出ガスレベル!$AI$4:$AI$671,1),1,AR1005):INDEX((係数_バス貨物_ガソリン,係数_バス貨物_CNG,係数_バス貨物_軽油,係数_バス貨物_メタノール,係数_バス貨物_LPG),MATCH(AL1005+1,【参考】排出ガスレベル!$AI$4:$AI$671,1)-1,5,AR1005),2,FALSE),IF(OR(AJ1005=1,AJ1005=2),VLOOKUP(AH1005,INDEX((係数_乗用_ガソリン,係数_乗用_CNG,係数_乗用_軽油,係数_乗用_メタノール,係数_乗用_LPG),1,1,AR1005):INDEX((係数_乗用_ガソリン,係数_乗用_CNG,係数_乗用_軽油,係数_乗用_メタノール,係数_乗用_LPG),125,5,AR1005),2,FALSE))))))</f>
        <v/>
      </c>
      <c r="AO1005" s="376" t="str">
        <f>IF(T1005="","",IF(OR(AH1005="",AH1005="-"),"－",IF(OR(AM1005=8,AM1005=9),"",IF(OR(AJ1005=3,AJ1005=4,AJ1005=5,AJ1005=6),VLOOKUP(AH1005,INDEX((係数_バス貨物_ガソリン,係数_バス貨物_CNG,係数_バス貨物_軽油,係数_バス貨物_メタノール,係数_バス貨物_LPG),MATCH(AL1005,【参考】排出ガスレベル!$AI$4:$AI$671,1),1,AR1005):INDEX((係数_バス貨物_ガソリン,係数_バス貨物_CNG,係数_バス貨物_軽油,係数_バス貨物_メタノール,係数_バス貨物_LPG),MATCH(AL1005+1,【参考】排出ガスレベル!$AI$4:$AI$671,1)-1,5,AR1005),3,FALSE),IF(OR(AJ1005=1,AJ1005=2),VLOOKUP(AH1005,INDEX((係数_乗用_ガソリン,係数_乗用_CNG,係数_乗用_軽油,係数_乗用_メタノール,係数_乗用_LPG),1,1,AR1005):INDEX((係数_乗用_ガソリン,係数_乗用_CNG,係数_乗用_軽油,係数_乗用_メタノール,係数_乗用_LPG),125,5,AR1005),3,FALSE))))))</f>
        <v/>
      </c>
      <c r="AP1005" s="375" t="str">
        <f t="shared" si="270"/>
        <v/>
      </c>
      <c r="AQ1005" s="444" t="str">
        <f t="shared" si="271"/>
        <v/>
      </c>
      <c r="AR1005" s="375" t="str">
        <f t="shared" si="272"/>
        <v/>
      </c>
      <c r="AS1005" s="377" t="str">
        <f t="shared" si="273"/>
        <v/>
      </c>
      <c r="AT1005" s="378" t="str">
        <f t="shared" si="274"/>
        <v/>
      </c>
      <c r="AX1005" s="625" t="b">
        <f t="shared" si="275"/>
        <v>0</v>
      </c>
      <c r="AY1005" s="7" t="str">
        <f t="shared" si="276"/>
        <v>FALSEFALSEFALSE</v>
      </c>
      <c r="AZ1005" s="626">
        <f t="shared" si="260"/>
        <v>0</v>
      </c>
      <c r="BA1005" s="627" t="str">
        <f t="shared" si="277"/>
        <v/>
      </c>
      <c r="BB1005" s="627">
        <f t="shared" si="261"/>
        <v>0</v>
      </c>
    </row>
    <row r="1006" spans="1:54">
      <c r="A1006" s="381">
        <v>949</v>
      </c>
      <c r="B1006" s="117"/>
      <c r="C1006" s="288"/>
      <c r="D1006" s="289"/>
      <c r="E1006" s="289"/>
      <c r="F1006" s="290"/>
      <c r="G1006" s="292"/>
      <c r="H1006" s="116"/>
      <c r="I1006" s="292"/>
      <c r="J1006" s="116"/>
      <c r="K1006" s="370"/>
      <c r="L1006" s="370"/>
      <c r="M1006" s="370"/>
      <c r="N1006" s="371"/>
      <c r="O1006" s="371"/>
      <c r="P1006" s="371"/>
      <c r="Q1006" s="371"/>
      <c r="R1006" s="371"/>
      <c r="S1006" s="371"/>
      <c r="T1006" s="443"/>
      <c r="U1006" s="539"/>
      <c r="V1006" s="117"/>
      <c r="W1006" s="118"/>
      <c r="X1006" s="119"/>
      <c r="Y1006" s="120"/>
      <c r="Z1006" s="122"/>
      <c r="AA1006" s="121"/>
      <c r="AB1006" s="443"/>
      <c r="AC1006" s="734"/>
      <c r="AD1006" s="372"/>
      <c r="AE1006" s="485"/>
      <c r="AF1006" s="373" t="str">
        <f t="shared" si="262"/>
        <v/>
      </c>
      <c r="AG1006" s="373" t="str">
        <f t="shared" si="263"/>
        <v/>
      </c>
      <c r="AH1006" s="374" t="str">
        <f t="shared" si="264"/>
        <v/>
      </c>
      <c r="AI1006" s="375" t="str">
        <f t="shared" si="265"/>
        <v/>
      </c>
      <c r="AJ1006" s="375" t="str">
        <f t="shared" si="266"/>
        <v/>
      </c>
      <c r="AK1006" s="375" t="str">
        <f t="shared" si="267"/>
        <v/>
      </c>
      <c r="AL1006" s="375" t="str">
        <f t="shared" si="268"/>
        <v/>
      </c>
      <c r="AM1006" s="375" t="str">
        <f t="shared" si="269"/>
        <v/>
      </c>
      <c r="AN1006" s="376" t="str">
        <f>IF(AF1006="","",IF(OR(AH1006="",AH1006="-"),"－",IF(OR(AM1006=8,AM1006=9),"",IF(OR(AJ1006=3,AJ1006=4,AJ1006=5,AJ1006=6),VLOOKUP(AH1006,INDEX((係数_バス貨物_ガソリン,係数_バス貨物_CNG,係数_バス貨物_軽油,係数_バス貨物_メタノール,係数_バス貨物_LPG),MATCH(AL1006,【参考】排出ガスレベル!$AI$4:$AI$671,1),1,AR1006):INDEX((係数_バス貨物_ガソリン,係数_バス貨物_CNG,係数_バス貨物_軽油,係数_バス貨物_メタノール,係数_バス貨物_LPG),MATCH(AL1006+1,【参考】排出ガスレベル!$AI$4:$AI$671,1)-1,5,AR1006),2,FALSE),IF(OR(AJ1006=1,AJ1006=2),VLOOKUP(AH1006,INDEX((係数_乗用_ガソリン,係数_乗用_CNG,係数_乗用_軽油,係数_乗用_メタノール,係数_乗用_LPG),1,1,AR1006):INDEX((係数_乗用_ガソリン,係数_乗用_CNG,係数_乗用_軽油,係数_乗用_メタノール,係数_乗用_LPG),125,5,AR1006),2,FALSE))))))</f>
        <v/>
      </c>
      <c r="AO1006" s="376" t="str">
        <f>IF(T1006="","",IF(OR(AH1006="",AH1006="-"),"－",IF(OR(AM1006=8,AM1006=9),"",IF(OR(AJ1006=3,AJ1006=4,AJ1006=5,AJ1006=6),VLOOKUP(AH1006,INDEX((係数_バス貨物_ガソリン,係数_バス貨物_CNG,係数_バス貨物_軽油,係数_バス貨物_メタノール,係数_バス貨物_LPG),MATCH(AL1006,【参考】排出ガスレベル!$AI$4:$AI$671,1),1,AR1006):INDEX((係数_バス貨物_ガソリン,係数_バス貨物_CNG,係数_バス貨物_軽油,係数_バス貨物_メタノール,係数_バス貨物_LPG),MATCH(AL1006+1,【参考】排出ガスレベル!$AI$4:$AI$671,1)-1,5,AR1006),3,FALSE),IF(OR(AJ1006=1,AJ1006=2),VLOOKUP(AH1006,INDEX((係数_乗用_ガソリン,係数_乗用_CNG,係数_乗用_軽油,係数_乗用_メタノール,係数_乗用_LPG),1,1,AR1006):INDEX((係数_乗用_ガソリン,係数_乗用_CNG,係数_乗用_軽油,係数_乗用_メタノール,係数_乗用_LPG),125,5,AR1006),3,FALSE))))))</f>
        <v/>
      </c>
      <c r="AP1006" s="375" t="str">
        <f t="shared" si="270"/>
        <v/>
      </c>
      <c r="AQ1006" s="444" t="str">
        <f t="shared" si="271"/>
        <v/>
      </c>
      <c r="AR1006" s="375" t="str">
        <f t="shared" si="272"/>
        <v/>
      </c>
      <c r="AS1006" s="377" t="str">
        <f t="shared" si="273"/>
        <v/>
      </c>
      <c r="AT1006" s="378" t="str">
        <f t="shared" si="274"/>
        <v/>
      </c>
      <c r="AX1006" s="625" t="b">
        <f t="shared" si="275"/>
        <v>0</v>
      </c>
      <c r="AY1006" s="7" t="str">
        <f t="shared" si="276"/>
        <v>FALSEFALSEFALSE</v>
      </c>
      <c r="AZ1006" s="626">
        <f t="shared" ref="AZ1006:AZ1069" si="278">AB1006</f>
        <v>0</v>
      </c>
      <c r="BA1006" s="627" t="str">
        <f t="shared" si="277"/>
        <v/>
      </c>
      <c r="BB1006" s="627">
        <f t="shared" ref="BB1006:BB1069" si="279">LEN(Y1006)</f>
        <v>0</v>
      </c>
    </row>
    <row r="1007" spans="1:54">
      <c r="A1007" s="381">
        <v>950</v>
      </c>
      <c r="B1007" s="117"/>
      <c r="C1007" s="288"/>
      <c r="D1007" s="289"/>
      <c r="E1007" s="289"/>
      <c r="F1007" s="290"/>
      <c r="G1007" s="292"/>
      <c r="H1007" s="116"/>
      <c r="I1007" s="292"/>
      <c r="J1007" s="116"/>
      <c r="K1007" s="370"/>
      <c r="L1007" s="370"/>
      <c r="M1007" s="370"/>
      <c r="N1007" s="371"/>
      <c r="O1007" s="371"/>
      <c r="P1007" s="371"/>
      <c r="Q1007" s="371"/>
      <c r="R1007" s="371"/>
      <c r="S1007" s="371"/>
      <c r="T1007" s="443"/>
      <c r="U1007" s="539"/>
      <c r="V1007" s="117"/>
      <c r="W1007" s="118"/>
      <c r="X1007" s="119"/>
      <c r="Y1007" s="120"/>
      <c r="Z1007" s="122"/>
      <c r="AA1007" s="121"/>
      <c r="AB1007" s="443"/>
      <c r="AC1007" s="734"/>
      <c r="AD1007" s="372"/>
      <c r="AE1007" s="485"/>
      <c r="AF1007" s="373" t="str">
        <f t="shared" si="262"/>
        <v/>
      </c>
      <c r="AG1007" s="373" t="str">
        <f t="shared" si="263"/>
        <v/>
      </c>
      <c r="AH1007" s="374" t="str">
        <f t="shared" si="264"/>
        <v/>
      </c>
      <c r="AI1007" s="375" t="str">
        <f t="shared" si="265"/>
        <v/>
      </c>
      <c r="AJ1007" s="375" t="str">
        <f t="shared" si="266"/>
        <v/>
      </c>
      <c r="AK1007" s="375" t="str">
        <f t="shared" si="267"/>
        <v/>
      </c>
      <c r="AL1007" s="375" t="str">
        <f t="shared" si="268"/>
        <v/>
      </c>
      <c r="AM1007" s="375" t="str">
        <f t="shared" si="269"/>
        <v/>
      </c>
      <c r="AN1007" s="376" t="str">
        <f>IF(AF1007="","",IF(OR(AH1007="",AH1007="-"),"－",IF(OR(AM1007=8,AM1007=9),"",IF(OR(AJ1007=3,AJ1007=4,AJ1007=5,AJ1007=6),VLOOKUP(AH1007,INDEX((係数_バス貨物_ガソリン,係数_バス貨物_CNG,係数_バス貨物_軽油,係数_バス貨物_メタノール,係数_バス貨物_LPG),MATCH(AL1007,【参考】排出ガスレベル!$AI$4:$AI$671,1),1,AR1007):INDEX((係数_バス貨物_ガソリン,係数_バス貨物_CNG,係数_バス貨物_軽油,係数_バス貨物_メタノール,係数_バス貨物_LPG),MATCH(AL1007+1,【参考】排出ガスレベル!$AI$4:$AI$671,1)-1,5,AR1007),2,FALSE),IF(OR(AJ1007=1,AJ1007=2),VLOOKUP(AH1007,INDEX((係数_乗用_ガソリン,係数_乗用_CNG,係数_乗用_軽油,係数_乗用_メタノール,係数_乗用_LPG),1,1,AR1007):INDEX((係数_乗用_ガソリン,係数_乗用_CNG,係数_乗用_軽油,係数_乗用_メタノール,係数_乗用_LPG),125,5,AR1007),2,FALSE))))))</f>
        <v/>
      </c>
      <c r="AO1007" s="376" t="str">
        <f>IF(T1007="","",IF(OR(AH1007="",AH1007="-"),"－",IF(OR(AM1007=8,AM1007=9),"",IF(OR(AJ1007=3,AJ1007=4,AJ1007=5,AJ1007=6),VLOOKUP(AH1007,INDEX((係数_バス貨物_ガソリン,係数_バス貨物_CNG,係数_バス貨物_軽油,係数_バス貨物_メタノール,係数_バス貨物_LPG),MATCH(AL1007,【参考】排出ガスレベル!$AI$4:$AI$671,1),1,AR1007):INDEX((係数_バス貨物_ガソリン,係数_バス貨物_CNG,係数_バス貨物_軽油,係数_バス貨物_メタノール,係数_バス貨物_LPG),MATCH(AL1007+1,【参考】排出ガスレベル!$AI$4:$AI$671,1)-1,5,AR1007),3,FALSE),IF(OR(AJ1007=1,AJ1007=2),VLOOKUP(AH1007,INDEX((係数_乗用_ガソリン,係数_乗用_CNG,係数_乗用_軽油,係数_乗用_メタノール,係数_乗用_LPG),1,1,AR1007):INDEX((係数_乗用_ガソリン,係数_乗用_CNG,係数_乗用_軽油,係数_乗用_メタノール,係数_乗用_LPG),125,5,AR1007),3,FALSE))))))</f>
        <v/>
      </c>
      <c r="AP1007" s="375" t="str">
        <f t="shared" si="270"/>
        <v/>
      </c>
      <c r="AQ1007" s="444" t="str">
        <f t="shared" si="271"/>
        <v/>
      </c>
      <c r="AR1007" s="375" t="str">
        <f t="shared" si="272"/>
        <v/>
      </c>
      <c r="AS1007" s="377" t="str">
        <f t="shared" si="273"/>
        <v/>
      </c>
      <c r="AT1007" s="378" t="str">
        <f t="shared" si="274"/>
        <v/>
      </c>
      <c r="AX1007" s="625" t="b">
        <f t="shared" si="275"/>
        <v>0</v>
      </c>
      <c r="AY1007" s="7" t="str">
        <f t="shared" si="276"/>
        <v>FALSEFALSEFALSE</v>
      </c>
      <c r="AZ1007" s="626">
        <f t="shared" si="278"/>
        <v>0</v>
      </c>
      <c r="BA1007" s="627" t="str">
        <f t="shared" si="277"/>
        <v/>
      </c>
      <c r="BB1007" s="627">
        <f t="shared" si="279"/>
        <v>0</v>
      </c>
    </row>
    <row r="1008" spans="1:54">
      <c r="A1008" s="381">
        <v>951</v>
      </c>
      <c r="B1008" s="117"/>
      <c r="C1008" s="288"/>
      <c r="D1008" s="289"/>
      <c r="E1008" s="289"/>
      <c r="F1008" s="290"/>
      <c r="G1008" s="292"/>
      <c r="H1008" s="116"/>
      <c r="I1008" s="292"/>
      <c r="J1008" s="116"/>
      <c r="K1008" s="370"/>
      <c r="L1008" s="370"/>
      <c r="M1008" s="370"/>
      <c r="N1008" s="371"/>
      <c r="O1008" s="371"/>
      <c r="P1008" s="371"/>
      <c r="Q1008" s="371"/>
      <c r="R1008" s="371"/>
      <c r="S1008" s="371"/>
      <c r="T1008" s="443"/>
      <c r="U1008" s="539"/>
      <c r="V1008" s="117"/>
      <c r="W1008" s="118"/>
      <c r="X1008" s="119"/>
      <c r="Y1008" s="120"/>
      <c r="Z1008" s="122"/>
      <c r="AA1008" s="121"/>
      <c r="AB1008" s="443"/>
      <c r="AC1008" s="734"/>
      <c r="AD1008" s="372"/>
      <c r="AE1008" s="485"/>
      <c r="AF1008" s="373" t="str">
        <f t="shared" si="262"/>
        <v/>
      </c>
      <c r="AG1008" s="373" t="str">
        <f t="shared" si="263"/>
        <v/>
      </c>
      <c r="AH1008" s="374" t="str">
        <f t="shared" si="264"/>
        <v/>
      </c>
      <c r="AI1008" s="375" t="str">
        <f t="shared" si="265"/>
        <v/>
      </c>
      <c r="AJ1008" s="375" t="str">
        <f t="shared" si="266"/>
        <v/>
      </c>
      <c r="AK1008" s="375" t="str">
        <f t="shared" si="267"/>
        <v/>
      </c>
      <c r="AL1008" s="375" t="str">
        <f t="shared" si="268"/>
        <v/>
      </c>
      <c r="AM1008" s="375" t="str">
        <f t="shared" si="269"/>
        <v/>
      </c>
      <c r="AN1008" s="376" t="str">
        <f>IF(AF1008="","",IF(OR(AH1008="",AH1008="-"),"－",IF(OR(AM1008=8,AM1008=9),"",IF(OR(AJ1008=3,AJ1008=4,AJ1008=5,AJ1008=6),VLOOKUP(AH1008,INDEX((係数_バス貨物_ガソリン,係数_バス貨物_CNG,係数_バス貨物_軽油,係数_バス貨物_メタノール,係数_バス貨物_LPG),MATCH(AL1008,【参考】排出ガスレベル!$AI$4:$AI$671,1),1,AR1008):INDEX((係数_バス貨物_ガソリン,係数_バス貨物_CNG,係数_バス貨物_軽油,係数_バス貨物_メタノール,係数_バス貨物_LPG),MATCH(AL1008+1,【参考】排出ガスレベル!$AI$4:$AI$671,1)-1,5,AR1008),2,FALSE),IF(OR(AJ1008=1,AJ1008=2),VLOOKUP(AH1008,INDEX((係数_乗用_ガソリン,係数_乗用_CNG,係数_乗用_軽油,係数_乗用_メタノール,係数_乗用_LPG),1,1,AR1008):INDEX((係数_乗用_ガソリン,係数_乗用_CNG,係数_乗用_軽油,係数_乗用_メタノール,係数_乗用_LPG),125,5,AR1008),2,FALSE))))))</f>
        <v/>
      </c>
      <c r="AO1008" s="376" t="str">
        <f>IF(T1008="","",IF(OR(AH1008="",AH1008="-"),"－",IF(OR(AM1008=8,AM1008=9),"",IF(OR(AJ1008=3,AJ1008=4,AJ1008=5,AJ1008=6),VLOOKUP(AH1008,INDEX((係数_バス貨物_ガソリン,係数_バス貨物_CNG,係数_バス貨物_軽油,係数_バス貨物_メタノール,係数_バス貨物_LPG),MATCH(AL1008,【参考】排出ガスレベル!$AI$4:$AI$671,1),1,AR1008):INDEX((係数_バス貨物_ガソリン,係数_バス貨物_CNG,係数_バス貨物_軽油,係数_バス貨物_メタノール,係数_バス貨物_LPG),MATCH(AL1008+1,【参考】排出ガスレベル!$AI$4:$AI$671,1)-1,5,AR1008),3,FALSE),IF(OR(AJ1008=1,AJ1008=2),VLOOKUP(AH1008,INDEX((係数_乗用_ガソリン,係数_乗用_CNG,係数_乗用_軽油,係数_乗用_メタノール,係数_乗用_LPG),1,1,AR1008):INDEX((係数_乗用_ガソリン,係数_乗用_CNG,係数_乗用_軽油,係数_乗用_メタノール,係数_乗用_LPG),125,5,AR1008),3,FALSE))))))</f>
        <v/>
      </c>
      <c r="AP1008" s="375" t="str">
        <f t="shared" si="270"/>
        <v/>
      </c>
      <c r="AQ1008" s="444" t="str">
        <f t="shared" si="271"/>
        <v/>
      </c>
      <c r="AR1008" s="375" t="str">
        <f t="shared" si="272"/>
        <v/>
      </c>
      <c r="AS1008" s="377" t="str">
        <f t="shared" si="273"/>
        <v/>
      </c>
      <c r="AT1008" s="378" t="str">
        <f t="shared" si="274"/>
        <v/>
      </c>
      <c r="AX1008" s="625" t="b">
        <f t="shared" si="275"/>
        <v>0</v>
      </c>
      <c r="AY1008" s="7" t="str">
        <f t="shared" si="276"/>
        <v>FALSEFALSEFALSE</v>
      </c>
      <c r="AZ1008" s="626">
        <f t="shared" si="278"/>
        <v>0</v>
      </c>
      <c r="BA1008" s="627" t="str">
        <f t="shared" si="277"/>
        <v/>
      </c>
      <c r="BB1008" s="627">
        <f t="shared" si="279"/>
        <v>0</v>
      </c>
    </row>
    <row r="1009" spans="1:54">
      <c r="A1009" s="381">
        <v>952</v>
      </c>
      <c r="B1009" s="117"/>
      <c r="C1009" s="288"/>
      <c r="D1009" s="289"/>
      <c r="E1009" s="289"/>
      <c r="F1009" s="290"/>
      <c r="G1009" s="292"/>
      <c r="H1009" s="116"/>
      <c r="I1009" s="292"/>
      <c r="J1009" s="116"/>
      <c r="K1009" s="370"/>
      <c r="L1009" s="370"/>
      <c r="M1009" s="370"/>
      <c r="N1009" s="371"/>
      <c r="O1009" s="371"/>
      <c r="P1009" s="371"/>
      <c r="Q1009" s="371"/>
      <c r="R1009" s="371"/>
      <c r="S1009" s="371"/>
      <c r="T1009" s="443"/>
      <c r="U1009" s="539"/>
      <c r="V1009" s="117"/>
      <c r="W1009" s="118"/>
      <c r="X1009" s="119"/>
      <c r="Y1009" s="120"/>
      <c r="Z1009" s="122"/>
      <c r="AA1009" s="121"/>
      <c r="AB1009" s="443"/>
      <c r="AC1009" s="734"/>
      <c r="AD1009" s="372"/>
      <c r="AE1009" s="485"/>
      <c r="AF1009" s="373" t="str">
        <f t="shared" si="262"/>
        <v/>
      </c>
      <c r="AG1009" s="373" t="str">
        <f t="shared" si="263"/>
        <v/>
      </c>
      <c r="AH1009" s="374" t="str">
        <f t="shared" si="264"/>
        <v/>
      </c>
      <c r="AI1009" s="375" t="str">
        <f t="shared" si="265"/>
        <v/>
      </c>
      <c r="AJ1009" s="375" t="str">
        <f t="shared" si="266"/>
        <v/>
      </c>
      <c r="AK1009" s="375" t="str">
        <f t="shared" si="267"/>
        <v/>
      </c>
      <c r="AL1009" s="375" t="str">
        <f t="shared" si="268"/>
        <v/>
      </c>
      <c r="AM1009" s="375" t="str">
        <f t="shared" si="269"/>
        <v/>
      </c>
      <c r="AN1009" s="376" t="str">
        <f>IF(AF1009="","",IF(OR(AH1009="",AH1009="-"),"－",IF(OR(AM1009=8,AM1009=9),"",IF(OR(AJ1009=3,AJ1009=4,AJ1009=5,AJ1009=6),VLOOKUP(AH1009,INDEX((係数_バス貨物_ガソリン,係数_バス貨物_CNG,係数_バス貨物_軽油,係数_バス貨物_メタノール,係数_バス貨物_LPG),MATCH(AL1009,【参考】排出ガスレベル!$AI$4:$AI$671,1),1,AR1009):INDEX((係数_バス貨物_ガソリン,係数_バス貨物_CNG,係数_バス貨物_軽油,係数_バス貨物_メタノール,係数_バス貨物_LPG),MATCH(AL1009+1,【参考】排出ガスレベル!$AI$4:$AI$671,1)-1,5,AR1009),2,FALSE),IF(OR(AJ1009=1,AJ1009=2),VLOOKUP(AH1009,INDEX((係数_乗用_ガソリン,係数_乗用_CNG,係数_乗用_軽油,係数_乗用_メタノール,係数_乗用_LPG),1,1,AR1009):INDEX((係数_乗用_ガソリン,係数_乗用_CNG,係数_乗用_軽油,係数_乗用_メタノール,係数_乗用_LPG),125,5,AR1009),2,FALSE))))))</f>
        <v/>
      </c>
      <c r="AO1009" s="376" t="str">
        <f>IF(T1009="","",IF(OR(AH1009="",AH1009="-"),"－",IF(OR(AM1009=8,AM1009=9),"",IF(OR(AJ1009=3,AJ1009=4,AJ1009=5,AJ1009=6),VLOOKUP(AH1009,INDEX((係数_バス貨物_ガソリン,係数_バス貨物_CNG,係数_バス貨物_軽油,係数_バス貨物_メタノール,係数_バス貨物_LPG),MATCH(AL1009,【参考】排出ガスレベル!$AI$4:$AI$671,1),1,AR1009):INDEX((係数_バス貨物_ガソリン,係数_バス貨物_CNG,係数_バス貨物_軽油,係数_バス貨物_メタノール,係数_バス貨物_LPG),MATCH(AL1009+1,【参考】排出ガスレベル!$AI$4:$AI$671,1)-1,5,AR1009),3,FALSE),IF(OR(AJ1009=1,AJ1009=2),VLOOKUP(AH1009,INDEX((係数_乗用_ガソリン,係数_乗用_CNG,係数_乗用_軽油,係数_乗用_メタノール,係数_乗用_LPG),1,1,AR1009):INDEX((係数_乗用_ガソリン,係数_乗用_CNG,係数_乗用_軽油,係数_乗用_メタノール,係数_乗用_LPG),125,5,AR1009),3,FALSE))))))</f>
        <v/>
      </c>
      <c r="AP1009" s="375" t="str">
        <f t="shared" si="270"/>
        <v/>
      </c>
      <c r="AQ1009" s="444" t="str">
        <f t="shared" si="271"/>
        <v/>
      </c>
      <c r="AR1009" s="375" t="str">
        <f t="shared" si="272"/>
        <v/>
      </c>
      <c r="AS1009" s="377" t="str">
        <f t="shared" si="273"/>
        <v/>
      </c>
      <c r="AT1009" s="378" t="str">
        <f t="shared" si="274"/>
        <v/>
      </c>
      <c r="AX1009" s="625" t="b">
        <f t="shared" si="275"/>
        <v>0</v>
      </c>
      <c r="AY1009" s="7" t="str">
        <f t="shared" si="276"/>
        <v>FALSEFALSEFALSE</v>
      </c>
      <c r="AZ1009" s="626">
        <f t="shared" si="278"/>
        <v>0</v>
      </c>
      <c r="BA1009" s="627" t="str">
        <f t="shared" si="277"/>
        <v/>
      </c>
      <c r="BB1009" s="627">
        <f t="shared" si="279"/>
        <v>0</v>
      </c>
    </row>
    <row r="1010" spans="1:54">
      <c r="A1010" s="381">
        <v>953</v>
      </c>
      <c r="B1010" s="117"/>
      <c r="C1010" s="288"/>
      <c r="D1010" s="289"/>
      <c r="E1010" s="289"/>
      <c r="F1010" s="290"/>
      <c r="G1010" s="292"/>
      <c r="H1010" s="116"/>
      <c r="I1010" s="292"/>
      <c r="J1010" s="116"/>
      <c r="K1010" s="370"/>
      <c r="L1010" s="370"/>
      <c r="M1010" s="370"/>
      <c r="N1010" s="371"/>
      <c r="O1010" s="371"/>
      <c r="P1010" s="371"/>
      <c r="Q1010" s="371"/>
      <c r="R1010" s="371"/>
      <c r="S1010" s="371"/>
      <c r="T1010" s="443"/>
      <c r="U1010" s="539"/>
      <c r="V1010" s="117"/>
      <c r="W1010" s="118"/>
      <c r="X1010" s="119"/>
      <c r="Y1010" s="120"/>
      <c r="Z1010" s="122"/>
      <c r="AA1010" s="121"/>
      <c r="AB1010" s="443"/>
      <c r="AC1010" s="734"/>
      <c r="AD1010" s="372"/>
      <c r="AE1010" s="485"/>
      <c r="AF1010" s="373" t="str">
        <f t="shared" si="262"/>
        <v/>
      </c>
      <c r="AG1010" s="373" t="str">
        <f t="shared" si="263"/>
        <v/>
      </c>
      <c r="AH1010" s="374" t="str">
        <f t="shared" si="264"/>
        <v/>
      </c>
      <c r="AI1010" s="375" t="str">
        <f t="shared" si="265"/>
        <v/>
      </c>
      <c r="AJ1010" s="375" t="str">
        <f t="shared" si="266"/>
        <v/>
      </c>
      <c r="AK1010" s="375" t="str">
        <f t="shared" si="267"/>
        <v/>
      </c>
      <c r="AL1010" s="375" t="str">
        <f t="shared" si="268"/>
        <v/>
      </c>
      <c r="AM1010" s="375" t="str">
        <f t="shared" si="269"/>
        <v/>
      </c>
      <c r="AN1010" s="376" t="str">
        <f>IF(AF1010="","",IF(OR(AH1010="",AH1010="-"),"－",IF(OR(AM1010=8,AM1010=9),"",IF(OR(AJ1010=3,AJ1010=4,AJ1010=5,AJ1010=6),VLOOKUP(AH1010,INDEX((係数_バス貨物_ガソリン,係数_バス貨物_CNG,係数_バス貨物_軽油,係数_バス貨物_メタノール,係数_バス貨物_LPG),MATCH(AL1010,【参考】排出ガスレベル!$AI$4:$AI$671,1),1,AR1010):INDEX((係数_バス貨物_ガソリン,係数_バス貨物_CNG,係数_バス貨物_軽油,係数_バス貨物_メタノール,係数_バス貨物_LPG),MATCH(AL1010+1,【参考】排出ガスレベル!$AI$4:$AI$671,1)-1,5,AR1010),2,FALSE),IF(OR(AJ1010=1,AJ1010=2),VLOOKUP(AH1010,INDEX((係数_乗用_ガソリン,係数_乗用_CNG,係数_乗用_軽油,係数_乗用_メタノール,係数_乗用_LPG),1,1,AR1010):INDEX((係数_乗用_ガソリン,係数_乗用_CNG,係数_乗用_軽油,係数_乗用_メタノール,係数_乗用_LPG),125,5,AR1010),2,FALSE))))))</f>
        <v/>
      </c>
      <c r="AO1010" s="376" t="str">
        <f>IF(T1010="","",IF(OR(AH1010="",AH1010="-"),"－",IF(OR(AM1010=8,AM1010=9),"",IF(OR(AJ1010=3,AJ1010=4,AJ1010=5,AJ1010=6),VLOOKUP(AH1010,INDEX((係数_バス貨物_ガソリン,係数_バス貨物_CNG,係数_バス貨物_軽油,係数_バス貨物_メタノール,係数_バス貨物_LPG),MATCH(AL1010,【参考】排出ガスレベル!$AI$4:$AI$671,1),1,AR1010):INDEX((係数_バス貨物_ガソリン,係数_バス貨物_CNG,係数_バス貨物_軽油,係数_バス貨物_メタノール,係数_バス貨物_LPG),MATCH(AL1010+1,【参考】排出ガスレベル!$AI$4:$AI$671,1)-1,5,AR1010),3,FALSE),IF(OR(AJ1010=1,AJ1010=2),VLOOKUP(AH1010,INDEX((係数_乗用_ガソリン,係数_乗用_CNG,係数_乗用_軽油,係数_乗用_メタノール,係数_乗用_LPG),1,1,AR1010):INDEX((係数_乗用_ガソリン,係数_乗用_CNG,係数_乗用_軽油,係数_乗用_メタノール,係数_乗用_LPG),125,5,AR1010),3,FALSE))))))</f>
        <v/>
      </c>
      <c r="AP1010" s="375" t="str">
        <f t="shared" si="270"/>
        <v/>
      </c>
      <c r="AQ1010" s="444" t="str">
        <f t="shared" si="271"/>
        <v/>
      </c>
      <c r="AR1010" s="375" t="str">
        <f t="shared" si="272"/>
        <v/>
      </c>
      <c r="AS1010" s="377" t="str">
        <f t="shared" si="273"/>
        <v/>
      </c>
      <c r="AT1010" s="378" t="str">
        <f t="shared" si="274"/>
        <v/>
      </c>
      <c r="AX1010" s="625" t="b">
        <f t="shared" si="275"/>
        <v>0</v>
      </c>
      <c r="AY1010" s="7" t="str">
        <f t="shared" si="276"/>
        <v>FALSEFALSEFALSE</v>
      </c>
      <c r="AZ1010" s="626">
        <f t="shared" si="278"/>
        <v>0</v>
      </c>
      <c r="BA1010" s="627" t="str">
        <f t="shared" si="277"/>
        <v/>
      </c>
      <c r="BB1010" s="627">
        <f t="shared" si="279"/>
        <v>0</v>
      </c>
    </row>
    <row r="1011" spans="1:54">
      <c r="A1011" s="381">
        <v>954</v>
      </c>
      <c r="B1011" s="117"/>
      <c r="C1011" s="288"/>
      <c r="D1011" s="289"/>
      <c r="E1011" s="289"/>
      <c r="F1011" s="290"/>
      <c r="G1011" s="292"/>
      <c r="H1011" s="116"/>
      <c r="I1011" s="292"/>
      <c r="J1011" s="116"/>
      <c r="K1011" s="370"/>
      <c r="L1011" s="370"/>
      <c r="M1011" s="370"/>
      <c r="N1011" s="371"/>
      <c r="O1011" s="371"/>
      <c r="P1011" s="371"/>
      <c r="Q1011" s="371"/>
      <c r="R1011" s="371"/>
      <c r="S1011" s="371"/>
      <c r="T1011" s="443"/>
      <c r="U1011" s="539"/>
      <c r="V1011" s="117"/>
      <c r="W1011" s="118"/>
      <c r="X1011" s="119"/>
      <c r="Y1011" s="120"/>
      <c r="Z1011" s="122"/>
      <c r="AA1011" s="121"/>
      <c r="AB1011" s="443"/>
      <c r="AC1011" s="734"/>
      <c r="AD1011" s="372"/>
      <c r="AE1011" s="485"/>
      <c r="AF1011" s="373" t="str">
        <f t="shared" si="262"/>
        <v/>
      </c>
      <c r="AG1011" s="373" t="str">
        <f t="shared" si="263"/>
        <v/>
      </c>
      <c r="AH1011" s="374" t="str">
        <f t="shared" si="264"/>
        <v/>
      </c>
      <c r="AI1011" s="375" t="str">
        <f t="shared" si="265"/>
        <v/>
      </c>
      <c r="AJ1011" s="375" t="str">
        <f t="shared" si="266"/>
        <v/>
      </c>
      <c r="AK1011" s="375" t="str">
        <f t="shared" si="267"/>
        <v/>
      </c>
      <c r="AL1011" s="375" t="str">
        <f t="shared" si="268"/>
        <v/>
      </c>
      <c r="AM1011" s="375" t="str">
        <f t="shared" si="269"/>
        <v/>
      </c>
      <c r="AN1011" s="376" t="str">
        <f>IF(AF1011="","",IF(OR(AH1011="",AH1011="-"),"－",IF(OR(AM1011=8,AM1011=9),"",IF(OR(AJ1011=3,AJ1011=4,AJ1011=5,AJ1011=6),VLOOKUP(AH1011,INDEX((係数_バス貨物_ガソリン,係数_バス貨物_CNG,係数_バス貨物_軽油,係数_バス貨物_メタノール,係数_バス貨物_LPG),MATCH(AL1011,【参考】排出ガスレベル!$AI$4:$AI$671,1),1,AR1011):INDEX((係数_バス貨物_ガソリン,係数_バス貨物_CNG,係数_バス貨物_軽油,係数_バス貨物_メタノール,係数_バス貨物_LPG),MATCH(AL1011+1,【参考】排出ガスレベル!$AI$4:$AI$671,1)-1,5,AR1011),2,FALSE),IF(OR(AJ1011=1,AJ1011=2),VLOOKUP(AH1011,INDEX((係数_乗用_ガソリン,係数_乗用_CNG,係数_乗用_軽油,係数_乗用_メタノール,係数_乗用_LPG),1,1,AR1011):INDEX((係数_乗用_ガソリン,係数_乗用_CNG,係数_乗用_軽油,係数_乗用_メタノール,係数_乗用_LPG),125,5,AR1011),2,FALSE))))))</f>
        <v/>
      </c>
      <c r="AO1011" s="376" t="str">
        <f>IF(T1011="","",IF(OR(AH1011="",AH1011="-"),"－",IF(OR(AM1011=8,AM1011=9),"",IF(OR(AJ1011=3,AJ1011=4,AJ1011=5,AJ1011=6),VLOOKUP(AH1011,INDEX((係数_バス貨物_ガソリン,係数_バス貨物_CNG,係数_バス貨物_軽油,係数_バス貨物_メタノール,係数_バス貨物_LPG),MATCH(AL1011,【参考】排出ガスレベル!$AI$4:$AI$671,1),1,AR1011):INDEX((係数_バス貨物_ガソリン,係数_バス貨物_CNG,係数_バス貨物_軽油,係数_バス貨物_メタノール,係数_バス貨物_LPG),MATCH(AL1011+1,【参考】排出ガスレベル!$AI$4:$AI$671,1)-1,5,AR1011),3,FALSE),IF(OR(AJ1011=1,AJ1011=2),VLOOKUP(AH1011,INDEX((係数_乗用_ガソリン,係数_乗用_CNG,係数_乗用_軽油,係数_乗用_メタノール,係数_乗用_LPG),1,1,AR1011):INDEX((係数_乗用_ガソリン,係数_乗用_CNG,係数_乗用_軽油,係数_乗用_メタノール,係数_乗用_LPG),125,5,AR1011),3,FALSE))))))</f>
        <v/>
      </c>
      <c r="AP1011" s="375" t="str">
        <f t="shared" si="270"/>
        <v/>
      </c>
      <c r="AQ1011" s="444" t="str">
        <f t="shared" si="271"/>
        <v/>
      </c>
      <c r="AR1011" s="375" t="str">
        <f t="shared" si="272"/>
        <v/>
      </c>
      <c r="AS1011" s="377" t="str">
        <f t="shared" si="273"/>
        <v/>
      </c>
      <c r="AT1011" s="378" t="str">
        <f t="shared" si="274"/>
        <v/>
      </c>
      <c r="AX1011" s="625" t="b">
        <f t="shared" si="275"/>
        <v>0</v>
      </c>
      <c r="AY1011" s="7" t="str">
        <f t="shared" si="276"/>
        <v>FALSEFALSEFALSE</v>
      </c>
      <c r="AZ1011" s="626">
        <f t="shared" si="278"/>
        <v>0</v>
      </c>
      <c r="BA1011" s="627" t="str">
        <f t="shared" si="277"/>
        <v/>
      </c>
      <c r="BB1011" s="627">
        <f t="shared" si="279"/>
        <v>0</v>
      </c>
    </row>
    <row r="1012" spans="1:54">
      <c r="A1012" s="381">
        <v>955</v>
      </c>
      <c r="B1012" s="117"/>
      <c r="C1012" s="288"/>
      <c r="D1012" s="289"/>
      <c r="E1012" s="289"/>
      <c r="F1012" s="290"/>
      <c r="G1012" s="292"/>
      <c r="H1012" s="116"/>
      <c r="I1012" s="292"/>
      <c r="J1012" s="116"/>
      <c r="K1012" s="370"/>
      <c r="L1012" s="370"/>
      <c r="M1012" s="370"/>
      <c r="N1012" s="371"/>
      <c r="O1012" s="371"/>
      <c r="P1012" s="371"/>
      <c r="Q1012" s="371"/>
      <c r="R1012" s="371"/>
      <c r="S1012" s="371"/>
      <c r="T1012" s="443"/>
      <c r="U1012" s="539"/>
      <c r="V1012" s="117"/>
      <c r="W1012" s="118"/>
      <c r="X1012" s="119"/>
      <c r="Y1012" s="120"/>
      <c r="Z1012" s="122"/>
      <c r="AA1012" s="121"/>
      <c r="AB1012" s="443"/>
      <c r="AC1012" s="734"/>
      <c r="AD1012" s="372"/>
      <c r="AE1012" s="485"/>
      <c r="AF1012" s="373" t="str">
        <f t="shared" si="262"/>
        <v/>
      </c>
      <c r="AG1012" s="373" t="str">
        <f t="shared" si="263"/>
        <v/>
      </c>
      <c r="AH1012" s="374" t="str">
        <f t="shared" si="264"/>
        <v/>
      </c>
      <c r="AI1012" s="375" t="str">
        <f t="shared" si="265"/>
        <v/>
      </c>
      <c r="AJ1012" s="375" t="str">
        <f t="shared" si="266"/>
        <v/>
      </c>
      <c r="AK1012" s="375" t="str">
        <f t="shared" si="267"/>
        <v/>
      </c>
      <c r="AL1012" s="375" t="str">
        <f t="shared" si="268"/>
        <v/>
      </c>
      <c r="AM1012" s="375" t="str">
        <f t="shared" si="269"/>
        <v/>
      </c>
      <c r="AN1012" s="376" t="str">
        <f>IF(AF1012="","",IF(OR(AH1012="",AH1012="-"),"－",IF(OR(AM1012=8,AM1012=9),"",IF(OR(AJ1012=3,AJ1012=4,AJ1012=5,AJ1012=6),VLOOKUP(AH1012,INDEX((係数_バス貨物_ガソリン,係数_バス貨物_CNG,係数_バス貨物_軽油,係数_バス貨物_メタノール,係数_バス貨物_LPG),MATCH(AL1012,【参考】排出ガスレベル!$AI$4:$AI$671,1),1,AR1012):INDEX((係数_バス貨物_ガソリン,係数_バス貨物_CNG,係数_バス貨物_軽油,係数_バス貨物_メタノール,係数_バス貨物_LPG),MATCH(AL1012+1,【参考】排出ガスレベル!$AI$4:$AI$671,1)-1,5,AR1012),2,FALSE),IF(OR(AJ1012=1,AJ1012=2),VLOOKUP(AH1012,INDEX((係数_乗用_ガソリン,係数_乗用_CNG,係数_乗用_軽油,係数_乗用_メタノール,係数_乗用_LPG),1,1,AR1012):INDEX((係数_乗用_ガソリン,係数_乗用_CNG,係数_乗用_軽油,係数_乗用_メタノール,係数_乗用_LPG),125,5,AR1012),2,FALSE))))))</f>
        <v/>
      </c>
      <c r="AO1012" s="376" t="str">
        <f>IF(T1012="","",IF(OR(AH1012="",AH1012="-"),"－",IF(OR(AM1012=8,AM1012=9),"",IF(OR(AJ1012=3,AJ1012=4,AJ1012=5,AJ1012=6),VLOOKUP(AH1012,INDEX((係数_バス貨物_ガソリン,係数_バス貨物_CNG,係数_バス貨物_軽油,係数_バス貨物_メタノール,係数_バス貨物_LPG),MATCH(AL1012,【参考】排出ガスレベル!$AI$4:$AI$671,1),1,AR1012):INDEX((係数_バス貨物_ガソリン,係数_バス貨物_CNG,係数_バス貨物_軽油,係数_バス貨物_メタノール,係数_バス貨物_LPG),MATCH(AL1012+1,【参考】排出ガスレベル!$AI$4:$AI$671,1)-1,5,AR1012),3,FALSE),IF(OR(AJ1012=1,AJ1012=2),VLOOKUP(AH1012,INDEX((係数_乗用_ガソリン,係数_乗用_CNG,係数_乗用_軽油,係数_乗用_メタノール,係数_乗用_LPG),1,1,AR1012):INDEX((係数_乗用_ガソリン,係数_乗用_CNG,係数_乗用_軽油,係数_乗用_メタノール,係数_乗用_LPG),125,5,AR1012),3,FALSE))))))</f>
        <v/>
      </c>
      <c r="AP1012" s="375" t="str">
        <f t="shared" si="270"/>
        <v/>
      </c>
      <c r="AQ1012" s="444" t="str">
        <f t="shared" si="271"/>
        <v/>
      </c>
      <c r="AR1012" s="375" t="str">
        <f t="shared" si="272"/>
        <v/>
      </c>
      <c r="AS1012" s="377" t="str">
        <f t="shared" si="273"/>
        <v/>
      </c>
      <c r="AT1012" s="378" t="str">
        <f t="shared" si="274"/>
        <v/>
      </c>
      <c r="AX1012" s="625" t="b">
        <f t="shared" si="275"/>
        <v>0</v>
      </c>
      <c r="AY1012" s="7" t="str">
        <f t="shared" si="276"/>
        <v>FALSEFALSEFALSE</v>
      </c>
      <c r="AZ1012" s="626">
        <f t="shared" si="278"/>
        <v>0</v>
      </c>
      <c r="BA1012" s="627" t="str">
        <f t="shared" si="277"/>
        <v/>
      </c>
      <c r="BB1012" s="627">
        <f t="shared" si="279"/>
        <v>0</v>
      </c>
    </row>
    <row r="1013" spans="1:54">
      <c r="A1013" s="381">
        <v>956</v>
      </c>
      <c r="B1013" s="117"/>
      <c r="C1013" s="288"/>
      <c r="D1013" s="289"/>
      <c r="E1013" s="289"/>
      <c r="F1013" s="290"/>
      <c r="G1013" s="292"/>
      <c r="H1013" s="116"/>
      <c r="I1013" s="292"/>
      <c r="J1013" s="116"/>
      <c r="K1013" s="370"/>
      <c r="L1013" s="370"/>
      <c r="M1013" s="370"/>
      <c r="N1013" s="371"/>
      <c r="O1013" s="371"/>
      <c r="P1013" s="371"/>
      <c r="Q1013" s="371"/>
      <c r="R1013" s="371"/>
      <c r="S1013" s="371"/>
      <c r="T1013" s="443"/>
      <c r="U1013" s="539"/>
      <c r="V1013" s="117"/>
      <c r="W1013" s="118"/>
      <c r="X1013" s="119"/>
      <c r="Y1013" s="120"/>
      <c r="Z1013" s="122"/>
      <c r="AA1013" s="121"/>
      <c r="AB1013" s="443"/>
      <c r="AC1013" s="734"/>
      <c r="AD1013" s="372"/>
      <c r="AE1013" s="485"/>
      <c r="AF1013" s="373" t="str">
        <f t="shared" si="262"/>
        <v/>
      </c>
      <c r="AG1013" s="373" t="str">
        <f t="shared" si="263"/>
        <v/>
      </c>
      <c r="AH1013" s="374" t="str">
        <f t="shared" si="264"/>
        <v/>
      </c>
      <c r="AI1013" s="375" t="str">
        <f t="shared" si="265"/>
        <v/>
      </c>
      <c r="AJ1013" s="375" t="str">
        <f t="shared" si="266"/>
        <v/>
      </c>
      <c r="AK1013" s="375" t="str">
        <f t="shared" si="267"/>
        <v/>
      </c>
      <c r="AL1013" s="375" t="str">
        <f t="shared" si="268"/>
        <v/>
      </c>
      <c r="AM1013" s="375" t="str">
        <f t="shared" si="269"/>
        <v/>
      </c>
      <c r="AN1013" s="376" t="str">
        <f>IF(AF1013="","",IF(OR(AH1013="",AH1013="-"),"－",IF(OR(AM1013=8,AM1013=9),"",IF(OR(AJ1013=3,AJ1013=4,AJ1013=5,AJ1013=6),VLOOKUP(AH1013,INDEX((係数_バス貨物_ガソリン,係数_バス貨物_CNG,係数_バス貨物_軽油,係数_バス貨物_メタノール,係数_バス貨物_LPG),MATCH(AL1013,【参考】排出ガスレベル!$AI$4:$AI$671,1),1,AR1013):INDEX((係数_バス貨物_ガソリン,係数_バス貨物_CNG,係数_バス貨物_軽油,係数_バス貨物_メタノール,係数_バス貨物_LPG),MATCH(AL1013+1,【参考】排出ガスレベル!$AI$4:$AI$671,1)-1,5,AR1013),2,FALSE),IF(OR(AJ1013=1,AJ1013=2),VLOOKUP(AH1013,INDEX((係数_乗用_ガソリン,係数_乗用_CNG,係数_乗用_軽油,係数_乗用_メタノール,係数_乗用_LPG),1,1,AR1013):INDEX((係数_乗用_ガソリン,係数_乗用_CNG,係数_乗用_軽油,係数_乗用_メタノール,係数_乗用_LPG),125,5,AR1013),2,FALSE))))))</f>
        <v/>
      </c>
      <c r="AO1013" s="376" t="str">
        <f>IF(T1013="","",IF(OR(AH1013="",AH1013="-"),"－",IF(OR(AM1013=8,AM1013=9),"",IF(OR(AJ1013=3,AJ1013=4,AJ1013=5,AJ1013=6),VLOOKUP(AH1013,INDEX((係数_バス貨物_ガソリン,係数_バス貨物_CNG,係数_バス貨物_軽油,係数_バス貨物_メタノール,係数_バス貨物_LPG),MATCH(AL1013,【参考】排出ガスレベル!$AI$4:$AI$671,1),1,AR1013):INDEX((係数_バス貨物_ガソリン,係数_バス貨物_CNG,係数_バス貨物_軽油,係数_バス貨物_メタノール,係数_バス貨物_LPG),MATCH(AL1013+1,【参考】排出ガスレベル!$AI$4:$AI$671,1)-1,5,AR1013),3,FALSE),IF(OR(AJ1013=1,AJ1013=2),VLOOKUP(AH1013,INDEX((係数_乗用_ガソリン,係数_乗用_CNG,係数_乗用_軽油,係数_乗用_メタノール,係数_乗用_LPG),1,1,AR1013):INDEX((係数_乗用_ガソリン,係数_乗用_CNG,係数_乗用_軽油,係数_乗用_メタノール,係数_乗用_LPG),125,5,AR1013),3,FALSE))))))</f>
        <v/>
      </c>
      <c r="AP1013" s="375" t="str">
        <f t="shared" si="270"/>
        <v/>
      </c>
      <c r="AQ1013" s="444" t="str">
        <f t="shared" si="271"/>
        <v/>
      </c>
      <c r="AR1013" s="375" t="str">
        <f t="shared" si="272"/>
        <v/>
      </c>
      <c r="AS1013" s="377" t="str">
        <f t="shared" si="273"/>
        <v/>
      </c>
      <c r="AT1013" s="378" t="str">
        <f t="shared" si="274"/>
        <v/>
      </c>
      <c r="AX1013" s="625" t="b">
        <f t="shared" si="275"/>
        <v>0</v>
      </c>
      <c r="AY1013" s="7" t="str">
        <f t="shared" si="276"/>
        <v>FALSEFALSEFALSE</v>
      </c>
      <c r="AZ1013" s="626">
        <f t="shared" si="278"/>
        <v>0</v>
      </c>
      <c r="BA1013" s="627" t="str">
        <f t="shared" si="277"/>
        <v/>
      </c>
      <c r="BB1013" s="627">
        <f t="shared" si="279"/>
        <v>0</v>
      </c>
    </row>
    <row r="1014" spans="1:54">
      <c r="A1014" s="381">
        <v>957</v>
      </c>
      <c r="B1014" s="117"/>
      <c r="C1014" s="288"/>
      <c r="D1014" s="289"/>
      <c r="E1014" s="289"/>
      <c r="F1014" s="290"/>
      <c r="G1014" s="292"/>
      <c r="H1014" s="116"/>
      <c r="I1014" s="292"/>
      <c r="J1014" s="116"/>
      <c r="K1014" s="370"/>
      <c r="L1014" s="370"/>
      <c r="M1014" s="370"/>
      <c r="N1014" s="371"/>
      <c r="O1014" s="371"/>
      <c r="P1014" s="371"/>
      <c r="Q1014" s="371"/>
      <c r="R1014" s="371"/>
      <c r="S1014" s="371"/>
      <c r="T1014" s="443"/>
      <c r="U1014" s="539"/>
      <c r="V1014" s="117"/>
      <c r="W1014" s="118"/>
      <c r="X1014" s="119"/>
      <c r="Y1014" s="120"/>
      <c r="Z1014" s="122"/>
      <c r="AA1014" s="121"/>
      <c r="AB1014" s="443"/>
      <c r="AC1014" s="734"/>
      <c r="AD1014" s="372"/>
      <c r="AE1014" s="485"/>
      <c r="AF1014" s="373" t="str">
        <f t="shared" si="262"/>
        <v/>
      </c>
      <c r="AG1014" s="373" t="str">
        <f t="shared" si="263"/>
        <v/>
      </c>
      <c r="AH1014" s="374" t="str">
        <f t="shared" si="264"/>
        <v/>
      </c>
      <c r="AI1014" s="375" t="str">
        <f t="shared" si="265"/>
        <v/>
      </c>
      <c r="AJ1014" s="375" t="str">
        <f t="shared" si="266"/>
        <v/>
      </c>
      <c r="AK1014" s="375" t="str">
        <f t="shared" si="267"/>
        <v/>
      </c>
      <c r="AL1014" s="375" t="str">
        <f t="shared" si="268"/>
        <v/>
      </c>
      <c r="AM1014" s="375" t="str">
        <f t="shared" si="269"/>
        <v/>
      </c>
      <c r="AN1014" s="376" t="str">
        <f>IF(AF1014="","",IF(OR(AH1014="",AH1014="-"),"－",IF(OR(AM1014=8,AM1014=9),"",IF(OR(AJ1014=3,AJ1014=4,AJ1014=5,AJ1014=6),VLOOKUP(AH1014,INDEX((係数_バス貨物_ガソリン,係数_バス貨物_CNG,係数_バス貨物_軽油,係数_バス貨物_メタノール,係数_バス貨物_LPG),MATCH(AL1014,【参考】排出ガスレベル!$AI$4:$AI$671,1),1,AR1014):INDEX((係数_バス貨物_ガソリン,係数_バス貨物_CNG,係数_バス貨物_軽油,係数_バス貨物_メタノール,係数_バス貨物_LPG),MATCH(AL1014+1,【参考】排出ガスレベル!$AI$4:$AI$671,1)-1,5,AR1014),2,FALSE),IF(OR(AJ1014=1,AJ1014=2),VLOOKUP(AH1014,INDEX((係数_乗用_ガソリン,係数_乗用_CNG,係数_乗用_軽油,係数_乗用_メタノール,係数_乗用_LPG),1,1,AR1014):INDEX((係数_乗用_ガソリン,係数_乗用_CNG,係数_乗用_軽油,係数_乗用_メタノール,係数_乗用_LPG),125,5,AR1014),2,FALSE))))))</f>
        <v/>
      </c>
      <c r="AO1014" s="376" t="str">
        <f>IF(T1014="","",IF(OR(AH1014="",AH1014="-"),"－",IF(OR(AM1014=8,AM1014=9),"",IF(OR(AJ1014=3,AJ1014=4,AJ1014=5,AJ1014=6),VLOOKUP(AH1014,INDEX((係数_バス貨物_ガソリン,係数_バス貨物_CNG,係数_バス貨物_軽油,係数_バス貨物_メタノール,係数_バス貨物_LPG),MATCH(AL1014,【参考】排出ガスレベル!$AI$4:$AI$671,1),1,AR1014):INDEX((係数_バス貨物_ガソリン,係数_バス貨物_CNG,係数_バス貨物_軽油,係数_バス貨物_メタノール,係数_バス貨物_LPG),MATCH(AL1014+1,【参考】排出ガスレベル!$AI$4:$AI$671,1)-1,5,AR1014),3,FALSE),IF(OR(AJ1014=1,AJ1014=2),VLOOKUP(AH1014,INDEX((係数_乗用_ガソリン,係数_乗用_CNG,係数_乗用_軽油,係数_乗用_メタノール,係数_乗用_LPG),1,1,AR1014):INDEX((係数_乗用_ガソリン,係数_乗用_CNG,係数_乗用_軽油,係数_乗用_メタノール,係数_乗用_LPG),125,5,AR1014),3,FALSE))))))</f>
        <v/>
      </c>
      <c r="AP1014" s="375" t="str">
        <f t="shared" si="270"/>
        <v/>
      </c>
      <c r="AQ1014" s="444" t="str">
        <f t="shared" si="271"/>
        <v/>
      </c>
      <c r="AR1014" s="375" t="str">
        <f t="shared" si="272"/>
        <v/>
      </c>
      <c r="AS1014" s="377" t="str">
        <f t="shared" si="273"/>
        <v/>
      </c>
      <c r="AT1014" s="378" t="str">
        <f t="shared" si="274"/>
        <v/>
      </c>
      <c r="AX1014" s="625" t="b">
        <f t="shared" si="275"/>
        <v>0</v>
      </c>
      <c r="AY1014" s="7" t="str">
        <f t="shared" si="276"/>
        <v>FALSEFALSEFALSE</v>
      </c>
      <c r="AZ1014" s="626">
        <f t="shared" si="278"/>
        <v>0</v>
      </c>
      <c r="BA1014" s="627" t="str">
        <f t="shared" si="277"/>
        <v/>
      </c>
      <c r="BB1014" s="627">
        <f t="shared" si="279"/>
        <v>0</v>
      </c>
    </row>
    <row r="1015" spans="1:54">
      <c r="A1015" s="381">
        <v>958</v>
      </c>
      <c r="B1015" s="117"/>
      <c r="C1015" s="288"/>
      <c r="D1015" s="289"/>
      <c r="E1015" s="289"/>
      <c r="F1015" s="290"/>
      <c r="G1015" s="292"/>
      <c r="H1015" s="116"/>
      <c r="I1015" s="292"/>
      <c r="J1015" s="116"/>
      <c r="K1015" s="370"/>
      <c r="L1015" s="370"/>
      <c r="M1015" s="370"/>
      <c r="N1015" s="371"/>
      <c r="O1015" s="371"/>
      <c r="P1015" s="371"/>
      <c r="Q1015" s="371"/>
      <c r="R1015" s="371"/>
      <c r="S1015" s="371"/>
      <c r="T1015" s="443"/>
      <c r="U1015" s="539"/>
      <c r="V1015" s="117"/>
      <c r="W1015" s="118"/>
      <c r="X1015" s="119"/>
      <c r="Y1015" s="120"/>
      <c r="Z1015" s="122"/>
      <c r="AA1015" s="121"/>
      <c r="AB1015" s="443"/>
      <c r="AC1015" s="734"/>
      <c r="AD1015" s="372"/>
      <c r="AE1015" s="485"/>
      <c r="AF1015" s="373" t="str">
        <f t="shared" si="262"/>
        <v/>
      </c>
      <c r="AG1015" s="373" t="str">
        <f t="shared" si="263"/>
        <v/>
      </c>
      <c r="AH1015" s="374" t="str">
        <f t="shared" si="264"/>
        <v/>
      </c>
      <c r="AI1015" s="375" t="str">
        <f t="shared" si="265"/>
        <v/>
      </c>
      <c r="AJ1015" s="375" t="str">
        <f t="shared" si="266"/>
        <v/>
      </c>
      <c r="AK1015" s="375" t="str">
        <f t="shared" si="267"/>
        <v/>
      </c>
      <c r="AL1015" s="375" t="str">
        <f t="shared" si="268"/>
        <v/>
      </c>
      <c r="AM1015" s="375" t="str">
        <f t="shared" si="269"/>
        <v/>
      </c>
      <c r="AN1015" s="376" t="str">
        <f>IF(AF1015="","",IF(OR(AH1015="",AH1015="-"),"－",IF(OR(AM1015=8,AM1015=9),"",IF(OR(AJ1015=3,AJ1015=4,AJ1015=5,AJ1015=6),VLOOKUP(AH1015,INDEX((係数_バス貨物_ガソリン,係数_バス貨物_CNG,係数_バス貨物_軽油,係数_バス貨物_メタノール,係数_バス貨物_LPG),MATCH(AL1015,【参考】排出ガスレベル!$AI$4:$AI$671,1),1,AR1015):INDEX((係数_バス貨物_ガソリン,係数_バス貨物_CNG,係数_バス貨物_軽油,係数_バス貨物_メタノール,係数_バス貨物_LPG),MATCH(AL1015+1,【参考】排出ガスレベル!$AI$4:$AI$671,1)-1,5,AR1015),2,FALSE),IF(OR(AJ1015=1,AJ1015=2),VLOOKUP(AH1015,INDEX((係数_乗用_ガソリン,係数_乗用_CNG,係数_乗用_軽油,係数_乗用_メタノール,係数_乗用_LPG),1,1,AR1015):INDEX((係数_乗用_ガソリン,係数_乗用_CNG,係数_乗用_軽油,係数_乗用_メタノール,係数_乗用_LPG),125,5,AR1015),2,FALSE))))))</f>
        <v/>
      </c>
      <c r="AO1015" s="376" t="str">
        <f>IF(T1015="","",IF(OR(AH1015="",AH1015="-"),"－",IF(OR(AM1015=8,AM1015=9),"",IF(OR(AJ1015=3,AJ1015=4,AJ1015=5,AJ1015=6),VLOOKUP(AH1015,INDEX((係数_バス貨物_ガソリン,係数_バス貨物_CNG,係数_バス貨物_軽油,係数_バス貨物_メタノール,係数_バス貨物_LPG),MATCH(AL1015,【参考】排出ガスレベル!$AI$4:$AI$671,1),1,AR1015):INDEX((係数_バス貨物_ガソリン,係数_バス貨物_CNG,係数_バス貨物_軽油,係数_バス貨物_メタノール,係数_バス貨物_LPG),MATCH(AL1015+1,【参考】排出ガスレベル!$AI$4:$AI$671,1)-1,5,AR1015),3,FALSE),IF(OR(AJ1015=1,AJ1015=2),VLOOKUP(AH1015,INDEX((係数_乗用_ガソリン,係数_乗用_CNG,係数_乗用_軽油,係数_乗用_メタノール,係数_乗用_LPG),1,1,AR1015):INDEX((係数_乗用_ガソリン,係数_乗用_CNG,係数_乗用_軽油,係数_乗用_メタノール,係数_乗用_LPG),125,5,AR1015),3,FALSE))))))</f>
        <v/>
      </c>
      <c r="AP1015" s="375" t="str">
        <f t="shared" si="270"/>
        <v/>
      </c>
      <c r="AQ1015" s="444" t="str">
        <f t="shared" si="271"/>
        <v/>
      </c>
      <c r="AR1015" s="375" t="str">
        <f t="shared" si="272"/>
        <v/>
      </c>
      <c r="AS1015" s="377" t="str">
        <f t="shared" si="273"/>
        <v/>
      </c>
      <c r="AT1015" s="378" t="str">
        <f t="shared" si="274"/>
        <v/>
      </c>
      <c r="AX1015" s="625" t="b">
        <f t="shared" si="275"/>
        <v>0</v>
      </c>
      <c r="AY1015" s="7" t="str">
        <f t="shared" si="276"/>
        <v>FALSEFALSEFALSE</v>
      </c>
      <c r="AZ1015" s="626">
        <f t="shared" si="278"/>
        <v>0</v>
      </c>
      <c r="BA1015" s="627" t="str">
        <f t="shared" si="277"/>
        <v/>
      </c>
      <c r="BB1015" s="627">
        <f t="shared" si="279"/>
        <v>0</v>
      </c>
    </row>
    <row r="1016" spans="1:54">
      <c r="A1016" s="381">
        <v>959</v>
      </c>
      <c r="B1016" s="117"/>
      <c r="C1016" s="288"/>
      <c r="D1016" s="289"/>
      <c r="E1016" s="289"/>
      <c r="F1016" s="290"/>
      <c r="G1016" s="292"/>
      <c r="H1016" s="116"/>
      <c r="I1016" s="292"/>
      <c r="J1016" s="116"/>
      <c r="K1016" s="370"/>
      <c r="L1016" s="370"/>
      <c r="M1016" s="370"/>
      <c r="N1016" s="371"/>
      <c r="O1016" s="371"/>
      <c r="P1016" s="371"/>
      <c r="Q1016" s="371"/>
      <c r="R1016" s="371"/>
      <c r="S1016" s="371"/>
      <c r="T1016" s="443"/>
      <c r="U1016" s="539"/>
      <c r="V1016" s="117"/>
      <c r="W1016" s="118"/>
      <c r="X1016" s="119"/>
      <c r="Y1016" s="120"/>
      <c r="Z1016" s="122"/>
      <c r="AA1016" s="121"/>
      <c r="AB1016" s="443"/>
      <c r="AC1016" s="734"/>
      <c r="AD1016" s="372"/>
      <c r="AE1016" s="485"/>
      <c r="AF1016" s="373" t="str">
        <f t="shared" si="262"/>
        <v/>
      </c>
      <c r="AG1016" s="373" t="str">
        <f t="shared" si="263"/>
        <v/>
      </c>
      <c r="AH1016" s="374" t="str">
        <f t="shared" si="264"/>
        <v/>
      </c>
      <c r="AI1016" s="375" t="str">
        <f t="shared" si="265"/>
        <v/>
      </c>
      <c r="AJ1016" s="375" t="str">
        <f t="shared" si="266"/>
        <v/>
      </c>
      <c r="AK1016" s="375" t="str">
        <f t="shared" si="267"/>
        <v/>
      </c>
      <c r="AL1016" s="375" t="str">
        <f t="shared" si="268"/>
        <v/>
      </c>
      <c r="AM1016" s="375" t="str">
        <f t="shared" si="269"/>
        <v/>
      </c>
      <c r="AN1016" s="376" t="str">
        <f>IF(AF1016="","",IF(OR(AH1016="",AH1016="-"),"－",IF(OR(AM1016=8,AM1016=9),"",IF(OR(AJ1016=3,AJ1016=4,AJ1016=5,AJ1016=6),VLOOKUP(AH1016,INDEX((係数_バス貨物_ガソリン,係数_バス貨物_CNG,係数_バス貨物_軽油,係数_バス貨物_メタノール,係数_バス貨物_LPG),MATCH(AL1016,【参考】排出ガスレベル!$AI$4:$AI$671,1),1,AR1016):INDEX((係数_バス貨物_ガソリン,係数_バス貨物_CNG,係数_バス貨物_軽油,係数_バス貨物_メタノール,係数_バス貨物_LPG),MATCH(AL1016+1,【参考】排出ガスレベル!$AI$4:$AI$671,1)-1,5,AR1016),2,FALSE),IF(OR(AJ1016=1,AJ1016=2),VLOOKUP(AH1016,INDEX((係数_乗用_ガソリン,係数_乗用_CNG,係数_乗用_軽油,係数_乗用_メタノール,係数_乗用_LPG),1,1,AR1016):INDEX((係数_乗用_ガソリン,係数_乗用_CNG,係数_乗用_軽油,係数_乗用_メタノール,係数_乗用_LPG),125,5,AR1016),2,FALSE))))))</f>
        <v/>
      </c>
      <c r="AO1016" s="376" t="str">
        <f>IF(T1016="","",IF(OR(AH1016="",AH1016="-"),"－",IF(OR(AM1016=8,AM1016=9),"",IF(OR(AJ1016=3,AJ1016=4,AJ1016=5,AJ1016=6),VLOOKUP(AH1016,INDEX((係数_バス貨物_ガソリン,係数_バス貨物_CNG,係数_バス貨物_軽油,係数_バス貨物_メタノール,係数_バス貨物_LPG),MATCH(AL1016,【参考】排出ガスレベル!$AI$4:$AI$671,1),1,AR1016):INDEX((係数_バス貨物_ガソリン,係数_バス貨物_CNG,係数_バス貨物_軽油,係数_バス貨物_メタノール,係数_バス貨物_LPG),MATCH(AL1016+1,【参考】排出ガスレベル!$AI$4:$AI$671,1)-1,5,AR1016),3,FALSE),IF(OR(AJ1016=1,AJ1016=2),VLOOKUP(AH1016,INDEX((係数_乗用_ガソリン,係数_乗用_CNG,係数_乗用_軽油,係数_乗用_メタノール,係数_乗用_LPG),1,1,AR1016):INDEX((係数_乗用_ガソリン,係数_乗用_CNG,係数_乗用_軽油,係数_乗用_メタノール,係数_乗用_LPG),125,5,AR1016),3,FALSE))))))</f>
        <v/>
      </c>
      <c r="AP1016" s="375" t="str">
        <f t="shared" si="270"/>
        <v/>
      </c>
      <c r="AQ1016" s="444" t="str">
        <f t="shared" si="271"/>
        <v/>
      </c>
      <c r="AR1016" s="375" t="str">
        <f t="shared" si="272"/>
        <v/>
      </c>
      <c r="AS1016" s="377" t="str">
        <f t="shared" si="273"/>
        <v/>
      </c>
      <c r="AT1016" s="378" t="str">
        <f t="shared" si="274"/>
        <v/>
      </c>
      <c r="AX1016" s="625" t="b">
        <f t="shared" si="275"/>
        <v>0</v>
      </c>
      <c r="AY1016" s="7" t="str">
        <f t="shared" si="276"/>
        <v>FALSEFALSEFALSE</v>
      </c>
      <c r="AZ1016" s="626">
        <f t="shared" si="278"/>
        <v>0</v>
      </c>
      <c r="BA1016" s="627" t="str">
        <f t="shared" si="277"/>
        <v/>
      </c>
      <c r="BB1016" s="627">
        <f t="shared" si="279"/>
        <v>0</v>
      </c>
    </row>
    <row r="1017" spans="1:54">
      <c r="A1017" s="381">
        <v>960</v>
      </c>
      <c r="B1017" s="117"/>
      <c r="C1017" s="288"/>
      <c r="D1017" s="289"/>
      <c r="E1017" s="289"/>
      <c r="F1017" s="290"/>
      <c r="G1017" s="292"/>
      <c r="H1017" s="116"/>
      <c r="I1017" s="292"/>
      <c r="J1017" s="116"/>
      <c r="K1017" s="370"/>
      <c r="L1017" s="370"/>
      <c r="M1017" s="370"/>
      <c r="N1017" s="371"/>
      <c r="O1017" s="371"/>
      <c r="P1017" s="371"/>
      <c r="Q1017" s="371"/>
      <c r="R1017" s="371"/>
      <c r="S1017" s="371"/>
      <c r="T1017" s="443"/>
      <c r="U1017" s="539"/>
      <c r="V1017" s="117"/>
      <c r="W1017" s="118"/>
      <c r="X1017" s="119"/>
      <c r="Y1017" s="120"/>
      <c r="Z1017" s="122"/>
      <c r="AA1017" s="121"/>
      <c r="AB1017" s="443"/>
      <c r="AC1017" s="734"/>
      <c r="AD1017" s="372"/>
      <c r="AE1017" s="485"/>
      <c r="AF1017" s="373" t="str">
        <f t="shared" si="262"/>
        <v/>
      </c>
      <c r="AG1017" s="373" t="str">
        <f t="shared" si="263"/>
        <v/>
      </c>
      <c r="AH1017" s="374" t="str">
        <f t="shared" si="264"/>
        <v/>
      </c>
      <c r="AI1017" s="375" t="str">
        <f t="shared" si="265"/>
        <v/>
      </c>
      <c r="AJ1017" s="375" t="str">
        <f t="shared" si="266"/>
        <v/>
      </c>
      <c r="AK1017" s="375" t="str">
        <f t="shared" si="267"/>
        <v/>
      </c>
      <c r="AL1017" s="375" t="str">
        <f t="shared" si="268"/>
        <v/>
      </c>
      <c r="AM1017" s="375" t="str">
        <f t="shared" si="269"/>
        <v/>
      </c>
      <c r="AN1017" s="376" t="str">
        <f>IF(AF1017="","",IF(OR(AH1017="",AH1017="-"),"－",IF(OR(AM1017=8,AM1017=9),"",IF(OR(AJ1017=3,AJ1017=4,AJ1017=5,AJ1017=6),VLOOKUP(AH1017,INDEX((係数_バス貨物_ガソリン,係数_バス貨物_CNG,係数_バス貨物_軽油,係数_バス貨物_メタノール,係数_バス貨物_LPG),MATCH(AL1017,【参考】排出ガスレベル!$AI$4:$AI$671,1),1,AR1017):INDEX((係数_バス貨物_ガソリン,係数_バス貨物_CNG,係数_バス貨物_軽油,係数_バス貨物_メタノール,係数_バス貨物_LPG),MATCH(AL1017+1,【参考】排出ガスレベル!$AI$4:$AI$671,1)-1,5,AR1017),2,FALSE),IF(OR(AJ1017=1,AJ1017=2),VLOOKUP(AH1017,INDEX((係数_乗用_ガソリン,係数_乗用_CNG,係数_乗用_軽油,係数_乗用_メタノール,係数_乗用_LPG),1,1,AR1017):INDEX((係数_乗用_ガソリン,係数_乗用_CNG,係数_乗用_軽油,係数_乗用_メタノール,係数_乗用_LPG),125,5,AR1017),2,FALSE))))))</f>
        <v/>
      </c>
      <c r="AO1017" s="376" t="str">
        <f>IF(T1017="","",IF(OR(AH1017="",AH1017="-"),"－",IF(OR(AM1017=8,AM1017=9),"",IF(OR(AJ1017=3,AJ1017=4,AJ1017=5,AJ1017=6),VLOOKUP(AH1017,INDEX((係数_バス貨物_ガソリン,係数_バス貨物_CNG,係数_バス貨物_軽油,係数_バス貨物_メタノール,係数_バス貨物_LPG),MATCH(AL1017,【参考】排出ガスレベル!$AI$4:$AI$671,1),1,AR1017):INDEX((係数_バス貨物_ガソリン,係数_バス貨物_CNG,係数_バス貨物_軽油,係数_バス貨物_メタノール,係数_バス貨物_LPG),MATCH(AL1017+1,【参考】排出ガスレベル!$AI$4:$AI$671,1)-1,5,AR1017),3,FALSE),IF(OR(AJ1017=1,AJ1017=2),VLOOKUP(AH1017,INDEX((係数_乗用_ガソリン,係数_乗用_CNG,係数_乗用_軽油,係数_乗用_メタノール,係数_乗用_LPG),1,1,AR1017):INDEX((係数_乗用_ガソリン,係数_乗用_CNG,係数_乗用_軽油,係数_乗用_メタノール,係数_乗用_LPG),125,5,AR1017),3,FALSE))))))</f>
        <v/>
      </c>
      <c r="AP1017" s="375" t="str">
        <f t="shared" si="270"/>
        <v/>
      </c>
      <c r="AQ1017" s="444" t="str">
        <f t="shared" si="271"/>
        <v/>
      </c>
      <c r="AR1017" s="375" t="str">
        <f t="shared" si="272"/>
        <v/>
      </c>
      <c r="AS1017" s="377" t="str">
        <f t="shared" si="273"/>
        <v/>
      </c>
      <c r="AT1017" s="378" t="str">
        <f t="shared" si="274"/>
        <v/>
      </c>
      <c r="AX1017" s="625" t="b">
        <f t="shared" si="275"/>
        <v>0</v>
      </c>
      <c r="AY1017" s="7" t="str">
        <f t="shared" si="276"/>
        <v>FALSEFALSEFALSE</v>
      </c>
      <c r="AZ1017" s="626">
        <f t="shared" si="278"/>
        <v>0</v>
      </c>
      <c r="BA1017" s="627" t="str">
        <f t="shared" si="277"/>
        <v/>
      </c>
      <c r="BB1017" s="627">
        <f t="shared" si="279"/>
        <v>0</v>
      </c>
    </row>
    <row r="1018" spans="1:54">
      <c r="A1018" s="381">
        <v>961</v>
      </c>
      <c r="B1018" s="117"/>
      <c r="C1018" s="288"/>
      <c r="D1018" s="289"/>
      <c r="E1018" s="289"/>
      <c r="F1018" s="290"/>
      <c r="G1018" s="292"/>
      <c r="H1018" s="116"/>
      <c r="I1018" s="292"/>
      <c r="J1018" s="116"/>
      <c r="K1018" s="370"/>
      <c r="L1018" s="370"/>
      <c r="M1018" s="370"/>
      <c r="N1018" s="371"/>
      <c r="O1018" s="371"/>
      <c r="P1018" s="371"/>
      <c r="Q1018" s="371"/>
      <c r="R1018" s="371"/>
      <c r="S1018" s="371"/>
      <c r="T1018" s="443"/>
      <c r="U1018" s="539"/>
      <c r="V1018" s="117"/>
      <c r="W1018" s="118"/>
      <c r="X1018" s="119"/>
      <c r="Y1018" s="120"/>
      <c r="Z1018" s="122"/>
      <c r="AA1018" s="121"/>
      <c r="AB1018" s="443"/>
      <c r="AC1018" s="734"/>
      <c r="AD1018" s="372"/>
      <c r="AE1018" s="485"/>
      <c r="AF1018" s="373" t="str">
        <f t="shared" ref="AF1018:AF1081" si="280">IF(OR(T1018="(減車済)",T1018=""),"",1)</f>
        <v/>
      </c>
      <c r="AG1018" s="373" t="str">
        <f t="shared" ref="AG1018:AG1081" si="281">IF(OR(T1018="継続",T1018="新規"),1,"")</f>
        <v/>
      </c>
      <c r="AH1018" s="374" t="str">
        <f t="shared" ref="AH1018:AH1081" si="282">IF(AF1018="","",UPPER(ASC(X1018)))</f>
        <v/>
      </c>
      <c r="AI1018" s="375" t="str">
        <f t="shared" ref="AI1018:AI1081" si="283">IF(AF1018="","",IF(V1018="","",IF(V1018="普通",1,IF(V1018="小型",2,0))))</f>
        <v/>
      </c>
      <c r="AJ1018" s="375" t="str">
        <f t="shared" ref="AJ1018:AJ1081" si="284">IF(AF1018="","",IF(W1018="","",VLOOKUP(W1018,用途,2,FALSE)))</f>
        <v/>
      </c>
      <c r="AK1018" s="375" t="str">
        <f t="shared" ref="AK1018:AK1081" si="285">IF(AF1018="","",IF(Y1018="","",IF(Y1018&lt;=10,1,IF(Y1018&lt;30,2,IF(Y1018&gt;=30,3,0)))))</f>
        <v/>
      </c>
      <c r="AL1018" s="375" t="str">
        <f t="shared" ref="AL1018:AL1081" si="286">IF(AF1018="","",IF(Z1018="","",IF(Z1018&lt;=1.7*1000,1,IF(Z1018&lt;=2.5*1000,2,IF(Z1018&lt;=3.5*1000,3,IF(Z1018&lt;8*1000,4,IF(Z1018&gt;=8*1000,5,"")))))))</f>
        <v/>
      </c>
      <c r="AM1018" s="375" t="str">
        <f t="shared" ref="AM1018:AM1081" si="287">IF(AF1018="","",IF(AA1018="","",VLOOKUP(AA1018,燃料の種類,2,FALSE)))</f>
        <v/>
      </c>
      <c r="AN1018" s="376" t="str">
        <f>IF(AF1018="","",IF(OR(AH1018="",AH1018="-"),"－",IF(OR(AM1018=8,AM1018=9),"",IF(OR(AJ1018=3,AJ1018=4,AJ1018=5,AJ1018=6),VLOOKUP(AH1018,INDEX((係数_バス貨物_ガソリン,係数_バス貨物_CNG,係数_バス貨物_軽油,係数_バス貨物_メタノール,係数_バス貨物_LPG),MATCH(AL1018,【参考】排出ガスレベル!$AI$4:$AI$671,1),1,AR1018):INDEX((係数_バス貨物_ガソリン,係数_バス貨物_CNG,係数_バス貨物_軽油,係数_バス貨物_メタノール,係数_バス貨物_LPG),MATCH(AL1018+1,【参考】排出ガスレベル!$AI$4:$AI$671,1)-1,5,AR1018),2,FALSE),IF(OR(AJ1018=1,AJ1018=2),VLOOKUP(AH1018,INDEX((係数_乗用_ガソリン,係数_乗用_CNG,係数_乗用_軽油,係数_乗用_メタノール,係数_乗用_LPG),1,1,AR1018):INDEX((係数_乗用_ガソリン,係数_乗用_CNG,係数_乗用_軽油,係数_乗用_メタノール,係数_乗用_LPG),125,5,AR1018),2,FALSE))))))</f>
        <v/>
      </c>
      <c r="AO1018" s="376" t="str">
        <f>IF(T1018="","",IF(OR(AH1018="",AH1018="-"),"－",IF(OR(AM1018=8,AM1018=9),"",IF(OR(AJ1018=3,AJ1018=4,AJ1018=5,AJ1018=6),VLOOKUP(AH1018,INDEX((係数_バス貨物_ガソリン,係数_バス貨物_CNG,係数_バス貨物_軽油,係数_バス貨物_メタノール,係数_バス貨物_LPG),MATCH(AL1018,【参考】排出ガスレベル!$AI$4:$AI$671,1),1,AR1018):INDEX((係数_バス貨物_ガソリン,係数_バス貨物_CNG,係数_バス貨物_軽油,係数_バス貨物_メタノール,係数_バス貨物_LPG),MATCH(AL1018+1,【参考】排出ガスレベル!$AI$4:$AI$671,1)-1,5,AR1018),3,FALSE),IF(OR(AJ1018=1,AJ1018=2),VLOOKUP(AH1018,INDEX((係数_乗用_ガソリン,係数_乗用_CNG,係数_乗用_軽油,係数_乗用_メタノール,係数_乗用_LPG),1,1,AR1018):INDEX((係数_乗用_ガソリン,係数_乗用_CNG,係数_乗用_軽油,係数_乗用_メタノール,係数_乗用_LPG),125,5,AR1018),3,FALSE))))))</f>
        <v/>
      </c>
      <c r="AP1018" s="375" t="str">
        <f t="shared" ref="AP1018:AP1081" si="288">IF((AF1018="")+(AC1018=""),"",IF(燃料区分1=4,VLOOKUP(AO1018,排ガス低減レベル,2,FALSE),VLOOKUP(AC1018,排ガス低減レベル,2,FALSE)))</f>
        <v/>
      </c>
      <c r="AQ1018" s="444" t="str">
        <f t="shared" ref="AQ1018:AQ1081" si="289">IF(AG1018="","",IF(AJ1018=3,B1018&amp;"-"&amp;SUM(AJ1018*100,AK1018*10,AL1018)&amp;"A",IF(OR(AJ1018=2,AJ1018=4,AJ1018=6),B1018&amp;"-"&amp;AL1018*10&amp;"A",IF(AJ1018=1,B1018&amp;"-"&amp;AJ1018&amp;"A",IF(AJ1018=5,B1018&amp;"-"&amp;SUM(AJ1018*100,AI1018*10,AL1018)&amp;"A","")))))</f>
        <v/>
      </c>
      <c r="AR1018" s="375" t="str">
        <f t="shared" ref="AR1018:AR1081" si="290">IF(OR(AM1018=1,AM1018=2,AM1018=11),1,IF(AM1018=6,2,IF(OR(AM1018=4,AM1018=5,AM1018=10),3,IF(AM1018=7,4,IF(AM1018=3,5, IF(OR(AM1018=8,AM1018=9),6,""))))))</f>
        <v/>
      </c>
      <c r="AS1018" s="377" t="str">
        <f t="shared" ref="AS1018:AS1081" si="291">IF(AG1018="","",B1018&amp;"-"&amp;AM1018)</f>
        <v/>
      </c>
      <c r="AT1018" s="378" t="str">
        <f t="shared" ref="AT1018:AT1081" si="292">IF(AF1018="","",VLOOKUP(T1018,車両の増減,2,FALSE))</f>
        <v/>
      </c>
      <c r="AX1018" s="625" t="b">
        <f t="shared" si="275"/>
        <v>0</v>
      </c>
      <c r="AY1018" s="7" t="str">
        <f t="shared" si="276"/>
        <v>FALSEFALSEFALSE</v>
      </c>
      <c r="AZ1018" s="626">
        <f t="shared" si="278"/>
        <v>0</v>
      </c>
      <c r="BA1018" s="627" t="str">
        <f t="shared" si="277"/>
        <v/>
      </c>
      <c r="BB1018" s="627">
        <f t="shared" si="279"/>
        <v>0</v>
      </c>
    </row>
    <row r="1019" spans="1:54">
      <c r="A1019" s="381">
        <v>962</v>
      </c>
      <c r="B1019" s="117"/>
      <c r="C1019" s="288"/>
      <c r="D1019" s="289"/>
      <c r="E1019" s="289"/>
      <c r="F1019" s="290"/>
      <c r="G1019" s="292"/>
      <c r="H1019" s="116"/>
      <c r="I1019" s="292"/>
      <c r="J1019" s="116"/>
      <c r="K1019" s="370"/>
      <c r="L1019" s="370"/>
      <c r="M1019" s="370"/>
      <c r="N1019" s="371"/>
      <c r="O1019" s="371"/>
      <c r="P1019" s="371"/>
      <c r="Q1019" s="371"/>
      <c r="R1019" s="371"/>
      <c r="S1019" s="371"/>
      <c r="T1019" s="443"/>
      <c r="U1019" s="539"/>
      <c r="V1019" s="117"/>
      <c r="W1019" s="118"/>
      <c r="X1019" s="119"/>
      <c r="Y1019" s="120"/>
      <c r="Z1019" s="122"/>
      <c r="AA1019" s="121"/>
      <c r="AB1019" s="443"/>
      <c r="AC1019" s="734"/>
      <c r="AD1019" s="372"/>
      <c r="AE1019" s="485"/>
      <c r="AF1019" s="373" t="str">
        <f t="shared" si="280"/>
        <v/>
      </c>
      <c r="AG1019" s="373" t="str">
        <f t="shared" si="281"/>
        <v/>
      </c>
      <c r="AH1019" s="374" t="str">
        <f t="shared" si="282"/>
        <v/>
      </c>
      <c r="AI1019" s="375" t="str">
        <f t="shared" si="283"/>
        <v/>
      </c>
      <c r="AJ1019" s="375" t="str">
        <f t="shared" si="284"/>
        <v/>
      </c>
      <c r="AK1019" s="375" t="str">
        <f t="shared" si="285"/>
        <v/>
      </c>
      <c r="AL1019" s="375" t="str">
        <f t="shared" si="286"/>
        <v/>
      </c>
      <c r="AM1019" s="375" t="str">
        <f t="shared" si="287"/>
        <v/>
      </c>
      <c r="AN1019" s="376" t="str">
        <f>IF(AF1019="","",IF(OR(AH1019="",AH1019="-"),"－",IF(OR(AM1019=8,AM1019=9),"",IF(OR(AJ1019=3,AJ1019=4,AJ1019=5,AJ1019=6),VLOOKUP(AH1019,INDEX((係数_バス貨物_ガソリン,係数_バス貨物_CNG,係数_バス貨物_軽油,係数_バス貨物_メタノール,係数_バス貨物_LPG),MATCH(AL1019,【参考】排出ガスレベル!$AI$4:$AI$671,1),1,AR1019):INDEX((係数_バス貨物_ガソリン,係数_バス貨物_CNG,係数_バス貨物_軽油,係数_バス貨物_メタノール,係数_バス貨物_LPG),MATCH(AL1019+1,【参考】排出ガスレベル!$AI$4:$AI$671,1)-1,5,AR1019),2,FALSE),IF(OR(AJ1019=1,AJ1019=2),VLOOKUP(AH1019,INDEX((係数_乗用_ガソリン,係数_乗用_CNG,係数_乗用_軽油,係数_乗用_メタノール,係数_乗用_LPG),1,1,AR1019):INDEX((係数_乗用_ガソリン,係数_乗用_CNG,係数_乗用_軽油,係数_乗用_メタノール,係数_乗用_LPG),125,5,AR1019),2,FALSE))))))</f>
        <v/>
      </c>
      <c r="AO1019" s="376" t="str">
        <f>IF(T1019="","",IF(OR(AH1019="",AH1019="-"),"－",IF(OR(AM1019=8,AM1019=9),"",IF(OR(AJ1019=3,AJ1019=4,AJ1019=5,AJ1019=6),VLOOKUP(AH1019,INDEX((係数_バス貨物_ガソリン,係数_バス貨物_CNG,係数_バス貨物_軽油,係数_バス貨物_メタノール,係数_バス貨物_LPG),MATCH(AL1019,【参考】排出ガスレベル!$AI$4:$AI$671,1),1,AR1019):INDEX((係数_バス貨物_ガソリン,係数_バス貨物_CNG,係数_バス貨物_軽油,係数_バス貨物_メタノール,係数_バス貨物_LPG),MATCH(AL1019+1,【参考】排出ガスレベル!$AI$4:$AI$671,1)-1,5,AR1019),3,FALSE),IF(OR(AJ1019=1,AJ1019=2),VLOOKUP(AH1019,INDEX((係数_乗用_ガソリン,係数_乗用_CNG,係数_乗用_軽油,係数_乗用_メタノール,係数_乗用_LPG),1,1,AR1019):INDEX((係数_乗用_ガソリン,係数_乗用_CNG,係数_乗用_軽油,係数_乗用_メタノール,係数_乗用_LPG),125,5,AR1019),3,FALSE))))))</f>
        <v/>
      </c>
      <c r="AP1019" s="375" t="str">
        <f t="shared" si="288"/>
        <v/>
      </c>
      <c r="AQ1019" s="444" t="str">
        <f t="shared" si="289"/>
        <v/>
      </c>
      <c r="AR1019" s="375" t="str">
        <f t="shared" si="290"/>
        <v/>
      </c>
      <c r="AS1019" s="377" t="str">
        <f t="shared" si="291"/>
        <v/>
      </c>
      <c r="AT1019" s="378" t="str">
        <f t="shared" si="292"/>
        <v/>
      </c>
      <c r="AX1019" s="625" t="b">
        <f t="shared" ref="AX1019:AX1082" si="293">IF(AY1019="FALSEFALSEFALSEFALSE","ハイブリッド")</f>
        <v>0</v>
      </c>
      <c r="AY1019" s="7" t="str">
        <f t="shared" ref="AY1019:AY1082" si="294">EXACT(AZ1019,BA1019)&amp;IF(BA1019="","")&amp;IF(AZ1019="電気",TRUE)&amp;IF(AZ1019="LPG",TRUE)</f>
        <v>FALSEFALSEFALSE</v>
      </c>
      <c r="AZ1019" s="626">
        <f t="shared" si="278"/>
        <v>0</v>
      </c>
      <c r="BA1019" s="627" t="str">
        <f t="shared" ref="BA1019:BA1082" si="295">IF(COUNTIFS(BC1019,"*A*",BB1019,"3"),"ハイブリッド(ガソリン)","")</f>
        <v/>
      </c>
      <c r="BB1019" s="627">
        <f t="shared" si="279"/>
        <v>0</v>
      </c>
    </row>
    <row r="1020" spans="1:54">
      <c r="A1020" s="381">
        <v>963</v>
      </c>
      <c r="B1020" s="117"/>
      <c r="C1020" s="288"/>
      <c r="D1020" s="289"/>
      <c r="E1020" s="289"/>
      <c r="F1020" s="290"/>
      <c r="G1020" s="292"/>
      <c r="H1020" s="116"/>
      <c r="I1020" s="292"/>
      <c r="J1020" s="116"/>
      <c r="K1020" s="370"/>
      <c r="L1020" s="370"/>
      <c r="M1020" s="370"/>
      <c r="N1020" s="371"/>
      <c r="O1020" s="371"/>
      <c r="P1020" s="371"/>
      <c r="Q1020" s="371"/>
      <c r="R1020" s="371"/>
      <c r="S1020" s="371"/>
      <c r="T1020" s="443"/>
      <c r="U1020" s="539"/>
      <c r="V1020" s="117"/>
      <c r="W1020" s="118"/>
      <c r="X1020" s="119"/>
      <c r="Y1020" s="120"/>
      <c r="Z1020" s="122"/>
      <c r="AA1020" s="121"/>
      <c r="AB1020" s="443"/>
      <c r="AC1020" s="734"/>
      <c r="AD1020" s="372"/>
      <c r="AE1020" s="485"/>
      <c r="AF1020" s="373" t="str">
        <f t="shared" si="280"/>
        <v/>
      </c>
      <c r="AG1020" s="373" t="str">
        <f t="shared" si="281"/>
        <v/>
      </c>
      <c r="AH1020" s="374" t="str">
        <f t="shared" si="282"/>
        <v/>
      </c>
      <c r="AI1020" s="375" t="str">
        <f t="shared" si="283"/>
        <v/>
      </c>
      <c r="AJ1020" s="375" t="str">
        <f t="shared" si="284"/>
        <v/>
      </c>
      <c r="AK1020" s="375" t="str">
        <f t="shared" si="285"/>
        <v/>
      </c>
      <c r="AL1020" s="375" t="str">
        <f t="shared" si="286"/>
        <v/>
      </c>
      <c r="AM1020" s="375" t="str">
        <f t="shared" si="287"/>
        <v/>
      </c>
      <c r="AN1020" s="376" t="str">
        <f>IF(AF1020="","",IF(OR(AH1020="",AH1020="-"),"－",IF(OR(AM1020=8,AM1020=9),"",IF(OR(AJ1020=3,AJ1020=4,AJ1020=5,AJ1020=6),VLOOKUP(AH1020,INDEX((係数_バス貨物_ガソリン,係数_バス貨物_CNG,係数_バス貨物_軽油,係数_バス貨物_メタノール,係数_バス貨物_LPG),MATCH(AL1020,【参考】排出ガスレベル!$AI$4:$AI$671,1),1,AR1020):INDEX((係数_バス貨物_ガソリン,係数_バス貨物_CNG,係数_バス貨物_軽油,係数_バス貨物_メタノール,係数_バス貨物_LPG),MATCH(AL1020+1,【参考】排出ガスレベル!$AI$4:$AI$671,1)-1,5,AR1020),2,FALSE),IF(OR(AJ1020=1,AJ1020=2),VLOOKUP(AH1020,INDEX((係数_乗用_ガソリン,係数_乗用_CNG,係数_乗用_軽油,係数_乗用_メタノール,係数_乗用_LPG),1,1,AR1020):INDEX((係数_乗用_ガソリン,係数_乗用_CNG,係数_乗用_軽油,係数_乗用_メタノール,係数_乗用_LPG),125,5,AR1020),2,FALSE))))))</f>
        <v/>
      </c>
      <c r="AO1020" s="376" t="str">
        <f>IF(T1020="","",IF(OR(AH1020="",AH1020="-"),"－",IF(OR(AM1020=8,AM1020=9),"",IF(OR(AJ1020=3,AJ1020=4,AJ1020=5,AJ1020=6),VLOOKUP(AH1020,INDEX((係数_バス貨物_ガソリン,係数_バス貨物_CNG,係数_バス貨物_軽油,係数_バス貨物_メタノール,係数_バス貨物_LPG),MATCH(AL1020,【参考】排出ガスレベル!$AI$4:$AI$671,1),1,AR1020):INDEX((係数_バス貨物_ガソリン,係数_バス貨物_CNG,係数_バス貨物_軽油,係数_バス貨物_メタノール,係数_バス貨物_LPG),MATCH(AL1020+1,【参考】排出ガスレベル!$AI$4:$AI$671,1)-1,5,AR1020),3,FALSE),IF(OR(AJ1020=1,AJ1020=2),VLOOKUP(AH1020,INDEX((係数_乗用_ガソリン,係数_乗用_CNG,係数_乗用_軽油,係数_乗用_メタノール,係数_乗用_LPG),1,1,AR1020):INDEX((係数_乗用_ガソリン,係数_乗用_CNG,係数_乗用_軽油,係数_乗用_メタノール,係数_乗用_LPG),125,5,AR1020),3,FALSE))))))</f>
        <v/>
      </c>
      <c r="AP1020" s="375" t="str">
        <f t="shared" si="288"/>
        <v/>
      </c>
      <c r="AQ1020" s="444" t="str">
        <f t="shared" si="289"/>
        <v/>
      </c>
      <c r="AR1020" s="375" t="str">
        <f t="shared" si="290"/>
        <v/>
      </c>
      <c r="AS1020" s="377" t="str">
        <f t="shared" si="291"/>
        <v/>
      </c>
      <c r="AT1020" s="378" t="str">
        <f t="shared" si="292"/>
        <v/>
      </c>
      <c r="AX1020" s="625" t="b">
        <f t="shared" si="293"/>
        <v>0</v>
      </c>
      <c r="AY1020" s="7" t="str">
        <f t="shared" si="294"/>
        <v>FALSEFALSEFALSE</v>
      </c>
      <c r="AZ1020" s="626">
        <f t="shared" si="278"/>
        <v>0</v>
      </c>
      <c r="BA1020" s="627" t="str">
        <f t="shared" si="295"/>
        <v/>
      </c>
      <c r="BB1020" s="627">
        <f t="shared" si="279"/>
        <v>0</v>
      </c>
    </row>
    <row r="1021" spans="1:54">
      <c r="A1021" s="381">
        <v>964</v>
      </c>
      <c r="B1021" s="117"/>
      <c r="C1021" s="288"/>
      <c r="D1021" s="289"/>
      <c r="E1021" s="289"/>
      <c r="F1021" s="290"/>
      <c r="G1021" s="292"/>
      <c r="H1021" s="116"/>
      <c r="I1021" s="292"/>
      <c r="J1021" s="116"/>
      <c r="K1021" s="370"/>
      <c r="L1021" s="370"/>
      <c r="M1021" s="370"/>
      <c r="N1021" s="371"/>
      <c r="O1021" s="371"/>
      <c r="P1021" s="371"/>
      <c r="Q1021" s="371"/>
      <c r="R1021" s="371"/>
      <c r="S1021" s="371"/>
      <c r="T1021" s="443"/>
      <c r="U1021" s="539"/>
      <c r="V1021" s="117"/>
      <c r="W1021" s="118"/>
      <c r="X1021" s="119"/>
      <c r="Y1021" s="120"/>
      <c r="Z1021" s="122"/>
      <c r="AA1021" s="121"/>
      <c r="AB1021" s="443"/>
      <c r="AC1021" s="734"/>
      <c r="AD1021" s="372"/>
      <c r="AE1021" s="485"/>
      <c r="AF1021" s="373" t="str">
        <f t="shared" si="280"/>
        <v/>
      </c>
      <c r="AG1021" s="373" t="str">
        <f t="shared" si="281"/>
        <v/>
      </c>
      <c r="AH1021" s="374" t="str">
        <f t="shared" si="282"/>
        <v/>
      </c>
      <c r="AI1021" s="375" t="str">
        <f t="shared" si="283"/>
        <v/>
      </c>
      <c r="AJ1021" s="375" t="str">
        <f t="shared" si="284"/>
        <v/>
      </c>
      <c r="AK1021" s="375" t="str">
        <f t="shared" si="285"/>
        <v/>
      </c>
      <c r="AL1021" s="375" t="str">
        <f t="shared" si="286"/>
        <v/>
      </c>
      <c r="AM1021" s="375" t="str">
        <f t="shared" si="287"/>
        <v/>
      </c>
      <c r="AN1021" s="376" t="str">
        <f>IF(AF1021="","",IF(OR(AH1021="",AH1021="-"),"－",IF(OR(AM1021=8,AM1021=9),"",IF(OR(AJ1021=3,AJ1021=4,AJ1021=5,AJ1021=6),VLOOKUP(AH1021,INDEX((係数_バス貨物_ガソリン,係数_バス貨物_CNG,係数_バス貨物_軽油,係数_バス貨物_メタノール,係数_バス貨物_LPG),MATCH(AL1021,【参考】排出ガスレベル!$AI$4:$AI$671,1),1,AR1021):INDEX((係数_バス貨物_ガソリン,係数_バス貨物_CNG,係数_バス貨物_軽油,係数_バス貨物_メタノール,係数_バス貨物_LPG),MATCH(AL1021+1,【参考】排出ガスレベル!$AI$4:$AI$671,1)-1,5,AR1021),2,FALSE),IF(OR(AJ1021=1,AJ1021=2),VLOOKUP(AH1021,INDEX((係数_乗用_ガソリン,係数_乗用_CNG,係数_乗用_軽油,係数_乗用_メタノール,係数_乗用_LPG),1,1,AR1021):INDEX((係数_乗用_ガソリン,係数_乗用_CNG,係数_乗用_軽油,係数_乗用_メタノール,係数_乗用_LPG),125,5,AR1021),2,FALSE))))))</f>
        <v/>
      </c>
      <c r="AO1021" s="376" t="str">
        <f>IF(T1021="","",IF(OR(AH1021="",AH1021="-"),"－",IF(OR(AM1021=8,AM1021=9),"",IF(OR(AJ1021=3,AJ1021=4,AJ1021=5,AJ1021=6),VLOOKUP(AH1021,INDEX((係数_バス貨物_ガソリン,係数_バス貨物_CNG,係数_バス貨物_軽油,係数_バス貨物_メタノール,係数_バス貨物_LPG),MATCH(AL1021,【参考】排出ガスレベル!$AI$4:$AI$671,1),1,AR1021):INDEX((係数_バス貨物_ガソリン,係数_バス貨物_CNG,係数_バス貨物_軽油,係数_バス貨物_メタノール,係数_バス貨物_LPG),MATCH(AL1021+1,【参考】排出ガスレベル!$AI$4:$AI$671,1)-1,5,AR1021),3,FALSE),IF(OR(AJ1021=1,AJ1021=2),VLOOKUP(AH1021,INDEX((係数_乗用_ガソリン,係数_乗用_CNG,係数_乗用_軽油,係数_乗用_メタノール,係数_乗用_LPG),1,1,AR1021):INDEX((係数_乗用_ガソリン,係数_乗用_CNG,係数_乗用_軽油,係数_乗用_メタノール,係数_乗用_LPG),125,5,AR1021),3,FALSE))))))</f>
        <v/>
      </c>
      <c r="AP1021" s="375" t="str">
        <f t="shared" si="288"/>
        <v/>
      </c>
      <c r="AQ1021" s="444" t="str">
        <f t="shared" si="289"/>
        <v/>
      </c>
      <c r="AR1021" s="375" t="str">
        <f t="shared" si="290"/>
        <v/>
      </c>
      <c r="AS1021" s="377" t="str">
        <f t="shared" si="291"/>
        <v/>
      </c>
      <c r="AT1021" s="378" t="str">
        <f t="shared" si="292"/>
        <v/>
      </c>
      <c r="AX1021" s="625" t="b">
        <f t="shared" si="293"/>
        <v>0</v>
      </c>
      <c r="AY1021" s="7" t="str">
        <f t="shared" si="294"/>
        <v>FALSEFALSEFALSE</v>
      </c>
      <c r="AZ1021" s="626">
        <f t="shared" si="278"/>
        <v>0</v>
      </c>
      <c r="BA1021" s="627" t="str">
        <f t="shared" si="295"/>
        <v/>
      </c>
      <c r="BB1021" s="627">
        <f t="shared" si="279"/>
        <v>0</v>
      </c>
    </row>
    <row r="1022" spans="1:54">
      <c r="A1022" s="381">
        <v>965</v>
      </c>
      <c r="B1022" s="117"/>
      <c r="C1022" s="288"/>
      <c r="D1022" s="289"/>
      <c r="E1022" s="289"/>
      <c r="F1022" s="290"/>
      <c r="G1022" s="292"/>
      <c r="H1022" s="116"/>
      <c r="I1022" s="292"/>
      <c r="J1022" s="116"/>
      <c r="K1022" s="370"/>
      <c r="L1022" s="370"/>
      <c r="M1022" s="370"/>
      <c r="N1022" s="371"/>
      <c r="O1022" s="371"/>
      <c r="P1022" s="371"/>
      <c r="Q1022" s="371"/>
      <c r="R1022" s="371"/>
      <c r="S1022" s="371"/>
      <c r="T1022" s="443"/>
      <c r="U1022" s="539"/>
      <c r="V1022" s="117"/>
      <c r="W1022" s="118"/>
      <c r="X1022" s="119"/>
      <c r="Y1022" s="120"/>
      <c r="Z1022" s="122"/>
      <c r="AA1022" s="121"/>
      <c r="AB1022" s="443"/>
      <c r="AC1022" s="734"/>
      <c r="AD1022" s="372"/>
      <c r="AE1022" s="485"/>
      <c r="AF1022" s="373" t="str">
        <f t="shared" si="280"/>
        <v/>
      </c>
      <c r="AG1022" s="373" t="str">
        <f t="shared" si="281"/>
        <v/>
      </c>
      <c r="AH1022" s="374" t="str">
        <f t="shared" si="282"/>
        <v/>
      </c>
      <c r="AI1022" s="375" t="str">
        <f t="shared" si="283"/>
        <v/>
      </c>
      <c r="AJ1022" s="375" t="str">
        <f t="shared" si="284"/>
        <v/>
      </c>
      <c r="AK1022" s="375" t="str">
        <f t="shared" si="285"/>
        <v/>
      </c>
      <c r="AL1022" s="375" t="str">
        <f t="shared" si="286"/>
        <v/>
      </c>
      <c r="AM1022" s="375" t="str">
        <f t="shared" si="287"/>
        <v/>
      </c>
      <c r="AN1022" s="376" t="str">
        <f>IF(AF1022="","",IF(OR(AH1022="",AH1022="-"),"－",IF(OR(AM1022=8,AM1022=9),"",IF(OR(AJ1022=3,AJ1022=4,AJ1022=5,AJ1022=6),VLOOKUP(AH1022,INDEX((係数_バス貨物_ガソリン,係数_バス貨物_CNG,係数_バス貨物_軽油,係数_バス貨物_メタノール,係数_バス貨物_LPG),MATCH(AL1022,【参考】排出ガスレベル!$AI$4:$AI$671,1),1,AR1022):INDEX((係数_バス貨物_ガソリン,係数_バス貨物_CNG,係数_バス貨物_軽油,係数_バス貨物_メタノール,係数_バス貨物_LPG),MATCH(AL1022+1,【参考】排出ガスレベル!$AI$4:$AI$671,1)-1,5,AR1022),2,FALSE),IF(OR(AJ1022=1,AJ1022=2),VLOOKUP(AH1022,INDEX((係数_乗用_ガソリン,係数_乗用_CNG,係数_乗用_軽油,係数_乗用_メタノール,係数_乗用_LPG),1,1,AR1022):INDEX((係数_乗用_ガソリン,係数_乗用_CNG,係数_乗用_軽油,係数_乗用_メタノール,係数_乗用_LPG),125,5,AR1022),2,FALSE))))))</f>
        <v/>
      </c>
      <c r="AO1022" s="376" t="str">
        <f>IF(T1022="","",IF(OR(AH1022="",AH1022="-"),"－",IF(OR(AM1022=8,AM1022=9),"",IF(OR(AJ1022=3,AJ1022=4,AJ1022=5,AJ1022=6),VLOOKUP(AH1022,INDEX((係数_バス貨物_ガソリン,係数_バス貨物_CNG,係数_バス貨物_軽油,係数_バス貨物_メタノール,係数_バス貨物_LPG),MATCH(AL1022,【参考】排出ガスレベル!$AI$4:$AI$671,1),1,AR1022):INDEX((係数_バス貨物_ガソリン,係数_バス貨物_CNG,係数_バス貨物_軽油,係数_バス貨物_メタノール,係数_バス貨物_LPG),MATCH(AL1022+1,【参考】排出ガスレベル!$AI$4:$AI$671,1)-1,5,AR1022),3,FALSE),IF(OR(AJ1022=1,AJ1022=2),VLOOKUP(AH1022,INDEX((係数_乗用_ガソリン,係数_乗用_CNG,係数_乗用_軽油,係数_乗用_メタノール,係数_乗用_LPG),1,1,AR1022):INDEX((係数_乗用_ガソリン,係数_乗用_CNG,係数_乗用_軽油,係数_乗用_メタノール,係数_乗用_LPG),125,5,AR1022),3,FALSE))))))</f>
        <v/>
      </c>
      <c r="AP1022" s="375" t="str">
        <f t="shared" si="288"/>
        <v/>
      </c>
      <c r="AQ1022" s="444" t="str">
        <f t="shared" si="289"/>
        <v/>
      </c>
      <c r="AR1022" s="375" t="str">
        <f t="shared" si="290"/>
        <v/>
      </c>
      <c r="AS1022" s="377" t="str">
        <f t="shared" si="291"/>
        <v/>
      </c>
      <c r="AT1022" s="378" t="str">
        <f t="shared" si="292"/>
        <v/>
      </c>
      <c r="AX1022" s="625" t="b">
        <f t="shared" si="293"/>
        <v>0</v>
      </c>
      <c r="AY1022" s="7" t="str">
        <f t="shared" si="294"/>
        <v>FALSEFALSEFALSE</v>
      </c>
      <c r="AZ1022" s="626">
        <f t="shared" si="278"/>
        <v>0</v>
      </c>
      <c r="BA1022" s="627" t="str">
        <f t="shared" si="295"/>
        <v/>
      </c>
      <c r="BB1022" s="627">
        <f t="shared" si="279"/>
        <v>0</v>
      </c>
    </row>
    <row r="1023" spans="1:54">
      <c r="A1023" s="381">
        <v>966</v>
      </c>
      <c r="B1023" s="117"/>
      <c r="C1023" s="288"/>
      <c r="D1023" s="289"/>
      <c r="E1023" s="289"/>
      <c r="F1023" s="290"/>
      <c r="G1023" s="292"/>
      <c r="H1023" s="116"/>
      <c r="I1023" s="292"/>
      <c r="J1023" s="116"/>
      <c r="K1023" s="370"/>
      <c r="L1023" s="370"/>
      <c r="M1023" s="370"/>
      <c r="N1023" s="371"/>
      <c r="O1023" s="371"/>
      <c r="P1023" s="371"/>
      <c r="Q1023" s="371"/>
      <c r="R1023" s="371"/>
      <c r="S1023" s="371"/>
      <c r="T1023" s="443"/>
      <c r="U1023" s="539"/>
      <c r="V1023" s="117"/>
      <c r="W1023" s="118"/>
      <c r="X1023" s="119"/>
      <c r="Y1023" s="120"/>
      <c r="Z1023" s="122"/>
      <c r="AA1023" s="121"/>
      <c r="AB1023" s="443"/>
      <c r="AC1023" s="734"/>
      <c r="AD1023" s="372"/>
      <c r="AE1023" s="485"/>
      <c r="AF1023" s="373" t="str">
        <f t="shared" si="280"/>
        <v/>
      </c>
      <c r="AG1023" s="373" t="str">
        <f t="shared" si="281"/>
        <v/>
      </c>
      <c r="AH1023" s="374" t="str">
        <f t="shared" si="282"/>
        <v/>
      </c>
      <c r="AI1023" s="375" t="str">
        <f t="shared" si="283"/>
        <v/>
      </c>
      <c r="AJ1023" s="375" t="str">
        <f t="shared" si="284"/>
        <v/>
      </c>
      <c r="AK1023" s="375" t="str">
        <f t="shared" si="285"/>
        <v/>
      </c>
      <c r="AL1023" s="375" t="str">
        <f t="shared" si="286"/>
        <v/>
      </c>
      <c r="AM1023" s="375" t="str">
        <f t="shared" si="287"/>
        <v/>
      </c>
      <c r="AN1023" s="376" t="str">
        <f>IF(AF1023="","",IF(OR(AH1023="",AH1023="-"),"－",IF(OR(AM1023=8,AM1023=9),"",IF(OR(AJ1023=3,AJ1023=4,AJ1023=5,AJ1023=6),VLOOKUP(AH1023,INDEX((係数_バス貨物_ガソリン,係数_バス貨物_CNG,係数_バス貨物_軽油,係数_バス貨物_メタノール,係数_バス貨物_LPG),MATCH(AL1023,【参考】排出ガスレベル!$AI$4:$AI$671,1),1,AR1023):INDEX((係数_バス貨物_ガソリン,係数_バス貨物_CNG,係数_バス貨物_軽油,係数_バス貨物_メタノール,係数_バス貨物_LPG),MATCH(AL1023+1,【参考】排出ガスレベル!$AI$4:$AI$671,1)-1,5,AR1023),2,FALSE),IF(OR(AJ1023=1,AJ1023=2),VLOOKUP(AH1023,INDEX((係数_乗用_ガソリン,係数_乗用_CNG,係数_乗用_軽油,係数_乗用_メタノール,係数_乗用_LPG),1,1,AR1023):INDEX((係数_乗用_ガソリン,係数_乗用_CNG,係数_乗用_軽油,係数_乗用_メタノール,係数_乗用_LPG),125,5,AR1023),2,FALSE))))))</f>
        <v/>
      </c>
      <c r="AO1023" s="376" t="str">
        <f>IF(T1023="","",IF(OR(AH1023="",AH1023="-"),"－",IF(OR(AM1023=8,AM1023=9),"",IF(OR(AJ1023=3,AJ1023=4,AJ1023=5,AJ1023=6),VLOOKUP(AH1023,INDEX((係数_バス貨物_ガソリン,係数_バス貨物_CNG,係数_バス貨物_軽油,係数_バス貨物_メタノール,係数_バス貨物_LPG),MATCH(AL1023,【参考】排出ガスレベル!$AI$4:$AI$671,1),1,AR1023):INDEX((係数_バス貨物_ガソリン,係数_バス貨物_CNG,係数_バス貨物_軽油,係数_バス貨物_メタノール,係数_バス貨物_LPG),MATCH(AL1023+1,【参考】排出ガスレベル!$AI$4:$AI$671,1)-1,5,AR1023),3,FALSE),IF(OR(AJ1023=1,AJ1023=2),VLOOKUP(AH1023,INDEX((係数_乗用_ガソリン,係数_乗用_CNG,係数_乗用_軽油,係数_乗用_メタノール,係数_乗用_LPG),1,1,AR1023):INDEX((係数_乗用_ガソリン,係数_乗用_CNG,係数_乗用_軽油,係数_乗用_メタノール,係数_乗用_LPG),125,5,AR1023),3,FALSE))))))</f>
        <v/>
      </c>
      <c r="AP1023" s="375" t="str">
        <f t="shared" si="288"/>
        <v/>
      </c>
      <c r="AQ1023" s="444" t="str">
        <f t="shared" si="289"/>
        <v/>
      </c>
      <c r="AR1023" s="375" t="str">
        <f t="shared" si="290"/>
        <v/>
      </c>
      <c r="AS1023" s="377" t="str">
        <f t="shared" si="291"/>
        <v/>
      </c>
      <c r="AT1023" s="378" t="str">
        <f t="shared" si="292"/>
        <v/>
      </c>
      <c r="AX1023" s="625" t="b">
        <f t="shared" si="293"/>
        <v>0</v>
      </c>
      <c r="AY1023" s="7" t="str">
        <f t="shared" si="294"/>
        <v>FALSEFALSEFALSE</v>
      </c>
      <c r="AZ1023" s="626">
        <f t="shared" si="278"/>
        <v>0</v>
      </c>
      <c r="BA1023" s="627" t="str">
        <f t="shared" si="295"/>
        <v/>
      </c>
      <c r="BB1023" s="627">
        <f t="shared" si="279"/>
        <v>0</v>
      </c>
    </row>
    <row r="1024" spans="1:54">
      <c r="A1024" s="381">
        <v>967</v>
      </c>
      <c r="B1024" s="117"/>
      <c r="C1024" s="288"/>
      <c r="D1024" s="289"/>
      <c r="E1024" s="289"/>
      <c r="F1024" s="290"/>
      <c r="G1024" s="292"/>
      <c r="H1024" s="116"/>
      <c r="I1024" s="292"/>
      <c r="J1024" s="116"/>
      <c r="K1024" s="370"/>
      <c r="L1024" s="370"/>
      <c r="M1024" s="370"/>
      <c r="N1024" s="371"/>
      <c r="O1024" s="371"/>
      <c r="P1024" s="371"/>
      <c r="Q1024" s="371"/>
      <c r="R1024" s="371"/>
      <c r="S1024" s="371"/>
      <c r="T1024" s="443"/>
      <c r="U1024" s="539"/>
      <c r="V1024" s="117"/>
      <c r="W1024" s="118"/>
      <c r="X1024" s="119"/>
      <c r="Y1024" s="120"/>
      <c r="Z1024" s="122"/>
      <c r="AA1024" s="121"/>
      <c r="AB1024" s="443"/>
      <c r="AC1024" s="734"/>
      <c r="AD1024" s="372"/>
      <c r="AE1024" s="485"/>
      <c r="AF1024" s="373" t="str">
        <f t="shared" si="280"/>
        <v/>
      </c>
      <c r="AG1024" s="373" t="str">
        <f t="shared" si="281"/>
        <v/>
      </c>
      <c r="AH1024" s="374" t="str">
        <f t="shared" si="282"/>
        <v/>
      </c>
      <c r="AI1024" s="375" t="str">
        <f t="shared" si="283"/>
        <v/>
      </c>
      <c r="AJ1024" s="375" t="str">
        <f t="shared" si="284"/>
        <v/>
      </c>
      <c r="AK1024" s="375" t="str">
        <f t="shared" si="285"/>
        <v/>
      </c>
      <c r="AL1024" s="375" t="str">
        <f t="shared" si="286"/>
        <v/>
      </c>
      <c r="AM1024" s="375" t="str">
        <f t="shared" si="287"/>
        <v/>
      </c>
      <c r="AN1024" s="376" t="str">
        <f>IF(AF1024="","",IF(OR(AH1024="",AH1024="-"),"－",IF(OR(AM1024=8,AM1024=9),"",IF(OR(AJ1024=3,AJ1024=4,AJ1024=5,AJ1024=6),VLOOKUP(AH1024,INDEX((係数_バス貨物_ガソリン,係数_バス貨物_CNG,係数_バス貨物_軽油,係数_バス貨物_メタノール,係数_バス貨物_LPG),MATCH(AL1024,【参考】排出ガスレベル!$AI$4:$AI$671,1),1,AR1024):INDEX((係数_バス貨物_ガソリン,係数_バス貨物_CNG,係数_バス貨物_軽油,係数_バス貨物_メタノール,係数_バス貨物_LPG),MATCH(AL1024+1,【参考】排出ガスレベル!$AI$4:$AI$671,1)-1,5,AR1024),2,FALSE),IF(OR(AJ1024=1,AJ1024=2),VLOOKUP(AH1024,INDEX((係数_乗用_ガソリン,係数_乗用_CNG,係数_乗用_軽油,係数_乗用_メタノール,係数_乗用_LPG),1,1,AR1024):INDEX((係数_乗用_ガソリン,係数_乗用_CNG,係数_乗用_軽油,係数_乗用_メタノール,係数_乗用_LPG),125,5,AR1024),2,FALSE))))))</f>
        <v/>
      </c>
      <c r="AO1024" s="376" t="str">
        <f>IF(T1024="","",IF(OR(AH1024="",AH1024="-"),"－",IF(OR(AM1024=8,AM1024=9),"",IF(OR(AJ1024=3,AJ1024=4,AJ1024=5,AJ1024=6),VLOOKUP(AH1024,INDEX((係数_バス貨物_ガソリン,係数_バス貨物_CNG,係数_バス貨物_軽油,係数_バス貨物_メタノール,係数_バス貨物_LPG),MATCH(AL1024,【参考】排出ガスレベル!$AI$4:$AI$671,1),1,AR1024):INDEX((係数_バス貨物_ガソリン,係数_バス貨物_CNG,係数_バス貨物_軽油,係数_バス貨物_メタノール,係数_バス貨物_LPG),MATCH(AL1024+1,【参考】排出ガスレベル!$AI$4:$AI$671,1)-1,5,AR1024),3,FALSE),IF(OR(AJ1024=1,AJ1024=2),VLOOKUP(AH1024,INDEX((係数_乗用_ガソリン,係数_乗用_CNG,係数_乗用_軽油,係数_乗用_メタノール,係数_乗用_LPG),1,1,AR1024):INDEX((係数_乗用_ガソリン,係数_乗用_CNG,係数_乗用_軽油,係数_乗用_メタノール,係数_乗用_LPG),125,5,AR1024),3,FALSE))))))</f>
        <v/>
      </c>
      <c r="AP1024" s="375" t="str">
        <f t="shared" si="288"/>
        <v/>
      </c>
      <c r="AQ1024" s="444" t="str">
        <f t="shared" si="289"/>
        <v/>
      </c>
      <c r="AR1024" s="375" t="str">
        <f t="shared" si="290"/>
        <v/>
      </c>
      <c r="AS1024" s="377" t="str">
        <f t="shared" si="291"/>
        <v/>
      </c>
      <c r="AT1024" s="378" t="str">
        <f t="shared" si="292"/>
        <v/>
      </c>
      <c r="AX1024" s="625" t="b">
        <f t="shared" si="293"/>
        <v>0</v>
      </c>
      <c r="AY1024" s="7" t="str">
        <f t="shared" si="294"/>
        <v>FALSEFALSEFALSE</v>
      </c>
      <c r="AZ1024" s="626">
        <f t="shared" si="278"/>
        <v>0</v>
      </c>
      <c r="BA1024" s="627" t="str">
        <f t="shared" si="295"/>
        <v/>
      </c>
      <c r="BB1024" s="627">
        <f t="shared" si="279"/>
        <v>0</v>
      </c>
    </row>
    <row r="1025" spans="1:54">
      <c r="A1025" s="381">
        <v>968</v>
      </c>
      <c r="B1025" s="117"/>
      <c r="C1025" s="288"/>
      <c r="D1025" s="289"/>
      <c r="E1025" s="289"/>
      <c r="F1025" s="290"/>
      <c r="G1025" s="292"/>
      <c r="H1025" s="116"/>
      <c r="I1025" s="292"/>
      <c r="J1025" s="116"/>
      <c r="K1025" s="370"/>
      <c r="L1025" s="370"/>
      <c r="M1025" s="370"/>
      <c r="N1025" s="371"/>
      <c r="O1025" s="371"/>
      <c r="P1025" s="371"/>
      <c r="Q1025" s="371"/>
      <c r="R1025" s="371"/>
      <c r="S1025" s="371"/>
      <c r="T1025" s="443"/>
      <c r="U1025" s="539"/>
      <c r="V1025" s="117"/>
      <c r="W1025" s="118"/>
      <c r="X1025" s="119"/>
      <c r="Y1025" s="120"/>
      <c r="Z1025" s="122"/>
      <c r="AA1025" s="121"/>
      <c r="AB1025" s="443"/>
      <c r="AC1025" s="734"/>
      <c r="AD1025" s="372"/>
      <c r="AE1025" s="485"/>
      <c r="AF1025" s="373" t="str">
        <f t="shared" si="280"/>
        <v/>
      </c>
      <c r="AG1025" s="373" t="str">
        <f t="shared" si="281"/>
        <v/>
      </c>
      <c r="AH1025" s="374" t="str">
        <f t="shared" si="282"/>
        <v/>
      </c>
      <c r="AI1025" s="375" t="str">
        <f t="shared" si="283"/>
        <v/>
      </c>
      <c r="AJ1025" s="375" t="str">
        <f t="shared" si="284"/>
        <v/>
      </c>
      <c r="AK1025" s="375" t="str">
        <f t="shared" si="285"/>
        <v/>
      </c>
      <c r="AL1025" s="375" t="str">
        <f t="shared" si="286"/>
        <v/>
      </c>
      <c r="AM1025" s="375" t="str">
        <f t="shared" si="287"/>
        <v/>
      </c>
      <c r="AN1025" s="376" t="str">
        <f>IF(AF1025="","",IF(OR(AH1025="",AH1025="-"),"－",IF(OR(AM1025=8,AM1025=9),"",IF(OR(AJ1025=3,AJ1025=4,AJ1025=5,AJ1025=6),VLOOKUP(AH1025,INDEX((係数_バス貨物_ガソリン,係数_バス貨物_CNG,係数_バス貨物_軽油,係数_バス貨物_メタノール,係数_バス貨物_LPG),MATCH(AL1025,【参考】排出ガスレベル!$AI$4:$AI$671,1),1,AR1025):INDEX((係数_バス貨物_ガソリン,係数_バス貨物_CNG,係数_バス貨物_軽油,係数_バス貨物_メタノール,係数_バス貨物_LPG),MATCH(AL1025+1,【参考】排出ガスレベル!$AI$4:$AI$671,1)-1,5,AR1025),2,FALSE),IF(OR(AJ1025=1,AJ1025=2),VLOOKUP(AH1025,INDEX((係数_乗用_ガソリン,係数_乗用_CNG,係数_乗用_軽油,係数_乗用_メタノール,係数_乗用_LPG),1,1,AR1025):INDEX((係数_乗用_ガソリン,係数_乗用_CNG,係数_乗用_軽油,係数_乗用_メタノール,係数_乗用_LPG),125,5,AR1025),2,FALSE))))))</f>
        <v/>
      </c>
      <c r="AO1025" s="376" t="str">
        <f>IF(T1025="","",IF(OR(AH1025="",AH1025="-"),"－",IF(OR(AM1025=8,AM1025=9),"",IF(OR(AJ1025=3,AJ1025=4,AJ1025=5,AJ1025=6),VLOOKUP(AH1025,INDEX((係数_バス貨物_ガソリン,係数_バス貨物_CNG,係数_バス貨物_軽油,係数_バス貨物_メタノール,係数_バス貨物_LPG),MATCH(AL1025,【参考】排出ガスレベル!$AI$4:$AI$671,1),1,AR1025):INDEX((係数_バス貨物_ガソリン,係数_バス貨物_CNG,係数_バス貨物_軽油,係数_バス貨物_メタノール,係数_バス貨物_LPG),MATCH(AL1025+1,【参考】排出ガスレベル!$AI$4:$AI$671,1)-1,5,AR1025),3,FALSE),IF(OR(AJ1025=1,AJ1025=2),VLOOKUP(AH1025,INDEX((係数_乗用_ガソリン,係数_乗用_CNG,係数_乗用_軽油,係数_乗用_メタノール,係数_乗用_LPG),1,1,AR1025):INDEX((係数_乗用_ガソリン,係数_乗用_CNG,係数_乗用_軽油,係数_乗用_メタノール,係数_乗用_LPG),125,5,AR1025),3,FALSE))))))</f>
        <v/>
      </c>
      <c r="AP1025" s="375" t="str">
        <f t="shared" si="288"/>
        <v/>
      </c>
      <c r="AQ1025" s="444" t="str">
        <f t="shared" si="289"/>
        <v/>
      </c>
      <c r="AR1025" s="375" t="str">
        <f t="shared" si="290"/>
        <v/>
      </c>
      <c r="AS1025" s="377" t="str">
        <f t="shared" si="291"/>
        <v/>
      </c>
      <c r="AT1025" s="378" t="str">
        <f t="shared" si="292"/>
        <v/>
      </c>
      <c r="AX1025" s="625" t="b">
        <f t="shared" si="293"/>
        <v>0</v>
      </c>
      <c r="AY1025" s="7" t="str">
        <f t="shared" si="294"/>
        <v>FALSEFALSEFALSE</v>
      </c>
      <c r="AZ1025" s="626">
        <f t="shared" si="278"/>
        <v>0</v>
      </c>
      <c r="BA1025" s="627" t="str">
        <f t="shared" si="295"/>
        <v/>
      </c>
      <c r="BB1025" s="627">
        <f t="shared" si="279"/>
        <v>0</v>
      </c>
    </row>
    <row r="1026" spans="1:54">
      <c r="A1026" s="381">
        <v>969</v>
      </c>
      <c r="B1026" s="117"/>
      <c r="C1026" s="288"/>
      <c r="D1026" s="289"/>
      <c r="E1026" s="289"/>
      <c r="F1026" s="290"/>
      <c r="G1026" s="292"/>
      <c r="H1026" s="116"/>
      <c r="I1026" s="292"/>
      <c r="J1026" s="116"/>
      <c r="K1026" s="370"/>
      <c r="L1026" s="370"/>
      <c r="M1026" s="370"/>
      <c r="N1026" s="371"/>
      <c r="O1026" s="371"/>
      <c r="P1026" s="371"/>
      <c r="Q1026" s="371"/>
      <c r="R1026" s="371"/>
      <c r="S1026" s="371"/>
      <c r="T1026" s="443"/>
      <c r="U1026" s="539"/>
      <c r="V1026" s="117"/>
      <c r="W1026" s="118"/>
      <c r="X1026" s="119"/>
      <c r="Y1026" s="120"/>
      <c r="Z1026" s="122"/>
      <c r="AA1026" s="121"/>
      <c r="AB1026" s="443"/>
      <c r="AC1026" s="734"/>
      <c r="AD1026" s="372"/>
      <c r="AE1026" s="485"/>
      <c r="AF1026" s="373" t="str">
        <f t="shared" si="280"/>
        <v/>
      </c>
      <c r="AG1026" s="373" t="str">
        <f t="shared" si="281"/>
        <v/>
      </c>
      <c r="AH1026" s="374" t="str">
        <f t="shared" si="282"/>
        <v/>
      </c>
      <c r="AI1026" s="375" t="str">
        <f t="shared" si="283"/>
        <v/>
      </c>
      <c r="AJ1026" s="375" t="str">
        <f t="shared" si="284"/>
        <v/>
      </c>
      <c r="AK1026" s="375" t="str">
        <f t="shared" si="285"/>
        <v/>
      </c>
      <c r="AL1026" s="375" t="str">
        <f t="shared" si="286"/>
        <v/>
      </c>
      <c r="AM1026" s="375" t="str">
        <f t="shared" si="287"/>
        <v/>
      </c>
      <c r="AN1026" s="376" t="str">
        <f>IF(AF1026="","",IF(OR(AH1026="",AH1026="-"),"－",IF(OR(AM1026=8,AM1026=9),"",IF(OR(AJ1026=3,AJ1026=4,AJ1026=5,AJ1026=6),VLOOKUP(AH1026,INDEX((係数_バス貨物_ガソリン,係数_バス貨物_CNG,係数_バス貨物_軽油,係数_バス貨物_メタノール,係数_バス貨物_LPG),MATCH(AL1026,【参考】排出ガスレベル!$AI$4:$AI$671,1),1,AR1026):INDEX((係数_バス貨物_ガソリン,係数_バス貨物_CNG,係数_バス貨物_軽油,係数_バス貨物_メタノール,係数_バス貨物_LPG),MATCH(AL1026+1,【参考】排出ガスレベル!$AI$4:$AI$671,1)-1,5,AR1026),2,FALSE),IF(OR(AJ1026=1,AJ1026=2),VLOOKUP(AH1026,INDEX((係数_乗用_ガソリン,係数_乗用_CNG,係数_乗用_軽油,係数_乗用_メタノール,係数_乗用_LPG),1,1,AR1026):INDEX((係数_乗用_ガソリン,係数_乗用_CNG,係数_乗用_軽油,係数_乗用_メタノール,係数_乗用_LPG),125,5,AR1026),2,FALSE))))))</f>
        <v/>
      </c>
      <c r="AO1026" s="376" t="str">
        <f>IF(T1026="","",IF(OR(AH1026="",AH1026="-"),"－",IF(OR(AM1026=8,AM1026=9),"",IF(OR(AJ1026=3,AJ1026=4,AJ1026=5,AJ1026=6),VLOOKUP(AH1026,INDEX((係数_バス貨物_ガソリン,係数_バス貨物_CNG,係数_バス貨物_軽油,係数_バス貨物_メタノール,係数_バス貨物_LPG),MATCH(AL1026,【参考】排出ガスレベル!$AI$4:$AI$671,1),1,AR1026):INDEX((係数_バス貨物_ガソリン,係数_バス貨物_CNG,係数_バス貨物_軽油,係数_バス貨物_メタノール,係数_バス貨物_LPG),MATCH(AL1026+1,【参考】排出ガスレベル!$AI$4:$AI$671,1)-1,5,AR1026),3,FALSE),IF(OR(AJ1026=1,AJ1026=2),VLOOKUP(AH1026,INDEX((係数_乗用_ガソリン,係数_乗用_CNG,係数_乗用_軽油,係数_乗用_メタノール,係数_乗用_LPG),1,1,AR1026):INDEX((係数_乗用_ガソリン,係数_乗用_CNG,係数_乗用_軽油,係数_乗用_メタノール,係数_乗用_LPG),125,5,AR1026),3,FALSE))))))</f>
        <v/>
      </c>
      <c r="AP1026" s="375" t="str">
        <f t="shared" si="288"/>
        <v/>
      </c>
      <c r="AQ1026" s="444" t="str">
        <f t="shared" si="289"/>
        <v/>
      </c>
      <c r="AR1026" s="375" t="str">
        <f t="shared" si="290"/>
        <v/>
      </c>
      <c r="AS1026" s="377" t="str">
        <f t="shared" si="291"/>
        <v/>
      </c>
      <c r="AT1026" s="378" t="str">
        <f t="shared" si="292"/>
        <v/>
      </c>
      <c r="AX1026" s="625" t="b">
        <f t="shared" si="293"/>
        <v>0</v>
      </c>
      <c r="AY1026" s="7" t="str">
        <f t="shared" si="294"/>
        <v>FALSEFALSEFALSE</v>
      </c>
      <c r="AZ1026" s="626">
        <f t="shared" si="278"/>
        <v>0</v>
      </c>
      <c r="BA1026" s="627" t="str">
        <f t="shared" si="295"/>
        <v/>
      </c>
      <c r="BB1026" s="627">
        <f t="shared" si="279"/>
        <v>0</v>
      </c>
    </row>
    <row r="1027" spans="1:54">
      <c r="A1027" s="381">
        <v>970</v>
      </c>
      <c r="B1027" s="117"/>
      <c r="C1027" s="288"/>
      <c r="D1027" s="289"/>
      <c r="E1027" s="289"/>
      <c r="F1027" s="290"/>
      <c r="G1027" s="292"/>
      <c r="H1027" s="116"/>
      <c r="I1027" s="292"/>
      <c r="J1027" s="116"/>
      <c r="K1027" s="370"/>
      <c r="L1027" s="370"/>
      <c r="M1027" s="370"/>
      <c r="N1027" s="371"/>
      <c r="O1027" s="371"/>
      <c r="P1027" s="371"/>
      <c r="Q1027" s="371"/>
      <c r="R1027" s="371"/>
      <c r="S1027" s="371"/>
      <c r="T1027" s="443"/>
      <c r="U1027" s="539"/>
      <c r="V1027" s="117"/>
      <c r="W1027" s="118"/>
      <c r="X1027" s="119"/>
      <c r="Y1027" s="120"/>
      <c r="Z1027" s="122"/>
      <c r="AA1027" s="121"/>
      <c r="AB1027" s="443"/>
      <c r="AC1027" s="734"/>
      <c r="AD1027" s="372"/>
      <c r="AE1027" s="485"/>
      <c r="AF1027" s="373" t="str">
        <f t="shared" si="280"/>
        <v/>
      </c>
      <c r="AG1027" s="373" t="str">
        <f t="shared" si="281"/>
        <v/>
      </c>
      <c r="AH1027" s="374" t="str">
        <f t="shared" si="282"/>
        <v/>
      </c>
      <c r="AI1027" s="375" t="str">
        <f t="shared" si="283"/>
        <v/>
      </c>
      <c r="AJ1027" s="375" t="str">
        <f t="shared" si="284"/>
        <v/>
      </c>
      <c r="AK1027" s="375" t="str">
        <f t="shared" si="285"/>
        <v/>
      </c>
      <c r="AL1027" s="375" t="str">
        <f t="shared" si="286"/>
        <v/>
      </c>
      <c r="AM1027" s="375" t="str">
        <f t="shared" si="287"/>
        <v/>
      </c>
      <c r="AN1027" s="376" t="str">
        <f>IF(AF1027="","",IF(OR(AH1027="",AH1027="-"),"－",IF(OR(AM1027=8,AM1027=9),"",IF(OR(AJ1027=3,AJ1027=4,AJ1027=5,AJ1027=6),VLOOKUP(AH1027,INDEX((係数_バス貨物_ガソリン,係数_バス貨物_CNG,係数_バス貨物_軽油,係数_バス貨物_メタノール,係数_バス貨物_LPG),MATCH(AL1027,【参考】排出ガスレベル!$AI$4:$AI$671,1),1,AR1027):INDEX((係数_バス貨物_ガソリン,係数_バス貨物_CNG,係数_バス貨物_軽油,係数_バス貨物_メタノール,係数_バス貨物_LPG),MATCH(AL1027+1,【参考】排出ガスレベル!$AI$4:$AI$671,1)-1,5,AR1027),2,FALSE),IF(OR(AJ1027=1,AJ1027=2),VLOOKUP(AH1027,INDEX((係数_乗用_ガソリン,係数_乗用_CNG,係数_乗用_軽油,係数_乗用_メタノール,係数_乗用_LPG),1,1,AR1027):INDEX((係数_乗用_ガソリン,係数_乗用_CNG,係数_乗用_軽油,係数_乗用_メタノール,係数_乗用_LPG),125,5,AR1027),2,FALSE))))))</f>
        <v/>
      </c>
      <c r="AO1027" s="376" t="str">
        <f>IF(T1027="","",IF(OR(AH1027="",AH1027="-"),"－",IF(OR(AM1027=8,AM1027=9),"",IF(OR(AJ1027=3,AJ1027=4,AJ1027=5,AJ1027=6),VLOOKUP(AH1027,INDEX((係数_バス貨物_ガソリン,係数_バス貨物_CNG,係数_バス貨物_軽油,係数_バス貨物_メタノール,係数_バス貨物_LPG),MATCH(AL1027,【参考】排出ガスレベル!$AI$4:$AI$671,1),1,AR1027):INDEX((係数_バス貨物_ガソリン,係数_バス貨物_CNG,係数_バス貨物_軽油,係数_バス貨物_メタノール,係数_バス貨物_LPG),MATCH(AL1027+1,【参考】排出ガスレベル!$AI$4:$AI$671,1)-1,5,AR1027),3,FALSE),IF(OR(AJ1027=1,AJ1027=2),VLOOKUP(AH1027,INDEX((係数_乗用_ガソリン,係数_乗用_CNG,係数_乗用_軽油,係数_乗用_メタノール,係数_乗用_LPG),1,1,AR1027):INDEX((係数_乗用_ガソリン,係数_乗用_CNG,係数_乗用_軽油,係数_乗用_メタノール,係数_乗用_LPG),125,5,AR1027),3,FALSE))))))</f>
        <v/>
      </c>
      <c r="AP1027" s="375" t="str">
        <f t="shared" si="288"/>
        <v/>
      </c>
      <c r="AQ1027" s="444" t="str">
        <f t="shared" si="289"/>
        <v/>
      </c>
      <c r="AR1027" s="375" t="str">
        <f t="shared" si="290"/>
        <v/>
      </c>
      <c r="AS1027" s="377" t="str">
        <f t="shared" si="291"/>
        <v/>
      </c>
      <c r="AT1027" s="378" t="str">
        <f t="shared" si="292"/>
        <v/>
      </c>
      <c r="AX1027" s="625" t="b">
        <f t="shared" si="293"/>
        <v>0</v>
      </c>
      <c r="AY1027" s="7" t="str">
        <f t="shared" si="294"/>
        <v>FALSEFALSEFALSE</v>
      </c>
      <c r="AZ1027" s="626">
        <f t="shared" si="278"/>
        <v>0</v>
      </c>
      <c r="BA1027" s="627" t="str">
        <f t="shared" si="295"/>
        <v/>
      </c>
      <c r="BB1027" s="627">
        <f t="shared" si="279"/>
        <v>0</v>
      </c>
    </row>
    <row r="1028" spans="1:54">
      <c r="A1028" s="381">
        <v>971</v>
      </c>
      <c r="B1028" s="117"/>
      <c r="C1028" s="288"/>
      <c r="D1028" s="289"/>
      <c r="E1028" s="289"/>
      <c r="F1028" s="290"/>
      <c r="G1028" s="292"/>
      <c r="H1028" s="116"/>
      <c r="I1028" s="292"/>
      <c r="J1028" s="116"/>
      <c r="K1028" s="370"/>
      <c r="L1028" s="370"/>
      <c r="M1028" s="370"/>
      <c r="N1028" s="371"/>
      <c r="O1028" s="371"/>
      <c r="P1028" s="371"/>
      <c r="Q1028" s="371"/>
      <c r="R1028" s="371"/>
      <c r="S1028" s="371"/>
      <c r="T1028" s="443"/>
      <c r="U1028" s="539"/>
      <c r="V1028" s="117"/>
      <c r="W1028" s="118"/>
      <c r="X1028" s="119"/>
      <c r="Y1028" s="120"/>
      <c r="Z1028" s="122"/>
      <c r="AA1028" s="121"/>
      <c r="AB1028" s="443"/>
      <c r="AC1028" s="734"/>
      <c r="AD1028" s="372"/>
      <c r="AE1028" s="485"/>
      <c r="AF1028" s="373" t="str">
        <f t="shared" si="280"/>
        <v/>
      </c>
      <c r="AG1028" s="373" t="str">
        <f t="shared" si="281"/>
        <v/>
      </c>
      <c r="AH1028" s="374" t="str">
        <f t="shared" si="282"/>
        <v/>
      </c>
      <c r="AI1028" s="375" t="str">
        <f t="shared" si="283"/>
        <v/>
      </c>
      <c r="AJ1028" s="375" t="str">
        <f t="shared" si="284"/>
        <v/>
      </c>
      <c r="AK1028" s="375" t="str">
        <f t="shared" si="285"/>
        <v/>
      </c>
      <c r="AL1028" s="375" t="str">
        <f t="shared" si="286"/>
        <v/>
      </c>
      <c r="AM1028" s="375" t="str">
        <f t="shared" si="287"/>
        <v/>
      </c>
      <c r="AN1028" s="376" t="str">
        <f>IF(AF1028="","",IF(OR(AH1028="",AH1028="-"),"－",IF(OR(AM1028=8,AM1028=9),"",IF(OR(AJ1028=3,AJ1028=4,AJ1028=5,AJ1028=6),VLOOKUP(AH1028,INDEX((係数_バス貨物_ガソリン,係数_バス貨物_CNG,係数_バス貨物_軽油,係数_バス貨物_メタノール,係数_バス貨物_LPG),MATCH(AL1028,【参考】排出ガスレベル!$AI$4:$AI$671,1),1,AR1028):INDEX((係数_バス貨物_ガソリン,係数_バス貨物_CNG,係数_バス貨物_軽油,係数_バス貨物_メタノール,係数_バス貨物_LPG),MATCH(AL1028+1,【参考】排出ガスレベル!$AI$4:$AI$671,1)-1,5,AR1028),2,FALSE),IF(OR(AJ1028=1,AJ1028=2),VLOOKUP(AH1028,INDEX((係数_乗用_ガソリン,係数_乗用_CNG,係数_乗用_軽油,係数_乗用_メタノール,係数_乗用_LPG),1,1,AR1028):INDEX((係数_乗用_ガソリン,係数_乗用_CNG,係数_乗用_軽油,係数_乗用_メタノール,係数_乗用_LPG),125,5,AR1028),2,FALSE))))))</f>
        <v/>
      </c>
      <c r="AO1028" s="376" t="str">
        <f>IF(T1028="","",IF(OR(AH1028="",AH1028="-"),"－",IF(OR(AM1028=8,AM1028=9),"",IF(OR(AJ1028=3,AJ1028=4,AJ1028=5,AJ1028=6),VLOOKUP(AH1028,INDEX((係数_バス貨物_ガソリン,係数_バス貨物_CNG,係数_バス貨物_軽油,係数_バス貨物_メタノール,係数_バス貨物_LPG),MATCH(AL1028,【参考】排出ガスレベル!$AI$4:$AI$671,1),1,AR1028):INDEX((係数_バス貨物_ガソリン,係数_バス貨物_CNG,係数_バス貨物_軽油,係数_バス貨物_メタノール,係数_バス貨物_LPG),MATCH(AL1028+1,【参考】排出ガスレベル!$AI$4:$AI$671,1)-1,5,AR1028),3,FALSE),IF(OR(AJ1028=1,AJ1028=2),VLOOKUP(AH1028,INDEX((係数_乗用_ガソリン,係数_乗用_CNG,係数_乗用_軽油,係数_乗用_メタノール,係数_乗用_LPG),1,1,AR1028):INDEX((係数_乗用_ガソリン,係数_乗用_CNG,係数_乗用_軽油,係数_乗用_メタノール,係数_乗用_LPG),125,5,AR1028),3,FALSE))))))</f>
        <v/>
      </c>
      <c r="AP1028" s="375" t="str">
        <f t="shared" si="288"/>
        <v/>
      </c>
      <c r="AQ1028" s="444" t="str">
        <f t="shared" si="289"/>
        <v/>
      </c>
      <c r="AR1028" s="375" t="str">
        <f t="shared" si="290"/>
        <v/>
      </c>
      <c r="AS1028" s="377" t="str">
        <f t="shared" si="291"/>
        <v/>
      </c>
      <c r="AT1028" s="378" t="str">
        <f t="shared" si="292"/>
        <v/>
      </c>
      <c r="AX1028" s="625" t="b">
        <f t="shared" si="293"/>
        <v>0</v>
      </c>
      <c r="AY1028" s="7" t="str">
        <f t="shared" si="294"/>
        <v>FALSEFALSEFALSE</v>
      </c>
      <c r="AZ1028" s="626">
        <f t="shared" si="278"/>
        <v>0</v>
      </c>
      <c r="BA1028" s="627" t="str">
        <f t="shared" si="295"/>
        <v/>
      </c>
      <c r="BB1028" s="627">
        <f t="shared" si="279"/>
        <v>0</v>
      </c>
    </row>
    <row r="1029" spans="1:54">
      <c r="A1029" s="381">
        <v>972</v>
      </c>
      <c r="B1029" s="117"/>
      <c r="C1029" s="288"/>
      <c r="D1029" s="289"/>
      <c r="E1029" s="289"/>
      <c r="F1029" s="290"/>
      <c r="G1029" s="292"/>
      <c r="H1029" s="116"/>
      <c r="I1029" s="292"/>
      <c r="J1029" s="116"/>
      <c r="K1029" s="370"/>
      <c r="L1029" s="370"/>
      <c r="M1029" s="370"/>
      <c r="N1029" s="371"/>
      <c r="O1029" s="371"/>
      <c r="P1029" s="371"/>
      <c r="Q1029" s="371"/>
      <c r="R1029" s="371"/>
      <c r="S1029" s="371"/>
      <c r="T1029" s="443"/>
      <c r="U1029" s="539"/>
      <c r="V1029" s="117"/>
      <c r="W1029" s="118"/>
      <c r="X1029" s="119"/>
      <c r="Y1029" s="120"/>
      <c r="Z1029" s="122"/>
      <c r="AA1029" s="121"/>
      <c r="AB1029" s="443"/>
      <c r="AC1029" s="734"/>
      <c r="AD1029" s="372"/>
      <c r="AE1029" s="485"/>
      <c r="AF1029" s="373" t="str">
        <f t="shared" si="280"/>
        <v/>
      </c>
      <c r="AG1029" s="373" t="str">
        <f t="shared" si="281"/>
        <v/>
      </c>
      <c r="AH1029" s="374" t="str">
        <f t="shared" si="282"/>
        <v/>
      </c>
      <c r="AI1029" s="375" t="str">
        <f t="shared" si="283"/>
        <v/>
      </c>
      <c r="AJ1029" s="375" t="str">
        <f t="shared" si="284"/>
        <v/>
      </c>
      <c r="AK1029" s="375" t="str">
        <f t="shared" si="285"/>
        <v/>
      </c>
      <c r="AL1029" s="375" t="str">
        <f t="shared" si="286"/>
        <v/>
      </c>
      <c r="AM1029" s="375" t="str">
        <f t="shared" si="287"/>
        <v/>
      </c>
      <c r="AN1029" s="376" t="str">
        <f>IF(AF1029="","",IF(OR(AH1029="",AH1029="-"),"－",IF(OR(AM1029=8,AM1029=9),"",IF(OR(AJ1029=3,AJ1029=4,AJ1029=5,AJ1029=6),VLOOKUP(AH1029,INDEX((係数_バス貨物_ガソリン,係数_バス貨物_CNG,係数_バス貨物_軽油,係数_バス貨物_メタノール,係数_バス貨物_LPG),MATCH(AL1029,【参考】排出ガスレベル!$AI$4:$AI$671,1),1,AR1029):INDEX((係数_バス貨物_ガソリン,係数_バス貨物_CNG,係数_バス貨物_軽油,係数_バス貨物_メタノール,係数_バス貨物_LPG),MATCH(AL1029+1,【参考】排出ガスレベル!$AI$4:$AI$671,1)-1,5,AR1029),2,FALSE),IF(OR(AJ1029=1,AJ1029=2),VLOOKUP(AH1029,INDEX((係数_乗用_ガソリン,係数_乗用_CNG,係数_乗用_軽油,係数_乗用_メタノール,係数_乗用_LPG),1,1,AR1029):INDEX((係数_乗用_ガソリン,係数_乗用_CNG,係数_乗用_軽油,係数_乗用_メタノール,係数_乗用_LPG),125,5,AR1029),2,FALSE))))))</f>
        <v/>
      </c>
      <c r="AO1029" s="376" t="str">
        <f>IF(T1029="","",IF(OR(AH1029="",AH1029="-"),"－",IF(OR(AM1029=8,AM1029=9),"",IF(OR(AJ1029=3,AJ1029=4,AJ1029=5,AJ1029=6),VLOOKUP(AH1029,INDEX((係数_バス貨物_ガソリン,係数_バス貨物_CNG,係数_バス貨物_軽油,係数_バス貨物_メタノール,係数_バス貨物_LPG),MATCH(AL1029,【参考】排出ガスレベル!$AI$4:$AI$671,1),1,AR1029):INDEX((係数_バス貨物_ガソリン,係数_バス貨物_CNG,係数_バス貨物_軽油,係数_バス貨物_メタノール,係数_バス貨物_LPG),MATCH(AL1029+1,【参考】排出ガスレベル!$AI$4:$AI$671,1)-1,5,AR1029),3,FALSE),IF(OR(AJ1029=1,AJ1029=2),VLOOKUP(AH1029,INDEX((係数_乗用_ガソリン,係数_乗用_CNG,係数_乗用_軽油,係数_乗用_メタノール,係数_乗用_LPG),1,1,AR1029):INDEX((係数_乗用_ガソリン,係数_乗用_CNG,係数_乗用_軽油,係数_乗用_メタノール,係数_乗用_LPG),125,5,AR1029),3,FALSE))))))</f>
        <v/>
      </c>
      <c r="AP1029" s="375" t="str">
        <f t="shared" si="288"/>
        <v/>
      </c>
      <c r="AQ1029" s="444" t="str">
        <f t="shared" si="289"/>
        <v/>
      </c>
      <c r="AR1029" s="375" t="str">
        <f t="shared" si="290"/>
        <v/>
      </c>
      <c r="AS1029" s="377" t="str">
        <f t="shared" si="291"/>
        <v/>
      </c>
      <c r="AT1029" s="378" t="str">
        <f t="shared" si="292"/>
        <v/>
      </c>
      <c r="AX1029" s="625" t="b">
        <f t="shared" si="293"/>
        <v>0</v>
      </c>
      <c r="AY1029" s="7" t="str">
        <f t="shared" si="294"/>
        <v>FALSEFALSEFALSE</v>
      </c>
      <c r="AZ1029" s="626">
        <f t="shared" si="278"/>
        <v>0</v>
      </c>
      <c r="BA1029" s="627" t="str">
        <f t="shared" si="295"/>
        <v/>
      </c>
      <c r="BB1029" s="627">
        <f t="shared" si="279"/>
        <v>0</v>
      </c>
    </row>
    <row r="1030" spans="1:54">
      <c r="A1030" s="381">
        <v>973</v>
      </c>
      <c r="B1030" s="117"/>
      <c r="C1030" s="288"/>
      <c r="D1030" s="289"/>
      <c r="E1030" s="289"/>
      <c r="F1030" s="290"/>
      <c r="G1030" s="292"/>
      <c r="H1030" s="116"/>
      <c r="I1030" s="292"/>
      <c r="J1030" s="116"/>
      <c r="K1030" s="370"/>
      <c r="L1030" s="370"/>
      <c r="M1030" s="370"/>
      <c r="N1030" s="371"/>
      <c r="O1030" s="371"/>
      <c r="P1030" s="371"/>
      <c r="Q1030" s="371"/>
      <c r="R1030" s="371"/>
      <c r="S1030" s="371"/>
      <c r="T1030" s="443"/>
      <c r="U1030" s="539"/>
      <c r="V1030" s="117"/>
      <c r="W1030" s="118"/>
      <c r="X1030" s="119"/>
      <c r="Y1030" s="120"/>
      <c r="Z1030" s="122"/>
      <c r="AA1030" s="121"/>
      <c r="AB1030" s="443"/>
      <c r="AC1030" s="734"/>
      <c r="AD1030" s="372"/>
      <c r="AE1030" s="485"/>
      <c r="AF1030" s="373" t="str">
        <f t="shared" si="280"/>
        <v/>
      </c>
      <c r="AG1030" s="373" t="str">
        <f t="shared" si="281"/>
        <v/>
      </c>
      <c r="AH1030" s="374" t="str">
        <f t="shared" si="282"/>
        <v/>
      </c>
      <c r="AI1030" s="375" t="str">
        <f t="shared" si="283"/>
        <v/>
      </c>
      <c r="AJ1030" s="375" t="str">
        <f t="shared" si="284"/>
        <v/>
      </c>
      <c r="AK1030" s="375" t="str">
        <f t="shared" si="285"/>
        <v/>
      </c>
      <c r="AL1030" s="375" t="str">
        <f t="shared" si="286"/>
        <v/>
      </c>
      <c r="AM1030" s="375" t="str">
        <f t="shared" si="287"/>
        <v/>
      </c>
      <c r="AN1030" s="376" t="str">
        <f>IF(AF1030="","",IF(OR(AH1030="",AH1030="-"),"－",IF(OR(AM1030=8,AM1030=9),"",IF(OR(AJ1030=3,AJ1030=4,AJ1030=5,AJ1030=6),VLOOKUP(AH1030,INDEX((係数_バス貨物_ガソリン,係数_バス貨物_CNG,係数_バス貨物_軽油,係数_バス貨物_メタノール,係数_バス貨物_LPG),MATCH(AL1030,【参考】排出ガスレベル!$AI$4:$AI$671,1),1,AR1030):INDEX((係数_バス貨物_ガソリン,係数_バス貨物_CNG,係数_バス貨物_軽油,係数_バス貨物_メタノール,係数_バス貨物_LPG),MATCH(AL1030+1,【参考】排出ガスレベル!$AI$4:$AI$671,1)-1,5,AR1030),2,FALSE),IF(OR(AJ1030=1,AJ1030=2),VLOOKUP(AH1030,INDEX((係数_乗用_ガソリン,係数_乗用_CNG,係数_乗用_軽油,係数_乗用_メタノール,係数_乗用_LPG),1,1,AR1030):INDEX((係数_乗用_ガソリン,係数_乗用_CNG,係数_乗用_軽油,係数_乗用_メタノール,係数_乗用_LPG),125,5,AR1030),2,FALSE))))))</f>
        <v/>
      </c>
      <c r="AO1030" s="376" t="str">
        <f>IF(T1030="","",IF(OR(AH1030="",AH1030="-"),"－",IF(OR(AM1030=8,AM1030=9),"",IF(OR(AJ1030=3,AJ1030=4,AJ1030=5,AJ1030=6),VLOOKUP(AH1030,INDEX((係数_バス貨物_ガソリン,係数_バス貨物_CNG,係数_バス貨物_軽油,係数_バス貨物_メタノール,係数_バス貨物_LPG),MATCH(AL1030,【参考】排出ガスレベル!$AI$4:$AI$671,1),1,AR1030):INDEX((係数_バス貨物_ガソリン,係数_バス貨物_CNG,係数_バス貨物_軽油,係数_バス貨物_メタノール,係数_バス貨物_LPG),MATCH(AL1030+1,【参考】排出ガスレベル!$AI$4:$AI$671,1)-1,5,AR1030),3,FALSE),IF(OR(AJ1030=1,AJ1030=2),VLOOKUP(AH1030,INDEX((係数_乗用_ガソリン,係数_乗用_CNG,係数_乗用_軽油,係数_乗用_メタノール,係数_乗用_LPG),1,1,AR1030):INDEX((係数_乗用_ガソリン,係数_乗用_CNG,係数_乗用_軽油,係数_乗用_メタノール,係数_乗用_LPG),125,5,AR1030),3,FALSE))))))</f>
        <v/>
      </c>
      <c r="AP1030" s="375" t="str">
        <f t="shared" si="288"/>
        <v/>
      </c>
      <c r="AQ1030" s="444" t="str">
        <f t="shared" si="289"/>
        <v/>
      </c>
      <c r="AR1030" s="375" t="str">
        <f t="shared" si="290"/>
        <v/>
      </c>
      <c r="AS1030" s="377" t="str">
        <f t="shared" si="291"/>
        <v/>
      </c>
      <c r="AT1030" s="378" t="str">
        <f t="shared" si="292"/>
        <v/>
      </c>
      <c r="AX1030" s="625" t="b">
        <f t="shared" si="293"/>
        <v>0</v>
      </c>
      <c r="AY1030" s="7" t="str">
        <f t="shared" si="294"/>
        <v>FALSEFALSEFALSE</v>
      </c>
      <c r="AZ1030" s="626">
        <f t="shared" si="278"/>
        <v>0</v>
      </c>
      <c r="BA1030" s="627" t="str">
        <f t="shared" si="295"/>
        <v/>
      </c>
      <c r="BB1030" s="627">
        <f t="shared" si="279"/>
        <v>0</v>
      </c>
    </row>
    <row r="1031" spans="1:54">
      <c r="A1031" s="381">
        <v>974</v>
      </c>
      <c r="B1031" s="117"/>
      <c r="C1031" s="288"/>
      <c r="D1031" s="289"/>
      <c r="E1031" s="289"/>
      <c r="F1031" s="290"/>
      <c r="G1031" s="292"/>
      <c r="H1031" s="116"/>
      <c r="I1031" s="292"/>
      <c r="J1031" s="116"/>
      <c r="K1031" s="370"/>
      <c r="L1031" s="370"/>
      <c r="M1031" s="370"/>
      <c r="N1031" s="371"/>
      <c r="O1031" s="371"/>
      <c r="P1031" s="371"/>
      <c r="Q1031" s="371"/>
      <c r="R1031" s="371"/>
      <c r="S1031" s="371"/>
      <c r="T1031" s="443"/>
      <c r="U1031" s="539"/>
      <c r="V1031" s="117"/>
      <c r="W1031" s="118"/>
      <c r="X1031" s="119"/>
      <c r="Y1031" s="120"/>
      <c r="Z1031" s="122"/>
      <c r="AA1031" s="121"/>
      <c r="AB1031" s="443"/>
      <c r="AC1031" s="734"/>
      <c r="AD1031" s="372"/>
      <c r="AE1031" s="485"/>
      <c r="AF1031" s="373" t="str">
        <f t="shared" si="280"/>
        <v/>
      </c>
      <c r="AG1031" s="373" t="str">
        <f t="shared" si="281"/>
        <v/>
      </c>
      <c r="AH1031" s="374" t="str">
        <f t="shared" si="282"/>
        <v/>
      </c>
      <c r="AI1031" s="375" t="str">
        <f t="shared" si="283"/>
        <v/>
      </c>
      <c r="AJ1031" s="375" t="str">
        <f t="shared" si="284"/>
        <v/>
      </c>
      <c r="AK1031" s="375" t="str">
        <f t="shared" si="285"/>
        <v/>
      </c>
      <c r="AL1031" s="375" t="str">
        <f t="shared" si="286"/>
        <v/>
      </c>
      <c r="AM1031" s="375" t="str">
        <f t="shared" si="287"/>
        <v/>
      </c>
      <c r="AN1031" s="376" t="str">
        <f>IF(AF1031="","",IF(OR(AH1031="",AH1031="-"),"－",IF(OR(AM1031=8,AM1031=9),"",IF(OR(AJ1031=3,AJ1031=4,AJ1031=5,AJ1031=6),VLOOKUP(AH1031,INDEX((係数_バス貨物_ガソリン,係数_バス貨物_CNG,係数_バス貨物_軽油,係数_バス貨物_メタノール,係数_バス貨物_LPG),MATCH(AL1031,【参考】排出ガスレベル!$AI$4:$AI$671,1),1,AR1031):INDEX((係数_バス貨物_ガソリン,係数_バス貨物_CNG,係数_バス貨物_軽油,係数_バス貨物_メタノール,係数_バス貨物_LPG),MATCH(AL1031+1,【参考】排出ガスレベル!$AI$4:$AI$671,1)-1,5,AR1031),2,FALSE),IF(OR(AJ1031=1,AJ1031=2),VLOOKUP(AH1031,INDEX((係数_乗用_ガソリン,係数_乗用_CNG,係数_乗用_軽油,係数_乗用_メタノール,係数_乗用_LPG),1,1,AR1031):INDEX((係数_乗用_ガソリン,係数_乗用_CNG,係数_乗用_軽油,係数_乗用_メタノール,係数_乗用_LPG),125,5,AR1031),2,FALSE))))))</f>
        <v/>
      </c>
      <c r="AO1031" s="376" t="str">
        <f>IF(T1031="","",IF(OR(AH1031="",AH1031="-"),"－",IF(OR(AM1031=8,AM1031=9),"",IF(OR(AJ1031=3,AJ1031=4,AJ1031=5,AJ1031=6),VLOOKUP(AH1031,INDEX((係数_バス貨物_ガソリン,係数_バス貨物_CNG,係数_バス貨物_軽油,係数_バス貨物_メタノール,係数_バス貨物_LPG),MATCH(AL1031,【参考】排出ガスレベル!$AI$4:$AI$671,1),1,AR1031):INDEX((係数_バス貨物_ガソリン,係数_バス貨物_CNG,係数_バス貨物_軽油,係数_バス貨物_メタノール,係数_バス貨物_LPG),MATCH(AL1031+1,【参考】排出ガスレベル!$AI$4:$AI$671,1)-1,5,AR1031),3,FALSE),IF(OR(AJ1031=1,AJ1031=2),VLOOKUP(AH1031,INDEX((係数_乗用_ガソリン,係数_乗用_CNG,係数_乗用_軽油,係数_乗用_メタノール,係数_乗用_LPG),1,1,AR1031):INDEX((係数_乗用_ガソリン,係数_乗用_CNG,係数_乗用_軽油,係数_乗用_メタノール,係数_乗用_LPG),125,5,AR1031),3,FALSE))))))</f>
        <v/>
      </c>
      <c r="AP1031" s="375" t="str">
        <f t="shared" si="288"/>
        <v/>
      </c>
      <c r="AQ1031" s="444" t="str">
        <f t="shared" si="289"/>
        <v/>
      </c>
      <c r="AR1031" s="375" t="str">
        <f t="shared" si="290"/>
        <v/>
      </c>
      <c r="AS1031" s="377" t="str">
        <f t="shared" si="291"/>
        <v/>
      </c>
      <c r="AT1031" s="378" t="str">
        <f t="shared" si="292"/>
        <v/>
      </c>
      <c r="AX1031" s="625" t="b">
        <f t="shared" si="293"/>
        <v>0</v>
      </c>
      <c r="AY1031" s="7" t="str">
        <f t="shared" si="294"/>
        <v>FALSEFALSEFALSE</v>
      </c>
      <c r="AZ1031" s="626">
        <f t="shared" si="278"/>
        <v>0</v>
      </c>
      <c r="BA1031" s="627" t="str">
        <f t="shared" si="295"/>
        <v/>
      </c>
      <c r="BB1031" s="627">
        <f t="shared" si="279"/>
        <v>0</v>
      </c>
    </row>
    <row r="1032" spans="1:54">
      <c r="A1032" s="381">
        <v>975</v>
      </c>
      <c r="B1032" s="117"/>
      <c r="C1032" s="288"/>
      <c r="D1032" s="289"/>
      <c r="E1032" s="289"/>
      <c r="F1032" s="290"/>
      <c r="G1032" s="292"/>
      <c r="H1032" s="116"/>
      <c r="I1032" s="292"/>
      <c r="J1032" s="116"/>
      <c r="K1032" s="370"/>
      <c r="L1032" s="370"/>
      <c r="M1032" s="370"/>
      <c r="N1032" s="371"/>
      <c r="O1032" s="371"/>
      <c r="P1032" s="371"/>
      <c r="Q1032" s="371"/>
      <c r="R1032" s="371"/>
      <c r="S1032" s="371"/>
      <c r="T1032" s="443"/>
      <c r="U1032" s="539"/>
      <c r="V1032" s="117"/>
      <c r="W1032" s="118"/>
      <c r="X1032" s="119"/>
      <c r="Y1032" s="120"/>
      <c r="Z1032" s="122"/>
      <c r="AA1032" s="121"/>
      <c r="AB1032" s="443"/>
      <c r="AC1032" s="734"/>
      <c r="AD1032" s="372"/>
      <c r="AE1032" s="485"/>
      <c r="AF1032" s="373" t="str">
        <f t="shared" si="280"/>
        <v/>
      </c>
      <c r="AG1032" s="373" t="str">
        <f t="shared" si="281"/>
        <v/>
      </c>
      <c r="AH1032" s="374" t="str">
        <f t="shared" si="282"/>
        <v/>
      </c>
      <c r="AI1032" s="375" t="str">
        <f t="shared" si="283"/>
        <v/>
      </c>
      <c r="AJ1032" s="375" t="str">
        <f t="shared" si="284"/>
        <v/>
      </c>
      <c r="AK1032" s="375" t="str">
        <f t="shared" si="285"/>
        <v/>
      </c>
      <c r="AL1032" s="375" t="str">
        <f t="shared" si="286"/>
        <v/>
      </c>
      <c r="AM1032" s="375" t="str">
        <f t="shared" si="287"/>
        <v/>
      </c>
      <c r="AN1032" s="376" t="str">
        <f>IF(AF1032="","",IF(OR(AH1032="",AH1032="-"),"－",IF(OR(AM1032=8,AM1032=9),"",IF(OR(AJ1032=3,AJ1032=4,AJ1032=5,AJ1032=6),VLOOKUP(AH1032,INDEX((係数_バス貨物_ガソリン,係数_バス貨物_CNG,係数_バス貨物_軽油,係数_バス貨物_メタノール,係数_バス貨物_LPG),MATCH(AL1032,【参考】排出ガスレベル!$AI$4:$AI$671,1),1,AR1032):INDEX((係数_バス貨物_ガソリン,係数_バス貨物_CNG,係数_バス貨物_軽油,係数_バス貨物_メタノール,係数_バス貨物_LPG),MATCH(AL1032+1,【参考】排出ガスレベル!$AI$4:$AI$671,1)-1,5,AR1032),2,FALSE),IF(OR(AJ1032=1,AJ1032=2),VLOOKUP(AH1032,INDEX((係数_乗用_ガソリン,係数_乗用_CNG,係数_乗用_軽油,係数_乗用_メタノール,係数_乗用_LPG),1,1,AR1032):INDEX((係数_乗用_ガソリン,係数_乗用_CNG,係数_乗用_軽油,係数_乗用_メタノール,係数_乗用_LPG),125,5,AR1032),2,FALSE))))))</f>
        <v/>
      </c>
      <c r="AO1032" s="376" t="str">
        <f>IF(T1032="","",IF(OR(AH1032="",AH1032="-"),"－",IF(OR(AM1032=8,AM1032=9),"",IF(OR(AJ1032=3,AJ1032=4,AJ1032=5,AJ1032=6),VLOOKUP(AH1032,INDEX((係数_バス貨物_ガソリン,係数_バス貨物_CNG,係数_バス貨物_軽油,係数_バス貨物_メタノール,係数_バス貨物_LPG),MATCH(AL1032,【参考】排出ガスレベル!$AI$4:$AI$671,1),1,AR1032):INDEX((係数_バス貨物_ガソリン,係数_バス貨物_CNG,係数_バス貨物_軽油,係数_バス貨物_メタノール,係数_バス貨物_LPG),MATCH(AL1032+1,【参考】排出ガスレベル!$AI$4:$AI$671,1)-1,5,AR1032),3,FALSE),IF(OR(AJ1032=1,AJ1032=2),VLOOKUP(AH1032,INDEX((係数_乗用_ガソリン,係数_乗用_CNG,係数_乗用_軽油,係数_乗用_メタノール,係数_乗用_LPG),1,1,AR1032):INDEX((係数_乗用_ガソリン,係数_乗用_CNG,係数_乗用_軽油,係数_乗用_メタノール,係数_乗用_LPG),125,5,AR1032),3,FALSE))))))</f>
        <v/>
      </c>
      <c r="AP1032" s="375" t="str">
        <f t="shared" si="288"/>
        <v/>
      </c>
      <c r="AQ1032" s="444" t="str">
        <f t="shared" si="289"/>
        <v/>
      </c>
      <c r="AR1032" s="375" t="str">
        <f t="shared" si="290"/>
        <v/>
      </c>
      <c r="AS1032" s="377" t="str">
        <f t="shared" si="291"/>
        <v/>
      </c>
      <c r="AT1032" s="378" t="str">
        <f t="shared" si="292"/>
        <v/>
      </c>
      <c r="AX1032" s="625" t="b">
        <f t="shared" si="293"/>
        <v>0</v>
      </c>
      <c r="AY1032" s="7" t="str">
        <f t="shared" si="294"/>
        <v>FALSEFALSEFALSE</v>
      </c>
      <c r="AZ1032" s="626">
        <f t="shared" si="278"/>
        <v>0</v>
      </c>
      <c r="BA1032" s="627" t="str">
        <f t="shared" si="295"/>
        <v/>
      </c>
      <c r="BB1032" s="627">
        <f t="shared" si="279"/>
        <v>0</v>
      </c>
    </row>
    <row r="1033" spans="1:54">
      <c r="A1033" s="381">
        <v>976</v>
      </c>
      <c r="B1033" s="117"/>
      <c r="C1033" s="288"/>
      <c r="D1033" s="289"/>
      <c r="E1033" s="289"/>
      <c r="F1033" s="290"/>
      <c r="G1033" s="292"/>
      <c r="H1033" s="116"/>
      <c r="I1033" s="292"/>
      <c r="J1033" s="116"/>
      <c r="K1033" s="370"/>
      <c r="L1033" s="370"/>
      <c r="M1033" s="370"/>
      <c r="N1033" s="371"/>
      <c r="O1033" s="371"/>
      <c r="P1033" s="371"/>
      <c r="Q1033" s="371"/>
      <c r="R1033" s="371"/>
      <c r="S1033" s="371"/>
      <c r="T1033" s="443"/>
      <c r="U1033" s="539"/>
      <c r="V1033" s="117"/>
      <c r="W1033" s="118"/>
      <c r="X1033" s="119"/>
      <c r="Y1033" s="120"/>
      <c r="Z1033" s="122"/>
      <c r="AA1033" s="121"/>
      <c r="AB1033" s="443"/>
      <c r="AC1033" s="734"/>
      <c r="AD1033" s="372"/>
      <c r="AE1033" s="485"/>
      <c r="AF1033" s="373" t="str">
        <f t="shared" si="280"/>
        <v/>
      </c>
      <c r="AG1033" s="373" t="str">
        <f t="shared" si="281"/>
        <v/>
      </c>
      <c r="AH1033" s="374" t="str">
        <f t="shared" si="282"/>
        <v/>
      </c>
      <c r="AI1033" s="375" t="str">
        <f t="shared" si="283"/>
        <v/>
      </c>
      <c r="AJ1033" s="375" t="str">
        <f t="shared" si="284"/>
        <v/>
      </c>
      <c r="AK1033" s="375" t="str">
        <f t="shared" si="285"/>
        <v/>
      </c>
      <c r="AL1033" s="375" t="str">
        <f t="shared" si="286"/>
        <v/>
      </c>
      <c r="AM1033" s="375" t="str">
        <f t="shared" si="287"/>
        <v/>
      </c>
      <c r="AN1033" s="376" t="str">
        <f>IF(AF1033="","",IF(OR(AH1033="",AH1033="-"),"－",IF(OR(AM1033=8,AM1033=9),"",IF(OR(AJ1033=3,AJ1033=4,AJ1033=5,AJ1033=6),VLOOKUP(AH1033,INDEX((係数_バス貨物_ガソリン,係数_バス貨物_CNG,係数_バス貨物_軽油,係数_バス貨物_メタノール,係数_バス貨物_LPG),MATCH(AL1033,【参考】排出ガスレベル!$AI$4:$AI$671,1),1,AR1033):INDEX((係数_バス貨物_ガソリン,係数_バス貨物_CNG,係数_バス貨物_軽油,係数_バス貨物_メタノール,係数_バス貨物_LPG),MATCH(AL1033+1,【参考】排出ガスレベル!$AI$4:$AI$671,1)-1,5,AR1033),2,FALSE),IF(OR(AJ1033=1,AJ1033=2),VLOOKUP(AH1033,INDEX((係数_乗用_ガソリン,係数_乗用_CNG,係数_乗用_軽油,係数_乗用_メタノール,係数_乗用_LPG),1,1,AR1033):INDEX((係数_乗用_ガソリン,係数_乗用_CNG,係数_乗用_軽油,係数_乗用_メタノール,係数_乗用_LPG),125,5,AR1033),2,FALSE))))))</f>
        <v/>
      </c>
      <c r="AO1033" s="376" t="str">
        <f>IF(T1033="","",IF(OR(AH1033="",AH1033="-"),"－",IF(OR(AM1033=8,AM1033=9),"",IF(OR(AJ1033=3,AJ1033=4,AJ1033=5,AJ1033=6),VLOOKUP(AH1033,INDEX((係数_バス貨物_ガソリン,係数_バス貨物_CNG,係数_バス貨物_軽油,係数_バス貨物_メタノール,係数_バス貨物_LPG),MATCH(AL1033,【参考】排出ガスレベル!$AI$4:$AI$671,1),1,AR1033):INDEX((係数_バス貨物_ガソリン,係数_バス貨物_CNG,係数_バス貨物_軽油,係数_バス貨物_メタノール,係数_バス貨物_LPG),MATCH(AL1033+1,【参考】排出ガスレベル!$AI$4:$AI$671,1)-1,5,AR1033),3,FALSE),IF(OR(AJ1033=1,AJ1033=2),VLOOKUP(AH1033,INDEX((係数_乗用_ガソリン,係数_乗用_CNG,係数_乗用_軽油,係数_乗用_メタノール,係数_乗用_LPG),1,1,AR1033):INDEX((係数_乗用_ガソリン,係数_乗用_CNG,係数_乗用_軽油,係数_乗用_メタノール,係数_乗用_LPG),125,5,AR1033),3,FALSE))))))</f>
        <v/>
      </c>
      <c r="AP1033" s="375" t="str">
        <f t="shared" si="288"/>
        <v/>
      </c>
      <c r="AQ1033" s="444" t="str">
        <f t="shared" si="289"/>
        <v/>
      </c>
      <c r="AR1033" s="375" t="str">
        <f t="shared" si="290"/>
        <v/>
      </c>
      <c r="AS1033" s="377" t="str">
        <f t="shared" si="291"/>
        <v/>
      </c>
      <c r="AT1033" s="378" t="str">
        <f t="shared" si="292"/>
        <v/>
      </c>
      <c r="AX1033" s="625" t="b">
        <f t="shared" si="293"/>
        <v>0</v>
      </c>
      <c r="AY1033" s="7" t="str">
        <f t="shared" si="294"/>
        <v>FALSEFALSEFALSE</v>
      </c>
      <c r="AZ1033" s="626">
        <f t="shared" si="278"/>
        <v>0</v>
      </c>
      <c r="BA1033" s="627" t="str">
        <f t="shared" si="295"/>
        <v/>
      </c>
      <c r="BB1033" s="627">
        <f t="shared" si="279"/>
        <v>0</v>
      </c>
    </row>
    <row r="1034" spans="1:54">
      <c r="A1034" s="381">
        <v>977</v>
      </c>
      <c r="B1034" s="117"/>
      <c r="C1034" s="288"/>
      <c r="D1034" s="289"/>
      <c r="E1034" s="289"/>
      <c r="F1034" s="290"/>
      <c r="G1034" s="292"/>
      <c r="H1034" s="116"/>
      <c r="I1034" s="292"/>
      <c r="J1034" s="116"/>
      <c r="K1034" s="370"/>
      <c r="L1034" s="370"/>
      <c r="M1034" s="370"/>
      <c r="N1034" s="371"/>
      <c r="O1034" s="371"/>
      <c r="P1034" s="371"/>
      <c r="Q1034" s="371"/>
      <c r="R1034" s="371"/>
      <c r="S1034" s="371"/>
      <c r="T1034" s="443"/>
      <c r="U1034" s="539"/>
      <c r="V1034" s="117"/>
      <c r="W1034" s="118"/>
      <c r="X1034" s="119"/>
      <c r="Y1034" s="120"/>
      <c r="Z1034" s="122"/>
      <c r="AA1034" s="121"/>
      <c r="AB1034" s="443"/>
      <c r="AC1034" s="734"/>
      <c r="AD1034" s="372"/>
      <c r="AE1034" s="485"/>
      <c r="AF1034" s="373" t="str">
        <f t="shared" si="280"/>
        <v/>
      </c>
      <c r="AG1034" s="373" t="str">
        <f t="shared" si="281"/>
        <v/>
      </c>
      <c r="AH1034" s="374" t="str">
        <f t="shared" si="282"/>
        <v/>
      </c>
      <c r="AI1034" s="375" t="str">
        <f t="shared" si="283"/>
        <v/>
      </c>
      <c r="AJ1034" s="375" t="str">
        <f t="shared" si="284"/>
        <v/>
      </c>
      <c r="AK1034" s="375" t="str">
        <f t="shared" si="285"/>
        <v/>
      </c>
      <c r="AL1034" s="375" t="str">
        <f t="shared" si="286"/>
        <v/>
      </c>
      <c r="AM1034" s="375" t="str">
        <f t="shared" si="287"/>
        <v/>
      </c>
      <c r="AN1034" s="376" t="str">
        <f>IF(AF1034="","",IF(OR(AH1034="",AH1034="-"),"－",IF(OR(AM1034=8,AM1034=9),"",IF(OR(AJ1034=3,AJ1034=4,AJ1034=5,AJ1034=6),VLOOKUP(AH1034,INDEX((係数_バス貨物_ガソリン,係数_バス貨物_CNG,係数_バス貨物_軽油,係数_バス貨物_メタノール,係数_バス貨物_LPG),MATCH(AL1034,【参考】排出ガスレベル!$AI$4:$AI$671,1),1,AR1034):INDEX((係数_バス貨物_ガソリン,係数_バス貨物_CNG,係数_バス貨物_軽油,係数_バス貨物_メタノール,係数_バス貨物_LPG),MATCH(AL1034+1,【参考】排出ガスレベル!$AI$4:$AI$671,1)-1,5,AR1034),2,FALSE),IF(OR(AJ1034=1,AJ1034=2),VLOOKUP(AH1034,INDEX((係数_乗用_ガソリン,係数_乗用_CNG,係数_乗用_軽油,係数_乗用_メタノール,係数_乗用_LPG),1,1,AR1034):INDEX((係数_乗用_ガソリン,係数_乗用_CNG,係数_乗用_軽油,係数_乗用_メタノール,係数_乗用_LPG),125,5,AR1034),2,FALSE))))))</f>
        <v/>
      </c>
      <c r="AO1034" s="376" t="str">
        <f>IF(T1034="","",IF(OR(AH1034="",AH1034="-"),"－",IF(OR(AM1034=8,AM1034=9),"",IF(OR(AJ1034=3,AJ1034=4,AJ1034=5,AJ1034=6),VLOOKUP(AH1034,INDEX((係数_バス貨物_ガソリン,係数_バス貨物_CNG,係数_バス貨物_軽油,係数_バス貨物_メタノール,係数_バス貨物_LPG),MATCH(AL1034,【参考】排出ガスレベル!$AI$4:$AI$671,1),1,AR1034):INDEX((係数_バス貨物_ガソリン,係数_バス貨物_CNG,係数_バス貨物_軽油,係数_バス貨物_メタノール,係数_バス貨物_LPG),MATCH(AL1034+1,【参考】排出ガスレベル!$AI$4:$AI$671,1)-1,5,AR1034),3,FALSE),IF(OR(AJ1034=1,AJ1034=2),VLOOKUP(AH1034,INDEX((係数_乗用_ガソリン,係数_乗用_CNG,係数_乗用_軽油,係数_乗用_メタノール,係数_乗用_LPG),1,1,AR1034):INDEX((係数_乗用_ガソリン,係数_乗用_CNG,係数_乗用_軽油,係数_乗用_メタノール,係数_乗用_LPG),125,5,AR1034),3,FALSE))))))</f>
        <v/>
      </c>
      <c r="AP1034" s="375" t="str">
        <f t="shared" si="288"/>
        <v/>
      </c>
      <c r="AQ1034" s="444" t="str">
        <f t="shared" si="289"/>
        <v/>
      </c>
      <c r="AR1034" s="375" t="str">
        <f t="shared" si="290"/>
        <v/>
      </c>
      <c r="AS1034" s="377" t="str">
        <f t="shared" si="291"/>
        <v/>
      </c>
      <c r="AT1034" s="378" t="str">
        <f t="shared" si="292"/>
        <v/>
      </c>
      <c r="AX1034" s="625" t="b">
        <f t="shared" si="293"/>
        <v>0</v>
      </c>
      <c r="AY1034" s="7" t="str">
        <f t="shared" si="294"/>
        <v>FALSEFALSEFALSE</v>
      </c>
      <c r="AZ1034" s="626">
        <f t="shared" si="278"/>
        <v>0</v>
      </c>
      <c r="BA1034" s="627" t="str">
        <f t="shared" si="295"/>
        <v/>
      </c>
      <c r="BB1034" s="627">
        <f t="shared" si="279"/>
        <v>0</v>
      </c>
    </row>
    <row r="1035" spans="1:54">
      <c r="A1035" s="381">
        <v>978</v>
      </c>
      <c r="B1035" s="117"/>
      <c r="C1035" s="288"/>
      <c r="D1035" s="289"/>
      <c r="E1035" s="289"/>
      <c r="F1035" s="290"/>
      <c r="G1035" s="292"/>
      <c r="H1035" s="116"/>
      <c r="I1035" s="292"/>
      <c r="J1035" s="116"/>
      <c r="K1035" s="370"/>
      <c r="L1035" s="370"/>
      <c r="M1035" s="370"/>
      <c r="N1035" s="371"/>
      <c r="O1035" s="371"/>
      <c r="P1035" s="371"/>
      <c r="Q1035" s="371"/>
      <c r="R1035" s="371"/>
      <c r="S1035" s="371"/>
      <c r="T1035" s="443"/>
      <c r="U1035" s="539"/>
      <c r="V1035" s="117"/>
      <c r="W1035" s="118"/>
      <c r="X1035" s="119"/>
      <c r="Y1035" s="120"/>
      <c r="Z1035" s="122"/>
      <c r="AA1035" s="121"/>
      <c r="AB1035" s="443"/>
      <c r="AC1035" s="734"/>
      <c r="AD1035" s="372"/>
      <c r="AE1035" s="485"/>
      <c r="AF1035" s="373" t="str">
        <f t="shared" si="280"/>
        <v/>
      </c>
      <c r="AG1035" s="373" t="str">
        <f t="shared" si="281"/>
        <v/>
      </c>
      <c r="AH1035" s="374" t="str">
        <f t="shared" si="282"/>
        <v/>
      </c>
      <c r="AI1035" s="375" t="str">
        <f t="shared" si="283"/>
        <v/>
      </c>
      <c r="AJ1035" s="375" t="str">
        <f t="shared" si="284"/>
        <v/>
      </c>
      <c r="AK1035" s="375" t="str">
        <f t="shared" si="285"/>
        <v/>
      </c>
      <c r="AL1035" s="375" t="str">
        <f t="shared" si="286"/>
        <v/>
      </c>
      <c r="AM1035" s="375" t="str">
        <f t="shared" si="287"/>
        <v/>
      </c>
      <c r="AN1035" s="376" t="str">
        <f>IF(AF1035="","",IF(OR(AH1035="",AH1035="-"),"－",IF(OR(AM1035=8,AM1035=9),"",IF(OR(AJ1035=3,AJ1035=4,AJ1035=5,AJ1035=6),VLOOKUP(AH1035,INDEX((係数_バス貨物_ガソリン,係数_バス貨物_CNG,係数_バス貨物_軽油,係数_バス貨物_メタノール,係数_バス貨物_LPG),MATCH(AL1035,【参考】排出ガスレベル!$AI$4:$AI$671,1),1,AR1035):INDEX((係数_バス貨物_ガソリン,係数_バス貨物_CNG,係数_バス貨物_軽油,係数_バス貨物_メタノール,係数_バス貨物_LPG),MATCH(AL1035+1,【参考】排出ガスレベル!$AI$4:$AI$671,1)-1,5,AR1035),2,FALSE),IF(OR(AJ1035=1,AJ1035=2),VLOOKUP(AH1035,INDEX((係数_乗用_ガソリン,係数_乗用_CNG,係数_乗用_軽油,係数_乗用_メタノール,係数_乗用_LPG),1,1,AR1035):INDEX((係数_乗用_ガソリン,係数_乗用_CNG,係数_乗用_軽油,係数_乗用_メタノール,係数_乗用_LPG),125,5,AR1035),2,FALSE))))))</f>
        <v/>
      </c>
      <c r="AO1035" s="376" t="str">
        <f>IF(T1035="","",IF(OR(AH1035="",AH1035="-"),"－",IF(OR(AM1035=8,AM1035=9),"",IF(OR(AJ1035=3,AJ1035=4,AJ1035=5,AJ1035=6),VLOOKUP(AH1035,INDEX((係数_バス貨物_ガソリン,係数_バス貨物_CNG,係数_バス貨物_軽油,係数_バス貨物_メタノール,係数_バス貨物_LPG),MATCH(AL1035,【参考】排出ガスレベル!$AI$4:$AI$671,1),1,AR1035):INDEX((係数_バス貨物_ガソリン,係数_バス貨物_CNG,係数_バス貨物_軽油,係数_バス貨物_メタノール,係数_バス貨物_LPG),MATCH(AL1035+1,【参考】排出ガスレベル!$AI$4:$AI$671,1)-1,5,AR1035),3,FALSE),IF(OR(AJ1035=1,AJ1035=2),VLOOKUP(AH1035,INDEX((係数_乗用_ガソリン,係数_乗用_CNG,係数_乗用_軽油,係数_乗用_メタノール,係数_乗用_LPG),1,1,AR1035):INDEX((係数_乗用_ガソリン,係数_乗用_CNG,係数_乗用_軽油,係数_乗用_メタノール,係数_乗用_LPG),125,5,AR1035),3,FALSE))))))</f>
        <v/>
      </c>
      <c r="AP1035" s="375" t="str">
        <f t="shared" si="288"/>
        <v/>
      </c>
      <c r="AQ1035" s="444" t="str">
        <f t="shared" si="289"/>
        <v/>
      </c>
      <c r="AR1035" s="375" t="str">
        <f t="shared" si="290"/>
        <v/>
      </c>
      <c r="AS1035" s="377" t="str">
        <f t="shared" si="291"/>
        <v/>
      </c>
      <c r="AT1035" s="378" t="str">
        <f t="shared" si="292"/>
        <v/>
      </c>
      <c r="AX1035" s="625" t="b">
        <f t="shared" si="293"/>
        <v>0</v>
      </c>
      <c r="AY1035" s="7" t="str">
        <f t="shared" si="294"/>
        <v>FALSEFALSEFALSE</v>
      </c>
      <c r="AZ1035" s="626">
        <f t="shared" si="278"/>
        <v>0</v>
      </c>
      <c r="BA1035" s="627" t="str">
        <f t="shared" si="295"/>
        <v/>
      </c>
      <c r="BB1035" s="627">
        <f t="shared" si="279"/>
        <v>0</v>
      </c>
    </row>
    <row r="1036" spans="1:54">
      <c r="A1036" s="381">
        <v>979</v>
      </c>
      <c r="B1036" s="117"/>
      <c r="C1036" s="288"/>
      <c r="D1036" s="289"/>
      <c r="E1036" s="289"/>
      <c r="F1036" s="290"/>
      <c r="G1036" s="292"/>
      <c r="H1036" s="116"/>
      <c r="I1036" s="292"/>
      <c r="J1036" s="116"/>
      <c r="K1036" s="370"/>
      <c r="L1036" s="370"/>
      <c r="M1036" s="370"/>
      <c r="N1036" s="371"/>
      <c r="O1036" s="371"/>
      <c r="P1036" s="371"/>
      <c r="Q1036" s="371"/>
      <c r="R1036" s="371"/>
      <c r="S1036" s="371"/>
      <c r="T1036" s="443"/>
      <c r="U1036" s="539"/>
      <c r="V1036" s="117"/>
      <c r="W1036" s="118"/>
      <c r="X1036" s="119"/>
      <c r="Y1036" s="120"/>
      <c r="Z1036" s="122"/>
      <c r="AA1036" s="121"/>
      <c r="AB1036" s="443"/>
      <c r="AC1036" s="734"/>
      <c r="AD1036" s="372"/>
      <c r="AE1036" s="485"/>
      <c r="AF1036" s="373" t="str">
        <f t="shared" si="280"/>
        <v/>
      </c>
      <c r="AG1036" s="373" t="str">
        <f t="shared" si="281"/>
        <v/>
      </c>
      <c r="AH1036" s="374" t="str">
        <f t="shared" si="282"/>
        <v/>
      </c>
      <c r="AI1036" s="375" t="str">
        <f t="shared" si="283"/>
        <v/>
      </c>
      <c r="AJ1036" s="375" t="str">
        <f t="shared" si="284"/>
        <v/>
      </c>
      <c r="AK1036" s="375" t="str">
        <f t="shared" si="285"/>
        <v/>
      </c>
      <c r="AL1036" s="375" t="str">
        <f t="shared" si="286"/>
        <v/>
      </c>
      <c r="AM1036" s="375" t="str">
        <f t="shared" si="287"/>
        <v/>
      </c>
      <c r="AN1036" s="376" t="str">
        <f>IF(AF1036="","",IF(OR(AH1036="",AH1036="-"),"－",IF(OR(AM1036=8,AM1036=9),"",IF(OR(AJ1036=3,AJ1036=4,AJ1036=5,AJ1036=6),VLOOKUP(AH1036,INDEX((係数_バス貨物_ガソリン,係数_バス貨物_CNG,係数_バス貨物_軽油,係数_バス貨物_メタノール,係数_バス貨物_LPG),MATCH(AL1036,【参考】排出ガスレベル!$AI$4:$AI$671,1),1,AR1036):INDEX((係数_バス貨物_ガソリン,係数_バス貨物_CNG,係数_バス貨物_軽油,係数_バス貨物_メタノール,係数_バス貨物_LPG),MATCH(AL1036+1,【参考】排出ガスレベル!$AI$4:$AI$671,1)-1,5,AR1036),2,FALSE),IF(OR(AJ1036=1,AJ1036=2),VLOOKUP(AH1036,INDEX((係数_乗用_ガソリン,係数_乗用_CNG,係数_乗用_軽油,係数_乗用_メタノール,係数_乗用_LPG),1,1,AR1036):INDEX((係数_乗用_ガソリン,係数_乗用_CNG,係数_乗用_軽油,係数_乗用_メタノール,係数_乗用_LPG),125,5,AR1036),2,FALSE))))))</f>
        <v/>
      </c>
      <c r="AO1036" s="376" t="str">
        <f>IF(T1036="","",IF(OR(AH1036="",AH1036="-"),"－",IF(OR(AM1036=8,AM1036=9),"",IF(OR(AJ1036=3,AJ1036=4,AJ1036=5,AJ1036=6),VLOOKUP(AH1036,INDEX((係数_バス貨物_ガソリン,係数_バス貨物_CNG,係数_バス貨物_軽油,係数_バス貨物_メタノール,係数_バス貨物_LPG),MATCH(AL1036,【参考】排出ガスレベル!$AI$4:$AI$671,1),1,AR1036):INDEX((係数_バス貨物_ガソリン,係数_バス貨物_CNG,係数_バス貨物_軽油,係数_バス貨物_メタノール,係数_バス貨物_LPG),MATCH(AL1036+1,【参考】排出ガスレベル!$AI$4:$AI$671,1)-1,5,AR1036),3,FALSE),IF(OR(AJ1036=1,AJ1036=2),VLOOKUP(AH1036,INDEX((係数_乗用_ガソリン,係数_乗用_CNG,係数_乗用_軽油,係数_乗用_メタノール,係数_乗用_LPG),1,1,AR1036):INDEX((係数_乗用_ガソリン,係数_乗用_CNG,係数_乗用_軽油,係数_乗用_メタノール,係数_乗用_LPG),125,5,AR1036),3,FALSE))))))</f>
        <v/>
      </c>
      <c r="AP1036" s="375" t="str">
        <f t="shared" si="288"/>
        <v/>
      </c>
      <c r="AQ1036" s="444" t="str">
        <f t="shared" si="289"/>
        <v/>
      </c>
      <c r="AR1036" s="375" t="str">
        <f t="shared" si="290"/>
        <v/>
      </c>
      <c r="AS1036" s="377" t="str">
        <f t="shared" si="291"/>
        <v/>
      </c>
      <c r="AT1036" s="378" t="str">
        <f t="shared" si="292"/>
        <v/>
      </c>
      <c r="AX1036" s="625" t="b">
        <f t="shared" si="293"/>
        <v>0</v>
      </c>
      <c r="AY1036" s="7" t="str">
        <f t="shared" si="294"/>
        <v>FALSEFALSEFALSE</v>
      </c>
      <c r="AZ1036" s="626">
        <f t="shared" si="278"/>
        <v>0</v>
      </c>
      <c r="BA1036" s="627" t="str">
        <f t="shared" si="295"/>
        <v/>
      </c>
      <c r="BB1036" s="627">
        <f t="shared" si="279"/>
        <v>0</v>
      </c>
    </row>
    <row r="1037" spans="1:54">
      <c r="A1037" s="381">
        <v>980</v>
      </c>
      <c r="B1037" s="117"/>
      <c r="C1037" s="288"/>
      <c r="D1037" s="289"/>
      <c r="E1037" s="289"/>
      <c r="F1037" s="290"/>
      <c r="G1037" s="292"/>
      <c r="H1037" s="116"/>
      <c r="I1037" s="292"/>
      <c r="J1037" s="116"/>
      <c r="K1037" s="370"/>
      <c r="L1037" s="370"/>
      <c r="M1037" s="370"/>
      <c r="N1037" s="371"/>
      <c r="O1037" s="371"/>
      <c r="P1037" s="371"/>
      <c r="Q1037" s="371"/>
      <c r="R1037" s="371"/>
      <c r="S1037" s="371"/>
      <c r="T1037" s="443"/>
      <c r="U1037" s="539"/>
      <c r="V1037" s="117"/>
      <c r="W1037" s="118"/>
      <c r="X1037" s="119"/>
      <c r="Y1037" s="120"/>
      <c r="Z1037" s="122"/>
      <c r="AA1037" s="121"/>
      <c r="AB1037" s="443"/>
      <c r="AC1037" s="734"/>
      <c r="AD1037" s="372"/>
      <c r="AE1037" s="485"/>
      <c r="AF1037" s="373" t="str">
        <f t="shared" si="280"/>
        <v/>
      </c>
      <c r="AG1037" s="373" t="str">
        <f t="shared" si="281"/>
        <v/>
      </c>
      <c r="AH1037" s="374" t="str">
        <f t="shared" si="282"/>
        <v/>
      </c>
      <c r="AI1037" s="375" t="str">
        <f t="shared" si="283"/>
        <v/>
      </c>
      <c r="AJ1037" s="375" t="str">
        <f t="shared" si="284"/>
        <v/>
      </c>
      <c r="AK1037" s="375" t="str">
        <f t="shared" si="285"/>
        <v/>
      </c>
      <c r="AL1037" s="375" t="str">
        <f t="shared" si="286"/>
        <v/>
      </c>
      <c r="AM1037" s="375" t="str">
        <f t="shared" si="287"/>
        <v/>
      </c>
      <c r="AN1037" s="376" t="str">
        <f>IF(AF1037="","",IF(OR(AH1037="",AH1037="-"),"－",IF(OR(AM1037=8,AM1037=9),"",IF(OR(AJ1037=3,AJ1037=4,AJ1037=5,AJ1037=6),VLOOKUP(AH1037,INDEX((係数_バス貨物_ガソリン,係数_バス貨物_CNG,係数_バス貨物_軽油,係数_バス貨物_メタノール,係数_バス貨物_LPG),MATCH(AL1037,【参考】排出ガスレベル!$AI$4:$AI$671,1),1,AR1037):INDEX((係数_バス貨物_ガソリン,係数_バス貨物_CNG,係数_バス貨物_軽油,係数_バス貨物_メタノール,係数_バス貨物_LPG),MATCH(AL1037+1,【参考】排出ガスレベル!$AI$4:$AI$671,1)-1,5,AR1037),2,FALSE),IF(OR(AJ1037=1,AJ1037=2),VLOOKUP(AH1037,INDEX((係数_乗用_ガソリン,係数_乗用_CNG,係数_乗用_軽油,係数_乗用_メタノール,係数_乗用_LPG),1,1,AR1037):INDEX((係数_乗用_ガソリン,係数_乗用_CNG,係数_乗用_軽油,係数_乗用_メタノール,係数_乗用_LPG),125,5,AR1037),2,FALSE))))))</f>
        <v/>
      </c>
      <c r="AO1037" s="376" t="str">
        <f>IF(T1037="","",IF(OR(AH1037="",AH1037="-"),"－",IF(OR(AM1037=8,AM1037=9),"",IF(OR(AJ1037=3,AJ1037=4,AJ1037=5,AJ1037=6),VLOOKUP(AH1037,INDEX((係数_バス貨物_ガソリン,係数_バス貨物_CNG,係数_バス貨物_軽油,係数_バス貨物_メタノール,係数_バス貨物_LPG),MATCH(AL1037,【参考】排出ガスレベル!$AI$4:$AI$671,1),1,AR1037):INDEX((係数_バス貨物_ガソリン,係数_バス貨物_CNG,係数_バス貨物_軽油,係数_バス貨物_メタノール,係数_バス貨物_LPG),MATCH(AL1037+1,【参考】排出ガスレベル!$AI$4:$AI$671,1)-1,5,AR1037),3,FALSE),IF(OR(AJ1037=1,AJ1037=2),VLOOKUP(AH1037,INDEX((係数_乗用_ガソリン,係数_乗用_CNG,係数_乗用_軽油,係数_乗用_メタノール,係数_乗用_LPG),1,1,AR1037):INDEX((係数_乗用_ガソリン,係数_乗用_CNG,係数_乗用_軽油,係数_乗用_メタノール,係数_乗用_LPG),125,5,AR1037),3,FALSE))))))</f>
        <v/>
      </c>
      <c r="AP1037" s="375" t="str">
        <f t="shared" si="288"/>
        <v/>
      </c>
      <c r="AQ1037" s="444" t="str">
        <f t="shared" si="289"/>
        <v/>
      </c>
      <c r="AR1037" s="375" t="str">
        <f t="shared" si="290"/>
        <v/>
      </c>
      <c r="AS1037" s="377" t="str">
        <f t="shared" si="291"/>
        <v/>
      </c>
      <c r="AT1037" s="378" t="str">
        <f t="shared" si="292"/>
        <v/>
      </c>
      <c r="AX1037" s="625" t="b">
        <f t="shared" si="293"/>
        <v>0</v>
      </c>
      <c r="AY1037" s="7" t="str">
        <f t="shared" si="294"/>
        <v>FALSEFALSEFALSE</v>
      </c>
      <c r="AZ1037" s="626">
        <f t="shared" si="278"/>
        <v>0</v>
      </c>
      <c r="BA1037" s="627" t="str">
        <f t="shared" si="295"/>
        <v/>
      </c>
      <c r="BB1037" s="627">
        <f t="shared" si="279"/>
        <v>0</v>
      </c>
    </row>
    <row r="1038" spans="1:54">
      <c r="A1038" s="381">
        <v>981</v>
      </c>
      <c r="B1038" s="117"/>
      <c r="C1038" s="288"/>
      <c r="D1038" s="289"/>
      <c r="E1038" s="289"/>
      <c r="F1038" s="290"/>
      <c r="G1038" s="292"/>
      <c r="H1038" s="116"/>
      <c r="I1038" s="292"/>
      <c r="J1038" s="116"/>
      <c r="K1038" s="370"/>
      <c r="L1038" s="370"/>
      <c r="M1038" s="370"/>
      <c r="N1038" s="371"/>
      <c r="O1038" s="371"/>
      <c r="P1038" s="371"/>
      <c r="Q1038" s="371"/>
      <c r="R1038" s="371"/>
      <c r="S1038" s="371"/>
      <c r="T1038" s="443"/>
      <c r="U1038" s="539"/>
      <c r="V1038" s="117"/>
      <c r="W1038" s="118"/>
      <c r="X1038" s="119"/>
      <c r="Y1038" s="120"/>
      <c r="Z1038" s="122"/>
      <c r="AA1038" s="121"/>
      <c r="AB1038" s="443"/>
      <c r="AC1038" s="734"/>
      <c r="AD1038" s="372"/>
      <c r="AE1038" s="485"/>
      <c r="AF1038" s="373" t="str">
        <f t="shared" si="280"/>
        <v/>
      </c>
      <c r="AG1038" s="373" t="str">
        <f t="shared" si="281"/>
        <v/>
      </c>
      <c r="AH1038" s="374" t="str">
        <f t="shared" si="282"/>
        <v/>
      </c>
      <c r="AI1038" s="375" t="str">
        <f t="shared" si="283"/>
        <v/>
      </c>
      <c r="AJ1038" s="375" t="str">
        <f t="shared" si="284"/>
        <v/>
      </c>
      <c r="AK1038" s="375" t="str">
        <f t="shared" si="285"/>
        <v/>
      </c>
      <c r="AL1038" s="375" t="str">
        <f t="shared" si="286"/>
        <v/>
      </c>
      <c r="AM1038" s="375" t="str">
        <f t="shared" si="287"/>
        <v/>
      </c>
      <c r="AN1038" s="376" t="str">
        <f>IF(AF1038="","",IF(OR(AH1038="",AH1038="-"),"－",IF(OR(AM1038=8,AM1038=9),"",IF(OR(AJ1038=3,AJ1038=4,AJ1038=5,AJ1038=6),VLOOKUP(AH1038,INDEX((係数_バス貨物_ガソリン,係数_バス貨物_CNG,係数_バス貨物_軽油,係数_バス貨物_メタノール,係数_バス貨物_LPG),MATCH(AL1038,【参考】排出ガスレベル!$AI$4:$AI$671,1),1,AR1038):INDEX((係数_バス貨物_ガソリン,係数_バス貨物_CNG,係数_バス貨物_軽油,係数_バス貨物_メタノール,係数_バス貨物_LPG),MATCH(AL1038+1,【参考】排出ガスレベル!$AI$4:$AI$671,1)-1,5,AR1038),2,FALSE),IF(OR(AJ1038=1,AJ1038=2),VLOOKUP(AH1038,INDEX((係数_乗用_ガソリン,係数_乗用_CNG,係数_乗用_軽油,係数_乗用_メタノール,係数_乗用_LPG),1,1,AR1038):INDEX((係数_乗用_ガソリン,係数_乗用_CNG,係数_乗用_軽油,係数_乗用_メタノール,係数_乗用_LPG),125,5,AR1038),2,FALSE))))))</f>
        <v/>
      </c>
      <c r="AO1038" s="376" t="str">
        <f>IF(T1038="","",IF(OR(AH1038="",AH1038="-"),"－",IF(OR(AM1038=8,AM1038=9),"",IF(OR(AJ1038=3,AJ1038=4,AJ1038=5,AJ1038=6),VLOOKUP(AH1038,INDEX((係数_バス貨物_ガソリン,係数_バス貨物_CNG,係数_バス貨物_軽油,係数_バス貨物_メタノール,係数_バス貨物_LPG),MATCH(AL1038,【参考】排出ガスレベル!$AI$4:$AI$671,1),1,AR1038):INDEX((係数_バス貨物_ガソリン,係数_バス貨物_CNG,係数_バス貨物_軽油,係数_バス貨物_メタノール,係数_バス貨物_LPG),MATCH(AL1038+1,【参考】排出ガスレベル!$AI$4:$AI$671,1)-1,5,AR1038),3,FALSE),IF(OR(AJ1038=1,AJ1038=2),VLOOKUP(AH1038,INDEX((係数_乗用_ガソリン,係数_乗用_CNG,係数_乗用_軽油,係数_乗用_メタノール,係数_乗用_LPG),1,1,AR1038):INDEX((係数_乗用_ガソリン,係数_乗用_CNG,係数_乗用_軽油,係数_乗用_メタノール,係数_乗用_LPG),125,5,AR1038),3,FALSE))))))</f>
        <v/>
      </c>
      <c r="AP1038" s="375" t="str">
        <f t="shared" si="288"/>
        <v/>
      </c>
      <c r="AQ1038" s="444" t="str">
        <f t="shared" si="289"/>
        <v/>
      </c>
      <c r="AR1038" s="375" t="str">
        <f t="shared" si="290"/>
        <v/>
      </c>
      <c r="AS1038" s="377" t="str">
        <f t="shared" si="291"/>
        <v/>
      </c>
      <c r="AT1038" s="378" t="str">
        <f t="shared" si="292"/>
        <v/>
      </c>
      <c r="AX1038" s="625" t="b">
        <f t="shared" si="293"/>
        <v>0</v>
      </c>
      <c r="AY1038" s="7" t="str">
        <f t="shared" si="294"/>
        <v>FALSEFALSEFALSE</v>
      </c>
      <c r="AZ1038" s="626">
        <f t="shared" si="278"/>
        <v>0</v>
      </c>
      <c r="BA1038" s="627" t="str">
        <f t="shared" si="295"/>
        <v/>
      </c>
      <c r="BB1038" s="627">
        <f t="shared" si="279"/>
        <v>0</v>
      </c>
    </row>
    <row r="1039" spans="1:54">
      <c r="A1039" s="381">
        <v>982</v>
      </c>
      <c r="B1039" s="117"/>
      <c r="C1039" s="288"/>
      <c r="D1039" s="289"/>
      <c r="E1039" s="289"/>
      <c r="F1039" s="290"/>
      <c r="G1039" s="292"/>
      <c r="H1039" s="116"/>
      <c r="I1039" s="292"/>
      <c r="J1039" s="116"/>
      <c r="K1039" s="370"/>
      <c r="L1039" s="370"/>
      <c r="M1039" s="370"/>
      <c r="N1039" s="371"/>
      <c r="O1039" s="371"/>
      <c r="P1039" s="371"/>
      <c r="Q1039" s="371"/>
      <c r="R1039" s="371"/>
      <c r="S1039" s="371"/>
      <c r="T1039" s="443"/>
      <c r="U1039" s="539"/>
      <c r="V1039" s="117"/>
      <c r="W1039" s="118"/>
      <c r="X1039" s="119"/>
      <c r="Y1039" s="120"/>
      <c r="Z1039" s="122"/>
      <c r="AA1039" s="121"/>
      <c r="AB1039" s="443"/>
      <c r="AC1039" s="734"/>
      <c r="AD1039" s="372"/>
      <c r="AE1039" s="485"/>
      <c r="AF1039" s="373" t="str">
        <f t="shared" si="280"/>
        <v/>
      </c>
      <c r="AG1039" s="373" t="str">
        <f t="shared" si="281"/>
        <v/>
      </c>
      <c r="AH1039" s="374" t="str">
        <f t="shared" si="282"/>
        <v/>
      </c>
      <c r="AI1039" s="375" t="str">
        <f t="shared" si="283"/>
        <v/>
      </c>
      <c r="AJ1039" s="375" t="str">
        <f t="shared" si="284"/>
        <v/>
      </c>
      <c r="AK1039" s="375" t="str">
        <f t="shared" si="285"/>
        <v/>
      </c>
      <c r="AL1039" s="375" t="str">
        <f t="shared" si="286"/>
        <v/>
      </c>
      <c r="AM1039" s="375" t="str">
        <f t="shared" si="287"/>
        <v/>
      </c>
      <c r="AN1039" s="376" t="str">
        <f>IF(AF1039="","",IF(OR(AH1039="",AH1039="-"),"－",IF(OR(AM1039=8,AM1039=9),"",IF(OR(AJ1039=3,AJ1039=4,AJ1039=5,AJ1039=6),VLOOKUP(AH1039,INDEX((係数_バス貨物_ガソリン,係数_バス貨物_CNG,係数_バス貨物_軽油,係数_バス貨物_メタノール,係数_バス貨物_LPG),MATCH(AL1039,【参考】排出ガスレベル!$AI$4:$AI$671,1),1,AR1039):INDEX((係数_バス貨物_ガソリン,係数_バス貨物_CNG,係数_バス貨物_軽油,係数_バス貨物_メタノール,係数_バス貨物_LPG),MATCH(AL1039+1,【参考】排出ガスレベル!$AI$4:$AI$671,1)-1,5,AR1039),2,FALSE),IF(OR(AJ1039=1,AJ1039=2),VLOOKUP(AH1039,INDEX((係数_乗用_ガソリン,係数_乗用_CNG,係数_乗用_軽油,係数_乗用_メタノール,係数_乗用_LPG),1,1,AR1039):INDEX((係数_乗用_ガソリン,係数_乗用_CNG,係数_乗用_軽油,係数_乗用_メタノール,係数_乗用_LPG),125,5,AR1039),2,FALSE))))))</f>
        <v/>
      </c>
      <c r="AO1039" s="376" t="str">
        <f>IF(T1039="","",IF(OR(AH1039="",AH1039="-"),"－",IF(OR(AM1039=8,AM1039=9),"",IF(OR(AJ1039=3,AJ1039=4,AJ1039=5,AJ1039=6),VLOOKUP(AH1039,INDEX((係数_バス貨物_ガソリン,係数_バス貨物_CNG,係数_バス貨物_軽油,係数_バス貨物_メタノール,係数_バス貨物_LPG),MATCH(AL1039,【参考】排出ガスレベル!$AI$4:$AI$671,1),1,AR1039):INDEX((係数_バス貨物_ガソリン,係数_バス貨物_CNG,係数_バス貨物_軽油,係数_バス貨物_メタノール,係数_バス貨物_LPG),MATCH(AL1039+1,【参考】排出ガスレベル!$AI$4:$AI$671,1)-1,5,AR1039),3,FALSE),IF(OR(AJ1039=1,AJ1039=2),VLOOKUP(AH1039,INDEX((係数_乗用_ガソリン,係数_乗用_CNG,係数_乗用_軽油,係数_乗用_メタノール,係数_乗用_LPG),1,1,AR1039):INDEX((係数_乗用_ガソリン,係数_乗用_CNG,係数_乗用_軽油,係数_乗用_メタノール,係数_乗用_LPG),125,5,AR1039),3,FALSE))))))</f>
        <v/>
      </c>
      <c r="AP1039" s="375" t="str">
        <f t="shared" si="288"/>
        <v/>
      </c>
      <c r="AQ1039" s="444" t="str">
        <f t="shared" si="289"/>
        <v/>
      </c>
      <c r="AR1039" s="375" t="str">
        <f t="shared" si="290"/>
        <v/>
      </c>
      <c r="AS1039" s="377" t="str">
        <f t="shared" si="291"/>
        <v/>
      </c>
      <c r="AT1039" s="378" t="str">
        <f t="shared" si="292"/>
        <v/>
      </c>
      <c r="AX1039" s="625" t="b">
        <f t="shared" si="293"/>
        <v>0</v>
      </c>
      <c r="AY1039" s="7" t="str">
        <f t="shared" si="294"/>
        <v>FALSEFALSEFALSE</v>
      </c>
      <c r="AZ1039" s="626">
        <f t="shared" si="278"/>
        <v>0</v>
      </c>
      <c r="BA1039" s="627" t="str">
        <f t="shared" si="295"/>
        <v/>
      </c>
      <c r="BB1039" s="627">
        <f t="shared" si="279"/>
        <v>0</v>
      </c>
    </row>
    <row r="1040" spans="1:54">
      <c r="A1040" s="381">
        <v>983</v>
      </c>
      <c r="B1040" s="117"/>
      <c r="C1040" s="288"/>
      <c r="D1040" s="289"/>
      <c r="E1040" s="289"/>
      <c r="F1040" s="290"/>
      <c r="G1040" s="292"/>
      <c r="H1040" s="116"/>
      <c r="I1040" s="292"/>
      <c r="J1040" s="116"/>
      <c r="K1040" s="370"/>
      <c r="L1040" s="370"/>
      <c r="M1040" s="370"/>
      <c r="N1040" s="371"/>
      <c r="O1040" s="371"/>
      <c r="P1040" s="371"/>
      <c r="Q1040" s="371"/>
      <c r="R1040" s="371"/>
      <c r="S1040" s="371"/>
      <c r="T1040" s="443"/>
      <c r="U1040" s="539"/>
      <c r="V1040" s="117"/>
      <c r="W1040" s="118"/>
      <c r="X1040" s="119"/>
      <c r="Y1040" s="120"/>
      <c r="Z1040" s="122"/>
      <c r="AA1040" s="121"/>
      <c r="AB1040" s="443"/>
      <c r="AC1040" s="734"/>
      <c r="AD1040" s="372"/>
      <c r="AE1040" s="485"/>
      <c r="AF1040" s="373" t="str">
        <f t="shared" si="280"/>
        <v/>
      </c>
      <c r="AG1040" s="373" t="str">
        <f t="shared" si="281"/>
        <v/>
      </c>
      <c r="AH1040" s="374" t="str">
        <f t="shared" si="282"/>
        <v/>
      </c>
      <c r="AI1040" s="375" t="str">
        <f t="shared" si="283"/>
        <v/>
      </c>
      <c r="AJ1040" s="375" t="str">
        <f t="shared" si="284"/>
        <v/>
      </c>
      <c r="AK1040" s="375" t="str">
        <f t="shared" si="285"/>
        <v/>
      </c>
      <c r="AL1040" s="375" t="str">
        <f t="shared" si="286"/>
        <v/>
      </c>
      <c r="AM1040" s="375" t="str">
        <f t="shared" si="287"/>
        <v/>
      </c>
      <c r="AN1040" s="376" t="str">
        <f>IF(AF1040="","",IF(OR(AH1040="",AH1040="-"),"－",IF(OR(AM1040=8,AM1040=9),"",IF(OR(AJ1040=3,AJ1040=4,AJ1040=5,AJ1040=6),VLOOKUP(AH1040,INDEX((係数_バス貨物_ガソリン,係数_バス貨物_CNG,係数_バス貨物_軽油,係数_バス貨物_メタノール,係数_バス貨物_LPG),MATCH(AL1040,【参考】排出ガスレベル!$AI$4:$AI$671,1),1,AR1040):INDEX((係数_バス貨物_ガソリン,係数_バス貨物_CNG,係数_バス貨物_軽油,係数_バス貨物_メタノール,係数_バス貨物_LPG),MATCH(AL1040+1,【参考】排出ガスレベル!$AI$4:$AI$671,1)-1,5,AR1040),2,FALSE),IF(OR(AJ1040=1,AJ1040=2),VLOOKUP(AH1040,INDEX((係数_乗用_ガソリン,係数_乗用_CNG,係数_乗用_軽油,係数_乗用_メタノール,係数_乗用_LPG),1,1,AR1040):INDEX((係数_乗用_ガソリン,係数_乗用_CNG,係数_乗用_軽油,係数_乗用_メタノール,係数_乗用_LPG),125,5,AR1040),2,FALSE))))))</f>
        <v/>
      </c>
      <c r="AO1040" s="376" t="str">
        <f>IF(T1040="","",IF(OR(AH1040="",AH1040="-"),"－",IF(OR(AM1040=8,AM1040=9),"",IF(OR(AJ1040=3,AJ1040=4,AJ1040=5,AJ1040=6),VLOOKUP(AH1040,INDEX((係数_バス貨物_ガソリン,係数_バス貨物_CNG,係数_バス貨物_軽油,係数_バス貨物_メタノール,係数_バス貨物_LPG),MATCH(AL1040,【参考】排出ガスレベル!$AI$4:$AI$671,1),1,AR1040):INDEX((係数_バス貨物_ガソリン,係数_バス貨物_CNG,係数_バス貨物_軽油,係数_バス貨物_メタノール,係数_バス貨物_LPG),MATCH(AL1040+1,【参考】排出ガスレベル!$AI$4:$AI$671,1)-1,5,AR1040),3,FALSE),IF(OR(AJ1040=1,AJ1040=2),VLOOKUP(AH1040,INDEX((係数_乗用_ガソリン,係数_乗用_CNG,係数_乗用_軽油,係数_乗用_メタノール,係数_乗用_LPG),1,1,AR1040):INDEX((係数_乗用_ガソリン,係数_乗用_CNG,係数_乗用_軽油,係数_乗用_メタノール,係数_乗用_LPG),125,5,AR1040),3,FALSE))))))</f>
        <v/>
      </c>
      <c r="AP1040" s="375" t="str">
        <f t="shared" si="288"/>
        <v/>
      </c>
      <c r="AQ1040" s="444" t="str">
        <f t="shared" si="289"/>
        <v/>
      </c>
      <c r="AR1040" s="375" t="str">
        <f t="shared" si="290"/>
        <v/>
      </c>
      <c r="AS1040" s="377" t="str">
        <f t="shared" si="291"/>
        <v/>
      </c>
      <c r="AT1040" s="378" t="str">
        <f t="shared" si="292"/>
        <v/>
      </c>
      <c r="AX1040" s="625" t="b">
        <f t="shared" si="293"/>
        <v>0</v>
      </c>
      <c r="AY1040" s="7" t="str">
        <f t="shared" si="294"/>
        <v>FALSEFALSEFALSE</v>
      </c>
      <c r="AZ1040" s="626">
        <f t="shared" si="278"/>
        <v>0</v>
      </c>
      <c r="BA1040" s="627" t="str">
        <f t="shared" si="295"/>
        <v/>
      </c>
      <c r="BB1040" s="627">
        <f t="shared" si="279"/>
        <v>0</v>
      </c>
    </row>
    <row r="1041" spans="1:54">
      <c r="A1041" s="381">
        <v>984</v>
      </c>
      <c r="B1041" s="117"/>
      <c r="C1041" s="288"/>
      <c r="D1041" s="289"/>
      <c r="E1041" s="289"/>
      <c r="F1041" s="290"/>
      <c r="G1041" s="292"/>
      <c r="H1041" s="116"/>
      <c r="I1041" s="292"/>
      <c r="J1041" s="116"/>
      <c r="K1041" s="370"/>
      <c r="L1041" s="370"/>
      <c r="M1041" s="370"/>
      <c r="N1041" s="371"/>
      <c r="O1041" s="371"/>
      <c r="P1041" s="371"/>
      <c r="Q1041" s="371"/>
      <c r="R1041" s="371"/>
      <c r="S1041" s="371"/>
      <c r="T1041" s="443"/>
      <c r="U1041" s="539"/>
      <c r="V1041" s="117"/>
      <c r="W1041" s="118"/>
      <c r="X1041" s="119"/>
      <c r="Y1041" s="120"/>
      <c r="Z1041" s="122"/>
      <c r="AA1041" s="121"/>
      <c r="AB1041" s="443"/>
      <c r="AC1041" s="734"/>
      <c r="AD1041" s="372"/>
      <c r="AE1041" s="485"/>
      <c r="AF1041" s="373" t="str">
        <f t="shared" si="280"/>
        <v/>
      </c>
      <c r="AG1041" s="373" t="str">
        <f t="shared" si="281"/>
        <v/>
      </c>
      <c r="AH1041" s="374" t="str">
        <f t="shared" si="282"/>
        <v/>
      </c>
      <c r="AI1041" s="375" t="str">
        <f t="shared" si="283"/>
        <v/>
      </c>
      <c r="AJ1041" s="375" t="str">
        <f t="shared" si="284"/>
        <v/>
      </c>
      <c r="AK1041" s="375" t="str">
        <f t="shared" si="285"/>
        <v/>
      </c>
      <c r="AL1041" s="375" t="str">
        <f t="shared" si="286"/>
        <v/>
      </c>
      <c r="AM1041" s="375" t="str">
        <f t="shared" si="287"/>
        <v/>
      </c>
      <c r="AN1041" s="376" t="str">
        <f>IF(AF1041="","",IF(OR(AH1041="",AH1041="-"),"－",IF(OR(AM1041=8,AM1041=9),"",IF(OR(AJ1041=3,AJ1041=4,AJ1041=5,AJ1041=6),VLOOKUP(AH1041,INDEX((係数_バス貨物_ガソリン,係数_バス貨物_CNG,係数_バス貨物_軽油,係数_バス貨物_メタノール,係数_バス貨物_LPG),MATCH(AL1041,【参考】排出ガスレベル!$AI$4:$AI$671,1),1,AR1041):INDEX((係数_バス貨物_ガソリン,係数_バス貨物_CNG,係数_バス貨物_軽油,係数_バス貨物_メタノール,係数_バス貨物_LPG),MATCH(AL1041+1,【参考】排出ガスレベル!$AI$4:$AI$671,1)-1,5,AR1041),2,FALSE),IF(OR(AJ1041=1,AJ1041=2),VLOOKUP(AH1041,INDEX((係数_乗用_ガソリン,係数_乗用_CNG,係数_乗用_軽油,係数_乗用_メタノール,係数_乗用_LPG),1,1,AR1041):INDEX((係数_乗用_ガソリン,係数_乗用_CNG,係数_乗用_軽油,係数_乗用_メタノール,係数_乗用_LPG),125,5,AR1041),2,FALSE))))))</f>
        <v/>
      </c>
      <c r="AO1041" s="376" t="str">
        <f>IF(T1041="","",IF(OR(AH1041="",AH1041="-"),"－",IF(OR(AM1041=8,AM1041=9),"",IF(OR(AJ1041=3,AJ1041=4,AJ1041=5,AJ1041=6),VLOOKUP(AH1041,INDEX((係数_バス貨物_ガソリン,係数_バス貨物_CNG,係数_バス貨物_軽油,係数_バス貨物_メタノール,係数_バス貨物_LPG),MATCH(AL1041,【参考】排出ガスレベル!$AI$4:$AI$671,1),1,AR1041):INDEX((係数_バス貨物_ガソリン,係数_バス貨物_CNG,係数_バス貨物_軽油,係数_バス貨物_メタノール,係数_バス貨物_LPG),MATCH(AL1041+1,【参考】排出ガスレベル!$AI$4:$AI$671,1)-1,5,AR1041),3,FALSE),IF(OR(AJ1041=1,AJ1041=2),VLOOKUP(AH1041,INDEX((係数_乗用_ガソリン,係数_乗用_CNG,係数_乗用_軽油,係数_乗用_メタノール,係数_乗用_LPG),1,1,AR1041):INDEX((係数_乗用_ガソリン,係数_乗用_CNG,係数_乗用_軽油,係数_乗用_メタノール,係数_乗用_LPG),125,5,AR1041),3,FALSE))))))</f>
        <v/>
      </c>
      <c r="AP1041" s="375" t="str">
        <f t="shared" si="288"/>
        <v/>
      </c>
      <c r="AQ1041" s="444" t="str">
        <f t="shared" si="289"/>
        <v/>
      </c>
      <c r="AR1041" s="375" t="str">
        <f t="shared" si="290"/>
        <v/>
      </c>
      <c r="AS1041" s="377" t="str">
        <f t="shared" si="291"/>
        <v/>
      </c>
      <c r="AT1041" s="378" t="str">
        <f t="shared" si="292"/>
        <v/>
      </c>
      <c r="AX1041" s="625" t="b">
        <f t="shared" si="293"/>
        <v>0</v>
      </c>
      <c r="AY1041" s="7" t="str">
        <f t="shared" si="294"/>
        <v>FALSEFALSEFALSE</v>
      </c>
      <c r="AZ1041" s="626">
        <f t="shared" si="278"/>
        <v>0</v>
      </c>
      <c r="BA1041" s="627" t="str">
        <f t="shared" si="295"/>
        <v/>
      </c>
      <c r="BB1041" s="627">
        <f t="shared" si="279"/>
        <v>0</v>
      </c>
    </row>
    <row r="1042" spans="1:54">
      <c r="A1042" s="381">
        <v>985</v>
      </c>
      <c r="B1042" s="117"/>
      <c r="C1042" s="288"/>
      <c r="D1042" s="289"/>
      <c r="E1042" s="289"/>
      <c r="F1042" s="290"/>
      <c r="G1042" s="292"/>
      <c r="H1042" s="116"/>
      <c r="I1042" s="292"/>
      <c r="J1042" s="116"/>
      <c r="K1042" s="370"/>
      <c r="L1042" s="370"/>
      <c r="M1042" s="370"/>
      <c r="N1042" s="371"/>
      <c r="O1042" s="371"/>
      <c r="P1042" s="371"/>
      <c r="Q1042" s="371"/>
      <c r="R1042" s="371"/>
      <c r="S1042" s="371"/>
      <c r="T1042" s="443"/>
      <c r="U1042" s="539"/>
      <c r="V1042" s="117"/>
      <c r="W1042" s="118"/>
      <c r="X1042" s="119"/>
      <c r="Y1042" s="120"/>
      <c r="Z1042" s="122"/>
      <c r="AA1042" s="121"/>
      <c r="AB1042" s="443"/>
      <c r="AC1042" s="734"/>
      <c r="AD1042" s="372"/>
      <c r="AE1042" s="485"/>
      <c r="AF1042" s="373" t="str">
        <f t="shared" si="280"/>
        <v/>
      </c>
      <c r="AG1042" s="373" t="str">
        <f t="shared" si="281"/>
        <v/>
      </c>
      <c r="AH1042" s="374" t="str">
        <f t="shared" si="282"/>
        <v/>
      </c>
      <c r="AI1042" s="375" t="str">
        <f t="shared" si="283"/>
        <v/>
      </c>
      <c r="AJ1042" s="375" t="str">
        <f t="shared" si="284"/>
        <v/>
      </c>
      <c r="AK1042" s="375" t="str">
        <f t="shared" si="285"/>
        <v/>
      </c>
      <c r="AL1042" s="375" t="str">
        <f t="shared" si="286"/>
        <v/>
      </c>
      <c r="AM1042" s="375" t="str">
        <f t="shared" si="287"/>
        <v/>
      </c>
      <c r="AN1042" s="376" t="str">
        <f>IF(AF1042="","",IF(OR(AH1042="",AH1042="-"),"－",IF(OR(AM1042=8,AM1042=9),"",IF(OR(AJ1042=3,AJ1042=4,AJ1042=5,AJ1042=6),VLOOKUP(AH1042,INDEX((係数_バス貨物_ガソリン,係数_バス貨物_CNG,係数_バス貨物_軽油,係数_バス貨物_メタノール,係数_バス貨物_LPG),MATCH(AL1042,【参考】排出ガスレベル!$AI$4:$AI$671,1),1,AR1042):INDEX((係数_バス貨物_ガソリン,係数_バス貨物_CNG,係数_バス貨物_軽油,係数_バス貨物_メタノール,係数_バス貨物_LPG),MATCH(AL1042+1,【参考】排出ガスレベル!$AI$4:$AI$671,1)-1,5,AR1042),2,FALSE),IF(OR(AJ1042=1,AJ1042=2),VLOOKUP(AH1042,INDEX((係数_乗用_ガソリン,係数_乗用_CNG,係数_乗用_軽油,係数_乗用_メタノール,係数_乗用_LPG),1,1,AR1042):INDEX((係数_乗用_ガソリン,係数_乗用_CNG,係数_乗用_軽油,係数_乗用_メタノール,係数_乗用_LPG),125,5,AR1042),2,FALSE))))))</f>
        <v/>
      </c>
      <c r="AO1042" s="376" t="str">
        <f>IF(T1042="","",IF(OR(AH1042="",AH1042="-"),"－",IF(OR(AM1042=8,AM1042=9),"",IF(OR(AJ1042=3,AJ1042=4,AJ1042=5,AJ1042=6),VLOOKUP(AH1042,INDEX((係数_バス貨物_ガソリン,係数_バス貨物_CNG,係数_バス貨物_軽油,係数_バス貨物_メタノール,係数_バス貨物_LPG),MATCH(AL1042,【参考】排出ガスレベル!$AI$4:$AI$671,1),1,AR1042):INDEX((係数_バス貨物_ガソリン,係数_バス貨物_CNG,係数_バス貨物_軽油,係数_バス貨物_メタノール,係数_バス貨物_LPG),MATCH(AL1042+1,【参考】排出ガスレベル!$AI$4:$AI$671,1)-1,5,AR1042),3,FALSE),IF(OR(AJ1042=1,AJ1042=2),VLOOKUP(AH1042,INDEX((係数_乗用_ガソリン,係数_乗用_CNG,係数_乗用_軽油,係数_乗用_メタノール,係数_乗用_LPG),1,1,AR1042):INDEX((係数_乗用_ガソリン,係数_乗用_CNG,係数_乗用_軽油,係数_乗用_メタノール,係数_乗用_LPG),125,5,AR1042),3,FALSE))))))</f>
        <v/>
      </c>
      <c r="AP1042" s="375" t="str">
        <f t="shared" si="288"/>
        <v/>
      </c>
      <c r="AQ1042" s="444" t="str">
        <f t="shared" si="289"/>
        <v/>
      </c>
      <c r="AR1042" s="375" t="str">
        <f t="shared" si="290"/>
        <v/>
      </c>
      <c r="AS1042" s="377" t="str">
        <f t="shared" si="291"/>
        <v/>
      </c>
      <c r="AT1042" s="378" t="str">
        <f t="shared" si="292"/>
        <v/>
      </c>
      <c r="AX1042" s="625" t="b">
        <f t="shared" si="293"/>
        <v>0</v>
      </c>
      <c r="AY1042" s="7" t="str">
        <f t="shared" si="294"/>
        <v>FALSEFALSEFALSE</v>
      </c>
      <c r="AZ1042" s="626">
        <f t="shared" si="278"/>
        <v>0</v>
      </c>
      <c r="BA1042" s="627" t="str">
        <f t="shared" si="295"/>
        <v/>
      </c>
      <c r="BB1042" s="627">
        <f t="shared" si="279"/>
        <v>0</v>
      </c>
    </row>
    <row r="1043" spans="1:54">
      <c r="A1043" s="381">
        <v>986</v>
      </c>
      <c r="B1043" s="117"/>
      <c r="C1043" s="288"/>
      <c r="D1043" s="289"/>
      <c r="E1043" s="289"/>
      <c r="F1043" s="290"/>
      <c r="G1043" s="292"/>
      <c r="H1043" s="116"/>
      <c r="I1043" s="292"/>
      <c r="J1043" s="116"/>
      <c r="K1043" s="370"/>
      <c r="L1043" s="370"/>
      <c r="M1043" s="370"/>
      <c r="N1043" s="371"/>
      <c r="O1043" s="371"/>
      <c r="P1043" s="371"/>
      <c r="Q1043" s="371"/>
      <c r="R1043" s="371"/>
      <c r="S1043" s="371"/>
      <c r="T1043" s="443"/>
      <c r="U1043" s="539"/>
      <c r="V1043" s="117"/>
      <c r="W1043" s="118"/>
      <c r="X1043" s="119"/>
      <c r="Y1043" s="120"/>
      <c r="Z1043" s="122"/>
      <c r="AA1043" s="121"/>
      <c r="AB1043" s="443"/>
      <c r="AC1043" s="734"/>
      <c r="AD1043" s="372"/>
      <c r="AE1043" s="485"/>
      <c r="AF1043" s="373" t="str">
        <f t="shared" si="280"/>
        <v/>
      </c>
      <c r="AG1043" s="373" t="str">
        <f t="shared" si="281"/>
        <v/>
      </c>
      <c r="AH1043" s="374" t="str">
        <f t="shared" si="282"/>
        <v/>
      </c>
      <c r="AI1043" s="375" t="str">
        <f t="shared" si="283"/>
        <v/>
      </c>
      <c r="AJ1043" s="375" t="str">
        <f t="shared" si="284"/>
        <v/>
      </c>
      <c r="AK1043" s="375" t="str">
        <f t="shared" si="285"/>
        <v/>
      </c>
      <c r="AL1043" s="375" t="str">
        <f t="shared" si="286"/>
        <v/>
      </c>
      <c r="AM1043" s="375" t="str">
        <f t="shared" si="287"/>
        <v/>
      </c>
      <c r="AN1043" s="376" t="str">
        <f>IF(AF1043="","",IF(OR(AH1043="",AH1043="-"),"－",IF(OR(AM1043=8,AM1043=9),"",IF(OR(AJ1043=3,AJ1043=4,AJ1043=5,AJ1043=6),VLOOKUP(AH1043,INDEX((係数_バス貨物_ガソリン,係数_バス貨物_CNG,係数_バス貨物_軽油,係数_バス貨物_メタノール,係数_バス貨物_LPG),MATCH(AL1043,【参考】排出ガスレベル!$AI$4:$AI$671,1),1,AR1043):INDEX((係数_バス貨物_ガソリン,係数_バス貨物_CNG,係数_バス貨物_軽油,係数_バス貨物_メタノール,係数_バス貨物_LPG),MATCH(AL1043+1,【参考】排出ガスレベル!$AI$4:$AI$671,1)-1,5,AR1043),2,FALSE),IF(OR(AJ1043=1,AJ1043=2),VLOOKUP(AH1043,INDEX((係数_乗用_ガソリン,係数_乗用_CNG,係数_乗用_軽油,係数_乗用_メタノール,係数_乗用_LPG),1,1,AR1043):INDEX((係数_乗用_ガソリン,係数_乗用_CNG,係数_乗用_軽油,係数_乗用_メタノール,係数_乗用_LPG),125,5,AR1043),2,FALSE))))))</f>
        <v/>
      </c>
      <c r="AO1043" s="376" t="str">
        <f>IF(T1043="","",IF(OR(AH1043="",AH1043="-"),"－",IF(OR(AM1043=8,AM1043=9),"",IF(OR(AJ1043=3,AJ1043=4,AJ1043=5,AJ1043=6),VLOOKUP(AH1043,INDEX((係数_バス貨物_ガソリン,係数_バス貨物_CNG,係数_バス貨物_軽油,係数_バス貨物_メタノール,係数_バス貨物_LPG),MATCH(AL1043,【参考】排出ガスレベル!$AI$4:$AI$671,1),1,AR1043):INDEX((係数_バス貨物_ガソリン,係数_バス貨物_CNG,係数_バス貨物_軽油,係数_バス貨物_メタノール,係数_バス貨物_LPG),MATCH(AL1043+1,【参考】排出ガスレベル!$AI$4:$AI$671,1)-1,5,AR1043),3,FALSE),IF(OR(AJ1043=1,AJ1043=2),VLOOKUP(AH1043,INDEX((係数_乗用_ガソリン,係数_乗用_CNG,係数_乗用_軽油,係数_乗用_メタノール,係数_乗用_LPG),1,1,AR1043):INDEX((係数_乗用_ガソリン,係数_乗用_CNG,係数_乗用_軽油,係数_乗用_メタノール,係数_乗用_LPG),125,5,AR1043),3,FALSE))))))</f>
        <v/>
      </c>
      <c r="AP1043" s="375" t="str">
        <f t="shared" si="288"/>
        <v/>
      </c>
      <c r="AQ1043" s="444" t="str">
        <f t="shared" si="289"/>
        <v/>
      </c>
      <c r="AR1043" s="375" t="str">
        <f t="shared" si="290"/>
        <v/>
      </c>
      <c r="AS1043" s="377" t="str">
        <f t="shared" si="291"/>
        <v/>
      </c>
      <c r="AT1043" s="378" t="str">
        <f t="shared" si="292"/>
        <v/>
      </c>
      <c r="AX1043" s="625" t="b">
        <f t="shared" si="293"/>
        <v>0</v>
      </c>
      <c r="AY1043" s="7" t="str">
        <f t="shared" si="294"/>
        <v>FALSEFALSEFALSE</v>
      </c>
      <c r="AZ1043" s="626">
        <f t="shared" si="278"/>
        <v>0</v>
      </c>
      <c r="BA1043" s="627" t="str">
        <f t="shared" si="295"/>
        <v/>
      </c>
      <c r="BB1043" s="627">
        <f t="shared" si="279"/>
        <v>0</v>
      </c>
    </row>
    <row r="1044" spans="1:54">
      <c r="A1044" s="381">
        <v>987</v>
      </c>
      <c r="B1044" s="117"/>
      <c r="C1044" s="288"/>
      <c r="D1044" s="289"/>
      <c r="E1044" s="289"/>
      <c r="F1044" s="290"/>
      <c r="G1044" s="292"/>
      <c r="H1044" s="116"/>
      <c r="I1044" s="292"/>
      <c r="J1044" s="116"/>
      <c r="K1044" s="370"/>
      <c r="L1044" s="370"/>
      <c r="M1044" s="370"/>
      <c r="N1044" s="371"/>
      <c r="O1044" s="371"/>
      <c r="P1044" s="371"/>
      <c r="Q1044" s="371"/>
      <c r="R1044" s="371"/>
      <c r="S1044" s="371"/>
      <c r="T1044" s="443"/>
      <c r="U1044" s="539"/>
      <c r="V1044" s="117"/>
      <c r="W1044" s="118"/>
      <c r="X1044" s="119"/>
      <c r="Y1044" s="120"/>
      <c r="Z1044" s="122"/>
      <c r="AA1044" s="121"/>
      <c r="AB1044" s="443"/>
      <c r="AC1044" s="734"/>
      <c r="AD1044" s="372"/>
      <c r="AE1044" s="485"/>
      <c r="AF1044" s="373" t="str">
        <f t="shared" si="280"/>
        <v/>
      </c>
      <c r="AG1044" s="373" t="str">
        <f t="shared" si="281"/>
        <v/>
      </c>
      <c r="AH1044" s="374" t="str">
        <f t="shared" si="282"/>
        <v/>
      </c>
      <c r="AI1044" s="375" t="str">
        <f t="shared" si="283"/>
        <v/>
      </c>
      <c r="AJ1044" s="375" t="str">
        <f t="shared" si="284"/>
        <v/>
      </c>
      <c r="AK1044" s="375" t="str">
        <f t="shared" si="285"/>
        <v/>
      </c>
      <c r="AL1044" s="375" t="str">
        <f t="shared" si="286"/>
        <v/>
      </c>
      <c r="AM1044" s="375" t="str">
        <f t="shared" si="287"/>
        <v/>
      </c>
      <c r="AN1044" s="376" t="str">
        <f>IF(AF1044="","",IF(OR(AH1044="",AH1044="-"),"－",IF(OR(AM1044=8,AM1044=9),"",IF(OR(AJ1044=3,AJ1044=4,AJ1044=5,AJ1044=6),VLOOKUP(AH1044,INDEX((係数_バス貨物_ガソリン,係数_バス貨物_CNG,係数_バス貨物_軽油,係数_バス貨物_メタノール,係数_バス貨物_LPG),MATCH(AL1044,【参考】排出ガスレベル!$AI$4:$AI$671,1),1,AR1044):INDEX((係数_バス貨物_ガソリン,係数_バス貨物_CNG,係数_バス貨物_軽油,係数_バス貨物_メタノール,係数_バス貨物_LPG),MATCH(AL1044+1,【参考】排出ガスレベル!$AI$4:$AI$671,1)-1,5,AR1044),2,FALSE),IF(OR(AJ1044=1,AJ1044=2),VLOOKUP(AH1044,INDEX((係数_乗用_ガソリン,係数_乗用_CNG,係数_乗用_軽油,係数_乗用_メタノール,係数_乗用_LPG),1,1,AR1044):INDEX((係数_乗用_ガソリン,係数_乗用_CNG,係数_乗用_軽油,係数_乗用_メタノール,係数_乗用_LPG),125,5,AR1044),2,FALSE))))))</f>
        <v/>
      </c>
      <c r="AO1044" s="376" t="str">
        <f>IF(T1044="","",IF(OR(AH1044="",AH1044="-"),"－",IF(OR(AM1044=8,AM1044=9),"",IF(OR(AJ1044=3,AJ1044=4,AJ1044=5,AJ1044=6),VLOOKUP(AH1044,INDEX((係数_バス貨物_ガソリン,係数_バス貨物_CNG,係数_バス貨物_軽油,係数_バス貨物_メタノール,係数_バス貨物_LPG),MATCH(AL1044,【参考】排出ガスレベル!$AI$4:$AI$671,1),1,AR1044):INDEX((係数_バス貨物_ガソリン,係数_バス貨物_CNG,係数_バス貨物_軽油,係数_バス貨物_メタノール,係数_バス貨物_LPG),MATCH(AL1044+1,【参考】排出ガスレベル!$AI$4:$AI$671,1)-1,5,AR1044),3,FALSE),IF(OR(AJ1044=1,AJ1044=2),VLOOKUP(AH1044,INDEX((係数_乗用_ガソリン,係数_乗用_CNG,係数_乗用_軽油,係数_乗用_メタノール,係数_乗用_LPG),1,1,AR1044):INDEX((係数_乗用_ガソリン,係数_乗用_CNG,係数_乗用_軽油,係数_乗用_メタノール,係数_乗用_LPG),125,5,AR1044),3,FALSE))))))</f>
        <v/>
      </c>
      <c r="AP1044" s="375" t="str">
        <f t="shared" si="288"/>
        <v/>
      </c>
      <c r="AQ1044" s="444" t="str">
        <f t="shared" si="289"/>
        <v/>
      </c>
      <c r="AR1044" s="375" t="str">
        <f t="shared" si="290"/>
        <v/>
      </c>
      <c r="AS1044" s="377" t="str">
        <f t="shared" si="291"/>
        <v/>
      </c>
      <c r="AT1044" s="378" t="str">
        <f t="shared" si="292"/>
        <v/>
      </c>
      <c r="AX1044" s="625" t="b">
        <f t="shared" si="293"/>
        <v>0</v>
      </c>
      <c r="AY1044" s="7" t="str">
        <f t="shared" si="294"/>
        <v>FALSEFALSEFALSE</v>
      </c>
      <c r="AZ1044" s="626">
        <f t="shared" si="278"/>
        <v>0</v>
      </c>
      <c r="BA1044" s="627" t="str">
        <f t="shared" si="295"/>
        <v/>
      </c>
      <c r="BB1044" s="627">
        <f t="shared" si="279"/>
        <v>0</v>
      </c>
    </row>
    <row r="1045" spans="1:54">
      <c r="A1045" s="381">
        <v>988</v>
      </c>
      <c r="B1045" s="117"/>
      <c r="C1045" s="288"/>
      <c r="D1045" s="289"/>
      <c r="E1045" s="289"/>
      <c r="F1045" s="290"/>
      <c r="G1045" s="292"/>
      <c r="H1045" s="116"/>
      <c r="I1045" s="292"/>
      <c r="J1045" s="116"/>
      <c r="K1045" s="370"/>
      <c r="L1045" s="370"/>
      <c r="M1045" s="370"/>
      <c r="N1045" s="371"/>
      <c r="O1045" s="371"/>
      <c r="P1045" s="371"/>
      <c r="Q1045" s="371"/>
      <c r="R1045" s="371"/>
      <c r="S1045" s="371"/>
      <c r="T1045" s="443"/>
      <c r="U1045" s="539"/>
      <c r="V1045" s="117"/>
      <c r="W1045" s="118"/>
      <c r="X1045" s="119"/>
      <c r="Y1045" s="120"/>
      <c r="Z1045" s="122"/>
      <c r="AA1045" s="121"/>
      <c r="AB1045" s="443"/>
      <c r="AC1045" s="734"/>
      <c r="AD1045" s="372"/>
      <c r="AE1045" s="485"/>
      <c r="AF1045" s="373" t="str">
        <f t="shared" si="280"/>
        <v/>
      </c>
      <c r="AG1045" s="373" t="str">
        <f t="shared" si="281"/>
        <v/>
      </c>
      <c r="AH1045" s="374" t="str">
        <f t="shared" si="282"/>
        <v/>
      </c>
      <c r="AI1045" s="375" t="str">
        <f t="shared" si="283"/>
        <v/>
      </c>
      <c r="AJ1045" s="375" t="str">
        <f t="shared" si="284"/>
        <v/>
      </c>
      <c r="AK1045" s="375" t="str">
        <f t="shared" si="285"/>
        <v/>
      </c>
      <c r="AL1045" s="375" t="str">
        <f t="shared" si="286"/>
        <v/>
      </c>
      <c r="AM1045" s="375" t="str">
        <f t="shared" si="287"/>
        <v/>
      </c>
      <c r="AN1045" s="376" t="str">
        <f>IF(AF1045="","",IF(OR(AH1045="",AH1045="-"),"－",IF(OR(AM1045=8,AM1045=9),"",IF(OR(AJ1045=3,AJ1045=4,AJ1045=5,AJ1045=6),VLOOKUP(AH1045,INDEX((係数_バス貨物_ガソリン,係数_バス貨物_CNG,係数_バス貨物_軽油,係数_バス貨物_メタノール,係数_バス貨物_LPG),MATCH(AL1045,【参考】排出ガスレベル!$AI$4:$AI$671,1),1,AR1045):INDEX((係数_バス貨物_ガソリン,係数_バス貨物_CNG,係数_バス貨物_軽油,係数_バス貨物_メタノール,係数_バス貨物_LPG),MATCH(AL1045+1,【参考】排出ガスレベル!$AI$4:$AI$671,1)-1,5,AR1045),2,FALSE),IF(OR(AJ1045=1,AJ1045=2),VLOOKUP(AH1045,INDEX((係数_乗用_ガソリン,係数_乗用_CNG,係数_乗用_軽油,係数_乗用_メタノール,係数_乗用_LPG),1,1,AR1045):INDEX((係数_乗用_ガソリン,係数_乗用_CNG,係数_乗用_軽油,係数_乗用_メタノール,係数_乗用_LPG),125,5,AR1045),2,FALSE))))))</f>
        <v/>
      </c>
      <c r="AO1045" s="376" t="str">
        <f>IF(T1045="","",IF(OR(AH1045="",AH1045="-"),"－",IF(OR(AM1045=8,AM1045=9),"",IF(OR(AJ1045=3,AJ1045=4,AJ1045=5,AJ1045=6),VLOOKUP(AH1045,INDEX((係数_バス貨物_ガソリン,係数_バス貨物_CNG,係数_バス貨物_軽油,係数_バス貨物_メタノール,係数_バス貨物_LPG),MATCH(AL1045,【参考】排出ガスレベル!$AI$4:$AI$671,1),1,AR1045):INDEX((係数_バス貨物_ガソリン,係数_バス貨物_CNG,係数_バス貨物_軽油,係数_バス貨物_メタノール,係数_バス貨物_LPG),MATCH(AL1045+1,【参考】排出ガスレベル!$AI$4:$AI$671,1)-1,5,AR1045),3,FALSE),IF(OR(AJ1045=1,AJ1045=2),VLOOKUP(AH1045,INDEX((係数_乗用_ガソリン,係数_乗用_CNG,係数_乗用_軽油,係数_乗用_メタノール,係数_乗用_LPG),1,1,AR1045):INDEX((係数_乗用_ガソリン,係数_乗用_CNG,係数_乗用_軽油,係数_乗用_メタノール,係数_乗用_LPG),125,5,AR1045),3,FALSE))))))</f>
        <v/>
      </c>
      <c r="AP1045" s="375" t="str">
        <f t="shared" si="288"/>
        <v/>
      </c>
      <c r="AQ1045" s="444" t="str">
        <f t="shared" si="289"/>
        <v/>
      </c>
      <c r="AR1045" s="375" t="str">
        <f t="shared" si="290"/>
        <v/>
      </c>
      <c r="AS1045" s="377" t="str">
        <f t="shared" si="291"/>
        <v/>
      </c>
      <c r="AT1045" s="378" t="str">
        <f t="shared" si="292"/>
        <v/>
      </c>
      <c r="AX1045" s="625" t="b">
        <f t="shared" si="293"/>
        <v>0</v>
      </c>
      <c r="AY1045" s="7" t="str">
        <f t="shared" si="294"/>
        <v>FALSEFALSEFALSE</v>
      </c>
      <c r="AZ1045" s="626">
        <f t="shared" si="278"/>
        <v>0</v>
      </c>
      <c r="BA1045" s="627" t="str">
        <f t="shared" si="295"/>
        <v/>
      </c>
      <c r="BB1045" s="627">
        <f t="shared" si="279"/>
        <v>0</v>
      </c>
    </row>
    <row r="1046" spans="1:54">
      <c r="A1046" s="381">
        <v>989</v>
      </c>
      <c r="B1046" s="117"/>
      <c r="C1046" s="288"/>
      <c r="D1046" s="289"/>
      <c r="E1046" s="289"/>
      <c r="F1046" s="290"/>
      <c r="G1046" s="292"/>
      <c r="H1046" s="116"/>
      <c r="I1046" s="292"/>
      <c r="J1046" s="116"/>
      <c r="K1046" s="370"/>
      <c r="L1046" s="370"/>
      <c r="M1046" s="370"/>
      <c r="N1046" s="371"/>
      <c r="O1046" s="371"/>
      <c r="P1046" s="371"/>
      <c r="Q1046" s="371"/>
      <c r="R1046" s="371"/>
      <c r="S1046" s="371"/>
      <c r="T1046" s="443"/>
      <c r="U1046" s="539"/>
      <c r="V1046" s="117"/>
      <c r="W1046" s="118"/>
      <c r="X1046" s="119"/>
      <c r="Y1046" s="120"/>
      <c r="Z1046" s="122"/>
      <c r="AA1046" s="121"/>
      <c r="AB1046" s="443"/>
      <c r="AC1046" s="734"/>
      <c r="AD1046" s="372"/>
      <c r="AE1046" s="485"/>
      <c r="AF1046" s="373" t="str">
        <f t="shared" si="280"/>
        <v/>
      </c>
      <c r="AG1046" s="373" t="str">
        <f t="shared" si="281"/>
        <v/>
      </c>
      <c r="AH1046" s="374" t="str">
        <f t="shared" si="282"/>
        <v/>
      </c>
      <c r="AI1046" s="375" t="str">
        <f t="shared" si="283"/>
        <v/>
      </c>
      <c r="AJ1046" s="375" t="str">
        <f t="shared" si="284"/>
        <v/>
      </c>
      <c r="AK1046" s="375" t="str">
        <f t="shared" si="285"/>
        <v/>
      </c>
      <c r="AL1046" s="375" t="str">
        <f t="shared" si="286"/>
        <v/>
      </c>
      <c r="AM1046" s="375" t="str">
        <f t="shared" si="287"/>
        <v/>
      </c>
      <c r="AN1046" s="376" t="str">
        <f>IF(AF1046="","",IF(OR(AH1046="",AH1046="-"),"－",IF(OR(AM1046=8,AM1046=9),"",IF(OR(AJ1046=3,AJ1046=4,AJ1046=5,AJ1046=6),VLOOKUP(AH1046,INDEX((係数_バス貨物_ガソリン,係数_バス貨物_CNG,係数_バス貨物_軽油,係数_バス貨物_メタノール,係数_バス貨物_LPG),MATCH(AL1046,【参考】排出ガスレベル!$AI$4:$AI$671,1),1,AR1046):INDEX((係数_バス貨物_ガソリン,係数_バス貨物_CNG,係数_バス貨物_軽油,係数_バス貨物_メタノール,係数_バス貨物_LPG),MATCH(AL1046+1,【参考】排出ガスレベル!$AI$4:$AI$671,1)-1,5,AR1046),2,FALSE),IF(OR(AJ1046=1,AJ1046=2),VLOOKUP(AH1046,INDEX((係数_乗用_ガソリン,係数_乗用_CNG,係数_乗用_軽油,係数_乗用_メタノール,係数_乗用_LPG),1,1,AR1046):INDEX((係数_乗用_ガソリン,係数_乗用_CNG,係数_乗用_軽油,係数_乗用_メタノール,係数_乗用_LPG),125,5,AR1046),2,FALSE))))))</f>
        <v/>
      </c>
      <c r="AO1046" s="376" t="str">
        <f>IF(T1046="","",IF(OR(AH1046="",AH1046="-"),"－",IF(OR(AM1046=8,AM1046=9),"",IF(OR(AJ1046=3,AJ1046=4,AJ1046=5,AJ1046=6),VLOOKUP(AH1046,INDEX((係数_バス貨物_ガソリン,係数_バス貨物_CNG,係数_バス貨物_軽油,係数_バス貨物_メタノール,係数_バス貨物_LPG),MATCH(AL1046,【参考】排出ガスレベル!$AI$4:$AI$671,1),1,AR1046):INDEX((係数_バス貨物_ガソリン,係数_バス貨物_CNG,係数_バス貨物_軽油,係数_バス貨物_メタノール,係数_バス貨物_LPG),MATCH(AL1046+1,【参考】排出ガスレベル!$AI$4:$AI$671,1)-1,5,AR1046),3,FALSE),IF(OR(AJ1046=1,AJ1046=2),VLOOKUP(AH1046,INDEX((係数_乗用_ガソリン,係数_乗用_CNG,係数_乗用_軽油,係数_乗用_メタノール,係数_乗用_LPG),1,1,AR1046):INDEX((係数_乗用_ガソリン,係数_乗用_CNG,係数_乗用_軽油,係数_乗用_メタノール,係数_乗用_LPG),125,5,AR1046),3,FALSE))))))</f>
        <v/>
      </c>
      <c r="AP1046" s="375" t="str">
        <f t="shared" si="288"/>
        <v/>
      </c>
      <c r="AQ1046" s="444" t="str">
        <f t="shared" si="289"/>
        <v/>
      </c>
      <c r="AR1046" s="375" t="str">
        <f t="shared" si="290"/>
        <v/>
      </c>
      <c r="AS1046" s="377" t="str">
        <f t="shared" si="291"/>
        <v/>
      </c>
      <c r="AT1046" s="378" t="str">
        <f t="shared" si="292"/>
        <v/>
      </c>
      <c r="AX1046" s="625" t="b">
        <f t="shared" si="293"/>
        <v>0</v>
      </c>
      <c r="AY1046" s="7" t="str">
        <f t="shared" si="294"/>
        <v>FALSEFALSEFALSE</v>
      </c>
      <c r="AZ1046" s="626">
        <f t="shared" si="278"/>
        <v>0</v>
      </c>
      <c r="BA1046" s="627" t="str">
        <f t="shared" si="295"/>
        <v/>
      </c>
      <c r="BB1046" s="627">
        <f t="shared" si="279"/>
        <v>0</v>
      </c>
    </row>
    <row r="1047" spans="1:54">
      <c r="A1047" s="381">
        <v>990</v>
      </c>
      <c r="B1047" s="117"/>
      <c r="C1047" s="288"/>
      <c r="D1047" s="289"/>
      <c r="E1047" s="289"/>
      <c r="F1047" s="290"/>
      <c r="G1047" s="292"/>
      <c r="H1047" s="116"/>
      <c r="I1047" s="292"/>
      <c r="J1047" s="116"/>
      <c r="K1047" s="370"/>
      <c r="L1047" s="370"/>
      <c r="M1047" s="370"/>
      <c r="N1047" s="371"/>
      <c r="O1047" s="371"/>
      <c r="P1047" s="371"/>
      <c r="Q1047" s="371"/>
      <c r="R1047" s="371"/>
      <c r="S1047" s="371"/>
      <c r="T1047" s="443"/>
      <c r="U1047" s="539"/>
      <c r="V1047" s="117"/>
      <c r="W1047" s="118"/>
      <c r="X1047" s="119"/>
      <c r="Y1047" s="120"/>
      <c r="Z1047" s="122"/>
      <c r="AA1047" s="121"/>
      <c r="AB1047" s="443"/>
      <c r="AC1047" s="734"/>
      <c r="AD1047" s="372"/>
      <c r="AE1047" s="485"/>
      <c r="AF1047" s="373" t="str">
        <f t="shared" si="280"/>
        <v/>
      </c>
      <c r="AG1047" s="373" t="str">
        <f t="shared" si="281"/>
        <v/>
      </c>
      <c r="AH1047" s="374" t="str">
        <f t="shared" si="282"/>
        <v/>
      </c>
      <c r="AI1047" s="375" t="str">
        <f t="shared" si="283"/>
        <v/>
      </c>
      <c r="AJ1047" s="375" t="str">
        <f t="shared" si="284"/>
        <v/>
      </c>
      <c r="AK1047" s="375" t="str">
        <f t="shared" si="285"/>
        <v/>
      </c>
      <c r="AL1047" s="375" t="str">
        <f t="shared" si="286"/>
        <v/>
      </c>
      <c r="AM1047" s="375" t="str">
        <f t="shared" si="287"/>
        <v/>
      </c>
      <c r="AN1047" s="376" t="str">
        <f>IF(AF1047="","",IF(OR(AH1047="",AH1047="-"),"－",IF(OR(AM1047=8,AM1047=9),"",IF(OR(AJ1047=3,AJ1047=4,AJ1047=5,AJ1047=6),VLOOKUP(AH1047,INDEX((係数_バス貨物_ガソリン,係数_バス貨物_CNG,係数_バス貨物_軽油,係数_バス貨物_メタノール,係数_バス貨物_LPG),MATCH(AL1047,【参考】排出ガスレベル!$AI$4:$AI$671,1),1,AR1047):INDEX((係数_バス貨物_ガソリン,係数_バス貨物_CNG,係数_バス貨物_軽油,係数_バス貨物_メタノール,係数_バス貨物_LPG),MATCH(AL1047+1,【参考】排出ガスレベル!$AI$4:$AI$671,1)-1,5,AR1047),2,FALSE),IF(OR(AJ1047=1,AJ1047=2),VLOOKUP(AH1047,INDEX((係数_乗用_ガソリン,係数_乗用_CNG,係数_乗用_軽油,係数_乗用_メタノール,係数_乗用_LPG),1,1,AR1047):INDEX((係数_乗用_ガソリン,係数_乗用_CNG,係数_乗用_軽油,係数_乗用_メタノール,係数_乗用_LPG),125,5,AR1047),2,FALSE))))))</f>
        <v/>
      </c>
      <c r="AO1047" s="376" t="str">
        <f>IF(T1047="","",IF(OR(AH1047="",AH1047="-"),"－",IF(OR(AM1047=8,AM1047=9),"",IF(OR(AJ1047=3,AJ1047=4,AJ1047=5,AJ1047=6),VLOOKUP(AH1047,INDEX((係数_バス貨物_ガソリン,係数_バス貨物_CNG,係数_バス貨物_軽油,係数_バス貨物_メタノール,係数_バス貨物_LPG),MATCH(AL1047,【参考】排出ガスレベル!$AI$4:$AI$671,1),1,AR1047):INDEX((係数_バス貨物_ガソリン,係数_バス貨物_CNG,係数_バス貨物_軽油,係数_バス貨物_メタノール,係数_バス貨物_LPG),MATCH(AL1047+1,【参考】排出ガスレベル!$AI$4:$AI$671,1)-1,5,AR1047),3,FALSE),IF(OR(AJ1047=1,AJ1047=2),VLOOKUP(AH1047,INDEX((係数_乗用_ガソリン,係数_乗用_CNG,係数_乗用_軽油,係数_乗用_メタノール,係数_乗用_LPG),1,1,AR1047):INDEX((係数_乗用_ガソリン,係数_乗用_CNG,係数_乗用_軽油,係数_乗用_メタノール,係数_乗用_LPG),125,5,AR1047),3,FALSE))))))</f>
        <v/>
      </c>
      <c r="AP1047" s="375" t="str">
        <f t="shared" si="288"/>
        <v/>
      </c>
      <c r="AQ1047" s="444" t="str">
        <f t="shared" si="289"/>
        <v/>
      </c>
      <c r="AR1047" s="375" t="str">
        <f t="shared" si="290"/>
        <v/>
      </c>
      <c r="AS1047" s="377" t="str">
        <f t="shared" si="291"/>
        <v/>
      </c>
      <c r="AT1047" s="378" t="str">
        <f t="shared" si="292"/>
        <v/>
      </c>
      <c r="AX1047" s="625" t="b">
        <f t="shared" si="293"/>
        <v>0</v>
      </c>
      <c r="AY1047" s="7" t="str">
        <f t="shared" si="294"/>
        <v>FALSEFALSEFALSE</v>
      </c>
      <c r="AZ1047" s="626">
        <f t="shared" si="278"/>
        <v>0</v>
      </c>
      <c r="BA1047" s="627" t="str">
        <f t="shared" si="295"/>
        <v/>
      </c>
      <c r="BB1047" s="627">
        <f t="shared" si="279"/>
        <v>0</v>
      </c>
    </row>
    <row r="1048" spans="1:54">
      <c r="A1048" s="381">
        <v>991</v>
      </c>
      <c r="B1048" s="117"/>
      <c r="C1048" s="288"/>
      <c r="D1048" s="289"/>
      <c r="E1048" s="289"/>
      <c r="F1048" s="290"/>
      <c r="G1048" s="292"/>
      <c r="H1048" s="116"/>
      <c r="I1048" s="292"/>
      <c r="J1048" s="116"/>
      <c r="K1048" s="370"/>
      <c r="L1048" s="370"/>
      <c r="M1048" s="370"/>
      <c r="N1048" s="371"/>
      <c r="O1048" s="371"/>
      <c r="P1048" s="371"/>
      <c r="Q1048" s="371"/>
      <c r="R1048" s="371"/>
      <c r="S1048" s="371"/>
      <c r="T1048" s="443"/>
      <c r="U1048" s="539"/>
      <c r="V1048" s="117"/>
      <c r="W1048" s="118"/>
      <c r="X1048" s="119"/>
      <c r="Y1048" s="120"/>
      <c r="Z1048" s="122"/>
      <c r="AA1048" s="121"/>
      <c r="AB1048" s="443"/>
      <c r="AC1048" s="734"/>
      <c r="AD1048" s="372"/>
      <c r="AE1048" s="485"/>
      <c r="AF1048" s="373" t="str">
        <f t="shared" si="280"/>
        <v/>
      </c>
      <c r="AG1048" s="373" t="str">
        <f t="shared" si="281"/>
        <v/>
      </c>
      <c r="AH1048" s="374" t="str">
        <f t="shared" si="282"/>
        <v/>
      </c>
      <c r="AI1048" s="375" t="str">
        <f t="shared" si="283"/>
        <v/>
      </c>
      <c r="AJ1048" s="375" t="str">
        <f t="shared" si="284"/>
        <v/>
      </c>
      <c r="AK1048" s="375" t="str">
        <f t="shared" si="285"/>
        <v/>
      </c>
      <c r="AL1048" s="375" t="str">
        <f t="shared" si="286"/>
        <v/>
      </c>
      <c r="AM1048" s="375" t="str">
        <f t="shared" si="287"/>
        <v/>
      </c>
      <c r="AN1048" s="376" t="str">
        <f>IF(AF1048="","",IF(OR(AH1048="",AH1048="-"),"－",IF(OR(AM1048=8,AM1048=9),"",IF(OR(AJ1048=3,AJ1048=4,AJ1048=5,AJ1048=6),VLOOKUP(AH1048,INDEX((係数_バス貨物_ガソリン,係数_バス貨物_CNG,係数_バス貨物_軽油,係数_バス貨物_メタノール,係数_バス貨物_LPG),MATCH(AL1048,【参考】排出ガスレベル!$AI$4:$AI$671,1),1,AR1048):INDEX((係数_バス貨物_ガソリン,係数_バス貨物_CNG,係数_バス貨物_軽油,係数_バス貨物_メタノール,係数_バス貨物_LPG),MATCH(AL1048+1,【参考】排出ガスレベル!$AI$4:$AI$671,1)-1,5,AR1048),2,FALSE),IF(OR(AJ1048=1,AJ1048=2),VLOOKUP(AH1048,INDEX((係数_乗用_ガソリン,係数_乗用_CNG,係数_乗用_軽油,係数_乗用_メタノール,係数_乗用_LPG),1,1,AR1048):INDEX((係数_乗用_ガソリン,係数_乗用_CNG,係数_乗用_軽油,係数_乗用_メタノール,係数_乗用_LPG),125,5,AR1048),2,FALSE))))))</f>
        <v/>
      </c>
      <c r="AO1048" s="376" t="str">
        <f>IF(T1048="","",IF(OR(AH1048="",AH1048="-"),"－",IF(OR(AM1048=8,AM1048=9),"",IF(OR(AJ1048=3,AJ1048=4,AJ1048=5,AJ1048=6),VLOOKUP(AH1048,INDEX((係数_バス貨物_ガソリン,係数_バス貨物_CNG,係数_バス貨物_軽油,係数_バス貨物_メタノール,係数_バス貨物_LPG),MATCH(AL1048,【参考】排出ガスレベル!$AI$4:$AI$671,1),1,AR1048):INDEX((係数_バス貨物_ガソリン,係数_バス貨物_CNG,係数_バス貨物_軽油,係数_バス貨物_メタノール,係数_バス貨物_LPG),MATCH(AL1048+1,【参考】排出ガスレベル!$AI$4:$AI$671,1)-1,5,AR1048),3,FALSE),IF(OR(AJ1048=1,AJ1048=2),VLOOKUP(AH1048,INDEX((係数_乗用_ガソリン,係数_乗用_CNG,係数_乗用_軽油,係数_乗用_メタノール,係数_乗用_LPG),1,1,AR1048):INDEX((係数_乗用_ガソリン,係数_乗用_CNG,係数_乗用_軽油,係数_乗用_メタノール,係数_乗用_LPG),125,5,AR1048),3,FALSE))))))</f>
        <v/>
      </c>
      <c r="AP1048" s="375" t="str">
        <f t="shared" si="288"/>
        <v/>
      </c>
      <c r="AQ1048" s="444" t="str">
        <f t="shared" si="289"/>
        <v/>
      </c>
      <c r="AR1048" s="375" t="str">
        <f t="shared" si="290"/>
        <v/>
      </c>
      <c r="AS1048" s="377" t="str">
        <f t="shared" si="291"/>
        <v/>
      </c>
      <c r="AT1048" s="378" t="str">
        <f t="shared" si="292"/>
        <v/>
      </c>
      <c r="AX1048" s="625" t="b">
        <f t="shared" si="293"/>
        <v>0</v>
      </c>
      <c r="AY1048" s="7" t="str">
        <f t="shared" si="294"/>
        <v>FALSEFALSEFALSE</v>
      </c>
      <c r="AZ1048" s="626">
        <f t="shared" si="278"/>
        <v>0</v>
      </c>
      <c r="BA1048" s="627" t="str">
        <f t="shared" si="295"/>
        <v/>
      </c>
      <c r="BB1048" s="627">
        <f t="shared" si="279"/>
        <v>0</v>
      </c>
    </row>
    <row r="1049" spans="1:54">
      <c r="A1049" s="381">
        <v>992</v>
      </c>
      <c r="B1049" s="117"/>
      <c r="C1049" s="288"/>
      <c r="D1049" s="289"/>
      <c r="E1049" s="289"/>
      <c r="F1049" s="290"/>
      <c r="G1049" s="292"/>
      <c r="H1049" s="116"/>
      <c r="I1049" s="292"/>
      <c r="J1049" s="116"/>
      <c r="K1049" s="370"/>
      <c r="L1049" s="370"/>
      <c r="M1049" s="370"/>
      <c r="N1049" s="371"/>
      <c r="O1049" s="371"/>
      <c r="P1049" s="371"/>
      <c r="Q1049" s="371"/>
      <c r="R1049" s="371"/>
      <c r="S1049" s="371"/>
      <c r="T1049" s="443"/>
      <c r="U1049" s="539"/>
      <c r="V1049" s="117"/>
      <c r="W1049" s="118"/>
      <c r="X1049" s="119"/>
      <c r="Y1049" s="120"/>
      <c r="Z1049" s="122"/>
      <c r="AA1049" s="121"/>
      <c r="AB1049" s="443"/>
      <c r="AC1049" s="734"/>
      <c r="AD1049" s="372"/>
      <c r="AE1049" s="485"/>
      <c r="AF1049" s="373" t="str">
        <f t="shared" si="280"/>
        <v/>
      </c>
      <c r="AG1049" s="373" t="str">
        <f t="shared" si="281"/>
        <v/>
      </c>
      <c r="AH1049" s="374" t="str">
        <f t="shared" si="282"/>
        <v/>
      </c>
      <c r="AI1049" s="375" t="str">
        <f t="shared" si="283"/>
        <v/>
      </c>
      <c r="AJ1049" s="375" t="str">
        <f t="shared" si="284"/>
        <v/>
      </c>
      <c r="AK1049" s="375" t="str">
        <f t="shared" si="285"/>
        <v/>
      </c>
      <c r="AL1049" s="375" t="str">
        <f t="shared" si="286"/>
        <v/>
      </c>
      <c r="AM1049" s="375" t="str">
        <f t="shared" si="287"/>
        <v/>
      </c>
      <c r="AN1049" s="376" t="str">
        <f>IF(AF1049="","",IF(OR(AH1049="",AH1049="-"),"－",IF(OR(AM1049=8,AM1049=9),"",IF(OR(AJ1049=3,AJ1049=4,AJ1049=5,AJ1049=6),VLOOKUP(AH1049,INDEX((係数_バス貨物_ガソリン,係数_バス貨物_CNG,係数_バス貨物_軽油,係数_バス貨物_メタノール,係数_バス貨物_LPG),MATCH(AL1049,【参考】排出ガスレベル!$AI$4:$AI$671,1),1,AR1049):INDEX((係数_バス貨物_ガソリン,係数_バス貨物_CNG,係数_バス貨物_軽油,係数_バス貨物_メタノール,係数_バス貨物_LPG),MATCH(AL1049+1,【参考】排出ガスレベル!$AI$4:$AI$671,1)-1,5,AR1049),2,FALSE),IF(OR(AJ1049=1,AJ1049=2),VLOOKUP(AH1049,INDEX((係数_乗用_ガソリン,係数_乗用_CNG,係数_乗用_軽油,係数_乗用_メタノール,係数_乗用_LPG),1,1,AR1049):INDEX((係数_乗用_ガソリン,係数_乗用_CNG,係数_乗用_軽油,係数_乗用_メタノール,係数_乗用_LPG),125,5,AR1049),2,FALSE))))))</f>
        <v/>
      </c>
      <c r="AO1049" s="376" t="str">
        <f>IF(T1049="","",IF(OR(AH1049="",AH1049="-"),"－",IF(OR(AM1049=8,AM1049=9),"",IF(OR(AJ1049=3,AJ1049=4,AJ1049=5,AJ1049=6),VLOOKUP(AH1049,INDEX((係数_バス貨物_ガソリン,係数_バス貨物_CNG,係数_バス貨物_軽油,係数_バス貨物_メタノール,係数_バス貨物_LPG),MATCH(AL1049,【参考】排出ガスレベル!$AI$4:$AI$671,1),1,AR1049):INDEX((係数_バス貨物_ガソリン,係数_バス貨物_CNG,係数_バス貨物_軽油,係数_バス貨物_メタノール,係数_バス貨物_LPG),MATCH(AL1049+1,【参考】排出ガスレベル!$AI$4:$AI$671,1)-1,5,AR1049),3,FALSE),IF(OR(AJ1049=1,AJ1049=2),VLOOKUP(AH1049,INDEX((係数_乗用_ガソリン,係数_乗用_CNG,係数_乗用_軽油,係数_乗用_メタノール,係数_乗用_LPG),1,1,AR1049):INDEX((係数_乗用_ガソリン,係数_乗用_CNG,係数_乗用_軽油,係数_乗用_メタノール,係数_乗用_LPG),125,5,AR1049),3,FALSE))))))</f>
        <v/>
      </c>
      <c r="AP1049" s="375" t="str">
        <f t="shared" si="288"/>
        <v/>
      </c>
      <c r="AQ1049" s="444" t="str">
        <f t="shared" si="289"/>
        <v/>
      </c>
      <c r="AR1049" s="375" t="str">
        <f t="shared" si="290"/>
        <v/>
      </c>
      <c r="AS1049" s="377" t="str">
        <f t="shared" si="291"/>
        <v/>
      </c>
      <c r="AT1049" s="378" t="str">
        <f t="shared" si="292"/>
        <v/>
      </c>
      <c r="AX1049" s="625" t="b">
        <f t="shared" si="293"/>
        <v>0</v>
      </c>
      <c r="AY1049" s="7" t="str">
        <f t="shared" si="294"/>
        <v>FALSEFALSEFALSE</v>
      </c>
      <c r="AZ1049" s="626">
        <f t="shared" si="278"/>
        <v>0</v>
      </c>
      <c r="BA1049" s="627" t="str">
        <f t="shared" si="295"/>
        <v/>
      </c>
      <c r="BB1049" s="627">
        <f t="shared" si="279"/>
        <v>0</v>
      </c>
    </row>
    <row r="1050" spans="1:54">
      <c r="A1050" s="381">
        <v>993</v>
      </c>
      <c r="B1050" s="117"/>
      <c r="C1050" s="288"/>
      <c r="D1050" s="289"/>
      <c r="E1050" s="289"/>
      <c r="F1050" s="290"/>
      <c r="G1050" s="292"/>
      <c r="H1050" s="116"/>
      <c r="I1050" s="292"/>
      <c r="J1050" s="116"/>
      <c r="K1050" s="370"/>
      <c r="L1050" s="370"/>
      <c r="M1050" s="370"/>
      <c r="N1050" s="371"/>
      <c r="O1050" s="371"/>
      <c r="P1050" s="371"/>
      <c r="Q1050" s="371"/>
      <c r="R1050" s="371"/>
      <c r="S1050" s="371"/>
      <c r="T1050" s="443"/>
      <c r="U1050" s="539"/>
      <c r="V1050" s="117"/>
      <c r="W1050" s="118"/>
      <c r="X1050" s="119"/>
      <c r="Y1050" s="120"/>
      <c r="Z1050" s="122"/>
      <c r="AA1050" s="121"/>
      <c r="AB1050" s="443"/>
      <c r="AC1050" s="734"/>
      <c r="AD1050" s="372"/>
      <c r="AE1050" s="485"/>
      <c r="AF1050" s="373" t="str">
        <f t="shared" si="280"/>
        <v/>
      </c>
      <c r="AG1050" s="373" t="str">
        <f t="shared" si="281"/>
        <v/>
      </c>
      <c r="AH1050" s="374" t="str">
        <f t="shared" si="282"/>
        <v/>
      </c>
      <c r="AI1050" s="375" t="str">
        <f t="shared" si="283"/>
        <v/>
      </c>
      <c r="AJ1050" s="375" t="str">
        <f t="shared" si="284"/>
        <v/>
      </c>
      <c r="AK1050" s="375" t="str">
        <f t="shared" si="285"/>
        <v/>
      </c>
      <c r="AL1050" s="375" t="str">
        <f t="shared" si="286"/>
        <v/>
      </c>
      <c r="AM1050" s="375" t="str">
        <f t="shared" si="287"/>
        <v/>
      </c>
      <c r="AN1050" s="376" t="str">
        <f>IF(AF1050="","",IF(OR(AH1050="",AH1050="-"),"－",IF(OR(AM1050=8,AM1050=9),"",IF(OR(AJ1050=3,AJ1050=4,AJ1050=5,AJ1050=6),VLOOKUP(AH1050,INDEX((係数_バス貨物_ガソリン,係数_バス貨物_CNG,係数_バス貨物_軽油,係数_バス貨物_メタノール,係数_バス貨物_LPG),MATCH(AL1050,【参考】排出ガスレベル!$AI$4:$AI$671,1),1,AR1050):INDEX((係数_バス貨物_ガソリン,係数_バス貨物_CNG,係数_バス貨物_軽油,係数_バス貨物_メタノール,係数_バス貨物_LPG),MATCH(AL1050+1,【参考】排出ガスレベル!$AI$4:$AI$671,1)-1,5,AR1050),2,FALSE),IF(OR(AJ1050=1,AJ1050=2),VLOOKUP(AH1050,INDEX((係数_乗用_ガソリン,係数_乗用_CNG,係数_乗用_軽油,係数_乗用_メタノール,係数_乗用_LPG),1,1,AR1050):INDEX((係数_乗用_ガソリン,係数_乗用_CNG,係数_乗用_軽油,係数_乗用_メタノール,係数_乗用_LPG),125,5,AR1050),2,FALSE))))))</f>
        <v/>
      </c>
      <c r="AO1050" s="376" t="str">
        <f>IF(T1050="","",IF(OR(AH1050="",AH1050="-"),"－",IF(OR(AM1050=8,AM1050=9),"",IF(OR(AJ1050=3,AJ1050=4,AJ1050=5,AJ1050=6),VLOOKUP(AH1050,INDEX((係数_バス貨物_ガソリン,係数_バス貨物_CNG,係数_バス貨物_軽油,係数_バス貨物_メタノール,係数_バス貨物_LPG),MATCH(AL1050,【参考】排出ガスレベル!$AI$4:$AI$671,1),1,AR1050):INDEX((係数_バス貨物_ガソリン,係数_バス貨物_CNG,係数_バス貨物_軽油,係数_バス貨物_メタノール,係数_バス貨物_LPG),MATCH(AL1050+1,【参考】排出ガスレベル!$AI$4:$AI$671,1)-1,5,AR1050),3,FALSE),IF(OR(AJ1050=1,AJ1050=2),VLOOKUP(AH1050,INDEX((係数_乗用_ガソリン,係数_乗用_CNG,係数_乗用_軽油,係数_乗用_メタノール,係数_乗用_LPG),1,1,AR1050):INDEX((係数_乗用_ガソリン,係数_乗用_CNG,係数_乗用_軽油,係数_乗用_メタノール,係数_乗用_LPG),125,5,AR1050),3,FALSE))))))</f>
        <v/>
      </c>
      <c r="AP1050" s="375" t="str">
        <f t="shared" si="288"/>
        <v/>
      </c>
      <c r="AQ1050" s="444" t="str">
        <f t="shared" si="289"/>
        <v/>
      </c>
      <c r="AR1050" s="375" t="str">
        <f t="shared" si="290"/>
        <v/>
      </c>
      <c r="AS1050" s="377" t="str">
        <f t="shared" si="291"/>
        <v/>
      </c>
      <c r="AT1050" s="378" t="str">
        <f t="shared" si="292"/>
        <v/>
      </c>
      <c r="AX1050" s="625" t="b">
        <f t="shared" si="293"/>
        <v>0</v>
      </c>
      <c r="AY1050" s="7" t="str">
        <f t="shared" si="294"/>
        <v>FALSEFALSEFALSE</v>
      </c>
      <c r="AZ1050" s="626">
        <f t="shared" si="278"/>
        <v>0</v>
      </c>
      <c r="BA1050" s="627" t="str">
        <f t="shared" si="295"/>
        <v/>
      </c>
      <c r="BB1050" s="627">
        <f t="shared" si="279"/>
        <v>0</v>
      </c>
    </row>
    <row r="1051" spans="1:54">
      <c r="A1051" s="381">
        <v>994</v>
      </c>
      <c r="B1051" s="117"/>
      <c r="C1051" s="288"/>
      <c r="D1051" s="289"/>
      <c r="E1051" s="289"/>
      <c r="F1051" s="290"/>
      <c r="G1051" s="292"/>
      <c r="H1051" s="116"/>
      <c r="I1051" s="292"/>
      <c r="J1051" s="116"/>
      <c r="K1051" s="370"/>
      <c r="L1051" s="370"/>
      <c r="M1051" s="370"/>
      <c r="N1051" s="371"/>
      <c r="O1051" s="371"/>
      <c r="P1051" s="371"/>
      <c r="Q1051" s="371"/>
      <c r="R1051" s="371"/>
      <c r="S1051" s="371"/>
      <c r="T1051" s="443"/>
      <c r="U1051" s="539"/>
      <c r="V1051" s="117"/>
      <c r="W1051" s="118"/>
      <c r="X1051" s="119"/>
      <c r="Y1051" s="120"/>
      <c r="Z1051" s="122"/>
      <c r="AA1051" s="121"/>
      <c r="AB1051" s="443"/>
      <c r="AC1051" s="734"/>
      <c r="AD1051" s="372"/>
      <c r="AE1051" s="485"/>
      <c r="AF1051" s="373" t="str">
        <f t="shared" si="280"/>
        <v/>
      </c>
      <c r="AG1051" s="373" t="str">
        <f t="shared" si="281"/>
        <v/>
      </c>
      <c r="AH1051" s="374" t="str">
        <f t="shared" si="282"/>
        <v/>
      </c>
      <c r="AI1051" s="375" t="str">
        <f t="shared" si="283"/>
        <v/>
      </c>
      <c r="AJ1051" s="375" t="str">
        <f t="shared" si="284"/>
        <v/>
      </c>
      <c r="AK1051" s="375" t="str">
        <f t="shared" si="285"/>
        <v/>
      </c>
      <c r="AL1051" s="375" t="str">
        <f t="shared" si="286"/>
        <v/>
      </c>
      <c r="AM1051" s="375" t="str">
        <f t="shared" si="287"/>
        <v/>
      </c>
      <c r="AN1051" s="376" t="str">
        <f>IF(AF1051="","",IF(OR(AH1051="",AH1051="-"),"－",IF(OR(AM1051=8,AM1051=9),"",IF(OR(AJ1051=3,AJ1051=4,AJ1051=5,AJ1051=6),VLOOKUP(AH1051,INDEX((係数_バス貨物_ガソリン,係数_バス貨物_CNG,係数_バス貨物_軽油,係数_バス貨物_メタノール,係数_バス貨物_LPG),MATCH(AL1051,【参考】排出ガスレベル!$AI$4:$AI$671,1),1,AR1051):INDEX((係数_バス貨物_ガソリン,係数_バス貨物_CNG,係数_バス貨物_軽油,係数_バス貨物_メタノール,係数_バス貨物_LPG),MATCH(AL1051+1,【参考】排出ガスレベル!$AI$4:$AI$671,1)-1,5,AR1051),2,FALSE),IF(OR(AJ1051=1,AJ1051=2),VLOOKUP(AH1051,INDEX((係数_乗用_ガソリン,係数_乗用_CNG,係数_乗用_軽油,係数_乗用_メタノール,係数_乗用_LPG),1,1,AR1051):INDEX((係数_乗用_ガソリン,係数_乗用_CNG,係数_乗用_軽油,係数_乗用_メタノール,係数_乗用_LPG),125,5,AR1051),2,FALSE))))))</f>
        <v/>
      </c>
      <c r="AO1051" s="376" t="str">
        <f>IF(T1051="","",IF(OR(AH1051="",AH1051="-"),"－",IF(OR(AM1051=8,AM1051=9),"",IF(OR(AJ1051=3,AJ1051=4,AJ1051=5,AJ1051=6),VLOOKUP(AH1051,INDEX((係数_バス貨物_ガソリン,係数_バス貨物_CNG,係数_バス貨物_軽油,係数_バス貨物_メタノール,係数_バス貨物_LPG),MATCH(AL1051,【参考】排出ガスレベル!$AI$4:$AI$671,1),1,AR1051):INDEX((係数_バス貨物_ガソリン,係数_バス貨物_CNG,係数_バス貨物_軽油,係数_バス貨物_メタノール,係数_バス貨物_LPG),MATCH(AL1051+1,【参考】排出ガスレベル!$AI$4:$AI$671,1)-1,5,AR1051),3,FALSE),IF(OR(AJ1051=1,AJ1051=2),VLOOKUP(AH1051,INDEX((係数_乗用_ガソリン,係数_乗用_CNG,係数_乗用_軽油,係数_乗用_メタノール,係数_乗用_LPG),1,1,AR1051):INDEX((係数_乗用_ガソリン,係数_乗用_CNG,係数_乗用_軽油,係数_乗用_メタノール,係数_乗用_LPG),125,5,AR1051),3,FALSE))))))</f>
        <v/>
      </c>
      <c r="AP1051" s="375" t="str">
        <f t="shared" si="288"/>
        <v/>
      </c>
      <c r="AQ1051" s="444" t="str">
        <f t="shared" si="289"/>
        <v/>
      </c>
      <c r="AR1051" s="375" t="str">
        <f t="shared" si="290"/>
        <v/>
      </c>
      <c r="AS1051" s="377" t="str">
        <f t="shared" si="291"/>
        <v/>
      </c>
      <c r="AT1051" s="378" t="str">
        <f t="shared" si="292"/>
        <v/>
      </c>
      <c r="AX1051" s="625" t="b">
        <f t="shared" si="293"/>
        <v>0</v>
      </c>
      <c r="AY1051" s="7" t="str">
        <f t="shared" si="294"/>
        <v>FALSEFALSEFALSE</v>
      </c>
      <c r="AZ1051" s="626">
        <f t="shared" si="278"/>
        <v>0</v>
      </c>
      <c r="BA1051" s="627" t="str">
        <f t="shared" si="295"/>
        <v/>
      </c>
      <c r="BB1051" s="627">
        <f t="shared" si="279"/>
        <v>0</v>
      </c>
    </row>
    <row r="1052" spans="1:54">
      <c r="A1052" s="381">
        <v>995</v>
      </c>
      <c r="B1052" s="117"/>
      <c r="C1052" s="288"/>
      <c r="D1052" s="289"/>
      <c r="E1052" s="289"/>
      <c r="F1052" s="290"/>
      <c r="G1052" s="292"/>
      <c r="H1052" s="116"/>
      <c r="I1052" s="292"/>
      <c r="J1052" s="116"/>
      <c r="K1052" s="370"/>
      <c r="L1052" s="370"/>
      <c r="M1052" s="370"/>
      <c r="N1052" s="371"/>
      <c r="O1052" s="371"/>
      <c r="P1052" s="371"/>
      <c r="Q1052" s="371"/>
      <c r="R1052" s="371"/>
      <c r="S1052" s="371"/>
      <c r="T1052" s="443"/>
      <c r="U1052" s="539"/>
      <c r="V1052" s="117"/>
      <c r="W1052" s="118"/>
      <c r="X1052" s="119"/>
      <c r="Y1052" s="120"/>
      <c r="Z1052" s="122"/>
      <c r="AA1052" s="121"/>
      <c r="AB1052" s="443"/>
      <c r="AC1052" s="734"/>
      <c r="AD1052" s="372"/>
      <c r="AE1052" s="485"/>
      <c r="AF1052" s="373" t="str">
        <f t="shared" si="280"/>
        <v/>
      </c>
      <c r="AG1052" s="373" t="str">
        <f t="shared" si="281"/>
        <v/>
      </c>
      <c r="AH1052" s="374" t="str">
        <f t="shared" si="282"/>
        <v/>
      </c>
      <c r="AI1052" s="375" t="str">
        <f t="shared" si="283"/>
        <v/>
      </c>
      <c r="AJ1052" s="375" t="str">
        <f t="shared" si="284"/>
        <v/>
      </c>
      <c r="AK1052" s="375" t="str">
        <f t="shared" si="285"/>
        <v/>
      </c>
      <c r="AL1052" s="375" t="str">
        <f t="shared" si="286"/>
        <v/>
      </c>
      <c r="AM1052" s="375" t="str">
        <f t="shared" si="287"/>
        <v/>
      </c>
      <c r="AN1052" s="376" t="str">
        <f>IF(AF1052="","",IF(OR(AH1052="",AH1052="-"),"－",IF(OR(AM1052=8,AM1052=9),"",IF(OR(AJ1052=3,AJ1052=4,AJ1052=5,AJ1052=6),VLOOKUP(AH1052,INDEX((係数_バス貨物_ガソリン,係数_バス貨物_CNG,係数_バス貨物_軽油,係数_バス貨物_メタノール,係数_バス貨物_LPG),MATCH(AL1052,【参考】排出ガスレベル!$AI$4:$AI$671,1),1,AR1052):INDEX((係数_バス貨物_ガソリン,係数_バス貨物_CNG,係数_バス貨物_軽油,係数_バス貨物_メタノール,係数_バス貨物_LPG),MATCH(AL1052+1,【参考】排出ガスレベル!$AI$4:$AI$671,1)-1,5,AR1052),2,FALSE),IF(OR(AJ1052=1,AJ1052=2),VLOOKUP(AH1052,INDEX((係数_乗用_ガソリン,係数_乗用_CNG,係数_乗用_軽油,係数_乗用_メタノール,係数_乗用_LPG),1,1,AR1052):INDEX((係数_乗用_ガソリン,係数_乗用_CNG,係数_乗用_軽油,係数_乗用_メタノール,係数_乗用_LPG),125,5,AR1052),2,FALSE))))))</f>
        <v/>
      </c>
      <c r="AO1052" s="376" t="str">
        <f>IF(T1052="","",IF(OR(AH1052="",AH1052="-"),"－",IF(OR(AM1052=8,AM1052=9),"",IF(OR(AJ1052=3,AJ1052=4,AJ1052=5,AJ1052=6),VLOOKUP(AH1052,INDEX((係数_バス貨物_ガソリン,係数_バス貨物_CNG,係数_バス貨物_軽油,係数_バス貨物_メタノール,係数_バス貨物_LPG),MATCH(AL1052,【参考】排出ガスレベル!$AI$4:$AI$671,1),1,AR1052):INDEX((係数_バス貨物_ガソリン,係数_バス貨物_CNG,係数_バス貨物_軽油,係数_バス貨物_メタノール,係数_バス貨物_LPG),MATCH(AL1052+1,【参考】排出ガスレベル!$AI$4:$AI$671,1)-1,5,AR1052),3,FALSE),IF(OR(AJ1052=1,AJ1052=2),VLOOKUP(AH1052,INDEX((係数_乗用_ガソリン,係数_乗用_CNG,係数_乗用_軽油,係数_乗用_メタノール,係数_乗用_LPG),1,1,AR1052):INDEX((係数_乗用_ガソリン,係数_乗用_CNG,係数_乗用_軽油,係数_乗用_メタノール,係数_乗用_LPG),125,5,AR1052),3,FALSE))))))</f>
        <v/>
      </c>
      <c r="AP1052" s="375" t="str">
        <f t="shared" si="288"/>
        <v/>
      </c>
      <c r="AQ1052" s="444" t="str">
        <f t="shared" si="289"/>
        <v/>
      </c>
      <c r="AR1052" s="375" t="str">
        <f t="shared" si="290"/>
        <v/>
      </c>
      <c r="AS1052" s="377" t="str">
        <f t="shared" si="291"/>
        <v/>
      </c>
      <c r="AT1052" s="378" t="str">
        <f t="shared" si="292"/>
        <v/>
      </c>
      <c r="AX1052" s="625" t="b">
        <f t="shared" si="293"/>
        <v>0</v>
      </c>
      <c r="AY1052" s="7" t="str">
        <f t="shared" si="294"/>
        <v>FALSEFALSEFALSE</v>
      </c>
      <c r="AZ1052" s="626">
        <f t="shared" si="278"/>
        <v>0</v>
      </c>
      <c r="BA1052" s="627" t="str">
        <f t="shared" si="295"/>
        <v/>
      </c>
      <c r="BB1052" s="627">
        <f t="shared" si="279"/>
        <v>0</v>
      </c>
    </row>
    <row r="1053" spans="1:54">
      <c r="A1053" s="381">
        <v>996</v>
      </c>
      <c r="B1053" s="117"/>
      <c r="C1053" s="288"/>
      <c r="D1053" s="289"/>
      <c r="E1053" s="289"/>
      <c r="F1053" s="290"/>
      <c r="G1053" s="292"/>
      <c r="H1053" s="116"/>
      <c r="I1053" s="292"/>
      <c r="J1053" s="116"/>
      <c r="K1053" s="370"/>
      <c r="L1053" s="370"/>
      <c r="M1053" s="370"/>
      <c r="N1053" s="371"/>
      <c r="O1053" s="371"/>
      <c r="P1053" s="371"/>
      <c r="Q1053" s="371"/>
      <c r="R1053" s="371"/>
      <c r="S1053" s="371"/>
      <c r="T1053" s="443"/>
      <c r="U1053" s="539"/>
      <c r="V1053" s="117"/>
      <c r="W1053" s="118"/>
      <c r="X1053" s="119"/>
      <c r="Y1053" s="120"/>
      <c r="Z1053" s="122"/>
      <c r="AA1053" s="121"/>
      <c r="AB1053" s="443"/>
      <c r="AC1053" s="734"/>
      <c r="AD1053" s="372"/>
      <c r="AE1053" s="485"/>
      <c r="AF1053" s="373" t="str">
        <f t="shared" si="280"/>
        <v/>
      </c>
      <c r="AG1053" s="373" t="str">
        <f t="shared" si="281"/>
        <v/>
      </c>
      <c r="AH1053" s="374" t="str">
        <f t="shared" si="282"/>
        <v/>
      </c>
      <c r="AI1053" s="375" t="str">
        <f t="shared" si="283"/>
        <v/>
      </c>
      <c r="AJ1053" s="375" t="str">
        <f t="shared" si="284"/>
        <v/>
      </c>
      <c r="AK1053" s="375" t="str">
        <f t="shared" si="285"/>
        <v/>
      </c>
      <c r="AL1053" s="375" t="str">
        <f t="shared" si="286"/>
        <v/>
      </c>
      <c r="AM1053" s="375" t="str">
        <f t="shared" si="287"/>
        <v/>
      </c>
      <c r="AN1053" s="376" t="str">
        <f>IF(AF1053="","",IF(OR(AH1053="",AH1053="-"),"－",IF(OR(AM1053=8,AM1053=9),"",IF(OR(AJ1053=3,AJ1053=4,AJ1053=5,AJ1053=6),VLOOKUP(AH1053,INDEX((係数_バス貨物_ガソリン,係数_バス貨物_CNG,係数_バス貨物_軽油,係数_バス貨物_メタノール,係数_バス貨物_LPG),MATCH(AL1053,【参考】排出ガスレベル!$AI$4:$AI$671,1),1,AR1053):INDEX((係数_バス貨物_ガソリン,係数_バス貨物_CNG,係数_バス貨物_軽油,係数_バス貨物_メタノール,係数_バス貨物_LPG),MATCH(AL1053+1,【参考】排出ガスレベル!$AI$4:$AI$671,1)-1,5,AR1053),2,FALSE),IF(OR(AJ1053=1,AJ1053=2),VLOOKUP(AH1053,INDEX((係数_乗用_ガソリン,係数_乗用_CNG,係数_乗用_軽油,係数_乗用_メタノール,係数_乗用_LPG),1,1,AR1053):INDEX((係数_乗用_ガソリン,係数_乗用_CNG,係数_乗用_軽油,係数_乗用_メタノール,係数_乗用_LPG),125,5,AR1053),2,FALSE))))))</f>
        <v/>
      </c>
      <c r="AO1053" s="376" t="str">
        <f>IF(T1053="","",IF(OR(AH1053="",AH1053="-"),"－",IF(OR(AM1053=8,AM1053=9),"",IF(OR(AJ1053=3,AJ1053=4,AJ1053=5,AJ1053=6),VLOOKUP(AH1053,INDEX((係数_バス貨物_ガソリン,係数_バス貨物_CNG,係数_バス貨物_軽油,係数_バス貨物_メタノール,係数_バス貨物_LPG),MATCH(AL1053,【参考】排出ガスレベル!$AI$4:$AI$671,1),1,AR1053):INDEX((係数_バス貨物_ガソリン,係数_バス貨物_CNG,係数_バス貨物_軽油,係数_バス貨物_メタノール,係数_バス貨物_LPG),MATCH(AL1053+1,【参考】排出ガスレベル!$AI$4:$AI$671,1)-1,5,AR1053),3,FALSE),IF(OR(AJ1053=1,AJ1053=2),VLOOKUP(AH1053,INDEX((係数_乗用_ガソリン,係数_乗用_CNG,係数_乗用_軽油,係数_乗用_メタノール,係数_乗用_LPG),1,1,AR1053):INDEX((係数_乗用_ガソリン,係数_乗用_CNG,係数_乗用_軽油,係数_乗用_メタノール,係数_乗用_LPG),125,5,AR1053),3,FALSE))))))</f>
        <v/>
      </c>
      <c r="AP1053" s="375" t="str">
        <f t="shared" si="288"/>
        <v/>
      </c>
      <c r="AQ1053" s="444" t="str">
        <f t="shared" si="289"/>
        <v/>
      </c>
      <c r="AR1053" s="375" t="str">
        <f t="shared" si="290"/>
        <v/>
      </c>
      <c r="AS1053" s="377" t="str">
        <f t="shared" si="291"/>
        <v/>
      </c>
      <c r="AT1053" s="378" t="str">
        <f t="shared" si="292"/>
        <v/>
      </c>
      <c r="AX1053" s="625" t="b">
        <f t="shared" si="293"/>
        <v>0</v>
      </c>
      <c r="AY1053" s="7" t="str">
        <f t="shared" si="294"/>
        <v>FALSEFALSEFALSE</v>
      </c>
      <c r="AZ1053" s="626">
        <f t="shared" si="278"/>
        <v>0</v>
      </c>
      <c r="BA1053" s="627" t="str">
        <f t="shared" si="295"/>
        <v/>
      </c>
      <c r="BB1053" s="627">
        <f t="shared" si="279"/>
        <v>0</v>
      </c>
    </row>
    <row r="1054" spans="1:54">
      <c r="A1054" s="381">
        <v>997</v>
      </c>
      <c r="B1054" s="117"/>
      <c r="C1054" s="288"/>
      <c r="D1054" s="289"/>
      <c r="E1054" s="289"/>
      <c r="F1054" s="290"/>
      <c r="G1054" s="292"/>
      <c r="H1054" s="116"/>
      <c r="I1054" s="292"/>
      <c r="J1054" s="116"/>
      <c r="K1054" s="370"/>
      <c r="L1054" s="370"/>
      <c r="M1054" s="370"/>
      <c r="N1054" s="371"/>
      <c r="O1054" s="371"/>
      <c r="P1054" s="371"/>
      <c r="Q1054" s="371"/>
      <c r="R1054" s="371"/>
      <c r="S1054" s="371"/>
      <c r="T1054" s="443"/>
      <c r="U1054" s="539"/>
      <c r="V1054" s="117"/>
      <c r="W1054" s="118"/>
      <c r="X1054" s="119"/>
      <c r="Y1054" s="120"/>
      <c r="Z1054" s="122"/>
      <c r="AA1054" s="121"/>
      <c r="AB1054" s="443"/>
      <c r="AC1054" s="734"/>
      <c r="AD1054" s="372"/>
      <c r="AE1054" s="485"/>
      <c r="AF1054" s="373" t="str">
        <f t="shared" si="280"/>
        <v/>
      </c>
      <c r="AG1054" s="373" t="str">
        <f t="shared" si="281"/>
        <v/>
      </c>
      <c r="AH1054" s="374" t="str">
        <f t="shared" si="282"/>
        <v/>
      </c>
      <c r="AI1054" s="375" t="str">
        <f t="shared" si="283"/>
        <v/>
      </c>
      <c r="AJ1054" s="375" t="str">
        <f t="shared" si="284"/>
        <v/>
      </c>
      <c r="AK1054" s="375" t="str">
        <f t="shared" si="285"/>
        <v/>
      </c>
      <c r="AL1054" s="375" t="str">
        <f t="shared" si="286"/>
        <v/>
      </c>
      <c r="AM1054" s="375" t="str">
        <f t="shared" si="287"/>
        <v/>
      </c>
      <c r="AN1054" s="376" t="str">
        <f>IF(AF1054="","",IF(OR(AH1054="",AH1054="-"),"－",IF(OR(AM1054=8,AM1054=9),"",IF(OR(AJ1054=3,AJ1054=4,AJ1054=5,AJ1054=6),VLOOKUP(AH1054,INDEX((係数_バス貨物_ガソリン,係数_バス貨物_CNG,係数_バス貨物_軽油,係数_バス貨物_メタノール,係数_バス貨物_LPG),MATCH(AL1054,【参考】排出ガスレベル!$AI$4:$AI$671,1),1,AR1054):INDEX((係数_バス貨物_ガソリン,係数_バス貨物_CNG,係数_バス貨物_軽油,係数_バス貨物_メタノール,係数_バス貨物_LPG),MATCH(AL1054+1,【参考】排出ガスレベル!$AI$4:$AI$671,1)-1,5,AR1054),2,FALSE),IF(OR(AJ1054=1,AJ1054=2),VLOOKUP(AH1054,INDEX((係数_乗用_ガソリン,係数_乗用_CNG,係数_乗用_軽油,係数_乗用_メタノール,係数_乗用_LPG),1,1,AR1054):INDEX((係数_乗用_ガソリン,係数_乗用_CNG,係数_乗用_軽油,係数_乗用_メタノール,係数_乗用_LPG),125,5,AR1054),2,FALSE))))))</f>
        <v/>
      </c>
      <c r="AO1054" s="376" t="str">
        <f>IF(T1054="","",IF(OR(AH1054="",AH1054="-"),"－",IF(OR(AM1054=8,AM1054=9),"",IF(OR(AJ1054=3,AJ1054=4,AJ1054=5,AJ1054=6),VLOOKUP(AH1054,INDEX((係数_バス貨物_ガソリン,係数_バス貨物_CNG,係数_バス貨物_軽油,係数_バス貨物_メタノール,係数_バス貨物_LPG),MATCH(AL1054,【参考】排出ガスレベル!$AI$4:$AI$671,1),1,AR1054):INDEX((係数_バス貨物_ガソリン,係数_バス貨物_CNG,係数_バス貨物_軽油,係数_バス貨物_メタノール,係数_バス貨物_LPG),MATCH(AL1054+1,【参考】排出ガスレベル!$AI$4:$AI$671,1)-1,5,AR1054),3,FALSE),IF(OR(AJ1054=1,AJ1054=2),VLOOKUP(AH1054,INDEX((係数_乗用_ガソリン,係数_乗用_CNG,係数_乗用_軽油,係数_乗用_メタノール,係数_乗用_LPG),1,1,AR1054):INDEX((係数_乗用_ガソリン,係数_乗用_CNG,係数_乗用_軽油,係数_乗用_メタノール,係数_乗用_LPG),125,5,AR1054),3,FALSE))))))</f>
        <v/>
      </c>
      <c r="AP1054" s="375" t="str">
        <f t="shared" si="288"/>
        <v/>
      </c>
      <c r="AQ1054" s="444" t="str">
        <f t="shared" si="289"/>
        <v/>
      </c>
      <c r="AR1054" s="375" t="str">
        <f t="shared" si="290"/>
        <v/>
      </c>
      <c r="AS1054" s="377" t="str">
        <f t="shared" si="291"/>
        <v/>
      </c>
      <c r="AT1054" s="378" t="str">
        <f t="shared" si="292"/>
        <v/>
      </c>
      <c r="AX1054" s="625" t="b">
        <f t="shared" si="293"/>
        <v>0</v>
      </c>
      <c r="AY1054" s="7" t="str">
        <f t="shared" si="294"/>
        <v>FALSEFALSEFALSE</v>
      </c>
      <c r="AZ1054" s="626">
        <f t="shared" si="278"/>
        <v>0</v>
      </c>
      <c r="BA1054" s="627" t="str">
        <f t="shared" si="295"/>
        <v/>
      </c>
      <c r="BB1054" s="627">
        <f t="shared" si="279"/>
        <v>0</v>
      </c>
    </row>
    <row r="1055" spans="1:54">
      <c r="A1055" s="381">
        <v>998</v>
      </c>
      <c r="B1055" s="117"/>
      <c r="C1055" s="288"/>
      <c r="D1055" s="289"/>
      <c r="E1055" s="289"/>
      <c r="F1055" s="290"/>
      <c r="G1055" s="292"/>
      <c r="H1055" s="116"/>
      <c r="I1055" s="292"/>
      <c r="J1055" s="116"/>
      <c r="K1055" s="370"/>
      <c r="L1055" s="370"/>
      <c r="M1055" s="370"/>
      <c r="N1055" s="371"/>
      <c r="O1055" s="371"/>
      <c r="P1055" s="371"/>
      <c r="Q1055" s="371"/>
      <c r="R1055" s="371"/>
      <c r="S1055" s="371"/>
      <c r="T1055" s="443"/>
      <c r="U1055" s="539"/>
      <c r="V1055" s="117"/>
      <c r="W1055" s="118"/>
      <c r="X1055" s="119"/>
      <c r="Y1055" s="120"/>
      <c r="Z1055" s="122"/>
      <c r="AA1055" s="121"/>
      <c r="AB1055" s="443"/>
      <c r="AC1055" s="734"/>
      <c r="AD1055" s="372"/>
      <c r="AE1055" s="485"/>
      <c r="AF1055" s="373" t="str">
        <f t="shared" si="280"/>
        <v/>
      </c>
      <c r="AG1055" s="373" t="str">
        <f t="shared" si="281"/>
        <v/>
      </c>
      <c r="AH1055" s="374" t="str">
        <f t="shared" si="282"/>
        <v/>
      </c>
      <c r="AI1055" s="375" t="str">
        <f t="shared" si="283"/>
        <v/>
      </c>
      <c r="AJ1055" s="375" t="str">
        <f t="shared" si="284"/>
        <v/>
      </c>
      <c r="AK1055" s="375" t="str">
        <f t="shared" si="285"/>
        <v/>
      </c>
      <c r="AL1055" s="375" t="str">
        <f t="shared" si="286"/>
        <v/>
      </c>
      <c r="AM1055" s="375" t="str">
        <f t="shared" si="287"/>
        <v/>
      </c>
      <c r="AN1055" s="376" t="str">
        <f>IF(AF1055="","",IF(OR(AH1055="",AH1055="-"),"－",IF(OR(AM1055=8,AM1055=9),"",IF(OR(AJ1055=3,AJ1055=4,AJ1055=5,AJ1055=6),VLOOKUP(AH1055,INDEX((係数_バス貨物_ガソリン,係数_バス貨物_CNG,係数_バス貨物_軽油,係数_バス貨物_メタノール,係数_バス貨物_LPG),MATCH(AL1055,【参考】排出ガスレベル!$AI$4:$AI$671,1),1,AR1055):INDEX((係数_バス貨物_ガソリン,係数_バス貨物_CNG,係数_バス貨物_軽油,係数_バス貨物_メタノール,係数_バス貨物_LPG),MATCH(AL1055+1,【参考】排出ガスレベル!$AI$4:$AI$671,1)-1,5,AR1055),2,FALSE),IF(OR(AJ1055=1,AJ1055=2),VLOOKUP(AH1055,INDEX((係数_乗用_ガソリン,係数_乗用_CNG,係数_乗用_軽油,係数_乗用_メタノール,係数_乗用_LPG),1,1,AR1055):INDEX((係数_乗用_ガソリン,係数_乗用_CNG,係数_乗用_軽油,係数_乗用_メタノール,係数_乗用_LPG),125,5,AR1055),2,FALSE))))))</f>
        <v/>
      </c>
      <c r="AO1055" s="376" t="str">
        <f>IF(T1055="","",IF(OR(AH1055="",AH1055="-"),"－",IF(OR(AM1055=8,AM1055=9),"",IF(OR(AJ1055=3,AJ1055=4,AJ1055=5,AJ1055=6),VLOOKUP(AH1055,INDEX((係数_バス貨物_ガソリン,係数_バス貨物_CNG,係数_バス貨物_軽油,係数_バス貨物_メタノール,係数_バス貨物_LPG),MATCH(AL1055,【参考】排出ガスレベル!$AI$4:$AI$671,1),1,AR1055):INDEX((係数_バス貨物_ガソリン,係数_バス貨物_CNG,係数_バス貨物_軽油,係数_バス貨物_メタノール,係数_バス貨物_LPG),MATCH(AL1055+1,【参考】排出ガスレベル!$AI$4:$AI$671,1)-1,5,AR1055),3,FALSE),IF(OR(AJ1055=1,AJ1055=2),VLOOKUP(AH1055,INDEX((係数_乗用_ガソリン,係数_乗用_CNG,係数_乗用_軽油,係数_乗用_メタノール,係数_乗用_LPG),1,1,AR1055):INDEX((係数_乗用_ガソリン,係数_乗用_CNG,係数_乗用_軽油,係数_乗用_メタノール,係数_乗用_LPG),125,5,AR1055),3,FALSE))))))</f>
        <v/>
      </c>
      <c r="AP1055" s="375" t="str">
        <f t="shared" si="288"/>
        <v/>
      </c>
      <c r="AQ1055" s="444" t="str">
        <f t="shared" si="289"/>
        <v/>
      </c>
      <c r="AR1055" s="375" t="str">
        <f t="shared" si="290"/>
        <v/>
      </c>
      <c r="AS1055" s="377" t="str">
        <f t="shared" si="291"/>
        <v/>
      </c>
      <c r="AT1055" s="378" t="str">
        <f t="shared" si="292"/>
        <v/>
      </c>
      <c r="AX1055" s="625" t="b">
        <f t="shared" si="293"/>
        <v>0</v>
      </c>
      <c r="AY1055" s="7" t="str">
        <f t="shared" si="294"/>
        <v>FALSEFALSEFALSE</v>
      </c>
      <c r="AZ1055" s="626">
        <f t="shared" si="278"/>
        <v>0</v>
      </c>
      <c r="BA1055" s="627" t="str">
        <f t="shared" si="295"/>
        <v/>
      </c>
      <c r="BB1055" s="627">
        <f t="shared" si="279"/>
        <v>0</v>
      </c>
    </row>
    <row r="1056" spans="1:54">
      <c r="A1056" s="381">
        <v>999</v>
      </c>
      <c r="B1056" s="117"/>
      <c r="C1056" s="288"/>
      <c r="D1056" s="289"/>
      <c r="E1056" s="289"/>
      <c r="F1056" s="290"/>
      <c r="G1056" s="292"/>
      <c r="H1056" s="116"/>
      <c r="I1056" s="292"/>
      <c r="J1056" s="116"/>
      <c r="K1056" s="370"/>
      <c r="L1056" s="370"/>
      <c r="M1056" s="370"/>
      <c r="N1056" s="371"/>
      <c r="O1056" s="371"/>
      <c r="P1056" s="371"/>
      <c r="Q1056" s="371"/>
      <c r="R1056" s="371"/>
      <c r="S1056" s="371"/>
      <c r="T1056" s="443"/>
      <c r="U1056" s="539"/>
      <c r="V1056" s="117"/>
      <c r="W1056" s="118"/>
      <c r="X1056" s="119"/>
      <c r="Y1056" s="120"/>
      <c r="Z1056" s="122"/>
      <c r="AA1056" s="121"/>
      <c r="AB1056" s="443"/>
      <c r="AC1056" s="734"/>
      <c r="AD1056" s="372"/>
      <c r="AE1056" s="485"/>
      <c r="AF1056" s="373" t="str">
        <f t="shared" si="280"/>
        <v/>
      </c>
      <c r="AG1056" s="373" t="str">
        <f t="shared" si="281"/>
        <v/>
      </c>
      <c r="AH1056" s="374" t="str">
        <f t="shared" si="282"/>
        <v/>
      </c>
      <c r="AI1056" s="375" t="str">
        <f t="shared" si="283"/>
        <v/>
      </c>
      <c r="AJ1056" s="375" t="str">
        <f t="shared" si="284"/>
        <v/>
      </c>
      <c r="AK1056" s="375" t="str">
        <f t="shared" si="285"/>
        <v/>
      </c>
      <c r="AL1056" s="375" t="str">
        <f t="shared" si="286"/>
        <v/>
      </c>
      <c r="AM1056" s="375" t="str">
        <f t="shared" si="287"/>
        <v/>
      </c>
      <c r="AN1056" s="376" t="str">
        <f>IF(AF1056="","",IF(OR(AH1056="",AH1056="-"),"－",IF(OR(AM1056=8,AM1056=9),"",IF(OR(AJ1056=3,AJ1056=4,AJ1056=5,AJ1056=6),VLOOKUP(AH1056,INDEX((係数_バス貨物_ガソリン,係数_バス貨物_CNG,係数_バス貨物_軽油,係数_バス貨物_メタノール,係数_バス貨物_LPG),MATCH(AL1056,【参考】排出ガスレベル!$AI$4:$AI$671,1),1,AR1056):INDEX((係数_バス貨物_ガソリン,係数_バス貨物_CNG,係数_バス貨物_軽油,係数_バス貨物_メタノール,係数_バス貨物_LPG),MATCH(AL1056+1,【参考】排出ガスレベル!$AI$4:$AI$671,1)-1,5,AR1056),2,FALSE),IF(OR(AJ1056=1,AJ1056=2),VLOOKUP(AH1056,INDEX((係数_乗用_ガソリン,係数_乗用_CNG,係数_乗用_軽油,係数_乗用_メタノール,係数_乗用_LPG),1,1,AR1056):INDEX((係数_乗用_ガソリン,係数_乗用_CNG,係数_乗用_軽油,係数_乗用_メタノール,係数_乗用_LPG),125,5,AR1056),2,FALSE))))))</f>
        <v/>
      </c>
      <c r="AO1056" s="376" t="str">
        <f>IF(T1056="","",IF(OR(AH1056="",AH1056="-"),"－",IF(OR(AM1056=8,AM1056=9),"",IF(OR(AJ1056=3,AJ1056=4,AJ1056=5,AJ1056=6),VLOOKUP(AH1056,INDEX((係数_バス貨物_ガソリン,係数_バス貨物_CNG,係数_バス貨物_軽油,係数_バス貨物_メタノール,係数_バス貨物_LPG),MATCH(AL1056,【参考】排出ガスレベル!$AI$4:$AI$671,1),1,AR1056):INDEX((係数_バス貨物_ガソリン,係数_バス貨物_CNG,係数_バス貨物_軽油,係数_バス貨物_メタノール,係数_バス貨物_LPG),MATCH(AL1056+1,【参考】排出ガスレベル!$AI$4:$AI$671,1)-1,5,AR1056),3,FALSE),IF(OR(AJ1056=1,AJ1056=2),VLOOKUP(AH1056,INDEX((係数_乗用_ガソリン,係数_乗用_CNG,係数_乗用_軽油,係数_乗用_メタノール,係数_乗用_LPG),1,1,AR1056):INDEX((係数_乗用_ガソリン,係数_乗用_CNG,係数_乗用_軽油,係数_乗用_メタノール,係数_乗用_LPG),125,5,AR1056),3,FALSE))))))</f>
        <v/>
      </c>
      <c r="AP1056" s="375" t="str">
        <f t="shared" si="288"/>
        <v/>
      </c>
      <c r="AQ1056" s="444" t="str">
        <f t="shared" si="289"/>
        <v/>
      </c>
      <c r="AR1056" s="375" t="str">
        <f t="shared" si="290"/>
        <v/>
      </c>
      <c r="AS1056" s="377" t="str">
        <f t="shared" si="291"/>
        <v/>
      </c>
      <c r="AT1056" s="378" t="str">
        <f t="shared" si="292"/>
        <v/>
      </c>
      <c r="AX1056" s="625" t="b">
        <f t="shared" si="293"/>
        <v>0</v>
      </c>
      <c r="AY1056" s="7" t="str">
        <f t="shared" si="294"/>
        <v>FALSEFALSEFALSE</v>
      </c>
      <c r="AZ1056" s="626">
        <f t="shared" si="278"/>
        <v>0</v>
      </c>
      <c r="BA1056" s="627" t="str">
        <f t="shared" si="295"/>
        <v/>
      </c>
      <c r="BB1056" s="627">
        <f t="shared" si="279"/>
        <v>0</v>
      </c>
    </row>
    <row r="1057" spans="1:54">
      <c r="A1057" s="381">
        <v>1000</v>
      </c>
      <c r="B1057" s="117"/>
      <c r="C1057" s="288"/>
      <c r="D1057" s="289"/>
      <c r="E1057" s="289"/>
      <c r="F1057" s="290"/>
      <c r="G1057" s="292"/>
      <c r="H1057" s="116"/>
      <c r="I1057" s="292"/>
      <c r="J1057" s="116"/>
      <c r="K1057" s="370"/>
      <c r="L1057" s="370"/>
      <c r="M1057" s="370"/>
      <c r="N1057" s="371"/>
      <c r="O1057" s="371"/>
      <c r="P1057" s="371"/>
      <c r="Q1057" s="371"/>
      <c r="R1057" s="371"/>
      <c r="S1057" s="371"/>
      <c r="T1057" s="443"/>
      <c r="U1057" s="539"/>
      <c r="V1057" s="117"/>
      <c r="W1057" s="118"/>
      <c r="X1057" s="119"/>
      <c r="Y1057" s="120"/>
      <c r="Z1057" s="122"/>
      <c r="AA1057" s="121"/>
      <c r="AB1057" s="443"/>
      <c r="AC1057" s="734"/>
      <c r="AD1057" s="372"/>
      <c r="AE1057" s="485"/>
      <c r="AF1057" s="373" t="str">
        <f t="shared" si="280"/>
        <v/>
      </c>
      <c r="AG1057" s="373" t="str">
        <f t="shared" si="281"/>
        <v/>
      </c>
      <c r="AH1057" s="374" t="str">
        <f t="shared" si="282"/>
        <v/>
      </c>
      <c r="AI1057" s="375" t="str">
        <f t="shared" si="283"/>
        <v/>
      </c>
      <c r="AJ1057" s="375" t="str">
        <f t="shared" si="284"/>
        <v/>
      </c>
      <c r="AK1057" s="375" t="str">
        <f t="shared" si="285"/>
        <v/>
      </c>
      <c r="AL1057" s="375" t="str">
        <f t="shared" si="286"/>
        <v/>
      </c>
      <c r="AM1057" s="375" t="str">
        <f t="shared" si="287"/>
        <v/>
      </c>
      <c r="AN1057" s="376" t="str">
        <f>IF(AF1057="","",IF(OR(AH1057="",AH1057="-"),"－",IF(OR(AM1057=8,AM1057=9),"",IF(OR(AJ1057=3,AJ1057=4,AJ1057=5,AJ1057=6),VLOOKUP(AH1057,INDEX((係数_バス貨物_ガソリン,係数_バス貨物_CNG,係数_バス貨物_軽油,係数_バス貨物_メタノール,係数_バス貨物_LPG),MATCH(AL1057,【参考】排出ガスレベル!$AI$4:$AI$671,1),1,AR1057):INDEX((係数_バス貨物_ガソリン,係数_バス貨物_CNG,係数_バス貨物_軽油,係数_バス貨物_メタノール,係数_バス貨物_LPG),MATCH(AL1057+1,【参考】排出ガスレベル!$AI$4:$AI$671,1)-1,5,AR1057),2,FALSE),IF(OR(AJ1057=1,AJ1057=2),VLOOKUP(AH1057,INDEX((係数_乗用_ガソリン,係数_乗用_CNG,係数_乗用_軽油,係数_乗用_メタノール,係数_乗用_LPG),1,1,AR1057):INDEX((係数_乗用_ガソリン,係数_乗用_CNG,係数_乗用_軽油,係数_乗用_メタノール,係数_乗用_LPG),125,5,AR1057),2,FALSE))))))</f>
        <v/>
      </c>
      <c r="AO1057" s="376" t="str">
        <f>IF(T1057="","",IF(OR(AH1057="",AH1057="-"),"－",IF(OR(AM1057=8,AM1057=9),"",IF(OR(AJ1057=3,AJ1057=4,AJ1057=5,AJ1057=6),VLOOKUP(AH1057,INDEX((係数_バス貨物_ガソリン,係数_バス貨物_CNG,係数_バス貨物_軽油,係数_バス貨物_メタノール,係数_バス貨物_LPG),MATCH(AL1057,【参考】排出ガスレベル!$AI$4:$AI$671,1),1,AR1057):INDEX((係数_バス貨物_ガソリン,係数_バス貨物_CNG,係数_バス貨物_軽油,係数_バス貨物_メタノール,係数_バス貨物_LPG),MATCH(AL1057+1,【参考】排出ガスレベル!$AI$4:$AI$671,1)-1,5,AR1057),3,FALSE),IF(OR(AJ1057=1,AJ1057=2),VLOOKUP(AH1057,INDEX((係数_乗用_ガソリン,係数_乗用_CNG,係数_乗用_軽油,係数_乗用_メタノール,係数_乗用_LPG),1,1,AR1057):INDEX((係数_乗用_ガソリン,係数_乗用_CNG,係数_乗用_軽油,係数_乗用_メタノール,係数_乗用_LPG),125,5,AR1057),3,FALSE))))))</f>
        <v/>
      </c>
      <c r="AP1057" s="375" t="str">
        <f t="shared" si="288"/>
        <v/>
      </c>
      <c r="AQ1057" s="444" t="str">
        <f t="shared" si="289"/>
        <v/>
      </c>
      <c r="AR1057" s="375" t="str">
        <f t="shared" si="290"/>
        <v/>
      </c>
      <c r="AS1057" s="377" t="str">
        <f t="shared" si="291"/>
        <v/>
      </c>
      <c r="AT1057" s="378" t="str">
        <f t="shared" si="292"/>
        <v/>
      </c>
      <c r="AX1057" s="625" t="b">
        <f t="shared" si="293"/>
        <v>0</v>
      </c>
      <c r="AY1057" s="7" t="str">
        <f t="shared" si="294"/>
        <v>FALSEFALSEFALSE</v>
      </c>
      <c r="AZ1057" s="626">
        <f t="shared" si="278"/>
        <v>0</v>
      </c>
      <c r="BA1057" s="627" t="str">
        <f t="shared" si="295"/>
        <v/>
      </c>
      <c r="BB1057" s="627">
        <f t="shared" si="279"/>
        <v>0</v>
      </c>
    </row>
    <row r="1058" spans="1:54">
      <c r="A1058" s="381">
        <v>1001</v>
      </c>
      <c r="B1058" s="117"/>
      <c r="C1058" s="288"/>
      <c r="D1058" s="289"/>
      <c r="E1058" s="289"/>
      <c r="F1058" s="290"/>
      <c r="G1058" s="292"/>
      <c r="H1058" s="116"/>
      <c r="I1058" s="292"/>
      <c r="J1058" s="116"/>
      <c r="K1058" s="370"/>
      <c r="L1058" s="370"/>
      <c r="M1058" s="370"/>
      <c r="N1058" s="371"/>
      <c r="O1058" s="371"/>
      <c r="P1058" s="371"/>
      <c r="Q1058" s="371"/>
      <c r="R1058" s="371"/>
      <c r="S1058" s="371"/>
      <c r="T1058" s="443"/>
      <c r="U1058" s="539"/>
      <c r="V1058" s="117"/>
      <c r="W1058" s="118"/>
      <c r="X1058" s="119"/>
      <c r="Y1058" s="120"/>
      <c r="Z1058" s="122"/>
      <c r="AA1058" s="121"/>
      <c r="AB1058" s="443"/>
      <c r="AC1058" s="734"/>
      <c r="AD1058" s="372"/>
      <c r="AE1058" s="485"/>
      <c r="AF1058" s="373" t="str">
        <f t="shared" si="280"/>
        <v/>
      </c>
      <c r="AG1058" s="373" t="str">
        <f t="shared" si="281"/>
        <v/>
      </c>
      <c r="AH1058" s="374" t="str">
        <f t="shared" si="282"/>
        <v/>
      </c>
      <c r="AI1058" s="375" t="str">
        <f t="shared" si="283"/>
        <v/>
      </c>
      <c r="AJ1058" s="375" t="str">
        <f t="shared" si="284"/>
        <v/>
      </c>
      <c r="AK1058" s="375" t="str">
        <f t="shared" si="285"/>
        <v/>
      </c>
      <c r="AL1058" s="375" t="str">
        <f t="shared" si="286"/>
        <v/>
      </c>
      <c r="AM1058" s="375" t="str">
        <f t="shared" si="287"/>
        <v/>
      </c>
      <c r="AN1058" s="376" t="str">
        <f>IF(AF1058="","",IF(OR(AH1058="",AH1058="-"),"－",IF(OR(AM1058=8,AM1058=9),"",IF(OR(AJ1058=3,AJ1058=4,AJ1058=5,AJ1058=6),VLOOKUP(AH1058,INDEX((係数_バス貨物_ガソリン,係数_バス貨物_CNG,係数_バス貨物_軽油,係数_バス貨物_メタノール,係数_バス貨物_LPG),MATCH(AL1058,【参考】排出ガスレベル!$AI$4:$AI$671,1),1,AR1058):INDEX((係数_バス貨物_ガソリン,係数_バス貨物_CNG,係数_バス貨物_軽油,係数_バス貨物_メタノール,係数_バス貨物_LPG),MATCH(AL1058+1,【参考】排出ガスレベル!$AI$4:$AI$671,1)-1,5,AR1058),2,FALSE),IF(OR(AJ1058=1,AJ1058=2),VLOOKUP(AH1058,INDEX((係数_乗用_ガソリン,係数_乗用_CNG,係数_乗用_軽油,係数_乗用_メタノール,係数_乗用_LPG),1,1,AR1058):INDEX((係数_乗用_ガソリン,係数_乗用_CNG,係数_乗用_軽油,係数_乗用_メタノール,係数_乗用_LPG),125,5,AR1058),2,FALSE))))))</f>
        <v/>
      </c>
      <c r="AO1058" s="376" t="str">
        <f>IF(T1058="","",IF(OR(AH1058="",AH1058="-"),"－",IF(OR(AM1058=8,AM1058=9),"",IF(OR(AJ1058=3,AJ1058=4,AJ1058=5,AJ1058=6),VLOOKUP(AH1058,INDEX((係数_バス貨物_ガソリン,係数_バス貨物_CNG,係数_バス貨物_軽油,係数_バス貨物_メタノール,係数_バス貨物_LPG),MATCH(AL1058,【参考】排出ガスレベル!$AI$4:$AI$671,1),1,AR1058):INDEX((係数_バス貨物_ガソリン,係数_バス貨物_CNG,係数_バス貨物_軽油,係数_バス貨物_メタノール,係数_バス貨物_LPG),MATCH(AL1058+1,【参考】排出ガスレベル!$AI$4:$AI$671,1)-1,5,AR1058),3,FALSE),IF(OR(AJ1058=1,AJ1058=2),VLOOKUP(AH1058,INDEX((係数_乗用_ガソリン,係数_乗用_CNG,係数_乗用_軽油,係数_乗用_メタノール,係数_乗用_LPG),1,1,AR1058):INDEX((係数_乗用_ガソリン,係数_乗用_CNG,係数_乗用_軽油,係数_乗用_メタノール,係数_乗用_LPG),125,5,AR1058),3,FALSE))))))</f>
        <v/>
      </c>
      <c r="AP1058" s="375" t="str">
        <f t="shared" si="288"/>
        <v/>
      </c>
      <c r="AQ1058" s="444" t="str">
        <f t="shared" si="289"/>
        <v/>
      </c>
      <c r="AR1058" s="375" t="str">
        <f t="shared" si="290"/>
        <v/>
      </c>
      <c r="AS1058" s="377" t="str">
        <f t="shared" si="291"/>
        <v/>
      </c>
      <c r="AT1058" s="378" t="str">
        <f t="shared" si="292"/>
        <v/>
      </c>
      <c r="AX1058" s="625" t="b">
        <f t="shared" si="293"/>
        <v>0</v>
      </c>
      <c r="AY1058" s="7" t="str">
        <f t="shared" si="294"/>
        <v>FALSEFALSEFALSE</v>
      </c>
      <c r="AZ1058" s="626">
        <f t="shared" si="278"/>
        <v>0</v>
      </c>
      <c r="BA1058" s="627" t="str">
        <f t="shared" si="295"/>
        <v/>
      </c>
      <c r="BB1058" s="627">
        <f t="shared" si="279"/>
        <v>0</v>
      </c>
    </row>
    <row r="1059" spans="1:54">
      <c r="A1059" s="381">
        <v>1002</v>
      </c>
      <c r="B1059" s="117"/>
      <c r="C1059" s="288"/>
      <c r="D1059" s="289"/>
      <c r="E1059" s="289"/>
      <c r="F1059" s="290"/>
      <c r="G1059" s="292"/>
      <c r="H1059" s="116"/>
      <c r="I1059" s="292"/>
      <c r="J1059" s="116"/>
      <c r="K1059" s="370"/>
      <c r="L1059" s="370"/>
      <c r="M1059" s="370"/>
      <c r="N1059" s="371"/>
      <c r="O1059" s="371"/>
      <c r="P1059" s="371"/>
      <c r="Q1059" s="371"/>
      <c r="R1059" s="371"/>
      <c r="S1059" s="371"/>
      <c r="T1059" s="443"/>
      <c r="U1059" s="539"/>
      <c r="V1059" s="117"/>
      <c r="W1059" s="118"/>
      <c r="X1059" s="119"/>
      <c r="Y1059" s="120"/>
      <c r="Z1059" s="122"/>
      <c r="AA1059" s="121"/>
      <c r="AB1059" s="443"/>
      <c r="AC1059" s="734"/>
      <c r="AD1059" s="372"/>
      <c r="AE1059" s="485"/>
      <c r="AF1059" s="373" t="str">
        <f t="shared" si="280"/>
        <v/>
      </c>
      <c r="AG1059" s="373" t="str">
        <f t="shared" si="281"/>
        <v/>
      </c>
      <c r="AH1059" s="374" t="str">
        <f t="shared" si="282"/>
        <v/>
      </c>
      <c r="AI1059" s="375" t="str">
        <f t="shared" si="283"/>
        <v/>
      </c>
      <c r="AJ1059" s="375" t="str">
        <f t="shared" si="284"/>
        <v/>
      </c>
      <c r="AK1059" s="375" t="str">
        <f t="shared" si="285"/>
        <v/>
      </c>
      <c r="AL1059" s="375" t="str">
        <f t="shared" si="286"/>
        <v/>
      </c>
      <c r="AM1059" s="375" t="str">
        <f t="shared" si="287"/>
        <v/>
      </c>
      <c r="AN1059" s="376" t="str">
        <f>IF(AF1059="","",IF(OR(AH1059="",AH1059="-"),"－",IF(OR(AM1059=8,AM1059=9),"",IF(OR(AJ1059=3,AJ1059=4,AJ1059=5,AJ1059=6),VLOOKUP(AH1059,INDEX((係数_バス貨物_ガソリン,係数_バス貨物_CNG,係数_バス貨物_軽油,係数_バス貨物_メタノール,係数_バス貨物_LPG),MATCH(AL1059,【参考】排出ガスレベル!$AI$4:$AI$671,1),1,AR1059):INDEX((係数_バス貨物_ガソリン,係数_バス貨物_CNG,係数_バス貨物_軽油,係数_バス貨物_メタノール,係数_バス貨物_LPG),MATCH(AL1059+1,【参考】排出ガスレベル!$AI$4:$AI$671,1)-1,5,AR1059),2,FALSE),IF(OR(AJ1059=1,AJ1059=2),VLOOKUP(AH1059,INDEX((係数_乗用_ガソリン,係数_乗用_CNG,係数_乗用_軽油,係数_乗用_メタノール,係数_乗用_LPG),1,1,AR1059):INDEX((係数_乗用_ガソリン,係数_乗用_CNG,係数_乗用_軽油,係数_乗用_メタノール,係数_乗用_LPG),125,5,AR1059),2,FALSE))))))</f>
        <v/>
      </c>
      <c r="AO1059" s="376" t="str">
        <f>IF(T1059="","",IF(OR(AH1059="",AH1059="-"),"－",IF(OR(AM1059=8,AM1059=9),"",IF(OR(AJ1059=3,AJ1059=4,AJ1059=5,AJ1059=6),VLOOKUP(AH1059,INDEX((係数_バス貨物_ガソリン,係数_バス貨物_CNG,係数_バス貨物_軽油,係数_バス貨物_メタノール,係数_バス貨物_LPG),MATCH(AL1059,【参考】排出ガスレベル!$AI$4:$AI$671,1),1,AR1059):INDEX((係数_バス貨物_ガソリン,係数_バス貨物_CNG,係数_バス貨物_軽油,係数_バス貨物_メタノール,係数_バス貨物_LPG),MATCH(AL1059+1,【参考】排出ガスレベル!$AI$4:$AI$671,1)-1,5,AR1059),3,FALSE),IF(OR(AJ1059=1,AJ1059=2),VLOOKUP(AH1059,INDEX((係数_乗用_ガソリン,係数_乗用_CNG,係数_乗用_軽油,係数_乗用_メタノール,係数_乗用_LPG),1,1,AR1059):INDEX((係数_乗用_ガソリン,係数_乗用_CNG,係数_乗用_軽油,係数_乗用_メタノール,係数_乗用_LPG),125,5,AR1059),3,FALSE))))))</f>
        <v/>
      </c>
      <c r="AP1059" s="375" t="str">
        <f t="shared" si="288"/>
        <v/>
      </c>
      <c r="AQ1059" s="444" t="str">
        <f t="shared" si="289"/>
        <v/>
      </c>
      <c r="AR1059" s="375" t="str">
        <f t="shared" si="290"/>
        <v/>
      </c>
      <c r="AS1059" s="377" t="str">
        <f t="shared" si="291"/>
        <v/>
      </c>
      <c r="AT1059" s="378" t="str">
        <f t="shared" si="292"/>
        <v/>
      </c>
      <c r="AX1059" s="625" t="b">
        <f t="shared" si="293"/>
        <v>0</v>
      </c>
      <c r="AY1059" s="7" t="str">
        <f t="shared" si="294"/>
        <v>FALSEFALSEFALSE</v>
      </c>
      <c r="AZ1059" s="626">
        <f t="shared" si="278"/>
        <v>0</v>
      </c>
      <c r="BA1059" s="627" t="str">
        <f t="shared" si="295"/>
        <v/>
      </c>
      <c r="BB1059" s="627">
        <f t="shared" si="279"/>
        <v>0</v>
      </c>
    </row>
    <row r="1060" spans="1:54">
      <c r="A1060" s="381">
        <v>1003</v>
      </c>
      <c r="B1060" s="117"/>
      <c r="C1060" s="288"/>
      <c r="D1060" s="289"/>
      <c r="E1060" s="289"/>
      <c r="F1060" s="290"/>
      <c r="G1060" s="292"/>
      <c r="H1060" s="116"/>
      <c r="I1060" s="292"/>
      <c r="J1060" s="116"/>
      <c r="K1060" s="370"/>
      <c r="L1060" s="370"/>
      <c r="M1060" s="370"/>
      <c r="N1060" s="371"/>
      <c r="O1060" s="371"/>
      <c r="P1060" s="371"/>
      <c r="Q1060" s="371"/>
      <c r="R1060" s="371"/>
      <c r="S1060" s="371"/>
      <c r="T1060" s="443"/>
      <c r="U1060" s="539"/>
      <c r="V1060" s="117"/>
      <c r="W1060" s="118"/>
      <c r="X1060" s="119"/>
      <c r="Y1060" s="120"/>
      <c r="Z1060" s="122"/>
      <c r="AA1060" s="121"/>
      <c r="AB1060" s="443"/>
      <c r="AC1060" s="734"/>
      <c r="AD1060" s="372"/>
      <c r="AE1060" s="485"/>
      <c r="AF1060" s="373" t="str">
        <f t="shared" si="280"/>
        <v/>
      </c>
      <c r="AG1060" s="373" t="str">
        <f t="shared" si="281"/>
        <v/>
      </c>
      <c r="AH1060" s="374" t="str">
        <f t="shared" si="282"/>
        <v/>
      </c>
      <c r="AI1060" s="375" t="str">
        <f t="shared" si="283"/>
        <v/>
      </c>
      <c r="AJ1060" s="375" t="str">
        <f t="shared" si="284"/>
        <v/>
      </c>
      <c r="AK1060" s="375" t="str">
        <f t="shared" si="285"/>
        <v/>
      </c>
      <c r="AL1060" s="375" t="str">
        <f t="shared" si="286"/>
        <v/>
      </c>
      <c r="AM1060" s="375" t="str">
        <f t="shared" si="287"/>
        <v/>
      </c>
      <c r="AN1060" s="376" t="str">
        <f>IF(AF1060="","",IF(OR(AH1060="",AH1060="-"),"－",IF(OR(AM1060=8,AM1060=9),"",IF(OR(AJ1060=3,AJ1060=4,AJ1060=5,AJ1060=6),VLOOKUP(AH1060,INDEX((係数_バス貨物_ガソリン,係数_バス貨物_CNG,係数_バス貨物_軽油,係数_バス貨物_メタノール,係数_バス貨物_LPG),MATCH(AL1060,【参考】排出ガスレベル!$AI$4:$AI$671,1),1,AR1060):INDEX((係数_バス貨物_ガソリン,係数_バス貨物_CNG,係数_バス貨物_軽油,係数_バス貨物_メタノール,係数_バス貨物_LPG),MATCH(AL1060+1,【参考】排出ガスレベル!$AI$4:$AI$671,1)-1,5,AR1060),2,FALSE),IF(OR(AJ1060=1,AJ1060=2),VLOOKUP(AH1060,INDEX((係数_乗用_ガソリン,係数_乗用_CNG,係数_乗用_軽油,係数_乗用_メタノール,係数_乗用_LPG),1,1,AR1060):INDEX((係数_乗用_ガソリン,係数_乗用_CNG,係数_乗用_軽油,係数_乗用_メタノール,係数_乗用_LPG),125,5,AR1060),2,FALSE))))))</f>
        <v/>
      </c>
      <c r="AO1060" s="376" t="str">
        <f>IF(T1060="","",IF(OR(AH1060="",AH1060="-"),"－",IF(OR(AM1060=8,AM1060=9),"",IF(OR(AJ1060=3,AJ1060=4,AJ1060=5,AJ1060=6),VLOOKUP(AH1060,INDEX((係数_バス貨物_ガソリン,係数_バス貨物_CNG,係数_バス貨物_軽油,係数_バス貨物_メタノール,係数_バス貨物_LPG),MATCH(AL1060,【参考】排出ガスレベル!$AI$4:$AI$671,1),1,AR1060):INDEX((係数_バス貨物_ガソリン,係数_バス貨物_CNG,係数_バス貨物_軽油,係数_バス貨物_メタノール,係数_バス貨物_LPG),MATCH(AL1060+1,【参考】排出ガスレベル!$AI$4:$AI$671,1)-1,5,AR1060),3,FALSE),IF(OR(AJ1060=1,AJ1060=2),VLOOKUP(AH1060,INDEX((係数_乗用_ガソリン,係数_乗用_CNG,係数_乗用_軽油,係数_乗用_メタノール,係数_乗用_LPG),1,1,AR1060):INDEX((係数_乗用_ガソリン,係数_乗用_CNG,係数_乗用_軽油,係数_乗用_メタノール,係数_乗用_LPG),125,5,AR1060),3,FALSE))))))</f>
        <v/>
      </c>
      <c r="AP1060" s="375" t="str">
        <f t="shared" si="288"/>
        <v/>
      </c>
      <c r="AQ1060" s="444" t="str">
        <f t="shared" si="289"/>
        <v/>
      </c>
      <c r="AR1060" s="375" t="str">
        <f t="shared" si="290"/>
        <v/>
      </c>
      <c r="AS1060" s="377" t="str">
        <f t="shared" si="291"/>
        <v/>
      </c>
      <c r="AT1060" s="378" t="str">
        <f t="shared" si="292"/>
        <v/>
      </c>
      <c r="AX1060" s="625" t="b">
        <f t="shared" si="293"/>
        <v>0</v>
      </c>
      <c r="AY1060" s="7" t="str">
        <f t="shared" si="294"/>
        <v>FALSEFALSEFALSE</v>
      </c>
      <c r="AZ1060" s="626">
        <f t="shared" si="278"/>
        <v>0</v>
      </c>
      <c r="BA1060" s="627" t="str">
        <f t="shared" si="295"/>
        <v/>
      </c>
      <c r="BB1060" s="627">
        <f t="shared" si="279"/>
        <v>0</v>
      </c>
    </row>
    <row r="1061" spans="1:54">
      <c r="A1061" s="381">
        <v>1004</v>
      </c>
      <c r="B1061" s="117"/>
      <c r="C1061" s="288"/>
      <c r="D1061" s="289"/>
      <c r="E1061" s="289"/>
      <c r="F1061" s="290"/>
      <c r="G1061" s="292"/>
      <c r="H1061" s="116"/>
      <c r="I1061" s="292"/>
      <c r="J1061" s="116"/>
      <c r="K1061" s="370"/>
      <c r="L1061" s="370"/>
      <c r="M1061" s="370"/>
      <c r="N1061" s="371"/>
      <c r="O1061" s="371"/>
      <c r="P1061" s="371"/>
      <c r="Q1061" s="371"/>
      <c r="R1061" s="371"/>
      <c r="S1061" s="371"/>
      <c r="T1061" s="443"/>
      <c r="U1061" s="539"/>
      <c r="V1061" s="117"/>
      <c r="W1061" s="118"/>
      <c r="X1061" s="119"/>
      <c r="Y1061" s="120"/>
      <c r="Z1061" s="122"/>
      <c r="AA1061" s="121"/>
      <c r="AB1061" s="443"/>
      <c r="AC1061" s="734"/>
      <c r="AD1061" s="372"/>
      <c r="AE1061" s="485"/>
      <c r="AF1061" s="373" t="str">
        <f t="shared" si="280"/>
        <v/>
      </c>
      <c r="AG1061" s="373" t="str">
        <f t="shared" si="281"/>
        <v/>
      </c>
      <c r="AH1061" s="374" t="str">
        <f t="shared" si="282"/>
        <v/>
      </c>
      <c r="AI1061" s="375" t="str">
        <f t="shared" si="283"/>
        <v/>
      </c>
      <c r="AJ1061" s="375" t="str">
        <f t="shared" si="284"/>
        <v/>
      </c>
      <c r="AK1061" s="375" t="str">
        <f t="shared" si="285"/>
        <v/>
      </c>
      <c r="AL1061" s="375" t="str">
        <f t="shared" si="286"/>
        <v/>
      </c>
      <c r="AM1061" s="375" t="str">
        <f t="shared" si="287"/>
        <v/>
      </c>
      <c r="AN1061" s="376" t="str">
        <f>IF(AF1061="","",IF(OR(AH1061="",AH1061="-"),"－",IF(OR(AM1061=8,AM1061=9),"",IF(OR(AJ1061=3,AJ1061=4,AJ1061=5,AJ1061=6),VLOOKUP(AH1061,INDEX((係数_バス貨物_ガソリン,係数_バス貨物_CNG,係数_バス貨物_軽油,係数_バス貨物_メタノール,係数_バス貨物_LPG),MATCH(AL1061,【参考】排出ガスレベル!$AI$4:$AI$671,1),1,AR1061):INDEX((係数_バス貨物_ガソリン,係数_バス貨物_CNG,係数_バス貨物_軽油,係数_バス貨物_メタノール,係数_バス貨物_LPG),MATCH(AL1061+1,【参考】排出ガスレベル!$AI$4:$AI$671,1)-1,5,AR1061),2,FALSE),IF(OR(AJ1061=1,AJ1061=2),VLOOKUP(AH1061,INDEX((係数_乗用_ガソリン,係数_乗用_CNG,係数_乗用_軽油,係数_乗用_メタノール,係数_乗用_LPG),1,1,AR1061):INDEX((係数_乗用_ガソリン,係数_乗用_CNG,係数_乗用_軽油,係数_乗用_メタノール,係数_乗用_LPG),125,5,AR1061),2,FALSE))))))</f>
        <v/>
      </c>
      <c r="AO1061" s="376" t="str">
        <f>IF(T1061="","",IF(OR(AH1061="",AH1061="-"),"－",IF(OR(AM1061=8,AM1061=9),"",IF(OR(AJ1061=3,AJ1061=4,AJ1061=5,AJ1061=6),VLOOKUP(AH1061,INDEX((係数_バス貨物_ガソリン,係数_バス貨物_CNG,係数_バス貨物_軽油,係数_バス貨物_メタノール,係数_バス貨物_LPG),MATCH(AL1061,【参考】排出ガスレベル!$AI$4:$AI$671,1),1,AR1061):INDEX((係数_バス貨物_ガソリン,係数_バス貨物_CNG,係数_バス貨物_軽油,係数_バス貨物_メタノール,係数_バス貨物_LPG),MATCH(AL1061+1,【参考】排出ガスレベル!$AI$4:$AI$671,1)-1,5,AR1061),3,FALSE),IF(OR(AJ1061=1,AJ1061=2),VLOOKUP(AH1061,INDEX((係数_乗用_ガソリン,係数_乗用_CNG,係数_乗用_軽油,係数_乗用_メタノール,係数_乗用_LPG),1,1,AR1061):INDEX((係数_乗用_ガソリン,係数_乗用_CNG,係数_乗用_軽油,係数_乗用_メタノール,係数_乗用_LPG),125,5,AR1061),3,FALSE))))))</f>
        <v/>
      </c>
      <c r="AP1061" s="375" t="str">
        <f t="shared" si="288"/>
        <v/>
      </c>
      <c r="AQ1061" s="444" t="str">
        <f t="shared" si="289"/>
        <v/>
      </c>
      <c r="AR1061" s="375" t="str">
        <f t="shared" si="290"/>
        <v/>
      </c>
      <c r="AS1061" s="377" t="str">
        <f t="shared" si="291"/>
        <v/>
      </c>
      <c r="AT1061" s="378" t="str">
        <f t="shared" si="292"/>
        <v/>
      </c>
      <c r="AX1061" s="625" t="b">
        <f t="shared" si="293"/>
        <v>0</v>
      </c>
      <c r="AY1061" s="7" t="str">
        <f t="shared" si="294"/>
        <v>FALSEFALSEFALSE</v>
      </c>
      <c r="AZ1061" s="626">
        <f t="shared" si="278"/>
        <v>0</v>
      </c>
      <c r="BA1061" s="627" t="str">
        <f t="shared" si="295"/>
        <v/>
      </c>
      <c r="BB1061" s="627">
        <f t="shared" si="279"/>
        <v>0</v>
      </c>
    </row>
    <row r="1062" spans="1:54">
      <c r="A1062" s="381">
        <v>1005</v>
      </c>
      <c r="B1062" s="117"/>
      <c r="C1062" s="288"/>
      <c r="D1062" s="289"/>
      <c r="E1062" s="289"/>
      <c r="F1062" s="290"/>
      <c r="G1062" s="292"/>
      <c r="H1062" s="116"/>
      <c r="I1062" s="292"/>
      <c r="J1062" s="116"/>
      <c r="K1062" s="370"/>
      <c r="L1062" s="370"/>
      <c r="M1062" s="370"/>
      <c r="N1062" s="371"/>
      <c r="O1062" s="371"/>
      <c r="P1062" s="371"/>
      <c r="Q1062" s="371"/>
      <c r="R1062" s="371"/>
      <c r="S1062" s="371"/>
      <c r="T1062" s="443"/>
      <c r="U1062" s="539"/>
      <c r="V1062" s="117"/>
      <c r="W1062" s="118"/>
      <c r="X1062" s="119"/>
      <c r="Y1062" s="120"/>
      <c r="Z1062" s="122"/>
      <c r="AA1062" s="121"/>
      <c r="AB1062" s="443"/>
      <c r="AC1062" s="734"/>
      <c r="AD1062" s="372"/>
      <c r="AE1062" s="485"/>
      <c r="AF1062" s="373" t="str">
        <f t="shared" si="280"/>
        <v/>
      </c>
      <c r="AG1062" s="373" t="str">
        <f t="shared" si="281"/>
        <v/>
      </c>
      <c r="AH1062" s="374" t="str">
        <f t="shared" si="282"/>
        <v/>
      </c>
      <c r="AI1062" s="375" t="str">
        <f t="shared" si="283"/>
        <v/>
      </c>
      <c r="AJ1062" s="375" t="str">
        <f t="shared" si="284"/>
        <v/>
      </c>
      <c r="AK1062" s="375" t="str">
        <f t="shared" si="285"/>
        <v/>
      </c>
      <c r="AL1062" s="375" t="str">
        <f t="shared" si="286"/>
        <v/>
      </c>
      <c r="AM1062" s="375" t="str">
        <f t="shared" si="287"/>
        <v/>
      </c>
      <c r="AN1062" s="376" t="str">
        <f>IF(AF1062="","",IF(OR(AH1062="",AH1062="-"),"－",IF(OR(AM1062=8,AM1062=9),"",IF(OR(AJ1062=3,AJ1062=4,AJ1062=5,AJ1062=6),VLOOKUP(AH1062,INDEX((係数_バス貨物_ガソリン,係数_バス貨物_CNG,係数_バス貨物_軽油,係数_バス貨物_メタノール,係数_バス貨物_LPG),MATCH(AL1062,【参考】排出ガスレベル!$AI$4:$AI$671,1),1,AR1062):INDEX((係数_バス貨物_ガソリン,係数_バス貨物_CNG,係数_バス貨物_軽油,係数_バス貨物_メタノール,係数_バス貨物_LPG),MATCH(AL1062+1,【参考】排出ガスレベル!$AI$4:$AI$671,1)-1,5,AR1062),2,FALSE),IF(OR(AJ1062=1,AJ1062=2),VLOOKUP(AH1062,INDEX((係数_乗用_ガソリン,係数_乗用_CNG,係数_乗用_軽油,係数_乗用_メタノール,係数_乗用_LPG),1,1,AR1062):INDEX((係数_乗用_ガソリン,係数_乗用_CNG,係数_乗用_軽油,係数_乗用_メタノール,係数_乗用_LPG),125,5,AR1062),2,FALSE))))))</f>
        <v/>
      </c>
      <c r="AO1062" s="376" t="str">
        <f>IF(T1062="","",IF(OR(AH1062="",AH1062="-"),"－",IF(OR(AM1062=8,AM1062=9),"",IF(OR(AJ1062=3,AJ1062=4,AJ1062=5,AJ1062=6),VLOOKUP(AH1062,INDEX((係数_バス貨物_ガソリン,係数_バス貨物_CNG,係数_バス貨物_軽油,係数_バス貨物_メタノール,係数_バス貨物_LPG),MATCH(AL1062,【参考】排出ガスレベル!$AI$4:$AI$671,1),1,AR1062):INDEX((係数_バス貨物_ガソリン,係数_バス貨物_CNG,係数_バス貨物_軽油,係数_バス貨物_メタノール,係数_バス貨物_LPG),MATCH(AL1062+1,【参考】排出ガスレベル!$AI$4:$AI$671,1)-1,5,AR1062),3,FALSE),IF(OR(AJ1062=1,AJ1062=2),VLOOKUP(AH1062,INDEX((係数_乗用_ガソリン,係数_乗用_CNG,係数_乗用_軽油,係数_乗用_メタノール,係数_乗用_LPG),1,1,AR1062):INDEX((係数_乗用_ガソリン,係数_乗用_CNG,係数_乗用_軽油,係数_乗用_メタノール,係数_乗用_LPG),125,5,AR1062),3,FALSE))))))</f>
        <v/>
      </c>
      <c r="AP1062" s="375" t="str">
        <f t="shared" si="288"/>
        <v/>
      </c>
      <c r="AQ1062" s="444" t="str">
        <f t="shared" si="289"/>
        <v/>
      </c>
      <c r="AR1062" s="375" t="str">
        <f t="shared" si="290"/>
        <v/>
      </c>
      <c r="AS1062" s="377" t="str">
        <f t="shared" si="291"/>
        <v/>
      </c>
      <c r="AT1062" s="378" t="str">
        <f t="shared" si="292"/>
        <v/>
      </c>
      <c r="AX1062" s="625" t="b">
        <f t="shared" si="293"/>
        <v>0</v>
      </c>
      <c r="AY1062" s="7" t="str">
        <f t="shared" si="294"/>
        <v>FALSEFALSEFALSE</v>
      </c>
      <c r="AZ1062" s="626">
        <f t="shared" si="278"/>
        <v>0</v>
      </c>
      <c r="BA1062" s="627" t="str">
        <f t="shared" si="295"/>
        <v/>
      </c>
      <c r="BB1062" s="627">
        <f t="shared" si="279"/>
        <v>0</v>
      </c>
    </row>
    <row r="1063" spans="1:54">
      <c r="A1063" s="381">
        <v>1006</v>
      </c>
      <c r="B1063" s="117"/>
      <c r="C1063" s="288"/>
      <c r="D1063" s="289"/>
      <c r="E1063" s="289"/>
      <c r="F1063" s="290"/>
      <c r="G1063" s="292"/>
      <c r="H1063" s="116"/>
      <c r="I1063" s="292"/>
      <c r="J1063" s="116"/>
      <c r="K1063" s="370"/>
      <c r="L1063" s="370"/>
      <c r="M1063" s="370"/>
      <c r="N1063" s="371"/>
      <c r="O1063" s="371"/>
      <c r="P1063" s="371"/>
      <c r="Q1063" s="371"/>
      <c r="R1063" s="371"/>
      <c r="S1063" s="371"/>
      <c r="T1063" s="443"/>
      <c r="U1063" s="539"/>
      <c r="V1063" s="117"/>
      <c r="W1063" s="118"/>
      <c r="X1063" s="119"/>
      <c r="Y1063" s="120"/>
      <c r="Z1063" s="122"/>
      <c r="AA1063" s="121"/>
      <c r="AB1063" s="443"/>
      <c r="AC1063" s="734"/>
      <c r="AD1063" s="372"/>
      <c r="AE1063" s="485"/>
      <c r="AF1063" s="373" t="str">
        <f t="shared" si="280"/>
        <v/>
      </c>
      <c r="AG1063" s="373" t="str">
        <f t="shared" si="281"/>
        <v/>
      </c>
      <c r="AH1063" s="374" t="str">
        <f t="shared" si="282"/>
        <v/>
      </c>
      <c r="AI1063" s="375" t="str">
        <f t="shared" si="283"/>
        <v/>
      </c>
      <c r="AJ1063" s="375" t="str">
        <f t="shared" si="284"/>
        <v/>
      </c>
      <c r="AK1063" s="375" t="str">
        <f t="shared" si="285"/>
        <v/>
      </c>
      <c r="AL1063" s="375" t="str">
        <f t="shared" si="286"/>
        <v/>
      </c>
      <c r="AM1063" s="375" t="str">
        <f t="shared" si="287"/>
        <v/>
      </c>
      <c r="AN1063" s="376" t="str">
        <f>IF(AF1063="","",IF(OR(AH1063="",AH1063="-"),"－",IF(OR(AM1063=8,AM1063=9),"",IF(OR(AJ1063=3,AJ1063=4,AJ1063=5,AJ1063=6),VLOOKUP(AH1063,INDEX((係数_バス貨物_ガソリン,係数_バス貨物_CNG,係数_バス貨物_軽油,係数_バス貨物_メタノール,係数_バス貨物_LPG),MATCH(AL1063,【参考】排出ガスレベル!$AI$4:$AI$671,1),1,AR1063):INDEX((係数_バス貨物_ガソリン,係数_バス貨物_CNG,係数_バス貨物_軽油,係数_バス貨物_メタノール,係数_バス貨物_LPG),MATCH(AL1063+1,【参考】排出ガスレベル!$AI$4:$AI$671,1)-1,5,AR1063),2,FALSE),IF(OR(AJ1063=1,AJ1063=2),VLOOKUP(AH1063,INDEX((係数_乗用_ガソリン,係数_乗用_CNG,係数_乗用_軽油,係数_乗用_メタノール,係数_乗用_LPG),1,1,AR1063):INDEX((係数_乗用_ガソリン,係数_乗用_CNG,係数_乗用_軽油,係数_乗用_メタノール,係数_乗用_LPG),125,5,AR1063),2,FALSE))))))</f>
        <v/>
      </c>
      <c r="AO1063" s="376" t="str">
        <f>IF(T1063="","",IF(OR(AH1063="",AH1063="-"),"－",IF(OR(AM1063=8,AM1063=9),"",IF(OR(AJ1063=3,AJ1063=4,AJ1063=5,AJ1063=6),VLOOKUP(AH1063,INDEX((係数_バス貨物_ガソリン,係数_バス貨物_CNG,係数_バス貨物_軽油,係数_バス貨物_メタノール,係数_バス貨物_LPG),MATCH(AL1063,【参考】排出ガスレベル!$AI$4:$AI$671,1),1,AR1063):INDEX((係数_バス貨物_ガソリン,係数_バス貨物_CNG,係数_バス貨物_軽油,係数_バス貨物_メタノール,係数_バス貨物_LPG),MATCH(AL1063+1,【参考】排出ガスレベル!$AI$4:$AI$671,1)-1,5,AR1063),3,FALSE),IF(OR(AJ1063=1,AJ1063=2),VLOOKUP(AH1063,INDEX((係数_乗用_ガソリン,係数_乗用_CNG,係数_乗用_軽油,係数_乗用_メタノール,係数_乗用_LPG),1,1,AR1063):INDEX((係数_乗用_ガソリン,係数_乗用_CNG,係数_乗用_軽油,係数_乗用_メタノール,係数_乗用_LPG),125,5,AR1063),3,FALSE))))))</f>
        <v/>
      </c>
      <c r="AP1063" s="375" t="str">
        <f t="shared" si="288"/>
        <v/>
      </c>
      <c r="AQ1063" s="444" t="str">
        <f t="shared" si="289"/>
        <v/>
      </c>
      <c r="AR1063" s="375" t="str">
        <f t="shared" si="290"/>
        <v/>
      </c>
      <c r="AS1063" s="377" t="str">
        <f t="shared" si="291"/>
        <v/>
      </c>
      <c r="AT1063" s="378" t="str">
        <f t="shared" si="292"/>
        <v/>
      </c>
      <c r="AX1063" s="625" t="b">
        <f t="shared" si="293"/>
        <v>0</v>
      </c>
      <c r="AY1063" s="7" t="str">
        <f t="shared" si="294"/>
        <v>FALSEFALSEFALSE</v>
      </c>
      <c r="AZ1063" s="626">
        <f t="shared" si="278"/>
        <v>0</v>
      </c>
      <c r="BA1063" s="627" t="str">
        <f t="shared" si="295"/>
        <v/>
      </c>
      <c r="BB1063" s="627">
        <f t="shared" si="279"/>
        <v>0</v>
      </c>
    </row>
    <row r="1064" spans="1:54">
      <c r="A1064" s="381">
        <v>1007</v>
      </c>
      <c r="B1064" s="117"/>
      <c r="C1064" s="288"/>
      <c r="D1064" s="289"/>
      <c r="E1064" s="289"/>
      <c r="F1064" s="290"/>
      <c r="G1064" s="292"/>
      <c r="H1064" s="116"/>
      <c r="I1064" s="292"/>
      <c r="J1064" s="116"/>
      <c r="K1064" s="370"/>
      <c r="L1064" s="370"/>
      <c r="M1064" s="370"/>
      <c r="N1064" s="371"/>
      <c r="O1064" s="371"/>
      <c r="P1064" s="371"/>
      <c r="Q1064" s="371"/>
      <c r="R1064" s="371"/>
      <c r="S1064" s="371"/>
      <c r="T1064" s="443"/>
      <c r="U1064" s="539"/>
      <c r="V1064" s="117"/>
      <c r="W1064" s="118"/>
      <c r="X1064" s="119"/>
      <c r="Y1064" s="120"/>
      <c r="Z1064" s="122"/>
      <c r="AA1064" s="121"/>
      <c r="AB1064" s="443"/>
      <c r="AC1064" s="734"/>
      <c r="AD1064" s="372"/>
      <c r="AE1064" s="485"/>
      <c r="AF1064" s="373" t="str">
        <f t="shared" si="280"/>
        <v/>
      </c>
      <c r="AG1064" s="373" t="str">
        <f t="shared" si="281"/>
        <v/>
      </c>
      <c r="AH1064" s="374" t="str">
        <f t="shared" si="282"/>
        <v/>
      </c>
      <c r="AI1064" s="375" t="str">
        <f t="shared" si="283"/>
        <v/>
      </c>
      <c r="AJ1064" s="375" t="str">
        <f t="shared" si="284"/>
        <v/>
      </c>
      <c r="AK1064" s="375" t="str">
        <f t="shared" si="285"/>
        <v/>
      </c>
      <c r="AL1064" s="375" t="str">
        <f t="shared" si="286"/>
        <v/>
      </c>
      <c r="AM1064" s="375" t="str">
        <f t="shared" si="287"/>
        <v/>
      </c>
      <c r="AN1064" s="376" t="str">
        <f>IF(AF1064="","",IF(OR(AH1064="",AH1064="-"),"－",IF(OR(AM1064=8,AM1064=9),"",IF(OR(AJ1064=3,AJ1064=4,AJ1064=5,AJ1064=6),VLOOKUP(AH1064,INDEX((係数_バス貨物_ガソリン,係数_バス貨物_CNG,係数_バス貨物_軽油,係数_バス貨物_メタノール,係数_バス貨物_LPG),MATCH(AL1064,【参考】排出ガスレベル!$AI$4:$AI$671,1),1,AR1064):INDEX((係数_バス貨物_ガソリン,係数_バス貨物_CNG,係数_バス貨物_軽油,係数_バス貨物_メタノール,係数_バス貨物_LPG),MATCH(AL1064+1,【参考】排出ガスレベル!$AI$4:$AI$671,1)-1,5,AR1064),2,FALSE),IF(OR(AJ1064=1,AJ1064=2),VLOOKUP(AH1064,INDEX((係数_乗用_ガソリン,係数_乗用_CNG,係数_乗用_軽油,係数_乗用_メタノール,係数_乗用_LPG),1,1,AR1064):INDEX((係数_乗用_ガソリン,係数_乗用_CNG,係数_乗用_軽油,係数_乗用_メタノール,係数_乗用_LPG),125,5,AR1064),2,FALSE))))))</f>
        <v/>
      </c>
      <c r="AO1064" s="376" t="str">
        <f>IF(T1064="","",IF(OR(AH1064="",AH1064="-"),"－",IF(OR(AM1064=8,AM1064=9),"",IF(OR(AJ1064=3,AJ1064=4,AJ1064=5,AJ1064=6),VLOOKUP(AH1064,INDEX((係数_バス貨物_ガソリン,係数_バス貨物_CNG,係数_バス貨物_軽油,係数_バス貨物_メタノール,係数_バス貨物_LPG),MATCH(AL1064,【参考】排出ガスレベル!$AI$4:$AI$671,1),1,AR1064):INDEX((係数_バス貨物_ガソリン,係数_バス貨物_CNG,係数_バス貨物_軽油,係数_バス貨物_メタノール,係数_バス貨物_LPG),MATCH(AL1064+1,【参考】排出ガスレベル!$AI$4:$AI$671,1)-1,5,AR1064),3,FALSE),IF(OR(AJ1064=1,AJ1064=2),VLOOKUP(AH1064,INDEX((係数_乗用_ガソリン,係数_乗用_CNG,係数_乗用_軽油,係数_乗用_メタノール,係数_乗用_LPG),1,1,AR1064):INDEX((係数_乗用_ガソリン,係数_乗用_CNG,係数_乗用_軽油,係数_乗用_メタノール,係数_乗用_LPG),125,5,AR1064),3,FALSE))))))</f>
        <v/>
      </c>
      <c r="AP1064" s="375" t="str">
        <f t="shared" si="288"/>
        <v/>
      </c>
      <c r="AQ1064" s="444" t="str">
        <f t="shared" si="289"/>
        <v/>
      </c>
      <c r="AR1064" s="375" t="str">
        <f t="shared" si="290"/>
        <v/>
      </c>
      <c r="AS1064" s="377" t="str">
        <f t="shared" si="291"/>
        <v/>
      </c>
      <c r="AT1064" s="378" t="str">
        <f t="shared" si="292"/>
        <v/>
      </c>
      <c r="AX1064" s="625" t="b">
        <f t="shared" si="293"/>
        <v>0</v>
      </c>
      <c r="AY1064" s="7" t="str">
        <f t="shared" si="294"/>
        <v>FALSEFALSEFALSE</v>
      </c>
      <c r="AZ1064" s="626">
        <f t="shared" si="278"/>
        <v>0</v>
      </c>
      <c r="BA1064" s="627" t="str">
        <f t="shared" si="295"/>
        <v/>
      </c>
      <c r="BB1064" s="627">
        <f t="shared" si="279"/>
        <v>0</v>
      </c>
    </row>
    <row r="1065" spans="1:54">
      <c r="A1065" s="381">
        <v>1008</v>
      </c>
      <c r="B1065" s="117"/>
      <c r="C1065" s="288"/>
      <c r="D1065" s="289"/>
      <c r="E1065" s="289"/>
      <c r="F1065" s="290"/>
      <c r="G1065" s="292"/>
      <c r="H1065" s="116"/>
      <c r="I1065" s="292"/>
      <c r="J1065" s="116"/>
      <c r="K1065" s="370"/>
      <c r="L1065" s="370"/>
      <c r="M1065" s="370"/>
      <c r="N1065" s="371"/>
      <c r="O1065" s="371"/>
      <c r="P1065" s="371"/>
      <c r="Q1065" s="371"/>
      <c r="R1065" s="371"/>
      <c r="S1065" s="371"/>
      <c r="T1065" s="443"/>
      <c r="U1065" s="539"/>
      <c r="V1065" s="117"/>
      <c r="W1065" s="118"/>
      <c r="X1065" s="119"/>
      <c r="Y1065" s="120"/>
      <c r="Z1065" s="122"/>
      <c r="AA1065" s="121"/>
      <c r="AB1065" s="443"/>
      <c r="AC1065" s="734"/>
      <c r="AD1065" s="372"/>
      <c r="AE1065" s="485"/>
      <c r="AF1065" s="373" t="str">
        <f t="shared" si="280"/>
        <v/>
      </c>
      <c r="AG1065" s="373" t="str">
        <f t="shared" si="281"/>
        <v/>
      </c>
      <c r="AH1065" s="374" t="str">
        <f t="shared" si="282"/>
        <v/>
      </c>
      <c r="AI1065" s="375" t="str">
        <f t="shared" si="283"/>
        <v/>
      </c>
      <c r="AJ1065" s="375" t="str">
        <f t="shared" si="284"/>
        <v/>
      </c>
      <c r="AK1065" s="375" t="str">
        <f t="shared" si="285"/>
        <v/>
      </c>
      <c r="AL1065" s="375" t="str">
        <f t="shared" si="286"/>
        <v/>
      </c>
      <c r="AM1065" s="375" t="str">
        <f t="shared" si="287"/>
        <v/>
      </c>
      <c r="AN1065" s="376" t="str">
        <f>IF(AF1065="","",IF(OR(AH1065="",AH1065="-"),"－",IF(OR(AM1065=8,AM1065=9),"",IF(OR(AJ1065=3,AJ1065=4,AJ1065=5,AJ1065=6),VLOOKUP(AH1065,INDEX((係数_バス貨物_ガソリン,係数_バス貨物_CNG,係数_バス貨物_軽油,係数_バス貨物_メタノール,係数_バス貨物_LPG),MATCH(AL1065,【参考】排出ガスレベル!$AI$4:$AI$671,1),1,AR1065):INDEX((係数_バス貨物_ガソリン,係数_バス貨物_CNG,係数_バス貨物_軽油,係数_バス貨物_メタノール,係数_バス貨物_LPG),MATCH(AL1065+1,【参考】排出ガスレベル!$AI$4:$AI$671,1)-1,5,AR1065),2,FALSE),IF(OR(AJ1065=1,AJ1065=2),VLOOKUP(AH1065,INDEX((係数_乗用_ガソリン,係数_乗用_CNG,係数_乗用_軽油,係数_乗用_メタノール,係数_乗用_LPG),1,1,AR1065):INDEX((係数_乗用_ガソリン,係数_乗用_CNG,係数_乗用_軽油,係数_乗用_メタノール,係数_乗用_LPG),125,5,AR1065),2,FALSE))))))</f>
        <v/>
      </c>
      <c r="AO1065" s="376" t="str">
        <f>IF(T1065="","",IF(OR(AH1065="",AH1065="-"),"－",IF(OR(AM1065=8,AM1065=9),"",IF(OR(AJ1065=3,AJ1065=4,AJ1065=5,AJ1065=6),VLOOKUP(AH1065,INDEX((係数_バス貨物_ガソリン,係数_バス貨物_CNG,係数_バス貨物_軽油,係数_バス貨物_メタノール,係数_バス貨物_LPG),MATCH(AL1065,【参考】排出ガスレベル!$AI$4:$AI$671,1),1,AR1065):INDEX((係数_バス貨物_ガソリン,係数_バス貨物_CNG,係数_バス貨物_軽油,係数_バス貨物_メタノール,係数_バス貨物_LPG),MATCH(AL1065+1,【参考】排出ガスレベル!$AI$4:$AI$671,1)-1,5,AR1065),3,FALSE),IF(OR(AJ1065=1,AJ1065=2),VLOOKUP(AH1065,INDEX((係数_乗用_ガソリン,係数_乗用_CNG,係数_乗用_軽油,係数_乗用_メタノール,係数_乗用_LPG),1,1,AR1065):INDEX((係数_乗用_ガソリン,係数_乗用_CNG,係数_乗用_軽油,係数_乗用_メタノール,係数_乗用_LPG),125,5,AR1065),3,FALSE))))))</f>
        <v/>
      </c>
      <c r="AP1065" s="375" t="str">
        <f t="shared" si="288"/>
        <v/>
      </c>
      <c r="AQ1065" s="444" t="str">
        <f t="shared" si="289"/>
        <v/>
      </c>
      <c r="AR1065" s="375" t="str">
        <f t="shared" si="290"/>
        <v/>
      </c>
      <c r="AS1065" s="377" t="str">
        <f t="shared" si="291"/>
        <v/>
      </c>
      <c r="AT1065" s="378" t="str">
        <f t="shared" si="292"/>
        <v/>
      </c>
      <c r="AX1065" s="625" t="b">
        <f t="shared" si="293"/>
        <v>0</v>
      </c>
      <c r="AY1065" s="7" t="str">
        <f t="shared" si="294"/>
        <v>FALSEFALSEFALSE</v>
      </c>
      <c r="AZ1065" s="626">
        <f t="shared" si="278"/>
        <v>0</v>
      </c>
      <c r="BA1065" s="627" t="str">
        <f t="shared" si="295"/>
        <v/>
      </c>
      <c r="BB1065" s="627">
        <f t="shared" si="279"/>
        <v>0</v>
      </c>
    </row>
    <row r="1066" spans="1:54">
      <c r="A1066" s="381">
        <v>1009</v>
      </c>
      <c r="B1066" s="117"/>
      <c r="C1066" s="288"/>
      <c r="D1066" s="289"/>
      <c r="E1066" s="289"/>
      <c r="F1066" s="290"/>
      <c r="G1066" s="292"/>
      <c r="H1066" s="116"/>
      <c r="I1066" s="292"/>
      <c r="J1066" s="116"/>
      <c r="K1066" s="370"/>
      <c r="L1066" s="370"/>
      <c r="M1066" s="370"/>
      <c r="N1066" s="371"/>
      <c r="O1066" s="371"/>
      <c r="P1066" s="371"/>
      <c r="Q1066" s="371"/>
      <c r="R1066" s="371"/>
      <c r="S1066" s="371"/>
      <c r="T1066" s="443"/>
      <c r="U1066" s="539"/>
      <c r="V1066" s="117"/>
      <c r="W1066" s="118"/>
      <c r="X1066" s="119"/>
      <c r="Y1066" s="120"/>
      <c r="Z1066" s="122"/>
      <c r="AA1066" s="121"/>
      <c r="AB1066" s="443"/>
      <c r="AC1066" s="734"/>
      <c r="AD1066" s="372"/>
      <c r="AE1066" s="485"/>
      <c r="AF1066" s="373" t="str">
        <f t="shared" si="280"/>
        <v/>
      </c>
      <c r="AG1066" s="373" t="str">
        <f t="shared" si="281"/>
        <v/>
      </c>
      <c r="AH1066" s="374" t="str">
        <f t="shared" si="282"/>
        <v/>
      </c>
      <c r="AI1066" s="375" t="str">
        <f t="shared" si="283"/>
        <v/>
      </c>
      <c r="AJ1066" s="375" t="str">
        <f t="shared" si="284"/>
        <v/>
      </c>
      <c r="AK1066" s="375" t="str">
        <f t="shared" si="285"/>
        <v/>
      </c>
      <c r="AL1066" s="375" t="str">
        <f t="shared" si="286"/>
        <v/>
      </c>
      <c r="AM1066" s="375" t="str">
        <f t="shared" si="287"/>
        <v/>
      </c>
      <c r="AN1066" s="376" t="str">
        <f>IF(AF1066="","",IF(OR(AH1066="",AH1066="-"),"－",IF(OR(AM1066=8,AM1066=9),"",IF(OR(AJ1066=3,AJ1066=4,AJ1066=5,AJ1066=6),VLOOKUP(AH1066,INDEX((係数_バス貨物_ガソリン,係数_バス貨物_CNG,係数_バス貨物_軽油,係数_バス貨物_メタノール,係数_バス貨物_LPG),MATCH(AL1066,【参考】排出ガスレベル!$AI$4:$AI$671,1),1,AR1066):INDEX((係数_バス貨物_ガソリン,係数_バス貨物_CNG,係数_バス貨物_軽油,係数_バス貨物_メタノール,係数_バス貨物_LPG),MATCH(AL1066+1,【参考】排出ガスレベル!$AI$4:$AI$671,1)-1,5,AR1066),2,FALSE),IF(OR(AJ1066=1,AJ1066=2),VLOOKUP(AH1066,INDEX((係数_乗用_ガソリン,係数_乗用_CNG,係数_乗用_軽油,係数_乗用_メタノール,係数_乗用_LPG),1,1,AR1066):INDEX((係数_乗用_ガソリン,係数_乗用_CNG,係数_乗用_軽油,係数_乗用_メタノール,係数_乗用_LPG),125,5,AR1066),2,FALSE))))))</f>
        <v/>
      </c>
      <c r="AO1066" s="376" t="str">
        <f>IF(T1066="","",IF(OR(AH1066="",AH1066="-"),"－",IF(OR(AM1066=8,AM1066=9),"",IF(OR(AJ1066=3,AJ1066=4,AJ1066=5,AJ1066=6),VLOOKUP(AH1066,INDEX((係数_バス貨物_ガソリン,係数_バス貨物_CNG,係数_バス貨物_軽油,係数_バス貨物_メタノール,係数_バス貨物_LPG),MATCH(AL1066,【参考】排出ガスレベル!$AI$4:$AI$671,1),1,AR1066):INDEX((係数_バス貨物_ガソリン,係数_バス貨物_CNG,係数_バス貨物_軽油,係数_バス貨物_メタノール,係数_バス貨物_LPG),MATCH(AL1066+1,【参考】排出ガスレベル!$AI$4:$AI$671,1)-1,5,AR1066),3,FALSE),IF(OR(AJ1066=1,AJ1066=2),VLOOKUP(AH1066,INDEX((係数_乗用_ガソリン,係数_乗用_CNG,係数_乗用_軽油,係数_乗用_メタノール,係数_乗用_LPG),1,1,AR1066):INDEX((係数_乗用_ガソリン,係数_乗用_CNG,係数_乗用_軽油,係数_乗用_メタノール,係数_乗用_LPG),125,5,AR1066),3,FALSE))))))</f>
        <v/>
      </c>
      <c r="AP1066" s="375" t="str">
        <f t="shared" si="288"/>
        <v/>
      </c>
      <c r="AQ1066" s="444" t="str">
        <f t="shared" si="289"/>
        <v/>
      </c>
      <c r="AR1066" s="375" t="str">
        <f t="shared" si="290"/>
        <v/>
      </c>
      <c r="AS1066" s="377" t="str">
        <f t="shared" si="291"/>
        <v/>
      </c>
      <c r="AT1066" s="378" t="str">
        <f t="shared" si="292"/>
        <v/>
      </c>
      <c r="AX1066" s="625" t="b">
        <f t="shared" si="293"/>
        <v>0</v>
      </c>
      <c r="AY1066" s="7" t="str">
        <f t="shared" si="294"/>
        <v>FALSEFALSEFALSE</v>
      </c>
      <c r="AZ1066" s="626">
        <f t="shared" si="278"/>
        <v>0</v>
      </c>
      <c r="BA1066" s="627" t="str">
        <f t="shared" si="295"/>
        <v/>
      </c>
      <c r="BB1066" s="627">
        <f t="shared" si="279"/>
        <v>0</v>
      </c>
    </row>
    <row r="1067" spans="1:54">
      <c r="A1067" s="381">
        <v>1010</v>
      </c>
      <c r="B1067" s="117"/>
      <c r="C1067" s="288"/>
      <c r="D1067" s="289"/>
      <c r="E1067" s="289"/>
      <c r="F1067" s="290"/>
      <c r="G1067" s="292"/>
      <c r="H1067" s="116"/>
      <c r="I1067" s="292"/>
      <c r="J1067" s="116"/>
      <c r="K1067" s="370"/>
      <c r="L1067" s="370"/>
      <c r="M1067" s="370"/>
      <c r="N1067" s="371"/>
      <c r="O1067" s="371"/>
      <c r="P1067" s="371"/>
      <c r="Q1067" s="371"/>
      <c r="R1067" s="371"/>
      <c r="S1067" s="371"/>
      <c r="T1067" s="443"/>
      <c r="U1067" s="539"/>
      <c r="V1067" s="117"/>
      <c r="W1067" s="118"/>
      <c r="X1067" s="119"/>
      <c r="Y1067" s="120"/>
      <c r="Z1067" s="122"/>
      <c r="AA1067" s="121"/>
      <c r="AB1067" s="443"/>
      <c r="AC1067" s="734"/>
      <c r="AD1067" s="372"/>
      <c r="AE1067" s="485"/>
      <c r="AF1067" s="373" t="str">
        <f t="shared" si="280"/>
        <v/>
      </c>
      <c r="AG1067" s="373" t="str">
        <f t="shared" si="281"/>
        <v/>
      </c>
      <c r="AH1067" s="374" t="str">
        <f t="shared" si="282"/>
        <v/>
      </c>
      <c r="AI1067" s="375" t="str">
        <f t="shared" si="283"/>
        <v/>
      </c>
      <c r="AJ1067" s="375" t="str">
        <f t="shared" si="284"/>
        <v/>
      </c>
      <c r="AK1067" s="375" t="str">
        <f t="shared" si="285"/>
        <v/>
      </c>
      <c r="AL1067" s="375" t="str">
        <f t="shared" si="286"/>
        <v/>
      </c>
      <c r="AM1067" s="375" t="str">
        <f t="shared" si="287"/>
        <v/>
      </c>
      <c r="AN1067" s="376" t="str">
        <f>IF(AF1067="","",IF(OR(AH1067="",AH1067="-"),"－",IF(OR(AM1067=8,AM1067=9),"",IF(OR(AJ1067=3,AJ1067=4,AJ1067=5,AJ1067=6),VLOOKUP(AH1067,INDEX((係数_バス貨物_ガソリン,係数_バス貨物_CNG,係数_バス貨物_軽油,係数_バス貨物_メタノール,係数_バス貨物_LPG),MATCH(AL1067,【参考】排出ガスレベル!$AI$4:$AI$671,1),1,AR1067):INDEX((係数_バス貨物_ガソリン,係数_バス貨物_CNG,係数_バス貨物_軽油,係数_バス貨物_メタノール,係数_バス貨物_LPG),MATCH(AL1067+1,【参考】排出ガスレベル!$AI$4:$AI$671,1)-1,5,AR1067),2,FALSE),IF(OR(AJ1067=1,AJ1067=2),VLOOKUP(AH1067,INDEX((係数_乗用_ガソリン,係数_乗用_CNG,係数_乗用_軽油,係数_乗用_メタノール,係数_乗用_LPG),1,1,AR1067):INDEX((係数_乗用_ガソリン,係数_乗用_CNG,係数_乗用_軽油,係数_乗用_メタノール,係数_乗用_LPG),125,5,AR1067),2,FALSE))))))</f>
        <v/>
      </c>
      <c r="AO1067" s="376" t="str">
        <f>IF(T1067="","",IF(OR(AH1067="",AH1067="-"),"－",IF(OR(AM1067=8,AM1067=9),"",IF(OR(AJ1067=3,AJ1067=4,AJ1067=5,AJ1067=6),VLOOKUP(AH1067,INDEX((係数_バス貨物_ガソリン,係数_バス貨物_CNG,係数_バス貨物_軽油,係数_バス貨物_メタノール,係数_バス貨物_LPG),MATCH(AL1067,【参考】排出ガスレベル!$AI$4:$AI$671,1),1,AR1067):INDEX((係数_バス貨物_ガソリン,係数_バス貨物_CNG,係数_バス貨物_軽油,係数_バス貨物_メタノール,係数_バス貨物_LPG),MATCH(AL1067+1,【参考】排出ガスレベル!$AI$4:$AI$671,1)-1,5,AR1067),3,FALSE),IF(OR(AJ1067=1,AJ1067=2),VLOOKUP(AH1067,INDEX((係数_乗用_ガソリン,係数_乗用_CNG,係数_乗用_軽油,係数_乗用_メタノール,係数_乗用_LPG),1,1,AR1067):INDEX((係数_乗用_ガソリン,係数_乗用_CNG,係数_乗用_軽油,係数_乗用_メタノール,係数_乗用_LPG),125,5,AR1067),3,FALSE))))))</f>
        <v/>
      </c>
      <c r="AP1067" s="375" t="str">
        <f t="shared" si="288"/>
        <v/>
      </c>
      <c r="AQ1067" s="444" t="str">
        <f t="shared" si="289"/>
        <v/>
      </c>
      <c r="AR1067" s="375" t="str">
        <f t="shared" si="290"/>
        <v/>
      </c>
      <c r="AS1067" s="377" t="str">
        <f t="shared" si="291"/>
        <v/>
      </c>
      <c r="AT1067" s="378" t="str">
        <f t="shared" si="292"/>
        <v/>
      </c>
      <c r="AX1067" s="625" t="b">
        <f t="shared" si="293"/>
        <v>0</v>
      </c>
      <c r="AY1067" s="7" t="str">
        <f t="shared" si="294"/>
        <v>FALSEFALSEFALSE</v>
      </c>
      <c r="AZ1067" s="626">
        <f t="shared" si="278"/>
        <v>0</v>
      </c>
      <c r="BA1067" s="627" t="str">
        <f t="shared" si="295"/>
        <v/>
      </c>
      <c r="BB1067" s="627">
        <f t="shared" si="279"/>
        <v>0</v>
      </c>
    </row>
    <row r="1068" spans="1:54">
      <c r="A1068" s="381">
        <v>1011</v>
      </c>
      <c r="B1068" s="117"/>
      <c r="C1068" s="288"/>
      <c r="D1068" s="289"/>
      <c r="E1068" s="289"/>
      <c r="F1068" s="290"/>
      <c r="G1068" s="292"/>
      <c r="H1068" s="116"/>
      <c r="I1068" s="292"/>
      <c r="J1068" s="116"/>
      <c r="K1068" s="370"/>
      <c r="L1068" s="370"/>
      <c r="M1068" s="370"/>
      <c r="N1068" s="371"/>
      <c r="O1068" s="371"/>
      <c r="P1068" s="371"/>
      <c r="Q1068" s="371"/>
      <c r="R1068" s="371"/>
      <c r="S1068" s="371"/>
      <c r="T1068" s="443"/>
      <c r="U1068" s="539"/>
      <c r="V1068" s="117"/>
      <c r="W1068" s="118"/>
      <c r="X1068" s="119"/>
      <c r="Y1068" s="120"/>
      <c r="Z1068" s="122"/>
      <c r="AA1068" s="121"/>
      <c r="AB1068" s="443"/>
      <c r="AC1068" s="734"/>
      <c r="AD1068" s="372"/>
      <c r="AE1068" s="485"/>
      <c r="AF1068" s="373" t="str">
        <f t="shared" si="280"/>
        <v/>
      </c>
      <c r="AG1068" s="373" t="str">
        <f t="shared" si="281"/>
        <v/>
      </c>
      <c r="AH1068" s="374" t="str">
        <f t="shared" si="282"/>
        <v/>
      </c>
      <c r="AI1068" s="375" t="str">
        <f t="shared" si="283"/>
        <v/>
      </c>
      <c r="AJ1068" s="375" t="str">
        <f t="shared" si="284"/>
        <v/>
      </c>
      <c r="AK1068" s="375" t="str">
        <f t="shared" si="285"/>
        <v/>
      </c>
      <c r="AL1068" s="375" t="str">
        <f t="shared" si="286"/>
        <v/>
      </c>
      <c r="AM1068" s="375" t="str">
        <f t="shared" si="287"/>
        <v/>
      </c>
      <c r="AN1068" s="376" t="str">
        <f>IF(AF1068="","",IF(OR(AH1068="",AH1068="-"),"－",IF(OR(AM1068=8,AM1068=9),"",IF(OR(AJ1068=3,AJ1068=4,AJ1068=5,AJ1068=6),VLOOKUP(AH1068,INDEX((係数_バス貨物_ガソリン,係数_バス貨物_CNG,係数_バス貨物_軽油,係数_バス貨物_メタノール,係数_バス貨物_LPG),MATCH(AL1068,【参考】排出ガスレベル!$AI$4:$AI$671,1),1,AR1068):INDEX((係数_バス貨物_ガソリン,係数_バス貨物_CNG,係数_バス貨物_軽油,係数_バス貨物_メタノール,係数_バス貨物_LPG),MATCH(AL1068+1,【参考】排出ガスレベル!$AI$4:$AI$671,1)-1,5,AR1068),2,FALSE),IF(OR(AJ1068=1,AJ1068=2),VLOOKUP(AH1068,INDEX((係数_乗用_ガソリン,係数_乗用_CNG,係数_乗用_軽油,係数_乗用_メタノール,係数_乗用_LPG),1,1,AR1068):INDEX((係数_乗用_ガソリン,係数_乗用_CNG,係数_乗用_軽油,係数_乗用_メタノール,係数_乗用_LPG),125,5,AR1068),2,FALSE))))))</f>
        <v/>
      </c>
      <c r="AO1068" s="376" t="str">
        <f>IF(T1068="","",IF(OR(AH1068="",AH1068="-"),"－",IF(OR(AM1068=8,AM1068=9),"",IF(OR(AJ1068=3,AJ1068=4,AJ1068=5,AJ1068=6),VLOOKUP(AH1068,INDEX((係数_バス貨物_ガソリン,係数_バス貨物_CNG,係数_バス貨物_軽油,係数_バス貨物_メタノール,係数_バス貨物_LPG),MATCH(AL1068,【参考】排出ガスレベル!$AI$4:$AI$671,1),1,AR1068):INDEX((係数_バス貨物_ガソリン,係数_バス貨物_CNG,係数_バス貨物_軽油,係数_バス貨物_メタノール,係数_バス貨物_LPG),MATCH(AL1068+1,【参考】排出ガスレベル!$AI$4:$AI$671,1)-1,5,AR1068),3,FALSE),IF(OR(AJ1068=1,AJ1068=2),VLOOKUP(AH1068,INDEX((係数_乗用_ガソリン,係数_乗用_CNG,係数_乗用_軽油,係数_乗用_メタノール,係数_乗用_LPG),1,1,AR1068):INDEX((係数_乗用_ガソリン,係数_乗用_CNG,係数_乗用_軽油,係数_乗用_メタノール,係数_乗用_LPG),125,5,AR1068),3,FALSE))))))</f>
        <v/>
      </c>
      <c r="AP1068" s="375" t="str">
        <f t="shared" si="288"/>
        <v/>
      </c>
      <c r="AQ1068" s="444" t="str">
        <f t="shared" si="289"/>
        <v/>
      </c>
      <c r="AR1068" s="375" t="str">
        <f t="shared" si="290"/>
        <v/>
      </c>
      <c r="AS1068" s="377" t="str">
        <f t="shared" si="291"/>
        <v/>
      </c>
      <c r="AT1068" s="378" t="str">
        <f t="shared" si="292"/>
        <v/>
      </c>
      <c r="AX1068" s="625" t="b">
        <f t="shared" si="293"/>
        <v>0</v>
      </c>
      <c r="AY1068" s="7" t="str">
        <f t="shared" si="294"/>
        <v>FALSEFALSEFALSE</v>
      </c>
      <c r="AZ1068" s="626">
        <f t="shared" si="278"/>
        <v>0</v>
      </c>
      <c r="BA1068" s="627" t="str">
        <f t="shared" si="295"/>
        <v/>
      </c>
      <c r="BB1068" s="627">
        <f t="shared" si="279"/>
        <v>0</v>
      </c>
    </row>
    <row r="1069" spans="1:54">
      <c r="A1069" s="381">
        <v>1012</v>
      </c>
      <c r="B1069" s="117"/>
      <c r="C1069" s="288"/>
      <c r="D1069" s="289"/>
      <c r="E1069" s="289"/>
      <c r="F1069" s="290"/>
      <c r="G1069" s="292"/>
      <c r="H1069" s="116"/>
      <c r="I1069" s="292"/>
      <c r="J1069" s="116"/>
      <c r="K1069" s="370"/>
      <c r="L1069" s="370"/>
      <c r="M1069" s="370"/>
      <c r="N1069" s="371"/>
      <c r="O1069" s="371"/>
      <c r="P1069" s="371"/>
      <c r="Q1069" s="371"/>
      <c r="R1069" s="371"/>
      <c r="S1069" s="371"/>
      <c r="T1069" s="443"/>
      <c r="U1069" s="539"/>
      <c r="V1069" s="117"/>
      <c r="W1069" s="118"/>
      <c r="X1069" s="119"/>
      <c r="Y1069" s="120"/>
      <c r="Z1069" s="122"/>
      <c r="AA1069" s="121"/>
      <c r="AB1069" s="443"/>
      <c r="AC1069" s="734"/>
      <c r="AD1069" s="372"/>
      <c r="AE1069" s="485"/>
      <c r="AF1069" s="373" t="str">
        <f t="shared" si="280"/>
        <v/>
      </c>
      <c r="AG1069" s="373" t="str">
        <f t="shared" si="281"/>
        <v/>
      </c>
      <c r="AH1069" s="374" t="str">
        <f t="shared" si="282"/>
        <v/>
      </c>
      <c r="AI1069" s="375" t="str">
        <f t="shared" si="283"/>
        <v/>
      </c>
      <c r="AJ1069" s="375" t="str">
        <f t="shared" si="284"/>
        <v/>
      </c>
      <c r="AK1069" s="375" t="str">
        <f t="shared" si="285"/>
        <v/>
      </c>
      <c r="AL1069" s="375" t="str">
        <f t="shared" si="286"/>
        <v/>
      </c>
      <c r="AM1069" s="375" t="str">
        <f t="shared" si="287"/>
        <v/>
      </c>
      <c r="AN1069" s="376" t="str">
        <f>IF(AF1069="","",IF(OR(AH1069="",AH1069="-"),"－",IF(OR(AM1069=8,AM1069=9),"",IF(OR(AJ1069=3,AJ1069=4,AJ1069=5,AJ1069=6),VLOOKUP(AH1069,INDEX((係数_バス貨物_ガソリン,係数_バス貨物_CNG,係数_バス貨物_軽油,係数_バス貨物_メタノール,係数_バス貨物_LPG),MATCH(AL1069,【参考】排出ガスレベル!$AI$4:$AI$671,1),1,AR1069):INDEX((係数_バス貨物_ガソリン,係数_バス貨物_CNG,係数_バス貨物_軽油,係数_バス貨物_メタノール,係数_バス貨物_LPG),MATCH(AL1069+1,【参考】排出ガスレベル!$AI$4:$AI$671,1)-1,5,AR1069),2,FALSE),IF(OR(AJ1069=1,AJ1069=2),VLOOKUP(AH1069,INDEX((係数_乗用_ガソリン,係数_乗用_CNG,係数_乗用_軽油,係数_乗用_メタノール,係数_乗用_LPG),1,1,AR1069):INDEX((係数_乗用_ガソリン,係数_乗用_CNG,係数_乗用_軽油,係数_乗用_メタノール,係数_乗用_LPG),125,5,AR1069),2,FALSE))))))</f>
        <v/>
      </c>
      <c r="AO1069" s="376" t="str">
        <f>IF(T1069="","",IF(OR(AH1069="",AH1069="-"),"－",IF(OR(AM1069=8,AM1069=9),"",IF(OR(AJ1069=3,AJ1069=4,AJ1069=5,AJ1069=6),VLOOKUP(AH1069,INDEX((係数_バス貨物_ガソリン,係数_バス貨物_CNG,係数_バス貨物_軽油,係数_バス貨物_メタノール,係数_バス貨物_LPG),MATCH(AL1069,【参考】排出ガスレベル!$AI$4:$AI$671,1),1,AR1069):INDEX((係数_バス貨物_ガソリン,係数_バス貨物_CNG,係数_バス貨物_軽油,係数_バス貨物_メタノール,係数_バス貨物_LPG),MATCH(AL1069+1,【参考】排出ガスレベル!$AI$4:$AI$671,1)-1,5,AR1069),3,FALSE),IF(OR(AJ1069=1,AJ1069=2),VLOOKUP(AH1069,INDEX((係数_乗用_ガソリン,係数_乗用_CNG,係数_乗用_軽油,係数_乗用_メタノール,係数_乗用_LPG),1,1,AR1069):INDEX((係数_乗用_ガソリン,係数_乗用_CNG,係数_乗用_軽油,係数_乗用_メタノール,係数_乗用_LPG),125,5,AR1069),3,FALSE))))))</f>
        <v/>
      </c>
      <c r="AP1069" s="375" t="str">
        <f t="shared" si="288"/>
        <v/>
      </c>
      <c r="AQ1069" s="444" t="str">
        <f t="shared" si="289"/>
        <v/>
      </c>
      <c r="AR1069" s="375" t="str">
        <f t="shared" si="290"/>
        <v/>
      </c>
      <c r="AS1069" s="377" t="str">
        <f t="shared" si="291"/>
        <v/>
      </c>
      <c r="AT1069" s="378" t="str">
        <f t="shared" si="292"/>
        <v/>
      </c>
      <c r="AX1069" s="625" t="b">
        <f t="shared" si="293"/>
        <v>0</v>
      </c>
      <c r="AY1069" s="7" t="str">
        <f t="shared" si="294"/>
        <v>FALSEFALSEFALSE</v>
      </c>
      <c r="AZ1069" s="626">
        <f t="shared" si="278"/>
        <v>0</v>
      </c>
      <c r="BA1069" s="627" t="str">
        <f t="shared" si="295"/>
        <v/>
      </c>
      <c r="BB1069" s="627">
        <f t="shared" si="279"/>
        <v>0</v>
      </c>
    </row>
    <row r="1070" spans="1:54">
      <c r="A1070" s="381">
        <v>1013</v>
      </c>
      <c r="B1070" s="117"/>
      <c r="C1070" s="288"/>
      <c r="D1070" s="289"/>
      <c r="E1070" s="289"/>
      <c r="F1070" s="290"/>
      <c r="G1070" s="292"/>
      <c r="H1070" s="116"/>
      <c r="I1070" s="292"/>
      <c r="J1070" s="116"/>
      <c r="K1070" s="370"/>
      <c r="L1070" s="370"/>
      <c r="M1070" s="370"/>
      <c r="N1070" s="371"/>
      <c r="O1070" s="371"/>
      <c r="P1070" s="371"/>
      <c r="Q1070" s="371"/>
      <c r="R1070" s="371"/>
      <c r="S1070" s="371"/>
      <c r="T1070" s="443"/>
      <c r="U1070" s="539"/>
      <c r="V1070" s="117"/>
      <c r="W1070" s="118"/>
      <c r="X1070" s="119"/>
      <c r="Y1070" s="120"/>
      <c r="Z1070" s="122"/>
      <c r="AA1070" s="121"/>
      <c r="AB1070" s="443"/>
      <c r="AC1070" s="734"/>
      <c r="AD1070" s="372"/>
      <c r="AE1070" s="485"/>
      <c r="AF1070" s="373" t="str">
        <f t="shared" si="280"/>
        <v/>
      </c>
      <c r="AG1070" s="373" t="str">
        <f t="shared" si="281"/>
        <v/>
      </c>
      <c r="AH1070" s="374" t="str">
        <f t="shared" si="282"/>
        <v/>
      </c>
      <c r="AI1070" s="375" t="str">
        <f t="shared" si="283"/>
        <v/>
      </c>
      <c r="AJ1070" s="375" t="str">
        <f t="shared" si="284"/>
        <v/>
      </c>
      <c r="AK1070" s="375" t="str">
        <f t="shared" si="285"/>
        <v/>
      </c>
      <c r="AL1070" s="375" t="str">
        <f t="shared" si="286"/>
        <v/>
      </c>
      <c r="AM1070" s="375" t="str">
        <f t="shared" si="287"/>
        <v/>
      </c>
      <c r="AN1070" s="376" t="str">
        <f>IF(AF1070="","",IF(OR(AH1070="",AH1070="-"),"－",IF(OR(AM1070=8,AM1070=9),"",IF(OR(AJ1070=3,AJ1070=4,AJ1070=5,AJ1070=6),VLOOKUP(AH1070,INDEX((係数_バス貨物_ガソリン,係数_バス貨物_CNG,係数_バス貨物_軽油,係数_バス貨物_メタノール,係数_バス貨物_LPG),MATCH(AL1070,【参考】排出ガスレベル!$AI$4:$AI$671,1),1,AR1070):INDEX((係数_バス貨物_ガソリン,係数_バス貨物_CNG,係数_バス貨物_軽油,係数_バス貨物_メタノール,係数_バス貨物_LPG),MATCH(AL1070+1,【参考】排出ガスレベル!$AI$4:$AI$671,1)-1,5,AR1070),2,FALSE),IF(OR(AJ1070=1,AJ1070=2),VLOOKUP(AH1070,INDEX((係数_乗用_ガソリン,係数_乗用_CNG,係数_乗用_軽油,係数_乗用_メタノール,係数_乗用_LPG),1,1,AR1070):INDEX((係数_乗用_ガソリン,係数_乗用_CNG,係数_乗用_軽油,係数_乗用_メタノール,係数_乗用_LPG),125,5,AR1070),2,FALSE))))))</f>
        <v/>
      </c>
      <c r="AO1070" s="376" t="str">
        <f>IF(T1070="","",IF(OR(AH1070="",AH1070="-"),"－",IF(OR(AM1070=8,AM1070=9),"",IF(OR(AJ1070=3,AJ1070=4,AJ1070=5,AJ1070=6),VLOOKUP(AH1070,INDEX((係数_バス貨物_ガソリン,係数_バス貨物_CNG,係数_バス貨物_軽油,係数_バス貨物_メタノール,係数_バス貨物_LPG),MATCH(AL1070,【参考】排出ガスレベル!$AI$4:$AI$671,1),1,AR1070):INDEX((係数_バス貨物_ガソリン,係数_バス貨物_CNG,係数_バス貨物_軽油,係数_バス貨物_メタノール,係数_バス貨物_LPG),MATCH(AL1070+1,【参考】排出ガスレベル!$AI$4:$AI$671,1)-1,5,AR1070),3,FALSE),IF(OR(AJ1070=1,AJ1070=2),VLOOKUP(AH1070,INDEX((係数_乗用_ガソリン,係数_乗用_CNG,係数_乗用_軽油,係数_乗用_メタノール,係数_乗用_LPG),1,1,AR1070):INDEX((係数_乗用_ガソリン,係数_乗用_CNG,係数_乗用_軽油,係数_乗用_メタノール,係数_乗用_LPG),125,5,AR1070),3,FALSE))))))</f>
        <v/>
      </c>
      <c r="AP1070" s="375" t="str">
        <f t="shared" si="288"/>
        <v/>
      </c>
      <c r="AQ1070" s="444" t="str">
        <f t="shared" si="289"/>
        <v/>
      </c>
      <c r="AR1070" s="375" t="str">
        <f t="shared" si="290"/>
        <v/>
      </c>
      <c r="AS1070" s="377" t="str">
        <f t="shared" si="291"/>
        <v/>
      </c>
      <c r="AT1070" s="378" t="str">
        <f t="shared" si="292"/>
        <v/>
      </c>
      <c r="AX1070" s="625" t="b">
        <f t="shared" si="293"/>
        <v>0</v>
      </c>
      <c r="AY1070" s="7" t="str">
        <f t="shared" si="294"/>
        <v>FALSEFALSEFALSE</v>
      </c>
      <c r="AZ1070" s="626">
        <f t="shared" ref="AZ1070:AZ1133" si="296">AB1070</f>
        <v>0</v>
      </c>
      <c r="BA1070" s="627" t="str">
        <f t="shared" si="295"/>
        <v/>
      </c>
      <c r="BB1070" s="627">
        <f t="shared" ref="BB1070:BB1133" si="297">LEN(Y1070)</f>
        <v>0</v>
      </c>
    </row>
    <row r="1071" spans="1:54">
      <c r="A1071" s="381">
        <v>1014</v>
      </c>
      <c r="B1071" s="117"/>
      <c r="C1071" s="288"/>
      <c r="D1071" s="289"/>
      <c r="E1071" s="289"/>
      <c r="F1071" s="290"/>
      <c r="G1071" s="292"/>
      <c r="H1071" s="116"/>
      <c r="I1071" s="292"/>
      <c r="J1071" s="116"/>
      <c r="K1071" s="370"/>
      <c r="L1071" s="370"/>
      <c r="M1071" s="370"/>
      <c r="N1071" s="371"/>
      <c r="O1071" s="371"/>
      <c r="P1071" s="371"/>
      <c r="Q1071" s="371"/>
      <c r="R1071" s="371"/>
      <c r="S1071" s="371"/>
      <c r="T1071" s="443"/>
      <c r="U1071" s="539"/>
      <c r="V1071" s="117"/>
      <c r="W1071" s="118"/>
      <c r="X1071" s="119"/>
      <c r="Y1071" s="120"/>
      <c r="Z1071" s="122"/>
      <c r="AA1071" s="121"/>
      <c r="AB1071" s="443"/>
      <c r="AC1071" s="734"/>
      <c r="AD1071" s="372"/>
      <c r="AE1071" s="485"/>
      <c r="AF1071" s="373" t="str">
        <f t="shared" si="280"/>
        <v/>
      </c>
      <c r="AG1071" s="373" t="str">
        <f t="shared" si="281"/>
        <v/>
      </c>
      <c r="AH1071" s="374" t="str">
        <f t="shared" si="282"/>
        <v/>
      </c>
      <c r="AI1071" s="375" t="str">
        <f t="shared" si="283"/>
        <v/>
      </c>
      <c r="AJ1071" s="375" t="str">
        <f t="shared" si="284"/>
        <v/>
      </c>
      <c r="AK1071" s="375" t="str">
        <f t="shared" si="285"/>
        <v/>
      </c>
      <c r="AL1071" s="375" t="str">
        <f t="shared" si="286"/>
        <v/>
      </c>
      <c r="AM1071" s="375" t="str">
        <f t="shared" si="287"/>
        <v/>
      </c>
      <c r="AN1071" s="376" t="str">
        <f>IF(AF1071="","",IF(OR(AH1071="",AH1071="-"),"－",IF(OR(AM1071=8,AM1071=9),"",IF(OR(AJ1071=3,AJ1071=4,AJ1071=5,AJ1071=6),VLOOKUP(AH1071,INDEX((係数_バス貨物_ガソリン,係数_バス貨物_CNG,係数_バス貨物_軽油,係数_バス貨物_メタノール,係数_バス貨物_LPG),MATCH(AL1071,【参考】排出ガスレベル!$AI$4:$AI$671,1),1,AR1071):INDEX((係数_バス貨物_ガソリン,係数_バス貨物_CNG,係数_バス貨物_軽油,係数_バス貨物_メタノール,係数_バス貨物_LPG),MATCH(AL1071+1,【参考】排出ガスレベル!$AI$4:$AI$671,1)-1,5,AR1071),2,FALSE),IF(OR(AJ1071=1,AJ1071=2),VLOOKUP(AH1071,INDEX((係数_乗用_ガソリン,係数_乗用_CNG,係数_乗用_軽油,係数_乗用_メタノール,係数_乗用_LPG),1,1,AR1071):INDEX((係数_乗用_ガソリン,係数_乗用_CNG,係数_乗用_軽油,係数_乗用_メタノール,係数_乗用_LPG),125,5,AR1071),2,FALSE))))))</f>
        <v/>
      </c>
      <c r="AO1071" s="376" t="str">
        <f>IF(T1071="","",IF(OR(AH1071="",AH1071="-"),"－",IF(OR(AM1071=8,AM1071=9),"",IF(OR(AJ1071=3,AJ1071=4,AJ1071=5,AJ1071=6),VLOOKUP(AH1071,INDEX((係数_バス貨物_ガソリン,係数_バス貨物_CNG,係数_バス貨物_軽油,係数_バス貨物_メタノール,係数_バス貨物_LPG),MATCH(AL1071,【参考】排出ガスレベル!$AI$4:$AI$671,1),1,AR1071):INDEX((係数_バス貨物_ガソリン,係数_バス貨物_CNG,係数_バス貨物_軽油,係数_バス貨物_メタノール,係数_バス貨物_LPG),MATCH(AL1071+1,【参考】排出ガスレベル!$AI$4:$AI$671,1)-1,5,AR1071),3,FALSE),IF(OR(AJ1071=1,AJ1071=2),VLOOKUP(AH1071,INDEX((係数_乗用_ガソリン,係数_乗用_CNG,係数_乗用_軽油,係数_乗用_メタノール,係数_乗用_LPG),1,1,AR1071):INDEX((係数_乗用_ガソリン,係数_乗用_CNG,係数_乗用_軽油,係数_乗用_メタノール,係数_乗用_LPG),125,5,AR1071),3,FALSE))))))</f>
        <v/>
      </c>
      <c r="AP1071" s="375" t="str">
        <f t="shared" si="288"/>
        <v/>
      </c>
      <c r="AQ1071" s="444" t="str">
        <f t="shared" si="289"/>
        <v/>
      </c>
      <c r="AR1071" s="375" t="str">
        <f t="shared" si="290"/>
        <v/>
      </c>
      <c r="AS1071" s="377" t="str">
        <f t="shared" si="291"/>
        <v/>
      </c>
      <c r="AT1071" s="378" t="str">
        <f t="shared" si="292"/>
        <v/>
      </c>
      <c r="AX1071" s="625" t="b">
        <f t="shared" si="293"/>
        <v>0</v>
      </c>
      <c r="AY1071" s="7" t="str">
        <f t="shared" si="294"/>
        <v>FALSEFALSEFALSE</v>
      </c>
      <c r="AZ1071" s="626">
        <f t="shared" si="296"/>
        <v>0</v>
      </c>
      <c r="BA1071" s="627" t="str">
        <f t="shared" si="295"/>
        <v/>
      </c>
      <c r="BB1071" s="627">
        <f t="shared" si="297"/>
        <v>0</v>
      </c>
    </row>
    <row r="1072" spans="1:54">
      <c r="A1072" s="381">
        <v>1015</v>
      </c>
      <c r="B1072" s="117"/>
      <c r="C1072" s="288"/>
      <c r="D1072" s="289"/>
      <c r="E1072" s="289"/>
      <c r="F1072" s="290"/>
      <c r="G1072" s="292"/>
      <c r="H1072" s="116"/>
      <c r="I1072" s="292"/>
      <c r="J1072" s="116"/>
      <c r="K1072" s="370"/>
      <c r="L1072" s="370"/>
      <c r="M1072" s="370"/>
      <c r="N1072" s="371"/>
      <c r="O1072" s="371"/>
      <c r="P1072" s="371"/>
      <c r="Q1072" s="371"/>
      <c r="R1072" s="371"/>
      <c r="S1072" s="371"/>
      <c r="T1072" s="443"/>
      <c r="U1072" s="539"/>
      <c r="V1072" s="117"/>
      <c r="W1072" s="118"/>
      <c r="X1072" s="119"/>
      <c r="Y1072" s="120"/>
      <c r="Z1072" s="122"/>
      <c r="AA1072" s="121"/>
      <c r="AB1072" s="443"/>
      <c r="AC1072" s="734"/>
      <c r="AD1072" s="372"/>
      <c r="AE1072" s="485"/>
      <c r="AF1072" s="373" t="str">
        <f t="shared" si="280"/>
        <v/>
      </c>
      <c r="AG1072" s="373" t="str">
        <f t="shared" si="281"/>
        <v/>
      </c>
      <c r="AH1072" s="374" t="str">
        <f t="shared" si="282"/>
        <v/>
      </c>
      <c r="AI1072" s="375" t="str">
        <f t="shared" si="283"/>
        <v/>
      </c>
      <c r="AJ1072" s="375" t="str">
        <f t="shared" si="284"/>
        <v/>
      </c>
      <c r="AK1072" s="375" t="str">
        <f t="shared" si="285"/>
        <v/>
      </c>
      <c r="AL1072" s="375" t="str">
        <f t="shared" si="286"/>
        <v/>
      </c>
      <c r="AM1072" s="375" t="str">
        <f t="shared" si="287"/>
        <v/>
      </c>
      <c r="AN1072" s="376" t="str">
        <f>IF(AF1072="","",IF(OR(AH1072="",AH1072="-"),"－",IF(OR(AM1072=8,AM1072=9),"",IF(OR(AJ1072=3,AJ1072=4,AJ1072=5,AJ1072=6),VLOOKUP(AH1072,INDEX((係数_バス貨物_ガソリン,係数_バス貨物_CNG,係数_バス貨物_軽油,係数_バス貨物_メタノール,係数_バス貨物_LPG),MATCH(AL1072,【参考】排出ガスレベル!$AI$4:$AI$671,1),1,AR1072):INDEX((係数_バス貨物_ガソリン,係数_バス貨物_CNG,係数_バス貨物_軽油,係数_バス貨物_メタノール,係数_バス貨物_LPG),MATCH(AL1072+1,【参考】排出ガスレベル!$AI$4:$AI$671,1)-1,5,AR1072),2,FALSE),IF(OR(AJ1072=1,AJ1072=2),VLOOKUP(AH1072,INDEX((係数_乗用_ガソリン,係数_乗用_CNG,係数_乗用_軽油,係数_乗用_メタノール,係数_乗用_LPG),1,1,AR1072):INDEX((係数_乗用_ガソリン,係数_乗用_CNG,係数_乗用_軽油,係数_乗用_メタノール,係数_乗用_LPG),125,5,AR1072),2,FALSE))))))</f>
        <v/>
      </c>
      <c r="AO1072" s="376" t="str">
        <f>IF(T1072="","",IF(OR(AH1072="",AH1072="-"),"－",IF(OR(AM1072=8,AM1072=9),"",IF(OR(AJ1072=3,AJ1072=4,AJ1072=5,AJ1072=6),VLOOKUP(AH1072,INDEX((係数_バス貨物_ガソリン,係数_バス貨物_CNG,係数_バス貨物_軽油,係数_バス貨物_メタノール,係数_バス貨物_LPG),MATCH(AL1072,【参考】排出ガスレベル!$AI$4:$AI$671,1),1,AR1072):INDEX((係数_バス貨物_ガソリン,係数_バス貨物_CNG,係数_バス貨物_軽油,係数_バス貨物_メタノール,係数_バス貨物_LPG),MATCH(AL1072+1,【参考】排出ガスレベル!$AI$4:$AI$671,1)-1,5,AR1072),3,FALSE),IF(OR(AJ1072=1,AJ1072=2),VLOOKUP(AH1072,INDEX((係数_乗用_ガソリン,係数_乗用_CNG,係数_乗用_軽油,係数_乗用_メタノール,係数_乗用_LPG),1,1,AR1072):INDEX((係数_乗用_ガソリン,係数_乗用_CNG,係数_乗用_軽油,係数_乗用_メタノール,係数_乗用_LPG),125,5,AR1072),3,FALSE))))))</f>
        <v/>
      </c>
      <c r="AP1072" s="375" t="str">
        <f t="shared" si="288"/>
        <v/>
      </c>
      <c r="AQ1072" s="444" t="str">
        <f t="shared" si="289"/>
        <v/>
      </c>
      <c r="AR1072" s="375" t="str">
        <f t="shared" si="290"/>
        <v/>
      </c>
      <c r="AS1072" s="377" t="str">
        <f t="shared" si="291"/>
        <v/>
      </c>
      <c r="AT1072" s="378" t="str">
        <f t="shared" si="292"/>
        <v/>
      </c>
      <c r="AX1072" s="625" t="b">
        <f t="shared" si="293"/>
        <v>0</v>
      </c>
      <c r="AY1072" s="7" t="str">
        <f t="shared" si="294"/>
        <v>FALSEFALSEFALSE</v>
      </c>
      <c r="AZ1072" s="626">
        <f t="shared" si="296"/>
        <v>0</v>
      </c>
      <c r="BA1072" s="627" t="str">
        <f t="shared" si="295"/>
        <v/>
      </c>
      <c r="BB1072" s="627">
        <f t="shared" si="297"/>
        <v>0</v>
      </c>
    </row>
    <row r="1073" spans="1:54">
      <c r="A1073" s="381">
        <v>1016</v>
      </c>
      <c r="B1073" s="117"/>
      <c r="C1073" s="288"/>
      <c r="D1073" s="289"/>
      <c r="E1073" s="289"/>
      <c r="F1073" s="290"/>
      <c r="G1073" s="292"/>
      <c r="H1073" s="116"/>
      <c r="I1073" s="292"/>
      <c r="J1073" s="116"/>
      <c r="K1073" s="370"/>
      <c r="L1073" s="370"/>
      <c r="M1073" s="370"/>
      <c r="N1073" s="371"/>
      <c r="O1073" s="371"/>
      <c r="P1073" s="371"/>
      <c r="Q1073" s="371"/>
      <c r="R1073" s="371"/>
      <c r="S1073" s="371"/>
      <c r="T1073" s="443"/>
      <c r="U1073" s="539"/>
      <c r="V1073" s="117"/>
      <c r="W1073" s="118"/>
      <c r="X1073" s="119"/>
      <c r="Y1073" s="120"/>
      <c r="Z1073" s="122"/>
      <c r="AA1073" s="121"/>
      <c r="AB1073" s="443"/>
      <c r="AC1073" s="734"/>
      <c r="AD1073" s="372"/>
      <c r="AE1073" s="485"/>
      <c r="AF1073" s="373" t="str">
        <f t="shared" si="280"/>
        <v/>
      </c>
      <c r="AG1073" s="373" t="str">
        <f t="shared" si="281"/>
        <v/>
      </c>
      <c r="AH1073" s="374" t="str">
        <f t="shared" si="282"/>
        <v/>
      </c>
      <c r="AI1073" s="375" t="str">
        <f t="shared" si="283"/>
        <v/>
      </c>
      <c r="AJ1073" s="375" t="str">
        <f t="shared" si="284"/>
        <v/>
      </c>
      <c r="AK1073" s="375" t="str">
        <f t="shared" si="285"/>
        <v/>
      </c>
      <c r="AL1073" s="375" t="str">
        <f t="shared" si="286"/>
        <v/>
      </c>
      <c r="AM1073" s="375" t="str">
        <f t="shared" si="287"/>
        <v/>
      </c>
      <c r="AN1073" s="376" t="str">
        <f>IF(AF1073="","",IF(OR(AH1073="",AH1073="-"),"－",IF(OR(AM1073=8,AM1073=9),"",IF(OR(AJ1073=3,AJ1073=4,AJ1073=5,AJ1073=6),VLOOKUP(AH1073,INDEX((係数_バス貨物_ガソリン,係数_バス貨物_CNG,係数_バス貨物_軽油,係数_バス貨物_メタノール,係数_バス貨物_LPG),MATCH(AL1073,【参考】排出ガスレベル!$AI$4:$AI$671,1),1,AR1073):INDEX((係数_バス貨物_ガソリン,係数_バス貨物_CNG,係数_バス貨物_軽油,係数_バス貨物_メタノール,係数_バス貨物_LPG),MATCH(AL1073+1,【参考】排出ガスレベル!$AI$4:$AI$671,1)-1,5,AR1073),2,FALSE),IF(OR(AJ1073=1,AJ1073=2),VLOOKUP(AH1073,INDEX((係数_乗用_ガソリン,係数_乗用_CNG,係数_乗用_軽油,係数_乗用_メタノール,係数_乗用_LPG),1,1,AR1073):INDEX((係数_乗用_ガソリン,係数_乗用_CNG,係数_乗用_軽油,係数_乗用_メタノール,係数_乗用_LPG),125,5,AR1073),2,FALSE))))))</f>
        <v/>
      </c>
      <c r="AO1073" s="376" t="str">
        <f>IF(T1073="","",IF(OR(AH1073="",AH1073="-"),"－",IF(OR(AM1073=8,AM1073=9),"",IF(OR(AJ1073=3,AJ1073=4,AJ1073=5,AJ1073=6),VLOOKUP(AH1073,INDEX((係数_バス貨物_ガソリン,係数_バス貨物_CNG,係数_バス貨物_軽油,係数_バス貨物_メタノール,係数_バス貨物_LPG),MATCH(AL1073,【参考】排出ガスレベル!$AI$4:$AI$671,1),1,AR1073):INDEX((係数_バス貨物_ガソリン,係数_バス貨物_CNG,係数_バス貨物_軽油,係数_バス貨物_メタノール,係数_バス貨物_LPG),MATCH(AL1073+1,【参考】排出ガスレベル!$AI$4:$AI$671,1)-1,5,AR1073),3,FALSE),IF(OR(AJ1073=1,AJ1073=2),VLOOKUP(AH1073,INDEX((係数_乗用_ガソリン,係数_乗用_CNG,係数_乗用_軽油,係数_乗用_メタノール,係数_乗用_LPG),1,1,AR1073):INDEX((係数_乗用_ガソリン,係数_乗用_CNG,係数_乗用_軽油,係数_乗用_メタノール,係数_乗用_LPG),125,5,AR1073),3,FALSE))))))</f>
        <v/>
      </c>
      <c r="AP1073" s="375" t="str">
        <f t="shared" si="288"/>
        <v/>
      </c>
      <c r="AQ1073" s="444" t="str">
        <f t="shared" si="289"/>
        <v/>
      </c>
      <c r="AR1073" s="375" t="str">
        <f t="shared" si="290"/>
        <v/>
      </c>
      <c r="AS1073" s="377" t="str">
        <f t="shared" si="291"/>
        <v/>
      </c>
      <c r="AT1073" s="378" t="str">
        <f t="shared" si="292"/>
        <v/>
      </c>
      <c r="AX1073" s="625" t="b">
        <f t="shared" si="293"/>
        <v>0</v>
      </c>
      <c r="AY1073" s="7" t="str">
        <f t="shared" si="294"/>
        <v>FALSEFALSEFALSE</v>
      </c>
      <c r="AZ1073" s="626">
        <f t="shared" si="296"/>
        <v>0</v>
      </c>
      <c r="BA1073" s="627" t="str">
        <f t="shared" si="295"/>
        <v/>
      </c>
      <c r="BB1073" s="627">
        <f t="shared" si="297"/>
        <v>0</v>
      </c>
    </row>
    <row r="1074" spans="1:54">
      <c r="A1074" s="381">
        <v>1017</v>
      </c>
      <c r="B1074" s="117"/>
      <c r="C1074" s="288"/>
      <c r="D1074" s="289"/>
      <c r="E1074" s="289"/>
      <c r="F1074" s="290"/>
      <c r="G1074" s="292"/>
      <c r="H1074" s="116"/>
      <c r="I1074" s="292"/>
      <c r="J1074" s="116"/>
      <c r="K1074" s="370"/>
      <c r="L1074" s="370"/>
      <c r="M1074" s="370"/>
      <c r="N1074" s="371"/>
      <c r="O1074" s="371"/>
      <c r="P1074" s="371"/>
      <c r="Q1074" s="371"/>
      <c r="R1074" s="371"/>
      <c r="S1074" s="371"/>
      <c r="T1074" s="443"/>
      <c r="U1074" s="539"/>
      <c r="V1074" s="117"/>
      <c r="W1074" s="118"/>
      <c r="X1074" s="119"/>
      <c r="Y1074" s="120"/>
      <c r="Z1074" s="122"/>
      <c r="AA1074" s="121"/>
      <c r="AB1074" s="443"/>
      <c r="AC1074" s="734"/>
      <c r="AD1074" s="372"/>
      <c r="AE1074" s="485"/>
      <c r="AF1074" s="373" t="str">
        <f t="shared" si="280"/>
        <v/>
      </c>
      <c r="AG1074" s="373" t="str">
        <f t="shared" si="281"/>
        <v/>
      </c>
      <c r="AH1074" s="374" t="str">
        <f t="shared" si="282"/>
        <v/>
      </c>
      <c r="AI1074" s="375" t="str">
        <f t="shared" si="283"/>
        <v/>
      </c>
      <c r="AJ1074" s="375" t="str">
        <f t="shared" si="284"/>
        <v/>
      </c>
      <c r="AK1074" s="375" t="str">
        <f t="shared" si="285"/>
        <v/>
      </c>
      <c r="AL1074" s="375" t="str">
        <f t="shared" si="286"/>
        <v/>
      </c>
      <c r="AM1074" s="375" t="str">
        <f t="shared" si="287"/>
        <v/>
      </c>
      <c r="AN1074" s="376" t="str">
        <f>IF(AF1074="","",IF(OR(AH1074="",AH1074="-"),"－",IF(OR(AM1074=8,AM1074=9),"",IF(OR(AJ1074=3,AJ1074=4,AJ1074=5,AJ1074=6),VLOOKUP(AH1074,INDEX((係数_バス貨物_ガソリン,係数_バス貨物_CNG,係数_バス貨物_軽油,係数_バス貨物_メタノール,係数_バス貨物_LPG),MATCH(AL1074,【参考】排出ガスレベル!$AI$4:$AI$671,1),1,AR1074):INDEX((係数_バス貨物_ガソリン,係数_バス貨物_CNG,係数_バス貨物_軽油,係数_バス貨物_メタノール,係数_バス貨物_LPG),MATCH(AL1074+1,【参考】排出ガスレベル!$AI$4:$AI$671,1)-1,5,AR1074),2,FALSE),IF(OR(AJ1074=1,AJ1074=2),VLOOKUP(AH1074,INDEX((係数_乗用_ガソリン,係数_乗用_CNG,係数_乗用_軽油,係数_乗用_メタノール,係数_乗用_LPG),1,1,AR1074):INDEX((係数_乗用_ガソリン,係数_乗用_CNG,係数_乗用_軽油,係数_乗用_メタノール,係数_乗用_LPG),125,5,AR1074),2,FALSE))))))</f>
        <v/>
      </c>
      <c r="AO1074" s="376" t="str">
        <f>IF(T1074="","",IF(OR(AH1074="",AH1074="-"),"－",IF(OR(AM1074=8,AM1074=9),"",IF(OR(AJ1074=3,AJ1074=4,AJ1074=5,AJ1074=6),VLOOKUP(AH1074,INDEX((係数_バス貨物_ガソリン,係数_バス貨物_CNG,係数_バス貨物_軽油,係数_バス貨物_メタノール,係数_バス貨物_LPG),MATCH(AL1074,【参考】排出ガスレベル!$AI$4:$AI$671,1),1,AR1074):INDEX((係数_バス貨物_ガソリン,係数_バス貨物_CNG,係数_バス貨物_軽油,係数_バス貨物_メタノール,係数_バス貨物_LPG),MATCH(AL1074+1,【参考】排出ガスレベル!$AI$4:$AI$671,1)-1,5,AR1074),3,FALSE),IF(OR(AJ1074=1,AJ1074=2),VLOOKUP(AH1074,INDEX((係数_乗用_ガソリン,係数_乗用_CNG,係数_乗用_軽油,係数_乗用_メタノール,係数_乗用_LPG),1,1,AR1074):INDEX((係数_乗用_ガソリン,係数_乗用_CNG,係数_乗用_軽油,係数_乗用_メタノール,係数_乗用_LPG),125,5,AR1074),3,FALSE))))))</f>
        <v/>
      </c>
      <c r="AP1074" s="375" t="str">
        <f t="shared" si="288"/>
        <v/>
      </c>
      <c r="AQ1074" s="444" t="str">
        <f t="shared" si="289"/>
        <v/>
      </c>
      <c r="AR1074" s="375" t="str">
        <f t="shared" si="290"/>
        <v/>
      </c>
      <c r="AS1074" s="377" t="str">
        <f t="shared" si="291"/>
        <v/>
      </c>
      <c r="AT1074" s="378" t="str">
        <f t="shared" si="292"/>
        <v/>
      </c>
      <c r="AX1074" s="625" t="b">
        <f t="shared" si="293"/>
        <v>0</v>
      </c>
      <c r="AY1074" s="7" t="str">
        <f t="shared" si="294"/>
        <v>FALSEFALSEFALSE</v>
      </c>
      <c r="AZ1074" s="626">
        <f t="shared" si="296"/>
        <v>0</v>
      </c>
      <c r="BA1074" s="627" t="str">
        <f t="shared" si="295"/>
        <v/>
      </c>
      <c r="BB1074" s="627">
        <f t="shared" si="297"/>
        <v>0</v>
      </c>
    </row>
    <row r="1075" spans="1:54">
      <c r="A1075" s="381">
        <v>1018</v>
      </c>
      <c r="B1075" s="117"/>
      <c r="C1075" s="288"/>
      <c r="D1075" s="289"/>
      <c r="E1075" s="289"/>
      <c r="F1075" s="290"/>
      <c r="G1075" s="292"/>
      <c r="H1075" s="116"/>
      <c r="I1075" s="292"/>
      <c r="J1075" s="116"/>
      <c r="K1075" s="370"/>
      <c r="L1075" s="370"/>
      <c r="M1075" s="370"/>
      <c r="N1075" s="371"/>
      <c r="O1075" s="371"/>
      <c r="P1075" s="371"/>
      <c r="Q1075" s="371"/>
      <c r="R1075" s="371"/>
      <c r="S1075" s="371"/>
      <c r="T1075" s="443"/>
      <c r="U1075" s="539"/>
      <c r="V1075" s="117"/>
      <c r="W1075" s="118"/>
      <c r="X1075" s="119"/>
      <c r="Y1075" s="120"/>
      <c r="Z1075" s="122"/>
      <c r="AA1075" s="121"/>
      <c r="AB1075" s="443"/>
      <c r="AC1075" s="734"/>
      <c r="AD1075" s="372"/>
      <c r="AE1075" s="485"/>
      <c r="AF1075" s="373" t="str">
        <f t="shared" si="280"/>
        <v/>
      </c>
      <c r="AG1075" s="373" t="str">
        <f t="shared" si="281"/>
        <v/>
      </c>
      <c r="AH1075" s="374" t="str">
        <f t="shared" si="282"/>
        <v/>
      </c>
      <c r="AI1075" s="375" t="str">
        <f t="shared" si="283"/>
        <v/>
      </c>
      <c r="AJ1075" s="375" t="str">
        <f t="shared" si="284"/>
        <v/>
      </c>
      <c r="AK1075" s="375" t="str">
        <f t="shared" si="285"/>
        <v/>
      </c>
      <c r="AL1075" s="375" t="str">
        <f t="shared" si="286"/>
        <v/>
      </c>
      <c r="AM1075" s="375" t="str">
        <f t="shared" si="287"/>
        <v/>
      </c>
      <c r="AN1075" s="376" t="str">
        <f>IF(AF1075="","",IF(OR(AH1075="",AH1075="-"),"－",IF(OR(AM1075=8,AM1075=9),"",IF(OR(AJ1075=3,AJ1075=4,AJ1075=5,AJ1075=6),VLOOKUP(AH1075,INDEX((係数_バス貨物_ガソリン,係数_バス貨物_CNG,係数_バス貨物_軽油,係数_バス貨物_メタノール,係数_バス貨物_LPG),MATCH(AL1075,【参考】排出ガスレベル!$AI$4:$AI$671,1),1,AR1075):INDEX((係数_バス貨物_ガソリン,係数_バス貨物_CNG,係数_バス貨物_軽油,係数_バス貨物_メタノール,係数_バス貨物_LPG),MATCH(AL1075+1,【参考】排出ガスレベル!$AI$4:$AI$671,1)-1,5,AR1075),2,FALSE),IF(OR(AJ1075=1,AJ1075=2),VLOOKUP(AH1075,INDEX((係数_乗用_ガソリン,係数_乗用_CNG,係数_乗用_軽油,係数_乗用_メタノール,係数_乗用_LPG),1,1,AR1075):INDEX((係数_乗用_ガソリン,係数_乗用_CNG,係数_乗用_軽油,係数_乗用_メタノール,係数_乗用_LPG),125,5,AR1075),2,FALSE))))))</f>
        <v/>
      </c>
      <c r="AO1075" s="376" t="str">
        <f>IF(T1075="","",IF(OR(AH1075="",AH1075="-"),"－",IF(OR(AM1075=8,AM1075=9),"",IF(OR(AJ1075=3,AJ1075=4,AJ1075=5,AJ1075=6),VLOOKUP(AH1075,INDEX((係数_バス貨物_ガソリン,係数_バス貨物_CNG,係数_バス貨物_軽油,係数_バス貨物_メタノール,係数_バス貨物_LPG),MATCH(AL1075,【参考】排出ガスレベル!$AI$4:$AI$671,1),1,AR1075):INDEX((係数_バス貨物_ガソリン,係数_バス貨物_CNG,係数_バス貨物_軽油,係数_バス貨物_メタノール,係数_バス貨物_LPG),MATCH(AL1075+1,【参考】排出ガスレベル!$AI$4:$AI$671,1)-1,5,AR1075),3,FALSE),IF(OR(AJ1075=1,AJ1075=2),VLOOKUP(AH1075,INDEX((係数_乗用_ガソリン,係数_乗用_CNG,係数_乗用_軽油,係数_乗用_メタノール,係数_乗用_LPG),1,1,AR1075):INDEX((係数_乗用_ガソリン,係数_乗用_CNG,係数_乗用_軽油,係数_乗用_メタノール,係数_乗用_LPG),125,5,AR1075),3,FALSE))))))</f>
        <v/>
      </c>
      <c r="AP1075" s="375" t="str">
        <f t="shared" si="288"/>
        <v/>
      </c>
      <c r="AQ1075" s="444" t="str">
        <f t="shared" si="289"/>
        <v/>
      </c>
      <c r="AR1075" s="375" t="str">
        <f t="shared" si="290"/>
        <v/>
      </c>
      <c r="AS1075" s="377" t="str">
        <f t="shared" si="291"/>
        <v/>
      </c>
      <c r="AT1075" s="378" t="str">
        <f t="shared" si="292"/>
        <v/>
      </c>
      <c r="AX1075" s="625" t="b">
        <f t="shared" si="293"/>
        <v>0</v>
      </c>
      <c r="AY1075" s="7" t="str">
        <f t="shared" si="294"/>
        <v>FALSEFALSEFALSE</v>
      </c>
      <c r="AZ1075" s="626">
        <f t="shared" si="296"/>
        <v>0</v>
      </c>
      <c r="BA1075" s="627" t="str">
        <f t="shared" si="295"/>
        <v/>
      </c>
      <c r="BB1075" s="627">
        <f t="shared" si="297"/>
        <v>0</v>
      </c>
    </row>
    <row r="1076" spans="1:54">
      <c r="A1076" s="381">
        <v>1019</v>
      </c>
      <c r="B1076" s="117"/>
      <c r="C1076" s="288"/>
      <c r="D1076" s="289"/>
      <c r="E1076" s="289"/>
      <c r="F1076" s="290"/>
      <c r="G1076" s="292"/>
      <c r="H1076" s="116"/>
      <c r="I1076" s="292"/>
      <c r="J1076" s="116"/>
      <c r="K1076" s="370"/>
      <c r="L1076" s="370"/>
      <c r="M1076" s="370"/>
      <c r="N1076" s="371"/>
      <c r="O1076" s="371"/>
      <c r="P1076" s="371"/>
      <c r="Q1076" s="371"/>
      <c r="R1076" s="371"/>
      <c r="S1076" s="371"/>
      <c r="T1076" s="443"/>
      <c r="U1076" s="539"/>
      <c r="V1076" s="117"/>
      <c r="W1076" s="118"/>
      <c r="X1076" s="119"/>
      <c r="Y1076" s="120"/>
      <c r="Z1076" s="122"/>
      <c r="AA1076" s="121"/>
      <c r="AB1076" s="443"/>
      <c r="AC1076" s="734"/>
      <c r="AD1076" s="372"/>
      <c r="AE1076" s="485"/>
      <c r="AF1076" s="373" t="str">
        <f t="shared" si="280"/>
        <v/>
      </c>
      <c r="AG1076" s="373" t="str">
        <f t="shared" si="281"/>
        <v/>
      </c>
      <c r="AH1076" s="374" t="str">
        <f t="shared" si="282"/>
        <v/>
      </c>
      <c r="AI1076" s="375" t="str">
        <f t="shared" si="283"/>
        <v/>
      </c>
      <c r="AJ1076" s="375" t="str">
        <f t="shared" si="284"/>
        <v/>
      </c>
      <c r="AK1076" s="375" t="str">
        <f t="shared" si="285"/>
        <v/>
      </c>
      <c r="AL1076" s="375" t="str">
        <f t="shared" si="286"/>
        <v/>
      </c>
      <c r="AM1076" s="375" t="str">
        <f t="shared" si="287"/>
        <v/>
      </c>
      <c r="AN1076" s="376" t="str">
        <f>IF(AF1076="","",IF(OR(AH1076="",AH1076="-"),"－",IF(OR(AM1076=8,AM1076=9),"",IF(OR(AJ1076=3,AJ1076=4,AJ1076=5,AJ1076=6),VLOOKUP(AH1076,INDEX((係数_バス貨物_ガソリン,係数_バス貨物_CNG,係数_バス貨物_軽油,係数_バス貨物_メタノール,係数_バス貨物_LPG),MATCH(AL1076,【参考】排出ガスレベル!$AI$4:$AI$671,1),1,AR1076):INDEX((係数_バス貨物_ガソリン,係数_バス貨物_CNG,係数_バス貨物_軽油,係数_バス貨物_メタノール,係数_バス貨物_LPG),MATCH(AL1076+1,【参考】排出ガスレベル!$AI$4:$AI$671,1)-1,5,AR1076),2,FALSE),IF(OR(AJ1076=1,AJ1076=2),VLOOKUP(AH1076,INDEX((係数_乗用_ガソリン,係数_乗用_CNG,係数_乗用_軽油,係数_乗用_メタノール,係数_乗用_LPG),1,1,AR1076):INDEX((係数_乗用_ガソリン,係数_乗用_CNG,係数_乗用_軽油,係数_乗用_メタノール,係数_乗用_LPG),125,5,AR1076),2,FALSE))))))</f>
        <v/>
      </c>
      <c r="AO1076" s="376" t="str">
        <f>IF(T1076="","",IF(OR(AH1076="",AH1076="-"),"－",IF(OR(AM1076=8,AM1076=9),"",IF(OR(AJ1076=3,AJ1076=4,AJ1076=5,AJ1076=6),VLOOKUP(AH1076,INDEX((係数_バス貨物_ガソリン,係数_バス貨物_CNG,係数_バス貨物_軽油,係数_バス貨物_メタノール,係数_バス貨物_LPG),MATCH(AL1076,【参考】排出ガスレベル!$AI$4:$AI$671,1),1,AR1076):INDEX((係数_バス貨物_ガソリン,係数_バス貨物_CNG,係数_バス貨物_軽油,係数_バス貨物_メタノール,係数_バス貨物_LPG),MATCH(AL1076+1,【参考】排出ガスレベル!$AI$4:$AI$671,1)-1,5,AR1076),3,FALSE),IF(OR(AJ1076=1,AJ1076=2),VLOOKUP(AH1076,INDEX((係数_乗用_ガソリン,係数_乗用_CNG,係数_乗用_軽油,係数_乗用_メタノール,係数_乗用_LPG),1,1,AR1076):INDEX((係数_乗用_ガソリン,係数_乗用_CNG,係数_乗用_軽油,係数_乗用_メタノール,係数_乗用_LPG),125,5,AR1076),3,FALSE))))))</f>
        <v/>
      </c>
      <c r="AP1076" s="375" t="str">
        <f t="shared" si="288"/>
        <v/>
      </c>
      <c r="AQ1076" s="444" t="str">
        <f t="shared" si="289"/>
        <v/>
      </c>
      <c r="AR1076" s="375" t="str">
        <f t="shared" si="290"/>
        <v/>
      </c>
      <c r="AS1076" s="377" t="str">
        <f t="shared" si="291"/>
        <v/>
      </c>
      <c r="AT1076" s="378" t="str">
        <f t="shared" si="292"/>
        <v/>
      </c>
      <c r="AX1076" s="625" t="b">
        <f t="shared" si="293"/>
        <v>0</v>
      </c>
      <c r="AY1076" s="7" t="str">
        <f t="shared" si="294"/>
        <v>FALSEFALSEFALSE</v>
      </c>
      <c r="AZ1076" s="626">
        <f t="shared" si="296"/>
        <v>0</v>
      </c>
      <c r="BA1076" s="627" t="str">
        <f t="shared" si="295"/>
        <v/>
      </c>
      <c r="BB1076" s="627">
        <f t="shared" si="297"/>
        <v>0</v>
      </c>
    </row>
    <row r="1077" spans="1:54">
      <c r="A1077" s="381">
        <v>1020</v>
      </c>
      <c r="B1077" s="117"/>
      <c r="C1077" s="288"/>
      <c r="D1077" s="289"/>
      <c r="E1077" s="289"/>
      <c r="F1077" s="290"/>
      <c r="G1077" s="292"/>
      <c r="H1077" s="116"/>
      <c r="I1077" s="292"/>
      <c r="J1077" s="116"/>
      <c r="K1077" s="370"/>
      <c r="L1077" s="370"/>
      <c r="M1077" s="370"/>
      <c r="N1077" s="371"/>
      <c r="O1077" s="371"/>
      <c r="P1077" s="371"/>
      <c r="Q1077" s="371"/>
      <c r="R1077" s="371"/>
      <c r="S1077" s="371"/>
      <c r="T1077" s="443"/>
      <c r="U1077" s="539"/>
      <c r="V1077" s="117"/>
      <c r="W1077" s="118"/>
      <c r="X1077" s="119"/>
      <c r="Y1077" s="120"/>
      <c r="Z1077" s="122"/>
      <c r="AA1077" s="121"/>
      <c r="AB1077" s="443"/>
      <c r="AC1077" s="734"/>
      <c r="AD1077" s="372"/>
      <c r="AE1077" s="485"/>
      <c r="AF1077" s="373" t="str">
        <f t="shared" si="280"/>
        <v/>
      </c>
      <c r="AG1077" s="373" t="str">
        <f t="shared" si="281"/>
        <v/>
      </c>
      <c r="AH1077" s="374" t="str">
        <f t="shared" si="282"/>
        <v/>
      </c>
      <c r="AI1077" s="375" t="str">
        <f t="shared" si="283"/>
        <v/>
      </c>
      <c r="AJ1077" s="375" t="str">
        <f t="shared" si="284"/>
        <v/>
      </c>
      <c r="AK1077" s="375" t="str">
        <f t="shared" si="285"/>
        <v/>
      </c>
      <c r="AL1077" s="375" t="str">
        <f t="shared" si="286"/>
        <v/>
      </c>
      <c r="AM1077" s="375" t="str">
        <f t="shared" si="287"/>
        <v/>
      </c>
      <c r="AN1077" s="376" t="str">
        <f>IF(AF1077="","",IF(OR(AH1077="",AH1077="-"),"－",IF(OR(AM1077=8,AM1077=9),"",IF(OR(AJ1077=3,AJ1077=4,AJ1077=5,AJ1077=6),VLOOKUP(AH1077,INDEX((係数_バス貨物_ガソリン,係数_バス貨物_CNG,係数_バス貨物_軽油,係数_バス貨物_メタノール,係数_バス貨物_LPG),MATCH(AL1077,【参考】排出ガスレベル!$AI$4:$AI$671,1),1,AR1077):INDEX((係数_バス貨物_ガソリン,係数_バス貨物_CNG,係数_バス貨物_軽油,係数_バス貨物_メタノール,係数_バス貨物_LPG),MATCH(AL1077+1,【参考】排出ガスレベル!$AI$4:$AI$671,1)-1,5,AR1077),2,FALSE),IF(OR(AJ1077=1,AJ1077=2),VLOOKUP(AH1077,INDEX((係数_乗用_ガソリン,係数_乗用_CNG,係数_乗用_軽油,係数_乗用_メタノール,係数_乗用_LPG),1,1,AR1077):INDEX((係数_乗用_ガソリン,係数_乗用_CNG,係数_乗用_軽油,係数_乗用_メタノール,係数_乗用_LPG),125,5,AR1077),2,FALSE))))))</f>
        <v/>
      </c>
      <c r="AO1077" s="376" t="str">
        <f>IF(T1077="","",IF(OR(AH1077="",AH1077="-"),"－",IF(OR(AM1077=8,AM1077=9),"",IF(OR(AJ1077=3,AJ1077=4,AJ1077=5,AJ1077=6),VLOOKUP(AH1077,INDEX((係数_バス貨物_ガソリン,係数_バス貨物_CNG,係数_バス貨物_軽油,係数_バス貨物_メタノール,係数_バス貨物_LPG),MATCH(AL1077,【参考】排出ガスレベル!$AI$4:$AI$671,1),1,AR1077):INDEX((係数_バス貨物_ガソリン,係数_バス貨物_CNG,係数_バス貨物_軽油,係数_バス貨物_メタノール,係数_バス貨物_LPG),MATCH(AL1077+1,【参考】排出ガスレベル!$AI$4:$AI$671,1)-1,5,AR1077),3,FALSE),IF(OR(AJ1077=1,AJ1077=2),VLOOKUP(AH1077,INDEX((係数_乗用_ガソリン,係数_乗用_CNG,係数_乗用_軽油,係数_乗用_メタノール,係数_乗用_LPG),1,1,AR1077):INDEX((係数_乗用_ガソリン,係数_乗用_CNG,係数_乗用_軽油,係数_乗用_メタノール,係数_乗用_LPG),125,5,AR1077),3,FALSE))))))</f>
        <v/>
      </c>
      <c r="AP1077" s="375" t="str">
        <f t="shared" si="288"/>
        <v/>
      </c>
      <c r="AQ1077" s="444" t="str">
        <f t="shared" si="289"/>
        <v/>
      </c>
      <c r="AR1077" s="375" t="str">
        <f t="shared" si="290"/>
        <v/>
      </c>
      <c r="AS1077" s="377" t="str">
        <f t="shared" si="291"/>
        <v/>
      </c>
      <c r="AT1077" s="378" t="str">
        <f t="shared" si="292"/>
        <v/>
      </c>
      <c r="AX1077" s="625" t="b">
        <f t="shared" si="293"/>
        <v>0</v>
      </c>
      <c r="AY1077" s="7" t="str">
        <f t="shared" si="294"/>
        <v>FALSEFALSEFALSE</v>
      </c>
      <c r="AZ1077" s="626">
        <f t="shared" si="296"/>
        <v>0</v>
      </c>
      <c r="BA1077" s="627" t="str">
        <f t="shared" si="295"/>
        <v/>
      </c>
      <c r="BB1077" s="627">
        <f t="shared" si="297"/>
        <v>0</v>
      </c>
    </row>
    <row r="1078" spans="1:54">
      <c r="A1078" s="381">
        <v>1021</v>
      </c>
      <c r="B1078" s="117"/>
      <c r="C1078" s="288"/>
      <c r="D1078" s="289"/>
      <c r="E1078" s="289"/>
      <c r="F1078" s="290"/>
      <c r="G1078" s="292"/>
      <c r="H1078" s="116"/>
      <c r="I1078" s="292"/>
      <c r="J1078" s="116"/>
      <c r="K1078" s="370"/>
      <c r="L1078" s="370"/>
      <c r="M1078" s="370"/>
      <c r="N1078" s="371"/>
      <c r="O1078" s="371"/>
      <c r="P1078" s="371"/>
      <c r="Q1078" s="371"/>
      <c r="R1078" s="371"/>
      <c r="S1078" s="371"/>
      <c r="T1078" s="443"/>
      <c r="U1078" s="539"/>
      <c r="V1078" s="117"/>
      <c r="W1078" s="118"/>
      <c r="X1078" s="119"/>
      <c r="Y1078" s="120"/>
      <c r="Z1078" s="122"/>
      <c r="AA1078" s="121"/>
      <c r="AB1078" s="443"/>
      <c r="AC1078" s="734"/>
      <c r="AD1078" s="372"/>
      <c r="AE1078" s="485"/>
      <c r="AF1078" s="373" t="str">
        <f t="shared" si="280"/>
        <v/>
      </c>
      <c r="AG1078" s="373" t="str">
        <f t="shared" si="281"/>
        <v/>
      </c>
      <c r="AH1078" s="374" t="str">
        <f t="shared" si="282"/>
        <v/>
      </c>
      <c r="AI1078" s="375" t="str">
        <f t="shared" si="283"/>
        <v/>
      </c>
      <c r="AJ1078" s="375" t="str">
        <f t="shared" si="284"/>
        <v/>
      </c>
      <c r="AK1078" s="375" t="str">
        <f t="shared" si="285"/>
        <v/>
      </c>
      <c r="AL1078" s="375" t="str">
        <f t="shared" si="286"/>
        <v/>
      </c>
      <c r="AM1078" s="375" t="str">
        <f t="shared" si="287"/>
        <v/>
      </c>
      <c r="AN1078" s="376" t="str">
        <f>IF(AF1078="","",IF(OR(AH1078="",AH1078="-"),"－",IF(OR(AM1078=8,AM1078=9),"",IF(OR(AJ1078=3,AJ1078=4,AJ1078=5,AJ1078=6),VLOOKUP(AH1078,INDEX((係数_バス貨物_ガソリン,係数_バス貨物_CNG,係数_バス貨物_軽油,係数_バス貨物_メタノール,係数_バス貨物_LPG),MATCH(AL1078,【参考】排出ガスレベル!$AI$4:$AI$671,1),1,AR1078):INDEX((係数_バス貨物_ガソリン,係数_バス貨物_CNG,係数_バス貨物_軽油,係数_バス貨物_メタノール,係数_バス貨物_LPG),MATCH(AL1078+1,【参考】排出ガスレベル!$AI$4:$AI$671,1)-1,5,AR1078),2,FALSE),IF(OR(AJ1078=1,AJ1078=2),VLOOKUP(AH1078,INDEX((係数_乗用_ガソリン,係数_乗用_CNG,係数_乗用_軽油,係数_乗用_メタノール,係数_乗用_LPG),1,1,AR1078):INDEX((係数_乗用_ガソリン,係数_乗用_CNG,係数_乗用_軽油,係数_乗用_メタノール,係数_乗用_LPG),125,5,AR1078),2,FALSE))))))</f>
        <v/>
      </c>
      <c r="AO1078" s="376" t="str">
        <f>IF(T1078="","",IF(OR(AH1078="",AH1078="-"),"－",IF(OR(AM1078=8,AM1078=9),"",IF(OR(AJ1078=3,AJ1078=4,AJ1078=5,AJ1078=6),VLOOKUP(AH1078,INDEX((係数_バス貨物_ガソリン,係数_バス貨物_CNG,係数_バス貨物_軽油,係数_バス貨物_メタノール,係数_バス貨物_LPG),MATCH(AL1078,【参考】排出ガスレベル!$AI$4:$AI$671,1),1,AR1078):INDEX((係数_バス貨物_ガソリン,係数_バス貨物_CNG,係数_バス貨物_軽油,係数_バス貨物_メタノール,係数_バス貨物_LPG),MATCH(AL1078+1,【参考】排出ガスレベル!$AI$4:$AI$671,1)-1,5,AR1078),3,FALSE),IF(OR(AJ1078=1,AJ1078=2),VLOOKUP(AH1078,INDEX((係数_乗用_ガソリン,係数_乗用_CNG,係数_乗用_軽油,係数_乗用_メタノール,係数_乗用_LPG),1,1,AR1078):INDEX((係数_乗用_ガソリン,係数_乗用_CNG,係数_乗用_軽油,係数_乗用_メタノール,係数_乗用_LPG),125,5,AR1078),3,FALSE))))))</f>
        <v/>
      </c>
      <c r="AP1078" s="375" t="str">
        <f t="shared" si="288"/>
        <v/>
      </c>
      <c r="AQ1078" s="444" t="str">
        <f t="shared" si="289"/>
        <v/>
      </c>
      <c r="AR1078" s="375" t="str">
        <f t="shared" si="290"/>
        <v/>
      </c>
      <c r="AS1078" s="377" t="str">
        <f t="shared" si="291"/>
        <v/>
      </c>
      <c r="AT1078" s="378" t="str">
        <f t="shared" si="292"/>
        <v/>
      </c>
      <c r="AX1078" s="625" t="b">
        <f t="shared" si="293"/>
        <v>0</v>
      </c>
      <c r="AY1078" s="7" t="str">
        <f t="shared" si="294"/>
        <v>FALSEFALSEFALSE</v>
      </c>
      <c r="AZ1078" s="626">
        <f t="shared" si="296"/>
        <v>0</v>
      </c>
      <c r="BA1078" s="627" t="str">
        <f t="shared" si="295"/>
        <v/>
      </c>
      <c r="BB1078" s="627">
        <f t="shared" si="297"/>
        <v>0</v>
      </c>
    </row>
    <row r="1079" spans="1:54">
      <c r="A1079" s="381">
        <v>1022</v>
      </c>
      <c r="B1079" s="117"/>
      <c r="C1079" s="288"/>
      <c r="D1079" s="289"/>
      <c r="E1079" s="289"/>
      <c r="F1079" s="290"/>
      <c r="G1079" s="292"/>
      <c r="H1079" s="116"/>
      <c r="I1079" s="292"/>
      <c r="J1079" s="116"/>
      <c r="K1079" s="370"/>
      <c r="L1079" s="370"/>
      <c r="M1079" s="370"/>
      <c r="N1079" s="371"/>
      <c r="O1079" s="371"/>
      <c r="P1079" s="371"/>
      <c r="Q1079" s="371"/>
      <c r="R1079" s="371"/>
      <c r="S1079" s="371"/>
      <c r="T1079" s="443"/>
      <c r="U1079" s="539"/>
      <c r="V1079" s="117"/>
      <c r="W1079" s="118"/>
      <c r="X1079" s="119"/>
      <c r="Y1079" s="120"/>
      <c r="Z1079" s="122"/>
      <c r="AA1079" s="121"/>
      <c r="AB1079" s="443"/>
      <c r="AC1079" s="734"/>
      <c r="AD1079" s="372"/>
      <c r="AE1079" s="485"/>
      <c r="AF1079" s="373" t="str">
        <f t="shared" si="280"/>
        <v/>
      </c>
      <c r="AG1079" s="373" t="str">
        <f t="shared" si="281"/>
        <v/>
      </c>
      <c r="AH1079" s="374" t="str">
        <f t="shared" si="282"/>
        <v/>
      </c>
      <c r="AI1079" s="375" t="str">
        <f t="shared" si="283"/>
        <v/>
      </c>
      <c r="AJ1079" s="375" t="str">
        <f t="shared" si="284"/>
        <v/>
      </c>
      <c r="AK1079" s="375" t="str">
        <f t="shared" si="285"/>
        <v/>
      </c>
      <c r="AL1079" s="375" t="str">
        <f t="shared" si="286"/>
        <v/>
      </c>
      <c r="AM1079" s="375" t="str">
        <f t="shared" si="287"/>
        <v/>
      </c>
      <c r="AN1079" s="376" t="str">
        <f>IF(AF1079="","",IF(OR(AH1079="",AH1079="-"),"－",IF(OR(AM1079=8,AM1079=9),"",IF(OR(AJ1079=3,AJ1079=4,AJ1079=5,AJ1079=6),VLOOKUP(AH1079,INDEX((係数_バス貨物_ガソリン,係数_バス貨物_CNG,係数_バス貨物_軽油,係数_バス貨物_メタノール,係数_バス貨物_LPG),MATCH(AL1079,【参考】排出ガスレベル!$AI$4:$AI$671,1),1,AR1079):INDEX((係数_バス貨物_ガソリン,係数_バス貨物_CNG,係数_バス貨物_軽油,係数_バス貨物_メタノール,係数_バス貨物_LPG),MATCH(AL1079+1,【参考】排出ガスレベル!$AI$4:$AI$671,1)-1,5,AR1079),2,FALSE),IF(OR(AJ1079=1,AJ1079=2),VLOOKUP(AH1079,INDEX((係数_乗用_ガソリン,係数_乗用_CNG,係数_乗用_軽油,係数_乗用_メタノール,係数_乗用_LPG),1,1,AR1079):INDEX((係数_乗用_ガソリン,係数_乗用_CNG,係数_乗用_軽油,係数_乗用_メタノール,係数_乗用_LPG),125,5,AR1079),2,FALSE))))))</f>
        <v/>
      </c>
      <c r="AO1079" s="376" t="str">
        <f>IF(T1079="","",IF(OR(AH1079="",AH1079="-"),"－",IF(OR(AM1079=8,AM1079=9),"",IF(OR(AJ1079=3,AJ1079=4,AJ1079=5,AJ1079=6),VLOOKUP(AH1079,INDEX((係数_バス貨物_ガソリン,係数_バス貨物_CNG,係数_バス貨物_軽油,係数_バス貨物_メタノール,係数_バス貨物_LPG),MATCH(AL1079,【参考】排出ガスレベル!$AI$4:$AI$671,1),1,AR1079):INDEX((係数_バス貨物_ガソリン,係数_バス貨物_CNG,係数_バス貨物_軽油,係数_バス貨物_メタノール,係数_バス貨物_LPG),MATCH(AL1079+1,【参考】排出ガスレベル!$AI$4:$AI$671,1)-1,5,AR1079),3,FALSE),IF(OR(AJ1079=1,AJ1079=2),VLOOKUP(AH1079,INDEX((係数_乗用_ガソリン,係数_乗用_CNG,係数_乗用_軽油,係数_乗用_メタノール,係数_乗用_LPG),1,1,AR1079):INDEX((係数_乗用_ガソリン,係数_乗用_CNG,係数_乗用_軽油,係数_乗用_メタノール,係数_乗用_LPG),125,5,AR1079),3,FALSE))))))</f>
        <v/>
      </c>
      <c r="AP1079" s="375" t="str">
        <f t="shared" si="288"/>
        <v/>
      </c>
      <c r="AQ1079" s="444" t="str">
        <f t="shared" si="289"/>
        <v/>
      </c>
      <c r="AR1079" s="375" t="str">
        <f t="shared" si="290"/>
        <v/>
      </c>
      <c r="AS1079" s="377" t="str">
        <f t="shared" si="291"/>
        <v/>
      </c>
      <c r="AT1079" s="378" t="str">
        <f t="shared" si="292"/>
        <v/>
      </c>
      <c r="AX1079" s="625" t="b">
        <f t="shared" si="293"/>
        <v>0</v>
      </c>
      <c r="AY1079" s="7" t="str">
        <f t="shared" si="294"/>
        <v>FALSEFALSEFALSE</v>
      </c>
      <c r="AZ1079" s="626">
        <f t="shared" si="296"/>
        <v>0</v>
      </c>
      <c r="BA1079" s="627" t="str">
        <f t="shared" si="295"/>
        <v/>
      </c>
      <c r="BB1079" s="627">
        <f t="shared" si="297"/>
        <v>0</v>
      </c>
    </row>
    <row r="1080" spans="1:54">
      <c r="A1080" s="381">
        <v>1023</v>
      </c>
      <c r="B1080" s="117"/>
      <c r="C1080" s="288"/>
      <c r="D1080" s="289"/>
      <c r="E1080" s="289"/>
      <c r="F1080" s="290"/>
      <c r="G1080" s="292"/>
      <c r="H1080" s="116"/>
      <c r="I1080" s="292"/>
      <c r="J1080" s="116"/>
      <c r="K1080" s="370"/>
      <c r="L1080" s="370"/>
      <c r="M1080" s="370"/>
      <c r="N1080" s="371"/>
      <c r="O1080" s="371"/>
      <c r="P1080" s="371"/>
      <c r="Q1080" s="371"/>
      <c r="R1080" s="371"/>
      <c r="S1080" s="371"/>
      <c r="T1080" s="443"/>
      <c r="U1080" s="539"/>
      <c r="V1080" s="117"/>
      <c r="W1080" s="118"/>
      <c r="X1080" s="119"/>
      <c r="Y1080" s="120"/>
      <c r="Z1080" s="122"/>
      <c r="AA1080" s="121"/>
      <c r="AB1080" s="443"/>
      <c r="AC1080" s="734"/>
      <c r="AD1080" s="372"/>
      <c r="AE1080" s="485"/>
      <c r="AF1080" s="373" t="str">
        <f t="shared" si="280"/>
        <v/>
      </c>
      <c r="AG1080" s="373" t="str">
        <f t="shared" si="281"/>
        <v/>
      </c>
      <c r="AH1080" s="374" t="str">
        <f t="shared" si="282"/>
        <v/>
      </c>
      <c r="AI1080" s="375" t="str">
        <f t="shared" si="283"/>
        <v/>
      </c>
      <c r="AJ1080" s="375" t="str">
        <f t="shared" si="284"/>
        <v/>
      </c>
      <c r="AK1080" s="375" t="str">
        <f t="shared" si="285"/>
        <v/>
      </c>
      <c r="AL1080" s="375" t="str">
        <f t="shared" si="286"/>
        <v/>
      </c>
      <c r="AM1080" s="375" t="str">
        <f t="shared" si="287"/>
        <v/>
      </c>
      <c r="AN1080" s="376" t="str">
        <f>IF(AF1080="","",IF(OR(AH1080="",AH1080="-"),"－",IF(OR(AM1080=8,AM1080=9),"",IF(OR(AJ1080=3,AJ1080=4,AJ1080=5,AJ1080=6),VLOOKUP(AH1080,INDEX((係数_バス貨物_ガソリン,係数_バス貨物_CNG,係数_バス貨物_軽油,係数_バス貨物_メタノール,係数_バス貨物_LPG),MATCH(AL1080,【参考】排出ガスレベル!$AI$4:$AI$671,1),1,AR1080):INDEX((係数_バス貨物_ガソリン,係数_バス貨物_CNG,係数_バス貨物_軽油,係数_バス貨物_メタノール,係数_バス貨物_LPG),MATCH(AL1080+1,【参考】排出ガスレベル!$AI$4:$AI$671,1)-1,5,AR1080),2,FALSE),IF(OR(AJ1080=1,AJ1080=2),VLOOKUP(AH1080,INDEX((係数_乗用_ガソリン,係数_乗用_CNG,係数_乗用_軽油,係数_乗用_メタノール,係数_乗用_LPG),1,1,AR1080):INDEX((係数_乗用_ガソリン,係数_乗用_CNG,係数_乗用_軽油,係数_乗用_メタノール,係数_乗用_LPG),125,5,AR1080),2,FALSE))))))</f>
        <v/>
      </c>
      <c r="AO1080" s="376" t="str">
        <f>IF(T1080="","",IF(OR(AH1080="",AH1080="-"),"－",IF(OR(AM1080=8,AM1080=9),"",IF(OR(AJ1080=3,AJ1080=4,AJ1080=5,AJ1080=6),VLOOKUP(AH1080,INDEX((係数_バス貨物_ガソリン,係数_バス貨物_CNG,係数_バス貨物_軽油,係数_バス貨物_メタノール,係数_バス貨物_LPG),MATCH(AL1080,【参考】排出ガスレベル!$AI$4:$AI$671,1),1,AR1080):INDEX((係数_バス貨物_ガソリン,係数_バス貨物_CNG,係数_バス貨物_軽油,係数_バス貨物_メタノール,係数_バス貨物_LPG),MATCH(AL1080+1,【参考】排出ガスレベル!$AI$4:$AI$671,1)-1,5,AR1080),3,FALSE),IF(OR(AJ1080=1,AJ1080=2),VLOOKUP(AH1080,INDEX((係数_乗用_ガソリン,係数_乗用_CNG,係数_乗用_軽油,係数_乗用_メタノール,係数_乗用_LPG),1,1,AR1080):INDEX((係数_乗用_ガソリン,係数_乗用_CNG,係数_乗用_軽油,係数_乗用_メタノール,係数_乗用_LPG),125,5,AR1080),3,FALSE))))))</f>
        <v/>
      </c>
      <c r="AP1080" s="375" t="str">
        <f t="shared" si="288"/>
        <v/>
      </c>
      <c r="AQ1080" s="444" t="str">
        <f t="shared" si="289"/>
        <v/>
      </c>
      <c r="AR1080" s="375" t="str">
        <f t="shared" si="290"/>
        <v/>
      </c>
      <c r="AS1080" s="377" t="str">
        <f t="shared" si="291"/>
        <v/>
      </c>
      <c r="AT1080" s="378" t="str">
        <f t="shared" si="292"/>
        <v/>
      </c>
      <c r="AX1080" s="625" t="b">
        <f t="shared" si="293"/>
        <v>0</v>
      </c>
      <c r="AY1080" s="7" t="str">
        <f t="shared" si="294"/>
        <v>FALSEFALSEFALSE</v>
      </c>
      <c r="AZ1080" s="626">
        <f t="shared" si="296"/>
        <v>0</v>
      </c>
      <c r="BA1080" s="627" t="str">
        <f t="shared" si="295"/>
        <v/>
      </c>
      <c r="BB1080" s="627">
        <f t="shared" si="297"/>
        <v>0</v>
      </c>
    </row>
    <row r="1081" spans="1:54">
      <c r="A1081" s="381">
        <v>1024</v>
      </c>
      <c r="B1081" s="117"/>
      <c r="C1081" s="288"/>
      <c r="D1081" s="289"/>
      <c r="E1081" s="289"/>
      <c r="F1081" s="290"/>
      <c r="G1081" s="292"/>
      <c r="H1081" s="116"/>
      <c r="I1081" s="292"/>
      <c r="J1081" s="116"/>
      <c r="K1081" s="370"/>
      <c r="L1081" s="370"/>
      <c r="M1081" s="370"/>
      <c r="N1081" s="371"/>
      <c r="O1081" s="371"/>
      <c r="P1081" s="371"/>
      <c r="Q1081" s="371"/>
      <c r="R1081" s="371"/>
      <c r="S1081" s="371"/>
      <c r="T1081" s="443"/>
      <c r="U1081" s="539"/>
      <c r="V1081" s="117"/>
      <c r="W1081" s="118"/>
      <c r="X1081" s="119"/>
      <c r="Y1081" s="120"/>
      <c r="Z1081" s="122"/>
      <c r="AA1081" s="121"/>
      <c r="AB1081" s="443"/>
      <c r="AC1081" s="734"/>
      <c r="AD1081" s="372"/>
      <c r="AE1081" s="485"/>
      <c r="AF1081" s="373" t="str">
        <f t="shared" si="280"/>
        <v/>
      </c>
      <c r="AG1081" s="373" t="str">
        <f t="shared" si="281"/>
        <v/>
      </c>
      <c r="AH1081" s="374" t="str">
        <f t="shared" si="282"/>
        <v/>
      </c>
      <c r="AI1081" s="375" t="str">
        <f t="shared" si="283"/>
        <v/>
      </c>
      <c r="AJ1081" s="375" t="str">
        <f t="shared" si="284"/>
        <v/>
      </c>
      <c r="AK1081" s="375" t="str">
        <f t="shared" si="285"/>
        <v/>
      </c>
      <c r="AL1081" s="375" t="str">
        <f t="shared" si="286"/>
        <v/>
      </c>
      <c r="AM1081" s="375" t="str">
        <f t="shared" si="287"/>
        <v/>
      </c>
      <c r="AN1081" s="376" t="str">
        <f>IF(AF1081="","",IF(OR(AH1081="",AH1081="-"),"－",IF(OR(AM1081=8,AM1081=9),"",IF(OR(AJ1081=3,AJ1081=4,AJ1081=5,AJ1081=6),VLOOKUP(AH1081,INDEX((係数_バス貨物_ガソリン,係数_バス貨物_CNG,係数_バス貨物_軽油,係数_バス貨物_メタノール,係数_バス貨物_LPG),MATCH(AL1081,【参考】排出ガスレベル!$AI$4:$AI$671,1),1,AR1081):INDEX((係数_バス貨物_ガソリン,係数_バス貨物_CNG,係数_バス貨物_軽油,係数_バス貨物_メタノール,係数_バス貨物_LPG),MATCH(AL1081+1,【参考】排出ガスレベル!$AI$4:$AI$671,1)-1,5,AR1081),2,FALSE),IF(OR(AJ1081=1,AJ1081=2),VLOOKUP(AH1081,INDEX((係数_乗用_ガソリン,係数_乗用_CNG,係数_乗用_軽油,係数_乗用_メタノール,係数_乗用_LPG),1,1,AR1081):INDEX((係数_乗用_ガソリン,係数_乗用_CNG,係数_乗用_軽油,係数_乗用_メタノール,係数_乗用_LPG),125,5,AR1081),2,FALSE))))))</f>
        <v/>
      </c>
      <c r="AO1081" s="376" t="str">
        <f>IF(T1081="","",IF(OR(AH1081="",AH1081="-"),"－",IF(OR(AM1081=8,AM1081=9),"",IF(OR(AJ1081=3,AJ1081=4,AJ1081=5,AJ1081=6),VLOOKUP(AH1081,INDEX((係数_バス貨物_ガソリン,係数_バス貨物_CNG,係数_バス貨物_軽油,係数_バス貨物_メタノール,係数_バス貨物_LPG),MATCH(AL1081,【参考】排出ガスレベル!$AI$4:$AI$671,1),1,AR1081):INDEX((係数_バス貨物_ガソリン,係数_バス貨物_CNG,係数_バス貨物_軽油,係数_バス貨物_メタノール,係数_バス貨物_LPG),MATCH(AL1081+1,【参考】排出ガスレベル!$AI$4:$AI$671,1)-1,5,AR1081),3,FALSE),IF(OR(AJ1081=1,AJ1081=2),VLOOKUP(AH1081,INDEX((係数_乗用_ガソリン,係数_乗用_CNG,係数_乗用_軽油,係数_乗用_メタノール,係数_乗用_LPG),1,1,AR1081):INDEX((係数_乗用_ガソリン,係数_乗用_CNG,係数_乗用_軽油,係数_乗用_メタノール,係数_乗用_LPG),125,5,AR1081),3,FALSE))))))</f>
        <v/>
      </c>
      <c r="AP1081" s="375" t="str">
        <f t="shared" si="288"/>
        <v/>
      </c>
      <c r="AQ1081" s="444" t="str">
        <f t="shared" si="289"/>
        <v/>
      </c>
      <c r="AR1081" s="375" t="str">
        <f t="shared" si="290"/>
        <v/>
      </c>
      <c r="AS1081" s="377" t="str">
        <f t="shared" si="291"/>
        <v/>
      </c>
      <c r="AT1081" s="378" t="str">
        <f t="shared" si="292"/>
        <v/>
      </c>
      <c r="AX1081" s="625" t="b">
        <f t="shared" si="293"/>
        <v>0</v>
      </c>
      <c r="AY1081" s="7" t="str">
        <f t="shared" si="294"/>
        <v>FALSEFALSEFALSE</v>
      </c>
      <c r="AZ1081" s="626">
        <f t="shared" si="296"/>
        <v>0</v>
      </c>
      <c r="BA1081" s="627" t="str">
        <f t="shared" si="295"/>
        <v/>
      </c>
      <c r="BB1081" s="627">
        <f t="shared" si="297"/>
        <v>0</v>
      </c>
    </row>
    <row r="1082" spans="1:54">
      <c r="A1082" s="381">
        <v>1025</v>
      </c>
      <c r="B1082" s="117"/>
      <c r="C1082" s="288"/>
      <c r="D1082" s="289"/>
      <c r="E1082" s="289"/>
      <c r="F1082" s="290"/>
      <c r="G1082" s="292"/>
      <c r="H1082" s="116"/>
      <c r="I1082" s="292"/>
      <c r="J1082" s="116"/>
      <c r="K1082" s="370"/>
      <c r="L1082" s="370"/>
      <c r="M1082" s="370"/>
      <c r="N1082" s="371"/>
      <c r="O1082" s="371"/>
      <c r="P1082" s="371"/>
      <c r="Q1082" s="371"/>
      <c r="R1082" s="371"/>
      <c r="S1082" s="371"/>
      <c r="T1082" s="443"/>
      <c r="U1082" s="539"/>
      <c r="V1082" s="117"/>
      <c r="W1082" s="118"/>
      <c r="X1082" s="119"/>
      <c r="Y1082" s="120"/>
      <c r="Z1082" s="122"/>
      <c r="AA1082" s="121"/>
      <c r="AB1082" s="443"/>
      <c r="AC1082" s="734"/>
      <c r="AD1082" s="372"/>
      <c r="AE1082" s="485"/>
      <c r="AF1082" s="373" t="str">
        <f t="shared" ref="AF1082:AF1145" si="298">IF(OR(T1082="(減車済)",T1082=""),"",1)</f>
        <v/>
      </c>
      <c r="AG1082" s="373" t="str">
        <f t="shared" ref="AG1082:AG1145" si="299">IF(OR(T1082="継続",T1082="新規"),1,"")</f>
        <v/>
      </c>
      <c r="AH1082" s="374" t="str">
        <f t="shared" ref="AH1082:AH1145" si="300">IF(AF1082="","",UPPER(ASC(X1082)))</f>
        <v/>
      </c>
      <c r="AI1082" s="375" t="str">
        <f t="shared" ref="AI1082:AI1145" si="301">IF(AF1082="","",IF(V1082="","",IF(V1082="普通",1,IF(V1082="小型",2,0))))</f>
        <v/>
      </c>
      <c r="AJ1082" s="375" t="str">
        <f t="shared" ref="AJ1082:AJ1145" si="302">IF(AF1082="","",IF(W1082="","",VLOOKUP(W1082,用途,2,FALSE)))</f>
        <v/>
      </c>
      <c r="AK1082" s="375" t="str">
        <f t="shared" ref="AK1082:AK1145" si="303">IF(AF1082="","",IF(Y1082="","",IF(Y1082&lt;=10,1,IF(Y1082&lt;30,2,IF(Y1082&gt;=30,3,0)))))</f>
        <v/>
      </c>
      <c r="AL1082" s="375" t="str">
        <f t="shared" ref="AL1082:AL1145" si="304">IF(AF1082="","",IF(Z1082="","",IF(Z1082&lt;=1.7*1000,1,IF(Z1082&lt;=2.5*1000,2,IF(Z1082&lt;=3.5*1000,3,IF(Z1082&lt;8*1000,4,IF(Z1082&gt;=8*1000,5,"")))))))</f>
        <v/>
      </c>
      <c r="AM1082" s="375" t="str">
        <f t="shared" ref="AM1082:AM1145" si="305">IF(AF1082="","",IF(AA1082="","",VLOOKUP(AA1082,燃料の種類,2,FALSE)))</f>
        <v/>
      </c>
      <c r="AN1082" s="376" t="str">
        <f>IF(AF1082="","",IF(OR(AH1082="",AH1082="-"),"－",IF(OR(AM1082=8,AM1082=9),"",IF(OR(AJ1082=3,AJ1082=4,AJ1082=5,AJ1082=6),VLOOKUP(AH1082,INDEX((係数_バス貨物_ガソリン,係数_バス貨物_CNG,係数_バス貨物_軽油,係数_バス貨物_メタノール,係数_バス貨物_LPG),MATCH(AL1082,【参考】排出ガスレベル!$AI$4:$AI$671,1),1,AR1082):INDEX((係数_バス貨物_ガソリン,係数_バス貨物_CNG,係数_バス貨物_軽油,係数_バス貨物_メタノール,係数_バス貨物_LPG),MATCH(AL1082+1,【参考】排出ガスレベル!$AI$4:$AI$671,1)-1,5,AR1082),2,FALSE),IF(OR(AJ1082=1,AJ1082=2),VLOOKUP(AH1082,INDEX((係数_乗用_ガソリン,係数_乗用_CNG,係数_乗用_軽油,係数_乗用_メタノール,係数_乗用_LPG),1,1,AR1082):INDEX((係数_乗用_ガソリン,係数_乗用_CNG,係数_乗用_軽油,係数_乗用_メタノール,係数_乗用_LPG),125,5,AR1082),2,FALSE))))))</f>
        <v/>
      </c>
      <c r="AO1082" s="376" t="str">
        <f>IF(T1082="","",IF(OR(AH1082="",AH1082="-"),"－",IF(OR(AM1082=8,AM1082=9),"",IF(OR(AJ1082=3,AJ1082=4,AJ1082=5,AJ1082=6),VLOOKUP(AH1082,INDEX((係数_バス貨物_ガソリン,係数_バス貨物_CNG,係数_バス貨物_軽油,係数_バス貨物_メタノール,係数_バス貨物_LPG),MATCH(AL1082,【参考】排出ガスレベル!$AI$4:$AI$671,1),1,AR1082):INDEX((係数_バス貨物_ガソリン,係数_バス貨物_CNG,係数_バス貨物_軽油,係数_バス貨物_メタノール,係数_バス貨物_LPG),MATCH(AL1082+1,【参考】排出ガスレベル!$AI$4:$AI$671,1)-1,5,AR1082),3,FALSE),IF(OR(AJ1082=1,AJ1082=2),VLOOKUP(AH1082,INDEX((係数_乗用_ガソリン,係数_乗用_CNG,係数_乗用_軽油,係数_乗用_メタノール,係数_乗用_LPG),1,1,AR1082):INDEX((係数_乗用_ガソリン,係数_乗用_CNG,係数_乗用_軽油,係数_乗用_メタノール,係数_乗用_LPG),125,5,AR1082),3,FALSE))))))</f>
        <v/>
      </c>
      <c r="AP1082" s="375" t="str">
        <f t="shared" ref="AP1082:AP1145" si="306">IF((AF1082="")+(AC1082=""),"",IF(燃料区分1=4,VLOOKUP(AO1082,排ガス低減レベル,2,FALSE),VLOOKUP(AC1082,排ガス低減レベル,2,FALSE)))</f>
        <v/>
      </c>
      <c r="AQ1082" s="444" t="str">
        <f t="shared" ref="AQ1082:AQ1145" si="307">IF(AG1082="","",IF(AJ1082=3,B1082&amp;"-"&amp;SUM(AJ1082*100,AK1082*10,AL1082)&amp;"A",IF(OR(AJ1082=2,AJ1082=4,AJ1082=6),B1082&amp;"-"&amp;AL1082*10&amp;"A",IF(AJ1082=1,B1082&amp;"-"&amp;AJ1082&amp;"A",IF(AJ1082=5,B1082&amp;"-"&amp;SUM(AJ1082*100,AI1082*10,AL1082)&amp;"A","")))))</f>
        <v/>
      </c>
      <c r="AR1082" s="375" t="str">
        <f t="shared" ref="AR1082:AR1145" si="308">IF(OR(AM1082=1,AM1082=2,AM1082=11),1,IF(AM1082=6,2,IF(OR(AM1082=4,AM1082=5,AM1082=10),3,IF(AM1082=7,4,IF(AM1082=3,5, IF(OR(AM1082=8,AM1082=9),6,""))))))</f>
        <v/>
      </c>
      <c r="AS1082" s="377" t="str">
        <f t="shared" ref="AS1082:AS1145" si="309">IF(AG1082="","",B1082&amp;"-"&amp;AM1082)</f>
        <v/>
      </c>
      <c r="AT1082" s="378" t="str">
        <f t="shared" ref="AT1082:AT1145" si="310">IF(AF1082="","",VLOOKUP(T1082,車両の増減,2,FALSE))</f>
        <v/>
      </c>
      <c r="AX1082" s="625" t="b">
        <f t="shared" si="293"/>
        <v>0</v>
      </c>
      <c r="AY1082" s="7" t="str">
        <f t="shared" si="294"/>
        <v>FALSEFALSEFALSE</v>
      </c>
      <c r="AZ1082" s="626">
        <f t="shared" si="296"/>
        <v>0</v>
      </c>
      <c r="BA1082" s="627" t="str">
        <f t="shared" si="295"/>
        <v/>
      </c>
      <c r="BB1082" s="627">
        <f t="shared" si="297"/>
        <v>0</v>
      </c>
    </row>
    <row r="1083" spans="1:54">
      <c r="A1083" s="381">
        <v>1026</v>
      </c>
      <c r="B1083" s="117"/>
      <c r="C1083" s="288"/>
      <c r="D1083" s="289"/>
      <c r="E1083" s="289"/>
      <c r="F1083" s="290"/>
      <c r="G1083" s="292"/>
      <c r="H1083" s="116"/>
      <c r="I1083" s="292"/>
      <c r="J1083" s="116"/>
      <c r="K1083" s="370"/>
      <c r="L1083" s="370"/>
      <c r="M1083" s="370"/>
      <c r="N1083" s="371"/>
      <c r="O1083" s="371"/>
      <c r="P1083" s="371"/>
      <c r="Q1083" s="371"/>
      <c r="R1083" s="371"/>
      <c r="S1083" s="371"/>
      <c r="T1083" s="443"/>
      <c r="U1083" s="539"/>
      <c r="V1083" s="117"/>
      <c r="W1083" s="118"/>
      <c r="X1083" s="119"/>
      <c r="Y1083" s="120"/>
      <c r="Z1083" s="122"/>
      <c r="AA1083" s="121"/>
      <c r="AB1083" s="443"/>
      <c r="AC1083" s="734"/>
      <c r="AD1083" s="372"/>
      <c r="AE1083" s="485"/>
      <c r="AF1083" s="373" t="str">
        <f t="shared" si="298"/>
        <v/>
      </c>
      <c r="AG1083" s="373" t="str">
        <f t="shared" si="299"/>
        <v/>
      </c>
      <c r="AH1083" s="374" t="str">
        <f t="shared" si="300"/>
        <v/>
      </c>
      <c r="AI1083" s="375" t="str">
        <f t="shared" si="301"/>
        <v/>
      </c>
      <c r="AJ1083" s="375" t="str">
        <f t="shared" si="302"/>
        <v/>
      </c>
      <c r="AK1083" s="375" t="str">
        <f t="shared" si="303"/>
        <v/>
      </c>
      <c r="AL1083" s="375" t="str">
        <f t="shared" si="304"/>
        <v/>
      </c>
      <c r="AM1083" s="375" t="str">
        <f t="shared" si="305"/>
        <v/>
      </c>
      <c r="AN1083" s="376" t="str">
        <f>IF(AF1083="","",IF(OR(AH1083="",AH1083="-"),"－",IF(OR(AM1083=8,AM1083=9),"",IF(OR(AJ1083=3,AJ1083=4,AJ1083=5,AJ1083=6),VLOOKUP(AH1083,INDEX((係数_バス貨物_ガソリン,係数_バス貨物_CNG,係数_バス貨物_軽油,係数_バス貨物_メタノール,係数_バス貨物_LPG),MATCH(AL1083,【参考】排出ガスレベル!$AI$4:$AI$671,1),1,AR1083):INDEX((係数_バス貨物_ガソリン,係数_バス貨物_CNG,係数_バス貨物_軽油,係数_バス貨物_メタノール,係数_バス貨物_LPG),MATCH(AL1083+1,【参考】排出ガスレベル!$AI$4:$AI$671,1)-1,5,AR1083),2,FALSE),IF(OR(AJ1083=1,AJ1083=2),VLOOKUP(AH1083,INDEX((係数_乗用_ガソリン,係数_乗用_CNG,係数_乗用_軽油,係数_乗用_メタノール,係数_乗用_LPG),1,1,AR1083):INDEX((係数_乗用_ガソリン,係数_乗用_CNG,係数_乗用_軽油,係数_乗用_メタノール,係数_乗用_LPG),125,5,AR1083),2,FALSE))))))</f>
        <v/>
      </c>
      <c r="AO1083" s="376" t="str">
        <f>IF(T1083="","",IF(OR(AH1083="",AH1083="-"),"－",IF(OR(AM1083=8,AM1083=9),"",IF(OR(AJ1083=3,AJ1083=4,AJ1083=5,AJ1083=6),VLOOKUP(AH1083,INDEX((係数_バス貨物_ガソリン,係数_バス貨物_CNG,係数_バス貨物_軽油,係数_バス貨物_メタノール,係数_バス貨物_LPG),MATCH(AL1083,【参考】排出ガスレベル!$AI$4:$AI$671,1),1,AR1083):INDEX((係数_バス貨物_ガソリン,係数_バス貨物_CNG,係数_バス貨物_軽油,係数_バス貨物_メタノール,係数_バス貨物_LPG),MATCH(AL1083+1,【参考】排出ガスレベル!$AI$4:$AI$671,1)-1,5,AR1083),3,FALSE),IF(OR(AJ1083=1,AJ1083=2),VLOOKUP(AH1083,INDEX((係数_乗用_ガソリン,係数_乗用_CNG,係数_乗用_軽油,係数_乗用_メタノール,係数_乗用_LPG),1,1,AR1083):INDEX((係数_乗用_ガソリン,係数_乗用_CNG,係数_乗用_軽油,係数_乗用_メタノール,係数_乗用_LPG),125,5,AR1083),3,FALSE))))))</f>
        <v/>
      </c>
      <c r="AP1083" s="375" t="str">
        <f t="shared" si="306"/>
        <v/>
      </c>
      <c r="AQ1083" s="444" t="str">
        <f t="shared" si="307"/>
        <v/>
      </c>
      <c r="AR1083" s="375" t="str">
        <f t="shared" si="308"/>
        <v/>
      </c>
      <c r="AS1083" s="377" t="str">
        <f t="shared" si="309"/>
        <v/>
      </c>
      <c r="AT1083" s="378" t="str">
        <f t="shared" si="310"/>
        <v/>
      </c>
      <c r="AX1083" s="625" t="b">
        <f t="shared" ref="AX1083:AX1146" si="311">IF(AY1083="FALSEFALSEFALSEFALSE","ハイブリッド")</f>
        <v>0</v>
      </c>
      <c r="AY1083" s="7" t="str">
        <f t="shared" ref="AY1083:AY1146" si="312">EXACT(AZ1083,BA1083)&amp;IF(BA1083="","")&amp;IF(AZ1083="電気",TRUE)&amp;IF(AZ1083="LPG",TRUE)</f>
        <v>FALSEFALSEFALSE</v>
      </c>
      <c r="AZ1083" s="626">
        <f t="shared" si="296"/>
        <v>0</v>
      </c>
      <c r="BA1083" s="627" t="str">
        <f t="shared" ref="BA1083:BA1146" si="313">IF(COUNTIFS(BC1083,"*A*",BB1083,"3"),"ハイブリッド(ガソリン)","")</f>
        <v/>
      </c>
      <c r="BB1083" s="627">
        <f t="shared" si="297"/>
        <v>0</v>
      </c>
    </row>
    <row r="1084" spans="1:54">
      <c r="A1084" s="381">
        <v>1027</v>
      </c>
      <c r="B1084" s="117"/>
      <c r="C1084" s="288"/>
      <c r="D1084" s="289"/>
      <c r="E1084" s="289"/>
      <c r="F1084" s="290"/>
      <c r="G1084" s="292"/>
      <c r="H1084" s="116"/>
      <c r="I1084" s="292"/>
      <c r="J1084" s="116"/>
      <c r="K1084" s="370"/>
      <c r="L1084" s="370"/>
      <c r="M1084" s="370"/>
      <c r="N1084" s="371"/>
      <c r="O1084" s="371"/>
      <c r="P1084" s="371"/>
      <c r="Q1084" s="371"/>
      <c r="R1084" s="371"/>
      <c r="S1084" s="371"/>
      <c r="T1084" s="443"/>
      <c r="U1084" s="539"/>
      <c r="V1084" s="117"/>
      <c r="W1084" s="118"/>
      <c r="X1084" s="119"/>
      <c r="Y1084" s="120"/>
      <c r="Z1084" s="122"/>
      <c r="AA1084" s="121"/>
      <c r="AB1084" s="443"/>
      <c r="AC1084" s="734"/>
      <c r="AD1084" s="372"/>
      <c r="AE1084" s="485"/>
      <c r="AF1084" s="373" t="str">
        <f t="shared" si="298"/>
        <v/>
      </c>
      <c r="AG1084" s="373" t="str">
        <f t="shared" si="299"/>
        <v/>
      </c>
      <c r="AH1084" s="374" t="str">
        <f t="shared" si="300"/>
        <v/>
      </c>
      <c r="AI1084" s="375" t="str">
        <f t="shared" si="301"/>
        <v/>
      </c>
      <c r="AJ1084" s="375" t="str">
        <f t="shared" si="302"/>
        <v/>
      </c>
      <c r="AK1084" s="375" t="str">
        <f t="shared" si="303"/>
        <v/>
      </c>
      <c r="AL1084" s="375" t="str">
        <f t="shared" si="304"/>
        <v/>
      </c>
      <c r="AM1084" s="375" t="str">
        <f t="shared" si="305"/>
        <v/>
      </c>
      <c r="AN1084" s="376" t="str">
        <f>IF(AF1084="","",IF(OR(AH1084="",AH1084="-"),"－",IF(OR(AM1084=8,AM1084=9),"",IF(OR(AJ1084=3,AJ1084=4,AJ1084=5,AJ1084=6),VLOOKUP(AH1084,INDEX((係数_バス貨物_ガソリン,係数_バス貨物_CNG,係数_バス貨物_軽油,係数_バス貨物_メタノール,係数_バス貨物_LPG),MATCH(AL1084,【参考】排出ガスレベル!$AI$4:$AI$671,1),1,AR1084):INDEX((係数_バス貨物_ガソリン,係数_バス貨物_CNG,係数_バス貨物_軽油,係数_バス貨物_メタノール,係数_バス貨物_LPG),MATCH(AL1084+1,【参考】排出ガスレベル!$AI$4:$AI$671,1)-1,5,AR1084),2,FALSE),IF(OR(AJ1084=1,AJ1084=2),VLOOKUP(AH1084,INDEX((係数_乗用_ガソリン,係数_乗用_CNG,係数_乗用_軽油,係数_乗用_メタノール,係数_乗用_LPG),1,1,AR1084):INDEX((係数_乗用_ガソリン,係数_乗用_CNG,係数_乗用_軽油,係数_乗用_メタノール,係数_乗用_LPG),125,5,AR1084),2,FALSE))))))</f>
        <v/>
      </c>
      <c r="AO1084" s="376" t="str">
        <f>IF(T1084="","",IF(OR(AH1084="",AH1084="-"),"－",IF(OR(AM1084=8,AM1084=9),"",IF(OR(AJ1084=3,AJ1084=4,AJ1084=5,AJ1084=6),VLOOKUP(AH1084,INDEX((係数_バス貨物_ガソリン,係数_バス貨物_CNG,係数_バス貨物_軽油,係数_バス貨物_メタノール,係数_バス貨物_LPG),MATCH(AL1084,【参考】排出ガスレベル!$AI$4:$AI$671,1),1,AR1084):INDEX((係数_バス貨物_ガソリン,係数_バス貨物_CNG,係数_バス貨物_軽油,係数_バス貨物_メタノール,係数_バス貨物_LPG),MATCH(AL1084+1,【参考】排出ガスレベル!$AI$4:$AI$671,1)-1,5,AR1084),3,FALSE),IF(OR(AJ1084=1,AJ1084=2),VLOOKUP(AH1084,INDEX((係数_乗用_ガソリン,係数_乗用_CNG,係数_乗用_軽油,係数_乗用_メタノール,係数_乗用_LPG),1,1,AR1084):INDEX((係数_乗用_ガソリン,係数_乗用_CNG,係数_乗用_軽油,係数_乗用_メタノール,係数_乗用_LPG),125,5,AR1084),3,FALSE))))))</f>
        <v/>
      </c>
      <c r="AP1084" s="375" t="str">
        <f t="shared" si="306"/>
        <v/>
      </c>
      <c r="AQ1084" s="444" t="str">
        <f t="shared" si="307"/>
        <v/>
      </c>
      <c r="AR1084" s="375" t="str">
        <f t="shared" si="308"/>
        <v/>
      </c>
      <c r="AS1084" s="377" t="str">
        <f t="shared" si="309"/>
        <v/>
      </c>
      <c r="AT1084" s="378" t="str">
        <f t="shared" si="310"/>
        <v/>
      </c>
      <c r="AX1084" s="625" t="b">
        <f t="shared" si="311"/>
        <v>0</v>
      </c>
      <c r="AY1084" s="7" t="str">
        <f t="shared" si="312"/>
        <v>FALSEFALSEFALSE</v>
      </c>
      <c r="AZ1084" s="626">
        <f t="shared" si="296"/>
        <v>0</v>
      </c>
      <c r="BA1084" s="627" t="str">
        <f t="shared" si="313"/>
        <v/>
      </c>
      <c r="BB1084" s="627">
        <f t="shared" si="297"/>
        <v>0</v>
      </c>
    </row>
    <row r="1085" spans="1:54">
      <c r="A1085" s="381">
        <v>1028</v>
      </c>
      <c r="B1085" s="117"/>
      <c r="C1085" s="288"/>
      <c r="D1085" s="289"/>
      <c r="E1085" s="289"/>
      <c r="F1085" s="290"/>
      <c r="G1085" s="292"/>
      <c r="H1085" s="116"/>
      <c r="I1085" s="292"/>
      <c r="J1085" s="116"/>
      <c r="K1085" s="370"/>
      <c r="L1085" s="370"/>
      <c r="M1085" s="370"/>
      <c r="N1085" s="371"/>
      <c r="O1085" s="371"/>
      <c r="P1085" s="371"/>
      <c r="Q1085" s="371"/>
      <c r="R1085" s="371"/>
      <c r="S1085" s="371"/>
      <c r="T1085" s="443"/>
      <c r="U1085" s="539"/>
      <c r="V1085" s="117"/>
      <c r="W1085" s="118"/>
      <c r="X1085" s="119"/>
      <c r="Y1085" s="120"/>
      <c r="Z1085" s="122"/>
      <c r="AA1085" s="121"/>
      <c r="AB1085" s="443"/>
      <c r="AC1085" s="734"/>
      <c r="AD1085" s="372"/>
      <c r="AE1085" s="485"/>
      <c r="AF1085" s="373" t="str">
        <f t="shared" si="298"/>
        <v/>
      </c>
      <c r="AG1085" s="373" t="str">
        <f t="shared" si="299"/>
        <v/>
      </c>
      <c r="AH1085" s="374" t="str">
        <f t="shared" si="300"/>
        <v/>
      </c>
      <c r="AI1085" s="375" t="str">
        <f t="shared" si="301"/>
        <v/>
      </c>
      <c r="AJ1085" s="375" t="str">
        <f t="shared" si="302"/>
        <v/>
      </c>
      <c r="AK1085" s="375" t="str">
        <f t="shared" si="303"/>
        <v/>
      </c>
      <c r="AL1085" s="375" t="str">
        <f t="shared" si="304"/>
        <v/>
      </c>
      <c r="AM1085" s="375" t="str">
        <f t="shared" si="305"/>
        <v/>
      </c>
      <c r="AN1085" s="376" t="str">
        <f>IF(AF1085="","",IF(OR(AH1085="",AH1085="-"),"－",IF(OR(AM1085=8,AM1085=9),"",IF(OR(AJ1085=3,AJ1085=4,AJ1085=5,AJ1085=6),VLOOKUP(AH1085,INDEX((係数_バス貨物_ガソリン,係数_バス貨物_CNG,係数_バス貨物_軽油,係数_バス貨物_メタノール,係数_バス貨物_LPG),MATCH(AL1085,【参考】排出ガスレベル!$AI$4:$AI$671,1),1,AR1085):INDEX((係数_バス貨物_ガソリン,係数_バス貨物_CNG,係数_バス貨物_軽油,係数_バス貨物_メタノール,係数_バス貨物_LPG),MATCH(AL1085+1,【参考】排出ガスレベル!$AI$4:$AI$671,1)-1,5,AR1085),2,FALSE),IF(OR(AJ1085=1,AJ1085=2),VLOOKUP(AH1085,INDEX((係数_乗用_ガソリン,係数_乗用_CNG,係数_乗用_軽油,係数_乗用_メタノール,係数_乗用_LPG),1,1,AR1085):INDEX((係数_乗用_ガソリン,係数_乗用_CNG,係数_乗用_軽油,係数_乗用_メタノール,係数_乗用_LPG),125,5,AR1085),2,FALSE))))))</f>
        <v/>
      </c>
      <c r="AO1085" s="376" t="str">
        <f>IF(T1085="","",IF(OR(AH1085="",AH1085="-"),"－",IF(OR(AM1085=8,AM1085=9),"",IF(OR(AJ1085=3,AJ1085=4,AJ1085=5,AJ1085=6),VLOOKUP(AH1085,INDEX((係数_バス貨物_ガソリン,係数_バス貨物_CNG,係数_バス貨物_軽油,係数_バス貨物_メタノール,係数_バス貨物_LPG),MATCH(AL1085,【参考】排出ガスレベル!$AI$4:$AI$671,1),1,AR1085):INDEX((係数_バス貨物_ガソリン,係数_バス貨物_CNG,係数_バス貨物_軽油,係数_バス貨物_メタノール,係数_バス貨物_LPG),MATCH(AL1085+1,【参考】排出ガスレベル!$AI$4:$AI$671,1)-1,5,AR1085),3,FALSE),IF(OR(AJ1085=1,AJ1085=2),VLOOKUP(AH1085,INDEX((係数_乗用_ガソリン,係数_乗用_CNG,係数_乗用_軽油,係数_乗用_メタノール,係数_乗用_LPG),1,1,AR1085):INDEX((係数_乗用_ガソリン,係数_乗用_CNG,係数_乗用_軽油,係数_乗用_メタノール,係数_乗用_LPG),125,5,AR1085),3,FALSE))))))</f>
        <v/>
      </c>
      <c r="AP1085" s="375" t="str">
        <f t="shared" si="306"/>
        <v/>
      </c>
      <c r="AQ1085" s="444" t="str">
        <f t="shared" si="307"/>
        <v/>
      </c>
      <c r="AR1085" s="375" t="str">
        <f t="shared" si="308"/>
        <v/>
      </c>
      <c r="AS1085" s="377" t="str">
        <f t="shared" si="309"/>
        <v/>
      </c>
      <c r="AT1085" s="378" t="str">
        <f t="shared" si="310"/>
        <v/>
      </c>
      <c r="AX1085" s="625" t="b">
        <f t="shared" si="311"/>
        <v>0</v>
      </c>
      <c r="AY1085" s="7" t="str">
        <f t="shared" si="312"/>
        <v>FALSEFALSEFALSE</v>
      </c>
      <c r="AZ1085" s="626">
        <f t="shared" si="296"/>
        <v>0</v>
      </c>
      <c r="BA1085" s="627" t="str">
        <f t="shared" si="313"/>
        <v/>
      </c>
      <c r="BB1085" s="627">
        <f t="shared" si="297"/>
        <v>0</v>
      </c>
    </row>
    <row r="1086" spans="1:54">
      <c r="A1086" s="381">
        <v>1029</v>
      </c>
      <c r="B1086" s="117"/>
      <c r="C1086" s="288"/>
      <c r="D1086" s="289"/>
      <c r="E1086" s="289"/>
      <c r="F1086" s="290"/>
      <c r="G1086" s="292"/>
      <c r="H1086" s="116"/>
      <c r="I1086" s="292"/>
      <c r="J1086" s="116"/>
      <c r="K1086" s="370"/>
      <c r="L1086" s="370"/>
      <c r="M1086" s="370"/>
      <c r="N1086" s="371"/>
      <c r="O1086" s="371"/>
      <c r="P1086" s="371"/>
      <c r="Q1086" s="371"/>
      <c r="R1086" s="371"/>
      <c r="S1086" s="371"/>
      <c r="T1086" s="443"/>
      <c r="U1086" s="539"/>
      <c r="V1086" s="117"/>
      <c r="W1086" s="118"/>
      <c r="X1086" s="119"/>
      <c r="Y1086" s="120"/>
      <c r="Z1086" s="122"/>
      <c r="AA1086" s="121"/>
      <c r="AB1086" s="443"/>
      <c r="AC1086" s="734"/>
      <c r="AD1086" s="372"/>
      <c r="AE1086" s="485"/>
      <c r="AF1086" s="373" t="str">
        <f t="shared" si="298"/>
        <v/>
      </c>
      <c r="AG1086" s="373" t="str">
        <f t="shared" si="299"/>
        <v/>
      </c>
      <c r="AH1086" s="374" t="str">
        <f t="shared" si="300"/>
        <v/>
      </c>
      <c r="AI1086" s="375" t="str">
        <f t="shared" si="301"/>
        <v/>
      </c>
      <c r="AJ1086" s="375" t="str">
        <f t="shared" si="302"/>
        <v/>
      </c>
      <c r="AK1086" s="375" t="str">
        <f t="shared" si="303"/>
        <v/>
      </c>
      <c r="AL1086" s="375" t="str">
        <f t="shared" si="304"/>
        <v/>
      </c>
      <c r="AM1086" s="375" t="str">
        <f t="shared" si="305"/>
        <v/>
      </c>
      <c r="AN1086" s="376" t="str">
        <f>IF(AF1086="","",IF(OR(AH1086="",AH1086="-"),"－",IF(OR(AM1086=8,AM1086=9),"",IF(OR(AJ1086=3,AJ1086=4,AJ1086=5,AJ1086=6),VLOOKUP(AH1086,INDEX((係数_バス貨物_ガソリン,係数_バス貨物_CNG,係数_バス貨物_軽油,係数_バス貨物_メタノール,係数_バス貨物_LPG),MATCH(AL1086,【参考】排出ガスレベル!$AI$4:$AI$671,1),1,AR1086):INDEX((係数_バス貨物_ガソリン,係数_バス貨物_CNG,係数_バス貨物_軽油,係数_バス貨物_メタノール,係数_バス貨物_LPG),MATCH(AL1086+1,【参考】排出ガスレベル!$AI$4:$AI$671,1)-1,5,AR1086),2,FALSE),IF(OR(AJ1086=1,AJ1086=2),VLOOKUP(AH1086,INDEX((係数_乗用_ガソリン,係数_乗用_CNG,係数_乗用_軽油,係数_乗用_メタノール,係数_乗用_LPG),1,1,AR1086):INDEX((係数_乗用_ガソリン,係数_乗用_CNG,係数_乗用_軽油,係数_乗用_メタノール,係数_乗用_LPG),125,5,AR1086),2,FALSE))))))</f>
        <v/>
      </c>
      <c r="AO1086" s="376" t="str">
        <f>IF(T1086="","",IF(OR(AH1086="",AH1086="-"),"－",IF(OR(AM1086=8,AM1086=9),"",IF(OR(AJ1086=3,AJ1086=4,AJ1086=5,AJ1086=6),VLOOKUP(AH1086,INDEX((係数_バス貨物_ガソリン,係数_バス貨物_CNG,係数_バス貨物_軽油,係数_バス貨物_メタノール,係数_バス貨物_LPG),MATCH(AL1086,【参考】排出ガスレベル!$AI$4:$AI$671,1),1,AR1086):INDEX((係数_バス貨物_ガソリン,係数_バス貨物_CNG,係数_バス貨物_軽油,係数_バス貨物_メタノール,係数_バス貨物_LPG),MATCH(AL1086+1,【参考】排出ガスレベル!$AI$4:$AI$671,1)-1,5,AR1086),3,FALSE),IF(OR(AJ1086=1,AJ1086=2),VLOOKUP(AH1086,INDEX((係数_乗用_ガソリン,係数_乗用_CNG,係数_乗用_軽油,係数_乗用_メタノール,係数_乗用_LPG),1,1,AR1086):INDEX((係数_乗用_ガソリン,係数_乗用_CNG,係数_乗用_軽油,係数_乗用_メタノール,係数_乗用_LPG),125,5,AR1086),3,FALSE))))))</f>
        <v/>
      </c>
      <c r="AP1086" s="375" t="str">
        <f t="shared" si="306"/>
        <v/>
      </c>
      <c r="AQ1086" s="444" t="str">
        <f t="shared" si="307"/>
        <v/>
      </c>
      <c r="AR1086" s="375" t="str">
        <f t="shared" si="308"/>
        <v/>
      </c>
      <c r="AS1086" s="377" t="str">
        <f t="shared" si="309"/>
        <v/>
      </c>
      <c r="AT1086" s="378" t="str">
        <f t="shared" si="310"/>
        <v/>
      </c>
      <c r="AX1086" s="625" t="b">
        <f t="shared" si="311"/>
        <v>0</v>
      </c>
      <c r="AY1086" s="7" t="str">
        <f t="shared" si="312"/>
        <v>FALSEFALSEFALSE</v>
      </c>
      <c r="AZ1086" s="626">
        <f t="shared" si="296"/>
        <v>0</v>
      </c>
      <c r="BA1086" s="627" t="str">
        <f t="shared" si="313"/>
        <v/>
      </c>
      <c r="BB1086" s="627">
        <f t="shared" si="297"/>
        <v>0</v>
      </c>
    </row>
    <row r="1087" spans="1:54">
      <c r="A1087" s="381">
        <v>1030</v>
      </c>
      <c r="B1087" s="117"/>
      <c r="C1087" s="288"/>
      <c r="D1087" s="289"/>
      <c r="E1087" s="289"/>
      <c r="F1087" s="290"/>
      <c r="G1087" s="292"/>
      <c r="H1087" s="116"/>
      <c r="I1087" s="292"/>
      <c r="J1087" s="116"/>
      <c r="K1087" s="370"/>
      <c r="L1087" s="370"/>
      <c r="M1087" s="370"/>
      <c r="N1087" s="371"/>
      <c r="O1087" s="371"/>
      <c r="P1087" s="371"/>
      <c r="Q1087" s="371"/>
      <c r="R1087" s="371"/>
      <c r="S1087" s="371"/>
      <c r="T1087" s="443"/>
      <c r="U1087" s="539"/>
      <c r="V1087" s="117"/>
      <c r="W1087" s="118"/>
      <c r="X1087" s="119"/>
      <c r="Y1087" s="120"/>
      <c r="Z1087" s="122"/>
      <c r="AA1087" s="121"/>
      <c r="AB1087" s="443"/>
      <c r="AC1087" s="734"/>
      <c r="AD1087" s="372"/>
      <c r="AE1087" s="485"/>
      <c r="AF1087" s="373" t="str">
        <f t="shared" si="298"/>
        <v/>
      </c>
      <c r="AG1087" s="373" t="str">
        <f t="shared" si="299"/>
        <v/>
      </c>
      <c r="AH1087" s="374" t="str">
        <f t="shared" si="300"/>
        <v/>
      </c>
      <c r="AI1087" s="375" t="str">
        <f t="shared" si="301"/>
        <v/>
      </c>
      <c r="AJ1087" s="375" t="str">
        <f t="shared" si="302"/>
        <v/>
      </c>
      <c r="AK1087" s="375" t="str">
        <f t="shared" si="303"/>
        <v/>
      </c>
      <c r="AL1087" s="375" t="str">
        <f t="shared" si="304"/>
        <v/>
      </c>
      <c r="AM1087" s="375" t="str">
        <f t="shared" si="305"/>
        <v/>
      </c>
      <c r="AN1087" s="376" t="str">
        <f>IF(AF1087="","",IF(OR(AH1087="",AH1087="-"),"－",IF(OR(AM1087=8,AM1087=9),"",IF(OR(AJ1087=3,AJ1087=4,AJ1087=5,AJ1087=6),VLOOKUP(AH1087,INDEX((係数_バス貨物_ガソリン,係数_バス貨物_CNG,係数_バス貨物_軽油,係数_バス貨物_メタノール,係数_バス貨物_LPG),MATCH(AL1087,【参考】排出ガスレベル!$AI$4:$AI$671,1),1,AR1087):INDEX((係数_バス貨物_ガソリン,係数_バス貨物_CNG,係数_バス貨物_軽油,係数_バス貨物_メタノール,係数_バス貨物_LPG),MATCH(AL1087+1,【参考】排出ガスレベル!$AI$4:$AI$671,1)-1,5,AR1087),2,FALSE),IF(OR(AJ1087=1,AJ1087=2),VLOOKUP(AH1087,INDEX((係数_乗用_ガソリン,係数_乗用_CNG,係数_乗用_軽油,係数_乗用_メタノール,係数_乗用_LPG),1,1,AR1087):INDEX((係数_乗用_ガソリン,係数_乗用_CNG,係数_乗用_軽油,係数_乗用_メタノール,係数_乗用_LPG),125,5,AR1087),2,FALSE))))))</f>
        <v/>
      </c>
      <c r="AO1087" s="376" t="str">
        <f>IF(T1087="","",IF(OR(AH1087="",AH1087="-"),"－",IF(OR(AM1087=8,AM1087=9),"",IF(OR(AJ1087=3,AJ1087=4,AJ1087=5,AJ1087=6),VLOOKUP(AH1087,INDEX((係数_バス貨物_ガソリン,係数_バス貨物_CNG,係数_バス貨物_軽油,係数_バス貨物_メタノール,係数_バス貨物_LPG),MATCH(AL1087,【参考】排出ガスレベル!$AI$4:$AI$671,1),1,AR1087):INDEX((係数_バス貨物_ガソリン,係数_バス貨物_CNG,係数_バス貨物_軽油,係数_バス貨物_メタノール,係数_バス貨物_LPG),MATCH(AL1087+1,【参考】排出ガスレベル!$AI$4:$AI$671,1)-1,5,AR1087),3,FALSE),IF(OR(AJ1087=1,AJ1087=2),VLOOKUP(AH1087,INDEX((係数_乗用_ガソリン,係数_乗用_CNG,係数_乗用_軽油,係数_乗用_メタノール,係数_乗用_LPG),1,1,AR1087):INDEX((係数_乗用_ガソリン,係数_乗用_CNG,係数_乗用_軽油,係数_乗用_メタノール,係数_乗用_LPG),125,5,AR1087),3,FALSE))))))</f>
        <v/>
      </c>
      <c r="AP1087" s="375" t="str">
        <f t="shared" si="306"/>
        <v/>
      </c>
      <c r="AQ1087" s="444" t="str">
        <f t="shared" si="307"/>
        <v/>
      </c>
      <c r="AR1087" s="375" t="str">
        <f t="shared" si="308"/>
        <v/>
      </c>
      <c r="AS1087" s="377" t="str">
        <f t="shared" si="309"/>
        <v/>
      </c>
      <c r="AT1087" s="378" t="str">
        <f t="shared" si="310"/>
        <v/>
      </c>
      <c r="AX1087" s="625" t="b">
        <f t="shared" si="311"/>
        <v>0</v>
      </c>
      <c r="AY1087" s="7" t="str">
        <f t="shared" si="312"/>
        <v>FALSEFALSEFALSE</v>
      </c>
      <c r="AZ1087" s="626">
        <f t="shared" si="296"/>
        <v>0</v>
      </c>
      <c r="BA1087" s="627" t="str">
        <f t="shared" si="313"/>
        <v/>
      </c>
      <c r="BB1087" s="627">
        <f t="shared" si="297"/>
        <v>0</v>
      </c>
    </row>
    <row r="1088" spans="1:54">
      <c r="A1088" s="381">
        <v>1031</v>
      </c>
      <c r="B1088" s="117"/>
      <c r="C1088" s="288"/>
      <c r="D1088" s="289"/>
      <c r="E1088" s="289"/>
      <c r="F1088" s="290"/>
      <c r="G1088" s="292"/>
      <c r="H1088" s="116"/>
      <c r="I1088" s="292"/>
      <c r="J1088" s="116"/>
      <c r="K1088" s="370"/>
      <c r="L1088" s="370"/>
      <c r="M1088" s="370"/>
      <c r="N1088" s="371"/>
      <c r="O1088" s="371"/>
      <c r="P1088" s="371"/>
      <c r="Q1088" s="371"/>
      <c r="R1088" s="371"/>
      <c r="S1088" s="371"/>
      <c r="T1088" s="443"/>
      <c r="U1088" s="539"/>
      <c r="V1088" s="117"/>
      <c r="W1088" s="118"/>
      <c r="X1088" s="119"/>
      <c r="Y1088" s="120"/>
      <c r="Z1088" s="122"/>
      <c r="AA1088" s="121"/>
      <c r="AB1088" s="443"/>
      <c r="AC1088" s="734"/>
      <c r="AD1088" s="372"/>
      <c r="AE1088" s="485"/>
      <c r="AF1088" s="373" t="str">
        <f t="shared" si="298"/>
        <v/>
      </c>
      <c r="AG1088" s="373" t="str">
        <f t="shared" si="299"/>
        <v/>
      </c>
      <c r="AH1088" s="374" t="str">
        <f t="shared" si="300"/>
        <v/>
      </c>
      <c r="AI1088" s="375" t="str">
        <f t="shared" si="301"/>
        <v/>
      </c>
      <c r="AJ1088" s="375" t="str">
        <f t="shared" si="302"/>
        <v/>
      </c>
      <c r="AK1088" s="375" t="str">
        <f t="shared" si="303"/>
        <v/>
      </c>
      <c r="AL1088" s="375" t="str">
        <f t="shared" si="304"/>
        <v/>
      </c>
      <c r="AM1088" s="375" t="str">
        <f t="shared" si="305"/>
        <v/>
      </c>
      <c r="AN1088" s="376" t="str">
        <f>IF(AF1088="","",IF(OR(AH1088="",AH1088="-"),"－",IF(OR(AM1088=8,AM1088=9),"",IF(OR(AJ1088=3,AJ1088=4,AJ1088=5,AJ1088=6),VLOOKUP(AH1088,INDEX((係数_バス貨物_ガソリン,係数_バス貨物_CNG,係数_バス貨物_軽油,係数_バス貨物_メタノール,係数_バス貨物_LPG),MATCH(AL1088,【参考】排出ガスレベル!$AI$4:$AI$671,1),1,AR1088):INDEX((係数_バス貨物_ガソリン,係数_バス貨物_CNG,係数_バス貨物_軽油,係数_バス貨物_メタノール,係数_バス貨物_LPG),MATCH(AL1088+1,【参考】排出ガスレベル!$AI$4:$AI$671,1)-1,5,AR1088),2,FALSE),IF(OR(AJ1088=1,AJ1088=2),VLOOKUP(AH1088,INDEX((係数_乗用_ガソリン,係数_乗用_CNG,係数_乗用_軽油,係数_乗用_メタノール,係数_乗用_LPG),1,1,AR1088):INDEX((係数_乗用_ガソリン,係数_乗用_CNG,係数_乗用_軽油,係数_乗用_メタノール,係数_乗用_LPG),125,5,AR1088),2,FALSE))))))</f>
        <v/>
      </c>
      <c r="AO1088" s="376" t="str">
        <f>IF(T1088="","",IF(OR(AH1088="",AH1088="-"),"－",IF(OR(AM1088=8,AM1088=9),"",IF(OR(AJ1088=3,AJ1088=4,AJ1088=5,AJ1088=6),VLOOKUP(AH1088,INDEX((係数_バス貨物_ガソリン,係数_バス貨物_CNG,係数_バス貨物_軽油,係数_バス貨物_メタノール,係数_バス貨物_LPG),MATCH(AL1088,【参考】排出ガスレベル!$AI$4:$AI$671,1),1,AR1088):INDEX((係数_バス貨物_ガソリン,係数_バス貨物_CNG,係数_バス貨物_軽油,係数_バス貨物_メタノール,係数_バス貨物_LPG),MATCH(AL1088+1,【参考】排出ガスレベル!$AI$4:$AI$671,1)-1,5,AR1088),3,FALSE),IF(OR(AJ1088=1,AJ1088=2),VLOOKUP(AH1088,INDEX((係数_乗用_ガソリン,係数_乗用_CNG,係数_乗用_軽油,係数_乗用_メタノール,係数_乗用_LPG),1,1,AR1088):INDEX((係数_乗用_ガソリン,係数_乗用_CNG,係数_乗用_軽油,係数_乗用_メタノール,係数_乗用_LPG),125,5,AR1088),3,FALSE))))))</f>
        <v/>
      </c>
      <c r="AP1088" s="375" t="str">
        <f t="shared" si="306"/>
        <v/>
      </c>
      <c r="AQ1088" s="444" t="str">
        <f t="shared" si="307"/>
        <v/>
      </c>
      <c r="AR1088" s="375" t="str">
        <f t="shared" si="308"/>
        <v/>
      </c>
      <c r="AS1088" s="377" t="str">
        <f t="shared" si="309"/>
        <v/>
      </c>
      <c r="AT1088" s="378" t="str">
        <f t="shared" si="310"/>
        <v/>
      </c>
      <c r="AX1088" s="625" t="b">
        <f t="shared" si="311"/>
        <v>0</v>
      </c>
      <c r="AY1088" s="7" t="str">
        <f t="shared" si="312"/>
        <v>FALSEFALSEFALSE</v>
      </c>
      <c r="AZ1088" s="626">
        <f t="shared" si="296"/>
        <v>0</v>
      </c>
      <c r="BA1088" s="627" t="str">
        <f t="shared" si="313"/>
        <v/>
      </c>
      <c r="BB1088" s="627">
        <f t="shared" si="297"/>
        <v>0</v>
      </c>
    </row>
    <row r="1089" spans="1:54">
      <c r="A1089" s="381">
        <v>1032</v>
      </c>
      <c r="B1089" s="117"/>
      <c r="C1089" s="288"/>
      <c r="D1089" s="289"/>
      <c r="E1089" s="289"/>
      <c r="F1089" s="290"/>
      <c r="G1089" s="292"/>
      <c r="H1089" s="116"/>
      <c r="I1089" s="292"/>
      <c r="J1089" s="116"/>
      <c r="K1089" s="370"/>
      <c r="L1089" s="370"/>
      <c r="M1089" s="370"/>
      <c r="N1089" s="371"/>
      <c r="O1089" s="371"/>
      <c r="P1089" s="371"/>
      <c r="Q1089" s="371"/>
      <c r="R1089" s="371"/>
      <c r="S1089" s="371"/>
      <c r="T1089" s="443"/>
      <c r="U1089" s="539"/>
      <c r="V1089" s="117"/>
      <c r="W1089" s="118"/>
      <c r="X1089" s="119"/>
      <c r="Y1089" s="120"/>
      <c r="Z1089" s="122"/>
      <c r="AA1089" s="121"/>
      <c r="AB1089" s="443"/>
      <c r="AC1089" s="734"/>
      <c r="AD1089" s="372"/>
      <c r="AE1089" s="485"/>
      <c r="AF1089" s="373" t="str">
        <f t="shared" si="298"/>
        <v/>
      </c>
      <c r="AG1089" s="373" t="str">
        <f t="shared" si="299"/>
        <v/>
      </c>
      <c r="AH1089" s="374" t="str">
        <f t="shared" si="300"/>
        <v/>
      </c>
      <c r="AI1089" s="375" t="str">
        <f t="shared" si="301"/>
        <v/>
      </c>
      <c r="AJ1089" s="375" t="str">
        <f t="shared" si="302"/>
        <v/>
      </c>
      <c r="AK1089" s="375" t="str">
        <f t="shared" si="303"/>
        <v/>
      </c>
      <c r="AL1089" s="375" t="str">
        <f t="shared" si="304"/>
        <v/>
      </c>
      <c r="AM1089" s="375" t="str">
        <f t="shared" si="305"/>
        <v/>
      </c>
      <c r="AN1089" s="376" t="str">
        <f>IF(AF1089="","",IF(OR(AH1089="",AH1089="-"),"－",IF(OR(AM1089=8,AM1089=9),"",IF(OR(AJ1089=3,AJ1089=4,AJ1089=5,AJ1089=6),VLOOKUP(AH1089,INDEX((係数_バス貨物_ガソリン,係数_バス貨物_CNG,係数_バス貨物_軽油,係数_バス貨物_メタノール,係数_バス貨物_LPG),MATCH(AL1089,【参考】排出ガスレベル!$AI$4:$AI$671,1),1,AR1089):INDEX((係数_バス貨物_ガソリン,係数_バス貨物_CNG,係数_バス貨物_軽油,係数_バス貨物_メタノール,係数_バス貨物_LPG),MATCH(AL1089+1,【参考】排出ガスレベル!$AI$4:$AI$671,1)-1,5,AR1089),2,FALSE),IF(OR(AJ1089=1,AJ1089=2),VLOOKUP(AH1089,INDEX((係数_乗用_ガソリン,係数_乗用_CNG,係数_乗用_軽油,係数_乗用_メタノール,係数_乗用_LPG),1,1,AR1089):INDEX((係数_乗用_ガソリン,係数_乗用_CNG,係数_乗用_軽油,係数_乗用_メタノール,係数_乗用_LPG),125,5,AR1089),2,FALSE))))))</f>
        <v/>
      </c>
      <c r="AO1089" s="376" t="str">
        <f>IF(T1089="","",IF(OR(AH1089="",AH1089="-"),"－",IF(OR(AM1089=8,AM1089=9),"",IF(OR(AJ1089=3,AJ1089=4,AJ1089=5,AJ1089=6),VLOOKUP(AH1089,INDEX((係数_バス貨物_ガソリン,係数_バス貨物_CNG,係数_バス貨物_軽油,係数_バス貨物_メタノール,係数_バス貨物_LPG),MATCH(AL1089,【参考】排出ガスレベル!$AI$4:$AI$671,1),1,AR1089):INDEX((係数_バス貨物_ガソリン,係数_バス貨物_CNG,係数_バス貨物_軽油,係数_バス貨物_メタノール,係数_バス貨物_LPG),MATCH(AL1089+1,【参考】排出ガスレベル!$AI$4:$AI$671,1)-1,5,AR1089),3,FALSE),IF(OR(AJ1089=1,AJ1089=2),VLOOKUP(AH1089,INDEX((係数_乗用_ガソリン,係数_乗用_CNG,係数_乗用_軽油,係数_乗用_メタノール,係数_乗用_LPG),1,1,AR1089):INDEX((係数_乗用_ガソリン,係数_乗用_CNG,係数_乗用_軽油,係数_乗用_メタノール,係数_乗用_LPG),125,5,AR1089),3,FALSE))))))</f>
        <v/>
      </c>
      <c r="AP1089" s="375" t="str">
        <f t="shared" si="306"/>
        <v/>
      </c>
      <c r="AQ1089" s="444" t="str">
        <f t="shared" si="307"/>
        <v/>
      </c>
      <c r="AR1089" s="375" t="str">
        <f t="shared" si="308"/>
        <v/>
      </c>
      <c r="AS1089" s="377" t="str">
        <f t="shared" si="309"/>
        <v/>
      </c>
      <c r="AT1089" s="378" t="str">
        <f t="shared" si="310"/>
        <v/>
      </c>
      <c r="AX1089" s="625" t="b">
        <f t="shared" si="311"/>
        <v>0</v>
      </c>
      <c r="AY1089" s="7" t="str">
        <f t="shared" si="312"/>
        <v>FALSEFALSEFALSE</v>
      </c>
      <c r="AZ1089" s="626">
        <f t="shared" si="296"/>
        <v>0</v>
      </c>
      <c r="BA1089" s="627" t="str">
        <f t="shared" si="313"/>
        <v/>
      </c>
      <c r="BB1089" s="627">
        <f t="shared" si="297"/>
        <v>0</v>
      </c>
    </row>
    <row r="1090" spans="1:54">
      <c r="A1090" s="381">
        <v>1033</v>
      </c>
      <c r="B1090" s="117"/>
      <c r="C1090" s="288"/>
      <c r="D1090" s="289"/>
      <c r="E1090" s="289"/>
      <c r="F1090" s="290"/>
      <c r="G1090" s="292"/>
      <c r="H1090" s="116"/>
      <c r="I1090" s="292"/>
      <c r="J1090" s="116"/>
      <c r="K1090" s="370"/>
      <c r="L1090" s="370"/>
      <c r="M1090" s="370"/>
      <c r="N1090" s="371"/>
      <c r="O1090" s="371"/>
      <c r="P1090" s="371"/>
      <c r="Q1090" s="371"/>
      <c r="R1090" s="371"/>
      <c r="S1090" s="371"/>
      <c r="T1090" s="443"/>
      <c r="U1090" s="539"/>
      <c r="V1090" s="117"/>
      <c r="W1090" s="118"/>
      <c r="X1090" s="119"/>
      <c r="Y1090" s="120"/>
      <c r="Z1090" s="122"/>
      <c r="AA1090" s="121"/>
      <c r="AB1090" s="443"/>
      <c r="AC1090" s="734"/>
      <c r="AD1090" s="372"/>
      <c r="AE1090" s="485"/>
      <c r="AF1090" s="373" t="str">
        <f t="shared" si="298"/>
        <v/>
      </c>
      <c r="AG1090" s="373" t="str">
        <f t="shared" si="299"/>
        <v/>
      </c>
      <c r="AH1090" s="374" t="str">
        <f t="shared" si="300"/>
        <v/>
      </c>
      <c r="AI1090" s="375" t="str">
        <f t="shared" si="301"/>
        <v/>
      </c>
      <c r="AJ1090" s="375" t="str">
        <f t="shared" si="302"/>
        <v/>
      </c>
      <c r="AK1090" s="375" t="str">
        <f t="shared" si="303"/>
        <v/>
      </c>
      <c r="AL1090" s="375" t="str">
        <f t="shared" si="304"/>
        <v/>
      </c>
      <c r="AM1090" s="375" t="str">
        <f t="shared" si="305"/>
        <v/>
      </c>
      <c r="AN1090" s="376" t="str">
        <f>IF(AF1090="","",IF(OR(AH1090="",AH1090="-"),"－",IF(OR(AM1090=8,AM1090=9),"",IF(OR(AJ1090=3,AJ1090=4,AJ1090=5,AJ1090=6),VLOOKUP(AH1090,INDEX((係数_バス貨物_ガソリン,係数_バス貨物_CNG,係数_バス貨物_軽油,係数_バス貨物_メタノール,係数_バス貨物_LPG),MATCH(AL1090,【参考】排出ガスレベル!$AI$4:$AI$671,1),1,AR1090):INDEX((係数_バス貨物_ガソリン,係数_バス貨物_CNG,係数_バス貨物_軽油,係数_バス貨物_メタノール,係数_バス貨物_LPG),MATCH(AL1090+1,【参考】排出ガスレベル!$AI$4:$AI$671,1)-1,5,AR1090),2,FALSE),IF(OR(AJ1090=1,AJ1090=2),VLOOKUP(AH1090,INDEX((係数_乗用_ガソリン,係数_乗用_CNG,係数_乗用_軽油,係数_乗用_メタノール,係数_乗用_LPG),1,1,AR1090):INDEX((係数_乗用_ガソリン,係数_乗用_CNG,係数_乗用_軽油,係数_乗用_メタノール,係数_乗用_LPG),125,5,AR1090),2,FALSE))))))</f>
        <v/>
      </c>
      <c r="AO1090" s="376" t="str">
        <f>IF(T1090="","",IF(OR(AH1090="",AH1090="-"),"－",IF(OR(AM1090=8,AM1090=9),"",IF(OR(AJ1090=3,AJ1090=4,AJ1090=5,AJ1090=6),VLOOKUP(AH1090,INDEX((係数_バス貨物_ガソリン,係数_バス貨物_CNG,係数_バス貨物_軽油,係数_バス貨物_メタノール,係数_バス貨物_LPG),MATCH(AL1090,【参考】排出ガスレベル!$AI$4:$AI$671,1),1,AR1090):INDEX((係数_バス貨物_ガソリン,係数_バス貨物_CNG,係数_バス貨物_軽油,係数_バス貨物_メタノール,係数_バス貨物_LPG),MATCH(AL1090+1,【参考】排出ガスレベル!$AI$4:$AI$671,1)-1,5,AR1090),3,FALSE),IF(OR(AJ1090=1,AJ1090=2),VLOOKUP(AH1090,INDEX((係数_乗用_ガソリン,係数_乗用_CNG,係数_乗用_軽油,係数_乗用_メタノール,係数_乗用_LPG),1,1,AR1090):INDEX((係数_乗用_ガソリン,係数_乗用_CNG,係数_乗用_軽油,係数_乗用_メタノール,係数_乗用_LPG),125,5,AR1090),3,FALSE))))))</f>
        <v/>
      </c>
      <c r="AP1090" s="375" t="str">
        <f t="shared" si="306"/>
        <v/>
      </c>
      <c r="AQ1090" s="444" t="str">
        <f t="shared" si="307"/>
        <v/>
      </c>
      <c r="AR1090" s="375" t="str">
        <f t="shared" si="308"/>
        <v/>
      </c>
      <c r="AS1090" s="377" t="str">
        <f t="shared" si="309"/>
        <v/>
      </c>
      <c r="AT1090" s="378" t="str">
        <f t="shared" si="310"/>
        <v/>
      </c>
      <c r="AX1090" s="625" t="b">
        <f t="shared" si="311"/>
        <v>0</v>
      </c>
      <c r="AY1090" s="7" t="str">
        <f t="shared" si="312"/>
        <v>FALSEFALSEFALSE</v>
      </c>
      <c r="AZ1090" s="626">
        <f t="shared" si="296"/>
        <v>0</v>
      </c>
      <c r="BA1090" s="627" t="str">
        <f t="shared" si="313"/>
        <v/>
      </c>
      <c r="BB1090" s="627">
        <f t="shared" si="297"/>
        <v>0</v>
      </c>
    </row>
    <row r="1091" spans="1:54">
      <c r="A1091" s="381">
        <v>1034</v>
      </c>
      <c r="B1091" s="117"/>
      <c r="C1091" s="288"/>
      <c r="D1091" s="289"/>
      <c r="E1091" s="289"/>
      <c r="F1091" s="290"/>
      <c r="G1091" s="292"/>
      <c r="H1091" s="116"/>
      <c r="I1091" s="292"/>
      <c r="J1091" s="116"/>
      <c r="K1091" s="370"/>
      <c r="L1091" s="370"/>
      <c r="M1091" s="370"/>
      <c r="N1091" s="371"/>
      <c r="O1091" s="371"/>
      <c r="P1091" s="371"/>
      <c r="Q1091" s="371"/>
      <c r="R1091" s="371"/>
      <c r="S1091" s="371"/>
      <c r="T1091" s="443"/>
      <c r="U1091" s="539"/>
      <c r="V1091" s="117"/>
      <c r="W1091" s="118"/>
      <c r="X1091" s="119"/>
      <c r="Y1091" s="120"/>
      <c r="Z1091" s="122"/>
      <c r="AA1091" s="121"/>
      <c r="AB1091" s="443"/>
      <c r="AC1091" s="734"/>
      <c r="AD1091" s="372"/>
      <c r="AE1091" s="485"/>
      <c r="AF1091" s="373" t="str">
        <f t="shared" si="298"/>
        <v/>
      </c>
      <c r="AG1091" s="373" t="str">
        <f t="shared" si="299"/>
        <v/>
      </c>
      <c r="AH1091" s="374" t="str">
        <f t="shared" si="300"/>
        <v/>
      </c>
      <c r="AI1091" s="375" t="str">
        <f t="shared" si="301"/>
        <v/>
      </c>
      <c r="AJ1091" s="375" t="str">
        <f t="shared" si="302"/>
        <v/>
      </c>
      <c r="AK1091" s="375" t="str">
        <f t="shared" si="303"/>
        <v/>
      </c>
      <c r="AL1091" s="375" t="str">
        <f t="shared" si="304"/>
        <v/>
      </c>
      <c r="AM1091" s="375" t="str">
        <f t="shared" si="305"/>
        <v/>
      </c>
      <c r="AN1091" s="376" t="str">
        <f>IF(AF1091="","",IF(OR(AH1091="",AH1091="-"),"－",IF(OR(AM1091=8,AM1091=9),"",IF(OR(AJ1091=3,AJ1091=4,AJ1091=5,AJ1091=6),VLOOKUP(AH1091,INDEX((係数_バス貨物_ガソリン,係数_バス貨物_CNG,係数_バス貨物_軽油,係数_バス貨物_メタノール,係数_バス貨物_LPG),MATCH(AL1091,【参考】排出ガスレベル!$AI$4:$AI$671,1),1,AR1091):INDEX((係数_バス貨物_ガソリン,係数_バス貨物_CNG,係数_バス貨物_軽油,係数_バス貨物_メタノール,係数_バス貨物_LPG),MATCH(AL1091+1,【参考】排出ガスレベル!$AI$4:$AI$671,1)-1,5,AR1091),2,FALSE),IF(OR(AJ1091=1,AJ1091=2),VLOOKUP(AH1091,INDEX((係数_乗用_ガソリン,係数_乗用_CNG,係数_乗用_軽油,係数_乗用_メタノール,係数_乗用_LPG),1,1,AR1091):INDEX((係数_乗用_ガソリン,係数_乗用_CNG,係数_乗用_軽油,係数_乗用_メタノール,係数_乗用_LPG),125,5,AR1091),2,FALSE))))))</f>
        <v/>
      </c>
      <c r="AO1091" s="376" t="str">
        <f>IF(T1091="","",IF(OR(AH1091="",AH1091="-"),"－",IF(OR(AM1091=8,AM1091=9),"",IF(OR(AJ1091=3,AJ1091=4,AJ1091=5,AJ1091=6),VLOOKUP(AH1091,INDEX((係数_バス貨物_ガソリン,係数_バス貨物_CNG,係数_バス貨物_軽油,係数_バス貨物_メタノール,係数_バス貨物_LPG),MATCH(AL1091,【参考】排出ガスレベル!$AI$4:$AI$671,1),1,AR1091):INDEX((係数_バス貨物_ガソリン,係数_バス貨物_CNG,係数_バス貨物_軽油,係数_バス貨物_メタノール,係数_バス貨物_LPG),MATCH(AL1091+1,【参考】排出ガスレベル!$AI$4:$AI$671,1)-1,5,AR1091),3,FALSE),IF(OR(AJ1091=1,AJ1091=2),VLOOKUP(AH1091,INDEX((係数_乗用_ガソリン,係数_乗用_CNG,係数_乗用_軽油,係数_乗用_メタノール,係数_乗用_LPG),1,1,AR1091):INDEX((係数_乗用_ガソリン,係数_乗用_CNG,係数_乗用_軽油,係数_乗用_メタノール,係数_乗用_LPG),125,5,AR1091),3,FALSE))))))</f>
        <v/>
      </c>
      <c r="AP1091" s="375" t="str">
        <f t="shared" si="306"/>
        <v/>
      </c>
      <c r="AQ1091" s="444" t="str">
        <f t="shared" si="307"/>
        <v/>
      </c>
      <c r="AR1091" s="375" t="str">
        <f t="shared" si="308"/>
        <v/>
      </c>
      <c r="AS1091" s="377" t="str">
        <f t="shared" si="309"/>
        <v/>
      </c>
      <c r="AT1091" s="378" t="str">
        <f t="shared" si="310"/>
        <v/>
      </c>
      <c r="AX1091" s="625" t="b">
        <f t="shared" si="311"/>
        <v>0</v>
      </c>
      <c r="AY1091" s="7" t="str">
        <f t="shared" si="312"/>
        <v>FALSEFALSEFALSE</v>
      </c>
      <c r="AZ1091" s="626">
        <f t="shared" si="296"/>
        <v>0</v>
      </c>
      <c r="BA1091" s="627" t="str">
        <f t="shared" si="313"/>
        <v/>
      </c>
      <c r="BB1091" s="627">
        <f t="shared" si="297"/>
        <v>0</v>
      </c>
    </row>
    <row r="1092" spans="1:54">
      <c r="A1092" s="381">
        <v>1035</v>
      </c>
      <c r="B1092" s="117"/>
      <c r="C1092" s="288"/>
      <c r="D1092" s="289"/>
      <c r="E1092" s="289"/>
      <c r="F1092" s="290"/>
      <c r="G1092" s="292"/>
      <c r="H1092" s="116"/>
      <c r="I1092" s="292"/>
      <c r="J1092" s="116"/>
      <c r="K1092" s="370"/>
      <c r="L1092" s="370"/>
      <c r="M1092" s="370"/>
      <c r="N1092" s="371"/>
      <c r="O1092" s="371"/>
      <c r="P1092" s="371"/>
      <c r="Q1092" s="371"/>
      <c r="R1092" s="371"/>
      <c r="S1092" s="371"/>
      <c r="T1092" s="443"/>
      <c r="U1092" s="539"/>
      <c r="V1092" s="117"/>
      <c r="W1092" s="118"/>
      <c r="X1092" s="119"/>
      <c r="Y1092" s="120"/>
      <c r="Z1092" s="122"/>
      <c r="AA1092" s="121"/>
      <c r="AB1092" s="443"/>
      <c r="AC1092" s="734"/>
      <c r="AD1092" s="372"/>
      <c r="AE1092" s="485"/>
      <c r="AF1092" s="373" t="str">
        <f t="shared" si="298"/>
        <v/>
      </c>
      <c r="AG1092" s="373" t="str">
        <f t="shared" si="299"/>
        <v/>
      </c>
      <c r="AH1092" s="374" t="str">
        <f t="shared" si="300"/>
        <v/>
      </c>
      <c r="AI1092" s="375" t="str">
        <f t="shared" si="301"/>
        <v/>
      </c>
      <c r="AJ1092" s="375" t="str">
        <f t="shared" si="302"/>
        <v/>
      </c>
      <c r="AK1092" s="375" t="str">
        <f t="shared" si="303"/>
        <v/>
      </c>
      <c r="AL1092" s="375" t="str">
        <f t="shared" si="304"/>
        <v/>
      </c>
      <c r="AM1092" s="375" t="str">
        <f t="shared" si="305"/>
        <v/>
      </c>
      <c r="AN1092" s="376" t="str">
        <f>IF(AF1092="","",IF(OR(AH1092="",AH1092="-"),"－",IF(OR(AM1092=8,AM1092=9),"",IF(OR(AJ1092=3,AJ1092=4,AJ1092=5,AJ1092=6),VLOOKUP(AH1092,INDEX((係数_バス貨物_ガソリン,係数_バス貨物_CNG,係数_バス貨物_軽油,係数_バス貨物_メタノール,係数_バス貨物_LPG),MATCH(AL1092,【参考】排出ガスレベル!$AI$4:$AI$671,1),1,AR1092):INDEX((係数_バス貨物_ガソリン,係数_バス貨物_CNG,係数_バス貨物_軽油,係数_バス貨物_メタノール,係数_バス貨物_LPG),MATCH(AL1092+1,【参考】排出ガスレベル!$AI$4:$AI$671,1)-1,5,AR1092),2,FALSE),IF(OR(AJ1092=1,AJ1092=2),VLOOKUP(AH1092,INDEX((係数_乗用_ガソリン,係数_乗用_CNG,係数_乗用_軽油,係数_乗用_メタノール,係数_乗用_LPG),1,1,AR1092):INDEX((係数_乗用_ガソリン,係数_乗用_CNG,係数_乗用_軽油,係数_乗用_メタノール,係数_乗用_LPG),125,5,AR1092),2,FALSE))))))</f>
        <v/>
      </c>
      <c r="AO1092" s="376" t="str">
        <f>IF(T1092="","",IF(OR(AH1092="",AH1092="-"),"－",IF(OR(AM1092=8,AM1092=9),"",IF(OR(AJ1092=3,AJ1092=4,AJ1092=5,AJ1092=6),VLOOKUP(AH1092,INDEX((係数_バス貨物_ガソリン,係数_バス貨物_CNG,係数_バス貨物_軽油,係数_バス貨物_メタノール,係数_バス貨物_LPG),MATCH(AL1092,【参考】排出ガスレベル!$AI$4:$AI$671,1),1,AR1092):INDEX((係数_バス貨物_ガソリン,係数_バス貨物_CNG,係数_バス貨物_軽油,係数_バス貨物_メタノール,係数_バス貨物_LPG),MATCH(AL1092+1,【参考】排出ガスレベル!$AI$4:$AI$671,1)-1,5,AR1092),3,FALSE),IF(OR(AJ1092=1,AJ1092=2),VLOOKUP(AH1092,INDEX((係数_乗用_ガソリン,係数_乗用_CNG,係数_乗用_軽油,係数_乗用_メタノール,係数_乗用_LPG),1,1,AR1092):INDEX((係数_乗用_ガソリン,係数_乗用_CNG,係数_乗用_軽油,係数_乗用_メタノール,係数_乗用_LPG),125,5,AR1092),3,FALSE))))))</f>
        <v/>
      </c>
      <c r="AP1092" s="375" t="str">
        <f t="shared" si="306"/>
        <v/>
      </c>
      <c r="AQ1092" s="444" t="str">
        <f t="shared" si="307"/>
        <v/>
      </c>
      <c r="AR1092" s="375" t="str">
        <f t="shared" si="308"/>
        <v/>
      </c>
      <c r="AS1092" s="377" t="str">
        <f t="shared" si="309"/>
        <v/>
      </c>
      <c r="AT1092" s="378" t="str">
        <f t="shared" si="310"/>
        <v/>
      </c>
      <c r="AX1092" s="625" t="b">
        <f t="shared" si="311"/>
        <v>0</v>
      </c>
      <c r="AY1092" s="7" t="str">
        <f t="shared" si="312"/>
        <v>FALSEFALSEFALSE</v>
      </c>
      <c r="AZ1092" s="626">
        <f t="shared" si="296"/>
        <v>0</v>
      </c>
      <c r="BA1092" s="627" t="str">
        <f t="shared" si="313"/>
        <v/>
      </c>
      <c r="BB1092" s="627">
        <f t="shared" si="297"/>
        <v>0</v>
      </c>
    </row>
    <row r="1093" spans="1:54">
      <c r="A1093" s="381">
        <v>1036</v>
      </c>
      <c r="B1093" s="117"/>
      <c r="C1093" s="288"/>
      <c r="D1093" s="289"/>
      <c r="E1093" s="289"/>
      <c r="F1093" s="290"/>
      <c r="G1093" s="292"/>
      <c r="H1093" s="116"/>
      <c r="I1093" s="292"/>
      <c r="J1093" s="116"/>
      <c r="K1093" s="370"/>
      <c r="L1093" s="370"/>
      <c r="M1093" s="370"/>
      <c r="N1093" s="371"/>
      <c r="O1093" s="371"/>
      <c r="P1093" s="371"/>
      <c r="Q1093" s="371"/>
      <c r="R1093" s="371"/>
      <c r="S1093" s="371"/>
      <c r="T1093" s="443"/>
      <c r="U1093" s="539"/>
      <c r="V1093" s="117"/>
      <c r="W1093" s="118"/>
      <c r="X1093" s="119"/>
      <c r="Y1093" s="120"/>
      <c r="Z1093" s="122"/>
      <c r="AA1093" s="121"/>
      <c r="AB1093" s="443"/>
      <c r="AC1093" s="734"/>
      <c r="AD1093" s="372"/>
      <c r="AE1093" s="485"/>
      <c r="AF1093" s="373" t="str">
        <f t="shared" si="298"/>
        <v/>
      </c>
      <c r="AG1093" s="373" t="str">
        <f t="shared" si="299"/>
        <v/>
      </c>
      <c r="AH1093" s="374" t="str">
        <f t="shared" si="300"/>
        <v/>
      </c>
      <c r="AI1093" s="375" t="str">
        <f t="shared" si="301"/>
        <v/>
      </c>
      <c r="AJ1093" s="375" t="str">
        <f t="shared" si="302"/>
        <v/>
      </c>
      <c r="AK1093" s="375" t="str">
        <f t="shared" si="303"/>
        <v/>
      </c>
      <c r="AL1093" s="375" t="str">
        <f t="shared" si="304"/>
        <v/>
      </c>
      <c r="AM1093" s="375" t="str">
        <f t="shared" si="305"/>
        <v/>
      </c>
      <c r="AN1093" s="376" t="str">
        <f>IF(AF1093="","",IF(OR(AH1093="",AH1093="-"),"－",IF(OR(AM1093=8,AM1093=9),"",IF(OR(AJ1093=3,AJ1093=4,AJ1093=5,AJ1093=6),VLOOKUP(AH1093,INDEX((係数_バス貨物_ガソリン,係数_バス貨物_CNG,係数_バス貨物_軽油,係数_バス貨物_メタノール,係数_バス貨物_LPG),MATCH(AL1093,【参考】排出ガスレベル!$AI$4:$AI$671,1),1,AR1093):INDEX((係数_バス貨物_ガソリン,係数_バス貨物_CNG,係数_バス貨物_軽油,係数_バス貨物_メタノール,係数_バス貨物_LPG),MATCH(AL1093+1,【参考】排出ガスレベル!$AI$4:$AI$671,1)-1,5,AR1093),2,FALSE),IF(OR(AJ1093=1,AJ1093=2),VLOOKUP(AH1093,INDEX((係数_乗用_ガソリン,係数_乗用_CNG,係数_乗用_軽油,係数_乗用_メタノール,係数_乗用_LPG),1,1,AR1093):INDEX((係数_乗用_ガソリン,係数_乗用_CNG,係数_乗用_軽油,係数_乗用_メタノール,係数_乗用_LPG),125,5,AR1093),2,FALSE))))))</f>
        <v/>
      </c>
      <c r="AO1093" s="376" t="str">
        <f>IF(T1093="","",IF(OR(AH1093="",AH1093="-"),"－",IF(OR(AM1093=8,AM1093=9),"",IF(OR(AJ1093=3,AJ1093=4,AJ1093=5,AJ1093=6),VLOOKUP(AH1093,INDEX((係数_バス貨物_ガソリン,係数_バス貨物_CNG,係数_バス貨物_軽油,係数_バス貨物_メタノール,係数_バス貨物_LPG),MATCH(AL1093,【参考】排出ガスレベル!$AI$4:$AI$671,1),1,AR1093):INDEX((係数_バス貨物_ガソリン,係数_バス貨物_CNG,係数_バス貨物_軽油,係数_バス貨物_メタノール,係数_バス貨物_LPG),MATCH(AL1093+1,【参考】排出ガスレベル!$AI$4:$AI$671,1)-1,5,AR1093),3,FALSE),IF(OR(AJ1093=1,AJ1093=2),VLOOKUP(AH1093,INDEX((係数_乗用_ガソリン,係数_乗用_CNG,係数_乗用_軽油,係数_乗用_メタノール,係数_乗用_LPG),1,1,AR1093):INDEX((係数_乗用_ガソリン,係数_乗用_CNG,係数_乗用_軽油,係数_乗用_メタノール,係数_乗用_LPG),125,5,AR1093),3,FALSE))))))</f>
        <v/>
      </c>
      <c r="AP1093" s="375" t="str">
        <f t="shared" si="306"/>
        <v/>
      </c>
      <c r="AQ1093" s="444" t="str">
        <f t="shared" si="307"/>
        <v/>
      </c>
      <c r="AR1093" s="375" t="str">
        <f t="shared" si="308"/>
        <v/>
      </c>
      <c r="AS1093" s="377" t="str">
        <f t="shared" si="309"/>
        <v/>
      </c>
      <c r="AT1093" s="378" t="str">
        <f t="shared" si="310"/>
        <v/>
      </c>
      <c r="AX1093" s="625" t="b">
        <f t="shared" si="311"/>
        <v>0</v>
      </c>
      <c r="AY1093" s="7" t="str">
        <f t="shared" si="312"/>
        <v>FALSEFALSEFALSE</v>
      </c>
      <c r="AZ1093" s="626">
        <f t="shared" si="296"/>
        <v>0</v>
      </c>
      <c r="BA1093" s="627" t="str">
        <f t="shared" si="313"/>
        <v/>
      </c>
      <c r="BB1093" s="627">
        <f t="shared" si="297"/>
        <v>0</v>
      </c>
    </row>
    <row r="1094" spans="1:54">
      <c r="A1094" s="381">
        <v>1037</v>
      </c>
      <c r="B1094" s="117"/>
      <c r="C1094" s="288"/>
      <c r="D1094" s="289"/>
      <c r="E1094" s="289"/>
      <c r="F1094" s="290"/>
      <c r="G1094" s="292"/>
      <c r="H1094" s="116"/>
      <c r="I1094" s="292"/>
      <c r="J1094" s="116"/>
      <c r="K1094" s="370"/>
      <c r="L1094" s="370"/>
      <c r="M1094" s="370"/>
      <c r="N1094" s="371"/>
      <c r="O1094" s="371"/>
      <c r="P1094" s="371"/>
      <c r="Q1094" s="371"/>
      <c r="R1094" s="371"/>
      <c r="S1094" s="371"/>
      <c r="T1094" s="443"/>
      <c r="U1094" s="539"/>
      <c r="V1094" s="117"/>
      <c r="W1094" s="118"/>
      <c r="X1094" s="119"/>
      <c r="Y1094" s="120"/>
      <c r="Z1094" s="122"/>
      <c r="AA1094" s="121"/>
      <c r="AB1094" s="443"/>
      <c r="AC1094" s="734"/>
      <c r="AD1094" s="372"/>
      <c r="AE1094" s="485"/>
      <c r="AF1094" s="373" t="str">
        <f t="shared" si="298"/>
        <v/>
      </c>
      <c r="AG1094" s="373" t="str">
        <f t="shared" si="299"/>
        <v/>
      </c>
      <c r="AH1094" s="374" t="str">
        <f t="shared" si="300"/>
        <v/>
      </c>
      <c r="AI1094" s="375" t="str">
        <f t="shared" si="301"/>
        <v/>
      </c>
      <c r="AJ1094" s="375" t="str">
        <f t="shared" si="302"/>
        <v/>
      </c>
      <c r="AK1094" s="375" t="str">
        <f t="shared" si="303"/>
        <v/>
      </c>
      <c r="AL1094" s="375" t="str">
        <f t="shared" si="304"/>
        <v/>
      </c>
      <c r="AM1094" s="375" t="str">
        <f t="shared" si="305"/>
        <v/>
      </c>
      <c r="AN1094" s="376" t="str">
        <f>IF(AF1094="","",IF(OR(AH1094="",AH1094="-"),"－",IF(OR(AM1094=8,AM1094=9),"",IF(OR(AJ1094=3,AJ1094=4,AJ1094=5,AJ1094=6),VLOOKUP(AH1094,INDEX((係数_バス貨物_ガソリン,係数_バス貨物_CNG,係数_バス貨物_軽油,係数_バス貨物_メタノール,係数_バス貨物_LPG),MATCH(AL1094,【参考】排出ガスレベル!$AI$4:$AI$671,1),1,AR1094):INDEX((係数_バス貨物_ガソリン,係数_バス貨物_CNG,係数_バス貨物_軽油,係数_バス貨物_メタノール,係数_バス貨物_LPG),MATCH(AL1094+1,【参考】排出ガスレベル!$AI$4:$AI$671,1)-1,5,AR1094),2,FALSE),IF(OR(AJ1094=1,AJ1094=2),VLOOKUP(AH1094,INDEX((係数_乗用_ガソリン,係数_乗用_CNG,係数_乗用_軽油,係数_乗用_メタノール,係数_乗用_LPG),1,1,AR1094):INDEX((係数_乗用_ガソリン,係数_乗用_CNG,係数_乗用_軽油,係数_乗用_メタノール,係数_乗用_LPG),125,5,AR1094),2,FALSE))))))</f>
        <v/>
      </c>
      <c r="AO1094" s="376" t="str">
        <f>IF(T1094="","",IF(OR(AH1094="",AH1094="-"),"－",IF(OR(AM1094=8,AM1094=9),"",IF(OR(AJ1094=3,AJ1094=4,AJ1094=5,AJ1094=6),VLOOKUP(AH1094,INDEX((係数_バス貨物_ガソリン,係数_バス貨物_CNG,係数_バス貨物_軽油,係数_バス貨物_メタノール,係数_バス貨物_LPG),MATCH(AL1094,【参考】排出ガスレベル!$AI$4:$AI$671,1),1,AR1094):INDEX((係数_バス貨物_ガソリン,係数_バス貨物_CNG,係数_バス貨物_軽油,係数_バス貨物_メタノール,係数_バス貨物_LPG),MATCH(AL1094+1,【参考】排出ガスレベル!$AI$4:$AI$671,1)-1,5,AR1094),3,FALSE),IF(OR(AJ1094=1,AJ1094=2),VLOOKUP(AH1094,INDEX((係数_乗用_ガソリン,係数_乗用_CNG,係数_乗用_軽油,係数_乗用_メタノール,係数_乗用_LPG),1,1,AR1094):INDEX((係数_乗用_ガソリン,係数_乗用_CNG,係数_乗用_軽油,係数_乗用_メタノール,係数_乗用_LPG),125,5,AR1094),3,FALSE))))))</f>
        <v/>
      </c>
      <c r="AP1094" s="375" t="str">
        <f t="shared" si="306"/>
        <v/>
      </c>
      <c r="AQ1094" s="444" t="str">
        <f t="shared" si="307"/>
        <v/>
      </c>
      <c r="AR1094" s="375" t="str">
        <f t="shared" si="308"/>
        <v/>
      </c>
      <c r="AS1094" s="377" t="str">
        <f t="shared" si="309"/>
        <v/>
      </c>
      <c r="AT1094" s="378" t="str">
        <f t="shared" si="310"/>
        <v/>
      </c>
      <c r="AX1094" s="625" t="b">
        <f t="shared" si="311"/>
        <v>0</v>
      </c>
      <c r="AY1094" s="7" t="str">
        <f t="shared" si="312"/>
        <v>FALSEFALSEFALSE</v>
      </c>
      <c r="AZ1094" s="626">
        <f t="shared" si="296"/>
        <v>0</v>
      </c>
      <c r="BA1094" s="627" t="str">
        <f t="shared" si="313"/>
        <v/>
      </c>
      <c r="BB1094" s="627">
        <f t="shared" si="297"/>
        <v>0</v>
      </c>
    </row>
    <row r="1095" spans="1:54">
      <c r="A1095" s="381">
        <v>1038</v>
      </c>
      <c r="B1095" s="117"/>
      <c r="C1095" s="288"/>
      <c r="D1095" s="289"/>
      <c r="E1095" s="289"/>
      <c r="F1095" s="290"/>
      <c r="G1095" s="292"/>
      <c r="H1095" s="116"/>
      <c r="I1095" s="292"/>
      <c r="J1095" s="116"/>
      <c r="K1095" s="370"/>
      <c r="L1095" s="370"/>
      <c r="M1095" s="370"/>
      <c r="N1095" s="371"/>
      <c r="O1095" s="371"/>
      <c r="P1095" s="371"/>
      <c r="Q1095" s="371"/>
      <c r="R1095" s="371"/>
      <c r="S1095" s="371"/>
      <c r="T1095" s="443"/>
      <c r="U1095" s="539"/>
      <c r="V1095" s="117"/>
      <c r="W1095" s="118"/>
      <c r="X1095" s="119"/>
      <c r="Y1095" s="120"/>
      <c r="Z1095" s="122"/>
      <c r="AA1095" s="121"/>
      <c r="AB1095" s="443"/>
      <c r="AC1095" s="734"/>
      <c r="AD1095" s="372"/>
      <c r="AE1095" s="485"/>
      <c r="AF1095" s="373" t="str">
        <f t="shared" si="298"/>
        <v/>
      </c>
      <c r="AG1095" s="373" t="str">
        <f t="shared" si="299"/>
        <v/>
      </c>
      <c r="AH1095" s="374" t="str">
        <f t="shared" si="300"/>
        <v/>
      </c>
      <c r="AI1095" s="375" t="str">
        <f t="shared" si="301"/>
        <v/>
      </c>
      <c r="AJ1095" s="375" t="str">
        <f t="shared" si="302"/>
        <v/>
      </c>
      <c r="AK1095" s="375" t="str">
        <f t="shared" si="303"/>
        <v/>
      </c>
      <c r="AL1095" s="375" t="str">
        <f t="shared" si="304"/>
        <v/>
      </c>
      <c r="AM1095" s="375" t="str">
        <f t="shared" si="305"/>
        <v/>
      </c>
      <c r="AN1095" s="376" t="str">
        <f>IF(AF1095="","",IF(OR(AH1095="",AH1095="-"),"－",IF(OR(AM1095=8,AM1095=9),"",IF(OR(AJ1095=3,AJ1095=4,AJ1095=5,AJ1095=6),VLOOKUP(AH1095,INDEX((係数_バス貨物_ガソリン,係数_バス貨物_CNG,係数_バス貨物_軽油,係数_バス貨物_メタノール,係数_バス貨物_LPG),MATCH(AL1095,【参考】排出ガスレベル!$AI$4:$AI$671,1),1,AR1095):INDEX((係数_バス貨物_ガソリン,係数_バス貨物_CNG,係数_バス貨物_軽油,係数_バス貨物_メタノール,係数_バス貨物_LPG),MATCH(AL1095+1,【参考】排出ガスレベル!$AI$4:$AI$671,1)-1,5,AR1095),2,FALSE),IF(OR(AJ1095=1,AJ1095=2),VLOOKUP(AH1095,INDEX((係数_乗用_ガソリン,係数_乗用_CNG,係数_乗用_軽油,係数_乗用_メタノール,係数_乗用_LPG),1,1,AR1095):INDEX((係数_乗用_ガソリン,係数_乗用_CNG,係数_乗用_軽油,係数_乗用_メタノール,係数_乗用_LPG),125,5,AR1095),2,FALSE))))))</f>
        <v/>
      </c>
      <c r="AO1095" s="376" t="str">
        <f>IF(T1095="","",IF(OR(AH1095="",AH1095="-"),"－",IF(OR(AM1095=8,AM1095=9),"",IF(OR(AJ1095=3,AJ1095=4,AJ1095=5,AJ1095=6),VLOOKUP(AH1095,INDEX((係数_バス貨物_ガソリン,係数_バス貨物_CNG,係数_バス貨物_軽油,係数_バス貨物_メタノール,係数_バス貨物_LPG),MATCH(AL1095,【参考】排出ガスレベル!$AI$4:$AI$671,1),1,AR1095):INDEX((係数_バス貨物_ガソリン,係数_バス貨物_CNG,係数_バス貨物_軽油,係数_バス貨物_メタノール,係数_バス貨物_LPG),MATCH(AL1095+1,【参考】排出ガスレベル!$AI$4:$AI$671,1)-1,5,AR1095),3,FALSE),IF(OR(AJ1095=1,AJ1095=2),VLOOKUP(AH1095,INDEX((係数_乗用_ガソリン,係数_乗用_CNG,係数_乗用_軽油,係数_乗用_メタノール,係数_乗用_LPG),1,1,AR1095):INDEX((係数_乗用_ガソリン,係数_乗用_CNG,係数_乗用_軽油,係数_乗用_メタノール,係数_乗用_LPG),125,5,AR1095),3,FALSE))))))</f>
        <v/>
      </c>
      <c r="AP1095" s="375" t="str">
        <f t="shared" si="306"/>
        <v/>
      </c>
      <c r="AQ1095" s="444" t="str">
        <f t="shared" si="307"/>
        <v/>
      </c>
      <c r="AR1095" s="375" t="str">
        <f t="shared" si="308"/>
        <v/>
      </c>
      <c r="AS1095" s="377" t="str">
        <f t="shared" si="309"/>
        <v/>
      </c>
      <c r="AT1095" s="378" t="str">
        <f t="shared" si="310"/>
        <v/>
      </c>
      <c r="AX1095" s="625" t="b">
        <f t="shared" si="311"/>
        <v>0</v>
      </c>
      <c r="AY1095" s="7" t="str">
        <f t="shared" si="312"/>
        <v>FALSEFALSEFALSE</v>
      </c>
      <c r="AZ1095" s="626">
        <f t="shared" si="296"/>
        <v>0</v>
      </c>
      <c r="BA1095" s="627" t="str">
        <f t="shared" si="313"/>
        <v/>
      </c>
      <c r="BB1095" s="627">
        <f t="shared" si="297"/>
        <v>0</v>
      </c>
    </row>
    <row r="1096" spans="1:54">
      <c r="A1096" s="381">
        <v>1039</v>
      </c>
      <c r="B1096" s="117"/>
      <c r="C1096" s="288"/>
      <c r="D1096" s="289"/>
      <c r="E1096" s="289"/>
      <c r="F1096" s="290"/>
      <c r="G1096" s="292"/>
      <c r="H1096" s="116"/>
      <c r="I1096" s="292"/>
      <c r="J1096" s="116"/>
      <c r="K1096" s="370"/>
      <c r="L1096" s="370"/>
      <c r="M1096" s="370"/>
      <c r="N1096" s="371"/>
      <c r="O1096" s="371"/>
      <c r="P1096" s="371"/>
      <c r="Q1096" s="371"/>
      <c r="R1096" s="371"/>
      <c r="S1096" s="371"/>
      <c r="T1096" s="443"/>
      <c r="U1096" s="539"/>
      <c r="V1096" s="117"/>
      <c r="W1096" s="118"/>
      <c r="X1096" s="119"/>
      <c r="Y1096" s="120"/>
      <c r="Z1096" s="122"/>
      <c r="AA1096" s="121"/>
      <c r="AB1096" s="443"/>
      <c r="AC1096" s="734"/>
      <c r="AD1096" s="372"/>
      <c r="AE1096" s="485"/>
      <c r="AF1096" s="373" t="str">
        <f t="shared" si="298"/>
        <v/>
      </c>
      <c r="AG1096" s="373" t="str">
        <f t="shared" si="299"/>
        <v/>
      </c>
      <c r="AH1096" s="374" t="str">
        <f t="shared" si="300"/>
        <v/>
      </c>
      <c r="AI1096" s="375" t="str">
        <f t="shared" si="301"/>
        <v/>
      </c>
      <c r="AJ1096" s="375" t="str">
        <f t="shared" si="302"/>
        <v/>
      </c>
      <c r="AK1096" s="375" t="str">
        <f t="shared" si="303"/>
        <v/>
      </c>
      <c r="AL1096" s="375" t="str">
        <f t="shared" si="304"/>
        <v/>
      </c>
      <c r="AM1096" s="375" t="str">
        <f t="shared" si="305"/>
        <v/>
      </c>
      <c r="AN1096" s="376" t="str">
        <f>IF(AF1096="","",IF(OR(AH1096="",AH1096="-"),"－",IF(OR(AM1096=8,AM1096=9),"",IF(OR(AJ1096=3,AJ1096=4,AJ1096=5,AJ1096=6),VLOOKUP(AH1096,INDEX((係数_バス貨物_ガソリン,係数_バス貨物_CNG,係数_バス貨物_軽油,係数_バス貨物_メタノール,係数_バス貨物_LPG),MATCH(AL1096,【参考】排出ガスレベル!$AI$4:$AI$671,1),1,AR1096):INDEX((係数_バス貨物_ガソリン,係数_バス貨物_CNG,係数_バス貨物_軽油,係数_バス貨物_メタノール,係数_バス貨物_LPG),MATCH(AL1096+1,【参考】排出ガスレベル!$AI$4:$AI$671,1)-1,5,AR1096),2,FALSE),IF(OR(AJ1096=1,AJ1096=2),VLOOKUP(AH1096,INDEX((係数_乗用_ガソリン,係数_乗用_CNG,係数_乗用_軽油,係数_乗用_メタノール,係数_乗用_LPG),1,1,AR1096):INDEX((係数_乗用_ガソリン,係数_乗用_CNG,係数_乗用_軽油,係数_乗用_メタノール,係数_乗用_LPG),125,5,AR1096),2,FALSE))))))</f>
        <v/>
      </c>
      <c r="AO1096" s="376" t="str">
        <f>IF(T1096="","",IF(OR(AH1096="",AH1096="-"),"－",IF(OR(AM1096=8,AM1096=9),"",IF(OR(AJ1096=3,AJ1096=4,AJ1096=5,AJ1096=6),VLOOKUP(AH1096,INDEX((係数_バス貨物_ガソリン,係数_バス貨物_CNG,係数_バス貨物_軽油,係数_バス貨物_メタノール,係数_バス貨物_LPG),MATCH(AL1096,【参考】排出ガスレベル!$AI$4:$AI$671,1),1,AR1096):INDEX((係数_バス貨物_ガソリン,係数_バス貨物_CNG,係数_バス貨物_軽油,係数_バス貨物_メタノール,係数_バス貨物_LPG),MATCH(AL1096+1,【参考】排出ガスレベル!$AI$4:$AI$671,1)-1,5,AR1096),3,FALSE),IF(OR(AJ1096=1,AJ1096=2),VLOOKUP(AH1096,INDEX((係数_乗用_ガソリン,係数_乗用_CNG,係数_乗用_軽油,係数_乗用_メタノール,係数_乗用_LPG),1,1,AR1096):INDEX((係数_乗用_ガソリン,係数_乗用_CNG,係数_乗用_軽油,係数_乗用_メタノール,係数_乗用_LPG),125,5,AR1096),3,FALSE))))))</f>
        <v/>
      </c>
      <c r="AP1096" s="375" t="str">
        <f t="shared" si="306"/>
        <v/>
      </c>
      <c r="AQ1096" s="444" t="str">
        <f t="shared" si="307"/>
        <v/>
      </c>
      <c r="AR1096" s="375" t="str">
        <f t="shared" si="308"/>
        <v/>
      </c>
      <c r="AS1096" s="377" t="str">
        <f t="shared" si="309"/>
        <v/>
      </c>
      <c r="AT1096" s="378" t="str">
        <f t="shared" si="310"/>
        <v/>
      </c>
      <c r="AX1096" s="625" t="b">
        <f t="shared" si="311"/>
        <v>0</v>
      </c>
      <c r="AY1096" s="7" t="str">
        <f t="shared" si="312"/>
        <v>FALSEFALSEFALSE</v>
      </c>
      <c r="AZ1096" s="626">
        <f t="shared" si="296"/>
        <v>0</v>
      </c>
      <c r="BA1096" s="627" t="str">
        <f t="shared" si="313"/>
        <v/>
      </c>
      <c r="BB1096" s="627">
        <f t="shared" si="297"/>
        <v>0</v>
      </c>
    </row>
    <row r="1097" spans="1:54">
      <c r="A1097" s="381">
        <v>1040</v>
      </c>
      <c r="B1097" s="117"/>
      <c r="C1097" s="288"/>
      <c r="D1097" s="289"/>
      <c r="E1097" s="289"/>
      <c r="F1097" s="290"/>
      <c r="G1097" s="292"/>
      <c r="H1097" s="116"/>
      <c r="I1097" s="292"/>
      <c r="J1097" s="116"/>
      <c r="K1097" s="370"/>
      <c r="L1097" s="370"/>
      <c r="M1097" s="370"/>
      <c r="N1097" s="371"/>
      <c r="O1097" s="371"/>
      <c r="P1097" s="371"/>
      <c r="Q1097" s="371"/>
      <c r="R1097" s="371"/>
      <c r="S1097" s="371"/>
      <c r="T1097" s="443"/>
      <c r="U1097" s="539"/>
      <c r="V1097" s="117"/>
      <c r="W1097" s="118"/>
      <c r="X1097" s="119"/>
      <c r="Y1097" s="120"/>
      <c r="Z1097" s="122"/>
      <c r="AA1097" s="121"/>
      <c r="AB1097" s="443"/>
      <c r="AC1097" s="734"/>
      <c r="AD1097" s="372"/>
      <c r="AE1097" s="485"/>
      <c r="AF1097" s="373" t="str">
        <f t="shared" si="298"/>
        <v/>
      </c>
      <c r="AG1097" s="373" t="str">
        <f t="shared" si="299"/>
        <v/>
      </c>
      <c r="AH1097" s="374" t="str">
        <f t="shared" si="300"/>
        <v/>
      </c>
      <c r="AI1097" s="375" t="str">
        <f t="shared" si="301"/>
        <v/>
      </c>
      <c r="AJ1097" s="375" t="str">
        <f t="shared" si="302"/>
        <v/>
      </c>
      <c r="AK1097" s="375" t="str">
        <f t="shared" si="303"/>
        <v/>
      </c>
      <c r="AL1097" s="375" t="str">
        <f t="shared" si="304"/>
        <v/>
      </c>
      <c r="AM1097" s="375" t="str">
        <f t="shared" si="305"/>
        <v/>
      </c>
      <c r="AN1097" s="376" t="str">
        <f>IF(AF1097="","",IF(OR(AH1097="",AH1097="-"),"－",IF(OR(AM1097=8,AM1097=9),"",IF(OR(AJ1097=3,AJ1097=4,AJ1097=5,AJ1097=6),VLOOKUP(AH1097,INDEX((係数_バス貨物_ガソリン,係数_バス貨物_CNG,係数_バス貨物_軽油,係数_バス貨物_メタノール,係数_バス貨物_LPG),MATCH(AL1097,【参考】排出ガスレベル!$AI$4:$AI$671,1),1,AR1097):INDEX((係数_バス貨物_ガソリン,係数_バス貨物_CNG,係数_バス貨物_軽油,係数_バス貨物_メタノール,係数_バス貨物_LPG),MATCH(AL1097+1,【参考】排出ガスレベル!$AI$4:$AI$671,1)-1,5,AR1097),2,FALSE),IF(OR(AJ1097=1,AJ1097=2),VLOOKUP(AH1097,INDEX((係数_乗用_ガソリン,係数_乗用_CNG,係数_乗用_軽油,係数_乗用_メタノール,係数_乗用_LPG),1,1,AR1097):INDEX((係数_乗用_ガソリン,係数_乗用_CNG,係数_乗用_軽油,係数_乗用_メタノール,係数_乗用_LPG),125,5,AR1097),2,FALSE))))))</f>
        <v/>
      </c>
      <c r="AO1097" s="376" t="str">
        <f>IF(T1097="","",IF(OR(AH1097="",AH1097="-"),"－",IF(OR(AM1097=8,AM1097=9),"",IF(OR(AJ1097=3,AJ1097=4,AJ1097=5,AJ1097=6),VLOOKUP(AH1097,INDEX((係数_バス貨物_ガソリン,係数_バス貨物_CNG,係数_バス貨物_軽油,係数_バス貨物_メタノール,係数_バス貨物_LPG),MATCH(AL1097,【参考】排出ガスレベル!$AI$4:$AI$671,1),1,AR1097):INDEX((係数_バス貨物_ガソリン,係数_バス貨物_CNG,係数_バス貨物_軽油,係数_バス貨物_メタノール,係数_バス貨物_LPG),MATCH(AL1097+1,【参考】排出ガスレベル!$AI$4:$AI$671,1)-1,5,AR1097),3,FALSE),IF(OR(AJ1097=1,AJ1097=2),VLOOKUP(AH1097,INDEX((係数_乗用_ガソリン,係数_乗用_CNG,係数_乗用_軽油,係数_乗用_メタノール,係数_乗用_LPG),1,1,AR1097):INDEX((係数_乗用_ガソリン,係数_乗用_CNG,係数_乗用_軽油,係数_乗用_メタノール,係数_乗用_LPG),125,5,AR1097),3,FALSE))))))</f>
        <v/>
      </c>
      <c r="AP1097" s="375" t="str">
        <f t="shared" si="306"/>
        <v/>
      </c>
      <c r="AQ1097" s="444" t="str">
        <f t="shared" si="307"/>
        <v/>
      </c>
      <c r="AR1097" s="375" t="str">
        <f t="shared" si="308"/>
        <v/>
      </c>
      <c r="AS1097" s="377" t="str">
        <f t="shared" si="309"/>
        <v/>
      </c>
      <c r="AT1097" s="378" t="str">
        <f t="shared" si="310"/>
        <v/>
      </c>
      <c r="AX1097" s="625" t="b">
        <f t="shared" si="311"/>
        <v>0</v>
      </c>
      <c r="AY1097" s="7" t="str">
        <f t="shared" si="312"/>
        <v>FALSEFALSEFALSE</v>
      </c>
      <c r="AZ1097" s="626">
        <f t="shared" si="296"/>
        <v>0</v>
      </c>
      <c r="BA1097" s="627" t="str">
        <f t="shared" si="313"/>
        <v/>
      </c>
      <c r="BB1097" s="627">
        <f t="shared" si="297"/>
        <v>0</v>
      </c>
    </row>
    <row r="1098" spans="1:54">
      <c r="A1098" s="381">
        <v>1041</v>
      </c>
      <c r="B1098" s="117"/>
      <c r="C1098" s="288"/>
      <c r="D1098" s="289"/>
      <c r="E1098" s="289"/>
      <c r="F1098" s="290"/>
      <c r="G1098" s="292"/>
      <c r="H1098" s="116"/>
      <c r="I1098" s="292"/>
      <c r="J1098" s="116"/>
      <c r="K1098" s="370"/>
      <c r="L1098" s="370"/>
      <c r="M1098" s="370"/>
      <c r="N1098" s="371"/>
      <c r="O1098" s="371"/>
      <c r="P1098" s="371"/>
      <c r="Q1098" s="371"/>
      <c r="R1098" s="371"/>
      <c r="S1098" s="371"/>
      <c r="T1098" s="443"/>
      <c r="U1098" s="539"/>
      <c r="V1098" s="117"/>
      <c r="W1098" s="118"/>
      <c r="X1098" s="119"/>
      <c r="Y1098" s="120"/>
      <c r="Z1098" s="122"/>
      <c r="AA1098" s="121"/>
      <c r="AB1098" s="443"/>
      <c r="AC1098" s="734"/>
      <c r="AD1098" s="372"/>
      <c r="AE1098" s="485"/>
      <c r="AF1098" s="373" t="str">
        <f t="shared" si="298"/>
        <v/>
      </c>
      <c r="AG1098" s="373" t="str">
        <f t="shared" si="299"/>
        <v/>
      </c>
      <c r="AH1098" s="374" t="str">
        <f t="shared" si="300"/>
        <v/>
      </c>
      <c r="AI1098" s="375" t="str">
        <f t="shared" si="301"/>
        <v/>
      </c>
      <c r="AJ1098" s="375" t="str">
        <f t="shared" si="302"/>
        <v/>
      </c>
      <c r="AK1098" s="375" t="str">
        <f t="shared" si="303"/>
        <v/>
      </c>
      <c r="AL1098" s="375" t="str">
        <f t="shared" si="304"/>
        <v/>
      </c>
      <c r="AM1098" s="375" t="str">
        <f t="shared" si="305"/>
        <v/>
      </c>
      <c r="AN1098" s="376" t="str">
        <f>IF(AF1098="","",IF(OR(AH1098="",AH1098="-"),"－",IF(OR(AM1098=8,AM1098=9),"",IF(OR(AJ1098=3,AJ1098=4,AJ1098=5,AJ1098=6),VLOOKUP(AH1098,INDEX((係数_バス貨物_ガソリン,係数_バス貨物_CNG,係数_バス貨物_軽油,係数_バス貨物_メタノール,係数_バス貨物_LPG),MATCH(AL1098,【参考】排出ガスレベル!$AI$4:$AI$671,1),1,AR1098):INDEX((係数_バス貨物_ガソリン,係数_バス貨物_CNG,係数_バス貨物_軽油,係数_バス貨物_メタノール,係数_バス貨物_LPG),MATCH(AL1098+1,【参考】排出ガスレベル!$AI$4:$AI$671,1)-1,5,AR1098),2,FALSE),IF(OR(AJ1098=1,AJ1098=2),VLOOKUP(AH1098,INDEX((係数_乗用_ガソリン,係数_乗用_CNG,係数_乗用_軽油,係数_乗用_メタノール,係数_乗用_LPG),1,1,AR1098):INDEX((係数_乗用_ガソリン,係数_乗用_CNG,係数_乗用_軽油,係数_乗用_メタノール,係数_乗用_LPG),125,5,AR1098),2,FALSE))))))</f>
        <v/>
      </c>
      <c r="AO1098" s="376" t="str">
        <f>IF(T1098="","",IF(OR(AH1098="",AH1098="-"),"－",IF(OR(AM1098=8,AM1098=9),"",IF(OR(AJ1098=3,AJ1098=4,AJ1098=5,AJ1098=6),VLOOKUP(AH1098,INDEX((係数_バス貨物_ガソリン,係数_バス貨物_CNG,係数_バス貨物_軽油,係数_バス貨物_メタノール,係数_バス貨物_LPG),MATCH(AL1098,【参考】排出ガスレベル!$AI$4:$AI$671,1),1,AR1098):INDEX((係数_バス貨物_ガソリン,係数_バス貨物_CNG,係数_バス貨物_軽油,係数_バス貨物_メタノール,係数_バス貨物_LPG),MATCH(AL1098+1,【参考】排出ガスレベル!$AI$4:$AI$671,1)-1,5,AR1098),3,FALSE),IF(OR(AJ1098=1,AJ1098=2),VLOOKUP(AH1098,INDEX((係数_乗用_ガソリン,係数_乗用_CNG,係数_乗用_軽油,係数_乗用_メタノール,係数_乗用_LPG),1,1,AR1098):INDEX((係数_乗用_ガソリン,係数_乗用_CNG,係数_乗用_軽油,係数_乗用_メタノール,係数_乗用_LPG),125,5,AR1098),3,FALSE))))))</f>
        <v/>
      </c>
      <c r="AP1098" s="375" t="str">
        <f t="shared" si="306"/>
        <v/>
      </c>
      <c r="AQ1098" s="444" t="str">
        <f t="shared" si="307"/>
        <v/>
      </c>
      <c r="AR1098" s="375" t="str">
        <f t="shared" si="308"/>
        <v/>
      </c>
      <c r="AS1098" s="377" t="str">
        <f t="shared" si="309"/>
        <v/>
      </c>
      <c r="AT1098" s="378" t="str">
        <f t="shared" si="310"/>
        <v/>
      </c>
      <c r="AX1098" s="625" t="b">
        <f t="shared" si="311"/>
        <v>0</v>
      </c>
      <c r="AY1098" s="7" t="str">
        <f t="shared" si="312"/>
        <v>FALSEFALSEFALSE</v>
      </c>
      <c r="AZ1098" s="626">
        <f t="shared" si="296"/>
        <v>0</v>
      </c>
      <c r="BA1098" s="627" t="str">
        <f t="shared" si="313"/>
        <v/>
      </c>
      <c r="BB1098" s="627">
        <f t="shared" si="297"/>
        <v>0</v>
      </c>
    </row>
    <row r="1099" spans="1:54">
      <c r="A1099" s="381">
        <v>1042</v>
      </c>
      <c r="B1099" s="117"/>
      <c r="C1099" s="288"/>
      <c r="D1099" s="289"/>
      <c r="E1099" s="289"/>
      <c r="F1099" s="290"/>
      <c r="G1099" s="292"/>
      <c r="H1099" s="116"/>
      <c r="I1099" s="292"/>
      <c r="J1099" s="116"/>
      <c r="K1099" s="370"/>
      <c r="L1099" s="370"/>
      <c r="M1099" s="370"/>
      <c r="N1099" s="371"/>
      <c r="O1099" s="371"/>
      <c r="P1099" s="371"/>
      <c r="Q1099" s="371"/>
      <c r="R1099" s="371"/>
      <c r="S1099" s="371"/>
      <c r="T1099" s="443"/>
      <c r="U1099" s="539"/>
      <c r="V1099" s="117"/>
      <c r="W1099" s="118"/>
      <c r="X1099" s="119"/>
      <c r="Y1099" s="120"/>
      <c r="Z1099" s="122"/>
      <c r="AA1099" s="121"/>
      <c r="AB1099" s="443"/>
      <c r="AC1099" s="734"/>
      <c r="AD1099" s="372"/>
      <c r="AE1099" s="485"/>
      <c r="AF1099" s="373" t="str">
        <f t="shared" si="298"/>
        <v/>
      </c>
      <c r="AG1099" s="373" t="str">
        <f t="shared" si="299"/>
        <v/>
      </c>
      <c r="AH1099" s="374" t="str">
        <f t="shared" si="300"/>
        <v/>
      </c>
      <c r="AI1099" s="375" t="str">
        <f t="shared" si="301"/>
        <v/>
      </c>
      <c r="AJ1099" s="375" t="str">
        <f t="shared" si="302"/>
        <v/>
      </c>
      <c r="AK1099" s="375" t="str">
        <f t="shared" si="303"/>
        <v/>
      </c>
      <c r="AL1099" s="375" t="str">
        <f t="shared" si="304"/>
        <v/>
      </c>
      <c r="AM1099" s="375" t="str">
        <f t="shared" si="305"/>
        <v/>
      </c>
      <c r="AN1099" s="376" t="str">
        <f>IF(AF1099="","",IF(OR(AH1099="",AH1099="-"),"－",IF(OR(AM1099=8,AM1099=9),"",IF(OR(AJ1099=3,AJ1099=4,AJ1099=5,AJ1099=6),VLOOKUP(AH1099,INDEX((係数_バス貨物_ガソリン,係数_バス貨物_CNG,係数_バス貨物_軽油,係数_バス貨物_メタノール,係数_バス貨物_LPG),MATCH(AL1099,【参考】排出ガスレベル!$AI$4:$AI$671,1),1,AR1099):INDEX((係数_バス貨物_ガソリン,係数_バス貨物_CNG,係数_バス貨物_軽油,係数_バス貨物_メタノール,係数_バス貨物_LPG),MATCH(AL1099+1,【参考】排出ガスレベル!$AI$4:$AI$671,1)-1,5,AR1099),2,FALSE),IF(OR(AJ1099=1,AJ1099=2),VLOOKUP(AH1099,INDEX((係数_乗用_ガソリン,係数_乗用_CNG,係数_乗用_軽油,係数_乗用_メタノール,係数_乗用_LPG),1,1,AR1099):INDEX((係数_乗用_ガソリン,係数_乗用_CNG,係数_乗用_軽油,係数_乗用_メタノール,係数_乗用_LPG),125,5,AR1099),2,FALSE))))))</f>
        <v/>
      </c>
      <c r="AO1099" s="376" t="str">
        <f>IF(T1099="","",IF(OR(AH1099="",AH1099="-"),"－",IF(OR(AM1099=8,AM1099=9),"",IF(OR(AJ1099=3,AJ1099=4,AJ1099=5,AJ1099=6),VLOOKUP(AH1099,INDEX((係数_バス貨物_ガソリン,係数_バス貨物_CNG,係数_バス貨物_軽油,係数_バス貨物_メタノール,係数_バス貨物_LPG),MATCH(AL1099,【参考】排出ガスレベル!$AI$4:$AI$671,1),1,AR1099):INDEX((係数_バス貨物_ガソリン,係数_バス貨物_CNG,係数_バス貨物_軽油,係数_バス貨物_メタノール,係数_バス貨物_LPG),MATCH(AL1099+1,【参考】排出ガスレベル!$AI$4:$AI$671,1)-1,5,AR1099),3,FALSE),IF(OR(AJ1099=1,AJ1099=2),VLOOKUP(AH1099,INDEX((係数_乗用_ガソリン,係数_乗用_CNG,係数_乗用_軽油,係数_乗用_メタノール,係数_乗用_LPG),1,1,AR1099):INDEX((係数_乗用_ガソリン,係数_乗用_CNG,係数_乗用_軽油,係数_乗用_メタノール,係数_乗用_LPG),125,5,AR1099),3,FALSE))))))</f>
        <v/>
      </c>
      <c r="AP1099" s="375" t="str">
        <f t="shared" si="306"/>
        <v/>
      </c>
      <c r="AQ1099" s="444" t="str">
        <f t="shared" si="307"/>
        <v/>
      </c>
      <c r="AR1099" s="375" t="str">
        <f t="shared" si="308"/>
        <v/>
      </c>
      <c r="AS1099" s="377" t="str">
        <f t="shared" si="309"/>
        <v/>
      </c>
      <c r="AT1099" s="378" t="str">
        <f t="shared" si="310"/>
        <v/>
      </c>
      <c r="AX1099" s="625" t="b">
        <f t="shared" si="311"/>
        <v>0</v>
      </c>
      <c r="AY1099" s="7" t="str">
        <f t="shared" si="312"/>
        <v>FALSEFALSEFALSE</v>
      </c>
      <c r="AZ1099" s="626">
        <f t="shared" si="296"/>
        <v>0</v>
      </c>
      <c r="BA1099" s="627" t="str">
        <f t="shared" si="313"/>
        <v/>
      </c>
      <c r="BB1099" s="627">
        <f t="shared" si="297"/>
        <v>0</v>
      </c>
    </row>
    <row r="1100" spans="1:54">
      <c r="A1100" s="381">
        <v>1043</v>
      </c>
      <c r="B1100" s="117"/>
      <c r="C1100" s="288"/>
      <c r="D1100" s="289"/>
      <c r="E1100" s="289"/>
      <c r="F1100" s="290"/>
      <c r="G1100" s="292"/>
      <c r="H1100" s="116"/>
      <c r="I1100" s="292"/>
      <c r="J1100" s="116"/>
      <c r="K1100" s="370"/>
      <c r="L1100" s="370"/>
      <c r="M1100" s="370"/>
      <c r="N1100" s="371"/>
      <c r="O1100" s="371"/>
      <c r="P1100" s="371"/>
      <c r="Q1100" s="371"/>
      <c r="R1100" s="371"/>
      <c r="S1100" s="371"/>
      <c r="T1100" s="443"/>
      <c r="U1100" s="539"/>
      <c r="V1100" s="117"/>
      <c r="W1100" s="118"/>
      <c r="X1100" s="119"/>
      <c r="Y1100" s="120"/>
      <c r="Z1100" s="122"/>
      <c r="AA1100" s="121"/>
      <c r="AB1100" s="443"/>
      <c r="AC1100" s="734"/>
      <c r="AD1100" s="372"/>
      <c r="AE1100" s="485"/>
      <c r="AF1100" s="373" t="str">
        <f t="shared" si="298"/>
        <v/>
      </c>
      <c r="AG1100" s="373" t="str">
        <f t="shared" si="299"/>
        <v/>
      </c>
      <c r="AH1100" s="374" t="str">
        <f t="shared" si="300"/>
        <v/>
      </c>
      <c r="AI1100" s="375" t="str">
        <f t="shared" si="301"/>
        <v/>
      </c>
      <c r="AJ1100" s="375" t="str">
        <f t="shared" si="302"/>
        <v/>
      </c>
      <c r="AK1100" s="375" t="str">
        <f t="shared" si="303"/>
        <v/>
      </c>
      <c r="AL1100" s="375" t="str">
        <f t="shared" si="304"/>
        <v/>
      </c>
      <c r="AM1100" s="375" t="str">
        <f t="shared" si="305"/>
        <v/>
      </c>
      <c r="AN1100" s="376" t="str">
        <f>IF(AF1100="","",IF(OR(AH1100="",AH1100="-"),"－",IF(OR(AM1100=8,AM1100=9),"",IF(OR(AJ1100=3,AJ1100=4,AJ1100=5,AJ1100=6),VLOOKUP(AH1100,INDEX((係数_バス貨物_ガソリン,係数_バス貨物_CNG,係数_バス貨物_軽油,係数_バス貨物_メタノール,係数_バス貨物_LPG),MATCH(AL1100,【参考】排出ガスレベル!$AI$4:$AI$671,1),1,AR1100):INDEX((係数_バス貨物_ガソリン,係数_バス貨物_CNG,係数_バス貨物_軽油,係数_バス貨物_メタノール,係数_バス貨物_LPG),MATCH(AL1100+1,【参考】排出ガスレベル!$AI$4:$AI$671,1)-1,5,AR1100),2,FALSE),IF(OR(AJ1100=1,AJ1100=2),VLOOKUP(AH1100,INDEX((係数_乗用_ガソリン,係数_乗用_CNG,係数_乗用_軽油,係数_乗用_メタノール,係数_乗用_LPG),1,1,AR1100):INDEX((係数_乗用_ガソリン,係数_乗用_CNG,係数_乗用_軽油,係数_乗用_メタノール,係数_乗用_LPG),125,5,AR1100),2,FALSE))))))</f>
        <v/>
      </c>
      <c r="AO1100" s="376" t="str">
        <f>IF(T1100="","",IF(OR(AH1100="",AH1100="-"),"－",IF(OR(AM1100=8,AM1100=9),"",IF(OR(AJ1100=3,AJ1100=4,AJ1100=5,AJ1100=6),VLOOKUP(AH1100,INDEX((係数_バス貨物_ガソリン,係数_バス貨物_CNG,係数_バス貨物_軽油,係数_バス貨物_メタノール,係数_バス貨物_LPG),MATCH(AL1100,【参考】排出ガスレベル!$AI$4:$AI$671,1),1,AR1100):INDEX((係数_バス貨物_ガソリン,係数_バス貨物_CNG,係数_バス貨物_軽油,係数_バス貨物_メタノール,係数_バス貨物_LPG),MATCH(AL1100+1,【参考】排出ガスレベル!$AI$4:$AI$671,1)-1,5,AR1100),3,FALSE),IF(OR(AJ1100=1,AJ1100=2),VLOOKUP(AH1100,INDEX((係数_乗用_ガソリン,係数_乗用_CNG,係数_乗用_軽油,係数_乗用_メタノール,係数_乗用_LPG),1,1,AR1100):INDEX((係数_乗用_ガソリン,係数_乗用_CNG,係数_乗用_軽油,係数_乗用_メタノール,係数_乗用_LPG),125,5,AR1100),3,FALSE))))))</f>
        <v/>
      </c>
      <c r="AP1100" s="375" t="str">
        <f t="shared" si="306"/>
        <v/>
      </c>
      <c r="AQ1100" s="444" t="str">
        <f t="shared" si="307"/>
        <v/>
      </c>
      <c r="AR1100" s="375" t="str">
        <f t="shared" si="308"/>
        <v/>
      </c>
      <c r="AS1100" s="377" t="str">
        <f t="shared" si="309"/>
        <v/>
      </c>
      <c r="AT1100" s="378" t="str">
        <f t="shared" si="310"/>
        <v/>
      </c>
      <c r="AX1100" s="625" t="b">
        <f t="shared" si="311"/>
        <v>0</v>
      </c>
      <c r="AY1100" s="7" t="str">
        <f t="shared" si="312"/>
        <v>FALSEFALSEFALSE</v>
      </c>
      <c r="AZ1100" s="626">
        <f t="shared" si="296"/>
        <v>0</v>
      </c>
      <c r="BA1100" s="627" t="str">
        <f t="shared" si="313"/>
        <v/>
      </c>
      <c r="BB1100" s="627">
        <f t="shared" si="297"/>
        <v>0</v>
      </c>
    </row>
    <row r="1101" spans="1:54">
      <c r="A1101" s="381">
        <v>1044</v>
      </c>
      <c r="B1101" s="117"/>
      <c r="C1101" s="288"/>
      <c r="D1101" s="289"/>
      <c r="E1101" s="289"/>
      <c r="F1101" s="290"/>
      <c r="G1101" s="292"/>
      <c r="H1101" s="116"/>
      <c r="I1101" s="292"/>
      <c r="J1101" s="116"/>
      <c r="K1101" s="370"/>
      <c r="L1101" s="370"/>
      <c r="M1101" s="370"/>
      <c r="N1101" s="371"/>
      <c r="O1101" s="371"/>
      <c r="P1101" s="371"/>
      <c r="Q1101" s="371"/>
      <c r="R1101" s="371"/>
      <c r="S1101" s="371"/>
      <c r="T1101" s="443"/>
      <c r="U1101" s="539"/>
      <c r="V1101" s="117"/>
      <c r="W1101" s="118"/>
      <c r="X1101" s="119"/>
      <c r="Y1101" s="120"/>
      <c r="Z1101" s="122"/>
      <c r="AA1101" s="121"/>
      <c r="AB1101" s="443"/>
      <c r="AC1101" s="734"/>
      <c r="AD1101" s="372"/>
      <c r="AE1101" s="485"/>
      <c r="AF1101" s="373" t="str">
        <f t="shared" si="298"/>
        <v/>
      </c>
      <c r="AG1101" s="373" t="str">
        <f t="shared" si="299"/>
        <v/>
      </c>
      <c r="AH1101" s="374" t="str">
        <f t="shared" si="300"/>
        <v/>
      </c>
      <c r="AI1101" s="375" t="str">
        <f t="shared" si="301"/>
        <v/>
      </c>
      <c r="AJ1101" s="375" t="str">
        <f t="shared" si="302"/>
        <v/>
      </c>
      <c r="AK1101" s="375" t="str">
        <f t="shared" si="303"/>
        <v/>
      </c>
      <c r="AL1101" s="375" t="str">
        <f t="shared" si="304"/>
        <v/>
      </c>
      <c r="AM1101" s="375" t="str">
        <f t="shared" si="305"/>
        <v/>
      </c>
      <c r="AN1101" s="376" t="str">
        <f>IF(AF1101="","",IF(OR(AH1101="",AH1101="-"),"－",IF(OR(AM1101=8,AM1101=9),"",IF(OR(AJ1101=3,AJ1101=4,AJ1101=5,AJ1101=6),VLOOKUP(AH1101,INDEX((係数_バス貨物_ガソリン,係数_バス貨物_CNG,係数_バス貨物_軽油,係数_バス貨物_メタノール,係数_バス貨物_LPG),MATCH(AL1101,【参考】排出ガスレベル!$AI$4:$AI$671,1),1,AR1101):INDEX((係数_バス貨物_ガソリン,係数_バス貨物_CNG,係数_バス貨物_軽油,係数_バス貨物_メタノール,係数_バス貨物_LPG),MATCH(AL1101+1,【参考】排出ガスレベル!$AI$4:$AI$671,1)-1,5,AR1101),2,FALSE),IF(OR(AJ1101=1,AJ1101=2),VLOOKUP(AH1101,INDEX((係数_乗用_ガソリン,係数_乗用_CNG,係数_乗用_軽油,係数_乗用_メタノール,係数_乗用_LPG),1,1,AR1101):INDEX((係数_乗用_ガソリン,係数_乗用_CNG,係数_乗用_軽油,係数_乗用_メタノール,係数_乗用_LPG),125,5,AR1101),2,FALSE))))))</f>
        <v/>
      </c>
      <c r="AO1101" s="376" t="str">
        <f>IF(T1101="","",IF(OR(AH1101="",AH1101="-"),"－",IF(OR(AM1101=8,AM1101=9),"",IF(OR(AJ1101=3,AJ1101=4,AJ1101=5,AJ1101=6),VLOOKUP(AH1101,INDEX((係数_バス貨物_ガソリン,係数_バス貨物_CNG,係数_バス貨物_軽油,係数_バス貨物_メタノール,係数_バス貨物_LPG),MATCH(AL1101,【参考】排出ガスレベル!$AI$4:$AI$671,1),1,AR1101):INDEX((係数_バス貨物_ガソリン,係数_バス貨物_CNG,係数_バス貨物_軽油,係数_バス貨物_メタノール,係数_バス貨物_LPG),MATCH(AL1101+1,【参考】排出ガスレベル!$AI$4:$AI$671,1)-1,5,AR1101),3,FALSE),IF(OR(AJ1101=1,AJ1101=2),VLOOKUP(AH1101,INDEX((係数_乗用_ガソリン,係数_乗用_CNG,係数_乗用_軽油,係数_乗用_メタノール,係数_乗用_LPG),1,1,AR1101):INDEX((係数_乗用_ガソリン,係数_乗用_CNG,係数_乗用_軽油,係数_乗用_メタノール,係数_乗用_LPG),125,5,AR1101),3,FALSE))))))</f>
        <v/>
      </c>
      <c r="AP1101" s="375" t="str">
        <f t="shared" si="306"/>
        <v/>
      </c>
      <c r="AQ1101" s="444" t="str">
        <f t="shared" si="307"/>
        <v/>
      </c>
      <c r="AR1101" s="375" t="str">
        <f t="shared" si="308"/>
        <v/>
      </c>
      <c r="AS1101" s="377" t="str">
        <f t="shared" si="309"/>
        <v/>
      </c>
      <c r="AT1101" s="378" t="str">
        <f t="shared" si="310"/>
        <v/>
      </c>
      <c r="AX1101" s="625" t="b">
        <f t="shared" si="311"/>
        <v>0</v>
      </c>
      <c r="AY1101" s="7" t="str">
        <f t="shared" si="312"/>
        <v>FALSEFALSEFALSE</v>
      </c>
      <c r="AZ1101" s="626">
        <f t="shared" si="296"/>
        <v>0</v>
      </c>
      <c r="BA1101" s="627" t="str">
        <f t="shared" si="313"/>
        <v/>
      </c>
      <c r="BB1101" s="627">
        <f t="shared" si="297"/>
        <v>0</v>
      </c>
    </row>
    <row r="1102" spans="1:54">
      <c r="A1102" s="381">
        <v>1045</v>
      </c>
      <c r="B1102" s="117"/>
      <c r="C1102" s="288"/>
      <c r="D1102" s="289"/>
      <c r="E1102" s="289"/>
      <c r="F1102" s="290"/>
      <c r="G1102" s="292"/>
      <c r="H1102" s="116"/>
      <c r="I1102" s="292"/>
      <c r="J1102" s="116"/>
      <c r="K1102" s="370"/>
      <c r="L1102" s="370"/>
      <c r="M1102" s="370"/>
      <c r="N1102" s="371"/>
      <c r="O1102" s="371"/>
      <c r="P1102" s="371"/>
      <c r="Q1102" s="371"/>
      <c r="R1102" s="371"/>
      <c r="S1102" s="371"/>
      <c r="T1102" s="443"/>
      <c r="U1102" s="539"/>
      <c r="V1102" s="117"/>
      <c r="W1102" s="118"/>
      <c r="X1102" s="119"/>
      <c r="Y1102" s="120"/>
      <c r="Z1102" s="122"/>
      <c r="AA1102" s="121"/>
      <c r="AB1102" s="443"/>
      <c r="AC1102" s="734"/>
      <c r="AD1102" s="372"/>
      <c r="AE1102" s="485"/>
      <c r="AF1102" s="373" t="str">
        <f t="shared" si="298"/>
        <v/>
      </c>
      <c r="AG1102" s="373" t="str">
        <f t="shared" si="299"/>
        <v/>
      </c>
      <c r="AH1102" s="374" t="str">
        <f t="shared" si="300"/>
        <v/>
      </c>
      <c r="AI1102" s="375" t="str">
        <f t="shared" si="301"/>
        <v/>
      </c>
      <c r="AJ1102" s="375" t="str">
        <f t="shared" si="302"/>
        <v/>
      </c>
      <c r="AK1102" s="375" t="str">
        <f t="shared" si="303"/>
        <v/>
      </c>
      <c r="AL1102" s="375" t="str">
        <f t="shared" si="304"/>
        <v/>
      </c>
      <c r="AM1102" s="375" t="str">
        <f t="shared" si="305"/>
        <v/>
      </c>
      <c r="AN1102" s="376" t="str">
        <f>IF(AF1102="","",IF(OR(AH1102="",AH1102="-"),"－",IF(OR(AM1102=8,AM1102=9),"",IF(OR(AJ1102=3,AJ1102=4,AJ1102=5,AJ1102=6),VLOOKUP(AH1102,INDEX((係数_バス貨物_ガソリン,係数_バス貨物_CNG,係数_バス貨物_軽油,係数_バス貨物_メタノール,係数_バス貨物_LPG),MATCH(AL1102,【参考】排出ガスレベル!$AI$4:$AI$671,1),1,AR1102):INDEX((係数_バス貨物_ガソリン,係数_バス貨物_CNG,係数_バス貨物_軽油,係数_バス貨物_メタノール,係数_バス貨物_LPG),MATCH(AL1102+1,【参考】排出ガスレベル!$AI$4:$AI$671,1)-1,5,AR1102),2,FALSE),IF(OR(AJ1102=1,AJ1102=2),VLOOKUP(AH1102,INDEX((係数_乗用_ガソリン,係数_乗用_CNG,係数_乗用_軽油,係数_乗用_メタノール,係数_乗用_LPG),1,1,AR1102):INDEX((係数_乗用_ガソリン,係数_乗用_CNG,係数_乗用_軽油,係数_乗用_メタノール,係数_乗用_LPG),125,5,AR1102),2,FALSE))))))</f>
        <v/>
      </c>
      <c r="AO1102" s="376" t="str">
        <f>IF(T1102="","",IF(OR(AH1102="",AH1102="-"),"－",IF(OR(AM1102=8,AM1102=9),"",IF(OR(AJ1102=3,AJ1102=4,AJ1102=5,AJ1102=6),VLOOKUP(AH1102,INDEX((係数_バス貨物_ガソリン,係数_バス貨物_CNG,係数_バス貨物_軽油,係数_バス貨物_メタノール,係数_バス貨物_LPG),MATCH(AL1102,【参考】排出ガスレベル!$AI$4:$AI$671,1),1,AR1102):INDEX((係数_バス貨物_ガソリン,係数_バス貨物_CNG,係数_バス貨物_軽油,係数_バス貨物_メタノール,係数_バス貨物_LPG),MATCH(AL1102+1,【参考】排出ガスレベル!$AI$4:$AI$671,1)-1,5,AR1102),3,FALSE),IF(OR(AJ1102=1,AJ1102=2),VLOOKUP(AH1102,INDEX((係数_乗用_ガソリン,係数_乗用_CNG,係数_乗用_軽油,係数_乗用_メタノール,係数_乗用_LPG),1,1,AR1102):INDEX((係数_乗用_ガソリン,係数_乗用_CNG,係数_乗用_軽油,係数_乗用_メタノール,係数_乗用_LPG),125,5,AR1102),3,FALSE))))))</f>
        <v/>
      </c>
      <c r="AP1102" s="375" t="str">
        <f t="shared" si="306"/>
        <v/>
      </c>
      <c r="AQ1102" s="444" t="str">
        <f t="shared" si="307"/>
        <v/>
      </c>
      <c r="AR1102" s="375" t="str">
        <f t="shared" si="308"/>
        <v/>
      </c>
      <c r="AS1102" s="377" t="str">
        <f t="shared" si="309"/>
        <v/>
      </c>
      <c r="AT1102" s="378" t="str">
        <f t="shared" si="310"/>
        <v/>
      </c>
      <c r="AX1102" s="625" t="b">
        <f t="shared" si="311"/>
        <v>0</v>
      </c>
      <c r="AY1102" s="7" t="str">
        <f t="shared" si="312"/>
        <v>FALSEFALSEFALSE</v>
      </c>
      <c r="AZ1102" s="626">
        <f t="shared" si="296"/>
        <v>0</v>
      </c>
      <c r="BA1102" s="627" t="str">
        <f t="shared" si="313"/>
        <v/>
      </c>
      <c r="BB1102" s="627">
        <f t="shared" si="297"/>
        <v>0</v>
      </c>
    </row>
    <row r="1103" spans="1:54">
      <c r="A1103" s="381">
        <v>1046</v>
      </c>
      <c r="B1103" s="117"/>
      <c r="C1103" s="288"/>
      <c r="D1103" s="289"/>
      <c r="E1103" s="289"/>
      <c r="F1103" s="290"/>
      <c r="G1103" s="292"/>
      <c r="H1103" s="116"/>
      <c r="I1103" s="292"/>
      <c r="J1103" s="116"/>
      <c r="K1103" s="370"/>
      <c r="L1103" s="370"/>
      <c r="M1103" s="370"/>
      <c r="N1103" s="371"/>
      <c r="O1103" s="371"/>
      <c r="P1103" s="371"/>
      <c r="Q1103" s="371"/>
      <c r="R1103" s="371"/>
      <c r="S1103" s="371"/>
      <c r="T1103" s="443"/>
      <c r="U1103" s="539"/>
      <c r="V1103" s="117"/>
      <c r="W1103" s="118"/>
      <c r="X1103" s="119"/>
      <c r="Y1103" s="120"/>
      <c r="Z1103" s="122"/>
      <c r="AA1103" s="121"/>
      <c r="AB1103" s="443"/>
      <c r="AC1103" s="734"/>
      <c r="AD1103" s="372"/>
      <c r="AE1103" s="485"/>
      <c r="AF1103" s="373" t="str">
        <f t="shared" si="298"/>
        <v/>
      </c>
      <c r="AG1103" s="373" t="str">
        <f t="shared" si="299"/>
        <v/>
      </c>
      <c r="AH1103" s="374" t="str">
        <f t="shared" si="300"/>
        <v/>
      </c>
      <c r="AI1103" s="375" t="str">
        <f t="shared" si="301"/>
        <v/>
      </c>
      <c r="AJ1103" s="375" t="str">
        <f t="shared" si="302"/>
        <v/>
      </c>
      <c r="AK1103" s="375" t="str">
        <f t="shared" si="303"/>
        <v/>
      </c>
      <c r="AL1103" s="375" t="str">
        <f t="shared" si="304"/>
        <v/>
      </c>
      <c r="AM1103" s="375" t="str">
        <f t="shared" si="305"/>
        <v/>
      </c>
      <c r="AN1103" s="376" t="str">
        <f>IF(AF1103="","",IF(OR(AH1103="",AH1103="-"),"－",IF(OR(AM1103=8,AM1103=9),"",IF(OR(AJ1103=3,AJ1103=4,AJ1103=5,AJ1103=6),VLOOKUP(AH1103,INDEX((係数_バス貨物_ガソリン,係数_バス貨物_CNG,係数_バス貨物_軽油,係数_バス貨物_メタノール,係数_バス貨物_LPG),MATCH(AL1103,【参考】排出ガスレベル!$AI$4:$AI$671,1),1,AR1103):INDEX((係数_バス貨物_ガソリン,係数_バス貨物_CNG,係数_バス貨物_軽油,係数_バス貨物_メタノール,係数_バス貨物_LPG),MATCH(AL1103+1,【参考】排出ガスレベル!$AI$4:$AI$671,1)-1,5,AR1103),2,FALSE),IF(OR(AJ1103=1,AJ1103=2),VLOOKUP(AH1103,INDEX((係数_乗用_ガソリン,係数_乗用_CNG,係数_乗用_軽油,係数_乗用_メタノール,係数_乗用_LPG),1,1,AR1103):INDEX((係数_乗用_ガソリン,係数_乗用_CNG,係数_乗用_軽油,係数_乗用_メタノール,係数_乗用_LPG),125,5,AR1103),2,FALSE))))))</f>
        <v/>
      </c>
      <c r="AO1103" s="376" t="str">
        <f>IF(T1103="","",IF(OR(AH1103="",AH1103="-"),"－",IF(OR(AM1103=8,AM1103=9),"",IF(OR(AJ1103=3,AJ1103=4,AJ1103=5,AJ1103=6),VLOOKUP(AH1103,INDEX((係数_バス貨物_ガソリン,係数_バス貨物_CNG,係数_バス貨物_軽油,係数_バス貨物_メタノール,係数_バス貨物_LPG),MATCH(AL1103,【参考】排出ガスレベル!$AI$4:$AI$671,1),1,AR1103):INDEX((係数_バス貨物_ガソリン,係数_バス貨物_CNG,係数_バス貨物_軽油,係数_バス貨物_メタノール,係数_バス貨物_LPG),MATCH(AL1103+1,【参考】排出ガスレベル!$AI$4:$AI$671,1)-1,5,AR1103),3,FALSE),IF(OR(AJ1103=1,AJ1103=2),VLOOKUP(AH1103,INDEX((係数_乗用_ガソリン,係数_乗用_CNG,係数_乗用_軽油,係数_乗用_メタノール,係数_乗用_LPG),1,1,AR1103):INDEX((係数_乗用_ガソリン,係数_乗用_CNG,係数_乗用_軽油,係数_乗用_メタノール,係数_乗用_LPG),125,5,AR1103),3,FALSE))))))</f>
        <v/>
      </c>
      <c r="AP1103" s="375" t="str">
        <f t="shared" si="306"/>
        <v/>
      </c>
      <c r="AQ1103" s="444" t="str">
        <f t="shared" si="307"/>
        <v/>
      </c>
      <c r="AR1103" s="375" t="str">
        <f t="shared" si="308"/>
        <v/>
      </c>
      <c r="AS1103" s="377" t="str">
        <f t="shared" si="309"/>
        <v/>
      </c>
      <c r="AT1103" s="378" t="str">
        <f t="shared" si="310"/>
        <v/>
      </c>
      <c r="AX1103" s="625" t="b">
        <f t="shared" si="311"/>
        <v>0</v>
      </c>
      <c r="AY1103" s="7" t="str">
        <f t="shared" si="312"/>
        <v>FALSEFALSEFALSE</v>
      </c>
      <c r="AZ1103" s="626">
        <f t="shared" si="296"/>
        <v>0</v>
      </c>
      <c r="BA1103" s="627" t="str">
        <f t="shared" si="313"/>
        <v/>
      </c>
      <c r="BB1103" s="627">
        <f t="shared" si="297"/>
        <v>0</v>
      </c>
    </row>
    <row r="1104" spans="1:54">
      <c r="A1104" s="381">
        <v>1047</v>
      </c>
      <c r="B1104" s="117"/>
      <c r="C1104" s="288"/>
      <c r="D1104" s="289"/>
      <c r="E1104" s="289"/>
      <c r="F1104" s="290"/>
      <c r="G1104" s="292"/>
      <c r="H1104" s="116"/>
      <c r="I1104" s="292"/>
      <c r="J1104" s="116"/>
      <c r="K1104" s="370"/>
      <c r="L1104" s="370"/>
      <c r="M1104" s="370"/>
      <c r="N1104" s="371"/>
      <c r="O1104" s="371"/>
      <c r="P1104" s="371"/>
      <c r="Q1104" s="371"/>
      <c r="R1104" s="371"/>
      <c r="S1104" s="371"/>
      <c r="T1104" s="443"/>
      <c r="U1104" s="539"/>
      <c r="V1104" s="117"/>
      <c r="W1104" s="118"/>
      <c r="X1104" s="119"/>
      <c r="Y1104" s="120"/>
      <c r="Z1104" s="122"/>
      <c r="AA1104" s="121"/>
      <c r="AB1104" s="443"/>
      <c r="AC1104" s="734"/>
      <c r="AD1104" s="372"/>
      <c r="AE1104" s="485"/>
      <c r="AF1104" s="373" t="str">
        <f t="shared" si="298"/>
        <v/>
      </c>
      <c r="AG1104" s="373" t="str">
        <f t="shared" si="299"/>
        <v/>
      </c>
      <c r="AH1104" s="374" t="str">
        <f t="shared" si="300"/>
        <v/>
      </c>
      <c r="AI1104" s="375" t="str">
        <f t="shared" si="301"/>
        <v/>
      </c>
      <c r="AJ1104" s="375" t="str">
        <f t="shared" si="302"/>
        <v/>
      </c>
      <c r="AK1104" s="375" t="str">
        <f t="shared" si="303"/>
        <v/>
      </c>
      <c r="AL1104" s="375" t="str">
        <f t="shared" si="304"/>
        <v/>
      </c>
      <c r="AM1104" s="375" t="str">
        <f t="shared" si="305"/>
        <v/>
      </c>
      <c r="AN1104" s="376" t="str">
        <f>IF(AF1104="","",IF(OR(AH1104="",AH1104="-"),"－",IF(OR(AM1104=8,AM1104=9),"",IF(OR(AJ1104=3,AJ1104=4,AJ1104=5,AJ1104=6),VLOOKUP(AH1104,INDEX((係数_バス貨物_ガソリン,係数_バス貨物_CNG,係数_バス貨物_軽油,係数_バス貨物_メタノール,係数_バス貨物_LPG),MATCH(AL1104,【参考】排出ガスレベル!$AI$4:$AI$671,1),1,AR1104):INDEX((係数_バス貨物_ガソリン,係数_バス貨物_CNG,係数_バス貨物_軽油,係数_バス貨物_メタノール,係数_バス貨物_LPG),MATCH(AL1104+1,【参考】排出ガスレベル!$AI$4:$AI$671,1)-1,5,AR1104),2,FALSE),IF(OR(AJ1104=1,AJ1104=2),VLOOKUP(AH1104,INDEX((係数_乗用_ガソリン,係数_乗用_CNG,係数_乗用_軽油,係数_乗用_メタノール,係数_乗用_LPG),1,1,AR1104):INDEX((係数_乗用_ガソリン,係数_乗用_CNG,係数_乗用_軽油,係数_乗用_メタノール,係数_乗用_LPG),125,5,AR1104),2,FALSE))))))</f>
        <v/>
      </c>
      <c r="AO1104" s="376" t="str">
        <f>IF(T1104="","",IF(OR(AH1104="",AH1104="-"),"－",IF(OR(AM1104=8,AM1104=9),"",IF(OR(AJ1104=3,AJ1104=4,AJ1104=5,AJ1104=6),VLOOKUP(AH1104,INDEX((係数_バス貨物_ガソリン,係数_バス貨物_CNG,係数_バス貨物_軽油,係数_バス貨物_メタノール,係数_バス貨物_LPG),MATCH(AL1104,【参考】排出ガスレベル!$AI$4:$AI$671,1),1,AR1104):INDEX((係数_バス貨物_ガソリン,係数_バス貨物_CNG,係数_バス貨物_軽油,係数_バス貨物_メタノール,係数_バス貨物_LPG),MATCH(AL1104+1,【参考】排出ガスレベル!$AI$4:$AI$671,1)-1,5,AR1104),3,FALSE),IF(OR(AJ1104=1,AJ1104=2),VLOOKUP(AH1104,INDEX((係数_乗用_ガソリン,係数_乗用_CNG,係数_乗用_軽油,係数_乗用_メタノール,係数_乗用_LPG),1,1,AR1104):INDEX((係数_乗用_ガソリン,係数_乗用_CNG,係数_乗用_軽油,係数_乗用_メタノール,係数_乗用_LPG),125,5,AR1104),3,FALSE))))))</f>
        <v/>
      </c>
      <c r="AP1104" s="375" t="str">
        <f t="shared" si="306"/>
        <v/>
      </c>
      <c r="AQ1104" s="444" t="str">
        <f t="shared" si="307"/>
        <v/>
      </c>
      <c r="AR1104" s="375" t="str">
        <f t="shared" si="308"/>
        <v/>
      </c>
      <c r="AS1104" s="377" t="str">
        <f t="shared" si="309"/>
        <v/>
      </c>
      <c r="AT1104" s="378" t="str">
        <f t="shared" si="310"/>
        <v/>
      </c>
      <c r="AX1104" s="625" t="b">
        <f t="shared" si="311"/>
        <v>0</v>
      </c>
      <c r="AY1104" s="7" t="str">
        <f t="shared" si="312"/>
        <v>FALSEFALSEFALSE</v>
      </c>
      <c r="AZ1104" s="626">
        <f t="shared" si="296"/>
        <v>0</v>
      </c>
      <c r="BA1104" s="627" t="str">
        <f t="shared" si="313"/>
        <v/>
      </c>
      <c r="BB1104" s="627">
        <f t="shared" si="297"/>
        <v>0</v>
      </c>
    </row>
    <row r="1105" spans="1:54">
      <c r="A1105" s="381">
        <v>1048</v>
      </c>
      <c r="B1105" s="117"/>
      <c r="C1105" s="288"/>
      <c r="D1105" s="289"/>
      <c r="E1105" s="289"/>
      <c r="F1105" s="290"/>
      <c r="G1105" s="292"/>
      <c r="H1105" s="116"/>
      <c r="I1105" s="292"/>
      <c r="J1105" s="116"/>
      <c r="K1105" s="370"/>
      <c r="L1105" s="370"/>
      <c r="M1105" s="370"/>
      <c r="N1105" s="371"/>
      <c r="O1105" s="371"/>
      <c r="P1105" s="371"/>
      <c r="Q1105" s="371"/>
      <c r="R1105" s="371"/>
      <c r="S1105" s="371"/>
      <c r="T1105" s="443"/>
      <c r="U1105" s="539"/>
      <c r="V1105" s="117"/>
      <c r="W1105" s="118"/>
      <c r="X1105" s="119"/>
      <c r="Y1105" s="120"/>
      <c r="Z1105" s="122"/>
      <c r="AA1105" s="121"/>
      <c r="AB1105" s="443"/>
      <c r="AC1105" s="734"/>
      <c r="AD1105" s="372"/>
      <c r="AE1105" s="485"/>
      <c r="AF1105" s="373" t="str">
        <f t="shared" si="298"/>
        <v/>
      </c>
      <c r="AG1105" s="373" t="str">
        <f t="shared" si="299"/>
        <v/>
      </c>
      <c r="AH1105" s="374" t="str">
        <f t="shared" si="300"/>
        <v/>
      </c>
      <c r="AI1105" s="375" t="str">
        <f t="shared" si="301"/>
        <v/>
      </c>
      <c r="AJ1105" s="375" t="str">
        <f t="shared" si="302"/>
        <v/>
      </c>
      <c r="AK1105" s="375" t="str">
        <f t="shared" si="303"/>
        <v/>
      </c>
      <c r="AL1105" s="375" t="str">
        <f t="shared" si="304"/>
        <v/>
      </c>
      <c r="AM1105" s="375" t="str">
        <f t="shared" si="305"/>
        <v/>
      </c>
      <c r="AN1105" s="376" t="str">
        <f>IF(AF1105="","",IF(OR(AH1105="",AH1105="-"),"－",IF(OR(AM1105=8,AM1105=9),"",IF(OR(AJ1105=3,AJ1105=4,AJ1105=5,AJ1105=6),VLOOKUP(AH1105,INDEX((係数_バス貨物_ガソリン,係数_バス貨物_CNG,係数_バス貨物_軽油,係数_バス貨物_メタノール,係数_バス貨物_LPG),MATCH(AL1105,【参考】排出ガスレベル!$AI$4:$AI$671,1),1,AR1105):INDEX((係数_バス貨物_ガソリン,係数_バス貨物_CNG,係数_バス貨物_軽油,係数_バス貨物_メタノール,係数_バス貨物_LPG),MATCH(AL1105+1,【参考】排出ガスレベル!$AI$4:$AI$671,1)-1,5,AR1105),2,FALSE),IF(OR(AJ1105=1,AJ1105=2),VLOOKUP(AH1105,INDEX((係数_乗用_ガソリン,係数_乗用_CNG,係数_乗用_軽油,係数_乗用_メタノール,係数_乗用_LPG),1,1,AR1105):INDEX((係数_乗用_ガソリン,係数_乗用_CNG,係数_乗用_軽油,係数_乗用_メタノール,係数_乗用_LPG),125,5,AR1105),2,FALSE))))))</f>
        <v/>
      </c>
      <c r="AO1105" s="376" t="str">
        <f>IF(T1105="","",IF(OR(AH1105="",AH1105="-"),"－",IF(OR(AM1105=8,AM1105=9),"",IF(OR(AJ1105=3,AJ1105=4,AJ1105=5,AJ1105=6),VLOOKUP(AH1105,INDEX((係数_バス貨物_ガソリン,係数_バス貨物_CNG,係数_バス貨物_軽油,係数_バス貨物_メタノール,係数_バス貨物_LPG),MATCH(AL1105,【参考】排出ガスレベル!$AI$4:$AI$671,1),1,AR1105):INDEX((係数_バス貨物_ガソリン,係数_バス貨物_CNG,係数_バス貨物_軽油,係数_バス貨物_メタノール,係数_バス貨物_LPG),MATCH(AL1105+1,【参考】排出ガスレベル!$AI$4:$AI$671,1)-1,5,AR1105),3,FALSE),IF(OR(AJ1105=1,AJ1105=2),VLOOKUP(AH1105,INDEX((係数_乗用_ガソリン,係数_乗用_CNG,係数_乗用_軽油,係数_乗用_メタノール,係数_乗用_LPG),1,1,AR1105):INDEX((係数_乗用_ガソリン,係数_乗用_CNG,係数_乗用_軽油,係数_乗用_メタノール,係数_乗用_LPG),125,5,AR1105),3,FALSE))))))</f>
        <v/>
      </c>
      <c r="AP1105" s="375" t="str">
        <f t="shared" si="306"/>
        <v/>
      </c>
      <c r="AQ1105" s="444" t="str">
        <f t="shared" si="307"/>
        <v/>
      </c>
      <c r="AR1105" s="375" t="str">
        <f t="shared" si="308"/>
        <v/>
      </c>
      <c r="AS1105" s="377" t="str">
        <f t="shared" si="309"/>
        <v/>
      </c>
      <c r="AT1105" s="378" t="str">
        <f t="shared" si="310"/>
        <v/>
      </c>
      <c r="AX1105" s="625" t="b">
        <f t="shared" si="311"/>
        <v>0</v>
      </c>
      <c r="AY1105" s="7" t="str">
        <f t="shared" si="312"/>
        <v>FALSEFALSEFALSE</v>
      </c>
      <c r="AZ1105" s="626">
        <f t="shared" si="296"/>
        <v>0</v>
      </c>
      <c r="BA1105" s="627" t="str">
        <f t="shared" si="313"/>
        <v/>
      </c>
      <c r="BB1105" s="627">
        <f t="shared" si="297"/>
        <v>0</v>
      </c>
    </row>
    <row r="1106" spans="1:54">
      <c r="A1106" s="381">
        <v>1049</v>
      </c>
      <c r="B1106" s="117"/>
      <c r="C1106" s="288"/>
      <c r="D1106" s="289"/>
      <c r="E1106" s="289"/>
      <c r="F1106" s="290"/>
      <c r="G1106" s="292"/>
      <c r="H1106" s="116"/>
      <c r="I1106" s="292"/>
      <c r="J1106" s="116"/>
      <c r="K1106" s="370"/>
      <c r="L1106" s="370"/>
      <c r="M1106" s="370"/>
      <c r="N1106" s="371"/>
      <c r="O1106" s="371"/>
      <c r="P1106" s="371"/>
      <c r="Q1106" s="371"/>
      <c r="R1106" s="371"/>
      <c r="S1106" s="371"/>
      <c r="T1106" s="443"/>
      <c r="U1106" s="539"/>
      <c r="V1106" s="117"/>
      <c r="W1106" s="118"/>
      <c r="X1106" s="119"/>
      <c r="Y1106" s="120"/>
      <c r="Z1106" s="122"/>
      <c r="AA1106" s="121"/>
      <c r="AB1106" s="443"/>
      <c r="AC1106" s="734"/>
      <c r="AD1106" s="372"/>
      <c r="AE1106" s="485"/>
      <c r="AF1106" s="373" t="str">
        <f t="shared" si="298"/>
        <v/>
      </c>
      <c r="AG1106" s="373" t="str">
        <f t="shared" si="299"/>
        <v/>
      </c>
      <c r="AH1106" s="374" t="str">
        <f t="shared" si="300"/>
        <v/>
      </c>
      <c r="AI1106" s="375" t="str">
        <f t="shared" si="301"/>
        <v/>
      </c>
      <c r="AJ1106" s="375" t="str">
        <f t="shared" si="302"/>
        <v/>
      </c>
      <c r="AK1106" s="375" t="str">
        <f t="shared" si="303"/>
        <v/>
      </c>
      <c r="AL1106" s="375" t="str">
        <f t="shared" si="304"/>
        <v/>
      </c>
      <c r="AM1106" s="375" t="str">
        <f t="shared" si="305"/>
        <v/>
      </c>
      <c r="AN1106" s="376" t="str">
        <f>IF(AF1106="","",IF(OR(AH1106="",AH1106="-"),"－",IF(OR(AM1106=8,AM1106=9),"",IF(OR(AJ1106=3,AJ1106=4,AJ1106=5,AJ1106=6),VLOOKUP(AH1106,INDEX((係数_バス貨物_ガソリン,係数_バス貨物_CNG,係数_バス貨物_軽油,係数_バス貨物_メタノール,係数_バス貨物_LPG),MATCH(AL1106,【参考】排出ガスレベル!$AI$4:$AI$671,1),1,AR1106):INDEX((係数_バス貨物_ガソリン,係数_バス貨物_CNG,係数_バス貨物_軽油,係数_バス貨物_メタノール,係数_バス貨物_LPG),MATCH(AL1106+1,【参考】排出ガスレベル!$AI$4:$AI$671,1)-1,5,AR1106),2,FALSE),IF(OR(AJ1106=1,AJ1106=2),VLOOKUP(AH1106,INDEX((係数_乗用_ガソリン,係数_乗用_CNG,係数_乗用_軽油,係数_乗用_メタノール,係数_乗用_LPG),1,1,AR1106):INDEX((係数_乗用_ガソリン,係数_乗用_CNG,係数_乗用_軽油,係数_乗用_メタノール,係数_乗用_LPG),125,5,AR1106),2,FALSE))))))</f>
        <v/>
      </c>
      <c r="AO1106" s="376" t="str">
        <f>IF(T1106="","",IF(OR(AH1106="",AH1106="-"),"－",IF(OR(AM1106=8,AM1106=9),"",IF(OR(AJ1106=3,AJ1106=4,AJ1106=5,AJ1106=6),VLOOKUP(AH1106,INDEX((係数_バス貨物_ガソリン,係数_バス貨物_CNG,係数_バス貨物_軽油,係数_バス貨物_メタノール,係数_バス貨物_LPG),MATCH(AL1106,【参考】排出ガスレベル!$AI$4:$AI$671,1),1,AR1106):INDEX((係数_バス貨物_ガソリン,係数_バス貨物_CNG,係数_バス貨物_軽油,係数_バス貨物_メタノール,係数_バス貨物_LPG),MATCH(AL1106+1,【参考】排出ガスレベル!$AI$4:$AI$671,1)-1,5,AR1106),3,FALSE),IF(OR(AJ1106=1,AJ1106=2),VLOOKUP(AH1106,INDEX((係数_乗用_ガソリン,係数_乗用_CNG,係数_乗用_軽油,係数_乗用_メタノール,係数_乗用_LPG),1,1,AR1106):INDEX((係数_乗用_ガソリン,係数_乗用_CNG,係数_乗用_軽油,係数_乗用_メタノール,係数_乗用_LPG),125,5,AR1106),3,FALSE))))))</f>
        <v/>
      </c>
      <c r="AP1106" s="375" t="str">
        <f t="shared" si="306"/>
        <v/>
      </c>
      <c r="AQ1106" s="444" t="str">
        <f t="shared" si="307"/>
        <v/>
      </c>
      <c r="AR1106" s="375" t="str">
        <f t="shared" si="308"/>
        <v/>
      </c>
      <c r="AS1106" s="377" t="str">
        <f t="shared" si="309"/>
        <v/>
      </c>
      <c r="AT1106" s="378" t="str">
        <f t="shared" si="310"/>
        <v/>
      </c>
      <c r="AX1106" s="625" t="b">
        <f t="shared" si="311"/>
        <v>0</v>
      </c>
      <c r="AY1106" s="7" t="str">
        <f t="shared" si="312"/>
        <v>FALSEFALSEFALSE</v>
      </c>
      <c r="AZ1106" s="626">
        <f t="shared" si="296"/>
        <v>0</v>
      </c>
      <c r="BA1106" s="627" t="str">
        <f t="shared" si="313"/>
        <v/>
      </c>
      <c r="BB1106" s="627">
        <f t="shared" si="297"/>
        <v>0</v>
      </c>
    </row>
    <row r="1107" spans="1:54">
      <c r="A1107" s="381">
        <v>1050</v>
      </c>
      <c r="B1107" s="117"/>
      <c r="C1107" s="288"/>
      <c r="D1107" s="289"/>
      <c r="E1107" s="289"/>
      <c r="F1107" s="290"/>
      <c r="G1107" s="292"/>
      <c r="H1107" s="116"/>
      <c r="I1107" s="292"/>
      <c r="J1107" s="116"/>
      <c r="K1107" s="370"/>
      <c r="L1107" s="370"/>
      <c r="M1107" s="370"/>
      <c r="N1107" s="371"/>
      <c r="O1107" s="371"/>
      <c r="P1107" s="371"/>
      <c r="Q1107" s="371"/>
      <c r="R1107" s="371"/>
      <c r="S1107" s="371"/>
      <c r="T1107" s="443"/>
      <c r="U1107" s="539"/>
      <c r="V1107" s="117"/>
      <c r="W1107" s="118"/>
      <c r="X1107" s="119"/>
      <c r="Y1107" s="120"/>
      <c r="Z1107" s="122"/>
      <c r="AA1107" s="121"/>
      <c r="AB1107" s="443"/>
      <c r="AC1107" s="734"/>
      <c r="AD1107" s="372"/>
      <c r="AE1107" s="485"/>
      <c r="AF1107" s="373" t="str">
        <f t="shared" si="298"/>
        <v/>
      </c>
      <c r="AG1107" s="373" t="str">
        <f t="shared" si="299"/>
        <v/>
      </c>
      <c r="AH1107" s="374" t="str">
        <f t="shared" si="300"/>
        <v/>
      </c>
      <c r="AI1107" s="375" t="str">
        <f t="shared" si="301"/>
        <v/>
      </c>
      <c r="AJ1107" s="375" t="str">
        <f t="shared" si="302"/>
        <v/>
      </c>
      <c r="AK1107" s="375" t="str">
        <f t="shared" si="303"/>
        <v/>
      </c>
      <c r="AL1107" s="375" t="str">
        <f t="shared" si="304"/>
        <v/>
      </c>
      <c r="AM1107" s="375" t="str">
        <f t="shared" si="305"/>
        <v/>
      </c>
      <c r="AN1107" s="376" t="str">
        <f>IF(AF1107="","",IF(OR(AH1107="",AH1107="-"),"－",IF(OR(AM1107=8,AM1107=9),"",IF(OR(AJ1107=3,AJ1107=4,AJ1107=5,AJ1107=6),VLOOKUP(AH1107,INDEX((係数_バス貨物_ガソリン,係数_バス貨物_CNG,係数_バス貨物_軽油,係数_バス貨物_メタノール,係数_バス貨物_LPG),MATCH(AL1107,【参考】排出ガスレベル!$AI$4:$AI$671,1),1,AR1107):INDEX((係数_バス貨物_ガソリン,係数_バス貨物_CNG,係数_バス貨物_軽油,係数_バス貨物_メタノール,係数_バス貨物_LPG),MATCH(AL1107+1,【参考】排出ガスレベル!$AI$4:$AI$671,1)-1,5,AR1107),2,FALSE),IF(OR(AJ1107=1,AJ1107=2),VLOOKUP(AH1107,INDEX((係数_乗用_ガソリン,係数_乗用_CNG,係数_乗用_軽油,係数_乗用_メタノール,係数_乗用_LPG),1,1,AR1107):INDEX((係数_乗用_ガソリン,係数_乗用_CNG,係数_乗用_軽油,係数_乗用_メタノール,係数_乗用_LPG),125,5,AR1107),2,FALSE))))))</f>
        <v/>
      </c>
      <c r="AO1107" s="376" t="str">
        <f>IF(T1107="","",IF(OR(AH1107="",AH1107="-"),"－",IF(OR(AM1107=8,AM1107=9),"",IF(OR(AJ1107=3,AJ1107=4,AJ1107=5,AJ1107=6),VLOOKUP(AH1107,INDEX((係数_バス貨物_ガソリン,係数_バス貨物_CNG,係数_バス貨物_軽油,係数_バス貨物_メタノール,係数_バス貨物_LPG),MATCH(AL1107,【参考】排出ガスレベル!$AI$4:$AI$671,1),1,AR1107):INDEX((係数_バス貨物_ガソリン,係数_バス貨物_CNG,係数_バス貨物_軽油,係数_バス貨物_メタノール,係数_バス貨物_LPG),MATCH(AL1107+1,【参考】排出ガスレベル!$AI$4:$AI$671,1)-1,5,AR1107),3,FALSE),IF(OR(AJ1107=1,AJ1107=2),VLOOKUP(AH1107,INDEX((係数_乗用_ガソリン,係数_乗用_CNG,係数_乗用_軽油,係数_乗用_メタノール,係数_乗用_LPG),1,1,AR1107):INDEX((係数_乗用_ガソリン,係数_乗用_CNG,係数_乗用_軽油,係数_乗用_メタノール,係数_乗用_LPG),125,5,AR1107),3,FALSE))))))</f>
        <v/>
      </c>
      <c r="AP1107" s="375" t="str">
        <f t="shared" si="306"/>
        <v/>
      </c>
      <c r="AQ1107" s="444" t="str">
        <f t="shared" si="307"/>
        <v/>
      </c>
      <c r="AR1107" s="375" t="str">
        <f t="shared" si="308"/>
        <v/>
      </c>
      <c r="AS1107" s="377" t="str">
        <f t="shared" si="309"/>
        <v/>
      </c>
      <c r="AT1107" s="378" t="str">
        <f t="shared" si="310"/>
        <v/>
      </c>
      <c r="AX1107" s="625" t="b">
        <f t="shared" si="311"/>
        <v>0</v>
      </c>
      <c r="AY1107" s="7" t="str">
        <f t="shared" si="312"/>
        <v>FALSEFALSEFALSE</v>
      </c>
      <c r="AZ1107" s="626">
        <f t="shared" si="296"/>
        <v>0</v>
      </c>
      <c r="BA1107" s="627" t="str">
        <f t="shared" si="313"/>
        <v/>
      </c>
      <c r="BB1107" s="627">
        <f t="shared" si="297"/>
        <v>0</v>
      </c>
    </row>
    <row r="1108" spans="1:54">
      <c r="A1108" s="381">
        <v>1051</v>
      </c>
      <c r="B1108" s="117"/>
      <c r="C1108" s="288"/>
      <c r="D1108" s="289"/>
      <c r="E1108" s="289"/>
      <c r="F1108" s="290"/>
      <c r="G1108" s="292"/>
      <c r="H1108" s="116"/>
      <c r="I1108" s="292"/>
      <c r="J1108" s="116"/>
      <c r="K1108" s="370"/>
      <c r="L1108" s="370"/>
      <c r="M1108" s="370"/>
      <c r="N1108" s="371"/>
      <c r="O1108" s="371"/>
      <c r="P1108" s="371"/>
      <c r="Q1108" s="371"/>
      <c r="R1108" s="371"/>
      <c r="S1108" s="371"/>
      <c r="T1108" s="443"/>
      <c r="U1108" s="539"/>
      <c r="V1108" s="117"/>
      <c r="W1108" s="118"/>
      <c r="X1108" s="119"/>
      <c r="Y1108" s="120"/>
      <c r="Z1108" s="122"/>
      <c r="AA1108" s="121"/>
      <c r="AB1108" s="443"/>
      <c r="AC1108" s="734"/>
      <c r="AD1108" s="372"/>
      <c r="AE1108" s="485"/>
      <c r="AF1108" s="373" t="str">
        <f t="shared" si="298"/>
        <v/>
      </c>
      <c r="AG1108" s="373" t="str">
        <f t="shared" si="299"/>
        <v/>
      </c>
      <c r="AH1108" s="374" t="str">
        <f t="shared" si="300"/>
        <v/>
      </c>
      <c r="AI1108" s="375" t="str">
        <f t="shared" si="301"/>
        <v/>
      </c>
      <c r="AJ1108" s="375" t="str">
        <f t="shared" si="302"/>
        <v/>
      </c>
      <c r="AK1108" s="375" t="str">
        <f t="shared" si="303"/>
        <v/>
      </c>
      <c r="AL1108" s="375" t="str">
        <f t="shared" si="304"/>
        <v/>
      </c>
      <c r="AM1108" s="375" t="str">
        <f t="shared" si="305"/>
        <v/>
      </c>
      <c r="AN1108" s="376" t="str">
        <f>IF(AF1108="","",IF(OR(AH1108="",AH1108="-"),"－",IF(OR(AM1108=8,AM1108=9),"",IF(OR(AJ1108=3,AJ1108=4,AJ1108=5,AJ1108=6),VLOOKUP(AH1108,INDEX((係数_バス貨物_ガソリン,係数_バス貨物_CNG,係数_バス貨物_軽油,係数_バス貨物_メタノール,係数_バス貨物_LPG),MATCH(AL1108,【参考】排出ガスレベル!$AI$4:$AI$671,1),1,AR1108):INDEX((係数_バス貨物_ガソリン,係数_バス貨物_CNG,係数_バス貨物_軽油,係数_バス貨物_メタノール,係数_バス貨物_LPG),MATCH(AL1108+1,【参考】排出ガスレベル!$AI$4:$AI$671,1)-1,5,AR1108),2,FALSE),IF(OR(AJ1108=1,AJ1108=2),VLOOKUP(AH1108,INDEX((係数_乗用_ガソリン,係数_乗用_CNG,係数_乗用_軽油,係数_乗用_メタノール,係数_乗用_LPG),1,1,AR1108):INDEX((係数_乗用_ガソリン,係数_乗用_CNG,係数_乗用_軽油,係数_乗用_メタノール,係数_乗用_LPG),125,5,AR1108),2,FALSE))))))</f>
        <v/>
      </c>
      <c r="AO1108" s="376" t="str">
        <f>IF(T1108="","",IF(OR(AH1108="",AH1108="-"),"－",IF(OR(AM1108=8,AM1108=9),"",IF(OR(AJ1108=3,AJ1108=4,AJ1108=5,AJ1108=6),VLOOKUP(AH1108,INDEX((係数_バス貨物_ガソリン,係数_バス貨物_CNG,係数_バス貨物_軽油,係数_バス貨物_メタノール,係数_バス貨物_LPG),MATCH(AL1108,【参考】排出ガスレベル!$AI$4:$AI$671,1),1,AR1108):INDEX((係数_バス貨物_ガソリン,係数_バス貨物_CNG,係数_バス貨物_軽油,係数_バス貨物_メタノール,係数_バス貨物_LPG),MATCH(AL1108+1,【参考】排出ガスレベル!$AI$4:$AI$671,1)-1,5,AR1108),3,FALSE),IF(OR(AJ1108=1,AJ1108=2),VLOOKUP(AH1108,INDEX((係数_乗用_ガソリン,係数_乗用_CNG,係数_乗用_軽油,係数_乗用_メタノール,係数_乗用_LPG),1,1,AR1108):INDEX((係数_乗用_ガソリン,係数_乗用_CNG,係数_乗用_軽油,係数_乗用_メタノール,係数_乗用_LPG),125,5,AR1108),3,FALSE))))))</f>
        <v/>
      </c>
      <c r="AP1108" s="375" t="str">
        <f t="shared" si="306"/>
        <v/>
      </c>
      <c r="AQ1108" s="444" t="str">
        <f t="shared" si="307"/>
        <v/>
      </c>
      <c r="AR1108" s="375" t="str">
        <f t="shared" si="308"/>
        <v/>
      </c>
      <c r="AS1108" s="377" t="str">
        <f t="shared" si="309"/>
        <v/>
      </c>
      <c r="AT1108" s="378" t="str">
        <f t="shared" si="310"/>
        <v/>
      </c>
      <c r="AX1108" s="625" t="b">
        <f t="shared" si="311"/>
        <v>0</v>
      </c>
      <c r="AY1108" s="7" t="str">
        <f t="shared" si="312"/>
        <v>FALSEFALSEFALSE</v>
      </c>
      <c r="AZ1108" s="626">
        <f t="shared" si="296"/>
        <v>0</v>
      </c>
      <c r="BA1108" s="627" t="str">
        <f t="shared" si="313"/>
        <v/>
      </c>
      <c r="BB1108" s="627">
        <f t="shared" si="297"/>
        <v>0</v>
      </c>
    </row>
    <row r="1109" spans="1:54">
      <c r="A1109" s="381">
        <v>1052</v>
      </c>
      <c r="B1109" s="117"/>
      <c r="C1109" s="288"/>
      <c r="D1109" s="289"/>
      <c r="E1109" s="289"/>
      <c r="F1109" s="290"/>
      <c r="G1109" s="292"/>
      <c r="H1109" s="116"/>
      <c r="I1109" s="292"/>
      <c r="J1109" s="116"/>
      <c r="K1109" s="370"/>
      <c r="L1109" s="370"/>
      <c r="M1109" s="370"/>
      <c r="N1109" s="371"/>
      <c r="O1109" s="371"/>
      <c r="P1109" s="371"/>
      <c r="Q1109" s="371"/>
      <c r="R1109" s="371"/>
      <c r="S1109" s="371"/>
      <c r="T1109" s="443"/>
      <c r="U1109" s="539"/>
      <c r="V1109" s="117"/>
      <c r="W1109" s="118"/>
      <c r="X1109" s="119"/>
      <c r="Y1109" s="120"/>
      <c r="Z1109" s="122"/>
      <c r="AA1109" s="121"/>
      <c r="AB1109" s="443"/>
      <c r="AC1109" s="734"/>
      <c r="AD1109" s="372"/>
      <c r="AE1109" s="485"/>
      <c r="AF1109" s="373" t="str">
        <f t="shared" si="298"/>
        <v/>
      </c>
      <c r="AG1109" s="373" t="str">
        <f t="shared" si="299"/>
        <v/>
      </c>
      <c r="AH1109" s="374" t="str">
        <f t="shared" si="300"/>
        <v/>
      </c>
      <c r="AI1109" s="375" t="str">
        <f t="shared" si="301"/>
        <v/>
      </c>
      <c r="AJ1109" s="375" t="str">
        <f t="shared" si="302"/>
        <v/>
      </c>
      <c r="AK1109" s="375" t="str">
        <f t="shared" si="303"/>
        <v/>
      </c>
      <c r="AL1109" s="375" t="str">
        <f t="shared" si="304"/>
        <v/>
      </c>
      <c r="AM1109" s="375" t="str">
        <f t="shared" si="305"/>
        <v/>
      </c>
      <c r="AN1109" s="376" t="str">
        <f>IF(AF1109="","",IF(OR(AH1109="",AH1109="-"),"－",IF(OR(AM1109=8,AM1109=9),"",IF(OR(AJ1109=3,AJ1109=4,AJ1109=5,AJ1109=6),VLOOKUP(AH1109,INDEX((係数_バス貨物_ガソリン,係数_バス貨物_CNG,係数_バス貨物_軽油,係数_バス貨物_メタノール,係数_バス貨物_LPG),MATCH(AL1109,【参考】排出ガスレベル!$AI$4:$AI$671,1),1,AR1109):INDEX((係数_バス貨物_ガソリン,係数_バス貨物_CNG,係数_バス貨物_軽油,係数_バス貨物_メタノール,係数_バス貨物_LPG),MATCH(AL1109+1,【参考】排出ガスレベル!$AI$4:$AI$671,1)-1,5,AR1109),2,FALSE),IF(OR(AJ1109=1,AJ1109=2),VLOOKUP(AH1109,INDEX((係数_乗用_ガソリン,係数_乗用_CNG,係数_乗用_軽油,係数_乗用_メタノール,係数_乗用_LPG),1,1,AR1109):INDEX((係数_乗用_ガソリン,係数_乗用_CNG,係数_乗用_軽油,係数_乗用_メタノール,係数_乗用_LPG),125,5,AR1109),2,FALSE))))))</f>
        <v/>
      </c>
      <c r="AO1109" s="376" t="str">
        <f>IF(T1109="","",IF(OR(AH1109="",AH1109="-"),"－",IF(OR(AM1109=8,AM1109=9),"",IF(OR(AJ1109=3,AJ1109=4,AJ1109=5,AJ1109=6),VLOOKUP(AH1109,INDEX((係数_バス貨物_ガソリン,係数_バス貨物_CNG,係数_バス貨物_軽油,係数_バス貨物_メタノール,係数_バス貨物_LPG),MATCH(AL1109,【参考】排出ガスレベル!$AI$4:$AI$671,1),1,AR1109):INDEX((係数_バス貨物_ガソリン,係数_バス貨物_CNG,係数_バス貨物_軽油,係数_バス貨物_メタノール,係数_バス貨物_LPG),MATCH(AL1109+1,【参考】排出ガスレベル!$AI$4:$AI$671,1)-1,5,AR1109),3,FALSE),IF(OR(AJ1109=1,AJ1109=2),VLOOKUP(AH1109,INDEX((係数_乗用_ガソリン,係数_乗用_CNG,係数_乗用_軽油,係数_乗用_メタノール,係数_乗用_LPG),1,1,AR1109):INDEX((係数_乗用_ガソリン,係数_乗用_CNG,係数_乗用_軽油,係数_乗用_メタノール,係数_乗用_LPG),125,5,AR1109),3,FALSE))))))</f>
        <v/>
      </c>
      <c r="AP1109" s="375" t="str">
        <f t="shared" si="306"/>
        <v/>
      </c>
      <c r="AQ1109" s="444" t="str">
        <f t="shared" si="307"/>
        <v/>
      </c>
      <c r="AR1109" s="375" t="str">
        <f t="shared" si="308"/>
        <v/>
      </c>
      <c r="AS1109" s="377" t="str">
        <f t="shared" si="309"/>
        <v/>
      </c>
      <c r="AT1109" s="378" t="str">
        <f t="shared" si="310"/>
        <v/>
      </c>
      <c r="AX1109" s="625" t="b">
        <f t="shared" si="311"/>
        <v>0</v>
      </c>
      <c r="AY1109" s="7" t="str">
        <f t="shared" si="312"/>
        <v>FALSEFALSEFALSE</v>
      </c>
      <c r="AZ1109" s="626">
        <f t="shared" si="296"/>
        <v>0</v>
      </c>
      <c r="BA1109" s="627" t="str">
        <f t="shared" si="313"/>
        <v/>
      </c>
      <c r="BB1109" s="627">
        <f t="shared" si="297"/>
        <v>0</v>
      </c>
    </row>
    <row r="1110" spans="1:54">
      <c r="A1110" s="381">
        <v>1053</v>
      </c>
      <c r="B1110" s="117"/>
      <c r="C1110" s="288"/>
      <c r="D1110" s="289"/>
      <c r="E1110" s="289"/>
      <c r="F1110" s="290"/>
      <c r="G1110" s="292"/>
      <c r="H1110" s="116"/>
      <c r="I1110" s="292"/>
      <c r="J1110" s="116"/>
      <c r="K1110" s="370"/>
      <c r="L1110" s="370"/>
      <c r="M1110" s="370"/>
      <c r="N1110" s="371"/>
      <c r="O1110" s="371"/>
      <c r="P1110" s="371"/>
      <c r="Q1110" s="371"/>
      <c r="R1110" s="371"/>
      <c r="S1110" s="371"/>
      <c r="T1110" s="443"/>
      <c r="U1110" s="539"/>
      <c r="V1110" s="117"/>
      <c r="W1110" s="118"/>
      <c r="X1110" s="119"/>
      <c r="Y1110" s="120"/>
      <c r="Z1110" s="122"/>
      <c r="AA1110" s="121"/>
      <c r="AB1110" s="443"/>
      <c r="AC1110" s="734"/>
      <c r="AD1110" s="372"/>
      <c r="AE1110" s="485"/>
      <c r="AF1110" s="373" t="str">
        <f t="shared" si="298"/>
        <v/>
      </c>
      <c r="AG1110" s="373" t="str">
        <f t="shared" si="299"/>
        <v/>
      </c>
      <c r="AH1110" s="374" t="str">
        <f t="shared" si="300"/>
        <v/>
      </c>
      <c r="AI1110" s="375" t="str">
        <f t="shared" si="301"/>
        <v/>
      </c>
      <c r="AJ1110" s="375" t="str">
        <f t="shared" si="302"/>
        <v/>
      </c>
      <c r="AK1110" s="375" t="str">
        <f t="shared" si="303"/>
        <v/>
      </c>
      <c r="AL1110" s="375" t="str">
        <f t="shared" si="304"/>
        <v/>
      </c>
      <c r="AM1110" s="375" t="str">
        <f t="shared" si="305"/>
        <v/>
      </c>
      <c r="AN1110" s="376" t="str">
        <f>IF(AF1110="","",IF(OR(AH1110="",AH1110="-"),"－",IF(OR(AM1110=8,AM1110=9),"",IF(OR(AJ1110=3,AJ1110=4,AJ1110=5,AJ1110=6),VLOOKUP(AH1110,INDEX((係数_バス貨物_ガソリン,係数_バス貨物_CNG,係数_バス貨物_軽油,係数_バス貨物_メタノール,係数_バス貨物_LPG),MATCH(AL1110,【参考】排出ガスレベル!$AI$4:$AI$671,1),1,AR1110):INDEX((係数_バス貨物_ガソリン,係数_バス貨物_CNG,係数_バス貨物_軽油,係数_バス貨物_メタノール,係数_バス貨物_LPG),MATCH(AL1110+1,【参考】排出ガスレベル!$AI$4:$AI$671,1)-1,5,AR1110),2,FALSE),IF(OR(AJ1110=1,AJ1110=2),VLOOKUP(AH1110,INDEX((係数_乗用_ガソリン,係数_乗用_CNG,係数_乗用_軽油,係数_乗用_メタノール,係数_乗用_LPG),1,1,AR1110):INDEX((係数_乗用_ガソリン,係数_乗用_CNG,係数_乗用_軽油,係数_乗用_メタノール,係数_乗用_LPG),125,5,AR1110),2,FALSE))))))</f>
        <v/>
      </c>
      <c r="AO1110" s="376" t="str">
        <f>IF(T1110="","",IF(OR(AH1110="",AH1110="-"),"－",IF(OR(AM1110=8,AM1110=9),"",IF(OR(AJ1110=3,AJ1110=4,AJ1110=5,AJ1110=6),VLOOKUP(AH1110,INDEX((係数_バス貨物_ガソリン,係数_バス貨物_CNG,係数_バス貨物_軽油,係数_バス貨物_メタノール,係数_バス貨物_LPG),MATCH(AL1110,【参考】排出ガスレベル!$AI$4:$AI$671,1),1,AR1110):INDEX((係数_バス貨物_ガソリン,係数_バス貨物_CNG,係数_バス貨物_軽油,係数_バス貨物_メタノール,係数_バス貨物_LPG),MATCH(AL1110+1,【参考】排出ガスレベル!$AI$4:$AI$671,1)-1,5,AR1110),3,FALSE),IF(OR(AJ1110=1,AJ1110=2),VLOOKUP(AH1110,INDEX((係数_乗用_ガソリン,係数_乗用_CNG,係数_乗用_軽油,係数_乗用_メタノール,係数_乗用_LPG),1,1,AR1110):INDEX((係数_乗用_ガソリン,係数_乗用_CNG,係数_乗用_軽油,係数_乗用_メタノール,係数_乗用_LPG),125,5,AR1110),3,FALSE))))))</f>
        <v/>
      </c>
      <c r="AP1110" s="375" t="str">
        <f t="shared" si="306"/>
        <v/>
      </c>
      <c r="AQ1110" s="444" t="str">
        <f t="shared" si="307"/>
        <v/>
      </c>
      <c r="AR1110" s="375" t="str">
        <f t="shared" si="308"/>
        <v/>
      </c>
      <c r="AS1110" s="377" t="str">
        <f t="shared" si="309"/>
        <v/>
      </c>
      <c r="AT1110" s="378" t="str">
        <f t="shared" si="310"/>
        <v/>
      </c>
      <c r="AX1110" s="625" t="b">
        <f t="shared" si="311"/>
        <v>0</v>
      </c>
      <c r="AY1110" s="7" t="str">
        <f t="shared" si="312"/>
        <v>FALSEFALSEFALSE</v>
      </c>
      <c r="AZ1110" s="626">
        <f t="shared" si="296"/>
        <v>0</v>
      </c>
      <c r="BA1110" s="627" t="str">
        <f t="shared" si="313"/>
        <v/>
      </c>
      <c r="BB1110" s="627">
        <f t="shared" si="297"/>
        <v>0</v>
      </c>
    </row>
    <row r="1111" spans="1:54">
      <c r="A1111" s="381">
        <v>1054</v>
      </c>
      <c r="B1111" s="117"/>
      <c r="C1111" s="288"/>
      <c r="D1111" s="289"/>
      <c r="E1111" s="289"/>
      <c r="F1111" s="290"/>
      <c r="G1111" s="292"/>
      <c r="H1111" s="116"/>
      <c r="I1111" s="292"/>
      <c r="J1111" s="116"/>
      <c r="K1111" s="370"/>
      <c r="L1111" s="370"/>
      <c r="M1111" s="370"/>
      <c r="N1111" s="371"/>
      <c r="O1111" s="371"/>
      <c r="P1111" s="371"/>
      <c r="Q1111" s="371"/>
      <c r="R1111" s="371"/>
      <c r="S1111" s="371"/>
      <c r="T1111" s="443"/>
      <c r="U1111" s="539"/>
      <c r="V1111" s="117"/>
      <c r="W1111" s="118"/>
      <c r="X1111" s="119"/>
      <c r="Y1111" s="120"/>
      <c r="Z1111" s="122"/>
      <c r="AA1111" s="121"/>
      <c r="AB1111" s="443"/>
      <c r="AC1111" s="734"/>
      <c r="AD1111" s="372"/>
      <c r="AE1111" s="485"/>
      <c r="AF1111" s="373" t="str">
        <f t="shared" si="298"/>
        <v/>
      </c>
      <c r="AG1111" s="373" t="str">
        <f t="shared" si="299"/>
        <v/>
      </c>
      <c r="AH1111" s="374" t="str">
        <f t="shared" si="300"/>
        <v/>
      </c>
      <c r="AI1111" s="375" t="str">
        <f t="shared" si="301"/>
        <v/>
      </c>
      <c r="AJ1111" s="375" t="str">
        <f t="shared" si="302"/>
        <v/>
      </c>
      <c r="AK1111" s="375" t="str">
        <f t="shared" si="303"/>
        <v/>
      </c>
      <c r="AL1111" s="375" t="str">
        <f t="shared" si="304"/>
        <v/>
      </c>
      <c r="AM1111" s="375" t="str">
        <f t="shared" si="305"/>
        <v/>
      </c>
      <c r="AN1111" s="376" t="str">
        <f>IF(AF1111="","",IF(OR(AH1111="",AH1111="-"),"－",IF(OR(AM1111=8,AM1111=9),"",IF(OR(AJ1111=3,AJ1111=4,AJ1111=5,AJ1111=6),VLOOKUP(AH1111,INDEX((係数_バス貨物_ガソリン,係数_バス貨物_CNG,係数_バス貨物_軽油,係数_バス貨物_メタノール,係数_バス貨物_LPG),MATCH(AL1111,【参考】排出ガスレベル!$AI$4:$AI$671,1),1,AR1111):INDEX((係数_バス貨物_ガソリン,係数_バス貨物_CNG,係数_バス貨物_軽油,係数_バス貨物_メタノール,係数_バス貨物_LPG),MATCH(AL1111+1,【参考】排出ガスレベル!$AI$4:$AI$671,1)-1,5,AR1111),2,FALSE),IF(OR(AJ1111=1,AJ1111=2),VLOOKUP(AH1111,INDEX((係数_乗用_ガソリン,係数_乗用_CNG,係数_乗用_軽油,係数_乗用_メタノール,係数_乗用_LPG),1,1,AR1111):INDEX((係数_乗用_ガソリン,係数_乗用_CNG,係数_乗用_軽油,係数_乗用_メタノール,係数_乗用_LPG),125,5,AR1111),2,FALSE))))))</f>
        <v/>
      </c>
      <c r="AO1111" s="376" t="str">
        <f>IF(T1111="","",IF(OR(AH1111="",AH1111="-"),"－",IF(OR(AM1111=8,AM1111=9),"",IF(OR(AJ1111=3,AJ1111=4,AJ1111=5,AJ1111=6),VLOOKUP(AH1111,INDEX((係数_バス貨物_ガソリン,係数_バス貨物_CNG,係数_バス貨物_軽油,係数_バス貨物_メタノール,係数_バス貨物_LPG),MATCH(AL1111,【参考】排出ガスレベル!$AI$4:$AI$671,1),1,AR1111):INDEX((係数_バス貨物_ガソリン,係数_バス貨物_CNG,係数_バス貨物_軽油,係数_バス貨物_メタノール,係数_バス貨物_LPG),MATCH(AL1111+1,【参考】排出ガスレベル!$AI$4:$AI$671,1)-1,5,AR1111),3,FALSE),IF(OR(AJ1111=1,AJ1111=2),VLOOKUP(AH1111,INDEX((係数_乗用_ガソリン,係数_乗用_CNG,係数_乗用_軽油,係数_乗用_メタノール,係数_乗用_LPG),1,1,AR1111):INDEX((係数_乗用_ガソリン,係数_乗用_CNG,係数_乗用_軽油,係数_乗用_メタノール,係数_乗用_LPG),125,5,AR1111),3,FALSE))))))</f>
        <v/>
      </c>
      <c r="AP1111" s="375" t="str">
        <f t="shared" si="306"/>
        <v/>
      </c>
      <c r="AQ1111" s="444" t="str">
        <f t="shared" si="307"/>
        <v/>
      </c>
      <c r="AR1111" s="375" t="str">
        <f t="shared" si="308"/>
        <v/>
      </c>
      <c r="AS1111" s="377" t="str">
        <f t="shared" si="309"/>
        <v/>
      </c>
      <c r="AT1111" s="378" t="str">
        <f t="shared" si="310"/>
        <v/>
      </c>
      <c r="AX1111" s="625" t="b">
        <f t="shared" si="311"/>
        <v>0</v>
      </c>
      <c r="AY1111" s="7" t="str">
        <f t="shared" si="312"/>
        <v>FALSEFALSEFALSE</v>
      </c>
      <c r="AZ1111" s="626">
        <f t="shared" si="296"/>
        <v>0</v>
      </c>
      <c r="BA1111" s="627" t="str">
        <f t="shared" si="313"/>
        <v/>
      </c>
      <c r="BB1111" s="627">
        <f t="shared" si="297"/>
        <v>0</v>
      </c>
    </row>
    <row r="1112" spans="1:54">
      <c r="A1112" s="381">
        <v>1055</v>
      </c>
      <c r="B1112" s="117"/>
      <c r="C1112" s="288"/>
      <c r="D1112" s="289"/>
      <c r="E1112" s="289"/>
      <c r="F1112" s="290"/>
      <c r="G1112" s="292"/>
      <c r="H1112" s="116"/>
      <c r="I1112" s="292"/>
      <c r="J1112" s="116"/>
      <c r="K1112" s="370"/>
      <c r="L1112" s="370"/>
      <c r="M1112" s="370"/>
      <c r="N1112" s="371"/>
      <c r="O1112" s="371"/>
      <c r="P1112" s="371"/>
      <c r="Q1112" s="371"/>
      <c r="R1112" s="371"/>
      <c r="S1112" s="371"/>
      <c r="T1112" s="443"/>
      <c r="U1112" s="539"/>
      <c r="V1112" s="117"/>
      <c r="W1112" s="118"/>
      <c r="X1112" s="119"/>
      <c r="Y1112" s="120"/>
      <c r="Z1112" s="122"/>
      <c r="AA1112" s="121"/>
      <c r="AB1112" s="443"/>
      <c r="AC1112" s="734"/>
      <c r="AD1112" s="372"/>
      <c r="AE1112" s="485"/>
      <c r="AF1112" s="373" t="str">
        <f t="shared" si="298"/>
        <v/>
      </c>
      <c r="AG1112" s="373" t="str">
        <f t="shared" si="299"/>
        <v/>
      </c>
      <c r="AH1112" s="374" t="str">
        <f t="shared" si="300"/>
        <v/>
      </c>
      <c r="AI1112" s="375" t="str">
        <f t="shared" si="301"/>
        <v/>
      </c>
      <c r="AJ1112" s="375" t="str">
        <f t="shared" si="302"/>
        <v/>
      </c>
      <c r="AK1112" s="375" t="str">
        <f t="shared" si="303"/>
        <v/>
      </c>
      <c r="AL1112" s="375" t="str">
        <f t="shared" si="304"/>
        <v/>
      </c>
      <c r="AM1112" s="375" t="str">
        <f t="shared" si="305"/>
        <v/>
      </c>
      <c r="AN1112" s="376" t="str">
        <f>IF(AF1112="","",IF(OR(AH1112="",AH1112="-"),"－",IF(OR(AM1112=8,AM1112=9),"",IF(OR(AJ1112=3,AJ1112=4,AJ1112=5,AJ1112=6),VLOOKUP(AH1112,INDEX((係数_バス貨物_ガソリン,係数_バス貨物_CNG,係数_バス貨物_軽油,係数_バス貨物_メタノール,係数_バス貨物_LPG),MATCH(AL1112,【参考】排出ガスレベル!$AI$4:$AI$671,1),1,AR1112):INDEX((係数_バス貨物_ガソリン,係数_バス貨物_CNG,係数_バス貨物_軽油,係数_バス貨物_メタノール,係数_バス貨物_LPG),MATCH(AL1112+1,【参考】排出ガスレベル!$AI$4:$AI$671,1)-1,5,AR1112),2,FALSE),IF(OR(AJ1112=1,AJ1112=2),VLOOKUP(AH1112,INDEX((係数_乗用_ガソリン,係数_乗用_CNG,係数_乗用_軽油,係数_乗用_メタノール,係数_乗用_LPG),1,1,AR1112):INDEX((係数_乗用_ガソリン,係数_乗用_CNG,係数_乗用_軽油,係数_乗用_メタノール,係数_乗用_LPG),125,5,AR1112),2,FALSE))))))</f>
        <v/>
      </c>
      <c r="AO1112" s="376" t="str">
        <f>IF(T1112="","",IF(OR(AH1112="",AH1112="-"),"－",IF(OR(AM1112=8,AM1112=9),"",IF(OR(AJ1112=3,AJ1112=4,AJ1112=5,AJ1112=6),VLOOKUP(AH1112,INDEX((係数_バス貨物_ガソリン,係数_バス貨物_CNG,係数_バス貨物_軽油,係数_バス貨物_メタノール,係数_バス貨物_LPG),MATCH(AL1112,【参考】排出ガスレベル!$AI$4:$AI$671,1),1,AR1112):INDEX((係数_バス貨物_ガソリン,係数_バス貨物_CNG,係数_バス貨物_軽油,係数_バス貨物_メタノール,係数_バス貨物_LPG),MATCH(AL1112+1,【参考】排出ガスレベル!$AI$4:$AI$671,1)-1,5,AR1112),3,FALSE),IF(OR(AJ1112=1,AJ1112=2),VLOOKUP(AH1112,INDEX((係数_乗用_ガソリン,係数_乗用_CNG,係数_乗用_軽油,係数_乗用_メタノール,係数_乗用_LPG),1,1,AR1112):INDEX((係数_乗用_ガソリン,係数_乗用_CNG,係数_乗用_軽油,係数_乗用_メタノール,係数_乗用_LPG),125,5,AR1112),3,FALSE))))))</f>
        <v/>
      </c>
      <c r="AP1112" s="375" t="str">
        <f t="shared" si="306"/>
        <v/>
      </c>
      <c r="AQ1112" s="444" t="str">
        <f t="shared" si="307"/>
        <v/>
      </c>
      <c r="AR1112" s="375" t="str">
        <f t="shared" si="308"/>
        <v/>
      </c>
      <c r="AS1112" s="377" t="str">
        <f t="shared" si="309"/>
        <v/>
      </c>
      <c r="AT1112" s="378" t="str">
        <f t="shared" si="310"/>
        <v/>
      </c>
      <c r="AX1112" s="625" t="b">
        <f t="shared" si="311"/>
        <v>0</v>
      </c>
      <c r="AY1112" s="7" t="str">
        <f t="shared" si="312"/>
        <v>FALSEFALSEFALSE</v>
      </c>
      <c r="AZ1112" s="626">
        <f t="shared" si="296"/>
        <v>0</v>
      </c>
      <c r="BA1112" s="627" t="str">
        <f t="shared" si="313"/>
        <v/>
      </c>
      <c r="BB1112" s="627">
        <f t="shared" si="297"/>
        <v>0</v>
      </c>
    </row>
    <row r="1113" spans="1:54">
      <c r="A1113" s="381">
        <v>1056</v>
      </c>
      <c r="B1113" s="117"/>
      <c r="C1113" s="288"/>
      <c r="D1113" s="289"/>
      <c r="E1113" s="289"/>
      <c r="F1113" s="290"/>
      <c r="G1113" s="292"/>
      <c r="H1113" s="116"/>
      <c r="I1113" s="292"/>
      <c r="J1113" s="116"/>
      <c r="K1113" s="370"/>
      <c r="L1113" s="370"/>
      <c r="M1113" s="370"/>
      <c r="N1113" s="371"/>
      <c r="O1113" s="371"/>
      <c r="P1113" s="371"/>
      <c r="Q1113" s="371"/>
      <c r="R1113" s="371"/>
      <c r="S1113" s="371"/>
      <c r="T1113" s="443"/>
      <c r="U1113" s="539"/>
      <c r="V1113" s="117"/>
      <c r="W1113" s="118"/>
      <c r="X1113" s="119"/>
      <c r="Y1113" s="120"/>
      <c r="Z1113" s="122"/>
      <c r="AA1113" s="121"/>
      <c r="AB1113" s="443"/>
      <c r="AC1113" s="734"/>
      <c r="AD1113" s="372"/>
      <c r="AE1113" s="485"/>
      <c r="AF1113" s="373" t="str">
        <f t="shared" si="298"/>
        <v/>
      </c>
      <c r="AG1113" s="373" t="str">
        <f t="shared" si="299"/>
        <v/>
      </c>
      <c r="AH1113" s="374" t="str">
        <f t="shared" si="300"/>
        <v/>
      </c>
      <c r="AI1113" s="375" t="str">
        <f t="shared" si="301"/>
        <v/>
      </c>
      <c r="AJ1113" s="375" t="str">
        <f t="shared" si="302"/>
        <v/>
      </c>
      <c r="AK1113" s="375" t="str">
        <f t="shared" si="303"/>
        <v/>
      </c>
      <c r="AL1113" s="375" t="str">
        <f t="shared" si="304"/>
        <v/>
      </c>
      <c r="AM1113" s="375" t="str">
        <f t="shared" si="305"/>
        <v/>
      </c>
      <c r="AN1113" s="376" t="str">
        <f>IF(AF1113="","",IF(OR(AH1113="",AH1113="-"),"－",IF(OR(AM1113=8,AM1113=9),"",IF(OR(AJ1113=3,AJ1113=4,AJ1113=5,AJ1113=6),VLOOKUP(AH1113,INDEX((係数_バス貨物_ガソリン,係数_バス貨物_CNG,係数_バス貨物_軽油,係数_バス貨物_メタノール,係数_バス貨物_LPG),MATCH(AL1113,【参考】排出ガスレベル!$AI$4:$AI$671,1),1,AR1113):INDEX((係数_バス貨物_ガソリン,係数_バス貨物_CNG,係数_バス貨物_軽油,係数_バス貨物_メタノール,係数_バス貨物_LPG),MATCH(AL1113+1,【参考】排出ガスレベル!$AI$4:$AI$671,1)-1,5,AR1113),2,FALSE),IF(OR(AJ1113=1,AJ1113=2),VLOOKUP(AH1113,INDEX((係数_乗用_ガソリン,係数_乗用_CNG,係数_乗用_軽油,係数_乗用_メタノール,係数_乗用_LPG),1,1,AR1113):INDEX((係数_乗用_ガソリン,係数_乗用_CNG,係数_乗用_軽油,係数_乗用_メタノール,係数_乗用_LPG),125,5,AR1113),2,FALSE))))))</f>
        <v/>
      </c>
      <c r="AO1113" s="376" t="str">
        <f>IF(T1113="","",IF(OR(AH1113="",AH1113="-"),"－",IF(OR(AM1113=8,AM1113=9),"",IF(OR(AJ1113=3,AJ1113=4,AJ1113=5,AJ1113=6),VLOOKUP(AH1113,INDEX((係数_バス貨物_ガソリン,係数_バス貨物_CNG,係数_バス貨物_軽油,係数_バス貨物_メタノール,係数_バス貨物_LPG),MATCH(AL1113,【参考】排出ガスレベル!$AI$4:$AI$671,1),1,AR1113):INDEX((係数_バス貨物_ガソリン,係数_バス貨物_CNG,係数_バス貨物_軽油,係数_バス貨物_メタノール,係数_バス貨物_LPG),MATCH(AL1113+1,【参考】排出ガスレベル!$AI$4:$AI$671,1)-1,5,AR1113),3,FALSE),IF(OR(AJ1113=1,AJ1113=2),VLOOKUP(AH1113,INDEX((係数_乗用_ガソリン,係数_乗用_CNG,係数_乗用_軽油,係数_乗用_メタノール,係数_乗用_LPG),1,1,AR1113):INDEX((係数_乗用_ガソリン,係数_乗用_CNG,係数_乗用_軽油,係数_乗用_メタノール,係数_乗用_LPG),125,5,AR1113),3,FALSE))))))</f>
        <v/>
      </c>
      <c r="AP1113" s="375" t="str">
        <f t="shared" si="306"/>
        <v/>
      </c>
      <c r="AQ1113" s="444" t="str">
        <f t="shared" si="307"/>
        <v/>
      </c>
      <c r="AR1113" s="375" t="str">
        <f t="shared" si="308"/>
        <v/>
      </c>
      <c r="AS1113" s="377" t="str">
        <f t="shared" si="309"/>
        <v/>
      </c>
      <c r="AT1113" s="378" t="str">
        <f t="shared" si="310"/>
        <v/>
      </c>
      <c r="AX1113" s="625" t="b">
        <f t="shared" si="311"/>
        <v>0</v>
      </c>
      <c r="AY1113" s="7" t="str">
        <f t="shared" si="312"/>
        <v>FALSEFALSEFALSE</v>
      </c>
      <c r="AZ1113" s="626">
        <f t="shared" si="296"/>
        <v>0</v>
      </c>
      <c r="BA1113" s="627" t="str">
        <f t="shared" si="313"/>
        <v/>
      </c>
      <c r="BB1113" s="627">
        <f t="shared" si="297"/>
        <v>0</v>
      </c>
    </row>
    <row r="1114" spans="1:54">
      <c r="A1114" s="381">
        <v>1057</v>
      </c>
      <c r="B1114" s="117"/>
      <c r="C1114" s="288"/>
      <c r="D1114" s="289"/>
      <c r="E1114" s="289"/>
      <c r="F1114" s="290"/>
      <c r="G1114" s="292"/>
      <c r="H1114" s="116"/>
      <c r="I1114" s="292"/>
      <c r="J1114" s="116"/>
      <c r="K1114" s="370"/>
      <c r="L1114" s="370"/>
      <c r="M1114" s="370"/>
      <c r="N1114" s="371"/>
      <c r="O1114" s="371"/>
      <c r="P1114" s="371"/>
      <c r="Q1114" s="371"/>
      <c r="R1114" s="371"/>
      <c r="S1114" s="371"/>
      <c r="T1114" s="443"/>
      <c r="U1114" s="539"/>
      <c r="V1114" s="117"/>
      <c r="W1114" s="118"/>
      <c r="X1114" s="119"/>
      <c r="Y1114" s="120"/>
      <c r="Z1114" s="122"/>
      <c r="AA1114" s="121"/>
      <c r="AB1114" s="443"/>
      <c r="AC1114" s="734"/>
      <c r="AD1114" s="372"/>
      <c r="AE1114" s="485"/>
      <c r="AF1114" s="373" t="str">
        <f t="shared" si="298"/>
        <v/>
      </c>
      <c r="AG1114" s="373" t="str">
        <f t="shared" si="299"/>
        <v/>
      </c>
      <c r="AH1114" s="374" t="str">
        <f t="shared" si="300"/>
        <v/>
      </c>
      <c r="AI1114" s="375" t="str">
        <f t="shared" si="301"/>
        <v/>
      </c>
      <c r="AJ1114" s="375" t="str">
        <f t="shared" si="302"/>
        <v/>
      </c>
      <c r="AK1114" s="375" t="str">
        <f t="shared" si="303"/>
        <v/>
      </c>
      <c r="AL1114" s="375" t="str">
        <f t="shared" si="304"/>
        <v/>
      </c>
      <c r="AM1114" s="375" t="str">
        <f t="shared" si="305"/>
        <v/>
      </c>
      <c r="AN1114" s="376" t="str">
        <f>IF(AF1114="","",IF(OR(AH1114="",AH1114="-"),"－",IF(OR(AM1114=8,AM1114=9),"",IF(OR(AJ1114=3,AJ1114=4,AJ1114=5,AJ1114=6),VLOOKUP(AH1114,INDEX((係数_バス貨物_ガソリン,係数_バス貨物_CNG,係数_バス貨物_軽油,係数_バス貨物_メタノール,係数_バス貨物_LPG),MATCH(AL1114,【参考】排出ガスレベル!$AI$4:$AI$671,1),1,AR1114):INDEX((係数_バス貨物_ガソリン,係数_バス貨物_CNG,係数_バス貨物_軽油,係数_バス貨物_メタノール,係数_バス貨物_LPG),MATCH(AL1114+1,【参考】排出ガスレベル!$AI$4:$AI$671,1)-1,5,AR1114),2,FALSE),IF(OR(AJ1114=1,AJ1114=2),VLOOKUP(AH1114,INDEX((係数_乗用_ガソリン,係数_乗用_CNG,係数_乗用_軽油,係数_乗用_メタノール,係数_乗用_LPG),1,1,AR1114):INDEX((係数_乗用_ガソリン,係数_乗用_CNG,係数_乗用_軽油,係数_乗用_メタノール,係数_乗用_LPG),125,5,AR1114),2,FALSE))))))</f>
        <v/>
      </c>
      <c r="AO1114" s="376" t="str">
        <f>IF(T1114="","",IF(OR(AH1114="",AH1114="-"),"－",IF(OR(AM1114=8,AM1114=9),"",IF(OR(AJ1114=3,AJ1114=4,AJ1114=5,AJ1114=6),VLOOKUP(AH1114,INDEX((係数_バス貨物_ガソリン,係数_バス貨物_CNG,係数_バス貨物_軽油,係数_バス貨物_メタノール,係数_バス貨物_LPG),MATCH(AL1114,【参考】排出ガスレベル!$AI$4:$AI$671,1),1,AR1114):INDEX((係数_バス貨物_ガソリン,係数_バス貨物_CNG,係数_バス貨物_軽油,係数_バス貨物_メタノール,係数_バス貨物_LPG),MATCH(AL1114+1,【参考】排出ガスレベル!$AI$4:$AI$671,1)-1,5,AR1114),3,FALSE),IF(OR(AJ1114=1,AJ1114=2),VLOOKUP(AH1114,INDEX((係数_乗用_ガソリン,係数_乗用_CNG,係数_乗用_軽油,係数_乗用_メタノール,係数_乗用_LPG),1,1,AR1114):INDEX((係数_乗用_ガソリン,係数_乗用_CNG,係数_乗用_軽油,係数_乗用_メタノール,係数_乗用_LPG),125,5,AR1114),3,FALSE))))))</f>
        <v/>
      </c>
      <c r="AP1114" s="375" t="str">
        <f t="shared" si="306"/>
        <v/>
      </c>
      <c r="AQ1114" s="444" t="str">
        <f t="shared" si="307"/>
        <v/>
      </c>
      <c r="AR1114" s="375" t="str">
        <f t="shared" si="308"/>
        <v/>
      </c>
      <c r="AS1114" s="377" t="str">
        <f t="shared" si="309"/>
        <v/>
      </c>
      <c r="AT1114" s="378" t="str">
        <f t="shared" si="310"/>
        <v/>
      </c>
      <c r="AX1114" s="625" t="b">
        <f t="shared" si="311"/>
        <v>0</v>
      </c>
      <c r="AY1114" s="7" t="str">
        <f t="shared" si="312"/>
        <v>FALSEFALSEFALSE</v>
      </c>
      <c r="AZ1114" s="626">
        <f t="shared" si="296"/>
        <v>0</v>
      </c>
      <c r="BA1114" s="627" t="str">
        <f t="shared" si="313"/>
        <v/>
      </c>
      <c r="BB1114" s="627">
        <f t="shared" si="297"/>
        <v>0</v>
      </c>
    </row>
    <row r="1115" spans="1:54">
      <c r="A1115" s="381">
        <v>1058</v>
      </c>
      <c r="B1115" s="117"/>
      <c r="C1115" s="288"/>
      <c r="D1115" s="289"/>
      <c r="E1115" s="289"/>
      <c r="F1115" s="290"/>
      <c r="G1115" s="292"/>
      <c r="H1115" s="116"/>
      <c r="I1115" s="292"/>
      <c r="J1115" s="116"/>
      <c r="K1115" s="370"/>
      <c r="L1115" s="370"/>
      <c r="M1115" s="370"/>
      <c r="N1115" s="371"/>
      <c r="O1115" s="371"/>
      <c r="P1115" s="371"/>
      <c r="Q1115" s="371"/>
      <c r="R1115" s="371"/>
      <c r="S1115" s="371"/>
      <c r="T1115" s="443"/>
      <c r="U1115" s="539"/>
      <c r="V1115" s="117"/>
      <c r="W1115" s="118"/>
      <c r="X1115" s="119"/>
      <c r="Y1115" s="120"/>
      <c r="Z1115" s="122"/>
      <c r="AA1115" s="121"/>
      <c r="AB1115" s="443"/>
      <c r="AC1115" s="734"/>
      <c r="AD1115" s="372"/>
      <c r="AE1115" s="485"/>
      <c r="AF1115" s="373" t="str">
        <f t="shared" si="298"/>
        <v/>
      </c>
      <c r="AG1115" s="373" t="str">
        <f t="shared" si="299"/>
        <v/>
      </c>
      <c r="AH1115" s="374" t="str">
        <f t="shared" si="300"/>
        <v/>
      </c>
      <c r="AI1115" s="375" t="str">
        <f t="shared" si="301"/>
        <v/>
      </c>
      <c r="AJ1115" s="375" t="str">
        <f t="shared" si="302"/>
        <v/>
      </c>
      <c r="AK1115" s="375" t="str">
        <f t="shared" si="303"/>
        <v/>
      </c>
      <c r="AL1115" s="375" t="str">
        <f t="shared" si="304"/>
        <v/>
      </c>
      <c r="AM1115" s="375" t="str">
        <f t="shared" si="305"/>
        <v/>
      </c>
      <c r="AN1115" s="376" t="str">
        <f>IF(AF1115="","",IF(OR(AH1115="",AH1115="-"),"－",IF(OR(AM1115=8,AM1115=9),"",IF(OR(AJ1115=3,AJ1115=4,AJ1115=5,AJ1115=6),VLOOKUP(AH1115,INDEX((係数_バス貨物_ガソリン,係数_バス貨物_CNG,係数_バス貨物_軽油,係数_バス貨物_メタノール,係数_バス貨物_LPG),MATCH(AL1115,【参考】排出ガスレベル!$AI$4:$AI$671,1),1,AR1115):INDEX((係数_バス貨物_ガソリン,係数_バス貨物_CNG,係数_バス貨物_軽油,係数_バス貨物_メタノール,係数_バス貨物_LPG),MATCH(AL1115+1,【参考】排出ガスレベル!$AI$4:$AI$671,1)-1,5,AR1115),2,FALSE),IF(OR(AJ1115=1,AJ1115=2),VLOOKUP(AH1115,INDEX((係数_乗用_ガソリン,係数_乗用_CNG,係数_乗用_軽油,係数_乗用_メタノール,係数_乗用_LPG),1,1,AR1115):INDEX((係数_乗用_ガソリン,係数_乗用_CNG,係数_乗用_軽油,係数_乗用_メタノール,係数_乗用_LPG),125,5,AR1115),2,FALSE))))))</f>
        <v/>
      </c>
      <c r="AO1115" s="376" t="str">
        <f>IF(T1115="","",IF(OR(AH1115="",AH1115="-"),"－",IF(OR(AM1115=8,AM1115=9),"",IF(OR(AJ1115=3,AJ1115=4,AJ1115=5,AJ1115=6),VLOOKUP(AH1115,INDEX((係数_バス貨物_ガソリン,係数_バス貨物_CNG,係数_バス貨物_軽油,係数_バス貨物_メタノール,係数_バス貨物_LPG),MATCH(AL1115,【参考】排出ガスレベル!$AI$4:$AI$671,1),1,AR1115):INDEX((係数_バス貨物_ガソリン,係数_バス貨物_CNG,係数_バス貨物_軽油,係数_バス貨物_メタノール,係数_バス貨物_LPG),MATCH(AL1115+1,【参考】排出ガスレベル!$AI$4:$AI$671,1)-1,5,AR1115),3,FALSE),IF(OR(AJ1115=1,AJ1115=2),VLOOKUP(AH1115,INDEX((係数_乗用_ガソリン,係数_乗用_CNG,係数_乗用_軽油,係数_乗用_メタノール,係数_乗用_LPG),1,1,AR1115):INDEX((係数_乗用_ガソリン,係数_乗用_CNG,係数_乗用_軽油,係数_乗用_メタノール,係数_乗用_LPG),125,5,AR1115),3,FALSE))))))</f>
        <v/>
      </c>
      <c r="AP1115" s="375" t="str">
        <f t="shared" si="306"/>
        <v/>
      </c>
      <c r="AQ1115" s="444" t="str">
        <f t="shared" si="307"/>
        <v/>
      </c>
      <c r="AR1115" s="375" t="str">
        <f t="shared" si="308"/>
        <v/>
      </c>
      <c r="AS1115" s="377" t="str">
        <f t="shared" si="309"/>
        <v/>
      </c>
      <c r="AT1115" s="378" t="str">
        <f t="shared" si="310"/>
        <v/>
      </c>
      <c r="AX1115" s="625" t="b">
        <f t="shared" si="311"/>
        <v>0</v>
      </c>
      <c r="AY1115" s="7" t="str">
        <f t="shared" si="312"/>
        <v>FALSEFALSEFALSE</v>
      </c>
      <c r="AZ1115" s="626">
        <f t="shared" si="296"/>
        <v>0</v>
      </c>
      <c r="BA1115" s="627" t="str">
        <f t="shared" si="313"/>
        <v/>
      </c>
      <c r="BB1115" s="627">
        <f t="shared" si="297"/>
        <v>0</v>
      </c>
    </row>
    <row r="1116" spans="1:54">
      <c r="A1116" s="381">
        <v>1059</v>
      </c>
      <c r="B1116" s="117"/>
      <c r="C1116" s="288"/>
      <c r="D1116" s="289"/>
      <c r="E1116" s="289"/>
      <c r="F1116" s="290"/>
      <c r="G1116" s="292"/>
      <c r="H1116" s="116"/>
      <c r="I1116" s="292"/>
      <c r="J1116" s="116"/>
      <c r="K1116" s="370"/>
      <c r="L1116" s="370"/>
      <c r="M1116" s="370"/>
      <c r="N1116" s="371"/>
      <c r="O1116" s="371"/>
      <c r="P1116" s="371"/>
      <c r="Q1116" s="371"/>
      <c r="R1116" s="371"/>
      <c r="S1116" s="371"/>
      <c r="T1116" s="443"/>
      <c r="U1116" s="539"/>
      <c r="V1116" s="117"/>
      <c r="W1116" s="118"/>
      <c r="X1116" s="119"/>
      <c r="Y1116" s="120"/>
      <c r="Z1116" s="122"/>
      <c r="AA1116" s="121"/>
      <c r="AB1116" s="443"/>
      <c r="AC1116" s="734"/>
      <c r="AD1116" s="372"/>
      <c r="AE1116" s="485"/>
      <c r="AF1116" s="373" t="str">
        <f t="shared" si="298"/>
        <v/>
      </c>
      <c r="AG1116" s="373" t="str">
        <f t="shared" si="299"/>
        <v/>
      </c>
      <c r="AH1116" s="374" t="str">
        <f t="shared" si="300"/>
        <v/>
      </c>
      <c r="AI1116" s="375" t="str">
        <f t="shared" si="301"/>
        <v/>
      </c>
      <c r="AJ1116" s="375" t="str">
        <f t="shared" si="302"/>
        <v/>
      </c>
      <c r="AK1116" s="375" t="str">
        <f t="shared" si="303"/>
        <v/>
      </c>
      <c r="AL1116" s="375" t="str">
        <f t="shared" si="304"/>
        <v/>
      </c>
      <c r="AM1116" s="375" t="str">
        <f t="shared" si="305"/>
        <v/>
      </c>
      <c r="AN1116" s="376" t="str">
        <f>IF(AF1116="","",IF(OR(AH1116="",AH1116="-"),"－",IF(OR(AM1116=8,AM1116=9),"",IF(OR(AJ1116=3,AJ1116=4,AJ1116=5,AJ1116=6),VLOOKUP(AH1116,INDEX((係数_バス貨物_ガソリン,係数_バス貨物_CNG,係数_バス貨物_軽油,係数_バス貨物_メタノール,係数_バス貨物_LPG),MATCH(AL1116,【参考】排出ガスレベル!$AI$4:$AI$671,1),1,AR1116):INDEX((係数_バス貨物_ガソリン,係数_バス貨物_CNG,係数_バス貨物_軽油,係数_バス貨物_メタノール,係数_バス貨物_LPG),MATCH(AL1116+1,【参考】排出ガスレベル!$AI$4:$AI$671,1)-1,5,AR1116),2,FALSE),IF(OR(AJ1116=1,AJ1116=2),VLOOKUP(AH1116,INDEX((係数_乗用_ガソリン,係数_乗用_CNG,係数_乗用_軽油,係数_乗用_メタノール,係数_乗用_LPG),1,1,AR1116):INDEX((係数_乗用_ガソリン,係数_乗用_CNG,係数_乗用_軽油,係数_乗用_メタノール,係数_乗用_LPG),125,5,AR1116),2,FALSE))))))</f>
        <v/>
      </c>
      <c r="AO1116" s="376" t="str">
        <f>IF(T1116="","",IF(OR(AH1116="",AH1116="-"),"－",IF(OR(AM1116=8,AM1116=9),"",IF(OR(AJ1116=3,AJ1116=4,AJ1116=5,AJ1116=6),VLOOKUP(AH1116,INDEX((係数_バス貨物_ガソリン,係数_バス貨物_CNG,係数_バス貨物_軽油,係数_バス貨物_メタノール,係数_バス貨物_LPG),MATCH(AL1116,【参考】排出ガスレベル!$AI$4:$AI$671,1),1,AR1116):INDEX((係数_バス貨物_ガソリン,係数_バス貨物_CNG,係数_バス貨物_軽油,係数_バス貨物_メタノール,係数_バス貨物_LPG),MATCH(AL1116+1,【参考】排出ガスレベル!$AI$4:$AI$671,1)-1,5,AR1116),3,FALSE),IF(OR(AJ1116=1,AJ1116=2),VLOOKUP(AH1116,INDEX((係数_乗用_ガソリン,係数_乗用_CNG,係数_乗用_軽油,係数_乗用_メタノール,係数_乗用_LPG),1,1,AR1116):INDEX((係数_乗用_ガソリン,係数_乗用_CNG,係数_乗用_軽油,係数_乗用_メタノール,係数_乗用_LPG),125,5,AR1116),3,FALSE))))))</f>
        <v/>
      </c>
      <c r="AP1116" s="375" t="str">
        <f t="shared" si="306"/>
        <v/>
      </c>
      <c r="AQ1116" s="444" t="str">
        <f t="shared" si="307"/>
        <v/>
      </c>
      <c r="AR1116" s="375" t="str">
        <f t="shared" si="308"/>
        <v/>
      </c>
      <c r="AS1116" s="377" t="str">
        <f t="shared" si="309"/>
        <v/>
      </c>
      <c r="AT1116" s="378" t="str">
        <f t="shared" si="310"/>
        <v/>
      </c>
      <c r="AX1116" s="625" t="b">
        <f t="shared" si="311"/>
        <v>0</v>
      </c>
      <c r="AY1116" s="7" t="str">
        <f t="shared" si="312"/>
        <v>FALSEFALSEFALSE</v>
      </c>
      <c r="AZ1116" s="626">
        <f t="shared" si="296"/>
        <v>0</v>
      </c>
      <c r="BA1116" s="627" t="str">
        <f t="shared" si="313"/>
        <v/>
      </c>
      <c r="BB1116" s="627">
        <f t="shared" si="297"/>
        <v>0</v>
      </c>
    </row>
    <row r="1117" spans="1:54">
      <c r="A1117" s="381">
        <v>1060</v>
      </c>
      <c r="B1117" s="117"/>
      <c r="C1117" s="288"/>
      <c r="D1117" s="289"/>
      <c r="E1117" s="289"/>
      <c r="F1117" s="290"/>
      <c r="G1117" s="292"/>
      <c r="H1117" s="116"/>
      <c r="I1117" s="292"/>
      <c r="J1117" s="116"/>
      <c r="K1117" s="370"/>
      <c r="L1117" s="370"/>
      <c r="M1117" s="370"/>
      <c r="N1117" s="371"/>
      <c r="O1117" s="371"/>
      <c r="P1117" s="371"/>
      <c r="Q1117" s="371"/>
      <c r="R1117" s="371"/>
      <c r="S1117" s="371"/>
      <c r="T1117" s="443"/>
      <c r="U1117" s="539"/>
      <c r="V1117" s="117"/>
      <c r="W1117" s="118"/>
      <c r="X1117" s="119"/>
      <c r="Y1117" s="120"/>
      <c r="Z1117" s="122"/>
      <c r="AA1117" s="121"/>
      <c r="AB1117" s="443"/>
      <c r="AC1117" s="734"/>
      <c r="AD1117" s="372"/>
      <c r="AE1117" s="485"/>
      <c r="AF1117" s="373" t="str">
        <f t="shared" si="298"/>
        <v/>
      </c>
      <c r="AG1117" s="373" t="str">
        <f t="shared" si="299"/>
        <v/>
      </c>
      <c r="AH1117" s="374" t="str">
        <f t="shared" si="300"/>
        <v/>
      </c>
      <c r="AI1117" s="375" t="str">
        <f t="shared" si="301"/>
        <v/>
      </c>
      <c r="AJ1117" s="375" t="str">
        <f t="shared" si="302"/>
        <v/>
      </c>
      <c r="AK1117" s="375" t="str">
        <f t="shared" si="303"/>
        <v/>
      </c>
      <c r="AL1117" s="375" t="str">
        <f t="shared" si="304"/>
        <v/>
      </c>
      <c r="AM1117" s="375" t="str">
        <f t="shared" si="305"/>
        <v/>
      </c>
      <c r="AN1117" s="376" t="str">
        <f>IF(AF1117="","",IF(OR(AH1117="",AH1117="-"),"－",IF(OR(AM1117=8,AM1117=9),"",IF(OR(AJ1117=3,AJ1117=4,AJ1117=5,AJ1117=6),VLOOKUP(AH1117,INDEX((係数_バス貨物_ガソリン,係数_バス貨物_CNG,係数_バス貨物_軽油,係数_バス貨物_メタノール,係数_バス貨物_LPG),MATCH(AL1117,【参考】排出ガスレベル!$AI$4:$AI$671,1),1,AR1117):INDEX((係数_バス貨物_ガソリン,係数_バス貨物_CNG,係数_バス貨物_軽油,係数_バス貨物_メタノール,係数_バス貨物_LPG),MATCH(AL1117+1,【参考】排出ガスレベル!$AI$4:$AI$671,1)-1,5,AR1117),2,FALSE),IF(OR(AJ1117=1,AJ1117=2),VLOOKUP(AH1117,INDEX((係数_乗用_ガソリン,係数_乗用_CNG,係数_乗用_軽油,係数_乗用_メタノール,係数_乗用_LPG),1,1,AR1117):INDEX((係数_乗用_ガソリン,係数_乗用_CNG,係数_乗用_軽油,係数_乗用_メタノール,係数_乗用_LPG),125,5,AR1117),2,FALSE))))))</f>
        <v/>
      </c>
      <c r="AO1117" s="376" t="str">
        <f>IF(T1117="","",IF(OR(AH1117="",AH1117="-"),"－",IF(OR(AM1117=8,AM1117=9),"",IF(OR(AJ1117=3,AJ1117=4,AJ1117=5,AJ1117=6),VLOOKUP(AH1117,INDEX((係数_バス貨物_ガソリン,係数_バス貨物_CNG,係数_バス貨物_軽油,係数_バス貨物_メタノール,係数_バス貨物_LPG),MATCH(AL1117,【参考】排出ガスレベル!$AI$4:$AI$671,1),1,AR1117):INDEX((係数_バス貨物_ガソリン,係数_バス貨物_CNG,係数_バス貨物_軽油,係数_バス貨物_メタノール,係数_バス貨物_LPG),MATCH(AL1117+1,【参考】排出ガスレベル!$AI$4:$AI$671,1)-1,5,AR1117),3,FALSE),IF(OR(AJ1117=1,AJ1117=2),VLOOKUP(AH1117,INDEX((係数_乗用_ガソリン,係数_乗用_CNG,係数_乗用_軽油,係数_乗用_メタノール,係数_乗用_LPG),1,1,AR1117):INDEX((係数_乗用_ガソリン,係数_乗用_CNG,係数_乗用_軽油,係数_乗用_メタノール,係数_乗用_LPG),125,5,AR1117),3,FALSE))))))</f>
        <v/>
      </c>
      <c r="AP1117" s="375" t="str">
        <f t="shared" si="306"/>
        <v/>
      </c>
      <c r="AQ1117" s="444" t="str">
        <f t="shared" si="307"/>
        <v/>
      </c>
      <c r="AR1117" s="375" t="str">
        <f t="shared" si="308"/>
        <v/>
      </c>
      <c r="AS1117" s="377" t="str">
        <f t="shared" si="309"/>
        <v/>
      </c>
      <c r="AT1117" s="378" t="str">
        <f t="shared" si="310"/>
        <v/>
      </c>
      <c r="AX1117" s="625" t="b">
        <f t="shared" si="311"/>
        <v>0</v>
      </c>
      <c r="AY1117" s="7" t="str">
        <f t="shared" si="312"/>
        <v>FALSEFALSEFALSE</v>
      </c>
      <c r="AZ1117" s="626">
        <f t="shared" si="296"/>
        <v>0</v>
      </c>
      <c r="BA1117" s="627" t="str">
        <f t="shared" si="313"/>
        <v/>
      </c>
      <c r="BB1117" s="627">
        <f t="shared" si="297"/>
        <v>0</v>
      </c>
    </row>
    <row r="1118" spans="1:54">
      <c r="A1118" s="381">
        <v>1061</v>
      </c>
      <c r="B1118" s="117"/>
      <c r="C1118" s="288"/>
      <c r="D1118" s="289"/>
      <c r="E1118" s="289"/>
      <c r="F1118" s="290"/>
      <c r="G1118" s="292"/>
      <c r="H1118" s="116"/>
      <c r="I1118" s="292"/>
      <c r="J1118" s="116"/>
      <c r="K1118" s="370"/>
      <c r="L1118" s="370"/>
      <c r="M1118" s="370"/>
      <c r="N1118" s="371"/>
      <c r="O1118" s="371"/>
      <c r="P1118" s="371"/>
      <c r="Q1118" s="371"/>
      <c r="R1118" s="371"/>
      <c r="S1118" s="371"/>
      <c r="T1118" s="443"/>
      <c r="U1118" s="539"/>
      <c r="V1118" s="117"/>
      <c r="W1118" s="118"/>
      <c r="X1118" s="119"/>
      <c r="Y1118" s="120"/>
      <c r="Z1118" s="122"/>
      <c r="AA1118" s="121"/>
      <c r="AB1118" s="443"/>
      <c r="AC1118" s="734"/>
      <c r="AD1118" s="372"/>
      <c r="AE1118" s="485"/>
      <c r="AF1118" s="373" t="str">
        <f t="shared" si="298"/>
        <v/>
      </c>
      <c r="AG1118" s="373" t="str">
        <f t="shared" si="299"/>
        <v/>
      </c>
      <c r="AH1118" s="374" t="str">
        <f t="shared" si="300"/>
        <v/>
      </c>
      <c r="AI1118" s="375" t="str">
        <f t="shared" si="301"/>
        <v/>
      </c>
      <c r="AJ1118" s="375" t="str">
        <f t="shared" si="302"/>
        <v/>
      </c>
      <c r="AK1118" s="375" t="str">
        <f t="shared" si="303"/>
        <v/>
      </c>
      <c r="AL1118" s="375" t="str">
        <f t="shared" si="304"/>
        <v/>
      </c>
      <c r="AM1118" s="375" t="str">
        <f t="shared" si="305"/>
        <v/>
      </c>
      <c r="AN1118" s="376" t="str">
        <f>IF(AF1118="","",IF(OR(AH1118="",AH1118="-"),"－",IF(OR(AM1118=8,AM1118=9),"",IF(OR(AJ1118=3,AJ1118=4,AJ1118=5,AJ1118=6),VLOOKUP(AH1118,INDEX((係数_バス貨物_ガソリン,係数_バス貨物_CNG,係数_バス貨物_軽油,係数_バス貨物_メタノール,係数_バス貨物_LPG),MATCH(AL1118,【参考】排出ガスレベル!$AI$4:$AI$671,1),1,AR1118):INDEX((係数_バス貨物_ガソリン,係数_バス貨物_CNG,係数_バス貨物_軽油,係数_バス貨物_メタノール,係数_バス貨物_LPG),MATCH(AL1118+1,【参考】排出ガスレベル!$AI$4:$AI$671,1)-1,5,AR1118),2,FALSE),IF(OR(AJ1118=1,AJ1118=2),VLOOKUP(AH1118,INDEX((係数_乗用_ガソリン,係数_乗用_CNG,係数_乗用_軽油,係数_乗用_メタノール,係数_乗用_LPG),1,1,AR1118):INDEX((係数_乗用_ガソリン,係数_乗用_CNG,係数_乗用_軽油,係数_乗用_メタノール,係数_乗用_LPG),125,5,AR1118),2,FALSE))))))</f>
        <v/>
      </c>
      <c r="AO1118" s="376" t="str">
        <f>IF(T1118="","",IF(OR(AH1118="",AH1118="-"),"－",IF(OR(AM1118=8,AM1118=9),"",IF(OR(AJ1118=3,AJ1118=4,AJ1118=5,AJ1118=6),VLOOKUP(AH1118,INDEX((係数_バス貨物_ガソリン,係数_バス貨物_CNG,係数_バス貨物_軽油,係数_バス貨物_メタノール,係数_バス貨物_LPG),MATCH(AL1118,【参考】排出ガスレベル!$AI$4:$AI$671,1),1,AR1118):INDEX((係数_バス貨物_ガソリン,係数_バス貨物_CNG,係数_バス貨物_軽油,係数_バス貨物_メタノール,係数_バス貨物_LPG),MATCH(AL1118+1,【参考】排出ガスレベル!$AI$4:$AI$671,1)-1,5,AR1118),3,FALSE),IF(OR(AJ1118=1,AJ1118=2),VLOOKUP(AH1118,INDEX((係数_乗用_ガソリン,係数_乗用_CNG,係数_乗用_軽油,係数_乗用_メタノール,係数_乗用_LPG),1,1,AR1118):INDEX((係数_乗用_ガソリン,係数_乗用_CNG,係数_乗用_軽油,係数_乗用_メタノール,係数_乗用_LPG),125,5,AR1118),3,FALSE))))))</f>
        <v/>
      </c>
      <c r="AP1118" s="375" t="str">
        <f t="shared" si="306"/>
        <v/>
      </c>
      <c r="AQ1118" s="444" t="str">
        <f t="shared" si="307"/>
        <v/>
      </c>
      <c r="AR1118" s="375" t="str">
        <f t="shared" si="308"/>
        <v/>
      </c>
      <c r="AS1118" s="377" t="str">
        <f t="shared" si="309"/>
        <v/>
      </c>
      <c r="AT1118" s="378" t="str">
        <f t="shared" si="310"/>
        <v/>
      </c>
      <c r="AX1118" s="625" t="b">
        <f t="shared" si="311"/>
        <v>0</v>
      </c>
      <c r="AY1118" s="7" t="str">
        <f t="shared" si="312"/>
        <v>FALSEFALSEFALSE</v>
      </c>
      <c r="AZ1118" s="626">
        <f t="shared" si="296"/>
        <v>0</v>
      </c>
      <c r="BA1118" s="627" t="str">
        <f t="shared" si="313"/>
        <v/>
      </c>
      <c r="BB1118" s="627">
        <f t="shared" si="297"/>
        <v>0</v>
      </c>
    </row>
    <row r="1119" spans="1:54">
      <c r="A1119" s="381">
        <v>1062</v>
      </c>
      <c r="B1119" s="117"/>
      <c r="C1119" s="288"/>
      <c r="D1119" s="289"/>
      <c r="E1119" s="289"/>
      <c r="F1119" s="290"/>
      <c r="G1119" s="292"/>
      <c r="H1119" s="116"/>
      <c r="I1119" s="292"/>
      <c r="J1119" s="116"/>
      <c r="K1119" s="370"/>
      <c r="L1119" s="370"/>
      <c r="M1119" s="370"/>
      <c r="N1119" s="371"/>
      <c r="O1119" s="371"/>
      <c r="P1119" s="371"/>
      <c r="Q1119" s="371"/>
      <c r="R1119" s="371"/>
      <c r="S1119" s="371"/>
      <c r="T1119" s="443"/>
      <c r="U1119" s="539"/>
      <c r="V1119" s="117"/>
      <c r="W1119" s="118"/>
      <c r="X1119" s="119"/>
      <c r="Y1119" s="120"/>
      <c r="Z1119" s="122"/>
      <c r="AA1119" s="121"/>
      <c r="AB1119" s="443"/>
      <c r="AC1119" s="734"/>
      <c r="AD1119" s="372"/>
      <c r="AE1119" s="485"/>
      <c r="AF1119" s="373" t="str">
        <f t="shared" si="298"/>
        <v/>
      </c>
      <c r="AG1119" s="373" t="str">
        <f t="shared" si="299"/>
        <v/>
      </c>
      <c r="AH1119" s="374" t="str">
        <f t="shared" si="300"/>
        <v/>
      </c>
      <c r="AI1119" s="375" t="str">
        <f t="shared" si="301"/>
        <v/>
      </c>
      <c r="AJ1119" s="375" t="str">
        <f t="shared" si="302"/>
        <v/>
      </c>
      <c r="AK1119" s="375" t="str">
        <f t="shared" si="303"/>
        <v/>
      </c>
      <c r="AL1119" s="375" t="str">
        <f t="shared" si="304"/>
        <v/>
      </c>
      <c r="AM1119" s="375" t="str">
        <f t="shared" si="305"/>
        <v/>
      </c>
      <c r="AN1119" s="376" t="str">
        <f>IF(AF1119="","",IF(OR(AH1119="",AH1119="-"),"－",IF(OR(AM1119=8,AM1119=9),"",IF(OR(AJ1119=3,AJ1119=4,AJ1119=5,AJ1119=6),VLOOKUP(AH1119,INDEX((係数_バス貨物_ガソリン,係数_バス貨物_CNG,係数_バス貨物_軽油,係数_バス貨物_メタノール,係数_バス貨物_LPG),MATCH(AL1119,【参考】排出ガスレベル!$AI$4:$AI$671,1),1,AR1119):INDEX((係数_バス貨物_ガソリン,係数_バス貨物_CNG,係数_バス貨物_軽油,係数_バス貨物_メタノール,係数_バス貨物_LPG),MATCH(AL1119+1,【参考】排出ガスレベル!$AI$4:$AI$671,1)-1,5,AR1119),2,FALSE),IF(OR(AJ1119=1,AJ1119=2),VLOOKUP(AH1119,INDEX((係数_乗用_ガソリン,係数_乗用_CNG,係数_乗用_軽油,係数_乗用_メタノール,係数_乗用_LPG),1,1,AR1119):INDEX((係数_乗用_ガソリン,係数_乗用_CNG,係数_乗用_軽油,係数_乗用_メタノール,係数_乗用_LPG),125,5,AR1119),2,FALSE))))))</f>
        <v/>
      </c>
      <c r="AO1119" s="376" t="str">
        <f>IF(T1119="","",IF(OR(AH1119="",AH1119="-"),"－",IF(OR(AM1119=8,AM1119=9),"",IF(OR(AJ1119=3,AJ1119=4,AJ1119=5,AJ1119=6),VLOOKUP(AH1119,INDEX((係数_バス貨物_ガソリン,係数_バス貨物_CNG,係数_バス貨物_軽油,係数_バス貨物_メタノール,係数_バス貨物_LPG),MATCH(AL1119,【参考】排出ガスレベル!$AI$4:$AI$671,1),1,AR1119):INDEX((係数_バス貨物_ガソリン,係数_バス貨物_CNG,係数_バス貨物_軽油,係数_バス貨物_メタノール,係数_バス貨物_LPG),MATCH(AL1119+1,【参考】排出ガスレベル!$AI$4:$AI$671,1)-1,5,AR1119),3,FALSE),IF(OR(AJ1119=1,AJ1119=2),VLOOKUP(AH1119,INDEX((係数_乗用_ガソリン,係数_乗用_CNG,係数_乗用_軽油,係数_乗用_メタノール,係数_乗用_LPG),1,1,AR1119):INDEX((係数_乗用_ガソリン,係数_乗用_CNG,係数_乗用_軽油,係数_乗用_メタノール,係数_乗用_LPG),125,5,AR1119),3,FALSE))))))</f>
        <v/>
      </c>
      <c r="AP1119" s="375" t="str">
        <f t="shared" si="306"/>
        <v/>
      </c>
      <c r="AQ1119" s="444" t="str">
        <f t="shared" si="307"/>
        <v/>
      </c>
      <c r="AR1119" s="375" t="str">
        <f t="shared" si="308"/>
        <v/>
      </c>
      <c r="AS1119" s="377" t="str">
        <f t="shared" si="309"/>
        <v/>
      </c>
      <c r="AT1119" s="378" t="str">
        <f t="shared" si="310"/>
        <v/>
      </c>
      <c r="AX1119" s="625" t="b">
        <f t="shared" si="311"/>
        <v>0</v>
      </c>
      <c r="AY1119" s="7" t="str">
        <f t="shared" si="312"/>
        <v>FALSEFALSEFALSE</v>
      </c>
      <c r="AZ1119" s="626">
        <f t="shared" si="296"/>
        <v>0</v>
      </c>
      <c r="BA1119" s="627" t="str">
        <f t="shared" si="313"/>
        <v/>
      </c>
      <c r="BB1119" s="627">
        <f t="shared" si="297"/>
        <v>0</v>
      </c>
    </row>
    <row r="1120" spans="1:54">
      <c r="A1120" s="381">
        <v>1063</v>
      </c>
      <c r="B1120" s="117"/>
      <c r="C1120" s="288"/>
      <c r="D1120" s="289"/>
      <c r="E1120" s="289"/>
      <c r="F1120" s="290"/>
      <c r="G1120" s="292"/>
      <c r="H1120" s="116"/>
      <c r="I1120" s="292"/>
      <c r="J1120" s="116"/>
      <c r="K1120" s="370"/>
      <c r="L1120" s="370"/>
      <c r="M1120" s="370"/>
      <c r="N1120" s="371"/>
      <c r="O1120" s="371"/>
      <c r="P1120" s="371"/>
      <c r="Q1120" s="371"/>
      <c r="R1120" s="371"/>
      <c r="S1120" s="371"/>
      <c r="T1120" s="443"/>
      <c r="U1120" s="539"/>
      <c r="V1120" s="117"/>
      <c r="W1120" s="118"/>
      <c r="X1120" s="119"/>
      <c r="Y1120" s="120"/>
      <c r="Z1120" s="122"/>
      <c r="AA1120" s="121"/>
      <c r="AB1120" s="443"/>
      <c r="AC1120" s="734"/>
      <c r="AD1120" s="372"/>
      <c r="AE1120" s="485"/>
      <c r="AF1120" s="373" t="str">
        <f t="shared" si="298"/>
        <v/>
      </c>
      <c r="AG1120" s="373" t="str">
        <f t="shared" si="299"/>
        <v/>
      </c>
      <c r="AH1120" s="374" t="str">
        <f t="shared" si="300"/>
        <v/>
      </c>
      <c r="AI1120" s="375" t="str">
        <f t="shared" si="301"/>
        <v/>
      </c>
      <c r="AJ1120" s="375" t="str">
        <f t="shared" si="302"/>
        <v/>
      </c>
      <c r="AK1120" s="375" t="str">
        <f t="shared" si="303"/>
        <v/>
      </c>
      <c r="AL1120" s="375" t="str">
        <f t="shared" si="304"/>
        <v/>
      </c>
      <c r="AM1120" s="375" t="str">
        <f t="shared" si="305"/>
        <v/>
      </c>
      <c r="AN1120" s="376" t="str">
        <f>IF(AF1120="","",IF(OR(AH1120="",AH1120="-"),"－",IF(OR(AM1120=8,AM1120=9),"",IF(OR(AJ1120=3,AJ1120=4,AJ1120=5,AJ1120=6),VLOOKUP(AH1120,INDEX((係数_バス貨物_ガソリン,係数_バス貨物_CNG,係数_バス貨物_軽油,係数_バス貨物_メタノール,係数_バス貨物_LPG),MATCH(AL1120,【参考】排出ガスレベル!$AI$4:$AI$671,1),1,AR1120):INDEX((係数_バス貨物_ガソリン,係数_バス貨物_CNG,係数_バス貨物_軽油,係数_バス貨物_メタノール,係数_バス貨物_LPG),MATCH(AL1120+1,【参考】排出ガスレベル!$AI$4:$AI$671,1)-1,5,AR1120),2,FALSE),IF(OR(AJ1120=1,AJ1120=2),VLOOKUP(AH1120,INDEX((係数_乗用_ガソリン,係数_乗用_CNG,係数_乗用_軽油,係数_乗用_メタノール,係数_乗用_LPG),1,1,AR1120):INDEX((係数_乗用_ガソリン,係数_乗用_CNG,係数_乗用_軽油,係数_乗用_メタノール,係数_乗用_LPG),125,5,AR1120),2,FALSE))))))</f>
        <v/>
      </c>
      <c r="AO1120" s="376" t="str">
        <f>IF(T1120="","",IF(OR(AH1120="",AH1120="-"),"－",IF(OR(AM1120=8,AM1120=9),"",IF(OR(AJ1120=3,AJ1120=4,AJ1120=5,AJ1120=6),VLOOKUP(AH1120,INDEX((係数_バス貨物_ガソリン,係数_バス貨物_CNG,係数_バス貨物_軽油,係数_バス貨物_メタノール,係数_バス貨物_LPG),MATCH(AL1120,【参考】排出ガスレベル!$AI$4:$AI$671,1),1,AR1120):INDEX((係数_バス貨物_ガソリン,係数_バス貨物_CNG,係数_バス貨物_軽油,係数_バス貨物_メタノール,係数_バス貨物_LPG),MATCH(AL1120+1,【参考】排出ガスレベル!$AI$4:$AI$671,1)-1,5,AR1120),3,FALSE),IF(OR(AJ1120=1,AJ1120=2),VLOOKUP(AH1120,INDEX((係数_乗用_ガソリン,係数_乗用_CNG,係数_乗用_軽油,係数_乗用_メタノール,係数_乗用_LPG),1,1,AR1120):INDEX((係数_乗用_ガソリン,係数_乗用_CNG,係数_乗用_軽油,係数_乗用_メタノール,係数_乗用_LPG),125,5,AR1120),3,FALSE))))))</f>
        <v/>
      </c>
      <c r="AP1120" s="375" t="str">
        <f t="shared" si="306"/>
        <v/>
      </c>
      <c r="AQ1120" s="444" t="str">
        <f t="shared" si="307"/>
        <v/>
      </c>
      <c r="AR1120" s="375" t="str">
        <f t="shared" si="308"/>
        <v/>
      </c>
      <c r="AS1120" s="377" t="str">
        <f t="shared" si="309"/>
        <v/>
      </c>
      <c r="AT1120" s="378" t="str">
        <f t="shared" si="310"/>
        <v/>
      </c>
      <c r="AX1120" s="625" t="b">
        <f t="shared" si="311"/>
        <v>0</v>
      </c>
      <c r="AY1120" s="7" t="str">
        <f t="shared" si="312"/>
        <v>FALSEFALSEFALSE</v>
      </c>
      <c r="AZ1120" s="626">
        <f t="shared" si="296"/>
        <v>0</v>
      </c>
      <c r="BA1120" s="627" t="str">
        <f t="shared" si="313"/>
        <v/>
      </c>
      <c r="BB1120" s="627">
        <f t="shared" si="297"/>
        <v>0</v>
      </c>
    </row>
    <row r="1121" spans="1:54">
      <c r="A1121" s="381">
        <v>1064</v>
      </c>
      <c r="B1121" s="117"/>
      <c r="C1121" s="288"/>
      <c r="D1121" s="289"/>
      <c r="E1121" s="289"/>
      <c r="F1121" s="290"/>
      <c r="G1121" s="292"/>
      <c r="H1121" s="116"/>
      <c r="I1121" s="292"/>
      <c r="J1121" s="116"/>
      <c r="K1121" s="370"/>
      <c r="L1121" s="370"/>
      <c r="M1121" s="370"/>
      <c r="N1121" s="371"/>
      <c r="O1121" s="371"/>
      <c r="P1121" s="371"/>
      <c r="Q1121" s="371"/>
      <c r="R1121" s="371"/>
      <c r="S1121" s="371"/>
      <c r="T1121" s="443"/>
      <c r="U1121" s="539"/>
      <c r="V1121" s="117"/>
      <c r="W1121" s="118"/>
      <c r="X1121" s="119"/>
      <c r="Y1121" s="120"/>
      <c r="Z1121" s="122"/>
      <c r="AA1121" s="121"/>
      <c r="AB1121" s="443"/>
      <c r="AC1121" s="734"/>
      <c r="AD1121" s="372"/>
      <c r="AE1121" s="485"/>
      <c r="AF1121" s="373" t="str">
        <f t="shared" si="298"/>
        <v/>
      </c>
      <c r="AG1121" s="373" t="str">
        <f t="shared" si="299"/>
        <v/>
      </c>
      <c r="AH1121" s="374" t="str">
        <f t="shared" si="300"/>
        <v/>
      </c>
      <c r="AI1121" s="375" t="str">
        <f t="shared" si="301"/>
        <v/>
      </c>
      <c r="AJ1121" s="375" t="str">
        <f t="shared" si="302"/>
        <v/>
      </c>
      <c r="AK1121" s="375" t="str">
        <f t="shared" si="303"/>
        <v/>
      </c>
      <c r="AL1121" s="375" t="str">
        <f t="shared" si="304"/>
        <v/>
      </c>
      <c r="AM1121" s="375" t="str">
        <f t="shared" si="305"/>
        <v/>
      </c>
      <c r="AN1121" s="376" t="str">
        <f>IF(AF1121="","",IF(OR(AH1121="",AH1121="-"),"－",IF(OR(AM1121=8,AM1121=9),"",IF(OR(AJ1121=3,AJ1121=4,AJ1121=5,AJ1121=6),VLOOKUP(AH1121,INDEX((係数_バス貨物_ガソリン,係数_バス貨物_CNG,係数_バス貨物_軽油,係数_バス貨物_メタノール,係数_バス貨物_LPG),MATCH(AL1121,【参考】排出ガスレベル!$AI$4:$AI$671,1),1,AR1121):INDEX((係数_バス貨物_ガソリン,係数_バス貨物_CNG,係数_バス貨物_軽油,係数_バス貨物_メタノール,係数_バス貨物_LPG),MATCH(AL1121+1,【参考】排出ガスレベル!$AI$4:$AI$671,1)-1,5,AR1121),2,FALSE),IF(OR(AJ1121=1,AJ1121=2),VLOOKUP(AH1121,INDEX((係数_乗用_ガソリン,係数_乗用_CNG,係数_乗用_軽油,係数_乗用_メタノール,係数_乗用_LPG),1,1,AR1121):INDEX((係数_乗用_ガソリン,係数_乗用_CNG,係数_乗用_軽油,係数_乗用_メタノール,係数_乗用_LPG),125,5,AR1121),2,FALSE))))))</f>
        <v/>
      </c>
      <c r="AO1121" s="376" t="str">
        <f>IF(T1121="","",IF(OR(AH1121="",AH1121="-"),"－",IF(OR(AM1121=8,AM1121=9),"",IF(OR(AJ1121=3,AJ1121=4,AJ1121=5,AJ1121=6),VLOOKUP(AH1121,INDEX((係数_バス貨物_ガソリン,係数_バス貨物_CNG,係数_バス貨物_軽油,係数_バス貨物_メタノール,係数_バス貨物_LPG),MATCH(AL1121,【参考】排出ガスレベル!$AI$4:$AI$671,1),1,AR1121):INDEX((係数_バス貨物_ガソリン,係数_バス貨物_CNG,係数_バス貨物_軽油,係数_バス貨物_メタノール,係数_バス貨物_LPG),MATCH(AL1121+1,【参考】排出ガスレベル!$AI$4:$AI$671,1)-1,5,AR1121),3,FALSE),IF(OR(AJ1121=1,AJ1121=2),VLOOKUP(AH1121,INDEX((係数_乗用_ガソリン,係数_乗用_CNG,係数_乗用_軽油,係数_乗用_メタノール,係数_乗用_LPG),1,1,AR1121):INDEX((係数_乗用_ガソリン,係数_乗用_CNG,係数_乗用_軽油,係数_乗用_メタノール,係数_乗用_LPG),125,5,AR1121),3,FALSE))))))</f>
        <v/>
      </c>
      <c r="AP1121" s="375" t="str">
        <f t="shared" si="306"/>
        <v/>
      </c>
      <c r="AQ1121" s="444" t="str">
        <f t="shared" si="307"/>
        <v/>
      </c>
      <c r="AR1121" s="375" t="str">
        <f t="shared" si="308"/>
        <v/>
      </c>
      <c r="AS1121" s="377" t="str">
        <f t="shared" si="309"/>
        <v/>
      </c>
      <c r="AT1121" s="378" t="str">
        <f t="shared" si="310"/>
        <v/>
      </c>
      <c r="AX1121" s="625" t="b">
        <f t="shared" si="311"/>
        <v>0</v>
      </c>
      <c r="AY1121" s="7" t="str">
        <f t="shared" si="312"/>
        <v>FALSEFALSEFALSE</v>
      </c>
      <c r="AZ1121" s="626">
        <f t="shared" si="296"/>
        <v>0</v>
      </c>
      <c r="BA1121" s="627" t="str">
        <f t="shared" si="313"/>
        <v/>
      </c>
      <c r="BB1121" s="627">
        <f t="shared" si="297"/>
        <v>0</v>
      </c>
    </row>
    <row r="1122" spans="1:54">
      <c r="A1122" s="381">
        <v>1065</v>
      </c>
      <c r="B1122" s="117"/>
      <c r="C1122" s="288"/>
      <c r="D1122" s="289"/>
      <c r="E1122" s="289"/>
      <c r="F1122" s="290"/>
      <c r="G1122" s="292"/>
      <c r="H1122" s="116"/>
      <c r="I1122" s="292"/>
      <c r="J1122" s="116"/>
      <c r="K1122" s="370"/>
      <c r="L1122" s="370"/>
      <c r="M1122" s="370"/>
      <c r="N1122" s="371"/>
      <c r="O1122" s="371"/>
      <c r="P1122" s="371"/>
      <c r="Q1122" s="371"/>
      <c r="R1122" s="371"/>
      <c r="S1122" s="371"/>
      <c r="T1122" s="443"/>
      <c r="U1122" s="539"/>
      <c r="V1122" s="117"/>
      <c r="W1122" s="118"/>
      <c r="X1122" s="119"/>
      <c r="Y1122" s="120"/>
      <c r="Z1122" s="122"/>
      <c r="AA1122" s="121"/>
      <c r="AB1122" s="443"/>
      <c r="AC1122" s="734"/>
      <c r="AD1122" s="372"/>
      <c r="AE1122" s="485"/>
      <c r="AF1122" s="373" t="str">
        <f t="shared" si="298"/>
        <v/>
      </c>
      <c r="AG1122" s="373" t="str">
        <f t="shared" si="299"/>
        <v/>
      </c>
      <c r="AH1122" s="374" t="str">
        <f t="shared" si="300"/>
        <v/>
      </c>
      <c r="AI1122" s="375" t="str">
        <f t="shared" si="301"/>
        <v/>
      </c>
      <c r="AJ1122" s="375" t="str">
        <f t="shared" si="302"/>
        <v/>
      </c>
      <c r="AK1122" s="375" t="str">
        <f t="shared" si="303"/>
        <v/>
      </c>
      <c r="AL1122" s="375" t="str">
        <f t="shared" si="304"/>
        <v/>
      </c>
      <c r="AM1122" s="375" t="str">
        <f t="shared" si="305"/>
        <v/>
      </c>
      <c r="AN1122" s="376" t="str">
        <f>IF(AF1122="","",IF(OR(AH1122="",AH1122="-"),"－",IF(OR(AM1122=8,AM1122=9),"",IF(OR(AJ1122=3,AJ1122=4,AJ1122=5,AJ1122=6),VLOOKUP(AH1122,INDEX((係数_バス貨物_ガソリン,係数_バス貨物_CNG,係数_バス貨物_軽油,係数_バス貨物_メタノール,係数_バス貨物_LPG),MATCH(AL1122,【参考】排出ガスレベル!$AI$4:$AI$671,1),1,AR1122):INDEX((係数_バス貨物_ガソリン,係数_バス貨物_CNG,係数_バス貨物_軽油,係数_バス貨物_メタノール,係数_バス貨物_LPG),MATCH(AL1122+1,【参考】排出ガスレベル!$AI$4:$AI$671,1)-1,5,AR1122),2,FALSE),IF(OR(AJ1122=1,AJ1122=2),VLOOKUP(AH1122,INDEX((係数_乗用_ガソリン,係数_乗用_CNG,係数_乗用_軽油,係数_乗用_メタノール,係数_乗用_LPG),1,1,AR1122):INDEX((係数_乗用_ガソリン,係数_乗用_CNG,係数_乗用_軽油,係数_乗用_メタノール,係数_乗用_LPG),125,5,AR1122),2,FALSE))))))</f>
        <v/>
      </c>
      <c r="AO1122" s="376" t="str">
        <f>IF(T1122="","",IF(OR(AH1122="",AH1122="-"),"－",IF(OR(AM1122=8,AM1122=9),"",IF(OR(AJ1122=3,AJ1122=4,AJ1122=5,AJ1122=6),VLOOKUP(AH1122,INDEX((係数_バス貨物_ガソリン,係数_バス貨物_CNG,係数_バス貨物_軽油,係数_バス貨物_メタノール,係数_バス貨物_LPG),MATCH(AL1122,【参考】排出ガスレベル!$AI$4:$AI$671,1),1,AR1122):INDEX((係数_バス貨物_ガソリン,係数_バス貨物_CNG,係数_バス貨物_軽油,係数_バス貨物_メタノール,係数_バス貨物_LPG),MATCH(AL1122+1,【参考】排出ガスレベル!$AI$4:$AI$671,1)-1,5,AR1122),3,FALSE),IF(OR(AJ1122=1,AJ1122=2),VLOOKUP(AH1122,INDEX((係数_乗用_ガソリン,係数_乗用_CNG,係数_乗用_軽油,係数_乗用_メタノール,係数_乗用_LPG),1,1,AR1122):INDEX((係数_乗用_ガソリン,係数_乗用_CNG,係数_乗用_軽油,係数_乗用_メタノール,係数_乗用_LPG),125,5,AR1122),3,FALSE))))))</f>
        <v/>
      </c>
      <c r="AP1122" s="375" t="str">
        <f t="shared" si="306"/>
        <v/>
      </c>
      <c r="AQ1122" s="444" t="str">
        <f t="shared" si="307"/>
        <v/>
      </c>
      <c r="AR1122" s="375" t="str">
        <f t="shared" si="308"/>
        <v/>
      </c>
      <c r="AS1122" s="377" t="str">
        <f t="shared" si="309"/>
        <v/>
      </c>
      <c r="AT1122" s="378" t="str">
        <f t="shared" si="310"/>
        <v/>
      </c>
      <c r="AX1122" s="625" t="b">
        <f t="shared" si="311"/>
        <v>0</v>
      </c>
      <c r="AY1122" s="7" t="str">
        <f t="shared" si="312"/>
        <v>FALSEFALSEFALSE</v>
      </c>
      <c r="AZ1122" s="626">
        <f t="shared" si="296"/>
        <v>0</v>
      </c>
      <c r="BA1122" s="627" t="str">
        <f t="shared" si="313"/>
        <v/>
      </c>
      <c r="BB1122" s="627">
        <f t="shared" si="297"/>
        <v>0</v>
      </c>
    </row>
    <row r="1123" spans="1:54">
      <c r="A1123" s="381">
        <v>1066</v>
      </c>
      <c r="B1123" s="117"/>
      <c r="C1123" s="288"/>
      <c r="D1123" s="289"/>
      <c r="E1123" s="289"/>
      <c r="F1123" s="290"/>
      <c r="G1123" s="292"/>
      <c r="H1123" s="116"/>
      <c r="I1123" s="292"/>
      <c r="J1123" s="116"/>
      <c r="K1123" s="370"/>
      <c r="L1123" s="370"/>
      <c r="M1123" s="370"/>
      <c r="N1123" s="371"/>
      <c r="O1123" s="371"/>
      <c r="P1123" s="371"/>
      <c r="Q1123" s="371"/>
      <c r="R1123" s="371"/>
      <c r="S1123" s="371"/>
      <c r="T1123" s="443"/>
      <c r="U1123" s="539"/>
      <c r="V1123" s="117"/>
      <c r="W1123" s="118"/>
      <c r="X1123" s="119"/>
      <c r="Y1123" s="120"/>
      <c r="Z1123" s="122"/>
      <c r="AA1123" s="121"/>
      <c r="AB1123" s="443"/>
      <c r="AC1123" s="734"/>
      <c r="AD1123" s="372"/>
      <c r="AE1123" s="485"/>
      <c r="AF1123" s="373" t="str">
        <f t="shared" si="298"/>
        <v/>
      </c>
      <c r="AG1123" s="373" t="str">
        <f t="shared" si="299"/>
        <v/>
      </c>
      <c r="AH1123" s="374" t="str">
        <f t="shared" si="300"/>
        <v/>
      </c>
      <c r="AI1123" s="375" t="str">
        <f t="shared" si="301"/>
        <v/>
      </c>
      <c r="AJ1123" s="375" t="str">
        <f t="shared" si="302"/>
        <v/>
      </c>
      <c r="AK1123" s="375" t="str">
        <f t="shared" si="303"/>
        <v/>
      </c>
      <c r="AL1123" s="375" t="str">
        <f t="shared" si="304"/>
        <v/>
      </c>
      <c r="AM1123" s="375" t="str">
        <f t="shared" si="305"/>
        <v/>
      </c>
      <c r="AN1123" s="376" t="str">
        <f>IF(AF1123="","",IF(OR(AH1123="",AH1123="-"),"－",IF(OR(AM1123=8,AM1123=9),"",IF(OR(AJ1123=3,AJ1123=4,AJ1123=5,AJ1123=6),VLOOKUP(AH1123,INDEX((係数_バス貨物_ガソリン,係数_バス貨物_CNG,係数_バス貨物_軽油,係数_バス貨物_メタノール,係数_バス貨物_LPG),MATCH(AL1123,【参考】排出ガスレベル!$AI$4:$AI$671,1),1,AR1123):INDEX((係数_バス貨物_ガソリン,係数_バス貨物_CNG,係数_バス貨物_軽油,係数_バス貨物_メタノール,係数_バス貨物_LPG),MATCH(AL1123+1,【参考】排出ガスレベル!$AI$4:$AI$671,1)-1,5,AR1123),2,FALSE),IF(OR(AJ1123=1,AJ1123=2),VLOOKUP(AH1123,INDEX((係数_乗用_ガソリン,係数_乗用_CNG,係数_乗用_軽油,係数_乗用_メタノール,係数_乗用_LPG),1,1,AR1123):INDEX((係数_乗用_ガソリン,係数_乗用_CNG,係数_乗用_軽油,係数_乗用_メタノール,係数_乗用_LPG),125,5,AR1123),2,FALSE))))))</f>
        <v/>
      </c>
      <c r="AO1123" s="376" t="str">
        <f>IF(T1123="","",IF(OR(AH1123="",AH1123="-"),"－",IF(OR(AM1123=8,AM1123=9),"",IF(OR(AJ1123=3,AJ1123=4,AJ1123=5,AJ1123=6),VLOOKUP(AH1123,INDEX((係数_バス貨物_ガソリン,係数_バス貨物_CNG,係数_バス貨物_軽油,係数_バス貨物_メタノール,係数_バス貨物_LPG),MATCH(AL1123,【参考】排出ガスレベル!$AI$4:$AI$671,1),1,AR1123):INDEX((係数_バス貨物_ガソリン,係数_バス貨物_CNG,係数_バス貨物_軽油,係数_バス貨物_メタノール,係数_バス貨物_LPG),MATCH(AL1123+1,【参考】排出ガスレベル!$AI$4:$AI$671,1)-1,5,AR1123),3,FALSE),IF(OR(AJ1123=1,AJ1123=2),VLOOKUP(AH1123,INDEX((係数_乗用_ガソリン,係数_乗用_CNG,係数_乗用_軽油,係数_乗用_メタノール,係数_乗用_LPG),1,1,AR1123):INDEX((係数_乗用_ガソリン,係数_乗用_CNG,係数_乗用_軽油,係数_乗用_メタノール,係数_乗用_LPG),125,5,AR1123),3,FALSE))))))</f>
        <v/>
      </c>
      <c r="AP1123" s="375" t="str">
        <f t="shared" si="306"/>
        <v/>
      </c>
      <c r="AQ1123" s="444" t="str">
        <f t="shared" si="307"/>
        <v/>
      </c>
      <c r="AR1123" s="375" t="str">
        <f t="shared" si="308"/>
        <v/>
      </c>
      <c r="AS1123" s="377" t="str">
        <f t="shared" si="309"/>
        <v/>
      </c>
      <c r="AT1123" s="378" t="str">
        <f t="shared" si="310"/>
        <v/>
      </c>
      <c r="AX1123" s="625" t="b">
        <f t="shared" si="311"/>
        <v>0</v>
      </c>
      <c r="AY1123" s="7" t="str">
        <f t="shared" si="312"/>
        <v>FALSEFALSEFALSE</v>
      </c>
      <c r="AZ1123" s="626">
        <f t="shared" si="296"/>
        <v>0</v>
      </c>
      <c r="BA1123" s="627" t="str">
        <f t="shared" si="313"/>
        <v/>
      </c>
      <c r="BB1123" s="627">
        <f t="shared" si="297"/>
        <v>0</v>
      </c>
    </row>
    <row r="1124" spans="1:54">
      <c r="A1124" s="381">
        <v>1067</v>
      </c>
      <c r="B1124" s="117"/>
      <c r="C1124" s="288"/>
      <c r="D1124" s="289"/>
      <c r="E1124" s="289"/>
      <c r="F1124" s="290"/>
      <c r="G1124" s="292"/>
      <c r="H1124" s="116"/>
      <c r="I1124" s="292"/>
      <c r="J1124" s="116"/>
      <c r="K1124" s="370"/>
      <c r="L1124" s="370"/>
      <c r="M1124" s="370"/>
      <c r="N1124" s="371"/>
      <c r="O1124" s="371"/>
      <c r="P1124" s="371"/>
      <c r="Q1124" s="371"/>
      <c r="R1124" s="371"/>
      <c r="S1124" s="371"/>
      <c r="T1124" s="443"/>
      <c r="U1124" s="539"/>
      <c r="V1124" s="117"/>
      <c r="W1124" s="118"/>
      <c r="X1124" s="119"/>
      <c r="Y1124" s="120"/>
      <c r="Z1124" s="122"/>
      <c r="AA1124" s="121"/>
      <c r="AB1124" s="443"/>
      <c r="AC1124" s="734"/>
      <c r="AD1124" s="372"/>
      <c r="AE1124" s="485"/>
      <c r="AF1124" s="373" t="str">
        <f t="shared" si="298"/>
        <v/>
      </c>
      <c r="AG1124" s="373" t="str">
        <f t="shared" si="299"/>
        <v/>
      </c>
      <c r="AH1124" s="374" t="str">
        <f t="shared" si="300"/>
        <v/>
      </c>
      <c r="AI1124" s="375" t="str">
        <f t="shared" si="301"/>
        <v/>
      </c>
      <c r="AJ1124" s="375" t="str">
        <f t="shared" si="302"/>
        <v/>
      </c>
      <c r="AK1124" s="375" t="str">
        <f t="shared" si="303"/>
        <v/>
      </c>
      <c r="AL1124" s="375" t="str">
        <f t="shared" si="304"/>
        <v/>
      </c>
      <c r="AM1124" s="375" t="str">
        <f t="shared" si="305"/>
        <v/>
      </c>
      <c r="AN1124" s="376" t="str">
        <f>IF(AF1124="","",IF(OR(AH1124="",AH1124="-"),"－",IF(OR(AM1124=8,AM1124=9),"",IF(OR(AJ1124=3,AJ1124=4,AJ1124=5,AJ1124=6),VLOOKUP(AH1124,INDEX((係数_バス貨物_ガソリン,係数_バス貨物_CNG,係数_バス貨物_軽油,係数_バス貨物_メタノール,係数_バス貨物_LPG),MATCH(AL1124,【参考】排出ガスレベル!$AI$4:$AI$671,1),1,AR1124):INDEX((係数_バス貨物_ガソリン,係数_バス貨物_CNG,係数_バス貨物_軽油,係数_バス貨物_メタノール,係数_バス貨物_LPG),MATCH(AL1124+1,【参考】排出ガスレベル!$AI$4:$AI$671,1)-1,5,AR1124),2,FALSE),IF(OR(AJ1124=1,AJ1124=2),VLOOKUP(AH1124,INDEX((係数_乗用_ガソリン,係数_乗用_CNG,係数_乗用_軽油,係数_乗用_メタノール,係数_乗用_LPG),1,1,AR1124):INDEX((係数_乗用_ガソリン,係数_乗用_CNG,係数_乗用_軽油,係数_乗用_メタノール,係数_乗用_LPG),125,5,AR1124),2,FALSE))))))</f>
        <v/>
      </c>
      <c r="AO1124" s="376" t="str">
        <f>IF(T1124="","",IF(OR(AH1124="",AH1124="-"),"－",IF(OR(AM1124=8,AM1124=9),"",IF(OR(AJ1124=3,AJ1124=4,AJ1124=5,AJ1124=6),VLOOKUP(AH1124,INDEX((係数_バス貨物_ガソリン,係数_バス貨物_CNG,係数_バス貨物_軽油,係数_バス貨物_メタノール,係数_バス貨物_LPG),MATCH(AL1124,【参考】排出ガスレベル!$AI$4:$AI$671,1),1,AR1124):INDEX((係数_バス貨物_ガソリン,係数_バス貨物_CNG,係数_バス貨物_軽油,係数_バス貨物_メタノール,係数_バス貨物_LPG),MATCH(AL1124+1,【参考】排出ガスレベル!$AI$4:$AI$671,1)-1,5,AR1124),3,FALSE),IF(OR(AJ1124=1,AJ1124=2),VLOOKUP(AH1124,INDEX((係数_乗用_ガソリン,係数_乗用_CNG,係数_乗用_軽油,係数_乗用_メタノール,係数_乗用_LPG),1,1,AR1124):INDEX((係数_乗用_ガソリン,係数_乗用_CNG,係数_乗用_軽油,係数_乗用_メタノール,係数_乗用_LPG),125,5,AR1124),3,FALSE))))))</f>
        <v/>
      </c>
      <c r="AP1124" s="375" t="str">
        <f t="shared" si="306"/>
        <v/>
      </c>
      <c r="AQ1124" s="444" t="str">
        <f t="shared" si="307"/>
        <v/>
      </c>
      <c r="AR1124" s="375" t="str">
        <f t="shared" si="308"/>
        <v/>
      </c>
      <c r="AS1124" s="377" t="str">
        <f t="shared" si="309"/>
        <v/>
      </c>
      <c r="AT1124" s="378" t="str">
        <f t="shared" si="310"/>
        <v/>
      </c>
      <c r="AX1124" s="625" t="b">
        <f t="shared" si="311"/>
        <v>0</v>
      </c>
      <c r="AY1124" s="7" t="str">
        <f t="shared" si="312"/>
        <v>FALSEFALSEFALSE</v>
      </c>
      <c r="AZ1124" s="626">
        <f t="shared" si="296"/>
        <v>0</v>
      </c>
      <c r="BA1124" s="627" t="str">
        <f t="shared" si="313"/>
        <v/>
      </c>
      <c r="BB1124" s="627">
        <f t="shared" si="297"/>
        <v>0</v>
      </c>
    </row>
    <row r="1125" spans="1:54">
      <c r="A1125" s="381">
        <v>1068</v>
      </c>
      <c r="B1125" s="117"/>
      <c r="C1125" s="288"/>
      <c r="D1125" s="289"/>
      <c r="E1125" s="289"/>
      <c r="F1125" s="290"/>
      <c r="G1125" s="292"/>
      <c r="H1125" s="116"/>
      <c r="I1125" s="292"/>
      <c r="J1125" s="116"/>
      <c r="K1125" s="370"/>
      <c r="L1125" s="370"/>
      <c r="M1125" s="370"/>
      <c r="N1125" s="371"/>
      <c r="O1125" s="371"/>
      <c r="P1125" s="371"/>
      <c r="Q1125" s="371"/>
      <c r="R1125" s="371"/>
      <c r="S1125" s="371"/>
      <c r="T1125" s="443"/>
      <c r="U1125" s="539"/>
      <c r="V1125" s="117"/>
      <c r="W1125" s="118"/>
      <c r="X1125" s="119"/>
      <c r="Y1125" s="120"/>
      <c r="Z1125" s="122"/>
      <c r="AA1125" s="121"/>
      <c r="AB1125" s="443"/>
      <c r="AC1125" s="734"/>
      <c r="AD1125" s="372"/>
      <c r="AE1125" s="485"/>
      <c r="AF1125" s="373" t="str">
        <f t="shared" si="298"/>
        <v/>
      </c>
      <c r="AG1125" s="373" t="str">
        <f t="shared" si="299"/>
        <v/>
      </c>
      <c r="AH1125" s="374" t="str">
        <f t="shared" si="300"/>
        <v/>
      </c>
      <c r="AI1125" s="375" t="str">
        <f t="shared" si="301"/>
        <v/>
      </c>
      <c r="AJ1125" s="375" t="str">
        <f t="shared" si="302"/>
        <v/>
      </c>
      <c r="AK1125" s="375" t="str">
        <f t="shared" si="303"/>
        <v/>
      </c>
      <c r="AL1125" s="375" t="str">
        <f t="shared" si="304"/>
        <v/>
      </c>
      <c r="AM1125" s="375" t="str">
        <f t="shared" si="305"/>
        <v/>
      </c>
      <c r="AN1125" s="376" t="str">
        <f>IF(AF1125="","",IF(OR(AH1125="",AH1125="-"),"－",IF(OR(AM1125=8,AM1125=9),"",IF(OR(AJ1125=3,AJ1125=4,AJ1125=5,AJ1125=6),VLOOKUP(AH1125,INDEX((係数_バス貨物_ガソリン,係数_バス貨物_CNG,係数_バス貨物_軽油,係数_バス貨物_メタノール,係数_バス貨物_LPG),MATCH(AL1125,【参考】排出ガスレベル!$AI$4:$AI$671,1),1,AR1125):INDEX((係数_バス貨物_ガソリン,係数_バス貨物_CNG,係数_バス貨物_軽油,係数_バス貨物_メタノール,係数_バス貨物_LPG),MATCH(AL1125+1,【参考】排出ガスレベル!$AI$4:$AI$671,1)-1,5,AR1125),2,FALSE),IF(OR(AJ1125=1,AJ1125=2),VLOOKUP(AH1125,INDEX((係数_乗用_ガソリン,係数_乗用_CNG,係数_乗用_軽油,係数_乗用_メタノール,係数_乗用_LPG),1,1,AR1125):INDEX((係数_乗用_ガソリン,係数_乗用_CNG,係数_乗用_軽油,係数_乗用_メタノール,係数_乗用_LPG),125,5,AR1125),2,FALSE))))))</f>
        <v/>
      </c>
      <c r="AO1125" s="376" t="str">
        <f>IF(T1125="","",IF(OR(AH1125="",AH1125="-"),"－",IF(OR(AM1125=8,AM1125=9),"",IF(OR(AJ1125=3,AJ1125=4,AJ1125=5,AJ1125=6),VLOOKUP(AH1125,INDEX((係数_バス貨物_ガソリン,係数_バス貨物_CNG,係数_バス貨物_軽油,係数_バス貨物_メタノール,係数_バス貨物_LPG),MATCH(AL1125,【参考】排出ガスレベル!$AI$4:$AI$671,1),1,AR1125):INDEX((係数_バス貨物_ガソリン,係数_バス貨物_CNG,係数_バス貨物_軽油,係数_バス貨物_メタノール,係数_バス貨物_LPG),MATCH(AL1125+1,【参考】排出ガスレベル!$AI$4:$AI$671,1)-1,5,AR1125),3,FALSE),IF(OR(AJ1125=1,AJ1125=2),VLOOKUP(AH1125,INDEX((係数_乗用_ガソリン,係数_乗用_CNG,係数_乗用_軽油,係数_乗用_メタノール,係数_乗用_LPG),1,1,AR1125):INDEX((係数_乗用_ガソリン,係数_乗用_CNG,係数_乗用_軽油,係数_乗用_メタノール,係数_乗用_LPG),125,5,AR1125),3,FALSE))))))</f>
        <v/>
      </c>
      <c r="AP1125" s="375" t="str">
        <f t="shared" si="306"/>
        <v/>
      </c>
      <c r="AQ1125" s="444" t="str">
        <f t="shared" si="307"/>
        <v/>
      </c>
      <c r="AR1125" s="375" t="str">
        <f t="shared" si="308"/>
        <v/>
      </c>
      <c r="AS1125" s="377" t="str">
        <f t="shared" si="309"/>
        <v/>
      </c>
      <c r="AT1125" s="378" t="str">
        <f t="shared" si="310"/>
        <v/>
      </c>
      <c r="AX1125" s="625" t="b">
        <f t="shared" si="311"/>
        <v>0</v>
      </c>
      <c r="AY1125" s="7" t="str">
        <f t="shared" si="312"/>
        <v>FALSEFALSEFALSE</v>
      </c>
      <c r="AZ1125" s="626">
        <f t="shared" si="296"/>
        <v>0</v>
      </c>
      <c r="BA1125" s="627" t="str">
        <f t="shared" si="313"/>
        <v/>
      </c>
      <c r="BB1125" s="627">
        <f t="shared" si="297"/>
        <v>0</v>
      </c>
    </row>
    <row r="1126" spans="1:54">
      <c r="A1126" s="381">
        <v>1069</v>
      </c>
      <c r="B1126" s="117"/>
      <c r="C1126" s="288"/>
      <c r="D1126" s="289"/>
      <c r="E1126" s="289"/>
      <c r="F1126" s="290"/>
      <c r="G1126" s="292"/>
      <c r="H1126" s="116"/>
      <c r="I1126" s="292"/>
      <c r="J1126" s="116"/>
      <c r="K1126" s="370"/>
      <c r="L1126" s="370"/>
      <c r="M1126" s="370"/>
      <c r="N1126" s="371"/>
      <c r="O1126" s="371"/>
      <c r="P1126" s="371"/>
      <c r="Q1126" s="371"/>
      <c r="R1126" s="371"/>
      <c r="S1126" s="371"/>
      <c r="T1126" s="443"/>
      <c r="U1126" s="539"/>
      <c r="V1126" s="117"/>
      <c r="W1126" s="118"/>
      <c r="X1126" s="119"/>
      <c r="Y1126" s="120"/>
      <c r="Z1126" s="122"/>
      <c r="AA1126" s="121"/>
      <c r="AB1126" s="443"/>
      <c r="AC1126" s="734"/>
      <c r="AD1126" s="372"/>
      <c r="AE1126" s="485"/>
      <c r="AF1126" s="373" t="str">
        <f t="shared" si="298"/>
        <v/>
      </c>
      <c r="AG1126" s="373" t="str">
        <f t="shared" si="299"/>
        <v/>
      </c>
      <c r="AH1126" s="374" t="str">
        <f t="shared" si="300"/>
        <v/>
      </c>
      <c r="AI1126" s="375" t="str">
        <f t="shared" si="301"/>
        <v/>
      </c>
      <c r="AJ1126" s="375" t="str">
        <f t="shared" si="302"/>
        <v/>
      </c>
      <c r="AK1126" s="375" t="str">
        <f t="shared" si="303"/>
        <v/>
      </c>
      <c r="AL1126" s="375" t="str">
        <f t="shared" si="304"/>
        <v/>
      </c>
      <c r="AM1126" s="375" t="str">
        <f t="shared" si="305"/>
        <v/>
      </c>
      <c r="AN1126" s="376" t="str">
        <f>IF(AF1126="","",IF(OR(AH1126="",AH1126="-"),"－",IF(OR(AM1126=8,AM1126=9),"",IF(OR(AJ1126=3,AJ1126=4,AJ1126=5,AJ1126=6),VLOOKUP(AH1126,INDEX((係数_バス貨物_ガソリン,係数_バス貨物_CNG,係数_バス貨物_軽油,係数_バス貨物_メタノール,係数_バス貨物_LPG),MATCH(AL1126,【参考】排出ガスレベル!$AI$4:$AI$671,1),1,AR1126):INDEX((係数_バス貨物_ガソリン,係数_バス貨物_CNG,係数_バス貨物_軽油,係数_バス貨物_メタノール,係数_バス貨物_LPG),MATCH(AL1126+1,【参考】排出ガスレベル!$AI$4:$AI$671,1)-1,5,AR1126),2,FALSE),IF(OR(AJ1126=1,AJ1126=2),VLOOKUP(AH1126,INDEX((係数_乗用_ガソリン,係数_乗用_CNG,係数_乗用_軽油,係数_乗用_メタノール,係数_乗用_LPG),1,1,AR1126):INDEX((係数_乗用_ガソリン,係数_乗用_CNG,係数_乗用_軽油,係数_乗用_メタノール,係数_乗用_LPG),125,5,AR1126),2,FALSE))))))</f>
        <v/>
      </c>
      <c r="AO1126" s="376" t="str">
        <f>IF(T1126="","",IF(OR(AH1126="",AH1126="-"),"－",IF(OR(AM1126=8,AM1126=9),"",IF(OR(AJ1126=3,AJ1126=4,AJ1126=5,AJ1126=6),VLOOKUP(AH1126,INDEX((係数_バス貨物_ガソリン,係数_バス貨物_CNG,係数_バス貨物_軽油,係数_バス貨物_メタノール,係数_バス貨物_LPG),MATCH(AL1126,【参考】排出ガスレベル!$AI$4:$AI$671,1),1,AR1126):INDEX((係数_バス貨物_ガソリン,係数_バス貨物_CNG,係数_バス貨物_軽油,係数_バス貨物_メタノール,係数_バス貨物_LPG),MATCH(AL1126+1,【参考】排出ガスレベル!$AI$4:$AI$671,1)-1,5,AR1126),3,FALSE),IF(OR(AJ1126=1,AJ1126=2),VLOOKUP(AH1126,INDEX((係数_乗用_ガソリン,係数_乗用_CNG,係数_乗用_軽油,係数_乗用_メタノール,係数_乗用_LPG),1,1,AR1126):INDEX((係数_乗用_ガソリン,係数_乗用_CNG,係数_乗用_軽油,係数_乗用_メタノール,係数_乗用_LPG),125,5,AR1126),3,FALSE))))))</f>
        <v/>
      </c>
      <c r="AP1126" s="375" t="str">
        <f t="shared" si="306"/>
        <v/>
      </c>
      <c r="AQ1126" s="444" t="str">
        <f t="shared" si="307"/>
        <v/>
      </c>
      <c r="AR1126" s="375" t="str">
        <f t="shared" si="308"/>
        <v/>
      </c>
      <c r="AS1126" s="377" t="str">
        <f t="shared" si="309"/>
        <v/>
      </c>
      <c r="AT1126" s="378" t="str">
        <f t="shared" si="310"/>
        <v/>
      </c>
      <c r="AX1126" s="625" t="b">
        <f t="shared" si="311"/>
        <v>0</v>
      </c>
      <c r="AY1126" s="7" t="str">
        <f t="shared" si="312"/>
        <v>FALSEFALSEFALSE</v>
      </c>
      <c r="AZ1126" s="626">
        <f t="shared" si="296"/>
        <v>0</v>
      </c>
      <c r="BA1126" s="627" t="str">
        <f t="shared" si="313"/>
        <v/>
      </c>
      <c r="BB1126" s="627">
        <f t="shared" si="297"/>
        <v>0</v>
      </c>
    </row>
    <row r="1127" spans="1:54">
      <c r="A1127" s="381">
        <v>1070</v>
      </c>
      <c r="B1127" s="117"/>
      <c r="C1127" s="288"/>
      <c r="D1127" s="289"/>
      <c r="E1127" s="289"/>
      <c r="F1127" s="290"/>
      <c r="G1127" s="292"/>
      <c r="H1127" s="116"/>
      <c r="I1127" s="292"/>
      <c r="J1127" s="116"/>
      <c r="K1127" s="370"/>
      <c r="L1127" s="370"/>
      <c r="M1127" s="370"/>
      <c r="N1127" s="371"/>
      <c r="O1127" s="371"/>
      <c r="P1127" s="371"/>
      <c r="Q1127" s="371"/>
      <c r="R1127" s="371"/>
      <c r="S1127" s="371"/>
      <c r="T1127" s="443"/>
      <c r="U1127" s="539"/>
      <c r="V1127" s="117"/>
      <c r="W1127" s="118"/>
      <c r="X1127" s="119"/>
      <c r="Y1127" s="120"/>
      <c r="Z1127" s="122"/>
      <c r="AA1127" s="121"/>
      <c r="AB1127" s="443"/>
      <c r="AC1127" s="734"/>
      <c r="AD1127" s="372"/>
      <c r="AE1127" s="485"/>
      <c r="AF1127" s="373" t="str">
        <f t="shared" si="298"/>
        <v/>
      </c>
      <c r="AG1127" s="373" t="str">
        <f t="shared" si="299"/>
        <v/>
      </c>
      <c r="AH1127" s="374" t="str">
        <f t="shared" si="300"/>
        <v/>
      </c>
      <c r="AI1127" s="375" t="str">
        <f t="shared" si="301"/>
        <v/>
      </c>
      <c r="AJ1127" s="375" t="str">
        <f t="shared" si="302"/>
        <v/>
      </c>
      <c r="AK1127" s="375" t="str">
        <f t="shared" si="303"/>
        <v/>
      </c>
      <c r="AL1127" s="375" t="str">
        <f t="shared" si="304"/>
        <v/>
      </c>
      <c r="AM1127" s="375" t="str">
        <f t="shared" si="305"/>
        <v/>
      </c>
      <c r="AN1127" s="376" t="str">
        <f>IF(AF1127="","",IF(OR(AH1127="",AH1127="-"),"－",IF(OR(AM1127=8,AM1127=9),"",IF(OR(AJ1127=3,AJ1127=4,AJ1127=5,AJ1127=6),VLOOKUP(AH1127,INDEX((係数_バス貨物_ガソリン,係数_バス貨物_CNG,係数_バス貨物_軽油,係数_バス貨物_メタノール,係数_バス貨物_LPG),MATCH(AL1127,【参考】排出ガスレベル!$AI$4:$AI$671,1),1,AR1127):INDEX((係数_バス貨物_ガソリン,係数_バス貨物_CNG,係数_バス貨物_軽油,係数_バス貨物_メタノール,係数_バス貨物_LPG),MATCH(AL1127+1,【参考】排出ガスレベル!$AI$4:$AI$671,1)-1,5,AR1127),2,FALSE),IF(OR(AJ1127=1,AJ1127=2),VLOOKUP(AH1127,INDEX((係数_乗用_ガソリン,係数_乗用_CNG,係数_乗用_軽油,係数_乗用_メタノール,係数_乗用_LPG),1,1,AR1127):INDEX((係数_乗用_ガソリン,係数_乗用_CNG,係数_乗用_軽油,係数_乗用_メタノール,係数_乗用_LPG),125,5,AR1127),2,FALSE))))))</f>
        <v/>
      </c>
      <c r="AO1127" s="376" t="str">
        <f>IF(T1127="","",IF(OR(AH1127="",AH1127="-"),"－",IF(OR(AM1127=8,AM1127=9),"",IF(OR(AJ1127=3,AJ1127=4,AJ1127=5,AJ1127=6),VLOOKUP(AH1127,INDEX((係数_バス貨物_ガソリン,係数_バス貨物_CNG,係数_バス貨物_軽油,係数_バス貨物_メタノール,係数_バス貨物_LPG),MATCH(AL1127,【参考】排出ガスレベル!$AI$4:$AI$671,1),1,AR1127):INDEX((係数_バス貨物_ガソリン,係数_バス貨物_CNG,係数_バス貨物_軽油,係数_バス貨物_メタノール,係数_バス貨物_LPG),MATCH(AL1127+1,【参考】排出ガスレベル!$AI$4:$AI$671,1)-1,5,AR1127),3,FALSE),IF(OR(AJ1127=1,AJ1127=2),VLOOKUP(AH1127,INDEX((係数_乗用_ガソリン,係数_乗用_CNG,係数_乗用_軽油,係数_乗用_メタノール,係数_乗用_LPG),1,1,AR1127):INDEX((係数_乗用_ガソリン,係数_乗用_CNG,係数_乗用_軽油,係数_乗用_メタノール,係数_乗用_LPG),125,5,AR1127),3,FALSE))))))</f>
        <v/>
      </c>
      <c r="AP1127" s="375" t="str">
        <f t="shared" si="306"/>
        <v/>
      </c>
      <c r="AQ1127" s="444" t="str">
        <f t="shared" si="307"/>
        <v/>
      </c>
      <c r="AR1127" s="375" t="str">
        <f t="shared" si="308"/>
        <v/>
      </c>
      <c r="AS1127" s="377" t="str">
        <f t="shared" si="309"/>
        <v/>
      </c>
      <c r="AT1127" s="378" t="str">
        <f t="shared" si="310"/>
        <v/>
      </c>
      <c r="AX1127" s="625" t="b">
        <f t="shared" si="311"/>
        <v>0</v>
      </c>
      <c r="AY1127" s="7" t="str">
        <f t="shared" si="312"/>
        <v>FALSEFALSEFALSE</v>
      </c>
      <c r="AZ1127" s="626">
        <f t="shared" si="296"/>
        <v>0</v>
      </c>
      <c r="BA1127" s="627" t="str">
        <f t="shared" si="313"/>
        <v/>
      </c>
      <c r="BB1127" s="627">
        <f t="shared" si="297"/>
        <v>0</v>
      </c>
    </row>
    <row r="1128" spans="1:54">
      <c r="A1128" s="381">
        <v>1071</v>
      </c>
      <c r="B1128" s="117"/>
      <c r="C1128" s="288"/>
      <c r="D1128" s="289"/>
      <c r="E1128" s="289"/>
      <c r="F1128" s="290"/>
      <c r="G1128" s="292"/>
      <c r="H1128" s="116"/>
      <c r="I1128" s="292"/>
      <c r="J1128" s="116"/>
      <c r="K1128" s="370"/>
      <c r="L1128" s="370"/>
      <c r="M1128" s="370"/>
      <c r="N1128" s="371"/>
      <c r="O1128" s="371"/>
      <c r="P1128" s="371"/>
      <c r="Q1128" s="371"/>
      <c r="R1128" s="371"/>
      <c r="S1128" s="371"/>
      <c r="T1128" s="443"/>
      <c r="U1128" s="539"/>
      <c r="V1128" s="117"/>
      <c r="W1128" s="118"/>
      <c r="X1128" s="119"/>
      <c r="Y1128" s="120"/>
      <c r="Z1128" s="122"/>
      <c r="AA1128" s="121"/>
      <c r="AB1128" s="443"/>
      <c r="AC1128" s="734"/>
      <c r="AD1128" s="372"/>
      <c r="AE1128" s="485"/>
      <c r="AF1128" s="373" t="str">
        <f t="shared" si="298"/>
        <v/>
      </c>
      <c r="AG1128" s="373" t="str">
        <f t="shared" si="299"/>
        <v/>
      </c>
      <c r="AH1128" s="374" t="str">
        <f t="shared" si="300"/>
        <v/>
      </c>
      <c r="AI1128" s="375" t="str">
        <f t="shared" si="301"/>
        <v/>
      </c>
      <c r="AJ1128" s="375" t="str">
        <f t="shared" si="302"/>
        <v/>
      </c>
      <c r="AK1128" s="375" t="str">
        <f t="shared" si="303"/>
        <v/>
      </c>
      <c r="AL1128" s="375" t="str">
        <f t="shared" si="304"/>
        <v/>
      </c>
      <c r="AM1128" s="375" t="str">
        <f t="shared" si="305"/>
        <v/>
      </c>
      <c r="AN1128" s="376" t="str">
        <f>IF(AF1128="","",IF(OR(AH1128="",AH1128="-"),"－",IF(OR(AM1128=8,AM1128=9),"",IF(OR(AJ1128=3,AJ1128=4,AJ1128=5,AJ1128=6),VLOOKUP(AH1128,INDEX((係数_バス貨物_ガソリン,係数_バス貨物_CNG,係数_バス貨物_軽油,係数_バス貨物_メタノール,係数_バス貨物_LPG),MATCH(AL1128,【参考】排出ガスレベル!$AI$4:$AI$671,1),1,AR1128):INDEX((係数_バス貨物_ガソリン,係数_バス貨物_CNG,係数_バス貨物_軽油,係数_バス貨物_メタノール,係数_バス貨物_LPG),MATCH(AL1128+1,【参考】排出ガスレベル!$AI$4:$AI$671,1)-1,5,AR1128),2,FALSE),IF(OR(AJ1128=1,AJ1128=2),VLOOKUP(AH1128,INDEX((係数_乗用_ガソリン,係数_乗用_CNG,係数_乗用_軽油,係数_乗用_メタノール,係数_乗用_LPG),1,1,AR1128):INDEX((係数_乗用_ガソリン,係数_乗用_CNG,係数_乗用_軽油,係数_乗用_メタノール,係数_乗用_LPG),125,5,AR1128),2,FALSE))))))</f>
        <v/>
      </c>
      <c r="AO1128" s="376" t="str">
        <f>IF(T1128="","",IF(OR(AH1128="",AH1128="-"),"－",IF(OR(AM1128=8,AM1128=9),"",IF(OR(AJ1128=3,AJ1128=4,AJ1128=5,AJ1128=6),VLOOKUP(AH1128,INDEX((係数_バス貨物_ガソリン,係数_バス貨物_CNG,係数_バス貨物_軽油,係数_バス貨物_メタノール,係数_バス貨物_LPG),MATCH(AL1128,【参考】排出ガスレベル!$AI$4:$AI$671,1),1,AR1128):INDEX((係数_バス貨物_ガソリン,係数_バス貨物_CNG,係数_バス貨物_軽油,係数_バス貨物_メタノール,係数_バス貨物_LPG),MATCH(AL1128+1,【参考】排出ガスレベル!$AI$4:$AI$671,1)-1,5,AR1128),3,FALSE),IF(OR(AJ1128=1,AJ1128=2),VLOOKUP(AH1128,INDEX((係数_乗用_ガソリン,係数_乗用_CNG,係数_乗用_軽油,係数_乗用_メタノール,係数_乗用_LPG),1,1,AR1128):INDEX((係数_乗用_ガソリン,係数_乗用_CNG,係数_乗用_軽油,係数_乗用_メタノール,係数_乗用_LPG),125,5,AR1128),3,FALSE))))))</f>
        <v/>
      </c>
      <c r="AP1128" s="375" t="str">
        <f t="shared" si="306"/>
        <v/>
      </c>
      <c r="AQ1128" s="444" t="str">
        <f t="shared" si="307"/>
        <v/>
      </c>
      <c r="AR1128" s="375" t="str">
        <f t="shared" si="308"/>
        <v/>
      </c>
      <c r="AS1128" s="377" t="str">
        <f t="shared" si="309"/>
        <v/>
      </c>
      <c r="AT1128" s="378" t="str">
        <f t="shared" si="310"/>
        <v/>
      </c>
      <c r="AX1128" s="625" t="b">
        <f t="shared" si="311"/>
        <v>0</v>
      </c>
      <c r="AY1128" s="7" t="str">
        <f t="shared" si="312"/>
        <v>FALSEFALSEFALSE</v>
      </c>
      <c r="AZ1128" s="626">
        <f t="shared" si="296"/>
        <v>0</v>
      </c>
      <c r="BA1128" s="627" t="str">
        <f t="shared" si="313"/>
        <v/>
      </c>
      <c r="BB1128" s="627">
        <f t="shared" si="297"/>
        <v>0</v>
      </c>
    </row>
    <row r="1129" spans="1:54">
      <c r="A1129" s="381">
        <v>1072</v>
      </c>
      <c r="B1129" s="117"/>
      <c r="C1129" s="288"/>
      <c r="D1129" s="289"/>
      <c r="E1129" s="289"/>
      <c r="F1129" s="290"/>
      <c r="G1129" s="292"/>
      <c r="H1129" s="116"/>
      <c r="I1129" s="292"/>
      <c r="J1129" s="116"/>
      <c r="K1129" s="370"/>
      <c r="L1129" s="370"/>
      <c r="M1129" s="370"/>
      <c r="N1129" s="371"/>
      <c r="O1129" s="371"/>
      <c r="P1129" s="371"/>
      <c r="Q1129" s="371"/>
      <c r="R1129" s="371"/>
      <c r="S1129" s="371"/>
      <c r="T1129" s="443"/>
      <c r="U1129" s="539"/>
      <c r="V1129" s="117"/>
      <c r="W1129" s="118"/>
      <c r="X1129" s="119"/>
      <c r="Y1129" s="120"/>
      <c r="Z1129" s="122"/>
      <c r="AA1129" s="121"/>
      <c r="AB1129" s="443"/>
      <c r="AC1129" s="734"/>
      <c r="AD1129" s="372"/>
      <c r="AE1129" s="485"/>
      <c r="AF1129" s="373" t="str">
        <f t="shared" si="298"/>
        <v/>
      </c>
      <c r="AG1129" s="373" t="str">
        <f t="shared" si="299"/>
        <v/>
      </c>
      <c r="AH1129" s="374" t="str">
        <f t="shared" si="300"/>
        <v/>
      </c>
      <c r="AI1129" s="375" t="str">
        <f t="shared" si="301"/>
        <v/>
      </c>
      <c r="AJ1129" s="375" t="str">
        <f t="shared" si="302"/>
        <v/>
      </c>
      <c r="AK1129" s="375" t="str">
        <f t="shared" si="303"/>
        <v/>
      </c>
      <c r="AL1129" s="375" t="str">
        <f t="shared" si="304"/>
        <v/>
      </c>
      <c r="AM1129" s="375" t="str">
        <f t="shared" si="305"/>
        <v/>
      </c>
      <c r="AN1129" s="376" t="str">
        <f>IF(AF1129="","",IF(OR(AH1129="",AH1129="-"),"－",IF(OR(AM1129=8,AM1129=9),"",IF(OR(AJ1129=3,AJ1129=4,AJ1129=5,AJ1129=6),VLOOKUP(AH1129,INDEX((係数_バス貨物_ガソリン,係数_バス貨物_CNG,係数_バス貨物_軽油,係数_バス貨物_メタノール,係数_バス貨物_LPG),MATCH(AL1129,【参考】排出ガスレベル!$AI$4:$AI$671,1),1,AR1129):INDEX((係数_バス貨物_ガソリン,係数_バス貨物_CNG,係数_バス貨物_軽油,係数_バス貨物_メタノール,係数_バス貨物_LPG),MATCH(AL1129+1,【参考】排出ガスレベル!$AI$4:$AI$671,1)-1,5,AR1129),2,FALSE),IF(OR(AJ1129=1,AJ1129=2),VLOOKUP(AH1129,INDEX((係数_乗用_ガソリン,係数_乗用_CNG,係数_乗用_軽油,係数_乗用_メタノール,係数_乗用_LPG),1,1,AR1129):INDEX((係数_乗用_ガソリン,係数_乗用_CNG,係数_乗用_軽油,係数_乗用_メタノール,係数_乗用_LPG),125,5,AR1129),2,FALSE))))))</f>
        <v/>
      </c>
      <c r="AO1129" s="376" t="str">
        <f>IF(T1129="","",IF(OR(AH1129="",AH1129="-"),"－",IF(OR(AM1129=8,AM1129=9),"",IF(OR(AJ1129=3,AJ1129=4,AJ1129=5,AJ1129=6),VLOOKUP(AH1129,INDEX((係数_バス貨物_ガソリン,係数_バス貨物_CNG,係数_バス貨物_軽油,係数_バス貨物_メタノール,係数_バス貨物_LPG),MATCH(AL1129,【参考】排出ガスレベル!$AI$4:$AI$671,1),1,AR1129):INDEX((係数_バス貨物_ガソリン,係数_バス貨物_CNG,係数_バス貨物_軽油,係数_バス貨物_メタノール,係数_バス貨物_LPG),MATCH(AL1129+1,【参考】排出ガスレベル!$AI$4:$AI$671,1)-1,5,AR1129),3,FALSE),IF(OR(AJ1129=1,AJ1129=2),VLOOKUP(AH1129,INDEX((係数_乗用_ガソリン,係数_乗用_CNG,係数_乗用_軽油,係数_乗用_メタノール,係数_乗用_LPG),1,1,AR1129):INDEX((係数_乗用_ガソリン,係数_乗用_CNG,係数_乗用_軽油,係数_乗用_メタノール,係数_乗用_LPG),125,5,AR1129),3,FALSE))))))</f>
        <v/>
      </c>
      <c r="AP1129" s="375" t="str">
        <f t="shared" si="306"/>
        <v/>
      </c>
      <c r="AQ1129" s="444" t="str">
        <f t="shared" si="307"/>
        <v/>
      </c>
      <c r="AR1129" s="375" t="str">
        <f t="shared" si="308"/>
        <v/>
      </c>
      <c r="AS1129" s="377" t="str">
        <f t="shared" si="309"/>
        <v/>
      </c>
      <c r="AT1129" s="378" t="str">
        <f t="shared" si="310"/>
        <v/>
      </c>
      <c r="AX1129" s="625" t="b">
        <f t="shared" si="311"/>
        <v>0</v>
      </c>
      <c r="AY1129" s="7" t="str">
        <f t="shared" si="312"/>
        <v>FALSEFALSEFALSE</v>
      </c>
      <c r="AZ1129" s="626">
        <f t="shared" si="296"/>
        <v>0</v>
      </c>
      <c r="BA1129" s="627" t="str">
        <f t="shared" si="313"/>
        <v/>
      </c>
      <c r="BB1129" s="627">
        <f t="shared" si="297"/>
        <v>0</v>
      </c>
    </row>
    <row r="1130" spans="1:54">
      <c r="A1130" s="381">
        <v>1073</v>
      </c>
      <c r="B1130" s="117"/>
      <c r="C1130" s="288"/>
      <c r="D1130" s="289"/>
      <c r="E1130" s="289"/>
      <c r="F1130" s="290"/>
      <c r="G1130" s="292"/>
      <c r="H1130" s="116"/>
      <c r="I1130" s="292"/>
      <c r="J1130" s="116"/>
      <c r="K1130" s="370"/>
      <c r="L1130" s="370"/>
      <c r="M1130" s="370"/>
      <c r="N1130" s="371"/>
      <c r="O1130" s="371"/>
      <c r="P1130" s="371"/>
      <c r="Q1130" s="371"/>
      <c r="R1130" s="371"/>
      <c r="S1130" s="371"/>
      <c r="T1130" s="443"/>
      <c r="U1130" s="539"/>
      <c r="V1130" s="117"/>
      <c r="W1130" s="118"/>
      <c r="X1130" s="119"/>
      <c r="Y1130" s="120"/>
      <c r="Z1130" s="122"/>
      <c r="AA1130" s="121"/>
      <c r="AB1130" s="443"/>
      <c r="AC1130" s="734"/>
      <c r="AD1130" s="372"/>
      <c r="AE1130" s="485"/>
      <c r="AF1130" s="373" t="str">
        <f t="shared" si="298"/>
        <v/>
      </c>
      <c r="AG1130" s="373" t="str">
        <f t="shared" si="299"/>
        <v/>
      </c>
      <c r="AH1130" s="374" t="str">
        <f t="shared" si="300"/>
        <v/>
      </c>
      <c r="AI1130" s="375" t="str">
        <f t="shared" si="301"/>
        <v/>
      </c>
      <c r="AJ1130" s="375" t="str">
        <f t="shared" si="302"/>
        <v/>
      </c>
      <c r="AK1130" s="375" t="str">
        <f t="shared" si="303"/>
        <v/>
      </c>
      <c r="AL1130" s="375" t="str">
        <f t="shared" si="304"/>
        <v/>
      </c>
      <c r="AM1130" s="375" t="str">
        <f t="shared" si="305"/>
        <v/>
      </c>
      <c r="AN1130" s="376" t="str">
        <f>IF(AF1130="","",IF(OR(AH1130="",AH1130="-"),"－",IF(OR(AM1130=8,AM1130=9),"",IF(OR(AJ1130=3,AJ1130=4,AJ1130=5,AJ1130=6),VLOOKUP(AH1130,INDEX((係数_バス貨物_ガソリン,係数_バス貨物_CNG,係数_バス貨物_軽油,係数_バス貨物_メタノール,係数_バス貨物_LPG),MATCH(AL1130,【参考】排出ガスレベル!$AI$4:$AI$671,1),1,AR1130):INDEX((係数_バス貨物_ガソリン,係数_バス貨物_CNG,係数_バス貨物_軽油,係数_バス貨物_メタノール,係数_バス貨物_LPG),MATCH(AL1130+1,【参考】排出ガスレベル!$AI$4:$AI$671,1)-1,5,AR1130),2,FALSE),IF(OR(AJ1130=1,AJ1130=2),VLOOKUP(AH1130,INDEX((係数_乗用_ガソリン,係数_乗用_CNG,係数_乗用_軽油,係数_乗用_メタノール,係数_乗用_LPG),1,1,AR1130):INDEX((係数_乗用_ガソリン,係数_乗用_CNG,係数_乗用_軽油,係数_乗用_メタノール,係数_乗用_LPG),125,5,AR1130),2,FALSE))))))</f>
        <v/>
      </c>
      <c r="AO1130" s="376" t="str">
        <f>IF(T1130="","",IF(OR(AH1130="",AH1130="-"),"－",IF(OR(AM1130=8,AM1130=9),"",IF(OR(AJ1130=3,AJ1130=4,AJ1130=5,AJ1130=6),VLOOKUP(AH1130,INDEX((係数_バス貨物_ガソリン,係数_バス貨物_CNG,係数_バス貨物_軽油,係数_バス貨物_メタノール,係数_バス貨物_LPG),MATCH(AL1130,【参考】排出ガスレベル!$AI$4:$AI$671,1),1,AR1130):INDEX((係数_バス貨物_ガソリン,係数_バス貨物_CNG,係数_バス貨物_軽油,係数_バス貨物_メタノール,係数_バス貨物_LPG),MATCH(AL1130+1,【参考】排出ガスレベル!$AI$4:$AI$671,1)-1,5,AR1130),3,FALSE),IF(OR(AJ1130=1,AJ1130=2),VLOOKUP(AH1130,INDEX((係数_乗用_ガソリン,係数_乗用_CNG,係数_乗用_軽油,係数_乗用_メタノール,係数_乗用_LPG),1,1,AR1130):INDEX((係数_乗用_ガソリン,係数_乗用_CNG,係数_乗用_軽油,係数_乗用_メタノール,係数_乗用_LPG),125,5,AR1130),3,FALSE))))))</f>
        <v/>
      </c>
      <c r="AP1130" s="375" t="str">
        <f t="shared" si="306"/>
        <v/>
      </c>
      <c r="AQ1130" s="444" t="str">
        <f t="shared" si="307"/>
        <v/>
      </c>
      <c r="AR1130" s="375" t="str">
        <f t="shared" si="308"/>
        <v/>
      </c>
      <c r="AS1130" s="377" t="str">
        <f t="shared" si="309"/>
        <v/>
      </c>
      <c r="AT1130" s="378" t="str">
        <f t="shared" si="310"/>
        <v/>
      </c>
      <c r="AX1130" s="625" t="b">
        <f t="shared" si="311"/>
        <v>0</v>
      </c>
      <c r="AY1130" s="7" t="str">
        <f t="shared" si="312"/>
        <v>FALSEFALSEFALSE</v>
      </c>
      <c r="AZ1130" s="626">
        <f t="shared" si="296"/>
        <v>0</v>
      </c>
      <c r="BA1130" s="627" t="str">
        <f t="shared" si="313"/>
        <v/>
      </c>
      <c r="BB1130" s="627">
        <f t="shared" si="297"/>
        <v>0</v>
      </c>
    </row>
    <row r="1131" spans="1:54">
      <c r="A1131" s="381">
        <v>1074</v>
      </c>
      <c r="B1131" s="117"/>
      <c r="C1131" s="288"/>
      <c r="D1131" s="289"/>
      <c r="E1131" s="289"/>
      <c r="F1131" s="290"/>
      <c r="G1131" s="292"/>
      <c r="H1131" s="116"/>
      <c r="I1131" s="292"/>
      <c r="J1131" s="116"/>
      <c r="K1131" s="370"/>
      <c r="L1131" s="370"/>
      <c r="M1131" s="370"/>
      <c r="N1131" s="371"/>
      <c r="O1131" s="371"/>
      <c r="P1131" s="371"/>
      <c r="Q1131" s="371"/>
      <c r="R1131" s="371"/>
      <c r="S1131" s="371"/>
      <c r="T1131" s="443"/>
      <c r="U1131" s="539"/>
      <c r="V1131" s="117"/>
      <c r="W1131" s="118"/>
      <c r="X1131" s="119"/>
      <c r="Y1131" s="120"/>
      <c r="Z1131" s="122"/>
      <c r="AA1131" s="121"/>
      <c r="AB1131" s="443"/>
      <c r="AC1131" s="734"/>
      <c r="AD1131" s="372"/>
      <c r="AE1131" s="485"/>
      <c r="AF1131" s="373" t="str">
        <f t="shared" si="298"/>
        <v/>
      </c>
      <c r="AG1131" s="373" t="str">
        <f t="shared" si="299"/>
        <v/>
      </c>
      <c r="AH1131" s="374" t="str">
        <f t="shared" si="300"/>
        <v/>
      </c>
      <c r="AI1131" s="375" t="str">
        <f t="shared" si="301"/>
        <v/>
      </c>
      <c r="AJ1131" s="375" t="str">
        <f t="shared" si="302"/>
        <v/>
      </c>
      <c r="AK1131" s="375" t="str">
        <f t="shared" si="303"/>
        <v/>
      </c>
      <c r="AL1131" s="375" t="str">
        <f t="shared" si="304"/>
        <v/>
      </c>
      <c r="AM1131" s="375" t="str">
        <f t="shared" si="305"/>
        <v/>
      </c>
      <c r="AN1131" s="376" t="str">
        <f>IF(AF1131="","",IF(OR(AH1131="",AH1131="-"),"－",IF(OR(AM1131=8,AM1131=9),"",IF(OR(AJ1131=3,AJ1131=4,AJ1131=5,AJ1131=6),VLOOKUP(AH1131,INDEX((係数_バス貨物_ガソリン,係数_バス貨物_CNG,係数_バス貨物_軽油,係数_バス貨物_メタノール,係数_バス貨物_LPG),MATCH(AL1131,【参考】排出ガスレベル!$AI$4:$AI$671,1),1,AR1131):INDEX((係数_バス貨物_ガソリン,係数_バス貨物_CNG,係数_バス貨物_軽油,係数_バス貨物_メタノール,係数_バス貨物_LPG),MATCH(AL1131+1,【参考】排出ガスレベル!$AI$4:$AI$671,1)-1,5,AR1131),2,FALSE),IF(OR(AJ1131=1,AJ1131=2),VLOOKUP(AH1131,INDEX((係数_乗用_ガソリン,係数_乗用_CNG,係数_乗用_軽油,係数_乗用_メタノール,係数_乗用_LPG),1,1,AR1131):INDEX((係数_乗用_ガソリン,係数_乗用_CNG,係数_乗用_軽油,係数_乗用_メタノール,係数_乗用_LPG),125,5,AR1131),2,FALSE))))))</f>
        <v/>
      </c>
      <c r="AO1131" s="376" t="str">
        <f>IF(T1131="","",IF(OR(AH1131="",AH1131="-"),"－",IF(OR(AM1131=8,AM1131=9),"",IF(OR(AJ1131=3,AJ1131=4,AJ1131=5,AJ1131=6),VLOOKUP(AH1131,INDEX((係数_バス貨物_ガソリン,係数_バス貨物_CNG,係数_バス貨物_軽油,係数_バス貨物_メタノール,係数_バス貨物_LPG),MATCH(AL1131,【参考】排出ガスレベル!$AI$4:$AI$671,1),1,AR1131):INDEX((係数_バス貨物_ガソリン,係数_バス貨物_CNG,係数_バス貨物_軽油,係数_バス貨物_メタノール,係数_バス貨物_LPG),MATCH(AL1131+1,【参考】排出ガスレベル!$AI$4:$AI$671,1)-1,5,AR1131),3,FALSE),IF(OR(AJ1131=1,AJ1131=2),VLOOKUP(AH1131,INDEX((係数_乗用_ガソリン,係数_乗用_CNG,係数_乗用_軽油,係数_乗用_メタノール,係数_乗用_LPG),1,1,AR1131):INDEX((係数_乗用_ガソリン,係数_乗用_CNG,係数_乗用_軽油,係数_乗用_メタノール,係数_乗用_LPG),125,5,AR1131),3,FALSE))))))</f>
        <v/>
      </c>
      <c r="AP1131" s="375" t="str">
        <f t="shared" si="306"/>
        <v/>
      </c>
      <c r="AQ1131" s="444" t="str">
        <f t="shared" si="307"/>
        <v/>
      </c>
      <c r="AR1131" s="375" t="str">
        <f t="shared" si="308"/>
        <v/>
      </c>
      <c r="AS1131" s="377" t="str">
        <f t="shared" si="309"/>
        <v/>
      </c>
      <c r="AT1131" s="378" t="str">
        <f t="shared" si="310"/>
        <v/>
      </c>
      <c r="AX1131" s="625" t="b">
        <f t="shared" si="311"/>
        <v>0</v>
      </c>
      <c r="AY1131" s="7" t="str">
        <f t="shared" si="312"/>
        <v>FALSEFALSEFALSE</v>
      </c>
      <c r="AZ1131" s="626">
        <f t="shared" si="296"/>
        <v>0</v>
      </c>
      <c r="BA1131" s="627" t="str">
        <f t="shared" si="313"/>
        <v/>
      </c>
      <c r="BB1131" s="627">
        <f t="shared" si="297"/>
        <v>0</v>
      </c>
    </row>
    <row r="1132" spans="1:54">
      <c r="A1132" s="381">
        <v>1075</v>
      </c>
      <c r="B1132" s="117"/>
      <c r="C1132" s="288"/>
      <c r="D1132" s="289"/>
      <c r="E1132" s="289"/>
      <c r="F1132" s="290"/>
      <c r="G1132" s="292"/>
      <c r="H1132" s="116"/>
      <c r="I1132" s="292"/>
      <c r="J1132" s="116"/>
      <c r="K1132" s="370"/>
      <c r="L1132" s="370"/>
      <c r="M1132" s="370"/>
      <c r="N1132" s="371"/>
      <c r="O1132" s="371"/>
      <c r="P1132" s="371"/>
      <c r="Q1132" s="371"/>
      <c r="R1132" s="371"/>
      <c r="S1132" s="371"/>
      <c r="T1132" s="443"/>
      <c r="U1132" s="539"/>
      <c r="V1132" s="117"/>
      <c r="W1132" s="118"/>
      <c r="X1132" s="119"/>
      <c r="Y1132" s="120"/>
      <c r="Z1132" s="122"/>
      <c r="AA1132" s="121"/>
      <c r="AB1132" s="443"/>
      <c r="AC1132" s="734"/>
      <c r="AD1132" s="372"/>
      <c r="AE1132" s="485"/>
      <c r="AF1132" s="373" t="str">
        <f t="shared" si="298"/>
        <v/>
      </c>
      <c r="AG1132" s="373" t="str">
        <f t="shared" si="299"/>
        <v/>
      </c>
      <c r="AH1132" s="374" t="str">
        <f t="shared" si="300"/>
        <v/>
      </c>
      <c r="AI1132" s="375" t="str">
        <f t="shared" si="301"/>
        <v/>
      </c>
      <c r="AJ1132" s="375" t="str">
        <f t="shared" si="302"/>
        <v/>
      </c>
      <c r="AK1132" s="375" t="str">
        <f t="shared" si="303"/>
        <v/>
      </c>
      <c r="AL1132" s="375" t="str">
        <f t="shared" si="304"/>
        <v/>
      </c>
      <c r="AM1132" s="375" t="str">
        <f t="shared" si="305"/>
        <v/>
      </c>
      <c r="AN1132" s="376" t="str">
        <f>IF(AF1132="","",IF(OR(AH1132="",AH1132="-"),"－",IF(OR(AM1132=8,AM1132=9),"",IF(OR(AJ1132=3,AJ1132=4,AJ1132=5,AJ1132=6),VLOOKUP(AH1132,INDEX((係数_バス貨物_ガソリン,係数_バス貨物_CNG,係数_バス貨物_軽油,係数_バス貨物_メタノール,係数_バス貨物_LPG),MATCH(AL1132,【参考】排出ガスレベル!$AI$4:$AI$671,1),1,AR1132):INDEX((係数_バス貨物_ガソリン,係数_バス貨物_CNG,係数_バス貨物_軽油,係数_バス貨物_メタノール,係数_バス貨物_LPG),MATCH(AL1132+1,【参考】排出ガスレベル!$AI$4:$AI$671,1)-1,5,AR1132),2,FALSE),IF(OR(AJ1132=1,AJ1132=2),VLOOKUP(AH1132,INDEX((係数_乗用_ガソリン,係数_乗用_CNG,係数_乗用_軽油,係数_乗用_メタノール,係数_乗用_LPG),1,1,AR1132):INDEX((係数_乗用_ガソリン,係数_乗用_CNG,係数_乗用_軽油,係数_乗用_メタノール,係数_乗用_LPG),125,5,AR1132),2,FALSE))))))</f>
        <v/>
      </c>
      <c r="AO1132" s="376" t="str">
        <f>IF(T1132="","",IF(OR(AH1132="",AH1132="-"),"－",IF(OR(AM1132=8,AM1132=9),"",IF(OR(AJ1132=3,AJ1132=4,AJ1132=5,AJ1132=6),VLOOKUP(AH1132,INDEX((係数_バス貨物_ガソリン,係数_バス貨物_CNG,係数_バス貨物_軽油,係数_バス貨物_メタノール,係数_バス貨物_LPG),MATCH(AL1132,【参考】排出ガスレベル!$AI$4:$AI$671,1),1,AR1132):INDEX((係数_バス貨物_ガソリン,係数_バス貨物_CNG,係数_バス貨物_軽油,係数_バス貨物_メタノール,係数_バス貨物_LPG),MATCH(AL1132+1,【参考】排出ガスレベル!$AI$4:$AI$671,1)-1,5,AR1132),3,FALSE),IF(OR(AJ1132=1,AJ1132=2),VLOOKUP(AH1132,INDEX((係数_乗用_ガソリン,係数_乗用_CNG,係数_乗用_軽油,係数_乗用_メタノール,係数_乗用_LPG),1,1,AR1132):INDEX((係数_乗用_ガソリン,係数_乗用_CNG,係数_乗用_軽油,係数_乗用_メタノール,係数_乗用_LPG),125,5,AR1132),3,FALSE))))))</f>
        <v/>
      </c>
      <c r="AP1132" s="375" t="str">
        <f t="shared" si="306"/>
        <v/>
      </c>
      <c r="AQ1132" s="444" t="str">
        <f t="shared" si="307"/>
        <v/>
      </c>
      <c r="AR1132" s="375" t="str">
        <f t="shared" si="308"/>
        <v/>
      </c>
      <c r="AS1132" s="377" t="str">
        <f t="shared" si="309"/>
        <v/>
      </c>
      <c r="AT1132" s="378" t="str">
        <f t="shared" si="310"/>
        <v/>
      </c>
      <c r="AX1132" s="625" t="b">
        <f t="shared" si="311"/>
        <v>0</v>
      </c>
      <c r="AY1132" s="7" t="str">
        <f t="shared" si="312"/>
        <v>FALSEFALSEFALSE</v>
      </c>
      <c r="AZ1132" s="626">
        <f t="shared" si="296"/>
        <v>0</v>
      </c>
      <c r="BA1132" s="627" t="str">
        <f t="shared" si="313"/>
        <v/>
      </c>
      <c r="BB1132" s="627">
        <f t="shared" si="297"/>
        <v>0</v>
      </c>
    </row>
    <row r="1133" spans="1:54">
      <c r="A1133" s="381">
        <v>1076</v>
      </c>
      <c r="B1133" s="117"/>
      <c r="C1133" s="288"/>
      <c r="D1133" s="289"/>
      <c r="E1133" s="289"/>
      <c r="F1133" s="290"/>
      <c r="G1133" s="292"/>
      <c r="H1133" s="116"/>
      <c r="I1133" s="292"/>
      <c r="J1133" s="116"/>
      <c r="K1133" s="370"/>
      <c r="L1133" s="370"/>
      <c r="M1133" s="370"/>
      <c r="N1133" s="371"/>
      <c r="O1133" s="371"/>
      <c r="P1133" s="371"/>
      <c r="Q1133" s="371"/>
      <c r="R1133" s="371"/>
      <c r="S1133" s="371"/>
      <c r="T1133" s="443"/>
      <c r="U1133" s="539"/>
      <c r="V1133" s="117"/>
      <c r="W1133" s="118"/>
      <c r="X1133" s="119"/>
      <c r="Y1133" s="120"/>
      <c r="Z1133" s="122"/>
      <c r="AA1133" s="121"/>
      <c r="AB1133" s="443"/>
      <c r="AC1133" s="734"/>
      <c r="AD1133" s="372"/>
      <c r="AE1133" s="485"/>
      <c r="AF1133" s="373" t="str">
        <f t="shared" si="298"/>
        <v/>
      </c>
      <c r="AG1133" s="373" t="str">
        <f t="shared" si="299"/>
        <v/>
      </c>
      <c r="AH1133" s="374" t="str">
        <f t="shared" si="300"/>
        <v/>
      </c>
      <c r="AI1133" s="375" t="str">
        <f t="shared" si="301"/>
        <v/>
      </c>
      <c r="AJ1133" s="375" t="str">
        <f t="shared" si="302"/>
        <v/>
      </c>
      <c r="AK1133" s="375" t="str">
        <f t="shared" si="303"/>
        <v/>
      </c>
      <c r="AL1133" s="375" t="str">
        <f t="shared" si="304"/>
        <v/>
      </c>
      <c r="AM1133" s="375" t="str">
        <f t="shared" si="305"/>
        <v/>
      </c>
      <c r="AN1133" s="376" t="str">
        <f>IF(AF1133="","",IF(OR(AH1133="",AH1133="-"),"－",IF(OR(AM1133=8,AM1133=9),"",IF(OR(AJ1133=3,AJ1133=4,AJ1133=5,AJ1133=6),VLOOKUP(AH1133,INDEX((係数_バス貨物_ガソリン,係数_バス貨物_CNG,係数_バス貨物_軽油,係数_バス貨物_メタノール,係数_バス貨物_LPG),MATCH(AL1133,【参考】排出ガスレベル!$AI$4:$AI$671,1),1,AR1133):INDEX((係数_バス貨物_ガソリン,係数_バス貨物_CNG,係数_バス貨物_軽油,係数_バス貨物_メタノール,係数_バス貨物_LPG),MATCH(AL1133+1,【参考】排出ガスレベル!$AI$4:$AI$671,1)-1,5,AR1133),2,FALSE),IF(OR(AJ1133=1,AJ1133=2),VLOOKUP(AH1133,INDEX((係数_乗用_ガソリン,係数_乗用_CNG,係数_乗用_軽油,係数_乗用_メタノール,係数_乗用_LPG),1,1,AR1133):INDEX((係数_乗用_ガソリン,係数_乗用_CNG,係数_乗用_軽油,係数_乗用_メタノール,係数_乗用_LPG),125,5,AR1133),2,FALSE))))))</f>
        <v/>
      </c>
      <c r="AO1133" s="376" t="str">
        <f>IF(T1133="","",IF(OR(AH1133="",AH1133="-"),"－",IF(OR(AM1133=8,AM1133=9),"",IF(OR(AJ1133=3,AJ1133=4,AJ1133=5,AJ1133=6),VLOOKUP(AH1133,INDEX((係数_バス貨物_ガソリン,係数_バス貨物_CNG,係数_バス貨物_軽油,係数_バス貨物_メタノール,係数_バス貨物_LPG),MATCH(AL1133,【参考】排出ガスレベル!$AI$4:$AI$671,1),1,AR1133):INDEX((係数_バス貨物_ガソリン,係数_バス貨物_CNG,係数_バス貨物_軽油,係数_バス貨物_メタノール,係数_バス貨物_LPG),MATCH(AL1133+1,【参考】排出ガスレベル!$AI$4:$AI$671,1)-1,5,AR1133),3,FALSE),IF(OR(AJ1133=1,AJ1133=2),VLOOKUP(AH1133,INDEX((係数_乗用_ガソリン,係数_乗用_CNG,係数_乗用_軽油,係数_乗用_メタノール,係数_乗用_LPG),1,1,AR1133):INDEX((係数_乗用_ガソリン,係数_乗用_CNG,係数_乗用_軽油,係数_乗用_メタノール,係数_乗用_LPG),125,5,AR1133),3,FALSE))))))</f>
        <v/>
      </c>
      <c r="AP1133" s="375" t="str">
        <f t="shared" si="306"/>
        <v/>
      </c>
      <c r="AQ1133" s="444" t="str">
        <f t="shared" si="307"/>
        <v/>
      </c>
      <c r="AR1133" s="375" t="str">
        <f t="shared" si="308"/>
        <v/>
      </c>
      <c r="AS1133" s="377" t="str">
        <f t="shared" si="309"/>
        <v/>
      </c>
      <c r="AT1133" s="378" t="str">
        <f t="shared" si="310"/>
        <v/>
      </c>
      <c r="AX1133" s="625" t="b">
        <f t="shared" si="311"/>
        <v>0</v>
      </c>
      <c r="AY1133" s="7" t="str">
        <f t="shared" si="312"/>
        <v>FALSEFALSEFALSE</v>
      </c>
      <c r="AZ1133" s="626">
        <f t="shared" si="296"/>
        <v>0</v>
      </c>
      <c r="BA1133" s="627" t="str">
        <f t="shared" si="313"/>
        <v/>
      </c>
      <c r="BB1133" s="627">
        <f t="shared" si="297"/>
        <v>0</v>
      </c>
    </row>
    <row r="1134" spans="1:54">
      <c r="A1134" s="381">
        <v>1077</v>
      </c>
      <c r="B1134" s="117"/>
      <c r="C1134" s="288"/>
      <c r="D1134" s="289"/>
      <c r="E1134" s="289"/>
      <c r="F1134" s="290"/>
      <c r="G1134" s="292"/>
      <c r="H1134" s="116"/>
      <c r="I1134" s="292"/>
      <c r="J1134" s="116"/>
      <c r="K1134" s="370"/>
      <c r="L1134" s="370"/>
      <c r="M1134" s="370"/>
      <c r="N1134" s="371"/>
      <c r="O1134" s="371"/>
      <c r="P1134" s="371"/>
      <c r="Q1134" s="371"/>
      <c r="R1134" s="371"/>
      <c r="S1134" s="371"/>
      <c r="T1134" s="443"/>
      <c r="U1134" s="539"/>
      <c r="V1134" s="117"/>
      <c r="W1134" s="118"/>
      <c r="X1134" s="119"/>
      <c r="Y1134" s="120"/>
      <c r="Z1134" s="122"/>
      <c r="AA1134" s="121"/>
      <c r="AB1134" s="443"/>
      <c r="AC1134" s="734"/>
      <c r="AD1134" s="372"/>
      <c r="AE1134" s="485"/>
      <c r="AF1134" s="373" t="str">
        <f t="shared" si="298"/>
        <v/>
      </c>
      <c r="AG1134" s="373" t="str">
        <f t="shared" si="299"/>
        <v/>
      </c>
      <c r="AH1134" s="374" t="str">
        <f t="shared" si="300"/>
        <v/>
      </c>
      <c r="AI1134" s="375" t="str">
        <f t="shared" si="301"/>
        <v/>
      </c>
      <c r="AJ1134" s="375" t="str">
        <f t="shared" si="302"/>
        <v/>
      </c>
      <c r="AK1134" s="375" t="str">
        <f t="shared" si="303"/>
        <v/>
      </c>
      <c r="AL1134" s="375" t="str">
        <f t="shared" si="304"/>
        <v/>
      </c>
      <c r="AM1134" s="375" t="str">
        <f t="shared" si="305"/>
        <v/>
      </c>
      <c r="AN1134" s="376" t="str">
        <f>IF(AF1134="","",IF(OR(AH1134="",AH1134="-"),"－",IF(OR(AM1134=8,AM1134=9),"",IF(OR(AJ1134=3,AJ1134=4,AJ1134=5,AJ1134=6),VLOOKUP(AH1134,INDEX((係数_バス貨物_ガソリン,係数_バス貨物_CNG,係数_バス貨物_軽油,係数_バス貨物_メタノール,係数_バス貨物_LPG),MATCH(AL1134,【参考】排出ガスレベル!$AI$4:$AI$671,1),1,AR1134):INDEX((係数_バス貨物_ガソリン,係数_バス貨物_CNG,係数_バス貨物_軽油,係数_バス貨物_メタノール,係数_バス貨物_LPG),MATCH(AL1134+1,【参考】排出ガスレベル!$AI$4:$AI$671,1)-1,5,AR1134),2,FALSE),IF(OR(AJ1134=1,AJ1134=2),VLOOKUP(AH1134,INDEX((係数_乗用_ガソリン,係数_乗用_CNG,係数_乗用_軽油,係数_乗用_メタノール,係数_乗用_LPG),1,1,AR1134):INDEX((係数_乗用_ガソリン,係数_乗用_CNG,係数_乗用_軽油,係数_乗用_メタノール,係数_乗用_LPG),125,5,AR1134),2,FALSE))))))</f>
        <v/>
      </c>
      <c r="AO1134" s="376" t="str">
        <f>IF(T1134="","",IF(OR(AH1134="",AH1134="-"),"－",IF(OR(AM1134=8,AM1134=9),"",IF(OR(AJ1134=3,AJ1134=4,AJ1134=5,AJ1134=6),VLOOKUP(AH1134,INDEX((係数_バス貨物_ガソリン,係数_バス貨物_CNG,係数_バス貨物_軽油,係数_バス貨物_メタノール,係数_バス貨物_LPG),MATCH(AL1134,【参考】排出ガスレベル!$AI$4:$AI$671,1),1,AR1134):INDEX((係数_バス貨物_ガソリン,係数_バス貨物_CNG,係数_バス貨物_軽油,係数_バス貨物_メタノール,係数_バス貨物_LPG),MATCH(AL1134+1,【参考】排出ガスレベル!$AI$4:$AI$671,1)-1,5,AR1134),3,FALSE),IF(OR(AJ1134=1,AJ1134=2),VLOOKUP(AH1134,INDEX((係数_乗用_ガソリン,係数_乗用_CNG,係数_乗用_軽油,係数_乗用_メタノール,係数_乗用_LPG),1,1,AR1134):INDEX((係数_乗用_ガソリン,係数_乗用_CNG,係数_乗用_軽油,係数_乗用_メタノール,係数_乗用_LPG),125,5,AR1134),3,FALSE))))))</f>
        <v/>
      </c>
      <c r="AP1134" s="375" t="str">
        <f t="shared" si="306"/>
        <v/>
      </c>
      <c r="AQ1134" s="444" t="str">
        <f t="shared" si="307"/>
        <v/>
      </c>
      <c r="AR1134" s="375" t="str">
        <f t="shared" si="308"/>
        <v/>
      </c>
      <c r="AS1134" s="377" t="str">
        <f t="shared" si="309"/>
        <v/>
      </c>
      <c r="AT1134" s="378" t="str">
        <f t="shared" si="310"/>
        <v/>
      </c>
      <c r="AX1134" s="625" t="b">
        <f t="shared" si="311"/>
        <v>0</v>
      </c>
      <c r="AY1134" s="7" t="str">
        <f t="shared" si="312"/>
        <v>FALSEFALSEFALSE</v>
      </c>
      <c r="AZ1134" s="626">
        <f t="shared" ref="AZ1134:AZ1197" si="314">AB1134</f>
        <v>0</v>
      </c>
      <c r="BA1134" s="627" t="str">
        <f t="shared" si="313"/>
        <v/>
      </c>
      <c r="BB1134" s="627">
        <f t="shared" ref="BB1134:BB1197" si="315">LEN(Y1134)</f>
        <v>0</v>
      </c>
    </row>
    <row r="1135" spans="1:54">
      <c r="A1135" s="381">
        <v>1078</v>
      </c>
      <c r="B1135" s="117"/>
      <c r="C1135" s="288"/>
      <c r="D1135" s="289"/>
      <c r="E1135" s="289"/>
      <c r="F1135" s="290"/>
      <c r="G1135" s="292"/>
      <c r="H1135" s="116"/>
      <c r="I1135" s="292"/>
      <c r="J1135" s="116"/>
      <c r="K1135" s="370"/>
      <c r="L1135" s="370"/>
      <c r="M1135" s="370"/>
      <c r="N1135" s="371"/>
      <c r="O1135" s="371"/>
      <c r="P1135" s="371"/>
      <c r="Q1135" s="371"/>
      <c r="R1135" s="371"/>
      <c r="S1135" s="371"/>
      <c r="T1135" s="443"/>
      <c r="U1135" s="539"/>
      <c r="V1135" s="117"/>
      <c r="W1135" s="118"/>
      <c r="X1135" s="119"/>
      <c r="Y1135" s="120"/>
      <c r="Z1135" s="122"/>
      <c r="AA1135" s="121"/>
      <c r="AB1135" s="443"/>
      <c r="AC1135" s="734"/>
      <c r="AD1135" s="372"/>
      <c r="AE1135" s="485"/>
      <c r="AF1135" s="373" t="str">
        <f t="shared" si="298"/>
        <v/>
      </c>
      <c r="AG1135" s="373" t="str">
        <f t="shared" si="299"/>
        <v/>
      </c>
      <c r="AH1135" s="374" t="str">
        <f t="shared" si="300"/>
        <v/>
      </c>
      <c r="AI1135" s="375" t="str">
        <f t="shared" si="301"/>
        <v/>
      </c>
      <c r="AJ1135" s="375" t="str">
        <f t="shared" si="302"/>
        <v/>
      </c>
      <c r="AK1135" s="375" t="str">
        <f t="shared" si="303"/>
        <v/>
      </c>
      <c r="AL1135" s="375" t="str">
        <f t="shared" si="304"/>
        <v/>
      </c>
      <c r="AM1135" s="375" t="str">
        <f t="shared" si="305"/>
        <v/>
      </c>
      <c r="AN1135" s="376" t="str">
        <f>IF(AF1135="","",IF(OR(AH1135="",AH1135="-"),"－",IF(OR(AM1135=8,AM1135=9),"",IF(OR(AJ1135=3,AJ1135=4,AJ1135=5,AJ1135=6),VLOOKUP(AH1135,INDEX((係数_バス貨物_ガソリン,係数_バス貨物_CNG,係数_バス貨物_軽油,係数_バス貨物_メタノール,係数_バス貨物_LPG),MATCH(AL1135,【参考】排出ガスレベル!$AI$4:$AI$671,1),1,AR1135):INDEX((係数_バス貨物_ガソリン,係数_バス貨物_CNG,係数_バス貨物_軽油,係数_バス貨物_メタノール,係数_バス貨物_LPG),MATCH(AL1135+1,【参考】排出ガスレベル!$AI$4:$AI$671,1)-1,5,AR1135),2,FALSE),IF(OR(AJ1135=1,AJ1135=2),VLOOKUP(AH1135,INDEX((係数_乗用_ガソリン,係数_乗用_CNG,係数_乗用_軽油,係数_乗用_メタノール,係数_乗用_LPG),1,1,AR1135):INDEX((係数_乗用_ガソリン,係数_乗用_CNG,係数_乗用_軽油,係数_乗用_メタノール,係数_乗用_LPG),125,5,AR1135),2,FALSE))))))</f>
        <v/>
      </c>
      <c r="AO1135" s="376" t="str">
        <f>IF(T1135="","",IF(OR(AH1135="",AH1135="-"),"－",IF(OR(AM1135=8,AM1135=9),"",IF(OR(AJ1135=3,AJ1135=4,AJ1135=5,AJ1135=6),VLOOKUP(AH1135,INDEX((係数_バス貨物_ガソリン,係数_バス貨物_CNG,係数_バス貨物_軽油,係数_バス貨物_メタノール,係数_バス貨物_LPG),MATCH(AL1135,【参考】排出ガスレベル!$AI$4:$AI$671,1),1,AR1135):INDEX((係数_バス貨物_ガソリン,係数_バス貨物_CNG,係数_バス貨物_軽油,係数_バス貨物_メタノール,係数_バス貨物_LPG),MATCH(AL1135+1,【参考】排出ガスレベル!$AI$4:$AI$671,1)-1,5,AR1135),3,FALSE),IF(OR(AJ1135=1,AJ1135=2),VLOOKUP(AH1135,INDEX((係数_乗用_ガソリン,係数_乗用_CNG,係数_乗用_軽油,係数_乗用_メタノール,係数_乗用_LPG),1,1,AR1135):INDEX((係数_乗用_ガソリン,係数_乗用_CNG,係数_乗用_軽油,係数_乗用_メタノール,係数_乗用_LPG),125,5,AR1135),3,FALSE))))))</f>
        <v/>
      </c>
      <c r="AP1135" s="375" t="str">
        <f t="shared" si="306"/>
        <v/>
      </c>
      <c r="AQ1135" s="444" t="str">
        <f t="shared" si="307"/>
        <v/>
      </c>
      <c r="AR1135" s="375" t="str">
        <f t="shared" si="308"/>
        <v/>
      </c>
      <c r="AS1135" s="377" t="str">
        <f t="shared" si="309"/>
        <v/>
      </c>
      <c r="AT1135" s="378" t="str">
        <f t="shared" si="310"/>
        <v/>
      </c>
      <c r="AX1135" s="625" t="b">
        <f t="shared" si="311"/>
        <v>0</v>
      </c>
      <c r="AY1135" s="7" t="str">
        <f t="shared" si="312"/>
        <v>FALSEFALSEFALSE</v>
      </c>
      <c r="AZ1135" s="626">
        <f t="shared" si="314"/>
        <v>0</v>
      </c>
      <c r="BA1135" s="627" t="str">
        <f t="shared" si="313"/>
        <v/>
      </c>
      <c r="BB1135" s="627">
        <f t="shared" si="315"/>
        <v>0</v>
      </c>
    </row>
    <row r="1136" spans="1:54">
      <c r="A1136" s="381">
        <v>1079</v>
      </c>
      <c r="B1136" s="117"/>
      <c r="C1136" s="288"/>
      <c r="D1136" s="289"/>
      <c r="E1136" s="289"/>
      <c r="F1136" s="290"/>
      <c r="G1136" s="292"/>
      <c r="H1136" s="116"/>
      <c r="I1136" s="292"/>
      <c r="J1136" s="116"/>
      <c r="K1136" s="370"/>
      <c r="L1136" s="370"/>
      <c r="M1136" s="370"/>
      <c r="N1136" s="371"/>
      <c r="O1136" s="371"/>
      <c r="P1136" s="371"/>
      <c r="Q1136" s="371"/>
      <c r="R1136" s="371"/>
      <c r="S1136" s="371"/>
      <c r="T1136" s="443"/>
      <c r="U1136" s="539"/>
      <c r="V1136" s="117"/>
      <c r="W1136" s="118"/>
      <c r="X1136" s="119"/>
      <c r="Y1136" s="120"/>
      <c r="Z1136" s="122"/>
      <c r="AA1136" s="121"/>
      <c r="AB1136" s="443"/>
      <c r="AC1136" s="734"/>
      <c r="AD1136" s="372"/>
      <c r="AE1136" s="485"/>
      <c r="AF1136" s="373" t="str">
        <f t="shared" si="298"/>
        <v/>
      </c>
      <c r="AG1136" s="373" t="str">
        <f t="shared" si="299"/>
        <v/>
      </c>
      <c r="AH1136" s="374" t="str">
        <f t="shared" si="300"/>
        <v/>
      </c>
      <c r="AI1136" s="375" t="str">
        <f t="shared" si="301"/>
        <v/>
      </c>
      <c r="AJ1136" s="375" t="str">
        <f t="shared" si="302"/>
        <v/>
      </c>
      <c r="AK1136" s="375" t="str">
        <f t="shared" si="303"/>
        <v/>
      </c>
      <c r="AL1136" s="375" t="str">
        <f t="shared" si="304"/>
        <v/>
      </c>
      <c r="AM1136" s="375" t="str">
        <f t="shared" si="305"/>
        <v/>
      </c>
      <c r="AN1136" s="376" t="str">
        <f>IF(AF1136="","",IF(OR(AH1136="",AH1136="-"),"－",IF(OR(AM1136=8,AM1136=9),"",IF(OR(AJ1136=3,AJ1136=4,AJ1136=5,AJ1136=6),VLOOKUP(AH1136,INDEX((係数_バス貨物_ガソリン,係数_バス貨物_CNG,係数_バス貨物_軽油,係数_バス貨物_メタノール,係数_バス貨物_LPG),MATCH(AL1136,【参考】排出ガスレベル!$AI$4:$AI$671,1),1,AR1136):INDEX((係数_バス貨物_ガソリン,係数_バス貨物_CNG,係数_バス貨物_軽油,係数_バス貨物_メタノール,係数_バス貨物_LPG),MATCH(AL1136+1,【参考】排出ガスレベル!$AI$4:$AI$671,1)-1,5,AR1136),2,FALSE),IF(OR(AJ1136=1,AJ1136=2),VLOOKUP(AH1136,INDEX((係数_乗用_ガソリン,係数_乗用_CNG,係数_乗用_軽油,係数_乗用_メタノール,係数_乗用_LPG),1,1,AR1136):INDEX((係数_乗用_ガソリン,係数_乗用_CNG,係数_乗用_軽油,係数_乗用_メタノール,係数_乗用_LPG),125,5,AR1136),2,FALSE))))))</f>
        <v/>
      </c>
      <c r="AO1136" s="376" t="str">
        <f>IF(T1136="","",IF(OR(AH1136="",AH1136="-"),"－",IF(OR(AM1136=8,AM1136=9),"",IF(OR(AJ1136=3,AJ1136=4,AJ1136=5,AJ1136=6),VLOOKUP(AH1136,INDEX((係数_バス貨物_ガソリン,係数_バス貨物_CNG,係数_バス貨物_軽油,係数_バス貨物_メタノール,係数_バス貨物_LPG),MATCH(AL1136,【参考】排出ガスレベル!$AI$4:$AI$671,1),1,AR1136):INDEX((係数_バス貨物_ガソリン,係数_バス貨物_CNG,係数_バス貨物_軽油,係数_バス貨物_メタノール,係数_バス貨物_LPG),MATCH(AL1136+1,【参考】排出ガスレベル!$AI$4:$AI$671,1)-1,5,AR1136),3,FALSE),IF(OR(AJ1136=1,AJ1136=2),VLOOKUP(AH1136,INDEX((係数_乗用_ガソリン,係数_乗用_CNG,係数_乗用_軽油,係数_乗用_メタノール,係数_乗用_LPG),1,1,AR1136):INDEX((係数_乗用_ガソリン,係数_乗用_CNG,係数_乗用_軽油,係数_乗用_メタノール,係数_乗用_LPG),125,5,AR1136),3,FALSE))))))</f>
        <v/>
      </c>
      <c r="AP1136" s="375" t="str">
        <f t="shared" si="306"/>
        <v/>
      </c>
      <c r="AQ1136" s="444" t="str">
        <f t="shared" si="307"/>
        <v/>
      </c>
      <c r="AR1136" s="375" t="str">
        <f t="shared" si="308"/>
        <v/>
      </c>
      <c r="AS1136" s="377" t="str">
        <f t="shared" si="309"/>
        <v/>
      </c>
      <c r="AT1136" s="378" t="str">
        <f t="shared" si="310"/>
        <v/>
      </c>
      <c r="AX1136" s="625" t="b">
        <f t="shared" si="311"/>
        <v>0</v>
      </c>
      <c r="AY1136" s="7" t="str">
        <f t="shared" si="312"/>
        <v>FALSEFALSEFALSE</v>
      </c>
      <c r="AZ1136" s="626">
        <f t="shared" si="314"/>
        <v>0</v>
      </c>
      <c r="BA1136" s="627" t="str">
        <f t="shared" si="313"/>
        <v/>
      </c>
      <c r="BB1136" s="627">
        <f t="shared" si="315"/>
        <v>0</v>
      </c>
    </row>
    <row r="1137" spans="1:54">
      <c r="A1137" s="381">
        <v>1080</v>
      </c>
      <c r="B1137" s="117"/>
      <c r="C1137" s="288"/>
      <c r="D1137" s="289"/>
      <c r="E1137" s="289"/>
      <c r="F1137" s="290"/>
      <c r="G1137" s="292"/>
      <c r="H1137" s="116"/>
      <c r="I1137" s="292"/>
      <c r="J1137" s="116"/>
      <c r="K1137" s="370"/>
      <c r="L1137" s="370"/>
      <c r="M1137" s="370"/>
      <c r="N1137" s="371"/>
      <c r="O1137" s="371"/>
      <c r="P1137" s="371"/>
      <c r="Q1137" s="371"/>
      <c r="R1137" s="371"/>
      <c r="S1137" s="371"/>
      <c r="T1137" s="443"/>
      <c r="U1137" s="539"/>
      <c r="V1137" s="117"/>
      <c r="W1137" s="118"/>
      <c r="X1137" s="119"/>
      <c r="Y1137" s="120"/>
      <c r="Z1137" s="122"/>
      <c r="AA1137" s="121"/>
      <c r="AB1137" s="443"/>
      <c r="AC1137" s="734"/>
      <c r="AD1137" s="372"/>
      <c r="AE1137" s="485"/>
      <c r="AF1137" s="373" t="str">
        <f t="shared" si="298"/>
        <v/>
      </c>
      <c r="AG1137" s="373" t="str">
        <f t="shared" si="299"/>
        <v/>
      </c>
      <c r="AH1137" s="374" t="str">
        <f t="shared" si="300"/>
        <v/>
      </c>
      <c r="AI1137" s="375" t="str">
        <f t="shared" si="301"/>
        <v/>
      </c>
      <c r="AJ1137" s="375" t="str">
        <f t="shared" si="302"/>
        <v/>
      </c>
      <c r="AK1137" s="375" t="str">
        <f t="shared" si="303"/>
        <v/>
      </c>
      <c r="AL1137" s="375" t="str">
        <f t="shared" si="304"/>
        <v/>
      </c>
      <c r="AM1137" s="375" t="str">
        <f t="shared" si="305"/>
        <v/>
      </c>
      <c r="AN1137" s="376" t="str">
        <f>IF(AF1137="","",IF(OR(AH1137="",AH1137="-"),"－",IF(OR(AM1137=8,AM1137=9),"",IF(OR(AJ1137=3,AJ1137=4,AJ1137=5,AJ1137=6),VLOOKUP(AH1137,INDEX((係数_バス貨物_ガソリン,係数_バス貨物_CNG,係数_バス貨物_軽油,係数_バス貨物_メタノール,係数_バス貨物_LPG),MATCH(AL1137,【参考】排出ガスレベル!$AI$4:$AI$671,1),1,AR1137):INDEX((係数_バス貨物_ガソリン,係数_バス貨物_CNG,係数_バス貨物_軽油,係数_バス貨物_メタノール,係数_バス貨物_LPG),MATCH(AL1137+1,【参考】排出ガスレベル!$AI$4:$AI$671,1)-1,5,AR1137),2,FALSE),IF(OR(AJ1137=1,AJ1137=2),VLOOKUP(AH1137,INDEX((係数_乗用_ガソリン,係数_乗用_CNG,係数_乗用_軽油,係数_乗用_メタノール,係数_乗用_LPG),1,1,AR1137):INDEX((係数_乗用_ガソリン,係数_乗用_CNG,係数_乗用_軽油,係数_乗用_メタノール,係数_乗用_LPG),125,5,AR1137),2,FALSE))))))</f>
        <v/>
      </c>
      <c r="AO1137" s="376" t="str">
        <f>IF(T1137="","",IF(OR(AH1137="",AH1137="-"),"－",IF(OR(AM1137=8,AM1137=9),"",IF(OR(AJ1137=3,AJ1137=4,AJ1137=5,AJ1137=6),VLOOKUP(AH1137,INDEX((係数_バス貨物_ガソリン,係数_バス貨物_CNG,係数_バス貨物_軽油,係数_バス貨物_メタノール,係数_バス貨物_LPG),MATCH(AL1137,【参考】排出ガスレベル!$AI$4:$AI$671,1),1,AR1137):INDEX((係数_バス貨物_ガソリン,係数_バス貨物_CNG,係数_バス貨物_軽油,係数_バス貨物_メタノール,係数_バス貨物_LPG),MATCH(AL1137+1,【参考】排出ガスレベル!$AI$4:$AI$671,1)-1,5,AR1137),3,FALSE),IF(OR(AJ1137=1,AJ1137=2),VLOOKUP(AH1137,INDEX((係数_乗用_ガソリン,係数_乗用_CNG,係数_乗用_軽油,係数_乗用_メタノール,係数_乗用_LPG),1,1,AR1137):INDEX((係数_乗用_ガソリン,係数_乗用_CNG,係数_乗用_軽油,係数_乗用_メタノール,係数_乗用_LPG),125,5,AR1137),3,FALSE))))))</f>
        <v/>
      </c>
      <c r="AP1137" s="375" t="str">
        <f t="shared" si="306"/>
        <v/>
      </c>
      <c r="AQ1137" s="444" t="str">
        <f t="shared" si="307"/>
        <v/>
      </c>
      <c r="AR1137" s="375" t="str">
        <f t="shared" si="308"/>
        <v/>
      </c>
      <c r="AS1137" s="377" t="str">
        <f t="shared" si="309"/>
        <v/>
      </c>
      <c r="AT1137" s="378" t="str">
        <f t="shared" si="310"/>
        <v/>
      </c>
      <c r="AX1137" s="625" t="b">
        <f t="shared" si="311"/>
        <v>0</v>
      </c>
      <c r="AY1137" s="7" t="str">
        <f t="shared" si="312"/>
        <v>FALSEFALSEFALSE</v>
      </c>
      <c r="AZ1137" s="626">
        <f t="shared" si="314"/>
        <v>0</v>
      </c>
      <c r="BA1137" s="627" t="str">
        <f t="shared" si="313"/>
        <v/>
      </c>
      <c r="BB1137" s="627">
        <f t="shared" si="315"/>
        <v>0</v>
      </c>
    </row>
    <row r="1138" spans="1:54">
      <c r="A1138" s="381">
        <v>1081</v>
      </c>
      <c r="B1138" s="117"/>
      <c r="C1138" s="288"/>
      <c r="D1138" s="289"/>
      <c r="E1138" s="289"/>
      <c r="F1138" s="290"/>
      <c r="G1138" s="292"/>
      <c r="H1138" s="116"/>
      <c r="I1138" s="292"/>
      <c r="J1138" s="116"/>
      <c r="K1138" s="370"/>
      <c r="L1138" s="370"/>
      <c r="M1138" s="370"/>
      <c r="N1138" s="371"/>
      <c r="O1138" s="371"/>
      <c r="P1138" s="371"/>
      <c r="Q1138" s="371"/>
      <c r="R1138" s="371"/>
      <c r="S1138" s="371"/>
      <c r="T1138" s="443"/>
      <c r="U1138" s="539"/>
      <c r="V1138" s="117"/>
      <c r="W1138" s="118"/>
      <c r="X1138" s="119"/>
      <c r="Y1138" s="120"/>
      <c r="Z1138" s="122"/>
      <c r="AA1138" s="121"/>
      <c r="AB1138" s="443"/>
      <c r="AC1138" s="734"/>
      <c r="AD1138" s="372"/>
      <c r="AE1138" s="485"/>
      <c r="AF1138" s="373" t="str">
        <f t="shared" si="298"/>
        <v/>
      </c>
      <c r="AG1138" s="373" t="str">
        <f t="shared" si="299"/>
        <v/>
      </c>
      <c r="AH1138" s="374" t="str">
        <f t="shared" si="300"/>
        <v/>
      </c>
      <c r="AI1138" s="375" t="str">
        <f t="shared" si="301"/>
        <v/>
      </c>
      <c r="AJ1138" s="375" t="str">
        <f t="shared" si="302"/>
        <v/>
      </c>
      <c r="AK1138" s="375" t="str">
        <f t="shared" si="303"/>
        <v/>
      </c>
      <c r="AL1138" s="375" t="str">
        <f t="shared" si="304"/>
        <v/>
      </c>
      <c r="AM1138" s="375" t="str">
        <f t="shared" si="305"/>
        <v/>
      </c>
      <c r="AN1138" s="376" t="str">
        <f>IF(AF1138="","",IF(OR(AH1138="",AH1138="-"),"－",IF(OR(AM1138=8,AM1138=9),"",IF(OR(AJ1138=3,AJ1138=4,AJ1138=5,AJ1138=6),VLOOKUP(AH1138,INDEX((係数_バス貨物_ガソリン,係数_バス貨物_CNG,係数_バス貨物_軽油,係数_バス貨物_メタノール,係数_バス貨物_LPG),MATCH(AL1138,【参考】排出ガスレベル!$AI$4:$AI$671,1),1,AR1138):INDEX((係数_バス貨物_ガソリン,係数_バス貨物_CNG,係数_バス貨物_軽油,係数_バス貨物_メタノール,係数_バス貨物_LPG),MATCH(AL1138+1,【参考】排出ガスレベル!$AI$4:$AI$671,1)-1,5,AR1138),2,FALSE),IF(OR(AJ1138=1,AJ1138=2),VLOOKUP(AH1138,INDEX((係数_乗用_ガソリン,係数_乗用_CNG,係数_乗用_軽油,係数_乗用_メタノール,係数_乗用_LPG),1,1,AR1138):INDEX((係数_乗用_ガソリン,係数_乗用_CNG,係数_乗用_軽油,係数_乗用_メタノール,係数_乗用_LPG),125,5,AR1138),2,FALSE))))))</f>
        <v/>
      </c>
      <c r="AO1138" s="376" t="str">
        <f>IF(T1138="","",IF(OR(AH1138="",AH1138="-"),"－",IF(OR(AM1138=8,AM1138=9),"",IF(OR(AJ1138=3,AJ1138=4,AJ1138=5,AJ1138=6),VLOOKUP(AH1138,INDEX((係数_バス貨物_ガソリン,係数_バス貨物_CNG,係数_バス貨物_軽油,係数_バス貨物_メタノール,係数_バス貨物_LPG),MATCH(AL1138,【参考】排出ガスレベル!$AI$4:$AI$671,1),1,AR1138):INDEX((係数_バス貨物_ガソリン,係数_バス貨物_CNG,係数_バス貨物_軽油,係数_バス貨物_メタノール,係数_バス貨物_LPG),MATCH(AL1138+1,【参考】排出ガスレベル!$AI$4:$AI$671,1)-1,5,AR1138),3,FALSE),IF(OR(AJ1138=1,AJ1138=2),VLOOKUP(AH1138,INDEX((係数_乗用_ガソリン,係数_乗用_CNG,係数_乗用_軽油,係数_乗用_メタノール,係数_乗用_LPG),1,1,AR1138):INDEX((係数_乗用_ガソリン,係数_乗用_CNG,係数_乗用_軽油,係数_乗用_メタノール,係数_乗用_LPG),125,5,AR1138),3,FALSE))))))</f>
        <v/>
      </c>
      <c r="AP1138" s="375" t="str">
        <f t="shared" si="306"/>
        <v/>
      </c>
      <c r="AQ1138" s="444" t="str">
        <f t="shared" si="307"/>
        <v/>
      </c>
      <c r="AR1138" s="375" t="str">
        <f t="shared" si="308"/>
        <v/>
      </c>
      <c r="AS1138" s="377" t="str">
        <f t="shared" si="309"/>
        <v/>
      </c>
      <c r="AT1138" s="378" t="str">
        <f t="shared" si="310"/>
        <v/>
      </c>
      <c r="AX1138" s="625" t="b">
        <f t="shared" si="311"/>
        <v>0</v>
      </c>
      <c r="AY1138" s="7" t="str">
        <f t="shared" si="312"/>
        <v>FALSEFALSEFALSE</v>
      </c>
      <c r="AZ1138" s="626">
        <f t="shared" si="314"/>
        <v>0</v>
      </c>
      <c r="BA1138" s="627" t="str">
        <f t="shared" si="313"/>
        <v/>
      </c>
      <c r="BB1138" s="627">
        <f t="shared" si="315"/>
        <v>0</v>
      </c>
    </row>
    <row r="1139" spans="1:54">
      <c r="A1139" s="381">
        <v>1082</v>
      </c>
      <c r="B1139" s="117"/>
      <c r="C1139" s="288"/>
      <c r="D1139" s="289"/>
      <c r="E1139" s="289"/>
      <c r="F1139" s="290"/>
      <c r="G1139" s="292"/>
      <c r="H1139" s="116"/>
      <c r="I1139" s="292"/>
      <c r="J1139" s="116"/>
      <c r="K1139" s="370"/>
      <c r="L1139" s="370"/>
      <c r="M1139" s="370"/>
      <c r="N1139" s="371"/>
      <c r="O1139" s="371"/>
      <c r="P1139" s="371"/>
      <c r="Q1139" s="371"/>
      <c r="R1139" s="371"/>
      <c r="S1139" s="371"/>
      <c r="T1139" s="443"/>
      <c r="U1139" s="539"/>
      <c r="V1139" s="117"/>
      <c r="W1139" s="118"/>
      <c r="X1139" s="119"/>
      <c r="Y1139" s="120"/>
      <c r="Z1139" s="122"/>
      <c r="AA1139" s="121"/>
      <c r="AB1139" s="443"/>
      <c r="AC1139" s="734"/>
      <c r="AD1139" s="372"/>
      <c r="AE1139" s="485"/>
      <c r="AF1139" s="373" t="str">
        <f t="shared" si="298"/>
        <v/>
      </c>
      <c r="AG1139" s="373" t="str">
        <f t="shared" si="299"/>
        <v/>
      </c>
      <c r="AH1139" s="374" t="str">
        <f t="shared" si="300"/>
        <v/>
      </c>
      <c r="AI1139" s="375" t="str">
        <f t="shared" si="301"/>
        <v/>
      </c>
      <c r="AJ1139" s="375" t="str">
        <f t="shared" si="302"/>
        <v/>
      </c>
      <c r="AK1139" s="375" t="str">
        <f t="shared" si="303"/>
        <v/>
      </c>
      <c r="AL1139" s="375" t="str">
        <f t="shared" si="304"/>
        <v/>
      </c>
      <c r="AM1139" s="375" t="str">
        <f t="shared" si="305"/>
        <v/>
      </c>
      <c r="AN1139" s="376" t="str">
        <f>IF(AF1139="","",IF(OR(AH1139="",AH1139="-"),"－",IF(OR(AM1139=8,AM1139=9),"",IF(OR(AJ1139=3,AJ1139=4,AJ1139=5,AJ1139=6),VLOOKUP(AH1139,INDEX((係数_バス貨物_ガソリン,係数_バス貨物_CNG,係数_バス貨物_軽油,係数_バス貨物_メタノール,係数_バス貨物_LPG),MATCH(AL1139,【参考】排出ガスレベル!$AI$4:$AI$671,1),1,AR1139):INDEX((係数_バス貨物_ガソリン,係数_バス貨物_CNG,係数_バス貨物_軽油,係数_バス貨物_メタノール,係数_バス貨物_LPG),MATCH(AL1139+1,【参考】排出ガスレベル!$AI$4:$AI$671,1)-1,5,AR1139),2,FALSE),IF(OR(AJ1139=1,AJ1139=2),VLOOKUP(AH1139,INDEX((係数_乗用_ガソリン,係数_乗用_CNG,係数_乗用_軽油,係数_乗用_メタノール,係数_乗用_LPG),1,1,AR1139):INDEX((係数_乗用_ガソリン,係数_乗用_CNG,係数_乗用_軽油,係数_乗用_メタノール,係数_乗用_LPG),125,5,AR1139),2,FALSE))))))</f>
        <v/>
      </c>
      <c r="AO1139" s="376" t="str">
        <f>IF(T1139="","",IF(OR(AH1139="",AH1139="-"),"－",IF(OR(AM1139=8,AM1139=9),"",IF(OR(AJ1139=3,AJ1139=4,AJ1139=5,AJ1139=6),VLOOKUP(AH1139,INDEX((係数_バス貨物_ガソリン,係数_バス貨物_CNG,係数_バス貨物_軽油,係数_バス貨物_メタノール,係数_バス貨物_LPG),MATCH(AL1139,【参考】排出ガスレベル!$AI$4:$AI$671,1),1,AR1139):INDEX((係数_バス貨物_ガソリン,係数_バス貨物_CNG,係数_バス貨物_軽油,係数_バス貨物_メタノール,係数_バス貨物_LPG),MATCH(AL1139+1,【参考】排出ガスレベル!$AI$4:$AI$671,1)-1,5,AR1139),3,FALSE),IF(OR(AJ1139=1,AJ1139=2),VLOOKUP(AH1139,INDEX((係数_乗用_ガソリン,係数_乗用_CNG,係数_乗用_軽油,係数_乗用_メタノール,係数_乗用_LPG),1,1,AR1139):INDEX((係数_乗用_ガソリン,係数_乗用_CNG,係数_乗用_軽油,係数_乗用_メタノール,係数_乗用_LPG),125,5,AR1139),3,FALSE))))))</f>
        <v/>
      </c>
      <c r="AP1139" s="375" t="str">
        <f t="shared" si="306"/>
        <v/>
      </c>
      <c r="AQ1139" s="444" t="str">
        <f t="shared" si="307"/>
        <v/>
      </c>
      <c r="AR1139" s="375" t="str">
        <f t="shared" si="308"/>
        <v/>
      </c>
      <c r="AS1139" s="377" t="str">
        <f t="shared" si="309"/>
        <v/>
      </c>
      <c r="AT1139" s="378" t="str">
        <f t="shared" si="310"/>
        <v/>
      </c>
      <c r="AX1139" s="625" t="b">
        <f t="shared" si="311"/>
        <v>0</v>
      </c>
      <c r="AY1139" s="7" t="str">
        <f t="shared" si="312"/>
        <v>FALSEFALSEFALSE</v>
      </c>
      <c r="AZ1139" s="626">
        <f t="shared" si="314"/>
        <v>0</v>
      </c>
      <c r="BA1139" s="627" t="str">
        <f t="shared" si="313"/>
        <v/>
      </c>
      <c r="BB1139" s="627">
        <f t="shared" si="315"/>
        <v>0</v>
      </c>
    </row>
    <row r="1140" spans="1:54">
      <c r="A1140" s="381">
        <v>1083</v>
      </c>
      <c r="B1140" s="117"/>
      <c r="C1140" s="288"/>
      <c r="D1140" s="289"/>
      <c r="E1140" s="289"/>
      <c r="F1140" s="290"/>
      <c r="G1140" s="292"/>
      <c r="H1140" s="116"/>
      <c r="I1140" s="292"/>
      <c r="J1140" s="116"/>
      <c r="K1140" s="370"/>
      <c r="L1140" s="370"/>
      <c r="M1140" s="370"/>
      <c r="N1140" s="371"/>
      <c r="O1140" s="371"/>
      <c r="P1140" s="371"/>
      <c r="Q1140" s="371"/>
      <c r="R1140" s="371"/>
      <c r="S1140" s="371"/>
      <c r="T1140" s="443"/>
      <c r="U1140" s="539"/>
      <c r="V1140" s="117"/>
      <c r="W1140" s="118"/>
      <c r="X1140" s="119"/>
      <c r="Y1140" s="120"/>
      <c r="Z1140" s="122"/>
      <c r="AA1140" s="121"/>
      <c r="AB1140" s="443"/>
      <c r="AC1140" s="734"/>
      <c r="AD1140" s="372"/>
      <c r="AE1140" s="485"/>
      <c r="AF1140" s="373" t="str">
        <f t="shared" si="298"/>
        <v/>
      </c>
      <c r="AG1140" s="373" t="str">
        <f t="shared" si="299"/>
        <v/>
      </c>
      <c r="AH1140" s="374" t="str">
        <f t="shared" si="300"/>
        <v/>
      </c>
      <c r="AI1140" s="375" t="str">
        <f t="shared" si="301"/>
        <v/>
      </c>
      <c r="AJ1140" s="375" t="str">
        <f t="shared" si="302"/>
        <v/>
      </c>
      <c r="AK1140" s="375" t="str">
        <f t="shared" si="303"/>
        <v/>
      </c>
      <c r="AL1140" s="375" t="str">
        <f t="shared" si="304"/>
        <v/>
      </c>
      <c r="AM1140" s="375" t="str">
        <f t="shared" si="305"/>
        <v/>
      </c>
      <c r="AN1140" s="376" t="str">
        <f>IF(AF1140="","",IF(OR(AH1140="",AH1140="-"),"－",IF(OR(AM1140=8,AM1140=9),"",IF(OR(AJ1140=3,AJ1140=4,AJ1140=5,AJ1140=6),VLOOKUP(AH1140,INDEX((係数_バス貨物_ガソリン,係数_バス貨物_CNG,係数_バス貨物_軽油,係数_バス貨物_メタノール,係数_バス貨物_LPG),MATCH(AL1140,【参考】排出ガスレベル!$AI$4:$AI$671,1),1,AR1140):INDEX((係数_バス貨物_ガソリン,係数_バス貨物_CNG,係数_バス貨物_軽油,係数_バス貨物_メタノール,係数_バス貨物_LPG),MATCH(AL1140+1,【参考】排出ガスレベル!$AI$4:$AI$671,1)-1,5,AR1140),2,FALSE),IF(OR(AJ1140=1,AJ1140=2),VLOOKUP(AH1140,INDEX((係数_乗用_ガソリン,係数_乗用_CNG,係数_乗用_軽油,係数_乗用_メタノール,係数_乗用_LPG),1,1,AR1140):INDEX((係数_乗用_ガソリン,係数_乗用_CNG,係数_乗用_軽油,係数_乗用_メタノール,係数_乗用_LPG),125,5,AR1140),2,FALSE))))))</f>
        <v/>
      </c>
      <c r="AO1140" s="376" t="str">
        <f>IF(T1140="","",IF(OR(AH1140="",AH1140="-"),"－",IF(OR(AM1140=8,AM1140=9),"",IF(OR(AJ1140=3,AJ1140=4,AJ1140=5,AJ1140=6),VLOOKUP(AH1140,INDEX((係数_バス貨物_ガソリン,係数_バス貨物_CNG,係数_バス貨物_軽油,係数_バス貨物_メタノール,係数_バス貨物_LPG),MATCH(AL1140,【参考】排出ガスレベル!$AI$4:$AI$671,1),1,AR1140):INDEX((係数_バス貨物_ガソリン,係数_バス貨物_CNG,係数_バス貨物_軽油,係数_バス貨物_メタノール,係数_バス貨物_LPG),MATCH(AL1140+1,【参考】排出ガスレベル!$AI$4:$AI$671,1)-1,5,AR1140),3,FALSE),IF(OR(AJ1140=1,AJ1140=2),VLOOKUP(AH1140,INDEX((係数_乗用_ガソリン,係数_乗用_CNG,係数_乗用_軽油,係数_乗用_メタノール,係数_乗用_LPG),1,1,AR1140):INDEX((係数_乗用_ガソリン,係数_乗用_CNG,係数_乗用_軽油,係数_乗用_メタノール,係数_乗用_LPG),125,5,AR1140),3,FALSE))))))</f>
        <v/>
      </c>
      <c r="AP1140" s="375" t="str">
        <f t="shared" si="306"/>
        <v/>
      </c>
      <c r="AQ1140" s="444" t="str">
        <f t="shared" si="307"/>
        <v/>
      </c>
      <c r="AR1140" s="375" t="str">
        <f t="shared" si="308"/>
        <v/>
      </c>
      <c r="AS1140" s="377" t="str">
        <f t="shared" si="309"/>
        <v/>
      </c>
      <c r="AT1140" s="378" t="str">
        <f t="shared" si="310"/>
        <v/>
      </c>
      <c r="AX1140" s="625" t="b">
        <f t="shared" si="311"/>
        <v>0</v>
      </c>
      <c r="AY1140" s="7" t="str">
        <f t="shared" si="312"/>
        <v>FALSEFALSEFALSE</v>
      </c>
      <c r="AZ1140" s="626">
        <f t="shared" si="314"/>
        <v>0</v>
      </c>
      <c r="BA1140" s="627" t="str">
        <f t="shared" si="313"/>
        <v/>
      </c>
      <c r="BB1140" s="627">
        <f t="shared" si="315"/>
        <v>0</v>
      </c>
    </row>
    <row r="1141" spans="1:54">
      <c r="A1141" s="381">
        <v>1084</v>
      </c>
      <c r="B1141" s="117"/>
      <c r="C1141" s="288"/>
      <c r="D1141" s="289"/>
      <c r="E1141" s="289"/>
      <c r="F1141" s="290"/>
      <c r="G1141" s="292"/>
      <c r="H1141" s="116"/>
      <c r="I1141" s="292"/>
      <c r="J1141" s="116"/>
      <c r="K1141" s="370"/>
      <c r="L1141" s="370"/>
      <c r="M1141" s="370"/>
      <c r="N1141" s="371"/>
      <c r="O1141" s="371"/>
      <c r="P1141" s="371"/>
      <c r="Q1141" s="371"/>
      <c r="R1141" s="371"/>
      <c r="S1141" s="371"/>
      <c r="T1141" s="443"/>
      <c r="U1141" s="539"/>
      <c r="V1141" s="117"/>
      <c r="W1141" s="118"/>
      <c r="X1141" s="119"/>
      <c r="Y1141" s="120"/>
      <c r="Z1141" s="122"/>
      <c r="AA1141" s="121"/>
      <c r="AB1141" s="443"/>
      <c r="AC1141" s="734"/>
      <c r="AD1141" s="372"/>
      <c r="AE1141" s="485"/>
      <c r="AF1141" s="373" t="str">
        <f t="shared" si="298"/>
        <v/>
      </c>
      <c r="AG1141" s="373" t="str">
        <f t="shared" si="299"/>
        <v/>
      </c>
      <c r="AH1141" s="374" t="str">
        <f t="shared" si="300"/>
        <v/>
      </c>
      <c r="AI1141" s="375" t="str">
        <f t="shared" si="301"/>
        <v/>
      </c>
      <c r="AJ1141" s="375" t="str">
        <f t="shared" si="302"/>
        <v/>
      </c>
      <c r="AK1141" s="375" t="str">
        <f t="shared" si="303"/>
        <v/>
      </c>
      <c r="AL1141" s="375" t="str">
        <f t="shared" si="304"/>
        <v/>
      </c>
      <c r="AM1141" s="375" t="str">
        <f t="shared" si="305"/>
        <v/>
      </c>
      <c r="AN1141" s="376" t="str">
        <f>IF(AF1141="","",IF(OR(AH1141="",AH1141="-"),"－",IF(OR(AM1141=8,AM1141=9),"",IF(OR(AJ1141=3,AJ1141=4,AJ1141=5,AJ1141=6),VLOOKUP(AH1141,INDEX((係数_バス貨物_ガソリン,係数_バス貨物_CNG,係数_バス貨物_軽油,係数_バス貨物_メタノール,係数_バス貨物_LPG),MATCH(AL1141,【参考】排出ガスレベル!$AI$4:$AI$671,1),1,AR1141):INDEX((係数_バス貨物_ガソリン,係数_バス貨物_CNG,係数_バス貨物_軽油,係数_バス貨物_メタノール,係数_バス貨物_LPG),MATCH(AL1141+1,【参考】排出ガスレベル!$AI$4:$AI$671,1)-1,5,AR1141),2,FALSE),IF(OR(AJ1141=1,AJ1141=2),VLOOKUP(AH1141,INDEX((係数_乗用_ガソリン,係数_乗用_CNG,係数_乗用_軽油,係数_乗用_メタノール,係数_乗用_LPG),1,1,AR1141):INDEX((係数_乗用_ガソリン,係数_乗用_CNG,係数_乗用_軽油,係数_乗用_メタノール,係数_乗用_LPG),125,5,AR1141),2,FALSE))))))</f>
        <v/>
      </c>
      <c r="AO1141" s="376" t="str">
        <f>IF(T1141="","",IF(OR(AH1141="",AH1141="-"),"－",IF(OR(AM1141=8,AM1141=9),"",IF(OR(AJ1141=3,AJ1141=4,AJ1141=5,AJ1141=6),VLOOKUP(AH1141,INDEX((係数_バス貨物_ガソリン,係数_バス貨物_CNG,係数_バス貨物_軽油,係数_バス貨物_メタノール,係数_バス貨物_LPG),MATCH(AL1141,【参考】排出ガスレベル!$AI$4:$AI$671,1),1,AR1141):INDEX((係数_バス貨物_ガソリン,係数_バス貨物_CNG,係数_バス貨物_軽油,係数_バス貨物_メタノール,係数_バス貨物_LPG),MATCH(AL1141+1,【参考】排出ガスレベル!$AI$4:$AI$671,1)-1,5,AR1141),3,FALSE),IF(OR(AJ1141=1,AJ1141=2),VLOOKUP(AH1141,INDEX((係数_乗用_ガソリン,係数_乗用_CNG,係数_乗用_軽油,係数_乗用_メタノール,係数_乗用_LPG),1,1,AR1141):INDEX((係数_乗用_ガソリン,係数_乗用_CNG,係数_乗用_軽油,係数_乗用_メタノール,係数_乗用_LPG),125,5,AR1141),3,FALSE))))))</f>
        <v/>
      </c>
      <c r="AP1141" s="375" t="str">
        <f t="shared" si="306"/>
        <v/>
      </c>
      <c r="AQ1141" s="444" t="str">
        <f t="shared" si="307"/>
        <v/>
      </c>
      <c r="AR1141" s="375" t="str">
        <f t="shared" si="308"/>
        <v/>
      </c>
      <c r="AS1141" s="377" t="str">
        <f t="shared" si="309"/>
        <v/>
      </c>
      <c r="AT1141" s="378" t="str">
        <f t="shared" si="310"/>
        <v/>
      </c>
      <c r="AX1141" s="625" t="b">
        <f t="shared" si="311"/>
        <v>0</v>
      </c>
      <c r="AY1141" s="7" t="str">
        <f t="shared" si="312"/>
        <v>FALSEFALSEFALSE</v>
      </c>
      <c r="AZ1141" s="626">
        <f t="shared" si="314"/>
        <v>0</v>
      </c>
      <c r="BA1141" s="627" t="str">
        <f t="shared" si="313"/>
        <v/>
      </c>
      <c r="BB1141" s="627">
        <f t="shared" si="315"/>
        <v>0</v>
      </c>
    </row>
    <row r="1142" spans="1:54">
      <c r="A1142" s="381">
        <v>1085</v>
      </c>
      <c r="B1142" s="117"/>
      <c r="C1142" s="288"/>
      <c r="D1142" s="289"/>
      <c r="E1142" s="289"/>
      <c r="F1142" s="290"/>
      <c r="G1142" s="292"/>
      <c r="H1142" s="116"/>
      <c r="I1142" s="292"/>
      <c r="J1142" s="116"/>
      <c r="K1142" s="370"/>
      <c r="L1142" s="370"/>
      <c r="M1142" s="370"/>
      <c r="N1142" s="371"/>
      <c r="O1142" s="371"/>
      <c r="P1142" s="371"/>
      <c r="Q1142" s="371"/>
      <c r="R1142" s="371"/>
      <c r="S1142" s="371"/>
      <c r="T1142" s="443"/>
      <c r="U1142" s="539"/>
      <c r="V1142" s="117"/>
      <c r="W1142" s="118"/>
      <c r="X1142" s="119"/>
      <c r="Y1142" s="120"/>
      <c r="Z1142" s="122"/>
      <c r="AA1142" s="121"/>
      <c r="AB1142" s="443"/>
      <c r="AC1142" s="734"/>
      <c r="AD1142" s="372"/>
      <c r="AE1142" s="485"/>
      <c r="AF1142" s="373" t="str">
        <f t="shared" si="298"/>
        <v/>
      </c>
      <c r="AG1142" s="373" t="str">
        <f t="shared" si="299"/>
        <v/>
      </c>
      <c r="AH1142" s="374" t="str">
        <f t="shared" si="300"/>
        <v/>
      </c>
      <c r="AI1142" s="375" t="str">
        <f t="shared" si="301"/>
        <v/>
      </c>
      <c r="AJ1142" s="375" t="str">
        <f t="shared" si="302"/>
        <v/>
      </c>
      <c r="AK1142" s="375" t="str">
        <f t="shared" si="303"/>
        <v/>
      </c>
      <c r="AL1142" s="375" t="str">
        <f t="shared" si="304"/>
        <v/>
      </c>
      <c r="AM1142" s="375" t="str">
        <f t="shared" si="305"/>
        <v/>
      </c>
      <c r="AN1142" s="376" t="str">
        <f>IF(AF1142="","",IF(OR(AH1142="",AH1142="-"),"－",IF(OR(AM1142=8,AM1142=9),"",IF(OR(AJ1142=3,AJ1142=4,AJ1142=5,AJ1142=6),VLOOKUP(AH1142,INDEX((係数_バス貨物_ガソリン,係数_バス貨物_CNG,係数_バス貨物_軽油,係数_バス貨物_メタノール,係数_バス貨物_LPG),MATCH(AL1142,【参考】排出ガスレベル!$AI$4:$AI$671,1),1,AR1142):INDEX((係数_バス貨物_ガソリン,係数_バス貨物_CNG,係数_バス貨物_軽油,係数_バス貨物_メタノール,係数_バス貨物_LPG),MATCH(AL1142+1,【参考】排出ガスレベル!$AI$4:$AI$671,1)-1,5,AR1142),2,FALSE),IF(OR(AJ1142=1,AJ1142=2),VLOOKUP(AH1142,INDEX((係数_乗用_ガソリン,係数_乗用_CNG,係数_乗用_軽油,係数_乗用_メタノール,係数_乗用_LPG),1,1,AR1142):INDEX((係数_乗用_ガソリン,係数_乗用_CNG,係数_乗用_軽油,係数_乗用_メタノール,係数_乗用_LPG),125,5,AR1142),2,FALSE))))))</f>
        <v/>
      </c>
      <c r="AO1142" s="376" t="str">
        <f>IF(T1142="","",IF(OR(AH1142="",AH1142="-"),"－",IF(OR(AM1142=8,AM1142=9),"",IF(OR(AJ1142=3,AJ1142=4,AJ1142=5,AJ1142=6),VLOOKUP(AH1142,INDEX((係数_バス貨物_ガソリン,係数_バス貨物_CNG,係数_バス貨物_軽油,係数_バス貨物_メタノール,係数_バス貨物_LPG),MATCH(AL1142,【参考】排出ガスレベル!$AI$4:$AI$671,1),1,AR1142):INDEX((係数_バス貨物_ガソリン,係数_バス貨物_CNG,係数_バス貨物_軽油,係数_バス貨物_メタノール,係数_バス貨物_LPG),MATCH(AL1142+1,【参考】排出ガスレベル!$AI$4:$AI$671,1)-1,5,AR1142),3,FALSE),IF(OR(AJ1142=1,AJ1142=2),VLOOKUP(AH1142,INDEX((係数_乗用_ガソリン,係数_乗用_CNG,係数_乗用_軽油,係数_乗用_メタノール,係数_乗用_LPG),1,1,AR1142):INDEX((係数_乗用_ガソリン,係数_乗用_CNG,係数_乗用_軽油,係数_乗用_メタノール,係数_乗用_LPG),125,5,AR1142),3,FALSE))))))</f>
        <v/>
      </c>
      <c r="AP1142" s="375" t="str">
        <f t="shared" si="306"/>
        <v/>
      </c>
      <c r="AQ1142" s="444" t="str">
        <f t="shared" si="307"/>
        <v/>
      </c>
      <c r="AR1142" s="375" t="str">
        <f t="shared" si="308"/>
        <v/>
      </c>
      <c r="AS1142" s="377" t="str">
        <f t="shared" si="309"/>
        <v/>
      </c>
      <c r="AT1142" s="378" t="str">
        <f t="shared" si="310"/>
        <v/>
      </c>
      <c r="AX1142" s="625" t="b">
        <f t="shared" si="311"/>
        <v>0</v>
      </c>
      <c r="AY1142" s="7" t="str">
        <f t="shared" si="312"/>
        <v>FALSEFALSEFALSE</v>
      </c>
      <c r="AZ1142" s="626">
        <f t="shared" si="314"/>
        <v>0</v>
      </c>
      <c r="BA1142" s="627" t="str">
        <f t="shared" si="313"/>
        <v/>
      </c>
      <c r="BB1142" s="627">
        <f t="shared" si="315"/>
        <v>0</v>
      </c>
    </row>
    <row r="1143" spans="1:54">
      <c r="A1143" s="381">
        <v>1086</v>
      </c>
      <c r="B1143" s="117"/>
      <c r="C1143" s="288"/>
      <c r="D1143" s="289"/>
      <c r="E1143" s="289"/>
      <c r="F1143" s="290"/>
      <c r="G1143" s="292"/>
      <c r="H1143" s="116"/>
      <c r="I1143" s="292"/>
      <c r="J1143" s="116"/>
      <c r="K1143" s="370"/>
      <c r="L1143" s="370"/>
      <c r="M1143" s="370"/>
      <c r="N1143" s="371"/>
      <c r="O1143" s="371"/>
      <c r="P1143" s="371"/>
      <c r="Q1143" s="371"/>
      <c r="R1143" s="371"/>
      <c r="S1143" s="371"/>
      <c r="T1143" s="443"/>
      <c r="U1143" s="539"/>
      <c r="V1143" s="117"/>
      <c r="W1143" s="118"/>
      <c r="X1143" s="119"/>
      <c r="Y1143" s="120"/>
      <c r="Z1143" s="122"/>
      <c r="AA1143" s="121"/>
      <c r="AB1143" s="443"/>
      <c r="AC1143" s="734"/>
      <c r="AD1143" s="372"/>
      <c r="AE1143" s="485"/>
      <c r="AF1143" s="373" t="str">
        <f t="shared" si="298"/>
        <v/>
      </c>
      <c r="AG1143" s="373" t="str">
        <f t="shared" si="299"/>
        <v/>
      </c>
      <c r="AH1143" s="374" t="str">
        <f t="shared" si="300"/>
        <v/>
      </c>
      <c r="AI1143" s="375" t="str">
        <f t="shared" si="301"/>
        <v/>
      </c>
      <c r="AJ1143" s="375" t="str">
        <f t="shared" si="302"/>
        <v/>
      </c>
      <c r="AK1143" s="375" t="str">
        <f t="shared" si="303"/>
        <v/>
      </c>
      <c r="AL1143" s="375" t="str">
        <f t="shared" si="304"/>
        <v/>
      </c>
      <c r="AM1143" s="375" t="str">
        <f t="shared" si="305"/>
        <v/>
      </c>
      <c r="AN1143" s="376" t="str">
        <f>IF(AF1143="","",IF(OR(AH1143="",AH1143="-"),"－",IF(OR(AM1143=8,AM1143=9),"",IF(OR(AJ1143=3,AJ1143=4,AJ1143=5,AJ1143=6),VLOOKUP(AH1143,INDEX((係数_バス貨物_ガソリン,係数_バス貨物_CNG,係数_バス貨物_軽油,係数_バス貨物_メタノール,係数_バス貨物_LPG),MATCH(AL1143,【参考】排出ガスレベル!$AI$4:$AI$671,1),1,AR1143):INDEX((係数_バス貨物_ガソリン,係数_バス貨物_CNG,係数_バス貨物_軽油,係数_バス貨物_メタノール,係数_バス貨物_LPG),MATCH(AL1143+1,【参考】排出ガスレベル!$AI$4:$AI$671,1)-1,5,AR1143),2,FALSE),IF(OR(AJ1143=1,AJ1143=2),VLOOKUP(AH1143,INDEX((係数_乗用_ガソリン,係数_乗用_CNG,係数_乗用_軽油,係数_乗用_メタノール,係数_乗用_LPG),1,1,AR1143):INDEX((係数_乗用_ガソリン,係数_乗用_CNG,係数_乗用_軽油,係数_乗用_メタノール,係数_乗用_LPG),125,5,AR1143),2,FALSE))))))</f>
        <v/>
      </c>
      <c r="AO1143" s="376" t="str">
        <f>IF(T1143="","",IF(OR(AH1143="",AH1143="-"),"－",IF(OR(AM1143=8,AM1143=9),"",IF(OR(AJ1143=3,AJ1143=4,AJ1143=5,AJ1143=6),VLOOKUP(AH1143,INDEX((係数_バス貨物_ガソリン,係数_バス貨物_CNG,係数_バス貨物_軽油,係数_バス貨物_メタノール,係数_バス貨物_LPG),MATCH(AL1143,【参考】排出ガスレベル!$AI$4:$AI$671,1),1,AR1143):INDEX((係数_バス貨物_ガソリン,係数_バス貨物_CNG,係数_バス貨物_軽油,係数_バス貨物_メタノール,係数_バス貨物_LPG),MATCH(AL1143+1,【参考】排出ガスレベル!$AI$4:$AI$671,1)-1,5,AR1143),3,FALSE),IF(OR(AJ1143=1,AJ1143=2),VLOOKUP(AH1143,INDEX((係数_乗用_ガソリン,係数_乗用_CNG,係数_乗用_軽油,係数_乗用_メタノール,係数_乗用_LPG),1,1,AR1143):INDEX((係数_乗用_ガソリン,係数_乗用_CNG,係数_乗用_軽油,係数_乗用_メタノール,係数_乗用_LPG),125,5,AR1143),3,FALSE))))))</f>
        <v/>
      </c>
      <c r="AP1143" s="375" t="str">
        <f t="shared" si="306"/>
        <v/>
      </c>
      <c r="AQ1143" s="444" t="str">
        <f t="shared" si="307"/>
        <v/>
      </c>
      <c r="AR1143" s="375" t="str">
        <f t="shared" si="308"/>
        <v/>
      </c>
      <c r="AS1143" s="377" t="str">
        <f t="shared" si="309"/>
        <v/>
      </c>
      <c r="AT1143" s="378" t="str">
        <f t="shared" si="310"/>
        <v/>
      </c>
      <c r="AX1143" s="625" t="b">
        <f t="shared" si="311"/>
        <v>0</v>
      </c>
      <c r="AY1143" s="7" t="str">
        <f t="shared" si="312"/>
        <v>FALSEFALSEFALSE</v>
      </c>
      <c r="AZ1143" s="626">
        <f t="shared" si="314"/>
        <v>0</v>
      </c>
      <c r="BA1143" s="627" t="str">
        <f t="shared" si="313"/>
        <v/>
      </c>
      <c r="BB1143" s="627">
        <f t="shared" si="315"/>
        <v>0</v>
      </c>
    </row>
    <row r="1144" spans="1:54">
      <c r="A1144" s="381">
        <v>1087</v>
      </c>
      <c r="B1144" s="117"/>
      <c r="C1144" s="288"/>
      <c r="D1144" s="289"/>
      <c r="E1144" s="289"/>
      <c r="F1144" s="290"/>
      <c r="G1144" s="292"/>
      <c r="H1144" s="116"/>
      <c r="I1144" s="292"/>
      <c r="J1144" s="116"/>
      <c r="K1144" s="370"/>
      <c r="L1144" s="370"/>
      <c r="M1144" s="370"/>
      <c r="N1144" s="371"/>
      <c r="O1144" s="371"/>
      <c r="P1144" s="371"/>
      <c r="Q1144" s="371"/>
      <c r="R1144" s="371"/>
      <c r="S1144" s="371"/>
      <c r="T1144" s="443"/>
      <c r="U1144" s="539"/>
      <c r="V1144" s="117"/>
      <c r="W1144" s="118"/>
      <c r="X1144" s="119"/>
      <c r="Y1144" s="120"/>
      <c r="Z1144" s="122"/>
      <c r="AA1144" s="121"/>
      <c r="AB1144" s="443"/>
      <c r="AC1144" s="734"/>
      <c r="AD1144" s="372"/>
      <c r="AE1144" s="485"/>
      <c r="AF1144" s="373" t="str">
        <f t="shared" si="298"/>
        <v/>
      </c>
      <c r="AG1144" s="373" t="str">
        <f t="shared" si="299"/>
        <v/>
      </c>
      <c r="AH1144" s="374" t="str">
        <f t="shared" si="300"/>
        <v/>
      </c>
      <c r="AI1144" s="375" t="str">
        <f t="shared" si="301"/>
        <v/>
      </c>
      <c r="AJ1144" s="375" t="str">
        <f t="shared" si="302"/>
        <v/>
      </c>
      <c r="AK1144" s="375" t="str">
        <f t="shared" si="303"/>
        <v/>
      </c>
      <c r="AL1144" s="375" t="str">
        <f t="shared" si="304"/>
        <v/>
      </c>
      <c r="AM1144" s="375" t="str">
        <f t="shared" si="305"/>
        <v/>
      </c>
      <c r="AN1144" s="376" t="str">
        <f>IF(AF1144="","",IF(OR(AH1144="",AH1144="-"),"－",IF(OR(AM1144=8,AM1144=9),"",IF(OR(AJ1144=3,AJ1144=4,AJ1144=5,AJ1144=6),VLOOKUP(AH1144,INDEX((係数_バス貨物_ガソリン,係数_バス貨物_CNG,係数_バス貨物_軽油,係数_バス貨物_メタノール,係数_バス貨物_LPG),MATCH(AL1144,【参考】排出ガスレベル!$AI$4:$AI$671,1),1,AR1144):INDEX((係数_バス貨物_ガソリン,係数_バス貨物_CNG,係数_バス貨物_軽油,係数_バス貨物_メタノール,係数_バス貨物_LPG),MATCH(AL1144+1,【参考】排出ガスレベル!$AI$4:$AI$671,1)-1,5,AR1144),2,FALSE),IF(OR(AJ1144=1,AJ1144=2),VLOOKUP(AH1144,INDEX((係数_乗用_ガソリン,係数_乗用_CNG,係数_乗用_軽油,係数_乗用_メタノール,係数_乗用_LPG),1,1,AR1144):INDEX((係数_乗用_ガソリン,係数_乗用_CNG,係数_乗用_軽油,係数_乗用_メタノール,係数_乗用_LPG),125,5,AR1144),2,FALSE))))))</f>
        <v/>
      </c>
      <c r="AO1144" s="376" t="str">
        <f>IF(T1144="","",IF(OR(AH1144="",AH1144="-"),"－",IF(OR(AM1144=8,AM1144=9),"",IF(OR(AJ1144=3,AJ1144=4,AJ1144=5,AJ1144=6),VLOOKUP(AH1144,INDEX((係数_バス貨物_ガソリン,係数_バス貨物_CNG,係数_バス貨物_軽油,係数_バス貨物_メタノール,係数_バス貨物_LPG),MATCH(AL1144,【参考】排出ガスレベル!$AI$4:$AI$671,1),1,AR1144):INDEX((係数_バス貨物_ガソリン,係数_バス貨物_CNG,係数_バス貨物_軽油,係数_バス貨物_メタノール,係数_バス貨物_LPG),MATCH(AL1144+1,【参考】排出ガスレベル!$AI$4:$AI$671,1)-1,5,AR1144),3,FALSE),IF(OR(AJ1144=1,AJ1144=2),VLOOKUP(AH1144,INDEX((係数_乗用_ガソリン,係数_乗用_CNG,係数_乗用_軽油,係数_乗用_メタノール,係数_乗用_LPG),1,1,AR1144):INDEX((係数_乗用_ガソリン,係数_乗用_CNG,係数_乗用_軽油,係数_乗用_メタノール,係数_乗用_LPG),125,5,AR1144),3,FALSE))))))</f>
        <v/>
      </c>
      <c r="AP1144" s="375" t="str">
        <f t="shared" si="306"/>
        <v/>
      </c>
      <c r="AQ1144" s="444" t="str">
        <f t="shared" si="307"/>
        <v/>
      </c>
      <c r="AR1144" s="375" t="str">
        <f t="shared" si="308"/>
        <v/>
      </c>
      <c r="AS1144" s="377" t="str">
        <f t="shared" si="309"/>
        <v/>
      </c>
      <c r="AT1144" s="378" t="str">
        <f t="shared" si="310"/>
        <v/>
      </c>
      <c r="AX1144" s="625" t="b">
        <f t="shared" si="311"/>
        <v>0</v>
      </c>
      <c r="AY1144" s="7" t="str">
        <f t="shared" si="312"/>
        <v>FALSEFALSEFALSE</v>
      </c>
      <c r="AZ1144" s="626">
        <f t="shared" si="314"/>
        <v>0</v>
      </c>
      <c r="BA1144" s="627" t="str">
        <f t="shared" si="313"/>
        <v/>
      </c>
      <c r="BB1144" s="627">
        <f t="shared" si="315"/>
        <v>0</v>
      </c>
    </row>
    <row r="1145" spans="1:54">
      <c r="A1145" s="381">
        <v>1088</v>
      </c>
      <c r="B1145" s="117"/>
      <c r="C1145" s="288"/>
      <c r="D1145" s="289"/>
      <c r="E1145" s="289"/>
      <c r="F1145" s="290"/>
      <c r="G1145" s="292"/>
      <c r="H1145" s="116"/>
      <c r="I1145" s="292"/>
      <c r="J1145" s="116"/>
      <c r="K1145" s="370"/>
      <c r="L1145" s="370"/>
      <c r="M1145" s="370"/>
      <c r="N1145" s="371"/>
      <c r="O1145" s="371"/>
      <c r="P1145" s="371"/>
      <c r="Q1145" s="371"/>
      <c r="R1145" s="371"/>
      <c r="S1145" s="371"/>
      <c r="T1145" s="443"/>
      <c r="U1145" s="539"/>
      <c r="V1145" s="117"/>
      <c r="W1145" s="118"/>
      <c r="X1145" s="119"/>
      <c r="Y1145" s="120"/>
      <c r="Z1145" s="122"/>
      <c r="AA1145" s="121"/>
      <c r="AB1145" s="443"/>
      <c r="AC1145" s="734"/>
      <c r="AD1145" s="372"/>
      <c r="AE1145" s="485"/>
      <c r="AF1145" s="373" t="str">
        <f t="shared" si="298"/>
        <v/>
      </c>
      <c r="AG1145" s="373" t="str">
        <f t="shared" si="299"/>
        <v/>
      </c>
      <c r="AH1145" s="374" t="str">
        <f t="shared" si="300"/>
        <v/>
      </c>
      <c r="AI1145" s="375" t="str">
        <f t="shared" si="301"/>
        <v/>
      </c>
      <c r="AJ1145" s="375" t="str">
        <f t="shared" si="302"/>
        <v/>
      </c>
      <c r="AK1145" s="375" t="str">
        <f t="shared" si="303"/>
        <v/>
      </c>
      <c r="AL1145" s="375" t="str">
        <f t="shared" si="304"/>
        <v/>
      </c>
      <c r="AM1145" s="375" t="str">
        <f t="shared" si="305"/>
        <v/>
      </c>
      <c r="AN1145" s="376" t="str">
        <f>IF(AF1145="","",IF(OR(AH1145="",AH1145="-"),"－",IF(OR(AM1145=8,AM1145=9),"",IF(OR(AJ1145=3,AJ1145=4,AJ1145=5,AJ1145=6),VLOOKUP(AH1145,INDEX((係数_バス貨物_ガソリン,係数_バス貨物_CNG,係数_バス貨物_軽油,係数_バス貨物_メタノール,係数_バス貨物_LPG),MATCH(AL1145,【参考】排出ガスレベル!$AI$4:$AI$671,1),1,AR1145):INDEX((係数_バス貨物_ガソリン,係数_バス貨物_CNG,係数_バス貨物_軽油,係数_バス貨物_メタノール,係数_バス貨物_LPG),MATCH(AL1145+1,【参考】排出ガスレベル!$AI$4:$AI$671,1)-1,5,AR1145),2,FALSE),IF(OR(AJ1145=1,AJ1145=2),VLOOKUP(AH1145,INDEX((係数_乗用_ガソリン,係数_乗用_CNG,係数_乗用_軽油,係数_乗用_メタノール,係数_乗用_LPG),1,1,AR1145):INDEX((係数_乗用_ガソリン,係数_乗用_CNG,係数_乗用_軽油,係数_乗用_メタノール,係数_乗用_LPG),125,5,AR1145),2,FALSE))))))</f>
        <v/>
      </c>
      <c r="AO1145" s="376" t="str">
        <f>IF(T1145="","",IF(OR(AH1145="",AH1145="-"),"－",IF(OR(AM1145=8,AM1145=9),"",IF(OR(AJ1145=3,AJ1145=4,AJ1145=5,AJ1145=6),VLOOKUP(AH1145,INDEX((係数_バス貨物_ガソリン,係数_バス貨物_CNG,係数_バス貨物_軽油,係数_バス貨物_メタノール,係数_バス貨物_LPG),MATCH(AL1145,【参考】排出ガスレベル!$AI$4:$AI$671,1),1,AR1145):INDEX((係数_バス貨物_ガソリン,係数_バス貨物_CNG,係数_バス貨物_軽油,係数_バス貨物_メタノール,係数_バス貨物_LPG),MATCH(AL1145+1,【参考】排出ガスレベル!$AI$4:$AI$671,1)-1,5,AR1145),3,FALSE),IF(OR(AJ1145=1,AJ1145=2),VLOOKUP(AH1145,INDEX((係数_乗用_ガソリン,係数_乗用_CNG,係数_乗用_軽油,係数_乗用_メタノール,係数_乗用_LPG),1,1,AR1145):INDEX((係数_乗用_ガソリン,係数_乗用_CNG,係数_乗用_軽油,係数_乗用_メタノール,係数_乗用_LPG),125,5,AR1145),3,FALSE))))))</f>
        <v/>
      </c>
      <c r="AP1145" s="375" t="str">
        <f t="shared" si="306"/>
        <v/>
      </c>
      <c r="AQ1145" s="444" t="str">
        <f t="shared" si="307"/>
        <v/>
      </c>
      <c r="AR1145" s="375" t="str">
        <f t="shared" si="308"/>
        <v/>
      </c>
      <c r="AS1145" s="377" t="str">
        <f t="shared" si="309"/>
        <v/>
      </c>
      <c r="AT1145" s="378" t="str">
        <f t="shared" si="310"/>
        <v/>
      </c>
      <c r="AX1145" s="625" t="b">
        <f t="shared" si="311"/>
        <v>0</v>
      </c>
      <c r="AY1145" s="7" t="str">
        <f t="shared" si="312"/>
        <v>FALSEFALSEFALSE</v>
      </c>
      <c r="AZ1145" s="626">
        <f t="shared" si="314"/>
        <v>0</v>
      </c>
      <c r="BA1145" s="627" t="str">
        <f t="shared" si="313"/>
        <v/>
      </c>
      <c r="BB1145" s="627">
        <f t="shared" si="315"/>
        <v>0</v>
      </c>
    </row>
    <row r="1146" spans="1:54">
      <c r="A1146" s="381">
        <v>1089</v>
      </c>
      <c r="B1146" s="117"/>
      <c r="C1146" s="288"/>
      <c r="D1146" s="289"/>
      <c r="E1146" s="289"/>
      <c r="F1146" s="290"/>
      <c r="G1146" s="292"/>
      <c r="H1146" s="116"/>
      <c r="I1146" s="292"/>
      <c r="J1146" s="116"/>
      <c r="K1146" s="370"/>
      <c r="L1146" s="370"/>
      <c r="M1146" s="370"/>
      <c r="N1146" s="371"/>
      <c r="O1146" s="371"/>
      <c r="P1146" s="371"/>
      <c r="Q1146" s="371"/>
      <c r="R1146" s="371"/>
      <c r="S1146" s="371"/>
      <c r="T1146" s="443"/>
      <c r="U1146" s="539"/>
      <c r="V1146" s="117"/>
      <c r="W1146" s="118"/>
      <c r="X1146" s="119"/>
      <c r="Y1146" s="120"/>
      <c r="Z1146" s="122"/>
      <c r="AA1146" s="121"/>
      <c r="AB1146" s="443"/>
      <c r="AC1146" s="734"/>
      <c r="AD1146" s="372"/>
      <c r="AE1146" s="485"/>
      <c r="AF1146" s="373" t="str">
        <f t="shared" ref="AF1146:AF1209" si="316">IF(OR(T1146="(減車済)",T1146=""),"",1)</f>
        <v/>
      </c>
      <c r="AG1146" s="373" t="str">
        <f t="shared" ref="AG1146:AG1209" si="317">IF(OR(T1146="継続",T1146="新規"),1,"")</f>
        <v/>
      </c>
      <c r="AH1146" s="374" t="str">
        <f t="shared" ref="AH1146:AH1209" si="318">IF(AF1146="","",UPPER(ASC(X1146)))</f>
        <v/>
      </c>
      <c r="AI1146" s="375" t="str">
        <f t="shared" ref="AI1146:AI1209" si="319">IF(AF1146="","",IF(V1146="","",IF(V1146="普通",1,IF(V1146="小型",2,0))))</f>
        <v/>
      </c>
      <c r="AJ1146" s="375" t="str">
        <f t="shared" ref="AJ1146:AJ1209" si="320">IF(AF1146="","",IF(W1146="","",VLOOKUP(W1146,用途,2,FALSE)))</f>
        <v/>
      </c>
      <c r="AK1146" s="375" t="str">
        <f t="shared" ref="AK1146:AK1209" si="321">IF(AF1146="","",IF(Y1146="","",IF(Y1146&lt;=10,1,IF(Y1146&lt;30,2,IF(Y1146&gt;=30,3,0)))))</f>
        <v/>
      </c>
      <c r="AL1146" s="375" t="str">
        <f t="shared" ref="AL1146:AL1209" si="322">IF(AF1146="","",IF(Z1146="","",IF(Z1146&lt;=1.7*1000,1,IF(Z1146&lt;=2.5*1000,2,IF(Z1146&lt;=3.5*1000,3,IF(Z1146&lt;8*1000,4,IF(Z1146&gt;=8*1000,5,"")))))))</f>
        <v/>
      </c>
      <c r="AM1146" s="375" t="str">
        <f t="shared" ref="AM1146:AM1209" si="323">IF(AF1146="","",IF(AA1146="","",VLOOKUP(AA1146,燃料の種類,2,FALSE)))</f>
        <v/>
      </c>
      <c r="AN1146" s="376" t="str">
        <f>IF(AF1146="","",IF(OR(AH1146="",AH1146="-"),"－",IF(OR(AM1146=8,AM1146=9),"",IF(OR(AJ1146=3,AJ1146=4,AJ1146=5,AJ1146=6),VLOOKUP(AH1146,INDEX((係数_バス貨物_ガソリン,係数_バス貨物_CNG,係数_バス貨物_軽油,係数_バス貨物_メタノール,係数_バス貨物_LPG),MATCH(AL1146,【参考】排出ガスレベル!$AI$4:$AI$671,1),1,AR1146):INDEX((係数_バス貨物_ガソリン,係数_バス貨物_CNG,係数_バス貨物_軽油,係数_バス貨物_メタノール,係数_バス貨物_LPG),MATCH(AL1146+1,【参考】排出ガスレベル!$AI$4:$AI$671,1)-1,5,AR1146),2,FALSE),IF(OR(AJ1146=1,AJ1146=2),VLOOKUP(AH1146,INDEX((係数_乗用_ガソリン,係数_乗用_CNG,係数_乗用_軽油,係数_乗用_メタノール,係数_乗用_LPG),1,1,AR1146):INDEX((係数_乗用_ガソリン,係数_乗用_CNG,係数_乗用_軽油,係数_乗用_メタノール,係数_乗用_LPG),125,5,AR1146),2,FALSE))))))</f>
        <v/>
      </c>
      <c r="AO1146" s="376" t="str">
        <f>IF(T1146="","",IF(OR(AH1146="",AH1146="-"),"－",IF(OR(AM1146=8,AM1146=9),"",IF(OR(AJ1146=3,AJ1146=4,AJ1146=5,AJ1146=6),VLOOKUP(AH1146,INDEX((係数_バス貨物_ガソリン,係数_バス貨物_CNG,係数_バス貨物_軽油,係数_バス貨物_メタノール,係数_バス貨物_LPG),MATCH(AL1146,【参考】排出ガスレベル!$AI$4:$AI$671,1),1,AR1146):INDEX((係数_バス貨物_ガソリン,係数_バス貨物_CNG,係数_バス貨物_軽油,係数_バス貨物_メタノール,係数_バス貨物_LPG),MATCH(AL1146+1,【参考】排出ガスレベル!$AI$4:$AI$671,1)-1,5,AR1146),3,FALSE),IF(OR(AJ1146=1,AJ1146=2),VLOOKUP(AH1146,INDEX((係数_乗用_ガソリン,係数_乗用_CNG,係数_乗用_軽油,係数_乗用_メタノール,係数_乗用_LPG),1,1,AR1146):INDEX((係数_乗用_ガソリン,係数_乗用_CNG,係数_乗用_軽油,係数_乗用_メタノール,係数_乗用_LPG),125,5,AR1146),3,FALSE))))))</f>
        <v/>
      </c>
      <c r="AP1146" s="375" t="str">
        <f t="shared" ref="AP1146:AP1209" si="324">IF((AF1146="")+(AC1146=""),"",IF(燃料区分1=4,VLOOKUP(AO1146,排ガス低減レベル,2,FALSE),VLOOKUP(AC1146,排ガス低減レベル,2,FALSE)))</f>
        <v/>
      </c>
      <c r="AQ1146" s="444" t="str">
        <f t="shared" ref="AQ1146:AQ1209" si="325">IF(AG1146="","",IF(AJ1146=3,B1146&amp;"-"&amp;SUM(AJ1146*100,AK1146*10,AL1146)&amp;"A",IF(OR(AJ1146=2,AJ1146=4,AJ1146=6),B1146&amp;"-"&amp;AL1146*10&amp;"A",IF(AJ1146=1,B1146&amp;"-"&amp;AJ1146&amp;"A",IF(AJ1146=5,B1146&amp;"-"&amp;SUM(AJ1146*100,AI1146*10,AL1146)&amp;"A","")))))</f>
        <v/>
      </c>
      <c r="AR1146" s="375" t="str">
        <f t="shared" ref="AR1146:AR1209" si="326">IF(OR(AM1146=1,AM1146=2,AM1146=11),1,IF(AM1146=6,2,IF(OR(AM1146=4,AM1146=5,AM1146=10),3,IF(AM1146=7,4,IF(AM1146=3,5, IF(OR(AM1146=8,AM1146=9),6,""))))))</f>
        <v/>
      </c>
      <c r="AS1146" s="377" t="str">
        <f t="shared" ref="AS1146:AS1209" si="327">IF(AG1146="","",B1146&amp;"-"&amp;AM1146)</f>
        <v/>
      </c>
      <c r="AT1146" s="378" t="str">
        <f t="shared" ref="AT1146:AT1209" si="328">IF(AF1146="","",VLOOKUP(T1146,車両の増減,2,FALSE))</f>
        <v/>
      </c>
      <c r="AX1146" s="625" t="b">
        <f t="shared" si="311"/>
        <v>0</v>
      </c>
      <c r="AY1146" s="7" t="str">
        <f t="shared" si="312"/>
        <v>FALSEFALSEFALSE</v>
      </c>
      <c r="AZ1146" s="626">
        <f t="shared" si="314"/>
        <v>0</v>
      </c>
      <c r="BA1146" s="627" t="str">
        <f t="shared" si="313"/>
        <v/>
      </c>
      <c r="BB1146" s="627">
        <f t="shared" si="315"/>
        <v>0</v>
      </c>
    </row>
    <row r="1147" spans="1:54">
      <c r="A1147" s="381">
        <v>1090</v>
      </c>
      <c r="B1147" s="117"/>
      <c r="C1147" s="288"/>
      <c r="D1147" s="289"/>
      <c r="E1147" s="289"/>
      <c r="F1147" s="290"/>
      <c r="G1147" s="292"/>
      <c r="H1147" s="116"/>
      <c r="I1147" s="292"/>
      <c r="J1147" s="116"/>
      <c r="K1147" s="370"/>
      <c r="L1147" s="370"/>
      <c r="M1147" s="370"/>
      <c r="N1147" s="371"/>
      <c r="O1147" s="371"/>
      <c r="P1147" s="371"/>
      <c r="Q1147" s="371"/>
      <c r="R1147" s="371"/>
      <c r="S1147" s="371"/>
      <c r="T1147" s="443"/>
      <c r="U1147" s="539"/>
      <c r="V1147" s="117"/>
      <c r="W1147" s="118"/>
      <c r="X1147" s="119"/>
      <c r="Y1147" s="120"/>
      <c r="Z1147" s="122"/>
      <c r="AA1147" s="121"/>
      <c r="AB1147" s="443"/>
      <c r="AC1147" s="734"/>
      <c r="AD1147" s="372"/>
      <c r="AE1147" s="485"/>
      <c r="AF1147" s="373" t="str">
        <f t="shared" si="316"/>
        <v/>
      </c>
      <c r="AG1147" s="373" t="str">
        <f t="shared" si="317"/>
        <v/>
      </c>
      <c r="AH1147" s="374" t="str">
        <f t="shared" si="318"/>
        <v/>
      </c>
      <c r="AI1147" s="375" t="str">
        <f t="shared" si="319"/>
        <v/>
      </c>
      <c r="AJ1147" s="375" t="str">
        <f t="shared" si="320"/>
        <v/>
      </c>
      <c r="AK1147" s="375" t="str">
        <f t="shared" si="321"/>
        <v/>
      </c>
      <c r="AL1147" s="375" t="str">
        <f t="shared" si="322"/>
        <v/>
      </c>
      <c r="AM1147" s="375" t="str">
        <f t="shared" si="323"/>
        <v/>
      </c>
      <c r="AN1147" s="376" t="str">
        <f>IF(AF1147="","",IF(OR(AH1147="",AH1147="-"),"－",IF(OR(AM1147=8,AM1147=9),"",IF(OR(AJ1147=3,AJ1147=4,AJ1147=5,AJ1147=6),VLOOKUP(AH1147,INDEX((係数_バス貨物_ガソリン,係数_バス貨物_CNG,係数_バス貨物_軽油,係数_バス貨物_メタノール,係数_バス貨物_LPG),MATCH(AL1147,【参考】排出ガスレベル!$AI$4:$AI$671,1),1,AR1147):INDEX((係数_バス貨物_ガソリン,係数_バス貨物_CNG,係数_バス貨物_軽油,係数_バス貨物_メタノール,係数_バス貨物_LPG),MATCH(AL1147+1,【参考】排出ガスレベル!$AI$4:$AI$671,1)-1,5,AR1147),2,FALSE),IF(OR(AJ1147=1,AJ1147=2),VLOOKUP(AH1147,INDEX((係数_乗用_ガソリン,係数_乗用_CNG,係数_乗用_軽油,係数_乗用_メタノール,係数_乗用_LPG),1,1,AR1147):INDEX((係数_乗用_ガソリン,係数_乗用_CNG,係数_乗用_軽油,係数_乗用_メタノール,係数_乗用_LPG),125,5,AR1147),2,FALSE))))))</f>
        <v/>
      </c>
      <c r="AO1147" s="376" t="str">
        <f>IF(T1147="","",IF(OR(AH1147="",AH1147="-"),"－",IF(OR(AM1147=8,AM1147=9),"",IF(OR(AJ1147=3,AJ1147=4,AJ1147=5,AJ1147=6),VLOOKUP(AH1147,INDEX((係数_バス貨物_ガソリン,係数_バス貨物_CNG,係数_バス貨物_軽油,係数_バス貨物_メタノール,係数_バス貨物_LPG),MATCH(AL1147,【参考】排出ガスレベル!$AI$4:$AI$671,1),1,AR1147):INDEX((係数_バス貨物_ガソリン,係数_バス貨物_CNG,係数_バス貨物_軽油,係数_バス貨物_メタノール,係数_バス貨物_LPG),MATCH(AL1147+1,【参考】排出ガスレベル!$AI$4:$AI$671,1)-1,5,AR1147),3,FALSE),IF(OR(AJ1147=1,AJ1147=2),VLOOKUP(AH1147,INDEX((係数_乗用_ガソリン,係数_乗用_CNG,係数_乗用_軽油,係数_乗用_メタノール,係数_乗用_LPG),1,1,AR1147):INDEX((係数_乗用_ガソリン,係数_乗用_CNG,係数_乗用_軽油,係数_乗用_メタノール,係数_乗用_LPG),125,5,AR1147),3,FALSE))))))</f>
        <v/>
      </c>
      <c r="AP1147" s="375" t="str">
        <f t="shared" si="324"/>
        <v/>
      </c>
      <c r="AQ1147" s="444" t="str">
        <f t="shared" si="325"/>
        <v/>
      </c>
      <c r="AR1147" s="375" t="str">
        <f t="shared" si="326"/>
        <v/>
      </c>
      <c r="AS1147" s="377" t="str">
        <f t="shared" si="327"/>
        <v/>
      </c>
      <c r="AT1147" s="378" t="str">
        <f t="shared" si="328"/>
        <v/>
      </c>
      <c r="AX1147" s="625" t="b">
        <f t="shared" ref="AX1147:AX1210" si="329">IF(AY1147="FALSEFALSEFALSEFALSE","ハイブリッド")</f>
        <v>0</v>
      </c>
      <c r="AY1147" s="7" t="str">
        <f t="shared" ref="AY1147:AY1210" si="330">EXACT(AZ1147,BA1147)&amp;IF(BA1147="","")&amp;IF(AZ1147="電気",TRUE)&amp;IF(AZ1147="LPG",TRUE)</f>
        <v>FALSEFALSEFALSE</v>
      </c>
      <c r="AZ1147" s="626">
        <f t="shared" si="314"/>
        <v>0</v>
      </c>
      <c r="BA1147" s="627" t="str">
        <f t="shared" ref="BA1147:BA1210" si="331">IF(COUNTIFS(BC1147,"*A*",BB1147,"3"),"ハイブリッド(ガソリン)","")</f>
        <v/>
      </c>
      <c r="BB1147" s="627">
        <f t="shared" si="315"/>
        <v>0</v>
      </c>
    </row>
    <row r="1148" spans="1:54">
      <c r="A1148" s="381">
        <v>1091</v>
      </c>
      <c r="B1148" s="117"/>
      <c r="C1148" s="288"/>
      <c r="D1148" s="289"/>
      <c r="E1148" s="289"/>
      <c r="F1148" s="290"/>
      <c r="G1148" s="292"/>
      <c r="H1148" s="116"/>
      <c r="I1148" s="292"/>
      <c r="J1148" s="116"/>
      <c r="K1148" s="370"/>
      <c r="L1148" s="370"/>
      <c r="M1148" s="370"/>
      <c r="N1148" s="371"/>
      <c r="O1148" s="371"/>
      <c r="P1148" s="371"/>
      <c r="Q1148" s="371"/>
      <c r="R1148" s="371"/>
      <c r="S1148" s="371"/>
      <c r="T1148" s="443"/>
      <c r="U1148" s="539"/>
      <c r="V1148" s="117"/>
      <c r="W1148" s="118"/>
      <c r="X1148" s="119"/>
      <c r="Y1148" s="120"/>
      <c r="Z1148" s="122"/>
      <c r="AA1148" s="121"/>
      <c r="AB1148" s="443"/>
      <c r="AC1148" s="734"/>
      <c r="AD1148" s="372"/>
      <c r="AE1148" s="485"/>
      <c r="AF1148" s="373" t="str">
        <f t="shared" si="316"/>
        <v/>
      </c>
      <c r="AG1148" s="373" t="str">
        <f t="shared" si="317"/>
        <v/>
      </c>
      <c r="AH1148" s="374" t="str">
        <f t="shared" si="318"/>
        <v/>
      </c>
      <c r="AI1148" s="375" t="str">
        <f t="shared" si="319"/>
        <v/>
      </c>
      <c r="AJ1148" s="375" t="str">
        <f t="shared" si="320"/>
        <v/>
      </c>
      <c r="AK1148" s="375" t="str">
        <f t="shared" si="321"/>
        <v/>
      </c>
      <c r="AL1148" s="375" t="str">
        <f t="shared" si="322"/>
        <v/>
      </c>
      <c r="AM1148" s="375" t="str">
        <f t="shared" si="323"/>
        <v/>
      </c>
      <c r="AN1148" s="376" t="str">
        <f>IF(AF1148="","",IF(OR(AH1148="",AH1148="-"),"－",IF(OR(AM1148=8,AM1148=9),"",IF(OR(AJ1148=3,AJ1148=4,AJ1148=5,AJ1148=6),VLOOKUP(AH1148,INDEX((係数_バス貨物_ガソリン,係数_バス貨物_CNG,係数_バス貨物_軽油,係数_バス貨物_メタノール,係数_バス貨物_LPG),MATCH(AL1148,【参考】排出ガスレベル!$AI$4:$AI$671,1),1,AR1148):INDEX((係数_バス貨物_ガソリン,係数_バス貨物_CNG,係数_バス貨物_軽油,係数_バス貨物_メタノール,係数_バス貨物_LPG),MATCH(AL1148+1,【参考】排出ガスレベル!$AI$4:$AI$671,1)-1,5,AR1148),2,FALSE),IF(OR(AJ1148=1,AJ1148=2),VLOOKUP(AH1148,INDEX((係数_乗用_ガソリン,係数_乗用_CNG,係数_乗用_軽油,係数_乗用_メタノール,係数_乗用_LPG),1,1,AR1148):INDEX((係数_乗用_ガソリン,係数_乗用_CNG,係数_乗用_軽油,係数_乗用_メタノール,係数_乗用_LPG),125,5,AR1148),2,FALSE))))))</f>
        <v/>
      </c>
      <c r="AO1148" s="376" t="str">
        <f>IF(T1148="","",IF(OR(AH1148="",AH1148="-"),"－",IF(OR(AM1148=8,AM1148=9),"",IF(OR(AJ1148=3,AJ1148=4,AJ1148=5,AJ1148=6),VLOOKUP(AH1148,INDEX((係数_バス貨物_ガソリン,係数_バス貨物_CNG,係数_バス貨物_軽油,係数_バス貨物_メタノール,係数_バス貨物_LPG),MATCH(AL1148,【参考】排出ガスレベル!$AI$4:$AI$671,1),1,AR1148):INDEX((係数_バス貨物_ガソリン,係数_バス貨物_CNG,係数_バス貨物_軽油,係数_バス貨物_メタノール,係数_バス貨物_LPG),MATCH(AL1148+1,【参考】排出ガスレベル!$AI$4:$AI$671,1)-1,5,AR1148),3,FALSE),IF(OR(AJ1148=1,AJ1148=2),VLOOKUP(AH1148,INDEX((係数_乗用_ガソリン,係数_乗用_CNG,係数_乗用_軽油,係数_乗用_メタノール,係数_乗用_LPG),1,1,AR1148):INDEX((係数_乗用_ガソリン,係数_乗用_CNG,係数_乗用_軽油,係数_乗用_メタノール,係数_乗用_LPG),125,5,AR1148),3,FALSE))))))</f>
        <v/>
      </c>
      <c r="AP1148" s="375" t="str">
        <f t="shared" si="324"/>
        <v/>
      </c>
      <c r="AQ1148" s="444" t="str">
        <f t="shared" si="325"/>
        <v/>
      </c>
      <c r="AR1148" s="375" t="str">
        <f t="shared" si="326"/>
        <v/>
      </c>
      <c r="AS1148" s="377" t="str">
        <f t="shared" si="327"/>
        <v/>
      </c>
      <c r="AT1148" s="378" t="str">
        <f t="shared" si="328"/>
        <v/>
      </c>
      <c r="AX1148" s="625" t="b">
        <f t="shared" si="329"/>
        <v>0</v>
      </c>
      <c r="AY1148" s="7" t="str">
        <f t="shared" si="330"/>
        <v>FALSEFALSEFALSE</v>
      </c>
      <c r="AZ1148" s="626">
        <f t="shared" si="314"/>
        <v>0</v>
      </c>
      <c r="BA1148" s="627" t="str">
        <f t="shared" si="331"/>
        <v/>
      </c>
      <c r="BB1148" s="627">
        <f t="shared" si="315"/>
        <v>0</v>
      </c>
    </row>
    <row r="1149" spans="1:54">
      <c r="A1149" s="381">
        <v>1092</v>
      </c>
      <c r="B1149" s="117"/>
      <c r="C1149" s="288"/>
      <c r="D1149" s="289"/>
      <c r="E1149" s="289"/>
      <c r="F1149" s="290"/>
      <c r="G1149" s="292"/>
      <c r="H1149" s="116"/>
      <c r="I1149" s="292"/>
      <c r="J1149" s="116"/>
      <c r="K1149" s="370"/>
      <c r="L1149" s="370"/>
      <c r="M1149" s="370"/>
      <c r="N1149" s="371"/>
      <c r="O1149" s="371"/>
      <c r="P1149" s="371"/>
      <c r="Q1149" s="371"/>
      <c r="R1149" s="371"/>
      <c r="S1149" s="371"/>
      <c r="T1149" s="443"/>
      <c r="U1149" s="539"/>
      <c r="V1149" s="117"/>
      <c r="W1149" s="118"/>
      <c r="X1149" s="119"/>
      <c r="Y1149" s="120"/>
      <c r="Z1149" s="122"/>
      <c r="AA1149" s="121"/>
      <c r="AB1149" s="443"/>
      <c r="AC1149" s="734"/>
      <c r="AD1149" s="372"/>
      <c r="AE1149" s="485"/>
      <c r="AF1149" s="373" t="str">
        <f t="shared" si="316"/>
        <v/>
      </c>
      <c r="AG1149" s="373" t="str">
        <f t="shared" si="317"/>
        <v/>
      </c>
      <c r="AH1149" s="374" t="str">
        <f t="shared" si="318"/>
        <v/>
      </c>
      <c r="AI1149" s="375" t="str">
        <f t="shared" si="319"/>
        <v/>
      </c>
      <c r="AJ1149" s="375" t="str">
        <f t="shared" si="320"/>
        <v/>
      </c>
      <c r="AK1149" s="375" t="str">
        <f t="shared" si="321"/>
        <v/>
      </c>
      <c r="AL1149" s="375" t="str">
        <f t="shared" si="322"/>
        <v/>
      </c>
      <c r="AM1149" s="375" t="str">
        <f t="shared" si="323"/>
        <v/>
      </c>
      <c r="AN1149" s="376" t="str">
        <f>IF(AF1149="","",IF(OR(AH1149="",AH1149="-"),"－",IF(OR(AM1149=8,AM1149=9),"",IF(OR(AJ1149=3,AJ1149=4,AJ1149=5,AJ1149=6),VLOOKUP(AH1149,INDEX((係数_バス貨物_ガソリン,係数_バス貨物_CNG,係数_バス貨物_軽油,係数_バス貨物_メタノール,係数_バス貨物_LPG),MATCH(AL1149,【参考】排出ガスレベル!$AI$4:$AI$671,1),1,AR1149):INDEX((係数_バス貨物_ガソリン,係数_バス貨物_CNG,係数_バス貨物_軽油,係数_バス貨物_メタノール,係数_バス貨物_LPG),MATCH(AL1149+1,【参考】排出ガスレベル!$AI$4:$AI$671,1)-1,5,AR1149),2,FALSE),IF(OR(AJ1149=1,AJ1149=2),VLOOKUP(AH1149,INDEX((係数_乗用_ガソリン,係数_乗用_CNG,係数_乗用_軽油,係数_乗用_メタノール,係数_乗用_LPG),1,1,AR1149):INDEX((係数_乗用_ガソリン,係数_乗用_CNG,係数_乗用_軽油,係数_乗用_メタノール,係数_乗用_LPG),125,5,AR1149),2,FALSE))))))</f>
        <v/>
      </c>
      <c r="AO1149" s="376" t="str">
        <f>IF(T1149="","",IF(OR(AH1149="",AH1149="-"),"－",IF(OR(AM1149=8,AM1149=9),"",IF(OR(AJ1149=3,AJ1149=4,AJ1149=5,AJ1149=6),VLOOKUP(AH1149,INDEX((係数_バス貨物_ガソリン,係数_バス貨物_CNG,係数_バス貨物_軽油,係数_バス貨物_メタノール,係数_バス貨物_LPG),MATCH(AL1149,【参考】排出ガスレベル!$AI$4:$AI$671,1),1,AR1149):INDEX((係数_バス貨物_ガソリン,係数_バス貨物_CNG,係数_バス貨物_軽油,係数_バス貨物_メタノール,係数_バス貨物_LPG),MATCH(AL1149+1,【参考】排出ガスレベル!$AI$4:$AI$671,1)-1,5,AR1149),3,FALSE),IF(OR(AJ1149=1,AJ1149=2),VLOOKUP(AH1149,INDEX((係数_乗用_ガソリン,係数_乗用_CNG,係数_乗用_軽油,係数_乗用_メタノール,係数_乗用_LPG),1,1,AR1149):INDEX((係数_乗用_ガソリン,係数_乗用_CNG,係数_乗用_軽油,係数_乗用_メタノール,係数_乗用_LPG),125,5,AR1149),3,FALSE))))))</f>
        <v/>
      </c>
      <c r="AP1149" s="375" t="str">
        <f t="shared" si="324"/>
        <v/>
      </c>
      <c r="AQ1149" s="444" t="str">
        <f t="shared" si="325"/>
        <v/>
      </c>
      <c r="AR1149" s="375" t="str">
        <f t="shared" si="326"/>
        <v/>
      </c>
      <c r="AS1149" s="377" t="str">
        <f t="shared" si="327"/>
        <v/>
      </c>
      <c r="AT1149" s="378" t="str">
        <f t="shared" si="328"/>
        <v/>
      </c>
      <c r="AX1149" s="625" t="b">
        <f t="shared" si="329"/>
        <v>0</v>
      </c>
      <c r="AY1149" s="7" t="str">
        <f t="shared" si="330"/>
        <v>FALSEFALSEFALSE</v>
      </c>
      <c r="AZ1149" s="626">
        <f t="shared" si="314"/>
        <v>0</v>
      </c>
      <c r="BA1149" s="627" t="str">
        <f t="shared" si="331"/>
        <v/>
      </c>
      <c r="BB1149" s="627">
        <f t="shared" si="315"/>
        <v>0</v>
      </c>
    </row>
    <row r="1150" spans="1:54">
      <c r="A1150" s="381">
        <v>1093</v>
      </c>
      <c r="B1150" s="117"/>
      <c r="C1150" s="288"/>
      <c r="D1150" s="289"/>
      <c r="E1150" s="289"/>
      <c r="F1150" s="290"/>
      <c r="G1150" s="292"/>
      <c r="H1150" s="116"/>
      <c r="I1150" s="292"/>
      <c r="J1150" s="116"/>
      <c r="K1150" s="370"/>
      <c r="L1150" s="370"/>
      <c r="M1150" s="370"/>
      <c r="N1150" s="371"/>
      <c r="O1150" s="371"/>
      <c r="P1150" s="371"/>
      <c r="Q1150" s="371"/>
      <c r="R1150" s="371"/>
      <c r="S1150" s="371"/>
      <c r="T1150" s="443"/>
      <c r="U1150" s="539"/>
      <c r="V1150" s="117"/>
      <c r="W1150" s="118"/>
      <c r="X1150" s="119"/>
      <c r="Y1150" s="120"/>
      <c r="Z1150" s="122"/>
      <c r="AA1150" s="121"/>
      <c r="AB1150" s="443"/>
      <c r="AC1150" s="734"/>
      <c r="AD1150" s="372"/>
      <c r="AE1150" s="485"/>
      <c r="AF1150" s="373" t="str">
        <f t="shared" si="316"/>
        <v/>
      </c>
      <c r="AG1150" s="373" t="str">
        <f t="shared" si="317"/>
        <v/>
      </c>
      <c r="AH1150" s="374" t="str">
        <f t="shared" si="318"/>
        <v/>
      </c>
      <c r="AI1150" s="375" t="str">
        <f t="shared" si="319"/>
        <v/>
      </c>
      <c r="AJ1150" s="375" t="str">
        <f t="shared" si="320"/>
        <v/>
      </c>
      <c r="AK1150" s="375" t="str">
        <f t="shared" si="321"/>
        <v/>
      </c>
      <c r="AL1150" s="375" t="str">
        <f t="shared" si="322"/>
        <v/>
      </c>
      <c r="AM1150" s="375" t="str">
        <f t="shared" si="323"/>
        <v/>
      </c>
      <c r="AN1150" s="376" t="str">
        <f>IF(AF1150="","",IF(OR(AH1150="",AH1150="-"),"－",IF(OR(AM1150=8,AM1150=9),"",IF(OR(AJ1150=3,AJ1150=4,AJ1150=5,AJ1150=6),VLOOKUP(AH1150,INDEX((係数_バス貨物_ガソリン,係数_バス貨物_CNG,係数_バス貨物_軽油,係数_バス貨物_メタノール,係数_バス貨物_LPG),MATCH(AL1150,【参考】排出ガスレベル!$AI$4:$AI$671,1),1,AR1150):INDEX((係数_バス貨物_ガソリン,係数_バス貨物_CNG,係数_バス貨物_軽油,係数_バス貨物_メタノール,係数_バス貨物_LPG),MATCH(AL1150+1,【参考】排出ガスレベル!$AI$4:$AI$671,1)-1,5,AR1150),2,FALSE),IF(OR(AJ1150=1,AJ1150=2),VLOOKUP(AH1150,INDEX((係数_乗用_ガソリン,係数_乗用_CNG,係数_乗用_軽油,係数_乗用_メタノール,係数_乗用_LPG),1,1,AR1150):INDEX((係数_乗用_ガソリン,係数_乗用_CNG,係数_乗用_軽油,係数_乗用_メタノール,係数_乗用_LPG),125,5,AR1150),2,FALSE))))))</f>
        <v/>
      </c>
      <c r="AO1150" s="376" t="str">
        <f>IF(T1150="","",IF(OR(AH1150="",AH1150="-"),"－",IF(OR(AM1150=8,AM1150=9),"",IF(OR(AJ1150=3,AJ1150=4,AJ1150=5,AJ1150=6),VLOOKUP(AH1150,INDEX((係数_バス貨物_ガソリン,係数_バス貨物_CNG,係数_バス貨物_軽油,係数_バス貨物_メタノール,係数_バス貨物_LPG),MATCH(AL1150,【参考】排出ガスレベル!$AI$4:$AI$671,1),1,AR1150):INDEX((係数_バス貨物_ガソリン,係数_バス貨物_CNG,係数_バス貨物_軽油,係数_バス貨物_メタノール,係数_バス貨物_LPG),MATCH(AL1150+1,【参考】排出ガスレベル!$AI$4:$AI$671,1)-1,5,AR1150),3,FALSE),IF(OR(AJ1150=1,AJ1150=2),VLOOKUP(AH1150,INDEX((係数_乗用_ガソリン,係数_乗用_CNG,係数_乗用_軽油,係数_乗用_メタノール,係数_乗用_LPG),1,1,AR1150):INDEX((係数_乗用_ガソリン,係数_乗用_CNG,係数_乗用_軽油,係数_乗用_メタノール,係数_乗用_LPG),125,5,AR1150),3,FALSE))))))</f>
        <v/>
      </c>
      <c r="AP1150" s="375" t="str">
        <f t="shared" si="324"/>
        <v/>
      </c>
      <c r="AQ1150" s="444" t="str">
        <f t="shared" si="325"/>
        <v/>
      </c>
      <c r="AR1150" s="375" t="str">
        <f t="shared" si="326"/>
        <v/>
      </c>
      <c r="AS1150" s="377" t="str">
        <f t="shared" si="327"/>
        <v/>
      </c>
      <c r="AT1150" s="378" t="str">
        <f t="shared" si="328"/>
        <v/>
      </c>
      <c r="AX1150" s="625" t="b">
        <f t="shared" si="329"/>
        <v>0</v>
      </c>
      <c r="AY1150" s="7" t="str">
        <f t="shared" si="330"/>
        <v>FALSEFALSEFALSE</v>
      </c>
      <c r="AZ1150" s="626">
        <f t="shared" si="314"/>
        <v>0</v>
      </c>
      <c r="BA1150" s="627" t="str">
        <f t="shared" si="331"/>
        <v/>
      </c>
      <c r="BB1150" s="627">
        <f t="shared" si="315"/>
        <v>0</v>
      </c>
    </row>
    <row r="1151" spans="1:54">
      <c r="A1151" s="381">
        <v>1094</v>
      </c>
      <c r="B1151" s="117"/>
      <c r="C1151" s="288"/>
      <c r="D1151" s="289"/>
      <c r="E1151" s="289"/>
      <c r="F1151" s="290"/>
      <c r="G1151" s="292"/>
      <c r="H1151" s="116"/>
      <c r="I1151" s="292"/>
      <c r="J1151" s="116"/>
      <c r="K1151" s="370"/>
      <c r="L1151" s="370"/>
      <c r="M1151" s="370"/>
      <c r="N1151" s="371"/>
      <c r="O1151" s="371"/>
      <c r="P1151" s="371"/>
      <c r="Q1151" s="371"/>
      <c r="R1151" s="371"/>
      <c r="S1151" s="371"/>
      <c r="T1151" s="443"/>
      <c r="U1151" s="539"/>
      <c r="V1151" s="117"/>
      <c r="W1151" s="118"/>
      <c r="X1151" s="119"/>
      <c r="Y1151" s="120"/>
      <c r="Z1151" s="122"/>
      <c r="AA1151" s="121"/>
      <c r="AB1151" s="443"/>
      <c r="AC1151" s="734"/>
      <c r="AD1151" s="372"/>
      <c r="AE1151" s="485"/>
      <c r="AF1151" s="373" t="str">
        <f t="shared" si="316"/>
        <v/>
      </c>
      <c r="AG1151" s="373" t="str">
        <f t="shared" si="317"/>
        <v/>
      </c>
      <c r="AH1151" s="374" t="str">
        <f t="shared" si="318"/>
        <v/>
      </c>
      <c r="AI1151" s="375" t="str">
        <f t="shared" si="319"/>
        <v/>
      </c>
      <c r="AJ1151" s="375" t="str">
        <f t="shared" si="320"/>
        <v/>
      </c>
      <c r="AK1151" s="375" t="str">
        <f t="shared" si="321"/>
        <v/>
      </c>
      <c r="AL1151" s="375" t="str">
        <f t="shared" si="322"/>
        <v/>
      </c>
      <c r="AM1151" s="375" t="str">
        <f t="shared" si="323"/>
        <v/>
      </c>
      <c r="AN1151" s="376" t="str">
        <f>IF(AF1151="","",IF(OR(AH1151="",AH1151="-"),"－",IF(OR(AM1151=8,AM1151=9),"",IF(OR(AJ1151=3,AJ1151=4,AJ1151=5,AJ1151=6),VLOOKUP(AH1151,INDEX((係数_バス貨物_ガソリン,係数_バス貨物_CNG,係数_バス貨物_軽油,係数_バス貨物_メタノール,係数_バス貨物_LPG),MATCH(AL1151,【参考】排出ガスレベル!$AI$4:$AI$671,1),1,AR1151):INDEX((係数_バス貨物_ガソリン,係数_バス貨物_CNG,係数_バス貨物_軽油,係数_バス貨物_メタノール,係数_バス貨物_LPG),MATCH(AL1151+1,【参考】排出ガスレベル!$AI$4:$AI$671,1)-1,5,AR1151),2,FALSE),IF(OR(AJ1151=1,AJ1151=2),VLOOKUP(AH1151,INDEX((係数_乗用_ガソリン,係数_乗用_CNG,係数_乗用_軽油,係数_乗用_メタノール,係数_乗用_LPG),1,1,AR1151):INDEX((係数_乗用_ガソリン,係数_乗用_CNG,係数_乗用_軽油,係数_乗用_メタノール,係数_乗用_LPG),125,5,AR1151),2,FALSE))))))</f>
        <v/>
      </c>
      <c r="AO1151" s="376" t="str">
        <f>IF(T1151="","",IF(OR(AH1151="",AH1151="-"),"－",IF(OR(AM1151=8,AM1151=9),"",IF(OR(AJ1151=3,AJ1151=4,AJ1151=5,AJ1151=6),VLOOKUP(AH1151,INDEX((係数_バス貨物_ガソリン,係数_バス貨物_CNG,係数_バス貨物_軽油,係数_バス貨物_メタノール,係数_バス貨物_LPG),MATCH(AL1151,【参考】排出ガスレベル!$AI$4:$AI$671,1),1,AR1151):INDEX((係数_バス貨物_ガソリン,係数_バス貨物_CNG,係数_バス貨物_軽油,係数_バス貨物_メタノール,係数_バス貨物_LPG),MATCH(AL1151+1,【参考】排出ガスレベル!$AI$4:$AI$671,1)-1,5,AR1151),3,FALSE),IF(OR(AJ1151=1,AJ1151=2),VLOOKUP(AH1151,INDEX((係数_乗用_ガソリン,係数_乗用_CNG,係数_乗用_軽油,係数_乗用_メタノール,係数_乗用_LPG),1,1,AR1151):INDEX((係数_乗用_ガソリン,係数_乗用_CNG,係数_乗用_軽油,係数_乗用_メタノール,係数_乗用_LPG),125,5,AR1151),3,FALSE))))))</f>
        <v/>
      </c>
      <c r="AP1151" s="375" t="str">
        <f t="shared" si="324"/>
        <v/>
      </c>
      <c r="AQ1151" s="444" t="str">
        <f t="shared" si="325"/>
        <v/>
      </c>
      <c r="AR1151" s="375" t="str">
        <f t="shared" si="326"/>
        <v/>
      </c>
      <c r="AS1151" s="377" t="str">
        <f t="shared" si="327"/>
        <v/>
      </c>
      <c r="AT1151" s="378" t="str">
        <f t="shared" si="328"/>
        <v/>
      </c>
      <c r="AX1151" s="625" t="b">
        <f t="shared" si="329"/>
        <v>0</v>
      </c>
      <c r="AY1151" s="7" t="str">
        <f t="shared" si="330"/>
        <v>FALSEFALSEFALSE</v>
      </c>
      <c r="AZ1151" s="626">
        <f t="shared" si="314"/>
        <v>0</v>
      </c>
      <c r="BA1151" s="627" t="str">
        <f t="shared" si="331"/>
        <v/>
      </c>
      <c r="BB1151" s="627">
        <f t="shared" si="315"/>
        <v>0</v>
      </c>
    </row>
    <row r="1152" spans="1:54">
      <c r="A1152" s="381">
        <v>1095</v>
      </c>
      <c r="B1152" s="117"/>
      <c r="C1152" s="288"/>
      <c r="D1152" s="289"/>
      <c r="E1152" s="289"/>
      <c r="F1152" s="290"/>
      <c r="G1152" s="292"/>
      <c r="H1152" s="116"/>
      <c r="I1152" s="292"/>
      <c r="J1152" s="116"/>
      <c r="K1152" s="370"/>
      <c r="L1152" s="370"/>
      <c r="M1152" s="370"/>
      <c r="N1152" s="371"/>
      <c r="O1152" s="371"/>
      <c r="P1152" s="371"/>
      <c r="Q1152" s="371"/>
      <c r="R1152" s="371"/>
      <c r="S1152" s="371"/>
      <c r="T1152" s="443"/>
      <c r="U1152" s="539"/>
      <c r="V1152" s="117"/>
      <c r="W1152" s="118"/>
      <c r="X1152" s="119"/>
      <c r="Y1152" s="120"/>
      <c r="Z1152" s="122"/>
      <c r="AA1152" s="121"/>
      <c r="AB1152" s="443"/>
      <c r="AC1152" s="734"/>
      <c r="AD1152" s="372"/>
      <c r="AE1152" s="485"/>
      <c r="AF1152" s="373" t="str">
        <f t="shared" si="316"/>
        <v/>
      </c>
      <c r="AG1152" s="373" t="str">
        <f t="shared" si="317"/>
        <v/>
      </c>
      <c r="AH1152" s="374" t="str">
        <f t="shared" si="318"/>
        <v/>
      </c>
      <c r="AI1152" s="375" t="str">
        <f t="shared" si="319"/>
        <v/>
      </c>
      <c r="AJ1152" s="375" t="str">
        <f t="shared" si="320"/>
        <v/>
      </c>
      <c r="AK1152" s="375" t="str">
        <f t="shared" si="321"/>
        <v/>
      </c>
      <c r="AL1152" s="375" t="str">
        <f t="shared" si="322"/>
        <v/>
      </c>
      <c r="AM1152" s="375" t="str">
        <f t="shared" si="323"/>
        <v/>
      </c>
      <c r="AN1152" s="376" t="str">
        <f>IF(AF1152="","",IF(OR(AH1152="",AH1152="-"),"－",IF(OR(AM1152=8,AM1152=9),"",IF(OR(AJ1152=3,AJ1152=4,AJ1152=5,AJ1152=6),VLOOKUP(AH1152,INDEX((係数_バス貨物_ガソリン,係数_バス貨物_CNG,係数_バス貨物_軽油,係数_バス貨物_メタノール,係数_バス貨物_LPG),MATCH(AL1152,【参考】排出ガスレベル!$AI$4:$AI$671,1),1,AR1152):INDEX((係数_バス貨物_ガソリン,係数_バス貨物_CNG,係数_バス貨物_軽油,係数_バス貨物_メタノール,係数_バス貨物_LPG),MATCH(AL1152+1,【参考】排出ガスレベル!$AI$4:$AI$671,1)-1,5,AR1152),2,FALSE),IF(OR(AJ1152=1,AJ1152=2),VLOOKUP(AH1152,INDEX((係数_乗用_ガソリン,係数_乗用_CNG,係数_乗用_軽油,係数_乗用_メタノール,係数_乗用_LPG),1,1,AR1152):INDEX((係数_乗用_ガソリン,係数_乗用_CNG,係数_乗用_軽油,係数_乗用_メタノール,係数_乗用_LPG),125,5,AR1152),2,FALSE))))))</f>
        <v/>
      </c>
      <c r="AO1152" s="376" t="str">
        <f>IF(T1152="","",IF(OR(AH1152="",AH1152="-"),"－",IF(OR(AM1152=8,AM1152=9),"",IF(OR(AJ1152=3,AJ1152=4,AJ1152=5,AJ1152=6),VLOOKUP(AH1152,INDEX((係数_バス貨物_ガソリン,係数_バス貨物_CNG,係数_バス貨物_軽油,係数_バス貨物_メタノール,係数_バス貨物_LPG),MATCH(AL1152,【参考】排出ガスレベル!$AI$4:$AI$671,1),1,AR1152):INDEX((係数_バス貨物_ガソリン,係数_バス貨物_CNG,係数_バス貨物_軽油,係数_バス貨物_メタノール,係数_バス貨物_LPG),MATCH(AL1152+1,【参考】排出ガスレベル!$AI$4:$AI$671,1)-1,5,AR1152),3,FALSE),IF(OR(AJ1152=1,AJ1152=2),VLOOKUP(AH1152,INDEX((係数_乗用_ガソリン,係数_乗用_CNG,係数_乗用_軽油,係数_乗用_メタノール,係数_乗用_LPG),1,1,AR1152):INDEX((係数_乗用_ガソリン,係数_乗用_CNG,係数_乗用_軽油,係数_乗用_メタノール,係数_乗用_LPG),125,5,AR1152),3,FALSE))))))</f>
        <v/>
      </c>
      <c r="AP1152" s="375" t="str">
        <f t="shared" si="324"/>
        <v/>
      </c>
      <c r="AQ1152" s="444" t="str">
        <f t="shared" si="325"/>
        <v/>
      </c>
      <c r="AR1152" s="375" t="str">
        <f t="shared" si="326"/>
        <v/>
      </c>
      <c r="AS1152" s="377" t="str">
        <f t="shared" si="327"/>
        <v/>
      </c>
      <c r="AT1152" s="378" t="str">
        <f t="shared" si="328"/>
        <v/>
      </c>
      <c r="AX1152" s="625" t="b">
        <f t="shared" si="329"/>
        <v>0</v>
      </c>
      <c r="AY1152" s="7" t="str">
        <f t="shared" si="330"/>
        <v>FALSEFALSEFALSE</v>
      </c>
      <c r="AZ1152" s="626">
        <f t="shared" si="314"/>
        <v>0</v>
      </c>
      <c r="BA1152" s="627" t="str">
        <f t="shared" si="331"/>
        <v/>
      </c>
      <c r="BB1152" s="627">
        <f t="shared" si="315"/>
        <v>0</v>
      </c>
    </row>
    <row r="1153" spans="1:54">
      <c r="A1153" s="381">
        <v>1096</v>
      </c>
      <c r="B1153" s="117"/>
      <c r="C1153" s="288"/>
      <c r="D1153" s="289"/>
      <c r="E1153" s="289"/>
      <c r="F1153" s="290"/>
      <c r="G1153" s="292"/>
      <c r="H1153" s="116"/>
      <c r="I1153" s="292"/>
      <c r="J1153" s="116"/>
      <c r="K1153" s="370"/>
      <c r="L1153" s="370"/>
      <c r="M1153" s="370"/>
      <c r="N1153" s="371"/>
      <c r="O1153" s="371"/>
      <c r="P1153" s="371"/>
      <c r="Q1153" s="371"/>
      <c r="R1153" s="371"/>
      <c r="S1153" s="371"/>
      <c r="T1153" s="443"/>
      <c r="U1153" s="539"/>
      <c r="V1153" s="117"/>
      <c r="W1153" s="118"/>
      <c r="X1153" s="119"/>
      <c r="Y1153" s="120"/>
      <c r="Z1153" s="122"/>
      <c r="AA1153" s="121"/>
      <c r="AB1153" s="443"/>
      <c r="AC1153" s="734"/>
      <c r="AD1153" s="372"/>
      <c r="AE1153" s="485"/>
      <c r="AF1153" s="373" t="str">
        <f t="shared" si="316"/>
        <v/>
      </c>
      <c r="AG1153" s="373" t="str">
        <f t="shared" si="317"/>
        <v/>
      </c>
      <c r="AH1153" s="374" t="str">
        <f t="shared" si="318"/>
        <v/>
      </c>
      <c r="AI1153" s="375" t="str">
        <f t="shared" si="319"/>
        <v/>
      </c>
      <c r="AJ1153" s="375" t="str">
        <f t="shared" si="320"/>
        <v/>
      </c>
      <c r="AK1153" s="375" t="str">
        <f t="shared" si="321"/>
        <v/>
      </c>
      <c r="AL1153" s="375" t="str">
        <f t="shared" si="322"/>
        <v/>
      </c>
      <c r="AM1153" s="375" t="str">
        <f t="shared" si="323"/>
        <v/>
      </c>
      <c r="AN1153" s="376" t="str">
        <f>IF(AF1153="","",IF(OR(AH1153="",AH1153="-"),"－",IF(OR(AM1153=8,AM1153=9),"",IF(OR(AJ1153=3,AJ1153=4,AJ1153=5,AJ1153=6),VLOOKUP(AH1153,INDEX((係数_バス貨物_ガソリン,係数_バス貨物_CNG,係数_バス貨物_軽油,係数_バス貨物_メタノール,係数_バス貨物_LPG),MATCH(AL1153,【参考】排出ガスレベル!$AI$4:$AI$671,1),1,AR1153):INDEX((係数_バス貨物_ガソリン,係数_バス貨物_CNG,係数_バス貨物_軽油,係数_バス貨物_メタノール,係数_バス貨物_LPG),MATCH(AL1153+1,【参考】排出ガスレベル!$AI$4:$AI$671,1)-1,5,AR1153),2,FALSE),IF(OR(AJ1153=1,AJ1153=2),VLOOKUP(AH1153,INDEX((係数_乗用_ガソリン,係数_乗用_CNG,係数_乗用_軽油,係数_乗用_メタノール,係数_乗用_LPG),1,1,AR1153):INDEX((係数_乗用_ガソリン,係数_乗用_CNG,係数_乗用_軽油,係数_乗用_メタノール,係数_乗用_LPG),125,5,AR1153),2,FALSE))))))</f>
        <v/>
      </c>
      <c r="AO1153" s="376" t="str">
        <f>IF(T1153="","",IF(OR(AH1153="",AH1153="-"),"－",IF(OR(AM1153=8,AM1153=9),"",IF(OR(AJ1153=3,AJ1153=4,AJ1153=5,AJ1153=6),VLOOKUP(AH1153,INDEX((係数_バス貨物_ガソリン,係数_バス貨物_CNG,係数_バス貨物_軽油,係数_バス貨物_メタノール,係数_バス貨物_LPG),MATCH(AL1153,【参考】排出ガスレベル!$AI$4:$AI$671,1),1,AR1153):INDEX((係数_バス貨物_ガソリン,係数_バス貨物_CNG,係数_バス貨物_軽油,係数_バス貨物_メタノール,係数_バス貨物_LPG),MATCH(AL1153+1,【参考】排出ガスレベル!$AI$4:$AI$671,1)-1,5,AR1153),3,FALSE),IF(OR(AJ1153=1,AJ1153=2),VLOOKUP(AH1153,INDEX((係数_乗用_ガソリン,係数_乗用_CNG,係数_乗用_軽油,係数_乗用_メタノール,係数_乗用_LPG),1,1,AR1153):INDEX((係数_乗用_ガソリン,係数_乗用_CNG,係数_乗用_軽油,係数_乗用_メタノール,係数_乗用_LPG),125,5,AR1153),3,FALSE))))))</f>
        <v/>
      </c>
      <c r="AP1153" s="375" t="str">
        <f t="shared" si="324"/>
        <v/>
      </c>
      <c r="AQ1153" s="444" t="str">
        <f t="shared" si="325"/>
        <v/>
      </c>
      <c r="AR1153" s="375" t="str">
        <f t="shared" si="326"/>
        <v/>
      </c>
      <c r="AS1153" s="377" t="str">
        <f t="shared" si="327"/>
        <v/>
      </c>
      <c r="AT1153" s="378" t="str">
        <f t="shared" si="328"/>
        <v/>
      </c>
      <c r="AX1153" s="625" t="b">
        <f t="shared" si="329"/>
        <v>0</v>
      </c>
      <c r="AY1153" s="7" t="str">
        <f t="shared" si="330"/>
        <v>FALSEFALSEFALSE</v>
      </c>
      <c r="AZ1153" s="626">
        <f t="shared" si="314"/>
        <v>0</v>
      </c>
      <c r="BA1153" s="627" t="str">
        <f t="shared" si="331"/>
        <v/>
      </c>
      <c r="BB1153" s="627">
        <f t="shared" si="315"/>
        <v>0</v>
      </c>
    </row>
    <row r="1154" spans="1:54">
      <c r="A1154" s="381">
        <v>1097</v>
      </c>
      <c r="B1154" s="117"/>
      <c r="C1154" s="288"/>
      <c r="D1154" s="289"/>
      <c r="E1154" s="289"/>
      <c r="F1154" s="290"/>
      <c r="G1154" s="292"/>
      <c r="H1154" s="116"/>
      <c r="I1154" s="292"/>
      <c r="J1154" s="116"/>
      <c r="K1154" s="370"/>
      <c r="L1154" s="370"/>
      <c r="M1154" s="370"/>
      <c r="N1154" s="371"/>
      <c r="O1154" s="371"/>
      <c r="P1154" s="371"/>
      <c r="Q1154" s="371"/>
      <c r="R1154" s="371"/>
      <c r="S1154" s="371"/>
      <c r="T1154" s="443"/>
      <c r="U1154" s="539"/>
      <c r="V1154" s="117"/>
      <c r="W1154" s="118"/>
      <c r="X1154" s="119"/>
      <c r="Y1154" s="120"/>
      <c r="Z1154" s="122"/>
      <c r="AA1154" s="121"/>
      <c r="AB1154" s="443"/>
      <c r="AC1154" s="734"/>
      <c r="AD1154" s="372"/>
      <c r="AE1154" s="485"/>
      <c r="AF1154" s="373" t="str">
        <f t="shared" si="316"/>
        <v/>
      </c>
      <c r="AG1154" s="373" t="str">
        <f t="shared" si="317"/>
        <v/>
      </c>
      <c r="AH1154" s="374" t="str">
        <f t="shared" si="318"/>
        <v/>
      </c>
      <c r="AI1154" s="375" t="str">
        <f t="shared" si="319"/>
        <v/>
      </c>
      <c r="AJ1154" s="375" t="str">
        <f t="shared" si="320"/>
        <v/>
      </c>
      <c r="AK1154" s="375" t="str">
        <f t="shared" si="321"/>
        <v/>
      </c>
      <c r="AL1154" s="375" t="str">
        <f t="shared" si="322"/>
        <v/>
      </c>
      <c r="AM1154" s="375" t="str">
        <f t="shared" si="323"/>
        <v/>
      </c>
      <c r="AN1154" s="376" t="str">
        <f>IF(AF1154="","",IF(OR(AH1154="",AH1154="-"),"－",IF(OR(AM1154=8,AM1154=9),"",IF(OR(AJ1154=3,AJ1154=4,AJ1154=5,AJ1154=6),VLOOKUP(AH1154,INDEX((係数_バス貨物_ガソリン,係数_バス貨物_CNG,係数_バス貨物_軽油,係数_バス貨物_メタノール,係数_バス貨物_LPG),MATCH(AL1154,【参考】排出ガスレベル!$AI$4:$AI$671,1),1,AR1154):INDEX((係数_バス貨物_ガソリン,係数_バス貨物_CNG,係数_バス貨物_軽油,係数_バス貨物_メタノール,係数_バス貨物_LPG),MATCH(AL1154+1,【参考】排出ガスレベル!$AI$4:$AI$671,1)-1,5,AR1154),2,FALSE),IF(OR(AJ1154=1,AJ1154=2),VLOOKUP(AH1154,INDEX((係数_乗用_ガソリン,係数_乗用_CNG,係数_乗用_軽油,係数_乗用_メタノール,係数_乗用_LPG),1,1,AR1154):INDEX((係数_乗用_ガソリン,係数_乗用_CNG,係数_乗用_軽油,係数_乗用_メタノール,係数_乗用_LPG),125,5,AR1154),2,FALSE))))))</f>
        <v/>
      </c>
      <c r="AO1154" s="376" t="str">
        <f>IF(T1154="","",IF(OR(AH1154="",AH1154="-"),"－",IF(OR(AM1154=8,AM1154=9),"",IF(OR(AJ1154=3,AJ1154=4,AJ1154=5,AJ1154=6),VLOOKUP(AH1154,INDEX((係数_バス貨物_ガソリン,係数_バス貨物_CNG,係数_バス貨物_軽油,係数_バス貨物_メタノール,係数_バス貨物_LPG),MATCH(AL1154,【参考】排出ガスレベル!$AI$4:$AI$671,1),1,AR1154):INDEX((係数_バス貨物_ガソリン,係数_バス貨物_CNG,係数_バス貨物_軽油,係数_バス貨物_メタノール,係数_バス貨物_LPG),MATCH(AL1154+1,【参考】排出ガスレベル!$AI$4:$AI$671,1)-1,5,AR1154),3,FALSE),IF(OR(AJ1154=1,AJ1154=2),VLOOKUP(AH1154,INDEX((係数_乗用_ガソリン,係数_乗用_CNG,係数_乗用_軽油,係数_乗用_メタノール,係数_乗用_LPG),1,1,AR1154):INDEX((係数_乗用_ガソリン,係数_乗用_CNG,係数_乗用_軽油,係数_乗用_メタノール,係数_乗用_LPG),125,5,AR1154),3,FALSE))))))</f>
        <v/>
      </c>
      <c r="AP1154" s="375" t="str">
        <f t="shared" si="324"/>
        <v/>
      </c>
      <c r="AQ1154" s="444" t="str">
        <f t="shared" si="325"/>
        <v/>
      </c>
      <c r="AR1154" s="375" t="str">
        <f t="shared" si="326"/>
        <v/>
      </c>
      <c r="AS1154" s="377" t="str">
        <f t="shared" si="327"/>
        <v/>
      </c>
      <c r="AT1154" s="378" t="str">
        <f t="shared" si="328"/>
        <v/>
      </c>
      <c r="AX1154" s="625" t="b">
        <f t="shared" si="329"/>
        <v>0</v>
      </c>
      <c r="AY1154" s="7" t="str">
        <f t="shared" si="330"/>
        <v>FALSEFALSEFALSE</v>
      </c>
      <c r="AZ1154" s="626">
        <f t="shared" si="314"/>
        <v>0</v>
      </c>
      <c r="BA1154" s="627" t="str">
        <f t="shared" si="331"/>
        <v/>
      </c>
      <c r="BB1154" s="627">
        <f t="shared" si="315"/>
        <v>0</v>
      </c>
    </row>
    <row r="1155" spans="1:54">
      <c r="A1155" s="381">
        <v>1098</v>
      </c>
      <c r="B1155" s="117"/>
      <c r="C1155" s="288"/>
      <c r="D1155" s="289"/>
      <c r="E1155" s="289"/>
      <c r="F1155" s="290"/>
      <c r="G1155" s="292"/>
      <c r="H1155" s="116"/>
      <c r="I1155" s="292"/>
      <c r="J1155" s="116"/>
      <c r="K1155" s="370"/>
      <c r="L1155" s="370"/>
      <c r="M1155" s="370"/>
      <c r="N1155" s="371"/>
      <c r="O1155" s="371"/>
      <c r="P1155" s="371"/>
      <c r="Q1155" s="371"/>
      <c r="R1155" s="371"/>
      <c r="S1155" s="371"/>
      <c r="T1155" s="443"/>
      <c r="U1155" s="539"/>
      <c r="V1155" s="117"/>
      <c r="W1155" s="118"/>
      <c r="X1155" s="119"/>
      <c r="Y1155" s="120"/>
      <c r="Z1155" s="122"/>
      <c r="AA1155" s="121"/>
      <c r="AB1155" s="443"/>
      <c r="AC1155" s="734"/>
      <c r="AD1155" s="372"/>
      <c r="AE1155" s="485"/>
      <c r="AF1155" s="373" t="str">
        <f t="shared" si="316"/>
        <v/>
      </c>
      <c r="AG1155" s="373" t="str">
        <f t="shared" si="317"/>
        <v/>
      </c>
      <c r="AH1155" s="374" t="str">
        <f t="shared" si="318"/>
        <v/>
      </c>
      <c r="AI1155" s="375" t="str">
        <f t="shared" si="319"/>
        <v/>
      </c>
      <c r="AJ1155" s="375" t="str">
        <f t="shared" si="320"/>
        <v/>
      </c>
      <c r="AK1155" s="375" t="str">
        <f t="shared" si="321"/>
        <v/>
      </c>
      <c r="AL1155" s="375" t="str">
        <f t="shared" si="322"/>
        <v/>
      </c>
      <c r="AM1155" s="375" t="str">
        <f t="shared" si="323"/>
        <v/>
      </c>
      <c r="AN1155" s="376" t="str">
        <f>IF(AF1155="","",IF(OR(AH1155="",AH1155="-"),"－",IF(OR(AM1155=8,AM1155=9),"",IF(OR(AJ1155=3,AJ1155=4,AJ1155=5,AJ1155=6),VLOOKUP(AH1155,INDEX((係数_バス貨物_ガソリン,係数_バス貨物_CNG,係数_バス貨物_軽油,係数_バス貨物_メタノール,係数_バス貨物_LPG),MATCH(AL1155,【参考】排出ガスレベル!$AI$4:$AI$671,1),1,AR1155):INDEX((係数_バス貨物_ガソリン,係数_バス貨物_CNG,係数_バス貨物_軽油,係数_バス貨物_メタノール,係数_バス貨物_LPG),MATCH(AL1155+1,【参考】排出ガスレベル!$AI$4:$AI$671,1)-1,5,AR1155),2,FALSE),IF(OR(AJ1155=1,AJ1155=2),VLOOKUP(AH1155,INDEX((係数_乗用_ガソリン,係数_乗用_CNG,係数_乗用_軽油,係数_乗用_メタノール,係数_乗用_LPG),1,1,AR1155):INDEX((係数_乗用_ガソリン,係数_乗用_CNG,係数_乗用_軽油,係数_乗用_メタノール,係数_乗用_LPG),125,5,AR1155),2,FALSE))))))</f>
        <v/>
      </c>
      <c r="AO1155" s="376" t="str">
        <f>IF(T1155="","",IF(OR(AH1155="",AH1155="-"),"－",IF(OR(AM1155=8,AM1155=9),"",IF(OR(AJ1155=3,AJ1155=4,AJ1155=5,AJ1155=6),VLOOKUP(AH1155,INDEX((係数_バス貨物_ガソリン,係数_バス貨物_CNG,係数_バス貨物_軽油,係数_バス貨物_メタノール,係数_バス貨物_LPG),MATCH(AL1155,【参考】排出ガスレベル!$AI$4:$AI$671,1),1,AR1155):INDEX((係数_バス貨物_ガソリン,係数_バス貨物_CNG,係数_バス貨物_軽油,係数_バス貨物_メタノール,係数_バス貨物_LPG),MATCH(AL1155+1,【参考】排出ガスレベル!$AI$4:$AI$671,1)-1,5,AR1155),3,FALSE),IF(OR(AJ1155=1,AJ1155=2),VLOOKUP(AH1155,INDEX((係数_乗用_ガソリン,係数_乗用_CNG,係数_乗用_軽油,係数_乗用_メタノール,係数_乗用_LPG),1,1,AR1155):INDEX((係数_乗用_ガソリン,係数_乗用_CNG,係数_乗用_軽油,係数_乗用_メタノール,係数_乗用_LPG),125,5,AR1155),3,FALSE))))))</f>
        <v/>
      </c>
      <c r="AP1155" s="375" t="str">
        <f t="shared" si="324"/>
        <v/>
      </c>
      <c r="AQ1155" s="444" t="str">
        <f t="shared" si="325"/>
        <v/>
      </c>
      <c r="AR1155" s="375" t="str">
        <f t="shared" si="326"/>
        <v/>
      </c>
      <c r="AS1155" s="377" t="str">
        <f t="shared" si="327"/>
        <v/>
      </c>
      <c r="AT1155" s="378" t="str">
        <f t="shared" si="328"/>
        <v/>
      </c>
      <c r="AX1155" s="625" t="b">
        <f t="shared" si="329"/>
        <v>0</v>
      </c>
      <c r="AY1155" s="7" t="str">
        <f t="shared" si="330"/>
        <v>FALSEFALSEFALSE</v>
      </c>
      <c r="AZ1155" s="626">
        <f t="shared" si="314"/>
        <v>0</v>
      </c>
      <c r="BA1155" s="627" t="str">
        <f t="shared" si="331"/>
        <v/>
      </c>
      <c r="BB1155" s="627">
        <f t="shared" si="315"/>
        <v>0</v>
      </c>
    </row>
    <row r="1156" spans="1:54">
      <c r="A1156" s="381">
        <v>1099</v>
      </c>
      <c r="B1156" s="117"/>
      <c r="C1156" s="288"/>
      <c r="D1156" s="289"/>
      <c r="E1156" s="289"/>
      <c r="F1156" s="290"/>
      <c r="G1156" s="292"/>
      <c r="H1156" s="116"/>
      <c r="I1156" s="292"/>
      <c r="J1156" s="116"/>
      <c r="K1156" s="370"/>
      <c r="L1156" s="370"/>
      <c r="M1156" s="370"/>
      <c r="N1156" s="371"/>
      <c r="O1156" s="371"/>
      <c r="P1156" s="371"/>
      <c r="Q1156" s="371"/>
      <c r="R1156" s="371"/>
      <c r="S1156" s="371"/>
      <c r="T1156" s="443"/>
      <c r="U1156" s="539"/>
      <c r="V1156" s="117"/>
      <c r="W1156" s="118"/>
      <c r="X1156" s="119"/>
      <c r="Y1156" s="120"/>
      <c r="Z1156" s="122"/>
      <c r="AA1156" s="121"/>
      <c r="AB1156" s="443"/>
      <c r="AC1156" s="734"/>
      <c r="AD1156" s="372"/>
      <c r="AE1156" s="485"/>
      <c r="AF1156" s="373" t="str">
        <f t="shared" si="316"/>
        <v/>
      </c>
      <c r="AG1156" s="373" t="str">
        <f t="shared" si="317"/>
        <v/>
      </c>
      <c r="AH1156" s="374" t="str">
        <f t="shared" si="318"/>
        <v/>
      </c>
      <c r="AI1156" s="375" t="str">
        <f t="shared" si="319"/>
        <v/>
      </c>
      <c r="AJ1156" s="375" t="str">
        <f t="shared" si="320"/>
        <v/>
      </c>
      <c r="AK1156" s="375" t="str">
        <f t="shared" si="321"/>
        <v/>
      </c>
      <c r="AL1156" s="375" t="str">
        <f t="shared" si="322"/>
        <v/>
      </c>
      <c r="AM1156" s="375" t="str">
        <f t="shared" si="323"/>
        <v/>
      </c>
      <c r="AN1156" s="376" t="str">
        <f>IF(AF1156="","",IF(OR(AH1156="",AH1156="-"),"－",IF(OR(AM1156=8,AM1156=9),"",IF(OR(AJ1156=3,AJ1156=4,AJ1156=5,AJ1156=6),VLOOKUP(AH1156,INDEX((係数_バス貨物_ガソリン,係数_バス貨物_CNG,係数_バス貨物_軽油,係数_バス貨物_メタノール,係数_バス貨物_LPG),MATCH(AL1156,【参考】排出ガスレベル!$AI$4:$AI$671,1),1,AR1156):INDEX((係数_バス貨物_ガソリン,係数_バス貨物_CNG,係数_バス貨物_軽油,係数_バス貨物_メタノール,係数_バス貨物_LPG),MATCH(AL1156+1,【参考】排出ガスレベル!$AI$4:$AI$671,1)-1,5,AR1156),2,FALSE),IF(OR(AJ1156=1,AJ1156=2),VLOOKUP(AH1156,INDEX((係数_乗用_ガソリン,係数_乗用_CNG,係数_乗用_軽油,係数_乗用_メタノール,係数_乗用_LPG),1,1,AR1156):INDEX((係数_乗用_ガソリン,係数_乗用_CNG,係数_乗用_軽油,係数_乗用_メタノール,係数_乗用_LPG),125,5,AR1156),2,FALSE))))))</f>
        <v/>
      </c>
      <c r="AO1156" s="376" t="str">
        <f>IF(T1156="","",IF(OR(AH1156="",AH1156="-"),"－",IF(OR(AM1156=8,AM1156=9),"",IF(OR(AJ1156=3,AJ1156=4,AJ1156=5,AJ1156=6),VLOOKUP(AH1156,INDEX((係数_バス貨物_ガソリン,係数_バス貨物_CNG,係数_バス貨物_軽油,係数_バス貨物_メタノール,係数_バス貨物_LPG),MATCH(AL1156,【参考】排出ガスレベル!$AI$4:$AI$671,1),1,AR1156):INDEX((係数_バス貨物_ガソリン,係数_バス貨物_CNG,係数_バス貨物_軽油,係数_バス貨物_メタノール,係数_バス貨物_LPG),MATCH(AL1156+1,【参考】排出ガスレベル!$AI$4:$AI$671,1)-1,5,AR1156),3,FALSE),IF(OR(AJ1156=1,AJ1156=2),VLOOKUP(AH1156,INDEX((係数_乗用_ガソリン,係数_乗用_CNG,係数_乗用_軽油,係数_乗用_メタノール,係数_乗用_LPG),1,1,AR1156):INDEX((係数_乗用_ガソリン,係数_乗用_CNG,係数_乗用_軽油,係数_乗用_メタノール,係数_乗用_LPG),125,5,AR1156),3,FALSE))))))</f>
        <v/>
      </c>
      <c r="AP1156" s="375" t="str">
        <f t="shared" si="324"/>
        <v/>
      </c>
      <c r="AQ1156" s="444" t="str">
        <f t="shared" si="325"/>
        <v/>
      </c>
      <c r="AR1156" s="375" t="str">
        <f t="shared" si="326"/>
        <v/>
      </c>
      <c r="AS1156" s="377" t="str">
        <f t="shared" si="327"/>
        <v/>
      </c>
      <c r="AT1156" s="378" t="str">
        <f t="shared" si="328"/>
        <v/>
      </c>
      <c r="AX1156" s="625" t="b">
        <f t="shared" si="329"/>
        <v>0</v>
      </c>
      <c r="AY1156" s="7" t="str">
        <f t="shared" si="330"/>
        <v>FALSEFALSEFALSE</v>
      </c>
      <c r="AZ1156" s="626">
        <f t="shared" si="314"/>
        <v>0</v>
      </c>
      <c r="BA1156" s="627" t="str">
        <f t="shared" si="331"/>
        <v/>
      </c>
      <c r="BB1156" s="627">
        <f t="shared" si="315"/>
        <v>0</v>
      </c>
    </row>
    <row r="1157" spans="1:54">
      <c r="A1157" s="381">
        <v>1100</v>
      </c>
      <c r="B1157" s="117"/>
      <c r="C1157" s="288"/>
      <c r="D1157" s="289"/>
      <c r="E1157" s="289"/>
      <c r="F1157" s="290"/>
      <c r="G1157" s="292"/>
      <c r="H1157" s="116"/>
      <c r="I1157" s="292"/>
      <c r="J1157" s="116"/>
      <c r="K1157" s="370"/>
      <c r="L1157" s="370"/>
      <c r="M1157" s="370"/>
      <c r="N1157" s="371"/>
      <c r="O1157" s="371"/>
      <c r="P1157" s="371"/>
      <c r="Q1157" s="371"/>
      <c r="R1157" s="371"/>
      <c r="S1157" s="371"/>
      <c r="T1157" s="443"/>
      <c r="U1157" s="539"/>
      <c r="V1157" s="117"/>
      <c r="W1157" s="118"/>
      <c r="X1157" s="119"/>
      <c r="Y1157" s="120"/>
      <c r="Z1157" s="122"/>
      <c r="AA1157" s="121"/>
      <c r="AB1157" s="443"/>
      <c r="AC1157" s="734"/>
      <c r="AD1157" s="372"/>
      <c r="AE1157" s="485"/>
      <c r="AF1157" s="373" t="str">
        <f t="shared" si="316"/>
        <v/>
      </c>
      <c r="AG1157" s="373" t="str">
        <f t="shared" si="317"/>
        <v/>
      </c>
      <c r="AH1157" s="374" t="str">
        <f t="shared" si="318"/>
        <v/>
      </c>
      <c r="AI1157" s="375" t="str">
        <f t="shared" si="319"/>
        <v/>
      </c>
      <c r="AJ1157" s="375" t="str">
        <f t="shared" si="320"/>
        <v/>
      </c>
      <c r="AK1157" s="375" t="str">
        <f t="shared" si="321"/>
        <v/>
      </c>
      <c r="AL1157" s="375" t="str">
        <f t="shared" si="322"/>
        <v/>
      </c>
      <c r="AM1157" s="375" t="str">
        <f t="shared" si="323"/>
        <v/>
      </c>
      <c r="AN1157" s="376" t="str">
        <f>IF(AF1157="","",IF(OR(AH1157="",AH1157="-"),"－",IF(OR(AM1157=8,AM1157=9),"",IF(OR(AJ1157=3,AJ1157=4,AJ1157=5,AJ1157=6),VLOOKUP(AH1157,INDEX((係数_バス貨物_ガソリン,係数_バス貨物_CNG,係数_バス貨物_軽油,係数_バス貨物_メタノール,係数_バス貨物_LPG),MATCH(AL1157,【参考】排出ガスレベル!$AI$4:$AI$671,1),1,AR1157):INDEX((係数_バス貨物_ガソリン,係数_バス貨物_CNG,係数_バス貨物_軽油,係数_バス貨物_メタノール,係数_バス貨物_LPG),MATCH(AL1157+1,【参考】排出ガスレベル!$AI$4:$AI$671,1)-1,5,AR1157),2,FALSE),IF(OR(AJ1157=1,AJ1157=2),VLOOKUP(AH1157,INDEX((係数_乗用_ガソリン,係数_乗用_CNG,係数_乗用_軽油,係数_乗用_メタノール,係数_乗用_LPG),1,1,AR1157):INDEX((係数_乗用_ガソリン,係数_乗用_CNG,係数_乗用_軽油,係数_乗用_メタノール,係数_乗用_LPG),125,5,AR1157),2,FALSE))))))</f>
        <v/>
      </c>
      <c r="AO1157" s="376" t="str">
        <f>IF(T1157="","",IF(OR(AH1157="",AH1157="-"),"－",IF(OR(AM1157=8,AM1157=9),"",IF(OR(AJ1157=3,AJ1157=4,AJ1157=5,AJ1157=6),VLOOKUP(AH1157,INDEX((係数_バス貨物_ガソリン,係数_バス貨物_CNG,係数_バス貨物_軽油,係数_バス貨物_メタノール,係数_バス貨物_LPG),MATCH(AL1157,【参考】排出ガスレベル!$AI$4:$AI$671,1),1,AR1157):INDEX((係数_バス貨物_ガソリン,係数_バス貨物_CNG,係数_バス貨物_軽油,係数_バス貨物_メタノール,係数_バス貨物_LPG),MATCH(AL1157+1,【参考】排出ガスレベル!$AI$4:$AI$671,1)-1,5,AR1157),3,FALSE),IF(OR(AJ1157=1,AJ1157=2),VLOOKUP(AH1157,INDEX((係数_乗用_ガソリン,係数_乗用_CNG,係数_乗用_軽油,係数_乗用_メタノール,係数_乗用_LPG),1,1,AR1157):INDEX((係数_乗用_ガソリン,係数_乗用_CNG,係数_乗用_軽油,係数_乗用_メタノール,係数_乗用_LPG),125,5,AR1157),3,FALSE))))))</f>
        <v/>
      </c>
      <c r="AP1157" s="375" t="str">
        <f t="shared" si="324"/>
        <v/>
      </c>
      <c r="AQ1157" s="444" t="str">
        <f t="shared" si="325"/>
        <v/>
      </c>
      <c r="AR1157" s="375" t="str">
        <f t="shared" si="326"/>
        <v/>
      </c>
      <c r="AS1157" s="377" t="str">
        <f t="shared" si="327"/>
        <v/>
      </c>
      <c r="AT1157" s="378" t="str">
        <f t="shared" si="328"/>
        <v/>
      </c>
      <c r="AX1157" s="625" t="b">
        <f t="shared" si="329"/>
        <v>0</v>
      </c>
      <c r="AY1157" s="7" t="str">
        <f t="shared" si="330"/>
        <v>FALSEFALSEFALSE</v>
      </c>
      <c r="AZ1157" s="626">
        <f t="shared" si="314"/>
        <v>0</v>
      </c>
      <c r="BA1157" s="627" t="str">
        <f t="shared" si="331"/>
        <v/>
      </c>
      <c r="BB1157" s="627">
        <f t="shared" si="315"/>
        <v>0</v>
      </c>
    </row>
    <row r="1158" spans="1:54">
      <c r="A1158" s="381">
        <v>1101</v>
      </c>
      <c r="B1158" s="117"/>
      <c r="C1158" s="288"/>
      <c r="D1158" s="289"/>
      <c r="E1158" s="289"/>
      <c r="F1158" s="290"/>
      <c r="G1158" s="292"/>
      <c r="H1158" s="116"/>
      <c r="I1158" s="292"/>
      <c r="J1158" s="116"/>
      <c r="K1158" s="370"/>
      <c r="L1158" s="370"/>
      <c r="M1158" s="370"/>
      <c r="N1158" s="371"/>
      <c r="O1158" s="371"/>
      <c r="P1158" s="371"/>
      <c r="Q1158" s="371"/>
      <c r="R1158" s="371"/>
      <c r="S1158" s="371"/>
      <c r="T1158" s="443"/>
      <c r="U1158" s="539"/>
      <c r="V1158" s="117"/>
      <c r="W1158" s="118"/>
      <c r="X1158" s="119"/>
      <c r="Y1158" s="120"/>
      <c r="Z1158" s="122"/>
      <c r="AA1158" s="121"/>
      <c r="AB1158" s="443"/>
      <c r="AC1158" s="734"/>
      <c r="AD1158" s="372"/>
      <c r="AE1158" s="485"/>
      <c r="AF1158" s="373" t="str">
        <f t="shared" si="316"/>
        <v/>
      </c>
      <c r="AG1158" s="373" t="str">
        <f t="shared" si="317"/>
        <v/>
      </c>
      <c r="AH1158" s="374" t="str">
        <f t="shared" si="318"/>
        <v/>
      </c>
      <c r="AI1158" s="375" t="str">
        <f t="shared" si="319"/>
        <v/>
      </c>
      <c r="AJ1158" s="375" t="str">
        <f t="shared" si="320"/>
        <v/>
      </c>
      <c r="AK1158" s="375" t="str">
        <f t="shared" si="321"/>
        <v/>
      </c>
      <c r="AL1158" s="375" t="str">
        <f t="shared" si="322"/>
        <v/>
      </c>
      <c r="AM1158" s="375" t="str">
        <f t="shared" si="323"/>
        <v/>
      </c>
      <c r="AN1158" s="376" t="str">
        <f>IF(AF1158="","",IF(OR(AH1158="",AH1158="-"),"－",IF(OR(AM1158=8,AM1158=9),"",IF(OR(AJ1158=3,AJ1158=4,AJ1158=5,AJ1158=6),VLOOKUP(AH1158,INDEX((係数_バス貨物_ガソリン,係数_バス貨物_CNG,係数_バス貨物_軽油,係数_バス貨物_メタノール,係数_バス貨物_LPG),MATCH(AL1158,【参考】排出ガスレベル!$AI$4:$AI$671,1),1,AR1158):INDEX((係数_バス貨物_ガソリン,係数_バス貨物_CNG,係数_バス貨物_軽油,係数_バス貨物_メタノール,係数_バス貨物_LPG),MATCH(AL1158+1,【参考】排出ガスレベル!$AI$4:$AI$671,1)-1,5,AR1158),2,FALSE),IF(OR(AJ1158=1,AJ1158=2),VLOOKUP(AH1158,INDEX((係数_乗用_ガソリン,係数_乗用_CNG,係数_乗用_軽油,係数_乗用_メタノール,係数_乗用_LPG),1,1,AR1158):INDEX((係数_乗用_ガソリン,係数_乗用_CNG,係数_乗用_軽油,係数_乗用_メタノール,係数_乗用_LPG),125,5,AR1158),2,FALSE))))))</f>
        <v/>
      </c>
      <c r="AO1158" s="376" t="str">
        <f>IF(T1158="","",IF(OR(AH1158="",AH1158="-"),"－",IF(OR(AM1158=8,AM1158=9),"",IF(OR(AJ1158=3,AJ1158=4,AJ1158=5,AJ1158=6),VLOOKUP(AH1158,INDEX((係数_バス貨物_ガソリン,係数_バス貨物_CNG,係数_バス貨物_軽油,係数_バス貨物_メタノール,係数_バス貨物_LPG),MATCH(AL1158,【参考】排出ガスレベル!$AI$4:$AI$671,1),1,AR1158):INDEX((係数_バス貨物_ガソリン,係数_バス貨物_CNG,係数_バス貨物_軽油,係数_バス貨物_メタノール,係数_バス貨物_LPG),MATCH(AL1158+1,【参考】排出ガスレベル!$AI$4:$AI$671,1)-1,5,AR1158),3,FALSE),IF(OR(AJ1158=1,AJ1158=2),VLOOKUP(AH1158,INDEX((係数_乗用_ガソリン,係数_乗用_CNG,係数_乗用_軽油,係数_乗用_メタノール,係数_乗用_LPG),1,1,AR1158):INDEX((係数_乗用_ガソリン,係数_乗用_CNG,係数_乗用_軽油,係数_乗用_メタノール,係数_乗用_LPG),125,5,AR1158),3,FALSE))))))</f>
        <v/>
      </c>
      <c r="AP1158" s="375" t="str">
        <f t="shared" si="324"/>
        <v/>
      </c>
      <c r="AQ1158" s="444" t="str">
        <f t="shared" si="325"/>
        <v/>
      </c>
      <c r="AR1158" s="375" t="str">
        <f t="shared" si="326"/>
        <v/>
      </c>
      <c r="AS1158" s="377" t="str">
        <f t="shared" si="327"/>
        <v/>
      </c>
      <c r="AT1158" s="378" t="str">
        <f t="shared" si="328"/>
        <v/>
      </c>
      <c r="AX1158" s="625" t="b">
        <f t="shared" si="329"/>
        <v>0</v>
      </c>
      <c r="AY1158" s="7" t="str">
        <f t="shared" si="330"/>
        <v>FALSEFALSEFALSE</v>
      </c>
      <c r="AZ1158" s="626">
        <f t="shared" si="314"/>
        <v>0</v>
      </c>
      <c r="BA1158" s="627" t="str">
        <f t="shared" si="331"/>
        <v/>
      </c>
      <c r="BB1158" s="627">
        <f t="shared" si="315"/>
        <v>0</v>
      </c>
    </row>
    <row r="1159" spans="1:54">
      <c r="A1159" s="381">
        <v>1102</v>
      </c>
      <c r="B1159" s="117"/>
      <c r="C1159" s="288"/>
      <c r="D1159" s="289"/>
      <c r="E1159" s="289"/>
      <c r="F1159" s="290"/>
      <c r="G1159" s="292"/>
      <c r="H1159" s="116"/>
      <c r="I1159" s="292"/>
      <c r="J1159" s="116"/>
      <c r="K1159" s="370"/>
      <c r="L1159" s="370"/>
      <c r="M1159" s="370"/>
      <c r="N1159" s="371"/>
      <c r="O1159" s="371"/>
      <c r="P1159" s="371"/>
      <c r="Q1159" s="371"/>
      <c r="R1159" s="371"/>
      <c r="S1159" s="371"/>
      <c r="T1159" s="443"/>
      <c r="U1159" s="539"/>
      <c r="V1159" s="117"/>
      <c r="W1159" s="118"/>
      <c r="X1159" s="119"/>
      <c r="Y1159" s="120"/>
      <c r="Z1159" s="122"/>
      <c r="AA1159" s="121"/>
      <c r="AB1159" s="443"/>
      <c r="AC1159" s="734"/>
      <c r="AD1159" s="372"/>
      <c r="AE1159" s="485"/>
      <c r="AF1159" s="373" t="str">
        <f t="shared" si="316"/>
        <v/>
      </c>
      <c r="AG1159" s="373" t="str">
        <f t="shared" si="317"/>
        <v/>
      </c>
      <c r="AH1159" s="374" t="str">
        <f t="shared" si="318"/>
        <v/>
      </c>
      <c r="AI1159" s="375" t="str">
        <f t="shared" si="319"/>
        <v/>
      </c>
      <c r="AJ1159" s="375" t="str">
        <f t="shared" si="320"/>
        <v/>
      </c>
      <c r="AK1159" s="375" t="str">
        <f t="shared" si="321"/>
        <v/>
      </c>
      <c r="AL1159" s="375" t="str">
        <f t="shared" si="322"/>
        <v/>
      </c>
      <c r="AM1159" s="375" t="str">
        <f t="shared" si="323"/>
        <v/>
      </c>
      <c r="AN1159" s="376" t="str">
        <f>IF(AF1159="","",IF(OR(AH1159="",AH1159="-"),"－",IF(OR(AM1159=8,AM1159=9),"",IF(OR(AJ1159=3,AJ1159=4,AJ1159=5,AJ1159=6),VLOOKUP(AH1159,INDEX((係数_バス貨物_ガソリン,係数_バス貨物_CNG,係数_バス貨物_軽油,係数_バス貨物_メタノール,係数_バス貨物_LPG),MATCH(AL1159,【参考】排出ガスレベル!$AI$4:$AI$671,1),1,AR1159):INDEX((係数_バス貨物_ガソリン,係数_バス貨物_CNG,係数_バス貨物_軽油,係数_バス貨物_メタノール,係数_バス貨物_LPG),MATCH(AL1159+1,【参考】排出ガスレベル!$AI$4:$AI$671,1)-1,5,AR1159),2,FALSE),IF(OR(AJ1159=1,AJ1159=2),VLOOKUP(AH1159,INDEX((係数_乗用_ガソリン,係数_乗用_CNG,係数_乗用_軽油,係数_乗用_メタノール,係数_乗用_LPG),1,1,AR1159):INDEX((係数_乗用_ガソリン,係数_乗用_CNG,係数_乗用_軽油,係数_乗用_メタノール,係数_乗用_LPG),125,5,AR1159),2,FALSE))))))</f>
        <v/>
      </c>
      <c r="AO1159" s="376" t="str">
        <f>IF(T1159="","",IF(OR(AH1159="",AH1159="-"),"－",IF(OR(AM1159=8,AM1159=9),"",IF(OR(AJ1159=3,AJ1159=4,AJ1159=5,AJ1159=6),VLOOKUP(AH1159,INDEX((係数_バス貨物_ガソリン,係数_バス貨物_CNG,係数_バス貨物_軽油,係数_バス貨物_メタノール,係数_バス貨物_LPG),MATCH(AL1159,【参考】排出ガスレベル!$AI$4:$AI$671,1),1,AR1159):INDEX((係数_バス貨物_ガソリン,係数_バス貨物_CNG,係数_バス貨物_軽油,係数_バス貨物_メタノール,係数_バス貨物_LPG),MATCH(AL1159+1,【参考】排出ガスレベル!$AI$4:$AI$671,1)-1,5,AR1159),3,FALSE),IF(OR(AJ1159=1,AJ1159=2),VLOOKUP(AH1159,INDEX((係数_乗用_ガソリン,係数_乗用_CNG,係数_乗用_軽油,係数_乗用_メタノール,係数_乗用_LPG),1,1,AR1159):INDEX((係数_乗用_ガソリン,係数_乗用_CNG,係数_乗用_軽油,係数_乗用_メタノール,係数_乗用_LPG),125,5,AR1159),3,FALSE))))))</f>
        <v/>
      </c>
      <c r="AP1159" s="375" t="str">
        <f t="shared" si="324"/>
        <v/>
      </c>
      <c r="AQ1159" s="444" t="str">
        <f t="shared" si="325"/>
        <v/>
      </c>
      <c r="AR1159" s="375" t="str">
        <f t="shared" si="326"/>
        <v/>
      </c>
      <c r="AS1159" s="377" t="str">
        <f t="shared" si="327"/>
        <v/>
      </c>
      <c r="AT1159" s="378" t="str">
        <f t="shared" si="328"/>
        <v/>
      </c>
      <c r="AX1159" s="625" t="b">
        <f t="shared" si="329"/>
        <v>0</v>
      </c>
      <c r="AY1159" s="7" t="str">
        <f t="shared" si="330"/>
        <v>FALSEFALSEFALSE</v>
      </c>
      <c r="AZ1159" s="626">
        <f t="shared" si="314"/>
        <v>0</v>
      </c>
      <c r="BA1159" s="627" t="str">
        <f t="shared" si="331"/>
        <v/>
      </c>
      <c r="BB1159" s="627">
        <f t="shared" si="315"/>
        <v>0</v>
      </c>
    </row>
    <row r="1160" spans="1:54">
      <c r="A1160" s="381">
        <v>1103</v>
      </c>
      <c r="B1160" s="117"/>
      <c r="C1160" s="288"/>
      <c r="D1160" s="289"/>
      <c r="E1160" s="289"/>
      <c r="F1160" s="290"/>
      <c r="G1160" s="292"/>
      <c r="H1160" s="116"/>
      <c r="I1160" s="292"/>
      <c r="J1160" s="116"/>
      <c r="K1160" s="370"/>
      <c r="L1160" s="370"/>
      <c r="M1160" s="370"/>
      <c r="N1160" s="371"/>
      <c r="O1160" s="371"/>
      <c r="P1160" s="371"/>
      <c r="Q1160" s="371"/>
      <c r="R1160" s="371"/>
      <c r="S1160" s="371"/>
      <c r="T1160" s="443"/>
      <c r="U1160" s="539"/>
      <c r="V1160" s="117"/>
      <c r="W1160" s="118"/>
      <c r="X1160" s="119"/>
      <c r="Y1160" s="120"/>
      <c r="Z1160" s="122"/>
      <c r="AA1160" s="121"/>
      <c r="AB1160" s="443"/>
      <c r="AC1160" s="734"/>
      <c r="AD1160" s="372"/>
      <c r="AE1160" s="485"/>
      <c r="AF1160" s="373" t="str">
        <f t="shared" si="316"/>
        <v/>
      </c>
      <c r="AG1160" s="373" t="str">
        <f t="shared" si="317"/>
        <v/>
      </c>
      <c r="AH1160" s="374" t="str">
        <f t="shared" si="318"/>
        <v/>
      </c>
      <c r="AI1160" s="375" t="str">
        <f t="shared" si="319"/>
        <v/>
      </c>
      <c r="AJ1160" s="375" t="str">
        <f t="shared" si="320"/>
        <v/>
      </c>
      <c r="AK1160" s="375" t="str">
        <f t="shared" si="321"/>
        <v/>
      </c>
      <c r="AL1160" s="375" t="str">
        <f t="shared" si="322"/>
        <v/>
      </c>
      <c r="AM1160" s="375" t="str">
        <f t="shared" si="323"/>
        <v/>
      </c>
      <c r="AN1160" s="376" t="str">
        <f>IF(AF1160="","",IF(OR(AH1160="",AH1160="-"),"－",IF(OR(AM1160=8,AM1160=9),"",IF(OR(AJ1160=3,AJ1160=4,AJ1160=5,AJ1160=6),VLOOKUP(AH1160,INDEX((係数_バス貨物_ガソリン,係数_バス貨物_CNG,係数_バス貨物_軽油,係数_バス貨物_メタノール,係数_バス貨物_LPG),MATCH(AL1160,【参考】排出ガスレベル!$AI$4:$AI$671,1),1,AR1160):INDEX((係数_バス貨物_ガソリン,係数_バス貨物_CNG,係数_バス貨物_軽油,係数_バス貨物_メタノール,係数_バス貨物_LPG),MATCH(AL1160+1,【参考】排出ガスレベル!$AI$4:$AI$671,1)-1,5,AR1160),2,FALSE),IF(OR(AJ1160=1,AJ1160=2),VLOOKUP(AH1160,INDEX((係数_乗用_ガソリン,係数_乗用_CNG,係数_乗用_軽油,係数_乗用_メタノール,係数_乗用_LPG),1,1,AR1160):INDEX((係数_乗用_ガソリン,係数_乗用_CNG,係数_乗用_軽油,係数_乗用_メタノール,係数_乗用_LPG),125,5,AR1160),2,FALSE))))))</f>
        <v/>
      </c>
      <c r="AO1160" s="376" t="str">
        <f>IF(T1160="","",IF(OR(AH1160="",AH1160="-"),"－",IF(OR(AM1160=8,AM1160=9),"",IF(OR(AJ1160=3,AJ1160=4,AJ1160=5,AJ1160=6),VLOOKUP(AH1160,INDEX((係数_バス貨物_ガソリン,係数_バス貨物_CNG,係数_バス貨物_軽油,係数_バス貨物_メタノール,係数_バス貨物_LPG),MATCH(AL1160,【参考】排出ガスレベル!$AI$4:$AI$671,1),1,AR1160):INDEX((係数_バス貨物_ガソリン,係数_バス貨物_CNG,係数_バス貨物_軽油,係数_バス貨物_メタノール,係数_バス貨物_LPG),MATCH(AL1160+1,【参考】排出ガスレベル!$AI$4:$AI$671,1)-1,5,AR1160),3,FALSE),IF(OR(AJ1160=1,AJ1160=2),VLOOKUP(AH1160,INDEX((係数_乗用_ガソリン,係数_乗用_CNG,係数_乗用_軽油,係数_乗用_メタノール,係数_乗用_LPG),1,1,AR1160):INDEX((係数_乗用_ガソリン,係数_乗用_CNG,係数_乗用_軽油,係数_乗用_メタノール,係数_乗用_LPG),125,5,AR1160),3,FALSE))))))</f>
        <v/>
      </c>
      <c r="AP1160" s="375" t="str">
        <f t="shared" si="324"/>
        <v/>
      </c>
      <c r="AQ1160" s="444" t="str">
        <f t="shared" si="325"/>
        <v/>
      </c>
      <c r="AR1160" s="375" t="str">
        <f t="shared" si="326"/>
        <v/>
      </c>
      <c r="AS1160" s="377" t="str">
        <f t="shared" si="327"/>
        <v/>
      </c>
      <c r="AT1160" s="378" t="str">
        <f t="shared" si="328"/>
        <v/>
      </c>
      <c r="AX1160" s="625" t="b">
        <f t="shared" si="329"/>
        <v>0</v>
      </c>
      <c r="AY1160" s="7" t="str">
        <f t="shared" si="330"/>
        <v>FALSEFALSEFALSE</v>
      </c>
      <c r="AZ1160" s="626">
        <f t="shared" si="314"/>
        <v>0</v>
      </c>
      <c r="BA1160" s="627" t="str">
        <f t="shared" si="331"/>
        <v/>
      </c>
      <c r="BB1160" s="627">
        <f t="shared" si="315"/>
        <v>0</v>
      </c>
    </row>
    <row r="1161" spans="1:54">
      <c r="A1161" s="381">
        <v>1104</v>
      </c>
      <c r="B1161" s="117"/>
      <c r="C1161" s="288"/>
      <c r="D1161" s="289"/>
      <c r="E1161" s="289"/>
      <c r="F1161" s="290"/>
      <c r="G1161" s="292"/>
      <c r="H1161" s="116"/>
      <c r="I1161" s="292"/>
      <c r="J1161" s="116"/>
      <c r="K1161" s="370"/>
      <c r="L1161" s="370"/>
      <c r="M1161" s="370"/>
      <c r="N1161" s="371"/>
      <c r="O1161" s="371"/>
      <c r="P1161" s="371"/>
      <c r="Q1161" s="371"/>
      <c r="R1161" s="371"/>
      <c r="S1161" s="371"/>
      <c r="T1161" s="443"/>
      <c r="U1161" s="539"/>
      <c r="V1161" s="117"/>
      <c r="W1161" s="118"/>
      <c r="X1161" s="119"/>
      <c r="Y1161" s="120"/>
      <c r="Z1161" s="122"/>
      <c r="AA1161" s="121"/>
      <c r="AB1161" s="443"/>
      <c r="AC1161" s="734"/>
      <c r="AD1161" s="372"/>
      <c r="AE1161" s="485"/>
      <c r="AF1161" s="373" t="str">
        <f t="shared" si="316"/>
        <v/>
      </c>
      <c r="AG1161" s="373" t="str">
        <f t="shared" si="317"/>
        <v/>
      </c>
      <c r="AH1161" s="374" t="str">
        <f t="shared" si="318"/>
        <v/>
      </c>
      <c r="AI1161" s="375" t="str">
        <f t="shared" si="319"/>
        <v/>
      </c>
      <c r="AJ1161" s="375" t="str">
        <f t="shared" si="320"/>
        <v/>
      </c>
      <c r="AK1161" s="375" t="str">
        <f t="shared" si="321"/>
        <v/>
      </c>
      <c r="AL1161" s="375" t="str">
        <f t="shared" si="322"/>
        <v/>
      </c>
      <c r="AM1161" s="375" t="str">
        <f t="shared" si="323"/>
        <v/>
      </c>
      <c r="AN1161" s="376" t="str">
        <f>IF(AF1161="","",IF(OR(AH1161="",AH1161="-"),"－",IF(OR(AM1161=8,AM1161=9),"",IF(OR(AJ1161=3,AJ1161=4,AJ1161=5,AJ1161=6),VLOOKUP(AH1161,INDEX((係数_バス貨物_ガソリン,係数_バス貨物_CNG,係数_バス貨物_軽油,係数_バス貨物_メタノール,係数_バス貨物_LPG),MATCH(AL1161,【参考】排出ガスレベル!$AI$4:$AI$671,1),1,AR1161):INDEX((係数_バス貨物_ガソリン,係数_バス貨物_CNG,係数_バス貨物_軽油,係数_バス貨物_メタノール,係数_バス貨物_LPG),MATCH(AL1161+1,【参考】排出ガスレベル!$AI$4:$AI$671,1)-1,5,AR1161),2,FALSE),IF(OR(AJ1161=1,AJ1161=2),VLOOKUP(AH1161,INDEX((係数_乗用_ガソリン,係数_乗用_CNG,係数_乗用_軽油,係数_乗用_メタノール,係数_乗用_LPG),1,1,AR1161):INDEX((係数_乗用_ガソリン,係数_乗用_CNG,係数_乗用_軽油,係数_乗用_メタノール,係数_乗用_LPG),125,5,AR1161),2,FALSE))))))</f>
        <v/>
      </c>
      <c r="AO1161" s="376" t="str">
        <f>IF(T1161="","",IF(OR(AH1161="",AH1161="-"),"－",IF(OR(AM1161=8,AM1161=9),"",IF(OR(AJ1161=3,AJ1161=4,AJ1161=5,AJ1161=6),VLOOKUP(AH1161,INDEX((係数_バス貨物_ガソリン,係数_バス貨物_CNG,係数_バス貨物_軽油,係数_バス貨物_メタノール,係数_バス貨物_LPG),MATCH(AL1161,【参考】排出ガスレベル!$AI$4:$AI$671,1),1,AR1161):INDEX((係数_バス貨物_ガソリン,係数_バス貨物_CNG,係数_バス貨物_軽油,係数_バス貨物_メタノール,係数_バス貨物_LPG),MATCH(AL1161+1,【参考】排出ガスレベル!$AI$4:$AI$671,1)-1,5,AR1161),3,FALSE),IF(OR(AJ1161=1,AJ1161=2),VLOOKUP(AH1161,INDEX((係数_乗用_ガソリン,係数_乗用_CNG,係数_乗用_軽油,係数_乗用_メタノール,係数_乗用_LPG),1,1,AR1161):INDEX((係数_乗用_ガソリン,係数_乗用_CNG,係数_乗用_軽油,係数_乗用_メタノール,係数_乗用_LPG),125,5,AR1161),3,FALSE))))))</f>
        <v/>
      </c>
      <c r="AP1161" s="375" t="str">
        <f t="shared" si="324"/>
        <v/>
      </c>
      <c r="AQ1161" s="444" t="str">
        <f t="shared" si="325"/>
        <v/>
      </c>
      <c r="AR1161" s="375" t="str">
        <f t="shared" si="326"/>
        <v/>
      </c>
      <c r="AS1161" s="377" t="str">
        <f t="shared" si="327"/>
        <v/>
      </c>
      <c r="AT1161" s="378" t="str">
        <f t="shared" si="328"/>
        <v/>
      </c>
      <c r="AX1161" s="625" t="b">
        <f t="shared" si="329"/>
        <v>0</v>
      </c>
      <c r="AY1161" s="7" t="str">
        <f t="shared" si="330"/>
        <v>FALSEFALSEFALSE</v>
      </c>
      <c r="AZ1161" s="626">
        <f t="shared" si="314"/>
        <v>0</v>
      </c>
      <c r="BA1161" s="627" t="str">
        <f t="shared" si="331"/>
        <v/>
      </c>
      <c r="BB1161" s="627">
        <f t="shared" si="315"/>
        <v>0</v>
      </c>
    </row>
    <row r="1162" spans="1:54">
      <c r="A1162" s="381">
        <v>1105</v>
      </c>
      <c r="B1162" s="117"/>
      <c r="C1162" s="288"/>
      <c r="D1162" s="289"/>
      <c r="E1162" s="289"/>
      <c r="F1162" s="290"/>
      <c r="G1162" s="292"/>
      <c r="H1162" s="116"/>
      <c r="I1162" s="292"/>
      <c r="J1162" s="116"/>
      <c r="K1162" s="370"/>
      <c r="L1162" s="370"/>
      <c r="M1162" s="370"/>
      <c r="N1162" s="371"/>
      <c r="O1162" s="371"/>
      <c r="P1162" s="371"/>
      <c r="Q1162" s="371"/>
      <c r="R1162" s="371"/>
      <c r="S1162" s="371"/>
      <c r="T1162" s="443"/>
      <c r="U1162" s="539"/>
      <c r="V1162" s="117"/>
      <c r="W1162" s="118"/>
      <c r="X1162" s="119"/>
      <c r="Y1162" s="120"/>
      <c r="Z1162" s="122"/>
      <c r="AA1162" s="121"/>
      <c r="AB1162" s="443"/>
      <c r="AC1162" s="734"/>
      <c r="AD1162" s="372"/>
      <c r="AE1162" s="485"/>
      <c r="AF1162" s="373" t="str">
        <f t="shared" si="316"/>
        <v/>
      </c>
      <c r="AG1162" s="373" t="str">
        <f t="shared" si="317"/>
        <v/>
      </c>
      <c r="AH1162" s="374" t="str">
        <f t="shared" si="318"/>
        <v/>
      </c>
      <c r="AI1162" s="375" t="str">
        <f t="shared" si="319"/>
        <v/>
      </c>
      <c r="AJ1162" s="375" t="str">
        <f t="shared" si="320"/>
        <v/>
      </c>
      <c r="AK1162" s="375" t="str">
        <f t="shared" si="321"/>
        <v/>
      </c>
      <c r="AL1162" s="375" t="str">
        <f t="shared" si="322"/>
        <v/>
      </c>
      <c r="AM1162" s="375" t="str">
        <f t="shared" si="323"/>
        <v/>
      </c>
      <c r="AN1162" s="376" t="str">
        <f>IF(AF1162="","",IF(OR(AH1162="",AH1162="-"),"－",IF(OR(AM1162=8,AM1162=9),"",IF(OR(AJ1162=3,AJ1162=4,AJ1162=5,AJ1162=6),VLOOKUP(AH1162,INDEX((係数_バス貨物_ガソリン,係数_バス貨物_CNG,係数_バス貨物_軽油,係数_バス貨物_メタノール,係数_バス貨物_LPG),MATCH(AL1162,【参考】排出ガスレベル!$AI$4:$AI$671,1),1,AR1162):INDEX((係数_バス貨物_ガソリン,係数_バス貨物_CNG,係数_バス貨物_軽油,係数_バス貨物_メタノール,係数_バス貨物_LPG),MATCH(AL1162+1,【参考】排出ガスレベル!$AI$4:$AI$671,1)-1,5,AR1162),2,FALSE),IF(OR(AJ1162=1,AJ1162=2),VLOOKUP(AH1162,INDEX((係数_乗用_ガソリン,係数_乗用_CNG,係数_乗用_軽油,係数_乗用_メタノール,係数_乗用_LPG),1,1,AR1162):INDEX((係数_乗用_ガソリン,係数_乗用_CNG,係数_乗用_軽油,係数_乗用_メタノール,係数_乗用_LPG),125,5,AR1162),2,FALSE))))))</f>
        <v/>
      </c>
      <c r="AO1162" s="376" t="str">
        <f>IF(T1162="","",IF(OR(AH1162="",AH1162="-"),"－",IF(OR(AM1162=8,AM1162=9),"",IF(OR(AJ1162=3,AJ1162=4,AJ1162=5,AJ1162=6),VLOOKUP(AH1162,INDEX((係数_バス貨物_ガソリン,係数_バス貨物_CNG,係数_バス貨物_軽油,係数_バス貨物_メタノール,係数_バス貨物_LPG),MATCH(AL1162,【参考】排出ガスレベル!$AI$4:$AI$671,1),1,AR1162):INDEX((係数_バス貨物_ガソリン,係数_バス貨物_CNG,係数_バス貨物_軽油,係数_バス貨物_メタノール,係数_バス貨物_LPG),MATCH(AL1162+1,【参考】排出ガスレベル!$AI$4:$AI$671,1)-1,5,AR1162),3,FALSE),IF(OR(AJ1162=1,AJ1162=2),VLOOKUP(AH1162,INDEX((係数_乗用_ガソリン,係数_乗用_CNG,係数_乗用_軽油,係数_乗用_メタノール,係数_乗用_LPG),1,1,AR1162):INDEX((係数_乗用_ガソリン,係数_乗用_CNG,係数_乗用_軽油,係数_乗用_メタノール,係数_乗用_LPG),125,5,AR1162),3,FALSE))))))</f>
        <v/>
      </c>
      <c r="AP1162" s="375" t="str">
        <f t="shared" si="324"/>
        <v/>
      </c>
      <c r="AQ1162" s="444" t="str">
        <f t="shared" si="325"/>
        <v/>
      </c>
      <c r="AR1162" s="375" t="str">
        <f t="shared" si="326"/>
        <v/>
      </c>
      <c r="AS1162" s="377" t="str">
        <f t="shared" si="327"/>
        <v/>
      </c>
      <c r="AT1162" s="378" t="str">
        <f t="shared" si="328"/>
        <v/>
      </c>
      <c r="AX1162" s="625" t="b">
        <f t="shared" si="329"/>
        <v>0</v>
      </c>
      <c r="AY1162" s="7" t="str">
        <f t="shared" si="330"/>
        <v>FALSEFALSEFALSE</v>
      </c>
      <c r="AZ1162" s="626">
        <f t="shared" si="314"/>
        <v>0</v>
      </c>
      <c r="BA1162" s="627" t="str">
        <f t="shared" si="331"/>
        <v/>
      </c>
      <c r="BB1162" s="627">
        <f t="shared" si="315"/>
        <v>0</v>
      </c>
    </row>
    <row r="1163" spans="1:54">
      <c r="A1163" s="381">
        <v>1106</v>
      </c>
      <c r="B1163" s="117"/>
      <c r="C1163" s="288"/>
      <c r="D1163" s="289"/>
      <c r="E1163" s="289"/>
      <c r="F1163" s="290"/>
      <c r="G1163" s="292"/>
      <c r="H1163" s="116"/>
      <c r="I1163" s="292"/>
      <c r="J1163" s="116"/>
      <c r="K1163" s="370"/>
      <c r="L1163" s="370"/>
      <c r="M1163" s="370"/>
      <c r="N1163" s="371"/>
      <c r="O1163" s="371"/>
      <c r="P1163" s="371"/>
      <c r="Q1163" s="371"/>
      <c r="R1163" s="371"/>
      <c r="S1163" s="371"/>
      <c r="T1163" s="443"/>
      <c r="U1163" s="539"/>
      <c r="V1163" s="117"/>
      <c r="W1163" s="118"/>
      <c r="X1163" s="119"/>
      <c r="Y1163" s="120"/>
      <c r="Z1163" s="122"/>
      <c r="AA1163" s="121"/>
      <c r="AB1163" s="443"/>
      <c r="AC1163" s="734"/>
      <c r="AD1163" s="372"/>
      <c r="AE1163" s="485"/>
      <c r="AF1163" s="373" t="str">
        <f t="shared" si="316"/>
        <v/>
      </c>
      <c r="AG1163" s="373" t="str">
        <f t="shared" si="317"/>
        <v/>
      </c>
      <c r="AH1163" s="374" t="str">
        <f t="shared" si="318"/>
        <v/>
      </c>
      <c r="AI1163" s="375" t="str">
        <f t="shared" si="319"/>
        <v/>
      </c>
      <c r="AJ1163" s="375" t="str">
        <f t="shared" si="320"/>
        <v/>
      </c>
      <c r="AK1163" s="375" t="str">
        <f t="shared" si="321"/>
        <v/>
      </c>
      <c r="AL1163" s="375" t="str">
        <f t="shared" si="322"/>
        <v/>
      </c>
      <c r="AM1163" s="375" t="str">
        <f t="shared" si="323"/>
        <v/>
      </c>
      <c r="AN1163" s="376" t="str">
        <f>IF(AF1163="","",IF(OR(AH1163="",AH1163="-"),"－",IF(OR(AM1163=8,AM1163=9),"",IF(OR(AJ1163=3,AJ1163=4,AJ1163=5,AJ1163=6),VLOOKUP(AH1163,INDEX((係数_バス貨物_ガソリン,係数_バス貨物_CNG,係数_バス貨物_軽油,係数_バス貨物_メタノール,係数_バス貨物_LPG),MATCH(AL1163,【参考】排出ガスレベル!$AI$4:$AI$671,1),1,AR1163):INDEX((係数_バス貨物_ガソリン,係数_バス貨物_CNG,係数_バス貨物_軽油,係数_バス貨物_メタノール,係数_バス貨物_LPG),MATCH(AL1163+1,【参考】排出ガスレベル!$AI$4:$AI$671,1)-1,5,AR1163),2,FALSE),IF(OR(AJ1163=1,AJ1163=2),VLOOKUP(AH1163,INDEX((係数_乗用_ガソリン,係数_乗用_CNG,係数_乗用_軽油,係数_乗用_メタノール,係数_乗用_LPG),1,1,AR1163):INDEX((係数_乗用_ガソリン,係数_乗用_CNG,係数_乗用_軽油,係数_乗用_メタノール,係数_乗用_LPG),125,5,AR1163),2,FALSE))))))</f>
        <v/>
      </c>
      <c r="AO1163" s="376" t="str">
        <f>IF(T1163="","",IF(OR(AH1163="",AH1163="-"),"－",IF(OR(AM1163=8,AM1163=9),"",IF(OR(AJ1163=3,AJ1163=4,AJ1163=5,AJ1163=6),VLOOKUP(AH1163,INDEX((係数_バス貨物_ガソリン,係数_バス貨物_CNG,係数_バス貨物_軽油,係数_バス貨物_メタノール,係数_バス貨物_LPG),MATCH(AL1163,【参考】排出ガスレベル!$AI$4:$AI$671,1),1,AR1163):INDEX((係数_バス貨物_ガソリン,係数_バス貨物_CNG,係数_バス貨物_軽油,係数_バス貨物_メタノール,係数_バス貨物_LPG),MATCH(AL1163+1,【参考】排出ガスレベル!$AI$4:$AI$671,1)-1,5,AR1163),3,FALSE),IF(OR(AJ1163=1,AJ1163=2),VLOOKUP(AH1163,INDEX((係数_乗用_ガソリン,係数_乗用_CNG,係数_乗用_軽油,係数_乗用_メタノール,係数_乗用_LPG),1,1,AR1163):INDEX((係数_乗用_ガソリン,係数_乗用_CNG,係数_乗用_軽油,係数_乗用_メタノール,係数_乗用_LPG),125,5,AR1163),3,FALSE))))))</f>
        <v/>
      </c>
      <c r="AP1163" s="375" t="str">
        <f t="shared" si="324"/>
        <v/>
      </c>
      <c r="AQ1163" s="444" t="str">
        <f t="shared" si="325"/>
        <v/>
      </c>
      <c r="AR1163" s="375" t="str">
        <f t="shared" si="326"/>
        <v/>
      </c>
      <c r="AS1163" s="377" t="str">
        <f t="shared" si="327"/>
        <v/>
      </c>
      <c r="AT1163" s="378" t="str">
        <f t="shared" si="328"/>
        <v/>
      </c>
      <c r="AX1163" s="625" t="b">
        <f t="shared" si="329"/>
        <v>0</v>
      </c>
      <c r="AY1163" s="7" t="str">
        <f t="shared" si="330"/>
        <v>FALSEFALSEFALSE</v>
      </c>
      <c r="AZ1163" s="626">
        <f t="shared" si="314"/>
        <v>0</v>
      </c>
      <c r="BA1163" s="627" t="str">
        <f t="shared" si="331"/>
        <v/>
      </c>
      <c r="BB1163" s="627">
        <f t="shared" si="315"/>
        <v>0</v>
      </c>
    </row>
    <row r="1164" spans="1:54">
      <c r="A1164" s="381">
        <v>1107</v>
      </c>
      <c r="B1164" s="117"/>
      <c r="C1164" s="288"/>
      <c r="D1164" s="289"/>
      <c r="E1164" s="289"/>
      <c r="F1164" s="290"/>
      <c r="G1164" s="292"/>
      <c r="H1164" s="116"/>
      <c r="I1164" s="292"/>
      <c r="J1164" s="116"/>
      <c r="K1164" s="370"/>
      <c r="L1164" s="370"/>
      <c r="M1164" s="370"/>
      <c r="N1164" s="371"/>
      <c r="O1164" s="371"/>
      <c r="P1164" s="371"/>
      <c r="Q1164" s="371"/>
      <c r="R1164" s="371"/>
      <c r="S1164" s="371"/>
      <c r="T1164" s="443"/>
      <c r="U1164" s="539"/>
      <c r="V1164" s="117"/>
      <c r="W1164" s="118"/>
      <c r="X1164" s="119"/>
      <c r="Y1164" s="120"/>
      <c r="Z1164" s="122"/>
      <c r="AA1164" s="121"/>
      <c r="AB1164" s="443"/>
      <c r="AC1164" s="734"/>
      <c r="AD1164" s="372"/>
      <c r="AE1164" s="485"/>
      <c r="AF1164" s="373" t="str">
        <f t="shared" si="316"/>
        <v/>
      </c>
      <c r="AG1164" s="373" t="str">
        <f t="shared" si="317"/>
        <v/>
      </c>
      <c r="AH1164" s="374" t="str">
        <f t="shared" si="318"/>
        <v/>
      </c>
      <c r="AI1164" s="375" t="str">
        <f t="shared" si="319"/>
        <v/>
      </c>
      <c r="AJ1164" s="375" t="str">
        <f t="shared" si="320"/>
        <v/>
      </c>
      <c r="AK1164" s="375" t="str">
        <f t="shared" si="321"/>
        <v/>
      </c>
      <c r="AL1164" s="375" t="str">
        <f t="shared" si="322"/>
        <v/>
      </c>
      <c r="AM1164" s="375" t="str">
        <f t="shared" si="323"/>
        <v/>
      </c>
      <c r="AN1164" s="376" t="str">
        <f>IF(AF1164="","",IF(OR(AH1164="",AH1164="-"),"－",IF(OR(AM1164=8,AM1164=9),"",IF(OR(AJ1164=3,AJ1164=4,AJ1164=5,AJ1164=6),VLOOKUP(AH1164,INDEX((係数_バス貨物_ガソリン,係数_バス貨物_CNG,係数_バス貨物_軽油,係数_バス貨物_メタノール,係数_バス貨物_LPG),MATCH(AL1164,【参考】排出ガスレベル!$AI$4:$AI$671,1),1,AR1164):INDEX((係数_バス貨物_ガソリン,係数_バス貨物_CNG,係数_バス貨物_軽油,係数_バス貨物_メタノール,係数_バス貨物_LPG),MATCH(AL1164+1,【参考】排出ガスレベル!$AI$4:$AI$671,1)-1,5,AR1164),2,FALSE),IF(OR(AJ1164=1,AJ1164=2),VLOOKUP(AH1164,INDEX((係数_乗用_ガソリン,係数_乗用_CNG,係数_乗用_軽油,係数_乗用_メタノール,係数_乗用_LPG),1,1,AR1164):INDEX((係数_乗用_ガソリン,係数_乗用_CNG,係数_乗用_軽油,係数_乗用_メタノール,係数_乗用_LPG),125,5,AR1164),2,FALSE))))))</f>
        <v/>
      </c>
      <c r="AO1164" s="376" t="str">
        <f>IF(T1164="","",IF(OR(AH1164="",AH1164="-"),"－",IF(OR(AM1164=8,AM1164=9),"",IF(OR(AJ1164=3,AJ1164=4,AJ1164=5,AJ1164=6),VLOOKUP(AH1164,INDEX((係数_バス貨物_ガソリン,係数_バス貨物_CNG,係数_バス貨物_軽油,係数_バス貨物_メタノール,係数_バス貨物_LPG),MATCH(AL1164,【参考】排出ガスレベル!$AI$4:$AI$671,1),1,AR1164):INDEX((係数_バス貨物_ガソリン,係数_バス貨物_CNG,係数_バス貨物_軽油,係数_バス貨物_メタノール,係数_バス貨物_LPG),MATCH(AL1164+1,【参考】排出ガスレベル!$AI$4:$AI$671,1)-1,5,AR1164),3,FALSE),IF(OR(AJ1164=1,AJ1164=2),VLOOKUP(AH1164,INDEX((係数_乗用_ガソリン,係数_乗用_CNG,係数_乗用_軽油,係数_乗用_メタノール,係数_乗用_LPG),1,1,AR1164):INDEX((係数_乗用_ガソリン,係数_乗用_CNG,係数_乗用_軽油,係数_乗用_メタノール,係数_乗用_LPG),125,5,AR1164),3,FALSE))))))</f>
        <v/>
      </c>
      <c r="AP1164" s="375" t="str">
        <f t="shared" si="324"/>
        <v/>
      </c>
      <c r="AQ1164" s="444" t="str">
        <f t="shared" si="325"/>
        <v/>
      </c>
      <c r="AR1164" s="375" t="str">
        <f t="shared" si="326"/>
        <v/>
      </c>
      <c r="AS1164" s="377" t="str">
        <f t="shared" si="327"/>
        <v/>
      </c>
      <c r="AT1164" s="378" t="str">
        <f t="shared" si="328"/>
        <v/>
      </c>
      <c r="AX1164" s="625" t="b">
        <f t="shared" si="329"/>
        <v>0</v>
      </c>
      <c r="AY1164" s="7" t="str">
        <f t="shared" si="330"/>
        <v>FALSEFALSEFALSE</v>
      </c>
      <c r="AZ1164" s="626">
        <f t="shared" si="314"/>
        <v>0</v>
      </c>
      <c r="BA1164" s="627" t="str">
        <f t="shared" si="331"/>
        <v/>
      </c>
      <c r="BB1164" s="627">
        <f t="shared" si="315"/>
        <v>0</v>
      </c>
    </row>
    <row r="1165" spans="1:54">
      <c r="A1165" s="381">
        <v>1108</v>
      </c>
      <c r="B1165" s="117"/>
      <c r="C1165" s="288"/>
      <c r="D1165" s="289"/>
      <c r="E1165" s="289"/>
      <c r="F1165" s="290"/>
      <c r="G1165" s="292"/>
      <c r="H1165" s="116"/>
      <c r="I1165" s="292"/>
      <c r="J1165" s="116"/>
      <c r="K1165" s="370"/>
      <c r="L1165" s="370"/>
      <c r="M1165" s="370"/>
      <c r="N1165" s="371"/>
      <c r="O1165" s="371"/>
      <c r="P1165" s="371"/>
      <c r="Q1165" s="371"/>
      <c r="R1165" s="371"/>
      <c r="S1165" s="371"/>
      <c r="T1165" s="443"/>
      <c r="U1165" s="539"/>
      <c r="V1165" s="117"/>
      <c r="W1165" s="118"/>
      <c r="X1165" s="119"/>
      <c r="Y1165" s="120"/>
      <c r="Z1165" s="122"/>
      <c r="AA1165" s="121"/>
      <c r="AB1165" s="443"/>
      <c r="AC1165" s="734"/>
      <c r="AD1165" s="372"/>
      <c r="AE1165" s="485"/>
      <c r="AF1165" s="373" t="str">
        <f t="shared" si="316"/>
        <v/>
      </c>
      <c r="AG1165" s="373" t="str">
        <f t="shared" si="317"/>
        <v/>
      </c>
      <c r="AH1165" s="374" t="str">
        <f t="shared" si="318"/>
        <v/>
      </c>
      <c r="AI1165" s="375" t="str">
        <f t="shared" si="319"/>
        <v/>
      </c>
      <c r="AJ1165" s="375" t="str">
        <f t="shared" si="320"/>
        <v/>
      </c>
      <c r="AK1165" s="375" t="str">
        <f t="shared" si="321"/>
        <v/>
      </c>
      <c r="AL1165" s="375" t="str">
        <f t="shared" si="322"/>
        <v/>
      </c>
      <c r="AM1165" s="375" t="str">
        <f t="shared" si="323"/>
        <v/>
      </c>
      <c r="AN1165" s="376" t="str">
        <f>IF(AF1165="","",IF(OR(AH1165="",AH1165="-"),"－",IF(OR(AM1165=8,AM1165=9),"",IF(OR(AJ1165=3,AJ1165=4,AJ1165=5,AJ1165=6),VLOOKUP(AH1165,INDEX((係数_バス貨物_ガソリン,係数_バス貨物_CNG,係数_バス貨物_軽油,係数_バス貨物_メタノール,係数_バス貨物_LPG),MATCH(AL1165,【参考】排出ガスレベル!$AI$4:$AI$671,1),1,AR1165):INDEX((係数_バス貨物_ガソリン,係数_バス貨物_CNG,係数_バス貨物_軽油,係数_バス貨物_メタノール,係数_バス貨物_LPG),MATCH(AL1165+1,【参考】排出ガスレベル!$AI$4:$AI$671,1)-1,5,AR1165),2,FALSE),IF(OR(AJ1165=1,AJ1165=2),VLOOKUP(AH1165,INDEX((係数_乗用_ガソリン,係数_乗用_CNG,係数_乗用_軽油,係数_乗用_メタノール,係数_乗用_LPG),1,1,AR1165):INDEX((係数_乗用_ガソリン,係数_乗用_CNG,係数_乗用_軽油,係数_乗用_メタノール,係数_乗用_LPG),125,5,AR1165),2,FALSE))))))</f>
        <v/>
      </c>
      <c r="AO1165" s="376" t="str">
        <f>IF(T1165="","",IF(OR(AH1165="",AH1165="-"),"－",IF(OR(AM1165=8,AM1165=9),"",IF(OR(AJ1165=3,AJ1165=4,AJ1165=5,AJ1165=6),VLOOKUP(AH1165,INDEX((係数_バス貨物_ガソリン,係数_バス貨物_CNG,係数_バス貨物_軽油,係数_バス貨物_メタノール,係数_バス貨物_LPG),MATCH(AL1165,【参考】排出ガスレベル!$AI$4:$AI$671,1),1,AR1165):INDEX((係数_バス貨物_ガソリン,係数_バス貨物_CNG,係数_バス貨物_軽油,係数_バス貨物_メタノール,係数_バス貨物_LPG),MATCH(AL1165+1,【参考】排出ガスレベル!$AI$4:$AI$671,1)-1,5,AR1165),3,FALSE),IF(OR(AJ1165=1,AJ1165=2),VLOOKUP(AH1165,INDEX((係数_乗用_ガソリン,係数_乗用_CNG,係数_乗用_軽油,係数_乗用_メタノール,係数_乗用_LPG),1,1,AR1165):INDEX((係数_乗用_ガソリン,係数_乗用_CNG,係数_乗用_軽油,係数_乗用_メタノール,係数_乗用_LPG),125,5,AR1165),3,FALSE))))))</f>
        <v/>
      </c>
      <c r="AP1165" s="375" t="str">
        <f t="shared" si="324"/>
        <v/>
      </c>
      <c r="AQ1165" s="444" t="str">
        <f t="shared" si="325"/>
        <v/>
      </c>
      <c r="AR1165" s="375" t="str">
        <f t="shared" si="326"/>
        <v/>
      </c>
      <c r="AS1165" s="377" t="str">
        <f t="shared" si="327"/>
        <v/>
      </c>
      <c r="AT1165" s="378" t="str">
        <f t="shared" si="328"/>
        <v/>
      </c>
      <c r="AX1165" s="625" t="b">
        <f t="shared" si="329"/>
        <v>0</v>
      </c>
      <c r="AY1165" s="7" t="str">
        <f t="shared" si="330"/>
        <v>FALSEFALSEFALSE</v>
      </c>
      <c r="AZ1165" s="626">
        <f t="shared" si="314"/>
        <v>0</v>
      </c>
      <c r="BA1165" s="627" t="str">
        <f t="shared" si="331"/>
        <v/>
      </c>
      <c r="BB1165" s="627">
        <f t="shared" si="315"/>
        <v>0</v>
      </c>
    </row>
    <row r="1166" spans="1:54">
      <c r="A1166" s="381">
        <v>1109</v>
      </c>
      <c r="B1166" s="117"/>
      <c r="C1166" s="288"/>
      <c r="D1166" s="289"/>
      <c r="E1166" s="289"/>
      <c r="F1166" s="290"/>
      <c r="G1166" s="292"/>
      <c r="H1166" s="116"/>
      <c r="I1166" s="292"/>
      <c r="J1166" s="116"/>
      <c r="K1166" s="370"/>
      <c r="L1166" s="370"/>
      <c r="M1166" s="370"/>
      <c r="N1166" s="371"/>
      <c r="O1166" s="371"/>
      <c r="P1166" s="371"/>
      <c r="Q1166" s="371"/>
      <c r="R1166" s="371"/>
      <c r="S1166" s="371"/>
      <c r="T1166" s="443"/>
      <c r="U1166" s="539"/>
      <c r="V1166" s="117"/>
      <c r="W1166" s="118"/>
      <c r="X1166" s="119"/>
      <c r="Y1166" s="120"/>
      <c r="Z1166" s="122"/>
      <c r="AA1166" s="121"/>
      <c r="AB1166" s="443"/>
      <c r="AC1166" s="734"/>
      <c r="AD1166" s="372"/>
      <c r="AE1166" s="485"/>
      <c r="AF1166" s="373" t="str">
        <f t="shared" si="316"/>
        <v/>
      </c>
      <c r="AG1166" s="373" t="str">
        <f t="shared" si="317"/>
        <v/>
      </c>
      <c r="AH1166" s="374" t="str">
        <f t="shared" si="318"/>
        <v/>
      </c>
      <c r="AI1166" s="375" t="str">
        <f t="shared" si="319"/>
        <v/>
      </c>
      <c r="AJ1166" s="375" t="str">
        <f t="shared" si="320"/>
        <v/>
      </c>
      <c r="AK1166" s="375" t="str">
        <f t="shared" si="321"/>
        <v/>
      </c>
      <c r="AL1166" s="375" t="str">
        <f t="shared" si="322"/>
        <v/>
      </c>
      <c r="AM1166" s="375" t="str">
        <f t="shared" si="323"/>
        <v/>
      </c>
      <c r="AN1166" s="376" t="str">
        <f>IF(AF1166="","",IF(OR(AH1166="",AH1166="-"),"－",IF(OR(AM1166=8,AM1166=9),"",IF(OR(AJ1166=3,AJ1166=4,AJ1166=5,AJ1166=6),VLOOKUP(AH1166,INDEX((係数_バス貨物_ガソリン,係数_バス貨物_CNG,係数_バス貨物_軽油,係数_バス貨物_メタノール,係数_バス貨物_LPG),MATCH(AL1166,【参考】排出ガスレベル!$AI$4:$AI$671,1),1,AR1166):INDEX((係数_バス貨物_ガソリン,係数_バス貨物_CNG,係数_バス貨物_軽油,係数_バス貨物_メタノール,係数_バス貨物_LPG),MATCH(AL1166+1,【参考】排出ガスレベル!$AI$4:$AI$671,1)-1,5,AR1166),2,FALSE),IF(OR(AJ1166=1,AJ1166=2),VLOOKUP(AH1166,INDEX((係数_乗用_ガソリン,係数_乗用_CNG,係数_乗用_軽油,係数_乗用_メタノール,係数_乗用_LPG),1,1,AR1166):INDEX((係数_乗用_ガソリン,係数_乗用_CNG,係数_乗用_軽油,係数_乗用_メタノール,係数_乗用_LPG),125,5,AR1166),2,FALSE))))))</f>
        <v/>
      </c>
      <c r="AO1166" s="376" t="str">
        <f>IF(T1166="","",IF(OR(AH1166="",AH1166="-"),"－",IF(OR(AM1166=8,AM1166=9),"",IF(OR(AJ1166=3,AJ1166=4,AJ1166=5,AJ1166=6),VLOOKUP(AH1166,INDEX((係数_バス貨物_ガソリン,係数_バス貨物_CNG,係数_バス貨物_軽油,係数_バス貨物_メタノール,係数_バス貨物_LPG),MATCH(AL1166,【参考】排出ガスレベル!$AI$4:$AI$671,1),1,AR1166):INDEX((係数_バス貨物_ガソリン,係数_バス貨物_CNG,係数_バス貨物_軽油,係数_バス貨物_メタノール,係数_バス貨物_LPG),MATCH(AL1166+1,【参考】排出ガスレベル!$AI$4:$AI$671,1)-1,5,AR1166),3,FALSE),IF(OR(AJ1166=1,AJ1166=2),VLOOKUP(AH1166,INDEX((係数_乗用_ガソリン,係数_乗用_CNG,係数_乗用_軽油,係数_乗用_メタノール,係数_乗用_LPG),1,1,AR1166):INDEX((係数_乗用_ガソリン,係数_乗用_CNG,係数_乗用_軽油,係数_乗用_メタノール,係数_乗用_LPG),125,5,AR1166),3,FALSE))))))</f>
        <v/>
      </c>
      <c r="AP1166" s="375" t="str">
        <f t="shared" si="324"/>
        <v/>
      </c>
      <c r="AQ1166" s="444" t="str">
        <f t="shared" si="325"/>
        <v/>
      </c>
      <c r="AR1166" s="375" t="str">
        <f t="shared" si="326"/>
        <v/>
      </c>
      <c r="AS1166" s="377" t="str">
        <f t="shared" si="327"/>
        <v/>
      </c>
      <c r="AT1166" s="378" t="str">
        <f t="shared" si="328"/>
        <v/>
      </c>
      <c r="AX1166" s="625" t="b">
        <f t="shared" si="329"/>
        <v>0</v>
      </c>
      <c r="AY1166" s="7" t="str">
        <f t="shared" si="330"/>
        <v>FALSEFALSEFALSE</v>
      </c>
      <c r="AZ1166" s="626">
        <f t="shared" si="314"/>
        <v>0</v>
      </c>
      <c r="BA1166" s="627" t="str">
        <f t="shared" si="331"/>
        <v/>
      </c>
      <c r="BB1166" s="627">
        <f t="shared" si="315"/>
        <v>0</v>
      </c>
    </row>
    <row r="1167" spans="1:54">
      <c r="A1167" s="381">
        <v>1110</v>
      </c>
      <c r="B1167" s="117"/>
      <c r="C1167" s="288"/>
      <c r="D1167" s="289"/>
      <c r="E1167" s="289"/>
      <c r="F1167" s="290"/>
      <c r="G1167" s="292"/>
      <c r="H1167" s="116"/>
      <c r="I1167" s="292"/>
      <c r="J1167" s="116"/>
      <c r="K1167" s="370"/>
      <c r="L1167" s="370"/>
      <c r="M1167" s="370"/>
      <c r="N1167" s="371"/>
      <c r="O1167" s="371"/>
      <c r="P1167" s="371"/>
      <c r="Q1167" s="371"/>
      <c r="R1167" s="371"/>
      <c r="S1167" s="371"/>
      <c r="T1167" s="443"/>
      <c r="U1167" s="539"/>
      <c r="V1167" s="117"/>
      <c r="W1167" s="118"/>
      <c r="X1167" s="119"/>
      <c r="Y1167" s="120"/>
      <c r="Z1167" s="122"/>
      <c r="AA1167" s="121"/>
      <c r="AB1167" s="443"/>
      <c r="AC1167" s="734"/>
      <c r="AD1167" s="372"/>
      <c r="AE1167" s="485"/>
      <c r="AF1167" s="373" t="str">
        <f t="shared" si="316"/>
        <v/>
      </c>
      <c r="AG1167" s="373" t="str">
        <f t="shared" si="317"/>
        <v/>
      </c>
      <c r="AH1167" s="374" t="str">
        <f t="shared" si="318"/>
        <v/>
      </c>
      <c r="AI1167" s="375" t="str">
        <f t="shared" si="319"/>
        <v/>
      </c>
      <c r="AJ1167" s="375" t="str">
        <f t="shared" si="320"/>
        <v/>
      </c>
      <c r="AK1167" s="375" t="str">
        <f t="shared" si="321"/>
        <v/>
      </c>
      <c r="AL1167" s="375" t="str">
        <f t="shared" si="322"/>
        <v/>
      </c>
      <c r="AM1167" s="375" t="str">
        <f t="shared" si="323"/>
        <v/>
      </c>
      <c r="AN1167" s="376" t="str">
        <f>IF(AF1167="","",IF(OR(AH1167="",AH1167="-"),"－",IF(OR(AM1167=8,AM1167=9),"",IF(OR(AJ1167=3,AJ1167=4,AJ1167=5,AJ1167=6),VLOOKUP(AH1167,INDEX((係数_バス貨物_ガソリン,係数_バス貨物_CNG,係数_バス貨物_軽油,係数_バス貨物_メタノール,係数_バス貨物_LPG),MATCH(AL1167,【参考】排出ガスレベル!$AI$4:$AI$671,1),1,AR1167):INDEX((係数_バス貨物_ガソリン,係数_バス貨物_CNG,係数_バス貨物_軽油,係数_バス貨物_メタノール,係数_バス貨物_LPG),MATCH(AL1167+1,【参考】排出ガスレベル!$AI$4:$AI$671,1)-1,5,AR1167),2,FALSE),IF(OR(AJ1167=1,AJ1167=2),VLOOKUP(AH1167,INDEX((係数_乗用_ガソリン,係数_乗用_CNG,係数_乗用_軽油,係数_乗用_メタノール,係数_乗用_LPG),1,1,AR1167):INDEX((係数_乗用_ガソリン,係数_乗用_CNG,係数_乗用_軽油,係数_乗用_メタノール,係数_乗用_LPG),125,5,AR1167),2,FALSE))))))</f>
        <v/>
      </c>
      <c r="AO1167" s="376" t="str">
        <f>IF(T1167="","",IF(OR(AH1167="",AH1167="-"),"－",IF(OR(AM1167=8,AM1167=9),"",IF(OR(AJ1167=3,AJ1167=4,AJ1167=5,AJ1167=6),VLOOKUP(AH1167,INDEX((係数_バス貨物_ガソリン,係数_バス貨物_CNG,係数_バス貨物_軽油,係数_バス貨物_メタノール,係数_バス貨物_LPG),MATCH(AL1167,【参考】排出ガスレベル!$AI$4:$AI$671,1),1,AR1167):INDEX((係数_バス貨物_ガソリン,係数_バス貨物_CNG,係数_バス貨物_軽油,係数_バス貨物_メタノール,係数_バス貨物_LPG),MATCH(AL1167+1,【参考】排出ガスレベル!$AI$4:$AI$671,1)-1,5,AR1167),3,FALSE),IF(OR(AJ1167=1,AJ1167=2),VLOOKUP(AH1167,INDEX((係数_乗用_ガソリン,係数_乗用_CNG,係数_乗用_軽油,係数_乗用_メタノール,係数_乗用_LPG),1,1,AR1167):INDEX((係数_乗用_ガソリン,係数_乗用_CNG,係数_乗用_軽油,係数_乗用_メタノール,係数_乗用_LPG),125,5,AR1167),3,FALSE))))))</f>
        <v/>
      </c>
      <c r="AP1167" s="375" t="str">
        <f t="shared" si="324"/>
        <v/>
      </c>
      <c r="AQ1167" s="444" t="str">
        <f t="shared" si="325"/>
        <v/>
      </c>
      <c r="AR1167" s="375" t="str">
        <f t="shared" si="326"/>
        <v/>
      </c>
      <c r="AS1167" s="377" t="str">
        <f t="shared" si="327"/>
        <v/>
      </c>
      <c r="AT1167" s="378" t="str">
        <f t="shared" si="328"/>
        <v/>
      </c>
      <c r="AX1167" s="625" t="b">
        <f t="shared" si="329"/>
        <v>0</v>
      </c>
      <c r="AY1167" s="7" t="str">
        <f t="shared" si="330"/>
        <v>FALSEFALSEFALSE</v>
      </c>
      <c r="AZ1167" s="626">
        <f t="shared" si="314"/>
        <v>0</v>
      </c>
      <c r="BA1167" s="627" t="str">
        <f t="shared" si="331"/>
        <v/>
      </c>
      <c r="BB1167" s="627">
        <f t="shared" si="315"/>
        <v>0</v>
      </c>
    </row>
    <row r="1168" spans="1:54">
      <c r="A1168" s="381">
        <v>1111</v>
      </c>
      <c r="B1168" s="117"/>
      <c r="C1168" s="288"/>
      <c r="D1168" s="289"/>
      <c r="E1168" s="289"/>
      <c r="F1168" s="290"/>
      <c r="G1168" s="292"/>
      <c r="H1168" s="116"/>
      <c r="I1168" s="292"/>
      <c r="J1168" s="116"/>
      <c r="K1168" s="370"/>
      <c r="L1168" s="370"/>
      <c r="M1168" s="370"/>
      <c r="N1168" s="371"/>
      <c r="O1168" s="371"/>
      <c r="P1168" s="371"/>
      <c r="Q1168" s="371"/>
      <c r="R1168" s="371"/>
      <c r="S1168" s="371"/>
      <c r="T1168" s="443"/>
      <c r="U1168" s="539"/>
      <c r="V1168" s="117"/>
      <c r="W1168" s="118"/>
      <c r="X1168" s="119"/>
      <c r="Y1168" s="120"/>
      <c r="Z1168" s="122"/>
      <c r="AA1168" s="121"/>
      <c r="AB1168" s="443"/>
      <c r="AC1168" s="734"/>
      <c r="AD1168" s="372"/>
      <c r="AE1168" s="485"/>
      <c r="AF1168" s="373" t="str">
        <f t="shared" si="316"/>
        <v/>
      </c>
      <c r="AG1168" s="373" t="str">
        <f t="shared" si="317"/>
        <v/>
      </c>
      <c r="AH1168" s="374" t="str">
        <f t="shared" si="318"/>
        <v/>
      </c>
      <c r="AI1168" s="375" t="str">
        <f t="shared" si="319"/>
        <v/>
      </c>
      <c r="AJ1168" s="375" t="str">
        <f t="shared" si="320"/>
        <v/>
      </c>
      <c r="AK1168" s="375" t="str">
        <f t="shared" si="321"/>
        <v/>
      </c>
      <c r="AL1168" s="375" t="str">
        <f t="shared" si="322"/>
        <v/>
      </c>
      <c r="AM1168" s="375" t="str">
        <f t="shared" si="323"/>
        <v/>
      </c>
      <c r="AN1168" s="376" t="str">
        <f>IF(AF1168="","",IF(OR(AH1168="",AH1168="-"),"－",IF(OR(AM1168=8,AM1168=9),"",IF(OR(AJ1168=3,AJ1168=4,AJ1168=5,AJ1168=6),VLOOKUP(AH1168,INDEX((係数_バス貨物_ガソリン,係数_バス貨物_CNG,係数_バス貨物_軽油,係数_バス貨物_メタノール,係数_バス貨物_LPG),MATCH(AL1168,【参考】排出ガスレベル!$AI$4:$AI$671,1),1,AR1168):INDEX((係数_バス貨物_ガソリン,係数_バス貨物_CNG,係数_バス貨物_軽油,係数_バス貨物_メタノール,係数_バス貨物_LPG),MATCH(AL1168+1,【参考】排出ガスレベル!$AI$4:$AI$671,1)-1,5,AR1168),2,FALSE),IF(OR(AJ1168=1,AJ1168=2),VLOOKUP(AH1168,INDEX((係数_乗用_ガソリン,係数_乗用_CNG,係数_乗用_軽油,係数_乗用_メタノール,係数_乗用_LPG),1,1,AR1168):INDEX((係数_乗用_ガソリン,係数_乗用_CNG,係数_乗用_軽油,係数_乗用_メタノール,係数_乗用_LPG),125,5,AR1168),2,FALSE))))))</f>
        <v/>
      </c>
      <c r="AO1168" s="376" t="str">
        <f>IF(T1168="","",IF(OR(AH1168="",AH1168="-"),"－",IF(OR(AM1168=8,AM1168=9),"",IF(OR(AJ1168=3,AJ1168=4,AJ1168=5,AJ1168=6),VLOOKUP(AH1168,INDEX((係数_バス貨物_ガソリン,係数_バス貨物_CNG,係数_バス貨物_軽油,係数_バス貨物_メタノール,係数_バス貨物_LPG),MATCH(AL1168,【参考】排出ガスレベル!$AI$4:$AI$671,1),1,AR1168):INDEX((係数_バス貨物_ガソリン,係数_バス貨物_CNG,係数_バス貨物_軽油,係数_バス貨物_メタノール,係数_バス貨物_LPG),MATCH(AL1168+1,【参考】排出ガスレベル!$AI$4:$AI$671,1)-1,5,AR1168),3,FALSE),IF(OR(AJ1168=1,AJ1168=2),VLOOKUP(AH1168,INDEX((係数_乗用_ガソリン,係数_乗用_CNG,係数_乗用_軽油,係数_乗用_メタノール,係数_乗用_LPG),1,1,AR1168):INDEX((係数_乗用_ガソリン,係数_乗用_CNG,係数_乗用_軽油,係数_乗用_メタノール,係数_乗用_LPG),125,5,AR1168),3,FALSE))))))</f>
        <v/>
      </c>
      <c r="AP1168" s="375" t="str">
        <f t="shared" si="324"/>
        <v/>
      </c>
      <c r="AQ1168" s="444" t="str">
        <f t="shared" si="325"/>
        <v/>
      </c>
      <c r="AR1168" s="375" t="str">
        <f t="shared" si="326"/>
        <v/>
      </c>
      <c r="AS1168" s="377" t="str">
        <f t="shared" si="327"/>
        <v/>
      </c>
      <c r="AT1168" s="378" t="str">
        <f t="shared" si="328"/>
        <v/>
      </c>
      <c r="AX1168" s="625" t="b">
        <f t="shared" si="329"/>
        <v>0</v>
      </c>
      <c r="AY1168" s="7" t="str">
        <f t="shared" si="330"/>
        <v>FALSEFALSEFALSE</v>
      </c>
      <c r="AZ1168" s="626">
        <f t="shared" si="314"/>
        <v>0</v>
      </c>
      <c r="BA1168" s="627" t="str">
        <f t="shared" si="331"/>
        <v/>
      </c>
      <c r="BB1168" s="627">
        <f t="shared" si="315"/>
        <v>0</v>
      </c>
    </row>
    <row r="1169" spans="1:54">
      <c r="A1169" s="381">
        <v>1112</v>
      </c>
      <c r="B1169" s="117"/>
      <c r="C1169" s="288"/>
      <c r="D1169" s="289"/>
      <c r="E1169" s="289"/>
      <c r="F1169" s="290"/>
      <c r="G1169" s="292"/>
      <c r="H1169" s="116"/>
      <c r="I1169" s="292"/>
      <c r="J1169" s="116"/>
      <c r="K1169" s="370"/>
      <c r="L1169" s="370"/>
      <c r="M1169" s="370"/>
      <c r="N1169" s="371"/>
      <c r="O1169" s="371"/>
      <c r="P1169" s="371"/>
      <c r="Q1169" s="371"/>
      <c r="R1169" s="371"/>
      <c r="S1169" s="371"/>
      <c r="T1169" s="443"/>
      <c r="U1169" s="539"/>
      <c r="V1169" s="117"/>
      <c r="W1169" s="118"/>
      <c r="X1169" s="119"/>
      <c r="Y1169" s="120"/>
      <c r="Z1169" s="122"/>
      <c r="AA1169" s="121"/>
      <c r="AB1169" s="443"/>
      <c r="AC1169" s="734"/>
      <c r="AD1169" s="372"/>
      <c r="AE1169" s="485"/>
      <c r="AF1169" s="373" t="str">
        <f t="shared" si="316"/>
        <v/>
      </c>
      <c r="AG1169" s="373" t="str">
        <f t="shared" si="317"/>
        <v/>
      </c>
      <c r="AH1169" s="374" t="str">
        <f t="shared" si="318"/>
        <v/>
      </c>
      <c r="AI1169" s="375" t="str">
        <f t="shared" si="319"/>
        <v/>
      </c>
      <c r="AJ1169" s="375" t="str">
        <f t="shared" si="320"/>
        <v/>
      </c>
      <c r="AK1169" s="375" t="str">
        <f t="shared" si="321"/>
        <v/>
      </c>
      <c r="AL1169" s="375" t="str">
        <f t="shared" si="322"/>
        <v/>
      </c>
      <c r="AM1169" s="375" t="str">
        <f t="shared" si="323"/>
        <v/>
      </c>
      <c r="AN1169" s="376" t="str">
        <f>IF(AF1169="","",IF(OR(AH1169="",AH1169="-"),"－",IF(OR(AM1169=8,AM1169=9),"",IF(OR(AJ1169=3,AJ1169=4,AJ1169=5,AJ1169=6),VLOOKUP(AH1169,INDEX((係数_バス貨物_ガソリン,係数_バス貨物_CNG,係数_バス貨物_軽油,係数_バス貨物_メタノール,係数_バス貨物_LPG),MATCH(AL1169,【参考】排出ガスレベル!$AI$4:$AI$671,1),1,AR1169):INDEX((係数_バス貨物_ガソリン,係数_バス貨物_CNG,係数_バス貨物_軽油,係数_バス貨物_メタノール,係数_バス貨物_LPG),MATCH(AL1169+1,【参考】排出ガスレベル!$AI$4:$AI$671,1)-1,5,AR1169),2,FALSE),IF(OR(AJ1169=1,AJ1169=2),VLOOKUP(AH1169,INDEX((係数_乗用_ガソリン,係数_乗用_CNG,係数_乗用_軽油,係数_乗用_メタノール,係数_乗用_LPG),1,1,AR1169):INDEX((係数_乗用_ガソリン,係数_乗用_CNG,係数_乗用_軽油,係数_乗用_メタノール,係数_乗用_LPG),125,5,AR1169),2,FALSE))))))</f>
        <v/>
      </c>
      <c r="AO1169" s="376" t="str">
        <f>IF(T1169="","",IF(OR(AH1169="",AH1169="-"),"－",IF(OR(AM1169=8,AM1169=9),"",IF(OR(AJ1169=3,AJ1169=4,AJ1169=5,AJ1169=6),VLOOKUP(AH1169,INDEX((係数_バス貨物_ガソリン,係数_バス貨物_CNG,係数_バス貨物_軽油,係数_バス貨物_メタノール,係数_バス貨物_LPG),MATCH(AL1169,【参考】排出ガスレベル!$AI$4:$AI$671,1),1,AR1169):INDEX((係数_バス貨物_ガソリン,係数_バス貨物_CNG,係数_バス貨物_軽油,係数_バス貨物_メタノール,係数_バス貨物_LPG),MATCH(AL1169+1,【参考】排出ガスレベル!$AI$4:$AI$671,1)-1,5,AR1169),3,FALSE),IF(OR(AJ1169=1,AJ1169=2),VLOOKUP(AH1169,INDEX((係数_乗用_ガソリン,係数_乗用_CNG,係数_乗用_軽油,係数_乗用_メタノール,係数_乗用_LPG),1,1,AR1169):INDEX((係数_乗用_ガソリン,係数_乗用_CNG,係数_乗用_軽油,係数_乗用_メタノール,係数_乗用_LPG),125,5,AR1169),3,FALSE))))))</f>
        <v/>
      </c>
      <c r="AP1169" s="375" t="str">
        <f t="shared" si="324"/>
        <v/>
      </c>
      <c r="AQ1169" s="444" t="str">
        <f t="shared" si="325"/>
        <v/>
      </c>
      <c r="AR1169" s="375" t="str">
        <f t="shared" si="326"/>
        <v/>
      </c>
      <c r="AS1169" s="377" t="str">
        <f t="shared" si="327"/>
        <v/>
      </c>
      <c r="AT1169" s="378" t="str">
        <f t="shared" si="328"/>
        <v/>
      </c>
      <c r="AX1169" s="625" t="b">
        <f t="shared" si="329"/>
        <v>0</v>
      </c>
      <c r="AY1169" s="7" t="str">
        <f t="shared" si="330"/>
        <v>FALSEFALSEFALSE</v>
      </c>
      <c r="AZ1169" s="626">
        <f t="shared" si="314"/>
        <v>0</v>
      </c>
      <c r="BA1169" s="627" t="str">
        <f t="shared" si="331"/>
        <v/>
      </c>
      <c r="BB1169" s="627">
        <f t="shared" si="315"/>
        <v>0</v>
      </c>
    </row>
    <row r="1170" spans="1:54">
      <c r="A1170" s="381">
        <v>1113</v>
      </c>
      <c r="B1170" s="117"/>
      <c r="C1170" s="288"/>
      <c r="D1170" s="289"/>
      <c r="E1170" s="289"/>
      <c r="F1170" s="290"/>
      <c r="G1170" s="292"/>
      <c r="H1170" s="116"/>
      <c r="I1170" s="292"/>
      <c r="J1170" s="116"/>
      <c r="K1170" s="370"/>
      <c r="L1170" s="370"/>
      <c r="M1170" s="370"/>
      <c r="N1170" s="371"/>
      <c r="O1170" s="371"/>
      <c r="P1170" s="371"/>
      <c r="Q1170" s="371"/>
      <c r="R1170" s="371"/>
      <c r="S1170" s="371"/>
      <c r="T1170" s="443"/>
      <c r="U1170" s="539"/>
      <c r="V1170" s="117"/>
      <c r="W1170" s="118"/>
      <c r="X1170" s="119"/>
      <c r="Y1170" s="120"/>
      <c r="Z1170" s="122"/>
      <c r="AA1170" s="121"/>
      <c r="AB1170" s="443"/>
      <c r="AC1170" s="734"/>
      <c r="AD1170" s="372"/>
      <c r="AE1170" s="485"/>
      <c r="AF1170" s="373" t="str">
        <f t="shared" si="316"/>
        <v/>
      </c>
      <c r="AG1170" s="373" t="str">
        <f t="shared" si="317"/>
        <v/>
      </c>
      <c r="AH1170" s="374" t="str">
        <f t="shared" si="318"/>
        <v/>
      </c>
      <c r="AI1170" s="375" t="str">
        <f t="shared" si="319"/>
        <v/>
      </c>
      <c r="AJ1170" s="375" t="str">
        <f t="shared" si="320"/>
        <v/>
      </c>
      <c r="AK1170" s="375" t="str">
        <f t="shared" si="321"/>
        <v/>
      </c>
      <c r="AL1170" s="375" t="str">
        <f t="shared" si="322"/>
        <v/>
      </c>
      <c r="AM1170" s="375" t="str">
        <f t="shared" si="323"/>
        <v/>
      </c>
      <c r="AN1170" s="376" t="str">
        <f>IF(AF1170="","",IF(OR(AH1170="",AH1170="-"),"－",IF(OR(AM1170=8,AM1170=9),"",IF(OR(AJ1170=3,AJ1170=4,AJ1170=5,AJ1170=6),VLOOKUP(AH1170,INDEX((係数_バス貨物_ガソリン,係数_バス貨物_CNG,係数_バス貨物_軽油,係数_バス貨物_メタノール,係数_バス貨物_LPG),MATCH(AL1170,【参考】排出ガスレベル!$AI$4:$AI$671,1),1,AR1170):INDEX((係数_バス貨物_ガソリン,係数_バス貨物_CNG,係数_バス貨物_軽油,係数_バス貨物_メタノール,係数_バス貨物_LPG),MATCH(AL1170+1,【参考】排出ガスレベル!$AI$4:$AI$671,1)-1,5,AR1170),2,FALSE),IF(OR(AJ1170=1,AJ1170=2),VLOOKUP(AH1170,INDEX((係数_乗用_ガソリン,係数_乗用_CNG,係数_乗用_軽油,係数_乗用_メタノール,係数_乗用_LPG),1,1,AR1170):INDEX((係数_乗用_ガソリン,係数_乗用_CNG,係数_乗用_軽油,係数_乗用_メタノール,係数_乗用_LPG),125,5,AR1170),2,FALSE))))))</f>
        <v/>
      </c>
      <c r="AO1170" s="376" t="str">
        <f>IF(T1170="","",IF(OR(AH1170="",AH1170="-"),"－",IF(OR(AM1170=8,AM1170=9),"",IF(OR(AJ1170=3,AJ1170=4,AJ1170=5,AJ1170=6),VLOOKUP(AH1170,INDEX((係数_バス貨物_ガソリン,係数_バス貨物_CNG,係数_バス貨物_軽油,係数_バス貨物_メタノール,係数_バス貨物_LPG),MATCH(AL1170,【参考】排出ガスレベル!$AI$4:$AI$671,1),1,AR1170):INDEX((係数_バス貨物_ガソリン,係数_バス貨物_CNG,係数_バス貨物_軽油,係数_バス貨物_メタノール,係数_バス貨物_LPG),MATCH(AL1170+1,【参考】排出ガスレベル!$AI$4:$AI$671,1)-1,5,AR1170),3,FALSE),IF(OR(AJ1170=1,AJ1170=2),VLOOKUP(AH1170,INDEX((係数_乗用_ガソリン,係数_乗用_CNG,係数_乗用_軽油,係数_乗用_メタノール,係数_乗用_LPG),1,1,AR1170):INDEX((係数_乗用_ガソリン,係数_乗用_CNG,係数_乗用_軽油,係数_乗用_メタノール,係数_乗用_LPG),125,5,AR1170),3,FALSE))))))</f>
        <v/>
      </c>
      <c r="AP1170" s="375" t="str">
        <f t="shared" si="324"/>
        <v/>
      </c>
      <c r="AQ1170" s="444" t="str">
        <f t="shared" si="325"/>
        <v/>
      </c>
      <c r="AR1170" s="375" t="str">
        <f t="shared" si="326"/>
        <v/>
      </c>
      <c r="AS1170" s="377" t="str">
        <f t="shared" si="327"/>
        <v/>
      </c>
      <c r="AT1170" s="378" t="str">
        <f t="shared" si="328"/>
        <v/>
      </c>
      <c r="AX1170" s="625" t="b">
        <f t="shared" si="329"/>
        <v>0</v>
      </c>
      <c r="AY1170" s="7" t="str">
        <f t="shared" si="330"/>
        <v>FALSEFALSEFALSE</v>
      </c>
      <c r="AZ1170" s="626">
        <f t="shared" si="314"/>
        <v>0</v>
      </c>
      <c r="BA1170" s="627" t="str">
        <f t="shared" si="331"/>
        <v/>
      </c>
      <c r="BB1170" s="627">
        <f t="shared" si="315"/>
        <v>0</v>
      </c>
    </row>
    <row r="1171" spans="1:54">
      <c r="A1171" s="381">
        <v>1114</v>
      </c>
      <c r="B1171" s="117"/>
      <c r="C1171" s="288"/>
      <c r="D1171" s="289"/>
      <c r="E1171" s="289"/>
      <c r="F1171" s="290"/>
      <c r="G1171" s="292"/>
      <c r="H1171" s="116"/>
      <c r="I1171" s="292"/>
      <c r="J1171" s="116"/>
      <c r="K1171" s="370"/>
      <c r="L1171" s="370"/>
      <c r="M1171" s="370"/>
      <c r="N1171" s="371"/>
      <c r="O1171" s="371"/>
      <c r="P1171" s="371"/>
      <c r="Q1171" s="371"/>
      <c r="R1171" s="371"/>
      <c r="S1171" s="371"/>
      <c r="T1171" s="443"/>
      <c r="U1171" s="539"/>
      <c r="V1171" s="117"/>
      <c r="W1171" s="118"/>
      <c r="X1171" s="119"/>
      <c r="Y1171" s="120"/>
      <c r="Z1171" s="122"/>
      <c r="AA1171" s="121"/>
      <c r="AB1171" s="443"/>
      <c r="AC1171" s="734"/>
      <c r="AD1171" s="372"/>
      <c r="AE1171" s="485"/>
      <c r="AF1171" s="373" t="str">
        <f t="shared" si="316"/>
        <v/>
      </c>
      <c r="AG1171" s="373" t="str">
        <f t="shared" si="317"/>
        <v/>
      </c>
      <c r="AH1171" s="374" t="str">
        <f t="shared" si="318"/>
        <v/>
      </c>
      <c r="AI1171" s="375" t="str">
        <f t="shared" si="319"/>
        <v/>
      </c>
      <c r="AJ1171" s="375" t="str">
        <f t="shared" si="320"/>
        <v/>
      </c>
      <c r="AK1171" s="375" t="str">
        <f t="shared" si="321"/>
        <v/>
      </c>
      <c r="AL1171" s="375" t="str">
        <f t="shared" si="322"/>
        <v/>
      </c>
      <c r="AM1171" s="375" t="str">
        <f t="shared" si="323"/>
        <v/>
      </c>
      <c r="AN1171" s="376" t="str">
        <f>IF(AF1171="","",IF(OR(AH1171="",AH1171="-"),"－",IF(OR(AM1171=8,AM1171=9),"",IF(OR(AJ1171=3,AJ1171=4,AJ1171=5,AJ1171=6),VLOOKUP(AH1171,INDEX((係数_バス貨物_ガソリン,係数_バス貨物_CNG,係数_バス貨物_軽油,係数_バス貨物_メタノール,係数_バス貨物_LPG),MATCH(AL1171,【参考】排出ガスレベル!$AI$4:$AI$671,1),1,AR1171):INDEX((係数_バス貨物_ガソリン,係数_バス貨物_CNG,係数_バス貨物_軽油,係数_バス貨物_メタノール,係数_バス貨物_LPG),MATCH(AL1171+1,【参考】排出ガスレベル!$AI$4:$AI$671,1)-1,5,AR1171),2,FALSE),IF(OR(AJ1171=1,AJ1171=2),VLOOKUP(AH1171,INDEX((係数_乗用_ガソリン,係数_乗用_CNG,係数_乗用_軽油,係数_乗用_メタノール,係数_乗用_LPG),1,1,AR1171):INDEX((係数_乗用_ガソリン,係数_乗用_CNG,係数_乗用_軽油,係数_乗用_メタノール,係数_乗用_LPG),125,5,AR1171),2,FALSE))))))</f>
        <v/>
      </c>
      <c r="AO1171" s="376" t="str">
        <f>IF(T1171="","",IF(OR(AH1171="",AH1171="-"),"－",IF(OR(AM1171=8,AM1171=9),"",IF(OR(AJ1171=3,AJ1171=4,AJ1171=5,AJ1171=6),VLOOKUP(AH1171,INDEX((係数_バス貨物_ガソリン,係数_バス貨物_CNG,係数_バス貨物_軽油,係数_バス貨物_メタノール,係数_バス貨物_LPG),MATCH(AL1171,【参考】排出ガスレベル!$AI$4:$AI$671,1),1,AR1171):INDEX((係数_バス貨物_ガソリン,係数_バス貨物_CNG,係数_バス貨物_軽油,係数_バス貨物_メタノール,係数_バス貨物_LPG),MATCH(AL1171+1,【参考】排出ガスレベル!$AI$4:$AI$671,1)-1,5,AR1171),3,FALSE),IF(OR(AJ1171=1,AJ1171=2),VLOOKUP(AH1171,INDEX((係数_乗用_ガソリン,係数_乗用_CNG,係数_乗用_軽油,係数_乗用_メタノール,係数_乗用_LPG),1,1,AR1171):INDEX((係数_乗用_ガソリン,係数_乗用_CNG,係数_乗用_軽油,係数_乗用_メタノール,係数_乗用_LPG),125,5,AR1171),3,FALSE))))))</f>
        <v/>
      </c>
      <c r="AP1171" s="375" t="str">
        <f t="shared" si="324"/>
        <v/>
      </c>
      <c r="AQ1171" s="444" t="str">
        <f t="shared" si="325"/>
        <v/>
      </c>
      <c r="AR1171" s="375" t="str">
        <f t="shared" si="326"/>
        <v/>
      </c>
      <c r="AS1171" s="377" t="str">
        <f t="shared" si="327"/>
        <v/>
      </c>
      <c r="AT1171" s="378" t="str">
        <f t="shared" si="328"/>
        <v/>
      </c>
      <c r="AX1171" s="625" t="b">
        <f t="shared" si="329"/>
        <v>0</v>
      </c>
      <c r="AY1171" s="7" t="str">
        <f t="shared" si="330"/>
        <v>FALSEFALSEFALSE</v>
      </c>
      <c r="AZ1171" s="626">
        <f t="shared" si="314"/>
        <v>0</v>
      </c>
      <c r="BA1171" s="627" t="str">
        <f t="shared" si="331"/>
        <v/>
      </c>
      <c r="BB1171" s="627">
        <f t="shared" si="315"/>
        <v>0</v>
      </c>
    </row>
    <row r="1172" spans="1:54">
      <c r="A1172" s="381">
        <v>1115</v>
      </c>
      <c r="B1172" s="117"/>
      <c r="C1172" s="288"/>
      <c r="D1172" s="289"/>
      <c r="E1172" s="289"/>
      <c r="F1172" s="290"/>
      <c r="G1172" s="292"/>
      <c r="H1172" s="116"/>
      <c r="I1172" s="292"/>
      <c r="J1172" s="116"/>
      <c r="K1172" s="370"/>
      <c r="L1172" s="370"/>
      <c r="M1172" s="370"/>
      <c r="N1172" s="371"/>
      <c r="O1172" s="371"/>
      <c r="P1172" s="371"/>
      <c r="Q1172" s="371"/>
      <c r="R1172" s="371"/>
      <c r="S1172" s="371"/>
      <c r="T1172" s="443"/>
      <c r="U1172" s="539"/>
      <c r="V1172" s="117"/>
      <c r="W1172" s="118"/>
      <c r="X1172" s="119"/>
      <c r="Y1172" s="120"/>
      <c r="Z1172" s="122"/>
      <c r="AA1172" s="121"/>
      <c r="AB1172" s="443"/>
      <c r="AC1172" s="734"/>
      <c r="AD1172" s="372"/>
      <c r="AE1172" s="485"/>
      <c r="AF1172" s="373" t="str">
        <f t="shared" si="316"/>
        <v/>
      </c>
      <c r="AG1172" s="373" t="str">
        <f t="shared" si="317"/>
        <v/>
      </c>
      <c r="AH1172" s="374" t="str">
        <f t="shared" si="318"/>
        <v/>
      </c>
      <c r="AI1172" s="375" t="str">
        <f t="shared" si="319"/>
        <v/>
      </c>
      <c r="AJ1172" s="375" t="str">
        <f t="shared" si="320"/>
        <v/>
      </c>
      <c r="AK1172" s="375" t="str">
        <f t="shared" si="321"/>
        <v/>
      </c>
      <c r="AL1172" s="375" t="str">
        <f t="shared" si="322"/>
        <v/>
      </c>
      <c r="AM1172" s="375" t="str">
        <f t="shared" si="323"/>
        <v/>
      </c>
      <c r="AN1172" s="376" t="str">
        <f>IF(AF1172="","",IF(OR(AH1172="",AH1172="-"),"－",IF(OR(AM1172=8,AM1172=9),"",IF(OR(AJ1172=3,AJ1172=4,AJ1172=5,AJ1172=6),VLOOKUP(AH1172,INDEX((係数_バス貨物_ガソリン,係数_バス貨物_CNG,係数_バス貨物_軽油,係数_バス貨物_メタノール,係数_バス貨物_LPG),MATCH(AL1172,【参考】排出ガスレベル!$AI$4:$AI$671,1),1,AR1172):INDEX((係数_バス貨物_ガソリン,係数_バス貨物_CNG,係数_バス貨物_軽油,係数_バス貨物_メタノール,係数_バス貨物_LPG),MATCH(AL1172+1,【参考】排出ガスレベル!$AI$4:$AI$671,1)-1,5,AR1172),2,FALSE),IF(OR(AJ1172=1,AJ1172=2),VLOOKUP(AH1172,INDEX((係数_乗用_ガソリン,係数_乗用_CNG,係数_乗用_軽油,係数_乗用_メタノール,係数_乗用_LPG),1,1,AR1172):INDEX((係数_乗用_ガソリン,係数_乗用_CNG,係数_乗用_軽油,係数_乗用_メタノール,係数_乗用_LPG),125,5,AR1172),2,FALSE))))))</f>
        <v/>
      </c>
      <c r="AO1172" s="376" t="str">
        <f>IF(T1172="","",IF(OR(AH1172="",AH1172="-"),"－",IF(OR(AM1172=8,AM1172=9),"",IF(OR(AJ1172=3,AJ1172=4,AJ1172=5,AJ1172=6),VLOOKUP(AH1172,INDEX((係数_バス貨物_ガソリン,係数_バス貨物_CNG,係数_バス貨物_軽油,係数_バス貨物_メタノール,係数_バス貨物_LPG),MATCH(AL1172,【参考】排出ガスレベル!$AI$4:$AI$671,1),1,AR1172):INDEX((係数_バス貨物_ガソリン,係数_バス貨物_CNG,係数_バス貨物_軽油,係数_バス貨物_メタノール,係数_バス貨物_LPG),MATCH(AL1172+1,【参考】排出ガスレベル!$AI$4:$AI$671,1)-1,5,AR1172),3,FALSE),IF(OR(AJ1172=1,AJ1172=2),VLOOKUP(AH1172,INDEX((係数_乗用_ガソリン,係数_乗用_CNG,係数_乗用_軽油,係数_乗用_メタノール,係数_乗用_LPG),1,1,AR1172):INDEX((係数_乗用_ガソリン,係数_乗用_CNG,係数_乗用_軽油,係数_乗用_メタノール,係数_乗用_LPG),125,5,AR1172),3,FALSE))))))</f>
        <v/>
      </c>
      <c r="AP1172" s="375" t="str">
        <f t="shared" si="324"/>
        <v/>
      </c>
      <c r="AQ1172" s="444" t="str">
        <f t="shared" si="325"/>
        <v/>
      </c>
      <c r="AR1172" s="375" t="str">
        <f t="shared" si="326"/>
        <v/>
      </c>
      <c r="AS1172" s="377" t="str">
        <f t="shared" si="327"/>
        <v/>
      </c>
      <c r="AT1172" s="378" t="str">
        <f t="shared" si="328"/>
        <v/>
      </c>
      <c r="AX1172" s="625" t="b">
        <f t="shared" si="329"/>
        <v>0</v>
      </c>
      <c r="AY1172" s="7" t="str">
        <f t="shared" si="330"/>
        <v>FALSEFALSEFALSE</v>
      </c>
      <c r="AZ1172" s="626">
        <f t="shared" si="314"/>
        <v>0</v>
      </c>
      <c r="BA1172" s="627" t="str">
        <f t="shared" si="331"/>
        <v/>
      </c>
      <c r="BB1172" s="627">
        <f t="shared" si="315"/>
        <v>0</v>
      </c>
    </row>
    <row r="1173" spans="1:54">
      <c r="A1173" s="381">
        <v>1116</v>
      </c>
      <c r="B1173" s="117"/>
      <c r="C1173" s="288"/>
      <c r="D1173" s="289"/>
      <c r="E1173" s="289"/>
      <c r="F1173" s="290"/>
      <c r="G1173" s="292"/>
      <c r="H1173" s="116"/>
      <c r="I1173" s="292"/>
      <c r="J1173" s="116"/>
      <c r="K1173" s="370"/>
      <c r="L1173" s="370"/>
      <c r="M1173" s="370"/>
      <c r="N1173" s="371"/>
      <c r="O1173" s="371"/>
      <c r="P1173" s="371"/>
      <c r="Q1173" s="371"/>
      <c r="R1173" s="371"/>
      <c r="S1173" s="371"/>
      <c r="T1173" s="443"/>
      <c r="U1173" s="539"/>
      <c r="V1173" s="117"/>
      <c r="W1173" s="118"/>
      <c r="X1173" s="119"/>
      <c r="Y1173" s="120"/>
      <c r="Z1173" s="122"/>
      <c r="AA1173" s="121"/>
      <c r="AB1173" s="443"/>
      <c r="AC1173" s="734"/>
      <c r="AD1173" s="372"/>
      <c r="AE1173" s="485"/>
      <c r="AF1173" s="373" t="str">
        <f t="shared" si="316"/>
        <v/>
      </c>
      <c r="AG1173" s="373" t="str">
        <f t="shared" si="317"/>
        <v/>
      </c>
      <c r="AH1173" s="374" t="str">
        <f t="shared" si="318"/>
        <v/>
      </c>
      <c r="AI1173" s="375" t="str">
        <f t="shared" si="319"/>
        <v/>
      </c>
      <c r="AJ1173" s="375" t="str">
        <f t="shared" si="320"/>
        <v/>
      </c>
      <c r="AK1173" s="375" t="str">
        <f t="shared" si="321"/>
        <v/>
      </c>
      <c r="AL1173" s="375" t="str">
        <f t="shared" si="322"/>
        <v/>
      </c>
      <c r="AM1173" s="375" t="str">
        <f t="shared" si="323"/>
        <v/>
      </c>
      <c r="AN1173" s="376" t="str">
        <f>IF(AF1173="","",IF(OR(AH1173="",AH1173="-"),"－",IF(OR(AM1173=8,AM1173=9),"",IF(OR(AJ1173=3,AJ1173=4,AJ1173=5,AJ1173=6),VLOOKUP(AH1173,INDEX((係数_バス貨物_ガソリン,係数_バス貨物_CNG,係数_バス貨物_軽油,係数_バス貨物_メタノール,係数_バス貨物_LPG),MATCH(AL1173,【参考】排出ガスレベル!$AI$4:$AI$671,1),1,AR1173):INDEX((係数_バス貨物_ガソリン,係数_バス貨物_CNG,係数_バス貨物_軽油,係数_バス貨物_メタノール,係数_バス貨物_LPG),MATCH(AL1173+1,【参考】排出ガスレベル!$AI$4:$AI$671,1)-1,5,AR1173),2,FALSE),IF(OR(AJ1173=1,AJ1173=2),VLOOKUP(AH1173,INDEX((係数_乗用_ガソリン,係数_乗用_CNG,係数_乗用_軽油,係数_乗用_メタノール,係数_乗用_LPG),1,1,AR1173):INDEX((係数_乗用_ガソリン,係数_乗用_CNG,係数_乗用_軽油,係数_乗用_メタノール,係数_乗用_LPG),125,5,AR1173),2,FALSE))))))</f>
        <v/>
      </c>
      <c r="AO1173" s="376" t="str">
        <f>IF(T1173="","",IF(OR(AH1173="",AH1173="-"),"－",IF(OR(AM1173=8,AM1173=9),"",IF(OR(AJ1173=3,AJ1173=4,AJ1173=5,AJ1173=6),VLOOKUP(AH1173,INDEX((係数_バス貨物_ガソリン,係数_バス貨物_CNG,係数_バス貨物_軽油,係数_バス貨物_メタノール,係数_バス貨物_LPG),MATCH(AL1173,【参考】排出ガスレベル!$AI$4:$AI$671,1),1,AR1173):INDEX((係数_バス貨物_ガソリン,係数_バス貨物_CNG,係数_バス貨物_軽油,係数_バス貨物_メタノール,係数_バス貨物_LPG),MATCH(AL1173+1,【参考】排出ガスレベル!$AI$4:$AI$671,1)-1,5,AR1173),3,FALSE),IF(OR(AJ1173=1,AJ1173=2),VLOOKUP(AH1173,INDEX((係数_乗用_ガソリン,係数_乗用_CNG,係数_乗用_軽油,係数_乗用_メタノール,係数_乗用_LPG),1,1,AR1173):INDEX((係数_乗用_ガソリン,係数_乗用_CNG,係数_乗用_軽油,係数_乗用_メタノール,係数_乗用_LPG),125,5,AR1173),3,FALSE))))))</f>
        <v/>
      </c>
      <c r="AP1173" s="375" t="str">
        <f t="shared" si="324"/>
        <v/>
      </c>
      <c r="AQ1173" s="444" t="str">
        <f t="shared" si="325"/>
        <v/>
      </c>
      <c r="AR1173" s="375" t="str">
        <f t="shared" si="326"/>
        <v/>
      </c>
      <c r="AS1173" s="377" t="str">
        <f t="shared" si="327"/>
        <v/>
      </c>
      <c r="AT1173" s="378" t="str">
        <f t="shared" si="328"/>
        <v/>
      </c>
      <c r="AX1173" s="625" t="b">
        <f t="shared" si="329"/>
        <v>0</v>
      </c>
      <c r="AY1173" s="7" t="str">
        <f t="shared" si="330"/>
        <v>FALSEFALSEFALSE</v>
      </c>
      <c r="AZ1173" s="626">
        <f t="shared" si="314"/>
        <v>0</v>
      </c>
      <c r="BA1173" s="627" t="str">
        <f t="shared" si="331"/>
        <v/>
      </c>
      <c r="BB1173" s="627">
        <f t="shared" si="315"/>
        <v>0</v>
      </c>
    </row>
    <row r="1174" spans="1:54">
      <c r="A1174" s="381">
        <v>1117</v>
      </c>
      <c r="B1174" s="117"/>
      <c r="C1174" s="288"/>
      <c r="D1174" s="289"/>
      <c r="E1174" s="289"/>
      <c r="F1174" s="290"/>
      <c r="G1174" s="292"/>
      <c r="H1174" s="116"/>
      <c r="I1174" s="292"/>
      <c r="J1174" s="116"/>
      <c r="K1174" s="370"/>
      <c r="L1174" s="370"/>
      <c r="M1174" s="370"/>
      <c r="N1174" s="371"/>
      <c r="O1174" s="371"/>
      <c r="P1174" s="371"/>
      <c r="Q1174" s="371"/>
      <c r="R1174" s="371"/>
      <c r="S1174" s="371"/>
      <c r="T1174" s="443"/>
      <c r="U1174" s="539"/>
      <c r="V1174" s="117"/>
      <c r="W1174" s="118"/>
      <c r="X1174" s="119"/>
      <c r="Y1174" s="120"/>
      <c r="Z1174" s="122"/>
      <c r="AA1174" s="121"/>
      <c r="AB1174" s="443"/>
      <c r="AC1174" s="734"/>
      <c r="AD1174" s="372"/>
      <c r="AE1174" s="485"/>
      <c r="AF1174" s="373" t="str">
        <f t="shared" si="316"/>
        <v/>
      </c>
      <c r="AG1174" s="373" t="str">
        <f t="shared" si="317"/>
        <v/>
      </c>
      <c r="AH1174" s="374" t="str">
        <f t="shared" si="318"/>
        <v/>
      </c>
      <c r="AI1174" s="375" t="str">
        <f t="shared" si="319"/>
        <v/>
      </c>
      <c r="AJ1174" s="375" t="str">
        <f t="shared" si="320"/>
        <v/>
      </c>
      <c r="AK1174" s="375" t="str">
        <f t="shared" si="321"/>
        <v/>
      </c>
      <c r="AL1174" s="375" t="str">
        <f t="shared" si="322"/>
        <v/>
      </c>
      <c r="AM1174" s="375" t="str">
        <f t="shared" si="323"/>
        <v/>
      </c>
      <c r="AN1174" s="376" t="str">
        <f>IF(AF1174="","",IF(OR(AH1174="",AH1174="-"),"－",IF(OR(AM1174=8,AM1174=9),"",IF(OR(AJ1174=3,AJ1174=4,AJ1174=5,AJ1174=6),VLOOKUP(AH1174,INDEX((係数_バス貨物_ガソリン,係数_バス貨物_CNG,係数_バス貨物_軽油,係数_バス貨物_メタノール,係数_バス貨物_LPG),MATCH(AL1174,【参考】排出ガスレベル!$AI$4:$AI$671,1),1,AR1174):INDEX((係数_バス貨物_ガソリン,係数_バス貨物_CNG,係数_バス貨物_軽油,係数_バス貨物_メタノール,係数_バス貨物_LPG),MATCH(AL1174+1,【参考】排出ガスレベル!$AI$4:$AI$671,1)-1,5,AR1174),2,FALSE),IF(OR(AJ1174=1,AJ1174=2),VLOOKUP(AH1174,INDEX((係数_乗用_ガソリン,係数_乗用_CNG,係数_乗用_軽油,係数_乗用_メタノール,係数_乗用_LPG),1,1,AR1174):INDEX((係数_乗用_ガソリン,係数_乗用_CNG,係数_乗用_軽油,係数_乗用_メタノール,係数_乗用_LPG),125,5,AR1174),2,FALSE))))))</f>
        <v/>
      </c>
      <c r="AO1174" s="376" t="str">
        <f>IF(T1174="","",IF(OR(AH1174="",AH1174="-"),"－",IF(OR(AM1174=8,AM1174=9),"",IF(OR(AJ1174=3,AJ1174=4,AJ1174=5,AJ1174=6),VLOOKUP(AH1174,INDEX((係数_バス貨物_ガソリン,係数_バス貨物_CNG,係数_バス貨物_軽油,係数_バス貨物_メタノール,係数_バス貨物_LPG),MATCH(AL1174,【参考】排出ガスレベル!$AI$4:$AI$671,1),1,AR1174):INDEX((係数_バス貨物_ガソリン,係数_バス貨物_CNG,係数_バス貨物_軽油,係数_バス貨物_メタノール,係数_バス貨物_LPG),MATCH(AL1174+1,【参考】排出ガスレベル!$AI$4:$AI$671,1)-1,5,AR1174),3,FALSE),IF(OR(AJ1174=1,AJ1174=2),VLOOKUP(AH1174,INDEX((係数_乗用_ガソリン,係数_乗用_CNG,係数_乗用_軽油,係数_乗用_メタノール,係数_乗用_LPG),1,1,AR1174):INDEX((係数_乗用_ガソリン,係数_乗用_CNG,係数_乗用_軽油,係数_乗用_メタノール,係数_乗用_LPG),125,5,AR1174),3,FALSE))))))</f>
        <v/>
      </c>
      <c r="AP1174" s="375" t="str">
        <f t="shared" si="324"/>
        <v/>
      </c>
      <c r="AQ1174" s="444" t="str">
        <f t="shared" si="325"/>
        <v/>
      </c>
      <c r="AR1174" s="375" t="str">
        <f t="shared" si="326"/>
        <v/>
      </c>
      <c r="AS1174" s="377" t="str">
        <f t="shared" si="327"/>
        <v/>
      </c>
      <c r="AT1174" s="378" t="str">
        <f t="shared" si="328"/>
        <v/>
      </c>
      <c r="AX1174" s="625" t="b">
        <f t="shared" si="329"/>
        <v>0</v>
      </c>
      <c r="AY1174" s="7" t="str">
        <f t="shared" si="330"/>
        <v>FALSEFALSEFALSE</v>
      </c>
      <c r="AZ1174" s="626">
        <f t="shared" si="314"/>
        <v>0</v>
      </c>
      <c r="BA1174" s="627" t="str">
        <f t="shared" si="331"/>
        <v/>
      </c>
      <c r="BB1174" s="627">
        <f t="shared" si="315"/>
        <v>0</v>
      </c>
    </row>
    <row r="1175" spans="1:54">
      <c r="A1175" s="381">
        <v>1118</v>
      </c>
      <c r="B1175" s="117"/>
      <c r="C1175" s="288"/>
      <c r="D1175" s="289"/>
      <c r="E1175" s="289"/>
      <c r="F1175" s="290"/>
      <c r="G1175" s="292"/>
      <c r="H1175" s="116"/>
      <c r="I1175" s="292"/>
      <c r="J1175" s="116"/>
      <c r="K1175" s="370"/>
      <c r="L1175" s="370"/>
      <c r="M1175" s="370"/>
      <c r="N1175" s="371"/>
      <c r="O1175" s="371"/>
      <c r="P1175" s="371"/>
      <c r="Q1175" s="371"/>
      <c r="R1175" s="371"/>
      <c r="S1175" s="371"/>
      <c r="T1175" s="443"/>
      <c r="U1175" s="539"/>
      <c r="V1175" s="117"/>
      <c r="W1175" s="118"/>
      <c r="X1175" s="119"/>
      <c r="Y1175" s="120"/>
      <c r="Z1175" s="122"/>
      <c r="AA1175" s="121"/>
      <c r="AB1175" s="443"/>
      <c r="AC1175" s="734"/>
      <c r="AD1175" s="372"/>
      <c r="AE1175" s="485"/>
      <c r="AF1175" s="373" t="str">
        <f t="shared" si="316"/>
        <v/>
      </c>
      <c r="AG1175" s="373" t="str">
        <f t="shared" si="317"/>
        <v/>
      </c>
      <c r="AH1175" s="374" t="str">
        <f t="shared" si="318"/>
        <v/>
      </c>
      <c r="AI1175" s="375" t="str">
        <f t="shared" si="319"/>
        <v/>
      </c>
      <c r="AJ1175" s="375" t="str">
        <f t="shared" si="320"/>
        <v/>
      </c>
      <c r="AK1175" s="375" t="str">
        <f t="shared" si="321"/>
        <v/>
      </c>
      <c r="AL1175" s="375" t="str">
        <f t="shared" si="322"/>
        <v/>
      </c>
      <c r="AM1175" s="375" t="str">
        <f t="shared" si="323"/>
        <v/>
      </c>
      <c r="AN1175" s="376" t="str">
        <f>IF(AF1175="","",IF(OR(AH1175="",AH1175="-"),"－",IF(OR(AM1175=8,AM1175=9),"",IF(OR(AJ1175=3,AJ1175=4,AJ1175=5,AJ1175=6),VLOOKUP(AH1175,INDEX((係数_バス貨物_ガソリン,係数_バス貨物_CNG,係数_バス貨物_軽油,係数_バス貨物_メタノール,係数_バス貨物_LPG),MATCH(AL1175,【参考】排出ガスレベル!$AI$4:$AI$671,1),1,AR1175):INDEX((係数_バス貨物_ガソリン,係数_バス貨物_CNG,係数_バス貨物_軽油,係数_バス貨物_メタノール,係数_バス貨物_LPG),MATCH(AL1175+1,【参考】排出ガスレベル!$AI$4:$AI$671,1)-1,5,AR1175),2,FALSE),IF(OR(AJ1175=1,AJ1175=2),VLOOKUP(AH1175,INDEX((係数_乗用_ガソリン,係数_乗用_CNG,係数_乗用_軽油,係数_乗用_メタノール,係数_乗用_LPG),1,1,AR1175):INDEX((係数_乗用_ガソリン,係数_乗用_CNG,係数_乗用_軽油,係数_乗用_メタノール,係数_乗用_LPG),125,5,AR1175),2,FALSE))))))</f>
        <v/>
      </c>
      <c r="AO1175" s="376" t="str">
        <f>IF(T1175="","",IF(OR(AH1175="",AH1175="-"),"－",IF(OR(AM1175=8,AM1175=9),"",IF(OR(AJ1175=3,AJ1175=4,AJ1175=5,AJ1175=6),VLOOKUP(AH1175,INDEX((係数_バス貨物_ガソリン,係数_バス貨物_CNG,係数_バス貨物_軽油,係数_バス貨物_メタノール,係数_バス貨物_LPG),MATCH(AL1175,【参考】排出ガスレベル!$AI$4:$AI$671,1),1,AR1175):INDEX((係数_バス貨物_ガソリン,係数_バス貨物_CNG,係数_バス貨物_軽油,係数_バス貨物_メタノール,係数_バス貨物_LPG),MATCH(AL1175+1,【参考】排出ガスレベル!$AI$4:$AI$671,1)-1,5,AR1175),3,FALSE),IF(OR(AJ1175=1,AJ1175=2),VLOOKUP(AH1175,INDEX((係数_乗用_ガソリン,係数_乗用_CNG,係数_乗用_軽油,係数_乗用_メタノール,係数_乗用_LPG),1,1,AR1175):INDEX((係数_乗用_ガソリン,係数_乗用_CNG,係数_乗用_軽油,係数_乗用_メタノール,係数_乗用_LPG),125,5,AR1175),3,FALSE))))))</f>
        <v/>
      </c>
      <c r="AP1175" s="375" t="str">
        <f t="shared" si="324"/>
        <v/>
      </c>
      <c r="AQ1175" s="444" t="str">
        <f t="shared" si="325"/>
        <v/>
      </c>
      <c r="AR1175" s="375" t="str">
        <f t="shared" si="326"/>
        <v/>
      </c>
      <c r="AS1175" s="377" t="str">
        <f t="shared" si="327"/>
        <v/>
      </c>
      <c r="AT1175" s="378" t="str">
        <f t="shared" si="328"/>
        <v/>
      </c>
      <c r="AX1175" s="625" t="b">
        <f t="shared" si="329"/>
        <v>0</v>
      </c>
      <c r="AY1175" s="7" t="str">
        <f t="shared" si="330"/>
        <v>FALSEFALSEFALSE</v>
      </c>
      <c r="AZ1175" s="626">
        <f t="shared" si="314"/>
        <v>0</v>
      </c>
      <c r="BA1175" s="627" t="str">
        <f t="shared" si="331"/>
        <v/>
      </c>
      <c r="BB1175" s="627">
        <f t="shared" si="315"/>
        <v>0</v>
      </c>
    </row>
    <row r="1176" spans="1:54">
      <c r="A1176" s="381">
        <v>1119</v>
      </c>
      <c r="B1176" s="117"/>
      <c r="C1176" s="288"/>
      <c r="D1176" s="289"/>
      <c r="E1176" s="289"/>
      <c r="F1176" s="290"/>
      <c r="G1176" s="292"/>
      <c r="H1176" s="116"/>
      <c r="I1176" s="292"/>
      <c r="J1176" s="116"/>
      <c r="K1176" s="370"/>
      <c r="L1176" s="370"/>
      <c r="M1176" s="370"/>
      <c r="N1176" s="371"/>
      <c r="O1176" s="371"/>
      <c r="P1176" s="371"/>
      <c r="Q1176" s="371"/>
      <c r="R1176" s="371"/>
      <c r="S1176" s="371"/>
      <c r="T1176" s="443"/>
      <c r="U1176" s="539"/>
      <c r="V1176" s="117"/>
      <c r="W1176" s="118"/>
      <c r="X1176" s="119"/>
      <c r="Y1176" s="120"/>
      <c r="Z1176" s="122"/>
      <c r="AA1176" s="121"/>
      <c r="AB1176" s="443"/>
      <c r="AC1176" s="734"/>
      <c r="AD1176" s="372"/>
      <c r="AE1176" s="485"/>
      <c r="AF1176" s="373" t="str">
        <f t="shared" si="316"/>
        <v/>
      </c>
      <c r="AG1176" s="373" t="str">
        <f t="shared" si="317"/>
        <v/>
      </c>
      <c r="AH1176" s="374" t="str">
        <f t="shared" si="318"/>
        <v/>
      </c>
      <c r="AI1176" s="375" t="str">
        <f t="shared" si="319"/>
        <v/>
      </c>
      <c r="AJ1176" s="375" t="str">
        <f t="shared" si="320"/>
        <v/>
      </c>
      <c r="AK1176" s="375" t="str">
        <f t="shared" si="321"/>
        <v/>
      </c>
      <c r="AL1176" s="375" t="str">
        <f t="shared" si="322"/>
        <v/>
      </c>
      <c r="AM1176" s="375" t="str">
        <f t="shared" si="323"/>
        <v/>
      </c>
      <c r="AN1176" s="376" t="str">
        <f>IF(AF1176="","",IF(OR(AH1176="",AH1176="-"),"－",IF(OR(AM1176=8,AM1176=9),"",IF(OR(AJ1176=3,AJ1176=4,AJ1176=5,AJ1176=6),VLOOKUP(AH1176,INDEX((係数_バス貨物_ガソリン,係数_バス貨物_CNG,係数_バス貨物_軽油,係数_バス貨物_メタノール,係数_バス貨物_LPG),MATCH(AL1176,【参考】排出ガスレベル!$AI$4:$AI$671,1),1,AR1176):INDEX((係数_バス貨物_ガソリン,係数_バス貨物_CNG,係数_バス貨物_軽油,係数_バス貨物_メタノール,係数_バス貨物_LPG),MATCH(AL1176+1,【参考】排出ガスレベル!$AI$4:$AI$671,1)-1,5,AR1176),2,FALSE),IF(OR(AJ1176=1,AJ1176=2),VLOOKUP(AH1176,INDEX((係数_乗用_ガソリン,係数_乗用_CNG,係数_乗用_軽油,係数_乗用_メタノール,係数_乗用_LPG),1,1,AR1176):INDEX((係数_乗用_ガソリン,係数_乗用_CNG,係数_乗用_軽油,係数_乗用_メタノール,係数_乗用_LPG),125,5,AR1176),2,FALSE))))))</f>
        <v/>
      </c>
      <c r="AO1176" s="376" t="str">
        <f>IF(T1176="","",IF(OR(AH1176="",AH1176="-"),"－",IF(OR(AM1176=8,AM1176=9),"",IF(OR(AJ1176=3,AJ1176=4,AJ1176=5,AJ1176=6),VLOOKUP(AH1176,INDEX((係数_バス貨物_ガソリン,係数_バス貨物_CNG,係数_バス貨物_軽油,係数_バス貨物_メタノール,係数_バス貨物_LPG),MATCH(AL1176,【参考】排出ガスレベル!$AI$4:$AI$671,1),1,AR1176):INDEX((係数_バス貨物_ガソリン,係数_バス貨物_CNG,係数_バス貨物_軽油,係数_バス貨物_メタノール,係数_バス貨物_LPG),MATCH(AL1176+1,【参考】排出ガスレベル!$AI$4:$AI$671,1)-1,5,AR1176),3,FALSE),IF(OR(AJ1176=1,AJ1176=2),VLOOKUP(AH1176,INDEX((係数_乗用_ガソリン,係数_乗用_CNG,係数_乗用_軽油,係数_乗用_メタノール,係数_乗用_LPG),1,1,AR1176):INDEX((係数_乗用_ガソリン,係数_乗用_CNG,係数_乗用_軽油,係数_乗用_メタノール,係数_乗用_LPG),125,5,AR1176),3,FALSE))))))</f>
        <v/>
      </c>
      <c r="AP1176" s="375" t="str">
        <f t="shared" si="324"/>
        <v/>
      </c>
      <c r="AQ1176" s="444" t="str">
        <f t="shared" si="325"/>
        <v/>
      </c>
      <c r="AR1176" s="375" t="str">
        <f t="shared" si="326"/>
        <v/>
      </c>
      <c r="AS1176" s="377" t="str">
        <f t="shared" si="327"/>
        <v/>
      </c>
      <c r="AT1176" s="378" t="str">
        <f t="shared" si="328"/>
        <v/>
      </c>
      <c r="AX1176" s="625" t="b">
        <f t="shared" si="329"/>
        <v>0</v>
      </c>
      <c r="AY1176" s="7" t="str">
        <f t="shared" si="330"/>
        <v>FALSEFALSEFALSE</v>
      </c>
      <c r="AZ1176" s="626">
        <f t="shared" si="314"/>
        <v>0</v>
      </c>
      <c r="BA1176" s="627" t="str">
        <f t="shared" si="331"/>
        <v/>
      </c>
      <c r="BB1176" s="627">
        <f t="shared" si="315"/>
        <v>0</v>
      </c>
    </row>
    <row r="1177" spans="1:54">
      <c r="A1177" s="381">
        <v>1120</v>
      </c>
      <c r="B1177" s="117"/>
      <c r="C1177" s="288"/>
      <c r="D1177" s="289"/>
      <c r="E1177" s="289"/>
      <c r="F1177" s="290"/>
      <c r="G1177" s="292"/>
      <c r="H1177" s="116"/>
      <c r="I1177" s="292"/>
      <c r="J1177" s="116"/>
      <c r="K1177" s="370"/>
      <c r="L1177" s="370"/>
      <c r="M1177" s="370"/>
      <c r="N1177" s="371"/>
      <c r="O1177" s="371"/>
      <c r="P1177" s="371"/>
      <c r="Q1177" s="371"/>
      <c r="R1177" s="371"/>
      <c r="S1177" s="371"/>
      <c r="T1177" s="443"/>
      <c r="U1177" s="539"/>
      <c r="V1177" s="117"/>
      <c r="W1177" s="118"/>
      <c r="X1177" s="119"/>
      <c r="Y1177" s="120"/>
      <c r="Z1177" s="122"/>
      <c r="AA1177" s="121"/>
      <c r="AB1177" s="443"/>
      <c r="AC1177" s="734"/>
      <c r="AD1177" s="372"/>
      <c r="AE1177" s="485"/>
      <c r="AF1177" s="373" t="str">
        <f t="shared" si="316"/>
        <v/>
      </c>
      <c r="AG1177" s="373" t="str">
        <f t="shared" si="317"/>
        <v/>
      </c>
      <c r="AH1177" s="374" t="str">
        <f t="shared" si="318"/>
        <v/>
      </c>
      <c r="AI1177" s="375" t="str">
        <f t="shared" si="319"/>
        <v/>
      </c>
      <c r="AJ1177" s="375" t="str">
        <f t="shared" si="320"/>
        <v/>
      </c>
      <c r="AK1177" s="375" t="str">
        <f t="shared" si="321"/>
        <v/>
      </c>
      <c r="AL1177" s="375" t="str">
        <f t="shared" si="322"/>
        <v/>
      </c>
      <c r="AM1177" s="375" t="str">
        <f t="shared" si="323"/>
        <v/>
      </c>
      <c r="AN1177" s="376" t="str">
        <f>IF(AF1177="","",IF(OR(AH1177="",AH1177="-"),"－",IF(OR(AM1177=8,AM1177=9),"",IF(OR(AJ1177=3,AJ1177=4,AJ1177=5,AJ1177=6),VLOOKUP(AH1177,INDEX((係数_バス貨物_ガソリン,係数_バス貨物_CNG,係数_バス貨物_軽油,係数_バス貨物_メタノール,係数_バス貨物_LPG),MATCH(AL1177,【参考】排出ガスレベル!$AI$4:$AI$671,1),1,AR1177):INDEX((係数_バス貨物_ガソリン,係数_バス貨物_CNG,係数_バス貨物_軽油,係数_バス貨物_メタノール,係数_バス貨物_LPG),MATCH(AL1177+1,【参考】排出ガスレベル!$AI$4:$AI$671,1)-1,5,AR1177),2,FALSE),IF(OR(AJ1177=1,AJ1177=2),VLOOKUP(AH1177,INDEX((係数_乗用_ガソリン,係数_乗用_CNG,係数_乗用_軽油,係数_乗用_メタノール,係数_乗用_LPG),1,1,AR1177):INDEX((係数_乗用_ガソリン,係数_乗用_CNG,係数_乗用_軽油,係数_乗用_メタノール,係数_乗用_LPG),125,5,AR1177),2,FALSE))))))</f>
        <v/>
      </c>
      <c r="AO1177" s="376" t="str">
        <f>IF(T1177="","",IF(OR(AH1177="",AH1177="-"),"－",IF(OR(AM1177=8,AM1177=9),"",IF(OR(AJ1177=3,AJ1177=4,AJ1177=5,AJ1177=6),VLOOKUP(AH1177,INDEX((係数_バス貨物_ガソリン,係数_バス貨物_CNG,係数_バス貨物_軽油,係数_バス貨物_メタノール,係数_バス貨物_LPG),MATCH(AL1177,【参考】排出ガスレベル!$AI$4:$AI$671,1),1,AR1177):INDEX((係数_バス貨物_ガソリン,係数_バス貨物_CNG,係数_バス貨物_軽油,係数_バス貨物_メタノール,係数_バス貨物_LPG),MATCH(AL1177+1,【参考】排出ガスレベル!$AI$4:$AI$671,1)-1,5,AR1177),3,FALSE),IF(OR(AJ1177=1,AJ1177=2),VLOOKUP(AH1177,INDEX((係数_乗用_ガソリン,係数_乗用_CNG,係数_乗用_軽油,係数_乗用_メタノール,係数_乗用_LPG),1,1,AR1177):INDEX((係数_乗用_ガソリン,係数_乗用_CNG,係数_乗用_軽油,係数_乗用_メタノール,係数_乗用_LPG),125,5,AR1177),3,FALSE))))))</f>
        <v/>
      </c>
      <c r="AP1177" s="375" t="str">
        <f t="shared" si="324"/>
        <v/>
      </c>
      <c r="AQ1177" s="444" t="str">
        <f t="shared" si="325"/>
        <v/>
      </c>
      <c r="AR1177" s="375" t="str">
        <f t="shared" si="326"/>
        <v/>
      </c>
      <c r="AS1177" s="377" t="str">
        <f t="shared" si="327"/>
        <v/>
      </c>
      <c r="AT1177" s="378" t="str">
        <f t="shared" si="328"/>
        <v/>
      </c>
      <c r="AX1177" s="625" t="b">
        <f t="shared" si="329"/>
        <v>0</v>
      </c>
      <c r="AY1177" s="7" t="str">
        <f t="shared" si="330"/>
        <v>FALSEFALSEFALSE</v>
      </c>
      <c r="AZ1177" s="626">
        <f t="shared" si="314"/>
        <v>0</v>
      </c>
      <c r="BA1177" s="627" t="str">
        <f t="shared" si="331"/>
        <v/>
      </c>
      <c r="BB1177" s="627">
        <f t="shared" si="315"/>
        <v>0</v>
      </c>
    </row>
    <row r="1178" spans="1:54">
      <c r="A1178" s="381">
        <v>1121</v>
      </c>
      <c r="B1178" s="117"/>
      <c r="C1178" s="288"/>
      <c r="D1178" s="289"/>
      <c r="E1178" s="289"/>
      <c r="F1178" s="290"/>
      <c r="G1178" s="292"/>
      <c r="H1178" s="116"/>
      <c r="I1178" s="292"/>
      <c r="J1178" s="116"/>
      <c r="K1178" s="370"/>
      <c r="L1178" s="370"/>
      <c r="M1178" s="370"/>
      <c r="N1178" s="371"/>
      <c r="O1178" s="371"/>
      <c r="P1178" s="371"/>
      <c r="Q1178" s="371"/>
      <c r="R1178" s="371"/>
      <c r="S1178" s="371"/>
      <c r="T1178" s="443"/>
      <c r="U1178" s="539"/>
      <c r="V1178" s="117"/>
      <c r="W1178" s="118"/>
      <c r="X1178" s="119"/>
      <c r="Y1178" s="120"/>
      <c r="Z1178" s="122"/>
      <c r="AA1178" s="121"/>
      <c r="AB1178" s="443"/>
      <c r="AC1178" s="734"/>
      <c r="AD1178" s="372"/>
      <c r="AE1178" s="485"/>
      <c r="AF1178" s="373" t="str">
        <f t="shared" si="316"/>
        <v/>
      </c>
      <c r="AG1178" s="373" t="str">
        <f t="shared" si="317"/>
        <v/>
      </c>
      <c r="AH1178" s="374" t="str">
        <f t="shared" si="318"/>
        <v/>
      </c>
      <c r="AI1178" s="375" t="str">
        <f t="shared" si="319"/>
        <v/>
      </c>
      <c r="AJ1178" s="375" t="str">
        <f t="shared" si="320"/>
        <v/>
      </c>
      <c r="AK1178" s="375" t="str">
        <f t="shared" si="321"/>
        <v/>
      </c>
      <c r="AL1178" s="375" t="str">
        <f t="shared" si="322"/>
        <v/>
      </c>
      <c r="AM1178" s="375" t="str">
        <f t="shared" si="323"/>
        <v/>
      </c>
      <c r="AN1178" s="376" t="str">
        <f>IF(AF1178="","",IF(OR(AH1178="",AH1178="-"),"－",IF(OR(AM1178=8,AM1178=9),"",IF(OR(AJ1178=3,AJ1178=4,AJ1178=5,AJ1178=6),VLOOKUP(AH1178,INDEX((係数_バス貨物_ガソリン,係数_バス貨物_CNG,係数_バス貨物_軽油,係数_バス貨物_メタノール,係数_バス貨物_LPG),MATCH(AL1178,【参考】排出ガスレベル!$AI$4:$AI$671,1),1,AR1178):INDEX((係数_バス貨物_ガソリン,係数_バス貨物_CNG,係数_バス貨物_軽油,係数_バス貨物_メタノール,係数_バス貨物_LPG),MATCH(AL1178+1,【参考】排出ガスレベル!$AI$4:$AI$671,1)-1,5,AR1178),2,FALSE),IF(OR(AJ1178=1,AJ1178=2),VLOOKUP(AH1178,INDEX((係数_乗用_ガソリン,係数_乗用_CNG,係数_乗用_軽油,係数_乗用_メタノール,係数_乗用_LPG),1,1,AR1178):INDEX((係数_乗用_ガソリン,係数_乗用_CNG,係数_乗用_軽油,係数_乗用_メタノール,係数_乗用_LPG),125,5,AR1178),2,FALSE))))))</f>
        <v/>
      </c>
      <c r="AO1178" s="376" t="str">
        <f>IF(T1178="","",IF(OR(AH1178="",AH1178="-"),"－",IF(OR(AM1178=8,AM1178=9),"",IF(OR(AJ1178=3,AJ1178=4,AJ1178=5,AJ1178=6),VLOOKUP(AH1178,INDEX((係数_バス貨物_ガソリン,係数_バス貨物_CNG,係数_バス貨物_軽油,係数_バス貨物_メタノール,係数_バス貨物_LPG),MATCH(AL1178,【参考】排出ガスレベル!$AI$4:$AI$671,1),1,AR1178):INDEX((係数_バス貨物_ガソリン,係数_バス貨物_CNG,係数_バス貨物_軽油,係数_バス貨物_メタノール,係数_バス貨物_LPG),MATCH(AL1178+1,【参考】排出ガスレベル!$AI$4:$AI$671,1)-1,5,AR1178),3,FALSE),IF(OR(AJ1178=1,AJ1178=2),VLOOKUP(AH1178,INDEX((係数_乗用_ガソリン,係数_乗用_CNG,係数_乗用_軽油,係数_乗用_メタノール,係数_乗用_LPG),1,1,AR1178):INDEX((係数_乗用_ガソリン,係数_乗用_CNG,係数_乗用_軽油,係数_乗用_メタノール,係数_乗用_LPG),125,5,AR1178),3,FALSE))))))</f>
        <v/>
      </c>
      <c r="AP1178" s="375" t="str">
        <f t="shared" si="324"/>
        <v/>
      </c>
      <c r="AQ1178" s="444" t="str">
        <f t="shared" si="325"/>
        <v/>
      </c>
      <c r="AR1178" s="375" t="str">
        <f t="shared" si="326"/>
        <v/>
      </c>
      <c r="AS1178" s="377" t="str">
        <f t="shared" si="327"/>
        <v/>
      </c>
      <c r="AT1178" s="378" t="str">
        <f t="shared" si="328"/>
        <v/>
      </c>
      <c r="AX1178" s="625" t="b">
        <f t="shared" si="329"/>
        <v>0</v>
      </c>
      <c r="AY1178" s="7" t="str">
        <f t="shared" si="330"/>
        <v>FALSEFALSEFALSE</v>
      </c>
      <c r="AZ1178" s="626">
        <f t="shared" si="314"/>
        <v>0</v>
      </c>
      <c r="BA1178" s="627" t="str">
        <f t="shared" si="331"/>
        <v/>
      </c>
      <c r="BB1178" s="627">
        <f t="shared" si="315"/>
        <v>0</v>
      </c>
    </row>
    <row r="1179" spans="1:54">
      <c r="A1179" s="381">
        <v>1122</v>
      </c>
      <c r="B1179" s="117"/>
      <c r="C1179" s="288"/>
      <c r="D1179" s="289"/>
      <c r="E1179" s="289"/>
      <c r="F1179" s="290"/>
      <c r="G1179" s="292"/>
      <c r="H1179" s="116"/>
      <c r="I1179" s="292"/>
      <c r="J1179" s="116"/>
      <c r="K1179" s="370"/>
      <c r="L1179" s="370"/>
      <c r="M1179" s="370"/>
      <c r="N1179" s="371"/>
      <c r="O1179" s="371"/>
      <c r="P1179" s="371"/>
      <c r="Q1179" s="371"/>
      <c r="R1179" s="371"/>
      <c r="S1179" s="371"/>
      <c r="T1179" s="443"/>
      <c r="U1179" s="539"/>
      <c r="V1179" s="117"/>
      <c r="W1179" s="118"/>
      <c r="X1179" s="119"/>
      <c r="Y1179" s="120"/>
      <c r="Z1179" s="122"/>
      <c r="AA1179" s="121"/>
      <c r="AB1179" s="443"/>
      <c r="AC1179" s="734"/>
      <c r="AD1179" s="372"/>
      <c r="AE1179" s="485"/>
      <c r="AF1179" s="373" t="str">
        <f t="shared" si="316"/>
        <v/>
      </c>
      <c r="AG1179" s="373" t="str">
        <f t="shared" si="317"/>
        <v/>
      </c>
      <c r="AH1179" s="374" t="str">
        <f t="shared" si="318"/>
        <v/>
      </c>
      <c r="AI1179" s="375" t="str">
        <f t="shared" si="319"/>
        <v/>
      </c>
      <c r="AJ1179" s="375" t="str">
        <f t="shared" si="320"/>
        <v/>
      </c>
      <c r="AK1179" s="375" t="str">
        <f t="shared" si="321"/>
        <v/>
      </c>
      <c r="AL1179" s="375" t="str">
        <f t="shared" si="322"/>
        <v/>
      </c>
      <c r="AM1179" s="375" t="str">
        <f t="shared" si="323"/>
        <v/>
      </c>
      <c r="AN1179" s="376" t="str">
        <f>IF(AF1179="","",IF(OR(AH1179="",AH1179="-"),"－",IF(OR(AM1179=8,AM1179=9),"",IF(OR(AJ1179=3,AJ1179=4,AJ1179=5,AJ1179=6),VLOOKUP(AH1179,INDEX((係数_バス貨物_ガソリン,係数_バス貨物_CNG,係数_バス貨物_軽油,係数_バス貨物_メタノール,係数_バス貨物_LPG),MATCH(AL1179,【参考】排出ガスレベル!$AI$4:$AI$671,1),1,AR1179):INDEX((係数_バス貨物_ガソリン,係数_バス貨物_CNG,係数_バス貨物_軽油,係数_バス貨物_メタノール,係数_バス貨物_LPG),MATCH(AL1179+1,【参考】排出ガスレベル!$AI$4:$AI$671,1)-1,5,AR1179),2,FALSE),IF(OR(AJ1179=1,AJ1179=2),VLOOKUP(AH1179,INDEX((係数_乗用_ガソリン,係数_乗用_CNG,係数_乗用_軽油,係数_乗用_メタノール,係数_乗用_LPG),1,1,AR1179):INDEX((係数_乗用_ガソリン,係数_乗用_CNG,係数_乗用_軽油,係数_乗用_メタノール,係数_乗用_LPG),125,5,AR1179),2,FALSE))))))</f>
        <v/>
      </c>
      <c r="AO1179" s="376" t="str">
        <f>IF(T1179="","",IF(OR(AH1179="",AH1179="-"),"－",IF(OR(AM1179=8,AM1179=9),"",IF(OR(AJ1179=3,AJ1179=4,AJ1179=5,AJ1179=6),VLOOKUP(AH1179,INDEX((係数_バス貨物_ガソリン,係数_バス貨物_CNG,係数_バス貨物_軽油,係数_バス貨物_メタノール,係数_バス貨物_LPG),MATCH(AL1179,【参考】排出ガスレベル!$AI$4:$AI$671,1),1,AR1179):INDEX((係数_バス貨物_ガソリン,係数_バス貨物_CNG,係数_バス貨物_軽油,係数_バス貨物_メタノール,係数_バス貨物_LPG),MATCH(AL1179+1,【参考】排出ガスレベル!$AI$4:$AI$671,1)-1,5,AR1179),3,FALSE),IF(OR(AJ1179=1,AJ1179=2),VLOOKUP(AH1179,INDEX((係数_乗用_ガソリン,係数_乗用_CNG,係数_乗用_軽油,係数_乗用_メタノール,係数_乗用_LPG),1,1,AR1179):INDEX((係数_乗用_ガソリン,係数_乗用_CNG,係数_乗用_軽油,係数_乗用_メタノール,係数_乗用_LPG),125,5,AR1179),3,FALSE))))))</f>
        <v/>
      </c>
      <c r="AP1179" s="375" t="str">
        <f t="shared" si="324"/>
        <v/>
      </c>
      <c r="AQ1179" s="444" t="str">
        <f t="shared" si="325"/>
        <v/>
      </c>
      <c r="AR1179" s="375" t="str">
        <f t="shared" si="326"/>
        <v/>
      </c>
      <c r="AS1179" s="377" t="str">
        <f t="shared" si="327"/>
        <v/>
      </c>
      <c r="AT1179" s="378" t="str">
        <f t="shared" si="328"/>
        <v/>
      </c>
      <c r="AX1179" s="625" t="b">
        <f t="shared" si="329"/>
        <v>0</v>
      </c>
      <c r="AY1179" s="7" t="str">
        <f t="shared" si="330"/>
        <v>FALSEFALSEFALSE</v>
      </c>
      <c r="AZ1179" s="626">
        <f t="shared" si="314"/>
        <v>0</v>
      </c>
      <c r="BA1179" s="627" t="str">
        <f t="shared" si="331"/>
        <v/>
      </c>
      <c r="BB1179" s="627">
        <f t="shared" si="315"/>
        <v>0</v>
      </c>
    </row>
    <row r="1180" spans="1:54">
      <c r="A1180" s="381">
        <v>1123</v>
      </c>
      <c r="B1180" s="117"/>
      <c r="C1180" s="288"/>
      <c r="D1180" s="289"/>
      <c r="E1180" s="289"/>
      <c r="F1180" s="290"/>
      <c r="G1180" s="292"/>
      <c r="H1180" s="116"/>
      <c r="I1180" s="292"/>
      <c r="J1180" s="116"/>
      <c r="K1180" s="370"/>
      <c r="L1180" s="370"/>
      <c r="M1180" s="370"/>
      <c r="N1180" s="371"/>
      <c r="O1180" s="371"/>
      <c r="P1180" s="371"/>
      <c r="Q1180" s="371"/>
      <c r="R1180" s="371"/>
      <c r="S1180" s="371"/>
      <c r="T1180" s="443"/>
      <c r="U1180" s="539"/>
      <c r="V1180" s="117"/>
      <c r="W1180" s="118"/>
      <c r="X1180" s="119"/>
      <c r="Y1180" s="120"/>
      <c r="Z1180" s="122"/>
      <c r="AA1180" s="121"/>
      <c r="AB1180" s="443"/>
      <c r="AC1180" s="734"/>
      <c r="AD1180" s="372"/>
      <c r="AE1180" s="485"/>
      <c r="AF1180" s="373" t="str">
        <f t="shared" si="316"/>
        <v/>
      </c>
      <c r="AG1180" s="373" t="str">
        <f t="shared" si="317"/>
        <v/>
      </c>
      <c r="AH1180" s="374" t="str">
        <f t="shared" si="318"/>
        <v/>
      </c>
      <c r="AI1180" s="375" t="str">
        <f t="shared" si="319"/>
        <v/>
      </c>
      <c r="AJ1180" s="375" t="str">
        <f t="shared" si="320"/>
        <v/>
      </c>
      <c r="AK1180" s="375" t="str">
        <f t="shared" si="321"/>
        <v/>
      </c>
      <c r="AL1180" s="375" t="str">
        <f t="shared" si="322"/>
        <v/>
      </c>
      <c r="AM1180" s="375" t="str">
        <f t="shared" si="323"/>
        <v/>
      </c>
      <c r="AN1180" s="376" t="str">
        <f>IF(AF1180="","",IF(OR(AH1180="",AH1180="-"),"－",IF(OR(AM1180=8,AM1180=9),"",IF(OR(AJ1180=3,AJ1180=4,AJ1180=5,AJ1180=6),VLOOKUP(AH1180,INDEX((係数_バス貨物_ガソリン,係数_バス貨物_CNG,係数_バス貨物_軽油,係数_バス貨物_メタノール,係数_バス貨物_LPG),MATCH(AL1180,【参考】排出ガスレベル!$AI$4:$AI$671,1),1,AR1180):INDEX((係数_バス貨物_ガソリン,係数_バス貨物_CNG,係数_バス貨物_軽油,係数_バス貨物_メタノール,係数_バス貨物_LPG),MATCH(AL1180+1,【参考】排出ガスレベル!$AI$4:$AI$671,1)-1,5,AR1180),2,FALSE),IF(OR(AJ1180=1,AJ1180=2),VLOOKUP(AH1180,INDEX((係数_乗用_ガソリン,係数_乗用_CNG,係数_乗用_軽油,係数_乗用_メタノール,係数_乗用_LPG),1,1,AR1180):INDEX((係数_乗用_ガソリン,係数_乗用_CNG,係数_乗用_軽油,係数_乗用_メタノール,係数_乗用_LPG),125,5,AR1180),2,FALSE))))))</f>
        <v/>
      </c>
      <c r="AO1180" s="376" t="str">
        <f>IF(T1180="","",IF(OR(AH1180="",AH1180="-"),"－",IF(OR(AM1180=8,AM1180=9),"",IF(OR(AJ1180=3,AJ1180=4,AJ1180=5,AJ1180=6),VLOOKUP(AH1180,INDEX((係数_バス貨物_ガソリン,係数_バス貨物_CNG,係数_バス貨物_軽油,係数_バス貨物_メタノール,係数_バス貨物_LPG),MATCH(AL1180,【参考】排出ガスレベル!$AI$4:$AI$671,1),1,AR1180):INDEX((係数_バス貨物_ガソリン,係数_バス貨物_CNG,係数_バス貨物_軽油,係数_バス貨物_メタノール,係数_バス貨物_LPG),MATCH(AL1180+1,【参考】排出ガスレベル!$AI$4:$AI$671,1)-1,5,AR1180),3,FALSE),IF(OR(AJ1180=1,AJ1180=2),VLOOKUP(AH1180,INDEX((係数_乗用_ガソリン,係数_乗用_CNG,係数_乗用_軽油,係数_乗用_メタノール,係数_乗用_LPG),1,1,AR1180):INDEX((係数_乗用_ガソリン,係数_乗用_CNG,係数_乗用_軽油,係数_乗用_メタノール,係数_乗用_LPG),125,5,AR1180),3,FALSE))))))</f>
        <v/>
      </c>
      <c r="AP1180" s="375" t="str">
        <f t="shared" si="324"/>
        <v/>
      </c>
      <c r="AQ1180" s="444" t="str">
        <f t="shared" si="325"/>
        <v/>
      </c>
      <c r="AR1180" s="375" t="str">
        <f t="shared" si="326"/>
        <v/>
      </c>
      <c r="AS1180" s="377" t="str">
        <f t="shared" si="327"/>
        <v/>
      </c>
      <c r="AT1180" s="378" t="str">
        <f t="shared" si="328"/>
        <v/>
      </c>
      <c r="AX1180" s="625" t="b">
        <f t="shared" si="329"/>
        <v>0</v>
      </c>
      <c r="AY1180" s="7" t="str">
        <f t="shared" si="330"/>
        <v>FALSEFALSEFALSE</v>
      </c>
      <c r="AZ1180" s="626">
        <f t="shared" si="314"/>
        <v>0</v>
      </c>
      <c r="BA1180" s="627" t="str">
        <f t="shared" si="331"/>
        <v/>
      </c>
      <c r="BB1180" s="627">
        <f t="shared" si="315"/>
        <v>0</v>
      </c>
    </row>
    <row r="1181" spans="1:54">
      <c r="A1181" s="381">
        <v>1124</v>
      </c>
      <c r="B1181" s="117"/>
      <c r="C1181" s="288"/>
      <c r="D1181" s="289"/>
      <c r="E1181" s="289"/>
      <c r="F1181" s="290"/>
      <c r="G1181" s="292"/>
      <c r="H1181" s="116"/>
      <c r="I1181" s="292"/>
      <c r="J1181" s="116"/>
      <c r="K1181" s="370"/>
      <c r="L1181" s="370"/>
      <c r="M1181" s="370"/>
      <c r="N1181" s="371"/>
      <c r="O1181" s="371"/>
      <c r="P1181" s="371"/>
      <c r="Q1181" s="371"/>
      <c r="R1181" s="371"/>
      <c r="S1181" s="371"/>
      <c r="T1181" s="443"/>
      <c r="U1181" s="539"/>
      <c r="V1181" s="117"/>
      <c r="W1181" s="118"/>
      <c r="X1181" s="119"/>
      <c r="Y1181" s="120"/>
      <c r="Z1181" s="122"/>
      <c r="AA1181" s="121"/>
      <c r="AB1181" s="443"/>
      <c r="AC1181" s="734"/>
      <c r="AD1181" s="372"/>
      <c r="AE1181" s="485"/>
      <c r="AF1181" s="373" t="str">
        <f t="shared" si="316"/>
        <v/>
      </c>
      <c r="AG1181" s="373" t="str">
        <f t="shared" si="317"/>
        <v/>
      </c>
      <c r="AH1181" s="374" t="str">
        <f t="shared" si="318"/>
        <v/>
      </c>
      <c r="AI1181" s="375" t="str">
        <f t="shared" si="319"/>
        <v/>
      </c>
      <c r="AJ1181" s="375" t="str">
        <f t="shared" si="320"/>
        <v/>
      </c>
      <c r="AK1181" s="375" t="str">
        <f t="shared" si="321"/>
        <v/>
      </c>
      <c r="AL1181" s="375" t="str">
        <f t="shared" si="322"/>
        <v/>
      </c>
      <c r="AM1181" s="375" t="str">
        <f t="shared" si="323"/>
        <v/>
      </c>
      <c r="AN1181" s="376" t="str">
        <f>IF(AF1181="","",IF(OR(AH1181="",AH1181="-"),"－",IF(OR(AM1181=8,AM1181=9),"",IF(OR(AJ1181=3,AJ1181=4,AJ1181=5,AJ1181=6),VLOOKUP(AH1181,INDEX((係数_バス貨物_ガソリン,係数_バス貨物_CNG,係数_バス貨物_軽油,係数_バス貨物_メタノール,係数_バス貨物_LPG),MATCH(AL1181,【参考】排出ガスレベル!$AI$4:$AI$671,1),1,AR1181):INDEX((係数_バス貨物_ガソリン,係数_バス貨物_CNG,係数_バス貨物_軽油,係数_バス貨物_メタノール,係数_バス貨物_LPG),MATCH(AL1181+1,【参考】排出ガスレベル!$AI$4:$AI$671,1)-1,5,AR1181),2,FALSE),IF(OR(AJ1181=1,AJ1181=2),VLOOKUP(AH1181,INDEX((係数_乗用_ガソリン,係数_乗用_CNG,係数_乗用_軽油,係数_乗用_メタノール,係数_乗用_LPG),1,1,AR1181):INDEX((係数_乗用_ガソリン,係数_乗用_CNG,係数_乗用_軽油,係数_乗用_メタノール,係数_乗用_LPG),125,5,AR1181),2,FALSE))))))</f>
        <v/>
      </c>
      <c r="AO1181" s="376" t="str">
        <f>IF(T1181="","",IF(OR(AH1181="",AH1181="-"),"－",IF(OR(AM1181=8,AM1181=9),"",IF(OR(AJ1181=3,AJ1181=4,AJ1181=5,AJ1181=6),VLOOKUP(AH1181,INDEX((係数_バス貨物_ガソリン,係数_バス貨物_CNG,係数_バス貨物_軽油,係数_バス貨物_メタノール,係数_バス貨物_LPG),MATCH(AL1181,【参考】排出ガスレベル!$AI$4:$AI$671,1),1,AR1181):INDEX((係数_バス貨物_ガソリン,係数_バス貨物_CNG,係数_バス貨物_軽油,係数_バス貨物_メタノール,係数_バス貨物_LPG),MATCH(AL1181+1,【参考】排出ガスレベル!$AI$4:$AI$671,1)-1,5,AR1181),3,FALSE),IF(OR(AJ1181=1,AJ1181=2),VLOOKUP(AH1181,INDEX((係数_乗用_ガソリン,係数_乗用_CNG,係数_乗用_軽油,係数_乗用_メタノール,係数_乗用_LPG),1,1,AR1181):INDEX((係数_乗用_ガソリン,係数_乗用_CNG,係数_乗用_軽油,係数_乗用_メタノール,係数_乗用_LPG),125,5,AR1181),3,FALSE))))))</f>
        <v/>
      </c>
      <c r="AP1181" s="375" t="str">
        <f t="shared" si="324"/>
        <v/>
      </c>
      <c r="AQ1181" s="444" t="str">
        <f t="shared" si="325"/>
        <v/>
      </c>
      <c r="AR1181" s="375" t="str">
        <f t="shared" si="326"/>
        <v/>
      </c>
      <c r="AS1181" s="377" t="str">
        <f t="shared" si="327"/>
        <v/>
      </c>
      <c r="AT1181" s="378" t="str">
        <f t="shared" si="328"/>
        <v/>
      </c>
      <c r="AX1181" s="625" t="b">
        <f t="shared" si="329"/>
        <v>0</v>
      </c>
      <c r="AY1181" s="7" t="str">
        <f t="shared" si="330"/>
        <v>FALSEFALSEFALSE</v>
      </c>
      <c r="AZ1181" s="626">
        <f t="shared" si="314"/>
        <v>0</v>
      </c>
      <c r="BA1181" s="627" t="str">
        <f t="shared" si="331"/>
        <v/>
      </c>
      <c r="BB1181" s="627">
        <f t="shared" si="315"/>
        <v>0</v>
      </c>
    </row>
    <row r="1182" spans="1:54">
      <c r="A1182" s="381">
        <v>1125</v>
      </c>
      <c r="B1182" s="117"/>
      <c r="C1182" s="288"/>
      <c r="D1182" s="289"/>
      <c r="E1182" s="289"/>
      <c r="F1182" s="290"/>
      <c r="G1182" s="292"/>
      <c r="H1182" s="116"/>
      <c r="I1182" s="292"/>
      <c r="J1182" s="116"/>
      <c r="K1182" s="370"/>
      <c r="L1182" s="370"/>
      <c r="M1182" s="370"/>
      <c r="N1182" s="371"/>
      <c r="O1182" s="371"/>
      <c r="P1182" s="371"/>
      <c r="Q1182" s="371"/>
      <c r="R1182" s="371"/>
      <c r="S1182" s="371"/>
      <c r="T1182" s="443"/>
      <c r="U1182" s="539"/>
      <c r="V1182" s="117"/>
      <c r="W1182" s="118"/>
      <c r="X1182" s="119"/>
      <c r="Y1182" s="120"/>
      <c r="Z1182" s="122"/>
      <c r="AA1182" s="121"/>
      <c r="AB1182" s="443"/>
      <c r="AC1182" s="734"/>
      <c r="AD1182" s="372"/>
      <c r="AE1182" s="485"/>
      <c r="AF1182" s="373" t="str">
        <f t="shared" si="316"/>
        <v/>
      </c>
      <c r="AG1182" s="373" t="str">
        <f t="shared" si="317"/>
        <v/>
      </c>
      <c r="AH1182" s="374" t="str">
        <f t="shared" si="318"/>
        <v/>
      </c>
      <c r="AI1182" s="375" t="str">
        <f t="shared" si="319"/>
        <v/>
      </c>
      <c r="AJ1182" s="375" t="str">
        <f t="shared" si="320"/>
        <v/>
      </c>
      <c r="AK1182" s="375" t="str">
        <f t="shared" si="321"/>
        <v/>
      </c>
      <c r="AL1182" s="375" t="str">
        <f t="shared" si="322"/>
        <v/>
      </c>
      <c r="AM1182" s="375" t="str">
        <f t="shared" si="323"/>
        <v/>
      </c>
      <c r="AN1182" s="376" t="str">
        <f>IF(AF1182="","",IF(OR(AH1182="",AH1182="-"),"－",IF(OR(AM1182=8,AM1182=9),"",IF(OR(AJ1182=3,AJ1182=4,AJ1182=5,AJ1182=6),VLOOKUP(AH1182,INDEX((係数_バス貨物_ガソリン,係数_バス貨物_CNG,係数_バス貨物_軽油,係数_バス貨物_メタノール,係数_バス貨物_LPG),MATCH(AL1182,【参考】排出ガスレベル!$AI$4:$AI$671,1),1,AR1182):INDEX((係数_バス貨物_ガソリン,係数_バス貨物_CNG,係数_バス貨物_軽油,係数_バス貨物_メタノール,係数_バス貨物_LPG),MATCH(AL1182+1,【参考】排出ガスレベル!$AI$4:$AI$671,1)-1,5,AR1182),2,FALSE),IF(OR(AJ1182=1,AJ1182=2),VLOOKUP(AH1182,INDEX((係数_乗用_ガソリン,係数_乗用_CNG,係数_乗用_軽油,係数_乗用_メタノール,係数_乗用_LPG),1,1,AR1182):INDEX((係数_乗用_ガソリン,係数_乗用_CNG,係数_乗用_軽油,係数_乗用_メタノール,係数_乗用_LPG),125,5,AR1182),2,FALSE))))))</f>
        <v/>
      </c>
      <c r="AO1182" s="376" t="str">
        <f>IF(T1182="","",IF(OR(AH1182="",AH1182="-"),"－",IF(OR(AM1182=8,AM1182=9),"",IF(OR(AJ1182=3,AJ1182=4,AJ1182=5,AJ1182=6),VLOOKUP(AH1182,INDEX((係数_バス貨物_ガソリン,係数_バス貨物_CNG,係数_バス貨物_軽油,係数_バス貨物_メタノール,係数_バス貨物_LPG),MATCH(AL1182,【参考】排出ガスレベル!$AI$4:$AI$671,1),1,AR1182):INDEX((係数_バス貨物_ガソリン,係数_バス貨物_CNG,係数_バス貨物_軽油,係数_バス貨物_メタノール,係数_バス貨物_LPG),MATCH(AL1182+1,【参考】排出ガスレベル!$AI$4:$AI$671,1)-1,5,AR1182),3,FALSE),IF(OR(AJ1182=1,AJ1182=2),VLOOKUP(AH1182,INDEX((係数_乗用_ガソリン,係数_乗用_CNG,係数_乗用_軽油,係数_乗用_メタノール,係数_乗用_LPG),1,1,AR1182):INDEX((係数_乗用_ガソリン,係数_乗用_CNG,係数_乗用_軽油,係数_乗用_メタノール,係数_乗用_LPG),125,5,AR1182),3,FALSE))))))</f>
        <v/>
      </c>
      <c r="AP1182" s="375" t="str">
        <f t="shared" si="324"/>
        <v/>
      </c>
      <c r="AQ1182" s="444" t="str">
        <f t="shared" si="325"/>
        <v/>
      </c>
      <c r="AR1182" s="375" t="str">
        <f t="shared" si="326"/>
        <v/>
      </c>
      <c r="AS1182" s="377" t="str">
        <f t="shared" si="327"/>
        <v/>
      </c>
      <c r="AT1182" s="378" t="str">
        <f t="shared" si="328"/>
        <v/>
      </c>
      <c r="AX1182" s="625" t="b">
        <f t="shared" si="329"/>
        <v>0</v>
      </c>
      <c r="AY1182" s="7" t="str">
        <f t="shared" si="330"/>
        <v>FALSEFALSEFALSE</v>
      </c>
      <c r="AZ1182" s="626">
        <f t="shared" si="314"/>
        <v>0</v>
      </c>
      <c r="BA1182" s="627" t="str">
        <f t="shared" si="331"/>
        <v/>
      </c>
      <c r="BB1182" s="627">
        <f t="shared" si="315"/>
        <v>0</v>
      </c>
    </row>
    <row r="1183" spans="1:54">
      <c r="A1183" s="381">
        <v>1126</v>
      </c>
      <c r="B1183" s="117"/>
      <c r="C1183" s="288"/>
      <c r="D1183" s="289"/>
      <c r="E1183" s="289"/>
      <c r="F1183" s="290"/>
      <c r="G1183" s="292"/>
      <c r="H1183" s="116"/>
      <c r="I1183" s="292"/>
      <c r="J1183" s="116"/>
      <c r="K1183" s="370"/>
      <c r="L1183" s="370"/>
      <c r="M1183" s="370"/>
      <c r="N1183" s="371"/>
      <c r="O1183" s="371"/>
      <c r="P1183" s="371"/>
      <c r="Q1183" s="371"/>
      <c r="R1183" s="371"/>
      <c r="S1183" s="371"/>
      <c r="T1183" s="443"/>
      <c r="U1183" s="539"/>
      <c r="V1183" s="117"/>
      <c r="W1183" s="118"/>
      <c r="X1183" s="119"/>
      <c r="Y1183" s="120"/>
      <c r="Z1183" s="122"/>
      <c r="AA1183" s="121"/>
      <c r="AB1183" s="443"/>
      <c r="AC1183" s="734"/>
      <c r="AD1183" s="372"/>
      <c r="AE1183" s="485"/>
      <c r="AF1183" s="373" t="str">
        <f t="shared" si="316"/>
        <v/>
      </c>
      <c r="AG1183" s="373" t="str">
        <f t="shared" si="317"/>
        <v/>
      </c>
      <c r="AH1183" s="374" t="str">
        <f t="shared" si="318"/>
        <v/>
      </c>
      <c r="AI1183" s="375" t="str">
        <f t="shared" si="319"/>
        <v/>
      </c>
      <c r="AJ1183" s="375" t="str">
        <f t="shared" si="320"/>
        <v/>
      </c>
      <c r="AK1183" s="375" t="str">
        <f t="shared" si="321"/>
        <v/>
      </c>
      <c r="AL1183" s="375" t="str">
        <f t="shared" si="322"/>
        <v/>
      </c>
      <c r="AM1183" s="375" t="str">
        <f t="shared" si="323"/>
        <v/>
      </c>
      <c r="AN1183" s="376" t="str">
        <f>IF(AF1183="","",IF(OR(AH1183="",AH1183="-"),"－",IF(OR(AM1183=8,AM1183=9),"",IF(OR(AJ1183=3,AJ1183=4,AJ1183=5,AJ1183=6),VLOOKUP(AH1183,INDEX((係数_バス貨物_ガソリン,係数_バス貨物_CNG,係数_バス貨物_軽油,係数_バス貨物_メタノール,係数_バス貨物_LPG),MATCH(AL1183,【参考】排出ガスレベル!$AI$4:$AI$671,1),1,AR1183):INDEX((係数_バス貨物_ガソリン,係数_バス貨物_CNG,係数_バス貨物_軽油,係数_バス貨物_メタノール,係数_バス貨物_LPG),MATCH(AL1183+1,【参考】排出ガスレベル!$AI$4:$AI$671,1)-1,5,AR1183),2,FALSE),IF(OR(AJ1183=1,AJ1183=2),VLOOKUP(AH1183,INDEX((係数_乗用_ガソリン,係数_乗用_CNG,係数_乗用_軽油,係数_乗用_メタノール,係数_乗用_LPG),1,1,AR1183):INDEX((係数_乗用_ガソリン,係数_乗用_CNG,係数_乗用_軽油,係数_乗用_メタノール,係数_乗用_LPG),125,5,AR1183),2,FALSE))))))</f>
        <v/>
      </c>
      <c r="AO1183" s="376" t="str">
        <f>IF(T1183="","",IF(OR(AH1183="",AH1183="-"),"－",IF(OR(AM1183=8,AM1183=9),"",IF(OR(AJ1183=3,AJ1183=4,AJ1183=5,AJ1183=6),VLOOKUP(AH1183,INDEX((係数_バス貨物_ガソリン,係数_バス貨物_CNG,係数_バス貨物_軽油,係数_バス貨物_メタノール,係数_バス貨物_LPG),MATCH(AL1183,【参考】排出ガスレベル!$AI$4:$AI$671,1),1,AR1183):INDEX((係数_バス貨物_ガソリン,係数_バス貨物_CNG,係数_バス貨物_軽油,係数_バス貨物_メタノール,係数_バス貨物_LPG),MATCH(AL1183+1,【参考】排出ガスレベル!$AI$4:$AI$671,1)-1,5,AR1183),3,FALSE),IF(OR(AJ1183=1,AJ1183=2),VLOOKUP(AH1183,INDEX((係数_乗用_ガソリン,係数_乗用_CNG,係数_乗用_軽油,係数_乗用_メタノール,係数_乗用_LPG),1,1,AR1183):INDEX((係数_乗用_ガソリン,係数_乗用_CNG,係数_乗用_軽油,係数_乗用_メタノール,係数_乗用_LPG),125,5,AR1183),3,FALSE))))))</f>
        <v/>
      </c>
      <c r="AP1183" s="375" t="str">
        <f t="shared" si="324"/>
        <v/>
      </c>
      <c r="AQ1183" s="444" t="str">
        <f t="shared" si="325"/>
        <v/>
      </c>
      <c r="AR1183" s="375" t="str">
        <f t="shared" si="326"/>
        <v/>
      </c>
      <c r="AS1183" s="377" t="str">
        <f t="shared" si="327"/>
        <v/>
      </c>
      <c r="AT1183" s="378" t="str">
        <f t="shared" si="328"/>
        <v/>
      </c>
      <c r="AX1183" s="625" t="b">
        <f t="shared" si="329"/>
        <v>0</v>
      </c>
      <c r="AY1183" s="7" t="str">
        <f t="shared" si="330"/>
        <v>FALSEFALSEFALSE</v>
      </c>
      <c r="AZ1183" s="626">
        <f t="shared" si="314"/>
        <v>0</v>
      </c>
      <c r="BA1183" s="627" t="str">
        <f t="shared" si="331"/>
        <v/>
      </c>
      <c r="BB1183" s="627">
        <f t="shared" si="315"/>
        <v>0</v>
      </c>
    </row>
    <row r="1184" spans="1:54">
      <c r="A1184" s="381">
        <v>1127</v>
      </c>
      <c r="B1184" s="117"/>
      <c r="C1184" s="288"/>
      <c r="D1184" s="289"/>
      <c r="E1184" s="289"/>
      <c r="F1184" s="290"/>
      <c r="G1184" s="292"/>
      <c r="H1184" s="116"/>
      <c r="I1184" s="292"/>
      <c r="J1184" s="116"/>
      <c r="K1184" s="370"/>
      <c r="L1184" s="370"/>
      <c r="M1184" s="370"/>
      <c r="N1184" s="371"/>
      <c r="O1184" s="371"/>
      <c r="P1184" s="371"/>
      <c r="Q1184" s="371"/>
      <c r="R1184" s="371"/>
      <c r="S1184" s="371"/>
      <c r="T1184" s="443"/>
      <c r="U1184" s="539"/>
      <c r="V1184" s="117"/>
      <c r="W1184" s="118"/>
      <c r="X1184" s="119"/>
      <c r="Y1184" s="120"/>
      <c r="Z1184" s="122"/>
      <c r="AA1184" s="121"/>
      <c r="AB1184" s="443"/>
      <c r="AC1184" s="734"/>
      <c r="AD1184" s="372"/>
      <c r="AE1184" s="485"/>
      <c r="AF1184" s="373" t="str">
        <f t="shared" si="316"/>
        <v/>
      </c>
      <c r="AG1184" s="373" t="str">
        <f t="shared" si="317"/>
        <v/>
      </c>
      <c r="AH1184" s="374" t="str">
        <f t="shared" si="318"/>
        <v/>
      </c>
      <c r="AI1184" s="375" t="str">
        <f t="shared" si="319"/>
        <v/>
      </c>
      <c r="AJ1184" s="375" t="str">
        <f t="shared" si="320"/>
        <v/>
      </c>
      <c r="AK1184" s="375" t="str">
        <f t="shared" si="321"/>
        <v/>
      </c>
      <c r="AL1184" s="375" t="str">
        <f t="shared" si="322"/>
        <v/>
      </c>
      <c r="AM1184" s="375" t="str">
        <f t="shared" si="323"/>
        <v/>
      </c>
      <c r="AN1184" s="376" t="str">
        <f>IF(AF1184="","",IF(OR(AH1184="",AH1184="-"),"－",IF(OR(AM1184=8,AM1184=9),"",IF(OR(AJ1184=3,AJ1184=4,AJ1184=5,AJ1184=6),VLOOKUP(AH1184,INDEX((係数_バス貨物_ガソリン,係数_バス貨物_CNG,係数_バス貨物_軽油,係数_バス貨物_メタノール,係数_バス貨物_LPG),MATCH(AL1184,【参考】排出ガスレベル!$AI$4:$AI$671,1),1,AR1184):INDEX((係数_バス貨物_ガソリン,係数_バス貨物_CNG,係数_バス貨物_軽油,係数_バス貨物_メタノール,係数_バス貨物_LPG),MATCH(AL1184+1,【参考】排出ガスレベル!$AI$4:$AI$671,1)-1,5,AR1184),2,FALSE),IF(OR(AJ1184=1,AJ1184=2),VLOOKUP(AH1184,INDEX((係数_乗用_ガソリン,係数_乗用_CNG,係数_乗用_軽油,係数_乗用_メタノール,係数_乗用_LPG),1,1,AR1184):INDEX((係数_乗用_ガソリン,係数_乗用_CNG,係数_乗用_軽油,係数_乗用_メタノール,係数_乗用_LPG),125,5,AR1184),2,FALSE))))))</f>
        <v/>
      </c>
      <c r="AO1184" s="376" t="str">
        <f>IF(T1184="","",IF(OR(AH1184="",AH1184="-"),"－",IF(OR(AM1184=8,AM1184=9),"",IF(OR(AJ1184=3,AJ1184=4,AJ1184=5,AJ1184=6),VLOOKUP(AH1184,INDEX((係数_バス貨物_ガソリン,係数_バス貨物_CNG,係数_バス貨物_軽油,係数_バス貨物_メタノール,係数_バス貨物_LPG),MATCH(AL1184,【参考】排出ガスレベル!$AI$4:$AI$671,1),1,AR1184):INDEX((係数_バス貨物_ガソリン,係数_バス貨物_CNG,係数_バス貨物_軽油,係数_バス貨物_メタノール,係数_バス貨物_LPG),MATCH(AL1184+1,【参考】排出ガスレベル!$AI$4:$AI$671,1)-1,5,AR1184),3,FALSE),IF(OR(AJ1184=1,AJ1184=2),VLOOKUP(AH1184,INDEX((係数_乗用_ガソリン,係数_乗用_CNG,係数_乗用_軽油,係数_乗用_メタノール,係数_乗用_LPG),1,1,AR1184):INDEX((係数_乗用_ガソリン,係数_乗用_CNG,係数_乗用_軽油,係数_乗用_メタノール,係数_乗用_LPG),125,5,AR1184),3,FALSE))))))</f>
        <v/>
      </c>
      <c r="AP1184" s="375" t="str">
        <f t="shared" si="324"/>
        <v/>
      </c>
      <c r="AQ1184" s="444" t="str">
        <f t="shared" si="325"/>
        <v/>
      </c>
      <c r="AR1184" s="375" t="str">
        <f t="shared" si="326"/>
        <v/>
      </c>
      <c r="AS1184" s="377" t="str">
        <f t="shared" si="327"/>
        <v/>
      </c>
      <c r="AT1184" s="378" t="str">
        <f t="shared" si="328"/>
        <v/>
      </c>
      <c r="AX1184" s="625" t="b">
        <f t="shared" si="329"/>
        <v>0</v>
      </c>
      <c r="AY1184" s="7" t="str">
        <f t="shared" si="330"/>
        <v>FALSEFALSEFALSE</v>
      </c>
      <c r="AZ1184" s="626">
        <f t="shared" si="314"/>
        <v>0</v>
      </c>
      <c r="BA1184" s="627" t="str">
        <f t="shared" si="331"/>
        <v/>
      </c>
      <c r="BB1184" s="627">
        <f t="shared" si="315"/>
        <v>0</v>
      </c>
    </row>
    <row r="1185" spans="1:54">
      <c r="A1185" s="381">
        <v>1128</v>
      </c>
      <c r="B1185" s="117"/>
      <c r="C1185" s="288"/>
      <c r="D1185" s="289"/>
      <c r="E1185" s="289"/>
      <c r="F1185" s="290"/>
      <c r="G1185" s="292"/>
      <c r="H1185" s="116"/>
      <c r="I1185" s="292"/>
      <c r="J1185" s="116"/>
      <c r="K1185" s="370"/>
      <c r="L1185" s="370"/>
      <c r="M1185" s="370"/>
      <c r="N1185" s="371"/>
      <c r="O1185" s="371"/>
      <c r="P1185" s="371"/>
      <c r="Q1185" s="371"/>
      <c r="R1185" s="371"/>
      <c r="S1185" s="371"/>
      <c r="T1185" s="443"/>
      <c r="U1185" s="539"/>
      <c r="V1185" s="117"/>
      <c r="W1185" s="118"/>
      <c r="X1185" s="119"/>
      <c r="Y1185" s="120"/>
      <c r="Z1185" s="122"/>
      <c r="AA1185" s="121"/>
      <c r="AB1185" s="443"/>
      <c r="AC1185" s="734"/>
      <c r="AD1185" s="372"/>
      <c r="AE1185" s="485"/>
      <c r="AF1185" s="373" t="str">
        <f t="shared" si="316"/>
        <v/>
      </c>
      <c r="AG1185" s="373" t="str">
        <f t="shared" si="317"/>
        <v/>
      </c>
      <c r="AH1185" s="374" t="str">
        <f t="shared" si="318"/>
        <v/>
      </c>
      <c r="AI1185" s="375" t="str">
        <f t="shared" si="319"/>
        <v/>
      </c>
      <c r="AJ1185" s="375" t="str">
        <f t="shared" si="320"/>
        <v/>
      </c>
      <c r="AK1185" s="375" t="str">
        <f t="shared" si="321"/>
        <v/>
      </c>
      <c r="AL1185" s="375" t="str">
        <f t="shared" si="322"/>
        <v/>
      </c>
      <c r="AM1185" s="375" t="str">
        <f t="shared" si="323"/>
        <v/>
      </c>
      <c r="AN1185" s="376" t="str">
        <f>IF(AF1185="","",IF(OR(AH1185="",AH1185="-"),"－",IF(OR(AM1185=8,AM1185=9),"",IF(OR(AJ1185=3,AJ1185=4,AJ1185=5,AJ1185=6),VLOOKUP(AH1185,INDEX((係数_バス貨物_ガソリン,係数_バス貨物_CNG,係数_バス貨物_軽油,係数_バス貨物_メタノール,係数_バス貨物_LPG),MATCH(AL1185,【参考】排出ガスレベル!$AI$4:$AI$671,1),1,AR1185):INDEX((係数_バス貨物_ガソリン,係数_バス貨物_CNG,係数_バス貨物_軽油,係数_バス貨物_メタノール,係数_バス貨物_LPG),MATCH(AL1185+1,【参考】排出ガスレベル!$AI$4:$AI$671,1)-1,5,AR1185),2,FALSE),IF(OR(AJ1185=1,AJ1185=2),VLOOKUP(AH1185,INDEX((係数_乗用_ガソリン,係数_乗用_CNG,係数_乗用_軽油,係数_乗用_メタノール,係数_乗用_LPG),1,1,AR1185):INDEX((係数_乗用_ガソリン,係数_乗用_CNG,係数_乗用_軽油,係数_乗用_メタノール,係数_乗用_LPG),125,5,AR1185),2,FALSE))))))</f>
        <v/>
      </c>
      <c r="AO1185" s="376" t="str">
        <f>IF(T1185="","",IF(OR(AH1185="",AH1185="-"),"－",IF(OR(AM1185=8,AM1185=9),"",IF(OR(AJ1185=3,AJ1185=4,AJ1185=5,AJ1185=6),VLOOKUP(AH1185,INDEX((係数_バス貨物_ガソリン,係数_バス貨物_CNG,係数_バス貨物_軽油,係数_バス貨物_メタノール,係数_バス貨物_LPG),MATCH(AL1185,【参考】排出ガスレベル!$AI$4:$AI$671,1),1,AR1185):INDEX((係数_バス貨物_ガソリン,係数_バス貨物_CNG,係数_バス貨物_軽油,係数_バス貨物_メタノール,係数_バス貨物_LPG),MATCH(AL1185+1,【参考】排出ガスレベル!$AI$4:$AI$671,1)-1,5,AR1185),3,FALSE),IF(OR(AJ1185=1,AJ1185=2),VLOOKUP(AH1185,INDEX((係数_乗用_ガソリン,係数_乗用_CNG,係数_乗用_軽油,係数_乗用_メタノール,係数_乗用_LPG),1,1,AR1185):INDEX((係数_乗用_ガソリン,係数_乗用_CNG,係数_乗用_軽油,係数_乗用_メタノール,係数_乗用_LPG),125,5,AR1185),3,FALSE))))))</f>
        <v/>
      </c>
      <c r="AP1185" s="375" t="str">
        <f t="shared" si="324"/>
        <v/>
      </c>
      <c r="AQ1185" s="444" t="str">
        <f t="shared" si="325"/>
        <v/>
      </c>
      <c r="AR1185" s="375" t="str">
        <f t="shared" si="326"/>
        <v/>
      </c>
      <c r="AS1185" s="377" t="str">
        <f t="shared" si="327"/>
        <v/>
      </c>
      <c r="AT1185" s="378" t="str">
        <f t="shared" si="328"/>
        <v/>
      </c>
      <c r="AX1185" s="625" t="b">
        <f t="shared" si="329"/>
        <v>0</v>
      </c>
      <c r="AY1185" s="7" t="str">
        <f t="shared" si="330"/>
        <v>FALSEFALSEFALSE</v>
      </c>
      <c r="AZ1185" s="626">
        <f t="shared" si="314"/>
        <v>0</v>
      </c>
      <c r="BA1185" s="627" t="str">
        <f t="shared" si="331"/>
        <v/>
      </c>
      <c r="BB1185" s="627">
        <f t="shared" si="315"/>
        <v>0</v>
      </c>
    </row>
    <row r="1186" spans="1:54">
      <c r="A1186" s="381">
        <v>1129</v>
      </c>
      <c r="B1186" s="117"/>
      <c r="C1186" s="288"/>
      <c r="D1186" s="289"/>
      <c r="E1186" s="289"/>
      <c r="F1186" s="290"/>
      <c r="G1186" s="292"/>
      <c r="H1186" s="116"/>
      <c r="I1186" s="292"/>
      <c r="J1186" s="116"/>
      <c r="K1186" s="370"/>
      <c r="L1186" s="370"/>
      <c r="M1186" s="370"/>
      <c r="N1186" s="371"/>
      <c r="O1186" s="371"/>
      <c r="P1186" s="371"/>
      <c r="Q1186" s="371"/>
      <c r="R1186" s="371"/>
      <c r="S1186" s="371"/>
      <c r="T1186" s="443"/>
      <c r="U1186" s="539"/>
      <c r="V1186" s="117"/>
      <c r="W1186" s="118"/>
      <c r="X1186" s="119"/>
      <c r="Y1186" s="120"/>
      <c r="Z1186" s="122"/>
      <c r="AA1186" s="121"/>
      <c r="AB1186" s="443"/>
      <c r="AC1186" s="734"/>
      <c r="AD1186" s="372"/>
      <c r="AE1186" s="485"/>
      <c r="AF1186" s="373" t="str">
        <f t="shared" si="316"/>
        <v/>
      </c>
      <c r="AG1186" s="373" t="str">
        <f t="shared" si="317"/>
        <v/>
      </c>
      <c r="AH1186" s="374" t="str">
        <f t="shared" si="318"/>
        <v/>
      </c>
      <c r="AI1186" s="375" t="str">
        <f t="shared" si="319"/>
        <v/>
      </c>
      <c r="AJ1186" s="375" t="str">
        <f t="shared" si="320"/>
        <v/>
      </c>
      <c r="AK1186" s="375" t="str">
        <f t="shared" si="321"/>
        <v/>
      </c>
      <c r="AL1186" s="375" t="str">
        <f t="shared" si="322"/>
        <v/>
      </c>
      <c r="AM1186" s="375" t="str">
        <f t="shared" si="323"/>
        <v/>
      </c>
      <c r="AN1186" s="376" t="str">
        <f>IF(AF1186="","",IF(OR(AH1186="",AH1186="-"),"－",IF(OR(AM1186=8,AM1186=9),"",IF(OR(AJ1186=3,AJ1186=4,AJ1186=5,AJ1186=6),VLOOKUP(AH1186,INDEX((係数_バス貨物_ガソリン,係数_バス貨物_CNG,係数_バス貨物_軽油,係数_バス貨物_メタノール,係数_バス貨物_LPG),MATCH(AL1186,【参考】排出ガスレベル!$AI$4:$AI$671,1),1,AR1186):INDEX((係数_バス貨物_ガソリン,係数_バス貨物_CNG,係数_バス貨物_軽油,係数_バス貨物_メタノール,係数_バス貨物_LPG),MATCH(AL1186+1,【参考】排出ガスレベル!$AI$4:$AI$671,1)-1,5,AR1186),2,FALSE),IF(OR(AJ1186=1,AJ1186=2),VLOOKUP(AH1186,INDEX((係数_乗用_ガソリン,係数_乗用_CNG,係数_乗用_軽油,係数_乗用_メタノール,係数_乗用_LPG),1,1,AR1186):INDEX((係数_乗用_ガソリン,係数_乗用_CNG,係数_乗用_軽油,係数_乗用_メタノール,係数_乗用_LPG),125,5,AR1186),2,FALSE))))))</f>
        <v/>
      </c>
      <c r="AO1186" s="376" t="str">
        <f>IF(T1186="","",IF(OR(AH1186="",AH1186="-"),"－",IF(OR(AM1186=8,AM1186=9),"",IF(OR(AJ1186=3,AJ1186=4,AJ1186=5,AJ1186=6),VLOOKUP(AH1186,INDEX((係数_バス貨物_ガソリン,係数_バス貨物_CNG,係数_バス貨物_軽油,係数_バス貨物_メタノール,係数_バス貨物_LPG),MATCH(AL1186,【参考】排出ガスレベル!$AI$4:$AI$671,1),1,AR1186):INDEX((係数_バス貨物_ガソリン,係数_バス貨物_CNG,係数_バス貨物_軽油,係数_バス貨物_メタノール,係数_バス貨物_LPG),MATCH(AL1186+1,【参考】排出ガスレベル!$AI$4:$AI$671,1)-1,5,AR1186),3,FALSE),IF(OR(AJ1186=1,AJ1186=2),VLOOKUP(AH1186,INDEX((係数_乗用_ガソリン,係数_乗用_CNG,係数_乗用_軽油,係数_乗用_メタノール,係数_乗用_LPG),1,1,AR1186):INDEX((係数_乗用_ガソリン,係数_乗用_CNG,係数_乗用_軽油,係数_乗用_メタノール,係数_乗用_LPG),125,5,AR1186),3,FALSE))))))</f>
        <v/>
      </c>
      <c r="AP1186" s="375" t="str">
        <f t="shared" si="324"/>
        <v/>
      </c>
      <c r="AQ1186" s="444" t="str">
        <f t="shared" si="325"/>
        <v/>
      </c>
      <c r="AR1186" s="375" t="str">
        <f t="shared" si="326"/>
        <v/>
      </c>
      <c r="AS1186" s="377" t="str">
        <f t="shared" si="327"/>
        <v/>
      </c>
      <c r="AT1186" s="378" t="str">
        <f t="shared" si="328"/>
        <v/>
      </c>
      <c r="AX1186" s="625" t="b">
        <f t="shared" si="329"/>
        <v>0</v>
      </c>
      <c r="AY1186" s="7" t="str">
        <f t="shared" si="330"/>
        <v>FALSEFALSEFALSE</v>
      </c>
      <c r="AZ1186" s="626">
        <f t="shared" si="314"/>
        <v>0</v>
      </c>
      <c r="BA1186" s="627" t="str">
        <f t="shared" si="331"/>
        <v/>
      </c>
      <c r="BB1186" s="627">
        <f t="shared" si="315"/>
        <v>0</v>
      </c>
    </row>
    <row r="1187" spans="1:54">
      <c r="A1187" s="381">
        <v>1130</v>
      </c>
      <c r="B1187" s="117"/>
      <c r="C1187" s="288"/>
      <c r="D1187" s="289"/>
      <c r="E1187" s="289"/>
      <c r="F1187" s="290"/>
      <c r="G1187" s="292"/>
      <c r="H1187" s="116"/>
      <c r="I1187" s="292"/>
      <c r="J1187" s="116"/>
      <c r="K1187" s="370"/>
      <c r="L1187" s="370"/>
      <c r="M1187" s="370"/>
      <c r="N1187" s="371"/>
      <c r="O1187" s="371"/>
      <c r="P1187" s="371"/>
      <c r="Q1187" s="371"/>
      <c r="R1187" s="371"/>
      <c r="S1187" s="371"/>
      <c r="T1187" s="443"/>
      <c r="U1187" s="539"/>
      <c r="V1187" s="117"/>
      <c r="W1187" s="118"/>
      <c r="X1187" s="119"/>
      <c r="Y1187" s="120"/>
      <c r="Z1187" s="122"/>
      <c r="AA1187" s="121"/>
      <c r="AB1187" s="443"/>
      <c r="AC1187" s="734"/>
      <c r="AD1187" s="372"/>
      <c r="AE1187" s="485"/>
      <c r="AF1187" s="373" t="str">
        <f t="shared" si="316"/>
        <v/>
      </c>
      <c r="AG1187" s="373" t="str">
        <f t="shared" si="317"/>
        <v/>
      </c>
      <c r="AH1187" s="374" t="str">
        <f t="shared" si="318"/>
        <v/>
      </c>
      <c r="AI1187" s="375" t="str">
        <f t="shared" si="319"/>
        <v/>
      </c>
      <c r="AJ1187" s="375" t="str">
        <f t="shared" si="320"/>
        <v/>
      </c>
      <c r="AK1187" s="375" t="str">
        <f t="shared" si="321"/>
        <v/>
      </c>
      <c r="AL1187" s="375" t="str">
        <f t="shared" si="322"/>
        <v/>
      </c>
      <c r="AM1187" s="375" t="str">
        <f t="shared" si="323"/>
        <v/>
      </c>
      <c r="AN1187" s="376" t="str">
        <f>IF(AF1187="","",IF(OR(AH1187="",AH1187="-"),"－",IF(OR(AM1187=8,AM1187=9),"",IF(OR(AJ1187=3,AJ1187=4,AJ1187=5,AJ1187=6),VLOOKUP(AH1187,INDEX((係数_バス貨物_ガソリン,係数_バス貨物_CNG,係数_バス貨物_軽油,係数_バス貨物_メタノール,係数_バス貨物_LPG),MATCH(AL1187,【参考】排出ガスレベル!$AI$4:$AI$671,1),1,AR1187):INDEX((係数_バス貨物_ガソリン,係数_バス貨物_CNG,係数_バス貨物_軽油,係数_バス貨物_メタノール,係数_バス貨物_LPG),MATCH(AL1187+1,【参考】排出ガスレベル!$AI$4:$AI$671,1)-1,5,AR1187),2,FALSE),IF(OR(AJ1187=1,AJ1187=2),VLOOKUP(AH1187,INDEX((係数_乗用_ガソリン,係数_乗用_CNG,係数_乗用_軽油,係数_乗用_メタノール,係数_乗用_LPG),1,1,AR1187):INDEX((係数_乗用_ガソリン,係数_乗用_CNG,係数_乗用_軽油,係数_乗用_メタノール,係数_乗用_LPG),125,5,AR1187),2,FALSE))))))</f>
        <v/>
      </c>
      <c r="AO1187" s="376" t="str">
        <f>IF(T1187="","",IF(OR(AH1187="",AH1187="-"),"－",IF(OR(AM1187=8,AM1187=9),"",IF(OR(AJ1187=3,AJ1187=4,AJ1187=5,AJ1187=6),VLOOKUP(AH1187,INDEX((係数_バス貨物_ガソリン,係数_バス貨物_CNG,係数_バス貨物_軽油,係数_バス貨物_メタノール,係数_バス貨物_LPG),MATCH(AL1187,【参考】排出ガスレベル!$AI$4:$AI$671,1),1,AR1187):INDEX((係数_バス貨物_ガソリン,係数_バス貨物_CNG,係数_バス貨物_軽油,係数_バス貨物_メタノール,係数_バス貨物_LPG),MATCH(AL1187+1,【参考】排出ガスレベル!$AI$4:$AI$671,1)-1,5,AR1187),3,FALSE),IF(OR(AJ1187=1,AJ1187=2),VLOOKUP(AH1187,INDEX((係数_乗用_ガソリン,係数_乗用_CNG,係数_乗用_軽油,係数_乗用_メタノール,係数_乗用_LPG),1,1,AR1187):INDEX((係数_乗用_ガソリン,係数_乗用_CNG,係数_乗用_軽油,係数_乗用_メタノール,係数_乗用_LPG),125,5,AR1187),3,FALSE))))))</f>
        <v/>
      </c>
      <c r="AP1187" s="375" t="str">
        <f t="shared" si="324"/>
        <v/>
      </c>
      <c r="AQ1187" s="444" t="str">
        <f t="shared" si="325"/>
        <v/>
      </c>
      <c r="AR1187" s="375" t="str">
        <f t="shared" si="326"/>
        <v/>
      </c>
      <c r="AS1187" s="377" t="str">
        <f t="shared" si="327"/>
        <v/>
      </c>
      <c r="AT1187" s="378" t="str">
        <f t="shared" si="328"/>
        <v/>
      </c>
      <c r="AX1187" s="625" t="b">
        <f t="shared" si="329"/>
        <v>0</v>
      </c>
      <c r="AY1187" s="7" t="str">
        <f t="shared" si="330"/>
        <v>FALSEFALSEFALSE</v>
      </c>
      <c r="AZ1187" s="626">
        <f t="shared" si="314"/>
        <v>0</v>
      </c>
      <c r="BA1187" s="627" t="str">
        <f t="shared" si="331"/>
        <v/>
      </c>
      <c r="BB1187" s="627">
        <f t="shared" si="315"/>
        <v>0</v>
      </c>
    </row>
    <row r="1188" spans="1:54">
      <c r="A1188" s="381">
        <v>1131</v>
      </c>
      <c r="B1188" s="117"/>
      <c r="C1188" s="288"/>
      <c r="D1188" s="289"/>
      <c r="E1188" s="289"/>
      <c r="F1188" s="290"/>
      <c r="G1188" s="292"/>
      <c r="H1188" s="116"/>
      <c r="I1188" s="292"/>
      <c r="J1188" s="116"/>
      <c r="K1188" s="370"/>
      <c r="L1188" s="370"/>
      <c r="M1188" s="370"/>
      <c r="N1188" s="371"/>
      <c r="O1188" s="371"/>
      <c r="P1188" s="371"/>
      <c r="Q1188" s="371"/>
      <c r="R1188" s="371"/>
      <c r="S1188" s="371"/>
      <c r="T1188" s="443"/>
      <c r="U1188" s="539"/>
      <c r="V1188" s="117"/>
      <c r="W1188" s="118"/>
      <c r="X1188" s="119"/>
      <c r="Y1188" s="120"/>
      <c r="Z1188" s="122"/>
      <c r="AA1188" s="121"/>
      <c r="AB1188" s="443"/>
      <c r="AC1188" s="734"/>
      <c r="AD1188" s="372"/>
      <c r="AE1188" s="485"/>
      <c r="AF1188" s="373" t="str">
        <f t="shared" si="316"/>
        <v/>
      </c>
      <c r="AG1188" s="373" t="str">
        <f t="shared" si="317"/>
        <v/>
      </c>
      <c r="AH1188" s="374" t="str">
        <f t="shared" si="318"/>
        <v/>
      </c>
      <c r="AI1188" s="375" t="str">
        <f t="shared" si="319"/>
        <v/>
      </c>
      <c r="AJ1188" s="375" t="str">
        <f t="shared" si="320"/>
        <v/>
      </c>
      <c r="AK1188" s="375" t="str">
        <f t="shared" si="321"/>
        <v/>
      </c>
      <c r="AL1188" s="375" t="str">
        <f t="shared" si="322"/>
        <v/>
      </c>
      <c r="AM1188" s="375" t="str">
        <f t="shared" si="323"/>
        <v/>
      </c>
      <c r="AN1188" s="376" t="str">
        <f>IF(AF1188="","",IF(OR(AH1188="",AH1188="-"),"－",IF(OR(AM1188=8,AM1188=9),"",IF(OR(AJ1188=3,AJ1188=4,AJ1188=5,AJ1188=6),VLOOKUP(AH1188,INDEX((係数_バス貨物_ガソリン,係数_バス貨物_CNG,係数_バス貨物_軽油,係数_バス貨物_メタノール,係数_バス貨物_LPG),MATCH(AL1188,【参考】排出ガスレベル!$AI$4:$AI$671,1),1,AR1188):INDEX((係数_バス貨物_ガソリン,係数_バス貨物_CNG,係数_バス貨物_軽油,係数_バス貨物_メタノール,係数_バス貨物_LPG),MATCH(AL1188+1,【参考】排出ガスレベル!$AI$4:$AI$671,1)-1,5,AR1188),2,FALSE),IF(OR(AJ1188=1,AJ1188=2),VLOOKUP(AH1188,INDEX((係数_乗用_ガソリン,係数_乗用_CNG,係数_乗用_軽油,係数_乗用_メタノール,係数_乗用_LPG),1,1,AR1188):INDEX((係数_乗用_ガソリン,係数_乗用_CNG,係数_乗用_軽油,係数_乗用_メタノール,係数_乗用_LPG),125,5,AR1188),2,FALSE))))))</f>
        <v/>
      </c>
      <c r="AO1188" s="376" t="str">
        <f>IF(T1188="","",IF(OR(AH1188="",AH1188="-"),"－",IF(OR(AM1188=8,AM1188=9),"",IF(OR(AJ1188=3,AJ1188=4,AJ1188=5,AJ1188=6),VLOOKUP(AH1188,INDEX((係数_バス貨物_ガソリン,係数_バス貨物_CNG,係数_バス貨物_軽油,係数_バス貨物_メタノール,係数_バス貨物_LPG),MATCH(AL1188,【参考】排出ガスレベル!$AI$4:$AI$671,1),1,AR1188):INDEX((係数_バス貨物_ガソリン,係数_バス貨物_CNG,係数_バス貨物_軽油,係数_バス貨物_メタノール,係数_バス貨物_LPG),MATCH(AL1188+1,【参考】排出ガスレベル!$AI$4:$AI$671,1)-1,5,AR1188),3,FALSE),IF(OR(AJ1188=1,AJ1188=2),VLOOKUP(AH1188,INDEX((係数_乗用_ガソリン,係数_乗用_CNG,係数_乗用_軽油,係数_乗用_メタノール,係数_乗用_LPG),1,1,AR1188):INDEX((係数_乗用_ガソリン,係数_乗用_CNG,係数_乗用_軽油,係数_乗用_メタノール,係数_乗用_LPG),125,5,AR1188),3,FALSE))))))</f>
        <v/>
      </c>
      <c r="AP1188" s="375" t="str">
        <f t="shared" si="324"/>
        <v/>
      </c>
      <c r="AQ1188" s="444" t="str">
        <f t="shared" si="325"/>
        <v/>
      </c>
      <c r="AR1188" s="375" t="str">
        <f t="shared" si="326"/>
        <v/>
      </c>
      <c r="AS1188" s="377" t="str">
        <f t="shared" si="327"/>
        <v/>
      </c>
      <c r="AT1188" s="378" t="str">
        <f t="shared" si="328"/>
        <v/>
      </c>
      <c r="AX1188" s="625" t="b">
        <f t="shared" si="329"/>
        <v>0</v>
      </c>
      <c r="AY1188" s="7" t="str">
        <f t="shared" si="330"/>
        <v>FALSEFALSEFALSE</v>
      </c>
      <c r="AZ1188" s="626">
        <f t="shared" si="314"/>
        <v>0</v>
      </c>
      <c r="BA1188" s="627" t="str">
        <f t="shared" si="331"/>
        <v/>
      </c>
      <c r="BB1188" s="627">
        <f t="shared" si="315"/>
        <v>0</v>
      </c>
    </row>
    <row r="1189" spans="1:54">
      <c r="A1189" s="381">
        <v>1132</v>
      </c>
      <c r="B1189" s="117"/>
      <c r="C1189" s="288"/>
      <c r="D1189" s="289"/>
      <c r="E1189" s="289"/>
      <c r="F1189" s="290"/>
      <c r="G1189" s="292"/>
      <c r="H1189" s="116"/>
      <c r="I1189" s="292"/>
      <c r="J1189" s="116"/>
      <c r="K1189" s="370"/>
      <c r="L1189" s="370"/>
      <c r="M1189" s="370"/>
      <c r="N1189" s="371"/>
      <c r="O1189" s="371"/>
      <c r="P1189" s="371"/>
      <c r="Q1189" s="371"/>
      <c r="R1189" s="371"/>
      <c r="S1189" s="371"/>
      <c r="T1189" s="443"/>
      <c r="U1189" s="539"/>
      <c r="V1189" s="117"/>
      <c r="W1189" s="118"/>
      <c r="X1189" s="119"/>
      <c r="Y1189" s="120"/>
      <c r="Z1189" s="122"/>
      <c r="AA1189" s="121"/>
      <c r="AB1189" s="443"/>
      <c r="AC1189" s="734"/>
      <c r="AD1189" s="372"/>
      <c r="AE1189" s="485"/>
      <c r="AF1189" s="373" t="str">
        <f t="shared" si="316"/>
        <v/>
      </c>
      <c r="AG1189" s="373" t="str">
        <f t="shared" si="317"/>
        <v/>
      </c>
      <c r="AH1189" s="374" t="str">
        <f t="shared" si="318"/>
        <v/>
      </c>
      <c r="AI1189" s="375" t="str">
        <f t="shared" si="319"/>
        <v/>
      </c>
      <c r="AJ1189" s="375" t="str">
        <f t="shared" si="320"/>
        <v/>
      </c>
      <c r="AK1189" s="375" t="str">
        <f t="shared" si="321"/>
        <v/>
      </c>
      <c r="AL1189" s="375" t="str">
        <f t="shared" si="322"/>
        <v/>
      </c>
      <c r="AM1189" s="375" t="str">
        <f t="shared" si="323"/>
        <v/>
      </c>
      <c r="AN1189" s="376" t="str">
        <f>IF(AF1189="","",IF(OR(AH1189="",AH1189="-"),"－",IF(OR(AM1189=8,AM1189=9),"",IF(OR(AJ1189=3,AJ1189=4,AJ1189=5,AJ1189=6),VLOOKUP(AH1189,INDEX((係数_バス貨物_ガソリン,係数_バス貨物_CNG,係数_バス貨物_軽油,係数_バス貨物_メタノール,係数_バス貨物_LPG),MATCH(AL1189,【参考】排出ガスレベル!$AI$4:$AI$671,1),1,AR1189):INDEX((係数_バス貨物_ガソリン,係数_バス貨物_CNG,係数_バス貨物_軽油,係数_バス貨物_メタノール,係数_バス貨物_LPG),MATCH(AL1189+1,【参考】排出ガスレベル!$AI$4:$AI$671,1)-1,5,AR1189),2,FALSE),IF(OR(AJ1189=1,AJ1189=2),VLOOKUP(AH1189,INDEX((係数_乗用_ガソリン,係数_乗用_CNG,係数_乗用_軽油,係数_乗用_メタノール,係数_乗用_LPG),1,1,AR1189):INDEX((係数_乗用_ガソリン,係数_乗用_CNG,係数_乗用_軽油,係数_乗用_メタノール,係数_乗用_LPG),125,5,AR1189),2,FALSE))))))</f>
        <v/>
      </c>
      <c r="AO1189" s="376" t="str">
        <f>IF(T1189="","",IF(OR(AH1189="",AH1189="-"),"－",IF(OR(AM1189=8,AM1189=9),"",IF(OR(AJ1189=3,AJ1189=4,AJ1189=5,AJ1189=6),VLOOKUP(AH1189,INDEX((係数_バス貨物_ガソリン,係数_バス貨物_CNG,係数_バス貨物_軽油,係数_バス貨物_メタノール,係数_バス貨物_LPG),MATCH(AL1189,【参考】排出ガスレベル!$AI$4:$AI$671,1),1,AR1189):INDEX((係数_バス貨物_ガソリン,係数_バス貨物_CNG,係数_バス貨物_軽油,係数_バス貨物_メタノール,係数_バス貨物_LPG),MATCH(AL1189+1,【参考】排出ガスレベル!$AI$4:$AI$671,1)-1,5,AR1189),3,FALSE),IF(OR(AJ1189=1,AJ1189=2),VLOOKUP(AH1189,INDEX((係数_乗用_ガソリン,係数_乗用_CNG,係数_乗用_軽油,係数_乗用_メタノール,係数_乗用_LPG),1,1,AR1189):INDEX((係数_乗用_ガソリン,係数_乗用_CNG,係数_乗用_軽油,係数_乗用_メタノール,係数_乗用_LPG),125,5,AR1189),3,FALSE))))))</f>
        <v/>
      </c>
      <c r="AP1189" s="375" t="str">
        <f t="shared" si="324"/>
        <v/>
      </c>
      <c r="AQ1189" s="444" t="str">
        <f t="shared" si="325"/>
        <v/>
      </c>
      <c r="AR1189" s="375" t="str">
        <f t="shared" si="326"/>
        <v/>
      </c>
      <c r="AS1189" s="377" t="str">
        <f t="shared" si="327"/>
        <v/>
      </c>
      <c r="AT1189" s="378" t="str">
        <f t="shared" si="328"/>
        <v/>
      </c>
      <c r="AX1189" s="625" t="b">
        <f t="shared" si="329"/>
        <v>0</v>
      </c>
      <c r="AY1189" s="7" t="str">
        <f t="shared" si="330"/>
        <v>FALSEFALSEFALSE</v>
      </c>
      <c r="AZ1189" s="626">
        <f t="shared" si="314"/>
        <v>0</v>
      </c>
      <c r="BA1189" s="627" t="str">
        <f t="shared" si="331"/>
        <v/>
      </c>
      <c r="BB1189" s="627">
        <f t="shared" si="315"/>
        <v>0</v>
      </c>
    </row>
    <row r="1190" spans="1:54">
      <c r="A1190" s="381">
        <v>1133</v>
      </c>
      <c r="B1190" s="117"/>
      <c r="C1190" s="288"/>
      <c r="D1190" s="289"/>
      <c r="E1190" s="289"/>
      <c r="F1190" s="290"/>
      <c r="G1190" s="292"/>
      <c r="H1190" s="116"/>
      <c r="I1190" s="292"/>
      <c r="J1190" s="116"/>
      <c r="K1190" s="370"/>
      <c r="L1190" s="370"/>
      <c r="M1190" s="370"/>
      <c r="N1190" s="371"/>
      <c r="O1190" s="371"/>
      <c r="P1190" s="371"/>
      <c r="Q1190" s="371"/>
      <c r="R1190" s="371"/>
      <c r="S1190" s="371"/>
      <c r="T1190" s="443"/>
      <c r="U1190" s="539"/>
      <c r="V1190" s="117"/>
      <c r="W1190" s="118"/>
      <c r="X1190" s="119"/>
      <c r="Y1190" s="120"/>
      <c r="Z1190" s="122"/>
      <c r="AA1190" s="121"/>
      <c r="AB1190" s="443"/>
      <c r="AC1190" s="734"/>
      <c r="AD1190" s="372"/>
      <c r="AE1190" s="485"/>
      <c r="AF1190" s="373" t="str">
        <f t="shared" si="316"/>
        <v/>
      </c>
      <c r="AG1190" s="373" t="str">
        <f t="shared" si="317"/>
        <v/>
      </c>
      <c r="AH1190" s="374" t="str">
        <f t="shared" si="318"/>
        <v/>
      </c>
      <c r="AI1190" s="375" t="str">
        <f t="shared" si="319"/>
        <v/>
      </c>
      <c r="AJ1190" s="375" t="str">
        <f t="shared" si="320"/>
        <v/>
      </c>
      <c r="AK1190" s="375" t="str">
        <f t="shared" si="321"/>
        <v/>
      </c>
      <c r="AL1190" s="375" t="str">
        <f t="shared" si="322"/>
        <v/>
      </c>
      <c r="AM1190" s="375" t="str">
        <f t="shared" si="323"/>
        <v/>
      </c>
      <c r="AN1190" s="376" t="str">
        <f>IF(AF1190="","",IF(OR(AH1190="",AH1190="-"),"－",IF(OR(AM1190=8,AM1190=9),"",IF(OR(AJ1190=3,AJ1190=4,AJ1190=5,AJ1190=6),VLOOKUP(AH1190,INDEX((係数_バス貨物_ガソリン,係数_バス貨物_CNG,係数_バス貨物_軽油,係数_バス貨物_メタノール,係数_バス貨物_LPG),MATCH(AL1190,【参考】排出ガスレベル!$AI$4:$AI$671,1),1,AR1190):INDEX((係数_バス貨物_ガソリン,係数_バス貨物_CNG,係数_バス貨物_軽油,係数_バス貨物_メタノール,係数_バス貨物_LPG),MATCH(AL1190+1,【参考】排出ガスレベル!$AI$4:$AI$671,1)-1,5,AR1190),2,FALSE),IF(OR(AJ1190=1,AJ1190=2),VLOOKUP(AH1190,INDEX((係数_乗用_ガソリン,係数_乗用_CNG,係数_乗用_軽油,係数_乗用_メタノール,係数_乗用_LPG),1,1,AR1190):INDEX((係数_乗用_ガソリン,係数_乗用_CNG,係数_乗用_軽油,係数_乗用_メタノール,係数_乗用_LPG),125,5,AR1190),2,FALSE))))))</f>
        <v/>
      </c>
      <c r="AO1190" s="376" t="str">
        <f>IF(T1190="","",IF(OR(AH1190="",AH1190="-"),"－",IF(OR(AM1190=8,AM1190=9),"",IF(OR(AJ1190=3,AJ1190=4,AJ1190=5,AJ1190=6),VLOOKUP(AH1190,INDEX((係数_バス貨物_ガソリン,係数_バス貨物_CNG,係数_バス貨物_軽油,係数_バス貨物_メタノール,係数_バス貨物_LPG),MATCH(AL1190,【参考】排出ガスレベル!$AI$4:$AI$671,1),1,AR1190):INDEX((係数_バス貨物_ガソリン,係数_バス貨物_CNG,係数_バス貨物_軽油,係数_バス貨物_メタノール,係数_バス貨物_LPG),MATCH(AL1190+1,【参考】排出ガスレベル!$AI$4:$AI$671,1)-1,5,AR1190),3,FALSE),IF(OR(AJ1190=1,AJ1190=2),VLOOKUP(AH1190,INDEX((係数_乗用_ガソリン,係数_乗用_CNG,係数_乗用_軽油,係数_乗用_メタノール,係数_乗用_LPG),1,1,AR1190):INDEX((係数_乗用_ガソリン,係数_乗用_CNG,係数_乗用_軽油,係数_乗用_メタノール,係数_乗用_LPG),125,5,AR1190),3,FALSE))))))</f>
        <v/>
      </c>
      <c r="AP1190" s="375" t="str">
        <f t="shared" si="324"/>
        <v/>
      </c>
      <c r="AQ1190" s="444" t="str">
        <f t="shared" si="325"/>
        <v/>
      </c>
      <c r="AR1190" s="375" t="str">
        <f t="shared" si="326"/>
        <v/>
      </c>
      <c r="AS1190" s="377" t="str">
        <f t="shared" si="327"/>
        <v/>
      </c>
      <c r="AT1190" s="378" t="str">
        <f t="shared" si="328"/>
        <v/>
      </c>
      <c r="AX1190" s="625" t="b">
        <f t="shared" si="329"/>
        <v>0</v>
      </c>
      <c r="AY1190" s="7" t="str">
        <f t="shared" si="330"/>
        <v>FALSEFALSEFALSE</v>
      </c>
      <c r="AZ1190" s="626">
        <f t="shared" si="314"/>
        <v>0</v>
      </c>
      <c r="BA1190" s="627" t="str">
        <f t="shared" si="331"/>
        <v/>
      </c>
      <c r="BB1190" s="627">
        <f t="shared" si="315"/>
        <v>0</v>
      </c>
    </row>
    <row r="1191" spans="1:54">
      <c r="A1191" s="381">
        <v>1134</v>
      </c>
      <c r="B1191" s="117"/>
      <c r="C1191" s="288"/>
      <c r="D1191" s="289"/>
      <c r="E1191" s="289"/>
      <c r="F1191" s="290"/>
      <c r="G1191" s="292"/>
      <c r="H1191" s="116"/>
      <c r="I1191" s="292"/>
      <c r="J1191" s="116"/>
      <c r="K1191" s="370"/>
      <c r="L1191" s="370"/>
      <c r="M1191" s="370"/>
      <c r="N1191" s="371"/>
      <c r="O1191" s="371"/>
      <c r="P1191" s="371"/>
      <c r="Q1191" s="371"/>
      <c r="R1191" s="371"/>
      <c r="S1191" s="371"/>
      <c r="T1191" s="443"/>
      <c r="U1191" s="539"/>
      <c r="V1191" s="117"/>
      <c r="W1191" s="118"/>
      <c r="X1191" s="119"/>
      <c r="Y1191" s="120"/>
      <c r="Z1191" s="122"/>
      <c r="AA1191" s="121"/>
      <c r="AB1191" s="443"/>
      <c r="AC1191" s="734"/>
      <c r="AD1191" s="372"/>
      <c r="AE1191" s="485"/>
      <c r="AF1191" s="373" t="str">
        <f t="shared" si="316"/>
        <v/>
      </c>
      <c r="AG1191" s="373" t="str">
        <f t="shared" si="317"/>
        <v/>
      </c>
      <c r="AH1191" s="374" t="str">
        <f t="shared" si="318"/>
        <v/>
      </c>
      <c r="AI1191" s="375" t="str">
        <f t="shared" si="319"/>
        <v/>
      </c>
      <c r="AJ1191" s="375" t="str">
        <f t="shared" si="320"/>
        <v/>
      </c>
      <c r="AK1191" s="375" t="str">
        <f t="shared" si="321"/>
        <v/>
      </c>
      <c r="AL1191" s="375" t="str">
        <f t="shared" si="322"/>
        <v/>
      </c>
      <c r="AM1191" s="375" t="str">
        <f t="shared" si="323"/>
        <v/>
      </c>
      <c r="AN1191" s="376" t="str">
        <f>IF(AF1191="","",IF(OR(AH1191="",AH1191="-"),"－",IF(OR(AM1191=8,AM1191=9),"",IF(OR(AJ1191=3,AJ1191=4,AJ1191=5,AJ1191=6),VLOOKUP(AH1191,INDEX((係数_バス貨物_ガソリン,係数_バス貨物_CNG,係数_バス貨物_軽油,係数_バス貨物_メタノール,係数_バス貨物_LPG),MATCH(AL1191,【参考】排出ガスレベル!$AI$4:$AI$671,1),1,AR1191):INDEX((係数_バス貨物_ガソリン,係数_バス貨物_CNG,係数_バス貨物_軽油,係数_バス貨物_メタノール,係数_バス貨物_LPG),MATCH(AL1191+1,【参考】排出ガスレベル!$AI$4:$AI$671,1)-1,5,AR1191),2,FALSE),IF(OR(AJ1191=1,AJ1191=2),VLOOKUP(AH1191,INDEX((係数_乗用_ガソリン,係数_乗用_CNG,係数_乗用_軽油,係数_乗用_メタノール,係数_乗用_LPG),1,1,AR1191):INDEX((係数_乗用_ガソリン,係数_乗用_CNG,係数_乗用_軽油,係数_乗用_メタノール,係数_乗用_LPG),125,5,AR1191),2,FALSE))))))</f>
        <v/>
      </c>
      <c r="AO1191" s="376" t="str">
        <f>IF(T1191="","",IF(OR(AH1191="",AH1191="-"),"－",IF(OR(AM1191=8,AM1191=9),"",IF(OR(AJ1191=3,AJ1191=4,AJ1191=5,AJ1191=6),VLOOKUP(AH1191,INDEX((係数_バス貨物_ガソリン,係数_バス貨物_CNG,係数_バス貨物_軽油,係数_バス貨物_メタノール,係数_バス貨物_LPG),MATCH(AL1191,【参考】排出ガスレベル!$AI$4:$AI$671,1),1,AR1191):INDEX((係数_バス貨物_ガソリン,係数_バス貨物_CNG,係数_バス貨物_軽油,係数_バス貨物_メタノール,係数_バス貨物_LPG),MATCH(AL1191+1,【参考】排出ガスレベル!$AI$4:$AI$671,1)-1,5,AR1191),3,FALSE),IF(OR(AJ1191=1,AJ1191=2),VLOOKUP(AH1191,INDEX((係数_乗用_ガソリン,係数_乗用_CNG,係数_乗用_軽油,係数_乗用_メタノール,係数_乗用_LPG),1,1,AR1191):INDEX((係数_乗用_ガソリン,係数_乗用_CNG,係数_乗用_軽油,係数_乗用_メタノール,係数_乗用_LPG),125,5,AR1191),3,FALSE))))))</f>
        <v/>
      </c>
      <c r="AP1191" s="375" t="str">
        <f t="shared" si="324"/>
        <v/>
      </c>
      <c r="AQ1191" s="444" t="str">
        <f t="shared" si="325"/>
        <v/>
      </c>
      <c r="AR1191" s="375" t="str">
        <f t="shared" si="326"/>
        <v/>
      </c>
      <c r="AS1191" s="377" t="str">
        <f t="shared" si="327"/>
        <v/>
      </c>
      <c r="AT1191" s="378" t="str">
        <f t="shared" si="328"/>
        <v/>
      </c>
      <c r="AX1191" s="625" t="b">
        <f t="shared" si="329"/>
        <v>0</v>
      </c>
      <c r="AY1191" s="7" t="str">
        <f t="shared" si="330"/>
        <v>FALSEFALSEFALSE</v>
      </c>
      <c r="AZ1191" s="626">
        <f t="shared" si="314"/>
        <v>0</v>
      </c>
      <c r="BA1191" s="627" t="str">
        <f t="shared" si="331"/>
        <v/>
      </c>
      <c r="BB1191" s="627">
        <f t="shared" si="315"/>
        <v>0</v>
      </c>
    </row>
    <row r="1192" spans="1:54">
      <c r="A1192" s="381">
        <v>1135</v>
      </c>
      <c r="B1192" s="117"/>
      <c r="C1192" s="288"/>
      <c r="D1192" s="289"/>
      <c r="E1192" s="289"/>
      <c r="F1192" s="290"/>
      <c r="G1192" s="292"/>
      <c r="H1192" s="116"/>
      <c r="I1192" s="292"/>
      <c r="J1192" s="116"/>
      <c r="K1192" s="370"/>
      <c r="L1192" s="370"/>
      <c r="M1192" s="370"/>
      <c r="N1192" s="371"/>
      <c r="O1192" s="371"/>
      <c r="P1192" s="371"/>
      <c r="Q1192" s="371"/>
      <c r="R1192" s="371"/>
      <c r="S1192" s="371"/>
      <c r="T1192" s="443"/>
      <c r="U1192" s="539"/>
      <c r="V1192" s="117"/>
      <c r="W1192" s="118"/>
      <c r="X1192" s="119"/>
      <c r="Y1192" s="120"/>
      <c r="Z1192" s="122"/>
      <c r="AA1192" s="121"/>
      <c r="AB1192" s="443"/>
      <c r="AC1192" s="734"/>
      <c r="AD1192" s="372"/>
      <c r="AE1192" s="485"/>
      <c r="AF1192" s="373" t="str">
        <f t="shared" si="316"/>
        <v/>
      </c>
      <c r="AG1192" s="373" t="str">
        <f t="shared" si="317"/>
        <v/>
      </c>
      <c r="AH1192" s="374" t="str">
        <f t="shared" si="318"/>
        <v/>
      </c>
      <c r="AI1192" s="375" t="str">
        <f t="shared" si="319"/>
        <v/>
      </c>
      <c r="AJ1192" s="375" t="str">
        <f t="shared" si="320"/>
        <v/>
      </c>
      <c r="AK1192" s="375" t="str">
        <f t="shared" si="321"/>
        <v/>
      </c>
      <c r="AL1192" s="375" t="str">
        <f t="shared" si="322"/>
        <v/>
      </c>
      <c r="AM1192" s="375" t="str">
        <f t="shared" si="323"/>
        <v/>
      </c>
      <c r="AN1192" s="376" t="str">
        <f>IF(AF1192="","",IF(OR(AH1192="",AH1192="-"),"－",IF(OR(AM1192=8,AM1192=9),"",IF(OR(AJ1192=3,AJ1192=4,AJ1192=5,AJ1192=6),VLOOKUP(AH1192,INDEX((係数_バス貨物_ガソリン,係数_バス貨物_CNG,係数_バス貨物_軽油,係数_バス貨物_メタノール,係数_バス貨物_LPG),MATCH(AL1192,【参考】排出ガスレベル!$AI$4:$AI$671,1),1,AR1192):INDEX((係数_バス貨物_ガソリン,係数_バス貨物_CNG,係数_バス貨物_軽油,係数_バス貨物_メタノール,係数_バス貨物_LPG),MATCH(AL1192+1,【参考】排出ガスレベル!$AI$4:$AI$671,1)-1,5,AR1192),2,FALSE),IF(OR(AJ1192=1,AJ1192=2),VLOOKUP(AH1192,INDEX((係数_乗用_ガソリン,係数_乗用_CNG,係数_乗用_軽油,係数_乗用_メタノール,係数_乗用_LPG),1,1,AR1192):INDEX((係数_乗用_ガソリン,係数_乗用_CNG,係数_乗用_軽油,係数_乗用_メタノール,係数_乗用_LPG),125,5,AR1192),2,FALSE))))))</f>
        <v/>
      </c>
      <c r="AO1192" s="376" t="str">
        <f>IF(T1192="","",IF(OR(AH1192="",AH1192="-"),"－",IF(OR(AM1192=8,AM1192=9),"",IF(OR(AJ1192=3,AJ1192=4,AJ1192=5,AJ1192=6),VLOOKUP(AH1192,INDEX((係数_バス貨物_ガソリン,係数_バス貨物_CNG,係数_バス貨物_軽油,係数_バス貨物_メタノール,係数_バス貨物_LPG),MATCH(AL1192,【参考】排出ガスレベル!$AI$4:$AI$671,1),1,AR1192):INDEX((係数_バス貨物_ガソリン,係数_バス貨物_CNG,係数_バス貨物_軽油,係数_バス貨物_メタノール,係数_バス貨物_LPG),MATCH(AL1192+1,【参考】排出ガスレベル!$AI$4:$AI$671,1)-1,5,AR1192),3,FALSE),IF(OR(AJ1192=1,AJ1192=2),VLOOKUP(AH1192,INDEX((係数_乗用_ガソリン,係数_乗用_CNG,係数_乗用_軽油,係数_乗用_メタノール,係数_乗用_LPG),1,1,AR1192):INDEX((係数_乗用_ガソリン,係数_乗用_CNG,係数_乗用_軽油,係数_乗用_メタノール,係数_乗用_LPG),125,5,AR1192),3,FALSE))))))</f>
        <v/>
      </c>
      <c r="AP1192" s="375" t="str">
        <f t="shared" si="324"/>
        <v/>
      </c>
      <c r="AQ1192" s="444" t="str">
        <f t="shared" si="325"/>
        <v/>
      </c>
      <c r="AR1192" s="375" t="str">
        <f t="shared" si="326"/>
        <v/>
      </c>
      <c r="AS1192" s="377" t="str">
        <f t="shared" si="327"/>
        <v/>
      </c>
      <c r="AT1192" s="378" t="str">
        <f t="shared" si="328"/>
        <v/>
      </c>
      <c r="AX1192" s="625" t="b">
        <f t="shared" si="329"/>
        <v>0</v>
      </c>
      <c r="AY1192" s="7" t="str">
        <f t="shared" si="330"/>
        <v>FALSEFALSEFALSE</v>
      </c>
      <c r="AZ1192" s="626">
        <f t="shared" si="314"/>
        <v>0</v>
      </c>
      <c r="BA1192" s="627" t="str">
        <f t="shared" si="331"/>
        <v/>
      </c>
      <c r="BB1192" s="627">
        <f t="shared" si="315"/>
        <v>0</v>
      </c>
    </row>
    <row r="1193" spans="1:54">
      <c r="A1193" s="381">
        <v>1136</v>
      </c>
      <c r="B1193" s="117"/>
      <c r="C1193" s="288"/>
      <c r="D1193" s="289"/>
      <c r="E1193" s="289"/>
      <c r="F1193" s="290"/>
      <c r="G1193" s="292"/>
      <c r="H1193" s="116"/>
      <c r="I1193" s="292"/>
      <c r="J1193" s="116"/>
      <c r="K1193" s="370"/>
      <c r="L1193" s="370"/>
      <c r="M1193" s="370"/>
      <c r="N1193" s="371"/>
      <c r="O1193" s="371"/>
      <c r="P1193" s="371"/>
      <c r="Q1193" s="371"/>
      <c r="R1193" s="371"/>
      <c r="S1193" s="371"/>
      <c r="T1193" s="443"/>
      <c r="U1193" s="539"/>
      <c r="V1193" s="117"/>
      <c r="W1193" s="118"/>
      <c r="X1193" s="119"/>
      <c r="Y1193" s="120"/>
      <c r="Z1193" s="122"/>
      <c r="AA1193" s="121"/>
      <c r="AB1193" s="443"/>
      <c r="AC1193" s="734"/>
      <c r="AD1193" s="372"/>
      <c r="AE1193" s="485"/>
      <c r="AF1193" s="373" t="str">
        <f t="shared" si="316"/>
        <v/>
      </c>
      <c r="AG1193" s="373" t="str">
        <f t="shared" si="317"/>
        <v/>
      </c>
      <c r="AH1193" s="374" t="str">
        <f t="shared" si="318"/>
        <v/>
      </c>
      <c r="AI1193" s="375" t="str">
        <f t="shared" si="319"/>
        <v/>
      </c>
      <c r="AJ1193" s="375" t="str">
        <f t="shared" si="320"/>
        <v/>
      </c>
      <c r="AK1193" s="375" t="str">
        <f t="shared" si="321"/>
        <v/>
      </c>
      <c r="AL1193" s="375" t="str">
        <f t="shared" si="322"/>
        <v/>
      </c>
      <c r="AM1193" s="375" t="str">
        <f t="shared" si="323"/>
        <v/>
      </c>
      <c r="AN1193" s="376" t="str">
        <f>IF(AF1193="","",IF(OR(AH1193="",AH1193="-"),"－",IF(OR(AM1193=8,AM1193=9),"",IF(OR(AJ1193=3,AJ1193=4,AJ1193=5,AJ1193=6),VLOOKUP(AH1193,INDEX((係数_バス貨物_ガソリン,係数_バス貨物_CNG,係数_バス貨物_軽油,係数_バス貨物_メタノール,係数_バス貨物_LPG),MATCH(AL1193,【参考】排出ガスレベル!$AI$4:$AI$671,1),1,AR1193):INDEX((係数_バス貨物_ガソリン,係数_バス貨物_CNG,係数_バス貨物_軽油,係数_バス貨物_メタノール,係数_バス貨物_LPG),MATCH(AL1193+1,【参考】排出ガスレベル!$AI$4:$AI$671,1)-1,5,AR1193),2,FALSE),IF(OR(AJ1193=1,AJ1193=2),VLOOKUP(AH1193,INDEX((係数_乗用_ガソリン,係数_乗用_CNG,係数_乗用_軽油,係数_乗用_メタノール,係数_乗用_LPG),1,1,AR1193):INDEX((係数_乗用_ガソリン,係数_乗用_CNG,係数_乗用_軽油,係数_乗用_メタノール,係数_乗用_LPG),125,5,AR1193),2,FALSE))))))</f>
        <v/>
      </c>
      <c r="AO1193" s="376" t="str">
        <f>IF(T1193="","",IF(OR(AH1193="",AH1193="-"),"－",IF(OR(AM1193=8,AM1193=9),"",IF(OR(AJ1193=3,AJ1193=4,AJ1193=5,AJ1193=6),VLOOKUP(AH1193,INDEX((係数_バス貨物_ガソリン,係数_バス貨物_CNG,係数_バス貨物_軽油,係数_バス貨物_メタノール,係数_バス貨物_LPG),MATCH(AL1193,【参考】排出ガスレベル!$AI$4:$AI$671,1),1,AR1193):INDEX((係数_バス貨物_ガソリン,係数_バス貨物_CNG,係数_バス貨物_軽油,係数_バス貨物_メタノール,係数_バス貨物_LPG),MATCH(AL1193+1,【参考】排出ガスレベル!$AI$4:$AI$671,1)-1,5,AR1193),3,FALSE),IF(OR(AJ1193=1,AJ1193=2),VLOOKUP(AH1193,INDEX((係数_乗用_ガソリン,係数_乗用_CNG,係数_乗用_軽油,係数_乗用_メタノール,係数_乗用_LPG),1,1,AR1193):INDEX((係数_乗用_ガソリン,係数_乗用_CNG,係数_乗用_軽油,係数_乗用_メタノール,係数_乗用_LPG),125,5,AR1193),3,FALSE))))))</f>
        <v/>
      </c>
      <c r="AP1193" s="375" t="str">
        <f t="shared" si="324"/>
        <v/>
      </c>
      <c r="AQ1193" s="444" t="str">
        <f t="shared" si="325"/>
        <v/>
      </c>
      <c r="AR1193" s="375" t="str">
        <f t="shared" si="326"/>
        <v/>
      </c>
      <c r="AS1193" s="377" t="str">
        <f t="shared" si="327"/>
        <v/>
      </c>
      <c r="AT1193" s="378" t="str">
        <f t="shared" si="328"/>
        <v/>
      </c>
      <c r="AX1193" s="625" t="b">
        <f t="shared" si="329"/>
        <v>0</v>
      </c>
      <c r="AY1193" s="7" t="str">
        <f t="shared" si="330"/>
        <v>FALSEFALSEFALSE</v>
      </c>
      <c r="AZ1193" s="626">
        <f t="shared" si="314"/>
        <v>0</v>
      </c>
      <c r="BA1193" s="627" t="str">
        <f t="shared" si="331"/>
        <v/>
      </c>
      <c r="BB1193" s="627">
        <f t="shared" si="315"/>
        <v>0</v>
      </c>
    </row>
    <row r="1194" spans="1:54">
      <c r="A1194" s="381">
        <v>1137</v>
      </c>
      <c r="B1194" s="117"/>
      <c r="C1194" s="288"/>
      <c r="D1194" s="289"/>
      <c r="E1194" s="289"/>
      <c r="F1194" s="290"/>
      <c r="G1194" s="292"/>
      <c r="H1194" s="116"/>
      <c r="I1194" s="292"/>
      <c r="J1194" s="116"/>
      <c r="K1194" s="370"/>
      <c r="L1194" s="370"/>
      <c r="M1194" s="370"/>
      <c r="N1194" s="371"/>
      <c r="O1194" s="371"/>
      <c r="P1194" s="371"/>
      <c r="Q1194" s="371"/>
      <c r="R1194" s="371"/>
      <c r="S1194" s="371"/>
      <c r="T1194" s="443"/>
      <c r="U1194" s="539"/>
      <c r="V1194" s="117"/>
      <c r="W1194" s="118"/>
      <c r="X1194" s="119"/>
      <c r="Y1194" s="120"/>
      <c r="Z1194" s="122"/>
      <c r="AA1194" s="121"/>
      <c r="AB1194" s="443"/>
      <c r="AC1194" s="734"/>
      <c r="AD1194" s="372"/>
      <c r="AE1194" s="485"/>
      <c r="AF1194" s="373" t="str">
        <f t="shared" si="316"/>
        <v/>
      </c>
      <c r="AG1194" s="373" t="str">
        <f t="shared" si="317"/>
        <v/>
      </c>
      <c r="AH1194" s="374" t="str">
        <f t="shared" si="318"/>
        <v/>
      </c>
      <c r="AI1194" s="375" t="str">
        <f t="shared" si="319"/>
        <v/>
      </c>
      <c r="AJ1194" s="375" t="str">
        <f t="shared" si="320"/>
        <v/>
      </c>
      <c r="AK1194" s="375" t="str">
        <f t="shared" si="321"/>
        <v/>
      </c>
      <c r="AL1194" s="375" t="str">
        <f t="shared" si="322"/>
        <v/>
      </c>
      <c r="AM1194" s="375" t="str">
        <f t="shared" si="323"/>
        <v/>
      </c>
      <c r="AN1194" s="376" t="str">
        <f>IF(AF1194="","",IF(OR(AH1194="",AH1194="-"),"－",IF(OR(AM1194=8,AM1194=9),"",IF(OR(AJ1194=3,AJ1194=4,AJ1194=5,AJ1194=6),VLOOKUP(AH1194,INDEX((係数_バス貨物_ガソリン,係数_バス貨物_CNG,係数_バス貨物_軽油,係数_バス貨物_メタノール,係数_バス貨物_LPG),MATCH(AL1194,【参考】排出ガスレベル!$AI$4:$AI$671,1),1,AR1194):INDEX((係数_バス貨物_ガソリン,係数_バス貨物_CNG,係数_バス貨物_軽油,係数_バス貨物_メタノール,係数_バス貨物_LPG),MATCH(AL1194+1,【参考】排出ガスレベル!$AI$4:$AI$671,1)-1,5,AR1194),2,FALSE),IF(OR(AJ1194=1,AJ1194=2),VLOOKUP(AH1194,INDEX((係数_乗用_ガソリン,係数_乗用_CNG,係数_乗用_軽油,係数_乗用_メタノール,係数_乗用_LPG),1,1,AR1194):INDEX((係数_乗用_ガソリン,係数_乗用_CNG,係数_乗用_軽油,係数_乗用_メタノール,係数_乗用_LPG),125,5,AR1194),2,FALSE))))))</f>
        <v/>
      </c>
      <c r="AO1194" s="376" t="str">
        <f>IF(T1194="","",IF(OR(AH1194="",AH1194="-"),"－",IF(OR(AM1194=8,AM1194=9),"",IF(OR(AJ1194=3,AJ1194=4,AJ1194=5,AJ1194=6),VLOOKUP(AH1194,INDEX((係数_バス貨物_ガソリン,係数_バス貨物_CNG,係数_バス貨物_軽油,係数_バス貨物_メタノール,係数_バス貨物_LPG),MATCH(AL1194,【参考】排出ガスレベル!$AI$4:$AI$671,1),1,AR1194):INDEX((係数_バス貨物_ガソリン,係数_バス貨物_CNG,係数_バス貨物_軽油,係数_バス貨物_メタノール,係数_バス貨物_LPG),MATCH(AL1194+1,【参考】排出ガスレベル!$AI$4:$AI$671,1)-1,5,AR1194),3,FALSE),IF(OR(AJ1194=1,AJ1194=2),VLOOKUP(AH1194,INDEX((係数_乗用_ガソリン,係数_乗用_CNG,係数_乗用_軽油,係数_乗用_メタノール,係数_乗用_LPG),1,1,AR1194):INDEX((係数_乗用_ガソリン,係数_乗用_CNG,係数_乗用_軽油,係数_乗用_メタノール,係数_乗用_LPG),125,5,AR1194),3,FALSE))))))</f>
        <v/>
      </c>
      <c r="AP1194" s="375" t="str">
        <f t="shared" si="324"/>
        <v/>
      </c>
      <c r="AQ1194" s="444" t="str">
        <f t="shared" si="325"/>
        <v/>
      </c>
      <c r="AR1194" s="375" t="str">
        <f t="shared" si="326"/>
        <v/>
      </c>
      <c r="AS1194" s="377" t="str">
        <f t="shared" si="327"/>
        <v/>
      </c>
      <c r="AT1194" s="378" t="str">
        <f t="shared" si="328"/>
        <v/>
      </c>
      <c r="AX1194" s="625" t="b">
        <f t="shared" si="329"/>
        <v>0</v>
      </c>
      <c r="AY1194" s="7" t="str">
        <f t="shared" si="330"/>
        <v>FALSEFALSEFALSE</v>
      </c>
      <c r="AZ1194" s="626">
        <f t="shared" si="314"/>
        <v>0</v>
      </c>
      <c r="BA1194" s="627" t="str">
        <f t="shared" si="331"/>
        <v/>
      </c>
      <c r="BB1194" s="627">
        <f t="shared" si="315"/>
        <v>0</v>
      </c>
    </row>
    <row r="1195" spans="1:54">
      <c r="A1195" s="381">
        <v>1138</v>
      </c>
      <c r="B1195" s="117"/>
      <c r="C1195" s="288"/>
      <c r="D1195" s="289"/>
      <c r="E1195" s="289"/>
      <c r="F1195" s="290"/>
      <c r="G1195" s="292"/>
      <c r="H1195" s="116"/>
      <c r="I1195" s="292"/>
      <c r="J1195" s="116"/>
      <c r="K1195" s="370"/>
      <c r="L1195" s="370"/>
      <c r="M1195" s="370"/>
      <c r="N1195" s="371"/>
      <c r="O1195" s="371"/>
      <c r="P1195" s="371"/>
      <c r="Q1195" s="371"/>
      <c r="R1195" s="371"/>
      <c r="S1195" s="371"/>
      <c r="T1195" s="443"/>
      <c r="U1195" s="539"/>
      <c r="V1195" s="117"/>
      <c r="W1195" s="118"/>
      <c r="X1195" s="119"/>
      <c r="Y1195" s="120"/>
      <c r="Z1195" s="122"/>
      <c r="AA1195" s="121"/>
      <c r="AB1195" s="443"/>
      <c r="AC1195" s="734"/>
      <c r="AD1195" s="372"/>
      <c r="AE1195" s="485"/>
      <c r="AF1195" s="373" t="str">
        <f t="shared" si="316"/>
        <v/>
      </c>
      <c r="AG1195" s="373" t="str">
        <f t="shared" si="317"/>
        <v/>
      </c>
      <c r="AH1195" s="374" t="str">
        <f t="shared" si="318"/>
        <v/>
      </c>
      <c r="AI1195" s="375" t="str">
        <f t="shared" si="319"/>
        <v/>
      </c>
      <c r="AJ1195" s="375" t="str">
        <f t="shared" si="320"/>
        <v/>
      </c>
      <c r="AK1195" s="375" t="str">
        <f t="shared" si="321"/>
        <v/>
      </c>
      <c r="AL1195" s="375" t="str">
        <f t="shared" si="322"/>
        <v/>
      </c>
      <c r="AM1195" s="375" t="str">
        <f t="shared" si="323"/>
        <v/>
      </c>
      <c r="AN1195" s="376" t="str">
        <f>IF(AF1195="","",IF(OR(AH1195="",AH1195="-"),"－",IF(OR(AM1195=8,AM1195=9),"",IF(OR(AJ1195=3,AJ1195=4,AJ1195=5,AJ1195=6),VLOOKUP(AH1195,INDEX((係数_バス貨物_ガソリン,係数_バス貨物_CNG,係数_バス貨物_軽油,係数_バス貨物_メタノール,係数_バス貨物_LPG),MATCH(AL1195,【参考】排出ガスレベル!$AI$4:$AI$671,1),1,AR1195):INDEX((係数_バス貨物_ガソリン,係数_バス貨物_CNG,係数_バス貨物_軽油,係数_バス貨物_メタノール,係数_バス貨物_LPG),MATCH(AL1195+1,【参考】排出ガスレベル!$AI$4:$AI$671,1)-1,5,AR1195),2,FALSE),IF(OR(AJ1195=1,AJ1195=2),VLOOKUP(AH1195,INDEX((係数_乗用_ガソリン,係数_乗用_CNG,係数_乗用_軽油,係数_乗用_メタノール,係数_乗用_LPG),1,1,AR1195):INDEX((係数_乗用_ガソリン,係数_乗用_CNG,係数_乗用_軽油,係数_乗用_メタノール,係数_乗用_LPG),125,5,AR1195),2,FALSE))))))</f>
        <v/>
      </c>
      <c r="AO1195" s="376" t="str">
        <f>IF(T1195="","",IF(OR(AH1195="",AH1195="-"),"－",IF(OR(AM1195=8,AM1195=9),"",IF(OR(AJ1195=3,AJ1195=4,AJ1195=5,AJ1195=6),VLOOKUP(AH1195,INDEX((係数_バス貨物_ガソリン,係数_バス貨物_CNG,係数_バス貨物_軽油,係数_バス貨物_メタノール,係数_バス貨物_LPG),MATCH(AL1195,【参考】排出ガスレベル!$AI$4:$AI$671,1),1,AR1195):INDEX((係数_バス貨物_ガソリン,係数_バス貨物_CNG,係数_バス貨物_軽油,係数_バス貨物_メタノール,係数_バス貨物_LPG),MATCH(AL1195+1,【参考】排出ガスレベル!$AI$4:$AI$671,1)-1,5,AR1195),3,FALSE),IF(OR(AJ1195=1,AJ1195=2),VLOOKUP(AH1195,INDEX((係数_乗用_ガソリン,係数_乗用_CNG,係数_乗用_軽油,係数_乗用_メタノール,係数_乗用_LPG),1,1,AR1195):INDEX((係数_乗用_ガソリン,係数_乗用_CNG,係数_乗用_軽油,係数_乗用_メタノール,係数_乗用_LPG),125,5,AR1195),3,FALSE))))))</f>
        <v/>
      </c>
      <c r="AP1195" s="375" t="str">
        <f t="shared" si="324"/>
        <v/>
      </c>
      <c r="AQ1195" s="444" t="str">
        <f t="shared" si="325"/>
        <v/>
      </c>
      <c r="AR1195" s="375" t="str">
        <f t="shared" si="326"/>
        <v/>
      </c>
      <c r="AS1195" s="377" t="str">
        <f t="shared" si="327"/>
        <v/>
      </c>
      <c r="AT1195" s="378" t="str">
        <f t="shared" si="328"/>
        <v/>
      </c>
      <c r="AX1195" s="625" t="b">
        <f t="shared" si="329"/>
        <v>0</v>
      </c>
      <c r="AY1195" s="7" t="str">
        <f t="shared" si="330"/>
        <v>FALSEFALSEFALSE</v>
      </c>
      <c r="AZ1195" s="626">
        <f t="shared" si="314"/>
        <v>0</v>
      </c>
      <c r="BA1195" s="627" t="str">
        <f t="shared" si="331"/>
        <v/>
      </c>
      <c r="BB1195" s="627">
        <f t="shared" si="315"/>
        <v>0</v>
      </c>
    </row>
    <row r="1196" spans="1:54">
      <c r="A1196" s="381">
        <v>1139</v>
      </c>
      <c r="B1196" s="117"/>
      <c r="C1196" s="288"/>
      <c r="D1196" s="289"/>
      <c r="E1196" s="289"/>
      <c r="F1196" s="290"/>
      <c r="G1196" s="292"/>
      <c r="H1196" s="116"/>
      <c r="I1196" s="292"/>
      <c r="J1196" s="116"/>
      <c r="K1196" s="370"/>
      <c r="L1196" s="370"/>
      <c r="M1196" s="370"/>
      <c r="N1196" s="371"/>
      <c r="O1196" s="371"/>
      <c r="P1196" s="371"/>
      <c r="Q1196" s="371"/>
      <c r="R1196" s="371"/>
      <c r="S1196" s="371"/>
      <c r="T1196" s="443"/>
      <c r="U1196" s="539"/>
      <c r="V1196" s="117"/>
      <c r="W1196" s="118"/>
      <c r="X1196" s="119"/>
      <c r="Y1196" s="120"/>
      <c r="Z1196" s="122"/>
      <c r="AA1196" s="121"/>
      <c r="AB1196" s="443"/>
      <c r="AC1196" s="734"/>
      <c r="AD1196" s="372"/>
      <c r="AE1196" s="485"/>
      <c r="AF1196" s="373" t="str">
        <f t="shared" si="316"/>
        <v/>
      </c>
      <c r="AG1196" s="373" t="str">
        <f t="shared" si="317"/>
        <v/>
      </c>
      <c r="AH1196" s="374" t="str">
        <f t="shared" si="318"/>
        <v/>
      </c>
      <c r="AI1196" s="375" t="str">
        <f t="shared" si="319"/>
        <v/>
      </c>
      <c r="AJ1196" s="375" t="str">
        <f t="shared" si="320"/>
        <v/>
      </c>
      <c r="AK1196" s="375" t="str">
        <f t="shared" si="321"/>
        <v/>
      </c>
      <c r="AL1196" s="375" t="str">
        <f t="shared" si="322"/>
        <v/>
      </c>
      <c r="AM1196" s="375" t="str">
        <f t="shared" si="323"/>
        <v/>
      </c>
      <c r="AN1196" s="376" t="str">
        <f>IF(AF1196="","",IF(OR(AH1196="",AH1196="-"),"－",IF(OR(AM1196=8,AM1196=9),"",IF(OR(AJ1196=3,AJ1196=4,AJ1196=5,AJ1196=6),VLOOKUP(AH1196,INDEX((係数_バス貨物_ガソリン,係数_バス貨物_CNG,係数_バス貨物_軽油,係数_バス貨物_メタノール,係数_バス貨物_LPG),MATCH(AL1196,【参考】排出ガスレベル!$AI$4:$AI$671,1),1,AR1196):INDEX((係数_バス貨物_ガソリン,係数_バス貨物_CNG,係数_バス貨物_軽油,係数_バス貨物_メタノール,係数_バス貨物_LPG),MATCH(AL1196+1,【参考】排出ガスレベル!$AI$4:$AI$671,1)-1,5,AR1196),2,FALSE),IF(OR(AJ1196=1,AJ1196=2),VLOOKUP(AH1196,INDEX((係数_乗用_ガソリン,係数_乗用_CNG,係数_乗用_軽油,係数_乗用_メタノール,係数_乗用_LPG),1,1,AR1196):INDEX((係数_乗用_ガソリン,係数_乗用_CNG,係数_乗用_軽油,係数_乗用_メタノール,係数_乗用_LPG),125,5,AR1196),2,FALSE))))))</f>
        <v/>
      </c>
      <c r="AO1196" s="376" t="str">
        <f>IF(T1196="","",IF(OR(AH1196="",AH1196="-"),"－",IF(OR(AM1196=8,AM1196=9),"",IF(OR(AJ1196=3,AJ1196=4,AJ1196=5,AJ1196=6),VLOOKUP(AH1196,INDEX((係数_バス貨物_ガソリン,係数_バス貨物_CNG,係数_バス貨物_軽油,係数_バス貨物_メタノール,係数_バス貨物_LPG),MATCH(AL1196,【参考】排出ガスレベル!$AI$4:$AI$671,1),1,AR1196):INDEX((係数_バス貨物_ガソリン,係数_バス貨物_CNG,係数_バス貨物_軽油,係数_バス貨物_メタノール,係数_バス貨物_LPG),MATCH(AL1196+1,【参考】排出ガスレベル!$AI$4:$AI$671,1)-1,5,AR1196),3,FALSE),IF(OR(AJ1196=1,AJ1196=2),VLOOKUP(AH1196,INDEX((係数_乗用_ガソリン,係数_乗用_CNG,係数_乗用_軽油,係数_乗用_メタノール,係数_乗用_LPG),1,1,AR1196):INDEX((係数_乗用_ガソリン,係数_乗用_CNG,係数_乗用_軽油,係数_乗用_メタノール,係数_乗用_LPG),125,5,AR1196),3,FALSE))))))</f>
        <v/>
      </c>
      <c r="AP1196" s="375" t="str">
        <f t="shared" si="324"/>
        <v/>
      </c>
      <c r="AQ1196" s="444" t="str">
        <f t="shared" si="325"/>
        <v/>
      </c>
      <c r="AR1196" s="375" t="str">
        <f t="shared" si="326"/>
        <v/>
      </c>
      <c r="AS1196" s="377" t="str">
        <f t="shared" si="327"/>
        <v/>
      </c>
      <c r="AT1196" s="378" t="str">
        <f t="shared" si="328"/>
        <v/>
      </c>
      <c r="AX1196" s="625" t="b">
        <f t="shared" si="329"/>
        <v>0</v>
      </c>
      <c r="AY1196" s="7" t="str">
        <f t="shared" si="330"/>
        <v>FALSEFALSEFALSE</v>
      </c>
      <c r="AZ1196" s="626">
        <f t="shared" si="314"/>
        <v>0</v>
      </c>
      <c r="BA1196" s="627" t="str">
        <f t="shared" si="331"/>
        <v/>
      </c>
      <c r="BB1196" s="627">
        <f t="shared" si="315"/>
        <v>0</v>
      </c>
    </row>
    <row r="1197" spans="1:54">
      <c r="A1197" s="381">
        <v>1140</v>
      </c>
      <c r="B1197" s="117"/>
      <c r="C1197" s="288"/>
      <c r="D1197" s="289"/>
      <c r="E1197" s="289"/>
      <c r="F1197" s="290"/>
      <c r="G1197" s="292"/>
      <c r="H1197" s="116"/>
      <c r="I1197" s="292"/>
      <c r="J1197" s="116"/>
      <c r="K1197" s="370"/>
      <c r="L1197" s="370"/>
      <c r="M1197" s="370"/>
      <c r="N1197" s="371"/>
      <c r="O1197" s="371"/>
      <c r="P1197" s="371"/>
      <c r="Q1197" s="371"/>
      <c r="R1197" s="371"/>
      <c r="S1197" s="371"/>
      <c r="T1197" s="443"/>
      <c r="U1197" s="539"/>
      <c r="V1197" s="117"/>
      <c r="W1197" s="118"/>
      <c r="X1197" s="119"/>
      <c r="Y1197" s="120"/>
      <c r="Z1197" s="122"/>
      <c r="AA1197" s="121"/>
      <c r="AB1197" s="443"/>
      <c r="AC1197" s="734"/>
      <c r="AD1197" s="372"/>
      <c r="AE1197" s="485"/>
      <c r="AF1197" s="373" t="str">
        <f t="shared" si="316"/>
        <v/>
      </c>
      <c r="AG1197" s="373" t="str">
        <f t="shared" si="317"/>
        <v/>
      </c>
      <c r="AH1197" s="374" t="str">
        <f t="shared" si="318"/>
        <v/>
      </c>
      <c r="AI1197" s="375" t="str">
        <f t="shared" si="319"/>
        <v/>
      </c>
      <c r="AJ1197" s="375" t="str">
        <f t="shared" si="320"/>
        <v/>
      </c>
      <c r="AK1197" s="375" t="str">
        <f t="shared" si="321"/>
        <v/>
      </c>
      <c r="AL1197" s="375" t="str">
        <f t="shared" si="322"/>
        <v/>
      </c>
      <c r="AM1197" s="375" t="str">
        <f t="shared" si="323"/>
        <v/>
      </c>
      <c r="AN1197" s="376" t="str">
        <f>IF(AF1197="","",IF(OR(AH1197="",AH1197="-"),"－",IF(OR(AM1197=8,AM1197=9),"",IF(OR(AJ1197=3,AJ1197=4,AJ1197=5,AJ1197=6),VLOOKUP(AH1197,INDEX((係数_バス貨物_ガソリン,係数_バス貨物_CNG,係数_バス貨物_軽油,係数_バス貨物_メタノール,係数_バス貨物_LPG),MATCH(AL1197,【参考】排出ガスレベル!$AI$4:$AI$671,1),1,AR1197):INDEX((係数_バス貨物_ガソリン,係数_バス貨物_CNG,係数_バス貨物_軽油,係数_バス貨物_メタノール,係数_バス貨物_LPG),MATCH(AL1197+1,【参考】排出ガスレベル!$AI$4:$AI$671,1)-1,5,AR1197),2,FALSE),IF(OR(AJ1197=1,AJ1197=2),VLOOKUP(AH1197,INDEX((係数_乗用_ガソリン,係数_乗用_CNG,係数_乗用_軽油,係数_乗用_メタノール,係数_乗用_LPG),1,1,AR1197):INDEX((係数_乗用_ガソリン,係数_乗用_CNG,係数_乗用_軽油,係数_乗用_メタノール,係数_乗用_LPG),125,5,AR1197),2,FALSE))))))</f>
        <v/>
      </c>
      <c r="AO1197" s="376" t="str">
        <f>IF(T1197="","",IF(OR(AH1197="",AH1197="-"),"－",IF(OR(AM1197=8,AM1197=9),"",IF(OR(AJ1197=3,AJ1197=4,AJ1197=5,AJ1197=6),VLOOKUP(AH1197,INDEX((係数_バス貨物_ガソリン,係数_バス貨物_CNG,係数_バス貨物_軽油,係数_バス貨物_メタノール,係数_バス貨物_LPG),MATCH(AL1197,【参考】排出ガスレベル!$AI$4:$AI$671,1),1,AR1197):INDEX((係数_バス貨物_ガソリン,係数_バス貨物_CNG,係数_バス貨物_軽油,係数_バス貨物_メタノール,係数_バス貨物_LPG),MATCH(AL1197+1,【参考】排出ガスレベル!$AI$4:$AI$671,1)-1,5,AR1197),3,FALSE),IF(OR(AJ1197=1,AJ1197=2),VLOOKUP(AH1197,INDEX((係数_乗用_ガソリン,係数_乗用_CNG,係数_乗用_軽油,係数_乗用_メタノール,係数_乗用_LPG),1,1,AR1197):INDEX((係数_乗用_ガソリン,係数_乗用_CNG,係数_乗用_軽油,係数_乗用_メタノール,係数_乗用_LPG),125,5,AR1197),3,FALSE))))))</f>
        <v/>
      </c>
      <c r="AP1197" s="375" t="str">
        <f t="shared" si="324"/>
        <v/>
      </c>
      <c r="AQ1197" s="444" t="str">
        <f t="shared" si="325"/>
        <v/>
      </c>
      <c r="AR1197" s="375" t="str">
        <f t="shared" si="326"/>
        <v/>
      </c>
      <c r="AS1197" s="377" t="str">
        <f t="shared" si="327"/>
        <v/>
      </c>
      <c r="AT1197" s="378" t="str">
        <f t="shared" si="328"/>
        <v/>
      </c>
      <c r="AX1197" s="625" t="b">
        <f t="shared" si="329"/>
        <v>0</v>
      </c>
      <c r="AY1197" s="7" t="str">
        <f t="shared" si="330"/>
        <v>FALSEFALSEFALSE</v>
      </c>
      <c r="AZ1197" s="626">
        <f t="shared" si="314"/>
        <v>0</v>
      </c>
      <c r="BA1197" s="627" t="str">
        <f t="shared" si="331"/>
        <v/>
      </c>
      <c r="BB1197" s="627">
        <f t="shared" si="315"/>
        <v>0</v>
      </c>
    </row>
    <row r="1198" spans="1:54">
      <c r="A1198" s="381">
        <v>1141</v>
      </c>
      <c r="B1198" s="117"/>
      <c r="C1198" s="288"/>
      <c r="D1198" s="289"/>
      <c r="E1198" s="289"/>
      <c r="F1198" s="290"/>
      <c r="G1198" s="292"/>
      <c r="H1198" s="116"/>
      <c r="I1198" s="292"/>
      <c r="J1198" s="116"/>
      <c r="K1198" s="370"/>
      <c r="L1198" s="370"/>
      <c r="M1198" s="370"/>
      <c r="N1198" s="371"/>
      <c r="O1198" s="371"/>
      <c r="P1198" s="371"/>
      <c r="Q1198" s="371"/>
      <c r="R1198" s="371"/>
      <c r="S1198" s="371"/>
      <c r="T1198" s="443"/>
      <c r="U1198" s="539"/>
      <c r="V1198" s="117"/>
      <c r="W1198" s="118"/>
      <c r="X1198" s="119"/>
      <c r="Y1198" s="120"/>
      <c r="Z1198" s="122"/>
      <c r="AA1198" s="121"/>
      <c r="AB1198" s="443"/>
      <c r="AC1198" s="734"/>
      <c r="AD1198" s="372"/>
      <c r="AE1198" s="485"/>
      <c r="AF1198" s="373" t="str">
        <f t="shared" si="316"/>
        <v/>
      </c>
      <c r="AG1198" s="373" t="str">
        <f t="shared" si="317"/>
        <v/>
      </c>
      <c r="AH1198" s="374" t="str">
        <f t="shared" si="318"/>
        <v/>
      </c>
      <c r="AI1198" s="375" t="str">
        <f t="shared" si="319"/>
        <v/>
      </c>
      <c r="AJ1198" s="375" t="str">
        <f t="shared" si="320"/>
        <v/>
      </c>
      <c r="AK1198" s="375" t="str">
        <f t="shared" si="321"/>
        <v/>
      </c>
      <c r="AL1198" s="375" t="str">
        <f t="shared" si="322"/>
        <v/>
      </c>
      <c r="AM1198" s="375" t="str">
        <f t="shared" si="323"/>
        <v/>
      </c>
      <c r="AN1198" s="376" t="str">
        <f>IF(AF1198="","",IF(OR(AH1198="",AH1198="-"),"－",IF(OR(AM1198=8,AM1198=9),"",IF(OR(AJ1198=3,AJ1198=4,AJ1198=5,AJ1198=6),VLOOKUP(AH1198,INDEX((係数_バス貨物_ガソリン,係数_バス貨物_CNG,係数_バス貨物_軽油,係数_バス貨物_メタノール,係数_バス貨物_LPG),MATCH(AL1198,【参考】排出ガスレベル!$AI$4:$AI$671,1),1,AR1198):INDEX((係数_バス貨物_ガソリン,係数_バス貨物_CNG,係数_バス貨物_軽油,係数_バス貨物_メタノール,係数_バス貨物_LPG),MATCH(AL1198+1,【参考】排出ガスレベル!$AI$4:$AI$671,1)-1,5,AR1198),2,FALSE),IF(OR(AJ1198=1,AJ1198=2),VLOOKUP(AH1198,INDEX((係数_乗用_ガソリン,係数_乗用_CNG,係数_乗用_軽油,係数_乗用_メタノール,係数_乗用_LPG),1,1,AR1198):INDEX((係数_乗用_ガソリン,係数_乗用_CNG,係数_乗用_軽油,係数_乗用_メタノール,係数_乗用_LPG),125,5,AR1198),2,FALSE))))))</f>
        <v/>
      </c>
      <c r="AO1198" s="376" t="str">
        <f>IF(T1198="","",IF(OR(AH1198="",AH1198="-"),"－",IF(OR(AM1198=8,AM1198=9),"",IF(OR(AJ1198=3,AJ1198=4,AJ1198=5,AJ1198=6),VLOOKUP(AH1198,INDEX((係数_バス貨物_ガソリン,係数_バス貨物_CNG,係数_バス貨物_軽油,係数_バス貨物_メタノール,係数_バス貨物_LPG),MATCH(AL1198,【参考】排出ガスレベル!$AI$4:$AI$671,1),1,AR1198):INDEX((係数_バス貨物_ガソリン,係数_バス貨物_CNG,係数_バス貨物_軽油,係数_バス貨物_メタノール,係数_バス貨物_LPG),MATCH(AL1198+1,【参考】排出ガスレベル!$AI$4:$AI$671,1)-1,5,AR1198),3,FALSE),IF(OR(AJ1198=1,AJ1198=2),VLOOKUP(AH1198,INDEX((係数_乗用_ガソリン,係数_乗用_CNG,係数_乗用_軽油,係数_乗用_メタノール,係数_乗用_LPG),1,1,AR1198):INDEX((係数_乗用_ガソリン,係数_乗用_CNG,係数_乗用_軽油,係数_乗用_メタノール,係数_乗用_LPG),125,5,AR1198),3,FALSE))))))</f>
        <v/>
      </c>
      <c r="AP1198" s="375" t="str">
        <f t="shared" si="324"/>
        <v/>
      </c>
      <c r="AQ1198" s="444" t="str">
        <f t="shared" si="325"/>
        <v/>
      </c>
      <c r="AR1198" s="375" t="str">
        <f t="shared" si="326"/>
        <v/>
      </c>
      <c r="AS1198" s="377" t="str">
        <f t="shared" si="327"/>
        <v/>
      </c>
      <c r="AT1198" s="378" t="str">
        <f t="shared" si="328"/>
        <v/>
      </c>
      <c r="AX1198" s="625" t="b">
        <f t="shared" si="329"/>
        <v>0</v>
      </c>
      <c r="AY1198" s="7" t="str">
        <f t="shared" si="330"/>
        <v>FALSEFALSEFALSE</v>
      </c>
      <c r="AZ1198" s="626">
        <f t="shared" ref="AZ1198:AZ1261" si="332">AB1198</f>
        <v>0</v>
      </c>
      <c r="BA1198" s="627" t="str">
        <f t="shared" si="331"/>
        <v/>
      </c>
      <c r="BB1198" s="627">
        <f t="shared" ref="BB1198:BB1261" si="333">LEN(Y1198)</f>
        <v>0</v>
      </c>
    </row>
    <row r="1199" spans="1:54">
      <c r="A1199" s="381">
        <v>1142</v>
      </c>
      <c r="B1199" s="117"/>
      <c r="C1199" s="288"/>
      <c r="D1199" s="289"/>
      <c r="E1199" s="289"/>
      <c r="F1199" s="290"/>
      <c r="G1199" s="292"/>
      <c r="H1199" s="116"/>
      <c r="I1199" s="292"/>
      <c r="J1199" s="116"/>
      <c r="K1199" s="370"/>
      <c r="L1199" s="370"/>
      <c r="M1199" s="370"/>
      <c r="N1199" s="371"/>
      <c r="O1199" s="371"/>
      <c r="P1199" s="371"/>
      <c r="Q1199" s="371"/>
      <c r="R1199" s="371"/>
      <c r="S1199" s="371"/>
      <c r="T1199" s="443"/>
      <c r="U1199" s="539"/>
      <c r="V1199" s="117"/>
      <c r="W1199" s="118"/>
      <c r="X1199" s="119"/>
      <c r="Y1199" s="120"/>
      <c r="Z1199" s="122"/>
      <c r="AA1199" s="121"/>
      <c r="AB1199" s="443"/>
      <c r="AC1199" s="734"/>
      <c r="AD1199" s="372"/>
      <c r="AE1199" s="485"/>
      <c r="AF1199" s="373" t="str">
        <f t="shared" si="316"/>
        <v/>
      </c>
      <c r="AG1199" s="373" t="str">
        <f t="shared" si="317"/>
        <v/>
      </c>
      <c r="AH1199" s="374" t="str">
        <f t="shared" si="318"/>
        <v/>
      </c>
      <c r="AI1199" s="375" t="str">
        <f t="shared" si="319"/>
        <v/>
      </c>
      <c r="AJ1199" s="375" t="str">
        <f t="shared" si="320"/>
        <v/>
      </c>
      <c r="AK1199" s="375" t="str">
        <f t="shared" si="321"/>
        <v/>
      </c>
      <c r="AL1199" s="375" t="str">
        <f t="shared" si="322"/>
        <v/>
      </c>
      <c r="AM1199" s="375" t="str">
        <f t="shared" si="323"/>
        <v/>
      </c>
      <c r="AN1199" s="376" t="str">
        <f>IF(AF1199="","",IF(OR(AH1199="",AH1199="-"),"－",IF(OR(AM1199=8,AM1199=9),"",IF(OR(AJ1199=3,AJ1199=4,AJ1199=5,AJ1199=6),VLOOKUP(AH1199,INDEX((係数_バス貨物_ガソリン,係数_バス貨物_CNG,係数_バス貨物_軽油,係数_バス貨物_メタノール,係数_バス貨物_LPG),MATCH(AL1199,【参考】排出ガスレベル!$AI$4:$AI$671,1),1,AR1199):INDEX((係数_バス貨物_ガソリン,係数_バス貨物_CNG,係数_バス貨物_軽油,係数_バス貨物_メタノール,係数_バス貨物_LPG),MATCH(AL1199+1,【参考】排出ガスレベル!$AI$4:$AI$671,1)-1,5,AR1199),2,FALSE),IF(OR(AJ1199=1,AJ1199=2),VLOOKUP(AH1199,INDEX((係数_乗用_ガソリン,係数_乗用_CNG,係数_乗用_軽油,係数_乗用_メタノール,係数_乗用_LPG),1,1,AR1199):INDEX((係数_乗用_ガソリン,係数_乗用_CNG,係数_乗用_軽油,係数_乗用_メタノール,係数_乗用_LPG),125,5,AR1199),2,FALSE))))))</f>
        <v/>
      </c>
      <c r="AO1199" s="376" t="str">
        <f>IF(T1199="","",IF(OR(AH1199="",AH1199="-"),"－",IF(OR(AM1199=8,AM1199=9),"",IF(OR(AJ1199=3,AJ1199=4,AJ1199=5,AJ1199=6),VLOOKUP(AH1199,INDEX((係数_バス貨物_ガソリン,係数_バス貨物_CNG,係数_バス貨物_軽油,係数_バス貨物_メタノール,係数_バス貨物_LPG),MATCH(AL1199,【参考】排出ガスレベル!$AI$4:$AI$671,1),1,AR1199):INDEX((係数_バス貨物_ガソリン,係数_バス貨物_CNG,係数_バス貨物_軽油,係数_バス貨物_メタノール,係数_バス貨物_LPG),MATCH(AL1199+1,【参考】排出ガスレベル!$AI$4:$AI$671,1)-1,5,AR1199),3,FALSE),IF(OR(AJ1199=1,AJ1199=2),VLOOKUP(AH1199,INDEX((係数_乗用_ガソリン,係数_乗用_CNG,係数_乗用_軽油,係数_乗用_メタノール,係数_乗用_LPG),1,1,AR1199):INDEX((係数_乗用_ガソリン,係数_乗用_CNG,係数_乗用_軽油,係数_乗用_メタノール,係数_乗用_LPG),125,5,AR1199),3,FALSE))))))</f>
        <v/>
      </c>
      <c r="AP1199" s="375" t="str">
        <f t="shared" si="324"/>
        <v/>
      </c>
      <c r="AQ1199" s="444" t="str">
        <f t="shared" si="325"/>
        <v/>
      </c>
      <c r="AR1199" s="375" t="str">
        <f t="shared" si="326"/>
        <v/>
      </c>
      <c r="AS1199" s="377" t="str">
        <f t="shared" si="327"/>
        <v/>
      </c>
      <c r="AT1199" s="378" t="str">
        <f t="shared" si="328"/>
        <v/>
      </c>
      <c r="AX1199" s="625" t="b">
        <f t="shared" si="329"/>
        <v>0</v>
      </c>
      <c r="AY1199" s="7" t="str">
        <f t="shared" si="330"/>
        <v>FALSEFALSEFALSE</v>
      </c>
      <c r="AZ1199" s="626">
        <f t="shared" si="332"/>
        <v>0</v>
      </c>
      <c r="BA1199" s="627" t="str">
        <f t="shared" si="331"/>
        <v/>
      </c>
      <c r="BB1199" s="627">
        <f t="shared" si="333"/>
        <v>0</v>
      </c>
    </row>
    <row r="1200" spans="1:54">
      <c r="A1200" s="381">
        <v>1143</v>
      </c>
      <c r="B1200" s="117"/>
      <c r="C1200" s="288"/>
      <c r="D1200" s="289"/>
      <c r="E1200" s="289"/>
      <c r="F1200" s="290"/>
      <c r="G1200" s="292"/>
      <c r="H1200" s="116"/>
      <c r="I1200" s="292"/>
      <c r="J1200" s="116"/>
      <c r="K1200" s="370"/>
      <c r="L1200" s="370"/>
      <c r="M1200" s="370"/>
      <c r="N1200" s="371"/>
      <c r="O1200" s="371"/>
      <c r="P1200" s="371"/>
      <c r="Q1200" s="371"/>
      <c r="R1200" s="371"/>
      <c r="S1200" s="371"/>
      <c r="T1200" s="443"/>
      <c r="U1200" s="539"/>
      <c r="V1200" s="117"/>
      <c r="W1200" s="118"/>
      <c r="X1200" s="119"/>
      <c r="Y1200" s="120"/>
      <c r="Z1200" s="122"/>
      <c r="AA1200" s="121"/>
      <c r="AB1200" s="443"/>
      <c r="AC1200" s="734"/>
      <c r="AD1200" s="372"/>
      <c r="AE1200" s="485"/>
      <c r="AF1200" s="373" t="str">
        <f t="shared" si="316"/>
        <v/>
      </c>
      <c r="AG1200" s="373" t="str">
        <f t="shared" si="317"/>
        <v/>
      </c>
      <c r="AH1200" s="374" t="str">
        <f t="shared" si="318"/>
        <v/>
      </c>
      <c r="AI1200" s="375" t="str">
        <f t="shared" si="319"/>
        <v/>
      </c>
      <c r="AJ1200" s="375" t="str">
        <f t="shared" si="320"/>
        <v/>
      </c>
      <c r="AK1200" s="375" t="str">
        <f t="shared" si="321"/>
        <v/>
      </c>
      <c r="AL1200" s="375" t="str">
        <f t="shared" si="322"/>
        <v/>
      </c>
      <c r="AM1200" s="375" t="str">
        <f t="shared" si="323"/>
        <v/>
      </c>
      <c r="AN1200" s="376" t="str">
        <f>IF(AF1200="","",IF(OR(AH1200="",AH1200="-"),"－",IF(OR(AM1200=8,AM1200=9),"",IF(OR(AJ1200=3,AJ1200=4,AJ1200=5,AJ1200=6),VLOOKUP(AH1200,INDEX((係数_バス貨物_ガソリン,係数_バス貨物_CNG,係数_バス貨物_軽油,係数_バス貨物_メタノール,係数_バス貨物_LPG),MATCH(AL1200,【参考】排出ガスレベル!$AI$4:$AI$671,1),1,AR1200):INDEX((係数_バス貨物_ガソリン,係数_バス貨物_CNG,係数_バス貨物_軽油,係数_バス貨物_メタノール,係数_バス貨物_LPG),MATCH(AL1200+1,【参考】排出ガスレベル!$AI$4:$AI$671,1)-1,5,AR1200),2,FALSE),IF(OR(AJ1200=1,AJ1200=2),VLOOKUP(AH1200,INDEX((係数_乗用_ガソリン,係数_乗用_CNG,係数_乗用_軽油,係数_乗用_メタノール,係数_乗用_LPG),1,1,AR1200):INDEX((係数_乗用_ガソリン,係数_乗用_CNG,係数_乗用_軽油,係数_乗用_メタノール,係数_乗用_LPG),125,5,AR1200),2,FALSE))))))</f>
        <v/>
      </c>
      <c r="AO1200" s="376" t="str">
        <f>IF(T1200="","",IF(OR(AH1200="",AH1200="-"),"－",IF(OR(AM1200=8,AM1200=9),"",IF(OR(AJ1200=3,AJ1200=4,AJ1200=5,AJ1200=6),VLOOKUP(AH1200,INDEX((係数_バス貨物_ガソリン,係数_バス貨物_CNG,係数_バス貨物_軽油,係数_バス貨物_メタノール,係数_バス貨物_LPG),MATCH(AL1200,【参考】排出ガスレベル!$AI$4:$AI$671,1),1,AR1200):INDEX((係数_バス貨物_ガソリン,係数_バス貨物_CNG,係数_バス貨物_軽油,係数_バス貨物_メタノール,係数_バス貨物_LPG),MATCH(AL1200+1,【参考】排出ガスレベル!$AI$4:$AI$671,1)-1,5,AR1200),3,FALSE),IF(OR(AJ1200=1,AJ1200=2),VLOOKUP(AH1200,INDEX((係数_乗用_ガソリン,係数_乗用_CNG,係数_乗用_軽油,係数_乗用_メタノール,係数_乗用_LPG),1,1,AR1200):INDEX((係数_乗用_ガソリン,係数_乗用_CNG,係数_乗用_軽油,係数_乗用_メタノール,係数_乗用_LPG),125,5,AR1200),3,FALSE))))))</f>
        <v/>
      </c>
      <c r="AP1200" s="375" t="str">
        <f t="shared" si="324"/>
        <v/>
      </c>
      <c r="AQ1200" s="444" t="str">
        <f t="shared" si="325"/>
        <v/>
      </c>
      <c r="AR1200" s="375" t="str">
        <f t="shared" si="326"/>
        <v/>
      </c>
      <c r="AS1200" s="377" t="str">
        <f t="shared" si="327"/>
        <v/>
      </c>
      <c r="AT1200" s="378" t="str">
        <f t="shared" si="328"/>
        <v/>
      </c>
      <c r="AX1200" s="625" t="b">
        <f t="shared" si="329"/>
        <v>0</v>
      </c>
      <c r="AY1200" s="7" t="str">
        <f t="shared" si="330"/>
        <v>FALSEFALSEFALSE</v>
      </c>
      <c r="AZ1200" s="626">
        <f t="shared" si="332"/>
        <v>0</v>
      </c>
      <c r="BA1200" s="627" t="str">
        <f t="shared" si="331"/>
        <v/>
      </c>
      <c r="BB1200" s="627">
        <f t="shared" si="333"/>
        <v>0</v>
      </c>
    </row>
    <row r="1201" spans="1:54">
      <c r="A1201" s="381">
        <v>1144</v>
      </c>
      <c r="B1201" s="117"/>
      <c r="C1201" s="288"/>
      <c r="D1201" s="289"/>
      <c r="E1201" s="289"/>
      <c r="F1201" s="290"/>
      <c r="G1201" s="292"/>
      <c r="H1201" s="116"/>
      <c r="I1201" s="292"/>
      <c r="J1201" s="116"/>
      <c r="K1201" s="370"/>
      <c r="L1201" s="370"/>
      <c r="M1201" s="370"/>
      <c r="N1201" s="371"/>
      <c r="O1201" s="371"/>
      <c r="P1201" s="371"/>
      <c r="Q1201" s="371"/>
      <c r="R1201" s="371"/>
      <c r="S1201" s="371"/>
      <c r="T1201" s="443"/>
      <c r="U1201" s="539"/>
      <c r="V1201" s="117"/>
      <c r="W1201" s="118"/>
      <c r="X1201" s="119"/>
      <c r="Y1201" s="120"/>
      <c r="Z1201" s="122"/>
      <c r="AA1201" s="121"/>
      <c r="AB1201" s="443"/>
      <c r="AC1201" s="734"/>
      <c r="AD1201" s="372"/>
      <c r="AE1201" s="485"/>
      <c r="AF1201" s="373" t="str">
        <f t="shared" si="316"/>
        <v/>
      </c>
      <c r="AG1201" s="373" t="str">
        <f t="shared" si="317"/>
        <v/>
      </c>
      <c r="AH1201" s="374" t="str">
        <f t="shared" si="318"/>
        <v/>
      </c>
      <c r="AI1201" s="375" t="str">
        <f t="shared" si="319"/>
        <v/>
      </c>
      <c r="AJ1201" s="375" t="str">
        <f t="shared" si="320"/>
        <v/>
      </c>
      <c r="AK1201" s="375" t="str">
        <f t="shared" si="321"/>
        <v/>
      </c>
      <c r="AL1201" s="375" t="str">
        <f t="shared" si="322"/>
        <v/>
      </c>
      <c r="AM1201" s="375" t="str">
        <f t="shared" si="323"/>
        <v/>
      </c>
      <c r="AN1201" s="376" t="str">
        <f>IF(AF1201="","",IF(OR(AH1201="",AH1201="-"),"－",IF(OR(AM1201=8,AM1201=9),"",IF(OR(AJ1201=3,AJ1201=4,AJ1201=5,AJ1201=6),VLOOKUP(AH1201,INDEX((係数_バス貨物_ガソリン,係数_バス貨物_CNG,係数_バス貨物_軽油,係数_バス貨物_メタノール,係数_バス貨物_LPG),MATCH(AL1201,【参考】排出ガスレベル!$AI$4:$AI$671,1),1,AR1201):INDEX((係数_バス貨物_ガソリン,係数_バス貨物_CNG,係数_バス貨物_軽油,係数_バス貨物_メタノール,係数_バス貨物_LPG),MATCH(AL1201+1,【参考】排出ガスレベル!$AI$4:$AI$671,1)-1,5,AR1201),2,FALSE),IF(OR(AJ1201=1,AJ1201=2),VLOOKUP(AH1201,INDEX((係数_乗用_ガソリン,係数_乗用_CNG,係数_乗用_軽油,係数_乗用_メタノール,係数_乗用_LPG),1,1,AR1201):INDEX((係数_乗用_ガソリン,係数_乗用_CNG,係数_乗用_軽油,係数_乗用_メタノール,係数_乗用_LPG),125,5,AR1201),2,FALSE))))))</f>
        <v/>
      </c>
      <c r="AO1201" s="376" t="str">
        <f>IF(T1201="","",IF(OR(AH1201="",AH1201="-"),"－",IF(OR(AM1201=8,AM1201=9),"",IF(OR(AJ1201=3,AJ1201=4,AJ1201=5,AJ1201=6),VLOOKUP(AH1201,INDEX((係数_バス貨物_ガソリン,係数_バス貨物_CNG,係数_バス貨物_軽油,係数_バス貨物_メタノール,係数_バス貨物_LPG),MATCH(AL1201,【参考】排出ガスレベル!$AI$4:$AI$671,1),1,AR1201):INDEX((係数_バス貨物_ガソリン,係数_バス貨物_CNG,係数_バス貨物_軽油,係数_バス貨物_メタノール,係数_バス貨物_LPG),MATCH(AL1201+1,【参考】排出ガスレベル!$AI$4:$AI$671,1)-1,5,AR1201),3,FALSE),IF(OR(AJ1201=1,AJ1201=2),VLOOKUP(AH1201,INDEX((係数_乗用_ガソリン,係数_乗用_CNG,係数_乗用_軽油,係数_乗用_メタノール,係数_乗用_LPG),1,1,AR1201):INDEX((係数_乗用_ガソリン,係数_乗用_CNG,係数_乗用_軽油,係数_乗用_メタノール,係数_乗用_LPG),125,5,AR1201),3,FALSE))))))</f>
        <v/>
      </c>
      <c r="AP1201" s="375" t="str">
        <f t="shared" si="324"/>
        <v/>
      </c>
      <c r="AQ1201" s="444" t="str">
        <f t="shared" si="325"/>
        <v/>
      </c>
      <c r="AR1201" s="375" t="str">
        <f t="shared" si="326"/>
        <v/>
      </c>
      <c r="AS1201" s="377" t="str">
        <f t="shared" si="327"/>
        <v/>
      </c>
      <c r="AT1201" s="378" t="str">
        <f t="shared" si="328"/>
        <v/>
      </c>
      <c r="AX1201" s="625" t="b">
        <f t="shared" si="329"/>
        <v>0</v>
      </c>
      <c r="AY1201" s="7" t="str">
        <f t="shared" si="330"/>
        <v>FALSEFALSEFALSE</v>
      </c>
      <c r="AZ1201" s="626">
        <f t="shared" si="332"/>
        <v>0</v>
      </c>
      <c r="BA1201" s="627" t="str">
        <f t="shared" si="331"/>
        <v/>
      </c>
      <c r="BB1201" s="627">
        <f t="shared" si="333"/>
        <v>0</v>
      </c>
    </row>
    <row r="1202" spans="1:54">
      <c r="A1202" s="381">
        <v>1145</v>
      </c>
      <c r="B1202" s="117"/>
      <c r="C1202" s="288"/>
      <c r="D1202" s="289"/>
      <c r="E1202" s="289"/>
      <c r="F1202" s="290"/>
      <c r="G1202" s="292"/>
      <c r="H1202" s="116"/>
      <c r="I1202" s="292"/>
      <c r="J1202" s="116"/>
      <c r="K1202" s="370"/>
      <c r="L1202" s="370"/>
      <c r="M1202" s="370"/>
      <c r="N1202" s="371"/>
      <c r="O1202" s="371"/>
      <c r="P1202" s="371"/>
      <c r="Q1202" s="371"/>
      <c r="R1202" s="371"/>
      <c r="S1202" s="371"/>
      <c r="T1202" s="443"/>
      <c r="U1202" s="539"/>
      <c r="V1202" s="117"/>
      <c r="W1202" s="118"/>
      <c r="X1202" s="119"/>
      <c r="Y1202" s="120"/>
      <c r="Z1202" s="122"/>
      <c r="AA1202" s="121"/>
      <c r="AB1202" s="443"/>
      <c r="AC1202" s="734"/>
      <c r="AD1202" s="372"/>
      <c r="AE1202" s="485"/>
      <c r="AF1202" s="373" t="str">
        <f t="shared" si="316"/>
        <v/>
      </c>
      <c r="AG1202" s="373" t="str">
        <f t="shared" si="317"/>
        <v/>
      </c>
      <c r="AH1202" s="374" t="str">
        <f t="shared" si="318"/>
        <v/>
      </c>
      <c r="AI1202" s="375" t="str">
        <f t="shared" si="319"/>
        <v/>
      </c>
      <c r="AJ1202" s="375" t="str">
        <f t="shared" si="320"/>
        <v/>
      </c>
      <c r="AK1202" s="375" t="str">
        <f t="shared" si="321"/>
        <v/>
      </c>
      <c r="AL1202" s="375" t="str">
        <f t="shared" si="322"/>
        <v/>
      </c>
      <c r="AM1202" s="375" t="str">
        <f t="shared" si="323"/>
        <v/>
      </c>
      <c r="AN1202" s="376" t="str">
        <f>IF(AF1202="","",IF(OR(AH1202="",AH1202="-"),"－",IF(OR(AM1202=8,AM1202=9),"",IF(OR(AJ1202=3,AJ1202=4,AJ1202=5,AJ1202=6),VLOOKUP(AH1202,INDEX((係数_バス貨物_ガソリン,係数_バス貨物_CNG,係数_バス貨物_軽油,係数_バス貨物_メタノール,係数_バス貨物_LPG),MATCH(AL1202,【参考】排出ガスレベル!$AI$4:$AI$671,1),1,AR1202):INDEX((係数_バス貨物_ガソリン,係数_バス貨物_CNG,係数_バス貨物_軽油,係数_バス貨物_メタノール,係数_バス貨物_LPG),MATCH(AL1202+1,【参考】排出ガスレベル!$AI$4:$AI$671,1)-1,5,AR1202),2,FALSE),IF(OR(AJ1202=1,AJ1202=2),VLOOKUP(AH1202,INDEX((係数_乗用_ガソリン,係数_乗用_CNG,係数_乗用_軽油,係数_乗用_メタノール,係数_乗用_LPG),1,1,AR1202):INDEX((係数_乗用_ガソリン,係数_乗用_CNG,係数_乗用_軽油,係数_乗用_メタノール,係数_乗用_LPG),125,5,AR1202),2,FALSE))))))</f>
        <v/>
      </c>
      <c r="AO1202" s="376" t="str">
        <f>IF(T1202="","",IF(OR(AH1202="",AH1202="-"),"－",IF(OR(AM1202=8,AM1202=9),"",IF(OR(AJ1202=3,AJ1202=4,AJ1202=5,AJ1202=6),VLOOKUP(AH1202,INDEX((係数_バス貨物_ガソリン,係数_バス貨物_CNG,係数_バス貨物_軽油,係数_バス貨物_メタノール,係数_バス貨物_LPG),MATCH(AL1202,【参考】排出ガスレベル!$AI$4:$AI$671,1),1,AR1202):INDEX((係数_バス貨物_ガソリン,係数_バス貨物_CNG,係数_バス貨物_軽油,係数_バス貨物_メタノール,係数_バス貨物_LPG),MATCH(AL1202+1,【参考】排出ガスレベル!$AI$4:$AI$671,1)-1,5,AR1202),3,FALSE),IF(OR(AJ1202=1,AJ1202=2),VLOOKUP(AH1202,INDEX((係数_乗用_ガソリン,係数_乗用_CNG,係数_乗用_軽油,係数_乗用_メタノール,係数_乗用_LPG),1,1,AR1202):INDEX((係数_乗用_ガソリン,係数_乗用_CNG,係数_乗用_軽油,係数_乗用_メタノール,係数_乗用_LPG),125,5,AR1202),3,FALSE))))))</f>
        <v/>
      </c>
      <c r="AP1202" s="375" t="str">
        <f t="shared" si="324"/>
        <v/>
      </c>
      <c r="AQ1202" s="444" t="str">
        <f t="shared" si="325"/>
        <v/>
      </c>
      <c r="AR1202" s="375" t="str">
        <f t="shared" si="326"/>
        <v/>
      </c>
      <c r="AS1202" s="377" t="str">
        <f t="shared" si="327"/>
        <v/>
      </c>
      <c r="AT1202" s="378" t="str">
        <f t="shared" si="328"/>
        <v/>
      </c>
      <c r="AX1202" s="625" t="b">
        <f t="shared" si="329"/>
        <v>0</v>
      </c>
      <c r="AY1202" s="7" t="str">
        <f t="shared" si="330"/>
        <v>FALSEFALSEFALSE</v>
      </c>
      <c r="AZ1202" s="626">
        <f t="shared" si="332"/>
        <v>0</v>
      </c>
      <c r="BA1202" s="627" t="str">
        <f t="shared" si="331"/>
        <v/>
      </c>
      <c r="BB1202" s="627">
        <f t="shared" si="333"/>
        <v>0</v>
      </c>
    </row>
    <row r="1203" spans="1:54">
      <c r="A1203" s="381">
        <v>1146</v>
      </c>
      <c r="B1203" s="117"/>
      <c r="C1203" s="288"/>
      <c r="D1203" s="289"/>
      <c r="E1203" s="289"/>
      <c r="F1203" s="290"/>
      <c r="G1203" s="292"/>
      <c r="H1203" s="116"/>
      <c r="I1203" s="292"/>
      <c r="J1203" s="116"/>
      <c r="K1203" s="370"/>
      <c r="L1203" s="370"/>
      <c r="M1203" s="370"/>
      <c r="N1203" s="371"/>
      <c r="O1203" s="371"/>
      <c r="P1203" s="371"/>
      <c r="Q1203" s="371"/>
      <c r="R1203" s="371"/>
      <c r="S1203" s="371"/>
      <c r="T1203" s="443"/>
      <c r="U1203" s="539"/>
      <c r="V1203" s="117"/>
      <c r="W1203" s="118"/>
      <c r="X1203" s="119"/>
      <c r="Y1203" s="120"/>
      <c r="Z1203" s="122"/>
      <c r="AA1203" s="121"/>
      <c r="AB1203" s="443"/>
      <c r="AC1203" s="734"/>
      <c r="AD1203" s="372"/>
      <c r="AE1203" s="485"/>
      <c r="AF1203" s="373" t="str">
        <f t="shared" si="316"/>
        <v/>
      </c>
      <c r="AG1203" s="373" t="str">
        <f t="shared" si="317"/>
        <v/>
      </c>
      <c r="AH1203" s="374" t="str">
        <f t="shared" si="318"/>
        <v/>
      </c>
      <c r="AI1203" s="375" t="str">
        <f t="shared" si="319"/>
        <v/>
      </c>
      <c r="AJ1203" s="375" t="str">
        <f t="shared" si="320"/>
        <v/>
      </c>
      <c r="AK1203" s="375" t="str">
        <f t="shared" si="321"/>
        <v/>
      </c>
      <c r="AL1203" s="375" t="str">
        <f t="shared" si="322"/>
        <v/>
      </c>
      <c r="AM1203" s="375" t="str">
        <f t="shared" si="323"/>
        <v/>
      </c>
      <c r="AN1203" s="376" t="str">
        <f>IF(AF1203="","",IF(OR(AH1203="",AH1203="-"),"－",IF(OR(AM1203=8,AM1203=9),"",IF(OR(AJ1203=3,AJ1203=4,AJ1203=5,AJ1203=6),VLOOKUP(AH1203,INDEX((係数_バス貨物_ガソリン,係数_バス貨物_CNG,係数_バス貨物_軽油,係数_バス貨物_メタノール,係数_バス貨物_LPG),MATCH(AL1203,【参考】排出ガスレベル!$AI$4:$AI$671,1),1,AR1203):INDEX((係数_バス貨物_ガソリン,係数_バス貨物_CNG,係数_バス貨物_軽油,係数_バス貨物_メタノール,係数_バス貨物_LPG),MATCH(AL1203+1,【参考】排出ガスレベル!$AI$4:$AI$671,1)-1,5,AR1203),2,FALSE),IF(OR(AJ1203=1,AJ1203=2),VLOOKUP(AH1203,INDEX((係数_乗用_ガソリン,係数_乗用_CNG,係数_乗用_軽油,係数_乗用_メタノール,係数_乗用_LPG),1,1,AR1203):INDEX((係数_乗用_ガソリン,係数_乗用_CNG,係数_乗用_軽油,係数_乗用_メタノール,係数_乗用_LPG),125,5,AR1203),2,FALSE))))))</f>
        <v/>
      </c>
      <c r="AO1203" s="376" t="str">
        <f>IF(T1203="","",IF(OR(AH1203="",AH1203="-"),"－",IF(OR(AM1203=8,AM1203=9),"",IF(OR(AJ1203=3,AJ1203=4,AJ1203=5,AJ1203=6),VLOOKUP(AH1203,INDEX((係数_バス貨物_ガソリン,係数_バス貨物_CNG,係数_バス貨物_軽油,係数_バス貨物_メタノール,係数_バス貨物_LPG),MATCH(AL1203,【参考】排出ガスレベル!$AI$4:$AI$671,1),1,AR1203):INDEX((係数_バス貨物_ガソリン,係数_バス貨物_CNG,係数_バス貨物_軽油,係数_バス貨物_メタノール,係数_バス貨物_LPG),MATCH(AL1203+1,【参考】排出ガスレベル!$AI$4:$AI$671,1)-1,5,AR1203),3,FALSE),IF(OR(AJ1203=1,AJ1203=2),VLOOKUP(AH1203,INDEX((係数_乗用_ガソリン,係数_乗用_CNG,係数_乗用_軽油,係数_乗用_メタノール,係数_乗用_LPG),1,1,AR1203):INDEX((係数_乗用_ガソリン,係数_乗用_CNG,係数_乗用_軽油,係数_乗用_メタノール,係数_乗用_LPG),125,5,AR1203),3,FALSE))))))</f>
        <v/>
      </c>
      <c r="AP1203" s="375" t="str">
        <f t="shared" si="324"/>
        <v/>
      </c>
      <c r="AQ1203" s="444" t="str">
        <f t="shared" si="325"/>
        <v/>
      </c>
      <c r="AR1203" s="375" t="str">
        <f t="shared" si="326"/>
        <v/>
      </c>
      <c r="AS1203" s="377" t="str">
        <f t="shared" si="327"/>
        <v/>
      </c>
      <c r="AT1203" s="378" t="str">
        <f t="shared" si="328"/>
        <v/>
      </c>
      <c r="AX1203" s="625" t="b">
        <f t="shared" si="329"/>
        <v>0</v>
      </c>
      <c r="AY1203" s="7" t="str">
        <f t="shared" si="330"/>
        <v>FALSEFALSEFALSE</v>
      </c>
      <c r="AZ1203" s="626">
        <f t="shared" si="332"/>
        <v>0</v>
      </c>
      <c r="BA1203" s="627" t="str">
        <f t="shared" si="331"/>
        <v/>
      </c>
      <c r="BB1203" s="627">
        <f t="shared" si="333"/>
        <v>0</v>
      </c>
    </row>
    <row r="1204" spans="1:54">
      <c r="A1204" s="381">
        <v>1147</v>
      </c>
      <c r="B1204" s="117"/>
      <c r="C1204" s="288"/>
      <c r="D1204" s="289"/>
      <c r="E1204" s="289"/>
      <c r="F1204" s="290"/>
      <c r="G1204" s="292"/>
      <c r="H1204" s="116"/>
      <c r="I1204" s="292"/>
      <c r="J1204" s="116"/>
      <c r="K1204" s="370"/>
      <c r="L1204" s="370"/>
      <c r="M1204" s="370"/>
      <c r="N1204" s="371"/>
      <c r="O1204" s="371"/>
      <c r="P1204" s="371"/>
      <c r="Q1204" s="371"/>
      <c r="R1204" s="371"/>
      <c r="S1204" s="371"/>
      <c r="T1204" s="443"/>
      <c r="U1204" s="539"/>
      <c r="V1204" s="117"/>
      <c r="W1204" s="118"/>
      <c r="X1204" s="119"/>
      <c r="Y1204" s="120"/>
      <c r="Z1204" s="122"/>
      <c r="AA1204" s="121"/>
      <c r="AB1204" s="443"/>
      <c r="AC1204" s="734"/>
      <c r="AD1204" s="372"/>
      <c r="AE1204" s="485"/>
      <c r="AF1204" s="373" t="str">
        <f t="shared" si="316"/>
        <v/>
      </c>
      <c r="AG1204" s="373" t="str">
        <f t="shared" si="317"/>
        <v/>
      </c>
      <c r="AH1204" s="374" t="str">
        <f t="shared" si="318"/>
        <v/>
      </c>
      <c r="AI1204" s="375" t="str">
        <f t="shared" si="319"/>
        <v/>
      </c>
      <c r="AJ1204" s="375" t="str">
        <f t="shared" si="320"/>
        <v/>
      </c>
      <c r="AK1204" s="375" t="str">
        <f t="shared" si="321"/>
        <v/>
      </c>
      <c r="AL1204" s="375" t="str">
        <f t="shared" si="322"/>
        <v/>
      </c>
      <c r="AM1204" s="375" t="str">
        <f t="shared" si="323"/>
        <v/>
      </c>
      <c r="AN1204" s="376" t="str">
        <f>IF(AF1204="","",IF(OR(AH1204="",AH1204="-"),"－",IF(OR(AM1204=8,AM1204=9),"",IF(OR(AJ1204=3,AJ1204=4,AJ1204=5,AJ1204=6),VLOOKUP(AH1204,INDEX((係数_バス貨物_ガソリン,係数_バス貨物_CNG,係数_バス貨物_軽油,係数_バス貨物_メタノール,係数_バス貨物_LPG),MATCH(AL1204,【参考】排出ガスレベル!$AI$4:$AI$671,1),1,AR1204):INDEX((係数_バス貨物_ガソリン,係数_バス貨物_CNG,係数_バス貨物_軽油,係数_バス貨物_メタノール,係数_バス貨物_LPG),MATCH(AL1204+1,【参考】排出ガスレベル!$AI$4:$AI$671,1)-1,5,AR1204),2,FALSE),IF(OR(AJ1204=1,AJ1204=2),VLOOKUP(AH1204,INDEX((係数_乗用_ガソリン,係数_乗用_CNG,係数_乗用_軽油,係数_乗用_メタノール,係数_乗用_LPG),1,1,AR1204):INDEX((係数_乗用_ガソリン,係数_乗用_CNG,係数_乗用_軽油,係数_乗用_メタノール,係数_乗用_LPG),125,5,AR1204),2,FALSE))))))</f>
        <v/>
      </c>
      <c r="AO1204" s="376" t="str">
        <f>IF(T1204="","",IF(OR(AH1204="",AH1204="-"),"－",IF(OR(AM1204=8,AM1204=9),"",IF(OR(AJ1204=3,AJ1204=4,AJ1204=5,AJ1204=6),VLOOKUP(AH1204,INDEX((係数_バス貨物_ガソリン,係数_バス貨物_CNG,係数_バス貨物_軽油,係数_バス貨物_メタノール,係数_バス貨物_LPG),MATCH(AL1204,【参考】排出ガスレベル!$AI$4:$AI$671,1),1,AR1204):INDEX((係数_バス貨物_ガソリン,係数_バス貨物_CNG,係数_バス貨物_軽油,係数_バス貨物_メタノール,係数_バス貨物_LPG),MATCH(AL1204+1,【参考】排出ガスレベル!$AI$4:$AI$671,1)-1,5,AR1204),3,FALSE),IF(OR(AJ1204=1,AJ1204=2),VLOOKUP(AH1204,INDEX((係数_乗用_ガソリン,係数_乗用_CNG,係数_乗用_軽油,係数_乗用_メタノール,係数_乗用_LPG),1,1,AR1204):INDEX((係数_乗用_ガソリン,係数_乗用_CNG,係数_乗用_軽油,係数_乗用_メタノール,係数_乗用_LPG),125,5,AR1204),3,FALSE))))))</f>
        <v/>
      </c>
      <c r="AP1204" s="375" t="str">
        <f t="shared" si="324"/>
        <v/>
      </c>
      <c r="AQ1204" s="444" t="str">
        <f t="shared" si="325"/>
        <v/>
      </c>
      <c r="AR1204" s="375" t="str">
        <f t="shared" si="326"/>
        <v/>
      </c>
      <c r="AS1204" s="377" t="str">
        <f t="shared" si="327"/>
        <v/>
      </c>
      <c r="AT1204" s="378" t="str">
        <f t="shared" si="328"/>
        <v/>
      </c>
      <c r="AX1204" s="625" t="b">
        <f t="shared" si="329"/>
        <v>0</v>
      </c>
      <c r="AY1204" s="7" t="str">
        <f t="shared" si="330"/>
        <v>FALSEFALSEFALSE</v>
      </c>
      <c r="AZ1204" s="626">
        <f t="shared" si="332"/>
        <v>0</v>
      </c>
      <c r="BA1204" s="627" t="str">
        <f t="shared" si="331"/>
        <v/>
      </c>
      <c r="BB1204" s="627">
        <f t="shared" si="333"/>
        <v>0</v>
      </c>
    </row>
    <row r="1205" spans="1:54">
      <c r="A1205" s="381">
        <v>1148</v>
      </c>
      <c r="B1205" s="117"/>
      <c r="C1205" s="288"/>
      <c r="D1205" s="289"/>
      <c r="E1205" s="289"/>
      <c r="F1205" s="290"/>
      <c r="G1205" s="292"/>
      <c r="H1205" s="116"/>
      <c r="I1205" s="292"/>
      <c r="J1205" s="116"/>
      <c r="K1205" s="370"/>
      <c r="L1205" s="370"/>
      <c r="M1205" s="370"/>
      <c r="N1205" s="371"/>
      <c r="O1205" s="371"/>
      <c r="P1205" s="371"/>
      <c r="Q1205" s="371"/>
      <c r="R1205" s="371"/>
      <c r="S1205" s="371"/>
      <c r="T1205" s="443"/>
      <c r="U1205" s="539"/>
      <c r="V1205" s="117"/>
      <c r="W1205" s="118"/>
      <c r="X1205" s="119"/>
      <c r="Y1205" s="120"/>
      <c r="Z1205" s="122"/>
      <c r="AA1205" s="121"/>
      <c r="AB1205" s="443"/>
      <c r="AC1205" s="734"/>
      <c r="AD1205" s="372"/>
      <c r="AE1205" s="485"/>
      <c r="AF1205" s="373" t="str">
        <f t="shared" si="316"/>
        <v/>
      </c>
      <c r="AG1205" s="373" t="str">
        <f t="shared" si="317"/>
        <v/>
      </c>
      <c r="AH1205" s="374" t="str">
        <f t="shared" si="318"/>
        <v/>
      </c>
      <c r="AI1205" s="375" t="str">
        <f t="shared" si="319"/>
        <v/>
      </c>
      <c r="AJ1205" s="375" t="str">
        <f t="shared" si="320"/>
        <v/>
      </c>
      <c r="AK1205" s="375" t="str">
        <f t="shared" si="321"/>
        <v/>
      </c>
      <c r="AL1205" s="375" t="str">
        <f t="shared" si="322"/>
        <v/>
      </c>
      <c r="AM1205" s="375" t="str">
        <f t="shared" si="323"/>
        <v/>
      </c>
      <c r="AN1205" s="376" t="str">
        <f>IF(AF1205="","",IF(OR(AH1205="",AH1205="-"),"－",IF(OR(AM1205=8,AM1205=9),"",IF(OR(AJ1205=3,AJ1205=4,AJ1205=5,AJ1205=6),VLOOKUP(AH1205,INDEX((係数_バス貨物_ガソリン,係数_バス貨物_CNG,係数_バス貨物_軽油,係数_バス貨物_メタノール,係数_バス貨物_LPG),MATCH(AL1205,【参考】排出ガスレベル!$AI$4:$AI$671,1),1,AR1205):INDEX((係数_バス貨物_ガソリン,係数_バス貨物_CNG,係数_バス貨物_軽油,係数_バス貨物_メタノール,係数_バス貨物_LPG),MATCH(AL1205+1,【参考】排出ガスレベル!$AI$4:$AI$671,1)-1,5,AR1205),2,FALSE),IF(OR(AJ1205=1,AJ1205=2),VLOOKUP(AH1205,INDEX((係数_乗用_ガソリン,係数_乗用_CNG,係数_乗用_軽油,係数_乗用_メタノール,係数_乗用_LPG),1,1,AR1205):INDEX((係数_乗用_ガソリン,係数_乗用_CNG,係数_乗用_軽油,係数_乗用_メタノール,係数_乗用_LPG),125,5,AR1205),2,FALSE))))))</f>
        <v/>
      </c>
      <c r="AO1205" s="376" t="str">
        <f>IF(T1205="","",IF(OR(AH1205="",AH1205="-"),"－",IF(OR(AM1205=8,AM1205=9),"",IF(OR(AJ1205=3,AJ1205=4,AJ1205=5,AJ1205=6),VLOOKUP(AH1205,INDEX((係数_バス貨物_ガソリン,係数_バス貨物_CNG,係数_バス貨物_軽油,係数_バス貨物_メタノール,係数_バス貨物_LPG),MATCH(AL1205,【参考】排出ガスレベル!$AI$4:$AI$671,1),1,AR1205):INDEX((係数_バス貨物_ガソリン,係数_バス貨物_CNG,係数_バス貨物_軽油,係数_バス貨物_メタノール,係数_バス貨物_LPG),MATCH(AL1205+1,【参考】排出ガスレベル!$AI$4:$AI$671,1)-1,5,AR1205),3,FALSE),IF(OR(AJ1205=1,AJ1205=2),VLOOKUP(AH1205,INDEX((係数_乗用_ガソリン,係数_乗用_CNG,係数_乗用_軽油,係数_乗用_メタノール,係数_乗用_LPG),1,1,AR1205):INDEX((係数_乗用_ガソリン,係数_乗用_CNG,係数_乗用_軽油,係数_乗用_メタノール,係数_乗用_LPG),125,5,AR1205),3,FALSE))))))</f>
        <v/>
      </c>
      <c r="AP1205" s="375" t="str">
        <f t="shared" si="324"/>
        <v/>
      </c>
      <c r="AQ1205" s="444" t="str">
        <f t="shared" si="325"/>
        <v/>
      </c>
      <c r="AR1205" s="375" t="str">
        <f t="shared" si="326"/>
        <v/>
      </c>
      <c r="AS1205" s="377" t="str">
        <f t="shared" si="327"/>
        <v/>
      </c>
      <c r="AT1205" s="378" t="str">
        <f t="shared" si="328"/>
        <v/>
      </c>
      <c r="AX1205" s="625" t="b">
        <f t="shared" si="329"/>
        <v>0</v>
      </c>
      <c r="AY1205" s="7" t="str">
        <f t="shared" si="330"/>
        <v>FALSEFALSEFALSE</v>
      </c>
      <c r="AZ1205" s="626">
        <f t="shared" si="332"/>
        <v>0</v>
      </c>
      <c r="BA1205" s="627" t="str">
        <f t="shared" si="331"/>
        <v/>
      </c>
      <c r="BB1205" s="627">
        <f t="shared" si="333"/>
        <v>0</v>
      </c>
    </row>
    <row r="1206" spans="1:54">
      <c r="A1206" s="381">
        <v>1149</v>
      </c>
      <c r="B1206" s="117"/>
      <c r="C1206" s="288"/>
      <c r="D1206" s="289"/>
      <c r="E1206" s="289"/>
      <c r="F1206" s="290"/>
      <c r="G1206" s="292"/>
      <c r="H1206" s="116"/>
      <c r="I1206" s="292"/>
      <c r="J1206" s="116"/>
      <c r="K1206" s="370"/>
      <c r="L1206" s="370"/>
      <c r="M1206" s="370"/>
      <c r="N1206" s="371"/>
      <c r="O1206" s="371"/>
      <c r="P1206" s="371"/>
      <c r="Q1206" s="371"/>
      <c r="R1206" s="371"/>
      <c r="S1206" s="371"/>
      <c r="T1206" s="443"/>
      <c r="U1206" s="539"/>
      <c r="V1206" s="117"/>
      <c r="W1206" s="118"/>
      <c r="X1206" s="119"/>
      <c r="Y1206" s="120"/>
      <c r="Z1206" s="122"/>
      <c r="AA1206" s="121"/>
      <c r="AB1206" s="443"/>
      <c r="AC1206" s="734"/>
      <c r="AD1206" s="372"/>
      <c r="AE1206" s="485"/>
      <c r="AF1206" s="373" t="str">
        <f t="shared" si="316"/>
        <v/>
      </c>
      <c r="AG1206" s="373" t="str">
        <f t="shared" si="317"/>
        <v/>
      </c>
      <c r="AH1206" s="374" t="str">
        <f t="shared" si="318"/>
        <v/>
      </c>
      <c r="AI1206" s="375" t="str">
        <f t="shared" si="319"/>
        <v/>
      </c>
      <c r="AJ1206" s="375" t="str">
        <f t="shared" si="320"/>
        <v/>
      </c>
      <c r="AK1206" s="375" t="str">
        <f t="shared" si="321"/>
        <v/>
      </c>
      <c r="AL1206" s="375" t="str">
        <f t="shared" si="322"/>
        <v/>
      </c>
      <c r="AM1206" s="375" t="str">
        <f t="shared" si="323"/>
        <v/>
      </c>
      <c r="AN1206" s="376" t="str">
        <f>IF(AF1206="","",IF(OR(AH1206="",AH1206="-"),"－",IF(OR(AM1206=8,AM1206=9),"",IF(OR(AJ1206=3,AJ1206=4,AJ1206=5,AJ1206=6),VLOOKUP(AH1206,INDEX((係数_バス貨物_ガソリン,係数_バス貨物_CNG,係数_バス貨物_軽油,係数_バス貨物_メタノール,係数_バス貨物_LPG),MATCH(AL1206,【参考】排出ガスレベル!$AI$4:$AI$671,1),1,AR1206):INDEX((係数_バス貨物_ガソリン,係数_バス貨物_CNG,係数_バス貨物_軽油,係数_バス貨物_メタノール,係数_バス貨物_LPG),MATCH(AL1206+1,【参考】排出ガスレベル!$AI$4:$AI$671,1)-1,5,AR1206),2,FALSE),IF(OR(AJ1206=1,AJ1206=2),VLOOKUP(AH1206,INDEX((係数_乗用_ガソリン,係数_乗用_CNG,係数_乗用_軽油,係数_乗用_メタノール,係数_乗用_LPG),1,1,AR1206):INDEX((係数_乗用_ガソリン,係数_乗用_CNG,係数_乗用_軽油,係数_乗用_メタノール,係数_乗用_LPG),125,5,AR1206),2,FALSE))))))</f>
        <v/>
      </c>
      <c r="AO1206" s="376" t="str">
        <f>IF(T1206="","",IF(OR(AH1206="",AH1206="-"),"－",IF(OR(AM1206=8,AM1206=9),"",IF(OR(AJ1206=3,AJ1206=4,AJ1206=5,AJ1206=6),VLOOKUP(AH1206,INDEX((係数_バス貨物_ガソリン,係数_バス貨物_CNG,係数_バス貨物_軽油,係数_バス貨物_メタノール,係数_バス貨物_LPG),MATCH(AL1206,【参考】排出ガスレベル!$AI$4:$AI$671,1),1,AR1206):INDEX((係数_バス貨物_ガソリン,係数_バス貨物_CNG,係数_バス貨物_軽油,係数_バス貨物_メタノール,係数_バス貨物_LPG),MATCH(AL1206+1,【参考】排出ガスレベル!$AI$4:$AI$671,1)-1,5,AR1206),3,FALSE),IF(OR(AJ1206=1,AJ1206=2),VLOOKUP(AH1206,INDEX((係数_乗用_ガソリン,係数_乗用_CNG,係数_乗用_軽油,係数_乗用_メタノール,係数_乗用_LPG),1,1,AR1206):INDEX((係数_乗用_ガソリン,係数_乗用_CNG,係数_乗用_軽油,係数_乗用_メタノール,係数_乗用_LPG),125,5,AR1206),3,FALSE))))))</f>
        <v/>
      </c>
      <c r="AP1206" s="375" t="str">
        <f t="shared" si="324"/>
        <v/>
      </c>
      <c r="AQ1206" s="444" t="str">
        <f t="shared" si="325"/>
        <v/>
      </c>
      <c r="AR1206" s="375" t="str">
        <f t="shared" si="326"/>
        <v/>
      </c>
      <c r="AS1206" s="377" t="str">
        <f t="shared" si="327"/>
        <v/>
      </c>
      <c r="AT1206" s="378" t="str">
        <f t="shared" si="328"/>
        <v/>
      </c>
      <c r="AX1206" s="625" t="b">
        <f t="shared" si="329"/>
        <v>0</v>
      </c>
      <c r="AY1206" s="7" t="str">
        <f t="shared" si="330"/>
        <v>FALSEFALSEFALSE</v>
      </c>
      <c r="AZ1206" s="626">
        <f t="shared" si="332"/>
        <v>0</v>
      </c>
      <c r="BA1206" s="627" t="str">
        <f t="shared" si="331"/>
        <v/>
      </c>
      <c r="BB1206" s="627">
        <f t="shared" si="333"/>
        <v>0</v>
      </c>
    </row>
    <row r="1207" spans="1:54">
      <c r="A1207" s="381">
        <v>1150</v>
      </c>
      <c r="B1207" s="117"/>
      <c r="C1207" s="288"/>
      <c r="D1207" s="289"/>
      <c r="E1207" s="289"/>
      <c r="F1207" s="290"/>
      <c r="G1207" s="292"/>
      <c r="H1207" s="116"/>
      <c r="I1207" s="292"/>
      <c r="J1207" s="116"/>
      <c r="K1207" s="370"/>
      <c r="L1207" s="370"/>
      <c r="M1207" s="370"/>
      <c r="N1207" s="371"/>
      <c r="O1207" s="371"/>
      <c r="P1207" s="371"/>
      <c r="Q1207" s="371"/>
      <c r="R1207" s="371"/>
      <c r="S1207" s="371"/>
      <c r="T1207" s="443"/>
      <c r="U1207" s="539"/>
      <c r="V1207" s="117"/>
      <c r="W1207" s="118"/>
      <c r="X1207" s="119"/>
      <c r="Y1207" s="120"/>
      <c r="Z1207" s="122"/>
      <c r="AA1207" s="121"/>
      <c r="AB1207" s="443"/>
      <c r="AC1207" s="734"/>
      <c r="AD1207" s="372"/>
      <c r="AE1207" s="485"/>
      <c r="AF1207" s="373" t="str">
        <f t="shared" si="316"/>
        <v/>
      </c>
      <c r="AG1207" s="373" t="str">
        <f t="shared" si="317"/>
        <v/>
      </c>
      <c r="AH1207" s="374" t="str">
        <f t="shared" si="318"/>
        <v/>
      </c>
      <c r="AI1207" s="375" t="str">
        <f t="shared" si="319"/>
        <v/>
      </c>
      <c r="AJ1207" s="375" t="str">
        <f t="shared" si="320"/>
        <v/>
      </c>
      <c r="AK1207" s="375" t="str">
        <f t="shared" si="321"/>
        <v/>
      </c>
      <c r="AL1207" s="375" t="str">
        <f t="shared" si="322"/>
        <v/>
      </c>
      <c r="AM1207" s="375" t="str">
        <f t="shared" si="323"/>
        <v/>
      </c>
      <c r="AN1207" s="376" t="str">
        <f>IF(AF1207="","",IF(OR(AH1207="",AH1207="-"),"－",IF(OR(AM1207=8,AM1207=9),"",IF(OR(AJ1207=3,AJ1207=4,AJ1207=5,AJ1207=6),VLOOKUP(AH1207,INDEX((係数_バス貨物_ガソリン,係数_バス貨物_CNG,係数_バス貨物_軽油,係数_バス貨物_メタノール,係数_バス貨物_LPG),MATCH(AL1207,【参考】排出ガスレベル!$AI$4:$AI$671,1),1,AR1207):INDEX((係数_バス貨物_ガソリン,係数_バス貨物_CNG,係数_バス貨物_軽油,係数_バス貨物_メタノール,係数_バス貨物_LPG),MATCH(AL1207+1,【参考】排出ガスレベル!$AI$4:$AI$671,1)-1,5,AR1207),2,FALSE),IF(OR(AJ1207=1,AJ1207=2),VLOOKUP(AH1207,INDEX((係数_乗用_ガソリン,係数_乗用_CNG,係数_乗用_軽油,係数_乗用_メタノール,係数_乗用_LPG),1,1,AR1207):INDEX((係数_乗用_ガソリン,係数_乗用_CNG,係数_乗用_軽油,係数_乗用_メタノール,係数_乗用_LPG),125,5,AR1207),2,FALSE))))))</f>
        <v/>
      </c>
      <c r="AO1207" s="376" t="str">
        <f>IF(T1207="","",IF(OR(AH1207="",AH1207="-"),"－",IF(OR(AM1207=8,AM1207=9),"",IF(OR(AJ1207=3,AJ1207=4,AJ1207=5,AJ1207=6),VLOOKUP(AH1207,INDEX((係数_バス貨物_ガソリン,係数_バス貨物_CNG,係数_バス貨物_軽油,係数_バス貨物_メタノール,係数_バス貨物_LPG),MATCH(AL1207,【参考】排出ガスレベル!$AI$4:$AI$671,1),1,AR1207):INDEX((係数_バス貨物_ガソリン,係数_バス貨物_CNG,係数_バス貨物_軽油,係数_バス貨物_メタノール,係数_バス貨物_LPG),MATCH(AL1207+1,【参考】排出ガスレベル!$AI$4:$AI$671,1)-1,5,AR1207),3,FALSE),IF(OR(AJ1207=1,AJ1207=2),VLOOKUP(AH1207,INDEX((係数_乗用_ガソリン,係数_乗用_CNG,係数_乗用_軽油,係数_乗用_メタノール,係数_乗用_LPG),1,1,AR1207):INDEX((係数_乗用_ガソリン,係数_乗用_CNG,係数_乗用_軽油,係数_乗用_メタノール,係数_乗用_LPG),125,5,AR1207),3,FALSE))))))</f>
        <v/>
      </c>
      <c r="AP1207" s="375" t="str">
        <f t="shared" si="324"/>
        <v/>
      </c>
      <c r="AQ1207" s="444" t="str">
        <f t="shared" si="325"/>
        <v/>
      </c>
      <c r="AR1207" s="375" t="str">
        <f t="shared" si="326"/>
        <v/>
      </c>
      <c r="AS1207" s="377" t="str">
        <f t="shared" si="327"/>
        <v/>
      </c>
      <c r="AT1207" s="378" t="str">
        <f t="shared" si="328"/>
        <v/>
      </c>
      <c r="AX1207" s="625" t="b">
        <f t="shared" si="329"/>
        <v>0</v>
      </c>
      <c r="AY1207" s="7" t="str">
        <f t="shared" si="330"/>
        <v>FALSEFALSEFALSE</v>
      </c>
      <c r="AZ1207" s="626">
        <f t="shared" si="332"/>
        <v>0</v>
      </c>
      <c r="BA1207" s="627" t="str">
        <f t="shared" si="331"/>
        <v/>
      </c>
      <c r="BB1207" s="627">
        <f t="shared" si="333"/>
        <v>0</v>
      </c>
    </row>
    <row r="1208" spans="1:54">
      <c r="A1208" s="381">
        <v>1151</v>
      </c>
      <c r="B1208" s="117"/>
      <c r="C1208" s="288"/>
      <c r="D1208" s="289"/>
      <c r="E1208" s="289"/>
      <c r="F1208" s="290"/>
      <c r="G1208" s="292"/>
      <c r="H1208" s="116"/>
      <c r="I1208" s="292"/>
      <c r="J1208" s="116"/>
      <c r="K1208" s="370"/>
      <c r="L1208" s="370"/>
      <c r="M1208" s="370"/>
      <c r="N1208" s="371"/>
      <c r="O1208" s="371"/>
      <c r="P1208" s="371"/>
      <c r="Q1208" s="371"/>
      <c r="R1208" s="371"/>
      <c r="S1208" s="371"/>
      <c r="T1208" s="443"/>
      <c r="U1208" s="539"/>
      <c r="V1208" s="117"/>
      <c r="W1208" s="118"/>
      <c r="X1208" s="119"/>
      <c r="Y1208" s="120"/>
      <c r="Z1208" s="122"/>
      <c r="AA1208" s="121"/>
      <c r="AB1208" s="443"/>
      <c r="AC1208" s="734"/>
      <c r="AD1208" s="372"/>
      <c r="AE1208" s="485"/>
      <c r="AF1208" s="373" t="str">
        <f t="shared" si="316"/>
        <v/>
      </c>
      <c r="AG1208" s="373" t="str">
        <f t="shared" si="317"/>
        <v/>
      </c>
      <c r="AH1208" s="374" t="str">
        <f t="shared" si="318"/>
        <v/>
      </c>
      <c r="AI1208" s="375" t="str">
        <f t="shared" si="319"/>
        <v/>
      </c>
      <c r="AJ1208" s="375" t="str">
        <f t="shared" si="320"/>
        <v/>
      </c>
      <c r="AK1208" s="375" t="str">
        <f t="shared" si="321"/>
        <v/>
      </c>
      <c r="AL1208" s="375" t="str">
        <f t="shared" si="322"/>
        <v/>
      </c>
      <c r="AM1208" s="375" t="str">
        <f t="shared" si="323"/>
        <v/>
      </c>
      <c r="AN1208" s="376" t="str">
        <f>IF(AF1208="","",IF(OR(AH1208="",AH1208="-"),"－",IF(OR(AM1208=8,AM1208=9),"",IF(OR(AJ1208=3,AJ1208=4,AJ1208=5,AJ1208=6),VLOOKUP(AH1208,INDEX((係数_バス貨物_ガソリン,係数_バス貨物_CNG,係数_バス貨物_軽油,係数_バス貨物_メタノール,係数_バス貨物_LPG),MATCH(AL1208,【参考】排出ガスレベル!$AI$4:$AI$671,1),1,AR1208):INDEX((係数_バス貨物_ガソリン,係数_バス貨物_CNG,係数_バス貨物_軽油,係数_バス貨物_メタノール,係数_バス貨物_LPG),MATCH(AL1208+1,【参考】排出ガスレベル!$AI$4:$AI$671,1)-1,5,AR1208),2,FALSE),IF(OR(AJ1208=1,AJ1208=2),VLOOKUP(AH1208,INDEX((係数_乗用_ガソリン,係数_乗用_CNG,係数_乗用_軽油,係数_乗用_メタノール,係数_乗用_LPG),1,1,AR1208):INDEX((係数_乗用_ガソリン,係数_乗用_CNG,係数_乗用_軽油,係数_乗用_メタノール,係数_乗用_LPG),125,5,AR1208),2,FALSE))))))</f>
        <v/>
      </c>
      <c r="AO1208" s="376" t="str">
        <f>IF(T1208="","",IF(OR(AH1208="",AH1208="-"),"－",IF(OR(AM1208=8,AM1208=9),"",IF(OR(AJ1208=3,AJ1208=4,AJ1208=5,AJ1208=6),VLOOKUP(AH1208,INDEX((係数_バス貨物_ガソリン,係数_バス貨物_CNG,係数_バス貨物_軽油,係数_バス貨物_メタノール,係数_バス貨物_LPG),MATCH(AL1208,【参考】排出ガスレベル!$AI$4:$AI$671,1),1,AR1208):INDEX((係数_バス貨物_ガソリン,係数_バス貨物_CNG,係数_バス貨物_軽油,係数_バス貨物_メタノール,係数_バス貨物_LPG),MATCH(AL1208+1,【参考】排出ガスレベル!$AI$4:$AI$671,1)-1,5,AR1208),3,FALSE),IF(OR(AJ1208=1,AJ1208=2),VLOOKUP(AH1208,INDEX((係数_乗用_ガソリン,係数_乗用_CNG,係数_乗用_軽油,係数_乗用_メタノール,係数_乗用_LPG),1,1,AR1208):INDEX((係数_乗用_ガソリン,係数_乗用_CNG,係数_乗用_軽油,係数_乗用_メタノール,係数_乗用_LPG),125,5,AR1208),3,FALSE))))))</f>
        <v/>
      </c>
      <c r="AP1208" s="375" t="str">
        <f t="shared" si="324"/>
        <v/>
      </c>
      <c r="AQ1208" s="444" t="str">
        <f t="shared" si="325"/>
        <v/>
      </c>
      <c r="AR1208" s="375" t="str">
        <f t="shared" si="326"/>
        <v/>
      </c>
      <c r="AS1208" s="377" t="str">
        <f t="shared" si="327"/>
        <v/>
      </c>
      <c r="AT1208" s="378" t="str">
        <f t="shared" si="328"/>
        <v/>
      </c>
      <c r="AX1208" s="625" t="b">
        <f t="shared" si="329"/>
        <v>0</v>
      </c>
      <c r="AY1208" s="7" t="str">
        <f t="shared" si="330"/>
        <v>FALSEFALSEFALSE</v>
      </c>
      <c r="AZ1208" s="626">
        <f t="shared" si="332"/>
        <v>0</v>
      </c>
      <c r="BA1208" s="627" t="str">
        <f t="shared" si="331"/>
        <v/>
      </c>
      <c r="BB1208" s="627">
        <f t="shared" si="333"/>
        <v>0</v>
      </c>
    </row>
    <row r="1209" spans="1:54">
      <c r="A1209" s="381">
        <v>1152</v>
      </c>
      <c r="B1209" s="117"/>
      <c r="C1209" s="288"/>
      <c r="D1209" s="289"/>
      <c r="E1209" s="289"/>
      <c r="F1209" s="290"/>
      <c r="G1209" s="292"/>
      <c r="H1209" s="116"/>
      <c r="I1209" s="292"/>
      <c r="J1209" s="116"/>
      <c r="K1209" s="370"/>
      <c r="L1209" s="370"/>
      <c r="M1209" s="370"/>
      <c r="N1209" s="371"/>
      <c r="O1209" s="371"/>
      <c r="P1209" s="371"/>
      <c r="Q1209" s="371"/>
      <c r="R1209" s="371"/>
      <c r="S1209" s="371"/>
      <c r="T1209" s="443"/>
      <c r="U1209" s="539"/>
      <c r="V1209" s="117"/>
      <c r="W1209" s="118"/>
      <c r="X1209" s="119"/>
      <c r="Y1209" s="120"/>
      <c r="Z1209" s="122"/>
      <c r="AA1209" s="121"/>
      <c r="AB1209" s="443"/>
      <c r="AC1209" s="734"/>
      <c r="AD1209" s="372"/>
      <c r="AE1209" s="485"/>
      <c r="AF1209" s="373" t="str">
        <f t="shared" si="316"/>
        <v/>
      </c>
      <c r="AG1209" s="373" t="str">
        <f t="shared" si="317"/>
        <v/>
      </c>
      <c r="AH1209" s="374" t="str">
        <f t="shared" si="318"/>
        <v/>
      </c>
      <c r="AI1209" s="375" t="str">
        <f t="shared" si="319"/>
        <v/>
      </c>
      <c r="AJ1209" s="375" t="str">
        <f t="shared" si="320"/>
        <v/>
      </c>
      <c r="AK1209" s="375" t="str">
        <f t="shared" si="321"/>
        <v/>
      </c>
      <c r="AL1209" s="375" t="str">
        <f t="shared" si="322"/>
        <v/>
      </c>
      <c r="AM1209" s="375" t="str">
        <f t="shared" si="323"/>
        <v/>
      </c>
      <c r="AN1209" s="376" t="str">
        <f>IF(AF1209="","",IF(OR(AH1209="",AH1209="-"),"－",IF(OR(AM1209=8,AM1209=9),"",IF(OR(AJ1209=3,AJ1209=4,AJ1209=5,AJ1209=6),VLOOKUP(AH1209,INDEX((係数_バス貨物_ガソリン,係数_バス貨物_CNG,係数_バス貨物_軽油,係数_バス貨物_メタノール,係数_バス貨物_LPG),MATCH(AL1209,【参考】排出ガスレベル!$AI$4:$AI$671,1),1,AR1209):INDEX((係数_バス貨物_ガソリン,係数_バス貨物_CNG,係数_バス貨物_軽油,係数_バス貨物_メタノール,係数_バス貨物_LPG),MATCH(AL1209+1,【参考】排出ガスレベル!$AI$4:$AI$671,1)-1,5,AR1209),2,FALSE),IF(OR(AJ1209=1,AJ1209=2),VLOOKUP(AH1209,INDEX((係数_乗用_ガソリン,係数_乗用_CNG,係数_乗用_軽油,係数_乗用_メタノール,係数_乗用_LPG),1,1,AR1209):INDEX((係数_乗用_ガソリン,係数_乗用_CNG,係数_乗用_軽油,係数_乗用_メタノール,係数_乗用_LPG),125,5,AR1209),2,FALSE))))))</f>
        <v/>
      </c>
      <c r="AO1209" s="376" t="str">
        <f>IF(T1209="","",IF(OR(AH1209="",AH1209="-"),"－",IF(OR(AM1209=8,AM1209=9),"",IF(OR(AJ1209=3,AJ1209=4,AJ1209=5,AJ1209=6),VLOOKUP(AH1209,INDEX((係数_バス貨物_ガソリン,係数_バス貨物_CNG,係数_バス貨物_軽油,係数_バス貨物_メタノール,係数_バス貨物_LPG),MATCH(AL1209,【参考】排出ガスレベル!$AI$4:$AI$671,1),1,AR1209):INDEX((係数_バス貨物_ガソリン,係数_バス貨物_CNG,係数_バス貨物_軽油,係数_バス貨物_メタノール,係数_バス貨物_LPG),MATCH(AL1209+1,【参考】排出ガスレベル!$AI$4:$AI$671,1)-1,5,AR1209),3,FALSE),IF(OR(AJ1209=1,AJ1209=2),VLOOKUP(AH1209,INDEX((係数_乗用_ガソリン,係数_乗用_CNG,係数_乗用_軽油,係数_乗用_メタノール,係数_乗用_LPG),1,1,AR1209):INDEX((係数_乗用_ガソリン,係数_乗用_CNG,係数_乗用_軽油,係数_乗用_メタノール,係数_乗用_LPG),125,5,AR1209),3,FALSE))))))</f>
        <v/>
      </c>
      <c r="AP1209" s="375" t="str">
        <f t="shared" si="324"/>
        <v/>
      </c>
      <c r="AQ1209" s="444" t="str">
        <f t="shared" si="325"/>
        <v/>
      </c>
      <c r="AR1209" s="375" t="str">
        <f t="shared" si="326"/>
        <v/>
      </c>
      <c r="AS1209" s="377" t="str">
        <f t="shared" si="327"/>
        <v/>
      </c>
      <c r="AT1209" s="378" t="str">
        <f t="shared" si="328"/>
        <v/>
      </c>
      <c r="AX1209" s="625" t="b">
        <f t="shared" si="329"/>
        <v>0</v>
      </c>
      <c r="AY1209" s="7" t="str">
        <f t="shared" si="330"/>
        <v>FALSEFALSEFALSE</v>
      </c>
      <c r="AZ1209" s="626">
        <f t="shared" si="332"/>
        <v>0</v>
      </c>
      <c r="BA1209" s="627" t="str">
        <f t="shared" si="331"/>
        <v/>
      </c>
      <c r="BB1209" s="627">
        <f t="shared" si="333"/>
        <v>0</v>
      </c>
    </row>
    <row r="1210" spans="1:54">
      <c r="A1210" s="381">
        <v>1153</v>
      </c>
      <c r="B1210" s="117"/>
      <c r="C1210" s="288"/>
      <c r="D1210" s="289"/>
      <c r="E1210" s="289"/>
      <c r="F1210" s="290"/>
      <c r="G1210" s="292"/>
      <c r="H1210" s="116"/>
      <c r="I1210" s="292"/>
      <c r="J1210" s="116"/>
      <c r="K1210" s="370"/>
      <c r="L1210" s="370"/>
      <c r="M1210" s="370"/>
      <c r="N1210" s="371"/>
      <c r="O1210" s="371"/>
      <c r="P1210" s="371"/>
      <c r="Q1210" s="371"/>
      <c r="R1210" s="371"/>
      <c r="S1210" s="371"/>
      <c r="T1210" s="443"/>
      <c r="U1210" s="539"/>
      <c r="V1210" s="117"/>
      <c r="W1210" s="118"/>
      <c r="X1210" s="119"/>
      <c r="Y1210" s="120"/>
      <c r="Z1210" s="122"/>
      <c r="AA1210" s="121"/>
      <c r="AB1210" s="443"/>
      <c r="AC1210" s="734"/>
      <c r="AD1210" s="372"/>
      <c r="AE1210" s="485"/>
      <c r="AF1210" s="373" t="str">
        <f t="shared" ref="AF1210:AF1273" si="334">IF(OR(T1210="(減車済)",T1210=""),"",1)</f>
        <v/>
      </c>
      <c r="AG1210" s="373" t="str">
        <f t="shared" ref="AG1210:AG1273" si="335">IF(OR(T1210="継続",T1210="新規"),1,"")</f>
        <v/>
      </c>
      <c r="AH1210" s="374" t="str">
        <f t="shared" ref="AH1210:AH1273" si="336">IF(AF1210="","",UPPER(ASC(X1210)))</f>
        <v/>
      </c>
      <c r="AI1210" s="375" t="str">
        <f t="shared" ref="AI1210:AI1273" si="337">IF(AF1210="","",IF(V1210="","",IF(V1210="普通",1,IF(V1210="小型",2,0))))</f>
        <v/>
      </c>
      <c r="AJ1210" s="375" t="str">
        <f t="shared" ref="AJ1210:AJ1273" si="338">IF(AF1210="","",IF(W1210="","",VLOOKUP(W1210,用途,2,FALSE)))</f>
        <v/>
      </c>
      <c r="AK1210" s="375" t="str">
        <f t="shared" ref="AK1210:AK1273" si="339">IF(AF1210="","",IF(Y1210="","",IF(Y1210&lt;=10,1,IF(Y1210&lt;30,2,IF(Y1210&gt;=30,3,0)))))</f>
        <v/>
      </c>
      <c r="AL1210" s="375" t="str">
        <f t="shared" ref="AL1210:AL1273" si="340">IF(AF1210="","",IF(Z1210="","",IF(Z1210&lt;=1.7*1000,1,IF(Z1210&lt;=2.5*1000,2,IF(Z1210&lt;=3.5*1000,3,IF(Z1210&lt;8*1000,4,IF(Z1210&gt;=8*1000,5,"")))))))</f>
        <v/>
      </c>
      <c r="AM1210" s="375" t="str">
        <f t="shared" ref="AM1210:AM1273" si="341">IF(AF1210="","",IF(AA1210="","",VLOOKUP(AA1210,燃料の種類,2,FALSE)))</f>
        <v/>
      </c>
      <c r="AN1210" s="376" t="str">
        <f>IF(AF1210="","",IF(OR(AH1210="",AH1210="-"),"－",IF(OR(AM1210=8,AM1210=9),"",IF(OR(AJ1210=3,AJ1210=4,AJ1210=5,AJ1210=6),VLOOKUP(AH1210,INDEX((係数_バス貨物_ガソリン,係数_バス貨物_CNG,係数_バス貨物_軽油,係数_バス貨物_メタノール,係数_バス貨物_LPG),MATCH(AL1210,【参考】排出ガスレベル!$AI$4:$AI$671,1),1,AR1210):INDEX((係数_バス貨物_ガソリン,係数_バス貨物_CNG,係数_バス貨物_軽油,係数_バス貨物_メタノール,係数_バス貨物_LPG),MATCH(AL1210+1,【参考】排出ガスレベル!$AI$4:$AI$671,1)-1,5,AR1210),2,FALSE),IF(OR(AJ1210=1,AJ1210=2),VLOOKUP(AH1210,INDEX((係数_乗用_ガソリン,係数_乗用_CNG,係数_乗用_軽油,係数_乗用_メタノール,係数_乗用_LPG),1,1,AR1210):INDEX((係数_乗用_ガソリン,係数_乗用_CNG,係数_乗用_軽油,係数_乗用_メタノール,係数_乗用_LPG),125,5,AR1210),2,FALSE))))))</f>
        <v/>
      </c>
      <c r="AO1210" s="376" t="str">
        <f>IF(T1210="","",IF(OR(AH1210="",AH1210="-"),"－",IF(OR(AM1210=8,AM1210=9),"",IF(OR(AJ1210=3,AJ1210=4,AJ1210=5,AJ1210=6),VLOOKUP(AH1210,INDEX((係数_バス貨物_ガソリン,係数_バス貨物_CNG,係数_バス貨物_軽油,係数_バス貨物_メタノール,係数_バス貨物_LPG),MATCH(AL1210,【参考】排出ガスレベル!$AI$4:$AI$671,1),1,AR1210):INDEX((係数_バス貨物_ガソリン,係数_バス貨物_CNG,係数_バス貨物_軽油,係数_バス貨物_メタノール,係数_バス貨物_LPG),MATCH(AL1210+1,【参考】排出ガスレベル!$AI$4:$AI$671,1)-1,5,AR1210),3,FALSE),IF(OR(AJ1210=1,AJ1210=2),VLOOKUP(AH1210,INDEX((係数_乗用_ガソリン,係数_乗用_CNG,係数_乗用_軽油,係数_乗用_メタノール,係数_乗用_LPG),1,1,AR1210):INDEX((係数_乗用_ガソリン,係数_乗用_CNG,係数_乗用_軽油,係数_乗用_メタノール,係数_乗用_LPG),125,5,AR1210),3,FALSE))))))</f>
        <v/>
      </c>
      <c r="AP1210" s="375" t="str">
        <f t="shared" ref="AP1210:AP1273" si="342">IF((AF1210="")+(AC1210=""),"",IF(燃料区分1=4,VLOOKUP(AO1210,排ガス低減レベル,2,FALSE),VLOOKUP(AC1210,排ガス低減レベル,2,FALSE)))</f>
        <v/>
      </c>
      <c r="AQ1210" s="444" t="str">
        <f t="shared" ref="AQ1210:AQ1273" si="343">IF(AG1210="","",IF(AJ1210=3,B1210&amp;"-"&amp;SUM(AJ1210*100,AK1210*10,AL1210)&amp;"A",IF(OR(AJ1210=2,AJ1210=4,AJ1210=6),B1210&amp;"-"&amp;AL1210*10&amp;"A",IF(AJ1210=1,B1210&amp;"-"&amp;AJ1210&amp;"A",IF(AJ1210=5,B1210&amp;"-"&amp;SUM(AJ1210*100,AI1210*10,AL1210)&amp;"A","")))))</f>
        <v/>
      </c>
      <c r="AR1210" s="375" t="str">
        <f t="shared" ref="AR1210:AR1273" si="344">IF(OR(AM1210=1,AM1210=2,AM1210=11),1,IF(AM1210=6,2,IF(OR(AM1210=4,AM1210=5,AM1210=10),3,IF(AM1210=7,4,IF(AM1210=3,5, IF(OR(AM1210=8,AM1210=9),6,""))))))</f>
        <v/>
      </c>
      <c r="AS1210" s="377" t="str">
        <f t="shared" ref="AS1210:AS1273" si="345">IF(AG1210="","",B1210&amp;"-"&amp;AM1210)</f>
        <v/>
      </c>
      <c r="AT1210" s="378" t="str">
        <f t="shared" ref="AT1210:AT1273" si="346">IF(AF1210="","",VLOOKUP(T1210,車両の増減,2,FALSE))</f>
        <v/>
      </c>
      <c r="AX1210" s="625" t="b">
        <f t="shared" si="329"/>
        <v>0</v>
      </c>
      <c r="AY1210" s="7" t="str">
        <f t="shared" si="330"/>
        <v>FALSEFALSEFALSE</v>
      </c>
      <c r="AZ1210" s="626">
        <f t="shared" si="332"/>
        <v>0</v>
      </c>
      <c r="BA1210" s="627" t="str">
        <f t="shared" si="331"/>
        <v/>
      </c>
      <c r="BB1210" s="627">
        <f t="shared" si="333"/>
        <v>0</v>
      </c>
    </row>
    <row r="1211" spans="1:54">
      <c r="A1211" s="381">
        <v>1154</v>
      </c>
      <c r="B1211" s="117"/>
      <c r="C1211" s="288"/>
      <c r="D1211" s="289"/>
      <c r="E1211" s="289"/>
      <c r="F1211" s="290"/>
      <c r="G1211" s="292"/>
      <c r="H1211" s="116"/>
      <c r="I1211" s="292"/>
      <c r="J1211" s="116"/>
      <c r="K1211" s="370"/>
      <c r="L1211" s="370"/>
      <c r="M1211" s="370"/>
      <c r="N1211" s="371"/>
      <c r="O1211" s="371"/>
      <c r="P1211" s="371"/>
      <c r="Q1211" s="371"/>
      <c r="R1211" s="371"/>
      <c r="S1211" s="371"/>
      <c r="T1211" s="443"/>
      <c r="U1211" s="539"/>
      <c r="V1211" s="117"/>
      <c r="W1211" s="118"/>
      <c r="X1211" s="119"/>
      <c r="Y1211" s="120"/>
      <c r="Z1211" s="122"/>
      <c r="AA1211" s="121"/>
      <c r="AB1211" s="443"/>
      <c r="AC1211" s="734"/>
      <c r="AD1211" s="372"/>
      <c r="AE1211" s="485"/>
      <c r="AF1211" s="373" t="str">
        <f t="shared" si="334"/>
        <v/>
      </c>
      <c r="AG1211" s="373" t="str">
        <f t="shared" si="335"/>
        <v/>
      </c>
      <c r="AH1211" s="374" t="str">
        <f t="shared" si="336"/>
        <v/>
      </c>
      <c r="AI1211" s="375" t="str">
        <f t="shared" si="337"/>
        <v/>
      </c>
      <c r="AJ1211" s="375" t="str">
        <f t="shared" si="338"/>
        <v/>
      </c>
      <c r="AK1211" s="375" t="str">
        <f t="shared" si="339"/>
        <v/>
      </c>
      <c r="AL1211" s="375" t="str">
        <f t="shared" si="340"/>
        <v/>
      </c>
      <c r="AM1211" s="375" t="str">
        <f t="shared" si="341"/>
        <v/>
      </c>
      <c r="AN1211" s="376" t="str">
        <f>IF(AF1211="","",IF(OR(AH1211="",AH1211="-"),"－",IF(OR(AM1211=8,AM1211=9),"",IF(OR(AJ1211=3,AJ1211=4,AJ1211=5,AJ1211=6),VLOOKUP(AH1211,INDEX((係数_バス貨物_ガソリン,係数_バス貨物_CNG,係数_バス貨物_軽油,係数_バス貨物_メタノール,係数_バス貨物_LPG),MATCH(AL1211,【参考】排出ガスレベル!$AI$4:$AI$671,1),1,AR1211):INDEX((係数_バス貨物_ガソリン,係数_バス貨物_CNG,係数_バス貨物_軽油,係数_バス貨物_メタノール,係数_バス貨物_LPG),MATCH(AL1211+1,【参考】排出ガスレベル!$AI$4:$AI$671,1)-1,5,AR1211),2,FALSE),IF(OR(AJ1211=1,AJ1211=2),VLOOKUP(AH1211,INDEX((係数_乗用_ガソリン,係数_乗用_CNG,係数_乗用_軽油,係数_乗用_メタノール,係数_乗用_LPG),1,1,AR1211):INDEX((係数_乗用_ガソリン,係数_乗用_CNG,係数_乗用_軽油,係数_乗用_メタノール,係数_乗用_LPG),125,5,AR1211),2,FALSE))))))</f>
        <v/>
      </c>
      <c r="AO1211" s="376" t="str">
        <f>IF(T1211="","",IF(OR(AH1211="",AH1211="-"),"－",IF(OR(AM1211=8,AM1211=9),"",IF(OR(AJ1211=3,AJ1211=4,AJ1211=5,AJ1211=6),VLOOKUP(AH1211,INDEX((係数_バス貨物_ガソリン,係数_バス貨物_CNG,係数_バス貨物_軽油,係数_バス貨物_メタノール,係数_バス貨物_LPG),MATCH(AL1211,【参考】排出ガスレベル!$AI$4:$AI$671,1),1,AR1211):INDEX((係数_バス貨物_ガソリン,係数_バス貨物_CNG,係数_バス貨物_軽油,係数_バス貨物_メタノール,係数_バス貨物_LPG),MATCH(AL1211+1,【参考】排出ガスレベル!$AI$4:$AI$671,1)-1,5,AR1211),3,FALSE),IF(OR(AJ1211=1,AJ1211=2),VLOOKUP(AH1211,INDEX((係数_乗用_ガソリン,係数_乗用_CNG,係数_乗用_軽油,係数_乗用_メタノール,係数_乗用_LPG),1,1,AR1211):INDEX((係数_乗用_ガソリン,係数_乗用_CNG,係数_乗用_軽油,係数_乗用_メタノール,係数_乗用_LPG),125,5,AR1211),3,FALSE))))))</f>
        <v/>
      </c>
      <c r="AP1211" s="375" t="str">
        <f t="shared" si="342"/>
        <v/>
      </c>
      <c r="AQ1211" s="444" t="str">
        <f t="shared" si="343"/>
        <v/>
      </c>
      <c r="AR1211" s="375" t="str">
        <f t="shared" si="344"/>
        <v/>
      </c>
      <c r="AS1211" s="377" t="str">
        <f t="shared" si="345"/>
        <v/>
      </c>
      <c r="AT1211" s="378" t="str">
        <f t="shared" si="346"/>
        <v/>
      </c>
      <c r="AX1211" s="625" t="b">
        <f t="shared" ref="AX1211:AX1274" si="347">IF(AY1211="FALSEFALSEFALSEFALSE","ハイブリッド")</f>
        <v>0</v>
      </c>
      <c r="AY1211" s="7" t="str">
        <f t="shared" ref="AY1211:AY1274" si="348">EXACT(AZ1211,BA1211)&amp;IF(BA1211="","")&amp;IF(AZ1211="電気",TRUE)&amp;IF(AZ1211="LPG",TRUE)</f>
        <v>FALSEFALSEFALSE</v>
      </c>
      <c r="AZ1211" s="626">
        <f t="shared" si="332"/>
        <v>0</v>
      </c>
      <c r="BA1211" s="627" t="str">
        <f t="shared" ref="BA1211:BA1274" si="349">IF(COUNTIFS(BC1211,"*A*",BB1211,"3"),"ハイブリッド(ガソリン)","")</f>
        <v/>
      </c>
      <c r="BB1211" s="627">
        <f t="shared" si="333"/>
        <v>0</v>
      </c>
    </row>
    <row r="1212" spans="1:54">
      <c r="A1212" s="381">
        <v>1155</v>
      </c>
      <c r="B1212" s="117"/>
      <c r="C1212" s="288"/>
      <c r="D1212" s="289"/>
      <c r="E1212" s="289"/>
      <c r="F1212" s="290"/>
      <c r="G1212" s="292"/>
      <c r="H1212" s="116"/>
      <c r="I1212" s="292"/>
      <c r="J1212" s="116"/>
      <c r="K1212" s="370"/>
      <c r="L1212" s="370"/>
      <c r="M1212" s="370"/>
      <c r="N1212" s="371"/>
      <c r="O1212" s="371"/>
      <c r="P1212" s="371"/>
      <c r="Q1212" s="371"/>
      <c r="R1212" s="371"/>
      <c r="S1212" s="371"/>
      <c r="T1212" s="443"/>
      <c r="U1212" s="539"/>
      <c r="V1212" s="117"/>
      <c r="W1212" s="118"/>
      <c r="X1212" s="119"/>
      <c r="Y1212" s="120"/>
      <c r="Z1212" s="122"/>
      <c r="AA1212" s="121"/>
      <c r="AB1212" s="443"/>
      <c r="AC1212" s="734"/>
      <c r="AD1212" s="372"/>
      <c r="AE1212" s="485"/>
      <c r="AF1212" s="373" t="str">
        <f t="shared" si="334"/>
        <v/>
      </c>
      <c r="AG1212" s="373" t="str">
        <f t="shared" si="335"/>
        <v/>
      </c>
      <c r="AH1212" s="374" t="str">
        <f t="shared" si="336"/>
        <v/>
      </c>
      <c r="AI1212" s="375" t="str">
        <f t="shared" si="337"/>
        <v/>
      </c>
      <c r="AJ1212" s="375" t="str">
        <f t="shared" si="338"/>
        <v/>
      </c>
      <c r="AK1212" s="375" t="str">
        <f t="shared" si="339"/>
        <v/>
      </c>
      <c r="AL1212" s="375" t="str">
        <f t="shared" si="340"/>
        <v/>
      </c>
      <c r="AM1212" s="375" t="str">
        <f t="shared" si="341"/>
        <v/>
      </c>
      <c r="AN1212" s="376" t="str">
        <f>IF(AF1212="","",IF(OR(AH1212="",AH1212="-"),"－",IF(OR(AM1212=8,AM1212=9),"",IF(OR(AJ1212=3,AJ1212=4,AJ1212=5,AJ1212=6),VLOOKUP(AH1212,INDEX((係数_バス貨物_ガソリン,係数_バス貨物_CNG,係数_バス貨物_軽油,係数_バス貨物_メタノール,係数_バス貨物_LPG),MATCH(AL1212,【参考】排出ガスレベル!$AI$4:$AI$671,1),1,AR1212):INDEX((係数_バス貨物_ガソリン,係数_バス貨物_CNG,係数_バス貨物_軽油,係数_バス貨物_メタノール,係数_バス貨物_LPG),MATCH(AL1212+1,【参考】排出ガスレベル!$AI$4:$AI$671,1)-1,5,AR1212),2,FALSE),IF(OR(AJ1212=1,AJ1212=2),VLOOKUP(AH1212,INDEX((係数_乗用_ガソリン,係数_乗用_CNG,係数_乗用_軽油,係数_乗用_メタノール,係数_乗用_LPG),1,1,AR1212):INDEX((係数_乗用_ガソリン,係数_乗用_CNG,係数_乗用_軽油,係数_乗用_メタノール,係数_乗用_LPG),125,5,AR1212),2,FALSE))))))</f>
        <v/>
      </c>
      <c r="AO1212" s="376" t="str">
        <f>IF(T1212="","",IF(OR(AH1212="",AH1212="-"),"－",IF(OR(AM1212=8,AM1212=9),"",IF(OR(AJ1212=3,AJ1212=4,AJ1212=5,AJ1212=6),VLOOKUP(AH1212,INDEX((係数_バス貨物_ガソリン,係数_バス貨物_CNG,係数_バス貨物_軽油,係数_バス貨物_メタノール,係数_バス貨物_LPG),MATCH(AL1212,【参考】排出ガスレベル!$AI$4:$AI$671,1),1,AR1212):INDEX((係数_バス貨物_ガソリン,係数_バス貨物_CNG,係数_バス貨物_軽油,係数_バス貨物_メタノール,係数_バス貨物_LPG),MATCH(AL1212+1,【参考】排出ガスレベル!$AI$4:$AI$671,1)-1,5,AR1212),3,FALSE),IF(OR(AJ1212=1,AJ1212=2),VLOOKUP(AH1212,INDEX((係数_乗用_ガソリン,係数_乗用_CNG,係数_乗用_軽油,係数_乗用_メタノール,係数_乗用_LPG),1,1,AR1212):INDEX((係数_乗用_ガソリン,係数_乗用_CNG,係数_乗用_軽油,係数_乗用_メタノール,係数_乗用_LPG),125,5,AR1212),3,FALSE))))))</f>
        <v/>
      </c>
      <c r="AP1212" s="375" t="str">
        <f t="shared" si="342"/>
        <v/>
      </c>
      <c r="AQ1212" s="444" t="str">
        <f t="shared" si="343"/>
        <v/>
      </c>
      <c r="AR1212" s="375" t="str">
        <f t="shared" si="344"/>
        <v/>
      </c>
      <c r="AS1212" s="377" t="str">
        <f t="shared" si="345"/>
        <v/>
      </c>
      <c r="AT1212" s="378" t="str">
        <f t="shared" si="346"/>
        <v/>
      </c>
      <c r="AX1212" s="625" t="b">
        <f t="shared" si="347"/>
        <v>0</v>
      </c>
      <c r="AY1212" s="7" t="str">
        <f t="shared" si="348"/>
        <v>FALSEFALSEFALSE</v>
      </c>
      <c r="AZ1212" s="626">
        <f t="shared" si="332"/>
        <v>0</v>
      </c>
      <c r="BA1212" s="627" t="str">
        <f t="shared" si="349"/>
        <v/>
      </c>
      <c r="BB1212" s="627">
        <f t="shared" si="333"/>
        <v>0</v>
      </c>
    </row>
    <row r="1213" spans="1:54">
      <c r="A1213" s="381">
        <v>1156</v>
      </c>
      <c r="B1213" s="117"/>
      <c r="C1213" s="288"/>
      <c r="D1213" s="289"/>
      <c r="E1213" s="289"/>
      <c r="F1213" s="290"/>
      <c r="G1213" s="292"/>
      <c r="H1213" s="116"/>
      <c r="I1213" s="292"/>
      <c r="J1213" s="116"/>
      <c r="K1213" s="370"/>
      <c r="L1213" s="370"/>
      <c r="M1213" s="370"/>
      <c r="N1213" s="371"/>
      <c r="O1213" s="371"/>
      <c r="P1213" s="371"/>
      <c r="Q1213" s="371"/>
      <c r="R1213" s="371"/>
      <c r="S1213" s="371"/>
      <c r="T1213" s="443"/>
      <c r="U1213" s="539"/>
      <c r="V1213" s="117"/>
      <c r="W1213" s="118"/>
      <c r="X1213" s="119"/>
      <c r="Y1213" s="120"/>
      <c r="Z1213" s="122"/>
      <c r="AA1213" s="121"/>
      <c r="AB1213" s="443"/>
      <c r="AC1213" s="734"/>
      <c r="AD1213" s="372"/>
      <c r="AE1213" s="485"/>
      <c r="AF1213" s="373" t="str">
        <f t="shared" si="334"/>
        <v/>
      </c>
      <c r="AG1213" s="373" t="str">
        <f t="shared" si="335"/>
        <v/>
      </c>
      <c r="AH1213" s="374" t="str">
        <f t="shared" si="336"/>
        <v/>
      </c>
      <c r="AI1213" s="375" t="str">
        <f t="shared" si="337"/>
        <v/>
      </c>
      <c r="AJ1213" s="375" t="str">
        <f t="shared" si="338"/>
        <v/>
      </c>
      <c r="AK1213" s="375" t="str">
        <f t="shared" si="339"/>
        <v/>
      </c>
      <c r="AL1213" s="375" t="str">
        <f t="shared" si="340"/>
        <v/>
      </c>
      <c r="AM1213" s="375" t="str">
        <f t="shared" si="341"/>
        <v/>
      </c>
      <c r="AN1213" s="376" t="str">
        <f>IF(AF1213="","",IF(OR(AH1213="",AH1213="-"),"－",IF(OR(AM1213=8,AM1213=9),"",IF(OR(AJ1213=3,AJ1213=4,AJ1213=5,AJ1213=6),VLOOKUP(AH1213,INDEX((係数_バス貨物_ガソリン,係数_バス貨物_CNG,係数_バス貨物_軽油,係数_バス貨物_メタノール,係数_バス貨物_LPG),MATCH(AL1213,【参考】排出ガスレベル!$AI$4:$AI$671,1),1,AR1213):INDEX((係数_バス貨物_ガソリン,係数_バス貨物_CNG,係数_バス貨物_軽油,係数_バス貨物_メタノール,係数_バス貨物_LPG),MATCH(AL1213+1,【参考】排出ガスレベル!$AI$4:$AI$671,1)-1,5,AR1213),2,FALSE),IF(OR(AJ1213=1,AJ1213=2),VLOOKUP(AH1213,INDEX((係数_乗用_ガソリン,係数_乗用_CNG,係数_乗用_軽油,係数_乗用_メタノール,係数_乗用_LPG),1,1,AR1213):INDEX((係数_乗用_ガソリン,係数_乗用_CNG,係数_乗用_軽油,係数_乗用_メタノール,係数_乗用_LPG),125,5,AR1213),2,FALSE))))))</f>
        <v/>
      </c>
      <c r="AO1213" s="376" t="str">
        <f>IF(T1213="","",IF(OR(AH1213="",AH1213="-"),"－",IF(OR(AM1213=8,AM1213=9),"",IF(OR(AJ1213=3,AJ1213=4,AJ1213=5,AJ1213=6),VLOOKUP(AH1213,INDEX((係数_バス貨物_ガソリン,係数_バス貨物_CNG,係数_バス貨物_軽油,係数_バス貨物_メタノール,係数_バス貨物_LPG),MATCH(AL1213,【参考】排出ガスレベル!$AI$4:$AI$671,1),1,AR1213):INDEX((係数_バス貨物_ガソリン,係数_バス貨物_CNG,係数_バス貨物_軽油,係数_バス貨物_メタノール,係数_バス貨物_LPG),MATCH(AL1213+1,【参考】排出ガスレベル!$AI$4:$AI$671,1)-1,5,AR1213),3,FALSE),IF(OR(AJ1213=1,AJ1213=2),VLOOKUP(AH1213,INDEX((係数_乗用_ガソリン,係数_乗用_CNG,係数_乗用_軽油,係数_乗用_メタノール,係数_乗用_LPG),1,1,AR1213):INDEX((係数_乗用_ガソリン,係数_乗用_CNG,係数_乗用_軽油,係数_乗用_メタノール,係数_乗用_LPG),125,5,AR1213),3,FALSE))))))</f>
        <v/>
      </c>
      <c r="AP1213" s="375" t="str">
        <f t="shared" si="342"/>
        <v/>
      </c>
      <c r="AQ1213" s="444" t="str">
        <f t="shared" si="343"/>
        <v/>
      </c>
      <c r="AR1213" s="375" t="str">
        <f t="shared" si="344"/>
        <v/>
      </c>
      <c r="AS1213" s="377" t="str">
        <f t="shared" si="345"/>
        <v/>
      </c>
      <c r="AT1213" s="378" t="str">
        <f t="shared" si="346"/>
        <v/>
      </c>
      <c r="AX1213" s="625" t="b">
        <f t="shared" si="347"/>
        <v>0</v>
      </c>
      <c r="AY1213" s="7" t="str">
        <f t="shared" si="348"/>
        <v>FALSEFALSEFALSE</v>
      </c>
      <c r="AZ1213" s="626">
        <f t="shared" si="332"/>
        <v>0</v>
      </c>
      <c r="BA1213" s="627" t="str">
        <f t="shared" si="349"/>
        <v/>
      </c>
      <c r="BB1213" s="627">
        <f t="shared" si="333"/>
        <v>0</v>
      </c>
    </row>
    <row r="1214" spans="1:54">
      <c r="A1214" s="381">
        <v>1157</v>
      </c>
      <c r="B1214" s="117"/>
      <c r="C1214" s="288"/>
      <c r="D1214" s="289"/>
      <c r="E1214" s="289"/>
      <c r="F1214" s="290"/>
      <c r="G1214" s="292"/>
      <c r="H1214" s="116"/>
      <c r="I1214" s="292"/>
      <c r="J1214" s="116"/>
      <c r="K1214" s="370"/>
      <c r="L1214" s="370"/>
      <c r="M1214" s="370"/>
      <c r="N1214" s="371"/>
      <c r="O1214" s="371"/>
      <c r="P1214" s="371"/>
      <c r="Q1214" s="371"/>
      <c r="R1214" s="371"/>
      <c r="S1214" s="371"/>
      <c r="T1214" s="443"/>
      <c r="U1214" s="539"/>
      <c r="V1214" s="117"/>
      <c r="W1214" s="118"/>
      <c r="X1214" s="119"/>
      <c r="Y1214" s="120"/>
      <c r="Z1214" s="122"/>
      <c r="AA1214" s="121"/>
      <c r="AB1214" s="443"/>
      <c r="AC1214" s="734"/>
      <c r="AD1214" s="372"/>
      <c r="AE1214" s="485"/>
      <c r="AF1214" s="373" t="str">
        <f t="shared" si="334"/>
        <v/>
      </c>
      <c r="AG1214" s="373" t="str">
        <f t="shared" si="335"/>
        <v/>
      </c>
      <c r="AH1214" s="374" t="str">
        <f t="shared" si="336"/>
        <v/>
      </c>
      <c r="AI1214" s="375" t="str">
        <f t="shared" si="337"/>
        <v/>
      </c>
      <c r="AJ1214" s="375" t="str">
        <f t="shared" si="338"/>
        <v/>
      </c>
      <c r="AK1214" s="375" t="str">
        <f t="shared" si="339"/>
        <v/>
      </c>
      <c r="AL1214" s="375" t="str">
        <f t="shared" si="340"/>
        <v/>
      </c>
      <c r="AM1214" s="375" t="str">
        <f t="shared" si="341"/>
        <v/>
      </c>
      <c r="AN1214" s="376" t="str">
        <f>IF(AF1214="","",IF(OR(AH1214="",AH1214="-"),"－",IF(OR(AM1214=8,AM1214=9),"",IF(OR(AJ1214=3,AJ1214=4,AJ1214=5,AJ1214=6),VLOOKUP(AH1214,INDEX((係数_バス貨物_ガソリン,係数_バス貨物_CNG,係数_バス貨物_軽油,係数_バス貨物_メタノール,係数_バス貨物_LPG),MATCH(AL1214,【参考】排出ガスレベル!$AI$4:$AI$671,1),1,AR1214):INDEX((係数_バス貨物_ガソリン,係数_バス貨物_CNG,係数_バス貨物_軽油,係数_バス貨物_メタノール,係数_バス貨物_LPG),MATCH(AL1214+1,【参考】排出ガスレベル!$AI$4:$AI$671,1)-1,5,AR1214),2,FALSE),IF(OR(AJ1214=1,AJ1214=2),VLOOKUP(AH1214,INDEX((係数_乗用_ガソリン,係数_乗用_CNG,係数_乗用_軽油,係数_乗用_メタノール,係数_乗用_LPG),1,1,AR1214):INDEX((係数_乗用_ガソリン,係数_乗用_CNG,係数_乗用_軽油,係数_乗用_メタノール,係数_乗用_LPG),125,5,AR1214),2,FALSE))))))</f>
        <v/>
      </c>
      <c r="AO1214" s="376" t="str">
        <f>IF(T1214="","",IF(OR(AH1214="",AH1214="-"),"－",IF(OR(AM1214=8,AM1214=9),"",IF(OR(AJ1214=3,AJ1214=4,AJ1214=5,AJ1214=6),VLOOKUP(AH1214,INDEX((係数_バス貨物_ガソリン,係数_バス貨物_CNG,係数_バス貨物_軽油,係数_バス貨物_メタノール,係数_バス貨物_LPG),MATCH(AL1214,【参考】排出ガスレベル!$AI$4:$AI$671,1),1,AR1214):INDEX((係数_バス貨物_ガソリン,係数_バス貨物_CNG,係数_バス貨物_軽油,係数_バス貨物_メタノール,係数_バス貨物_LPG),MATCH(AL1214+1,【参考】排出ガスレベル!$AI$4:$AI$671,1)-1,5,AR1214),3,FALSE),IF(OR(AJ1214=1,AJ1214=2),VLOOKUP(AH1214,INDEX((係数_乗用_ガソリン,係数_乗用_CNG,係数_乗用_軽油,係数_乗用_メタノール,係数_乗用_LPG),1,1,AR1214):INDEX((係数_乗用_ガソリン,係数_乗用_CNG,係数_乗用_軽油,係数_乗用_メタノール,係数_乗用_LPG),125,5,AR1214),3,FALSE))))))</f>
        <v/>
      </c>
      <c r="AP1214" s="375" t="str">
        <f t="shared" si="342"/>
        <v/>
      </c>
      <c r="AQ1214" s="444" t="str">
        <f t="shared" si="343"/>
        <v/>
      </c>
      <c r="AR1214" s="375" t="str">
        <f t="shared" si="344"/>
        <v/>
      </c>
      <c r="AS1214" s="377" t="str">
        <f t="shared" si="345"/>
        <v/>
      </c>
      <c r="AT1214" s="378" t="str">
        <f t="shared" si="346"/>
        <v/>
      </c>
      <c r="AX1214" s="625" t="b">
        <f t="shared" si="347"/>
        <v>0</v>
      </c>
      <c r="AY1214" s="7" t="str">
        <f t="shared" si="348"/>
        <v>FALSEFALSEFALSE</v>
      </c>
      <c r="AZ1214" s="626">
        <f t="shared" si="332"/>
        <v>0</v>
      </c>
      <c r="BA1214" s="627" t="str">
        <f t="shared" si="349"/>
        <v/>
      </c>
      <c r="BB1214" s="627">
        <f t="shared" si="333"/>
        <v>0</v>
      </c>
    </row>
    <row r="1215" spans="1:54">
      <c r="A1215" s="381">
        <v>1158</v>
      </c>
      <c r="B1215" s="117"/>
      <c r="C1215" s="288"/>
      <c r="D1215" s="289"/>
      <c r="E1215" s="289"/>
      <c r="F1215" s="290"/>
      <c r="G1215" s="292"/>
      <c r="H1215" s="116"/>
      <c r="I1215" s="292"/>
      <c r="J1215" s="116"/>
      <c r="K1215" s="370"/>
      <c r="L1215" s="370"/>
      <c r="M1215" s="370"/>
      <c r="N1215" s="371"/>
      <c r="O1215" s="371"/>
      <c r="P1215" s="371"/>
      <c r="Q1215" s="371"/>
      <c r="R1215" s="371"/>
      <c r="S1215" s="371"/>
      <c r="T1215" s="443"/>
      <c r="U1215" s="539"/>
      <c r="V1215" s="117"/>
      <c r="W1215" s="118"/>
      <c r="X1215" s="119"/>
      <c r="Y1215" s="120"/>
      <c r="Z1215" s="122"/>
      <c r="AA1215" s="121"/>
      <c r="AB1215" s="443"/>
      <c r="AC1215" s="734"/>
      <c r="AD1215" s="372"/>
      <c r="AE1215" s="485"/>
      <c r="AF1215" s="373" t="str">
        <f t="shared" si="334"/>
        <v/>
      </c>
      <c r="AG1215" s="373" t="str">
        <f t="shared" si="335"/>
        <v/>
      </c>
      <c r="AH1215" s="374" t="str">
        <f t="shared" si="336"/>
        <v/>
      </c>
      <c r="AI1215" s="375" t="str">
        <f t="shared" si="337"/>
        <v/>
      </c>
      <c r="AJ1215" s="375" t="str">
        <f t="shared" si="338"/>
        <v/>
      </c>
      <c r="AK1215" s="375" t="str">
        <f t="shared" si="339"/>
        <v/>
      </c>
      <c r="AL1215" s="375" t="str">
        <f t="shared" si="340"/>
        <v/>
      </c>
      <c r="AM1215" s="375" t="str">
        <f t="shared" si="341"/>
        <v/>
      </c>
      <c r="AN1215" s="376" t="str">
        <f>IF(AF1215="","",IF(OR(AH1215="",AH1215="-"),"－",IF(OR(AM1215=8,AM1215=9),"",IF(OR(AJ1215=3,AJ1215=4,AJ1215=5,AJ1215=6),VLOOKUP(AH1215,INDEX((係数_バス貨物_ガソリン,係数_バス貨物_CNG,係数_バス貨物_軽油,係数_バス貨物_メタノール,係数_バス貨物_LPG),MATCH(AL1215,【参考】排出ガスレベル!$AI$4:$AI$671,1),1,AR1215):INDEX((係数_バス貨物_ガソリン,係数_バス貨物_CNG,係数_バス貨物_軽油,係数_バス貨物_メタノール,係数_バス貨物_LPG),MATCH(AL1215+1,【参考】排出ガスレベル!$AI$4:$AI$671,1)-1,5,AR1215),2,FALSE),IF(OR(AJ1215=1,AJ1215=2),VLOOKUP(AH1215,INDEX((係数_乗用_ガソリン,係数_乗用_CNG,係数_乗用_軽油,係数_乗用_メタノール,係数_乗用_LPG),1,1,AR1215):INDEX((係数_乗用_ガソリン,係数_乗用_CNG,係数_乗用_軽油,係数_乗用_メタノール,係数_乗用_LPG),125,5,AR1215),2,FALSE))))))</f>
        <v/>
      </c>
      <c r="AO1215" s="376" t="str">
        <f>IF(T1215="","",IF(OR(AH1215="",AH1215="-"),"－",IF(OR(AM1215=8,AM1215=9),"",IF(OR(AJ1215=3,AJ1215=4,AJ1215=5,AJ1215=6),VLOOKUP(AH1215,INDEX((係数_バス貨物_ガソリン,係数_バス貨物_CNG,係数_バス貨物_軽油,係数_バス貨物_メタノール,係数_バス貨物_LPG),MATCH(AL1215,【参考】排出ガスレベル!$AI$4:$AI$671,1),1,AR1215):INDEX((係数_バス貨物_ガソリン,係数_バス貨物_CNG,係数_バス貨物_軽油,係数_バス貨物_メタノール,係数_バス貨物_LPG),MATCH(AL1215+1,【参考】排出ガスレベル!$AI$4:$AI$671,1)-1,5,AR1215),3,FALSE),IF(OR(AJ1215=1,AJ1215=2),VLOOKUP(AH1215,INDEX((係数_乗用_ガソリン,係数_乗用_CNG,係数_乗用_軽油,係数_乗用_メタノール,係数_乗用_LPG),1,1,AR1215):INDEX((係数_乗用_ガソリン,係数_乗用_CNG,係数_乗用_軽油,係数_乗用_メタノール,係数_乗用_LPG),125,5,AR1215),3,FALSE))))))</f>
        <v/>
      </c>
      <c r="AP1215" s="375" t="str">
        <f t="shared" si="342"/>
        <v/>
      </c>
      <c r="AQ1215" s="444" t="str">
        <f t="shared" si="343"/>
        <v/>
      </c>
      <c r="AR1215" s="375" t="str">
        <f t="shared" si="344"/>
        <v/>
      </c>
      <c r="AS1215" s="377" t="str">
        <f t="shared" si="345"/>
        <v/>
      </c>
      <c r="AT1215" s="378" t="str">
        <f t="shared" si="346"/>
        <v/>
      </c>
      <c r="AX1215" s="625" t="b">
        <f t="shared" si="347"/>
        <v>0</v>
      </c>
      <c r="AY1215" s="7" t="str">
        <f t="shared" si="348"/>
        <v>FALSEFALSEFALSE</v>
      </c>
      <c r="AZ1215" s="626">
        <f t="shared" si="332"/>
        <v>0</v>
      </c>
      <c r="BA1215" s="627" t="str">
        <f t="shared" si="349"/>
        <v/>
      </c>
      <c r="BB1215" s="627">
        <f t="shared" si="333"/>
        <v>0</v>
      </c>
    </row>
    <row r="1216" spans="1:54">
      <c r="A1216" s="381">
        <v>1159</v>
      </c>
      <c r="B1216" s="117"/>
      <c r="C1216" s="288"/>
      <c r="D1216" s="289"/>
      <c r="E1216" s="289"/>
      <c r="F1216" s="290"/>
      <c r="G1216" s="292"/>
      <c r="H1216" s="116"/>
      <c r="I1216" s="292"/>
      <c r="J1216" s="116"/>
      <c r="K1216" s="370"/>
      <c r="L1216" s="370"/>
      <c r="M1216" s="370"/>
      <c r="N1216" s="371"/>
      <c r="O1216" s="371"/>
      <c r="P1216" s="371"/>
      <c r="Q1216" s="371"/>
      <c r="R1216" s="371"/>
      <c r="S1216" s="371"/>
      <c r="T1216" s="443"/>
      <c r="U1216" s="539"/>
      <c r="V1216" s="117"/>
      <c r="W1216" s="118"/>
      <c r="X1216" s="119"/>
      <c r="Y1216" s="120"/>
      <c r="Z1216" s="122"/>
      <c r="AA1216" s="121"/>
      <c r="AB1216" s="443"/>
      <c r="AC1216" s="734"/>
      <c r="AD1216" s="372"/>
      <c r="AE1216" s="485"/>
      <c r="AF1216" s="373" t="str">
        <f t="shared" si="334"/>
        <v/>
      </c>
      <c r="AG1216" s="373" t="str">
        <f t="shared" si="335"/>
        <v/>
      </c>
      <c r="AH1216" s="374" t="str">
        <f t="shared" si="336"/>
        <v/>
      </c>
      <c r="AI1216" s="375" t="str">
        <f t="shared" si="337"/>
        <v/>
      </c>
      <c r="AJ1216" s="375" t="str">
        <f t="shared" si="338"/>
        <v/>
      </c>
      <c r="AK1216" s="375" t="str">
        <f t="shared" si="339"/>
        <v/>
      </c>
      <c r="AL1216" s="375" t="str">
        <f t="shared" si="340"/>
        <v/>
      </c>
      <c r="AM1216" s="375" t="str">
        <f t="shared" si="341"/>
        <v/>
      </c>
      <c r="AN1216" s="376" t="str">
        <f>IF(AF1216="","",IF(OR(AH1216="",AH1216="-"),"－",IF(OR(AM1216=8,AM1216=9),"",IF(OR(AJ1216=3,AJ1216=4,AJ1216=5,AJ1216=6),VLOOKUP(AH1216,INDEX((係数_バス貨物_ガソリン,係数_バス貨物_CNG,係数_バス貨物_軽油,係数_バス貨物_メタノール,係数_バス貨物_LPG),MATCH(AL1216,【参考】排出ガスレベル!$AI$4:$AI$671,1),1,AR1216):INDEX((係数_バス貨物_ガソリン,係数_バス貨物_CNG,係数_バス貨物_軽油,係数_バス貨物_メタノール,係数_バス貨物_LPG),MATCH(AL1216+1,【参考】排出ガスレベル!$AI$4:$AI$671,1)-1,5,AR1216),2,FALSE),IF(OR(AJ1216=1,AJ1216=2),VLOOKUP(AH1216,INDEX((係数_乗用_ガソリン,係数_乗用_CNG,係数_乗用_軽油,係数_乗用_メタノール,係数_乗用_LPG),1,1,AR1216):INDEX((係数_乗用_ガソリン,係数_乗用_CNG,係数_乗用_軽油,係数_乗用_メタノール,係数_乗用_LPG),125,5,AR1216),2,FALSE))))))</f>
        <v/>
      </c>
      <c r="AO1216" s="376" t="str">
        <f>IF(T1216="","",IF(OR(AH1216="",AH1216="-"),"－",IF(OR(AM1216=8,AM1216=9),"",IF(OR(AJ1216=3,AJ1216=4,AJ1216=5,AJ1216=6),VLOOKUP(AH1216,INDEX((係数_バス貨物_ガソリン,係数_バス貨物_CNG,係数_バス貨物_軽油,係数_バス貨物_メタノール,係数_バス貨物_LPG),MATCH(AL1216,【参考】排出ガスレベル!$AI$4:$AI$671,1),1,AR1216):INDEX((係数_バス貨物_ガソリン,係数_バス貨物_CNG,係数_バス貨物_軽油,係数_バス貨物_メタノール,係数_バス貨物_LPG),MATCH(AL1216+1,【参考】排出ガスレベル!$AI$4:$AI$671,1)-1,5,AR1216),3,FALSE),IF(OR(AJ1216=1,AJ1216=2),VLOOKUP(AH1216,INDEX((係数_乗用_ガソリン,係数_乗用_CNG,係数_乗用_軽油,係数_乗用_メタノール,係数_乗用_LPG),1,1,AR1216):INDEX((係数_乗用_ガソリン,係数_乗用_CNG,係数_乗用_軽油,係数_乗用_メタノール,係数_乗用_LPG),125,5,AR1216),3,FALSE))))))</f>
        <v/>
      </c>
      <c r="AP1216" s="375" t="str">
        <f t="shared" si="342"/>
        <v/>
      </c>
      <c r="AQ1216" s="444" t="str">
        <f t="shared" si="343"/>
        <v/>
      </c>
      <c r="AR1216" s="375" t="str">
        <f t="shared" si="344"/>
        <v/>
      </c>
      <c r="AS1216" s="377" t="str">
        <f t="shared" si="345"/>
        <v/>
      </c>
      <c r="AT1216" s="378" t="str">
        <f t="shared" si="346"/>
        <v/>
      </c>
      <c r="AX1216" s="625" t="b">
        <f t="shared" si="347"/>
        <v>0</v>
      </c>
      <c r="AY1216" s="7" t="str">
        <f t="shared" si="348"/>
        <v>FALSEFALSEFALSE</v>
      </c>
      <c r="AZ1216" s="626">
        <f t="shared" si="332"/>
        <v>0</v>
      </c>
      <c r="BA1216" s="627" t="str">
        <f t="shared" si="349"/>
        <v/>
      </c>
      <c r="BB1216" s="627">
        <f t="shared" si="333"/>
        <v>0</v>
      </c>
    </row>
    <row r="1217" spans="1:54">
      <c r="A1217" s="381">
        <v>1160</v>
      </c>
      <c r="B1217" s="117"/>
      <c r="C1217" s="288"/>
      <c r="D1217" s="289"/>
      <c r="E1217" s="289"/>
      <c r="F1217" s="290"/>
      <c r="G1217" s="292"/>
      <c r="H1217" s="116"/>
      <c r="I1217" s="292"/>
      <c r="J1217" s="116"/>
      <c r="K1217" s="370"/>
      <c r="L1217" s="370"/>
      <c r="M1217" s="370"/>
      <c r="N1217" s="371"/>
      <c r="O1217" s="371"/>
      <c r="P1217" s="371"/>
      <c r="Q1217" s="371"/>
      <c r="R1217" s="371"/>
      <c r="S1217" s="371"/>
      <c r="T1217" s="443"/>
      <c r="U1217" s="539"/>
      <c r="V1217" s="117"/>
      <c r="W1217" s="118"/>
      <c r="X1217" s="119"/>
      <c r="Y1217" s="120"/>
      <c r="Z1217" s="122"/>
      <c r="AA1217" s="121"/>
      <c r="AB1217" s="443"/>
      <c r="AC1217" s="734"/>
      <c r="AD1217" s="372"/>
      <c r="AE1217" s="485"/>
      <c r="AF1217" s="373" t="str">
        <f t="shared" si="334"/>
        <v/>
      </c>
      <c r="AG1217" s="373" t="str">
        <f t="shared" si="335"/>
        <v/>
      </c>
      <c r="AH1217" s="374" t="str">
        <f t="shared" si="336"/>
        <v/>
      </c>
      <c r="AI1217" s="375" t="str">
        <f t="shared" si="337"/>
        <v/>
      </c>
      <c r="AJ1217" s="375" t="str">
        <f t="shared" si="338"/>
        <v/>
      </c>
      <c r="AK1217" s="375" t="str">
        <f t="shared" si="339"/>
        <v/>
      </c>
      <c r="AL1217" s="375" t="str">
        <f t="shared" si="340"/>
        <v/>
      </c>
      <c r="AM1217" s="375" t="str">
        <f t="shared" si="341"/>
        <v/>
      </c>
      <c r="AN1217" s="376" t="str">
        <f>IF(AF1217="","",IF(OR(AH1217="",AH1217="-"),"－",IF(OR(AM1217=8,AM1217=9),"",IF(OR(AJ1217=3,AJ1217=4,AJ1217=5,AJ1217=6),VLOOKUP(AH1217,INDEX((係数_バス貨物_ガソリン,係数_バス貨物_CNG,係数_バス貨物_軽油,係数_バス貨物_メタノール,係数_バス貨物_LPG),MATCH(AL1217,【参考】排出ガスレベル!$AI$4:$AI$671,1),1,AR1217):INDEX((係数_バス貨物_ガソリン,係数_バス貨物_CNG,係数_バス貨物_軽油,係数_バス貨物_メタノール,係数_バス貨物_LPG),MATCH(AL1217+1,【参考】排出ガスレベル!$AI$4:$AI$671,1)-1,5,AR1217),2,FALSE),IF(OR(AJ1217=1,AJ1217=2),VLOOKUP(AH1217,INDEX((係数_乗用_ガソリン,係数_乗用_CNG,係数_乗用_軽油,係数_乗用_メタノール,係数_乗用_LPG),1,1,AR1217):INDEX((係数_乗用_ガソリン,係数_乗用_CNG,係数_乗用_軽油,係数_乗用_メタノール,係数_乗用_LPG),125,5,AR1217),2,FALSE))))))</f>
        <v/>
      </c>
      <c r="AO1217" s="376" t="str">
        <f>IF(T1217="","",IF(OR(AH1217="",AH1217="-"),"－",IF(OR(AM1217=8,AM1217=9),"",IF(OR(AJ1217=3,AJ1217=4,AJ1217=5,AJ1217=6),VLOOKUP(AH1217,INDEX((係数_バス貨物_ガソリン,係数_バス貨物_CNG,係数_バス貨物_軽油,係数_バス貨物_メタノール,係数_バス貨物_LPG),MATCH(AL1217,【参考】排出ガスレベル!$AI$4:$AI$671,1),1,AR1217):INDEX((係数_バス貨物_ガソリン,係数_バス貨物_CNG,係数_バス貨物_軽油,係数_バス貨物_メタノール,係数_バス貨物_LPG),MATCH(AL1217+1,【参考】排出ガスレベル!$AI$4:$AI$671,1)-1,5,AR1217),3,FALSE),IF(OR(AJ1217=1,AJ1217=2),VLOOKUP(AH1217,INDEX((係数_乗用_ガソリン,係数_乗用_CNG,係数_乗用_軽油,係数_乗用_メタノール,係数_乗用_LPG),1,1,AR1217):INDEX((係数_乗用_ガソリン,係数_乗用_CNG,係数_乗用_軽油,係数_乗用_メタノール,係数_乗用_LPG),125,5,AR1217),3,FALSE))))))</f>
        <v/>
      </c>
      <c r="AP1217" s="375" t="str">
        <f t="shared" si="342"/>
        <v/>
      </c>
      <c r="AQ1217" s="444" t="str">
        <f t="shared" si="343"/>
        <v/>
      </c>
      <c r="AR1217" s="375" t="str">
        <f t="shared" si="344"/>
        <v/>
      </c>
      <c r="AS1217" s="377" t="str">
        <f t="shared" si="345"/>
        <v/>
      </c>
      <c r="AT1217" s="378" t="str">
        <f t="shared" si="346"/>
        <v/>
      </c>
      <c r="AX1217" s="625" t="b">
        <f t="shared" si="347"/>
        <v>0</v>
      </c>
      <c r="AY1217" s="7" t="str">
        <f t="shared" si="348"/>
        <v>FALSEFALSEFALSE</v>
      </c>
      <c r="AZ1217" s="626">
        <f t="shared" si="332"/>
        <v>0</v>
      </c>
      <c r="BA1217" s="627" t="str">
        <f t="shared" si="349"/>
        <v/>
      </c>
      <c r="BB1217" s="627">
        <f t="shared" si="333"/>
        <v>0</v>
      </c>
    </row>
    <row r="1218" spans="1:54">
      <c r="A1218" s="381">
        <v>1161</v>
      </c>
      <c r="B1218" s="117"/>
      <c r="C1218" s="288"/>
      <c r="D1218" s="289"/>
      <c r="E1218" s="289"/>
      <c r="F1218" s="290"/>
      <c r="G1218" s="292"/>
      <c r="H1218" s="116"/>
      <c r="I1218" s="292"/>
      <c r="J1218" s="116"/>
      <c r="K1218" s="370"/>
      <c r="L1218" s="370"/>
      <c r="M1218" s="370"/>
      <c r="N1218" s="371"/>
      <c r="O1218" s="371"/>
      <c r="P1218" s="371"/>
      <c r="Q1218" s="371"/>
      <c r="R1218" s="371"/>
      <c r="S1218" s="371"/>
      <c r="T1218" s="443"/>
      <c r="U1218" s="539"/>
      <c r="V1218" s="117"/>
      <c r="W1218" s="118"/>
      <c r="X1218" s="119"/>
      <c r="Y1218" s="120"/>
      <c r="Z1218" s="122"/>
      <c r="AA1218" s="121"/>
      <c r="AB1218" s="443"/>
      <c r="AC1218" s="734"/>
      <c r="AD1218" s="372"/>
      <c r="AE1218" s="485"/>
      <c r="AF1218" s="373" t="str">
        <f t="shared" si="334"/>
        <v/>
      </c>
      <c r="AG1218" s="373" t="str">
        <f t="shared" si="335"/>
        <v/>
      </c>
      <c r="AH1218" s="374" t="str">
        <f t="shared" si="336"/>
        <v/>
      </c>
      <c r="AI1218" s="375" t="str">
        <f t="shared" si="337"/>
        <v/>
      </c>
      <c r="AJ1218" s="375" t="str">
        <f t="shared" si="338"/>
        <v/>
      </c>
      <c r="AK1218" s="375" t="str">
        <f t="shared" si="339"/>
        <v/>
      </c>
      <c r="AL1218" s="375" t="str">
        <f t="shared" si="340"/>
        <v/>
      </c>
      <c r="AM1218" s="375" t="str">
        <f t="shared" si="341"/>
        <v/>
      </c>
      <c r="AN1218" s="376" t="str">
        <f>IF(AF1218="","",IF(OR(AH1218="",AH1218="-"),"－",IF(OR(AM1218=8,AM1218=9),"",IF(OR(AJ1218=3,AJ1218=4,AJ1218=5,AJ1218=6),VLOOKUP(AH1218,INDEX((係数_バス貨物_ガソリン,係数_バス貨物_CNG,係数_バス貨物_軽油,係数_バス貨物_メタノール,係数_バス貨物_LPG),MATCH(AL1218,【参考】排出ガスレベル!$AI$4:$AI$671,1),1,AR1218):INDEX((係数_バス貨物_ガソリン,係数_バス貨物_CNG,係数_バス貨物_軽油,係数_バス貨物_メタノール,係数_バス貨物_LPG),MATCH(AL1218+1,【参考】排出ガスレベル!$AI$4:$AI$671,1)-1,5,AR1218),2,FALSE),IF(OR(AJ1218=1,AJ1218=2),VLOOKUP(AH1218,INDEX((係数_乗用_ガソリン,係数_乗用_CNG,係数_乗用_軽油,係数_乗用_メタノール,係数_乗用_LPG),1,1,AR1218):INDEX((係数_乗用_ガソリン,係数_乗用_CNG,係数_乗用_軽油,係数_乗用_メタノール,係数_乗用_LPG),125,5,AR1218),2,FALSE))))))</f>
        <v/>
      </c>
      <c r="AO1218" s="376" t="str">
        <f>IF(T1218="","",IF(OR(AH1218="",AH1218="-"),"－",IF(OR(AM1218=8,AM1218=9),"",IF(OR(AJ1218=3,AJ1218=4,AJ1218=5,AJ1218=6),VLOOKUP(AH1218,INDEX((係数_バス貨物_ガソリン,係数_バス貨物_CNG,係数_バス貨物_軽油,係数_バス貨物_メタノール,係数_バス貨物_LPG),MATCH(AL1218,【参考】排出ガスレベル!$AI$4:$AI$671,1),1,AR1218):INDEX((係数_バス貨物_ガソリン,係数_バス貨物_CNG,係数_バス貨物_軽油,係数_バス貨物_メタノール,係数_バス貨物_LPG),MATCH(AL1218+1,【参考】排出ガスレベル!$AI$4:$AI$671,1)-1,5,AR1218),3,FALSE),IF(OR(AJ1218=1,AJ1218=2),VLOOKUP(AH1218,INDEX((係数_乗用_ガソリン,係数_乗用_CNG,係数_乗用_軽油,係数_乗用_メタノール,係数_乗用_LPG),1,1,AR1218):INDEX((係数_乗用_ガソリン,係数_乗用_CNG,係数_乗用_軽油,係数_乗用_メタノール,係数_乗用_LPG),125,5,AR1218),3,FALSE))))))</f>
        <v/>
      </c>
      <c r="AP1218" s="375" t="str">
        <f t="shared" si="342"/>
        <v/>
      </c>
      <c r="AQ1218" s="444" t="str">
        <f t="shared" si="343"/>
        <v/>
      </c>
      <c r="AR1218" s="375" t="str">
        <f t="shared" si="344"/>
        <v/>
      </c>
      <c r="AS1218" s="377" t="str">
        <f t="shared" si="345"/>
        <v/>
      </c>
      <c r="AT1218" s="378" t="str">
        <f t="shared" si="346"/>
        <v/>
      </c>
      <c r="AX1218" s="625" t="b">
        <f t="shared" si="347"/>
        <v>0</v>
      </c>
      <c r="AY1218" s="7" t="str">
        <f t="shared" si="348"/>
        <v>FALSEFALSEFALSE</v>
      </c>
      <c r="AZ1218" s="626">
        <f t="shared" si="332"/>
        <v>0</v>
      </c>
      <c r="BA1218" s="627" t="str">
        <f t="shared" si="349"/>
        <v/>
      </c>
      <c r="BB1218" s="627">
        <f t="shared" si="333"/>
        <v>0</v>
      </c>
    </row>
    <row r="1219" spans="1:54">
      <c r="A1219" s="381">
        <v>1162</v>
      </c>
      <c r="B1219" s="117"/>
      <c r="C1219" s="288"/>
      <c r="D1219" s="289"/>
      <c r="E1219" s="289"/>
      <c r="F1219" s="290"/>
      <c r="G1219" s="292"/>
      <c r="H1219" s="116"/>
      <c r="I1219" s="292"/>
      <c r="J1219" s="116"/>
      <c r="K1219" s="370"/>
      <c r="L1219" s="370"/>
      <c r="M1219" s="370"/>
      <c r="N1219" s="371"/>
      <c r="O1219" s="371"/>
      <c r="P1219" s="371"/>
      <c r="Q1219" s="371"/>
      <c r="R1219" s="371"/>
      <c r="S1219" s="371"/>
      <c r="T1219" s="443"/>
      <c r="U1219" s="539"/>
      <c r="V1219" s="117"/>
      <c r="W1219" s="118"/>
      <c r="X1219" s="119"/>
      <c r="Y1219" s="120"/>
      <c r="Z1219" s="122"/>
      <c r="AA1219" s="121"/>
      <c r="AB1219" s="443"/>
      <c r="AC1219" s="734"/>
      <c r="AD1219" s="372"/>
      <c r="AE1219" s="485"/>
      <c r="AF1219" s="373" t="str">
        <f t="shared" si="334"/>
        <v/>
      </c>
      <c r="AG1219" s="373" t="str">
        <f t="shared" si="335"/>
        <v/>
      </c>
      <c r="AH1219" s="374" t="str">
        <f t="shared" si="336"/>
        <v/>
      </c>
      <c r="AI1219" s="375" t="str">
        <f t="shared" si="337"/>
        <v/>
      </c>
      <c r="AJ1219" s="375" t="str">
        <f t="shared" si="338"/>
        <v/>
      </c>
      <c r="AK1219" s="375" t="str">
        <f t="shared" si="339"/>
        <v/>
      </c>
      <c r="AL1219" s="375" t="str">
        <f t="shared" si="340"/>
        <v/>
      </c>
      <c r="AM1219" s="375" t="str">
        <f t="shared" si="341"/>
        <v/>
      </c>
      <c r="AN1219" s="376" t="str">
        <f>IF(AF1219="","",IF(OR(AH1219="",AH1219="-"),"－",IF(OR(AM1219=8,AM1219=9),"",IF(OR(AJ1219=3,AJ1219=4,AJ1219=5,AJ1219=6),VLOOKUP(AH1219,INDEX((係数_バス貨物_ガソリン,係数_バス貨物_CNG,係数_バス貨物_軽油,係数_バス貨物_メタノール,係数_バス貨物_LPG),MATCH(AL1219,【参考】排出ガスレベル!$AI$4:$AI$671,1),1,AR1219):INDEX((係数_バス貨物_ガソリン,係数_バス貨物_CNG,係数_バス貨物_軽油,係数_バス貨物_メタノール,係数_バス貨物_LPG),MATCH(AL1219+1,【参考】排出ガスレベル!$AI$4:$AI$671,1)-1,5,AR1219),2,FALSE),IF(OR(AJ1219=1,AJ1219=2),VLOOKUP(AH1219,INDEX((係数_乗用_ガソリン,係数_乗用_CNG,係数_乗用_軽油,係数_乗用_メタノール,係数_乗用_LPG),1,1,AR1219):INDEX((係数_乗用_ガソリン,係数_乗用_CNG,係数_乗用_軽油,係数_乗用_メタノール,係数_乗用_LPG),125,5,AR1219),2,FALSE))))))</f>
        <v/>
      </c>
      <c r="AO1219" s="376" t="str">
        <f>IF(T1219="","",IF(OR(AH1219="",AH1219="-"),"－",IF(OR(AM1219=8,AM1219=9),"",IF(OR(AJ1219=3,AJ1219=4,AJ1219=5,AJ1219=6),VLOOKUP(AH1219,INDEX((係数_バス貨物_ガソリン,係数_バス貨物_CNG,係数_バス貨物_軽油,係数_バス貨物_メタノール,係数_バス貨物_LPG),MATCH(AL1219,【参考】排出ガスレベル!$AI$4:$AI$671,1),1,AR1219):INDEX((係数_バス貨物_ガソリン,係数_バス貨物_CNG,係数_バス貨物_軽油,係数_バス貨物_メタノール,係数_バス貨物_LPG),MATCH(AL1219+1,【参考】排出ガスレベル!$AI$4:$AI$671,1)-1,5,AR1219),3,FALSE),IF(OR(AJ1219=1,AJ1219=2),VLOOKUP(AH1219,INDEX((係数_乗用_ガソリン,係数_乗用_CNG,係数_乗用_軽油,係数_乗用_メタノール,係数_乗用_LPG),1,1,AR1219):INDEX((係数_乗用_ガソリン,係数_乗用_CNG,係数_乗用_軽油,係数_乗用_メタノール,係数_乗用_LPG),125,5,AR1219),3,FALSE))))))</f>
        <v/>
      </c>
      <c r="AP1219" s="375" t="str">
        <f t="shared" si="342"/>
        <v/>
      </c>
      <c r="AQ1219" s="444" t="str">
        <f t="shared" si="343"/>
        <v/>
      </c>
      <c r="AR1219" s="375" t="str">
        <f t="shared" si="344"/>
        <v/>
      </c>
      <c r="AS1219" s="377" t="str">
        <f t="shared" si="345"/>
        <v/>
      </c>
      <c r="AT1219" s="378" t="str">
        <f t="shared" si="346"/>
        <v/>
      </c>
      <c r="AX1219" s="625" t="b">
        <f t="shared" si="347"/>
        <v>0</v>
      </c>
      <c r="AY1219" s="7" t="str">
        <f t="shared" si="348"/>
        <v>FALSEFALSEFALSE</v>
      </c>
      <c r="AZ1219" s="626">
        <f t="shared" si="332"/>
        <v>0</v>
      </c>
      <c r="BA1219" s="627" t="str">
        <f t="shared" si="349"/>
        <v/>
      </c>
      <c r="BB1219" s="627">
        <f t="shared" si="333"/>
        <v>0</v>
      </c>
    </row>
    <row r="1220" spans="1:54">
      <c r="A1220" s="381">
        <v>1163</v>
      </c>
      <c r="B1220" s="117"/>
      <c r="C1220" s="288"/>
      <c r="D1220" s="289"/>
      <c r="E1220" s="289"/>
      <c r="F1220" s="290"/>
      <c r="G1220" s="292"/>
      <c r="H1220" s="116"/>
      <c r="I1220" s="292"/>
      <c r="J1220" s="116"/>
      <c r="K1220" s="370"/>
      <c r="L1220" s="370"/>
      <c r="M1220" s="370"/>
      <c r="N1220" s="371"/>
      <c r="O1220" s="371"/>
      <c r="P1220" s="371"/>
      <c r="Q1220" s="371"/>
      <c r="R1220" s="371"/>
      <c r="S1220" s="371"/>
      <c r="T1220" s="443"/>
      <c r="U1220" s="539"/>
      <c r="V1220" s="117"/>
      <c r="W1220" s="118"/>
      <c r="X1220" s="119"/>
      <c r="Y1220" s="120"/>
      <c r="Z1220" s="122"/>
      <c r="AA1220" s="121"/>
      <c r="AB1220" s="443"/>
      <c r="AC1220" s="734"/>
      <c r="AD1220" s="372"/>
      <c r="AE1220" s="485"/>
      <c r="AF1220" s="373" t="str">
        <f t="shared" si="334"/>
        <v/>
      </c>
      <c r="AG1220" s="373" t="str">
        <f t="shared" si="335"/>
        <v/>
      </c>
      <c r="AH1220" s="374" t="str">
        <f t="shared" si="336"/>
        <v/>
      </c>
      <c r="AI1220" s="375" t="str">
        <f t="shared" si="337"/>
        <v/>
      </c>
      <c r="AJ1220" s="375" t="str">
        <f t="shared" si="338"/>
        <v/>
      </c>
      <c r="AK1220" s="375" t="str">
        <f t="shared" si="339"/>
        <v/>
      </c>
      <c r="AL1220" s="375" t="str">
        <f t="shared" si="340"/>
        <v/>
      </c>
      <c r="AM1220" s="375" t="str">
        <f t="shared" si="341"/>
        <v/>
      </c>
      <c r="AN1220" s="376" t="str">
        <f>IF(AF1220="","",IF(OR(AH1220="",AH1220="-"),"－",IF(OR(AM1220=8,AM1220=9),"",IF(OR(AJ1220=3,AJ1220=4,AJ1220=5,AJ1220=6),VLOOKUP(AH1220,INDEX((係数_バス貨物_ガソリン,係数_バス貨物_CNG,係数_バス貨物_軽油,係数_バス貨物_メタノール,係数_バス貨物_LPG),MATCH(AL1220,【参考】排出ガスレベル!$AI$4:$AI$671,1),1,AR1220):INDEX((係数_バス貨物_ガソリン,係数_バス貨物_CNG,係数_バス貨物_軽油,係数_バス貨物_メタノール,係数_バス貨物_LPG),MATCH(AL1220+1,【参考】排出ガスレベル!$AI$4:$AI$671,1)-1,5,AR1220),2,FALSE),IF(OR(AJ1220=1,AJ1220=2),VLOOKUP(AH1220,INDEX((係数_乗用_ガソリン,係数_乗用_CNG,係数_乗用_軽油,係数_乗用_メタノール,係数_乗用_LPG),1,1,AR1220):INDEX((係数_乗用_ガソリン,係数_乗用_CNG,係数_乗用_軽油,係数_乗用_メタノール,係数_乗用_LPG),125,5,AR1220),2,FALSE))))))</f>
        <v/>
      </c>
      <c r="AO1220" s="376" t="str">
        <f>IF(T1220="","",IF(OR(AH1220="",AH1220="-"),"－",IF(OR(AM1220=8,AM1220=9),"",IF(OR(AJ1220=3,AJ1220=4,AJ1220=5,AJ1220=6),VLOOKUP(AH1220,INDEX((係数_バス貨物_ガソリン,係数_バス貨物_CNG,係数_バス貨物_軽油,係数_バス貨物_メタノール,係数_バス貨物_LPG),MATCH(AL1220,【参考】排出ガスレベル!$AI$4:$AI$671,1),1,AR1220):INDEX((係数_バス貨物_ガソリン,係数_バス貨物_CNG,係数_バス貨物_軽油,係数_バス貨物_メタノール,係数_バス貨物_LPG),MATCH(AL1220+1,【参考】排出ガスレベル!$AI$4:$AI$671,1)-1,5,AR1220),3,FALSE),IF(OR(AJ1220=1,AJ1220=2),VLOOKUP(AH1220,INDEX((係数_乗用_ガソリン,係数_乗用_CNG,係数_乗用_軽油,係数_乗用_メタノール,係数_乗用_LPG),1,1,AR1220):INDEX((係数_乗用_ガソリン,係数_乗用_CNG,係数_乗用_軽油,係数_乗用_メタノール,係数_乗用_LPG),125,5,AR1220),3,FALSE))))))</f>
        <v/>
      </c>
      <c r="AP1220" s="375" t="str">
        <f t="shared" si="342"/>
        <v/>
      </c>
      <c r="AQ1220" s="444" t="str">
        <f t="shared" si="343"/>
        <v/>
      </c>
      <c r="AR1220" s="375" t="str">
        <f t="shared" si="344"/>
        <v/>
      </c>
      <c r="AS1220" s="377" t="str">
        <f t="shared" si="345"/>
        <v/>
      </c>
      <c r="AT1220" s="378" t="str">
        <f t="shared" si="346"/>
        <v/>
      </c>
      <c r="AX1220" s="625" t="b">
        <f t="shared" si="347"/>
        <v>0</v>
      </c>
      <c r="AY1220" s="7" t="str">
        <f t="shared" si="348"/>
        <v>FALSEFALSEFALSE</v>
      </c>
      <c r="AZ1220" s="626">
        <f t="shared" si="332"/>
        <v>0</v>
      </c>
      <c r="BA1220" s="627" t="str">
        <f t="shared" si="349"/>
        <v/>
      </c>
      <c r="BB1220" s="627">
        <f t="shared" si="333"/>
        <v>0</v>
      </c>
    </row>
    <row r="1221" spans="1:54">
      <c r="A1221" s="381">
        <v>1164</v>
      </c>
      <c r="B1221" s="117"/>
      <c r="C1221" s="288"/>
      <c r="D1221" s="289"/>
      <c r="E1221" s="289"/>
      <c r="F1221" s="290"/>
      <c r="G1221" s="292"/>
      <c r="H1221" s="116"/>
      <c r="I1221" s="292"/>
      <c r="J1221" s="116"/>
      <c r="K1221" s="370"/>
      <c r="L1221" s="370"/>
      <c r="M1221" s="370"/>
      <c r="N1221" s="371"/>
      <c r="O1221" s="371"/>
      <c r="P1221" s="371"/>
      <c r="Q1221" s="371"/>
      <c r="R1221" s="371"/>
      <c r="S1221" s="371"/>
      <c r="T1221" s="443"/>
      <c r="U1221" s="539"/>
      <c r="V1221" s="117"/>
      <c r="W1221" s="118"/>
      <c r="X1221" s="119"/>
      <c r="Y1221" s="120"/>
      <c r="Z1221" s="122"/>
      <c r="AA1221" s="121"/>
      <c r="AB1221" s="443"/>
      <c r="AC1221" s="734"/>
      <c r="AD1221" s="372"/>
      <c r="AE1221" s="485"/>
      <c r="AF1221" s="373" t="str">
        <f t="shared" si="334"/>
        <v/>
      </c>
      <c r="AG1221" s="373" t="str">
        <f t="shared" si="335"/>
        <v/>
      </c>
      <c r="AH1221" s="374" t="str">
        <f t="shared" si="336"/>
        <v/>
      </c>
      <c r="AI1221" s="375" t="str">
        <f t="shared" si="337"/>
        <v/>
      </c>
      <c r="AJ1221" s="375" t="str">
        <f t="shared" si="338"/>
        <v/>
      </c>
      <c r="AK1221" s="375" t="str">
        <f t="shared" si="339"/>
        <v/>
      </c>
      <c r="AL1221" s="375" t="str">
        <f t="shared" si="340"/>
        <v/>
      </c>
      <c r="AM1221" s="375" t="str">
        <f t="shared" si="341"/>
        <v/>
      </c>
      <c r="AN1221" s="376" t="str">
        <f>IF(AF1221="","",IF(OR(AH1221="",AH1221="-"),"－",IF(OR(AM1221=8,AM1221=9),"",IF(OR(AJ1221=3,AJ1221=4,AJ1221=5,AJ1221=6),VLOOKUP(AH1221,INDEX((係数_バス貨物_ガソリン,係数_バス貨物_CNG,係数_バス貨物_軽油,係数_バス貨物_メタノール,係数_バス貨物_LPG),MATCH(AL1221,【参考】排出ガスレベル!$AI$4:$AI$671,1),1,AR1221):INDEX((係数_バス貨物_ガソリン,係数_バス貨物_CNG,係数_バス貨物_軽油,係数_バス貨物_メタノール,係数_バス貨物_LPG),MATCH(AL1221+1,【参考】排出ガスレベル!$AI$4:$AI$671,1)-1,5,AR1221),2,FALSE),IF(OR(AJ1221=1,AJ1221=2),VLOOKUP(AH1221,INDEX((係数_乗用_ガソリン,係数_乗用_CNG,係数_乗用_軽油,係数_乗用_メタノール,係数_乗用_LPG),1,1,AR1221):INDEX((係数_乗用_ガソリン,係数_乗用_CNG,係数_乗用_軽油,係数_乗用_メタノール,係数_乗用_LPG),125,5,AR1221),2,FALSE))))))</f>
        <v/>
      </c>
      <c r="AO1221" s="376" t="str">
        <f>IF(T1221="","",IF(OR(AH1221="",AH1221="-"),"－",IF(OR(AM1221=8,AM1221=9),"",IF(OR(AJ1221=3,AJ1221=4,AJ1221=5,AJ1221=6),VLOOKUP(AH1221,INDEX((係数_バス貨物_ガソリン,係数_バス貨物_CNG,係数_バス貨物_軽油,係数_バス貨物_メタノール,係数_バス貨物_LPG),MATCH(AL1221,【参考】排出ガスレベル!$AI$4:$AI$671,1),1,AR1221):INDEX((係数_バス貨物_ガソリン,係数_バス貨物_CNG,係数_バス貨物_軽油,係数_バス貨物_メタノール,係数_バス貨物_LPG),MATCH(AL1221+1,【参考】排出ガスレベル!$AI$4:$AI$671,1)-1,5,AR1221),3,FALSE),IF(OR(AJ1221=1,AJ1221=2),VLOOKUP(AH1221,INDEX((係数_乗用_ガソリン,係数_乗用_CNG,係数_乗用_軽油,係数_乗用_メタノール,係数_乗用_LPG),1,1,AR1221):INDEX((係数_乗用_ガソリン,係数_乗用_CNG,係数_乗用_軽油,係数_乗用_メタノール,係数_乗用_LPG),125,5,AR1221),3,FALSE))))))</f>
        <v/>
      </c>
      <c r="AP1221" s="375" t="str">
        <f t="shared" si="342"/>
        <v/>
      </c>
      <c r="AQ1221" s="444" t="str">
        <f t="shared" si="343"/>
        <v/>
      </c>
      <c r="AR1221" s="375" t="str">
        <f t="shared" si="344"/>
        <v/>
      </c>
      <c r="AS1221" s="377" t="str">
        <f t="shared" si="345"/>
        <v/>
      </c>
      <c r="AT1221" s="378" t="str">
        <f t="shared" si="346"/>
        <v/>
      </c>
      <c r="AX1221" s="625" t="b">
        <f t="shared" si="347"/>
        <v>0</v>
      </c>
      <c r="AY1221" s="7" t="str">
        <f t="shared" si="348"/>
        <v>FALSEFALSEFALSE</v>
      </c>
      <c r="AZ1221" s="626">
        <f t="shared" si="332"/>
        <v>0</v>
      </c>
      <c r="BA1221" s="627" t="str">
        <f t="shared" si="349"/>
        <v/>
      </c>
      <c r="BB1221" s="627">
        <f t="shared" si="333"/>
        <v>0</v>
      </c>
    </row>
    <row r="1222" spans="1:54">
      <c r="A1222" s="381">
        <v>1165</v>
      </c>
      <c r="B1222" s="117"/>
      <c r="C1222" s="288"/>
      <c r="D1222" s="289"/>
      <c r="E1222" s="289"/>
      <c r="F1222" s="290"/>
      <c r="G1222" s="292"/>
      <c r="H1222" s="116"/>
      <c r="I1222" s="292"/>
      <c r="J1222" s="116"/>
      <c r="K1222" s="370"/>
      <c r="L1222" s="370"/>
      <c r="M1222" s="370"/>
      <c r="N1222" s="371"/>
      <c r="O1222" s="371"/>
      <c r="P1222" s="371"/>
      <c r="Q1222" s="371"/>
      <c r="R1222" s="371"/>
      <c r="S1222" s="371"/>
      <c r="T1222" s="443"/>
      <c r="U1222" s="539"/>
      <c r="V1222" s="117"/>
      <c r="W1222" s="118"/>
      <c r="X1222" s="119"/>
      <c r="Y1222" s="120"/>
      <c r="Z1222" s="122"/>
      <c r="AA1222" s="121"/>
      <c r="AB1222" s="443"/>
      <c r="AC1222" s="734"/>
      <c r="AD1222" s="372"/>
      <c r="AE1222" s="485"/>
      <c r="AF1222" s="373" t="str">
        <f t="shared" si="334"/>
        <v/>
      </c>
      <c r="AG1222" s="373" t="str">
        <f t="shared" si="335"/>
        <v/>
      </c>
      <c r="AH1222" s="374" t="str">
        <f t="shared" si="336"/>
        <v/>
      </c>
      <c r="AI1222" s="375" t="str">
        <f t="shared" si="337"/>
        <v/>
      </c>
      <c r="AJ1222" s="375" t="str">
        <f t="shared" si="338"/>
        <v/>
      </c>
      <c r="AK1222" s="375" t="str">
        <f t="shared" si="339"/>
        <v/>
      </c>
      <c r="AL1222" s="375" t="str">
        <f t="shared" si="340"/>
        <v/>
      </c>
      <c r="AM1222" s="375" t="str">
        <f t="shared" si="341"/>
        <v/>
      </c>
      <c r="AN1222" s="376" t="str">
        <f>IF(AF1222="","",IF(OR(AH1222="",AH1222="-"),"－",IF(OR(AM1222=8,AM1222=9),"",IF(OR(AJ1222=3,AJ1222=4,AJ1222=5,AJ1222=6),VLOOKUP(AH1222,INDEX((係数_バス貨物_ガソリン,係数_バス貨物_CNG,係数_バス貨物_軽油,係数_バス貨物_メタノール,係数_バス貨物_LPG),MATCH(AL1222,【参考】排出ガスレベル!$AI$4:$AI$671,1),1,AR1222):INDEX((係数_バス貨物_ガソリン,係数_バス貨物_CNG,係数_バス貨物_軽油,係数_バス貨物_メタノール,係数_バス貨物_LPG),MATCH(AL1222+1,【参考】排出ガスレベル!$AI$4:$AI$671,1)-1,5,AR1222),2,FALSE),IF(OR(AJ1222=1,AJ1222=2),VLOOKUP(AH1222,INDEX((係数_乗用_ガソリン,係数_乗用_CNG,係数_乗用_軽油,係数_乗用_メタノール,係数_乗用_LPG),1,1,AR1222):INDEX((係数_乗用_ガソリン,係数_乗用_CNG,係数_乗用_軽油,係数_乗用_メタノール,係数_乗用_LPG),125,5,AR1222),2,FALSE))))))</f>
        <v/>
      </c>
      <c r="AO1222" s="376" t="str">
        <f>IF(T1222="","",IF(OR(AH1222="",AH1222="-"),"－",IF(OR(AM1222=8,AM1222=9),"",IF(OR(AJ1222=3,AJ1222=4,AJ1222=5,AJ1222=6),VLOOKUP(AH1222,INDEX((係数_バス貨物_ガソリン,係数_バス貨物_CNG,係数_バス貨物_軽油,係数_バス貨物_メタノール,係数_バス貨物_LPG),MATCH(AL1222,【参考】排出ガスレベル!$AI$4:$AI$671,1),1,AR1222):INDEX((係数_バス貨物_ガソリン,係数_バス貨物_CNG,係数_バス貨物_軽油,係数_バス貨物_メタノール,係数_バス貨物_LPG),MATCH(AL1222+1,【参考】排出ガスレベル!$AI$4:$AI$671,1)-1,5,AR1222),3,FALSE),IF(OR(AJ1222=1,AJ1222=2),VLOOKUP(AH1222,INDEX((係数_乗用_ガソリン,係数_乗用_CNG,係数_乗用_軽油,係数_乗用_メタノール,係数_乗用_LPG),1,1,AR1222):INDEX((係数_乗用_ガソリン,係数_乗用_CNG,係数_乗用_軽油,係数_乗用_メタノール,係数_乗用_LPG),125,5,AR1222),3,FALSE))))))</f>
        <v/>
      </c>
      <c r="AP1222" s="375" t="str">
        <f t="shared" si="342"/>
        <v/>
      </c>
      <c r="AQ1222" s="444" t="str">
        <f t="shared" si="343"/>
        <v/>
      </c>
      <c r="AR1222" s="375" t="str">
        <f t="shared" si="344"/>
        <v/>
      </c>
      <c r="AS1222" s="377" t="str">
        <f t="shared" si="345"/>
        <v/>
      </c>
      <c r="AT1222" s="378" t="str">
        <f t="shared" si="346"/>
        <v/>
      </c>
      <c r="AX1222" s="625" t="b">
        <f t="shared" si="347"/>
        <v>0</v>
      </c>
      <c r="AY1222" s="7" t="str">
        <f t="shared" si="348"/>
        <v>FALSEFALSEFALSE</v>
      </c>
      <c r="AZ1222" s="626">
        <f t="shared" si="332"/>
        <v>0</v>
      </c>
      <c r="BA1222" s="627" t="str">
        <f t="shared" si="349"/>
        <v/>
      </c>
      <c r="BB1222" s="627">
        <f t="shared" si="333"/>
        <v>0</v>
      </c>
    </row>
    <row r="1223" spans="1:54">
      <c r="A1223" s="381">
        <v>1166</v>
      </c>
      <c r="B1223" s="117"/>
      <c r="C1223" s="288"/>
      <c r="D1223" s="289"/>
      <c r="E1223" s="289"/>
      <c r="F1223" s="290"/>
      <c r="G1223" s="292"/>
      <c r="H1223" s="116"/>
      <c r="I1223" s="292"/>
      <c r="J1223" s="116"/>
      <c r="K1223" s="370"/>
      <c r="L1223" s="370"/>
      <c r="M1223" s="370"/>
      <c r="N1223" s="371"/>
      <c r="O1223" s="371"/>
      <c r="P1223" s="371"/>
      <c r="Q1223" s="371"/>
      <c r="R1223" s="371"/>
      <c r="S1223" s="371"/>
      <c r="T1223" s="443"/>
      <c r="U1223" s="539"/>
      <c r="V1223" s="117"/>
      <c r="W1223" s="118"/>
      <c r="X1223" s="119"/>
      <c r="Y1223" s="120"/>
      <c r="Z1223" s="122"/>
      <c r="AA1223" s="121"/>
      <c r="AB1223" s="443"/>
      <c r="AC1223" s="734"/>
      <c r="AD1223" s="372"/>
      <c r="AE1223" s="485"/>
      <c r="AF1223" s="373" t="str">
        <f t="shared" si="334"/>
        <v/>
      </c>
      <c r="AG1223" s="373" t="str">
        <f t="shared" si="335"/>
        <v/>
      </c>
      <c r="AH1223" s="374" t="str">
        <f t="shared" si="336"/>
        <v/>
      </c>
      <c r="AI1223" s="375" t="str">
        <f t="shared" si="337"/>
        <v/>
      </c>
      <c r="AJ1223" s="375" t="str">
        <f t="shared" si="338"/>
        <v/>
      </c>
      <c r="AK1223" s="375" t="str">
        <f t="shared" si="339"/>
        <v/>
      </c>
      <c r="AL1223" s="375" t="str">
        <f t="shared" si="340"/>
        <v/>
      </c>
      <c r="AM1223" s="375" t="str">
        <f t="shared" si="341"/>
        <v/>
      </c>
      <c r="AN1223" s="376" t="str">
        <f>IF(AF1223="","",IF(OR(AH1223="",AH1223="-"),"－",IF(OR(AM1223=8,AM1223=9),"",IF(OR(AJ1223=3,AJ1223=4,AJ1223=5,AJ1223=6),VLOOKUP(AH1223,INDEX((係数_バス貨物_ガソリン,係数_バス貨物_CNG,係数_バス貨物_軽油,係数_バス貨物_メタノール,係数_バス貨物_LPG),MATCH(AL1223,【参考】排出ガスレベル!$AI$4:$AI$671,1),1,AR1223):INDEX((係数_バス貨物_ガソリン,係数_バス貨物_CNG,係数_バス貨物_軽油,係数_バス貨物_メタノール,係数_バス貨物_LPG),MATCH(AL1223+1,【参考】排出ガスレベル!$AI$4:$AI$671,1)-1,5,AR1223),2,FALSE),IF(OR(AJ1223=1,AJ1223=2),VLOOKUP(AH1223,INDEX((係数_乗用_ガソリン,係数_乗用_CNG,係数_乗用_軽油,係数_乗用_メタノール,係数_乗用_LPG),1,1,AR1223):INDEX((係数_乗用_ガソリン,係数_乗用_CNG,係数_乗用_軽油,係数_乗用_メタノール,係数_乗用_LPG),125,5,AR1223),2,FALSE))))))</f>
        <v/>
      </c>
      <c r="AO1223" s="376" t="str">
        <f>IF(T1223="","",IF(OR(AH1223="",AH1223="-"),"－",IF(OR(AM1223=8,AM1223=9),"",IF(OR(AJ1223=3,AJ1223=4,AJ1223=5,AJ1223=6),VLOOKUP(AH1223,INDEX((係数_バス貨物_ガソリン,係数_バス貨物_CNG,係数_バス貨物_軽油,係数_バス貨物_メタノール,係数_バス貨物_LPG),MATCH(AL1223,【参考】排出ガスレベル!$AI$4:$AI$671,1),1,AR1223):INDEX((係数_バス貨物_ガソリン,係数_バス貨物_CNG,係数_バス貨物_軽油,係数_バス貨物_メタノール,係数_バス貨物_LPG),MATCH(AL1223+1,【参考】排出ガスレベル!$AI$4:$AI$671,1)-1,5,AR1223),3,FALSE),IF(OR(AJ1223=1,AJ1223=2),VLOOKUP(AH1223,INDEX((係数_乗用_ガソリン,係数_乗用_CNG,係数_乗用_軽油,係数_乗用_メタノール,係数_乗用_LPG),1,1,AR1223):INDEX((係数_乗用_ガソリン,係数_乗用_CNG,係数_乗用_軽油,係数_乗用_メタノール,係数_乗用_LPG),125,5,AR1223),3,FALSE))))))</f>
        <v/>
      </c>
      <c r="AP1223" s="375" t="str">
        <f t="shared" si="342"/>
        <v/>
      </c>
      <c r="AQ1223" s="444" t="str">
        <f t="shared" si="343"/>
        <v/>
      </c>
      <c r="AR1223" s="375" t="str">
        <f t="shared" si="344"/>
        <v/>
      </c>
      <c r="AS1223" s="377" t="str">
        <f t="shared" si="345"/>
        <v/>
      </c>
      <c r="AT1223" s="378" t="str">
        <f t="shared" si="346"/>
        <v/>
      </c>
      <c r="AX1223" s="625" t="b">
        <f t="shared" si="347"/>
        <v>0</v>
      </c>
      <c r="AY1223" s="7" t="str">
        <f t="shared" si="348"/>
        <v>FALSEFALSEFALSE</v>
      </c>
      <c r="AZ1223" s="626">
        <f t="shared" si="332"/>
        <v>0</v>
      </c>
      <c r="BA1223" s="627" t="str">
        <f t="shared" si="349"/>
        <v/>
      </c>
      <c r="BB1223" s="627">
        <f t="shared" si="333"/>
        <v>0</v>
      </c>
    </row>
    <row r="1224" spans="1:54">
      <c r="A1224" s="381">
        <v>1167</v>
      </c>
      <c r="B1224" s="117"/>
      <c r="C1224" s="288"/>
      <c r="D1224" s="289"/>
      <c r="E1224" s="289"/>
      <c r="F1224" s="290"/>
      <c r="G1224" s="292"/>
      <c r="H1224" s="116"/>
      <c r="I1224" s="292"/>
      <c r="J1224" s="116"/>
      <c r="K1224" s="370"/>
      <c r="L1224" s="370"/>
      <c r="M1224" s="370"/>
      <c r="N1224" s="371"/>
      <c r="O1224" s="371"/>
      <c r="P1224" s="371"/>
      <c r="Q1224" s="371"/>
      <c r="R1224" s="371"/>
      <c r="S1224" s="371"/>
      <c r="T1224" s="443"/>
      <c r="U1224" s="539"/>
      <c r="V1224" s="117"/>
      <c r="W1224" s="118"/>
      <c r="X1224" s="119"/>
      <c r="Y1224" s="120"/>
      <c r="Z1224" s="122"/>
      <c r="AA1224" s="121"/>
      <c r="AB1224" s="443"/>
      <c r="AC1224" s="734"/>
      <c r="AD1224" s="372"/>
      <c r="AE1224" s="485"/>
      <c r="AF1224" s="373" t="str">
        <f t="shared" si="334"/>
        <v/>
      </c>
      <c r="AG1224" s="373" t="str">
        <f t="shared" si="335"/>
        <v/>
      </c>
      <c r="AH1224" s="374" t="str">
        <f t="shared" si="336"/>
        <v/>
      </c>
      <c r="AI1224" s="375" t="str">
        <f t="shared" si="337"/>
        <v/>
      </c>
      <c r="AJ1224" s="375" t="str">
        <f t="shared" si="338"/>
        <v/>
      </c>
      <c r="AK1224" s="375" t="str">
        <f t="shared" si="339"/>
        <v/>
      </c>
      <c r="AL1224" s="375" t="str">
        <f t="shared" si="340"/>
        <v/>
      </c>
      <c r="AM1224" s="375" t="str">
        <f t="shared" si="341"/>
        <v/>
      </c>
      <c r="AN1224" s="376" t="str">
        <f>IF(AF1224="","",IF(OR(AH1224="",AH1224="-"),"－",IF(OR(AM1224=8,AM1224=9),"",IF(OR(AJ1224=3,AJ1224=4,AJ1224=5,AJ1224=6),VLOOKUP(AH1224,INDEX((係数_バス貨物_ガソリン,係数_バス貨物_CNG,係数_バス貨物_軽油,係数_バス貨物_メタノール,係数_バス貨物_LPG),MATCH(AL1224,【参考】排出ガスレベル!$AI$4:$AI$671,1),1,AR1224):INDEX((係数_バス貨物_ガソリン,係数_バス貨物_CNG,係数_バス貨物_軽油,係数_バス貨物_メタノール,係数_バス貨物_LPG),MATCH(AL1224+1,【参考】排出ガスレベル!$AI$4:$AI$671,1)-1,5,AR1224),2,FALSE),IF(OR(AJ1224=1,AJ1224=2),VLOOKUP(AH1224,INDEX((係数_乗用_ガソリン,係数_乗用_CNG,係数_乗用_軽油,係数_乗用_メタノール,係数_乗用_LPG),1,1,AR1224):INDEX((係数_乗用_ガソリン,係数_乗用_CNG,係数_乗用_軽油,係数_乗用_メタノール,係数_乗用_LPG),125,5,AR1224),2,FALSE))))))</f>
        <v/>
      </c>
      <c r="AO1224" s="376" t="str">
        <f>IF(T1224="","",IF(OR(AH1224="",AH1224="-"),"－",IF(OR(AM1224=8,AM1224=9),"",IF(OR(AJ1224=3,AJ1224=4,AJ1224=5,AJ1224=6),VLOOKUP(AH1224,INDEX((係数_バス貨物_ガソリン,係数_バス貨物_CNG,係数_バス貨物_軽油,係数_バス貨物_メタノール,係数_バス貨物_LPG),MATCH(AL1224,【参考】排出ガスレベル!$AI$4:$AI$671,1),1,AR1224):INDEX((係数_バス貨物_ガソリン,係数_バス貨物_CNG,係数_バス貨物_軽油,係数_バス貨物_メタノール,係数_バス貨物_LPG),MATCH(AL1224+1,【参考】排出ガスレベル!$AI$4:$AI$671,1)-1,5,AR1224),3,FALSE),IF(OR(AJ1224=1,AJ1224=2),VLOOKUP(AH1224,INDEX((係数_乗用_ガソリン,係数_乗用_CNG,係数_乗用_軽油,係数_乗用_メタノール,係数_乗用_LPG),1,1,AR1224):INDEX((係数_乗用_ガソリン,係数_乗用_CNG,係数_乗用_軽油,係数_乗用_メタノール,係数_乗用_LPG),125,5,AR1224),3,FALSE))))))</f>
        <v/>
      </c>
      <c r="AP1224" s="375" t="str">
        <f t="shared" si="342"/>
        <v/>
      </c>
      <c r="AQ1224" s="444" t="str">
        <f t="shared" si="343"/>
        <v/>
      </c>
      <c r="AR1224" s="375" t="str">
        <f t="shared" si="344"/>
        <v/>
      </c>
      <c r="AS1224" s="377" t="str">
        <f t="shared" si="345"/>
        <v/>
      </c>
      <c r="AT1224" s="378" t="str">
        <f t="shared" si="346"/>
        <v/>
      </c>
      <c r="AX1224" s="625" t="b">
        <f t="shared" si="347"/>
        <v>0</v>
      </c>
      <c r="AY1224" s="7" t="str">
        <f t="shared" si="348"/>
        <v>FALSEFALSEFALSE</v>
      </c>
      <c r="AZ1224" s="626">
        <f t="shared" si="332"/>
        <v>0</v>
      </c>
      <c r="BA1224" s="627" t="str">
        <f t="shared" si="349"/>
        <v/>
      </c>
      <c r="BB1224" s="627">
        <f t="shared" si="333"/>
        <v>0</v>
      </c>
    </row>
    <row r="1225" spans="1:54">
      <c r="A1225" s="381">
        <v>1168</v>
      </c>
      <c r="B1225" s="117"/>
      <c r="C1225" s="288"/>
      <c r="D1225" s="289"/>
      <c r="E1225" s="289"/>
      <c r="F1225" s="290"/>
      <c r="G1225" s="292"/>
      <c r="H1225" s="116"/>
      <c r="I1225" s="292"/>
      <c r="J1225" s="116"/>
      <c r="K1225" s="370"/>
      <c r="L1225" s="370"/>
      <c r="M1225" s="370"/>
      <c r="N1225" s="371"/>
      <c r="O1225" s="371"/>
      <c r="P1225" s="371"/>
      <c r="Q1225" s="371"/>
      <c r="R1225" s="371"/>
      <c r="S1225" s="371"/>
      <c r="T1225" s="443"/>
      <c r="U1225" s="539"/>
      <c r="V1225" s="117"/>
      <c r="W1225" s="118"/>
      <c r="X1225" s="119"/>
      <c r="Y1225" s="120"/>
      <c r="Z1225" s="122"/>
      <c r="AA1225" s="121"/>
      <c r="AB1225" s="443"/>
      <c r="AC1225" s="734"/>
      <c r="AD1225" s="372"/>
      <c r="AE1225" s="485"/>
      <c r="AF1225" s="373" t="str">
        <f t="shared" si="334"/>
        <v/>
      </c>
      <c r="AG1225" s="373" t="str">
        <f t="shared" si="335"/>
        <v/>
      </c>
      <c r="AH1225" s="374" t="str">
        <f t="shared" si="336"/>
        <v/>
      </c>
      <c r="AI1225" s="375" t="str">
        <f t="shared" si="337"/>
        <v/>
      </c>
      <c r="AJ1225" s="375" t="str">
        <f t="shared" si="338"/>
        <v/>
      </c>
      <c r="AK1225" s="375" t="str">
        <f t="shared" si="339"/>
        <v/>
      </c>
      <c r="AL1225" s="375" t="str">
        <f t="shared" si="340"/>
        <v/>
      </c>
      <c r="AM1225" s="375" t="str">
        <f t="shared" si="341"/>
        <v/>
      </c>
      <c r="AN1225" s="376" t="str">
        <f>IF(AF1225="","",IF(OR(AH1225="",AH1225="-"),"－",IF(OR(AM1225=8,AM1225=9),"",IF(OR(AJ1225=3,AJ1225=4,AJ1225=5,AJ1225=6),VLOOKUP(AH1225,INDEX((係数_バス貨物_ガソリン,係数_バス貨物_CNG,係数_バス貨物_軽油,係数_バス貨物_メタノール,係数_バス貨物_LPG),MATCH(AL1225,【参考】排出ガスレベル!$AI$4:$AI$671,1),1,AR1225):INDEX((係数_バス貨物_ガソリン,係数_バス貨物_CNG,係数_バス貨物_軽油,係数_バス貨物_メタノール,係数_バス貨物_LPG),MATCH(AL1225+1,【参考】排出ガスレベル!$AI$4:$AI$671,1)-1,5,AR1225),2,FALSE),IF(OR(AJ1225=1,AJ1225=2),VLOOKUP(AH1225,INDEX((係数_乗用_ガソリン,係数_乗用_CNG,係数_乗用_軽油,係数_乗用_メタノール,係数_乗用_LPG),1,1,AR1225):INDEX((係数_乗用_ガソリン,係数_乗用_CNG,係数_乗用_軽油,係数_乗用_メタノール,係数_乗用_LPG),125,5,AR1225),2,FALSE))))))</f>
        <v/>
      </c>
      <c r="AO1225" s="376" t="str">
        <f>IF(T1225="","",IF(OR(AH1225="",AH1225="-"),"－",IF(OR(AM1225=8,AM1225=9),"",IF(OR(AJ1225=3,AJ1225=4,AJ1225=5,AJ1225=6),VLOOKUP(AH1225,INDEX((係数_バス貨物_ガソリン,係数_バス貨物_CNG,係数_バス貨物_軽油,係数_バス貨物_メタノール,係数_バス貨物_LPG),MATCH(AL1225,【参考】排出ガスレベル!$AI$4:$AI$671,1),1,AR1225):INDEX((係数_バス貨物_ガソリン,係数_バス貨物_CNG,係数_バス貨物_軽油,係数_バス貨物_メタノール,係数_バス貨物_LPG),MATCH(AL1225+1,【参考】排出ガスレベル!$AI$4:$AI$671,1)-1,5,AR1225),3,FALSE),IF(OR(AJ1225=1,AJ1225=2),VLOOKUP(AH1225,INDEX((係数_乗用_ガソリン,係数_乗用_CNG,係数_乗用_軽油,係数_乗用_メタノール,係数_乗用_LPG),1,1,AR1225):INDEX((係数_乗用_ガソリン,係数_乗用_CNG,係数_乗用_軽油,係数_乗用_メタノール,係数_乗用_LPG),125,5,AR1225),3,FALSE))))))</f>
        <v/>
      </c>
      <c r="AP1225" s="375" t="str">
        <f t="shared" si="342"/>
        <v/>
      </c>
      <c r="AQ1225" s="444" t="str">
        <f t="shared" si="343"/>
        <v/>
      </c>
      <c r="AR1225" s="375" t="str">
        <f t="shared" si="344"/>
        <v/>
      </c>
      <c r="AS1225" s="377" t="str">
        <f t="shared" si="345"/>
        <v/>
      </c>
      <c r="AT1225" s="378" t="str">
        <f t="shared" si="346"/>
        <v/>
      </c>
      <c r="AX1225" s="625" t="b">
        <f t="shared" si="347"/>
        <v>0</v>
      </c>
      <c r="AY1225" s="7" t="str">
        <f t="shared" si="348"/>
        <v>FALSEFALSEFALSE</v>
      </c>
      <c r="AZ1225" s="626">
        <f t="shared" si="332"/>
        <v>0</v>
      </c>
      <c r="BA1225" s="627" t="str">
        <f t="shared" si="349"/>
        <v/>
      </c>
      <c r="BB1225" s="627">
        <f t="shared" si="333"/>
        <v>0</v>
      </c>
    </row>
    <row r="1226" spans="1:54">
      <c r="A1226" s="381">
        <v>1169</v>
      </c>
      <c r="B1226" s="117"/>
      <c r="C1226" s="288"/>
      <c r="D1226" s="289"/>
      <c r="E1226" s="289"/>
      <c r="F1226" s="290"/>
      <c r="G1226" s="292"/>
      <c r="H1226" s="116"/>
      <c r="I1226" s="292"/>
      <c r="J1226" s="116"/>
      <c r="K1226" s="370"/>
      <c r="L1226" s="370"/>
      <c r="M1226" s="370"/>
      <c r="N1226" s="371"/>
      <c r="O1226" s="371"/>
      <c r="P1226" s="371"/>
      <c r="Q1226" s="371"/>
      <c r="R1226" s="371"/>
      <c r="S1226" s="371"/>
      <c r="T1226" s="443"/>
      <c r="U1226" s="539"/>
      <c r="V1226" s="117"/>
      <c r="W1226" s="118"/>
      <c r="X1226" s="119"/>
      <c r="Y1226" s="120"/>
      <c r="Z1226" s="122"/>
      <c r="AA1226" s="121"/>
      <c r="AB1226" s="443"/>
      <c r="AC1226" s="734"/>
      <c r="AD1226" s="372"/>
      <c r="AE1226" s="485"/>
      <c r="AF1226" s="373" t="str">
        <f t="shared" si="334"/>
        <v/>
      </c>
      <c r="AG1226" s="373" t="str">
        <f t="shared" si="335"/>
        <v/>
      </c>
      <c r="AH1226" s="374" t="str">
        <f t="shared" si="336"/>
        <v/>
      </c>
      <c r="AI1226" s="375" t="str">
        <f t="shared" si="337"/>
        <v/>
      </c>
      <c r="AJ1226" s="375" t="str">
        <f t="shared" si="338"/>
        <v/>
      </c>
      <c r="AK1226" s="375" t="str">
        <f t="shared" si="339"/>
        <v/>
      </c>
      <c r="AL1226" s="375" t="str">
        <f t="shared" si="340"/>
        <v/>
      </c>
      <c r="AM1226" s="375" t="str">
        <f t="shared" si="341"/>
        <v/>
      </c>
      <c r="AN1226" s="376" t="str">
        <f>IF(AF1226="","",IF(OR(AH1226="",AH1226="-"),"－",IF(OR(AM1226=8,AM1226=9),"",IF(OR(AJ1226=3,AJ1226=4,AJ1226=5,AJ1226=6),VLOOKUP(AH1226,INDEX((係数_バス貨物_ガソリン,係数_バス貨物_CNG,係数_バス貨物_軽油,係数_バス貨物_メタノール,係数_バス貨物_LPG),MATCH(AL1226,【参考】排出ガスレベル!$AI$4:$AI$671,1),1,AR1226):INDEX((係数_バス貨物_ガソリン,係数_バス貨物_CNG,係数_バス貨物_軽油,係数_バス貨物_メタノール,係数_バス貨物_LPG),MATCH(AL1226+1,【参考】排出ガスレベル!$AI$4:$AI$671,1)-1,5,AR1226),2,FALSE),IF(OR(AJ1226=1,AJ1226=2),VLOOKUP(AH1226,INDEX((係数_乗用_ガソリン,係数_乗用_CNG,係数_乗用_軽油,係数_乗用_メタノール,係数_乗用_LPG),1,1,AR1226):INDEX((係数_乗用_ガソリン,係数_乗用_CNG,係数_乗用_軽油,係数_乗用_メタノール,係数_乗用_LPG),125,5,AR1226),2,FALSE))))))</f>
        <v/>
      </c>
      <c r="AO1226" s="376" t="str">
        <f>IF(T1226="","",IF(OR(AH1226="",AH1226="-"),"－",IF(OR(AM1226=8,AM1226=9),"",IF(OR(AJ1226=3,AJ1226=4,AJ1226=5,AJ1226=6),VLOOKUP(AH1226,INDEX((係数_バス貨物_ガソリン,係数_バス貨物_CNG,係数_バス貨物_軽油,係数_バス貨物_メタノール,係数_バス貨物_LPG),MATCH(AL1226,【参考】排出ガスレベル!$AI$4:$AI$671,1),1,AR1226):INDEX((係数_バス貨物_ガソリン,係数_バス貨物_CNG,係数_バス貨物_軽油,係数_バス貨物_メタノール,係数_バス貨物_LPG),MATCH(AL1226+1,【参考】排出ガスレベル!$AI$4:$AI$671,1)-1,5,AR1226),3,FALSE),IF(OR(AJ1226=1,AJ1226=2),VLOOKUP(AH1226,INDEX((係数_乗用_ガソリン,係数_乗用_CNG,係数_乗用_軽油,係数_乗用_メタノール,係数_乗用_LPG),1,1,AR1226):INDEX((係数_乗用_ガソリン,係数_乗用_CNG,係数_乗用_軽油,係数_乗用_メタノール,係数_乗用_LPG),125,5,AR1226),3,FALSE))))))</f>
        <v/>
      </c>
      <c r="AP1226" s="375" t="str">
        <f t="shared" si="342"/>
        <v/>
      </c>
      <c r="AQ1226" s="444" t="str">
        <f t="shared" si="343"/>
        <v/>
      </c>
      <c r="AR1226" s="375" t="str">
        <f t="shared" si="344"/>
        <v/>
      </c>
      <c r="AS1226" s="377" t="str">
        <f t="shared" si="345"/>
        <v/>
      </c>
      <c r="AT1226" s="378" t="str">
        <f t="shared" si="346"/>
        <v/>
      </c>
      <c r="AX1226" s="625" t="b">
        <f t="shared" si="347"/>
        <v>0</v>
      </c>
      <c r="AY1226" s="7" t="str">
        <f t="shared" si="348"/>
        <v>FALSEFALSEFALSE</v>
      </c>
      <c r="AZ1226" s="626">
        <f t="shared" si="332"/>
        <v>0</v>
      </c>
      <c r="BA1226" s="627" t="str">
        <f t="shared" si="349"/>
        <v/>
      </c>
      <c r="BB1226" s="627">
        <f t="shared" si="333"/>
        <v>0</v>
      </c>
    </row>
    <row r="1227" spans="1:54">
      <c r="A1227" s="381">
        <v>1170</v>
      </c>
      <c r="B1227" s="117"/>
      <c r="C1227" s="288"/>
      <c r="D1227" s="289"/>
      <c r="E1227" s="289"/>
      <c r="F1227" s="290"/>
      <c r="G1227" s="292"/>
      <c r="H1227" s="116"/>
      <c r="I1227" s="292"/>
      <c r="J1227" s="116"/>
      <c r="K1227" s="370"/>
      <c r="L1227" s="370"/>
      <c r="M1227" s="370"/>
      <c r="N1227" s="371"/>
      <c r="O1227" s="371"/>
      <c r="P1227" s="371"/>
      <c r="Q1227" s="371"/>
      <c r="R1227" s="371"/>
      <c r="S1227" s="371"/>
      <c r="T1227" s="443"/>
      <c r="U1227" s="539"/>
      <c r="V1227" s="117"/>
      <c r="W1227" s="118"/>
      <c r="X1227" s="119"/>
      <c r="Y1227" s="120"/>
      <c r="Z1227" s="122"/>
      <c r="AA1227" s="121"/>
      <c r="AB1227" s="443"/>
      <c r="AC1227" s="734"/>
      <c r="AD1227" s="372"/>
      <c r="AE1227" s="485"/>
      <c r="AF1227" s="373" t="str">
        <f t="shared" si="334"/>
        <v/>
      </c>
      <c r="AG1227" s="373" t="str">
        <f t="shared" si="335"/>
        <v/>
      </c>
      <c r="AH1227" s="374" t="str">
        <f t="shared" si="336"/>
        <v/>
      </c>
      <c r="AI1227" s="375" t="str">
        <f t="shared" si="337"/>
        <v/>
      </c>
      <c r="AJ1227" s="375" t="str">
        <f t="shared" si="338"/>
        <v/>
      </c>
      <c r="AK1227" s="375" t="str">
        <f t="shared" si="339"/>
        <v/>
      </c>
      <c r="AL1227" s="375" t="str">
        <f t="shared" si="340"/>
        <v/>
      </c>
      <c r="AM1227" s="375" t="str">
        <f t="shared" si="341"/>
        <v/>
      </c>
      <c r="AN1227" s="376" t="str">
        <f>IF(AF1227="","",IF(OR(AH1227="",AH1227="-"),"－",IF(OR(AM1227=8,AM1227=9),"",IF(OR(AJ1227=3,AJ1227=4,AJ1227=5,AJ1227=6),VLOOKUP(AH1227,INDEX((係数_バス貨物_ガソリン,係数_バス貨物_CNG,係数_バス貨物_軽油,係数_バス貨物_メタノール,係数_バス貨物_LPG),MATCH(AL1227,【参考】排出ガスレベル!$AI$4:$AI$671,1),1,AR1227):INDEX((係数_バス貨物_ガソリン,係数_バス貨物_CNG,係数_バス貨物_軽油,係数_バス貨物_メタノール,係数_バス貨物_LPG),MATCH(AL1227+1,【参考】排出ガスレベル!$AI$4:$AI$671,1)-1,5,AR1227),2,FALSE),IF(OR(AJ1227=1,AJ1227=2),VLOOKUP(AH1227,INDEX((係数_乗用_ガソリン,係数_乗用_CNG,係数_乗用_軽油,係数_乗用_メタノール,係数_乗用_LPG),1,1,AR1227):INDEX((係数_乗用_ガソリン,係数_乗用_CNG,係数_乗用_軽油,係数_乗用_メタノール,係数_乗用_LPG),125,5,AR1227),2,FALSE))))))</f>
        <v/>
      </c>
      <c r="AO1227" s="376" t="str">
        <f>IF(T1227="","",IF(OR(AH1227="",AH1227="-"),"－",IF(OR(AM1227=8,AM1227=9),"",IF(OR(AJ1227=3,AJ1227=4,AJ1227=5,AJ1227=6),VLOOKUP(AH1227,INDEX((係数_バス貨物_ガソリン,係数_バス貨物_CNG,係数_バス貨物_軽油,係数_バス貨物_メタノール,係数_バス貨物_LPG),MATCH(AL1227,【参考】排出ガスレベル!$AI$4:$AI$671,1),1,AR1227):INDEX((係数_バス貨物_ガソリン,係数_バス貨物_CNG,係数_バス貨物_軽油,係数_バス貨物_メタノール,係数_バス貨物_LPG),MATCH(AL1227+1,【参考】排出ガスレベル!$AI$4:$AI$671,1)-1,5,AR1227),3,FALSE),IF(OR(AJ1227=1,AJ1227=2),VLOOKUP(AH1227,INDEX((係数_乗用_ガソリン,係数_乗用_CNG,係数_乗用_軽油,係数_乗用_メタノール,係数_乗用_LPG),1,1,AR1227):INDEX((係数_乗用_ガソリン,係数_乗用_CNG,係数_乗用_軽油,係数_乗用_メタノール,係数_乗用_LPG),125,5,AR1227),3,FALSE))))))</f>
        <v/>
      </c>
      <c r="AP1227" s="375" t="str">
        <f t="shared" si="342"/>
        <v/>
      </c>
      <c r="AQ1227" s="444" t="str">
        <f t="shared" si="343"/>
        <v/>
      </c>
      <c r="AR1227" s="375" t="str">
        <f t="shared" si="344"/>
        <v/>
      </c>
      <c r="AS1227" s="377" t="str">
        <f t="shared" si="345"/>
        <v/>
      </c>
      <c r="AT1227" s="378" t="str">
        <f t="shared" si="346"/>
        <v/>
      </c>
      <c r="AX1227" s="625" t="b">
        <f t="shared" si="347"/>
        <v>0</v>
      </c>
      <c r="AY1227" s="7" t="str">
        <f t="shared" si="348"/>
        <v>FALSEFALSEFALSE</v>
      </c>
      <c r="AZ1227" s="626">
        <f t="shared" si="332"/>
        <v>0</v>
      </c>
      <c r="BA1227" s="627" t="str">
        <f t="shared" si="349"/>
        <v/>
      </c>
      <c r="BB1227" s="627">
        <f t="shared" si="333"/>
        <v>0</v>
      </c>
    </row>
    <row r="1228" spans="1:54">
      <c r="A1228" s="381">
        <v>1171</v>
      </c>
      <c r="B1228" s="117"/>
      <c r="C1228" s="288"/>
      <c r="D1228" s="289"/>
      <c r="E1228" s="289"/>
      <c r="F1228" s="290"/>
      <c r="G1228" s="292"/>
      <c r="H1228" s="116"/>
      <c r="I1228" s="292"/>
      <c r="J1228" s="116"/>
      <c r="K1228" s="370"/>
      <c r="L1228" s="370"/>
      <c r="M1228" s="370"/>
      <c r="N1228" s="371"/>
      <c r="O1228" s="371"/>
      <c r="P1228" s="371"/>
      <c r="Q1228" s="371"/>
      <c r="R1228" s="371"/>
      <c r="S1228" s="371"/>
      <c r="T1228" s="443"/>
      <c r="U1228" s="539"/>
      <c r="V1228" s="117"/>
      <c r="W1228" s="118"/>
      <c r="X1228" s="119"/>
      <c r="Y1228" s="120"/>
      <c r="Z1228" s="122"/>
      <c r="AA1228" s="121"/>
      <c r="AB1228" s="443"/>
      <c r="AC1228" s="734"/>
      <c r="AD1228" s="372"/>
      <c r="AE1228" s="485"/>
      <c r="AF1228" s="373" t="str">
        <f t="shared" si="334"/>
        <v/>
      </c>
      <c r="AG1228" s="373" t="str">
        <f t="shared" si="335"/>
        <v/>
      </c>
      <c r="AH1228" s="374" t="str">
        <f t="shared" si="336"/>
        <v/>
      </c>
      <c r="AI1228" s="375" t="str">
        <f t="shared" si="337"/>
        <v/>
      </c>
      <c r="AJ1228" s="375" t="str">
        <f t="shared" si="338"/>
        <v/>
      </c>
      <c r="AK1228" s="375" t="str">
        <f t="shared" si="339"/>
        <v/>
      </c>
      <c r="AL1228" s="375" t="str">
        <f t="shared" si="340"/>
        <v/>
      </c>
      <c r="AM1228" s="375" t="str">
        <f t="shared" si="341"/>
        <v/>
      </c>
      <c r="AN1228" s="376" t="str">
        <f>IF(AF1228="","",IF(OR(AH1228="",AH1228="-"),"－",IF(OR(AM1228=8,AM1228=9),"",IF(OR(AJ1228=3,AJ1228=4,AJ1228=5,AJ1228=6),VLOOKUP(AH1228,INDEX((係数_バス貨物_ガソリン,係数_バス貨物_CNG,係数_バス貨物_軽油,係数_バス貨物_メタノール,係数_バス貨物_LPG),MATCH(AL1228,【参考】排出ガスレベル!$AI$4:$AI$671,1),1,AR1228):INDEX((係数_バス貨物_ガソリン,係数_バス貨物_CNG,係数_バス貨物_軽油,係数_バス貨物_メタノール,係数_バス貨物_LPG),MATCH(AL1228+1,【参考】排出ガスレベル!$AI$4:$AI$671,1)-1,5,AR1228),2,FALSE),IF(OR(AJ1228=1,AJ1228=2),VLOOKUP(AH1228,INDEX((係数_乗用_ガソリン,係数_乗用_CNG,係数_乗用_軽油,係数_乗用_メタノール,係数_乗用_LPG),1,1,AR1228):INDEX((係数_乗用_ガソリン,係数_乗用_CNG,係数_乗用_軽油,係数_乗用_メタノール,係数_乗用_LPG),125,5,AR1228),2,FALSE))))))</f>
        <v/>
      </c>
      <c r="AO1228" s="376" t="str">
        <f>IF(T1228="","",IF(OR(AH1228="",AH1228="-"),"－",IF(OR(AM1228=8,AM1228=9),"",IF(OR(AJ1228=3,AJ1228=4,AJ1228=5,AJ1228=6),VLOOKUP(AH1228,INDEX((係数_バス貨物_ガソリン,係数_バス貨物_CNG,係数_バス貨物_軽油,係数_バス貨物_メタノール,係数_バス貨物_LPG),MATCH(AL1228,【参考】排出ガスレベル!$AI$4:$AI$671,1),1,AR1228):INDEX((係数_バス貨物_ガソリン,係数_バス貨物_CNG,係数_バス貨物_軽油,係数_バス貨物_メタノール,係数_バス貨物_LPG),MATCH(AL1228+1,【参考】排出ガスレベル!$AI$4:$AI$671,1)-1,5,AR1228),3,FALSE),IF(OR(AJ1228=1,AJ1228=2),VLOOKUP(AH1228,INDEX((係数_乗用_ガソリン,係数_乗用_CNG,係数_乗用_軽油,係数_乗用_メタノール,係数_乗用_LPG),1,1,AR1228):INDEX((係数_乗用_ガソリン,係数_乗用_CNG,係数_乗用_軽油,係数_乗用_メタノール,係数_乗用_LPG),125,5,AR1228),3,FALSE))))))</f>
        <v/>
      </c>
      <c r="AP1228" s="375" t="str">
        <f t="shared" si="342"/>
        <v/>
      </c>
      <c r="AQ1228" s="444" t="str">
        <f t="shared" si="343"/>
        <v/>
      </c>
      <c r="AR1228" s="375" t="str">
        <f t="shared" si="344"/>
        <v/>
      </c>
      <c r="AS1228" s="377" t="str">
        <f t="shared" si="345"/>
        <v/>
      </c>
      <c r="AT1228" s="378" t="str">
        <f t="shared" si="346"/>
        <v/>
      </c>
      <c r="AX1228" s="625" t="b">
        <f t="shared" si="347"/>
        <v>0</v>
      </c>
      <c r="AY1228" s="7" t="str">
        <f t="shared" si="348"/>
        <v>FALSEFALSEFALSE</v>
      </c>
      <c r="AZ1228" s="626">
        <f t="shared" si="332"/>
        <v>0</v>
      </c>
      <c r="BA1228" s="627" t="str">
        <f t="shared" si="349"/>
        <v/>
      </c>
      <c r="BB1228" s="627">
        <f t="shared" si="333"/>
        <v>0</v>
      </c>
    </row>
    <row r="1229" spans="1:54">
      <c r="A1229" s="381">
        <v>1172</v>
      </c>
      <c r="B1229" s="117"/>
      <c r="C1229" s="288"/>
      <c r="D1229" s="289"/>
      <c r="E1229" s="289"/>
      <c r="F1229" s="290"/>
      <c r="G1229" s="292"/>
      <c r="H1229" s="116"/>
      <c r="I1229" s="292"/>
      <c r="J1229" s="116"/>
      <c r="K1229" s="370"/>
      <c r="L1229" s="370"/>
      <c r="M1229" s="370"/>
      <c r="N1229" s="371"/>
      <c r="O1229" s="371"/>
      <c r="P1229" s="371"/>
      <c r="Q1229" s="371"/>
      <c r="R1229" s="371"/>
      <c r="S1229" s="371"/>
      <c r="T1229" s="443"/>
      <c r="U1229" s="539"/>
      <c r="V1229" s="117"/>
      <c r="W1229" s="118"/>
      <c r="X1229" s="119"/>
      <c r="Y1229" s="120"/>
      <c r="Z1229" s="122"/>
      <c r="AA1229" s="121"/>
      <c r="AB1229" s="443"/>
      <c r="AC1229" s="734"/>
      <c r="AD1229" s="372"/>
      <c r="AE1229" s="485"/>
      <c r="AF1229" s="373" t="str">
        <f t="shared" si="334"/>
        <v/>
      </c>
      <c r="AG1229" s="373" t="str">
        <f t="shared" si="335"/>
        <v/>
      </c>
      <c r="AH1229" s="374" t="str">
        <f t="shared" si="336"/>
        <v/>
      </c>
      <c r="AI1229" s="375" t="str">
        <f t="shared" si="337"/>
        <v/>
      </c>
      <c r="AJ1229" s="375" t="str">
        <f t="shared" si="338"/>
        <v/>
      </c>
      <c r="AK1229" s="375" t="str">
        <f t="shared" si="339"/>
        <v/>
      </c>
      <c r="AL1229" s="375" t="str">
        <f t="shared" si="340"/>
        <v/>
      </c>
      <c r="AM1229" s="375" t="str">
        <f t="shared" si="341"/>
        <v/>
      </c>
      <c r="AN1229" s="376" t="str">
        <f>IF(AF1229="","",IF(OR(AH1229="",AH1229="-"),"－",IF(OR(AM1229=8,AM1229=9),"",IF(OR(AJ1229=3,AJ1229=4,AJ1229=5,AJ1229=6),VLOOKUP(AH1229,INDEX((係数_バス貨物_ガソリン,係数_バス貨物_CNG,係数_バス貨物_軽油,係数_バス貨物_メタノール,係数_バス貨物_LPG),MATCH(AL1229,【参考】排出ガスレベル!$AI$4:$AI$671,1),1,AR1229):INDEX((係数_バス貨物_ガソリン,係数_バス貨物_CNG,係数_バス貨物_軽油,係数_バス貨物_メタノール,係数_バス貨物_LPG),MATCH(AL1229+1,【参考】排出ガスレベル!$AI$4:$AI$671,1)-1,5,AR1229),2,FALSE),IF(OR(AJ1229=1,AJ1229=2),VLOOKUP(AH1229,INDEX((係数_乗用_ガソリン,係数_乗用_CNG,係数_乗用_軽油,係数_乗用_メタノール,係数_乗用_LPG),1,1,AR1229):INDEX((係数_乗用_ガソリン,係数_乗用_CNG,係数_乗用_軽油,係数_乗用_メタノール,係数_乗用_LPG),125,5,AR1229),2,FALSE))))))</f>
        <v/>
      </c>
      <c r="AO1229" s="376" t="str">
        <f>IF(T1229="","",IF(OR(AH1229="",AH1229="-"),"－",IF(OR(AM1229=8,AM1229=9),"",IF(OR(AJ1229=3,AJ1229=4,AJ1229=5,AJ1229=6),VLOOKUP(AH1229,INDEX((係数_バス貨物_ガソリン,係数_バス貨物_CNG,係数_バス貨物_軽油,係数_バス貨物_メタノール,係数_バス貨物_LPG),MATCH(AL1229,【参考】排出ガスレベル!$AI$4:$AI$671,1),1,AR1229):INDEX((係数_バス貨物_ガソリン,係数_バス貨物_CNG,係数_バス貨物_軽油,係数_バス貨物_メタノール,係数_バス貨物_LPG),MATCH(AL1229+1,【参考】排出ガスレベル!$AI$4:$AI$671,1)-1,5,AR1229),3,FALSE),IF(OR(AJ1229=1,AJ1229=2),VLOOKUP(AH1229,INDEX((係数_乗用_ガソリン,係数_乗用_CNG,係数_乗用_軽油,係数_乗用_メタノール,係数_乗用_LPG),1,1,AR1229):INDEX((係数_乗用_ガソリン,係数_乗用_CNG,係数_乗用_軽油,係数_乗用_メタノール,係数_乗用_LPG),125,5,AR1229),3,FALSE))))))</f>
        <v/>
      </c>
      <c r="AP1229" s="375" t="str">
        <f t="shared" si="342"/>
        <v/>
      </c>
      <c r="AQ1229" s="444" t="str">
        <f t="shared" si="343"/>
        <v/>
      </c>
      <c r="AR1229" s="375" t="str">
        <f t="shared" si="344"/>
        <v/>
      </c>
      <c r="AS1229" s="377" t="str">
        <f t="shared" si="345"/>
        <v/>
      </c>
      <c r="AT1229" s="378" t="str">
        <f t="shared" si="346"/>
        <v/>
      </c>
      <c r="AX1229" s="625" t="b">
        <f t="shared" si="347"/>
        <v>0</v>
      </c>
      <c r="AY1229" s="7" t="str">
        <f t="shared" si="348"/>
        <v>FALSEFALSEFALSE</v>
      </c>
      <c r="AZ1229" s="626">
        <f t="shared" si="332"/>
        <v>0</v>
      </c>
      <c r="BA1229" s="627" t="str">
        <f t="shared" si="349"/>
        <v/>
      </c>
      <c r="BB1229" s="627">
        <f t="shared" si="333"/>
        <v>0</v>
      </c>
    </row>
    <row r="1230" spans="1:54">
      <c r="A1230" s="381">
        <v>1173</v>
      </c>
      <c r="B1230" s="117"/>
      <c r="C1230" s="288"/>
      <c r="D1230" s="289"/>
      <c r="E1230" s="289"/>
      <c r="F1230" s="290"/>
      <c r="G1230" s="292"/>
      <c r="H1230" s="116"/>
      <c r="I1230" s="292"/>
      <c r="J1230" s="116"/>
      <c r="K1230" s="370"/>
      <c r="L1230" s="370"/>
      <c r="M1230" s="370"/>
      <c r="N1230" s="371"/>
      <c r="O1230" s="371"/>
      <c r="P1230" s="371"/>
      <c r="Q1230" s="371"/>
      <c r="R1230" s="371"/>
      <c r="S1230" s="371"/>
      <c r="T1230" s="443"/>
      <c r="U1230" s="539"/>
      <c r="V1230" s="117"/>
      <c r="W1230" s="118"/>
      <c r="X1230" s="119"/>
      <c r="Y1230" s="120"/>
      <c r="Z1230" s="122"/>
      <c r="AA1230" s="121"/>
      <c r="AB1230" s="443"/>
      <c r="AC1230" s="734"/>
      <c r="AD1230" s="372"/>
      <c r="AE1230" s="485"/>
      <c r="AF1230" s="373" t="str">
        <f t="shared" si="334"/>
        <v/>
      </c>
      <c r="AG1230" s="373" t="str">
        <f t="shared" si="335"/>
        <v/>
      </c>
      <c r="AH1230" s="374" t="str">
        <f t="shared" si="336"/>
        <v/>
      </c>
      <c r="AI1230" s="375" t="str">
        <f t="shared" si="337"/>
        <v/>
      </c>
      <c r="AJ1230" s="375" t="str">
        <f t="shared" si="338"/>
        <v/>
      </c>
      <c r="AK1230" s="375" t="str">
        <f t="shared" si="339"/>
        <v/>
      </c>
      <c r="AL1230" s="375" t="str">
        <f t="shared" si="340"/>
        <v/>
      </c>
      <c r="AM1230" s="375" t="str">
        <f t="shared" si="341"/>
        <v/>
      </c>
      <c r="AN1230" s="376" t="str">
        <f>IF(AF1230="","",IF(OR(AH1230="",AH1230="-"),"－",IF(OR(AM1230=8,AM1230=9),"",IF(OR(AJ1230=3,AJ1230=4,AJ1230=5,AJ1230=6),VLOOKUP(AH1230,INDEX((係数_バス貨物_ガソリン,係数_バス貨物_CNG,係数_バス貨物_軽油,係数_バス貨物_メタノール,係数_バス貨物_LPG),MATCH(AL1230,【参考】排出ガスレベル!$AI$4:$AI$671,1),1,AR1230):INDEX((係数_バス貨物_ガソリン,係数_バス貨物_CNG,係数_バス貨物_軽油,係数_バス貨物_メタノール,係数_バス貨物_LPG),MATCH(AL1230+1,【参考】排出ガスレベル!$AI$4:$AI$671,1)-1,5,AR1230),2,FALSE),IF(OR(AJ1230=1,AJ1230=2),VLOOKUP(AH1230,INDEX((係数_乗用_ガソリン,係数_乗用_CNG,係数_乗用_軽油,係数_乗用_メタノール,係数_乗用_LPG),1,1,AR1230):INDEX((係数_乗用_ガソリン,係数_乗用_CNG,係数_乗用_軽油,係数_乗用_メタノール,係数_乗用_LPG),125,5,AR1230),2,FALSE))))))</f>
        <v/>
      </c>
      <c r="AO1230" s="376" t="str">
        <f>IF(T1230="","",IF(OR(AH1230="",AH1230="-"),"－",IF(OR(AM1230=8,AM1230=9),"",IF(OR(AJ1230=3,AJ1230=4,AJ1230=5,AJ1230=6),VLOOKUP(AH1230,INDEX((係数_バス貨物_ガソリン,係数_バス貨物_CNG,係数_バス貨物_軽油,係数_バス貨物_メタノール,係数_バス貨物_LPG),MATCH(AL1230,【参考】排出ガスレベル!$AI$4:$AI$671,1),1,AR1230):INDEX((係数_バス貨物_ガソリン,係数_バス貨物_CNG,係数_バス貨物_軽油,係数_バス貨物_メタノール,係数_バス貨物_LPG),MATCH(AL1230+1,【参考】排出ガスレベル!$AI$4:$AI$671,1)-1,5,AR1230),3,FALSE),IF(OR(AJ1230=1,AJ1230=2),VLOOKUP(AH1230,INDEX((係数_乗用_ガソリン,係数_乗用_CNG,係数_乗用_軽油,係数_乗用_メタノール,係数_乗用_LPG),1,1,AR1230):INDEX((係数_乗用_ガソリン,係数_乗用_CNG,係数_乗用_軽油,係数_乗用_メタノール,係数_乗用_LPG),125,5,AR1230),3,FALSE))))))</f>
        <v/>
      </c>
      <c r="AP1230" s="375" t="str">
        <f t="shared" si="342"/>
        <v/>
      </c>
      <c r="AQ1230" s="444" t="str">
        <f t="shared" si="343"/>
        <v/>
      </c>
      <c r="AR1230" s="375" t="str">
        <f t="shared" si="344"/>
        <v/>
      </c>
      <c r="AS1230" s="377" t="str">
        <f t="shared" si="345"/>
        <v/>
      </c>
      <c r="AT1230" s="378" t="str">
        <f t="shared" si="346"/>
        <v/>
      </c>
      <c r="AX1230" s="625" t="b">
        <f t="shared" si="347"/>
        <v>0</v>
      </c>
      <c r="AY1230" s="7" t="str">
        <f t="shared" si="348"/>
        <v>FALSEFALSEFALSE</v>
      </c>
      <c r="AZ1230" s="626">
        <f t="shared" si="332"/>
        <v>0</v>
      </c>
      <c r="BA1230" s="627" t="str">
        <f t="shared" si="349"/>
        <v/>
      </c>
      <c r="BB1230" s="627">
        <f t="shared" si="333"/>
        <v>0</v>
      </c>
    </row>
    <row r="1231" spans="1:54">
      <c r="A1231" s="381">
        <v>1174</v>
      </c>
      <c r="B1231" s="117"/>
      <c r="C1231" s="288"/>
      <c r="D1231" s="289"/>
      <c r="E1231" s="289"/>
      <c r="F1231" s="290"/>
      <c r="G1231" s="292"/>
      <c r="H1231" s="116"/>
      <c r="I1231" s="292"/>
      <c r="J1231" s="116"/>
      <c r="K1231" s="370"/>
      <c r="L1231" s="370"/>
      <c r="M1231" s="370"/>
      <c r="N1231" s="371"/>
      <c r="O1231" s="371"/>
      <c r="P1231" s="371"/>
      <c r="Q1231" s="371"/>
      <c r="R1231" s="371"/>
      <c r="S1231" s="371"/>
      <c r="T1231" s="443"/>
      <c r="U1231" s="539"/>
      <c r="V1231" s="117"/>
      <c r="W1231" s="118"/>
      <c r="X1231" s="119"/>
      <c r="Y1231" s="120"/>
      <c r="Z1231" s="122"/>
      <c r="AA1231" s="121"/>
      <c r="AB1231" s="443"/>
      <c r="AC1231" s="734"/>
      <c r="AD1231" s="372"/>
      <c r="AE1231" s="485"/>
      <c r="AF1231" s="373" t="str">
        <f t="shared" si="334"/>
        <v/>
      </c>
      <c r="AG1231" s="373" t="str">
        <f t="shared" si="335"/>
        <v/>
      </c>
      <c r="AH1231" s="374" t="str">
        <f t="shared" si="336"/>
        <v/>
      </c>
      <c r="AI1231" s="375" t="str">
        <f t="shared" si="337"/>
        <v/>
      </c>
      <c r="AJ1231" s="375" t="str">
        <f t="shared" si="338"/>
        <v/>
      </c>
      <c r="AK1231" s="375" t="str">
        <f t="shared" si="339"/>
        <v/>
      </c>
      <c r="AL1231" s="375" t="str">
        <f t="shared" si="340"/>
        <v/>
      </c>
      <c r="AM1231" s="375" t="str">
        <f t="shared" si="341"/>
        <v/>
      </c>
      <c r="AN1231" s="376" t="str">
        <f>IF(AF1231="","",IF(OR(AH1231="",AH1231="-"),"－",IF(OR(AM1231=8,AM1231=9),"",IF(OR(AJ1231=3,AJ1231=4,AJ1231=5,AJ1231=6),VLOOKUP(AH1231,INDEX((係数_バス貨物_ガソリン,係数_バス貨物_CNG,係数_バス貨物_軽油,係数_バス貨物_メタノール,係数_バス貨物_LPG),MATCH(AL1231,【参考】排出ガスレベル!$AI$4:$AI$671,1),1,AR1231):INDEX((係数_バス貨物_ガソリン,係数_バス貨物_CNG,係数_バス貨物_軽油,係数_バス貨物_メタノール,係数_バス貨物_LPG),MATCH(AL1231+1,【参考】排出ガスレベル!$AI$4:$AI$671,1)-1,5,AR1231),2,FALSE),IF(OR(AJ1231=1,AJ1231=2),VLOOKUP(AH1231,INDEX((係数_乗用_ガソリン,係数_乗用_CNG,係数_乗用_軽油,係数_乗用_メタノール,係数_乗用_LPG),1,1,AR1231):INDEX((係数_乗用_ガソリン,係数_乗用_CNG,係数_乗用_軽油,係数_乗用_メタノール,係数_乗用_LPG),125,5,AR1231),2,FALSE))))))</f>
        <v/>
      </c>
      <c r="AO1231" s="376" t="str">
        <f>IF(T1231="","",IF(OR(AH1231="",AH1231="-"),"－",IF(OR(AM1231=8,AM1231=9),"",IF(OR(AJ1231=3,AJ1231=4,AJ1231=5,AJ1231=6),VLOOKUP(AH1231,INDEX((係数_バス貨物_ガソリン,係数_バス貨物_CNG,係数_バス貨物_軽油,係数_バス貨物_メタノール,係数_バス貨物_LPG),MATCH(AL1231,【参考】排出ガスレベル!$AI$4:$AI$671,1),1,AR1231):INDEX((係数_バス貨物_ガソリン,係数_バス貨物_CNG,係数_バス貨物_軽油,係数_バス貨物_メタノール,係数_バス貨物_LPG),MATCH(AL1231+1,【参考】排出ガスレベル!$AI$4:$AI$671,1)-1,5,AR1231),3,FALSE),IF(OR(AJ1231=1,AJ1231=2),VLOOKUP(AH1231,INDEX((係数_乗用_ガソリン,係数_乗用_CNG,係数_乗用_軽油,係数_乗用_メタノール,係数_乗用_LPG),1,1,AR1231):INDEX((係数_乗用_ガソリン,係数_乗用_CNG,係数_乗用_軽油,係数_乗用_メタノール,係数_乗用_LPG),125,5,AR1231),3,FALSE))))))</f>
        <v/>
      </c>
      <c r="AP1231" s="375" t="str">
        <f t="shared" si="342"/>
        <v/>
      </c>
      <c r="AQ1231" s="444" t="str">
        <f t="shared" si="343"/>
        <v/>
      </c>
      <c r="AR1231" s="375" t="str">
        <f t="shared" si="344"/>
        <v/>
      </c>
      <c r="AS1231" s="377" t="str">
        <f t="shared" si="345"/>
        <v/>
      </c>
      <c r="AT1231" s="378" t="str">
        <f t="shared" si="346"/>
        <v/>
      </c>
      <c r="AX1231" s="625" t="b">
        <f t="shared" si="347"/>
        <v>0</v>
      </c>
      <c r="AY1231" s="7" t="str">
        <f t="shared" si="348"/>
        <v>FALSEFALSEFALSE</v>
      </c>
      <c r="AZ1231" s="626">
        <f t="shared" si="332"/>
        <v>0</v>
      </c>
      <c r="BA1231" s="627" t="str">
        <f t="shared" si="349"/>
        <v/>
      </c>
      <c r="BB1231" s="627">
        <f t="shared" si="333"/>
        <v>0</v>
      </c>
    </row>
    <row r="1232" spans="1:54">
      <c r="A1232" s="381">
        <v>1175</v>
      </c>
      <c r="B1232" s="117"/>
      <c r="C1232" s="288"/>
      <c r="D1232" s="289"/>
      <c r="E1232" s="289"/>
      <c r="F1232" s="290"/>
      <c r="G1232" s="292"/>
      <c r="H1232" s="116"/>
      <c r="I1232" s="292"/>
      <c r="J1232" s="116"/>
      <c r="K1232" s="370"/>
      <c r="L1232" s="370"/>
      <c r="M1232" s="370"/>
      <c r="N1232" s="371"/>
      <c r="O1232" s="371"/>
      <c r="P1232" s="371"/>
      <c r="Q1232" s="371"/>
      <c r="R1232" s="371"/>
      <c r="S1232" s="371"/>
      <c r="T1232" s="443"/>
      <c r="U1232" s="539"/>
      <c r="V1232" s="117"/>
      <c r="W1232" s="118"/>
      <c r="X1232" s="119"/>
      <c r="Y1232" s="120"/>
      <c r="Z1232" s="122"/>
      <c r="AA1232" s="121"/>
      <c r="AB1232" s="443"/>
      <c r="AC1232" s="734"/>
      <c r="AD1232" s="372"/>
      <c r="AE1232" s="485"/>
      <c r="AF1232" s="373" t="str">
        <f t="shared" si="334"/>
        <v/>
      </c>
      <c r="AG1232" s="373" t="str">
        <f t="shared" si="335"/>
        <v/>
      </c>
      <c r="AH1232" s="374" t="str">
        <f t="shared" si="336"/>
        <v/>
      </c>
      <c r="AI1232" s="375" t="str">
        <f t="shared" si="337"/>
        <v/>
      </c>
      <c r="AJ1232" s="375" t="str">
        <f t="shared" si="338"/>
        <v/>
      </c>
      <c r="AK1232" s="375" t="str">
        <f t="shared" si="339"/>
        <v/>
      </c>
      <c r="AL1232" s="375" t="str">
        <f t="shared" si="340"/>
        <v/>
      </c>
      <c r="AM1232" s="375" t="str">
        <f t="shared" si="341"/>
        <v/>
      </c>
      <c r="AN1232" s="376" t="str">
        <f>IF(AF1232="","",IF(OR(AH1232="",AH1232="-"),"－",IF(OR(AM1232=8,AM1232=9),"",IF(OR(AJ1232=3,AJ1232=4,AJ1232=5,AJ1232=6),VLOOKUP(AH1232,INDEX((係数_バス貨物_ガソリン,係数_バス貨物_CNG,係数_バス貨物_軽油,係数_バス貨物_メタノール,係数_バス貨物_LPG),MATCH(AL1232,【参考】排出ガスレベル!$AI$4:$AI$671,1),1,AR1232):INDEX((係数_バス貨物_ガソリン,係数_バス貨物_CNG,係数_バス貨物_軽油,係数_バス貨物_メタノール,係数_バス貨物_LPG),MATCH(AL1232+1,【参考】排出ガスレベル!$AI$4:$AI$671,1)-1,5,AR1232),2,FALSE),IF(OR(AJ1232=1,AJ1232=2),VLOOKUP(AH1232,INDEX((係数_乗用_ガソリン,係数_乗用_CNG,係数_乗用_軽油,係数_乗用_メタノール,係数_乗用_LPG),1,1,AR1232):INDEX((係数_乗用_ガソリン,係数_乗用_CNG,係数_乗用_軽油,係数_乗用_メタノール,係数_乗用_LPG),125,5,AR1232),2,FALSE))))))</f>
        <v/>
      </c>
      <c r="AO1232" s="376" t="str">
        <f>IF(T1232="","",IF(OR(AH1232="",AH1232="-"),"－",IF(OR(AM1232=8,AM1232=9),"",IF(OR(AJ1232=3,AJ1232=4,AJ1232=5,AJ1232=6),VLOOKUP(AH1232,INDEX((係数_バス貨物_ガソリン,係数_バス貨物_CNG,係数_バス貨物_軽油,係数_バス貨物_メタノール,係数_バス貨物_LPG),MATCH(AL1232,【参考】排出ガスレベル!$AI$4:$AI$671,1),1,AR1232):INDEX((係数_バス貨物_ガソリン,係数_バス貨物_CNG,係数_バス貨物_軽油,係数_バス貨物_メタノール,係数_バス貨物_LPG),MATCH(AL1232+1,【参考】排出ガスレベル!$AI$4:$AI$671,1)-1,5,AR1232),3,FALSE),IF(OR(AJ1232=1,AJ1232=2),VLOOKUP(AH1232,INDEX((係数_乗用_ガソリン,係数_乗用_CNG,係数_乗用_軽油,係数_乗用_メタノール,係数_乗用_LPG),1,1,AR1232):INDEX((係数_乗用_ガソリン,係数_乗用_CNG,係数_乗用_軽油,係数_乗用_メタノール,係数_乗用_LPG),125,5,AR1232),3,FALSE))))))</f>
        <v/>
      </c>
      <c r="AP1232" s="375" t="str">
        <f t="shared" si="342"/>
        <v/>
      </c>
      <c r="AQ1232" s="444" t="str">
        <f t="shared" si="343"/>
        <v/>
      </c>
      <c r="AR1232" s="375" t="str">
        <f t="shared" si="344"/>
        <v/>
      </c>
      <c r="AS1232" s="377" t="str">
        <f t="shared" si="345"/>
        <v/>
      </c>
      <c r="AT1232" s="378" t="str">
        <f t="shared" si="346"/>
        <v/>
      </c>
      <c r="AX1232" s="625" t="b">
        <f t="shared" si="347"/>
        <v>0</v>
      </c>
      <c r="AY1232" s="7" t="str">
        <f t="shared" si="348"/>
        <v>FALSEFALSEFALSE</v>
      </c>
      <c r="AZ1232" s="626">
        <f t="shared" si="332"/>
        <v>0</v>
      </c>
      <c r="BA1232" s="627" t="str">
        <f t="shared" si="349"/>
        <v/>
      </c>
      <c r="BB1232" s="627">
        <f t="shared" si="333"/>
        <v>0</v>
      </c>
    </row>
    <row r="1233" spans="1:54">
      <c r="A1233" s="381">
        <v>1176</v>
      </c>
      <c r="B1233" s="117"/>
      <c r="C1233" s="288"/>
      <c r="D1233" s="289"/>
      <c r="E1233" s="289"/>
      <c r="F1233" s="290"/>
      <c r="G1233" s="292"/>
      <c r="H1233" s="116"/>
      <c r="I1233" s="292"/>
      <c r="J1233" s="116"/>
      <c r="K1233" s="370"/>
      <c r="L1233" s="370"/>
      <c r="M1233" s="370"/>
      <c r="N1233" s="371"/>
      <c r="O1233" s="371"/>
      <c r="P1233" s="371"/>
      <c r="Q1233" s="371"/>
      <c r="R1233" s="371"/>
      <c r="S1233" s="371"/>
      <c r="T1233" s="443"/>
      <c r="U1233" s="539"/>
      <c r="V1233" s="117"/>
      <c r="W1233" s="118"/>
      <c r="X1233" s="119"/>
      <c r="Y1233" s="120"/>
      <c r="Z1233" s="122"/>
      <c r="AA1233" s="121"/>
      <c r="AB1233" s="443"/>
      <c r="AC1233" s="734"/>
      <c r="AD1233" s="372"/>
      <c r="AE1233" s="485"/>
      <c r="AF1233" s="373" t="str">
        <f t="shared" si="334"/>
        <v/>
      </c>
      <c r="AG1233" s="373" t="str">
        <f t="shared" si="335"/>
        <v/>
      </c>
      <c r="AH1233" s="374" t="str">
        <f t="shared" si="336"/>
        <v/>
      </c>
      <c r="AI1233" s="375" t="str">
        <f t="shared" si="337"/>
        <v/>
      </c>
      <c r="AJ1233" s="375" t="str">
        <f t="shared" si="338"/>
        <v/>
      </c>
      <c r="AK1233" s="375" t="str">
        <f t="shared" si="339"/>
        <v/>
      </c>
      <c r="AL1233" s="375" t="str">
        <f t="shared" si="340"/>
        <v/>
      </c>
      <c r="AM1233" s="375" t="str">
        <f t="shared" si="341"/>
        <v/>
      </c>
      <c r="AN1233" s="376" t="str">
        <f>IF(AF1233="","",IF(OR(AH1233="",AH1233="-"),"－",IF(OR(AM1233=8,AM1233=9),"",IF(OR(AJ1233=3,AJ1233=4,AJ1233=5,AJ1233=6),VLOOKUP(AH1233,INDEX((係数_バス貨物_ガソリン,係数_バス貨物_CNG,係数_バス貨物_軽油,係数_バス貨物_メタノール,係数_バス貨物_LPG),MATCH(AL1233,【参考】排出ガスレベル!$AI$4:$AI$671,1),1,AR1233):INDEX((係数_バス貨物_ガソリン,係数_バス貨物_CNG,係数_バス貨物_軽油,係数_バス貨物_メタノール,係数_バス貨物_LPG),MATCH(AL1233+1,【参考】排出ガスレベル!$AI$4:$AI$671,1)-1,5,AR1233),2,FALSE),IF(OR(AJ1233=1,AJ1233=2),VLOOKUP(AH1233,INDEX((係数_乗用_ガソリン,係数_乗用_CNG,係数_乗用_軽油,係数_乗用_メタノール,係数_乗用_LPG),1,1,AR1233):INDEX((係数_乗用_ガソリン,係数_乗用_CNG,係数_乗用_軽油,係数_乗用_メタノール,係数_乗用_LPG),125,5,AR1233),2,FALSE))))))</f>
        <v/>
      </c>
      <c r="AO1233" s="376" t="str">
        <f>IF(T1233="","",IF(OR(AH1233="",AH1233="-"),"－",IF(OR(AM1233=8,AM1233=9),"",IF(OR(AJ1233=3,AJ1233=4,AJ1233=5,AJ1233=6),VLOOKUP(AH1233,INDEX((係数_バス貨物_ガソリン,係数_バス貨物_CNG,係数_バス貨物_軽油,係数_バス貨物_メタノール,係数_バス貨物_LPG),MATCH(AL1233,【参考】排出ガスレベル!$AI$4:$AI$671,1),1,AR1233):INDEX((係数_バス貨物_ガソリン,係数_バス貨物_CNG,係数_バス貨物_軽油,係数_バス貨物_メタノール,係数_バス貨物_LPG),MATCH(AL1233+1,【参考】排出ガスレベル!$AI$4:$AI$671,1)-1,5,AR1233),3,FALSE),IF(OR(AJ1233=1,AJ1233=2),VLOOKUP(AH1233,INDEX((係数_乗用_ガソリン,係数_乗用_CNG,係数_乗用_軽油,係数_乗用_メタノール,係数_乗用_LPG),1,1,AR1233):INDEX((係数_乗用_ガソリン,係数_乗用_CNG,係数_乗用_軽油,係数_乗用_メタノール,係数_乗用_LPG),125,5,AR1233),3,FALSE))))))</f>
        <v/>
      </c>
      <c r="AP1233" s="375" t="str">
        <f t="shared" si="342"/>
        <v/>
      </c>
      <c r="AQ1233" s="444" t="str">
        <f t="shared" si="343"/>
        <v/>
      </c>
      <c r="AR1233" s="375" t="str">
        <f t="shared" si="344"/>
        <v/>
      </c>
      <c r="AS1233" s="377" t="str">
        <f t="shared" si="345"/>
        <v/>
      </c>
      <c r="AT1233" s="378" t="str">
        <f t="shared" si="346"/>
        <v/>
      </c>
      <c r="AX1233" s="625" t="b">
        <f t="shared" si="347"/>
        <v>0</v>
      </c>
      <c r="AY1233" s="7" t="str">
        <f t="shared" si="348"/>
        <v>FALSEFALSEFALSE</v>
      </c>
      <c r="AZ1233" s="626">
        <f t="shared" si="332"/>
        <v>0</v>
      </c>
      <c r="BA1233" s="627" t="str">
        <f t="shared" si="349"/>
        <v/>
      </c>
      <c r="BB1233" s="627">
        <f t="shared" si="333"/>
        <v>0</v>
      </c>
    </row>
    <row r="1234" spans="1:54">
      <c r="A1234" s="381">
        <v>1177</v>
      </c>
      <c r="B1234" s="117"/>
      <c r="C1234" s="288"/>
      <c r="D1234" s="289"/>
      <c r="E1234" s="289"/>
      <c r="F1234" s="290"/>
      <c r="G1234" s="292"/>
      <c r="H1234" s="116"/>
      <c r="I1234" s="292"/>
      <c r="J1234" s="116"/>
      <c r="K1234" s="370"/>
      <c r="L1234" s="370"/>
      <c r="M1234" s="370"/>
      <c r="N1234" s="371"/>
      <c r="O1234" s="371"/>
      <c r="P1234" s="371"/>
      <c r="Q1234" s="371"/>
      <c r="R1234" s="371"/>
      <c r="S1234" s="371"/>
      <c r="T1234" s="443"/>
      <c r="U1234" s="539"/>
      <c r="V1234" s="117"/>
      <c r="W1234" s="118"/>
      <c r="X1234" s="119"/>
      <c r="Y1234" s="120"/>
      <c r="Z1234" s="122"/>
      <c r="AA1234" s="121"/>
      <c r="AB1234" s="443"/>
      <c r="AC1234" s="734"/>
      <c r="AD1234" s="372"/>
      <c r="AE1234" s="485"/>
      <c r="AF1234" s="373" t="str">
        <f t="shared" si="334"/>
        <v/>
      </c>
      <c r="AG1234" s="373" t="str">
        <f t="shared" si="335"/>
        <v/>
      </c>
      <c r="AH1234" s="374" t="str">
        <f t="shared" si="336"/>
        <v/>
      </c>
      <c r="AI1234" s="375" t="str">
        <f t="shared" si="337"/>
        <v/>
      </c>
      <c r="AJ1234" s="375" t="str">
        <f t="shared" si="338"/>
        <v/>
      </c>
      <c r="AK1234" s="375" t="str">
        <f t="shared" si="339"/>
        <v/>
      </c>
      <c r="AL1234" s="375" t="str">
        <f t="shared" si="340"/>
        <v/>
      </c>
      <c r="AM1234" s="375" t="str">
        <f t="shared" si="341"/>
        <v/>
      </c>
      <c r="AN1234" s="376" t="str">
        <f>IF(AF1234="","",IF(OR(AH1234="",AH1234="-"),"－",IF(OR(AM1234=8,AM1234=9),"",IF(OR(AJ1234=3,AJ1234=4,AJ1234=5,AJ1234=6),VLOOKUP(AH1234,INDEX((係数_バス貨物_ガソリン,係数_バス貨物_CNG,係数_バス貨物_軽油,係数_バス貨物_メタノール,係数_バス貨物_LPG),MATCH(AL1234,【参考】排出ガスレベル!$AI$4:$AI$671,1),1,AR1234):INDEX((係数_バス貨物_ガソリン,係数_バス貨物_CNG,係数_バス貨物_軽油,係数_バス貨物_メタノール,係数_バス貨物_LPG),MATCH(AL1234+1,【参考】排出ガスレベル!$AI$4:$AI$671,1)-1,5,AR1234),2,FALSE),IF(OR(AJ1234=1,AJ1234=2),VLOOKUP(AH1234,INDEX((係数_乗用_ガソリン,係数_乗用_CNG,係数_乗用_軽油,係数_乗用_メタノール,係数_乗用_LPG),1,1,AR1234):INDEX((係数_乗用_ガソリン,係数_乗用_CNG,係数_乗用_軽油,係数_乗用_メタノール,係数_乗用_LPG),125,5,AR1234),2,FALSE))))))</f>
        <v/>
      </c>
      <c r="AO1234" s="376" t="str">
        <f>IF(T1234="","",IF(OR(AH1234="",AH1234="-"),"－",IF(OR(AM1234=8,AM1234=9),"",IF(OR(AJ1234=3,AJ1234=4,AJ1234=5,AJ1234=6),VLOOKUP(AH1234,INDEX((係数_バス貨物_ガソリン,係数_バス貨物_CNG,係数_バス貨物_軽油,係数_バス貨物_メタノール,係数_バス貨物_LPG),MATCH(AL1234,【参考】排出ガスレベル!$AI$4:$AI$671,1),1,AR1234):INDEX((係数_バス貨物_ガソリン,係数_バス貨物_CNG,係数_バス貨物_軽油,係数_バス貨物_メタノール,係数_バス貨物_LPG),MATCH(AL1234+1,【参考】排出ガスレベル!$AI$4:$AI$671,1)-1,5,AR1234),3,FALSE),IF(OR(AJ1234=1,AJ1234=2),VLOOKUP(AH1234,INDEX((係数_乗用_ガソリン,係数_乗用_CNG,係数_乗用_軽油,係数_乗用_メタノール,係数_乗用_LPG),1,1,AR1234):INDEX((係数_乗用_ガソリン,係数_乗用_CNG,係数_乗用_軽油,係数_乗用_メタノール,係数_乗用_LPG),125,5,AR1234),3,FALSE))))))</f>
        <v/>
      </c>
      <c r="AP1234" s="375" t="str">
        <f t="shared" si="342"/>
        <v/>
      </c>
      <c r="AQ1234" s="444" t="str">
        <f t="shared" si="343"/>
        <v/>
      </c>
      <c r="AR1234" s="375" t="str">
        <f t="shared" si="344"/>
        <v/>
      </c>
      <c r="AS1234" s="377" t="str">
        <f t="shared" si="345"/>
        <v/>
      </c>
      <c r="AT1234" s="378" t="str">
        <f t="shared" si="346"/>
        <v/>
      </c>
      <c r="AX1234" s="625" t="b">
        <f t="shared" si="347"/>
        <v>0</v>
      </c>
      <c r="AY1234" s="7" t="str">
        <f t="shared" si="348"/>
        <v>FALSEFALSEFALSE</v>
      </c>
      <c r="AZ1234" s="626">
        <f t="shared" si="332"/>
        <v>0</v>
      </c>
      <c r="BA1234" s="627" t="str">
        <f t="shared" si="349"/>
        <v/>
      </c>
      <c r="BB1234" s="627">
        <f t="shared" si="333"/>
        <v>0</v>
      </c>
    </row>
    <row r="1235" spans="1:54">
      <c r="A1235" s="381">
        <v>1178</v>
      </c>
      <c r="B1235" s="117"/>
      <c r="C1235" s="288"/>
      <c r="D1235" s="289"/>
      <c r="E1235" s="289"/>
      <c r="F1235" s="290"/>
      <c r="G1235" s="292"/>
      <c r="H1235" s="116"/>
      <c r="I1235" s="292"/>
      <c r="J1235" s="116"/>
      <c r="K1235" s="370"/>
      <c r="L1235" s="370"/>
      <c r="M1235" s="370"/>
      <c r="N1235" s="371"/>
      <c r="O1235" s="371"/>
      <c r="P1235" s="371"/>
      <c r="Q1235" s="371"/>
      <c r="R1235" s="371"/>
      <c r="S1235" s="371"/>
      <c r="T1235" s="443"/>
      <c r="U1235" s="539"/>
      <c r="V1235" s="117"/>
      <c r="W1235" s="118"/>
      <c r="X1235" s="119"/>
      <c r="Y1235" s="120"/>
      <c r="Z1235" s="122"/>
      <c r="AA1235" s="121"/>
      <c r="AB1235" s="443"/>
      <c r="AC1235" s="734"/>
      <c r="AD1235" s="372"/>
      <c r="AE1235" s="485"/>
      <c r="AF1235" s="373" t="str">
        <f t="shared" si="334"/>
        <v/>
      </c>
      <c r="AG1235" s="373" t="str">
        <f t="shared" si="335"/>
        <v/>
      </c>
      <c r="AH1235" s="374" t="str">
        <f t="shared" si="336"/>
        <v/>
      </c>
      <c r="AI1235" s="375" t="str">
        <f t="shared" si="337"/>
        <v/>
      </c>
      <c r="AJ1235" s="375" t="str">
        <f t="shared" si="338"/>
        <v/>
      </c>
      <c r="AK1235" s="375" t="str">
        <f t="shared" si="339"/>
        <v/>
      </c>
      <c r="AL1235" s="375" t="str">
        <f t="shared" si="340"/>
        <v/>
      </c>
      <c r="AM1235" s="375" t="str">
        <f t="shared" si="341"/>
        <v/>
      </c>
      <c r="AN1235" s="376" t="str">
        <f>IF(AF1235="","",IF(OR(AH1235="",AH1235="-"),"－",IF(OR(AM1235=8,AM1235=9),"",IF(OR(AJ1235=3,AJ1235=4,AJ1235=5,AJ1235=6),VLOOKUP(AH1235,INDEX((係数_バス貨物_ガソリン,係数_バス貨物_CNG,係数_バス貨物_軽油,係数_バス貨物_メタノール,係数_バス貨物_LPG),MATCH(AL1235,【参考】排出ガスレベル!$AI$4:$AI$671,1),1,AR1235):INDEX((係数_バス貨物_ガソリン,係数_バス貨物_CNG,係数_バス貨物_軽油,係数_バス貨物_メタノール,係数_バス貨物_LPG),MATCH(AL1235+1,【参考】排出ガスレベル!$AI$4:$AI$671,1)-1,5,AR1235),2,FALSE),IF(OR(AJ1235=1,AJ1235=2),VLOOKUP(AH1235,INDEX((係数_乗用_ガソリン,係数_乗用_CNG,係数_乗用_軽油,係数_乗用_メタノール,係数_乗用_LPG),1,1,AR1235):INDEX((係数_乗用_ガソリン,係数_乗用_CNG,係数_乗用_軽油,係数_乗用_メタノール,係数_乗用_LPG),125,5,AR1235),2,FALSE))))))</f>
        <v/>
      </c>
      <c r="AO1235" s="376" t="str">
        <f>IF(T1235="","",IF(OR(AH1235="",AH1235="-"),"－",IF(OR(AM1235=8,AM1235=9),"",IF(OR(AJ1235=3,AJ1235=4,AJ1235=5,AJ1235=6),VLOOKUP(AH1235,INDEX((係数_バス貨物_ガソリン,係数_バス貨物_CNG,係数_バス貨物_軽油,係数_バス貨物_メタノール,係数_バス貨物_LPG),MATCH(AL1235,【参考】排出ガスレベル!$AI$4:$AI$671,1),1,AR1235):INDEX((係数_バス貨物_ガソリン,係数_バス貨物_CNG,係数_バス貨物_軽油,係数_バス貨物_メタノール,係数_バス貨物_LPG),MATCH(AL1235+1,【参考】排出ガスレベル!$AI$4:$AI$671,1)-1,5,AR1235),3,FALSE),IF(OR(AJ1235=1,AJ1235=2),VLOOKUP(AH1235,INDEX((係数_乗用_ガソリン,係数_乗用_CNG,係数_乗用_軽油,係数_乗用_メタノール,係数_乗用_LPG),1,1,AR1235):INDEX((係数_乗用_ガソリン,係数_乗用_CNG,係数_乗用_軽油,係数_乗用_メタノール,係数_乗用_LPG),125,5,AR1235),3,FALSE))))))</f>
        <v/>
      </c>
      <c r="AP1235" s="375" t="str">
        <f t="shared" si="342"/>
        <v/>
      </c>
      <c r="AQ1235" s="444" t="str">
        <f t="shared" si="343"/>
        <v/>
      </c>
      <c r="AR1235" s="375" t="str">
        <f t="shared" si="344"/>
        <v/>
      </c>
      <c r="AS1235" s="377" t="str">
        <f t="shared" si="345"/>
        <v/>
      </c>
      <c r="AT1235" s="378" t="str">
        <f t="shared" si="346"/>
        <v/>
      </c>
      <c r="AX1235" s="625" t="b">
        <f t="shared" si="347"/>
        <v>0</v>
      </c>
      <c r="AY1235" s="7" t="str">
        <f t="shared" si="348"/>
        <v>FALSEFALSEFALSE</v>
      </c>
      <c r="AZ1235" s="626">
        <f t="shared" si="332"/>
        <v>0</v>
      </c>
      <c r="BA1235" s="627" t="str">
        <f t="shared" si="349"/>
        <v/>
      </c>
      <c r="BB1235" s="627">
        <f t="shared" si="333"/>
        <v>0</v>
      </c>
    </row>
    <row r="1236" spans="1:54">
      <c r="A1236" s="381">
        <v>1179</v>
      </c>
      <c r="B1236" s="117"/>
      <c r="C1236" s="288"/>
      <c r="D1236" s="289"/>
      <c r="E1236" s="289"/>
      <c r="F1236" s="290"/>
      <c r="G1236" s="292"/>
      <c r="H1236" s="116"/>
      <c r="I1236" s="292"/>
      <c r="J1236" s="116"/>
      <c r="K1236" s="370"/>
      <c r="L1236" s="370"/>
      <c r="M1236" s="370"/>
      <c r="N1236" s="371"/>
      <c r="O1236" s="371"/>
      <c r="P1236" s="371"/>
      <c r="Q1236" s="371"/>
      <c r="R1236" s="371"/>
      <c r="S1236" s="371"/>
      <c r="T1236" s="443"/>
      <c r="U1236" s="539"/>
      <c r="V1236" s="117"/>
      <c r="W1236" s="118"/>
      <c r="X1236" s="119"/>
      <c r="Y1236" s="120"/>
      <c r="Z1236" s="122"/>
      <c r="AA1236" s="121"/>
      <c r="AB1236" s="443"/>
      <c r="AC1236" s="734"/>
      <c r="AD1236" s="372"/>
      <c r="AE1236" s="485"/>
      <c r="AF1236" s="373" t="str">
        <f t="shared" si="334"/>
        <v/>
      </c>
      <c r="AG1236" s="373" t="str">
        <f t="shared" si="335"/>
        <v/>
      </c>
      <c r="AH1236" s="374" t="str">
        <f t="shared" si="336"/>
        <v/>
      </c>
      <c r="AI1236" s="375" t="str">
        <f t="shared" si="337"/>
        <v/>
      </c>
      <c r="AJ1236" s="375" t="str">
        <f t="shared" si="338"/>
        <v/>
      </c>
      <c r="AK1236" s="375" t="str">
        <f t="shared" si="339"/>
        <v/>
      </c>
      <c r="AL1236" s="375" t="str">
        <f t="shared" si="340"/>
        <v/>
      </c>
      <c r="AM1236" s="375" t="str">
        <f t="shared" si="341"/>
        <v/>
      </c>
      <c r="AN1236" s="376" t="str">
        <f>IF(AF1236="","",IF(OR(AH1236="",AH1236="-"),"－",IF(OR(AM1236=8,AM1236=9),"",IF(OR(AJ1236=3,AJ1236=4,AJ1236=5,AJ1236=6),VLOOKUP(AH1236,INDEX((係数_バス貨物_ガソリン,係数_バス貨物_CNG,係数_バス貨物_軽油,係数_バス貨物_メタノール,係数_バス貨物_LPG),MATCH(AL1236,【参考】排出ガスレベル!$AI$4:$AI$671,1),1,AR1236):INDEX((係数_バス貨物_ガソリン,係数_バス貨物_CNG,係数_バス貨物_軽油,係数_バス貨物_メタノール,係数_バス貨物_LPG),MATCH(AL1236+1,【参考】排出ガスレベル!$AI$4:$AI$671,1)-1,5,AR1236),2,FALSE),IF(OR(AJ1236=1,AJ1236=2),VLOOKUP(AH1236,INDEX((係数_乗用_ガソリン,係数_乗用_CNG,係数_乗用_軽油,係数_乗用_メタノール,係数_乗用_LPG),1,1,AR1236):INDEX((係数_乗用_ガソリン,係数_乗用_CNG,係数_乗用_軽油,係数_乗用_メタノール,係数_乗用_LPG),125,5,AR1236),2,FALSE))))))</f>
        <v/>
      </c>
      <c r="AO1236" s="376" t="str">
        <f>IF(T1236="","",IF(OR(AH1236="",AH1236="-"),"－",IF(OR(AM1236=8,AM1236=9),"",IF(OR(AJ1236=3,AJ1236=4,AJ1236=5,AJ1236=6),VLOOKUP(AH1236,INDEX((係数_バス貨物_ガソリン,係数_バス貨物_CNG,係数_バス貨物_軽油,係数_バス貨物_メタノール,係数_バス貨物_LPG),MATCH(AL1236,【参考】排出ガスレベル!$AI$4:$AI$671,1),1,AR1236):INDEX((係数_バス貨物_ガソリン,係数_バス貨物_CNG,係数_バス貨物_軽油,係数_バス貨物_メタノール,係数_バス貨物_LPG),MATCH(AL1236+1,【参考】排出ガスレベル!$AI$4:$AI$671,1)-1,5,AR1236),3,FALSE),IF(OR(AJ1236=1,AJ1236=2),VLOOKUP(AH1236,INDEX((係数_乗用_ガソリン,係数_乗用_CNG,係数_乗用_軽油,係数_乗用_メタノール,係数_乗用_LPG),1,1,AR1236):INDEX((係数_乗用_ガソリン,係数_乗用_CNG,係数_乗用_軽油,係数_乗用_メタノール,係数_乗用_LPG),125,5,AR1236),3,FALSE))))))</f>
        <v/>
      </c>
      <c r="AP1236" s="375" t="str">
        <f t="shared" si="342"/>
        <v/>
      </c>
      <c r="AQ1236" s="444" t="str">
        <f t="shared" si="343"/>
        <v/>
      </c>
      <c r="AR1236" s="375" t="str">
        <f t="shared" si="344"/>
        <v/>
      </c>
      <c r="AS1236" s="377" t="str">
        <f t="shared" si="345"/>
        <v/>
      </c>
      <c r="AT1236" s="378" t="str">
        <f t="shared" si="346"/>
        <v/>
      </c>
      <c r="AX1236" s="625" t="b">
        <f t="shared" si="347"/>
        <v>0</v>
      </c>
      <c r="AY1236" s="7" t="str">
        <f t="shared" si="348"/>
        <v>FALSEFALSEFALSE</v>
      </c>
      <c r="AZ1236" s="626">
        <f t="shared" si="332"/>
        <v>0</v>
      </c>
      <c r="BA1236" s="627" t="str">
        <f t="shared" si="349"/>
        <v/>
      </c>
      <c r="BB1236" s="627">
        <f t="shared" si="333"/>
        <v>0</v>
      </c>
    </row>
    <row r="1237" spans="1:54">
      <c r="A1237" s="381">
        <v>1180</v>
      </c>
      <c r="B1237" s="117"/>
      <c r="C1237" s="288"/>
      <c r="D1237" s="289"/>
      <c r="E1237" s="289"/>
      <c r="F1237" s="290"/>
      <c r="G1237" s="292"/>
      <c r="H1237" s="116"/>
      <c r="I1237" s="292"/>
      <c r="J1237" s="116"/>
      <c r="K1237" s="370"/>
      <c r="L1237" s="370"/>
      <c r="M1237" s="370"/>
      <c r="N1237" s="371"/>
      <c r="O1237" s="371"/>
      <c r="P1237" s="371"/>
      <c r="Q1237" s="371"/>
      <c r="R1237" s="371"/>
      <c r="S1237" s="371"/>
      <c r="T1237" s="443"/>
      <c r="U1237" s="539"/>
      <c r="V1237" s="117"/>
      <c r="W1237" s="118"/>
      <c r="X1237" s="119"/>
      <c r="Y1237" s="120"/>
      <c r="Z1237" s="122"/>
      <c r="AA1237" s="121"/>
      <c r="AB1237" s="443"/>
      <c r="AC1237" s="734"/>
      <c r="AD1237" s="372"/>
      <c r="AE1237" s="485"/>
      <c r="AF1237" s="373" t="str">
        <f t="shared" si="334"/>
        <v/>
      </c>
      <c r="AG1237" s="373" t="str">
        <f t="shared" si="335"/>
        <v/>
      </c>
      <c r="AH1237" s="374" t="str">
        <f t="shared" si="336"/>
        <v/>
      </c>
      <c r="AI1237" s="375" t="str">
        <f t="shared" si="337"/>
        <v/>
      </c>
      <c r="AJ1237" s="375" t="str">
        <f t="shared" si="338"/>
        <v/>
      </c>
      <c r="AK1237" s="375" t="str">
        <f t="shared" si="339"/>
        <v/>
      </c>
      <c r="AL1237" s="375" t="str">
        <f t="shared" si="340"/>
        <v/>
      </c>
      <c r="AM1237" s="375" t="str">
        <f t="shared" si="341"/>
        <v/>
      </c>
      <c r="AN1237" s="376" t="str">
        <f>IF(AF1237="","",IF(OR(AH1237="",AH1237="-"),"－",IF(OR(AM1237=8,AM1237=9),"",IF(OR(AJ1237=3,AJ1237=4,AJ1237=5,AJ1237=6),VLOOKUP(AH1237,INDEX((係数_バス貨物_ガソリン,係数_バス貨物_CNG,係数_バス貨物_軽油,係数_バス貨物_メタノール,係数_バス貨物_LPG),MATCH(AL1237,【参考】排出ガスレベル!$AI$4:$AI$671,1),1,AR1237):INDEX((係数_バス貨物_ガソリン,係数_バス貨物_CNG,係数_バス貨物_軽油,係数_バス貨物_メタノール,係数_バス貨物_LPG),MATCH(AL1237+1,【参考】排出ガスレベル!$AI$4:$AI$671,1)-1,5,AR1237),2,FALSE),IF(OR(AJ1237=1,AJ1237=2),VLOOKUP(AH1237,INDEX((係数_乗用_ガソリン,係数_乗用_CNG,係数_乗用_軽油,係数_乗用_メタノール,係数_乗用_LPG),1,1,AR1237):INDEX((係数_乗用_ガソリン,係数_乗用_CNG,係数_乗用_軽油,係数_乗用_メタノール,係数_乗用_LPG),125,5,AR1237),2,FALSE))))))</f>
        <v/>
      </c>
      <c r="AO1237" s="376" t="str">
        <f>IF(T1237="","",IF(OR(AH1237="",AH1237="-"),"－",IF(OR(AM1237=8,AM1237=9),"",IF(OR(AJ1237=3,AJ1237=4,AJ1237=5,AJ1237=6),VLOOKUP(AH1237,INDEX((係数_バス貨物_ガソリン,係数_バス貨物_CNG,係数_バス貨物_軽油,係数_バス貨物_メタノール,係数_バス貨物_LPG),MATCH(AL1237,【参考】排出ガスレベル!$AI$4:$AI$671,1),1,AR1237):INDEX((係数_バス貨物_ガソリン,係数_バス貨物_CNG,係数_バス貨物_軽油,係数_バス貨物_メタノール,係数_バス貨物_LPG),MATCH(AL1237+1,【参考】排出ガスレベル!$AI$4:$AI$671,1)-1,5,AR1237),3,FALSE),IF(OR(AJ1237=1,AJ1237=2),VLOOKUP(AH1237,INDEX((係数_乗用_ガソリン,係数_乗用_CNG,係数_乗用_軽油,係数_乗用_メタノール,係数_乗用_LPG),1,1,AR1237):INDEX((係数_乗用_ガソリン,係数_乗用_CNG,係数_乗用_軽油,係数_乗用_メタノール,係数_乗用_LPG),125,5,AR1237),3,FALSE))))))</f>
        <v/>
      </c>
      <c r="AP1237" s="375" t="str">
        <f t="shared" si="342"/>
        <v/>
      </c>
      <c r="AQ1237" s="444" t="str">
        <f t="shared" si="343"/>
        <v/>
      </c>
      <c r="AR1237" s="375" t="str">
        <f t="shared" si="344"/>
        <v/>
      </c>
      <c r="AS1237" s="377" t="str">
        <f t="shared" si="345"/>
        <v/>
      </c>
      <c r="AT1237" s="378" t="str">
        <f t="shared" si="346"/>
        <v/>
      </c>
      <c r="AX1237" s="625" t="b">
        <f t="shared" si="347"/>
        <v>0</v>
      </c>
      <c r="AY1237" s="7" t="str">
        <f t="shared" si="348"/>
        <v>FALSEFALSEFALSE</v>
      </c>
      <c r="AZ1237" s="626">
        <f t="shared" si="332"/>
        <v>0</v>
      </c>
      <c r="BA1237" s="627" t="str">
        <f t="shared" si="349"/>
        <v/>
      </c>
      <c r="BB1237" s="627">
        <f t="shared" si="333"/>
        <v>0</v>
      </c>
    </row>
    <row r="1238" spans="1:54">
      <c r="A1238" s="381">
        <v>1181</v>
      </c>
      <c r="B1238" s="117"/>
      <c r="C1238" s="288"/>
      <c r="D1238" s="289"/>
      <c r="E1238" s="289"/>
      <c r="F1238" s="290"/>
      <c r="G1238" s="292"/>
      <c r="H1238" s="116"/>
      <c r="I1238" s="292"/>
      <c r="J1238" s="116"/>
      <c r="K1238" s="370"/>
      <c r="L1238" s="370"/>
      <c r="M1238" s="370"/>
      <c r="N1238" s="371"/>
      <c r="O1238" s="371"/>
      <c r="P1238" s="371"/>
      <c r="Q1238" s="371"/>
      <c r="R1238" s="371"/>
      <c r="S1238" s="371"/>
      <c r="T1238" s="443"/>
      <c r="U1238" s="539"/>
      <c r="V1238" s="117"/>
      <c r="W1238" s="118"/>
      <c r="X1238" s="119"/>
      <c r="Y1238" s="120"/>
      <c r="Z1238" s="122"/>
      <c r="AA1238" s="121"/>
      <c r="AB1238" s="443"/>
      <c r="AC1238" s="734"/>
      <c r="AD1238" s="372"/>
      <c r="AE1238" s="485"/>
      <c r="AF1238" s="373" t="str">
        <f t="shared" si="334"/>
        <v/>
      </c>
      <c r="AG1238" s="373" t="str">
        <f t="shared" si="335"/>
        <v/>
      </c>
      <c r="AH1238" s="374" t="str">
        <f t="shared" si="336"/>
        <v/>
      </c>
      <c r="AI1238" s="375" t="str">
        <f t="shared" si="337"/>
        <v/>
      </c>
      <c r="AJ1238" s="375" t="str">
        <f t="shared" si="338"/>
        <v/>
      </c>
      <c r="AK1238" s="375" t="str">
        <f t="shared" si="339"/>
        <v/>
      </c>
      <c r="AL1238" s="375" t="str">
        <f t="shared" si="340"/>
        <v/>
      </c>
      <c r="AM1238" s="375" t="str">
        <f t="shared" si="341"/>
        <v/>
      </c>
      <c r="AN1238" s="376" t="str">
        <f>IF(AF1238="","",IF(OR(AH1238="",AH1238="-"),"－",IF(OR(AM1238=8,AM1238=9),"",IF(OR(AJ1238=3,AJ1238=4,AJ1238=5,AJ1238=6),VLOOKUP(AH1238,INDEX((係数_バス貨物_ガソリン,係数_バス貨物_CNG,係数_バス貨物_軽油,係数_バス貨物_メタノール,係数_バス貨物_LPG),MATCH(AL1238,【参考】排出ガスレベル!$AI$4:$AI$671,1),1,AR1238):INDEX((係数_バス貨物_ガソリン,係数_バス貨物_CNG,係数_バス貨物_軽油,係数_バス貨物_メタノール,係数_バス貨物_LPG),MATCH(AL1238+1,【参考】排出ガスレベル!$AI$4:$AI$671,1)-1,5,AR1238),2,FALSE),IF(OR(AJ1238=1,AJ1238=2),VLOOKUP(AH1238,INDEX((係数_乗用_ガソリン,係数_乗用_CNG,係数_乗用_軽油,係数_乗用_メタノール,係数_乗用_LPG),1,1,AR1238):INDEX((係数_乗用_ガソリン,係数_乗用_CNG,係数_乗用_軽油,係数_乗用_メタノール,係数_乗用_LPG),125,5,AR1238),2,FALSE))))))</f>
        <v/>
      </c>
      <c r="AO1238" s="376" t="str">
        <f>IF(T1238="","",IF(OR(AH1238="",AH1238="-"),"－",IF(OR(AM1238=8,AM1238=9),"",IF(OR(AJ1238=3,AJ1238=4,AJ1238=5,AJ1238=6),VLOOKUP(AH1238,INDEX((係数_バス貨物_ガソリン,係数_バス貨物_CNG,係数_バス貨物_軽油,係数_バス貨物_メタノール,係数_バス貨物_LPG),MATCH(AL1238,【参考】排出ガスレベル!$AI$4:$AI$671,1),1,AR1238):INDEX((係数_バス貨物_ガソリン,係数_バス貨物_CNG,係数_バス貨物_軽油,係数_バス貨物_メタノール,係数_バス貨物_LPG),MATCH(AL1238+1,【参考】排出ガスレベル!$AI$4:$AI$671,1)-1,5,AR1238),3,FALSE),IF(OR(AJ1238=1,AJ1238=2),VLOOKUP(AH1238,INDEX((係数_乗用_ガソリン,係数_乗用_CNG,係数_乗用_軽油,係数_乗用_メタノール,係数_乗用_LPG),1,1,AR1238):INDEX((係数_乗用_ガソリン,係数_乗用_CNG,係数_乗用_軽油,係数_乗用_メタノール,係数_乗用_LPG),125,5,AR1238),3,FALSE))))))</f>
        <v/>
      </c>
      <c r="AP1238" s="375" t="str">
        <f t="shared" si="342"/>
        <v/>
      </c>
      <c r="AQ1238" s="444" t="str">
        <f t="shared" si="343"/>
        <v/>
      </c>
      <c r="AR1238" s="375" t="str">
        <f t="shared" si="344"/>
        <v/>
      </c>
      <c r="AS1238" s="377" t="str">
        <f t="shared" si="345"/>
        <v/>
      </c>
      <c r="AT1238" s="378" t="str">
        <f t="shared" si="346"/>
        <v/>
      </c>
      <c r="AX1238" s="625" t="b">
        <f t="shared" si="347"/>
        <v>0</v>
      </c>
      <c r="AY1238" s="7" t="str">
        <f t="shared" si="348"/>
        <v>FALSEFALSEFALSE</v>
      </c>
      <c r="AZ1238" s="626">
        <f t="shared" si="332"/>
        <v>0</v>
      </c>
      <c r="BA1238" s="627" t="str">
        <f t="shared" si="349"/>
        <v/>
      </c>
      <c r="BB1238" s="627">
        <f t="shared" si="333"/>
        <v>0</v>
      </c>
    </row>
    <row r="1239" spans="1:54">
      <c r="A1239" s="381">
        <v>1182</v>
      </c>
      <c r="B1239" s="117"/>
      <c r="C1239" s="288"/>
      <c r="D1239" s="289"/>
      <c r="E1239" s="289"/>
      <c r="F1239" s="290"/>
      <c r="G1239" s="292"/>
      <c r="H1239" s="116"/>
      <c r="I1239" s="292"/>
      <c r="J1239" s="116"/>
      <c r="K1239" s="370"/>
      <c r="L1239" s="370"/>
      <c r="M1239" s="370"/>
      <c r="N1239" s="371"/>
      <c r="O1239" s="371"/>
      <c r="P1239" s="371"/>
      <c r="Q1239" s="371"/>
      <c r="R1239" s="371"/>
      <c r="S1239" s="371"/>
      <c r="T1239" s="443"/>
      <c r="U1239" s="539"/>
      <c r="V1239" s="117"/>
      <c r="W1239" s="118"/>
      <c r="X1239" s="119"/>
      <c r="Y1239" s="120"/>
      <c r="Z1239" s="122"/>
      <c r="AA1239" s="121"/>
      <c r="AB1239" s="443"/>
      <c r="AC1239" s="734"/>
      <c r="AD1239" s="372"/>
      <c r="AE1239" s="485"/>
      <c r="AF1239" s="373" t="str">
        <f t="shared" si="334"/>
        <v/>
      </c>
      <c r="AG1239" s="373" t="str">
        <f t="shared" si="335"/>
        <v/>
      </c>
      <c r="AH1239" s="374" t="str">
        <f t="shared" si="336"/>
        <v/>
      </c>
      <c r="AI1239" s="375" t="str">
        <f t="shared" si="337"/>
        <v/>
      </c>
      <c r="AJ1239" s="375" t="str">
        <f t="shared" si="338"/>
        <v/>
      </c>
      <c r="AK1239" s="375" t="str">
        <f t="shared" si="339"/>
        <v/>
      </c>
      <c r="AL1239" s="375" t="str">
        <f t="shared" si="340"/>
        <v/>
      </c>
      <c r="AM1239" s="375" t="str">
        <f t="shared" si="341"/>
        <v/>
      </c>
      <c r="AN1239" s="376" t="str">
        <f>IF(AF1239="","",IF(OR(AH1239="",AH1239="-"),"－",IF(OR(AM1239=8,AM1239=9),"",IF(OR(AJ1239=3,AJ1239=4,AJ1239=5,AJ1239=6),VLOOKUP(AH1239,INDEX((係数_バス貨物_ガソリン,係数_バス貨物_CNG,係数_バス貨物_軽油,係数_バス貨物_メタノール,係数_バス貨物_LPG),MATCH(AL1239,【参考】排出ガスレベル!$AI$4:$AI$671,1),1,AR1239):INDEX((係数_バス貨物_ガソリン,係数_バス貨物_CNG,係数_バス貨物_軽油,係数_バス貨物_メタノール,係数_バス貨物_LPG),MATCH(AL1239+1,【参考】排出ガスレベル!$AI$4:$AI$671,1)-1,5,AR1239),2,FALSE),IF(OR(AJ1239=1,AJ1239=2),VLOOKUP(AH1239,INDEX((係数_乗用_ガソリン,係数_乗用_CNG,係数_乗用_軽油,係数_乗用_メタノール,係数_乗用_LPG),1,1,AR1239):INDEX((係数_乗用_ガソリン,係数_乗用_CNG,係数_乗用_軽油,係数_乗用_メタノール,係数_乗用_LPG),125,5,AR1239),2,FALSE))))))</f>
        <v/>
      </c>
      <c r="AO1239" s="376" t="str">
        <f>IF(T1239="","",IF(OR(AH1239="",AH1239="-"),"－",IF(OR(AM1239=8,AM1239=9),"",IF(OR(AJ1239=3,AJ1239=4,AJ1239=5,AJ1239=6),VLOOKUP(AH1239,INDEX((係数_バス貨物_ガソリン,係数_バス貨物_CNG,係数_バス貨物_軽油,係数_バス貨物_メタノール,係数_バス貨物_LPG),MATCH(AL1239,【参考】排出ガスレベル!$AI$4:$AI$671,1),1,AR1239):INDEX((係数_バス貨物_ガソリン,係数_バス貨物_CNG,係数_バス貨物_軽油,係数_バス貨物_メタノール,係数_バス貨物_LPG),MATCH(AL1239+1,【参考】排出ガスレベル!$AI$4:$AI$671,1)-1,5,AR1239),3,FALSE),IF(OR(AJ1239=1,AJ1239=2),VLOOKUP(AH1239,INDEX((係数_乗用_ガソリン,係数_乗用_CNG,係数_乗用_軽油,係数_乗用_メタノール,係数_乗用_LPG),1,1,AR1239):INDEX((係数_乗用_ガソリン,係数_乗用_CNG,係数_乗用_軽油,係数_乗用_メタノール,係数_乗用_LPG),125,5,AR1239),3,FALSE))))))</f>
        <v/>
      </c>
      <c r="AP1239" s="375" t="str">
        <f t="shared" si="342"/>
        <v/>
      </c>
      <c r="AQ1239" s="444" t="str">
        <f t="shared" si="343"/>
        <v/>
      </c>
      <c r="AR1239" s="375" t="str">
        <f t="shared" si="344"/>
        <v/>
      </c>
      <c r="AS1239" s="377" t="str">
        <f t="shared" si="345"/>
        <v/>
      </c>
      <c r="AT1239" s="378" t="str">
        <f t="shared" si="346"/>
        <v/>
      </c>
      <c r="AX1239" s="625" t="b">
        <f t="shared" si="347"/>
        <v>0</v>
      </c>
      <c r="AY1239" s="7" t="str">
        <f t="shared" si="348"/>
        <v>FALSEFALSEFALSE</v>
      </c>
      <c r="AZ1239" s="626">
        <f t="shared" si="332"/>
        <v>0</v>
      </c>
      <c r="BA1239" s="627" t="str">
        <f t="shared" si="349"/>
        <v/>
      </c>
      <c r="BB1239" s="627">
        <f t="shared" si="333"/>
        <v>0</v>
      </c>
    </row>
    <row r="1240" spans="1:54">
      <c r="A1240" s="381">
        <v>1183</v>
      </c>
      <c r="B1240" s="117"/>
      <c r="C1240" s="288"/>
      <c r="D1240" s="289"/>
      <c r="E1240" s="289"/>
      <c r="F1240" s="290"/>
      <c r="G1240" s="292"/>
      <c r="H1240" s="116"/>
      <c r="I1240" s="292"/>
      <c r="J1240" s="116"/>
      <c r="K1240" s="370"/>
      <c r="L1240" s="370"/>
      <c r="M1240" s="370"/>
      <c r="N1240" s="371"/>
      <c r="O1240" s="371"/>
      <c r="P1240" s="371"/>
      <c r="Q1240" s="371"/>
      <c r="R1240" s="371"/>
      <c r="S1240" s="371"/>
      <c r="T1240" s="443"/>
      <c r="U1240" s="539"/>
      <c r="V1240" s="117"/>
      <c r="W1240" s="118"/>
      <c r="X1240" s="119"/>
      <c r="Y1240" s="120"/>
      <c r="Z1240" s="122"/>
      <c r="AA1240" s="121"/>
      <c r="AB1240" s="443"/>
      <c r="AC1240" s="734"/>
      <c r="AD1240" s="372"/>
      <c r="AE1240" s="485"/>
      <c r="AF1240" s="373" t="str">
        <f t="shared" si="334"/>
        <v/>
      </c>
      <c r="AG1240" s="373" t="str">
        <f t="shared" si="335"/>
        <v/>
      </c>
      <c r="AH1240" s="374" t="str">
        <f t="shared" si="336"/>
        <v/>
      </c>
      <c r="AI1240" s="375" t="str">
        <f t="shared" si="337"/>
        <v/>
      </c>
      <c r="AJ1240" s="375" t="str">
        <f t="shared" si="338"/>
        <v/>
      </c>
      <c r="AK1240" s="375" t="str">
        <f t="shared" si="339"/>
        <v/>
      </c>
      <c r="AL1240" s="375" t="str">
        <f t="shared" si="340"/>
        <v/>
      </c>
      <c r="AM1240" s="375" t="str">
        <f t="shared" si="341"/>
        <v/>
      </c>
      <c r="AN1240" s="376" t="str">
        <f>IF(AF1240="","",IF(OR(AH1240="",AH1240="-"),"－",IF(OR(AM1240=8,AM1240=9),"",IF(OR(AJ1240=3,AJ1240=4,AJ1240=5,AJ1240=6),VLOOKUP(AH1240,INDEX((係数_バス貨物_ガソリン,係数_バス貨物_CNG,係数_バス貨物_軽油,係数_バス貨物_メタノール,係数_バス貨物_LPG),MATCH(AL1240,【参考】排出ガスレベル!$AI$4:$AI$671,1),1,AR1240):INDEX((係数_バス貨物_ガソリン,係数_バス貨物_CNG,係数_バス貨物_軽油,係数_バス貨物_メタノール,係数_バス貨物_LPG),MATCH(AL1240+1,【参考】排出ガスレベル!$AI$4:$AI$671,1)-1,5,AR1240),2,FALSE),IF(OR(AJ1240=1,AJ1240=2),VLOOKUP(AH1240,INDEX((係数_乗用_ガソリン,係数_乗用_CNG,係数_乗用_軽油,係数_乗用_メタノール,係数_乗用_LPG),1,1,AR1240):INDEX((係数_乗用_ガソリン,係数_乗用_CNG,係数_乗用_軽油,係数_乗用_メタノール,係数_乗用_LPG),125,5,AR1240),2,FALSE))))))</f>
        <v/>
      </c>
      <c r="AO1240" s="376" t="str">
        <f>IF(T1240="","",IF(OR(AH1240="",AH1240="-"),"－",IF(OR(AM1240=8,AM1240=9),"",IF(OR(AJ1240=3,AJ1240=4,AJ1240=5,AJ1240=6),VLOOKUP(AH1240,INDEX((係数_バス貨物_ガソリン,係数_バス貨物_CNG,係数_バス貨物_軽油,係数_バス貨物_メタノール,係数_バス貨物_LPG),MATCH(AL1240,【参考】排出ガスレベル!$AI$4:$AI$671,1),1,AR1240):INDEX((係数_バス貨物_ガソリン,係数_バス貨物_CNG,係数_バス貨物_軽油,係数_バス貨物_メタノール,係数_バス貨物_LPG),MATCH(AL1240+1,【参考】排出ガスレベル!$AI$4:$AI$671,1)-1,5,AR1240),3,FALSE),IF(OR(AJ1240=1,AJ1240=2),VLOOKUP(AH1240,INDEX((係数_乗用_ガソリン,係数_乗用_CNG,係数_乗用_軽油,係数_乗用_メタノール,係数_乗用_LPG),1,1,AR1240):INDEX((係数_乗用_ガソリン,係数_乗用_CNG,係数_乗用_軽油,係数_乗用_メタノール,係数_乗用_LPG),125,5,AR1240),3,FALSE))))))</f>
        <v/>
      </c>
      <c r="AP1240" s="375" t="str">
        <f t="shared" si="342"/>
        <v/>
      </c>
      <c r="AQ1240" s="444" t="str">
        <f t="shared" si="343"/>
        <v/>
      </c>
      <c r="AR1240" s="375" t="str">
        <f t="shared" si="344"/>
        <v/>
      </c>
      <c r="AS1240" s="377" t="str">
        <f t="shared" si="345"/>
        <v/>
      </c>
      <c r="AT1240" s="378" t="str">
        <f t="shared" si="346"/>
        <v/>
      </c>
      <c r="AX1240" s="625" t="b">
        <f t="shared" si="347"/>
        <v>0</v>
      </c>
      <c r="AY1240" s="7" t="str">
        <f t="shared" si="348"/>
        <v>FALSEFALSEFALSE</v>
      </c>
      <c r="AZ1240" s="626">
        <f t="shared" si="332"/>
        <v>0</v>
      </c>
      <c r="BA1240" s="627" t="str">
        <f t="shared" si="349"/>
        <v/>
      </c>
      <c r="BB1240" s="627">
        <f t="shared" si="333"/>
        <v>0</v>
      </c>
    </row>
    <row r="1241" spans="1:54">
      <c r="A1241" s="381">
        <v>1184</v>
      </c>
      <c r="B1241" s="117"/>
      <c r="C1241" s="288"/>
      <c r="D1241" s="289"/>
      <c r="E1241" s="289"/>
      <c r="F1241" s="290"/>
      <c r="G1241" s="292"/>
      <c r="H1241" s="116"/>
      <c r="I1241" s="292"/>
      <c r="J1241" s="116"/>
      <c r="K1241" s="370"/>
      <c r="L1241" s="370"/>
      <c r="M1241" s="370"/>
      <c r="N1241" s="371"/>
      <c r="O1241" s="371"/>
      <c r="P1241" s="371"/>
      <c r="Q1241" s="371"/>
      <c r="R1241" s="371"/>
      <c r="S1241" s="371"/>
      <c r="T1241" s="443"/>
      <c r="U1241" s="539"/>
      <c r="V1241" s="117"/>
      <c r="W1241" s="118"/>
      <c r="X1241" s="119"/>
      <c r="Y1241" s="120"/>
      <c r="Z1241" s="122"/>
      <c r="AA1241" s="121"/>
      <c r="AB1241" s="443"/>
      <c r="AC1241" s="734"/>
      <c r="AD1241" s="372"/>
      <c r="AE1241" s="485"/>
      <c r="AF1241" s="373" t="str">
        <f t="shared" si="334"/>
        <v/>
      </c>
      <c r="AG1241" s="373" t="str">
        <f t="shared" si="335"/>
        <v/>
      </c>
      <c r="AH1241" s="374" t="str">
        <f t="shared" si="336"/>
        <v/>
      </c>
      <c r="AI1241" s="375" t="str">
        <f t="shared" si="337"/>
        <v/>
      </c>
      <c r="AJ1241" s="375" t="str">
        <f t="shared" si="338"/>
        <v/>
      </c>
      <c r="AK1241" s="375" t="str">
        <f t="shared" si="339"/>
        <v/>
      </c>
      <c r="AL1241" s="375" t="str">
        <f t="shared" si="340"/>
        <v/>
      </c>
      <c r="AM1241" s="375" t="str">
        <f t="shared" si="341"/>
        <v/>
      </c>
      <c r="AN1241" s="376" t="str">
        <f>IF(AF1241="","",IF(OR(AH1241="",AH1241="-"),"－",IF(OR(AM1241=8,AM1241=9),"",IF(OR(AJ1241=3,AJ1241=4,AJ1241=5,AJ1241=6),VLOOKUP(AH1241,INDEX((係数_バス貨物_ガソリン,係数_バス貨物_CNG,係数_バス貨物_軽油,係数_バス貨物_メタノール,係数_バス貨物_LPG),MATCH(AL1241,【参考】排出ガスレベル!$AI$4:$AI$671,1),1,AR1241):INDEX((係数_バス貨物_ガソリン,係数_バス貨物_CNG,係数_バス貨物_軽油,係数_バス貨物_メタノール,係数_バス貨物_LPG),MATCH(AL1241+1,【参考】排出ガスレベル!$AI$4:$AI$671,1)-1,5,AR1241),2,FALSE),IF(OR(AJ1241=1,AJ1241=2),VLOOKUP(AH1241,INDEX((係数_乗用_ガソリン,係数_乗用_CNG,係数_乗用_軽油,係数_乗用_メタノール,係数_乗用_LPG),1,1,AR1241):INDEX((係数_乗用_ガソリン,係数_乗用_CNG,係数_乗用_軽油,係数_乗用_メタノール,係数_乗用_LPG),125,5,AR1241),2,FALSE))))))</f>
        <v/>
      </c>
      <c r="AO1241" s="376" t="str">
        <f>IF(T1241="","",IF(OR(AH1241="",AH1241="-"),"－",IF(OR(AM1241=8,AM1241=9),"",IF(OR(AJ1241=3,AJ1241=4,AJ1241=5,AJ1241=6),VLOOKUP(AH1241,INDEX((係数_バス貨物_ガソリン,係数_バス貨物_CNG,係数_バス貨物_軽油,係数_バス貨物_メタノール,係数_バス貨物_LPG),MATCH(AL1241,【参考】排出ガスレベル!$AI$4:$AI$671,1),1,AR1241):INDEX((係数_バス貨物_ガソリン,係数_バス貨物_CNG,係数_バス貨物_軽油,係数_バス貨物_メタノール,係数_バス貨物_LPG),MATCH(AL1241+1,【参考】排出ガスレベル!$AI$4:$AI$671,1)-1,5,AR1241),3,FALSE),IF(OR(AJ1241=1,AJ1241=2),VLOOKUP(AH1241,INDEX((係数_乗用_ガソリン,係数_乗用_CNG,係数_乗用_軽油,係数_乗用_メタノール,係数_乗用_LPG),1,1,AR1241):INDEX((係数_乗用_ガソリン,係数_乗用_CNG,係数_乗用_軽油,係数_乗用_メタノール,係数_乗用_LPG),125,5,AR1241),3,FALSE))))))</f>
        <v/>
      </c>
      <c r="AP1241" s="375" t="str">
        <f t="shared" si="342"/>
        <v/>
      </c>
      <c r="AQ1241" s="444" t="str">
        <f t="shared" si="343"/>
        <v/>
      </c>
      <c r="AR1241" s="375" t="str">
        <f t="shared" si="344"/>
        <v/>
      </c>
      <c r="AS1241" s="377" t="str">
        <f t="shared" si="345"/>
        <v/>
      </c>
      <c r="AT1241" s="378" t="str">
        <f t="shared" si="346"/>
        <v/>
      </c>
      <c r="AX1241" s="625" t="b">
        <f t="shared" si="347"/>
        <v>0</v>
      </c>
      <c r="AY1241" s="7" t="str">
        <f t="shared" si="348"/>
        <v>FALSEFALSEFALSE</v>
      </c>
      <c r="AZ1241" s="626">
        <f t="shared" si="332"/>
        <v>0</v>
      </c>
      <c r="BA1241" s="627" t="str">
        <f t="shared" si="349"/>
        <v/>
      </c>
      <c r="BB1241" s="627">
        <f t="shared" si="333"/>
        <v>0</v>
      </c>
    </row>
    <row r="1242" spans="1:54">
      <c r="A1242" s="381">
        <v>1185</v>
      </c>
      <c r="B1242" s="117"/>
      <c r="C1242" s="288"/>
      <c r="D1242" s="289"/>
      <c r="E1242" s="289"/>
      <c r="F1242" s="290"/>
      <c r="G1242" s="292"/>
      <c r="H1242" s="116"/>
      <c r="I1242" s="292"/>
      <c r="J1242" s="116"/>
      <c r="K1242" s="370"/>
      <c r="L1242" s="370"/>
      <c r="M1242" s="370"/>
      <c r="N1242" s="371"/>
      <c r="O1242" s="371"/>
      <c r="P1242" s="371"/>
      <c r="Q1242" s="371"/>
      <c r="R1242" s="371"/>
      <c r="S1242" s="371"/>
      <c r="T1242" s="443"/>
      <c r="U1242" s="539"/>
      <c r="V1242" s="117"/>
      <c r="W1242" s="118"/>
      <c r="X1242" s="119"/>
      <c r="Y1242" s="120"/>
      <c r="Z1242" s="122"/>
      <c r="AA1242" s="121"/>
      <c r="AB1242" s="443"/>
      <c r="AC1242" s="734"/>
      <c r="AD1242" s="372"/>
      <c r="AE1242" s="485"/>
      <c r="AF1242" s="373" t="str">
        <f t="shared" si="334"/>
        <v/>
      </c>
      <c r="AG1242" s="373" t="str">
        <f t="shared" si="335"/>
        <v/>
      </c>
      <c r="AH1242" s="374" t="str">
        <f t="shared" si="336"/>
        <v/>
      </c>
      <c r="AI1242" s="375" t="str">
        <f t="shared" si="337"/>
        <v/>
      </c>
      <c r="AJ1242" s="375" t="str">
        <f t="shared" si="338"/>
        <v/>
      </c>
      <c r="AK1242" s="375" t="str">
        <f t="shared" si="339"/>
        <v/>
      </c>
      <c r="AL1242" s="375" t="str">
        <f t="shared" si="340"/>
        <v/>
      </c>
      <c r="AM1242" s="375" t="str">
        <f t="shared" si="341"/>
        <v/>
      </c>
      <c r="AN1242" s="376" t="str">
        <f>IF(AF1242="","",IF(OR(AH1242="",AH1242="-"),"－",IF(OR(AM1242=8,AM1242=9),"",IF(OR(AJ1242=3,AJ1242=4,AJ1242=5,AJ1242=6),VLOOKUP(AH1242,INDEX((係数_バス貨物_ガソリン,係数_バス貨物_CNG,係数_バス貨物_軽油,係数_バス貨物_メタノール,係数_バス貨物_LPG),MATCH(AL1242,【参考】排出ガスレベル!$AI$4:$AI$671,1),1,AR1242):INDEX((係数_バス貨物_ガソリン,係数_バス貨物_CNG,係数_バス貨物_軽油,係数_バス貨物_メタノール,係数_バス貨物_LPG),MATCH(AL1242+1,【参考】排出ガスレベル!$AI$4:$AI$671,1)-1,5,AR1242),2,FALSE),IF(OR(AJ1242=1,AJ1242=2),VLOOKUP(AH1242,INDEX((係数_乗用_ガソリン,係数_乗用_CNG,係数_乗用_軽油,係数_乗用_メタノール,係数_乗用_LPG),1,1,AR1242):INDEX((係数_乗用_ガソリン,係数_乗用_CNG,係数_乗用_軽油,係数_乗用_メタノール,係数_乗用_LPG),125,5,AR1242),2,FALSE))))))</f>
        <v/>
      </c>
      <c r="AO1242" s="376" t="str">
        <f>IF(T1242="","",IF(OR(AH1242="",AH1242="-"),"－",IF(OR(AM1242=8,AM1242=9),"",IF(OR(AJ1242=3,AJ1242=4,AJ1242=5,AJ1242=6),VLOOKUP(AH1242,INDEX((係数_バス貨物_ガソリン,係数_バス貨物_CNG,係数_バス貨物_軽油,係数_バス貨物_メタノール,係数_バス貨物_LPG),MATCH(AL1242,【参考】排出ガスレベル!$AI$4:$AI$671,1),1,AR1242):INDEX((係数_バス貨物_ガソリン,係数_バス貨物_CNG,係数_バス貨物_軽油,係数_バス貨物_メタノール,係数_バス貨物_LPG),MATCH(AL1242+1,【参考】排出ガスレベル!$AI$4:$AI$671,1)-1,5,AR1242),3,FALSE),IF(OR(AJ1242=1,AJ1242=2),VLOOKUP(AH1242,INDEX((係数_乗用_ガソリン,係数_乗用_CNG,係数_乗用_軽油,係数_乗用_メタノール,係数_乗用_LPG),1,1,AR1242):INDEX((係数_乗用_ガソリン,係数_乗用_CNG,係数_乗用_軽油,係数_乗用_メタノール,係数_乗用_LPG),125,5,AR1242),3,FALSE))))))</f>
        <v/>
      </c>
      <c r="AP1242" s="375" t="str">
        <f t="shared" si="342"/>
        <v/>
      </c>
      <c r="AQ1242" s="444" t="str">
        <f t="shared" si="343"/>
        <v/>
      </c>
      <c r="AR1242" s="375" t="str">
        <f t="shared" si="344"/>
        <v/>
      </c>
      <c r="AS1242" s="377" t="str">
        <f t="shared" si="345"/>
        <v/>
      </c>
      <c r="AT1242" s="378" t="str">
        <f t="shared" si="346"/>
        <v/>
      </c>
      <c r="AX1242" s="625" t="b">
        <f t="shared" si="347"/>
        <v>0</v>
      </c>
      <c r="AY1242" s="7" t="str">
        <f t="shared" si="348"/>
        <v>FALSEFALSEFALSE</v>
      </c>
      <c r="AZ1242" s="626">
        <f t="shared" si="332"/>
        <v>0</v>
      </c>
      <c r="BA1242" s="627" t="str">
        <f t="shared" si="349"/>
        <v/>
      </c>
      <c r="BB1242" s="627">
        <f t="shared" si="333"/>
        <v>0</v>
      </c>
    </row>
    <row r="1243" spans="1:54">
      <c r="A1243" s="381">
        <v>1186</v>
      </c>
      <c r="B1243" s="117"/>
      <c r="C1243" s="288"/>
      <c r="D1243" s="289"/>
      <c r="E1243" s="289"/>
      <c r="F1243" s="290"/>
      <c r="G1243" s="292"/>
      <c r="H1243" s="116"/>
      <c r="I1243" s="292"/>
      <c r="J1243" s="116"/>
      <c r="K1243" s="370"/>
      <c r="L1243" s="370"/>
      <c r="M1243" s="370"/>
      <c r="N1243" s="371"/>
      <c r="O1243" s="371"/>
      <c r="P1243" s="371"/>
      <c r="Q1243" s="371"/>
      <c r="R1243" s="371"/>
      <c r="S1243" s="371"/>
      <c r="T1243" s="443"/>
      <c r="U1243" s="539"/>
      <c r="V1243" s="117"/>
      <c r="W1243" s="118"/>
      <c r="X1243" s="119"/>
      <c r="Y1243" s="120"/>
      <c r="Z1243" s="122"/>
      <c r="AA1243" s="121"/>
      <c r="AB1243" s="443"/>
      <c r="AC1243" s="734"/>
      <c r="AD1243" s="372"/>
      <c r="AE1243" s="485"/>
      <c r="AF1243" s="373" t="str">
        <f t="shared" si="334"/>
        <v/>
      </c>
      <c r="AG1243" s="373" t="str">
        <f t="shared" si="335"/>
        <v/>
      </c>
      <c r="AH1243" s="374" t="str">
        <f t="shared" si="336"/>
        <v/>
      </c>
      <c r="AI1243" s="375" t="str">
        <f t="shared" si="337"/>
        <v/>
      </c>
      <c r="AJ1243" s="375" t="str">
        <f t="shared" si="338"/>
        <v/>
      </c>
      <c r="AK1243" s="375" t="str">
        <f t="shared" si="339"/>
        <v/>
      </c>
      <c r="AL1243" s="375" t="str">
        <f t="shared" si="340"/>
        <v/>
      </c>
      <c r="AM1243" s="375" t="str">
        <f t="shared" si="341"/>
        <v/>
      </c>
      <c r="AN1243" s="376" t="str">
        <f>IF(AF1243="","",IF(OR(AH1243="",AH1243="-"),"－",IF(OR(AM1243=8,AM1243=9),"",IF(OR(AJ1243=3,AJ1243=4,AJ1243=5,AJ1243=6),VLOOKUP(AH1243,INDEX((係数_バス貨物_ガソリン,係数_バス貨物_CNG,係数_バス貨物_軽油,係数_バス貨物_メタノール,係数_バス貨物_LPG),MATCH(AL1243,【参考】排出ガスレベル!$AI$4:$AI$671,1),1,AR1243):INDEX((係数_バス貨物_ガソリン,係数_バス貨物_CNG,係数_バス貨物_軽油,係数_バス貨物_メタノール,係数_バス貨物_LPG),MATCH(AL1243+1,【参考】排出ガスレベル!$AI$4:$AI$671,1)-1,5,AR1243),2,FALSE),IF(OR(AJ1243=1,AJ1243=2),VLOOKUP(AH1243,INDEX((係数_乗用_ガソリン,係数_乗用_CNG,係数_乗用_軽油,係数_乗用_メタノール,係数_乗用_LPG),1,1,AR1243):INDEX((係数_乗用_ガソリン,係数_乗用_CNG,係数_乗用_軽油,係数_乗用_メタノール,係数_乗用_LPG),125,5,AR1243),2,FALSE))))))</f>
        <v/>
      </c>
      <c r="AO1243" s="376" t="str">
        <f>IF(T1243="","",IF(OR(AH1243="",AH1243="-"),"－",IF(OR(AM1243=8,AM1243=9),"",IF(OR(AJ1243=3,AJ1243=4,AJ1243=5,AJ1243=6),VLOOKUP(AH1243,INDEX((係数_バス貨物_ガソリン,係数_バス貨物_CNG,係数_バス貨物_軽油,係数_バス貨物_メタノール,係数_バス貨物_LPG),MATCH(AL1243,【参考】排出ガスレベル!$AI$4:$AI$671,1),1,AR1243):INDEX((係数_バス貨物_ガソリン,係数_バス貨物_CNG,係数_バス貨物_軽油,係数_バス貨物_メタノール,係数_バス貨物_LPG),MATCH(AL1243+1,【参考】排出ガスレベル!$AI$4:$AI$671,1)-1,5,AR1243),3,FALSE),IF(OR(AJ1243=1,AJ1243=2),VLOOKUP(AH1243,INDEX((係数_乗用_ガソリン,係数_乗用_CNG,係数_乗用_軽油,係数_乗用_メタノール,係数_乗用_LPG),1,1,AR1243):INDEX((係数_乗用_ガソリン,係数_乗用_CNG,係数_乗用_軽油,係数_乗用_メタノール,係数_乗用_LPG),125,5,AR1243),3,FALSE))))))</f>
        <v/>
      </c>
      <c r="AP1243" s="375" t="str">
        <f t="shared" si="342"/>
        <v/>
      </c>
      <c r="AQ1243" s="444" t="str">
        <f t="shared" si="343"/>
        <v/>
      </c>
      <c r="AR1243" s="375" t="str">
        <f t="shared" si="344"/>
        <v/>
      </c>
      <c r="AS1243" s="377" t="str">
        <f t="shared" si="345"/>
        <v/>
      </c>
      <c r="AT1243" s="378" t="str">
        <f t="shared" si="346"/>
        <v/>
      </c>
      <c r="AX1243" s="625" t="b">
        <f t="shared" si="347"/>
        <v>0</v>
      </c>
      <c r="AY1243" s="7" t="str">
        <f t="shared" si="348"/>
        <v>FALSEFALSEFALSE</v>
      </c>
      <c r="AZ1243" s="626">
        <f t="shared" si="332"/>
        <v>0</v>
      </c>
      <c r="BA1243" s="627" t="str">
        <f t="shared" si="349"/>
        <v/>
      </c>
      <c r="BB1243" s="627">
        <f t="shared" si="333"/>
        <v>0</v>
      </c>
    </row>
    <row r="1244" spans="1:54">
      <c r="A1244" s="381">
        <v>1187</v>
      </c>
      <c r="B1244" s="117"/>
      <c r="C1244" s="288"/>
      <c r="D1244" s="289"/>
      <c r="E1244" s="289"/>
      <c r="F1244" s="290"/>
      <c r="G1244" s="292"/>
      <c r="H1244" s="116"/>
      <c r="I1244" s="292"/>
      <c r="J1244" s="116"/>
      <c r="K1244" s="370"/>
      <c r="L1244" s="370"/>
      <c r="M1244" s="370"/>
      <c r="N1244" s="371"/>
      <c r="O1244" s="371"/>
      <c r="P1244" s="371"/>
      <c r="Q1244" s="371"/>
      <c r="R1244" s="371"/>
      <c r="S1244" s="371"/>
      <c r="T1244" s="443"/>
      <c r="U1244" s="539"/>
      <c r="V1244" s="117"/>
      <c r="W1244" s="118"/>
      <c r="X1244" s="119"/>
      <c r="Y1244" s="120"/>
      <c r="Z1244" s="122"/>
      <c r="AA1244" s="121"/>
      <c r="AB1244" s="443"/>
      <c r="AC1244" s="734"/>
      <c r="AD1244" s="372"/>
      <c r="AE1244" s="485"/>
      <c r="AF1244" s="373" t="str">
        <f t="shared" si="334"/>
        <v/>
      </c>
      <c r="AG1244" s="373" t="str">
        <f t="shared" si="335"/>
        <v/>
      </c>
      <c r="AH1244" s="374" t="str">
        <f t="shared" si="336"/>
        <v/>
      </c>
      <c r="AI1244" s="375" t="str">
        <f t="shared" si="337"/>
        <v/>
      </c>
      <c r="AJ1244" s="375" t="str">
        <f t="shared" si="338"/>
        <v/>
      </c>
      <c r="AK1244" s="375" t="str">
        <f t="shared" si="339"/>
        <v/>
      </c>
      <c r="AL1244" s="375" t="str">
        <f t="shared" si="340"/>
        <v/>
      </c>
      <c r="AM1244" s="375" t="str">
        <f t="shared" si="341"/>
        <v/>
      </c>
      <c r="AN1244" s="376" t="str">
        <f>IF(AF1244="","",IF(OR(AH1244="",AH1244="-"),"－",IF(OR(AM1244=8,AM1244=9),"",IF(OR(AJ1244=3,AJ1244=4,AJ1244=5,AJ1244=6),VLOOKUP(AH1244,INDEX((係数_バス貨物_ガソリン,係数_バス貨物_CNG,係数_バス貨物_軽油,係数_バス貨物_メタノール,係数_バス貨物_LPG),MATCH(AL1244,【参考】排出ガスレベル!$AI$4:$AI$671,1),1,AR1244):INDEX((係数_バス貨物_ガソリン,係数_バス貨物_CNG,係数_バス貨物_軽油,係数_バス貨物_メタノール,係数_バス貨物_LPG),MATCH(AL1244+1,【参考】排出ガスレベル!$AI$4:$AI$671,1)-1,5,AR1244),2,FALSE),IF(OR(AJ1244=1,AJ1244=2),VLOOKUP(AH1244,INDEX((係数_乗用_ガソリン,係数_乗用_CNG,係数_乗用_軽油,係数_乗用_メタノール,係数_乗用_LPG),1,1,AR1244):INDEX((係数_乗用_ガソリン,係数_乗用_CNG,係数_乗用_軽油,係数_乗用_メタノール,係数_乗用_LPG),125,5,AR1244),2,FALSE))))))</f>
        <v/>
      </c>
      <c r="AO1244" s="376" t="str">
        <f>IF(T1244="","",IF(OR(AH1244="",AH1244="-"),"－",IF(OR(AM1244=8,AM1244=9),"",IF(OR(AJ1244=3,AJ1244=4,AJ1244=5,AJ1244=6),VLOOKUP(AH1244,INDEX((係数_バス貨物_ガソリン,係数_バス貨物_CNG,係数_バス貨物_軽油,係数_バス貨物_メタノール,係数_バス貨物_LPG),MATCH(AL1244,【参考】排出ガスレベル!$AI$4:$AI$671,1),1,AR1244):INDEX((係数_バス貨物_ガソリン,係数_バス貨物_CNG,係数_バス貨物_軽油,係数_バス貨物_メタノール,係数_バス貨物_LPG),MATCH(AL1244+1,【参考】排出ガスレベル!$AI$4:$AI$671,1)-1,5,AR1244),3,FALSE),IF(OR(AJ1244=1,AJ1244=2),VLOOKUP(AH1244,INDEX((係数_乗用_ガソリン,係数_乗用_CNG,係数_乗用_軽油,係数_乗用_メタノール,係数_乗用_LPG),1,1,AR1244):INDEX((係数_乗用_ガソリン,係数_乗用_CNG,係数_乗用_軽油,係数_乗用_メタノール,係数_乗用_LPG),125,5,AR1244),3,FALSE))))))</f>
        <v/>
      </c>
      <c r="AP1244" s="375" t="str">
        <f t="shared" si="342"/>
        <v/>
      </c>
      <c r="AQ1244" s="444" t="str">
        <f t="shared" si="343"/>
        <v/>
      </c>
      <c r="AR1244" s="375" t="str">
        <f t="shared" si="344"/>
        <v/>
      </c>
      <c r="AS1244" s="377" t="str">
        <f t="shared" si="345"/>
        <v/>
      </c>
      <c r="AT1244" s="378" t="str">
        <f t="shared" si="346"/>
        <v/>
      </c>
      <c r="AX1244" s="625" t="b">
        <f t="shared" si="347"/>
        <v>0</v>
      </c>
      <c r="AY1244" s="7" t="str">
        <f t="shared" si="348"/>
        <v>FALSEFALSEFALSE</v>
      </c>
      <c r="AZ1244" s="626">
        <f t="shared" si="332"/>
        <v>0</v>
      </c>
      <c r="BA1244" s="627" t="str">
        <f t="shared" si="349"/>
        <v/>
      </c>
      <c r="BB1244" s="627">
        <f t="shared" si="333"/>
        <v>0</v>
      </c>
    </row>
    <row r="1245" spans="1:54">
      <c r="A1245" s="381">
        <v>1188</v>
      </c>
      <c r="B1245" s="117"/>
      <c r="C1245" s="288"/>
      <c r="D1245" s="289"/>
      <c r="E1245" s="289"/>
      <c r="F1245" s="290"/>
      <c r="G1245" s="292"/>
      <c r="H1245" s="116"/>
      <c r="I1245" s="292"/>
      <c r="J1245" s="116"/>
      <c r="K1245" s="370"/>
      <c r="L1245" s="370"/>
      <c r="M1245" s="370"/>
      <c r="N1245" s="371"/>
      <c r="O1245" s="371"/>
      <c r="P1245" s="371"/>
      <c r="Q1245" s="371"/>
      <c r="R1245" s="371"/>
      <c r="S1245" s="371"/>
      <c r="T1245" s="443"/>
      <c r="U1245" s="539"/>
      <c r="V1245" s="117"/>
      <c r="W1245" s="118"/>
      <c r="X1245" s="119"/>
      <c r="Y1245" s="120"/>
      <c r="Z1245" s="122"/>
      <c r="AA1245" s="121"/>
      <c r="AB1245" s="443"/>
      <c r="AC1245" s="734"/>
      <c r="AD1245" s="372"/>
      <c r="AE1245" s="485"/>
      <c r="AF1245" s="373" t="str">
        <f t="shared" si="334"/>
        <v/>
      </c>
      <c r="AG1245" s="373" t="str">
        <f t="shared" si="335"/>
        <v/>
      </c>
      <c r="AH1245" s="374" t="str">
        <f t="shared" si="336"/>
        <v/>
      </c>
      <c r="AI1245" s="375" t="str">
        <f t="shared" si="337"/>
        <v/>
      </c>
      <c r="AJ1245" s="375" t="str">
        <f t="shared" si="338"/>
        <v/>
      </c>
      <c r="AK1245" s="375" t="str">
        <f t="shared" si="339"/>
        <v/>
      </c>
      <c r="AL1245" s="375" t="str">
        <f t="shared" si="340"/>
        <v/>
      </c>
      <c r="AM1245" s="375" t="str">
        <f t="shared" si="341"/>
        <v/>
      </c>
      <c r="AN1245" s="376" t="str">
        <f>IF(AF1245="","",IF(OR(AH1245="",AH1245="-"),"－",IF(OR(AM1245=8,AM1245=9),"",IF(OR(AJ1245=3,AJ1245=4,AJ1245=5,AJ1245=6),VLOOKUP(AH1245,INDEX((係数_バス貨物_ガソリン,係数_バス貨物_CNG,係数_バス貨物_軽油,係数_バス貨物_メタノール,係数_バス貨物_LPG),MATCH(AL1245,【参考】排出ガスレベル!$AI$4:$AI$671,1),1,AR1245):INDEX((係数_バス貨物_ガソリン,係数_バス貨物_CNG,係数_バス貨物_軽油,係数_バス貨物_メタノール,係数_バス貨物_LPG),MATCH(AL1245+1,【参考】排出ガスレベル!$AI$4:$AI$671,1)-1,5,AR1245),2,FALSE),IF(OR(AJ1245=1,AJ1245=2),VLOOKUP(AH1245,INDEX((係数_乗用_ガソリン,係数_乗用_CNG,係数_乗用_軽油,係数_乗用_メタノール,係数_乗用_LPG),1,1,AR1245):INDEX((係数_乗用_ガソリン,係数_乗用_CNG,係数_乗用_軽油,係数_乗用_メタノール,係数_乗用_LPG),125,5,AR1245),2,FALSE))))))</f>
        <v/>
      </c>
      <c r="AO1245" s="376" t="str">
        <f>IF(T1245="","",IF(OR(AH1245="",AH1245="-"),"－",IF(OR(AM1245=8,AM1245=9),"",IF(OR(AJ1245=3,AJ1245=4,AJ1245=5,AJ1245=6),VLOOKUP(AH1245,INDEX((係数_バス貨物_ガソリン,係数_バス貨物_CNG,係数_バス貨物_軽油,係数_バス貨物_メタノール,係数_バス貨物_LPG),MATCH(AL1245,【参考】排出ガスレベル!$AI$4:$AI$671,1),1,AR1245):INDEX((係数_バス貨物_ガソリン,係数_バス貨物_CNG,係数_バス貨物_軽油,係数_バス貨物_メタノール,係数_バス貨物_LPG),MATCH(AL1245+1,【参考】排出ガスレベル!$AI$4:$AI$671,1)-1,5,AR1245),3,FALSE),IF(OR(AJ1245=1,AJ1245=2),VLOOKUP(AH1245,INDEX((係数_乗用_ガソリン,係数_乗用_CNG,係数_乗用_軽油,係数_乗用_メタノール,係数_乗用_LPG),1,1,AR1245):INDEX((係数_乗用_ガソリン,係数_乗用_CNG,係数_乗用_軽油,係数_乗用_メタノール,係数_乗用_LPG),125,5,AR1245),3,FALSE))))))</f>
        <v/>
      </c>
      <c r="AP1245" s="375" t="str">
        <f t="shared" si="342"/>
        <v/>
      </c>
      <c r="AQ1245" s="444" t="str">
        <f t="shared" si="343"/>
        <v/>
      </c>
      <c r="AR1245" s="375" t="str">
        <f t="shared" si="344"/>
        <v/>
      </c>
      <c r="AS1245" s="377" t="str">
        <f t="shared" si="345"/>
        <v/>
      </c>
      <c r="AT1245" s="378" t="str">
        <f t="shared" si="346"/>
        <v/>
      </c>
      <c r="AX1245" s="625" t="b">
        <f t="shared" si="347"/>
        <v>0</v>
      </c>
      <c r="AY1245" s="7" t="str">
        <f t="shared" si="348"/>
        <v>FALSEFALSEFALSE</v>
      </c>
      <c r="AZ1245" s="626">
        <f t="shared" si="332"/>
        <v>0</v>
      </c>
      <c r="BA1245" s="627" t="str">
        <f t="shared" si="349"/>
        <v/>
      </c>
      <c r="BB1245" s="627">
        <f t="shared" si="333"/>
        <v>0</v>
      </c>
    </row>
    <row r="1246" spans="1:54">
      <c r="A1246" s="381">
        <v>1189</v>
      </c>
      <c r="B1246" s="117"/>
      <c r="C1246" s="288"/>
      <c r="D1246" s="289"/>
      <c r="E1246" s="289"/>
      <c r="F1246" s="290"/>
      <c r="G1246" s="292"/>
      <c r="H1246" s="116"/>
      <c r="I1246" s="292"/>
      <c r="J1246" s="116"/>
      <c r="K1246" s="370"/>
      <c r="L1246" s="370"/>
      <c r="M1246" s="370"/>
      <c r="N1246" s="371"/>
      <c r="O1246" s="371"/>
      <c r="P1246" s="371"/>
      <c r="Q1246" s="371"/>
      <c r="R1246" s="371"/>
      <c r="S1246" s="371"/>
      <c r="T1246" s="443"/>
      <c r="U1246" s="539"/>
      <c r="V1246" s="117"/>
      <c r="W1246" s="118"/>
      <c r="X1246" s="119"/>
      <c r="Y1246" s="120"/>
      <c r="Z1246" s="122"/>
      <c r="AA1246" s="121"/>
      <c r="AB1246" s="443"/>
      <c r="AC1246" s="734"/>
      <c r="AD1246" s="372"/>
      <c r="AE1246" s="485"/>
      <c r="AF1246" s="373" t="str">
        <f t="shared" si="334"/>
        <v/>
      </c>
      <c r="AG1246" s="373" t="str">
        <f t="shared" si="335"/>
        <v/>
      </c>
      <c r="AH1246" s="374" t="str">
        <f t="shared" si="336"/>
        <v/>
      </c>
      <c r="AI1246" s="375" t="str">
        <f t="shared" si="337"/>
        <v/>
      </c>
      <c r="AJ1246" s="375" t="str">
        <f t="shared" si="338"/>
        <v/>
      </c>
      <c r="AK1246" s="375" t="str">
        <f t="shared" si="339"/>
        <v/>
      </c>
      <c r="AL1246" s="375" t="str">
        <f t="shared" si="340"/>
        <v/>
      </c>
      <c r="AM1246" s="375" t="str">
        <f t="shared" si="341"/>
        <v/>
      </c>
      <c r="AN1246" s="376" t="str">
        <f>IF(AF1246="","",IF(OR(AH1246="",AH1246="-"),"－",IF(OR(AM1246=8,AM1246=9),"",IF(OR(AJ1246=3,AJ1246=4,AJ1246=5,AJ1246=6),VLOOKUP(AH1246,INDEX((係数_バス貨物_ガソリン,係数_バス貨物_CNG,係数_バス貨物_軽油,係数_バス貨物_メタノール,係数_バス貨物_LPG),MATCH(AL1246,【参考】排出ガスレベル!$AI$4:$AI$671,1),1,AR1246):INDEX((係数_バス貨物_ガソリン,係数_バス貨物_CNG,係数_バス貨物_軽油,係数_バス貨物_メタノール,係数_バス貨物_LPG),MATCH(AL1246+1,【参考】排出ガスレベル!$AI$4:$AI$671,1)-1,5,AR1246),2,FALSE),IF(OR(AJ1246=1,AJ1246=2),VLOOKUP(AH1246,INDEX((係数_乗用_ガソリン,係数_乗用_CNG,係数_乗用_軽油,係数_乗用_メタノール,係数_乗用_LPG),1,1,AR1246):INDEX((係数_乗用_ガソリン,係数_乗用_CNG,係数_乗用_軽油,係数_乗用_メタノール,係数_乗用_LPG),125,5,AR1246),2,FALSE))))))</f>
        <v/>
      </c>
      <c r="AO1246" s="376" t="str">
        <f>IF(T1246="","",IF(OR(AH1246="",AH1246="-"),"－",IF(OR(AM1246=8,AM1246=9),"",IF(OR(AJ1246=3,AJ1246=4,AJ1246=5,AJ1246=6),VLOOKUP(AH1246,INDEX((係数_バス貨物_ガソリン,係数_バス貨物_CNG,係数_バス貨物_軽油,係数_バス貨物_メタノール,係数_バス貨物_LPG),MATCH(AL1246,【参考】排出ガスレベル!$AI$4:$AI$671,1),1,AR1246):INDEX((係数_バス貨物_ガソリン,係数_バス貨物_CNG,係数_バス貨物_軽油,係数_バス貨物_メタノール,係数_バス貨物_LPG),MATCH(AL1246+1,【参考】排出ガスレベル!$AI$4:$AI$671,1)-1,5,AR1246),3,FALSE),IF(OR(AJ1246=1,AJ1246=2),VLOOKUP(AH1246,INDEX((係数_乗用_ガソリン,係数_乗用_CNG,係数_乗用_軽油,係数_乗用_メタノール,係数_乗用_LPG),1,1,AR1246):INDEX((係数_乗用_ガソリン,係数_乗用_CNG,係数_乗用_軽油,係数_乗用_メタノール,係数_乗用_LPG),125,5,AR1246),3,FALSE))))))</f>
        <v/>
      </c>
      <c r="AP1246" s="375" t="str">
        <f t="shared" si="342"/>
        <v/>
      </c>
      <c r="AQ1246" s="444" t="str">
        <f t="shared" si="343"/>
        <v/>
      </c>
      <c r="AR1246" s="375" t="str">
        <f t="shared" si="344"/>
        <v/>
      </c>
      <c r="AS1246" s="377" t="str">
        <f t="shared" si="345"/>
        <v/>
      </c>
      <c r="AT1246" s="378" t="str">
        <f t="shared" si="346"/>
        <v/>
      </c>
      <c r="AX1246" s="625" t="b">
        <f t="shared" si="347"/>
        <v>0</v>
      </c>
      <c r="AY1246" s="7" t="str">
        <f t="shared" si="348"/>
        <v>FALSEFALSEFALSE</v>
      </c>
      <c r="AZ1246" s="626">
        <f t="shared" si="332"/>
        <v>0</v>
      </c>
      <c r="BA1246" s="627" t="str">
        <f t="shared" si="349"/>
        <v/>
      </c>
      <c r="BB1246" s="627">
        <f t="shared" si="333"/>
        <v>0</v>
      </c>
    </row>
    <row r="1247" spans="1:54">
      <c r="A1247" s="381">
        <v>1190</v>
      </c>
      <c r="B1247" s="117"/>
      <c r="C1247" s="288"/>
      <c r="D1247" s="289"/>
      <c r="E1247" s="289"/>
      <c r="F1247" s="290"/>
      <c r="G1247" s="292"/>
      <c r="H1247" s="116"/>
      <c r="I1247" s="292"/>
      <c r="J1247" s="116"/>
      <c r="K1247" s="370"/>
      <c r="L1247" s="370"/>
      <c r="M1247" s="370"/>
      <c r="N1247" s="371"/>
      <c r="O1247" s="371"/>
      <c r="P1247" s="371"/>
      <c r="Q1247" s="371"/>
      <c r="R1247" s="371"/>
      <c r="S1247" s="371"/>
      <c r="T1247" s="443"/>
      <c r="U1247" s="539"/>
      <c r="V1247" s="117"/>
      <c r="W1247" s="118"/>
      <c r="X1247" s="119"/>
      <c r="Y1247" s="120"/>
      <c r="Z1247" s="122"/>
      <c r="AA1247" s="121"/>
      <c r="AB1247" s="443"/>
      <c r="AC1247" s="734"/>
      <c r="AD1247" s="372"/>
      <c r="AE1247" s="485"/>
      <c r="AF1247" s="373" t="str">
        <f t="shared" si="334"/>
        <v/>
      </c>
      <c r="AG1247" s="373" t="str">
        <f t="shared" si="335"/>
        <v/>
      </c>
      <c r="AH1247" s="374" t="str">
        <f t="shared" si="336"/>
        <v/>
      </c>
      <c r="AI1247" s="375" t="str">
        <f t="shared" si="337"/>
        <v/>
      </c>
      <c r="AJ1247" s="375" t="str">
        <f t="shared" si="338"/>
        <v/>
      </c>
      <c r="AK1247" s="375" t="str">
        <f t="shared" si="339"/>
        <v/>
      </c>
      <c r="AL1247" s="375" t="str">
        <f t="shared" si="340"/>
        <v/>
      </c>
      <c r="AM1247" s="375" t="str">
        <f t="shared" si="341"/>
        <v/>
      </c>
      <c r="AN1247" s="376" t="str">
        <f>IF(AF1247="","",IF(OR(AH1247="",AH1247="-"),"－",IF(OR(AM1247=8,AM1247=9),"",IF(OR(AJ1247=3,AJ1247=4,AJ1247=5,AJ1247=6),VLOOKUP(AH1247,INDEX((係数_バス貨物_ガソリン,係数_バス貨物_CNG,係数_バス貨物_軽油,係数_バス貨物_メタノール,係数_バス貨物_LPG),MATCH(AL1247,【参考】排出ガスレベル!$AI$4:$AI$671,1),1,AR1247):INDEX((係数_バス貨物_ガソリン,係数_バス貨物_CNG,係数_バス貨物_軽油,係数_バス貨物_メタノール,係数_バス貨物_LPG),MATCH(AL1247+1,【参考】排出ガスレベル!$AI$4:$AI$671,1)-1,5,AR1247),2,FALSE),IF(OR(AJ1247=1,AJ1247=2),VLOOKUP(AH1247,INDEX((係数_乗用_ガソリン,係数_乗用_CNG,係数_乗用_軽油,係数_乗用_メタノール,係数_乗用_LPG),1,1,AR1247):INDEX((係数_乗用_ガソリン,係数_乗用_CNG,係数_乗用_軽油,係数_乗用_メタノール,係数_乗用_LPG),125,5,AR1247),2,FALSE))))))</f>
        <v/>
      </c>
      <c r="AO1247" s="376" t="str">
        <f>IF(T1247="","",IF(OR(AH1247="",AH1247="-"),"－",IF(OR(AM1247=8,AM1247=9),"",IF(OR(AJ1247=3,AJ1247=4,AJ1247=5,AJ1247=6),VLOOKUP(AH1247,INDEX((係数_バス貨物_ガソリン,係数_バス貨物_CNG,係数_バス貨物_軽油,係数_バス貨物_メタノール,係数_バス貨物_LPG),MATCH(AL1247,【参考】排出ガスレベル!$AI$4:$AI$671,1),1,AR1247):INDEX((係数_バス貨物_ガソリン,係数_バス貨物_CNG,係数_バス貨物_軽油,係数_バス貨物_メタノール,係数_バス貨物_LPG),MATCH(AL1247+1,【参考】排出ガスレベル!$AI$4:$AI$671,1)-1,5,AR1247),3,FALSE),IF(OR(AJ1247=1,AJ1247=2),VLOOKUP(AH1247,INDEX((係数_乗用_ガソリン,係数_乗用_CNG,係数_乗用_軽油,係数_乗用_メタノール,係数_乗用_LPG),1,1,AR1247):INDEX((係数_乗用_ガソリン,係数_乗用_CNG,係数_乗用_軽油,係数_乗用_メタノール,係数_乗用_LPG),125,5,AR1247),3,FALSE))))))</f>
        <v/>
      </c>
      <c r="AP1247" s="375" t="str">
        <f t="shared" si="342"/>
        <v/>
      </c>
      <c r="AQ1247" s="444" t="str">
        <f t="shared" si="343"/>
        <v/>
      </c>
      <c r="AR1247" s="375" t="str">
        <f t="shared" si="344"/>
        <v/>
      </c>
      <c r="AS1247" s="377" t="str">
        <f t="shared" si="345"/>
        <v/>
      </c>
      <c r="AT1247" s="378" t="str">
        <f t="shared" si="346"/>
        <v/>
      </c>
      <c r="AX1247" s="625" t="b">
        <f t="shared" si="347"/>
        <v>0</v>
      </c>
      <c r="AY1247" s="7" t="str">
        <f t="shared" si="348"/>
        <v>FALSEFALSEFALSE</v>
      </c>
      <c r="AZ1247" s="626">
        <f t="shared" si="332"/>
        <v>0</v>
      </c>
      <c r="BA1247" s="627" t="str">
        <f t="shared" si="349"/>
        <v/>
      </c>
      <c r="BB1247" s="627">
        <f t="shared" si="333"/>
        <v>0</v>
      </c>
    </row>
    <row r="1248" spans="1:54">
      <c r="A1248" s="381">
        <v>1191</v>
      </c>
      <c r="B1248" s="117"/>
      <c r="C1248" s="288"/>
      <c r="D1248" s="289"/>
      <c r="E1248" s="289"/>
      <c r="F1248" s="290"/>
      <c r="G1248" s="292"/>
      <c r="H1248" s="116"/>
      <c r="I1248" s="292"/>
      <c r="J1248" s="116"/>
      <c r="K1248" s="370"/>
      <c r="L1248" s="370"/>
      <c r="M1248" s="370"/>
      <c r="N1248" s="371"/>
      <c r="O1248" s="371"/>
      <c r="P1248" s="371"/>
      <c r="Q1248" s="371"/>
      <c r="R1248" s="371"/>
      <c r="S1248" s="371"/>
      <c r="T1248" s="443"/>
      <c r="U1248" s="539"/>
      <c r="V1248" s="117"/>
      <c r="W1248" s="118"/>
      <c r="X1248" s="119"/>
      <c r="Y1248" s="120"/>
      <c r="Z1248" s="122"/>
      <c r="AA1248" s="121"/>
      <c r="AB1248" s="443"/>
      <c r="AC1248" s="734"/>
      <c r="AD1248" s="372"/>
      <c r="AE1248" s="485"/>
      <c r="AF1248" s="373" t="str">
        <f t="shared" si="334"/>
        <v/>
      </c>
      <c r="AG1248" s="373" t="str">
        <f t="shared" si="335"/>
        <v/>
      </c>
      <c r="AH1248" s="374" t="str">
        <f t="shared" si="336"/>
        <v/>
      </c>
      <c r="AI1248" s="375" t="str">
        <f t="shared" si="337"/>
        <v/>
      </c>
      <c r="AJ1248" s="375" t="str">
        <f t="shared" si="338"/>
        <v/>
      </c>
      <c r="AK1248" s="375" t="str">
        <f t="shared" si="339"/>
        <v/>
      </c>
      <c r="AL1248" s="375" t="str">
        <f t="shared" si="340"/>
        <v/>
      </c>
      <c r="AM1248" s="375" t="str">
        <f t="shared" si="341"/>
        <v/>
      </c>
      <c r="AN1248" s="376" t="str">
        <f>IF(AF1248="","",IF(OR(AH1248="",AH1248="-"),"－",IF(OR(AM1248=8,AM1248=9),"",IF(OR(AJ1248=3,AJ1248=4,AJ1248=5,AJ1248=6),VLOOKUP(AH1248,INDEX((係数_バス貨物_ガソリン,係数_バス貨物_CNG,係数_バス貨物_軽油,係数_バス貨物_メタノール,係数_バス貨物_LPG),MATCH(AL1248,【参考】排出ガスレベル!$AI$4:$AI$671,1),1,AR1248):INDEX((係数_バス貨物_ガソリン,係数_バス貨物_CNG,係数_バス貨物_軽油,係数_バス貨物_メタノール,係数_バス貨物_LPG),MATCH(AL1248+1,【参考】排出ガスレベル!$AI$4:$AI$671,1)-1,5,AR1248),2,FALSE),IF(OR(AJ1248=1,AJ1248=2),VLOOKUP(AH1248,INDEX((係数_乗用_ガソリン,係数_乗用_CNG,係数_乗用_軽油,係数_乗用_メタノール,係数_乗用_LPG),1,1,AR1248):INDEX((係数_乗用_ガソリン,係数_乗用_CNG,係数_乗用_軽油,係数_乗用_メタノール,係数_乗用_LPG),125,5,AR1248),2,FALSE))))))</f>
        <v/>
      </c>
      <c r="AO1248" s="376" t="str">
        <f>IF(T1248="","",IF(OR(AH1248="",AH1248="-"),"－",IF(OR(AM1248=8,AM1248=9),"",IF(OR(AJ1248=3,AJ1248=4,AJ1248=5,AJ1248=6),VLOOKUP(AH1248,INDEX((係数_バス貨物_ガソリン,係数_バス貨物_CNG,係数_バス貨物_軽油,係数_バス貨物_メタノール,係数_バス貨物_LPG),MATCH(AL1248,【参考】排出ガスレベル!$AI$4:$AI$671,1),1,AR1248):INDEX((係数_バス貨物_ガソリン,係数_バス貨物_CNG,係数_バス貨物_軽油,係数_バス貨物_メタノール,係数_バス貨物_LPG),MATCH(AL1248+1,【参考】排出ガスレベル!$AI$4:$AI$671,1)-1,5,AR1248),3,FALSE),IF(OR(AJ1248=1,AJ1248=2),VLOOKUP(AH1248,INDEX((係数_乗用_ガソリン,係数_乗用_CNG,係数_乗用_軽油,係数_乗用_メタノール,係数_乗用_LPG),1,1,AR1248):INDEX((係数_乗用_ガソリン,係数_乗用_CNG,係数_乗用_軽油,係数_乗用_メタノール,係数_乗用_LPG),125,5,AR1248),3,FALSE))))))</f>
        <v/>
      </c>
      <c r="AP1248" s="375" t="str">
        <f t="shared" si="342"/>
        <v/>
      </c>
      <c r="AQ1248" s="444" t="str">
        <f t="shared" si="343"/>
        <v/>
      </c>
      <c r="AR1248" s="375" t="str">
        <f t="shared" si="344"/>
        <v/>
      </c>
      <c r="AS1248" s="377" t="str">
        <f t="shared" si="345"/>
        <v/>
      </c>
      <c r="AT1248" s="378" t="str">
        <f t="shared" si="346"/>
        <v/>
      </c>
      <c r="AX1248" s="625" t="b">
        <f t="shared" si="347"/>
        <v>0</v>
      </c>
      <c r="AY1248" s="7" t="str">
        <f t="shared" si="348"/>
        <v>FALSEFALSEFALSE</v>
      </c>
      <c r="AZ1248" s="626">
        <f t="shared" si="332"/>
        <v>0</v>
      </c>
      <c r="BA1248" s="627" t="str">
        <f t="shared" si="349"/>
        <v/>
      </c>
      <c r="BB1248" s="627">
        <f t="shared" si="333"/>
        <v>0</v>
      </c>
    </row>
    <row r="1249" spans="1:54">
      <c r="A1249" s="381">
        <v>1192</v>
      </c>
      <c r="B1249" s="117"/>
      <c r="C1249" s="288"/>
      <c r="D1249" s="289"/>
      <c r="E1249" s="289"/>
      <c r="F1249" s="290"/>
      <c r="G1249" s="292"/>
      <c r="H1249" s="116"/>
      <c r="I1249" s="292"/>
      <c r="J1249" s="116"/>
      <c r="K1249" s="370"/>
      <c r="L1249" s="370"/>
      <c r="M1249" s="370"/>
      <c r="N1249" s="371"/>
      <c r="O1249" s="371"/>
      <c r="P1249" s="371"/>
      <c r="Q1249" s="371"/>
      <c r="R1249" s="371"/>
      <c r="S1249" s="371"/>
      <c r="T1249" s="443"/>
      <c r="U1249" s="539"/>
      <c r="V1249" s="117"/>
      <c r="W1249" s="118"/>
      <c r="X1249" s="119"/>
      <c r="Y1249" s="120"/>
      <c r="Z1249" s="122"/>
      <c r="AA1249" s="121"/>
      <c r="AB1249" s="443"/>
      <c r="AC1249" s="734"/>
      <c r="AD1249" s="372"/>
      <c r="AE1249" s="485"/>
      <c r="AF1249" s="373" t="str">
        <f t="shared" si="334"/>
        <v/>
      </c>
      <c r="AG1249" s="373" t="str">
        <f t="shared" si="335"/>
        <v/>
      </c>
      <c r="AH1249" s="374" t="str">
        <f t="shared" si="336"/>
        <v/>
      </c>
      <c r="AI1249" s="375" t="str">
        <f t="shared" si="337"/>
        <v/>
      </c>
      <c r="AJ1249" s="375" t="str">
        <f t="shared" si="338"/>
        <v/>
      </c>
      <c r="AK1249" s="375" t="str">
        <f t="shared" si="339"/>
        <v/>
      </c>
      <c r="AL1249" s="375" t="str">
        <f t="shared" si="340"/>
        <v/>
      </c>
      <c r="AM1249" s="375" t="str">
        <f t="shared" si="341"/>
        <v/>
      </c>
      <c r="AN1249" s="376" t="str">
        <f>IF(AF1249="","",IF(OR(AH1249="",AH1249="-"),"－",IF(OR(AM1249=8,AM1249=9),"",IF(OR(AJ1249=3,AJ1249=4,AJ1249=5,AJ1249=6),VLOOKUP(AH1249,INDEX((係数_バス貨物_ガソリン,係数_バス貨物_CNG,係数_バス貨物_軽油,係数_バス貨物_メタノール,係数_バス貨物_LPG),MATCH(AL1249,【参考】排出ガスレベル!$AI$4:$AI$671,1),1,AR1249):INDEX((係数_バス貨物_ガソリン,係数_バス貨物_CNG,係数_バス貨物_軽油,係数_バス貨物_メタノール,係数_バス貨物_LPG),MATCH(AL1249+1,【参考】排出ガスレベル!$AI$4:$AI$671,1)-1,5,AR1249),2,FALSE),IF(OR(AJ1249=1,AJ1249=2),VLOOKUP(AH1249,INDEX((係数_乗用_ガソリン,係数_乗用_CNG,係数_乗用_軽油,係数_乗用_メタノール,係数_乗用_LPG),1,1,AR1249):INDEX((係数_乗用_ガソリン,係数_乗用_CNG,係数_乗用_軽油,係数_乗用_メタノール,係数_乗用_LPG),125,5,AR1249),2,FALSE))))))</f>
        <v/>
      </c>
      <c r="AO1249" s="376" t="str">
        <f>IF(T1249="","",IF(OR(AH1249="",AH1249="-"),"－",IF(OR(AM1249=8,AM1249=9),"",IF(OR(AJ1249=3,AJ1249=4,AJ1249=5,AJ1249=6),VLOOKUP(AH1249,INDEX((係数_バス貨物_ガソリン,係数_バス貨物_CNG,係数_バス貨物_軽油,係数_バス貨物_メタノール,係数_バス貨物_LPG),MATCH(AL1249,【参考】排出ガスレベル!$AI$4:$AI$671,1),1,AR1249):INDEX((係数_バス貨物_ガソリン,係数_バス貨物_CNG,係数_バス貨物_軽油,係数_バス貨物_メタノール,係数_バス貨物_LPG),MATCH(AL1249+1,【参考】排出ガスレベル!$AI$4:$AI$671,1)-1,5,AR1249),3,FALSE),IF(OR(AJ1249=1,AJ1249=2),VLOOKUP(AH1249,INDEX((係数_乗用_ガソリン,係数_乗用_CNG,係数_乗用_軽油,係数_乗用_メタノール,係数_乗用_LPG),1,1,AR1249):INDEX((係数_乗用_ガソリン,係数_乗用_CNG,係数_乗用_軽油,係数_乗用_メタノール,係数_乗用_LPG),125,5,AR1249),3,FALSE))))))</f>
        <v/>
      </c>
      <c r="AP1249" s="375" t="str">
        <f t="shared" si="342"/>
        <v/>
      </c>
      <c r="AQ1249" s="444" t="str">
        <f t="shared" si="343"/>
        <v/>
      </c>
      <c r="AR1249" s="375" t="str">
        <f t="shared" si="344"/>
        <v/>
      </c>
      <c r="AS1249" s="377" t="str">
        <f t="shared" si="345"/>
        <v/>
      </c>
      <c r="AT1249" s="378" t="str">
        <f t="shared" si="346"/>
        <v/>
      </c>
      <c r="AX1249" s="625" t="b">
        <f t="shared" si="347"/>
        <v>0</v>
      </c>
      <c r="AY1249" s="7" t="str">
        <f t="shared" si="348"/>
        <v>FALSEFALSEFALSE</v>
      </c>
      <c r="AZ1249" s="626">
        <f t="shared" si="332"/>
        <v>0</v>
      </c>
      <c r="BA1249" s="627" t="str">
        <f t="shared" si="349"/>
        <v/>
      </c>
      <c r="BB1249" s="627">
        <f t="shared" si="333"/>
        <v>0</v>
      </c>
    </row>
    <row r="1250" spans="1:54">
      <c r="A1250" s="381">
        <v>1193</v>
      </c>
      <c r="B1250" s="117"/>
      <c r="C1250" s="288"/>
      <c r="D1250" s="289"/>
      <c r="E1250" s="289"/>
      <c r="F1250" s="290"/>
      <c r="G1250" s="292"/>
      <c r="H1250" s="116"/>
      <c r="I1250" s="292"/>
      <c r="J1250" s="116"/>
      <c r="K1250" s="370"/>
      <c r="L1250" s="370"/>
      <c r="M1250" s="370"/>
      <c r="N1250" s="371"/>
      <c r="O1250" s="371"/>
      <c r="P1250" s="371"/>
      <c r="Q1250" s="371"/>
      <c r="R1250" s="371"/>
      <c r="S1250" s="371"/>
      <c r="T1250" s="443"/>
      <c r="U1250" s="539"/>
      <c r="V1250" s="117"/>
      <c r="W1250" s="118"/>
      <c r="X1250" s="119"/>
      <c r="Y1250" s="120"/>
      <c r="Z1250" s="122"/>
      <c r="AA1250" s="121"/>
      <c r="AB1250" s="443"/>
      <c r="AC1250" s="734"/>
      <c r="AD1250" s="372"/>
      <c r="AE1250" s="485"/>
      <c r="AF1250" s="373" t="str">
        <f t="shared" si="334"/>
        <v/>
      </c>
      <c r="AG1250" s="373" t="str">
        <f t="shared" si="335"/>
        <v/>
      </c>
      <c r="AH1250" s="374" t="str">
        <f t="shared" si="336"/>
        <v/>
      </c>
      <c r="AI1250" s="375" t="str">
        <f t="shared" si="337"/>
        <v/>
      </c>
      <c r="AJ1250" s="375" t="str">
        <f t="shared" si="338"/>
        <v/>
      </c>
      <c r="AK1250" s="375" t="str">
        <f t="shared" si="339"/>
        <v/>
      </c>
      <c r="AL1250" s="375" t="str">
        <f t="shared" si="340"/>
        <v/>
      </c>
      <c r="AM1250" s="375" t="str">
        <f t="shared" si="341"/>
        <v/>
      </c>
      <c r="AN1250" s="376" t="str">
        <f>IF(AF1250="","",IF(OR(AH1250="",AH1250="-"),"－",IF(OR(AM1250=8,AM1250=9),"",IF(OR(AJ1250=3,AJ1250=4,AJ1250=5,AJ1250=6),VLOOKUP(AH1250,INDEX((係数_バス貨物_ガソリン,係数_バス貨物_CNG,係数_バス貨物_軽油,係数_バス貨物_メタノール,係数_バス貨物_LPG),MATCH(AL1250,【参考】排出ガスレベル!$AI$4:$AI$671,1),1,AR1250):INDEX((係数_バス貨物_ガソリン,係数_バス貨物_CNG,係数_バス貨物_軽油,係数_バス貨物_メタノール,係数_バス貨物_LPG),MATCH(AL1250+1,【参考】排出ガスレベル!$AI$4:$AI$671,1)-1,5,AR1250),2,FALSE),IF(OR(AJ1250=1,AJ1250=2),VLOOKUP(AH1250,INDEX((係数_乗用_ガソリン,係数_乗用_CNG,係数_乗用_軽油,係数_乗用_メタノール,係数_乗用_LPG),1,1,AR1250):INDEX((係数_乗用_ガソリン,係数_乗用_CNG,係数_乗用_軽油,係数_乗用_メタノール,係数_乗用_LPG),125,5,AR1250),2,FALSE))))))</f>
        <v/>
      </c>
      <c r="AO1250" s="376" t="str">
        <f>IF(T1250="","",IF(OR(AH1250="",AH1250="-"),"－",IF(OR(AM1250=8,AM1250=9),"",IF(OR(AJ1250=3,AJ1250=4,AJ1250=5,AJ1250=6),VLOOKUP(AH1250,INDEX((係数_バス貨物_ガソリン,係数_バス貨物_CNG,係数_バス貨物_軽油,係数_バス貨物_メタノール,係数_バス貨物_LPG),MATCH(AL1250,【参考】排出ガスレベル!$AI$4:$AI$671,1),1,AR1250):INDEX((係数_バス貨物_ガソリン,係数_バス貨物_CNG,係数_バス貨物_軽油,係数_バス貨物_メタノール,係数_バス貨物_LPG),MATCH(AL1250+1,【参考】排出ガスレベル!$AI$4:$AI$671,1)-1,5,AR1250),3,FALSE),IF(OR(AJ1250=1,AJ1250=2),VLOOKUP(AH1250,INDEX((係数_乗用_ガソリン,係数_乗用_CNG,係数_乗用_軽油,係数_乗用_メタノール,係数_乗用_LPG),1,1,AR1250):INDEX((係数_乗用_ガソリン,係数_乗用_CNG,係数_乗用_軽油,係数_乗用_メタノール,係数_乗用_LPG),125,5,AR1250),3,FALSE))))))</f>
        <v/>
      </c>
      <c r="AP1250" s="375" t="str">
        <f t="shared" si="342"/>
        <v/>
      </c>
      <c r="AQ1250" s="444" t="str">
        <f t="shared" si="343"/>
        <v/>
      </c>
      <c r="AR1250" s="375" t="str">
        <f t="shared" si="344"/>
        <v/>
      </c>
      <c r="AS1250" s="377" t="str">
        <f t="shared" si="345"/>
        <v/>
      </c>
      <c r="AT1250" s="378" t="str">
        <f t="shared" si="346"/>
        <v/>
      </c>
      <c r="AX1250" s="625" t="b">
        <f t="shared" si="347"/>
        <v>0</v>
      </c>
      <c r="AY1250" s="7" t="str">
        <f t="shared" si="348"/>
        <v>FALSEFALSEFALSE</v>
      </c>
      <c r="AZ1250" s="626">
        <f t="shared" si="332"/>
        <v>0</v>
      </c>
      <c r="BA1250" s="627" t="str">
        <f t="shared" si="349"/>
        <v/>
      </c>
      <c r="BB1250" s="627">
        <f t="shared" si="333"/>
        <v>0</v>
      </c>
    </row>
    <row r="1251" spans="1:54">
      <c r="A1251" s="381">
        <v>1194</v>
      </c>
      <c r="B1251" s="117"/>
      <c r="C1251" s="288"/>
      <c r="D1251" s="289"/>
      <c r="E1251" s="289"/>
      <c r="F1251" s="290"/>
      <c r="G1251" s="292"/>
      <c r="H1251" s="116"/>
      <c r="I1251" s="292"/>
      <c r="J1251" s="116"/>
      <c r="K1251" s="370"/>
      <c r="L1251" s="370"/>
      <c r="M1251" s="370"/>
      <c r="N1251" s="371"/>
      <c r="O1251" s="371"/>
      <c r="P1251" s="371"/>
      <c r="Q1251" s="371"/>
      <c r="R1251" s="371"/>
      <c r="S1251" s="371"/>
      <c r="T1251" s="443"/>
      <c r="U1251" s="539"/>
      <c r="V1251" s="117"/>
      <c r="W1251" s="118"/>
      <c r="X1251" s="119"/>
      <c r="Y1251" s="120"/>
      <c r="Z1251" s="122"/>
      <c r="AA1251" s="121"/>
      <c r="AB1251" s="443"/>
      <c r="AC1251" s="734"/>
      <c r="AD1251" s="372"/>
      <c r="AE1251" s="485"/>
      <c r="AF1251" s="373" t="str">
        <f t="shared" si="334"/>
        <v/>
      </c>
      <c r="AG1251" s="373" t="str">
        <f t="shared" si="335"/>
        <v/>
      </c>
      <c r="AH1251" s="374" t="str">
        <f t="shared" si="336"/>
        <v/>
      </c>
      <c r="AI1251" s="375" t="str">
        <f t="shared" si="337"/>
        <v/>
      </c>
      <c r="AJ1251" s="375" t="str">
        <f t="shared" si="338"/>
        <v/>
      </c>
      <c r="AK1251" s="375" t="str">
        <f t="shared" si="339"/>
        <v/>
      </c>
      <c r="AL1251" s="375" t="str">
        <f t="shared" si="340"/>
        <v/>
      </c>
      <c r="AM1251" s="375" t="str">
        <f t="shared" si="341"/>
        <v/>
      </c>
      <c r="AN1251" s="376" t="str">
        <f>IF(AF1251="","",IF(OR(AH1251="",AH1251="-"),"－",IF(OR(AM1251=8,AM1251=9),"",IF(OR(AJ1251=3,AJ1251=4,AJ1251=5,AJ1251=6),VLOOKUP(AH1251,INDEX((係数_バス貨物_ガソリン,係数_バス貨物_CNG,係数_バス貨物_軽油,係数_バス貨物_メタノール,係数_バス貨物_LPG),MATCH(AL1251,【参考】排出ガスレベル!$AI$4:$AI$671,1),1,AR1251):INDEX((係数_バス貨物_ガソリン,係数_バス貨物_CNG,係数_バス貨物_軽油,係数_バス貨物_メタノール,係数_バス貨物_LPG),MATCH(AL1251+1,【参考】排出ガスレベル!$AI$4:$AI$671,1)-1,5,AR1251),2,FALSE),IF(OR(AJ1251=1,AJ1251=2),VLOOKUP(AH1251,INDEX((係数_乗用_ガソリン,係数_乗用_CNG,係数_乗用_軽油,係数_乗用_メタノール,係数_乗用_LPG),1,1,AR1251):INDEX((係数_乗用_ガソリン,係数_乗用_CNG,係数_乗用_軽油,係数_乗用_メタノール,係数_乗用_LPG),125,5,AR1251),2,FALSE))))))</f>
        <v/>
      </c>
      <c r="AO1251" s="376" t="str">
        <f>IF(T1251="","",IF(OR(AH1251="",AH1251="-"),"－",IF(OR(AM1251=8,AM1251=9),"",IF(OR(AJ1251=3,AJ1251=4,AJ1251=5,AJ1251=6),VLOOKUP(AH1251,INDEX((係数_バス貨物_ガソリン,係数_バス貨物_CNG,係数_バス貨物_軽油,係数_バス貨物_メタノール,係数_バス貨物_LPG),MATCH(AL1251,【参考】排出ガスレベル!$AI$4:$AI$671,1),1,AR1251):INDEX((係数_バス貨物_ガソリン,係数_バス貨物_CNG,係数_バス貨物_軽油,係数_バス貨物_メタノール,係数_バス貨物_LPG),MATCH(AL1251+1,【参考】排出ガスレベル!$AI$4:$AI$671,1)-1,5,AR1251),3,FALSE),IF(OR(AJ1251=1,AJ1251=2),VLOOKUP(AH1251,INDEX((係数_乗用_ガソリン,係数_乗用_CNG,係数_乗用_軽油,係数_乗用_メタノール,係数_乗用_LPG),1,1,AR1251):INDEX((係数_乗用_ガソリン,係数_乗用_CNG,係数_乗用_軽油,係数_乗用_メタノール,係数_乗用_LPG),125,5,AR1251),3,FALSE))))))</f>
        <v/>
      </c>
      <c r="AP1251" s="375" t="str">
        <f t="shared" si="342"/>
        <v/>
      </c>
      <c r="AQ1251" s="444" t="str">
        <f t="shared" si="343"/>
        <v/>
      </c>
      <c r="AR1251" s="375" t="str">
        <f t="shared" si="344"/>
        <v/>
      </c>
      <c r="AS1251" s="377" t="str">
        <f t="shared" si="345"/>
        <v/>
      </c>
      <c r="AT1251" s="378" t="str">
        <f t="shared" si="346"/>
        <v/>
      </c>
      <c r="AX1251" s="625" t="b">
        <f t="shared" si="347"/>
        <v>0</v>
      </c>
      <c r="AY1251" s="7" t="str">
        <f t="shared" si="348"/>
        <v>FALSEFALSEFALSE</v>
      </c>
      <c r="AZ1251" s="626">
        <f t="shared" si="332"/>
        <v>0</v>
      </c>
      <c r="BA1251" s="627" t="str">
        <f t="shared" si="349"/>
        <v/>
      </c>
      <c r="BB1251" s="627">
        <f t="shared" si="333"/>
        <v>0</v>
      </c>
    </row>
    <row r="1252" spans="1:54">
      <c r="A1252" s="381">
        <v>1195</v>
      </c>
      <c r="B1252" s="117"/>
      <c r="C1252" s="288"/>
      <c r="D1252" s="289"/>
      <c r="E1252" s="289"/>
      <c r="F1252" s="290"/>
      <c r="G1252" s="292"/>
      <c r="H1252" s="116"/>
      <c r="I1252" s="292"/>
      <c r="J1252" s="116"/>
      <c r="K1252" s="370"/>
      <c r="L1252" s="370"/>
      <c r="M1252" s="370"/>
      <c r="N1252" s="371"/>
      <c r="O1252" s="371"/>
      <c r="P1252" s="371"/>
      <c r="Q1252" s="371"/>
      <c r="R1252" s="371"/>
      <c r="S1252" s="371"/>
      <c r="T1252" s="443"/>
      <c r="U1252" s="539"/>
      <c r="V1252" s="117"/>
      <c r="W1252" s="118"/>
      <c r="X1252" s="119"/>
      <c r="Y1252" s="120"/>
      <c r="Z1252" s="122"/>
      <c r="AA1252" s="121"/>
      <c r="AB1252" s="443"/>
      <c r="AC1252" s="734"/>
      <c r="AD1252" s="372"/>
      <c r="AE1252" s="485"/>
      <c r="AF1252" s="373" t="str">
        <f t="shared" si="334"/>
        <v/>
      </c>
      <c r="AG1252" s="373" t="str">
        <f t="shared" si="335"/>
        <v/>
      </c>
      <c r="AH1252" s="374" t="str">
        <f t="shared" si="336"/>
        <v/>
      </c>
      <c r="AI1252" s="375" t="str">
        <f t="shared" si="337"/>
        <v/>
      </c>
      <c r="AJ1252" s="375" t="str">
        <f t="shared" si="338"/>
        <v/>
      </c>
      <c r="AK1252" s="375" t="str">
        <f t="shared" si="339"/>
        <v/>
      </c>
      <c r="AL1252" s="375" t="str">
        <f t="shared" si="340"/>
        <v/>
      </c>
      <c r="AM1252" s="375" t="str">
        <f t="shared" si="341"/>
        <v/>
      </c>
      <c r="AN1252" s="376" t="str">
        <f>IF(AF1252="","",IF(OR(AH1252="",AH1252="-"),"－",IF(OR(AM1252=8,AM1252=9),"",IF(OR(AJ1252=3,AJ1252=4,AJ1252=5,AJ1252=6),VLOOKUP(AH1252,INDEX((係数_バス貨物_ガソリン,係数_バス貨物_CNG,係数_バス貨物_軽油,係数_バス貨物_メタノール,係数_バス貨物_LPG),MATCH(AL1252,【参考】排出ガスレベル!$AI$4:$AI$671,1),1,AR1252):INDEX((係数_バス貨物_ガソリン,係数_バス貨物_CNG,係数_バス貨物_軽油,係数_バス貨物_メタノール,係数_バス貨物_LPG),MATCH(AL1252+1,【参考】排出ガスレベル!$AI$4:$AI$671,1)-1,5,AR1252),2,FALSE),IF(OR(AJ1252=1,AJ1252=2),VLOOKUP(AH1252,INDEX((係数_乗用_ガソリン,係数_乗用_CNG,係数_乗用_軽油,係数_乗用_メタノール,係数_乗用_LPG),1,1,AR1252):INDEX((係数_乗用_ガソリン,係数_乗用_CNG,係数_乗用_軽油,係数_乗用_メタノール,係数_乗用_LPG),125,5,AR1252),2,FALSE))))))</f>
        <v/>
      </c>
      <c r="AO1252" s="376" t="str">
        <f>IF(T1252="","",IF(OR(AH1252="",AH1252="-"),"－",IF(OR(AM1252=8,AM1252=9),"",IF(OR(AJ1252=3,AJ1252=4,AJ1252=5,AJ1252=6),VLOOKUP(AH1252,INDEX((係数_バス貨物_ガソリン,係数_バス貨物_CNG,係数_バス貨物_軽油,係数_バス貨物_メタノール,係数_バス貨物_LPG),MATCH(AL1252,【参考】排出ガスレベル!$AI$4:$AI$671,1),1,AR1252):INDEX((係数_バス貨物_ガソリン,係数_バス貨物_CNG,係数_バス貨物_軽油,係数_バス貨物_メタノール,係数_バス貨物_LPG),MATCH(AL1252+1,【参考】排出ガスレベル!$AI$4:$AI$671,1)-1,5,AR1252),3,FALSE),IF(OR(AJ1252=1,AJ1252=2),VLOOKUP(AH1252,INDEX((係数_乗用_ガソリン,係数_乗用_CNG,係数_乗用_軽油,係数_乗用_メタノール,係数_乗用_LPG),1,1,AR1252):INDEX((係数_乗用_ガソリン,係数_乗用_CNG,係数_乗用_軽油,係数_乗用_メタノール,係数_乗用_LPG),125,5,AR1252),3,FALSE))))))</f>
        <v/>
      </c>
      <c r="AP1252" s="375" t="str">
        <f t="shared" si="342"/>
        <v/>
      </c>
      <c r="AQ1252" s="444" t="str">
        <f t="shared" si="343"/>
        <v/>
      </c>
      <c r="AR1252" s="375" t="str">
        <f t="shared" si="344"/>
        <v/>
      </c>
      <c r="AS1252" s="377" t="str">
        <f t="shared" si="345"/>
        <v/>
      </c>
      <c r="AT1252" s="378" t="str">
        <f t="shared" si="346"/>
        <v/>
      </c>
      <c r="AX1252" s="625" t="b">
        <f t="shared" si="347"/>
        <v>0</v>
      </c>
      <c r="AY1252" s="7" t="str">
        <f t="shared" si="348"/>
        <v>FALSEFALSEFALSE</v>
      </c>
      <c r="AZ1252" s="626">
        <f t="shared" si="332"/>
        <v>0</v>
      </c>
      <c r="BA1252" s="627" t="str">
        <f t="shared" si="349"/>
        <v/>
      </c>
      <c r="BB1252" s="627">
        <f t="shared" si="333"/>
        <v>0</v>
      </c>
    </row>
    <row r="1253" spans="1:54">
      <c r="A1253" s="381">
        <v>1196</v>
      </c>
      <c r="B1253" s="117"/>
      <c r="C1253" s="288"/>
      <c r="D1253" s="289"/>
      <c r="E1253" s="289"/>
      <c r="F1253" s="290"/>
      <c r="G1253" s="292"/>
      <c r="H1253" s="116"/>
      <c r="I1253" s="292"/>
      <c r="J1253" s="116"/>
      <c r="K1253" s="370"/>
      <c r="L1253" s="370"/>
      <c r="M1253" s="370"/>
      <c r="N1253" s="371"/>
      <c r="O1253" s="371"/>
      <c r="P1253" s="371"/>
      <c r="Q1253" s="371"/>
      <c r="R1253" s="371"/>
      <c r="S1253" s="371"/>
      <c r="T1253" s="443"/>
      <c r="U1253" s="539"/>
      <c r="V1253" s="117"/>
      <c r="W1253" s="118"/>
      <c r="X1253" s="119"/>
      <c r="Y1253" s="120"/>
      <c r="Z1253" s="122"/>
      <c r="AA1253" s="121"/>
      <c r="AB1253" s="443"/>
      <c r="AC1253" s="734"/>
      <c r="AD1253" s="372"/>
      <c r="AE1253" s="485"/>
      <c r="AF1253" s="373" t="str">
        <f t="shared" si="334"/>
        <v/>
      </c>
      <c r="AG1253" s="373" t="str">
        <f t="shared" si="335"/>
        <v/>
      </c>
      <c r="AH1253" s="374" t="str">
        <f t="shared" si="336"/>
        <v/>
      </c>
      <c r="AI1253" s="375" t="str">
        <f t="shared" si="337"/>
        <v/>
      </c>
      <c r="AJ1253" s="375" t="str">
        <f t="shared" si="338"/>
        <v/>
      </c>
      <c r="AK1253" s="375" t="str">
        <f t="shared" si="339"/>
        <v/>
      </c>
      <c r="AL1253" s="375" t="str">
        <f t="shared" si="340"/>
        <v/>
      </c>
      <c r="AM1253" s="375" t="str">
        <f t="shared" si="341"/>
        <v/>
      </c>
      <c r="AN1253" s="376" t="str">
        <f>IF(AF1253="","",IF(OR(AH1253="",AH1253="-"),"－",IF(OR(AM1253=8,AM1253=9),"",IF(OR(AJ1253=3,AJ1253=4,AJ1253=5,AJ1253=6),VLOOKUP(AH1253,INDEX((係数_バス貨物_ガソリン,係数_バス貨物_CNG,係数_バス貨物_軽油,係数_バス貨物_メタノール,係数_バス貨物_LPG),MATCH(AL1253,【参考】排出ガスレベル!$AI$4:$AI$671,1),1,AR1253):INDEX((係数_バス貨物_ガソリン,係数_バス貨物_CNG,係数_バス貨物_軽油,係数_バス貨物_メタノール,係数_バス貨物_LPG),MATCH(AL1253+1,【参考】排出ガスレベル!$AI$4:$AI$671,1)-1,5,AR1253),2,FALSE),IF(OR(AJ1253=1,AJ1253=2),VLOOKUP(AH1253,INDEX((係数_乗用_ガソリン,係数_乗用_CNG,係数_乗用_軽油,係数_乗用_メタノール,係数_乗用_LPG),1,1,AR1253):INDEX((係数_乗用_ガソリン,係数_乗用_CNG,係数_乗用_軽油,係数_乗用_メタノール,係数_乗用_LPG),125,5,AR1253),2,FALSE))))))</f>
        <v/>
      </c>
      <c r="AO1253" s="376" t="str">
        <f>IF(T1253="","",IF(OR(AH1253="",AH1253="-"),"－",IF(OR(AM1253=8,AM1253=9),"",IF(OR(AJ1253=3,AJ1253=4,AJ1253=5,AJ1253=6),VLOOKUP(AH1253,INDEX((係数_バス貨物_ガソリン,係数_バス貨物_CNG,係数_バス貨物_軽油,係数_バス貨物_メタノール,係数_バス貨物_LPG),MATCH(AL1253,【参考】排出ガスレベル!$AI$4:$AI$671,1),1,AR1253):INDEX((係数_バス貨物_ガソリン,係数_バス貨物_CNG,係数_バス貨物_軽油,係数_バス貨物_メタノール,係数_バス貨物_LPG),MATCH(AL1253+1,【参考】排出ガスレベル!$AI$4:$AI$671,1)-1,5,AR1253),3,FALSE),IF(OR(AJ1253=1,AJ1253=2),VLOOKUP(AH1253,INDEX((係数_乗用_ガソリン,係数_乗用_CNG,係数_乗用_軽油,係数_乗用_メタノール,係数_乗用_LPG),1,1,AR1253):INDEX((係数_乗用_ガソリン,係数_乗用_CNG,係数_乗用_軽油,係数_乗用_メタノール,係数_乗用_LPG),125,5,AR1253),3,FALSE))))))</f>
        <v/>
      </c>
      <c r="AP1253" s="375" t="str">
        <f t="shared" si="342"/>
        <v/>
      </c>
      <c r="AQ1253" s="444" t="str">
        <f t="shared" si="343"/>
        <v/>
      </c>
      <c r="AR1253" s="375" t="str">
        <f t="shared" si="344"/>
        <v/>
      </c>
      <c r="AS1253" s="377" t="str">
        <f t="shared" si="345"/>
        <v/>
      </c>
      <c r="AT1253" s="378" t="str">
        <f t="shared" si="346"/>
        <v/>
      </c>
      <c r="AX1253" s="625" t="b">
        <f t="shared" si="347"/>
        <v>0</v>
      </c>
      <c r="AY1253" s="7" t="str">
        <f t="shared" si="348"/>
        <v>FALSEFALSEFALSE</v>
      </c>
      <c r="AZ1253" s="626">
        <f t="shared" si="332"/>
        <v>0</v>
      </c>
      <c r="BA1253" s="627" t="str">
        <f t="shared" si="349"/>
        <v/>
      </c>
      <c r="BB1253" s="627">
        <f t="shared" si="333"/>
        <v>0</v>
      </c>
    </row>
    <row r="1254" spans="1:54">
      <c r="A1254" s="381">
        <v>1197</v>
      </c>
      <c r="B1254" s="117"/>
      <c r="C1254" s="288"/>
      <c r="D1254" s="289"/>
      <c r="E1254" s="289"/>
      <c r="F1254" s="290"/>
      <c r="G1254" s="292"/>
      <c r="H1254" s="116"/>
      <c r="I1254" s="292"/>
      <c r="J1254" s="116"/>
      <c r="K1254" s="370"/>
      <c r="L1254" s="370"/>
      <c r="M1254" s="370"/>
      <c r="N1254" s="371"/>
      <c r="O1254" s="371"/>
      <c r="P1254" s="371"/>
      <c r="Q1254" s="371"/>
      <c r="R1254" s="371"/>
      <c r="S1254" s="371"/>
      <c r="T1254" s="443"/>
      <c r="U1254" s="539"/>
      <c r="V1254" s="117"/>
      <c r="W1254" s="118"/>
      <c r="X1254" s="119"/>
      <c r="Y1254" s="120"/>
      <c r="Z1254" s="122"/>
      <c r="AA1254" s="121"/>
      <c r="AB1254" s="443"/>
      <c r="AC1254" s="734"/>
      <c r="AD1254" s="372"/>
      <c r="AE1254" s="485"/>
      <c r="AF1254" s="373" t="str">
        <f t="shared" si="334"/>
        <v/>
      </c>
      <c r="AG1254" s="373" t="str">
        <f t="shared" si="335"/>
        <v/>
      </c>
      <c r="AH1254" s="374" t="str">
        <f t="shared" si="336"/>
        <v/>
      </c>
      <c r="AI1254" s="375" t="str">
        <f t="shared" si="337"/>
        <v/>
      </c>
      <c r="AJ1254" s="375" t="str">
        <f t="shared" si="338"/>
        <v/>
      </c>
      <c r="AK1254" s="375" t="str">
        <f t="shared" si="339"/>
        <v/>
      </c>
      <c r="AL1254" s="375" t="str">
        <f t="shared" si="340"/>
        <v/>
      </c>
      <c r="AM1254" s="375" t="str">
        <f t="shared" si="341"/>
        <v/>
      </c>
      <c r="AN1254" s="376" t="str">
        <f>IF(AF1254="","",IF(OR(AH1254="",AH1254="-"),"－",IF(OR(AM1254=8,AM1254=9),"",IF(OR(AJ1254=3,AJ1254=4,AJ1254=5,AJ1254=6),VLOOKUP(AH1254,INDEX((係数_バス貨物_ガソリン,係数_バス貨物_CNG,係数_バス貨物_軽油,係数_バス貨物_メタノール,係数_バス貨物_LPG),MATCH(AL1254,【参考】排出ガスレベル!$AI$4:$AI$671,1),1,AR1254):INDEX((係数_バス貨物_ガソリン,係数_バス貨物_CNG,係数_バス貨物_軽油,係数_バス貨物_メタノール,係数_バス貨物_LPG),MATCH(AL1254+1,【参考】排出ガスレベル!$AI$4:$AI$671,1)-1,5,AR1254),2,FALSE),IF(OR(AJ1254=1,AJ1254=2),VLOOKUP(AH1254,INDEX((係数_乗用_ガソリン,係数_乗用_CNG,係数_乗用_軽油,係数_乗用_メタノール,係数_乗用_LPG),1,1,AR1254):INDEX((係数_乗用_ガソリン,係数_乗用_CNG,係数_乗用_軽油,係数_乗用_メタノール,係数_乗用_LPG),125,5,AR1254),2,FALSE))))))</f>
        <v/>
      </c>
      <c r="AO1254" s="376" t="str">
        <f>IF(T1254="","",IF(OR(AH1254="",AH1254="-"),"－",IF(OR(AM1254=8,AM1254=9),"",IF(OR(AJ1254=3,AJ1254=4,AJ1254=5,AJ1254=6),VLOOKUP(AH1254,INDEX((係数_バス貨物_ガソリン,係数_バス貨物_CNG,係数_バス貨物_軽油,係数_バス貨物_メタノール,係数_バス貨物_LPG),MATCH(AL1254,【参考】排出ガスレベル!$AI$4:$AI$671,1),1,AR1254):INDEX((係数_バス貨物_ガソリン,係数_バス貨物_CNG,係数_バス貨物_軽油,係数_バス貨物_メタノール,係数_バス貨物_LPG),MATCH(AL1254+1,【参考】排出ガスレベル!$AI$4:$AI$671,1)-1,5,AR1254),3,FALSE),IF(OR(AJ1254=1,AJ1254=2),VLOOKUP(AH1254,INDEX((係数_乗用_ガソリン,係数_乗用_CNG,係数_乗用_軽油,係数_乗用_メタノール,係数_乗用_LPG),1,1,AR1254):INDEX((係数_乗用_ガソリン,係数_乗用_CNG,係数_乗用_軽油,係数_乗用_メタノール,係数_乗用_LPG),125,5,AR1254),3,FALSE))))))</f>
        <v/>
      </c>
      <c r="AP1254" s="375" t="str">
        <f t="shared" si="342"/>
        <v/>
      </c>
      <c r="AQ1254" s="444" t="str">
        <f t="shared" si="343"/>
        <v/>
      </c>
      <c r="AR1254" s="375" t="str">
        <f t="shared" si="344"/>
        <v/>
      </c>
      <c r="AS1254" s="377" t="str">
        <f t="shared" si="345"/>
        <v/>
      </c>
      <c r="AT1254" s="378" t="str">
        <f t="shared" si="346"/>
        <v/>
      </c>
      <c r="AX1254" s="625" t="b">
        <f t="shared" si="347"/>
        <v>0</v>
      </c>
      <c r="AY1254" s="7" t="str">
        <f t="shared" si="348"/>
        <v>FALSEFALSEFALSE</v>
      </c>
      <c r="AZ1254" s="626">
        <f t="shared" si="332"/>
        <v>0</v>
      </c>
      <c r="BA1254" s="627" t="str">
        <f t="shared" si="349"/>
        <v/>
      </c>
      <c r="BB1254" s="627">
        <f t="shared" si="333"/>
        <v>0</v>
      </c>
    </row>
    <row r="1255" spans="1:54">
      <c r="A1255" s="381">
        <v>1198</v>
      </c>
      <c r="B1255" s="117"/>
      <c r="C1255" s="288"/>
      <c r="D1255" s="289"/>
      <c r="E1255" s="289"/>
      <c r="F1255" s="290"/>
      <c r="G1255" s="292"/>
      <c r="H1255" s="116"/>
      <c r="I1255" s="292"/>
      <c r="J1255" s="116"/>
      <c r="K1255" s="370"/>
      <c r="L1255" s="370"/>
      <c r="M1255" s="370"/>
      <c r="N1255" s="371"/>
      <c r="O1255" s="371"/>
      <c r="P1255" s="371"/>
      <c r="Q1255" s="371"/>
      <c r="R1255" s="371"/>
      <c r="S1255" s="371"/>
      <c r="T1255" s="443"/>
      <c r="U1255" s="539"/>
      <c r="V1255" s="117"/>
      <c r="W1255" s="118"/>
      <c r="X1255" s="119"/>
      <c r="Y1255" s="120"/>
      <c r="Z1255" s="122"/>
      <c r="AA1255" s="121"/>
      <c r="AB1255" s="443"/>
      <c r="AC1255" s="734"/>
      <c r="AD1255" s="372"/>
      <c r="AE1255" s="485"/>
      <c r="AF1255" s="373" t="str">
        <f t="shared" si="334"/>
        <v/>
      </c>
      <c r="AG1255" s="373" t="str">
        <f t="shared" si="335"/>
        <v/>
      </c>
      <c r="AH1255" s="374" t="str">
        <f t="shared" si="336"/>
        <v/>
      </c>
      <c r="AI1255" s="375" t="str">
        <f t="shared" si="337"/>
        <v/>
      </c>
      <c r="AJ1255" s="375" t="str">
        <f t="shared" si="338"/>
        <v/>
      </c>
      <c r="AK1255" s="375" t="str">
        <f t="shared" si="339"/>
        <v/>
      </c>
      <c r="AL1255" s="375" t="str">
        <f t="shared" si="340"/>
        <v/>
      </c>
      <c r="AM1255" s="375" t="str">
        <f t="shared" si="341"/>
        <v/>
      </c>
      <c r="AN1255" s="376" t="str">
        <f>IF(AF1255="","",IF(OR(AH1255="",AH1255="-"),"－",IF(OR(AM1255=8,AM1255=9),"",IF(OR(AJ1255=3,AJ1255=4,AJ1255=5,AJ1255=6),VLOOKUP(AH1255,INDEX((係数_バス貨物_ガソリン,係数_バス貨物_CNG,係数_バス貨物_軽油,係数_バス貨物_メタノール,係数_バス貨物_LPG),MATCH(AL1255,【参考】排出ガスレベル!$AI$4:$AI$671,1),1,AR1255):INDEX((係数_バス貨物_ガソリン,係数_バス貨物_CNG,係数_バス貨物_軽油,係数_バス貨物_メタノール,係数_バス貨物_LPG),MATCH(AL1255+1,【参考】排出ガスレベル!$AI$4:$AI$671,1)-1,5,AR1255),2,FALSE),IF(OR(AJ1255=1,AJ1255=2),VLOOKUP(AH1255,INDEX((係数_乗用_ガソリン,係数_乗用_CNG,係数_乗用_軽油,係数_乗用_メタノール,係数_乗用_LPG),1,1,AR1255):INDEX((係数_乗用_ガソリン,係数_乗用_CNG,係数_乗用_軽油,係数_乗用_メタノール,係数_乗用_LPG),125,5,AR1255),2,FALSE))))))</f>
        <v/>
      </c>
      <c r="AO1255" s="376" t="str">
        <f>IF(T1255="","",IF(OR(AH1255="",AH1255="-"),"－",IF(OR(AM1255=8,AM1255=9),"",IF(OR(AJ1255=3,AJ1255=4,AJ1255=5,AJ1255=6),VLOOKUP(AH1255,INDEX((係数_バス貨物_ガソリン,係数_バス貨物_CNG,係数_バス貨物_軽油,係数_バス貨物_メタノール,係数_バス貨物_LPG),MATCH(AL1255,【参考】排出ガスレベル!$AI$4:$AI$671,1),1,AR1255):INDEX((係数_バス貨物_ガソリン,係数_バス貨物_CNG,係数_バス貨物_軽油,係数_バス貨物_メタノール,係数_バス貨物_LPG),MATCH(AL1255+1,【参考】排出ガスレベル!$AI$4:$AI$671,1)-1,5,AR1255),3,FALSE),IF(OR(AJ1255=1,AJ1255=2),VLOOKUP(AH1255,INDEX((係数_乗用_ガソリン,係数_乗用_CNG,係数_乗用_軽油,係数_乗用_メタノール,係数_乗用_LPG),1,1,AR1255):INDEX((係数_乗用_ガソリン,係数_乗用_CNG,係数_乗用_軽油,係数_乗用_メタノール,係数_乗用_LPG),125,5,AR1255),3,FALSE))))))</f>
        <v/>
      </c>
      <c r="AP1255" s="375" t="str">
        <f t="shared" si="342"/>
        <v/>
      </c>
      <c r="AQ1255" s="444" t="str">
        <f t="shared" si="343"/>
        <v/>
      </c>
      <c r="AR1255" s="375" t="str">
        <f t="shared" si="344"/>
        <v/>
      </c>
      <c r="AS1255" s="377" t="str">
        <f t="shared" si="345"/>
        <v/>
      </c>
      <c r="AT1255" s="378" t="str">
        <f t="shared" si="346"/>
        <v/>
      </c>
      <c r="AX1255" s="625" t="b">
        <f t="shared" si="347"/>
        <v>0</v>
      </c>
      <c r="AY1255" s="7" t="str">
        <f t="shared" si="348"/>
        <v>FALSEFALSEFALSE</v>
      </c>
      <c r="AZ1255" s="626">
        <f t="shared" si="332"/>
        <v>0</v>
      </c>
      <c r="BA1255" s="627" t="str">
        <f t="shared" si="349"/>
        <v/>
      </c>
      <c r="BB1255" s="627">
        <f t="shared" si="333"/>
        <v>0</v>
      </c>
    </row>
    <row r="1256" spans="1:54">
      <c r="A1256" s="381">
        <v>1199</v>
      </c>
      <c r="B1256" s="117"/>
      <c r="C1256" s="288"/>
      <c r="D1256" s="289"/>
      <c r="E1256" s="289"/>
      <c r="F1256" s="290"/>
      <c r="G1256" s="292"/>
      <c r="H1256" s="116"/>
      <c r="I1256" s="292"/>
      <c r="J1256" s="116"/>
      <c r="K1256" s="370"/>
      <c r="L1256" s="370"/>
      <c r="M1256" s="370"/>
      <c r="N1256" s="371"/>
      <c r="O1256" s="371"/>
      <c r="P1256" s="371"/>
      <c r="Q1256" s="371"/>
      <c r="R1256" s="371"/>
      <c r="S1256" s="371"/>
      <c r="T1256" s="443"/>
      <c r="U1256" s="539"/>
      <c r="V1256" s="117"/>
      <c r="W1256" s="118"/>
      <c r="X1256" s="119"/>
      <c r="Y1256" s="120"/>
      <c r="Z1256" s="122"/>
      <c r="AA1256" s="121"/>
      <c r="AB1256" s="443"/>
      <c r="AC1256" s="734"/>
      <c r="AD1256" s="372"/>
      <c r="AE1256" s="485"/>
      <c r="AF1256" s="373" t="str">
        <f t="shared" si="334"/>
        <v/>
      </c>
      <c r="AG1256" s="373" t="str">
        <f t="shared" si="335"/>
        <v/>
      </c>
      <c r="AH1256" s="374" t="str">
        <f t="shared" si="336"/>
        <v/>
      </c>
      <c r="AI1256" s="375" t="str">
        <f t="shared" si="337"/>
        <v/>
      </c>
      <c r="AJ1256" s="375" t="str">
        <f t="shared" si="338"/>
        <v/>
      </c>
      <c r="AK1256" s="375" t="str">
        <f t="shared" si="339"/>
        <v/>
      </c>
      <c r="AL1256" s="375" t="str">
        <f t="shared" si="340"/>
        <v/>
      </c>
      <c r="AM1256" s="375" t="str">
        <f t="shared" si="341"/>
        <v/>
      </c>
      <c r="AN1256" s="376" t="str">
        <f>IF(AF1256="","",IF(OR(AH1256="",AH1256="-"),"－",IF(OR(AM1256=8,AM1256=9),"",IF(OR(AJ1256=3,AJ1256=4,AJ1256=5,AJ1256=6),VLOOKUP(AH1256,INDEX((係数_バス貨物_ガソリン,係数_バス貨物_CNG,係数_バス貨物_軽油,係数_バス貨物_メタノール,係数_バス貨物_LPG),MATCH(AL1256,【参考】排出ガスレベル!$AI$4:$AI$671,1),1,AR1256):INDEX((係数_バス貨物_ガソリン,係数_バス貨物_CNG,係数_バス貨物_軽油,係数_バス貨物_メタノール,係数_バス貨物_LPG),MATCH(AL1256+1,【参考】排出ガスレベル!$AI$4:$AI$671,1)-1,5,AR1256),2,FALSE),IF(OR(AJ1256=1,AJ1256=2),VLOOKUP(AH1256,INDEX((係数_乗用_ガソリン,係数_乗用_CNG,係数_乗用_軽油,係数_乗用_メタノール,係数_乗用_LPG),1,1,AR1256):INDEX((係数_乗用_ガソリン,係数_乗用_CNG,係数_乗用_軽油,係数_乗用_メタノール,係数_乗用_LPG),125,5,AR1256),2,FALSE))))))</f>
        <v/>
      </c>
      <c r="AO1256" s="376" t="str">
        <f>IF(T1256="","",IF(OR(AH1256="",AH1256="-"),"－",IF(OR(AM1256=8,AM1256=9),"",IF(OR(AJ1256=3,AJ1256=4,AJ1256=5,AJ1256=6),VLOOKUP(AH1256,INDEX((係数_バス貨物_ガソリン,係数_バス貨物_CNG,係数_バス貨物_軽油,係数_バス貨物_メタノール,係数_バス貨物_LPG),MATCH(AL1256,【参考】排出ガスレベル!$AI$4:$AI$671,1),1,AR1256):INDEX((係数_バス貨物_ガソリン,係数_バス貨物_CNG,係数_バス貨物_軽油,係数_バス貨物_メタノール,係数_バス貨物_LPG),MATCH(AL1256+1,【参考】排出ガスレベル!$AI$4:$AI$671,1)-1,5,AR1256),3,FALSE),IF(OR(AJ1256=1,AJ1256=2),VLOOKUP(AH1256,INDEX((係数_乗用_ガソリン,係数_乗用_CNG,係数_乗用_軽油,係数_乗用_メタノール,係数_乗用_LPG),1,1,AR1256):INDEX((係数_乗用_ガソリン,係数_乗用_CNG,係数_乗用_軽油,係数_乗用_メタノール,係数_乗用_LPG),125,5,AR1256),3,FALSE))))))</f>
        <v/>
      </c>
      <c r="AP1256" s="375" t="str">
        <f t="shared" si="342"/>
        <v/>
      </c>
      <c r="AQ1256" s="444" t="str">
        <f t="shared" si="343"/>
        <v/>
      </c>
      <c r="AR1256" s="375" t="str">
        <f t="shared" si="344"/>
        <v/>
      </c>
      <c r="AS1256" s="377" t="str">
        <f t="shared" si="345"/>
        <v/>
      </c>
      <c r="AT1256" s="378" t="str">
        <f t="shared" si="346"/>
        <v/>
      </c>
      <c r="AX1256" s="625" t="b">
        <f t="shared" si="347"/>
        <v>0</v>
      </c>
      <c r="AY1256" s="7" t="str">
        <f t="shared" si="348"/>
        <v>FALSEFALSEFALSE</v>
      </c>
      <c r="AZ1256" s="626">
        <f t="shared" si="332"/>
        <v>0</v>
      </c>
      <c r="BA1256" s="627" t="str">
        <f t="shared" si="349"/>
        <v/>
      </c>
      <c r="BB1256" s="627">
        <f t="shared" si="333"/>
        <v>0</v>
      </c>
    </row>
    <row r="1257" spans="1:54">
      <c r="A1257" s="381">
        <v>1200</v>
      </c>
      <c r="B1257" s="117"/>
      <c r="C1257" s="288"/>
      <c r="D1257" s="289"/>
      <c r="E1257" s="289"/>
      <c r="F1257" s="290"/>
      <c r="G1257" s="292"/>
      <c r="H1257" s="116"/>
      <c r="I1257" s="292"/>
      <c r="J1257" s="116"/>
      <c r="K1257" s="370"/>
      <c r="L1257" s="370"/>
      <c r="M1257" s="370"/>
      <c r="N1257" s="371"/>
      <c r="O1257" s="371"/>
      <c r="P1257" s="371"/>
      <c r="Q1257" s="371"/>
      <c r="R1257" s="371"/>
      <c r="S1257" s="371"/>
      <c r="T1257" s="443"/>
      <c r="U1257" s="539"/>
      <c r="V1257" s="117"/>
      <c r="W1257" s="118"/>
      <c r="X1257" s="119"/>
      <c r="Y1257" s="120"/>
      <c r="Z1257" s="122"/>
      <c r="AA1257" s="121"/>
      <c r="AB1257" s="443"/>
      <c r="AC1257" s="734"/>
      <c r="AD1257" s="372"/>
      <c r="AE1257" s="485"/>
      <c r="AF1257" s="373" t="str">
        <f t="shared" si="334"/>
        <v/>
      </c>
      <c r="AG1257" s="373" t="str">
        <f t="shared" si="335"/>
        <v/>
      </c>
      <c r="AH1257" s="374" t="str">
        <f t="shared" si="336"/>
        <v/>
      </c>
      <c r="AI1257" s="375" t="str">
        <f t="shared" si="337"/>
        <v/>
      </c>
      <c r="AJ1257" s="375" t="str">
        <f t="shared" si="338"/>
        <v/>
      </c>
      <c r="AK1257" s="375" t="str">
        <f t="shared" si="339"/>
        <v/>
      </c>
      <c r="AL1257" s="375" t="str">
        <f t="shared" si="340"/>
        <v/>
      </c>
      <c r="AM1257" s="375" t="str">
        <f t="shared" si="341"/>
        <v/>
      </c>
      <c r="AN1257" s="376" t="str">
        <f>IF(AF1257="","",IF(OR(AH1257="",AH1257="-"),"－",IF(OR(AM1257=8,AM1257=9),"",IF(OR(AJ1257=3,AJ1257=4,AJ1257=5,AJ1257=6),VLOOKUP(AH1257,INDEX((係数_バス貨物_ガソリン,係数_バス貨物_CNG,係数_バス貨物_軽油,係数_バス貨物_メタノール,係数_バス貨物_LPG),MATCH(AL1257,【参考】排出ガスレベル!$AI$4:$AI$671,1),1,AR1257):INDEX((係数_バス貨物_ガソリン,係数_バス貨物_CNG,係数_バス貨物_軽油,係数_バス貨物_メタノール,係数_バス貨物_LPG),MATCH(AL1257+1,【参考】排出ガスレベル!$AI$4:$AI$671,1)-1,5,AR1257),2,FALSE),IF(OR(AJ1257=1,AJ1257=2),VLOOKUP(AH1257,INDEX((係数_乗用_ガソリン,係数_乗用_CNG,係数_乗用_軽油,係数_乗用_メタノール,係数_乗用_LPG),1,1,AR1257):INDEX((係数_乗用_ガソリン,係数_乗用_CNG,係数_乗用_軽油,係数_乗用_メタノール,係数_乗用_LPG),125,5,AR1257),2,FALSE))))))</f>
        <v/>
      </c>
      <c r="AO1257" s="376" t="str">
        <f>IF(T1257="","",IF(OR(AH1257="",AH1257="-"),"－",IF(OR(AM1257=8,AM1257=9),"",IF(OR(AJ1257=3,AJ1257=4,AJ1257=5,AJ1257=6),VLOOKUP(AH1257,INDEX((係数_バス貨物_ガソリン,係数_バス貨物_CNG,係数_バス貨物_軽油,係数_バス貨物_メタノール,係数_バス貨物_LPG),MATCH(AL1257,【参考】排出ガスレベル!$AI$4:$AI$671,1),1,AR1257):INDEX((係数_バス貨物_ガソリン,係数_バス貨物_CNG,係数_バス貨物_軽油,係数_バス貨物_メタノール,係数_バス貨物_LPG),MATCH(AL1257+1,【参考】排出ガスレベル!$AI$4:$AI$671,1)-1,5,AR1257),3,FALSE),IF(OR(AJ1257=1,AJ1257=2),VLOOKUP(AH1257,INDEX((係数_乗用_ガソリン,係数_乗用_CNG,係数_乗用_軽油,係数_乗用_メタノール,係数_乗用_LPG),1,1,AR1257):INDEX((係数_乗用_ガソリン,係数_乗用_CNG,係数_乗用_軽油,係数_乗用_メタノール,係数_乗用_LPG),125,5,AR1257),3,FALSE))))))</f>
        <v/>
      </c>
      <c r="AP1257" s="375" t="str">
        <f t="shared" si="342"/>
        <v/>
      </c>
      <c r="AQ1257" s="444" t="str">
        <f t="shared" si="343"/>
        <v/>
      </c>
      <c r="AR1257" s="375" t="str">
        <f t="shared" si="344"/>
        <v/>
      </c>
      <c r="AS1257" s="377" t="str">
        <f t="shared" si="345"/>
        <v/>
      </c>
      <c r="AT1257" s="378" t="str">
        <f t="shared" si="346"/>
        <v/>
      </c>
      <c r="AX1257" s="625" t="b">
        <f t="shared" si="347"/>
        <v>0</v>
      </c>
      <c r="AY1257" s="7" t="str">
        <f t="shared" si="348"/>
        <v>FALSEFALSEFALSE</v>
      </c>
      <c r="AZ1257" s="626">
        <f t="shared" si="332"/>
        <v>0</v>
      </c>
      <c r="BA1257" s="627" t="str">
        <f t="shared" si="349"/>
        <v/>
      </c>
      <c r="BB1257" s="627">
        <f t="shared" si="333"/>
        <v>0</v>
      </c>
    </row>
    <row r="1258" spans="1:54">
      <c r="A1258" s="381">
        <v>1201</v>
      </c>
      <c r="B1258" s="117"/>
      <c r="C1258" s="288"/>
      <c r="D1258" s="289"/>
      <c r="E1258" s="289"/>
      <c r="F1258" s="290"/>
      <c r="G1258" s="292"/>
      <c r="H1258" s="116"/>
      <c r="I1258" s="292"/>
      <c r="J1258" s="116"/>
      <c r="K1258" s="370"/>
      <c r="L1258" s="370"/>
      <c r="M1258" s="370"/>
      <c r="N1258" s="371"/>
      <c r="O1258" s="371"/>
      <c r="P1258" s="371"/>
      <c r="Q1258" s="371"/>
      <c r="R1258" s="371"/>
      <c r="S1258" s="371"/>
      <c r="T1258" s="443"/>
      <c r="U1258" s="539"/>
      <c r="V1258" s="117"/>
      <c r="W1258" s="118"/>
      <c r="X1258" s="119"/>
      <c r="Y1258" s="120"/>
      <c r="Z1258" s="122"/>
      <c r="AA1258" s="121"/>
      <c r="AB1258" s="443"/>
      <c r="AC1258" s="734"/>
      <c r="AD1258" s="372"/>
      <c r="AE1258" s="485"/>
      <c r="AF1258" s="373" t="str">
        <f t="shared" si="334"/>
        <v/>
      </c>
      <c r="AG1258" s="373" t="str">
        <f t="shared" si="335"/>
        <v/>
      </c>
      <c r="AH1258" s="374" t="str">
        <f t="shared" si="336"/>
        <v/>
      </c>
      <c r="AI1258" s="375" t="str">
        <f t="shared" si="337"/>
        <v/>
      </c>
      <c r="AJ1258" s="375" t="str">
        <f t="shared" si="338"/>
        <v/>
      </c>
      <c r="AK1258" s="375" t="str">
        <f t="shared" si="339"/>
        <v/>
      </c>
      <c r="AL1258" s="375" t="str">
        <f t="shared" si="340"/>
        <v/>
      </c>
      <c r="AM1258" s="375" t="str">
        <f t="shared" si="341"/>
        <v/>
      </c>
      <c r="AN1258" s="376" t="str">
        <f>IF(AF1258="","",IF(OR(AH1258="",AH1258="-"),"－",IF(OR(AM1258=8,AM1258=9),"",IF(OR(AJ1258=3,AJ1258=4,AJ1258=5,AJ1258=6),VLOOKUP(AH1258,INDEX((係数_バス貨物_ガソリン,係数_バス貨物_CNG,係数_バス貨物_軽油,係数_バス貨物_メタノール,係数_バス貨物_LPG),MATCH(AL1258,【参考】排出ガスレベル!$AI$4:$AI$671,1),1,AR1258):INDEX((係数_バス貨物_ガソリン,係数_バス貨物_CNG,係数_バス貨物_軽油,係数_バス貨物_メタノール,係数_バス貨物_LPG),MATCH(AL1258+1,【参考】排出ガスレベル!$AI$4:$AI$671,1)-1,5,AR1258),2,FALSE),IF(OR(AJ1258=1,AJ1258=2),VLOOKUP(AH1258,INDEX((係数_乗用_ガソリン,係数_乗用_CNG,係数_乗用_軽油,係数_乗用_メタノール,係数_乗用_LPG),1,1,AR1258):INDEX((係数_乗用_ガソリン,係数_乗用_CNG,係数_乗用_軽油,係数_乗用_メタノール,係数_乗用_LPG),125,5,AR1258),2,FALSE))))))</f>
        <v/>
      </c>
      <c r="AO1258" s="376" t="str">
        <f>IF(T1258="","",IF(OR(AH1258="",AH1258="-"),"－",IF(OR(AM1258=8,AM1258=9),"",IF(OR(AJ1258=3,AJ1258=4,AJ1258=5,AJ1258=6),VLOOKUP(AH1258,INDEX((係数_バス貨物_ガソリン,係数_バス貨物_CNG,係数_バス貨物_軽油,係数_バス貨物_メタノール,係数_バス貨物_LPG),MATCH(AL1258,【参考】排出ガスレベル!$AI$4:$AI$671,1),1,AR1258):INDEX((係数_バス貨物_ガソリン,係数_バス貨物_CNG,係数_バス貨物_軽油,係数_バス貨物_メタノール,係数_バス貨物_LPG),MATCH(AL1258+1,【参考】排出ガスレベル!$AI$4:$AI$671,1)-1,5,AR1258),3,FALSE),IF(OR(AJ1258=1,AJ1258=2),VLOOKUP(AH1258,INDEX((係数_乗用_ガソリン,係数_乗用_CNG,係数_乗用_軽油,係数_乗用_メタノール,係数_乗用_LPG),1,1,AR1258):INDEX((係数_乗用_ガソリン,係数_乗用_CNG,係数_乗用_軽油,係数_乗用_メタノール,係数_乗用_LPG),125,5,AR1258),3,FALSE))))))</f>
        <v/>
      </c>
      <c r="AP1258" s="375" t="str">
        <f t="shared" si="342"/>
        <v/>
      </c>
      <c r="AQ1258" s="444" t="str">
        <f t="shared" si="343"/>
        <v/>
      </c>
      <c r="AR1258" s="375" t="str">
        <f t="shared" si="344"/>
        <v/>
      </c>
      <c r="AS1258" s="377" t="str">
        <f t="shared" si="345"/>
        <v/>
      </c>
      <c r="AT1258" s="378" t="str">
        <f t="shared" si="346"/>
        <v/>
      </c>
      <c r="AX1258" s="625" t="b">
        <f t="shared" si="347"/>
        <v>0</v>
      </c>
      <c r="AY1258" s="7" t="str">
        <f t="shared" si="348"/>
        <v>FALSEFALSEFALSE</v>
      </c>
      <c r="AZ1258" s="626">
        <f t="shared" si="332"/>
        <v>0</v>
      </c>
      <c r="BA1258" s="627" t="str">
        <f t="shared" si="349"/>
        <v/>
      </c>
      <c r="BB1258" s="627">
        <f t="shared" si="333"/>
        <v>0</v>
      </c>
    </row>
    <row r="1259" spans="1:54">
      <c r="A1259" s="381">
        <v>1202</v>
      </c>
      <c r="B1259" s="117"/>
      <c r="C1259" s="288"/>
      <c r="D1259" s="289"/>
      <c r="E1259" s="289"/>
      <c r="F1259" s="290"/>
      <c r="G1259" s="292"/>
      <c r="H1259" s="116"/>
      <c r="I1259" s="292"/>
      <c r="J1259" s="116"/>
      <c r="K1259" s="370"/>
      <c r="L1259" s="370"/>
      <c r="M1259" s="370"/>
      <c r="N1259" s="371"/>
      <c r="O1259" s="371"/>
      <c r="P1259" s="371"/>
      <c r="Q1259" s="371"/>
      <c r="R1259" s="371"/>
      <c r="S1259" s="371"/>
      <c r="T1259" s="443"/>
      <c r="U1259" s="539"/>
      <c r="V1259" s="117"/>
      <c r="W1259" s="118"/>
      <c r="X1259" s="119"/>
      <c r="Y1259" s="120"/>
      <c r="Z1259" s="122"/>
      <c r="AA1259" s="121"/>
      <c r="AB1259" s="443"/>
      <c r="AC1259" s="734"/>
      <c r="AD1259" s="372"/>
      <c r="AE1259" s="485"/>
      <c r="AF1259" s="373" t="str">
        <f t="shared" si="334"/>
        <v/>
      </c>
      <c r="AG1259" s="373" t="str">
        <f t="shared" si="335"/>
        <v/>
      </c>
      <c r="AH1259" s="374" t="str">
        <f t="shared" si="336"/>
        <v/>
      </c>
      <c r="AI1259" s="375" t="str">
        <f t="shared" si="337"/>
        <v/>
      </c>
      <c r="AJ1259" s="375" t="str">
        <f t="shared" si="338"/>
        <v/>
      </c>
      <c r="AK1259" s="375" t="str">
        <f t="shared" si="339"/>
        <v/>
      </c>
      <c r="AL1259" s="375" t="str">
        <f t="shared" si="340"/>
        <v/>
      </c>
      <c r="AM1259" s="375" t="str">
        <f t="shared" si="341"/>
        <v/>
      </c>
      <c r="AN1259" s="376" t="str">
        <f>IF(AF1259="","",IF(OR(AH1259="",AH1259="-"),"－",IF(OR(AM1259=8,AM1259=9),"",IF(OR(AJ1259=3,AJ1259=4,AJ1259=5,AJ1259=6),VLOOKUP(AH1259,INDEX((係数_バス貨物_ガソリン,係数_バス貨物_CNG,係数_バス貨物_軽油,係数_バス貨物_メタノール,係数_バス貨物_LPG),MATCH(AL1259,【参考】排出ガスレベル!$AI$4:$AI$671,1),1,AR1259):INDEX((係数_バス貨物_ガソリン,係数_バス貨物_CNG,係数_バス貨物_軽油,係数_バス貨物_メタノール,係数_バス貨物_LPG),MATCH(AL1259+1,【参考】排出ガスレベル!$AI$4:$AI$671,1)-1,5,AR1259),2,FALSE),IF(OR(AJ1259=1,AJ1259=2),VLOOKUP(AH1259,INDEX((係数_乗用_ガソリン,係数_乗用_CNG,係数_乗用_軽油,係数_乗用_メタノール,係数_乗用_LPG),1,1,AR1259):INDEX((係数_乗用_ガソリン,係数_乗用_CNG,係数_乗用_軽油,係数_乗用_メタノール,係数_乗用_LPG),125,5,AR1259),2,FALSE))))))</f>
        <v/>
      </c>
      <c r="AO1259" s="376" t="str">
        <f>IF(T1259="","",IF(OR(AH1259="",AH1259="-"),"－",IF(OR(AM1259=8,AM1259=9),"",IF(OR(AJ1259=3,AJ1259=4,AJ1259=5,AJ1259=6),VLOOKUP(AH1259,INDEX((係数_バス貨物_ガソリン,係数_バス貨物_CNG,係数_バス貨物_軽油,係数_バス貨物_メタノール,係数_バス貨物_LPG),MATCH(AL1259,【参考】排出ガスレベル!$AI$4:$AI$671,1),1,AR1259):INDEX((係数_バス貨物_ガソリン,係数_バス貨物_CNG,係数_バス貨物_軽油,係数_バス貨物_メタノール,係数_バス貨物_LPG),MATCH(AL1259+1,【参考】排出ガスレベル!$AI$4:$AI$671,1)-1,5,AR1259),3,FALSE),IF(OR(AJ1259=1,AJ1259=2),VLOOKUP(AH1259,INDEX((係数_乗用_ガソリン,係数_乗用_CNG,係数_乗用_軽油,係数_乗用_メタノール,係数_乗用_LPG),1,1,AR1259):INDEX((係数_乗用_ガソリン,係数_乗用_CNG,係数_乗用_軽油,係数_乗用_メタノール,係数_乗用_LPG),125,5,AR1259),3,FALSE))))))</f>
        <v/>
      </c>
      <c r="AP1259" s="375" t="str">
        <f t="shared" si="342"/>
        <v/>
      </c>
      <c r="AQ1259" s="444" t="str">
        <f t="shared" si="343"/>
        <v/>
      </c>
      <c r="AR1259" s="375" t="str">
        <f t="shared" si="344"/>
        <v/>
      </c>
      <c r="AS1259" s="377" t="str">
        <f t="shared" si="345"/>
        <v/>
      </c>
      <c r="AT1259" s="378" t="str">
        <f t="shared" si="346"/>
        <v/>
      </c>
      <c r="AX1259" s="625" t="b">
        <f t="shared" si="347"/>
        <v>0</v>
      </c>
      <c r="AY1259" s="7" t="str">
        <f t="shared" si="348"/>
        <v>FALSEFALSEFALSE</v>
      </c>
      <c r="AZ1259" s="626">
        <f t="shared" si="332"/>
        <v>0</v>
      </c>
      <c r="BA1259" s="627" t="str">
        <f t="shared" si="349"/>
        <v/>
      </c>
      <c r="BB1259" s="627">
        <f t="shared" si="333"/>
        <v>0</v>
      </c>
    </row>
    <row r="1260" spans="1:54">
      <c r="A1260" s="381">
        <v>1203</v>
      </c>
      <c r="B1260" s="117"/>
      <c r="C1260" s="288"/>
      <c r="D1260" s="289"/>
      <c r="E1260" s="289"/>
      <c r="F1260" s="290"/>
      <c r="G1260" s="292"/>
      <c r="H1260" s="116"/>
      <c r="I1260" s="292"/>
      <c r="J1260" s="116"/>
      <c r="K1260" s="370"/>
      <c r="L1260" s="370"/>
      <c r="M1260" s="370"/>
      <c r="N1260" s="371"/>
      <c r="O1260" s="371"/>
      <c r="P1260" s="371"/>
      <c r="Q1260" s="371"/>
      <c r="R1260" s="371"/>
      <c r="S1260" s="371"/>
      <c r="T1260" s="443"/>
      <c r="U1260" s="539"/>
      <c r="V1260" s="117"/>
      <c r="W1260" s="118"/>
      <c r="X1260" s="119"/>
      <c r="Y1260" s="120"/>
      <c r="Z1260" s="122"/>
      <c r="AA1260" s="121"/>
      <c r="AB1260" s="443"/>
      <c r="AC1260" s="734"/>
      <c r="AD1260" s="372"/>
      <c r="AE1260" s="485"/>
      <c r="AF1260" s="373" t="str">
        <f t="shared" si="334"/>
        <v/>
      </c>
      <c r="AG1260" s="373" t="str">
        <f t="shared" si="335"/>
        <v/>
      </c>
      <c r="AH1260" s="374" t="str">
        <f t="shared" si="336"/>
        <v/>
      </c>
      <c r="AI1260" s="375" t="str">
        <f t="shared" si="337"/>
        <v/>
      </c>
      <c r="AJ1260" s="375" t="str">
        <f t="shared" si="338"/>
        <v/>
      </c>
      <c r="AK1260" s="375" t="str">
        <f t="shared" si="339"/>
        <v/>
      </c>
      <c r="AL1260" s="375" t="str">
        <f t="shared" si="340"/>
        <v/>
      </c>
      <c r="AM1260" s="375" t="str">
        <f t="shared" si="341"/>
        <v/>
      </c>
      <c r="AN1260" s="376" t="str">
        <f>IF(AF1260="","",IF(OR(AH1260="",AH1260="-"),"－",IF(OR(AM1260=8,AM1260=9),"",IF(OR(AJ1260=3,AJ1260=4,AJ1260=5,AJ1260=6),VLOOKUP(AH1260,INDEX((係数_バス貨物_ガソリン,係数_バス貨物_CNG,係数_バス貨物_軽油,係数_バス貨物_メタノール,係数_バス貨物_LPG),MATCH(AL1260,【参考】排出ガスレベル!$AI$4:$AI$671,1),1,AR1260):INDEX((係数_バス貨物_ガソリン,係数_バス貨物_CNG,係数_バス貨物_軽油,係数_バス貨物_メタノール,係数_バス貨物_LPG),MATCH(AL1260+1,【参考】排出ガスレベル!$AI$4:$AI$671,1)-1,5,AR1260),2,FALSE),IF(OR(AJ1260=1,AJ1260=2),VLOOKUP(AH1260,INDEX((係数_乗用_ガソリン,係数_乗用_CNG,係数_乗用_軽油,係数_乗用_メタノール,係数_乗用_LPG),1,1,AR1260):INDEX((係数_乗用_ガソリン,係数_乗用_CNG,係数_乗用_軽油,係数_乗用_メタノール,係数_乗用_LPG),125,5,AR1260),2,FALSE))))))</f>
        <v/>
      </c>
      <c r="AO1260" s="376" t="str">
        <f>IF(T1260="","",IF(OR(AH1260="",AH1260="-"),"－",IF(OR(AM1260=8,AM1260=9),"",IF(OR(AJ1260=3,AJ1260=4,AJ1260=5,AJ1260=6),VLOOKUP(AH1260,INDEX((係数_バス貨物_ガソリン,係数_バス貨物_CNG,係数_バス貨物_軽油,係数_バス貨物_メタノール,係数_バス貨物_LPG),MATCH(AL1260,【参考】排出ガスレベル!$AI$4:$AI$671,1),1,AR1260):INDEX((係数_バス貨物_ガソリン,係数_バス貨物_CNG,係数_バス貨物_軽油,係数_バス貨物_メタノール,係数_バス貨物_LPG),MATCH(AL1260+1,【参考】排出ガスレベル!$AI$4:$AI$671,1)-1,5,AR1260),3,FALSE),IF(OR(AJ1260=1,AJ1260=2),VLOOKUP(AH1260,INDEX((係数_乗用_ガソリン,係数_乗用_CNG,係数_乗用_軽油,係数_乗用_メタノール,係数_乗用_LPG),1,1,AR1260):INDEX((係数_乗用_ガソリン,係数_乗用_CNG,係数_乗用_軽油,係数_乗用_メタノール,係数_乗用_LPG),125,5,AR1260),3,FALSE))))))</f>
        <v/>
      </c>
      <c r="AP1260" s="375" t="str">
        <f t="shared" si="342"/>
        <v/>
      </c>
      <c r="AQ1260" s="444" t="str">
        <f t="shared" si="343"/>
        <v/>
      </c>
      <c r="AR1260" s="375" t="str">
        <f t="shared" si="344"/>
        <v/>
      </c>
      <c r="AS1260" s="377" t="str">
        <f t="shared" si="345"/>
        <v/>
      </c>
      <c r="AT1260" s="378" t="str">
        <f t="shared" si="346"/>
        <v/>
      </c>
      <c r="AX1260" s="625" t="b">
        <f t="shared" si="347"/>
        <v>0</v>
      </c>
      <c r="AY1260" s="7" t="str">
        <f t="shared" si="348"/>
        <v>FALSEFALSEFALSE</v>
      </c>
      <c r="AZ1260" s="626">
        <f t="shared" si="332"/>
        <v>0</v>
      </c>
      <c r="BA1260" s="627" t="str">
        <f t="shared" si="349"/>
        <v/>
      </c>
      <c r="BB1260" s="627">
        <f t="shared" si="333"/>
        <v>0</v>
      </c>
    </row>
    <row r="1261" spans="1:54">
      <c r="A1261" s="381">
        <v>1204</v>
      </c>
      <c r="B1261" s="117"/>
      <c r="C1261" s="288"/>
      <c r="D1261" s="289"/>
      <c r="E1261" s="289"/>
      <c r="F1261" s="290"/>
      <c r="G1261" s="292"/>
      <c r="H1261" s="116"/>
      <c r="I1261" s="292"/>
      <c r="J1261" s="116"/>
      <c r="K1261" s="370"/>
      <c r="L1261" s="370"/>
      <c r="M1261" s="370"/>
      <c r="N1261" s="371"/>
      <c r="O1261" s="371"/>
      <c r="P1261" s="371"/>
      <c r="Q1261" s="371"/>
      <c r="R1261" s="371"/>
      <c r="S1261" s="371"/>
      <c r="T1261" s="443"/>
      <c r="U1261" s="539"/>
      <c r="V1261" s="117"/>
      <c r="W1261" s="118"/>
      <c r="X1261" s="119"/>
      <c r="Y1261" s="120"/>
      <c r="Z1261" s="122"/>
      <c r="AA1261" s="121"/>
      <c r="AB1261" s="443"/>
      <c r="AC1261" s="734"/>
      <c r="AD1261" s="372"/>
      <c r="AE1261" s="485"/>
      <c r="AF1261" s="373" t="str">
        <f t="shared" si="334"/>
        <v/>
      </c>
      <c r="AG1261" s="373" t="str">
        <f t="shared" si="335"/>
        <v/>
      </c>
      <c r="AH1261" s="374" t="str">
        <f t="shared" si="336"/>
        <v/>
      </c>
      <c r="AI1261" s="375" t="str">
        <f t="shared" si="337"/>
        <v/>
      </c>
      <c r="AJ1261" s="375" t="str">
        <f t="shared" si="338"/>
        <v/>
      </c>
      <c r="AK1261" s="375" t="str">
        <f t="shared" si="339"/>
        <v/>
      </c>
      <c r="AL1261" s="375" t="str">
        <f t="shared" si="340"/>
        <v/>
      </c>
      <c r="AM1261" s="375" t="str">
        <f t="shared" si="341"/>
        <v/>
      </c>
      <c r="AN1261" s="376" t="str">
        <f>IF(AF1261="","",IF(OR(AH1261="",AH1261="-"),"－",IF(OR(AM1261=8,AM1261=9),"",IF(OR(AJ1261=3,AJ1261=4,AJ1261=5,AJ1261=6),VLOOKUP(AH1261,INDEX((係数_バス貨物_ガソリン,係数_バス貨物_CNG,係数_バス貨物_軽油,係数_バス貨物_メタノール,係数_バス貨物_LPG),MATCH(AL1261,【参考】排出ガスレベル!$AI$4:$AI$671,1),1,AR1261):INDEX((係数_バス貨物_ガソリン,係数_バス貨物_CNG,係数_バス貨物_軽油,係数_バス貨物_メタノール,係数_バス貨物_LPG),MATCH(AL1261+1,【参考】排出ガスレベル!$AI$4:$AI$671,1)-1,5,AR1261),2,FALSE),IF(OR(AJ1261=1,AJ1261=2),VLOOKUP(AH1261,INDEX((係数_乗用_ガソリン,係数_乗用_CNG,係数_乗用_軽油,係数_乗用_メタノール,係数_乗用_LPG),1,1,AR1261):INDEX((係数_乗用_ガソリン,係数_乗用_CNG,係数_乗用_軽油,係数_乗用_メタノール,係数_乗用_LPG),125,5,AR1261),2,FALSE))))))</f>
        <v/>
      </c>
      <c r="AO1261" s="376" t="str">
        <f>IF(T1261="","",IF(OR(AH1261="",AH1261="-"),"－",IF(OR(AM1261=8,AM1261=9),"",IF(OR(AJ1261=3,AJ1261=4,AJ1261=5,AJ1261=6),VLOOKUP(AH1261,INDEX((係数_バス貨物_ガソリン,係数_バス貨物_CNG,係数_バス貨物_軽油,係数_バス貨物_メタノール,係数_バス貨物_LPG),MATCH(AL1261,【参考】排出ガスレベル!$AI$4:$AI$671,1),1,AR1261):INDEX((係数_バス貨物_ガソリン,係数_バス貨物_CNG,係数_バス貨物_軽油,係数_バス貨物_メタノール,係数_バス貨物_LPG),MATCH(AL1261+1,【参考】排出ガスレベル!$AI$4:$AI$671,1)-1,5,AR1261),3,FALSE),IF(OR(AJ1261=1,AJ1261=2),VLOOKUP(AH1261,INDEX((係数_乗用_ガソリン,係数_乗用_CNG,係数_乗用_軽油,係数_乗用_メタノール,係数_乗用_LPG),1,1,AR1261):INDEX((係数_乗用_ガソリン,係数_乗用_CNG,係数_乗用_軽油,係数_乗用_メタノール,係数_乗用_LPG),125,5,AR1261),3,FALSE))))))</f>
        <v/>
      </c>
      <c r="AP1261" s="375" t="str">
        <f t="shared" si="342"/>
        <v/>
      </c>
      <c r="AQ1261" s="444" t="str">
        <f t="shared" si="343"/>
        <v/>
      </c>
      <c r="AR1261" s="375" t="str">
        <f t="shared" si="344"/>
        <v/>
      </c>
      <c r="AS1261" s="377" t="str">
        <f t="shared" si="345"/>
        <v/>
      </c>
      <c r="AT1261" s="378" t="str">
        <f t="shared" si="346"/>
        <v/>
      </c>
      <c r="AX1261" s="625" t="b">
        <f t="shared" si="347"/>
        <v>0</v>
      </c>
      <c r="AY1261" s="7" t="str">
        <f t="shared" si="348"/>
        <v>FALSEFALSEFALSE</v>
      </c>
      <c r="AZ1261" s="626">
        <f t="shared" si="332"/>
        <v>0</v>
      </c>
      <c r="BA1261" s="627" t="str">
        <f t="shared" si="349"/>
        <v/>
      </c>
      <c r="BB1261" s="627">
        <f t="shared" si="333"/>
        <v>0</v>
      </c>
    </row>
    <row r="1262" spans="1:54">
      <c r="A1262" s="381">
        <v>1205</v>
      </c>
      <c r="B1262" s="117"/>
      <c r="C1262" s="288"/>
      <c r="D1262" s="289"/>
      <c r="E1262" s="289"/>
      <c r="F1262" s="290"/>
      <c r="G1262" s="292"/>
      <c r="H1262" s="116"/>
      <c r="I1262" s="292"/>
      <c r="J1262" s="116"/>
      <c r="K1262" s="370"/>
      <c r="L1262" s="370"/>
      <c r="M1262" s="370"/>
      <c r="N1262" s="371"/>
      <c r="O1262" s="371"/>
      <c r="P1262" s="371"/>
      <c r="Q1262" s="371"/>
      <c r="R1262" s="371"/>
      <c r="S1262" s="371"/>
      <c r="T1262" s="443"/>
      <c r="U1262" s="539"/>
      <c r="V1262" s="117"/>
      <c r="W1262" s="118"/>
      <c r="X1262" s="119"/>
      <c r="Y1262" s="120"/>
      <c r="Z1262" s="122"/>
      <c r="AA1262" s="121"/>
      <c r="AB1262" s="443"/>
      <c r="AC1262" s="734"/>
      <c r="AD1262" s="372"/>
      <c r="AE1262" s="485"/>
      <c r="AF1262" s="373" t="str">
        <f t="shared" si="334"/>
        <v/>
      </c>
      <c r="AG1262" s="373" t="str">
        <f t="shared" si="335"/>
        <v/>
      </c>
      <c r="AH1262" s="374" t="str">
        <f t="shared" si="336"/>
        <v/>
      </c>
      <c r="AI1262" s="375" t="str">
        <f t="shared" si="337"/>
        <v/>
      </c>
      <c r="AJ1262" s="375" t="str">
        <f t="shared" si="338"/>
        <v/>
      </c>
      <c r="AK1262" s="375" t="str">
        <f t="shared" si="339"/>
        <v/>
      </c>
      <c r="AL1262" s="375" t="str">
        <f t="shared" si="340"/>
        <v/>
      </c>
      <c r="AM1262" s="375" t="str">
        <f t="shared" si="341"/>
        <v/>
      </c>
      <c r="AN1262" s="376" t="str">
        <f>IF(AF1262="","",IF(OR(AH1262="",AH1262="-"),"－",IF(OR(AM1262=8,AM1262=9),"",IF(OR(AJ1262=3,AJ1262=4,AJ1262=5,AJ1262=6),VLOOKUP(AH1262,INDEX((係数_バス貨物_ガソリン,係数_バス貨物_CNG,係数_バス貨物_軽油,係数_バス貨物_メタノール,係数_バス貨物_LPG),MATCH(AL1262,【参考】排出ガスレベル!$AI$4:$AI$671,1),1,AR1262):INDEX((係数_バス貨物_ガソリン,係数_バス貨物_CNG,係数_バス貨物_軽油,係数_バス貨物_メタノール,係数_バス貨物_LPG),MATCH(AL1262+1,【参考】排出ガスレベル!$AI$4:$AI$671,1)-1,5,AR1262),2,FALSE),IF(OR(AJ1262=1,AJ1262=2),VLOOKUP(AH1262,INDEX((係数_乗用_ガソリン,係数_乗用_CNG,係数_乗用_軽油,係数_乗用_メタノール,係数_乗用_LPG),1,1,AR1262):INDEX((係数_乗用_ガソリン,係数_乗用_CNG,係数_乗用_軽油,係数_乗用_メタノール,係数_乗用_LPG),125,5,AR1262),2,FALSE))))))</f>
        <v/>
      </c>
      <c r="AO1262" s="376" t="str">
        <f>IF(T1262="","",IF(OR(AH1262="",AH1262="-"),"－",IF(OR(AM1262=8,AM1262=9),"",IF(OR(AJ1262=3,AJ1262=4,AJ1262=5,AJ1262=6),VLOOKUP(AH1262,INDEX((係数_バス貨物_ガソリン,係数_バス貨物_CNG,係数_バス貨物_軽油,係数_バス貨物_メタノール,係数_バス貨物_LPG),MATCH(AL1262,【参考】排出ガスレベル!$AI$4:$AI$671,1),1,AR1262):INDEX((係数_バス貨物_ガソリン,係数_バス貨物_CNG,係数_バス貨物_軽油,係数_バス貨物_メタノール,係数_バス貨物_LPG),MATCH(AL1262+1,【参考】排出ガスレベル!$AI$4:$AI$671,1)-1,5,AR1262),3,FALSE),IF(OR(AJ1262=1,AJ1262=2),VLOOKUP(AH1262,INDEX((係数_乗用_ガソリン,係数_乗用_CNG,係数_乗用_軽油,係数_乗用_メタノール,係数_乗用_LPG),1,1,AR1262):INDEX((係数_乗用_ガソリン,係数_乗用_CNG,係数_乗用_軽油,係数_乗用_メタノール,係数_乗用_LPG),125,5,AR1262),3,FALSE))))))</f>
        <v/>
      </c>
      <c r="AP1262" s="375" t="str">
        <f t="shared" si="342"/>
        <v/>
      </c>
      <c r="AQ1262" s="444" t="str">
        <f t="shared" si="343"/>
        <v/>
      </c>
      <c r="AR1262" s="375" t="str">
        <f t="shared" si="344"/>
        <v/>
      </c>
      <c r="AS1262" s="377" t="str">
        <f t="shared" si="345"/>
        <v/>
      </c>
      <c r="AT1262" s="378" t="str">
        <f t="shared" si="346"/>
        <v/>
      </c>
      <c r="AX1262" s="625" t="b">
        <f t="shared" si="347"/>
        <v>0</v>
      </c>
      <c r="AY1262" s="7" t="str">
        <f t="shared" si="348"/>
        <v>FALSEFALSEFALSE</v>
      </c>
      <c r="AZ1262" s="626">
        <f t="shared" ref="AZ1262:AZ1325" si="350">AB1262</f>
        <v>0</v>
      </c>
      <c r="BA1262" s="627" t="str">
        <f t="shared" si="349"/>
        <v/>
      </c>
      <c r="BB1262" s="627">
        <f t="shared" ref="BB1262:BB1325" si="351">LEN(Y1262)</f>
        <v>0</v>
      </c>
    </row>
    <row r="1263" spans="1:54">
      <c r="A1263" s="381">
        <v>1206</v>
      </c>
      <c r="B1263" s="117"/>
      <c r="C1263" s="288"/>
      <c r="D1263" s="289"/>
      <c r="E1263" s="289"/>
      <c r="F1263" s="290"/>
      <c r="G1263" s="292"/>
      <c r="H1263" s="116"/>
      <c r="I1263" s="292"/>
      <c r="J1263" s="116"/>
      <c r="K1263" s="370"/>
      <c r="L1263" s="370"/>
      <c r="M1263" s="370"/>
      <c r="N1263" s="371"/>
      <c r="O1263" s="371"/>
      <c r="P1263" s="371"/>
      <c r="Q1263" s="371"/>
      <c r="R1263" s="371"/>
      <c r="S1263" s="371"/>
      <c r="T1263" s="443"/>
      <c r="U1263" s="539"/>
      <c r="V1263" s="117"/>
      <c r="W1263" s="118"/>
      <c r="X1263" s="119"/>
      <c r="Y1263" s="120"/>
      <c r="Z1263" s="122"/>
      <c r="AA1263" s="121"/>
      <c r="AB1263" s="443"/>
      <c r="AC1263" s="734"/>
      <c r="AD1263" s="372"/>
      <c r="AE1263" s="485"/>
      <c r="AF1263" s="373" t="str">
        <f t="shared" si="334"/>
        <v/>
      </c>
      <c r="AG1263" s="373" t="str">
        <f t="shared" si="335"/>
        <v/>
      </c>
      <c r="AH1263" s="374" t="str">
        <f t="shared" si="336"/>
        <v/>
      </c>
      <c r="AI1263" s="375" t="str">
        <f t="shared" si="337"/>
        <v/>
      </c>
      <c r="AJ1263" s="375" t="str">
        <f t="shared" si="338"/>
        <v/>
      </c>
      <c r="AK1263" s="375" t="str">
        <f t="shared" si="339"/>
        <v/>
      </c>
      <c r="AL1263" s="375" t="str">
        <f t="shared" si="340"/>
        <v/>
      </c>
      <c r="AM1263" s="375" t="str">
        <f t="shared" si="341"/>
        <v/>
      </c>
      <c r="AN1263" s="376" t="str">
        <f>IF(AF1263="","",IF(OR(AH1263="",AH1263="-"),"－",IF(OR(AM1263=8,AM1263=9),"",IF(OR(AJ1263=3,AJ1263=4,AJ1263=5,AJ1263=6),VLOOKUP(AH1263,INDEX((係数_バス貨物_ガソリン,係数_バス貨物_CNG,係数_バス貨物_軽油,係数_バス貨物_メタノール,係数_バス貨物_LPG),MATCH(AL1263,【参考】排出ガスレベル!$AI$4:$AI$671,1),1,AR1263):INDEX((係数_バス貨物_ガソリン,係数_バス貨物_CNG,係数_バス貨物_軽油,係数_バス貨物_メタノール,係数_バス貨物_LPG),MATCH(AL1263+1,【参考】排出ガスレベル!$AI$4:$AI$671,1)-1,5,AR1263),2,FALSE),IF(OR(AJ1263=1,AJ1263=2),VLOOKUP(AH1263,INDEX((係数_乗用_ガソリン,係数_乗用_CNG,係数_乗用_軽油,係数_乗用_メタノール,係数_乗用_LPG),1,1,AR1263):INDEX((係数_乗用_ガソリン,係数_乗用_CNG,係数_乗用_軽油,係数_乗用_メタノール,係数_乗用_LPG),125,5,AR1263),2,FALSE))))))</f>
        <v/>
      </c>
      <c r="AO1263" s="376" t="str">
        <f>IF(T1263="","",IF(OR(AH1263="",AH1263="-"),"－",IF(OR(AM1263=8,AM1263=9),"",IF(OR(AJ1263=3,AJ1263=4,AJ1263=5,AJ1263=6),VLOOKUP(AH1263,INDEX((係数_バス貨物_ガソリン,係数_バス貨物_CNG,係数_バス貨物_軽油,係数_バス貨物_メタノール,係数_バス貨物_LPG),MATCH(AL1263,【参考】排出ガスレベル!$AI$4:$AI$671,1),1,AR1263):INDEX((係数_バス貨物_ガソリン,係数_バス貨物_CNG,係数_バス貨物_軽油,係数_バス貨物_メタノール,係数_バス貨物_LPG),MATCH(AL1263+1,【参考】排出ガスレベル!$AI$4:$AI$671,1)-1,5,AR1263),3,FALSE),IF(OR(AJ1263=1,AJ1263=2),VLOOKUP(AH1263,INDEX((係数_乗用_ガソリン,係数_乗用_CNG,係数_乗用_軽油,係数_乗用_メタノール,係数_乗用_LPG),1,1,AR1263):INDEX((係数_乗用_ガソリン,係数_乗用_CNG,係数_乗用_軽油,係数_乗用_メタノール,係数_乗用_LPG),125,5,AR1263),3,FALSE))))))</f>
        <v/>
      </c>
      <c r="AP1263" s="375" t="str">
        <f t="shared" si="342"/>
        <v/>
      </c>
      <c r="AQ1263" s="444" t="str">
        <f t="shared" si="343"/>
        <v/>
      </c>
      <c r="AR1263" s="375" t="str">
        <f t="shared" si="344"/>
        <v/>
      </c>
      <c r="AS1263" s="377" t="str">
        <f t="shared" si="345"/>
        <v/>
      </c>
      <c r="AT1263" s="378" t="str">
        <f t="shared" si="346"/>
        <v/>
      </c>
      <c r="AX1263" s="625" t="b">
        <f t="shared" si="347"/>
        <v>0</v>
      </c>
      <c r="AY1263" s="7" t="str">
        <f t="shared" si="348"/>
        <v>FALSEFALSEFALSE</v>
      </c>
      <c r="AZ1263" s="626">
        <f t="shared" si="350"/>
        <v>0</v>
      </c>
      <c r="BA1263" s="627" t="str">
        <f t="shared" si="349"/>
        <v/>
      </c>
      <c r="BB1263" s="627">
        <f t="shared" si="351"/>
        <v>0</v>
      </c>
    </row>
    <row r="1264" spans="1:54">
      <c r="A1264" s="381">
        <v>1207</v>
      </c>
      <c r="B1264" s="117"/>
      <c r="C1264" s="288"/>
      <c r="D1264" s="289"/>
      <c r="E1264" s="289"/>
      <c r="F1264" s="290"/>
      <c r="G1264" s="292"/>
      <c r="H1264" s="116"/>
      <c r="I1264" s="292"/>
      <c r="J1264" s="116"/>
      <c r="K1264" s="370"/>
      <c r="L1264" s="370"/>
      <c r="M1264" s="370"/>
      <c r="N1264" s="371"/>
      <c r="O1264" s="371"/>
      <c r="P1264" s="371"/>
      <c r="Q1264" s="371"/>
      <c r="R1264" s="371"/>
      <c r="S1264" s="371"/>
      <c r="T1264" s="443"/>
      <c r="U1264" s="539"/>
      <c r="V1264" s="117"/>
      <c r="W1264" s="118"/>
      <c r="X1264" s="119"/>
      <c r="Y1264" s="120"/>
      <c r="Z1264" s="122"/>
      <c r="AA1264" s="121"/>
      <c r="AB1264" s="443"/>
      <c r="AC1264" s="734"/>
      <c r="AD1264" s="372"/>
      <c r="AE1264" s="485"/>
      <c r="AF1264" s="373" t="str">
        <f t="shared" si="334"/>
        <v/>
      </c>
      <c r="AG1264" s="373" t="str">
        <f t="shared" si="335"/>
        <v/>
      </c>
      <c r="AH1264" s="374" t="str">
        <f t="shared" si="336"/>
        <v/>
      </c>
      <c r="AI1264" s="375" t="str">
        <f t="shared" si="337"/>
        <v/>
      </c>
      <c r="AJ1264" s="375" t="str">
        <f t="shared" si="338"/>
        <v/>
      </c>
      <c r="AK1264" s="375" t="str">
        <f t="shared" si="339"/>
        <v/>
      </c>
      <c r="AL1264" s="375" t="str">
        <f t="shared" si="340"/>
        <v/>
      </c>
      <c r="AM1264" s="375" t="str">
        <f t="shared" si="341"/>
        <v/>
      </c>
      <c r="AN1264" s="376" t="str">
        <f>IF(AF1264="","",IF(OR(AH1264="",AH1264="-"),"－",IF(OR(AM1264=8,AM1264=9),"",IF(OR(AJ1264=3,AJ1264=4,AJ1264=5,AJ1264=6),VLOOKUP(AH1264,INDEX((係数_バス貨物_ガソリン,係数_バス貨物_CNG,係数_バス貨物_軽油,係数_バス貨物_メタノール,係数_バス貨物_LPG),MATCH(AL1264,【参考】排出ガスレベル!$AI$4:$AI$671,1),1,AR1264):INDEX((係数_バス貨物_ガソリン,係数_バス貨物_CNG,係数_バス貨物_軽油,係数_バス貨物_メタノール,係数_バス貨物_LPG),MATCH(AL1264+1,【参考】排出ガスレベル!$AI$4:$AI$671,1)-1,5,AR1264),2,FALSE),IF(OR(AJ1264=1,AJ1264=2),VLOOKUP(AH1264,INDEX((係数_乗用_ガソリン,係数_乗用_CNG,係数_乗用_軽油,係数_乗用_メタノール,係数_乗用_LPG),1,1,AR1264):INDEX((係数_乗用_ガソリン,係数_乗用_CNG,係数_乗用_軽油,係数_乗用_メタノール,係数_乗用_LPG),125,5,AR1264),2,FALSE))))))</f>
        <v/>
      </c>
      <c r="AO1264" s="376" t="str">
        <f>IF(T1264="","",IF(OR(AH1264="",AH1264="-"),"－",IF(OR(AM1264=8,AM1264=9),"",IF(OR(AJ1264=3,AJ1264=4,AJ1264=5,AJ1264=6),VLOOKUP(AH1264,INDEX((係数_バス貨物_ガソリン,係数_バス貨物_CNG,係数_バス貨物_軽油,係数_バス貨物_メタノール,係数_バス貨物_LPG),MATCH(AL1264,【参考】排出ガスレベル!$AI$4:$AI$671,1),1,AR1264):INDEX((係数_バス貨物_ガソリン,係数_バス貨物_CNG,係数_バス貨物_軽油,係数_バス貨物_メタノール,係数_バス貨物_LPG),MATCH(AL1264+1,【参考】排出ガスレベル!$AI$4:$AI$671,1)-1,5,AR1264),3,FALSE),IF(OR(AJ1264=1,AJ1264=2),VLOOKUP(AH1264,INDEX((係数_乗用_ガソリン,係数_乗用_CNG,係数_乗用_軽油,係数_乗用_メタノール,係数_乗用_LPG),1,1,AR1264):INDEX((係数_乗用_ガソリン,係数_乗用_CNG,係数_乗用_軽油,係数_乗用_メタノール,係数_乗用_LPG),125,5,AR1264),3,FALSE))))))</f>
        <v/>
      </c>
      <c r="AP1264" s="375" t="str">
        <f t="shared" si="342"/>
        <v/>
      </c>
      <c r="AQ1264" s="444" t="str">
        <f t="shared" si="343"/>
        <v/>
      </c>
      <c r="AR1264" s="375" t="str">
        <f t="shared" si="344"/>
        <v/>
      </c>
      <c r="AS1264" s="377" t="str">
        <f t="shared" si="345"/>
        <v/>
      </c>
      <c r="AT1264" s="378" t="str">
        <f t="shared" si="346"/>
        <v/>
      </c>
      <c r="AX1264" s="625" t="b">
        <f t="shared" si="347"/>
        <v>0</v>
      </c>
      <c r="AY1264" s="7" t="str">
        <f t="shared" si="348"/>
        <v>FALSEFALSEFALSE</v>
      </c>
      <c r="AZ1264" s="626">
        <f t="shared" si="350"/>
        <v>0</v>
      </c>
      <c r="BA1264" s="627" t="str">
        <f t="shared" si="349"/>
        <v/>
      </c>
      <c r="BB1264" s="627">
        <f t="shared" si="351"/>
        <v>0</v>
      </c>
    </row>
    <row r="1265" spans="1:54">
      <c r="A1265" s="381">
        <v>1208</v>
      </c>
      <c r="B1265" s="117"/>
      <c r="C1265" s="288"/>
      <c r="D1265" s="289"/>
      <c r="E1265" s="289"/>
      <c r="F1265" s="290"/>
      <c r="G1265" s="292"/>
      <c r="H1265" s="116"/>
      <c r="I1265" s="292"/>
      <c r="J1265" s="116"/>
      <c r="K1265" s="370"/>
      <c r="L1265" s="370"/>
      <c r="M1265" s="370"/>
      <c r="N1265" s="371"/>
      <c r="O1265" s="371"/>
      <c r="P1265" s="371"/>
      <c r="Q1265" s="371"/>
      <c r="R1265" s="371"/>
      <c r="S1265" s="371"/>
      <c r="T1265" s="443"/>
      <c r="U1265" s="539"/>
      <c r="V1265" s="117"/>
      <c r="W1265" s="118"/>
      <c r="X1265" s="119"/>
      <c r="Y1265" s="120"/>
      <c r="Z1265" s="122"/>
      <c r="AA1265" s="121"/>
      <c r="AB1265" s="443"/>
      <c r="AC1265" s="734"/>
      <c r="AD1265" s="372"/>
      <c r="AE1265" s="485"/>
      <c r="AF1265" s="373" t="str">
        <f t="shared" si="334"/>
        <v/>
      </c>
      <c r="AG1265" s="373" t="str">
        <f t="shared" si="335"/>
        <v/>
      </c>
      <c r="AH1265" s="374" t="str">
        <f t="shared" si="336"/>
        <v/>
      </c>
      <c r="AI1265" s="375" t="str">
        <f t="shared" si="337"/>
        <v/>
      </c>
      <c r="AJ1265" s="375" t="str">
        <f t="shared" si="338"/>
        <v/>
      </c>
      <c r="AK1265" s="375" t="str">
        <f t="shared" si="339"/>
        <v/>
      </c>
      <c r="AL1265" s="375" t="str">
        <f t="shared" si="340"/>
        <v/>
      </c>
      <c r="AM1265" s="375" t="str">
        <f t="shared" si="341"/>
        <v/>
      </c>
      <c r="AN1265" s="376" t="str">
        <f>IF(AF1265="","",IF(OR(AH1265="",AH1265="-"),"－",IF(OR(AM1265=8,AM1265=9),"",IF(OR(AJ1265=3,AJ1265=4,AJ1265=5,AJ1265=6),VLOOKUP(AH1265,INDEX((係数_バス貨物_ガソリン,係数_バス貨物_CNG,係数_バス貨物_軽油,係数_バス貨物_メタノール,係数_バス貨物_LPG),MATCH(AL1265,【参考】排出ガスレベル!$AI$4:$AI$671,1),1,AR1265):INDEX((係数_バス貨物_ガソリン,係数_バス貨物_CNG,係数_バス貨物_軽油,係数_バス貨物_メタノール,係数_バス貨物_LPG),MATCH(AL1265+1,【参考】排出ガスレベル!$AI$4:$AI$671,1)-1,5,AR1265),2,FALSE),IF(OR(AJ1265=1,AJ1265=2),VLOOKUP(AH1265,INDEX((係数_乗用_ガソリン,係数_乗用_CNG,係数_乗用_軽油,係数_乗用_メタノール,係数_乗用_LPG),1,1,AR1265):INDEX((係数_乗用_ガソリン,係数_乗用_CNG,係数_乗用_軽油,係数_乗用_メタノール,係数_乗用_LPG),125,5,AR1265),2,FALSE))))))</f>
        <v/>
      </c>
      <c r="AO1265" s="376" t="str">
        <f>IF(T1265="","",IF(OR(AH1265="",AH1265="-"),"－",IF(OR(AM1265=8,AM1265=9),"",IF(OR(AJ1265=3,AJ1265=4,AJ1265=5,AJ1265=6),VLOOKUP(AH1265,INDEX((係数_バス貨物_ガソリン,係数_バス貨物_CNG,係数_バス貨物_軽油,係数_バス貨物_メタノール,係数_バス貨物_LPG),MATCH(AL1265,【参考】排出ガスレベル!$AI$4:$AI$671,1),1,AR1265):INDEX((係数_バス貨物_ガソリン,係数_バス貨物_CNG,係数_バス貨物_軽油,係数_バス貨物_メタノール,係数_バス貨物_LPG),MATCH(AL1265+1,【参考】排出ガスレベル!$AI$4:$AI$671,1)-1,5,AR1265),3,FALSE),IF(OR(AJ1265=1,AJ1265=2),VLOOKUP(AH1265,INDEX((係数_乗用_ガソリン,係数_乗用_CNG,係数_乗用_軽油,係数_乗用_メタノール,係数_乗用_LPG),1,1,AR1265):INDEX((係数_乗用_ガソリン,係数_乗用_CNG,係数_乗用_軽油,係数_乗用_メタノール,係数_乗用_LPG),125,5,AR1265),3,FALSE))))))</f>
        <v/>
      </c>
      <c r="AP1265" s="375" t="str">
        <f t="shared" si="342"/>
        <v/>
      </c>
      <c r="AQ1265" s="444" t="str">
        <f t="shared" si="343"/>
        <v/>
      </c>
      <c r="AR1265" s="375" t="str">
        <f t="shared" si="344"/>
        <v/>
      </c>
      <c r="AS1265" s="377" t="str">
        <f t="shared" si="345"/>
        <v/>
      </c>
      <c r="AT1265" s="378" t="str">
        <f t="shared" si="346"/>
        <v/>
      </c>
      <c r="AX1265" s="625" t="b">
        <f t="shared" si="347"/>
        <v>0</v>
      </c>
      <c r="AY1265" s="7" t="str">
        <f t="shared" si="348"/>
        <v>FALSEFALSEFALSE</v>
      </c>
      <c r="AZ1265" s="626">
        <f t="shared" si="350"/>
        <v>0</v>
      </c>
      <c r="BA1265" s="627" t="str">
        <f t="shared" si="349"/>
        <v/>
      </c>
      <c r="BB1265" s="627">
        <f t="shared" si="351"/>
        <v>0</v>
      </c>
    </row>
    <row r="1266" spans="1:54">
      <c r="A1266" s="381">
        <v>1209</v>
      </c>
      <c r="B1266" s="117"/>
      <c r="C1266" s="288"/>
      <c r="D1266" s="289"/>
      <c r="E1266" s="289"/>
      <c r="F1266" s="290"/>
      <c r="G1266" s="292"/>
      <c r="H1266" s="116"/>
      <c r="I1266" s="292"/>
      <c r="J1266" s="116"/>
      <c r="K1266" s="370"/>
      <c r="L1266" s="370"/>
      <c r="M1266" s="370"/>
      <c r="N1266" s="371"/>
      <c r="O1266" s="371"/>
      <c r="P1266" s="371"/>
      <c r="Q1266" s="371"/>
      <c r="R1266" s="371"/>
      <c r="S1266" s="371"/>
      <c r="T1266" s="443"/>
      <c r="U1266" s="539"/>
      <c r="V1266" s="117"/>
      <c r="W1266" s="118"/>
      <c r="X1266" s="119"/>
      <c r="Y1266" s="120"/>
      <c r="Z1266" s="122"/>
      <c r="AA1266" s="121"/>
      <c r="AB1266" s="443"/>
      <c r="AC1266" s="734"/>
      <c r="AD1266" s="372"/>
      <c r="AE1266" s="485"/>
      <c r="AF1266" s="373" t="str">
        <f t="shared" si="334"/>
        <v/>
      </c>
      <c r="AG1266" s="373" t="str">
        <f t="shared" si="335"/>
        <v/>
      </c>
      <c r="AH1266" s="374" t="str">
        <f t="shared" si="336"/>
        <v/>
      </c>
      <c r="AI1266" s="375" t="str">
        <f t="shared" si="337"/>
        <v/>
      </c>
      <c r="AJ1266" s="375" t="str">
        <f t="shared" si="338"/>
        <v/>
      </c>
      <c r="AK1266" s="375" t="str">
        <f t="shared" si="339"/>
        <v/>
      </c>
      <c r="AL1266" s="375" t="str">
        <f t="shared" si="340"/>
        <v/>
      </c>
      <c r="AM1266" s="375" t="str">
        <f t="shared" si="341"/>
        <v/>
      </c>
      <c r="AN1266" s="376" t="str">
        <f>IF(AF1266="","",IF(OR(AH1266="",AH1266="-"),"－",IF(OR(AM1266=8,AM1266=9),"",IF(OR(AJ1266=3,AJ1266=4,AJ1266=5,AJ1266=6),VLOOKUP(AH1266,INDEX((係数_バス貨物_ガソリン,係数_バス貨物_CNG,係数_バス貨物_軽油,係数_バス貨物_メタノール,係数_バス貨物_LPG),MATCH(AL1266,【参考】排出ガスレベル!$AI$4:$AI$671,1),1,AR1266):INDEX((係数_バス貨物_ガソリン,係数_バス貨物_CNG,係数_バス貨物_軽油,係数_バス貨物_メタノール,係数_バス貨物_LPG),MATCH(AL1266+1,【参考】排出ガスレベル!$AI$4:$AI$671,1)-1,5,AR1266),2,FALSE),IF(OR(AJ1266=1,AJ1266=2),VLOOKUP(AH1266,INDEX((係数_乗用_ガソリン,係数_乗用_CNG,係数_乗用_軽油,係数_乗用_メタノール,係数_乗用_LPG),1,1,AR1266):INDEX((係数_乗用_ガソリン,係数_乗用_CNG,係数_乗用_軽油,係数_乗用_メタノール,係数_乗用_LPG),125,5,AR1266),2,FALSE))))))</f>
        <v/>
      </c>
      <c r="AO1266" s="376" t="str">
        <f>IF(T1266="","",IF(OR(AH1266="",AH1266="-"),"－",IF(OR(AM1266=8,AM1266=9),"",IF(OR(AJ1266=3,AJ1266=4,AJ1266=5,AJ1266=6),VLOOKUP(AH1266,INDEX((係数_バス貨物_ガソリン,係数_バス貨物_CNG,係数_バス貨物_軽油,係数_バス貨物_メタノール,係数_バス貨物_LPG),MATCH(AL1266,【参考】排出ガスレベル!$AI$4:$AI$671,1),1,AR1266):INDEX((係数_バス貨物_ガソリン,係数_バス貨物_CNG,係数_バス貨物_軽油,係数_バス貨物_メタノール,係数_バス貨物_LPG),MATCH(AL1266+1,【参考】排出ガスレベル!$AI$4:$AI$671,1)-1,5,AR1266),3,FALSE),IF(OR(AJ1266=1,AJ1266=2),VLOOKUP(AH1266,INDEX((係数_乗用_ガソリン,係数_乗用_CNG,係数_乗用_軽油,係数_乗用_メタノール,係数_乗用_LPG),1,1,AR1266):INDEX((係数_乗用_ガソリン,係数_乗用_CNG,係数_乗用_軽油,係数_乗用_メタノール,係数_乗用_LPG),125,5,AR1266),3,FALSE))))))</f>
        <v/>
      </c>
      <c r="AP1266" s="375" t="str">
        <f t="shared" si="342"/>
        <v/>
      </c>
      <c r="AQ1266" s="444" t="str">
        <f t="shared" si="343"/>
        <v/>
      </c>
      <c r="AR1266" s="375" t="str">
        <f t="shared" si="344"/>
        <v/>
      </c>
      <c r="AS1266" s="377" t="str">
        <f t="shared" si="345"/>
        <v/>
      </c>
      <c r="AT1266" s="378" t="str">
        <f t="shared" si="346"/>
        <v/>
      </c>
      <c r="AX1266" s="625" t="b">
        <f t="shared" si="347"/>
        <v>0</v>
      </c>
      <c r="AY1266" s="7" t="str">
        <f t="shared" si="348"/>
        <v>FALSEFALSEFALSE</v>
      </c>
      <c r="AZ1266" s="626">
        <f t="shared" si="350"/>
        <v>0</v>
      </c>
      <c r="BA1266" s="627" t="str">
        <f t="shared" si="349"/>
        <v/>
      </c>
      <c r="BB1266" s="627">
        <f t="shared" si="351"/>
        <v>0</v>
      </c>
    </row>
    <row r="1267" spans="1:54">
      <c r="A1267" s="381">
        <v>1210</v>
      </c>
      <c r="B1267" s="117"/>
      <c r="C1267" s="288"/>
      <c r="D1267" s="289"/>
      <c r="E1267" s="289"/>
      <c r="F1267" s="290"/>
      <c r="G1267" s="292"/>
      <c r="H1267" s="116"/>
      <c r="I1267" s="292"/>
      <c r="J1267" s="116"/>
      <c r="K1267" s="370"/>
      <c r="L1267" s="370"/>
      <c r="M1267" s="370"/>
      <c r="N1267" s="371"/>
      <c r="O1267" s="371"/>
      <c r="P1267" s="371"/>
      <c r="Q1267" s="371"/>
      <c r="R1267" s="371"/>
      <c r="S1267" s="371"/>
      <c r="T1267" s="443"/>
      <c r="U1267" s="539"/>
      <c r="V1267" s="117"/>
      <c r="W1267" s="118"/>
      <c r="X1267" s="119"/>
      <c r="Y1267" s="120"/>
      <c r="Z1267" s="122"/>
      <c r="AA1267" s="121"/>
      <c r="AB1267" s="443"/>
      <c r="AC1267" s="734"/>
      <c r="AD1267" s="372"/>
      <c r="AE1267" s="485"/>
      <c r="AF1267" s="373" t="str">
        <f t="shared" si="334"/>
        <v/>
      </c>
      <c r="AG1267" s="373" t="str">
        <f t="shared" si="335"/>
        <v/>
      </c>
      <c r="AH1267" s="374" t="str">
        <f t="shared" si="336"/>
        <v/>
      </c>
      <c r="AI1267" s="375" t="str">
        <f t="shared" si="337"/>
        <v/>
      </c>
      <c r="AJ1267" s="375" t="str">
        <f t="shared" si="338"/>
        <v/>
      </c>
      <c r="AK1267" s="375" t="str">
        <f t="shared" si="339"/>
        <v/>
      </c>
      <c r="AL1267" s="375" t="str">
        <f t="shared" si="340"/>
        <v/>
      </c>
      <c r="AM1267" s="375" t="str">
        <f t="shared" si="341"/>
        <v/>
      </c>
      <c r="AN1267" s="376" t="str">
        <f>IF(AF1267="","",IF(OR(AH1267="",AH1267="-"),"－",IF(OR(AM1267=8,AM1267=9),"",IF(OR(AJ1267=3,AJ1267=4,AJ1267=5,AJ1267=6),VLOOKUP(AH1267,INDEX((係数_バス貨物_ガソリン,係数_バス貨物_CNG,係数_バス貨物_軽油,係数_バス貨物_メタノール,係数_バス貨物_LPG),MATCH(AL1267,【参考】排出ガスレベル!$AI$4:$AI$671,1),1,AR1267):INDEX((係数_バス貨物_ガソリン,係数_バス貨物_CNG,係数_バス貨物_軽油,係数_バス貨物_メタノール,係数_バス貨物_LPG),MATCH(AL1267+1,【参考】排出ガスレベル!$AI$4:$AI$671,1)-1,5,AR1267),2,FALSE),IF(OR(AJ1267=1,AJ1267=2),VLOOKUP(AH1267,INDEX((係数_乗用_ガソリン,係数_乗用_CNG,係数_乗用_軽油,係数_乗用_メタノール,係数_乗用_LPG),1,1,AR1267):INDEX((係数_乗用_ガソリン,係数_乗用_CNG,係数_乗用_軽油,係数_乗用_メタノール,係数_乗用_LPG),125,5,AR1267),2,FALSE))))))</f>
        <v/>
      </c>
      <c r="AO1267" s="376" t="str">
        <f>IF(T1267="","",IF(OR(AH1267="",AH1267="-"),"－",IF(OR(AM1267=8,AM1267=9),"",IF(OR(AJ1267=3,AJ1267=4,AJ1267=5,AJ1267=6),VLOOKUP(AH1267,INDEX((係数_バス貨物_ガソリン,係数_バス貨物_CNG,係数_バス貨物_軽油,係数_バス貨物_メタノール,係数_バス貨物_LPG),MATCH(AL1267,【参考】排出ガスレベル!$AI$4:$AI$671,1),1,AR1267):INDEX((係数_バス貨物_ガソリン,係数_バス貨物_CNG,係数_バス貨物_軽油,係数_バス貨物_メタノール,係数_バス貨物_LPG),MATCH(AL1267+1,【参考】排出ガスレベル!$AI$4:$AI$671,1)-1,5,AR1267),3,FALSE),IF(OR(AJ1267=1,AJ1267=2),VLOOKUP(AH1267,INDEX((係数_乗用_ガソリン,係数_乗用_CNG,係数_乗用_軽油,係数_乗用_メタノール,係数_乗用_LPG),1,1,AR1267):INDEX((係数_乗用_ガソリン,係数_乗用_CNG,係数_乗用_軽油,係数_乗用_メタノール,係数_乗用_LPG),125,5,AR1267),3,FALSE))))))</f>
        <v/>
      </c>
      <c r="AP1267" s="375" t="str">
        <f t="shared" si="342"/>
        <v/>
      </c>
      <c r="AQ1267" s="444" t="str">
        <f t="shared" si="343"/>
        <v/>
      </c>
      <c r="AR1267" s="375" t="str">
        <f t="shared" si="344"/>
        <v/>
      </c>
      <c r="AS1267" s="377" t="str">
        <f t="shared" si="345"/>
        <v/>
      </c>
      <c r="AT1267" s="378" t="str">
        <f t="shared" si="346"/>
        <v/>
      </c>
      <c r="AX1267" s="625" t="b">
        <f t="shared" si="347"/>
        <v>0</v>
      </c>
      <c r="AY1267" s="7" t="str">
        <f t="shared" si="348"/>
        <v>FALSEFALSEFALSE</v>
      </c>
      <c r="AZ1267" s="626">
        <f t="shared" si="350"/>
        <v>0</v>
      </c>
      <c r="BA1267" s="627" t="str">
        <f t="shared" si="349"/>
        <v/>
      </c>
      <c r="BB1267" s="627">
        <f t="shared" si="351"/>
        <v>0</v>
      </c>
    </row>
    <row r="1268" spans="1:54">
      <c r="A1268" s="381">
        <v>1211</v>
      </c>
      <c r="B1268" s="117"/>
      <c r="C1268" s="288"/>
      <c r="D1268" s="289"/>
      <c r="E1268" s="289"/>
      <c r="F1268" s="290"/>
      <c r="G1268" s="292"/>
      <c r="H1268" s="116"/>
      <c r="I1268" s="292"/>
      <c r="J1268" s="116"/>
      <c r="K1268" s="370"/>
      <c r="L1268" s="370"/>
      <c r="M1268" s="370"/>
      <c r="N1268" s="371"/>
      <c r="O1268" s="371"/>
      <c r="P1268" s="371"/>
      <c r="Q1268" s="371"/>
      <c r="R1268" s="371"/>
      <c r="S1268" s="371"/>
      <c r="T1268" s="443"/>
      <c r="U1268" s="539"/>
      <c r="V1268" s="117"/>
      <c r="W1268" s="118"/>
      <c r="X1268" s="119"/>
      <c r="Y1268" s="120"/>
      <c r="Z1268" s="122"/>
      <c r="AA1268" s="121"/>
      <c r="AB1268" s="443"/>
      <c r="AC1268" s="734"/>
      <c r="AD1268" s="372"/>
      <c r="AE1268" s="485"/>
      <c r="AF1268" s="373" t="str">
        <f t="shared" si="334"/>
        <v/>
      </c>
      <c r="AG1268" s="373" t="str">
        <f t="shared" si="335"/>
        <v/>
      </c>
      <c r="AH1268" s="374" t="str">
        <f t="shared" si="336"/>
        <v/>
      </c>
      <c r="AI1268" s="375" t="str">
        <f t="shared" si="337"/>
        <v/>
      </c>
      <c r="AJ1268" s="375" t="str">
        <f t="shared" si="338"/>
        <v/>
      </c>
      <c r="AK1268" s="375" t="str">
        <f t="shared" si="339"/>
        <v/>
      </c>
      <c r="AL1268" s="375" t="str">
        <f t="shared" si="340"/>
        <v/>
      </c>
      <c r="AM1268" s="375" t="str">
        <f t="shared" si="341"/>
        <v/>
      </c>
      <c r="AN1268" s="376" t="str">
        <f>IF(AF1268="","",IF(OR(AH1268="",AH1268="-"),"－",IF(OR(AM1268=8,AM1268=9),"",IF(OR(AJ1268=3,AJ1268=4,AJ1268=5,AJ1268=6),VLOOKUP(AH1268,INDEX((係数_バス貨物_ガソリン,係数_バス貨物_CNG,係数_バス貨物_軽油,係数_バス貨物_メタノール,係数_バス貨物_LPG),MATCH(AL1268,【参考】排出ガスレベル!$AI$4:$AI$671,1),1,AR1268):INDEX((係数_バス貨物_ガソリン,係数_バス貨物_CNG,係数_バス貨物_軽油,係数_バス貨物_メタノール,係数_バス貨物_LPG),MATCH(AL1268+1,【参考】排出ガスレベル!$AI$4:$AI$671,1)-1,5,AR1268),2,FALSE),IF(OR(AJ1268=1,AJ1268=2),VLOOKUP(AH1268,INDEX((係数_乗用_ガソリン,係数_乗用_CNG,係数_乗用_軽油,係数_乗用_メタノール,係数_乗用_LPG),1,1,AR1268):INDEX((係数_乗用_ガソリン,係数_乗用_CNG,係数_乗用_軽油,係数_乗用_メタノール,係数_乗用_LPG),125,5,AR1268),2,FALSE))))))</f>
        <v/>
      </c>
      <c r="AO1268" s="376" t="str">
        <f>IF(T1268="","",IF(OR(AH1268="",AH1268="-"),"－",IF(OR(AM1268=8,AM1268=9),"",IF(OR(AJ1268=3,AJ1268=4,AJ1268=5,AJ1268=6),VLOOKUP(AH1268,INDEX((係数_バス貨物_ガソリン,係数_バス貨物_CNG,係数_バス貨物_軽油,係数_バス貨物_メタノール,係数_バス貨物_LPG),MATCH(AL1268,【参考】排出ガスレベル!$AI$4:$AI$671,1),1,AR1268):INDEX((係数_バス貨物_ガソリン,係数_バス貨物_CNG,係数_バス貨物_軽油,係数_バス貨物_メタノール,係数_バス貨物_LPG),MATCH(AL1268+1,【参考】排出ガスレベル!$AI$4:$AI$671,1)-1,5,AR1268),3,FALSE),IF(OR(AJ1268=1,AJ1268=2),VLOOKUP(AH1268,INDEX((係数_乗用_ガソリン,係数_乗用_CNG,係数_乗用_軽油,係数_乗用_メタノール,係数_乗用_LPG),1,1,AR1268):INDEX((係数_乗用_ガソリン,係数_乗用_CNG,係数_乗用_軽油,係数_乗用_メタノール,係数_乗用_LPG),125,5,AR1268),3,FALSE))))))</f>
        <v/>
      </c>
      <c r="AP1268" s="375" t="str">
        <f t="shared" si="342"/>
        <v/>
      </c>
      <c r="AQ1268" s="444" t="str">
        <f t="shared" si="343"/>
        <v/>
      </c>
      <c r="AR1268" s="375" t="str">
        <f t="shared" si="344"/>
        <v/>
      </c>
      <c r="AS1268" s="377" t="str">
        <f t="shared" si="345"/>
        <v/>
      </c>
      <c r="AT1268" s="378" t="str">
        <f t="shared" si="346"/>
        <v/>
      </c>
      <c r="AX1268" s="625" t="b">
        <f t="shared" si="347"/>
        <v>0</v>
      </c>
      <c r="AY1268" s="7" t="str">
        <f t="shared" si="348"/>
        <v>FALSEFALSEFALSE</v>
      </c>
      <c r="AZ1268" s="626">
        <f t="shared" si="350"/>
        <v>0</v>
      </c>
      <c r="BA1268" s="627" t="str">
        <f t="shared" si="349"/>
        <v/>
      </c>
      <c r="BB1268" s="627">
        <f t="shared" si="351"/>
        <v>0</v>
      </c>
    </row>
    <row r="1269" spans="1:54">
      <c r="A1269" s="381">
        <v>1212</v>
      </c>
      <c r="B1269" s="117"/>
      <c r="C1269" s="288"/>
      <c r="D1269" s="289"/>
      <c r="E1269" s="289"/>
      <c r="F1269" s="290"/>
      <c r="G1269" s="292"/>
      <c r="H1269" s="116"/>
      <c r="I1269" s="292"/>
      <c r="J1269" s="116"/>
      <c r="K1269" s="370"/>
      <c r="L1269" s="370"/>
      <c r="M1269" s="370"/>
      <c r="N1269" s="371"/>
      <c r="O1269" s="371"/>
      <c r="P1269" s="371"/>
      <c r="Q1269" s="371"/>
      <c r="R1269" s="371"/>
      <c r="S1269" s="371"/>
      <c r="T1269" s="443"/>
      <c r="U1269" s="539"/>
      <c r="V1269" s="117"/>
      <c r="W1269" s="118"/>
      <c r="X1269" s="119"/>
      <c r="Y1269" s="120"/>
      <c r="Z1269" s="122"/>
      <c r="AA1269" s="121"/>
      <c r="AB1269" s="443"/>
      <c r="AC1269" s="734"/>
      <c r="AD1269" s="372"/>
      <c r="AE1269" s="485"/>
      <c r="AF1269" s="373" t="str">
        <f t="shared" si="334"/>
        <v/>
      </c>
      <c r="AG1269" s="373" t="str">
        <f t="shared" si="335"/>
        <v/>
      </c>
      <c r="AH1269" s="374" t="str">
        <f t="shared" si="336"/>
        <v/>
      </c>
      <c r="AI1269" s="375" t="str">
        <f t="shared" si="337"/>
        <v/>
      </c>
      <c r="AJ1269" s="375" t="str">
        <f t="shared" si="338"/>
        <v/>
      </c>
      <c r="AK1269" s="375" t="str">
        <f t="shared" si="339"/>
        <v/>
      </c>
      <c r="AL1269" s="375" t="str">
        <f t="shared" si="340"/>
        <v/>
      </c>
      <c r="AM1269" s="375" t="str">
        <f t="shared" si="341"/>
        <v/>
      </c>
      <c r="AN1269" s="376" t="str">
        <f>IF(AF1269="","",IF(OR(AH1269="",AH1269="-"),"－",IF(OR(AM1269=8,AM1269=9),"",IF(OR(AJ1269=3,AJ1269=4,AJ1269=5,AJ1269=6),VLOOKUP(AH1269,INDEX((係数_バス貨物_ガソリン,係数_バス貨物_CNG,係数_バス貨物_軽油,係数_バス貨物_メタノール,係数_バス貨物_LPG),MATCH(AL1269,【参考】排出ガスレベル!$AI$4:$AI$671,1),1,AR1269):INDEX((係数_バス貨物_ガソリン,係数_バス貨物_CNG,係数_バス貨物_軽油,係数_バス貨物_メタノール,係数_バス貨物_LPG),MATCH(AL1269+1,【参考】排出ガスレベル!$AI$4:$AI$671,1)-1,5,AR1269),2,FALSE),IF(OR(AJ1269=1,AJ1269=2),VLOOKUP(AH1269,INDEX((係数_乗用_ガソリン,係数_乗用_CNG,係数_乗用_軽油,係数_乗用_メタノール,係数_乗用_LPG),1,1,AR1269):INDEX((係数_乗用_ガソリン,係数_乗用_CNG,係数_乗用_軽油,係数_乗用_メタノール,係数_乗用_LPG),125,5,AR1269),2,FALSE))))))</f>
        <v/>
      </c>
      <c r="AO1269" s="376" t="str">
        <f>IF(T1269="","",IF(OR(AH1269="",AH1269="-"),"－",IF(OR(AM1269=8,AM1269=9),"",IF(OR(AJ1269=3,AJ1269=4,AJ1269=5,AJ1269=6),VLOOKUP(AH1269,INDEX((係数_バス貨物_ガソリン,係数_バス貨物_CNG,係数_バス貨物_軽油,係数_バス貨物_メタノール,係数_バス貨物_LPG),MATCH(AL1269,【参考】排出ガスレベル!$AI$4:$AI$671,1),1,AR1269):INDEX((係数_バス貨物_ガソリン,係数_バス貨物_CNG,係数_バス貨物_軽油,係数_バス貨物_メタノール,係数_バス貨物_LPG),MATCH(AL1269+1,【参考】排出ガスレベル!$AI$4:$AI$671,1)-1,5,AR1269),3,FALSE),IF(OR(AJ1269=1,AJ1269=2),VLOOKUP(AH1269,INDEX((係数_乗用_ガソリン,係数_乗用_CNG,係数_乗用_軽油,係数_乗用_メタノール,係数_乗用_LPG),1,1,AR1269):INDEX((係数_乗用_ガソリン,係数_乗用_CNG,係数_乗用_軽油,係数_乗用_メタノール,係数_乗用_LPG),125,5,AR1269),3,FALSE))))))</f>
        <v/>
      </c>
      <c r="AP1269" s="375" t="str">
        <f t="shared" si="342"/>
        <v/>
      </c>
      <c r="AQ1269" s="444" t="str">
        <f t="shared" si="343"/>
        <v/>
      </c>
      <c r="AR1269" s="375" t="str">
        <f t="shared" si="344"/>
        <v/>
      </c>
      <c r="AS1269" s="377" t="str">
        <f t="shared" si="345"/>
        <v/>
      </c>
      <c r="AT1269" s="378" t="str">
        <f t="shared" si="346"/>
        <v/>
      </c>
      <c r="AX1269" s="625" t="b">
        <f t="shared" si="347"/>
        <v>0</v>
      </c>
      <c r="AY1269" s="7" t="str">
        <f t="shared" si="348"/>
        <v>FALSEFALSEFALSE</v>
      </c>
      <c r="AZ1269" s="626">
        <f t="shared" si="350"/>
        <v>0</v>
      </c>
      <c r="BA1269" s="627" t="str">
        <f t="shared" si="349"/>
        <v/>
      </c>
      <c r="BB1269" s="627">
        <f t="shared" si="351"/>
        <v>0</v>
      </c>
    </row>
    <row r="1270" spans="1:54">
      <c r="A1270" s="381">
        <v>1213</v>
      </c>
      <c r="B1270" s="117"/>
      <c r="C1270" s="288"/>
      <c r="D1270" s="289"/>
      <c r="E1270" s="289"/>
      <c r="F1270" s="290"/>
      <c r="G1270" s="292"/>
      <c r="H1270" s="116"/>
      <c r="I1270" s="292"/>
      <c r="J1270" s="116"/>
      <c r="K1270" s="370"/>
      <c r="L1270" s="370"/>
      <c r="M1270" s="370"/>
      <c r="N1270" s="371"/>
      <c r="O1270" s="371"/>
      <c r="P1270" s="371"/>
      <c r="Q1270" s="371"/>
      <c r="R1270" s="371"/>
      <c r="S1270" s="371"/>
      <c r="T1270" s="443"/>
      <c r="U1270" s="539"/>
      <c r="V1270" s="117"/>
      <c r="W1270" s="118"/>
      <c r="X1270" s="119"/>
      <c r="Y1270" s="120"/>
      <c r="Z1270" s="122"/>
      <c r="AA1270" s="121"/>
      <c r="AB1270" s="443"/>
      <c r="AC1270" s="734"/>
      <c r="AD1270" s="372"/>
      <c r="AE1270" s="485"/>
      <c r="AF1270" s="373" t="str">
        <f t="shared" si="334"/>
        <v/>
      </c>
      <c r="AG1270" s="373" t="str">
        <f t="shared" si="335"/>
        <v/>
      </c>
      <c r="AH1270" s="374" t="str">
        <f t="shared" si="336"/>
        <v/>
      </c>
      <c r="AI1270" s="375" t="str">
        <f t="shared" si="337"/>
        <v/>
      </c>
      <c r="AJ1270" s="375" t="str">
        <f t="shared" si="338"/>
        <v/>
      </c>
      <c r="AK1270" s="375" t="str">
        <f t="shared" si="339"/>
        <v/>
      </c>
      <c r="AL1270" s="375" t="str">
        <f t="shared" si="340"/>
        <v/>
      </c>
      <c r="AM1270" s="375" t="str">
        <f t="shared" si="341"/>
        <v/>
      </c>
      <c r="AN1270" s="376" t="str">
        <f>IF(AF1270="","",IF(OR(AH1270="",AH1270="-"),"－",IF(OR(AM1270=8,AM1270=9),"",IF(OR(AJ1270=3,AJ1270=4,AJ1270=5,AJ1270=6),VLOOKUP(AH1270,INDEX((係数_バス貨物_ガソリン,係数_バス貨物_CNG,係数_バス貨物_軽油,係数_バス貨物_メタノール,係数_バス貨物_LPG),MATCH(AL1270,【参考】排出ガスレベル!$AI$4:$AI$671,1),1,AR1270):INDEX((係数_バス貨物_ガソリン,係数_バス貨物_CNG,係数_バス貨物_軽油,係数_バス貨物_メタノール,係数_バス貨物_LPG),MATCH(AL1270+1,【参考】排出ガスレベル!$AI$4:$AI$671,1)-1,5,AR1270),2,FALSE),IF(OR(AJ1270=1,AJ1270=2),VLOOKUP(AH1270,INDEX((係数_乗用_ガソリン,係数_乗用_CNG,係数_乗用_軽油,係数_乗用_メタノール,係数_乗用_LPG),1,1,AR1270):INDEX((係数_乗用_ガソリン,係数_乗用_CNG,係数_乗用_軽油,係数_乗用_メタノール,係数_乗用_LPG),125,5,AR1270),2,FALSE))))))</f>
        <v/>
      </c>
      <c r="AO1270" s="376" t="str">
        <f>IF(T1270="","",IF(OR(AH1270="",AH1270="-"),"－",IF(OR(AM1270=8,AM1270=9),"",IF(OR(AJ1270=3,AJ1270=4,AJ1270=5,AJ1270=6),VLOOKUP(AH1270,INDEX((係数_バス貨物_ガソリン,係数_バス貨物_CNG,係数_バス貨物_軽油,係数_バス貨物_メタノール,係数_バス貨物_LPG),MATCH(AL1270,【参考】排出ガスレベル!$AI$4:$AI$671,1),1,AR1270):INDEX((係数_バス貨物_ガソリン,係数_バス貨物_CNG,係数_バス貨物_軽油,係数_バス貨物_メタノール,係数_バス貨物_LPG),MATCH(AL1270+1,【参考】排出ガスレベル!$AI$4:$AI$671,1)-1,5,AR1270),3,FALSE),IF(OR(AJ1270=1,AJ1270=2),VLOOKUP(AH1270,INDEX((係数_乗用_ガソリン,係数_乗用_CNG,係数_乗用_軽油,係数_乗用_メタノール,係数_乗用_LPG),1,1,AR1270):INDEX((係数_乗用_ガソリン,係数_乗用_CNG,係数_乗用_軽油,係数_乗用_メタノール,係数_乗用_LPG),125,5,AR1270),3,FALSE))))))</f>
        <v/>
      </c>
      <c r="AP1270" s="375" t="str">
        <f t="shared" si="342"/>
        <v/>
      </c>
      <c r="AQ1270" s="444" t="str">
        <f t="shared" si="343"/>
        <v/>
      </c>
      <c r="AR1270" s="375" t="str">
        <f t="shared" si="344"/>
        <v/>
      </c>
      <c r="AS1270" s="377" t="str">
        <f t="shared" si="345"/>
        <v/>
      </c>
      <c r="AT1270" s="378" t="str">
        <f t="shared" si="346"/>
        <v/>
      </c>
      <c r="AX1270" s="625" t="b">
        <f t="shared" si="347"/>
        <v>0</v>
      </c>
      <c r="AY1270" s="7" t="str">
        <f t="shared" si="348"/>
        <v>FALSEFALSEFALSE</v>
      </c>
      <c r="AZ1270" s="626">
        <f t="shared" si="350"/>
        <v>0</v>
      </c>
      <c r="BA1270" s="627" t="str">
        <f t="shared" si="349"/>
        <v/>
      </c>
      <c r="BB1270" s="627">
        <f t="shared" si="351"/>
        <v>0</v>
      </c>
    </row>
    <row r="1271" spans="1:54">
      <c r="A1271" s="381">
        <v>1214</v>
      </c>
      <c r="B1271" s="117"/>
      <c r="C1271" s="288"/>
      <c r="D1271" s="289"/>
      <c r="E1271" s="289"/>
      <c r="F1271" s="290"/>
      <c r="G1271" s="292"/>
      <c r="H1271" s="116"/>
      <c r="I1271" s="292"/>
      <c r="J1271" s="116"/>
      <c r="K1271" s="370"/>
      <c r="L1271" s="370"/>
      <c r="M1271" s="370"/>
      <c r="N1271" s="371"/>
      <c r="O1271" s="371"/>
      <c r="P1271" s="371"/>
      <c r="Q1271" s="371"/>
      <c r="R1271" s="371"/>
      <c r="S1271" s="371"/>
      <c r="T1271" s="443"/>
      <c r="U1271" s="539"/>
      <c r="V1271" s="117"/>
      <c r="W1271" s="118"/>
      <c r="X1271" s="119"/>
      <c r="Y1271" s="120"/>
      <c r="Z1271" s="122"/>
      <c r="AA1271" s="121"/>
      <c r="AB1271" s="443"/>
      <c r="AC1271" s="734"/>
      <c r="AD1271" s="372"/>
      <c r="AE1271" s="485"/>
      <c r="AF1271" s="373" t="str">
        <f t="shared" si="334"/>
        <v/>
      </c>
      <c r="AG1271" s="373" t="str">
        <f t="shared" si="335"/>
        <v/>
      </c>
      <c r="AH1271" s="374" t="str">
        <f t="shared" si="336"/>
        <v/>
      </c>
      <c r="AI1271" s="375" t="str">
        <f t="shared" si="337"/>
        <v/>
      </c>
      <c r="AJ1271" s="375" t="str">
        <f t="shared" si="338"/>
        <v/>
      </c>
      <c r="AK1271" s="375" t="str">
        <f t="shared" si="339"/>
        <v/>
      </c>
      <c r="AL1271" s="375" t="str">
        <f t="shared" si="340"/>
        <v/>
      </c>
      <c r="AM1271" s="375" t="str">
        <f t="shared" si="341"/>
        <v/>
      </c>
      <c r="AN1271" s="376" t="str">
        <f>IF(AF1271="","",IF(OR(AH1271="",AH1271="-"),"－",IF(OR(AM1271=8,AM1271=9),"",IF(OR(AJ1271=3,AJ1271=4,AJ1271=5,AJ1271=6),VLOOKUP(AH1271,INDEX((係数_バス貨物_ガソリン,係数_バス貨物_CNG,係数_バス貨物_軽油,係数_バス貨物_メタノール,係数_バス貨物_LPG),MATCH(AL1271,【参考】排出ガスレベル!$AI$4:$AI$671,1),1,AR1271):INDEX((係数_バス貨物_ガソリン,係数_バス貨物_CNG,係数_バス貨物_軽油,係数_バス貨物_メタノール,係数_バス貨物_LPG),MATCH(AL1271+1,【参考】排出ガスレベル!$AI$4:$AI$671,1)-1,5,AR1271),2,FALSE),IF(OR(AJ1271=1,AJ1271=2),VLOOKUP(AH1271,INDEX((係数_乗用_ガソリン,係数_乗用_CNG,係数_乗用_軽油,係数_乗用_メタノール,係数_乗用_LPG),1,1,AR1271):INDEX((係数_乗用_ガソリン,係数_乗用_CNG,係数_乗用_軽油,係数_乗用_メタノール,係数_乗用_LPG),125,5,AR1271),2,FALSE))))))</f>
        <v/>
      </c>
      <c r="AO1271" s="376" t="str">
        <f>IF(T1271="","",IF(OR(AH1271="",AH1271="-"),"－",IF(OR(AM1271=8,AM1271=9),"",IF(OR(AJ1271=3,AJ1271=4,AJ1271=5,AJ1271=6),VLOOKUP(AH1271,INDEX((係数_バス貨物_ガソリン,係数_バス貨物_CNG,係数_バス貨物_軽油,係数_バス貨物_メタノール,係数_バス貨物_LPG),MATCH(AL1271,【参考】排出ガスレベル!$AI$4:$AI$671,1),1,AR1271):INDEX((係数_バス貨物_ガソリン,係数_バス貨物_CNG,係数_バス貨物_軽油,係数_バス貨物_メタノール,係数_バス貨物_LPG),MATCH(AL1271+1,【参考】排出ガスレベル!$AI$4:$AI$671,1)-1,5,AR1271),3,FALSE),IF(OR(AJ1271=1,AJ1271=2),VLOOKUP(AH1271,INDEX((係数_乗用_ガソリン,係数_乗用_CNG,係数_乗用_軽油,係数_乗用_メタノール,係数_乗用_LPG),1,1,AR1271):INDEX((係数_乗用_ガソリン,係数_乗用_CNG,係数_乗用_軽油,係数_乗用_メタノール,係数_乗用_LPG),125,5,AR1271),3,FALSE))))))</f>
        <v/>
      </c>
      <c r="AP1271" s="375" t="str">
        <f t="shared" si="342"/>
        <v/>
      </c>
      <c r="AQ1271" s="444" t="str">
        <f t="shared" si="343"/>
        <v/>
      </c>
      <c r="AR1271" s="375" t="str">
        <f t="shared" si="344"/>
        <v/>
      </c>
      <c r="AS1271" s="377" t="str">
        <f t="shared" si="345"/>
        <v/>
      </c>
      <c r="AT1271" s="378" t="str">
        <f t="shared" si="346"/>
        <v/>
      </c>
      <c r="AX1271" s="625" t="b">
        <f t="shared" si="347"/>
        <v>0</v>
      </c>
      <c r="AY1271" s="7" t="str">
        <f t="shared" si="348"/>
        <v>FALSEFALSEFALSE</v>
      </c>
      <c r="AZ1271" s="626">
        <f t="shared" si="350"/>
        <v>0</v>
      </c>
      <c r="BA1271" s="627" t="str">
        <f t="shared" si="349"/>
        <v/>
      </c>
      <c r="BB1271" s="627">
        <f t="shared" si="351"/>
        <v>0</v>
      </c>
    </row>
    <row r="1272" spans="1:54">
      <c r="A1272" s="381">
        <v>1215</v>
      </c>
      <c r="B1272" s="117"/>
      <c r="C1272" s="288"/>
      <c r="D1272" s="289"/>
      <c r="E1272" s="289"/>
      <c r="F1272" s="290"/>
      <c r="G1272" s="292"/>
      <c r="H1272" s="116"/>
      <c r="I1272" s="292"/>
      <c r="J1272" s="116"/>
      <c r="K1272" s="370"/>
      <c r="L1272" s="370"/>
      <c r="M1272" s="370"/>
      <c r="N1272" s="371"/>
      <c r="O1272" s="371"/>
      <c r="P1272" s="371"/>
      <c r="Q1272" s="371"/>
      <c r="R1272" s="371"/>
      <c r="S1272" s="371"/>
      <c r="T1272" s="443"/>
      <c r="U1272" s="539"/>
      <c r="V1272" s="117"/>
      <c r="W1272" s="118"/>
      <c r="X1272" s="119"/>
      <c r="Y1272" s="120"/>
      <c r="Z1272" s="122"/>
      <c r="AA1272" s="121"/>
      <c r="AB1272" s="443"/>
      <c r="AC1272" s="734"/>
      <c r="AD1272" s="372"/>
      <c r="AE1272" s="485"/>
      <c r="AF1272" s="373" t="str">
        <f t="shared" si="334"/>
        <v/>
      </c>
      <c r="AG1272" s="373" t="str">
        <f t="shared" si="335"/>
        <v/>
      </c>
      <c r="AH1272" s="374" t="str">
        <f t="shared" si="336"/>
        <v/>
      </c>
      <c r="AI1272" s="375" t="str">
        <f t="shared" si="337"/>
        <v/>
      </c>
      <c r="AJ1272" s="375" t="str">
        <f t="shared" si="338"/>
        <v/>
      </c>
      <c r="AK1272" s="375" t="str">
        <f t="shared" si="339"/>
        <v/>
      </c>
      <c r="AL1272" s="375" t="str">
        <f t="shared" si="340"/>
        <v/>
      </c>
      <c r="AM1272" s="375" t="str">
        <f t="shared" si="341"/>
        <v/>
      </c>
      <c r="AN1272" s="376" t="str">
        <f>IF(AF1272="","",IF(OR(AH1272="",AH1272="-"),"－",IF(OR(AM1272=8,AM1272=9),"",IF(OR(AJ1272=3,AJ1272=4,AJ1272=5,AJ1272=6),VLOOKUP(AH1272,INDEX((係数_バス貨物_ガソリン,係数_バス貨物_CNG,係数_バス貨物_軽油,係数_バス貨物_メタノール,係数_バス貨物_LPG),MATCH(AL1272,【参考】排出ガスレベル!$AI$4:$AI$671,1),1,AR1272):INDEX((係数_バス貨物_ガソリン,係数_バス貨物_CNG,係数_バス貨物_軽油,係数_バス貨物_メタノール,係数_バス貨物_LPG),MATCH(AL1272+1,【参考】排出ガスレベル!$AI$4:$AI$671,1)-1,5,AR1272),2,FALSE),IF(OR(AJ1272=1,AJ1272=2),VLOOKUP(AH1272,INDEX((係数_乗用_ガソリン,係数_乗用_CNG,係数_乗用_軽油,係数_乗用_メタノール,係数_乗用_LPG),1,1,AR1272):INDEX((係数_乗用_ガソリン,係数_乗用_CNG,係数_乗用_軽油,係数_乗用_メタノール,係数_乗用_LPG),125,5,AR1272),2,FALSE))))))</f>
        <v/>
      </c>
      <c r="AO1272" s="376" t="str">
        <f>IF(T1272="","",IF(OR(AH1272="",AH1272="-"),"－",IF(OR(AM1272=8,AM1272=9),"",IF(OR(AJ1272=3,AJ1272=4,AJ1272=5,AJ1272=6),VLOOKUP(AH1272,INDEX((係数_バス貨物_ガソリン,係数_バス貨物_CNG,係数_バス貨物_軽油,係数_バス貨物_メタノール,係数_バス貨物_LPG),MATCH(AL1272,【参考】排出ガスレベル!$AI$4:$AI$671,1),1,AR1272):INDEX((係数_バス貨物_ガソリン,係数_バス貨物_CNG,係数_バス貨物_軽油,係数_バス貨物_メタノール,係数_バス貨物_LPG),MATCH(AL1272+1,【参考】排出ガスレベル!$AI$4:$AI$671,1)-1,5,AR1272),3,FALSE),IF(OR(AJ1272=1,AJ1272=2),VLOOKUP(AH1272,INDEX((係数_乗用_ガソリン,係数_乗用_CNG,係数_乗用_軽油,係数_乗用_メタノール,係数_乗用_LPG),1,1,AR1272):INDEX((係数_乗用_ガソリン,係数_乗用_CNG,係数_乗用_軽油,係数_乗用_メタノール,係数_乗用_LPG),125,5,AR1272),3,FALSE))))))</f>
        <v/>
      </c>
      <c r="AP1272" s="375" t="str">
        <f t="shared" si="342"/>
        <v/>
      </c>
      <c r="AQ1272" s="444" t="str">
        <f t="shared" si="343"/>
        <v/>
      </c>
      <c r="AR1272" s="375" t="str">
        <f t="shared" si="344"/>
        <v/>
      </c>
      <c r="AS1272" s="377" t="str">
        <f t="shared" si="345"/>
        <v/>
      </c>
      <c r="AT1272" s="378" t="str">
        <f t="shared" si="346"/>
        <v/>
      </c>
      <c r="AX1272" s="625" t="b">
        <f t="shared" si="347"/>
        <v>0</v>
      </c>
      <c r="AY1272" s="7" t="str">
        <f t="shared" si="348"/>
        <v>FALSEFALSEFALSE</v>
      </c>
      <c r="AZ1272" s="626">
        <f t="shared" si="350"/>
        <v>0</v>
      </c>
      <c r="BA1272" s="627" t="str">
        <f t="shared" si="349"/>
        <v/>
      </c>
      <c r="BB1272" s="627">
        <f t="shared" si="351"/>
        <v>0</v>
      </c>
    </row>
    <row r="1273" spans="1:54">
      <c r="A1273" s="381">
        <v>1216</v>
      </c>
      <c r="B1273" s="117"/>
      <c r="C1273" s="288"/>
      <c r="D1273" s="289"/>
      <c r="E1273" s="289"/>
      <c r="F1273" s="290"/>
      <c r="G1273" s="292"/>
      <c r="H1273" s="116"/>
      <c r="I1273" s="292"/>
      <c r="J1273" s="116"/>
      <c r="K1273" s="370"/>
      <c r="L1273" s="370"/>
      <c r="M1273" s="370"/>
      <c r="N1273" s="371"/>
      <c r="O1273" s="371"/>
      <c r="P1273" s="371"/>
      <c r="Q1273" s="371"/>
      <c r="R1273" s="371"/>
      <c r="S1273" s="371"/>
      <c r="T1273" s="443"/>
      <c r="U1273" s="539"/>
      <c r="V1273" s="117"/>
      <c r="W1273" s="118"/>
      <c r="X1273" s="119"/>
      <c r="Y1273" s="120"/>
      <c r="Z1273" s="122"/>
      <c r="AA1273" s="121"/>
      <c r="AB1273" s="443"/>
      <c r="AC1273" s="734"/>
      <c r="AD1273" s="372"/>
      <c r="AE1273" s="485"/>
      <c r="AF1273" s="373" t="str">
        <f t="shared" si="334"/>
        <v/>
      </c>
      <c r="AG1273" s="373" t="str">
        <f t="shared" si="335"/>
        <v/>
      </c>
      <c r="AH1273" s="374" t="str">
        <f t="shared" si="336"/>
        <v/>
      </c>
      <c r="AI1273" s="375" t="str">
        <f t="shared" si="337"/>
        <v/>
      </c>
      <c r="AJ1273" s="375" t="str">
        <f t="shared" si="338"/>
        <v/>
      </c>
      <c r="AK1273" s="375" t="str">
        <f t="shared" si="339"/>
        <v/>
      </c>
      <c r="AL1273" s="375" t="str">
        <f t="shared" si="340"/>
        <v/>
      </c>
      <c r="AM1273" s="375" t="str">
        <f t="shared" si="341"/>
        <v/>
      </c>
      <c r="AN1273" s="376" t="str">
        <f>IF(AF1273="","",IF(OR(AH1273="",AH1273="-"),"－",IF(OR(AM1273=8,AM1273=9),"",IF(OR(AJ1273=3,AJ1273=4,AJ1273=5,AJ1273=6),VLOOKUP(AH1273,INDEX((係数_バス貨物_ガソリン,係数_バス貨物_CNG,係数_バス貨物_軽油,係数_バス貨物_メタノール,係数_バス貨物_LPG),MATCH(AL1273,【参考】排出ガスレベル!$AI$4:$AI$671,1),1,AR1273):INDEX((係数_バス貨物_ガソリン,係数_バス貨物_CNG,係数_バス貨物_軽油,係数_バス貨物_メタノール,係数_バス貨物_LPG),MATCH(AL1273+1,【参考】排出ガスレベル!$AI$4:$AI$671,1)-1,5,AR1273),2,FALSE),IF(OR(AJ1273=1,AJ1273=2),VLOOKUP(AH1273,INDEX((係数_乗用_ガソリン,係数_乗用_CNG,係数_乗用_軽油,係数_乗用_メタノール,係数_乗用_LPG),1,1,AR1273):INDEX((係数_乗用_ガソリン,係数_乗用_CNG,係数_乗用_軽油,係数_乗用_メタノール,係数_乗用_LPG),125,5,AR1273),2,FALSE))))))</f>
        <v/>
      </c>
      <c r="AO1273" s="376" t="str">
        <f>IF(T1273="","",IF(OR(AH1273="",AH1273="-"),"－",IF(OR(AM1273=8,AM1273=9),"",IF(OR(AJ1273=3,AJ1273=4,AJ1273=5,AJ1273=6),VLOOKUP(AH1273,INDEX((係数_バス貨物_ガソリン,係数_バス貨物_CNG,係数_バス貨物_軽油,係数_バス貨物_メタノール,係数_バス貨物_LPG),MATCH(AL1273,【参考】排出ガスレベル!$AI$4:$AI$671,1),1,AR1273):INDEX((係数_バス貨物_ガソリン,係数_バス貨物_CNG,係数_バス貨物_軽油,係数_バス貨物_メタノール,係数_バス貨物_LPG),MATCH(AL1273+1,【参考】排出ガスレベル!$AI$4:$AI$671,1)-1,5,AR1273),3,FALSE),IF(OR(AJ1273=1,AJ1273=2),VLOOKUP(AH1273,INDEX((係数_乗用_ガソリン,係数_乗用_CNG,係数_乗用_軽油,係数_乗用_メタノール,係数_乗用_LPG),1,1,AR1273):INDEX((係数_乗用_ガソリン,係数_乗用_CNG,係数_乗用_軽油,係数_乗用_メタノール,係数_乗用_LPG),125,5,AR1273),3,FALSE))))))</f>
        <v/>
      </c>
      <c r="AP1273" s="375" t="str">
        <f t="shared" si="342"/>
        <v/>
      </c>
      <c r="AQ1273" s="444" t="str">
        <f t="shared" si="343"/>
        <v/>
      </c>
      <c r="AR1273" s="375" t="str">
        <f t="shared" si="344"/>
        <v/>
      </c>
      <c r="AS1273" s="377" t="str">
        <f t="shared" si="345"/>
        <v/>
      </c>
      <c r="AT1273" s="378" t="str">
        <f t="shared" si="346"/>
        <v/>
      </c>
      <c r="AX1273" s="625" t="b">
        <f t="shared" si="347"/>
        <v>0</v>
      </c>
      <c r="AY1273" s="7" t="str">
        <f t="shared" si="348"/>
        <v>FALSEFALSEFALSE</v>
      </c>
      <c r="AZ1273" s="626">
        <f t="shared" si="350"/>
        <v>0</v>
      </c>
      <c r="BA1273" s="627" t="str">
        <f t="shared" si="349"/>
        <v/>
      </c>
      <c r="BB1273" s="627">
        <f t="shared" si="351"/>
        <v>0</v>
      </c>
    </row>
    <row r="1274" spans="1:54">
      <c r="A1274" s="381">
        <v>1217</v>
      </c>
      <c r="B1274" s="117"/>
      <c r="C1274" s="288"/>
      <c r="D1274" s="289"/>
      <c r="E1274" s="289"/>
      <c r="F1274" s="290"/>
      <c r="G1274" s="292"/>
      <c r="H1274" s="116"/>
      <c r="I1274" s="292"/>
      <c r="J1274" s="116"/>
      <c r="K1274" s="370"/>
      <c r="L1274" s="370"/>
      <c r="M1274" s="370"/>
      <c r="N1274" s="371"/>
      <c r="O1274" s="371"/>
      <c r="P1274" s="371"/>
      <c r="Q1274" s="371"/>
      <c r="R1274" s="371"/>
      <c r="S1274" s="371"/>
      <c r="T1274" s="443"/>
      <c r="U1274" s="539"/>
      <c r="V1274" s="117"/>
      <c r="W1274" s="118"/>
      <c r="X1274" s="119"/>
      <c r="Y1274" s="120"/>
      <c r="Z1274" s="122"/>
      <c r="AA1274" s="121"/>
      <c r="AB1274" s="443"/>
      <c r="AC1274" s="734"/>
      <c r="AD1274" s="372"/>
      <c r="AE1274" s="485"/>
      <c r="AF1274" s="373" t="str">
        <f t="shared" ref="AF1274:AF1337" si="352">IF(OR(T1274="(減車済)",T1274=""),"",1)</f>
        <v/>
      </c>
      <c r="AG1274" s="373" t="str">
        <f t="shared" ref="AG1274:AG1337" si="353">IF(OR(T1274="継続",T1274="新規"),1,"")</f>
        <v/>
      </c>
      <c r="AH1274" s="374" t="str">
        <f t="shared" ref="AH1274:AH1337" si="354">IF(AF1274="","",UPPER(ASC(X1274)))</f>
        <v/>
      </c>
      <c r="AI1274" s="375" t="str">
        <f t="shared" ref="AI1274:AI1337" si="355">IF(AF1274="","",IF(V1274="","",IF(V1274="普通",1,IF(V1274="小型",2,0))))</f>
        <v/>
      </c>
      <c r="AJ1274" s="375" t="str">
        <f t="shared" ref="AJ1274:AJ1337" si="356">IF(AF1274="","",IF(W1274="","",VLOOKUP(W1274,用途,2,FALSE)))</f>
        <v/>
      </c>
      <c r="AK1274" s="375" t="str">
        <f t="shared" ref="AK1274:AK1337" si="357">IF(AF1274="","",IF(Y1274="","",IF(Y1274&lt;=10,1,IF(Y1274&lt;30,2,IF(Y1274&gt;=30,3,0)))))</f>
        <v/>
      </c>
      <c r="AL1274" s="375" t="str">
        <f t="shared" ref="AL1274:AL1337" si="358">IF(AF1274="","",IF(Z1274="","",IF(Z1274&lt;=1.7*1000,1,IF(Z1274&lt;=2.5*1000,2,IF(Z1274&lt;=3.5*1000,3,IF(Z1274&lt;8*1000,4,IF(Z1274&gt;=8*1000,5,"")))))))</f>
        <v/>
      </c>
      <c r="AM1274" s="375" t="str">
        <f t="shared" ref="AM1274:AM1337" si="359">IF(AF1274="","",IF(AA1274="","",VLOOKUP(AA1274,燃料の種類,2,FALSE)))</f>
        <v/>
      </c>
      <c r="AN1274" s="376" t="str">
        <f>IF(AF1274="","",IF(OR(AH1274="",AH1274="-"),"－",IF(OR(AM1274=8,AM1274=9),"",IF(OR(AJ1274=3,AJ1274=4,AJ1274=5,AJ1274=6),VLOOKUP(AH1274,INDEX((係数_バス貨物_ガソリン,係数_バス貨物_CNG,係数_バス貨物_軽油,係数_バス貨物_メタノール,係数_バス貨物_LPG),MATCH(AL1274,【参考】排出ガスレベル!$AI$4:$AI$671,1),1,AR1274):INDEX((係数_バス貨物_ガソリン,係数_バス貨物_CNG,係数_バス貨物_軽油,係数_バス貨物_メタノール,係数_バス貨物_LPG),MATCH(AL1274+1,【参考】排出ガスレベル!$AI$4:$AI$671,1)-1,5,AR1274),2,FALSE),IF(OR(AJ1274=1,AJ1274=2),VLOOKUP(AH1274,INDEX((係数_乗用_ガソリン,係数_乗用_CNG,係数_乗用_軽油,係数_乗用_メタノール,係数_乗用_LPG),1,1,AR1274):INDEX((係数_乗用_ガソリン,係数_乗用_CNG,係数_乗用_軽油,係数_乗用_メタノール,係数_乗用_LPG),125,5,AR1274),2,FALSE))))))</f>
        <v/>
      </c>
      <c r="AO1274" s="376" t="str">
        <f>IF(T1274="","",IF(OR(AH1274="",AH1274="-"),"－",IF(OR(AM1274=8,AM1274=9),"",IF(OR(AJ1274=3,AJ1274=4,AJ1274=5,AJ1274=6),VLOOKUP(AH1274,INDEX((係数_バス貨物_ガソリン,係数_バス貨物_CNG,係数_バス貨物_軽油,係数_バス貨物_メタノール,係数_バス貨物_LPG),MATCH(AL1274,【参考】排出ガスレベル!$AI$4:$AI$671,1),1,AR1274):INDEX((係数_バス貨物_ガソリン,係数_バス貨物_CNG,係数_バス貨物_軽油,係数_バス貨物_メタノール,係数_バス貨物_LPG),MATCH(AL1274+1,【参考】排出ガスレベル!$AI$4:$AI$671,1)-1,5,AR1274),3,FALSE),IF(OR(AJ1274=1,AJ1274=2),VLOOKUP(AH1274,INDEX((係数_乗用_ガソリン,係数_乗用_CNG,係数_乗用_軽油,係数_乗用_メタノール,係数_乗用_LPG),1,1,AR1274):INDEX((係数_乗用_ガソリン,係数_乗用_CNG,係数_乗用_軽油,係数_乗用_メタノール,係数_乗用_LPG),125,5,AR1274),3,FALSE))))))</f>
        <v/>
      </c>
      <c r="AP1274" s="375" t="str">
        <f t="shared" ref="AP1274:AP1337" si="360">IF((AF1274="")+(AC1274=""),"",IF(燃料区分1=4,VLOOKUP(AO1274,排ガス低減レベル,2,FALSE),VLOOKUP(AC1274,排ガス低減レベル,2,FALSE)))</f>
        <v/>
      </c>
      <c r="AQ1274" s="444" t="str">
        <f t="shared" ref="AQ1274:AQ1337" si="361">IF(AG1274="","",IF(AJ1274=3,B1274&amp;"-"&amp;SUM(AJ1274*100,AK1274*10,AL1274)&amp;"A",IF(OR(AJ1274=2,AJ1274=4,AJ1274=6),B1274&amp;"-"&amp;AL1274*10&amp;"A",IF(AJ1274=1,B1274&amp;"-"&amp;AJ1274&amp;"A",IF(AJ1274=5,B1274&amp;"-"&amp;SUM(AJ1274*100,AI1274*10,AL1274)&amp;"A","")))))</f>
        <v/>
      </c>
      <c r="AR1274" s="375" t="str">
        <f t="shared" ref="AR1274:AR1337" si="362">IF(OR(AM1274=1,AM1274=2,AM1274=11),1,IF(AM1274=6,2,IF(OR(AM1274=4,AM1274=5,AM1274=10),3,IF(AM1274=7,4,IF(AM1274=3,5, IF(OR(AM1274=8,AM1274=9),6,""))))))</f>
        <v/>
      </c>
      <c r="AS1274" s="377" t="str">
        <f t="shared" ref="AS1274:AS1337" si="363">IF(AG1274="","",B1274&amp;"-"&amp;AM1274)</f>
        <v/>
      </c>
      <c r="AT1274" s="378" t="str">
        <f t="shared" ref="AT1274:AT1337" si="364">IF(AF1274="","",VLOOKUP(T1274,車両の増減,2,FALSE))</f>
        <v/>
      </c>
      <c r="AX1274" s="625" t="b">
        <f t="shared" si="347"/>
        <v>0</v>
      </c>
      <c r="AY1274" s="7" t="str">
        <f t="shared" si="348"/>
        <v>FALSEFALSEFALSE</v>
      </c>
      <c r="AZ1274" s="626">
        <f t="shared" si="350"/>
        <v>0</v>
      </c>
      <c r="BA1274" s="627" t="str">
        <f t="shared" si="349"/>
        <v/>
      </c>
      <c r="BB1274" s="627">
        <f t="shared" si="351"/>
        <v>0</v>
      </c>
    </row>
    <row r="1275" spans="1:54">
      <c r="A1275" s="381">
        <v>1218</v>
      </c>
      <c r="B1275" s="117"/>
      <c r="C1275" s="288"/>
      <c r="D1275" s="289"/>
      <c r="E1275" s="289"/>
      <c r="F1275" s="290"/>
      <c r="G1275" s="292"/>
      <c r="H1275" s="116"/>
      <c r="I1275" s="292"/>
      <c r="J1275" s="116"/>
      <c r="K1275" s="370"/>
      <c r="L1275" s="370"/>
      <c r="M1275" s="370"/>
      <c r="N1275" s="371"/>
      <c r="O1275" s="371"/>
      <c r="P1275" s="371"/>
      <c r="Q1275" s="371"/>
      <c r="R1275" s="371"/>
      <c r="S1275" s="371"/>
      <c r="T1275" s="443"/>
      <c r="U1275" s="539"/>
      <c r="V1275" s="117"/>
      <c r="W1275" s="118"/>
      <c r="X1275" s="119"/>
      <c r="Y1275" s="120"/>
      <c r="Z1275" s="122"/>
      <c r="AA1275" s="121"/>
      <c r="AB1275" s="443"/>
      <c r="AC1275" s="734"/>
      <c r="AD1275" s="372"/>
      <c r="AE1275" s="485"/>
      <c r="AF1275" s="373" t="str">
        <f t="shared" si="352"/>
        <v/>
      </c>
      <c r="AG1275" s="373" t="str">
        <f t="shared" si="353"/>
        <v/>
      </c>
      <c r="AH1275" s="374" t="str">
        <f t="shared" si="354"/>
        <v/>
      </c>
      <c r="AI1275" s="375" t="str">
        <f t="shared" si="355"/>
        <v/>
      </c>
      <c r="AJ1275" s="375" t="str">
        <f t="shared" si="356"/>
        <v/>
      </c>
      <c r="AK1275" s="375" t="str">
        <f t="shared" si="357"/>
        <v/>
      </c>
      <c r="AL1275" s="375" t="str">
        <f t="shared" si="358"/>
        <v/>
      </c>
      <c r="AM1275" s="375" t="str">
        <f t="shared" si="359"/>
        <v/>
      </c>
      <c r="AN1275" s="376" t="str">
        <f>IF(AF1275="","",IF(OR(AH1275="",AH1275="-"),"－",IF(OR(AM1275=8,AM1275=9),"",IF(OR(AJ1275=3,AJ1275=4,AJ1275=5,AJ1275=6),VLOOKUP(AH1275,INDEX((係数_バス貨物_ガソリン,係数_バス貨物_CNG,係数_バス貨物_軽油,係数_バス貨物_メタノール,係数_バス貨物_LPG),MATCH(AL1275,【参考】排出ガスレベル!$AI$4:$AI$671,1),1,AR1275):INDEX((係数_バス貨物_ガソリン,係数_バス貨物_CNG,係数_バス貨物_軽油,係数_バス貨物_メタノール,係数_バス貨物_LPG),MATCH(AL1275+1,【参考】排出ガスレベル!$AI$4:$AI$671,1)-1,5,AR1275),2,FALSE),IF(OR(AJ1275=1,AJ1275=2),VLOOKUP(AH1275,INDEX((係数_乗用_ガソリン,係数_乗用_CNG,係数_乗用_軽油,係数_乗用_メタノール,係数_乗用_LPG),1,1,AR1275):INDEX((係数_乗用_ガソリン,係数_乗用_CNG,係数_乗用_軽油,係数_乗用_メタノール,係数_乗用_LPG),125,5,AR1275),2,FALSE))))))</f>
        <v/>
      </c>
      <c r="AO1275" s="376" t="str">
        <f>IF(T1275="","",IF(OR(AH1275="",AH1275="-"),"－",IF(OR(AM1275=8,AM1275=9),"",IF(OR(AJ1275=3,AJ1275=4,AJ1275=5,AJ1275=6),VLOOKUP(AH1275,INDEX((係数_バス貨物_ガソリン,係数_バス貨物_CNG,係数_バス貨物_軽油,係数_バス貨物_メタノール,係数_バス貨物_LPG),MATCH(AL1275,【参考】排出ガスレベル!$AI$4:$AI$671,1),1,AR1275):INDEX((係数_バス貨物_ガソリン,係数_バス貨物_CNG,係数_バス貨物_軽油,係数_バス貨物_メタノール,係数_バス貨物_LPG),MATCH(AL1275+1,【参考】排出ガスレベル!$AI$4:$AI$671,1)-1,5,AR1275),3,FALSE),IF(OR(AJ1275=1,AJ1275=2),VLOOKUP(AH1275,INDEX((係数_乗用_ガソリン,係数_乗用_CNG,係数_乗用_軽油,係数_乗用_メタノール,係数_乗用_LPG),1,1,AR1275):INDEX((係数_乗用_ガソリン,係数_乗用_CNG,係数_乗用_軽油,係数_乗用_メタノール,係数_乗用_LPG),125,5,AR1275),3,FALSE))))))</f>
        <v/>
      </c>
      <c r="AP1275" s="375" t="str">
        <f t="shared" si="360"/>
        <v/>
      </c>
      <c r="AQ1275" s="444" t="str">
        <f t="shared" si="361"/>
        <v/>
      </c>
      <c r="AR1275" s="375" t="str">
        <f t="shared" si="362"/>
        <v/>
      </c>
      <c r="AS1275" s="377" t="str">
        <f t="shared" si="363"/>
        <v/>
      </c>
      <c r="AT1275" s="378" t="str">
        <f t="shared" si="364"/>
        <v/>
      </c>
      <c r="AX1275" s="625" t="b">
        <f t="shared" ref="AX1275:AX1338" si="365">IF(AY1275="FALSEFALSEFALSEFALSE","ハイブリッド")</f>
        <v>0</v>
      </c>
      <c r="AY1275" s="7" t="str">
        <f t="shared" ref="AY1275:AY1338" si="366">EXACT(AZ1275,BA1275)&amp;IF(BA1275="","")&amp;IF(AZ1275="電気",TRUE)&amp;IF(AZ1275="LPG",TRUE)</f>
        <v>FALSEFALSEFALSE</v>
      </c>
      <c r="AZ1275" s="626">
        <f t="shared" si="350"/>
        <v>0</v>
      </c>
      <c r="BA1275" s="627" t="str">
        <f t="shared" ref="BA1275:BA1338" si="367">IF(COUNTIFS(BC1275,"*A*",BB1275,"3"),"ハイブリッド(ガソリン)","")</f>
        <v/>
      </c>
      <c r="BB1275" s="627">
        <f t="shared" si="351"/>
        <v>0</v>
      </c>
    </row>
    <row r="1276" spans="1:54">
      <c r="A1276" s="381">
        <v>1219</v>
      </c>
      <c r="B1276" s="117"/>
      <c r="C1276" s="288"/>
      <c r="D1276" s="289"/>
      <c r="E1276" s="289"/>
      <c r="F1276" s="290"/>
      <c r="G1276" s="292"/>
      <c r="H1276" s="116"/>
      <c r="I1276" s="292"/>
      <c r="J1276" s="116"/>
      <c r="K1276" s="370"/>
      <c r="L1276" s="370"/>
      <c r="M1276" s="370"/>
      <c r="N1276" s="371"/>
      <c r="O1276" s="371"/>
      <c r="P1276" s="371"/>
      <c r="Q1276" s="371"/>
      <c r="R1276" s="371"/>
      <c r="S1276" s="371"/>
      <c r="T1276" s="443"/>
      <c r="U1276" s="539"/>
      <c r="V1276" s="117"/>
      <c r="W1276" s="118"/>
      <c r="X1276" s="119"/>
      <c r="Y1276" s="120"/>
      <c r="Z1276" s="122"/>
      <c r="AA1276" s="121"/>
      <c r="AB1276" s="443"/>
      <c r="AC1276" s="734"/>
      <c r="AD1276" s="372"/>
      <c r="AE1276" s="485"/>
      <c r="AF1276" s="373" t="str">
        <f t="shared" si="352"/>
        <v/>
      </c>
      <c r="AG1276" s="373" t="str">
        <f t="shared" si="353"/>
        <v/>
      </c>
      <c r="AH1276" s="374" t="str">
        <f t="shared" si="354"/>
        <v/>
      </c>
      <c r="AI1276" s="375" t="str">
        <f t="shared" si="355"/>
        <v/>
      </c>
      <c r="AJ1276" s="375" t="str">
        <f t="shared" si="356"/>
        <v/>
      </c>
      <c r="AK1276" s="375" t="str">
        <f t="shared" si="357"/>
        <v/>
      </c>
      <c r="AL1276" s="375" t="str">
        <f t="shared" si="358"/>
        <v/>
      </c>
      <c r="AM1276" s="375" t="str">
        <f t="shared" si="359"/>
        <v/>
      </c>
      <c r="AN1276" s="376" t="str">
        <f>IF(AF1276="","",IF(OR(AH1276="",AH1276="-"),"－",IF(OR(AM1276=8,AM1276=9),"",IF(OR(AJ1276=3,AJ1276=4,AJ1276=5,AJ1276=6),VLOOKUP(AH1276,INDEX((係数_バス貨物_ガソリン,係数_バス貨物_CNG,係数_バス貨物_軽油,係数_バス貨物_メタノール,係数_バス貨物_LPG),MATCH(AL1276,【参考】排出ガスレベル!$AI$4:$AI$671,1),1,AR1276):INDEX((係数_バス貨物_ガソリン,係数_バス貨物_CNG,係数_バス貨物_軽油,係数_バス貨物_メタノール,係数_バス貨物_LPG),MATCH(AL1276+1,【参考】排出ガスレベル!$AI$4:$AI$671,1)-1,5,AR1276),2,FALSE),IF(OR(AJ1276=1,AJ1276=2),VLOOKUP(AH1276,INDEX((係数_乗用_ガソリン,係数_乗用_CNG,係数_乗用_軽油,係数_乗用_メタノール,係数_乗用_LPG),1,1,AR1276):INDEX((係数_乗用_ガソリン,係数_乗用_CNG,係数_乗用_軽油,係数_乗用_メタノール,係数_乗用_LPG),125,5,AR1276),2,FALSE))))))</f>
        <v/>
      </c>
      <c r="AO1276" s="376" t="str">
        <f>IF(T1276="","",IF(OR(AH1276="",AH1276="-"),"－",IF(OR(AM1276=8,AM1276=9),"",IF(OR(AJ1276=3,AJ1276=4,AJ1276=5,AJ1276=6),VLOOKUP(AH1276,INDEX((係数_バス貨物_ガソリン,係数_バス貨物_CNG,係数_バス貨物_軽油,係数_バス貨物_メタノール,係数_バス貨物_LPG),MATCH(AL1276,【参考】排出ガスレベル!$AI$4:$AI$671,1),1,AR1276):INDEX((係数_バス貨物_ガソリン,係数_バス貨物_CNG,係数_バス貨物_軽油,係数_バス貨物_メタノール,係数_バス貨物_LPG),MATCH(AL1276+1,【参考】排出ガスレベル!$AI$4:$AI$671,1)-1,5,AR1276),3,FALSE),IF(OR(AJ1276=1,AJ1276=2),VLOOKUP(AH1276,INDEX((係数_乗用_ガソリン,係数_乗用_CNG,係数_乗用_軽油,係数_乗用_メタノール,係数_乗用_LPG),1,1,AR1276):INDEX((係数_乗用_ガソリン,係数_乗用_CNG,係数_乗用_軽油,係数_乗用_メタノール,係数_乗用_LPG),125,5,AR1276),3,FALSE))))))</f>
        <v/>
      </c>
      <c r="AP1276" s="375" t="str">
        <f t="shared" si="360"/>
        <v/>
      </c>
      <c r="AQ1276" s="444" t="str">
        <f t="shared" si="361"/>
        <v/>
      </c>
      <c r="AR1276" s="375" t="str">
        <f t="shared" si="362"/>
        <v/>
      </c>
      <c r="AS1276" s="377" t="str">
        <f t="shared" si="363"/>
        <v/>
      </c>
      <c r="AT1276" s="378" t="str">
        <f t="shared" si="364"/>
        <v/>
      </c>
      <c r="AX1276" s="625" t="b">
        <f t="shared" si="365"/>
        <v>0</v>
      </c>
      <c r="AY1276" s="7" t="str">
        <f t="shared" si="366"/>
        <v>FALSEFALSEFALSE</v>
      </c>
      <c r="AZ1276" s="626">
        <f t="shared" si="350"/>
        <v>0</v>
      </c>
      <c r="BA1276" s="627" t="str">
        <f t="shared" si="367"/>
        <v/>
      </c>
      <c r="BB1276" s="627">
        <f t="shared" si="351"/>
        <v>0</v>
      </c>
    </row>
    <row r="1277" spans="1:54">
      <c r="A1277" s="381">
        <v>1220</v>
      </c>
      <c r="B1277" s="117"/>
      <c r="C1277" s="288"/>
      <c r="D1277" s="289"/>
      <c r="E1277" s="289"/>
      <c r="F1277" s="290"/>
      <c r="G1277" s="292"/>
      <c r="H1277" s="116"/>
      <c r="I1277" s="292"/>
      <c r="J1277" s="116"/>
      <c r="K1277" s="370"/>
      <c r="L1277" s="370"/>
      <c r="M1277" s="370"/>
      <c r="N1277" s="371"/>
      <c r="O1277" s="371"/>
      <c r="P1277" s="371"/>
      <c r="Q1277" s="371"/>
      <c r="R1277" s="371"/>
      <c r="S1277" s="371"/>
      <c r="T1277" s="443"/>
      <c r="U1277" s="539"/>
      <c r="V1277" s="117"/>
      <c r="W1277" s="118"/>
      <c r="X1277" s="119"/>
      <c r="Y1277" s="120"/>
      <c r="Z1277" s="122"/>
      <c r="AA1277" s="121"/>
      <c r="AB1277" s="443"/>
      <c r="AC1277" s="734"/>
      <c r="AD1277" s="372"/>
      <c r="AE1277" s="485"/>
      <c r="AF1277" s="373" t="str">
        <f t="shared" si="352"/>
        <v/>
      </c>
      <c r="AG1277" s="373" t="str">
        <f t="shared" si="353"/>
        <v/>
      </c>
      <c r="AH1277" s="374" t="str">
        <f t="shared" si="354"/>
        <v/>
      </c>
      <c r="AI1277" s="375" t="str">
        <f t="shared" si="355"/>
        <v/>
      </c>
      <c r="AJ1277" s="375" t="str">
        <f t="shared" si="356"/>
        <v/>
      </c>
      <c r="AK1277" s="375" t="str">
        <f t="shared" si="357"/>
        <v/>
      </c>
      <c r="AL1277" s="375" t="str">
        <f t="shared" si="358"/>
        <v/>
      </c>
      <c r="AM1277" s="375" t="str">
        <f t="shared" si="359"/>
        <v/>
      </c>
      <c r="AN1277" s="376" t="str">
        <f>IF(AF1277="","",IF(OR(AH1277="",AH1277="-"),"－",IF(OR(AM1277=8,AM1277=9),"",IF(OR(AJ1277=3,AJ1277=4,AJ1277=5,AJ1277=6),VLOOKUP(AH1277,INDEX((係数_バス貨物_ガソリン,係数_バス貨物_CNG,係数_バス貨物_軽油,係数_バス貨物_メタノール,係数_バス貨物_LPG),MATCH(AL1277,【参考】排出ガスレベル!$AI$4:$AI$671,1),1,AR1277):INDEX((係数_バス貨物_ガソリン,係数_バス貨物_CNG,係数_バス貨物_軽油,係数_バス貨物_メタノール,係数_バス貨物_LPG),MATCH(AL1277+1,【参考】排出ガスレベル!$AI$4:$AI$671,1)-1,5,AR1277),2,FALSE),IF(OR(AJ1277=1,AJ1277=2),VLOOKUP(AH1277,INDEX((係数_乗用_ガソリン,係数_乗用_CNG,係数_乗用_軽油,係数_乗用_メタノール,係数_乗用_LPG),1,1,AR1277):INDEX((係数_乗用_ガソリン,係数_乗用_CNG,係数_乗用_軽油,係数_乗用_メタノール,係数_乗用_LPG),125,5,AR1277),2,FALSE))))))</f>
        <v/>
      </c>
      <c r="AO1277" s="376" t="str">
        <f>IF(T1277="","",IF(OR(AH1277="",AH1277="-"),"－",IF(OR(AM1277=8,AM1277=9),"",IF(OR(AJ1277=3,AJ1277=4,AJ1277=5,AJ1277=6),VLOOKUP(AH1277,INDEX((係数_バス貨物_ガソリン,係数_バス貨物_CNG,係数_バス貨物_軽油,係数_バス貨物_メタノール,係数_バス貨物_LPG),MATCH(AL1277,【参考】排出ガスレベル!$AI$4:$AI$671,1),1,AR1277):INDEX((係数_バス貨物_ガソリン,係数_バス貨物_CNG,係数_バス貨物_軽油,係数_バス貨物_メタノール,係数_バス貨物_LPG),MATCH(AL1277+1,【参考】排出ガスレベル!$AI$4:$AI$671,1)-1,5,AR1277),3,FALSE),IF(OR(AJ1277=1,AJ1277=2),VLOOKUP(AH1277,INDEX((係数_乗用_ガソリン,係数_乗用_CNG,係数_乗用_軽油,係数_乗用_メタノール,係数_乗用_LPG),1,1,AR1277):INDEX((係数_乗用_ガソリン,係数_乗用_CNG,係数_乗用_軽油,係数_乗用_メタノール,係数_乗用_LPG),125,5,AR1277),3,FALSE))))))</f>
        <v/>
      </c>
      <c r="AP1277" s="375" t="str">
        <f t="shared" si="360"/>
        <v/>
      </c>
      <c r="AQ1277" s="444" t="str">
        <f t="shared" si="361"/>
        <v/>
      </c>
      <c r="AR1277" s="375" t="str">
        <f t="shared" si="362"/>
        <v/>
      </c>
      <c r="AS1277" s="377" t="str">
        <f t="shared" si="363"/>
        <v/>
      </c>
      <c r="AT1277" s="378" t="str">
        <f t="shared" si="364"/>
        <v/>
      </c>
      <c r="AX1277" s="625" t="b">
        <f t="shared" si="365"/>
        <v>0</v>
      </c>
      <c r="AY1277" s="7" t="str">
        <f t="shared" si="366"/>
        <v>FALSEFALSEFALSE</v>
      </c>
      <c r="AZ1277" s="626">
        <f t="shared" si="350"/>
        <v>0</v>
      </c>
      <c r="BA1277" s="627" t="str">
        <f t="shared" si="367"/>
        <v/>
      </c>
      <c r="BB1277" s="627">
        <f t="shared" si="351"/>
        <v>0</v>
      </c>
    </row>
    <row r="1278" spans="1:54">
      <c r="A1278" s="381">
        <v>1221</v>
      </c>
      <c r="B1278" s="117"/>
      <c r="C1278" s="288"/>
      <c r="D1278" s="289"/>
      <c r="E1278" s="289"/>
      <c r="F1278" s="290"/>
      <c r="G1278" s="292"/>
      <c r="H1278" s="116"/>
      <c r="I1278" s="292"/>
      <c r="J1278" s="116"/>
      <c r="K1278" s="370"/>
      <c r="L1278" s="370"/>
      <c r="M1278" s="370"/>
      <c r="N1278" s="371"/>
      <c r="O1278" s="371"/>
      <c r="P1278" s="371"/>
      <c r="Q1278" s="371"/>
      <c r="R1278" s="371"/>
      <c r="S1278" s="371"/>
      <c r="T1278" s="443"/>
      <c r="U1278" s="539"/>
      <c r="V1278" s="117"/>
      <c r="W1278" s="118"/>
      <c r="X1278" s="119"/>
      <c r="Y1278" s="120"/>
      <c r="Z1278" s="122"/>
      <c r="AA1278" s="121"/>
      <c r="AB1278" s="443"/>
      <c r="AC1278" s="734"/>
      <c r="AD1278" s="372"/>
      <c r="AE1278" s="485"/>
      <c r="AF1278" s="373" t="str">
        <f t="shared" si="352"/>
        <v/>
      </c>
      <c r="AG1278" s="373" t="str">
        <f t="shared" si="353"/>
        <v/>
      </c>
      <c r="AH1278" s="374" t="str">
        <f t="shared" si="354"/>
        <v/>
      </c>
      <c r="AI1278" s="375" t="str">
        <f t="shared" si="355"/>
        <v/>
      </c>
      <c r="AJ1278" s="375" t="str">
        <f t="shared" si="356"/>
        <v/>
      </c>
      <c r="AK1278" s="375" t="str">
        <f t="shared" si="357"/>
        <v/>
      </c>
      <c r="AL1278" s="375" t="str">
        <f t="shared" si="358"/>
        <v/>
      </c>
      <c r="AM1278" s="375" t="str">
        <f t="shared" si="359"/>
        <v/>
      </c>
      <c r="AN1278" s="376" t="str">
        <f>IF(AF1278="","",IF(OR(AH1278="",AH1278="-"),"－",IF(OR(AM1278=8,AM1278=9),"",IF(OR(AJ1278=3,AJ1278=4,AJ1278=5,AJ1278=6),VLOOKUP(AH1278,INDEX((係数_バス貨物_ガソリン,係数_バス貨物_CNG,係数_バス貨物_軽油,係数_バス貨物_メタノール,係数_バス貨物_LPG),MATCH(AL1278,【参考】排出ガスレベル!$AI$4:$AI$671,1),1,AR1278):INDEX((係数_バス貨物_ガソリン,係数_バス貨物_CNG,係数_バス貨物_軽油,係数_バス貨物_メタノール,係数_バス貨物_LPG),MATCH(AL1278+1,【参考】排出ガスレベル!$AI$4:$AI$671,1)-1,5,AR1278),2,FALSE),IF(OR(AJ1278=1,AJ1278=2),VLOOKUP(AH1278,INDEX((係数_乗用_ガソリン,係数_乗用_CNG,係数_乗用_軽油,係数_乗用_メタノール,係数_乗用_LPG),1,1,AR1278):INDEX((係数_乗用_ガソリン,係数_乗用_CNG,係数_乗用_軽油,係数_乗用_メタノール,係数_乗用_LPG),125,5,AR1278),2,FALSE))))))</f>
        <v/>
      </c>
      <c r="AO1278" s="376" t="str">
        <f>IF(T1278="","",IF(OR(AH1278="",AH1278="-"),"－",IF(OR(AM1278=8,AM1278=9),"",IF(OR(AJ1278=3,AJ1278=4,AJ1278=5,AJ1278=6),VLOOKUP(AH1278,INDEX((係数_バス貨物_ガソリン,係数_バス貨物_CNG,係数_バス貨物_軽油,係数_バス貨物_メタノール,係数_バス貨物_LPG),MATCH(AL1278,【参考】排出ガスレベル!$AI$4:$AI$671,1),1,AR1278):INDEX((係数_バス貨物_ガソリン,係数_バス貨物_CNG,係数_バス貨物_軽油,係数_バス貨物_メタノール,係数_バス貨物_LPG),MATCH(AL1278+1,【参考】排出ガスレベル!$AI$4:$AI$671,1)-1,5,AR1278),3,FALSE),IF(OR(AJ1278=1,AJ1278=2),VLOOKUP(AH1278,INDEX((係数_乗用_ガソリン,係数_乗用_CNG,係数_乗用_軽油,係数_乗用_メタノール,係数_乗用_LPG),1,1,AR1278):INDEX((係数_乗用_ガソリン,係数_乗用_CNG,係数_乗用_軽油,係数_乗用_メタノール,係数_乗用_LPG),125,5,AR1278),3,FALSE))))))</f>
        <v/>
      </c>
      <c r="AP1278" s="375" t="str">
        <f t="shared" si="360"/>
        <v/>
      </c>
      <c r="AQ1278" s="444" t="str">
        <f t="shared" si="361"/>
        <v/>
      </c>
      <c r="AR1278" s="375" t="str">
        <f t="shared" si="362"/>
        <v/>
      </c>
      <c r="AS1278" s="377" t="str">
        <f t="shared" si="363"/>
        <v/>
      </c>
      <c r="AT1278" s="378" t="str">
        <f t="shared" si="364"/>
        <v/>
      </c>
      <c r="AX1278" s="625" t="b">
        <f t="shared" si="365"/>
        <v>0</v>
      </c>
      <c r="AY1278" s="7" t="str">
        <f t="shared" si="366"/>
        <v>FALSEFALSEFALSE</v>
      </c>
      <c r="AZ1278" s="626">
        <f t="shared" si="350"/>
        <v>0</v>
      </c>
      <c r="BA1278" s="627" t="str">
        <f t="shared" si="367"/>
        <v/>
      </c>
      <c r="BB1278" s="627">
        <f t="shared" si="351"/>
        <v>0</v>
      </c>
    </row>
    <row r="1279" spans="1:54">
      <c r="A1279" s="381">
        <v>1222</v>
      </c>
      <c r="B1279" s="117"/>
      <c r="C1279" s="288"/>
      <c r="D1279" s="289"/>
      <c r="E1279" s="289"/>
      <c r="F1279" s="290"/>
      <c r="G1279" s="292"/>
      <c r="H1279" s="116"/>
      <c r="I1279" s="292"/>
      <c r="J1279" s="116"/>
      <c r="K1279" s="370"/>
      <c r="L1279" s="370"/>
      <c r="M1279" s="370"/>
      <c r="N1279" s="371"/>
      <c r="O1279" s="371"/>
      <c r="P1279" s="371"/>
      <c r="Q1279" s="371"/>
      <c r="R1279" s="371"/>
      <c r="S1279" s="371"/>
      <c r="T1279" s="443"/>
      <c r="U1279" s="539"/>
      <c r="V1279" s="117"/>
      <c r="W1279" s="118"/>
      <c r="X1279" s="119"/>
      <c r="Y1279" s="120"/>
      <c r="Z1279" s="122"/>
      <c r="AA1279" s="121"/>
      <c r="AB1279" s="443"/>
      <c r="AC1279" s="734"/>
      <c r="AD1279" s="372"/>
      <c r="AE1279" s="485"/>
      <c r="AF1279" s="373" t="str">
        <f t="shared" si="352"/>
        <v/>
      </c>
      <c r="AG1279" s="373" t="str">
        <f t="shared" si="353"/>
        <v/>
      </c>
      <c r="AH1279" s="374" t="str">
        <f t="shared" si="354"/>
        <v/>
      </c>
      <c r="AI1279" s="375" t="str">
        <f t="shared" si="355"/>
        <v/>
      </c>
      <c r="AJ1279" s="375" t="str">
        <f t="shared" si="356"/>
        <v/>
      </c>
      <c r="AK1279" s="375" t="str">
        <f t="shared" si="357"/>
        <v/>
      </c>
      <c r="AL1279" s="375" t="str">
        <f t="shared" si="358"/>
        <v/>
      </c>
      <c r="AM1279" s="375" t="str">
        <f t="shared" si="359"/>
        <v/>
      </c>
      <c r="AN1279" s="376" t="str">
        <f>IF(AF1279="","",IF(OR(AH1279="",AH1279="-"),"－",IF(OR(AM1279=8,AM1279=9),"",IF(OR(AJ1279=3,AJ1279=4,AJ1279=5,AJ1279=6),VLOOKUP(AH1279,INDEX((係数_バス貨物_ガソリン,係数_バス貨物_CNG,係数_バス貨物_軽油,係数_バス貨物_メタノール,係数_バス貨物_LPG),MATCH(AL1279,【参考】排出ガスレベル!$AI$4:$AI$671,1),1,AR1279):INDEX((係数_バス貨物_ガソリン,係数_バス貨物_CNG,係数_バス貨物_軽油,係数_バス貨物_メタノール,係数_バス貨物_LPG),MATCH(AL1279+1,【参考】排出ガスレベル!$AI$4:$AI$671,1)-1,5,AR1279),2,FALSE),IF(OR(AJ1279=1,AJ1279=2),VLOOKUP(AH1279,INDEX((係数_乗用_ガソリン,係数_乗用_CNG,係数_乗用_軽油,係数_乗用_メタノール,係数_乗用_LPG),1,1,AR1279):INDEX((係数_乗用_ガソリン,係数_乗用_CNG,係数_乗用_軽油,係数_乗用_メタノール,係数_乗用_LPG),125,5,AR1279),2,FALSE))))))</f>
        <v/>
      </c>
      <c r="AO1279" s="376" t="str">
        <f>IF(T1279="","",IF(OR(AH1279="",AH1279="-"),"－",IF(OR(AM1279=8,AM1279=9),"",IF(OR(AJ1279=3,AJ1279=4,AJ1279=5,AJ1279=6),VLOOKUP(AH1279,INDEX((係数_バス貨物_ガソリン,係数_バス貨物_CNG,係数_バス貨物_軽油,係数_バス貨物_メタノール,係数_バス貨物_LPG),MATCH(AL1279,【参考】排出ガスレベル!$AI$4:$AI$671,1),1,AR1279):INDEX((係数_バス貨物_ガソリン,係数_バス貨物_CNG,係数_バス貨物_軽油,係数_バス貨物_メタノール,係数_バス貨物_LPG),MATCH(AL1279+1,【参考】排出ガスレベル!$AI$4:$AI$671,1)-1,5,AR1279),3,FALSE),IF(OR(AJ1279=1,AJ1279=2),VLOOKUP(AH1279,INDEX((係数_乗用_ガソリン,係数_乗用_CNG,係数_乗用_軽油,係数_乗用_メタノール,係数_乗用_LPG),1,1,AR1279):INDEX((係数_乗用_ガソリン,係数_乗用_CNG,係数_乗用_軽油,係数_乗用_メタノール,係数_乗用_LPG),125,5,AR1279),3,FALSE))))))</f>
        <v/>
      </c>
      <c r="AP1279" s="375" t="str">
        <f t="shared" si="360"/>
        <v/>
      </c>
      <c r="AQ1279" s="444" t="str">
        <f t="shared" si="361"/>
        <v/>
      </c>
      <c r="AR1279" s="375" t="str">
        <f t="shared" si="362"/>
        <v/>
      </c>
      <c r="AS1279" s="377" t="str">
        <f t="shared" si="363"/>
        <v/>
      </c>
      <c r="AT1279" s="378" t="str">
        <f t="shared" si="364"/>
        <v/>
      </c>
      <c r="AX1279" s="625" t="b">
        <f t="shared" si="365"/>
        <v>0</v>
      </c>
      <c r="AY1279" s="7" t="str">
        <f t="shared" si="366"/>
        <v>FALSEFALSEFALSE</v>
      </c>
      <c r="AZ1279" s="626">
        <f t="shared" si="350"/>
        <v>0</v>
      </c>
      <c r="BA1279" s="627" t="str">
        <f t="shared" si="367"/>
        <v/>
      </c>
      <c r="BB1279" s="627">
        <f t="shared" si="351"/>
        <v>0</v>
      </c>
    </row>
    <row r="1280" spans="1:54">
      <c r="A1280" s="381">
        <v>1223</v>
      </c>
      <c r="B1280" s="117"/>
      <c r="C1280" s="288"/>
      <c r="D1280" s="289"/>
      <c r="E1280" s="289"/>
      <c r="F1280" s="290"/>
      <c r="G1280" s="292"/>
      <c r="H1280" s="116"/>
      <c r="I1280" s="292"/>
      <c r="J1280" s="116"/>
      <c r="K1280" s="370"/>
      <c r="L1280" s="370"/>
      <c r="M1280" s="370"/>
      <c r="N1280" s="371"/>
      <c r="O1280" s="371"/>
      <c r="P1280" s="371"/>
      <c r="Q1280" s="371"/>
      <c r="R1280" s="371"/>
      <c r="S1280" s="371"/>
      <c r="T1280" s="443"/>
      <c r="U1280" s="539"/>
      <c r="V1280" s="117"/>
      <c r="W1280" s="118"/>
      <c r="X1280" s="119"/>
      <c r="Y1280" s="120"/>
      <c r="Z1280" s="122"/>
      <c r="AA1280" s="121"/>
      <c r="AB1280" s="443"/>
      <c r="AC1280" s="734"/>
      <c r="AD1280" s="372"/>
      <c r="AE1280" s="485"/>
      <c r="AF1280" s="373" t="str">
        <f t="shared" si="352"/>
        <v/>
      </c>
      <c r="AG1280" s="373" t="str">
        <f t="shared" si="353"/>
        <v/>
      </c>
      <c r="AH1280" s="374" t="str">
        <f t="shared" si="354"/>
        <v/>
      </c>
      <c r="AI1280" s="375" t="str">
        <f t="shared" si="355"/>
        <v/>
      </c>
      <c r="AJ1280" s="375" t="str">
        <f t="shared" si="356"/>
        <v/>
      </c>
      <c r="AK1280" s="375" t="str">
        <f t="shared" si="357"/>
        <v/>
      </c>
      <c r="AL1280" s="375" t="str">
        <f t="shared" si="358"/>
        <v/>
      </c>
      <c r="AM1280" s="375" t="str">
        <f t="shared" si="359"/>
        <v/>
      </c>
      <c r="AN1280" s="376" t="str">
        <f>IF(AF1280="","",IF(OR(AH1280="",AH1280="-"),"－",IF(OR(AM1280=8,AM1280=9),"",IF(OR(AJ1280=3,AJ1280=4,AJ1280=5,AJ1280=6),VLOOKUP(AH1280,INDEX((係数_バス貨物_ガソリン,係数_バス貨物_CNG,係数_バス貨物_軽油,係数_バス貨物_メタノール,係数_バス貨物_LPG),MATCH(AL1280,【参考】排出ガスレベル!$AI$4:$AI$671,1),1,AR1280):INDEX((係数_バス貨物_ガソリン,係数_バス貨物_CNG,係数_バス貨物_軽油,係数_バス貨物_メタノール,係数_バス貨物_LPG),MATCH(AL1280+1,【参考】排出ガスレベル!$AI$4:$AI$671,1)-1,5,AR1280),2,FALSE),IF(OR(AJ1280=1,AJ1280=2),VLOOKUP(AH1280,INDEX((係数_乗用_ガソリン,係数_乗用_CNG,係数_乗用_軽油,係数_乗用_メタノール,係数_乗用_LPG),1,1,AR1280):INDEX((係数_乗用_ガソリン,係数_乗用_CNG,係数_乗用_軽油,係数_乗用_メタノール,係数_乗用_LPG),125,5,AR1280),2,FALSE))))))</f>
        <v/>
      </c>
      <c r="AO1280" s="376" t="str">
        <f>IF(T1280="","",IF(OR(AH1280="",AH1280="-"),"－",IF(OR(AM1280=8,AM1280=9),"",IF(OR(AJ1280=3,AJ1280=4,AJ1280=5,AJ1280=6),VLOOKUP(AH1280,INDEX((係数_バス貨物_ガソリン,係数_バス貨物_CNG,係数_バス貨物_軽油,係数_バス貨物_メタノール,係数_バス貨物_LPG),MATCH(AL1280,【参考】排出ガスレベル!$AI$4:$AI$671,1),1,AR1280):INDEX((係数_バス貨物_ガソリン,係数_バス貨物_CNG,係数_バス貨物_軽油,係数_バス貨物_メタノール,係数_バス貨物_LPG),MATCH(AL1280+1,【参考】排出ガスレベル!$AI$4:$AI$671,1)-1,5,AR1280),3,FALSE),IF(OR(AJ1280=1,AJ1280=2),VLOOKUP(AH1280,INDEX((係数_乗用_ガソリン,係数_乗用_CNG,係数_乗用_軽油,係数_乗用_メタノール,係数_乗用_LPG),1,1,AR1280):INDEX((係数_乗用_ガソリン,係数_乗用_CNG,係数_乗用_軽油,係数_乗用_メタノール,係数_乗用_LPG),125,5,AR1280),3,FALSE))))))</f>
        <v/>
      </c>
      <c r="AP1280" s="375" t="str">
        <f t="shared" si="360"/>
        <v/>
      </c>
      <c r="AQ1280" s="444" t="str">
        <f t="shared" si="361"/>
        <v/>
      </c>
      <c r="AR1280" s="375" t="str">
        <f t="shared" si="362"/>
        <v/>
      </c>
      <c r="AS1280" s="377" t="str">
        <f t="shared" si="363"/>
        <v/>
      </c>
      <c r="AT1280" s="378" t="str">
        <f t="shared" si="364"/>
        <v/>
      </c>
      <c r="AX1280" s="625" t="b">
        <f t="shared" si="365"/>
        <v>0</v>
      </c>
      <c r="AY1280" s="7" t="str">
        <f t="shared" si="366"/>
        <v>FALSEFALSEFALSE</v>
      </c>
      <c r="AZ1280" s="626">
        <f t="shared" si="350"/>
        <v>0</v>
      </c>
      <c r="BA1280" s="627" t="str">
        <f t="shared" si="367"/>
        <v/>
      </c>
      <c r="BB1280" s="627">
        <f t="shared" si="351"/>
        <v>0</v>
      </c>
    </row>
    <row r="1281" spans="1:54">
      <c r="A1281" s="381">
        <v>1224</v>
      </c>
      <c r="B1281" s="117"/>
      <c r="C1281" s="288"/>
      <c r="D1281" s="289"/>
      <c r="E1281" s="289"/>
      <c r="F1281" s="290"/>
      <c r="G1281" s="292"/>
      <c r="H1281" s="116"/>
      <c r="I1281" s="292"/>
      <c r="J1281" s="116"/>
      <c r="K1281" s="370"/>
      <c r="L1281" s="370"/>
      <c r="M1281" s="370"/>
      <c r="N1281" s="371"/>
      <c r="O1281" s="371"/>
      <c r="P1281" s="371"/>
      <c r="Q1281" s="371"/>
      <c r="R1281" s="371"/>
      <c r="S1281" s="371"/>
      <c r="T1281" s="443"/>
      <c r="U1281" s="539"/>
      <c r="V1281" s="117"/>
      <c r="W1281" s="118"/>
      <c r="X1281" s="119"/>
      <c r="Y1281" s="120"/>
      <c r="Z1281" s="122"/>
      <c r="AA1281" s="121"/>
      <c r="AB1281" s="443"/>
      <c r="AC1281" s="734"/>
      <c r="AD1281" s="372"/>
      <c r="AE1281" s="485"/>
      <c r="AF1281" s="373" t="str">
        <f t="shared" si="352"/>
        <v/>
      </c>
      <c r="AG1281" s="373" t="str">
        <f t="shared" si="353"/>
        <v/>
      </c>
      <c r="AH1281" s="374" t="str">
        <f t="shared" si="354"/>
        <v/>
      </c>
      <c r="AI1281" s="375" t="str">
        <f t="shared" si="355"/>
        <v/>
      </c>
      <c r="AJ1281" s="375" t="str">
        <f t="shared" si="356"/>
        <v/>
      </c>
      <c r="AK1281" s="375" t="str">
        <f t="shared" si="357"/>
        <v/>
      </c>
      <c r="AL1281" s="375" t="str">
        <f t="shared" si="358"/>
        <v/>
      </c>
      <c r="AM1281" s="375" t="str">
        <f t="shared" si="359"/>
        <v/>
      </c>
      <c r="AN1281" s="376" t="str">
        <f>IF(AF1281="","",IF(OR(AH1281="",AH1281="-"),"－",IF(OR(AM1281=8,AM1281=9),"",IF(OR(AJ1281=3,AJ1281=4,AJ1281=5,AJ1281=6),VLOOKUP(AH1281,INDEX((係数_バス貨物_ガソリン,係数_バス貨物_CNG,係数_バス貨物_軽油,係数_バス貨物_メタノール,係数_バス貨物_LPG),MATCH(AL1281,【参考】排出ガスレベル!$AI$4:$AI$671,1),1,AR1281):INDEX((係数_バス貨物_ガソリン,係数_バス貨物_CNG,係数_バス貨物_軽油,係数_バス貨物_メタノール,係数_バス貨物_LPG),MATCH(AL1281+1,【参考】排出ガスレベル!$AI$4:$AI$671,1)-1,5,AR1281),2,FALSE),IF(OR(AJ1281=1,AJ1281=2),VLOOKUP(AH1281,INDEX((係数_乗用_ガソリン,係数_乗用_CNG,係数_乗用_軽油,係数_乗用_メタノール,係数_乗用_LPG),1,1,AR1281):INDEX((係数_乗用_ガソリン,係数_乗用_CNG,係数_乗用_軽油,係数_乗用_メタノール,係数_乗用_LPG),125,5,AR1281),2,FALSE))))))</f>
        <v/>
      </c>
      <c r="AO1281" s="376" t="str">
        <f>IF(T1281="","",IF(OR(AH1281="",AH1281="-"),"－",IF(OR(AM1281=8,AM1281=9),"",IF(OR(AJ1281=3,AJ1281=4,AJ1281=5,AJ1281=6),VLOOKUP(AH1281,INDEX((係数_バス貨物_ガソリン,係数_バス貨物_CNG,係数_バス貨物_軽油,係数_バス貨物_メタノール,係数_バス貨物_LPG),MATCH(AL1281,【参考】排出ガスレベル!$AI$4:$AI$671,1),1,AR1281):INDEX((係数_バス貨物_ガソリン,係数_バス貨物_CNG,係数_バス貨物_軽油,係数_バス貨物_メタノール,係数_バス貨物_LPG),MATCH(AL1281+1,【参考】排出ガスレベル!$AI$4:$AI$671,1)-1,5,AR1281),3,FALSE),IF(OR(AJ1281=1,AJ1281=2),VLOOKUP(AH1281,INDEX((係数_乗用_ガソリン,係数_乗用_CNG,係数_乗用_軽油,係数_乗用_メタノール,係数_乗用_LPG),1,1,AR1281):INDEX((係数_乗用_ガソリン,係数_乗用_CNG,係数_乗用_軽油,係数_乗用_メタノール,係数_乗用_LPG),125,5,AR1281),3,FALSE))))))</f>
        <v/>
      </c>
      <c r="AP1281" s="375" t="str">
        <f t="shared" si="360"/>
        <v/>
      </c>
      <c r="AQ1281" s="444" t="str">
        <f t="shared" si="361"/>
        <v/>
      </c>
      <c r="AR1281" s="375" t="str">
        <f t="shared" si="362"/>
        <v/>
      </c>
      <c r="AS1281" s="377" t="str">
        <f t="shared" si="363"/>
        <v/>
      </c>
      <c r="AT1281" s="378" t="str">
        <f t="shared" si="364"/>
        <v/>
      </c>
      <c r="AX1281" s="625" t="b">
        <f t="shared" si="365"/>
        <v>0</v>
      </c>
      <c r="AY1281" s="7" t="str">
        <f t="shared" si="366"/>
        <v>FALSEFALSEFALSE</v>
      </c>
      <c r="AZ1281" s="626">
        <f t="shared" si="350"/>
        <v>0</v>
      </c>
      <c r="BA1281" s="627" t="str">
        <f t="shared" si="367"/>
        <v/>
      </c>
      <c r="BB1281" s="627">
        <f t="shared" si="351"/>
        <v>0</v>
      </c>
    </row>
    <row r="1282" spans="1:54">
      <c r="A1282" s="381">
        <v>1225</v>
      </c>
      <c r="B1282" s="117"/>
      <c r="C1282" s="288"/>
      <c r="D1282" s="289"/>
      <c r="E1282" s="289"/>
      <c r="F1282" s="290"/>
      <c r="G1282" s="292"/>
      <c r="H1282" s="116"/>
      <c r="I1282" s="292"/>
      <c r="J1282" s="116"/>
      <c r="K1282" s="370"/>
      <c r="L1282" s="370"/>
      <c r="M1282" s="370"/>
      <c r="N1282" s="371"/>
      <c r="O1282" s="371"/>
      <c r="P1282" s="371"/>
      <c r="Q1282" s="371"/>
      <c r="R1282" s="371"/>
      <c r="S1282" s="371"/>
      <c r="T1282" s="443"/>
      <c r="U1282" s="539"/>
      <c r="V1282" s="117"/>
      <c r="W1282" s="118"/>
      <c r="X1282" s="119"/>
      <c r="Y1282" s="120"/>
      <c r="Z1282" s="122"/>
      <c r="AA1282" s="121"/>
      <c r="AB1282" s="443"/>
      <c r="AC1282" s="734"/>
      <c r="AD1282" s="372"/>
      <c r="AE1282" s="485"/>
      <c r="AF1282" s="373" t="str">
        <f t="shared" si="352"/>
        <v/>
      </c>
      <c r="AG1282" s="373" t="str">
        <f t="shared" si="353"/>
        <v/>
      </c>
      <c r="AH1282" s="374" t="str">
        <f t="shared" si="354"/>
        <v/>
      </c>
      <c r="AI1282" s="375" t="str">
        <f t="shared" si="355"/>
        <v/>
      </c>
      <c r="AJ1282" s="375" t="str">
        <f t="shared" si="356"/>
        <v/>
      </c>
      <c r="AK1282" s="375" t="str">
        <f t="shared" si="357"/>
        <v/>
      </c>
      <c r="AL1282" s="375" t="str">
        <f t="shared" si="358"/>
        <v/>
      </c>
      <c r="AM1282" s="375" t="str">
        <f t="shared" si="359"/>
        <v/>
      </c>
      <c r="AN1282" s="376" t="str">
        <f>IF(AF1282="","",IF(OR(AH1282="",AH1282="-"),"－",IF(OR(AM1282=8,AM1282=9),"",IF(OR(AJ1282=3,AJ1282=4,AJ1282=5,AJ1282=6),VLOOKUP(AH1282,INDEX((係数_バス貨物_ガソリン,係数_バス貨物_CNG,係数_バス貨物_軽油,係数_バス貨物_メタノール,係数_バス貨物_LPG),MATCH(AL1282,【参考】排出ガスレベル!$AI$4:$AI$671,1),1,AR1282):INDEX((係数_バス貨物_ガソリン,係数_バス貨物_CNG,係数_バス貨物_軽油,係数_バス貨物_メタノール,係数_バス貨物_LPG),MATCH(AL1282+1,【参考】排出ガスレベル!$AI$4:$AI$671,1)-1,5,AR1282),2,FALSE),IF(OR(AJ1282=1,AJ1282=2),VLOOKUP(AH1282,INDEX((係数_乗用_ガソリン,係数_乗用_CNG,係数_乗用_軽油,係数_乗用_メタノール,係数_乗用_LPG),1,1,AR1282):INDEX((係数_乗用_ガソリン,係数_乗用_CNG,係数_乗用_軽油,係数_乗用_メタノール,係数_乗用_LPG),125,5,AR1282),2,FALSE))))))</f>
        <v/>
      </c>
      <c r="AO1282" s="376" t="str">
        <f>IF(T1282="","",IF(OR(AH1282="",AH1282="-"),"－",IF(OR(AM1282=8,AM1282=9),"",IF(OR(AJ1282=3,AJ1282=4,AJ1282=5,AJ1282=6),VLOOKUP(AH1282,INDEX((係数_バス貨物_ガソリン,係数_バス貨物_CNG,係数_バス貨物_軽油,係数_バス貨物_メタノール,係数_バス貨物_LPG),MATCH(AL1282,【参考】排出ガスレベル!$AI$4:$AI$671,1),1,AR1282):INDEX((係数_バス貨物_ガソリン,係数_バス貨物_CNG,係数_バス貨物_軽油,係数_バス貨物_メタノール,係数_バス貨物_LPG),MATCH(AL1282+1,【参考】排出ガスレベル!$AI$4:$AI$671,1)-1,5,AR1282),3,FALSE),IF(OR(AJ1282=1,AJ1282=2),VLOOKUP(AH1282,INDEX((係数_乗用_ガソリン,係数_乗用_CNG,係数_乗用_軽油,係数_乗用_メタノール,係数_乗用_LPG),1,1,AR1282):INDEX((係数_乗用_ガソリン,係数_乗用_CNG,係数_乗用_軽油,係数_乗用_メタノール,係数_乗用_LPG),125,5,AR1282),3,FALSE))))))</f>
        <v/>
      </c>
      <c r="AP1282" s="375" t="str">
        <f t="shared" si="360"/>
        <v/>
      </c>
      <c r="AQ1282" s="444" t="str">
        <f t="shared" si="361"/>
        <v/>
      </c>
      <c r="AR1282" s="375" t="str">
        <f t="shared" si="362"/>
        <v/>
      </c>
      <c r="AS1282" s="377" t="str">
        <f t="shared" si="363"/>
        <v/>
      </c>
      <c r="AT1282" s="378" t="str">
        <f t="shared" si="364"/>
        <v/>
      </c>
      <c r="AX1282" s="625" t="b">
        <f t="shared" si="365"/>
        <v>0</v>
      </c>
      <c r="AY1282" s="7" t="str">
        <f t="shared" si="366"/>
        <v>FALSEFALSEFALSE</v>
      </c>
      <c r="AZ1282" s="626">
        <f t="shared" si="350"/>
        <v>0</v>
      </c>
      <c r="BA1282" s="627" t="str">
        <f t="shared" si="367"/>
        <v/>
      </c>
      <c r="BB1282" s="627">
        <f t="shared" si="351"/>
        <v>0</v>
      </c>
    </row>
    <row r="1283" spans="1:54">
      <c r="A1283" s="381">
        <v>1226</v>
      </c>
      <c r="B1283" s="117"/>
      <c r="C1283" s="288"/>
      <c r="D1283" s="289"/>
      <c r="E1283" s="289"/>
      <c r="F1283" s="290"/>
      <c r="G1283" s="292"/>
      <c r="H1283" s="116"/>
      <c r="I1283" s="292"/>
      <c r="J1283" s="116"/>
      <c r="K1283" s="370"/>
      <c r="L1283" s="370"/>
      <c r="M1283" s="370"/>
      <c r="N1283" s="371"/>
      <c r="O1283" s="371"/>
      <c r="P1283" s="371"/>
      <c r="Q1283" s="371"/>
      <c r="R1283" s="371"/>
      <c r="S1283" s="371"/>
      <c r="T1283" s="443"/>
      <c r="U1283" s="539"/>
      <c r="V1283" s="117"/>
      <c r="W1283" s="118"/>
      <c r="X1283" s="119"/>
      <c r="Y1283" s="120"/>
      <c r="Z1283" s="122"/>
      <c r="AA1283" s="121"/>
      <c r="AB1283" s="443"/>
      <c r="AC1283" s="734"/>
      <c r="AD1283" s="372"/>
      <c r="AE1283" s="485"/>
      <c r="AF1283" s="373" t="str">
        <f t="shared" si="352"/>
        <v/>
      </c>
      <c r="AG1283" s="373" t="str">
        <f t="shared" si="353"/>
        <v/>
      </c>
      <c r="AH1283" s="374" t="str">
        <f t="shared" si="354"/>
        <v/>
      </c>
      <c r="AI1283" s="375" t="str">
        <f t="shared" si="355"/>
        <v/>
      </c>
      <c r="AJ1283" s="375" t="str">
        <f t="shared" si="356"/>
        <v/>
      </c>
      <c r="AK1283" s="375" t="str">
        <f t="shared" si="357"/>
        <v/>
      </c>
      <c r="AL1283" s="375" t="str">
        <f t="shared" si="358"/>
        <v/>
      </c>
      <c r="AM1283" s="375" t="str">
        <f t="shared" si="359"/>
        <v/>
      </c>
      <c r="AN1283" s="376" t="str">
        <f>IF(AF1283="","",IF(OR(AH1283="",AH1283="-"),"－",IF(OR(AM1283=8,AM1283=9),"",IF(OR(AJ1283=3,AJ1283=4,AJ1283=5,AJ1283=6),VLOOKUP(AH1283,INDEX((係数_バス貨物_ガソリン,係数_バス貨物_CNG,係数_バス貨物_軽油,係数_バス貨物_メタノール,係数_バス貨物_LPG),MATCH(AL1283,【参考】排出ガスレベル!$AI$4:$AI$671,1),1,AR1283):INDEX((係数_バス貨物_ガソリン,係数_バス貨物_CNG,係数_バス貨物_軽油,係数_バス貨物_メタノール,係数_バス貨物_LPG),MATCH(AL1283+1,【参考】排出ガスレベル!$AI$4:$AI$671,1)-1,5,AR1283),2,FALSE),IF(OR(AJ1283=1,AJ1283=2),VLOOKUP(AH1283,INDEX((係数_乗用_ガソリン,係数_乗用_CNG,係数_乗用_軽油,係数_乗用_メタノール,係数_乗用_LPG),1,1,AR1283):INDEX((係数_乗用_ガソリン,係数_乗用_CNG,係数_乗用_軽油,係数_乗用_メタノール,係数_乗用_LPG),125,5,AR1283),2,FALSE))))))</f>
        <v/>
      </c>
      <c r="AO1283" s="376" t="str">
        <f>IF(T1283="","",IF(OR(AH1283="",AH1283="-"),"－",IF(OR(AM1283=8,AM1283=9),"",IF(OR(AJ1283=3,AJ1283=4,AJ1283=5,AJ1283=6),VLOOKUP(AH1283,INDEX((係数_バス貨物_ガソリン,係数_バス貨物_CNG,係数_バス貨物_軽油,係数_バス貨物_メタノール,係数_バス貨物_LPG),MATCH(AL1283,【参考】排出ガスレベル!$AI$4:$AI$671,1),1,AR1283):INDEX((係数_バス貨物_ガソリン,係数_バス貨物_CNG,係数_バス貨物_軽油,係数_バス貨物_メタノール,係数_バス貨物_LPG),MATCH(AL1283+1,【参考】排出ガスレベル!$AI$4:$AI$671,1)-1,5,AR1283),3,FALSE),IF(OR(AJ1283=1,AJ1283=2),VLOOKUP(AH1283,INDEX((係数_乗用_ガソリン,係数_乗用_CNG,係数_乗用_軽油,係数_乗用_メタノール,係数_乗用_LPG),1,1,AR1283):INDEX((係数_乗用_ガソリン,係数_乗用_CNG,係数_乗用_軽油,係数_乗用_メタノール,係数_乗用_LPG),125,5,AR1283),3,FALSE))))))</f>
        <v/>
      </c>
      <c r="AP1283" s="375" t="str">
        <f t="shared" si="360"/>
        <v/>
      </c>
      <c r="AQ1283" s="444" t="str">
        <f t="shared" si="361"/>
        <v/>
      </c>
      <c r="AR1283" s="375" t="str">
        <f t="shared" si="362"/>
        <v/>
      </c>
      <c r="AS1283" s="377" t="str">
        <f t="shared" si="363"/>
        <v/>
      </c>
      <c r="AT1283" s="378" t="str">
        <f t="shared" si="364"/>
        <v/>
      </c>
      <c r="AX1283" s="625" t="b">
        <f t="shared" si="365"/>
        <v>0</v>
      </c>
      <c r="AY1283" s="7" t="str">
        <f t="shared" si="366"/>
        <v>FALSEFALSEFALSE</v>
      </c>
      <c r="AZ1283" s="626">
        <f t="shared" si="350"/>
        <v>0</v>
      </c>
      <c r="BA1283" s="627" t="str">
        <f t="shared" si="367"/>
        <v/>
      </c>
      <c r="BB1283" s="627">
        <f t="shared" si="351"/>
        <v>0</v>
      </c>
    </row>
    <row r="1284" spans="1:54">
      <c r="A1284" s="381">
        <v>1227</v>
      </c>
      <c r="B1284" s="117"/>
      <c r="C1284" s="288"/>
      <c r="D1284" s="289"/>
      <c r="E1284" s="289"/>
      <c r="F1284" s="290"/>
      <c r="G1284" s="292"/>
      <c r="H1284" s="116"/>
      <c r="I1284" s="292"/>
      <c r="J1284" s="116"/>
      <c r="K1284" s="370"/>
      <c r="L1284" s="370"/>
      <c r="M1284" s="370"/>
      <c r="N1284" s="371"/>
      <c r="O1284" s="371"/>
      <c r="P1284" s="371"/>
      <c r="Q1284" s="371"/>
      <c r="R1284" s="371"/>
      <c r="S1284" s="371"/>
      <c r="T1284" s="443"/>
      <c r="U1284" s="539"/>
      <c r="V1284" s="117"/>
      <c r="W1284" s="118"/>
      <c r="X1284" s="119"/>
      <c r="Y1284" s="120"/>
      <c r="Z1284" s="122"/>
      <c r="AA1284" s="121"/>
      <c r="AB1284" s="443"/>
      <c r="AC1284" s="734"/>
      <c r="AD1284" s="372"/>
      <c r="AE1284" s="485"/>
      <c r="AF1284" s="373" t="str">
        <f t="shared" si="352"/>
        <v/>
      </c>
      <c r="AG1284" s="373" t="str">
        <f t="shared" si="353"/>
        <v/>
      </c>
      <c r="AH1284" s="374" t="str">
        <f t="shared" si="354"/>
        <v/>
      </c>
      <c r="AI1284" s="375" t="str">
        <f t="shared" si="355"/>
        <v/>
      </c>
      <c r="AJ1284" s="375" t="str">
        <f t="shared" si="356"/>
        <v/>
      </c>
      <c r="AK1284" s="375" t="str">
        <f t="shared" si="357"/>
        <v/>
      </c>
      <c r="AL1284" s="375" t="str">
        <f t="shared" si="358"/>
        <v/>
      </c>
      <c r="AM1284" s="375" t="str">
        <f t="shared" si="359"/>
        <v/>
      </c>
      <c r="AN1284" s="376" t="str">
        <f>IF(AF1284="","",IF(OR(AH1284="",AH1284="-"),"－",IF(OR(AM1284=8,AM1284=9),"",IF(OR(AJ1284=3,AJ1284=4,AJ1284=5,AJ1284=6),VLOOKUP(AH1284,INDEX((係数_バス貨物_ガソリン,係数_バス貨物_CNG,係数_バス貨物_軽油,係数_バス貨物_メタノール,係数_バス貨物_LPG),MATCH(AL1284,【参考】排出ガスレベル!$AI$4:$AI$671,1),1,AR1284):INDEX((係数_バス貨物_ガソリン,係数_バス貨物_CNG,係数_バス貨物_軽油,係数_バス貨物_メタノール,係数_バス貨物_LPG),MATCH(AL1284+1,【参考】排出ガスレベル!$AI$4:$AI$671,1)-1,5,AR1284),2,FALSE),IF(OR(AJ1284=1,AJ1284=2),VLOOKUP(AH1284,INDEX((係数_乗用_ガソリン,係数_乗用_CNG,係数_乗用_軽油,係数_乗用_メタノール,係数_乗用_LPG),1,1,AR1284):INDEX((係数_乗用_ガソリン,係数_乗用_CNG,係数_乗用_軽油,係数_乗用_メタノール,係数_乗用_LPG),125,5,AR1284),2,FALSE))))))</f>
        <v/>
      </c>
      <c r="AO1284" s="376" t="str">
        <f>IF(T1284="","",IF(OR(AH1284="",AH1284="-"),"－",IF(OR(AM1284=8,AM1284=9),"",IF(OR(AJ1284=3,AJ1284=4,AJ1284=5,AJ1284=6),VLOOKUP(AH1284,INDEX((係数_バス貨物_ガソリン,係数_バス貨物_CNG,係数_バス貨物_軽油,係数_バス貨物_メタノール,係数_バス貨物_LPG),MATCH(AL1284,【参考】排出ガスレベル!$AI$4:$AI$671,1),1,AR1284):INDEX((係数_バス貨物_ガソリン,係数_バス貨物_CNG,係数_バス貨物_軽油,係数_バス貨物_メタノール,係数_バス貨物_LPG),MATCH(AL1284+1,【参考】排出ガスレベル!$AI$4:$AI$671,1)-1,5,AR1284),3,FALSE),IF(OR(AJ1284=1,AJ1284=2),VLOOKUP(AH1284,INDEX((係数_乗用_ガソリン,係数_乗用_CNG,係数_乗用_軽油,係数_乗用_メタノール,係数_乗用_LPG),1,1,AR1284):INDEX((係数_乗用_ガソリン,係数_乗用_CNG,係数_乗用_軽油,係数_乗用_メタノール,係数_乗用_LPG),125,5,AR1284),3,FALSE))))))</f>
        <v/>
      </c>
      <c r="AP1284" s="375" t="str">
        <f t="shared" si="360"/>
        <v/>
      </c>
      <c r="AQ1284" s="444" t="str">
        <f t="shared" si="361"/>
        <v/>
      </c>
      <c r="AR1284" s="375" t="str">
        <f t="shared" si="362"/>
        <v/>
      </c>
      <c r="AS1284" s="377" t="str">
        <f t="shared" si="363"/>
        <v/>
      </c>
      <c r="AT1284" s="378" t="str">
        <f t="shared" si="364"/>
        <v/>
      </c>
      <c r="AX1284" s="625" t="b">
        <f t="shared" si="365"/>
        <v>0</v>
      </c>
      <c r="AY1284" s="7" t="str">
        <f t="shared" si="366"/>
        <v>FALSEFALSEFALSE</v>
      </c>
      <c r="AZ1284" s="626">
        <f t="shared" si="350"/>
        <v>0</v>
      </c>
      <c r="BA1284" s="627" t="str">
        <f t="shared" si="367"/>
        <v/>
      </c>
      <c r="BB1284" s="627">
        <f t="shared" si="351"/>
        <v>0</v>
      </c>
    </row>
    <row r="1285" spans="1:54">
      <c r="A1285" s="381">
        <v>1228</v>
      </c>
      <c r="B1285" s="117"/>
      <c r="C1285" s="288"/>
      <c r="D1285" s="289"/>
      <c r="E1285" s="289"/>
      <c r="F1285" s="290"/>
      <c r="G1285" s="292"/>
      <c r="H1285" s="116"/>
      <c r="I1285" s="292"/>
      <c r="J1285" s="116"/>
      <c r="K1285" s="370"/>
      <c r="L1285" s="370"/>
      <c r="M1285" s="370"/>
      <c r="N1285" s="371"/>
      <c r="O1285" s="371"/>
      <c r="P1285" s="371"/>
      <c r="Q1285" s="371"/>
      <c r="R1285" s="371"/>
      <c r="S1285" s="371"/>
      <c r="T1285" s="443"/>
      <c r="U1285" s="539"/>
      <c r="V1285" s="117"/>
      <c r="W1285" s="118"/>
      <c r="X1285" s="119"/>
      <c r="Y1285" s="120"/>
      <c r="Z1285" s="122"/>
      <c r="AA1285" s="121"/>
      <c r="AB1285" s="443"/>
      <c r="AC1285" s="734"/>
      <c r="AD1285" s="372"/>
      <c r="AE1285" s="485"/>
      <c r="AF1285" s="373" t="str">
        <f t="shared" si="352"/>
        <v/>
      </c>
      <c r="AG1285" s="373" t="str">
        <f t="shared" si="353"/>
        <v/>
      </c>
      <c r="AH1285" s="374" t="str">
        <f t="shared" si="354"/>
        <v/>
      </c>
      <c r="AI1285" s="375" t="str">
        <f t="shared" si="355"/>
        <v/>
      </c>
      <c r="AJ1285" s="375" t="str">
        <f t="shared" si="356"/>
        <v/>
      </c>
      <c r="AK1285" s="375" t="str">
        <f t="shared" si="357"/>
        <v/>
      </c>
      <c r="AL1285" s="375" t="str">
        <f t="shared" si="358"/>
        <v/>
      </c>
      <c r="AM1285" s="375" t="str">
        <f t="shared" si="359"/>
        <v/>
      </c>
      <c r="AN1285" s="376" t="str">
        <f>IF(AF1285="","",IF(OR(AH1285="",AH1285="-"),"－",IF(OR(AM1285=8,AM1285=9),"",IF(OR(AJ1285=3,AJ1285=4,AJ1285=5,AJ1285=6),VLOOKUP(AH1285,INDEX((係数_バス貨物_ガソリン,係数_バス貨物_CNG,係数_バス貨物_軽油,係数_バス貨物_メタノール,係数_バス貨物_LPG),MATCH(AL1285,【参考】排出ガスレベル!$AI$4:$AI$671,1),1,AR1285):INDEX((係数_バス貨物_ガソリン,係数_バス貨物_CNG,係数_バス貨物_軽油,係数_バス貨物_メタノール,係数_バス貨物_LPG),MATCH(AL1285+1,【参考】排出ガスレベル!$AI$4:$AI$671,1)-1,5,AR1285),2,FALSE),IF(OR(AJ1285=1,AJ1285=2),VLOOKUP(AH1285,INDEX((係数_乗用_ガソリン,係数_乗用_CNG,係数_乗用_軽油,係数_乗用_メタノール,係数_乗用_LPG),1,1,AR1285):INDEX((係数_乗用_ガソリン,係数_乗用_CNG,係数_乗用_軽油,係数_乗用_メタノール,係数_乗用_LPG),125,5,AR1285),2,FALSE))))))</f>
        <v/>
      </c>
      <c r="AO1285" s="376" t="str">
        <f>IF(T1285="","",IF(OR(AH1285="",AH1285="-"),"－",IF(OR(AM1285=8,AM1285=9),"",IF(OR(AJ1285=3,AJ1285=4,AJ1285=5,AJ1285=6),VLOOKUP(AH1285,INDEX((係数_バス貨物_ガソリン,係数_バス貨物_CNG,係数_バス貨物_軽油,係数_バス貨物_メタノール,係数_バス貨物_LPG),MATCH(AL1285,【参考】排出ガスレベル!$AI$4:$AI$671,1),1,AR1285):INDEX((係数_バス貨物_ガソリン,係数_バス貨物_CNG,係数_バス貨物_軽油,係数_バス貨物_メタノール,係数_バス貨物_LPG),MATCH(AL1285+1,【参考】排出ガスレベル!$AI$4:$AI$671,1)-1,5,AR1285),3,FALSE),IF(OR(AJ1285=1,AJ1285=2),VLOOKUP(AH1285,INDEX((係数_乗用_ガソリン,係数_乗用_CNG,係数_乗用_軽油,係数_乗用_メタノール,係数_乗用_LPG),1,1,AR1285):INDEX((係数_乗用_ガソリン,係数_乗用_CNG,係数_乗用_軽油,係数_乗用_メタノール,係数_乗用_LPG),125,5,AR1285),3,FALSE))))))</f>
        <v/>
      </c>
      <c r="AP1285" s="375" t="str">
        <f t="shared" si="360"/>
        <v/>
      </c>
      <c r="AQ1285" s="444" t="str">
        <f t="shared" si="361"/>
        <v/>
      </c>
      <c r="AR1285" s="375" t="str">
        <f t="shared" si="362"/>
        <v/>
      </c>
      <c r="AS1285" s="377" t="str">
        <f t="shared" si="363"/>
        <v/>
      </c>
      <c r="AT1285" s="378" t="str">
        <f t="shared" si="364"/>
        <v/>
      </c>
      <c r="AX1285" s="625" t="b">
        <f t="shared" si="365"/>
        <v>0</v>
      </c>
      <c r="AY1285" s="7" t="str">
        <f t="shared" si="366"/>
        <v>FALSEFALSEFALSE</v>
      </c>
      <c r="AZ1285" s="626">
        <f t="shared" si="350"/>
        <v>0</v>
      </c>
      <c r="BA1285" s="627" t="str">
        <f t="shared" si="367"/>
        <v/>
      </c>
      <c r="BB1285" s="627">
        <f t="shared" si="351"/>
        <v>0</v>
      </c>
    </row>
    <row r="1286" spans="1:54">
      <c r="A1286" s="381">
        <v>1229</v>
      </c>
      <c r="B1286" s="117"/>
      <c r="C1286" s="288"/>
      <c r="D1286" s="289"/>
      <c r="E1286" s="289"/>
      <c r="F1286" s="290"/>
      <c r="G1286" s="292"/>
      <c r="H1286" s="116"/>
      <c r="I1286" s="292"/>
      <c r="J1286" s="116"/>
      <c r="K1286" s="370"/>
      <c r="L1286" s="370"/>
      <c r="M1286" s="370"/>
      <c r="N1286" s="371"/>
      <c r="O1286" s="371"/>
      <c r="P1286" s="371"/>
      <c r="Q1286" s="371"/>
      <c r="R1286" s="371"/>
      <c r="S1286" s="371"/>
      <c r="T1286" s="443"/>
      <c r="U1286" s="539"/>
      <c r="V1286" s="117"/>
      <c r="W1286" s="118"/>
      <c r="X1286" s="119"/>
      <c r="Y1286" s="120"/>
      <c r="Z1286" s="122"/>
      <c r="AA1286" s="121"/>
      <c r="AB1286" s="443"/>
      <c r="AC1286" s="734"/>
      <c r="AD1286" s="372"/>
      <c r="AE1286" s="485"/>
      <c r="AF1286" s="373" t="str">
        <f t="shared" si="352"/>
        <v/>
      </c>
      <c r="AG1286" s="373" t="str">
        <f t="shared" si="353"/>
        <v/>
      </c>
      <c r="AH1286" s="374" t="str">
        <f t="shared" si="354"/>
        <v/>
      </c>
      <c r="AI1286" s="375" t="str">
        <f t="shared" si="355"/>
        <v/>
      </c>
      <c r="AJ1286" s="375" t="str">
        <f t="shared" si="356"/>
        <v/>
      </c>
      <c r="AK1286" s="375" t="str">
        <f t="shared" si="357"/>
        <v/>
      </c>
      <c r="AL1286" s="375" t="str">
        <f t="shared" si="358"/>
        <v/>
      </c>
      <c r="AM1286" s="375" t="str">
        <f t="shared" si="359"/>
        <v/>
      </c>
      <c r="AN1286" s="376" t="str">
        <f>IF(AF1286="","",IF(OR(AH1286="",AH1286="-"),"－",IF(OR(AM1286=8,AM1286=9),"",IF(OR(AJ1286=3,AJ1286=4,AJ1286=5,AJ1286=6),VLOOKUP(AH1286,INDEX((係数_バス貨物_ガソリン,係数_バス貨物_CNG,係数_バス貨物_軽油,係数_バス貨物_メタノール,係数_バス貨物_LPG),MATCH(AL1286,【参考】排出ガスレベル!$AI$4:$AI$671,1),1,AR1286):INDEX((係数_バス貨物_ガソリン,係数_バス貨物_CNG,係数_バス貨物_軽油,係数_バス貨物_メタノール,係数_バス貨物_LPG),MATCH(AL1286+1,【参考】排出ガスレベル!$AI$4:$AI$671,1)-1,5,AR1286),2,FALSE),IF(OR(AJ1286=1,AJ1286=2),VLOOKUP(AH1286,INDEX((係数_乗用_ガソリン,係数_乗用_CNG,係数_乗用_軽油,係数_乗用_メタノール,係数_乗用_LPG),1,1,AR1286):INDEX((係数_乗用_ガソリン,係数_乗用_CNG,係数_乗用_軽油,係数_乗用_メタノール,係数_乗用_LPG),125,5,AR1286),2,FALSE))))))</f>
        <v/>
      </c>
      <c r="AO1286" s="376" t="str">
        <f>IF(T1286="","",IF(OR(AH1286="",AH1286="-"),"－",IF(OR(AM1286=8,AM1286=9),"",IF(OR(AJ1286=3,AJ1286=4,AJ1286=5,AJ1286=6),VLOOKUP(AH1286,INDEX((係数_バス貨物_ガソリン,係数_バス貨物_CNG,係数_バス貨物_軽油,係数_バス貨物_メタノール,係数_バス貨物_LPG),MATCH(AL1286,【参考】排出ガスレベル!$AI$4:$AI$671,1),1,AR1286):INDEX((係数_バス貨物_ガソリン,係数_バス貨物_CNG,係数_バス貨物_軽油,係数_バス貨物_メタノール,係数_バス貨物_LPG),MATCH(AL1286+1,【参考】排出ガスレベル!$AI$4:$AI$671,1)-1,5,AR1286),3,FALSE),IF(OR(AJ1286=1,AJ1286=2),VLOOKUP(AH1286,INDEX((係数_乗用_ガソリン,係数_乗用_CNG,係数_乗用_軽油,係数_乗用_メタノール,係数_乗用_LPG),1,1,AR1286):INDEX((係数_乗用_ガソリン,係数_乗用_CNG,係数_乗用_軽油,係数_乗用_メタノール,係数_乗用_LPG),125,5,AR1286),3,FALSE))))))</f>
        <v/>
      </c>
      <c r="AP1286" s="375" t="str">
        <f t="shared" si="360"/>
        <v/>
      </c>
      <c r="AQ1286" s="444" t="str">
        <f t="shared" si="361"/>
        <v/>
      </c>
      <c r="AR1286" s="375" t="str">
        <f t="shared" si="362"/>
        <v/>
      </c>
      <c r="AS1286" s="377" t="str">
        <f t="shared" si="363"/>
        <v/>
      </c>
      <c r="AT1286" s="378" t="str">
        <f t="shared" si="364"/>
        <v/>
      </c>
      <c r="AX1286" s="625" t="b">
        <f t="shared" si="365"/>
        <v>0</v>
      </c>
      <c r="AY1286" s="7" t="str">
        <f t="shared" si="366"/>
        <v>FALSEFALSEFALSE</v>
      </c>
      <c r="AZ1286" s="626">
        <f t="shared" si="350"/>
        <v>0</v>
      </c>
      <c r="BA1286" s="627" t="str">
        <f t="shared" si="367"/>
        <v/>
      </c>
      <c r="BB1286" s="627">
        <f t="shared" si="351"/>
        <v>0</v>
      </c>
    </row>
    <row r="1287" spans="1:54">
      <c r="A1287" s="381">
        <v>1230</v>
      </c>
      <c r="B1287" s="117"/>
      <c r="C1287" s="288"/>
      <c r="D1287" s="289"/>
      <c r="E1287" s="289"/>
      <c r="F1287" s="290"/>
      <c r="G1287" s="292"/>
      <c r="H1287" s="116"/>
      <c r="I1287" s="292"/>
      <c r="J1287" s="116"/>
      <c r="K1287" s="370"/>
      <c r="L1287" s="370"/>
      <c r="M1287" s="370"/>
      <c r="N1287" s="371"/>
      <c r="O1287" s="371"/>
      <c r="P1287" s="371"/>
      <c r="Q1287" s="371"/>
      <c r="R1287" s="371"/>
      <c r="S1287" s="371"/>
      <c r="T1287" s="443"/>
      <c r="U1287" s="539"/>
      <c r="V1287" s="117"/>
      <c r="W1287" s="118"/>
      <c r="X1287" s="119"/>
      <c r="Y1287" s="120"/>
      <c r="Z1287" s="122"/>
      <c r="AA1287" s="121"/>
      <c r="AB1287" s="443"/>
      <c r="AC1287" s="734"/>
      <c r="AD1287" s="372"/>
      <c r="AE1287" s="485"/>
      <c r="AF1287" s="373" t="str">
        <f t="shared" si="352"/>
        <v/>
      </c>
      <c r="AG1287" s="373" t="str">
        <f t="shared" si="353"/>
        <v/>
      </c>
      <c r="AH1287" s="374" t="str">
        <f t="shared" si="354"/>
        <v/>
      </c>
      <c r="AI1287" s="375" t="str">
        <f t="shared" si="355"/>
        <v/>
      </c>
      <c r="AJ1287" s="375" t="str">
        <f t="shared" si="356"/>
        <v/>
      </c>
      <c r="AK1287" s="375" t="str">
        <f t="shared" si="357"/>
        <v/>
      </c>
      <c r="AL1287" s="375" t="str">
        <f t="shared" si="358"/>
        <v/>
      </c>
      <c r="AM1287" s="375" t="str">
        <f t="shared" si="359"/>
        <v/>
      </c>
      <c r="AN1287" s="376" t="str">
        <f>IF(AF1287="","",IF(OR(AH1287="",AH1287="-"),"－",IF(OR(AM1287=8,AM1287=9),"",IF(OR(AJ1287=3,AJ1287=4,AJ1287=5,AJ1287=6),VLOOKUP(AH1287,INDEX((係数_バス貨物_ガソリン,係数_バス貨物_CNG,係数_バス貨物_軽油,係数_バス貨物_メタノール,係数_バス貨物_LPG),MATCH(AL1287,【参考】排出ガスレベル!$AI$4:$AI$671,1),1,AR1287):INDEX((係数_バス貨物_ガソリン,係数_バス貨物_CNG,係数_バス貨物_軽油,係数_バス貨物_メタノール,係数_バス貨物_LPG),MATCH(AL1287+1,【参考】排出ガスレベル!$AI$4:$AI$671,1)-1,5,AR1287),2,FALSE),IF(OR(AJ1287=1,AJ1287=2),VLOOKUP(AH1287,INDEX((係数_乗用_ガソリン,係数_乗用_CNG,係数_乗用_軽油,係数_乗用_メタノール,係数_乗用_LPG),1,1,AR1287):INDEX((係数_乗用_ガソリン,係数_乗用_CNG,係数_乗用_軽油,係数_乗用_メタノール,係数_乗用_LPG),125,5,AR1287),2,FALSE))))))</f>
        <v/>
      </c>
      <c r="AO1287" s="376" t="str">
        <f>IF(T1287="","",IF(OR(AH1287="",AH1287="-"),"－",IF(OR(AM1287=8,AM1287=9),"",IF(OR(AJ1287=3,AJ1287=4,AJ1287=5,AJ1287=6),VLOOKUP(AH1287,INDEX((係数_バス貨物_ガソリン,係数_バス貨物_CNG,係数_バス貨物_軽油,係数_バス貨物_メタノール,係数_バス貨物_LPG),MATCH(AL1287,【参考】排出ガスレベル!$AI$4:$AI$671,1),1,AR1287):INDEX((係数_バス貨物_ガソリン,係数_バス貨物_CNG,係数_バス貨物_軽油,係数_バス貨物_メタノール,係数_バス貨物_LPG),MATCH(AL1287+1,【参考】排出ガスレベル!$AI$4:$AI$671,1)-1,5,AR1287),3,FALSE),IF(OR(AJ1287=1,AJ1287=2),VLOOKUP(AH1287,INDEX((係数_乗用_ガソリン,係数_乗用_CNG,係数_乗用_軽油,係数_乗用_メタノール,係数_乗用_LPG),1,1,AR1287):INDEX((係数_乗用_ガソリン,係数_乗用_CNG,係数_乗用_軽油,係数_乗用_メタノール,係数_乗用_LPG),125,5,AR1287),3,FALSE))))))</f>
        <v/>
      </c>
      <c r="AP1287" s="375" t="str">
        <f t="shared" si="360"/>
        <v/>
      </c>
      <c r="AQ1287" s="444" t="str">
        <f t="shared" si="361"/>
        <v/>
      </c>
      <c r="AR1287" s="375" t="str">
        <f t="shared" si="362"/>
        <v/>
      </c>
      <c r="AS1287" s="377" t="str">
        <f t="shared" si="363"/>
        <v/>
      </c>
      <c r="AT1287" s="378" t="str">
        <f t="shared" si="364"/>
        <v/>
      </c>
      <c r="AX1287" s="625" t="b">
        <f t="shared" si="365"/>
        <v>0</v>
      </c>
      <c r="AY1287" s="7" t="str">
        <f t="shared" si="366"/>
        <v>FALSEFALSEFALSE</v>
      </c>
      <c r="AZ1287" s="626">
        <f t="shared" si="350"/>
        <v>0</v>
      </c>
      <c r="BA1287" s="627" t="str">
        <f t="shared" si="367"/>
        <v/>
      </c>
      <c r="BB1287" s="627">
        <f t="shared" si="351"/>
        <v>0</v>
      </c>
    </row>
    <row r="1288" spans="1:54">
      <c r="A1288" s="381">
        <v>1231</v>
      </c>
      <c r="B1288" s="117"/>
      <c r="C1288" s="288"/>
      <c r="D1288" s="289"/>
      <c r="E1288" s="289"/>
      <c r="F1288" s="290"/>
      <c r="G1288" s="292"/>
      <c r="H1288" s="116"/>
      <c r="I1288" s="292"/>
      <c r="J1288" s="116"/>
      <c r="K1288" s="370"/>
      <c r="L1288" s="370"/>
      <c r="M1288" s="370"/>
      <c r="N1288" s="371"/>
      <c r="O1288" s="371"/>
      <c r="P1288" s="371"/>
      <c r="Q1288" s="371"/>
      <c r="R1288" s="371"/>
      <c r="S1288" s="371"/>
      <c r="T1288" s="443"/>
      <c r="U1288" s="539"/>
      <c r="V1288" s="117"/>
      <c r="W1288" s="118"/>
      <c r="X1288" s="119"/>
      <c r="Y1288" s="120"/>
      <c r="Z1288" s="122"/>
      <c r="AA1288" s="121"/>
      <c r="AB1288" s="443"/>
      <c r="AC1288" s="734"/>
      <c r="AD1288" s="372"/>
      <c r="AE1288" s="485"/>
      <c r="AF1288" s="373" t="str">
        <f t="shared" si="352"/>
        <v/>
      </c>
      <c r="AG1288" s="373" t="str">
        <f t="shared" si="353"/>
        <v/>
      </c>
      <c r="AH1288" s="374" t="str">
        <f t="shared" si="354"/>
        <v/>
      </c>
      <c r="AI1288" s="375" t="str">
        <f t="shared" si="355"/>
        <v/>
      </c>
      <c r="AJ1288" s="375" t="str">
        <f t="shared" si="356"/>
        <v/>
      </c>
      <c r="AK1288" s="375" t="str">
        <f t="shared" si="357"/>
        <v/>
      </c>
      <c r="AL1288" s="375" t="str">
        <f t="shared" si="358"/>
        <v/>
      </c>
      <c r="AM1288" s="375" t="str">
        <f t="shared" si="359"/>
        <v/>
      </c>
      <c r="AN1288" s="376" t="str">
        <f>IF(AF1288="","",IF(OR(AH1288="",AH1288="-"),"－",IF(OR(AM1288=8,AM1288=9),"",IF(OR(AJ1288=3,AJ1288=4,AJ1288=5,AJ1288=6),VLOOKUP(AH1288,INDEX((係数_バス貨物_ガソリン,係数_バス貨物_CNG,係数_バス貨物_軽油,係数_バス貨物_メタノール,係数_バス貨物_LPG),MATCH(AL1288,【参考】排出ガスレベル!$AI$4:$AI$671,1),1,AR1288):INDEX((係数_バス貨物_ガソリン,係数_バス貨物_CNG,係数_バス貨物_軽油,係数_バス貨物_メタノール,係数_バス貨物_LPG),MATCH(AL1288+1,【参考】排出ガスレベル!$AI$4:$AI$671,1)-1,5,AR1288),2,FALSE),IF(OR(AJ1288=1,AJ1288=2),VLOOKUP(AH1288,INDEX((係数_乗用_ガソリン,係数_乗用_CNG,係数_乗用_軽油,係数_乗用_メタノール,係数_乗用_LPG),1,1,AR1288):INDEX((係数_乗用_ガソリン,係数_乗用_CNG,係数_乗用_軽油,係数_乗用_メタノール,係数_乗用_LPG),125,5,AR1288),2,FALSE))))))</f>
        <v/>
      </c>
      <c r="AO1288" s="376" t="str">
        <f>IF(T1288="","",IF(OR(AH1288="",AH1288="-"),"－",IF(OR(AM1288=8,AM1288=9),"",IF(OR(AJ1288=3,AJ1288=4,AJ1288=5,AJ1288=6),VLOOKUP(AH1288,INDEX((係数_バス貨物_ガソリン,係数_バス貨物_CNG,係数_バス貨物_軽油,係数_バス貨物_メタノール,係数_バス貨物_LPG),MATCH(AL1288,【参考】排出ガスレベル!$AI$4:$AI$671,1),1,AR1288):INDEX((係数_バス貨物_ガソリン,係数_バス貨物_CNG,係数_バス貨物_軽油,係数_バス貨物_メタノール,係数_バス貨物_LPG),MATCH(AL1288+1,【参考】排出ガスレベル!$AI$4:$AI$671,1)-1,5,AR1288),3,FALSE),IF(OR(AJ1288=1,AJ1288=2),VLOOKUP(AH1288,INDEX((係数_乗用_ガソリン,係数_乗用_CNG,係数_乗用_軽油,係数_乗用_メタノール,係数_乗用_LPG),1,1,AR1288):INDEX((係数_乗用_ガソリン,係数_乗用_CNG,係数_乗用_軽油,係数_乗用_メタノール,係数_乗用_LPG),125,5,AR1288),3,FALSE))))))</f>
        <v/>
      </c>
      <c r="AP1288" s="375" t="str">
        <f t="shared" si="360"/>
        <v/>
      </c>
      <c r="AQ1288" s="444" t="str">
        <f t="shared" si="361"/>
        <v/>
      </c>
      <c r="AR1288" s="375" t="str">
        <f t="shared" si="362"/>
        <v/>
      </c>
      <c r="AS1288" s="377" t="str">
        <f t="shared" si="363"/>
        <v/>
      </c>
      <c r="AT1288" s="378" t="str">
        <f t="shared" si="364"/>
        <v/>
      </c>
      <c r="AX1288" s="625" t="b">
        <f t="shared" si="365"/>
        <v>0</v>
      </c>
      <c r="AY1288" s="7" t="str">
        <f t="shared" si="366"/>
        <v>FALSEFALSEFALSE</v>
      </c>
      <c r="AZ1288" s="626">
        <f t="shared" si="350"/>
        <v>0</v>
      </c>
      <c r="BA1288" s="627" t="str">
        <f t="shared" si="367"/>
        <v/>
      </c>
      <c r="BB1288" s="627">
        <f t="shared" si="351"/>
        <v>0</v>
      </c>
    </row>
    <row r="1289" spans="1:54">
      <c r="A1289" s="381">
        <v>1232</v>
      </c>
      <c r="B1289" s="117"/>
      <c r="C1289" s="288"/>
      <c r="D1289" s="289"/>
      <c r="E1289" s="289"/>
      <c r="F1289" s="290"/>
      <c r="G1289" s="292"/>
      <c r="H1289" s="116"/>
      <c r="I1289" s="292"/>
      <c r="J1289" s="116"/>
      <c r="K1289" s="370"/>
      <c r="L1289" s="370"/>
      <c r="M1289" s="370"/>
      <c r="N1289" s="371"/>
      <c r="O1289" s="371"/>
      <c r="P1289" s="371"/>
      <c r="Q1289" s="371"/>
      <c r="R1289" s="371"/>
      <c r="S1289" s="371"/>
      <c r="T1289" s="443"/>
      <c r="U1289" s="539"/>
      <c r="V1289" s="117"/>
      <c r="W1289" s="118"/>
      <c r="X1289" s="119"/>
      <c r="Y1289" s="120"/>
      <c r="Z1289" s="122"/>
      <c r="AA1289" s="121"/>
      <c r="AB1289" s="443"/>
      <c r="AC1289" s="734"/>
      <c r="AD1289" s="372"/>
      <c r="AE1289" s="485"/>
      <c r="AF1289" s="373" t="str">
        <f t="shared" si="352"/>
        <v/>
      </c>
      <c r="AG1289" s="373" t="str">
        <f t="shared" si="353"/>
        <v/>
      </c>
      <c r="AH1289" s="374" t="str">
        <f t="shared" si="354"/>
        <v/>
      </c>
      <c r="AI1289" s="375" t="str">
        <f t="shared" si="355"/>
        <v/>
      </c>
      <c r="AJ1289" s="375" t="str">
        <f t="shared" si="356"/>
        <v/>
      </c>
      <c r="AK1289" s="375" t="str">
        <f t="shared" si="357"/>
        <v/>
      </c>
      <c r="AL1289" s="375" t="str">
        <f t="shared" si="358"/>
        <v/>
      </c>
      <c r="AM1289" s="375" t="str">
        <f t="shared" si="359"/>
        <v/>
      </c>
      <c r="AN1289" s="376" t="str">
        <f>IF(AF1289="","",IF(OR(AH1289="",AH1289="-"),"－",IF(OR(AM1289=8,AM1289=9),"",IF(OR(AJ1289=3,AJ1289=4,AJ1289=5,AJ1289=6),VLOOKUP(AH1289,INDEX((係数_バス貨物_ガソリン,係数_バス貨物_CNG,係数_バス貨物_軽油,係数_バス貨物_メタノール,係数_バス貨物_LPG),MATCH(AL1289,【参考】排出ガスレベル!$AI$4:$AI$671,1),1,AR1289):INDEX((係数_バス貨物_ガソリン,係数_バス貨物_CNG,係数_バス貨物_軽油,係数_バス貨物_メタノール,係数_バス貨物_LPG),MATCH(AL1289+1,【参考】排出ガスレベル!$AI$4:$AI$671,1)-1,5,AR1289),2,FALSE),IF(OR(AJ1289=1,AJ1289=2),VLOOKUP(AH1289,INDEX((係数_乗用_ガソリン,係数_乗用_CNG,係数_乗用_軽油,係数_乗用_メタノール,係数_乗用_LPG),1,1,AR1289):INDEX((係数_乗用_ガソリン,係数_乗用_CNG,係数_乗用_軽油,係数_乗用_メタノール,係数_乗用_LPG),125,5,AR1289),2,FALSE))))))</f>
        <v/>
      </c>
      <c r="AO1289" s="376" t="str">
        <f>IF(T1289="","",IF(OR(AH1289="",AH1289="-"),"－",IF(OR(AM1289=8,AM1289=9),"",IF(OR(AJ1289=3,AJ1289=4,AJ1289=5,AJ1289=6),VLOOKUP(AH1289,INDEX((係数_バス貨物_ガソリン,係数_バス貨物_CNG,係数_バス貨物_軽油,係数_バス貨物_メタノール,係数_バス貨物_LPG),MATCH(AL1289,【参考】排出ガスレベル!$AI$4:$AI$671,1),1,AR1289):INDEX((係数_バス貨物_ガソリン,係数_バス貨物_CNG,係数_バス貨物_軽油,係数_バス貨物_メタノール,係数_バス貨物_LPG),MATCH(AL1289+1,【参考】排出ガスレベル!$AI$4:$AI$671,1)-1,5,AR1289),3,FALSE),IF(OR(AJ1289=1,AJ1289=2),VLOOKUP(AH1289,INDEX((係数_乗用_ガソリン,係数_乗用_CNG,係数_乗用_軽油,係数_乗用_メタノール,係数_乗用_LPG),1,1,AR1289):INDEX((係数_乗用_ガソリン,係数_乗用_CNG,係数_乗用_軽油,係数_乗用_メタノール,係数_乗用_LPG),125,5,AR1289),3,FALSE))))))</f>
        <v/>
      </c>
      <c r="AP1289" s="375" t="str">
        <f t="shared" si="360"/>
        <v/>
      </c>
      <c r="AQ1289" s="444" t="str">
        <f t="shared" si="361"/>
        <v/>
      </c>
      <c r="AR1289" s="375" t="str">
        <f t="shared" si="362"/>
        <v/>
      </c>
      <c r="AS1289" s="377" t="str">
        <f t="shared" si="363"/>
        <v/>
      </c>
      <c r="AT1289" s="378" t="str">
        <f t="shared" si="364"/>
        <v/>
      </c>
      <c r="AX1289" s="625" t="b">
        <f t="shared" si="365"/>
        <v>0</v>
      </c>
      <c r="AY1289" s="7" t="str">
        <f t="shared" si="366"/>
        <v>FALSEFALSEFALSE</v>
      </c>
      <c r="AZ1289" s="626">
        <f t="shared" si="350"/>
        <v>0</v>
      </c>
      <c r="BA1289" s="627" t="str">
        <f t="shared" si="367"/>
        <v/>
      </c>
      <c r="BB1289" s="627">
        <f t="shared" si="351"/>
        <v>0</v>
      </c>
    </row>
    <row r="1290" spans="1:54">
      <c r="A1290" s="381">
        <v>1233</v>
      </c>
      <c r="B1290" s="117"/>
      <c r="C1290" s="288"/>
      <c r="D1290" s="289"/>
      <c r="E1290" s="289"/>
      <c r="F1290" s="290"/>
      <c r="G1290" s="292"/>
      <c r="H1290" s="116"/>
      <c r="I1290" s="292"/>
      <c r="J1290" s="116"/>
      <c r="K1290" s="370"/>
      <c r="L1290" s="370"/>
      <c r="M1290" s="370"/>
      <c r="N1290" s="371"/>
      <c r="O1290" s="371"/>
      <c r="P1290" s="371"/>
      <c r="Q1290" s="371"/>
      <c r="R1290" s="371"/>
      <c r="S1290" s="371"/>
      <c r="T1290" s="443"/>
      <c r="U1290" s="539"/>
      <c r="V1290" s="117"/>
      <c r="W1290" s="118"/>
      <c r="X1290" s="119"/>
      <c r="Y1290" s="120"/>
      <c r="Z1290" s="122"/>
      <c r="AA1290" s="121"/>
      <c r="AB1290" s="443"/>
      <c r="AC1290" s="734"/>
      <c r="AD1290" s="372"/>
      <c r="AE1290" s="485"/>
      <c r="AF1290" s="373" t="str">
        <f t="shared" si="352"/>
        <v/>
      </c>
      <c r="AG1290" s="373" t="str">
        <f t="shared" si="353"/>
        <v/>
      </c>
      <c r="AH1290" s="374" t="str">
        <f t="shared" si="354"/>
        <v/>
      </c>
      <c r="AI1290" s="375" t="str">
        <f t="shared" si="355"/>
        <v/>
      </c>
      <c r="AJ1290" s="375" t="str">
        <f t="shared" si="356"/>
        <v/>
      </c>
      <c r="AK1290" s="375" t="str">
        <f t="shared" si="357"/>
        <v/>
      </c>
      <c r="AL1290" s="375" t="str">
        <f t="shared" si="358"/>
        <v/>
      </c>
      <c r="AM1290" s="375" t="str">
        <f t="shared" si="359"/>
        <v/>
      </c>
      <c r="AN1290" s="376" t="str">
        <f>IF(AF1290="","",IF(OR(AH1290="",AH1290="-"),"－",IF(OR(AM1290=8,AM1290=9),"",IF(OR(AJ1290=3,AJ1290=4,AJ1290=5,AJ1290=6),VLOOKUP(AH1290,INDEX((係数_バス貨物_ガソリン,係数_バス貨物_CNG,係数_バス貨物_軽油,係数_バス貨物_メタノール,係数_バス貨物_LPG),MATCH(AL1290,【参考】排出ガスレベル!$AI$4:$AI$671,1),1,AR1290):INDEX((係数_バス貨物_ガソリン,係数_バス貨物_CNG,係数_バス貨物_軽油,係数_バス貨物_メタノール,係数_バス貨物_LPG),MATCH(AL1290+1,【参考】排出ガスレベル!$AI$4:$AI$671,1)-1,5,AR1290),2,FALSE),IF(OR(AJ1290=1,AJ1290=2),VLOOKUP(AH1290,INDEX((係数_乗用_ガソリン,係数_乗用_CNG,係数_乗用_軽油,係数_乗用_メタノール,係数_乗用_LPG),1,1,AR1290):INDEX((係数_乗用_ガソリン,係数_乗用_CNG,係数_乗用_軽油,係数_乗用_メタノール,係数_乗用_LPG),125,5,AR1290),2,FALSE))))))</f>
        <v/>
      </c>
      <c r="AO1290" s="376" t="str">
        <f>IF(T1290="","",IF(OR(AH1290="",AH1290="-"),"－",IF(OR(AM1290=8,AM1290=9),"",IF(OR(AJ1290=3,AJ1290=4,AJ1290=5,AJ1290=6),VLOOKUP(AH1290,INDEX((係数_バス貨物_ガソリン,係数_バス貨物_CNG,係数_バス貨物_軽油,係数_バス貨物_メタノール,係数_バス貨物_LPG),MATCH(AL1290,【参考】排出ガスレベル!$AI$4:$AI$671,1),1,AR1290):INDEX((係数_バス貨物_ガソリン,係数_バス貨物_CNG,係数_バス貨物_軽油,係数_バス貨物_メタノール,係数_バス貨物_LPG),MATCH(AL1290+1,【参考】排出ガスレベル!$AI$4:$AI$671,1)-1,5,AR1290),3,FALSE),IF(OR(AJ1290=1,AJ1290=2),VLOOKUP(AH1290,INDEX((係数_乗用_ガソリン,係数_乗用_CNG,係数_乗用_軽油,係数_乗用_メタノール,係数_乗用_LPG),1,1,AR1290):INDEX((係数_乗用_ガソリン,係数_乗用_CNG,係数_乗用_軽油,係数_乗用_メタノール,係数_乗用_LPG),125,5,AR1290),3,FALSE))))))</f>
        <v/>
      </c>
      <c r="AP1290" s="375" t="str">
        <f t="shared" si="360"/>
        <v/>
      </c>
      <c r="AQ1290" s="444" t="str">
        <f t="shared" si="361"/>
        <v/>
      </c>
      <c r="AR1290" s="375" t="str">
        <f t="shared" si="362"/>
        <v/>
      </c>
      <c r="AS1290" s="377" t="str">
        <f t="shared" si="363"/>
        <v/>
      </c>
      <c r="AT1290" s="378" t="str">
        <f t="shared" si="364"/>
        <v/>
      </c>
      <c r="AX1290" s="625" t="b">
        <f t="shared" si="365"/>
        <v>0</v>
      </c>
      <c r="AY1290" s="7" t="str">
        <f t="shared" si="366"/>
        <v>FALSEFALSEFALSE</v>
      </c>
      <c r="AZ1290" s="626">
        <f t="shared" si="350"/>
        <v>0</v>
      </c>
      <c r="BA1290" s="627" t="str">
        <f t="shared" si="367"/>
        <v/>
      </c>
      <c r="BB1290" s="627">
        <f t="shared" si="351"/>
        <v>0</v>
      </c>
    </row>
    <row r="1291" spans="1:54">
      <c r="A1291" s="381">
        <v>1234</v>
      </c>
      <c r="B1291" s="117"/>
      <c r="C1291" s="288"/>
      <c r="D1291" s="289"/>
      <c r="E1291" s="289"/>
      <c r="F1291" s="290"/>
      <c r="G1291" s="292"/>
      <c r="H1291" s="116"/>
      <c r="I1291" s="292"/>
      <c r="J1291" s="116"/>
      <c r="K1291" s="370"/>
      <c r="L1291" s="370"/>
      <c r="M1291" s="370"/>
      <c r="N1291" s="371"/>
      <c r="O1291" s="371"/>
      <c r="P1291" s="371"/>
      <c r="Q1291" s="371"/>
      <c r="R1291" s="371"/>
      <c r="S1291" s="371"/>
      <c r="T1291" s="443"/>
      <c r="U1291" s="539"/>
      <c r="V1291" s="117"/>
      <c r="W1291" s="118"/>
      <c r="X1291" s="119"/>
      <c r="Y1291" s="120"/>
      <c r="Z1291" s="122"/>
      <c r="AA1291" s="121"/>
      <c r="AB1291" s="443"/>
      <c r="AC1291" s="734"/>
      <c r="AD1291" s="372"/>
      <c r="AE1291" s="485"/>
      <c r="AF1291" s="373" t="str">
        <f t="shared" si="352"/>
        <v/>
      </c>
      <c r="AG1291" s="373" t="str">
        <f t="shared" si="353"/>
        <v/>
      </c>
      <c r="AH1291" s="374" t="str">
        <f t="shared" si="354"/>
        <v/>
      </c>
      <c r="AI1291" s="375" t="str">
        <f t="shared" si="355"/>
        <v/>
      </c>
      <c r="AJ1291" s="375" t="str">
        <f t="shared" si="356"/>
        <v/>
      </c>
      <c r="AK1291" s="375" t="str">
        <f t="shared" si="357"/>
        <v/>
      </c>
      <c r="AL1291" s="375" t="str">
        <f t="shared" si="358"/>
        <v/>
      </c>
      <c r="AM1291" s="375" t="str">
        <f t="shared" si="359"/>
        <v/>
      </c>
      <c r="AN1291" s="376" t="str">
        <f>IF(AF1291="","",IF(OR(AH1291="",AH1291="-"),"－",IF(OR(AM1291=8,AM1291=9),"",IF(OR(AJ1291=3,AJ1291=4,AJ1291=5,AJ1291=6),VLOOKUP(AH1291,INDEX((係数_バス貨物_ガソリン,係数_バス貨物_CNG,係数_バス貨物_軽油,係数_バス貨物_メタノール,係数_バス貨物_LPG),MATCH(AL1291,【参考】排出ガスレベル!$AI$4:$AI$671,1),1,AR1291):INDEX((係数_バス貨物_ガソリン,係数_バス貨物_CNG,係数_バス貨物_軽油,係数_バス貨物_メタノール,係数_バス貨物_LPG),MATCH(AL1291+1,【参考】排出ガスレベル!$AI$4:$AI$671,1)-1,5,AR1291),2,FALSE),IF(OR(AJ1291=1,AJ1291=2),VLOOKUP(AH1291,INDEX((係数_乗用_ガソリン,係数_乗用_CNG,係数_乗用_軽油,係数_乗用_メタノール,係数_乗用_LPG),1,1,AR1291):INDEX((係数_乗用_ガソリン,係数_乗用_CNG,係数_乗用_軽油,係数_乗用_メタノール,係数_乗用_LPG),125,5,AR1291),2,FALSE))))))</f>
        <v/>
      </c>
      <c r="AO1291" s="376" t="str">
        <f>IF(T1291="","",IF(OR(AH1291="",AH1291="-"),"－",IF(OR(AM1291=8,AM1291=9),"",IF(OR(AJ1291=3,AJ1291=4,AJ1291=5,AJ1291=6),VLOOKUP(AH1291,INDEX((係数_バス貨物_ガソリン,係数_バス貨物_CNG,係数_バス貨物_軽油,係数_バス貨物_メタノール,係数_バス貨物_LPG),MATCH(AL1291,【参考】排出ガスレベル!$AI$4:$AI$671,1),1,AR1291):INDEX((係数_バス貨物_ガソリン,係数_バス貨物_CNG,係数_バス貨物_軽油,係数_バス貨物_メタノール,係数_バス貨物_LPG),MATCH(AL1291+1,【参考】排出ガスレベル!$AI$4:$AI$671,1)-1,5,AR1291),3,FALSE),IF(OR(AJ1291=1,AJ1291=2),VLOOKUP(AH1291,INDEX((係数_乗用_ガソリン,係数_乗用_CNG,係数_乗用_軽油,係数_乗用_メタノール,係数_乗用_LPG),1,1,AR1291):INDEX((係数_乗用_ガソリン,係数_乗用_CNG,係数_乗用_軽油,係数_乗用_メタノール,係数_乗用_LPG),125,5,AR1291),3,FALSE))))))</f>
        <v/>
      </c>
      <c r="AP1291" s="375" t="str">
        <f t="shared" si="360"/>
        <v/>
      </c>
      <c r="AQ1291" s="444" t="str">
        <f t="shared" si="361"/>
        <v/>
      </c>
      <c r="AR1291" s="375" t="str">
        <f t="shared" si="362"/>
        <v/>
      </c>
      <c r="AS1291" s="377" t="str">
        <f t="shared" si="363"/>
        <v/>
      </c>
      <c r="AT1291" s="378" t="str">
        <f t="shared" si="364"/>
        <v/>
      </c>
      <c r="AX1291" s="625" t="b">
        <f t="shared" si="365"/>
        <v>0</v>
      </c>
      <c r="AY1291" s="7" t="str">
        <f t="shared" si="366"/>
        <v>FALSEFALSEFALSE</v>
      </c>
      <c r="AZ1291" s="626">
        <f t="shared" si="350"/>
        <v>0</v>
      </c>
      <c r="BA1291" s="627" t="str">
        <f t="shared" si="367"/>
        <v/>
      </c>
      <c r="BB1291" s="627">
        <f t="shared" si="351"/>
        <v>0</v>
      </c>
    </row>
    <row r="1292" spans="1:54">
      <c r="A1292" s="381">
        <v>1235</v>
      </c>
      <c r="B1292" s="117"/>
      <c r="C1292" s="288"/>
      <c r="D1292" s="289"/>
      <c r="E1292" s="289"/>
      <c r="F1292" s="290"/>
      <c r="G1292" s="292"/>
      <c r="H1292" s="116"/>
      <c r="I1292" s="292"/>
      <c r="J1292" s="116"/>
      <c r="K1292" s="370"/>
      <c r="L1292" s="370"/>
      <c r="M1292" s="370"/>
      <c r="N1292" s="371"/>
      <c r="O1292" s="371"/>
      <c r="P1292" s="371"/>
      <c r="Q1292" s="371"/>
      <c r="R1292" s="371"/>
      <c r="S1292" s="371"/>
      <c r="T1292" s="443"/>
      <c r="U1292" s="539"/>
      <c r="V1292" s="117"/>
      <c r="W1292" s="118"/>
      <c r="X1292" s="119"/>
      <c r="Y1292" s="120"/>
      <c r="Z1292" s="122"/>
      <c r="AA1292" s="121"/>
      <c r="AB1292" s="443"/>
      <c r="AC1292" s="734"/>
      <c r="AD1292" s="372"/>
      <c r="AE1292" s="485"/>
      <c r="AF1292" s="373" t="str">
        <f t="shared" si="352"/>
        <v/>
      </c>
      <c r="AG1292" s="373" t="str">
        <f t="shared" si="353"/>
        <v/>
      </c>
      <c r="AH1292" s="374" t="str">
        <f t="shared" si="354"/>
        <v/>
      </c>
      <c r="AI1292" s="375" t="str">
        <f t="shared" si="355"/>
        <v/>
      </c>
      <c r="AJ1292" s="375" t="str">
        <f t="shared" si="356"/>
        <v/>
      </c>
      <c r="AK1292" s="375" t="str">
        <f t="shared" si="357"/>
        <v/>
      </c>
      <c r="AL1292" s="375" t="str">
        <f t="shared" si="358"/>
        <v/>
      </c>
      <c r="AM1292" s="375" t="str">
        <f t="shared" si="359"/>
        <v/>
      </c>
      <c r="AN1292" s="376" t="str">
        <f>IF(AF1292="","",IF(OR(AH1292="",AH1292="-"),"－",IF(OR(AM1292=8,AM1292=9),"",IF(OR(AJ1292=3,AJ1292=4,AJ1292=5,AJ1292=6),VLOOKUP(AH1292,INDEX((係数_バス貨物_ガソリン,係数_バス貨物_CNG,係数_バス貨物_軽油,係数_バス貨物_メタノール,係数_バス貨物_LPG),MATCH(AL1292,【参考】排出ガスレベル!$AI$4:$AI$671,1),1,AR1292):INDEX((係数_バス貨物_ガソリン,係数_バス貨物_CNG,係数_バス貨物_軽油,係数_バス貨物_メタノール,係数_バス貨物_LPG),MATCH(AL1292+1,【参考】排出ガスレベル!$AI$4:$AI$671,1)-1,5,AR1292),2,FALSE),IF(OR(AJ1292=1,AJ1292=2),VLOOKUP(AH1292,INDEX((係数_乗用_ガソリン,係数_乗用_CNG,係数_乗用_軽油,係数_乗用_メタノール,係数_乗用_LPG),1,1,AR1292):INDEX((係数_乗用_ガソリン,係数_乗用_CNG,係数_乗用_軽油,係数_乗用_メタノール,係数_乗用_LPG),125,5,AR1292),2,FALSE))))))</f>
        <v/>
      </c>
      <c r="AO1292" s="376" t="str">
        <f>IF(T1292="","",IF(OR(AH1292="",AH1292="-"),"－",IF(OR(AM1292=8,AM1292=9),"",IF(OR(AJ1292=3,AJ1292=4,AJ1292=5,AJ1292=6),VLOOKUP(AH1292,INDEX((係数_バス貨物_ガソリン,係数_バス貨物_CNG,係数_バス貨物_軽油,係数_バス貨物_メタノール,係数_バス貨物_LPG),MATCH(AL1292,【参考】排出ガスレベル!$AI$4:$AI$671,1),1,AR1292):INDEX((係数_バス貨物_ガソリン,係数_バス貨物_CNG,係数_バス貨物_軽油,係数_バス貨物_メタノール,係数_バス貨物_LPG),MATCH(AL1292+1,【参考】排出ガスレベル!$AI$4:$AI$671,1)-1,5,AR1292),3,FALSE),IF(OR(AJ1292=1,AJ1292=2),VLOOKUP(AH1292,INDEX((係数_乗用_ガソリン,係数_乗用_CNG,係数_乗用_軽油,係数_乗用_メタノール,係数_乗用_LPG),1,1,AR1292):INDEX((係数_乗用_ガソリン,係数_乗用_CNG,係数_乗用_軽油,係数_乗用_メタノール,係数_乗用_LPG),125,5,AR1292),3,FALSE))))))</f>
        <v/>
      </c>
      <c r="AP1292" s="375" t="str">
        <f t="shared" si="360"/>
        <v/>
      </c>
      <c r="AQ1292" s="444" t="str">
        <f t="shared" si="361"/>
        <v/>
      </c>
      <c r="AR1292" s="375" t="str">
        <f t="shared" si="362"/>
        <v/>
      </c>
      <c r="AS1292" s="377" t="str">
        <f t="shared" si="363"/>
        <v/>
      </c>
      <c r="AT1292" s="378" t="str">
        <f t="shared" si="364"/>
        <v/>
      </c>
      <c r="AX1292" s="625" t="b">
        <f t="shared" si="365"/>
        <v>0</v>
      </c>
      <c r="AY1292" s="7" t="str">
        <f t="shared" si="366"/>
        <v>FALSEFALSEFALSE</v>
      </c>
      <c r="AZ1292" s="626">
        <f t="shared" si="350"/>
        <v>0</v>
      </c>
      <c r="BA1292" s="627" t="str">
        <f t="shared" si="367"/>
        <v/>
      </c>
      <c r="BB1292" s="627">
        <f t="shared" si="351"/>
        <v>0</v>
      </c>
    </row>
    <row r="1293" spans="1:54">
      <c r="A1293" s="381">
        <v>1236</v>
      </c>
      <c r="B1293" s="117"/>
      <c r="C1293" s="288"/>
      <c r="D1293" s="289"/>
      <c r="E1293" s="289"/>
      <c r="F1293" s="290"/>
      <c r="G1293" s="292"/>
      <c r="H1293" s="116"/>
      <c r="I1293" s="292"/>
      <c r="J1293" s="116"/>
      <c r="K1293" s="370"/>
      <c r="L1293" s="370"/>
      <c r="M1293" s="370"/>
      <c r="N1293" s="371"/>
      <c r="O1293" s="371"/>
      <c r="P1293" s="371"/>
      <c r="Q1293" s="371"/>
      <c r="R1293" s="371"/>
      <c r="S1293" s="371"/>
      <c r="T1293" s="443"/>
      <c r="U1293" s="539"/>
      <c r="V1293" s="117"/>
      <c r="W1293" s="118"/>
      <c r="X1293" s="119"/>
      <c r="Y1293" s="120"/>
      <c r="Z1293" s="122"/>
      <c r="AA1293" s="121"/>
      <c r="AB1293" s="443"/>
      <c r="AC1293" s="734"/>
      <c r="AD1293" s="372"/>
      <c r="AE1293" s="485"/>
      <c r="AF1293" s="373" t="str">
        <f t="shared" si="352"/>
        <v/>
      </c>
      <c r="AG1293" s="373" t="str">
        <f t="shared" si="353"/>
        <v/>
      </c>
      <c r="AH1293" s="374" t="str">
        <f t="shared" si="354"/>
        <v/>
      </c>
      <c r="AI1293" s="375" t="str">
        <f t="shared" si="355"/>
        <v/>
      </c>
      <c r="AJ1293" s="375" t="str">
        <f t="shared" si="356"/>
        <v/>
      </c>
      <c r="AK1293" s="375" t="str">
        <f t="shared" si="357"/>
        <v/>
      </c>
      <c r="AL1293" s="375" t="str">
        <f t="shared" si="358"/>
        <v/>
      </c>
      <c r="AM1293" s="375" t="str">
        <f t="shared" si="359"/>
        <v/>
      </c>
      <c r="AN1293" s="376" t="str">
        <f>IF(AF1293="","",IF(OR(AH1293="",AH1293="-"),"－",IF(OR(AM1293=8,AM1293=9),"",IF(OR(AJ1293=3,AJ1293=4,AJ1293=5,AJ1293=6),VLOOKUP(AH1293,INDEX((係数_バス貨物_ガソリン,係数_バス貨物_CNG,係数_バス貨物_軽油,係数_バス貨物_メタノール,係数_バス貨物_LPG),MATCH(AL1293,【参考】排出ガスレベル!$AI$4:$AI$671,1),1,AR1293):INDEX((係数_バス貨物_ガソリン,係数_バス貨物_CNG,係数_バス貨物_軽油,係数_バス貨物_メタノール,係数_バス貨物_LPG),MATCH(AL1293+1,【参考】排出ガスレベル!$AI$4:$AI$671,1)-1,5,AR1293),2,FALSE),IF(OR(AJ1293=1,AJ1293=2),VLOOKUP(AH1293,INDEX((係数_乗用_ガソリン,係数_乗用_CNG,係数_乗用_軽油,係数_乗用_メタノール,係数_乗用_LPG),1,1,AR1293):INDEX((係数_乗用_ガソリン,係数_乗用_CNG,係数_乗用_軽油,係数_乗用_メタノール,係数_乗用_LPG),125,5,AR1293),2,FALSE))))))</f>
        <v/>
      </c>
      <c r="AO1293" s="376" t="str">
        <f>IF(T1293="","",IF(OR(AH1293="",AH1293="-"),"－",IF(OR(AM1293=8,AM1293=9),"",IF(OR(AJ1293=3,AJ1293=4,AJ1293=5,AJ1293=6),VLOOKUP(AH1293,INDEX((係数_バス貨物_ガソリン,係数_バス貨物_CNG,係数_バス貨物_軽油,係数_バス貨物_メタノール,係数_バス貨物_LPG),MATCH(AL1293,【参考】排出ガスレベル!$AI$4:$AI$671,1),1,AR1293):INDEX((係数_バス貨物_ガソリン,係数_バス貨物_CNG,係数_バス貨物_軽油,係数_バス貨物_メタノール,係数_バス貨物_LPG),MATCH(AL1293+1,【参考】排出ガスレベル!$AI$4:$AI$671,1)-1,5,AR1293),3,FALSE),IF(OR(AJ1293=1,AJ1293=2),VLOOKUP(AH1293,INDEX((係数_乗用_ガソリン,係数_乗用_CNG,係数_乗用_軽油,係数_乗用_メタノール,係数_乗用_LPG),1,1,AR1293):INDEX((係数_乗用_ガソリン,係数_乗用_CNG,係数_乗用_軽油,係数_乗用_メタノール,係数_乗用_LPG),125,5,AR1293),3,FALSE))))))</f>
        <v/>
      </c>
      <c r="AP1293" s="375" t="str">
        <f t="shared" si="360"/>
        <v/>
      </c>
      <c r="AQ1293" s="444" t="str">
        <f t="shared" si="361"/>
        <v/>
      </c>
      <c r="AR1293" s="375" t="str">
        <f t="shared" si="362"/>
        <v/>
      </c>
      <c r="AS1293" s="377" t="str">
        <f t="shared" si="363"/>
        <v/>
      </c>
      <c r="AT1293" s="378" t="str">
        <f t="shared" si="364"/>
        <v/>
      </c>
      <c r="AX1293" s="625" t="b">
        <f t="shared" si="365"/>
        <v>0</v>
      </c>
      <c r="AY1293" s="7" t="str">
        <f t="shared" si="366"/>
        <v>FALSEFALSEFALSE</v>
      </c>
      <c r="AZ1293" s="626">
        <f t="shared" si="350"/>
        <v>0</v>
      </c>
      <c r="BA1293" s="627" t="str">
        <f t="shared" si="367"/>
        <v/>
      </c>
      <c r="BB1293" s="627">
        <f t="shared" si="351"/>
        <v>0</v>
      </c>
    </row>
    <row r="1294" spans="1:54">
      <c r="A1294" s="381">
        <v>1237</v>
      </c>
      <c r="B1294" s="117"/>
      <c r="C1294" s="288"/>
      <c r="D1294" s="289"/>
      <c r="E1294" s="289"/>
      <c r="F1294" s="290"/>
      <c r="G1294" s="292"/>
      <c r="H1294" s="116"/>
      <c r="I1294" s="292"/>
      <c r="J1294" s="116"/>
      <c r="K1294" s="370"/>
      <c r="L1294" s="370"/>
      <c r="M1294" s="370"/>
      <c r="N1294" s="371"/>
      <c r="O1294" s="371"/>
      <c r="P1294" s="371"/>
      <c r="Q1294" s="371"/>
      <c r="R1294" s="371"/>
      <c r="S1294" s="371"/>
      <c r="T1294" s="443"/>
      <c r="U1294" s="539"/>
      <c r="V1294" s="117"/>
      <c r="W1294" s="118"/>
      <c r="X1294" s="119"/>
      <c r="Y1294" s="120"/>
      <c r="Z1294" s="122"/>
      <c r="AA1294" s="121"/>
      <c r="AB1294" s="443"/>
      <c r="AC1294" s="734"/>
      <c r="AD1294" s="372"/>
      <c r="AE1294" s="485"/>
      <c r="AF1294" s="373" t="str">
        <f t="shared" si="352"/>
        <v/>
      </c>
      <c r="AG1294" s="373" t="str">
        <f t="shared" si="353"/>
        <v/>
      </c>
      <c r="AH1294" s="374" t="str">
        <f t="shared" si="354"/>
        <v/>
      </c>
      <c r="AI1294" s="375" t="str">
        <f t="shared" si="355"/>
        <v/>
      </c>
      <c r="AJ1294" s="375" t="str">
        <f t="shared" si="356"/>
        <v/>
      </c>
      <c r="AK1294" s="375" t="str">
        <f t="shared" si="357"/>
        <v/>
      </c>
      <c r="AL1294" s="375" t="str">
        <f t="shared" si="358"/>
        <v/>
      </c>
      <c r="AM1294" s="375" t="str">
        <f t="shared" si="359"/>
        <v/>
      </c>
      <c r="AN1294" s="376" t="str">
        <f>IF(AF1294="","",IF(OR(AH1294="",AH1294="-"),"－",IF(OR(AM1294=8,AM1294=9),"",IF(OR(AJ1294=3,AJ1294=4,AJ1294=5,AJ1294=6),VLOOKUP(AH1294,INDEX((係数_バス貨物_ガソリン,係数_バス貨物_CNG,係数_バス貨物_軽油,係数_バス貨物_メタノール,係数_バス貨物_LPG),MATCH(AL1294,【参考】排出ガスレベル!$AI$4:$AI$671,1),1,AR1294):INDEX((係数_バス貨物_ガソリン,係数_バス貨物_CNG,係数_バス貨物_軽油,係数_バス貨物_メタノール,係数_バス貨物_LPG),MATCH(AL1294+1,【参考】排出ガスレベル!$AI$4:$AI$671,1)-1,5,AR1294),2,FALSE),IF(OR(AJ1294=1,AJ1294=2),VLOOKUP(AH1294,INDEX((係数_乗用_ガソリン,係数_乗用_CNG,係数_乗用_軽油,係数_乗用_メタノール,係数_乗用_LPG),1,1,AR1294):INDEX((係数_乗用_ガソリン,係数_乗用_CNG,係数_乗用_軽油,係数_乗用_メタノール,係数_乗用_LPG),125,5,AR1294),2,FALSE))))))</f>
        <v/>
      </c>
      <c r="AO1294" s="376" t="str">
        <f>IF(T1294="","",IF(OR(AH1294="",AH1294="-"),"－",IF(OR(AM1294=8,AM1294=9),"",IF(OR(AJ1294=3,AJ1294=4,AJ1294=5,AJ1294=6),VLOOKUP(AH1294,INDEX((係数_バス貨物_ガソリン,係数_バス貨物_CNG,係数_バス貨物_軽油,係数_バス貨物_メタノール,係数_バス貨物_LPG),MATCH(AL1294,【参考】排出ガスレベル!$AI$4:$AI$671,1),1,AR1294):INDEX((係数_バス貨物_ガソリン,係数_バス貨物_CNG,係数_バス貨物_軽油,係数_バス貨物_メタノール,係数_バス貨物_LPG),MATCH(AL1294+1,【参考】排出ガスレベル!$AI$4:$AI$671,1)-1,5,AR1294),3,FALSE),IF(OR(AJ1294=1,AJ1294=2),VLOOKUP(AH1294,INDEX((係数_乗用_ガソリン,係数_乗用_CNG,係数_乗用_軽油,係数_乗用_メタノール,係数_乗用_LPG),1,1,AR1294):INDEX((係数_乗用_ガソリン,係数_乗用_CNG,係数_乗用_軽油,係数_乗用_メタノール,係数_乗用_LPG),125,5,AR1294),3,FALSE))))))</f>
        <v/>
      </c>
      <c r="AP1294" s="375" t="str">
        <f t="shared" si="360"/>
        <v/>
      </c>
      <c r="AQ1294" s="444" t="str">
        <f t="shared" si="361"/>
        <v/>
      </c>
      <c r="AR1294" s="375" t="str">
        <f t="shared" si="362"/>
        <v/>
      </c>
      <c r="AS1294" s="377" t="str">
        <f t="shared" si="363"/>
        <v/>
      </c>
      <c r="AT1294" s="378" t="str">
        <f t="shared" si="364"/>
        <v/>
      </c>
      <c r="AX1294" s="625" t="b">
        <f t="shared" si="365"/>
        <v>0</v>
      </c>
      <c r="AY1294" s="7" t="str">
        <f t="shared" si="366"/>
        <v>FALSEFALSEFALSE</v>
      </c>
      <c r="AZ1294" s="626">
        <f t="shared" si="350"/>
        <v>0</v>
      </c>
      <c r="BA1294" s="627" t="str">
        <f t="shared" si="367"/>
        <v/>
      </c>
      <c r="BB1294" s="627">
        <f t="shared" si="351"/>
        <v>0</v>
      </c>
    </row>
    <row r="1295" spans="1:54">
      <c r="A1295" s="381">
        <v>1238</v>
      </c>
      <c r="B1295" s="117"/>
      <c r="C1295" s="288"/>
      <c r="D1295" s="289"/>
      <c r="E1295" s="289"/>
      <c r="F1295" s="290"/>
      <c r="G1295" s="292"/>
      <c r="H1295" s="116"/>
      <c r="I1295" s="292"/>
      <c r="J1295" s="116"/>
      <c r="K1295" s="370"/>
      <c r="L1295" s="370"/>
      <c r="M1295" s="370"/>
      <c r="N1295" s="371"/>
      <c r="O1295" s="371"/>
      <c r="P1295" s="371"/>
      <c r="Q1295" s="371"/>
      <c r="R1295" s="371"/>
      <c r="S1295" s="371"/>
      <c r="T1295" s="443"/>
      <c r="U1295" s="539"/>
      <c r="V1295" s="117"/>
      <c r="W1295" s="118"/>
      <c r="X1295" s="119"/>
      <c r="Y1295" s="120"/>
      <c r="Z1295" s="122"/>
      <c r="AA1295" s="121"/>
      <c r="AB1295" s="443"/>
      <c r="AC1295" s="734"/>
      <c r="AD1295" s="372"/>
      <c r="AE1295" s="485"/>
      <c r="AF1295" s="373" t="str">
        <f t="shared" si="352"/>
        <v/>
      </c>
      <c r="AG1295" s="373" t="str">
        <f t="shared" si="353"/>
        <v/>
      </c>
      <c r="AH1295" s="374" t="str">
        <f t="shared" si="354"/>
        <v/>
      </c>
      <c r="AI1295" s="375" t="str">
        <f t="shared" si="355"/>
        <v/>
      </c>
      <c r="AJ1295" s="375" t="str">
        <f t="shared" si="356"/>
        <v/>
      </c>
      <c r="AK1295" s="375" t="str">
        <f t="shared" si="357"/>
        <v/>
      </c>
      <c r="AL1295" s="375" t="str">
        <f t="shared" si="358"/>
        <v/>
      </c>
      <c r="AM1295" s="375" t="str">
        <f t="shared" si="359"/>
        <v/>
      </c>
      <c r="AN1295" s="376" t="str">
        <f>IF(AF1295="","",IF(OR(AH1295="",AH1295="-"),"－",IF(OR(AM1295=8,AM1295=9),"",IF(OR(AJ1295=3,AJ1295=4,AJ1295=5,AJ1295=6),VLOOKUP(AH1295,INDEX((係数_バス貨物_ガソリン,係数_バス貨物_CNG,係数_バス貨物_軽油,係数_バス貨物_メタノール,係数_バス貨物_LPG),MATCH(AL1295,【参考】排出ガスレベル!$AI$4:$AI$671,1),1,AR1295):INDEX((係数_バス貨物_ガソリン,係数_バス貨物_CNG,係数_バス貨物_軽油,係数_バス貨物_メタノール,係数_バス貨物_LPG),MATCH(AL1295+1,【参考】排出ガスレベル!$AI$4:$AI$671,1)-1,5,AR1295),2,FALSE),IF(OR(AJ1295=1,AJ1295=2),VLOOKUP(AH1295,INDEX((係数_乗用_ガソリン,係数_乗用_CNG,係数_乗用_軽油,係数_乗用_メタノール,係数_乗用_LPG),1,1,AR1295):INDEX((係数_乗用_ガソリン,係数_乗用_CNG,係数_乗用_軽油,係数_乗用_メタノール,係数_乗用_LPG),125,5,AR1295),2,FALSE))))))</f>
        <v/>
      </c>
      <c r="AO1295" s="376" t="str">
        <f>IF(T1295="","",IF(OR(AH1295="",AH1295="-"),"－",IF(OR(AM1295=8,AM1295=9),"",IF(OR(AJ1295=3,AJ1295=4,AJ1295=5,AJ1295=6),VLOOKUP(AH1295,INDEX((係数_バス貨物_ガソリン,係数_バス貨物_CNG,係数_バス貨物_軽油,係数_バス貨物_メタノール,係数_バス貨物_LPG),MATCH(AL1295,【参考】排出ガスレベル!$AI$4:$AI$671,1),1,AR1295):INDEX((係数_バス貨物_ガソリン,係数_バス貨物_CNG,係数_バス貨物_軽油,係数_バス貨物_メタノール,係数_バス貨物_LPG),MATCH(AL1295+1,【参考】排出ガスレベル!$AI$4:$AI$671,1)-1,5,AR1295),3,FALSE),IF(OR(AJ1295=1,AJ1295=2),VLOOKUP(AH1295,INDEX((係数_乗用_ガソリン,係数_乗用_CNG,係数_乗用_軽油,係数_乗用_メタノール,係数_乗用_LPG),1,1,AR1295):INDEX((係数_乗用_ガソリン,係数_乗用_CNG,係数_乗用_軽油,係数_乗用_メタノール,係数_乗用_LPG),125,5,AR1295),3,FALSE))))))</f>
        <v/>
      </c>
      <c r="AP1295" s="375" t="str">
        <f t="shared" si="360"/>
        <v/>
      </c>
      <c r="AQ1295" s="444" t="str">
        <f t="shared" si="361"/>
        <v/>
      </c>
      <c r="AR1295" s="375" t="str">
        <f t="shared" si="362"/>
        <v/>
      </c>
      <c r="AS1295" s="377" t="str">
        <f t="shared" si="363"/>
        <v/>
      </c>
      <c r="AT1295" s="378" t="str">
        <f t="shared" si="364"/>
        <v/>
      </c>
      <c r="AX1295" s="625" t="b">
        <f t="shared" si="365"/>
        <v>0</v>
      </c>
      <c r="AY1295" s="7" t="str">
        <f t="shared" si="366"/>
        <v>FALSEFALSEFALSE</v>
      </c>
      <c r="AZ1295" s="626">
        <f t="shared" si="350"/>
        <v>0</v>
      </c>
      <c r="BA1295" s="627" t="str">
        <f t="shared" si="367"/>
        <v/>
      </c>
      <c r="BB1295" s="627">
        <f t="shared" si="351"/>
        <v>0</v>
      </c>
    </row>
    <row r="1296" spans="1:54">
      <c r="A1296" s="381">
        <v>1239</v>
      </c>
      <c r="B1296" s="117"/>
      <c r="C1296" s="288"/>
      <c r="D1296" s="289"/>
      <c r="E1296" s="289"/>
      <c r="F1296" s="290"/>
      <c r="G1296" s="292"/>
      <c r="H1296" s="116"/>
      <c r="I1296" s="292"/>
      <c r="J1296" s="116"/>
      <c r="K1296" s="370"/>
      <c r="L1296" s="370"/>
      <c r="M1296" s="370"/>
      <c r="N1296" s="371"/>
      <c r="O1296" s="371"/>
      <c r="P1296" s="371"/>
      <c r="Q1296" s="371"/>
      <c r="R1296" s="371"/>
      <c r="S1296" s="371"/>
      <c r="T1296" s="443"/>
      <c r="U1296" s="539"/>
      <c r="V1296" s="117"/>
      <c r="W1296" s="118"/>
      <c r="X1296" s="119"/>
      <c r="Y1296" s="120"/>
      <c r="Z1296" s="122"/>
      <c r="AA1296" s="121"/>
      <c r="AB1296" s="443"/>
      <c r="AC1296" s="734"/>
      <c r="AD1296" s="372"/>
      <c r="AE1296" s="485"/>
      <c r="AF1296" s="373" t="str">
        <f t="shared" si="352"/>
        <v/>
      </c>
      <c r="AG1296" s="373" t="str">
        <f t="shared" si="353"/>
        <v/>
      </c>
      <c r="AH1296" s="374" t="str">
        <f t="shared" si="354"/>
        <v/>
      </c>
      <c r="AI1296" s="375" t="str">
        <f t="shared" si="355"/>
        <v/>
      </c>
      <c r="AJ1296" s="375" t="str">
        <f t="shared" si="356"/>
        <v/>
      </c>
      <c r="AK1296" s="375" t="str">
        <f t="shared" si="357"/>
        <v/>
      </c>
      <c r="AL1296" s="375" t="str">
        <f t="shared" si="358"/>
        <v/>
      </c>
      <c r="AM1296" s="375" t="str">
        <f t="shared" si="359"/>
        <v/>
      </c>
      <c r="AN1296" s="376" t="str">
        <f>IF(AF1296="","",IF(OR(AH1296="",AH1296="-"),"－",IF(OR(AM1296=8,AM1296=9),"",IF(OR(AJ1296=3,AJ1296=4,AJ1296=5,AJ1296=6),VLOOKUP(AH1296,INDEX((係数_バス貨物_ガソリン,係数_バス貨物_CNG,係数_バス貨物_軽油,係数_バス貨物_メタノール,係数_バス貨物_LPG),MATCH(AL1296,【参考】排出ガスレベル!$AI$4:$AI$671,1),1,AR1296):INDEX((係数_バス貨物_ガソリン,係数_バス貨物_CNG,係数_バス貨物_軽油,係数_バス貨物_メタノール,係数_バス貨物_LPG),MATCH(AL1296+1,【参考】排出ガスレベル!$AI$4:$AI$671,1)-1,5,AR1296),2,FALSE),IF(OR(AJ1296=1,AJ1296=2),VLOOKUP(AH1296,INDEX((係数_乗用_ガソリン,係数_乗用_CNG,係数_乗用_軽油,係数_乗用_メタノール,係数_乗用_LPG),1,1,AR1296):INDEX((係数_乗用_ガソリン,係数_乗用_CNG,係数_乗用_軽油,係数_乗用_メタノール,係数_乗用_LPG),125,5,AR1296),2,FALSE))))))</f>
        <v/>
      </c>
      <c r="AO1296" s="376" t="str">
        <f>IF(T1296="","",IF(OR(AH1296="",AH1296="-"),"－",IF(OR(AM1296=8,AM1296=9),"",IF(OR(AJ1296=3,AJ1296=4,AJ1296=5,AJ1296=6),VLOOKUP(AH1296,INDEX((係数_バス貨物_ガソリン,係数_バス貨物_CNG,係数_バス貨物_軽油,係数_バス貨物_メタノール,係数_バス貨物_LPG),MATCH(AL1296,【参考】排出ガスレベル!$AI$4:$AI$671,1),1,AR1296):INDEX((係数_バス貨物_ガソリン,係数_バス貨物_CNG,係数_バス貨物_軽油,係数_バス貨物_メタノール,係数_バス貨物_LPG),MATCH(AL1296+1,【参考】排出ガスレベル!$AI$4:$AI$671,1)-1,5,AR1296),3,FALSE),IF(OR(AJ1296=1,AJ1296=2),VLOOKUP(AH1296,INDEX((係数_乗用_ガソリン,係数_乗用_CNG,係数_乗用_軽油,係数_乗用_メタノール,係数_乗用_LPG),1,1,AR1296):INDEX((係数_乗用_ガソリン,係数_乗用_CNG,係数_乗用_軽油,係数_乗用_メタノール,係数_乗用_LPG),125,5,AR1296),3,FALSE))))))</f>
        <v/>
      </c>
      <c r="AP1296" s="375" t="str">
        <f t="shared" si="360"/>
        <v/>
      </c>
      <c r="AQ1296" s="444" t="str">
        <f t="shared" si="361"/>
        <v/>
      </c>
      <c r="AR1296" s="375" t="str">
        <f t="shared" si="362"/>
        <v/>
      </c>
      <c r="AS1296" s="377" t="str">
        <f t="shared" si="363"/>
        <v/>
      </c>
      <c r="AT1296" s="378" t="str">
        <f t="shared" si="364"/>
        <v/>
      </c>
      <c r="AX1296" s="625" t="b">
        <f t="shared" si="365"/>
        <v>0</v>
      </c>
      <c r="AY1296" s="7" t="str">
        <f t="shared" si="366"/>
        <v>FALSEFALSEFALSE</v>
      </c>
      <c r="AZ1296" s="626">
        <f t="shared" si="350"/>
        <v>0</v>
      </c>
      <c r="BA1296" s="627" t="str">
        <f t="shared" si="367"/>
        <v/>
      </c>
      <c r="BB1296" s="627">
        <f t="shared" si="351"/>
        <v>0</v>
      </c>
    </row>
    <row r="1297" spans="1:54">
      <c r="A1297" s="381">
        <v>1240</v>
      </c>
      <c r="B1297" s="117"/>
      <c r="C1297" s="288"/>
      <c r="D1297" s="289"/>
      <c r="E1297" s="289"/>
      <c r="F1297" s="290"/>
      <c r="G1297" s="292"/>
      <c r="H1297" s="116"/>
      <c r="I1297" s="292"/>
      <c r="J1297" s="116"/>
      <c r="K1297" s="370"/>
      <c r="L1297" s="370"/>
      <c r="M1297" s="370"/>
      <c r="N1297" s="371"/>
      <c r="O1297" s="371"/>
      <c r="P1297" s="371"/>
      <c r="Q1297" s="371"/>
      <c r="R1297" s="371"/>
      <c r="S1297" s="371"/>
      <c r="T1297" s="443"/>
      <c r="U1297" s="539"/>
      <c r="V1297" s="117"/>
      <c r="W1297" s="118"/>
      <c r="X1297" s="119"/>
      <c r="Y1297" s="120"/>
      <c r="Z1297" s="122"/>
      <c r="AA1297" s="121"/>
      <c r="AB1297" s="443"/>
      <c r="AC1297" s="734"/>
      <c r="AD1297" s="372"/>
      <c r="AE1297" s="485"/>
      <c r="AF1297" s="373" t="str">
        <f t="shared" si="352"/>
        <v/>
      </c>
      <c r="AG1297" s="373" t="str">
        <f t="shared" si="353"/>
        <v/>
      </c>
      <c r="AH1297" s="374" t="str">
        <f t="shared" si="354"/>
        <v/>
      </c>
      <c r="AI1297" s="375" t="str">
        <f t="shared" si="355"/>
        <v/>
      </c>
      <c r="AJ1297" s="375" t="str">
        <f t="shared" si="356"/>
        <v/>
      </c>
      <c r="AK1297" s="375" t="str">
        <f t="shared" si="357"/>
        <v/>
      </c>
      <c r="AL1297" s="375" t="str">
        <f t="shared" si="358"/>
        <v/>
      </c>
      <c r="AM1297" s="375" t="str">
        <f t="shared" si="359"/>
        <v/>
      </c>
      <c r="AN1297" s="376" t="str">
        <f>IF(AF1297="","",IF(OR(AH1297="",AH1297="-"),"－",IF(OR(AM1297=8,AM1297=9),"",IF(OR(AJ1297=3,AJ1297=4,AJ1297=5,AJ1297=6),VLOOKUP(AH1297,INDEX((係数_バス貨物_ガソリン,係数_バス貨物_CNG,係数_バス貨物_軽油,係数_バス貨物_メタノール,係数_バス貨物_LPG),MATCH(AL1297,【参考】排出ガスレベル!$AI$4:$AI$671,1),1,AR1297):INDEX((係数_バス貨物_ガソリン,係数_バス貨物_CNG,係数_バス貨物_軽油,係数_バス貨物_メタノール,係数_バス貨物_LPG),MATCH(AL1297+1,【参考】排出ガスレベル!$AI$4:$AI$671,1)-1,5,AR1297),2,FALSE),IF(OR(AJ1297=1,AJ1297=2),VLOOKUP(AH1297,INDEX((係数_乗用_ガソリン,係数_乗用_CNG,係数_乗用_軽油,係数_乗用_メタノール,係数_乗用_LPG),1,1,AR1297):INDEX((係数_乗用_ガソリン,係数_乗用_CNG,係数_乗用_軽油,係数_乗用_メタノール,係数_乗用_LPG),125,5,AR1297),2,FALSE))))))</f>
        <v/>
      </c>
      <c r="AO1297" s="376" t="str">
        <f>IF(T1297="","",IF(OR(AH1297="",AH1297="-"),"－",IF(OR(AM1297=8,AM1297=9),"",IF(OR(AJ1297=3,AJ1297=4,AJ1297=5,AJ1297=6),VLOOKUP(AH1297,INDEX((係数_バス貨物_ガソリン,係数_バス貨物_CNG,係数_バス貨物_軽油,係数_バス貨物_メタノール,係数_バス貨物_LPG),MATCH(AL1297,【参考】排出ガスレベル!$AI$4:$AI$671,1),1,AR1297):INDEX((係数_バス貨物_ガソリン,係数_バス貨物_CNG,係数_バス貨物_軽油,係数_バス貨物_メタノール,係数_バス貨物_LPG),MATCH(AL1297+1,【参考】排出ガスレベル!$AI$4:$AI$671,1)-1,5,AR1297),3,FALSE),IF(OR(AJ1297=1,AJ1297=2),VLOOKUP(AH1297,INDEX((係数_乗用_ガソリン,係数_乗用_CNG,係数_乗用_軽油,係数_乗用_メタノール,係数_乗用_LPG),1,1,AR1297):INDEX((係数_乗用_ガソリン,係数_乗用_CNG,係数_乗用_軽油,係数_乗用_メタノール,係数_乗用_LPG),125,5,AR1297),3,FALSE))))))</f>
        <v/>
      </c>
      <c r="AP1297" s="375" t="str">
        <f t="shared" si="360"/>
        <v/>
      </c>
      <c r="AQ1297" s="444" t="str">
        <f t="shared" si="361"/>
        <v/>
      </c>
      <c r="AR1297" s="375" t="str">
        <f t="shared" si="362"/>
        <v/>
      </c>
      <c r="AS1297" s="377" t="str">
        <f t="shared" si="363"/>
        <v/>
      </c>
      <c r="AT1297" s="378" t="str">
        <f t="shared" si="364"/>
        <v/>
      </c>
      <c r="AX1297" s="625" t="b">
        <f t="shared" si="365"/>
        <v>0</v>
      </c>
      <c r="AY1297" s="7" t="str">
        <f t="shared" si="366"/>
        <v>FALSEFALSEFALSE</v>
      </c>
      <c r="AZ1297" s="626">
        <f t="shared" si="350"/>
        <v>0</v>
      </c>
      <c r="BA1297" s="627" t="str">
        <f t="shared" si="367"/>
        <v/>
      </c>
      <c r="BB1297" s="627">
        <f t="shared" si="351"/>
        <v>0</v>
      </c>
    </row>
    <row r="1298" spans="1:54">
      <c r="A1298" s="381">
        <v>1241</v>
      </c>
      <c r="B1298" s="117"/>
      <c r="C1298" s="288"/>
      <c r="D1298" s="289"/>
      <c r="E1298" s="289"/>
      <c r="F1298" s="290"/>
      <c r="G1298" s="292"/>
      <c r="H1298" s="116"/>
      <c r="I1298" s="292"/>
      <c r="J1298" s="116"/>
      <c r="K1298" s="370"/>
      <c r="L1298" s="370"/>
      <c r="M1298" s="370"/>
      <c r="N1298" s="371"/>
      <c r="O1298" s="371"/>
      <c r="P1298" s="371"/>
      <c r="Q1298" s="371"/>
      <c r="R1298" s="371"/>
      <c r="S1298" s="371"/>
      <c r="T1298" s="443"/>
      <c r="U1298" s="539"/>
      <c r="V1298" s="117"/>
      <c r="W1298" s="118"/>
      <c r="X1298" s="119"/>
      <c r="Y1298" s="120"/>
      <c r="Z1298" s="122"/>
      <c r="AA1298" s="121"/>
      <c r="AB1298" s="443"/>
      <c r="AC1298" s="734"/>
      <c r="AD1298" s="372"/>
      <c r="AE1298" s="485"/>
      <c r="AF1298" s="373" t="str">
        <f t="shared" si="352"/>
        <v/>
      </c>
      <c r="AG1298" s="373" t="str">
        <f t="shared" si="353"/>
        <v/>
      </c>
      <c r="AH1298" s="374" t="str">
        <f t="shared" si="354"/>
        <v/>
      </c>
      <c r="AI1298" s="375" t="str">
        <f t="shared" si="355"/>
        <v/>
      </c>
      <c r="AJ1298" s="375" t="str">
        <f t="shared" si="356"/>
        <v/>
      </c>
      <c r="AK1298" s="375" t="str">
        <f t="shared" si="357"/>
        <v/>
      </c>
      <c r="AL1298" s="375" t="str">
        <f t="shared" si="358"/>
        <v/>
      </c>
      <c r="AM1298" s="375" t="str">
        <f t="shared" si="359"/>
        <v/>
      </c>
      <c r="AN1298" s="376" t="str">
        <f>IF(AF1298="","",IF(OR(AH1298="",AH1298="-"),"－",IF(OR(AM1298=8,AM1298=9),"",IF(OR(AJ1298=3,AJ1298=4,AJ1298=5,AJ1298=6),VLOOKUP(AH1298,INDEX((係数_バス貨物_ガソリン,係数_バス貨物_CNG,係数_バス貨物_軽油,係数_バス貨物_メタノール,係数_バス貨物_LPG),MATCH(AL1298,【参考】排出ガスレベル!$AI$4:$AI$671,1),1,AR1298):INDEX((係数_バス貨物_ガソリン,係数_バス貨物_CNG,係数_バス貨物_軽油,係数_バス貨物_メタノール,係数_バス貨物_LPG),MATCH(AL1298+1,【参考】排出ガスレベル!$AI$4:$AI$671,1)-1,5,AR1298),2,FALSE),IF(OR(AJ1298=1,AJ1298=2),VLOOKUP(AH1298,INDEX((係数_乗用_ガソリン,係数_乗用_CNG,係数_乗用_軽油,係数_乗用_メタノール,係数_乗用_LPG),1,1,AR1298):INDEX((係数_乗用_ガソリン,係数_乗用_CNG,係数_乗用_軽油,係数_乗用_メタノール,係数_乗用_LPG),125,5,AR1298),2,FALSE))))))</f>
        <v/>
      </c>
      <c r="AO1298" s="376" t="str">
        <f>IF(T1298="","",IF(OR(AH1298="",AH1298="-"),"－",IF(OR(AM1298=8,AM1298=9),"",IF(OR(AJ1298=3,AJ1298=4,AJ1298=5,AJ1298=6),VLOOKUP(AH1298,INDEX((係数_バス貨物_ガソリン,係数_バス貨物_CNG,係数_バス貨物_軽油,係数_バス貨物_メタノール,係数_バス貨物_LPG),MATCH(AL1298,【参考】排出ガスレベル!$AI$4:$AI$671,1),1,AR1298):INDEX((係数_バス貨物_ガソリン,係数_バス貨物_CNG,係数_バス貨物_軽油,係数_バス貨物_メタノール,係数_バス貨物_LPG),MATCH(AL1298+1,【参考】排出ガスレベル!$AI$4:$AI$671,1)-1,5,AR1298),3,FALSE),IF(OR(AJ1298=1,AJ1298=2),VLOOKUP(AH1298,INDEX((係数_乗用_ガソリン,係数_乗用_CNG,係数_乗用_軽油,係数_乗用_メタノール,係数_乗用_LPG),1,1,AR1298):INDEX((係数_乗用_ガソリン,係数_乗用_CNG,係数_乗用_軽油,係数_乗用_メタノール,係数_乗用_LPG),125,5,AR1298),3,FALSE))))))</f>
        <v/>
      </c>
      <c r="AP1298" s="375" t="str">
        <f t="shared" si="360"/>
        <v/>
      </c>
      <c r="AQ1298" s="444" t="str">
        <f t="shared" si="361"/>
        <v/>
      </c>
      <c r="AR1298" s="375" t="str">
        <f t="shared" si="362"/>
        <v/>
      </c>
      <c r="AS1298" s="377" t="str">
        <f t="shared" si="363"/>
        <v/>
      </c>
      <c r="AT1298" s="378" t="str">
        <f t="shared" si="364"/>
        <v/>
      </c>
      <c r="AX1298" s="625" t="b">
        <f t="shared" si="365"/>
        <v>0</v>
      </c>
      <c r="AY1298" s="7" t="str">
        <f t="shared" si="366"/>
        <v>FALSEFALSEFALSE</v>
      </c>
      <c r="AZ1298" s="626">
        <f t="shared" si="350"/>
        <v>0</v>
      </c>
      <c r="BA1298" s="627" t="str">
        <f t="shared" si="367"/>
        <v/>
      </c>
      <c r="BB1298" s="627">
        <f t="shared" si="351"/>
        <v>0</v>
      </c>
    </row>
    <row r="1299" spans="1:54">
      <c r="A1299" s="381">
        <v>1242</v>
      </c>
      <c r="B1299" s="117"/>
      <c r="C1299" s="288"/>
      <c r="D1299" s="289"/>
      <c r="E1299" s="289"/>
      <c r="F1299" s="290"/>
      <c r="G1299" s="292"/>
      <c r="H1299" s="116"/>
      <c r="I1299" s="292"/>
      <c r="J1299" s="116"/>
      <c r="K1299" s="370"/>
      <c r="L1299" s="370"/>
      <c r="M1299" s="370"/>
      <c r="N1299" s="371"/>
      <c r="O1299" s="371"/>
      <c r="P1299" s="371"/>
      <c r="Q1299" s="371"/>
      <c r="R1299" s="371"/>
      <c r="S1299" s="371"/>
      <c r="T1299" s="443"/>
      <c r="U1299" s="539"/>
      <c r="V1299" s="117"/>
      <c r="W1299" s="118"/>
      <c r="X1299" s="119"/>
      <c r="Y1299" s="120"/>
      <c r="Z1299" s="122"/>
      <c r="AA1299" s="121"/>
      <c r="AB1299" s="443"/>
      <c r="AC1299" s="734"/>
      <c r="AD1299" s="372"/>
      <c r="AE1299" s="485"/>
      <c r="AF1299" s="373" t="str">
        <f t="shared" si="352"/>
        <v/>
      </c>
      <c r="AG1299" s="373" t="str">
        <f t="shared" si="353"/>
        <v/>
      </c>
      <c r="AH1299" s="374" t="str">
        <f t="shared" si="354"/>
        <v/>
      </c>
      <c r="AI1299" s="375" t="str">
        <f t="shared" si="355"/>
        <v/>
      </c>
      <c r="AJ1299" s="375" t="str">
        <f t="shared" si="356"/>
        <v/>
      </c>
      <c r="AK1299" s="375" t="str">
        <f t="shared" si="357"/>
        <v/>
      </c>
      <c r="AL1299" s="375" t="str">
        <f t="shared" si="358"/>
        <v/>
      </c>
      <c r="AM1299" s="375" t="str">
        <f t="shared" si="359"/>
        <v/>
      </c>
      <c r="AN1299" s="376" t="str">
        <f>IF(AF1299="","",IF(OR(AH1299="",AH1299="-"),"－",IF(OR(AM1299=8,AM1299=9),"",IF(OR(AJ1299=3,AJ1299=4,AJ1299=5,AJ1299=6),VLOOKUP(AH1299,INDEX((係数_バス貨物_ガソリン,係数_バス貨物_CNG,係数_バス貨物_軽油,係数_バス貨物_メタノール,係数_バス貨物_LPG),MATCH(AL1299,【参考】排出ガスレベル!$AI$4:$AI$671,1),1,AR1299):INDEX((係数_バス貨物_ガソリン,係数_バス貨物_CNG,係数_バス貨物_軽油,係数_バス貨物_メタノール,係数_バス貨物_LPG),MATCH(AL1299+1,【参考】排出ガスレベル!$AI$4:$AI$671,1)-1,5,AR1299),2,FALSE),IF(OR(AJ1299=1,AJ1299=2),VLOOKUP(AH1299,INDEX((係数_乗用_ガソリン,係数_乗用_CNG,係数_乗用_軽油,係数_乗用_メタノール,係数_乗用_LPG),1,1,AR1299):INDEX((係数_乗用_ガソリン,係数_乗用_CNG,係数_乗用_軽油,係数_乗用_メタノール,係数_乗用_LPG),125,5,AR1299),2,FALSE))))))</f>
        <v/>
      </c>
      <c r="AO1299" s="376" t="str">
        <f>IF(T1299="","",IF(OR(AH1299="",AH1299="-"),"－",IF(OR(AM1299=8,AM1299=9),"",IF(OR(AJ1299=3,AJ1299=4,AJ1299=5,AJ1299=6),VLOOKUP(AH1299,INDEX((係数_バス貨物_ガソリン,係数_バス貨物_CNG,係数_バス貨物_軽油,係数_バス貨物_メタノール,係数_バス貨物_LPG),MATCH(AL1299,【参考】排出ガスレベル!$AI$4:$AI$671,1),1,AR1299):INDEX((係数_バス貨物_ガソリン,係数_バス貨物_CNG,係数_バス貨物_軽油,係数_バス貨物_メタノール,係数_バス貨物_LPG),MATCH(AL1299+1,【参考】排出ガスレベル!$AI$4:$AI$671,1)-1,5,AR1299),3,FALSE),IF(OR(AJ1299=1,AJ1299=2),VLOOKUP(AH1299,INDEX((係数_乗用_ガソリン,係数_乗用_CNG,係数_乗用_軽油,係数_乗用_メタノール,係数_乗用_LPG),1,1,AR1299):INDEX((係数_乗用_ガソリン,係数_乗用_CNG,係数_乗用_軽油,係数_乗用_メタノール,係数_乗用_LPG),125,5,AR1299),3,FALSE))))))</f>
        <v/>
      </c>
      <c r="AP1299" s="375" t="str">
        <f t="shared" si="360"/>
        <v/>
      </c>
      <c r="AQ1299" s="444" t="str">
        <f t="shared" si="361"/>
        <v/>
      </c>
      <c r="AR1299" s="375" t="str">
        <f t="shared" si="362"/>
        <v/>
      </c>
      <c r="AS1299" s="377" t="str">
        <f t="shared" si="363"/>
        <v/>
      </c>
      <c r="AT1299" s="378" t="str">
        <f t="shared" si="364"/>
        <v/>
      </c>
      <c r="AX1299" s="625" t="b">
        <f t="shared" si="365"/>
        <v>0</v>
      </c>
      <c r="AY1299" s="7" t="str">
        <f t="shared" si="366"/>
        <v>FALSEFALSEFALSE</v>
      </c>
      <c r="AZ1299" s="626">
        <f t="shared" si="350"/>
        <v>0</v>
      </c>
      <c r="BA1299" s="627" t="str">
        <f t="shared" si="367"/>
        <v/>
      </c>
      <c r="BB1299" s="627">
        <f t="shared" si="351"/>
        <v>0</v>
      </c>
    </row>
    <row r="1300" spans="1:54">
      <c r="A1300" s="381">
        <v>1243</v>
      </c>
      <c r="B1300" s="117"/>
      <c r="C1300" s="288"/>
      <c r="D1300" s="289"/>
      <c r="E1300" s="289"/>
      <c r="F1300" s="290"/>
      <c r="G1300" s="292"/>
      <c r="H1300" s="116"/>
      <c r="I1300" s="292"/>
      <c r="J1300" s="116"/>
      <c r="K1300" s="370"/>
      <c r="L1300" s="370"/>
      <c r="M1300" s="370"/>
      <c r="N1300" s="371"/>
      <c r="O1300" s="371"/>
      <c r="P1300" s="371"/>
      <c r="Q1300" s="371"/>
      <c r="R1300" s="371"/>
      <c r="S1300" s="371"/>
      <c r="T1300" s="443"/>
      <c r="U1300" s="539"/>
      <c r="V1300" s="117"/>
      <c r="W1300" s="118"/>
      <c r="X1300" s="119"/>
      <c r="Y1300" s="120"/>
      <c r="Z1300" s="122"/>
      <c r="AA1300" s="121"/>
      <c r="AB1300" s="443"/>
      <c r="AC1300" s="734"/>
      <c r="AD1300" s="372"/>
      <c r="AE1300" s="485"/>
      <c r="AF1300" s="373" t="str">
        <f t="shared" si="352"/>
        <v/>
      </c>
      <c r="AG1300" s="373" t="str">
        <f t="shared" si="353"/>
        <v/>
      </c>
      <c r="AH1300" s="374" t="str">
        <f t="shared" si="354"/>
        <v/>
      </c>
      <c r="AI1300" s="375" t="str">
        <f t="shared" si="355"/>
        <v/>
      </c>
      <c r="AJ1300" s="375" t="str">
        <f t="shared" si="356"/>
        <v/>
      </c>
      <c r="AK1300" s="375" t="str">
        <f t="shared" si="357"/>
        <v/>
      </c>
      <c r="AL1300" s="375" t="str">
        <f t="shared" si="358"/>
        <v/>
      </c>
      <c r="AM1300" s="375" t="str">
        <f t="shared" si="359"/>
        <v/>
      </c>
      <c r="AN1300" s="376" t="str">
        <f>IF(AF1300="","",IF(OR(AH1300="",AH1300="-"),"－",IF(OR(AM1300=8,AM1300=9),"",IF(OR(AJ1300=3,AJ1300=4,AJ1300=5,AJ1300=6),VLOOKUP(AH1300,INDEX((係数_バス貨物_ガソリン,係数_バス貨物_CNG,係数_バス貨物_軽油,係数_バス貨物_メタノール,係数_バス貨物_LPG),MATCH(AL1300,【参考】排出ガスレベル!$AI$4:$AI$671,1),1,AR1300):INDEX((係数_バス貨物_ガソリン,係数_バス貨物_CNG,係数_バス貨物_軽油,係数_バス貨物_メタノール,係数_バス貨物_LPG),MATCH(AL1300+1,【参考】排出ガスレベル!$AI$4:$AI$671,1)-1,5,AR1300),2,FALSE),IF(OR(AJ1300=1,AJ1300=2),VLOOKUP(AH1300,INDEX((係数_乗用_ガソリン,係数_乗用_CNG,係数_乗用_軽油,係数_乗用_メタノール,係数_乗用_LPG),1,1,AR1300):INDEX((係数_乗用_ガソリン,係数_乗用_CNG,係数_乗用_軽油,係数_乗用_メタノール,係数_乗用_LPG),125,5,AR1300),2,FALSE))))))</f>
        <v/>
      </c>
      <c r="AO1300" s="376" t="str">
        <f>IF(T1300="","",IF(OR(AH1300="",AH1300="-"),"－",IF(OR(AM1300=8,AM1300=9),"",IF(OR(AJ1300=3,AJ1300=4,AJ1300=5,AJ1300=6),VLOOKUP(AH1300,INDEX((係数_バス貨物_ガソリン,係数_バス貨物_CNG,係数_バス貨物_軽油,係数_バス貨物_メタノール,係数_バス貨物_LPG),MATCH(AL1300,【参考】排出ガスレベル!$AI$4:$AI$671,1),1,AR1300):INDEX((係数_バス貨物_ガソリン,係数_バス貨物_CNG,係数_バス貨物_軽油,係数_バス貨物_メタノール,係数_バス貨物_LPG),MATCH(AL1300+1,【参考】排出ガスレベル!$AI$4:$AI$671,1)-1,5,AR1300),3,FALSE),IF(OR(AJ1300=1,AJ1300=2),VLOOKUP(AH1300,INDEX((係数_乗用_ガソリン,係数_乗用_CNG,係数_乗用_軽油,係数_乗用_メタノール,係数_乗用_LPG),1,1,AR1300):INDEX((係数_乗用_ガソリン,係数_乗用_CNG,係数_乗用_軽油,係数_乗用_メタノール,係数_乗用_LPG),125,5,AR1300),3,FALSE))))))</f>
        <v/>
      </c>
      <c r="AP1300" s="375" t="str">
        <f t="shared" si="360"/>
        <v/>
      </c>
      <c r="AQ1300" s="444" t="str">
        <f t="shared" si="361"/>
        <v/>
      </c>
      <c r="AR1300" s="375" t="str">
        <f t="shared" si="362"/>
        <v/>
      </c>
      <c r="AS1300" s="377" t="str">
        <f t="shared" si="363"/>
        <v/>
      </c>
      <c r="AT1300" s="378" t="str">
        <f t="shared" si="364"/>
        <v/>
      </c>
      <c r="AX1300" s="625" t="b">
        <f t="shared" si="365"/>
        <v>0</v>
      </c>
      <c r="AY1300" s="7" t="str">
        <f t="shared" si="366"/>
        <v>FALSEFALSEFALSE</v>
      </c>
      <c r="AZ1300" s="626">
        <f t="shared" si="350"/>
        <v>0</v>
      </c>
      <c r="BA1300" s="627" t="str">
        <f t="shared" si="367"/>
        <v/>
      </c>
      <c r="BB1300" s="627">
        <f t="shared" si="351"/>
        <v>0</v>
      </c>
    </row>
    <row r="1301" spans="1:54">
      <c r="A1301" s="381">
        <v>1244</v>
      </c>
      <c r="B1301" s="117"/>
      <c r="C1301" s="288"/>
      <c r="D1301" s="289"/>
      <c r="E1301" s="289"/>
      <c r="F1301" s="290"/>
      <c r="G1301" s="292"/>
      <c r="H1301" s="116"/>
      <c r="I1301" s="292"/>
      <c r="J1301" s="116"/>
      <c r="K1301" s="370"/>
      <c r="L1301" s="370"/>
      <c r="M1301" s="370"/>
      <c r="N1301" s="371"/>
      <c r="O1301" s="371"/>
      <c r="P1301" s="371"/>
      <c r="Q1301" s="371"/>
      <c r="R1301" s="371"/>
      <c r="S1301" s="371"/>
      <c r="T1301" s="443"/>
      <c r="U1301" s="539"/>
      <c r="V1301" s="117"/>
      <c r="W1301" s="118"/>
      <c r="X1301" s="119"/>
      <c r="Y1301" s="120"/>
      <c r="Z1301" s="122"/>
      <c r="AA1301" s="121"/>
      <c r="AB1301" s="443"/>
      <c r="AC1301" s="734"/>
      <c r="AD1301" s="372"/>
      <c r="AE1301" s="485"/>
      <c r="AF1301" s="373" t="str">
        <f t="shared" si="352"/>
        <v/>
      </c>
      <c r="AG1301" s="373" t="str">
        <f t="shared" si="353"/>
        <v/>
      </c>
      <c r="AH1301" s="374" t="str">
        <f t="shared" si="354"/>
        <v/>
      </c>
      <c r="AI1301" s="375" t="str">
        <f t="shared" si="355"/>
        <v/>
      </c>
      <c r="AJ1301" s="375" t="str">
        <f t="shared" si="356"/>
        <v/>
      </c>
      <c r="AK1301" s="375" t="str">
        <f t="shared" si="357"/>
        <v/>
      </c>
      <c r="AL1301" s="375" t="str">
        <f t="shared" si="358"/>
        <v/>
      </c>
      <c r="AM1301" s="375" t="str">
        <f t="shared" si="359"/>
        <v/>
      </c>
      <c r="AN1301" s="376" t="str">
        <f>IF(AF1301="","",IF(OR(AH1301="",AH1301="-"),"－",IF(OR(AM1301=8,AM1301=9),"",IF(OR(AJ1301=3,AJ1301=4,AJ1301=5,AJ1301=6),VLOOKUP(AH1301,INDEX((係数_バス貨物_ガソリン,係数_バス貨物_CNG,係数_バス貨物_軽油,係数_バス貨物_メタノール,係数_バス貨物_LPG),MATCH(AL1301,【参考】排出ガスレベル!$AI$4:$AI$671,1),1,AR1301):INDEX((係数_バス貨物_ガソリン,係数_バス貨物_CNG,係数_バス貨物_軽油,係数_バス貨物_メタノール,係数_バス貨物_LPG),MATCH(AL1301+1,【参考】排出ガスレベル!$AI$4:$AI$671,1)-1,5,AR1301),2,FALSE),IF(OR(AJ1301=1,AJ1301=2),VLOOKUP(AH1301,INDEX((係数_乗用_ガソリン,係数_乗用_CNG,係数_乗用_軽油,係数_乗用_メタノール,係数_乗用_LPG),1,1,AR1301):INDEX((係数_乗用_ガソリン,係数_乗用_CNG,係数_乗用_軽油,係数_乗用_メタノール,係数_乗用_LPG),125,5,AR1301),2,FALSE))))))</f>
        <v/>
      </c>
      <c r="AO1301" s="376" t="str">
        <f>IF(T1301="","",IF(OR(AH1301="",AH1301="-"),"－",IF(OR(AM1301=8,AM1301=9),"",IF(OR(AJ1301=3,AJ1301=4,AJ1301=5,AJ1301=6),VLOOKUP(AH1301,INDEX((係数_バス貨物_ガソリン,係数_バス貨物_CNG,係数_バス貨物_軽油,係数_バス貨物_メタノール,係数_バス貨物_LPG),MATCH(AL1301,【参考】排出ガスレベル!$AI$4:$AI$671,1),1,AR1301):INDEX((係数_バス貨物_ガソリン,係数_バス貨物_CNG,係数_バス貨物_軽油,係数_バス貨物_メタノール,係数_バス貨物_LPG),MATCH(AL1301+1,【参考】排出ガスレベル!$AI$4:$AI$671,1)-1,5,AR1301),3,FALSE),IF(OR(AJ1301=1,AJ1301=2),VLOOKUP(AH1301,INDEX((係数_乗用_ガソリン,係数_乗用_CNG,係数_乗用_軽油,係数_乗用_メタノール,係数_乗用_LPG),1,1,AR1301):INDEX((係数_乗用_ガソリン,係数_乗用_CNG,係数_乗用_軽油,係数_乗用_メタノール,係数_乗用_LPG),125,5,AR1301),3,FALSE))))))</f>
        <v/>
      </c>
      <c r="AP1301" s="375" t="str">
        <f t="shared" si="360"/>
        <v/>
      </c>
      <c r="AQ1301" s="444" t="str">
        <f t="shared" si="361"/>
        <v/>
      </c>
      <c r="AR1301" s="375" t="str">
        <f t="shared" si="362"/>
        <v/>
      </c>
      <c r="AS1301" s="377" t="str">
        <f t="shared" si="363"/>
        <v/>
      </c>
      <c r="AT1301" s="378" t="str">
        <f t="shared" si="364"/>
        <v/>
      </c>
      <c r="AX1301" s="625" t="b">
        <f t="shared" si="365"/>
        <v>0</v>
      </c>
      <c r="AY1301" s="7" t="str">
        <f t="shared" si="366"/>
        <v>FALSEFALSEFALSE</v>
      </c>
      <c r="AZ1301" s="626">
        <f t="shared" si="350"/>
        <v>0</v>
      </c>
      <c r="BA1301" s="627" t="str">
        <f t="shared" si="367"/>
        <v/>
      </c>
      <c r="BB1301" s="627">
        <f t="shared" si="351"/>
        <v>0</v>
      </c>
    </row>
    <row r="1302" spans="1:54">
      <c r="A1302" s="381">
        <v>1245</v>
      </c>
      <c r="B1302" s="117"/>
      <c r="C1302" s="288"/>
      <c r="D1302" s="289"/>
      <c r="E1302" s="289"/>
      <c r="F1302" s="290"/>
      <c r="G1302" s="292"/>
      <c r="H1302" s="116"/>
      <c r="I1302" s="292"/>
      <c r="J1302" s="116"/>
      <c r="K1302" s="370"/>
      <c r="L1302" s="370"/>
      <c r="M1302" s="370"/>
      <c r="N1302" s="371"/>
      <c r="O1302" s="371"/>
      <c r="P1302" s="371"/>
      <c r="Q1302" s="371"/>
      <c r="R1302" s="371"/>
      <c r="S1302" s="371"/>
      <c r="T1302" s="443"/>
      <c r="U1302" s="539"/>
      <c r="V1302" s="117"/>
      <c r="W1302" s="118"/>
      <c r="X1302" s="119"/>
      <c r="Y1302" s="120"/>
      <c r="Z1302" s="122"/>
      <c r="AA1302" s="121"/>
      <c r="AB1302" s="443"/>
      <c r="AC1302" s="734"/>
      <c r="AD1302" s="372"/>
      <c r="AE1302" s="485"/>
      <c r="AF1302" s="373" t="str">
        <f t="shared" si="352"/>
        <v/>
      </c>
      <c r="AG1302" s="373" t="str">
        <f t="shared" si="353"/>
        <v/>
      </c>
      <c r="AH1302" s="374" t="str">
        <f t="shared" si="354"/>
        <v/>
      </c>
      <c r="AI1302" s="375" t="str">
        <f t="shared" si="355"/>
        <v/>
      </c>
      <c r="AJ1302" s="375" t="str">
        <f t="shared" si="356"/>
        <v/>
      </c>
      <c r="AK1302" s="375" t="str">
        <f t="shared" si="357"/>
        <v/>
      </c>
      <c r="AL1302" s="375" t="str">
        <f t="shared" si="358"/>
        <v/>
      </c>
      <c r="AM1302" s="375" t="str">
        <f t="shared" si="359"/>
        <v/>
      </c>
      <c r="AN1302" s="376" t="str">
        <f>IF(AF1302="","",IF(OR(AH1302="",AH1302="-"),"－",IF(OR(AM1302=8,AM1302=9),"",IF(OR(AJ1302=3,AJ1302=4,AJ1302=5,AJ1302=6),VLOOKUP(AH1302,INDEX((係数_バス貨物_ガソリン,係数_バス貨物_CNG,係数_バス貨物_軽油,係数_バス貨物_メタノール,係数_バス貨物_LPG),MATCH(AL1302,【参考】排出ガスレベル!$AI$4:$AI$671,1),1,AR1302):INDEX((係数_バス貨物_ガソリン,係数_バス貨物_CNG,係数_バス貨物_軽油,係数_バス貨物_メタノール,係数_バス貨物_LPG),MATCH(AL1302+1,【参考】排出ガスレベル!$AI$4:$AI$671,1)-1,5,AR1302),2,FALSE),IF(OR(AJ1302=1,AJ1302=2),VLOOKUP(AH1302,INDEX((係数_乗用_ガソリン,係数_乗用_CNG,係数_乗用_軽油,係数_乗用_メタノール,係数_乗用_LPG),1,1,AR1302):INDEX((係数_乗用_ガソリン,係数_乗用_CNG,係数_乗用_軽油,係数_乗用_メタノール,係数_乗用_LPG),125,5,AR1302),2,FALSE))))))</f>
        <v/>
      </c>
      <c r="AO1302" s="376" t="str">
        <f>IF(T1302="","",IF(OR(AH1302="",AH1302="-"),"－",IF(OR(AM1302=8,AM1302=9),"",IF(OR(AJ1302=3,AJ1302=4,AJ1302=5,AJ1302=6),VLOOKUP(AH1302,INDEX((係数_バス貨物_ガソリン,係数_バス貨物_CNG,係数_バス貨物_軽油,係数_バス貨物_メタノール,係数_バス貨物_LPG),MATCH(AL1302,【参考】排出ガスレベル!$AI$4:$AI$671,1),1,AR1302):INDEX((係数_バス貨物_ガソリン,係数_バス貨物_CNG,係数_バス貨物_軽油,係数_バス貨物_メタノール,係数_バス貨物_LPG),MATCH(AL1302+1,【参考】排出ガスレベル!$AI$4:$AI$671,1)-1,5,AR1302),3,FALSE),IF(OR(AJ1302=1,AJ1302=2),VLOOKUP(AH1302,INDEX((係数_乗用_ガソリン,係数_乗用_CNG,係数_乗用_軽油,係数_乗用_メタノール,係数_乗用_LPG),1,1,AR1302):INDEX((係数_乗用_ガソリン,係数_乗用_CNG,係数_乗用_軽油,係数_乗用_メタノール,係数_乗用_LPG),125,5,AR1302),3,FALSE))))))</f>
        <v/>
      </c>
      <c r="AP1302" s="375" t="str">
        <f t="shared" si="360"/>
        <v/>
      </c>
      <c r="AQ1302" s="444" t="str">
        <f t="shared" si="361"/>
        <v/>
      </c>
      <c r="AR1302" s="375" t="str">
        <f t="shared" si="362"/>
        <v/>
      </c>
      <c r="AS1302" s="377" t="str">
        <f t="shared" si="363"/>
        <v/>
      </c>
      <c r="AT1302" s="378" t="str">
        <f t="shared" si="364"/>
        <v/>
      </c>
      <c r="AX1302" s="625" t="b">
        <f t="shared" si="365"/>
        <v>0</v>
      </c>
      <c r="AY1302" s="7" t="str">
        <f t="shared" si="366"/>
        <v>FALSEFALSEFALSE</v>
      </c>
      <c r="AZ1302" s="626">
        <f t="shared" si="350"/>
        <v>0</v>
      </c>
      <c r="BA1302" s="627" t="str">
        <f t="shared" si="367"/>
        <v/>
      </c>
      <c r="BB1302" s="627">
        <f t="shared" si="351"/>
        <v>0</v>
      </c>
    </row>
    <row r="1303" spans="1:54">
      <c r="A1303" s="381">
        <v>1246</v>
      </c>
      <c r="B1303" s="117"/>
      <c r="C1303" s="288"/>
      <c r="D1303" s="289"/>
      <c r="E1303" s="289"/>
      <c r="F1303" s="290"/>
      <c r="G1303" s="292"/>
      <c r="H1303" s="116"/>
      <c r="I1303" s="292"/>
      <c r="J1303" s="116"/>
      <c r="K1303" s="370"/>
      <c r="L1303" s="370"/>
      <c r="M1303" s="370"/>
      <c r="N1303" s="371"/>
      <c r="O1303" s="371"/>
      <c r="P1303" s="371"/>
      <c r="Q1303" s="371"/>
      <c r="R1303" s="371"/>
      <c r="S1303" s="371"/>
      <c r="T1303" s="443"/>
      <c r="U1303" s="539"/>
      <c r="V1303" s="117"/>
      <c r="W1303" s="118"/>
      <c r="X1303" s="119"/>
      <c r="Y1303" s="120"/>
      <c r="Z1303" s="122"/>
      <c r="AA1303" s="121"/>
      <c r="AB1303" s="443"/>
      <c r="AC1303" s="734"/>
      <c r="AD1303" s="372"/>
      <c r="AE1303" s="485"/>
      <c r="AF1303" s="373" t="str">
        <f t="shared" si="352"/>
        <v/>
      </c>
      <c r="AG1303" s="373" t="str">
        <f t="shared" si="353"/>
        <v/>
      </c>
      <c r="AH1303" s="374" t="str">
        <f t="shared" si="354"/>
        <v/>
      </c>
      <c r="AI1303" s="375" t="str">
        <f t="shared" si="355"/>
        <v/>
      </c>
      <c r="AJ1303" s="375" t="str">
        <f t="shared" si="356"/>
        <v/>
      </c>
      <c r="AK1303" s="375" t="str">
        <f t="shared" si="357"/>
        <v/>
      </c>
      <c r="AL1303" s="375" t="str">
        <f t="shared" si="358"/>
        <v/>
      </c>
      <c r="AM1303" s="375" t="str">
        <f t="shared" si="359"/>
        <v/>
      </c>
      <c r="AN1303" s="376" t="str">
        <f>IF(AF1303="","",IF(OR(AH1303="",AH1303="-"),"－",IF(OR(AM1303=8,AM1303=9),"",IF(OR(AJ1303=3,AJ1303=4,AJ1303=5,AJ1303=6),VLOOKUP(AH1303,INDEX((係数_バス貨物_ガソリン,係数_バス貨物_CNG,係数_バス貨物_軽油,係数_バス貨物_メタノール,係数_バス貨物_LPG),MATCH(AL1303,【参考】排出ガスレベル!$AI$4:$AI$671,1),1,AR1303):INDEX((係数_バス貨物_ガソリン,係数_バス貨物_CNG,係数_バス貨物_軽油,係数_バス貨物_メタノール,係数_バス貨物_LPG),MATCH(AL1303+1,【参考】排出ガスレベル!$AI$4:$AI$671,1)-1,5,AR1303),2,FALSE),IF(OR(AJ1303=1,AJ1303=2),VLOOKUP(AH1303,INDEX((係数_乗用_ガソリン,係数_乗用_CNG,係数_乗用_軽油,係数_乗用_メタノール,係数_乗用_LPG),1,1,AR1303):INDEX((係数_乗用_ガソリン,係数_乗用_CNG,係数_乗用_軽油,係数_乗用_メタノール,係数_乗用_LPG),125,5,AR1303),2,FALSE))))))</f>
        <v/>
      </c>
      <c r="AO1303" s="376" t="str">
        <f>IF(T1303="","",IF(OR(AH1303="",AH1303="-"),"－",IF(OR(AM1303=8,AM1303=9),"",IF(OR(AJ1303=3,AJ1303=4,AJ1303=5,AJ1303=6),VLOOKUP(AH1303,INDEX((係数_バス貨物_ガソリン,係数_バス貨物_CNG,係数_バス貨物_軽油,係数_バス貨物_メタノール,係数_バス貨物_LPG),MATCH(AL1303,【参考】排出ガスレベル!$AI$4:$AI$671,1),1,AR1303):INDEX((係数_バス貨物_ガソリン,係数_バス貨物_CNG,係数_バス貨物_軽油,係数_バス貨物_メタノール,係数_バス貨物_LPG),MATCH(AL1303+1,【参考】排出ガスレベル!$AI$4:$AI$671,1)-1,5,AR1303),3,FALSE),IF(OR(AJ1303=1,AJ1303=2),VLOOKUP(AH1303,INDEX((係数_乗用_ガソリン,係数_乗用_CNG,係数_乗用_軽油,係数_乗用_メタノール,係数_乗用_LPG),1,1,AR1303):INDEX((係数_乗用_ガソリン,係数_乗用_CNG,係数_乗用_軽油,係数_乗用_メタノール,係数_乗用_LPG),125,5,AR1303),3,FALSE))))))</f>
        <v/>
      </c>
      <c r="AP1303" s="375" t="str">
        <f t="shared" si="360"/>
        <v/>
      </c>
      <c r="AQ1303" s="444" t="str">
        <f t="shared" si="361"/>
        <v/>
      </c>
      <c r="AR1303" s="375" t="str">
        <f t="shared" si="362"/>
        <v/>
      </c>
      <c r="AS1303" s="377" t="str">
        <f t="shared" si="363"/>
        <v/>
      </c>
      <c r="AT1303" s="378" t="str">
        <f t="shared" si="364"/>
        <v/>
      </c>
      <c r="AX1303" s="625" t="b">
        <f t="shared" si="365"/>
        <v>0</v>
      </c>
      <c r="AY1303" s="7" t="str">
        <f t="shared" si="366"/>
        <v>FALSEFALSEFALSE</v>
      </c>
      <c r="AZ1303" s="626">
        <f t="shared" si="350"/>
        <v>0</v>
      </c>
      <c r="BA1303" s="627" t="str">
        <f t="shared" si="367"/>
        <v/>
      </c>
      <c r="BB1303" s="627">
        <f t="shared" si="351"/>
        <v>0</v>
      </c>
    </row>
    <row r="1304" spans="1:54">
      <c r="A1304" s="381">
        <v>1247</v>
      </c>
      <c r="B1304" s="117"/>
      <c r="C1304" s="288"/>
      <c r="D1304" s="289"/>
      <c r="E1304" s="289"/>
      <c r="F1304" s="290"/>
      <c r="G1304" s="292"/>
      <c r="H1304" s="116"/>
      <c r="I1304" s="292"/>
      <c r="J1304" s="116"/>
      <c r="K1304" s="370"/>
      <c r="L1304" s="370"/>
      <c r="M1304" s="370"/>
      <c r="N1304" s="371"/>
      <c r="O1304" s="371"/>
      <c r="P1304" s="371"/>
      <c r="Q1304" s="371"/>
      <c r="R1304" s="371"/>
      <c r="S1304" s="371"/>
      <c r="T1304" s="443"/>
      <c r="U1304" s="539"/>
      <c r="V1304" s="117"/>
      <c r="W1304" s="118"/>
      <c r="X1304" s="119"/>
      <c r="Y1304" s="120"/>
      <c r="Z1304" s="122"/>
      <c r="AA1304" s="121"/>
      <c r="AB1304" s="443"/>
      <c r="AC1304" s="734"/>
      <c r="AD1304" s="372"/>
      <c r="AE1304" s="485"/>
      <c r="AF1304" s="373" t="str">
        <f t="shared" si="352"/>
        <v/>
      </c>
      <c r="AG1304" s="373" t="str">
        <f t="shared" si="353"/>
        <v/>
      </c>
      <c r="AH1304" s="374" t="str">
        <f t="shared" si="354"/>
        <v/>
      </c>
      <c r="AI1304" s="375" t="str">
        <f t="shared" si="355"/>
        <v/>
      </c>
      <c r="AJ1304" s="375" t="str">
        <f t="shared" si="356"/>
        <v/>
      </c>
      <c r="AK1304" s="375" t="str">
        <f t="shared" si="357"/>
        <v/>
      </c>
      <c r="AL1304" s="375" t="str">
        <f t="shared" si="358"/>
        <v/>
      </c>
      <c r="AM1304" s="375" t="str">
        <f t="shared" si="359"/>
        <v/>
      </c>
      <c r="AN1304" s="376" t="str">
        <f>IF(AF1304="","",IF(OR(AH1304="",AH1304="-"),"－",IF(OR(AM1304=8,AM1304=9),"",IF(OR(AJ1304=3,AJ1304=4,AJ1304=5,AJ1304=6),VLOOKUP(AH1304,INDEX((係数_バス貨物_ガソリン,係数_バス貨物_CNG,係数_バス貨物_軽油,係数_バス貨物_メタノール,係数_バス貨物_LPG),MATCH(AL1304,【参考】排出ガスレベル!$AI$4:$AI$671,1),1,AR1304):INDEX((係数_バス貨物_ガソリン,係数_バス貨物_CNG,係数_バス貨物_軽油,係数_バス貨物_メタノール,係数_バス貨物_LPG),MATCH(AL1304+1,【参考】排出ガスレベル!$AI$4:$AI$671,1)-1,5,AR1304),2,FALSE),IF(OR(AJ1304=1,AJ1304=2),VLOOKUP(AH1304,INDEX((係数_乗用_ガソリン,係数_乗用_CNG,係数_乗用_軽油,係数_乗用_メタノール,係数_乗用_LPG),1,1,AR1304):INDEX((係数_乗用_ガソリン,係数_乗用_CNG,係数_乗用_軽油,係数_乗用_メタノール,係数_乗用_LPG),125,5,AR1304),2,FALSE))))))</f>
        <v/>
      </c>
      <c r="AO1304" s="376" t="str">
        <f>IF(T1304="","",IF(OR(AH1304="",AH1304="-"),"－",IF(OR(AM1304=8,AM1304=9),"",IF(OR(AJ1304=3,AJ1304=4,AJ1304=5,AJ1304=6),VLOOKUP(AH1304,INDEX((係数_バス貨物_ガソリン,係数_バス貨物_CNG,係数_バス貨物_軽油,係数_バス貨物_メタノール,係数_バス貨物_LPG),MATCH(AL1304,【参考】排出ガスレベル!$AI$4:$AI$671,1),1,AR1304):INDEX((係数_バス貨物_ガソリン,係数_バス貨物_CNG,係数_バス貨物_軽油,係数_バス貨物_メタノール,係数_バス貨物_LPG),MATCH(AL1304+1,【参考】排出ガスレベル!$AI$4:$AI$671,1)-1,5,AR1304),3,FALSE),IF(OR(AJ1304=1,AJ1304=2),VLOOKUP(AH1304,INDEX((係数_乗用_ガソリン,係数_乗用_CNG,係数_乗用_軽油,係数_乗用_メタノール,係数_乗用_LPG),1,1,AR1304):INDEX((係数_乗用_ガソリン,係数_乗用_CNG,係数_乗用_軽油,係数_乗用_メタノール,係数_乗用_LPG),125,5,AR1304),3,FALSE))))))</f>
        <v/>
      </c>
      <c r="AP1304" s="375" t="str">
        <f t="shared" si="360"/>
        <v/>
      </c>
      <c r="AQ1304" s="444" t="str">
        <f t="shared" si="361"/>
        <v/>
      </c>
      <c r="AR1304" s="375" t="str">
        <f t="shared" si="362"/>
        <v/>
      </c>
      <c r="AS1304" s="377" t="str">
        <f t="shared" si="363"/>
        <v/>
      </c>
      <c r="AT1304" s="378" t="str">
        <f t="shared" si="364"/>
        <v/>
      </c>
      <c r="AX1304" s="625" t="b">
        <f t="shared" si="365"/>
        <v>0</v>
      </c>
      <c r="AY1304" s="7" t="str">
        <f t="shared" si="366"/>
        <v>FALSEFALSEFALSE</v>
      </c>
      <c r="AZ1304" s="626">
        <f t="shared" si="350"/>
        <v>0</v>
      </c>
      <c r="BA1304" s="627" t="str">
        <f t="shared" si="367"/>
        <v/>
      </c>
      <c r="BB1304" s="627">
        <f t="shared" si="351"/>
        <v>0</v>
      </c>
    </row>
    <row r="1305" spans="1:54">
      <c r="A1305" s="381">
        <v>1248</v>
      </c>
      <c r="B1305" s="117"/>
      <c r="C1305" s="288"/>
      <c r="D1305" s="289"/>
      <c r="E1305" s="289"/>
      <c r="F1305" s="290"/>
      <c r="G1305" s="292"/>
      <c r="H1305" s="116"/>
      <c r="I1305" s="292"/>
      <c r="J1305" s="116"/>
      <c r="K1305" s="370"/>
      <c r="L1305" s="370"/>
      <c r="M1305" s="370"/>
      <c r="N1305" s="371"/>
      <c r="O1305" s="371"/>
      <c r="P1305" s="371"/>
      <c r="Q1305" s="371"/>
      <c r="R1305" s="371"/>
      <c r="S1305" s="371"/>
      <c r="T1305" s="443"/>
      <c r="U1305" s="539"/>
      <c r="V1305" s="117"/>
      <c r="W1305" s="118"/>
      <c r="X1305" s="119"/>
      <c r="Y1305" s="120"/>
      <c r="Z1305" s="122"/>
      <c r="AA1305" s="121"/>
      <c r="AB1305" s="443"/>
      <c r="AC1305" s="734"/>
      <c r="AD1305" s="372"/>
      <c r="AE1305" s="485"/>
      <c r="AF1305" s="373" t="str">
        <f t="shared" si="352"/>
        <v/>
      </c>
      <c r="AG1305" s="373" t="str">
        <f t="shared" si="353"/>
        <v/>
      </c>
      <c r="AH1305" s="374" t="str">
        <f t="shared" si="354"/>
        <v/>
      </c>
      <c r="AI1305" s="375" t="str">
        <f t="shared" si="355"/>
        <v/>
      </c>
      <c r="AJ1305" s="375" t="str">
        <f t="shared" si="356"/>
        <v/>
      </c>
      <c r="AK1305" s="375" t="str">
        <f t="shared" si="357"/>
        <v/>
      </c>
      <c r="AL1305" s="375" t="str">
        <f t="shared" si="358"/>
        <v/>
      </c>
      <c r="AM1305" s="375" t="str">
        <f t="shared" si="359"/>
        <v/>
      </c>
      <c r="AN1305" s="376" t="str">
        <f>IF(AF1305="","",IF(OR(AH1305="",AH1305="-"),"－",IF(OR(AM1305=8,AM1305=9),"",IF(OR(AJ1305=3,AJ1305=4,AJ1305=5,AJ1305=6),VLOOKUP(AH1305,INDEX((係数_バス貨物_ガソリン,係数_バス貨物_CNG,係数_バス貨物_軽油,係数_バス貨物_メタノール,係数_バス貨物_LPG),MATCH(AL1305,【参考】排出ガスレベル!$AI$4:$AI$671,1),1,AR1305):INDEX((係数_バス貨物_ガソリン,係数_バス貨物_CNG,係数_バス貨物_軽油,係数_バス貨物_メタノール,係数_バス貨物_LPG),MATCH(AL1305+1,【参考】排出ガスレベル!$AI$4:$AI$671,1)-1,5,AR1305),2,FALSE),IF(OR(AJ1305=1,AJ1305=2),VLOOKUP(AH1305,INDEX((係数_乗用_ガソリン,係数_乗用_CNG,係数_乗用_軽油,係数_乗用_メタノール,係数_乗用_LPG),1,1,AR1305):INDEX((係数_乗用_ガソリン,係数_乗用_CNG,係数_乗用_軽油,係数_乗用_メタノール,係数_乗用_LPG),125,5,AR1305),2,FALSE))))))</f>
        <v/>
      </c>
      <c r="AO1305" s="376" t="str">
        <f>IF(T1305="","",IF(OR(AH1305="",AH1305="-"),"－",IF(OR(AM1305=8,AM1305=9),"",IF(OR(AJ1305=3,AJ1305=4,AJ1305=5,AJ1305=6),VLOOKUP(AH1305,INDEX((係数_バス貨物_ガソリン,係数_バス貨物_CNG,係数_バス貨物_軽油,係数_バス貨物_メタノール,係数_バス貨物_LPG),MATCH(AL1305,【参考】排出ガスレベル!$AI$4:$AI$671,1),1,AR1305):INDEX((係数_バス貨物_ガソリン,係数_バス貨物_CNG,係数_バス貨物_軽油,係数_バス貨物_メタノール,係数_バス貨物_LPG),MATCH(AL1305+1,【参考】排出ガスレベル!$AI$4:$AI$671,1)-1,5,AR1305),3,FALSE),IF(OR(AJ1305=1,AJ1305=2),VLOOKUP(AH1305,INDEX((係数_乗用_ガソリン,係数_乗用_CNG,係数_乗用_軽油,係数_乗用_メタノール,係数_乗用_LPG),1,1,AR1305):INDEX((係数_乗用_ガソリン,係数_乗用_CNG,係数_乗用_軽油,係数_乗用_メタノール,係数_乗用_LPG),125,5,AR1305),3,FALSE))))))</f>
        <v/>
      </c>
      <c r="AP1305" s="375" t="str">
        <f t="shared" si="360"/>
        <v/>
      </c>
      <c r="AQ1305" s="444" t="str">
        <f t="shared" si="361"/>
        <v/>
      </c>
      <c r="AR1305" s="375" t="str">
        <f t="shared" si="362"/>
        <v/>
      </c>
      <c r="AS1305" s="377" t="str">
        <f t="shared" si="363"/>
        <v/>
      </c>
      <c r="AT1305" s="378" t="str">
        <f t="shared" si="364"/>
        <v/>
      </c>
      <c r="AX1305" s="625" t="b">
        <f t="shared" si="365"/>
        <v>0</v>
      </c>
      <c r="AY1305" s="7" t="str">
        <f t="shared" si="366"/>
        <v>FALSEFALSEFALSE</v>
      </c>
      <c r="AZ1305" s="626">
        <f t="shared" si="350"/>
        <v>0</v>
      </c>
      <c r="BA1305" s="627" t="str">
        <f t="shared" si="367"/>
        <v/>
      </c>
      <c r="BB1305" s="627">
        <f t="shared" si="351"/>
        <v>0</v>
      </c>
    </row>
    <row r="1306" spans="1:54">
      <c r="A1306" s="381">
        <v>1249</v>
      </c>
      <c r="B1306" s="117"/>
      <c r="C1306" s="288"/>
      <c r="D1306" s="289"/>
      <c r="E1306" s="289"/>
      <c r="F1306" s="290"/>
      <c r="G1306" s="292"/>
      <c r="H1306" s="116"/>
      <c r="I1306" s="292"/>
      <c r="J1306" s="116"/>
      <c r="K1306" s="370"/>
      <c r="L1306" s="370"/>
      <c r="M1306" s="370"/>
      <c r="N1306" s="371"/>
      <c r="O1306" s="371"/>
      <c r="P1306" s="371"/>
      <c r="Q1306" s="371"/>
      <c r="R1306" s="371"/>
      <c r="S1306" s="371"/>
      <c r="T1306" s="443"/>
      <c r="U1306" s="539"/>
      <c r="V1306" s="117"/>
      <c r="W1306" s="118"/>
      <c r="X1306" s="119"/>
      <c r="Y1306" s="120"/>
      <c r="Z1306" s="122"/>
      <c r="AA1306" s="121"/>
      <c r="AB1306" s="443"/>
      <c r="AC1306" s="734"/>
      <c r="AD1306" s="372"/>
      <c r="AE1306" s="485"/>
      <c r="AF1306" s="373" t="str">
        <f t="shared" si="352"/>
        <v/>
      </c>
      <c r="AG1306" s="373" t="str">
        <f t="shared" si="353"/>
        <v/>
      </c>
      <c r="AH1306" s="374" t="str">
        <f t="shared" si="354"/>
        <v/>
      </c>
      <c r="AI1306" s="375" t="str">
        <f t="shared" si="355"/>
        <v/>
      </c>
      <c r="AJ1306" s="375" t="str">
        <f t="shared" si="356"/>
        <v/>
      </c>
      <c r="AK1306" s="375" t="str">
        <f t="shared" si="357"/>
        <v/>
      </c>
      <c r="AL1306" s="375" t="str">
        <f t="shared" si="358"/>
        <v/>
      </c>
      <c r="AM1306" s="375" t="str">
        <f t="shared" si="359"/>
        <v/>
      </c>
      <c r="AN1306" s="376" t="str">
        <f>IF(AF1306="","",IF(OR(AH1306="",AH1306="-"),"－",IF(OR(AM1306=8,AM1306=9),"",IF(OR(AJ1306=3,AJ1306=4,AJ1306=5,AJ1306=6),VLOOKUP(AH1306,INDEX((係数_バス貨物_ガソリン,係数_バス貨物_CNG,係数_バス貨物_軽油,係数_バス貨物_メタノール,係数_バス貨物_LPG),MATCH(AL1306,【参考】排出ガスレベル!$AI$4:$AI$671,1),1,AR1306):INDEX((係数_バス貨物_ガソリン,係数_バス貨物_CNG,係数_バス貨物_軽油,係数_バス貨物_メタノール,係数_バス貨物_LPG),MATCH(AL1306+1,【参考】排出ガスレベル!$AI$4:$AI$671,1)-1,5,AR1306),2,FALSE),IF(OR(AJ1306=1,AJ1306=2),VLOOKUP(AH1306,INDEX((係数_乗用_ガソリン,係数_乗用_CNG,係数_乗用_軽油,係数_乗用_メタノール,係数_乗用_LPG),1,1,AR1306):INDEX((係数_乗用_ガソリン,係数_乗用_CNG,係数_乗用_軽油,係数_乗用_メタノール,係数_乗用_LPG),125,5,AR1306),2,FALSE))))))</f>
        <v/>
      </c>
      <c r="AO1306" s="376" t="str">
        <f>IF(T1306="","",IF(OR(AH1306="",AH1306="-"),"－",IF(OR(AM1306=8,AM1306=9),"",IF(OR(AJ1306=3,AJ1306=4,AJ1306=5,AJ1306=6),VLOOKUP(AH1306,INDEX((係数_バス貨物_ガソリン,係数_バス貨物_CNG,係数_バス貨物_軽油,係数_バス貨物_メタノール,係数_バス貨物_LPG),MATCH(AL1306,【参考】排出ガスレベル!$AI$4:$AI$671,1),1,AR1306):INDEX((係数_バス貨物_ガソリン,係数_バス貨物_CNG,係数_バス貨物_軽油,係数_バス貨物_メタノール,係数_バス貨物_LPG),MATCH(AL1306+1,【参考】排出ガスレベル!$AI$4:$AI$671,1)-1,5,AR1306),3,FALSE),IF(OR(AJ1306=1,AJ1306=2),VLOOKUP(AH1306,INDEX((係数_乗用_ガソリン,係数_乗用_CNG,係数_乗用_軽油,係数_乗用_メタノール,係数_乗用_LPG),1,1,AR1306):INDEX((係数_乗用_ガソリン,係数_乗用_CNG,係数_乗用_軽油,係数_乗用_メタノール,係数_乗用_LPG),125,5,AR1306),3,FALSE))))))</f>
        <v/>
      </c>
      <c r="AP1306" s="375" t="str">
        <f t="shared" si="360"/>
        <v/>
      </c>
      <c r="AQ1306" s="444" t="str">
        <f t="shared" si="361"/>
        <v/>
      </c>
      <c r="AR1306" s="375" t="str">
        <f t="shared" si="362"/>
        <v/>
      </c>
      <c r="AS1306" s="377" t="str">
        <f t="shared" si="363"/>
        <v/>
      </c>
      <c r="AT1306" s="378" t="str">
        <f t="shared" si="364"/>
        <v/>
      </c>
      <c r="AX1306" s="625" t="b">
        <f t="shared" si="365"/>
        <v>0</v>
      </c>
      <c r="AY1306" s="7" t="str">
        <f t="shared" si="366"/>
        <v>FALSEFALSEFALSE</v>
      </c>
      <c r="AZ1306" s="626">
        <f t="shared" si="350"/>
        <v>0</v>
      </c>
      <c r="BA1306" s="627" t="str">
        <f t="shared" si="367"/>
        <v/>
      </c>
      <c r="BB1306" s="627">
        <f t="shared" si="351"/>
        <v>0</v>
      </c>
    </row>
    <row r="1307" spans="1:54">
      <c r="A1307" s="381">
        <v>1250</v>
      </c>
      <c r="B1307" s="117"/>
      <c r="C1307" s="288"/>
      <c r="D1307" s="289"/>
      <c r="E1307" s="289"/>
      <c r="F1307" s="290"/>
      <c r="G1307" s="292"/>
      <c r="H1307" s="116"/>
      <c r="I1307" s="292"/>
      <c r="J1307" s="116"/>
      <c r="K1307" s="370"/>
      <c r="L1307" s="370"/>
      <c r="M1307" s="370"/>
      <c r="N1307" s="371"/>
      <c r="O1307" s="371"/>
      <c r="P1307" s="371"/>
      <c r="Q1307" s="371"/>
      <c r="R1307" s="371"/>
      <c r="S1307" s="371"/>
      <c r="T1307" s="443"/>
      <c r="U1307" s="539"/>
      <c r="V1307" s="117"/>
      <c r="W1307" s="118"/>
      <c r="X1307" s="119"/>
      <c r="Y1307" s="120"/>
      <c r="Z1307" s="122"/>
      <c r="AA1307" s="121"/>
      <c r="AB1307" s="443"/>
      <c r="AC1307" s="734"/>
      <c r="AD1307" s="372"/>
      <c r="AE1307" s="485"/>
      <c r="AF1307" s="373" t="str">
        <f t="shared" si="352"/>
        <v/>
      </c>
      <c r="AG1307" s="373" t="str">
        <f t="shared" si="353"/>
        <v/>
      </c>
      <c r="AH1307" s="374" t="str">
        <f t="shared" si="354"/>
        <v/>
      </c>
      <c r="AI1307" s="375" t="str">
        <f t="shared" si="355"/>
        <v/>
      </c>
      <c r="AJ1307" s="375" t="str">
        <f t="shared" si="356"/>
        <v/>
      </c>
      <c r="AK1307" s="375" t="str">
        <f t="shared" si="357"/>
        <v/>
      </c>
      <c r="AL1307" s="375" t="str">
        <f t="shared" si="358"/>
        <v/>
      </c>
      <c r="AM1307" s="375" t="str">
        <f t="shared" si="359"/>
        <v/>
      </c>
      <c r="AN1307" s="376" t="str">
        <f>IF(AF1307="","",IF(OR(AH1307="",AH1307="-"),"－",IF(OR(AM1307=8,AM1307=9),"",IF(OR(AJ1307=3,AJ1307=4,AJ1307=5,AJ1307=6),VLOOKUP(AH1307,INDEX((係数_バス貨物_ガソリン,係数_バス貨物_CNG,係数_バス貨物_軽油,係数_バス貨物_メタノール,係数_バス貨物_LPG),MATCH(AL1307,【参考】排出ガスレベル!$AI$4:$AI$671,1),1,AR1307):INDEX((係数_バス貨物_ガソリン,係数_バス貨物_CNG,係数_バス貨物_軽油,係数_バス貨物_メタノール,係数_バス貨物_LPG),MATCH(AL1307+1,【参考】排出ガスレベル!$AI$4:$AI$671,1)-1,5,AR1307),2,FALSE),IF(OR(AJ1307=1,AJ1307=2),VLOOKUP(AH1307,INDEX((係数_乗用_ガソリン,係数_乗用_CNG,係数_乗用_軽油,係数_乗用_メタノール,係数_乗用_LPG),1,1,AR1307):INDEX((係数_乗用_ガソリン,係数_乗用_CNG,係数_乗用_軽油,係数_乗用_メタノール,係数_乗用_LPG),125,5,AR1307),2,FALSE))))))</f>
        <v/>
      </c>
      <c r="AO1307" s="376" t="str">
        <f>IF(T1307="","",IF(OR(AH1307="",AH1307="-"),"－",IF(OR(AM1307=8,AM1307=9),"",IF(OR(AJ1307=3,AJ1307=4,AJ1307=5,AJ1307=6),VLOOKUP(AH1307,INDEX((係数_バス貨物_ガソリン,係数_バス貨物_CNG,係数_バス貨物_軽油,係数_バス貨物_メタノール,係数_バス貨物_LPG),MATCH(AL1307,【参考】排出ガスレベル!$AI$4:$AI$671,1),1,AR1307):INDEX((係数_バス貨物_ガソリン,係数_バス貨物_CNG,係数_バス貨物_軽油,係数_バス貨物_メタノール,係数_バス貨物_LPG),MATCH(AL1307+1,【参考】排出ガスレベル!$AI$4:$AI$671,1)-1,5,AR1307),3,FALSE),IF(OR(AJ1307=1,AJ1307=2),VLOOKUP(AH1307,INDEX((係数_乗用_ガソリン,係数_乗用_CNG,係数_乗用_軽油,係数_乗用_メタノール,係数_乗用_LPG),1,1,AR1307):INDEX((係数_乗用_ガソリン,係数_乗用_CNG,係数_乗用_軽油,係数_乗用_メタノール,係数_乗用_LPG),125,5,AR1307),3,FALSE))))))</f>
        <v/>
      </c>
      <c r="AP1307" s="375" t="str">
        <f t="shared" si="360"/>
        <v/>
      </c>
      <c r="AQ1307" s="444" t="str">
        <f t="shared" si="361"/>
        <v/>
      </c>
      <c r="AR1307" s="375" t="str">
        <f t="shared" si="362"/>
        <v/>
      </c>
      <c r="AS1307" s="377" t="str">
        <f t="shared" si="363"/>
        <v/>
      </c>
      <c r="AT1307" s="378" t="str">
        <f t="shared" si="364"/>
        <v/>
      </c>
      <c r="AX1307" s="625" t="b">
        <f t="shared" si="365"/>
        <v>0</v>
      </c>
      <c r="AY1307" s="7" t="str">
        <f t="shared" si="366"/>
        <v>FALSEFALSEFALSE</v>
      </c>
      <c r="AZ1307" s="626">
        <f t="shared" si="350"/>
        <v>0</v>
      </c>
      <c r="BA1307" s="627" t="str">
        <f t="shared" si="367"/>
        <v/>
      </c>
      <c r="BB1307" s="627">
        <f t="shared" si="351"/>
        <v>0</v>
      </c>
    </row>
    <row r="1308" spans="1:54">
      <c r="A1308" s="381">
        <v>1251</v>
      </c>
      <c r="B1308" s="117"/>
      <c r="C1308" s="288"/>
      <c r="D1308" s="289"/>
      <c r="E1308" s="289"/>
      <c r="F1308" s="290"/>
      <c r="G1308" s="292"/>
      <c r="H1308" s="116"/>
      <c r="I1308" s="292"/>
      <c r="J1308" s="116"/>
      <c r="K1308" s="370"/>
      <c r="L1308" s="370"/>
      <c r="M1308" s="370"/>
      <c r="N1308" s="371"/>
      <c r="O1308" s="371"/>
      <c r="P1308" s="371"/>
      <c r="Q1308" s="371"/>
      <c r="R1308" s="371"/>
      <c r="S1308" s="371"/>
      <c r="T1308" s="443"/>
      <c r="U1308" s="539"/>
      <c r="V1308" s="117"/>
      <c r="W1308" s="118"/>
      <c r="X1308" s="119"/>
      <c r="Y1308" s="120"/>
      <c r="Z1308" s="122"/>
      <c r="AA1308" s="121"/>
      <c r="AB1308" s="443"/>
      <c r="AC1308" s="734"/>
      <c r="AD1308" s="372"/>
      <c r="AE1308" s="485"/>
      <c r="AF1308" s="373" t="str">
        <f t="shared" si="352"/>
        <v/>
      </c>
      <c r="AG1308" s="373" t="str">
        <f t="shared" si="353"/>
        <v/>
      </c>
      <c r="AH1308" s="374" t="str">
        <f t="shared" si="354"/>
        <v/>
      </c>
      <c r="AI1308" s="375" t="str">
        <f t="shared" si="355"/>
        <v/>
      </c>
      <c r="AJ1308" s="375" t="str">
        <f t="shared" si="356"/>
        <v/>
      </c>
      <c r="AK1308" s="375" t="str">
        <f t="shared" si="357"/>
        <v/>
      </c>
      <c r="AL1308" s="375" t="str">
        <f t="shared" si="358"/>
        <v/>
      </c>
      <c r="AM1308" s="375" t="str">
        <f t="shared" si="359"/>
        <v/>
      </c>
      <c r="AN1308" s="376" t="str">
        <f>IF(AF1308="","",IF(OR(AH1308="",AH1308="-"),"－",IF(OR(AM1308=8,AM1308=9),"",IF(OR(AJ1308=3,AJ1308=4,AJ1308=5,AJ1308=6),VLOOKUP(AH1308,INDEX((係数_バス貨物_ガソリン,係数_バス貨物_CNG,係数_バス貨物_軽油,係数_バス貨物_メタノール,係数_バス貨物_LPG),MATCH(AL1308,【参考】排出ガスレベル!$AI$4:$AI$671,1),1,AR1308):INDEX((係数_バス貨物_ガソリン,係数_バス貨物_CNG,係数_バス貨物_軽油,係数_バス貨物_メタノール,係数_バス貨物_LPG),MATCH(AL1308+1,【参考】排出ガスレベル!$AI$4:$AI$671,1)-1,5,AR1308),2,FALSE),IF(OR(AJ1308=1,AJ1308=2),VLOOKUP(AH1308,INDEX((係数_乗用_ガソリン,係数_乗用_CNG,係数_乗用_軽油,係数_乗用_メタノール,係数_乗用_LPG),1,1,AR1308):INDEX((係数_乗用_ガソリン,係数_乗用_CNG,係数_乗用_軽油,係数_乗用_メタノール,係数_乗用_LPG),125,5,AR1308),2,FALSE))))))</f>
        <v/>
      </c>
      <c r="AO1308" s="376" t="str">
        <f>IF(T1308="","",IF(OR(AH1308="",AH1308="-"),"－",IF(OR(AM1308=8,AM1308=9),"",IF(OR(AJ1308=3,AJ1308=4,AJ1308=5,AJ1308=6),VLOOKUP(AH1308,INDEX((係数_バス貨物_ガソリン,係数_バス貨物_CNG,係数_バス貨物_軽油,係数_バス貨物_メタノール,係数_バス貨物_LPG),MATCH(AL1308,【参考】排出ガスレベル!$AI$4:$AI$671,1),1,AR1308):INDEX((係数_バス貨物_ガソリン,係数_バス貨物_CNG,係数_バス貨物_軽油,係数_バス貨物_メタノール,係数_バス貨物_LPG),MATCH(AL1308+1,【参考】排出ガスレベル!$AI$4:$AI$671,1)-1,5,AR1308),3,FALSE),IF(OR(AJ1308=1,AJ1308=2),VLOOKUP(AH1308,INDEX((係数_乗用_ガソリン,係数_乗用_CNG,係数_乗用_軽油,係数_乗用_メタノール,係数_乗用_LPG),1,1,AR1308):INDEX((係数_乗用_ガソリン,係数_乗用_CNG,係数_乗用_軽油,係数_乗用_メタノール,係数_乗用_LPG),125,5,AR1308),3,FALSE))))))</f>
        <v/>
      </c>
      <c r="AP1308" s="375" t="str">
        <f t="shared" si="360"/>
        <v/>
      </c>
      <c r="AQ1308" s="444" t="str">
        <f t="shared" si="361"/>
        <v/>
      </c>
      <c r="AR1308" s="375" t="str">
        <f t="shared" si="362"/>
        <v/>
      </c>
      <c r="AS1308" s="377" t="str">
        <f t="shared" si="363"/>
        <v/>
      </c>
      <c r="AT1308" s="378" t="str">
        <f t="shared" si="364"/>
        <v/>
      </c>
      <c r="AX1308" s="625" t="b">
        <f t="shared" si="365"/>
        <v>0</v>
      </c>
      <c r="AY1308" s="7" t="str">
        <f t="shared" si="366"/>
        <v>FALSEFALSEFALSE</v>
      </c>
      <c r="AZ1308" s="626">
        <f t="shared" si="350"/>
        <v>0</v>
      </c>
      <c r="BA1308" s="627" t="str">
        <f t="shared" si="367"/>
        <v/>
      </c>
      <c r="BB1308" s="627">
        <f t="shared" si="351"/>
        <v>0</v>
      </c>
    </row>
    <row r="1309" spans="1:54">
      <c r="A1309" s="381">
        <v>1252</v>
      </c>
      <c r="B1309" s="117"/>
      <c r="C1309" s="288"/>
      <c r="D1309" s="289"/>
      <c r="E1309" s="289"/>
      <c r="F1309" s="290"/>
      <c r="G1309" s="292"/>
      <c r="H1309" s="116"/>
      <c r="I1309" s="292"/>
      <c r="J1309" s="116"/>
      <c r="K1309" s="370"/>
      <c r="L1309" s="370"/>
      <c r="M1309" s="370"/>
      <c r="N1309" s="371"/>
      <c r="O1309" s="371"/>
      <c r="P1309" s="371"/>
      <c r="Q1309" s="371"/>
      <c r="R1309" s="371"/>
      <c r="S1309" s="371"/>
      <c r="T1309" s="443"/>
      <c r="U1309" s="539"/>
      <c r="V1309" s="117"/>
      <c r="W1309" s="118"/>
      <c r="X1309" s="119"/>
      <c r="Y1309" s="120"/>
      <c r="Z1309" s="122"/>
      <c r="AA1309" s="121"/>
      <c r="AB1309" s="443"/>
      <c r="AC1309" s="734"/>
      <c r="AD1309" s="372"/>
      <c r="AE1309" s="485"/>
      <c r="AF1309" s="373" t="str">
        <f t="shared" si="352"/>
        <v/>
      </c>
      <c r="AG1309" s="373" t="str">
        <f t="shared" si="353"/>
        <v/>
      </c>
      <c r="AH1309" s="374" t="str">
        <f t="shared" si="354"/>
        <v/>
      </c>
      <c r="AI1309" s="375" t="str">
        <f t="shared" si="355"/>
        <v/>
      </c>
      <c r="AJ1309" s="375" t="str">
        <f t="shared" si="356"/>
        <v/>
      </c>
      <c r="AK1309" s="375" t="str">
        <f t="shared" si="357"/>
        <v/>
      </c>
      <c r="AL1309" s="375" t="str">
        <f t="shared" si="358"/>
        <v/>
      </c>
      <c r="AM1309" s="375" t="str">
        <f t="shared" si="359"/>
        <v/>
      </c>
      <c r="AN1309" s="376" t="str">
        <f>IF(AF1309="","",IF(OR(AH1309="",AH1309="-"),"－",IF(OR(AM1309=8,AM1309=9),"",IF(OR(AJ1309=3,AJ1309=4,AJ1309=5,AJ1309=6),VLOOKUP(AH1309,INDEX((係数_バス貨物_ガソリン,係数_バス貨物_CNG,係数_バス貨物_軽油,係数_バス貨物_メタノール,係数_バス貨物_LPG),MATCH(AL1309,【参考】排出ガスレベル!$AI$4:$AI$671,1),1,AR1309):INDEX((係数_バス貨物_ガソリン,係数_バス貨物_CNG,係数_バス貨物_軽油,係数_バス貨物_メタノール,係数_バス貨物_LPG),MATCH(AL1309+1,【参考】排出ガスレベル!$AI$4:$AI$671,1)-1,5,AR1309),2,FALSE),IF(OR(AJ1309=1,AJ1309=2),VLOOKUP(AH1309,INDEX((係数_乗用_ガソリン,係数_乗用_CNG,係数_乗用_軽油,係数_乗用_メタノール,係数_乗用_LPG),1,1,AR1309):INDEX((係数_乗用_ガソリン,係数_乗用_CNG,係数_乗用_軽油,係数_乗用_メタノール,係数_乗用_LPG),125,5,AR1309),2,FALSE))))))</f>
        <v/>
      </c>
      <c r="AO1309" s="376" t="str">
        <f>IF(T1309="","",IF(OR(AH1309="",AH1309="-"),"－",IF(OR(AM1309=8,AM1309=9),"",IF(OR(AJ1309=3,AJ1309=4,AJ1309=5,AJ1309=6),VLOOKUP(AH1309,INDEX((係数_バス貨物_ガソリン,係数_バス貨物_CNG,係数_バス貨物_軽油,係数_バス貨物_メタノール,係数_バス貨物_LPG),MATCH(AL1309,【参考】排出ガスレベル!$AI$4:$AI$671,1),1,AR1309):INDEX((係数_バス貨物_ガソリン,係数_バス貨物_CNG,係数_バス貨物_軽油,係数_バス貨物_メタノール,係数_バス貨物_LPG),MATCH(AL1309+1,【参考】排出ガスレベル!$AI$4:$AI$671,1)-1,5,AR1309),3,FALSE),IF(OR(AJ1309=1,AJ1309=2),VLOOKUP(AH1309,INDEX((係数_乗用_ガソリン,係数_乗用_CNG,係数_乗用_軽油,係数_乗用_メタノール,係数_乗用_LPG),1,1,AR1309):INDEX((係数_乗用_ガソリン,係数_乗用_CNG,係数_乗用_軽油,係数_乗用_メタノール,係数_乗用_LPG),125,5,AR1309),3,FALSE))))))</f>
        <v/>
      </c>
      <c r="AP1309" s="375" t="str">
        <f t="shared" si="360"/>
        <v/>
      </c>
      <c r="AQ1309" s="444" t="str">
        <f t="shared" si="361"/>
        <v/>
      </c>
      <c r="AR1309" s="375" t="str">
        <f t="shared" si="362"/>
        <v/>
      </c>
      <c r="AS1309" s="377" t="str">
        <f t="shared" si="363"/>
        <v/>
      </c>
      <c r="AT1309" s="378" t="str">
        <f t="shared" si="364"/>
        <v/>
      </c>
      <c r="AX1309" s="625" t="b">
        <f t="shared" si="365"/>
        <v>0</v>
      </c>
      <c r="AY1309" s="7" t="str">
        <f t="shared" si="366"/>
        <v>FALSEFALSEFALSE</v>
      </c>
      <c r="AZ1309" s="626">
        <f t="shared" si="350"/>
        <v>0</v>
      </c>
      <c r="BA1309" s="627" t="str">
        <f t="shared" si="367"/>
        <v/>
      </c>
      <c r="BB1309" s="627">
        <f t="shared" si="351"/>
        <v>0</v>
      </c>
    </row>
    <row r="1310" spans="1:54">
      <c r="A1310" s="381">
        <v>1253</v>
      </c>
      <c r="B1310" s="117"/>
      <c r="C1310" s="288"/>
      <c r="D1310" s="289"/>
      <c r="E1310" s="289"/>
      <c r="F1310" s="290"/>
      <c r="G1310" s="292"/>
      <c r="H1310" s="116"/>
      <c r="I1310" s="292"/>
      <c r="J1310" s="116"/>
      <c r="K1310" s="370"/>
      <c r="L1310" s="370"/>
      <c r="M1310" s="370"/>
      <c r="N1310" s="371"/>
      <c r="O1310" s="371"/>
      <c r="P1310" s="371"/>
      <c r="Q1310" s="371"/>
      <c r="R1310" s="371"/>
      <c r="S1310" s="371"/>
      <c r="T1310" s="443"/>
      <c r="U1310" s="539"/>
      <c r="V1310" s="117"/>
      <c r="W1310" s="118"/>
      <c r="X1310" s="119"/>
      <c r="Y1310" s="120"/>
      <c r="Z1310" s="122"/>
      <c r="AA1310" s="121"/>
      <c r="AB1310" s="443"/>
      <c r="AC1310" s="734"/>
      <c r="AD1310" s="372"/>
      <c r="AE1310" s="485"/>
      <c r="AF1310" s="373" t="str">
        <f t="shared" si="352"/>
        <v/>
      </c>
      <c r="AG1310" s="373" t="str">
        <f t="shared" si="353"/>
        <v/>
      </c>
      <c r="AH1310" s="374" t="str">
        <f t="shared" si="354"/>
        <v/>
      </c>
      <c r="AI1310" s="375" t="str">
        <f t="shared" si="355"/>
        <v/>
      </c>
      <c r="AJ1310" s="375" t="str">
        <f t="shared" si="356"/>
        <v/>
      </c>
      <c r="AK1310" s="375" t="str">
        <f t="shared" si="357"/>
        <v/>
      </c>
      <c r="AL1310" s="375" t="str">
        <f t="shared" si="358"/>
        <v/>
      </c>
      <c r="AM1310" s="375" t="str">
        <f t="shared" si="359"/>
        <v/>
      </c>
      <c r="AN1310" s="376" t="str">
        <f>IF(AF1310="","",IF(OR(AH1310="",AH1310="-"),"－",IF(OR(AM1310=8,AM1310=9),"",IF(OR(AJ1310=3,AJ1310=4,AJ1310=5,AJ1310=6),VLOOKUP(AH1310,INDEX((係数_バス貨物_ガソリン,係数_バス貨物_CNG,係数_バス貨物_軽油,係数_バス貨物_メタノール,係数_バス貨物_LPG),MATCH(AL1310,【参考】排出ガスレベル!$AI$4:$AI$671,1),1,AR1310):INDEX((係数_バス貨物_ガソリン,係数_バス貨物_CNG,係数_バス貨物_軽油,係数_バス貨物_メタノール,係数_バス貨物_LPG),MATCH(AL1310+1,【参考】排出ガスレベル!$AI$4:$AI$671,1)-1,5,AR1310),2,FALSE),IF(OR(AJ1310=1,AJ1310=2),VLOOKUP(AH1310,INDEX((係数_乗用_ガソリン,係数_乗用_CNG,係数_乗用_軽油,係数_乗用_メタノール,係数_乗用_LPG),1,1,AR1310):INDEX((係数_乗用_ガソリン,係数_乗用_CNG,係数_乗用_軽油,係数_乗用_メタノール,係数_乗用_LPG),125,5,AR1310),2,FALSE))))))</f>
        <v/>
      </c>
      <c r="AO1310" s="376" t="str">
        <f>IF(T1310="","",IF(OR(AH1310="",AH1310="-"),"－",IF(OR(AM1310=8,AM1310=9),"",IF(OR(AJ1310=3,AJ1310=4,AJ1310=5,AJ1310=6),VLOOKUP(AH1310,INDEX((係数_バス貨物_ガソリン,係数_バス貨物_CNG,係数_バス貨物_軽油,係数_バス貨物_メタノール,係数_バス貨物_LPG),MATCH(AL1310,【参考】排出ガスレベル!$AI$4:$AI$671,1),1,AR1310):INDEX((係数_バス貨物_ガソリン,係数_バス貨物_CNG,係数_バス貨物_軽油,係数_バス貨物_メタノール,係数_バス貨物_LPG),MATCH(AL1310+1,【参考】排出ガスレベル!$AI$4:$AI$671,1)-1,5,AR1310),3,FALSE),IF(OR(AJ1310=1,AJ1310=2),VLOOKUP(AH1310,INDEX((係数_乗用_ガソリン,係数_乗用_CNG,係数_乗用_軽油,係数_乗用_メタノール,係数_乗用_LPG),1,1,AR1310):INDEX((係数_乗用_ガソリン,係数_乗用_CNG,係数_乗用_軽油,係数_乗用_メタノール,係数_乗用_LPG),125,5,AR1310),3,FALSE))))))</f>
        <v/>
      </c>
      <c r="AP1310" s="375" t="str">
        <f t="shared" si="360"/>
        <v/>
      </c>
      <c r="AQ1310" s="444" t="str">
        <f t="shared" si="361"/>
        <v/>
      </c>
      <c r="AR1310" s="375" t="str">
        <f t="shared" si="362"/>
        <v/>
      </c>
      <c r="AS1310" s="377" t="str">
        <f t="shared" si="363"/>
        <v/>
      </c>
      <c r="AT1310" s="378" t="str">
        <f t="shared" si="364"/>
        <v/>
      </c>
      <c r="AX1310" s="625" t="b">
        <f t="shared" si="365"/>
        <v>0</v>
      </c>
      <c r="AY1310" s="7" t="str">
        <f t="shared" si="366"/>
        <v>FALSEFALSEFALSE</v>
      </c>
      <c r="AZ1310" s="626">
        <f t="shared" si="350"/>
        <v>0</v>
      </c>
      <c r="BA1310" s="627" t="str">
        <f t="shared" si="367"/>
        <v/>
      </c>
      <c r="BB1310" s="627">
        <f t="shared" si="351"/>
        <v>0</v>
      </c>
    </row>
    <row r="1311" spans="1:54">
      <c r="A1311" s="381">
        <v>1254</v>
      </c>
      <c r="B1311" s="117"/>
      <c r="C1311" s="288"/>
      <c r="D1311" s="289"/>
      <c r="E1311" s="289"/>
      <c r="F1311" s="290"/>
      <c r="G1311" s="292"/>
      <c r="H1311" s="116"/>
      <c r="I1311" s="292"/>
      <c r="J1311" s="116"/>
      <c r="K1311" s="370"/>
      <c r="L1311" s="370"/>
      <c r="M1311" s="370"/>
      <c r="N1311" s="371"/>
      <c r="O1311" s="371"/>
      <c r="P1311" s="371"/>
      <c r="Q1311" s="371"/>
      <c r="R1311" s="371"/>
      <c r="S1311" s="371"/>
      <c r="T1311" s="443"/>
      <c r="U1311" s="539"/>
      <c r="V1311" s="117"/>
      <c r="W1311" s="118"/>
      <c r="X1311" s="119"/>
      <c r="Y1311" s="120"/>
      <c r="Z1311" s="122"/>
      <c r="AA1311" s="121"/>
      <c r="AB1311" s="443"/>
      <c r="AC1311" s="734"/>
      <c r="AD1311" s="372"/>
      <c r="AE1311" s="485"/>
      <c r="AF1311" s="373" t="str">
        <f t="shared" si="352"/>
        <v/>
      </c>
      <c r="AG1311" s="373" t="str">
        <f t="shared" si="353"/>
        <v/>
      </c>
      <c r="AH1311" s="374" t="str">
        <f t="shared" si="354"/>
        <v/>
      </c>
      <c r="AI1311" s="375" t="str">
        <f t="shared" si="355"/>
        <v/>
      </c>
      <c r="AJ1311" s="375" t="str">
        <f t="shared" si="356"/>
        <v/>
      </c>
      <c r="AK1311" s="375" t="str">
        <f t="shared" si="357"/>
        <v/>
      </c>
      <c r="AL1311" s="375" t="str">
        <f t="shared" si="358"/>
        <v/>
      </c>
      <c r="AM1311" s="375" t="str">
        <f t="shared" si="359"/>
        <v/>
      </c>
      <c r="AN1311" s="376" t="str">
        <f>IF(AF1311="","",IF(OR(AH1311="",AH1311="-"),"－",IF(OR(AM1311=8,AM1311=9),"",IF(OR(AJ1311=3,AJ1311=4,AJ1311=5,AJ1311=6),VLOOKUP(AH1311,INDEX((係数_バス貨物_ガソリン,係数_バス貨物_CNG,係数_バス貨物_軽油,係数_バス貨物_メタノール,係数_バス貨物_LPG),MATCH(AL1311,【参考】排出ガスレベル!$AI$4:$AI$671,1),1,AR1311):INDEX((係数_バス貨物_ガソリン,係数_バス貨物_CNG,係数_バス貨物_軽油,係数_バス貨物_メタノール,係数_バス貨物_LPG),MATCH(AL1311+1,【参考】排出ガスレベル!$AI$4:$AI$671,1)-1,5,AR1311),2,FALSE),IF(OR(AJ1311=1,AJ1311=2),VLOOKUP(AH1311,INDEX((係数_乗用_ガソリン,係数_乗用_CNG,係数_乗用_軽油,係数_乗用_メタノール,係数_乗用_LPG),1,1,AR1311):INDEX((係数_乗用_ガソリン,係数_乗用_CNG,係数_乗用_軽油,係数_乗用_メタノール,係数_乗用_LPG),125,5,AR1311),2,FALSE))))))</f>
        <v/>
      </c>
      <c r="AO1311" s="376" t="str">
        <f>IF(T1311="","",IF(OR(AH1311="",AH1311="-"),"－",IF(OR(AM1311=8,AM1311=9),"",IF(OR(AJ1311=3,AJ1311=4,AJ1311=5,AJ1311=6),VLOOKUP(AH1311,INDEX((係数_バス貨物_ガソリン,係数_バス貨物_CNG,係数_バス貨物_軽油,係数_バス貨物_メタノール,係数_バス貨物_LPG),MATCH(AL1311,【参考】排出ガスレベル!$AI$4:$AI$671,1),1,AR1311):INDEX((係数_バス貨物_ガソリン,係数_バス貨物_CNG,係数_バス貨物_軽油,係数_バス貨物_メタノール,係数_バス貨物_LPG),MATCH(AL1311+1,【参考】排出ガスレベル!$AI$4:$AI$671,1)-1,5,AR1311),3,FALSE),IF(OR(AJ1311=1,AJ1311=2),VLOOKUP(AH1311,INDEX((係数_乗用_ガソリン,係数_乗用_CNG,係数_乗用_軽油,係数_乗用_メタノール,係数_乗用_LPG),1,1,AR1311):INDEX((係数_乗用_ガソリン,係数_乗用_CNG,係数_乗用_軽油,係数_乗用_メタノール,係数_乗用_LPG),125,5,AR1311),3,FALSE))))))</f>
        <v/>
      </c>
      <c r="AP1311" s="375" t="str">
        <f t="shared" si="360"/>
        <v/>
      </c>
      <c r="AQ1311" s="444" t="str">
        <f t="shared" si="361"/>
        <v/>
      </c>
      <c r="AR1311" s="375" t="str">
        <f t="shared" si="362"/>
        <v/>
      </c>
      <c r="AS1311" s="377" t="str">
        <f t="shared" si="363"/>
        <v/>
      </c>
      <c r="AT1311" s="378" t="str">
        <f t="shared" si="364"/>
        <v/>
      </c>
      <c r="AX1311" s="625" t="b">
        <f t="shared" si="365"/>
        <v>0</v>
      </c>
      <c r="AY1311" s="7" t="str">
        <f t="shared" si="366"/>
        <v>FALSEFALSEFALSE</v>
      </c>
      <c r="AZ1311" s="626">
        <f t="shared" si="350"/>
        <v>0</v>
      </c>
      <c r="BA1311" s="627" t="str">
        <f t="shared" si="367"/>
        <v/>
      </c>
      <c r="BB1311" s="627">
        <f t="shared" si="351"/>
        <v>0</v>
      </c>
    </row>
    <row r="1312" spans="1:54">
      <c r="A1312" s="381">
        <v>1255</v>
      </c>
      <c r="B1312" s="117"/>
      <c r="C1312" s="288"/>
      <c r="D1312" s="289"/>
      <c r="E1312" s="289"/>
      <c r="F1312" s="290"/>
      <c r="G1312" s="292"/>
      <c r="H1312" s="116"/>
      <c r="I1312" s="292"/>
      <c r="J1312" s="116"/>
      <c r="K1312" s="370"/>
      <c r="L1312" s="370"/>
      <c r="M1312" s="370"/>
      <c r="N1312" s="371"/>
      <c r="O1312" s="371"/>
      <c r="P1312" s="371"/>
      <c r="Q1312" s="371"/>
      <c r="R1312" s="371"/>
      <c r="S1312" s="371"/>
      <c r="T1312" s="443"/>
      <c r="U1312" s="539"/>
      <c r="V1312" s="117"/>
      <c r="W1312" s="118"/>
      <c r="X1312" s="119"/>
      <c r="Y1312" s="120"/>
      <c r="Z1312" s="122"/>
      <c r="AA1312" s="121"/>
      <c r="AB1312" s="443"/>
      <c r="AC1312" s="734"/>
      <c r="AD1312" s="372"/>
      <c r="AE1312" s="485"/>
      <c r="AF1312" s="373" t="str">
        <f t="shared" si="352"/>
        <v/>
      </c>
      <c r="AG1312" s="373" t="str">
        <f t="shared" si="353"/>
        <v/>
      </c>
      <c r="AH1312" s="374" t="str">
        <f t="shared" si="354"/>
        <v/>
      </c>
      <c r="AI1312" s="375" t="str">
        <f t="shared" si="355"/>
        <v/>
      </c>
      <c r="AJ1312" s="375" t="str">
        <f t="shared" si="356"/>
        <v/>
      </c>
      <c r="AK1312" s="375" t="str">
        <f t="shared" si="357"/>
        <v/>
      </c>
      <c r="AL1312" s="375" t="str">
        <f t="shared" si="358"/>
        <v/>
      </c>
      <c r="AM1312" s="375" t="str">
        <f t="shared" si="359"/>
        <v/>
      </c>
      <c r="AN1312" s="376" t="str">
        <f>IF(AF1312="","",IF(OR(AH1312="",AH1312="-"),"－",IF(OR(AM1312=8,AM1312=9),"",IF(OR(AJ1312=3,AJ1312=4,AJ1312=5,AJ1312=6),VLOOKUP(AH1312,INDEX((係数_バス貨物_ガソリン,係数_バス貨物_CNG,係数_バス貨物_軽油,係数_バス貨物_メタノール,係数_バス貨物_LPG),MATCH(AL1312,【参考】排出ガスレベル!$AI$4:$AI$671,1),1,AR1312):INDEX((係数_バス貨物_ガソリン,係数_バス貨物_CNG,係数_バス貨物_軽油,係数_バス貨物_メタノール,係数_バス貨物_LPG),MATCH(AL1312+1,【参考】排出ガスレベル!$AI$4:$AI$671,1)-1,5,AR1312),2,FALSE),IF(OR(AJ1312=1,AJ1312=2),VLOOKUP(AH1312,INDEX((係数_乗用_ガソリン,係数_乗用_CNG,係数_乗用_軽油,係数_乗用_メタノール,係数_乗用_LPG),1,1,AR1312):INDEX((係数_乗用_ガソリン,係数_乗用_CNG,係数_乗用_軽油,係数_乗用_メタノール,係数_乗用_LPG),125,5,AR1312),2,FALSE))))))</f>
        <v/>
      </c>
      <c r="AO1312" s="376" t="str">
        <f>IF(T1312="","",IF(OR(AH1312="",AH1312="-"),"－",IF(OR(AM1312=8,AM1312=9),"",IF(OR(AJ1312=3,AJ1312=4,AJ1312=5,AJ1312=6),VLOOKUP(AH1312,INDEX((係数_バス貨物_ガソリン,係数_バス貨物_CNG,係数_バス貨物_軽油,係数_バス貨物_メタノール,係数_バス貨物_LPG),MATCH(AL1312,【参考】排出ガスレベル!$AI$4:$AI$671,1),1,AR1312):INDEX((係数_バス貨物_ガソリン,係数_バス貨物_CNG,係数_バス貨物_軽油,係数_バス貨物_メタノール,係数_バス貨物_LPG),MATCH(AL1312+1,【参考】排出ガスレベル!$AI$4:$AI$671,1)-1,5,AR1312),3,FALSE),IF(OR(AJ1312=1,AJ1312=2),VLOOKUP(AH1312,INDEX((係数_乗用_ガソリン,係数_乗用_CNG,係数_乗用_軽油,係数_乗用_メタノール,係数_乗用_LPG),1,1,AR1312):INDEX((係数_乗用_ガソリン,係数_乗用_CNG,係数_乗用_軽油,係数_乗用_メタノール,係数_乗用_LPG),125,5,AR1312),3,FALSE))))))</f>
        <v/>
      </c>
      <c r="AP1312" s="375" t="str">
        <f t="shared" si="360"/>
        <v/>
      </c>
      <c r="AQ1312" s="444" t="str">
        <f t="shared" si="361"/>
        <v/>
      </c>
      <c r="AR1312" s="375" t="str">
        <f t="shared" si="362"/>
        <v/>
      </c>
      <c r="AS1312" s="377" t="str">
        <f t="shared" si="363"/>
        <v/>
      </c>
      <c r="AT1312" s="378" t="str">
        <f t="shared" si="364"/>
        <v/>
      </c>
      <c r="AX1312" s="625" t="b">
        <f t="shared" si="365"/>
        <v>0</v>
      </c>
      <c r="AY1312" s="7" t="str">
        <f t="shared" si="366"/>
        <v>FALSEFALSEFALSE</v>
      </c>
      <c r="AZ1312" s="626">
        <f t="shared" si="350"/>
        <v>0</v>
      </c>
      <c r="BA1312" s="627" t="str">
        <f t="shared" si="367"/>
        <v/>
      </c>
      <c r="BB1312" s="627">
        <f t="shared" si="351"/>
        <v>0</v>
      </c>
    </row>
    <row r="1313" spans="1:54">
      <c r="A1313" s="381">
        <v>1256</v>
      </c>
      <c r="B1313" s="117"/>
      <c r="C1313" s="288"/>
      <c r="D1313" s="289"/>
      <c r="E1313" s="289"/>
      <c r="F1313" s="290"/>
      <c r="G1313" s="292"/>
      <c r="H1313" s="116"/>
      <c r="I1313" s="292"/>
      <c r="J1313" s="116"/>
      <c r="K1313" s="370"/>
      <c r="L1313" s="370"/>
      <c r="M1313" s="370"/>
      <c r="N1313" s="371"/>
      <c r="O1313" s="371"/>
      <c r="P1313" s="371"/>
      <c r="Q1313" s="371"/>
      <c r="R1313" s="371"/>
      <c r="S1313" s="371"/>
      <c r="T1313" s="443"/>
      <c r="U1313" s="539"/>
      <c r="V1313" s="117"/>
      <c r="W1313" s="118"/>
      <c r="X1313" s="119"/>
      <c r="Y1313" s="120"/>
      <c r="Z1313" s="122"/>
      <c r="AA1313" s="121"/>
      <c r="AB1313" s="443"/>
      <c r="AC1313" s="734"/>
      <c r="AD1313" s="372"/>
      <c r="AE1313" s="485"/>
      <c r="AF1313" s="373" t="str">
        <f t="shared" si="352"/>
        <v/>
      </c>
      <c r="AG1313" s="373" t="str">
        <f t="shared" si="353"/>
        <v/>
      </c>
      <c r="AH1313" s="374" t="str">
        <f t="shared" si="354"/>
        <v/>
      </c>
      <c r="AI1313" s="375" t="str">
        <f t="shared" si="355"/>
        <v/>
      </c>
      <c r="AJ1313" s="375" t="str">
        <f t="shared" si="356"/>
        <v/>
      </c>
      <c r="AK1313" s="375" t="str">
        <f t="shared" si="357"/>
        <v/>
      </c>
      <c r="AL1313" s="375" t="str">
        <f t="shared" si="358"/>
        <v/>
      </c>
      <c r="AM1313" s="375" t="str">
        <f t="shared" si="359"/>
        <v/>
      </c>
      <c r="AN1313" s="376" t="str">
        <f>IF(AF1313="","",IF(OR(AH1313="",AH1313="-"),"－",IF(OR(AM1313=8,AM1313=9),"",IF(OR(AJ1313=3,AJ1313=4,AJ1313=5,AJ1313=6),VLOOKUP(AH1313,INDEX((係数_バス貨物_ガソリン,係数_バス貨物_CNG,係数_バス貨物_軽油,係数_バス貨物_メタノール,係数_バス貨物_LPG),MATCH(AL1313,【参考】排出ガスレベル!$AI$4:$AI$671,1),1,AR1313):INDEX((係数_バス貨物_ガソリン,係数_バス貨物_CNG,係数_バス貨物_軽油,係数_バス貨物_メタノール,係数_バス貨物_LPG),MATCH(AL1313+1,【参考】排出ガスレベル!$AI$4:$AI$671,1)-1,5,AR1313),2,FALSE),IF(OR(AJ1313=1,AJ1313=2),VLOOKUP(AH1313,INDEX((係数_乗用_ガソリン,係数_乗用_CNG,係数_乗用_軽油,係数_乗用_メタノール,係数_乗用_LPG),1,1,AR1313):INDEX((係数_乗用_ガソリン,係数_乗用_CNG,係数_乗用_軽油,係数_乗用_メタノール,係数_乗用_LPG),125,5,AR1313),2,FALSE))))))</f>
        <v/>
      </c>
      <c r="AO1313" s="376" t="str">
        <f>IF(T1313="","",IF(OR(AH1313="",AH1313="-"),"－",IF(OR(AM1313=8,AM1313=9),"",IF(OR(AJ1313=3,AJ1313=4,AJ1313=5,AJ1313=6),VLOOKUP(AH1313,INDEX((係数_バス貨物_ガソリン,係数_バス貨物_CNG,係数_バス貨物_軽油,係数_バス貨物_メタノール,係数_バス貨物_LPG),MATCH(AL1313,【参考】排出ガスレベル!$AI$4:$AI$671,1),1,AR1313):INDEX((係数_バス貨物_ガソリン,係数_バス貨物_CNG,係数_バス貨物_軽油,係数_バス貨物_メタノール,係数_バス貨物_LPG),MATCH(AL1313+1,【参考】排出ガスレベル!$AI$4:$AI$671,1)-1,5,AR1313),3,FALSE),IF(OR(AJ1313=1,AJ1313=2),VLOOKUP(AH1313,INDEX((係数_乗用_ガソリン,係数_乗用_CNG,係数_乗用_軽油,係数_乗用_メタノール,係数_乗用_LPG),1,1,AR1313):INDEX((係数_乗用_ガソリン,係数_乗用_CNG,係数_乗用_軽油,係数_乗用_メタノール,係数_乗用_LPG),125,5,AR1313),3,FALSE))))))</f>
        <v/>
      </c>
      <c r="AP1313" s="375" t="str">
        <f t="shared" si="360"/>
        <v/>
      </c>
      <c r="AQ1313" s="444" t="str">
        <f t="shared" si="361"/>
        <v/>
      </c>
      <c r="AR1313" s="375" t="str">
        <f t="shared" si="362"/>
        <v/>
      </c>
      <c r="AS1313" s="377" t="str">
        <f t="shared" si="363"/>
        <v/>
      </c>
      <c r="AT1313" s="378" t="str">
        <f t="shared" si="364"/>
        <v/>
      </c>
      <c r="AX1313" s="625" t="b">
        <f t="shared" si="365"/>
        <v>0</v>
      </c>
      <c r="AY1313" s="7" t="str">
        <f t="shared" si="366"/>
        <v>FALSEFALSEFALSE</v>
      </c>
      <c r="AZ1313" s="626">
        <f t="shared" si="350"/>
        <v>0</v>
      </c>
      <c r="BA1313" s="627" t="str">
        <f t="shared" si="367"/>
        <v/>
      </c>
      <c r="BB1313" s="627">
        <f t="shared" si="351"/>
        <v>0</v>
      </c>
    </row>
    <row r="1314" spans="1:54">
      <c r="A1314" s="381">
        <v>1257</v>
      </c>
      <c r="B1314" s="117"/>
      <c r="C1314" s="288"/>
      <c r="D1314" s="289"/>
      <c r="E1314" s="289"/>
      <c r="F1314" s="290"/>
      <c r="G1314" s="292"/>
      <c r="H1314" s="116"/>
      <c r="I1314" s="292"/>
      <c r="J1314" s="116"/>
      <c r="K1314" s="370"/>
      <c r="L1314" s="370"/>
      <c r="M1314" s="370"/>
      <c r="N1314" s="371"/>
      <c r="O1314" s="371"/>
      <c r="P1314" s="371"/>
      <c r="Q1314" s="371"/>
      <c r="R1314" s="371"/>
      <c r="S1314" s="371"/>
      <c r="T1314" s="443"/>
      <c r="U1314" s="539"/>
      <c r="V1314" s="117"/>
      <c r="W1314" s="118"/>
      <c r="X1314" s="119"/>
      <c r="Y1314" s="120"/>
      <c r="Z1314" s="122"/>
      <c r="AA1314" s="121"/>
      <c r="AB1314" s="443"/>
      <c r="AC1314" s="734"/>
      <c r="AD1314" s="372"/>
      <c r="AE1314" s="485"/>
      <c r="AF1314" s="373" t="str">
        <f t="shared" si="352"/>
        <v/>
      </c>
      <c r="AG1314" s="373" t="str">
        <f t="shared" si="353"/>
        <v/>
      </c>
      <c r="AH1314" s="374" t="str">
        <f t="shared" si="354"/>
        <v/>
      </c>
      <c r="AI1314" s="375" t="str">
        <f t="shared" si="355"/>
        <v/>
      </c>
      <c r="AJ1314" s="375" t="str">
        <f t="shared" si="356"/>
        <v/>
      </c>
      <c r="AK1314" s="375" t="str">
        <f t="shared" si="357"/>
        <v/>
      </c>
      <c r="AL1314" s="375" t="str">
        <f t="shared" si="358"/>
        <v/>
      </c>
      <c r="AM1314" s="375" t="str">
        <f t="shared" si="359"/>
        <v/>
      </c>
      <c r="AN1314" s="376" t="str">
        <f>IF(AF1314="","",IF(OR(AH1314="",AH1314="-"),"－",IF(OR(AM1314=8,AM1314=9),"",IF(OR(AJ1314=3,AJ1314=4,AJ1314=5,AJ1314=6),VLOOKUP(AH1314,INDEX((係数_バス貨物_ガソリン,係数_バス貨物_CNG,係数_バス貨物_軽油,係数_バス貨物_メタノール,係数_バス貨物_LPG),MATCH(AL1314,【参考】排出ガスレベル!$AI$4:$AI$671,1),1,AR1314):INDEX((係数_バス貨物_ガソリン,係数_バス貨物_CNG,係数_バス貨物_軽油,係数_バス貨物_メタノール,係数_バス貨物_LPG),MATCH(AL1314+1,【参考】排出ガスレベル!$AI$4:$AI$671,1)-1,5,AR1314),2,FALSE),IF(OR(AJ1314=1,AJ1314=2),VLOOKUP(AH1314,INDEX((係数_乗用_ガソリン,係数_乗用_CNG,係数_乗用_軽油,係数_乗用_メタノール,係数_乗用_LPG),1,1,AR1314):INDEX((係数_乗用_ガソリン,係数_乗用_CNG,係数_乗用_軽油,係数_乗用_メタノール,係数_乗用_LPG),125,5,AR1314),2,FALSE))))))</f>
        <v/>
      </c>
      <c r="AO1314" s="376" t="str">
        <f>IF(T1314="","",IF(OR(AH1314="",AH1314="-"),"－",IF(OR(AM1314=8,AM1314=9),"",IF(OR(AJ1314=3,AJ1314=4,AJ1314=5,AJ1314=6),VLOOKUP(AH1314,INDEX((係数_バス貨物_ガソリン,係数_バス貨物_CNG,係数_バス貨物_軽油,係数_バス貨物_メタノール,係数_バス貨物_LPG),MATCH(AL1314,【参考】排出ガスレベル!$AI$4:$AI$671,1),1,AR1314):INDEX((係数_バス貨物_ガソリン,係数_バス貨物_CNG,係数_バス貨物_軽油,係数_バス貨物_メタノール,係数_バス貨物_LPG),MATCH(AL1314+1,【参考】排出ガスレベル!$AI$4:$AI$671,1)-1,5,AR1314),3,FALSE),IF(OR(AJ1314=1,AJ1314=2),VLOOKUP(AH1314,INDEX((係数_乗用_ガソリン,係数_乗用_CNG,係数_乗用_軽油,係数_乗用_メタノール,係数_乗用_LPG),1,1,AR1314):INDEX((係数_乗用_ガソリン,係数_乗用_CNG,係数_乗用_軽油,係数_乗用_メタノール,係数_乗用_LPG),125,5,AR1314),3,FALSE))))))</f>
        <v/>
      </c>
      <c r="AP1314" s="375" t="str">
        <f t="shared" si="360"/>
        <v/>
      </c>
      <c r="AQ1314" s="444" t="str">
        <f t="shared" si="361"/>
        <v/>
      </c>
      <c r="AR1314" s="375" t="str">
        <f t="shared" si="362"/>
        <v/>
      </c>
      <c r="AS1314" s="377" t="str">
        <f t="shared" si="363"/>
        <v/>
      </c>
      <c r="AT1314" s="378" t="str">
        <f t="shared" si="364"/>
        <v/>
      </c>
      <c r="AX1314" s="625" t="b">
        <f t="shared" si="365"/>
        <v>0</v>
      </c>
      <c r="AY1314" s="7" t="str">
        <f t="shared" si="366"/>
        <v>FALSEFALSEFALSE</v>
      </c>
      <c r="AZ1314" s="626">
        <f t="shared" si="350"/>
        <v>0</v>
      </c>
      <c r="BA1314" s="627" t="str">
        <f t="shared" si="367"/>
        <v/>
      </c>
      <c r="BB1314" s="627">
        <f t="shared" si="351"/>
        <v>0</v>
      </c>
    </row>
    <row r="1315" spans="1:54">
      <c r="A1315" s="381">
        <v>1258</v>
      </c>
      <c r="B1315" s="117"/>
      <c r="C1315" s="288"/>
      <c r="D1315" s="289"/>
      <c r="E1315" s="289"/>
      <c r="F1315" s="290"/>
      <c r="G1315" s="292"/>
      <c r="H1315" s="116"/>
      <c r="I1315" s="292"/>
      <c r="J1315" s="116"/>
      <c r="K1315" s="370"/>
      <c r="L1315" s="370"/>
      <c r="M1315" s="370"/>
      <c r="N1315" s="371"/>
      <c r="O1315" s="371"/>
      <c r="P1315" s="371"/>
      <c r="Q1315" s="371"/>
      <c r="R1315" s="371"/>
      <c r="S1315" s="371"/>
      <c r="T1315" s="443"/>
      <c r="U1315" s="539"/>
      <c r="V1315" s="117"/>
      <c r="W1315" s="118"/>
      <c r="X1315" s="119"/>
      <c r="Y1315" s="120"/>
      <c r="Z1315" s="122"/>
      <c r="AA1315" s="121"/>
      <c r="AB1315" s="443"/>
      <c r="AC1315" s="734"/>
      <c r="AD1315" s="372"/>
      <c r="AE1315" s="485"/>
      <c r="AF1315" s="373" t="str">
        <f t="shared" si="352"/>
        <v/>
      </c>
      <c r="AG1315" s="373" t="str">
        <f t="shared" si="353"/>
        <v/>
      </c>
      <c r="AH1315" s="374" t="str">
        <f t="shared" si="354"/>
        <v/>
      </c>
      <c r="AI1315" s="375" t="str">
        <f t="shared" si="355"/>
        <v/>
      </c>
      <c r="AJ1315" s="375" t="str">
        <f t="shared" si="356"/>
        <v/>
      </c>
      <c r="AK1315" s="375" t="str">
        <f t="shared" si="357"/>
        <v/>
      </c>
      <c r="AL1315" s="375" t="str">
        <f t="shared" si="358"/>
        <v/>
      </c>
      <c r="AM1315" s="375" t="str">
        <f t="shared" si="359"/>
        <v/>
      </c>
      <c r="AN1315" s="376" t="str">
        <f>IF(AF1315="","",IF(OR(AH1315="",AH1315="-"),"－",IF(OR(AM1315=8,AM1315=9),"",IF(OR(AJ1315=3,AJ1315=4,AJ1315=5,AJ1315=6),VLOOKUP(AH1315,INDEX((係数_バス貨物_ガソリン,係数_バス貨物_CNG,係数_バス貨物_軽油,係数_バス貨物_メタノール,係数_バス貨物_LPG),MATCH(AL1315,【参考】排出ガスレベル!$AI$4:$AI$671,1),1,AR1315):INDEX((係数_バス貨物_ガソリン,係数_バス貨物_CNG,係数_バス貨物_軽油,係数_バス貨物_メタノール,係数_バス貨物_LPG),MATCH(AL1315+1,【参考】排出ガスレベル!$AI$4:$AI$671,1)-1,5,AR1315),2,FALSE),IF(OR(AJ1315=1,AJ1315=2),VLOOKUP(AH1315,INDEX((係数_乗用_ガソリン,係数_乗用_CNG,係数_乗用_軽油,係数_乗用_メタノール,係数_乗用_LPG),1,1,AR1315):INDEX((係数_乗用_ガソリン,係数_乗用_CNG,係数_乗用_軽油,係数_乗用_メタノール,係数_乗用_LPG),125,5,AR1315),2,FALSE))))))</f>
        <v/>
      </c>
      <c r="AO1315" s="376" t="str">
        <f>IF(T1315="","",IF(OR(AH1315="",AH1315="-"),"－",IF(OR(AM1315=8,AM1315=9),"",IF(OR(AJ1315=3,AJ1315=4,AJ1315=5,AJ1315=6),VLOOKUP(AH1315,INDEX((係数_バス貨物_ガソリン,係数_バス貨物_CNG,係数_バス貨物_軽油,係数_バス貨物_メタノール,係数_バス貨物_LPG),MATCH(AL1315,【参考】排出ガスレベル!$AI$4:$AI$671,1),1,AR1315):INDEX((係数_バス貨物_ガソリン,係数_バス貨物_CNG,係数_バス貨物_軽油,係数_バス貨物_メタノール,係数_バス貨物_LPG),MATCH(AL1315+1,【参考】排出ガスレベル!$AI$4:$AI$671,1)-1,5,AR1315),3,FALSE),IF(OR(AJ1315=1,AJ1315=2),VLOOKUP(AH1315,INDEX((係数_乗用_ガソリン,係数_乗用_CNG,係数_乗用_軽油,係数_乗用_メタノール,係数_乗用_LPG),1,1,AR1315):INDEX((係数_乗用_ガソリン,係数_乗用_CNG,係数_乗用_軽油,係数_乗用_メタノール,係数_乗用_LPG),125,5,AR1315),3,FALSE))))))</f>
        <v/>
      </c>
      <c r="AP1315" s="375" t="str">
        <f t="shared" si="360"/>
        <v/>
      </c>
      <c r="AQ1315" s="444" t="str">
        <f t="shared" si="361"/>
        <v/>
      </c>
      <c r="AR1315" s="375" t="str">
        <f t="shared" si="362"/>
        <v/>
      </c>
      <c r="AS1315" s="377" t="str">
        <f t="shared" si="363"/>
        <v/>
      </c>
      <c r="AT1315" s="378" t="str">
        <f t="shared" si="364"/>
        <v/>
      </c>
      <c r="AX1315" s="625" t="b">
        <f t="shared" si="365"/>
        <v>0</v>
      </c>
      <c r="AY1315" s="7" t="str">
        <f t="shared" si="366"/>
        <v>FALSEFALSEFALSE</v>
      </c>
      <c r="AZ1315" s="626">
        <f t="shared" si="350"/>
        <v>0</v>
      </c>
      <c r="BA1315" s="627" t="str">
        <f t="shared" si="367"/>
        <v/>
      </c>
      <c r="BB1315" s="627">
        <f t="shared" si="351"/>
        <v>0</v>
      </c>
    </row>
    <row r="1316" spans="1:54">
      <c r="A1316" s="381">
        <v>1259</v>
      </c>
      <c r="B1316" s="117"/>
      <c r="C1316" s="288"/>
      <c r="D1316" s="289"/>
      <c r="E1316" s="289"/>
      <c r="F1316" s="290"/>
      <c r="G1316" s="292"/>
      <c r="H1316" s="116"/>
      <c r="I1316" s="292"/>
      <c r="J1316" s="116"/>
      <c r="K1316" s="370"/>
      <c r="L1316" s="370"/>
      <c r="M1316" s="370"/>
      <c r="N1316" s="371"/>
      <c r="O1316" s="371"/>
      <c r="P1316" s="371"/>
      <c r="Q1316" s="371"/>
      <c r="R1316" s="371"/>
      <c r="S1316" s="371"/>
      <c r="T1316" s="443"/>
      <c r="U1316" s="539"/>
      <c r="V1316" s="117"/>
      <c r="W1316" s="118"/>
      <c r="X1316" s="119"/>
      <c r="Y1316" s="120"/>
      <c r="Z1316" s="122"/>
      <c r="AA1316" s="121"/>
      <c r="AB1316" s="443"/>
      <c r="AC1316" s="734"/>
      <c r="AD1316" s="372"/>
      <c r="AE1316" s="485"/>
      <c r="AF1316" s="373" t="str">
        <f t="shared" si="352"/>
        <v/>
      </c>
      <c r="AG1316" s="373" t="str">
        <f t="shared" si="353"/>
        <v/>
      </c>
      <c r="AH1316" s="374" t="str">
        <f t="shared" si="354"/>
        <v/>
      </c>
      <c r="AI1316" s="375" t="str">
        <f t="shared" si="355"/>
        <v/>
      </c>
      <c r="AJ1316" s="375" t="str">
        <f t="shared" si="356"/>
        <v/>
      </c>
      <c r="AK1316" s="375" t="str">
        <f t="shared" si="357"/>
        <v/>
      </c>
      <c r="AL1316" s="375" t="str">
        <f t="shared" si="358"/>
        <v/>
      </c>
      <c r="AM1316" s="375" t="str">
        <f t="shared" si="359"/>
        <v/>
      </c>
      <c r="AN1316" s="376" t="str">
        <f>IF(AF1316="","",IF(OR(AH1316="",AH1316="-"),"－",IF(OR(AM1316=8,AM1316=9),"",IF(OR(AJ1316=3,AJ1316=4,AJ1316=5,AJ1316=6),VLOOKUP(AH1316,INDEX((係数_バス貨物_ガソリン,係数_バス貨物_CNG,係数_バス貨物_軽油,係数_バス貨物_メタノール,係数_バス貨物_LPG),MATCH(AL1316,【参考】排出ガスレベル!$AI$4:$AI$671,1),1,AR1316):INDEX((係数_バス貨物_ガソリン,係数_バス貨物_CNG,係数_バス貨物_軽油,係数_バス貨物_メタノール,係数_バス貨物_LPG),MATCH(AL1316+1,【参考】排出ガスレベル!$AI$4:$AI$671,1)-1,5,AR1316),2,FALSE),IF(OR(AJ1316=1,AJ1316=2),VLOOKUP(AH1316,INDEX((係数_乗用_ガソリン,係数_乗用_CNG,係数_乗用_軽油,係数_乗用_メタノール,係数_乗用_LPG),1,1,AR1316):INDEX((係数_乗用_ガソリン,係数_乗用_CNG,係数_乗用_軽油,係数_乗用_メタノール,係数_乗用_LPG),125,5,AR1316),2,FALSE))))))</f>
        <v/>
      </c>
      <c r="AO1316" s="376" t="str">
        <f>IF(T1316="","",IF(OR(AH1316="",AH1316="-"),"－",IF(OR(AM1316=8,AM1316=9),"",IF(OR(AJ1316=3,AJ1316=4,AJ1316=5,AJ1316=6),VLOOKUP(AH1316,INDEX((係数_バス貨物_ガソリン,係数_バス貨物_CNG,係数_バス貨物_軽油,係数_バス貨物_メタノール,係数_バス貨物_LPG),MATCH(AL1316,【参考】排出ガスレベル!$AI$4:$AI$671,1),1,AR1316):INDEX((係数_バス貨物_ガソリン,係数_バス貨物_CNG,係数_バス貨物_軽油,係数_バス貨物_メタノール,係数_バス貨物_LPG),MATCH(AL1316+1,【参考】排出ガスレベル!$AI$4:$AI$671,1)-1,5,AR1316),3,FALSE),IF(OR(AJ1316=1,AJ1316=2),VLOOKUP(AH1316,INDEX((係数_乗用_ガソリン,係数_乗用_CNG,係数_乗用_軽油,係数_乗用_メタノール,係数_乗用_LPG),1,1,AR1316):INDEX((係数_乗用_ガソリン,係数_乗用_CNG,係数_乗用_軽油,係数_乗用_メタノール,係数_乗用_LPG),125,5,AR1316),3,FALSE))))))</f>
        <v/>
      </c>
      <c r="AP1316" s="375" t="str">
        <f t="shared" si="360"/>
        <v/>
      </c>
      <c r="AQ1316" s="444" t="str">
        <f t="shared" si="361"/>
        <v/>
      </c>
      <c r="AR1316" s="375" t="str">
        <f t="shared" si="362"/>
        <v/>
      </c>
      <c r="AS1316" s="377" t="str">
        <f t="shared" si="363"/>
        <v/>
      </c>
      <c r="AT1316" s="378" t="str">
        <f t="shared" si="364"/>
        <v/>
      </c>
      <c r="AX1316" s="625" t="b">
        <f t="shared" si="365"/>
        <v>0</v>
      </c>
      <c r="AY1316" s="7" t="str">
        <f t="shared" si="366"/>
        <v>FALSEFALSEFALSE</v>
      </c>
      <c r="AZ1316" s="626">
        <f t="shared" si="350"/>
        <v>0</v>
      </c>
      <c r="BA1316" s="627" t="str">
        <f t="shared" si="367"/>
        <v/>
      </c>
      <c r="BB1316" s="627">
        <f t="shared" si="351"/>
        <v>0</v>
      </c>
    </row>
    <row r="1317" spans="1:54">
      <c r="A1317" s="381">
        <v>1260</v>
      </c>
      <c r="B1317" s="117"/>
      <c r="C1317" s="288"/>
      <c r="D1317" s="289"/>
      <c r="E1317" s="289"/>
      <c r="F1317" s="290"/>
      <c r="G1317" s="292"/>
      <c r="H1317" s="116"/>
      <c r="I1317" s="292"/>
      <c r="J1317" s="116"/>
      <c r="K1317" s="370"/>
      <c r="L1317" s="370"/>
      <c r="M1317" s="370"/>
      <c r="N1317" s="371"/>
      <c r="O1317" s="371"/>
      <c r="P1317" s="371"/>
      <c r="Q1317" s="371"/>
      <c r="R1317" s="371"/>
      <c r="S1317" s="371"/>
      <c r="T1317" s="443"/>
      <c r="U1317" s="539"/>
      <c r="V1317" s="117"/>
      <c r="W1317" s="118"/>
      <c r="X1317" s="119"/>
      <c r="Y1317" s="120"/>
      <c r="Z1317" s="122"/>
      <c r="AA1317" s="121"/>
      <c r="AB1317" s="443"/>
      <c r="AC1317" s="734"/>
      <c r="AD1317" s="372"/>
      <c r="AE1317" s="485"/>
      <c r="AF1317" s="373" t="str">
        <f t="shared" si="352"/>
        <v/>
      </c>
      <c r="AG1317" s="373" t="str">
        <f t="shared" si="353"/>
        <v/>
      </c>
      <c r="AH1317" s="374" t="str">
        <f t="shared" si="354"/>
        <v/>
      </c>
      <c r="AI1317" s="375" t="str">
        <f t="shared" si="355"/>
        <v/>
      </c>
      <c r="AJ1317" s="375" t="str">
        <f t="shared" si="356"/>
        <v/>
      </c>
      <c r="AK1317" s="375" t="str">
        <f t="shared" si="357"/>
        <v/>
      </c>
      <c r="AL1317" s="375" t="str">
        <f t="shared" si="358"/>
        <v/>
      </c>
      <c r="AM1317" s="375" t="str">
        <f t="shared" si="359"/>
        <v/>
      </c>
      <c r="AN1317" s="376" t="str">
        <f>IF(AF1317="","",IF(OR(AH1317="",AH1317="-"),"－",IF(OR(AM1317=8,AM1317=9),"",IF(OR(AJ1317=3,AJ1317=4,AJ1317=5,AJ1317=6),VLOOKUP(AH1317,INDEX((係数_バス貨物_ガソリン,係数_バス貨物_CNG,係数_バス貨物_軽油,係数_バス貨物_メタノール,係数_バス貨物_LPG),MATCH(AL1317,【参考】排出ガスレベル!$AI$4:$AI$671,1),1,AR1317):INDEX((係数_バス貨物_ガソリン,係数_バス貨物_CNG,係数_バス貨物_軽油,係数_バス貨物_メタノール,係数_バス貨物_LPG),MATCH(AL1317+1,【参考】排出ガスレベル!$AI$4:$AI$671,1)-1,5,AR1317),2,FALSE),IF(OR(AJ1317=1,AJ1317=2),VLOOKUP(AH1317,INDEX((係数_乗用_ガソリン,係数_乗用_CNG,係数_乗用_軽油,係数_乗用_メタノール,係数_乗用_LPG),1,1,AR1317):INDEX((係数_乗用_ガソリン,係数_乗用_CNG,係数_乗用_軽油,係数_乗用_メタノール,係数_乗用_LPG),125,5,AR1317),2,FALSE))))))</f>
        <v/>
      </c>
      <c r="AO1317" s="376" t="str">
        <f>IF(T1317="","",IF(OR(AH1317="",AH1317="-"),"－",IF(OR(AM1317=8,AM1317=9),"",IF(OR(AJ1317=3,AJ1317=4,AJ1317=5,AJ1317=6),VLOOKUP(AH1317,INDEX((係数_バス貨物_ガソリン,係数_バス貨物_CNG,係数_バス貨物_軽油,係数_バス貨物_メタノール,係数_バス貨物_LPG),MATCH(AL1317,【参考】排出ガスレベル!$AI$4:$AI$671,1),1,AR1317):INDEX((係数_バス貨物_ガソリン,係数_バス貨物_CNG,係数_バス貨物_軽油,係数_バス貨物_メタノール,係数_バス貨物_LPG),MATCH(AL1317+1,【参考】排出ガスレベル!$AI$4:$AI$671,1)-1,5,AR1317),3,FALSE),IF(OR(AJ1317=1,AJ1317=2),VLOOKUP(AH1317,INDEX((係数_乗用_ガソリン,係数_乗用_CNG,係数_乗用_軽油,係数_乗用_メタノール,係数_乗用_LPG),1,1,AR1317):INDEX((係数_乗用_ガソリン,係数_乗用_CNG,係数_乗用_軽油,係数_乗用_メタノール,係数_乗用_LPG),125,5,AR1317),3,FALSE))))))</f>
        <v/>
      </c>
      <c r="AP1317" s="375" t="str">
        <f t="shared" si="360"/>
        <v/>
      </c>
      <c r="AQ1317" s="444" t="str">
        <f t="shared" si="361"/>
        <v/>
      </c>
      <c r="AR1317" s="375" t="str">
        <f t="shared" si="362"/>
        <v/>
      </c>
      <c r="AS1317" s="377" t="str">
        <f t="shared" si="363"/>
        <v/>
      </c>
      <c r="AT1317" s="378" t="str">
        <f t="shared" si="364"/>
        <v/>
      </c>
      <c r="AX1317" s="625" t="b">
        <f t="shared" si="365"/>
        <v>0</v>
      </c>
      <c r="AY1317" s="7" t="str">
        <f t="shared" si="366"/>
        <v>FALSEFALSEFALSE</v>
      </c>
      <c r="AZ1317" s="626">
        <f t="shared" si="350"/>
        <v>0</v>
      </c>
      <c r="BA1317" s="627" t="str">
        <f t="shared" si="367"/>
        <v/>
      </c>
      <c r="BB1317" s="627">
        <f t="shared" si="351"/>
        <v>0</v>
      </c>
    </row>
    <row r="1318" spans="1:54">
      <c r="A1318" s="381">
        <v>1261</v>
      </c>
      <c r="B1318" s="117"/>
      <c r="C1318" s="288"/>
      <c r="D1318" s="289"/>
      <c r="E1318" s="289"/>
      <c r="F1318" s="290"/>
      <c r="G1318" s="292"/>
      <c r="H1318" s="116"/>
      <c r="I1318" s="292"/>
      <c r="J1318" s="116"/>
      <c r="K1318" s="370"/>
      <c r="L1318" s="370"/>
      <c r="M1318" s="370"/>
      <c r="N1318" s="371"/>
      <c r="O1318" s="371"/>
      <c r="P1318" s="371"/>
      <c r="Q1318" s="371"/>
      <c r="R1318" s="371"/>
      <c r="S1318" s="371"/>
      <c r="T1318" s="443"/>
      <c r="U1318" s="539"/>
      <c r="V1318" s="117"/>
      <c r="W1318" s="118"/>
      <c r="X1318" s="119"/>
      <c r="Y1318" s="120"/>
      <c r="Z1318" s="122"/>
      <c r="AA1318" s="121"/>
      <c r="AB1318" s="443"/>
      <c r="AC1318" s="734"/>
      <c r="AD1318" s="372"/>
      <c r="AE1318" s="485"/>
      <c r="AF1318" s="373" t="str">
        <f t="shared" si="352"/>
        <v/>
      </c>
      <c r="AG1318" s="373" t="str">
        <f t="shared" si="353"/>
        <v/>
      </c>
      <c r="AH1318" s="374" t="str">
        <f t="shared" si="354"/>
        <v/>
      </c>
      <c r="AI1318" s="375" t="str">
        <f t="shared" si="355"/>
        <v/>
      </c>
      <c r="AJ1318" s="375" t="str">
        <f t="shared" si="356"/>
        <v/>
      </c>
      <c r="AK1318" s="375" t="str">
        <f t="shared" si="357"/>
        <v/>
      </c>
      <c r="AL1318" s="375" t="str">
        <f t="shared" si="358"/>
        <v/>
      </c>
      <c r="AM1318" s="375" t="str">
        <f t="shared" si="359"/>
        <v/>
      </c>
      <c r="AN1318" s="376" t="str">
        <f>IF(AF1318="","",IF(OR(AH1318="",AH1318="-"),"－",IF(OR(AM1318=8,AM1318=9),"",IF(OR(AJ1318=3,AJ1318=4,AJ1318=5,AJ1318=6),VLOOKUP(AH1318,INDEX((係数_バス貨物_ガソリン,係数_バス貨物_CNG,係数_バス貨物_軽油,係数_バス貨物_メタノール,係数_バス貨物_LPG),MATCH(AL1318,【参考】排出ガスレベル!$AI$4:$AI$671,1),1,AR1318):INDEX((係数_バス貨物_ガソリン,係数_バス貨物_CNG,係数_バス貨物_軽油,係数_バス貨物_メタノール,係数_バス貨物_LPG),MATCH(AL1318+1,【参考】排出ガスレベル!$AI$4:$AI$671,1)-1,5,AR1318),2,FALSE),IF(OR(AJ1318=1,AJ1318=2),VLOOKUP(AH1318,INDEX((係数_乗用_ガソリン,係数_乗用_CNG,係数_乗用_軽油,係数_乗用_メタノール,係数_乗用_LPG),1,1,AR1318):INDEX((係数_乗用_ガソリン,係数_乗用_CNG,係数_乗用_軽油,係数_乗用_メタノール,係数_乗用_LPG),125,5,AR1318),2,FALSE))))))</f>
        <v/>
      </c>
      <c r="AO1318" s="376" t="str">
        <f>IF(T1318="","",IF(OR(AH1318="",AH1318="-"),"－",IF(OR(AM1318=8,AM1318=9),"",IF(OR(AJ1318=3,AJ1318=4,AJ1318=5,AJ1318=6),VLOOKUP(AH1318,INDEX((係数_バス貨物_ガソリン,係数_バス貨物_CNG,係数_バス貨物_軽油,係数_バス貨物_メタノール,係数_バス貨物_LPG),MATCH(AL1318,【参考】排出ガスレベル!$AI$4:$AI$671,1),1,AR1318):INDEX((係数_バス貨物_ガソリン,係数_バス貨物_CNG,係数_バス貨物_軽油,係数_バス貨物_メタノール,係数_バス貨物_LPG),MATCH(AL1318+1,【参考】排出ガスレベル!$AI$4:$AI$671,1)-1,5,AR1318),3,FALSE),IF(OR(AJ1318=1,AJ1318=2),VLOOKUP(AH1318,INDEX((係数_乗用_ガソリン,係数_乗用_CNG,係数_乗用_軽油,係数_乗用_メタノール,係数_乗用_LPG),1,1,AR1318):INDEX((係数_乗用_ガソリン,係数_乗用_CNG,係数_乗用_軽油,係数_乗用_メタノール,係数_乗用_LPG),125,5,AR1318),3,FALSE))))))</f>
        <v/>
      </c>
      <c r="AP1318" s="375" t="str">
        <f t="shared" si="360"/>
        <v/>
      </c>
      <c r="AQ1318" s="444" t="str">
        <f t="shared" si="361"/>
        <v/>
      </c>
      <c r="AR1318" s="375" t="str">
        <f t="shared" si="362"/>
        <v/>
      </c>
      <c r="AS1318" s="377" t="str">
        <f t="shared" si="363"/>
        <v/>
      </c>
      <c r="AT1318" s="378" t="str">
        <f t="shared" si="364"/>
        <v/>
      </c>
      <c r="AX1318" s="625" t="b">
        <f t="shared" si="365"/>
        <v>0</v>
      </c>
      <c r="AY1318" s="7" t="str">
        <f t="shared" si="366"/>
        <v>FALSEFALSEFALSE</v>
      </c>
      <c r="AZ1318" s="626">
        <f t="shared" si="350"/>
        <v>0</v>
      </c>
      <c r="BA1318" s="627" t="str">
        <f t="shared" si="367"/>
        <v/>
      </c>
      <c r="BB1318" s="627">
        <f t="shared" si="351"/>
        <v>0</v>
      </c>
    </row>
    <row r="1319" spans="1:54">
      <c r="A1319" s="381">
        <v>1262</v>
      </c>
      <c r="B1319" s="117"/>
      <c r="C1319" s="288"/>
      <c r="D1319" s="289"/>
      <c r="E1319" s="289"/>
      <c r="F1319" s="290"/>
      <c r="G1319" s="292"/>
      <c r="H1319" s="116"/>
      <c r="I1319" s="292"/>
      <c r="J1319" s="116"/>
      <c r="K1319" s="370"/>
      <c r="L1319" s="370"/>
      <c r="M1319" s="370"/>
      <c r="N1319" s="371"/>
      <c r="O1319" s="371"/>
      <c r="P1319" s="371"/>
      <c r="Q1319" s="371"/>
      <c r="R1319" s="371"/>
      <c r="S1319" s="371"/>
      <c r="T1319" s="443"/>
      <c r="U1319" s="539"/>
      <c r="V1319" s="117"/>
      <c r="W1319" s="118"/>
      <c r="X1319" s="119"/>
      <c r="Y1319" s="120"/>
      <c r="Z1319" s="122"/>
      <c r="AA1319" s="121"/>
      <c r="AB1319" s="443"/>
      <c r="AC1319" s="734"/>
      <c r="AD1319" s="372"/>
      <c r="AE1319" s="485"/>
      <c r="AF1319" s="373" t="str">
        <f t="shared" si="352"/>
        <v/>
      </c>
      <c r="AG1319" s="373" t="str">
        <f t="shared" si="353"/>
        <v/>
      </c>
      <c r="AH1319" s="374" t="str">
        <f t="shared" si="354"/>
        <v/>
      </c>
      <c r="AI1319" s="375" t="str">
        <f t="shared" si="355"/>
        <v/>
      </c>
      <c r="AJ1319" s="375" t="str">
        <f t="shared" si="356"/>
        <v/>
      </c>
      <c r="AK1319" s="375" t="str">
        <f t="shared" si="357"/>
        <v/>
      </c>
      <c r="AL1319" s="375" t="str">
        <f t="shared" si="358"/>
        <v/>
      </c>
      <c r="AM1319" s="375" t="str">
        <f t="shared" si="359"/>
        <v/>
      </c>
      <c r="AN1319" s="376" t="str">
        <f>IF(AF1319="","",IF(OR(AH1319="",AH1319="-"),"－",IF(OR(AM1319=8,AM1319=9),"",IF(OR(AJ1319=3,AJ1319=4,AJ1319=5,AJ1319=6),VLOOKUP(AH1319,INDEX((係数_バス貨物_ガソリン,係数_バス貨物_CNG,係数_バス貨物_軽油,係数_バス貨物_メタノール,係数_バス貨物_LPG),MATCH(AL1319,【参考】排出ガスレベル!$AI$4:$AI$671,1),1,AR1319):INDEX((係数_バス貨物_ガソリン,係数_バス貨物_CNG,係数_バス貨物_軽油,係数_バス貨物_メタノール,係数_バス貨物_LPG),MATCH(AL1319+1,【参考】排出ガスレベル!$AI$4:$AI$671,1)-1,5,AR1319),2,FALSE),IF(OR(AJ1319=1,AJ1319=2),VLOOKUP(AH1319,INDEX((係数_乗用_ガソリン,係数_乗用_CNG,係数_乗用_軽油,係数_乗用_メタノール,係数_乗用_LPG),1,1,AR1319):INDEX((係数_乗用_ガソリン,係数_乗用_CNG,係数_乗用_軽油,係数_乗用_メタノール,係数_乗用_LPG),125,5,AR1319),2,FALSE))))))</f>
        <v/>
      </c>
      <c r="AO1319" s="376" t="str">
        <f>IF(T1319="","",IF(OR(AH1319="",AH1319="-"),"－",IF(OR(AM1319=8,AM1319=9),"",IF(OR(AJ1319=3,AJ1319=4,AJ1319=5,AJ1319=6),VLOOKUP(AH1319,INDEX((係数_バス貨物_ガソリン,係数_バス貨物_CNG,係数_バス貨物_軽油,係数_バス貨物_メタノール,係数_バス貨物_LPG),MATCH(AL1319,【参考】排出ガスレベル!$AI$4:$AI$671,1),1,AR1319):INDEX((係数_バス貨物_ガソリン,係数_バス貨物_CNG,係数_バス貨物_軽油,係数_バス貨物_メタノール,係数_バス貨物_LPG),MATCH(AL1319+1,【参考】排出ガスレベル!$AI$4:$AI$671,1)-1,5,AR1319),3,FALSE),IF(OR(AJ1319=1,AJ1319=2),VLOOKUP(AH1319,INDEX((係数_乗用_ガソリン,係数_乗用_CNG,係数_乗用_軽油,係数_乗用_メタノール,係数_乗用_LPG),1,1,AR1319):INDEX((係数_乗用_ガソリン,係数_乗用_CNG,係数_乗用_軽油,係数_乗用_メタノール,係数_乗用_LPG),125,5,AR1319),3,FALSE))))))</f>
        <v/>
      </c>
      <c r="AP1319" s="375" t="str">
        <f t="shared" si="360"/>
        <v/>
      </c>
      <c r="AQ1319" s="444" t="str">
        <f t="shared" si="361"/>
        <v/>
      </c>
      <c r="AR1319" s="375" t="str">
        <f t="shared" si="362"/>
        <v/>
      </c>
      <c r="AS1319" s="377" t="str">
        <f t="shared" si="363"/>
        <v/>
      </c>
      <c r="AT1319" s="378" t="str">
        <f t="shared" si="364"/>
        <v/>
      </c>
      <c r="AX1319" s="625" t="b">
        <f t="shared" si="365"/>
        <v>0</v>
      </c>
      <c r="AY1319" s="7" t="str">
        <f t="shared" si="366"/>
        <v>FALSEFALSEFALSE</v>
      </c>
      <c r="AZ1319" s="626">
        <f t="shared" si="350"/>
        <v>0</v>
      </c>
      <c r="BA1319" s="627" t="str">
        <f t="shared" si="367"/>
        <v/>
      </c>
      <c r="BB1319" s="627">
        <f t="shared" si="351"/>
        <v>0</v>
      </c>
    </row>
    <row r="1320" spans="1:54">
      <c r="A1320" s="381">
        <v>1263</v>
      </c>
      <c r="B1320" s="117"/>
      <c r="C1320" s="288"/>
      <c r="D1320" s="289"/>
      <c r="E1320" s="289"/>
      <c r="F1320" s="290"/>
      <c r="G1320" s="292"/>
      <c r="H1320" s="116"/>
      <c r="I1320" s="292"/>
      <c r="J1320" s="116"/>
      <c r="K1320" s="370"/>
      <c r="L1320" s="370"/>
      <c r="M1320" s="370"/>
      <c r="N1320" s="371"/>
      <c r="O1320" s="371"/>
      <c r="P1320" s="371"/>
      <c r="Q1320" s="371"/>
      <c r="R1320" s="371"/>
      <c r="S1320" s="371"/>
      <c r="T1320" s="443"/>
      <c r="U1320" s="539"/>
      <c r="V1320" s="117"/>
      <c r="W1320" s="118"/>
      <c r="X1320" s="119"/>
      <c r="Y1320" s="120"/>
      <c r="Z1320" s="122"/>
      <c r="AA1320" s="121"/>
      <c r="AB1320" s="443"/>
      <c r="AC1320" s="734"/>
      <c r="AD1320" s="372"/>
      <c r="AE1320" s="485"/>
      <c r="AF1320" s="373" t="str">
        <f t="shared" si="352"/>
        <v/>
      </c>
      <c r="AG1320" s="373" t="str">
        <f t="shared" si="353"/>
        <v/>
      </c>
      <c r="AH1320" s="374" t="str">
        <f t="shared" si="354"/>
        <v/>
      </c>
      <c r="AI1320" s="375" t="str">
        <f t="shared" si="355"/>
        <v/>
      </c>
      <c r="AJ1320" s="375" t="str">
        <f t="shared" si="356"/>
        <v/>
      </c>
      <c r="AK1320" s="375" t="str">
        <f t="shared" si="357"/>
        <v/>
      </c>
      <c r="AL1320" s="375" t="str">
        <f t="shared" si="358"/>
        <v/>
      </c>
      <c r="AM1320" s="375" t="str">
        <f t="shared" si="359"/>
        <v/>
      </c>
      <c r="AN1320" s="376" t="str">
        <f>IF(AF1320="","",IF(OR(AH1320="",AH1320="-"),"－",IF(OR(AM1320=8,AM1320=9),"",IF(OR(AJ1320=3,AJ1320=4,AJ1320=5,AJ1320=6),VLOOKUP(AH1320,INDEX((係数_バス貨物_ガソリン,係数_バス貨物_CNG,係数_バス貨物_軽油,係数_バス貨物_メタノール,係数_バス貨物_LPG),MATCH(AL1320,【参考】排出ガスレベル!$AI$4:$AI$671,1),1,AR1320):INDEX((係数_バス貨物_ガソリン,係数_バス貨物_CNG,係数_バス貨物_軽油,係数_バス貨物_メタノール,係数_バス貨物_LPG),MATCH(AL1320+1,【参考】排出ガスレベル!$AI$4:$AI$671,1)-1,5,AR1320),2,FALSE),IF(OR(AJ1320=1,AJ1320=2),VLOOKUP(AH1320,INDEX((係数_乗用_ガソリン,係数_乗用_CNG,係数_乗用_軽油,係数_乗用_メタノール,係数_乗用_LPG),1,1,AR1320):INDEX((係数_乗用_ガソリン,係数_乗用_CNG,係数_乗用_軽油,係数_乗用_メタノール,係数_乗用_LPG),125,5,AR1320),2,FALSE))))))</f>
        <v/>
      </c>
      <c r="AO1320" s="376" t="str">
        <f>IF(T1320="","",IF(OR(AH1320="",AH1320="-"),"－",IF(OR(AM1320=8,AM1320=9),"",IF(OR(AJ1320=3,AJ1320=4,AJ1320=5,AJ1320=6),VLOOKUP(AH1320,INDEX((係数_バス貨物_ガソリン,係数_バス貨物_CNG,係数_バス貨物_軽油,係数_バス貨物_メタノール,係数_バス貨物_LPG),MATCH(AL1320,【参考】排出ガスレベル!$AI$4:$AI$671,1),1,AR1320):INDEX((係数_バス貨物_ガソリン,係数_バス貨物_CNG,係数_バス貨物_軽油,係数_バス貨物_メタノール,係数_バス貨物_LPG),MATCH(AL1320+1,【参考】排出ガスレベル!$AI$4:$AI$671,1)-1,5,AR1320),3,FALSE),IF(OR(AJ1320=1,AJ1320=2),VLOOKUP(AH1320,INDEX((係数_乗用_ガソリン,係数_乗用_CNG,係数_乗用_軽油,係数_乗用_メタノール,係数_乗用_LPG),1,1,AR1320):INDEX((係数_乗用_ガソリン,係数_乗用_CNG,係数_乗用_軽油,係数_乗用_メタノール,係数_乗用_LPG),125,5,AR1320),3,FALSE))))))</f>
        <v/>
      </c>
      <c r="AP1320" s="375" t="str">
        <f t="shared" si="360"/>
        <v/>
      </c>
      <c r="AQ1320" s="444" t="str">
        <f t="shared" si="361"/>
        <v/>
      </c>
      <c r="AR1320" s="375" t="str">
        <f t="shared" si="362"/>
        <v/>
      </c>
      <c r="AS1320" s="377" t="str">
        <f t="shared" si="363"/>
        <v/>
      </c>
      <c r="AT1320" s="378" t="str">
        <f t="shared" si="364"/>
        <v/>
      </c>
      <c r="AX1320" s="625" t="b">
        <f t="shared" si="365"/>
        <v>0</v>
      </c>
      <c r="AY1320" s="7" t="str">
        <f t="shared" si="366"/>
        <v>FALSEFALSEFALSE</v>
      </c>
      <c r="AZ1320" s="626">
        <f t="shared" si="350"/>
        <v>0</v>
      </c>
      <c r="BA1320" s="627" t="str">
        <f t="shared" si="367"/>
        <v/>
      </c>
      <c r="BB1320" s="627">
        <f t="shared" si="351"/>
        <v>0</v>
      </c>
    </row>
    <row r="1321" spans="1:54">
      <c r="A1321" s="381">
        <v>1264</v>
      </c>
      <c r="B1321" s="117"/>
      <c r="C1321" s="288"/>
      <c r="D1321" s="289"/>
      <c r="E1321" s="289"/>
      <c r="F1321" s="290"/>
      <c r="G1321" s="292"/>
      <c r="H1321" s="116"/>
      <c r="I1321" s="292"/>
      <c r="J1321" s="116"/>
      <c r="K1321" s="370"/>
      <c r="L1321" s="370"/>
      <c r="M1321" s="370"/>
      <c r="N1321" s="371"/>
      <c r="O1321" s="371"/>
      <c r="P1321" s="371"/>
      <c r="Q1321" s="371"/>
      <c r="R1321" s="371"/>
      <c r="S1321" s="371"/>
      <c r="T1321" s="443"/>
      <c r="U1321" s="539"/>
      <c r="V1321" s="117"/>
      <c r="W1321" s="118"/>
      <c r="X1321" s="119"/>
      <c r="Y1321" s="120"/>
      <c r="Z1321" s="122"/>
      <c r="AA1321" s="121"/>
      <c r="AB1321" s="443"/>
      <c r="AC1321" s="734"/>
      <c r="AD1321" s="372"/>
      <c r="AE1321" s="485"/>
      <c r="AF1321" s="373" t="str">
        <f t="shared" si="352"/>
        <v/>
      </c>
      <c r="AG1321" s="373" t="str">
        <f t="shared" si="353"/>
        <v/>
      </c>
      <c r="AH1321" s="374" t="str">
        <f t="shared" si="354"/>
        <v/>
      </c>
      <c r="AI1321" s="375" t="str">
        <f t="shared" si="355"/>
        <v/>
      </c>
      <c r="AJ1321" s="375" t="str">
        <f t="shared" si="356"/>
        <v/>
      </c>
      <c r="AK1321" s="375" t="str">
        <f t="shared" si="357"/>
        <v/>
      </c>
      <c r="AL1321" s="375" t="str">
        <f t="shared" si="358"/>
        <v/>
      </c>
      <c r="AM1321" s="375" t="str">
        <f t="shared" si="359"/>
        <v/>
      </c>
      <c r="AN1321" s="376" t="str">
        <f>IF(AF1321="","",IF(OR(AH1321="",AH1321="-"),"－",IF(OR(AM1321=8,AM1321=9),"",IF(OR(AJ1321=3,AJ1321=4,AJ1321=5,AJ1321=6),VLOOKUP(AH1321,INDEX((係数_バス貨物_ガソリン,係数_バス貨物_CNG,係数_バス貨物_軽油,係数_バス貨物_メタノール,係数_バス貨物_LPG),MATCH(AL1321,【参考】排出ガスレベル!$AI$4:$AI$671,1),1,AR1321):INDEX((係数_バス貨物_ガソリン,係数_バス貨物_CNG,係数_バス貨物_軽油,係数_バス貨物_メタノール,係数_バス貨物_LPG),MATCH(AL1321+1,【参考】排出ガスレベル!$AI$4:$AI$671,1)-1,5,AR1321),2,FALSE),IF(OR(AJ1321=1,AJ1321=2),VLOOKUP(AH1321,INDEX((係数_乗用_ガソリン,係数_乗用_CNG,係数_乗用_軽油,係数_乗用_メタノール,係数_乗用_LPG),1,1,AR1321):INDEX((係数_乗用_ガソリン,係数_乗用_CNG,係数_乗用_軽油,係数_乗用_メタノール,係数_乗用_LPG),125,5,AR1321),2,FALSE))))))</f>
        <v/>
      </c>
      <c r="AO1321" s="376" t="str">
        <f>IF(T1321="","",IF(OR(AH1321="",AH1321="-"),"－",IF(OR(AM1321=8,AM1321=9),"",IF(OR(AJ1321=3,AJ1321=4,AJ1321=5,AJ1321=6),VLOOKUP(AH1321,INDEX((係数_バス貨物_ガソリン,係数_バス貨物_CNG,係数_バス貨物_軽油,係数_バス貨物_メタノール,係数_バス貨物_LPG),MATCH(AL1321,【参考】排出ガスレベル!$AI$4:$AI$671,1),1,AR1321):INDEX((係数_バス貨物_ガソリン,係数_バス貨物_CNG,係数_バス貨物_軽油,係数_バス貨物_メタノール,係数_バス貨物_LPG),MATCH(AL1321+1,【参考】排出ガスレベル!$AI$4:$AI$671,1)-1,5,AR1321),3,FALSE),IF(OR(AJ1321=1,AJ1321=2),VLOOKUP(AH1321,INDEX((係数_乗用_ガソリン,係数_乗用_CNG,係数_乗用_軽油,係数_乗用_メタノール,係数_乗用_LPG),1,1,AR1321):INDEX((係数_乗用_ガソリン,係数_乗用_CNG,係数_乗用_軽油,係数_乗用_メタノール,係数_乗用_LPG),125,5,AR1321),3,FALSE))))))</f>
        <v/>
      </c>
      <c r="AP1321" s="375" t="str">
        <f t="shared" si="360"/>
        <v/>
      </c>
      <c r="AQ1321" s="444" t="str">
        <f t="shared" si="361"/>
        <v/>
      </c>
      <c r="AR1321" s="375" t="str">
        <f t="shared" si="362"/>
        <v/>
      </c>
      <c r="AS1321" s="377" t="str">
        <f t="shared" si="363"/>
        <v/>
      </c>
      <c r="AT1321" s="378" t="str">
        <f t="shared" si="364"/>
        <v/>
      </c>
      <c r="AX1321" s="625" t="b">
        <f t="shared" si="365"/>
        <v>0</v>
      </c>
      <c r="AY1321" s="7" t="str">
        <f t="shared" si="366"/>
        <v>FALSEFALSEFALSE</v>
      </c>
      <c r="AZ1321" s="626">
        <f t="shared" si="350"/>
        <v>0</v>
      </c>
      <c r="BA1321" s="627" t="str">
        <f t="shared" si="367"/>
        <v/>
      </c>
      <c r="BB1321" s="627">
        <f t="shared" si="351"/>
        <v>0</v>
      </c>
    </row>
    <row r="1322" spans="1:54">
      <c r="A1322" s="381">
        <v>1265</v>
      </c>
      <c r="B1322" s="117"/>
      <c r="C1322" s="288"/>
      <c r="D1322" s="289"/>
      <c r="E1322" s="289"/>
      <c r="F1322" s="290"/>
      <c r="G1322" s="292"/>
      <c r="H1322" s="116"/>
      <c r="I1322" s="292"/>
      <c r="J1322" s="116"/>
      <c r="K1322" s="370"/>
      <c r="L1322" s="370"/>
      <c r="M1322" s="370"/>
      <c r="N1322" s="371"/>
      <c r="O1322" s="371"/>
      <c r="P1322" s="371"/>
      <c r="Q1322" s="371"/>
      <c r="R1322" s="371"/>
      <c r="S1322" s="371"/>
      <c r="T1322" s="443"/>
      <c r="U1322" s="539"/>
      <c r="V1322" s="117"/>
      <c r="W1322" s="118"/>
      <c r="X1322" s="119"/>
      <c r="Y1322" s="120"/>
      <c r="Z1322" s="122"/>
      <c r="AA1322" s="121"/>
      <c r="AB1322" s="443"/>
      <c r="AC1322" s="734"/>
      <c r="AD1322" s="372"/>
      <c r="AE1322" s="485"/>
      <c r="AF1322" s="373" t="str">
        <f t="shared" si="352"/>
        <v/>
      </c>
      <c r="AG1322" s="373" t="str">
        <f t="shared" si="353"/>
        <v/>
      </c>
      <c r="AH1322" s="374" t="str">
        <f t="shared" si="354"/>
        <v/>
      </c>
      <c r="AI1322" s="375" t="str">
        <f t="shared" si="355"/>
        <v/>
      </c>
      <c r="AJ1322" s="375" t="str">
        <f t="shared" si="356"/>
        <v/>
      </c>
      <c r="AK1322" s="375" t="str">
        <f t="shared" si="357"/>
        <v/>
      </c>
      <c r="AL1322" s="375" t="str">
        <f t="shared" si="358"/>
        <v/>
      </c>
      <c r="AM1322" s="375" t="str">
        <f t="shared" si="359"/>
        <v/>
      </c>
      <c r="AN1322" s="376" t="str">
        <f>IF(AF1322="","",IF(OR(AH1322="",AH1322="-"),"－",IF(OR(AM1322=8,AM1322=9),"",IF(OR(AJ1322=3,AJ1322=4,AJ1322=5,AJ1322=6),VLOOKUP(AH1322,INDEX((係数_バス貨物_ガソリン,係数_バス貨物_CNG,係数_バス貨物_軽油,係数_バス貨物_メタノール,係数_バス貨物_LPG),MATCH(AL1322,【参考】排出ガスレベル!$AI$4:$AI$671,1),1,AR1322):INDEX((係数_バス貨物_ガソリン,係数_バス貨物_CNG,係数_バス貨物_軽油,係数_バス貨物_メタノール,係数_バス貨物_LPG),MATCH(AL1322+1,【参考】排出ガスレベル!$AI$4:$AI$671,1)-1,5,AR1322),2,FALSE),IF(OR(AJ1322=1,AJ1322=2),VLOOKUP(AH1322,INDEX((係数_乗用_ガソリン,係数_乗用_CNG,係数_乗用_軽油,係数_乗用_メタノール,係数_乗用_LPG),1,1,AR1322):INDEX((係数_乗用_ガソリン,係数_乗用_CNG,係数_乗用_軽油,係数_乗用_メタノール,係数_乗用_LPG),125,5,AR1322),2,FALSE))))))</f>
        <v/>
      </c>
      <c r="AO1322" s="376" t="str">
        <f>IF(T1322="","",IF(OR(AH1322="",AH1322="-"),"－",IF(OR(AM1322=8,AM1322=9),"",IF(OR(AJ1322=3,AJ1322=4,AJ1322=5,AJ1322=6),VLOOKUP(AH1322,INDEX((係数_バス貨物_ガソリン,係数_バス貨物_CNG,係数_バス貨物_軽油,係数_バス貨物_メタノール,係数_バス貨物_LPG),MATCH(AL1322,【参考】排出ガスレベル!$AI$4:$AI$671,1),1,AR1322):INDEX((係数_バス貨物_ガソリン,係数_バス貨物_CNG,係数_バス貨物_軽油,係数_バス貨物_メタノール,係数_バス貨物_LPG),MATCH(AL1322+1,【参考】排出ガスレベル!$AI$4:$AI$671,1)-1,5,AR1322),3,FALSE),IF(OR(AJ1322=1,AJ1322=2),VLOOKUP(AH1322,INDEX((係数_乗用_ガソリン,係数_乗用_CNG,係数_乗用_軽油,係数_乗用_メタノール,係数_乗用_LPG),1,1,AR1322):INDEX((係数_乗用_ガソリン,係数_乗用_CNG,係数_乗用_軽油,係数_乗用_メタノール,係数_乗用_LPG),125,5,AR1322),3,FALSE))))))</f>
        <v/>
      </c>
      <c r="AP1322" s="375" t="str">
        <f t="shared" si="360"/>
        <v/>
      </c>
      <c r="AQ1322" s="444" t="str">
        <f t="shared" si="361"/>
        <v/>
      </c>
      <c r="AR1322" s="375" t="str">
        <f t="shared" si="362"/>
        <v/>
      </c>
      <c r="AS1322" s="377" t="str">
        <f t="shared" si="363"/>
        <v/>
      </c>
      <c r="AT1322" s="378" t="str">
        <f t="shared" si="364"/>
        <v/>
      </c>
      <c r="AX1322" s="625" t="b">
        <f t="shared" si="365"/>
        <v>0</v>
      </c>
      <c r="AY1322" s="7" t="str">
        <f t="shared" si="366"/>
        <v>FALSEFALSEFALSE</v>
      </c>
      <c r="AZ1322" s="626">
        <f t="shared" si="350"/>
        <v>0</v>
      </c>
      <c r="BA1322" s="627" t="str">
        <f t="shared" si="367"/>
        <v/>
      </c>
      <c r="BB1322" s="627">
        <f t="shared" si="351"/>
        <v>0</v>
      </c>
    </row>
    <row r="1323" spans="1:54">
      <c r="A1323" s="381">
        <v>1266</v>
      </c>
      <c r="B1323" s="117"/>
      <c r="C1323" s="288"/>
      <c r="D1323" s="289"/>
      <c r="E1323" s="289"/>
      <c r="F1323" s="290"/>
      <c r="G1323" s="292"/>
      <c r="H1323" s="116"/>
      <c r="I1323" s="292"/>
      <c r="J1323" s="116"/>
      <c r="K1323" s="370"/>
      <c r="L1323" s="370"/>
      <c r="M1323" s="370"/>
      <c r="N1323" s="371"/>
      <c r="O1323" s="371"/>
      <c r="P1323" s="371"/>
      <c r="Q1323" s="371"/>
      <c r="R1323" s="371"/>
      <c r="S1323" s="371"/>
      <c r="T1323" s="443"/>
      <c r="U1323" s="539"/>
      <c r="V1323" s="117"/>
      <c r="W1323" s="118"/>
      <c r="X1323" s="119"/>
      <c r="Y1323" s="120"/>
      <c r="Z1323" s="122"/>
      <c r="AA1323" s="121"/>
      <c r="AB1323" s="443"/>
      <c r="AC1323" s="734"/>
      <c r="AD1323" s="372"/>
      <c r="AE1323" s="485"/>
      <c r="AF1323" s="373" t="str">
        <f t="shared" si="352"/>
        <v/>
      </c>
      <c r="AG1323" s="373" t="str">
        <f t="shared" si="353"/>
        <v/>
      </c>
      <c r="AH1323" s="374" t="str">
        <f t="shared" si="354"/>
        <v/>
      </c>
      <c r="AI1323" s="375" t="str">
        <f t="shared" si="355"/>
        <v/>
      </c>
      <c r="AJ1323" s="375" t="str">
        <f t="shared" si="356"/>
        <v/>
      </c>
      <c r="AK1323" s="375" t="str">
        <f t="shared" si="357"/>
        <v/>
      </c>
      <c r="AL1323" s="375" t="str">
        <f t="shared" si="358"/>
        <v/>
      </c>
      <c r="AM1323" s="375" t="str">
        <f t="shared" si="359"/>
        <v/>
      </c>
      <c r="AN1323" s="376" t="str">
        <f>IF(AF1323="","",IF(OR(AH1323="",AH1323="-"),"－",IF(OR(AM1323=8,AM1323=9),"",IF(OR(AJ1323=3,AJ1323=4,AJ1323=5,AJ1323=6),VLOOKUP(AH1323,INDEX((係数_バス貨物_ガソリン,係数_バス貨物_CNG,係数_バス貨物_軽油,係数_バス貨物_メタノール,係数_バス貨物_LPG),MATCH(AL1323,【参考】排出ガスレベル!$AI$4:$AI$671,1),1,AR1323):INDEX((係数_バス貨物_ガソリン,係数_バス貨物_CNG,係数_バス貨物_軽油,係数_バス貨物_メタノール,係数_バス貨物_LPG),MATCH(AL1323+1,【参考】排出ガスレベル!$AI$4:$AI$671,1)-1,5,AR1323),2,FALSE),IF(OR(AJ1323=1,AJ1323=2),VLOOKUP(AH1323,INDEX((係数_乗用_ガソリン,係数_乗用_CNG,係数_乗用_軽油,係数_乗用_メタノール,係数_乗用_LPG),1,1,AR1323):INDEX((係数_乗用_ガソリン,係数_乗用_CNG,係数_乗用_軽油,係数_乗用_メタノール,係数_乗用_LPG),125,5,AR1323),2,FALSE))))))</f>
        <v/>
      </c>
      <c r="AO1323" s="376" t="str">
        <f>IF(T1323="","",IF(OR(AH1323="",AH1323="-"),"－",IF(OR(AM1323=8,AM1323=9),"",IF(OR(AJ1323=3,AJ1323=4,AJ1323=5,AJ1323=6),VLOOKUP(AH1323,INDEX((係数_バス貨物_ガソリン,係数_バス貨物_CNG,係数_バス貨物_軽油,係数_バス貨物_メタノール,係数_バス貨物_LPG),MATCH(AL1323,【参考】排出ガスレベル!$AI$4:$AI$671,1),1,AR1323):INDEX((係数_バス貨物_ガソリン,係数_バス貨物_CNG,係数_バス貨物_軽油,係数_バス貨物_メタノール,係数_バス貨物_LPG),MATCH(AL1323+1,【参考】排出ガスレベル!$AI$4:$AI$671,1)-1,5,AR1323),3,FALSE),IF(OR(AJ1323=1,AJ1323=2),VLOOKUP(AH1323,INDEX((係数_乗用_ガソリン,係数_乗用_CNG,係数_乗用_軽油,係数_乗用_メタノール,係数_乗用_LPG),1,1,AR1323):INDEX((係数_乗用_ガソリン,係数_乗用_CNG,係数_乗用_軽油,係数_乗用_メタノール,係数_乗用_LPG),125,5,AR1323),3,FALSE))))))</f>
        <v/>
      </c>
      <c r="AP1323" s="375" t="str">
        <f t="shared" si="360"/>
        <v/>
      </c>
      <c r="AQ1323" s="444" t="str">
        <f t="shared" si="361"/>
        <v/>
      </c>
      <c r="AR1323" s="375" t="str">
        <f t="shared" si="362"/>
        <v/>
      </c>
      <c r="AS1323" s="377" t="str">
        <f t="shared" si="363"/>
        <v/>
      </c>
      <c r="AT1323" s="378" t="str">
        <f t="shared" si="364"/>
        <v/>
      </c>
      <c r="AX1323" s="625" t="b">
        <f t="shared" si="365"/>
        <v>0</v>
      </c>
      <c r="AY1323" s="7" t="str">
        <f t="shared" si="366"/>
        <v>FALSEFALSEFALSE</v>
      </c>
      <c r="AZ1323" s="626">
        <f t="shared" si="350"/>
        <v>0</v>
      </c>
      <c r="BA1323" s="627" t="str">
        <f t="shared" si="367"/>
        <v/>
      </c>
      <c r="BB1323" s="627">
        <f t="shared" si="351"/>
        <v>0</v>
      </c>
    </row>
    <row r="1324" spans="1:54">
      <c r="A1324" s="381">
        <v>1267</v>
      </c>
      <c r="B1324" s="117"/>
      <c r="C1324" s="288"/>
      <c r="D1324" s="289"/>
      <c r="E1324" s="289"/>
      <c r="F1324" s="290"/>
      <c r="G1324" s="292"/>
      <c r="H1324" s="116"/>
      <c r="I1324" s="292"/>
      <c r="J1324" s="116"/>
      <c r="K1324" s="370"/>
      <c r="L1324" s="370"/>
      <c r="M1324" s="370"/>
      <c r="N1324" s="371"/>
      <c r="O1324" s="371"/>
      <c r="P1324" s="371"/>
      <c r="Q1324" s="371"/>
      <c r="R1324" s="371"/>
      <c r="S1324" s="371"/>
      <c r="T1324" s="443"/>
      <c r="U1324" s="539"/>
      <c r="V1324" s="117"/>
      <c r="W1324" s="118"/>
      <c r="X1324" s="119"/>
      <c r="Y1324" s="120"/>
      <c r="Z1324" s="122"/>
      <c r="AA1324" s="121"/>
      <c r="AB1324" s="443"/>
      <c r="AC1324" s="734"/>
      <c r="AD1324" s="372"/>
      <c r="AE1324" s="485"/>
      <c r="AF1324" s="373" t="str">
        <f t="shared" si="352"/>
        <v/>
      </c>
      <c r="AG1324" s="373" t="str">
        <f t="shared" si="353"/>
        <v/>
      </c>
      <c r="AH1324" s="374" t="str">
        <f t="shared" si="354"/>
        <v/>
      </c>
      <c r="AI1324" s="375" t="str">
        <f t="shared" si="355"/>
        <v/>
      </c>
      <c r="AJ1324" s="375" t="str">
        <f t="shared" si="356"/>
        <v/>
      </c>
      <c r="AK1324" s="375" t="str">
        <f t="shared" si="357"/>
        <v/>
      </c>
      <c r="AL1324" s="375" t="str">
        <f t="shared" si="358"/>
        <v/>
      </c>
      <c r="AM1324" s="375" t="str">
        <f t="shared" si="359"/>
        <v/>
      </c>
      <c r="AN1324" s="376" t="str">
        <f>IF(AF1324="","",IF(OR(AH1324="",AH1324="-"),"－",IF(OR(AM1324=8,AM1324=9),"",IF(OR(AJ1324=3,AJ1324=4,AJ1324=5,AJ1324=6),VLOOKUP(AH1324,INDEX((係数_バス貨物_ガソリン,係数_バス貨物_CNG,係数_バス貨物_軽油,係数_バス貨物_メタノール,係数_バス貨物_LPG),MATCH(AL1324,【参考】排出ガスレベル!$AI$4:$AI$671,1),1,AR1324):INDEX((係数_バス貨物_ガソリン,係数_バス貨物_CNG,係数_バス貨物_軽油,係数_バス貨物_メタノール,係数_バス貨物_LPG),MATCH(AL1324+1,【参考】排出ガスレベル!$AI$4:$AI$671,1)-1,5,AR1324),2,FALSE),IF(OR(AJ1324=1,AJ1324=2),VLOOKUP(AH1324,INDEX((係数_乗用_ガソリン,係数_乗用_CNG,係数_乗用_軽油,係数_乗用_メタノール,係数_乗用_LPG),1,1,AR1324):INDEX((係数_乗用_ガソリン,係数_乗用_CNG,係数_乗用_軽油,係数_乗用_メタノール,係数_乗用_LPG),125,5,AR1324),2,FALSE))))))</f>
        <v/>
      </c>
      <c r="AO1324" s="376" t="str">
        <f>IF(T1324="","",IF(OR(AH1324="",AH1324="-"),"－",IF(OR(AM1324=8,AM1324=9),"",IF(OR(AJ1324=3,AJ1324=4,AJ1324=5,AJ1324=6),VLOOKUP(AH1324,INDEX((係数_バス貨物_ガソリン,係数_バス貨物_CNG,係数_バス貨物_軽油,係数_バス貨物_メタノール,係数_バス貨物_LPG),MATCH(AL1324,【参考】排出ガスレベル!$AI$4:$AI$671,1),1,AR1324):INDEX((係数_バス貨物_ガソリン,係数_バス貨物_CNG,係数_バス貨物_軽油,係数_バス貨物_メタノール,係数_バス貨物_LPG),MATCH(AL1324+1,【参考】排出ガスレベル!$AI$4:$AI$671,1)-1,5,AR1324),3,FALSE),IF(OR(AJ1324=1,AJ1324=2),VLOOKUP(AH1324,INDEX((係数_乗用_ガソリン,係数_乗用_CNG,係数_乗用_軽油,係数_乗用_メタノール,係数_乗用_LPG),1,1,AR1324):INDEX((係数_乗用_ガソリン,係数_乗用_CNG,係数_乗用_軽油,係数_乗用_メタノール,係数_乗用_LPG),125,5,AR1324),3,FALSE))))))</f>
        <v/>
      </c>
      <c r="AP1324" s="375" t="str">
        <f t="shared" si="360"/>
        <v/>
      </c>
      <c r="AQ1324" s="444" t="str">
        <f t="shared" si="361"/>
        <v/>
      </c>
      <c r="AR1324" s="375" t="str">
        <f t="shared" si="362"/>
        <v/>
      </c>
      <c r="AS1324" s="377" t="str">
        <f t="shared" si="363"/>
        <v/>
      </c>
      <c r="AT1324" s="378" t="str">
        <f t="shared" si="364"/>
        <v/>
      </c>
      <c r="AX1324" s="625" t="b">
        <f t="shared" si="365"/>
        <v>0</v>
      </c>
      <c r="AY1324" s="7" t="str">
        <f t="shared" si="366"/>
        <v>FALSEFALSEFALSE</v>
      </c>
      <c r="AZ1324" s="626">
        <f t="shared" si="350"/>
        <v>0</v>
      </c>
      <c r="BA1324" s="627" t="str">
        <f t="shared" si="367"/>
        <v/>
      </c>
      <c r="BB1324" s="627">
        <f t="shared" si="351"/>
        <v>0</v>
      </c>
    </row>
    <row r="1325" spans="1:54">
      <c r="A1325" s="381">
        <v>1268</v>
      </c>
      <c r="B1325" s="117"/>
      <c r="C1325" s="288"/>
      <c r="D1325" s="289"/>
      <c r="E1325" s="289"/>
      <c r="F1325" s="290"/>
      <c r="G1325" s="292"/>
      <c r="H1325" s="116"/>
      <c r="I1325" s="292"/>
      <c r="J1325" s="116"/>
      <c r="K1325" s="370"/>
      <c r="L1325" s="370"/>
      <c r="M1325" s="370"/>
      <c r="N1325" s="371"/>
      <c r="O1325" s="371"/>
      <c r="P1325" s="371"/>
      <c r="Q1325" s="371"/>
      <c r="R1325" s="371"/>
      <c r="S1325" s="371"/>
      <c r="T1325" s="443"/>
      <c r="U1325" s="539"/>
      <c r="V1325" s="117"/>
      <c r="W1325" s="118"/>
      <c r="X1325" s="119"/>
      <c r="Y1325" s="120"/>
      <c r="Z1325" s="122"/>
      <c r="AA1325" s="121"/>
      <c r="AB1325" s="443"/>
      <c r="AC1325" s="734"/>
      <c r="AD1325" s="372"/>
      <c r="AE1325" s="485"/>
      <c r="AF1325" s="373" t="str">
        <f t="shared" si="352"/>
        <v/>
      </c>
      <c r="AG1325" s="373" t="str">
        <f t="shared" si="353"/>
        <v/>
      </c>
      <c r="AH1325" s="374" t="str">
        <f t="shared" si="354"/>
        <v/>
      </c>
      <c r="AI1325" s="375" t="str">
        <f t="shared" si="355"/>
        <v/>
      </c>
      <c r="AJ1325" s="375" t="str">
        <f t="shared" si="356"/>
        <v/>
      </c>
      <c r="AK1325" s="375" t="str">
        <f t="shared" si="357"/>
        <v/>
      </c>
      <c r="AL1325" s="375" t="str">
        <f t="shared" si="358"/>
        <v/>
      </c>
      <c r="AM1325" s="375" t="str">
        <f t="shared" si="359"/>
        <v/>
      </c>
      <c r="AN1325" s="376" t="str">
        <f>IF(AF1325="","",IF(OR(AH1325="",AH1325="-"),"－",IF(OR(AM1325=8,AM1325=9),"",IF(OR(AJ1325=3,AJ1325=4,AJ1325=5,AJ1325=6),VLOOKUP(AH1325,INDEX((係数_バス貨物_ガソリン,係数_バス貨物_CNG,係数_バス貨物_軽油,係数_バス貨物_メタノール,係数_バス貨物_LPG),MATCH(AL1325,【参考】排出ガスレベル!$AI$4:$AI$671,1),1,AR1325):INDEX((係数_バス貨物_ガソリン,係数_バス貨物_CNG,係数_バス貨物_軽油,係数_バス貨物_メタノール,係数_バス貨物_LPG),MATCH(AL1325+1,【参考】排出ガスレベル!$AI$4:$AI$671,1)-1,5,AR1325),2,FALSE),IF(OR(AJ1325=1,AJ1325=2),VLOOKUP(AH1325,INDEX((係数_乗用_ガソリン,係数_乗用_CNG,係数_乗用_軽油,係数_乗用_メタノール,係数_乗用_LPG),1,1,AR1325):INDEX((係数_乗用_ガソリン,係数_乗用_CNG,係数_乗用_軽油,係数_乗用_メタノール,係数_乗用_LPG),125,5,AR1325),2,FALSE))))))</f>
        <v/>
      </c>
      <c r="AO1325" s="376" t="str">
        <f>IF(T1325="","",IF(OR(AH1325="",AH1325="-"),"－",IF(OR(AM1325=8,AM1325=9),"",IF(OR(AJ1325=3,AJ1325=4,AJ1325=5,AJ1325=6),VLOOKUP(AH1325,INDEX((係数_バス貨物_ガソリン,係数_バス貨物_CNG,係数_バス貨物_軽油,係数_バス貨物_メタノール,係数_バス貨物_LPG),MATCH(AL1325,【参考】排出ガスレベル!$AI$4:$AI$671,1),1,AR1325):INDEX((係数_バス貨物_ガソリン,係数_バス貨物_CNG,係数_バス貨物_軽油,係数_バス貨物_メタノール,係数_バス貨物_LPG),MATCH(AL1325+1,【参考】排出ガスレベル!$AI$4:$AI$671,1)-1,5,AR1325),3,FALSE),IF(OR(AJ1325=1,AJ1325=2),VLOOKUP(AH1325,INDEX((係数_乗用_ガソリン,係数_乗用_CNG,係数_乗用_軽油,係数_乗用_メタノール,係数_乗用_LPG),1,1,AR1325):INDEX((係数_乗用_ガソリン,係数_乗用_CNG,係数_乗用_軽油,係数_乗用_メタノール,係数_乗用_LPG),125,5,AR1325),3,FALSE))))))</f>
        <v/>
      </c>
      <c r="AP1325" s="375" t="str">
        <f t="shared" si="360"/>
        <v/>
      </c>
      <c r="AQ1325" s="444" t="str">
        <f t="shared" si="361"/>
        <v/>
      </c>
      <c r="AR1325" s="375" t="str">
        <f t="shared" si="362"/>
        <v/>
      </c>
      <c r="AS1325" s="377" t="str">
        <f t="shared" si="363"/>
        <v/>
      </c>
      <c r="AT1325" s="378" t="str">
        <f t="shared" si="364"/>
        <v/>
      </c>
      <c r="AX1325" s="625" t="b">
        <f t="shared" si="365"/>
        <v>0</v>
      </c>
      <c r="AY1325" s="7" t="str">
        <f t="shared" si="366"/>
        <v>FALSEFALSEFALSE</v>
      </c>
      <c r="AZ1325" s="626">
        <f t="shared" si="350"/>
        <v>0</v>
      </c>
      <c r="BA1325" s="627" t="str">
        <f t="shared" si="367"/>
        <v/>
      </c>
      <c r="BB1325" s="627">
        <f t="shared" si="351"/>
        <v>0</v>
      </c>
    </row>
    <row r="1326" spans="1:54">
      <c r="A1326" s="381">
        <v>1269</v>
      </c>
      <c r="B1326" s="117"/>
      <c r="C1326" s="288"/>
      <c r="D1326" s="289"/>
      <c r="E1326" s="289"/>
      <c r="F1326" s="290"/>
      <c r="G1326" s="292"/>
      <c r="H1326" s="116"/>
      <c r="I1326" s="292"/>
      <c r="J1326" s="116"/>
      <c r="K1326" s="370"/>
      <c r="L1326" s="370"/>
      <c r="M1326" s="370"/>
      <c r="N1326" s="371"/>
      <c r="O1326" s="371"/>
      <c r="P1326" s="371"/>
      <c r="Q1326" s="371"/>
      <c r="R1326" s="371"/>
      <c r="S1326" s="371"/>
      <c r="T1326" s="443"/>
      <c r="U1326" s="539"/>
      <c r="V1326" s="117"/>
      <c r="W1326" s="118"/>
      <c r="X1326" s="119"/>
      <c r="Y1326" s="120"/>
      <c r="Z1326" s="122"/>
      <c r="AA1326" s="121"/>
      <c r="AB1326" s="443"/>
      <c r="AC1326" s="734"/>
      <c r="AD1326" s="372"/>
      <c r="AE1326" s="485"/>
      <c r="AF1326" s="373" t="str">
        <f t="shared" si="352"/>
        <v/>
      </c>
      <c r="AG1326" s="373" t="str">
        <f t="shared" si="353"/>
        <v/>
      </c>
      <c r="AH1326" s="374" t="str">
        <f t="shared" si="354"/>
        <v/>
      </c>
      <c r="AI1326" s="375" t="str">
        <f t="shared" si="355"/>
        <v/>
      </c>
      <c r="AJ1326" s="375" t="str">
        <f t="shared" si="356"/>
        <v/>
      </c>
      <c r="AK1326" s="375" t="str">
        <f t="shared" si="357"/>
        <v/>
      </c>
      <c r="AL1326" s="375" t="str">
        <f t="shared" si="358"/>
        <v/>
      </c>
      <c r="AM1326" s="375" t="str">
        <f t="shared" si="359"/>
        <v/>
      </c>
      <c r="AN1326" s="376" t="str">
        <f>IF(AF1326="","",IF(OR(AH1326="",AH1326="-"),"－",IF(OR(AM1326=8,AM1326=9),"",IF(OR(AJ1326=3,AJ1326=4,AJ1326=5,AJ1326=6),VLOOKUP(AH1326,INDEX((係数_バス貨物_ガソリン,係数_バス貨物_CNG,係数_バス貨物_軽油,係数_バス貨物_メタノール,係数_バス貨物_LPG),MATCH(AL1326,【参考】排出ガスレベル!$AI$4:$AI$671,1),1,AR1326):INDEX((係数_バス貨物_ガソリン,係数_バス貨物_CNG,係数_バス貨物_軽油,係数_バス貨物_メタノール,係数_バス貨物_LPG),MATCH(AL1326+1,【参考】排出ガスレベル!$AI$4:$AI$671,1)-1,5,AR1326),2,FALSE),IF(OR(AJ1326=1,AJ1326=2),VLOOKUP(AH1326,INDEX((係数_乗用_ガソリン,係数_乗用_CNG,係数_乗用_軽油,係数_乗用_メタノール,係数_乗用_LPG),1,1,AR1326):INDEX((係数_乗用_ガソリン,係数_乗用_CNG,係数_乗用_軽油,係数_乗用_メタノール,係数_乗用_LPG),125,5,AR1326),2,FALSE))))))</f>
        <v/>
      </c>
      <c r="AO1326" s="376" t="str">
        <f>IF(T1326="","",IF(OR(AH1326="",AH1326="-"),"－",IF(OR(AM1326=8,AM1326=9),"",IF(OR(AJ1326=3,AJ1326=4,AJ1326=5,AJ1326=6),VLOOKUP(AH1326,INDEX((係数_バス貨物_ガソリン,係数_バス貨物_CNG,係数_バス貨物_軽油,係数_バス貨物_メタノール,係数_バス貨物_LPG),MATCH(AL1326,【参考】排出ガスレベル!$AI$4:$AI$671,1),1,AR1326):INDEX((係数_バス貨物_ガソリン,係数_バス貨物_CNG,係数_バス貨物_軽油,係数_バス貨物_メタノール,係数_バス貨物_LPG),MATCH(AL1326+1,【参考】排出ガスレベル!$AI$4:$AI$671,1)-1,5,AR1326),3,FALSE),IF(OR(AJ1326=1,AJ1326=2),VLOOKUP(AH1326,INDEX((係数_乗用_ガソリン,係数_乗用_CNG,係数_乗用_軽油,係数_乗用_メタノール,係数_乗用_LPG),1,1,AR1326):INDEX((係数_乗用_ガソリン,係数_乗用_CNG,係数_乗用_軽油,係数_乗用_メタノール,係数_乗用_LPG),125,5,AR1326),3,FALSE))))))</f>
        <v/>
      </c>
      <c r="AP1326" s="375" t="str">
        <f t="shared" si="360"/>
        <v/>
      </c>
      <c r="AQ1326" s="444" t="str">
        <f t="shared" si="361"/>
        <v/>
      </c>
      <c r="AR1326" s="375" t="str">
        <f t="shared" si="362"/>
        <v/>
      </c>
      <c r="AS1326" s="377" t="str">
        <f t="shared" si="363"/>
        <v/>
      </c>
      <c r="AT1326" s="378" t="str">
        <f t="shared" si="364"/>
        <v/>
      </c>
      <c r="AX1326" s="625" t="b">
        <f t="shared" si="365"/>
        <v>0</v>
      </c>
      <c r="AY1326" s="7" t="str">
        <f t="shared" si="366"/>
        <v>FALSEFALSEFALSE</v>
      </c>
      <c r="AZ1326" s="626">
        <f t="shared" ref="AZ1326:AZ1389" si="368">AB1326</f>
        <v>0</v>
      </c>
      <c r="BA1326" s="627" t="str">
        <f t="shared" si="367"/>
        <v/>
      </c>
      <c r="BB1326" s="627">
        <f t="shared" ref="BB1326:BB1389" si="369">LEN(Y1326)</f>
        <v>0</v>
      </c>
    </row>
    <row r="1327" spans="1:54">
      <c r="A1327" s="381">
        <v>1270</v>
      </c>
      <c r="B1327" s="117"/>
      <c r="C1327" s="288"/>
      <c r="D1327" s="289"/>
      <c r="E1327" s="289"/>
      <c r="F1327" s="290"/>
      <c r="G1327" s="292"/>
      <c r="H1327" s="116"/>
      <c r="I1327" s="292"/>
      <c r="J1327" s="116"/>
      <c r="K1327" s="370"/>
      <c r="L1327" s="370"/>
      <c r="M1327" s="370"/>
      <c r="N1327" s="371"/>
      <c r="O1327" s="371"/>
      <c r="P1327" s="371"/>
      <c r="Q1327" s="371"/>
      <c r="R1327" s="371"/>
      <c r="S1327" s="371"/>
      <c r="T1327" s="443"/>
      <c r="U1327" s="539"/>
      <c r="V1327" s="117"/>
      <c r="W1327" s="118"/>
      <c r="X1327" s="119"/>
      <c r="Y1327" s="120"/>
      <c r="Z1327" s="122"/>
      <c r="AA1327" s="121"/>
      <c r="AB1327" s="443"/>
      <c r="AC1327" s="734"/>
      <c r="AD1327" s="372"/>
      <c r="AE1327" s="485"/>
      <c r="AF1327" s="373" t="str">
        <f t="shared" si="352"/>
        <v/>
      </c>
      <c r="AG1327" s="373" t="str">
        <f t="shared" si="353"/>
        <v/>
      </c>
      <c r="AH1327" s="374" t="str">
        <f t="shared" si="354"/>
        <v/>
      </c>
      <c r="AI1327" s="375" t="str">
        <f t="shared" si="355"/>
        <v/>
      </c>
      <c r="AJ1327" s="375" t="str">
        <f t="shared" si="356"/>
        <v/>
      </c>
      <c r="AK1327" s="375" t="str">
        <f t="shared" si="357"/>
        <v/>
      </c>
      <c r="AL1327" s="375" t="str">
        <f t="shared" si="358"/>
        <v/>
      </c>
      <c r="AM1327" s="375" t="str">
        <f t="shared" si="359"/>
        <v/>
      </c>
      <c r="AN1327" s="376" t="str">
        <f>IF(AF1327="","",IF(OR(AH1327="",AH1327="-"),"－",IF(OR(AM1327=8,AM1327=9),"",IF(OR(AJ1327=3,AJ1327=4,AJ1327=5,AJ1327=6),VLOOKUP(AH1327,INDEX((係数_バス貨物_ガソリン,係数_バス貨物_CNG,係数_バス貨物_軽油,係数_バス貨物_メタノール,係数_バス貨物_LPG),MATCH(AL1327,【参考】排出ガスレベル!$AI$4:$AI$671,1),1,AR1327):INDEX((係数_バス貨物_ガソリン,係数_バス貨物_CNG,係数_バス貨物_軽油,係数_バス貨物_メタノール,係数_バス貨物_LPG),MATCH(AL1327+1,【参考】排出ガスレベル!$AI$4:$AI$671,1)-1,5,AR1327),2,FALSE),IF(OR(AJ1327=1,AJ1327=2),VLOOKUP(AH1327,INDEX((係数_乗用_ガソリン,係数_乗用_CNG,係数_乗用_軽油,係数_乗用_メタノール,係数_乗用_LPG),1,1,AR1327):INDEX((係数_乗用_ガソリン,係数_乗用_CNG,係数_乗用_軽油,係数_乗用_メタノール,係数_乗用_LPG),125,5,AR1327),2,FALSE))))))</f>
        <v/>
      </c>
      <c r="AO1327" s="376" t="str">
        <f>IF(T1327="","",IF(OR(AH1327="",AH1327="-"),"－",IF(OR(AM1327=8,AM1327=9),"",IF(OR(AJ1327=3,AJ1327=4,AJ1327=5,AJ1327=6),VLOOKUP(AH1327,INDEX((係数_バス貨物_ガソリン,係数_バス貨物_CNG,係数_バス貨物_軽油,係数_バス貨物_メタノール,係数_バス貨物_LPG),MATCH(AL1327,【参考】排出ガスレベル!$AI$4:$AI$671,1),1,AR1327):INDEX((係数_バス貨物_ガソリン,係数_バス貨物_CNG,係数_バス貨物_軽油,係数_バス貨物_メタノール,係数_バス貨物_LPG),MATCH(AL1327+1,【参考】排出ガスレベル!$AI$4:$AI$671,1)-1,5,AR1327),3,FALSE),IF(OR(AJ1327=1,AJ1327=2),VLOOKUP(AH1327,INDEX((係数_乗用_ガソリン,係数_乗用_CNG,係数_乗用_軽油,係数_乗用_メタノール,係数_乗用_LPG),1,1,AR1327):INDEX((係数_乗用_ガソリン,係数_乗用_CNG,係数_乗用_軽油,係数_乗用_メタノール,係数_乗用_LPG),125,5,AR1327),3,FALSE))))))</f>
        <v/>
      </c>
      <c r="AP1327" s="375" t="str">
        <f t="shared" si="360"/>
        <v/>
      </c>
      <c r="AQ1327" s="444" t="str">
        <f t="shared" si="361"/>
        <v/>
      </c>
      <c r="AR1327" s="375" t="str">
        <f t="shared" si="362"/>
        <v/>
      </c>
      <c r="AS1327" s="377" t="str">
        <f t="shared" si="363"/>
        <v/>
      </c>
      <c r="AT1327" s="378" t="str">
        <f t="shared" si="364"/>
        <v/>
      </c>
      <c r="AX1327" s="625" t="b">
        <f t="shared" si="365"/>
        <v>0</v>
      </c>
      <c r="AY1327" s="7" t="str">
        <f t="shared" si="366"/>
        <v>FALSEFALSEFALSE</v>
      </c>
      <c r="AZ1327" s="626">
        <f t="shared" si="368"/>
        <v>0</v>
      </c>
      <c r="BA1327" s="627" t="str">
        <f t="shared" si="367"/>
        <v/>
      </c>
      <c r="BB1327" s="627">
        <f t="shared" si="369"/>
        <v>0</v>
      </c>
    </row>
    <row r="1328" spans="1:54">
      <c r="A1328" s="381">
        <v>1271</v>
      </c>
      <c r="B1328" s="117"/>
      <c r="C1328" s="288"/>
      <c r="D1328" s="289"/>
      <c r="E1328" s="289"/>
      <c r="F1328" s="290"/>
      <c r="G1328" s="292"/>
      <c r="H1328" s="116"/>
      <c r="I1328" s="292"/>
      <c r="J1328" s="116"/>
      <c r="K1328" s="370"/>
      <c r="L1328" s="370"/>
      <c r="M1328" s="370"/>
      <c r="N1328" s="371"/>
      <c r="O1328" s="371"/>
      <c r="P1328" s="371"/>
      <c r="Q1328" s="371"/>
      <c r="R1328" s="371"/>
      <c r="S1328" s="371"/>
      <c r="T1328" s="443"/>
      <c r="U1328" s="539"/>
      <c r="V1328" s="117"/>
      <c r="W1328" s="118"/>
      <c r="X1328" s="119"/>
      <c r="Y1328" s="120"/>
      <c r="Z1328" s="122"/>
      <c r="AA1328" s="121"/>
      <c r="AB1328" s="443"/>
      <c r="AC1328" s="734"/>
      <c r="AD1328" s="372"/>
      <c r="AE1328" s="485"/>
      <c r="AF1328" s="373" t="str">
        <f t="shared" si="352"/>
        <v/>
      </c>
      <c r="AG1328" s="373" t="str">
        <f t="shared" si="353"/>
        <v/>
      </c>
      <c r="AH1328" s="374" t="str">
        <f t="shared" si="354"/>
        <v/>
      </c>
      <c r="AI1328" s="375" t="str">
        <f t="shared" si="355"/>
        <v/>
      </c>
      <c r="AJ1328" s="375" t="str">
        <f t="shared" si="356"/>
        <v/>
      </c>
      <c r="AK1328" s="375" t="str">
        <f t="shared" si="357"/>
        <v/>
      </c>
      <c r="AL1328" s="375" t="str">
        <f t="shared" si="358"/>
        <v/>
      </c>
      <c r="AM1328" s="375" t="str">
        <f t="shared" si="359"/>
        <v/>
      </c>
      <c r="AN1328" s="376" t="str">
        <f>IF(AF1328="","",IF(OR(AH1328="",AH1328="-"),"－",IF(OR(AM1328=8,AM1328=9),"",IF(OR(AJ1328=3,AJ1328=4,AJ1328=5,AJ1328=6),VLOOKUP(AH1328,INDEX((係数_バス貨物_ガソリン,係数_バス貨物_CNG,係数_バス貨物_軽油,係数_バス貨物_メタノール,係数_バス貨物_LPG),MATCH(AL1328,【参考】排出ガスレベル!$AI$4:$AI$671,1),1,AR1328):INDEX((係数_バス貨物_ガソリン,係数_バス貨物_CNG,係数_バス貨物_軽油,係数_バス貨物_メタノール,係数_バス貨物_LPG),MATCH(AL1328+1,【参考】排出ガスレベル!$AI$4:$AI$671,1)-1,5,AR1328),2,FALSE),IF(OR(AJ1328=1,AJ1328=2),VLOOKUP(AH1328,INDEX((係数_乗用_ガソリン,係数_乗用_CNG,係数_乗用_軽油,係数_乗用_メタノール,係数_乗用_LPG),1,1,AR1328):INDEX((係数_乗用_ガソリン,係数_乗用_CNG,係数_乗用_軽油,係数_乗用_メタノール,係数_乗用_LPG),125,5,AR1328),2,FALSE))))))</f>
        <v/>
      </c>
      <c r="AO1328" s="376" t="str">
        <f>IF(T1328="","",IF(OR(AH1328="",AH1328="-"),"－",IF(OR(AM1328=8,AM1328=9),"",IF(OR(AJ1328=3,AJ1328=4,AJ1328=5,AJ1328=6),VLOOKUP(AH1328,INDEX((係数_バス貨物_ガソリン,係数_バス貨物_CNG,係数_バス貨物_軽油,係数_バス貨物_メタノール,係数_バス貨物_LPG),MATCH(AL1328,【参考】排出ガスレベル!$AI$4:$AI$671,1),1,AR1328):INDEX((係数_バス貨物_ガソリン,係数_バス貨物_CNG,係数_バス貨物_軽油,係数_バス貨物_メタノール,係数_バス貨物_LPG),MATCH(AL1328+1,【参考】排出ガスレベル!$AI$4:$AI$671,1)-1,5,AR1328),3,FALSE),IF(OR(AJ1328=1,AJ1328=2),VLOOKUP(AH1328,INDEX((係数_乗用_ガソリン,係数_乗用_CNG,係数_乗用_軽油,係数_乗用_メタノール,係数_乗用_LPG),1,1,AR1328):INDEX((係数_乗用_ガソリン,係数_乗用_CNG,係数_乗用_軽油,係数_乗用_メタノール,係数_乗用_LPG),125,5,AR1328),3,FALSE))))))</f>
        <v/>
      </c>
      <c r="AP1328" s="375" t="str">
        <f t="shared" si="360"/>
        <v/>
      </c>
      <c r="AQ1328" s="444" t="str">
        <f t="shared" si="361"/>
        <v/>
      </c>
      <c r="AR1328" s="375" t="str">
        <f t="shared" si="362"/>
        <v/>
      </c>
      <c r="AS1328" s="377" t="str">
        <f t="shared" si="363"/>
        <v/>
      </c>
      <c r="AT1328" s="378" t="str">
        <f t="shared" si="364"/>
        <v/>
      </c>
      <c r="AX1328" s="625" t="b">
        <f t="shared" si="365"/>
        <v>0</v>
      </c>
      <c r="AY1328" s="7" t="str">
        <f t="shared" si="366"/>
        <v>FALSEFALSEFALSE</v>
      </c>
      <c r="AZ1328" s="626">
        <f t="shared" si="368"/>
        <v>0</v>
      </c>
      <c r="BA1328" s="627" t="str">
        <f t="shared" si="367"/>
        <v/>
      </c>
      <c r="BB1328" s="627">
        <f t="shared" si="369"/>
        <v>0</v>
      </c>
    </row>
    <row r="1329" spans="1:54">
      <c r="A1329" s="381">
        <v>1272</v>
      </c>
      <c r="B1329" s="117"/>
      <c r="C1329" s="288"/>
      <c r="D1329" s="289"/>
      <c r="E1329" s="289"/>
      <c r="F1329" s="290"/>
      <c r="G1329" s="292"/>
      <c r="H1329" s="116"/>
      <c r="I1329" s="292"/>
      <c r="J1329" s="116"/>
      <c r="K1329" s="370"/>
      <c r="L1329" s="370"/>
      <c r="M1329" s="370"/>
      <c r="N1329" s="371"/>
      <c r="O1329" s="371"/>
      <c r="P1329" s="371"/>
      <c r="Q1329" s="371"/>
      <c r="R1329" s="371"/>
      <c r="S1329" s="371"/>
      <c r="T1329" s="443"/>
      <c r="U1329" s="539"/>
      <c r="V1329" s="117"/>
      <c r="W1329" s="118"/>
      <c r="X1329" s="119"/>
      <c r="Y1329" s="120"/>
      <c r="Z1329" s="122"/>
      <c r="AA1329" s="121"/>
      <c r="AB1329" s="443"/>
      <c r="AC1329" s="734"/>
      <c r="AD1329" s="372"/>
      <c r="AE1329" s="485"/>
      <c r="AF1329" s="373" t="str">
        <f t="shared" si="352"/>
        <v/>
      </c>
      <c r="AG1329" s="373" t="str">
        <f t="shared" si="353"/>
        <v/>
      </c>
      <c r="AH1329" s="374" t="str">
        <f t="shared" si="354"/>
        <v/>
      </c>
      <c r="AI1329" s="375" t="str">
        <f t="shared" si="355"/>
        <v/>
      </c>
      <c r="AJ1329" s="375" t="str">
        <f t="shared" si="356"/>
        <v/>
      </c>
      <c r="AK1329" s="375" t="str">
        <f t="shared" si="357"/>
        <v/>
      </c>
      <c r="AL1329" s="375" t="str">
        <f t="shared" si="358"/>
        <v/>
      </c>
      <c r="AM1329" s="375" t="str">
        <f t="shared" si="359"/>
        <v/>
      </c>
      <c r="AN1329" s="376" t="str">
        <f>IF(AF1329="","",IF(OR(AH1329="",AH1329="-"),"－",IF(OR(AM1329=8,AM1329=9),"",IF(OR(AJ1329=3,AJ1329=4,AJ1329=5,AJ1329=6),VLOOKUP(AH1329,INDEX((係数_バス貨物_ガソリン,係数_バス貨物_CNG,係数_バス貨物_軽油,係数_バス貨物_メタノール,係数_バス貨物_LPG),MATCH(AL1329,【参考】排出ガスレベル!$AI$4:$AI$671,1),1,AR1329):INDEX((係数_バス貨物_ガソリン,係数_バス貨物_CNG,係数_バス貨物_軽油,係数_バス貨物_メタノール,係数_バス貨物_LPG),MATCH(AL1329+1,【参考】排出ガスレベル!$AI$4:$AI$671,1)-1,5,AR1329),2,FALSE),IF(OR(AJ1329=1,AJ1329=2),VLOOKUP(AH1329,INDEX((係数_乗用_ガソリン,係数_乗用_CNG,係数_乗用_軽油,係数_乗用_メタノール,係数_乗用_LPG),1,1,AR1329):INDEX((係数_乗用_ガソリン,係数_乗用_CNG,係数_乗用_軽油,係数_乗用_メタノール,係数_乗用_LPG),125,5,AR1329),2,FALSE))))))</f>
        <v/>
      </c>
      <c r="AO1329" s="376" t="str">
        <f>IF(T1329="","",IF(OR(AH1329="",AH1329="-"),"－",IF(OR(AM1329=8,AM1329=9),"",IF(OR(AJ1329=3,AJ1329=4,AJ1329=5,AJ1329=6),VLOOKUP(AH1329,INDEX((係数_バス貨物_ガソリン,係数_バス貨物_CNG,係数_バス貨物_軽油,係数_バス貨物_メタノール,係数_バス貨物_LPG),MATCH(AL1329,【参考】排出ガスレベル!$AI$4:$AI$671,1),1,AR1329):INDEX((係数_バス貨物_ガソリン,係数_バス貨物_CNG,係数_バス貨物_軽油,係数_バス貨物_メタノール,係数_バス貨物_LPG),MATCH(AL1329+1,【参考】排出ガスレベル!$AI$4:$AI$671,1)-1,5,AR1329),3,FALSE),IF(OR(AJ1329=1,AJ1329=2),VLOOKUP(AH1329,INDEX((係数_乗用_ガソリン,係数_乗用_CNG,係数_乗用_軽油,係数_乗用_メタノール,係数_乗用_LPG),1,1,AR1329):INDEX((係数_乗用_ガソリン,係数_乗用_CNG,係数_乗用_軽油,係数_乗用_メタノール,係数_乗用_LPG),125,5,AR1329),3,FALSE))))))</f>
        <v/>
      </c>
      <c r="AP1329" s="375" t="str">
        <f t="shared" si="360"/>
        <v/>
      </c>
      <c r="AQ1329" s="444" t="str">
        <f t="shared" si="361"/>
        <v/>
      </c>
      <c r="AR1329" s="375" t="str">
        <f t="shared" si="362"/>
        <v/>
      </c>
      <c r="AS1329" s="377" t="str">
        <f t="shared" si="363"/>
        <v/>
      </c>
      <c r="AT1329" s="378" t="str">
        <f t="shared" si="364"/>
        <v/>
      </c>
      <c r="AX1329" s="625" t="b">
        <f t="shared" si="365"/>
        <v>0</v>
      </c>
      <c r="AY1329" s="7" t="str">
        <f t="shared" si="366"/>
        <v>FALSEFALSEFALSE</v>
      </c>
      <c r="AZ1329" s="626">
        <f t="shared" si="368"/>
        <v>0</v>
      </c>
      <c r="BA1329" s="627" t="str">
        <f t="shared" si="367"/>
        <v/>
      </c>
      <c r="BB1329" s="627">
        <f t="shared" si="369"/>
        <v>0</v>
      </c>
    </row>
    <row r="1330" spans="1:54">
      <c r="A1330" s="381">
        <v>1273</v>
      </c>
      <c r="B1330" s="117"/>
      <c r="C1330" s="288"/>
      <c r="D1330" s="289"/>
      <c r="E1330" s="289"/>
      <c r="F1330" s="290"/>
      <c r="G1330" s="292"/>
      <c r="H1330" s="116"/>
      <c r="I1330" s="292"/>
      <c r="J1330" s="116"/>
      <c r="K1330" s="370"/>
      <c r="L1330" s="370"/>
      <c r="M1330" s="370"/>
      <c r="N1330" s="371"/>
      <c r="O1330" s="371"/>
      <c r="P1330" s="371"/>
      <c r="Q1330" s="371"/>
      <c r="R1330" s="371"/>
      <c r="S1330" s="371"/>
      <c r="T1330" s="443"/>
      <c r="U1330" s="539"/>
      <c r="V1330" s="117"/>
      <c r="W1330" s="118"/>
      <c r="X1330" s="119"/>
      <c r="Y1330" s="120"/>
      <c r="Z1330" s="122"/>
      <c r="AA1330" s="121"/>
      <c r="AB1330" s="443"/>
      <c r="AC1330" s="734"/>
      <c r="AD1330" s="372"/>
      <c r="AE1330" s="485"/>
      <c r="AF1330" s="373" t="str">
        <f t="shared" si="352"/>
        <v/>
      </c>
      <c r="AG1330" s="373" t="str">
        <f t="shared" si="353"/>
        <v/>
      </c>
      <c r="AH1330" s="374" t="str">
        <f t="shared" si="354"/>
        <v/>
      </c>
      <c r="AI1330" s="375" t="str">
        <f t="shared" si="355"/>
        <v/>
      </c>
      <c r="AJ1330" s="375" t="str">
        <f t="shared" si="356"/>
        <v/>
      </c>
      <c r="AK1330" s="375" t="str">
        <f t="shared" si="357"/>
        <v/>
      </c>
      <c r="AL1330" s="375" t="str">
        <f t="shared" si="358"/>
        <v/>
      </c>
      <c r="AM1330" s="375" t="str">
        <f t="shared" si="359"/>
        <v/>
      </c>
      <c r="AN1330" s="376" t="str">
        <f>IF(AF1330="","",IF(OR(AH1330="",AH1330="-"),"－",IF(OR(AM1330=8,AM1330=9),"",IF(OR(AJ1330=3,AJ1330=4,AJ1330=5,AJ1330=6),VLOOKUP(AH1330,INDEX((係数_バス貨物_ガソリン,係数_バス貨物_CNG,係数_バス貨物_軽油,係数_バス貨物_メタノール,係数_バス貨物_LPG),MATCH(AL1330,【参考】排出ガスレベル!$AI$4:$AI$671,1),1,AR1330):INDEX((係数_バス貨物_ガソリン,係数_バス貨物_CNG,係数_バス貨物_軽油,係数_バス貨物_メタノール,係数_バス貨物_LPG),MATCH(AL1330+1,【参考】排出ガスレベル!$AI$4:$AI$671,1)-1,5,AR1330),2,FALSE),IF(OR(AJ1330=1,AJ1330=2),VLOOKUP(AH1330,INDEX((係数_乗用_ガソリン,係数_乗用_CNG,係数_乗用_軽油,係数_乗用_メタノール,係数_乗用_LPG),1,1,AR1330):INDEX((係数_乗用_ガソリン,係数_乗用_CNG,係数_乗用_軽油,係数_乗用_メタノール,係数_乗用_LPG),125,5,AR1330),2,FALSE))))))</f>
        <v/>
      </c>
      <c r="AO1330" s="376" t="str">
        <f>IF(T1330="","",IF(OR(AH1330="",AH1330="-"),"－",IF(OR(AM1330=8,AM1330=9),"",IF(OR(AJ1330=3,AJ1330=4,AJ1330=5,AJ1330=6),VLOOKUP(AH1330,INDEX((係数_バス貨物_ガソリン,係数_バス貨物_CNG,係数_バス貨物_軽油,係数_バス貨物_メタノール,係数_バス貨物_LPG),MATCH(AL1330,【参考】排出ガスレベル!$AI$4:$AI$671,1),1,AR1330):INDEX((係数_バス貨物_ガソリン,係数_バス貨物_CNG,係数_バス貨物_軽油,係数_バス貨物_メタノール,係数_バス貨物_LPG),MATCH(AL1330+1,【参考】排出ガスレベル!$AI$4:$AI$671,1)-1,5,AR1330),3,FALSE),IF(OR(AJ1330=1,AJ1330=2),VLOOKUP(AH1330,INDEX((係数_乗用_ガソリン,係数_乗用_CNG,係数_乗用_軽油,係数_乗用_メタノール,係数_乗用_LPG),1,1,AR1330):INDEX((係数_乗用_ガソリン,係数_乗用_CNG,係数_乗用_軽油,係数_乗用_メタノール,係数_乗用_LPG),125,5,AR1330),3,FALSE))))))</f>
        <v/>
      </c>
      <c r="AP1330" s="375" t="str">
        <f t="shared" si="360"/>
        <v/>
      </c>
      <c r="AQ1330" s="444" t="str">
        <f t="shared" si="361"/>
        <v/>
      </c>
      <c r="AR1330" s="375" t="str">
        <f t="shared" si="362"/>
        <v/>
      </c>
      <c r="AS1330" s="377" t="str">
        <f t="shared" si="363"/>
        <v/>
      </c>
      <c r="AT1330" s="378" t="str">
        <f t="shared" si="364"/>
        <v/>
      </c>
      <c r="AX1330" s="625" t="b">
        <f t="shared" si="365"/>
        <v>0</v>
      </c>
      <c r="AY1330" s="7" t="str">
        <f t="shared" si="366"/>
        <v>FALSEFALSEFALSE</v>
      </c>
      <c r="AZ1330" s="626">
        <f t="shared" si="368"/>
        <v>0</v>
      </c>
      <c r="BA1330" s="627" t="str">
        <f t="shared" si="367"/>
        <v/>
      </c>
      <c r="BB1330" s="627">
        <f t="shared" si="369"/>
        <v>0</v>
      </c>
    </row>
    <row r="1331" spans="1:54">
      <c r="A1331" s="381">
        <v>1274</v>
      </c>
      <c r="B1331" s="117"/>
      <c r="C1331" s="288"/>
      <c r="D1331" s="289"/>
      <c r="E1331" s="289"/>
      <c r="F1331" s="290"/>
      <c r="G1331" s="292"/>
      <c r="H1331" s="116"/>
      <c r="I1331" s="292"/>
      <c r="J1331" s="116"/>
      <c r="K1331" s="370"/>
      <c r="L1331" s="370"/>
      <c r="M1331" s="370"/>
      <c r="N1331" s="371"/>
      <c r="O1331" s="371"/>
      <c r="P1331" s="371"/>
      <c r="Q1331" s="371"/>
      <c r="R1331" s="371"/>
      <c r="S1331" s="371"/>
      <c r="T1331" s="443"/>
      <c r="U1331" s="539"/>
      <c r="V1331" s="117"/>
      <c r="W1331" s="118"/>
      <c r="X1331" s="119"/>
      <c r="Y1331" s="120"/>
      <c r="Z1331" s="122"/>
      <c r="AA1331" s="121"/>
      <c r="AB1331" s="443"/>
      <c r="AC1331" s="734"/>
      <c r="AD1331" s="372"/>
      <c r="AE1331" s="485"/>
      <c r="AF1331" s="373" t="str">
        <f t="shared" si="352"/>
        <v/>
      </c>
      <c r="AG1331" s="373" t="str">
        <f t="shared" si="353"/>
        <v/>
      </c>
      <c r="AH1331" s="374" t="str">
        <f t="shared" si="354"/>
        <v/>
      </c>
      <c r="AI1331" s="375" t="str">
        <f t="shared" si="355"/>
        <v/>
      </c>
      <c r="AJ1331" s="375" t="str">
        <f t="shared" si="356"/>
        <v/>
      </c>
      <c r="AK1331" s="375" t="str">
        <f t="shared" si="357"/>
        <v/>
      </c>
      <c r="AL1331" s="375" t="str">
        <f t="shared" si="358"/>
        <v/>
      </c>
      <c r="AM1331" s="375" t="str">
        <f t="shared" si="359"/>
        <v/>
      </c>
      <c r="AN1331" s="376" t="str">
        <f>IF(AF1331="","",IF(OR(AH1331="",AH1331="-"),"－",IF(OR(AM1331=8,AM1331=9),"",IF(OR(AJ1331=3,AJ1331=4,AJ1331=5,AJ1331=6),VLOOKUP(AH1331,INDEX((係数_バス貨物_ガソリン,係数_バス貨物_CNG,係数_バス貨物_軽油,係数_バス貨物_メタノール,係数_バス貨物_LPG),MATCH(AL1331,【参考】排出ガスレベル!$AI$4:$AI$671,1),1,AR1331):INDEX((係数_バス貨物_ガソリン,係数_バス貨物_CNG,係数_バス貨物_軽油,係数_バス貨物_メタノール,係数_バス貨物_LPG),MATCH(AL1331+1,【参考】排出ガスレベル!$AI$4:$AI$671,1)-1,5,AR1331),2,FALSE),IF(OR(AJ1331=1,AJ1331=2),VLOOKUP(AH1331,INDEX((係数_乗用_ガソリン,係数_乗用_CNG,係数_乗用_軽油,係数_乗用_メタノール,係数_乗用_LPG),1,1,AR1331):INDEX((係数_乗用_ガソリン,係数_乗用_CNG,係数_乗用_軽油,係数_乗用_メタノール,係数_乗用_LPG),125,5,AR1331),2,FALSE))))))</f>
        <v/>
      </c>
      <c r="AO1331" s="376" t="str">
        <f>IF(T1331="","",IF(OR(AH1331="",AH1331="-"),"－",IF(OR(AM1331=8,AM1331=9),"",IF(OR(AJ1331=3,AJ1331=4,AJ1331=5,AJ1331=6),VLOOKUP(AH1331,INDEX((係数_バス貨物_ガソリン,係数_バス貨物_CNG,係数_バス貨物_軽油,係数_バス貨物_メタノール,係数_バス貨物_LPG),MATCH(AL1331,【参考】排出ガスレベル!$AI$4:$AI$671,1),1,AR1331):INDEX((係数_バス貨物_ガソリン,係数_バス貨物_CNG,係数_バス貨物_軽油,係数_バス貨物_メタノール,係数_バス貨物_LPG),MATCH(AL1331+1,【参考】排出ガスレベル!$AI$4:$AI$671,1)-1,5,AR1331),3,FALSE),IF(OR(AJ1331=1,AJ1331=2),VLOOKUP(AH1331,INDEX((係数_乗用_ガソリン,係数_乗用_CNG,係数_乗用_軽油,係数_乗用_メタノール,係数_乗用_LPG),1,1,AR1331):INDEX((係数_乗用_ガソリン,係数_乗用_CNG,係数_乗用_軽油,係数_乗用_メタノール,係数_乗用_LPG),125,5,AR1331),3,FALSE))))))</f>
        <v/>
      </c>
      <c r="AP1331" s="375" t="str">
        <f t="shared" si="360"/>
        <v/>
      </c>
      <c r="AQ1331" s="444" t="str">
        <f t="shared" si="361"/>
        <v/>
      </c>
      <c r="AR1331" s="375" t="str">
        <f t="shared" si="362"/>
        <v/>
      </c>
      <c r="AS1331" s="377" t="str">
        <f t="shared" si="363"/>
        <v/>
      </c>
      <c r="AT1331" s="378" t="str">
        <f t="shared" si="364"/>
        <v/>
      </c>
      <c r="AX1331" s="625" t="b">
        <f t="shared" si="365"/>
        <v>0</v>
      </c>
      <c r="AY1331" s="7" t="str">
        <f t="shared" si="366"/>
        <v>FALSEFALSEFALSE</v>
      </c>
      <c r="AZ1331" s="626">
        <f t="shared" si="368"/>
        <v>0</v>
      </c>
      <c r="BA1331" s="627" t="str">
        <f t="shared" si="367"/>
        <v/>
      </c>
      <c r="BB1331" s="627">
        <f t="shared" si="369"/>
        <v>0</v>
      </c>
    </row>
    <row r="1332" spans="1:54">
      <c r="A1332" s="381">
        <v>1275</v>
      </c>
      <c r="B1332" s="117"/>
      <c r="C1332" s="288"/>
      <c r="D1332" s="289"/>
      <c r="E1332" s="289"/>
      <c r="F1332" s="290"/>
      <c r="G1332" s="292"/>
      <c r="H1332" s="116"/>
      <c r="I1332" s="292"/>
      <c r="J1332" s="116"/>
      <c r="K1332" s="370"/>
      <c r="L1332" s="370"/>
      <c r="M1332" s="370"/>
      <c r="N1332" s="371"/>
      <c r="O1332" s="371"/>
      <c r="P1332" s="371"/>
      <c r="Q1332" s="371"/>
      <c r="R1332" s="371"/>
      <c r="S1332" s="371"/>
      <c r="T1332" s="443"/>
      <c r="U1332" s="539"/>
      <c r="V1332" s="117"/>
      <c r="W1332" s="118"/>
      <c r="X1332" s="119"/>
      <c r="Y1332" s="120"/>
      <c r="Z1332" s="122"/>
      <c r="AA1332" s="121"/>
      <c r="AB1332" s="443"/>
      <c r="AC1332" s="734"/>
      <c r="AD1332" s="372"/>
      <c r="AE1332" s="485"/>
      <c r="AF1332" s="373" t="str">
        <f t="shared" si="352"/>
        <v/>
      </c>
      <c r="AG1332" s="373" t="str">
        <f t="shared" si="353"/>
        <v/>
      </c>
      <c r="AH1332" s="374" t="str">
        <f t="shared" si="354"/>
        <v/>
      </c>
      <c r="AI1332" s="375" t="str">
        <f t="shared" si="355"/>
        <v/>
      </c>
      <c r="AJ1332" s="375" t="str">
        <f t="shared" si="356"/>
        <v/>
      </c>
      <c r="AK1332" s="375" t="str">
        <f t="shared" si="357"/>
        <v/>
      </c>
      <c r="AL1332" s="375" t="str">
        <f t="shared" si="358"/>
        <v/>
      </c>
      <c r="AM1332" s="375" t="str">
        <f t="shared" si="359"/>
        <v/>
      </c>
      <c r="AN1332" s="376" t="str">
        <f>IF(AF1332="","",IF(OR(AH1332="",AH1332="-"),"－",IF(OR(AM1332=8,AM1332=9),"",IF(OR(AJ1332=3,AJ1332=4,AJ1332=5,AJ1332=6),VLOOKUP(AH1332,INDEX((係数_バス貨物_ガソリン,係数_バス貨物_CNG,係数_バス貨物_軽油,係数_バス貨物_メタノール,係数_バス貨物_LPG),MATCH(AL1332,【参考】排出ガスレベル!$AI$4:$AI$671,1),1,AR1332):INDEX((係数_バス貨物_ガソリン,係数_バス貨物_CNG,係数_バス貨物_軽油,係数_バス貨物_メタノール,係数_バス貨物_LPG),MATCH(AL1332+1,【参考】排出ガスレベル!$AI$4:$AI$671,1)-1,5,AR1332),2,FALSE),IF(OR(AJ1332=1,AJ1332=2),VLOOKUP(AH1332,INDEX((係数_乗用_ガソリン,係数_乗用_CNG,係数_乗用_軽油,係数_乗用_メタノール,係数_乗用_LPG),1,1,AR1332):INDEX((係数_乗用_ガソリン,係数_乗用_CNG,係数_乗用_軽油,係数_乗用_メタノール,係数_乗用_LPG),125,5,AR1332),2,FALSE))))))</f>
        <v/>
      </c>
      <c r="AO1332" s="376" t="str">
        <f>IF(T1332="","",IF(OR(AH1332="",AH1332="-"),"－",IF(OR(AM1332=8,AM1332=9),"",IF(OR(AJ1332=3,AJ1332=4,AJ1332=5,AJ1332=6),VLOOKUP(AH1332,INDEX((係数_バス貨物_ガソリン,係数_バス貨物_CNG,係数_バス貨物_軽油,係数_バス貨物_メタノール,係数_バス貨物_LPG),MATCH(AL1332,【参考】排出ガスレベル!$AI$4:$AI$671,1),1,AR1332):INDEX((係数_バス貨物_ガソリン,係数_バス貨物_CNG,係数_バス貨物_軽油,係数_バス貨物_メタノール,係数_バス貨物_LPG),MATCH(AL1332+1,【参考】排出ガスレベル!$AI$4:$AI$671,1)-1,5,AR1332),3,FALSE),IF(OR(AJ1332=1,AJ1332=2),VLOOKUP(AH1332,INDEX((係数_乗用_ガソリン,係数_乗用_CNG,係数_乗用_軽油,係数_乗用_メタノール,係数_乗用_LPG),1,1,AR1332):INDEX((係数_乗用_ガソリン,係数_乗用_CNG,係数_乗用_軽油,係数_乗用_メタノール,係数_乗用_LPG),125,5,AR1332),3,FALSE))))))</f>
        <v/>
      </c>
      <c r="AP1332" s="375" t="str">
        <f t="shared" si="360"/>
        <v/>
      </c>
      <c r="AQ1332" s="444" t="str">
        <f t="shared" si="361"/>
        <v/>
      </c>
      <c r="AR1332" s="375" t="str">
        <f t="shared" si="362"/>
        <v/>
      </c>
      <c r="AS1332" s="377" t="str">
        <f t="shared" si="363"/>
        <v/>
      </c>
      <c r="AT1332" s="378" t="str">
        <f t="shared" si="364"/>
        <v/>
      </c>
      <c r="AX1332" s="625" t="b">
        <f t="shared" si="365"/>
        <v>0</v>
      </c>
      <c r="AY1332" s="7" t="str">
        <f t="shared" si="366"/>
        <v>FALSEFALSEFALSE</v>
      </c>
      <c r="AZ1332" s="626">
        <f t="shared" si="368"/>
        <v>0</v>
      </c>
      <c r="BA1332" s="627" t="str">
        <f t="shared" si="367"/>
        <v/>
      </c>
      <c r="BB1332" s="627">
        <f t="shared" si="369"/>
        <v>0</v>
      </c>
    </row>
    <row r="1333" spans="1:54">
      <c r="A1333" s="381">
        <v>1276</v>
      </c>
      <c r="B1333" s="117"/>
      <c r="C1333" s="288"/>
      <c r="D1333" s="289"/>
      <c r="E1333" s="289"/>
      <c r="F1333" s="290"/>
      <c r="G1333" s="292"/>
      <c r="H1333" s="116"/>
      <c r="I1333" s="292"/>
      <c r="J1333" s="116"/>
      <c r="K1333" s="370"/>
      <c r="L1333" s="370"/>
      <c r="M1333" s="370"/>
      <c r="N1333" s="371"/>
      <c r="O1333" s="371"/>
      <c r="P1333" s="371"/>
      <c r="Q1333" s="371"/>
      <c r="R1333" s="371"/>
      <c r="S1333" s="371"/>
      <c r="T1333" s="443"/>
      <c r="U1333" s="539"/>
      <c r="V1333" s="117"/>
      <c r="W1333" s="118"/>
      <c r="X1333" s="119"/>
      <c r="Y1333" s="120"/>
      <c r="Z1333" s="122"/>
      <c r="AA1333" s="121"/>
      <c r="AB1333" s="443"/>
      <c r="AC1333" s="734"/>
      <c r="AD1333" s="372"/>
      <c r="AE1333" s="485"/>
      <c r="AF1333" s="373" t="str">
        <f t="shared" si="352"/>
        <v/>
      </c>
      <c r="AG1333" s="373" t="str">
        <f t="shared" si="353"/>
        <v/>
      </c>
      <c r="AH1333" s="374" t="str">
        <f t="shared" si="354"/>
        <v/>
      </c>
      <c r="AI1333" s="375" t="str">
        <f t="shared" si="355"/>
        <v/>
      </c>
      <c r="AJ1333" s="375" t="str">
        <f t="shared" si="356"/>
        <v/>
      </c>
      <c r="AK1333" s="375" t="str">
        <f t="shared" si="357"/>
        <v/>
      </c>
      <c r="AL1333" s="375" t="str">
        <f t="shared" si="358"/>
        <v/>
      </c>
      <c r="AM1333" s="375" t="str">
        <f t="shared" si="359"/>
        <v/>
      </c>
      <c r="AN1333" s="376" t="str">
        <f>IF(AF1333="","",IF(OR(AH1333="",AH1333="-"),"－",IF(OR(AM1333=8,AM1333=9),"",IF(OR(AJ1333=3,AJ1333=4,AJ1333=5,AJ1333=6),VLOOKUP(AH1333,INDEX((係数_バス貨物_ガソリン,係数_バス貨物_CNG,係数_バス貨物_軽油,係数_バス貨物_メタノール,係数_バス貨物_LPG),MATCH(AL1333,【参考】排出ガスレベル!$AI$4:$AI$671,1),1,AR1333):INDEX((係数_バス貨物_ガソリン,係数_バス貨物_CNG,係数_バス貨物_軽油,係数_バス貨物_メタノール,係数_バス貨物_LPG),MATCH(AL1333+1,【参考】排出ガスレベル!$AI$4:$AI$671,1)-1,5,AR1333),2,FALSE),IF(OR(AJ1333=1,AJ1333=2),VLOOKUP(AH1333,INDEX((係数_乗用_ガソリン,係数_乗用_CNG,係数_乗用_軽油,係数_乗用_メタノール,係数_乗用_LPG),1,1,AR1333):INDEX((係数_乗用_ガソリン,係数_乗用_CNG,係数_乗用_軽油,係数_乗用_メタノール,係数_乗用_LPG),125,5,AR1333),2,FALSE))))))</f>
        <v/>
      </c>
      <c r="AO1333" s="376" t="str">
        <f>IF(T1333="","",IF(OR(AH1333="",AH1333="-"),"－",IF(OR(AM1333=8,AM1333=9),"",IF(OR(AJ1333=3,AJ1333=4,AJ1333=5,AJ1333=6),VLOOKUP(AH1333,INDEX((係数_バス貨物_ガソリン,係数_バス貨物_CNG,係数_バス貨物_軽油,係数_バス貨物_メタノール,係数_バス貨物_LPG),MATCH(AL1333,【参考】排出ガスレベル!$AI$4:$AI$671,1),1,AR1333):INDEX((係数_バス貨物_ガソリン,係数_バス貨物_CNG,係数_バス貨物_軽油,係数_バス貨物_メタノール,係数_バス貨物_LPG),MATCH(AL1333+1,【参考】排出ガスレベル!$AI$4:$AI$671,1)-1,5,AR1333),3,FALSE),IF(OR(AJ1333=1,AJ1333=2),VLOOKUP(AH1333,INDEX((係数_乗用_ガソリン,係数_乗用_CNG,係数_乗用_軽油,係数_乗用_メタノール,係数_乗用_LPG),1,1,AR1333):INDEX((係数_乗用_ガソリン,係数_乗用_CNG,係数_乗用_軽油,係数_乗用_メタノール,係数_乗用_LPG),125,5,AR1333),3,FALSE))))))</f>
        <v/>
      </c>
      <c r="AP1333" s="375" t="str">
        <f t="shared" si="360"/>
        <v/>
      </c>
      <c r="AQ1333" s="444" t="str">
        <f t="shared" si="361"/>
        <v/>
      </c>
      <c r="AR1333" s="375" t="str">
        <f t="shared" si="362"/>
        <v/>
      </c>
      <c r="AS1333" s="377" t="str">
        <f t="shared" si="363"/>
        <v/>
      </c>
      <c r="AT1333" s="378" t="str">
        <f t="shared" si="364"/>
        <v/>
      </c>
      <c r="AX1333" s="625" t="b">
        <f t="shared" si="365"/>
        <v>0</v>
      </c>
      <c r="AY1333" s="7" t="str">
        <f t="shared" si="366"/>
        <v>FALSEFALSEFALSE</v>
      </c>
      <c r="AZ1333" s="626">
        <f t="shared" si="368"/>
        <v>0</v>
      </c>
      <c r="BA1333" s="627" t="str">
        <f t="shared" si="367"/>
        <v/>
      </c>
      <c r="BB1333" s="627">
        <f t="shared" si="369"/>
        <v>0</v>
      </c>
    </row>
    <row r="1334" spans="1:54">
      <c r="A1334" s="381">
        <v>1277</v>
      </c>
      <c r="B1334" s="117"/>
      <c r="C1334" s="288"/>
      <c r="D1334" s="289"/>
      <c r="E1334" s="289"/>
      <c r="F1334" s="290"/>
      <c r="G1334" s="292"/>
      <c r="H1334" s="116"/>
      <c r="I1334" s="292"/>
      <c r="J1334" s="116"/>
      <c r="K1334" s="370"/>
      <c r="L1334" s="370"/>
      <c r="M1334" s="370"/>
      <c r="N1334" s="371"/>
      <c r="O1334" s="371"/>
      <c r="P1334" s="371"/>
      <c r="Q1334" s="371"/>
      <c r="R1334" s="371"/>
      <c r="S1334" s="371"/>
      <c r="T1334" s="443"/>
      <c r="U1334" s="539"/>
      <c r="V1334" s="117"/>
      <c r="W1334" s="118"/>
      <c r="X1334" s="119"/>
      <c r="Y1334" s="120"/>
      <c r="Z1334" s="122"/>
      <c r="AA1334" s="121"/>
      <c r="AB1334" s="443"/>
      <c r="AC1334" s="734"/>
      <c r="AD1334" s="372"/>
      <c r="AE1334" s="485"/>
      <c r="AF1334" s="373" t="str">
        <f t="shared" si="352"/>
        <v/>
      </c>
      <c r="AG1334" s="373" t="str">
        <f t="shared" si="353"/>
        <v/>
      </c>
      <c r="AH1334" s="374" t="str">
        <f t="shared" si="354"/>
        <v/>
      </c>
      <c r="AI1334" s="375" t="str">
        <f t="shared" si="355"/>
        <v/>
      </c>
      <c r="AJ1334" s="375" t="str">
        <f t="shared" si="356"/>
        <v/>
      </c>
      <c r="AK1334" s="375" t="str">
        <f t="shared" si="357"/>
        <v/>
      </c>
      <c r="AL1334" s="375" t="str">
        <f t="shared" si="358"/>
        <v/>
      </c>
      <c r="AM1334" s="375" t="str">
        <f t="shared" si="359"/>
        <v/>
      </c>
      <c r="AN1334" s="376" t="str">
        <f>IF(AF1334="","",IF(OR(AH1334="",AH1334="-"),"－",IF(OR(AM1334=8,AM1334=9),"",IF(OR(AJ1334=3,AJ1334=4,AJ1334=5,AJ1334=6),VLOOKUP(AH1334,INDEX((係数_バス貨物_ガソリン,係数_バス貨物_CNG,係数_バス貨物_軽油,係数_バス貨物_メタノール,係数_バス貨物_LPG),MATCH(AL1334,【参考】排出ガスレベル!$AI$4:$AI$671,1),1,AR1334):INDEX((係数_バス貨物_ガソリン,係数_バス貨物_CNG,係数_バス貨物_軽油,係数_バス貨物_メタノール,係数_バス貨物_LPG),MATCH(AL1334+1,【参考】排出ガスレベル!$AI$4:$AI$671,1)-1,5,AR1334),2,FALSE),IF(OR(AJ1334=1,AJ1334=2),VLOOKUP(AH1334,INDEX((係数_乗用_ガソリン,係数_乗用_CNG,係数_乗用_軽油,係数_乗用_メタノール,係数_乗用_LPG),1,1,AR1334):INDEX((係数_乗用_ガソリン,係数_乗用_CNG,係数_乗用_軽油,係数_乗用_メタノール,係数_乗用_LPG),125,5,AR1334),2,FALSE))))))</f>
        <v/>
      </c>
      <c r="AO1334" s="376" t="str">
        <f>IF(T1334="","",IF(OR(AH1334="",AH1334="-"),"－",IF(OR(AM1334=8,AM1334=9),"",IF(OR(AJ1334=3,AJ1334=4,AJ1334=5,AJ1334=6),VLOOKUP(AH1334,INDEX((係数_バス貨物_ガソリン,係数_バス貨物_CNG,係数_バス貨物_軽油,係数_バス貨物_メタノール,係数_バス貨物_LPG),MATCH(AL1334,【参考】排出ガスレベル!$AI$4:$AI$671,1),1,AR1334):INDEX((係数_バス貨物_ガソリン,係数_バス貨物_CNG,係数_バス貨物_軽油,係数_バス貨物_メタノール,係数_バス貨物_LPG),MATCH(AL1334+1,【参考】排出ガスレベル!$AI$4:$AI$671,1)-1,5,AR1334),3,FALSE),IF(OR(AJ1334=1,AJ1334=2),VLOOKUP(AH1334,INDEX((係数_乗用_ガソリン,係数_乗用_CNG,係数_乗用_軽油,係数_乗用_メタノール,係数_乗用_LPG),1,1,AR1334):INDEX((係数_乗用_ガソリン,係数_乗用_CNG,係数_乗用_軽油,係数_乗用_メタノール,係数_乗用_LPG),125,5,AR1334),3,FALSE))))))</f>
        <v/>
      </c>
      <c r="AP1334" s="375" t="str">
        <f t="shared" si="360"/>
        <v/>
      </c>
      <c r="AQ1334" s="444" t="str">
        <f t="shared" si="361"/>
        <v/>
      </c>
      <c r="AR1334" s="375" t="str">
        <f t="shared" si="362"/>
        <v/>
      </c>
      <c r="AS1334" s="377" t="str">
        <f t="shared" si="363"/>
        <v/>
      </c>
      <c r="AT1334" s="378" t="str">
        <f t="shared" si="364"/>
        <v/>
      </c>
      <c r="AX1334" s="625" t="b">
        <f t="shared" si="365"/>
        <v>0</v>
      </c>
      <c r="AY1334" s="7" t="str">
        <f t="shared" si="366"/>
        <v>FALSEFALSEFALSE</v>
      </c>
      <c r="AZ1334" s="626">
        <f t="shared" si="368"/>
        <v>0</v>
      </c>
      <c r="BA1334" s="627" t="str">
        <f t="shared" si="367"/>
        <v/>
      </c>
      <c r="BB1334" s="627">
        <f t="shared" si="369"/>
        <v>0</v>
      </c>
    </row>
    <row r="1335" spans="1:54">
      <c r="A1335" s="381">
        <v>1278</v>
      </c>
      <c r="B1335" s="117"/>
      <c r="C1335" s="288"/>
      <c r="D1335" s="289"/>
      <c r="E1335" s="289"/>
      <c r="F1335" s="290"/>
      <c r="G1335" s="292"/>
      <c r="H1335" s="116"/>
      <c r="I1335" s="292"/>
      <c r="J1335" s="116"/>
      <c r="K1335" s="370"/>
      <c r="L1335" s="370"/>
      <c r="M1335" s="370"/>
      <c r="N1335" s="371"/>
      <c r="O1335" s="371"/>
      <c r="P1335" s="371"/>
      <c r="Q1335" s="371"/>
      <c r="R1335" s="371"/>
      <c r="S1335" s="371"/>
      <c r="T1335" s="443"/>
      <c r="U1335" s="539"/>
      <c r="V1335" s="117"/>
      <c r="W1335" s="118"/>
      <c r="X1335" s="119"/>
      <c r="Y1335" s="120"/>
      <c r="Z1335" s="122"/>
      <c r="AA1335" s="121"/>
      <c r="AB1335" s="443"/>
      <c r="AC1335" s="734"/>
      <c r="AD1335" s="372"/>
      <c r="AE1335" s="485"/>
      <c r="AF1335" s="373" t="str">
        <f t="shared" si="352"/>
        <v/>
      </c>
      <c r="AG1335" s="373" t="str">
        <f t="shared" si="353"/>
        <v/>
      </c>
      <c r="AH1335" s="374" t="str">
        <f t="shared" si="354"/>
        <v/>
      </c>
      <c r="AI1335" s="375" t="str">
        <f t="shared" si="355"/>
        <v/>
      </c>
      <c r="AJ1335" s="375" t="str">
        <f t="shared" si="356"/>
        <v/>
      </c>
      <c r="AK1335" s="375" t="str">
        <f t="shared" si="357"/>
        <v/>
      </c>
      <c r="AL1335" s="375" t="str">
        <f t="shared" si="358"/>
        <v/>
      </c>
      <c r="AM1335" s="375" t="str">
        <f t="shared" si="359"/>
        <v/>
      </c>
      <c r="AN1335" s="376" t="str">
        <f>IF(AF1335="","",IF(OR(AH1335="",AH1335="-"),"－",IF(OR(AM1335=8,AM1335=9),"",IF(OR(AJ1335=3,AJ1335=4,AJ1335=5,AJ1335=6),VLOOKUP(AH1335,INDEX((係数_バス貨物_ガソリン,係数_バス貨物_CNG,係数_バス貨物_軽油,係数_バス貨物_メタノール,係数_バス貨物_LPG),MATCH(AL1335,【参考】排出ガスレベル!$AI$4:$AI$671,1),1,AR1335):INDEX((係数_バス貨物_ガソリン,係数_バス貨物_CNG,係数_バス貨物_軽油,係数_バス貨物_メタノール,係数_バス貨物_LPG),MATCH(AL1335+1,【参考】排出ガスレベル!$AI$4:$AI$671,1)-1,5,AR1335),2,FALSE),IF(OR(AJ1335=1,AJ1335=2),VLOOKUP(AH1335,INDEX((係数_乗用_ガソリン,係数_乗用_CNG,係数_乗用_軽油,係数_乗用_メタノール,係数_乗用_LPG),1,1,AR1335):INDEX((係数_乗用_ガソリン,係数_乗用_CNG,係数_乗用_軽油,係数_乗用_メタノール,係数_乗用_LPG),125,5,AR1335),2,FALSE))))))</f>
        <v/>
      </c>
      <c r="AO1335" s="376" t="str">
        <f>IF(T1335="","",IF(OR(AH1335="",AH1335="-"),"－",IF(OR(AM1335=8,AM1335=9),"",IF(OR(AJ1335=3,AJ1335=4,AJ1335=5,AJ1335=6),VLOOKUP(AH1335,INDEX((係数_バス貨物_ガソリン,係数_バス貨物_CNG,係数_バス貨物_軽油,係数_バス貨物_メタノール,係数_バス貨物_LPG),MATCH(AL1335,【参考】排出ガスレベル!$AI$4:$AI$671,1),1,AR1335):INDEX((係数_バス貨物_ガソリン,係数_バス貨物_CNG,係数_バス貨物_軽油,係数_バス貨物_メタノール,係数_バス貨物_LPG),MATCH(AL1335+1,【参考】排出ガスレベル!$AI$4:$AI$671,1)-1,5,AR1335),3,FALSE),IF(OR(AJ1335=1,AJ1335=2),VLOOKUP(AH1335,INDEX((係数_乗用_ガソリン,係数_乗用_CNG,係数_乗用_軽油,係数_乗用_メタノール,係数_乗用_LPG),1,1,AR1335):INDEX((係数_乗用_ガソリン,係数_乗用_CNG,係数_乗用_軽油,係数_乗用_メタノール,係数_乗用_LPG),125,5,AR1335),3,FALSE))))))</f>
        <v/>
      </c>
      <c r="AP1335" s="375" t="str">
        <f t="shared" si="360"/>
        <v/>
      </c>
      <c r="AQ1335" s="444" t="str">
        <f t="shared" si="361"/>
        <v/>
      </c>
      <c r="AR1335" s="375" t="str">
        <f t="shared" si="362"/>
        <v/>
      </c>
      <c r="AS1335" s="377" t="str">
        <f t="shared" si="363"/>
        <v/>
      </c>
      <c r="AT1335" s="378" t="str">
        <f t="shared" si="364"/>
        <v/>
      </c>
      <c r="AX1335" s="625" t="b">
        <f t="shared" si="365"/>
        <v>0</v>
      </c>
      <c r="AY1335" s="7" t="str">
        <f t="shared" si="366"/>
        <v>FALSEFALSEFALSE</v>
      </c>
      <c r="AZ1335" s="626">
        <f t="shared" si="368"/>
        <v>0</v>
      </c>
      <c r="BA1335" s="627" t="str">
        <f t="shared" si="367"/>
        <v/>
      </c>
      <c r="BB1335" s="627">
        <f t="shared" si="369"/>
        <v>0</v>
      </c>
    </row>
    <row r="1336" spans="1:54">
      <c r="A1336" s="381">
        <v>1279</v>
      </c>
      <c r="B1336" s="117"/>
      <c r="C1336" s="288"/>
      <c r="D1336" s="289"/>
      <c r="E1336" s="289"/>
      <c r="F1336" s="290"/>
      <c r="G1336" s="292"/>
      <c r="H1336" s="116"/>
      <c r="I1336" s="292"/>
      <c r="J1336" s="116"/>
      <c r="K1336" s="370"/>
      <c r="L1336" s="370"/>
      <c r="M1336" s="370"/>
      <c r="N1336" s="371"/>
      <c r="O1336" s="371"/>
      <c r="P1336" s="371"/>
      <c r="Q1336" s="371"/>
      <c r="R1336" s="371"/>
      <c r="S1336" s="371"/>
      <c r="T1336" s="443"/>
      <c r="U1336" s="539"/>
      <c r="V1336" s="117"/>
      <c r="W1336" s="118"/>
      <c r="X1336" s="119"/>
      <c r="Y1336" s="120"/>
      <c r="Z1336" s="122"/>
      <c r="AA1336" s="121"/>
      <c r="AB1336" s="443"/>
      <c r="AC1336" s="734"/>
      <c r="AD1336" s="372"/>
      <c r="AE1336" s="485"/>
      <c r="AF1336" s="373" t="str">
        <f t="shared" si="352"/>
        <v/>
      </c>
      <c r="AG1336" s="373" t="str">
        <f t="shared" si="353"/>
        <v/>
      </c>
      <c r="AH1336" s="374" t="str">
        <f t="shared" si="354"/>
        <v/>
      </c>
      <c r="AI1336" s="375" t="str">
        <f t="shared" si="355"/>
        <v/>
      </c>
      <c r="AJ1336" s="375" t="str">
        <f t="shared" si="356"/>
        <v/>
      </c>
      <c r="AK1336" s="375" t="str">
        <f t="shared" si="357"/>
        <v/>
      </c>
      <c r="AL1336" s="375" t="str">
        <f t="shared" si="358"/>
        <v/>
      </c>
      <c r="AM1336" s="375" t="str">
        <f t="shared" si="359"/>
        <v/>
      </c>
      <c r="AN1336" s="376" t="str">
        <f>IF(AF1336="","",IF(OR(AH1336="",AH1336="-"),"－",IF(OR(AM1336=8,AM1336=9),"",IF(OR(AJ1336=3,AJ1336=4,AJ1336=5,AJ1336=6),VLOOKUP(AH1336,INDEX((係数_バス貨物_ガソリン,係数_バス貨物_CNG,係数_バス貨物_軽油,係数_バス貨物_メタノール,係数_バス貨物_LPG),MATCH(AL1336,【参考】排出ガスレベル!$AI$4:$AI$671,1),1,AR1336):INDEX((係数_バス貨物_ガソリン,係数_バス貨物_CNG,係数_バス貨物_軽油,係数_バス貨物_メタノール,係数_バス貨物_LPG),MATCH(AL1336+1,【参考】排出ガスレベル!$AI$4:$AI$671,1)-1,5,AR1336),2,FALSE),IF(OR(AJ1336=1,AJ1336=2),VLOOKUP(AH1336,INDEX((係数_乗用_ガソリン,係数_乗用_CNG,係数_乗用_軽油,係数_乗用_メタノール,係数_乗用_LPG),1,1,AR1336):INDEX((係数_乗用_ガソリン,係数_乗用_CNG,係数_乗用_軽油,係数_乗用_メタノール,係数_乗用_LPG),125,5,AR1336),2,FALSE))))))</f>
        <v/>
      </c>
      <c r="AO1336" s="376" t="str">
        <f>IF(T1336="","",IF(OR(AH1336="",AH1336="-"),"－",IF(OR(AM1336=8,AM1336=9),"",IF(OR(AJ1336=3,AJ1336=4,AJ1336=5,AJ1336=6),VLOOKUP(AH1336,INDEX((係数_バス貨物_ガソリン,係数_バス貨物_CNG,係数_バス貨物_軽油,係数_バス貨物_メタノール,係数_バス貨物_LPG),MATCH(AL1336,【参考】排出ガスレベル!$AI$4:$AI$671,1),1,AR1336):INDEX((係数_バス貨物_ガソリン,係数_バス貨物_CNG,係数_バス貨物_軽油,係数_バス貨物_メタノール,係数_バス貨物_LPG),MATCH(AL1336+1,【参考】排出ガスレベル!$AI$4:$AI$671,1)-1,5,AR1336),3,FALSE),IF(OR(AJ1336=1,AJ1336=2),VLOOKUP(AH1336,INDEX((係数_乗用_ガソリン,係数_乗用_CNG,係数_乗用_軽油,係数_乗用_メタノール,係数_乗用_LPG),1,1,AR1336):INDEX((係数_乗用_ガソリン,係数_乗用_CNG,係数_乗用_軽油,係数_乗用_メタノール,係数_乗用_LPG),125,5,AR1336),3,FALSE))))))</f>
        <v/>
      </c>
      <c r="AP1336" s="375" t="str">
        <f t="shared" si="360"/>
        <v/>
      </c>
      <c r="AQ1336" s="444" t="str">
        <f t="shared" si="361"/>
        <v/>
      </c>
      <c r="AR1336" s="375" t="str">
        <f t="shared" si="362"/>
        <v/>
      </c>
      <c r="AS1336" s="377" t="str">
        <f t="shared" si="363"/>
        <v/>
      </c>
      <c r="AT1336" s="378" t="str">
        <f t="shared" si="364"/>
        <v/>
      </c>
      <c r="AX1336" s="625" t="b">
        <f t="shared" si="365"/>
        <v>0</v>
      </c>
      <c r="AY1336" s="7" t="str">
        <f t="shared" si="366"/>
        <v>FALSEFALSEFALSE</v>
      </c>
      <c r="AZ1336" s="626">
        <f t="shared" si="368"/>
        <v>0</v>
      </c>
      <c r="BA1336" s="627" t="str">
        <f t="shared" si="367"/>
        <v/>
      </c>
      <c r="BB1336" s="627">
        <f t="shared" si="369"/>
        <v>0</v>
      </c>
    </row>
    <row r="1337" spans="1:54">
      <c r="A1337" s="381">
        <v>1280</v>
      </c>
      <c r="B1337" s="117"/>
      <c r="C1337" s="288"/>
      <c r="D1337" s="289"/>
      <c r="E1337" s="289"/>
      <c r="F1337" s="290"/>
      <c r="G1337" s="292"/>
      <c r="H1337" s="116"/>
      <c r="I1337" s="292"/>
      <c r="J1337" s="116"/>
      <c r="K1337" s="370"/>
      <c r="L1337" s="370"/>
      <c r="M1337" s="370"/>
      <c r="N1337" s="371"/>
      <c r="O1337" s="371"/>
      <c r="P1337" s="371"/>
      <c r="Q1337" s="371"/>
      <c r="R1337" s="371"/>
      <c r="S1337" s="371"/>
      <c r="T1337" s="443"/>
      <c r="U1337" s="539"/>
      <c r="V1337" s="117"/>
      <c r="W1337" s="118"/>
      <c r="X1337" s="119"/>
      <c r="Y1337" s="120"/>
      <c r="Z1337" s="122"/>
      <c r="AA1337" s="121"/>
      <c r="AB1337" s="443"/>
      <c r="AC1337" s="734"/>
      <c r="AD1337" s="372"/>
      <c r="AE1337" s="485"/>
      <c r="AF1337" s="373" t="str">
        <f t="shared" si="352"/>
        <v/>
      </c>
      <c r="AG1337" s="373" t="str">
        <f t="shared" si="353"/>
        <v/>
      </c>
      <c r="AH1337" s="374" t="str">
        <f t="shared" si="354"/>
        <v/>
      </c>
      <c r="AI1337" s="375" t="str">
        <f t="shared" si="355"/>
        <v/>
      </c>
      <c r="AJ1337" s="375" t="str">
        <f t="shared" si="356"/>
        <v/>
      </c>
      <c r="AK1337" s="375" t="str">
        <f t="shared" si="357"/>
        <v/>
      </c>
      <c r="AL1337" s="375" t="str">
        <f t="shared" si="358"/>
        <v/>
      </c>
      <c r="AM1337" s="375" t="str">
        <f t="shared" si="359"/>
        <v/>
      </c>
      <c r="AN1337" s="376" t="str">
        <f>IF(AF1337="","",IF(OR(AH1337="",AH1337="-"),"－",IF(OR(AM1337=8,AM1337=9),"",IF(OR(AJ1337=3,AJ1337=4,AJ1337=5,AJ1337=6),VLOOKUP(AH1337,INDEX((係数_バス貨物_ガソリン,係数_バス貨物_CNG,係数_バス貨物_軽油,係数_バス貨物_メタノール,係数_バス貨物_LPG),MATCH(AL1337,【参考】排出ガスレベル!$AI$4:$AI$671,1),1,AR1337):INDEX((係数_バス貨物_ガソリン,係数_バス貨物_CNG,係数_バス貨物_軽油,係数_バス貨物_メタノール,係数_バス貨物_LPG),MATCH(AL1337+1,【参考】排出ガスレベル!$AI$4:$AI$671,1)-1,5,AR1337),2,FALSE),IF(OR(AJ1337=1,AJ1337=2),VLOOKUP(AH1337,INDEX((係数_乗用_ガソリン,係数_乗用_CNG,係数_乗用_軽油,係数_乗用_メタノール,係数_乗用_LPG),1,1,AR1337):INDEX((係数_乗用_ガソリン,係数_乗用_CNG,係数_乗用_軽油,係数_乗用_メタノール,係数_乗用_LPG),125,5,AR1337),2,FALSE))))))</f>
        <v/>
      </c>
      <c r="AO1337" s="376" t="str">
        <f>IF(T1337="","",IF(OR(AH1337="",AH1337="-"),"－",IF(OR(AM1337=8,AM1337=9),"",IF(OR(AJ1337=3,AJ1337=4,AJ1337=5,AJ1337=6),VLOOKUP(AH1337,INDEX((係数_バス貨物_ガソリン,係数_バス貨物_CNG,係数_バス貨物_軽油,係数_バス貨物_メタノール,係数_バス貨物_LPG),MATCH(AL1337,【参考】排出ガスレベル!$AI$4:$AI$671,1),1,AR1337):INDEX((係数_バス貨物_ガソリン,係数_バス貨物_CNG,係数_バス貨物_軽油,係数_バス貨物_メタノール,係数_バス貨物_LPG),MATCH(AL1337+1,【参考】排出ガスレベル!$AI$4:$AI$671,1)-1,5,AR1337),3,FALSE),IF(OR(AJ1337=1,AJ1337=2),VLOOKUP(AH1337,INDEX((係数_乗用_ガソリン,係数_乗用_CNG,係数_乗用_軽油,係数_乗用_メタノール,係数_乗用_LPG),1,1,AR1337):INDEX((係数_乗用_ガソリン,係数_乗用_CNG,係数_乗用_軽油,係数_乗用_メタノール,係数_乗用_LPG),125,5,AR1337),3,FALSE))))))</f>
        <v/>
      </c>
      <c r="AP1337" s="375" t="str">
        <f t="shared" si="360"/>
        <v/>
      </c>
      <c r="AQ1337" s="444" t="str">
        <f t="shared" si="361"/>
        <v/>
      </c>
      <c r="AR1337" s="375" t="str">
        <f t="shared" si="362"/>
        <v/>
      </c>
      <c r="AS1337" s="377" t="str">
        <f t="shared" si="363"/>
        <v/>
      </c>
      <c r="AT1337" s="378" t="str">
        <f t="shared" si="364"/>
        <v/>
      </c>
      <c r="AX1337" s="625" t="b">
        <f t="shared" si="365"/>
        <v>0</v>
      </c>
      <c r="AY1337" s="7" t="str">
        <f t="shared" si="366"/>
        <v>FALSEFALSEFALSE</v>
      </c>
      <c r="AZ1337" s="626">
        <f t="shared" si="368"/>
        <v>0</v>
      </c>
      <c r="BA1337" s="627" t="str">
        <f t="shared" si="367"/>
        <v/>
      </c>
      <c r="BB1337" s="627">
        <f t="shared" si="369"/>
        <v>0</v>
      </c>
    </row>
    <row r="1338" spans="1:54">
      <c r="A1338" s="381">
        <v>1281</v>
      </c>
      <c r="B1338" s="117"/>
      <c r="C1338" s="288"/>
      <c r="D1338" s="289"/>
      <c r="E1338" s="289"/>
      <c r="F1338" s="290"/>
      <c r="G1338" s="292"/>
      <c r="H1338" s="116"/>
      <c r="I1338" s="292"/>
      <c r="J1338" s="116"/>
      <c r="K1338" s="370"/>
      <c r="L1338" s="370"/>
      <c r="M1338" s="370"/>
      <c r="N1338" s="371"/>
      <c r="O1338" s="371"/>
      <c r="P1338" s="371"/>
      <c r="Q1338" s="371"/>
      <c r="R1338" s="371"/>
      <c r="S1338" s="371"/>
      <c r="T1338" s="443"/>
      <c r="U1338" s="539"/>
      <c r="V1338" s="117"/>
      <c r="W1338" s="118"/>
      <c r="X1338" s="119"/>
      <c r="Y1338" s="120"/>
      <c r="Z1338" s="122"/>
      <c r="AA1338" s="121"/>
      <c r="AB1338" s="443"/>
      <c r="AC1338" s="734"/>
      <c r="AD1338" s="372"/>
      <c r="AE1338" s="485"/>
      <c r="AF1338" s="373" t="str">
        <f t="shared" ref="AF1338:AF1401" si="370">IF(OR(T1338="(減車済)",T1338=""),"",1)</f>
        <v/>
      </c>
      <c r="AG1338" s="373" t="str">
        <f t="shared" ref="AG1338:AG1401" si="371">IF(OR(T1338="継続",T1338="新規"),1,"")</f>
        <v/>
      </c>
      <c r="AH1338" s="374" t="str">
        <f t="shared" ref="AH1338:AH1401" si="372">IF(AF1338="","",UPPER(ASC(X1338)))</f>
        <v/>
      </c>
      <c r="AI1338" s="375" t="str">
        <f t="shared" ref="AI1338:AI1401" si="373">IF(AF1338="","",IF(V1338="","",IF(V1338="普通",1,IF(V1338="小型",2,0))))</f>
        <v/>
      </c>
      <c r="AJ1338" s="375" t="str">
        <f t="shared" ref="AJ1338:AJ1401" si="374">IF(AF1338="","",IF(W1338="","",VLOOKUP(W1338,用途,2,FALSE)))</f>
        <v/>
      </c>
      <c r="AK1338" s="375" t="str">
        <f t="shared" ref="AK1338:AK1401" si="375">IF(AF1338="","",IF(Y1338="","",IF(Y1338&lt;=10,1,IF(Y1338&lt;30,2,IF(Y1338&gt;=30,3,0)))))</f>
        <v/>
      </c>
      <c r="AL1338" s="375" t="str">
        <f t="shared" ref="AL1338:AL1401" si="376">IF(AF1338="","",IF(Z1338="","",IF(Z1338&lt;=1.7*1000,1,IF(Z1338&lt;=2.5*1000,2,IF(Z1338&lt;=3.5*1000,3,IF(Z1338&lt;8*1000,4,IF(Z1338&gt;=8*1000,5,"")))))))</f>
        <v/>
      </c>
      <c r="AM1338" s="375" t="str">
        <f t="shared" ref="AM1338:AM1401" si="377">IF(AF1338="","",IF(AA1338="","",VLOOKUP(AA1338,燃料の種類,2,FALSE)))</f>
        <v/>
      </c>
      <c r="AN1338" s="376" t="str">
        <f>IF(AF1338="","",IF(OR(AH1338="",AH1338="-"),"－",IF(OR(AM1338=8,AM1338=9),"",IF(OR(AJ1338=3,AJ1338=4,AJ1338=5,AJ1338=6),VLOOKUP(AH1338,INDEX((係数_バス貨物_ガソリン,係数_バス貨物_CNG,係数_バス貨物_軽油,係数_バス貨物_メタノール,係数_バス貨物_LPG),MATCH(AL1338,【参考】排出ガスレベル!$AI$4:$AI$671,1),1,AR1338):INDEX((係数_バス貨物_ガソリン,係数_バス貨物_CNG,係数_バス貨物_軽油,係数_バス貨物_メタノール,係数_バス貨物_LPG),MATCH(AL1338+1,【参考】排出ガスレベル!$AI$4:$AI$671,1)-1,5,AR1338),2,FALSE),IF(OR(AJ1338=1,AJ1338=2),VLOOKUP(AH1338,INDEX((係数_乗用_ガソリン,係数_乗用_CNG,係数_乗用_軽油,係数_乗用_メタノール,係数_乗用_LPG),1,1,AR1338):INDEX((係数_乗用_ガソリン,係数_乗用_CNG,係数_乗用_軽油,係数_乗用_メタノール,係数_乗用_LPG),125,5,AR1338),2,FALSE))))))</f>
        <v/>
      </c>
      <c r="AO1338" s="376" t="str">
        <f>IF(T1338="","",IF(OR(AH1338="",AH1338="-"),"－",IF(OR(AM1338=8,AM1338=9),"",IF(OR(AJ1338=3,AJ1338=4,AJ1338=5,AJ1338=6),VLOOKUP(AH1338,INDEX((係数_バス貨物_ガソリン,係数_バス貨物_CNG,係数_バス貨物_軽油,係数_バス貨物_メタノール,係数_バス貨物_LPG),MATCH(AL1338,【参考】排出ガスレベル!$AI$4:$AI$671,1),1,AR1338):INDEX((係数_バス貨物_ガソリン,係数_バス貨物_CNG,係数_バス貨物_軽油,係数_バス貨物_メタノール,係数_バス貨物_LPG),MATCH(AL1338+1,【参考】排出ガスレベル!$AI$4:$AI$671,1)-1,5,AR1338),3,FALSE),IF(OR(AJ1338=1,AJ1338=2),VLOOKUP(AH1338,INDEX((係数_乗用_ガソリン,係数_乗用_CNG,係数_乗用_軽油,係数_乗用_メタノール,係数_乗用_LPG),1,1,AR1338):INDEX((係数_乗用_ガソリン,係数_乗用_CNG,係数_乗用_軽油,係数_乗用_メタノール,係数_乗用_LPG),125,5,AR1338),3,FALSE))))))</f>
        <v/>
      </c>
      <c r="AP1338" s="375" t="str">
        <f t="shared" ref="AP1338:AP1401" si="378">IF((AF1338="")+(AC1338=""),"",IF(燃料区分1=4,VLOOKUP(AO1338,排ガス低減レベル,2,FALSE),VLOOKUP(AC1338,排ガス低減レベル,2,FALSE)))</f>
        <v/>
      </c>
      <c r="AQ1338" s="444" t="str">
        <f t="shared" ref="AQ1338:AQ1401" si="379">IF(AG1338="","",IF(AJ1338=3,B1338&amp;"-"&amp;SUM(AJ1338*100,AK1338*10,AL1338)&amp;"A",IF(OR(AJ1338=2,AJ1338=4,AJ1338=6),B1338&amp;"-"&amp;AL1338*10&amp;"A",IF(AJ1338=1,B1338&amp;"-"&amp;AJ1338&amp;"A",IF(AJ1338=5,B1338&amp;"-"&amp;SUM(AJ1338*100,AI1338*10,AL1338)&amp;"A","")))))</f>
        <v/>
      </c>
      <c r="AR1338" s="375" t="str">
        <f t="shared" ref="AR1338:AR1401" si="380">IF(OR(AM1338=1,AM1338=2,AM1338=11),1,IF(AM1338=6,2,IF(OR(AM1338=4,AM1338=5,AM1338=10),3,IF(AM1338=7,4,IF(AM1338=3,5, IF(OR(AM1338=8,AM1338=9),6,""))))))</f>
        <v/>
      </c>
      <c r="AS1338" s="377" t="str">
        <f t="shared" ref="AS1338:AS1401" si="381">IF(AG1338="","",B1338&amp;"-"&amp;AM1338)</f>
        <v/>
      </c>
      <c r="AT1338" s="378" t="str">
        <f t="shared" ref="AT1338:AT1401" si="382">IF(AF1338="","",VLOOKUP(T1338,車両の増減,2,FALSE))</f>
        <v/>
      </c>
      <c r="AX1338" s="625" t="b">
        <f t="shared" si="365"/>
        <v>0</v>
      </c>
      <c r="AY1338" s="7" t="str">
        <f t="shared" si="366"/>
        <v>FALSEFALSEFALSE</v>
      </c>
      <c r="AZ1338" s="626">
        <f t="shared" si="368"/>
        <v>0</v>
      </c>
      <c r="BA1338" s="627" t="str">
        <f t="shared" si="367"/>
        <v/>
      </c>
      <c r="BB1338" s="627">
        <f t="shared" si="369"/>
        <v>0</v>
      </c>
    </row>
    <row r="1339" spans="1:54">
      <c r="A1339" s="381">
        <v>1282</v>
      </c>
      <c r="B1339" s="117"/>
      <c r="C1339" s="288"/>
      <c r="D1339" s="289"/>
      <c r="E1339" s="289"/>
      <c r="F1339" s="290"/>
      <c r="G1339" s="292"/>
      <c r="H1339" s="116"/>
      <c r="I1339" s="292"/>
      <c r="J1339" s="116"/>
      <c r="K1339" s="370"/>
      <c r="L1339" s="370"/>
      <c r="M1339" s="370"/>
      <c r="N1339" s="371"/>
      <c r="O1339" s="371"/>
      <c r="P1339" s="371"/>
      <c r="Q1339" s="371"/>
      <c r="R1339" s="371"/>
      <c r="S1339" s="371"/>
      <c r="T1339" s="443"/>
      <c r="U1339" s="539"/>
      <c r="V1339" s="117"/>
      <c r="W1339" s="118"/>
      <c r="X1339" s="119"/>
      <c r="Y1339" s="120"/>
      <c r="Z1339" s="122"/>
      <c r="AA1339" s="121"/>
      <c r="AB1339" s="443"/>
      <c r="AC1339" s="734"/>
      <c r="AD1339" s="372"/>
      <c r="AE1339" s="485"/>
      <c r="AF1339" s="373" t="str">
        <f t="shared" si="370"/>
        <v/>
      </c>
      <c r="AG1339" s="373" t="str">
        <f t="shared" si="371"/>
        <v/>
      </c>
      <c r="AH1339" s="374" t="str">
        <f t="shared" si="372"/>
        <v/>
      </c>
      <c r="AI1339" s="375" t="str">
        <f t="shared" si="373"/>
        <v/>
      </c>
      <c r="AJ1339" s="375" t="str">
        <f t="shared" si="374"/>
        <v/>
      </c>
      <c r="AK1339" s="375" t="str">
        <f t="shared" si="375"/>
        <v/>
      </c>
      <c r="AL1339" s="375" t="str">
        <f t="shared" si="376"/>
        <v/>
      </c>
      <c r="AM1339" s="375" t="str">
        <f t="shared" si="377"/>
        <v/>
      </c>
      <c r="AN1339" s="376" t="str">
        <f>IF(AF1339="","",IF(OR(AH1339="",AH1339="-"),"－",IF(OR(AM1339=8,AM1339=9),"",IF(OR(AJ1339=3,AJ1339=4,AJ1339=5,AJ1339=6),VLOOKUP(AH1339,INDEX((係数_バス貨物_ガソリン,係数_バス貨物_CNG,係数_バス貨物_軽油,係数_バス貨物_メタノール,係数_バス貨物_LPG),MATCH(AL1339,【参考】排出ガスレベル!$AI$4:$AI$671,1),1,AR1339):INDEX((係数_バス貨物_ガソリン,係数_バス貨物_CNG,係数_バス貨物_軽油,係数_バス貨物_メタノール,係数_バス貨物_LPG),MATCH(AL1339+1,【参考】排出ガスレベル!$AI$4:$AI$671,1)-1,5,AR1339),2,FALSE),IF(OR(AJ1339=1,AJ1339=2),VLOOKUP(AH1339,INDEX((係数_乗用_ガソリン,係数_乗用_CNG,係数_乗用_軽油,係数_乗用_メタノール,係数_乗用_LPG),1,1,AR1339):INDEX((係数_乗用_ガソリン,係数_乗用_CNG,係数_乗用_軽油,係数_乗用_メタノール,係数_乗用_LPG),125,5,AR1339),2,FALSE))))))</f>
        <v/>
      </c>
      <c r="AO1339" s="376" t="str">
        <f>IF(T1339="","",IF(OR(AH1339="",AH1339="-"),"－",IF(OR(AM1339=8,AM1339=9),"",IF(OR(AJ1339=3,AJ1339=4,AJ1339=5,AJ1339=6),VLOOKUP(AH1339,INDEX((係数_バス貨物_ガソリン,係数_バス貨物_CNG,係数_バス貨物_軽油,係数_バス貨物_メタノール,係数_バス貨物_LPG),MATCH(AL1339,【参考】排出ガスレベル!$AI$4:$AI$671,1),1,AR1339):INDEX((係数_バス貨物_ガソリン,係数_バス貨物_CNG,係数_バス貨物_軽油,係数_バス貨物_メタノール,係数_バス貨物_LPG),MATCH(AL1339+1,【参考】排出ガスレベル!$AI$4:$AI$671,1)-1,5,AR1339),3,FALSE),IF(OR(AJ1339=1,AJ1339=2),VLOOKUP(AH1339,INDEX((係数_乗用_ガソリン,係数_乗用_CNG,係数_乗用_軽油,係数_乗用_メタノール,係数_乗用_LPG),1,1,AR1339):INDEX((係数_乗用_ガソリン,係数_乗用_CNG,係数_乗用_軽油,係数_乗用_メタノール,係数_乗用_LPG),125,5,AR1339),3,FALSE))))))</f>
        <v/>
      </c>
      <c r="AP1339" s="375" t="str">
        <f t="shared" si="378"/>
        <v/>
      </c>
      <c r="AQ1339" s="444" t="str">
        <f t="shared" si="379"/>
        <v/>
      </c>
      <c r="AR1339" s="375" t="str">
        <f t="shared" si="380"/>
        <v/>
      </c>
      <c r="AS1339" s="377" t="str">
        <f t="shared" si="381"/>
        <v/>
      </c>
      <c r="AT1339" s="378" t="str">
        <f t="shared" si="382"/>
        <v/>
      </c>
      <c r="AX1339" s="625" t="b">
        <f t="shared" ref="AX1339:AX1402" si="383">IF(AY1339="FALSEFALSEFALSEFALSE","ハイブリッド")</f>
        <v>0</v>
      </c>
      <c r="AY1339" s="7" t="str">
        <f t="shared" ref="AY1339:AY1402" si="384">EXACT(AZ1339,BA1339)&amp;IF(BA1339="","")&amp;IF(AZ1339="電気",TRUE)&amp;IF(AZ1339="LPG",TRUE)</f>
        <v>FALSEFALSEFALSE</v>
      </c>
      <c r="AZ1339" s="626">
        <f t="shared" si="368"/>
        <v>0</v>
      </c>
      <c r="BA1339" s="627" t="str">
        <f t="shared" ref="BA1339:BA1402" si="385">IF(COUNTIFS(BC1339,"*A*",BB1339,"3"),"ハイブリッド(ガソリン)","")</f>
        <v/>
      </c>
      <c r="BB1339" s="627">
        <f t="shared" si="369"/>
        <v>0</v>
      </c>
    </row>
    <row r="1340" spans="1:54">
      <c r="A1340" s="381">
        <v>1283</v>
      </c>
      <c r="B1340" s="117"/>
      <c r="C1340" s="288"/>
      <c r="D1340" s="289"/>
      <c r="E1340" s="289"/>
      <c r="F1340" s="290"/>
      <c r="G1340" s="292"/>
      <c r="H1340" s="116"/>
      <c r="I1340" s="292"/>
      <c r="J1340" s="116"/>
      <c r="K1340" s="370"/>
      <c r="L1340" s="370"/>
      <c r="M1340" s="370"/>
      <c r="N1340" s="371"/>
      <c r="O1340" s="371"/>
      <c r="P1340" s="371"/>
      <c r="Q1340" s="371"/>
      <c r="R1340" s="371"/>
      <c r="S1340" s="371"/>
      <c r="T1340" s="443"/>
      <c r="U1340" s="539"/>
      <c r="V1340" s="117"/>
      <c r="W1340" s="118"/>
      <c r="X1340" s="119"/>
      <c r="Y1340" s="120"/>
      <c r="Z1340" s="122"/>
      <c r="AA1340" s="121"/>
      <c r="AB1340" s="443"/>
      <c r="AC1340" s="734"/>
      <c r="AD1340" s="372"/>
      <c r="AE1340" s="485"/>
      <c r="AF1340" s="373" t="str">
        <f t="shared" si="370"/>
        <v/>
      </c>
      <c r="AG1340" s="373" t="str">
        <f t="shared" si="371"/>
        <v/>
      </c>
      <c r="AH1340" s="374" t="str">
        <f t="shared" si="372"/>
        <v/>
      </c>
      <c r="AI1340" s="375" t="str">
        <f t="shared" si="373"/>
        <v/>
      </c>
      <c r="AJ1340" s="375" t="str">
        <f t="shared" si="374"/>
        <v/>
      </c>
      <c r="AK1340" s="375" t="str">
        <f t="shared" si="375"/>
        <v/>
      </c>
      <c r="AL1340" s="375" t="str">
        <f t="shared" si="376"/>
        <v/>
      </c>
      <c r="AM1340" s="375" t="str">
        <f t="shared" si="377"/>
        <v/>
      </c>
      <c r="AN1340" s="376" t="str">
        <f>IF(AF1340="","",IF(OR(AH1340="",AH1340="-"),"－",IF(OR(AM1340=8,AM1340=9),"",IF(OR(AJ1340=3,AJ1340=4,AJ1340=5,AJ1340=6),VLOOKUP(AH1340,INDEX((係数_バス貨物_ガソリン,係数_バス貨物_CNG,係数_バス貨物_軽油,係数_バス貨物_メタノール,係数_バス貨物_LPG),MATCH(AL1340,【参考】排出ガスレベル!$AI$4:$AI$671,1),1,AR1340):INDEX((係数_バス貨物_ガソリン,係数_バス貨物_CNG,係数_バス貨物_軽油,係数_バス貨物_メタノール,係数_バス貨物_LPG),MATCH(AL1340+1,【参考】排出ガスレベル!$AI$4:$AI$671,1)-1,5,AR1340),2,FALSE),IF(OR(AJ1340=1,AJ1340=2),VLOOKUP(AH1340,INDEX((係数_乗用_ガソリン,係数_乗用_CNG,係数_乗用_軽油,係数_乗用_メタノール,係数_乗用_LPG),1,1,AR1340):INDEX((係数_乗用_ガソリン,係数_乗用_CNG,係数_乗用_軽油,係数_乗用_メタノール,係数_乗用_LPG),125,5,AR1340),2,FALSE))))))</f>
        <v/>
      </c>
      <c r="AO1340" s="376" t="str">
        <f>IF(T1340="","",IF(OR(AH1340="",AH1340="-"),"－",IF(OR(AM1340=8,AM1340=9),"",IF(OR(AJ1340=3,AJ1340=4,AJ1340=5,AJ1340=6),VLOOKUP(AH1340,INDEX((係数_バス貨物_ガソリン,係数_バス貨物_CNG,係数_バス貨物_軽油,係数_バス貨物_メタノール,係数_バス貨物_LPG),MATCH(AL1340,【参考】排出ガスレベル!$AI$4:$AI$671,1),1,AR1340):INDEX((係数_バス貨物_ガソリン,係数_バス貨物_CNG,係数_バス貨物_軽油,係数_バス貨物_メタノール,係数_バス貨物_LPG),MATCH(AL1340+1,【参考】排出ガスレベル!$AI$4:$AI$671,1)-1,5,AR1340),3,FALSE),IF(OR(AJ1340=1,AJ1340=2),VLOOKUP(AH1340,INDEX((係数_乗用_ガソリン,係数_乗用_CNG,係数_乗用_軽油,係数_乗用_メタノール,係数_乗用_LPG),1,1,AR1340):INDEX((係数_乗用_ガソリン,係数_乗用_CNG,係数_乗用_軽油,係数_乗用_メタノール,係数_乗用_LPG),125,5,AR1340),3,FALSE))))))</f>
        <v/>
      </c>
      <c r="AP1340" s="375" t="str">
        <f t="shared" si="378"/>
        <v/>
      </c>
      <c r="AQ1340" s="444" t="str">
        <f t="shared" si="379"/>
        <v/>
      </c>
      <c r="AR1340" s="375" t="str">
        <f t="shared" si="380"/>
        <v/>
      </c>
      <c r="AS1340" s="377" t="str">
        <f t="shared" si="381"/>
        <v/>
      </c>
      <c r="AT1340" s="378" t="str">
        <f t="shared" si="382"/>
        <v/>
      </c>
      <c r="AX1340" s="625" t="b">
        <f t="shared" si="383"/>
        <v>0</v>
      </c>
      <c r="AY1340" s="7" t="str">
        <f t="shared" si="384"/>
        <v>FALSEFALSEFALSE</v>
      </c>
      <c r="AZ1340" s="626">
        <f t="shared" si="368"/>
        <v>0</v>
      </c>
      <c r="BA1340" s="627" t="str">
        <f t="shared" si="385"/>
        <v/>
      </c>
      <c r="BB1340" s="627">
        <f t="shared" si="369"/>
        <v>0</v>
      </c>
    </row>
    <row r="1341" spans="1:54">
      <c r="A1341" s="381">
        <v>1284</v>
      </c>
      <c r="B1341" s="117"/>
      <c r="C1341" s="288"/>
      <c r="D1341" s="289"/>
      <c r="E1341" s="289"/>
      <c r="F1341" s="290"/>
      <c r="G1341" s="292"/>
      <c r="H1341" s="116"/>
      <c r="I1341" s="292"/>
      <c r="J1341" s="116"/>
      <c r="K1341" s="370"/>
      <c r="L1341" s="370"/>
      <c r="M1341" s="370"/>
      <c r="N1341" s="371"/>
      <c r="O1341" s="371"/>
      <c r="P1341" s="371"/>
      <c r="Q1341" s="371"/>
      <c r="R1341" s="371"/>
      <c r="S1341" s="371"/>
      <c r="T1341" s="443"/>
      <c r="U1341" s="539"/>
      <c r="V1341" s="117"/>
      <c r="W1341" s="118"/>
      <c r="X1341" s="119"/>
      <c r="Y1341" s="120"/>
      <c r="Z1341" s="122"/>
      <c r="AA1341" s="121"/>
      <c r="AB1341" s="443"/>
      <c r="AC1341" s="734"/>
      <c r="AD1341" s="372"/>
      <c r="AE1341" s="485"/>
      <c r="AF1341" s="373" t="str">
        <f t="shared" si="370"/>
        <v/>
      </c>
      <c r="AG1341" s="373" t="str">
        <f t="shared" si="371"/>
        <v/>
      </c>
      <c r="AH1341" s="374" t="str">
        <f t="shared" si="372"/>
        <v/>
      </c>
      <c r="AI1341" s="375" t="str">
        <f t="shared" si="373"/>
        <v/>
      </c>
      <c r="AJ1341" s="375" t="str">
        <f t="shared" si="374"/>
        <v/>
      </c>
      <c r="AK1341" s="375" t="str">
        <f t="shared" si="375"/>
        <v/>
      </c>
      <c r="AL1341" s="375" t="str">
        <f t="shared" si="376"/>
        <v/>
      </c>
      <c r="AM1341" s="375" t="str">
        <f t="shared" si="377"/>
        <v/>
      </c>
      <c r="AN1341" s="376" t="str">
        <f>IF(AF1341="","",IF(OR(AH1341="",AH1341="-"),"－",IF(OR(AM1341=8,AM1341=9),"",IF(OR(AJ1341=3,AJ1341=4,AJ1341=5,AJ1341=6),VLOOKUP(AH1341,INDEX((係数_バス貨物_ガソリン,係数_バス貨物_CNG,係数_バス貨物_軽油,係数_バス貨物_メタノール,係数_バス貨物_LPG),MATCH(AL1341,【参考】排出ガスレベル!$AI$4:$AI$671,1),1,AR1341):INDEX((係数_バス貨物_ガソリン,係数_バス貨物_CNG,係数_バス貨物_軽油,係数_バス貨物_メタノール,係数_バス貨物_LPG),MATCH(AL1341+1,【参考】排出ガスレベル!$AI$4:$AI$671,1)-1,5,AR1341),2,FALSE),IF(OR(AJ1341=1,AJ1341=2),VLOOKUP(AH1341,INDEX((係数_乗用_ガソリン,係数_乗用_CNG,係数_乗用_軽油,係数_乗用_メタノール,係数_乗用_LPG),1,1,AR1341):INDEX((係数_乗用_ガソリン,係数_乗用_CNG,係数_乗用_軽油,係数_乗用_メタノール,係数_乗用_LPG),125,5,AR1341),2,FALSE))))))</f>
        <v/>
      </c>
      <c r="AO1341" s="376" t="str">
        <f>IF(T1341="","",IF(OR(AH1341="",AH1341="-"),"－",IF(OR(AM1341=8,AM1341=9),"",IF(OR(AJ1341=3,AJ1341=4,AJ1341=5,AJ1341=6),VLOOKUP(AH1341,INDEX((係数_バス貨物_ガソリン,係数_バス貨物_CNG,係数_バス貨物_軽油,係数_バス貨物_メタノール,係数_バス貨物_LPG),MATCH(AL1341,【参考】排出ガスレベル!$AI$4:$AI$671,1),1,AR1341):INDEX((係数_バス貨物_ガソリン,係数_バス貨物_CNG,係数_バス貨物_軽油,係数_バス貨物_メタノール,係数_バス貨物_LPG),MATCH(AL1341+1,【参考】排出ガスレベル!$AI$4:$AI$671,1)-1,5,AR1341),3,FALSE),IF(OR(AJ1341=1,AJ1341=2),VLOOKUP(AH1341,INDEX((係数_乗用_ガソリン,係数_乗用_CNG,係数_乗用_軽油,係数_乗用_メタノール,係数_乗用_LPG),1,1,AR1341):INDEX((係数_乗用_ガソリン,係数_乗用_CNG,係数_乗用_軽油,係数_乗用_メタノール,係数_乗用_LPG),125,5,AR1341),3,FALSE))))))</f>
        <v/>
      </c>
      <c r="AP1341" s="375" t="str">
        <f t="shared" si="378"/>
        <v/>
      </c>
      <c r="AQ1341" s="444" t="str">
        <f t="shared" si="379"/>
        <v/>
      </c>
      <c r="AR1341" s="375" t="str">
        <f t="shared" si="380"/>
        <v/>
      </c>
      <c r="AS1341" s="377" t="str">
        <f t="shared" si="381"/>
        <v/>
      </c>
      <c r="AT1341" s="378" t="str">
        <f t="shared" si="382"/>
        <v/>
      </c>
      <c r="AX1341" s="625" t="b">
        <f t="shared" si="383"/>
        <v>0</v>
      </c>
      <c r="AY1341" s="7" t="str">
        <f t="shared" si="384"/>
        <v>FALSEFALSEFALSE</v>
      </c>
      <c r="AZ1341" s="626">
        <f t="shared" si="368"/>
        <v>0</v>
      </c>
      <c r="BA1341" s="627" t="str">
        <f t="shared" si="385"/>
        <v/>
      </c>
      <c r="BB1341" s="627">
        <f t="shared" si="369"/>
        <v>0</v>
      </c>
    </row>
    <row r="1342" spans="1:54">
      <c r="A1342" s="381">
        <v>1285</v>
      </c>
      <c r="B1342" s="117"/>
      <c r="C1342" s="288"/>
      <c r="D1342" s="289"/>
      <c r="E1342" s="289"/>
      <c r="F1342" s="290"/>
      <c r="G1342" s="292"/>
      <c r="H1342" s="116"/>
      <c r="I1342" s="292"/>
      <c r="J1342" s="116"/>
      <c r="K1342" s="370"/>
      <c r="L1342" s="370"/>
      <c r="M1342" s="370"/>
      <c r="N1342" s="371"/>
      <c r="O1342" s="371"/>
      <c r="P1342" s="371"/>
      <c r="Q1342" s="371"/>
      <c r="R1342" s="371"/>
      <c r="S1342" s="371"/>
      <c r="T1342" s="443"/>
      <c r="U1342" s="539"/>
      <c r="V1342" s="117"/>
      <c r="W1342" s="118"/>
      <c r="X1342" s="119"/>
      <c r="Y1342" s="120"/>
      <c r="Z1342" s="122"/>
      <c r="AA1342" s="121"/>
      <c r="AB1342" s="443"/>
      <c r="AC1342" s="734"/>
      <c r="AD1342" s="372"/>
      <c r="AE1342" s="485"/>
      <c r="AF1342" s="373" t="str">
        <f t="shared" si="370"/>
        <v/>
      </c>
      <c r="AG1342" s="373" t="str">
        <f t="shared" si="371"/>
        <v/>
      </c>
      <c r="AH1342" s="374" t="str">
        <f t="shared" si="372"/>
        <v/>
      </c>
      <c r="AI1342" s="375" t="str">
        <f t="shared" si="373"/>
        <v/>
      </c>
      <c r="AJ1342" s="375" t="str">
        <f t="shared" si="374"/>
        <v/>
      </c>
      <c r="AK1342" s="375" t="str">
        <f t="shared" si="375"/>
        <v/>
      </c>
      <c r="AL1342" s="375" t="str">
        <f t="shared" si="376"/>
        <v/>
      </c>
      <c r="AM1342" s="375" t="str">
        <f t="shared" si="377"/>
        <v/>
      </c>
      <c r="AN1342" s="376" t="str">
        <f>IF(AF1342="","",IF(OR(AH1342="",AH1342="-"),"－",IF(OR(AM1342=8,AM1342=9),"",IF(OR(AJ1342=3,AJ1342=4,AJ1342=5,AJ1342=6),VLOOKUP(AH1342,INDEX((係数_バス貨物_ガソリン,係数_バス貨物_CNG,係数_バス貨物_軽油,係数_バス貨物_メタノール,係数_バス貨物_LPG),MATCH(AL1342,【参考】排出ガスレベル!$AI$4:$AI$671,1),1,AR1342):INDEX((係数_バス貨物_ガソリン,係数_バス貨物_CNG,係数_バス貨物_軽油,係数_バス貨物_メタノール,係数_バス貨物_LPG),MATCH(AL1342+1,【参考】排出ガスレベル!$AI$4:$AI$671,1)-1,5,AR1342),2,FALSE),IF(OR(AJ1342=1,AJ1342=2),VLOOKUP(AH1342,INDEX((係数_乗用_ガソリン,係数_乗用_CNG,係数_乗用_軽油,係数_乗用_メタノール,係数_乗用_LPG),1,1,AR1342):INDEX((係数_乗用_ガソリン,係数_乗用_CNG,係数_乗用_軽油,係数_乗用_メタノール,係数_乗用_LPG),125,5,AR1342),2,FALSE))))))</f>
        <v/>
      </c>
      <c r="AO1342" s="376" t="str">
        <f>IF(T1342="","",IF(OR(AH1342="",AH1342="-"),"－",IF(OR(AM1342=8,AM1342=9),"",IF(OR(AJ1342=3,AJ1342=4,AJ1342=5,AJ1342=6),VLOOKUP(AH1342,INDEX((係数_バス貨物_ガソリン,係数_バス貨物_CNG,係数_バス貨物_軽油,係数_バス貨物_メタノール,係数_バス貨物_LPG),MATCH(AL1342,【参考】排出ガスレベル!$AI$4:$AI$671,1),1,AR1342):INDEX((係数_バス貨物_ガソリン,係数_バス貨物_CNG,係数_バス貨物_軽油,係数_バス貨物_メタノール,係数_バス貨物_LPG),MATCH(AL1342+1,【参考】排出ガスレベル!$AI$4:$AI$671,1)-1,5,AR1342),3,FALSE),IF(OR(AJ1342=1,AJ1342=2),VLOOKUP(AH1342,INDEX((係数_乗用_ガソリン,係数_乗用_CNG,係数_乗用_軽油,係数_乗用_メタノール,係数_乗用_LPG),1,1,AR1342):INDEX((係数_乗用_ガソリン,係数_乗用_CNG,係数_乗用_軽油,係数_乗用_メタノール,係数_乗用_LPG),125,5,AR1342),3,FALSE))))))</f>
        <v/>
      </c>
      <c r="AP1342" s="375" t="str">
        <f t="shared" si="378"/>
        <v/>
      </c>
      <c r="AQ1342" s="444" t="str">
        <f t="shared" si="379"/>
        <v/>
      </c>
      <c r="AR1342" s="375" t="str">
        <f t="shared" si="380"/>
        <v/>
      </c>
      <c r="AS1342" s="377" t="str">
        <f t="shared" si="381"/>
        <v/>
      </c>
      <c r="AT1342" s="378" t="str">
        <f t="shared" si="382"/>
        <v/>
      </c>
      <c r="AX1342" s="625" t="b">
        <f t="shared" si="383"/>
        <v>0</v>
      </c>
      <c r="AY1342" s="7" t="str">
        <f t="shared" si="384"/>
        <v>FALSEFALSEFALSE</v>
      </c>
      <c r="AZ1342" s="626">
        <f t="shared" si="368"/>
        <v>0</v>
      </c>
      <c r="BA1342" s="627" t="str">
        <f t="shared" si="385"/>
        <v/>
      </c>
      <c r="BB1342" s="627">
        <f t="shared" si="369"/>
        <v>0</v>
      </c>
    </row>
    <row r="1343" spans="1:54">
      <c r="A1343" s="381">
        <v>1286</v>
      </c>
      <c r="B1343" s="117"/>
      <c r="C1343" s="288"/>
      <c r="D1343" s="289"/>
      <c r="E1343" s="289"/>
      <c r="F1343" s="290"/>
      <c r="G1343" s="292"/>
      <c r="H1343" s="116"/>
      <c r="I1343" s="292"/>
      <c r="J1343" s="116"/>
      <c r="K1343" s="370"/>
      <c r="L1343" s="370"/>
      <c r="M1343" s="370"/>
      <c r="N1343" s="371"/>
      <c r="O1343" s="371"/>
      <c r="P1343" s="371"/>
      <c r="Q1343" s="371"/>
      <c r="R1343" s="371"/>
      <c r="S1343" s="371"/>
      <c r="T1343" s="443"/>
      <c r="U1343" s="539"/>
      <c r="V1343" s="117"/>
      <c r="W1343" s="118"/>
      <c r="X1343" s="119"/>
      <c r="Y1343" s="120"/>
      <c r="Z1343" s="122"/>
      <c r="AA1343" s="121"/>
      <c r="AB1343" s="443"/>
      <c r="AC1343" s="734"/>
      <c r="AD1343" s="372"/>
      <c r="AE1343" s="485"/>
      <c r="AF1343" s="373" t="str">
        <f t="shared" si="370"/>
        <v/>
      </c>
      <c r="AG1343" s="373" t="str">
        <f t="shared" si="371"/>
        <v/>
      </c>
      <c r="AH1343" s="374" t="str">
        <f t="shared" si="372"/>
        <v/>
      </c>
      <c r="AI1343" s="375" t="str">
        <f t="shared" si="373"/>
        <v/>
      </c>
      <c r="AJ1343" s="375" t="str">
        <f t="shared" si="374"/>
        <v/>
      </c>
      <c r="AK1343" s="375" t="str">
        <f t="shared" si="375"/>
        <v/>
      </c>
      <c r="AL1343" s="375" t="str">
        <f t="shared" si="376"/>
        <v/>
      </c>
      <c r="AM1343" s="375" t="str">
        <f t="shared" si="377"/>
        <v/>
      </c>
      <c r="AN1343" s="376" t="str">
        <f>IF(AF1343="","",IF(OR(AH1343="",AH1343="-"),"－",IF(OR(AM1343=8,AM1343=9),"",IF(OR(AJ1343=3,AJ1343=4,AJ1343=5,AJ1343=6),VLOOKUP(AH1343,INDEX((係数_バス貨物_ガソリン,係数_バス貨物_CNG,係数_バス貨物_軽油,係数_バス貨物_メタノール,係数_バス貨物_LPG),MATCH(AL1343,【参考】排出ガスレベル!$AI$4:$AI$671,1),1,AR1343):INDEX((係数_バス貨物_ガソリン,係数_バス貨物_CNG,係数_バス貨物_軽油,係数_バス貨物_メタノール,係数_バス貨物_LPG),MATCH(AL1343+1,【参考】排出ガスレベル!$AI$4:$AI$671,1)-1,5,AR1343),2,FALSE),IF(OR(AJ1343=1,AJ1343=2),VLOOKUP(AH1343,INDEX((係数_乗用_ガソリン,係数_乗用_CNG,係数_乗用_軽油,係数_乗用_メタノール,係数_乗用_LPG),1,1,AR1343):INDEX((係数_乗用_ガソリン,係数_乗用_CNG,係数_乗用_軽油,係数_乗用_メタノール,係数_乗用_LPG),125,5,AR1343),2,FALSE))))))</f>
        <v/>
      </c>
      <c r="AO1343" s="376" t="str">
        <f>IF(T1343="","",IF(OR(AH1343="",AH1343="-"),"－",IF(OR(AM1343=8,AM1343=9),"",IF(OR(AJ1343=3,AJ1343=4,AJ1343=5,AJ1343=6),VLOOKUP(AH1343,INDEX((係数_バス貨物_ガソリン,係数_バス貨物_CNG,係数_バス貨物_軽油,係数_バス貨物_メタノール,係数_バス貨物_LPG),MATCH(AL1343,【参考】排出ガスレベル!$AI$4:$AI$671,1),1,AR1343):INDEX((係数_バス貨物_ガソリン,係数_バス貨物_CNG,係数_バス貨物_軽油,係数_バス貨物_メタノール,係数_バス貨物_LPG),MATCH(AL1343+1,【参考】排出ガスレベル!$AI$4:$AI$671,1)-1,5,AR1343),3,FALSE),IF(OR(AJ1343=1,AJ1343=2),VLOOKUP(AH1343,INDEX((係数_乗用_ガソリン,係数_乗用_CNG,係数_乗用_軽油,係数_乗用_メタノール,係数_乗用_LPG),1,1,AR1343):INDEX((係数_乗用_ガソリン,係数_乗用_CNG,係数_乗用_軽油,係数_乗用_メタノール,係数_乗用_LPG),125,5,AR1343),3,FALSE))))))</f>
        <v/>
      </c>
      <c r="AP1343" s="375" t="str">
        <f t="shared" si="378"/>
        <v/>
      </c>
      <c r="AQ1343" s="444" t="str">
        <f t="shared" si="379"/>
        <v/>
      </c>
      <c r="AR1343" s="375" t="str">
        <f t="shared" si="380"/>
        <v/>
      </c>
      <c r="AS1343" s="377" t="str">
        <f t="shared" si="381"/>
        <v/>
      </c>
      <c r="AT1343" s="378" t="str">
        <f t="shared" si="382"/>
        <v/>
      </c>
      <c r="AX1343" s="625" t="b">
        <f t="shared" si="383"/>
        <v>0</v>
      </c>
      <c r="AY1343" s="7" t="str">
        <f t="shared" si="384"/>
        <v>FALSEFALSEFALSE</v>
      </c>
      <c r="AZ1343" s="626">
        <f t="shared" si="368"/>
        <v>0</v>
      </c>
      <c r="BA1343" s="627" t="str">
        <f t="shared" si="385"/>
        <v/>
      </c>
      <c r="BB1343" s="627">
        <f t="shared" si="369"/>
        <v>0</v>
      </c>
    </row>
    <row r="1344" spans="1:54">
      <c r="A1344" s="381">
        <v>1287</v>
      </c>
      <c r="B1344" s="117"/>
      <c r="C1344" s="288"/>
      <c r="D1344" s="289"/>
      <c r="E1344" s="289"/>
      <c r="F1344" s="290"/>
      <c r="G1344" s="292"/>
      <c r="H1344" s="116"/>
      <c r="I1344" s="292"/>
      <c r="J1344" s="116"/>
      <c r="K1344" s="370"/>
      <c r="L1344" s="370"/>
      <c r="M1344" s="370"/>
      <c r="N1344" s="371"/>
      <c r="O1344" s="371"/>
      <c r="P1344" s="371"/>
      <c r="Q1344" s="371"/>
      <c r="R1344" s="371"/>
      <c r="S1344" s="371"/>
      <c r="T1344" s="443"/>
      <c r="U1344" s="539"/>
      <c r="V1344" s="117"/>
      <c r="W1344" s="118"/>
      <c r="X1344" s="119"/>
      <c r="Y1344" s="120"/>
      <c r="Z1344" s="122"/>
      <c r="AA1344" s="121"/>
      <c r="AB1344" s="443"/>
      <c r="AC1344" s="734"/>
      <c r="AD1344" s="372"/>
      <c r="AE1344" s="485"/>
      <c r="AF1344" s="373" t="str">
        <f t="shared" si="370"/>
        <v/>
      </c>
      <c r="AG1344" s="373" t="str">
        <f t="shared" si="371"/>
        <v/>
      </c>
      <c r="AH1344" s="374" t="str">
        <f t="shared" si="372"/>
        <v/>
      </c>
      <c r="AI1344" s="375" t="str">
        <f t="shared" si="373"/>
        <v/>
      </c>
      <c r="AJ1344" s="375" t="str">
        <f t="shared" si="374"/>
        <v/>
      </c>
      <c r="AK1344" s="375" t="str">
        <f t="shared" si="375"/>
        <v/>
      </c>
      <c r="AL1344" s="375" t="str">
        <f t="shared" si="376"/>
        <v/>
      </c>
      <c r="AM1344" s="375" t="str">
        <f t="shared" si="377"/>
        <v/>
      </c>
      <c r="AN1344" s="376" t="str">
        <f>IF(AF1344="","",IF(OR(AH1344="",AH1344="-"),"－",IF(OR(AM1344=8,AM1344=9),"",IF(OR(AJ1344=3,AJ1344=4,AJ1344=5,AJ1344=6),VLOOKUP(AH1344,INDEX((係数_バス貨物_ガソリン,係数_バス貨物_CNG,係数_バス貨物_軽油,係数_バス貨物_メタノール,係数_バス貨物_LPG),MATCH(AL1344,【参考】排出ガスレベル!$AI$4:$AI$671,1),1,AR1344):INDEX((係数_バス貨物_ガソリン,係数_バス貨物_CNG,係数_バス貨物_軽油,係数_バス貨物_メタノール,係数_バス貨物_LPG),MATCH(AL1344+1,【参考】排出ガスレベル!$AI$4:$AI$671,1)-1,5,AR1344),2,FALSE),IF(OR(AJ1344=1,AJ1344=2),VLOOKUP(AH1344,INDEX((係数_乗用_ガソリン,係数_乗用_CNG,係数_乗用_軽油,係数_乗用_メタノール,係数_乗用_LPG),1,1,AR1344):INDEX((係数_乗用_ガソリン,係数_乗用_CNG,係数_乗用_軽油,係数_乗用_メタノール,係数_乗用_LPG),125,5,AR1344),2,FALSE))))))</f>
        <v/>
      </c>
      <c r="AO1344" s="376" t="str">
        <f>IF(T1344="","",IF(OR(AH1344="",AH1344="-"),"－",IF(OR(AM1344=8,AM1344=9),"",IF(OR(AJ1344=3,AJ1344=4,AJ1344=5,AJ1344=6),VLOOKUP(AH1344,INDEX((係数_バス貨物_ガソリン,係数_バス貨物_CNG,係数_バス貨物_軽油,係数_バス貨物_メタノール,係数_バス貨物_LPG),MATCH(AL1344,【参考】排出ガスレベル!$AI$4:$AI$671,1),1,AR1344):INDEX((係数_バス貨物_ガソリン,係数_バス貨物_CNG,係数_バス貨物_軽油,係数_バス貨物_メタノール,係数_バス貨物_LPG),MATCH(AL1344+1,【参考】排出ガスレベル!$AI$4:$AI$671,1)-1,5,AR1344),3,FALSE),IF(OR(AJ1344=1,AJ1344=2),VLOOKUP(AH1344,INDEX((係数_乗用_ガソリン,係数_乗用_CNG,係数_乗用_軽油,係数_乗用_メタノール,係数_乗用_LPG),1,1,AR1344):INDEX((係数_乗用_ガソリン,係数_乗用_CNG,係数_乗用_軽油,係数_乗用_メタノール,係数_乗用_LPG),125,5,AR1344),3,FALSE))))))</f>
        <v/>
      </c>
      <c r="AP1344" s="375" t="str">
        <f t="shared" si="378"/>
        <v/>
      </c>
      <c r="AQ1344" s="444" t="str">
        <f t="shared" si="379"/>
        <v/>
      </c>
      <c r="AR1344" s="375" t="str">
        <f t="shared" si="380"/>
        <v/>
      </c>
      <c r="AS1344" s="377" t="str">
        <f t="shared" si="381"/>
        <v/>
      </c>
      <c r="AT1344" s="378" t="str">
        <f t="shared" si="382"/>
        <v/>
      </c>
      <c r="AX1344" s="625" t="b">
        <f t="shared" si="383"/>
        <v>0</v>
      </c>
      <c r="AY1344" s="7" t="str">
        <f t="shared" si="384"/>
        <v>FALSEFALSEFALSE</v>
      </c>
      <c r="AZ1344" s="626">
        <f t="shared" si="368"/>
        <v>0</v>
      </c>
      <c r="BA1344" s="627" t="str">
        <f t="shared" si="385"/>
        <v/>
      </c>
      <c r="BB1344" s="627">
        <f t="shared" si="369"/>
        <v>0</v>
      </c>
    </row>
    <row r="1345" spans="1:54">
      <c r="A1345" s="381">
        <v>1288</v>
      </c>
      <c r="B1345" s="117"/>
      <c r="C1345" s="288"/>
      <c r="D1345" s="289"/>
      <c r="E1345" s="289"/>
      <c r="F1345" s="290"/>
      <c r="G1345" s="292"/>
      <c r="H1345" s="116"/>
      <c r="I1345" s="292"/>
      <c r="J1345" s="116"/>
      <c r="K1345" s="370"/>
      <c r="L1345" s="370"/>
      <c r="M1345" s="370"/>
      <c r="N1345" s="371"/>
      <c r="O1345" s="371"/>
      <c r="P1345" s="371"/>
      <c r="Q1345" s="371"/>
      <c r="R1345" s="371"/>
      <c r="S1345" s="371"/>
      <c r="T1345" s="443"/>
      <c r="U1345" s="539"/>
      <c r="V1345" s="117"/>
      <c r="W1345" s="118"/>
      <c r="X1345" s="119"/>
      <c r="Y1345" s="120"/>
      <c r="Z1345" s="122"/>
      <c r="AA1345" s="121"/>
      <c r="AB1345" s="443"/>
      <c r="AC1345" s="734"/>
      <c r="AD1345" s="372"/>
      <c r="AE1345" s="485"/>
      <c r="AF1345" s="373" t="str">
        <f t="shared" si="370"/>
        <v/>
      </c>
      <c r="AG1345" s="373" t="str">
        <f t="shared" si="371"/>
        <v/>
      </c>
      <c r="AH1345" s="374" t="str">
        <f t="shared" si="372"/>
        <v/>
      </c>
      <c r="AI1345" s="375" t="str">
        <f t="shared" si="373"/>
        <v/>
      </c>
      <c r="AJ1345" s="375" t="str">
        <f t="shared" si="374"/>
        <v/>
      </c>
      <c r="AK1345" s="375" t="str">
        <f t="shared" si="375"/>
        <v/>
      </c>
      <c r="AL1345" s="375" t="str">
        <f t="shared" si="376"/>
        <v/>
      </c>
      <c r="AM1345" s="375" t="str">
        <f t="shared" si="377"/>
        <v/>
      </c>
      <c r="AN1345" s="376" t="str">
        <f>IF(AF1345="","",IF(OR(AH1345="",AH1345="-"),"－",IF(OR(AM1345=8,AM1345=9),"",IF(OR(AJ1345=3,AJ1345=4,AJ1345=5,AJ1345=6),VLOOKUP(AH1345,INDEX((係数_バス貨物_ガソリン,係数_バス貨物_CNG,係数_バス貨物_軽油,係数_バス貨物_メタノール,係数_バス貨物_LPG),MATCH(AL1345,【参考】排出ガスレベル!$AI$4:$AI$671,1),1,AR1345):INDEX((係数_バス貨物_ガソリン,係数_バス貨物_CNG,係数_バス貨物_軽油,係数_バス貨物_メタノール,係数_バス貨物_LPG),MATCH(AL1345+1,【参考】排出ガスレベル!$AI$4:$AI$671,1)-1,5,AR1345),2,FALSE),IF(OR(AJ1345=1,AJ1345=2),VLOOKUP(AH1345,INDEX((係数_乗用_ガソリン,係数_乗用_CNG,係数_乗用_軽油,係数_乗用_メタノール,係数_乗用_LPG),1,1,AR1345):INDEX((係数_乗用_ガソリン,係数_乗用_CNG,係数_乗用_軽油,係数_乗用_メタノール,係数_乗用_LPG),125,5,AR1345),2,FALSE))))))</f>
        <v/>
      </c>
      <c r="AO1345" s="376" t="str">
        <f>IF(T1345="","",IF(OR(AH1345="",AH1345="-"),"－",IF(OR(AM1345=8,AM1345=9),"",IF(OR(AJ1345=3,AJ1345=4,AJ1345=5,AJ1345=6),VLOOKUP(AH1345,INDEX((係数_バス貨物_ガソリン,係数_バス貨物_CNG,係数_バス貨物_軽油,係数_バス貨物_メタノール,係数_バス貨物_LPG),MATCH(AL1345,【参考】排出ガスレベル!$AI$4:$AI$671,1),1,AR1345):INDEX((係数_バス貨物_ガソリン,係数_バス貨物_CNG,係数_バス貨物_軽油,係数_バス貨物_メタノール,係数_バス貨物_LPG),MATCH(AL1345+1,【参考】排出ガスレベル!$AI$4:$AI$671,1)-1,5,AR1345),3,FALSE),IF(OR(AJ1345=1,AJ1345=2),VLOOKUP(AH1345,INDEX((係数_乗用_ガソリン,係数_乗用_CNG,係数_乗用_軽油,係数_乗用_メタノール,係数_乗用_LPG),1,1,AR1345):INDEX((係数_乗用_ガソリン,係数_乗用_CNG,係数_乗用_軽油,係数_乗用_メタノール,係数_乗用_LPG),125,5,AR1345),3,FALSE))))))</f>
        <v/>
      </c>
      <c r="AP1345" s="375" t="str">
        <f t="shared" si="378"/>
        <v/>
      </c>
      <c r="AQ1345" s="444" t="str">
        <f t="shared" si="379"/>
        <v/>
      </c>
      <c r="AR1345" s="375" t="str">
        <f t="shared" si="380"/>
        <v/>
      </c>
      <c r="AS1345" s="377" t="str">
        <f t="shared" si="381"/>
        <v/>
      </c>
      <c r="AT1345" s="378" t="str">
        <f t="shared" si="382"/>
        <v/>
      </c>
      <c r="AX1345" s="625" t="b">
        <f t="shared" si="383"/>
        <v>0</v>
      </c>
      <c r="AY1345" s="7" t="str">
        <f t="shared" si="384"/>
        <v>FALSEFALSEFALSE</v>
      </c>
      <c r="AZ1345" s="626">
        <f t="shared" si="368"/>
        <v>0</v>
      </c>
      <c r="BA1345" s="627" t="str">
        <f t="shared" si="385"/>
        <v/>
      </c>
      <c r="BB1345" s="627">
        <f t="shared" si="369"/>
        <v>0</v>
      </c>
    </row>
    <row r="1346" spans="1:54">
      <c r="A1346" s="381">
        <v>1289</v>
      </c>
      <c r="B1346" s="117"/>
      <c r="C1346" s="288"/>
      <c r="D1346" s="289"/>
      <c r="E1346" s="289"/>
      <c r="F1346" s="290"/>
      <c r="G1346" s="292"/>
      <c r="H1346" s="116"/>
      <c r="I1346" s="292"/>
      <c r="J1346" s="116"/>
      <c r="K1346" s="370"/>
      <c r="L1346" s="370"/>
      <c r="M1346" s="370"/>
      <c r="N1346" s="371"/>
      <c r="O1346" s="371"/>
      <c r="P1346" s="371"/>
      <c r="Q1346" s="371"/>
      <c r="R1346" s="371"/>
      <c r="S1346" s="371"/>
      <c r="T1346" s="443"/>
      <c r="U1346" s="539"/>
      <c r="V1346" s="117"/>
      <c r="W1346" s="118"/>
      <c r="X1346" s="119"/>
      <c r="Y1346" s="120"/>
      <c r="Z1346" s="122"/>
      <c r="AA1346" s="121"/>
      <c r="AB1346" s="443"/>
      <c r="AC1346" s="734"/>
      <c r="AD1346" s="372"/>
      <c r="AE1346" s="485"/>
      <c r="AF1346" s="373" t="str">
        <f t="shared" si="370"/>
        <v/>
      </c>
      <c r="AG1346" s="373" t="str">
        <f t="shared" si="371"/>
        <v/>
      </c>
      <c r="AH1346" s="374" t="str">
        <f t="shared" si="372"/>
        <v/>
      </c>
      <c r="AI1346" s="375" t="str">
        <f t="shared" si="373"/>
        <v/>
      </c>
      <c r="AJ1346" s="375" t="str">
        <f t="shared" si="374"/>
        <v/>
      </c>
      <c r="AK1346" s="375" t="str">
        <f t="shared" si="375"/>
        <v/>
      </c>
      <c r="AL1346" s="375" t="str">
        <f t="shared" si="376"/>
        <v/>
      </c>
      <c r="AM1346" s="375" t="str">
        <f t="shared" si="377"/>
        <v/>
      </c>
      <c r="AN1346" s="376" t="str">
        <f>IF(AF1346="","",IF(OR(AH1346="",AH1346="-"),"－",IF(OR(AM1346=8,AM1346=9),"",IF(OR(AJ1346=3,AJ1346=4,AJ1346=5,AJ1346=6),VLOOKUP(AH1346,INDEX((係数_バス貨物_ガソリン,係数_バス貨物_CNG,係数_バス貨物_軽油,係数_バス貨物_メタノール,係数_バス貨物_LPG),MATCH(AL1346,【参考】排出ガスレベル!$AI$4:$AI$671,1),1,AR1346):INDEX((係数_バス貨物_ガソリン,係数_バス貨物_CNG,係数_バス貨物_軽油,係数_バス貨物_メタノール,係数_バス貨物_LPG),MATCH(AL1346+1,【参考】排出ガスレベル!$AI$4:$AI$671,1)-1,5,AR1346),2,FALSE),IF(OR(AJ1346=1,AJ1346=2),VLOOKUP(AH1346,INDEX((係数_乗用_ガソリン,係数_乗用_CNG,係数_乗用_軽油,係数_乗用_メタノール,係数_乗用_LPG),1,1,AR1346):INDEX((係数_乗用_ガソリン,係数_乗用_CNG,係数_乗用_軽油,係数_乗用_メタノール,係数_乗用_LPG),125,5,AR1346),2,FALSE))))))</f>
        <v/>
      </c>
      <c r="AO1346" s="376" t="str">
        <f>IF(T1346="","",IF(OR(AH1346="",AH1346="-"),"－",IF(OR(AM1346=8,AM1346=9),"",IF(OR(AJ1346=3,AJ1346=4,AJ1346=5,AJ1346=6),VLOOKUP(AH1346,INDEX((係数_バス貨物_ガソリン,係数_バス貨物_CNG,係数_バス貨物_軽油,係数_バス貨物_メタノール,係数_バス貨物_LPG),MATCH(AL1346,【参考】排出ガスレベル!$AI$4:$AI$671,1),1,AR1346):INDEX((係数_バス貨物_ガソリン,係数_バス貨物_CNG,係数_バス貨物_軽油,係数_バス貨物_メタノール,係数_バス貨物_LPG),MATCH(AL1346+1,【参考】排出ガスレベル!$AI$4:$AI$671,1)-1,5,AR1346),3,FALSE),IF(OR(AJ1346=1,AJ1346=2),VLOOKUP(AH1346,INDEX((係数_乗用_ガソリン,係数_乗用_CNG,係数_乗用_軽油,係数_乗用_メタノール,係数_乗用_LPG),1,1,AR1346):INDEX((係数_乗用_ガソリン,係数_乗用_CNG,係数_乗用_軽油,係数_乗用_メタノール,係数_乗用_LPG),125,5,AR1346),3,FALSE))))))</f>
        <v/>
      </c>
      <c r="AP1346" s="375" t="str">
        <f t="shared" si="378"/>
        <v/>
      </c>
      <c r="AQ1346" s="444" t="str">
        <f t="shared" si="379"/>
        <v/>
      </c>
      <c r="AR1346" s="375" t="str">
        <f t="shared" si="380"/>
        <v/>
      </c>
      <c r="AS1346" s="377" t="str">
        <f t="shared" si="381"/>
        <v/>
      </c>
      <c r="AT1346" s="378" t="str">
        <f t="shared" si="382"/>
        <v/>
      </c>
      <c r="AX1346" s="625" t="b">
        <f t="shared" si="383"/>
        <v>0</v>
      </c>
      <c r="AY1346" s="7" t="str">
        <f t="shared" si="384"/>
        <v>FALSEFALSEFALSE</v>
      </c>
      <c r="AZ1346" s="626">
        <f t="shared" si="368"/>
        <v>0</v>
      </c>
      <c r="BA1346" s="627" t="str">
        <f t="shared" si="385"/>
        <v/>
      </c>
      <c r="BB1346" s="627">
        <f t="shared" si="369"/>
        <v>0</v>
      </c>
    </row>
    <row r="1347" spans="1:54">
      <c r="A1347" s="381">
        <v>1290</v>
      </c>
      <c r="B1347" s="117"/>
      <c r="C1347" s="288"/>
      <c r="D1347" s="289"/>
      <c r="E1347" s="289"/>
      <c r="F1347" s="290"/>
      <c r="G1347" s="292"/>
      <c r="H1347" s="116"/>
      <c r="I1347" s="292"/>
      <c r="J1347" s="116"/>
      <c r="K1347" s="370"/>
      <c r="L1347" s="370"/>
      <c r="M1347" s="370"/>
      <c r="N1347" s="371"/>
      <c r="O1347" s="371"/>
      <c r="P1347" s="371"/>
      <c r="Q1347" s="371"/>
      <c r="R1347" s="371"/>
      <c r="S1347" s="371"/>
      <c r="T1347" s="443"/>
      <c r="U1347" s="539"/>
      <c r="V1347" s="117"/>
      <c r="W1347" s="118"/>
      <c r="X1347" s="119"/>
      <c r="Y1347" s="120"/>
      <c r="Z1347" s="122"/>
      <c r="AA1347" s="121"/>
      <c r="AB1347" s="443"/>
      <c r="AC1347" s="734"/>
      <c r="AD1347" s="372"/>
      <c r="AE1347" s="485"/>
      <c r="AF1347" s="373" t="str">
        <f t="shared" si="370"/>
        <v/>
      </c>
      <c r="AG1347" s="373" t="str">
        <f t="shared" si="371"/>
        <v/>
      </c>
      <c r="AH1347" s="374" t="str">
        <f t="shared" si="372"/>
        <v/>
      </c>
      <c r="AI1347" s="375" t="str">
        <f t="shared" si="373"/>
        <v/>
      </c>
      <c r="AJ1347" s="375" t="str">
        <f t="shared" si="374"/>
        <v/>
      </c>
      <c r="AK1347" s="375" t="str">
        <f t="shared" si="375"/>
        <v/>
      </c>
      <c r="AL1347" s="375" t="str">
        <f t="shared" si="376"/>
        <v/>
      </c>
      <c r="AM1347" s="375" t="str">
        <f t="shared" si="377"/>
        <v/>
      </c>
      <c r="AN1347" s="376" t="str">
        <f>IF(AF1347="","",IF(OR(AH1347="",AH1347="-"),"－",IF(OR(AM1347=8,AM1347=9),"",IF(OR(AJ1347=3,AJ1347=4,AJ1347=5,AJ1347=6),VLOOKUP(AH1347,INDEX((係数_バス貨物_ガソリン,係数_バス貨物_CNG,係数_バス貨物_軽油,係数_バス貨物_メタノール,係数_バス貨物_LPG),MATCH(AL1347,【参考】排出ガスレベル!$AI$4:$AI$671,1),1,AR1347):INDEX((係数_バス貨物_ガソリン,係数_バス貨物_CNG,係数_バス貨物_軽油,係数_バス貨物_メタノール,係数_バス貨物_LPG),MATCH(AL1347+1,【参考】排出ガスレベル!$AI$4:$AI$671,1)-1,5,AR1347),2,FALSE),IF(OR(AJ1347=1,AJ1347=2),VLOOKUP(AH1347,INDEX((係数_乗用_ガソリン,係数_乗用_CNG,係数_乗用_軽油,係数_乗用_メタノール,係数_乗用_LPG),1,1,AR1347):INDEX((係数_乗用_ガソリン,係数_乗用_CNG,係数_乗用_軽油,係数_乗用_メタノール,係数_乗用_LPG),125,5,AR1347),2,FALSE))))))</f>
        <v/>
      </c>
      <c r="AO1347" s="376" t="str">
        <f>IF(T1347="","",IF(OR(AH1347="",AH1347="-"),"－",IF(OR(AM1347=8,AM1347=9),"",IF(OR(AJ1347=3,AJ1347=4,AJ1347=5,AJ1347=6),VLOOKUP(AH1347,INDEX((係数_バス貨物_ガソリン,係数_バス貨物_CNG,係数_バス貨物_軽油,係数_バス貨物_メタノール,係数_バス貨物_LPG),MATCH(AL1347,【参考】排出ガスレベル!$AI$4:$AI$671,1),1,AR1347):INDEX((係数_バス貨物_ガソリン,係数_バス貨物_CNG,係数_バス貨物_軽油,係数_バス貨物_メタノール,係数_バス貨物_LPG),MATCH(AL1347+1,【参考】排出ガスレベル!$AI$4:$AI$671,1)-1,5,AR1347),3,FALSE),IF(OR(AJ1347=1,AJ1347=2),VLOOKUP(AH1347,INDEX((係数_乗用_ガソリン,係数_乗用_CNG,係数_乗用_軽油,係数_乗用_メタノール,係数_乗用_LPG),1,1,AR1347):INDEX((係数_乗用_ガソリン,係数_乗用_CNG,係数_乗用_軽油,係数_乗用_メタノール,係数_乗用_LPG),125,5,AR1347),3,FALSE))))))</f>
        <v/>
      </c>
      <c r="AP1347" s="375" t="str">
        <f t="shared" si="378"/>
        <v/>
      </c>
      <c r="AQ1347" s="444" t="str">
        <f t="shared" si="379"/>
        <v/>
      </c>
      <c r="AR1347" s="375" t="str">
        <f t="shared" si="380"/>
        <v/>
      </c>
      <c r="AS1347" s="377" t="str">
        <f t="shared" si="381"/>
        <v/>
      </c>
      <c r="AT1347" s="378" t="str">
        <f t="shared" si="382"/>
        <v/>
      </c>
      <c r="AX1347" s="625" t="b">
        <f t="shared" si="383"/>
        <v>0</v>
      </c>
      <c r="AY1347" s="7" t="str">
        <f t="shared" si="384"/>
        <v>FALSEFALSEFALSE</v>
      </c>
      <c r="AZ1347" s="626">
        <f t="shared" si="368"/>
        <v>0</v>
      </c>
      <c r="BA1347" s="627" t="str">
        <f t="shared" si="385"/>
        <v/>
      </c>
      <c r="BB1347" s="627">
        <f t="shared" si="369"/>
        <v>0</v>
      </c>
    </row>
    <row r="1348" spans="1:54">
      <c r="A1348" s="381">
        <v>1291</v>
      </c>
      <c r="B1348" s="117"/>
      <c r="C1348" s="288"/>
      <c r="D1348" s="289"/>
      <c r="E1348" s="289"/>
      <c r="F1348" s="290"/>
      <c r="G1348" s="292"/>
      <c r="H1348" s="116"/>
      <c r="I1348" s="292"/>
      <c r="J1348" s="116"/>
      <c r="K1348" s="370"/>
      <c r="L1348" s="370"/>
      <c r="M1348" s="370"/>
      <c r="N1348" s="371"/>
      <c r="O1348" s="371"/>
      <c r="P1348" s="371"/>
      <c r="Q1348" s="371"/>
      <c r="R1348" s="371"/>
      <c r="S1348" s="371"/>
      <c r="T1348" s="443"/>
      <c r="U1348" s="539"/>
      <c r="V1348" s="117"/>
      <c r="W1348" s="118"/>
      <c r="X1348" s="119"/>
      <c r="Y1348" s="120"/>
      <c r="Z1348" s="122"/>
      <c r="AA1348" s="121"/>
      <c r="AB1348" s="443"/>
      <c r="AC1348" s="734"/>
      <c r="AD1348" s="372"/>
      <c r="AE1348" s="485"/>
      <c r="AF1348" s="373" t="str">
        <f t="shared" si="370"/>
        <v/>
      </c>
      <c r="AG1348" s="373" t="str">
        <f t="shared" si="371"/>
        <v/>
      </c>
      <c r="AH1348" s="374" t="str">
        <f t="shared" si="372"/>
        <v/>
      </c>
      <c r="AI1348" s="375" t="str">
        <f t="shared" si="373"/>
        <v/>
      </c>
      <c r="AJ1348" s="375" t="str">
        <f t="shared" si="374"/>
        <v/>
      </c>
      <c r="AK1348" s="375" t="str">
        <f t="shared" si="375"/>
        <v/>
      </c>
      <c r="AL1348" s="375" t="str">
        <f t="shared" si="376"/>
        <v/>
      </c>
      <c r="AM1348" s="375" t="str">
        <f t="shared" si="377"/>
        <v/>
      </c>
      <c r="AN1348" s="376" t="str">
        <f>IF(AF1348="","",IF(OR(AH1348="",AH1348="-"),"－",IF(OR(AM1348=8,AM1348=9),"",IF(OR(AJ1348=3,AJ1348=4,AJ1348=5,AJ1348=6),VLOOKUP(AH1348,INDEX((係数_バス貨物_ガソリン,係数_バス貨物_CNG,係数_バス貨物_軽油,係数_バス貨物_メタノール,係数_バス貨物_LPG),MATCH(AL1348,【参考】排出ガスレベル!$AI$4:$AI$671,1),1,AR1348):INDEX((係数_バス貨物_ガソリン,係数_バス貨物_CNG,係数_バス貨物_軽油,係数_バス貨物_メタノール,係数_バス貨物_LPG),MATCH(AL1348+1,【参考】排出ガスレベル!$AI$4:$AI$671,1)-1,5,AR1348),2,FALSE),IF(OR(AJ1348=1,AJ1348=2),VLOOKUP(AH1348,INDEX((係数_乗用_ガソリン,係数_乗用_CNG,係数_乗用_軽油,係数_乗用_メタノール,係数_乗用_LPG),1,1,AR1348):INDEX((係数_乗用_ガソリン,係数_乗用_CNG,係数_乗用_軽油,係数_乗用_メタノール,係数_乗用_LPG),125,5,AR1348),2,FALSE))))))</f>
        <v/>
      </c>
      <c r="AO1348" s="376" t="str">
        <f>IF(T1348="","",IF(OR(AH1348="",AH1348="-"),"－",IF(OR(AM1348=8,AM1348=9),"",IF(OR(AJ1348=3,AJ1348=4,AJ1348=5,AJ1348=6),VLOOKUP(AH1348,INDEX((係数_バス貨物_ガソリン,係数_バス貨物_CNG,係数_バス貨物_軽油,係数_バス貨物_メタノール,係数_バス貨物_LPG),MATCH(AL1348,【参考】排出ガスレベル!$AI$4:$AI$671,1),1,AR1348):INDEX((係数_バス貨物_ガソリン,係数_バス貨物_CNG,係数_バス貨物_軽油,係数_バス貨物_メタノール,係数_バス貨物_LPG),MATCH(AL1348+1,【参考】排出ガスレベル!$AI$4:$AI$671,1)-1,5,AR1348),3,FALSE),IF(OR(AJ1348=1,AJ1348=2),VLOOKUP(AH1348,INDEX((係数_乗用_ガソリン,係数_乗用_CNG,係数_乗用_軽油,係数_乗用_メタノール,係数_乗用_LPG),1,1,AR1348):INDEX((係数_乗用_ガソリン,係数_乗用_CNG,係数_乗用_軽油,係数_乗用_メタノール,係数_乗用_LPG),125,5,AR1348),3,FALSE))))))</f>
        <v/>
      </c>
      <c r="AP1348" s="375" t="str">
        <f t="shared" si="378"/>
        <v/>
      </c>
      <c r="AQ1348" s="444" t="str">
        <f t="shared" si="379"/>
        <v/>
      </c>
      <c r="AR1348" s="375" t="str">
        <f t="shared" si="380"/>
        <v/>
      </c>
      <c r="AS1348" s="377" t="str">
        <f t="shared" si="381"/>
        <v/>
      </c>
      <c r="AT1348" s="378" t="str">
        <f t="shared" si="382"/>
        <v/>
      </c>
      <c r="AX1348" s="625" t="b">
        <f t="shared" si="383"/>
        <v>0</v>
      </c>
      <c r="AY1348" s="7" t="str">
        <f t="shared" si="384"/>
        <v>FALSEFALSEFALSE</v>
      </c>
      <c r="AZ1348" s="626">
        <f t="shared" si="368"/>
        <v>0</v>
      </c>
      <c r="BA1348" s="627" t="str">
        <f t="shared" si="385"/>
        <v/>
      </c>
      <c r="BB1348" s="627">
        <f t="shared" si="369"/>
        <v>0</v>
      </c>
    </row>
    <row r="1349" spans="1:54">
      <c r="A1349" s="381">
        <v>1292</v>
      </c>
      <c r="B1349" s="117"/>
      <c r="C1349" s="288"/>
      <c r="D1349" s="289"/>
      <c r="E1349" s="289"/>
      <c r="F1349" s="290"/>
      <c r="G1349" s="292"/>
      <c r="H1349" s="116"/>
      <c r="I1349" s="292"/>
      <c r="J1349" s="116"/>
      <c r="K1349" s="370"/>
      <c r="L1349" s="370"/>
      <c r="M1349" s="370"/>
      <c r="N1349" s="371"/>
      <c r="O1349" s="371"/>
      <c r="P1349" s="371"/>
      <c r="Q1349" s="371"/>
      <c r="R1349" s="371"/>
      <c r="S1349" s="371"/>
      <c r="T1349" s="443"/>
      <c r="U1349" s="539"/>
      <c r="V1349" s="117"/>
      <c r="W1349" s="118"/>
      <c r="X1349" s="119"/>
      <c r="Y1349" s="120"/>
      <c r="Z1349" s="122"/>
      <c r="AA1349" s="121"/>
      <c r="AB1349" s="443"/>
      <c r="AC1349" s="734"/>
      <c r="AD1349" s="372"/>
      <c r="AE1349" s="485"/>
      <c r="AF1349" s="373" t="str">
        <f t="shared" si="370"/>
        <v/>
      </c>
      <c r="AG1349" s="373" t="str">
        <f t="shared" si="371"/>
        <v/>
      </c>
      <c r="AH1349" s="374" t="str">
        <f t="shared" si="372"/>
        <v/>
      </c>
      <c r="AI1349" s="375" t="str">
        <f t="shared" si="373"/>
        <v/>
      </c>
      <c r="AJ1349" s="375" t="str">
        <f t="shared" si="374"/>
        <v/>
      </c>
      <c r="AK1349" s="375" t="str">
        <f t="shared" si="375"/>
        <v/>
      </c>
      <c r="AL1349" s="375" t="str">
        <f t="shared" si="376"/>
        <v/>
      </c>
      <c r="AM1349" s="375" t="str">
        <f t="shared" si="377"/>
        <v/>
      </c>
      <c r="AN1349" s="376" t="str">
        <f>IF(AF1349="","",IF(OR(AH1349="",AH1349="-"),"－",IF(OR(AM1349=8,AM1349=9),"",IF(OR(AJ1349=3,AJ1349=4,AJ1349=5,AJ1349=6),VLOOKUP(AH1349,INDEX((係数_バス貨物_ガソリン,係数_バス貨物_CNG,係数_バス貨物_軽油,係数_バス貨物_メタノール,係数_バス貨物_LPG),MATCH(AL1349,【参考】排出ガスレベル!$AI$4:$AI$671,1),1,AR1349):INDEX((係数_バス貨物_ガソリン,係数_バス貨物_CNG,係数_バス貨物_軽油,係数_バス貨物_メタノール,係数_バス貨物_LPG),MATCH(AL1349+1,【参考】排出ガスレベル!$AI$4:$AI$671,1)-1,5,AR1349),2,FALSE),IF(OR(AJ1349=1,AJ1349=2),VLOOKUP(AH1349,INDEX((係数_乗用_ガソリン,係数_乗用_CNG,係数_乗用_軽油,係数_乗用_メタノール,係数_乗用_LPG),1,1,AR1349):INDEX((係数_乗用_ガソリン,係数_乗用_CNG,係数_乗用_軽油,係数_乗用_メタノール,係数_乗用_LPG),125,5,AR1349),2,FALSE))))))</f>
        <v/>
      </c>
      <c r="AO1349" s="376" t="str">
        <f>IF(T1349="","",IF(OR(AH1349="",AH1349="-"),"－",IF(OR(AM1349=8,AM1349=9),"",IF(OR(AJ1349=3,AJ1349=4,AJ1349=5,AJ1349=6),VLOOKUP(AH1349,INDEX((係数_バス貨物_ガソリン,係数_バス貨物_CNG,係数_バス貨物_軽油,係数_バス貨物_メタノール,係数_バス貨物_LPG),MATCH(AL1349,【参考】排出ガスレベル!$AI$4:$AI$671,1),1,AR1349):INDEX((係数_バス貨物_ガソリン,係数_バス貨物_CNG,係数_バス貨物_軽油,係数_バス貨物_メタノール,係数_バス貨物_LPG),MATCH(AL1349+1,【参考】排出ガスレベル!$AI$4:$AI$671,1)-1,5,AR1349),3,FALSE),IF(OR(AJ1349=1,AJ1349=2),VLOOKUP(AH1349,INDEX((係数_乗用_ガソリン,係数_乗用_CNG,係数_乗用_軽油,係数_乗用_メタノール,係数_乗用_LPG),1,1,AR1349):INDEX((係数_乗用_ガソリン,係数_乗用_CNG,係数_乗用_軽油,係数_乗用_メタノール,係数_乗用_LPG),125,5,AR1349),3,FALSE))))))</f>
        <v/>
      </c>
      <c r="AP1349" s="375" t="str">
        <f t="shared" si="378"/>
        <v/>
      </c>
      <c r="AQ1349" s="444" t="str">
        <f t="shared" si="379"/>
        <v/>
      </c>
      <c r="AR1349" s="375" t="str">
        <f t="shared" si="380"/>
        <v/>
      </c>
      <c r="AS1349" s="377" t="str">
        <f t="shared" si="381"/>
        <v/>
      </c>
      <c r="AT1349" s="378" t="str">
        <f t="shared" si="382"/>
        <v/>
      </c>
      <c r="AX1349" s="625" t="b">
        <f t="shared" si="383"/>
        <v>0</v>
      </c>
      <c r="AY1349" s="7" t="str">
        <f t="shared" si="384"/>
        <v>FALSEFALSEFALSE</v>
      </c>
      <c r="AZ1349" s="626">
        <f t="shared" si="368"/>
        <v>0</v>
      </c>
      <c r="BA1349" s="627" t="str">
        <f t="shared" si="385"/>
        <v/>
      </c>
      <c r="BB1349" s="627">
        <f t="shared" si="369"/>
        <v>0</v>
      </c>
    </row>
    <row r="1350" spans="1:54">
      <c r="A1350" s="381">
        <v>1293</v>
      </c>
      <c r="B1350" s="117"/>
      <c r="C1350" s="288"/>
      <c r="D1350" s="289"/>
      <c r="E1350" s="289"/>
      <c r="F1350" s="290"/>
      <c r="G1350" s="292"/>
      <c r="H1350" s="116"/>
      <c r="I1350" s="292"/>
      <c r="J1350" s="116"/>
      <c r="K1350" s="370"/>
      <c r="L1350" s="370"/>
      <c r="M1350" s="370"/>
      <c r="N1350" s="371"/>
      <c r="O1350" s="371"/>
      <c r="P1350" s="371"/>
      <c r="Q1350" s="371"/>
      <c r="R1350" s="371"/>
      <c r="S1350" s="371"/>
      <c r="T1350" s="443"/>
      <c r="U1350" s="539"/>
      <c r="V1350" s="117"/>
      <c r="W1350" s="118"/>
      <c r="X1350" s="119"/>
      <c r="Y1350" s="120"/>
      <c r="Z1350" s="122"/>
      <c r="AA1350" s="121"/>
      <c r="AB1350" s="443"/>
      <c r="AC1350" s="734"/>
      <c r="AD1350" s="372"/>
      <c r="AE1350" s="485"/>
      <c r="AF1350" s="373" t="str">
        <f t="shared" si="370"/>
        <v/>
      </c>
      <c r="AG1350" s="373" t="str">
        <f t="shared" si="371"/>
        <v/>
      </c>
      <c r="AH1350" s="374" t="str">
        <f t="shared" si="372"/>
        <v/>
      </c>
      <c r="AI1350" s="375" t="str">
        <f t="shared" si="373"/>
        <v/>
      </c>
      <c r="AJ1350" s="375" t="str">
        <f t="shared" si="374"/>
        <v/>
      </c>
      <c r="AK1350" s="375" t="str">
        <f t="shared" si="375"/>
        <v/>
      </c>
      <c r="AL1350" s="375" t="str">
        <f t="shared" si="376"/>
        <v/>
      </c>
      <c r="AM1350" s="375" t="str">
        <f t="shared" si="377"/>
        <v/>
      </c>
      <c r="AN1350" s="376" t="str">
        <f>IF(AF1350="","",IF(OR(AH1350="",AH1350="-"),"－",IF(OR(AM1350=8,AM1350=9),"",IF(OR(AJ1350=3,AJ1350=4,AJ1350=5,AJ1350=6),VLOOKUP(AH1350,INDEX((係数_バス貨物_ガソリン,係数_バス貨物_CNG,係数_バス貨物_軽油,係数_バス貨物_メタノール,係数_バス貨物_LPG),MATCH(AL1350,【参考】排出ガスレベル!$AI$4:$AI$671,1),1,AR1350):INDEX((係数_バス貨物_ガソリン,係数_バス貨物_CNG,係数_バス貨物_軽油,係数_バス貨物_メタノール,係数_バス貨物_LPG),MATCH(AL1350+1,【参考】排出ガスレベル!$AI$4:$AI$671,1)-1,5,AR1350),2,FALSE),IF(OR(AJ1350=1,AJ1350=2),VLOOKUP(AH1350,INDEX((係数_乗用_ガソリン,係数_乗用_CNG,係数_乗用_軽油,係数_乗用_メタノール,係数_乗用_LPG),1,1,AR1350):INDEX((係数_乗用_ガソリン,係数_乗用_CNG,係数_乗用_軽油,係数_乗用_メタノール,係数_乗用_LPG),125,5,AR1350),2,FALSE))))))</f>
        <v/>
      </c>
      <c r="AO1350" s="376" t="str">
        <f>IF(T1350="","",IF(OR(AH1350="",AH1350="-"),"－",IF(OR(AM1350=8,AM1350=9),"",IF(OR(AJ1350=3,AJ1350=4,AJ1350=5,AJ1350=6),VLOOKUP(AH1350,INDEX((係数_バス貨物_ガソリン,係数_バス貨物_CNG,係数_バス貨物_軽油,係数_バス貨物_メタノール,係数_バス貨物_LPG),MATCH(AL1350,【参考】排出ガスレベル!$AI$4:$AI$671,1),1,AR1350):INDEX((係数_バス貨物_ガソリン,係数_バス貨物_CNG,係数_バス貨物_軽油,係数_バス貨物_メタノール,係数_バス貨物_LPG),MATCH(AL1350+1,【参考】排出ガスレベル!$AI$4:$AI$671,1)-1,5,AR1350),3,FALSE),IF(OR(AJ1350=1,AJ1350=2),VLOOKUP(AH1350,INDEX((係数_乗用_ガソリン,係数_乗用_CNG,係数_乗用_軽油,係数_乗用_メタノール,係数_乗用_LPG),1,1,AR1350):INDEX((係数_乗用_ガソリン,係数_乗用_CNG,係数_乗用_軽油,係数_乗用_メタノール,係数_乗用_LPG),125,5,AR1350),3,FALSE))))))</f>
        <v/>
      </c>
      <c r="AP1350" s="375" t="str">
        <f t="shared" si="378"/>
        <v/>
      </c>
      <c r="AQ1350" s="444" t="str">
        <f t="shared" si="379"/>
        <v/>
      </c>
      <c r="AR1350" s="375" t="str">
        <f t="shared" si="380"/>
        <v/>
      </c>
      <c r="AS1350" s="377" t="str">
        <f t="shared" si="381"/>
        <v/>
      </c>
      <c r="AT1350" s="378" t="str">
        <f t="shared" si="382"/>
        <v/>
      </c>
      <c r="AX1350" s="625" t="b">
        <f t="shared" si="383"/>
        <v>0</v>
      </c>
      <c r="AY1350" s="7" t="str">
        <f t="shared" si="384"/>
        <v>FALSEFALSEFALSE</v>
      </c>
      <c r="AZ1350" s="626">
        <f t="shared" si="368"/>
        <v>0</v>
      </c>
      <c r="BA1350" s="627" t="str">
        <f t="shared" si="385"/>
        <v/>
      </c>
      <c r="BB1350" s="627">
        <f t="shared" si="369"/>
        <v>0</v>
      </c>
    </row>
    <row r="1351" spans="1:54">
      <c r="A1351" s="381">
        <v>1294</v>
      </c>
      <c r="B1351" s="117"/>
      <c r="C1351" s="288"/>
      <c r="D1351" s="289"/>
      <c r="E1351" s="289"/>
      <c r="F1351" s="290"/>
      <c r="G1351" s="292"/>
      <c r="H1351" s="116"/>
      <c r="I1351" s="292"/>
      <c r="J1351" s="116"/>
      <c r="K1351" s="370"/>
      <c r="L1351" s="370"/>
      <c r="M1351" s="370"/>
      <c r="N1351" s="371"/>
      <c r="O1351" s="371"/>
      <c r="P1351" s="371"/>
      <c r="Q1351" s="371"/>
      <c r="R1351" s="371"/>
      <c r="S1351" s="371"/>
      <c r="T1351" s="443"/>
      <c r="U1351" s="539"/>
      <c r="V1351" s="117"/>
      <c r="W1351" s="118"/>
      <c r="X1351" s="119"/>
      <c r="Y1351" s="120"/>
      <c r="Z1351" s="122"/>
      <c r="AA1351" s="121"/>
      <c r="AB1351" s="443"/>
      <c r="AC1351" s="734"/>
      <c r="AD1351" s="372"/>
      <c r="AE1351" s="485"/>
      <c r="AF1351" s="373" t="str">
        <f t="shared" si="370"/>
        <v/>
      </c>
      <c r="AG1351" s="373" t="str">
        <f t="shared" si="371"/>
        <v/>
      </c>
      <c r="AH1351" s="374" t="str">
        <f t="shared" si="372"/>
        <v/>
      </c>
      <c r="AI1351" s="375" t="str">
        <f t="shared" si="373"/>
        <v/>
      </c>
      <c r="AJ1351" s="375" t="str">
        <f t="shared" si="374"/>
        <v/>
      </c>
      <c r="AK1351" s="375" t="str">
        <f t="shared" si="375"/>
        <v/>
      </c>
      <c r="AL1351" s="375" t="str">
        <f t="shared" si="376"/>
        <v/>
      </c>
      <c r="AM1351" s="375" t="str">
        <f t="shared" si="377"/>
        <v/>
      </c>
      <c r="AN1351" s="376" t="str">
        <f>IF(AF1351="","",IF(OR(AH1351="",AH1351="-"),"－",IF(OR(AM1351=8,AM1351=9),"",IF(OR(AJ1351=3,AJ1351=4,AJ1351=5,AJ1351=6),VLOOKUP(AH1351,INDEX((係数_バス貨物_ガソリン,係数_バス貨物_CNG,係数_バス貨物_軽油,係数_バス貨物_メタノール,係数_バス貨物_LPG),MATCH(AL1351,【参考】排出ガスレベル!$AI$4:$AI$671,1),1,AR1351):INDEX((係数_バス貨物_ガソリン,係数_バス貨物_CNG,係数_バス貨物_軽油,係数_バス貨物_メタノール,係数_バス貨物_LPG),MATCH(AL1351+1,【参考】排出ガスレベル!$AI$4:$AI$671,1)-1,5,AR1351),2,FALSE),IF(OR(AJ1351=1,AJ1351=2),VLOOKUP(AH1351,INDEX((係数_乗用_ガソリン,係数_乗用_CNG,係数_乗用_軽油,係数_乗用_メタノール,係数_乗用_LPG),1,1,AR1351):INDEX((係数_乗用_ガソリン,係数_乗用_CNG,係数_乗用_軽油,係数_乗用_メタノール,係数_乗用_LPG),125,5,AR1351),2,FALSE))))))</f>
        <v/>
      </c>
      <c r="AO1351" s="376" t="str">
        <f>IF(T1351="","",IF(OR(AH1351="",AH1351="-"),"－",IF(OR(AM1351=8,AM1351=9),"",IF(OR(AJ1351=3,AJ1351=4,AJ1351=5,AJ1351=6),VLOOKUP(AH1351,INDEX((係数_バス貨物_ガソリン,係数_バス貨物_CNG,係数_バス貨物_軽油,係数_バス貨物_メタノール,係数_バス貨物_LPG),MATCH(AL1351,【参考】排出ガスレベル!$AI$4:$AI$671,1),1,AR1351):INDEX((係数_バス貨物_ガソリン,係数_バス貨物_CNG,係数_バス貨物_軽油,係数_バス貨物_メタノール,係数_バス貨物_LPG),MATCH(AL1351+1,【参考】排出ガスレベル!$AI$4:$AI$671,1)-1,5,AR1351),3,FALSE),IF(OR(AJ1351=1,AJ1351=2),VLOOKUP(AH1351,INDEX((係数_乗用_ガソリン,係数_乗用_CNG,係数_乗用_軽油,係数_乗用_メタノール,係数_乗用_LPG),1,1,AR1351):INDEX((係数_乗用_ガソリン,係数_乗用_CNG,係数_乗用_軽油,係数_乗用_メタノール,係数_乗用_LPG),125,5,AR1351),3,FALSE))))))</f>
        <v/>
      </c>
      <c r="AP1351" s="375" t="str">
        <f t="shared" si="378"/>
        <v/>
      </c>
      <c r="AQ1351" s="444" t="str">
        <f t="shared" si="379"/>
        <v/>
      </c>
      <c r="AR1351" s="375" t="str">
        <f t="shared" si="380"/>
        <v/>
      </c>
      <c r="AS1351" s="377" t="str">
        <f t="shared" si="381"/>
        <v/>
      </c>
      <c r="AT1351" s="378" t="str">
        <f t="shared" si="382"/>
        <v/>
      </c>
      <c r="AX1351" s="625" t="b">
        <f t="shared" si="383"/>
        <v>0</v>
      </c>
      <c r="AY1351" s="7" t="str">
        <f t="shared" si="384"/>
        <v>FALSEFALSEFALSE</v>
      </c>
      <c r="AZ1351" s="626">
        <f t="shared" si="368"/>
        <v>0</v>
      </c>
      <c r="BA1351" s="627" t="str">
        <f t="shared" si="385"/>
        <v/>
      </c>
      <c r="BB1351" s="627">
        <f t="shared" si="369"/>
        <v>0</v>
      </c>
    </row>
    <row r="1352" spans="1:54">
      <c r="A1352" s="381">
        <v>1295</v>
      </c>
      <c r="B1352" s="117"/>
      <c r="C1352" s="288"/>
      <c r="D1352" s="289"/>
      <c r="E1352" s="289"/>
      <c r="F1352" s="290"/>
      <c r="G1352" s="292"/>
      <c r="H1352" s="116"/>
      <c r="I1352" s="292"/>
      <c r="J1352" s="116"/>
      <c r="K1352" s="370"/>
      <c r="L1352" s="370"/>
      <c r="M1352" s="370"/>
      <c r="N1352" s="371"/>
      <c r="O1352" s="371"/>
      <c r="P1352" s="371"/>
      <c r="Q1352" s="371"/>
      <c r="R1352" s="371"/>
      <c r="S1352" s="371"/>
      <c r="T1352" s="443"/>
      <c r="U1352" s="539"/>
      <c r="V1352" s="117"/>
      <c r="W1352" s="118"/>
      <c r="X1352" s="119"/>
      <c r="Y1352" s="120"/>
      <c r="Z1352" s="122"/>
      <c r="AA1352" s="121"/>
      <c r="AB1352" s="443"/>
      <c r="AC1352" s="734"/>
      <c r="AD1352" s="372"/>
      <c r="AE1352" s="485"/>
      <c r="AF1352" s="373" t="str">
        <f t="shared" si="370"/>
        <v/>
      </c>
      <c r="AG1352" s="373" t="str">
        <f t="shared" si="371"/>
        <v/>
      </c>
      <c r="AH1352" s="374" t="str">
        <f t="shared" si="372"/>
        <v/>
      </c>
      <c r="AI1352" s="375" t="str">
        <f t="shared" si="373"/>
        <v/>
      </c>
      <c r="AJ1352" s="375" t="str">
        <f t="shared" si="374"/>
        <v/>
      </c>
      <c r="AK1352" s="375" t="str">
        <f t="shared" si="375"/>
        <v/>
      </c>
      <c r="AL1352" s="375" t="str">
        <f t="shared" si="376"/>
        <v/>
      </c>
      <c r="AM1352" s="375" t="str">
        <f t="shared" si="377"/>
        <v/>
      </c>
      <c r="AN1352" s="376" t="str">
        <f>IF(AF1352="","",IF(OR(AH1352="",AH1352="-"),"－",IF(OR(AM1352=8,AM1352=9),"",IF(OR(AJ1352=3,AJ1352=4,AJ1352=5,AJ1352=6),VLOOKUP(AH1352,INDEX((係数_バス貨物_ガソリン,係数_バス貨物_CNG,係数_バス貨物_軽油,係数_バス貨物_メタノール,係数_バス貨物_LPG),MATCH(AL1352,【参考】排出ガスレベル!$AI$4:$AI$671,1),1,AR1352):INDEX((係数_バス貨物_ガソリン,係数_バス貨物_CNG,係数_バス貨物_軽油,係数_バス貨物_メタノール,係数_バス貨物_LPG),MATCH(AL1352+1,【参考】排出ガスレベル!$AI$4:$AI$671,1)-1,5,AR1352),2,FALSE),IF(OR(AJ1352=1,AJ1352=2),VLOOKUP(AH1352,INDEX((係数_乗用_ガソリン,係数_乗用_CNG,係数_乗用_軽油,係数_乗用_メタノール,係数_乗用_LPG),1,1,AR1352):INDEX((係数_乗用_ガソリン,係数_乗用_CNG,係数_乗用_軽油,係数_乗用_メタノール,係数_乗用_LPG),125,5,AR1352),2,FALSE))))))</f>
        <v/>
      </c>
      <c r="AO1352" s="376" t="str">
        <f>IF(T1352="","",IF(OR(AH1352="",AH1352="-"),"－",IF(OR(AM1352=8,AM1352=9),"",IF(OR(AJ1352=3,AJ1352=4,AJ1352=5,AJ1352=6),VLOOKUP(AH1352,INDEX((係数_バス貨物_ガソリン,係数_バス貨物_CNG,係数_バス貨物_軽油,係数_バス貨物_メタノール,係数_バス貨物_LPG),MATCH(AL1352,【参考】排出ガスレベル!$AI$4:$AI$671,1),1,AR1352):INDEX((係数_バス貨物_ガソリン,係数_バス貨物_CNG,係数_バス貨物_軽油,係数_バス貨物_メタノール,係数_バス貨物_LPG),MATCH(AL1352+1,【参考】排出ガスレベル!$AI$4:$AI$671,1)-1,5,AR1352),3,FALSE),IF(OR(AJ1352=1,AJ1352=2),VLOOKUP(AH1352,INDEX((係数_乗用_ガソリン,係数_乗用_CNG,係数_乗用_軽油,係数_乗用_メタノール,係数_乗用_LPG),1,1,AR1352):INDEX((係数_乗用_ガソリン,係数_乗用_CNG,係数_乗用_軽油,係数_乗用_メタノール,係数_乗用_LPG),125,5,AR1352),3,FALSE))))))</f>
        <v/>
      </c>
      <c r="AP1352" s="375" t="str">
        <f t="shared" si="378"/>
        <v/>
      </c>
      <c r="AQ1352" s="444" t="str">
        <f t="shared" si="379"/>
        <v/>
      </c>
      <c r="AR1352" s="375" t="str">
        <f t="shared" si="380"/>
        <v/>
      </c>
      <c r="AS1352" s="377" t="str">
        <f t="shared" si="381"/>
        <v/>
      </c>
      <c r="AT1352" s="378" t="str">
        <f t="shared" si="382"/>
        <v/>
      </c>
      <c r="AX1352" s="625" t="b">
        <f t="shared" si="383"/>
        <v>0</v>
      </c>
      <c r="AY1352" s="7" t="str">
        <f t="shared" si="384"/>
        <v>FALSEFALSEFALSE</v>
      </c>
      <c r="AZ1352" s="626">
        <f t="shared" si="368"/>
        <v>0</v>
      </c>
      <c r="BA1352" s="627" t="str">
        <f t="shared" si="385"/>
        <v/>
      </c>
      <c r="BB1352" s="627">
        <f t="shared" si="369"/>
        <v>0</v>
      </c>
    </row>
    <row r="1353" spans="1:54">
      <c r="A1353" s="381">
        <v>1296</v>
      </c>
      <c r="B1353" s="117"/>
      <c r="C1353" s="288"/>
      <c r="D1353" s="289"/>
      <c r="E1353" s="289"/>
      <c r="F1353" s="290"/>
      <c r="G1353" s="292"/>
      <c r="H1353" s="116"/>
      <c r="I1353" s="292"/>
      <c r="J1353" s="116"/>
      <c r="K1353" s="370"/>
      <c r="L1353" s="370"/>
      <c r="M1353" s="370"/>
      <c r="N1353" s="371"/>
      <c r="O1353" s="371"/>
      <c r="P1353" s="371"/>
      <c r="Q1353" s="371"/>
      <c r="R1353" s="371"/>
      <c r="S1353" s="371"/>
      <c r="T1353" s="443"/>
      <c r="U1353" s="539"/>
      <c r="V1353" s="117"/>
      <c r="W1353" s="118"/>
      <c r="X1353" s="119"/>
      <c r="Y1353" s="120"/>
      <c r="Z1353" s="122"/>
      <c r="AA1353" s="121"/>
      <c r="AB1353" s="443"/>
      <c r="AC1353" s="734"/>
      <c r="AD1353" s="372"/>
      <c r="AE1353" s="485"/>
      <c r="AF1353" s="373" t="str">
        <f t="shared" si="370"/>
        <v/>
      </c>
      <c r="AG1353" s="373" t="str">
        <f t="shared" si="371"/>
        <v/>
      </c>
      <c r="AH1353" s="374" t="str">
        <f t="shared" si="372"/>
        <v/>
      </c>
      <c r="AI1353" s="375" t="str">
        <f t="shared" si="373"/>
        <v/>
      </c>
      <c r="AJ1353" s="375" t="str">
        <f t="shared" si="374"/>
        <v/>
      </c>
      <c r="AK1353" s="375" t="str">
        <f t="shared" si="375"/>
        <v/>
      </c>
      <c r="AL1353" s="375" t="str">
        <f t="shared" si="376"/>
        <v/>
      </c>
      <c r="AM1353" s="375" t="str">
        <f t="shared" si="377"/>
        <v/>
      </c>
      <c r="AN1353" s="376" t="str">
        <f>IF(AF1353="","",IF(OR(AH1353="",AH1353="-"),"－",IF(OR(AM1353=8,AM1353=9),"",IF(OR(AJ1353=3,AJ1353=4,AJ1353=5,AJ1353=6),VLOOKUP(AH1353,INDEX((係数_バス貨物_ガソリン,係数_バス貨物_CNG,係数_バス貨物_軽油,係数_バス貨物_メタノール,係数_バス貨物_LPG),MATCH(AL1353,【参考】排出ガスレベル!$AI$4:$AI$671,1),1,AR1353):INDEX((係数_バス貨物_ガソリン,係数_バス貨物_CNG,係数_バス貨物_軽油,係数_バス貨物_メタノール,係数_バス貨物_LPG),MATCH(AL1353+1,【参考】排出ガスレベル!$AI$4:$AI$671,1)-1,5,AR1353),2,FALSE),IF(OR(AJ1353=1,AJ1353=2),VLOOKUP(AH1353,INDEX((係数_乗用_ガソリン,係数_乗用_CNG,係数_乗用_軽油,係数_乗用_メタノール,係数_乗用_LPG),1,1,AR1353):INDEX((係数_乗用_ガソリン,係数_乗用_CNG,係数_乗用_軽油,係数_乗用_メタノール,係数_乗用_LPG),125,5,AR1353),2,FALSE))))))</f>
        <v/>
      </c>
      <c r="AO1353" s="376" t="str">
        <f>IF(T1353="","",IF(OR(AH1353="",AH1353="-"),"－",IF(OR(AM1353=8,AM1353=9),"",IF(OR(AJ1353=3,AJ1353=4,AJ1353=5,AJ1353=6),VLOOKUP(AH1353,INDEX((係数_バス貨物_ガソリン,係数_バス貨物_CNG,係数_バス貨物_軽油,係数_バス貨物_メタノール,係数_バス貨物_LPG),MATCH(AL1353,【参考】排出ガスレベル!$AI$4:$AI$671,1),1,AR1353):INDEX((係数_バス貨物_ガソリン,係数_バス貨物_CNG,係数_バス貨物_軽油,係数_バス貨物_メタノール,係数_バス貨物_LPG),MATCH(AL1353+1,【参考】排出ガスレベル!$AI$4:$AI$671,1)-1,5,AR1353),3,FALSE),IF(OR(AJ1353=1,AJ1353=2),VLOOKUP(AH1353,INDEX((係数_乗用_ガソリン,係数_乗用_CNG,係数_乗用_軽油,係数_乗用_メタノール,係数_乗用_LPG),1,1,AR1353):INDEX((係数_乗用_ガソリン,係数_乗用_CNG,係数_乗用_軽油,係数_乗用_メタノール,係数_乗用_LPG),125,5,AR1353),3,FALSE))))))</f>
        <v/>
      </c>
      <c r="AP1353" s="375" t="str">
        <f t="shared" si="378"/>
        <v/>
      </c>
      <c r="AQ1353" s="444" t="str">
        <f t="shared" si="379"/>
        <v/>
      </c>
      <c r="AR1353" s="375" t="str">
        <f t="shared" si="380"/>
        <v/>
      </c>
      <c r="AS1353" s="377" t="str">
        <f t="shared" si="381"/>
        <v/>
      </c>
      <c r="AT1353" s="378" t="str">
        <f t="shared" si="382"/>
        <v/>
      </c>
      <c r="AX1353" s="625" t="b">
        <f t="shared" si="383"/>
        <v>0</v>
      </c>
      <c r="AY1353" s="7" t="str">
        <f t="shared" si="384"/>
        <v>FALSEFALSEFALSE</v>
      </c>
      <c r="AZ1353" s="626">
        <f t="shared" si="368"/>
        <v>0</v>
      </c>
      <c r="BA1353" s="627" t="str">
        <f t="shared" si="385"/>
        <v/>
      </c>
      <c r="BB1353" s="627">
        <f t="shared" si="369"/>
        <v>0</v>
      </c>
    </row>
    <row r="1354" spans="1:54">
      <c r="A1354" s="381">
        <v>1297</v>
      </c>
      <c r="B1354" s="117"/>
      <c r="C1354" s="288"/>
      <c r="D1354" s="289"/>
      <c r="E1354" s="289"/>
      <c r="F1354" s="290"/>
      <c r="G1354" s="292"/>
      <c r="H1354" s="116"/>
      <c r="I1354" s="292"/>
      <c r="J1354" s="116"/>
      <c r="K1354" s="370"/>
      <c r="L1354" s="370"/>
      <c r="M1354" s="370"/>
      <c r="N1354" s="371"/>
      <c r="O1354" s="371"/>
      <c r="P1354" s="371"/>
      <c r="Q1354" s="371"/>
      <c r="R1354" s="371"/>
      <c r="S1354" s="371"/>
      <c r="T1354" s="443"/>
      <c r="U1354" s="539"/>
      <c r="V1354" s="117"/>
      <c r="W1354" s="118"/>
      <c r="X1354" s="119"/>
      <c r="Y1354" s="120"/>
      <c r="Z1354" s="122"/>
      <c r="AA1354" s="121"/>
      <c r="AB1354" s="443"/>
      <c r="AC1354" s="734"/>
      <c r="AD1354" s="372"/>
      <c r="AE1354" s="485"/>
      <c r="AF1354" s="373" t="str">
        <f t="shared" si="370"/>
        <v/>
      </c>
      <c r="AG1354" s="373" t="str">
        <f t="shared" si="371"/>
        <v/>
      </c>
      <c r="AH1354" s="374" t="str">
        <f t="shared" si="372"/>
        <v/>
      </c>
      <c r="AI1354" s="375" t="str">
        <f t="shared" si="373"/>
        <v/>
      </c>
      <c r="AJ1354" s="375" t="str">
        <f t="shared" si="374"/>
        <v/>
      </c>
      <c r="AK1354" s="375" t="str">
        <f t="shared" si="375"/>
        <v/>
      </c>
      <c r="AL1354" s="375" t="str">
        <f t="shared" si="376"/>
        <v/>
      </c>
      <c r="AM1354" s="375" t="str">
        <f t="shared" si="377"/>
        <v/>
      </c>
      <c r="AN1354" s="376" t="str">
        <f>IF(AF1354="","",IF(OR(AH1354="",AH1354="-"),"－",IF(OR(AM1354=8,AM1354=9),"",IF(OR(AJ1354=3,AJ1354=4,AJ1354=5,AJ1354=6),VLOOKUP(AH1354,INDEX((係数_バス貨物_ガソリン,係数_バス貨物_CNG,係数_バス貨物_軽油,係数_バス貨物_メタノール,係数_バス貨物_LPG),MATCH(AL1354,【参考】排出ガスレベル!$AI$4:$AI$671,1),1,AR1354):INDEX((係数_バス貨物_ガソリン,係数_バス貨物_CNG,係数_バス貨物_軽油,係数_バス貨物_メタノール,係数_バス貨物_LPG),MATCH(AL1354+1,【参考】排出ガスレベル!$AI$4:$AI$671,1)-1,5,AR1354),2,FALSE),IF(OR(AJ1354=1,AJ1354=2),VLOOKUP(AH1354,INDEX((係数_乗用_ガソリン,係数_乗用_CNG,係数_乗用_軽油,係数_乗用_メタノール,係数_乗用_LPG),1,1,AR1354):INDEX((係数_乗用_ガソリン,係数_乗用_CNG,係数_乗用_軽油,係数_乗用_メタノール,係数_乗用_LPG),125,5,AR1354),2,FALSE))))))</f>
        <v/>
      </c>
      <c r="AO1354" s="376" t="str">
        <f>IF(T1354="","",IF(OR(AH1354="",AH1354="-"),"－",IF(OR(AM1354=8,AM1354=9),"",IF(OR(AJ1354=3,AJ1354=4,AJ1354=5,AJ1354=6),VLOOKUP(AH1354,INDEX((係数_バス貨物_ガソリン,係数_バス貨物_CNG,係数_バス貨物_軽油,係数_バス貨物_メタノール,係数_バス貨物_LPG),MATCH(AL1354,【参考】排出ガスレベル!$AI$4:$AI$671,1),1,AR1354):INDEX((係数_バス貨物_ガソリン,係数_バス貨物_CNG,係数_バス貨物_軽油,係数_バス貨物_メタノール,係数_バス貨物_LPG),MATCH(AL1354+1,【参考】排出ガスレベル!$AI$4:$AI$671,1)-1,5,AR1354),3,FALSE),IF(OR(AJ1354=1,AJ1354=2),VLOOKUP(AH1354,INDEX((係数_乗用_ガソリン,係数_乗用_CNG,係数_乗用_軽油,係数_乗用_メタノール,係数_乗用_LPG),1,1,AR1354):INDEX((係数_乗用_ガソリン,係数_乗用_CNG,係数_乗用_軽油,係数_乗用_メタノール,係数_乗用_LPG),125,5,AR1354),3,FALSE))))))</f>
        <v/>
      </c>
      <c r="AP1354" s="375" t="str">
        <f t="shared" si="378"/>
        <v/>
      </c>
      <c r="AQ1354" s="444" t="str">
        <f t="shared" si="379"/>
        <v/>
      </c>
      <c r="AR1354" s="375" t="str">
        <f t="shared" si="380"/>
        <v/>
      </c>
      <c r="AS1354" s="377" t="str">
        <f t="shared" si="381"/>
        <v/>
      </c>
      <c r="AT1354" s="378" t="str">
        <f t="shared" si="382"/>
        <v/>
      </c>
      <c r="AX1354" s="625" t="b">
        <f t="shared" si="383"/>
        <v>0</v>
      </c>
      <c r="AY1354" s="7" t="str">
        <f t="shared" si="384"/>
        <v>FALSEFALSEFALSE</v>
      </c>
      <c r="AZ1354" s="626">
        <f t="shared" si="368"/>
        <v>0</v>
      </c>
      <c r="BA1354" s="627" t="str">
        <f t="shared" si="385"/>
        <v/>
      </c>
      <c r="BB1354" s="627">
        <f t="shared" si="369"/>
        <v>0</v>
      </c>
    </row>
    <row r="1355" spans="1:54">
      <c r="A1355" s="381">
        <v>1298</v>
      </c>
      <c r="B1355" s="117"/>
      <c r="C1355" s="288"/>
      <c r="D1355" s="289"/>
      <c r="E1355" s="289"/>
      <c r="F1355" s="290"/>
      <c r="G1355" s="292"/>
      <c r="H1355" s="116"/>
      <c r="I1355" s="292"/>
      <c r="J1355" s="116"/>
      <c r="K1355" s="370"/>
      <c r="L1355" s="370"/>
      <c r="M1355" s="370"/>
      <c r="N1355" s="371"/>
      <c r="O1355" s="371"/>
      <c r="P1355" s="371"/>
      <c r="Q1355" s="371"/>
      <c r="R1355" s="371"/>
      <c r="S1355" s="371"/>
      <c r="T1355" s="443"/>
      <c r="U1355" s="539"/>
      <c r="V1355" s="117"/>
      <c r="W1355" s="118"/>
      <c r="X1355" s="119"/>
      <c r="Y1355" s="120"/>
      <c r="Z1355" s="122"/>
      <c r="AA1355" s="121"/>
      <c r="AB1355" s="443"/>
      <c r="AC1355" s="734"/>
      <c r="AD1355" s="372"/>
      <c r="AE1355" s="485"/>
      <c r="AF1355" s="373" t="str">
        <f t="shared" si="370"/>
        <v/>
      </c>
      <c r="AG1355" s="373" t="str">
        <f t="shared" si="371"/>
        <v/>
      </c>
      <c r="AH1355" s="374" t="str">
        <f t="shared" si="372"/>
        <v/>
      </c>
      <c r="AI1355" s="375" t="str">
        <f t="shared" si="373"/>
        <v/>
      </c>
      <c r="AJ1355" s="375" t="str">
        <f t="shared" si="374"/>
        <v/>
      </c>
      <c r="AK1355" s="375" t="str">
        <f t="shared" si="375"/>
        <v/>
      </c>
      <c r="AL1355" s="375" t="str">
        <f t="shared" si="376"/>
        <v/>
      </c>
      <c r="AM1355" s="375" t="str">
        <f t="shared" si="377"/>
        <v/>
      </c>
      <c r="AN1355" s="376" t="str">
        <f>IF(AF1355="","",IF(OR(AH1355="",AH1355="-"),"－",IF(OR(AM1355=8,AM1355=9),"",IF(OR(AJ1355=3,AJ1355=4,AJ1355=5,AJ1355=6),VLOOKUP(AH1355,INDEX((係数_バス貨物_ガソリン,係数_バス貨物_CNG,係数_バス貨物_軽油,係数_バス貨物_メタノール,係数_バス貨物_LPG),MATCH(AL1355,【参考】排出ガスレベル!$AI$4:$AI$671,1),1,AR1355):INDEX((係数_バス貨物_ガソリン,係数_バス貨物_CNG,係数_バス貨物_軽油,係数_バス貨物_メタノール,係数_バス貨物_LPG),MATCH(AL1355+1,【参考】排出ガスレベル!$AI$4:$AI$671,1)-1,5,AR1355),2,FALSE),IF(OR(AJ1355=1,AJ1355=2),VLOOKUP(AH1355,INDEX((係数_乗用_ガソリン,係数_乗用_CNG,係数_乗用_軽油,係数_乗用_メタノール,係数_乗用_LPG),1,1,AR1355):INDEX((係数_乗用_ガソリン,係数_乗用_CNG,係数_乗用_軽油,係数_乗用_メタノール,係数_乗用_LPG),125,5,AR1355),2,FALSE))))))</f>
        <v/>
      </c>
      <c r="AO1355" s="376" t="str">
        <f>IF(T1355="","",IF(OR(AH1355="",AH1355="-"),"－",IF(OR(AM1355=8,AM1355=9),"",IF(OR(AJ1355=3,AJ1355=4,AJ1355=5,AJ1355=6),VLOOKUP(AH1355,INDEX((係数_バス貨物_ガソリン,係数_バス貨物_CNG,係数_バス貨物_軽油,係数_バス貨物_メタノール,係数_バス貨物_LPG),MATCH(AL1355,【参考】排出ガスレベル!$AI$4:$AI$671,1),1,AR1355):INDEX((係数_バス貨物_ガソリン,係数_バス貨物_CNG,係数_バス貨物_軽油,係数_バス貨物_メタノール,係数_バス貨物_LPG),MATCH(AL1355+1,【参考】排出ガスレベル!$AI$4:$AI$671,1)-1,5,AR1355),3,FALSE),IF(OR(AJ1355=1,AJ1355=2),VLOOKUP(AH1355,INDEX((係数_乗用_ガソリン,係数_乗用_CNG,係数_乗用_軽油,係数_乗用_メタノール,係数_乗用_LPG),1,1,AR1355):INDEX((係数_乗用_ガソリン,係数_乗用_CNG,係数_乗用_軽油,係数_乗用_メタノール,係数_乗用_LPG),125,5,AR1355),3,FALSE))))))</f>
        <v/>
      </c>
      <c r="AP1355" s="375" t="str">
        <f t="shared" si="378"/>
        <v/>
      </c>
      <c r="AQ1355" s="444" t="str">
        <f t="shared" si="379"/>
        <v/>
      </c>
      <c r="AR1355" s="375" t="str">
        <f t="shared" si="380"/>
        <v/>
      </c>
      <c r="AS1355" s="377" t="str">
        <f t="shared" si="381"/>
        <v/>
      </c>
      <c r="AT1355" s="378" t="str">
        <f t="shared" si="382"/>
        <v/>
      </c>
      <c r="AX1355" s="625" t="b">
        <f t="shared" si="383"/>
        <v>0</v>
      </c>
      <c r="AY1355" s="7" t="str">
        <f t="shared" si="384"/>
        <v>FALSEFALSEFALSE</v>
      </c>
      <c r="AZ1355" s="626">
        <f t="shared" si="368"/>
        <v>0</v>
      </c>
      <c r="BA1355" s="627" t="str">
        <f t="shared" si="385"/>
        <v/>
      </c>
      <c r="BB1355" s="627">
        <f t="shared" si="369"/>
        <v>0</v>
      </c>
    </row>
    <row r="1356" spans="1:54">
      <c r="A1356" s="381">
        <v>1299</v>
      </c>
      <c r="B1356" s="117"/>
      <c r="C1356" s="288"/>
      <c r="D1356" s="289"/>
      <c r="E1356" s="289"/>
      <c r="F1356" s="290"/>
      <c r="G1356" s="292"/>
      <c r="H1356" s="116"/>
      <c r="I1356" s="292"/>
      <c r="J1356" s="116"/>
      <c r="K1356" s="370"/>
      <c r="L1356" s="370"/>
      <c r="M1356" s="370"/>
      <c r="N1356" s="371"/>
      <c r="O1356" s="371"/>
      <c r="P1356" s="371"/>
      <c r="Q1356" s="371"/>
      <c r="R1356" s="371"/>
      <c r="S1356" s="371"/>
      <c r="T1356" s="443"/>
      <c r="U1356" s="539"/>
      <c r="V1356" s="117"/>
      <c r="W1356" s="118"/>
      <c r="X1356" s="119"/>
      <c r="Y1356" s="120"/>
      <c r="Z1356" s="122"/>
      <c r="AA1356" s="121"/>
      <c r="AB1356" s="443"/>
      <c r="AC1356" s="734"/>
      <c r="AD1356" s="372"/>
      <c r="AE1356" s="485"/>
      <c r="AF1356" s="373" t="str">
        <f t="shared" si="370"/>
        <v/>
      </c>
      <c r="AG1356" s="373" t="str">
        <f t="shared" si="371"/>
        <v/>
      </c>
      <c r="AH1356" s="374" t="str">
        <f t="shared" si="372"/>
        <v/>
      </c>
      <c r="AI1356" s="375" t="str">
        <f t="shared" si="373"/>
        <v/>
      </c>
      <c r="AJ1356" s="375" t="str">
        <f t="shared" si="374"/>
        <v/>
      </c>
      <c r="AK1356" s="375" t="str">
        <f t="shared" si="375"/>
        <v/>
      </c>
      <c r="AL1356" s="375" t="str">
        <f t="shared" si="376"/>
        <v/>
      </c>
      <c r="AM1356" s="375" t="str">
        <f t="shared" si="377"/>
        <v/>
      </c>
      <c r="AN1356" s="376" t="str">
        <f>IF(AF1356="","",IF(OR(AH1356="",AH1356="-"),"－",IF(OR(AM1356=8,AM1356=9),"",IF(OR(AJ1356=3,AJ1356=4,AJ1356=5,AJ1356=6),VLOOKUP(AH1356,INDEX((係数_バス貨物_ガソリン,係数_バス貨物_CNG,係数_バス貨物_軽油,係数_バス貨物_メタノール,係数_バス貨物_LPG),MATCH(AL1356,【参考】排出ガスレベル!$AI$4:$AI$671,1),1,AR1356):INDEX((係数_バス貨物_ガソリン,係数_バス貨物_CNG,係数_バス貨物_軽油,係数_バス貨物_メタノール,係数_バス貨物_LPG),MATCH(AL1356+1,【参考】排出ガスレベル!$AI$4:$AI$671,1)-1,5,AR1356),2,FALSE),IF(OR(AJ1356=1,AJ1356=2),VLOOKUP(AH1356,INDEX((係数_乗用_ガソリン,係数_乗用_CNG,係数_乗用_軽油,係数_乗用_メタノール,係数_乗用_LPG),1,1,AR1356):INDEX((係数_乗用_ガソリン,係数_乗用_CNG,係数_乗用_軽油,係数_乗用_メタノール,係数_乗用_LPG),125,5,AR1356),2,FALSE))))))</f>
        <v/>
      </c>
      <c r="AO1356" s="376" t="str">
        <f>IF(T1356="","",IF(OR(AH1356="",AH1356="-"),"－",IF(OR(AM1356=8,AM1356=9),"",IF(OR(AJ1356=3,AJ1356=4,AJ1356=5,AJ1356=6),VLOOKUP(AH1356,INDEX((係数_バス貨物_ガソリン,係数_バス貨物_CNG,係数_バス貨物_軽油,係数_バス貨物_メタノール,係数_バス貨物_LPG),MATCH(AL1356,【参考】排出ガスレベル!$AI$4:$AI$671,1),1,AR1356):INDEX((係数_バス貨物_ガソリン,係数_バス貨物_CNG,係数_バス貨物_軽油,係数_バス貨物_メタノール,係数_バス貨物_LPG),MATCH(AL1356+1,【参考】排出ガスレベル!$AI$4:$AI$671,1)-1,5,AR1356),3,FALSE),IF(OR(AJ1356=1,AJ1356=2),VLOOKUP(AH1356,INDEX((係数_乗用_ガソリン,係数_乗用_CNG,係数_乗用_軽油,係数_乗用_メタノール,係数_乗用_LPG),1,1,AR1356):INDEX((係数_乗用_ガソリン,係数_乗用_CNG,係数_乗用_軽油,係数_乗用_メタノール,係数_乗用_LPG),125,5,AR1356),3,FALSE))))))</f>
        <v/>
      </c>
      <c r="AP1356" s="375" t="str">
        <f t="shared" si="378"/>
        <v/>
      </c>
      <c r="AQ1356" s="444" t="str">
        <f t="shared" si="379"/>
        <v/>
      </c>
      <c r="AR1356" s="375" t="str">
        <f t="shared" si="380"/>
        <v/>
      </c>
      <c r="AS1356" s="377" t="str">
        <f t="shared" si="381"/>
        <v/>
      </c>
      <c r="AT1356" s="378" t="str">
        <f t="shared" si="382"/>
        <v/>
      </c>
      <c r="AX1356" s="625" t="b">
        <f t="shared" si="383"/>
        <v>0</v>
      </c>
      <c r="AY1356" s="7" t="str">
        <f t="shared" si="384"/>
        <v>FALSEFALSEFALSE</v>
      </c>
      <c r="AZ1356" s="626">
        <f t="shared" si="368"/>
        <v>0</v>
      </c>
      <c r="BA1356" s="627" t="str">
        <f t="shared" si="385"/>
        <v/>
      </c>
      <c r="BB1356" s="627">
        <f t="shared" si="369"/>
        <v>0</v>
      </c>
    </row>
    <row r="1357" spans="1:54">
      <c r="A1357" s="381">
        <v>1300</v>
      </c>
      <c r="B1357" s="117"/>
      <c r="C1357" s="288"/>
      <c r="D1357" s="289"/>
      <c r="E1357" s="289"/>
      <c r="F1357" s="290"/>
      <c r="G1357" s="292"/>
      <c r="H1357" s="116"/>
      <c r="I1357" s="292"/>
      <c r="J1357" s="116"/>
      <c r="K1357" s="370"/>
      <c r="L1357" s="370"/>
      <c r="M1357" s="370"/>
      <c r="N1357" s="371"/>
      <c r="O1357" s="371"/>
      <c r="P1357" s="371"/>
      <c r="Q1357" s="371"/>
      <c r="R1357" s="371"/>
      <c r="S1357" s="371"/>
      <c r="T1357" s="443"/>
      <c r="U1357" s="539"/>
      <c r="V1357" s="117"/>
      <c r="W1357" s="118"/>
      <c r="X1357" s="119"/>
      <c r="Y1357" s="120"/>
      <c r="Z1357" s="122"/>
      <c r="AA1357" s="121"/>
      <c r="AB1357" s="443"/>
      <c r="AC1357" s="734"/>
      <c r="AD1357" s="372"/>
      <c r="AE1357" s="485"/>
      <c r="AF1357" s="373" t="str">
        <f t="shared" si="370"/>
        <v/>
      </c>
      <c r="AG1357" s="373" t="str">
        <f t="shared" si="371"/>
        <v/>
      </c>
      <c r="AH1357" s="374" t="str">
        <f t="shared" si="372"/>
        <v/>
      </c>
      <c r="AI1357" s="375" t="str">
        <f t="shared" si="373"/>
        <v/>
      </c>
      <c r="AJ1357" s="375" t="str">
        <f t="shared" si="374"/>
        <v/>
      </c>
      <c r="AK1357" s="375" t="str">
        <f t="shared" si="375"/>
        <v/>
      </c>
      <c r="AL1357" s="375" t="str">
        <f t="shared" si="376"/>
        <v/>
      </c>
      <c r="AM1357" s="375" t="str">
        <f t="shared" si="377"/>
        <v/>
      </c>
      <c r="AN1357" s="376" t="str">
        <f>IF(AF1357="","",IF(OR(AH1357="",AH1357="-"),"－",IF(OR(AM1357=8,AM1357=9),"",IF(OR(AJ1357=3,AJ1357=4,AJ1357=5,AJ1357=6),VLOOKUP(AH1357,INDEX((係数_バス貨物_ガソリン,係数_バス貨物_CNG,係数_バス貨物_軽油,係数_バス貨物_メタノール,係数_バス貨物_LPG),MATCH(AL1357,【参考】排出ガスレベル!$AI$4:$AI$671,1),1,AR1357):INDEX((係数_バス貨物_ガソリン,係数_バス貨物_CNG,係数_バス貨物_軽油,係数_バス貨物_メタノール,係数_バス貨物_LPG),MATCH(AL1357+1,【参考】排出ガスレベル!$AI$4:$AI$671,1)-1,5,AR1357),2,FALSE),IF(OR(AJ1357=1,AJ1357=2),VLOOKUP(AH1357,INDEX((係数_乗用_ガソリン,係数_乗用_CNG,係数_乗用_軽油,係数_乗用_メタノール,係数_乗用_LPG),1,1,AR1357):INDEX((係数_乗用_ガソリン,係数_乗用_CNG,係数_乗用_軽油,係数_乗用_メタノール,係数_乗用_LPG),125,5,AR1357),2,FALSE))))))</f>
        <v/>
      </c>
      <c r="AO1357" s="376" t="str">
        <f>IF(T1357="","",IF(OR(AH1357="",AH1357="-"),"－",IF(OR(AM1357=8,AM1357=9),"",IF(OR(AJ1357=3,AJ1357=4,AJ1357=5,AJ1357=6),VLOOKUP(AH1357,INDEX((係数_バス貨物_ガソリン,係数_バス貨物_CNG,係数_バス貨物_軽油,係数_バス貨物_メタノール,係数_バス貨物_LPG),MATCH(AL1357,【参考】排出ガスレベル!$AI$4:$AI$671,1),1,AR1357):INDEX((係数_バス貨物_ガソリン,係数_バス貨物_CNG,係数_バス貨物_軽油,係数_バス貨物_メタノール,係数_バス貨物_LPG),MATCH(AL1357+1,【参考】排出ガスレベル!$AI$4:$AI$671,1)-1,5,AR1357),3,FALSE),IF(OR(AJ1357=1,AJ1357=2),VLOOKUP(AH1357,INDEX((係数_乗用_ガソリン,係数_乗用_CNG,係数_乗用_軽油,係数_乗用_メタノール,係数_乗用_LPG),1,1,AR1357):INDEX((係数_乗用_ガソリン,係数_乗用_CNG,係数_乗用_軽油,係数_乗用_メタノール,係数_乗用_LPG),125,5,AR1357),3,FALSE))))))</f>
        <v/>
      </c>
      <c r="AP1357" s="375" t="str">
        <f t="shared" si="378"/>
        <v/>
      </c>
      <c r="AQ1357" s="444" t="str">
        <f t="shared" si="379"/>
        <v/>
      </c>
      <c r="AR1357" s="375" t="str">
        <f t="shared" si="380"/>
        <v/>
      </c>
      <c r="AS1357" s="377" t="str">
        <f t="shared" si="381"/>
        <v/>
      </c>
      <c r="AT1357" s="378" t="str">
        <f t="shared" si="382"/>
        <v/>
      </c>
      <c r="AX1357" s="625" t="b">
        <f t="shared" si="383"/>
        <v>0</v>
      </c>
      <c r="AY1357" s="7" t="str">
        <f t="shared" si="384"/>
        <v>FALSEFALSEFALSE</v>
      </c>
      <c r="AZ1357" s="626">
        <f t="shared" si="368"/>
        <v>0</v>
      </c>
      <c r="BA1357" s="627" t="str">
        <f t="shared" si="385"/>
        <v/>
      </c>
      <c r="BB1357" s="627">
        <f t="shared" si="369"/>
        <v>0</v>
      </c>
    </row>
    <row r="1358" spans="1:54">
      <c r="A1358" s="381">
        <v>1301</v>
      </c>
      <c r="B1358" s="117"/>
      <c r="C1358" s="288"/>
      <c r="D1358" s="289"/>
      <c r="E1358" s="289"/>
      <c r="F1358" s="290"/>
      <c r="G1358" s="292"/>
      <c r="H1358" s="116"/>
      <c r="I1358" s="292"/>
      <c r="J1358" s="116"/>
      <c r="K1358" s="370"/>
      <c r="L1358" s="370"/>
      <c r="M1358" s="370"/>
      <c r="N1358" s="371"/>
      <c r="O1358" s="371"/>
      <c r="P1358" s="371"/>
      <c r="Q1358" s="371"/>
      <c r="R1358" s="371"/>
      <c r="S1358" s="371"/>
      <c r="T1358" s="443"/>
      <c r="U1358" s="539"/>
      <c r="V1358" s="117"/>
      <c r="W1358" s="118"/>
      <c r="X1358" s="119"/>
      <c r="Y1358" s="120"/>
      <c r="Z1358" s="122"/>
      <c r="AA1358" s="121"/>
      <c r="AB1358" s="443"/>
      <c r="AC1358" s="734"/>
      <c r="AD1358" s="372"/>
      <c r="AE1358" s="485"/>
      <c r="AF1358" s="373" t="str">
        <f t="shared" si="370"/>
        <v/>
      </c>
      <c r="AG1358" s="373" t="str">
        <f t="shared" si="371"/>
        <v/>
      </c>
      <c r="AH1358" s="374" t="str">
        <f t="shared" si="372"/>
        <v/>
      </c>
      <c r="AI1358" s="375" t="str">
        <f t="shared" si="373"/>
        <v/>
      </c>
      <c r="AJ1358" s="375" t="str">
        <f t="shared" si="374"/>
        <v/>
      </c>
      <c r="AK1358" s="375" t="str">
        <f t="shared" si="375"/>
        <v/>
      </c>
      <c r="AL1358" s="375" t="str">
        <f t="shared" si="376"/>
        <v/>
      </c>
      <c r="AM1358" s="375" t="str">
        <f t="shared" si="377"/>
        <v/>
      </c>
      <c r="AN1358" s="376" t="str">
        <f>IF(AF1358="","",IF(OR(AH1358="",AH1358="-"),"－",IF(OR(AM1358=8,AM1358=9),"",IF(OR(AJ1358=3,AJ1358=4,AJ1358=5,AJ1358=6),VLOOKUP(AH1358,INDEX((係数_バス貨物_ガソリン,係数_バス貨物_CNG,係数_バス貨物_軽油,係数_バス貨物_メタノール,係数_バス貨物_LPG),MATCH(AL1358,【参考】排出ガスレベル!$AI$4:$AI$671,1),1,AR1358):INDEX((係数_バス貨物_ガソリン,係数_バス貨物_CNG,係数_バス貨物_軽油,係数_バス貨物_メタノール,係数_バス貨物_LPG),MATCH(AL1358+1,【参考】排出ガスレベル!$AI$4:$AI$671,1)-1,5,AR1358),2,FALSE),IF(OR(AJ1358=1,AJ1358=2),VLOOKUP(AH1358,INDEX((係数_乗用_ガソリン,係数_乗用_CNG,係数_乗用_軽油,係数_乗用_メタノール,係数_乗用_LPG),1,1,AR1358):INDEX((係数_乗用_ガソリン,係数_乗用_CNG,係数_乗用_軽油,係数_乗用_メタノール,係数_乗用_LPG),125,5,AR1358),2,FALSE))))))</f>
        <v/>
      </c>
      <c r="AO1358" s="376" t="str">
        <f>IF(T1358="","",IF(OR(AH1358="",AH1358="-"),"－",IF(OR(AM1358=8,AM1358=9),"",IF(OR(AJ1358=3,AJ1358=4,AJ1358=5,AJ1358=6),VLOOKUP(AH1358,INDEX((係数_バス貨物_ガソリン,係数_バス貨物_CNG,係数_バス貨物_軽油,係数_バス貨物_メタノール,係数_バス貨物_LPG),MATCH(AL1358,【参考】排出ガスレベル!$AI$4:$AI$671,1),1,AR1358):INDEX((係数_バス貨物_ガソリン,係数_バス貨物_CNG,係数_バス貨物_軽油,係数_バス貨物_メタノール,係数_バス貨物_LPG),MATCH(AL1358+1,【参考】排出ガスレベル!$AI$4:$AI$671,1)-1,5,AR1358),3,FALSE),IF(OR(AJ1358=1,AJ1358=2),VLOOKUP(AH1358,INDEX((係数_乗用_ガソリン,係数_乗用_CNG,係数_乗用_軽油,係数_乗用_メタノール,係数_乗用_LPG),1,1,AR1358):INDEX((係数_乗用_ガソリン,係数_乗用_CNG,係数_乗用_軽油,係数_乗用_メタノール,係数_乗用_LPG),125,5,AR1358),3,FALSE))))))</f>
        <v/>
      </c>
      <c r="AP1358" s="375" t="str">
        <f t="shared" si="378"/>
        <v/>
      </c>
      <c r="AQ1358" s="444" t="str">
        <f t="shared" si="379"/>
        <v/>
      </c>
      <c r="AR1358" s="375" t="str">
        <f t="shared" si="380"/>
        <v/>
      </c>
      <c r="AS1358" s="377" t="str">
        <f t="shared" si="381"/>
        <v/>
      </c>
      <c r="AT1358" s="378" t="str">
        <f t="shared" si="382"/>
        <v/>
      </c>
      <c r="AX1358" s="625" t="b">
        <f t="shared" si="383"/>
        <v>0</v>
      </c>
      <c r="AY1358" s="7" t="str">
        <f t="shared" si="384"/>
        <v>FALSEFALSEFALSE</v>
      </c>
      <c r="AZ1358" s="626">
        <f t="shared" si="368"/>
        <v>0</v>
      </c>
      <c r="BA1358" s="627" t="str">
        <f t="shared" si="385"/>
        <v/>
      </c>
      <c r="BB1358" s="627">
        <f t="shared" si="369"/>
        <v>0</v>
      </c>
    </row>
    <row r="1359" spans="1:54">
      <c r="A1359" s="381">
        <v>1302</v>
      </c>
      <c r="B1359" s="117"/>
      <c r="C1359" s="288"/>
      <c r="D1359" s="289"/>
      <c r="E1359" s="289"/>
      <c r="F1359" s="290"/>
      <c r="G1359" s="292"/>
      <c r="H1359" s="116"/>
      <c r="I1359" s="292"/>
      <c r="J1359" s="116"/>
      <c r="K1359" s="370"/>
      <c r="L1359" s="370"/>
      <c r="M1359" s="370"/>
      <c r="N1359" s="371"/>
      <c r="O1359" s="371"/>
      <c r="P1359" s="371"/>
      <c r="Q1359" s="371"/>
      <c r="R1359" s="371"/>
      <c r="S1359" s="371"/>
      <c r="T1359" s="443"/>
      <c r="U1359" s="539"/>
      <c r="V1359" s="117"/>
      <c r="W1359" s="118"/>
      <c r="X1359" s="119"/>
      <c r="Y1359" s="120"/>
      <c r="Z1359" s="122"/>
      <c r="AA1359" s="121"/>
      <c r="AB1359" s="443"/>
      <c r="AC1359" s="734"/>
      <c r="AD1359" s="372"/>
      <c r="AE1359" s="485"/>
      <c r="AF1359" s="373" t="str">
        <f t="shared" si="370"/>
        <v/>
      </c>
      <c r="AG1359" s="373" t="str">
        <f t="shared" si="371"/>
        <v/>
      </c>
      <c r="AH1359" s="374" t="str">
        <f t="shared" si="372"/>
        <v/>
      </c>
      <c r="AI1359" s="375" t="str">
        <f t="shared" si="373"/>
        <v/>
      </c>
      <c r="AJ1359" s="375" t="str">
        <f t="shared" si="374"/>
        <v/>
      </c>
      <c r="AK1359" s="375" t="str">
        <f t="shared" si="375"/>
        <v/>
      </c>
      <c r="AL1359" s="375" t="str">
        <f t="shared" si="376"/>
        <v/>
      </c>
      <c r="AM1359" s="375" t="str">
        <f t="shared" si="377"/>
        <v/>
      </c>
      <c r="AN1359" s="376" t="str">
        <f>IF(AF1359="","",IF(OR(AH1359="",AH1359="-"),"－",IF(OR(AM1359=8,AM1359=9),"",IF(OR(AJ1359=3,AJ1359=4,AJ1359=5,AJ1359=6),VLOOKUP(AH1359,INDEX((係数_バス貨物_ガソリン,係数_バス貨物_CNG,係数_バス貨物_軽油,係数_バス貨物_メタノール,係数_バス貨物_LPG),MATCH(AL1359,【参考】排出ガスレベル!$AI$4:$AI$671,1),1,AR1359):INDEX((係数_バス貨物_ガソリン,係数_バス貨物_CNG,係数_バス貨物_軽油,係数_バス貨物_メタノール,係数_バス貨物_LPG),MATCH(AL1359+1,【参考】排出ガスレベル!$AI$4:$AI$671,1)-1,5,AR1359),2,FALSE),IF(OR(AJ1359=1,AJ1359=2),VLOOKUP(AH1359,INDEX((係数_乗用_ガソリン,係数_乗用_CNG,係数_乗用_軽油,係数_乗用_メタノール,係数_乗用_LPG),1,1,AR1359):INDEX((係数_乗用_ガソリン,係数_乗用_CNG,係数_乗用_軽油,係数_乗用_メタノール,係数_乗用_LPG),125,5,AR1359),2,FALSE))))))</f>
        <v/>
      </c>
      <c r="AO1359" s="376" t="str">
        <f>IF(T1359="","",IF(OR(AH1359="",AH1359="-"),"－",IF(OR(AM1359=8,AM1359=9),"",IF(OR(AJ1359=3,AJ1359=4,AJ1359=5,AJ1359=6),VLOOKUP(AH1359,INDEX((係数_バス貨物_ガソリン,係数_バス貨物_CNG,係数_バス貨物_軽油,係数_バス貨物_メタノール,係数_バス貨物_LPG),MATCH(AL1359,【参考】排出ガスレベル!$AI$4:$AI$671,1),1,AR1359):INDEX((係数_バス貨物_ガソリン,係数_バス貨物_CNG,係数_バス貨物_軽油,係数_バス貨物_メタノール,係数_バス貨物_LPG),MATCH(AL1359+1,【参考】排出ガスレベル!$AI$4:$AI$671,1)-1,5,AR1359),3,FALSE),IF(OR(AJ1359=1,AJ1359=2),VLOOKUP(AH1359,INDEX((係数_乗用_ガソリン,係数_乗用_CNG,係数_乗用_軽油,係数_乗用_メタノール,係数_乗用_LPG),1,1,AR1359):INDEX((係数_乗用_ガソリン,係数_乗用_CNG,係数_乗用_軽油,係数_乗用_メタノール,係数_乗用_LPG),125,5,AR1359),3,FALSE))))))</f>
        <v/>
      </c>
      <c r="AP1359" s="375" t="str">
        <f t="shared" si="378"/>
        <v/>
      </c>
      <c r="AQ1359" s="444" t="str">
        <f t="shared" si="379"/>
        <v/>
      </c>
      <c r="AR1359" s="375" t="str">
        <f t="shared" si="380"/>
        <v/>
      </c>
      <c r="AS1359" s="377" t="str">
        <f t="shared" si="381"/>
        <v/>
      </c>
      <c r="AT1359" s="378" t="str">
        <f t="shared" si="382"/>
        <v/>
      </c>
      <c r="AX1359" s="625" t="b">
        <f t="shared" si="383"/>
        <v>0</v>
      </c>
      <c r="AY1359" s="7" t="str">
        <f t="shared" si="384"/>
        <v>FALSEFALSEFALSE</v>
      </c>
      <c r="AZ1359" s="626">
        <f t="shared" si="368"/>
        <v>0</v>
      </c>
      <c r="BA1359" s="627" t="str">
        <f t="shared" si="385"/>
        <v/>
      </c>
      <c r="BB1359" s="627">
        <f t="shared" si="369"/>
        <v>0</v>
      </c>
    </row>
    <row r="1360" spans="1:54">
      <c r="A1360" s="381">
        <v>1303</v>
      </c>
      <c r="B1360" s="117"/>
      <c r="C1360" s="288"/>
      <c r="D1360" s="289"/>
      <c r="E1360" s="289"/>
      <c r="F1360" s="290"/>
      <c r="G1360" s="292"/>
      <c r="H1360" s="116"/>
      <c r="I1360" s="292"/>
      <c r="J1360" s="116"/>
      <c r="K1360" s="370"/>
      <c r="L1360" s="370"/>
      <c r="M1360" s="370"/>
      <c r="N1360" s="371"/>
      <c r="O1360" s="371"/>
      <c r="P1360" s="371"/>
      <c r="Q1360" s="371"/>
      <c r="R1360" s="371"/>
      <c r="S1360" s="371"/>
      <c r="T1360" s="443"/>
      <c r="U1360" s="539"/>
      <c r="V1360" s="117"/>
      <c r="W1360" s="118"/>
      <c r="X1360" s="119"/>
      <c r="Y1360" s="120"/>
      <c r="Z1360" s="122"/>
      <c r="AA1360" s="121"/>
      <c r="AB1360" s="443"/>
      <c r="AC1360" s="734"/>
      <c r="AD1360" s="372"/>
      <c r="AE1360" s="485"/>
      <c r="AF1360" s="373" t="str">
        <f t="shared" si="370"/>
        <v/>
      </c>
      <c r="AG1360" s="373" t="str">
        <f t="shared" si="371"/>
        <v/>
      </c>
      <c r="AH1360" s="374" t="str">
        <f t="shared" si="372"/>
        <v/>
      </c>
      <c r="AI1360" s="375" t="str">
        <f t="shared" si="373"/>
        <v/>
      </c>
      <c r="AJ1360" s="375" t="str">
        <f t="shared" si="374"/>
        <v/>
      </c>
      <c r="AK1360" s="375" t="str">
        <f t="shared" si="375"/>
        <v/>
      </c>
      <c r="AL1360" s="375" t="str">
        <f t="shared" si="376"/>
        <v/>
      </c>
      <c r="AM1360" s="375" t="str">
        <f t="shared" si="377"/>
        <v/>
      </c>
      <c r="AN1360" s="376" t="str">
        <f>IF(AF1360="","",IF(OR(AH1360="",AH1360="-"),"－",IF(OR(AM1360=8,AM1360=9),"",IF(OR(AJ1360=3,AJ1360=4,AJ1360=5,AJ1360=6),VLOOKUP(AH1360,INDEX((係数_バス貨物_ガソリン,係数_バス貨物_CNG,係数_バス貨物_軽油,係数_バス貨物_メタノール,係数_バス貨物_LPG),MATCH(AL1360,【参考】排出ガスレベル!$AI$4:$AI$671,1),1,AR1360):INDEX((係数_バス貨物_ガソリン,係数_バス貨物_CNG,係数_バス貨物_軽油,係数_バス貨物_メタノール,係数_バス貨物_LPG),MATCH(AL1360+1,【参考】排出ガスレベル!$AI$4:$AI$671,1)-1,5,AR1360),2,FALSE),IF(OR(AJ1360=1,AJ1360=2),VLOOKUP(AH1360,INDEX((係数_乗用_ガソリン,係数_乗用_CNG,係数_乗用_軽油,係数_乗用_メタノール,係数_乗用_LPG),1,1,AR1360):INDEX((係数_乗用_ガソリン,係数_乗用_CNG,係数_乗用_軽油,係数_乗用_メタノール,係数_乗用_LPG),125,5,AR1360),2,FALSE))))))</f>
        <v/>
      </c>
      <c r="AO1360" s="376" t="str">
        <f>IF(T1360="","",IF(OR(AH1360="",AH1360="-"),"－",IF(OR(AM1360=8,AM1360=9),"",IF(OR(AJ1360=3,AJ1360=4,AJ1360=5,AJ1360=6),VLOOKUP(AH1360,INDEX((係数_バス貨物_ガソリン,係数_バス貨物_CNG,係数_バス貨物_軽油,係数_バス貨物_メタノール,係数_バス貨物_LPG),MATCH(AL1360,【参考】排出ガスレベル!$AI$4:$AI$671,1),1,AR1360):INDEX((係数_バス貨物_ガソリン,係数_バス貨物_CNG,係数_バス貨物_軽油,係数_バス貨物_メタノール,係数_バス貨物_LPG),MATCH(AL1360+1,【参考】排出ガスレベル!$AI$4:$AI$671,1)-1,5,AR1360),3,FALSE),IF(OR(AJ1360=1,AJ1360=2),VLOOKUP(AH1360,INDEX((係数_乗用_ガソリン,係数_乗用_CNG,係数_乗用_軽油,係数_乗用_メタノール,係数_乗用_LPG),1,1,AR1360):INDEX((係数_乗用_ガソリン,係数_乗用_CNG,係数_乗用_軽油,係数_乗用_メタノール,係数_乗用_LPG),125,5,AR1360),3,FALSE))))))</f>
        <v/>
      </c>
      <c r="AP1360" s="375" t="str">
        <f t="shared" si="378"/>
        <v/>
      </c>
      <c r="AQ1360" s="444" t="str">
        <f t="shared" si="379"/>
        <v/>
      </c>
      <c r="AR1360" s="375" t="str">
        <f t="shared" si="380"/>
        <v/>
      </c>
      <c r="AS1360" s="377" t="str">
        <f t="shared" si="381"/>
        <v/>
      </c>
      <c r="AT1360" s="378" t="str">
        <f t="shared" si="382"/>
        <v/>
      </c>
      <c r="AX1360" s="625" t="b">
        <f t="shared" si="383"/>
        <v>0</v>
      </c>
      <c r="AY1360" s="7" t="str">
        <f t="shared" si="384"/>
        <v>FALSEFALSEFALSE</v>
      </c>
      <c r="AZ1360" s="626">
        <f t="shared" si="368"/>
        <v>0</v>
      </c>
      <c r="BA1360" s="627" t="str">
        <f t="shared" si="385"/>
        <v/>
      </c>
      <c r="BB1360" s="627">
        <f t="shared" si="369"/>
        <v>0</v>
      </c>
    </row>
    <row r="1361" spans="1:54">
      <c r="A1361" s="381">
        <v>1304</v>
      </c>
      <c r="B1361" s="117"/>
      <c r="C1361" s="288"/>
      <c r="D1361" s="289"/>
      <c r="E1361" s="289"/>
      <c r="F1361" s="290"/>
      <c r="G1361" s="292"/>
      <c r="H1361" s="116"/>
      <c r="I1361" s="292"/>
      <c r="J1361" s="116"/>
      <c r="K1361" s="370"/>
      <c r="L1361" s="370"/>
      <c r="M1361" s="370"/>
      <c r="N1361" s="371"/>
      <c r="O1361" s="371"/>
      <c r="P1361" s="371"/>
      <c r="Q1361" s="371"/>
      <c r="R1361" s="371"/>
      <c r="S1361" s="371"/>
      <c r="T1361" s="443"/>
      <c r="U1361" s="539"/>
      <c r="V1361" s="117"/>
      <c r="W1361" s="118"/>
      <c r="X1361" s="119"/>
      <c r="Y1361" s="120"/>
      <c r="Z1361" s="122"/>
      <c r="AA1361" s="121"/>
      <c r="AB1361" s="443"/>
      <c r="AC1361" s="734"/>
      <c r="AD1361" s="372"/>
      <c r="AE1361" s="485"/>
      <c r="AF1361" s="373" t="str">
        <f t="shared" si="370"/>
        <v/>
      </c>
      <c r="AG1361" s="373" t="str">
        <f t="shared" si="371"/>
        <v/>
      </c>
      <c r="AH1361" s="374" t="str">
        <f t="shared" si="372"/>
        <v/>
      </c>
      <c r="AI1361" s="375" t="str">
        <f t="shared" si="373"/>
        <v/>
      </c>
      <c r="AJ1361" s="375" t="str">
        <f t="shared" si="374"/>
        <v/>
      </c>
      <c r="AK1361" s="375" t="str">
        <f t="shared" si="375"/>
        <v/>
      </c>
      <c r="AL1361" s="375" t="str">
        <f t="shared" si="376"/>
        <v/>
      </c>
      <c r="AM1361" s="375" t="str">
        <f t="shared" si="377"/>
        <v/>
      </c>
      <c r="AN1361" s="376" t="str">
        <f>IF(AF1361="","",IF(OR(AH1361="",AH1361="-"),"－",IF(OR(AM1361=8,AM1361=9),"",IF(OR(AJ1361=3,AJ1361=4,AJ1361=5,AJ1361=6),VLOOKUP(AH1361,INDEX((係数_バス貨物_ガソリン,係数_バス貨物_CNG,係数_バス貨物_軽油,係数_バス貨物_メタノール,係数_バス貨物_LPG),MATCH(AL1361,【参考】排出ガスレベル!$AI$4:$AI$671,1),1,AR1361):INDEX((係数_バス貨物_ガソリン,係数_バス貨物_CNG,係数_バス貨物_軽油,係数_バス貨物_メタノール,係数_バス貨物_LPG),MATCH(AL1361+1,【参考】排出ガスレベル!$AI$4:$AI$671,1)-1,5,AR1361),2,FALSE),IF(OR(AJ1361=1,AJ1361=2),VLOOKUP(AH1361,INDEX((係数_乗用_ガソリン,係数_乗用_CNG,係数_乗用_軽油,係数_乗用_メタノール,係数_乗用_LPG),1,1,AR1361):INDEX((係数_乗用_ガソリン,係数_乗用_CNG,係数_乗用_軽油,係数_乗用_メタノール,係数_乗用_LPG),125,5,AR1361),2,FALSE))))))</f>
        <v/>
      </c>
      <c r="AO1361" s="376" t="str">
        <f>IF(T1361="","",IF(OR(AH1361="",AH1361="-"),"－",IF(OR(AM1361=8,AM1361=9),"",IF(OR(AJ1361=3,AJ1361=4,AJ1361=5,AJ1361=6),VLOOKUP(AH1361,INDEX((係数_バス貨物_ガソリン,係数_バス貨物_CNG,係数_バス貨物_軽油,係数_バス貨物_メタノール,係数_バス貨物_LPG),MATCH(AL1361,【参考】排出ガスレベル!$AI$4:$AI$671,1),1,AR1361):INDEX((係数_バス貨物_ガソリン,係数_バス貨物_CNG,係数_バス貨物_軽油,係数_バス貨物_メタノール,係数_バス貨物_LPG),MATCH(AL1361+1,【参考】排出ガスレベル!$AI$4:$AI$671,1)-1,5,AR1361),3,FALSE),IF(OR(AJ1361=1,AJ1361=2),VLOOKUP(AH1361,INDEX((係数_乗用_ガソリン,係数_乗用_CNG,係数_乗用_軽油,係数_乗用_メタノール,係数_乗用_LPG),1,1,AR1361):INDEX((係数_乗用_ガソリン,係数_乗用_CNG,係数_乗用_軽油,係数_乗用_メタノール,係数_乗用_LPG),125,5,AR1361),3,FALSE))))))</f>
        <v/>
      </c>
      <c r="AP1361" s="375" t="str">
        <f t="shared" si="378"/>
        <v/>
      </c>
      <c r="AQ1361" s="444" t="str">
        <f t="shared" si="379"/>
        <v/>
      </c>
      <c r="AR1361" s="375" t="str">
        <f t="shared" si="380"/>
        <v/>
      </c>
      <c r="AS1361" s="377" t="str">
        <f t="shared" si="381"/>
        <v/>
      </c>
      <c r="AT1361" s="378" t="str">
        <f t="shared" si="382"/>
        <v/>
      </c>
      <c r="AX1361" s="625" t="b">
        <f t="shared" si="383"/>
        <v>0</v>
      </c>
      <c r="AY1361" s="7" t="str">
        <f t="shared" si="384"/>
        <v>FALSEFALSEFALSE</v>
      </c>
      <c r="AZ1361" s="626">
        <f t="shared" si="368"/>
        <v>0</v>
      </c>
      <c r="BA1361" s="627" t="str">
        <f t="shared" si="385"/>
        <v/>
      </c>
      <c r="BB1361" s="627">
        <f t="shared" si="369"/>
        <v>0</v>
      </c>
    </row>
    <row r="1362" spans="1:54">
      <c r="A1362" s="381">
        <v>1305</v>
      </c>
      <c r="B1362" s="117"/>
      <c r="C1362" s="288"/>
      <c r="D1362" s="289"/>
      <c r="E1362" s="289"/>
      <c r="F1362" s="290"/>
      <c r="G1362" s="292"/>
      <c r="H1362" s="116"/>
      <c r="I1362" s="292"/>
      <c r="J1362" s="116"/>
      <c r="K1362" s="370"/>
      <c r="L1362" s="370"/>
      <c r="M1362" s="370"/>
      <c r="N1362" s="371"/>
      <c r="O1362" s="371"/>
      <c r="P1362" s="371"/>
      <c r="Q1362" s="371"/>
      <c r="R1362" s="371"/>
      <c r="S1362" s="371"/>
      <c r="T1362" s="443"/>
      <c r="U1362" s="539"/>
      <c r="V1362" s="117"/>
      <c r="W1362" s="118"/>
      <c r="X1362" s="119"/>
      <c r="Y1362" s="120"/>
      <c r="Z1362" s="122"/>
      <c r="AA1362" s="121"/>
      <c r="AB1362" s="443"/>
      <c r="AC1362" s="734"/>
      <c r="AD1362" s="372"/>
      <c r="AE1362" s="485"/>
      <c r="AF1362" s="373" t="str">
        <f t="shared" si="370"/>
        <v/>
      </c>
      <c r="AG1362" s="373" t="str">
        <f t="shared" si="371"/>
        <v/>
      </c>
      <c r="AH1362" s="374" t="str">
        <f t="shared" si="372"/>
        <v/>
      </c>
      <c r="AI1362" s="375" t="str">
        <f t="shared" si="373"/>
        <v/>
      </c>
      <c r="AJ1362" s="375" t="str">
        <f t="shared" si="374"/>
        <v/>
      </c>
      <c r="AK1362" s="375" t="str">
        <f t="shared" si="375"/>
        <v/>
      </c>
      <c r="AL1362" s="375" t="str">
        <f t="shared" si="376"/>
        <v/>
      </c>
      <c r="AM1362" s="375" t="str">
        <f t="shared" si="377"/>
        <v/>
      </c>
      <c r="AN1362" s="376" t="str">
        <f>IF(AF1362="","",IF(OR(AH1362="",AH1362="-"),"－",IF(OR(AM1362=8,AM1362=9),"",IF(OR(AJ1362=3,AJ1362=4,AJ1362=5,AJ1362=6),VLOOKUP(AH1362,INDEX((係数_バス貨物_ガソリン,係数_バス貨物_CNG,係数_バス貨物_軽油,係数_バス貨物_メタノール,係数_バス貨物_LPG),MATCH(AL1362,【参考】排出ガスレベル!$AI$4:$AI$671,1),1,AR1362):INDEX((係数_バス貨物_ガソリン,係数_バス貨物_CNG,係数_バス貨物_軽油,係数_バス貨物_メタノール,係数_バス貨物_LPG),MATCH(AL1362+1,【参考】排出ガスレベル!$AI$4:$AI$671,1)-1,5,AR1362),2,FALSE),IF(OR(AJ1362=1,AJ1362=2),VLOOKUP(AH1362,INDEX((係数_乗用_ガソリン,係数_乗用_CNG,係数_乗用_軽油,係数_乗用_メタノール,係数_乗用_LPG),1,1,AR1362):INDEX((係数_乗用_ガソリン,係数_乗用_CNG,係数_乗用_軽油,係数_乗用_メタノール,係数_乗用_LPG),125,5,AR1362),2,FALSE))))))</f>
        <v/>
      </c>
      <c r="AO1362" s="376" t="str">
        <f>IF(T1362="","",IF(OR(AH1362="",AH1362="-"),"－",IF(OR(AM1362=8,AM1362=9),"",IF(OR(AJ1362=3,AJ1362=4,AJ1362=5,AJ1362=6),VLOOKUP(AH1362,INDEX((係数_バス貨物_ガソリン,係数_バス貨物_CNG,係数_バス貨物_軽油,係数_バス貨物_メタノール,係数_バス貨物_LPG),MATCH(AL1362,【参考】排出ガスレベル!$AI$4:$AI$671,1),1,AR1362):INDEX((係数_バス貨物_ガソリン,係数_バス貨物_CNG,係数_バス貨物_軽油,係数_バス貨物_メタノール,係数_バス貨物_LPG),MATCH(AL1362+1,【参考】排出ガスレベル!$AI$4:$AI$671,1)-1,5,AR1362),3,FALSE),IF(OR(AJ1362=1,AJ1362=2),VLOOKUP(AH1362,INDEX((係数_乗用_ガソリン,係数_乗用_CNG,係数_乗用_軽油,係数_乗用_メタノール,係数_乗用_LPG),1,1,AR1362):INDEX((係数_乗用_ガソリン,係数_乗用_CNG,係数_乗用_軽油,係数_乗用_メタノール,係数_乗用_LPG),125,5,AR1362),3,FALSE))))))</f>
        <v/>
      </c>
      <c r="AP1362" s="375" t="str">
        <f t="shared" si="378"/>
        <v/>
      </c>
      <c r="AQ1362" s="444" t="str">
        <f t="shared" si="379"/>
        <v/>
      </c>
      <c r="AR1362" s="375" t="str">
        <f t="shared" si="380"/>
        <v/>
      </c>
      <c r="AS1362" s="377" t="str">
        <f t="shared" si="381"/>
        <v/>
      </c>
      <c r="AT1362" s="378" t="str">
        <f t="shared" si="382"/>
        <v/>
      </c>
      <c r="AX1362" s="625" t="b">
        <f t="shared" si="383"/>
        <v>0</v>
      </c>
      <c r="AY1362" s="7" t="str">
        <f t="shared" si="384"/>
        <v>FALSEFALSEFALSE</v>
      </c>
      <c r="AZ1362" s="626">
        <f t="shared" si="368"/>
        <v>0</v>
      </c>
      <c r="BA1362" s="627" t="str">
        <f t="shared" si="385"/>
        <v/>
      </c>
      <c r="BB1362" s="627">
        <f t="shared" si="369"/>
        <v>0</v>
      </c>
    </row>
    <row r="1363" spans="1:54">
      <c r="A1363" s="381">
        <v>1306</v>
      </c>
      <c r="B1363" s="117"/>
      <c r="C1363" s="288"/>
      <c r="D1363" s="289"/>
      <c r="E1363" s="289"/>
      <c r="F1363" s="290"/>
      <c r="G1363" s="292"/>
      <c r="H1363" s="116"/>
      <c r="I1363" s="292"/>
      <c r="J1363" s="116"/>
      <c r="K1363" s="370"/>
      <c r="L1363" s="370"/>
      <c r="M1363" s="370"/>
      <c r="N1363" s="371"/>
      <c r="O1363" s="371"/>
      <c r="P1363" s="371"/>
      <c r="Q1363" s="371"/>
      <c r="R1363" s="371"/>
      <c r="S1363" s="371"/>
      <c r="T1363" s="443"/>
      <c r="U1363" s="539"/>
      <c r="V1363" s="117"/>
      <c r="W1363" s="118"/>
      <c r="X1363" s="119"/>
      <c r="Y1363" s="120"/>
      <c r="Z1363" s="122"/>
      <c r="AA1363" s="121"/>
      <c r="AB1363" s="443"/>
      <c r="AC1363" s="734"/>
      <c r="AD1363" s="372"/>
      <c r="AE1363" s="485"/>
      <c r="AF1363" s="373" t="str">
        <f t="shared" si="370"/>
        <v/>
      </c>
      <c r="AG1363" s="373" t="str">
        <f t="shared" si="371"/>
        <v/>
      </c>
      <c r="AH1363" s="374" t="str">
        <f t="shared" si="372"/>
        <v/>
      </c>
      <c r="AI1363" s="375" t="str">
        <f t="shared" si="373"/>
        <v/>
      </c>
      <c r="AJ1363" s="375" t="str">
        <f t="shared" si="374"/>
        <v/>
      </c>
      <c r="AK1363" s="375" t="str">
        <f t="shared" si="375"/>
        <v/>
      </c>
      <c r="AL1363" s="375" t="str">
        <f t="shared" si="376"/>
        <v/>
      </c>
      <c r="AM1363" s="375" t="str">
        <f t="shared" si="377"/>
        <v/>
      </c>
      <c r="AN1363" s="376" t="str">
        <f>IF(AF1363="","",IF(OR(AH1363="",AH1363="-"),"－",IF(OR(AM1363=8,AM1363=9),"",IF(OR(AJ1363=3,AJ1363=4,AJ1363=5,AJ1363=6),VLOOKUP(AH1363,INDEX((係数_バス貨物_ガソリン,係数_バス貨物_CNG,係数_バス貨物_軽油,係数_バス貨物_メタノール,係数_バス貨物_LPG),MATCH(AL1363,【参考】排出ガスレベル!$AI$4:$AI$671,1),1,AR1363):INDEX((係数_バス貨物_ガソリン,係数_バス貨物_CNG,係数_バス貨物_軽油,係数_バス貨物_メタノール,係数_バス貨物_LPG),MATCH(AL1363+1,【参考】排出ガスレベル!$AI$4:$AI$671,1)-1,5,AR1363),2,FALSE),IF(OR(AJ1363=1,AJ1363=2),VLOOKUP(AH1363,INDEX((係数_乗用_ガソリン,係数_乗用_CNG,係数_乗用_軽油,係数_乗用_メタノール,係数_乗用_LPG),1,1,AR1363):INDEX((係数_乗用_ガソリン,係数_乗用_CNG,係数_乗用_軽油,係数_乗用_メタノール,係数_乗用_LPG),125,5,AR1363),2,FALSE))))))</f>
        <v/>
      </c>
      <c r="AO1363" s="376" t="str">
        <f>IF(T1363="","",IF(OR(AH1363="",AH1363="-"),"－",IF(OR(AM1363=8,AM1363=9),"",IF(OR(AJ1363=3,AJ1363=4,AJ1363=5,AJ1363=6),VLOOKUP(AH1363,INDEX((係数_バス貨物_ガソリン,係数_バス貨物_CNG,係数_バス貨物_軽油,係数_バス貨物_メタノール,係数_バス貨物_LPG),MATCH(AL1363,【参考】排出ガスレベル!$AI$4:$AI$671,1),1,AR1363):INDEX((係数_バス貨物_ガソリン,係数_バス貨物_CNG,係数_バス貨物_軽油,係数_バス貨物_メタノール,係数_バス貨物_LPG),MATCH(AL1363+1,【参考】排出ガスレベル!$AI$4:$AI$671,1)-1,5,AR1363),3,FALSE),IF(OR(AJ1363=1,AJ1363=2),VLOOKUP(AH1363,INDEX((係数_乗用_ガソリン,係数_乗用_CNG,係数_乗用_軽油,係数_乗用_メタノール,係数_乗用_LPG),1,1,AR1363):INDEX((係数_乗用_ガソリン,係数_乗用_CNG,係数_乗用_軽油,係数_乗用_メタノール,係数_乗用_LPG),125,5,AR1363),3,FALSE))))))</f>
        <v/>
      </c>
      <c r="AP1363" s="375" t="str">
        <f t="shared" si="378"/>
        <v/>
      </c>
      <c r="AQ1363" s="444" t="str">
        <f t="shared" si="379"/>
        <v/>
      </c>
      <c r="AR1363" s="375" t="str">
        <f t="shared" si="380"/>
        <v/>
      </c>
      <c r="AS1363" s="377" t="str">
        <f t="shared" si="381"/>
        <v/>
      </c>
      <c r="AT1363" s="378" t="str">
        <f t="shared" si="382"/>
        <v/>
      </c>
      <c r="AX1363" s="625" t="b">
        <f t="shared" si="383"/>
        <v>0</v>
      </c>
      <c r="AY1363" s="7" t="str">
        <f t="shared" si="384"/>
        <v>FALSEFALSEFALSE</v>
      </c>
      <c r="AZ1363" s="626">
        <f t="shared" si="368"/>
        <v>0</v>
      </c>
      <c r="BA1363" s="627" t="str">
        <f t="shared" si="385"/>
        <v/>
      </c>
      <c r="BB1363" s="627">
        <f t="shared" si="369"/>
        <v>0</v>
      </c>
    </row>
    <row r="1364" spans="1:54">
      <c r="A1364" s="381">
        <v>1307</v>
      </c>
      <c r="B1364" s="117"/>
      <c r="C1364" s="288"/>
      <c r="D1364" s="289"/>
      <c r="E1364" s="289"/>
      <c r="F1364" s="290"/>
      <c r="G1364" s="292"/>
      <c r="H1364" s="116"/>
      <c r="I1364" s="292"/>
      <c r="J1364" s="116"/>
      <c r="K1364" s="370"/>
      <c r="L1364" s="370"/>
      <c r="M1364" s="370"/>
      <c r="N1364" s="371"/>
      <c r="O1364" s="371"/>
      <c r="P1364" s="371"/>
      <c r="Q1364" s="371"/>
      <c r="R1364" s="371"/>
      <c r="S1364" s="371"/>
      <c r="T1364" s="443"/>
      <c r="U1364" s="539"/>
      <c r="V1364" s="117"/>
      <c r="W1364" s="118"/>
      <c r="X1364" s="119"/>
      <c r="Y1364" s="120"/>
      <c r="Z1364" s="122"/>
      <c r="AA1364" s="121"/>
      <c r="AB1364" s="443"/>
      <c r="AC1364" s="734"/>
      <c r="AD1364" s="372"/>
      <c r="AE1364" s="485"/>
      <c r="AF1364" s="373" t="str">
        <f t="shared" si="370"/>
        <v/>
      </c>
      <c r="AG1364" s="373" t="str">
        <f t="shared" si="371"/>
        <v/>
      </c>
      <c r="AH1364" s="374" t="str">
        <f t="shared" si="372"/>
        <v/>
      </c>
      <c r="AI1364" s="375" t="str">
        <f t="shared" si="373"/>
        <v/>
      </c>
      <c r="AJ1364" s="375" t="str">
        <f t="shared" si="374"/>
        <v/>
      </c>
      <c r="AK1364" s="375" t="str">
        <f t="shared" si="375"/>
        <v/>
      </c>
      <c r="AL1364" s="375" t="str">
        <f t="shared" si="376"/>
        <v/>
      </c>
      <c r="AM1364" s="375" t="str">
        <f t="shared" si="377"/>
        <v/>
      </c>
      <c r="AN1364" s="376" t="str">
        <f>IF(AF1364="","",IF(OR(AH1364="",AH1364="-"),"－",IF(OR(AM1364=8,AM1364=9),"",IF(OR(AJ1364=3,AJ1364=4,AJ1364=5,AJ1364=6),VLOOKUP(AH1364,INDEX((係数_バス貨物_ガソリン,係数_バス貨物_CNG,係数_バス貨物_軽油,係数_バス貨物_メタノール,係数_バス貨物_LPG),MATCH(AL1364,【参考】排出ガスレベル!$AI$4:$AI$671,1),1,AR1364):INDEX((係数_バス貨物_ガソリン,係数_バス貨物_CNG,係数_バス貨物_軽油,係数_バス貨物_メタノール,係数_バス貨物_LPG),MATCH(AL1364+1,【参考】排出ガスレベル!$AI$4:$AI$671,1)-1,5,AR1364),2,FALSE),IF(OR(AJ1364=1,AJ1364=2),VLOOKUP(AH1364,INDEX((係数_乗用_ガソリン,係数_乗用_CNG,係数_乗用_軽油,係数_乗用_メタノール,係数_乗用_LPG),1,1,AR1364):INDEX((係数_乗用_ガソリン,係数_乗用_CNG,係数_乗用_軽油,係数_乗用_メタノール,係数_乗用_LPG),125,5,AR1364),2,FALSE))))))</f>
        <v/>
      </c>
      <c r="AO1364" s="376" t="str">
        <f>IF(T1364="","",IF(OR(AH1364="",AH1364="-"),"－",IF(OR(AM1364=8,AM1364=9),"",IF(OR(AJ1364=3,AJ1364=4,AJ1364=5,AJ1364=6),VLOOKUP(AH1364,INDEX((係数_バス貨物_ガソリン,係数_バス貨物_CNG,係数_バス貨物_軽油,係数_バス貨物_メタノール,係数_バス貨物_LPG),MATCH(AL1364,【参考】排出ガスレベル!$AI$4:$AI$671,1),1,AR1364):INDEX((係数_バス貨物_ガソリン,係数_バス貨物_CNG,係数_バス貨物_軽油,係数_バス貨物_メタノール,係数_バス貨物_LPG),MATCH(AL1364+1,【参考】排出ガスレベル!$AI$4:$AI$671,1)-1,5,AR1364),3,FALSE),IF(OR(AJ1364=1,AJ1364=2),VLOOKUP(AH1364,INDEX((係数_乗用_ガソリン,係数_乗用_CNG,係数_乗用_軽油,係数_乗用_メタノール,係数_乗用_LPG),1,1,AR1364):INDEX((係数_乗用_ガソリン,係数_乗用_CNG,係数_乗用_軽油,係数_乗用_メタノール,係数_乗用_LPG),125,5,AR1364),3,FALSE))))))</f>
        <v/>
      </c>
      <c r="AP1364" s="375" t="str">
        <f t="shared" si="378"/>
        <v/>
      </c>
      <c r="AQ1364" s="444" t="str">
        <f t="shared" si="379"/>
        <v/>
      </c>
      <c r="AR1364" s="375" t="str">
        <f t="shared" si="380"/>
        <v/>
      </c>
      <c r="AS1364" s="377" t="str">
        <f t="shared" si="381"/>
        <v/>
      </c>
      <c r="AT1364" s="378" t="str">
        <f t="shared" si="382"/>
        <v/>
      </c>
      <c r="AX1364" s="625" t="b">
        <f t="shared" si="383"/>
        <v>0</v>
      </c>
      <c r="AY1364" s="7" t="str">
        <f t="shared" si="384"/>
        <v>FALSEFALSEFALSE</v>
      </c>
      <c r="AZ1364" s="626">
        <f t="shared" si="368"/>
        <v>0</v>
      </c>
      <c r="BA1364" s="627" t="str">
        <f t="shared" si="385"/>
        <v/>
      </c>
      <c r="BB1364" s="627">
        <f t="shared" si="369"/>
        <v>0</v>
      </c>
    </row>
    <row r="1365" spans="1:54">
      <c r="A1365" s="381">
        <v>1308</v>
      </c>
      <c r="B1365" s="117"/>
      <c r="C1365" s="288"/>
      <c r="D1365" s="289"/>
      <c r="E1365" s="289"/>
      <c r="F1365" s="290"/>
      <c r="G1365" s="292"/>
      <c r="H1365" s="116"/>
      <c r="I1365" s="292"/>
      <c r="J1365" s="116"/>
      <c r="K1365" s="370"/>
      <c r="L1365" s="370"/>
      <c r="M1365" s="370"/>
      <c r="N1365" s="371"/>
      <c r="O1365" s="371"/>
      <c r="P1365" s="371"/>
      <c r="Q1365" s="371"/>
      <c r="R1365" s="371"/>
      <c r="S1365" s="371"/>
      <c r="T1365" s="443"/>
      <c r="U1365" s="539"/>
      <c r="V1365" s="117"/>
      <c r="W1365" s="118"/>
      <c r="X1365" s="119"/>
      <c r="Y1365" s="120"/>
      <c r="Z1365" s="122"/>
      <c r="AA1365" s="121"/>
      <c r="AB1365" s="443"/>
      <c r="AC1365" s="734"/>
      <c r="AD1365" s="372"/>
      <c r="AE1365" s="485"/>
      <c r="AF1365" s="373" t="str">
        <f t="shared" si="370"/>
        <v/>
      </c>
      <c r="AG1365" s="373" t="str">
        <f t="shared" si="371"/>
        <v/>
      </c>
      <c r="AH1365" s="374" t="str">
        <f t="shared" si="372"/>
        <v/>
      </c>
      <c r="AI1365" s="375" t="str">
        <f t="shared" si="373"/>
        <v/>
      </c>
      <c r="AJ1365" s="375" t="str">
        <f t="shared" si="374"/>
        <v/>
      </c>
      <c r="AK1365" s="375" t="str">
        <f t="shared" si="375"/>
        <v/>
      </c>
      <c r="AL1365" s="375" t="str">
        <f t="shared" si="376"/>
        <v/>
      </c>
      <c r="AM1365" s="375" t="str">
        <f t="shared" si="377"/>
        <v/>
      </c>
      <c r="AN1365" s="376" t="str">
        <f>IF(AF1365="","",IF(OR(AH1365="",AH1365="-"),"－",IF(OR(AM1365=8,AM1365=9),"",IF(OR(AJ1365=3,AJ1365=4,AJ1365=5,AJ1365=6),VLOOKUP(AH1365,INDEX((係数_バス貨物_ガソリン,係数_バス貨物_CNG,係数_バス貨物_軽油,係数_バス貨物_メタノール,係数_バス貨物_LPG),MATCH(AL1365,【参考】排出ガスレベル!$AI$4:$AI$671,1),1,AR1365):INDEX((係数_バス貨物_ガソリン,係数_バス貨物_CNG,係数_バス貨物_軽油,係数_バス貨物_メタノール,係数_バス貨物_LPG),MATCH(AL1365+1,【参考】排出ガスレベル!$AI$4:$AI$671,1)-1,5,AR1365),2,FALSE),IF(OR(AJ1365=1,AJ1365=2),VLOOKUP(AH1365,INDEX((係数_乗用_ガソリン,係数_乗用_CNG,係数_乗用_軽油,係数_乗用_メタノール,係数_乗用_LPG),1,1,AR1365):INDEX((係数_乗用_ガソリン,係数_乗用_CNG,係数_乗用_軽油,係数_乗用_メタノール,係数_乗用_LPG),125,5,AR1365),2,FALSE))))))</f>
        <v/>
      </c>
      <c r="AO1365" s="376" t="str">
        <f>IF(T1365="","",IF(OR(AH1365="",AH1365="-"),"－",IF(OR(AM1365=8,AM1365=9),"",IF(OR(AJ1365=3,AJ1365=4,AJ1365=5,AJ1365=6),VLOOKUP(AH1365,INDEX((係数_バス貨物_ガソリン,係数_バス貨物_CNG,係数_バス貨物_軽油,係数_バス貨物_メタノール,係数_バス貨物_LPG),MATCH(AL1365,【参考】排出ガスレベル!$AI$4:$AI$671,1),1,AR1365):INDEX((係数_バス貨物_ガソリン,係数_バス貨物_CNG,係数_バス貨物_軽油,係数_バス貨物_メタノール,係数_バス貨物_LPG),MATCH(AL1365+1,【参考】排出ガスレベル!$AI$4:$AI$671,1)-1,5,AR1365),3,FALSE),IF(OR(AJ1365=1,AJ1365=2),VLOOKUP(AH1365,INDEX((係数_乗用_ガソリン,係数_乗用_CNG,係数_乗用_軽油,係数_乗用_メタノール,係数_乗用_LPG),1,1,AR1365):INDEX((係数_乗用_ガソリン,係数_乗用_CNG,係数_乗用_軽油,係数_乗用_メタノール,係数_乗用_LPG),125,5,AR1365),3,FALSE))))))</f>
        <v/>
      </c>
      <c r="AP1365" s="375" t="str">
        <f t="shared" si="378"/>
        <v/>
      </c>
      <c r="AQ1365" s="444" t="str">
        <f t="shared" si="379"/>
        <v/>
      </c>
      <c r="AR1365" s="375" t="str">
        <f t="shared" si="380"/>
        <v/>
      </c>
      <c r="AS1365" s="377" t="str">
        <f t="shared" si="381"/>
        <v/>
      </c>
      <c r="AT1365" s="378" t="str">
        <f t="shared" si="382"/>
        <v/>
      </c>
      <c r="AX1365" s="625" t="b">
        <f t="shared" si="383"/>
        <v>0</v>
      </c>
      <c r="AY1365" s="7" t="str">
        <f t="shared" si="384"/>
        <v>FALSEFALSEFALSE</v>
      </c>
      <c r="AZ1365" s="626">
        <f t="shared" si="368"/>
        <v>0</v>
      </c>
      <c r="BA1365" s="627" t="str">
        <f t="shared" si="385"/>
        <v/>
      </c>
      <c r="BB1365" s="627">
        <f t="shared" si="369"/>
        <v>0</v>
      </c>
    </row>
    <row r="1366" spans="1:54">
      <c r="A1366" s="381">
        <v>1309</v>
      </c>
      <c r="B1366" s="117"/>
      <c r="C1366" s="288"/>
      <c r="D1366" s="289"/>
      <c r="E1366" s="289"/>
      <c r="F1366" s="290"/>
      <c r="G1366" s="292"/>
      <c r="H1366" s="116"/>
      <c r="I1366" s="292"/>
      <c r="J1366" s="116"/>
      <c r="K1366" s="370"/>
      <c r="L1366" s="370"/>
      <c r="M1366" s="370"/>
      <c r="N1366" s="371"/>
      <c r="O1366" s="371"/>
      <c r="P1366" s="371"/>
      <c r="Q1366" s="371"/>
      <c r="R1366" s="371"/>
      <c r="S1366" s="371"/>
      <c r="T1366" s="443"/>
      <c r="U1366" s="539"/>
      <c r="V1366" s="117"/>
      <c r="W1366" s="118"/>
      <c r="X1366" s="119"/>
      <c r="Y1366" s="120"/>
      <c r="Z1366" s="122"/>
      <c r="AA1366" s="121"/>
      <c r="AB1366" s="443"/>
      <c r="AC1366" s="734"/>
      <c r="AD1366" s="372"/>
      <c r="AE1366" s="485"/>
      <c r="AF1366" s="373" t="str">
        <f t="shared" si="370"/>
        <v/>
      </c>
      <c r="AG1366" s="373" t="str">
        <f t="shared" si="371"/>
        <v/>
      </c>
      <c r="AH1366" s="374" t="str">
        <f t="shared" si="372"/>
        <v/>
      </c>
      <c r="AI1366" s="375" t="str">
        <f t="shared" si="373"/>
        <v/>
      </c>
      <c r="AJ1366" s="375" t="str">
        <f t="shared" si="374"/>
        <v/>
      </c>
      <c r="AK1366" s="375" t="str">
        <f t="shared" si="375"/>
        <v/>
      </c>
      <c r="AL1366" s="375" t="str">
        <f t="shared" si="376"/>
        <v/>
      </c>
      <c r="AM1366" s="375" t="str">
        <f t="shared" si="377"/>
        <v/>
      </c>
      <c r="AN1366" s="376" t="str">
        <f>IF(AF1366="","",IF(OR(AH1366="",AH1366="-"),"－",IF(OR(AM1366=8,AM1366=9),"",IF(OR(AJ1366=3,AJ1366=4,AJ1366=5,AJ1366=6),VLOOKUP(AH1366,INDEX((係数_バス貨物_ガソリン,係数_バス貨物_CNG,係数_バス貨物_軽油,係数_バス貨物_メタノール,係数_バス貨物_LPG),MATCH(AL1366,【参考】排出ガスレベル!$AI$4:$AI$671,1),1,AR1366):INDEX((係数_バス貨物_ガソリン,係数_バス貨物_CNG,係数_バス貨物_軽油,係数_バス貨物_メタノール,係数_バス貨物_LPG),MATCH(AL1366+1,【参考】排出ガスレベル!$AI$4:$AI$671,1)-1,5,AR1366),2,FALSE),IF(OR(AJ1366=1,AJ1366=2),VLOOKUP(AH1366,INDEX((係数_乗用_ガソリン,係数_乗用_CNG,係数_乗用_軽油,係数_乗用_メタノール,係数_乗用_LPG),1,1,AR1366):INDEX((係数_乗用_ガソリン,係数_乗用_CNG,係数_乗用_軽油,係数_乗用_メタノール,係数_乗用_LPG),125,5,AR1366),2,FALSE))))))</f>
        <v/>
      </c>
      <c r="AO1366" s="376" t="str">
        <f>IF(T1366="","",IF(OR(AH1366="",AH1366="-"),"－",IF(OR(AM1366=8,AM1366=9),"",IF(OR(AJ1366=3,AJ1366=4,AJ1366=5,AJ1366=6),VLOOKUP(AH1366,INDEX((係数_バス貨物_ガソリン,係数_バス貨物_CNG,係数_バス貨物_軽油,係数_バス貨物_メタノール,係数_バス貨物_LPG),MATCH(AL1366,【参考】排出ガスレベル!$AI$4:$AI$671,1),1,AR1366):INDEX((係数_バス貨物_ガソリン,係数_バス貨物_CNG,係数_バス貨物_軽油,係数_バス貨物_メタノール,係数_バス貨物_LPG),MATCH(AL1366+1,【参考】排出ガスレベル!$AI$4:$AI$671,1)-1,5,AR1366),3,FALSE),IF(OR(AJ1366=1,AJ1366=2),VLOOKUP(AH1366,INDEX((係数_乗用_ガソリン,係数_乗用_CNG,係数_乗用_軽油,係数_乗用_メタノール,係数_乗用_LPG),1,1,AR1366):INDEX((係数_乗用_ガソリン,係数_乗用_CNG,係数_乗用_軽油,係数_乗用_メタノール,係数_乗用_LPG),125,5,AR1366),3,FALSE))))))</f>
        <v/>
      </c>
      <c r="AP1366" s="375" t="str">
        <f t="shared" si="378"/>
        <v/>
      </c>
      <c r="AQ1366" s="444" t="str">
        <f t="shared" si="379"/>
        <v/>
      </c>
      <c r="AR1366" s="375" t="str">
        <f t="shared" si="380"/>
        <v/>
      </c>
      <c r="AS1366" s="377" t="str">
        <f t="shared" si="381"/>
        <v/>
      </c>
      <c r="AT1366" s="378" t="str">
        <f t="shared" si="382"/>
        <v/>
      </c>
      <c r="AX1366" s="625" t="b">
        <f t="shared" si="383"/>
        <v>0</v>
      </c>
      <c r="AY1366" s="7" t="str">
        <f t="shared" si="384"/>
        <v>FALSEFALSEFALSE</v>
      </c>
      <c r="AZ1366" s="626">
        <f t="shared" si="368"/>
        <v>0</v>
      </c>
      <c r="BA1366" s="627" t="str">
        <f t="shared" si="385"/>
        <v/>
      </c>
      <c r="BB1366" s="627">
        <f t="shared" si="369"/>
        <v>0</v>
      </c>
    </row>
    <row r="1367" spans="1:54">
      <c r="A1367" s="381">
        <v>1310</v>
      </c>
      <c r="B1367" s="117"/>
      <c r="C1367" s="288"/>
      <c r="D1367" s="289"/>
      <c r="E1367" s="289"/>
      <c r="F1367" s="290"/>
      <c r="G1367" s="292"/>
      <c r="H1367" s="116"/>
      <c r="I1367" s="292"/>
      <c r="J1367" s="116"/>
      <c r="K1367" s="370"/>
      <c r="L1367" s="370"/>
      <c r="M1367" s="370"/>
      <c r="N1367" s="371"/>
      <c r="O1367" s="371"/>
      <c r="P1367" s="371"/>
      <c r="Q1367" s="371"/>
      <c r="R1367" s="371"/>
      <c r="S1367" s="371"/>
      <c r="T1367" s="443"/>
      <c r="U1367" s="539"/>
      <c r="V1367" s="117"/>
      <c r="W1367" s="118"/>
      <c r="X1367" s="119"/>
      <c r="Y1367" s="120"/>
      <c r="Z1367" s="122"/>
      <c r="AA1367" s="121"/>
      <c r="AB1367" s="443"/>
      <c r="AC1367" s="734"/>
      <c r="AD1367" s="372"/>
      <c r="AE1367" s="485"/>
      <c r="AF1367" s="373" t="str">
        <f t="shared" si="370"/>
        <v/>
      </c>
      <c r="AG1367" s="373" t="str">
        <f t="shared" si="371"/>
        <v/>
      </c>
      <c r="AH1367" s="374" t="str">
        <f t="shared" si="372"/>
        <v/>
      </c>
      <c r="AI1367" s="375" t="str">
        <f t="shared" si="373"/>
        <v/>
      </c>
      <c r="AJ1367" s="375" t="str">
        <f t="shared" si="374"/>
        <v/>
      </c>
      <c r="AK1367" s="375" t="str">
        <f t="shared" si="375"/>
        <v/>
      </c>
      <c r="AL1367" s="375" t="str">
        <f t="shared" si="376"/>
        <v/>
      </c>
      <c r="AM1367" s="375" t="str">
        <f t="shared" si="377"/>
        <v/>
      </c>
      <c r="AN1367" s="376" t="str">
        <f>IF(AF1367="","",IF(OR(AH1367="",AH1367="-"),"－",IF(OR(AM1367=8,AM1367=9),"",IF(OR(AJ1367=3,AJ1367=4,AJ1367=5,AJ1367=6),VLOOKUP(AH1367,INDEX((係数_バス貨物_ガソリン,係数_バス貨物_CNG,係数_バス貨物_軽油,係数_バス貨物_メタノール,係数_バス貨物_LPG),MATCH(AL1367,【参考】排出ガスレベル!$AI$4:$AI$671,1),1,AR1367):INDEX((係数_バス貨物_ガソリン,係数_バス貨物_CNG,係数_バス貨物_軽油,係数_バス貨物_メタノール,係数_バス貨物_LPG),MATCH(AL1367+1,【参考】排出ガスレベル!$AI$4:$AI$671,1)-1,5,AR1367),2,FALSE),IF(OR(AJ1367=1,AJ1367=2),VLOOKUP(AH1367,INDEX((係数_乗用_ガソリン,係数_乗用_CNG,係数_乗用_軽油,係数_乗用_メタノール,係数_乗用_LPG),1,1,AR1367):INDEX((係数_乗用_ガソリン,係数_乗用_CNG,係数_乗用_軽油,係数_乗用_メタノール,係数_乗用_LPG),125,5,AR1367),2,FALSE))))))</f>
        <v/>
      </c>
      <c r="AO1367" s="376" t="str">
        <f>IF(T1367="","",IF(OR(AH1367="",AH1367="-"),"－",IF(OR(AM1367=8,AM1367=9),"",IF(OR(AJ1367=3,AJ1367=4,AJ1367=5,AJ1367=6),VLOOKUP(AH1367,INDEX((係数_バス貨物_ガソリン,係数_バス貨物_CNG,係数_バス貨物_軽油,係数_バス貨物_メタノール,係数_バス貨物_LPG),MATCH(AL1367,【参考】排出ガスレベル!$AI$4:$AI$671,1),1,AR1367):INDEX((係数_バス貨物_ガソリン,係数_バス貨物_CNG,係数_バス貨物_軽油,係数_バス貨物_メタノール,係数_バス貨物_LPG),MATCH(AL1367+1,【参考】排出ガスレベル!$AI$4:$AI$671,1)-1,5,AR1367),3,FALSE),IF(OR(AJ1367=1,AJ1367=2),VLOOKUP(AH1367,INDEX((係数_乗用_ガソリン,係数_乗用_CNG,係数_乗用_軽油,係数_乗用_メタノール,係数_乗用_LPG),1,1,AR1367):INDEX((係数_乗用_ガソリン,係数_乗用_CNG,係数_乗用_軽油,係数_乗用_メタノール,係数_乗用_LPG),125,5,AR1367),3,FALSE))))))</f>
        <v/>
      </c>
      <c r="AP1367" s="375" t="str">
        <f t="shared" si="378"/>
        <v/>
      </c>
      <c r="AQ1367" s="444" t="str">
        <f t="shared" si="379"/>
        <v/>
      </c>
      <c r="AR1367" s="375" t="str">
        <f t="shared" si="380"/>
        <v/>
      </c>
      <c r="AS1367" s="377" t="str">
        <f t="shared" si="381"/>
        <v/>
      </c>
      <c r="AT1367" s="378" t="str">
        <f t="shared" si="382"/>
        <v/>
      </c>
      <c r="AX1367" s="625" t="b">
        <f t="shared" si="383"/>
        <v>0</v>
      </c>
      <c r="AY1367" s="7" t="str">
        <f t="shared" si="384"/>
        <v>FALSEFALSEFALSE</v>
      </c>
      <c r="AZ1367" s="626">
        <f t="shared" si="368"/>
        <v>0</v>
      </c>
      <c r="BA1367" s="627" t="str">
        <f t="shared" si="385"/>
        <v/>
      </c>
      <c r="BB1367" s="627">
        <f t="shared" si="369"/>
        <v>0</v>
      </c>
    </row>
    <row r="1368" spans="1:54">
      <c r="A1368" s="381">
        <v>1311</v>
      </c>
      <c r="B1368" s="117"/>
      <c r="C1368" s="288"/>
      <c r="D1368" s="289"/>
      <c r="E1368" s="289"/>
      <c r="F1368" s="290"/>
      <c r="G1368" s="292"/>
      <c r="H1368" s="116"/>
      <c r="I1368" s="292"/>
      <c r="J1368" s="116"/>
      <c r="K1368" s="370"/>
      <c r="L1368" s="370"/>
      <c r="M1368" s="370"/>
      <c r="N1368" s="371"/>
      <c r="O1368" s="371"/>
      <c r="P1368" s="371"/>
      <c r="Q1368" s="371"/>
      <c r="R1368" s="371"/>
      <c r="S1368" s="371"/>
      <c r="T1368" s="443"/>
      <c r="U1368" s="539"/>
      <c r="V1368" s="117"/>
      <c r="W1368" s="118"/>
      <c r="X1368" s="119"/>
      <c r="Y1368" s="120"/>
      <c r="Z1368" s="122"/>
      <c r="AA1368" s="121"/>
      <c r="AB1368" s="443"/>
      <c r="AC1368" s="734"/>
      <c r="AD1368" s="372"/>
      <c r="AE1368" s="485"/>
      <c r="AF1368" s="373" t="str">
        <f t="shared" si="370"/>
        <v/>
      </c>
      <c r="AG1368" s="373" t="str">
        <f t="shared" si="371"/>
        <v/>
      </c>
      <c r="AH1368" s="374" t="str">
        <f t="shared" si="372"/>
        <v/>
      </c>
      <c r="AI1368" s="375" t="str">
        <f t="shared" si="373"/>
        <v/>
      </c>
      <c r="AJ1368" s="375" t="str">
        <f t="shared" si="374"/>
        <v/>
      </c>
      <c r="AK1368" s="375" t="str">
        <f t="shared" si="375"/>
        <v/>
      </c>
      <c r="AL1368" s="375" t="str">
        <f t="shared" si="376"/>
        <v/>
      </c>
      <c r="AM1368" s="375" t="str">
        <f t="shared" si="377"/>
        <v/>
      </c>
      <c r="AN1368" s="376" t="str">
        <f>IF(AF1368="","",IF(OR(AH1368="",AH1368="-"),"－",IF(OR(AM1368=8,AM1368=9),"",IF(OR(AJ1368=3,AJ1368=4,AJ1368=5,AJ1368=6),VLOOKUP(AH1368,INDEX((係数_バス貨物_ガソリン,係数_バス貨物_CNG,係数_バス貨物_軽油,係数_バス貨物_メタノール,係数_バス貨物_LPG),MATCH(AL1368,【参考】排出ガスレベル!$AI$4:$AI$671,1),1,AR1368):INDEX((係数_バス貨物_ガソリン,係数_バス貨物_CNG,係数_バス貨物_軽油,係数_バス貨物_メタノール,係数_バス貨物_LPG),MATCH(AL1368+1,【参考】排出ガスレベル!$AI$4:$AI$671,1)-1,5,AR1368),2,FALSE),IF(OR(AJ1368=1,AJ1368=2),VLOOKUP(AH1368,INDEX((係数_乗用_ガソリン,係数_乗用_CNG,係数_乗用_軽油,係数_乗用_メタノール,係数_乗用_LPG),1,1,AR1368):INDEX((係数_乗用_ガソリン,係数_乗用_CNG,係数_乗用_軽油,係数_乗用_メタノール,係数_乗用_LPG),125,5,AR1368),2,FALSE))))))</f>
        <v/>
      </c>
      <c r="AO1368" s="376" t="str">
        <f>IF(T1368="","",IF(OR(AH1368="",AH1368="-"),"－",IF(OR(AM1368=8,AM1368=9),"",IF(OR(AJ1368=3,AJ1368=4,AJ1368=5,AJ1368=6),VLOOKUP(AH1368,INDEX((係数_バス貨物_ガソリン,係数_バス貨物_CNG,係数_バス貨物_軽油,係数_バス貨物_メタノール,係数_バス貨物_LPG),MATCH(AL1368,【参考】排出ガスレベル!$AI$4:$AI$671,1),1,AR1368):INDEX((係数_バス貨物_ガソリン,係数_バス貨物_CNG,係数_バス貨物_軽油,係数_バス貨物_メタノール,係数_バス貨物_LPG),MATCH(AL1368+1,【参考】排出ガスレベル!$AI$4:$AI$671,1)-1,5,AR1368),3,FALSE),IF(OR(AJ1368=1,AJ1368=2),VLOOKUP(AH1368,INDEX((係数_乗用_ガソリン,係数_乗用_CNG,係数_乗用_軽油,係数_乗用_メタノール,係数_乗用_LPG),1,1,AR1368):INDEX((係数_乗用_ガソリン,係数_乗用_CNG,係数_乗用_軽油,係数_乗用_メタノール,係数_乗用_LPG),125,5,AR1368),3,FALSE))))))</f>
        <v/>
      </c>
      <c r="AP1368" s="375" t="str">
        <f t="shared" si="378"/>
        <v/>
      </c>
      <c r="AQ1368" s="444" t="str">
        <f t="shared" si="379"/>
        <v/>
      </c>
      <c r="AR1368" s="375" t="str">
        <f t="shared" si="380"/>
        <v/>
      </c>
      <c r="AS1368" s="377" t="str">
        <f t="shared" si="381"/>
        <v/>
      </c>
      <c r="AT1368" s="378" t="str">
        <f t="shared" si="382"/>
        <v/>
      </c>
      <c r="AX1368" s="625" t="b">
        <f t="shared" si="383"/>
        <v>0</v>
      </c>
      <c r="AY1368" s="7" t="str">
        <f t="shared" si="384"/>
        <v>FALSEFALSEFALSE</v>
      </c>
      <c r="AZ1368" s="626">
        <f t="shared" si="368"/>
        <v>0</v>
      </c>
      <c r="BA1368" s="627" t="str">
        <f t="shared" si="385"/>
        <v/>
      </c>
      <c r="BB1368" s="627">
        <f t="shared" si="369"/>
        <v>0</v>
      </c>
    </row>
    <row r="1369" spans="1:54">
      <c r="A1369" s="381">
        <v>1312</v>
      </c>
      <c r="B1369" s="117"/>
      <c r="C1369" s="288"/>
      <c r="D1369" s="289"/>
      <c r="E1369" s="289"/>
      <c r="F1369" s="290"/>
      <c r="G1369" s="292"/>
      <c r="H1369" s="116"/>
      <c r="I1369" s="292"/>
      <c r="J1369" s="116"/>
      <c r="K1369" s="370"/>
      <c r="L1369" s="370"/>
      <c r="M1369" s="370"/>
      <c r="N1369" s="371"/>
      <c r="O1369" s="371"/>
      <c r="P1369" s="371"/>
      <c r="Q1369" s="371"/>
      <c r="R1369" s="371"/>
      <c r="S1369" s="371"/>
      <c r="T1369" s="443"/>
      <c r="U1369" s="539"/>
      <c r="V1369" s="117"/>
      <c r="W1369" s="118"/>
      <c r="X1369" s="119"/>
      <c r="Y1369" s="120"/>
      <c r="Z1369" s="122"/>
      <c r="AA1369" s="121"/>
      <c r="AB1369" s="443"/>
      <c r="AC1369" s="734"/>
      <c r="AD1369" s="372"/>
      <c r="AE1369" s="485"/>
      <c r="AF1369" s="373" t="str">
        <f t="shared" si="370"/>
        <v/>
      </c>
      <c r="AG1369" s="373" t="str">
        <f t="shared" si="371"/>
        <v/>
      </c>
      <c r="AH1369" s="374" t="str">
        <f t="shared" si="372"/>
        <v/>
      </c>
      <c r="AI1369" s="375" t="str">
        <f t="shared" si="373"/>
        <v/>
      </c>
      <c r="AJ1369" s="375" t="str">
        <f t="shared" si="374"/>
        <v/>
      </c>
      <c r="AK1369" s="375" t="str">
        <f t="shared" si="375"/>
        <v/>
      </c>
      <c r="AL1369" s="375" t="str">
        <f t="shared" si="376"/>
        <v/>
      </c>
      <c r="AM1369" s="375" t="str">
        <f t="shared" si="377"/>
        <v/>
      </c>
      <c r="AN1369" s="376" t="str">
        <f>IF(AF1369="","",IF(OR(AH1369="",AH1369="-"),"－",IF(OR(AM1369=8,AM1369=9),"",IF(OR(AJ1369=3,AJ1369=4,AJ1369=5,AJ1369=6),VLOOKUP(AH1369,INDEX((係数_バス貨物_ガソリン,係数_バス貨物_CNG,係数_バス貨物_軽油,係数_バス貨物_メタノール,係数_バス貨物_LPG),MATCH(AL1369,【参考】排出ガスレベル!$AI$4:$AI$671,1),1,AR1369):INDEX((係数_バス貨物_ガソリン,係数_バス貨物_CNG,係数_バス貨物_軽油,係数_バス貨物_メタノール,係数_バス貨物_LPG),MATCH(AL1369+1,【参考】排出ガスレベル!$AI$4:$AI$671,1)-1,5,AR1369),2,FALSE),IF(OR(AJ1369=1,AJ1369=2),VLOOKUP(AH1369,INDEX((係数_乗用_ガソリン,係数_乗用_CNG,係数_乗用_軽油,係数_乗用_メタノール,係数_乗用_LPG),1,1,AR1369):INDEX((係数_乗用_ガソリン,係数_乗用_CNG,係数_乗用_軽油,係数_乗用_メタノール,係数_乗用_LPG),125,5,AR1369),2,FALSE))))))</f>
        <v/>
      </c>
      <c r="AO1369" s="376" t="str">
        <f>IF(T1369="","",IF(OR(AH1369="",AH1369="-"),"－",IF(OR(AM1369=8,AM1369=9),"",IF(OR(AJ1369=3,AJ1369=4,AJ1369=5,AJ1369=6),VLOOKUP(AH1369,INDEX((係数_バス貨物_ガソリン,係数_バス貨物_CNG,係数_バス貨物_軽油,係数_バス貨物_メタノール,係数_バス貨物_LPG),MATCH(AL1369,【参考】排出ガスレベル!$AI$4:$AI$671,1),1,AR1369):INDEX((係数_バス貨物_ガソリン,係数_バス貨物_CNG,係数_バス貨物_軽油,係数_バス貨物_メタノール,係数_バス貨物_LPG),MATCH(AL1369+1,【参考】排出ガスレベル!$AI$4:$AI$671,1)-1,5,AR1369),3,FALSE),IF(OR(AJ1369=1,AJ1369=2),VLOOKUP(AH1369,INDEX((係数_乗用_ガソリン,係数_乗用_CNG,係数_乗用_軽油,係数_乗用_メタノール,係数_乗用_LPG),1,1,AR1369):INDEX((係数_乗用_ガソリン,係数_乗用_CNG,係数_乗用_軽油,係数_乗用_メタノール,係数_乗用_LPG),125,5,AR1369),3,FALSE))))))</f>
        <v/>
      </c>
      <c r="AP1369" s="375" t="str">
        <f t="shared" si="378"/>
        <v/>
      </c>
      <c r="AQ1369" s="444" t="str">
        <f t="shared" si="379"/>
        <v/>
      </c>
      <c r="AR1369" s="375" t="str">
        <f t="shared" si="380"/>
        <v/>
      </c>
      <c r="AS1369" s="377" t="str">
        <f t="shared" si="381"/>
        <v/>
      </c>
      <c r="AT1369" s="378" t="str">
        <f t="shared" si="382"/>
        <v/>
      </c>
      <c r="AX1369" s="625" t="b">
        <f t="shared" si="383"/>
        <v>0</v>
      </c>
      <c r="AY1369" s="7" t="str">
        <f t="shared" si="384"/>
        <v>FALSEFALSEFALSE</v>
      </c>
      <c r="AZ1369" s="626">
        <f t="shared" si="368"/>
        <v>0</v>
      </c>
      <c r="BA1369" s="627" t="str">
        <f t="shared" si="385"/>
        <v/>
      </c>
      <c r="BB1369" s="627">
        <f t="shared" si="369"/>
        <v>0</v>
      </c>
    </row>
    <row r="1370" spans="1:54">
      <c r="A1370" s="381">
        <v>1313</v>
      </c>
      <c r="B1370" s="117"/>
      <c r="C1370" s="288"/>
      <c r="D1370" s="289"/>
      <c r="E1370" s="289"/>
      <c r="F1370" s="290"/>
      <c r="G1370" s="292"/>
      <c r="H1370" s="116"/>
      <c r="I1370" s="292"/>
      <c r="J1370" s="116"/>
      <c r="K1370" s="370"/>
      <c r="L1370" s="370"/>
      <c r="M1370" s="370"/>
      <c r="N1370" s="371"/>
      <c r="O1370" s="371"/>
      <c r="P1370" s="371"/>
      <c r="Q1370" s="371"/>
      <c r="R1370" s="371"/>
      <c r="S1370" s="371"/>
      <c r="T1370" s="443"/>
      <c r="U1370" s="539"/>
      <c r="V1370" s="117"/>
      <c r="W1370" s="118"/>
      <c r="X1370" s="119"/>
      <c r="Y1370" s="120"/>
      <c r="Z1370" s="122"/>
      <c r="AA1370" s="121"/>
      <c r="AB1370" s="443"/>
      <c r="AC1370" s="734"/>
      <c r="AD1370" s="372"/>
      <c r="AE1370" s="485"/>
      <c r="AF1370" s="373" t="str">
        <f t="shared" si="370"/>
        <v/>
      </c>
      <c r="AG1370" s="373" t="str">
        <f t="shared" si="371"/>
        <v/>
      </c>
      <c r="AH1370" s="374" t="str">
        <f t="shared" si="372"/>
        <v/>
      </c>
      <c r="AI1370" s="375" t="str">
        <f t="shared" si="373"/>
        <v/>
      </c>
      <c r="AJ1370" s="375" t="str">
        <f t="shared" si="374"/>
        <v/>
      </c>
      <c r="AK1370" s="375" t="str">
        <f t="shared" si="375"/>
        <v/>
      </c>
      <c r="AL1370" s="375" t="str">
        <f t="shared" si="376"/>
        <v/>
      </c>
      <c r="AM1370" s="375" t="str">
        <f t="shared" si="377"/>
        <v/>
      </c>
      <c r="AN1370" s="376" t="str">
        <f>IF(AF1370="","",IF(OR(AH1370="",AH1370="-"),"－",IF(OR(AM1370=8,AM1370=9),"",IF(OR(AJ1370=3,AJ1370=4,AJ1370=5,AJ1370=6),VLOOKUP(AH1370,INDEX((係数_バス貨物_ガソリン,係数_バス貨物_CNG,係数_バス貨物_軽油,係数_バス貨物_メタノール,係数_バス貨物_LPG),MATCH(AL1370,【参考】排出ガスレベル!$AI$4:$AI$671,1),1,AR1370):INDEX((係数_バス貨物_ガソリン,係数_バス貨物_CNG,係数_バス貨物_軽油,係数_バス貨物_メタノール,係数_バス貨物_LPG),MATCH(AL1370+1,【参考】排出ガスレベル!$AI$4:$AI$671,1)-1,5,AR1370),2,FALSE),IF(OR(AJ1370=1,AJ1370=2),VLOOKUP(AH1370,INDEX((係数_乗用_ガソリン,係数_乗用_CNG,係数_乗用_軽油,係数_乗用_メタノール,係数_乗用_LPG),1,1,AR1370):INDEX((係数_乗用_ガソリン,係数_乗用_CNG,係数_乗用_軽油,係数_乗用_メタノール,係数_乗用_LPG),125,5,AR1370),2,FALSE))))))</f>
        <v/>
      </c>
      <c r="AO1370" s="376" t="str">
        <f>IF(T1370="","",IF(OR(AH1370="",AH1370="-"),"－",IF(OR(AM1370=8,AM1370=9),"",IF(OR(AJ1370=3,AJ1370=4,AJ1370=5,AJ1370=6),VLOOKUP(AH1370,INDEX((係数_バス貨物_ガソリン,係数_バス貨物_CNG,係数_バス貨物_軽油,係数_バス貨物_メタノール,係数_バス貨物_LPG),MATCH(AL1370,【参考】排出ガスレベル!$AI$4:$AI$671,1),1,AR1370):INDEX((係数_バス貨物_ガソリン,係数_バス貨物_CNG,係数_バス貨物_軽油,係数_バス貨物_メタノール,係数_バス貨物_LPG),MATCH(AL1370+1,【参考】排出ガスレベル!$AI$4:$AI$671,1)-1,5,AR1370),3,FALSE),IF(OR(AJ1370=1,AJ1370=2),VLOOKUP(AH1370,INDEX((係数_乗用_ガソリン,係数_乗用_CNG,係数_乗用_軽油,係数_乗用_メタノール,係数_乗用_LPG),1,1,AR1370):INDEX((係数_乗用_ガソリン,係数_乗用_CNG,係数_乗用_軽油,係数_乗用_メタノール,係数_乗用_LPG),125,5,AR1370),3,FALSE))))))</f>
        <v/>
      </c>
      <c r="AP1370" s="375" t="str">
        <f t="shared" si="378"/>
        <v/>
      </c>
      <c r="AQ1370" s="444" t="str">
        <f t="shared" si="379"/>
        <v/>
      </c>
      <c r="AR1370" s="375" t="str">
        <f t="shared" si="380"/>
        <v/>
      </c>
      <c r="AS1370" s="377" t="str">
        <f t="shared" si="381"/>
        <v/>
      </c>
      <c r="AT1370" s="378" t="str">
        <f t="shared" si="382"/>
        <v/>
      </c>
      <c r="AX1370" s="625" t="b">
        <f t="shared" si="383"/>
        <v>0</v>
      </c>
      <c r="AY1370" s="7" t="str">
        <f t="shared" si="384"/>
        <v>FALSEFALSEFALSE</v>
      </c>
      <c r="AZ1370" s="626">
        <f t="shared" si="368"/>
        <v>0</v>
      </c>
      <c r="BA1370" s="627" t="str">
        <f t="shared" si="385"/>
        <v/>
      </c>
      <c r="BB1370" s="627">
        <f t="shared" si="369"/>
        <v>0</v>
      </c>
    </row>
    <row r="1371" spans="1:54">
      <c r="A1371" s="381">
        <v>1314</v>
      </c>
      <c r="B1371" s="117"/>
      <c r="C1371" s="288"/>
      <c r="D1371" s="289"/>
      <c r="E1371" s="289"/>
      <c r="F1371" s="290"/>
      <c r="G1371" s="292"/>
      <c r="H1371" s="116"/>
      <c r="I1371" s="292"/>
      <c r="J1371" s="116"/>
      <c r="K1371" s="370"/>
      <c r="L1371" s="370"/>
      <c r="M1371" s="370"/>
      <c r="N1371" s="371"/>
      <c r="O1371" s="371"/>
      <c r="P1371" s="371"/>
      <c r="Q1371" s="371"/>
      <c r="R1371" s="371"/>
      <c r="S1371" s="371"/>
      <c r="T1371" s="443"/>
      <c r="U1371" s="539"/>
      <c r="V1371" s="117"/>
      <c r="W1371" s="118"/>
      <c r="X1371" s="119"/>
      <c r="Y1371" s="120"/>
      <c r="Z1371" s="122"/>
      <c r="AA1371" s="121"/>
      <c r="AB1371" s="443"/>
      <c r="AC1371" s="734"/>
      <c r="AD1371" s="372"/>
      <c r="AE1371" s="485"/>
      <c r="AF1371" s="373" t="str">
        <f t="shared" si="370"/>
        <v/>
      </c>
      <c r="AG1371" s="373" t="str">
        <f t="shared" si="371"/>
        <v/>
      </c>
      <c r="AH1371" s="374" t="str">
        <f t="shared" si="372"/>
        <v/>
      </c>
      <c r="AI1371" s="375" t="str">
        <f t="shared" si="373"/>
        <v/>
      </c>
      <c r="AJ1371" s="375" t="str">
        <f t="shared" si="374"/>
        <v/>
      </c>
      <c r="AK1371" s="375" t="str">
        <f t="shared" si="375"/>
        <v/>
      </c>
      <c r="AL1371" s="375" t="str">
        <f t="shared" si="376"/>
        <v/>
      </c>
      <c r="AM1371" s="375" t="str">
        <f t="shared" si="377"/>
        <v/>
      </c>
      <c r="AN1371" s="376" t="str">
        <f>IF(AF1371="","",IF(OR(AH1371="",AH1371="-"),"－",IF(OR(AM1371=8,AM1371=9),"",IF(OR(AJ1371=3,AJ1371=4,AJ1371=5,AJ1371=6),VLOOKUP(AH1371,INDEX((係数_バス貨物_ガソリン,係数_バス貨物_CNG,係数_バス貨物_軽油,係数_バス貨物_メタノール,係数_バス貨物_LPG),MATCH(AL1371,【参考】排出ガスレベル!$AI$4:$AI$671,1),1,AR1371):INDEX((係数_バス貨物_ガソリン,係数_バス貨物_CNG,係数_バス貨物_軽油,係数_バス貨物_メタノール,係数_バス貨物_LPG),MATCH(AL1371+1,【参考】排出ガスレベル!$AI$4:$AI$671,1)-1,5,AR1371),2,FALSE),IF(OR(AJ1371=1,AJ1371=2),VLOOKUP(AH1371,INDEX((係数_乗用_ガソリン,係数_乗用_CNG,係数_乗用_軽油,係数_乗用_メタノール,係数_乗用_LPG),1,1,AR1371):INDEX((係数_乗用_ガソリン,係数_乗用_CNG,係数_乗用_軽油,係数_乗用_メタノール,係数_乗用_LPG),125,5,AR1371),2,FALSE))))))</f>
        <v/>
      </c>
      <c r="AO1371" s="376" t="str">
        <f>IF(T1371="","",IF(OR(AH1371="",AH1371="-"),"－",IF(OR(AM1371=8,AM1371=9),"",IF(OR(AJ1371=3,AJ1371=4,AJ1371=5,AJ1371=6),VLOOKUP(AH1371,INDEX((係数_バス貨物_ガソリン,係数_バス貨物_CNG,係数_バス貨物_軽油,係数_バス貨物_メタノール,係数_バス貨物_LPG),MATCH(AL1371,【参考】排出ガスレベル!$AI$4:$AI$671,1),1,AR1371):INDEX((係数_バス貨物_ガソリン,係数_バス貨物_CNG,係数_バス貨物_軽油,係数_バス貨物_メタノール,係数_バス貨物_LPG),MATCH(AL1371+1,【参考】排出ガスレベル!$AI$4:$AI$671,1)-1,5,AR1371),3,FALSE),IF(OR(AJ1371=1,AJ1371=2),VLOOKUP(AH1371,INDEX((係数_乗用_ガソリン,係数_乗用_CNG,係数_乗用_軽油,係数_乗用_メタノール,係数_乗用_LPG),1,1,AR1371):INDEX((係数_乗用_ガソリン,係数_乗用_CNG,係数_乗用_軽油,係数_乗用_メタノール,係数_乗用_LPG),125,5,AR1371),3,FALSE))))))</f>
        <v/>
      </c>
      <c r="AP1371" s="375" t="str">
        <f t="shared" si="378"/>
        <v/>
      </c>
      <c r="AQ1371" s="444" t="str">
        <f t="shared" si="379"/>
        <v/>
      </c>
      <c r="AR1371" s="375" t="str">
        <f t="shared" si="380"/>
        <v/>
      </c>
      <c r="AS1371" s="377" t="str">
        <f t="shared" si="381"/>
        <v/>
      </c>
      <c r="AT1371" s="378" t="str">
        <f t="shared" si="382"/>
        <v/>
      </c>
      <c r="AX1371" s="625" t="b">
        <f t="shared" si="383"/>
        <v>0</v>
      </c>
      <c r="AY1371" s="7" t="str">
        <f t="shared" si="384"/>
        <v>FALSEFALSEFALSE</v>
      </c>
      <c r="AZ1371" s="626">
        <f t="shared" si="368"/>
        <v>0</v>
      </c>
      <c r="BA1371" s="627" t="str">
        <f t="shared" si="385"/>
        <v/>
      </c>
      <c r="BB1371" s="627">
        <f t="shared" si="369"/>
        <v>0</v>
      </c>
    </row>
    <row r="1372" spans="1:54">
      <c r="A1372" s="381">
        <v>1315</v>
      </c>
      <c r="B1372" s="117"/>
      <c r="C1372" s="288"/>
      <c r="D1372" s="289"/>
      <c r="E1372" s="289"/>
      <c r="F1372" s="290"/>
      <c r="G1372" s="292"/>
      <c r="H1372" s="116"/>
      <c r="I1372" s="292"/>
      <c r="J1372" s="116"/>
      <c r="K1372" s="370"/>
      <c r="L1372" s="370"/>
      <c r="M1372" s="370"/>
      <c r="N1372" s="371"/>
      <c r="O1372" s="371"/>
      <c r="P1372" s="371"/>
      <c r="Q1372" s="371"/>
      <c r="R1372" s="371"/>
      <c r="S1372" s="371"/>
      <c r="T1372" s="443"/>
      <c r="U1372" s="539"/>
      <c r="V1372" s="117"/>
      <c r="W1372" s="118"/>
      <c r="X1372" s="119"/>
      <c r="Y1372" s="120"/>
      <c r="Z1372" s="122"/>
      <c r="AA1372" s="121"/>
      <c r="AB1372" s="443"/>
      <c r="AC1372" s="734"/>
      <c r="AD1372" s="372"/>
      <c r="AE1372" s="485"/>
      <c r="AF1372" s="373" t="str">
        <f t="shared" si="370"/>
        <v/>
      </c>
      <c r="AG1372" s="373" t="str">
        <f t="shared" si="371"/>
        <v/>
      </c>
      <c r="AH1372" s="374" t="str">
        <f t="shared" si="372"/>
        <v/>
      </c>
      <c r="AI1372" s="375" t="str">
        <f t="shared" si="373"/>
        <v/>
      </c>
      <c r="AJ1372" s="375" t="str">
        <f t="shared" si="374"/>
        <v/>
      </c>
      <c r="AK1372" s="375" t="str">
        <f t="shared" si="375"/>
        <v/>
      </c>
      <c r="AL1372" s="375" t="str">
        <f t="shared" si="376"/>
        <v/>
      </c>
      <c r="AM1372" s="375" t="str">
        <f t="shared" si="377"/>
        <v/>
      </c>
      <c r="AN1372" s="376" t="str">
        <f>IF(AF1372="","",IF(OR(AH1372="",AH1372="-"),"－",IF(OR(AM1372=8,AM1372=9),"",IF(OR(AJ1372=3,AJ1372=4,AJ1372=5,AJ1372=6),VLOOKUP(AH1372,INDEX((係数_バス貨物_ガソリン,係数_バス貨物_CNG,係数_バス貨物_軽油,係数_バス貨物_メタノール,係数_バス貨物_LPG),MATCH(AL1372,【参考】排出ガスレベル!$AI$4:$AI$671,1),1,AR1372):INDEX((係数_バス貨物_ガソリン,係数_バス貨物_CNG,係数_バス貨物_軽油,係数_バス貨物_メタノール,係数_バス貨物_LPG),MATCH(AL1372+1,【参考】排出ガスレベル!$AI$4:$AI$671,1)-1,5,AR1372),2,FALSE),IF(OR(AJ1372=1,AJ1372=2),VLOOKUP(AH1372,INDEX((係数_乗用_ガソリン,係数_乗用_CNG,係数_乗用_軽油,係数_乗用_メタノール,係数_乗用_LPG),1,1,AR1372):INDEX((係数_乗用_ガソリン,係数_乗用_CNG,係数_乗用_軽油,係数_乗用_メタノール,係数_乗用_LPG),125,5,AR1372),2,FALSE))))))</f>
        <v/>
      </c>
      <c r="AO1372" s="376" t="str">
        <f>IF(T1372="","",IF(OR(AH1372="",AH1372="-"),"－",IF(OR(AM1372=8,AM1372=9),"",IF(OR(AJ1372=3,AJ1372=4,AJ1372=5,AJ1372=6),VLOOKUP(AH1372,INDEX((係数_バス貨物_ガソリン,係数_バス貨物_CNG,係数_バス貨物_軽油,係数_バス貨物_メタノール,係数_バス貨物_LPG),MATCH(AL1372,【参考】排出ガスレベル!$AI$4:$AI$671,1),1,AR1372):INDEX((係数_バス貨物_ガソリン,係数_バス貨物_CNG,係数_バス貨物_軽油,係数_バス貨物_メタノール,係数_バス貨物_LPG),MATCH(AL1372+1,【参考】排出ガスレベル!$AI$4:$AI$671,1)-1,5,AR1372),3,FALSE),IF(OR(AJ1372=1,AJ1372=2),VLOOKUP(AH1372,INDEX((係数_乗用_ガソリン,係数_乗用_CNG,係数_乗用_軽油,係数_乗用_メタノール,係数_乗用_LPG),1,1,AR1372):INDEX((係数_乗用_ガソリン,係数_乗用_CNG,係数_乗用_軽油,係数_乗用_メタノール,係数_乗用_LPG),125,5,AR1372),3,FALSE))))))</f>
        <v/>
      </c>
      <c r="AP1372" s="375" t="str">
        <f t="shared" si="378"/>
        <v/>
      </c>
      <c r="AQ1372" s="444" t="str">
        <f t="shared" si="379"/>
        <v/>
      </c>
      <c r="AR1372" s="375" t="str">
        <f t="shared" si="380"/>
        <v/>
      </c>
      <c r="AS1372" s="377" t="str">
        <f t="shared" si="381"/>
        <v/>
      </c>
      <c r="AT1372" s="378" t="str">
        <f t="shared" si="382"/>
        <v/>
      </c>
      <c r="AX1372" s="625" t="b">
        <f t="shared" si="383"/>
        <v>0</v>
      </c>
      <c r="AY1372" s="7" t="str">
        <f t="shared" si="384"/>
        <v>FALSEFALSEFALSE</v>
      </c>
      <c r="AZ1372" s="626">
        <f t="shared" si="368"/>
        <v>0</v>
      </c>
      <c r="BA1372" s="627" t="str">
        <f t="shared" si="385"/>
        <v/>
      </c>
      <c r="BB1372" s="627">
        <f t="shared" si="369"/>
        <v>0</v>
      </c>
    </row>
    <row r="1373" spans="1:54">
      <c r="A1373" s="381">
        <v>1316</v>
      </c>
      <c r="B1373" s="117"/>
      <c r="C1373" s="288"/>
      <c r="D1373" s="289"/>
      <c r="E1373" s="289"/>
      <c r="F1373" s="290"/>
      <c r="G1373" s="292"/>
      <c r="H1373" s="116"/>
      <c r="I1373" s="292"/>
      <c r="J1373" s="116"/>
      <c r="K1373" s="370"/>
      <c r="L1373" s="370"/>
      <c r="M1373" s="370"/>
      <c r="N1373" s="371"/>
      <c r="O1373" s="371"/>
      <c r="P1373" s="371"/>
      <c r="Q1373" s="371"/>
      <c r="R1373" s="371"/>
      <c r="S1373" s="371"/>
      <c r="T1373" s="443"/>
      <c r="U1373" s="539"/>
      <c r="V1373" s="117"/>
      <c r="W1373" s="118"/>
      <c r="X1373" s="119"/>
      <c r="Y1373" s="120"/>
      <c r="Z1373" s="122"/>
      <c r="AA1373" s="121"/>
      <c r="AB1373" s="443"/>
      <c r="AC1373" s="734"/>
      <c r="AD1373" s="372"/>
      <c r="AE1373" s="485"/>
      <c r="AF1373" s="373" t="str">
        <f t="shared" si="370"/>
        <v/>
      </c>
      <c r="AG1373" s="373" t="str">
        <f t="shared" si="371"/>
        <v/>
      </c>
      <c r="AH1373" s="374" t="str">
        <f t="shared" si="372"/>
        <v/>
      </c>
      <c r="AI1373" s="375" t="str">
        <f t="shared" si="373"/>
        <v/>
      </c>
      <c r="AJ1373" s="375" t="str">
        <f t="shared" si="374"/>
        <v/>
      </c>
      <c r="AK1373" s="375" t="str">
        <f t="shared" si="375"/>
        <v/>
      </c>
      <c r="AL1373" s="375" t="str">
        <f t="shared" si="376"/>
        <v/>
      </c>
      <c r="AM1373" s="375" t="str">
        <f t="shared" si="377"/>
        <v/>
      </c>
      <c r="AN1373" s="376" t="str">
        <f>IF(AF1373="","",IF(OR(AH1373="",AH1373="-"),"－",IF(OR(AM1373=8,AM1373=9),"",IF(OR(AJ1373=3,AJ1373=4,AJ1373=5,AJ1373=6),VLOOKUP(AH1373,INDEX((係数_バス貨物_ガソリン,係数_バス貨物_CNG,係数_バス貨物_軽油,係数_バス貨物_メタノール,係数_バス貨物_LPG),MATCH(AL1373,【参考】排出ガスレベル!$AI$4:$AI$671,1),1,AR1373):INDEX((係数_バス貨物_ガソリン,係数_バス貨物_CNG,係数_バス貨物_軽油,係数_バス貨物_メタノール,係数_バス貨物_LPG),MATCH(AL1373+1,【参考】排出ガスレベル!$AI$4:$AI$671,1)-1,5,AR1373),2,FALSE),IF(OR(AJ1373=1,AJ1373=2),VLOOKUP(AH1373,INDEX((係数_乗用_ガソリン,係数_乗用_CNG,係数_乗用_軽油,係数_乗用_メタノール,係数_乗用_LPG),1,1,AR1373):INDEX((係数_乗用_ガソリン,係数_乗用_CNG,係数_乗用_軽油,係数_乗用_メタノール,係数_乗用_LPG),125,5,AR1373),2,FALSE))))))</f>
        <v/>
      </c>
      <c r="AO1373" s="376" t="str">
        <f>IF(T1373="","",IF(OR(AH1373="",AH1373="-"),"－",IF(OR(AM1373=8,AM1373=9),"",IF(OR(AJ1373=3,AJ1373=4,AJ1373=5,AJ1373=6),VLOOKUP(AH1373,INDEX((係数_バス貨物_ガソリン,係数_バス貨物_CNG,係数_バス貨物_軽油,係数_バス貨物_メタノール,係数_バス貨物_LPG),MATCH(AL1373,【参考】排出ガスレベル!$AI$4:$AI$671,1),1,AR1373):INDEX((係数_バス貨物_ガソリン,係数_バス貨物_CNG,係数_バス貨物_軽油,係数_バス貨物_メタノール,係数_バス貨物_LPG),MATCH(AL1373+1,【参考】排出ガスレベル!$AI$4:$AI$671,1)-1,5,AR1373),3,FALSE),IF(OR(AJ1373=1,AJ1373=2),VLOOKUP(AH1373,INDEX((係数_乗用_ガソリン,係数_乗用_CNG,係数_乗用_軽油,係数_乗用_メタノール,係数_乗用_LPG),1,1,AR1373):INDEX((係数_乗用_ガソリン,係数_乗用_CNG,係数_乗用_軽油,係数_乗用_メタノール,係数_乗用_LPG),125,5,AR1373),3,FALSE))))))</f>
        <v/>
      </c>
      <c r="AP1373" s="375" t="str">
        <f t="shared" si="378"/>
        <v/>
      </c>
      <c r="AQ1373" s="444" t="str">
        <f t="shared" si="379"/>
        <v/>
      </c>
      <c r="AR1373" s="375" t="str">
        <f t="shared" si="380"/>
        <v/>
      </c>
      <c r="AS1373" s="377" t="str">
        <f t="shared" si="381"/>
        <v/>
      </c>
      <c r="AT1373" s="378" t="str">
        <f t="shared" si="382"/>
        <v/>
      </c>
      <c r="AX1373" s="625" t="b">
        <f t="shared" si="383"/>
        <v>0</v>
      </c>
      <c r="AY1373" s="7" t="str">
        <f t="shared" si="384"/>
        <v>FALSEFALSEFALSE</v>
      </c>
      <c r="AZ1373" s="626">
        <f t="shared" si="368"/>
        <v>0</v>
      </c>
      <c r="BA1373" s="627" t="str">
        <f t="shared" si="385"/>
        <v/>
      </c>
      <c r="BB1373" s="627">
        <f t="shared" si="369"/>
        <v>0</v>
      </c>
    </row>
    <row r="1374" spans="1:54">
      <c r="A1374" s="381">
        <v>1317</v>
      </c>
      <c r="B1374" s="117"/>
      <c r="C1374" s="288"/>
      <c r="D1374" s="289"/>
      <c r="E1374" s="289"/>
      <c r="F1374" s="290"/>
      <c r="G1374" s="292"/>
      <c r="H1374" s="116"/>
      <c r="I1374" s="292"/>
      <c r="J1374" s="116"/>
      <c r="K1374" s="370"/>
      <c r="L1374" s="370"/>
      <c r="M1374" s="370"/>
      <c r="N1374" s="371"/>
      <c r="O1374" s="371"/>
      <c r="P1374" s="371"/>
      <c r="Q1374" s="371"/>
      <c r="R1374" s="371"/>
      <c r="S1374" s="371"/>
      <c r="T1374" s="443"/>
      <c r="U1374" s="539"/>
      <c r="V1374" s="117"/>
      <c r="W1374" s="118"/>
      <c r="X1374" s="119"/>
      <c r="Y1374" s="120"/>
      <c r="Z1374" s="122"/>
      <c r="AA1374" s="121"/>
      <c r="AB1374" s="443"/>
      <c r="AC1374" s="734"/>
      <c r="AD1374" s="372"/>
      <c r="AE1374" s="485"/>
      <c r="AF1374" s="373" t="str">
        <f t="shared" si="370"/>
        <v/>
      </c>
      <c r="AG1374" s="373" t="str">
        <f t="shared" si="371"/>
        <v/>
      </c>
      <c r="AH1374" s="374" t="str">
        <f t="shared" si="372"/>
        <v/>
      </c>
      <c r="AI1374" s="375" t="str">
        <f t="shared" si="373"/>
        <v/>
      </c>
      <c r="AJ1374" s="375" t="str">
        <f t="shared" si="374"/>
        <v/>
      </c>
      <c r="AK1374" s="375" t="str">
        <f t="shared" si="375"/>
        <v/>
      </c>
      <c r="AL1374" s="375" t="str">
        <f t="shared" si="376"/>
        <v/>
      </c>
      <c r="AM1374" s="375" t="str">
        <f t="shared" si="377"/>
        <v/>
      </c>
      <c r="AN1374" s="376" t="str">
        <f>IF(AF1374="","",IF(OR(AH1374="",AH1374="-"),"－",IF(OR(AM1374=8,AM1374=9),"",IF(OR(AJ1374=3,AJ1374=4,AJ1374=5,AJ1374=6),VLOOKUP(AH1374,INDEX((係数_バス貨物_ガソリン,係数_バス貨物_CNG,係数_バス貨物_軽油,係数_バス貨物_メタノール,係数_バス貨物_LPG),MATCH(AL1374,【参考】排出ガスレベル!$AI$4:$AI$671,1),1,AR1374):INDEX((係数_バス貨物_ガソリン,係数_バス貨物_CNG,係数_バス貨物_軽油,係数_バス貨物_メタノール,係数_バス貨物_LPG),MATCH(AL1374+1,【参考】排出ガスレベル!$AI$4:$AI$671,1)-1,5,AR1374),2,FALSE),IF(OR(AJ1374=1,AJ1374=2),VLOOKUP(AH1374,INDEX((係数_乗用_ガソリン,係数_乗用_CNG,係数_乗用_軽油,係数_乗用_メタノール,係数_乗用_LPG),1,1,AR1374):INDEX((係数_乗用_ガソリン,係数_乗用_CNG,係数_乗用_軽油,係数_乗用_メタノール,係数_乗用_LPG),125,5,AR1374),2,FALSE))))))</f>
        <v/>
      </c>
      <c r="AO1374" s="376" t="str">
        <f>IF(T1374="","",IF(OR(AH1374="",AH1374="-"),"－",IF(OR(AM1374=8,AM1374=9),"",IF(OR(AJ1374=3,AJ1374=4,AJ1374=5,AJ1374=6),VLOOKUP(AH1374,INDEX((係数_バス貨物_ガソリン,係数_バス貨物_CNG,係数_バス貨物_軽油,係数_バス貨物_メタノール,係数_バス貨物_LPG),MATCH(AL1374,【参考】排出ガスレベル!$AI$4:$AI$671,1),1,AR1374):INDEX((係数_バス貨物_ガソリン,係数_バス貨物_CNG,係数_バス貨物_軽油,係数_バス貨物_メタノール,係数_バス貨物_LPG),MATCH(AL1374+1,【参考】排出ガスレベル!$AI$4:$AI$671,1)-1,5,AR1374),3,FALSE),IF(OR(AJ1374=1,AJ1374=2),VLOOKUP(AH1374,INDEX((係数_乗用_ガソリン,係数_乗用_CNG,係数_乗用_軽油,係数_乗用_メタノール,係数_乗用_LPG),1,1,AR1374):INDEX((係数_乗用_ガソリン,係数_乗用_CNG,係数_乗用_軽油,係数_乗用_メタノール,係数_乗用_LPG),125,5,AR1374),3,FALSE))))))</f>
        <v/>
      </c>
      <c r="AP1374" s="375" t="str">
        <f t="shared" si="378"/>
        <v/>
      </c>
      <c r="AQ1374" s="444" t="str">
        <f t="shared" si="379"/>
        <v/>
      </c>
      <c r="AR1374" s="375" t="str">
        <f t="shared" si="380"/>
        <v/>
      </c>
      <c r="AS1374" s="377" t="str">
        <f t="shared" si="381"/>
        <v/>
      </c>
      <c r="AT1374" s="378" t="str">
        <f t="shared" si="382"/>
        <v/>
      </c>
      <c r="AX1374" s="625" t="b">
        <f t="shared" si="383"/>
        <v>0</v>
      </c>
      <c r="AY1374" s="7" t="str">
        <f t="shared" si="384"/>
        <v>FALSEFALSEFALSE</v>
      </c>
      <c r="AZ1374" s="626">
        <f t="shared" si="368"/>
        <v>0</v>
      </c>
      <c r="BA1374" s="627" t="str">
        <f t="shared" si="385"/>
        <v/>
      </c>
      <c r="BB1374" s="627">
        <f t="shared" si="369"/>
        <v>0</v>
      </c>
    </row>
    <row r="1375" spans="1:54">
      <c r="A1375" s="381">
        <v>1318</v>
      </c>
      <c r="B1375" s="117"/>
      <c r="C1375" s="288"/>
      <c r="D1375" s="289"/>
      <c r="E1375" s="289"/>
      <c r="F1375" s="290"/>
      <c r="G1375" s="292"/>
      <c r="H1375" s="116"/>
      <c r="I1375" s="292"/>
      <c r="J1375" s="116"/>
      <c r="K1375" s="370"/>
      <c r="L1375" s="370"/>
      <c r="M1375" s="370"/>
      <c r="N1375" s="371"/>
      <c r="O1375" s="371"/>
      <c r="P1375" s="371"/>
      <c r="Q1375" s="371"/>
      <c r="R1375" s="371"/>
      <c r="S1375" s="371"/>
      <c r="T1375" s="443"/>
      <c r="U1375" s="539"/>
      <c r="V1375" s="117"/>
      <c r="W1375" s="118"/>
      <c r="X1375" s="119"/>
      <c r="Y1375" s="120"/>
      <c r="Z1375" s="122"/>
      <c r="AA1375" s="121"/>
      <c r="AB1375" s="443"/>
      <c r="AC1375" s="734"/>
      <c r="AD1375" s="372"/>
      <c r="AE1375" s="485"/>
      <c r="AF1375" s="373" t="str">
        <f t="shared" si="370"/>
        <v/>
      </c>
      <c r="AG1375" s="373" t="str">
        <f t="shared" si="371"/>
        <v/>
      </c>
      <c r="AH1375" s="374" t="str">
        <f t="shared" si="372"/>
        <v/>
      </c>
      <c r="AI1375" s="375" t="str">
        <f t="shared" si="373"/>
        <v/>
      </c>
      <c r="AJ1375" s="375" t="str">
        <f t="shared" si="374"/>
        <v/>
      </c>
      <c r="AK1375" s="375" t="str">
        <f t="shared" si="375"/>
        <v/>
      </c>
      <c r="AL1375" s="375" t="str">
        <f t="shared" si="376"/>
        <v/>
      </c>
      <c r="AM1375" s="375" t="str">
        <f t="shared" si="377"/>
        <v/>
      </c>
      <c r="AN1375" s="376" t="str">
        <f>IF(AF1375="","",IF(OR(AH1375="",AH1375="-"),"－",IF(OR(AM1375=8,AM1375=9),"",IF(OR(AJ1375=3,AJ1375=4,AJ1375=5,AJ1375=6),VLOOKUP(AH1375,INDEX((係数_バス貨物_ガソリン,係数_バス貨物_CNG,係数_バス貨物_軽油,係数_バス貨物_メタノール,係数_バス貨物_LPG),MATCH(AL1375,【参考】排出ガスレベル!$AI$4:$AI$671,1),1,AR1375):INDEX((係数_バス貨物_ガソリン,係数_バス貨物_CNG,係数_バス貨物_軽油,係数_バス貨物_メタノール,係数_バス貨物_LPG),MATCH(AL1375+1,【参考】排出ガスレベル!$AI$4:$AI$671,1)-1,5,AR1375),2,FALSE),IF(OR(AJ1375=1,AJ1375=2),VLOOKUP(AH1375,INDEX((係数_乗用_ガソリン,係数_乗用_CNG,係数_乗用_軽油,係数_乗用_メタノール,係数_乗用_LPG),1,1,AR1375):INDEX((係数_乗用_ガソリン,係数_乗用_CNG,係数_乗用_軽油,係数_乗用_メタノール,係数_乗用_LPG),125,5,AR1375),2,FALSE))))))</f>
        <v/>
      </c>
      <c r="AO1375" s="376" t="str">
        <f>IF(T1375="","",IF(OR(AH1375="",AH1375="-"),"－",IF(OR(AM1375=8,AM1375=9),"",IF(OR(AJ1375=3,AJ1375=4,AJ1375=5,AJ1375=6),VLOOKUP(AH1375,INDEX((係数_バス貨物_ガソリン,係数_バス貨物_CNG,係数_バス貨物_軽油,係数_バス貨物_メタノール,係数_バス貨物_LPG),MATCH(AL1375,【参考】排出ガスレベル!$AI$4:$AI$671,1),1,AR1375):INDEX((係数_バス貨物_ガソリン,係数_バス貨物_CNG,係数_バス貨物_軽油,係数_バス貨物_メタノール,係数_バス貨物_LPG),MATCH(AL1375+1,【参考】排出ガスレベル!$AI$4:$AI$671,1)-1,5,AR1375),3,FALSE),IF(OR(AJ1375=1,AJ1375=2),VLOOKUP(AH1375,INDEX((係数_乗用_ガソリン,係数_乗用_CNG,係数_乗用_軽油,係数_乗用_メタノール,係数_乗用_LPG),1,1,AR1375):INDEX((係数_乗用_ガソリン,係数_乗用_CNG,係数_乗用_軽油,係数_乗用_メタノール,係数_乗用_LPG),125,5,AR1375),3,FALSE))))))</f>
        <v/>
      </c>
      <c r="AP1375" s="375" t="str">
        <f t="shared" si="378"/>
        <v/>
      </c>
      <c r="AQ1375" s="444" t="str">
        <f t="shared" si="379"/>
        <v/>
      </c>
      <c r="AR1375" s="375" t="str">
        <f t="shared" si="380"/>
        <v/>
      </c>
      <c r="AS1375" s="377" t="str">
        <f t="shared" si="381"/>
        <v/>
      </c>
      <c r="AT1375" s="378" t="str">
        <f t="shared" si="382"/>
        <v/>
      </c>
      <c r="AX1375" s="625" t="b">
        <f t="shared" si="383"/>
        <v>0</v>
      </c>
      <c r="AY1375" s="7" t="str">
        <f t="shared" si="384"/>
        <v>FALSEFALSEFALSE</v>
      </c>
      <c r="AZ1375" s="626">
        <f t="shared" si="368"/>
        <v>0</v>
      </c>
      <c r="BA1375" s="627" t="str">
        <f t="shared" si="385"/>
        <v/>
      </c>
      <c r="BB1375" s="627">
        <f t="shared" si="369"/>
        <v>0</v>
      </c>
    </row>
    <row r="1376" spans="1:54">
      <c r="A1376" s="381">
        <v>1319</v>
      </c>
      <c r="B1376" s="117"/>
      <c r="C1376" s="288"/>
      <c r="D1376" s="289"/>
      <c r="E1376" s="289"/>
      <c r="F1376" s="290"/>
      <c r="G1376" s="292"/>
      <c r="H1376" s="116"/>
      <c r="I1376" s="292"/>
      <c r="J1376" s="116"/>
      <c r="K1376" s="370"/>
      <c r="L1376" s="370"/>
      <c r="M1376" s="370"/>
      <c r="N1376" s="371"/>
      <c r="O1376" s="371"/>
      <c r="P1376" s="371"/>
      <c r="Q1376" s="371"/>
      <c r="R1376" s="371"/>
      <c r="S1376" s="371"/>
      <c r="T1376" s="443"/>
      <c r="U1376" s="539"/>
      <c r="V1376" s="117"/>
      <c r="W1376" s="118"/>
      <c r="X1376" s="119"/>
      <c r="Y1376" s="120"/>
      <c r="Z1376" s="122"/>
      <c r="AA1376" s="121"/>
      <c r="AB1376" s="443"/>
      <c r="AC1376" s="734"/>
      <c r="AD1376" s="372"/>
      <c r="AE1376" s="485"/>
      <c r="AF1376" s="373" t="str">
        <f t="shared" si="370"/>
        <v/>
      </c>
      <c r="AG1376" s="373" t="str">
        <f t="shared" si="371"/>
        <v/>
      </c>
      <c r="AH1376" s="374" t="str">
        <f t="shared" si="372"/>
        <v/>
      </c>
      <c r="AI1376" s="375" t="str">
        <f t="shared" si="373"/>
        <v/>
      </c>
      <c r="AJ1376" s="375" t="str">
        <f t="shared" si="374"/>
        <v/>
      </c>
      <c r="AK1376" s="375" t="str">
        <f t="shared" si="375"/>
        <v/>
      </c>
      <c r="AL1376" s="375" t="str">
        <f t="shared" si="376"/>
        <v/>
      </c>
      <c r="AM1376" s="375" t="str">
        <f t="shared" si="377"/>
        <v/>
      </c>
      <c r="AN1376" s="376" t="str">
        <f>IF(AF1376="","",IF(OR(AH1376="",AH1376="-"),"－",IF(OR(AM1376=8,AM1376=9),"",IF(OR(AJ1376=3,AJ1376=4,AJ1376=5,AJ1376=6),VLOOKUP(AH1376,INDEX((係数_バス貨物_ガソリン,係数_バス貨物_CNG,係数_バス貨物_軽油,係数_バス貨物_メタノール,係数_バス貨物_LPG),MATCH(AL1376,【参考】排出ガスレベル!$AI$4:$AI$671,1),1,AR1376):INDEX((係数_バス貨物_ガソリン,係数_バス貨物_CNG,係数_バス貨物_軽油,係数_バス貨物_メタノール,係数_バス貨物_LPG),MATCH(AL1376+1,【参考】排出ガスレベル!$AI$4:$AI$671,1)-1,5,AR1376),2,FALSE),IF(OR(AJ1376=1,AJ1376=2),VLOOKUP(AH1376,INDEX((係数_乗用_ガソリン,係数_乗用_CNG,係数_乗用_軽油,係数_乗用_メタノール,係数_乗用_LPG),1,1,AR1376):INDEX((係数_乗用_ガソリン,係数_乗用_CNG,係数_乗用_軽油,係数_乗用_メタノール,係数_乗用_LPG),125,5,AR1376),2,FALSE))))))</f>
        <v/>
      </c>
      <c r="AO1376" s="376" t="str">
        <f>IF(T1376="","",IF(OR(AH1376="",AH1376="-"),"－",IF(OR(AM1376=8,AM1376=9),"",IF(OR(AJ1376=3,AJ1376=4,AJ1376=5,AJ1376=6),VLOOKUP(AH1376,INDEX((係数_バス貨物_ガソリン,係数_バス貨物_CNG,係数_バス貨物_軽油,係数_バス貨物_メタノール,係数_バス貨物_LPG),MATCH(AL1376,【参考】排出ガスレベル!$AI$4:$AI$671,1),1,AR1376):INDEX((係数_バス貨物_ガソリン,係数_バス貨物_CNG,係数_バス貨物_軽油,係数_バス貨物_メタノール,係数_バス貨物_LPG),MATCH(AL1376+1,【参考】排出ガスレベル!$AI$4:$AI$671,1)-1,5,AR1376),3,FALSE),IF(OR(AJ1376=1,AJ1376=2),VLOOKUP(AH1376,INDEX((係数_乗用_ガソリン,係数_乗用_CNG,係数_乗用_軽油,係数_乗用_メタノール,係数_乗用_LPG),1,1,AR1376):INDEX((係数_乗用_ガソリン,係数_乗用_CNG,係数_乗用_軽油,係数_乗用_メタノール,係数_乗用_LPG),125,5,AR1376),3,FALSE))))))</f>
        <v/>
      </c>
      <c r="AP1376" s="375" t="str">
        <f t="shared" si="378"/>
        <v/>
      </c>
      <c r="AQ1376" s="444" t="str">
        <f t="shared" si="379"/>
        <v/>
      </c>
      <c r="AR1376" s="375" t="str">
        <f t="shared" si="380"/>
        <v/>
      </c>
      <c r="AS1376" s="377" t="str">
        <f t="shared" si="381"/>
        <v/>
      </c>
      <c r="AT1376" s="378" t="str">
        <f t="shared" si="382"/>
        <v/>
      </c>
      <c r="AX1376" s="625" t="b">
        <f t="shared" si="383"/>
        <v>0</v>
      </c>
      <c r="AY1376" s="7" t="str">
        <f t="shared" si="384"/>
        <v>FALSEFALSEFALSE</v>
      </c>
      <c r="AZ1376" s="626">
        <f t="shared" si="368"/>
        <v>0</v>
      </c>
      <c r="BA1376" s="627" t="str">
        <f t="shared" si="385"/>
        <v/>
      </c>
      <c r="BB1376" s="627">
        <f t="shared" si="369"/>
        <v>0</v>
      </c>
    </row>
    <row r="1377" spans="1:54">
      <c r="A1377" s="381">
        <v>1320</v>
      </c>
      <c r="B1377" s="117"/>
      <c r="C1377" s="288"/>
      <c r="D1377" s="289"/>
      <c r="E1377" s="289"/>
      <c r="F1377" s="290"/>
      <c r="G1377" s="292"/>
      <c r="H1377" s="116"/>
      <c r="I1377" s="292"/>
      <c r="J1377" s="116"/>
      <c r="K1377" s="370"/>
      <c r="L1377" s="370"/>
      <c r="M1377" s="370"/>
      <c r="N1377" s="371"/>
      <c r="O1377" s="371"/>
      <c r="P1377" s="371"/>
      <c r="Q1377" s="371"/>
      <c r="R1377" s="371"/>
      <c r="S1377" s="371"/>
      <c r="T1377" s="443"/>
      <c r="U1377" s="539"/>
      <c r="V1377" s="117"/>
      <c r="W1377" s="118"/>
      <c r="X1377" s="119"/>
      <c r="Y1377" s="120"/>
      <c r="Z1377" s="122"/>
      <c r="AA1377" s="121"/>
      <c r="AB1377" s="443"/>
      <c r="AC1377" s="734"/>
      <c r="AD1377" s="372"/>
      <c r="AE1377" s="485"/>
      <c r="AF1377" s="373" t="str">
        <f t="shared" si="370"/>
        <v/>
      </c>
      <c r="AG1377" s="373" t="str">
        <f t="shared" si="371"/>
        <v/>
      </c>
      <c r="AH1377" s="374" t="str">
        <f t="shared" si="372"/>
        <v/>
      </c>
      <c r="AI1377" s="375" t="str">
        <f t="shared" si="373"/>
        <v/>
      </c>
      <c r="AJ1377" s="375" t="str">
        <f t="shared" si="374"/>
        <v/>
      </c>
      <c r="AK1377" s="375" t="str">
        <f t="shared" si="375"/>
        <v/>
      </c>
      <c r="AL1377" s="375" t="str">
        <f t="shared" si="376"/>
        <v/>
      </c>
      <c r="AM1377" s="375" t="str">
        <f t="shared" si="377"/>
        <v/>
      </c>
      <c r="AN1377" s="376" t="str">
        <f>IF(AF1377="","",IF(OR(AH1377="",AH1377="-"),"－",IF(OR(AM1377=8,AM1377=9),"",IF(OR(AJ1377=3,AJ1377=4,AJ1377=5,AJ1377=6),VLOOKUP(AH1377,INDEX((係数_バス貨物_ガソリン,係数_バス貨物_CNG,係数_バス貨物_軽油,係数_バス貨物_メタノール,係数_バス貨物_LPG),MATCH(AL1377,【参考】排出ガスレベル!$AI$4:$AI$671,1),1,AR1377):INDEX((係数_バス貨物_ガソリン,係数_バス貨物_CNG,係数_バス貨物_軽油,係数_バス貨物_メタノール,係数_バス貨物_LPG),MATCH(AL1377+1,【参考】排出ガスレベル!$AI$4:$AI$671,1)-1,5,AR1377),2,FALSE),IF(OR(AJ1377=1,AJ1377=2),VLOOKUP(AH1377,INDEX((係数_乗用_ガソリン,係数_乗用_CNG,係数_乗用_軽油,係数_乗用_メタノール,係数_乗用_LPG),1,1,AR1377):INDEX((係数_乗用_ガソリン,係数_乗用_CNG,係数_乗用_軽油,係数_乗用_メタノール,係数_乗用_LPG),125,5,AR1377),2,FALSE))))))</f>
        <v/>
      </c>
      <c r="AO1377" s="376" t="str">
        <f>IF(T1377="","",IF(OR(AH1377="",AH1377="-"),"－",IF(OR(AM1377=8,AM1377=9),"",IF(OR(AJ1377=3,AJ1377=4,AJ1377=5,AJ1377=6),VLOOKUP(AH1377,INDEX((係数_バス貨物_ガソリン,係数_バス貨物_CNG,係数_バス貨物_軽油,係数_バス貨物_メタノール,係数_バス貨物_LPG),MATCH(AL1377,【参考】排出ガスレベル!$AI$4:$AI$671,1),1,AR1377):INDEX((係数_バス貨物_ガソリン,係数_バス貨物_CNG,係数_バス貨物_軽油,係数_バス貨物_メタノール,係数_バス貨物_LPG),MATCH(AL1377+1,【参考】排出ガスレベル!$AI$4:$AI$671,1)-1,5,AR1377),3,FALSE),IF(OR(AJ1377=1,AJ1377=2),VLOOKUP(AH1377,INDEX((係数_乗用_ガソリン,係数_乗用_CNG,係数_乗用_軽油,係数_乗用_メタノール,係数_乗用_LPG),1,1,AR1377):INDEX((係数_乗用_ガソリン,係数_乗用_CNG,係数_乗用_軽油,係数_乗用_メタノール,係数_乗用_LPG),125,5,AR1377),3,FALSE))))))</f>
        <v/>
      </c>
      <c r="AP1377" s="375" t="str">
        <f t="shared" si="378"/>
        <v/>
      </c>
      <c r="AQ1377" s="444" t="str">
        <f t="shared" si="379"/>
        <v/>
      </c>
      <c r="AR1377" s="375" t="str">
        <f t="shared" si="380"/>
        <v/>
      </c>
      <c r="AS1377" s="377" t="str">
        <f t="shared" si="381"/>
        <v/>
      </c>
      <c r="AT1377" s="378" t="str">
        <f t="shared" si="382"/>
        <v/>
      </c>
      <c r="AX1377" s="625" t="b">
        <f t="shared" si="383"/>
        <v>0</v>
      </c>
      <c r="AY1377" s="7" t="str">
        <f t="shared" si="384"/>
        <v>FALSEFALSEFALSE</v>
      </c>
      <c r="AZ1377" s="626">
        <f t="shared" si="368"/>
        <v>0</v>
      </c>
      <c r="BA1377" s="627" t="str">
        <f t="shared" si="385"/>
        <v/>
      </c>
      <c r="BB1377" s="627">
        <f t="shared" si="369"/>
        <v>0</v>
      </c>
    </row>
    <row r="1378" spans="1:54">
      <c r="A1378" s="381">
        <v>1321</v>
      </c>
      <c r="B1378" s="117"/>
      <c r="C1378" s="288"/>
      <c r="D1378" s="289"/>
      <c r="E1378" s="289"/>
      <c r="F1378" s="290"/>
      <c r="G1378" s="292"/>
      <c r="H1378" s="116"/>
      <c r="I1378" s="292"/>
      <c r="J1378" s="116"/>
      <c r="K1378" s="370"/>
      <c r="L1378" s="370"/>
      <c r="M1378" s="370"/>
      <c r="N1378" s="371"/>
      <c r="O1378" s="371"/>
      <c r="P1378" s="371"/>
      <c r="Q1378" s="371"/>
      <c r="R1378" s="371"/>
      <c r="S1378" s="371"/>
      <c r="T1378" s="443"/>
      <c r="U1378" s="539"/>
      <c r="V1378" s="117"/>
      <c r="W1378" s="118"/>
      <c r="X1378" s="119"/>
      <c r="Y1378" s="120"/>
      <c r="Z1378" s="122"/>
      <c r="AA1378" s="121"/>
      <c r="AB1378" s="443"/>
      <c r="AC1378" s="734"/>
      <c r="AD1378" s="372"/>
      <c r="AE1378" s="485"/>
      <c r="AF1378" s="373" t="str">
        <f t="shared" si="370"/>
        <v/>
      </c>
      <c r="AG1378" s="373" t="str">
        <f t="shared" si="371"/>
        <v/>
      </c>
      <c r="AH1378" s="374" t="str">
        <f t="shared" si="372"/>
        <v/>
      </c>
      <c r="AI1378" s="375" t="str">
        <f t="shared" si="373"/>
        <v/>
      </c>
      <c r="AJ1378" s="375" t="str">
        <f t="shared" si="374"/>
        <v/>
      </c>
      <c r="AK1378" s="375" t="str">
        <f t="shared" si="375"/>
        <v/>
      </c>
      <c r="AL1378" s="375" t="str">
        <f t="shared" si="376"/>
        <v/>
      </c>
      <c r="AM1378" s="375" t="str">
        <f t="shared" si="377"/>
        <v/>
      </c>
      <c r="AN1378" s="376" t="str">
        <f>IF(AF1378="","",IF(OR(AH1378="",AH1378="-"),"－",IF(OR(AM1378=8,AM1378=9),"",IF(OR(AJ1378=3,AJ1378=4,AJ1378=5,AJ1378=6),VLOOKUP(AH1378,INDEX((係数_バス貨物_ガソリン,係数_バス貨物_CNG,係数_バス貨物_軽油,係数_バス貨物_メタノール,係数_バス貨物_LPG),MATCH(AL1378,【参考】排出ガスレベル!$AI$4:$AI$671,1),1,AR1378):INDEX((係数_バス貨物_ガソリン,係数_バス貨物_CNG,係数_バス貨物_軽油,係数_バス貨物_メタノール,係数_バス貨物_LPG),MATCH(AL1378+1,【参考】排出ガスレベル!$AI$4:$AI$671,1)-1,5,AR1378),2,FALSE),IF(OR(AJ1378=1,AJ1378=2),VLOOKUP(AH1378,INDEX((係数_乗用_ガソリン,係数_乗用_CNG,係数_乗用_軽油,係数_乗用_メタノール,係数_乗用_LPG),1,1,AR1378):INDEX((係数_乗用_ガソリン,係数_乗用_CNG,係数_乗用_軽油,係数_乗用_メタノール,係数_乗用_LPG),125,5,AR1378),2,FALSE))))))</f>
        <v/>
      </c>
      <c r="AO1378" s="376" t="str">
        <f>IF(T1378="","",IF(OR(AH1378="",AH1378="-"),"－",IF(OR(AM1378=8,AM1378=9),"",IF(OR(AJ1378=3,AJ1378=4,AJ1378=5,AJ1378=6),VLOOKUP(AH1378,INDEX((係数_バス貨物_ガソリン,係数_バス貨物_CNG,係数_バス貨物_軽油,係数_バス貨物_メタノール,係数_バス貨物_LPG),MATCH(AL1378,【参考】排出ガスレベル!$AI$4:$AI$671,1),1,AR1378):INDEX((係数_バス貨物_ガソリン,係数_バス貨物_CNG,係数_バス貨物_軽油,係数_バス貨物_メタノール,係数_バス貨物_LPG),MATCH(AL1378+1,【参考】排出ガスレベル!$AI$4:$AI$671,1)-1,5,AR1378),3,FALSE),IF(OR(AJ1378=1,AJ1378=2),VLOOKUP(AH1378,INDEX((係数_乗用_ガソリン,係数_乗用_CNG,係数_乗用_軽油,係数_乗用_メタノール,係数_乗用_LPG),1,1,AR1378):INDEX((係数_乗用_ガソリン,係数_乗用_CNG,係数_乗用_軽油,係数_乗用_メタノール,係数_乗用_LPG),125,5,AR1378),3,FALSE))))))</f>
        <v/>
      </c>
      <c r="AP1378" s="375" t="str">
        <f t="shared" si="378"/>
        <v/>
      </c>
      <c r="AQ1378" s="444" t="str">
        <f t="shared" si="379"/>
        <v/>
      </c>
      <c r="AR1378" s="375" t="str">
        <f t="shared" si="380"/>
        <v/>
      </c>
      <c r="AS1378" s="377" t="str">
        <f t="shared" si="381"/>
        <v/>
      </c>
      <c r="AT1378" s="378" t="str">
        <f t="shared" si="382"/>
        <v/>
      </c>
      <c r="AX1378" s="625" t="b">
        <f t="shared" si="383"/>
        <v>0</v>
      </c>
      <c r="AY1378" s="7" t="str">
        <f t="shared" si="384"/>
        <v>FALSEFALSEFALSE</v>
      </c>
      <c r="AZ1378" s="626">
        <f t="shared" si="368"/>
        <v>0</v>
      </c>
      <c r="BA1378" s="627" t="str">
        <f t="shared" si="385"/>
        <v/>
      </c>
      <c r="BB1378" s="627">
        <f t="shared" si="369"/>
        <v>0</v>
      </c>
    </row>
    <row r="1379" spans="1:54">
      <c r="A1379" s="381">
        <v>1322</v>
      </c>
      <c r="B1379" s="117"/>
      <c r="C1379" s="288"/>
      <c r="D1379" s="289"/>
      <c r="E1379" s="289"/>
      <c r="F1379" s="290"/>
      <c r="G1379" s="292"/>
      <c r="H1379" s="116"/>
      <c r="I1379" s="292"/>
      <c r="J1379" s="116"/>
      <c r="K1379" s="370"/>
      <c r="L1379" s="370"/>
      <c r="M1379" s="370"/>
      <c r="N1379" s="371"/>
      <c r="O1379" s="371"/>
      <c r="P1379" s="371"/>
      <c r="Q1379" s="371"/>
      <c r="R1379" s="371"/>
      <c r="S1379" s="371"/>
      <c r="T1379" s="443"/>
      <c r="U1379" s="539"/>
      <c r="V1379" s="117"/>
      <c r="W1379" s="118"/>
      <c r="X1379" s="119"/>
      <c r="Y1379" s="120"/>
      <c r="Z1379" s="122"/>
      <c r="AA1379" s="121"/>
      <c r="AB1379" s="443"/>
      <c r="AC1379" s="734"/>
      <c r="AD1379" s="372"/>
      <c r="AE1379" s="485"/>
      <c r="AF1379" s="373" t="str">
        <f t="shared" si="370"/>
        <v/>
      </c>
      <c r="AG1379" s="373" t="str">
        <f t="shared" si="371"/>
        <v/>
      </c>
      <c r="AH1379" s="374" t="str">
        <f t="shared" si="372"/>
        <v/>
      </c>
      <c r="AI1379" s="375" t="str">
        <f t="shared" si="373"/>
        <v/>
      </c>
      <c r="AJ1379" s="375" t="str">
        <f t="shared" si="374"/>
        <v/>
      </c>
      <c r="AK1379" s="375" t="str">
        <f t="shared" si="375"/>
        <v/>
      </c>
      <c r="AL1379" s="375" t="str">
        <f t="shared" si="376"/>
        <v/>
      </c>
      <c r="AM1379" s="375" t="str">
        <f t="shared" si="377"/>
        <v/>
      </c>
      <c r="AN1379" s="376" t="str">
        <f>IF(AF1379="","",IF(OR(AH1379="",AH1379="-"),"－",IF(OR(AM1379=8,AM1379=9),"",IF(OR(AJ1379=3,AJ1379=4,AJ1379=5,AJ1379=6),VLOOKUP(AH1379,INDEX((係数_バス貨物_ガソリン,係数_バス貨物_CNG,係数_バス貨物_軽油,係数_バス貨物_メタノール,係数_バス貨物_LPG),MATCH(AL1379,【参考】排出ガスレベル!$AI$4:$AI$671,1),1,AR1379):INDEX((係数_バス貨物_ガソリン,係数_バス貨物_CNG,係数_バス貨物_軽油,係数_バス貨物_メタノール,係数_バス貨物_LPG),MATCH(AL1379+1,【参考】排出ガスレベル!$AI$4:$AI$671,1)-1,5,AR1379),2,FALSE),IF(OR(AJ1379=1,AJ1379=2),VLOOKUP(AH1379,INDEX((係数_乗用_ガソリン,係数_乗用_CNG,係数_乗用_軽油,係数_乗用_メタノール,係数_乗用_LPG),1,1,AR1379):INDEX((係数_乗用_ガソリン,係数_乗用_CNG,係数_乗用_軽油,係数_乗用_メタノール,係数_乗用_LPG),125,5,AR1379),2,FALSE))))))</f>
        <v/>
      </c>
      <c r="AO1379" s="376" t="str">
        <f>IF(T1379="","",IF(OR(AH1379="",AH1379="-"),"－",IF(OR(AM1379=8,AM1379=9),"",IF(OR(AJ1379=3,AJ1379=4,AJ1379=5,AJ1379=6),VLOOKUP(AH1379,INDEX((係数_バス貨物_ガソリン,係数_バス貨物_CNG,係数_バス貨物_軽油,係数_バス貨物_メタノール,係数_バス貨物_LPG),MATCH(AL1379,【参考】排出ガスレベル!$AI$4:$AI$671,1),1,AR1379):INDEX((係数_バス貨物_ガソリン,係数_バス貨物_CNG,係数_バス貨物_軽油,係数_バス貨物_メタノール,係数_バス貨物_LPG),MATCH(AL1379+1,【参考】排出ガスレベル!$AI$4:$AI$671,1)-1,5,AR1379),3,FALSE),IF(OR(AJ1379=1,AJ1379=2),VLOOKUP(AH1379,INDEX((係数_乗用_ガソリン,係数_乗用_CNG,係数_乗用_軽油,係数_乗用_メタノール,係数_乗用_LPG),1,1,AR1379):INDEX((係数_乗用_ガソリン,係数_乗用_CNG,係数_乗用_軽油,係数_乗用_メタノール,係数_乗用_LPG),125,5,AR1379),3,FALSE))))))</f>
        <v/>
      </c>
      <c r="AP1379" s="375" t="str">
        <f t="shared" si="378"/>
        <v/>
      </c>
      <c r="AQ1379" s="444" t="str">
        <f t="shared" si="379"/>
        <v/>
      </c>
      <c r="AR1379" s="375" t="str">
        <f t="shared" si="380"/>
        <v/>
      </c>
      <c r="AS1379" s="377" t="str">
        <f t="shared" si="381"/>
        <v/>
      </c>
      <c r="AT1379" s="378" t="str">
        <f t="shared" si="382"/>
        <v/>
      </c>
      <c r="AX1379" s="625" t="b">
        <f t="shared" si="383"/>
        <v>0</v>
      </c>
      <c r="AY1379" s="7" t="str">
        <f t="shared" si="384"/>
        <v>FALSEFALSEFALSE</v>
      </c>
      <c r="AZ1379" s="626">
        <f t="shared" si="368"/>
        <v>0</v>
      </c>
      <c r="BA1379" s="627" t="str">
        <f t="shared" si="385"/>
        <v/>
      </c>
      <c r="BB1379" s="627">
        <f t="shared" si="369"/>
        <v>0</v>
      </c>
    </row>
    <row r="1380" spans="1:54">
      <c r="A1380" s="381">
        <v>1323</v>
      </c>
      <c r="B1380" s="117"/>
      <c r="C1380" s="288"/>
      <c r="D1380" s="289"/>
      <c r="E1380" s="289"/>
      <c r="F1380" s="290"/>
      <c r="G1380" s="292"/>
      <c r="H1380" s="116"/>
      <c r="I1380" s="292"/>
      <c r="J1380" s="116"/>
      <c r="K1380" s="370"/>
      <c r="L1380" s="370"/>
      <c r="M1380" s="370"/>
      <c r="N1380" s="371"/>
      <c r="O1380" s="371"/>
      <c r="P1380" s="371"/>
      <c r="Q1380" s="371"/>
      <c r="R1380" s="371"/>
      <c r="S1380" s="371"/>
      <c r="T1380" s="443"/>
      <c r="U1380" s="539"/>
      <c r="V1380" s="117"/>
      <c r="W1380" s="118"/>
      <c r="X1380" s="119"/>
      <c r="Y1380" s="120"/>
      <c r="Z1380" s="122"/>
      <c r="AA1380" s="121"/>
      <c r="AB1380" s="443"/>
      <c r="AC1380" s="734"/>
      <c r="AD1380" s="372"/>
      <c r="AE1380" s="485"/>
      <c r="AF1380" s="373" t="str">
        <f t="shared" si="370"/>
        <v/>
      </c>
      <c r="AG1380" s="373" t="str">
        <f t="shared" si="371"/>
        <v/>
      </c>
      <c r="AH1380" s="374" t="str">
        <f t="shared" si="372"/>
        <v/>
      </c>
      <c r="AI1380" s="375" t="str">
        <f t="shared" si="373"/>
        <v/>
      </c>
      <c r="AJ1380" s="375" t="str">
        <f t="shared" si="374"/>
        <v/>
      </c>
      <c r="AK1380" s="375" t="str">
        <f t="shared" si="375"/>
        <v/>
      </c>
      <c r="AL1380" s="375" t="str">
        <f t="shared" si="376"/>
        <v/>
      </c>
      <c r="AM1380" s="375" t="str">
        <f t="shared" si="377"/>
        <v/>
      </c>
      <c r="AN1380" s="376" t="str">
        <f>IF(AF1380="","",IF(OR(AH1380="",AH1380="-"),"－",IF(OR(AM1380=8,AM1380=9),"",IF(OR(AJ1380=3,AJ1380=4,AJ1380=5,AJ1380=6),VLOOKUP(AH1380,INDEX((係数_バス貨物_ガソリン,係数_バス貨物_CNG,係数_バス貨物_軽油,係数_バス貨物_メタノール,係数_バス貨物_LPG),MATCH(AL1380,【参考】排出ガスレベル!$AI$4:$AI$671,1),1,AR1380):INDEX((係数_バス貨物_ガソリン,係数_バス貨物_CNG,係数_バス貨物_軽油,係数_バス貨物_メタノール,係数_バス貨物_LPG),MATCH(AL1380+1,【参考】排出ガスレベル!$AI$4:$AI$671,1)-1,5,AR1380),2,FALSE),IF(OR(AJ1380=1,AJ1380=2),VLOOKUP(AH1380,INDEX((係数_乗用_ガソリン,係数_乗用_CNG,係数_乗用_軽油,係数_乗用_メタノール,係数_乗用_LPG),1,1,AR1380):INDEX((係数_乗用_ガソリン,係数_乗用_CNG,係数_乗用_軽油,係数_乗用_メタノール,係数_乗用_LPG),125,5,AR1380),2,FALSE))))))</f>
        <v/>
      </c>
      <c r="AO1380" s="376" t="str">
        <f>IF(T1380="","",IF(OR(AH1380="",AH1380="-"),"－",IF(OR(AM1380=8,AM1380=9),"",IF(OR(AJ1380=3,AJ1380=4,AJ1380=5,AJ1380=6),VLOOKUP(AH1380,INDEX((係数_バス貨物_ガソリン,係数_バス貨物_CNG,係数_バス貨物_軽油,係数_バス貨物_メタノール,係数_バス貨物_LPG),MATCH(AL1380,【参考】排出ガスレベル!$AI$4:$AI$671,1),1,AR1380):INDEX((係数_バス貨物_ガソリン,係数_バス貨物_CNG,係数_バス貨物_軽油,係数_バス貨物_メタノール,係数_バス貨物_LPG),MATCH(AL1380+1,【参考】排出ガスレベル!$AI$4:$AI$671,1)-1,5,AR1380),3,FALSE),IF(OR(AJ1380=1,AJ1380=2),VLOOKUP(AH1380,INDEX((係数_乗用_ガソリン,係数_乗用_CNG,係数_乗用_軽油,係数_乗用_メタノール,係数_乗用_LPG),1,1,AR1380):INDEX((係数_乗用_ガソリン,係数_乗用_CNG,係数_乗用_軽油,係数_乗用_メタノール,係数_乗用_LPG),125,5,AR1380),3,FALSE))))))</f>
        <v/>
      </c>
      <c r="AP1380" s="375" t="str">
        <f t="shared" si="378"/>
        <v/>
      </c>
      <c r="AQ1380" s="444" t="str">
        <f t="shared" si="379"/>
        <v/>
      </c>
      <c r="AR1380" s="375" t="str">
        <f t="shared" si="380"/>
        <v/>
      </c>
      <c r="AS1380" s="377" t="str">
        <f t="shared" si="381"/>
        <v/>
      </c>
      <c r="AT1380" s="378" t="str">
        <f t="shared" si="382"/>
        <v/>
      </c>
      <c r="AX1380" s="625" t="b">
        <f t="shared" si="383"/>
        <v>0</v>
      </c>
      <c r="AY1380" s="7" t="str">
        <f t="shared" si="384"/>
        <v>FALSEFALSEFALSE</v>
      </c>
      <c r="AZ1380" s="626">
        <f t="shared" si="368"/>
        <v>0</v>
      </c>
      <c r="BA1380" s="627" t="str">
        <f t="shared" si="385"/>
        <v/>
      </c>
      <c r="BB1380" s="627">
        <f t="shared" si="369"/>
        <v>0</v>
      </c>
    </row>
    <row r="1381" spans="1:54">
      <c r="A1381" s="381">
        <v>1324</v>
      </c>
      <c r="B1381" s="117"/>
      <c r="C1381" s="288"/>
      <c r="D1381" s="289"/>
      <c r="E1381" s="289"/>
      <c r="F1381" s="290"/>
      <c r="G1381" s="292"/>
      <c r="H1381" s="116"/>
      <c r="I1381" s="292"/>
      <c r="J1381" s="116"/>
      <c r="K1381" s="370"/>
      <c r="L1381" s="370"/>
      <c r="M1381" s="370"/>
      <c r="N1381" s="371"/>
      <c r="O1381" s="371"/>
      <c r="P1381" s="371"/>
      <c r="Q1381" s="371"/>
      <c r="R1381" s="371"/>
      <c r="S1381" s="371"/>
      <c r="T1381" s="443"/>
      <c r="U1381" s="539"/>
      <c r="V1381" s="117"/>
      <c r="W1381" s="118"/>
      <c r="X1381" s="119"/>
      <c r="Y1381" s="120"/>
      <c r="Z1381" s="122"/>
      <c r="AA1381" s="121"/>
      <c r="AB1381" s="443"/>
      <c r="AC1381" s="734"/>
      <c r="AD1381" s="372"/>
      <c r="AE1381" s="485"/>
      <c r="AF1381" s="373" t="str">
        <f t="shared" si="370"/>
        <v/>
      </c>
      <c r="AG1381" s="373" t="str">
        <f t="shared" si="371"/>
        <v/>
      </c>
      <c r="AH1381" s="374" t="str">
        <f t="shared" si="372"/>
        <v/>
      </c>
      <c r="AI1381" s="375" t="str">
        <f t="shared" si="373"/>
        <v/>
      </c>
      <c r="AJ1381" s="375" t="str">
        <f t="shared" si="374"/>
        <v/>
      </c>
      <c r="AK1381" s="375" t="str">
        <f t="shared" si="375"/>
        <v/>
      </c>
      <c r="AL1381" s="375" t="str">
        <f t="shared" si="376"/>
        <v/>
      </c>
      <c r="AM1381" s="375" t="str">
        <f t="shared" si="377"/>
        <v/>
      </c>
      <c r="AN1381" s="376" t="str">
        <f>IF(AF1381="","",IF(OR(AH1381="",AH1381="-"),"－",IF(OR(AM1381=8,AM1381=9),"",IF(OR(AJ1381=3,AJ1381=4,AJ1381=5,AJ1381=6),VLOOKUP(AH1381,INDEX((係数_バス貨物_ガソリン,係数_バス貨物_CNG,係数_バス貨物_軽油,係数_バス貨物_メタノール,係数_バス貨物_LPG),MATCH(AL1381,【参考】排出ガスレベル!$AI$4:$AI$671,1),1,AR1381):INDEX((係数_バス貨物_ガソリン,係数_バス貨物_CNG,係数_バス貨物_軽油,係数_バス貨物_メタノール,係数_バス貨物_LPG),MATCH(AL1381+1,【参考】排出ガスレベル!$AI$4:$AI$671,1)-1,5,AR1381),2,FALSE),IF(OR(AJ1381=1,AJ1381=2),VLOOKUP(AH1381,INDEX((係数_乗用_ガソリン,係数_乗用_CNG,係数_乗用_軽油,係数_乗用_メタノール,係数_乗用_LPG),1,1,AR1381):INDEX((係数_乗用_ガソリン,係数_乗用_CNG,係数_乗用_軽油,係数_乗用_メタノール,係数_乗用_LPG),125,5,AR1381),2,FALSE))))))</f>
        <v/>
      </c>
      <c r="AO1381" s="376" t="str">
        <f>IF(T1381="","",IF(OR(AH1381="",AH1381="-"),"－",IF(OR(AM1381=8,AM1381=9),"",IF(OR(AJ1381=3,AJ1381=4,AJ1381=5,AJ1381=6),VLOOKUP(AH1381,INDEX((係数_バス貨物_ガソリン,係数_バス貨物_CNG,係数_バス貨物_軽油,係数_バス貨物_メタノール,係数_バス貨物_LPG),MATCH(AL1381,【参考】排出ガスレベル!$AI$4:$AI$671,1),1,AR1381):INDEX((係数_バス貨物_ガソリン,係数_バス貨物_CNG,係数_バス貨物_軽油,係数_バス貨物_メタノール,係数_バス貨物_LPG),MATCH(AL1381+1,【参考】排出ガスレベル!$AI$4:$AI$671,1)-1,5,AR1381),3,FALSE),IF(OR(AJ1381=1,AJ1381=2),VLOOKUP(AH1381,INDEX((係数_乗用_ガソリン,係数_乗用_CNG,係数_乗用_軽油,係数_乗用_メタノール,係数_乗用_LPG),1,1,AR1381):INDEX((係数_乗用_ガソリン,係数_乗用_CNG,係数_乗用_軽油,係数_乗用_メタノール,係数_乗用_LPG),125,5,AR1381),3,FALSE))))))</f>
        <v/>
      </c>
      <c r="AP1381" s="375" t="str">
        <f t="shared" si="378"/>
        <v/>
      </c>
      <c r="AQ1381" s="444" t="str">
        <f t="shared" si="379"/>
        <v/>
      </c>
      <c r="AR1381" s="375" t="str">
        <f t="shared" si="380"/>
        <v/>
      </c>
      <c r="AS1381" s="377" t="str">
        <f t="shared" si="381"/>
        <v/>
      </c>
      <c r="AT1381" s="378" t="str">
        <f t="shared" si="382"/>
        <v/>
      </c>
      <c r="AX1381" s="625" t="b">
        <f t="shared" si="383"/>
        <v>0</v>
      </c>
      <c r="AY1381" s="7" t="str">
        <f t="shared" si="384"/>
        <v>FALSEFALSEFALSE</v>
      </c>
      <c r="AZ1381" s="626">
        <f t="shared" si="368"/>
        <v>0</v>
      </c>
      <c r="BA1381" s="627" t="str">
        <f t="shared" si="385"/>
        <v/>
      </c>
      <c r="BB1381" s="627">
        <f t="shared" si="369"/>
        <v>0</v>
      </c>
    </row>
    <row r="1382" spans="1:54">
      <c r="A1382" s="381">
        <v>1325</v>
      </c>
      <c r="B1382" s="117"/>
      <c r="C1382" s="288"/>
      <c r="D1382" s="289"/>
      <c r="E1382" s="289"/>
      <c r="F1382" s="290"/>
      <c r="G1382" s="292"/>
      <c r="H1382" s="116"/>
      <c r="I1382" s="292"/>
      <c r="J1382" s="116"/>
      <c r="K1382" s="370"/>
      <c r="L1382" s="370"/>
      <c r="M1382" s="370"/>
      <c r="N1382" s="371"/>
      <c r="O1382" s="371"/>
      <c r="P1382" s="371"/>
      <c r="Q1382" s="371"/>
      <c r="R1382" s="371"/>
      <c r="S1382" s="371"/>
      <c r="T1382" s="443"/>
      <c r="U1382" s="539"/>
      <c r="V1382" s="117"/>
      <c r="W1382" s="118"/>
      <c r="X1382" s="119"/>
      <c r="Y1382" s="120"/>
      <c r="Z1382" s="122"/>
      <c r="AA1382" s="121"/>
      <c r="AB1382" s="443"/>
      <c r="AC1382" s="734"/>
      <c r="AD1382" s="372"/>
      <c r="AE1382" s="485"/>
      <c r="AF1382" s="373" t="str">
        <f t="shared" si="370"/>
        <v/>
      </c>
      <c r="AG1382" s="373" t="str">
        <f t="shared" si="371"/>
        <v/>
      </c>
      <c r="AH1382" s="374" t="str">
        <f t="shared" si="372"/>
        <v/>
      </c>
      <c r="AI1382" s="375" t="str">
        <f t="shared" si="373"/>
        <v/>
      </c>
      <c r="AJ1382" s="375" t="str">
        <f t="shared" si="374"/>
        <v/>
      </c>
      <c r="AK1382" s="375" t="str">
        <f t="shared" si="375"/>
        <v/>
      </c>
      <c r="AL1382" s="375" t="str">
        <f t="shared" si="376"/>
        <v/>
      </c>
      <c r="AM1382" s="375" t="str">
        <f t="shared" si="377"/>
        <v/>
      </c>
      <c r="AN1382" s="376" t="str">
        <f>IF(AF1382="","",IF(OR(AH1382="",AH1382="-"),"－",IF(OR(AM1382=8,AM1382=9),"",IF(OR(AJ1382=3,AJ1382=4,AJ1382=5,AJ1382=6),VLOOKUP(AH1382,INDEX((係数_バス貨物_ガソリン,係数_バス貨物_CNG,係数_バス貨物_軽油,係数_バス貨物_メタノール,係数_バス貨物_LPG),MATCH(AL1382,【参考】排出ガスレベル!$AI$4:$AI$671,1),1,AR1382):INDEX((係数_バス貨物_ガソリン,係数_バス貨物_CNG,係数_バス貨物_軽油,係数_バス貨物_メタノール,係数_バス貨物_LPG),MATCH(AL1382+1,【参考】排出ガスレベル!$AI$4:$AI$671,1)-1,5,AR1382),2,FALSE),IF(OR(AJ1382=1,AJ1382=2),VLOOKUP(AH1382,INDEX((係数_乗用_ガソリン,係数_乗用_CNG,係数_乗用_軽油,係数_乗用_メタノール,係数_乗用_LPG),1,1,AR1382):INDEX((係数_乗用_ガソリン,係数_乗用_CNG,係数_乗用_軽油,係数_乗用_メタノール,係数_乗用_LPG),125,5,AR1382),2,FALSE))))))</f>
        <v/>
      </c>
      <c r="AO1382" s="376" t="str">
        <f>IF(T1382="","",IF(OR(AH1382="",AH1382="-"),"－",IF(OR(AM1382=8,AM1382=9),"",IF(OR(AJ1382=3,AJ1382=4,AJ1382=5,AJ1382=6),VLOOKUP(AH1382,INDEX((係数_バス貨物_ガソリン,係数_バス貨物_CNG,係数_バス貨物_軽油,係数_バス貨物_メタノール,係数_バス貨物_LPG),MATCH(AL1382,【参考】排出ガスレベル!$AI$4:$AI$671,1),1,AR1382):INDEX((係数_バス貨物_ガソリン,係数_バス貨物_CNG,係数_バス貨物_軽油,係数_バス貨物_メタノール,係数_バス貨物_LPG),MATCH(AL1382+1,【参考】排出ガスレベル!$AI$4:$AI$671,1)-1,5,AR1382),3,FALSE),IF(OR(AJ1382=1,AJ1382=2),VLOOKUP(AH1382,INDEX((係数_乗用_ガソリン,係数_乗用_CNG,係数_乗用_軽油,係数_乗用_メタノール,係数_乗用_LPG),1,1,AR1382):INDEX((係数_乗用_ガソリン,係数_乗用_CNG,係数_乗用_軽油,係数_乗用_メタノール,係数_乗用_LPG),125,5,AR1382),3,FALSE))))))</f>
        <v/>
      </c>
      <c r="AP1382" s="375" t="str">
        <f t="shared" si="378"/>
        <v/>
      </c>
      <c r="AQ1382" s="444" t="str">
        <f t="shared" si="379"/>
        <v/>
      </c>
      <c r="AR1382" s="375" t="str">
        <f t="shared" si="380"/>
        <v/>
      </c>
      <c r="AS1382" s="377" t="str">
        <f t="shared" si="381"/>
        <v/>
      </c>
      <c r="AT1382" s="378" t="str">
        <f t="shared" si="382"/>
        <v/>
      </c>
      <c r="AX1382" s="625" t="b">
        <f t="shared" si="383"/>
        <v>0</v>
      </c>
      <c r="AY1382" s="7" t="str">
        <f t="shared" si="384"/>
        <v>FALSEFALSEFALSE</v>
      </c>
      <c r="AZ1382" s="626">
        <f t="shared" si="368"/>
        <v>0</v>
      </c>
      <c r="BA1382" s="627" t="str">
        <f t="shared" si="385"/>
        <v/>
      </c>
      <c r="BB1382" s="627">
        <f t="shared" si="369"/>
        <v>0</v>
      </c>
    </row>
    <row r="1383" spans="1:54">
      <c r="A1383" s="381">
        <v>1326</v>
      </c>
      <c r="B1383" s="117"/>
      <c r="C1383" s="288"/>
      <c r="D1383" s="289"/>
      <c r="E1383" s="289"/>
      <c r="F1383" s="290"/>
      <c r="G1383" s="292"/>
      <c r="H1383" s="116"/>
      <c r="I1383" s="292"/>
      <c r="J1383" s="116"/>
      <c r="K1383" s="370"/>
      <c r="L1383" s="370"/>
      <c r="M1383" s="370"/>
      <c r="N1383" s="371"/>
      <c r="O1383" s="371"/>
      <c r="P1383" s="371"/>
      <c r="Q1383" s="371"/>
      <c r="R1383" s="371"/>
      <c r="S1383" s="371"/>
      <c r="T1383" s="443"/>
      <c r="U1383" s="539"/>
      <c r="V1383" s="117"/>
      <c r="W1383" s="118"/>
      <c r="X1383" s="119"/>
      <c r="Y1383" s="120"/>
      <c r="Z1383" s="122"/>
      <c r="AA1383" s="121"/>
      <c r="AB1383" s="443"/>
      <c r="AC1383" s="734"/>
      <c r="AD1383" s="372"/>
      <c r="AE1383" s="485"/>
      <c r="AF1383" s="373" t="str">
        <f t="shared" si="370"/>
        <v/>
      </c>
      <c r="AG1383" s="373" t="str">
        <f t="shared" si="371"/>
        <v/>
      </c>
      <c r="AH1383" s="374" t="str">
        <f t="shared" si="372"/>
        <v/>
      </c>
      <c r="AI1383" s="375" t="str">
        <f t="shared" si="373"/>
        <v/>
      </c>
      <c r="AJ1383" s="375" t="str">
        <f t="shared" si="374"/>
        <v/>
      </c>
      <c r="AK1383" s="375" t="str">
        <f t="shared" si="375"/>
        <v/>
      </c>
      <c r="AL1383" s="375" t="str">
        <f t="shared" si="376"/>
        <v/>
      </c>
      <c r="AM1383" s="375" t="str">
        <f t="shared" si="377"/>
        <v/>
      </c>
      <c r="AN1383" s="376" t="str">
        <f>IF(AF1383="","",IF(OR(AH1383="",AH1383="-"),"－",IF(OR(AM1383=8,AM1383=9),"",IF(OR(AJ1383=3,AJ1383=4,AJ1383=5,AJ1383=6),VLOOKUP(AH1383,INDEX((係数_バス貨物_ガソリン,係数_バス貨物_CNG,係数_バス貨物_軽油,係数_バス貨物_メタノール,係数_バス貨物_LPG),MATCH(AL1383,【参考】排出ガスレベル!$AI$4:$AI$671,1),1,AR1383):INDEX((係数_バス貨物_ガソリン,係数_バス貨物_CNG,係数_バス貨物_軽油,係数_バス貨物_メタノール,係数_バス貨物_LPG),MATCH(AL1383+1,【参考】排出ガスレベル!$AI$4:$AI$671,1)-1,5,AR1383),2,FALSE),IF(OR(AJ1383=1,AJ1383=2),VLOOKUP(AH1383,INDEX((係数_乗用_ガソリン,係数_乗用_CNG,係数_乗用_軽油,係数_乗用_メタノール,係数_乗用_LPG),1,1,AR1383):INDEX((係数_乗用_ガソリン,係数_乗用_CNG,係数_乗用_軽油,係数_乗用_メタノール,係数_乗用_LPG),125,5,AR1383),2,FALSE))))))</f>
        <v/>
      </c>
      <c r="AO1383" s="376" t="str">
        <f>IF(T1383="","",IF(OR(AH1383="",AH1383="-"),"－",IF(OR(AM1383=8,AM1383=9),"",IF(OR(AJ1383=3,AJ1383=4,AJ1383=5,AJ1383=6),VLOOKUP(AH1383,INDEX((係数_バス貨物_ガソリン,係数_バス貨物_CNG,係数_バス貨物_軽油,係数_バス貨物_メタノール,係数_バス貨物_LPG),MATCH(AL1383,【参考】排出ガスレベル!$AI$4:$AI$671,1),1,AR1383):INDEX((係数_バス貨物_ガソリン,係数_バス貨物_CNG,係数_バス貨物_軽油,係数_バス貨物_メタノール,係数_バス貨物_LPG),MATCH(AL1383+1,【参考】排出ガスレベル!$AI$4:$AI$671,1)-1,5,AR1383),3,FALSE),IF(OR(AJ1383=1,AJ1383=2),VLOOKUP(AH1383,INDEX((係数_乗用_ガソリン,係数_乗用_CNG,係数_乗用_軽油,係数_乗用_メタノール,係数_乗用_LPG),1,1,AR1383):INDEX((係数_乗用_ガソリン,係数_乗用_CNG,係数_乗用_軽油,係数_乗用_メタノール,係数_乗用_LPG),125,5,AR1383),3,FALSE))))))</f>
        <v/>
      </c>
      <c r="AP1383" s="375" t="str">
        <f t="shared" si="378"/>
        <v/>
      </c>
      <c r="AQ1383" s="444" t="str">
        <f t="shared" si="379"/>
        <v/>
      </c>
      <c r="AR1383" s="375" t="str">
        <f t="shared" si="380"/>
        <v/>
      </c>
      <c r="AS1383" s="377" t="str">
        <f t="shared" si="381"/>
        <v/>
      </c>
      <c r="AT1383" s="378" t="str">
        <f t="shared" si="382"/>
        <v/>
      </c>
      <c r="AX1383" s="625" t="b">
        <f t="shared" si="383"/>
        <v>0</v>
      </c>
      <c r="AY1383" s="7" t="str">
        <f t="shared" si="384"/>
        <v>FALSEFALSEFALSE</v>
      </c>
      <c r="AZ1383" s="626">
        <f t="shared" si="368"/>
        <v>0</v>
      </c>
      <c r="BA1383" s="627" t="str">
        <f t="shared" si="385"/>
        <v/>
      </c>
      <c r="BB1383" s="627">
        <f t="shared" si="369"/>
        <v>0</v>
      </c>
    </row>
    <row r="1384" spans="1:54">
      <c r="A1384" s="381">
        <v>1327</v>
      </c>
      <c r="B1384" s="117"/>
      <c r="C1384" s="288"/>
      <c r="D1384" s="289"/>
      <c r="E1384" s="289"/>
      <c r="F1384" s="290"/>
      <c r="G1384" s="292"/>
      <c r="H1384" s="116"/>
      <c r="I1384" s="292"/>
      <c r="J1384" s="116"/>
      <c r="K1384" s="370"/>
      <c r="L1384" s="370"/>
      <c r="M1384" s="370"/>
      <c r="N1384" s="371"/>
      <c r="O1384" s="371"/>
      <c r="P1384" s="371"/>
      <c r="Q1384" s="371"/>
      <c r="R1384" s="371"/>
      <c r="S1384" s="371"/>
      <c r="T1384" s="443"/>
      <c r="U1384" s="539"/>
      <c r="V1384" s="117"/>
      <c r="W1384" s="118"/>
      <c r="X1384" s="119"/>
      <c r="Y1384" s="120"/>
      <c r="Z1384" s="122"/>
      <c r="AA1384" s="121"/>
      <c r="AB1384" s="443"/>
      <c r="AC1384" s="734"/>
      <c r="AD1384" s="372"/>
      <c r="AE1384" s="485"/>
      <c r="AF1384" s="373" t="str">
        <f t="shared" si="370"/>
        <v/>
      </c>
      <c r="AG1384" s="373" t="str">
        <f t="shared" si="371"/>
        <v/>
      </c>
      <c r="AH1384" s="374" t="str">
        <f t="shared" si="372"/>
        <v/>
      </c>
      <c r="AI1384" s="375" t="str">
        <f t="shared" si="373"/>
        <v/>
      </c>
      <c r="AJ1384" s="375" t="str">
        <f t="shared" si="374"/>
        <v/>
      </c>
      <c r="AK1384" s="375" t="str">
        <f t="shared" si="375"/>
        <v/>
      </c>
      <c r="AL1384" s="375" t="str">
        <f t="shared" si="376"/>
        <v/>
      </c>
      <c r="AM1384" s="375" t="str">
        <f t="shared" si="377"/>
        <v/>
      </c>
      <c r="AN1384" s="376" t="str">
        <f>IF(AF1384="","",IF(OR(AH1384="",AH1384="-"),"－",IF(OR(AM1384=8,AM1384=9),"",IF(OR(AJ1384=3,AJ1384=4,AJ1384=5,AJ1384=6),VLOOKUP(AH1384,INDEX((係数_バス貨物_ガソリン,係数_バス貨物_CNG,係数_バス貨物_軽油,係数_バス貨物_メタノール,係数_バス貨物_LPG),MATCH(AL1384,【参考】排出ガスレベル!$AI$4:$AI$671,1),1,AR1384):INDEX((係数_バス貨物_ガソリン,係数_バス貨物_CNG,係数_バス貨物_軽油,係数_バス貨物_メタノール,係数_バス貨物_LPG),MATCH(AL1384+1,【参考】排出ガスレベル!$AI$4:$AI$671,1)-1,5,AR1384),2,FALSE),IF(OR(AJ1384=1,AJ1384=2),VLOOKUP(AH1384,INDEX((係数_乗用_ガソリン,係数_乗用_CNG,係数_乗用_軽油,係数_乗用_メタノール,係数_乗用_LPG),1,1,AR1384):INDEX((係数_乗用_ガソリン,係数_乗用_CNG,係数_乗用_軽油,係数_乗用_メタノール,係数_乗用_LPG),125,5,AR1384),2,FALSE))))))</f>
        <v/>
      </c>
      <c r="AO1384" s="376" t="str">
        <f>IF(T1384="","",IF(OR(AH1384="",AH1384="-"),"－",IF(OR(AM1384=8,AM1384=9),"",IF(OR(AJ1384=3,AJ1384=4,AJ1384=5,AJ1384=6),VLOOKUP(AH1384,INDEX((係数_バス貨物_ガソリン,係数_バス貨物_CNG,係数_バス貨物_軽油,係数_バス貨物_メタノール,係数_バス貨物_LPG),MATCH(AL1384,【参考】排出ガスレベル!$AI$4:$AI$671,1),1,AR1384):INDEX((係数_バス貨物_ガソリン,係数_バス貨物_CNG,係数_バス貨物_軽油,係数_バス貨物_メタノール,係数_バス貨物_LPG),MATCH(AL1384+1,【参考】排出ガスレベル!$AI$4:$AI$671,1)-1,5,AR1384),3,FALSE),IF(OR(AJ1384=1,AJ1384=2),VLOOKUP(AH1384,INDEX((係数_乗用_ガソリン,係数_乗用_CNG,係数_乗用_軽油,係数_乗用_メタノール,係数_乗用_LPG),1,1,AR1384):INDEX((係数_乗用_ガソリン,係数_乗用_CNG,係数_乗用_軽油,係数_乗用_メタノール,係数_乗用_LPG),125,5,AR1384),3,FALSE))))))</f>
        <v/>
      </c>
      <c r="AP1384" s="375" t="str">
        <f t="shared" si="378"/>
        <v/>
      </c>
      <c r="AQ1384" s="444" t="str">
        <f t="shared" si="379"/>
        <v/>
      </c>
      <c r="AR1384" s="375" t="str">
        <f t="shared" si="380"/>
        <v/>
      </c>
      <c r="AS1384" s="377" t="str">
        <f t="shared" si="381"/>
        <v/>
      </c>
      <c r="AT1384" s="378" t="str">
        <f t="shared" si="382"/>
        <v/>
      </c>
      <c r="AX1384" s="625" t="b">
        <f t="shared" si="383"/>
        <v>0</v>
      </c>
      <c r="AY1384" s="7" t="str">
        <f t="shared" si="384"/>
        <v>FALSEFALSEFALSE</v>
      </c>
      <c r="AZ1384" s="626">
        <f t="shared" si="368"/>
        <v>0</v>
      </c>
      <c r="BA1384" s="627" t="str">
        <f t="shared" si="385"/>
        <v/>
      </c>
      <c r="BB1384" s="627">
        <f t="shared" si="369"/>
        <v>0</v>
      </c>
    </row>
    <row r="1385" spans="1:54">
      <c r="A1385" s="381">
        <v>1328</v>
      </c>
      <c r="B1385" s="117"/>
      <c r="C1385" s="288"/>
      <c r="D1385" s="289"/>
      <c r="E1385" s="289"/>
      <c r="F1385" s="290"/>
      <c r="G1385" s="292"/>
      <c r="H1385" s="116"/>
      <c r="I1385" s="292"/>
      <c r="J1385" s="116"/>
      <c r="K1385" s="370"/>
      <c r="L1385" s="370"/>
      <c r="M1385" s="370"/>
      <c r="N1385" s="371"/>
      <c r="O1385" s="371"/>
      <c r="P1385" s="371"/>
      <c r="Q1385" s="371"/>
      <c r="R1385" s="371"/>
      <c r="S1385" s="371"/>
      <c r="T1385" s="443"/>
      <c r="U1385" s="539"/>
      <c r="V1385" s="117"/>
      <c r="W1385" s="118"/>
      <c r="X1385" s="119"/>
      <c r="Y1385" s="120"/>
      <c r="Z1385" s="122"/>
      <c r="AA1385" s="121"/>
      <c r="AB1385" s="443"/>
      <c r="AC1385" s="734"/>
      <c r="AD1385" s="372"/>
      <c r="AE1385" s="485"/>
      <c r="AF1385" s="373" t="str">
        <f t="shared" si="370"/>
        <v/>
      </c>
      <c r="AG1385" s="373" t="str">
        <f t="shared" si="371"/>
        <v/>
      </c>
      <c r="AH1385" s="374" t="str">
        <f t="shared" si="372"/>
        <v/>
      </c>
      <c r="AI1385" s="375" t="str">
        <f t="shared" si="373"/>
        <v/>
      </c>
      <c r="AJ1385" s="375" t="str">
        <f t="shared" si="374"/>
        <v/>
      </c>
      <c r="AK1385" s="375" t="str">
        <f t="shared" si="375"/>
        <v/>
      </c>
      <c r="AL1385" s="375" t="str">
        <f t="shared" si="376"/>
        <v/>
      </c>
      <c r="AM1385" s="375" t="str">
        <f t="shared" si="377"/>
        <v/>
      </c>
      <c r="AN1385" s="376" t="str">
        <f>IF(AF1385="","",IF(OR(AH1385="",AH1385="-"),"－",IF(OR(AM1385=8,AM1385=9),"",IF(OR(AJ1385=3,AJ1385=4,AJ1385=5,AJ1385=6),VLOOKUP(AH1385,INDEX((係数_バス貨物_ガソリン,係数_バス貨物_CNG,係数_バス貨物_軽油,係数_バス貨物_メタノール,係数_バス貨物_LPG),MATCH(AL1385,【参考】排出ガスレベル!$AI$4:$AI$671,1),1,AR1385):INDEX((係数_バス貨物_ガソリン,係数_バス貨物_CNG,係数_バス貨物_軽油,係数_バス貨物_メタノール,係数_バス貨物_LPG),MATCH(AL1385+1,【参考】排出ガスレベル!$AI$4:$AI$671,1)-1,5,AR1385),2,FALSE),IF(OR(AJ1385=1,AJ1385=2),VLOOKUP(AH1385,INDEX((係数_乗用_ガソリン,係数_乗用_CNG,係数_乗用_軽油,係数_乗用_メタノール,係数_乗用_LPG),1,1,AR1385):INDEX((係数_乗用_ガソリン,係数_乗用_CNG,係数_乗用_軽油,係数_乗用_メタノール,係数_乗用_LPG),125,5,AR1385),2,FALSE))))))</f>
        <v/>
      </c>
      <c r="AO1385" s="376" t="str">
        <f>IF(T1385="","",IF(OR(AH1385="",AH1385="-"),"－",IF(OR(AM1385=8,AM1385=9),"",IF(OR(AJ1385=3,AJ1385=4,AJ1385=5,AJ1385=6),VLOOKUP(AH1385,INDEX((係数_バス貨物_ガソリン,係数_バス貨物_CNG,係数_バス貨物_軽油,係数_バス貨物_メタノール,係数_バス貨物_LPG),MATCH(AL1385,【参考】排出ガスレベル!$AI$4:$AI$671,1),1,AR1385):INDEX((係数_バス貨物_ガソリン,係数_バス貨物_CNG,係数_バス貨物_軽油,係数_バス貨物_メタノール,係数_バス貨物_LPG),MATCH(AL1385+1,【参考】排出ガスレベル!$AI$4:$AI$671,1)-1,5,AR1385),3,FALSE),IF(OR(AJ1385=1,AJ1385=2),VLOOKUP(AH1385,INDEX((係数_乗用_ガソリン,係数_乗用_CNG,係数_乗用_軽油,係数_乗用_メタノール,係数_乗用_LPG),1,1,AR1385):INDEX((係数_乗用_ガソリン,係数_乗用_CNG,係数_乗用_軽油,係数_乗用_メタノール,係数_乗用_LPG),125,5,AR1385),3,FALSE))))))</f>
        <v/>
      </c>
      <c r="AP1385" s="375" t="str">
        <f t="shared" si="378"/>
        <v/>
      </c>
      <c r="AQ1385" s="444" t="str">
        <f t="shared" si="379"/>
        <v/>
      </c>
      <c r="AR1385" s="375" t="str">
        <f t="shared" si="380"/>
        <v/>
      </c>
      <c r="AS1385" s="377" t="str">
        <f t="shared" si="381"/>
        <v/>
      </c>
      <c r="AT1385" s="378" t="str">
        <f t="shared" si="382"/>
        <v/>
      </c>
      <c r="AX1385" s="625" t="b">
        <f t="shared" si="383"/>
        <v>0</v>
      </c>
      <c r="AY1385" s="7" t="str">
        <f t="shared" si="384"/>
        <v>FALSEFALSEFALSE</v>
      </c>
      <c r="AZ1385" s="626">
        <f t="shared" si="368"/>
        <v>0</v>
      </c>
      <c r="BA1385" s="627" t="str">
        <f t="shared" si="385"/>
        <v/>
      </c>
      <c r="BB1385" s="627">
        <f t="shared" si="369"/>
        <v>0</v>
      </c>
    </row>
    <row r="1386" spans="1:54">
      <c r="A1386" s="381">
        <v>1329</v>
      </c>
      <c r="B1386" s="117"/>
      <c r="C1386" s="288"/>
      <c r="D1386" s="289"/>
      <c r="E1386" s="289"/>
      <c r="F1386" s="290"/>
      <c r="G1386" s="292"/>
      <c r="H1386" s="116"/>
      <c r="I1386" s="292"/>
      <c r="J1386" s="116"/>
      <c r="K1386" s="370"/>
      <c r="L1386" s="370"/>
      <c r="M1386" s="370"/>
      <c r="N1386" s="371"/>
      <c r="O1386" s="371"/>
      <c r="P1386" s="371"/>
      <c r="Q1386" s="371"/>
      <c r="R1386" s="371"/>
      <c r="S1386" s="371"/>
      <c r="T1386" s="443"/>
      <c r="U1386" s="539"/>
      <c r="V1386" s="117"/>
      <c r="W1386" s="118"/>
      <c r="X1386" s="119"/>
      <c r="Y1386" s="120"/>
      <c r="Z1386" s="122"/>
      <c r="AA1386" s="121"/>
      <c r="AB1386" s="443"/>
      <c r="AC1386" s="734"/>
      <c r="AD1386" s="372"/>
      <c r="AE1386" s="485"/>
      <c r="AF1386" s="373" t="str">
        <f t="shared" si="370"/>
        <v/>
      </c>
      <c r="AG1386" s="373" t="str">
        <f t="shared" si="371"/>
        <v/>
      </c>
      <c r="AH1386" s="374" t="str">
        <f t="shared" si="372"/>
        <v/>
      </c>
      <c r="AI1386" s="375" t="str">
        <f t="shared" si="373"/>
        <v/>
      </c>
      <c r="AJ1386" s="375" t="str">
        <f t="shared" si="374"/>
        <v/>
      </c>
      <c r="AK1386" s="375" t="str">
        <f t="shared" si="375"/>
        <v/>
      </c>
      <c r="AL1386" s="375" t="str">
        <f t="shared" si="376"/>
        <v/>
      </c>
      <c r="AM1386" s="375" t="str">
        <f t="shared" si="377"/>
        <v/>
      </c>
      <c r="AN1386" s="376" t="str">
        <f>IF(AF1386="","",IF(OR(AH1386="",AH1386="-"),"－",IF(OR(AM1386=8,AM1386=9),"",IF(OR(AJ1386=3,AJ1386=4,AJ1386=5,AJ1386=6),VLOOKUP(AH1386,INDEX((係数_バス貨物_ガソリン,係数_バス貨物_CNG,係数_バス貨物_軽油,係数_バス貨物_メタノール,係数_バス貨物_LPG),MATCH(AL1386,【参考】排出ガスレベル!$AI$4:$AI$671,1),1,AR1386):INDEX((係数_バス貨物_ガソリン,係数_バス貨物_CNG,係数_バス貨物_軽油,係数_バス貨物_メタノール,係数_バス貨物_LPG),MATCH(AL1386+1,【参考】排出ガスレベル!$AI$4:$AI$671,1)-1,5,AR1386),2,FALSE),IF(OR(AJ1386=1,AJ1386=2),VLOOKUP(AH1386,INDEX((係数_乗用_ガソリン,係数_乗用_CNG,係数_乗用_軽油,係数_乗用_メタノール,係数_乗用_LPG),1,1,AR1386):INDEX((係数_乗用_ガソリン,係数_乗用_CNG,係数_乗用_軽油,係数_乗用_メタノール,係数_乗用_LPG),125,5,AR1386),2,FALSE))))))</f>
        <v/>
      </c>
      <c r="AO1386" s="376" t="str">
        <f>IF(T1386="","",IF(OR(AH1386="",AH1386="-"),"－",IF(OR(AM1386=8,AM1386=9),"",IF(OR(AJ1386=3,AJ1386=4,AJ1386=5,AJ1386=6),VLOOKUP(AH1386,INDEX((係数_バス貨物_ガソリン,係数_バス貨物_CNG,係数_バス貨物_軽油,係数_バス貨物_メタノール,係数_バス貨物_LPG),MATCH(AL1386,【参考】排出ガスレベル!$AI$4:$AI$671,1),1,AR1386):INDEX((係数_バス貨物_ガソリン,係数_バス貨物_CNG,係数_バス貨物_軽油,係数_バス貨物_メタノール,係数_バス貨物_LPG),MATCH(AL1386+1,【参考】排出ガスレベル!$AI$4:$AI$671,1)-1,5,AR1386),3,FALSE),IF(OR(AJ1386=1,AJ1386=2),VLOOKUP(AH1386,INDEX((係数_乗用_ガソリン,係数_乗用_CNG,係数_乗用_軽油,係数_乗用_メタノール,係数_乗用_LPG),1,1,AR1386):INDEX((係数_乗用_ガソリン,係数_乗用_CNG,係数_乗用_軽油,係数_乗用_メタノール,係数_乗用_LPG),125,5,AR1386),3,FALSE))))))</f>
        <v/>
      </c>
      <c r="AP1386" s="375" t="str">
        <f t="shared" si="378"/>
        <v/>
      </c>
      <c r="AQ1386" s="444" t="str">
        <f t="shared" si="379"/>
        <v/>
      </c>
      <c r="AR1386" s="375" t="str">
        <f t="shared" si="380"/>
        <v/>
      </c>
      <c r="AS1386" s="377" t="str">
        <f t="shared" si="381"/>
        <v/>
      </c>
      <c r="AT1386" s="378" t="str">
        <f t="shared" si="382"/>
        <v/>
      </c>
      <c r="AX1386" s="625" t="b">
        <f t="shared" si="383"/>
        <v>0</v>
      </c>
      <c r="AY1386" s="7" t="str">
        <f t="shared" si="384"/>
        <v>FALSEFALSEFALSE</v>
      </c>
      <c r="AZ1386" s="626">
        <f t="shared" si="368"/>
        <v>0</v>
      </c>
      <c r="BA1386" s="627" t="str">
        <f t="shared" si="385"/>
        <v/>
      </c>
      <c r="BB1386" s="627">
        <f t="shared" si="369"/>
        <v>0</v>
      </c>
    </row>
    <row r="1387" spans="1:54">
      <c r="A1387" s="381">
        <v>1330</v>
      </c>
      <c r="B1387" s="117"/>
      <c r="C1387" s="288"/>
      <c r="D1387" s="289"/>
      <c r="E1387" s="289"/>
      <c r="F1387" s="290"/>
      <c r="G1387" s="292"/>
      <c r="H1387" s="116"/>
      <c r="I1387" s="292"/>
      <c r="J1387" s="116"/>
      <c r="K1387" s="370"/>
      <c r="L1387" s="370"/>
      <c r="M1387" s="370"/>
      <c r="N1387" s="371"/>
      <c r="O1387" s="371"/>
      <c r="P1387" s="371"/>
      <c r="Q1387" s="371"/>
      <c r="R1387" s="371"/>
      <c r="S1387" s="371"/>
      <c r="T1387" s="443"/>
      <c r="U1387" s="539"/>
      <c r="V1387" s="117"/>
      <c r="W1387" s="118"/>
      <c r="X1387" s="119"/>
      <c r="Y1387" s="120"/>
      <c r="Z1387" s="122"/>
      <c r="AA1387" s="121"/>
      <c r="AB1387" s="443"/>
      <c r="AC1387" s="734"/>
      <c r="AD1387" s="372"/>
      <c r="AE1387" s="485"/>
      <c r="AF1387" s="373" t="str">
        <f t="shared" si="370"/>
        <v/>
      </c>
      <c r="AG1387" s="373" t="str">
        <f t="shared" si="371"/>
        <v/>
      </c>
      <c r="AH1387" s="374" t="str">
        <f t="shared" si="372"/>
        <v/>
      </c>
      <c r="AI1387" s="375" t="str">
        <f t="shared" si="373"/>
        <v/>
      </c>
      <c r="AJ1387" s="375" t="str">
        <f t="shared" si="374"/>
        <v/>
      </c>
      <c r="AK1387" s="375" t="str">
        <f t="shared" si="375"/>
        <v/>
      </c>
      <c r="AL1387" s="375" t="str">
        <f t="shared" si="376"/>
        <v/>
      </c>
      <c r="AM1387" s="375" t="str">
        <f t="shared" si="377"/>
        <v/>
      </c>
      <c r="AN1387" s="376" t="str">
        <f>IF(AF1387="","",IF(OR(AH1387="",AH1387="-"),"－",IF(OR(AM1387=8,AM1387=9),"",IF(OR(AJ1387=3,AJ1387=4,AJ1387=5,AJ1387=6),VLOOKUP(AH1387,INDEX((係数_バス貨物_ガソリン,係数_バス貨物_CNG,係数_バス貨物_軽油,係数_バス貨物_メタノール,係数_バス貨物_LPG),MATCH(AL1387,【参考】排出ガスレベル!$AI$4:$AI$671,1),1,AR1387):INDEX((係数_バス貨物_ガソリン,係数_バス貨物_CNG,係数_バス貨物_軽油,係数_バス貨物_メタノール,係数_バス貨物_LPG),MATCH(AL1387+1,【参考】排出ガスレベル!$AI$4:$AI$671,1)-1,5,AR1387),2,FALSE),IF(OR(AJ1387=1,AJ1387=2),VLOOKUP(AH1387,INDEX((係数_乗用_ガソリン,係数_乗用_CNG,係数_乗用_軽油,係数_乗用_メタノール,係数_乗用_LPG),1,1,AR1387):INDEX((係数_乗用_ガソリン,係数_乗用_CNG,係数_乗用_軽油,係数_乗用_メタノール,係数_乗用_LPG),125,5,AR1387),2,FALSE))))))</f>
        <v/>
      </c>
      <c r="AO1387" s="376" t="str">
        <f>IF(T1387="","",IF(OR(AH1387="",AH1387="-"),"－",IF(OR(AM1387=8,AM1387=9),"",IF(OR(AJ1387=3,AJ1387=4,AJ1387=5,AJ1387=6),VLOOKUP(AH1387,INDEX((係数_バス貨物_ガソリン,係数_バス貨物_CNG,係数_バス貨物_軽油,係数_バス貨物_メタノール,係数_バス貨物_LPG),MATCH(AL1387,【参考】排出ガスレベル!$AI$4:$AI$671,1),1,AR1387):INDEX((係数_バス貨物_ガソリン,係数_バス貨物_CNG,係数_バス貨物_軽油,係数_バス貨物_メタノール,係数_バス貨物_LPG),MATCH(AL1387+1,【参考】排出ガスレベル!$AI$4:$AI$671,1)-1,5,AR1387),3,FALSE),IF(OR(AJ1387=1,AJ1387=2),VLOOKUP(AH1387,INDEX((係数_乗用_ガソリン,係数_乗用_CNG,係数_乗用_軽油,係数_乗用_メタノール,係数_乗用_LPG),1,1,AR1387):INDEX((係数_乗用_ガソリン,係数_乗用_CNG,係数_乗用_軽油,係数_乗用_メタノール,係数_乗用_LPG),125,5,AR1387),3,FALSE))))))</f>
        <v/>
      </c>
      <c r="AP1387" s="375" t="str">
        <f t="shared" si="378"/>
        <v/>
      </c>
      <c r="AQ1387" s="444" t="str">
        <f t="shared" si="379"/>
        <v/>
      </c>
      <c r="AR1387" s="375" t="str">
        <f t="shared" si="380"/>
        <v/>
      </c>
      <c r="AS1387" s="377" t="str">
        <f t="shared" si="381"/>
        <v/>
      </c>
      <c r="AT1387" s="378" t="str">
        <f t="shared" si="382"/>
        <v/>
      </c>
      <c r="AX1387" s="625" t="b">
        <f t="shared" si="383"/>
        <v>0</v>
      </c>
      <c r="AY1387" s="7" t="str">
        <f t="shared" si="384"/>
        <v>FALSEFALSEFALSE</v>
      </c>
      <c r="AZ1387" s="626">
        <f t="shared" si="368"/>
        <v>0</v>
      </c>
      <c r="BA1387" s="627" t="str">
        <f t="shared" si="385"/>
        <v/>
      </c>
      <c r="BB1387" s="627">
        <f t="shared" si="369"/>
        <v>0</v>
      </c>
    </row>
    <row r="1388" spans="1:54">
      <c r="A1388" s="381">
        <v>1331</v>
      </c>
      <c r="B1388" s="117"/>
      <c r="C1388" s="288"/>
      <c r="D1388" s="289"/>
      <c r="E1388" s="289"/>
      <c r="F1388" s="290"/>
      <c r="G1388" s="292"/>
      <c r="H1388" s="116"/>
      <c r="I1388" s="292"/>
      <c r="J1388" s="116"/>
      <c r="K1388" s="370"/>
      <c r="L1388" s="370"/>
      <c r="M1388" s="370"/>
      <c r="N1388" s="371"/>
      <c r="O1388" s="371"/>
      <c r="P1388" s="371"/>
      <c r="Q1388" s="371"/>
      <c r="R1388" s="371"/>
      <c r="S1388" s="371"/>
      <c r="T1388" s="443"/>
      <c r="U1388" s="539"/>
      <c r="V1388" s="117"/>
      <c r="W1388" s="118"/>
      <c r="X1388" s="119"/>
      <c r="Y1388" s="120"/>
      <c r="Z1388" s="122"/>
      <c r="AA1388" s="121"/>
      <c r="AB1388" s="443"/>
      <c r="AC1388" s="734"/>
      <c r="AD1388" s="372"/>
      <c r="AE1388" s="485"/>
      <c r="AF1388" s="373" t="str">
        <f t="shared" si="370"/>
        <v/>
      </c>
      <c r="AG1388" s="373" t="str">
        <f t="shared" si="371"/>
        <v/>
      </c>
      <c r="AH1388" s="374" t="str">
        <f t="shared" si="372"/>
        <v/>
      </c>
      <c r="AI1388" s="375" t="str">
        <f t="shared" si="373"/>
        <v/>
      </c>
      <c r="AJ1388" s="375" t="str">
        <f t="shared" si="374"/>
        <v/>
      </c>
      <c r="AK1388" s="375" t="str">
        <f t="shared" si="375"/>
        <v/>
      </c>
      <c r="AL1388" s="375" t="str">
        <f t="shared" si="376"/>
        <v/>
      </c>
      <c r="AM1388" s="375" t="str">
        <f t="shared" si="377"/>
        <v/>
      </c>
      <c r="AN1388" s="376" t="str">
        <f>IF(AF1388="","",IF(OR(AH1388="",AH1388="-"),"－",IF(OR(AM1388=8,AM1388=9),"",IF(OR(AJ1388=3,AJ1388=4,AJ1388=5,AJ1388=6),VLOOKUP(AH1388,INDEX((係数_バス貨物_ガソリン,係数_バス貨物_CNG,係数_バス貨物_軽油,係数_バス貨物_メタノール,係数_バス貨物_LPG),MATCH(AL1388,【参考】排出ガスレベル!$AI$4:$AI$671,1),1,AR1388):INDEX((係数_バス貨物_ガソリン,係数_バス貨物_CNG,係数_バス貨物_軽油,係数_バス貨物_メタノール,係数_バス貨物_LPG),MATCH(AL1388+1,【参考】排出ガスレベル!$AI$4:$AI$671,1)-1,5,AR1388),2,FALSE),IF(OR(AJ1388=1,AJ1388=2),VLOOKUP(AH1388,INDEX((係数_乗用_ガソリン,係数_乗用_CNG,係数_乗用_軽油,係数_乗用_メタノール,係数_乗用_LPG),1,1,AR1388):INDEX((係数_乗用_ガソリン,係数_乗用_CNG,係数_乗用_軽油,係数_乗用_メタノール,係数_乗用_LPG),125,5,AR1388),2,FALSE))))))</f>
        <v/>
      </c>
      <c r="AO1388" s="376" t="str">
        <f>IF(T1388="","",IF(OR(AH1388="",AH1388="-"),"－",IF(OR(AM1388=8,AM1388=9),"",IF(OR(AJ1388=3,AJ1388=4,AJ1388=5,AJ1388=6),VLOOKUP(AH1388,INDEX((係数_バス貨物_ガソリン,係数_バス貨物_CNG,係数_バス貨物_軽油,係数_バス貨物_メタノール,係数_バス貨物_LPG),MATCH(AL1388,【参考】排出ガスレベル!$AI$4:$AI$671,1),1,AR1388):INDEX((係数_バス貨物_ガソリン,係数_バス貨物_CNG,係数_バス貨物_軽油,係数_バス貨物_メタノール,係数_バス貨物_LPG),MATCH(AL1388+1,【参考】排出ガスレベル!$AI$4:$AI$671,1)-1,5,AR1388),3,FALSE),IF(OR(AJ1388=1,AJ1388=2),VLOOKUP(AH1388,INDEX((係数_乗用_ガソリン,係数_乗用_CNG,係数_乗用_軽油,係数_乗用_メタノール,係数_乗用_LPG),1,1,AR1388):INDEX((係数_乗用_ガソリン,係数_乗用_CNG,係数_乗用_軽油,係数_乗用_メタノール,係数_乗用_LPG),125,5,AR1388),3,FALSE))))))</f>
        <v/>
      </c>
      <c r="AP1388" s="375" t="str">
        <f t="shared" si="378"/>
        <v/>
      </c>
      <c r="AQ1388" s="444" t="str">
        <f t="shared" si="379"/>
        <v/>
      </c>
      <c r="AR1388" s="375" t="str">
        <f t="shared" si="380"/>
        <v/>
      </c>
      <c r="AS1388" s="377" t="str">
        <f t="shared" si="381"/>
        <v/>
      </c>
      <c r="AT1388" s="378" t="str">
        <f t="shared" si="382"/>
        <v/>
      </c>
      <c r="AX1388" s="625" t="b">
        <f t="shared" si="383"/>
        <v>0</v>
      </c>
      <c r="AY1388" s="7" t="str">
        <f t="shared" si="384"/>
        <v>FALSEFALSEFALSE</v>
      </c>
      <c r="AZ1388" s="626">
        <f t="shared" si="368"/>
        <v>0</v>
      </c>
      <c r="BA1388" s="627" t="str">
        <f t="shared" si="385"/>
        <v/>
      </c>
      <c r="BB1388" s="627">
        <f t="shared" si="369"/>
        <v>0</v>
      </c>
    </row>
    <row r="1389" spans="1:54">
      <c r="A1389" s="381">
        <v>1332</v>
      </c>
      <c r="B1389" s="117"/>
      <c r="C1389" s="288"/>
      <c r="D1389" s="289"/>
      <c r="E1389" s="289"/>
      <c r="F1389" s="290"/>
      <c r="G1389" s="292"/>
      <c r="H1389" s="116"/>
      <c r="I1389" s="292"/>
      <c r="J1389" s="116"/>
      <c r="K1389" s="370"/>
      <c r="L1389" s="370"/>
      <c r="M1389" s="370"/>
      <c r="N1389" s="371"/>
      <c r="O1389" s="371"/>
      <c r="P1389" s="371"/>
      <c r="Q1389" s="371"/>
      <c r="R1389" s="371"/>
      <c r="S1389" s="371"/>
      <c r="T1389" s="443"/>
      <c r="U1389" s="539"/>
      <c r="V1389" s="117"/>
      <c r="W1389" s="118"/>
      <c r="X1389" s="119"/>
      <c r="Y1389" s="120"/>
      <c r="Z1389" s="122"/>
      <c r="AA1389" s="121"/>
      <c r="AB1389" s="443"/>
      <c r="AC1389" s="734"/>
      <c r="AD1389" s="372"/>
      <c r="AE1389" s="485"/>
      <c r="AF1389" s="373" t="str">
        <f t="shared" si="370"/>
        <v/>
      </c>
      <c r="AG1389" s="373" t="str">
        <f t="shared" si="371"/>
        <v/>
      </c>
      <c r="AH1389" s="374" t="str">
        <f t="shared" si="372"/>
        <v/>
      </c>
      <c r="AI1389" s="375" t="str">
        <f t="shared" si="373"/>
        <v/>
      </c>
      <c r="AJ1389" s="375" t="str">
        <f t="shared" si="374"/>
        <v/>
      </c>
      <c r="AK1389" s="375" t="str">
        <f t="shared" si="375"/>
        <v/>
      </c>
      <c r="AL1389" s="375" t="str">
        <f t="shared" si="376"/>
        <v/>
      </c>
      <c r="AM1389" s="375" t="str">
        <f t="shared" si="377"/>
        <v/>
      </c>
      <c r="AN1389" s="376" t="str">
        <f>IF(AF1389="","",IF(OR(AH1389="",AH1389="-"),"－",IF(OR(AM1389=8,AM1389=9),"",IF(OR(AJ1389=3,AJ1389=4,AJ1389=5,AJ1389=6),VLOOKUP(AH1389,INDEX((係数_バス貨物_ガソリン,係数_バス貨物_CNG,係数_バス貨物_軽油,係数_バス貨物_メタノール,係数_バス貨物_LPG),MATCH(AL1389,【参考】排出ガスレベル!$AI$4:$AI$671,1),1,AR1389):INDEX((係数_バス貨物_ガソリン,係数_バス貨物_CNG,係数_バス貨物_軽油,係数_バス貨物_メタノール,係数_バス貨物_LPG),MATCH(AL1389+1,【参考】排出ガスレベル!$AI$4:$AI$671,1)-1,5,AR1389),2,FALSE),IF(OR(AJ1389=1,AJ1389=2),VLOOKUP(AH1389,INDEX((係数_乗用_ガソリン,係数_乗用_CNG,係数_乗用_軽油,係数_乗用_メタノール,係数_乗用_LPG),1,1,AR1389):INDEX((係数_乗用_ガソリン,係数_乗用_CNG,係数_乗用_軽油,係数_乗用_メタノール,係数_乗用_LPG),125,5,AR1389),2,FALSE))))))</f>
        <v/>
      </c>
      <c r="AO1389" s="376" t="str">
        <f>IF(T1389="","",IF(OR(AH1389="",AH1389="-"),"－",IF(OR(AM1389=8,AM1389=9),"",IF(OR(AJ1389=3,AJ1389=4,AJ1389=5,AJ1389=6),VLOOKUP(AH1389,INDEX((係数_バス貨物_ガソリン,係数_バス貨物_CNG,係数_バス貨物_軽油,係数_バス貨物_メタノール,係数_バス貨物_LPG),MATCH(AL1389,【参考】排出ガスレベル!$AI$4:$AI$671,1),1,AR1389):INDEX((係数_バス貨物_ガソリン,係数_バス貨物_CNG,係数_バス貨物_軽油,係数_バス貨物_メタノール,係数_バス貨物_LPG),MATCH(AL1389+1,【参考】排出ガスレベル!$AI$4:$AI$671,1)-1,5,AR1389),3,FALSE),IF(OR(AJ1389=1,AJ1389=2),VLOOKUP(AH1389,INDEX((係数_乗用_ガソリン,係数_乗用_CNG,係数_乗用_軽油,係数_乗用_メタノール,係数_乗用_LPG),1,1,AR1389):INDEX((係数_乗用_ガソリン,係数_乗用_CNG,係数_乗用_軽油,係数_乗用_メタノール,係数_乗用_LPG),125,5,AR1389),3,FALSE))))))</f>
        <v/>
      </c>
      <c r="AP1389" s="375" t="str">
        <f t="shared" si="378"/>
        <v/>
      </c>
      <c r="AQ1389" s="444" t="str">
        <f t="shared" si="379"/>
        <v/>
      </c>
      <c r="AR1389" s="375" t="str">
        <f t="shared" si="380"/>
        <v/>
      </c>
      <c r="AS1389" s="377" t="str">
        <f t="shared" si="381"/>
        <v/>
      </c>
      <c r="AT1389" s="378" t="str">
        <f t="shared" si="382"/>
        <v/>
      </c>
      <c r="AX1389" s="625" t="b">
        <f t="shared" si="383"/>
        <v>0</v>
      </c>
      <c r="AY1389" s="7" t="str">
        <f t="shared" si="384"/>
        <v>FALSEFALSEFALSE</v>
      </c>
      <c r="AZ1389" s="626">
        <f t="shared" si="368"/>
        <v>0</v>
      </c>
      <c r="BA1389" s="627" t="str">
        <f t="shared" si="385"/>
        <v/>
      </c>
      <c r="BB1389" s="627">
        <f t="shared" si="369"/>
        <v>0</v>
      </c>
    </row>
    <row r="1390" spans="1:54">
      <c r="A1390" s="381">
        <v>1333</v>
      </c>
      <c r="B1390" s="117"/>
      <c r="C1390" s="288"/>
      <c r="D1390" s="289"/>
      <c r="E1390" s="289"/>
      <c r="F1390" s="290"/>
      <c r="G1390" s="292"/>
      <c r="H1390" s="116"/>
      <c r="I1390" s="292"/>
      <c r="J1390" s="116"/>
      <c r="K1390" s="370"/>
      <c r="L1390" s="370"/>
      <c r="M1390" s="370"/>
      <c r="N1390" s="371"/>
      <c r="O1390" s="371"/>
      <c r="P1390" s="371"/>
      <c r="Q1390" s="371"/>
      <c r="R1390" s="371"/>
      <c r="S1390" s="371"/>
      <c r="T1390" s="443"/>
      <c r="U1390" s="539"/>
      <c r="V1390" s="117"/>
      <c r="W1390" s="118"/>
      <c r="X1390" s="119"/>
      <c r="Y1390" s="120"/>
      <c r="Z1390" s="122"/>
      <c r="AA1390" s="121"/>
      <c r="AB1390" s="443"/>
      <c r="AC1390" s="734"/>
      <c r="AD1390" s="372"/>
      <c r="AE1390" s="485"/>
      <c r="AF1390" s="373" t="str">
        <f t="shared" si="370"/>
        <v/>
      </c>
      <c r="AG1390" s="373" t="str">
        <f t="shared" si="371"/>
        <v/>
      </c>
      <c r="AH1390" s="374" t="str">
        <f t="shared" si="372"/>
        <v/>
      </c>
      <c r="AI1390" s="375" t="str">
        <f t="shared" si="373"/>
        <v/>
      </c>
      <c r="AJ1390" s="375" t="str">
        <f t="shared" si="374"/>
        <v/>
      </c>
      <c r="AK1390" s="375" t="str">
        <f t="shared" si="375"/>
        <v/>
      </c>
      <c r="AL1390" s="375" t="str">
        <f t="shared" si="376"/>
        <v/>
      </c>
      <c r="AM1390" s="375" t="str">
        <f t="shared" si="377"/>
        <v/>
      </c>
      <c r="AN1390" s="376" t="str">
        <f>IF(AF1390="","",IF(OR(AH1390="",AH1390="-"),"－",IF(OR(AM1390=8,AM1390=9),"",IF(OR(AJ1390=3,AJ1390=4,AJ1390=5,AJ1390=6),VLOOKUP(AH1390,INDEX((係数_バス貨物_ガソリン,係数_バス貨物_CNG,係数_バス貨物_軽油,係数_バス貨物_メタノール,係数_バス貨物_LPG),MATCH(AL1390,【参考】排出ガスレベル!$AI$4:$AI$671,1),1,AR1390):INDEX((係数_バス貨物_ガソリン,係数_バス貨物_CNG,係数_バス貨物_軽油,係数_バス貨物_メタノール,係数_バス貨物_LPG),MATCH(AL1390+1,【参考】排出ガスレベル!$AI$4:$AI$671,1)-1,5,AR1390),2,FALSE),IF(OR(AJ1390=1,AJ1390=2),VLOOKUP(AH1390,INDEX((係数_乗用_ガソリン,係数_乗用_CNG,係数_乗用_軽油,係数_乗用_メタノール,係数_乗用_LPG),1,1,AR1390):INDEX((係数_乗用_ガソリン,係数_乗用_CNG,係数_乗用_軽油,係数_乗用_メタノール,係数_乗用_LPG),125,5,AR1390),2,FALSE))))))</f>
        <v/>
      </c>
      <c r="AO1390" s="376" t="str">
        <f>IF(T1390="","",IF(OR(AH1390="",AH1390="-"),"－",IF(OR(AM1390=8,AM1390=9),"",IF(OR(AJ1390=3,AJ1390=4,AJ1390=5,AJ1390=6),VLOOKUP(AH1390,INDEX((係数_バス貨物_ガソリン,係数_バス貨物_CNG,係数_バス貨物_軽油,係数_バス貨物_メタノール,係数_バス貨物_LPG),MATCH(AL1390,【参考】排出ガスレベル!$AI$4:$AI$671,1),1,AR1390):INDEX((係数_バス貨物_ガソリン,係数_バス貨物_CNG,係数_バス貨物_軽油,係数_バス貨物_メタノール,係数_バス貨物_LPG),MATCH(AL1390+1,【参考】排出ガスレベル!$AI$4:$AI$671,1)-1,5,AR1390),3,FALSE),IF(OR(AJ1390=1,AJ1390=2),VLOOKUP(AH1390,INDEX((係数_乗用_ガソリン,係数_乗用_CNG,係数_乗用_軽油,係数_乗用_メタノール,係数_乗用_LPG),1,1,AR1390):INDEX((係数_乗用_ガソリン,係数_乗用_CNG,係数_乗用_軽油,係数_乗用_メタノール,係数_乗用_LPG),125,5,AR1390),3,FALSE))))))</f>
        <v/>
      </c>
      <c r="AP1390" s="375" t="str">
        <f t="shared" si="378"/>
        <v/>
      </c>
      <c r="AQ1390" s="444" t="str">
        <f t="shared" si="379"/>
        <v/>
      </c>
      <c r="AR1390" s="375" t="str">
        <f t="shared" si="380"/>
        <v/>
      </c>
      <c r="AS1390" s="377" t="str">
        <f t="shared" si="381"/>
        <v/>
      </c>
      <c r="AT1390" s="378" t="str">
        <f t="shared" si="382"/>
        <v/>
      </c>
      <c r="AX1390" s="625" t="b">
        <f t="shared" si="383"/>
        <v>0</v>
      </c>
      <c r="AY1390" s="7" t="str">
        <f t="shared" si="384"/>
        <v>FALSEFALSEFALSE</v>
      </c>
      <c r="AZ1390" s="626">
        <f t="shared" ref="AZ1390:AZ1453" si="386">AB1390</f>
        <v>0</v>
      </c>
      <c r="BA1390" s="627" t="str">
        <f t="shared" si="385"/>
        <v/>
      </c>
      <c r="BB1390" s="627">
        <f t="shared" ref="BB1390:BB1453" si="387">LEN(Y1390)</f>
        <v>0</v>
      </c>
    </row>
    <row r="1391" spans="1:54">
      <c r="A1391" s="381">
        <v>1334</v>
      </c>
      <c r="B1391" s="117"/>
      <c r="C1391" s="288"/>
      <c r="D1391" s="289"/>
      <c r="E1391" s="289"/>
      <c r="F1391" s="290"/>
      <c r="G1391" s="292"/>
      <c r="H1391" s="116"/>
      <c r="I1391" s="292"/>
      <c r="J1391" s="116"/>
      <c r="K1391" s="370"/>
      <c r="L1391" s="370"/>
      <c r="M1391" s="370"/>
      <c r="N1391" s="371"/>
      <c r="O1391" s="371"/>
      <c r="P1391" s="371"/>
      <c r="Q1391" s="371"/>
      <c r="R1391" s="371"/>
      <c r="S1391" s="371"/>
      <c r="T1391" s="443"/>
      <c r="U1391" s="539"/>
      <c r="V1391" s="117"/>
      <c r="W1391" s="118"/>
      <c r="X1391" s="119"/>
      <c r="Y1391" s="120"/>
      <c r="Z1391" s="122"/>
      <c r="AA1391" s="121"/>
      <c r="AB1391" s="443"/>
      <c r="AC1391" s="734"/>
      <c r="AD1391" s="372"/>
      <c r="AE1391" s="485"/>
      <c r="AF1391" s="373" t="str">
        <f t="shared" si="370"/>
        <v/>
      </c>
      <c r="AG1391" s="373" t="str">
        <f t="shared" si="371"/>
        <v/>
      </c>
      <c r="AH1391" s="374" t="str">
        <f t="shared" si="372"/>
        <v/>
      </c>
      <c r="AI1391" s="375" t="str">
        <f t="shared" si="373"/>
        <v/>
      </c>
      <c r="AJ1391" s="375" t="str">
        <f t="shared" si="374"/>
        <v/>
      </c>
      <c r="AK1391" s="375" t="str">
        <f t="shared" si="375"/>
        <v/>
      </c>
      <c r="AL1391" s="375" t="str">
        <f t="shared" si="376"/>
        <v/>
      </c>
      <c r="AM1391" s="375" t="str">
        <f t="shared" si="377"/>
        <v/>
      </c>
      <c r="AN1391" s="376" t="str">
        <f>IF(AF1391="","",IF(OR(AH1391="",AH1391="-"),"－",IF(OR(AM1391=8,AM1391=9),"",IF(OR(AJ1391=3,AJ1391=4,AJ1391=5,AJ1391=6),VLOOKUP(AH1391,INDEX((係数_バス貨物_ガソリン,係数_バス貨物_CNG,係数_バス貨物_軽油,係数_バス貨物_メタノール,係数_バス貨物_LPG),MATCH(AL1391,【参考】排出ガスレベル!$AI$4:$AI$671,1),1,AR1391):INDEX((係数_バス貨物_ガソリン,係数_バス貨物_CNG,係数_バス貨物_軽油,係数_バス貨物_メタノール,係数_バス貨物_LPG),MATCH(AL1391+1,【参考】排出ガスレベル!$AI$4:$AI$671,1)-1,5,AR1391),2,FALSE),IF(OR(AJ1391=1,AJ1391=2),VLOOKUP(AH1391,INDEX((係数_乗用_ガソリン,係数_乗用_CNG,係数_乗用_軽油,係数_乗用_メタノール,係数_乗用_LPG),1,1,AR1391):INDEX((係数_乗用_ガソリン,係数_乗用_CNG,係数_乗用_軽油,係数_乗用_メタノール,係数_乗用_LPG),125,5,AR1391),2,FALSE))))))</f>
        <v/>
      </c>
      <c r="AO1391" s="376" t="str">
        <f>IF(T1391="","",IF(OR(AH1391="",AH1391="-"),"－",IF(OR(AM1391=8,AM1391=9),"",IF(OR(AJ1391=3,AJ1391=4,AJ1391=5,AJ1391=6),VLOOKUP(AH1391,INDEX((係数_バス貨物_ガソリン,係数_バス貨物_CNG,係数_バス貨物_軽油,係数_バス貨物_メタノール,係数_バス貨物_LPG),MATCH(AL1391,【参考】排出ガスレベル!$AI$4:$AI$671,1),1,AR1391):INDEX((係数_バス貨物_ガソリン,係数_バス貨物_CNG,係数_バス貨物_軽油,係数_バス貨物_メタノール,係数_バス貨物_LPG),MATCH(AL1391+1,【参考】排出ガスレベル!$AI$4:$AI$671,1)-1,5,AR1391),3,FALSE),IF(OR(AJ1391=1,AJ1391=2),VLOOKUP(AH1391,INDEX((係数_乗用_ガソリン,係数_乗用_CNG,係数_乗用_軽油,係数_乗用_メタノール,係数_乗用_LPG),1,1,AR1391):INDEX((係数_乗用_ガソリン,係数_乗用_CNG,係数_乗用_軽油,係数_乗用_メタノール,係数_乗用_LPG),125,5,AR1391),3,FALSE))))))</f>
        <v/>
      </c>
      <c r="AP1391" s="375" t="str">
        <f t="shared" si="378"/>
        <v/>
      </c>
      <c r="AQ1391" s="444" t="str">
        <f t="shared" si="379"/>
        <v/>
      </c>
      <c r="AR1391" s="375" t="str">
        <f t="shared" si="380"/>
        <v/>
      </c>
      <c r="AS1391" s="377" t="str">
        <f t="shared" si="381"/>
        <v/>
      </c>
      <c r="AT1391" s="378" t="str">
        <f t="shared" si="382"/>
        <v/>
      </c>
      <c r="AX1391" s="625" t="b">
        <f t="shared" si="383"/>
        <v>0</v>
      </c>
      <c r="AY1391" s="7" t="str">
        <f t="shared" si="384"/>
        <v>FALSEFALSEFALSE</v>
      </c>
      <c r="AZ1391" s="626">
        <f t="shared" si="386"/>
        <v>0</v>
      </c>
      <c r="BA1391" s="627" t="str">
        <f t="shared" si="385"/>
        <v/>
      </c>
      <c r="BB1391" s="627">
        <f t="shared" si="387"/>
        <v>0</v>
      </c>
    </row>
    <row r="1392" spans="1:54">
      <c r="A1392" s="381">
        <v>1335</v>
      </c>
      <c r="B1392" s="117"/>
      <c r="C1392" s="288"/>
      <c r="D1392" s="289"/>
      <c r="E1392" s="289"/>
      <c r="F1392" s="290"/>
      <c r="G1392" s="292"/>
      <c r="H1392" s="116"/>
      <c r="I1392" s="292"/>
      <c r="J1392" s="116"/>
      <c r="K1392" s="370"/>
      <c r="L1392" s="370"/>
      <c r="M1392" s="370"/>
      <c r="N1392" s="371"/>
      <c r="O1392" s="371"/>
      <c r="P1392" s="371"/>
      <c r="Q1392" s="371"/>
      <c r="R1392" s="371"/>
      <c r="S1392" s="371"/>
      <c r="T1392" s="443"/>
      <c r="U1392" s="539"/>
      <c r="V1392" s="117"/>
      <c r="W1392" s="118"/>
      <c r="X1392" s="119"/>
      <c r="Y1392" s="120"/>
      <c r="Z1392" s="122"/>
      <c r="AA1392" s="121"/>
      <c r="AB1392" s="443"/>
      <c r="AC1392" s="734"/>
      <c r="AD1392" s="372"/>
      <c r="AE1392" s="485"/>
      <c r="AF1392" s="373" t="str">
        <f t="shared" si="370"/>
        <v/>
      </c>
      <c r="AG1392" s="373" t="str">
        <f t="shared" si="371"/>
        <v/>
      </c>
      <c r="AH1392" s="374" t="str">
        <f t="shared" si="372"/>
        <v/>
      </c>
      <c r="AI1392" s="375" t="str">
        <f t="shared" si="373"/>
        <v/>
      </c>
      <c r="AJ1392" s="375" t="str">
        <f t="shared" si="374"/>
        <v/>
      </c>
      <c r="AK1392" s="375" t="str">
        <f t="shared" si="375"/>
        <v/>
      </c>
      <c r="AL1392" s="375" t="str">
        <f t="shared" si="376"/>
        <v/>
      </c>
      <c r="AM1392" s="375" t="str">
        <f t="shared" si="377"/>
        <v/>
      </c>
      <c r="AN1392" s="376" t="str">
        <f>IF(AF1392="","",IF(OR(AH1392="",AH1392="-"),"－",IF(OR(AM1392=8,AM1392=9),"",IF(OR(AJ1392=3,AJ1392=4,AJ1392=5,AJ1392=6),VLOOKUP(AH1392,INDEX((係数_バス貨物_ガソリン,係数_バス貨物_CNG,係数_バス貨物_軽油,係数_バス貨物_メタノール,係数_バス貨物_LPG),MATCH(AL1392,【参考】排出ガスレベル!$AI$4:$AI$671,1),1,AR1392):INDEX((係数_バス貨物_ガソリン,係数_バス貨物_CNG,係数_バス貨物_軽油,係数_バス貨物_メタノール,係数_バス貨物_LPG),MATCH(AL1392+1,【参考】排出ガスレベル!$AI$4:$AI$671,1)-1,5,AR1392),2,FALSE),IF(OR(AJ1392=1,AJ1392=2),VLOOKUP(AH1392,INDEX((係数_乗用_ガソリン,係数_乗用_CNG,係数_乗用_軽油,係数_乗用_メタノール,係数_乗用_LPG),1,1,AR1392):INDEX((係数_乗用_ガソリン,係数_乗用_CNG,係数_乗用_軽油,係数_乗用_メタノール,係数_乗用_LPG),125,5,AR1392),2,FALSE))))))</f>
        <v/>
      </c>
      <c r="AO1392" s="376" t="str">
        <f>IF(T1392="","",IF(OR(AH1392="",AH1392="-"),"－",IF(OR(AM1392=8,AM1392=9),"",IF(OR(AJ1392=3,AJ1392=4,AJ1392=5,AJ1392=6),VLOOKUP(AH1392,INDEX((係数_バス貨物_ガソリン,係数_バス貨物_CNG,係数_バス貨物_軽油,係数_バス貨物_メタノール,係数_バス貨物_LPG),MATCH(AL1392,【参考】排出ガスレベル!$AI$4:$AI$671,1),1,AR1392):INDEX((係数_バス貨物_ガソリン,係数_バス貨物_CNG,係数_バス貨物_軽油,係数_バス貨物_メタノール,係数_バス貨物_LPG),MATCH(AL1392+1,【参考】排出ガスレベル!$AI$4:$AI$671,1)-1,5,AR1392),3,FALSE),IF(OR(AJ1392=1,AJ1392=2),VLOOKUP(AH1392,INDEX((係数_乗用_ガソリン,係数_乗用_CNG,係数_乗用_軽油,係数_乗用_メタノール,係数_乗用_LPG),1,1,AR1392):INDEX((係数_乗用_ガソリン,係数_乗用_CNG,係数_乗用_軽油,係数_乗用_メタノール,係数_乗用_LPG),125,5,AR1392),3,FALSE))))))</f>
        <v/>
      </c>
      <c r="AP1392" s="375" t="str">
        <f t="shared" si="378"/>
        <v/>
      </c>
      <c r="AQ1392" s="444" t="str">
        <f t="shared" si="379"/>
        <v/>
      </c>
      <c r="AR1392" s="375" t="str">
        <f t="shared" si="380"/>
        <v/>
      </c>
      <c r="AS1392" s="377" t="str">
        <f t="shared" si="381"/>
        <v/>
      </c>
      <c r="AT1392" s="378" t="str">
        <f t="shared" si="382"/>
        <v/>
      </c>
      <c r="AX1392" s="625" t="b">
        <f t="shared" si="383"/>
        <v>0</v>
      </c>
      <c r="AY1392" s="7" t="str">
        <f t="shared" si="384"/>
        <v>FALSEFALSEFALSE</v>
      </c>
      <c r="AZ1392" s="626">
        <f t="shared" si="386"/>
        <v>0</v>
      </c>
      <c r="BA1392" s="627" t="str">
        <f t="shared" si="385"/>
        <v/>
      </c>
      <c r="BB1392" s="627">
        <f t="shared" si="387"/>
        <v>0</v>
      </c>
    </row>
    <row r="1393" spans="1:54">
      <c r="A1393" s="381">
        <v>1336</v>
      </c>
      <c r="B1393" s="117"/>
      <c r="C1393" s="288"/>
      <c r="D1393" s="289"/>
      <c r="E1393" s="289"/>
      <c r="F1393" s="290"/>
      <c r="G1393" s="292"/>
      <c r="H1393" s="116"/>
      <c r="I1393" s="292"/>
      <c r="J1393" s="116"/>
      <c r="K1393" s="370"/>
      <c r="L1393" s="370"/>
      <c r="M1393" s="370"/>
      <c r="N1393" s="371"/>
      <c r="O1393" s="371"/>
      <c r="P1393" s="371"/>
      <c r="Q1393" s="371"/>
      <c r="R1393" s="371"/>
      <c r="S1393" s="371"/>
      <c r="T1393" s="443"/>
      <c r="U1393" s="539"/>
      <c r="V1393" s="117"/>
      <c r="W1393" s="118"/>
      <c r="X1393" s="119"/>
      <c r="Y1393" s="120"/>
      <c r="Z1393" s="122"/>
      <c r="AA1393" s="121"/>
      <c r="AB1393" s="443"/>
      <c r="AC1393" s="734"/>
      <c r="AD1393" s="372"/>
      <c r="AE1393" s="485"/>
      <c r="AF1393" s="373" t="str">
        <f t="shared" si="370"/>
        <v/>
      </c>
      <c r="AG1393" s="373" t="str">
        <f t="shared" si="371"/>
        <v/>
      </c>
      <c r="AH1393" s="374" t="str">
        <f t="shared" si="372"/>
        <v/>
      </c>
      <c r="AI1393" s="375" t="str">
        <f t="shared" si="373"/>
        <v/>
      </c>
      <c r="AJ1393" s="375" t="str">
        <f t="shared" si="374"/>
        <v/>
      </c>
      <c r="AK1393" s="375" t="str">
        <f t="shared" si="375"/>
        <v/>
      </c>
      <c r="AL1393" s="375" t="str">
        <f t="shared" si="376"/>
        <v/>
      </c>
      <c r="AM1393" s="375" t="str">
        <f t="shared" si="377"/>
        <v/>
      </c>
      <c r="AN1393" s="376" t="str">
        <f>IF(AF1393="","",IF(OR(AH1393="",AH1393="-"),"－",IF(OR(AM1393=8,AM1393=9),"",IF(OR(AJ1393=3,AJ1393=4,AJ1393=5,AJ1393=6),VLOOKUP(AH1393,INDEX((係数_バス貨物_ガソリン,係数_バス貨物_CNG,係数_バス貨物_軽油,係数_バス貨物_メタノール,係数_バス貨物_LPG),MATCH(AL1393,【参考】排出ガスレベル!$AI$4:$AI$671,1),1,AR1393):INDEX((係数_バス貨物_ガソリン,係数_バス貨物_CNG,係数_バス貨物_軽油,係数_バス貨物_メタノール,係数_バス貨物_LPG),MATCH(AL1393+1,【参考】排出ガスレベル!$AI$4:$AI$671,1)-1,5,AR1393),2,FALSE),IF(OR(AJ1393=1,AJ1393=2),VLOOKUP(AH1393,INDEX((係数_乗用_ガソリン,係数_乗用_CNG,係数_乗用_軽油,係数_乗用_メタノール,係数_乗用_LPG),1,1,AR1393):INDEX((係数_乗用_ガソリン,係数_乗用_CNG,係数_乗用_軽油,係数_乗用_メタノール,係数_乗用_LPG),125,5,AR1393),2,FALSE))))))</f>
        <v/>
      </c>
      <c r="AO1393" s="376" t="str">
        <f>IF(T1393="","",IF(OR(AH1393="",AH1393="-"),"－",IF(OR(AM1393=8,AM1393=9),"",IF(OR(AJ1393=3,AJ1393=4,AJ1393=5,AJ1393=6),VLOOKUP(AH1393,INDEX((係数_バス貨物_ガソリン,係数_バス貨物_CNG,係数_バス貨物_軽油,係数_バス貨物_メタノール,係数_バス貨物_LPG),MATCH(AL1393,【参考】排出ガスレベル!$AI$4:$AI$671,1),1,AR1393):INDEX((係数_バス貨物_ガソリン,係数_バス貨物_CNG,係数_バス貨物_軽油,係数_バス貨物_メタノール,係数_バス貨物_LPG),MATCH(AL1393+1,【参考】排出ガスレベル!$AI$4:$AI$671,1)-1,5,AR1393),3,FALSE),IF(OR(AJ1393=1,AJ1393=2),VLOOKUP(AH1393,INDEX((係数_乗用_ガソリン,係数_乗用_CNG,係数_乗用_軽油,係数_乗用_メタノール,係数_乗用_LPG),1,1,AR1393):INDEX((係数_乗用_ガソリン,係数_乗用_CNG,係数_乗用_軽油,係数_乗用_メタノール,係数_乗用_LPG),125,5,AR1393),3,FALSE))))))</f>
        <v/>
      </c>
      <c r="AP1393" s="375" t="str">
        <f t="shared" si="378"/>
        <v/>
      </c>
      <c r="AQ1393" s="444" t="str">
        <f t="shared" si="379"/>
        <v/>
      </c>
      <c r="AR1393" s="375" t="str">
        <f t="shared" si="380"/>
        <v/>
      </c>
      <c r="AS1393" s="377" t="str">
        <f t="shared" si="381"/>
        <v/>
      </c>
      <c r="AT1393" s="378" t="str">
        <f t="shared" si="382"/>
        <v/>
      </c>
      <c r="AX1393" s="625" t="b">
        <f t="shared" si="383"/>
        <v>0</v>
      </c>
      <c r="AY1393" s="7" t="str">
        <f t="shared" si="384"/>
        <v>FALSEFALSEFALSE</v>
      </c>
      <c r="AZ1393" s="626">
        <f t="shared" si="386"/>
        <v>0</v>
      </c>
      <c r="BA1393" s="627" t="str">
        <f t="shared" si="385"/>
        <v/>
      </c>
      <c r="BB1393" s="627">
        <f t="shared" si="387"/>
        <v>0</v>
      </c>
    </row>
    <row r="1394" spans="1:54">
      <c r="A1394" s="381">
        <v>1337</v>
      </c>
      <c r="B1394" s="117"/>
      <c r="C1394" s="288"/>
      <c r="D1394" s="289"/>
      <c r="E1394" s="289"/>
      <c r="F1394" s="290"/>
      <c r="G1394" s="292"/>
      <c r="H1394" s="116"/>
      <c r="I1394" s="292"/>
      <c r="J1394" s="116"/>
      <c r="K1394" s="370"/>
      <c r="L1394" s="370"/>
      <c r="M1394" s="370"/>
      <c r="N1394" s="371"/>
      <c r="O1394" s="371"/>
      <c r="P1394" s="371"/>
      <c r="Q1394" s="371"/>
      <c r="R1394" s="371"/>
      <c r="S1394" s="371"/>
      <c r="T1394" s="443"/>
      <c r="U1394" s="539"/>
      <c r="V1394" s="117"/>
      <c r="W1394" s="118"/>
      <c r="X1394" s="119"/>
      <c r="Y1394" s="120"/>
      <c r="Z1394" s="122"/>
      <c r="AA1394" s="121"/>
      <c r="AB1394" s="443"/>
      <c r="AC1394" s="734"/>
      <c r="AD1394" s="372"/>
      <c r="AE1394" s="485"/>
      <c r="AF1394" s="373" t="str">
        <f t="shared" si="370"/>
        <v/>
      </c>
      <c r="AG1394" s="373" t="str">
        <f t="shared" si="371"/>
        <v/>
      </c>
      <c r="AH1394" s="374" t="str">
        <f t="shared" si="372"/>
        <v/>
      </c>
      <c r="AI1394" s="375" t="str">
        <f t="shared" si="373"/>
        <v/>
      </c>
      <c r="AJ1394" s="375" t="str">
        <f t="shared" si="374"/>
        <v/>
      </c>
      <c r="AK1394" s="375" t="str">
        <f t="shared" si="375"/>
        <v/>
      </c>
      <c r="AL1394" s="375" t="str">
        <f t="shared" si="376"/>
        <v/>
      </c>
      <c r="AM1394" s="375" t="str">
        <f t="shared" si="377"/>
        <v/>
      </c>
      <c r="AN1394" s="376" t="str">
        <f>IF(AF1394="","",IF(OR(AH1394="",AH1394="-"),"－",IF(OR(AM1394=8,AM1394=9),"",IF(OR(AJ1394=3,AJ1394=4,AJ1394=5,AJ1394=6),VLOOKUP(AH1394,INDEX((係数_バス貨物_ガソリン,係数_バス貨物_CNG,係数_バス貨物_軽油,係数_バス貨物_メタノール,係数_バス貨物_LPG),MATCH(AL1394,【参考】排出ガスレベル!$AI$4:$AI$671,1),1,AR1394):INDEX((係数_バス貨物_ガソリン,係数_バス貨物_CNG,係数_バス貨物_軽油,係数_バス貨物_メタノール,係数_バス貨物_LPG),MATCH(AL1394+1,【参考】排出ガスレベル!$AI$4:$AI$671,1)-1,5,AR1394),2,FALSE),IF(OR(AJ1394=1,AJ1394=2),VLOOKUP(AH1394,INDEX((係数_乗用_ガソリン,係数_乗用_CNG,係数_乗用_軽油,係数_乗用_メタノール,係数_乗用_LPG),1,1,AR1394):INDEX((係数_乗用_ガソリン,係数_乗用_CNG,係数_乗用_軽油,係数_乗用_メタノール,係数_乗用_LPG),125,5,AR1394),2,FALSE))))))</f>
        <v/>
      </c>
      <c r="AO1394" s="376" t="str">
        <f>IF(T1394="","",IF(OR(AH1394="",AH1394="-"),"－",IF(OR(AM1394=8,AM1394=9),"",IF(OR(AJ1394=3,AJ1394=4,AJ1394=5,AJ1394=6),VLOOKUP(AH1394,INDEX((係数_バス貨物_ガソリン,係数_バス貨物_CNG,係数_バス貨物_軽油,係数_バス貨物_メタノール,係数_バス貨物_LPG),MATCH(AL1394,【参考】排出ガスレベル!$AI$4:$AI$671,1),1,AR1394):INDEX((係数_バス貨物_ガソリン,係数_バス貨物_CNG,係数_バス貨物_軽油,係数_バス貨物_メタノール,係数_バス貨物_LPG),MATCH(AL1394+1,【参考】排出ガスレベル!$AI$4:$AI$671,1)-1,5,AR1394),3,FALSE),IF(OR(AJ1394=1,AJ1394=2),VLOOKUP(AH1394,INDEX((係数_乗用_ガソリン,係数_乗用_CNG,係数_乗用_軽油,係数_乗用_メタノール,係数_乗用_LPG),1,1,AR1394):INDEX((係数_乗用_ガソリン,係数_乗用_CNG,係数_乗用_軽油,係数_乗用_メタノール,係数_乗用_LPG),125,5,AR1394),3,FALSE))))))</f>
        <v/>
      </c>
      <c r="AP1394" s="375" t="str">
        <f t="shared" si="378"/>
        <v/>
      </c>
      <c r="AQ1394" s="444" t="str">
        <f t="shared" si="379"/>
        <v/>
      </c>
      <c r="AR1394" s="375" t="str">
        <f t="shared" si="380"/>
        <v/>
      </c>
      <c r="AS1394" s="377" t="str">
        <f t="shared" si="381"/>
        <v/>
      </c>
      <c r="AT1394" s="378" t="str">
        <f t="shared" si="382"/>
        <v/>
      </c>
      <c r="AX1394" s="625" t="b">
        <f t="shared" si="383"/>
        <v>0</v>
      </c>
      <c r="AY1394" s="7" t="str">
        <f t="shared" si="384"/>
        <v>FALSEFALSEFALSE</v>
      </c>
      <c r="AZ1394" s="626">
        <f t="shared" si="386"/>
        <v>0</v>
      </c>
      <c r="BA1394" s="627" t="str">
        <f t="shared" si="385"/>
        <v/>
      </c>
      <c r="BB1394" s="627">
        <f t="shared" si="387"/>
        <v>0</v>
      </c>
    </row>
    <row r="1395" spans="1:54">
      <c r="A1395" s="381">
        <v>1338</v>
      </c>
      <c r="B1395" s="117"/>
      <c r="C1395" s="288"/>
      <c r="D1395" s="289"/>
      <c r="E1395" s="289"/>
      <c r="F1395" s="290"/>
      <c r="G1395" s="292"/>
      <c r="H1395" s="116"/>
      <c r="I1395" s="292"/>
      <c r="J1395" s="116"/>
      <c r="K1395" s="370"/>
      <c r="L1395" s="370"/>
      <c r="M1395" s="370"/>
      <c r="N1395" s="371"/>
      <c r="O1395" s="371"/>
      <c r="P1395" s="371"/>
      <c r="Q1395" s="371"/>
      <c r="R1395" s="371"/>
      <c r="S1395" s="371"/>
      <c r="T1395" s="443"/>
      <c r="U1395" s="539"/>
      <c r="V1395" s="117"/>
      <c r="W1395" s="118"/>
      <c r="X1395" s="119"/>
      <c r="Y1395" s="120"/>
      <c r="Z1395" s="122"/>
      <c r="AA1395" s="121"/>
      <c r="AB1395" s="443"/>
      <c r="AC1395" s="734"/>
      <c r="AD1395" s="372"/>
      <c r="AE1395" s="485"/>
      <c r="AF1395" s="373" t="str">
        <f t="shared" si="370"/>
        <v/>
      </c>
      <c r="AG1395" s="373" t="str">
        <f t="shared" si="371"/>
        <v/>
      </c>
      <c r="AH1395" s="374" t="str">
        <f t="shared" si="372"/>
        <v/>
      </c>
      <c r="AI1395" s="375" t="str">
        <f t="shared" si="373"/>
        <v/>
      </c>
      <c r="AJ1395" s="375" t="str">
        <f t="shared" si="374"/>
        <v/>
      </c>
      <c r="AK1395" s="375" t="str">
        <f t="shared" si="375"/>
        <v/>
      </c>
      <c r="AL1395" s="375" t="str">
        <f t="shared" si="376"/>
        <v/>
      </c>
      <c r="AM1395" s="375" t="str">
        <f t="shared" si="377"/>
        <v/>
      </c>
      <c r="AN1395" s="376" t="str">
        <f>IF(AF1395="","",IF(OR(AH1395="",AH1395="-"),"－",IF(OR(AM1395=8,AM1395=9),"",IF(OR(AJ1395=3,AJ1395=4,AJ1395=5,AJ1395=6),VLOOKUP(AH1395,INDEX((係数_バス貨物_ガソリン,係数_バス貨物_CNG,係数_バス貨物_軽油,係数_バス貨物_メタノール,係数_バス貨物_LPG),MATCH(AL1395,【参考】排出ガスレベル!$AI$4:$AI$671,1),1,AR1395):INDEX((係数_バス貨物_ガソリン,係数_バス貨物_CNG,係数_バス貨物_軽油,係数_バス貨物_メタノール,係数_バス貨物_LPG),MATCH(AL1395+1,【参考】排出ガスレベル!$AI$4:$AI$671,1)-1,5,AR1395),2,FALSE),IF(OR(AJ1395=1,AJ1395=2),VLOOKUP(AH1395,INDEX((係数_乗用_ガソリン,係数_乗用_CNG,係数_乗用_軽油,係数_乗用_メタノール,係数_乗用_LPG),1,1,AR1395):INDEX((係数_乗用_ガソリン,係数_乗用_CNG,係数_乗用_軽油,係数_乗用_メタノール,係数_乗用_LPG),125,5,AR1395),2,FALSE))))))</f>
        <v/>
      </c>
      <c r="AO1395" s="376" t="str">
        <f>IF(T1395="","",IF(OR(AH1395="",AH1395="-"),"－",IF(OR(AM1395=8,AM1395=9),"",IF(OR(AJ1395=3,AJ1395=4,AJ1395=5,AJ1395=6),VLOOKUP(AH1395,INDEX((係数_バス貨物_ガソリン,係数_バス貨物_CNG,係数_バス貨物_軽油,係数_バス貨物_メタノール,係数_バス貨物_LPG),MATCH(AL1395,【参考】排出ガスレベル!$AI$4:$AI$671,1),1,AR1395):INDEX((係数_バス貨物_ガソリン,係数_バス貨物_CNG,係数_バス貨物_軽油,係数_バス貨物_メタノール,係数_バス貨物_LPG),MATCH(AL1395+1,【参考】排出ガスレベル!$AI$4:$AI$671,1)-1,5,AR1395),3,FALSE),IF(OR(AJ1395=1,AJ1395=2),VLOOKUP(AH1395,INDEX((係数_乗用_ガソリン,係数_乗用_CNG,係数_乗用_軽油,係数_乗用_メタノール,係数_乗用_LPG),1,1,AR1395):INDEX((係数_乗用_ガソリン,係数_乗用_CNG,係数_乗用_軽油,係数_乗用_メタノール,係数_乗用_LPG),125,5,AR1395),3,FALSE))))))</f>
        <v/>
      </c>
      <c r="AP1395" s="375" t="str">
        <f t="shared" si="378"/>
        <v/>
      </c>
      <c r="AQ1395" s="444" t="str">
        <f t="shared" si="379"/>
        <v/>
      </c>
      <c r="AR1395" s="375" t="str">
        <f t="shared" si="380"/>
        <v/>
      </c>
      <c r="AS1395" s="377" t="str">
        <f t="shared" si="381"/>
        <v/>
      </c>
      <c r="AT1395" s="378" t="str">
        <f t="shared" si="382"/>
        <v/>
      </c>
      <c r="AX1395" s="625" t="b">
        <f t="shared" si="383"/>
        <v>0</v>
      </c>
      <c r="AY1395" s="7" t="str">
        <f t="shared" si="384"/>
        <v>FALSEFALSEFALSE</v>
      </c>
      <c r="AZ1395" s="626">
        <f t="shared" si="386"/>
        <v>0</v>
      </c>
      <c r="BA1395" s="627" t="str">
        <f t="shared" si="385"/>
        <v/>
      </c>
      <c r="BB1395" s="627">
        <f t="shared" si="387"/>
        <v>0</v>
      </c>
    </row>
    <row r="1396" spans="1:54">
      <c r="A1396" s="381">
        <v>1339</v>
      </c>
      <c r="B1396" s="117"/>
      <c r="C1396" s="288"/>
      <c r="D1396" s="289"/>
      <c r="E1396" s="289"/>
      <c r="F1396" s="290"/>
      <c r="G1396" s="292"/>
      <c r="H1396" s="116"/>
      <c r="I1396" s="292"/>
      <c r="J1396" s="116"/>
      <c r="K1396" s="370"/>
      <c r="L1396" s="370"/>
      <c r="M1396" s="370"/>
      <c r="N1396" s="371"/>
      <c r="O1396" s="371"/>
      <c r="P1396" s="371"/>
      <c r="Q1396" s="371"/>
      <c r="R1396" s="371"/>
      <c r="S1396" s="371"/>
      <c r="T1396" s="443"/>
      <c r="U1396" s="539"/>
      <c r="V1396" s="117"/>
      <c r="W1396" s="118"/>
      <c r="X1396" s="119"/>
      <c r="Y1396" s="120"/>
      <c r="Z1396" s="122"/>
      <c r="AA1396" s="121"/>
      <c r="AB1396" s="443"/>
      <c r="AC1396" s="734"/>
      <c r="AD1396" s="372"/>
      <c r="AE1396" s="485"/>
      <c r="AF1396" s="373" t="str">
        <f t="shared" si="370"/>
        <v/>
      </c>
      <c r="AG1396" s="373" t="str">
        <f t="shared" si="371"/>
        <v/>
      </c>
      <c r="AH1396" s="374" t="str">
        <f t="shared" si="372"/>
        <v/>
      </c>
      <c r="AI1396" s="375" t="str">
        <f t="shared" si="373"/>
        <v/>
      </c>
      <c r="AJ1396" s="375" t="str">
        <f t="shared" si="374"/>
        <v/>
      </c>
      <c r="AK1396" s="375" t="str">
        <f t="shared" si="375"/>
        <v/>
      </c>
      <c r="AL1396" s="375" t="str">
        <f t="shared" si="376"/>
        <v/>
      </c>
      <c r="AM1396" s="375" t="str">
        <f t="shared" si="377"/>
        <v/>
      </c>
      <c r="AN1396" s="376" t="str">
        <f>IF(AF1396="","",IF(OR(AH1396="",AH1396="-"),"－",IF(OR(AM1396=8,AM1396=9),"",IF(OR(AJ1396=3,AJ1396=4,AJ1396=5,AJ1396=6),VLOOKUP(AH1396,INDEX((係数_バス貨物_ガソリン,係数_バス貨物_CNG,係数_バス貨物_軽油,係数_バス貨物_メタノール,係数_バス貨物_LPG),MATCH(AL1396,【参考】排出ガスレベル!$AI$4:$AI$671,1),1,AR1396):INDEX((係数_バス貨物_ガソリン,係数_バス貨物_CNG,係数_バス貨物_軽油,係数_バス貨物_メタノール,係数_バス貨物_LPG),MATCH(AL1396+1,【参考】排出ガスレベル!$AI$4:$AI$671,1)-1,5,AR1396),2,FALSE),IF(OR(AJ1396=1,AJ1396=2),VLOOKUP(AH1396,INDEX((係数_乗用_ガソリン,係数_乗用_CNG,係数_乗用_軽油,係数_乗用_メタノール,係数_乗用_LPG),1,1,AR1396):INDEX((係数_乗用_ガソリン,係数_乗用_CNG,係数_乗用_軽油,係数_乗用_メタノール,係数_乗用_LPG),125,5,AR1396),2,FALSE))))))</f>
        <v/>
      </c>
      <c r="AO1396" s="376" t="str">
        <f>IF(T1396="","",IF(OR(AH1396="",AH1396="-"),"－",IF(OR(AM1396=8,AM1396=9),"",IF(OR(AJ1396=3,AJ1396=4,AJ1396=5,AJ1396=6),VLOOKUP(AH1396,INDEX((係数_バス貨物_ガソリン,係数_バス貨物_CNG,係数_バス貨物_軽油,係数_バス貨物_メタノール,係数_バス貨物_LPG),MATCH(AL1396,【参考】排出ガスレベル!$AI$4:$AI$671,1),1,AR1396):INDEX((係数_バス貨物_ガソリン,係数_バス貨物_CNG,係数_バス貨物_軽油,係数_バス貨物_メタノール,係数_バス貨物_LPG),MATCH(AL1396+1,【参考】排出ガスレベル!$AI$4:$AI$671,1)-1,5,AR1396),3,FALSE),IF(OR(AJ1396=1,AJ1396=2),VLOOKUP(AH1396,INDEX((係数_乗用_ガソリン,係数_乗用_CNG,係数_乗用_軽油,係数_乗用_メタノール,係数_乗用_LPG),1,1,AR1396):INDEX((係数_乗用_ガソリン,係数_乗用_CNG,係数_乗用_軽油,係数_乗用_メタノール,係数_乗用_LPG),125,5,AR1396),3,FALSE))))))</f>
        <v/>
      </c>
      <c r="AP1396" s="375" t="str">
        <f t="shared" si="378"/>
        <v/>
      </c>
      <c r="AQ1396" s="444" t="str">
        <f t="shared" si="379"/>
        <v/>
      </c>
      <c r="AR1396" s="375" t="str">
        <f t="shared" si="380"/>
        <v/>
      </c>
      <c r="AS1396" s="377" t="str">
        <f t="shared" si="381"/>
        <v/>
      </c>
      <c r="AT1396" s="378" t="str">
        <f t="shared" si="382"/>
        <v/>
      </c>
      <c r="AX1396" s="625" t="b">
        <f t="shared" si="383"/>
        <v>0</v>
      </c>
      <c r="AY1396" s="7" t="str">
        <f t="shared" si="384"/>
        <v>FALSEFALSEFALSE</v>
      </c>
      <c r="AZ1396" s="626">
        <f t="shared" si="386"/>
        <v>0</v>
      </c>
      <c r="BA1396" s="627" t="str">
        <f t="shared" si="385"/>
        <v/>
      </c>
      <c r="BB1396" s="627">
        <f t="shared" si="387"/>
        <v>0</v>
      </c>
    </row>
    <row r="1397" spans="1:54">
      <c r="A1397" s="381">
        <v>1340</v>
      </c>
      <c r="B1397" s="117"/>
      <c r="C1397" s="288"/>
      <c r="D1397" s="289"/>
      <c r="E1397" s="289"/>
      <c r="F1397" s="290"/>
      <c r="G1397" s="292"/>
      <c r="H1397" s="116"/>
      <c r="I1397" s="292"/>
      <c r="J1397" s="116"/>
      <c r="K1397" s="370"/>
      <c r="L1397" s="370"/>
      <c r="M1397" s="370"/>
      <c r="N1397" s="371"/>
      <c r="O1397" s="371"/>
      <c r="P1397" s="371"/>
      <c r="Q1397" s="371"/>
      <c r="R1397" s="371"/>
      <c r="S1397" s="371"/>
      <c r="T1397" s="443"/>
      <c r="U1397" s="539"/>
      <c r="V1397" s="117"/>
      <c r="W1397" s="118"/>
      <c r="X1397" s="119"/>
      <c r="Y1397" s="120"/>
      <c r="Z1397" s="122"/>
      <c r="AA1397" s="121"/>
      <c r="AB1397" s="443"/>
      <c r="AC1397" s="734"/>
      <c r="AD1397" s="372"/>
      <c r="AE1397" s="485"/>
      <c r="AF1397" s="373" t="str">
        <f t="shared" si="370"/>
        <v/>
      </c>
      <c r="AG1397" s="373" t="str">
        <f t="shared" si="371"/>
        <v/>
      </c>
      <c r="AH1397" s="374" t="str">
        <f t="shared" si="372"/>
        <v/>
      </c>
      <c r="AI1397" s="375" t="str">
        <f t="shared" si="373"/>
        <v/>
      </c>
      <c r="AJ1397" s="375" t="str">
        <f t="shared" si="374"/>
        <v/>
      </c>
      <c r="AK1397" s="375" t="str">
        <f t="shared" si="375"/>
        <v/>
      </c>
      <c r="AL1397" s="375" t="str">
        <f t="shared" si="376"/>
        <v/>
      </c>
      <c r="AM1397" s="375" t="str">
        <f t="shared" si="377"/>
        <v/>
      </c>
      <c r="AN1397" s="376" t="str">
        <f>IF(AF1397="","",IF(OR(AH1397="",AH1397="-"),"－",IF(OR(AM1397=8,AM1397=9),"",IF(OR(AJ1397=3,AJ1397=4,AJ1397=5,AJ1397=6),VLOOKUP(AH1397,INDEX((係数_バス貨物_ガソリン,係数_バス貨物_CNG,係数_バス貨物_軽油,係数_バス貨物_メタノール,係数_バス貨物_LPG),MATCH(AL1397,【参考】排出ガスレベル!$AI$4:$AI$671,1),1,AR1397):INDEX((係数_バス貨物_ガソリン,係数_バス貨物_CNG,係数_バス貨物_軽油,係数_バス貨物_メタノール,係数_バス貨物_LPG),MATCH(AL1397+1,【参考】排出ガスレベル!$AI$4:$AI$671,1)-1,5,AR1397),2,FALSE),IF(OR(AJ1397=1,AJ1397=2),VLOOKUP(AH1397,INDEX((係数_乗用_ガソリン,係数_乗用_CNG,係数_乗用_軽油,係数_乗用_メタノール,係数_乗用_LPG),1,1,AR1397):INDEX((係数_乗用_ガソリン,係数_乗用_CNG,係数_乗用_軽油,係数_乗用_メタノール,係数_乗用_LPG),125,5,AR1397),2,FALSE))))))</f>
        <v/>
      </c>
      <c r="AO1397" s="376" t="str">
        <f>IF(T1397="","",IF(OR(AH1397="",AH1397="-"),"－",IF(OR(AM1397=8,AM1397=9),"",IF(OR(AJ1397=3,AJ1397=4,AJ1397=5,AJ1397=6),VLOOKUP(AH1397,INDEX((係数_バス貨物_ガソリン,係数_バス貨物_CNG,係数_バス貨物_軽油,係数_バス貨物_メタノール,係数_バス貨物_LPG),MATCH(AL1397,【参考】排出ガスレベル!$AI$4:$AI$671,1),1,AR1397):INDEX((係数_バス貨物_ガソリン,係数_バス貨物_CNG,係数_バス貨物_軽油,係数_バス貨物_メタノール,係数_バス貨物_LPG),MATCH(AL1397+1,【参考】排出ガスレベル!$AI$4:$AI$671,1)-1,5,AR1397),3,FALSE),IF(OR(AJ1397=1,AJ1397=2),VLOOKUP(AH1397,INDEX((係数_乗用_ガソリン,係数_乗用_CNG,係数_乗用_軽油,係数_乗用_メタノール,係数_乗用_LPG),1,1,AR1397):INDEX((係数_乗用_ガソリン,係数_乗用_CNG,係数_乗用_軽油,係数_乗用_メタノール,係数_乗用_LPG),125,5,AR1397),3,FALSE))))))</f>
        <v/>
      </c>
      <c r="AP1397" s="375" t="str">
        <f t="shared" si="378"/>
        <v/>
      </c>
      <c r="AQ1397" s="444" t="str">
        <f t="shared" si="379"/>
        <v/>
      </c>
      <c r="AR1397" s="375" t="str">
        <f t="shared" si="380"/>
        <v/>
      </c>
      <c r="AS1397" s="377" t="str">
        <f t="shared" si="381"/>
        <v/>
      </c>
      <c r="AT1397" s="378" t="str">
        <f t="shared" si="382"/>
        <v/>
      </c>
      <c r="AX1397" s="625" t="b">
        <f t="shared" si="383"/>
        <v>0</v>
      </c>
      <c r="AY1397" s="7" t="str">
        <f t="shared" si="384"/>
        <v>FALSEFALSEFALSE</v>
      </c>
      <c r="AZ1397" s="626">
        <f t="shared" si="386"/>
        <v>0</v>
      </c>
      <c r="BA1397" s="627" t="str">
        <f t="shared" si="385"/>
        <v/>
      </c>
      <c r="BB1397" s="627">
        <f t="shared" si="387"/>
        <v>0</v>
      </c>
    </row>
    <row r="1398" spans="1:54">
      <c r="A1398" s="381">
        <v>1341</v>
      </c>
      <c r="B1398" s="117"/>
      <c r="C1398" s="288"/>
      <c r="D1398" s="289"/>
      <c r="E1398" s="289"/>
      <c r="F1398" s="290"/>
      <c r="G1398" s="292"/>
      <c r="H1398" s="116"/>
      <c r="I1398" s="292"/>
      <c r="J1398" s="116"/>
      <c r="K1398" s="370"/>
      <c r="L1398" s="370"/>
      <c r="M1398" s="370"/>
      <c r="N1398" s="371"/>
      <c r="O1398" s="371"/>
      <c r="P1398" s="371"/>
      <c r="Q1398" s="371"/>
      <c r="R1398" s="371"/>
      <c r="S1398" s="371"/>
      <c r="T1398" s="443"/>
      <c r="U1398" s="539"/>
      <c r="V1398" s="117"/>
      <c r="W1398" s="118"/>
      <c r="X1398" s="119"/>
      <c r="Y1398" s="120"/>
      <c r="Z1398" s="122"/>
      <c r="AA1398" s="121"/>
      <c r="AB1398" s="443"/>
      <c r="AC1398" s="734"/>
      <c r="AD1398" s="372"/>
      <c r="AE1398" s="485"/>
      <c r="AF1398" s="373" t="str">
        <f t="shared" si="370"/>
        <v/>
      </c>
      <c r="AG1398" s="373" t="str">
        <f t="shared" si="371"/>
        <v/>
      </c>
      <c r="AH1398" s="374" t="str">
        <f t="shared" si="372"/>
        <v/>
      </c>
      <c r="AI1398" s="375" t="str">
        <f t="shared" si="373"/>
        <v/>
      </c>
      <c r="AJ1398" s="375" t="str">
        <f t="shared" si="374"/>
        <v/>
      </c>
      <c r="AK1398" s="375" t="str">
        <f t="shared" si="375"/>
        <v/>
      </c>
      <c r="AL1398" s="375" t="str">
        <f t="shared" si="376"/>
        <v/>
      </c>
      <c r="AM1398" s="375" t="str">
        <f t="shared" si="377"/>
        <v/>
      </c>
      <c r="AN1398" s="376" t="str">
        <f>IF(AF1398="","",IF(OR(AH1398="",AH1398="-"),"－",IF(OR(AM1398=8,AM1398=9),"",IF(OR(AJ1398=3,AJ1398=4,AJ1398=5,AJ1398=6),VLOOKUP(AH1398,INDEX((係数_バス貨物_ガソリン,係数_バス貨物_CNG,係数_バス貨物_軽油,係数_バス貨物_メタノール,係数_バス貨物_LPG),MATCH(AL1398,【参考】排出ガスレベル!$AI$4:$AI$671,1),1,AR1398):INDEX((係数_バス貨物_ガソリン,係数_バス貨物_CNG,係数_バス貨物_軽油,係数_バス貨物_メタノール,係数_バス貨物_LPG),MATCH(AL1398+1,【参考】排出ガスレベル!$AI$4:$AI$671,1)-1,5,AR1398),2,FALSE),IF(OR(AJ1398=1,AJ1398=2),VLOOKUP(AH1398,INDEX((係数_乗用_ガソリン,係数_乗用_CNG,係数_乗用_軽油,係数_乗用_メタノール,係数_乗用_LPG),1,1,AR1398):INDEX((係数_乗用_ガソリン,係数_乗用_CNG,係数_乗用_軽油,係数_乗用_メタノール,係数_乗用_LPG),125,5,AR1398),2,FALSE))))))</f>
        <v/>
      </c>
      <c r="AO1398" s="376" t="str">
        <f>IF(T1398="","",IF(OR(AH1398="",AH1398="-"),"－",IF(OR(AM1398=8,AM1398=9),"",IF(OR(AJ1398=3,AJ1398=4,AJ1398=5,AJ1398=6),VLOOKUP(AH1398,INDEX((係数_バス貨物_ガソリン,係数_バス貨物_CNG,係数_バス貨物_軽油,係数_バス貨物_メタノール,係数_バス貨物_LPG),MATCH(AL1398,【参考】排出ガスレベル!$AI$4:$AI$671,1),1,AR1398):INDEX((係数_バス貨物_ガソリン,係数_バス貨物_CNG,係数_バス貨物_軽油,係数_バス貨物_メタノール,係数_バス貨物_LPG),MATCH(AL1398+1,【参考】排出ガスレベル!$AI$4:$AI$671,1)-1,5,AR1398),3,FALSE),IF(OR(AJ1398=1,AJ1398=2),VLOOKUP(AH1398,INDEX((係数_乗用_ガソリン,係数_乗用_CNG,係数_乗用_軽油,係数_乗用_メタノール,係数_乗用_LPG),1,1,AR1398):INDEX((係数_乗用_ガソリン,係数_乗用_CNG,係数_乗用_軽油,係数_乗用_メタノール,係数_乗用_LPG),125,5,AR1398),3,FALSE))))))</f>
        <v/>
      </c>
      <c r="AP1398" s="375" t="str">
        <f t="shared" si="378"/>
        <v/>
      </c>
      <c r="AQ1398" s="444" t="str">
        <f t="shared" si="379"/>
        <v/>
      </c>
      <c r="AR1398" s="375" t="str">
        <f t="shared" si="380"/>
        <v/>
      </c>
      <c r="AS1398" s="377" t="str">
        <f t="shared" si="381"/>
        <v/>
      </c>
      <c r="AT1398" s="378" t="str">
        <f t="shared" si="382"/>
        <v/>
      </c>
      <c r="AX1398" s="625" t="b">
        <f t="shared" si="383"/>
        <v>0</v>
      </c>
      <c r="AY1398" s="7" t="str">
        <f t="shared" si="384"/>
        <v>FALSEFALSEFALSE</v>
      </c>
      <c r="AZ1398" s="626">
        <f t="shared" si="386"/>
        <v>0</v>
      </c>
      <c r="BA1398" s="627" t="str">
        <f t="shared" si="385"/>
        <v/>
      </c>
      <c r="BB1398" s="627">
        <f t="shared" si="387"/>
        <v>0</v>
      </c>
    </row>
    <row r="1399" spans="1:54">
      <c r="A1399" s="381">
        <v>1342</v>
      </c>
      <c r="B1399" s="117"/>
      <c r="C1399" s="288"/>
      <c r="D1399" s="289"/>
      <c r="E1399" s="289"/>
      <c r="F1399" s="290"/>
      <c r="G1399" s="292"/>
      <c r="H1399" s="116"/>
      <c r="I1399" s="292"/>
      <c r="J1399" s="116"/>
      <c r="K1399" s="370"/>
      <c r="L1399" s="370"/>
      <c r="M1399" s="370"/>
      <c r="N1399" s="371"/>
      <c r="O1399" s="371"/>
      <c r="P1399" s="371"/>
      <c r="Q1399" s="371"/>
      <c r="R1399" s="371"/>
      <c r="S1399" s="371"/>
      <c r="T1399" s="443"/>
      <c r="U1399" s="539"/>
      <c r="V1399" s="117"/>
      <c r="W1399" s="118"/>
      <c r="X1399" s="119"/>
      <c r="Y1399" s="120"/>
      <c r="Z1399" s="122"/>
      <c r="AA1399" s="121"/>
      <c r="AB1399" s="443"/>
      <c r="AC1399" s="734"/>
      <c r="AD1399" s="372"/>
      <c r="AE1399" s="485"/>
      <c r="AF1399" s="373" t="str">
        <f t="shared" si="370"/>
        <v/>
      </c>
      <c r="AG1399" s="373" t="str">
        <f t="shared" si="371"/>
        <v/>
      </c>
      <c r="AH1399" s="374" t="str">
        <f t="shared" si="372"/>
        <v/>
      </c>
      <c r="AI1399" s="375" t="str">
        <f t="shared" si="373"/>
        <v/>
      </c>
      <c r="AJ1399" s="375" t="str">
        <f t="shared" si="374"/>
        <v/>
      </c>
      <c r="AK1399" s="375" t="str">
        <f t="shared" si="375"/>
        <v/>
      </c>
      <c r="AL1399" s="375" t="str">
        <f t="shared" si="376"/>
        <v/>
      </c>
      <c r="AM1399" s="375" t="str">
        <f t="shared" si="377"/>
        <v/>
      </c>
      <c r="AN1399" s="376" t="str">
        <f>IF(AF1399="","",IF(OR(AH1399="",AH1399="-"),"－",IF(OR(AM1399=8,AM1399=9),"",IF(OR(AJ1399=3,AJ1399=4,AJ1399=5,AJ1399=6),VLOOKUP(AH1399,INDEX((係数_バス貨物_ガソリン,係数_バス貨物_CNG,係数_バス貨物_軽油,係数_バス貨物_メタノール,係数_バス貨物_LPG),MATCH(AL1399,【参考】排出ガスレベル!$AI$4:$AI$671,1),1,AR1399):INDEX((係数_バス貨物_ガソリン,係数_バス貨物_CNG,係数_バス貨物_軽油,係数_バス貨物_メタノール,係数_バス貨物_LPG),MATCH(AL1399+1,【参考】排出ガスレベル!$AI$4:$AI$671,1)-1,5,AR1399),2,FALSE),IF(OR(AJ1399=1,AJ1399=2),VLOOKUP(AH1399,INDEX((係数_乗用_ガソリン,係数_乗用_CNG,係数_乗用_軽油,係数_乗用_メタノール,係数_乗用_LPG),1,1,AR1399):INDEX((係数_乗用_ガソリン,係数_乗用_CNG,係数_乗用_軽油,係数_乗用_メタノール,係数_乗用_LPG),125,5,AR1399),2,FALSE))))))</f>
        <v/>
      </c>
      <c r="AO1399" s="376" t="str">
        <f>IF(T1399="","",IF(OR(AH1399="",AH1399="-"),"－",IF(OR(AM1399=8,AM1399=9),"",IF(OR(AJ1399=3,AJ1399=4,AJ1399=5,AJ1399=6),VLOOKUP(AH1399,INDEX((係数_バス貨物_ガソリン,係数_バス貨物_CNG,係数_バス貨物_軽油,係数_バス貨物_メタノール,係数_バス貨物_LPG),MATCH(AL1399,【参考】排出ガスレベル!$AI$4:$AI$671,1),1,AR1399):INDEX((係数_バス貨物_ガソリン,係数_バス貨物_CNG,係数_バス貨物_軽油,係数_バス貨物_メタノール,係数_バス貨物_LPG),MATCH(AL1399+1,【参考】排出ガスレベル!$AI$4:$AI$671,1)-1,5,AR1399),3,FALSE),IF(OR(AJ1399=1,AJ1399=2),VLOOKUP(AH1399,INDEX((係数_乗用_ガソリン,係数_乗用_CNG,係数_乗用_軽油,係数_乗用_メタノール,係数_乗用_LPG),1,1,AR1399):INDEX((係数_乗用_ガソリン,係数_乗用_CNG,係数_乗用_軽油,係数_乗用_メタノール,係数_乗用_LPG),125,5,AR1399),3,FALSE))))))</f>
        <v/>
      </c>
      <c r="AP1399" s="375" t="str">
        <f t="shared" si="378"/>
        <v/>
      </c>
      <c r="AQ1399" s="444" t="str">
        <f t="shared" si="379"/>
        <v/>
      </c>
      <c r="AR1399" s="375" t="str">
        <f t="shared" si="380"/>
        <v/>
      </c>
      <c r="AS1399" s="377" t="str">
        <f t="shared" si="381"/>
        <v/>
      </c>
      <c r="AT1399" s="378" t="str">
        <f t="shared" si="382"/>
        <v/>
      </c>
      <c r="AX1399" s="625" t="b">
        <f t="shared" si="383"/>
        <v>0</v>
      </c>
      <c r="AY1399" s="7" t="str">
        <f t="shared" si="384"/>
        <v>FALSEFALSEFALSE</v>
      </c>
      <c r="AZ1399" s="626">
        <f t="shared" si="386"/>
        <v>0</v>
      </c>
      <c r="BA1399" s="627" t="str">
        <f t="shared" si="385"/>
        <v/>
      </c>
      <c r="BB1399" s="627">
        <f t="shared" si="387"/>
        <v>0</v>
      </c>
    </row>
    <row r="1400" spans="1:54">
      <c r="A1400" s="381">
        <v>1343</v>
      </c>
      <c r="B1400" s="117"/>
      <c r="C1400" s="288"/>
      <c r="D1400" s="289"/>
      <c r="E1400" s="289"/>
      <c r="F1400" s="290"/>
      <c r="G1400" s="292"/>
      <c r="H1400" s="116"/>
      <c r="I1400" s="292"/>
      <c r="J1400" s="116"/>
      <c r="K1400" s="370"/>
      <c r="L1400" s="370"/>
      <c r="M1400" s="370"/>
      <c r="N1400" s="371"/>
      <c r="O1400" s="371"/>
      <c r="P1400" s="371"/>
      <c r="Q1400" s="371"/>
      <c r="R1400" s="371"/>
      <c r="S1400" s="371"/>
      <c r="T1400" s="443"/>
      <c r="U1400" s="539"/>
      <c r="V1400" s="117"/>
      <c r="W1400" s="118"/>
      <c r="X1400" s="119"/>
      <c r="Y1400" s="120"/>
      <c r="Z1400" s="122"/>
      <c r="AA1400" s="121"/>
      <c r="AB1400" s="443"/>
      <c r="AC1400" s="734"/>
      <c r="AD1400" s="372"/>
      <c r="AE1400" s="485"/>
      <c r="AF1400" s="373" t="str">
        <f t="shared" si="370"/>
        <v/>
      </c>
      <c r="AG1400" s="373" t="str">
        <f t="shared" si="371"/>
        <v/>
      </c>
      <c r="AH1400" s="374" t="str">
        <f t="shared" si="372"/>
        <v/>
      </c>
      <c r="AI1400" s="375" t="str">
        <f t="shared" si="373"/>
        <v/>
      </c>
      <c r="AJ1400" s="375" t="str">
        <f t="shared" si="374"/>
        <v/>
      </c>
      <c r="AK1400" s="375" t="str">
        <f t="shared" si="375"/>
        <v/>
      </c>
      <c r="AL1400" s="375" t="str">
        <f t="shared" si="376"/>
        <v/>
      </c>
      <c r="AM1400" s="375" t="str">
        <f t="shared" si="377"/>
        <v/>
      </c>
      <c r="AN1400" s="376" t="str">
        <f>IF(AF1400="","",IF(OR(AH1400="",AH1400="-"),"－",IF(OR(AM1400=8,AM1400=9),"",IF(OR(AJ1400=3,AJ1400=4,AJ1400=5,AJ1400=6),VLOOKUP(AH1400,INDEX((係数_バス貨物_ガソリン,係数_バス貨物_CNG,係数_バス貨物_軽油,係数_バス貨物_メタノール,係数_バス貨物_LPG),MATCH(AL1400,【参考】排出ガスレベル!$AI$4:$AI$671,1),1,AR1400):INDEX((係数_バス貨物_ガソリン,係数_バス貨物_CNG,係数_バス貨物_軽油,係数_バス貨物_メタノール,係数_バス貨物_LPG),MATCH(AL1400+1,【参考】排出ガスレベル!$AI$4:$AI$671,1)-1,5,AR1400),2,FALSE),IF(OR(AJ1400=1,AJ1400=2),VLOOKUP(AH1400,INDEX((係数_乗用_ガソリン,係数_乗用_CNG,係数_乗用_軽油,係数_乗用_メタノール,係数_乗用_LPG),1,1,AR1400):INDEX((係数_乗用_ガソリン,係数_乗用_CNG,係数_乗用_軽油,係数_乗用_メタノール,係数_乗用_LPG),125,5,AR1400),2,FALSE))))))</f>
        <v/>
      </c>
      <c r="AO1400" s="376" t="str">
        <f>IF(T1400="","",IF(OR(AH1400="",AH1400="-"),"－",IF(OR(AM1400=8,AM1400=9),"",IF(OR(AJ1400=3,AJ1400=4,AJ1400=5,AJ1400=6),VLOOKUP(AH1400,INDEX((係数_バス貨物_ガソリン,係数_バス貨物_CNG,係数_バス貨物_軽油,係数_バス貨物_メタノール,係数_バス貨物_LPG),MATCH(AL1400,【参考】排出ガスレベル!$AI$4:$AI$671,1),1,AR1400):INDEX((係数_バス貨物_ガソリン,係数_バス貨物_CNG,係数_バス貨物_軽油,係数_バス貨物_メタノール,係数_バス貨物_LPG),MATCH(AL1400+1,【参考】排出ガスレベル!$AI$4:$AI$671,1)-1,5,AR1400),3,FALSE),IF(OR(AJ1400=1,AJ1400=2),VLOOKUP(AH1400,INDEX((係数_乗用_ガソリン,係数_乗用_CNG,係数_乗用_軽油,係数_乗用_メタノール,係数_乗用_LPG),1,1,AR1400):INDEX((係数_乗用_ガソリン,係数_乗用_CNG,係数_乗用_軽油,係数_乗用_メタノール,係数_乗用_LPG),125,5,AR1400),3,FALSE))))))</f>
        <v/>
      </c>
      <c r="AP1400" s="375" t="str">
        <f t="shared" si="378"/>
        <v/>
      </c>
      <c r="AQ1400" s="444" t="str">
        <f t="shared" si="379"/>
        <v/>
      </c>
      <c r="AR1400" s="375" t="str">
        <f t="shared" si="380"/>
        <v/>
      </c>
      <c r="AS1400" s="377" t="str">
        <f t="shared" si="381"/>
        <v/>
      </c>
      <c r="AT1400" s="378" t="str">
        <f t="shared" si="382"/>
        <v/>
      </c>
      <c r="AX1400" s="625" t="b">
        <f t="shared" si="383"/>
        <v>0</v>
      </c>
      <c r="AY1400" s="7" t="str">
        <f t="shared" si="384"/>
        <v>FALSEFALSEFALSE</v>
      </c>
      <c r="AZ1400" s="626">
        <f t="shared" si="386"/>
        <v>0</v>
      </c>
      <c r="BA1400" s="627" t="str">
        <f t="shared" si="385"/>
        <v/>
      </c>
      <c r="BB1400" s="627">
        <f t="shared" si="387"/>
        <v>0</v>
      </c>
    </row>
    <row r="1401" spans="1:54">
      <c r="A1401" s="381">
        <v>1344</v>
      </c>
      <c r="B1401" s="117"/>
      <c r="C1401" s="288"/>
      <c r="D1401" s="289"/>
      <c r="E1401" s="289"/>
      <c r="F1401" s="290"/>
      <c r="G1401" s="292"/>
      <c r="H1401" s="116"/>
      <c r="I1401" s="292"/>
      <c r="J1401" s="116"/>
      <c r="K1401" s="370"/>
      <c r="L1401" s="370"/>
      <c r="M1401" s="370"/>
      <c r="N1401" s="371"/>
      <c r="O1401" s="371"/>
      <c r="P1401" s="371"/>
      <c r="Q1401" s="371"/>
      <c r="R1401" s="371"/>
      <c r="S1401" s="371"/>
      <c r="T1401" s="443"/>
      <c r="U1401" s="539"/>
      <c r="V1401" s="117"/>
      <c r="W1401" s="118"/>
      <c r="X1401" s="119"/>
      <c r="Y1401" s="120"/>
      <c r="Z1401" s="122"/>
      <c r="AA1401" s="121"/>
      <c r="AB1401" s="443"/>
      <c r="AC1401" s="734"/>
      <c r="AD1401" s="372"/>
      <c r="AE1401" s="485"/>
      <c r="AF1401" s="373" t="str">
        <f t="shared" si="370"/>
        <v/>
      </c>
      <c r="AG1401" s="373" t="str">
        <f t="shared" si="371"/>
        <v/>
      </c>
      <c r="AH1401" s="374" t="str">
        <f t="shared" si="372"/>
        <v/>
      </c>
      <c r="AI1401" s="375" t="str">
        <f t="shared" si="373"/>
        <v/>
      </c>
      <c r="AJ1401" s="375" t="str">
        <f t="shared" si="374"/>
        <v/>
      </c>
      <c r="AK1401" s="375" t="str">
        <f t="shared" si="375"/>
        <v/>
      </c>
      <c r="AL1401" s="375" t="str">
        <f t="shared" si="376"/>
        <v/>
      </c>
      <c r="AM1401" s="375" t="str">
        <f t="shared" si="377"/>
        <v/>
      </c>
      <c r="AN1401" s="376" t="str">
        <f>IF(AF1401="","",IF(OR(AH1401="",AH1401="-"),"－",IF(OR(AM1401=8,AM1401=9),"",IF(OR(AJ1401=3,AJ1401=4,AJ1401=5,AJ1401=6),VLOOKUP(AH1401,INDEX((係数_バス貨物_ガソリン,係数_バス貨物_CNG,係数_バス貨物_軽油,係数_バス貨物_メタノール,係数_バス貨物_LPG),MATCH(AL1401,【参考】排出ガスレベル!$AI$4:$AI$671,1),1,AR1401):INDEX((係数_バス貨物_ガソリン,係数_バス貨物_CNG,係数_バス貨物_軽油,係数_バス貨物_メタノール,係数_バス貨物_LPG),MATCH(AL1401+1,【参考】排出ガスレベル!$AI$4:$AI$671,1)-1,5,AR1401),2,FALSE),IF(OR(AJ1401=1,AJ1401=2),VLOOKUP(AH1401,INDEX((係数_乗用_ガソリン,係数_乗用_CNG,係数_乗用_軽油,係数_乗用_メタノール,係数_乗用_LPG),1,1,AR1401):INDEX((係数_乗用_ガソリン,係数_乗用_CNG,係数_乗用_軽油,係数_乗用_メタノール,係数_乗用_LPG),125,5,AR1401),2,FALSE))))))</f>
        <v/>
      </c>
      <c r="AO1401" s="376" t="str">
        <f>IF(T1401="","",IF(OR(AH1401="",AH1401="-"),"－",IF(OR(AM1401=8,AM1401=9),"",IF(OR(AJ1401=3,AJ1401=4,AJ1401=5,AJ1401=6),VLOOKUP(AH1401,INDEX((係数_バス貨物_ガソリン,係数_バス貨物_CNG,係数_バス貨物_軽油,係数_バス貨物_メタノール,係数_バス貨物_LPG),MATCH(AL1401,【参考】排出ガスレベル!$AI$4:$AI$671,1),1,AR1401):INDEX((係数_バス貨物_ガソリン,係数_バス貨物_CNG,係数_バス貨物_軽油,係数_バス貨物_メタノール,係数_バス貨物_LPG),MATCH(AL1401+1,【参考】排出ガスレベル!$AI$4:$AI$671,1)-1,5,AR1401),3,FALSE),IF(OR(AJ1401=1,AJ1401=2),VLOOKUP(AH1401,INDEX((係数_乗用_ガソリン,係数_乗用_CNG,係数_乗用_軽油,係数_乗用_メタノール,係数_乗用_LPG),1,1,AR1401):INDEX((係数_乗用_ガソリン,係数_乗用_CNG,係数_乗用_軽油,係数_乗用_メタノール,係数_乗用_LPG),125,5,AR1401),3,FALSE))))))</f>
        <v/>
      </c>
      <c r="AP1401" s="375" t="str">
        <f t="shared" si="378"/>
        <v/>
      </c>
      <c r="AQ1401" s="444" t="str">
        <f t="shared" si="379"/>
        <v/>
      </c>
      <c r="AR1401" s="375" t="str">
        <f t="shared" si="380"/>
        <v/>
      </c>
      <c r="AS1401" s="377" t="str">
        <f t="shared" si="381"/>
        <v/>
      </c>
      <c r="AT1401" s="378" t="str">
        <f t="shared" si="382"/>
        <v/>
      </c>
      <c r="AX1401" s="625" t="b">
        <f t="shared" si="383"/>
        <v>0</v>
      </c>
      <c r="AY1401" s="7" t="str">
        <f t="shared" si="384"/>
        <v>FALSEFALSEFALSE</v>
      </c>
      <c r="AZ1401" s="626">
        <f t="shared" si="386"/>
        <v>0</v>
      </c>
      <c r="BA1401" s="627" t="str">
        <f t="shared" si="385"/>
        <v/>
      </c>
      <c r="BB1401" s="627">
        <f t="shared" si="387"/>
        <v>0</v>
      </c>
    </row>
    <row r="1402" spans="1:54">
      <c r="A1402" s="381">
        <v>1345</v>
      </c>
      <c r="B1402" s="117"/>
      <c r="C1402" s="288"/>
      <c r="D1402" s="289"/>
      <c r="E1402" s="289"/>
      <c r="F1402" s="290"/>
      <c r="G1402" s="292"/>
      <c r="H1402" s="116"/>
      <c r="I1402" s="292"/>
      <c r="J1402" s="116"/>
      <c r="K1402" s="370"/>
      <c r="L1402" s="370"/>
      <c r="M1402" s="370"/>
      <c r="N1402" s="371"/>
      <c r="O1402" s="371"/>
      <c r="P1402" s="371"/>
      <c r="Q1402" s="371"/>
      <c r="R1402" s="371"/>
      <c r="S1402" s="371"/>
      <c r="T1402" s="443"/>
      <c r="U1402" s="539"/>
      <c r="V1402" s="117"/>
      <c r="W1402" s="118"/>
      <c r="X1402" s="119"/>
      <c r="Y1402" s="120"/>
      <c r="Z1402" s="122"/>
      <c r="AA1402" s="121"/>
      <c r="AB1402" s="443"/>
      <c r="AC1402" s="734"/>
      <c r="AD1402" s="372"/>
      <c r="AE1402" s="485"/>
      <c r="AF1402" s="373" t="str">
        <f t="shared" ref="AF1402:AF1465" si="388">IF(OR(T1402="(減車済)",T1402=""),"",1)</f>
        <v/>
      </c>
      <c r="AG1402" s="373" t="str">
        <f t="shared" ref="AG1402:AG1465" si="389">IF(OR(T1402="継続",T1402="新規"),1,"")</f>
        <v/>
      </c>
      <c r="AH1402" s="374" t="str">
        <f t="shared" ref="AH1402:AH1465" si="390">IF(AF1402="","",UPPER(ASC(X1402)))</f>
        <v/>
      </c>
      <c r="AI1402" s="375" t="str">
        <f t="shared" ref="AI1402:AI1465" si="391">IF(AF1402="","",IF(V1402="","",IF(V1402="普通",1,IF(V1402="小型",2,0))))</f>
        <v/>
      </c>
      <c r="AJ1402" s="375" t="str">
        <f t="shared" ref="AJ1402:AJ1465" si="392">IF(AF1402="","",IF(W1402="","",VLOOKUP(W1402,用途,2,FALSE)))</f>
        <v/>
      </c>
      <c r="AK1402" s="375" t="str">
        <f t="shared" ref="AK1402:AK1465" si="393">IF(AF1402="","",IF(Y1402="","",IF(Y1402&lt;=10,1,IF(Y1402&lt;30,2,IF(Y1402&gt;=30,3,0)))))</f>
        <v/>
      </c>
      <c r="AL1402" s="375" t="str">
        <f t="shared" ref="AL1402:AL1465" si="394">IF(AF1402="","",IF(Z1402="","",IF(Z1402&lt;=1.7*1000,1,IF(Z1402&lt;=2.5*1000,2,IF(Z1402&lt;=3.5*1000,3,IF(Z1402&lt;8*1000,4,IF(Z1402&gt;=8*1000,5,"")))))))</f>
        <v/>
      </c>
      <c r="AM1402" s="375" t="str">
        <f t="shared" ref="AM1402:AM1465" si="395">IF(AF1402="","",IF(AA1402="","",VLOOKUP(AA1402,燃料の種類,2,FALSE)))</f>
        <v/>
      </c>
      <c r="AN1402" s="376" t="str">
        <f>IF(AF1402="","",IF(OR(AH1402="",AH1402="-"),"－",IF(OR(AM1402=8,AM1402=9),"",IF(OR(AJ1402=3,AJ1402=4,AJ1402=5,AJ1402=6),VLOOKUP(AH1402,INDEX((係数_バス貨物_ガソリン,係数_バス貨物_CNG,係数_バス貨物_軽油,係数_バス貨物_メタノール,係数_バス貨物_LPG),MATCH(AL1402,【参考】排出ガスレベル!$AI$4:$AI$671,1),1,AR1402):INDEX((係数_バス貨物_ガソリン,係数_バス貨物_CNG,係数_バス貨物_軽油,係数_バス貨物_メタノール,係数_バス貨物_LPG),MATCH(AL1402+1,【参考】排出ガスレベル!$AI$4:$AI$671,1)-1,5,AR1402),2,FALSE),IF(OR(AJ1402=1,AJ1402=2),VLOOKUP(AH1402,INDEX((係数_乗用_ガソリン,係数_乗用_CNG,係数_乗用_軽油,係数_乗用_メタノール,係数_乗用_LPG),1,1,AR1402):INDEX((係数_乗用_ガソリン,係数_乗用_CNG,係数_乗用_軽油,係数_乗用_メタノール,係数_乗用_LPG),125,5,AR1402),2,FALSE))))))</f>
        <v/>
      </c>
      <c r="AO1402" s="376" t="str">
        <f>IF(T1402="","",IF(OR(AH1402="",AH1402="-"),"－",IF(OR(AM1402=8,AM1402=9),"",IF(OR(AJ1402=3,AJ1402=4,AJ1402=5,AJ1402=6),VLOOKUP(AH1402,INDEX((係数_バス貨物_ガソリン,係数_バス貨物_CNG,係数_バス貨物_軽油,係数_バス貨物_メタノール,係数_バス貨物_LPG),MATCH(AL1402,【参考】排出ガスレベル!$AI$4:$AI$671,1),1,AR1402):INDEX((係数_バス貨物_ガソリン,係数_バス貨物_CNG,係数_バス貨物_軽油,係数_バス貨物_メタノール,係数_バス貨物_LPG),MATCH(AL1402+1,【参考】排出ガスレベル!$AI$4:$AI$671,1)-1,5,AR1402),3,FALSE),IF(OR(AJ1402=1,AJ1402=2),VLOOKUP(AH1402,INDEX((係数_乗用_ガソリン,係数_乗用_CNG,係数_乗用_軽油,係数_乗用_メタノール,係数_乗用_LPG),1,1,AR1402):INDEX((係数_乗用_ガソリン,係数_乗用_CNG,係数_乗用_軽油,係数_乗用_メタノール,係数_乗用_LPG),125,5,AR1402),3,FALSE))))))</f>
        <v/>
      </c>
      <c r="AP1402" s="375" t="str">
        <f t="shared" ref="AP1402:AP1465" si="396">IF((AF1402="")+(AC1402=""),"",IF(燃料区分1=4,VLOOKUP(AO1402,排ガス低減レベル,2,FALSE),VLOOKUP(AC1402,排ガス低減レベル,2,FALSE)))</f>
        <v/>
      </c>
      <c r="AQ1402" s="444" t="str">
        <f t="shared" ref="AQ1402:AQ1465" si="397">IF(AG1402="","",IF(AJ1402=3,B1402&amp;"-"&amp;SUM(AJ1402*100,AK1402*10,AL1402)&amp;"A",IF(OR(AJ1402=2,AJ1402=4,AJ1402=6),B1402&amp;"-"&amp;AL1402*10&amp;"A",IF(AJ1402=1,B1402&amp;"-"&amp;AJ1402&amp;"A",IF(AJ1402=5,B1402&amp;"-"&amp;SUM(AJ1402*100,AI1402*10,AL1402)&amp;"A","")))))</f>
        <v/>
      </c>
      <c r="AR1402" s="375" t="str">
        <f t="shared" ref="AR1402:AR1465" si="398">IF(OR(AM1402=1,AM1402=2,AM1402=11),1,IF(AM1402=6,2,IF(OR(AM1402=4,AM1402=5,AM1402=10),3,IF(AM1402=7,4,IF(AM1402=3,5, IF(OR(AM1402=8,AM1402=9),6,""))))))</f>
        <v/>
      </c>
      <c r="AS1402" s="377" t="str">
        <f t="shared" ref="AS1402:AS1465" si="399">IF(AG1402="","",B1402&amp;"-"&amp;AM1402)</f>
        <v/>
      </c>
      <c r="AT1402" s="378" t="str">
        <f t="shared" ref="AT1402:AT1465" si="400">IF(AF1402="","",VLOOKUP(T1402,車両の増減,2,FALSE))</f>
        <v/>
      </c>
      <c r="AX1402" s="625" t="b">
        <f t="shared" si="383"/>
        <v>0</v>
      </c>
      <c r="AY1402" s="7" t="str">
        <f t="shared" si="384"/>
        <v>FALSEFALSEFALSE</v>
      </c>
      <c r="AZ1402" s="626">
        <f t="shared" si="386"/>
        <v>0</v>
      </c>
      <c r="BA1402" s="627" t="str">
        <f t="shared" si="385"/>
        <v/>
      </c>
      <c r="BB1402" s="627">
        <f t="shared" si="387"/>
        <v>0</v>
      </c>
    </row>
    <row r="1403" spans="1:54">
      <c r="A1403" s="381">
        <v>1346</v>
      </c>
      <c r="B1403" s="117"/>
      <c r="C1403" s="288"/>
      <c r="D1403" s="289"/>
      <c r="E1403" s="289"/>
      <c r="F1403" s="290"/>
      <c r="G1403" s="292"/>
      <c r="H1403" s="116"/>
      <c r="I1403" s="292"/>
      <c r="J1403" s="116"/>
      <c r="K1403" s="370"/>
      <c r="L1403" s="370"/>
      <c r="M1403" s="370"/>
      <c r="N1403" s="371"/>
      <c r="O1403" s="371"/>
      <c r="P1403" s="371"/>
      <c r="Q1403" s="371"/>
      <c r="R1403" s="371"/>
      <c r="S1403" s="371"/>
      <c r="T1403" s="443"/>
      <c r="U1403" s="539"/>
      <c r="V1403" s="117"/>
      <c r="W1403" s="118"/>
      <c r="X1403" s="119"/>
      <c r="Y1403" s="120"/>
      <c r="Z1403" s="122"/>
      <c r="AA1403" s="121"/>
      <c r="AB1403" s="443"/>
      <c r="AC1403" s="734"/>
      <c r="AD1403" s="372"/>
      <c r="AE1403" s="485"/>
      <c r="AF1403" s="373" t="str">
        <f t="shared" si="388"/>
        <v/>
      </c>
      <c r="AG1403" s="373" t="str">
        <f t="shared" si="389"/>
        <v/>
      </c>
      <c r="AH1403" s="374" t="str">
        <f t="shared" si="390"/>
        <v/>
      </c>
      <c r="AI1403" s="375" t="str">
        <f t="shared" si="391"/>
        <v/>
      </c>
      <c r="AJ1403" s="375" t="str">
        <f t="shared" si="392"/>
        <v/>
      </c>
      <c r="AK1403" s="375" t="str">
        <f t="shared" si="393"/>
        <v/>
      </c>
      <c r="AL1403" s="375" t="str">
        <f t="shared" si="394"/>
        <v/>
      </c>
      <c r="AM1403" s="375" t="str">
        <f t="shared" si="395"/>
        <v/>
      </c>
      <c r="AN1403" s="376" t="str">
        <f>IF(AF1403="","",IF(OR(AH1403="",AH1403="-"),"－",IF(OR(AM1403=8,AM1403=9),"",IF(OR(AJ1403=3,AJ1403=4,AJ1403=5,AJ1403=6),VLOOKUP(AH1403,INDEX((係数_バス貨物_ガソリン,係数_バス貨物_CNG,係数_バス貨物_軽油,係数_バス貨物_メタノール,係数_バス貨物_LPG),MATCH(AL1403,【参考】排出ガスレベル!$AI$4:$AI$671,1),1,AR1403):INDEX((係数_バス貨物_ガソリン,係数_バス貨物_CNG,係数_バス貨物_軽油,係数_バス貨物_メタノール,係数_バス貨物_LPG),MATCH(AL1403+1,【参考】排出ガスレベル!$AI$4:$AI$671,1)-1,5,AR1403),2,FALSE),IF(OR(AJ1403=1,AJ1403=2),VLOOKUP(AH1403,INDEX((係数_乗用_ガソリン,係数_乗用_CNG,係数_乗用_軽油,係数_乗用_メタノール,係数_乗用_LPG),1,1,AR1403):INDEX((係数_乗用_ガソリン,係数_乗用_CNG,係数_乗用_軽油,係数_乗用_メタノール,係数_乗用_LPG),125,5,AR1403),2,FALSE))))))</f>
        <v/>
      </c>
      <c r="AO1403" s="376" t="str">
        <f>IF(T1403="","",IF(OR(AH1403="",AH1403="-"),"－",IF(OR(AM1403=8,AM1403=9),"",IF(OR(AJ1403=3,AJ1403=4,AJ1403=5,AJ1403=6),VLOOKUP(AH1403,INDEX((係数_バス貨物_ガソリン,係数_バス貨物_CNG,係数_バス貨物_軽油,係数_バス貨物_メタノール,係数_バス貨物_LPG),MATCH(AL1403,【参考】排出ガスレベル!$AI$4:$AI$671,1),1,AR1403):INDEX((係数_バス貨物_ガソリン,係数_バス貨物_CNG,係数_バス貨物_軽油,係数_バス貨物_メタノール,係数_バス貨物_LPG),MATCH(AL1403+1,【参考】排出ガスレベル!$AI$4:$AI$671,1)-1,5,AR1403),3,FALSE),IF(OR(AJ1403=1,AJ1403=2),VLOOKUP(AH1403,INDEX((係数_乗用_ガソリン,係数_乗用_CNG,係数_乗用_軽油,係数_乗用_メタノール,係数_乗用_LPG),1,1,AR1403):INDEX((係数_乗用_ガソリン,係数_乗用_CNG,係数_乗用_軽油,係数_乗用_メタノール,係数_乗用_LPG),125,5,AR1403),3,FALSE))))))</f>
        <v/>
      </c>
      <c r="AP1403" s="375" t="str">
        <f t="shared" si="396"/>
        <v/>
      </c>
      <c r="AQ1403" s="444" t="str">
        <f t="shared" si="397"/>
        <v/>
      </c>
      <c r="AR1403" s="375" t="str">
        <f t="shared" si="398"/>
        <v/>
      </c>
      <c r="AS1403" s="377" t="str">
        <f t="shared" si="399"/>
        <v/>
      </c>
      <c r="AT1403" s="378" t="str">
        <f t="shared" si="400"/>
        <v/>
      </c>
      <c r="AX1403" s="625" t="b">
        <f t="shared" ref="AX1403:AX1466" si="401">IF(AY1403="FALSEFALSEFALSEFALSE","ハイブリッド")</f>
        <v>0</v>
      </c>
      <c r="AY1403" s="7" t="str">
        <f t="shared" ref="AY1403:AY1466" si="402">EXACT(AZ1403,BA1403)&amp;IF(BA1403="","")&amp;IF(AZ1403="電気",TRUE)&amp;IF(AZ1403="LPG",TRUE)</f>
        <v>FALSEFALSEFALSE</v>
      </c>
      <c r="AZ1403" s="626">
        <f t="shared" si="386"/>
        <v>0</v>
      </c>
      <c r="BA1403" s="627" t="str">
        <f t="shared" ref="BA1403:BA1466" si="403">IF(COUNTIFS(BC1403,"*A*",BB1403,"3"),"ハイブリッド(ガソリン)","")</f>
        <v/>
      </c>
      <c r="BB1403" s="627">
        <f t="shared" si="387"/>
        <v>0</v>
      </c>
    </row>
    <row r="1404" spans="1:54">
      <c r="A1404" s="381">
        <v>1347</v>
      </c>
      <c r="B1404" s="117"/>
      <c r="C1404" s="288"/>
      <c r="D1404" s="289"/>
      <c r="E1404" s="289"/>
      <c r="F1404" s="290"/>
      <c r="G1404" s="292"/>
      <c r="H1404" s="116"/>
      <c r="I1404" s="292"/>
      <c r="J1404" s="116"/>
      <c r="K1404" s="370"/>
      <c r="L1404" s="370"/>
      <c r="M1404" s="370"/>
      <c r="N1404" s="371"/>
      <c r="O1404" s="371"/>
      <c r="P1404" s="371"/>
      <c r="Q1404" s="371"/>
      <c r="R1404" s="371"/>
      <c r="S1404" s="371"/>
      <c r="T1404" s="443"/>
      <c r="U1404" s="539"/>
      <c r="V1404" s="117"/>
      <c r="W1404" s="118"/>
      <c r="X1404" s="119"/>
      <c r="Y1404" s="120"/>
      <c r="Z1404" s="122"/>
      <c r="AA1404" s="121"/>
      <c r="AB1404" s="443"/>
      <c r="AC1404" s="734"/>
      <c r="AD1404" s="372"/>
      <c r="AE1404" s="485"/>
      <c r="AF1404" s="373" t="str">
        <f t="shared" si="388"/>
        <v/>
      </c>
      <c r="AG1404" s="373" t="str">
        <f t="shared" si="389"/>
        <v/>
      </c>
      <c r="AH1404" s="374" t="str">
        <f t="shared" si="390"/>
        <v/>
      </c>
      <c r="AI1404" s="375" t="str">
        <f t="shared" si="391"/>
        <v/>
      </c>
      <c r="AJ1404" s="375" t="str">
        <f t="shared" si="392"/>
        <v/>
      </c>
      <c r="AK1404" s="375" t="str">
        <f t="shared" si="393"/>
        <v/>
      </c>
      <c r="AL1404" s="375" t="str">
        <f t="shared" si="394"/>
        <v/>
      </c>
      <c r="AM1404" s="375" t="str">
        <f t="shared" si="395"/>
        <v/>
      </c>
      <c r="AN1404" s="376" t="str">
        <f>IF(AF1404="","",IF(OR(AH1404="",AH1404="-"),"－",IF(OR(AM1404=8,AM1404=9),"",IF(OR(AJ1404=3,AJ1404=4,AJ1404=5,AJ1404=6),VLOOKUP(AH1404,INDEX((係数_バス貨物_ガソリン,係数_バス貨物_CNG,係数_バス貨物_軽油,係数_バス貨物_メタノール,係数_バス貨物_LPG),MATCH(AL1404,【参考】排出ガスレベル!$AI$4:$AI$671,1),1,AR1404):INDEX((係数_バス貨物_ガソリン,係数_バス貨物_CNG,係数_バス貨物_軽油,係数_バス貨物_メタノール,係数_バス貨物_LPG),MATCH(AL1404+1,【参考】排出ガスレベル!$AI$4:$AI$671,1)-1,5,AR1404),2,FALSE),IF(OR(AJ1404=1,AJ1404=2),VLOOKUP(AH1404,INDEX((係数_乗用_ガソリン,係数_乗用_CNG,係数_乗用_軽油,係数_乗用_メタノール,係数_乗用_LPG),1,1,AR1404):INDEX((係数_乗用_ガソリン,係数_乗用_CNG,係数_乗用_軽油,係数_乗用_メタノール,係数_乗用_LPG),125,5,AR1404),2,FALSE))))))</f>
        <v/>
      </c>
      <c r="AO1404" s="376" t="str">
        <f>IF(T1404="","",IF(OR(AH1404="",AH1404="-"),"－",IF(OR(AM1404=8,AM1404=9),"",IF(OR(AJ1404=3,AJ1404=4,AJ1404=5,AJ1404=6),VLOOKUP(AH1404,INDEX((係数_バス貨物_ガソリン,係数_バス貨物_CNG,係数_バス貨物_軽油,係数_バス貨物_メタノール,係数_バス貨物_LPG),MATCH(AL1404,【参考】排出ガスレベル!$AI$4:$AI$671,1),1,AR1404):INDEX((係数_バス貨物_ガソリン,係数_バス貨物_CNG,係数_バス貨物_軽油,係数_バス貨物_メタノール,係数_バス貨物_LPG),MATCH(AL1404+1,【参考】排出ガスレベル!$AI$4:$AI$671,1)-1,5,AR1404),3,FALSE),IF(OR(AJ1404=1,AJ1404=2),VLOOKUP(AH1404,INDEX((係数_乗用_ガソリン,係数_乗用_CNG,係数_乗用_軽油,係数_乗用_メタノール,係数_乗用_LPG),1,1,AR1404):INDEX((係数_乗用_ガソリン,係数_乗用_CNG,係数_乗用_軽油,係数_乗用_メタノール,係数_乗用_LPG),125,5,AR1404),3,FALSE))))))</f>
        <v/>
      </c>
      <c r="AP1404" s="375" t="str">
        <f t="shared" si="396"/>
        <v/>
      </c>
      <c r="AQ1404" s="444" t="str">
        <f t="shared" si="397"/>
        <v/>
      </c>
      <c r="AR1404" s="375" t="str">
        <f t="shared" si="398"/>
        <v/>
      </c>
      <c r="AS1404" s="377" t="str">
        <f t="shared" si="399"/>
        <v/>
      </c>
      <c r="AT1404" s="378" t="str">
        <f t="shared" si="400"/>
        <v/>
      </c>
      <c r="AX1404" s="625" t="b">
        <f t="shared" si="401"/>
        <v>0</v>
      </c>
      <c r="AY1404" s="7" t="str">
        <f t="shared" si="402"/>
        <v>FALSEFALSEFALSE</v>
      </c>
      <c r="AZ1404" s="626">
        <f t="shared" si="386"/>
        <v>0</v>
      </c>
      <c r="BA1404" s="627" t="str">
        <f t="shared" si="403"/>
        <v/>
      </c>
      <c r="BB1404" s="627">
        <f t="shared" si="387"/>
        <v>0</v>
      </c>
    </row>
    <row r="1405" spans="1:54">
      <c r="A1405" s="381">
        <v>1348</v>
      </c>
      <c r="B1405" s="117"/>
      <c r="C1405" s="288"/>
      <c r="D1405" s="289"/>
      <c r="E1405" s="289"/>
      <c r="F1405" s="290"/>
      <c r="G1405" s="292"/>
      <c r="H1405" s="116"/>
      <c r="I1405" s="292"/>
      <c r="J1405" s="116"/>
      <c r="K1405" s="370"/>
      <c r="L1405" s="370"/>
      <c r="M1405" s="370"/>
      <c r="N1405" s="371"/>
      <c r="O1405" s="371"/>
      <c r="P1405" s="371"/>
      <c r="Q1405" s="371"/>
      <c r="R1405" s="371"/>
      <c r="S1405" s="371"/>
      <c r="T1405" s="443"/>
      <c r="U1405" s="539"/>
      <c r="V1405" s="117"/>
      <c r="W1405" s="118"/>
      <c r="X1405" s="119"/>
      <c r="Y1405" s="120"/>
      <c r="Z1405" s="122"/>
      <c r="AA1405" s="121"/>
      <c r="AB1405" s="443"/>
      <c r="AC1405" s="734"/>
      <c r="AD1405" s="372"/>
      <c r="AE1405" s="485"/>
      <c r="AF1405" s="373" t="str">
        <f t="shared" si="388"/>
        <v/>
      </c>
      <c r="AG1405" s="373" t="str">
        <f t="shared" si="389"/>
        <v/>
      </c>
      <c r="AH1405" s="374" t="str">
        <f t="shared" si="390"/>
        <v/>
      </c>
      <c r="AI1405" s="375" t="str">
        <f t="shared" si="391"/>
        <v/>
      </c>
      <c r="AJ1405" s="375" t="str">
        <f t="shared" si="392"/>
        <v/>
      </c>
      <c r="AK1405" s="375" t="str">
        <f t="shared" si="393"/>
        <v/>
      </c>
      <c r="AL1405" s="375" t="str">
        <f t="shared" si="394"/>
        <v/>
      </c>
      <c r="AM1405" s="375" t="str">
        <f t="shared" si="395"/>
        <v/>
      </c>
      <c r="AN1405" s="376" t="str">
        <f>IF(AF1405="","",IF(OR(AH1405="",AH1405="-"),"－",IF(OR(AM1405=8,AM1405=9),"",IF(OR(AJ1405=3,AJ1405=4,AJ1405=5,AJ1405=6),VLOOKUP(AH1405,INDEX((係数_バス貨物_ガソリン,係数_バス貨物_CNG,係数_バス貨物_軽油,係数_バス貨物_メタノール,係数_バス貨物_LPG),MATCH(AL1405,【参考】排出ガスレベル!$AI$4:$AI$671,1),1,AR1405):INDEX((係数_バス貨物_ガソリン,係数_バス貨物_CNG,係数_バス貨物_軽油,係数_バス貨物_メタノール,係数_バス貨物_LPG),MATCH(AL1405+1,【参考】排出ガスレベル!$AI$4:$AI$671,1)-1,5,AR1405),2,FALSE),IF(OR(AJ1405=1,AJ1405=2),VLOOKUP(AH1405,INDEX((係数_乗用_ガソリン,係数_乗用_CNG,係数_乗用_軽油,係数_乗用_メタノール,係数_乗用_LPG),1,1,AR1405):INDEX((係数_乗用_ガソリン,係数_乗用_CNG,係数_乗用_軽油,係数_乗用_メタノール,係数_乗用_LPG),125,5,AR1405),2,FALSE))))))</f>
        <v/>
      </c>
      <c r="AO1405" s="376" t="str">
        <f>IF(T1405="","",IF(OR(AH1405="",AH1405="-"),"－",IF(OR(AM1405=8,AM1405=9),"",IF(OR(AJ1405=3,AJ1405=4,AJ1405=5,AJ1405=6),VLOOKUP(AH1405,INDEX((係数_バス貨物_ガソリン,係数_バス貨物_CNG,係数_バス貨物_軽油,係数_バス貨物_メタノール,係数_バス貨物_LPG),MATCH(AL1405,【参考】排出ガスレベル!$AI$4:$AI$671,1),1,AR1405):INDEX((係数_バス貨物_ガソリン,係数_バス貨物_CNG,係数_バス貨物_軽油,係数_バス貨物_メタノール,係数_バス貨物_LPG),MATCH(AL1405+1,【参考】排出ガスレベル!$AI$4:$AI$671,1)-1,5,AR1405),3,FALSE),IF(OR(AJ1405=1,AJ1405=2),VLOOKUP(AH1405,INDEX((係数_乗用_ガソリン,係数_乗用_CNG,係数_乗用_軽油,係数_乗用_メタノール,係数_乗用_LPG),1,1,AR1405):INDEX((係数_乗用_ガソリン,係数_乗用_CNG,係数_乗用_軽油,係数_乗用_メタノール,係数_乗用_LPG),125,5,AR1405),3,FALSE))))))</f>
        <v/>
      </c>
      <c r="AP1405" s="375" t="str">
        <f t="shared" si="396"/>
        <v/>
      </c>
      <c r="AQ1405" s="444" t="str">
        <f t="shared" si="397"/>
        <v/>
      </c>
      <c r="AR1405" s="375" t="str">
        <f t="shared" si="398"/>
        <v/>
      </c>
      <c r="AS1405" s="377" t="str">
        <f t="shared" si="399"/>
        <v/>
      </c>
      <c r="AT1405" s="378" t="str">
        <f t="shared" si="400"/>
        <v/>
      </c>
      <c r="AX1405" s="625" t="b">
        <f t="shared" si="401"/>
        <v>0</v>
      </c>
      <c r="AY1405" s="7" t="str">
        <f t="shared" si="402"/>
        <v>FALSEFALSEFALSE</v>
      </c>
      <c r="AZ1405" s="626">
        <f t="shared" si="386"/>
        <v>0</v>
      </c>
      <c r="BA1405" s="627" t="str">
        <f t="shared" si="403"/>
        <v/>
      </c>
      <c r="BB1405" s="627">
        <f t="shared" si="387"/>
        <v>0</v>
      </c>
    </row>
    <row r="1406" spans="1:54">
      <c r="A1406" s="381">
        <v>1349</v>
      </c>
      <c r="B1406" s="117"/>
      <c r="C1406" s="288"/>
      <c r="D1406" s="289"/>
      <c r="E1406" s="289"/>
      <c r="F1406" s="290"/>
      <c r="G1406" s="292"/>
      <c r="H1406" s="116"/>
      <c r="I1406" s="292"/>
      <c r="J1406" s="116"/>
      <c r="K1406" s="370"/>
      <c r="L1406" s="370"/>
      <c r="M1406" s="370"/>
      <c r="N1406" s="371"/>
      <c r="O1406" s="371"/>
      <c r="P1406" s="371"/>
      <c r="Q1406" s="371"/>
      <c r="R1406" s="371"/>
      <c r="S1406" s="371"/>
      <c r="T1406" s="443"/>
      <c r="U1406" s="539"/>
      <c r="V1406" s="117"/>
      <c r="W1406" s="118"/>
      <c r="X1406" s="119"/>
      <c r="Y1406" s="120"/>
      <c r="Z1406" s="122"/>
      <c r="AA1406" s="121"/>
      <c r="AB1406" s="443"/>
      <c r="AC1406" s="734"/>
      <c r="AD1406" s="372"/>
      <c r="AE1406" s="485"/>
      <c r="AF1406" s="373" t="str">
        <f t="shared" si="388"/>
        <v/>
      </c>
      <c r="AG1406" s="373" t="str">
        <f t="shared" si="389"/>
        <v/>
      </c>
      <c r="AH1406" s="374" t="str">
        <f t="shared" si="390"/>
        <v/>
      </c>
      <c r="AI1406" s="375" t="str">
        <f t="shared" si="391"/>
        <v/>
      </c>
      <c r="AJ1406" s="375" t="str">
        <f t="shared" si="392"/>
        <v/>
      </c>
      <c r="AK1406" s="375" t="str">
        <f t="shared" si="393"/>
        <v/>
      </c>
      <c r="AL1406" s="375" t="str">
        <f t="shared" si="394"/>
        <v/>
      </c>
      <c r="AM1406" s="375" t="str">
        <f t="shared" si="395"/>
        <v/>
      </c>
      <c r="AN1406" s="376" t="str">
        <f>IF(AF1406="","",IF(OR(AH1406="",AH1406="-"),"－",IF(OR(AM1406=8,AM1406=9),"",IF(OR(AJ1406=3,AJ1406=4,AJ1406=5,AJ1406=6),VLOOKUP(AH1406,INDEX((係数_バス貨物_ガソリン,係数_バス貨物_CNG,係数_バス貨物_軽油,係数_バス貨物_メタノール,係数_バス貨物_LPG),MATCH(AL1406,【参考】排出ガスレベル!$AI$4:$AI$671,1),1,AR1406):INDEX((係数_バス貨物_ガソリン,係数_バス貨物_CNG,係数_バス貨物_軽油,係数_バス貨物_メタノール,係数_バス貨物_LPG),MATCH(AL1406+1,【参考】排出ガスレベル!$AI$4:$AI$671,1)-1,5,AR1406),2,FALSE),IF(OR(AJ1406=1,AJ1406=2),VLOOKUP(AH1406,INDEX((係数_乗用_ガソリン,係数_乗用_CNG,係数_乗用_軽油,係数_乗用_メタノール,係数_乗用_LPG),1,1,AR1406):INDEX((係数_乗用_ガソリン,係数_乗用_CNG,係数_乗用_軽油,係数_乗用_メタノール,係数_乗用_LPG),125,5,AR1406),2,FALSE))))))</f>
        <v/>
      </c>
      <c r="AO1406" s="376" t="str">
        <f>IF(T1406="","",IF(OR(AH1406="",AH1406="-"),"－",IF(OR(AM1406=8,AM1406=9),"",IF(OR(AJ1406=3,AJ1406=4,AJ1406=5,AJ1406=6),VLOOKUP(AH1406,INDEX((係数_バス貨物_ガソリン,係数_バス貨物_CNG,係数_バス貨物_軽油,係数_バス貨物_メタノール,係数_バス貨物_LPG),MATCH(AL1406,【参考】排出ガスレベル!$AI$4:$AI$671,1),1,AR1406):INDEX((係数_バス貨物_ガソリン,係数_バス貨物_CNG,係数_バス貨物_軽油,係数_バス貨物_メタノール,係数_バス貨物_LPG),MATCH(AL1406+1,【参考】排出ガスレベル!$AI$4:$AI$671,1)-1,5,AR1406),3,FALSE),IF(OR(AJ1406=1,AJ1406=2),VLOOKUP(AH1406,INDEX((係数_乗用_ガソリン,係数_乗用_CNG,係数_乗用_軽油,係数_乗用_メタノール,係数_乗用_LPG),1,1,AR1406):INDEX((係数_乗用_ガソリン,係数_乗用_CNG,係数_乗用_軽油,係数_乗用_メタノール,係数_乗用_LPG),125,5,AR1406),3,FALSE))))))</f>
        <v/>
      </c>
      <c r="AP1406" s="375" t="str">
        <f t="shared" si="396"/>
        <v/>
      </c>
      <c r="AQ1406" s="444" t="str">
        <f t="shared" si="397"/>
        <v/>
      </c>
      <c r="AR1406" s="375" t="str">
        <f t="shared" si="398"/>
        <v/>
      </c>
      <c r="AS1406" s="377" t="str">
        <f t="shared" si="399"/>
        <v/>
      </c>
      <c r="AT1406" s="378" t="str">
        <f t="shared" si="400"/>
        <v/>
      </c>
      <c r="AX1406" s="625" t="b">
        <f t="shared" si="401"/>
        <v>0</v>
      </c>
      <c r="AY1406" s="7" t="str">
        <f t="shared" si="402"/>
        <v>FALSEFALSEFALSE</v>
      </c>
      <c r="AZ1406" s="626">
        <f t="shared" si="386"/>
        <v>0</v>
      </c>
      <c r="BA1406" s="627" t="str">
        <f t="shared" si="403"/>
        <v/>
      </c>
      <c r="BB1406" s="627">
        <f t="shared" si="387"/>
        <v>0</v>
      </c>
    </row>
    <row r="1407" spans="1:54">
      <c r="A1407" s="381">
        <v>1350</v>
      </c>
      <c r="B1407" s="117"/>
      <c r="C1407" s="288"/>
      <c r="D1407" s="289"/>
      <c r="E1407" s="289"/>
      <c r="F1407" s="290"/>
      <c r="G1407" s="292"/>
      <c r="H1407" s="116"/>
      <c r="I1407" s="292"/>
      <c r="J1407" s="116"/>
      <c r="K1407" s="370"/>
      <c r="L1407" s="370"/>
      <c r="M1407" s="370"/>
      <c r="N1407" s="371"/>
      <c r="O1407" s="371"/>
      <c r="P1407" s="371"/>
      <c r="Q1407" s="371"/>
      <c r="R1407" s="371"/>
      <c r="S1407" s="371"/>
      <c r="T1407" s="443"/>
      <c r="U1407" s="539"/>
      <c r="V1407" s="117"/>
      <c r="W1407" s="118"/>
      <c r="X1407" s="119"/>
      <c r="Y1407" s="120"/>
      <c r="Z1407" s="122"/>
      <c r="AA1407" s="121"/>
      <c r="AB1407" s="443"/>
      <c r="AC1407" s="734"/>
      <c r="AD1407" s="372"/>
      <c r="AE1407" s="485"/>
      <c r="AF1407" s="373" t="str">
        <f t="shared" si="388"/>
        <v/>
      </c>
      <c r="AG1407" s="373" t="str">
        <f t="shared" si="389"/>
        <v/>
      </c>
      <c r="AH1407" s="374" t="str">
        <f t="shared" si="390"/>
        <v/>
      </c>
      <c r="AI1407" s="375" t="str">
        <f t="shared" si="391"/>
        <v/>
      </c>
      <c r="AJ1407" s="375" t="str">
        <f t="shared" si="392"/>
        <v/>
      </c>
      <c r="AK1407" s="375" t="str">
        <f t="shared" si="393"/>
        <v/>
      </c>
      <c r="AL1407" s="375" t="str">
        <f t="shared" si="394"/>
        <v/>
      </c>
      <c r="AM1407" s="375" t="str">
        <f t="shared" si="395"/>
        <v/>
      </c>
      <c r="AN1407" s="376" t="str">
        <f>IF(AF1407="","",IF(OR(AH1407="",AH1407="-"),"－",IF(OR(AM1407=8,AM1407=9),"",IF(OR(AJ1407=3,AJ1407=4,AJ1407=5,AJ1407=6),VLOOKUP(AH1407,INDEX((係数_バス貨物_ガソリン,係数_バス貨物_CNG,係数_バス貨物_軽油,係数_バス貨物_メタノール,係数_バス貨物_LPG),MATCH(AL1407,【参考】排出ガスレベル!$AI$4:$AI$671,1),1,AR1407):INDEX((係数_バス貨物_ガソリン,係数_バス貨物_CNG,係数_バス貨物_軽油,係数_バス貨物_メタノール,係数_バス貨物_LPG),MATCH(AL1407+1,【参考】排出ガスレベル!$AI$4:$AI$671,1)-1,5,AR1407),2,FALSE),IF(OR(AJ1407=1,AJ1407=2),VLOOKUP(AH1407,INDEX((係数_乗用_ガソリン,係数_乗用_CNG,係数_乗用_軽油,係数_乗用_メタノール,係数_乗用_LPG),1,1,AR1407):INDEX((係数_乗用_ガソリン,係数_乗用_CNG,係数_乗用_軽油,係数_乗用_メタノール,係数_乗用_LPG),125,5,AR1407),2,FALSE))))))</f>
        <v/>
      </c>
      <c r="AO1407" s="376" t="str">
        <f>IF(T1407="","",IF(OR(AH1407="",AH1407="-"),"－",IF(OR(AM1407=8,AM1407=9),"",IF(OR(AJ1407=3,AJ1407=4,AJ1407=5,AJ1407=6),VLOOKUP(AH1407,INDEX((係数_バス貨物_ガソリン,係数_バス貨物_CNG,係数_バス貨物_軽油,係数_バス貨物_メタノール,係数_バス貨物_LPG),MATCH(AL1407,【参考】排出ガスレベル!$AI$4:$AI$671,1),1,AR1407):INDEX((係数_バス貨物_ガソリン,係数_バス貨物_CNG,係数_バス貨物_軽油,係数_バス貨物_メタノール,係数_バス貨物_LPG),MATCH(AL1407+1,【参考】排出ガスレベル!$AI$4:$AI$671,1)-1,5,AR1407),3,FALSE),IF(OR(AJ1407=1,AJ1407=2),VLOOKUP(AH1407,INDEX((係数_乗用_ガソリン,係数_乗用_CNG,係数_乗用_軽油,係数_乗用_メタノール,係数_乗用_LPG),1,1,AR1407):INDEX((係数_乗用_ガソリン,係数_乗用_CNG,係数_乗用_軽油,係数_乗用_メタノール,係数_乗用_LPG),125,5,AR1407),3,FALSE))))))</f>
        <v/>
      </c>
      <c r="AP1407" s="375" t="str">
        <f t="shared" si="396"/>
        <v/>
      </c>
      <c r="AQ1407" s="444" t="str">
        <f t="shared" si="397"/>
        <v/>
      </c>
      <c r="AR1407" s="375" t="str">
        <f t="shared" si="398"/>
        <v/>
      </c>
      <c r="AS1407" s="377" t="str">
        <f t="shared" si="399"/>
        <v/>
      </c>
      <c r="AT1407" s="378" t="str">
        <f t="shared" si="400"/>
        <v/>
      </c>
      <c r="AX1407" s="625" t="b">
        <f t="shared" si="401"/>
        <v>0</v>
      </c>
      <c r="AY1407" s="7" t="str">
        <f t="shared" si="402"/>
        <v>FALSEFALSEFALSE</v>
      </c>
      <c r="AZ1407" s="626">
        <f t="shared" si="386"/>
        <v>0</v>
      </c>
      <c r="BA1407" s="627" t="str">
        <f t="shared" si="403"/>
        <v/>
      </c>
      <c r="BB1407" s="627">
        <f t="shared" si="387"/>
        <v>0</v>
      </c>
    </row>
    <row r="1408" spans="1:54">
      <c r="A1408" s="381">
        <v>1351</v>
      </c>
      <c r="B1408" s="117"/>
      <c r="C1408" s="288"/>
      <c r="D1408" s="289"/>
      <c r="E1408" s="289"/>
      <c r="F1408" s="290"/>
      <c r="G1408" s="292"/>
      <c r="H1408" s="116"/>
      <c r="I1408" s="292"/>
      <c r="J1408" s="116"/>
      <c r="K1408" s="370"/>
      <c r="L1408" s="370"/>
      <c r="M1408" s="370"/>
      <c r="N1408" s="371"/>
      <c r="O1408" s="371"/>
      <c r="P1408" s="371"/>
      <c r="Q1408" s="371"/>
      <c r="R1408" s="371"/>
      <c r="S1408" s="371"/>
      <c r="T1408" s="443"/>
      <c r="U1408" s="539"/>
      <c r="V1408" s="117"/>
      <c r="W1408" s="118"/>
      <c r="X1408" s="119"/>
      <c r="Y1408" s="120"/>
      <c r="Z1408" s="122"/>
      <c r="AA1408" s="121"/>
      <c r="AB1408" s="443"/>
      <c r="AC1408" s="734"/>
      <c r="AD1408" s="372"/>
      <c r="AE1408" s="485"/>
      <c r="AF1408" s="373" t="str">
        <f t="shared" si="388"/>
        <v/>
      </c>
      <c r="AG1408" s="373" t="str">
        <f t="shared" si="389"/>
        <v/>
      </c>
      <c r="AH1408" s="374" t="str">
        <f t="shared" si="390"/>
        <v/>
      </c>
      <c r="AI1408" s="375" t="str">
        <f t="shared" si="391"/>
        <v/>
      </c>
      <c r="AJ1408" s="375" t="str">
        <f t="shared" si="392"/>
        <v/>
      </c>
      <c r="AK1408" s="375" t="str">
        <f t="shared" si="393"/>
        <v/>
      </c>
      <c r="AL1408" s="375" t="str">
        <f t="shared" si="394"/>
        <v/>
      </c>
      <c r="AM1408" s="375" t="str">
        <f t="shared" si="395"/>
        <v/>
      </c>
      <c r="AN1408" s="376" t="str">
        <f>IF(AF1408="","",IF(OR(AH1408="",AH1408="-"),"－",IF(OR(AM1408=8,AM1408=9),"",IF(OR(AJ1408=3,AJ1408=4,AJ1408=5,AJ1408=6),VLOOKUP(AH1408,INDEX((係数_バス貨物_ガソリン,係数_バス貨物_CNG,係数_バス貨物_軽油,係数_バス貨物_メタノール,係数_バス貨物_LPG),MATCH(AL1408,【参考】排出ガスレベル!$AI$4:$AI$671,1),1,AR1408):INDEX((係数_バス貨物_ガソリン,係数_バス貨物_CNG,係数_バス貨物_軽油,係数_バス貨物_メタノール,係数_バス貨物_LPG),MATCH(AL1408+1,【参考】排出ガスレベル!$AI$4:$AI$671,1)-1,5,AR1408),2,FALSE),IF(OR(AJ1408=1,AJ1408=2),VLOOKUP(AH1408,INDEX((係数_乗用_ガソリン,係数_乗用_CNG,係数_乗用_軽油,係数_乗用_メタノール,係数_乗用_LPG),1,1,AR1408):INDEX((係数_乗用_ガソリン,係数_乗用_CNG,係数_乗用_軽油,係数_乗用_メタノール,係数_乗用_LPG),125,5,AR1408),2,FALSE))))))</f>
        <v/>
      </c>
      <c r="AO1408" s="376" t="str">
        <f>IF(T1408="","",IF(OR(AH1408="",AH1408="-"),"－",IF(OR(AM1408=8,AM1408=9),"",IF(OR(AJ1408=3,AJ1408=4,AJ1408=5,AJ1408=6),VLOOKUP(AH1408,INDEX((係数_バス貨物_ガソリン,係数_バス貨物_CNG,係数_バス貨物_軽油,係数_バス貨物_メタノール,係数_バス貨物_LPG),MATCH(AL1408,【参考】排出ガスレベル!$AI$4:$AI$671,1),1,AR1408):INDEX((係数_バス貨物_ガソリン,係数_バス貨物_CNG,係数_バス貨物_軽油,係数_バス貨物_メタノール,係数_バス貨物_LPG),MATCH(AL1408+1,【参考】排出ガスレベル!$AI$4:$AI$671,1)-1,5,AR1408),3,FALSE),IF(OR(AJ1408=1,AJ1408=2),VLOOKUP(AH1408,INDEX((係数_乗用_ガソリン,係数_乗用_CNG,係数_乗用_軽油,係数_乗用_メタノール,係数_乗用_LPG),1,1,AR1408):INDEX((係数_乗用_ガソリン,係数_乗用_CNG,係数_乗用_軽油,係数_乗用_メタノール,係数_乗用_LPG),125,5,AR1408),3,FALSE))))))</f>
        <v/>
      </c>
      <c r="AP1408" s="375" t="str">
        <f t="shared" si="396"/>
        <v/>
      </c>
      <c r="AQ1408" s="444" t="str">
        <f t="shared" si="397"/>
        <v/>
      </c>
      <c r="AR1408" s="375" t="str">
        <f t="shared" si="398"/>
        <v/>
      </c>
      <c r="AS1408" s="377" t="str">
        <f t="shared" si="399"/>
        <v/>
      </c>
      <c r="AT1408" s="378" t="str">
        <f t="shared" si="400"/>
        <v/>
      </c>
      <c r="AX1408" s="625" t="b">
        <f t="shared" si="401"/>
        <v>0</v>
      </c>
      <c r="AY1408" s="7" t="str">
        <f t="shared" si="402"/>
        <v>FALSEFALSEFALSE</v>
      </c>
      <c r="AZ1408" s="626">
        <f t="shared" si="386"/>
        <v>0</v>
      </c>
      <c r="BA1408" s="627" t="str">
        <f t="shared" si="403"/>
        <v/>
      </c>
      <c r="BB1408" s="627">
        <f t="shared" si="387"/>
        <v>0</v>
      </c>
    </row>
    <row r="1409" spans="1:54">
      <c r="A1409" s="381">
        <v>1352</v>
      </c>
      <c r="B1409" s="117"/>
      <c r="C1409" s="288"/>
      <c r="D1409" s="289"/>
      <c r="E1409" s="289"/>
      <c r="F1409" s="290"/>
      <c r="G1409" s="292"/>
      <c r="H1409" s="116"/>
      <c r="I1409" s="292"/>
      <c r="J1409" s="116"/>
      <c r="K1409" s="370"/>
      <c r="L1409" s="370"/>
      <c r="M1409" s="370"/>
      <c r="N1409" s="371"/>
      <c r="O1409" s="371"/>
      <c r="P1409" s="371"/>
      <c r="Q1409" s="371"/>
      <c r="R1409" s="371"/>
      <c r="S1409" s="371"/>
      <c r="T1409" s="443"/>
      <c r="U1409" s="539"/>
      <c r="V1409" s="117"/>
      <c r="W1409" s="118"/>
      <c r="X1409" s="119"/>
      <c r="Y1409" s="120"/>
      <c r="Z1409" s="122"/>
      <c r="AA1409" s="121"/>
      <c r="AB1409" s="443"/>
      <c r="AC1409" s="734"/>
      <c r="AD1409" s="372"/>
      <c r="AE1409" s="485"/>
      <c r="AF1409" s="373" t="str">
        <f t="shared" si="388"/>
        <v/>
      </c>
      <c r="AG1409" s="373" t="str">
        <f t="shared" si="389"/>
        <v/>
      </c>
      <c r="AH1409" s="374" t="str">
        <f t="shared" si="390"/>
        <v/>
      </c>
      <c r="AI1409" s="375" t="str">
        <f t="shared" si="391"/>
        <v/>
      </c>
      <c r="AJ1409" s="375" t="str">
        <f t="shared" si="392"/>
        <v/>
      </c>
      <c r="AK1409" s="375" t="str">
        <f t="shared" si="393"/>
        <v/>
      </c>
      <c r="AL1409" s="375" t="str">
        <f t="shared" si="394"/>
        <v/>
      </c>
      <c r="AM1409" s="375" t="str">
        <f t="shared" si="395"/>
        <v/>
      </c>
      <c r="AN1409" s="376" t="str">
        <f>IF(AF1409="","",IF(OR(AH1409="",AH1409="-"),"－",IF(OR(AM1409=8,AM1409=9),"",IF(OR(AJ1409=3,AJ1409=4,AJ1409=5,AJ1409=6),VLOOKUP(AH1409,INDEX((係数_バス貨物_ガソリン,係数_バス貨物_CNG,係数_バス貨物_軽油,係数_バス貨物_メタノール,係数_バス貨物_LPG),MATCH(AL1409,【参考】排出ガスレベル!$AI$4:$AI$671,1),1,AR1409):INDEX((係数_バス貨物_ガソリン,係数_バス貨物_CNG,係数_バス貨物_軽油,係数_バス貨物_メタノール,係数_バス貨物_LPG),MATCH(AL1409+1,【参考】排出ガスレベル!$AI$4:$AI$671,1)-1,5,AR1409),2,FALSE),IF(OR(AJ1409=1,AJ1409=2),VLOOKUP(AH1409,INDEX((係数_乗用_ガソリン,係数_乗用_CNG,係数_乗用_軽油,係数_乗用_メタノール,係数_乗用_LPG),1,1,AR1409):INDEX((係数_乗用_ガソリン,係数_乗用_CNG,係数_乗用_軽油,係数_乗用_メタノール,係数_乗用_LPG),125,5,AR1409),2,FALSE))))))</f>
        <v/>
      </c>
      <c r="AO1409" s="376" t="str">
        <f>IF(T1409="","",IF(OR(AH1409="",AH1409="-"),"－",IF(OR(AM1409=8,AM1409=9),"",IF(OR(AJ1409=3,AJ1409=4,AJ1409=5,AJ1409=6),VLOOKUP(AH1409,INDEX((係数_バス貨物_ガソリン,係数_バス貨物_CNG,係数_バス貨物_軽油,係数_バス貨物_メタノール,係数_バス貨物_LPG),MATCH(AL1409,【参考】排出ガスレベル!$AI$4:$AI$671,1),1,AR1409):INDEX((係数_バス貨物_ガソリン,係数_バス貨物_CNG,係数_バス貨物_軽油,係数_バス貨物_メタノール,係数_バス貨物_LPG),MATCH(AL1409+1,【参考】排出ガスレベル!$AI$4:$AI$671,1)-1,5,AR1409),3,FALSE),IF(OR(AJ1409=1,AJ1409=2),VLOOKUP(AH1409,INDEX((係数_乗用_ガソリン,係数_乗用_CNG,係数_乗用_軽油,係数_乗用_メタノール,係数_乗用_LPG),1,1,AR1409):INDEX((係数_乗用_ガソリン,係数_乗用_CNG,係数_乗用_軽油,係数_乗用_メタノール,係数_乗用_LPG),125,5,AR1409),3,FALSE))))))</f>
        <v/>
      </c>
      <c r="AP1409" s="375" t="str">
        <f t="shared" si="396"/>
        <v/>
      </c>
      <c r="AQ1409" s="444" t="str">
        <f t="shared" si="397"/>
        <v/>
      </c>
      <c r="AR1409" s="375" t="str">
        <f t="shared" si="398"/>
        <v/>
      </c>
      <c r="AS1409" s="377" t="str">
        <f t="shared" si="399"/>
        <v/>
      </c>
      <c r="AT1409" s="378" t="str">
        <f t="shared" si="400"/>
        <v/>
      </c>
      <c r="AX1409" s="625" t="b">
        <f t="shared" si="401"/>
        <v>0</v>
      </c>
      <c r="AY1409" s="7" t="str">
        <f t="shared" si="402"/>
        <v>FALSEFALSEFALSE</v>
      </c>
      <c r="AZ1409" s="626">
        <f t="shared" si="386"/>
        <v>0</v>
      </c>
      <c r="BA1409" s="627" t="str">
        <f t="shared" si="403"/>
        <v/>
      </c>
      <c r="BB1409" s="627">
        <f t="shared" si="387"/>
        <v>0</v>
      </c>
    </row>
    <row r="1410" spans="1:54">
      <c r="A1410" s="381">
        <v>1353</v>
      </c>
      <c r="B1410" s="117"/>
      <c r="C1410" s="288"/>
      <c r="D1410" s="289"/>
      <c r="E1410" s="289"/>
      <c r="F1410" s="290"/>
      <c r="G1410" s="292"/>
      <c r="H1410" s="116"/>
      <c r="I1410" s="292"/>
      <c r="J1410" s="116"/>
      <c r="K1410" s="370"/>
      <c r="L1410" s="370"/>
      <c r="M1410" s="370"/>
      <c r="N1410" s="371"/>
      <c r="O1410" s="371"/>
      <c r="P1410" s="371"/>
      <c r="Q1410" s="371"/>
      <c r="R1410" s="371"/>
      <c r="S1410" s="371"/>
      <c r="T1410" s="443"/>
      <c r="U1410" s="539"/>
      <c r="V1410" s="117"/>
      <c r="W1410" s="118"/>
      <c r="X1410" s="119"/>
      <c r="Y1410" s="120"/>
      <c r="Z1410" s="122"/>
      <c r="AA1410" s="121"/>
      <c r="AB1410" s="443"/>
      <c r="AC1410" s="734"/>
      <c r="AD1410" s="372"/>
      <c r="AE1410" s="485"/>
      <c r="AF1410" s="373" t="str">
        <f t="shared" si="388"/>
        <v/>
      </c>
      <c r="AG1410" s="373" t="str">
        <f t="shared" si="389"/>
        <v/>
      </c>
      <c r="AH1410" s="374" t="str">
        <f t="shared" si="390"/>
        <v/>
      </c>
      <c r="AI1410" s="375" t="str">
        <f t="shared" si="391"/>
        <v/>
      </c>
      <c r="AJ1410" s="375" t="str">
        <f t="shared" si="392"/>
        <v/>
      </c>
      <c r="AK1410" s="375" t="str">
        <f t="shared" si="393"/>
        <v/>
      </c>
      <c r="AL1410" s="375" t="str">
        <f t="shared" si="394"/>
        <v/>
      </c>
      <c r="AM1410" s="375" t="str">
        <f t="shared" si="395"/>
        <v/>
      </c>
      <c r="AN1410" s="376" t="str">
        <f>IF(AF1410="","",IF(OR(AH1410="",AH1410="-"),"－",IF(OR(AM1410=8,AM1410=9),"",IF(OR(AJ1410=3,AJ1410=4,AJ1410=5,AJ1410=6),VLOOKUP(AH1410,INDEX((係数_バス貨物_ガソリン,係数_バス貨物_CNG,係数_バス貨物_軽油,係数_バス貨物_メタノール,係数_バス貨物_LPG),MATCH(AL1410,【参考】排出ガスレベル!$AI$4:$AI$671,1),1,AR1410):INDEX((係数_バス貨物_ガソリン,係数_バス貨物_CNG,係数_バス貨物_軽油,係数_バス貨物_メタノール,係数_バス貨物_LPG),MATCH(AL1410+1,【参考】排出ガスレベル!$AI$4:$AI$671,1)-1,5,AR1410),2,FALSE),IF(OR(AJ1410=1,AJ1410=2),VLOOKUP(AH1410,INDEX((係数_乗用_ガソリン,係数_乗用_CNG,係数_乗用_軽油,係数_乗用_メタノール,係数_乗用_LPG),1,1,AR1410):INDEX((係数_乗用_ガソリン,係数_乗用_CNG,係数_乗用_軽油,係数_乗用_メタノール,係数_乗用_LPG),125,5,AR1410),2,FALSE))))))</f>
        <v/>
      </c>
      <c r="AO1410" s="376" t="str">
        <f>IF(T1410="","",IF(OR(AH1410="",AH1410="-"),"－",IF(OR(AM1410=8,AM1410=9),"",IF(OR(AJ1410=3,AJ1410=4,AJ1410=5,AJ1410=6),VLOOKUP(AH1410,INDEX((係数_バス貨物_ガソリン,係数_バス貨物_CNG,係数_バス貨物_軽油,係数_バス貨物_メタノール,係数_バス貨物_LPG),MATCH(AL1410,【参考】排出ガスレベル!$AI$4:$AI$671,1),1,AR1410):INDEX((係数_バス貨物_ガソリン,係数_バス貨物_CNG,係数_バス貨物_軽油,係数_バス貨物_メタノール,係数_バス貨物_LPG),MATCH(AL1410+1,【参考】排出ガスレベル!$AI$4:$AI$671,1)-1,5,AR1410),3,FALSE),IF(OR(AJ1410=1,AJ1410=2),VLOOKUP(AH1410,INDEX((係数_乗用_ガソリン,係数_乗用_CNG,係数_乗用_軽油,係数_乗用_メタノール,係数_乗用_LPG),1,1,AR1410):INDEX((係数_乗用_ガソリン,係数_乗用_CNG,係数_乗用_軽油,係数_乗用_メタノール,係数_乗用_LPG),125,5,AR1410),3,FALSE))))))</f>
        <v/>
      </c>
      <c r="AP1410" s="375" t="str">
        <f t="shared" si="396"/>
        <v/>
      </c>
      <c r="AQ1410" s="444" t="str">
        <f t="shared" si="397"/>
        <v/>
      </c>
      <c r="AR1410" s="375" t="str">
        <f t="shared" si="398"/>
        <v/>
      </c>
      <c r="AS1410" s="377" t="str">
        <f t="shared" si="399"/>
        <v/>
      </c>
      <c r="AT1410" s="378" t="str">
        <f t="shared" si="400"/>
        <v/>
      </c>
      <c r="AX1410" s="625" t="b">
        <f t="shared" si="401"/>
        <v>0</v>
      </c>
      <c r="AY1410" s="7" t="str">
        <f t="shared" si="402"/>
        <v>FALSEFALSEFALSE</v>
      </c>
      <c r="AZ1410" s="626">
        <f t="shared" si="386"/>
        <v>0</v>
      </c>
      <c r="BA1410" s="627" t="str">
        <f t="shared" si="403"/>
        <v/>
      </c>
      <c r="BB1410" s="627">
        <f t="shared" si="387"/>
        <v>0</v>
      </c>
    </row>
    <row r="1411" spans="1:54">
      <c r="A1411" s="381">
        <v>1354</v>
      </c>
      <c r="B1411" s="117"/>
      <c r="C1411" s="288"/>
      <c r="D1411" s="289"/>
      <c r="E1411" s="289"/>
      <c r="F1411" s="290"/>
      <c r="G1411" s="292"/>
      <c r="H1411" s="116"/>
      <c r="I1411" s="292"/>
      <c r="J1411" s="116"/>
      <c r="K1411" s="370"/>
      <c r="L1411" s="370"/>
      <c r="M1411" s="370"/>
      <c r="N1411" s="371"/>
      <c r="O1411" s="371"/>
      <c r="P1411" s="371"/>
      <c r="Q1411" s="371"/>
      <c r="R1411" s="371"/>
      <c r="S1411" s="371"/>
      <c r="T1411" s="443"/>
      <c r="U1411" s="539"/>
      <c r="V1411" s="117"/>
      <c r="W1411" s="118"/>
      <c r="X1411" s="119"/>
      <c r="Y1411" s="120"/>
      <c r="Z1411" s="122"/>
      <c r="AA1411" s="121"/>
      <c r="AB1411" s="443"/>
      <c r="AC1411" s="734"/>
      <c r="AD1411" s="372"/>
      <c r="AE1411" s="485"/>
      <c r="AF1411" s="373" t="str">
        <f t="shared" si="388"/>
        <v/>
      </c>
      <c r="AG1411" s="373" t="str">
        <f t="shared" si="389"/>
        <v/>
      </c>
      <c r="AH1411" s="374" t="str">
        <f t="shared" si="390"/>
        <v/>
      </c>
      <c r="AI1411" s="375" t="str">
        <f t="shared" si="391"/>
        <v/>
      </c>
      <c r="AJ1411" s="375" t="str">
        <f t="shared" si="392"/>
        <v/>
      </c>
      <c r="AK1411" s="375" t="str">
        <f t="shared" si="393"/>
        <v/>
      </c>
      <c r="AL1411" s="375" t="str">
        <f t="shared" si="394"/>
        <v/>
      </c>
      <c r="AM1411" s="375" t="str">
        <f t="shared" si="395"/>
        <v/>
      </c>
      <c r="AN1411" s="376" t="str">
        <f>IF(AF1411="","",IF(OR(AH1411="",AH1411="-"),"－",IF(OR(AM1411=8,AM1411=9),"",IF(OR(AJ1411=3,AJ1411=4,AJ1411=5,AJ1411=6),VLOOKUP(AH1411,INDEX((係数_バス貨物_ガソリン,係数_バス貨物_CNG,係数_バス貨物_軽油,係数_バス貨物_メタノール,係数_バス貨物_LPG),MATCH(AL1411,【参考】排出ガスレベル!$AI$4:$AI$671,1),1,AR1411):INDEX((係数_バス貨物_ガソリン,係数_バス貨物_CNG,係数_バス貨物_軽油,係数_バス貨物_メタノール,係数_バス貨物_LPG),MATCH(AL1411+1,【参考】排出ガスレベル!$AI$4:$AI$671,1)-1,5,AR1411),2,FALSE),IF(OR(AJ1411=1,AJ1411=2),VLOOKUP(AH1411,INDEX((係数_乗用_ガソリン,係数_乗用_CNG,係数_乗用_軽油,係数_乗用_メタノール,係数_乗用_LPG),1,1,AR1411):INDEX((係数_乗用_ガソリン,係数_乗用_CNG,係数_乗用_軽油,係数_乗用_メタノール,係数_乗用_LPG),125,5,AR1411),2,FALSE))))))</f>
        <v/>
      </c>
      <c r="AO1411" s="376" t="str">
        <f>IF(T1411="","",IF(OR(AH1411="",AH1411="-"),"－",IF(OR(AM1411=8,AM1411=9),"",IF(OR(AJ1411=3,AJ1411=4,AJ1411=5,AJ1411=6),VLOOKUP(AH1411,INDEX((係数_バス貨物_ガソリン,係数_バス貨物_CNG,係数_バス貨物_軽油,係数_バス貨物_メタノール,係数_バス貨物_LPG),MATCH(AL1411,【参考】排出ガスレベル!$AI$4:$AI$671,1),1,AR1411):INDEX((係数_バス貨物_ガソリン,係数_バス貨物_CNG,係数_バス貨物_軽油,係数_バス貨物_メタノール,係数_バス貨物_LPG),MATCH(AL1411+1,【参考】排出ガスレベル!$AI$4:$AI$671,1)-1,5,AR1411),3,FALSE),IF(OR(AJ1411=1,AJ1411=2),VLOOKUP(AH1411,INDEX((係数_乗用_ガソリン,係数_乗用_CNG,係数_乗用_軽油,係数_乗用_メタノール,係数_乗用_LPG),1,1,AR1411):INDEX((係数_乗用_ガソリン,係数_乗用_CNG,係数_乗用_軽油,係数_乗用_メタノール,係数_乗用_LPG),125,5,AR1411),3,FALSE))))))</f>
        <v/>
      </c>
      <c r="AP1411" s="375" t="str">
        <f t="shared" si="396"/>
        <v/>
      </c>
      <c r="AQ1411" s="444" t="str">
        <f t="shared" si="397"/>
        <v/>
      </c>
      <c r="AR1411" s="375" t="str">
        <f t="shared" si="398"/>
        <v/>
      </c>
      <c r="AS1411" s="377" t="str">
        <f t="shared" si="399"/>
        <v/>
      </c>
      <c r="AT1411" s="378" t="str">
        <f t="shared" si="400"/>
        <v/>
      </c>
      <c r="AX1411" s="625" t="b">
        <f t="shared" si="401"/>
        <v>0</v>
      </c>
      <c r="AY1411" s="7" t="str">
        <f t="shared" si="402"/>
        <v>FALSEFALSEFALSE</v>
      </c>
      <c r="AZ1411" s="626">
        <f t="shared" si="386"/>
        <v>0</v>
      </c>
      <c r="BA1411" s="627" t="str">
        <f t="shared" si="403"/>
        <v/>
      </c>
      <c r="BB1411" s="627">
        <f t="shared" si="387"/>
        <v>0</v>
      </c>
    </row>
    <row r="1412" spans="1:54">
      <c r="A1412" s="381">
        <v>1355</v>
      </c>
      <c r="B1412" s="117"/>
      <c r="C1412" s="288"/>
      <c r="D1412" s="289"/>
      <c r="E1412" s="289"/>
      <c r="F1412" s="290"/>
      <c r="G1412" s="292"/>
      <c r="H1412" s="116"/>
      <c r="I1412" s="292"/>
      <c r="J1412" s="116"/>
      <c r="K1412" s="370"/>
      <c r="L1412" s="370"/>
      <c r="M1412" s="370"/>
      <c r="N1412" s="371"/>
      <c r="O1412" s="371"/>
      <c r="P1412" s="371"/>
      <c r="Q1412" s="371"/>
      <c r="R1412" s="371"/>
      <c r="S1412" s="371"/>
      <c r="T1412" s="443"/>
      <c r="U1412" s="539"/>
      <c r="V1412" s="117"/>
      <c r="W1412" s="118"/>
      <c r="X1412" s="119"/>
      <c r="Y1412" s="120"/>
      <c r="Z1412" s="122"/>
      <c r="AA1412" s="121"/>
      <c r="AB1412" s="443"/>
      <c r="AC1412" s="734"/>
      <c r="AD1412" s="372"/>
      <c r="AE1412" s="485"/>
      <c r="AF1412" s="373" t="str">
        <f t="shared" si="388"/>
        <v/>
      </c>
      <c r="AG1412" s="373" t="str">
        <f t="shared" si="389"/>
        <v/>
      </c>
      <c r="AH1412" s="374" t="str">
        <f t="shared" si="390"/>
        <v/>
      </c>
      <c r="AI1412" s="375" t="str">
        <f t="shared" si="391"/>
        <v/>
      </c>
      <c r="AJ1412" s="375" t="str">
        <f t="shared" si="392"/>
        <v/>
      </c>
      <c r="AK1412" s="375" t="str">
        <f t="shared" si="393"/>
        <v/>
      </c>
      <c r="AL1412" s="375" t="str">
        <f t="shared" si="394"/>
        <v/>
      </c>
      <c r="AM1412" s="375" t="str">
        <f t="shared" si="395"/>
        <v/>
      </c>
      <c r="AN1412" s="376" t="str">
        <f>IF(AF1412="","",IF(OR(AH1412="",AH1412="-"),"－",IF(OR(AM1412=8,AM1412=9),"",IF(OR(AJ1412=3,AJ1412=4,AJ1412=5,AJ1412=6),VLOOKUP(AH1412,INDEX((係数_バス貨物_ガソリン,係数_バス貨物_CNG,係数_バス貨物_軽油,係数_バス貨物_メタノール,係数_バス貨物_LPG),MATCH(AL1412,【参考】排出ガスレベル!$AI$4:$AI$671,1),1,AR1412):INDEX((係数_バス貨物_ガソリン,係数_バス貨物_CNG,係数_バス貨物_軽油,係数_バス貨物_メタノール,係数_バス貨物_LPG),MATCH(AL1412+1,【参考】排出ガスレベル!$AI$4:$AI$671,1)-1,5,AR1412),2,FALSE),IF(OR(AJ1412=1,AJ1412=2),VLOOKUP(AH1412,INDEX((係数_乗用_ガソリン,係数_乗用_CNG,係数_乗用_軽油,係数_乗用_メタノール,係数_乗用_LPG),1,1,AR1412):INDEX((係数_乗用_ガソリン,係数_乗用_CNG,係数_乗用_軽油,係数_乗用_メタノール,係数_乗用_LPG),125,5,AR1412),2,FALSE))))))</f>
        <v/>
      </c>
      <c r="AO1412" s="376" t="str">
        <f>IF(T1412="","",IF(OR(AH1412="",AH1412="-"),"－",IF(OR(AM1412=8,AM1412=9),"",IF(OR(AJ1412=3,AJ1412=4,AJ1412=5,AJ1412=6),VLOOKUP(AH1412,INDEX((係数_バス貨物_ガソリン,係数_バス貨物_CNG,係数_バス貨物_軽油,係数_バス貨物_メタノール,係数_バス貨物_LPG),MATCH(AL1412,【参考】排出ガスレベル!$AI$4:$AI$671,1),1,AR1412):INDEX((係数_バス貨物_ガソリン,係数_バス貨物_CNG,係数_バス貨物_軽油,係数_バス貨物_メタノール,係数_バス貨物_LPG),MATCH(AL1412+1,【参考】排出ガスレベル!$AI$4:$AI$671,1)-1,5,AR1412),3,FALSE),IF(OR(AJ1412=1,AJ1412=2),VLOOKUP(AH1412,INDEX((係数_乗用_ガソリン,係数_乗用_CNG,係数_乗用_軽油,係数_乗用_メタノール,係数_乗用_LPG),1,1,AR1412):INDEX((係数_乗用_ガソリン,係数_乗用_CNG,係数_乗用_軽油,係数_乗用_メタノール,係数_乗用_LPG),125,5,AR1412),3,FALSE))))))</f>
        <v/>
      </c>
      <c r="AP1412" s="375" t="str">
        <f t="shared" si="396"/>
        <v/>
      </c>
      <c r="AQ1412" s="444" t="str">
        <f t="shared" si="397"/>
        <v/>
      </c>
      <c r="AR1412" s="375" t="str">
        <f t="shared" si="398"/>
        <v/>
      </c>
      <c r="AS1412" s="377" t="str">
        <f t="shared" si="399"/>
        <v/>
      </c>
      <c r="AT1412" s="378" t="str">
        <f t="shared" si="400"/>
        <v/>
      </c>
      <c r="AX1412" s="625" t="b">
        <f t="shared" si="401"/>
        <v>0</v>
      </c>
      <c r="AY1412" s="7" t="str">
        <f t="shared" si="402"/>
        <v>FALSEFALSEFALSE</v>
      </c>
      <c r="AZ1412" s="626">
        <f t="shared" si="386"/>
        <v>0</v>
      </c>
      <c r="BA1412" s="627" t="str">
        <f t="shared" si="403"/>
        <v/>
      </c>
      <c r="BB1412" s="627">
        <f t="shared" si="387"/>
        <v>0</v>
      </c>
    </row>
    <row r="1413" spans="1:54">
      <c r="A1413" s="381">
        <v>1356</v>
      </c>
      <c r="B1413" s="117"/>
      <c r="C1413" s="288"/>
      <c r="D1413" s="289"/>
      <c r="E1413" s="289"/>
      <c r="F1413" s="290"/>
      <c r="G1413" s="292"/>
      <c r="H1413" s="116"/>
      <c r="I1413" s="292"/>
      <c r="J1413" s="116"/>
      <c r="K1413" s="370"/>
      <c r="L1413" s="370"/>
      <c r="M1413" s="370"/>
      <c r="N1413" s="371"/>
      <c r="O1413" s="371"/>
      <c r="P1413" s="371"/>
      <c r="Q1413" s="371"/>
      <c r="R1413" s="371"/>
      <c r="S1413" s="371"/>
      <c r="T1413" s="443"/>
      <c r="U1413" s="539"/>
      <c r="V1413" s="117"/>
      <c r="W1413" s="118"/>
      <c r="X1413" s="119"/>
      <c r="Y1413" s="120"/>
      <c r="Z1413" s="122"/>
      <c r="AA1413" s="121"/>
      <c r="AB1413" s="443"/>
      <c r="AC1413" s="734"/>
      <c r="AD1413" s="372"/>
      <c r="AE1413" s="485"/>
      <c r="AF1413" s="373" t="str">
        <f t="shared" si="388"/>
        <v/>
      </c>
      <c r="AG1413" s="373" t="str">
        <f t="shared" si="389"/>
        <v/>
      </c>
      <c r="AH1413" s="374" t="str">
        <f t="shared" si="390"/>
        <v/>
      </c>
      <c r="AI1413" s="375" t="str">
        <f t="shared" si="391"/>
        <v/>
      </c>
      <c r="AJ1413" s="375" t="str">
        <f t="shared" si="392"/>
        <v/>
      </c>
      <c r="AK1413" s="375" t="str">
        <f t="shared" si="393"/>
        <v/>
      </c>
      <c r="AL1413" s="375" t="str">
        <f t="shared" si="394"/>
        <v/>
      </c>
      <c r="AM1413" s="375" t="str">
        <f t="shared" si="395"/>
        <v/>
      </c>
      <c r="AN1413" s="376" t="str">
        <f>IF(AF1413="","",IF(OR(AH1413="",AH1413="-"),"－",IF(OR(AM1413=8,AM1413=9),"",IF(OR(AJ1413=3,AJ1413=4,AJ1413=5,AJ1413=6),VLOOKUP(AH1413,INDEX((係数_バス貨物_ガソリン,係数_バス貨物_CNG,係数_バス貨物_軽油,係数_バス貨物_メタノール,係数_バス貨物_LPG),MATCH(AL1413,【参考】排出ガスレベル!$AI$4:$AI$671,1),1,AR1413):INDEX((係数_バス貨物_ガソリン,係数_バス貨物_CNG,係数_バス貨物_軽油,係数_バス貨物_メタノール,係数_バス貨物_LPG),MATCH(AL1413+1,【参考】排出ガスレベル!$AI$4:$AI$671,1)-1,5,AR1413),2,FALSE),IF(OR(AJ1413=1,AJ1413=2),VLOOKUP(AH1413,INDEX((係数_乗用_ガソリン,係数_乗用_CNG,係数_乗用_軽油,係数_乗用_メタノール,係数_乗用_LPG),1,1,AR1413):INDEX((係数_乗用_ガソリン,係数_乗用_CNG,係数_乗用_軽油,係数_乗用_メタノール,係数_乗用_LPG),125,5,AR1413),2,FALSE))))))</f>
        <v/>
      </c>
      <c r="AO1413" s="376" t="str">
        <f>IF(T1413="","",IF(OR(AH1413="",AH1413="-"),"－",IF(OR(AM1413=8,AM1413=9),"",IF(OR(AJ1413=3,AJ1413=4,AJ1413=5,AJ1413=6),VLOOKUP(AH1413,INDEX((係数_バス貨物_ガソリン,係数_バス貨物_CNG,係数_バス貨物_軽油,係数_バス貨物_メタノール,係数_バス貨物_LPG),MATCH(AL1413,【参考】排出ガスレベル!$AI$4:$AI$671,1),1,AR1413):INDEX((係数_バス貨物_ガソリン,係数_バス貨物_CNG,係数_バス貨物_軽油,係数_バス貨物_メタノール,係数_バス貨物_LPG),MATCH(AL1413+1,【参考】排出ガスレベル!$AI$4:$AI$671,1)-1,5,AR1413),3,FALSE),IF(OR(AJ1413=1,AJ1413=2),VLOOKUP(AH1413,INDEX((係数_乗用_ガソリン,係数_乗用_CNG,係数_乗用_軽油,係数_乗用_メタノール,係数_乗用_LPG),1,1,AR1413):INDEX((係数_乗用_ガソリン,係数_乗用_CNG,係数_乗用_軽油,係数_乗用_メタノール,係数_乗用_LPG),125,5,AR1413),3,FALSE))))))</f>
        <v/>
      </c>
      <c r="AP1413" s="375" t="str">
        <f t="shared" si="396"/>
        <v/>
      </c>
      <c r="AQ1413" s="444" t="str">
        <f t="shared" si="397"/>
        <v/>
      </c>
      <c r="AR1413" s="375" t="str">
        <f t="shared" si="398"/>
        <v/>
      </c>
      <c r="AS1413" s="377" t="str">
        <f t="shared" si="399"/>
        <v/>
      </c>
      <c r="AT1413" s="378" t="str">
        <f t="shared" si="400"/>
        <v/>
      </c>
      <c r="AX1413" s="625" t="b">
        <f t="shared" si="401"/>
        <v>0</v>
      </c>
      <c r="AY1413" s="7" t="str">
        <f t="shared" si="402"/>
        <v>FALSEFALSEFALSE</v>
      </c>
      <c r="AZ1413" s="626">
        <f t="shared" si="386"/>
        <v>0</v>
      </c>
      <c r="BA1413" s="627" t="str">
        <f t="shared" si="403"/>
        <v/>
      </c>
      <c r="BB1413" s="627">
        <f t="shared" si="387"/>
        <v>0</v>
      </c>
    </row>
    <row r="1414" spans="1:54">
      <c r="A1414" s="381">
        <v>1357</v>
      </c>
      <c r="B1414" s="117"/>
      <c r="C1414" s="288"/>
      <c r="D1414" s="289"/>
      <c r="E1414" s="289"/>
      <c r="F1414" s="290"/>
      <c r="G1414" s="292"/>
      <c r="H1414" s="116"/>
      <c r="I1414" s="292"/>
      <c r="J1414" s="116"/>
      <c r="K1414" s="370"/>
      <c r="L1414" s="370"/>
      <c r="M1414" s="370"/>
      <c r="N1414" s="371"/>
      <c r="O1414" s="371"/>
      <c r="P1414" s="371"/>
      <c r="Q1414" s="371"/>
      <c r="R1414" s="371"/>
      <c r="S1414" s="371"/>
      <c r="T1414" s="443"/>
      <c r="U1414" s="539"/>
      <c r="V1414" s="117"/>
      <c r="W1414" s="118"/>
      <c r="X1414" s="119"/>
      <c r="Y1414" s="120"/>
      <c r="Z1414" s="122"/>
      <c r="AA1414" s="121"/>
      <c r="AB1414" s="443"/>
      <c r="AC1414" s="734"/>
      <c r="AD1414" s="372"/>
      <c r="AE1414" s="485"/>
      <c r="AF1414" s="373" t="str">
        <f t="shared" si="388"/>
        <v/>
      </c>
      <c r="AG1414" s="373" t="str">
        <f t="shared" si="389"/>
        <v/>
      </c>
      <c r="AH1414" s="374" t="str">
        <f t="shared" si="390"/>
        <v/>
      </c>
      <c r="AI1414" s="375" t="str">
        <f t="shared" si="391"/>
        <v/>
      </c>
      <c r="AJ1414" s="375" t="str">
        <f t="shared" si="392"/>
        <v/>
      </c>
      <c r="AK1414" s="375" t="str">
        <f t="shared" si="393"/>
        <v/>
      </c>
      <c r="AL1414" s="375" t="str">
        <f t="shared" si="394"/>
        <v/>
      </c>
      <c r="AM1414" s="375" t="str">
        <f t="shared" si="395"/>
        <v/>
      </c>
      <c r="AN1414" s="376" t="str">
        <f>IF(AF1414="","",IF(OR(AH1414="",AH1414="-"),"－",IF(OR(AM1414=8,AM1414=9),"",IF(OR(AJ1414=3,AJ1414=4,AJ1414=5,AJ1414=6),VLOOKUP(AH1414,INDEX((係数_バス貨物_ガソリン,係数_バス貨物_CNG,係数_バス貨物_軽油,係数_バス貨物_メタノール,係数_バス貨物_LPG),MATCH(AL1414,【参考】排出ガスレベル!$AI$4:$AI$671,1),1,AR1414):INDEX((係数_バス貨物_ガソリン,係数_バス貨物_CNG,係数_バス貨物_軽油,係数_バス貨物_メタノール,係数_バス貨物_LPG),MATCH(AL1414+1,【参考】排出ガスレベル!$AI$4:$AI$671,1)-1,5,AR1414),2,FALSE),IF(OR(AJ1414=1,AJ1414=2),VLOOKUP(AH1414,INDEX((係数_乗用_ガソリン,係数_乗用_CNG,係数_乗用_軽油,係数_乗用_メタノール,係数_乗用_LPG),1,1,AR1414):INDEX((係数_乗用_ガソリン,係数_乗用_CNG,係数_乗用_軽油,係数_乗用_メタノール,係数_乗用_LPG),125,5,AR1414),2,FALSE))))))</f>
        <v/>
      </c>
      <c r="AO1414" s="376" t="str">
        <f>IF(T1414="","",IF(OR(AH1414="",AH1414="-"),"－",IF(OR(AM1414=8,AM1414=9),"",IF(OR(AJ1414=3,AJ1414=4,AJ1414=5,AJ1414=6),VLOOKUP(AH1414,INDEX((係数_バス貨物_ガソリン,係数_バス貨物_CNG,係数_バス貨物_軽油,係数_バス貨物_メタノール,係数_バス貨物_LPG),MATCH(AL1414,【参考】排出ガスレベル!$AI$4:$AI$671,1),1,AR1414):INDEX((係数_バス貨物_ガソリン,係数_バス貨物_CNG,係数_バス貨物_軽油,係数_バス貨物_メタノール,係数_バス貨物_LPG),MATCH(AL1414+1,【参考】排出ガスレベル!$AI$4:$AI$671,1)-1,5,AR1414),3,FALSE),IF(OR(AJ1414=1,AJ1414=2),VLOOKUP(AH1414,INDEX((係数_乗用_ガソリン,係数_乗用_CNG,係数_乗用_軽油,係数_乗用_メタノール,係数_乗用_LPG),1,1,AR1414):INDEX((係数_乗用_ガソリン,係数_乗用_CNG,係数_乗用_軽油,係数_乗用_メタノール,係数_乗用_LPG),125,5,AR1414),3,FALSE))))))</f>
        <v/>
      </c>
      <c r="AP1414" s="375" t="str">
        <f t="shared" si="396"/>
        <v/>
      </c>
      <c r="AQ1414" s="444" t="str">
        <f t="shared" si="397"/>
        <v/>
      </c>
      <c r="AR1414" s="375" t="str">
        <f t="shared" si="398"/>
        <v/>
      </c>
      <c r="AS1414" s="377" t="str">
        <f t="shared" si="399"/>
        <v/>
      </c>
      <c r="AT1414" s="378" t="str">
        <f t="shared" si="400"/>
        <v/>
      </c>
      <c r="AX1414" s="625" t="b">
        <f t="shared" si="401"/>
        <v>0</v>
      </c>
      <c r="AY1414" s="7" t="str">
        <f t="shared" si="402"/>
        <v>FALSEFALSEFALSE</v>
      </c>
      <c r="AZ1414" s="626">
        <f t="shared" si="386"/>
        <v>0</v>
      </c>
      <c r="BA1414" s="627" t="str">
        <f t="shared" si="403"/>
        <v/>
      </c>
      <c r="BB1414" s="627">
        <f t="shared" si="387"/>
        <v>0</v>
      </c>
    </row>
    <row r="1415" spans="1:54">
      <c r="A1415" s="381">
        <v>1358</v>
      </c>
      <c r="B1415" s="117"/>
      <c r="C1415" s="288"/>
      <c r="D1415" s="289"/>
      <c r="E1415" s="289"/>
      <c r="F1415" s="290"/>
      <c r="G1415" s="292"/>
      <c r="H1415" s="116"/>
      <c r="I1415" s="292"/>
      <c r="J1415" s="116"/>
      <c r="K1415" s="370"/>
      <c r="L1415" s="370"/>
      <c r="M1415" s="370"/>
      <c r="N1415" s="371"/>
      <c r="O1415" s="371"/>
      <c r="P1415" s="371"/>
      <c r="Q1415" s="371"/>
      <c r="R1415" s="371"/>
      <c r="S1415" s="371"/>
      <c r="T1415" s="443"/>
      <c r="U1415" s="539"/>
      <c r="V1415" s="117"/>
      <c r="W1415" s="118"/>
      <c r="X1415" s="119"/>
      <c r="Y1415" s="120"/>
      <c r="Z1415" s="122"/>
      <c r="AA1415" s="121"/>
      <c r="AB1415" s="443"/>
      <c r="AC1415" s="734"/>
      <c r="AD1415" s="372"/>
      <c r="AE1415" s="485"/>
      <c r="AF1415" s="373" t="str">
        <f t="shared" si="388"/>
        <v/>
      </c>
      <c r="AG1415" s="373" t="str">
        <f t="shared" si="389"/>
        <v/>
      </c>
      <c r="AH1415" s="374" t="str">
        <f t="shared" si="390"/>
        <v/>
      </c>
      <c r="AI1415" s="375" t="str">
        <f t="shared" si="391"/>
        <v/>
      </c>
      <c r="AJ1415" s="375" t="str">
        <f t="shared" si="392"/>
        <v/>
      </c>
      <c r="AK1415" s="375" t="str">
        <f t="shared" si="393"/>
        <v/>
      </c>
      <c r="AL1415" s="375" t="str">
        <f t="shared" si="394"/>
        <v/>
      </c>
      <c r="AM1415" s="375" t="str">
        <f t="shared" si="395"/>
        <v/>
      </c>
      <c r="AN1415" s="376" t="str">
        <f>IF(AF1415="","",IF(OR(AH1415="",AH1415="-"),"－",IF(OR(AM1415=8,AM1415=9),"",IF(OR(AJ1415=3,AJ1415=4,AJ1415=5,AJ1415=6),VLOOKUP(AH1415,INDEX((係数_バス貨物_ガソリン,係数_バス貨物_CNG,係数_バス貨物_軽油,係数_バス貨物_メタノール,係数_バス貨物_LPG),MATCH(AL1415,【参考】排出ガスレベル!$AI$4:$AI$671,1),1,AR1415):INDEX((係数_バス貨物_ガソリン,係数_バス貨物_CNG,係数_バス貨物_軽油,係数_バス貨物_メタノール,係数_バス貨物_LPG),MATCH(AL1415+1,【参考】排出ガスレベル!$AI$4:$AI$671,1)-1,5,AR1415),2,FALSE),IF(OR(AJ1415=1,AJ1415=2),VLOOKUP(AH1415,INDEX((係数_乗用_ガソリン,係数_乗用_CNG,係数_乗用_軽油,係数_乗用_メタノール,係数_乗用_LPG),1,1,AR1415):INDEX((係数_乗用_ガソリン,係数_乗用_CNG,係数_乗用_軽油,係数_乗用_メタノール,係数_乗用_LPG),125,5,AR1415),2,FALSE))))))</f>
        <v/>
      </c>
      <c r="AO1415" s="376" t="str">
        <f>IF(T1415="","",IF(OR(AH1415="",AH1415="-"),"－",IF(OR(AM1415=8,AM1415=9),"",IF(OR(AJ1415=3,AJ1415=4,AJ1415=5,AJ1415=6),VLOOKUP(AH1415,INDEX((係数_バス貨物_ガソリン,係数_バス貨物_CNG,係数_バス貨物_軽油,係数_バス貨物_メタノール,係数_バス貨物_LPG),MATCH(AL1415,【参考】排出ガスレベル!$AI$4:$AI$671,1),1,AR1415):INDEX((係数_バス貨物_ガソリン,係数_バス貨物_CNG,係数_バス貨物_軽油,係数_バス貨物_メタノール,係数_バス貨物_LPG),MATCH(AL1415+1,【参考】排出ガスレベル!$AI$4:$AI$671,1)-1,5,AR1415),3,FALSE),IF(OR(AJ1415=1,AJ1415=2),VLOOKUP(AH1415,INDEX((係数_乗用_ガソリン,係数_乗用_CNG,係数_乗用_軽油,係数_乗用_メタノール,係数_乗用_LPG),1,1,AR1415):INDEX((係数_乗用_ガソリン,係数_乗用_CNG,係数_乗用_軽油,係数_乗用_メタノール,係数_乗用_LPG),125,5,AR1415),3,FALSE))))))</f>
        <v/>
      </c>
      <c r="AP1415" s="375" t="str">
        <f t="shared" si="396"/>
        <v/>
      </c>
      <c r="AQ1415" s="444" t="str">
        <f t="shared" si="397"/>
        <v/>
      </c>
      <c r="AR1415" s="375" t="str">
        <f t="shared" si="398"/>
        <v/>
      </c>
      <c r="AS1415" s="377" t="str">
        <f t="shared" si="399"/>
        <v/>
      </c>
      <c r="AT1415" s="378" t="str">
        <f t="shared" si="400"/>
        <v/>
      </c>
      <c r="AX1415" s="625" t="b">
        <f t="shared" si="401"/>
        <v>0</v>
      </c>
      <c r="AY1415" s="7" t="str">
        <f t="shared" si="402"/>
        <v>FALSEFALSEFALSE</v>
      </c>
      <c r="AZ1415" s="626">
        <f t="shared" si="386"/>
        <v>0</v>
      </c>
      <c r="BA1415" s="627" t="str">
        <f t="shared" si="403"/>
        <v/>
      </c>
      <c r="BB1415" s="627">
        <f t="shared" si="387"/>
        <v>0</v>
      </c>
    </row>
    <row r="1416" spans="1:54">
      <c r="A1416" s="381">
        <v>1359</v>
      </c>
      <c r="B1416" s="117"/>
      <c r="C1416" s="288"/>
      <c r="D1416" s="289"/>
      <c r="E1416" s="289"/>
      <c r="F1416" s="290"/>
      <c r="G1416" s="292"/>
      <c r="H1416" s="116"/>
      <c r="I1416" s="292"/>
      <c r="J1416" s="116"/>
      <c r="K1416" s="370"/>
      <c r="L1416" s="370"/>
      <c r="M1416" s="370"/>
      <c r="N1416" s="371"/>
      <c r="O1416" s="371"/>
      <c r="P1416" s="371"/>
      <c r="Q1416" s="371"/>
      <c r="R1416" s="371"/>
      <c r="S1416" s="371"/>
      <c r="T1416" s="443"/>
      <c r="U1416" s="539"/>
      <c r="V1416" s="117"/>
      <c r="W1416" s="118"/>
      <c r="X1416" s="119"/>
      <c r="Y1416" s="120"/>
      <c r="Z1416" s="122"/>
      <c r="AA1416" s="121"/>
      <c r="AB1416" s="443"/>
      <c r="AC1416" s="734"/>
      <c r="AD1416" s="372"/>
      <c r="AE1416" s="485"/>
      <c r="AF1416" s="373" t="str">
        <f t="shared" si="388"/>
        <v/>
      </c>
      <c r="AG1416" s="373" t="str">
        <f t="shared" si="389"/>
        <v/>
      </c>
      <c r="AH1416" s="374" t="str">
        <f t="shared" si="390"/>
        <v/>
      </c>
      <c r="AI1416" s="375" t="str">
        <f t="shared" si="391"/>
        <v/>
      </c>
      <c r="AJ1416" s="375" t="str">
        <f t="shared" si="392"/>
        <v/>
      </c>
      <c r="AK1416" s="375" t="str">
        <f t="shared" si="393"/>
        <v/>
      </c>
      <c r="AL1416" s="375" t="str">
        <f t="shared" si="394"/>
        <v/>
      </c>
      <c r="AM1416" s="375" t="str">
        <f t="shared" si="395"/>
        <v/>
      </c>
      <c r="AN1416" s="376" t="str">
        <f>IF(AF1416="","",IF(OR(AH1416="",AH1416="-"),"－",IF(OR(AM1416=8,AM1416=9),"",IF(OR(AJ1416=3,AJ1416=4,AJ1416=5,AJ1416=6),VLOOKUP(AH1416,INDEX((係数_バス貨物_ガソリン,係数_バス貨物_CNG,係数_バス貨物_軽油,係数_バス貨物_メタノール,係数_バス貨物_LPG),MATCH(AL1416,【参考】排出ガスレベル!$AI$4:$AI$671,1),1,AR1416):INDEX((係数_バス貨物_ガソリン,係数_バス貨物_CNG,係数_バス貨物_軽油,係数_バス貨物_メタノール,係数_バス貨物_LPG),MATCH(AL1416+1,【参考】排出ガスレベル!$AI$4:$AI$671,1)-1,5,AR1416),2,FALSE),IF(OR(AJ1416=1,AJ1416=2),VLOOKUP(AH1416,INDEX((係数_乗用_ガソリン,係数_乗用_CNG,係数_乗用_軽油,係数_乗用_メタノール,係数_乗用_LPG),1,1,AR1416):INDEX((係数_乗用_ガソリン,係数_乗用_CNG,係数_乗用_軽油,係数_乗用_メタノール,係数_乗用_LPG),125,5,AR1416),2,FALSE))))))</f>
        <v/>
      </c>
      <c r="AO1416" s="376" t="str">
        <f>IF(T1416="","",IF(OR(AH1416="",AH1416="-"),"－",IF(OR(AM1416=8,AM1416=9),"",IF(OR(AJ1416=3,AJ1416=4,AJ1416=5,AJ1416=6),VLOOKUP(AH1416,INDEX((係数_バス貨物_ガソリン,係数_バス貨物_CNG,係数_バス貨物_軽油,係数_バス貨物_メタノール,係数_バス貨物_LPG),MATCH(AL1416,【参考】排出ガスレベル!$AI$4:$AI$671,1),1,AR1416):INDEX((係数_バス貨物_ガソリン,係数_バス貨物_CNG,係数_バス貨物_軽油,係数_バス貨物_メタノール,係数_バス貨物_LPG),MATCH(AL1416+1,【参考】排出ガスレベル!$AI$4:$AI$671,1)-1,5,AR1416),3,FALSE),IF(OR(AJ1416=1,AJ1416=2),VLOOKUP(AH1416,INDEX((係数_乗用_ガソリン,係数_乗用_CNG,係数_乗用_軽油,係数_乗用_メタノール,係数_乗用_LPG),1,1,AR1416):INDEX((係数_乗用_ガソリン,係数_乗用_CNG,係数_乗用_軽油,係数_乗用_メタノール,係数_乗用_LPG),125,5,AR1416),3,FALSE))))))</f>
        <v/>
      </c>
      <c r="AP1416" s="375" t="str">
        <f t="shared" si="396"/>
        <v/>
      </c>
      <c r="AQ1416" s="444" t="str">
        <f t="shared" si="397"/>
        <v/>
      </c>
      <c r="AR1416" s="375" t="str">
        <f t="shared" si="398"/>
        <v/>
      </c>
      <c r="AS1416" s="377" t="str">
        <f t="shared" si="399"/>
        <v/>
      </c>
      <c r="AT1416" s="378" t="str">
        <f t="shared" si="400"/>
        <v/>
      </c>
      <c r="AX1416" s="625" t="b">
        <f t="shared" si="401"/>
        <v>0</v>
      </c>
      <c r="AY1416" s="7" t="str">
        <f t="shared" si="402"/>
        <v>FALSEFALSEFALSE</v>
      </c>
      <c r="AZ1416" s="626">
        <f t="shared" si="386"/>
        <v>0</v>
      </c>
      <c r="BA1416" s="627" t="str">
        <f t="shared" si="403"/>
        <v/>
      </c>
      <c r="BB1416" s="627">
        <f t="shared" si="387"/>
        <v>0</v>
      </c>
    </row>
    <row r="1417" spans="1:54">
      <c r="A1417" s="381">
        <v>1360</v>
      </c>
      <c r="B1417" s="117"/>
      <c r="C1417" s="288"/>
      <c r="D1417" s="289"/>
      <c r="E1417" s="289"/>
      <c r="F1417" s="290"/>
      <c r="G1417" s="292"/>
      <c r="H1417" s="116"/>
      <c r="I1417" s="292"/>
      <c r="J1417" s="116"/>
      <c r="K1417" s="370"/>
      <c r="L1417" s="370"/>
      <c r="M1417" s="370"/>
      <c r="N1417" s="371"/>
      <c r="O1417" s="371"/>
      <c r="P1417" s="371"/>
      <c r="Q1417" s="371"/>
      <c r="R1417" s="371"/>
      <c r="S1417" s="371"/>
      <c r="T1417" s="443"/>
      <c r="U1417" s="539"/>
      <c r="V1417" s="117"/>
      <c r="W1417" s="118"/>
      <c r="X1417" s="119"/>
      <c r="Y1417" s="120"/>
      <c r="Z1417" s="122"/>
      <c r="AA1417" s="121"/>
      <c r="AB1417" s="443"/>
      <c r="AC1417" s="734"/>
      <c r="AD1417" s="372"/>
      <c r="AE1417" s="485"/>
      <c r="AF1417" s="373" t="str">
        <f t="shared" si="388"/>
        <v/>
      </c>
      <c r="AG1417" s="373" t="str">
        <f t="shared" si="389"/>
        <v/>
      </c>
      <c r="AH1417" s="374" t="str">
        <f t="shared" si="390"/>
        <v/>
      </c>
      <c r="AI1417" s="375" t="str">
        <f t="shared" si="391"/>
        <v/>
      </c>
      <c r="AJ1417" s="375" t="str">
        <f t="shared" si="392"/>
        <v/>
      </c>
      <c r="AK1417" s="375" t="str">
        <f t="shared" si="393"/>
        <v/>
      </c>
      <c r="AL1417" s="375" t="str">
        <f t="shared" si="394"/>
        <v/>
      </c>
      <c r="AM1417" s="375" t="str">
        <f t="shared" si="395"/>
        <v/>
      </c>
      <c r="AN1417" s="376" t="str">
        <f>IF(AF1417="","",IF(OR(AH1417="",AH1417="-"),"－",IF(OR(AM1417=8,AM1417=9),"",IF(OR(AJ1417=3,AJ1417=4,AJ1417=5,AJ1417=6),VLOOKUP(AH1417,INDEX((係数_バス貨物_ガソリン,係数_バス貨物_CNG,係数_バス貨物_軽油,係数_バス貨物_メタノール,係数_バス貨物_LPG),MATCH(AL1417,【参考】排出ガスレベル!$AI$4:$AI$671,1),1,AR1417):INDEX((係数_バス貨物_ガソリン,係数_バス貨物_CNG,係数_バス貨物_軽油,係数_バス貨物_メタノール,係数_バス貨物_LPG),MATCH(AL1417+1,【参考】排出ガスレベル!$AI$4:$AI$671,1)-1,5,AR1417),2,FALSE),IF(OR(AJ1417=1,AJ1417=2),VLOOKUP(AH1417,INDEX((係数_乗用_ガソリン,係数_乗用_CNG,係数_乗用_軽油,係数_乗用_メタノール,係数_乗用_LPG),1,1,AR1417):INDEX((係数_乗用_ガソリン,係数_乗用_CNG,係数_乗用_軽油,係数_乗用_メタノール,係数_乗用_LPG),125,5,AR1417),2,FALSE))))))</f>
        <v/>
      </c>
      <c r="AO1417" s="376" t="str">
        <f>IF(T1417="","",IF(OR(AH1417="",AH1417="-"),"－",IF(OR(AM1417=8,AM1417=9),"",IF(OR(AJ1417=3,AJ1417=4,AJ1417=5,AJ1417=6),VLOOKUP(AH1417,INDEX((係数_バス貨物_ガソリン,係数_バス貨物_CNG,係数_バス貨物_軽油,係数_バス貨物_メタノール,係数_バス貨物_LPG),MATCH(AL1417,【参考】排出ガスレベル!$AI$4:$AI$671,1),1,AR1417):INDEX((係数_バス貨物_ガソリン,係数_バス貨物_CNG,係数_バス貨物_軽油,係数_バス貨物_メタノール,係数_バス貨物_LPG),MATCH(AL1417+1,【参考】排出ガスレベル!$AI$4:$AI$671,1)-1,5,AR1417),3,FALSE),IF(OR(AJ1417=1,AJ1417=2),VLOOKUP(AH1417,INDEX((係数_乗用_ガソリン,係数_乗用_CNG,係数_乗用_軽油,係数_乗用_メタノール,係数_乗用_LPG),1,1,AR1417):INDEX((係数_乗用_ガソリン,係数_乗用_CNG,係数_乗用_軽油,係数_乗用_メタノール,係数_乗用_LPG),125,5,AR1417),3,FALSE))))))</f>
        <v/>
      </c>
      <c r="AP1417" s="375" t="str">
        <f t="shared" si="396"/>
        <v/>
      </c>
      <c r="AQ1417" s="444" t="str">
        <f t="shared" si="397"/>
        <v/>
      </c>
      <c r="AR1417" s="375" t="str">
        <f t="shared" si="398"/>
        <v/>
      </c>
      <c r="AS1417" s="377" t="str">
        <f t="shared" si="399"/>
        <v/>
      </c>
      <c r="AT1417" s="378" t="str">
        <f t="shared" si="400"/>
        <v/>
      </c>
      <c r="AX1417" s="625" t="b">
        <f t="shared" si="401"/>
        <v>0</v>
      </c>
      <c r="AY1417" s="7" t="str">
        <f t="shared" si="402"/>
        <v>FALSEFALSEFALSE</v>
      </c>
      <c r="AZ1417" s="626">
        <f t="shared" si="386"/>
        <v>0</v>
      </c>
      <c r="BA1417" s="627" t="str">
        <f t="shared" si="403"/>
        <v/>
      </c>
      <c r="BB1417" s="627">
        <f t="shared" si="387"/>
        <v>0</v>
      </c>
    </row>
    <row r="1418" spans="1:54">
      <c r="A1418" s="381">
        <v>1361</v>
      </c>
      <c r="B1418" s="117"/>
      <c r="C1418" s="288"/>
      <c r="D1418" s="289"/>
      <c r="E1418" s="289"/>
      <c r="F1418" s="290"/>
      <c r="G1418" s="292"/>
      <c r="H1418" s="116"/>
      <c r="I1418" s="292"/>
      <c r="J1418" s="116"/>
      <c r="K1418" s="370"/>
      <c r="L1418" s="370"/>
      <c r="M1418" s="370"/>
      <c r="N1418" s="371"/>
      <c r="O1418" s="371"/>
      <c r="P1418" s="371"/>
      <c r="Q1418" s="371"/>
      <c r="R1418" s="371"/>
      <c r="S1418" s="371"/>
      <c r="T1418" s="443"/>
      <c r="U1418" s="539"/>
      <c r="V1418" s="117"/>
      <c r="W1418" s="118"/>
      <c r="X1418" s="119"/>
      <c r="Y1418" s="120"/>
      <c r="Z1418" s="122"/>
      <c r="AA1418" s="121"/>
      <c r="AB1418" s="443"/>
      <c r="AC1418" s="734"/>
      <c r="AD1418" s="372"/>
      <c r="AE1418" s="485"/>
      <c r="AF1418" s="373" t="str">
        <f t="shared" si="388"/>
        <v/>
      </c>
      <c r="AG1418" s="373" t="str">
        <f t="shared" si="389"/>
        <v/>
      </c>
      <c r="AH1418" s="374" t="str">
        <f t="shared" si="390"/>
        <v/>
      </c>
      <c r="AI1418" s="375" t="str">
        <f t="shared" si="391"/>
        <v/>
      </c>
      <c r="AJ1418" s="375" t="str">
        <f t="shared" si="392"/>
        <v/>
      </c>
      <c r="AK1418" s="375" t="str">
        <f t="shared" si="393"/>
        <v/>
      </c>
      <c r="AL1418" s="375" t="str">
        <f t="shared" si="394"/>
        <v/>
      </c>
      <c r="AM1418" s="375" t="str">
        <f t="shared" si="395"/>
        <v/>
      </c>
      <c r="AN1418" s="376" t="str">
        <f>IF(AF1418="","",IF(OR(AH1418="",AH1418="-"),"－",IF(OR(AM1418=8,AM1418=9),"",IF(OR(AJ1418=3,AJ1418=4,AJ1418=5,AJ1418=6),VLOOKUP(AH1418,INDEX((係数_バス貨物_ガソリン,係数_バス貨物_CNG,係数_バス貨物_軽油,係数_バス貨物_メタノール,係数_バス貨物_LPG),MATCH(AL1418,【参考】排出ガスレベル!$AI$4:$AI$671,1),1,AR1418):INDEX((係数_バス貨物_ガソリン,係数_バス貨物_CNG,係数_バス貨物_軽油,係数_バス貨物_メタノール,係数_バス貨物_LPG),MATCH(AL1418+1,【参考】排出ガスレベル!$AI$4:$AI$671,1)-1,5,AR1418),2,FALSE),IF(OR(AJ1418=1,AJ1418=2),VLOOKUP(AH1418,INDEX((係数_乗用_ガソリン,係数_乗用_CNG,係数_乗用_軽油,係数_乗用_メタノール,係数_乗用_LPG),1,1,AR1418):INDEX((係数_乗用_ガソリン,係数_乗用_CNG,係数_乗用_軽油,係数_乗用_メタノール,係数_乗用_LPG),125,5,AR1418),2,FALSE))))))</f>
        <v/>
      </c>
      <c r="AO1418" s="376" t="str">
        <f>IF(T1418="","",IF(OR(AH1418="",AH1418="-"),"－",IF(OR(AM1418=8,AM1418=9),"",IF(OR(AJ1418=3,AJ1418=4,AJ1418=5,AJ1418=6),VLOOKUP(AH1418,INDEX((係数_バス貨物_ガソリン,係数_バス貨物_CNG,係数_バス貨物_軽油,係数_バス貨物_メタノール,係数_バス貨物_LPG),MATCH(AL1418,【参考】排出ガスレベル!$AI$4:$AI$671,1),1,AR1418):INDEX((係数_バス貨物_ガソリン,係数_バス貨物_CNG,係数_バス貨物_軽油,係数_バス貨物_メタノール,係数_バス貨物_LPG),MATCH(AL1418+1,【参考】排出ガスレベル!$AI$4:$AI$671,1)-1,5,AR1418),3,FALSE),IF(OR(AJ1418=1,AJ1418=2),VLOOKUP(AH1418,INDEX((係数_乗用_ガソリン,係数_乗用_CNG,係数_乗用_軽油,係数_乗用_メタノール,係数_乗用_LPG),1,1,AR1418):INDEX((係数_乗用_ガソリン,係数_乗用_CNG,係数_乗用_軽油,係数_乗用_メタノール,係数_乗用_LPG),125,5,AR1418),3,FALSE))))))</f>
        <v/>
      </c>
      <c r="AP1418" s="375" t="str">
        <f t="shared" si="396"/>
        <v/>
      </c>
      <c r="AQ1418" s="444" t="str">
        <f t="shared" si="397"/>
        <v/>
      </c>
      <c r="AR1418" s="375" t="str">
        <f t="shared" si="398"/>
        <v/>
      </c>
      <c r="AS1418" s="377" t="str">
        <f t="shared" si="399"/>
        <v/>
      </c>
      <c r="AT1418" s="378" t="str">
        <f t="shared" si="400"/>
        <v/>
      </c>
      <c r="AX1418" s="625" t="b">
        <f t="shared" si="401"/>
        <v>0</v>
      </c>
      <c r="AY1418" s="7" t="str">
        <f t="shared" si="402"/>
        <v>FALSEFALSEFALSE</v>
      </c>
      <c r="AZ1418" s="626">
        <f t="shared" si="386"/>
        <v>0</v>
      </c>
      <c r="BA1418" s="627" t="str">
        <f t="shared" si="403"/>
        <v/>
      </c>
      <c r="BB1418" s="627">
        <f t="shared" si="387"/>
        <v>0</v>
      </c>
    </row>
    <row r="1419" spans="1:54">
      <c r="A1419" s="381">
        <v>1362</v>
      </c>
      <c r="B1419" s="117"/>
      <c r="C1419" s="288"/>
      <c r="D1419" s="289"/>
      <c r="E1419" s="289"/>
      <c r="F1419" s="290"/>
      <c r="G1419" s="292"/>
      <c r="H1419" s="116"/>
      <c r="I1419" s="292"/>
      <c r="J1419" s="116"/>
      <c r="K1419" s="370"/>
      <c r="L1419" s="370"/>
      <c r="M1419" s="370"/>
      <c r="N1419" s="371"/>
      <c r="O1419" s="371"/>
      <c r="P1419" s="371"/>
      <c r="Q1419" s="371"/>
      <c r="R1419" s="371"/>
      <c r="S1419" s="371"/>
      <c r="T1419" s="443"/>
      <c r="U1419" s="539"/>
      <c r="V1419" s="117"/>
      <c r="W1419" s="118"/>
      <c r="X1419" s="119"/>
      <c r="Y1419" s="120"/>
      <c r="Z1419" s="122"/>
      <c r="AA1419" s="121"/>
      <c r="AB1419" s="443"/>
      <c r="AC1419" s="734"/>
      <c r="AD1419" s="372"/>
      <c r="AE1419" s="485"/>
      <c r="AF1419" s="373" t="str">
        <f t="shared" si="388"/>
        <v/>
      </c>
      <c r="AG1419" s="373" t="str">
        <f t="shared" si="389"/>
        <v/>
      </c>
      <c r="AH1419" s="374" t="str">
        <f t="shared" si="390"/>
        <v/>
      </c>
      <c r="AI1419" s="375" t="str">
        <f t="shared" si="391"/>
        <v/>
      </c>
      <c r="AJ1419" s="375" t="str">
        <f t="shared" si="392"/>
        <v/>
      </c>
      <c r="AK1419" s="375" t="str">
        <f t="shared" si="393"/>
        <v/>
      </c>
      <c r="AL1419" s="375" t="str">
        <f t="shared" si="394"/>
        <v/>
      </c>
      <c r="AM1419" s="375" t="str">
        <f t="shared" si="395"/>
        <v/>
      </c>
      <c r="AN1419" s="376" t="str">
        <f>IF(AF1419="","",IF(OR(AH1419="",AH1419="-"),"－",IF(OR(AM1419=8,AM1419=9),"",IF(OR(AJ1419=3,AJ1419=4,AJ1419=5,AJ1419=6),VLOOKUP(AH1419,INDEX((係数_バス貨物_ガソリン,係数_バス貨物_CNG,係数_バス貨物_軽油,係数_バス貨物_メタノール,係数_バス貨物_LPG),MATCH(AL1419,【参考】排出ガスレベル!$AI$4:$AI$671,1),1,AR1419):INDEX((係数_バス貨物_ガソリン,係数_バス貨物_CNG,係数_バス貨物_軽油,係数_バス貨物_メタノール,係数_バス貨物_LPG),MATCH(AL1419+1,【参考】排出ガスレベル!$AI$4:$AI$671,1)-1,5,AR1419),2,FALSE),IF(OR(AJ1419=1,AJ1419=2),VLOOKUP(AH1419,INDEX((係数_乗用_ガソリン,係数_乗用_CNG,係数_乗用_軽油,係数_乗用_メタノール,係数_乗用_LPG),1,1,AR1419):INDEX((係数_乗用_ガソリン,係数_乗用_CNG,係数_乗用_軽油,係数_乗用_メタノール,係数_乗用_LPG),125,5,AR1419),2,FALSE))))))</f>
        <v/>
      </c>
      <c r="AO1419" s="376" t="str">
        <f>IF(T1419="","",IF(OR(AH1419="",AH1419="-"),"－",IF(OR(AM1419=8,AM1419=9),"",IF(OR(AJ1419=3,AJ1419=4,AJ1419=5,AJ1419=6),VLOOKUP(AH1419,INDEX((係数_バス貨物_ガソリン,係数_バス貨物_CNG,係数_バス貨物_軽油,係数_バス貨物_メタノール,係数_バス貨物_LPG),MATCH(AL1419,【参考】排出ガスレベル!$AI$4:$AI$671,1),1,AR1419):INDEX((係数_バス貨物_ガソリン,係数_バス貨物_CNG,係数_バス貨物_軽油,係数_バス貨物_メタノール,係数_バス貨物_LPG),MATCH(AL1419+1,【参考】排出ガスレベル!$AI$4:$AI$671,1)-1,5,AR1419),3,FALSE),IF(OR(AJ1419=1,AJ1419=2),VLOOKUP(AH1419,INDEX((係数_乗用_ガソリン,係数_乗用_CNG,係数_乗用_軽油,係数_乗用_メタノール,係数_乗用_LPG),1,1,AR1419):INDEX((係数_乗用_ガソリン,係数_乗用_CNG,係数_乗用_軽油,係数_乗用_メタノール,係数_乗用_LPG),125,5,AR1419),3,FALSE))))))</f>
        <v/>
      </c>
      <c r="AP1419" s="375" t="str">
        <f t="shared" si="396"/>
        <v/>
      </c>
      <c r="AQ1419" s="444" t="str">
        <f t="shared" si="397"/>
        <v/>
      </c>
      <c r="AR1419" s="375" t="str">
        <f t="shared" si="398"/>
        <v/>
      </c>
      <c r="AS1419" s="377" t="str">
        <f t="shared" si="399"/>
        <v/>
      </c>
      <c r="AT1419" s="378" t="str">
        <f t="shared" si="400"/>
        <v/>
      </c>
      <c r="AX1419" s="625" t="b">
        <f t="shared" si="401"/>
        <v>0</v>
      </c>
      <c r="AY1419" s="7" t="str">
        <f t="shared" si="402"/>
        <v>FALSEFALSEFALSE</v>
      </c>
      <c r="AZ1419" s="626">
        <f t="shared" si="386"/>
        <v>0</v>
      </c>
      <c r="BA1419" s="627" t="str">
        <f t="shared" si="403"/>
        <v/>
      </c>
      <c r="BB1419" s="627">
        <f t="shared" si="387"/>
        <v>0</v>
      </c>
    </row>
    <row r="1420" spans="1:54">
      <c r="A1420" s="381">
        <v>1363</v>
      </c>
      <c r="B1420" s="117"/>
      <c r="C1420" s="288"/>
      <c r="D1420" s="289"/>
      <c r="E1420" s="289"/>
      <c r="F1420" s="290"/>
      <c r="G1420" s="292"/>
      <c r="H1420" s="116"/>
      <c r="I1420" s="292"/>
      <c r="J1420" s="116"/>
      <c r="K1420" s="370"/>
      <c r="L1420" s="370"/>
      <c r="M1420" s="370"/>
      <c r="N1420" s="371"/>
      <c r="O1420" s="371"/>
      <c r="P1420" s="371"/>
      <c r="Q1420" s="371"/>
      <c r="R1420" s="371"/>
      <c r="S1420" s="371"/>
      <c r="T1420" s="443"/>
      <c r="U1420" s="539"/>
      <c r="V1420" s="117"/>
      <c r="W1420" s="118"/>
      <c r="X1420" s="119"/>
      <c r="Y1420" s="120"/>
      <c r="Z1420" s="122"/>
      <c r="AA1420" s="121"/>
      <c r="AB1420" s="443"/>
      <c r="AC1420" s="734"/>
      <c r="AD1420" s="372"/>
      <c r="AE1420" s="485"/>
      <c r="AF1420" s="373" t="str">
        <f t="shared" si="388"/>
        <v/>
      </c>
      <c r="AG1420" s="373" t="str">
        <f t="shared" si="389"/>
        <v/>
      </c>
      <c r="AH1420" s="374" t="str">
        <f t="shared" si="390"/>
        <v/>
      </c>
      <c r="AI1420" s="375" t="str">
        <f t="shared" si="391"/>
        <v/>
      </c>
      <c r="AJ1420" s="375" t="str">
        <f t="shared" si="392"/>
        <v/>
      </c>
      <c r="AK1420" s="375" t="str">
        <f t="shared" si="393"/>
        <v/>
      </c>
      <c r="AL1420" s="375" t="str">
        <f t="shared" si="394"/>
        <v/>
      </c>
      <c r="AM1420" s="375" t="str">
        <f t="shared" si="395"/>
        <v/>
      </c>
      <c r="AN1420" s="376" t="str">
        <f>IF(AF1420="","",IF(OR(AH1420="",AH1420="-"),"－",IF(OR(AM1420=8,AM1420=9),"",IF(OR(AJ1420=3,AJ1420=4,AJ1420=5,AJ1420=6),VLOOKUP(AH1420,INDEX((係数_バス貨物_ガソリン,係数_バス貨物_CNG,係数_バス貨物_軽油,係数_バス貨物_メタノール,係数_バス貨物_LPG),MATCH(AL1420,【参考】排出ガスレベル!$AI$4:$AI$671,1),1,AR1420):INDEX((係数_バス貨物_ガソリン,係数_バス貨物_CNG,係数_バス貨物_軽油,係数_バス貨物_メタノール,係数_バス貨物_LPG),MATCH(AL1420+1,【参考】排出ガスレベル!$AI$4:$AI$671,1)-1,5,AR1420),2,FALSE),IF(OR(AJ1420=1,AJ1420=2),VLOOKUP(AH1420,INDEX((係数_乗用_ガソリン,係数_乗用_CNG,係数_乗用_軽油,係数_乗用_メタノール,係数_乗用_LPG),1,1,AR1420):INDEX((係数_乗用_ガソリン,係数_乗用_CNG,係数_乗用_軽油,係数_乗用_メタノール,係数_乗用_LPG),125,5,AR1420),2,FALSE))))))</f>
        <v/>
      </c>
      <c r="AO1420" s="376" t="str">
        <f>IF(T1420="","",IF(OR(AH1420="",AH1420="-"),"－",IF(OR(AM1420=8,AM1420=9),"",IF(OR(AJ1420=3,AJ1420=4,AJ1420=5,AJ1420=6),VLOOKUP(AH1420,INDEX((係数_バス貨物_ガソリン,係数_バス貨物_CNG,係数_バス貨物_軽油,係数_バス貨物_メタノール,係数_バス貨物_LPG),MATCH(AL1420,【参考】排出ガスレベル!$AI$4:$AI$671,1),1,AR1420):INDEX((係数_バス貨物_ガソリン,係数_バス貨物_CNG,係数_バス貨物_軽油,係数_バス貨物_メタノール,係数_バス貨物_LPG),MATCH(AL1420+1,【参考】排出ガスレベル!$AI$4:$AI$671,1)-1,5,AR1420),3,FALSE),IF(OR(AJ1420=1,AJ1420=2),VLOOKUP(AH1420,INDEX((係数_乗用_ガソリン,係数_乗用_CNG,係数_乗用_軽油,係数_乗用_メタノール,係数_乗用_LPG),1,1,AR1420):INDEX((係数_乗用_ガソリン,係数_乗用_CNG,係数_乗用_軽油,係数_乗用_メタノール,係数_乗用_LPG),125,5,AR1420),3,FALSE))))))</f>
        <v/>
      </c>
      <c r="AP1420" s="375" t="str">
        <f t="shared" si="396"/>
        <v/>
      </c>
      <c r="AQ1420" s="444" t="str">
        <f t="shared" si="397"/>
        <v/>
      </c>
      <c r="AR1420" s="375" t="str">
        <f t="shared" si="398"/>
        <v/>
      </c>
      <c r="AS1420" s="377" t="str">
        <f t="shared" si="399"/>
        <v/>
      </c>
      <c r="AT1420" s="378" t="str">
        <f t="shared" si="400"/>
        <v/>
      </c>
      <c r="AX1420" s="625" t="b">
        <f t="shared" si="401"/>
        <v>0</v>
      </c>
      <c r="AY1420" s="7" t="str">
        <f t="shared" si="402"/>
        <v>FALSEFALSEFALSE</v>
      </c>
      <c r="AZ1420" s="626">
        <f t="shared" si="386"/>
        <v>0</v>
      </c>
      <c r="BA1420" s="627" t="str">
        <f t="shared" si="403"/>
        <v/>
      </c>
      <c r="BB1420" s="627">
        <f t="shared" si="387"/>
        <v>0</v>
      </c>
    </row>
    <row r="1421" spans="1:54">
      <c r="A1421" s="381">
        <v>1364</v>
      </c>
      <c r="B1421" s="117"/>
      <c r="C1421" s="288"/>
      <c r="D1421" s="289"/>
      <c r="E1421" s="289"/>
      <c r="F1421" s="290"/>
      <c r="G1421" s="292"/>
      <c r="H1421" s="116"/>
      <c r="I1421" s="292"/>
      <c r="J1421" s="116"/>
      <c r="K1421" s="370"/>
      <c r="L1421" s="370"/>
      <c r="M1421" s="370"/>
      <c r="N1421" s="371"/>
      <c r="O1421" s="371"/>
      <c r="P1421" s="371"/>
      <c r="Q1421" s="371"/>
      <c r="R1421" s="371"/>
      <c r="S1421" s="371"/>
      <c r="T1421" s="443"/>
      <c r="U1421" s="539"/>
      <c r="V1421" s="117"/>
      <c r="W1421" s="118"/>
      <c r="X1421" s="119"/>
      <c r="Y1421" s="120"/>
      <c r="Z1421" s="122"/>
      <c r="AA1421" s="121"/>
      <c r="AB1421" s="443"/>
      <c r="AC1421" s="734"/>
      <c r="AD1421" s="372"/>
      <c r="AE1421" s="485"/>
      <c r="AF1421" s="373" t="str">
        <f t="shared" si="388"/>
        <v/>
      </c>
      <c r="AG1421" s="373" t="str">
        <f t="shared" si="389"/>
        <v/>
      </c>
      <c r="AH1421" s="374" t="str">
        <f t="shared" si="390"/>
        <v/>
      </c>
      <c r="AI1421" s="375" t="str">
        <f t="shared" si="391"/>
        <v/>
      </c>
      <c r="AJ1421" s="375" t="str">
        <f t="shared" si="392"/>
        <v/>
      </c>
      <c r="AK1421" s="375" t="str">
        <f t="shared" si="393"/>
        <v/>
      </c>
      <c r="AL1421" s="375" t="str">
        <f t="shared" si="394"/>
        <v/>
      </c>
      <c r="AM1421" s="375" t="str">
        <f t="shared" si="395"/>
        <v/>
      </c>
      <c r="AN1421" s="376" t="str">
        <f>IF(AF1421="","",IF(OR(AH1421="",AH1421="-"),"－",IF(OR(AM1421=8,AM1421=9),"",IF(OR(AJ1421=3,AJ1421=4,AJ1421=5,AJ1421=6),VLOOKUP(AH1421,INDEX((係数_バス貨物_ガソリン,係数_バス貨物_CNG,係数_バス貨物_軽油,係数_バス貨物_メタノール,係数_バス貨物_LPG),MATCH(AL1421,【参考】排出ガスレベル!$AI$4:$AI$671,1),1,AR1421):INDEX((係数_バス貨物_ガソリン,係数_バス貨物_CNG,係数_バス貨物_軽油,係数_バス貨物_メタノール,係数_バス貨物_LPG),MATCH(AL1421+1,【参考】排出ガスレベル!$AI$4:$AI$671,1)-1,5,AR1421),2,FALSE),IF(OR(AJ1421=1,AJ1421=2),VLOOKUP(AH1421,INDEX((係数_乗用_ガソリン,係数_乗用_CNG,係数_乗用_軽油,係数_乗用_メタノール,係数_乗用_LPG),1,1,AR1421):INDEX((係数_乗用_ガソリン,係数_乗用_CNG,係数_乗用_軽油,係数_乗用_メタノール,係数_乗用_LPG),125,5,AR1421),2,FALSE))))))</f>
        <v/>
      </c>
      <c r="AO1421" s="376" t="str">
        <f>IF(T1421="","",IF(OR(AH1421="",AH1421="-"),"－",IF(OR(AM1421=8,AM1421=9),"",IF(OR(AJ1421=3,AJ1421=4,AJ1421=5,AJ1421=6),VLOOKUP(AH1421,INDEX((係数_バス貨物_ガソリン,係数_バス貨物_CNG,係数_バス貨物_軽油,係数_バス貨物_メタノール,係数_バス貨物_LPG),MATCH(AL1421,【参考】排出ガスレベル!$AI$4:$AI$671,1),1,AR1421):INDEX((係数_バス貨物_ガソリン,係数_バス貨物_CNG,係数_バス貨物_軽油,係数_バス貨物_メタノール,係数_バス貨物_LPG),MATCH(AL1421+1,【参考】排出ガスレベル!$AI$4:$AI$671,1)-1,5,AR1421),3,FALSE),IF(OR(AJ1421=1,AJ1421=2),VLOOKUP(AH1421,INDEX((係数_乗用_ガソリン,係数_乗用_CNG,係数_乗用_軽油,係数_乗用_メタノール,係数_乗用_LPG),1,1,AR1421):INDEX((係数_乗用_ガソリン,係数_乗用_CNG,係数_乗用_軽油,係数_乗用_メタノール,係数_乗用_LPG),125,5,AR1421),3,FALSE))))))</f>
        <v/>
      </c>
      <c r="AP1421" s="375" t="str">
        <f t="shared" si="396"/>
        <v/>
      </c>
      <c r="AQ1421" s="444" t="str">
        <f t="shared" si="397"/>
        <v/>
      </c>
      <c r="AR1421" s="375" t="str">
        <f t="shared" si="398"/>
        <v/>
      </c>
      <c r="AS1421" s="377" t="str">
        <f t="shared" si="399"/>
        <v/>
      </c>
      <c r="AT1421" s="378" t="str">
        <f t="shared" si="400"/>
        <v/>
      </c>
      <c r="AX1421" s="625" t="b">
        <f t="shared" si="401"/>
        <v>0</v>
      </c>
      <c r="AY1421" s="7" t="str">
        <f t="shared" si="402"/>
        <v>FALSEFALSEFALSE</v>
      </c>
      <c r="AZ1421" s="626">
        <f t="shared" si="386"/>
        <v>0</v>
      </c>
      <c r="BA1421" s="627" t="str">
        <f t="shared" si="403"/>
        <v/>
      </c>
      <c r="BB1421" s="627">
        <f t="shared" si="387"/>
        <v>0</v>
      </c>
    </row>
    <row r="1422" spans="1:54">
      <c r="A1422" s="381">
        <v>1365</v>
      </c>
      <c r="B1422" s="117"/>
      <c r="C1422" s="288"/>
      <c r="D1422" s="289"/>
      <c r="E1422" s="289"/>
      <c r="F1422" s="290"/>
      <c r="G1422" s="292"/>
      <c r="H1422" s="116"/>
      <c r="I1422" s="292"/>
      <c r="J1422" s="116"/>
      <c r="K1422" s="370"/>
      <c r="L1422" s="370"/>
      <c r="M1422" s="370"/>
      <c r="N1422" s="371"/>
      <c r="O1422" s="371"/>
      <c r="P1422" s="371"/>
      <c r="Q1422" s="371"/>
      <c r="R1422" s="371"/>
      <c r="S1422" s="371"/>
      <c r="T1422" s="443"/>
      <c r="U1422" s="539"/>
      <c r="V1422" s="117"/>
      <c r="W1422" s="118"/>
      <c r="X1422" s="119"/>
      <c r="Y1422" s="120"/>
      <c r="Z1422" s="122"/>
      <c r="AA1422" s="121"/>
      <c r="AB1422" s="443"/>
      <c r="AC1422" s="734"/>
      <c r="AD1422" s="372"/>
      <c r="AE1422" s="485"/>
      <c r="AF1422" s="373" t="str">
        <f t="shared" si="388"/>
        <v/>
      </c>
      <c r="AG1422" s="373" t="str">
        <f t="shared" si="389"/>
        <v/>
      </c>
      <c r="AH1422" s="374" t="str">
        <f t="shared" si="390"/>
        <v/>
      </c>
      <c r="AI1422" s="375" t="str">
        <f t="shared" si="391"/>
        <v/>
      </c>
      <c r="AJ1422" s="375" t="str">
        <f t="shared" si="392"/>
        <v/>
      </c>
      <c r="AK1422" s="375" t="str">
        <f t="shared" si="393"/>
        <v/>
      </c>
      <c r="AL1422" s="375" t="str">
        <f t="shared" si="394"/>
        <v/>
      </c>
      <c r="AM1422" s="375" t="str">
        <f t="shared" si="395"/>
        <v/>
      </c>
      <c r="AN1422" s="376" t="str">
        <f>IF(AF1422="","",IF(OR(AH1422="",AH1422="-"),"－",IF(OR(AM1422=8,AM1422=9),"",IF(OR(AJ1422=3,AJ1422=4,AJ1422=5,AJ1422=6),VLOOKUP(AH1422,INDEX((係数_バス貨物_ガソリン,係数_バス貨物_CNG,係数_バス貨物_軽油,係数_バス貨物_メタノール,係数_バス貨物_LPG),MATCH(AL1422,【参考】排出ガスレベル!$AI$4:$AI$671,1),1,AR1422):INDEX((係数_バス貨物_ガソリン,係数_バス貨物_CNG,係数_バス貨物_軽油,係数_バス貨物_メタノール,係数_バス貨物_LPG),MATCH(AL1422+1,【参考】排出ガスレベル!$AI$4:$AI$671,1)-1,5,AR1422),2,FALSE),IF(OR(AJ1422=1,AJ1422=2),VLOOKUP(AH1422,INDEX((係数_乗用_ガソリン,係数_乗用_CNG,係数_乗用_軽油,係数_乗用_メタノール,係数_乗用_LPG),1,1,AR1422):INDEX((係数_乗用_ガソリン,係数_乗用_CNG,係数_乗用_軽油,係数_乗用_メタノール,係数_乗用_LPG),125,5,AR1422),2,FALSE))))))</f>
        <v/>
      </c>
      <c r="AO1422" s="376" t="str">
        <f>IF(T1422="","",IF(OR(AH1422="",AH1422="-"),"－",IF(OR(AM1422=8,AM1422=9),"",IF(OR(AJ1422=3,AJ1422=4,AJ1422=5,AJ1422=6),VLOOKUP(AH1422,INDEX((係数_バス貨物_ガソリン,係数_バス貨物_CNG,係数_バス貨物_軽油,係数_バス貨物_メタノール,係数_バス貨物_LPG),MATCH(AL1422,【参考】排出ガスレベル!$AI$4:$AI$671,1),1,AR1422):INDEX((係数_バス貨物_ガソリン,係数_バス貨物_CNG,係数_バス貨物_軽油,係数_バス貨物_メタノール,係数_バス貨物_LPG),MATCH(AL1422+1,【参考】排出ガスレベル!$AI$4:$AI$671,1)-1,5,AR1422),3,FALSE),IF(OR(AJ1422=1,AJ1422=2),VLOOKUP(AH1422,INDEX((係数_乗用_ガソリン,係数_乗用_CNG,係数_乗用_軽油,係数_乗用_メタノール,係数_乗用_LPG),1,1,AR1422):INDEX((係数_乗用_ガソリン,係数_乗用_CNG,係数_乗用_軽油,係数_乗用_メタノール,係数_乗用_LPG),125,5,AR1422),3,FALSE))))))</f>
        <v/>
      </c>
      <c r="AP1422" s="375" t="str">
        <f t="shared" si="396"/>
        <v/>
      </c>
      <c r="AQ1422" s="444" t="str">
        <f t="shared" si="397"/>
        <v/>
      </c>
      <c r="AR1422" s="375" t="str">
        <f t="shared" si="398"/>
        <v/>
      </c>
      <c r="AS1422" s="377" t="str">
        <f t="shared" si="399"/>
        <v/>
      </c>
      <c r="AT1422" s="378" t="str">
        <f t="shared" si="400"/>
        <v/>
      </c>
      <c r="AX1422" s="625" t="b">
        <f t="shared" si="401"/>
        <v>0</v>
      </c>
      <c r="AY1422" s="7" t="str">
        <f t="shared" si="402"/>
        <v>FALSEFALSEFALSE</v>
      </c>
      <c r="AZ1422" s="626">
        <f t="shared" si="386"/>
        <v>0</v>
      </c>
      <c r="BA1422" s="627" t="str">
        <f t="shared" si="403"/>
        <v/>
      </c>
      <c r="BB1422" s="627">
        <f t="shared" si="387"/>
        <v>0</v>
      </c>
    </row>
    <row r="1423" spans="1:54">
      <c r="A1423" s="381">
        <v>1366</v>
      </c>
      <c r="B1423" s="117"/>
      <c r="C1423" s="288"/>
      <c r="D1423" s="289"/>
      <c r="E1423" s="289"/>
      <c r="F1423" s="290"/>
      <c r="G1423" s="292"/>
      <c r="H1423" s="116"/>
      <c r="I1423" s="292"/>
      <c r="J1423" s="116"/>
      <c r="K1423" s="370"/>
      <c r="L1423" s="370"/>
      <c r="M1423" s="370"/>
      <c r="N1423" s="371"/>
      <c r="O1423" s="371"/>
      <c r="P1423" s="371"/>
      <c r="Q1423" s="371"/>
      <c r="R1423" s="371"/>
      <c r="S1423" s="371"/>
      <c r="T1423" s="443"/>
      <c r="U1423" s="539"/>
      <c r="V1423" s="117"/>
      <c r="W1423" s="118"/>
      <c r="X1423" s="119"/>
      <c r="Y1423" s="120"/>
      <c r="Z1423" s="122"/>
      <c r="AA1423" s="121"/>
      <c r="AB1423" s="443"/>
      <c r="AC1423" s="734"/>
      <c r="AD1423" s="372"/>
      <c r="AE1423" s="485"/>
      <c r="AF1423" s="373" t="str">
        <f t="shared" si="388"/>
        <v/>
      </c>
      <c r="AG1423" s="373" t="str">
        <f t="shared" si="389"/>
        <v/>
      </c>
      <c r="AH1423" s="374" t="str">
        <f t="shared" si="390"/>
        <v/>
      </c>
      <c r="AI1423" s="375" t="str">
        <f t="shared" si="391"/>
        <v/>
      </c>
      <c r="AJ1423" s="375" t="str">
        <f t="shared" si="392"/>
        <v/>
      </c>
      <c r="AK1423" s="375" t="str">
        <f t="shared" si="393"/>
        <v/>
      </c>
      <c r="AL1423" s="375" t="str">
        <f t="shared" si="394"/>
        <v/>
      </c>
      <c r="AM1423" s="375" t="str">
        <f t="shared" si="395"/>
        <v/>
      </c>
      <c r="AN1423" s="376" t="str">
        <f>IF(AF1423="","",IF(OR(AH1423="",AH1423="-"),"－",IF(OR(AM1423=8,AM1423=9),"",IF(OR(AJ1423=3,AJ1423=4,AJ1423=5,AJ1423=6),VLOOKUP(AH1423,INDEX((係数_バス貨物_ガソリン,係数_バス貨物_CNG,係数_バス貨物_軽油,係数_バス貨物_メタノール,係数_バス貨物_LPG),MATCH(AL1423,【参考】排出ガスレベル!$AI$4:$AI$671,1),1,AR1423):INDEX((係数_バス貨物_ガソリン,係数_バス貨物_CNG,係数_バス貨物_軽油,係数_バス貨物_メタノール,係数_バス貨物_LPG),MATCH(AL1423+1,【参考】排出ガスレベル!$AI$4:$AI$671,1)-1,5,AR1423),2,FALSE),IF(OR(AJ1423=1,AJ1423=2),VLOOKUP(AH1423,INDEX((係数_乗用_ガソリン,係数_乗用_CNG,係数_乗用_軽油,係数_乗用_メタノール,係数_乗用_LPG),1,1,AR1423):INDEX((係数_乗用_ガソリン,係数_乗用_CNG,係数_乗用_軽油,係数_乗用_メタノール,係数_乗用_LPG),125,5,AR1423),2,FALSE))))))</f>
        <v/>
      </c>
      <c r="AO1423" s="376" t="str">
        <f>IF(T1423="","",IF(OR(AH1423="",AH1423="-"),"－",IF(OR(AM1423=8,AM1423=9),"",IF(OR(AJ1423=3,AJ1423=4,AJ1423=5,AJ1423=6),VLOOKUP(AH1423,INDEX((係数_バス貨物_ガソリン,係数_バス貨物_CNG,係数_バス貨物_軽油,係数_バス貨物_メタノール,係数_バス貨物_LPG),MATCH(AL1423,【参考】排出ガスレベル!$AI$4:$AI$671,1),1,AR1423):INDEX((係数_バス貨物_ガソリン,係数_バス貨物_CNG,係数_バス貨物_軽油,係数_バス貨物_メタノール,係数_バス貨物_LPG),MATCH(AL1423+1,【参考】排出ガスレベル!$AI$4:$AI$671,1)-1,5,AR1423),3,FALSE),IF(OR(AJ1423=1,AJ1423=2),VLOOKUP(AH1423,INDEX((係数_乗用_ガソリン,係数_乗用_CNG,係数_乗用_軽油,係数_乗用_メタノール,係数_乗用_LPG),1,1,AR1423):INDEX((係数_乗用_ガソリン,係数_乗用_CNG,係数_乗用_軽油,係数_乗用_メタノール,係数_乗用_LPG),125,5,AR1423),3,FALSE))))))</f>
        <v/>
      </c>
      <c r="AP1423" s="375" t="str">
        <f t="shared" si="396"/>
        <v/>
      </c>
      <c r="AQ1423" s="444" t="str">
        <f t="shared" si="397"/>
        <v/>
      </c>
      <c r="AR1423" s="375" t="str">
        <f t="shared" si="398"/>
        <v/>
      </c>
      <c r="AS1423" s="377" t="str">
        <f t="shared" si="399"/>
        <v/>
      </c>
      <c r="AT1423" s="378" t="str">
        <f t="shared" si="400"/>
        <v/>
      </c>
      <c r="AX1423" s="625" t="b">
        <f t="shared" si="401"/>
        <v>0</v>
      </c>
      <c r="AY1423" s="7" t="str">
        <f t="shared" si="402"/>
        <v>FALSEFALSEFALSE</v>
      </c>
      <c r="AZ1423" s="626">
        <f t="shared" si="386"/>
        <v>0</v>
      </c>
      <c r="BA1423" s="627" t="str">
        <f t="shared" si="403"/>
        <v/>
      </c>
      <c r="BB1423" s="627">
        <f t="shared" si="387"/>
        <v>0</v>
      </c>
    </row>
    <row r="1424" spans="1:54">
      <c r="A1424" s="381">
        <v>1367</v>
      </c>
      <c r="B1424" s="117"/>
      <c r="C1424" s="288"/>
      <c r="D1424" s="289"/>
      <c r="E1424" s="289"/>
      <c r="F1424" s="290"/>
      <c r="G1424" s="292"/>
      <c r="H1424" s="116"/>
      <c r="I1424" s="292"/>
      <c r="J1424" s="116"/>
      <c r="K1424" s="370"/>
      <c r="L1424" s="370"/>
      <c r="M1424" s="370"/>
      <c r="N1424" s="371"/>
      <c r="O1424" s="371"/>
      <c r="P1424" s="371"/>
      <c r="Q1424" s="371"/>
      <c r="R1424" s="371"/>
      <c r="S1424" s="371"/>
      <c r="T1424" s="443"/>
      <c r="U1424" s="539"/>
      <c r="V1424" s="117"/>
      <c r="W1424" s="118"/>
      <c r="X1424" s="119"/>
      <c r="Y1424" s="120"/>
      <c r="Z1424" s="122"/>
      <c r="AA1424" s="121"/>
      <c r="AB1424" s="443"/>
      <c r="AC1424" s="734"/>
      <c r="AD1424" s="372"/>
      <c r="AE1424" s="485"/>
      <c r="AF1424" s="373" t="str">
        <f t="shared" si="388"/>
        <v/>
      </c>
      <c r="AG1424" s="373" t="str">
        <f t="shared" si="389"/>
        <v/>
      </c>
      <c r="AH1424" s="374" t="str">
        <f t="shared" si="390"/>
        <v/>
      </c>
      <c r="AI1424" s="375" t="str">
        <f t="shared" si="391"/>
        <v/>
      </c>
      <c r="AJ1424" s="375" t="str">
        <f t="shared" si="392"/>
        <v/>
      </c>
      <c r="AK1424" s="375" t="str">
        <f t="shared" si="393"/>
        <v/>
      </c>
      <c r="AL1424" s="375" t="str">
        <f t="shared" si="394"/>
        <v/>
      </c>
      <c r="AM1424" s="375" t="str">
        <f t="shared" si="395"/>
        <v/>
      </c>
      <c r="AN1424" s="376" t="str">
        <f>IF(AF1424="","",IF(OR(AH1424="",AH1424="-"),"－",IF(OR(AM1424=8,AM1424=9),"",IF(OR(AJ1424=3,AJ1424=4,AJ1424=5,AJ1424=6),VLOOKUP(AH1424,INDEX((係数_バス貨物_ガソリン,係数_バス貨物_CNG,係数_バス貨物_軽油,係数_バス貨物_メタノール,係数_バス貨物_LPG),MATCH(AL1424,【参考】排出ガスレベル!$AI$4:$AI$671,1),1,AR1424):INDEX((係数_バス貨物_ガソリン,係数_バス貨物_CNG,係数_バス貨物_軽油,係数_バス貨物_メタノール,係数_バス貨物_LPG),MATCH(AL1424+1,【参考】排出ガスレベル!$AI$4:$AI$671,1)-1,5,AR1424),2,FALSE),IF(OR(AJ1424=1,AJ1424=2),VLOOKUP(AH1424,INDEX((係数_乗用_ガソリン,係数_乗用_CNG,係数_乗用_軽油,係数_乗用_メタノール,係数_乗用_LPG),1,1,AR1424):INDEX((係数_乗用_ガソリン,係数_乗用_CNG,係数_乗用_軽油,係数_乗用_メタノール,係数_乗用_LPG),125,5,AR1424),2,FALSE))))))</f>
        <v/>
      </c>
      <c r="AO1424" s="376" t="str">
        <f>IF(T1424="","",IF(OR(AH1424="",AH1424="-"),"－",IF(OR(AM1424=8,AM1424=9),"",IF(OR(AJ1424=3,AJ1424=4,AJ1424=5,AJ1424=6),VLOOKUP(AH1424,INDEX((係数_バス貨物_ガソリン,係数_バス貨物_CNG,係数_バス貨物_軽油,係数_バス貨物_メタノール,係数_バス貨物_LPG),MATCH(AL1424,【参考】排出ガスレベル!$AI$4:$AI$671,1),1,AR1424):INDEX((係数_バス貨物_ガソリン,係数_バス貨物_CNG,係数_バス貨物_軽油,係数_バス貨物_メタノール,係数_バス貨物_LPG),MATCH(AL1424+1,【参考】排出ガスレベル!$AI$4:$AI$671,1)-1,5,AR1424),3,FALSE),IF(OR(AJ1424=1,AJ1424=2),VLOOKUP(AH1424,INDEX((係数_乗用_ガソリン,係数_乗用_CNG,係数_乗用_軽油,係数_乗用_メタノール,係数_乗用_LPG),1,1,AR1424):INDEX((係数_乗用_ガソリン,係数_乗用_CNG,係数_乗用_軽油,係数_乗用_メタノール,係数_乗用_LPG),125,5,AR1424),3,FALSE))))))</f>
        <v/>
      </c>
      <c r="AP1424" s="375" t="str">
        <f t="shared" si="396"/>
        <v/>
      </c>
      <c r="AQ1424" s="444" t="str">
        <f t="shared" si="397"/>
        <v/>
      </c>
      <c r="AR1424" s="375" t="str">
        <f t="shared" si="398"/>
        <v/>
      </c>
      <c r="AS1424" s="377" t="str">
        <f t="shared" si="399"/>
        <v/>
      </c>
      <c r="AT1424" s="378" t="str">
        <f t="shared" si="400"/>
        <v/>
      </c>
      <c r="AX1424" s="625" t="b">
        <f t="shared" si="401"/>
        <v>0</v>
      </c>
      <c r="AY1424" s="7" t="str">
        <f t="shared" si="402"/>
        <v>FALSEFALSEFALSE</v>
      </c>
      <c r="AZ1424" s="626">
        <f t="shared" si="386"/>
        <v>0</v>
      </c>
      <c r="BA1424" s="627" t="str">
        <f t="shared" si="403"/>
        <v/>
      </c>
      <c r="BB1424" s="627">
        <f t="shared" si="387"/>
        <v>0</v>
      </c>
    </row>
    <row r="1425" spans="1:54">
      <c r="A1425" s="381">
        <v>1368</v>
      </c>
      <c r="B1425" s="117"/>
      <c r="C1425" s="288"/>
      <c r="D1425" s="289"/>
      <c r="E1425" s="289"/>
      <c r="F1425" s="290"/>
      <c r="G1425" s="292"/>
      <c r="H1425" s="116"/>
      <c r="I1425" s="292"/>
      <c r="J1425" s="116"/>
      <c r="K1425" s="370"/>
      <c r="L1425" s="370"/>
      <c r="M1425" s="370"/>
      <c r="N1425" s="371"/>
      <c r="O1425" s="371"/>
      <c r="P1425" s="371"/>
      <c r="Q1425" s="371"/>
      <c r="R1425" s="371"/>
      <c r="S1425" s="371"/>
      <c r="T1425" s="443"/>
      <c r="U1425" s="539"/>
      <c r="V1425" s="117"/>
      <c r="W1425" s="118"/>
      <c r="X1425" s="119"/>
      <c r="Y1425" s="120"/>
      <c r="Z1425" s="122"/>
      <c r="AA1425" s="121"/>
      <c r="AB1425" s="443"/>
      <c r="AC1425" s="734"/>
      <c r="AD1425" s="372"/>
      <c r="AE1425" s="485"/>
      <c r="AF1425" s="373" t="str">
        <f t="shared" si="388"/>
        <v/>
      </c>
      <c r="AG1425" s="373" t="str">
        <f t="shared" si="389"/>
        <v/>
      </c>
      <c r="AH1425" s="374" t="str">
        <f t="shared" si="390"/>
        <v/>
      </c>
      <c r="AI1425" s="375" t="str">
        <f t="shared" si="391"/>
        <v/>
      </c>
      <c r="AJ1425" s="375" t="str">
        <f t="shared" si="392"/>
        <v/>
      </c>
      <c r="AK1425" s="375" t="str">
        <f t="shared" si="393"/>
        <v/>
      </c>
      <c r="AL1425" s="375" t="str">
        <f t="shared" si="394"/>
        <v/>
      </c>
      <c r="AM1425" s="375" t="str">
        <f t="shared" si="395"/>
        <v/>
      </c>
      <c r="AN1425" s="376" t="str">
        <f>IF(AF1425="","",IF(OR(AH1425="",AH1425="-"),"－",IF(OR(AM1425=8,AM1425=9),"",IF(OR(AJ1425=3,AJ1425=4,AJ1425=5,AJ1425=6),VLOOKUP(AH1425,INDEX((係数_バス貨物_ガソリン,係数_バス貨物_CNG,係数_バス貨物_軽油,係数_バス貨物_メタノール,係数_バス貨物_LPG),MATCH(AL1425,【参考】排出ガスレベル!$AI$4:$AI$671,1),1,AR1425):INDEX((係数_バス貨物_ガソリン,係数_バス貨物_CNG,係数_バス貨物_軽油,係数_バス貨物_メタノール,係数_バス貨物_LPG),MATCH(AL1425+1,【参考】排出ガスレベル!$AI$4:$AI$671,1)-1,5,AR1425),2,FALSE),IF(OR(AJ1425=1,AJ1425=2),VLOOKUP(AH1425,INDEX((係数_乗用_ガソリン,係数_乗用_CNG,係数_乗用_軽油,係数_乗用_メタノール,係数_乗用_LPG),1,1,AR1425):INDEX((係数_乗用_ガソリン,係数_乗用_CNG,係数_乗用_軽油,係数_乗用_メタノール,係数_乗用_LPG),125,5,AR1425),2,FALSE))))))</f>
        <v/>
      </c>
      <c r="AO1425" s="376" t="str">
        <f>IF(T1425="","",IF(OR(AH1425="",AH1425="-"),"－",IF(OR(AM1425=8,AM1425=9),"",IF(OR(AJ1425=3,AJ1425=4,AJ1425=5,AJ1425=6),VLOOKUP(AH1425,INDEX((係数_バス貨物_ガソリン,係数_バス貨物_CNG,係数_バス貨物_軽油,係数_バス貨物_メタノール,係数_バス貨物_LPG),MATCH(AL1425,【参考】排出ガスレベル!$AI$4:$AI$671,1),1,AR1425):INDEX((係数_バス貨物_ガソリン,係数_バス貨物_CNG,係数_バス貨物_軽油,係数_バス貨物_メタノール,係数_バス貨物_LPG),MATCH(AL1425+1,【参考】排出ガスレベル!$AI$4:$AI$671,1)-1,5,AR1425),3,FALSE),IF(OR(AJ1425=1,AJ1425=2),VLOOKUP(AH1425,INDEX((係数_乗用_ガソリン,係数_乗用_CNG,係数_乗用_軽油,係数_乗用_メタノール,係数_乗用_LPG),1,1,AR1425):INDEX((係数_乗用_ガソリン,係数_乗用_CNG,係数_乗用_軽油,係数_乗用_メタノール,係数_乗用_LPG),125,5,AR1425),3,FALSE))))))</f>
        <v/>
      </c>
      <c r="AP1425" s="375" t="str">
        <f t="shared" si="396"/>
        <v/>
      </c>
      <c r="AQ1425" s="444" t="str">
        <f t="shared" si="397"/>
        <v/>
      </c>
      <c r="AR1425" s="375" t="str">
        <f t="shared" si="398"/>
        <v/>
      </c>
      <c r="AS1425" s="377" t="str">
        <f t="shared" si="399"/>
        <v/>
      </c>
      <c r="AT1425" s="378" t="str">
        <f t="shared" si="400"/>
        <v/>
      </c>
      <c r="AX1425" s="625" t="b">
        <f t="shared" si="401"/>
        <v>0</v>
      </c>
      <c r="AY1425" s="7" t="str">
        <f t="shared" si="402"/>
        <v>FALSEFALSEFALSE</v>
      </c>
      <c r="AZ1425" s="626">
        <f t="shared" si="386"/>
        <v>0</v>
      </c>
      <c r="BA1425" s="627" t="str">
        <f t="shared" si="403"/>
        <v/>
      </c>
      <c r="BB1425" s="627">
        <f t="shared" si="387"/>
        <v>0</v>
      </c>
    </row>
    <row r="1426" spans="1:54">
      <c r="A1426" s="381">
        <v>1369</v>
      </c>
      <c r="B1426" s="117"/>
      <c r="C1426" s="288"/>
      <c r="D1426" s="289"/>
      <c r="E1426" s="289"/>
      <c r="F1426" s="290"/>
      <c r="G1426" s="292"/>
      <c r="H1426" s="116"/>
      <c r="I1426" s="292"/>
      <c r="J1426" s="116"/>
      <c r="K1426" s="370"/>
      <c r="L1426" s="370"/>
      <c r="M1426" s="370"/>
      <c r="N1426" s="371"/>
      <c r="O1426" s="371"/>
      <c r="P1426" s="371"/>
      <c r="Q1426" s="371"/>
      <c r="R1426" s="371"/>
      <c r="S1426" s="371"/>
      <c r="T1426" s="443"/>
      <c r="U1426" s="539"/>
      <c r="V1426" s="117"/>
      <c r="W1426" s="118"/>
      <c r="X1426" s="119"/>
      <c r="Y1426" s="120"/>
      <c r="Z1426" s="122"/>
      <c r="AA1426" s="121"/>
      <c r="AB1426" s="443"/>
      <c r="AC1426" s="734"/>
      <c r="AD1426" s="372"/>
      <c r="AE1426" s="485"/>
      <c r="AF1426" s="373" t="str">
        <f t="shared" si="388"/>
        <v/>
      </c>
      <c r="AG1426" s="373" t="str">
        <f t="shared" si="389"/>
        <v/>
      </c>
      <c r="AH1426" s="374" t="str">
        <f t="shared" si="390"/>
        <v/>
      </c>
      <c r="AI1426" s="375" t="str">
        <f t="shared" si="391"/>
        <v/>
      </c>
      <c r="AJ1426" s="375" t="str">
        <f t="shared" si="392"/>
        <v/>
      </c>
      <c r="AK1426" s="375" t="str">
        <f t="shared" si="393"/>
        <v/>
      </c>
      <c r="AL1426" s="375" t="str">
        <f t="shared" si="394"/>
        <v/>
      </c>
      <c r="AM1426" s="375" t="str">
        <f t="shared" si="395"/>
        <v/>
      </c>
      <c r="AN1426" s="376" t="str">
        <f>IF(AF1426="","",IF(OR(AH1426="",AH1426="-"),"－",IF(OR(AM1426=8,AM1426=9),"",IF(OR(AJ1426=3,AJ1426=4,AJ1426=5,AJ1426=6),VLOOKUP(AH1426,INDEX((係数_バス貨物_ガソリン,係数_バス貨物_CNG,係数_バス貨物_軽油,係数_バス貨物_メタノール,係数_バス貨物_LPG),MATCH(AL1426,【参考】排出ガスレベル!$AI$4:$AI$671,1),1,AR1426):INDEX((係数_バス貨物_ガソリン,係数_バス貨物_CNG,係数_バス貨物_軽油,係数_バス貨物_メタノール,係数_バス貨物_LPG),MATCH(AL1426+1,【参考】排出ガスレベル!$AI$4:$AI$671,1)-1,5,AR1426),2,FALSE),IF(OR(AJ1426=1,AJ1426=2),VLOOKUP(AH1426,INDEX((係数_乗用_ガソリン,係数_乗用_CNG,係数_乗用_軽油,係数_乗用_メタノール,係数_乗用_LPG),1,1,AR1426):INDEX((係数_乗用_ガソリン,係数_乗用_CNG,係数_乗用_軽油,係数_乗用_メタノール,係数_乗用_LPG),125,5,AR1426),2,FALSE))))))</f>
        <v/>
      </c>
      <c r="AO1426" s="376" t="str">
        <f>IF(T1426="","",IF(OR(AH1426="",AH1426="-"),"－",IF(OR(AM1426=8,AM1426=9),"",IF(OR(AJ1426=3,AJ1426=4,AJ1426=5,AJ1426=6),VLOOKUP(AH1426,INDEX((係数_バス貨物_ガソリン,係数_バス貨物_CNG,係数_バス貨物_軽油,係数_バス貨物_メタノール,係数_バス貨物_LPG),MATCH(AL1426,【参考】排出ガスレベル!$AI$4:$AI$671,1),1,AR1426):INDEX((係数_バス貨物_ガソリン,係数_バス貨物_CNG,係数_バス貨物_軽油,係数_バス貨物_メタノール,係数_バス貨物_LPG),MATCH(AL1426+1,【参考】排出ガスレベル!$AI$4:$AI$671,1)-1,5,AR1426),3,FALSE),IF(OR(AJ1426=1,AJ1426=2),VLOOKUP(AH1426,INDEX((係数_乗用_ガソリン,係数_乗用_CNG,係数_乗用_軽油,係数_乗用_メタノール,係数_乗用_LPG),1,1,AR1426):INDEX((係数_乗用_ガソリン,係数_乗用_CNG,係数_乗用_軽油,係数_乗用_メタノール,係数_乗用_LPG),125,5,AR1426),3,FALSE))))))</f>
        <v/>
      </c>
      <c r="AP1426" s="375" t="str">
        <f t="shared" si="396"/>
        <v/>
      </c>
      <c r="AQ1426" s="444" t="str">
        <f t="shared" si="397"/>
        <v/>
      </c>
      <c r="AR1426" s="375" t="str">
        <f t="shared" si="398"/>
        <v/>
      </c>
      <c r="AS1426" s="377" t="str">
        <f t="shared" si="399"/>
        <v/>
      </c>
      <c r="AT1426" s="378" t="str">
        <f t="shared" si="400"/>
        <v/>
      </c>
      <c r="AX1426" s="625" t="b">
        <f t="shared" si="401"/>
        <v>0</v>
      </c>
      <c r="AY1426" s="7" t="str">
        <f t="shared" si="402"/>
        <v>FALSEFALSEFALSE</v>
      </c>
      <c r="AZ1426" s="626">
        <f t="shared" si="386"/>
        <v>0</v>
      </c>
      <c r="BA1426" s="627" t="str">
        <f t="shared" si="403"/>
        <v/>
      </c>
      <c r="BB1426" s="627">
        <f t="shared" si="387"/>
        <v>0</v>
      </c>
    </row>
    <row r="1427" spans="1:54">
      <c r="A1427" s="381">
        <v>1370</v>
      </c>
      <c r="B1427" s="117"/>
      <c r="C1427" s="288"/>
      <c r="D1427" s="289"/>
      <c r="E1427" s="289"/>
      <c r="F1427" s="290"/>
      <c r="G1427" s="292"/>
      <c r="H1427" s="116"/>
      <c r="I1427" s="292"/>
      <c r="J1427" s="116"/>
      <c r="K1427" s="370"/>
      <c r="L1427" s="370"/>
      <c r="M1427" s="370"/>
      <c r="N1427" s="371"/>
      <c r="O1427" s="371"/>
      <c r="P1427" s="371"/>
      <c r="Q1427" s="371"/>
      <c r="R1427" s="371"/>
      <c r="S1427" s="371"/>
      <c r="T1427" s="443"/>
      <c r="U1427" s="539"/>
      <c r="V1427" s="117"/>
      <c r="W1427" s="118"/>
      <c r="X1427" s="119"/>
      <c r="Y1427" s="120"/>
      <c r="Z1427" s="122"/>
      <c r="AA1427" s="121"/>
      <c r="AB1427" s="443"/>
      <c r="AC1427" s="734"/>
      <c r="AD1427" s="372"/>
      <c r="AE1427" s="485"/>
      <c r="AF1427" s="373" t="str">
        <f t="shared" si="388"/>
        <v/>
      </c>
      <c r="AG1427" s="373" t="str">
        <f t="shared" si="389"/>
        <v/>
      </c>
      <c r="AH1427" s="374" t="str">
        <f t="shared" si="390"/>
        <v/>
      </c>
      <c r="AI1427" s="375" t="str">
        <f t="shared" si="391"/>
        <v/>
      </c>
      <c r="AJ1427" s="375" t="str">
        <f t="shared" si="392"/>
        <v/>
      </c>
      <c r="AK1427" s="375" t="str">
        <f t="shared" si="393"/>
        <v/>
      </c>
      <c r="AL1427" s="375" t="str">
        <f t="shared" si="394"/>
        <v/>
      </c>
      <c r="AM1427" s="375" t="str">
        <f t="shared" si="395"/>
        <v/>
      </c>
      <c r="AN1427" s="376" t="str">
        <f>IF(AF1427="","",IF(OR(AH1427="",AH1427="-"),"－",IF(OR(AM1427=8,AM1427=9),"",IF(OR(AJ1427=3,AJ1427=4,AJ1427=5,AJ1427=6),VLOOKUP(AH1427,INDEX((係数_バス貨物_ガソリン,係数_バス貨物_CNG,係数_バス貨物_軽油,係数_バス貨物_メタノール,係数_バス貨物_LPG),MATCH(AL1427,【参考】排出ガスレベル!$AI$4:$AI$671,1),1,AR1427):INDEX((係数_バス貨物_ガソリン,係数_バス貨物_CNG,係数_バス貨物_軽油,係数_バス貨物_メタノール,係数_バス貨物_LPG),MATCH(AL1427+1,【参考】排出ガスレベル!$AI$4:$AI$671,1)-1,5,AR1427),2,FALSE),IF(OR(AJ1427=1,AJ1427=2),VLOOKUP(AH1427,INDEX((係数_乗用_ガソリン,係数_乗用_CNG,係数_乗用_軽油,係数_乗用_メタノール,係数_乗用_LPG),1,1,AR1427):INDEX((係数_乗用_ガソリン,係数_乗用_CNG,係数_乗用_軽油,係数_乗用_メタノール,係数_乗用_LPG),125,5,AR1427),2,FALSE))))))</f>
        <v/>
      </c>
      <c r="AO1427" s="376" t="str">
        <f>IF(T1427="","",IF(OR(AH1427="",AH1427="-"),"－",IF(OR(AM1427=8,AM1427=9),"",IF(OR(AJ1427=3,AJ1427=4,AJ1427=5,AJ1427=6),VLOOKUP(AH1427,INDEX((係数_バス貨物_ガソリン,係数_バス貨物_CNG,係数_バス貨物_軽油,係数_バス貨物_メタノール,係数_バス貨物_LPG),MATCH(AL1427,【参考】排出ガスレベル!$AI$4:$AI$671,1),1,AR1427):INDEX((係数_バス貨物_ガソリン,係数_バス貨物_CNG,係数_バス貨物_軽油,係数_バス貨物_メタノール,係数_バス貨物_LPG),MATCH(AL1427+1,【参考】排出ガスレベル!$AI$4:$AI$671,1)-1,5,AR1427),3,FALSE),IF(OR(AJ1427=1,AJ1427=2),VLOOKUP(AH1427,INDEX((係数_乗用_ガソリン,係数_乗用_CNG,係数_乗用_軽油,係数_乗用_メタノール,係数_乗用_LPG),1,1,AR1427):INDEX((係数_乗用_ガソリン,係数_乗用_CNG,係数_乗用_軽油,係数_乗用_メタノール,係数_乗用_LPG),125,5,AR1427),3,FALSE))))))</f>
        <v/>
      </c>
      <c r="AP1427" s="375" t="str">
        <f t="shared" si="396"/>
        <v/>
      </c>
      <c r="AQ1427" s="444" t="str">
        <f t="shared" si="397"/>
        <v/>
      </c>
      <c r="AR1427" s="375" t="str">
        <f t="shared" si="398"/>
        <v/>
      </c>
      <c r="AS1427" s="377" t="str">
        <f t="shared" si="399"/>
        <v/>
      </c>
      <c r="AT1427" s="378" t="str">
        <f t="shared" si="400"/>
        <v/>
      </c>
      <c r="AX1427" s="625" t="b">
        <f t="shared" si="401"/>
        <v>0</v>
      </c>
      <c r="AY1427" s="7" t="str">
        <f t="shared" si="402"/>
        <v>FALSEFALSEFALSE</v>
      </c>
      <c r="AZ1427" s="626">
        <f t="shared" si="386"/>
        <v>0</v>
      </c>
      <c r="BA1427" s="627" t="str">
        <f t="shared" si="403"/>
        <v/>
      </c>
      <c r="BB1427" s="627">
        <f t="shared" si="387"/>
        <v>0</v>
      </c>
    </row>
    <row r="1428" spans="1:54">
      <c r="A1428" s="381">
        <v>1371</v>
      </c>
      <c r="B1428" s="117"/>
      <c r="C1428" s="288"/>
      <c r="D1428" s="289"/>
      <c r="E1428" s="289"/>
      <c r="F1428" s="290"/>
      <c r="G1428" s="292"/>
      <c r="H1428" s="116"/>
      <c r="I1428" s="292"/>
      <c r="J1428" s="116"/>
      <c r="K1428" s="370"/>
      <c r="L1428" s="370"/>
      <c r="M1428" s="370"/>
      <c r="N1428" s="371"/>
      <c r="O1428" s="371"/>
      <c r="P1428" s="371"/>
      <c r="Q1428" s="371"/>
      <c r="R1428" s="371"/>
      <c r="S1428" s="371"/>
      <c r="T1428" s="443"/>
      <c r="U1428" s="539"/>
      <c r="V1428" s="117"/>
      <c r="W1428" s="118"/>
      <c r="X1428" s="119"/>
      <c r="Y1428" s="120"/>
      <c r="Z1428" s="122"/>
      <c r="AA1428" s="121"/>
      <c r="AB1428" s="443"/>
      <c r="AC1428" s="734"/>
      <c r="AD1428" s="372"/>
      <c r="AE1428" s="485"/>
      <c r="AF1428" s="373" t="str">
        <f t="shared" si="388"/>
        <v/>
      </c>
      <c r="AG1428" s="373" t="str">
        <f t="shared" si="389"/>
        <v/>
      </c>
      <c r="AH1428" s="374" t="str">
        <f t="shared" si="390"/>
        <v/>
      </c>
      <c r="AI1428" s="375" t="str">
        <f t="shared" si="391"/>
        <v/>
      </c>
      <c r="AJ1428" s="375" t="str">
        <f t="shared" si="392"/>
        <v/>
      </c>
      <c r="AK1428" s="375" t="str">
        <f t="shared" si="393"/>
        <v/>
      </c>
      <c r="AL1428" s="375" t="str">
        <f t="shared" si="394"/>
        <v/>
      </c>
      <c r="AM1428" s="375" t="str">
        <f t="shared" si="395"/>
        <v/>
      </c>
      <c r="AN1428" s="376" t="str">
        <f>IF(AF1428="","",IF(OR(AH1428="",AH1428="-"),"－",IF(OR(AM1428=8,AM1428=9),"",IF(OR(AJ1428=3,AJ1428=4,AJ1428=5,AJ1428=6),VLOOKUP(AH1428,INDEX((係数_バス貨物_ガソリン,係数_バス貨物_CNG,係数_バス貨物_軽油,係数_バス貨物_メタノール,係数_バス貨物_LPG),MATCH(AL1428,【参考】排出ガスレベル!$AI$4:$AI$671,1),1,AR1428):INDEX((係数_バス貨物_ガソリン,係数_バス貨物_CNG,係数_バス貨物_軽油,係数_バス貨物_メタノール,係数_バス貨物_LPG),MATCH(AL1428+1,【参考】排出ガスレベル!$AI$4:$AI$671,1)-1,5,AR1428),2,FALSE),IF(OR(AJ1428=1,AJ1428=2),VLOOKUP(AH1428,INDEX((係数_乗用_ガソリン,係数_乗用_CNG,係数_乗用_軽油,係数_乗用_メタノール,係数_乗用_LPG),1,1,AR1428):INDEX((係数_乗用_ガソリン,係数_乗用_CNG,係数_乗用_軽油,係数_乗用_メタノール,係数_乗用_LPG),125,5,AR1428),2,FALSE))))))</f>
        <v/>
      </c>
      <c r="AO1428" s="376" t="str">
        <f>IF(T1428="","",IF(OR(AH1428="",AH1428="-"),"－",IF(OR(AM1428=8,AM1428=9),"",IF(OR(AJ1428=3,AJ1428=4,AJ1428=5,AJ1428=6),VLOOKUP(AH1428,INDEX((係数_バス貨物_ガソリン,係数_バス貨物_CNG,係数_バス貨物_軽油,係数_バス貨物_メタノール,係数_バス貨物_LPG),MATCH(AL1428,【参考】排出ガスレベル!$AI$4:$AI$671,1),1,AR1428):INDEX((係数_バス貨物_ガソリン,係数_バス貨物_CNG,係数_バス貨物_軽油,係数_バス貨物_メタノール,係数_バス貨物_LPG),MATCH(AL1428+1,【参考】排出ガスレベル!$AI$4:$AI$671,1)-1,5,AR1428),3,FALSE),IF(OR(AJ1428=1,AJ1428=2),VLOOKUP(AH1428,INDEX((係数_乗用_ガソリン,係数_乗用_CNG,係数_乗用_軽油,係数_乗用_メタノール,係数_乗用_LPG),1,1,AR1428):INDEX((係数_乗用_ガソリン,係数_乗用_CNG,係数_乗用_軽油,係数_乗用_メタノール,係数_乗用_LPG),125,5,AR1428),3,FALSE))))))</f>
        <v/>
      </c>
      <c r="AP1428" s="375" t="str">
        <f t="shared" si="396"/>
        <v/>
      </c>
      <c r="AQ1428" s="444" t="str">
        <f t="shared" si="397"/>
        <v/>
      </c>
      <c r="AR1428" s="375" t="str">
        <f t="shared" si="398"/>
        <v/>
      </c>
      <c r="AS1428" s="377" t="str">
        <f t="shared" si="399"/>
        <v/>
      </c>
      <c r="AT1428" s="378" t="str">
        <f t="shared" si="400"/>
        <v/>
      </c>
      <c r="AX1428" s="625" t="b">
        <f t="shared" si="401"/>
        <v>0</v>
      </c>
      <c r="AY1428" s="7" t="str">
        <f t="shared" si="402"/>
        <v>FALSEFALSEFALSE</v>
      </c>
      <c r="AZ1428" s="626">
        <f t="shared" si="386"/>
        <v>0</v>
      </c>
      <c r="BA1428" s="627" t="str">
        <f t="shared" si="403"/>
        <v/>
      </c>
      <c r="BB1428" s="627">
        <f t="shared" si="387"/>
        <v>0</v>
      </c>
    </row>
    <row r="1429" spans="1:54">
      <c r="A1429" s="381">
        <v>1372</v>
      </c>
      <c r="B1429" s="117"/>
      <c r="C1429" s="288"/>
      <c r="D1429" s="289"/>
      <c r="E1429" s="289"/>
      <c r="F1429" s="290"/>
      <c r="G1429" s="292"/>
      <c r="H1429" s="116"/>
      <c r="I1429" s="292"/>
      <c r="J1429" s="116"/>
      <c r="K1429" s="370"/>
      <c r="L1429" s="370"/>
      <c r="M1429" s="370"/>
      <c r="N1429" s="371"/>
      <c r="O1429" s="371"/>
      <c r="P1429" s="371"/>
      <c r="Q1429" s="371"/>
      <c r="R1429" s="371"/>
      <c r="S1429" s="371"/>
      <c r="T1429" s="443"/>
      <c r="U1429" s="539"/>
      <c r="V1429" s="117"/>
      <c r="W1429" s="118"/>
      <c r="X1429" s="119"/>
      <c r="Y1429" s="120"/>
      <c r="Z1429" s="122"/>
      <c r="AA1429" s="121"/>
      <c r="AB1429" s="443"/>
      <c r="AC1429" s="734"/>
      <c r="AD1429" s="372"/>
      <c r="AE1429" s="485"/>
      <c r="AF1429" s="373" t="str">
        <f t="shared" si="388"/>
        <v/>
      </c>
      <c r="AG1429" s="373" t="str">
        <f t="shared" si="389"/>
        <v/>
      </c>
      <c r="AH1429" s="374" t="str">
        <f t="shared" si="390"/>
        <v/>
      </c>
      <c r="AI1429" s="375" t="str">
        <f t="shared" si="391"/>
        <v/>
      </c>
      <c r="AJ1429" s="375" t="str">
        <f t="shared" si="392"/>
        <v/>
      </c>
      <c r="AK1429" s="375" t="str">
        <f t="shared" si="393"/>
        <v/>
      </c>
      <c r="AL1429" s="375" t="str">
        <f t="shared" si="394"/>
        <v/>
      </c>
      <c r="AM1429" s="375" t="str">
        <f t="shared" si="395"/>
        <v/>
      </c>
      <c r="AN1429" s="376" t="str">
        <f>IF(AF1429="","",IF(OR(AH1429="",AH1429="-"),"－",IF(OR(AM1429=8,AM1429=9),"",IF(OR(AJ1429=3,AJ1429=4,AJ1429=5,AJ1429=6),VLOOKUP(AH1429,INDEX((係数_バス貨物_ガソリン,係数_バス貨物_CNG,係数_バス貨物_軽油,係数_バス貨物_メタノール,係数_バス貨物_LPG),MATCH(AL1429,【参考】排出ガスレベル!$AI$4:$AI$671,1),1,AR1429):INDEX((係数_バス貨物_ガソリン,係数_バス貨物_CNG,係数_バス貨物_軽油,係数_バス貨物_メタノール,係数_バス貨物_LPG),MATCH(AL1429+1,【参考】排出ガスレベル!$AI$4:$AI$671,1)-1,5,AR1429),2,FALSE),IF(OR(AJ1429=1,AJ1429=2),VLOOKUP(AH1429,INDEX((係数_乗用_ガソリン,係数_乗用_CNG,係数_乗用_軽油,係数_乗用_メタノール,係数_乗用_LPG),1,1,AR1429):INDEX((係数_乗用_ガソリン,係数_乗用_CNG,係数_乗用_軽油,係数_乗用_メタノール,係数_乗用_LPG),125,5,AR1429),2,FALSE))))))</f>
        <v/>
      </c>
      <c r="AO1429" s="376" t="str">
        <f>IF(T1429="","",IF(OR(AH1429="",AH1429="-"),"－",IF(OR(AM1429=8,AM1429=9),"",IF(OR(AJ1429=3,AJ1429=4,AJ1429=5,AJ1429=6),VLOOKUP(AH1429,INDEX((係数_バス貨物_ガソリン,係数_バス貨物_CNG,係数_バス貨物_軽油,係数_バス貨物_メタノール,係数_バス貨物_LPG),MATCH(AL1429,【参考】排出ガスレベル!$AI$4:$AI$671,1),1,AR1429):INDEX((係数_バス貨物_ガソリン,係数_バス貨物_CNG,係数_バス貨物_軽油,係数_バス貨物_メタノール,係数_バス貨物_LPG),MATCH(AL1429+1,【参考】排出ガスレベル!$AI$4:$AI$671,1)-1,5,AR1429),3,FALSE),IF(OR(AJ1429=1,AJ1429=2),VLOOKUP(AH1429,INDEX((係数_乗用_ガソリン,係数_乗用_CNG,係数_乗用_軽油,係数_乗用_メタノール,係数_乗用_LPG),1,1,AR1429):INDEX((係数_乗用_ガソリン,係数_乗用_CNG,係数_乗用_軽油,係数_乗用_メタノール,係数_乗用_LPG),125,5,AR1429),3,FALSE))))))</f>
        <v/>
      </c>
      <c r="AP1429" s="375" t="str">
        <f t="shared" si="396"/>
        <v/>
      </c>
      <c r="AQ1429" s="444" t="str">
        <f t="shared" si="397"/>
        <v/>
      </c>
      <c r="AR1429" s="375" t="str">
        <f t="shared" si="398"/>
        <v/>
      </c>
      <c r="AS1429" s="377" t="str">
        <f t="shared" si="399"/>
        <v/>
      </c>
      <c r="AT1429" s="378" t="str">
        <f t="shared" si="400"/>
        <v/>
      </c>
      <c r="AX1429" s="625" t="b">
        <f t="shared" si="401"/>
        <v>0</v>
      </c>
      <c r="AY1429" s="7" t="str">
        <f t="shared" si="402"/>
        <v>FALSEFALSEFALSE</v>
      </c>
      <c r="AZ1429" s="626">
        <f t="shared" si="386"/>
        <v>0</v>
      </c>
      <c r="BA1429" s="627" t="str">
        <f t="shared" si="403"/>
        <v/>
      </c>
      <c r="BB1429" s="627">
        <f t="shared" si="387"/>
        <v>0</v>
      </c>
    </row>
    <row r="1430" spans="1:54">
      <c r="A1430" s="381">
        <v>1373</v>
      </c>
      <c r="B1430" s="117"/>
      <c r="C1430" s="288"/>
      <c r="D1430" s="289"/>
      <c r="E1430" s="289"/>
      <c r="F1430" s="290"/>
      <c r="G1430" s="292"/>
      <c r="H1430" s="116"/>
      <c r="I1430" s="292"/>
      <c r="J1430" s="116"/>
      <c r="K1430" s="370"/>
      <c r="L1430" s="370"/>
      <c r="M1430" s="370"/>
      <c r="N1430" s="371"/>
      <c r="O1430" s="371"/>
      <c r="P1430" s="371"/>
      <c r="Q1430" s="371"/>
      <c r="R1430" s="371"/>
      <c r="S1430" s="371"/>
      <c r="T1430" s="443"/>
      <c r="U1430" s="539"/>
      <c r="V1430" s="117"/>
      <c r="W1430" s="118"/>
      <c r="X1430" s="119"/>
      <c r="Y1430" s="120"/>
      <c r="Z1430" s="122"/>
      <c r="AA1430" s="121"/>
      <c r="AB1430" s="443"/>
      <c r="AC1430" s="734"/>
      <c r="AD1430" s="372"/>
      <c r="AE1430" s="485"/>
      <c r="AF1430" s="373" t="str">
        <f t="shared" si="388"/>
        <v/>
      </c>
      <c r="AG1430" s="373" t="str">
        <f t="shared" si="389"/>
        <v/>
      </c>
      <c r="AH1430" s="374" t="str">
        <f t="shared" si="390"/>
        <v/>
      </c>
      <c r="AI1430" s="375" t="str">
        <f t="shared" si="391"/>
        <v/>
      </c>
      <c r="AJ1430" s="375" t="str">
        <f t="shared" si="392"/>
        <v/>
      </c>
      <c r="AK1430" s="375" t="str">
        <f t="shared" si="393"/>
        <v/>
      </c>
      <c r="AL1430" s="375" t="str">
        <f t="shared" si="394"/>
        <v/>
      </c>
      <c r="AM1430" s="375" t="str">
        <f t="shared" si="395"/>
        <v/>
      </c>
      <c r="AN1430" s="376" t="str">
        <f>IF(AF1430="","",IF(OR(AH1430="",AH1430="-"),"－",IF(OR(AM1430=8,AM1430=9),"",IF(OR(AJ1430=3,AJ1430=4,AJ1430=5,AJ1430=6),VLOOKUP(AH1430,INDEX((係数_バス貨物_ガソリン,係数_バス貨物_CNG,係数_バス貨物_軽油,係数_バス貨物_メタノール,係数_バス貨物_LPG),MATCH(AL1430,【参考】排出ガスレベル!$AI$4:$AI$671,1),1,AR1430):INDEX((係数_バス貨物_ガソリン,係数_バス貨物_CNG,係数_バス貨物_軽油,係数_バス貨物_メタノール,係数_バス貨物_LPG),MATCH(AL1430+1,【参考】排出ガスレベル!$AI$4:$AI$671,1)-1,5,AR1430),2,FALSE),IF(OR(AJ1430=1,AJ1430=2),VLOOKUP(AH1430,INDEX((係数_乗用_ガソリン,係数_乗用_CNG,係数_乗用_軽油,係数_乗用_メタノール,係数_乗用_LPG),1,1,AR1430):INDEX((係数_乗用_ガソリン,係数_乗用_CNG,係数_乗用_軽油,係数_乗用_メタノール,係数_乗用_LPG),125,5,AR1430),2,FALSE))))))</f>
        <v/>
      </c>
      <c r="AO1430" s="376" t="str">
        <f>IF(T1430="","",IF(OR(AH1430="",AH1430="-"),"－",IF(OR(AM1430=8,AM1430=9),"",IF(OR(AJ1430=3,AJ1430=4,AJ1430=5,AJ1430=6),VLOOKUP(AH1430,INDEX((係数_バス貨物_ガソリン,係数_バス貨物_CNG,係数_バス貨物_軽油,係数_バス貨物_メタノール,係数_バス貨物_LPG),MATCH(AL1430,【参考】排出ガスレベル!$AI$4:$AI$671,1),1,AR1430):INDEX((係数_バス貨物_ガソリン,係数_バス貨物_CNG,係数_バス貨物_軽油,係数_バス貨物_メタノール,係数_バス貨物_LPG),MATCH(AL1430+1,【参考】排出ガスレベル!$AI$4:$AI$671,1)-1,5,AR1430),3,FALSE),IF(OR(AJ1430=1,AJ1430=2),VLOOKUP(AH1430,INDEX((係数_乗用_ガソリン,係数_乗用_CNG,係数_乗用_軽油,係数_乗用_メタノール,係数_乗用_LPG),1,1,AR1430):INDEX((係数_乗用_ガソリン,係数_乗用_CNG,係数_乗用_軽油,係数_乗用_メタノール,係数_乗用_LPG),125,5,AR1430),3,FALSE))))))</f>
        <v/>
      </c>
      <c r="AP1430" s="375" t="str">
        <f t="shared" si="396"/>
        <v/>
      </c>
      <c r="AQ1430" s="444" t="str">
        <f t="shared" si="397"/>
        <v/>
      </c>
      <c r="AR1430" s="375" t="str">
        <f t="shared" si="398"/>
        <v/>
      </c>
      <c r="AS1430" s="377" t="str">
        <f t="shared" si="399"/>
        <v/>
      </c>
      <c r="AT1430" s="378" t="str">
        <f t="shared" si="400"/>
        <v/>
      </c>
      <c r="AX1430" s="625" t="b">
        <f t="shared" si="401"/>
        <v>0</v>
      </c>
      <c r="AY1430" s="7" t="str">
        <f t="shared" si="402"/>
        <v>FALSEFALSEFALSE</v>
      </c>
      <c r="AZ1430" s="626">
        <f t="shared" si="386"/>
        <v>0</v>
      </c>
      <c r="BA1430" s="627" t="str">
        <f t="shared" si="403"/>
        <v/>
      </c>
      <c r="BB1430" s="627">
        <f t="shared" si="387"/>
        <v>0</v>
      </c>
    </row>
    <row r="1431" spans="1:54">
      <c r="A1431" s="381">
        <v>1374</v>
      </c>
      <c r="B1431" s="117"/>
      <c r="C1431" s="288"/>
      <c r="D1431" s="289"/>
      <c r="E1431" s="289"/>
      <c r="F1431" s="290"/>
      <c r="G1431" s="292"/>
      <c r="H1431" s="116"/>
      <c r="I1431" s="292"/>
      <c r="J1431" s="116"/>
      <c r="K1431" s="370"/>
      <c r="L1431" s="370"/>
      <c r="M1431" s="370"/>
      <c r="N1431" s="371"/>
      <c r="O1431" s="371"/>
      <c r="P1431" s="371"/>
      <c r="Q1431" s="371"/>
      <c r="R1431" s="371"/>
      <c r="S1431" s="371"/>
      <c r="T1431" s="443"/>
      <c r="U1431" s="539"/>
      <c r="V1431" s="117"/>
      <c r="W1431" s="118"/>
      <c r="X1431" s="119"/>
      <c r="Y1431" s="120"/>
      <c r="Z1431" s="122"/>
      <c r="AA1431" s="121"/>
      <c r="AB1431" s="443"/>
      <c r="AC1431" s="734"/>
      <c r="AD1431" s="372"/>
      <c r="AE1431" s="485"/>
      <c r="AF1431" s="373" t="str">
        <f t="shared" si="388"/>
        <v/>
      </c>
      <c r="AG1431" s="373" t="str">
        <f t="shared" si="389"/>
        <v/>
      </c>
      <c r="AH1431" s="374" t="str">
        <f t="shared" si="390"/>
        <v/>
      </c>
      <c r="AI1431" s="375" t="str">
        <f t="shared" si="391"/>
        <v/>
      </c>
      <c r="AJ1431" s="375" t="str">
        <f t="shared" si="392"/>
        <v/>
      </c>
      <c r="AK1431" s="375" t="str">
        <f t="shared" si="393"/>
        <v/>
      </c>
      <c r="AL1431" s="375" t="str">
        <f t="shared" si="394"/>
        <v/>
      </c>
      <c r="AM1431" s="375" t="str">
        <f t="shared" si="395"/>
        <v/>
      </c>
      <c r="AN1431" s="376" t="str">
        <f>IF(AF1431="","",IF(OR(AH1431="",AH1431="-"),"－",IF(OR(AM1431=8,AM1431=9),"",IF(OR(AJ1431=3,AJ1431=4,AJ1431=5,AJ1431=6),VLOOKUP(AH1431,INDEX((係数_バス貨物_ガソリン,係数_バス貨物_CNG,係数_バス貨物_軽油,係数_バス貨物_メタノール,係数_バス貨物_LPG),MATCH(AL1431,【参考】排出ガスレベル!$AI$4:$AI$671,1),1,AR1431):INDEX((係数_バス貨物_ガソリン,係数_バス貨物_CNG,係数_バス貨物_軽油,係数_バス貨物_メタノール,係数_バス貨物_LPG),MATCH(AL1431+1,【参考】排出ガスレベル!$AI$4:$AI$671,1)-1,5,AR1431),2,FALSE),IF(OR(AJ1431=1,AJ1431=2),VLOOKUP(AH1431,INDEX((係数_乗用_ガソリン,係数_乗用_CNG,係数_乗用_軽油,係数_乗用_メタノール,係数_乗用_LPG),1,1,AR1431):INDEX((係数_乗用_ガソリン,係数_乗用_CNG,係数_乗用_軽油,係数_乗用_メタノール,係数_乗用_LPG),125,5,AR1431),2,FALSE))))))</f>
        <v/>
      </c>
      <c r="AO1431" s="376" t="str">
        <f>IF(T1431="","",IF(OR(AH1431="",AH1431="-"),"－",IF(OR(AM1431=8,AM1431=9),"",IF(OR(AJ1431=3,AJ1431=4,AJ1431=5,AJ1431=6),VLOOKUP(AH1431,INDEX((係数_バス貨物_ガソリン,係数_バス貨物_CNG,係数_バス貨物_軽油,係数_バス貨物_メタノール,係数_バス貨物_LPG),MATCH(AL1431,【参考】排出ガスレベル!$AI$4:$AI$671,1),1,AR1431):INDEX((係数_バス貨物_ガソリン,係数_バス貨物_CNG,係数_バス貨物_軽油,係数_バス貨物_メタノール,係数_バス貨物_LPG),MATCH(AL1431+1,【参考】排出ガスレベル!$AI$4:$AI$671,1)-1,5,AR1431),3,FALSE),IF(OR(AJ1431=1,AJ1431=2),VLOOKUP(AH1431,INDEX((係数_乗用_ガソリン,係数_乗用_CNG,係数_乗用_軽油,係数_乗用_メタノール,係数_乗用_LPG),1,1,AR1431):INDEX((係数_乗用_ガソリン,係数_乗用_CNG,係数_乗用_軽油,係数_乗用_メタノール,係数_乗用_LPG),125,5,AR1431),3,FALSE))))))</f>
        <v/>
      </c>
      <c r="AP1431" s="375" t="str">
        <f t="shared" si="396"/>
        <v/>
      </c>
      <c r="AQ1431" s="444" t="str">
        <f t="shared" si="397"/>
        <v/>
      </c>
      <c r="AR1431" s="375" t="str">
        <f t="shared" si="398"/>
        <v/>
      </c>
      <c r="AS1431" s="377" t="str">
        <f t="shared" si="399"/>
        <v/>
      </c>
      <c r="AT1431" s="378" t="str">
        <f t="shared" si="400"/>
        <v/>
      </c>
      <c r="AX1431" s="625" t="b">
        <f t="shared" si="401"/>
        <v>0</v>
      </c>
      <c r="AY1431" s="7" t="str">
        <f t="shared" si="402"/>
        <v>FALSEFALSEFALSE</v>
      </c>
      <c r="AZ1431" s="626">
        <f t="shared" si="386"/>
        <v>0</v>
      </c>
      <c r="BA1431" s="627" t="str">
        <f t="shared" si="403"/>
        <v/>
      </c>
      <c r="BB1431" s="627">
        <f t="shared" si="387"/>
        <v>0</v>
      </c>
    </row>
    <row r="1432" spans="1:54">
      <c r="A1432" s="381">
        <v>1375</v>
      </c>
      <c r="B1432" s="117"/>
      <c r="C1432" s="288"/>
      <c r="D1432" s="289"/>
      <c r="E1432" s="289"/>
      <c r="F1432" s="290"/>
      <c r="G1432" s="292"/>
      <c r="H1432" s="116"/>
      <c r="I1432" s="292"/>
      <c r="J1432" s="116"/>
      <c r="K1432" s="370"/>
      <c r="L1432" s="370"/>
      <c r="M1432" s="370"/>
      <c r="N1432" s="371"/>
      <c r="O1432" s="371"/>
      <c r="P1432" s="371"/>
      <c r="Q1432" s="371"/>
      <c r="R1432" s="371"/>
      <c r="S1432" s="371"/>
      <c r="T1432" s="443"/>
      <c r="U1432" s="539"/>
      <c r="V1432" s="117"/>
      <c r="W1432" s="118"/>
      <c r="X1432" s="119"/>
      <c r="Y1432" s="120"/>
      <c r="Z1432" s="122"/>
      <c r="AA1432" s="121"/>
      <c r="AB1432" s="443"/>
      <c r="AC1432" s="734"/>
      <c r="AD1432" s="372"/>
      <c r="AE1432" s="485"/>
      <c r="AF1432" s="373" t="str">
        <f t="shared" si="388"/>
        <v/>
      </c>
      <c r="AG1432" s="373" t="str">
        <f t="shared" si="389"/>
        <v/>
      </c>
      <c r="AH1432" s="374" t="str">
        <f t="shared" si="390"/>
        <v/>
      </c>
      <c r="AI1432" s="375" t="str">
        <f t="shared" si="391"/>
        <v/>
      </c>
      <c r="AJ1432" s="375" t="str">
        <f t="shared" si="392"/>
        <v/>
      </c>
      <c r="AK1432" s="375" t="str">
        <f t="shared" si="393"/>
        <v/>
      </c>
      <c r="AL1432" s="375" t="str">
        <f t="shared" si="394"/>
        <v/>
      </c>
      <c r="AM1432" s="375" t="str">
        <f t="shared" si="395"/>
        <v/>
      </c>
      <c r="AN1432" s="376" t="str">
        <f>IF(AF1432="","",IF(OR(AH1432="",AH1432="-"),"－",IF(OR(AM1432=8,AM1432=9),"",IF(OR(AJ1432=3,AJ1432=4,AJ1432=5,AJ1432=6),VLOOKUP(AH1432,INDEX((係数_バス貨物_ガソリン,係数_バス貨物_CNG,係数_バス貨物_軽油,係数_バス貨物_メタノール,係数_バス貨物_LPG),MATCH(AL1432,【参考】排出ガスレベル!$AI$4:$AI$671,1),1,AR1432):INDEX((係数_バス貨物_ガソリン,係数_バス貨物_CNG,係数_バス貨物_軽油,係数_バス貨物_メタノール,係数_バス貨物_LPG),MATCH(AL1432+1,【参考】排出ガスレベル!$AI$4:$AI$671,1)-1,5,AR1432),2,FALSE),IF(OR(AJ1432=1,AJ1432=2),VLOOKUP(AH1432,INDEX((係数_乗用_ガソリン,係数_乗用_CNG,係数_乗用_軽油,係数_乗用_メタノール,係数_乗用_LPG),1,1,AR1432):INDEX((係数_乗用_ガソリン,係数_乗用_CNG,係数_乗用_軽油,係数_乗用_メタノール,係数_乗用_LPG),125,5,AR1432),2,FALSE))))))</f>
        <v/>
      </c>
      <c r="AO1432" s="376" t="str">
        <f>IF(T1432="","",IF(OR(AH1432="",AH1432="-"),"－",IF(OR(AM1432=8,AM1432=9),"",IF(OR(AJ1432=3,AJ1432=4,AJ1432=5,AJ1432=6),VLOOKUP(AH1432,INDEX((係数_バス貨物_ガソリン,係数_バス貨物_CNG,係数_バス貨物_軽油,係数_バス貨物_メタノール,係数_バス貨物_LPG),MATCH(AL1432,【参考】排出ガスレベル!$AI$4:$AI$671,1),1,AR1432):INDEX((係数_バス貨物_ガソリン,係数_バス貨物_CNG,係数_バス貨物_軽油,係数_バス貨物_メタノール,係数_バス貨物_LPG),MATCH(AL1432+1,【参考】排出ガスレベル!$AI$4:$AI$671,1)-1,5,AR1432),3,FALSE),IF(OR(AJ1432=1,AJ1432=2),VLOOKUP(AH1432,INDEX((係数_乗用_ガソリン,係数_乗用_CNG,係数_乗用_軽油,係数_乗用_メタノール,係数_乗用_LPG),1,1,AR1432):INDEX((係数_乗用_ガソリン,係数_乗用_CNG,係数_乗用_軽油,係数_乗用_メタノール,係数_乗用_LPG),125,5,AR1432),3,FALSE))))))</f>
        <v/>
      </c>
      <c r="AP1432" s="375" t="str">
        <f t="shared" si="396"/>
        <v/>
      </c>
      <c r="AQ1432" s="444" t="str">
        <f t="shared" si="397"/>
        <v/>
      </c>
      <c r="AR1432" s="375" t="str">
        <f t="shared" si="398"/>
        <v/>
      </c>
      <c r="AS1432" s="377" t="str">
        <f t="shared" si="399"/>
        <v/>
      </c>
      <c r="AT1432" s="378" t="str">
        <f t="shared" si="400"/>
        <v/>
      </c>
      <c r="AX1432" s="625" t="b">
        <f t="shared" si="401"/>
        <v>0</v>
      </c>
      <c r="AY1432" s="7" t="str">
        <f t="shared" si="402"/>
        <v>FALSEFALSEFALSE</v>
      </c>
      <c r="AZ1432" s="626">
        <f t="shared" si="386"/>
        <v>0</v>
      </c>
      <c r="BA1432" s="627" t="str">
        <f t="shared" si="403"/>
        <v/>
      </c>
      <c r="BB1432" s="627">
        <f t="shared" si="387"/>
        <v>0</v>
      </c>
    </row>
    <row r="1433" spans="1:54">
      <c r="A1433" s="381">
        <v>1376</v>
      </c>
      <c r="B1433" s="117"/>
      <c r="C1433" s="288"/>
      <c r="D1433" s="289"/>
      <c r="E1433" s="289"/>
      <c r="F1433" s="290"/>
      <c r="G1433" s="292"/>
      <c r="H1433" s="116"/>
      <c r="I1433" s="292"/>
      <c r="J1433" s="116"/>
      <c r="K1433" s="370"/>
      <c r="L1433" s="370"/>
      <c r="M1433" s="370"/>
      <c r="N1433" s="371"/>
      <c r="O1433" s="371"/>
      <c r="P1433" s="371"/>
      <c r="Q1433" s="371"/>
      <c r="R1433" s="371"/>
      <c r="S1433" s="371"/>
      <c r="T1433" s="443"/>
      <c r="U1433" s="539"/>
      <c r="V1433" s="117"/>
      <c r="W1433" s="118"/>
      <c r="X1433" s="119"/>
      <c r="Y1433" s="120"/>
      <c r="Z1433" s="122"/>
      <c r="AA1433" s="121"/>
      <c r="AB1433" s="443"/>
      <c r="AC1433" s="734"/>
      <c r="AD1433" s="372"/>
      <c r="AE1433" s="485"/>
      <c r="AF1433" s="373" t="str">
        <f t="shared" si="388"/>
        <v/>
      </c>
      <c r="AG1433" s="373" t="str">
        <f t="shared" si="389"/>
        <v/>
      </c>
      <c r="AH1433" s="374" t="str">
        <f t="shared" si="390"/>
        <v/>
      </c>
      <c r="AI1433" s="375" t="str">
        <f t="shared" si="391"/>
        <v/>
      </c>
      <c r="AJ1433" s="375" t="str">
        <f t="shared" si="392"/>
        <v/>
      </c>
      <c r="AK1433" s="375" t="str">
        <f t="shared" si="393"/>
        <v/>
      </c>
      <c r="AL1433" s="375" t="str">
        <f t="shared" si="394"/>
        <v/>
      </c>
      <c r="AM1433" s="375" t="str">
        <f t="shared" si="395"/>
        <v/>
      </c>
      <c r="AN1433" s="376" t="str">
        <f>IF(AF1433="","",IF(OR(AH1433="",AH1433="-"),"－",IF(OR(AM1433=8,AM1433=9),"",IF(OR(AJ1433=3,AJ1433=4,AJ1433=5,AJ1433=6),VLOOKUP(AH1433,INDEX((係数_バス貨物_ガソリン,係数_バス貨物_CNG,係数_バス貨物_軽油,係数_バス貨物_メタノール,係数_バス貨物_LPG),MATCH(AL1433,【参考】排出ガスレベル!$AI$4:$AI$671,1),1,AR1433):INDEX((係数_バス貨物_ガソリン,係数_バス貨物_CNG,係数_バス貨物_軽油,係数_バス貨物_メタノール,係数_バス貨物_LPG),MATCH(AL1433+1,【参考】排出ガスレベル!$AI$4:$AI$671,1)-1,5,AR1433),2,FALSE),IF(OR(AJ1433=1,AJ1433=2),VLOOKUP(AH1433,INDEX((係数_乗用_ガソリン,係数_乗用_CNG,係数_乗用_軽油,係数_乗用_メタノール,係数_乗用_LPG),1,1,AR1433):INDEX((係数_乗用_ガソリン,係数_乗用_CNG,係数_乗用_軽油,係数_乗用_メタノール,係数_乗用_LPG),125,5,AR1433),2,FALSE))))))</f>
        <v/>
      </c>
      <c r="AO1433" s="376" t="str">
        <f>IF(T1433="","",IF(OR(AH1433="",AH1433="-"),"－",IF(OR(AM1433=8,AM1433=9),"",IF(OR(AJ1433=3,AJ1433=4,AJ1433=5,AJ1433=6),VLOOKUP(AH1433,INDEX((係数_バス貨物_ガソリン,係数_バス貨物_CNG,係数_バス貨物_軽油,係数_バス貨物_メタノール,係数_バス貨物_LPG),MATCH(AL1433,【参考】排出ガスレベル!$AI$4:$AI$671,1),1,AR1433):INDEX((係数_バス貨物_ガソリン,係数_バス貨物_CNG,係数_バス貨物_軽油,係数_バス貨物_メタノール,係数_バス貨物_LPG),MATCH(AL1433+1,【参考】排出ガスレベル!$AI$4:$AI$671,1)-1,5,AR1433),3,FALSE),IF(OR(AJ1433=1,AJ1433=2),VLOOKUP(AH1433,INDEX((係数_乗用_ガソリン,係数_乗用_CNG,係数_乗用_軽油,係数_乗用_メタノール,係数_乗用_LPG),1,1,AR1433):INDEX((係数_乗用_ガソリン,係数_乗用_CNG,係数_乗用_軽油,係数_乗用_メタノール,係数_乗用_LPG),125,5,AR1433),3,FALSE))))))</f>
        <v/>
      </c>
      <c r="AP1433" s="375" t="str">
        <f t="shared" si="396"/>
        <v/>
      </c>
      <c r="AQ1433" s="444" t="str">
        <f t="shared" si="397"/>
        <v/>
      </c>
      <c r="AR1433" s="375" t="str">
        <f t="shared" si="398"/>
        <v/>
      </c>
      <c r="AS1433" s="377" t="str">
        <f t="shared" si="399"/>
        <v/>
      </c>
      <c r="AT1433" s="378" t="str">
        <f t="shared" si="400"/>
        <v/>
      </c>
      <c r="AX1433" s="625" t="b">
        <f t="shared" si="401"/>
        <v>0</v>
      </c>
      <c r="AY1433" s="7" t="str">
        <f t="shared" si="402"/>
        <v>FALSEFALSEFALSE</v>
      </c>
      <c r="AZ1433" s="626">
        <f t="shared" si="386"/>
        <v>0</v>
      </c>
      <c r="BA1433" s="627" t="str">
        <f t="shared" si="403"/>
        <v/>
      </c>
      <c r="BB1433" s="627">
        <f t="shared" si="387"/>
        <v>0</v>
      </c>
    </row>
    <row r="1434" spans="1:54">
      <c r="A1434" s="381">
        <v>1377</v>
      </c>
      <c r="B1434" s="117"/>
      <c r="C1434" s="288"/>
      <c r="D1434" s="289"/>
      <c r="E1434" s="289"/>
      <c r="F1434" s="290"/>
      <c r="G1434" s="292"/>
      <c r="H1434" s="116"/>
      <c r="I1434" s="292"/>
      <c r="J1434" s="116"/>
      <c r="K1434" s="370"/>
      <c r="L1434" s="370"/>
      <c r="M1434" s="370"/>
      <c r="N1434" s="371"/>
      <c r="O1434" s="371"/>
      <c r="P1434" s="371"/>
      <c r="Q1434" s="371"/>
      <c r="R1434" s="371"/>
      <c r="S1434" s="371"/>
      <c r="T1434" s="443"/>
      <c r="U1434" s="539"/>
      <c r="V1434" s="117"/>
      <c r="W1434" s="118"/>
      <c r="X1434" s="119"/>
      <c r="Y1434" s="120"/>
      <c r="Z1434" s="122"/>
      <c r="AA1434" s="121"/>
      <c r="AB1434" s="443"/>
      <c r="AC1434" s="734"/>
      <c r="AD1434" s="372"/>
      <c r="AE1434" s="485"/>
      <c r="AF1434" s="373" t="str">
        <f t="shared" si="388"/>
        <v/>
      </c>
      <c r="AG1434" s="373" t="str">
        <f t="shared" si="389"/>
        <v/>
      </c>
      <c r="AH1434" s="374" t="str">
        <f t="shared" si="390"/>
        <v/>
      </c>
      <c r="AI1434" s="375" t="str">
        <f t="shared" si="391"/>
        <v/>
      </c>
      <c r="AJ1434" s="375" t="str">
        <f t="shared" si="392"/>
        <v/>
      </c>
      <c r="AK1434" s="375" t="str">
        <f t="shared" si="393"/>
        <v/>
      </c>
      <c r="AL1434" s="375" t="str">
        <f t="shared" si="394"/>
        <v/>
      </c>
      <c r="AM1434" s="375" t="str">
        <f t="shared" si="395"/>
        <v/>
      </c>
      <c r="AN1434" s="376" t="str">
        <f>IF(AF1434="","",IF(OR(AH1434="",AH1434="-"),"－",IF(OR(AM1434=8,AM1434=9),"",IF(OR(AJ1434=3,AJ1434=4,AJ1434=5,AJ1434=6),VLOOKUP(AH1434,INDEX((係数_バス貨物_ガソリン,係数_バス貨物_CNG,係数_バス貨物_軽油,係数_バス貨物_メタノール,係数_バス貨物_LPG),MATCH(AL1434,【参考】排出ガスレベル!$AI$4:$AI$671,1),1,AR1434):INDEX((係数_バス貨物_ガソリン,係数_バス貨物_CNG,係数_バス貨物_軽油,係数_バス貨物_メタノール,係数_バス貨物_LPG),MATCH(AL1434+1,【参考】排出ガスレベル!$AI$4:$AI$671,1)-1,5,AR1434),2,FALSE),IF(OR(AJ1434=1,AJ1434=2),VLOOKUP(AH1434,INDEX((係数_乗用_ガソリン,係数_乗用_CNG,係数_乗用_軽油,係数_乗用_メタノール,係数_乗用_LPG),1,1,AR1434):INDEX((係数_乗用_ガソリン,係数_乗用_CNG,係数_乗用_軽油,係数_乗用_メタノール,係数_乗用_LPG),125,5,AR1434),2,FALSE))))))</f>
        <v/>
      </c>
      <c r="AO1434" s="376" t="str">
        <f>IF(T1434="","",IF(OR(AH1434="",AH1434="-"),"－",IF(OR(AM1434=8,AM1434=9),"",IF(OR(AJ1434=3,AJ1434=4,AJ1434=5,AJ1434=6),VLOOKUP(AH1434,INDEX((係数_バス貨物_ガソリン,係数_バス貨物_CNG,係数_バス貨物_軽油,係数_バス貨物_メタノール,係数_バス貨物_LPG),MATCH(AL1434,【参考】排出ガスレベル!$AI$4:$AI$671,1),1,AR1434):INDEX((係数_バス貨物_ガソリン,係数_バス貨物_CNG,係数_バス貨物_軽油,係数_バス貨物_メタノール,係数_バス貨物_LPG),MATCH(AL1434+1,【参考】排出ガスレベル!$AI$4:$AI$671,1)-1,5,AR1434),3,FALSE),IF(OR(AJ1434=1,AJ1434=2),VLOOKUP(AH1434,INDEX((係数_乗用_ガソリン,係数_乗用_CNG,係数_乗用_軽油,係数_乗用_メタノール,係数_乗用_LPG),1,1,AR1434):INDEX((係数_乗用_ガソリン,係数_乗用_CNG,係数_乗用_軽油,係数_乗用_メタノール,係数_乗用_LPG),125,5,AR1434),3,FALSE))))))</f>
        <v/>
      </c>
      <c r="AP1434" s="375" t="str">
        <f t="shared" si="396"/>
        <v/>
      </c>
      <c r="AQ1434" s="444" t="str">
        <f t="shared" si="397"/>
        <v/>
      </c>
      <c r="AR1434" s="375" t="str">
        <f t="shared" si="398"/>
        <v/>
      </c>
      <c r="AS1434" s="377" t="str">
        <f t="shared" si="399"/>
        <v/>
      </c>
      <c r="AT1434" s="378" t="str">
        <f t="shared" si="400"/>
        <v/>
      </c>
      <c r="AX1434" s="625" t="b">
        <f t="shared" si="401"/>
        <v>0</v>
      </c>
      <c r="AY1434" s="7" t="str">
        <f t="shared" si="402"/>
        <v>FALSEFALSEFALSE</v>
      </c>
      <c r="AZ1434" s="626">
        <f t="shared" si="386"/>
        <v>0</v>
      </c>
      <c r="BA1434" s="627" t="str">
        <f t="shared" si="403"/>
        <v/>
      </c>
      <c r="BB1434" s="627">
        <f t="shared" si="387"/>
        <v>0</v>
      </c>
    </row>
    <row r="1435" spans="1:54">
      <c r="A1435" s="381">
        <v>1378</v>
      </c>
      <c r="B1435" s="117"/>
      <c r="C1435" s="288"/>
      <c r="D1435" s="289"/>
      <c r="E1435" s="289"/>
      <c r="F1435" s="290"/>
      <c r="G1435" s="292"/>
      <c r="H1435" s="116"/>
      <c r="I1435" s="292"/>
      <c r="J1435" s="116"/>
      <c r="K1435" s="370"/>
      <c r="L1435" s="370"/>
      <c r="M1435" s="370"/>
      <c r="N1435" s="371"/>
      <c r="O1435" s="371"/>
      <c r="P1435" s="371"/>
      <c r="Q1435" s="371"/>
      <c r="R1435" s="371"/>
      <c r="S1435" s="371"/>
      <c r="T1435" s="443"/>
      <c r="U1435" s="539"/>
      <c r="V1435" s="117"/>
      <c r="W1435" s="118"/>
      <c r="X1435" s="119"/>
      <c r="Y1435" s="120"/>
      <c r="Z1435" s="122"/>
      <c r="AA1435" s="121"/>
      <c r="AB1435" s="443"/>
      <c r="AC1435" s="734"/>
      <c r="AD1435" s="372"/>
      <c r="AE1435" s="485"/>
      <c r="AF1435" s="373" t="str">
        <f t="shared" si="388"/>
        <v/>
      </c>
      <c r="AG1435" s="373" t="str">
        <f t="shared" si="389"/>
        <v/>
      </c>
      <c r="AH1435" s="374" t="str">
        <f t="shared" si="390"/>
        <v/>
      </c>
      <c r="AI1435" s="375" t="str">
        <f t="shared" si="391"/>
        <v/>
      </c>
      <c r="AJ1435" s="375" t="str">
        <f t="shared" si="392"/>
        <v/>
      </c>
      <c r="AK1435" s="375" t="str">
        <f t="shared" si="393"/>
        <v/>
      </c>
      <c r="AL1435" s="375" t="str">
        <f t="shared" si="394"/>
        <v/>
      </c>
      <c r="AM1435" s="375" t="str">
        <f t="shared" si="395"/>
        <v/>
      </c>
      <c r="AN1435" s="376" t="str">
        <f>IF(AF1435="","",IF(OR(AH1435="",AH1435="-"),"－",IF(OR(AM1435=8,AM1435=9),"",IF(OR(AJ1435=3,AJ1435=4,AJ1435=5,AJ1435=6),VLOOKUP(AH1435,INDEX((係数_バス貨物_ガソリン,係数_バス貨物_CNG,係数_バス貨物_軽油,係数_バス貨物_メタノール,係数_バス貨物_LPG),MATCH(AL1435,【参考】排出ガスレベル!$AI$4:$AI$671,1),1,AR1435):INDEX((係数_バス貨物_ガソリン,係数_バス貨物_CNG,係数_バス貨物_軽油,係数_バス貨物_メタノール,係数_バス貨物_LPG),MATCH(AL1435+1,【参考】排出ガスレベル!$AI$4:$AI$671,1)-1,5,AR1435),2,FALSE),IF(OR(AJ1435=1,AJ1435=2),VLOOKUP(AH1435,INDEX((係数_乗用_ガソリン,係数_乗用_CNG,係数_乗用_軽油,係数_乗用_メタノール,係数_乗用_LPG),1,1,AR1435):INDEX((係数_乗用_ガソリン,係数_乗用_CNG,係数_乗用_軽油,係数_乗用_メタノール,係数_乗用_LPG),125,5,AR1435),2,FALSE))))))</f>
        <v/>
      </c>
      <c r="AO1435" s="376" t="str">
        <f>IF(T1435="","",IF(OR(AH1435="",AH1435="-"),"－",IF(OR(AM1435=8,AM1435=9),"",IF(OR(AJ1435=3,AJ1435=4,AJ1435=5,AJ1435=6),VLOOKUP(AH1435,INDEX((係数_バス貨物_ガソリン,係数_バス貨物_CNG,係数_バス貨物_軽油,係数_バス貨物_メタノール,係数_バス貨物_LPG),MATCH(AL1435,【参考】排出ガスレベル!$AI$4:$AI$671,1),1,AR1435):INDEX((係数_バス貨物_ガソリン,係数_バス貨物_CNG,係数_バス貨物_軽油,係数_バス貨物_メタノール,係数_バス貨物_LPG),MATCH(AL1435+1,【参考】排出ガスレベル!$AI$4:$AI$671,1)-1,5,AR1435),3,FALSE),IF(OR(AJ1435=1,AJ1435=2),VLOOKUP(AH1435,INDEX((係数_乗用_ガソリン,係数_乗用_CNG,係数_乗用_軽油,係数_乗用_メタノール,係数_乗用_LPG),1,1,AR1435):INDEX((係数_乗用_ガソリン,係数_乗用_CNG,係数_乗用_軽油,係数_乗用_メタノール,係数_乗用_LPG),125,5,AR1435),3,FALSE))))))</f>
        <v/>
      </c>
      <c r="AP1435" s="375" t="str">
        <f t="shared" si="396"/>
        <v/>
      </c>
      <c r="AQ1435" s="444" t="str">
        <f t="shared" si="397"/>
        <v/>
      </c>
      <c r="AR1435" s="375" t="str">
        <f t="shared" si="398"/>
        <v/>
      </c>
      <c r="AS1435" s="377" t="str">
        <f t="shared" si="399"/>
        <v/>
      </c>
      <c r="AT1435" s="378" t="str">
        <f t="shared" si="400"/>
        <v/>
      </c>
      <c r="AX1435" s="625" t="b">
        <f t="shared" si="401"/>
        <v>0</v>
      </c>
      <c r="AY1435" s="7" t="str">
        <f t="shared" si="402"/>
        <v>FALSEFALSEFALSE</v>
      </c>
      <c r="AZ1435" s="626">
        <f t="shared" si="386"/>
        <v>0</v>
      </c>
      <c r="BA1435" s="627" t="str">
        <f t="shared" si="403"/>
        <v/>
      </c>
      <c r="BB1435" s="627">
        <f t="shared" si="387"/>
        <v>0</v>
      </c>
    </row>
    <row r="1436" spans="1:54">
      <c r="A1436" s="381">
        <v>1379</v>
      </c>
      <c r="B1436" s="117"/>
      <c r="C1436" s="288"/>
      <c r="D1436" s="289"/>
      <c r="E1436" s="289"/>
      <c r="F1436" s="290"/>
      <c r="G1436" s="292"/>
      <c r="H1436" s="116"/>
      <c r="I1436" s="292"/>
      <c r="J1436" s="116"/>
      <c r="K1436" s="370"/>
      <c r="L1436" s="370"/>
      <c r="M1436" s="370"/>
      <c r="N1436" s="371"/>
      <c r="O1436" s="371"/>
      <c r="P1436" s="371"/>
      <c r="Q1436" s="371"/>
      <c r="R1436" s="371"/>
      <c r="S1436" s="371"/>
      <c r="T1436" s="443"/>
      <c r="U1436" s="539"/>
      <c r="V1436" s="117"/>
      <c r="W1436" s="118"/>
      <c r="X1436" s="119"/>
      <c r="Y1436" s="120"/>
      <c r="Z1436" s="122"/>
      <c r="AA1436" s="121"/>
      <c r="AB1436" s="443"/>
      <c r="AC1436" s="734"/>
      <c r="AD1436" s="372"/>
      <c r="AE1436" s="485"/>
      <c r="AF1436" s="373" t="str">
        <f t="shared" si="388"/>
        <v/>
      </c>
      <c r="AG1436" s="373" t="str">
        <f t="shared" si="389"/>
        <v/>
      </c>
      <c r="AH1436" s="374" t="str">
        <f t="shared" si="390"/>
        <v/>
      </c>
      <c r="AI1436" s="375" t="str">
        <f t="shared" si="391"/>
        <v/>
      </c>
      <c r="AJ1436" s="375" t="str">
        <f t="shared" si="392"/>
        <v/>
      </c>
      <c r="AK1436" s="375" t="str">
        <f t="shared" si="393"/>
        <v/>
      </c>
      <c r="AL1436" s="375" t="str">
        <f t="shared" si="394"/>
        <v/>
      </c>
      <c r="AM1436" s="375" t="str">
        <f t="shared" si="395"/>
        <v/>
      </c>
      <c r="AN1436" s="376" t="str">
        <f>IF(AF1436="","",IF(OR(AH1436="",AH1436="-"),"－",IF(OR(AM1436=8,AM1436=9),"",IF(OR(AJ1436=3,AJ1436=4,AJ1436=5,AJ1436=6),VLOOKUP(AH1436,INDEX((係数_バス貨物_ガソリン,係数_バス貨物_CNG,係数_バス貨物_軽油,係数_バス貨物_メタノール,係数_バス貨物_LPG),MATCH(AL1436,【参考】排出ガスレベル!$AI$4:$AI$671,1),1,AR1436):INDEX((係数_バス貨物_ガソリン,係数_バス貨物_CNG,係数_バス貨物_軽油,係数_バス貨物_メタノール,係数_バス貨物_LPG),MATCH(AL1436+1,【参考】排出ガスレベル!$AI$4:$AI$671,1)-1,5,AR1436),2,FALSE),IF(OR(AJ1436=1,AJ1436=2),VLOOKUP(AH1436,INDEX((係数_乗用_ガソリン,係数_乗用_CNG,係数_乗用_軽油,係数_乗用_メタノール,係数_乗用_LPG),1,1,AR1436):INDEX((係数_乗用_ガソリン,係数_乗用_CNG,係数_乗用_軽油,係数_乗用_メタノール,係数_乗用_LPG),125,5,AR1436),2,FALSE))))))</f>
        <v/>
      </c>
      <c r="AO1436" s="376" t="str">
        <f>IF(T1436="","",IF(OR(AH1436="",AH1436="-"),"－",IF(OR(AM1436=8,AM1436=9),"",IF(OR(AJ1436=3,AJ1436=4,AJ1436=5,AJ1436=6),VLOOKUP(AH1436,INDEX((係数_バス貨物_ガソリン,係数_バス貨物_CNG,係数_バス貨物_軽油,係数_バス貨物_メタノール,係数_バス貨物_LPG),MATCH(AL1436,【参考】排出ガスレベル!$AI$4:$AI$671,1),1,AR1436):INDEX((係数_バス貨物_ガソリン,係数_バス貨物_CNG,係数_バス貨物_軽油,係数_バス貨物_メタノール,係数_バス貨物_LPG),MATCH(AL1436+1,【参考】排出ガスレベル!$AI$4:$AI$671,1)-1,5,AR1436),3,FALSE),IF(OR(AJ1436=1,AJ1436=2),VLOOKUP(AH1436,INDEX((係数_乗用_ガソリン,係数_乗用_CNG,係数_乗用_軽油,係数_乗用_メタノール,係数_乗用_LPG),1,1,AR1436):INDEX((係数_乗用_ガソリン,係数_乗用_CNG,係数_乗用_軽油,係数_乗用_メタノール,係数_乗用_LPG),125,5,AR1436),3,FALSE))))))</f>
        <v/>
      </c>
      <c r="AP1436" s="375" t="str">
        <f t="shared" si="396"/>
        <v/>
      </c>
      <c r="AQ1436" s="444" t="str">
        <f t="shared" si="397"/>
        <v/>
      </c>
      <c r="AR1436" s="375" t="str">
        <f t="shared" si="398"/>
        <v/>
      </c>
      <c r="AS1436" s="377" t="str">
        <f t="shared" si="399"/>
        <v/>
      </c>
      <c r="AT1436" s="378" t="str">
        <f t="shared" si="400"/>
        <v/>
      </c>
      <c r="AX1436" s="625" t="b">
        <f t="shared" si="401"/>
        <v>0</v>
      </c>
      <c r="AY1436" s="7" t="str">
        <f t="shared" si="402"/>
        <v>FALSEFALSEFALSE</v>
      </c>
      <c r="AZ1436" s="626">
        <f t="shared" si="386"/>
        <v>0</v>
      </c>
      <c r="BA1436" s="627" t="str">
        <f t="shared" si="403"/>
        <v/>
      </c>
      <c r="BB1436" s="627">
        <f t="shared" si="387"/>
        <v>0</v>
      </c>
    </row>
    <row r="1437" spans="1:54">
      <c r="A1437" s="381">
        <v>1380</v>
      </c>
      <c r="B1437" s="117"/>
      <c r="C1437" s="288"/>
      <c r="D1437" s="289"/>
      <c r="E1437" s="289"/>
      <c r="F1437" s="290"/>
      <c r="G1437" s="292"/>
      <c r="H1437" s="116"/>
      <c r="I1437" s="292"/>
      <c r="J1437" s="116"/>
      <c r="K1437" s="370"/>
      <c r="L1437" s="370"/>
      <c r="M1437" s="370"/>
      <c r="N1437" s="371"/>
      <c r="O1437" s="371"/>
      <c r="P1437" s="371"/>
      <c r="Q1437" s="371"/>
      <c r="R1437" s="371"/>
      <c r="S1437" s="371"/>
      <c r="T1437" s="443"/>
      <c r="U1437" s="539"/>
      <c r="V1437" s="117"/>
      <c r="W1437" s="118"/>
      <c r="X1437" s="119"/>
      <c r="Y1437" s="120"/>
      <c r="Z1437" s="122"/>
      <c r="AA1437" s="121"/>
      <c r="AB1437" s="443"/>
      <c r="AC1437" s="734"/>
      <c r="AD1437" s="372"/>
      <c r="AE1437" s="485"/>
      <c r="AF1437" s="373" t="str">
        <f t="shared" si="388"/>
        <v/>
      </c>
      <c r="AG1437" s="373" t="str">
        <f t="shared" si="389"/>
        <v/>
      </c>
      <c r="AH1437" s="374" t="str">
        <f t="shared" si="390"/>
        <v/>
      </c>
      <c r="AI1437" s="375" t="str">
        <f t="shared" si="391"/>
        <v/>
      </c>
      <c r="AJ1437" s="375" t="str">
        <f t="shared" si="392"/>
        <v/>
      </c>
      <c r="AK1437" s="375" t="str">
        <f t="shared" si="393"/>
        <v/>
      </c>
      <c r="AL1437" s="375" t="str">
        <f t="shared" si="394"/>
        <v/>
      </c>
      <c r="AM1437" s="375" t="str">
        <f t="shared" si="395"/>
        <v/>
      </c>
      <c r="AN1437" s="376" t="str">
        <f>IF(AF1437="","",IF(OR(AH1437="",AH1437="-"),"－",IF(OR(AM1437=8,AM1437=9),"",IF(OR(AJ1437=3,AJ1437=4,AJ1437=5,AJ1437=6),VLOOKUP(AH1437,INDEX((係数_バス貨物_ガソリン,係数_バス貨物_CNG,係数_バス貨物_軽油,係数_バス貨物_メタノール,係数_バス貨物_LPG),MATCH(AL1437,【参考】排出ガスレベル!$AI$4:$AI$671,1),1,AR1437):INDEX((係数_バス貨物_ガソリン,係数_バス貨物_CNG,係数_バス貨物_軽油,係数_バス貨物_メタノール,係数_バス貨物_LPG),MATCH(AL1437+1,【参考】排出ガスレベル!$AI$4:$AI$671,1)-1,5,AR1437),2,FALSE),IF(OR(AJ1437=1,AJ1437=2),VLOOKUP(AH1437,INDEX((係数_乗用_ガソリン,係数_乗用_CNG,係数_乗用_軽油,係数_乗用_メタノール,係数_乗用_LPG),1,1,AR1437):INDEX((係数_乗用_ガソリン,係数_乗用_CNG,係数_乗用_軽油,係数_乗用_メタノール,係数_乗用_LPG),125,5,AR1437),2,FALSE))))))</f>
        <v/>
      </c>
      <c r="AO1437" s="376" t="str">
        <f>IF(T1437="","",IF(OR(AH1437="",AH1437="-"),"－",IF(OR(AM1437=8,AM1437=9),"",IF(OR(AJ1437=3,AJ1437=4,AJ1437=5,AJ1437=6),VLOOKUP(AH1437,INDEX((係数_バス貨物_ガソリン,係数_バス貨物_CNG,係数_バス貨物_軽油,係数_バス貨物_メタノール,係数_バス貨物_LPG),MATCH(AL1437,【参考】排出ガスレベル!$AI$4:$AI$671,1),1,AR1437):INDEX((係数_バス貨物_ガソリン,係数_バス貨物_CNG,係数_バス貨物_軽油,係数_バス貨物_メタノール,係数_バス貨物_LPG),MATCH(AL1437+1,【参考】排出ガスレベル!$AI$4:$AI$671,1)-1,5,AR1437),3,FALSE),IF(OR(AJ1437=1,AJ1437=2),VLOOKUP(AH1437,INDEX((係数_乗用_ガソリン,係数_乗用_CNG,係数_乗用_軽油,係数_乗用_メタノール,係数_乗用_LPG),1,1,AR1437):INDEX((係数_乗用_ガソリン,係数_乗用_CNG,係数_乗用_軽油,係数_乗用_メタノール,係数_乗用_LPG),125,5,AR1437),3,FALSE))))))</f>
        <v/>
      </c>
      <c r="AP1437" s="375" t="str">
        <f t="shared" si="396"/>
        <v/>
      </c>
      <c r="AQ1437" s="444" t="str">
        <f t="shared" si="397"/>
        <v/>
      </c>
      <c r="AR1437" s="375" t="str">
        <f t="shared" si="398"/>
        <v/>
      </c>
      <c r="AS1437" s="377" t="str">
        <f t="shared" si="399"/>
        <v/>
      </c>
      <c r="AT1437" s="378" t="str">
        <f t="shared" si="400"/>
        <v/>
      </c>
      <c r="AX1437" s="625" t="b">
        <f t="shared" si="401"/>
        <v>0</v>
      </c>
      <c r="AY1437" s="7" t="str">
        <f t="shared" si="402"/>
        <v>FALSEFALSEFALSE</v>
      </c>
      <c r="AZ1437" s="626">
        <f t="shared" si="386"/>
        <v>0</v>
      </c>
      <c r="BA1437" s="627" t="str">
        <f t="shared" si="403"/>
        <v/>
      </c>
      <c r="BB1437" s="627">
        <f t="shared" si="387"/>
        <v>0</v>
      </c>
    </row>
    <row r="1438" spans="1:54">
      <c r="A1438" s="381">
        <v>1381</v>
      </c>
      <c r="B1438" s="117"/>
      <c r="C1438" s="288"/>
      <c r="D1438" s="289"/>
      <c r="E1438" s="289"/>
      <c r="F1438" s="290"/>
      <c r="G1438" s="292"/>
      <c r="H1438" s="116"/>
      <c r="I1438" s="292"/>
      <c r="J1438" s="116"/>
      <c r="K1438" s="370"/>
      <c r="L1438" s="370"/>
      <c r="M1438" s="370"/>
      <c r="N1438" s="371"/>
      <c r="O1438" s="371"/>
      <c r="P1438" s="371"/>
      <c r="Q1438" s="371"/>
      <c r="R1438" s="371"/>
      <c r="S1438" s="371"/>
      <c r="T1438" s="443"/>
      <c r="U1438" s="539"/>
      <c r="V1438" s="117"/>
      <c r="W1438" s="118"/>
      <c r="X1438" s="119"/>
      <c r="Y1438" s="120"/>
      <c r="Z1438" s="122"/>
      <c r="AA1438" s="121"/>
      <c r="AB1438" s="443"/>
      <c r="AC1438" s="734"/>
      <c r="AD1438" s="372"/>
      <c r="AE1438" s="485"/>
      <c r="AF1438" s="373" t="str">
        <f t="shared" si="388"/>
        <v/>
      </c>
      <c r="AG1438" s="373" t="str">
        <f t="shared" si="389"/>
        <v/>
      </c>
      <c r="AH1438" s="374" t="str">
        <f t="shared" si="390"/>
        <v/>
      </c>
      <c r="AI1438" s="375" t="str">
        <f t="shared" si="391"/>
        <v/>
      </c>
      <c r="AJ1438" s="375" t="str">
        <f t="shared" si="392"/>
        <v/>
      </c>
      <c r="AK1438" s="375" t="str">
        <f t="shared" si="393"/>
        <v/>
      </c>
      <c r="AL1438" s="375" t="str">
        <f t="shared" si="394"/>
        <v/>
      </c>
      <c r="AM1438" s="375" t="str">
        <f t="shared" si="395"/>
        <v/>
      </c>
      <c r="AN1438" s="376" t="str">
        <f>IF(AF1438="","",IF(OR(AH1438="",AH1438="-"),"－",IF(OR(AM1438=8,AM1438=9),"",IF(OR(AJ1438=3,AJ1438=4,AJ1438=5,AJ1438=6),VLOOKUP(AH1438,INDEX((係数_バス貨物_ガソリン,係数_バス貨物_CNG,係数_バス貨物_軽油,係数_バス貨物_メタノール,係数_バス貨物_LPG),MATCH(AL1438,【参考】排出ガスレベル!$AI$4:$AI$671,1),1,AR1438):INDEX((係数_バス貨物_ガソリン,係数_バス貨物_CNG,係数_バス貨物_軽油,係数_バス貨物_メタノール,係数_バス貨物_LPG),MATCH(AL1438+1,【参考】排出ガスレベル!$AI$4:$AI$671,1)-1,5,AR1438),2,FALSE),IF(OR(AJ1438=1,AJ1438=2),VLOOKUP(AH1438,INDEX((係数_乗用_ガソリン,係数_乗用_CNG,係数_乗用_軽油,係数_乗用_メタノール,係数_乗用_LPG),1,1,AR1438):INDEX((係数_乗用_ガソリン,係数_乗用_CNG,係数_乗用_軽油,係数_乗用_メタノール,係数_乗用_LPG),125,5,AR1438),2,FALSE))))))</f>
        <v/>
      </c>
      <c r="AO1438" s="376" t="str">
        <f>IF(T1438="","",IF(OR(AH1438="",AH1438="-"),"－",IF(OR(AM1438=8,AM1438=9),"",IF(OR(AJ1438=3,AJ1438=4,AJ1438=5,AJ1438=6),VLOOKUP(AH1438,INDEX((係数_バス貨物_ガソリン,係数_バス貨物_CNG,係数_バス貨物_軽油,係数_バス貨物_メタノール,係数_バス貨物_LPG),MATCH(AL1438,【参考】排出ガスレベル!$AI$4:$AI$671,1),1,AR1438):INDEX((係数_バス貨物_ガソリン,係数_バス貨物_CNG,係数_バス貨物_軽油,係数_バス貨物_メタノール,係数_バス貨物_LPG),MATCH(AL1438+1,【参考】排出ガスレベル!$AI$4:$AI$671,1)-1,5,AR1438),3,FALSE),IF(OR(AJ1438=1,AJ1438=2),VLOOKUP(AH1438,INDEX((係数_乗用_ガソリン,係数_乗用_CNG,係数_乗用_軽油,係数_乗用_メタノール,係数_乗用_LPG),1,1,AR1438):INDEX((係数_乗用_ガソリン,係数_乗用_CNG,係数_乗用_軽油,係数_乗用_メタノール,係数_乗用_LPG),125,5,AR1438),3,FALSE))))))</f>
        <v/>
      </c>
      <c r="AP1438" s="375" t="str">
        <f t="shared" si="396"/>
        <v/>
      </c>
      <c r="AQ1438" s="444" t="str">
        <f t="shared" si="397"/>
        <v/>
      </c>
      <c r="AR1438" s="375" t="str">
        <f t="shared" si="398"/>
        <v/>
      </c>
      <c r="AS1438" s="377" t="str">
        <f t="shared" si="399"/>
        <v/>
      </c>
      <c r="AT1438" s="378" t="str">
        <f t="shared" si="400"/>
        <v/>
      </c>
      <c r="AX1438" s="625" t="b">
        <f t="shared" si="401"/>
        <v>0</v>
      </c>
      <c r="AY1438" s="7" t="str">
        <f t="shared" si="402"/>
        <v>FALSEFALSEFALSE</v>
      </c>
      <c r="AZ1438" s="626">
        <f t="shared" si="386"/>
        <v>0</v>
      </c>
      <c r="BA1438" s="627" t="str">
        <f t="shared" si="403"/>
        <v/>
      </c>
      <c r="BB1438" s="627">
        <f t="shared" si="387"/>
        <v>0</v>
      </c>
    </row>
    <row r="1439" spans="1:54">
      <c r="A1439" s="381">
        <v>1382</v>
      </c>
      <c r="B1439" s="117"/>
      <c r="C1439" s="288"/>
      <c r="D1439" s="289"/>
      <c r="E1439" s="289"/>
      <c r="F1439" s="290"/>
      <c r="G1439" s="292"/>
      <c r="H1439" s="116"/>
      <c r="I1439" s="292"/>
      <c r="J1439" s="116"/>
      <c r="K1439" s="370"/>
      <c r="L1439" s="370"/>
      <c r="M1439" s="370"/>
      <c r="N1439" s="371"/>
      <c r="O1439" s="371"/>
      <c r="P1439" s="371"/>
      <c r="Q1439" s="371"/>
      <c r="R1439" s="371"/>
      <c r="S1439" s="371"/>
      <c r="T1439" s="443"/>
      <c r="U1439" s="539"/>
      <c r="V1439" s="117"/>
      <c r="W1439" s="118"/>
      <c r="X1439" s="119"/>
      <c r="Y1439" s="120"/>
      <c r="Z1439" s="122"/>
      <c r="AA1439" s="121"/>
      <c r="AB1439" s="443"/>
      <c r="AC1439" s="734"/>
      <c r="AD1439" s="372"/>
      <c r="AE1439" s="485"/>
      <c r="AF1439" s="373" t="str">
        <f t="shared" si="388"/>
        <v/>
      </c>
      <c r="AG1439" s="373" t="str">
        <f t="shared" si="389"/>
        <v/>
      </c>
      <c r="AH1439" s="374" t="str">
        <f t="shared" si="390"/>
        <v/>
      </c>
      <c r="AI1439" s="375" t="str">
        <f t="shared" si="391"/>
        <v/>
      </c>
      <c r="AJ1439" s="375" t="str">
        <f t="shared" si="392"/>
        <v/>
      </c>
      <c r="AK1439" s="375" t="str">
        <f t="shared" si="393"/>
        <v/>
      </c>
      <c r="AL1439" s="375" t="str">
        <f t="shared" si="394"/>
        <v/>
      </c>
      <c r="AM1439" s="375" t="str">
        <f t="shared" si="395"/>
        <v/>
      </c>
      <c r="AN1439" s="376" t="str">
        <f>IF(AF1439="","",IF(OR(AH1439="",AH1439="-"),"－",IF(OR(AM1439=8,AM1439=9),"",IF(OR(AJ1439=3,AJ1439=4,AJ1439=5,AJ1439=6),VLOOKUP(AH1439,INDEX((係数_バス貨物_ガソリン,係数_バス貨物_CNG,係数_バス貨物_軽油,係数_バス貨物_メタノール,係数_バス貨物_LPG),MATCH(AL1439,【参考】排出ガスレベル!$AI$4:$AI$671,1),1,AR1439):INDEX((係数_バス貨物_ガソリン,係数_バス貨物_CNG,係数_バス貨物_軽油,係数_バス貨物_メタノール,係数_バス貨物_LPG),MATCH(AL1439+1,【参考】排出ガスレベル!$AI$4:$AI$671,1)-1,5,AR1439),2,FALSE),IF(OR(AJ1439=1,AJ1439=2),VLOOKUP(AH1439,INDEX((係数_乗用_ガソリン,係数_乗用_CNG,係数_乗用_軽油,係数_乗用_メタノール,係数_乗用_LPG),1,1,AR1439):INDEX((係数_乗用_ガソリン,係数_乗用_CNG,係数_乗用_軽油,係数_乗用_メタノール,係数_乗用_LPG),125,5,AR1439),2,FALSE))))))</f>
        <v/>
      </c>
      <c r="AO1439" s="376" t="str">
        <f>IF(T1439="","",IF(OR(AH1439="",AH1439="-"),"－",IF(OR(AM1439=8,AM1439=9),"",IF(OR(AJ1439=3,AJ1439=4,AJ1439=5,AJ1439=6),VLOOKUP(AH1439,INDEX((係数_バス貨物_ガソリン,係数_バス貨物_CNG,係数_バス貨物_軽油,係数_バス貨物_メタノール,係数_バス貨物_LPG),MATCH(AL1439,【参考】排出ガスレベル!$AI$4:$AI$671,1),1,AR1439):INDEX((係数_バス貨物_ガソリン,係数_バス貨物_CNG,係数_バス貨物_軽油,係数_バス貨物_メタノール,係数_バス貨物_LPG),MATCH(AL1439+1,【参考】排出ガスレベル!$AI$4:$AI$671,1)-1,5,AR1439),3,FALSE),IF(OR(AJ1439=1,AJ1439=2),VLOOKUP(AH1439,INDEX((係数_乗用_ガソリン,係数_乗用_CNG,係数_乗用_軽油,係数_乗用_メタノール,係数_乗用_LPG),1,1,AR1439):INDEX((係数_乗用_ガソリン,係数_乗用_CNG,係数_乗用_軽油,係数_乗用_メタノール,係数_乗用_LPG),125,5,AR1439),3,FALSE))))))</f>
        <v/>
      </c>
      <c r="AP1439" s="375" t="str">
        <f t="shared" si="396"/>
        <v/>
      </c>
      <c r="AQ1439" s="444" t="str">
        <f t="shared" si="397"/>
        <v/>
      </c>
      <c r="AR1439" s="375" t="str">
        <f t="shared" si="398"/>
        <v/>
      </c>
      <c r="AS1439" s="377" t="str">
        <f t="shared" si="399"/>
        <v/>
      </c>
      <c r="AT1439" s="378" t="str">
        <f t="shared" si="400"/>
        <v/>
      </c>
      <c r="AX1439" s="625" t="b">
        <f t="shared" si="401"/>
        <v>0</v>
      </c>
      <c r="AY1439" s="7" t="str">
        <f t="shared" si="402"/>
        <v>FALSEFALSEFALSE</v>
      </c>
      <c r="AZ1439" s="626">
        <f t="shared" si="386"/>
        <v>0</v>
      </c>
      <c r="BA1439" s="627" t="str">
        <f t="shared" si="403"/>
        <v/>
      </c>
      <c r="BB1439" s="627">
        <f t="shared" si="387"/>
        <v>0</v>
      </c>
    </row>
    <row r="1440" spans="1:54">
      <c r="A1440" s="381">
        <v>1383</v>
      </c>
      <c r="B1440" s="117"/>
      <c r="C1440" s="288"/>
      <c r="D1440" s="289"/>
      <c r="E1440" s="289"/>
      <c r="F1440" s="290"/>
      <c r="G1440" s="292"/>
      <c r="H1440" s="116"/>
      <c r="I1440" s="292"/>
      <c r="J1440" s="116"/>
      <c r="K1440" s="370"/>
      <c r="L1440" s="370"/>
      <c r="M1440" s="370"/>
      <c r="N1440" s="371"/>
      <c r="O1440" s="371"/>
      <c r="P1440" s="371"/>
      <c r="Q1440" s="371"/>
      <c r="R1440" s="371"/>
      <c r="S1440" s="371"/>
      <c r="T1440" s="443"/>
      <c r="U1440" s="539"/>
      <c r="V1440" s="117"/>
      <c r="W1440" s="118"/>
      <c r="X1440" s="119"/>
      <c r="Y1440" s="120"/>
      <c r="Z1440" s="122"/>
      <c r="AA1440" s="121"/>
      <c r="AB1440" s="443"/>
      <c r="AC1440" s="734"/>
      <c r="AD1440" s="372"/>
      <c r="AE1440" s="485"/>
      <c r="AF1440" s="373" t="str">
        <f t="shared" si="388"/>
        <v/>
      </c>
      <c r="AG1440" s="373" t="str">
        <f t="shared" si="389"/>
        <v/>
      </c>
      <c r="AH1440" s="374" t="str">
        <f t="shared" si="390"/>
        <v/>
      </c>
      <c r="AI1440" s="375" t="str">
        <f t="shared" si="391"/>
        <v/>
      </c>
      <c r="AJ1440" s="375" t="str">
        <f t="shared" si="392"/>
        <v/>
      </c>
      <c r="AK1440" s="375" t="str">
        <f t="shared" si="393"/>
        <v/>
      </c>
      <c r="AL1440" s="375" t="str">
        <f t="shared" si="394"/>
        <v/>
      </c>
      <c r="AM1440" s="375" t="str">
        <f t="shared" si="395"/>
        <v/>
      </c>
      <c r="AN1440" s="376" t="str">
        <f>IF(AF1440="","",IF(OR(AH1440="",AH1440="-"),"－",IF(OR(AM1440=8,AM1440=9),"",IF(OR(AJ1440=3,AJ1440=4,AJ1440=5,AJ1440=6),VLOOKUP(AH1440,INDEX((係数_バス貨物_ガソリン,係数_バス貨物_CNG,係数_バス貨物_軽油,係数_バス貨物_メタノール,係数_バス貨物_LPG),MATCH(AL1440,【参考】排出ガスレベル!$AI$4:$AI$671,1),1,AR1440):INDEX((係数_バス貨物_ガソリン,係数_バス貨物_CNG,係数_バス貨物_軽油,係数_バス貨物_メタノール,係数_バス貨物_LPG),MATCH(AL1440+1,【参考】排出ガスレベル!$AI$4:$AI$671,1)-1,5,AR1440),2,FALSE),IF(OR(AJ1440=1,AJ1440=2),VLOOKUP(AH1440,INDEX((係数_乗用_ガソリン,係数_乗用_CNG,係数_乗用_軽油,係数_乗用_メタノール,係数_乗用_LPG),1,1,AR1440):INDEX((係数_乗用_ガソリン,係数_乗用_CNG,係数_乗用_軽油,係数_乗用_メタノール,係数_乗用_LPG),125,5,AR1440),2,FALSE))))))</f>
        <v/>
      </c>
      <c r="AO1440" s="376" t="str">
        <f>IF(T1440="","",IF(OR(AH1440="",AH1440="-"),"－",IF(OR(AM1440=8,AM1440=9),"",IF(OR(AJ1440=3,AJ1440=4,AJ1440=5,AJ1440=6),VLOOKUP(AH1440,INDEX((係数_バス貨物_ガソリン,係数_バス貨物_CNG,係数_バス貨物_軽油,係数_バス貨物_メタノール,係数_バス貨物_LPG),MATCH(AL1440,【参考】排出ガスレベル!$AI$4:$AI$671,1),1,AR1440):INDEX((係数_バス貨物_ガソリン,係数_バス貨物_CNG,係数_バス貨物_軽油,係数_バス貨物_メタノール,係数_バス貨物_LPG),MATCH(AL1440+1,【参考】排出ガスレベル!$AI$4:$AI$671,1)-1,5,AR1440),3,FALSE),IF(OR(AJ1440=1,AJ1440=2),VLOOKUP(AH1440,INDEX((係数_乗用_ガソリン,係数_乗用_CNG,係数_乗用_軽油,係数_乗用_メタノール,係数_乗用_LPG),1,1,AR1440):INDEX((係数_乗用_ガソリン,係数_乗用_CNG,係数_乗用_軽油,係数_乗用_メタノール,係数_乗用_LPG),125,5,AR1440),3,FALSE))))))</f>
        <v/>
      </c>
      <c r="AP1440" s="375" t="str">
        <f t="shared" si="396"/>
        <v/>
      </c>
      <c r="AQ1440" s="444" t="str">
        <f t="shared" si="397"/>
        <v/>
      </c>
      <c r="AR1440" s="375" t="str">
        <f t="shared" si="398"/>
        <v/>
      </c>
      <c r="AS1440" s="377" t="str">
        <f t="shared" si="399"/>
        <v/>
      </c>
      <c r="AT1440" s="378" t="str">
        <f t="shared" si="400"/>
        <v/>
      </c>
      <c r="AX1440" s="625" t="b">
        <f t="shared" si="401"/>
        <v>0</v>
      </c>
      <c r="AY1440" s="7" t="str">
        <f t="shared" si="402"/>
        <v>FALSEFALSEFALSE</v>
      </c>
      <c r="AZ1440" s="626">
        <f t="shared" si="386"/>
        <v>0</v>
      </c>
      <c r="BA1440" s="627" t="str">
        <f t="shared" si="403"/>
        <v/>
      </c>
      <c r="BB1440" s="627">
        <f t="shared" si="387"/>
        <v>0</v>
      </c>
    </row>
    <row r="1441" spans="1:54">
      <c r="A1441" s="381">
        <v>1384</v>
      </c>
      <c r="B1441" s="117"/>
      <c r="C1441" s="288"/>
      <c r="D1441" s="289"/>
      <c r="E1441" s="289"/>
      <c r="F1441" s="290"/>
      <c r="G1441" s="292"/>
      <c r="H1441" s="116"/>
      <c r="I1441" s="292"/>
      <c r="J1441" s="116"/>
      <c r="K1441" s="370"/>
      <c r="L1441" s="370"/>
      <c r="M1441" s="370"/>
      <c r="N1441" s="371"/>
      <c r="O1441" s="371"/>
      <c r="P1441" s="371"/>
      <c r="Q1441" s="371"/>
      <c r="R1441" s="371"/>
      <c r="S1441" s="371"/>
      <c r="T1441" s="443"/>
      <c r="U1441" s="539"/>
      <c r="V1441" s="117"/>
      <c r="W1441" s="118"/>
      <c r="X1441" s="119"/>
      <c r="Y1441" s="120"/>
      <c r="Z1441" s="122"/>
      <c r="AA1441" s="121"/>
      <c r="AB1441" s="443"/>
      <c r="AC1441" s="734"/>
      <c r="AD1441" s="372"/>
      <c r="AE1441" s="485"/>
      <c r="AF1441" s="373" t="str">
        <f t="shared" si="388"/>
        <v/>
      </c>
      <c r="AG1441" s="373" t="str">
        <f t="shared" si="389"/>
        <v/>
      </c>
      <c r="AH1441" s="374" t="str">
        <f t="shared" si="390"/>
        <v/>
      </c>
      <c r="AI1441" s="375" t="str">
        <f t="shared" si="391"/>
        <v/>
      </c>
      <c r="AJ1441" s="375" t="str">
        <f t="shared" si="392"/>
        <v/>
      </c>
      <c r="AK1441" s="375" t="str">
        <f t="shared" si="393"/>
        <v/>
      </c>
      <c r="AL1441" s="375" t="str">
        <f t="shared" si="394"/>
        <v/>
      </c>
      <c r="AM1441" s="375" t="str">
        <f t="shared" si="395"/>
        <v/>
      </c>
      <c r="AN1441" s="376" t="str">
        <f>IF(AF1441="","",IF(OR(AH1441="",AH1441="-"),"－",IF(OR(AM1441=8,AM1441=9),"",IF(OR(AJ1441=3,AJ1441=4,AJ1441=5,AJ1441=6),VLOOKUP(AH1441,INDEX((係数_バス貨物_ガソリン,係数_バス貨物_CNG,係数_バス貨物_軽油,係数_バス貨物_メタノール,係数_バス貨物_LPG),MATCH(AL1441,【参考】排出ガスレベル!$AI$4:$AI$671,1),1,AR1441):INDEX((係数_バス貨物_ガソリン,係数_バス貨物_CNG,係数_バス貨物_軽油,係数_バス貨物_メタノール,係数_バス貨物_LPG),MATCH(AL1441+1,【参考】排出ガスレベル!$AI$4:$AI$671,1)-1,5,AR1441),2,FALSE),IF(OR(AJ1441=1,AJ1441=2),VLOOKUP(AH1441,INDEX((係数_乗用_ガソリン,係数_乗用_CNG,係数_乗用_軽油,係数_乗用_メタノール,係数_乗用_LPG),1,1,AR1441):INDEX((係数_乗用_ガソリン,係数_乗用_CNG,係数_乗用_軽油,係数_乗用_メタノール,係数_乗用_LPG),125,5,AR1441),2,FALSE))))))</f>
        <v/>
      </c>
      <c r="AO1441" s="376" t="str">
        <f>IF(T1441="","",IF(OR(AH1441="",AH1441="-"),"－",IF(OR(AM1441=8,AM1441=9),"",IF(OR(AJ1441=3,AJ1441=4,AJ1441=5,AJ1441=6),VLOOKUP(AH1441,INDEX((係数_バス貨物_ガソリン,係数_バス貨物_CNG,係数_バス貨物_軽油,係数_バス貨物_メタノール,係数_バス貨物_LPG),MATCH(AL1441,【参考】排出ガスレベル!$AI$4:$AI$671,1),1,AR1441):INDEX((係数_バス貨物_ガソリン,係数_バス貨物_CNG,係数_バス貨物_軽油,係数_バス貨物_メタノール,係数_バス貨物_LPG),MATCH(AL1441+1,【参考】排出ガスレベル!$AI$4:$AI$671,1)-1,5,AR1441),3,FALSE),IF(OR(AJ1441=1,AJ1441=2),VLOOKUP(AH1441,INDEX((係数_乗用_ガソリン,係数_乗用_CNG,係数_乗用_軽油,係数_乗用_メタノール,係数_乗用_LPG),1,1,AR1441):INDEX((係数_乗用_ガソリン,係数_乗用_CNG,係数_乗用_軽油,係数_乗用_メタノール,係数_乗用_LPG),125,5,AR1441),3,FALSE))))))</f>
        <v/>
      </c>
      <c r="AP1441" s="375" t="str">
        <f t="shared" si="396"/>
        <v/>
      </c>
      <c r="AQ1441" s="444" t="str">
        <f t="shared" si="397"/>
        <v/>
      </c>
      <c r="AR1441" s="375" t="str">
        <f t="shared" si="398"/>
        <v/>
      </c>
      <c r="AS1441" s="377" t="str">
        <f t="shared" si="399"/>
        <v/>
      </c>
      <c r="AT1441" s="378" t="str">
        <f t="shared" si="400"/>
        <v/>
      </c>
      <c r="AX1441" s="625" t="b">
        <f t="shared" si="401"/>
        <v>0</v>
      </c>
      <c r="AY1441" s="7" t="str">
        <f t="shared" si="402"/>
        <v>FALSEFALSEFALSE</v>
      </c>
      <c r="AZ1441" s="626">
        <f t="shared" si="386"/>
        <v>0</v>
      </c>
      <c r="BA1441" s="627" t="str">
        <f t="shared" si="403"/>
        <v/>
      </c>
      <c r="BB1441" s="627">
        <f t="shared" si="387"/>
        <v>0</v>
      </c>
    </row>
    <row r="1442" spans="1:54">
      <c r="A1442" s="381">
        <v>1385</v>
      </c>
      <c r="B1442" s="117"/>
      <c r="C1442" s="288"/>
      <c r="D1442" s="289"/>
      <c r="E1442" s="289"/>
      <c r="F1442" s="290"/>
      <c r="G1442" s="292"/>
      <c r="H1442" s="116"/>
      <c r="I1442" s="292"/>
      <c r="J1442" s="116"/>
      <c r="K1442" s="370"/>
      <c r="L1442" s="370"/>
      <c r="M1442" s="370"/>
      <c r="N1442" s="371"/>
      <c r="O1442" s="371"/>
      <c r="P1442" s="371"/>
      <c r="Q1442" s="371"/>
      <c r="R1442" s="371"/>
      <c r="S1442" s="371"/>
      <c r="T1442" s="443"/>
      <c r="U1442" s="539"/>
      <c r="V1442" s="117"/>
      <c r="W1442" s="118"/>
      <c r="X1442" s="119"/>
      <c r="Y1442" s="120"/>
      <c r="Z1442" s="122"/>
      <c r="AA1442" s="121"/>
      <c r="AB1442" s="443"/>
      <c r="AC1442" s="734"/>
      <c r="AD1442" s="372"/>
      <c r="AE1442" s="485"/>
      <c r="AF1442" s="373" t="str">
        <f t="shared" si="388"/>
        <v/>
      </c>
      <c r="AG1442" s="373" t="str">
        <f t="shared" si="389"/>
        <v/>
      </c>
      <c r="AH1442" s="374" t="str">
        <f t="shared" si="390"/>
        <v/>
      </c>
      <c r="AI1442" s="375" t="str">
        <f t="shared" si="391"/>
        <v/>
      </c>
      <c r="AJ1442" s="375" t="str">
        <f t="shared" si="392"/>
        <v/>
      </c>
      <c r="AK1442" s="375" t="str">
        <f t="shared" si="393"/>
        <v/>
      </c>
      <c r="AL1442" s="375" t="str">
        <f t="shared" si="394"/>
        <v/>
      </c>
      <c r="AM1442" s="375" t="str">
        <f t="shared" si="395"/>
        <v/>
      </c>
      <c r="AN1442" s="376" t="str">
        <f>IF(AF1442="","",IF(OR(AH1442="",AH1442="-"),"－",IF(OR(AM1442=8,AM1442=9),"",IF(OR(AJ1442=3,AJ1442=4,AJ1442=5,AJ1442=6),VLOOKUP(AH1442,INDEX((係数_バス貨物_ガソリン,係数_バス貨物_CNG,係数_バス貨物_軽油,係数_バス貨物_メタノール,係数_バス貨物_LPG),MATCH(AL1442,【参考】排出ガスレベル!$AI$4:$AI$671,1),1,AR1442):INDEX((係数_バス貨物_ガソリン,係数_バス貨物_CNG,係数_バス貨物_軽油,係数_バス貨物_メタノール,係数_バス貨物_LPG),MATCH(AL1442+1,【参考】排出ガスレベル!$AI$4:$AI$671,1)-1,5,AR1442),2,FALSE),IF(OR(AJ1442=1,AJ1442=2),VLOOKUP(AH1442,INDEX((係数_乗用_ガソリン,係数_乗用_CNG,係数_乗用_軽油,係数_乗用_メタノール,係数_乗用_LPG),1,1,AR1442):INDEX((係数_乗用_ガソリン,係数_乗用_CNG,係数_乗用_軽油,係数_乗用_メタノール,係数_乗用_LPG),125,5,AR1442),2,FALSE))))))</f>
        <v/>
      </c>
      <c r="AO1442" s="376" t="str">
        <f>IF(T1442="","",IF(OR(AH1442="",AH1442="-"),"－",IF(OR(AM1442=8,AM1442=9),"",IF(OR(AJ1442=3,AJ1442=4,AJ1442=5,AJ1442=6),VLOOKUP(AH1442,INDEX((係数_バス貨物_ガソリン,係数_バス貨物_CNG,係数_バス貨物_軽油,係数_バス貨物_メタノール,係数_バス貨物_LPG),MATCH(AL1442,【参考】排出ガスレベル!$AI$4:$AI$671,1),1,AR1442):INDEX((係数_バス貨物_ガソリン,係数_バス貨物_CNG,係数_バス貨物_軽油,係数_バス貨物_メタノール,係数_バス貨物_LPG),MATCH(AL1442+1,【参考】排出ガスレベル!$AI$4:$AI$671,1)-1,5,AR1442),3,FALSE),IF(OR(AJ1442=1,AJ1442=2),VLOOKUP(AH1442,INDEX((係数_乗用_ガソリン,係数_乗用_CNG,係数_乗用_軽油,係数_乗用_メタノール,係数_乗用_LPG),1,1,AR1442):INDEX((係数_乗用_ガソリン,係数_乗用_CNG,係数_乗用_軽油,係数_乗用_メタノール,係数_乗用_LPG),125,5,AR1442),3,FALSE))))))</f>
        <v/>
      </c>
      <c r="AP1442" s="375" t="str">
        <f t="shared" si="396"/>
        <v/>
      </c>
      <c r="AQ1442" s="444" t="str">
        <f t="shared" si="397"/>
        <v/>
      </c>
      <c r="AR1442" s="375" t="str">
        <f t="shared" si="398"/>
        <v/>
      </c>
      <c r="AS1442" s="377" t="str">
        <f t="shared" si="399"/>
        <v/>
      </c>
      <c r="AT1442" s="378" t="str">
        <f t="shared" si="400"/>
        <v/>
      </c>
      <c r="AX1442" s="625" t="b">
        <f t="shared" si="401"/>
        <v>0</v>
      </c>
      <c r="AY1442" s="7" t="str">
        <f t="shared" si="402"/>
        <v>FALSEFALSEFALSE</v>
      </c>
      <c r="AZ1442" s="626">
        <f t="shared" si="386"/>
        <v>0</v>
      </c>
      <c r="BA1442" s="627" t="str">
        <f t="shared" si="403"/>
        <v/>
      </c>
      <c r="BB1442" s="627">
        <f t="shared" si="387"/>
        <v>0</v>
      </c>
    </row>
    <row r="1443" spans="1:54">
      <c r="A1443" s="381">
        <v>1386</v>
      </c>
      <c r="B1443" s="117"/>
      <c r="C1443" s="288"/>
      <c r="D1443" s="289"/>
      <c r="E1443" s="289"/>
      <c r="F1443" s="290"/>
      <c r="G1443" s="292"/>
      <c r="H1443" s="116"/>
      <c r="I1443" s="292"/>
      <c r="J1443" s="116"/>
      <c r="K1443" s="370"/>
      <c r="L1443" s="370"/>
      <c r="M1443" s="370"/>
      <c r="N1443" s="371"/>
      <c r="O1443" s="371"/>
      <c r="P1443" s="371"/>
      <c r="Q1443" s="371"/>
      <c r="R1443" s="371"/>
      <c r="S1443" s="371"/>
      <c r="T1443" s="443"/>
      <c r="U1443" s="539"/>
      <c r="V1443" s="117"/>
      <c r="W1443" s="118"/>
      <c r="X1443" s="119"/>
      <c r="Y1443" s="120"/>
      <c r="Z1443" s="122"/>
      <c r="AA1443" s="121"/>
      <c r="AB1443" s="443"/>
      <c r="AC1443" s="734"/>
      <c r="AD1443" s="372"/>
      <c r="AE1443" s="485"/>
      <c r="AF1443" s="373" t="str">
        <f t="shared" si="388"/>
        <v/>
      </c>
      <c r="AG1443" s="373" t="str">
        <f t="shared" si="389"/>
        <v/>
      </c>
      <c r="AH1443" s="374" t="str">
        <f t="shared" si="390"/>
        <v/>
      </c>
      <c r="AI1443" s="375" t="str">
        <f t="shared" si="391"/>
        <v/>
      </c>
      <c r="AJ1443" s="375" t="str">
        <f t="shared" si="392"/>
        <v/>
      </c>
      <c r="AK1443" s="375" t="str">
        <f t="shared" si="393"/>
        <v/>
      </c>
      <c r="AL1443" s="375" t="str">
        <f t="shared" si="394"/>
        <v/>
      </c>
      <c r="AM1443" s="375" t="str">
        <f t="shared" si="395"/>
        <v/>
      </c>
      <c r="AN1443" s="376" t="str">
        <f>IF(AF1443="","",IF(OR(AH1443="",AH1443="-"),"－",IF(OR(AM1443=8,AM1443=9),"",IF(OR(AJ1443=3,AJ1443=4,AJ1443=5,AJ1443=6),VLOOKUP(AH1443,INDEX((係数_バス貨物_ガソリン,係数_バス貨物_CNG,係数_バス貨物_軽油,係数_バス貨物_メタノール,係数_バス貨物_LPG),MATCH(AL1443,【参考】排出ガスレベル!$AI$4:$AI$671,1),1,AR1443):INDEX((係数_バス貨物_ガソリン,係数_バス貨物_CNG,係数_バス貨物_軽油,係数_バス貨物_メタノール,係数_バス貨物_LPG),MATCH(AL1443+1,【参考】排出ガスレベル!$AI$4:$AI$671,1)-1,5,AR1443),2,FALSE),IF(OR(AJ1443=1,AJ1443=2),VLOOKUP(AH1443,INDEX((係数_乗用_ガソリン,係数_乗用_CNG,係数_乗用_軽油,係数_乗用_メタノール,係数_乗用_LPG),1,1,AR1443):INDEX((係数_乗用_ガソリン,係数_乗用_CNG,係数_乗用_軽油,係数_乗用_メタノール,係数_乗用_LPG),125,5,AR1443),2,FALSE))))))</f>
        <v/>
      </c>
      <c r="AO1443" s="376" t="str">
        <f>IF(T1443="","",IF(OR(AH1443="",AH1443="-"),"－",IF(OR(AM1443=8,AM1443=9),"",IF(OR(AJ1443=3,AJ1443=4,AJ1443=5,AJ1443=6),VLOOKUP(AH1443,INDEX((係数_バス貨物_ガソリン,係数_バス貨物_CNG,係数_バス貨物_軽油,係数_バス貨物_メタノール,係数_バス貨物_LPG),MATCH(AL1443,【参考】排出ガスレベル!$AI$4:$AI$671,1),1,AR1443):INDEX((係数_バス貨物_ガソリン,係数_バス貨物_CNG,係数_バス貨物_軽油,係数_バス貨物_メタノール,係数_バス貨物_LPG),MATCH(AL1443+1,【参考】排出ガスレベル!$AI$4:$AI$671,1)-1,5,AR1443),3,FALSE),IF(OR(AJ1443=1,AJ1443=2),VLOOKUP(AH1443,INDEX((係数_乗用_ガソリン,係数_乗用_CNG,係数_乗用_軽油,係数_乗用_メタノール,係数_乗用_LPG),1,1,AR1443):INDEX((係数_乗用_ガソリン,係数_乗用_CNG,係数_乗用_軽油,係数_乗用_メタノール,係数_乗用_LPG),125,5,AR1443),3,FALSE))))))</f>
        <v/>
      </c>
      <c r="AP1443" s="375" t="str">
        <f t="shared" si="396"/>
        <v/>
      </c>
      <c r="AQ1443" s="444" t="str">
        <f t="shared" si="397"/>
        <v/>
      </c>
      <c r="AR1443" s="375" t="str">
        <f t="shared" si="398"/>
        <v/>
      </c>
      <c r="AS1443" s="377" t="str">
        <f t="shared" si="399"/>
        <v/>
      </c>
      <c r="AT1443" s="378" t="str">
        <f t="shared" si="400"/>
        <v/>
      </c>
      <c r="AX1443" s="625" t="b">
        <f t="shared" si="401"/>
        <v>0</v>
      </c>
      <c r="AY1443" s="7" t="str">
        <f t="shared" si="402"/>
        <v>FALSEFALSEFALSE</v>
      </c>
      <c r="AZ1443" s="626">
        <f t="shared" si="386"/>
        <v>0</v>
      </c>
      <c r="BA1443" s="627" t="str">
        <f t="shared" si="403"/>
        <v/>
      </c>
      <c r="BB1443" s="627">
        <f t="shared" si="387"/>
        <v>0</v>
      </c>
    </row>
    <row r="1444" spans="1:54">
      <c r="A1444" s="381">
        <v>1387</v>
      </c>
      <c r="B1444" s="117"/>
      <c r="C1444" s="288"/>
      <c r="D1444" s="289"/>
      <c r="E1444" s="289"/>
      <c r="F1444" s="290"/>
      <c r="G1444" s="292"/>
      <c r="H1444" s="116"/>
      <c r="I1444" s="292"/>
      <c r="J1444" s="116"/>
      <c r="K1444" s="370"/>
      <c r="L1444" s="370"/>
      <c r="M1444" s="370"/>
      <c r="N1444" s="371"/>
      <c r="O1444" s="371"/>
      <c r="P1444" s="371"/>
      <c r="Q1444" s="371"/>
      <c r="R1444" s="371"/>
      <c r="S1444" s="371"/>
      <c r="T1444" s="443"/>
      <c r="U1444" s="539"/>
      <c r="V1444" s="117"/>
      <c r="W1444" s="118"/>
      <c r="X1444" s="119"/>
      <c r="Y1444" s="120"/>
      <c r="Z1444" s="122"/>
      <c r="AA1444" s="121"/>
      <c r="AB1444" s="443"/>
      <c r="AC1444" s="734"/>
      <c r="AD1444" s="372"/>
      <c r="AE1444" s="485"/>
      <c r="AF1444" s="373" t="str">
        <f t="shared" si="388"/>
        <v/>
      </c>
      <c r="AG1444" s="373" t="str">
        <f t="shared" si="389"/>
        <v/>
      </c>
      <c r="AH1444" s="374" t="str">
        <f t="shared" si="390"/>
        <v/>
      </c>
      <c r="AI1444" s="375" t="str">
        <f t="shared" si="391"/>
        <v/>
      </c>
      <c r="AJ1444" s="375" t="str">
        <f t="shared" si="392"/>
        <v/>
      </c>
      <c r="AK1444" s="375" t="str">
        <f t="shared" si="393"/>
        <v/>
      </c>
      <c r="AL1444" s="375" t="str">
        <f t="shared" si="394"/>
        <v/>
      </c>
      <c r="AM1444" s="375" t="str">
        <f t="shared" si="395"/>
        <v/>
      </c>
      <c r="AN1444" s="376" t="str">
        <f>IF(AF1444="","",IF(OR(AH1444="",AH1444="-"),"－",IF(OR(AM1444=8,AM1444=9),"",IF(OR(AJ1444=3,AJ1444=4,AJ1444=5,AJ1444=6),VLOOKUP(AH1444,INDEX((係数_バス貨物_ガソリン,係数_バス貨物_CNG,係数_バス貨物_軽油,係数_バス貨物_メタノール,係数_バス貨物_LPG),MATCH(AL1444,【参考】排出ガスレベル!$AI$4:$AI$671,1),1,AR1444):INDEX((係数_バス貨物_ガソリン,係数_バス貨物_CNG,係数_バス貨物_軽油,係数_バス貨物_メタノール,係数_バス貨物_LPG),MATCH(AL1444+1,【参考】排出ガスレベル!$AI$4:$AI$671,1)-1,5,AR1444),2,FALSE),IF(OR(AJ1444=1,AJ1444=2),VLOOKUP(AH1444,INDEX((係数_乗用_ガソリン,係数_乗用_CNG,係数_乗用_軽油,係数_乗用_メタノール,係数_乗用_LPG),1,1,AR1444):INDEX((係数_乗用_ガソリン,係数_乗用_CNG,係数_乗用_軽油,係数_乗用_メタノール,係数_乗用_LPG),125,5,AR1444),2,FALSE))))))</f>
        <v/>
      </c>
      <c r="AO1444" s="376" t="str">
        <f>IF(T1444="","",IF(OR(AH1444="",AH1444="-"),"－",IF(OR(AM1444=8,AM1444=9),"",IF(OR(AJ1444=3,AJ1444=4,AJ1444=5,AJ1444=6),VLOOKUP(AH1444,INDEX((係数_バス貨物_ガソリン,係数_バス貨物_CNG,係数_バス貨物_軽油,係数_バス貨物_メタノール,係数_バス貨物_LPG),MATCH(AL1444,【参考】排出ガスレベル!$AI$4:$AI$671,1),1,AR1444):INDEX((係数_バス貨物_ガソリン,係数_バス貨物_CNG,係数_バス貨物_軽油,係数_バス貨物_メタノール,係数_バス貨物_LPG),MATCH(AL1444+1,【参考】排出ガスレベル!$AI$4:$AI$671,1)-1,5,AR1444),3,FALSE),IF(OR(AJ1444=1,AJ1444=2),VLOOKUP(AH1444,INDEX((係数_乗用_ガソリン,係数_乗用_CNG,係数_乗用_軽油,係数_乗用_メタノール,係数_乗用_LPG),1,1,AR1444):INDEX((係数_乗用_ガソリン,係数_乗用_CNG,係数_乗用_軽油,係数_乗用_メタノール,係数_乗用_LPG),125,5,AR1444),3,FALSE))))))</f>
        <v/>
      </c>
      <c r="AP1444" s="375" t="str">
        <f t="shared" si="396"/>
        <v/>
      </c>
      <c r="AQ1444" s="444" t="str">
        <f t="shared" si="397"/>
        <v/>
      </c>
      <c r="AR1444" s="375" t="str">
        <f t="shared" si="398"/>
        <v/>
      </c>
      <c r="AS1444" s="377" t="str">
        <f t="shared" si="399"/>
        <v/>
      </c>
      <c r="AT1444" s="378" t="str">
        <f t="shared" si="400"/>
        <v/>
      </c>
      <c r="AX1444" s="625" t="b">
        <f t="shared" si="401"/>
        <v>0</v>
      </c>
      <c r="AY1444" s="7" t="str">
        <f t="shared" si="402"/>
        <v>FALSEFALSEFALSE</v>
      </c>
      <c r="AZ1444" s="626">
        <f t="shared" si="386"/>
        <v>0</v>
      </c>
      <c r="BA1444" s="627" t="str">
        <f t="shared" si="403"/>
        <v/>
      </c>
      <c r="BB1444" s="627">
        <f t="shared" si="387"/>
        <v>0</v>
      </c>
    </row>
    <row r="1445" spans="1:54">
      <c r="A1445" s="381">
        <v>1388</v>
      </c>
      <c r="B1445" s="117"/>
      <c r="C1445" s="288"/>
      <c r="D1445" s="289"/>
      <c r="E1445" s="289"/>
      <c r="F1445" s="290"/>
      <c r="G1445" s="292"/>
      <c r="H1445" s="116"/>
      <c r="I1445" s="292"/>
      <c r="J1445" s="116"/>
      <c r="K1445" s="370"/>
      <c r="L1445" s="370"/>
      <c r="M1445" s="370"/>
      <c r="N1445" s="371"/>
      <c r="O1445" s="371"/>
      <c r="P1445" s="371"/>
      <c r="Q1445" s="371"/>
      <c r="R1445" s="371"/>
      <c r="S1445" s="371"/>
      <c r="T1445" s="443"/>
      <c r="U1445" s="539"/>
      <c r="V1445" s="117"/>
      <c r="W1445" s="118"/>
      <c r="X1445" s="119"/>
      <c r="Y1445" s="120"/>
      <c r="Z1445" s="122"/>
      <c r="AA1445" s="121"/>
      <c r="AB1445" s="443"/>
      <c r="AC1445" s="734"/>
      <c r="AD1445" s="372"/>
      <c r="AE1445" s="485"/>
      <c r="AF1445" s="373" t="str">
        <f t="shared" si="388"/>
        <v/>
      </c>
      <c r="AG1445" s="373" t="str">
        <f t="shared" si="389"/>
        <v/>
      </c>
      <c r="AH1445" s="374" t="str">
        <f t="shared" si="390"/>
        <v/>
      </c>
      <c r="AI1445" s="375" t="str">
        <f t="shared" si="391"/>
        <v/>
      </c>
      <c r="AJ1445" s="375" t="str">
        <f t="shared" si="392"/>
        <v/>
      </c>
      <c r="AK1445" s="375" t="str">
        <f t="shared" si="393"/>
        <v/>
      </c>
      <c r="AL1445" s="375" t="str">
        <f t="shared" si="394"/>
        <v/>
      </c>
      <c r="AM1445" s="375" t="str">
        <f t="shared" si="395"/>
        <v/>
      </c>
      <c r="AN1445" s="376" t="str">
        <f>IF(AF1445="","",IF(OR(AH1445="",AH1445="-"),"－",IF(OR(AM1445=8,AM1445=9),"",IF(OR(AJ1445=3,AJ1445=4,AJ1445=5,AJ1445=6),VLOOKUP(AH1445,INDEX((係数_バス貨物_ガソリン,係数_バス貨物_CNG,係数_バス貨物_軽油,係数_バス貨物_メタノール,係数_バス貨物_LPG),MATCH(AL1445,【参考】排出ガスレベル!$AI$4:$AI$671,1),1,AR1445):INDEX((係数_バス貨物_ガソリン,係数_バス貨物_CNG,係数_バス貨物_軽油,係数_バス貨物_メタノール,係数_バス貨物_LPG),MATCH(AL1445+1,【参考】排出ガスレベル!$AI$4:$AI$671,1)-1,5,AR1445),2,FALSE),IF(OR(AJ1445=1,AJ1445=2),VLOOKUP(AH1445,INDEX((係数_乗用_ガソリン,係数_乗用_CNG,係数_乗用_軽油,係数_乗用_メタノール,係数_乗用_LPG),1,1,AR1445):INDEX((係数_乗用_ガソリン,係数_乗用_CNG,係数_乗用_軽油,係数_乗用_メタノール,係数_乗用_LPG),125,5,AR1445),2,FALSE))))))</f>
        <v/>
      </c>
      <c r="AO1445" s="376" t="str">
        <f>IF(T1445="","",IF(OR(AH1445="",AH1445="-"),"－",IF(OR(AM1445=8,AM1445=9),"",IF(OR(AJ1445=3,AJ1445=4,AJ1445=5,AJ1445=6),VLOOKUP(AH1445,INDEX((係数_バス貨物_ガソリン,係数_バス貨物_CNG,係数_バス貨物_軽油,係数_バス貨物_メタノール,係数_バス貨物_LPG),MATCH(AL1445,【参考】排出ガスレベル!$AI$4:$AI$671,1),1,AR1445):INDEX((係数_バス貨物_ガソリン,係数_バス貨物_CNG,係数_バス貨物_軽油,係数_バス貨物_メタノール,係数_バス貨物_LPG),MATCH(AL1445+1,【参考】排出ガスレベル!$AI$4:$AI$671,1)-1,5,AR1445),3,FALSE),IF(OR(AJ1445=1,AJ1445=2),VLOOKUP(AH1445,INDEX((係数_乗用_ガソリン,係数_乗用_CNG,係数_乗用_軽油,係数_乗用_メタノール,係数_乗用_LPG),1,1,AR1445):INDEX((係数_乗用_ガソリン,係数_乗用_CNG,係数_乗用_軽油,係数_乗用_メタノール,係数_乗用_LPG),125,5,AR1445),3,FALSE))))))</f>
        <v/>
      </c>
      <c r="AP1445" s="375" t="str">
        <f t="shared" si="396"/>
        <v/>
      </c>
      <c r="AQ1445" s="444" t="str">
        <f t="shared" si="397"/>
        <v/>
      </c>
      <c r="AR1445" s="375" t="str">
        <f t="shared" si="398"/>
        <v/>
      </c>
      <c r="AS1445" s="377" t="str">
        <f t="shared" si="399"/>
        <v/>
      </c>
      <c r="AT1445" s="378" t="str">
        <f t="shared" si="400"/>
        <v/>
      </c>
      <c r="AX1445" s="625" t="b">
        <f t="shared" si="401"/>
        <v>0</v>
      </c>
      <c r="AY1445" s="7" t="str">
        <f t="shared" si="402"/>
        <v>FALSEFALSEFALSE</v>
      </c>
      <c r="AZ1445" s="626">
        <f t="shared" si="386"/>
        <v>0</v>
      </c>
      <c r="BA1445" s="627" t="str">
        <f t="shared" si="403"/>
        <v/>
      </c>
      <c r="BB1445" s="627">
        <f t="shared" si="387"/>
        <v>0</v>
      </c>
    </row>
    <row r="1446" spans="1:54">
      <c r="A1446" s="381">
        <v>1389</v>
      </c>
      <c r="B1446" s="117"/>
      <c r="C1446" s="288"/>
      <c r="D1446" s="289"/>
      <c r="E1446" s="289"/>
      <c r="F1446" s="290"/>
      <c r="G1446" s="292"/>
      <c r="H1446" s="116"/>
      <c r="I1446" s="292"/>
      <c r="J1446" s="116"/>
      <c r="K1446" s="370"/>
      <c r="L1446" s="370"/>
      <c r="M1446" s="370"/>
      <c r="N1446" s="371"/>
      <c r="O1446" s="371"/>
      <c r="P1446" s="371"/>
      <c r="Q1446" s="371"/>
      <c r="R1446" s="371"/>
      <c r="S1446" s="371"/>
      <c r="T1446" s="443"/>
      <c r="U1446" s="539"/>
      <c r="V1446" s="117"/>
      <c r="W1446" s="118"/>
      <c r="X1446" s="119"/>
      <c r="Y1446" s="120"/>
      <c r="Z1446" s="122"/>
      <c r="AA1446" s="121"/>
      <c r="AB1446" s="443"/>
      <c r="AC1446" s="734"/>
      <c r="AD1446" s="372"/>
      <c r="AE1446" s="485"/>
      <c r="AF1446" s="373" t="str">
        <f t="shared" si="388"/>
        <v/>
      </c>
      <c r="AG1446" s="373" t="str">
        <f t="shared" si="389"/>
        <v/>
      </c>
      <c r="AH1446" s="374" t="str">
        <f t="shared" si="390"/>
        <v/>
      </c>
      <c r="AI1446" s="375" t="str">
        <f t="shared" si="391"/>
        <v/>
      </c>
      <c r="AJ1446" s="375" t="str">
        <f t="shared" si="392"/>
        <v/>
      </c>
      <c r="AK1446" s="375" t="str">
        <f t="shared" si="393"/>
        <v/>
      </c>
      <c r="AL1446" s="375" t="str">
        <f t="shared" si="394"/>
        <v/>
      </c>
      <c r="AM1446" s="375" t="str">
        <f t="shared" si="395"/>
        <v/>
      </c>
      <c r="AN1446" s="376" t="str">
        <f>IF(AF1446="","",IF(OR(AH1446="",AH1446="-"),"－",IF(OR(AM1446=8,AM1446=9),"",IF(OR(AJ1446=3,AJ1446=4,AJ1446=5,AJ1446=6),VLOOKUP(AH1446,INDEX((係数_バス貨物_ガソリン,係数_バス貨物_CNG,係数_バス貨物_軽油,係数_バス貨物_メタノール,係数_バス貨物_LPG),MATCH(AL1446,【参考】排出ガスレベル!$AI$4:$AI$671,1),1,AR1446):INDEX((係数_バス貨物_ガソリン,係数_バス貨物_CNG,係数_バス貨物_軽油,係数_バス貨物_メタノール,係数_バス貨物_LPG),MATCH(AL1446+1,【参考】排出ガスレベル!$AI$4:$AI$671,1)-1,5,AR1446),2,FALSE),IF(OR(AJ1446=1,AJ1446=2),VLOOKUP(AH1446,INDEX((係数_乗用_ガソリン,係数_乗用_CNG,係数_乗用_軽油,係数_乗用_メタノール,係数_乗用_LPG),1,1,AR1446):INDEX((係数_乗用_ガソリン,係数_乗用_CNG,係数_乗用_軽油,係数_乗用_メタノール,係数_乗用_LPG),125,5,AR1446),2,FALSE))))))</f>
        <v/>
      </c>
      <c r="AO1446" s="376" t="str">
        <f>IF(T1446="","",IF(OR(AH1446="",AH1446="-"),"－",IF(OR(AM1446=8,AM1446=9),"",IF(OR(AJ1446=3,AJ1446=4,AJ1446=5,AJ1446=6),VLOOKUP(AH1446,INDEX((係数_バス貨物_ガソリン,係数_バス貨物_CNG,係数_バス貨物_軽油,係数_バス貨物_メタノール,係数_バス貨物_LPG),MATCH(AL1446,【参考】排出ガスレベル!$AI$4:$AI$671,1),1,AR1446):INDEX((係数_バス貨物_ガソリン,係数_バス貨物_CNG,係数_バス貨物_軽油,係数_バス貨物_メタノール,係数_バス貨物_LPG),MATCH(AL1446+1,【参考】排出ガスレベル!$AI$4:$AI$671,1)-1,5,AR1446),3,FALSE),IF(OR(AJ1446=1,AJ1446=2),VLOOKUP(AH1446,INDEX((係数_乗用_ガソリン,係数_乗用_CNG,係数_乗用_軽油,係数_乗用_メタノール,係数_乗用_LPG),1,1,AR1446):INDEX((係数_乗用_ガソリン,係数_乗用_CNG,係数_乗用_軽油,係数_乗用_メタノール,係数_乗用_LPG),125,5,AR1446),3,FALSE))))))</f>
        <v/>
      </c>
      <c r="AP1446" s="375" t="str">
        <f t="shared" si="396"/>
        <v/>
      </c>
      <c r="AQ1446" s="444" t="str">
        <f t="shared" si="397"/>
        <v/>
      </c>
      <c r="AR1446" s="375" t="str">
        <f t="shared" si="398"/>
        <v/>
      </c>
      <c r="AS1446" s="377" t="str">
        <f t="shared" si="399"/>
        <v/>
      </c>
      <c r="AT1446" s="378" t="str">
        <f t="shared" si="400"/>
        <v/>
      </c>
      <c r="AX1446" s="625" t="b">
        <f t="shared" si="401"/>
        <v>0</v>
      </c>
      <c r="AY1446" s="7" t="str">
        <f t="shared" si="402"/>
        <v>FALSEFALSEFALSE</v>
      </c>
      <c r="AZ1446" s="626">
        <f t="shared" si="386"/>
        <v>0</v>
      </c>
      <c r="BA1446" s="627" t="str">
        <f t="shared" si="403"/>
        <v/>
      </c>
      <c r="BB1446" s="627">
        <f t="shared" si="387"/>
        <v>0</v>
      </c>
    </row>
    <row r="1447" spans="1:54">
      <c r="A1447" s="381">
        <v>1390</v>
      </c>
      <c r="B1447" s="117"/>
      <c r="C1447" s="288"/>
      <c r="D1447" s="289"/>
      <c r="E1447" s="289"/>
      <c r="F1447" s="290"/>
      <c r="G1447" s="292"/>
      <c r="H1447" s="116"/>
      <c r="I1447" s="292"/>
      <c r="J1447" s="116"/>
      <c r="K1447" s="370"/>
      <c r="L1447" s="370"/>
      <c r="M1447" s="370"/>
      <c r="N1447" s="371"/>
      <c r="O1447" s="371"/>
      <c r="P1447" s="371"/>
      <c r="Q1447" s="371"/>
      <c r="R1447" s="371"/>
      <c r="S1447" s="371"/>
      <c r="T1447" s="443"/>
      <c r="U1447" s="539"/>
      <c r="V1447" s="117"/>
      <c r="W1447" s="118"/>
      <c r="X1447" s="119"/>
      <c r="Y1447" s="120"/>
      <c r="Z1447" s="122"/>
      <c r="AA1447" s="121"/>
      <c r="AB1447" s="443"/>
      <c r="AC1447" s="734"/>
      <c r="AD1447" s="372"/>
      <c r="AE1447" s="485"/>
      <c r="AF1447" s="373" t="str">
        <f t="shared" si="388"/>
        <v/>
      </c>
      <c r="AG1447" s="373" t="str">
        <f t="shared" si="389"/>
        <v/>
      </c>
      <c r="AH1447" s="374" t="str">
        <f t="shared" si="390"/>
        <v/>
      </c>
      <c r="AI1447" s="375" t="str">
        <f t="shared" si="391"/>
        <v/>
      </c>
      <c r="AJ1447" s="375" t="str">
        <f t="shared" si="392"/>
        <v/>
      </c>
      <c r="AK1447" s="375" t="str">
        <f t="shared" si="393"/>
        <v/>
      </c>
      <c r="AL1447" s="375" t="str">
        <f t="shared" si="394"/>
        <v/>
      </c>
      <c r="AM1447" s="375" t="str">
        <f t="shared" si="395"/>
        <v/>
      </c>
      <c r="AN1447" s="376" t="str">
        <f>IF(AF1447="","",IF(OR(AH1447="",AH1447="-"),"－",IF(OR(AM1447=8,AM1447=9),"",IF(OR(AJ1447=3,AJ1447=4,AJ1447=5,AJ1447=6),VLOOKUP(AH1447,INDEX((係数_バス貨物_ガソリン,係数_バス貨物_CNG,係数_バス貨物_軽油,係数_バス貨物_メタノール,係数_バス貨物_LPG),MATCH(AL1447,【参考】排出ガスレベル!$AI$4:$AI$671,1),1,AR1447):INDEX((係数_バス貨物_ガソリン,係数_バス貨物_CNG,係数_バス貨物_軽油,係数_バス貨物_メタノール,係数_バス貨物_LPG),MATCH(AL1447+1,【参考】排出ガスレベル!$AI$4:$AI$671,1)-1,5,AR1447),2,FALSE),IF(OR(AJ1447=1,AJ1447=2),VLOOKUP(AH1447,INDEX((係数_乗用_ガソリン,係数_乗用_CNG,係数_乗用_軽油,係数_乗用_メタノール,係数_乗用_LPG),1,1,AR1447):INDEX((係数_乗用_ガソリン,係数_乗用_CNG,係数_乗用_軽油,係数_乗用_メタノール,係数_乗用_LPG),125,5,AR1447),2,FALSE))))))</f>
        <v/>
      </c>
      <c r="AO1447" s="376" t="str">
        <f>IF(T1447="","",IF(OR(AH1447="",AH1447="-"),"－",IF(OR(AM1447=8,AM1447=9),"",IF(OR(AJ1447=3,AJ1447=4,AJ1447=5,AJ1447=6),VLOOKUP(AH1447,INDEX((係数_バス貨物_ガソリン,係数_バス貨物_CNG,係数_バス貨物_軽油,係数_バス貨物_メタノール,係数_バス貨物_LPG),MATCH(AL1447,【参考】排出ガスレベル!$AI$4:$AI$671,1),1,AR1447):INDEX((係数_バス貨物_ガソリン,係数_バス貨物_CNG,係数_バス貨物_軽油,係数_バス貨物_メタノール,係数_バス貨物_LPG),MATCH(AL1447+1,【参考】排出ガスレベル!$AI$4:$AI$671,1)-1,5,AR1447),3,FALSE),IF(OR(AJ1447=1,AJ1447=2),VLOOKUP(AH1447,INDEX((係数_乗用_ガソリン,係数_乗用_CNG,係数_乗用_軽油,係数_乗用_メタノール,係数_乗用_LPG),1,1,AR1447):INDEX((係数_乗用_ガソリン,係数_乗用_CNG,係数_乗用_軽油,係数_乗用_メタノール,係数_乗用_LPG),125,5,AR1447),3,FALSE))))))</f>
        <v/>
      </c>
      <c r="AP1447" s="375" t="str">
        <f t="shared" si="396"/>
        <v/>
      </c>
      <c r="AQ1447" s="444" t="str">
        <f t="shared" si="397"/>
        <v/>
      </c>
      <c r="AR1447" s="375" t="str">
        <f t="shared" si="398"/>
        <v/>
      </c>
      <c r="AS1447" s="377" t="str">
        <f t="shared" si="399"/>
        <v/>
      </c>
      <c r="AT1447" s="378" t="str">
        <f t="shared" si="400"/>
        <v/>
      </c>
      <c r="AX1447" s="625" t="b">
        <f t="shared" si="401"/>
        <v>0</v>
      </c>
      <c r="AY1447" s="7" t="str">
        <f t="shared" si="402"/>
        <v>FALSEFALSEFALSE</v>
      </c>
      <c r="AZ1447" s="626">
        <f t="shared" si="386"/>
        <v>0</v>
      </c>
      <c r="BA1447" s="627" t="str">
        <f t="shared" si="403"/>
        <v/>
      </c>
      <c r="BB1447" s="627">
        <f t="shared" si="387"/>
        <v>0</v>
      </c>
    </row>
    <row r="1448" spans="1:54">
      <c r="A1448" s="381">
        <v>1391</v>
      </c>
      <c r="B1448" s="117"/>
      <c r="C1448" s="288"/>
      <c r="D1448" s="289"/>
      <c r="E1448" s="289"/>
      <c r="F1448" s="290"/>
      <c r="G1448" s="292"/>
      <c r="H1448" s="116"/>
      <c r="I1448" s="292"/>
      <c r="J1448" s="116"/>
      <c r="K1448" s="370"/>
      <c r="L1448" s="370"/>
      <c r="M1448" s="370"/>
      <c r="N1448" s="371"/>
      <c r="O1448" s="371"/>
      <c r="P1448" s="371"/>
      <c r="Q1448" s="371"/>
      <c r="R1448" s="371"/>
      <c r="S1448" s="371"/>
      <c r="T1448" s="443"/>
      <c r="U1448" s="539"/>
      <c r="V1448" s="117"/>
      <c r="W1448" s="118"/>
      <c r="X1448" s="119"/>
      <c r="Y1448" s="120"/>
      <c r="Z1448" s="122"/>
      <c r="AA1448" s="121"/>
      <c r="AB1448" s="443"/>
      <c r="AC1448" s="734"/>
      <c r="AD1448" s="372"/>
      <c r="AE1448" s="485"/>
      <c r="AF1448" s="373" t="str">
        <f t="shared" si="388"/>
        <v/>
      </c>
      <c r="AG1448" s="373" t="str">
        <f t="shared" si="389"/>
        <v/>
      </c>
      <c r="AH1448" s="374" t="str">
        <f t="shared" si="390"/>
        <v/>
      </c>
      <c r="AI1448" s="375" t="str">
        <f t="shared" si="391"/>
        <v/>
      </c>
      <c r="AJ1448" s="375" t="str">
        <f t="shared" si="392"/>
        <v/>
      </c>
      <c r="AK1448" s="375" t="str">
        <f t="shared" si="393"/>
        <v/>
      </c>
      <c r="AL1448" s="375" t="str">
        <f t="shared" si="394"/>
        <v/>
      </c>
      <c r="AM1448" s="375" t="str">
        <f t="shared" si="395"/>
        <v/>
      </c>
      <c r="AN1448" s="376" t="str">
        <f>IF(AF1448="","",IF(OR(AH1448="",AH1448="-"),"－",IF(OR(AM1448=8,AM1448=9),"",IF(OR(AJ1448=3,AJ1448=4,AJ1448=5,AJ1448=6),VLOOKUP(AH1448,INDEX((係数_バス貨物_ガソリン,係数_バス貨物_CNG,係数_バス貨物_軽油,係数_バス貨物_メタノール,係数_バス貨物_LPG),MATCH(AL1448,【参考】排出ガスレベル!$AI$4:$AI$671,1),1,AR1448):INDEX((係数_バス貨物_ガソリン,係数_バス貨物_CNG,係数_バス貨物_軽油,係数_バス貨物_メタノール,係数_バス貨物_LPG),MATCH(AL1448+1,【参考】排出ガスレベル!$AI$4:$AI$671,1)-1,5,AR1448),2,FALSE),IF(OR(AJ1448=1,AJ1448=2),VLOOKUP(AH1448,INDEX((係数_乗用_ガソリン,係数_乗用_CNG,係数_乗用_軽油,係数_乗用_メタノール,係数_乗用_LPG),1,1,AR1448):INDEX((係数_乗用_ガソリン,係数_乗用_CNG,係数_乗用_軽油,係数_乗用_メタノール,係数_乗用_LPG),125,5,AR1448),2,FALSE))))))</f>
        <v/>
      </c>
      <c r="AO1448" s="376" t="str">
        <f>IF(T1448="","",IF(OR(AH1448="",AH1448="-"),"－",IF(OR(AM1448=8,AM1448=9),"",IF(OR(AJ1448=3,AJ1448=4,AJ1448=5,AJ1448=6),VLOOKUP(AH1448,INDEX((係数_バス貨物_ガソリン,係数_バス貨物_CNG,係数_バス貨物_軽油,係数_バス貨物_メタノール,係数_バス貨物_LPG),MATCH(AL1448,【参考】排出ガスレベル!$AI$4:$AI$671,1),1,AR1448):INDEX((係数_バス貨物_ガソリン,係数_バス貨物_CNG,係数_バス貨物_軽油,係数_バス貨物_メタノール,係数_バス貨物_LPG),MATCH(AL1448+1,【参考】排出ガスレベル!$AI$4:$AI$671,1)-1,5,AR1448),3,FALSE),IF(OR(AJ1448=1,AJ1448=2),VLOOKUP(AH1448,INDEX((係数_乗用_ガソリン,係数_乗用_CNG,係数_乗用_軽油,係数_乗用_メタノール,係数_乗用_LPG),1,1,AR1448):INDEX((係数_乗用_ガソリン,係数_乗用_CNG,係数_乗用_軽油,係数_乗用_メタノール,係数_乗用_LPG),125,5,AR1448),3,FALSE))))))</f>
        <v/>
      </c>
      <c r="AP1448" s="375" t="str">
        <f t="shared" si="396"/>
        <v/>
      </c>
      <c r="AQ1448" s="444" t="str">
        <f t="shared" si="397"/>
        <v/>
      </c>
      <c r="AR1448" s="375" t="str">
        <f t="shared" si="398"/>
        <v/>
      </c>
      <c r="AS1448" s="377" t="str">
        <f t="shared" si="399"/>
        <v/>
      </c>
      <c r="AT1448" s="378" t="str">
        <f t="shared" si="400"/>
        <v/>
      </c>
      <c r="AX1448" s="625" t="b">
        <f t="shared" si="401"/>
        <v>0</v>
      </c>
      <c r="AY1448" s="7" t="str">
        <f t="shared" si="402"/>
        <v>FALSEFALSEFALSE</v>
      </c>
      <c r="AZ1448" s="626">
        <f t="shared" si="386"/>
        <v>0</v>
      </c>
      <c r="BA1448" s="627" t="str">
        <f t="shared" si="403"/>
        <v/>
      </c>
      <c r="BB1448" s="627">
        <f t="shared" si="387"/>
        <v>0</v>
      </c>
    </row>
    <row r="1449" spans="1:54">
      <c r="A1449" s="381">
        <v>1392</v>
      </c>
      <c r="B1449" s="117"/>
      <c r="C1449" s="288"/>
      <c r="D1449" s="289"/>
      <c r="E1449" s="289"/>
      <c r="F1449" s="290"/>
      <c r="G1449" s="292"/>
      <c r="H1449" s="116"/>
      <c r="I1449" s="292"/>
      <c r="J1449" s="116"/>
      <c r="K1449" s="370"/>
      <c r="L1449" s="370"/>
      <c r="M1449" s="370"/>
      <c r="N1449" s="371"/>
      <c r="O1449" s="371"/>
      <c r="P1449" s="371"/>
      <c r="Q1449" s="371"/>
      <c r="R1449" s="371"/>
      <c r="S1449" s="371"/>
      <c r="T1449" s="443"/>
      <c r="U1449" s="539"/>
      <c r="V1449" s="117"/>
      <c r="W1449" s="118"/>
      <c r="X1449" s="119"/>
      <c r="Y1449" s="120"/>
      <c r="Z1449" s="122"/>
      <c r="AA1449" s="121"/>
      <c r="AB1449" s="443"/>
      <c r="AC1449" s="734"/>
      <c r="AD1449" s="372"/>
      <c r="AE1449" s="485"/>
      <c r="AF1449" s="373" t="str">
        <f t="shared" si="388"/>
        <v/>
      </c>
      <c r="AG1449" s="373" t="str">
        <f t="shared" si="389"/>
        <v/>
      </c>
      <c r="AH1449" s="374" t="str">
        <f t="shared" si="390"/>
        <v/>
      </c>
      <c r="AI1449" s="375" t="str">
        <f t="shared" si="391"/>
        <v/>
      </c>
      <c r="AJ1449" s="375" t="str">
        <f t="shared" si="392"/>
        <v/>
      </c>
      <c r="AK1449" s="375" t="str">
        <f t="shared" si="393"/>
        <v/>
      </c>
      <c r="AL1449" s="375" t="str">
        <f t="shared" si="394"/>
        <v/>
      </c>
      <c r="AM1449" s="375" t="str">
        <f t="shared" si="395"/>
        <v/>
      </c>
      <c r="AN1449" s="376" t="str">
        <f>IF(AF1449="","",IF(OR(AH1449="",AH1449="-"),"－",IF(OR(AM1449=8,AM1449=9),"",IF(OR(AJ1449=3,AJ1449=4,AJ1449=5,AJ1449=6),VLOOKUP(AH1449,INDEX((係数_バス貨物_ガソリン,係数_バス貨物_CNG,係数_バス貨物_軽油,係数_バス貨物_メタノール,係数_バス貨物_LPG),MATCH(AL1449,【参考】排出ガスレベル!$AI$4:$AI$671,1),1,AR1449):INDEX((係数_バス貨物_ガソリン,係数_バス貨物_CNG,係数_バス貨物_軽油,係数_バス貨物_メタノール,係数_バス貨物_LPG),MATCH(AL1449+1,【参考】排出ガスレベル!$AI$4:$AI$671,1)-1,5,AR1449),2,FALSE),IF(OR(AJ1449=1,AJ1449=2),VLOOKUP(AH1449,INDEX((係数_乗用_ガソリン,係数_乗用_CNG,係数_乗用_軽油,係数_乗用_メタノール,係数_乗用_LPG),1,1,AR1449):INDEX((係数_乗用_ガソリン,係数_乗用_CNG,係数_乗用_軽油,係数_乗用_メタノール,係数_乗用_LPG),125,5,AR1449),2,FALSE))))))</f>
        <v/>
      </c>
      <c r="AO1449" s="376" t="str">
        <f>IF(T1449="","",IF(OR(AH1449="",AH1449="-"),"－",IF(OR(AM1449=8,AM1449=9),"",IF(OR(AJ1449=3,AJ1449=4,AJ1449=5,AJ1449=6),VLOOKUP(AH1449,INDEX((係数_バス貨物_ガソリン,係数_バス貨物_CNG,係数_バス貨物_軽油,係数_バス貨物_メタノール,係数_バス貨物_LPG),MATCH(AL1449,【参考】排出ガスレベル!$AI$4:$AI$671,1),1,AR1449):INDEX((係数_バス貨物_ガソリン,係数_バス貨物_CNG,係数_バス貨物_軽油,係数_バス貨物_メタノール,係数_バス貨物_LPG),MATCH(AL1449+1,【参考】排出ガスレベル!$AI$4:$AI$671,1)-1,5,AR1449),3,FALSE),IF(OR(AJ1449=1,AJ1449=2),VLOOKUP(AH1449,INDEX((係数_乗用_ガソリン,係数_乗用_CNG,係数_乗用_軽油,係数_乗用_メタノール,係数_乗用_LPG),1,1,AR1449):INDEX((係数_乗用_ガソリン,係数_乗用_CNG,係数_乗用_軽油,係数_乗用_メタノール,係数_乗用_LPG),125,5,AR1449),3,FALSE))))))</f>
        <v/>
      </c>
      <c r="AP1449" s="375" t="str">
        <f t="shared" si="396"/>
        <v/>
      </c>
      <c r="AQ1449" s="444" t="str">
        <f t="shared" si="397"/>
        <v/>
      </c>
      <c r="AR1449" s="375" t="str">
        <f t="shared" si="398"/>
        <v/>
      </c>
      <c r="AS1449" s="377" t="str">
        <f t="shared" si="399"/>
        <v/>
      </c>
      <c r="AT1449" s="378" t="str">
        <f t="shared" si="400"/>
        <v/>
      </c>
      <c r="AX1449" s="625" t="b">
        <f t="shared" si="401"/>
        <v>0</v>
      </c>
      <c r="AY1449" s="7" t="str">
        <f t="shared" si="402"/>
        <v>FALSEFALSEFALSE</v>
      </c>
      <c r="AZ1449" s="626">
        <f t="shared" si="386"/>
        <v>0</v>
      </c>
      <c r="BA1449" s="627" t="str">
        <f t="shared" si="403"/>
        <v/>
      </c>
      <c r="BB1449" s="627">
        <f t="shared" si="387"/>
        <v>0</v>
      </c>
    </row>
    <row r="1450" spans="1:54">
      <c r="A1450" s="381">
        <v>1393</v>
      </c>
      <c r="B1450" s="117"/>
      <c r="C1450" s="288"/>
      <c r="D1450" s="289"/>
      <c r="E1450" s="289"/>
      <c r="F1450" s="290"/>
      <c r="G1450" s="292"/>
      <c r="H1450" s="116"/>
      <c r="I1450" s="292"/>
      <c r="J1450" s="116"/>
      <c r="K1450" s="370"/>
      <c r="L1450" s="370"/>
      <c r="M1450" s="370"/>
      <c r="N1450" s="371"/>
      <c r="O1450" s="371"/>
      <c r="P1450" s="371"/>
      <c r="Q1450" s="371"/>
      <c r="R1450" s="371"/>
      <c r="S1450" s="371"/>
      <c r="T1450" s="443"/>
      <c r="U1450" s="539"/>
      <c r="V1450" s="117"/>
      <c r="W1450" s="118"/>
      <c r="X1450" s="119"/>
      <c r="Y1450" s="120"/>
      <c r="Z1450" s="122"/>
      <c r="AA1450" s="121"/>
      <c r="AB1450" s="443"/>
      <c r="AC1450" s="734"/>
      <c r="AD1450" s="372"/>
      <c r="AE1450" s="485"/>
      <c r="AF1450" s="373" t="str">
        <f t="shared" si="388"/>
        <v/>
      </c>
      <c r="AG1450" s="373" t="str">
        <f t="shared" si="389"/>
        <v/>
      </c>
      <c r="AH1450" s="374" t="str">
        <f t="shared" si="390"/>
        <v/>
      </c>
      <c r="AI1450" s="375" t="str">
        <f t="shared" si="391"/>
        <v/>
      </c>
      <c r="AJ1450" s="375" t="str">
        <f t="shared" si="392"/>
        <v/>
      </c>
      <c r="AK1450" s="375" t="str">
        <f t="shared" si="393"/>
        <v/>
      </c>
      <c r="AL1450" s="375" t="str">
        <f t="shared" si="394"/>
        <v/>
      </c>
      <c r="AM1450" s="375" t="str">
        <f t="shared" si="395"/>
        <v/>
      </c>
      <c r="AN1450" s="376" t="str">
        <f>IF(AF1450="","",IF(OR(AH1450="",AH1450="-"),"－",IF(OR(AM1450=8,AM1450=9),"",IF(OR(AJ1450=3,AJ1450=4,AJ1450=5,AJ1450=6),VLOOKUP(AH1450,INDEX((係数_バス貨物_ガソリン,係数_バス貨物_CNG,係数_バス貨物_軽油,係数_バス貨物_メタノール,係数_バス貨物_LPG),MATCH(AL1450,【参考】排出ガスレベル!$AI$4:$AI$671,1),1,AR1450):INDEX((係数_バス貨物_ガソリン,係数_バス貨物_CNG,係数_バス貨物_軽油,係数_バス貨物_メタノール,係数_バス貨物_LPG),MATCH(AL1450+1,【参考】排出ガスレベル!$AI$4:$AI$671,1)-1,5,AR1450),2,FALSE),IF(OR(AJ1450=1,AJ1450=2),VLOOKUP(AH1450,INDEX((係数_乗用_ガソリン,係数_乗用_CNG,係数_乗用_軽油,係数_乗用_メタノール,係数_乗用_LPG),1,1,AR1450):INDEX((係数_乗用_ガソリン,係数_乗用_CNG,係数_乗用_軽油,係数_乗用_メタノール,係数_乗用_LPG),125,5,AR1450),2,FALSE))))))</f>
        <v/>
      </c>
      <c r="AO1450" s="376" t="str">
        <f>IF(T1450="","",IF(OR(AH1450="",AH1450="-"),"－",IF(OR(AM1450=8,AM1450=9),"",IF(OR(AJ1450=3,AJ1450=4,AJ1450=5,AJ1450=6),VLOOKUP(AH1450,INDEX((係数_バス貨物_ガソリン,係数_バス貨物_CNG,係数_バス貨物_軽油,係数_バス貨物_メタノール,係数_バス貨物_LPG),MATCH(AL1450,【参考】排出ガスレベル!$AI$4:$AI$671,1),1,AR1450):INDEX((係数_バス貨物_ガソリン,係数_バス貨物_CNG,係数_バス貨物_軽油,係数_バス貨物_メタノール,係数_バス貨物_LPG),MATCH(AL1450+1,【参考】排出ガスレベル!$AI$4:$AI$671,1)-1,5,AR1450),3,FALSE),IF(OR(AJ1450=1,AJ1450=2),VLOOKUP(AH1450,INDEX((係数_乗用_ガソリン,係数_乗用_CNG,係数_乗用_軽油,係数_乗用_メタノール,係数_乗用_LPG),1,1,AR1450):INDEX((係数_乗用_ガソリン,係数_乗用_CNG,係数_乗用_軽油,係数_乗用_メタノール,係数_乗用_LPG),125,5,AR1450),3,FALSE))))))</f>
        <v/>
      </c>
      <c r="AP1450" s="375" t="str">
        <f t="shared" si="396"/>
        <v/>
      </c>
      <c r="AQ1450" s="444" t="str">
        <f t="shared" si="397"/>
        <v/>
      </c>
      <c r="AR1450" s="375" t="str">
        <f t="shared" si="398"/>
        <v/>
      </c>
      <c r="AS1450" s="377" t="str">
        <f t="shared" si="399"/>
        <v/>
      </c>
      <c r="AT1450" s="378" t="str">
        <f t="shared" si="400"/>
        <v/>
      </c>
      <c r="AX1450" s="625" t="b">
        <f t="shared" si="401"/>
        <v>0</v>
      </c>
      <c r="AY1450" s="7" t="str">
        <f t="shared" si="402"/>
        <v>FALSEFALSEFALSE</v>
      </c>
      <c r="AZ1450" s="626">
        <f t="shared" si="386"/>
        <v>0</v>
      </c>
      <c r="BA1450" s="627" t="str">
        <f t="shared" si="403"/>
        <v/>
      </c>
      <c r="BB1450" s="627">
        <f t="shared" si="387"/>
        <v>0</v>
      </c>
    </row>
    <row r="1451" spans="1:54">
      <c r="A1451" s="381">
        <v>1394</v>
      </c>
      <c r="B1451" s="117"/>
      <c r="C1451" s="288"/>
      <c r="D1451" s="289"/>
      <c r="E1451" s="289"/>
      <c r="F1451" s="290"/>
      <c r="G1451" s="292"/>
      <c r="H1451" s="116"/>
      <c r="I1451" s="292"/>
      <c r="J1451" s="116"/>
      <c r="K1451" s="370"/>
      <c r="L1451" s="370"/>
      <c r="M1451" s="370"/>
      <c r="N1451" s="371"/>
      <c r="O1451" s="371"/>
      <c r="P1451" s="371"/>
      <c r="Q1451" s="371"/>
      <c r="R1451" s="371"/>
      <c r="S1451" s="371"/>
      <c r="T1451" s="443"/>
      <c r="U1451" s="539"/>
      <c r="V1451" s="117"/>
      <c r="W1451" s="118"/>
      <c r="X1451" s="119"/>
      <c r="Y1451" s="120"/>
      <c r="Z1451" s="122"/>
      <c r="AA1451" s="121"/>
      <c r="AB1451" s="443"/>
      <c r="AC1451" s="734"/>
      <c r="AD1451" s="372"/>
      <c r="AE1451" s="485"/>
      <c r="AF1451" s="373" t="str">
        <f t="shared" si="388"/>
        <v/>
      </c>
      <c r="AG1451" s="373" t="str">
        <f t="shared" si="389"/>
        <v/>
      </c>
      <c r="AH1451" s="374" t="str">
        <f t="shared" si="390"/>
        <v/>
      </c>
      <c r="AI1451" s="375" t="str">
        <f t="shared" si="391"/>
        <v/>
      </c>
      <c r="AJ1451" s="375" t="str">
        <f t="shared" si="392"/>
        <v/>
      </c>
      <c r="AK1451" s="375" t="str">
        <f t="shared" si="393"/>
        <v/>
      </c>
      <c r="AL1451" s="375" t="str">
        <f t="shared" si="394"/>
        <v/>
      </c>
      <c r="AM1451" s="375" t="str">
        <f t="shared" si="395"/>
        <v/>
      </c>
      <c r="AN1451" s="376" t="str">
        <f>IF(AF1451="","",IF(OR(AH1451="",AH1451="-"),"－",IF(OR(AM1451=8,AM1451=9),"",IF(OR(AJ1451=3,AJ1451=4,AJ1451=5,AJ1451=6),VLOOKUP(AH1451,INDEX((係数_バス貨物_ガソリン,係数_バス貨物_CNG,係数_バス貨物_軽油,係数_バス貨物_メタノール,係数_バス貨物_LPG),MATCH(AL1451,【参考】排出ガスレベル!$AI$4:$AI$671,1),1,AR1451):INDEX((係数_バス貨物_ガソリン,係数_バス貨物_CNG,係数_バス貨物_軽油,係数_バス貨物_メタノール,係数_バス貨物_LPG),MATCH(AL1451+1,【参考】排出ガスレベル!$AI$4:$AI$671,1)-1,5,AR1451),2,FALSE),IF(OR(AJ1451=1,AJ1451=2),VLOOKUP(AH1451,INDEX((係数_乗用_ガソリン,係数_乗用_CNG,係数_乗用_軽油,係数_乗用_メタノール,係数_乗用_LPG),1,1,AR1451):INDEX((係数_乗用_ガソリン,係数_乗用_CNG,係数_乗用_軽油,係数_乗用_メタノール,係数_乗用_LPG),125,5,AR1451),2,FALSE))))))</f>
        <v/>
      </c>
      <c r="AO1451" s="376" t="str">
        <f>IF(T1451="","",IF(OR(AH1451="",AH1451="-"),"－",IF(OR(AM1451=8,AM1451=9),"",IF(OR(AJ1451=3,AJ1451=4,AJ1451=5,AJ1451=6),VLOOKUP(AH1451,INDEX((係数_バス貨物_ガソリン,係数_バス貨物_CNG,係数_バス貨物_軽油,係数_バス貨物_メタノール,係数_バス貨物_LPG),MATCH(AL1451,【参考】排出ガスレベル!$AI$4:$AI$671,1),1,AR1451):INDEX((係数_バス貨物_ガソリン,係数_バス貨物_CNG,係数_バス貨物_軽油,係数_バス貨物_メタノール,係数_バス貨物_LPG),MATCH(AL1451+1,【参考】排出ガスレベル!$AI$4:$AI$671,1)-1,5,AR1451),3,FALSE),IF(OR(AJ1451=1,AJ1451=2),VLOOKUP(AH1451,INDEX((係数_乗用_ガソリン,係数_乗用_CNG,係数_乗用_軽油,係数_乗用_メタノール,係数_乗用_LPG),1,1,AR1451):INDEX((係数_乗用_ガソリン,係数_乗用_CNG,係数_乗用_軽油,係数_乗用_メタノール,係数_乗用_LPG),125,5,AR1451),3,FALSE))))))</f>
        <v/>
      </c>
      <c r="AP1451" s="375" t="str">
        <f t="shared" si="396"/>
        <v/>
      </c>
      <c r="AQ1451" s="444" t="str">
        <f t="shared" si="397"/>
        <v/>
      </c>
      <c r="AR1451" s="375" t="str">
        <f t="shared" si="398"/>
        <v/>
      </c>
      <c r="AS1451" s="377" t="str">
        <f t="shared" si="399"/>
        <v/>
      </c>
      <c r="AT1451" s="378" t="str">
        <f t="shared" si="400"/>
        <v/>
      </c>
      <c r="AX1451" s="625" t="b">
        <f t="shared" si="401"/>
        <v>0</v>
      </c>
      <c r="AY1451" s="7" t="str">
        <f t="shared" si="402"/>
        <v>FALSEFALSEFALSE</v>
      </c>
      <c r="AZ1451" s="626">
        <f t="shared" si="386"/>
        <v>0</v>
      </c>
      <c r="BA1451" s="627" t="str">
        <f t="shared" si="403"/>
        <v/>
      </c>
      <c r="BB1451" s="627">
        <f t="shared" si="387"/>
        <v>0</v>
      </c>
    </row>
    <row r="1452" spans="1:54">
      <c r="A1452" s="381">
        <v>1395</v>
      </c>
      <c r="B1452" s="117"/>
      <c r="C1452" s="288"/>
      <c r="D1452" s="289"/>
      <c r="E1452" s="289"/>
      <c r="F1452" s="290"/>
      <c r="G1452" s="292"/>
      <c r="H1452" s="116"/>
      <c r="I1452" s="292"/>
      <c r="J1452" s="116"/>
      <c r="K1452" s="370"/>
      <c r="L1452" s="370"/>
      <c r="M1452" s="370"/>
      <c r="N1452" s="371"/>
      <c r="O1452" s="371"/>
      <c r="P1452" s="371"/>
      <c r="Q1452" s="371"/>
      <c r="R1452" s="371"/>
      <c r="S1452" s="371"/>
      <c r="T1452" s="443"/>
      <c r="U1452" s="539"/>
      <c r="V1452" s="117"/>
      <c r="W1452" s="118"/>
      <c r="X1452" s="119"/>
      <c r="Y1452" s="120"/>
      <c r="Z1452" s="122"/>
      <c r="AA1452" s="121"/>
      <c r="AB1452" s="443"/>
      <c r="AC1452" s="734"/>
      <c r="AD1452" s="372"/>
      <c r="AE1452" s="485"/>
      <c r="AF1452" s="373" t="str">
        <f t="shared" si="388"/>
        <v/>
      </c>
      <c r="AG1452" s="373" t="str">
        <f t="shared" si="389"/>
        <v/>
      </c>
      <c r="AH1452" s="374" t="str">
        <f t="shared" si="390"/>
        <v/>
      </c>
      <c r="AI1452" s="375" t="str">
        <f t="shared" si="391"/>
        <v/>
      </c>
      <c r="AJ1452" s="375" t="str">
        <f t="shared" si="392"/>
        <v/>
      </c>
      <c r="AK1452" s="375" t="str">
        <f t="shared" si="393"/>
        <v/>
      </c>
      <c r="AL1452" s="375" t="str">
        <f t="shared" si="394"/>
        <v/>
      </c>
      <c r="AM1452" s="375" t="str">
        <f t="shared" si="395"/>
        <v/>
      </c>
      <c r="AN1452" s="376" t="str">
        <f>IF(AF1452="","",IF(OR(AH1452="",AH1452="-"),"－",IF(OR(AM1452=8,AM1452=9),"",IF(OR(AJ1452=3,AJ1452=4,AJ1452=5,AJ1452=6),VLOOKUP(AH1452,INDEX((係数_バス貨物_ガソリン,係数_バス貨物_CNG,係数_バス貨物_軽油,係数_バス貨物_メタノール,係数_バス貨物_LPG),MATCH(AL1452,【参考】排出ガスレベル!$AI$4:$AI$671,1),1,AR1452):INDEX((係数_バス貨物_ガソリン,係数_バス貨物_CNG,係数_バス貨物_軽油,係数_バス貨物_メタノール,係数_バス貨物_LPG),MATCH(AL1452+1,【参考】排出ガスレベル!$AI$4:$AI$671,1)-1,5,AR1452),2,FALSE),IF(OR(AJ1452=1,AJ1452=2),VLOOKUP(AH1452,INDEX((係数_乗用_ガソリン,係数_乗用_CNG,係数_乗用_軽油,係数_乗用_メタノール,係数_乗用_LPG),1,1,AR1452):INDEX((係数_乗用_ガソリン,係数_乗用_CNG,係数_乗用_軽油,係数_乗用_メタノール,係数_乗用_LPG),125,5,AR1452),2,FALSE))))))</f>
        <v/>
      </c>
      <c r="AO1452" s="376" t="str">
        <f>IF(T1452="","",IF(OR(AH1452="",AH1452="-"),"－",IF(OR(AM1452=8,AM1452=9),"",IF(OR(AJ1452=3,AJ1452=4,AJ1452=5,AJ1452=6),VLOOKUP(AH1452,INDEX((係数_バス貨物_ガソリン,係数_バス貨物_CNG,係数_バス貨物_軽油,係数_バス貨物_メタノール,係数_バス貨物_LPG),MATCH(AL1452,【参考】排出ガスレベル!$AI$4:$AI$671,1),1,AR1452):INDEX((係数_バス貨物_ガソリン,係数_バス貨物_CNG,係数_バス貨物_軽油,係数_バス貨物_メタノール,係数_バス貨物_LPG),MATCH(AL1452+1,【参考】排出ガスレベル!$AI$4:$AI$671,1)-1,5,AR1452),3,FALSE),IF(OR(AJ1452=1,AJ1452=2),VLOOKUP(AH1452,INDEX((係数_乗用_ガソリン,係数_乗用_CNG,係数_乗用_軽油,係数_乗用_メタノール,係数_乗用_LPG),1,1,AR1452):INDEX((係数_乗用_ガソリン,係数_乗用_CNG,係数_乗用_軽油,係数_乗用_メタノール,係数_乗用_LPG),125,5,AR1452),3,FALSE))))))</f>
        <v/>
      </c>
      <c r="AP1452" s="375" t="str">
        <f t="shared" si="396"/>
        <v/>
      </c>
      <c r="AQ1452" s="444" t="str">
        <f t="shared" si="397"/>
        <v/>
      </c>
      <c r="AR1452" s="375" t="str">
        <f t="shared" si="398"/>
        <v/>
      </c>
      <c r="AS1452" s="377" t="str">
        <f t="shared" si="399"/>
        <v/>
      </c>
      <c r="AT1452" s="378" t="str">
        <f t="shared" si="400"/>
        <v/>
      </c>
      <c r="AX1452" s="625" t="b">
        <f t="shared" si="401"/>
        <v>0</v>
      </c>
      <c r="AY1452" s="7" t="str">
        <f t="shared" si="402"/>
        <v>FALSEFALSEFALSE</v>
      </c>
      <c r="AZ1452" s="626">
        <f t="shared" si="386"/>
        <v>0</v>
      </c>
      <c r="BA1452" s="627" t="str">
        <f t="shared" si="403"/>
        <v/>
      </c>
      <c r="BB1452" s="627">
        <f t="shared" si="387"/>
        <v>0</v>
      </c>
    </row>
    <row r="1453" spans="1:54">
      <c r="A1453" s="381">
        <v>1396</v>
      </c>
      <c r="B1453" s="117"/>
      <c r="C1453" s="288"/>
      <c r="D1453" s="289"/>
      <c r="E1453" s="289"/>
      <c r="F1453" s="290"/>
      <c r="G1453" s="292"/>
      <c r="H1453" s="116"/>
      <c r="I1453" s="292"/>
      <c r="J1453" s="116"/>
      <c r="K1453" s="370"/>
      <c r="L1453" s="370"/>
      <c r="M1453" s="370"/>
      <c r="N1453" s="371"/>
      <c r="O1453" s="371"/>
      <c r="P1453" s="371"/>
      <c r="Q1453" s="371"/>
      <c r="R1453" s="371"/>
      <c r="S1453" s="371"/>
      <c r="T1453" s="443"/>
      <c r="U1453" s="539"/>
      <c r="V1453" s="117"/>
      <c r="W1453" s="118"/>
      <c r="X1453" s="119"/>
      <c r="Y1453" s="120"/>
      <c r="Z1453" s="122"/>
      <c r="AA1453" s="121"/>
      <c r="AB1453" s="443"/>
      <c r="AC1453" s="734"/>
      <c r="AD1453" s="372"/>
      <c r="AE1453" s="485"/>
      <c r="AF1453" s="373" t="str">
        <f t="shared" si="388"/>
        <v/>
      </c>
      <c r="AG1453" s="373" t="str">
        <f t="shared" si="389"/>
        <v/>
      </c>
      <c r="AH1453" s="374" t="str">
        <f t="shared" si="390"/>
        <v/>
      </c>
      <c r="AI1453" s="375" t="str">
        <f t="shared" si="391"/>
        <v/>
      </c>
      <c r="AJ1453" s="375" t="str">
        <f t="shared" si="392"/>
        <v/>
      </c>
      <c r="AK1453" s="375" t="str">
        <f t="shared" si="393"/>
        <v/>
      </c>
      <c r="AL1453" s="375" t="str">
        <f t="shared" si="394"/>
        <v/>
      </c>
      <c r="AM1453" s="375" t="str">
        <f t="shared" si="395"/>
        <v/>
      </c>
      <c r="AN1453" s="376" t="str">
        <f>IF(AF1453="","",IF(OR(AH1453="",AH1453="-"),"－",IF(OR(AM1453=8,AM1453=9),"",IF(OR(AJ1453=3,AJ1453=4,AJ1453=5,AJ1453=6),VLOOKUP(AH1453,INDEX((係数_バス貨物_ガソリン,係数_バス貨物_CNG,係数_バス貨物_軽油,係数_バス貨物_メタノール,係数_バス貨物_LPG),MATCH(AL1453,【参考】排出ガスレベル!$AI$4:$AI$671,1),1,AR1453):INDEX((係数_バス貨物_ガソリン,係数_バス貨物_CNG,係数_バス貨物_軽油,係数_バス貨物_メタノール,係数_バス貨物_LPG),MATCH(AL1453+1,【参考】排出ガスレベル!$AI$4:$AI$671,1)-1,5,AR1453),2,FALSE),IF(OR(AJ1453=1,AJ1453=2),VLOOKUP(AH1453,INDEX((係数_乗用_ガソリン,係数_乗用_CNG,係数_乗用_軽油,係数_乗用_メタノール,係数_乗用_LPG),1,1,AR1453):INDEX((係数_乗用_ガソリン,係数_乗用_CNG,係数_乗用_軽油,係数_乗用_メタノール,係数_乗用_LPG),125,5,AR1453),2,FALSE))))))</f>
        <v/>
      </c>
      <c r="AO1453" s="376" t="str">
        <f>IF(T1453="","",IF(OR(AH1453="",AH1453="-"),"－",IF(OR(AM1453=8,AM1453=9),"",IF(OR(AJ1453=3,AJ1453=4,AJ1453=5,AJ1453=6),VLOOKUP(AH1453,INDEX((係数_バス貨物_ガソリン,係数_バス貨物_CNG,係数_バス貨物_軽油,係数_バス貨物_メタノール,係数_バス貨物_LPG),MATCH(AL1453,【参考】排出ガスレベル!$AI$4:$AI$671,1),1,AR1453):INDEX((係数_バス貨物_ガソリン,係数_バス貨物_CNG,係数_バス貨物_軽油,係数_バス貨物_メタノール,係数_バス貨物_LPG),MATCH(AL1453+1,【参考】排出ガスレベル!$AI$4:$AI$671,1)-1,5,AR1453),3,FALSE),IF(OR(AJ1453=1,AJ1453=2),VLOOKUP(AH1453,INDEX((係数_乗用_ガソリン,係数_乗用_CNG,係数_乗用_軽油,係数_乗用_メタノール,係数_乗用_LPG),1,1,AR1453):INDEX((係数_乗用_ガソリン,係数_乗用_CNG,係数_乗用_軽油,係数_乗用_メタノール,係数_乗用_LPG),125,5,AR1453),3,FALSE))))))</f>
        <v/>
      </c>
      <c r="AP1453" s="375" t="str">
        <f t="shared" si="396"/>
        <v/>
      </c>
      <c r="AQ1453" s="444" t="str">
        <f t="shared" si="397"/>
        <v/>
      </c>
      <c r="AR1453" s="375" t="str">
        <f t="shared" si="398"/>
        <v/>
      </c>
      <c r="AS1453" s="377" t="str">
        <f t="shared" si="399"/>
        <v/>
      </c>
      <c r="AT1453" s="378" t="str">
        <f t="shared" si="400"/>
        <v/>
      </c>
      <c r="AX1453" s="625" t="b">
        <f t="shared" si="401"/>
        <v>0</v>
      </c>
      <c r="AY1453" s="7" t="str">
        <f t="shared" si="402"/>
        <v>FALSEFALSEFALSE</v>
      </c>
      <c r="AZ1453" s="626">
        <f t="shared" si="386"/>
        <v>0</v>
      </c>
      <c r="BA1453" s="627" t="str">
        <f t="shared" si="403"/>
        <v/>
      </c>
      <c r="BB1453" s="627">
        <f t="shared" si="387"/>
        <v>0</v>
      </c>
    </row>
    <row r="1454" spans="1:54">
      <c r="A1454" s="381">
        <v>1397</v>
      </c>
      <c r="B1454" s="117"/>
      <c r="C1454" s="288"/>
      <c r="D1454" s="289"/>
      <c r="E1454" s="289"/>
      <c r="F1454" s="290"/>
      <c r="G1454" s="292"/>
      <c r="H1454" s="116"/>
      <c r="I1454" s="292"/>
      <c r="J1454" s="116"/>
      <c r="K1454" s="370"/>
      <c r="L1454" s="370"/>
      <c r="M1454" s="370"/>
      <c r="N1454" s="371"/>
      <c r="O1454" s="371"/>
      <c r="P1454" s="371"/>
      <c r="Q1454" s="371"/>
      <c r="R1454" s="371"/>
      <c r="S1454" s="371"/>
      <c r="T1454" s="443"/>
      <c r="U1454" s="539"/>
      <c r="V1454" s="117"/>
      <c r="W1454" s="118"/>
      <c r="X1454" s="119"/>
      <c r="Y1454" s="120"/>
      <c r="Z1454" s="122"/>
      <c r="AA1454" s="121"/>
      <c r="AB1454" s="443"/>
      <c r="AC1454" s="734"/>
      <c r="AD1454" s="372"/>
      <c r="AE1454" s="485"/>
      <c r="AF1454" s="373" t="str">
        <f t="shared" si="388"/>
        <v/>
      </c>
      <c r="AG1454" s="373" t="str">
        <f t="shared" si="389"/>
        <v/>
      </c>
      <c r="AH1454" s="374" t="str">
        <f t="shared" si="390"/>
        <v/>
      </c>
      <c r="AI1454" s="375" t="str">
        <f t="shared" si="391"/>
        <v/>
      </c>
      <c r="AJ1454" s="375" t="str">
        <f t="shared" si="392"/>
        <v/>
      </c>
      <c r="AK1454" s="375" t="str">
        <f t="shared" si="393"/>
        <v/>
      </c>
      <c r="AL1454" s="375" t="str">
        <f t="shared" si="394"/>
        <v/>
      </c>
      <c r="AM1454" s="375" t="str">
        <f t="shared" si="395"/>
        <v/>
      </c>
      <c r="AN1454" s="376" t="str">
        <f>IF(AF1454="","",IF(OR(AH1454="",AH1454="-"),"－",IF(OR(AM1454=8,AM1454=9),"",IF(OR(AJ1454=3,AJ1454=4,AJ1454=5,AJ1454=6),VLOOKUP(AH1454,INDEX((係数_バス貨物_ガソリン,係数_バス貨物_CNG,係数_バス貨物_軽油,係数_バス貨物_メタノール,係数_バス貨物_LPG),MATCH(AL1454,【参考】排出ガスレベル!$AI$4:$AI$671,1),1,AR1454):INDEX((係数_バス貨物_ガソリン,係数_バス貨物_CNG,係数_バス貨物_軽油,係数_バス貨物_メタノール,係数_バス貨物_LPG),MATCH(AL1454+1,【参考】排出ガスレベル!$AI$4:$AI$671,1)-1,5,AR1454),2,FALSE),IF(OR(AJ1454=1,AJ1454=2),VLOOKUP(AH1454,INDEX((係数_乗用_ガソリン,係数_乗用_CNG,係数_乗用_軽油,係数_乗用_メタノール,係数_乗用_LPG),1,1,AR1454):INDEX((係数_乗用_ガソリン,係数_乗用_CNG,係数_乗用_軽油,係数_乗用_メタノール,係数_乗用_LPG),125,5,AR1454),2,FALSE))))))</f>
        <v/>
      </c>
      <c r="AO1454" s="376" t="str">
        <f>IF(T1454="","",IF(OR(AH1454="",AH1454="-"),"－",IF(OR(AM1454=8,AM1454=9),"",IF(OR(AJ1454=3,AJ1454=4,AJ1454=5,AJ1454=6),VLOOKUP(AH1454,INDEX((係数_バス貨物_ガソリン,係数_バス貨物_CNG,係数_バス貨物_軽油,係数_バス貨物_メタノール,係数_バス貨物_LPG),MATCH(AL1454,【参考】排出ガスレベル!$AI$4:$AI$671,1),1,AR1454):INDEX((係数_バス貨物_ガソリン,係数_バス貨物_CNG,係数_バス貨物_軽油,係数_バス貨物_メタノール,係数_バス貨物_LPG),MATCH(AL1454+1,【参考】排出ガスレベル!$AI$4:$AI$671,1)-1,5,AR1454),3,FALSE),IF(OR(AJ1454=1,AJ1454=2),VLOOKUP(AH1454,INDEX((係数_乗用_ガソリン,係数_乗用_CNG,係数_乗用_軽油,係数_乗用_メタノール,係数_乗用_LPG),1,1,AR1454):INDEX((係数_乗用_ガソリン,係数_乗用_CNG,係数_乗用_軽油,係数_乗用_メタノール,係数_乗用_LPG),125,5,AR1454),3,FALSE))))))</f>
        <v/>
      </c>
      <c r="AP1454" s="375" t="str">
        <f t="shared" si="396"/>
        <v/>
      </c>
      <c r="AQ1454" s="444" t="str">
        <f t="shared" si="397"/>
        <v/>
      </c>
      <c r="AR1454" s="375" t="str">
        <f t="shared" si="398"/>
        <v/>
      </c>
      <c r="AS1454" s="377" t="str">
        <f t="shared" si="399"/>
        <v/>
      </c>
      <c r="AT1454" s="378" t="str">
        <f t="shared" si="400"/>
        <v/>
      </c>
      <c r="AX1454" s="625" t="b">
        <f t="shared" si="401"/>
        <v>0</v>
      </c>
      <c r="AY1454" s="7" t="str">
        <f t="shared" si="402"/>
        <v>FALSEFALSEFALSE</v>
      </c>
      <c r="AZ1454" s="626">
        <f t="shared" ref="AZ1454:AZ1517" si="404">AB1454</f>
        <v>0</v>
      </c>
      <c r="BA1454" s="627" t="str">
        <f t="shared" si="403"/>
        <v/>
      </c>
      <c r="BB1454" s="627">
        <f t="shared" ref="BB1454:BB1517" si="405">LEN(Y1454)</f>
        <v>0</v>
      </c>
    </row>
    <row r="1455" spans="1:54">
      <c r="A1455" s="381">
        <v>1398</v>
      </c>
      <c r="B1455" s="117"/>
      <c r="C1455" s="288"/>
      <c r="D1455" s="289"/>
      <c r="E1455" s="289"/>
      <c r="F1455" s="290"/>
      <c r="G1455" s="292"/>
      <c r="H1455" s="116"/>
      <c r="I1455" s="292"/>
      <c r="J1455" s="116"/>
      <c r="K1455" s="370"/>
      <c r="L1455" s="370"/>
      <c r="M1455" s="370"/>
      <c r="N1455" s="371"/>
      <c r="O1455" s="371"/>
      <c r="P1455" s="371"/>
      <c r="Q1455" s="371"/>
      <c r="R1455" s="371"/>
      <c r="S1455" s="371"/>
      <c r="T1455" s="443"/>
      <c r="U1455" s="539"/>
      <c r="V1455" s="117"/>
      <c r="W1455" s="118"/>
      <c r="X1455" s="119"/>
      <c r="Y1455" s="120"/>
      <c r="Z1455" s="122"/>
      <c r="AA1455" s="121"/>
      <c r="AB1455" s="443"/>
      <c r="AC1455" s="734"/>
      <c r="AD1455" s="372"/>
      <c r="AE1455" s="485"/>
      <c r="AF1455" s="373" t="str">
        <f t="shared" si="388"/>
        <v/>
      </c>
      <c r="AG1455" s="373" t="str">
        <f t="shared" si="389"/>
        <v/>
      </c>
      <c r="AH1455" s="374" t="str">
        <f t="shared" si="390"/>
        <v/>
      </c>
      <c r="AI1455" s="375" t="str">
        <f t="shared" si="391"/>
        <v/>
      </c>
      <c r="AJ1455" s="375" t="str">
        <f t="shared" si="392"/>
        <v/>
      </c>
      <c r="AK1455" s="375" t="str">
        <f t="shared" si="393"/>
        <v/>
      </c>
      <c r="AL1455" s="375" t="str">
        <f t="shared" si="394"/>
        <v/>
      </c>
      <c r="AM1455" s="375" t="str">
        <f t="shared" si="395"/>
        <v/>
      </c>
      <c r="AN1455" s="376" t="str">
        <f>IF(AF1455="","",IF(OR(AH1455="",AH1455="-"),"－",IF(OR(AM1455=8,AM1455=9),"",IF(OR(AJ1455=3,AJ1455=4,AJ1455=5,AJ1455=6),VLOOKUP(AH1455,INDEX((係数_バス貨物_ガソリン,係数_バス貨物_CNG,係数_バス貨物_軽油,係数_バス貨物_メタノール,係数_バス貨物_LPG),MATCH(AL1455,【参考】排出ガスレベル!$AI$4:$AI$671,1),1,AR1455):INDEX((係数_バス貨物_ガソリン,係数_バス貨物_CNG,係数_バス貨物_軽油,係数_バス貨物_メタノール,係数_バス貨物_LPG),MATCH(AL1455+1,【参考】排出ガスレベル!$AI$4:$AI$671,1)-1,5,AR1455),2,FALSE),IF(OR(AJ1455=1,AJ1455=2),VLOOKUP(AH1455,INDEX((係数_乗用_ガソリン,係数_乗用_CNG,係数_乗用_軽油,係数_乗用_メタノール,係数_乗用_LPG),1,1,AR1455):INDEX((係数_乗用_ガソリン,係数_乗用_CNG,係数_乗用_軽油,係数_乗用_メタノール,係数_乗用_LPG),125,5,AR1455),2,FALSE))))))</f>
        <v/>
      </c>
      <c r="AO1455" s="376" t="str">
        <f>IF(T1455="","",IF(OR(AH1455="",AH1455="-"),"－",IF(OR(AM1455=8,AM1455=9),"",IF(OR(AJ1455=3,AJ1455=4,AJ1455=5,AJ1455=6),VLOOKUP(AH1455,INDEX((係数_バス貨物_ガソリン,係数_バス貨物_CNG,係数_バス貨物_軽油,係数_バス貨物_メタノール,係数_バス貨物_LPG),MATCH(AL1455,【参考】排出ガスレベル!$AI$4:$AI$671,1),1,AR1455):INDEX((係数_バス貨物_ガソリン,係数_バス貨物_CNG,係数_バス貨物_軽油,係数_バス貨物_メタノール,係数_バス貨物_LPG),MATCH(AL1455+1,【参考】排出ガスレベル!$AI$4:$AI$671,1)-1,5,AR1455),3,FALSE),IF(OR(AJ1455=1,AJ1455=2),VLOOKUP(AH1455,INDEX((係数_乗用_ガソリン,係数_乗用_CNG,係数_乗用_軽油,係数_乗用_メタノール,係数_乗用_LPG),1,1,AR1455):INDEX((係数_乗用_ガソリン,係数_乗用_CNG,係数_乗用_軽油,係数_乗用_メタノール,係数_乗用_LPG),125,5,AR1455),3,FALSE))))))</f>
        <v/>
      </c>
      <c r="AP1455" s="375" t="str">
        <f t="shared" si="396"/>
        <v/>
      </c>
      <c r="AQ1455" s="444" t="str">
        <f t="shared" si="397"/>
        <v/>
      </c>
      <c r="AR1455" s="375" t="str">
        <f t="shared" si="398"/>
        <v/>
      </c>
      <c r="AS1455" s="377" t="str">
        <f t="shared" si="399"/>
        <v/>
      </c>
      <c r="AT1455" s="378" t="str">
        <f t="shared" si="400"/>
        <v/>
      </c>
      <c r="AX1455" s="625" t="b">
        <f t="shared" si="401"/>
        <v>0</v>
      </c>
      <c r="AY1455" s="7" t="str">
        <f t="shared" si="402"/>
        <v>FALSEFALSEFALSE</v>
      </c>
      <c r="AZ1455" s="626">
        <f t="shared" si="404"/>
        <v>0</v>
      </c>
      <c r="BA1455" s="627" t="str">
        <f t="shared" si="403"/>
        <v/>
      </c>
      <c r="BB1455" s="627">
        <f t="shared" si="405"/>
        <v>0</v>
      </c>
    </row>
    <row r="1456" spans="1:54">
      <c r="A1456" s="381">
        <v>1399</v>
      </c>
      <c r="B1456" s="117"/>
      <c r="C1456" s="288"/>
      <c r="D1456" s="289"/>
      <c r="E1456" s="289"/>
      <c r="F1456" s="290"/>
      <c r="G1456" s="292"/>
      <c r="H1456" s="116"/>
      <c r="I1456" s="292"/>
      <c r="J1456" s="116"/>
      <c r="K1456" s="370"/>
      <c r="L1456" s="370"/>
      <c r="M1456" s="370"/>
      <c r="N1456" s="371"/>
      <c r="O1456" s="371"/>
      <c r="P1456" s="371"/>
      <c r="Q1456" s="371"/>
      <c r="R1456" s="371"/>
      <c r="S1456" s="371"/>
      <c r="T1456" s="443"/>
      <c r="U1456" s="539"/>
      <c r="V1456" s="117"/>
      <c r="W1456" s="118"/>
      <c r="X1456" s="119"/>
      <c r="Y1456" s="120"/>
      <c r="Z1456" s="122"/>
      <c r="AA1456" s="121"/>
      <c r="AB1456" s="443"/>
      <c r="AC1456" s="734"/>
      <c r="AD1456" s="372"/>
      <c r="AE1456" s="485"/>
      <c r="AF1456" s="373" t="str">
        <f t="shared" si="388"/>
        <v/>
      </c>
      <c r="AG1456" s="373" t="str">
        <f t="shared" si="389"/>
        <v/>
      </c>
      <c r="AH1456" s="374" t="str">
        <f t="shared" si="390"/>
        <v/>
      </c>
      <c r="AI1456" s="375" t="str">
        <f t="shared" si="391"/>
        <v/>
      </c>
      <c r="AJ1456" s="375" t="str">
        <f t="shared" si="392"/>
        <v/>
      </c>
      <c r="AK1456" s="375" t="str">
        <f t="shared" si="393"/>
        <v/>
      </c>
      <c r="AL1456" s="375" t="str">
        <f t="shared" si="394"/>
        <v/>
      </c>
      <c r="AM1456" s="375" t="str">
        <f t="shared" si="395"/>
        <v/>
      </c>
      <c r="AN1456" s="376" t="str">
        <f>IF(AF1456="","",IF(OR(AH1456="",AH1456="-"),"－",IF(OR(AM1456=8,AM1456=9),"",IF(OR(AJ1456=3,AJ1456=4,AJ1456=5,AJ1456=6),VLOOKUP(AH1456,INDEX((係数_バス貨物_ガソリン,係数_バス貨物_CNG,係数_バス貨物_軽油,係数_バス貨物_メタノール,係数_バス貨物_LPG),MATCH(AL1456,【参考】排出ガスレベル!$AI$4:$AI$671,1),1,AR1456):INDEX((係数_バス貨物_ガソリン,係数_バス貨物_CNG,係数_バス貨物_軽油,係数_バス貨物_メタノール,係数_バス貨物_LPG),MATCH(AL1456+1,【参考】排出ガスレベル!$AI$4:$AI$671,1)-1,5,AR1456),2,FALSE),IF(OR(AJ1456=1,AJ1456=2),VLOOKUP(AH1456,INDEX((係数_乗用_ガソリン,係数_乗用_CNG,係数_乗用_軽油,係数_乗用_メタノール,係数_乗用_LPG),1,1,AR1456):INDEX((係数_乗用_ガソリン,係数_乗用_CNG,係数_乗用_軽油,係数_乗用_メタノール,係数_乗用_LPG),125,5,AR1456),2,FALSE))))))</f>
        <v/>
      </c>
      <c r="AO1456" s="376" t="str">
        <f>IF(T1456="","",IF(OR(AH1456="",AH1456="-"),"－",IF(OR(AM1456=8,AM1456=9),"",IF(OR(AJ1456=3,AJ1456=4,AJ1456=5,AJ1456=6),VLOOKUP(AH1456,INDEX((係数_バス貨物_ガソリン,係数_バス貨物_CNG,係数_バス貨物_軽油,係数_バス貨物_メタノール,係数_バス貨物_LPG),MATCH(AL1456,【参考】排出ガスレベル!$AI$4:$AI$671,1),1,AR1456):INDEX((係数_バス貨物_ガソリン,係数_バス貨物_CNG,係数_バス貨物_軽油,係数_バス貨物_メタノール,係数_バス貨物_LPG),MATCH(AL1456+1,【参考】排出ガスレベル!$AI$4:$AI$671,1)-1,5,AR1456),3,FALSE),IF(OR(AJ1456=1,AJ1456=2),VLOOKUP(AH1456,INDEX((係数_乗用_ガソリン,係数_乗用_CNG,係数_乗用_軽油,係数_乗用_メタノール,係数_乗用_LPG),1,1,AR1456):INDEX((係数_乗用_ガソリン,係数_乗用_CNG,係数_乗用_軽油,係数_乗用_メタノール,係数_乗用_LPG),125,5,AR1456),3,FALSE))))))</f>
        <v/>
      </c>
      <c r="AP1456" s="375" t="str">
        <f t="shared" si="396"/>
        <v/>
      </c>
      <c r="AQ1456" s="444" t="str">
        <f t="shared" si="397"/>
        <v/>
      </c>
      <c r="AR1456" s="375" t="str">
        <f t="shared" si="398"/>
        <v/>
      </c>
      <c r="AS1456" s="377" t="str">
        <f t="shared" si="399"/>
        <v/>
      </c>
      <c r="AT1456" s="378" t="str">
        <f t="shared" si="400"/>
        <v/>
      </c>
      <c r="AX1456" s="625" t="b">
        <f t="shared" si="401"/>
        <v>0</v>
      </c>
      <c r="AY1456" s="7" t="str">
        <f t="shared" si="402"/>
        <v>FALSEFALSEFALSE</v>
      </c>
      <c r="AZ1456" s="626">
        <f t="shared" si="404"/>
        <v>0</v>
      </c>
      <c r="BA1456" s="627" t="str">
        <f t="shared" si="403"/>
        <v/>
      </c>
      <c r="BB1456" s="627">
        <f t="shared" si="405"/>
        <v>0</v>
      </c>
    </row>
    <row r="1457" spans="1:54">
      <c r="A1457" s="381">
        <v>1400</v>
      </c>
      <c r="B1457" s="117"/>
      <c r="C1457" s="288"/>
      <c r="D1457" s="289"/>
      <c r="E1457" s="289"/>
      <c r="F1457" s="290"/>
      <c r="G1457" s="292"/>
      <c r="H1457" s="116"/>
      <c r="I1457" s="292"/>
      <c r="J1457" s="116"/>
      <c r="K1457" s="370"/>
      <c r="L1457" s="370"/>
      <c r="M1457" s="370"/>
      <c r="N1457" s="371"/>
      <c r="O1457" s="371"/>
      <c r="P1457" s="371"/>
      <c r="Q1457" s="371"/>
      <c r="R1457" s="371"/>
      <c r="S1457" s="371"/>
      <c r="T1457" s="443"/>
      <c r="U1457" s="539"/>
      <c r="V1457" s="117"/>
      <c r="W1457" s="118"/>
      <c r="X1457" s="119"/>
      <c r="Y1457" s="120"/>
      <c r="Z1457" s="122"/>
      <c r="AA1457" s="121"/>
      <c r="AB1457" s="443"/>
      <c r="AC1457" s="734"/>
      <c r="AD1457" s="372"/>
      <c r="AE1457" s="485"/>
      <c r="AF1457" s="373" t="str">
        <f t="shared" si="388"/>
        <v/>
      </c>
      <c r="AG1457" s="373" t="str">
        <f t="shared" si="389"/>
        <v/>
      </c>
      <c r="AH1457" s="374" t="str">
        <f t="shared" si="390"/>
        <v/>
      </c>
      <c r="AI1457" s="375" t="str">
        <f t="shared" si="391"/>
        <v/>
      </c>
      <c r="AJ1457" s="375" t="str">
        <f t="shared" si="392"/>
        <v/>
      </c>
      <c r="AK1457" s="375" t="str">
        <f t="shared" si="393"/>
        <v/>
      </c>
      <c r="AL1457" s="375" t="str">
        <f t="shared" si="394"/>
        <v/>
      </c>
      <c r="AM1457" s="375" t="str">
        <f t="shared" si="395"/>
        <v/>
      </c>
      <c r="AN1457" s="376" t="str">
        <f>IF(AF1457="","",IF(OR(AH1457="",AH1457="-"),"－",IF(OR(AM1457=8,AM1457=9),"",IF(OR(AJ1457=3,AJ1457=4,AJ1457=5,AJ1457=6),VLOOKUP(AH1457,INDEX((係数_バス貨物_ガソリン,係数_バス貨物_CNG,係数_バス貨物_軽油,係数_バス貨物_メタノール,係数_バス貨物_LPG),MATCH(AL1457,【参考】排出ガスレベル!$AI$4:$AI$671,1),1,AR1457):INDEX((係数_バス貨物_ガソリン,係数_バス貨物_CNG,係数_バス貨物_軽油,係数_バス貨物_メタノール,係数_バス貨物_LPG),MATCH(AL1457+1,【参考】排出ガスレベル!$AI$4:$AI$671,1)-1,5,AR1457),2,FALSE),IF(OR(AJ1457=1,AJ1457=2),VLOOKUP(AH1457,INDEX((係数_乗用_ガソリン,係数_乗用_CNG,係数_乗用_軽油,係数_乗用_メタノール,係数_乗用_LPG),1,1,AR1457):INDEX((係数_乗用_ガソリン,係数_乗用_CNG,係数_乗用_軽油,係数_乗用_メタノール,係数_乗用_LPG),125,5,AR1457),2,FALSE))))))</f>
        <v/>
      </c>
      <c r="AO1457" s="376" t="str">
        <f>IF(T1457="","",IF(OR(AH1457="",AH1457="-"),"－",IF(OR(AM1457=8,AM1457=9),"",IF(OR(AJ1457=3,AJ1457=4,AJ1457=5,AJ1457=6),VLOOKUP(AH1457,INDEX((係数_バス貨物_ガソリン,係数_バス貨物_CNG,係数_バス貨物_軽油,係数_バス貨物_メタノール,係数_バス貨物_LPG),MATCH(AL1457,【参考】排出ガスレベル!$AI$4:$AI$671,1),1,AR1457):INDEX((係数_バス貨物_ガソリン,係数_バス貨物_CNG,係数_バス貨物_軽油,係数_バス貨物_メタノール,係数_バス貨物_LPG),MATCH(AL1457+1,【参考】排出ガスレベル!$AI$4:$AI$671,1)-1,5,AR1457),3,FALSE),IF(OR(AJ1457=1,AJ1457=2),VLOOKUP(AH1457,INDEX((係数_乗用_ガソリン,係数_乗用_CNG,係数_乗用_軽油,係数_乗用_メタノール,係数_乗用_LPG),1,1,AR1457):INDEX((係数_乗用_ガソリン,係数_乗用_CNG,係数_乗用_軽油,係数_乗用_メタノール,係数_乗用_LPG),125,5,AR1457),3,FALSE))))))</f>
        <v/>
      </c>
      <c r="AP1457" s="375" t="str">
        <f t="shared" si="396"/>
        <v/>
      </c>
      <c r="AQ1457" s="444" t="str">
        <f t="shared" si="397"/>
        <v/>
      </c>
      <c r="AR1457" s="375" t="str">
        <f t="shared" si="398"/>
        <v/>
      </c>
      <c r="AS1457" s="377" t="str">
        <f t="shared" si="399"/>
        <v/>
      </c>
      <c r="AT1457" s="378" t="str">
        <f t="shared" si="400"/>
        <v/>
      </c>
      <c r="AX1457" s="625" t="b">
        <f t="shared" si="401"/>
        <v>0</v>
      </c>
      <c r="AY1457" s="7" t="str">
        <f t="shared" si="402"/>
        <v>FALSEFALSEFALSE</v>
      </c>
      <c r="AZ1457" s="626">
        <f t="shared" si="404"/>
        <v>0</v>
      </c>
      <c r="BA1457" s="627" t="str">
        <f t="shared" si="403"/>
        <v/>
      </c>
      <c r="BB1457" s="627">
        <f t="shared" si="405"/>
        <v>0</v>
      </c>
    </row>
    <row r="1458" spans="1:54">
      <c r="A1458" s="381">
        <v>1401</v>
      </c>
      <c r="B1458" s="117"/>
      <c r="C1458" s="288"/>
      <c r="D1458" s="289"/>
      <c r="E1458" s="289"/>
      <c r="F1458" s="290"/>
      <c r="G1458" s="292"/>
      <c r="H1458" s="116"/>
      <c r="I1458" s="292"/>
      <c r="J1458" s="116"/>
      <c r="K1458" s="370"/>
      <c r="L1458" s="370"/>
      <c r="M1458" s="370"/>
      <c r="N1458" s="371"/>
      <c r="O1458" s="371"/>
      <c r="P1458" s="371"/>
      <c r="Q1458" s="371"/>
      <c r="R1458" s="371"/>
      <c r="S1458" s="371"/>
      <c r="T1458" s="443"/>
      <c r="U1458" s="539"/>
      <c r="V1458" s="117"/>
      <c r="W1458" s="118"/>
      <c r="X1458" s="119"/>
      <c r="Y1458" s="120"/>
      <c r="Z1458" s="122"/>
      <c r="AA1458" s="121"/>
      <c r="AB1458" s="443"/>
      <c r="AC1458" s="734"/>
      <c r="AD1458" s="372"/>
      <c r="AE1458" s="485"/>
      <c r="AF1458" s="373" t="str">
        <f t="shared" si="388"/>
        <v/>
      </c>
      <c r="AG1458" s="373" t="str">
        <f t="shared" si="389"/>
        <v/>
      </c>
      <c r="AH1458" s="374" t="str">
        <f t="shared" si="390"/>
        <v/>
      </c>
      <c r="AI1458" s="375" t="str">
        <f t="shared" si="391"/>
        <v/>
      </c>
      <c r="AJ1458" s="375" t="str">
        <f t="shared" si="392"/>
        <v/>
      </c>
      <c r="AK1458" s="375" t="str">
        <f t="shared" si="393"/>
        <v/>
      </c>
      <c r="AL1458" s="375" t="str">
        <f t="shared" si="394"/>
        <v/>
      </c>
      <c r="AM1458" s="375" t="str">
        <f t="shared" si="395"/>
        <v/>
      </c>
      <c r="AN1458" s="376" t="str">
        <f>IF(AF1458="","",IF(OR(AH1458="",AH1458="-"),"－",IF(OR(AM1458=8,AM1458=9),"",IF(OR(AJ1458=3,AJ1458=4,AJ1458=5,AJ1458=6),VLOOKUP(AH1458,INDEX((係数_バス貨物_ガソリン,係数_バス貨物_CNG,係数_バス貨物_軽油,係数_バス貨物_メタノール,係数_バス貨物_LPG),MATCH(AL1458,【参考】排出ガスレベル!$AI$4:$AI$671,1),1,AR1458):INDEX((係数_バス貨物_ガソリン,係数_バス貨物_CNG,係数_バス貨物_軽油,係数_バス貨物_メタノール,係数_バス貨物_LPG),MATCH(AL1458+1,【参考】排出ガスレベル!$AI$4:$AI$671,1)-1,5,AR1458),2,FALSE),IF(OR(AJ1458=1,AJ1458=2),VLOOKUP(AH1458,INDEX((係数_乗用_ガソリン,係数_乗用_CNG,係数_乗用_軽油,係数_乗用_メタノール,係数_乗用_LPG),1,1,AR1458):INDEX((係数_乗用_ガソリン,係数_乗用_CNG,係数_乗用_軽油,係数_乗用_メタノール,係数_乗用_LPG),125,5,AR1458),2,FALSE))))))</f>
        <v/>
      </c>
      <c r="AO1458" s="376" t="str">
        <f>IF(T1458="","",IF(OR(AH1458="",AH1458="-"),"－",IF(OR(AM1458=8,AM1458=9),"",IF(OR(AJ1458=3,AJ1458=4,AJ1458=5,AJ1458=6),VLOOKUP(AH1458,INDEX((係数_バス貨物_ガソリン,係数_バス貨物_CNG,係数_バス貨物_軽油,係数_バス貨物_メタノール,係数_バス貨物_LPG),MATCH(AL1458,【参考】排出ガスレベル!$AI$4:$AI$671,1),1,AR1458):INDEX((係数_バス貨物_ガソリン,係数_バス貨物_CNG,係数_バス貨物_軽油,係数_バス貨物_メタノール,係数_バス貨物_LPG),MATCH(AL1458+1,【参考】排出ガスレベル!$AI$4:$AI$671,1)-1,5,AR1458),3,FALSE),IF(OR(AJ1458=1,AJ1458=2),VLOOKUP(AH1458,INDEX((係数_乗用_ガソリン,係数_乗用_CNG,係数_乗用_軽油,係数_乗用_メタノール,係数_乗用_LPG),1,1,AR1458):INDEX((係数_乗用_ガソリン,係数_乗用_CNG,係数_乗用_軽油,係数_乗用_メタノール,係数_乗用_LPG),125,5,AR1458),3,FALSE))))))</f>
        <v/>
      </c>
      <c r="AP1458" s="375" t="str">
        <f t="shared" si="396"/>
        <v/>
      </c>
      <c r="AQ1458" s="444" t="str">
        <f t="shared" si="397"/>
        <v/>
      </c>
      <c r="AR1458" s="375" t="str">
        <f t="shared" si="398"/>
        <v/>
      </c>
      <c r="AS1458" s="377" t="str">
        <f t="shared" si="399"/>
        <v/>
      </c>
      <c r="AT1458" s="378" t="str">
        <f t="shared" si="400"/>
        <v/>
      </c>
      <c r="AX1458" s="625" t="b">
        <f t="shared" si="401"/>
        <v>0</v>
      </c>
      <c r="AY1458" s="7" t="str">
        <f t="shared" si="402"/>
        <v>FALSEFALSEFALSE</v>
      </c>
      <c r="AZ1458" s="626">
        <f t="shared" si="404"/>
        <v>0</v>
      </c>
      <c r="BA1458" s="627" t="str">
        <f t="shared" si="403"/>
        <v/>
      </c>
      <c r="BB1458" s="627">
        <f t="shared" si="405"/>
        <v>0</v>
      </c>
    </row>
    <row r="1459" spans="1:54">
      <c r="A1459" s="381">
        <v>1402</v>
      </c>
      <c r="B1459" s="117"/>
      <c r="C1459" s="288"/>
      <c r="D1459" s="289"/>
      <c r="E1459" s="289"/>
      <c r="F1459" s="290"/>
      <c r="G1459" s="292"/>
      <c r="H1459" s="116"/>
      <c r="I1459" s="292"/>
      <c r="J1459" s="116"/>
      <c r="K1459" s="370"/>
      <c r="L1459" s="370"/>
      <c r="M1459" s="370"/>
      <c r="N1459" s="371"/>
      <c r="O1459" s="371"/>
      <c r="P1459" s="371"/>
      <c r="Q1459" s="371"/>
      <c r="R1459" s="371"/>
      <c r="S1459" s="371"/>
      <c r="T1459" s="443"/>
      <c r="U1459" s="539"/>
      <c r="V1459" s="117"/>
      <c r="W1459" s="118"/>
      <c r="X1459" s="119"/>
      <c r="Y1459" s="120"/>
      <c r="Z1459" s="122"/>
      <c r="AA1459" s="121"/>
      <c r="AB1459" s="443"/>
      <c r="AC1459" s="734"/>
      <c r="AD1459" s="372"/>
      <c r="AE1459" s="485"/>
      <c r="AF1459" s="373" t="str">
        <f t="shared" si="388"/>
        <v/>
      </c>
      <c r="AG1459" s="373" t="str">
        <f t="shared" si="389"/>
        <v/>
      </c>
      <c r="AH1459" s="374" t="str">
        <f t="shared" si="390"/>
        <v/>
      </c>
      <c r="AI1459" s="375" t="str">
        <f t="shared" si="391"/>
        <v/>
      </c>
      <c r="AJ1459" s="375" t="str">
        <f t="shared" si="392"/>
        <v/>
      </c>
      <c r="AK1459" s="375" t="str">
        <f t="shared" si="393"/>
        <v/>
      </c>
      <c r="AL1459" s="375" t="str">
        <f t="shared" si="394"/>
        <v/>
      </c>
      <c r="AM1459" s="375" t="str">
        <f t="shared" si="395"/>
        <v/>
      </c>
      <c r="AN1459" s="376" t="str">
        <f>IF(AF1459="","",IF(OR(AH1459="",AH1459="-"),"－",IF(OR(AM1459=8,AM1459=9),"",IF(OR(AJ1459=3,AJ1459=4,AJ1459=5,AJ1459=6),VLOOKUP(AH1459,INDEX((係数_バス貨物_ガソリン,係数_バス貨物_CNG,係数_バス貨物_軽油,係数_バス貨物_メタノール,係数_バス貨物_LPG),MATCH(AL1459,【参考】排出ガスレベル!$AI$4:$AI$671,1),1,AR1459):INDEX((係数_バス貨物_ガソリン,係数_バス貨物_CNG,係数_バス貨物_軽油,係数_バス貨物_メタノール,係数_バス貨物_LPG),MATCH(AL1459+1,【参考】排出ガスレベル!$AI$4:$AI$671,1)-1,5,AR1459),2,FALSE),IF(OR(AJ1459=1,AJ1459=2),VLOOKUP(AH1459,INDEX((係数_乗用_ガソリン,係数_乗用_CNG,係数_乗用_軽油,係数_乗用_メタノール,係数_乗用_LPG),1,1,AR1459):INDEX((係数_乗用_ガソリン,係数_乗用_CNG,係数_乗用_軽油,係数_乗用_メタノール,係数_乗用_LPG),125,5,AR1459),2,FALSE))))))</f>
        <v/>
      </c>
      <c r="AO1459" s="376" t="str">
        <f>IF(T1459="","",IF(OR(AH1459="",AH1459="-"),"－",IF(OR(AM1459=8,AM1459=9),"",IF(OR(AJ1459=3,AJ1459=4,AJ1459=5,AJ1459=6),VLOOKUP(AH1459,INDEX((係数_バス貨物_ガソリン,係数_バス貨物_CNG,係数_バス貨物_軽油,係数_バス貨物_メタノール,係数_バス貨物_LPG),MATCH(AL1459,【参考】排出ガスレベル!$AI$4:$AI$671,1),1,AR1459):INDEX((係数_バス貨物_ガソリン,係数_バス貨物_CNG,係数_バス貨物_軽油,係数_バス貨物_メタノール,係数_バス貨物_LPG),MATCH(AL1459+1,【参考】排出ガスレベル!$AI$4:$AI$671,1)-1,5,AR1459),3,FALSE),IF(OR(AJ1459=1,AJ1459=2),VLOOKUP(AH1459,INDEX((係数_乗用_ガソリン,係数_乗用_CNG,係数_乗用_軽油,係数_乗用_メタノール,係数_乗用_LPG),1,1,AR1459):INDEX((係数_乗用_ガソリン,係数_乗用_CNG,係数_乗用_軽油,係数_乗用_メタノール,係数_乗用_LPG),125,5,AR1459),3,FALSE))))))</f>
        <v/>
      </c>
      <c r="AP1459" s="375" t="str">
        <f t="shared" si="396"/>
        <v/>
      </c>
      <c r="AQ1459" s="444" t="str">
        <f t="shared" si="397"/>
        <v/>
      </c>
      <c r="AR1459" s="375" t="str">
        <f t="shared" si="398"/>
        <v/>
      </c>
      <c r="AS1459" s="377" t="str">
        <f t="shared" si="399"/>
        <v/>
      </c>
      <c r="AT1459" s="378" t="str">
        <f t="shared" si="400"/>
        <v/>
      </c>
      <c r="AX1459" s="625" t="b">
        <f t="shared" si="401"/>
        <v>0</v>
      </c>
      <c r="AY1459" s="7" t="str">
        <f t="shared" si="402"/>
        <v>FALSEFALSEFALSE</v>
      </c>
      <c r="AZ1459" s="626">
        <f t="shared" si="404"/>
        <v>0</v>
      </c>
      <c r="BA1459" s="627" t="str">
        <f t="shared" si="403"/>
        <v/>
      </c>
      <c r="BB1459" s="627">
        <f t="shared" si="405"/>
        <v>0</v>
      </c>
    </row>
    <row r="1460" spans="1:54">
      <c r="A1460" s="381">
        <v>1403</v>
      </c>
      <c r="B1460" s="117"/>
      <c r="C1460" s="288"/>
      <c r="D1460" s="289"/>
      <c r="E1460" s="289"/>
      <c r="F1460" s="290"/>
      <c r="G1460" s="292"/>
      <c r="H1460" s="116"/>
      <c r="I1460" s="292"/>
      <c r="J1460" s="116"/>
      <c r="K1460" s="370"/>
      <c r="L1460" s="370"/>
      <c r="M1460" s="370"/>
      <c r="N1460" s="371"/>
      <c r="O1460" s="371"/>
      <c r="P1460" s="371"/>
      <c r="Q1460" s="371"/>
      <c r="R1460" s="371"/>
      <c r="S1460" s="371"/>
      <c r="T1460" s="443"/>
      <c r="U1460" s="539"/>
      <c r="V1460" s="117"/>
      <c r="W1460" s="118"/>
      <c r="X1460" s="119"/>
      <c r="Y1460" s="120"/>
      <c r="Z1460" s="122"/>
      <c r="AA1460" s="121"/>
      <c r="AB1460" s="443"/>
      <c r="AC1460" s="734"/>
      <c r="AD1460" s="372"/>
      <c r="AE1460" s="485"/>
      <c r="AF1460" s="373" t="str">
        <f t="shared" si="388"/>
        <v/>
      </c>
      <c r="AG1460" s="373" t="str">
        <f t="shared" si="389"/>
        <v/>
      </c>
      <c r="AH1460" s="374" t="str">
        <f t="shared" si="390"/>
        <v/>
      </c>
      <c r="AI1460" s="375" t="str">
        <f t="shared" si="391"/>
        <v/>
      </c>
      <c r="AJ1460" s="375" t="str">
        <f t="shared" si="392"/>
        <v/>
      </c>
      <c r="AK1460" s="375" t="str">
        <f t="shared" si="393"/>
        <v/>
      </c>
      <c r="AL1460" s="375" t="str">
        <f t="shared" si="394"/>
        <v/>
      </c>
      <c r="AM1460" s="375" t="str">
        <f t="shared" si="395"/>
        <v/>
      </c>
      <c r="AN1460" s="376" t="str">
        <f>IF(AF1460="","",IF(OR(AH1460="",AH1460="-"),"－",IF(OR(AM1460=8,AM1460=9),"",IF(OR(AJ1460=3,AJ1460=4,AJ1460=5,AJ1460=6),VLOOKUP(AH1460,INDEX((係数_バス貨物_ガソリン,係数_バス貨物_CNG,係数_バス貨物_軽油,係数_バス貨物_メタノール,係数_バス貨物_LPG),MATCH(AL1460,【参考】排出ガスレベル!$AI$4:$AI$671,1),1,AR1460):INDEX((係数_バス貨物_ガソリン,係数_バス貨物_CNG,係数_バス貨物_軽油,係数_バス貨物_メタノール,係数_バス貨物_LPG),MATCH(AL1460+1,【参考】排出ガスレベル!$AI$4:$AI$671,1)-1,5,AR1460),2,FALSE),IF(OR(AJ1460=1,AJ1460=2),VLOOKUP(AH1460,INDEX((係数_乗用_ガソリン,係数_乗用_CNG,係数_乗用_軽油,係数_乗用_メタノール,係数_乗用_LPG),1,1,AR1460):INDEX((係数_乗用_ガソリン,係数_乗用_CNG,係数_乗用_軽油,係数_乗用_メタノール,係数_乗用_LPG),125,5,AR1460),2,FALSE))))))</f>
        <v/>
      </c>
      <c r="AO1460" s="376" t="str">
        <f>IF(T1460="","",IF(OR(AH1460="",AH1460="-"),"－",IF(OR(AM1460=8,AM1460=9),"",IF(OR(AJ1460=3,AJ1460=4,AJ1460=5,AJ1460=6),VLOOKUP(AH1460,INDEX((係数_バス貨物_ガソリン,係数_バス貨物_CNG,係数_バス貨物_軽油,係数_バス貨物_メタノール,係数_バス貨物_LPG),MATCH(AL1460,【参考】排出ガスレベル!$AI$4:$AI$671,1),1,AR1460):INDEX((係数_バス貨物_ガソリン,係数_バス貨物_CNG,係数_バス貨物_軽油,係数_バス貨物_メタノール,係数_バス貨物_LPG),MATCH(AL1460+1,【参考】排出ガスレベル!$AI$4:$AI$671,1)-1,5,AR1460),3,FALSE),IF(OR(AJ1460=1,AJ1460=2),VLOOKUP(AH1460,INDEX((係数_乗用_ガソリン,係数_乗用_CNG,係数_乗用_軽油,係数_乗用_メタノール,係数_乗用_LPG),1,1,AR1460):INDEX((係数_乗用_ガソリン,係数_乗用_CNG,係数_乗用_軽油,係数_乗用_メタノール,係数_乗用_LPG),125,5,AR1460),3,FALSE))))))</f>
        <v/>
      </c>
      <c r="AP1460" s="375" t="str">
        <f t="shared" si="396"/>
        <v/>
      </c>
      <c r="AQ1460" s="444" t="str">
        <f t="shared" si="397"/>
        <v/>
      </c>
      <c r="AR1460" s="375" t="str">
        <f t="shared" si="398"/>
        <v/>
      </c>
      <c r="AS1460" s="377" t="str">
        <f t="shared" si="399"/>
        <v/>
      </c>
      <c r="AT1460" s="378" t="str">
        <f t="shared" si="400"/>
        <v/>
      </c>
      <c r="AX1460" s="625" t="b">
        <f t="shared" si="401"/>
        <v>0</v>
      </c>
      <c r="AY1460" s="7" t="str">
        <f t="shared" si="402"/>
        <v>FALSEFALSEFALSE</v>
      </c>
      <c r="AZ1460" s="626">
        <f t="shared" si="404"/>
        <v>0</v>
      </c>
      <c r="BA1460" s="627" t="str">
        <f t="shared" si="403"/>
        <v/>
      </c>
      <c r="BB1460" s="627">
        <f t="shared" si="405"/>
        <v>0</v>
      </c>
    </row>
    <row r="1461" spans="1:54">
      <c r="A1461" s="381">
        <v>1404</v>
      </c>
      <c r="B1461" s="117"/>
      <c r="C1461" s="288"/>
      <c r="D1461" s="289"/>
      <c r="E1461" s="289"/>
      <c r="F1461" s="290"/>
      <c r="G1461" s="292"/>
      <c r="H1461" s="116"/>
      <c r="I1461" s="292"/>
      <c r="J1461" s="116"/>
      <c r="K1461" s="370"/>
      <c r="L1461" s="370"/>
      <c r="M1461" s="370"/>
      <c r="N1461" s="371"/>
      <c r="O1461" s="371"/>
      <c r="P1461" s="371"/>
      <c r="Q1461" s="371"/>
      <c r="R1461" s="371"/>
      <c r="S1461" s="371"/>
      <c r="T1461" s="443"/>
      <c r="U1461" s="539"/>
      <c r="V1461" s="117"/>
      <c r="W1461" s="118"/>
      <c r="X1461" s="119"/>
      <c r="Y1461" s="120"/>
      <c r="Z1461" s="122"/>
      <c r="AA1461" s="121"/>
      <c r="AB1461" s="443"/>
      <c r="AC1461" s="734"/>
      <c r="AD1461" s="372"/>
      <c r="AE1461" s="485"/>
      <c r="AF1461" s="373" t="str">
        <f t="shared" si="388"/>
        <v/>
      </c>
      <c r="AG1461" s="373" t="str">
        <f t="shared" si="389"/>
        <v/>
      </c>
      <c r="AH1461" s="374" t="str">
        <f t="shared" si="390"/>
        <v/>
      </c>
      <c r="AI1461" s="375" t="str">
        <f t="shared" si="391"/>
        <v/>
      </c>
      <c r="AJ1461" s="375" t="str">
        <f t="shared" si="392"/>
        <v/>
      </c>
      <c r="AK1461" s="375" t="str">
        <f t="shared" si="393"/>
        <v/>
      </c>
      <c r="AL1461" s="375" t="str">
        <f t="shared" si="394"/>
        <v/>
      </c>
      <c r="AM1461" s="375" t="str">
        <f t="shared" si="395"/>
        <v/>
      </c>
      <c r="AN1461" s="376" t="str">
        <f>IF(AF1461="","",IF(OR(AH1461="",AH1461="-"),"－",IF(OR(AM1461=8,AM1461=9),"",IF(OR(AJ1461=3,AJ1461=4,AJ1461=5,AJ1461=6),VLOOKUP(AH1461,INDEX((係数_バス貨物_ガソリン,係数_バス貨物_CNG,係数_バス貨物_軽油,係数_バス貨物_メタノール,係数_バス貨物_LPG),MATCH(AL1461,【参考】排出ガスレベル!$AI$4:$AI$671,1),1,AR1461):INDEX((係数_バス貨物_ガソリン,係数_バス貨物_CNG,係数_バス貨物_軽油,係数_バス貨物_メタノール,係数_バス貨物_LPG),MATCH(AL1461+1,【参考】排出ガスレベル!$AI$4:$AI$671,1)-1,5,AR1461),2,FALSE),IF(OR(AJ1461=1,AJ1461=2),VLOOKUP(AH1461,INDEX((係数_乗用_ガソリン,係数_乗用_CNG,係数_乗用_軽油,係数_乗用_メタノール,係数_乗用_LPG),1,1,AR1461):INDEX((係数_乗用_ガソリン,係数_乗用_CNG,係数_乗用_軽油,係数_乗用_メタノール,係数_乗用_LPG),125,5,AR1461),2,FALSE))))))</f>
        <v/>
      </c>
      <c r="AO1461" s="376" t="str">
        <f>IF(T1461="","",IF(OR(AH1461="",AH1461="-"),"－",IF(OR(AM1461=8,AM1461=9),"",IF(OR(AJ1461=3,AJ1461=4,AJ1461=5,AJ1461=6),VLOOKUP(AH1461,INDEX((係数_バス貨物_ガソリン,係数_バス貨物_CNG,係数_バス貨物_軽油,係数_バス貨物_メタノール,係数_バス貨物_LPG),MATCH(AL1461,【参考】排出ガスレベル!$AI$4:$AI$671,1),1,AR1461):INDEX((係数_バス貨物_ガソリン,係数_バス貨物_CNG,係数_バス貨物_軽油,係数_バス貨物_メタノール,係数_バス貨物_LPG),MATCH(AL1461+1,【参考】排出ガスレベル!$AI$4:$AI$671,1)-1,5,AR1461),3,FALSE),IF(OR(AJ1461=1,AJ1461=2),VLOOKUP(AH1461,INDEX((係数_乗用_ガソリン,係数_乗用_CNG,係数_乗用_軽油,係数_乗用_メタノール,係数_乗用_LPG),1,1,AR1461):INDEX((係数_乗用_ガソリン,係数_乗用_CNG,係数_乗用_軽油,係数_乗用_メタノール,係数_乗用_LPG),125,5,AR1461),3,FALSE))))))</f>
        <v/>
      </c>
      <c r="AP1461" s="375" t="str">
        <f t="shared" si="396"/>
        <v/>
      </c>
      <c r="AQ1461" s="444" t="str">
        <f t="shared" si="397"/>
        <v/>
      </c>
      <c r="AR1461" s="375" t="str">
        <f t="shared" si="398"/>
        <v/>
      </c>
      <c r="AS1461" s="377" t="str">
        <f t="shared" si="399"/>
        <v/>
      </c>
      <c r="AT1461" s="378" t="str">
        <f t="shared" si="400"/>
        <v/>
      </c>
      <c r="AX1461" s="625" t="b">
        <f t="shared" si="401"/>
        <v>0</v>
      </c>
      <c r="AY1461" s="7" t="str">
        <f t="shared" si="402"/>
        <v>FALSEFALSEFALSE</v>
      </c>
      <c r="AZ1461" s="626">
        <f t="shared" si="404"/>
        <v>0</v>
      </c>
      <c r="BA1461" s="627" t="str">
        <f t="shared" si="403"/>
        <v/>
      </c>
      <c r="BB1461" s="627">
        <f t="shared" si="405"/>
        <v>0</v>
      </c>
    </row>
    <row r="1462" spans="1:54">
      <c r="A1462" s="381">
        <v>1405</v>
      </c>
      <c r="B1462" s="117"/>
      <c r="C1462" s="288"/>
      <c r="D1462" s="289"/>
      <c r="E1462" s="289"/>
      <c r="F1462" s="290"/>
      <c r="G1462" s="292"/>
      <c r="H1462" s="116"/>
      <c r="I1462" s="292"/>
      <c r="J1462" s="116"/>
      <c r="K1462" s="370"/>
      <c r="L1462" s="370"/>
      <c r="M1462" s="370"/>
      <c r="N1462" s="371"/>
      <c r="O1462" s="371"/>
      <c r="P1462" s="371"/>
      <c r="Q1462" s="371"/>
      <c r="R1462" s="371"/>
      <c r="S1462" s="371"/>
      <c r="T1462" s="443"/>
      <c r="U1462" s="539"/>
      <c r="V1462" s="117"/>
      <c r="W1462" s="118"/>
      <c r="X1462" s="119"/>
      <c r="Y1462" s="120"/>
      <c r="Z1462" s="122"/>
      <c r="AA1462" s="121"/>
      <c r="AB1462" s="443"/>
      <c r="AC1462" s="734"/>
      <c r="AD1462" s="372"/>
      <c r="AE1462" s="485"/>
      <c r="AF1462" s="373" t="str">
        <f t="shared" si="388"/>
        <v/>
      </c>
      <c r="AG1462" s="373" t="str">
        <f t="shared" si="389"/>
        <v/>
      </c>
      <c r="AH1462" s="374" t="str">
        <f t="shared" si="390"/>
        <v/>
      </c>
      <c r="AI1462" s="375" t="str">
        <f t="shared" si="391"/>
        <v/>
      </c>
      <c r="AJ1462" s="375" t="str">
        <f t="shared" si="392"/>
        <v/>
      </c>
      <c r="AK1462" s="375" t="str">
        <f t="shared" si="393"/>
        <v/>
      </c>
      <c r="AL1462" s="375" t="str">
        <f t="shared" si="394"/>
        <v/>
      </c>
      <c r="AM1462" s="375" t="str">
        <f t="shared" si="395"/>
        <v/>
      </c>
      <c r="AN1462" s="376" t="str">
        <f>IF(AF1462="","",IF(OR(AH1462="",AH1462="-"),"－",IF(OR(AM1462=8,AM1462=9),"",IF(OR(AJ1462=3,AJ1462=4,AJ1462=5,AJ1462=6),VLOOKUP(AH1462,INDEX((係数_バス貨物_ガソリン,係数_バス貨物_CNG,係数_バス貨物_軽油,係数_バス貨物_メタノール,係数_バス貨物_LPG),MATCH(AL1462,【参考】排出ガスレベル!$AI$4:$AI$671,1),1,AR1462):INDEX((係数_バス貨物_ガソリン,係数_バス貨物_CNG,係数_バス貨物_軽油,係数_バス貨物_メタノール,係数_バス貨物_LPG),MATCH(AL1462+1,【参考】排出ガスレベル!$AI$4:$AI$671,1)-1,5,AR1462),2,FALSE),IF(OR(AJ1462=1,AJ1462=2),VLOOKUP(AH1462,INDEX((係数_乗用_ガソリン,係数_乗用_CNG,係数_乗用_軽油,係数_乗用_メタノール,係数_乗用_LPG),1,1,AR1462):INDEX((係数_乗用_ガソリン,係数_乗用_CNG,係数_乗用_軽油,係数_乗用_メタノール,係数_乗用_LPG),125,5,AR1462),2,FALSE))))))</f>
        <v/>
      </c>
      <c r="AO1462" s="376" t="str">
        <f>IF(T1462="","",IF(OR(AH1462="",AH1462="-"),"－",IF(OR(AM1462=8,AM1462=9),"",IF(OR(AJ1462=3,AJ1462=4,AJ1462=5,AJ1462=6),VLOOKUP(AH1462,INDEX((係数_バス貨物_ガソリン,係数_バス貨物_CNG,係数_バス貨物_軽油,係数_バス貨物_メタノール,係数_バス貨物_LPG),MATCH(AL1462,【参考】排出ガスレベル!$AI$4:$AI$671,1),1,AR1462):INDEX((係数_バス貨物_ガソリン,係数_バス貨物_CNG,係数_バス貨物_軽油,係数_バス貨物_メタノール,係数_バス貨物_LPG),MATCH(AL1462+1,【参考】排出ガスレベル!$AI$4:$AI$671,1)-1,5,AR1462),3,FALSE),IF(OR(AJ1462=1,AJ1462=2),VLOOKUP(AH1462,INDEX((係数_乗用_ガソリン,係数_乗用_CNG,係数_乗用_軽油,係数_乗用_メタノール,係数_乗用_LPG),1,1,AR1462):INDEX((係数_乗用_ガソリン,係数_乗用_CNG,係数_乗用_軽油,係数_乗用_メタノール,係数_乗用_LPG),125,5,AR1462),3,FALSE))))))</f>
        <v/>
      </c>
      <c r="AP1462" s="375" t="str">
        <f t="shared" si="396"/>
        <v/>
      </c>
      <c r="AQ1462" s="444" t="str">
        <f t="shared" si="397"/>
        <v/>
      </c>
      <c r="AR1462" s="375" t="str">
        <f t="shared" si="398"/>
        <v/>
      </c>
      <c r="AS1462" s="377" t="str">
        <f t="shared" si="399"/>
        <v/>
      </c>
      <c r="AT1462" s="378" t="str">
        <f t="shared" si="400"/>
        <v/>
      </c>
      <c r="AX1462" s="625" t="b">
        <f t="shared" si="401"/>
        <v>0</v>
      </c>
      <c r="AY1462" s="7" t="str">
        <f t="shared" si="402"/>
        <v>FALSEFALSEFALSE</v>
      </c>
      <c r="AZ1462" s="626">
        <f t="shared" si="404"/>
        <v>0</v>
      </c>
      <c r="BA1462" s="627" t="str">
        <f t="shared" si="403"/>
        <v/>
      </c>
      <c r="BB1462" s="627">
        <f t="shared" si="405"/>
        <v>0</v>
      </c>
    </row>
    <row r="1463" spans="1:54">
      <c r="A1463" s="381">
        <v>1406</v>
      </c>
      <c r="B1463" s="117"/>
      <c r="C1463" s="288"/>
      <c r="D1463" s="289"/>
      <c r="E1463" s="289"/>
      <c r="F1463" s="290"/>
      <c r="G1463" s="292"/>
      <c r="H1463" s="116"/>
      <c r="I1463" s="292"/>
      <c r="J1463" s="116"/>
      <c r="K1463" s="370"/>
      <c r="L1463" s="370"/>
      <c r="M1463" s="370"/>
      <c r="N1463" s="371"/>
      <c r="O1463" s="371"/>
      <c r="P1463" s="371"/>
      <c r="Q1463" s="371"/>
      <c r="R1463" s="371"/>
      <c r="S1463" s="371"/>
      <c r="T1463" s="443"/>
      <c r="U1463" s="539"/>
      <c r="V1463" s="117"/>
      <c r="W1463" s="118"/>
      <c r="X1463" s="119"/>
      <c r="Y1463" s="120"/>
      <c r="Z1463" s="122"/>
      <c r="AA1463" s="121"/>
      <c r="AB1463" s="443"/>
      <c r="AC1463" s="734"/>
      <c r="AD1463" s="372"/>
      <c r="AE1463" s="485"/>
      <c r="AF1463" s="373" t="str">
        <f t="shared" si="388"/>
        <v/>
      </c>
      <c r="AG1463" s="373" t="str">
        <f t="shared" si="389"/>
        <v/>
      </c>
      <c r="AH1463" s="374" t="str">
        <f t="shared" si="390"/>
        <v/>
      </c>
      <c r="AI1463" s="375" t="str">
        <f t="shared" si="391"/>
        <v/>
      </c>
      <c r="AJ1463" s="375" t="str">
        <f t="shared" si="392"/>
        <v/>
      </c>
      <c r="AK1463" s="375" t="str">
        <f t="shared" si="393"/>
        <v/>
      </c>
      <c r="AL1463" s="375" t="str">
        <f t="shared" si="394"/>
        <v/>
      </c>
      <c r="AM1463" s="375" t="str">
        <f t="shared" si="395"/>
        <v/>
      </c>
      <c r="AN1463" s="376" t="str">
        <f>IF(AF1463="","",IF(OR(AH1463="",AH1463="-"),"－",IF(OR(AM1463=8,AM1463=9),"",IF(OR(AJ1463=3,AJ1463=4,AJ1463=5,AJ1463=6),VLOOKUP(AH1463,INDEX((係数_バス貨物_ガソリン,係数_バス貨物_CNG,係数_バス貨物_軽油,係数_バス貨物_メタノール,係数_バス貨物_LPG),MATCH(AL1463,【参考】排出ガスレベル!$AI$4:$AI$671,1),1,AR1463):INDEX((係数_バス貨物_ガソリン,係数_バス貨物_CNG,係数_バス貨物_軽油,係数_バス貨物_メタノール,係数_バス貨物_LPG),MATCH(AL1463+1,【参考】排出ガスレベル!$AI$4:$AI$671,1)-1,5,AR1463),2,FALSE),IF(OR(AJ1463=1,AJ1463=2),VLOOKUP(AH1463,INDEX((係数_乗用_ガソリン,係数_乗用_CNG,係数_乗用_軽油,係数_乗用_メタノール,係数_乗用_LPG),1,1,AR1463):INDEX((係数_乗用_ガソリン,係数_乗用_CNG,係数_乗用_軽油,係数_乗用_メタノール,係数_乗用_LPG),125,5,AR1463),2,FALSE))))))</f>
        <v/>
      </c>
      <c r="AO1463" s="376" t="str">
        <f>IF(T1463="","",IF(OR(AH1463="",AH1463="-"),"－",IF(OR(AM1463=8,AM1463=9),"",IF(OR(AJ1463=3,AJ1463=4,AJ1463=5,AJ1463=6),VLOOKUP(AH1463,INDEX((係数_バス貨物_ガソリン,係数_バス貨物_CNG,係数_バス貨物_軽油,係数_バス貨物_メタノール,係数_バス貨物_LPG),MATCH(AL1463,【参考】排出ガスレベル!$AI$4:$AI$671,1),1,AR1463):INDEX((係数_バス貨物_ガソリン,係数_バス貨物_CNG,係数_バス貨物_軽油,係数_バス貨物_メタノール,係数_バス貨物_LPG),MATCH(AL1463+1,【参考】排出ガスレベル!$AI$4:$AI$671,1)-1,5,AR1463),3,FALSE),IF(OR(AJ1463=1,AJ1463=2),VLOOKUP(AH1463,INDEX((係数_乗用_ガソリン,係数_乗用_CNG,係数_乗用_軽油,係数_乗用_メタノール,係数_乗用_LPG),1,1,AR1463):INDEX((係数_乗用_ガソリン,係数_乗用_CNG,係数_乗用_軽油,係数_乗用_メタノール,係数_乗用_LPG),125,5,AR1463),3,FALSE))))))</f>
        <v/>
      </c>
      <c r="AP1463" s="375" t="str">
        <f t="shared" si="396"/>
        <v/>
      </c>
      <c r="AQ1463" s="444" t="str">
        <f t="shared" si="397"/>
        <v/>
      </c>
      <c r="AR1463" s="375" t="str">
        <f t="shared" si="398"/>
        <v/>
      </c>
      <c r="AS1463" s="377" t="str">
        <f t="shared" si="399"/>
        <v/>
      </c>
      <c r="AT1463" s="378" t="str">
        <f t="shared" si="400"/>
        <v/>
      </c>
      <c r="AX1463" s="625" t="b">
        <f t="shared" si="401"/>
        <v>0</v>
      </c>
      <c r="AY1463" s="7" t="str">
        <f t="shared" si="402"/>
        <v>FALSEFALSEFALSE</v>
      </c>
      <c r="AZ1463" s="626">
        <f t="shared" si="404"/>
        <v>0</v>
      </c>
      <c r="BA1463" s="627" t="str">
        <f t="shared" si="403"/>
        <v/>
      </c>
      <c r="BB1463" s="627">
        <f t="shared" si="405"/>
        <v>0</v>
      </c>
    </row>
    <row r="1464" spans="1:54">
      <c r="A1464" s="381">
        <v>1407</v>
      </c>
      <c r="B1464" s="117"/>
      <c r="C1464" s="288"/>
      <c r="D1464" s="289"/>
      <c r="E1464" s="289"/>
      <c r="F1464" s="290"/>
      <c r="G1464" s="292"/>
      <c r="H1464" s="116"/>
      <c r="I1464" s="292"/>
      <c r="J1464" s="116"/>
      <c r="K1464" s="370"/>
      <c r="L1464" s="370"/>
      <c r="M1464" s="370"/>
      <c r="N1464" s="371"/>
      <c r="O1464" s="371"/>
      <c r="P1464" s="371"/>
      <c r="Q1464" s="371"/>
      <c r="R1464" s="371"/>
      <c r="S1464" s="371"/>
      <c r="T1464" s="443"/>
      <c r="U1464" s="539"/>
      <c r="V1464" s="117"/>
      <c r="W1464" s="118"/>
      <c r="X1464" s="119"/>
      <c r="Y1464" s="120"/>
      <c r="Z1464" s="122"/>
      <c r="AA1464" s="121"/>
      <c r="AB1464" s="443"/>
      <c r="AC1464" s="734"/>
      <c r="AD1464" s="372"/>
      <c r="AE1464" s="485"/>
      <c r="AF1464" s="373" t="str">
        <f t="shared" si="388"/>
        <v/>
      </c>
      <c r="AG1464" s="373" t="str">
        <f t="shared" si="389"/>
        <v/>
      </c>
      <c r="AH1464" s="374" t="str">
        <f t="shared" si="390"/>
        <v/>
      </c>
      <c r="AI1464" s="375" t="str">
        <f t="shared" si="391"/>
        <v/>
      </c>
      <c r="AJ1464" s="375" t="str">
        <f t="shared" si="392"/>
        <v/>
      </c>
      <c r="AK1464" s="375" t="str">
        <f t="shared" si="393"/>
        <v/>
      </c>
      <c r="AL1464" s="375" t="str">
        <f t="shared" si="394"/>
        <v/>
      </c>
      <c r="AM1464" s="375" t="str">
        <f t="shared" si="395"/>
        <v/>
      </c>
      <c r="AN1464" s="376" t="str">
        <f>IF(AF1464="","",IF(OR(AH1464="",AH1464="-"),"－",IF(OR(AM1464=8,AM1464=9),"",IF(OR(AJ1464=3,AJ1464=4,AJ1464=5,AJ1464=6),VLOOKUP(AH1464,INDEX((係数_バス貨物_ガソリン,係数_バス貨物_CNG,係数_バス貨物_軽油,係数_バス貨物_メタノール,係数_バス貨物_LPG),MATCH(AL1464,【参考】排出ガスレベル!$AI$4:$AI$671,1),1,AR1464):INDEX((係数_バス貨物_ガソリン,係数_バス貨物_CNG,係数_バス貨物_軽油,係数_バス貨物_メタノール,係数_バス貨物_LPG),MATCH(AL1464+1,【参考】排出ガスレベル!$AI$4:$AI$671,1)-1,5,AR1464),2,FALSE),IF(OR(AJ1464=1,AJ1464=2),VLOOKUP(AH1464,INDEX((係数_乗用_ガソリン,係数_乗用_CNG,係数_乗用_軽油,係数_乗用_メタノール,係数_乗用_LPG),1,1,AR1464):INDEX((係数_乗用_ガソリン,係数_乗用_CNG,係数_乗用_軽油,係数_乗用_メタノール,係数_乗用_LPG),125,5,AR1464),2,FALSE))))))</f>
        <v/>
      </c>
      <c r="AO1464" s="376" t="str">
        <f>IF(T1464="","",IF(OR(AH1464="",AH1464="-"),"－",IF(OR(AM1464=8,AM1464=9),"",IF(OR(AJ1464=3,AJ1464=4,AJ1464=5,AJ1464=6),VLOOKUP(AH1464,INDEX((係数_バス貨物_ガソリン,係数_バス貨物_CNG,係数_バス貨物_軽油,係数_バス貨物_メタノール,係数_バス貨物_LPG),MATCH(AL1464,【参考】排出ガスレベル!$AI$4:$AI$671,1),1,AR1464):INDEX((係数_バス貨物_ガソリン,係数_バス貨物_CNG,係数_バス貨物_軽油,係数_バス貨物_メタノール,係数_バス貨物_LPG),MATCH(AL1464+1,【参考】排出ガスレベル!$AI$4:$AI$671,1)-1,5,AR1464),3,FALSE),IF(OR(AJ1464=1,AJ1464=2),VLOOKUP(AH1464,INDEX((係数_乗用_ガソリン,係数_乗用_CNG,係数_乗用_軽油,係数_乗用_メタノール,係数_乗用_LPG),1,1,AR1464):INDEX((係数_乗用_ガソリン,係数_乗用_CNG,係数_乗用_軽油,係数_乗用_メタノール,係数_乗用_LPG),125,5,AR1464),3,FALSE))))))</f>
        <v/>
      </c>
      <c r="AP1464" s="375" t="str">
        <f t="shared" si="396"/>
        <v/>
      </c>
      <c r="AQ1464" s="444" t="str">
        <f t="shared" si="397"/>
        <v/>
      </c>
      <c r="AR1464" s="375" t="str">
        <f t="shared" si="398"/>
        <v/>
      </c>
      <c r="AS1464" s="377" t="str">
        <f t="shared" si="399"/>
        <v/>
      </c>
      <c r="AT1464" s="378" t="str">
        <f t="shared" si="400"/>
        <v/>
      </c>
      <c r="AX1464" s="625" t="b">
        <f t="shared" si="401"/>
        <v>0</v>
      </c>
      <c r="AY1464" s="7" t="str">
        <f t="shared" si="402"/>
        <v>FALSEFALSEFALSE</v>
      </c>
      <c r="AZ1464" s="626">
        <f t="shared" si="404"/>
        <v>0</v>
      </c>
      <c r="BA1464" s="627" t="str">
        <f t="shared" si="403"/>
        <v/>
      </c>
      <c r="BB1464" s="627">
        <f t="shared" si="405"/>
        <v>0</v>
      </c>
    </row>
    <row r="1465" spans="1:54">
      <c r="A1465" s="381">
        <v>1408</v>
      </c>
      <c r="B1465" s="117"/>
      <c r="C1465" s="288"/>
      <c r="D1465" s="289"/>
      <c r="E1465" s="289"/>
      <c r="F1465" s="290"/>
      <c r="G1465" s="292"/>
      <c r="H1465" s="116"/>
      <c r="I1465" s="292"/>
      <c r="J1465" s="116"/>
      <c r="K1465" s="370"/>
      <c r="L1465" s="370"/>
      <c r="M1465" s="370"/>
      <c r="N1465" s="371"/>
      <c r="O1465" s="371"/>
      <c r="P1465" s="371"/>
      <c r="Q1465" s="371"/>
      <c r="R1465" s="371"/>
      <c r="S1465" s="371"/>
      <c r="T1465" s="443"/>
      <c r="U1465" s="539"/>
      <c r="V1465" s="117"/>
      <c r="W1465" s="118"/>
      <c r="X1465" s="119"/>
      <c r="Y1465" s="120"/>
      <c r="Z1465" s="122"/>
      <c r="AA1465" s="121"/>
      <c r="AB1465" s="443"/>
      <c r="AC1465" s="734"/>
      <c r="AD1465" s="372"/>
      <c r="AE1465" s="485"/>
      <c r="AF1465" s="373" t="str">
        <f t="shared" si="388"/>
        <v/>
      </c>
      <c r="AG1465" s="373" t="str">
        <f t="shared" si="389"/>
        <v/>
      </c>
      <c r="AH1465" s="374" t="str">
        <f t="shared" si="390"/>
        <v/>
      </c>
      <c r="AI1465" s="375" t="str">
        <f t="shared" si="391"/>
        <v/>
      </c>
      <c r="AJ1465" s="375" t="str">
        <f t="shared" si="392"/>
        <v/>
      </c>
      <c r="AK1465" s="375" t="str">
        <f t="shared" si="393"/>
        <v/>
      </c>
      <c r="AL1465" s="375" t="str">
        <f t="shared" si="394"/>
        <v/>
      </c>
      <c r="AM1465" s="375" t="str">
        <f t="shared" si="395"/>
        <v/>
      </c>
      <c r="AN1465" s="376" t="str">
        <f>IF(AF1465="","",IF(OR(AH1465="",AH1465="-"),"－",IF(OR(AM1465=8,AM1465=9),"",IF(OR(AJ1465=3,AJ1465=4,AJ1465=5,AJ1465=6),VLOOKUP(AH1465,INDEX((係数_バス貨物_ガソリン,係数_バス貨物_CNG,係数_バス貨物_軽油,係数_バス貨物_メタノール,係数_バス貨物_LPG),MATCH(AL1465,【参考】排出ガスレベル!$AI$4:$AI$671,1),1,AR1465):INDEX((係数_バス貨物_ガソリン,係数_バス貨物_CNG,係数_バス貨物_軽油,係数_バス貨物_メタノール,係数_バス貨物_LPG),MATCH(AL1465+1,【参考】排出ガスレベル!$AI$4:$AI$671,1)-1,5,AR1465),2,FALSE),IF(OR(AJ1465=1,AJ1465=2),VLOOKUP(AH1465,INDEX((係数_乗用_ガソリン,係数_乗用_CNG,係数_乗用_軽油,係数_乗用_メタノール,係数_乗用_LPG),1,1,AR1465):INDEX((係数_乗用_ガソリン,係数_乗用_CNG,係数_乗用_軽油,係数_乗用_メタノール,係数_乗用_LPG),125,5,AR1465),2,FALSE))))))</f>
        <v/>
      </c>
      <c r="AO1465" s="376" t="str">
        <f>IF(T1465="","",IF(OR(AH1465="",AH1465="-"),"－",IF(OR(AM1465=8,AM1465=9),"",IF(OR(AJ1465=3,AJ1465=4,AJ1465=5,AJ1465=6),VLOOKUP(AH1465,INDEX((係数_バス貨物_ガソリン,係数_バス貨物_CNG,係数_バス貨物_軽油,係数_バス貨物_メタノール,係数_バス貨物_LPG),MATCH(AL1465,【参考】排出ガスレベル!$AI$4:$AI$671,1),1,AR1465):INDEX((係数_バス貨物_ガソリン,係数_バス貨物_CNG,係数_バス貨物_軽油,係数_バス貨物_メタノール,係数_バス貨物_LPG),MATCH(AL1465+1,【参考】排出ガスレベル!$AI$4:$AI$671,1)-1,5,AR1465),3,FALSE),IF(OR(AJ1465=1,AJ1465=2),VLOOKUP(AH1465,INDEX((係数_乗用_ガソリン,係数_乗用_CNG,係数_乗用_軽油,係数_乗用_メタノール,係数_乗用_LPG),1,1,AR1465):INDEX((係数_乗用_ガソリン,係数_乗用_CNG,係数_乗用_軽油,係数_乗用_メタノール,係数_乗用_LPG),125,5,AR1465),3,FALSE))))))</f>
        <v/>
      </c>
      <c r="AP1465" s="375" t="str">
        <f t="shared" si="396"/>
        <v/>
      </c>
      <c r="AQ1465" s="444" t="str">
        <f t="shared" si="397"/>
        <v/>
      </c>
      <c r="AR1465" s="375" t="str">
        <f t="shared" si="398"/>
        <v/>
      </c>
      <c r="AS1465" s="377" t="str">
        <f t="shared" si="399"/>
        <v/>
      </c>
      <c r="AT1465" s="378" t="str">
        <f t="shared" si="400"/>
        <v/>
      </c>
      <c r="AX1465" s="625" t="b">
        <f t="shared" si="401"/>
        <v>0</v>
      </c>
      <c r="AY1465" s="7" t="str">
        <f t="shared" si="402"/>
        <v>FALSEFALSEFALSE</v>
      </c>
      <c r="AZ1465" s="626">
        <f t="shared" si="404"/>
        <v>0</v>
      </c>
      <c r="BA1465" s="627" t="str">
        <f t="shared" si="403"/>
        <v/>
      </c>
      <c r="BB1465" s="627">
        <f t="shared" si="405"/>
        <v>0</v>
      </c>
    </row>
    <row r="1466" spans="1:54">
      <c r="A1466" s="381">
        <v>1409</v>
      </c>
      <c r="B1466" s="117"/>
      <c r="C1466" s="288"/>
      <c r="D1466" s="289"/>
      <c r="E1466" s="289"/>
      <c r="F1466" s="290"/>
      <c r="G1466" s="292"/>
      <c r="H1466" s="116"/>
      <c r="I1466" s="292"/>
      <c r="J1466" s="116"/>
      <c r="K1466" s="370"/>
      <c r="L1466" s="370"/>
      <c r="M1466" s="370"/>
      <c r="N1466" s="371"/>
      <c r="O1466" s="371"/>
      <c r="P1466" s="371"/>
      <c r="Q1466" s="371"/>
      <c r="R1466" s="371"/>
      <c r="S1466" s="371"/>
      <c r="T1466" s="443"/>
      <c r="U1466" s="539"/>
      <c r="V1466" s="117"/>
      <c r="W1466" s="118"/>
      <c r="X1466" s="119"/>
      <c r="Y1466" s="120"/>
      <c r="Z1466" s="122"/>
      <c r="AA1466" s="121"/>
      <c r="AB1466" s="443"/>
      <c r="AC1466" s="734"/>
      <c r="AD1466" s="372"/>
      <c r="AE1466" s="485"/>
      <c r="AF1466" s="373" t="str">
        <f t="shared" ref="AF1466:AF1529" si="406">IF(OR(T1466="(減車済)",T1466=""),"",1)</f>
        <v/>
      </c>
      <c r="AG1466" s="373" t="str">
        <f t="shared" ref="AG1466:AG1529" si="407">IF(OR(T1466="継続",T1466="新規"),1,"")</f>
        <v/>
      </c>
      <c r="AH1466" s="374" t="str">
        <f t="shared" ref="AH1466:AH1529" si="408">IF(AF1466="","",UPPER(ASC(X1466)))</f>
        <v/>
      </c>
      <c r="AI1466" s="375" t="str">
        <f t="shared" ref="AI1466:AI1529" si="409">IF(AF1466="","",IF(V1466="","",IF(V1466="普通",1,IF(V1466="小型",2,0))))</f>
        <v/>
      </c>
      <c r="AJ1466" s="375" t="str">
        <f t="shared" ref="AJ1466:AJ1529" si="410">IF(AF1466="","",IF(W1466="","",VLOOKUP(W1466,用途,2,FALSE)))</f>
        <v/>
      </c>
      <c r="AK1466" s="375" t="str">
        <f t="shared" ref="AK1466:AK1529" si="411">IF(AF1466="","",IF(Y1466="","",IF(Y1466&lt;=10,1,IF(Y1466&lt;30,2,IF(Y1466&gt;=30,3,0)))))</f>
        <v/>
      </c>
      <c r="AL1466" s="375" t="str">
        <f t="shared" ref="AL1466:AL1529" si="412">IF(AF1466="","",IF(Z1466="","",IF(Z1466&lt;=1.7*1000,1,IF(Z1466&lt;=2.5*1000,2,IF(Z1466&lt;=3.5*1000,3,IF(Z1466&lt;8*1000,4,IF(Z1466&gt;=8*1000,5,"")))))))</f>
        <v/>
      </c>
      <c r="AM1466" s="375" t="str">
        <f t="shared" ref="AM1466:AM1529" si="413">IF(AF1466="","",IF(AA1466="","",VLOOKUP(AA1466,燃料の種類,2,FALSE)))</f>
        <v/>
      </c>
      <c r="AN1466" s="376" t="str">
        <f>IF(AF1466="","",IF(OR(AH1466="",AH1466="-"),"－",IF(OR(AM1466=8,AM1466=9),"",IF(OR(AJ1466=3,AJ1466=4,AJ1466=5,AJ1466=6),VLOOKUP(AH1466,INDEX((係数_バス貨物_ガソリン,係数_バス貨物_CNG,係数_バス貨物_軽油,係数_バス貨物_メタノール,係数_バス貨物_LPG),MATCH(AL1466,【参考】排出ガスレベル!$AI$4:$AI$671,1),1,AR1466):INDEX((係数_バス貨物_ガソリン,係数_バス貨物_CNG,係数_バス貨物_軽油,係数_バス貨物_メタノール,係数_バス貨物_LPG),MATCH(AL1466+1,【参考】排出ガスレベル!$AI$4:$AI$671,1)-1,5,AR1466),2,FALSE),IF(OR(AJ1466=1,AJ1466=2),VLOOKUP(AH1466,INDEX((係数_乗用_ガソリン,係数_乗用_CNG,係数_乗用_軽油,係数_乗用_メタノール,係数_乗用_LPG),1,1,AR1466):INDEX((係数_乗用_ガソリン,係数_乗用_CNG,係数_乗用_軽油,係数_乗用_メタノール,係数_乗用_LPG),125,5,AR1466),2,FALSE))))))</f>
        <v/>
      </c>
      <c r="AO1466" s="376" t="str">
        <f>IF(T1466="","",IF(OR(AH1466="",AH1466="-"),"－",IF(OR(AM1466=8,AM1466=9),"",IF(OR(AJ1466=3,AJ1466=4,AJ1466=5,AJ1466=6),VLOOKUP(AH1466,INDEX((係数_バス貨物_ガソリン,係数_バス貨物_CNG,係数_バス貨物_軽油,係数_バス貨物_メタノール,係数_バス貨物_LPG),MATCH(AL1466,【参考】排出ガスレベル!$AI$4:$AI$671,1),1,AR1466):INDEX((係数_バス貨物_ガソリン,係数_バス貨物_CNG,係数_バス貨物_軽油,係数_バス貨物_メタノール,係数_バス貨物_LPG),MATCH(AL1466+1,【参考】排出ガスレベル!$AI$4:$AI$671,1)-1,5,AR1466),3,FALSE),IF(OR(AJ1466=1,AJ1466=2),VLOOKUP(AH1466,INDEX((係数_乗用_ガソリン,係数_乗用_CNG,係数_乗用_軽油,係数_乗用_メタノール,係数_乗用_LPG),1,1,AR1466):INDEX((係数_乗用_ガソリン,係数_乗用_CNG,係数_乗用_軽油,係数_乗用_メタノール,係数_乗用_LPG),125,5,AR1466),3,FALSE))))))</f>
        <v/>
      </c>
      <c r="AP1466" s="375" t="str">
        <f t="shared" ref="AP1466:AP1529" si="414">IF((AF1466="")+(AC1466=""),"",IF(燃料区分1=4,VLOOKUP(AO1466,排ガス低減レベル,2,FALSE),VLOOKUP(AC1466,排ガス低減レベル,2,FALSE)))</f>
        <v/>
      </c>
      <c r="AQ1466" s="444" t="str">
        <f t="shared" ref="AQ1466:AQ1529" si="415">IF(AG1466="","",IF(AJ1466=3,B1466&amp;"-"&amp;SUM(AJ1466*100,AK1466*10,AL1466)&amp;"A",IF(OR(AJ1466=2,AJ1466=4,AJ1466=6),B1466&amp;"-"&amp;AL1466*10&amp;"A",IF(AJ1466=1,B1466&amp;"-"&amp;AJ1466&amp;"A",IF(AJ1466=5,B1466&amp;"-"&amp;SUM(AJ1466*100,AI1466*10,AL1466)&amp;"A","")))))</f>
        <v/>
      </c>
      <c r="AR1466" s="375" t="str">
        <f t="shared" ref="AR1466:AR1529" si="416">IF(OR(AM1466=1,AM1466=2,AM1466=11),1,IF(AM1466=6,2,IF(OR(AM1466=4,AM1466=5,AM1466=10),3,IF(AM1466=7,4,IF(AM1466=3,5, IF(OR(AM1466=8,AM1466=9),6,""))))))</f>
        <v/>
      </c>
      <c r="AS1466" s="377" t="str">
        <f t="shared" ref="AS1466:AS1529" si="417">IF(AG1466="","",B1466&amp;"-"&amp;AM1466)</f>
        <v/>
      </c>
      <c r="AT1466" s="378" t="str">
        <f t="shared" ref="AT1466:AT1529" si="418">IF(AF1466="","",VLOOKUP(T1466,車両の増減,2,FALSE))</f>
        <v/>
      </c>
      <c r="AX1466" s="625" t="b">
        <f t="shared" si="401"/>
        <v>0</v>
      </c>
      <c r="AY1466" s="7" t="str">
        <f t="shared" si="402"/>
        <v>FALSEFALSEFALSE</v>
      </c>
      <c r="AZ1466" s="626">
        <f t="shared" si="404"/>
        <v>0</v>
      </c>
      <c r="BA1466" s="627" t="str">
        <f t="shared" si="403"/>
        <v/>
      </c>
      <c r="BB1466" s="627">
        <f t="shared" si="405"/>
        <v>0</v>
      </c>
    </row>
    <row r="1467" spans="1:54">
      <c r="A1467" s="381">
        <v>1410</v>
      </c>
      <c r="B1467" s="117"/>
      <c r="C1467" s="288"/>
      <c r="D1467" s="289"/>
      <c r="E1467" s="289"/>
      <c r="F1467" s="290"/>
      <c r="G1467" s="292"/>
      <c r="H1467" s="116"/>
      <c r="I1467" s="292"/>
      <c r="J1467" s="116"/>
      <c r="K1467" s="370"/>
      <c r="L1467" s="370"/>
      <c r="M1467" s="370"/>
      <c r="N1467" s="371"/>
      <c r="O1467" s="371"/>
      <c r="P1467" s="371"/>
      <c r="Q1467" s="371"/>
      <c r="R1467" s="371"/>
      <c r="S1467" s="371"/>
      <c r="T1467" s="443"/>
      <c r="U1467" s="539"/>
      <c r="V1467" s="117"/>
      <c r="W1467" s="118"/>
      <c r="X1467" s="119"/>
      <c r="Y1467" s="120"/>
      <c r="Z1467" s="122"/>
      <c r="AA1467" s="121"/>
      <c r="AB1467" s="443"/>
      <c r="AC1467" s="734"/>
      <c r="AD1467" s="372"/>
      <c r="AE1467" s="485"/>
      <c r="AF1467" s="373" t="str">
        <f t="shared" si="406"/>
        <v/>
      </c>
      <c r="AG1467" s="373" t="str">
        <f t="shared" si="407"/>
        <v/>
      </c>
      <c r="AH1467" s="374" t="str">
        <f t="shared" si="408"/>
        <v/>
      </c>
      <c r="AI1467" s="375" t="str">
        <f t="shared" si="409"/>
        <v/>
      </c>
      <c r="AJ1467" s="375" t="str">
        <f t="shared" si="410"/>
        <v/>
      </c>
      <c r="AK1467" s="375" t="str">
        <f t="shared" si="411"/>
        <v/>
      </c>
      <c r="AL1467" s="375" t="str">
        <f t="shared" si="412"/>
        <v/>
      </c>
      <c r="AM1467" s="375" t="str">
        <f t="shared" si="413"/>
        <v/>
      </c>
      <c r="AN1467" s="376" t="str">
        <f>IF(AF1467="","",IF(OR(AH1467="",AH1467="-"),"－",IF(OR(AM1467=8,AM1467=9),"",IF(OR(AJ1467=3,AJ1467=4,AJ1467=5,AJ1467=6),VLOOKUP(AH1467,INDEX((係数_バス貨物_ガソリン,係数_バス貨物_CNG,係数_バス貨物_軽油,係数_バス貨物_メタノール,係数_バス貨物_LPG),MATCH(AL1467,【参考】排出ガスレベル!$AI$4:$AI$671,1),1,AR1467):INDEX((係数_バス貨物_ガソリン,係数_バス貨物_CNG,係数_バス貨物_軽油,係数_バス貨物_メタノール,係数_バス貨物_LPG),MATCH(AL1467+1,【参考】排出ガスレベル!$AI$4:$AI$671,1)-1,5,AR1467),2,FALSE),IF(OR(AJ1467=1,AJ1467=2),VLOOKUP(AH1467,INDEX((係数_乗用_ガソリン,係数_乗用_CNG,係数_乗用_軽油,係数_乗用_メタノール,係数_乗用_LPG),1,1,AR1467):INDEX((係数_乗用_ガソリン,係数_乗用_CNG,係数_乗用_軽油,係数_乗用_メタノール,係数_乗用_LPG),125,5,AR1467),2,FALSE))))))</f>
        <v/>
      </c>
      <c r="AO1467" s="376" t="str">
        <f>IF(T1467="","",IF(OR(AH1467="",AH1467="-"),"－",IF(OR(AM1467=8,AM1467=9),"",IF(OR(AJ1467=3,AJ1467=4,AJ1467=5,AJ1467=6),VLOOKUP(AH1467,INDEX((係数_バス貨物_ガソリン,係数_バス貨物_CNG,係数_バス貨物_軽油,係数_バス貨物_メタノール,係数_バス貨物_LPG),MATCH(AL1467,【参考】排出ガスレベル!$AI$4:$AI$671,1),1,AR1467):INDEX((係数_バス貨物_ガソリン,係数_バス貨物_CNG,係数_バス貨物_軽油,係数_バス貨物_メタノール,係数_バス貨物_LPG),MATCH(AL1467+1,【参考】排出ガスレベル!$AI$4:$AI$671,1)-1,5,AR1467),3,FALSE),IF(OR(AJ1467=1,AJ1467=2),VLOOKUP(AH1467,INDEX((係数_乗用_ガソリン,係数_乗用_CNG,係数_乗用_軽油,係数_乗用_メタノール,係数_乗用_LPG),1,1,AR1467):INDEX((係数_乗用_ガソリン,係数_乗用_CNG,係数_乗用_軽油,係数_乗用_メタノール,係数_乗用_LPG),125,5,AR1467),3,FALSE))))))</f>
        <v/>
      </c>
      <c r="AP1467" s="375" t="str">
        <f t="shared" si="414"/>
        <v/>
      </c>
      <c r="AQ1467" s="444" t="str">
        <f t="shared" si="415"/>
        <v/>
      </c>
      <c r="AR1467" s="375" t="str">
        <f t="shared" si="416"/>
        <v/>
      </c>
      <c r="AS1467" s="377" t="str">
        <f t="shared" si="417"/>
        <v/>
      </c>
      <c r="AT1467" s="378" t="str">
        <f t="shared" si="418"/>
        <v/>
      </c>
      <c r="AX1467" s="625" t="b">
        <f t="shared" ref="AX1467:AX1530" si="419">IF(AY1467="FALSEFALSEFALSEFALSE","ハイブリッド")</f>
        <v>0</v>
      </c>
      <c r="AY1467" s="7" t="str">
        <f t="shared" ref="AY1467:AY1530" si="420">EXACT(AZ1467,BA1467)&amp;IF(BA1467="","")&amp;IF(AZ1467="電気",TRUE)&amp;IF(AZ1467="LPG",TRUE)</f>
        <v>FALSEFALSEFALSE</v>
      </c>
      <c r="AZ1467" s="626">
        <f t="shared" si="404"/>
        <v>0</v>
      </c>
      <c r="BA1467" s="627" t="str">
        <f t="shared" ref="BA1467:BA1530" si="421">IF(COUNTIFS(BC1467,"*A*",BB1467,"3"),"ハイブリッド(ガソリン)","")</f>
        <v/>
      </c>
      <c r="BB1467" s="627">
        <f t="shared" si="405"/>
        <v>0</v>
      </c>
    </row>
    <row r="1468" spans="1:54">
      <c r="A1468" s="381">
        <v>1411</v>
      </c>
      <c r="B1468" s="117"/>
      <c r="C1468" s="288"/>
      <c r="D1468" s="289"/>
      <c r="E1468" s="289"/>
      <c r="F1468" s="290"/>
      <c r="G1468" s="292"/>
      <c r="H1468" s="116"/>
      <c r="I1468" s="292"/>
      <c r="J1468" s="116"/>
      <c r="K1468" s="370"/>
      <c r="L1468" s="370"/>
      <c r="M1468" s="370"/>
      <c r="N1468" s="371"/>
      <c r="O1468" s="371"/>
      <c r="P1468" s="371"/>
      <c r="Q1468" s="371"/>
      <c r="R1468" s="371"/>
      <c r="S1468" s="371"/>
      <c r="T1468" s="443"/>
      <c r="U1468" s="539"/>
      <c r="V1468" s="117"/>
      <c r="W1468" s="118"/>
      <c r="X1468" s="119"/>
      <c r="Y1468" s="120"/>
      <c r="Z1468" s="122"/>
      <c r="AA1468" s="121"/>
      <c r="AB1468" s="443"/>
      <c r="AC1468" s="734"/>
      <c r="AD1468" s="372"/>
      <c r="AE1468" s="485"/>
      <c r="AF1468" s="373" t="str">
        <f t="shared" si="406"/>
        <v/>
      </c>
      <c r="AG1468" s="373" t="str">
        <f t="shared" si="407"/>
        <v/>
      </c>
      <c r="AH1468" s="374" t="str">
        <f t="shared" si="408"/>
        <v/>
      </c>
      <c r="AI1468" s="375" t="str">
        <f t="shared" si="409"/>
        <v/>
      </c>
      <c r="AJ1468" s="375" t="str">
        <f t="shared" si="410"/>
        <v/>
      </c>
      <c r="AK1468" s="375" t="str">
        <f t="shared" si="411"/>
        <v/>
      </c>
      <c r="AL1468" s="375" t="str">
        <f t="shared" si="412"/>
        <v/>
      </c>
      <c r="AM1468" s="375" t="str">
        <f t="shared" si="413"/>
        <v/>
      </c>
      <c r="AN1468" s="376" t="str">
        <f>IF(AF1468="","",IF(OR(AH1468="",AH1468="-"),"－",IF(OR(AM1468=8,AM1468=9),"",IF(OR(AJ1468=3,AJ1468=4,AJ1468=5,AJ1468=6),VLOOKUP(AH1468,INDEX((係数_バス貨物_ガソリン,係数_バス貨物_CNG,係数_バス貨物_軽油,係数_バス貨物_メタノール,係数_バス貨物_LPG),MATCH(AL1468,【参考】排出ガスレベル!$AI$4:$AI$671,1),1,AR1468):INDEX((係数_バス貨物_ガソリン,係数_バス貨物_CNG,係数_バス貨物_軽油,係数_バス貨物_メタノール,係数_バス貨物_LPG),MATCH(AL1468+1,【参考】排出ガスレベル!$AI$4:$AI$671,1)-1,5,AR1468),2,FALSE),IF(OR(AJ1468=1,AJ1468=2),VLOOKUP(AH1468,INDEX((係数_乗用_ガソリン,係数_乗用_CNG,係数_乗用_軽油,係数_乗用_メタノール,係数_乗用_LPG),1,1,AR1468):INDEX((係数_乗用_ガソリン,係数_乗用_CNG,係数_乗用_軽油,係数_乗用_メタノール,係数_乗用_LPG),125,5,AR1468),2,FALSE))))))</f>
        <v/>
      </c>
      <c r="AO1468" s="376" t="str">
        <f>IF(T1468="","",IF(OR(AH1468="",AH1468="-"),"－",IF(OR(AM1468=8,AM1468=9),"",IF(OR(AJ1468=3,AJ1468=4,AJ1468=5,AJ1468=6),VLOOKUP(AH1468,INDEX((係数_バス貨物_ガソリン,係数_バス貨物_CNG,係数_バス貨物_軽油,係数_バス貨物_メタノール,係数_バス貨物_LPG),MATCH(AL1468,【参考】排出ガスレベル!$AI$4:$AI$671,1),1,AR1468):INDEX((係数_バス貨物_ガソリン,係数_バス貨物_CNG,係数_バス貨物_軽油,係数_バス貨物_メタノール,係数_バス貨物_LPG),MATCH(AL1468+1,【参考】排出ガスレベル!$AI$4:$AI$671,1)-1,5,AR1468),3,FALSE),IF(OR(AJ1468=1,AJ1468=2),VLOOKUP(AH1468,INDEX((係数_乗用_ガソリン,係数_乗用_CNG,係数_乗用_軽油,係数_乗用_メタノール,係数_乗用_LPG),1,1,AR1468):INDEX((係数_乗用_ガソリン,係数_乗用_CNG,係数_乗用_軽油,係数_乗用_メタノール,係数_乗用_LPG),125,5,AR1468),3,FALSE))))))</f>
        <v/>
      </c>
      <c r="AP1468" s="375" t="str">
        <f t="shared" si="414"/>
        <v/>
      </c>
      <c r="AQ1468" s="444" t="str">
        <f t="shared" si="415"/>
        <v/>
      </c>
      <c r="AR1468" s="375" t="str">
        <f t="shared" si="416"/>
        <v/>
      </c>
      <c r="AS1468" s="377" t="str">
        <f t="shared" si="417"/>
        <v/>
      </c>
      <c r="AT1468" s="378" t="str">
        <f t="shared" si="418"/>
        <v/>
      </c>
      <c r="AX1468" s="625" t="b">
        <f t="shared" si="419"/>
        <v>0</v>
      </c>
      <c r="AY1468" s="7" t="str">
        <f t="shared" si="420"/>
        <v>FALSEFALSEFALSE</v>
      </c>
      <c r="AZ1468" s="626">
        <f t="shared" si="404"/>
        <v>0</v>
      </c>
      <c r="BA1468" s="627" t="str">
        <f t="shared" si="421"/>
        <v/>
      </c>
      <c r="BB1468" s="627">
        <f t="shared" si="405"/>
        <v>0</v>
      </c>
    </row>
    <row r="1469" spans="1:54">
      <c r="A1469" s="381">
        <v>1412</v>
      </c>
      <c r="B1469" s="117"/>
      <c r="C1469" s="288"/>
      <c r="D1469" s="289"/>
      <c r="E1469" s="289"/>
      <c r="F1469" s="290"/>
      <c r="G1469" s="292"/>
      <c r="H1469" s="116"/>
      <c r="I1469" s="292"/>
      <c r="J1469" s="116"/>
      <c r="K1469" s="370"/>
      <c r="L1469" s="370"/>
      <c r="M1469" s="370"/>
      <c r="N1469" s="371"/>
      <c r="O1469" s="371"/>
      <c r="P1469" s="371"/>
      <c r="Q1469" s="371"/>
      <c r="R1469" s="371"/>
      <c r="S1469" s="371"/>
      <c r="T1469" s="443"/>
      <c r="U1469" s="539"/>
      <c r="V1469" s="117"/>
      <c r="W1469" s="118"/>
      <c r="X1469" s="119"/>
      <c r="Y1469" s="120"/>
      <c r="Z1469" s="122"/>
      <c r="AA1469" s="121"/>
      <c r="AB1469" s="443"/>
      <c r="AC1469" s="734"/>
      <c r="AD1469" s="372"/>
      <c r="AE1469" s="485"/>
      <c r="AF1469" s="373" t="str">
        <f t="shared" si="406"/>
        <v/>
      </c>
      <c r="AG1469" s="373" t="str">
        <f t="shared" si="407"/>
        <v/>
      </c>
      <c r="AH1469" s="374" t="str">
        <f t="shared" si="408"/>
        <v/>
      </c>
      <c r="AI1469" s="375" t="str">
        <f t="shared" si="409"/>
        <v/>
      </c>
      <c r="AJ1469" s="375" t="str">
        <f t="shared" si="410"/>
        <v/>
      </c>
      <c r="AK1469" s="375" t="str">
        <f t="shared" si="411"/>
        <v/>
      </c>
      <c r="AL1469" s="375" t="str">
        <f t="shared" si="412"/>
        <v/>
      </c>
      <c r="AM1469" s="375" t="str">
        <f t="shared" si="413"/>
        <v/>
      </c>
      <c r="AN1469" s="376" t="str">
        <f>IF(AF1469="","",IF(OR(AH1469="",AH1469="-"),"－",IF(OR(AM1469=8,AM1469=9),"",IF(OR(AJ1469=3,AJ1469=4,AJ1469=5,AJ1469=6),VLOOKUP(AH1469,INDEX((係数_バス貨物_ガソリン,係数_バス貨物_CNG,係数_バス貨物_軽油,係数_バス貨物_メタノール,係数_バス貨物_LPG),MATCH(AL1469,【参考】排出ガスレベル!$AI$4:$AI$671,1),1,AR1469):INDEX((係数_バス貨物_ガソリン,係数_バス貨物_CNG,係数_バス貨物_軽油,係数_バス貨物_メタノール,係数_バス貨物_LPG),MATCH(AL1469+1,【参考】排出ガスレベル!$AI$4:$AI$671,1)-1,5,AR1469),2,FALSE),IF(OR(AJ1469=1,AJ1469=2),VLOOKUP(AH1469,INDEX((係数_乗用_ガソリン,係数_乗用_CNG,係数_乗用_軽油,係数_乗用_メタノール,係数_乗用_LPG),1,1,AR1469):INDEX((係数_乗用_ガソリン,係数_乗用_CNG,係数_乗用_軽油,係数_乗用_メタノール,係数_乗用_LPG),125,5,AR1469),2,FALSE))))))</f>
        <v/>
      </c>
      <c r="AO1469" s="376" t="str">
        <f>IF(T1469="","",IF(OR(AH1469="",AH1469="-"),"－",IF(OR(AM1469=8,AM1469=9),"",IF(OR(AJ1469=3,AJ1469=4,AJ1469=5,AJ1469=6),VLOOKUP(AH1469,INDEX((係数_バス貨物_ガソリン,係数_バス貨物_CNG,係数_バス貨物_軽油,係数_バス貨物_メタノール,係数_バス貨物_LPG),MATCH(AL1469,【参考】排出ガスレベル!$AI$4:$AI$671,1),1,AR1469):INDEX((係数_バス貨物_ガソリン,係数_バス貨物_CNG,係数_バス貨物_軽油,係数_バス貨物_メタノール,係数_バス貨物_LPG),MATCH(AL1469+1,【参考】排出ガスレベル!$AI$4:$AI$671,1)-1,5,AR1469),3,FALSE),IF(OR(AJ1469=1,AJ1469=2),VLOOKUP(AH1469,INDEX((係数_乗用_ガソリン,係数_乗用_CNG,係数_乗用_軽油,係数_乗用_メタノール,係数_乗用_LPG),1,1,AR1469):INDEX((係数_乗用_ガソリン,係数_乗用_CNG,係数_乗用_軽油,係数_乗用_メタノール,係数_乗用_LPG),125,5,AR1469),3,FALSE))))))</f>
        <v/>
      </c>
      <c r="AP1469" s="375" t="str">
        <f t="shared" si="414"/>
        <v/>
      </c>
      <c r="AQ1469" s="444" t="str">
        <f t="shared" si="415"/>
        <v/>
      </c>
      <c r="AR1469" s="375" t="str">
        <f t="shared" si="416"/>
        <v/>
      </c>
      <c r="AS1469" s="377" t="str">
        <f t="shared" si="417"/>
        <v/>
      </c>
      <c r="AT1469" s="378" t="str">
        <f t="shared" si="418"/>
        <v/>
      </c>
      <c r="AX1469" s="625" t="b">
        <f t="shared" si="419"/>
        <v>0</v>
      </c>
      <c r="AY1469" s="7" t="str">
        <f t="shared" si="420"/>
        <v>FALSEFALSEFALSE</v>
      </c>
      <c r="AZ1469" s="626">
        <f t="shared" si="404"/>
        <v>0</v>
      </c>
      <c r="BA1469" s="627" t="str">
        <f t="shared" si="421"/>
        <v/>
      </c>
      <c r="BB1469" s="627">
        <f t="shared" si="405"/>
        <v>0</v>
      </c>
    </row>
    <row r="1470" spans="1:54">
      <c r="A1470" s="381">
        <v>1413</v>
      </c>
      <c r="B1470" s="117"/>
      <c r="C1470" s="288"/>
      <c r="D1470" s="289"/>
      <c r="E1470" s="289"/>
      <c r="F1470" s="290"/>
      <c r="G1470" s="292"/>
      <c r="H1470" s="116"/>
      <c r="I1470" s="292"/>
      <c r="J1470" s="116"/>
      <c r="K1470" s="370"/>
      <c r="L1470" s="370"/>
      <c r="M1470" s="370"/>
      <c r="N1470" s="371"/>
      <c r="O1470" s="371"/>
      <c r="P1470" s="371"/>
      <c r="Q1470" s="371"/>
      <c r="R1470" s="371"/>
      <c r="S1470" s="371"/>
      <c r="T1470" s="443"/>
      <c r="U1470" s="539"/>
      <c r="V1470" s="117"/>
      <c r="W1470" s="118"/>
      <c r="X1470" s="119"/>
      <c r="Y1470" s="120"/>
      <c r="Z1470" s="122"/>
      <c r="AA1470" s="121"/>
      <c r="AB1470" s="443"/>
      <c r="AC1470" s="734"/>
      <c r="AD1470" s="372"/>
      <c r="AE1470" s="485"/>
      <c r="AF1470" s="373" t="str">
        <f t="shared" si="406"/>
        <v/>
      </c>
      <c r="AG1470" s="373" t="str">
        <f t="shared" si="407"/>
        <v/>
      </c>
      <c r="AH1470" s="374" t="str">
        <f t="shared" si="408"/>
        <v/>
      </c>
      <c r="AI1470" s="375" t="str">
        <f t="shared" si="409"/>
        <v/>
      </c>
      <c r="AJ1470" s="375" t="str">
        <f t="shared" si="410"/>
        <v/>
      </c>
      <c r="AK1470" s="375" t="str">
        <f t="shared" si="411"/>
        <v/>
      </c>
      <c r="AL1470" s="375" t="str">
        <f t="shared" si="412"/>
        <v/>
      </c>
      <c r="AM1470" s="375" t="str">
        <f t="shared" si="413"/>
        <v/>
      </c>
      <c r="AN1470" s="376" t="str">
        <f>IF(AF1470="","",IF(OR(AH1470="",AH1470="-"),"－",IF(OR(AM1470=8,AM1470=9),"",IF(OR(AJ1470=3,AJ1470=4,AJ1470=5,AJ1470=6),VLOOKUP(AH1470,INDEX((係数_バス貨物_ガソリン,係数_バス貨物_CNG,係数_バス貨物_軽油,係数_バス貨物_メタノール,係数_バス貨物_LPG),MATCH(AL1470,【参考】排出ガスレベル!$AI$4:$AI$671,1),1,AR1470):INDEX((係数_バス貨物_ガソリン,係数_バス貨物_CNG,係数_バス貨物_軽油,係数_バス貨物_メタノール,係数_バス貨物_LPG),MATCH(AL1470+1,【参考】排出ガスレベル!$AI$4:$AI$671,1)-1,5,AR1470),2,FALSE),IF(OR(AJ1470=1,AJ1470=2),VLOOKUP(AH1470,INDEX((係数_乗用_ガソリン,係数_乗用_CNG,係数_乗用_軽油,係数_乗用_メタノール,係数_乗用_LPG),1,1,AR1470):INDEX((係数_乗用_ガソリン,係数_乗用_CNG,係数_乗用_軽油,係数_乗用_メタノール,係数_乗用_LPG),125,5,AR1470),2,FALSE))))))</f>
        <v/>
      </c>
      <c r="AO1470" s="376" t="str">
        <f>IF(T1470="","",IF(OR(AH1470="",AH1470="-"),"－",IF(OR(AM1470=8,AM1470=9),"",IF(OR(AJ1470=3,AJ1470=4,AJ1470=5,AJ1470=6),VLOOKUP(AH1470,INDEX((係数_バス貨物_ガソリン,係数_バス貨物_CNG,係数_バス貨物_軽油,係数_バス貨物_メタノール,係数_バス貨物_LPG),MATCH(AL1470,【参考】排出ガスレベル!$AI$4:$AI$671,1),1,AR1470):INDEX((係数_バス貨物_ガソリン,係数_バス貨物_CNG,係数_バス貨物_軽油,係数_バス貨物_メタノール,係数_バス貨物_LPG),MATCH(AL1470+1,【参考】排出ガスレベル!$AI$4:$AI$671,1)-1,5,AR1470),3,FALSE),IF(OR(AJ1470=1,AJ1470=2),VLOOKUP(AH1470,INDEX((係数_乗用_ガソリン,係数_乗用_CNG,係数_乗用_軽油,係数_乗用_メタノール,係数_乗用_LPG),1,1,AR1470):INDEX((係数_乗用_ガソリン,係数_乗用_CNG,係数_乗用_軽油,係数_乗用_メタノール,係数_乗用_LPG),125,5,AR1470),3,FALSE))))))</f>
        <v/>
      </c>
      <c r="AP1470" s="375" t="str">
        <f t="shared" si="414"/>
        <v/>
      </c>
      <c r="AQ1470" s="444" t="str">
        <f t="shared" si="415"/>
        <v/>
      </c>
      <c r="AR1470" s="375" t="str">
        <f t="shared" si="416"/>
        <v/>
      </c>
      <c r="AS1470" s="377" t="str">
        <f t="shared" si="417"/>
        <v/>
      </c>
      <c r="AT1470" s="378" t="str">
        <f t="shared" si="418"/>
        <v/>
      </c>
      <c r="AX1470" s="625" t="b">
        <f t="shared" si="419"/>
        <v>0</v>
      </c>
      <c r="AY1470" s="7" t="str">
        <f t="shared" si="420"/>
        <v>FALSEFALSEFALSE</v>
      </c>
      <c r="AZ1470" s="626">
        <f t="shared" si="404"/>
        <v>0</v>
      </c>
      <c r="BA1470" s="627" t="str">
        <f t="shared" si="421"/>
        <v/>
      </c>
      <c r="BB1470" s="627">
        <f t="shared" si="405"/>
        <v>0</v>
      </c>
    </row>
    <row r="1471" spans="1:54">
      <c r="A1471" s="381">
        <v>1414</v>
      </c>
      <c r="B1471" s="117"/>
      <c r="C1471" s="288"/>
      <c r="D1471" s="289"/>
      <c r="E1471" s="289"/>
      <c r="F1471" s="290"/>
      <c r="G1471" s="292"/>
      <c r="H1471" s="116"/>
      <c r="I1471" s="292"/>
      <c r="J1471" s="116"/>
      <c r="K1471" s="370"/>
      <c r="L1471" s="370"/>
      <c r="M1471" s="370"/>
      <c r="N1471" s="371"/>
      <c r="O1471" s="371"/>
      <c r="P1471" s="371"/>
      <c r="Q1471" s="371"/>
      <c r="R1471" s="371"/>
      <c r="S1471" s="371"/>
      <c r="T1471" s="443"/>
      <c r="U1471" s="539"/>
      <c r="V1471" s="117"/>
      <c r="W1471" s="118"/>
      <c r="X1471" s="119"/>
      <c r="Y1471" s="120"/>
      <c r="Z1471" s="122"/>
      <c r="AA1471" s="121"/>
      <c r="AB1471" s="443"/>
      <c r="AC1471" s="734"/>
      <c r="AD1471" s="372"/>
      <c r="AE1471" s="485"/>
      <c r="AF1471" s="373" t="str">
        <f t="shared" si="406"/>
        <v/>
      </c>
      <c r="AG1471" s="373" t="str">
        <f t="shared" si="407"/>
        <v/>
      </c>
      <c r="AH1471" s="374" t="str">
        <f t="shared" si="408"/>
        <v/>
      </c>
      <c r="AI1471" s="375" t="str">
        <f t="shared" si="409"/>
        <v/>
      </c>
      <c r="AJ1471" s="375" t="str">
        <f t="shared" si="410"/>
        <v/>
      </c>
      <c r="AK1471" s="375" t="str">
        <f t="shared" si="411"/>
        <v/>
      </c>
      <c r="AL1471" s="375" t="str">
        <f t="shared" si="412"/>
        <v/>
      </c>
      <c r="AM1471" s="375" t="str">
        <f t="shared" si="413"/>
        <v/>
      </c>
      <c r="AN1471" s="376" t="str">
        <f>IF(AF1471="","",IF(OR(AH1471="",AH1471="-"),"－",IF(OR(AM1471=8,AM1471=9),"",IF(OR(AJ1471=3,AJ1471=4,AJ1471=5,AJ1471=6),VLOOKUP(AH1471,INDEX((係数_バス貨物_ガソリン,係数_バス貨物_CNG,係数_バス貨物_軽油,係数_バス貨物_メタノール,係数_バス貨物_LPG),MATCH(AL1471,【参考】排出ガスレベル!$AI$4:$AI$671,1),1,AR1471):INDEX((係数_バス貨物_ガソリン,係数_バス貨物_CNG,係数_バス貨物_軽油,係数_バス貨物_メタノール,係数_バス貨物_LPG),MATCH(AL1471+1,【参考】排出ガスレベル!$AI$4:$AI$671,1)-1,5,AR1471),2,FALSE),IF(OR(AJ1471=1,AJ1471=2),VLOOKUP(AH1471,INDEX((係数_乗用_ガソリン,係数_乗用_CNG,係数_乗用_軽油,係数_乗用_メタノール,係数_乗用_LPG),1,1,AR1471):INDEX((係数_乗用_ガソリン,係数_乗用_CNG,係数_乗用_軽油,係数_乗用_メタノール,係数_乗用_LPG),125,5,AR1471),2,FALSE))))))</f>
        <v/>
      </c>
      <c r="AO1471" s="376" t="str">
        <f>IF(T1471="","",IF(OR(AH1471="",AH1471="-"),"－",IF(OR(AM1471=8,AM1471=9),"",IF(OR(AJ1471=3,AJ1471=4,AJ1471=5,AJ1471=6),VLOOKUP(AH1471,INDEX((係数_バス貨物_ガソリン,係数_バス貨物_CNG,係数_バス貨物_軽油,係数_バス貨物_メタノール,係数_バス貨物_LPG),MATCH(AL1471,【参考】排出ガスレベル!$AI$4:$AI$671,1),1,AR1471):INDEX((係数_バス貨物_ガソリン,係数_バス貨物_CNG,係数_バス貨物_軽油,係数_バス貨物_メタノール,係数_バス貨物_LPG),MATCH(AL1471+1,【参考】排出ガスレベル!$AI$4:$AI$671,1)-1,5,AR1471),3,FALSE),IF(OR(AJ1471=1,AJ1471=2),VLOOKUP(AH1471,INDEX((係数_乗用_ガソリン,係数_乗用_CNG,係数_乗用_軽油,係数_乗用_メタノール,係数_乗用_LPG),1,1,AR1471):INDEX((係数_乗用_ガソリン,係数_乗用_CNG,係数_乗用_軽油,係数_乗用_メタノール,係数_乗用_LPG),125,5,AR1471),3,FALSE))))))</f>
        <v/>
      </c>
      <c r="AP1471" s="375" t="str">
        <f t="shared" si="414"/>
        <v/>
      </c>
      <c r="AQ1471" s="444" t="str">
        <f t="shared" si="415"/>
        <v/>
      </c>
      <c r="AR1471" s="375" t="str">
        <f t="shared" si="416"/>
        <v/>
      </c>
      <c r="AS1471" s="377" t="str">
        <f t="shared" si="417"/>
        <v/>
      </c>
      <c r="AT1471" s="378" t="str">
        <f t="shared" si="418"/>
        <v/>
      </c>
      <c r="AX1471" s="625" t="b">
        <f t="shared" si="419"/>
        <v>0</v>
      </c>
      <c r="AY1471" s="7" t="str">
        <f t="shared" si="420"/>
        <v>FALSEFALSEFALSE</v>
      </c>
      <c r="AZ1471" s="626">
        <f t="shared" si="404"/>
        <v>0</v>
      </c>
      <c r="BA1471" s="627" t="str">
        <f t="shared" si="421"/>
        <v/>
      </c>
      <c r="BB1471" s="627">
        <f t="shared" si="405"/>
        <v>0</v>
      </c>
    </row>
    <row r="1472" spans="1:54">
      <c r="A1472" s="381">
        <v>1415</v>
      </c>
      <c r="B1472" s="117"/>
      <c r="C1472" s="288"/>
      <c r="D1472" s="289"/>
      <c r="E1472" s="289"/>
      <c r="F1472" s="290"/>
      <c r="G1472" s="292"/>
      <c r="H1472" s="116"/>
      <c r="I1472" s="292"/>
      <c r="J1472" s="116"/>
      <c r="K1472" s="370"/>
      <c r="L1472" s="370"/>
      <c r="M1472" s="370"/>
      <c r="N1472" s="371"/>
      <c r="O1472" s="371"/>
      <c r="P1472" s="371"/>
      <c r="Q1472" s="371"/>
      <c r="R1472" s="371"/>
      <c r="S1472" s="371"/>
      <c r="T1472" s="443"/>
      <c r="U1472" s="539"/>
      <c r="V1472" s="117"/>
      <c r="W1472" s="118"/>
      <c r="X1472" s="119"/>
      <c r="Y1472" s="120"/>
      <c r="Z1472" s="122"/>
      <c r="AA1472" s="121"/>
      <c r="AB1472" s="443"/>
      <c r="AC1472" s="734"/>
      <c r="AD1472" s="372"/>
      <c r="AE1472" s="485"/>
      <c r="AF1472" s="373" t="str">
        <f t="shared" si="406"/>
        <v/>
      </c>
      <c r="AG1472" s="373" t="str">
        <f t="shared" si="407"/>
        <v/>
      </c>
      <c r="AH1472" s="374" t="str">
        <f t="shared" si="408"/>
        <v/>
      </c>
      <c r="AI1472" s="375" t="str">
        <f t="shared" si="409"/>
        <v/>
      </c>
      <c r="AJ1472" s="375" t="str">
        <f t="shared" si="410"/>
        <v/>
      </c>
      <c r="AK1472" s="375" t="str">
        <f t="shared" si="411"/>
        <v/>
      </c>
      <c r="AL1472" s="375" t="str">
        <f t="shared" si="412"/>
        <v/>
      </c>
      <c r="AM1472" s="375" t="str">
        <f t="shared" si="413"/>
        <v/>
      </c>
      <c r="AN1472" s="376" t="str">
        <f>IF(AF1472="","",IF(OR(AH1472="",AH1472="-"),"－",IF(OR(AM1472=8,AM1472=9),"",IF(OR(AJ1472=3,AJ1472=4,AJ1472=5,AJ1472=6),VLOOKUP(AH1472,INDEX((係数_バス貨物_ガソリン,係数_バス貨物_CNG,係数_バス貨物_軽油,係数_バス貨物_メタノール,係数_バス貨物_LPG),MATCH(AL1472,【参考】排出ガスレベル!$AI$4:$AI$671,1),1,AR1472):INDEX((係数_バス貨物_ガソリン,係数_バス貨物_CNG,係数_バス貨物_軽油,係数_バス貨物_メタノール,係数_バス貨物_LPG),MATCH(AL1472+1,【参考】排出ガスレベル!$AI$4:$AI$671,1)-1,5,AR1472),2,FALSE),IF(OR(AJ1472=1,AJ1472=2),VLOOKUP(AH1472,INDEX((係数_乗用_ガソリン,係数_乗用_CNG,係数_乗用_軽油,係数_乗用_メタノール,係数_乗用_LPG),1,1,AR1472):INDEX((係数_乗用_ガソリン,係数_乗用_CNG,係数_乗用_軽油,係数_乗用_メタノール,係数_乗用_LPG),125,5,AR1472),2,FALSE))))))</f>
        <v/>
      </c>
      <c r="AO1472" s="376" t="str">
        <f>IF(T1472="","",IF(OR(AH1472="",AH1472="-"),"－",IF(OR(AM1472=8,AM1472=9),"",IF(OR(AJ1472=3,AJ1472=4,AJ1472=5,AJ1472=6),VLOOKUP(AH1472,INDEX((係数_バス貨物_ガソリン,係数_バス貨物_CNG,係数_バス貨物_軽油,係数_バス貨物_メタノール,係数_バス貨物_LPG),MATCH(AL1472,【参考】排出ガスレベル!$AI$4:$AI$671,1),1,AR1472):INDEX((係数_バス貨物_ガソリン,係数_バス貨物_CNG,係数_バス貨物_軽油,係数_バス貨物_メタノール,係数_バス貨物_LPG),MATCH(AL1472+1,【参考】排出ガスレベル!$AI$4:$AI$671,1)-1,5,AR1472),3,FALSE),IF(OR(AJ1472=1,AJ1472=2),VLOOKUP(AH1472,INDEX((係数_乗用_ガソリン,係数_乗用_CNG,係数_乗用_軽油,係数_乗用_メタノール,係数_乗用_LPG),1,1,AR1472):INDEX((係数_乗用_ガソリン,係数_乗用_CNG,係数_乗用_軽油,係数_乗用_メタノール,係数_乗用_LPG),125,5,AR1472),3,FALSE))))))</f>
        <v/>
      </c>
      <c r="AP1472" s="375" t="str">
        <f t="shared" si="414"/>
        <v/>
      </c>
      <c r="AQ1472" s="444" t="str">
        <f t="shared" si="415"/>
        <v/>
      </c>
      <c r="AR1472" s="375" t="str">
        <f t="shared" si="416"/>
        <v/>
      </c>
      <c r="AS1472" s="377" t="str">
        <f t="shared" si="417"/>
        <v/>
      </c>
      <c r="AT1472" s="378" t="str">
        <f t="shared" si="418"/>
        <v/>
      </c>
      <c r="AX1472" s="625" t="b">
        <f t="shared" si="419"/>
        <v>0</v>
      </c>
      <c r="AY1472" s="7" t="str">
        <f t="shared" si="420"/>
        <v>FALSEFALSEFALSE</v>
      </c>
      <c r="AZ1472" s="626">
        <f t="shared" si="404"/>
        <v>0</v>
      </c>
      <c r="BA1472" s="627" t="str">
        <f t="shared" si="421"/>
        <v/>
      </c>
      <c r="BB1472" s="627">
        <f t="shared" si="405"/>
        <v>0</v>
      </c>
    </row>
    <row r="1473" spans="1:54">
      <c r="A1473" s="381">
        <v>1416</v>
      </c>
      <c r="B1473" s="117"/>
      <c r="C1473" s="288"/>
      <c r="D1473" s="289"/>
      <c r="E1473" s="289"/>
      <c r="F1473" s="290"/>
      <c r="G1473" s="292"/>
      <c r="H1473" s="116"/>
      <c r="I1473" s="292"/>
      <c r="J1473" s="116"/>
      <c r="K1473" s="370"/>
      <c r="L1473" s="370"/>
      <c r="M1473" s="370"/>
      <c r="N1473" s="371"/>
      <c r="O1473" s="371"/>
      <c r="P1473" s="371"/>
      <c r="Q1473" s="371"/>
      <c r="R1473" s="371"/>
      <c r="S1473" s="371"/>
      <c r="T1473" s="443"/>
      <c r="U1473" s="539"/>
      <c r="V1473" s="117"/>
      <c r="W1473" s="118"/>
      <c r="X1473" s="119"/>
      <c r="Y1473" s="120"/>
      <c r="Z1473" s="122"/>
      <c r="AA1473" s="121"/>
      <c r="AB1473" s="443"/>
      <c r="AC1473" s="734"/>
      <c r="AD1473" s="372"/>
      <c r="AE1473" s="485"/>
      <c r="AF1473" s="373" t="str">
        <f t="shared" si="406"/>
        <v/>
      </c>
      <c r="AG1473" s="373" t="str">
        <f t="shared" si="407"/>
        <v/>
      </c>
      <c r="AH1473" s="374" t="str">
        <f t="shared" si="408"/>
        <v/>
      </c>
      <c r="AI1473" s="375" t="str">
        <f t="shared" si="409"/>
        <v/>
      </c>
      <c r="AJ1473" s="375" t="str">
        <f t="shared" si="410"/>
        <v/>
      </c>
      <c r="AK1473" s="375" t="str">
        <f t="shared" si="411"/>
        <v/>
      </c>
      <c r="AL1473" s="375" t="str">
        <f t="shared" si="412"/>
        <v/>
      </c>
      <c r="AM1473" s="375" t="str">
        <f t="shared" si="413"/>
        <v/>
      </c>
      <c r="AN1473" s="376" t="str">
        <f>IF(AF1473="","",IF(OR(AH1473="",AH1473="-"),"－",IF(OR(AM1473=8,AM1473=9),"",IF(OR(AJ1473=3,AJ1473=4,AJ1473=5,AJ1473=6),VLOOKUP(AH1473,INDEX((係数_バス貨物_ガソリン,係数_バス貨物_CNG,係数_バス貨物_軽油,係数_バス貨物_メタノール,係数_バス貨物_LPG),MATCH(AL1473,【参考】排出ガスレベル!$AI$4:$AI$671,1),1,AR1473):INDEX((係数_バス貨物_ガソリン,係数_バス貨物_CNG,係数_バス貨物_軽油,係数_バス貨物_メタノール,係数_バス貨物_LPG),MATCH(AL1473+1,【参考】排出ガスレベル!$AI$4:$AI$671,1)-1,5,AR1473),2,FALSE),IF(OR(AJ1473=1,AJ1473=2),VLOOKUP(AH1473,INDEX((係数_乗用_ガソリン,係数_乗用_CNG,係数_乗用_軽油,係数_乗用_メタノール,係数_乗用_LPG),1,1,AR1473):INDEX((係数_乗用_ガソリン,係数_乗用_CNG,係数_乗用_軽油,係数_乗用_メタノール,係数_乗用_LPG),125,5,AR1473),2,FALSE))))))</f>
        <v/>
      </c>
      <c r="AO1473" s="376" t="str">
        <f>IF(T1473="","",IF(OR(AH1473="",AH1473="-"),"－",IF(OR(AM1473=8,AM1473=9),"",IF(OR(AJ1473=3,AJ1473=4,AJ1473=5,AJ1473=6),VLOOKUP(AH1473,INDEX((係数_バス貨物_ガソリン,係数_バス貨物_CNG,係数_バス貨物_軽油,係数_バス貨物_メタノール,係数_バス貨物_LPG),MATCH(AL1473,【参考】排出ガスレベル!$AI$4:$AI$671,1),1,AR1473):INDEX((係数_バス貨物_ガソリン,係数_バス貨物_CNG,係数_バス貨物_軽油,係数_バス貨物_メタノール,係数_バス貨物_LPG),MATCH(AL1473+1,【参考】排出ガスレベル!$AI$4:$AI$671,1)-1,5,AR1473),3,FALSE),IF(OR(AJ1473=1,AJ1473=2),VLOOKUP(AH1473,INDEX((係数_乗用_ガソリン,係数_乗用_CNG,係数_乗用_軽油,係数_乗用_メタノール,係数_乗用_LPG),1,1,AR1473):INDEX((係数_乗用_ガソリン,係数_乗用_CNG,係数_乗用_軽油,係数_乗用_メタノール,係数_乗用_LPG),125,5,AR1473),3,FALSE))))))</f>
        <v/>
      </c>
      <c r="AP1473" s="375" t="str">
        <f t="shared" si="414"/>
        <v/>
      </c>
      <c r="AQ1473" s="444" t="str">
        <f t="shared" si="415"/>
        <v/>
      </c>
      <c r="AR1473" s="375" t="str">
        <f t="shared" si="416"/>
        <v/>
      </c>
      <c r="AS1473" s="377" t="str">
        <f t="shared" si="417"/>
        <v/>
      </c>
      <c r="AT1473" s="378" t="str">
        <f t="shared" si="418"/>
        <v/>
      </c>
      <c r="AX1473" s="625" t="b">
        <f t="shared" si="419"/>
        <v>0</v>
      </c>
      <c r="AY1473" s="7" t="str">
        <f t="shared" si="420"/>
        <v>FALSEFALSEFALSE</v>
      </c>
      <c r="AZ1473" s="626">
        <f t="shared" si="404"/>
        <v>0</v>
      </c>
      <c r="BA1473" s="627" t="str">
        <f t="shared" si="421"/>
        <v/>
      </c>
      <c r="BB1473" s="627">
        <f t="shared" si="405"/>
        <v>0</v>
      </c>
    </row>
    <row r="1474" spans="1:54">
      <c r="A1474" s="381">
        <v>1417</v>
      </c>
      <c r="B1474" s="117"/>
      <c r="C1474" s="288"/>
      <c r="D1474" s="289"/>
      <c r="E1474" s="289"/>
      <c r="F1474" s="290"/>
      <c r="G1474" s="292"/>
      <c r="H1474" s="116"/>
      <c r="I1474" s="292"/>
      <c r="J1474" s="116"/>
      <c r="K1474" s="370"/>
      <c r="L1474" s="370"/>
      <c r="M1474" s="370"/>
      <c r="N1474" s="371"/>
      <c r="O1474" s="371"/>
      <c r="P1474" s="371"/>
      <c r="Q1474" s="371"/>
      <c r="R1474" s="371"/>
      <c r="S1474" s="371"/>
      <c r="T1474" s="443"/>
      <c r="U1474" s="539"/>
      <c r="V1474" s="117"/>
      <c r="W1474" s="118"/>
      <c r="X1474" s="119"/>
      <c r="Y1474" s="120"/>
      <c r="Z1474" s="122"/>
      <c r="AA1474" s="121"/>
      <c r="AB1474" s="443"/>
      <c r="AC1474" s="734"/>
      <c r="AD1474" s="372"/>
      <c r="AE1474" s="485"/>
      <c r="AF1474" s="373" t="str">
        <f t="shared" si="406"/>
        <v/>
      </c>
      <c r="AG1474" s="373" t="str">
        <f t="shared" si="407"/>
        <v/>
      </c>
      <c r="AH1474" s="374" t="str">
        <f t="shared" si="408"/>
        <v/>
      </c>
      <c r="AI1474" s="375" t="str">
        <f t="shared" si="409"/>
        <v/>
      </c>
      <c r="AJ1474" s="375" t="str">
        <f t="shared" si="410"/>
        <v/>
      </c>
      <c r="AK1474" s="375" t="str">
        <f t="shared" si="411"/>
        <v/>
      </c>
      <c r="AL1474" s="375" t="str">
        <f t="shared" si="412"/>
        <v/>
      </c>
      <c r="AM1474" s="375" t="str">
        <f t="shared" si="413"/>
        <v/>
      </c>
      <c r="AN1474" s="376" t="str">
        <f>IF(AF1474="","",IF(OR(AH1474="",AH1474="-"),"－",IF(OR(AM1474=8,AM1474=9),"",IF(OR(AJ1474=3,AJ1474=4,AJ1474=5,AJ1474=6),VLOOKUP(AH1474,INDEX((係数_バス貨物_ガソリン,係数_バス貨物_CNG,係数_バス貨物_軽油,係数_バス貨物_メタノール,係数_バス貨物_LPG),MATCH(AL1474,【参考】排出ガスレベル!$AI$4:$AI$671,1),1,AR1474):INDEX((係数_バス貨物_ガソリン,係数_バス貨物_CNG,係数_バス貨物_軽油,係数_バス貨物_メタノール,係数_バス貨物_LPG),MATCH(AL1474+1,【参考】排出ガスレベル!$AI$4:$AI$671,1)-1,5,AR1474),2,FALSE),IF(OR(AJ1474=1,AJ1474=2),VLOOKUP(AH1474,INDEX((係数_乗用_ガソリン,係数_乗用_CNG,係数_乗用_軽油,係数_乗用_メタノール,係数_乗用_LPG),1,1,AR1474):INDEX((係数_乗用_ガソリン,係数_乗用_CNG,係数_乗用_軽油,係数_乗用_メタノール,係数_乗用_LPG),125,5,AR1474),2,FALSE))))))</f>
        <v/>
      </c>
      <c r="AO1474" s="376" t="str">
        <f>IF(T1474="","",IF(OR(AH1474="",AH1474="-"),"－",IF(OR(AM1474=8,AM1474=9),"",IF(OR(AJ1474=3,AJ1474=4,AJ1474=5,AJ1474=6),VLOOKUP(AH1474,INDEX((係数_バス貨物_ガソリン,係数_バス貨物_CNG,係数_バス貨物_軽油,係数_バス貨物_メタノール,係数_バス貨物_LPG),MATCH(AL1474,【参考】排出ガスレベル!$AI$4:$AI$671,1),1,AR1474):INDEX((係数_バス貨物_ガソリン,係数_バス貨物_CNG,係数_バス貨物_軽油,係数_バス貨物_メタノール,係数_バス貨物_LPG),MATCH(AL1474+1,【参考】排出ガスレベル!$AI$4:$AI$671,1)-1,5,AR1474),3,FALSE),IF(OR(AJ1474=1,AJ1474=2),VLOOKUP(AH1474,INDEX((係数_乗用_ガソリン,係数_乗用_CNG,係数_乗用_軽油,係数_乗用_メタノール,係数_乗用_LPG),1,1,AR1474):INDEX((係数_乗用_ガソリン,係数_乗用_CNG,係数_乗用_軽油,係数_乗用_メタノール,係数_乗用_LPG),125,5,AR1474),3,FALSE))))))</f>
        <v/>
      </c>
      <c r="AP1474" s="375" t="str">
        <f t="shared" si="414"/>
        <v/>
      </c>
      <c r="AQ1474" s="444" t="str">
        <f t="shared" si="415"/>
        <v/>
      </c>
      <c r="AR1474" s="375" t="str">
        <f t="shared" si="416"/>
        <v/>
      </c>
      <c r="AS1474" s="377" t="str">
        <f t="shared" si="417"/>
        <v/>
      </c>
      <c r="AT1474" s="378" t="str">
        <f t="shared" si="418"/>
        <v/>
      </c>
      <c r="AX1474" s="625" t="b">
        <f t="shared" si="419"/>
        <v>0</v>
      </c>
      <c r="AY1474" s="7" t="str">
        <f t="shared" si="420"/>
        <v>FALSEFALSEFALSE</v>
      </c>
      <c r="AZ1474" s="626">
        <f t="shared" si="404"/>
        <v>0</v>
      </c>
      <c r="BA1474" s="627" t="str">
        <f t="shared" si="421"/>
        <v/>
      </c>
      <c r="BB1474" s="627">
        <f t="shared" si="405"/>
        <v>0</v>
      </c>
    </row>
    <row r="1475" spans="1:54">
      <c r="A1475" s="381">
        <v>1418</v>
      </c>
      <c r="B1475" s="117"/>
      <c r="C1475" s="288"/>
      <c r="D1475" s="289"/>
      <c r="E1475" s="289"/>
      <c r="F1475" s="290"/>
      <c r="G1475" s="292"/>
      <c r="H1475" s="116"/>
      <c r="I1475" s="292"/>
      <c r="J1475" s="116"/>
      <c r="K1475" s="370"/>
      <c r="L1475" s="370"/>
      <c r="M1475" s="370"/>
      <c r="N1475" s="371"/>
      <c r="O1475" s="371"/>
      <c r="P1475" s="371"/>
      <c r="Q1475" s="371"/>
      <c r="R1475" s="371"/>
      <c r="S1475" s="371"/>
      <c r="T1475" s="443"/>
      <c r="U1475" s="539"/>
      <c r="V1475" s="117"/>
      <c r="W1475" s="118"/>
      <c r="X1475" s="119"/>
      <c r="Y1475" s="120"/>
      <c r="Z1475" s="122"/>
      <c r="AA1475" s="121"/>
      <c r="AB1475" s="443"/>
      <c r="AC1475" s="734"/>
      <c r="AD1475" s="372"/>
      <c r="AE1475" s="485"/>
      <c r="AF1475" s="373" t="str">
        <f t="shared" si="406"/>
        <v/>
      </c>
      <c r="AG1475" s="373" t="str">
        <f t="shared" si="407"/>
        <v/>
      </c>
      <c r="AH1475" s="374" t="str">
        <f t="shared" si="408"/>
        <v/>
      </c>
      <c r="AI1475" s="375" t="str">
        <f t="shared" si="409"/>
        <v/>
      </c>
      <c r="AJ1475" s="375" t="str">
        <f t="shared" si="410"/>
        <v/>
      </c>
      <c r="AK1475" s="375" t="str">
        <f t="shared" si="411"/>
        <v/>
      </c>
      <c r="AL1475" s="375" t="str">
        <f t="shared" si="412"/>
        <v/>
      </c>
      <c r="AM1475" s="375" t="str">
        <f t="shared" si="413"/>
        <v/>
      </c>
      <c r="AN1475" s="376" t="str">
        <f>IF(AF1475="","",IF(OR(AH1475="",AH1475="-"),"－",IF(OR(AM1475=8,AM1475=9),"",IF(OR(AJ1475=3,AJ1475=4,AJ1475=5,AJ1475=6),VLOOKUP(AH1475,INDEX((係数_バス貨物_ガソリン,係数_バス貨物_CNG,係数_バス貨物_軽油,係数_バス貨物_メタノール,係数_バス貨物_LPG),MATCH(AL1475,【参考】排出ガスレベル!$AI$4:$AI$671,1),1,AR1475):INDEX((係数_バス貨物_ガソリン,係数_バス貨物_CNG,係数_バス貨物_軽油,係数_バス貨物_メタノール,係数_バス貨物_LPG),MATCH(AL1475+1,【参考】排出ガスレベル!$AI$4:$AI$671,1)-1,5,AR1475),2,FALSE),IF(OR(AJ1475=1,AJ1475=2),VLOOKUP(AH1475,INDEX((係数_乗用_ガソリン,係数_乗用_CNG,係数_乗用_軽油,係数_乗用_メタノール,係数_乗用_LPG),1,1,AR1475):INDEX((係数_乗用_ガソリン,係数_乗用_CNG,係数_乗用_軽油,係数_乗用_メタノール,係数_乗用_LPG),125,5,AR1475),2,FALSE))))))</f>
        <v/>
      </c>
      <c r="AO1475" s="376" t="str">
        <f>IF(T1475="","",IF(OR(AH1475="",AH1475="-"),"－",IF(OR(AM1475=8,AM1475=9),"",IF(OR(AJ1475=3,AJ1475=4,AJ1475=5,AJ1475=6),VLOOKUP(AH1475,INDEX((係数_バス貨物_ガソリン,係数_バス貨物_CNG,係数_バス貨物_軽油,係数_バス貨物_メタノール,係数_バス貨物_LPG),MATCH(AL1475,【参考】排出ガスレベル!$AI$4:$AI$671,1),1,AR1475):INDEX((係数_バス貨物_ガソリン,係数_バス貨物_CNG,係数_バス貨物_軽油,係数_バス貨物_メタノール,係数_バス貨物_LPG),MATCH(AL1475+1,【参考】排出ガスレベル!$AI$4:$AI$671,1)-1,5,AR1475),3,FALSE),IF(OR(AJ1475=1,AJ1475=2),VLOOKUP(AH1475,INDEX((係数_乗用_ガソリン,係数_乗用_CNG,係数_乗用_軽油,係数_乗用_メタノール,係数_乗用_LPG),1,1,AR1475):INDEX((係数_乗用_ガソリン,係数_乗用_CNG,係数_乗用_軽油,係数_乗用_メタノール,係数_乗用_LPG),125,5,AR1475),3,FALSE))))))</f>
        <v/>
      </c>
      <c r="AP1475" s="375" t="str">
        <f t="shared" si="414"/>
        <v/>
      </c>
      <c r="AQ1475" s="444" t="str">
        <f t="shared" si="415"/>
        <v/>
      </c>
      <c r="AR1475" s="375" t="str">
        <f t="shared" si="416"/>
        <v/>
      </c>
      <c r="AS1475" s="377" t="str">
        <f t="shared" si="417"/>
        <v/>
      </c>
      <c r="AT1475" s="378" t="str">
        <f t="shared" si="418"/>
        <v/>
      </c>
      <c r="AX1475" s="625" t="b">
        <f t="shared" si="419"/>
        <v>0</v>
      </c>
      <c r="AY1475" s="7" t="str">
        <f t="shared" si="420"/>
        <v>FALSEFALSEFALSE</v>
      </c>
      <c r="AZ1475" s="626">
        <f t="shared" si="404"/>
        <v>0</v>
      </c>
      <c r="BA1475" s="627" t="str">
        <f t="shared" si="421"/>
        <v/>
      </c>
      <c r="BB1475" s="627">
        <f t="shared" si="405"/>
        <v>0</v>
      </c>
    </row>
    <row r="1476" spans="1:54">
      <c r="A1476" s="381">
        <v>1419</v>
      </c>
      <c r="B1476" s="117"/>
      <c r="C1476" s="288"/>
      <c r="D1476" s="289"/>
      <c r="E1476" s="289"/>
      <c r="F1476" s="290"/>
      <c r="G1476" s="292"/>
      <c r="H1476" s="116"/>
      <c r="I1476" s="292"/>
      <c r="J1476" s="116"/>
      <c r="K1476" s="370"/>
      <c r="L1476" s="370"/>
      <c r="M1476" s="370"/>
      <c r="N1476" s="371"/>
      <c r="O1476" s="371"/>
      <c r="P1476" s="371"/>
      <c r="Q1476" s="371"/>
      <c r="R1476" s="371"/>
      <c r="S1476" s="371"/>
      <c r="T1476" s="443"/>
      <c r="U1476" s="539"/>
      <c r="V1476" s="117"/>
      <c r="W1476" s="118"/>
      <c r="X1476" s="119"/>
      <c r="Y1476" s="120"/>
      <c r="Z1476" s="122"/>
      <c r="AA1476" s="121"/>
      <c r="AB1476" s="443"/>
      <c r="AC1476" s="734"/>
      <c r="AD1476" s="372"/>
      <c r="AE1476" s="485"/>
      <c r="AF1476" s="373" t="str">
        <f t="shared" si="406"/>
        <v/>
      </c>
      <c r="AG1476" s="373" t="str">
        <f t="shared" si="407"/>
        <v/>
      </c>
      <c r="AH1476" s="374" t="str">
        <f t="shared" si="408"/>
        <v/>
      </c>
      <c r="AI1476" s="375" t="str">
        <f t="shared" si="409"/>
        <v/>
      </c>
      <c r="AJ1476" s="375" t="str">
        <f t="shared" si="410"/>
        <v/>
      </c>
      <c r="AK1476" s="375" t="str">
        <f t="shared" si="411"/>
        <v/>
      </c>
      <c r="AL1476" s="375" t="str">
        <f t="shared" si="412"/>
        <v/>
      </c>
      <c r="AM1476" s="375" t="str">
        <f t="shared" si="413"/>
        <v/>
      </c>
      <c r="AN1476" s="376" t="str">
        <f>IF(AF1476="","",IF(OR(AH1476="",AH1476="-"),"－",IF(OR(AM1476=8,AM1476=9),"",IF(OR(AJ1476=3,AJ1476=4,AJ1476=5,AJ1476=6),VLOOKUP(AH1476,INDEX((係数_バス貨物_ガソリン,係数_バス貨物_CNG,係数_バス貨物_軽油,係数_バス貨物_メタノール,係数_バス貨物_LPG),MATCH(AL1476,【参考】排出ガスレベル!$AI$4:$AI$671,1),1,AR1476):INDEX((係数_バス貨物_ガソリン,係数_バス貨物_CNG,係数_バス貨物_軽油,係数_バス貨物_メタノール,係数_バス貨物_LPG),MATCH(AL1476+1,【参考】排出ガスレベル!$AI$4:$AI$671,1)-1,5,AR1476),2,FALSE),IF(OR(AJ1476=1,AJ1476=2),VLOOKUP(AH1476,INDEX((係数_乗用_ガソリン,係数_乗用_CNG,係数_乗用_軽油,係数_乗用_メタノール,係数_乗用_LPG),1,1,AR1476):INDEX((係数_乗用_ガソリン,係数_乗用_CNG,係数_乗用_軽油,係数_乗用_メタノール,係数_乗用_LPG),125,5,AR1476),2,FALSE))))))</f>
        <v/>
      </c>
      <c r="AO1476" s="376" t="str">
        <f>IF(T1476="","",IF(OR(AH1476="",AH1476="-"),"－",IF(OR(AM1476=8,AM1476=9),"",IF(OR(AJ1476=3,AJ1476=4,AJ1476=5,AJ1476=6),VLOOKUP(AH1476,INDEX((係数_バス貨物_ガソリン,係数_バス貨物_CNG,係数_バス貨物_軽油,係数_バス貨物_メタノール,係数_バス貨物_LPG),MATCH(AL1476,【参考】排出ガスレベル!$AI$4:$AI$671,1),1,AR1476):INDEX((係数_バス貨物_ガソリン,係数_バス貨物_CNG,係数_バス貨物_軽油,係数_バス貨物_メタノール,係数_バス貨物_LPG),MATCH(AL1476+1,【参考】排出ガスレベル!$AI$4:$AI$671,1)-1,5,AR1476),3,FALSE),IF(OR(AJ1476=1,AJ1476=2),VLOOKUP(AH1476,INDEX((係数_乗用_ガソリン,係数_乗用_CNG,係数_乗用_軽油,係数_乗用_メタノール,係数_乗用_LPG),1,1,AR1476):INDEX((係数_乗用_ガソリン,係数_乗用_CNG,係数_乗用_軽油,係数_乗用_メタノール,係数_乗用_LPG),125,5,AR1476),3,FALSE))))))</f>
        <v/>
      </c>
      <c r="AP1476" s="375" t="str">
        <f t="shared" si="414"/>
        <v/>
      </c>
      <c r="AQ1476" s="444" t="str">
        <f t="shared" si="415"/>
        <v/>
      </c>
      <c r="AR1476" s="375" t="str">
        <f t="shared" si="416"/>
        <v/>
      </c>
      <c r="AS1476" s="377" t="str">
        <f t="shared" si="417"/>
        <v/>
      </c>
      <c r="AT1476" s="378" t="str">
        <f t="shared" si="418"/>
        <v/>
      </c>
      <c r="AX1476" s="625" t="b">
        <f t="shared" si="419"/>
        <v>0</v>
      </c>
      <c r="AY1476" s="7" t="str">
        <f t="shared" si="420"/>
        <v>FALSEFALSEFALSE</v>
      </c>
      <c r="AZ1476" s="626">
        <f t="shared" si="404"/>
        <v>0</v>
      </c>
      <c r="BA1476" s="627" t="str">
        <f t="shared" si="421"/>
        <v/>
      </c>
      <c r="BB1476" s="627">
        <f t="shared" si="405"/>
        <v>0</v>
      </c>
    </row>
    <row r="1477" spans="1:54">
      <c r="A1477" s="381">
        <v>1420</v>
      </c>
      <c r="B1477" s="117"/>
      <c r="C1477" s="288"/>
      <c r="D1477" s="289"/>
      <c r="E1477" s="289"/>
      <c r="F1477" s="290"/>
      <c r="G1477" s="292"/>
      <c r="H1477" s="116"/>
      <c r="I1477" s="292"/>
      <c r="J1477" s="116"/>
      <c r="K1477" s="370"/>
      <c r="L1477" s="370"/>
      <c r="M1477" s="370"/>
      <c r="N1477" s="371"/>
      <c r="O1477" s="371"/>
      <c r="P1477" s="371"/>
      <c r="Q1477" s="371"/>
      <c r="R1477" s="371"/>
      <c r="S1477" s="371"/>
      <c r="T1477" s="443"/>
      <c r="U1477" s="539"/>
      <c r="V1477" s="117"/>
      <c r="W1477" s="118"/>
      <c r="X1477" s="119"/>
      <c r="Y1477" s="120"/>
      <c r="Z1477" s="122"/>
      <c r="AA1477" s="121"/>
      <c r="AB1477" s="443"/>
      <c r="AC1477" s="734"/>
      <c r="AD1477" s="372"/>
      <c r="AE1477" s="485"/>
      <c r="AF1477" s="373" t="str">
        <f t="shared" si="406"/>
        <v/>
      </c>
      <c r="AG1477" s="373" t="str">
        <f t="shared" si="407"/>
        <v/>
      </c>
      <c r="AH1477" s="374" t="str">
        <f t="shared" si="408"/>
        <v/>
      </c>
      <c r="AI1477" s="375" t="str">
        <f t="shared" si="409"/>
        <v/>
      </c>
      <c r="AJ1477" s="375" t="str">
        <f t="shared" si="410"/>
        <v/>
      </c>
      <c r="AK1477" s="375" t="str">
        <f t="shared" si="411"/>
        <v/>
      </c>
      <c r="AL1477" s="375" t="str">
        <f t="shared" si="412"/>
        <v/>
      </c>
      <c r="AM1477" s="375" t="str">
        <f t="shared" si="413"/>
        <v/>
      </c>
      <c r="AN1477" s="376" t="str">
        <f>IF(AF1477="","",IF(OR(AH1477="",AH1477="-"),"－",IF(OR(AM1477=8,AM1477=9),"",IF(OR(AJ1477=3,AJ1477=4,AJ1477=5,AJ1477=6),VLOOKUP(AH1477,INDEX((係数_バス貨物_ガソリン,係数_バス貨物_CNG,係数_バス貨物_軽油,係数_バス貨物_メタノール,係数_バス貨物_LPG),MATCH(AL1477,【参考】排出ガスレベル!$AI$4:$AI$671,1),1,AR1477):INDEX((係数_バス貨物_ガソリン,係数_バス貨物_CNG,係数_バス貨物_軽油,係数_バス貨物_メタノール,係数_バス貨物_LPG),MATCH(AL1477+1,【参考】排出ガスレベル!$AI$4:$AI$671,1)-1,5,AR1477),2,FALSE),IF(OR(AJ1477=1,AJ1477=2),VLOOKUP(AH1477,INDEX((係数_乗用_ガソリン,係数_乗用_CNG,係数_乗用_軽油,係数_乗用_メタノール,係数_乗用_LPG),1,1,AR1477):INDEX((係数_乗用_ガソリン,係数_乗用_CNG,係数_乗用_軽油,係数_乗用_メタノール,係数_乗用_LPG),125,5,AR1477),2,FALSE))))))</f>
        <v/>
      </c>
      <c r="AO1477" s="376" t="str">
        <f>IF(T1477="","",IF(OR(AH1477="",AH1477="-"),"－",IF(OR(AM1477=8,AM1477=9),"",IF(OR(AJ1477=3,AJ1477=4,AJ1477=5,AJ1477=6),VLOOKUP(AH1477,INDEX((係数_バス貨物_ガソリン,係数_バス貨物_CNG,係数_バス貨物_軽油,係数_バス貨物_メタノール,係数_バス貨物_LPG),MATCH(AL1477,【参考】排出ガスレベル!$AI$4:$AI$671,1),1,AR1477):INDEX((係数_バス貨物_ガソリン,係数_バス貨物_CNG,係数_バス貨物_軽油,係数_バス貨物_メタノール,係数_バス貨物_LPG),MATCH(AL1477+1,【参考】排出ガスレベル!$AI$4:$AI$671,1)-1,5,AR1477),3,FALSE),IF(OR(AJ1477=1,AJ1477=2),VLOOKUP(AH1477,INDEX((係数_乗用_ガソリン,係数_乗用_CNG,係数_乗用_軽油,係数_乗用_メタノール,係数_乗用_LPG),1,1,AR1477):INDEX((係数_乗用_ガソリン,係数_乗用_CNG,係数_乗用_軽油,係数_乗用_メタノール,係数_乗用_LPG),125,5,AR1477),3,FALSE))))))</f>
        <v/>
      </c>
      <c r="AP1477" s="375" t="str">
        <f t="shared" si="414"/>
        <v/>
      </c>
      <c r="AQ1477" s="444" t="str">
        <f t="shared" si="415"/>
        <v/>
      </c>
      <c r="AR1477" s="375" t="str">
        <f t="shared" si="416"/>
        <v/>
      </c>
      <c r="AS1477" s="377" t="str">
        <f t="shared" si="417"/>
        <v/>
      </c>
      <c r="AT1477" s="378" t="str">
        <f t="shared" si="418"/>
        <v/>
      </c>
      <c r="AX1477" s="625" t="b">
        <f t="shared" si="419"/>
        <v>0</v>
      </c>
      <c r="AY1477" s="7" t="str">
        <f t="shared" si="420"/>
        <v>FALSEFALSEFALSE</v>
      </c>
      <c r="AZ1477" s="626">
        <f t="shared" si="404"/>
        <v>0</v>
      </c>
      <c r="BA1477" s="627" t="str">
        <f t="shared" si="421"/>
        <v/>
      </c>
      <c r="BB1477" s="627">
        <f t="shared" si="405"/>
        <v>0</v>
      </c>
    </row>
    <row r="1478" spans="1:54">
      <c r="A1478" s="381">
        <v>1421</v>
      </c>
      <c r="B1478" s="117"/>
      <c r="C1478" s="288"/>
      <c r="D1478" s="289"/>
      <c r="E1478" s="289"/>
      <c r="F1478" s="290"/>
      <c r="G1478" s="292"/>
      <c r="H1478" s="116"/>
      <c r="I1478" s="292"/>
      <c r="J1478" s="116"/>
      <c r="K1478" s="370"/>
      <c r="L1478" s="370"/>
      <c r="M1478" s="370"/>
      <c r="N1478" s="371"/>
      <c r="O1478" s="371"/>
      <c r="P1478" s="371"/>
      <c r="Q1478" s="371"/>
      <c r="R1478" s="371"/>
      <c r="S1478" s="371"/>
      <c r="T1478" s="443"/>
      <c r="U1478" s="539"/>
      <c r="V1478" s="117"/>
      <c r="W1478" s="118"/>
      <c r="X1478" s="119"/>
      <c r="Y1478" s="120"/>
      <c r="Z1478" s="122"/>
      <c r="AA1478" s="121"/>
      <c r="AB1478" s="443"/>
      <c r="AC1478" s="734"/>
      <c r="AD1478" s="372"/>
      <c r="AE1478" s="485"/>
      <c r="AF1478" s="373" t="str">
        <f t="shared" si="406"/>
        <v/>
      </c>
      <c r="AG1478" s="373" t="str">
        <f t="shared" si="407"/>
        <v/>
      </c>
      <c r="AH1478" s="374" t="str">
        <f t="shared" si="408"/>
        <v/>
      </c>
      <c r="AI1478" s="375" t="str">
        <f t="shared" si="409"/>
        <v/>
      </c>
      <c r="AJ1478" s="375" t="str">
        <f t="shared" si="410"/>
        <v/>
      </c>
      <c r="AK1478" s="375" t="str">
        <f t="shared" si="411"/>
        <v/>
      </c>
      <c r="AL1478" s="375" t="str">
        <f t="shared" si="412"/>
        <v/>
      </c>
      <c r="AM1478" s="375" t="str">
        <f t="shared" si="413"/>
        <v/>
      </c>
      <c r="AN1478" s="376" t="str">
        <f>IF(AF1478="","",IF(OR(AH1478="",AH1478="-"),"－",IF(OR(AM1478=8,AM1478=9),"",IF(OR(AJ1478=3,AJ1478=4,AJ1478=5,AJ1478=6),VLOOKUP(AH1478,INDEX((係数_バス貨物_ガソリン,係数_バス貨物_CNG,係数_バス貨物_軽油,係数_バス貨物_メタノール,係数_バス貨物_LPG),MATCH(AL1478,【参考】排出ガスレベル!$AI$4:$AI$671,1),1,AR1478):INDEX((係数_バス貨物_ガソリン,係数_バス貨物_CNG,係数_バス貨物_軽油,係数_バス貨物_メタノール,係数_バス貨物_LPG),MATCH(AL1478+1,【参考】排出ガスレベル!$AI$4:$AI$671,1)-1,5,AR1478),2,FALSE),IF(OR(AJ1478=1,AJ1478=2),VLOOKUP(AH1478,INDEX((係数_乗用_ガソリン,係数_乗用_CNG,係数_乗用_軽油,係数_乗用_メタノール,係数_乗用_LPG),1,1,AR1478):INDEX((係数_乗用_ガソリン,係数_乗用_CNG,係数_乗用_軽油,係数_乗用_メタノール,係数_乗用_LPG),125,5,AR1478),2,FALSE))))))</f>
        <v/>
      </c>
      <c r="AO1478" s="376" t="str">
        <f>IF(T1478="","",IF(OR(AH1478="",AH1478="-"),"－",IF(OR(AM1478=8,AM1478=9),"",IF(OR(AJ1478=3,AJ1478=4,AJ1478=5,AJ1478=6),VLOOKUP(AH1478,INDEX((係数_バス貨物_ガソリン,係数_バス貨物_CNG,係数_バス貨物_軽油,係数_バス貨物_メタノール,係数_バス貨物_LPG),MATCH(AL1478,【参考】排出ガスレベル!$AI$4:$AI$671,1),1,AR1478):INDEX((係数_バス貨物_ガソリン,係数_バス貨物_CNG,係数_バス貨物_軽油,係数_バス貨物_メタノール,係数_バス貨物_LPG),MATCH(AL1478+1,【参考】排出ガスレベル!$AI$4:$AI$671,1)-1,5,AR1478),3,FALSE),IF(OR(AJ1478=1,AJ1478=2),VLOOKUP(AH1478,INDEX((係数_乗用_ガソリン,係数_乗用_CNG,係数_乗用_軽油,係数_乗用_メタノール,係数_乗用_LPG),1,1,AR1478):INDEX((係数_乗用_ガソリン,係数_乗用_CNG,係数_乗用_軽油,係数_乗用_メタノール,係数_乗用_LPG),125,5,AR1478),3,FALSE))))))</f>
        <v/>
      </c>
      <c r="AP1478" s="375" t="str">
        <f t="shared" si="414"/>
        <v/>
      </c>
      <c r="AQ1478" s="444" t="str">
        <f t="shared" si="415"/>
        <v/>
      </c>
      <c r="AR1478" s="375" t="str">
        <f t="shared" si="416"/>
        <v/>
      </c>
      <c r="AS1478" s="377" t="str">
        <f t="shared" si="417"/>
        <v/>
      </c>
      <c r="AT1478" s="378" t="str">
        <f t="shared" si="418"/>
        <v/>
      </c>
      <c r="AX1478" s="625" t="b">
        <f t="shared" si="419"/>
        <v>0</v>
      </c>
      <c r="AY1478" s="7" t="str">
        <f t="shared" si="420"/>
        <v>FALSEFALSEFALSE</v>
      </c>
      <c r="AZ1478" s="626">
        <f t="shared" si="404"/>
        <v>0</v>
      </c>
      <c r="BA1478" s="627" t="str">
        <f t="shared" si="421"/>
        <v/>
      </c>
      <c r="BB1478" s="627">
        <f t="shared" si="405"/>
        <v>0</v>
      </c>
    </row>
    <row r="1479" spans="1:54">
      <c r="A1479" s="381">
        <v>1422</v>
      </c>
      <c r="B1479" s="117"/>
      <c r="C1479" s="288"/>
      <c r="D1479" s="289"/>
      <c r="E1479" s="289"/>
      <c r="F1479" s="290"/>
      <c r="G1479" s="292"/>
      <c r="H1479" s="116"/>
      <c r="I1479" s="292"/>
      <c r="J1479" s="116"/>
      <c r="K1479" s="370"/>
      <c r="L1479" s="370"/>
      <c r="M1479" s="370"/>
      <c r="N1479" s="371"/>
      <c r="O1479" s="371"/>
      <c r="P1479" s="371"/>
      <c r="Q1479" s="371"/>
      <c r="R1479" s="371"/>
      <c r="S1479" s="371"/>
      <c r="T1479" s="443"/>
      <c r="U1479" s="539"/>
      <c r="V1479" s="117"/>
      <c r="W1479" s="118"/>
      <c r="X1479" s="119"/>
      <c r="Y1479" s="120"/>
      <c r="Z1479" s="122"/>
      <c r="AA1479" s="121"/>
      <c r="AB1479" s="443"/>
      <c r="AC1479" s="734"/>
      <c r="AD1479" s="372"/>
      <c r="AE1479" s="485"/>
      <c r="AF1479" s="373" t="str">
        <f t="shared" si="406"/>
        <v/>
      </c>
      <c r="AG1479" s="373" t="str">
        <f t="shared" si="407"/>
        <v/>
      </c>
      <c r="AH1479" s="374" t="str">
        <f t="shared" si="408"/>
        <v/>
      </c>
      <c r="AI1479" s="375" t="str">
        <f t="shared" si="409"/>
        <v/>
      </c>
      <c r="AJ1479" s="375" t="str">
        <f t="shared" si="410"/>
        <v/>
      </c>
      <c r="AK1479" s="375" t="str">
        <f t="shared" si="411"/>
        <v/>
      </c>
      <c r="AL1479" s="375" t="str">
        <f t="shared" si="412"/>
        <v/>
      </c>
      <c r="AM1479" s="375" t="str">
        <f t="shared" si="413"/>
        <v/>
      </c>
      <c r="AN1479" s="376" t="str">
        <f>IF(AF1479="","",IF(OR(AH1479="",AH1479="-"),"－",IF(OR(AM1479=8,AM1479=9),"",IF(OR(AJ1479=3,AJ1479=4,AJ1479=5,AJ1479=6),VLOOKUP(AH1479,INDEX((係数_バス貨物_ガソリン,係数_バス貨物_CNG,係数_バス貨物_軽油,係数_バス貨物_メタノール,係数_バス貨物_LPG),MATCH(AL1479,【参考】排出ガスレベル!$AI$4:$AI$671,1),1,AR1479):INDEX((係数_バス貨物_ガソリン,係数_バス貨物_CNG,係数_バス貨物_軽油,係数_バス貨物_メタノール,係数_バス貨物_LPG),MATCH(AL1479+1,【参考】排出ガスレベル!$AI$4:$AI$671,1)-1,5,AR1479),2,FALSE),IF(OR(AJ1479=1,AJ1479=2),VLOOKUP(AH1479,INDEX((係数_乗用_ガソリン,係数_乗用_CNG,係数_乗用_軽油,係数_乗用_メタノール,係数_乗用_LPG),1,1,AR1479):INDEX((係数_乗用_ガソリン,係数_乗用_CNG,係数_乗用_軽油,係数_乗用_メタノール,係数_乗用_LPG),125,5,AR1479),2,FALSE))))))</f>
        <v/>
      </c>
      <c r="AO1479" s="376" t="str">
        <f>IF(T1479="","",IF(OR(AH1479="",AH1479="-"),"－",IF(OR(AM1479=8,AM1479=9),"",IF(OR(AJ1479=3,AJ1479=4,AJ1479=5,AJ1479=6),VLOOKUP(AH1479,INDEX((係数_バス貨物_ガソリン,係数_バス貨物_CNG,係数_バス貨物_軽油,係数_バス貨物_メタノール,係数_バス貨物_LPG),MATCH(AL1479,【参考】排出ガスレベル!$AI$4:$AI$671,1),1,AR1479):INDEX((係数_バス貨物_ガソリン,係数_バス貨物_CNG,係数_バス貨物_軽油,係数_バス貨物_メタノール,係数_バス貨物_LPG),MATCH(AL1479+1,【参考】排出ガスレベル!$AI$4:$AI$671,1)-1,5,AR1479),3,FALSE),IF(OR(AJ1479=1,AJ1479=2),VLOOKUP(AH1479,INDEX((係数_乗用_ガソリン,係数_乗用_CNG,係数_乗用_軽油,係数_乗用_メタノール,係数_乗用_LPG),1,1,AR1479):INDEX((係数_乗用_ガソリン,係数_乗用_CNG,係数_乗用_軽油,係数_乗用_メタノール,係数_乗用_LPG),125,5,AR1479),3,FALSE))))))</f>
        <v/>
      </c>
      <c r="AP1479" s="375" t="str">
        <f t="shared" si="414"/>
        <v/>
      </c>
      <c r="AQ1479" s="444" t="str">
        <f t="shared" si="415"/>
        <v/>
      </c>
      <c r="AR1479" s="375" t="str">
        <f t="shared" si="416"/>
        <v/>
      </c>
      <c r="AS1479" s="377" t="str">
        <f t="shared" si="417"/>
        <v/>
      </c>
      <c r="AT1479" s="378" t="str">
        <f t="shared" si="418"/>
        <v/>
      </c>
      <c r="AX1479" s="625" t="b">
        <f t="shared" si="419"/>
        <v>0</v>
      </c>
      <c r="AY1479" s="7" t="str">
        <f t="shared" si="420"/>
        <v>FALSEFALSEFALSE</v>
      </c>
      <c r="AZ1479" s="626">
        <f t="shared" si="404"/>
        <v>0</v>
      </c>
      <c r="BA1479" s="627" t="str">
        <f t="shared" si="421"/>
        <v/>
      </c>
      <c r="BB1479" s="627">
        <f t="shared" si="405"/>
        <v>0</v>
      </c>
    </row>
    <row r="1480" spans="1:54">
      <c r="A1480" s="381">
        <v>1423</v>
      </c>
      <c r="B1480" s="117"/>
      <c r="C1480" s="288"/>
      <c r="D1480" s="289"/>
      <c r="E1480" s="289"/>
      <c r="F1480" s="290"/>
      <c r="G1480" s="292"/>
      <c r="H1480" s="116"/>
      <c r="I1480" s="292"/>
      <c r="J1480" s="116"/>
      <c r="K1480" s="370"/>
      <c r="L1480" s="370"/>
      <c r="M1480" s="370"/>
      <c r="N1480" s="371"/>
      <c r="O1480" s="371"/>
      <c r="P1480" s="371"/>
      <c r="Q1480" s="371"/>
      <c r="R1480" s="371"/>
      <c r="S1480" s="371"/>
      <c r="T1480" s="443"/>
      <c r="U1480" s="539"/>
      <c r="V1480" s="117"/>
      <c r="W1480" s="118"/>
      <c r="X1480" s="119"/>
      <c r="Y1480" s="120"/>
      <c r="Z1480" s="122"/>
      <c r="AA1480" s="121"/>
      <c r="AB1480" s="443"/>
      <c r="AC1480" s="734"/>
      <c r="AD1480" s="372"/>
      <c r="AE1480" s="485"/>
      <c r="AF1480" s="373" t="str">
        <f t="shared" si="406"/>
        <v/>
      </c>
      <c r="AG1480" s="373" t="str">
        <f t="shared" si="407"/>
        <v/>
      </c>
      <c r="AH1480" s="374" t="str">
        <f t="shared" si="408"/>
        <v/>
      </c>
      <c r="AI1480" s="375" t="str">
        <f t="shared" si="409"/>
        <v/>
      </c>
      <c r="AJ1480" s="375" t="str">
        <f t="shared" si="410"/>
        <v/>
      </c>
      <c r="AK1480" s="375" t="str">
        <f t="shared" si="411"/>
        <v/>
      </c>
      <c r="AL1480" s="375" t="str">
        <f t="shared" si="412"/>
        <v/>
      </c>
      <c r="AM1480" s="375" t="str">
        <f t="shared" si="413"/>
        <v/>
      </c>
      <c r="AN1480" s="376" t="str">
        <f>IF(AF1480="","",IF(OR(AH1480="",AH1480="-"),"－",IF(OR(AM1480=8,AM1480=9),"",IF(OR(AJ1480=3,AJ1480=4,AJ1480=5,AJ1480=6),VLOOKUP(AH1480,INDEX((係数_バス貨物_ガソリン,係数_バス貨物_CNG,係数_バス貨物_軽油,係数_バス貨物_メタノール,係数_バス貨物_LPG),MATCH(AL1480,【参考】排出ガスレベル!$AI$4:$AI$671,1),1,AR1480):INDEX((係数_バス貨物_ガソリン,係数_バス貨物_CNG,係数_バス貨物_軽油,係数_バス貨物_メタノール,係数_バス貨物_LPG),MATCH(AL1480+1,【参考】排出ガスレベル!$AI$4:$AI$671,1)-1,5,AR1480),2,FALSE),IF(OR(AJ1480=1,AJ1480=2),VLOOKUP(AH1480,INDEX((係数_乗用_ガソリン,係数_乗用_CNG,係数_乗用_軽油,係数_乗用_メタノール,係数_乗用_LPG),1,1,AR1480):INDEX((係数_乗用_ガソリン,係数_乗用_CNG,係数_乗用_軽油,係数_乗用_メタノール,係数_乗用_LPG),125,5,AR1480),2,FALSE))))))</f>
        <v/>
      </c>
      <c r="AO1480" s="376" t="str">
        <f>IF(T1480="","",IF(OR(AH1480="",AH1480="-"),"－",IF(OR(AM1480=8,AM1480=9),"",IF(OR(AJ1480=3,AJ1480=4,AJ1480=5,AJ1480=6),VLOOKUP(AH1480,INDEX((係数_バス貨物_ガソリン,係数_バス貨物_CNG,係数_バス貨物_軽油,係数_バス貨物_メタノール,係数_バス貨物_LPG),MATCH(AL1480,【参考】排出ガスレベル!$AI$4:$AI$671,1),1,AR1480):INDEX((係数_バス貨物_ガソリン,係数_バス貨物_CNG,係数_バス貨物_軽油,係数_バス貨物_メタノール,係数_バス貨物_LPG),MATCH(AL1480+1,【参考】排出ガスレベル!$AI$4:$AI$671,1)-1,5,AR1480),3,FALSE),IF(OR(AJ1480=1,AJ1480=2),VLOOKUP(AH1480,INDEX((係数_乗用_ガソリン,係数_乗用_CNG,係数_乗用_軽油,係数_乗用_メタノール,係数_乗用_LPG),1,1,AR1480):INDEX((係数_乗用_ガソリン,係数_乗用_CNG,係数_乗用_軽油,係数_乗用_メタノール,係数_乗用_LPG),125,5,AR1480),3,FALSE))))))</f>
        <v/>
      </c>
      <c r="AP1480" s="375" t="str">
        <f t="shared" si="414"/>
        <v/>
      </c>
      <c r="AQ1480" s="444" t="str">
        <f t="shared" si="415"/>
        <v/>
      </c>
      <c r="AR1480" s="375" t="str">
        <f t="shared" si="416"/>
        <v/>
      </c>
      <c r="AS1480" s="377" t="str">
        <f t="shared" si="417"/>
        <v/>
      </c>
      <c r="AT1480" s="378" t="str">
        <f t="shared" si="418"/>
        <v/>
      </c>
      <c r="AX1480" s="625" t="b">
        <f t="shared" si="419"/>
        <v>0</v>
      </c>
      <c r="AY1480" s="7" t="str">
        <f t="shared" si="420"/>
        <v>FALSEFALSEFALSE</v>
      </c>
      <c r="AZ1480" s="626">
        <f t="shared" si="404"/>
        <v>0</v>
      </c>
      <c r="BA1480" s="627" t="str">
        <f t="shared" si="421"/>
        <v/>
      </c>
      <c r="BB1480" s="627">
        <f t="shared" si="405"/>
        <v>0</v>
      </c>
    </row>
    <row r="1481" spans="1:54">
      <c r="A1481" s="381">
        <v>1424</v>
      </c>
      <c r="B1481" s="117"/>
      <c r="C1481" s="288"/>
      <c r="D1481" s="289"/>
      <c r="E1481" s="289"/>
      <c r="F1481" s="290"/>
      <c r="G1481" s="292"/>
      <c r="H1481" s="116"/>
      <c r="I1481" s="292"/>
      <c r="J1481" s="116"/>
      <c r="K1481" s="370"/>
      <c r="L1481" s="370"/>
      <c r="M1481" s="370"/>
      <c r="N1481" s="371"/>
      <c r="O1481" s="371"/>
      <c r="P1481" s="371"/>
      <c r="Q1481" s="371"/>
      <c r="R1481" s="371"/>
      <c r="S1481" s="371"/>
      <c r="T1481" s="443"/>
      <c r="U1481" s="539"/>
      <c r="V1481" s="117"/>
      <c r="W1481" s="118"/>
      <c r="X1481" s="119"/>
      <c r="Y1481" s="120"/>
      <c r="Z1481" s="122"/>
      <c r="AA1481" s="121"/>
      <c r="AB1481" s="443"/>
      <c r="AC1481" s="734"/>
      <c r="AD1481" s="372"/>
      <c r="AE1481" s="485"/>
      <c r="AF1481" s="373" t="str">
        <f t="shared" si="406"/>
        <v/>
      </c>
      <c r="AG1481" s="373" t="str">
        <f t="shared" si="407"/>
        <v/>
      </c>
      <c r="AH1481" s="374" t="str">
        <f t="shared" si="408"/>
        <v/>
      </c>
      <c r="AI1481" s="375" t="str">
        <f t="shared" si="409"/>
        <v/>
      </c>
      <c r="AJ1481" s="375" t="str">
        <f t="shared" si="410"/>
        <v/>
      </c>
      <c r="AK1481" s="375" t="str">
        <f t="shared" si="411"/>
        <v/>
      </c>
      <c r="AL1481" s="375" t="str">
        <f t="shared" si="412"/>
        <v/>
      </c>
      <c r="AM1481" s="375" t="str">
        <f t="shared" si="413"/>
        <v/>
      </c>
      <c r="AN1481" s="376" t="str">
        <f>IF(AF1481="","",IF(OR(AH1481="",AH1481="-"),"－",IF(OR(AM1481=8,AM1481=9),"",IF(OR(AJ1481=3,AJ1481=4,AJ1481=5,AJ1481=6),VLOOKUP(AH1481,INDEX((係数_バス貨物_ガソリン,係数_バス貨物_CNG,係数_バス貨物_軽油,係数_バス貨物_メタノール,係数_バス貨物_LPG),MATCH(AL1481,【参考】排出ガスレベル!$AI$4:$AI$671,1),1,AR1481):INDEX((係数_バス貨物_ガソリン,係数_バス貨物_CNG,係数_バス貨物_軽油,係数_バス貨物_メタノール,係数_バス貨物_LPG),MATCH(AL1481+1,【参考】排出ガスレベル!$AI$4:$AI$671,1)-1,5,AR1481),2,FALSE),IF(OR(AJ1481=1,AJ1481=2),VLOOKUP(AH1481,INDEX((係数_乗用_ガソリン,係数_乗用_CNG,係数_乗用_軽油,係数_乗用_メタノール,係数_乗用_LPG),1,1,AR1481):INDEX((係数_乗用_ガソリン,係数_乗用_CNG,係数_乗用_軽油,係数_乗用_メタノール,係数_乗用_LPG),125,5,AR1481),2,FALSE))))))</f>
        <v/>
      </c>
      <c r="AO1481" s="376" t="str">
        <f>IF(T1481="","",IF(OR(AH1481="",AH1481="-"),"－",IF(OR(AM1481=8,AM1481=9),"",IF(OR(AJ1481=3,AJ1481=4,AJ1481=5,AJ1481=6),VLOOKUP(AH1481,INDEX((係数_バス貨物_ガソリン,係数_バス貨物_CNG,係数_バス貨物_軽油,係数_バス貨物_メタノール,係数_バス貨物_LPG),MATCH(AL1481,【参考】排出ガスレベル!$AI$4:$AI$671,1),1,AR1481):INDEX((係数_バス貨物_ガソリン,係数_バス貨物_CNG,係数_バス貨物_軽油,係数_バス貨物_メタノール,係数_バス貨物_LPG),MATCH(AL1481+1,【参考】排出ガスレベル!$AI$4:$AI$671,1)-1,5,AR1481),3,FALSE),IF(OR(AJ1481=1,AJ1481=2),VLOOKUP(AH1481,INDEX((係数_乗用_ガソリン,係数_乗用_CNG,係数_乗用_軽油,係数_乗用_メタノール,係数_乗用_LPG),1,1,AR1481):INDEX((係数_乗用_ガソリン,係数_乗用_CNG,係数_乗用_軽油,係数_乗用_メタノール,係数_乗用_LPG),125,5,AR1481),3,FALSE))))))</f>
        <v/>
      </c>
      <c r="AP1481" s="375" t="str">
        <f t="shared" si="414"/>
        <v/>
      </c>
      <c r="AQ1481" s="444" t="str">
        <f t="shared" si="415"/>
        <v/>
      </c>
      <c r="AR1481" s="375" t="str">
        <f t="shared" si="416"/>
        <v/>
      </c>
      <c r="AS1481" s="377" t="str">
        <f t="shared" si="417"/>
        <v/>
      </c>
      <c r="AT1481" s="378" t="str">
        <f t="shared" si="418"/>
        <v/>
      </c>
      <c r="AX1481" s="625" t="b">
        <f t="shared" si="419"/>
        <v>0</v>
      </c>
      <c r="AY1481" s="7" t="str">
        <f t="shared" si="420"/>
        <v>FALSEFALSEFALSE</v>
      </c>
      <c r="AZ1481" s="626">
        <f t="shared" si="404"/>
        <v>0</v>
      </c>
      <c r="BA1481" s="627" t="str">
        <f t="shared" si="421"/>
        <v/>
      </c>
      <c r="BB1481" s="627">
        <f t="shared" si="405"/>
        <v>0</v>
      </c>
    </row>
    <row r="1482" spans="1:54">
      <c r="A1482" s="381">
        <v>1425</v>
      </c>
      <c r="B1482" s="117"/>
      <c r="C1482" s="288"/>
      <c r="D1482" s="289"/>
      <c r="E1482" s="289"/>
      <c r="F1482" s="290"/>
      <c r="G1482" s="292"/>
      <c r="H1482" s="116"/>
      <c r="I1482" s="292"/>
      <c r="J1482" s="116"/>
      <c r="K1482" s="370"/>
      <c r="L1482" s="370"/>
      <c r="M1482" s="370"/>
      <c r="N1482" s="371"/>
      <c r="O1482" s="371"/>
      <c r="P1482" s="371"/>
      <c r="Q1482" s="371"/>
      <c r="R1482" s="371"/>
      <c r="S1482" s="371"/>
      <c r="T1482" s="443"/>
      <c r="U1482" s="539"/>
      <c r="V1482" s="117"/>
      <c r="W1482" s="118"/>
      <c r="X1482" s="119"/>
      <c r="Y1482" s="120"/>
      <c r="Z1482" s="122"/>
      <c r="AA1482" s="121"/>
      <c r="AB1482" s="443"/>
      <c r="AC1482" s="734"/>
      <c r="AD1482" s="372"/>
      <c r="AE1482" s="485"/>
      <c r="AF1482" s="373" t="str">
        <f t="shared" si="406"/>
        <v/>
      </c>
      <c r="AG1482" s="373" t="str">
        <f t="shared" si="407"/>
        <v/>
      </c>
      <c r="AH1482" s="374" t="str">
        <f t="shared" si="408"/>
        <v/>
      </c>
      <c r="AI1482" s="375" t="str">
        <f t="shared" si="409"/>
        <v/>
      </c>
      <c r="AJ1482" s="375" t="str">
        <f t="shared" si="410"/>
        <v/>
      </c>
      <c r="AK1482" s="375" t="str">
        <f t="shared" si="411"/>
        <v/>
      </c>
      <c r="AL1482" s="375" t="str">
        <f t="shared" si="412"/>
        <v/>
      </c>
      <c r="AM1482" s="375" t="str">
        <f t="shared" si="413"/>
        <v/>
      </c>
      <c r="AN1482" s="376" t="str">
        <f>IF(AF1482="","",IF(OR(AH1482="",AH1482="-"),"－",IF(OR(AM1482=8,AM1482=9),"",IF(OR(AJ1482=3,AJ1482=4,AJ1482=5,AJ1482=6),VLOOKUP(AH1482,INDEX((係数_バス貨物_ガソリン,係数_バス貨物_CNG,係数_バス貨物_軽油,係数_バス貨物_メタノール,係数_バス貨物_LPG),MATCH(AL1482,【参考】排出ガスレベル!$AI$4:$AI$671,1),1,AR1482):INDEX((係数_バス貨物_ガソリン,係数_バス貨物_CNG,係数_バス貨物_軽油,係数_バス貨物_メタノール,係数_バス貨物_LPG),MATCH(AL1482+1,【参考】排出ガスレベル!$AI$4:$AI$671,1)-1,5,AR1482),2,FALSE),IF(OR(AJ1482=1,AJ1482=2),VLOOKUP(AH1482,INDEX((係数_乗用_ガソリン,係数_乗用_CNG,係数_乗用_軽油,係数_乗用_メタノール,係数_乗用_LPG),1,1,AR1482):INDEX((係数_乗用_ガソリン,係数_乗用_CNG,係数_乗用_軽油,係数_乗用_メタノール,係数_乗用_LPG),125,5,AR1482),2,FALSE))))))</f>
        <v/>
      </c>
      <c r="AO1482" s="376" t="str">
        <f>IF(T1482="","",IF(OR(AH1482="",AH1482="-"),"－",IF(OR(AM1482=8,AM1482=9),"",IF(OR(AJ1482=3,AJ1482=4,AJ1482=5,AJ1482=6),VLOOKUP(AH1482,INDEX((係数_バス貨物_ガソリン,係数_バス貨物_CNG,係数_バス貨物_軽油,係数_バス貨物_メタノール,係数_バス貨物_LPG),MATCH(AL1482,【参考】排出ガスレベル!$AI$4:$AI$671,1),1,AR1482):INDEX((係数_バス貨物_ガソリン,係数_バス貨物_CNG,係数_バス貨物_軽油,係数_バス貨物_メタノール,係数_バス貨物_LPG),MATCH(AL1482+1,【参考】排出ガスレベル!$AI$4:$AI$671,1)-1,5,AR1482),3,FALSE),IF(OR(AJ1482=1,AJ1482=2),VLOOKUP(AH1482,INDEX((係数_乗用_ガソリン,係数_乗用_CNG,係数_乗用_軽油,係数_乗用_メタノール,係数_乗用_LPG),1,1,AR1482):INDEX((係数_乗用_ガソリン,係数_乗用_CNG,係数_乗用_軽油,係数_乗用_メタノール,係数_乗用_LPG),125,5,AR1482),3,FALSE))))))</f>
        <v/>
      </c>
      <c r="AP1482" s="375" t="str">
        <f t="shared" si="414"/>
        <v/>
      </c>
      <c r="AQ1482" s="444" t="str">
        <f t="shared" si="415"/>
        <v/>
      </c>
      <c r="AR1482" s="375" t="str">
        <f t="shared" si="416"/>
        <v/>
      </c>
      <c r="AS1482" s="377" t="str">
        <f t="shared" si="417"/>
        <v/>
      </c>
      <c r="AT1482" s="378" t="str">
        <f t="shared" si="418"/>
        <v/>
      </c>
      <c r="AX1482" s="625" t="b">
        <f t="shared" si="419"/>
        <v>0</v>
      </c>
      <c r="AY1482" s="7" t="str">
        <f t="shared" si="420"/>
        <v>FALSEFALSEFALSE</v>
      </c>
      <c r="AZ1482" s="626">
        <f t="shared" si="404"/>
        <v>0</v>
      </c>
      <c r="BA1482" s="627" t="str">
        <f t="shared" si="421"/>
        <v/>
      </c>
      <c r="BB1482" s="627">
        <f t="shared" si="405"/>
        <v>0</v>
      </c>
    </row>
    <row r="1483" spans="1:54">
      <c r="A1483" s="381">
        <v>1426</v>
      </c>
      <c r="B1483" s="117"/>
      <c r="C1483" s="288"/>
      <c r="D1483" s="289"/>
      <c r="E1483" s="289"/>
      <c r="F1483" s="290"/>
      <c r="G1483" s="292"/>
      <c r="H1483" s="116"/>
      <c r="I1483" s="292"/>
      <c r="J1483" s="116"/>
      <c r="K1483" s="370"/>
      <c r="L1483" s="370"/>
      <c r="M1483" s="370"/>
      <c r="N1483" s="371"/>
      <c r="O1483" s="371"/>
      <c r="P1483" s="371"/>
      <c r="Q1483" s="371"/>
      <c r="R1483" s="371"/>
      <c r="S1483" s="371"/>
      <c r="T1483" s="443"/>
      <c r="U1483" s="539"/>
      <c r="V1483" s="117"/>
      <c r="W1483" s="118"/>
      <c r="X1483" s="119"/>
      <c r="Y1483" s="120"/>
      <c r="Z1483" s="122"/>
      <c r="AA1483" s="121"/>
      <c r="AB1483" s="443"/>
      <c r="AC1483" s="734"/>
      <c r="AD1483" s="372"/>
      <c r="AE1483" s="485"/>
      <c r="AF1483" s="373" t="str">
        <f t="shared" si="406"/>
        <v/>
      </c>
      <c r="AG1483" s="373" t="str">
        <f t="shared" si="407"/>
        <v/>
      </c>
      <c r="AH1483" s="374" t="str">
        <f t="shared" si="408"/>
        <v/>
      </c>
      <c r="AI1483" s="375" t="str">
        <f t="shared" si="409"/>
        <v/>
      </c>
      <c r="AJ1483" s="375" t="str">
        <f t="shared" si="410"/>
        <v/>
      </c>
      <c r="AK1483" s="375" t="str">
        <f t="shared" si="411"/>
        <v/>
      </c>
      <c r="AL1483" s="375" t="str">
        <f t="shared" si="412"/>
        <v/>
      </c>
      <c r="AM1483" s="375" t="str">
        <f t="shared" si="413"/>
        <v/>
      </c>
      <c r="AN1483" s="376" t="str">
        <f>IF(AF1483="","",IF(OR(AH1483="",AH1483="-"),"－",IF(OR(AM1483=8,AM1483=9),"",IF(OR(AJ1483=3,AJ1483=4,AJ1483=5,AJ1483=6),VLOOKUP(AH1483,INDEX((係数_バス貨物_ガソリン,係数_バス貨物_CNG,係数_バス貨物_軽油,係数_バス貨物_メタノール,係数_バス貨物_LPG),MATCH(AL1483,【参考】排出ガスレベル!$AI$4:$AI$671,1),1,AR1483):INDEX((係数_バス貨物_ガソリン,係数_バス貨物_CNG,係数_バス貨物_軽油,係数_バス貨物_メタノール,係数_バス貨物_LPG),MATCH(AL1483+1,【参考】排出ガスレベル!$AI$4:$AI$671,1)-1,5,AR1483),2,FALSE),IF(OR(AJ1483=1,AJ1483=2),VLOOKUP(AH1483,INDEX((係数_乗用_ガソリン,係数_乗用_CNG,係数_乗用_軽油,係数_乗用_メタノール,係数_乗用_LPG),1,1,AR1483):INDEX((係数_乗用_ガソリン,係数_乗用_CNG,係数_乗用_軽油,係数_乗用_メタノール,係数_乗用_LPG),125,5,AR1483),2,FALSE))))))</f>
        <v/>
      </c>
      <c r="AO1483" s="376" t="str">
        <f>IF(T1483="","",IF(OR(AH1483="",AH1483="-"),"－",IF(OR(AM1483=8,AM1483=9),"",IF(OR(AJ1483=3,AJ1483=4,AJ1483=5,AJ1483=6),VLOOKUP(AH1483,INDEX((係数_バス貨物_ガソリン,係数_バス貨物_CNG,係数_バス貨物_軽油,係数_バス貨物_メタノール,係数_バス貨物_LPG),MATCH(AL1483,【参考】排出ガスレベル!$AI$4:$AI$671,1),1,AR1483):INDEX((係数_バス貨物_ガソリン,係数_バス貨物_CNG,係数_バス貨物_軽油,係数_バス貨物_メタノール,係数_バス貨物_LPG),MATCH(AL1483+1,【参考】排出ガスレベル!$AI$4:$AI$671,1)-1,5,AR1483),3,FALSE),IF(OR(AJ1483=1,AJ1483=2),VLOOKUP(AH1483,INDEX((係数_乗用_ガソリン,係数_乗用_CNG,係数_乗用_軽油,係数_乗用_メタノール,係数_乗用_LPG),1,1,AR1483):INDEX((係数_乗用_ガソリン,係数_乗用_CNG,係数_乗用_軽油,係数_乗用_メタノール,係数_乗用_LPG),125,5,AR1483),3,FALSE))))))</f>
        <v/>
      </c>
      <c r="AP1483" s="375" t="str">
        <f t="shared" si="414"/>
        <v/>
      </c>
      <c r="AQ1483" s="444" t="str">
        <f t="shared" si="415"/>
        <v/>
      </c>
      <c r="AR1483" s="375" t="str">
        <f t="shared" si="416"/>
        <v/>
      </c>
      <c r="AS1483" s="377" t="str">
        <f t="shared" si="417"/>
        <v/>
      </c>
      <c r="AT1483" s="378" t="str">
        <f t="shared" si="418"/>
        <v/>
      </c>
      <c r="AX1483" s="625" t="b">
        <f t="shared" si="419"/>
        <v>0</v>
      </c>
      <c r="AY1483" s="7" t="str">
        <f t="shared" si="420"/>
        <v>FALSEFALSEFALSE</v>
      </c>
      <c r="AZ1483" s="626">
        <f t="shared" si="404"/>
        <v>0</v>
      </c>
      <c r="BA1483" s="627" t="str">
        <f t="shared" si="421"/>
        <v/>
      </c>
      <c r="BB1483" s="627">
        <f t="shared" si="405"/>
        <v>0</v>
      </c>
    </row>
    <row r="1484" spans="1:54">
      <c r="A1484" s="381">
        <v>1427</v>
      </c>
      <c r="B1484" s="117"/>
      <c r="C1484" s="288"/>
      <c r="D1484" s="289"/>
      <c r="E1484" s="289"/>
      <c r="F1484" s="290"/>
      <c r="G1484" s="292"/>
      <c r="H1484" s="116"/>
      <c r="I1484" s="292"/>
      <c r="J1484" s="116"/>
      <c r="K1484" s="370"/>
      <c r="L1484" s="370"/>
      <c r="M1484" s="370"/>
      <c r="N1484" s="371"/>
      <c r="O1484" s="371"/>
      <c r="P1484" s="371"/>
      <c r="Q1484" s="371"/>
      <c r="R1484" s="371"/>
      <c r="S1484" s="371"/>
      <c r="T1484" s="443"/>
      <c r="U1484" s="539"/>
      <c r="V1484" s="117"/>
      <c r="W1484" s="118"/>
      <c r="X1484" s="119"/>
      <c r="Y1484" s="120"/>
      <c r="Z1484" s="122"/>
      <c r="AA1484" s="121"/>
      <c r="AB1484" s="443"/>
      <c r="AC1484" s="734"/>
      <c r="AD1484" s="372"/>
      <c r="AE1484" s="485"/>
      <c r="AF1484" s="373" t="str">
        <f t="shared" si="406"/>
        <v/>
      </c>
      <c r="AG1484" s="373" t="str">
        <f t="shared" si="407"/>
        <v/>
      </c>
      <c r="AH1484" s="374" t="str">
        <f t="shared" si="408"/>
        <v/>
      </c>
      <c r="AI1484" s="375" t="str">
        <f t="shared" si="409"/>
        <v/>
      </c>
      <c r="AJ1484" s="375" t="str">
        <f t="shared" si="410"/>
        <v/>
      </c>
      <c r="AK1484" s="375" t="str">
        <f t="shared" si="411"/>
        <v/>
      </c>
      <c r="AL1484" s="375" t="str">
        <f t="shared" si="412"/>
        <v/>
      </c>
      <c r="AM1484" s="375" t="str">
        <f t="shared" si="413"/>
        <v/>
      </c>
      <c r="AN1484" s="376" t="str">
        <f>IF(AF1484="","",IF(OR(AH1484="",AH1484="-"),"－",IF(OR(AM1484=8,AM1484=9),"",IF(OR(AJ1484=3,AJ1484=4,AJ1484=5,AJ1484=6),VLOOKUP(AH1484,INDEX((係数_バス貨物_ガソリン,係数_バス貨物_CNG,係数_バス貨物_軽油,係数_バス貨物_メタノール,係数_バス貨物_LPG),MATCH(AL1484,【参考】排出ガスレベル!$AI$4:$AI$671,1),1,AR1484):INDEX((係数_バス貨物_ガソリン,係数_バス貨物_CNG,係数_バス貨物_軽油,係数_バス貨物_メタノール,係数_バス貨物_LPG),MATCH(AL1484+1,【参考】排出ガスレベル!$AI$4:$AI$671,1)-1,5,AR1484),2,FALSE),IF(OR(AJ1484=1,AJ1484=2),VLOOKUP(AH1484,INDEX((係数_乗用_ガソリン,係数_乗用_CNG,係数_乗用_軽油,係数_乗用_メタノール,係数_乗用_LPG),1,1,AR1484):INDEX((係数_乗用_ガソリン,係数_乗用_CNG,係数_乗用_軽油,係数_乗用_メタノール,係数_乗用_LPG),125,5,AR1484),2,FALSE))))))</f>
        <v/>
      </c>
      <c r="AO1484" s="376" t="str">
        <f>IF(T1484="","",IF(OR(AH1484="",AH1484="-"),"－",IF(OR(AM1484=8,AM1484=9),"",IF(OR(AJ1484=3,AJ1484=4,AJ1484=5,AJ1484=6),VLOOKUP(AH1484,INDEX((係数_バス貨物_ガソリン,係数_バス貨物_CNG,係数_バス貨物_軽油,係数_バス貨物_メタノール,係数_バス貨物_LPG),MATCH(AL1484,【参考】排出ガスレベル!$AI$4:$AI$671,1),1,AR1484):INDEX((係数_バス貨物_ガソリン,係数_バス貨物_CNG,係数_バス貨物_軽油,係数_バス貨物_メタノール,係数_バス貨物_LPG),MATCH(AL1484+1,【参考】排出ガスレベル!$AI$4:$AI$671,1)-1,5,AR1484),3,FALSE),IF(OR(AJ1484=1,AJ1484=2),VLOOKUP(AH1484,INDEX((係数_乗用_ガソリン,係数_乗用_CNG,係数_乗用_軽油,係数_乗用_メタノール,係数_乗用_LPG),1,1,AR1484):INDEX((係数_乗用_ガソリン,係数_乗用_CNG,係数_乗用_軽油,係数_乗用_メタノール,係数_乗用_LPG),125,5,AR1484),3,FALSE))))))</f>
        <v/>
      </c>
      <c r="AP1484" s="375" t="str">
        <f t="shared" si="414"/>
        <v/>
      </c>
      <c r="AQ1484" s="444" t="str">
        <f t="shared" si="415"/>
        <v/>
      </c>
      <c r="AR1484" s="375" t="str">
        <f t="shared" si="416"/>
        <v/>
      </c>
      <c r="AS1484" s="377" t="str">
        <f t="shared" si="417"/>
        <v/>
      </c>
      <c r="AT1484" s="378" t="str">
        <f t="shared" si="418"/>
        <v/>
      </c>
      <c r="AX1484" s="625" t="b">
        <f t="shared" si="419"/>
        <v>0</v>
      </c>
      <c r="AY1484" s="7" t="str">
        <f t="shared" si="420"/>
        <v>FALSEFALSEFALSE</v>
      </c>
      <c r="AZ1484" s="626">
        <f t="shared" si="404"/>
        <v>0</v>
      </c>
      <c r="BA1484" s="627" t="str">
        <f t="shared" si="421"/>
        <v/>
      </c>
      <c r="BB1484" s="627">
        <f t="shared" si="405"/>
        <v>0</v>
      </c>
    </row>
    <row r="1485" spans="1:54">
      <c r="A1485" s="381">
        <v>1428</v>
      </c>
      <c r="B1485" s="117"/>
      <c r="C1485" s="288"/>
      <c r="D1485" s="289"/>
      <c r="E1485" s="289"/>
      <c r="F1485" s="290"/>
      <c r="G1485" s="292"/>
      <c r="H1485" s="116"/>
      <c r="I1485" s="292"/>
      <c r="J1485" s="116"/>
      <c r="K1485" s="370"/>
      <c r="L1485" s="370"/>
      <c r="M1485" s="370"/>
      <c r="N1485" s="371"/>
      <c r="O1485" s="371"/>
      <c r="P1485" s="371"/>
      <c r="Q1485" s="371"/>
      <c r="R1485" s="371"/>
      <c r="S1485" s="371"/>
      <c r="T1485" s="443"/>
      <c r="U1485" s="539"/>
      <c r="V1485" s="117"/>
      <c r="W1485" s="118"/>
      <c r="X1485" s="119"/>
      <c r="Y1485" s="120"/>
      <c r="Z1485" s="122"/>
      <c r="AA1485" s="121"/>
      <c r="AB1485" s="443"/>
      <c r="AC1485" s="734"/>
      <c r="AD1485" s="372"/>
      <c r="AE1485" s="485"/>
      <c r="AF1485" s="373" t="str">
        <f t="shared" si="406"/>
        <v/>
      </c>
      <c r="AG1485" s="373" t="str">
        <f t="shared" si="407"/>
        <v/>
      </c>
      <c r="AH1485" s="374" t="str">
        <f t="shared" si="408"/>
        <v/>
      </c>
      <c r="AI1485" s="375" t="str">
        <f t="shared" si="409"/>
        <v/>
      </c>
      <c r="AJ1485" s="375" t="str">
        <f t="shared" si="410"/>
        <v/>
      </c>
      <c r="AK1485" s="375" t="str">
        <f t="shared" si="411"/>
        <v/>
      </c>
      <c r="AL1485" s="375" t="str">
        <f t="shared" si="412"/>
        <v/>
      </c>
      <c r="AM1485" s="375" t="str">
        <f t="shared" si="413"/>
        <v/>
      </c>
      <c r="AN1485" s="376" t="str">
        <f>IF(AF1485="","",IF(OR(AH1485="",AH1485="-"),"－",IF(OR(AM1485=8,AM1485=9),"",IF(OR(AJ1485=3,AJ1485=4,AJ1485=5,AJ1485=6),VLOOKUP(AH1485,INDEX((係数_バス貨物_ガソリン,係数_バス貨物_CNG,係数_バス貨物_軽油,係数_バス貨物_メタノール,係数_バス貨物_LPG),MATCH(AL1485,【参考】排出ガスレベル!$AI$4:$AI$671,1),1,AR1485):INDEX((係数_バス貨物_ガソリン,係数_バス貨物_CNG,係数_バス貨物_軽油,係数_バス貨物_メタノール,係数_バス貨物_LPG),MATCH(AL1485+1,【参考】排出ガスレベル!$AI$4:$AI$671,1)-1,5,AR1485),2,FALSE),IF(OR(AJ1485=1,AJ1485=2),VLOOKUP(AH1485,INDEX((係数_乗用_ガソリン,係数_乗用_CNG,係数_乗用_軽油,係数_乗用_メタノール,係数_乗用_LPG),1,1,AR1485):INDEX((係数_乗用_ガソリン,係数_乗用_CNG,係数_乗用_軽油,係数_乗用_メタノール,係数_乗用_LPG),125,5,AR1485),2,FALSE))))))</f>
        <v/>
      </c>
      <c r="AO1485" s="376" t="str">
        <f>IF(T1485="","",IF(OR(AH1485="",AH1485="-"),"－",IF(OR(AM1485=8,AM1485=9),"",IF(OR(AJ1485=3,AJ1485=4,AJ1485=5,AJ1485=6),VLOOKUP(AH1485,INDEX((係数_バス貨物_ガソリン,係数_バス貨物_CNG,係数_バス貨物_軽油,係数_バス貨物_メタノール,係数_バス貨物_LPG),MATCH(AL1485,【参考】排出ガスレベル!$AI$4:$AI$671,1),1,AR1485):INDEX((係数_バス貨物_ガソリン,係数_バス貨物_CNG,係数_バス貨物_軽油,係数_バス貨物_メタノール,係数_バス貨物_LPG),MATCH(AL1485+1,【参考】排出ガスレベル!$AI$4:$AI$671,1)-1,5,AR1485),3,FALSE),IF(OR(AJ1485=1,AJ1485=2),VLOOKUP(AH1485,INDEX((係数_乗用_ガソリン,係数_乗用_CNG,係数_乗用_軽油,係数_乗用_メタノール,係数_乗用_LPG),1,1,AR1485):INDEX((係数_乗用_ガソリン,係数_乗用_CNG,係数_乗用_軽油,係数_乗用_メタノール,係数_乗用_LPG),125,5,AR1485),3,FALSE))))))</f>
        <v/>
      </c>
      <c r="AP1485" s="375" t="str">
        <f t="shared" si="414"/>
        <v/>
      </c>
      <c r="AQ1485" s="444" t="str">
        <f t="shared" si="415"/>
        <v/>
      </c>
      <c r="AR1485" s="375" t="str">
        <f t="shared" si="416"/>
        <v/>
      </c>
      <c r="AS1485" s="377" t="str">
        <f t="shared" si="417"/>
        <v/>
      </c>
      <c r="AT1485" s="378" t="str">
        <f t="shared" si="418"/>
        <v/>
      </c>
      <c r="AX1485" s="625" t="b">
        <f t="shared" si="419"/>
        <v>0</v>
      </c>
      <c r="AY1485" s="7" t="str">
        <f t="shared" si="420"/>
        <v>FALSEFALSEFALSE</v>
      </c>
      <c r="AZ1485" s="626">
        <f t="shared" si="404"/>
        <v>0</v>
      </c>
      <c r="BA1485" s="627" t="str">
        <f t="shared" si="421"/>
        <v/>
      </c>
      <c r="BB1485" s="627">
        <f t="shared" si="405"/>
        <v>0</v>
      </c>
    </row>
    <row r="1486" spans="1:54">
      <c r="A1486" s="381">
        <v>1429</v>
      </c>
      <c r="B1486" s="117"/>
      <c r="C1486" s="288"/>
      <c r="D1486" s="289"/>
      <c r="E1486" s="289"/>
      <c r="F1486" s="290"/>
      <c r="G1486" s="292"/>
      <c r="H1486" s="116"/>
      <c r="I1486" s="292"/>
      <c r="J1486" s="116"/>
      <c r="K1486" s="370"/>
      <c r="L1486" s="370"/>
      <c r="M1486" s="370"/>
      <c r="N1486" s="371"/>
      <c r="O1486" s="371"/>
      <c r="P1486" s="371"/>
      <c r="Q1486" s="371"/>
      <c r="R1486" s="371"/>
      <c r="S1486" s="371"/>
      <c r="T1486" s="443"/>
      <c r="U1486" s="539"/>
      <c r="V1486" s="117"/>
      <c r="W1486" s="118"/>
      <c r="X1486" s="119"/>
      <c r="Y1486" s="120"/>
      <c r="Z1486" s="122"/>
      <c r="AA1486" s="121"/>
      <c r="AB1486" s="443"/>
      <c r="AC1486" s="734"/>
      <c r="AD1486" s="372"/>
      <c r="AE1486" s="485"/>
      <c r="AF1486" s="373" t="str">
        <f t="shared" si="406"/>
        <v/>
      </c>
      <c r="AG1486" s="373" t="str">
        <f t="shared" si="407"/>
        <v/>
      </c>
      <c r="AH1486" s="374" t="str">
        <f t="shared" si="408"/>
        <v/>
      </c>
      <c r="AI1486" s="375" t="str">
        <f t="shared" si="409"/>
        <v/>
      </c>
      <c r="AJ1486" s="375" t="str">
        <f t="shared" si="410"/>
        <v/>
      </c>
      <c r="AK1486" s="375" t="str">
        <f t="shared" si="411"/>
        <v/>
      </c>
      <c r="AL1486" s="375" t="str">
        <f t="shared" si="412"/>
        <v/>
      </c>
      <c r="AM1486" s="375" t="str">
        <f t="shared" si="413"/>
        <v/>
      </c>
      <c r="AN1486" s="376" t="str">
        <f>IF(AF1486="","",IF(OR(AH1486="",AH1486="-"),"－",IF(OR(AM1486=8,AM1486=9),"",IF(OR(AJ1486=3,AJ1486=4,AJ1486=5,AJ1486=6),VLOOKUP(AH1486,INDEX((係数_バス貨物_ガソリン,係数_バス貨物_CNG,係数_バス貨物_軽油,係数_バス貨物_メタノール,係数_バス貨物_LPG),MATCH(AL1486,【参考】排出ガスレベル!$AI$4:$AI$671,1),1,AR1486):INDEX((係数_バス貨物_ガソリン,係数_バス貨物_CNG,係数_バス貨物_軽油,係数_バス貨物_メタノール,係数_バス貨物_LPG),MATCH(AL1486+1,【参考】排出ガスレベル!$AI$4:$AI$671,1)-1,5,AR1486),2,FALSE),IF(OR(AJ1486=1,AJ1486=2),VLOOKUP(AH1486,INDEX((係数_乗用_ガソリン,係数_乗用_CNG,係数_乗用_軽油,係数_乗用_メタノール,係数_乗用_LPG),1,1,AR1486):INDEX((係数_乗用_ガソリン,係数_乗用_CNG,係数_乗用_軽油,係数_乗用_メタノール,係数_乗用_LPG),125,5,AR1486),2,FALSE))))))</f>
        <v/>
      </c>
      <c r="AO1486" s="376" t="str">
        <f>IF(T1486="","",IF(OR(AH1486="",AH1486="-"),"－",IF(OR(AM1486=8,AM1486=9),"",IF(OR(AJ1486=3,AJ1486=4,AJ1486=5,AJ1486=6),VLOOKUP(AH1486,INDEX((係数_バス貨物_ガソリン,係数_バス貨物_CNG,係数_バス貨物_軽油,係数_バス貨物_メタノール,係数_バス貨物_LPG),MATCH(AL1486,【参考】排出ガスレベル!$AI$4:$AI$671,1),1,AR1486):INDEX((係数_バス貨物_ガソリン,係数_バス貨物_CNG,係数_バス貨物_軽油,係数_バス貨物_メタノール,係数_バス貨物_LPG),MATCH(AL1486+1,【参考】排出ガスレベル!$AI$4:$AI$671,1)-1,5,AR1486),3,FALSE),IF(OR(AJ1486=1,AJ1486=2),VLOOKUP(AH1486,INDEX((係数_乗用_ガソリン,係数_乗用_CNG,係数_乗用_軽油,係数_乗用_メタノール,係数_乗用_LPG),1,1,AR1486):INDEX((係数_乗用_ガソリン,係数_乗用_CNG,係数_乗用_軽油,係数_乗用_メタノール,係数_乗用_LPG),125,5,AR1486),3,FALSE))))))</f>
        <v/>
      </c>
      <c r="AP1486" s="375" t="str">
        <f t="shared" si="414"/>
        <v/>
      </c>
      <c r="AQ1486" s="444" t="str">
        <f t="shared" si="415"/>
        <v/>
      </c>
      <c r="AR1486" s="375" t="str">
        <f t="shared" si="416"/>
        <v/>
      </c>
      <c r="AS1486" s="377" t="str">
        <f t="shared" si="417"/>
        <v/>
      </c>
      <c r="AT1486" s="378" t="str">
        <f t="shared" si="418"/>
        <v/>
      </c>
      <c r="AX1486" s="625" t="b">
        <f t="shared" si="419"/>
        <v>0</v>
      </c>
      <c r="AY1486" s="7" t="str">
        <f t="shared" si="420"/>
        <v>FALSEFALSEFALSE</v>
      </c>
      <c r="AZ1486" s="626">
        <f t="shared" si="404"/>
        <v>0</v>
      </c>
      <c r="BA1486" s="627" t="str">
        <f t="shared" si="421"/>
        <v/>
      </c>
      <c r="BB1486" s="627">
        <f t="shared" si="405"/>
        <v>0</v>
      </c>
    </row>
    <row r="1487" spans="1:54">
      <c r="A1487" s="381">
        <v>1430</v>
      </c>
      <c r="B1487" s="117"/>
      <c r="C1487" s="288"/>
      <c r="D1487" s="289"/>
      <c r="E1487" s="289"/>
      <c r="F1487" s="290"/>
      <c r="G1487" s="292"/>
      <c r="H1487" s="116"/>
      <c r="I1487" s="292"/>
      <c r="J1487" s="116"/>
      <c r="K1487" s="370"/>
      <c r="L1487" s="370"/>
      <c r="M1487" s="370"/>
      <c r="N1487" s="371"/>
      <c r="O1487" s="371"/>
      <c r="P1487" s="371"/>
      <c r="Q1487" s="371"/>
      <c r="R1487" s="371"/>
      <c r="S1487" s="371"/>
      <c r="T1487" s="443"/>
      <c r="U1487" s="539"/>
      <c r="V1487" s="117"/>
      <c r="W1487" s="118"/>
      <c r="X1487" s="119"/>
      <c r="Y1487" s="120"/>
      <c r="Z1487" s="122"/>
      <c r="AA1487" s="121"/>
      <c r="AB1487" s="443"/>
      <c r="AC1487" s="734"/>
      <c r="AD1487" s="372"/>
      <c r="AE1487" s="485"/>
      <c r="AF1487" s="373" t="str">
        <f t="shared" si="406"/>
        <v/>
      </c>
      <c r="AG1487" s="373" t="str">
        <f t="shared" si="407"/>
        <v/>
      </c>
      <c r="AH1487" s="374" t="str">
        <f t="shared" si="408"/>
        <v/>
      </c>
      <c r="AI1487" s="375" t="str">
        <f t="shared" si="409"/>
        <v/>
      </c>
      <c r="AJ1487" s="375" t="str">
        <f t="shared" si="410"/>
        <v/>
      </c>
      <c r="AK1487" s="375" t="str">
        <f t="shared" si="411"/>
        <v/>
      </c>
      <c r="AL1487" s="375" t="str">
        <f t="shared" si="412"/>
        <v/>
      </c>
      <c r="AM1487" s="375" t="str">
        <f t="shared" si="413"/>
        <v/>
      </c>
      <c r="AN1487" s="376" t="str">
        <f>IF(AF1487="","",IF(OR(AH1487="",AH1487="-"),"－",IF(OR(AM1487=8,AM1487=9),"",IF(OR(AJ1487=3,AJ1487=4,AJ1487=5,AJ1487=6),VLOOKUP(AH1487,INDEX((係数_バス貨物_ガソリン,係数_バス貨物_CNG,係数_バス貨物_軽油,係数_バス貨物_メタノール,係数_バス貨物_LPG),MATCH(AL1487,【参考】排出ガスレベル!$AI$4:$AI$671,1),1,AR1487):INDEX((係数_バス貨物_ガソリン,係数_バス貨物_CNG,係数_バス貨物_軽油,係数_バス貨物_メタノール,係数_バス貨物_LPG),MATCH(AL1487+1,【参考】排出ガスレベル!$AI$4:$AI$671,1)-1,5,AR1487),2,FALSE),IF(OR(AJ1487=1,AJ1487=2),VLOOKUP(AH1487,INDEX((係数_乗用_ガソリン,係数_乗用_CNG,係数_乗用_軽油,係数_乗用_メタノール,係数_乗用_LPG),1,1,AR1487):INDEX((係数_乗用_ガソリン,係数_乗用_CNG,係数_乗用_軽油,係数_乗用_メタノール,係数_乗用_LPG),125,5,AR1487),2,FALSE))))))</f>
        <v/>
      </c>
      <c r="AO1487" s="376" t="str">
        <f>IF(T1487="","",IF(OR(AH1487="",AH1487="-"),"－",IF(OR(AM1487=8,AM1487=9),"",IF(OR(AJ1487=3,AJ1487=4,AJ1487=5,AJ1487=6),VLOOKUP(AH1487,INDEX((係数_バス貨物_ガソリン,係数_バス貨物_CNG,係数_バス貨物_軽油,係数_バス貨物_メタノール,係数_バス貨物_LPG),MATCH(AL1487,【参考】排出ガスレベル!$AI$4:$AI$671,1),1,AR1487):INDEX((係数_バス貨物_ガソリン,係数_バス貨物_CNG,係数_バス貨物_軽油,係数_バス貨物_メタノール,係数_バス貨物_LPG),MATCH(AL1487+1,【参考】排出ガスレベル!$AI$4:$AI$671,1)-1,5,AR1487),3,FALSE),IF(OR(AJ1487=1,AJ1487=2),VLOOKUP(AH1487,INDEX((係数_乗用_ガソリン,係数_乗用_CNG,係数_乗用_軽油,係数_乗用_メタノール,係数_乗用_LPG),1,1,AR1487):INDEX((係数_乗用_ガソリン,係数_乗用_CNG,係数_乗用_軽油,係数_乗用_メタノール,係数_乗用_LPG),125,5,AR1487),3,FALSE))))))</f>
        <v/>
      </c>
      <c r="AP1487" s="375" t="str">
        <f t="shared" si="414"/>
        <v/>
      </c>
      <c r="AQ1487" s="444" t="str">
        <f t="shared" si="415"/>
        <v/>
      </c>
      <c r="AR1487" s="375" t="str">
        <f t="shared" si="416"/>
        <v/>
      </c>
      <c r="AS1487" s="377" t="str">
        <f t="shared" si="417"/>
        <v/>
      </c>
      <c r="AT1487" s="378" t="str">
        <f t="shared" si="418"/>
        <v/>
      </c>
      <c r="AX1487" s="625" t="b">
        <f t="shared" si="419"/>
        <v>0</v>
      </c>
      <c r="AY1487" s="7" t="str">
        <f t="shared" si="420"/>
        <v>FALSEFALSEFALSE</v>
      </c>
      <c r="AZ1487" s="626">
        <f t="shared" si="404"/>
        <v>0</v>
      </c>
      <c r="BA1487" s="627" t="str">
        <f t="shared" si="421"/>
        <v/>
      </c>
      <c r="BB1487" s="627">
        <f t="shared" si="405"/>
        <v>0</v>
      </c>
    </row>
    <row r="1488" spans="1:54">
      <c r="A1488" s="381">
        <v>1431</v>
      </c>
      <c r="B1488" s="117"/>
      <c r="C1488" s="288"/>
      <c r="D1488" s="289"/>
      <c r="E1488" s="289"/>
      <c r="F1488" s="290"/>
      <c r="G1488" s="292"/>
      <c r="H1488" s="116"/>
      <c r="I1488" s="292"/>
      <c r="J1488" s="116"/>
      <c r="K1488" s="370"/>
      <c r="L1488" s="370"/>
      <c r="M1488" s="370"/>
      <c r="N1488" s="371"/>
      <c r="O1488" s="371"/>
      <c r="P1488" s="371"/>
      <c r="Q1488" s="371"/>
      <c r="R1488" s="371"/>
      <c r="S1488" s="371"/>
      <c r="T1488" s="443"/>
      <c r="U1488" s="539"/>
      <c r="V1488" s="117"/>
      <c r="W1488" s="118"/>
      <c r="X1488" s="119"/>
      <c r="Y1488" s="120"/>
      <c r="Z1488" s="122"/>
      <c r="AA1488" s="121"/>
      <c r="AB1488" s="443"/>
      <c r="AC1488" s="734"/>
      <c r="AD1488" s="372"/>
      <c r="AE1488" s="485"/>
      <c r="AF1488" s="373" t="str">
        <f t="shared" si="406"/>
        <v/>
      </c>
      <c r="AG1488" s="373" t="str">
        <f t="shared" si="407"/>
        <v/>
      </c>
      <c r="AH1488" s="374" t="str">
        <f t="shared" si="408"/>
        <v/>
      </c>
      <c r="AI1488" s="375" t="str">
        <f t="shared" si="409"/>
        <v/>
      </c>
      <c r="AJ1488" s="375" t="str">
        <f t="shared" si="410"/>
        <v/>
      </c>
      <c r="AK1488" s="375" t="str">
        <f t="shared" si="411"/>
        <v/>
      </c>
      <c r="AL1488" s="375" t="str">
        <f t="shared" si="412"/>
        <v/>
      </c>
      <c r="AM1488" s="375" t="str">
        <f t="shared" si="413"/>
        <v/>
      </c>
      <c r="AN1488" s="376" t="str">
        <f>IF(AF1488="","",IF(OR(AH1488="",AH1488="-"),"－",IF(OR(AM1488=8,AM1488=9),"",IF(OR(AJ1488=3,AJ1488=4,AJ1488=5,AJ1488=6),VLOOKUP(AH1488,INDEX((係数_バス貨物_ガソリン,係数_バス貨物_CNG,係数_バス貨物_軽油,係数_バス貨物_メタノール,係数_バス貨物_LPG),MATCH(AL1488,【参考】排出ガスレベル!$AI$4:$AI$671,1),1,AR1488):INDEX((係数_バス貨物_ガソリン,係数_バス貨物_CNG,係数_バス貨物_軽油,係数_バス貨物_メタノール,係数_バス貨物_LPG),MATCH(AL1488+1,【参考】排出ガスレベル!$AI$4:$AI$671,1)-1,5,AR1488),2,FALSE),IF(OR(AJ1488=1,AJ1488=2),VLOOKUP(AH1488,INDEX((係数_乗用_ガソリン,係数_乗用_CNG,係数_乗用_軽油,係数_乗用_メタノール,係数_乗用_LPG),1,1,AR1488):INDEX((係数_乗用_ガソリン,係数_乗用_CNG,係数_乗用_軽油,係数_乗用_メタノール,係数_乗用_LPG),125,5,AR1488),2,FALSE))))))</f>
        <v/>
      </c>
      <c r="AO1488" s="376" t="str">
        <f>IF(T1488="","",IF(OR(AH1488="",AH1488="-"),"－",IF(OR(AM1488=8,AM1488=9),"",IF(OR(AJ1488=3,AJ1488=4,AJ1488=5,AJ1488=6),VLOOKUP(AH1488,INDEX((係数_バス貨物_ガソリン,係数_バス貨物_CNG,係数_バス貨物_軽油,係数_バス貨物_メタノール,係数_バス貨物_LPG),MATCH(AL1488,【参考】排出ガスレベル!$AI$4:$AI$671,1),1,AR1488):INDEX((係数_バス貨物_ガソリン,係数_バス貨物_CNG,係数_バス貨物_軽油,係数_バス貨物_メタノール,係数_バス貨物_LPG),MATCH(AL1488+1,【参考】排出ガスレベル!$AI$4:$AI$671,1)-1,5,AR1488),3,FALSE),IF(OR(AJ1488=1,AJ1488=2),VLOOKUP(AH1488,INDEX((係数_乗用_ガソリン,係数_乗用_CNG,係数_乗用_軽油,係数_乗用_メタノール,係数_乗用_LPG),1,1,AR1488):INDEX((係数_乗用_ガソリン,係数_乗用_CNG,係数_乗用_軽油,係数_乗用_メタノール,係数_乗用_LPG),125,5,AR1488),3,FALSE))))))</f>
        <v/>
      </c>
      <c r="AP1488" s="375" t="str">
        <f t="shared" si="414"/>
        <v/>
      </c>
      <c r="AQ1488" s="444" t="str">
        <f t="shared" si="415"/>
        <v/>
      </c>
      <c r="AR1488" s="375" t="str">
        <f t="shared" si="416"/>
        <v/>
      </c>
      <c r="AS1488" s="377" t="str">
        <f t="shared" si="417"/>
        <v/>
      </c>
      <c r="AT1488" s="378" t="str">
        <f t="shared" si="418"/>
        <v/>
      </c>
      <c r="AX1488" s="625" t="b">
        <f t="shared" si="419"/>
        <v>0</v>
      </c>
      <c r="AY1488" s="7" t="str">
        <f t="shared" si="420"/>
        <v>FALSEFALSEFALSE</v>
      </c>
      <c r="AZ1488" s="626">
        <f t="shared" si="404"/>
        <v>0</v>
      </c>
      <c r="BA1488" s="627" t="str">
        <f t="shared" si="421"/>
        <v/>
      </c>
      <c r="BB1488" s="627">
        <f t="shared" si="405"/>
        <v>0</v>
      </c>
    </row>
    <row r="1489" spans="1:54">
      <c r="A1489" s="381">
        <v>1432</v>
      </c>
      <c r="B1489" s="117"/>
      <c r="C1489" s="288"/>
      <c r="D1489" s="289"/>
      <c r="E1489" s="289"/>
      <c r="F1489" s="290"/>
      <c r="G1489" s="292"/>
      <c r="H1489" s="116"/>
      <c r="I1489" s="292"/>
      <c r="J1489" s="116"/>
      <c r="K1489" s="370"/>
      <c r="L1489" s="370"/>
      <c r="M1489" s="370"/>
      <c r="N1489" s="371"/>
      <c r="O1489" s="371"/>
      <c r="P1489" s="371"/>
      <c r="Q1489" s="371"/>
      <c r="R1489" s="371"/>
      <c r="S1489" s="371"/>
      <c r="T1489" s="443"/>
      <c r="U1489" s="539"/>
      <c r="V1489" s="117"/>
      <c r="W1489" s="118"/>
      <c r="X1489" s="119"/>
      <c r="Y1489" s="120"/>
      <c r="Z1489" s="122"/>
      <c r="AA1489" s="121"/>
      <c r="AB1489" s="443"/>
      <c r="AC1489" s="734"/>
      <c r="AD1489" s="372"/>
      <c r="AE1489" s="485"/>
      <c r="AF1489" s="373" t="str">
        <f t="shared" si="406"/>
        <v/>
      </c>
      <c r="AG1489" s="373" t="str">
        <f t="shared" si="407"/>
        <v/>
      </c>
      <c r="AH1489" s="374" t="str">
        <f t="shared" si="408"/>
        <v/>
      </c>
      <c r="AI1489" s="375" t="str">
        <f t="shared" si="409"/>
        <v/>
      </c>
      <c r="AJ1489" s="375" t="str">
        <f t="shared" si="410"/>
        <v/>
      </c>
      <c r="AK1489" s="375" t="str">
        <f t="shared" si="411"/>
        <v/>
      </c>
      <c r="AL1489" s="375" t="str">
        <f t="shared" si="412"/>
        <v/>
      </c>
      <c r="AM1489" s="375" t="str">
        <f t="shared" si="413"/>
        <v/>
      </c>
      <c r="AN1489" s="376" t="str">
        <f>IF(AF1489="","",IF(OR(AH1489="",AH1489="-"),"－",IF(OR(AM1489=8,AM1489=9),"",IF(OR(AJ1489=3,AJ1489=4,AJ1489=5,AJ1489=6),VLOOKUP(AH1489,INDEX((係数_バス貨物_ガソリン,係数_バス貨物_CNG,係数_バス貨物_軽油,係数_バス貨物_メタノール,係数_バス貨物_LPG),MATCH(AL1489,【参考】排出ガスレベル!$AI$4:$AI$671,1),1,AR1489):INDEX((係数_バス貨物_ガソリン,係数_バス貨物_CNG,係数_バス貨物_軽油,係数_バス貨物_メタノール,係数_バス貨物_LPG),MATCH(AL1489+1,【参考】排出ガスレベル!$AI$4:$AI$671,1)-1,5,AR1489),2,FALSE),IF(OR(AJ1489=1,AJ1489=2),VLOOKUP(AH1489,INDEX((係数_乗用_ガソリン,係数_乗用_CNG,係数_乗用_軽油,係数_乗用_メタノール,係数_乗用_LPG),1,1,AR1489):INDEX((係数_乗用_ガソリン,係数_乗用_CNG,係数_乗用_軽油,係数_乗用_メタノール,係数_乗用_LPG),125,5,AR1489),2,FALSE))))))</f>
        <v/>
      </c>
      <c r="AO1489" s="376" t="str">
        <f>IF(T1489="","",IF(OR(AH1489="",AH1489="-"),"－",IF(OR(AM1489=8,AM1489=9),"",IF(OR(AJ1489=3,AJ1489=4,AJ1489=5,AJ1489=6),VLOOKUP(AH1489,INDEX((係数_バス貨物_ガソリン,係数_バス貨物_CNG,係数_バス貨物_軽油,係数_バス貨物_メタノール,係数_バス貨物_LPG),MATCH(AL1489,【参考】排出ガスレベル!$AI$4:$AI$671,1),1,AR1489):INDEX((係数_バス貨物_ガソリン,係数_バス貨物_CNG,係数_バス貨物_軽油,係数_バス貨物_メタノール,係数_バス貨物_LPG),MATCH(AL1489+1,【参考】排出ガスレベル!$AI$4:$AI$671,1)-1,5,AR1489),3,FALSE),IF(OR(AJ1489=1,AJ1489=2),VLOOKUP(AH1489,INDEX((係数_乗用_ガソリン,係数_乗用_CNG,係数_乗用_軽油,係数_乗用_メタノール,係数_乗用_LPG),1,1,AR1489):INDEX((係数_乗用_ガソリン,係数_乗用_CNG,係数_乗用_軽油,係数_乗用_メタノール,係数_乗用_LPG),125,5,AR1489),3,FALSE))))))</f>
        <v/>
      </c>
      <c r="AP1489" s="375" t="str">
        <f t="shared" si="414"/>
        <v/>
      </c>
      <c r="AQ1489" s="444" t="str">
        <f t="shared" si="415"/>
        <v/>
      </c>
      <c r="AR1489" s="375" t="str">
        <f t="shared" si="416"/>
        <v/>
      </c>
      <c r="AS1489" s="377" t="str">
        <f t="shared" si="417"/>
        <v/>
      </c>
      <c r="AT1489" s="378" t="str">
        <f t="shared" si="418"/>
        <v/>
      </c>
      <c r="AX1489" s="625" t="b">
        <f t="shared" si="419"/>
        <v>0</v>
      </c>
      <c r="AY1489" s="7" t="str">
        <f t="shared" si="420"/>
        <v>FALSEFALSEFALSE</v>
      </c>
      <c r="AZ1489" s="626">
        <f t="shared" si="404"/>
        <v>0</v>
      </c>
      <c r="BA1489" s="627" t="str">
        <f t="shared" si="421"/>
        <v/>
      </c>
      <c r="BB1489" s="627">
        <f t="shared" si="405"/>
        <v>0</v>
      </c>
    </row>
    <row r="1490" spans="1:54">
      <c r="A1490" s="381">
        <v>1433</v>
      </c>
      <c r="B1490" s="117"/>
      <c r="C1490" s="288"/>
      <c r="D1490" s="289"/>
      <c r="E1490" s="289"/>
      <c r="F1490" s="290"/>
      <c r="G1490" s="292"/>
      <c r="H1490" s="116"/>
      <c r="I1490" s="292"/>
      <c r="J1490" s="116"/>
      <c r="K1490" s="370"/>
      <c r="L1490" s="370"/>
      <c r="M1490" s="370"/>
      <c r="N1490" s="371"/>
      <c r="O1490" s="371"/>
      <c r="P1490" s="371"/>
      <c r="Q1490" s="371"/>
      <c r="R1490" s="371"/>
      <c r="S1490" s="371"/>
      <c r="T1490" s="443"/>
      <c r="U1490" s="539"/>
      <c r="V1490" s="117"/>
      <c r="W1490" s="118"/>
      <c r="X1490" s="119"/>
      <c r="Y1490" s="120"/>
      <c r="Z1490" s="122"/>
      <c r="AA1490" s="121"/>
      <c r="AB1490" s="443"/>
      <c r="AC1490" s="734"/>
      <c r="AD1490" s="372"/>
      <c r="AE1490" s="485"/>
      <c r="AF1490" s="373" t="str">
        <f t="shared" si="406"/>
        <v/>
      </c>
      <c r="AG1490" s="373" t="str">
        <f t="shared" si="407"/>
        <v/>
      </c>
      <c r="AH1490" s="374" t="str">
        <f t="shared" si="408"/>
        <v/>
      </c>
      <c r="AI1490" s="375" t="str">
        <f t="shared" si="409"/>
        <v/>
      </c>
      <c r="AJ1490" s="375" t="str">
        <f t="shared" si="410"/>
        <v/>
      </c>
      <c r="AK1490" s="375" t="str">
        <f t="shared" si="411"/>
        <v/>
      </c>
      <c r="AL1490" s="375" t="str">
        <f t="shared" si="412"/>
        <v/>
      </c>
      <c r="AM1490" s="375" t="str">
        <f t="shared" si="413"/>
        <v/>
      </c>
      <c r="AN1490" s="376" t="str">
        <f>IF(AF1490="","",IF(OR(AH1490="",AH1490="-"),"－",IF(OR(AM1490=8,AM1490=9),"",IF(OR(AJ1490=3,AJ1490=4,AJ1490=5,AJ1490=6),VLOOKUP(AH1490,INDEX((係数_バス貨物_ガソリン,係数_バス貨物_CNG,係数_バス貨物_軽油,係数_バス貨物_メタノール,係数_バス貨物_LPG),MATCH(AL1490,【参考】排出ガスレベル!$AI$4:$AI$671,1),1,AR1490):INDEX((係数_バス貨物_ガソリン,係数_バス貨物_CNG,係数_バス貨物_軽油,係数_バス貨物_メタノール,係数_バス貨物_LPG),MATCH(AL1490+1,【参考】排出ガスレベル!$AI$4:$AI$671,1)-1,5,AR1490),2,FALSE),IF(OR(AJ1490=1,AJ1490=2),VLOOKUP(AH1490,INDEX((係数_乗用_ガソリン,係数_乗用_CNG,係数_乗用_軽油,係数_乗用_メタノール,係数_乗用_LPG),1,1,AR1490):INDEX((係数_乗用_ガソリン,係数_乗用_CNG,係数_乗用_軽油,係数_乗用_メタノール,係数_乗用_LPG),125,5,AR1490),2,FALSE))))))</f>
        <v/>
      </c>
      <c r="AO1490" s="376" t="str">
        <f>IF(T1490="","",IF(OR(AH1490="",AH1490="-"),"－",IF(OR(AM1490=8,AM1490=9),"",IF(OR(AJ1490=3,AJ1490=4,AJ1490=5,AJ1490=6),VLOOKUP(AH1490,INDEX((係数_バス貨物_ガソリン,係数_バス貨物_CNG,係数_バス貨物_軽油,係数_バス貨物_メタノール,係数_バス貨物_LPG),MATCH(AL1490,【参考】排出ガスレベル!$AI$4:$AI$671,1),1,AR1490):INDEX((係数_バス貨物_ガソリン,係数_バス貨物_CNG,係数_バス貨物_軽油,係数_バス貨物_メタノール,係数_バス貨物_LPG),MATCH(AL1490+1,【参考】排出ガスレベル!$AI$4:$AI$671,1)-1,5,AR1490),3,FALSE),IF(OR(AJ1490=1,AJ1490=2),VLOOKUP(AH1490,INDEX((係数_乗用_ガソリン,係数_乗用_CNG,係数_乗用_軽油,係数_乗用_メタノール,係数_乗用_LPG),1,1,AR1490):INDEX((係数_乗用_ガソリン,係数_乗用_CNG,係数_乗用_軽油,係数_乗用_メタノール,係数_乗用_LPG),125,5,AR1490),3,FALSE))))))</f>
        <v/>
      </c>
      <c r="AP1490" s="375" t="str">
        <f t="shared" si="414"/>
        <v/>
      </c>
      <c r="AQ1490" s="444" t="str">
        <f t="shared" si="415"/>
        <v/>
      </c>
      <c r="AR1490" s="375" t="str">
        <f t="shared" si="416"/>
        <v/>
      </c>
      <c r="AS1490" s="377" t="str">
        <f t="shared" si="417"/>
        <v/>
      </c>
      <c r="AT1490" s="378" t="str">
        <f t="shared" si="418"/>
        <v/>
      </c>
      <c r="AX1490" s="625" t="b">
        <f t="shared" si="419"/>
        <v>0</v>
      </c>
      <c r="AY1490" s="7" t="str">
        <f t="shared" si="420"/>
        <v>FALSEFALSEFALSE</v>
      </c>
      <c r="AZ1490" s="626">
        <f t="shared" si="404"/>
        <v>0</v>
      </c>
      <c r="BA1490" s="627" t="str">
        <f t="shared" si="421"/>
        <v/>
      </c>
      <c r="BB1490" s="627">
        <f t="shared" si="405"/>
        <v>0</v>
      </c>
    </row>
    <row r="1491" spans="1:54">
      <c r="A1491" s="381">
        <v>1434</v>
      </c>
      <c r="B1491" s="117"/>
      <c r="C1491" s="288"/>
      <c r="D1491" s="289"/>
      <c r="E1491" s="289"/>
      <c r="F1491" s="290"/>
      <c r="G1491" s="292"/>
      <c r="H1491" s="116"/>
      <c r="I1491" s="292"/>
      <c r="J1491" s="116"/>
      <c r="K1491" s="370"/>
      <c r="L1491" s="370"/>
      <c r="M1491" s="370"/>
      <c r="N1491" s="371"/>
      <c r="O1491" s="371"/>
      <c r="P1491" s="371"/>
      <c r="Q1491" s="371"/>
      <c r="R1491" s="371"/>
      <c r="S1491" s="371"/>
      <c r="T1491" s="443"/>
      <c r="U1491" s="539"/>
      <c r="V1491" s="117"/>
      <c r="W1491" s="118"/>
      <c r="X1491" s="119"/>
      <c r="Y1491" s="120"/>
      <c r="Z1491" s="122"/>
      <c r="AA1491" s="121"/>
      <c r="AB1491" s="443"/>
      <c r="AC1491" s="734"/>
      <c r="AD1491" s="372"/>
      <c r="AE1491" s="485"/>
      <c r="AF1491" s="373" t="str">
        <f t="shared" si="406"/>
        <v/>
      </c>
      <c r="AG1491" s="373" t="str">
        <f t="shared" si="407"/>
        <v/>
      </c>
      <c r="AH1491" s="374" t="str">
        <f t="shared" si="408"/>
        <v/>
      </c>
      <c r="AI1491" s="375" t="str">
        <f t="shared" si="409"/>
        <v/>
      </c>
      <c r="AJ1491" s="375" t="str">
        <f t="shared" si="410"/>
        <v/>
      </c>
      <c r="AK1491" s="375" t="str">
        <f t="shared" si="411"/>
        <v/>
      </c>
      <c r="AL1491" s="375" t="str">
        <f t="shared" si="412"/>
        <v/>
      </c>
      <c r="AM1491" s="375" t="str">
        <f t="shared" si="413"/>
        <v/>
      </c>
      <c r="AN1491" s="376" t="str">
        <f>IF(AF1491="","",IF(OR(AH1491="",AH1491="-"),"－",IF(OR(AM1491=8,AM1491=9),"",IF(OR(AJ1491=3,AJ1491=4,AJ1491=5,AJ1491=6),VLOOKUP(AH1491,INDEX((係数_バス貨物_ガソリン,係数_バス貨物_CNG,係数_バス貨物_軽油,係数_バス貨物_メタノール,係数_バス貨物_LPG),MATCH(AL1491,【参考】排出ガスレベル!$AI$4:$AI$671,1),1,AR1491):INDEX((係数_バス貨物_ガソリン,係数_バス貨物_CNG,係数_バス貨物_軽油,係数_バス貨物_メタノール,係数_バス貨物_LPG),MATCH(AL1491+1,【参考】排出ガスレベル!$AI$4:$AI$671,1)-1,5,AR1491),2,FALSE),IF(OR(AJ1491=1,AJ1491=2),VLOOKUP(AH1491,INDEX((係数_乗用_ガソリン,係数_乗用_CNG,係数_乗用_軽油,係数_乗用_メタノール,係数_乗用_LPG),1,1,AR1491):INDEX((係数_乗用_ガソリン,係数_乗用_CNG,係数_乗用_軽油,係数_乗用_メタノール,係数_乗用_LPG),125,5,AR1491),2,FALSE))))))</f>
        <v/>
      </c>
      <c r="AO1491" s="376" t="str">
        <f>IF(T1491="","",IF(OR(AH1491="",AH1491="-"),"－",IF(OR(AM1491=8,AM1491=9),"",IF(OR(AJ1491=3,AJ1491=4,AJ1491=5,AJ1491=6),VLOOKUP(AH1491,INDEX((係数_バス貨物_ガソリン,係数_バス貨物_CNG,係数_バス貨物_軽油,係数_バス貨物_メタノール,係数_バス貨物_LPG),MATCH(AL1491,【参考】排出ガスレベル!$AI$4:$AI$671,1),1,AR1491):INDEX((係数_バス貨物_ガソリン,係数_バス貨物_CNG,係数_バス貨物_軽油,係数_バス貨物_メタノール,係数_バス貨物_LPG),MATCH(AL1491+1,【参考】排出ガスレベル!$AI$4:$AI$671,1)-1,5,AR1491),3,FALSE),IF(OR(AJ1491=1,AJ1491=2),VLOOKUP(AH1491,INDEX((係数_乗用_ガソリン,係数_乗用_CNG,係数_乗用_軽油,係数_乗用_メタノール,係数_乗用_LPG),1,1,AR1491):INDEX((係数_乗用_ガソリン,係数_乗用_CNG,係数_乗用_軽油,係数_乗用_メタノール,係数_乗用_LPG),125,5,AR1491),3,FALSE))))))</f>
        <v/>
      </c>
      <c r="AP1491" s="375" t="str">
        <f t="shared" si="414"/>
        <v/>
      </c>
      <c r="AQ1491" s="444" t="str">
        <f t="shared" si="415"/>
        <v/>
      </c>
      <c r="AR1491" s="375" t="str">
        <f t="shared" si="416"/>
        <v/>
      </c>
      <c r="AS1491" s="377" t="str">
        <f t="shared" si="417"/>
        <v/>
      </c>
      <c r="AT1491" s="378" t="str">
        <f t="shared" si="418"/>
        <v/>
      </c>
      <c r="AX1491" s="625" t="b">
        <f t="shared" si="419"/>
        <v>0</v>
      </c>
      <c r="AY1491" s="7" t="str">
        <f t="shared" si="420"/>
        <v>FALSEFALSEFALSE</v>
      </c>
      <c r="AZ1491" s="626">
        <f t="shared" si="404"/>
        <v>0</v>
      </c>
      <c r="BA1491" s="627" t="str">
        <f t="shared" si="421"/>
        <v/>
      </c>
      <c r="BB1491" s="627">
        <f t="shared" si="405"/>
        <v>0</v>
      </c>
    </row>
    <row r="1492" spans="1:54">
      <c r="A1492" s="381">
        <v>1435</v>
      </c>
      <c r="B1492" s="117"/>
      <c r="C1492" s="288"/>
      <c r="D1492" s="289"/>
      <c r="E1492" s="289"/>
      <c r="F1492" s="290"/>
      <c r="G1492" s="292"/>
      <c r="H1492" s="116"/>
      <c r="I1492" s="292"/>
      <c r="J1492" s="116"/>
      <c r="K1492" s="370"/>
      <c r="L1492" s="370"/>
      <c r="M1492" s="370"/>
      <c r="N1492" s="371"/>
      <c r="O1492" s="371"/>
      <c r="P1492" s="371"/>
      <c r="Q1492" s="371"/>
      <c r="R1492" s="371"/>
      <c r="S1492" s="371"/>
      <c r="T1492" s="443"/>
      <c r="U1492" s="539"/>
      <c r="V1492" s="117"/>
      <c r="W1492" s="118"/>
      <c r="X1492" s="119"/>
      <c r="Y1492" s="120"/>
      <c r="Z1492" s="122"/>
      <c r="AA1492" s="121"/>
      <c r="AB1492" s="443"/>
      <c r="AC1492" s="734"/>
      <c r="AD1492" s="372"/>
      <c r="AE1492" s="485"/>
      <c r="AF1492" s="373" t="str">
        <f t="shared" si="406"/>
        <v/>
      </c>
      <c r="AG1492" s="373" t="str">
        <f t="shared" si="407"/>
        <v/>
      </c>
      <c r="AH1492" s="374" t="str">
        <f t="shared" si="408"/>
        <v/>
      </c>
      <c r="AI1492" s="375" t="str">
        <f t="shared" si="409"/>
        <v/>
      </c>
      <c r="AJ1492" s="375" t="str">
        <f t="shared" si="410"/>
        <v/>
      </c>
      <c r="AK1492" s="375" t="str">
        <f t="shared" si="411"/>
        <v/>
      </c>
      <c r="AL1492" s="375" t="str">
        <f t="shared" si="412"/>
        <v/>
      </c>
      <c r="AM1492" s="375" t="str">
        <f t="shared" si="413"/>
        <v/>
      </c>
      <c r="AN1492" s="376" t="str">
        <f>IF(AF1492="","",IF(OR(AH1492="",AH1492="-"),"－",IF(OR(AM1492=8,AM1492=9),"",IF(OR(AJ1492=3,AJ1492=4,AJ1492=5,AJ1492=6),VLOOKUP(AH1492,INDEX((係数_バス貨物_ガソリン,係数_バス貨物_CNG,係数_バス貨物_軽油,係数_バス貨物_メタノール,係数_バス貨物_LPG),MATCH(AL1492,【参考】排出ガスレベル!$AI$4:$AI$671,1),1,AR1492):INDEX((係数_バス貨物_ガソリン,係数_バス貨物_CNG,係数_バス貨物_軽油,係数_バス貨物_メタノール,係数_バス貨物_LPG),MATCH(AL1492+1,【参考】排出ガスレベル!$AI$4:$AI$671,1)-1,5,AR1492),2,FALSE),IF(OR(AJ1492=1,AJ1492=2),VLOOKUP(AH1492,INDEX((係数_乗用_ガソリン,係数_乗用_CNG,係数_乗用_軽油,係数_乗用_メタノール,係数_乗用_LPG),1,1,AR1492):INDEX((係数_乗用_ガソリン,係数_乗用_CNG,係数_乗用_軽油,係数_乗用_メタノール,係数_乗用_LPG),125,5,AR1492),2,FALSE))))))</f>
        <v/>
      </c>
      <c r="AO1492" s="376" t="str">
        <f>IF(T1492="","",IF(OR(AH1492="",AH1492="-"),"－",IF(OR(AM1492=8,AM1492=9),"",IF(OR(AJ1492=3,AJ1492=4,AJ1492=5,AJ1492=6),VLOOKUP(AH1492,INDEX((係数_バス貨物_ガソリン,係数_バス貨物_CNG,係数_バス貨物_軽油,係数_バス貨物_メタノール,係数_バス貨物_LPG),MATCH(AL1492,【参考】排出ガスレベル!$AI$4:$AI$671,1),1,AR1492):INDEX((係数_バス貨物_ガソリン,係数_バス貨物_CNG,係数_バス貨物_軽油,係数_バス貨物_メタノール,係数_バス貨物_LPG),MATCH(AL1492+1,【参考】排出ガスレベル!$AI$4:$AI$671,1)-1,5,AR1492),3,FALSE),IF(OR(AJ1492=1,AJ1492=2),VLOOKUP(AH1492,INDEX((係数_乗用_ガソリン,係数_乗用_CNG,係数_乗用_軽油,係数_乗用_メタノール,係数_乗用_LPG),1,1,AR1492):INDEX((係数_乗用_ガソリン,係数_乗用_CNG,係数_乗用_軽油,係数_乗用_メタノール,係数_乗用_LPG),125,5,AR1492),3,FALSE))))))</f>
        <v/>
      </c>
      <c r="AP1492" s="375" t="str">
        <f t="shared" si="414"/>
        <v/>
      </c>
      <c r="AQ1492" s="444" t="str">
        <f t="shared" si="415"/>
        <v/>
      </c>
      <c r="AR1492" s="375" t="str">
        <f t="shared" si="416"/>
        <v/>
      </c>
      <c r="AS1492" s="377" t="str">
        <f t="shared" si="417"/>
        <v/>
      </c>
      <c r="AT1492" s="378" t="str">
        <f t="shared" si="418"/>
        <v/>
      </c>
      <c r="AX1492" s="625" t="b">
        <f t="shared" si="419"/>
        <v>0</v>
      </c>
      <c r="AY1492" s="7" t="str">
        <f t="shared" si="420"/>
        <v>FALSEFALSEFALSE</v>
      </c>
      <c r="AZ1492" s="626">
        <f t="shared" si="404"/>
        <v>0</v>
      </c>
      <c r="BA1492" s="627" t="str">
        <f t="shared" si="421"/>
        <v/>
      </c>
      <c r="BB1492" s="627">
        <f t="shared" si="405"/>
        <v>0</v>
      </c>
    </row>
    <row r="1493" spans="1:54">
      <c r="A1493" s="381">
        <v>1436</v>
      </c>
      <c r="B1493" s="117"/>
      <c r="C1493" s="288"/>
      <c r="D1493" s="289"/>
      <c r="E1493" s="289"/>
      <c r="F1493" s="290"/>
      <c r="G1493" s="292"/>
      <c r="H1493" s="116"/>
      <c r="I1493" s="292"/>
      <c r="J1493" s="116"/>
      <c r="K1493" s="370"/>
      <c r="L1493" s="370"/>
      <c r="M1493" s="370"/>
      <c r="N1493" s="371"/>
      <c r="O1493" s="371"/>
      <c r="P1493" s="371"/>
      <c r="Q1493" s="371"/>
      <c r="R1493" s="371"/>
      <c r="S1493" s="371"/>
      <c r="T1493" s="443"/>
      <c r="U1493" s="539"/>
      <c r="V1493" s="117"/>
      <c r="W1493" s="118"/>
      <c r="X1493" s="119"/>
      <c r="Y1493" s="120"/>
      <c r="Z1493" s="122"/>
      <c r="AA1493" s="121"/>
      <c r="AB1493" s="443"/>
      <c r="AC1493" s="734"/>
      <c r="AD1493" s="372"/>
      <c r="AE1493" s="485"/>
      <c r="AF1493" s="373" t="str">
        <f t="shared" si="406"/>
        <v/>
      </c>
      <c r="AG1493" s="373" t="str">
        <f t="shared" si="407"/>
        <v/>
      </c>
      <c r="AH1493" s="374" t="str">
        <f t="shared" si="408"/>
        <v/>
      </c>
      <c r="AI1493" s="375" t="str">
        <f t="shared" si="409"/>
        <v/>
      </c>
      <c r="AJ1493" s="375" t="str">
        <f t="shared" si="410"/>
        <v/>
      </c>
      <c r="AK1493" s="375" t="str">
        <f t="shared" si="411"/>
        <v/>
      </c>
      <c r="AL1493" s="375" t="str">
        <f t="shared" si="412"/>
        <v/>
      </c>
      <c r="AM1493" s="375" t="str">
        <f t="shared" si="413"/>
        <v/>
      </c>
      <c r="AN1493" s="376" t="str">
        <f>IF(AF1493="","",IF(OR(AH1493="",AH1493="-"),"－",IF(OR(AM1493=8,AM1493=9),"",IF(OR(AJ1493=3,AJ1493=4,AJ1493=5,AJ1493=6),VLOOKUP(AH1493,INDEX((係数_バス貨物_ガソリン,係数_バス貨物_CNG,係数_バス貨物_軽油,係数_バス貨物_メタノール,係数_バス貨物_LPG),MATCH(AL1493,【参考】排出ガスレベル!$AI$4:$AI$671,1),1,AR1493):INDEX((係数_バス貨物_ガソリン,係数_バス貨物_CNG,係数_バス貨物_軽油,係数_バス貨物_メタノール,係数_バス貨物_LPG),MATCH(AL1493+1,【参考】排出ガスレベル!$AI$4:$AI$671,1)-1,5,AR1493),2,FALSE),IF(OR(AJ1493=1,AJ1493=2),VLOOKUP(AH1493,INDEX((係数_乗用_ガソリン,係数_乗用_CNG,係数_乗用_軽油,係数_乗用_メタノール,係数_乗用_LPG),1,1,AR1493):INDEX((係数_乗用_ガソリン,係数_乗用_CNG,係数_乗用_軽油,係数_乗用_メタノール,係数_乗用_LPG),125,5,AR1493),2,FALSE))))))</f>
        <v/>
      </c>
      <c r="AO1493" s="376" t="str">
        <f>IF(T1493="","",IF(OR(AH1493="",AH1493="-"),"－",IF(OR(AM1493=8,AM1493=9),"",IF(OR(AJ1493=3,AJ1493=4,AJ1493=5,AJ1493=6),VLOOKUP(AH1493,INDEX((係数_バス貨物_ガソリン,係数_バス貨物_CNG,係数_バス貨物_軽油,係数_バス貨物_メタノール,係数_バス貨物_LPG),MATCH(AL1493,【参考】排出ガスレベル!$AI$4:$AI$671,1),1,AR1493):INDEX((係数_バス貨物_ガソリン,係数_バス貨物_CNG,係数_バス貨物_軽油,係数_バス貨物_メタノール,係数_バス貨物_LPG),MATCH(AL1493+1,【参考】排出ガスレベル!$AI$4:$AI$671,1)-1,5,AR1493),3,FALSE),IF(OR(AJ1493=1,AJ1493=2),VLOOKUP(AH1493,INDEX((係数_乗用_ガソリン,係数_乗用_CNG,係数_乗用_軽油,係数_乗用_メタノール,係数_乗用_LPG),1,1,AR1493):INDEX((係数_乗用_ガソリン,係数_乗用_CNG,係数_乗用_軽油,係数_乗用_メタノール,係数_乗用_LPG),125,5,AR1493),3,FALSE))))))</f>
        <v/>
      </c>
      <c r="AP1493" s="375" t="str">
        <f t="shared" si="414"/>
        <v/>
      </c>
      <c r="AQ1493" s="444" t="str">
        <f t="shared" si="415"/>
        <v/>
      </c>
      <c r="AR1493" s="375" t="str">
        <f t="shared" si="416"/>
        <v/>
      </c>
      <c r="AS1493" s="377" t="str">
        <f t="shared" si="417"/>
        <v/>
      </c>
      <c r="AT1493" s="378" t="str">
        <f t="shared" si="418"/>
        <v/>
      </c>
      <c r="AX1493" s="625" t="b">
        <f t="shared" si="419"/>
        <v>0</v>
      </c>
      <c r="AY1493" s="7" t="str">
        <f t="shared" si="420"/>
        <v>FALSEFALSEFALSE</v>
      </c>
      <c r="AZ1493" s="626">
        <f t="shared" si="404"/>
        <v>0</v>
      </c>
      <c r="BA1493" s="627" t="str">
        <f t="shared" si="421"/>
        <v/>
      </c>
      <c r="BB1493" s="627">
        <f t="shared" si="405"/>
        <v>0</v>
      </c>
    </row>
    <row r="1494" spans="1:54">
      <c r="A1494" s="381">
        <v>1437</v>
      </c>
      <c r="B1494" s="117"/>
      <c r="C1494" s="288"/>
      <c r="D1494" s="289"/>
      <c r="E1494" s="289"/>
      <c r="F1494" s="290"/>
      <c r="G1494" s="292"/>
      <c r="H1494" s="116"/>
      <c r="I1494" s="292"/>
      <c r="J1494" s="116"/>
      <c r="K1494" s="370"/>
      <c r="L1494" s="370"/>
      <c r="M1494" s="370"/>
      <c r="N1494" s="371"/>
      <c r="O1494" s="371"/>
      <c r="P1494" s="371"/>
      <c r="Q1494" s="371"/>
      <c r="R1494" s="371"/>
      <c r="S1494" s="371"/>
      <c r="T1494" s="443"/>
      <c r="U1494" s="539"/>
      <c r="V1494" s="117"/>
      <c r="W1494" s="118"/>
      <c r="X1494" s="119"/>
      <c r="Y1494" s="120"/>
      <c r="Z1494" s="122"/>
      <c r="AA1494" s="121"/>
      <c r="AB1494" s="443"/>
      <c r="AC1494" s="734"/>
      <c r="AD1494" s="372"/>
      <c r="AE1494" s="485"/>
      <c r="AF1494" s="373" t="str">
        <f t="shared" si="406"/>
        <v/>
      </c>
      <c r="AG1494" s="373" t="str">
        <f t="shared" si="407"/>
        <v/>
      </c>
      <c r="AH1494" s="374" t="str">
        <f t="shared" si="408"/>
        <v/>
      </c>
      <c r="AI1494" s="375" t="str">
        <f t="shared" si="409"/>
        <v/>
      </c>
      <c r="AJ1494" s="375" t="str">
        <f t="shared" si="410"/>
        <v/>
      </c>
      <c r="AK1494" s="375" t="str">
        <f t="shared" si="411"/>
        <v/>
      </c>
      <c r="AL1494" s="375" t="str">
        <f t="shared" si="412"/>
        <v/>
      </c>
      <c r="AM1494" s="375" t="str">
        <f t="shared" si="413"/>
        <v/>
      </c>
      <c r="AN1494" s="376" t="str">
        <f>IF(AF1494="","",IF(OR(AH1494="",AH1494="-"),"－",IF(OR(AM1494=8,AM1494=9),"",IF(OR(AJ1494=3,AJ1494=4,AJ1494=5,AJ1494=6),VLOOKUP(AH1494,INDEX((係数_バス貨物_ガソリン,係数_バス貨物_CNG,係数_バス貨物_軽油,係数_バス貨物_メタノール,係数_バス貨物_LPG),MATCH(AL1494,【参考】排出ガスレベル!$AI$4:$AI$671,1),1,AR1494):INDEX((係数_バス貨物_ガソリン,係数_バス貨物_CNG,係数_バス貨物_軽油,係数_バス貨物_メタノール,係数_バス貨物_LPG),MATCH(AL1494+1,【参考】排出ガスレベル!$AI$4:$AI$671,1)-1,5,AR1494),2,FALSE),IF(OR(AJ1494=1,AJ1494=2),VLOOKUP(AH1494,INDEX((係数_乗用_ガソリン,係数_乗用_CNG,係数_乗用_軽油,係数_乗用_メタノール,係数_乗用_LPG),1,1,AR1494):INDEX((係数_乗用_ガソリン,係数_乗用_CNG,係数_乗用_軽油,係数_乗用_メタノール,係数_乗用_LPG),125,5,AR1494),2,FALSE))))))</f>
        <v/>
      </c>
      <c r="AO1494" s="376" t="str">
        <f>IF(T1494="","",IF(OR(AH1494="",AH1494="-"),"－",IF(OR(AM1494=8,AM1494=9),"",IF(OR(AJ1494=3,AJ1494=4,AJ1494=5,AJ1494=6),VLOOKUP(AH1494,INDEX((係数_バス貨物_ガソリン,係数_バス貨物_CNG,係数_バス貨物_軽油,係数_バス貨物_メタノール,係数_バス貨物_LPG),MATCH(AL1494,【参考】排出ガスレベル!$AI$4:$AI$671,1),1,AR1494):INDEX((係数_バス貨物_ガソリン,係数_バス貨物_CNG,係数_バス貨物_軽油,係数_バス貨物_メタノール,係数_バス貨物_LPG),MATCH(AL1494+1,【参考】排出ガスレベル!$AI$4:$AI$671,1)-1,5,AR1494),3,FALSE),IF(OR(AJ1494=1,AJ1494=2),VLOOKUP(AH1494,INDEX((係数_乗用_ガソリン,係数_乗用_CNG,係数_乗用_軽油,係数_乗用_メタノール,係数_乗用_LPG),1,1,AR1494):INDEX((係数_乗用_ガソリン,係数_乗用_CNG,係数_乗用_軽油,係数_乗用_メタノール,係数_乗用_LPG),125,5,AR1494),3,FALSE))))))</f>
        <v/>
      </c>
      <c r="AP1494" s="375" t="str">
        <f t="shared" si="414"/>
        <v/>
      </c>
      <c r="AQ1494" s="444" t="str">
        <f t="shared" si="415"/>
        <v/>
      </c>
      <c r="AR1494" s="375" t="str">
        <f t="shared" si="416"/>
        <v/>
      </c>
      <c r="AS1494" s="377" t="str">
        <f t="shared" si="417"/>
        <v/>
      </c>
      <c r="AT1494" s="378" t="str">
        <f t="shared" si="418"/>
        <v/>
      </c>
      <c r="AX1494" s="625" t="b">
        <f t="shared" si="419"/>
        <v>0</v>
      </c>
      <c r="AY1494" s="7" t="str">
        <f t="shared" si="420"/>
        <v>FALSEFALSEFALSE</v>
      </c>
      <c r="AZ1494" s="626">
        <f t="shared" si="404"/>
        <v>0</v>
      </c>
      <c r="BA1494" s="627" t="str">
        <f t="shared" si="421"/>
        <v/>
      </c>
      <c r="BB1494" s="627">
        <f t="shared" si="405"/>
        <v>0</v>
      </c>
    </row>
    <row r="1495" spans="1:54">
      <c r="A1495" s="381">
        <v>1438</v>
      </c>
      <c r="B1495" s="117"/>
      <c r="C1495" s="288"/>
      <c r="D1495" s="289"/>
      <c r="E1495" s="289"/>
      <c r="F1495" s="290"/>
      <c r="G1495" s="292"/>
      <c r="H1495" s="116"/>
      <c r="I1495" s="292"/>
      <c r="J1495" s="116"/>
      <c r="K1495" s="370"/>
      <c r="L1495" s="370"/>
      <c r="M1495" s="370"/>
      <c r="N1495" s="371"/>
      <c r="O1495" s="371"/>
      <c r="P1495" s="371"/>
      <c r="Q1495" s="371"/>
      <c r="R1495" s="371"/>
      <c r="S1495" s="371"/>
      <c r="T1495" s="443"/>
      <c r="U1495" s="539"/>
      <c r="V1495" s="117"/>
      <c r="W1495" s="118"/>
      <c r="X1495" s="119"/>
      <c r="Y1495" s="120"/>
      <c r="Z1495" s="122"/>
      <c r="AA1495" s="121"/>
      <c r="AB1495" s="443"/>
      <c r="AC1495" s="734"/>
      <c r="AD1495" s="372"/>
      <c r="AE1495" s="485"/>
      <c r="AF1495" s="373" t="str">
        <f t="shared" si="406"/>
        <v/>
      </c>
      <c r="AG1495" s="373" t="str">
        <f t="shared" si="407"/>
        <v/>
      </c>
      <c r="AH1495" s="374" t="str">
        <f t="shared" si="408"/>
        <v/>
      </c>
      <c r="AI1495" s="375" t="str">
        <f t="shared" si="409"/>
        <v/>
      </c>
      <c r="AJ1495" s="375" t="str">
        <f t="shared" si="410"/>
        <v/>
      </c>
      <c r="AK1495" s="375" t="str">
        <f t="shared" si="411"/>
        <v/>
      </c>
      <c r="AL1495" s="375" t="str">
        <f t="shared" si="412"/>
        <v/>
      </c>
      <c r="AM1495" s="375" t="str">
        <f t="shared" si="413"/>
        <v/>
      </c>
      <c r="AN1495" s="376" t="str">
        <f>IF(AF1495="","",IF(OR(AH1495="",AH1495="-"),"－",IF(OR(AM1495=8,AM1495=9),"",IF(OR(AJ1495=3,AJ1495=4,AJ1495=5,AJ1495=6),VLOOKUP(AH1495,INDEX((係数_バス貨物_ガソリン,係数_バス貨物_CNG,係数_バス貨物_軽油,係数_バス貨物_メタノール,係数_バス貨物_LPG),MATCH(AL1495,【参考】排出ガスレベル!$AI$4:$AI$671,1),1,AR1495):INDEX((係数_バス貨物_ガソリン,係数_バス貨物_CNG,係数_バス貨物_軽油,係数_バス貨物_メタノール,係数_バス貨物_LPG),MATCH(AL1495+1,【参考】排出ガスレベル!$AI$4:$AI$671,1)-1,5,AR1495),2,FALSE),IF(OR(AJ1495=1,AJ1495=2),VLOOKUP(AH1495,INDEX((係数_乗用_ガソリン,係数_乗用_CNG,係数_乗用_軽油,係数_乗用_メタノール,係数_乗用_LPG),1,1,AR1495):INDEX((係数_乗用_ガソリン,係数_乗用_CNG,係数_乗用_軽油,係数_乗用_メタノール,係数_乗用_LPG),125,5,AR1495),2,FALSE))))))</f>
        <v/>
      </c>
      <c r="AO1495" s="376" t="str">
        <f>IF(T1495="","",IF(OR(AH1495="",AH1495="-"),"－",IF(OR(AM1495=8,AM1495=9),"",IF(OR(AJ1495=3,AJ1495=4,AJ1495=5,AJ1495=6),VLOOKUP(AH1495,INDEX((係数_バス貨物_ガソリン,係数_バス貨物_CNG,係数_バス貨物_軽油,係数_バス貨物_メタノール,係数_バス貨物_LPG),MATCH(AL1495,【参考】排出ガスレベル!$AI$4:$AI$671,1),1,AR1495):INDEX((係数_バス貨物_ガソリン,係数_バス貨物_CNG,係数_バス貨物_軽油,係数_バス貨物_メタノール,係数_バス貨物_LPG),MATCH(AL1495+1,【参考】排出ガスレベル!$AI$4:$AI$671,1)-1,5,AR1495),3,FALSE),IF(OR(AJ1495=1,AJ1495=2),VLOOKUP(AH1495,INDEX((係数_乗用_ガソリン,係数_乗用_CNG,係数_乗用_軽油,係数_乗用_メタノール,係数_乗用_LPG),1,1,AR1495):INDEX((係数_乗用_ガソリン,係数_乗用_CNG,係数_乗用_軽油,係数_乗用_メタノール,係数_乗用_LPG),125,5,AR1495),3,FALSE))))))</f>
        <v/>
      </c>
      <c r="AP1495" s="375" t="str">
        <f t="shared" si="414"/>
        <v/>
      </c>
      <c r="AQ1495" s="444" t="str">
        <f t="shared" si="415"/>
        <v/>
      </c>
      <c r="AR1495" s="375" t="str">
        <f t="shared" si="416"/>
        <v/>
      </c>
      <c r="AS1495" s="377" t="str">
        <f t="shared" si="417"/>
        <v/>
      </c>
      <c r="AT1495" s="378" t="str">
        <f t="shared" si="418"/>
        <v/>
      </c>
      <c r="AX1495" s="625" t="b">
        <f t="shared" si="419"/>
        <v>0</v>
      </c>
      <c r="AY1495" s="7" t="str">
        <f t="shared" si="420"/>
        <v>FALSEFALSEFALSE</v>
      </c>
      <c r="AZ1495" s="626">
        <f t="shared" si="404"/>
        <v>0</v>
      </c>
      <c r="BA1495" s="627" t="str">
        <f t="shared" si="421"/>
        <v/>
      </c>
      <c r="BB1495" s="627">
        <f t="shared" si="405"/>
        <v>0</v>
      </c>
    </row>
    <row r="1496" spans="1:54">
      <c r="A1496" s="381">
        <v>1439</v>
      </c>
      <c r="B1496" s="117"/>
      <c r="C1496" s="288"/>
      <c r="D1496" s="289"/>
      <c r="E1496" s="289"/>
      <c r="F1496" s="290"/>
      <c r="G1496" s="292"/>
      <c r="H1496" s="116"/>
      <c r="I1496" s="292"/>
      <c r="J1496" s="116"/>
      <c r="K1496" s="370"/>
      <c r="L1496" s="370"/>
      <c r="M1496" s="370"/>
      <c r="N1496" s="371"/>
      <c r="O1496" s="371"/>
      <c r="P1496" s="371"/>
      <c r="Q1496" s="371"/>
      <c r="R1496" s="371"/>
      <c r="S1496" s="371"/>
      <c r="T1496" s="443"/>
      <c r="U1496" s="539"/>
      <c r="V1496" s="117"/>
      <c r="W1496" s="118"/>
      <c r="X1496" s="119"/>
      <c r="Y1496" s="120"/>
      <c r="Z1496" s="122"/>
      <c r="AA1496" s="121"/>
      <c r="AB1496" s="443"/>
      <c r="AC1496" s="734"/>
      <c r="AD1496" s="372"/>
      <c r="AE1496" s="485"/>
      <c r="AF1496" s="373" t="str">
        <f t="shared" si="406"/>
        <v/>
      </c>
      <c r="AG1496" s="373" t="str">
        <f t="shared" si="407"/>
        <v/>
      </c>
      <c r="AH1496" s="374" t="str">
        <f t="shared" si="408"/>
        <v/>
      </c>
      <c r="AI1496" s="375" t="str">
        <f t="shared" si="409"/>
        <v/>
      </c>
      <c r="AJ1496" s="375" t="str">
        <f t="shared" si="410"/>
        <v/>
      </c>
      <c r="AK1496" s="375" t="str">
        <f t="shared" si="411"/>
        <v/>
      </c>
      <c r="AL1496" s="375" t="str">
        <f t="shared" si="412"/>
        <v/>
      </c>
      <c r="AM1496" s="375" t="str">
        <f t="shared" si="413"/>
        <v/>
      </c>
      <c r="AN1496" s="376" t="str">
        <f>IF(AF1496="","",IF(OR(AH1496="",AH1496="-"),"－",IF(OR(AM1496=8,AM1496=9),"",IF(OR(AJ1496=3,AJ1496=4,AJ1496=5,AJ1496=6),VLOOKUP(AH1496,INDEX((係数_バス貨物_ガソリン,係数_バス貨物_CNG,係数_バス貨物_軽油,係数_バス貨物_メタノール,係数_バス貨物_LPG),MATCH(AL1496,【参考】排出ガスレベル!$AI$4:$AI$671,1),1,AR1496):INDEX((係数_バス貨物_ガソリン,係数_バス貨物_CNG,係数_バス貨物_軽油,係数_バス貨物_メタノール,係数_バス貨物_LPG),MATCH(AL1496+1,【参考】排出ガスレベル!$AI$4:$AI$671,1)-1,5,AR1496),2,FALSE),IF(OR(AJ1496=1,AJ1496=2),VLOOKUP(AH1496,INDEX((係数_乗用_ガソリン,係数_乗用_CNG,係数_乗用_軽油,係数_乗用_メタノール,係数_乗用_LPG),1,1,AR1496):INDEX((係数_乗用_ガソリン,係数_乗用_CNG,係数_乗用_軽油,係数_乗用_メタノール,係数_乗用_LPG),125,5,AR1496),2,FALSE))))))</f>
        <v/>
      </c>
      <c r="AO1496" s="376" t="str">
        <f>IF(T1496="","",IF(OR(AH1496="",AH1496="-"),"－",IF(OR(AM1496=8,AM1496=9),"",IF(OR(AJ1496=3,AJ1496=4,AJ1496=5,AJ1496=6),VLOOKUP(AH1496,INDEX((係数_バス貨物_ガソリン,係数_バス貨物_CNG,係数_バス貨物_軽油,係数_バス貨物_メタノール,係数_バス貨物_LPG),MATCH(AL1496,【参考】排出ガスレベル!$AI$4:$AI$671,1),1,AR1496):INDEX((係数_バス貨物_ガソリン,係数_バス貨物_CNG,係数_バス貨物_軽油,係数_バス貨物_メタノール,係数_バス貨物_LPG),MATCH(AL1496+1,【参考】排出ガスレベル!$AI$4:$AI$671,1)-1,5,AR1496),3,FALSE),IF(OR(AJ1496=1,AJ1496=2),VLOOKUP(AH1496,INDEX((係数_乗用_ガソリン,係数_乗用_CNG,係数_乗用_軽油,係数_乗用_メタノール,係数_乗用_LPG),1,1,AR1496):INDEX((係数_乗用_ガソリン,係数_乗用_CNG,係数_乗用_軽油,係数_乗用_メタノール,係数_乗用_LPG),125,5,AR1496),3,FALSE))))))</f>
        <v/>
      </c>
      <c r="AP1496" s="375" t="str">
        <f t="shared" si="414"/>
        <v/>
      </c>
      <c r="AQ1496" s="444" t="str">
        <f t="shared" si="415"/>
        <v/>
      </c>
      <c r="AR1496" s="375" t="str">
        <f t="shared" si="416"/>
        <v/>
      </c>
      <c r="AS1496" s="377" t="str">
        <f t="shared" si="417"/>
        <v/>
      </c>
      <c r="AT1496" s="378" t="str">
        <f t="shared" si="418"/>
        <v/>
      </c>
      <c r="AX1496" s="625" t="b">
        <f t="shared" si="419"/>
        <v>0</v>
      </c>
      <c r="AY1496" s="7" t="str">
        <f t="shared" si="420"/>
        <v>FALSEFALSEFALSE</v>
      </c>
      <c r="AZ1496" s="626">
        <f t="shared" si="404"/>
        <v>0</v>
      </c>
      <c r="BA1496" s="627" t="str">
        <f t="shared" si="421"/>
        <v/>
      </c>
      <c r="BB1496" s="627">
        <f t="shared" si="405"/>
        <v>0</v>
      </c>
    </row>
    <row r="1497" spans="1:54">
      <c r="A1497" s="381">
        <v>1440</v>
      </c>
      <c r="B1497" s="117"/>
      <c r="C1497" s="288"/>
      <c r="D1497" s="289"/>
      <c r="E1497" s="289"/>
      <c r="F1497" s="290"/>
      <c r="G1497" s="292"/>
      <c r="H1497" s="116"/>
      <c r="I1497" s="292"/>
      <c r="J1497" s="116"/>
      <c r="K1497" s="370"/>
      <c r="L1497" s="370"/>
      <c r="M1497" s="370"/>
      <c r="N1497" s="371"/>
      <c r="O1497" s="371"/>
      <c r="P1497" s="371"/>
      <c r="Q1497" s="371"/>
      <c r="R1497" s="371"/>
      <c r="S1497" s="371"/>
      <c r="T1497" s="443"/>
      <c r="U1497" s="539"/>
      <c r="V1497" s="117"/>
      <c r="W1497" s="118"/>
      <c r="X1497" s="119"/>
      <c r="Y1497" s="120"/>
      <c r="Z1497" s="122"/>
      <c r="AA1497" s="121"/>
      <c r="AB1497" s="443"/>
      <c r="AC1497" s="734"/>
      <c r="AD1497" s="372"/>
      <c r="AE1497" s="485"/>
      <c r="AF1497" s="373" t="str">
        <f t="shared" si="406"/>
        <v/>
      </c>
      <c r="AG1497" s="373" t="str">
        <f t="shared" si="407"/>
        <v/>
      </c>
      <c r="AH1497" s="374" t="str">
        <f t="shared" si="408"/>
        <v/>
      </c>
      <c r="AI1497" s="375" t="str">
        <f t="shared" si="409"/>
        <v/>
      </c>
      <c r="AJ1497" s="375" t="str">
        <f t="shared" si="410"/>
        <v/>
      </c>
      <c r="AK1497" s="375" t="str">
        <f t="shared" si="411"/>
        <v/>
      </c>
      <c r="AL1497" s="375" t="str">
        <f t="shared" si="412"/>
        <v/>
      </c>
      <c r="AM1497" s="375" t="str">
        <f t="shared" si="413"/>
        <v/>
      </c>
      <c r="AN1497" s="376" t="str">
        <f>IF(AF1497="","",IF(OR(AH1497="",AH1497="-"),"－",IF(OR(AM1497=8,AM1497=9),"",IF(OR(AJ1497=3,AJ1497=4,AJ1497=5,AJ1497=6),VLOOKUP(AH1497,INDEX((係数_バス貨物_ガソリン,係数_バス貨物_CNG,係数_バス貨物_軽油,係数_バス貨物_メタノール,係数_バス貨物_LPG),MATCH(AL1497,【参考】排出ガスレベル!$AI$4:$AI$671,1),1,AR1497):INDEX((係数_バス貨物_ガソリン,係数_バス貨物_CNG,係数_バス貨物_軽油,係数_バス貨物_メタノール,係数_バス貨物_LPG),MATCH(AL1497+1,【参考】排出ガスレベル!$AI$4:$AI$671,1)-1,5,AR1497),2,FALSE),IF(OR(AJ1497=1,AJ1497=2),VLOOKUP(AH1497,INDEX((係数_乗用_ガソリン,係数_乗用_CNG,係数_乗用_軽油,係数_乗用_メタノール,係数_乗用_LPG),1,1,AR1497):INDEX((係数_乗用_ガソリン,係数_乗用_CNG,係数_乗用_軽油,係数_乗用_メタノール,係数_乗用_LPG),125,5,AR1497),2,FALSE))))))</f>
        <v/>
      </c>
      <c r="AO1497" s="376" t="str">
        <f>IF(T1497="","",IF(OR(AH1497="",AH1497="-"),"－",IF(OR(AM1497=8,AM1497=9),"",IF(OR(AJ1497=3,AJ1497=4,AJ1497=5,AJ1497=6),VLOOKUP(AH1497,INDEX((係数_バス貨物_ガソリン,係数_バス貨物_CNG,係数_バス貨物_軽油,係数_バス貨物_メタノール,係数_バス貨物_LPG),MATCH(AL1497,【参考】排出ガスレベル!$AI$4:$AI$671,1),1,AR1497):INDEX((係数_バス貨物_ガソリン,係数_バス貨物_CNG,係数_バス貨物_軽油,係数_バス貨物_メタノール,係数_バス貨物_LPG),MATCH(AL1497+1,【参考】排出ガスレベル!$AI$4:$AI$671,1)-1,5,AR1497),3,FALSE),IF(OR(AJ1497=1,AJ1497=2),VLOOKUP(AH1497,INDEX((係数_乗用_ガソリン,係数_乗用_CNG,係数_乗用_軽油,係数_乗用_メタノール,係数_乗用_LPG),1,1,AR1497):INDEX((係数_乗用_ガソリン,係数_乗用_CNG,係数_乗用_軽油,係数_乗用_メタノール,係数_乗用_LPG),125,5,AR1497),3,FALSE))))))</f>
        <v/>
      </c>
      <c r="AP1497" s="375" t="str">
        <f t="shared" si="414"/>
        <v/>
      </c>
      <c r="AQ1497" s="444" t="str">
        <f t="shared" si="415"/>
        <v/>
      </c>
      <c r="AR1497" s="375" t="str">
        <f t="shared" si="416"/>
        <v/>
      </c>
      <c r="AS1497" s="377" t="str">
        <f t="shared" si="417"/>
        <v/>
      </c>
      <c r="AT1497" s="378" t="str">
        <f t="shared" si="418"/>
        <v/>
      </c>
      <c r="AX1497" s="625" t="b">
        <f t="shared" si="419"/>
        <v>0</v>
      </c>
      <c r="AY1497" s="7" t="str">
        <f t="shared" si="420"/>
        <v>FALSEFALSEFALSE</v>
      </c>
      <c r="AZ1497" s="626">
        <f t="shared" si="404"/>
        <v>0</v>
      </c>
      <c r="BA1497" s="627" t="str">
        <f t="shared" si="421"/>
        <v/>
      </c>
      <c r="BB1497" s="627">
        <f t="shared" si="405"/>
        <v>0</v>
      </c>
    </row>
    <row r="1498" spans="1:54">
      <c r="A1498" s="381">
        <v>1441</v>
      </c>
      <c r="B1498" s="117"/>
      <c r="C1498" s="288"/>
      <c r="D1498" s="289"/>
      <c r="E1498" s="289"/>
      <c r="F1498" s="290"/>
      <c r="G1498" s="292"/>
      <c r="H1498" s="116"/>
      <c r="I1498" s="292"/>
      <c r="J1498" s="116"/>
      <c r="K1498" s="370"/>
      <c r="L1498" s="370"/>
      <c r="M1498" s="370"/>
      <c r="N1498" s="371"/>
      <c r="O1498" s="371"/>
      <c r="P1498" s="371"/>
      <c r="Q1498" s="371"/>
      <c r="R1498" s="371"/>
      <c r="S1498" s="371"/>
      <c r="T1498" s="443"/>
      <c r="U1498" s="539"/>
      <c r="V1498" s="117"/>
      <c r="W1498" s="118"/>
      <c r="X1498" s="119"/>
      <c r="Y1498" s="120"/>
      <c r="Z1498" s="122"/>
      <c r="AA1498" s="121"/>
      <c r="AB1498" s="443"/>
      <c r="AC1498" s="734"/>
      <c r="AD1498" s="372"/>
      <c r="AE1498" s="485"/>
      <c r="AF1498" s="373" t="str">
        <f t="shared" si="406"/>
        <v/>
      </c>
      <c r="AG1498" s="373" t="str">
        <f t="shared" si="407"/>
        <v/>
      </c>
      <c r="AH1498" s="374" t="str">
        <f t="shared" si="408"/>
        <v/>
      </c>
      <c r="AI1498" s="375" t="str">
        <f t="shared" si="409"/>
        <v/>
      </c>
      <c r="AJ1498" s="375" t="str">
        <f t="shared" si="410"/>
        <v/>
      </c>
      <c r="AK1498" s="375" t="str">
        <f t="shared" si="411"/>
        <v/>
      </c>
      <c r="AL1498" s="375" t="str">
        <f t="shared" si="412"/>
        <v/>
      </c>
      <c r="AM1498" s="375" t="str">
        <f t="shared" si="413"/>
        <v/>
      </c>
      <c r="AN1498" s="376" t="str">
        <f>IF(AF1498="","",IF(OR(AH1498="",AH1498="-"),"－",IF(OR(AM1498=8,AM1498=9),"",IF(OR(AJ1498=3,AJ1498=4,AJ1498=5,AJ1498=6),VLOOKUP(AH1498,INDEX((係数_バス貨物_ガソリン,係数_バス貨物_CNG,係数_バス貨物_軽油,係数_バス貨物_メタノール,係数_バス貨物_LPG),MATCH(AL1498,【参考】排出ガスレベル!$AI$4:$AI$671,1),1,AR1498):INDEX((係数_バス貨物_ガソリン,係数_バス貨物_CNG,係数_バス貨物_軽油,係数_バス貨物_メタノール,係数_バス貨物_LPG),MATCH(AL1498+1,【参考】排出ガスレベル!$AI$4:$AI$671,1)-1,5,AR1498),2,FALSE),IF(OR(AJ1498=1,AJ1498=2),VLOOKUP(AH1498,INDEX((係数_乗用_ガソリン,係数_乗用_CNG,係数_乗用_軽油,係数_乗用_メタノール,係数_乗用_LPG),1,1,AR1498):INDEX((係数_乗用_ガソリン,係数_乗用_CNG,係数_乗用_軽油,係数_乗用_メタノール,係数_乗用_LPG),125,5,AR1498),2,FALSE))))))</f>
        <v/>
      </c>
      <c r="AO1498" s="376" t="str">
        <f>IF(T1498="","",IF(OR(AH1498="",AH1498="-"),"－",IF(OR(AM1498=8,AM1498=9),"",IF(OR(AJ1498=3,AJ1498=4,AJ1498=5,AJ1498=6),VLOOKUP(AH1498,INDEX((係数_バス貨物_ガソリン,係数_バス貨物_CNG,係数_バス貨物_軽油,係数_バス貨物_メタノール,係数_バス貨物_LPG),MATCH(AL1498,【参考】排出ガスレベル!$AI$4:$AI$671,1),1,AR1498):INDEX((係数_バス貨物_ガソリン,係数_バス貨物_CNG,係数_バス貨物_軽油,係数_バス貨物_メタノール,係数_バス貨物_LPG),MATCH(AL1498+1,【参考】排出ガスレベル!$AI$4:$AI$671,1)-1,5,AR1498),3,FALSE),IF(OR(AJ1498=1,AJ1498=2),VLOOKUP(AH1498,INDEX((係数_乗用_ガソリン,係数_乗用_CNG,係数_乗用_軽油,係数_乗用_メタノール,係数_乗用_LPG),1,1,AR1498):INDEX((係数_乗用_ガソリン,係数_乗用_CNG,係数_乗用_軽油,係数_乗用_メタノール,係数_乗用_LPG),125,5,AR1498),3,FALSE))))))</f>
        <v/>
      </c>
      <c r="AP1498" s="375" t="str">
        <f t="shared" si="414"/>
        <v/>
      </c>
      <c r="AQ1498" s="444" t="str">
        <f t="shared" si="415"/>
        <v/>
      </c>
      <c r="AR1498" s="375" t="str">
        <f t="shared" si="416"/>
        <v/>
      </c>
      <c r="AS1498" s="377" t="str">
        <f t="shared" si="417"/>
        <v/>
      </c>
      <c r="AT1498" s="378" t="str">
        <f t="shared" si="418"/>
        <v/>
      </c>
      <c r="AX1498" s="625" t="b">
        <f t="shared" si="419"/>
        <v>0</v>
      </c>
      <c r="AY1498" s="7" t="str">
        <f t="shared" si="420"/>
        <v>FALSEFALSEFALSE</v>
      </c>
      <c r="AZ1498" s="626">
        <f t="shared" si="404"/>
        <v>0</v>
      </c>
      <c r="BA1498" s="627" t="str">
        <f t="shared" si="421"/>
        <v/>
      </c>
      <c r="BB1498" s="627">
        <f t="shared" si="405"/>
        <v>0</v>
      </c>
    </row>
    <row r="1499" spans="1:54">
      <c r="A1499" s="381">
        <v>1442</v>
      </c>
      <c r="B1499" s="117"/>
      <c r="C1499" s="288"/>
      <c r="D1499" s="289"/>
      <c r="E1499" s="289"/>
      <c r="F1499" s="290"/>
      <c r="G1499" s="292"/>
      <c r="H1499" s="116"/>
      <c r="I1499" s="292"/>
      <c r="J1499" s="116"/>
      <c r="K1499" s="370"/>
      <c r="L1499" s="370"/>
      <c r="M1499" s="370"/>
      <c r="N1499" s="371"/>
      <c r="O1499" s="371"/>
      <c r="P1499" s="371"/>
      <c r="Q1499" s="371"/>
      <c r="R1499" s="371"/>
      <c r="S1499" s="371"/>
      <c r="T1499" s="443"/>
      <c r="U1499" s="539"/>
      <c r="V1499" s="117"/>
      <c r="W1499" s="118"/>
      <c r="X1499" s="119"/>
      <c r="Y1499" s="120"/>
      <c r="Z1499" s="122"/>
      <c r="AA1499" s="121"/>
      <c r="AB1499" s="443"/>
      <c r="AC1499" s="734"/>
      <c r="AD1499" s="372"/>
      <c r="AE1499" s="485"/>
      <c r="AF1499" s="373" t="str">
        <f t="shared" si="406"/>
        <v/>
      </c>
      <c r="AG1499" s="373" t="str">
        <f t="shared" si="407"/>
        <v/>
      </c>
      <c r="AH1499" s="374" t="str">
        <f t="shared" si="408"/>
        <v/>
      </c>
      <c r="AI1499" s="375" t="str">
        <f t="shared" si="409"/>
        <v/>
      </c>
      <c r="AJ1499" s="375" t="str">
        <f t="shared" si="410"/>
        <v/>
      </c>
      <c r="AK1499" s="375" t="str">
        <f t="shared" si="411"/>
        <v/>
      </c>
      <c r="AL1499" s="375" t="str">
        <f t="shared" si="412"/>
        <v/>
      </c>
      <c r="AM1499" s="375" t="str">
        <f t="shared" si="413"/>
        <v/>
      </c>
      <c r="AN1499" s="376" t="str">
        <f>IF(AF1499="","",IF(OR(AH1499="",AH1499="-"),"－",IF(OR(AM1499=8,AM1499=9),"",IF(OR(AJ1499=3,AJ1499=4,AJ1499=5,AJ1499=6),VLOOKUP(AH1499,INDEX((係数_バス貨物_ガソリン,係数_バス貨物_CNG,係数_バス貨物_軽油,係数_バス貨物_メタノール,係数_バス貨物_LPG),MATCH(AL1499,【参考】排出ガスレベル!$AI$4:$AI$671,1),1,AR1499):INDEX((係数_バス貨物_ガソリン,係数_バス貨物_CNG,係数_バス貨物_軽油,係数_バス貨物_メタノール,係数_バス貨物_LPG),MATCH(AL1499+1,【参考】排出ガスレベル!$AI$4:$AI$671,1)-1,5,AR1499),2,FALSE),IF(OR(AJ1499=1,AJ1499=2),VLOOKUP(AH1499,INDEX((係数_乗用_ガソリン,係数_乗用_CNG,係数_乗用_軽油,係数_乗用_メタノール,係数_乗用_LPG),1,1,AR1499):INDEX((係数_乗用_ガソリン,係数_乗用_CNG,係数_乗用_軽油,係数_乗用_メタノール,係数_乗用_LPG),125,5,AR1499),2,FALSE))))))</f>
        <v/>
      </c>
      <c r="AO1499" s="376" t="str">
        <f>IF(T1499="","",IF(OR(AH1499="",AH1499="-"),"－",IF(OR(AM1499=8,AM1499=9),"",IF(OR(AJ1499=3,AJ1499=4,AJ1499=5,AJ1499=6),VLOOKUP(AH1499,INDEX((係数_バス貨物_ガソリン,係数_バス貨物_CNG,係数_バス貨物_軽油,係数_バス貨物_メタノール,係数_バス貨物_LPG),MATCH(AL1499,【参考】排出ガスレベル!$AI$4:$AI$671,1),1,AR1499):INDEX((係数_バス貨物_ガソリン,係数_バス貨物_CNG,係数_バス貨物_軽油,係数_バス貨物_メタノール,係数_バス貨物_LPG),MATCH(AL1499+1,【参考】排出ガスレベル!$AI$4:$AI$671,1)-1,5,AR1499),3,FALSE),IF(OR(AJ1499=1,AJ1499=2),VLOOKUP(AH1499,INDEX((係数_乗用_ガソリン,係数_乗用_CNG,係数_乗用_軽油,係数_乗用_メタノール,係数_乗用_LPG),1,1,AR1499):INDEX((係数_乗用_ガソリン,係数_乗用_CNG,係数_乗用_軽油,係数_乗用_メタノール,係数_乗用_LPG),125,5,AR1499),3,FALSE))))))</f>
        <v/>
      </c>
      <c r="AP1499" s="375" t="str">
        <f t="shared" si="414"/>
        <v/>
      </c>
      <c r="AQ1499" s="444" t="str">
        <f t="shared" si="415"/>
        <v/>
      </c>
      <c r="AR1499" s="375" t="str">
        <f t="shared" si="416"/>
        <v/>
      </c>
      <c r="AS1499" s="377" t="str">
        <f t="shared" si="417"/>
        <v/>
      </c>
      <c r="AT1499" s="378" t="str">
        <f t="shared" si="418"/>
        <v/>
      </c>
      <c r="AX1499" s="625" t="b">
        <f t="shared" si="419"/>
        <v>0</v>
      </c>
      <c r="AY1499" s="7" t="str">
        <f t="shared" si="420"/>
        <v>FALSEFALSEFALSE</v>
      </c>
      <c r="AZ1499" s="626">
        <f t="shared" si="404"/>
        <v>0</v>
      </c>
      <c r="BA1499" s="627" t="str">
        <f t="shared" si="421"/>
        <v/>
      </c>
      <c r="BB1499" s="627">
        <f t="shared" si="405"/>
        <v>0</v>
      </c>
    </row>
    <row r="1500" spans="1:54">
      <c r="A1500" s="381">
        <v>1443</v>
      </c>
      <c r="B1500" s="117"/>
      <c r="C1500" s="288"/>
      <c r="D1500" s="289"/>
      <c r="E1500" s="289"/>
      <c r="F1500" s="290"/>
      <c r="G1500" s="292"/>
      <c r="H1500" s="116"/>
      <c r="I1500" s="292"/>
      <c r="J1500" s="116"/>
      <c r="K1500" s="370"/>
      <c r="L1500" s="370"/>
      <c r="M1500" s="370"/>
      <c r="N1500" s="371"/>
      <c r="O1500" s="371"/>
      <c r="P1500" s="371"/>
      <c r="Q1500" s="371"/>
      <c r="R1500" s="371"/>
      <c r="S1500" s="371"/>
      <c r="T1500" s="443"/>
      <c r="U1500" s="539"/>
      <c r="V1500" s="117"/>
      <c r="W1500" s="118"/>
      <c r="X1500" s="119"/>
      <c r="Y1500" s="120"/>
      <c r="Z1500" s="122"/>
      <c r="AA1500" s="121"/>
      <c r="AB1500" s="443"/>
      <c r="AC1500" s="734"/>
      <c r="AD1500" s="372"/>
      <c r="AE1500" s="485"/>
      <c r="AF1500" s="373" t="str">
        <f t="shared" si="406"/>
        <v/>
      </c>
      <c r="AG1500" s="373" t="str">
        <f t="shared" si="407"/>
        <v/>
      </c>
      <c r="AH1500" s="374" t="str">
        <f t="shared" si="408"/>
        <v/>
      </c>
      <c r="AI1500" s="375" t="str">
        <f t="shared" si="409"/>
        <v/>
      </c>
      <c r="AJ1500" s="375" t="str">
        <f t="shared" si="410"/>
        <v/>
      </c>
      <c r="AK1500" s="375" t="str">
        <f t="shared" si="411"/>
        <v/>
      </c>
      <c r="AL1500" s="375" t="str">
        <f t="shared" si="412"/>
        <v/>
      </c>
      <c r="AM1500" s="375" t="str">
        <f t="shared" si="413"/>
        <v/>
      </c>
      <c r="AN1500" s="376" t="str">
        <f>IF(AF1500="","",IF(OR(AH1500="",AH1500="-"),"－",IF(OR(AM1500=8,AM1500=9),"",IF(OR(AJ1500=3,AJ1500=4,AJ1500=5,AJ1500=6),VLOOKUP(AH1500,INDEX((係数_バス貨物_ガソリン,係数_バス貨物_CNG,係数_バス貨物_軽油,係数_バス貨物_メタノール,係数_バス貨物_LPG),MATCH(AL1500,【参考】排出ガスレベル!$AI$4:$AI$671,1),1,AR1500):INDEX((係数_バス貨物_ガソリン,係数_バス貨物_CNG,係数_バス貨物_軽油,係数_バス貨物_メタノール,係数_バス貨物_LPG),MATCH(AL1500+1,【参考】排出ガスレベル!$AI$4:$AI$671,1)-1,5,AR1500),2,FALSE),IF(OR(AJ1500=1,AJ1500=2),VLOOKUP(AH1500,INDEX((係数_乗用_ガソリン,係数_乗用_CNG,係数_乗用_軽油,係数_乗用_メタノール,係数_乗用_LPG),1,1,AR1500):INDEX((係数_乗用_ガソリン,係数_乗用_CNG,係数_乗用_軽油,係数_乗用_メタノール,係数_乗用_LPG),125,5,AR1500),2,FALSE))))))</f>
        <v/>
      </c>
      <c r="AO1500" s="376" t="str">
        <f>IF(T1500="","",IF(OR(AH1500="",AH1500="-"),"－",IF(OR(AM1500=8,AM1500=9),"",IF(OR(AJ1500=3,AJ1500=4,AJ1500=5,AJ1500=6),VLOOKUP(AH1500,INDEX((係数_バス貨物_ガソリン,係数_バス貨物_CNG,係数_バス貨物_軽油,係数_バス貨物_メタノール,係数_バス貨物_LPG),MATCH(AL1500,【参考】排出ガスレベル!$AI$4:$AI$671,1),1,AR1500):INDEX((係数_バス貨物_ガソリン,係数_バス貨物_CNG,係数_バス貨物_軽油,係数_バス貨物_メタノール,係数_バス貨物_LPG),MATCH(AL1500+1,【参考】排出ガスレベル!$AI$4:$AI$671,1)-1,5,AR1500),3,FALSE),IF(OR(AJ1500=1,AJ1500=2),VLOOKUP(AH1500,INDEX((係数_乗用_ガソリン,係数_乗用_CNG,係数_乗用_軽油,係数_乗用_メタノール,係数_乗用_LPG),1,1,AR1500):INDEX((係数_乗用_ガソリン,係数_乗用_CNG,係数_乗用_軽油,係数_乗用_メタノール,係数_乗用_LPG),125,5,AR1500),3,FALSE))))))</f>
        <v/>
      </c>
      <c r="AP1500" s="375" t="str">
        <f t="shared" si="414"/>
        <v/>
      </c>
      <c r="AQ1500" s="444" t="str">
        <f t="shared" si="415"/>
        <v/>
      </c>
      <c r="AR1500" s="375" t="str">
        <f t="shared" si="416"/>
        <v/>
      </c>
      <c r="AS1500" s="377" t="str">
        <f t="shared" si="417"/>
        <v/>
      </c>
      <c r="AT1500" s="378" t="str">
        <f t="shared" si="418"/>
        <v/>
      </c>
      <c r="AX1500" s="625" t="b">
        <f t="shared" si="419"/>
        <v>0</v>
      </c>
      <c r="AY1500" s="7" t="str">
        <f t="shared" si="420"/>
        <v>FALSEFALSEFALSE</v>
      </c>
      <c r="AZ1500" s="626">
        <f t="shared" si="404"/>
        <v>0</v>
      </c>
      <c r="BA1500" s="627" t="str">
        <f t="shared" si="421"/>
        <v/>
      </c>
      <c r="BB1500" s="627">
        <f t="shared" si="405"/>
        <v>0</v>
      </c>
    </row>
    <row r="1501" spans="1:54">
      <c r="A1501" s="381">
        <v>1444</v>
      </c>
      <c r="B1501" s="117"/>
      <c r="C1501" s="288"/>
      <c r="D1501" s="289"/>
      <c r="E1501" s="289"/>
      <c r="F1501" s="290"/>
      <c r="G1501" s="292"/>
      <c r="H1501" s="116"/>
      <c r="I1501" s="292"/>
      <c r="J1501" s="116"/>
      <c r="K1501" s="370"/>
      <c r="L1501" s="370"/>
      <c r="M1501" s="370"/>
      <c r="N1501" s="371"/>
      <c r="O1501" s="371"/>
      <c r="P1501" s="371"/>
      <c r="Q1501" s="371"/>
      <c r="R1501" s="371"/>
      <c r="S1501" s="371"/>
      <c r="T1501" s="443"/>
      <c r="U1501" s="539"/>
      <c r="V1501" s="117"/>
      <c r="W1501" s="118"/>
      <c r="X1501" s="119"/>
      <c r="Y1501" s="120"/>
      <c r="Z1501" s="122"/>
      <c r="AA1501" s="121"/>
      <c r="AB1501" s="443"/>
      <c r="AC1501" s="734"/>
      <c r="AD1501" s="372"/>
      <c r="AE1501" s="485"/>
      <c r="AF1501" s="373" t="str">
        <f t="shared" si="406"/>
        <v/>
      </c>
      <c r="AG1501" s="373" t="str">
        <f t="shared" si="407"/>
        <v/>
      </c>
      <c r="AH1501" s="374" t="str">
        <f t="shared" si="408"/>
        <v/>
      </c>
      <c r="AI1501" s="375" t="str">
        <f t="shared" si="409"/>
        <v/>
      </c>
      <c r="AJ1501" s="375" t="str">
        <f t="shared" si="410"/>
        <v/>
      </c>
      <c r="AK1501" s="375" t="str">
        <f t="shared" si="411"/>
        <v/>
      </c>
      <c r="AL1501" s="375" t="str">
        <f t="shared" si="412"/>
        <v/>
      </c>
      <c r="AM1501" s="375" t="str">
        <f t="shared" si="413"/>
        <v/>
      </c>
      <c r="AN1501" s="376" t="str">
        <f>IF(AF1501="","",IF(OR(AH1501="",AH1501="-"),"－",IF(OR(AM1501=8,AM1501=9),"",IF(OR(AJ1501=3,AJ1501=4,AJ1501=5,AJ1501=6),VLOOKUP(AH1501,INDEX((係数_バス貨物_ガソリン,係数_バス貨物_CNG,係数_バス貨物_軽油,係数_バス貨物_メタノール,係数_バス貨物_LPG),MATCH(AL1501,【参考】排出ガスレベル!$AI$4:$AI$671,1),1,AR1501):INDEX((係数_バス貨物_ガソリン,係数_バス貨物_CNG,係数_バス貨物_軽油,係数_バス貨物_メタノール,係数_バス貨物_LPG),MATCH(AL1501+1,【参考】排出ガスレベル!$AI$4:$AI$671,1)-1,5,AR1501),2,FALSE),IF(OR(AJ1501=1,AJ1501=2),VLOOKUP(AH1501,INDEX((係数_乗用_ガソリン,係数_乗用_CNG,係数_乗用_軽油,係数_乗用_メタノール,係数_乗用_LPG),1,1,AR1501):INDEX((係数_乗用_ガソリン,係数_乗用_CNG,係数_乗用_軽油,係数_乗用_メタノール,係数_乗用_LPG),125,5,AR1501),2,FALSE))))))</f>
        <v/>
      </c>
      <c r="AO1501" s="376" t="str">
        <f>IF(T1501="","",IF(OR(AH1501="",AH1501="-"),"－",IF(OR(AM1501=8,AM1501=9),"",IF(OR(AJ1501=3,AJ1501=4,AJ1501=5,AJ1501=6),VLOOKUP(AH1501,INDEX((係数_バス貨物_ガソリン,係数_バス貨物_CNG,係数_バス貨物_軽油,係数_バス貨物_メタノール,係数_バス貨物_LPG),MATCH(AL1501,【参考】排出ガスレベル!$AI$4:$AI$671,1),1,AR1501):INDEX((係数_バス貨物_ガソリン,係数_バス貨物_CNG,係数_バス貨物_軽油,係数_バス貨物_メタノール,係数_バス貨物_LPG),MATCH(AL1501+1,【参考】排出ガスレベル!$AI$4:$AI$671,1)-1,5,AR1501),3,FALSE),IF(OR(AJ1501=1,AJ1501=2),VLOOKUP(AH1501,INDEX((係数_乗用_ガソリン,係数_乗用_CNG,係数_乗用_軽油,係数_乗用_メタノール,係数_乗用_LPG),1,1,AR1501):INDEX((係数_乗用_ガソリン,係数_乗用_CNG,係数_乗用_軽油,係数_乗用_メタノール,係数_乗用_LPG),125,5,AR1501),3,FALSE))))))</f>
        <v/>
      </c>
      <c r="AP1501" s="375" t="str">
        <f t="shared" si="414"/>
        <v/>
      </c>
      <c r="AQ1501" s="444" t="str">
        <f t="shared" si="415"/>
        <v/>
      </c>
      <c r="AR1501" s="375" t="str">
        <f t="shared" si="416"/>
        <v/>
      </c>
      <c r="AS1501" s="377" t="str">
        <f t="shared" si="417"/>
        <v/>
      </c>
      <c r="AT1501" s="378" t="str">
        <f t="shared" si="418"/>
        <v/>
      </c>
      <c r="AX1501" s="625" t="b">
        <f t="shared" si="419"/>
        <v>0</v>
      </c>
      <c r="AY1501" s="7" t="str">
        <f t="shared" si="420"/>
        <v>FALSEFALSEFALSE</v>
      </c>
      <c r="AZ1501" s="626">
        <f t="shared" si="404"/>
        <v>0</v>
      </c>
      <c r="BA1501" s="627" t="str">
        <f t="shared" si="421"/>
        <v/>
      </c>
      <c r="BB1501" s="627">
        <f t="shared" si="405"/>
        <v>0</v>
      </c>
    </row>
    <row r="1502" spans="1:54">
      <c r="A1502" s="381">
        <v>1445</v>
      </c>
      <c r="B1502" s="117"/>
      <c r="C1502" s="288"/>
      <c r="D1502" s="289"/>
      <c r="E1502" s="289"/>
      <c r="F1502" s="290"/>
      <c r="G1502" s="292"/>
      <c r="H1502" s="116"/>
      <c r="I1502" s="292"/>
      <c r="J1502" s="116"/>
      <c r="K1502" s="370"/>
      <c r="L1502" s="370"/>
      <c r="M1502" s="370"/>
      <c r="N1502" s="371"/>
      <c r="O1502" s="371"/>
      <c r="P1502" s="371"/>
      <c r="Q1502" s="371"/>
      <c r="R1502" s="371"/>
      <c r="S1502" s="371"/>
      <c r="T1502" s="443"/>
      <c r="U1502" s="539"/>
      <c r="V1502" s="117"/>
      <c r="W1502" s="118"/>
      <c r="X1502" s="119"/>
      <c r="Y1502" s="120"/>
      <c r="Z1502" s="122"/>
      <c r="AA1502" s="121"/>
      <c r="AB1502" s="443"/>
      <c r="AC1502" s="734"/>
      <c r="AD1502" s="372"/>
      <c r="AE1502" s="485"/>
      <c r="AF1502" s="373" t="str">
        <f t="shared" si="406"/>
        <v/>
      </c>
      <c r="AG1502" s="373" t="str">
        <f t="shared" si="407"/>
        <v/>
      </c>
      <c r="AH1502" s="374" t="str">
        <f t="shared" si="408"/>
        <v/>
      </c>
      <c r="AI1502" s="375" t="str">
        <f t="shared" si="409"/>
        <v/>
      </c>
      <c r="AJ1502" s="375" t="str">
        <f t="shared" si="410"/>
        <v/>
      </c>
      <c r="AK1502" s="375" t="str">
        <f t="shared" si="411"/>
        <v/>
      </c>
      <c r="AL1502" s="375" t="str">
        <f t="shared" si="412"/>
        <v/>
      </c>
      <c r="AM1502" s="375" t="str">
        <f t="shared" si="413"/>
        <v/>
      </c>
      <c r="AN1502" s="376" t="str">
        <f>IF(AF1502="","",IF(OR(AH1502="",AH1502="-"),"－",IF(OR(AM1502=8,AM1502=9),"",IF(OR(AJ1502=3,AJ1502=4,AJ1502=5,AJ1502=6),VLOOKUP(AH1502,INDEX((係数_バス貨物_ガソリン,係数_バス貨物_CNG,係数_バス貨物_軽油,係数_バス貨物_メタノール,係数_バス貨物_LPG),MATCH(AL1502,【参考】排出ガスレベル!$AI$4:$AI$671,1),1,AR1502):INDEX((係数_バス貨物_ガソリン,係数_バス貨物_CNG,係数_バス貨物_軽油,係数_バス貨物_メタノール,係数_バス貨物_LPG),MATCH(AL1502+1,【参考】排出ガスレベル!$AI$4:$AI$671,1)-1,5,AR1502),2,FALSE),IF(OR(AJ1502=1,AJ1502=2),VLOOKUP(AH1502,INDEX((係数_乗用_ガソリン,係数_乗用_CNG,係数_乗用_軽油,係数_乗用_メタノール,係数_乗用_LPG),1,1,AR1502):INDEX((係数_乗用_ガソリン,係数_乗用_CNG,係数_乗用_軽油,係数_乗用_メタノール,係数_乗用_LPG),125,5,AR1502),2,FALSE))))))</f>
        <v/>
      </c>
      <c r="AO1502" s="376" t="str">
        <f>IF(T1502="","",IF(OR(AH1502="",AH1502="-"),"－",IF(OR(AM1502=8,AM1502=9),"",IF(OR(AJ1502=3,AJ1502=4,AJ1502=5,AJ1502=6),VLOOKUP(AH1502,INDEX((係数_バス貨物_ガソリン,係数_バス貨物_CNG,係数_バス貨物_軽油,係数_バス貨物_メタノール,係数_バス貨物_LPG),MATCH(AL1502,【参考】排出ガスレベル!$AI$4:$AI$671,1),1,AR1502):INDEX((係数_バス貨物_ガソリン,係数_バス貨物_CNG,係数_バス貨物_軽油,係数_バス貨物_メタノール,係数_バス貨物_LPG),MATCH(AL1502+1,【参考】排出ガスレベル!$AI$4:$AI$671,1)-1,5,AR1502),3,FALSE),IF(OR(AJ1502=1,AJ1502=2),VLOOKUP(AH1502,INDEX((係数_乗用_ガソリン,係数_乗用_CNG,係数_乗用_軽油,係数_乗用_メタノール,係数_乗用_LPG),1,1,AR1502):INDEX((係数_乗用_ガソリン,係数_乗用_CNG,係数_乗用_軽油,係数_乗用_メタノール,係数_乗用_LPG),125,5,AR1502),3,FALSE))))))</f>
        <v/>
      </c>
      <c r="AP1502" s="375" t="str">
        <f t="shared" si="414"/>
        <v/>
      </c>
      <c r="AQ1502" s="444" t="str">
        <f t="shared" si="415"/>
        <v/>
      </c>
      <c r="AR1502" s="375" t="str">
        <f t="shared" si="416"/>
        <v/>
      </c>
      <c r="AS1502" s="377" t="str">
        <f t="shared" si="417"/>
        <v/>
      </c>
      <c r="AT1502" s="378" t="str">
        <f t="shared" si="418"/>
        <v/>
      </c>
      <c r="AX1502" s="625" t="b">
        <f t="shared" si="419"/>
        <v>0</v>
      </c>
      <c r="AY1502" s="7" t="str">
        <f t="shared" si="420"/>
        <v>FALSEFALSEFALSE</v>
      </c>
      <c r="AZ1502" s="626">
        <f t="shared" si="404"/>
        <v>0</v>
      </c>
      <c r="BA1502" s="627" t="str">
        <f t="shared" si="421"/>
        <v/>
      </c>
      <c r="BB1502" s="627">
        <f t="shared" si="405"/>
        <v>0</v>
      </c>
    </row>
    <row r="1503" spans="1:54">
      <c r="A1503" s="381">
        <v>1446</v>
      </c>
      <c r="B1503" s="117"/>
      <c r="C1503" s="288"/>
      <c r="D1503" s="289"/>
      <c r="E1503" s="289"/>
      <c r="F1503" s="290"/>
      <c r="G1503" s="292"/>
      <c r="H1503" s="116"/>
      <c r="I1503" s="292"/>
      <c r="J1503" s="116"/>
      <c r="K1503" s="370"/>
      <c r="L1503" s="370"/>
      <c r="M1503" s="370"/>
      <c r="N1503" s="371"/>
      <c r="O1503" s="371"/>
      <c r="P1503" s="371"/>
      <c r="Q1503" s="371"/>
      <c r="R1503" s="371"/>
      <c r="S1503" s="371"/>
      <c r="T1503" s="443"/>
      <c r="U1503" s="539"/>
      <c r="V1503" s="117"/>
      <c r="W1503" s="118"/>
      <c r="X1503" s="119"/>
      <c r="Y1503" s="120"/>
      <c r="Z1503" s="122"/>
      <c r="AA1503" s="121"/>
      <c r="AB1503" s="443"/>
      <c r="AC1503" s="734"/>
      <c r="AD1503" s="372"/>
      <c r="AE1503" s="485"/>
      <c r="AF1503" s="373" t="str">
        <f t="shared" si="406"/>
        <v/>
      </c>
      <c r="AG1503" s="373" t="str">
        <f t="shared" si="407"/>
        <v/>
      </c>
      <c r="AH1503" s="374" t="str">
        <f t="shared" si="408"/>
        <v/>
      </c>
      <c r="AI1503" s="375" t="str">
        <f t="shared" si="409"/>
        <v/>
      </c>
      <c r="AJ1503" s="375" t="str">
        <f t="shared" si="410"/>
        <v/>
      </c>
      <c r="AK1503" s="375" t="str">
        <f t="shared" si="411"/>
        <v/>
      </c>
      <c r="AL1503" s="375" t="str">
        <f t="shared" si="412"/>
        <v/>
      </c>
      <c r="AM1503" s="375" t="str">
        <f t="shared" si="413"/>
        <v/>
      </c>
      <c r="AN1503" s="376" t="str">
        <f>IF(AF1503="","",IF(OR(AH1503="",AH1503="-"),"－",IF(OR(AM1503=8,AM1503=9),"",IF(OR(AJ1503=3,AJ1503=4,AJ1503=5,AJ1503=6),VLOOKUP(AH1503,INDEX((係数_バス貨物_ガソリン,係数_バス貨物_CNG,係数_バス貨物_軽油,係数_バス貨物_メタノール,係数_バス貨物_LPG),MATCH(AL1503,【参考】排出ガスレベル!$AI$4:$AI$671,1),1,AR1503):INDEX((係数_バス貨物_ガソリン,係数_バス貨物_CNG,係数_バス貨物_軽油,係数_バス貨物_メタノール,係数_バス貨物_LPG),MATCH(AL1503+1,【参考】排出ガスレベル!$AI$4:$AI$671,1)-1,5,AR1503),2,FALSE),IF(OR(AJ1503=1,AJ1503=2),VLOOKUP(AH1503,INDEX((係数_乗用_ガソリン,係数_乗用_CNG,係数_乗用_軽油,係数_乗用_メタノール,係数_乗用_LPG),1,1,AR1503):INDEX((係数_乗用_ガソリン,係数_乗用_CNG,係数_乗用_軽油,係数_乗用_メタノール,係数_乗用_LPG),125,5,AR1503),2,FALSE))))))</f>
        <v/>
      </c>
      <c r="AO1503" s="376" t="str">
        <f>IF(T1503="","",IF(OR(AH1503="",AH1503="-"),"－",IF(OR(AM1503=8,AM1503=9),"",IF(OR(AJ1503=3,AJ1503=4,AJ1503=5,AJ1503=6),VLOOKUP(AH1503,INDEX((係数_バス貨物_ガソリン,係数_バス貨物_CNG,係数_バス貨物_軽油,係数_バス貨物_メタノール,係数_バス貨物_LPG),MATCH(AL1503,【参考】排出ガスレベル!$AI$4:$AI$671,1),1,AR1503):INDEX((係数_バス貨物_ガソリン,係数_バス貨物_CNG,係数_バス貨物_軽油,係数_バス貨物_メタノール,係数_バス貨物_LPG),MATCH(AL1503+1,【参考】排出ガスレベル!$AI$4:$AI$671,1)-1,5,AR1503),3,FALSE),IF(OR(AJ1503=1,AJ1503=2),VLOOKUP(AH1503,INDEX((係数_乗用_ガソリン,係数_乗用_CNG,係数_乗用_軽油,係数_乗用_メタノール,係数_乗用_LPG),1,1,AR1503):INDEX((係数_乗用_ガソリン,係数_乗用_CNG,係数_乗用_軽油,係数_乗用_メタノール,係数_乗用_LPG),125,5,AR1503),3,FALSE))))))</f>
        <v/>
      </c>
      <c r="AP1503" s="375" t="str">
        <f t="shared" si="414"/>
        <v/>
      </c>
      <c r="AQ1503" s="444" t="str">
        <f t="shared" si="415"/>
        <v/>
      </c>
      <c r="AR1503" s="375" t="str">
        <f t="shared" si="416"/>
        <v/>
      </c>
      <c r="AS1503" s="377" t="str">
        <f t="shared" si="417"/>
        <v/>
      </c>
      <c r="AT1503" s="378" t="str">
        <f t="shared" si="418"/>
        <v/>
      </c>
      <c r="AX1503" s="625" t="b">
        <f t="shared" si="419"/>
        <v>0</v>
      </c>
      <c r="AY1503" s="7" t="str">
        <f t="shared" si="420"/>
        <v>FALSEFALSEFALSE</v>
      </c>
      <c r="AZ1503" s="626">
        <f t="shared" si="404"/>
        <v>0</v>
      </c>
      <c r="BA1503" s="627" t="str">
        <f t="shared" si="421"/>
        <v/>
      </c>
      <c r="BB1503" s="627">
        <f t="shared" si="405"/>
        <v>0</v>
      </c>
    </row>
    <row r="1504" spans="1:54">
      <c r="A1504" s="381">
        <v>1447</v>
      </c>
      <c r="B1504" s="117"/>
      <c r="C1504" s="288"/>
      <c r="D1504" s="289"/>
      <c r="E1504" s="289"/>
      <c r="F1504" s="290"/>
      <c r="G1504" s="292"/>
      <c r="H1504" s="116"/>
      <c r="I1504" s="292"/>
      <c r="J1504" s="116"/>
      <c r="K1504" s="370"/>
      <c r="L1504" s="370"/>
      <c r="M1504" s="370"/>
      <c r="N1504" s="371"/>
      <c r="O1504" s="371"/>
      <c r="P1504" s="371"/>
      <c r="Q1504" s="371"/>
      <c r="R1504" s="371"/>
      <c r="S1504" s="371"/>
      <c r="T1504" s="443"/>
      <c r="U1504" s="539"/>
      <c r="V1504" s="117"/>
      <c r="W1504" s="118"/>
      <c r="X1504" s="119"/>
      <c r="Y1504" s="120"/>
      <c r="Z1504" s="122"/>
      <c r="AA1504" s="121"/>
      <c r="AB1504" s="443"/>
      <c r="AC1504" s="734"/>
      <c r="AD1504" s="372"/>
      <c r="AE1504" s="485"/>
      <c r="AF1504" s="373" t="str">
        <f t="shared" si="406"/>
        <v/>
      </c>
      <c r="AG1504" s="373" t="str">
        <f t="shared" si="407"/>
        <v/>
      </c>
      <c r="AH1504" s="374" t="str">
        <f t="shared" si="408"/>
        <v/>
      </c>
      <c r="AI1504" s="375" t="str">
        <f t="shared" si="409"/>
        <v/>
      </c>
      <c r="AJ1504" s="375" t="str">
        <f t="shared" si="410"/>
        <v/>
      </c>
      <c r="AK1504" s="375" t="str">
        <f t="shared" si="411"/>
        <v/>
      </c>
      <c r="AL1504" s="375" t="str">
        <f t="shared" si="412"/>
        <v/>
      </c>
      <c r="AM1504" s="375" t="str">
        <f t="shared" si="413"/>
        <v/>
      </c>
      <c r="AN1504" s="376" t="str">
        <f>IF(AF1504="","",IF(OR(AH1504="",AH1504="-"),"－",IF(OR(AM1504=8,AM1504=9),"",IF(OR(AJ1504=3,AJ1504=4,AJ1504=5,AJ1504=6),VLOOKUP(AH1504,INDEX((係数_バス貨物_ガソリン,係数_バス貨物_CNG,係数_バス貨物_軽油,係数_バス貨物_メタノール,係数_バス貨物_LPG),MATCH(AL1504,【参考】排出ガスレベル!$AI$4:$AI$671,1),1,AR1504):INDEX((係数_バス貨物_ガソリン,係数_バス貨物_CNG,係数_バス貨物_軽油,係数_バス貨物_メタノール,係数_バス貨物_LPG),MATCH(AL1504+1,【参考】排出ガスレベル!$AI$4:$AI$671,1)-1,5,AR1504),2,FALSE),IF(OR(AJ1504=1,AJ1504=2),VLOOKUP(AH1504,INDEX((係数_乗用_ガソリン,係数_乗用_CNG,係数_乗用_軽油,係数_乗用_メタノール,係数_乗用_LPG),1,1,AR1504):INDEX((係数_乗用_ガソリン,係数_乗用_CNG,係数_乗用_軽油,係数_乗用_メタノール,係数_乗用_LPG),125,5,AR1504),2,FALSE))))))</f>
        <v/>
      </c>
      <c r="AO1504" s="376" t="str">
        <f>IF(T1504="","",IF(OR(AH1504="",AH1504="-"),"－",IF(OR(AM1504=8,AM1504=9),"",IF(OR(AJ1504=3,AJ1504=4,AJ1504=5,AJ1504=6),VLOOKUP(AH1504,INDEX((係数_バス貨物_ガソリン,係数_バス貨物_CNG,係数_バス貨物_軽油,係数_バス貨物_メタノール,係数_バス貨物_LPG),MATCH(AL1504,【参考】排出ガスレベル!$AI$4:$AI$671,1),1,AR1504):INDEX((係数_バス貨物_ガソリン,係数_バス貨物_CNG,係数_バス貨物_軽油,係数_バス貨物_メタノール,係数_バス貨物_LPG),MATCH(AL1504+1,【参考】排出ガスレベル!$AI$4:$AI$671,1)-1,5,AR1504),3,FALSE),IF(OR(AJ1504=1,AJ1504=2),VLOOKUP(AH1504,INDEX((係数_乗用_ガソリン,係数_乗用_CNG,係数_乗用_軽油,係数_乗用_メタノール,係数_乗用_LPG),1,1,AR1504):INDEX((係数_乗用_ガソリン,係数_乗用_CNG,係数_乗用_軽油,係数_乗用_メタノール,係数_乗用_LPG),125,5,AR1504),3,FALSE))))))</f>
        <v/>
      </c>
      <c r="AP1504" s="375" t="str">
        <f t="shared" si="414"/>
        <v/>
      </c>
      <c r="AQ1504" s="444" t="str">
        <f t="shared" si="415"/>
        <v/>
      </c>
      <c r="AR1504" s="375" t="str">
        <f t="shared" si="416"/>
        <v/>
      </c>
      <c r="AS1504" s="377" t="str">
        <f t="shared" si="417"/>
        <v/>
      </c>
      <c r="AT1504" s="378" t="str">
        <f t="shared" si="418"/>
        <v/>
      </c>
      <c r="AX1504" s="625" t="b">
        <f t="shared" si="419"/>
        <v>0</v>
      </c>
      <c r="AY1504" s="7" t="str">
        <f t="shared" si="420"/>
        <v>FALSEFALSEFALSE</v>
      </c>
      <c r="AZ1504" s="626">
        <f t="shared" si="404"/>
        <v>0</v>
      </c>
      <c r="BA1504" s="627" t="str">
        <f t="shared" si="421"/>
        <v/>
      </c>
      <c r="BB1504" s="627">
        <f t="shared" si="405"/>
        <v>0</v>
      </c>
    </row>
    <row r="1505" spans="1:54">
      <c r="A1505" s="381">
        <v>1448</v>
      </c>
      <c r="B1505" s="117"/>
      <c r="C1505" s="288"/>
      <c r="D1505" s="289"/>
      <c r="E1505" s="289"/>
      <c r="F1505" s="290"/>
      <c r="G1505" s="292"/>
      <c r="H1505" s="116"/>
      <c r="I1505" s="292"/>
      <c r="J1505" s="116"/>
      <c r="K1505" s="370"/>
      <c r="L1505" s="370"/>
      <c r="M1505" s="370"/>
      <c r="N1505" s="371"/>
      <c r="O1505" s="371"/>
      <c r="P1505" s="371"/>
      <c r="Q1505" s="371"/>
      <c r="R1505" s="371"/>
      <c r="S1505" s="371"/>
      <c r="T1505" s="443"/>
      <c r="U1505" s="539"/>
      <c r="V1505" s="117"/>
      <c r="W1505" s="118"/>
      <c r="X1505" s="119"/>
      <c r="Y1505" s="120"/>
      <c r="Z1505" s="122"/>
      <c r="AA1505" s="121"/>
      <c r="AB1505" s="443"/>
      <c r="AC1505" s="734"/>
      <c r="AD1505" s="372"/>
      <c r="AE1505" s="485"/>
      <c r="AF1505" s="373" t="str">
        <f t="shared" si="406"/>
        <v/>
      </c>
      <c r="AG1505" s="373" t="str">
        <f t="shared" si="407"/>
        <v/>
      </c>
      <c r="AH1505" s="374" t="str">
        <f t="shared" si="408"/>
        <v/>
      </c>
      <c r="AI1505" s="375" t="str">
        <f t="shared" si="409"/>
        <v/>
      </c>
      <c r="AJ1505" s="375" t="str">
        <f t="shared" si="410"/>
        <v/>
      </c>
      <c r="AK1505" s="375" t="str">
        <f t="shared" si="411"/>
        <v/>
      </c>
      <c r="AL1505" s="375" t="str">
        <f t="shared" si="412"/>
        <v/>
      </c>
      <c r="AM1505" s="375" t="str">
        <f t="shared" si="413"/>
        <v/>
      </c>
      <c r="AN1505" s="376" t="str">
        <f>IF(AF1505="","",IF(OR(AH1505="",AH1505="-"),"－",IF(OR(AM1505=8,AM1505=9),"",IF(OR(AJ1505=3,AJ1505=4,AJ1505=5,AJ1505=6),VLOOKUP(AH1505,INDEX((係数_バス貨物_ガソリン,係数_バス貨物_CNG,係数_バス貨物_軽油,係数_バス貨物_メタノール,係数_バス貨物_LPG),MATCH(AL1505,【参考】排出ガスレベル!$AI$4:$AI$671,1),1,AR1505):INDEX((係数_バス貨物_ガソリン,係数_バス貨物_CNG,係数_バス貨物_軽油,係数_バス貨物_メタノール,係数_バス貨物_LPG),MATCH(AL1505+1,【参考】排出ガスレベル!$AI$4:$AI$671,1)-1,5,AR1505),2,FALSE),IF(OR(AJ1505=1,AJ1505=2),VLOOKUP(AH1505,INDEX((係数_乗用_ガソリン,係数_乗用_CNG,係数_乗用_軽油,係数_乗用_メタノール,係数_乗用_LPG),1,1,AR1505):INDEX((係数_乗用_ガソリン,係数_乗用_CNG,係数_乗用_軽油,係数_乗用_メタノール,係数_乗用_LPG),125,5,AR1505),2,FALSE))))))</f>
        <v/>
      </c>
      <c r="AO1505" s="376" t="str">
        <f>IF(T1505="","",IF(OR(AH1505="",AH1505="-"),"－",IF(OR(AM1505=8,AM1505=9),"",IF(OR(AJ1505=3,AJ1505=4,AJ1505=5,AJ1505=6),VLOOKUP(AH1505,INDEX((係数_バス貨物_ガソリン,係数_バス貨物_CNG,係数_バス貨物_軽油,係数_バス貨物_メタノール,係数_バス貨物_LPG),MATCH(AL1505,【参考】排出ガスレベル!$AI$4:$AI$671,1),1,AR1505):INDEX((係数_バス貨物_ガソリン,係数_バス貨物_CNG,係数_バス貨物_軽油,係数_バス貨物_メタノール,係数_バス貨物_LPG),MATCH(AL1505+1,【参考】排出ガスレベル!$AI$4:$AI$671,1)-1,5,AR1505),3,FALSE),IF(OR(AJ1505=1,AJ1505=2),VLOOKUP(AH1505,INDEX((係数_乗用_ガソリン,係数_乗用_CNG,係数_乗用_軽油,係数_乗用_メタノール,係数_乗用_LPG),1,1,AR1505):INDEX((係数_乗用_ガソリン,係数_乗用_CNG,係数_乗用_軽油,係数_乗用_メタノール,係数_乗用_LPG),125,5,AR1505),3,FALSE))))))</f>
        <v/>
      </c>
      <c r="AP1505" s="375" t="str">
        <f t="shared" si="414"/>
        <v/>
      </c>
      <c r="AQ1505" s="444" t="str">
        <f t="shared" si="415"/>
        <v/>
      </c>
      <c r="AR1505" s="375" t="str">
        <f t="shared" si="416"/>
        <v/>
      </c>
      <c r="AS1505" s="377" t="str">
        <f t="shared" si="417"/>
        <v/>
      </c>
      <c r="AT1505" s="378" t="str">
        <f t="shared" si="418"/>
        <v/>
      </c>
      <c r="AX1505" s="625" t="b">
        <f t="shared" si="419"/>
        <v>0</v>
      </c>
      <c r="AY1505" s="7" t="str">
        <f t="shared" si="420"/>
        <v>FALSEFALSEFALSE</v>
      </c>
      <c r="AZ1505" s="626">
        <f t="shared" si="404"/>
        <v>0</v>
      </c>
      <c r="BA1505" s="627" t="str">
        <f t="shared" si="421"/>
        <v/>
      </c>
      <c r="BB1505" s="627">
        <f t="shared" si="405"/>
        <v>0</v>
      </c>
    </row>
    <row r="1506" spans="1:54">
      <c r="A1506" s="381">
        <v>1449</v>
      </c>
      <c r="B1506" s="117"/>
      <c r="C1506" s="288"/>
      <c r="D1506" s="289"/>
      <c r="E1506" s="289"/>
      <c r="F1506" s="290"/>
      <c r="G1506" s="292"/>
      <c r="H1506" s="116"/>
      <c r="I1506" s="292"/>
      <c r="J1506" s="116"/>
      <c r="K1506" s="370"/>
      <c r="L1506" s="370"/>
      <c r="M1506" s="370"/>
      <c r="N1506" s="371"/>
      <c r="O1506" s="371"/>
      <c r="P1506" s="371"/>
      <c r="Q1506" s="371"/>
      <c r="R1506" s="371"/>
      <c r="S1506" s="371"/>
      <c r="T1506" s="443"/>
      <c r="U1506" s="539"/>
      <c r="V1506" s="117"/>
      <c r="W1506" s="118"/>
      <c r="X1506" s="119"/>
      <c r="Y1506" s="120"/>
      <c r="Z1506" s="122"/>
      <c r="AA1506" s="121"/>
      <c r="AB1506" s="443"/>
      <c r="AC1506" s="734"/>
      <c r="AD1506" s="372"/>
      <c r="AE1506" s="485"/>
      <c r="AF1506" s="373" t="str">
        <f t="shared" si="406"/>
        <v/>
      </c>
      <c r="AG1506" s="373" t="str">
        <f t="shared" si="407"/>
        <v/>
      </c>
      <c r="AH1506" s="374" t="str">
        <f t="shared" si="408"/>
        <v/>
      </c>
      <c r="AI1506" s="375" t="str">
        <f t="shared" si="409"/>
        <v/>
      </c>
      <c r="AJ1506" s="375" t="str">
        <f t="shared" si="410"/>
        <v/>
      </c>
      <c r="AK1506" s="375" t="str">
        <f t="shared" si="411"/>
        <v/>
      </c>
      <c r="AL1506" s="375" t="str">
        <f t="shared" si="412"/>
        <v/>
      </c>
      <c r="AM1506" s="375" t="str">
        <f t="shared" si="413"/>
        <v/>
      </c>
      <c r="AN1506" s="376" t="str">
        <f>IF(AF1506="","",IF(OR(AH1506="",AH1506="-"),"－",IF(OR(AM1506=8,AM1506=9),"",IF(OR(AJ1506=3,AJ1506=4,AJ1506=5,AJ1506=6),VLOOKUP(AH1506,INDEX((係数_バス貨物_ガソリン,係数_バス貨物_CNG,係数_バス貨物_軽油,係数_バス貨物_メタノール,係数_バス貨物_LPG),MATCH(AL1506,【参考】排出ガスレベル!$AI$4:$AI$671,1),1,AR1506):INDEX((係数_バス貨物_ガソリン,係数_バス貨物_CNG,係数_バス貨物_軽油,係数_バス貨物_メタノール,係数_バス貨物_LPG),MATCH(AL1506+1,【参考】排出ガスレベル!$AI$4:$AI$671,1)-1,5,AR1506),2,FALSE),IF(OR(AJ1506=1,AJ1506=2),VLOOKUP(AH1506,INDEX((係数_乗用_ガソリン,係数_乗用_CNG,係数_乗用_軽油,係数_乗用_メタノール,係数_乗用_LPG),1,1,AR1506):INDEX((係数_乗用_ガソリン,係数_乗用_CNG,係数_乗用_軽油,係数_乗用_メタノール,係数_乗用_LPG),125,5,AR1506),2,FALSE))))))</f>
        <v/>
      </c>
      <c r="AO1506" s="376" t="str">
        <f>IF(T1506="","",IF(OR(AH1506="",AH1506="-"),"－",IF(OR(AM1506=8,AM1506=9),"",IF(OR(AJ1506=3,AJ1506=4,AJ1506=5,AJ1506=6),VLOOKUP(AH1506,INDEX((係数_バス貨物_ガソリン,係数_バス貨物_CNG,係数_バス貨物_軽油,係数_バス貨物_メタノール,係数_バス貨物_LPG),MATCH(AL1506,【参考】排出ガスレベル!$AI$4:$AI$671,1),1,AR1506):INDEX((係数_バス貨物_ガソリン,係数_バス貨物_CNG,係数_バス貨物_軽油,係数_バス貨物_メタノール,係数_バス貨物_LPG),MATCH(AL1506+1,【参考】排出ガスレベル!$AI$4:$AI$671,1)-1,5,AR1506),3,FALSE),IF(OR(AJ1506=1,AJ1506=2),VLOOKUP(AH1506,INDEX((係数_乗用_ガソリン,係数_乗用_CNG,係数_乗用_軽油,係数_乗用_メタノール,係数_乗用_LPG),1,1,AR1506):INDEX((係数_乗用_ガソリン,係数_乗用_CNG,係数_乗用_軽油,係数_乗用_メタノール,係数_乗用_LPG),125,5,AR1506),3,FALSE))))))</f>
        <v/>
      </c>
      <c r="AP1506" s="375" t="str">
        <f t="shared" si="414"/>
        <v/>
      </c>
      <c r="AQ1506" s="444" t="str">
        <f t="shared" si="415"/>
        <v/>
      </c>
      <c r="AR1506" s="375" t="str">
        <f t="shared" si="416"/>
        <v/>
      </c>
      <c r="AS1506" s="377" t="str">
        <f t="shared" si="417"/>
        <v/>
      </c>
      <c r="AT1506" s="378" t="str">
        <f t="shared" si="418"/>
        <v/>
      </c>
      <c r="AX1506" s="625" t="b">
        <f t="shared" si="419"/>
        <v>0</v>
      </c>
      <c r="AY1506" s="7" t="str">
        <f t="shared" si="420"/>
        <v>FALSEFALSEFALSE</v>
      </c>
      <c r="AZ1506" s="626">
        <f t="shared" si="404"/>
        <v>0</v>
      </c>
      <c r="BA1506" s="627" t="str">
        <f t="shared" si="421"/>
        <v/>
      </c>
      <c r="BB1506" s="627">
        <f t="shared" si="405"/>
        <v>0</v>
      </c>
    </row>
    <row r="1507" spans="1:54">
      <c r="A1507" s="381">
        <v>1450</v>
      </c>
      <c r="B1507" s="117"/>
      <c r="C1507" s="288"/>
      <c r="D1507" s="289"/>
      <c r="E1507" s="289"/>
      <c r="F1507" s="290"/>
      <c r="G1507" s="292"/>
      <c r="H1507" s="116"/>
      <c r="I1507" s="292"/>
      <c r="J1507" s="116"/>
      <c r="K1507" s="370"/>
      <c r="L1507" s="370"/>
      <c r="M1507" s="370"/>
      <c r="N1507" s="371"/>
      <c r="O1507" s="371"/>
      <c r="P1507" s="371"/>
      <c r="Q1507" s="371"/>
      <c r="R1507" s="371"/>
      <c r="S1507" s="371"/>
      <c r="T1507" s="443"/>
      <c r="U1507" s="539"/>
      <c r="V1507" s="117"/>
      <c r="W1507" s="118"/>
      <c r="X1507" s="119"/>
      <c r="Y1507" s="120"/>
      <c r="Z1507" s="122"/>
      <c r="AA1507" s="121"/>
      <c r="AB1507" s="443"/>
      <c r="AC1507" s="734"/>
      <c r="AD1507" s="372"/>
      <c r="AE1507" s="485"/>
      <c r="AF1507" s="373" t="str">
        <f t="shared" si="406"/>
        <v/>
      </c>
      <c r="AG1507" s="373" t="str">
        <f t="shared" si="407"/>
        <v/>
      </c>
      <c r="AH1507" s="374" t="str">
        <f t="shared" si="408"/>
        <v/>
      </c>
      <c r="AI1507" s="375" t="str">
        <f t="shared" si="409"/>
        <v/>
      </c>
      <c r="AJ1507" s="375" t="str">
        <f t="shared" si="410"/>
        <v/>
      </c>
      <c r="AK1507" s="375" t="str">
        <f t="shared" si="411"/>
        <v/>
      </c>
      <c r="AL1507" s="375" t="str">
        <f t="shared" si="412"/>
        <v/>
      </c>
      <c r="AM1507" s="375" t="str">
        <f t="shared" si="413"/>
        <v/>
      </c>
      <c r="AN1507" s="376" t="str">
        <f>IF(AF1507="","",IF(OR(AH1507="",AH1507="-"),"－",IF(OR(AM1507=8,AM1507=9),"",IF(OR(AJ1507=3,AJ1507=4,AJ1507=5,AJ1507=6),VLOOKUP(AH1507,INDEX((係数_バス貨物_ガソリン,係数_バス貨物_CNG,係数_バス貨物_軽油,係数_バス貨物_メタノール,係数_バス貨物_LPG),MATCH(AL1507,【参考】排出ガスレベル!$AI$4:$AI$671,1),1,AR1507):INDEX((係数_バス貨物_ガソリン,係数_バス貨物_CNG,係数_バス貨物_軽油,係数_バス貨物_メタノール,係数_バス貨物_LPG),MATCH(AL1507+1,【参考】排出ガスレベル!$AI$4:$AI$671,1)-1,5,AR1507),2,FALSE),IF(OR(AJ1507=1,AJ1507=2),VLOOKUP(AH1507,INDEX((係数_乗用_ガソリン,係数_乗用_CNG,係数_乗用_軽油,係数_乗用_メタノール,係数_乗用_LPG),1,1,AR1507):INDEX((係数_乗用_ガソリン,係数_乗用_CNG,係数_乗用_軽油,係数_乗用_メタノール,係数_乗用_LPG),125,5,AR1507),2,FALSE))))))</f>
        <v/>
      </c>
      <c r="AO1507" s="376" t="str">
        <f>IF(T1507="","",IF(OR(AH1507="",AH1507="-"),"－",IF(OR(AM1507=8,AM1507=9),"",IF(OR(AJ1507=3,AJ1507=4,AJ1507=5,AJ1507=6),VLOOKUP(AH1507,INDEX((係数_バス貨物_ガソリン,係数_バス貨物_CNG,係数_バス貨物_軽油,係数_バス貨物_メタノール,係数_バス貨物_LPG),MATCH(AL1507,【参考】排出ガスレベル!$AI$4:$AI$671,1),1,AR1507):INDEX((係数_バス貨物_ガソリン,係数_バス貨物_CNG,係数_バス貨物_軽油,係数_バス貨物_メタノール,係数_バス貨物_LPG),MATCH(AL1507+1,【参考】排出ガスレベル!$AI$4:$AI$671,1)-1,5,AR1507),3,FALSE),IF(OR(AJ1507=1,AJ1507=2),VLOOKUP(AH1507,INDEX((係数_乗用_ガソリン,係数_乗用_CNG,係数_乗用_軽油,係数_乗用_メタノール,係数_乗用_LPG),1,1,AR1507):INDEX((係数_乗用_ガソリン,係数_乗用_CNG,係数_乗用_軽油,係数_乗用_メタノール,係数_乗用_LPG),125,5,AR1507),3,FALSE))))))</f>
        <v/>
      </c>
      <c r="AP1507" s="375" t="str">
        <f t="shared" si="414"/>
        <v/>
      </c>
      <c r="AQ1507" s="444" t="str">
        <f t="shared" si="415"/>
        <v/>
      </c>
      <c r="AR1507" s="375" t="str">
        <f t="shared" si="416"/>
        <v/>
      </c>
      <c r="AS1507" s="377" t="str">
        <f t="shared" si="417"/>
        <v/>
      </c>
      <c r="AT1507" s="378" t="str">
        <f t="shared" si="418"/>
        <v/>
      </c>
      <c r="AX1507" s="625" t="b">
        <f t="shared" si="419"/>
        <v>0</v>
      </c>
      <c r="AY1507" s="7" t="str">
        <f t="shared" si="420"/>
        <v>FALSEFALSEFALSE</v>
      </c>
      <c r="AZ1507" s="626">
        <f t="shared" si="404"/>
        <v>0</v>
      </c>
      <c r="BA1507" s="627" t="str">
        <f t="shared" si="421"/>
        <v/>
      </c>
      <c r="BB1507" s="627">
        <f t="shared" si="405"/>
        <v>0</v>
      </c>
    </row>
    <row r="1508" spans="1:54">
      <c r="A1508" s="381">
        <v>1451</v>
      </c>
      <c r="B1508" s="117"/>
      <c r="C1508" s="288"/>
      <c r="D1508" s="289"/>
      <c r="E1508" s="289"/>
      <c r="F1508" s="290"/>
      <c r="G1508" s="292"/>
      <c r="H1508" s="116"/>
      <c r="I1508" s="292"/>
      <c r="J1508" s="116"/>
      <c r="K1508" s="370"/>
      <c r="L1508" s="370"/>
      <c r="M1508" s="370"/>
      <c r="N1508" s="371"/>
      <c r="O1508" s="371"/>
      <c r="P1508" s="371"/>
      <c r="Q1508" s="371"/>
      <c r="R1508" s="371"/>
      <c r="S1508" s="371"/>
      <c r="T1508" s="443"/>
      <c r="U1508" s="539"/>
      <c r="V1508" s="117"/>
      <c r="W1508" s="118"/>
      <c r="X1508" s="119"/>
      <c r="Y1508" s="120"/>
      <c r="Z1508" s="122"/>
      <c r="AA1508" s="121"/>
      <c r="AB1508" s="443"/>
      <c r="AC1508" s="734"/>
      <c r="AD1508" s="372"/>
      <c r="AE1508" s="485"/>
      <c r="AF1508" s="373" t="str">
        <f t="shared" si="406"/>
        <v/>
      </c>
      <c r="AG1508" s="373" t="str">
        <f t="shared" si="407"/>
        <v/>
      </c>
      <c r="AH1508" s="374" t="str">
        <f t="shared" si="408"/>
        <v/>
      </c>
      <c r="AI1508" s="375" t="str">
        <f t="shared" si="409"/>
        <v/>
      </c>
      <c r="AJ1508" s="375" t="str">
        <f t="shared" si="410"/>
        <v/>
      </c>
      <c r="AK1508" s="375" t="str">
        <f t="shared" si="411"/>
        <v/>
      </c>
      <c r="AL1508" s="375" t="str">
        <f t="shared" si="412"/>
        <v/>
      </c>
      <c r="AM1508" s="375" t="str">
        <f t="shared" si="413"/>
        <v/>
      </c>
      <c r="AN1508" s="376" t="str">
        <f>IF(AF1508="","",IF(OR(AH1508="",AH1508="-"),"－",IF(OR(AM1508=8,AM1508=9),"",IF(OR(AJ1508=3,AJ1508=4,AJ1508=5,AJ1508=6),VLOOKUP(AH1508,INDEX((係数_バス貨物_ガソリン,係数_バス貨物_CNG,係数_バス貨物_軽油,係数_バス貨物_メタノール,係数_バス貨物_LPG),MATCH(AL1508,【参考】排出ガスレベル!$AI$4:$AI$671,1),1,AR1508):INDEX((係数_バス貨物_ガソリン,係数_バス貨物_CNG,係数_バス貨物_軽油,係数_バス貨物_メタノール,係数_バス貨物_LPG),MATCH(AL1508+1,【参考】排出ガスレベル!$AI$4:$AI$671,1)-1,5,AR1508),2,FALSE),IF(OR(AJ1508=1,AJ1508=2),VLOOKUP(AH1508,INDEX((係数_乗用_ガソリン,係数_乗用_CNG,係数_乗用_軽油,係数_乗用_メタノール,係数_乗用_LPG),1,1,AR1508):INDEX((係数_乗用_ガソリン,係数_乗用_CNG,係数_乗用_軽油,係数_乗用_メタノール,係数_乗用_LPG),125,5,AR1508),2,FALSE))))))</f>
        <v/>
      </c>
      <c r="AO1508" s="376" t="str">
        <f>IF(T1508="","",IF(OR(AH1508="",AH1508="-"),"－",IF(OR(AM1508=8,AM1508=9),"",IF(OR(AJ1508=3,AJ1508=4,AJ1508=5,AJ1508=6),VLOOKUP(AH1508,INDEX((係数_バス貨物_ガソリン,係数_バス貨物_CNG,係数_バス貨物_軽油,係数_バス貨物_メタノール,係数_バス貨物_LPG),MATCH(AL1508,【参考】排出ガスレベル!$AI$4:$AI$671,1),1,AR1508):INDEX((係数_バス貨物_ガソリン,係数_バス貨物_CNG,係数_バス貨物_軽油,係数_バス貨物_メタノール,係数_バス貨物_LPG),MATCH(AL1508+1,【参考】排出ガスレベル!$AI$4:$AI$671,1)-1,5,AR1508),3,FALSE),IF(OR(AJ1508=1,AJ1508=2),VLOOKUP(AH1508,INDEX((係数_乗用_ガソリン,係数_乗用_CNG,係数_乗用_軽油,係数_乗用_メタノール,係数_乗用_LPG),1,1,AR1508):INDEX((係数_乗用_ガソリン,係数_乗用_CNG,係数_乗用_軽油,係数_乗用_メタノール,係数_乗用_LPG),125,5,AR1508),3,FALSE))))))</f>
        <v/>
      </c>
      <c r="AP1508" s="375" t="str">
        <f t="shared" si="414"/>
        <v/>
      </c>
      <c r="AQ1508" s="444" t="str">
        <f t="shared" si="415"/>
        <v/>
      </c>
      <c r="AR1508" s="375" t="str">
        <f t="shared" si="416"/>
        <v/>
      </c>
      <c r="AS1508" s="377" t="str">
        <f t="shared" si="417"/>
        <v/>
      </c>
      <c r="AT1508" s="378" t="str">
        <f t="shared" si="418"/>
        <v/>
      </c>
      <c r="AX1508" s="625" t="b">
        <f t="shared" si="419"/>
        <v>0</v>
      </c>
      <c r="AY1508" s="7" t="str">
        <f t="shared" si="420"/>
        <v>FALSEFALSEFALSE</v>
      </c>
      <c r="AZ1508" s="626">
        <f t="shared" si="404"/>
        <v>0</v>
      </c>
      <c r="BA1508" s="627" t="str">
        <f t="shared" si="421"/>
        <v/>
      </c>
      <c r="BB1508" s="627">
        <f t="shared" si="405"/>
        <v>0</v>
      </c>
    </row>
    <row r="1509" spans="1:54">
      <c r="A1509" s="381">
        <v>1452</v>
      </c>
      <c r="B1509" s="117"/>
      <c r="C1509" s="288"/>
      <c r="D1509" s="289"/>
      <c r="E1509" s="289"/>
      <c r="F1509" s="290"/>
      <c r="G1509" s="292"/>
      <c r="H1509" s="116"/>
      <c r="I1509" s="292"/>
      <c r="J1509" s="116"/>
      <c r="K1509" s="370"/>
      <c r="L1509" s="370"/>
      <c r="M1509" s="370"/>
      <c r="N1509" s="371"/>
      <c r="O1509" s="371"/>
      <c r="P1509" s="371"/>
      <c r="Q1509" s="371"/>
      <c r="R1509" s="371"/>
      <c r="S1509" s="371"/>
      <c r="T1509" s="443"/>
      <c r="U1509" s="539"/>
      <c r="V1509" s="117"/>
      <c r="W1509" s="118"/>
      <c r="X1509" s="119"/>
      <c r="Y1509" s="120"/>
      <c r="Z1509" s="122"/>
      <c r="AA1509" s="121"/>
      <c r="AB1509" s="443"/>
      <c r="AC1509" s="734"/>
      <c r="AD1509" s="372"/>
      <c r="AE1509" s="485"/>
      <c r="AF1509" s="373" t="str">
        <f t="shared" si="406"/>
        <v/>
      </c>
      <c r="AG1509" s="373" t="str">
        <f t="shared" si="407"/>
        <v/>
      </c>
      <c r="AH1509" s="374" t="str">
        <f t="shared" si="408"/>
        <v/>
      </c>
      <c r="AI1509" s="375" t="str">
        <f t="shared" si="409"/>
        <v/>
      </c>
      <c r="AJ1509" s="375" t="str">
        <f t="shared" si="410"/>
        <v/>
      </c>
      <c r="AK1509" s="375" t="str">
        <f t="shared" si="411"/>
        <v/>
      </c>
      <c r="AL1509" s="375" t="str">
        <f t="shared" si="412"/>
        <v/>
      </c>
      <c r="AM1509" s="375" t="str">
        <f t="shared" si="413"/>
        <v/>
      </c>
      <c r="AN1509" s="376" t="str">
        <f>IF(AF1509="","",IF(OR(AH1509="",AH1509="-"),"－",IF(OR(AM1509=8,AM1509=9),"",IF(OR(AJ1509=3,AJ1509=4,AJ1509=5,AJ1509=6),VLOOKUP(AH1509,INDEX((係数_バス貨物_ガソリン,係数_バス貨物_CNG,係数_バス貨物_軽油,係数_バス貨物_メタノール,係数_バス貨物_LPG),MATCH(AL1509,【参考】排出ガスレベル!$AI$4:$AI$671,1),1,AR1509):INDEX((係数_バス貨物_ガソリン,係数_バス貨物_CNG,係数_バス貨物_軽油,係数_バス貨物_メタノール,係数_バス貨物_LPG),MATCH(AL1509+1,【参考】排出ガスレベル!$AI$4:$AI$671,1)-1,5,AR1509),2,FALSE),IF(OR(AJ1509=1,AJ1509=2),VLOOKUP(AH1509,INDEX((係数_乗用_ガソリン,係数_乗用_CNG,係数_乗用_軽油,係数_乗用_メタノール,係数_乗用_LPG),1,1,AR1509):INDEX((係数_乗用_ガソリン,係数_乗用_CNG,係数_乗用_軽油,係数_乗用_メタノール,係数_乗用_LPG),125,5,AR1509),2,FALSE))))))</f>
        <v/>
      </c>
      <c r="AO1509" s="376" t="str">
        <f>IF(T1509="","",IF(OR(AH1509="",AH1509="-"),"－",IF(OR(AM1509=8,AM1509=9),"",IF(OR(AJ1509=3,AJ1509=4,AJ1509=5,AJ1509=6),VLOOKUP(AH1509,INDEX((係数_バス貨物_ガソリン,係数_バス貨物_CNG,係数_バス貨物_軽油,係数_バス貨物_メタノール,係数_バス貨物_LPG),MATCH(AL1509,【参考】排出ガスレベル!$AI$4:$AI$671,1),1,AR1509):INDEX((係数_バス貨物_ガソリン,係数_バス貨物_CNG,係数_バス貨物_軽油,係数_バス貨物_メタノール,係数_バス貨物_LPG),MATCH(AL1509+1,【参考】排出ガスレベル!$AI$4:$AI$671,1)-1,5,AR1509),3,FALSE),IF(OR(AJ1509=1,AJ1509=2),VLOOKUP(AH1509,INDEX((係数_乗用_ガソリン,係数_乗用_CNG,係数_乗用_軽油,係数_乗用_メタノール,係数_乗用_LPG),1,1,AR1509):INDEX((係数_乗用_ガソリン,係数_乗用_CNG,係数_乗用_軽油,係数_乗用_メタノール,係数_乗用_LPG),125,5,AR1509),3,FALSE))))))</f>
        <v/>
      </c>
      <c r="AP1509" s="375" t="str">
        <f t="shared" si="414"/>
        <v/>
      </c>
      <c r="AQ1509" s="444" t="str">
        <f t="shared" si="415"/>
        <v/>
      </c>
      <c r="AR1509" s="375" t="str">
        <f t="shared" si="416"/>
        <v/>
      </c>
      <c r="AS1509" s="377" t="str">
        <f t="shared" si="417"/>
        <v/>
      </c>
      <c r="AT1509" s="378" t="str">
        <f t="shared" si="418"/>
        <v/>
      </c>
      <c r="AX1509" s="625" t="b">
        <f t="shared" si="419"/>
        <v>0</v>
      </c>
      <c r="AY1509" s="7" t="str">
        <f t="shared" si="420"/>
        <v>FALSEFALSEFALSE</v>
      </c>
      <c r="AZ1509" s="626">
        <f t="shared" si="404"/>
        <v>0</v>
      </c>
      <c r="BA1509" s="627" t="str">
        <f t="shared" si="421"/>
        <v/>
      </c>
      <c r="BB1509" s="627">
        <f t="shared" si="405"/>
        <v>0</v>
      </c>
    </row>
    <row r="1510" spans="1:54">
      <c r="A1510" s="381">
        <v>1453</v>
      </c>
      <c r="B1510" s="117"/>
      <c r="C1510" s="288"/>
      <c r="D1510" s="289"/>
      <c r="E1510" s="289"/>
      <c r="F1510" s="290"/>
      <c r="G1510" s="292"/>
      <c r="H1510" s="116"/>
      <c r="I1510" s="292"/>
      <c r="J1510" s="116"/>
      <c r="K1510" s="370"/>
      <c r="L1510" s="370"/>
      <c r="M1510" s="370"/>
      <c r="N1510" s="371"/>
      <c r="O1510" s="371"/>
      <c r="P1510" s="371"/>
      <c r="Q1510" s="371"/>
      <c r="R1510" s="371"/>
      <c r="S1510" s="371"/>
      <c r="T1510" s="443"/>
      <c r="U1510" s="539"/>
      <c r="V1510" s="117"/>
      <c r="W1510" s="118"/>
      <c r="X1510" s="119"/>
      <c r="Y1510" s="120"/>
      <c r="Z1510" s="122"/>
      <c r="AA1510" s="121"/>
      <c r="AB1510" s="443"/>
      <c r="AC1510" s="734"/>
      <c r="AD1510" s="372"/>
      <c r="AE1510" s="485"/>
      <c r="AF1510" s="373" t="str">
        <f t="shared" si="406"/>
        <v/>
      </c>
      <c r="AG1510" s="373" t="str">
        <f t="shared" si="407"/>
        <v/>
      </c>
      <c r="AH1510" s="374" t="str">
        <f t="shared" si="408"/>
        <v/>
      </c>
      <c r="AI1510" s="375" t="str">
        <f t="shared" si="409"/>
        <v/>
      </c>
      <c r="AJ1510" s="375" t="str">
        <f t="shared" si="410"/>
        <v/>
      </c>
      <c r="AK1510" s="375" t="str">
        <f t="shared" si="411"/>
        <v/>
      </c>
      <c r="AL1510" s="375" t="str">
        <f t="shared" si="412"/>
        <v/>
      </c>
      <c r="AM1510" s="375" t="str">
        <f t="shared" si="413"/>
        <v/>
      </c>
      <c r="AN1510" s="376" t="str">
        <f>IF(AF1510="","",IF(OR(AH1510="",AH1510="-"),"－",IF(OR(AM1510=8,AM1510=9),"",IF(OR(AJ1510=3,AJ1510=4,AJ1510=5,AJ1510=6),VLOOKUP(AH1510,INDEX((係数_バス貨物_ガソリン,係数_バス貨物_CNG,係数_バス貨物_軽油,係数_バス貨物_メタノール,係数_バス貨物_LPG),MATCH(AL1510,【参考】排出ガスレベル!$AI$4:$AI$671,1),1,AR1510):INDEX((係数_バス貨物_ガソリン,係数_バス貨物_CNG,係数_バス貨物_軽油,係数_バス貨物_メタノール,係数_バス貨物_LPG),MATCH(AL1510+1,【参考】排出ガスレベル!$AI$4:$AI$671,1)-1,5,AR1510),2,FALSE),IF(OR(AJ1510=1,AJ1510=2),VLOOKUP(AH1510,INDEX((係数_乗用_ガソリン,係数_乗用_CNG,係数_乗用_軽油,係数_乗用_メタノール,係数_乗用_LPG),1,1,AR1510):INDEX((係数_乗用_ガソリン,係数_乗用_CNG,係数_乗用_軽油,係数_乗用_メタノール,係数_乗用_LPG),125,5,AR1510),2,FALSE))))))</f>
        <v/>
      </c>
      <c r="AO1510" s="376" t="str">
        <f>IF(T1510="","",IF(OR(AH1510="",AH1510="-"),"－",IF(OR(AM1510=8,AM1510=9),"",IF(OR(AJ1510=3,AJ1510=4,AJ1510=5,AJ1510=6),VLOOKUP(AH1510,INDEX((係数_バス貨物_ガソリン,係数_バス貨物_CNG,係数_バス貨物_軽油,係数_バス貨物_メタノール,係数_バス貨物_LPG),MATCH(AL1510,【参考】排出ガスレベル!$AI$4:$AI$671,1),1,AR1510):INDEX((係数_バス貨物_ガソリン,係数_バス貨物_CNG,係数_バス貨物_軽油,係数_バス貨物_メタノール,係数_バス貨物_LPG),MATCH(AL1510+1,【参考】排出ガスレベル!$AI$4:$AI$671,1)-1,5,AR1510),3,FALSE),IF(OR(AJ1510=1,AJ1510=2),VLOOKUP(AH1510,INDEX((係数_乗用_ガソリン,係数_乗用_CNG,係数_乗用_軽油,係数_乗用_メタノール,係数_乗用_LPG),1,1,AR1510):INDEX((係数_乗用_ガソリン,係数_乗用_CNG,係数_乗用_軽油,係数_乗用_メタノール,係数_乗用_LPG),125,5,AR1510),3,FALSE))))))</f>
        <v/>
      </c>
      <c r="AP1510" s="375" t="str">
        <f t="shared" si="414"/>
        <v/>
      </c>
      <c r="AQ1510" s="444" t="str">
        <f t="shared" si="415"/>
        <v/>
      </c>
      <c r="AR1510" s="375" t="str">
        <f t="shared" si="416"/>
        <v/>
      </c>
      <c r="AS1510" s="377" t="str">
        <f t="shared" si="417"/>
        <v/>
      </c>
      <c r="AT1510" s="378" t="str">
        <f t="shared" si="418"/>
        <v/>
      </c>
      <c r="AX1510" s="625" t="b">
        <f t="shared" si="419"/>
        <v>0</v>
      </c>
      <c r="AY1510" s="7" t="str">
        <f t="shared" si="420"/>
        <v>FALSEFALSEFALSE</v>
      </c>
      <c r="AZ1510" s="626">
        <f t="shared" si="404"/>
        <v>0</v>
      </c>
      <c r="BA1510" s="627" t="str">
        <f t="shared" si="421"/>
        <v/>
      </c>
      <c r="BB1510" s="627">
        <f t="shared" si="405"/>
        <v>0</v>
      </c>
    </row>
    <row r="1511" spans="1:54">
      <c r="A1511" s="381">
        <v>1454</v>
      </c>
      <c r="B1511" s="117"/>
      <c r="C1511" s="288"/>
      <c r="D1511" s="289"/>
      <c r="E1511" s="289"/>
      <c r="F1511" s="290"/>
      <c r="G1511" s="292"/>
      <c r="H1511" s="116"/>
      <c r="I1511" s="292"/>
      <c r="J1511" s="116"/>
      <c r="K1511" s="370"/>
      <c r="L1511" s="370"/>
      <c r="M1511" s="370"/>
      <c r="N1511" s="371"/>
      <c r="O1511" s="371"/>
      <c r="P1511" s="371"/>
      <c r="Q1511" s="371"/>
      <c r="R1511" s="371"/>
      <c r="S1511" s="371"/>
      <c r="T1511" s="443"/>
      <c r="U1511" s="539"/>
      <c r="V1511" s="117"/>
      <c r="W1511" s="118"/>
      <c r="X1511" s="119"/>
      <c r="Y1511" s="120"/>
      <c r="Z1511" s="122"/>
      <c r="AA1511" s="121"/>
      <c r="AB1511" s="443"/>
      <c r="AC1511" s="734"/>
      <c r="AD1511" s="372"/>
      <c r="AE1511" s="485"/>
      <c r="AF1511" s="373" t="str">
        <f t="shared" si="406"/>
        <v/>
      </c>
      <c r="AG1511" s="373" t="str">
        <f t="shared" si="407"/>
        <v/>
      </c>
      <c r="AH1511" s="374" t="str">
        <f t="shared" si="408"/>
        <v/>
      </c>
      <c r="AI1511" s="375" t="str">
        <f t="shared" si="409"/>
        <v/>
      </c>
      <c r="AJ1511" s="375" t="str">
        <f t="shared" si="410"/>
        <v/>
      </c>
      <c r="AK1511" s="375" t="str">
        <f t="shared" si="411"/>
        <v/>
      </c>
      <c r="AL1511" s="375" t="str">
        <f t="shared" si="412"/>
        <v/>
      </c>
      <c r="AM1511" s="375" t="str">
        <f t="shared" si="413"/>
        <v/>
      </c>
      <c r="AN1511" s="376" t="str">
        <f>IF(AF1511="","",IF(OR(AH1511="",AH1511="-"),"－",IF(OR(AM1511=8,AM1511=9),"",IF(OR(AJ1511=3,AJ1511=4,AJ1511=5,AJ1511=6),VLOOKUP(AH1511,INDEX((係数_バス貨物_ガソリン,係数_バス貨物_CNG,係数_バス貨物_軽油,係数_バス貨物_メタノール,係数_バス貨物_LPG),MATCH(AL1511,【参考】排出ガスレベル!$AI$4:$AI$671,1),1,AR1511):INDEX((係数_バス貨物_ガソリン,係数_バス貨物_CNG,係数_バス貨物_軽油,係数_バス貨物_メタノール,係数_バス貨物_LPG),MATCH(AL1511+1,【参考】排出ガスレベル!$AI$4:$AI$671,1)-1,5,AR1511),2,FALSE),IF(OR(AJ1511=1,AJ1511=2),VLOOKUP(AH1511,INDEX((係数_乗用_ガソリン,係数_乗用_CNG,係数_乗用_軽油,係数_乗用_メタノール,係数_乗用_LPG),1,1,AR1511):INDEX((係数_乗用_ガソリン,係数_乗用_CNG,係数_乗用_軽油,係数_乗用_メタノール,係数_乗用_LPG),125,5,AR1511),2,FALSE))))))</f>
        <v/>
      </c>
      <c r="AO1511" s="376" t="str">
        <f>IF(T1511="","",IF(OR(AH1511="",AH1511="-"),"－",IF(OR(AM1511=8,AM1511=9),"",IF(OR(AJ1511=3,AJ1511=4,AJ1511=5,AJ1511=6),VLOOKUP(AH1511,INDEX((係数_バス貨物_ガソリン,係数_バス貨物_CNG,係数_バス貨物_軽油,係数_バス貨物_メタノール,係数_バス貨物_LPG),MATCH(AL1511,【参考】排出ガスレベル!$AI$4:$AI$671,1),1,AR1511):INDEX((係数_バス貨物_ガソリン,係数_バス貨物_CNG,係数_バス貨物_軽油,係数_バス貨物_メタノール,係数_バス貨物_LPG),MATCH(AL1511+1,【参考】排出ガスレベル!$AI$4:$AI$671,1)-1,5,AR1511),3,FALSE),IF(OR(AJ1511=1,AJ1511=2),VLOOKUP(AH1511,INDEX((係数_乗用_ガソリン,係数_乗用_CNG,係数_乗用_軽油,係数_乗用_メタノール,係数_乗用_LPG),1,1,AR1511):INDEX((係数_乗用_ガソリン,係数_乗用_CNG,係数_乗用_軽油,係数_乗用_メタノール,係数_乗用_LPG),125,5,AR1511),3,FALSE))))))</f>
        <v/>
      </c>
      <c r="AP1511" s="375" t="str">
        <f t="shared" si="414"/>
        <v/>
      </c>
      <c r="AQ1511" s="444" t="str">
        <f t="shared" si="415"/>
        <v/>
      </c>
      <c r="AR1511" s="375" t="str">
        <f t="shared" si="416"/>
        <v/>
      </c>
      <c r="AS1511" s="377" t="str">
        <f t="shared" si="417"/>
        <v/>
      </c>
      <c r="AT1511" s="378" t="str">
        <f t="shared" si="418"/>
        <v/>
      </c>
      <c r="AX1511" s="625" t="b">
        <f t="shared" si="419"/>
        <v>0</v>
      </c>
      <c r="AY1511" s="7" t="str">
        <f t="shared" si="420"/>
        <v>FALSEFALSEFALSE</v>
      </c>
      <c r="AZ1511" s="626">
        <f t="shared" si="404"/>
        <v>0</v>
      </c>
      <c r="BA1511" s="627" t="str">
        <f t="shared" si="421"/>
        <v/>
      </c>
      <c r="BB1511" s="627">
        <f t="shared" si="405"/>
        <v>0</v>
      </c>
    </row>
    <row r="1512" spans="1:54">
      <c r="A1512" s="381">
        <v>1455</v>
      </c>
      <c r="B1512" s="117"/>
      <c r="C1512" s="288"/>
      <c r="D1512" s="289"/>
      <c r="E1512" s="289"/>
      <c r="F1512" s="290"/>
      <c r="G1512" s="292"/>
      <c r="H1512" s="116"/>
      <c r="I1512" s="292"/>
      <c r="J1512" s="116"/>
      <c r="K1512" s="370"/>
      <c r="L1512" s="370"/>
      <c r="M1512" s="370"/>
      <c r="N1512" s="371"/>
      <c r="O1512" s="371"/>
      <c r="P1512" s="371"/>
      <c r="Q1512" s="371"/>
      <c r="R1512" s="371"/>
      <c r="S1512" s="371"/>
      <c r="T1512" s="443"/>
      <c r="U1512" s="539"/>
      <c r="V1512" s="117"/>
      <c r="W1512" s="118"/>
      <c r="X1512" s="119"/>
      <c r="Y1512" s="120"/>
      <c r="Z1512" s="122"/>
      <c r="AA1512" s="121"/>
      <c r="AB1512" s="443"/>
      <c r="AC1512" s="734"/>
      <c r="AD1512" s="372"/>
      <c r="AE1512" s="485"/>
      <c r="AF1512" s="373" t="str">
        <f t="shared" si="406"/>
        <v/>
      </c>
      <c r="AG1512" s="373" t="str">
        <f t="shared" si="407"/>
        <v/>
      </c>
      <c r="AH1512" s="374" t="str">
        <f t="shared" si="408"/>
        <v/>
      </c>
      <c r="AI1512" s="375" t="str">
        <f t="shared" si="409"/>
        <v/>
      </c>
      <c r="AJ1512" s="375" t="str">
        <f t="shared" si="410"/>
        <v/>
      </c>
      <c r="AK1512" s="375" t="str">
        <f t="shared" si="411"/>
        <v/>
      </c>
      <c r="AL1512" s="375" t="str">
        <f t="shared" si="412"/>
        <v/>
      </c>
      <c r="AM1512" s="375" t="str">
        <f t="shared" si="413"/>
        <v/>
      </c>
      <c r="AN1512" s="376" t="str">
        <f>IF(AF1512="","",IF(OR(AH1512="",AH1512="-"),"－",IF(OR(AM1512=8,AM1512=9),"",IF(OR(AJ1512=3,AJ1512=4,AJ1512=5,AJ1512=6),VLOOKUP(AH1512,INDEX((係数_バス貨物_ガソリン,係数_バス貨物_CNG,係数_バス貨物_軽油,係数_バス貨物_メタノール,係数_バス貨物_LPG),MATCH(AL1512,【参考】排出ガスレベル!$AI$4:$AI$671,1),1,AR1512):INDEX((係数_バス貨物_ガソリン,係数_バス貨物_CNG,係数_バス貨物_軽油,係数_バス貨物_メタノール,係数_バス貨物_LPG),MATCH(AL1512+1,【参考】排出ガスレベル!$AI$4:$AI$671,1)-1,5,AR1512),2,FALSE),IF(OR(AJ1512=1,AJ1512=2),VLOOKUP(AH1512,INDEX((係数_乗用_ガソリン,係数_乗用_CNG,係数_乗用_軽油,係数_乗用_メタノール,係数_乗用_LPG),1,1,AR1512):INDEX((係数_乗用_ガソリン,係数_乗用_CNG,係数_乗用_軽油,係数_乗用_メタノール,係数_乗用_LPG),125,5,AR1512),2,FALSE))))))</f>
        <v/>
      </c>
      <c r="AO1512" s="376" t="str">
        <f>IF(T1512="","",IF(OR(AH1512="",AH1512="-"),"－",IF(OR(AM1512=8,AM1512=9),"",IF(OR(AJ1512=3,AJ1512=4,AJ1512=5,AJ1512=6),VLOOKUP(AH1512,INDEX((係数_バス貨物_ガソリン,係数_バス貨物_CNG,係数_バス貨物_軽油,係数_バス貨物_メタノール,係数_バス貨物_LPG),MATCH(AL1512,【参考】排出ガスレベル!$AI$4:$AI$671,1),1,AR1512):INDEX((係数_バス貨物_ガソリン,係数_バス貨物_CNG,係数_バス貨物_軽油,係数_バス貨物_メタノール,係数_バス貨物_LPG),MATCH(AL1512+1,【参考】排出ガスレベル!$AI$4:$AI$671,1)-1,5,AR1512),3,FALSE),IF(OR(AJ1512=1,AJ1512=2),VLOOKUP(AH1512,INDEX((係数_乗用_ガソリン,係数_乗用_CNG,係数_乗用_軽油,係数_乗用_メタノール,係数_乗用_LPG),1,1,AR1512):INDEX((係数_乗用_ガソリン,係数_乗用_CNG,係数_乗用_軽油,係数_乗用_メタノール,係数_乗用_LPG),125,5,AR1512),3,FALSE))))))</f>
        <v/>
      </c>
      <c r="AP1512" s="375" t="str">
        <f t="shared" si="414"/>
        <v/>
      </c>
      <c r="AQ1512" s="444" t="str">
        <f t="shared" si="415"/>
        <v/>
      </c>
      <c r="AR1512" s="375" t="str">
        <f t="shared" si="416"/>
        <v/>
      </c>
      <c r="AS1512" s="377" t="str">
        <f t="shared" si="417"/>
        <v/>
      </c>
      <c r="AT1512" s="378" t="str">
        <f t="shared" si="418"/>
        <v/>
      </c>
      <c r="AX1512" s="625" t="b">
        <f t="shared" si="419"/>
        <v>0</v>
      </c>
      <c r="AY1512" s="7" t="str">
        <f t="shared" si="420"/>
        <v>FALSEFALSEFALSE</v>
      </c>
      <c r="AZ1512" s="626">
        <f t="shared" si="404"/>
        <v>0</v>
      </c>
      <c r="BA1512" s="627" t="str">
        <f t="shared" si="421"/>
        <v/>
      </c>
      <c r="BB1512" s="627">
        <f t="shared" si="405"/>
        <v>0</v>
      </c>
    </row>
    <row r="1513" spans="1:54">
      <c r="A1513" s="381">
        <v>1456</v>
      </c>
      <c r="B1513" s="117"/>
      <c r="C1513" s="288"/>
      <c r="D1513" s="289"/>
      <c r="E1513" s="289"/>
      <c r="F1513" s="290"/>
      <c r="G1513" s="292"/>
      <c r="H1513" s="116"/>
      <c r="I1513" s="292"/>
      <c r="J1513" s="116"/>
      <c r="K1513" s="370"/>
      <c r="L1513" s="370"/>
      <c r="M1513" s="370"/>
      <c r="N1513" s="371"/>
      <c r="O1513" s="371"/>
      <c r="P1513" s="371"/>
      <c r="Q1513" s="371"/>
      <c r="R1513" s="371"/>
      <c r="S1513" s="371"/>
      <c r="T1513" s="443"/>
      <c r="U1513" s="539"/>
      <c r="V1513" s="117"/>
      <c r="W1513" s="118"/>
      <c r="X1513" s="119"/>
      <c r="Y1513" s="120"/>
      <c r="Z1513" s="122"/>
      <c r="AA1513" s="121"/>
      <c r="AB1513" s="443"/>
      <c r="AC1513" s="734"/>
      <c r="AD1513" s="372"/>
      <c r="AE1513" s="485"/>
      <c r="AF1513" s="373" t="str">
        <f t="shared" si="406"/>
        <v/>
      </c>
      <c r="AG1513" s="373" t="str">
        <f t="shared" si="407"/>
        <v/>
      </c>
      <c r="AH1513" s="374" t="str">
        <f t="shared" si="408"/>
        <v/>
      </c>
      <c r="AI1513" s="375" t="str">
        <f t="shared" si="409"/>
        <v/>
      </c>
      <c r="AJ1513" s="375" t="str">
        <f t="shared" si="410"/>
        <v/>
      </c>
      <c r="AK1513" s="375" t="str">
        <f t="shared" si="411"/>
        <v/>
      </c>
      <c r="AL1513" s="375" t="str">
        <f t="shared" si="412"/>
        <v/>
      </c>
      <c r="AM1513" s="375" t="str">
        <f t="shared" si="413"/>
        <v/>
      </c>
      <c r="AN1513" s="376" t="str">
        <f>IF(AF1513="","",IF(OR(AH1513="",AH1513="-"),"－",IF(OR(AM1513=8,AM1513=9),"",IF(OR(AJ1513=3,AJ1513=4,AJ1513=5,AJ1513=6),VLOOKUP(AH1513,INDEX((係数_バス貨物_ガソリン,係数_バス貨物_CNG,係数_バス貨物_軽油,係数_バス貨物_メタノール,係数_バス貨物_LPG),MATCH(AL1513,【参考】排出ガスレベル!$AI$4:$AI$671,1),1,AR1513):INDEX((係数_バス貨物_ガソリン,係数_バス貨物_CNG,係数_バス貨物_軽油,係数_バス貨物_メタノール,係数_バス貨物_LPG),MATCH(AL1513+1,【参考】排出ガスレベル!$AI$4:$AI$671,1)-1,5,AR1513),2,FALSE),IF(OR(AJ1513=1,AJ1513=2),VLOOKUP(AH1513,INDEX((係数_乗用_ガソリン,係数_乗用_CNG,係数_乗用_軽油,係数_乗用_メタノール,係数_乗用_LPG),1,1,AR1513):INDEX((係数_乗用_ガソリン,係数_乗用_CNG,係数_乗用_軽油,係数_乗用_メタノール,係数_乗用_LPG),125,5,AR1513),2,FALSE))))))</f>
        <v/>
      </c>
      <c r="AO1513" s="376" t="str">
        <f>IF(T1513="","",IF(OR(AH1513="",AH1513="-"),"－",IF(OR(AM1513=8,AM1513=9),"",IF(OR(AJ1513=3,AJ1513=4,AJ1513=5,AJ1513=6),VLOOKUP(AH1513,INDEX((係数_バス貨物_ガソリン,係数_バス貨物_CNG,係数_バス貨物_軽油,係数_バス貨物_メタノール,係数_バス貨物_LPG),MATCH(AL1513,【参考】排出ガスレベル!$AI$4:$AI$671,1),1,AR1513):INDEX((係数_バス貨物_ガソリン,係数_バス貨物_CNG,係数_バス貨物_軽油,係数_バス貨物_メタノール,係数_バス貨物_LPG),MATCH(AL1513+1,【参考】排出ガスレベル!$AI$4:$AI$671,1)-1,5,AR1513),3,FALSE),IF(OR(AJ1513=1,AJ1513=2),VLOOKUP(AH1513,INDEX((係数_乗用_ガソリン,係数_乗用_CNG,係数_乗用_軽油,係数_乗用_メタノール,係数_乗用_LPG),1,1,AR1513):INDEX((係数_乗用_ガソリン,係数_乗用_CNG,係数_乗用_軽油,係数_乗用_メタノール,係数_乗用_LPG),125,5,AR1513),3,FALSE))))))</f>
        <v/>
      </c>
      <c r="AP1513" s="375" t="str">
        <f t="shared" si="414"/>
        <v/>
      </c>
      <c r="AQ1513" s="444" t="str">
        <f t="shared" si="415"/>
        <v/>
      </c>
      <c r="AR1513" s="375" t="str">
        <f t="shared" si="416"/>
        <v/>
      </c>
      <c r="AS1513" s="377" t="str">
        <f t="shared" si="417"/>
        <v/>
      </c>
      <c r="AT1513" s="378" t="str">
        <f t="shared" si="418"/>
        <v/>
      </c>
      <c r="AX1513" s="625" t="b">
        <f t="shared" si="419"/>
        <v>0</v>
      </c>
      <c r="AY1513" s="7" t="str">
        <f t="shared" si="420"/>
        <v>FALSEFALSEFALSE</v>
      </c>
      <c r="AZ1513" s="626">
        <f t="shared" si="404"/>
        <v>0</v>
      </c>
      <c r="BA1513" s="627" t="str">
        <f t="shared" si="421"/>
        <v/>
      </c>
      <c r="BB1513" s="627">
        <f t="shared" si="405"/>
        <v>0</v>
      </c>
    </row>
    <row r="1514" spans="1:54">
      <c r="A1514" s="381">
        <v>1457</v>
      </c>
      <c r="B1514" s="117"/>
      <c r="C1514" s="288"/>
      <c r="D1514" s="289"/>
      <c r="E1514" s="289"/>
      <c r="F1514" s="290"/>
      <c r="G1514" s="292"/>
      <c r="H1514" s="116"/>
      <c r="I1514" s="292"/>
      <c r="J1514" s="116"/>
      <c r="K1514" s="370"/>
      <c r="L1514" s="370"/>
      <c r="M1514" s="370"/>
      <c r="N1514" s="371"/>
      <c r="O1514" s="371"/>
      <c r="P1514" s="371"/>
      <c r="Q1514" s="371"/>
      <c r="R1514" s="371"/>
      <c r="S1514" s="371"/>
      <c r="T1514" s="443"/>
      <c r="U1514" s="539"/>
      <c r="V1514" s="117"/>
      <c r="W1514" s="118"/>
      <c r="X1514" s="119"/>
      <c r="Y1514" s="120"/>
      <c r="Z1514" s="122"/>
      <c r="AA1514" s="121"/>
      <c r="AB1514" s="443"/>
      <c r="AC1514" s="734"/>
      <c r="AD1514" s="372"/>
      <c r="AE1514" s="485"/>
      <c r="AF1514" s="373" t="str">
        <f t="shared" si="406"/>
        <v/>
      </c>
      <c r="AG1514" s="373" t="str">
        <f t="shared" si="407"/>
        <v/>
      </c>
      <c r="AH1514" s="374" t="str">
        <f t="shared" si="408"/>
        <v/>
      </c>
      <c r="AI1514" s="375" t="str">
        <f t="shared" si="409"/>
        <v/>
      </c>
      <c r="AJ1514" s="375" t="str">
        <f t="shared" si="410"/>
        <v/>
      </c>
      <c r="AK1514" s="375" t="str">
        <f t="shared" si="411"/>
        <v/>
      </c>
      <c r="AL1514" s="375" t="str">
        <f t="shared" si="412"/>
        <v/>
      </c>
      <c r="AM1514" s="375" t="str">
        <f t="shared" si="413"/>
        <v/>
      </c>
      <c r="AN1514" s="376" t="str">
        <f>IF(AF1514="","",IF(OR(AH1514="",AH1514="-"),"－",IF(OR(AM1514=8,AM1514=9),"",IF(OR(AJ1514=3,AJ1514=4,AJ1514=5,AJ1514=6),VLOOKUP(AH1514,INDEX((係数_バス貨物_ガソリン,係数_バス貨物_CNG,係数_バス貨物_軽油,係数_バス貨物_メタノール,係数_バス貨物_LPG),MATCH(AL1514,【参考】排出ガスレベル!$AI$4:$AI$671,1),1,AR1514):INDEX((係数_バス貨物_ガソリン,係数_バス貨物_CNG,係数_バス貨物_軽油,係数_バス貨物_メタノール,係数_バス貨物_LPG),MATCH(AL1514+1,【参考】排出ガスレベル!$AI$4:$AI$671,1)-1,5,AR1514),2,FALSE),IF(OR(AJ1514=1,AJ1514=2),VLOOKUP(AH1514,INDEX((係数_乗用_ガソリン,係数_乗用_CNG,係数_乗用_軽油,係数_乗用_メタノール,係数_乗用_LPG),1,1,AR1514):INDEX((係数_乗用_ガソリン,係数_乗用_CNG,係数_乗用_軽油,係数_乗用_メタノール,係数_乗用_LPG),125,5,AR1514),2,FALSE))))))</f>
        <v/>
      </c>
      <c r="AO1514" s="376" t="str">
        <f>IF(T1514="","",IF(OR(AH1514="",AH1514="-"),"－",IF(OR(AM1514=8,AM1514=9),"",IF(OR(AJ1514=3,AJ1514=4,AJ1514=5,AJ1514=6),VLOOKUP(AH1514,INDEX((係数_バス貨物_ガソリン,係数_バス貨物_CNG,係数_バス貨物_軽油,係数_バス貨物_メタノール,係数_バス貨物_LPG),MATCH(AL1514,【参考】排出ガスレベル!$AI$4:$AI$671,1),1,AR1514):INDEX((係数_バス貨物_ガソリン,係数_バス貨物_CNG,係数_バス貨物_軽油,係数_バス貨物_メタノール,係数_バス貨物_LPG),MATCH(AL1514+1,【参考】排出ガスレベル!$AI$4:$AI$671,1)-1,5,AR1514),3,FALSE),IF(OR(AJ1514=1,AJ1514=2),VLOOKUP(AH1514,INDEX((係数_乗用_ガソリン,係数_乗用_CNG,係数_乗用_軽油,係数_乗用_メタノール,係数_乗用_LPG),1,1,AR1514):INDEX((係数_乗用_ガソリン,係数_乗用_CNG,係数_乗用_軽油,係数_乗用_メタノール,係数_乗用_LPG),125,5,AR1514),3,FALSE))))))</f>
        <v/>
      </c>
      <c r="AP1514" s="375" t="str">
        <f t="shared" si="414"/>
        <v/>
      </c>
      <c r="AQ1514" s="444" t="str">
        <f t="shared" si="415"/>
        <v/>
      </c>
      <c r="AR1514" s="375" t="str">
        <f t="shared" si="416"/>
        <v/>
      </c>
      <c r="AS1514" s="377" t="str">
        <f t="shared" si="417"/>
        <v/>
      </c>
      <c r="AT1514" s="378" t="str">
        <f t="shared" si="418"/>
        <v/>
      </c>
      <c r="AX1514" s="625" t="b">
        <f t="shared" si="419"/>
        <v>0</v>
      </c>
      <c r="AY1514" s="7" t="str">
        <f t="shared" si="420"/>
        <v>FALSEFALSEFALSE</v>
      </c>
      <c r="AZ1514" s="626">
        <f t="shared" si="404"/>
        <v>0</v>
      </c>
      <c r="BA1514" s="627" t="str">
        <f t="shared" si="421"/>
        <v/>
      </c>
      <c r="BB1514" s="627">
        <f t="shared" si="405"/>
        <v>0</v>
      </c>
    </row>
    <row r="1515" spans="1:54">
      <c r="A1515" s="381">
        <v>1458</v>
      </c>
      <c r="B1515" s="117"/>
      <c r="C1515" s="288"/>
      <c r="D1515" s="289"/>
      <c r="E1515" s="289"/>
      <c r="F1515" s="290"/>
      <c r="G1515" s="292"/>
      <c r="H1515" s="116"/>
      <c r="I1515" s="292"/>
      <c r="J1515" s="116"/>
      <c r="K1515" s="370"/>
      <c r="L1515" s="370"/>
      <c r="M1515" s="370"/>
      <c r="N1515" s="371"/>
      <c r="O1515" s="371"/>
      <c r="P1515" s="371"/>
      <c r="Q1515" s="371"/>
      <c r="R1515" s="371"/>
      <c r="S1515" s="371"/>
      <c r="T1515" s="443"/>
      <c r="U1515" s="539"/>
      <c r="V1515" s="117"/>
      <c r="W1515" s="118"/>
      <c r="X1515" s="119"/>
      <c r="Y1515" s="120"/>
      <c r="Z1515" s="122"/>
      <c r="AA1515" s="121"/>
      <c r="AB1515" s="443"/>
      <c r="AC1515" s="734"/>
      <c r="AD1515" s="372"/>
      <c r="AE1515" s="485"/>
      <c r="AF1515" s="373" t="str">
        <f t="shared" si="406"/>
        <v/>
      </c>
      <c r="AG1515" s="373" t="str">
        <f t="shared" si="407"/>
        <v/>
      </c>
      <c r="AH1515" s="374" t="str">
        <f t="shared" si="408"/>
        <v/>
      </c>
      <c r="AI1515" s="375" t="str">
        <f t="shared" si="409"/>
        <v/>
      </c>
      <c r="AJ1515" s="375" t="str">
        <f t="shared" si="410"/>
        <v/>
      </c>
      <c r="AK1515" s="375" t="str">
        <f t="shared" si="411"/>
        <v/>
      </c>
      <c r="AL1515" s="375" t="str">
        <f t="shared" si="412"/>
        <v/>
      </c>
      <c r="AM1515" s="375" t="str">
        <f t="shared" si="413"/>
        <v/>
      </c>
      <c r="AN1515" s="376" t="str">
        <f>IF(AF1515="","",IF(OR(AH1515="",AH1515="-"),"－",IF(OR(AM1515=8,AM1515=9),"",IF(OR(AJ1515=3,AJ1515=4,AJ1515=5,AJ1515=6),VLOOKUP(AH1515,INDEX((係数_バス貨物_ガソリン,係数_バス貨物_CNG,係数_バス貨物_軽油,係数_バス貨物_メタノール,係数_バス貨物_LPG),MATCH(AL1515,【参考】排出ガスレベル!$AI$4:$AI$671,1),1,AR1515):INDEX((係数_バス貨物_ガソリン,係数_バス貨物_CNG,係数_バス貨物_軽油,係数_バス貨物_メタノール,係数_バス貨物_LPG),MATCH(AL1515+1,【参考】排出ガスレベル!$AI$4:$AI$671,1)-1,5,AR1515),2,FALSE),IF(OR(AJ1515=1,AJ1515=2),VLOOKUP(AH1515,INDEX((係数_乗用_ガソリン,係数_乗用_CNG,係数_乗用_軽油,係数_乗用_メタノール,係数_乗用_LPG),1,1,AR1515):INDEX((係数_乗用_ガソリン,係数_乗用_CNG,係数_乗用_軽油,係数_乗用_メタノール,係数_乗用_LPG),125,5,AR1515),2,FALSE))))))</f>
        <v/>
      </c>
      <c r="AO1515" s="376" t="str">
        <f>IF(T1515="","",IF(OR(AH1515="",AH1515="-"),"－",IF(OR(AM1515=8,AM1515=9),"",IF(OR(AJ1515=3,AJ1515=4,AJ1515=5,AJ1515=6),VLOOKUP(AH1515,INDEX((係数_バス貨物_ガソリン,係数_バス貨物_CNG,係数_バス貨物_軽油,係数_バス貨物_メタノール,係数_バス貨物_LPG),MATCH(AL1515,【参考】排出ガスレベル!$AI$4:$AI$671,1),1,AR1515):INDEX((係数_バス貨物_ガソリン,係数_バス貨物_CNG,係数_バス貨物_軽油,係数_バス貨物_メタノール,係数_バス貨物_LPG),MATCH(AL1515+1,【参考】排出ガスレベル!$AI$4:$AI$671,1)-1,5,AR1515),3,FALSE),IF(OR(AJ1515=1,AJ1515=2),VLOOKUP(AH1515,INDEX((係数_乗用_ガソリン,係数_乗用_CNG,係数_乗用_軽油,係数_乗用_メタノール,係数_乗用_LPG),1,1,AR1515):INDEX((係数_乗用_ガソリン,係数_乗用_CNG,係数_乗用_軽油,係数_乗用_メタノール,係数_乗用_LPG),125,5,AR1515),3,FALSE))))))</f>
        <v/>
      </c>
      <c r="AP1515" s="375" t="str">
        <f t="shared" si="414"/>
        <v/>
      </c>
      <c r="AQ1515" s="444" t="str">
        <f t="shared" si="415"/>
        <v/>
      </c>
      <c r="AR1515" s="375" t="str">
        <f t="shared" si="416"/>
        <v/>
      </c>
      <c r="AS1515" s="377" t="str">
        <f t="shared" si="417"/>
        <v/>
      </c>
      <c r="AT1515" s="378" t="str">
        <f t="shared" si="418"/>
        <v/>
      </c>
      <c r="AX1515" s="625" t="b">
        <f t="shared" si="419"/>
        <v>0</v>
      </c>
      <c r="AY1515" s="7" t="str">
        <f t="shared" si="420"/>
        <v>FALSEFALSEFALSE</v>
      </c>
      <c r="AZ1515" s="626">
        <f t="shared" si="404"/>
        <v>0</v>
      </c>
      <c r="BA1515" s="627" t="str">
        <f t="shared" si="421"/>
        <v/>
      </c>
      <c r="BB1515" s="627">
        <f t="shared" si="405"/>
        <v>0</v>
      </c>
    </row>
    <row r="1516" spans="1:54">
      <c r="A1516" s="381">
        <v>1459</v>
      </c>
      <c r="B1516" s="117"/>
      <c r="C1516" s="288"/>
      <c r="D1516" s="289"/>
      <c r="E1516" s="289"/>
      <c r="F1516" s="290"/>
      <c r="G1516" s="292"/>
      <c r="H1516" s="116"/>
      <c r="I1516" s="292"/>
      <c r="J1516" s="116"/>
      <c r="K1516" s="370"/>
      <c r="L1516" s="370"/>
      <c r="M1516" s="370"/>
      <c r="N1516" s="371"/>
      <c r="O1516" s="371"/>
      <c r="P1516" s="371"/>
      <c r="Q1516" s="371"/>
      <c r="R1516" s="371"/>
      <c r="S1516" s="371"/>
      <c r="T1516" s="443"/>
      <c r="U1516" s="539"/>
      <c r="V1516" s="117"/>
      <c r="W1516" s="118"/>
      <c r="X1516" s="119"/>
      <c r="Y1516" s="120"/>
      <c r="Z1516" s="122"/>
      <c r="AA1516" s="121"/>
      <c r="AB1516" s="443"/>
      <c r="AC1516" s="734"/>
      <c r="AD1516" s="372"/>
      <c r="AE1516" s="485"/>
      <c r="AF1516" s="373" t="str">
        <f t="shared" si="406"/>
        <v/>
      </c>
      <c r="AG1516" s="373" t="str">
        <f t="shared" si="407"/>
        <v/>
      </c>
      <c r="AH1516" s="374" t="str">
        <f t="shared" si="408"/>
        <v/>
      </c>
      <c r="AI1516" s="375" t="str">
        <f t="shared" si="409"/>
        <v/>
      </c>
      <c r="AJ1516" s="375" t="str">
        <f t="shared" si="410"/>
        <v/>
      </c>
      <c r="AK1516" s="375" t="str">
        <f t="shared" si="411"/>
        <v/>
      </c>
      <c r="AL1516" s="375" t="str">
        <f t="shared" si="412"/>
        <v/>
      </c>
      <c r="AM1516" s="375" t="str">
        <f t="shared" si="413"/>
        <v/>
      </c>
      <c r="AN1516" s="376" t="str">
        <f>IF(AF1516="","",IF(OR(AH1516="",AH1516="-"),"－",IF(OR(AM1516=8,AM1516=9),"",IF(OR(AJ1516=3,AJ1516=4,AJ1516=5,AJ1516=6),VLOOKUP(AH1516,INDEX((係数_バス貨物_ガソリン,係数_バス貨物_CNG,係数_バス貨物_軽油,係数_バス貨物_メタノール,係数_バス貨物_LPG),MATCH(AL1516,【参考】排出ガスレベル!$AI$4:$AI$671,1),1,AR1516):INDEX((係数_バス貨物_ガソリン,係数_バス貨物_CNG,係数_バス貨物_軽油,係数_バス貨物_メタノール,係数_バス貨物_LPG),MATCH(AL1516+1,【参考】排出ガスレベル!$AI$4:$AI$671,1)-1,5,AR1516),2,FALSE),IF(OR(AJ1516=1,AJ1516=2),VLOOKUP(AH1516,INDEX((係数_乗用_ガソリン,係数_乗用_CNG,係数_乗用_軽油,係数_乗用_メタノール,係数_乗用_LPG),1,1,AR1516):INDEX((係数_乗用_ガソリン,係数_乗用_CNG,係数_乗用_軽油,係数_乗用_メタノール,係数_乗用_LPG),125,5,AR1516),2,FALSE))))))</f>
        <v/>
      </c>
      <c r="AO1516" s="376" t="str">
        <f>IF(T1516="","",IF(OR(AH1516="",AH1516="-"),"－",IF(OR(AM1516=8,AM1516=9),"",IF(OR(AJ1516=3,AJ1516=4,AJ1516=5,AJ1516=6),VLOOKUP(AH1516,INDEX((係数_バス貨物_ガソリン,係数_バス貨物_CNG,係数_バス貨物_軽油,係数_バス貨物_メタノール,係数_バス貨物_LPG),MATCH(AL1516,【参考】排出ガスレベル!$AI$4:$AI$671,1),1,AR1516):INDEX((係数_バス貨物_ガソリン,係数_バス貨物_CNG,係数_バス貨物_軽油,係数_バス貨物_メタノール,係数_バス貨物_LPG),MATCH(AL1516+1,【参考】排出ガスレベル!$AI$4:$AI$671,1)-1,5,AR1516),3,FALSE),IF(OR(AJ1516=1,AJ1516=2),VLOOKUP(AH1516,INDEX((係数_乗用_ガソリン,係数_乗用_CNG,係数_乗用_軽油,係数_乗用_メタノール,係数_乗用_LPG),1,1,AR1516):INDEX((係数_乗用_ガソリン,係数_乗用_CNG,係数_乗用_軽油,係数_乗用_メタノール,係数_乗用_LPG),125,5,AR1516),3,FALSE))))))</f>
        <v/>
      </c>
      <c r="AP1516" s="375" t="str">
        <f t="shared" si="414"/>
        <v/>
      </c>
      <c r="AQ1516" s="444" t="str">
        <f t="shared" si="415"/>
        <v/>
      </c>
      <c r="AR1516" s="375" t="str">
        <f t="shared" si="416"/>
        <v/>
      </c>
      <c r="AS1516" s="377" t="str">
        <f t="shared" si="417"/>
        <v/>
      </c>
      <c r="AT1516" s="378" t="str">
        <f t="shared" si="418"/>
        <v/>
      </c>
      <c r="AX1516" s="625" t="b">
        <f t="shared" si="419"/>
        <v>0</v>
      </c>
      <c r="AY1516" s="7" t="str">
        <f t="shared" si="420"/>
        <v>FALSEFALSEFALSE</v>
      </c>
      <c r="AZ1516" s="626">
        <f t="shared" si="404"/>
        <v>0</v>
      </c>
      <c r="BA1516" s="627" t="str">
        <f t="shared" si="421"/>
        <v/>
      </c>
      <c r="BB1516" s="627">
        <f t="shared" si="405"/>
        <v>0</v>
      </c>
    </row>
    <row r="1517" spans="1:54">
      <c r="A1517" s="381">
        <v>1460</v>
      </c>
      <c r="B1517" s="117"/>
      <c r="C1517" s="288"/>
      <c r="D1517" s="289"/>
      <c r="E1517" s="289"/>
      <c r="F1517" s="290"/>
      <c r="G1517" s="292"/>
      <c r="H1517" s="116"/>
      <c r="I1517" s="292"/>
      <c r="J1517" s="116"/>
      <c r="K1517" s="370"/>
      <c r="L1517" s="370"/>
      <c r="M1517" s="370"/>
      <c r="N1517" s="371"/>
      <c r="O1517" s="371"/>
      <c r="P1517" s="371"/>
      <c r="Q1517" s="371"/>
      <c r="R1517" s="371"/>
      <c r="S1517" s="371"/>
      <c r="T1517" s="443"/>
      <c r="U1517" s="539"/>
      <c r="V1517" s="117"/>
      <c r="W1517" s="118"/>
      <c r="X1517" s="119"/>
      <c r="Y1517" s="120"/>
      <c r="Z1517" s="122"/>
      <c r="AA1517" s="121"/>
      <c r="AB1517" s="443"/>
      <c r="AC1517" s="734"/>
      <c r="AD1517" s="372"/>
      <c r="AE1517" s="485"/>
      <c r="AF1517" s="373" t="str">
        <f t="shared" si="406"/>
        <v/>
      </c>
      <c r="AG1517" s="373" t="str">
        <f t="shared" si="407"/>
        <v/>
      </c>
      <c r="AH1517" s="374" t="str">
        <f t="shared" si="408"/>
        <v/>
      </c>
      <c r="AI1517" s="375" t="str">
        <f t="shared" si="409"/>
        <v/>
      </c>
      <c r="AJ1517" s="375" t="str">
        <f t="shared" si="410"/>
        <v/>
      </c>
      <c r="AK1517" s="375" t="str">
        <f t="shared" si="411"/>
        <v/>
      </c>
      <c r="AL1517" s="375" t="str">
        <f t="shared" si="412"/>
        <v/>
      </c>
      <c r="AM1517" s="375" t="str">
        <f t="shared" si="413"/>
        <v/>
      </c>
      <c r="AN1517" s="376" t="str">
        <f>IF(AF1517="","",IF(OR(AH1517="",AH1517="-"),"－",IF(OR(AM1517=8,AM1517=9),"",IF(OR(AJ1517=3,AJ1517=4,AJ1517=5,AJ1517=6),VLOOKUP(AH1517,INDEX((係数_バス貨物_ガソリン,係数_バス貨物_CNG,係数_バス貨物_軽油,係数_バス貨物_メタノール,係数_バス貨物_LPG),MATCH(AL1517,【参考】排出ガスレベル!$AI$4:$AI$671,1),1,AR1517):INDEX((係数_バス貨物_ガソリン,係数_バス貨物_CNG,係数_バス貨物_軽油,係数_バス貨物_メタノール,係数_バス貨物_LPG),MATCH(AL1517+1,【参考】排出ガスレベル!$AI$4:$AI$671,1)-1,5,AR1517),2,FALSE),IF(OR(AJ1517=1,AJ1517=2),VLOOKUP(AH1517,INDEX((係数_乗用_ガソリン,係数_乗用_CNG,係数_乗用_軽油,係数_乗用_メタノール,係数_乗用_LPG),1,1,AR1517):INDEX((係数_乗用_ガソリン,係数_乗用_CNG,係数_乗用_軽油,係数_乗用_メタノール,係数_乗用_LPG),125,5,AR1517),2,FALSE))))))</f>
        <v/>
      </c>
      <c r="AO1517" s="376" t="str">
        <f>IF(T1517="","",IF(OR(AH1517="",AH1517="-"),"－",IF(OR(AM1517=8,AM1517=9),"",IF(OR(AJ1517=3,AJ1517=4,AJ1517=5,AJ1517=6),VLOOKUP(AH1517,INDEX((係数_バス貨物_ガソリン,係数_バス貨物_CNG,係数_バス貨物_軽油,係数_バス貨物_メタノール,係数_バス貨物_LPG),MATCH(AL1517,【参考】排出ガスレベル!$AI$4:$AI$671,1),1,AR1517):INDEX((係数_バス貨物_ガソリン,係数_バス貨物_CNG,係数_バス貨物_軽油,係数_バス貨物_メタノール,係数_バス貨物_LPG),MATCH(AL1517+1,【参考】排出ガスレベル!$AI$4:$AI$671,1)-1,5,AR1517),3,FALSE),IF(OR(AJ1517=1,AJ1517=2),VLOOKUP(AH1517,INDEX((係数_乗用_ガソリン,係数_乗用_CNG,係数_乗用_軽油,係数_乗用_メタノール,係数_乗用_LPG),1,1,AR1517):INDEX((係数_乗用_ガソリン,係数_乗用_CNG,係数_乗用_軽油,係数_乗用_メタノール,係数_乗用_LPG),125,5,AR1517),3,FALSE))))))</f>
        <v/>
      </c>
      <c r="AP1517" s="375" t="str">
        <f t="shared" si="414"/>
        <v/>
      </c>
      <c r="AQ1517" s="444" t="str">
        <f t="shared" si="415"/>
        <v/>
      </c>
      <c r="AR1517" s="375" t="str">
        <f t="shared" si="416"/>
        <v/>
      </c>
      <c r="AS1517" s="377" t="str">
        <f t="shared" si="417"/>
        <v/>
      </c>
      <c r="AT1517" s="378" t="str">
        <f t="shared" si="418"/>
        <v/>
      </c>
      <c r="AX1517" s="625" t="b">
        <f t="shared" si="419"/>
        <v>0</v>
      </c>
      <c r="AY1517" s="7" t="str">
        <f t="shared" si="420"/>
        <v>FALSEFALSEFALSE</v>
      </c>
      <c r="AZ1517" s="626">
        <f t="shared" si="404"/>
        <v>0</v>
      </c>
      <c r="BA1517" s="627" t="str">
        <f t="shared" si="421"/>
        <v/>
      </c>
      <c r="BB1517" s="627">
        <f t="shared" si="405"/>
        <v>0</v>
      </c>
    </row>
    <row r="1518" spans="1:54">
      <c r="A1518" s="381">
        <v>1461</v>
      </c>
      <c r="B1518" s="117"/>
      <c r="C1518" s="288"/>
      <c r="D1518" s="289"/>
      <c r="E1518" s="289"/>
      <c r="F1518" s="290"/>
      <c r="G1518" s="292"/>
      <c r="H1518" s="116"/>
      <c r="I1518" s="292"/>
      <c r="J1518" s="116"/>
      <c r="K1518" s="370"/>
      <c r="L1518" s="370"/>
      <c r="M1518" s="370"/>
      <c r="N1518" s="371"/>
      <c r="O1518" s="371"/>
      <c r="P1518" s="371"/>
      <c r="Q1518" s="371"/>
      <c r="R1518" s="371"/>
      <c r="S1518" s="371"/>
      <c r="T1518" s="443"/>
      <c r="U1518" s="539"/>
      <c r="V1518" s="117"/>
      <c r="W1518" s="118"/>
      <c r="X1518" s="119"/>
      <c r="Y1518" s="120"/>
      <c r="Z1518" s="122"/>
      <c r="AA1518" s="121"/>
      <c r="AB1518" s="443"/>
      <c r="AC1518" s="734"/>
      <c r="AD1518" s="372"/>
      <c r="AE1518" s="485"/>
      <c r="AF1518" s="373" t="str">
        <f t="shared" si="406"/>
        <v/>
      </c>
      <c r="AG1518" s="373" t="str">
        <f t="shared" si="407"/>
        <v/>
      </c>
      <c r="AH1518" s="374" t="str">
        <f t="shared" si="408"/>
        <v/>
      </c>
      <c r="AI1518" s="375" t="str">
        <f t="shared" si="409"/>
        <v/>
      </c>
      <c r="AJ1518" s="375" t="str">
        <f t="shared" si="410"/>
        <v/>
      </c>
      <c r="AK1518" s="375" t="str">
        <f t="shared" si="411"/>
        <v/>
      </c>
      <c r="AL1518" s="375" t="str">
        <f t="shared" si="412"/>
        <v/>
      </c>
      <c r="AM1518" s="375" t="str">
        <f t="shared" si="413"/>
        <v/>
      </c>
      <c r="AN1518" s="376" t="str">
        <f>IF(AF1518="","",IF(OR(AH1518="",AH1518="-"),"－",IF(OR(AM1518=8,AM1518=9),"",IF(OR(AJ1518=3,AJ1518=4,AJ1518=5,AJ1518=6),VLOOKUP(AH1518,INDEX((係数_バス貨物_ガソリン,係数_バス貨物_CNG,係数_バス貨物_軽油,係数_バス貨物_メタノール,係数_バス貨物_LPG),MATCH(AL1518,【参考】排出ガスレベル!$AI$4:$AI$671,1),1,AR1518):INDEX((係数_バス貨物_ガソリン,係数_バス貨物_CNG,係数_バス貨物_軽油,係数_バス貨物_メタノール,係数_バス貨物_LPG),MATCH(AL1518+1,【参考】排出ガスレベル!$AI$4:$AI$671,1)-1,5,AR1518),2,FALSE),IF(OR(AJ1518=1,AJ1518=2),VLOOKUP(AH1518,INDEX((係数_乗用_ガソリン,係数_乗用_CNG,係数_乗用_軽油,係数_乗用_メタノール,係数_乗用_LPG),1,1,AR1518):INDEX((係数_乗用_ガソリン,係数_乗用_CNG,係数_乗用_軽油,係数_乗用_メタノール,係数_乗用_LPG),125,5,AR1518),2,FALSE))))))</f>
        <v/>
      </c>
      <c r="AO1518" s="376" t="str">
        <f>IF(T1518="","",IF(OR(AH1518="",AH1518="-"),"－",IF(OR(AM1518=8,AM1518=9),"",IF(OR(AJ1518=3,AJ1518=4,AJ1518=5,AJ1518=6),VLOOKUP(AH1518,INDEX((係数_バス貨物_ガソリン,係数_バス貨物_CNG,係数_バス貨物_軽油,係数_バス貨物_メタノール,係数_バス貨物_LPG),MATCH(AL1518,【参考】排出ガスレベル!$AI$4:$AI$671,1),1,AR1518):INDEX((係数_バス貨物_ガソリン,係数_バス貨物_CNG,係数_バス貨物_軽油,係数_バス貨物_メタノール,係数_バス貨物_LPG),MATCH(AL1518+1,【参考】排出ガスレベル!$AI$4:$AI$671,1)-1,5,AR1518),3,FALSE),IF(OR(AJ1518=1,AJ1518=2),VLOOKUP(AH1518,INDEX((係数_乗用_ガソリン,係数_乗用_CNG,係数_乗用_軽油,係数_乗用_メタノール,係数_乗用_LPG),1,1,AR1518):INDEX((係数_乗用_ガソリン,係数_乗用_CNG,係数_乗用_軽油,係数_乗用_メタノール,係数_乗用_LPG),125,5,AR1518),3,FALSE))))))</f>
        <v/>
      </c>
      <c r="AP1518" s="375" t="str">
        <f t="shared" si="414"/>
        <v/>
      </c>
      <c r="AQ1518" s="444" t="str">
        <f t="shared" si="415"/>
        <v/>
      </c>
      <c r="AR1518" s="375" t="str">
        <f t="shared" si="416"/>
        <v/>
      </c>
      <c r="AS1518" s="377" t="str">
        <f t="shared" si="417"/>
        <v/>
      </c>
      <c r="AT1518" s="378" t="str">
        <f t="shared" si="418"/>
        <v/>
      </c>
      <c r="AX1518" s="625" t="b">
        <f t="shared" si="419"/>
        <v>0</v>
      </c>
      <c r="AY1518" s="7" t="str">
        <f t="shared" si="420"/>
        <v>FALSEFALSEFALSE</v>
      </c>
      <c r="AZ1518" s="626">
        <f t="shared" ref="AZ1518:AZ1581" si="422">AB1518</f>
        <v>0</v>
      </c>
      <c r="BA1518" s="627" t="str">
        <f t="shared" si="421"/>
        <v/>
      </c>
      <c r="BB1518" s="627">
        <f t="shared" ref="BB1518:BB1581" si="423">LEN(Y1518)</f>
        <v>0</v>
      </c>
    </row>
    <row r="1519" spans="1:54">
      <c r="A1519" s="381">
        <v>1462</v>
      </c>
      <c r="B1519" s="117"/>
      <c r="C1519" s="288"/>
      <c r="D1519" s="289"/>
      <c r="E1519" s="289"/>
      <c r="F1519" s="290"/>
      <c r="G1519" s="292"/>
      <c r="H1519" s="116"/>
      <c r="I1519" s="292"/>
      <c r="J1519" s="116"/>
      <c r="K1519" s="370"/>
      <c r="L1519" s="370"/>
      <c r="M1519" s="370"/>
      <c r="N1519" s="371"/>
      <c r="O1519" s="371"/>
      <c r="P1519" s="371"/>
      <c r="Q1519" s="371"/>
      <c r="R1519" s="371"/>
      <c r="S1519" s="371"/>
      <c r="T1519" s="443"/>
      <c r="U1519" s="539"/>
      <c r="V1519" s="117"/>
      <c r="W1519" s="118"/>
      <c r="X1519" s="119"/>
      <c r="Y1519" s="120"/>
      <c r="Z1519" s="122"/>
      <c r="AA1519" s="121"/>
      <c r="AB1519" s="443"/>
      <c r="AC1519" s="734"/>
      <c r="AD1519" s="372"/>
      <c r="AE1519" s="485"/>
      <c r="AF1519" s="373" t="str">
        <f t="shared" si="406"/>
        <v/>
      </c>
      <c r="AG1519" s="373" t="str">
        <f t="shared" si="407"/>
        <v/>
      </c>
      <c r="AH1519" s="374" t="str">
        <f t="shared" si="408"/>
        <v/>
      </c>
      <c r="AI1519" s="375" t="str">
        <f t="shared" si="409"/>
        <v/>
      </c>
      <c r="AJ1519" s="375" t="str">
        <f t="shared" si="410"/>
        <v/>
      </c>
      <c r="AK1519" s="375" t="str">
        <f t="shared" si="411"/>
        <v/>
      </c>
      <c r="AL1519" s="375" t="str">
        <f t="shared" si="412"/>
        <v/>
      </c>
      <c r="AM1519" s="375" t="str">
        <f t="shared" si="413"/>
        <v/>
      </c>
      <c r="AN1519" s="376" t="str">
        <f>IF(AF1519="","",IF(OR(AH1519="",AH1519="-"),"－",IF(OR(AM1519=8,AM1519=9),"",IF(OR(AJ1519=3,AJ1519=4,AJ1519=5,AJ1519=6),VLOOKUP(AH1519,INDEX((係数_バス貨物_ガソリン,係数_バス貨物_CNG,係数_バス貨物_軽油,係数_バス貨物_メタノール,係数_バス貨物_LPG),MATCH(AL1519,【参考】排出ガスレベル!$AI$4:$AI$671,1),1,AR1519):INDEX((係数_バス貨物_ガソリン,係数_バス貨物_CNG,係数_バス貨物_軽油,係数_バス貨物_メタノール,係数_バス貨物_LPG),MATCH(AL1519+1,【参考】排出ガスレベル!$AI$4:$AI$671,1)-1,5,AR1519),2,FALSE),IF(OR(AJ1519=1,AJ1519=2),VLOOKUP(AH1519,INDEX((係数_乗用_ガソリン,係数_乗用_CNG,係数_乗用_軽油,係数_乗用_メタノール,係数_乗用_LPG),1,1,AR1519):INDEX((係数_乗用_ガソリン,係数_乗用_CNG,係数_乗用_軽油,係数_乗用_メタノール,係数_乗用_LPG),125,5,AR1519),2,FALSE))))))</f>
        <v/>
      </c>
      <c r="AO1519" s="376" t="str">
        <f>IF(T1519="","",IF(OR(AH1519="",AH1519="-"),"－",IF(OR(AM1519=8,AM1519=9),"",IF(OR(AJ1519=3,AJ1519=4,AJ1519=5,AJ1519=6),VLOOKUP(AH1519,INDEX((係数_バス貨物_ガソリン,係数_バス貨物_CNG,係数_バス貨物_軽油,係数_バス貨物_メタノール,係数_バス貨物_LPG),MATCH(AL1519,【参考】排出ガスレベル!$AI$4:$AI$671,1),1,AR1519):INDEX((係数_バス貨物_ガソリン,係数_バス貨物_CNG,係数_バス貨物_軽油,係数_バス貨物_メタノール,係数_バス貨物_LPG),MATCH(AL1519+1,【参考】排出ガスレベル!$AI$4:$AI$671,1)-1,5,AR1519),3,FALSE),IF(OR(AJ1519=1,AJ1519=2),VLOOKUP(AH1519,INDEX((係数_乗用_ガソリン,係数_乗用_CNG,係数_乗用_軽油,係数_乗用_メタノール,係数_乗用_LPG),1,1,AR1519):INDEX((係数_乗用_ガソリン,係数_乗用_CNG,係数_乗用_軽油,係数_乗用_メタノール,係数_乗用_LPG),125,5,AR1519),3,FALSE))))))</f>
        <v/>
      </c>
      <c r="AP1519" s="375" t="str">
        <f t="shared" si="414"/>
        <v/>
      </c>
      <c r="AQ1519" s="444" t="str">
        <f t="shared" si="415"/>
        <v/>
      </c>
      <c r="AR1519" s="375" t="str">
        <f t="shared" si="416"/>
        <v/>
      </c>
      <c r="AS1519" s="377" t="str">
        <f t="shared" si="417"/>
        <v/>
      </c>
      <c r="AT1519" s="378" t="str">
        <f t="shared" si="418"/>
        <v/>
      </c>
      <c r="AX1519" s="625" t="b">
        <f t="shared" si="419"/>
        <v>0</v>
      </c>
      <c r="AY1519" s="7" t="str">
        <f t="shared" si="420"/>
        <v>FALSEFALSEFALSE</v>
      </c>
      <c r="AZ1519" s="626">
        <f t="shared" si="422"/>
        <v>0</v>
      </c>
      <c r="BA1519" s="627" t="str">
        <f t="shared" si="421"/>
        <v/>
      </c>
      <c r="BB1519" s="627">
        <f t="shared" si="423"/>
        <v>0</v>
      </c>
    </row>
    <row r="1520" spans="1:54">
      <c r="A1520" s="381">
        <v>1463</v>
      </c>
      <c r="B1520" s="117"/>
      <c r="C1520" s="288"/>
      <c r="D1520" s="289"/>
      <c r="E1520" s="289"/>
      <c r="F1520" s="290"/>
      <c r="G1520" s="292"/>
      <c r="H1520" s="116"/>
      <c r="I1520" s="292"/>
      <c r="J1520" s="116"/>
      <c r="K1520" s="370"/>
      <c r="L1520" s="370"/>
      <c r="M1520" s="370"/>
      <c r="N1520" s="371"/>
      <c r="O1520" s="371"/>
      <c r="P1520" s="371"/>
      <c r="Q1520" s="371"/>
      <c r="R1520" s="371"/>
      <c r="S1520" s="371"/>
      <c r="T1520" s="443"/>
      <c r="U1520" s="539"/>
      <c r="V1520" s="117"/>
      <c r="W1520" s="118"/>
      <c r="X1520" s="119"/>
      <c r="Y1520" s="120"/>
      <c r="Z1520" s="122"/>
      <c r="AA1520" s="121"/>
      <c r="AB1520" s="443"/>
      <c r="AC1520" s="734"/>
      <c r="AD1520" s="372"/>
      <c r="AE1520" s="485"/>
      <c r="AF1520" s="373" t="str">
        <f t="shared" si="406"/>
        <v/>
      </c>
      <c r="AG1520" s="373" t="str">
        <f t="shared" si="407"/>
        <v/>
      </c>
      <c r="AH1520" s="374" t="str">
        <f t="shared" si="408"/>
        <v/>
      </c>
      <c r="AI1520" s="375" t="str">
        <f t="shared" si="409"/>
        <v/>
      </c>
      <c r="AJ1520" s="375" t="str">
        <f t="shared" si="410"/>
        <v/>
      </c>
      <c r="AK1520" s="375" t="str">
        <f t="shared" si="411"/>
        <v/>
      </c>
      <c r="AL1520" s="375" t="str">
        <f t="shared" si="412"/>
        <v/>
      </c>
      <c r="AM1520" s="375" t="str">
        <f t="shared" si="413"/>
        <v/>
      </c>
      <c r="AN1520" s="376" t="str">
        <f>IF(AF1520="","",IF(OR(AH1520="",AH1520="-"),"－",IF(OR(AM1520=8,AM1520=9),"",IF(OR(AJ1520=3,AJ1520=4,AJ1520=5,AJ1520=6),VLOOKUP(AH1520,INDEX((係数_バス貨物_ガソリン,係数_バス貨物_CNG,係数_バス貨物_軽油,係数_バス貨物_メタノール,係数_バス貨物_LPG),MATCH(AL1520,【参考】排出ガスレベル!$AI$4:$AI$671,1),1,AR1520):INDEX((係数_バス貨物_ガソリン,係数_バス貨物_CNG,係数_バス貨物_軽油,係数_バス貨物_メタノール,係数_バス貨物_LPG),MATCH(AL1520+1,【参考】排出ガスレベル!$AI$4:$AI$671,1)-1,5,AR1520),2,FALSE),IF(OR(AJ1520=1,AJ1520=2),VLOOKUP(AH1520,INDEX((係数_乗用_ガソリン,係数_乗用_CNG,係数_乗用_軽油,係数_乗用_メタノール,係数_乗用_LPG),1,1,AR1520):INDEX((係数_乗用_ガソリン,係数_乗用_CNG,係数_乗用_軽油,係数_乗用_メタノール,係数_乗用_LPG),125,5,AR1520),2,FALSE))))))</f>
        <v/>
      </c>
      <c r="AO1520" s="376" t="str">
        <f>IF(T1520="","",IF(OR(AH1520="",AH1520="-"),"－",IF(OR(AM1520=8,AM1520=9),"",IF(OR(AJ1520=3,AJ1520=4,AJ1520=5,AJ1520=6),VLOOKUP(AH1520,INDEX((係数_バス貨物_ガソリン,係数_バス貨物_CNG,係数_バス貨物_軽油,係数_バス貨物_メタノール,係数_バス貨物_LPG),MATCH(AL1520,【参考】排出ガスレベル!$AI$4:$AI$671,1),1,AR1520):INDEX((係数_バス貨物_ガソリン,係数_バス貨物_CNG,係数_バス貨物_軽油,係数_バス貨物_メタノール,係数_バス貨物_LPG),MATCH(AL1520+1,【参考】排出ガスレベル!$AI$4:$AI$671,1)-1,5,AR1520),3,FALSE),IF(OR(AJ1520=1,AJ1520=2),VLOOKUP(AH1520,INDEX((係数_乗用_ガソリン,係数_乗用_CNG,係数_乗用_軽油,係数_乗用_メタノール,係数_乗用_LPG),1,1,AR1520):INDEX((係数_乗用_ガソリン,係数_乗用_CNG,係数_乗用_軽油,係数_乗用_メタノール,係数_乗用_LPG),125,5,AR1520),3,FALSE))))))</f>
        <v/>
      </c>
      <c r="AP1520" s="375" t="str">
        <f t="shared" si="414"/>
        <v/>
      </c>
      <c r="AQ1520" s="444" t="str">
        <f t="shared" si="415"/>
        <v/>
      </c>
      <c r="AR1520" s="375" t="str">
        <f t="shared" si="416"/>
        <v/>
      </c>
      <c r="AS1520" s="377" t="str">
        <f t="shared" si="417"/>
        <v/>
      </c>
      <c r="AT1520" s="378" t="str">
        <f t="shared" si="418"/>
        <v/>
      </c>
      <c r="AX1520" s="625" t="b">
        <f t="shared" si="419"/>
        <v>0</v>
      </c>
      <c r="AY1520" s="7" t="str">
        <f t="shared" si="420"/>
        <v>FALSEFALSEFALSE</v>
      </c>
      <c r="AZ1520" s="626">
        <f t="shared" si="422"/>
        <v>0</v>
      </c>
      <c r="BA1520" s="627" t="str">
        <f t="shared" si="421"/>
        <v/>
      </c>
      <c r="BB1520" s="627">
        <f t="shared" si="423"/>
        <v>0</v>
      </c>
    </row>
    <row r="1521" spans="1:54">
      <c r="A1521" s="381">
        <v>1464</v>
      </c>
      <c r="B1521" s="117"/>
      <c r="C1521" s="288"/>
      <c r="D1521" s="289"/>
      <c r="E1521" s="289"/>
      <c r="F1521" s="290"/>
      <c r="G1521" s="292"/>
      <c r="H1521" s="116"/>
      <c r="I1521" s="292"/>
      <c r="J1521" s="116"/>
      <c r="K1521" s="370"/>
      <c r="L1521" s="370"/>
      <c r="M1521" s="370"/>
      <c r="N1521" s="371"/>
      <c r="O1521" s="371"/>
      <c r="P1521" s="371"/>
      <c r="Q1521" s="371"/>
      <c r="R1521" s="371"/>
      <c r="S1521" s="371"/>
      <c r="T1521" s="443"/>
      <c r="U1521" s="539"/>
      <c r="V1521" s="117"/>
      <c r="W1521" s="118"/>
      <c r="X1521" s="119"/>
      <c r="Y1521" s="120"/>
      <c r="Z1521" s="122"/>
      <c r="AA1521" s="121"/>
      <c r="AB1521" s="443"/>
      <c r="AC1521" s="734"/>
      <c r="AD1521" s="372"/>
      <c r="AE1521" s="485"/>
      <c r="AF1521" s="373" t="str">
        <f t="shared" si="406"/>
        <v/>
      </c>
      <c r="AG1521" s="373" t="str">
        <f t="shared" si="407"/>
        <v/>
      </c>
      <c r="AH1521" s="374" t="str">
        <f t="shared" si="408"/>
        <v/>
      </c>
      <c r="AI1521" s="375" t="str">
        <f t="shared" si="409"/>
        <v/>
      </c>
      <c r="AJ1521" s="375" t="str">
        <f t="shared" si="410"/>
        <v/>
      </c>
      <c r="AK1521" s="375" t="str">
        <f t="shared" si="411"/>
        <v/>
      </c>
      <c r="AL1521" s="375" t="str">
        <f t="shared" si="412"/>
        <v/>
      </c>
      <c r="AM1521" s="375" t="str">
        <f t="shared" si="413"/>
        <v/>
      </c>
      <c r="AN1521" s="376" t="str">
        <f>IF(AF1521="","",IF(OR(AH1521="",AH1521="-"),"－",IF(OR(AM1521=8,AM1521=9),"",IF(OR(AJ1521=3,AJ1521=4,AJ1521=5,AJ1521=6),VLOOKUP(AH1521,INDEX((係数_バス貨物_ガソリン,係数_バス貨物_CNG,係数_バス貨物_軽油,係数_バス貨物_メタノール,係数_バス貨物_LPG),MATCH(AL1521,【参考】排出ガスレベル!$AI$4:$AI$671,1),1,AR1521):INDEX((係数_バス貨物_ガソリン,係数_バス貨物_CNG,係数_バス貨物_軽油,係数_バス貨物_メタノール,係数_バス貨物_LPG),MATCH(AL1521+1,【参考】排出ガスレベル!$AI$4:$AI$671,1)-1,5,AR1521),2,FALSE),IF(OR(AJ1521=1,AJ1521=2),VLOOKUP(AH1521,INDEX((係数_乗用_ガソリン,係数_乗用_CNG,係数_乗用_軽油,係数_乗用_メタノール,係数_乗用_LPG),1,1,AR1521):INDEX((係数_乗用_ガソリン,係数_乗用_CNG,係数_乗用_軽油,係数_乗用_メタノール,係数_乗用_LPG),125,5,AR1521),2,FALSE))))))</f>
        <v/>
      </c>
      <c r="AO1521" s="376" t="str">
        <f>IF(T1521="","",IF(OR(AH1521="",AH1521="-"),"－",IF(OR(AM1521=8,AM1521=9),"",IF(OR(AJ1521=3,AJ1521=4,AJ1521=5,AJ1521=6),VLOOKUP(AH1521,INDEX((係数_バス貨物_ガソリン,係数_バス貨物_CNG,係数_バス貨物_軽油,係数_バス貨物_メタノール,係数_バス貨物_LPG),MATCH(AL1521,【参考】排出ガスレベル!$AI$4:$AI$671,1),1,AR1521):INDEX((係数_バス貨物_ガソリン,係数_バス貨物_CNG,係数_バス貨物_軽油,係数_バス貨物_メタノール,係数_バス貨物_LPG),MATCH(AL1521+1,【参考】排出ガスレベル!$AI$4:$AI$671,1)-1,5,AR1521),3,FALSE),IF(OR(AJ1521=1,AJ1521=2),VLOOKUP(AH1521,INDEX((係数_乗用_ガソリン,係数_乗用_CNG,係数_乗用_軽油,係数_乗用_メタノール,係数_乗用_LPG),1,1,AR1521):INDEX((係数_乗用_ガソリン,係数_乗用_CNG,係数_乗用_軽油,係数_乗用_メタノール,係数_乗用_LPG),125,5,AR1521),3,FALSE))))))</f>
        <v/>
      </c>
      <c r="AP1521" s="375" t="str">
        <f t="shared" si="414"/>
        <v/>
      </c>
      <c r="AQ1521" s="444" t="str">
        <f t="shared" si="415"/>
        <v/>
      </c>
      <c r="AR1521" s="375" t="str">
        <f t="shared" si="416"/>
        <v/>
      </c>
      <c r="AS1521" s="377" t="str">
        <f t="shared" si="417"/>
        <v/>
      </c>
      <c r="AT1521" s="378" t="str">
        <f t="shared" si="418"/>
        <v/>
      </c>
      <c r="AX1521" s="625" t="b">
        <f t="shared" si="419"/>
        <v>0</v>
      </c>
      <c r="AY1521" s="7" t="str">
        <f t="shared" si="420"/>
        <v>FALSEFALSEFALSE</v>
      </c>
      <c r="AZ1521" s="626">
        <f t="shared" si="422"/>
        <v>0</v>
      </c>
      <c r="BA1521" s="627" t="str">
        <f t="shared" si="421"/>
        <v/>
      </c>
      <c r="BB1521" s="627">
        <f t="shared" si="423"/>
        <v>0</v>
      </c>
    </row>
    <row r="1522" spans="1:54">
      <c r="A1522" s="381">
        <v>1465</v>
      </c>
      <c r="B1522" s="117"/>
      <c r="C1522" s="288"/>
      <c r="D1522" s="289"/>
      <c r="E1522" s="289"/>
      <c r="F1522" s="290"/>
      <c r="G1522" s="292"/>
      <c r="H1522" s="116"/>
      <c r="I1522" s="292"/>
      <c r="J1522" s="116"/>
      <c r="K1522" s="370"/>
      <c r="L1522" s="370"/>
      <c r="M1522" s="370"/>
      <c r="N1522" s="371"/>
      <c r="O1522" s="371"/>
      <c r="P1522" s="371"/>
      <c r="Q1522" s="371"/>
      <c r="R1522" s="371"/>
      <c r="S1522" s="371"/>
      <c r="T1522" s="443"/>
      <c r="U1522" s="539"/>
      <c r="V1522" s="117"/>
      <c r="W1522" s="118"/>
      <c r="X1522" s="119"/>
      <c r="Y1522" s="120"/>
      <c r="Z1522" s="122"/>
      <c r="AA1522" s="121"/>
      <c r="AB1522" s="443"/>
      <c r="AC1522" s="734"/>
      <c r="AD1522" s="372"/>
      <c r="AE1522" s="485"/>
      <c r="AF1522" s="373" t="str">
        <f t="shared" si="406"/>
        <v/>
      </c>
      <c r="AG1522" s="373" t="str">
        <f t="shared" si="407"/>
        <v/>
      </c>
      <c r="AH1522" s="374" t="str">
        <f t="shared" si="408"/>
        <v/>
      </c>
      <c r="AI1522" s="375" t="str">
        <f t="shared" si="409"/>
        <v/>
      </c>
      <c r="AJ1522" s="375" t="str">
        <f t="shared" si="410"/>
        <v/>
      </c>
      <c r="AK1522" s="375" t="str">
        <f t="shared" si="411"/>
        <v/>
      </c>
      <c r="AL1522" s="375" t="str">
        <f t="shared" si="412"/>
        <v/>
      </c>
      <c r="AM1522" s="375" t="str">
        <f t="shared" si="413"/>
        <v/>
      </c>
      <c r="AN1522" s="376" t="str">
        <f>IF(AF1522="","",IF(OR(AH1522="",AH1522="-"),"－",IF(OR(AM1522=8,AM1522=9),"",IF(OR(AJ1522=3,AJ1522=4,AJ1522=5,AJ1522=6),VLOOKUP(AH1522,INDEX((係数_バス貨物_ガソリン,係数_バス貨物_CNG,係数_バス貨物_軽油,係数_バス貨物_メタノール,係数_バス貨物_LPG),MATCH(AL1522,【参考】排出ガスレベル!$AI$4:$AI$671,1),1,AR1522):INDEX((係数_バス貨物_ガソリン,係数_バス貨物_CNG,係数_バス貨物_軽油,係数_バス貨物_メタノール,係数_バス貨物_LPG),MATCH(AL1522+1,【参考】排出ガスレベル!$AI$4:$AI$671,1)-1,5,AR1522),2,FALSE),IF(OR(AJ1522=1,AJ1522=2),VLOOKUP(AH1522,INDEX((係数_乗用_ガソリン,係数_乗用_CNG,係数_乗用_軽油,係数_乗用_メタノール,係数_乗用_LPG),1,1,AR1522):INDEX((係数_乗用_ガソリン,係数_乗用_CNG,係数_乗用_軽油,係数_乗用_メタノール,係数_乗用_LPG),125,5,AR1522),2,FALSE))))))</f>
        <v/>
      </c>
      <c r="AO1522" s="376" t="str">
        <f>IF(T1522="","",IF(OR(AH1522="",AH1522="-"),"－",IF(OR(AM1522=8,AM1522=9),"",IF(OR(AJ1522=3,AJ1522=4,AJ1522=5,AJ1522=6),VLOOKUP(AH1522,INDEX((係数_バス貨物_ガソリン,係数_バス貨物_CNG,係数_バス貨物_軽油,係数_バス貨物_メタノール,係数_バス貨物_LPG),MATCH(AL1522,【参考】排出ガスレベル!$AI$4:$AI$671,1),1,AR1522):INDEX((係数_バス貨物_ガソリン,係数_バス貨物_CNG,係数_バス貨物_軽油,係数_バス貨物_メタノール,係数_バス貨物_LPG),MATCH(AL1522+1,【参考】排出ガスレベル!$AI$4:$AI$671,1)-1,5,AR1522),3,FALSE),IF(OR(AJ1522=1,AJ1522=2),VLOOKUP(AH1522,INDEX((係数_乗用_ガソリン,係数_乗用_CNG,係数_乗用_軽油,係数_乗用_メタノール,係数_乗用_LPG),1,1,AR1522):INDEX((係数_乗用_ガソリン,係数_乗用_CNG,係数_乗用_軽油,係数_乗用_メタノール,係数_乗用_LPG),125,5,AR1522),3,FALSE))))))</f>
        <v/>
      </c>
      <c r="AP1522" s="375" t="str">
        <f t="shared" si="414"/>
        <v/>
      </c>
      <c r="AQ1522" s="444" t="str">
        <f t="shared" si="415"/>
        <v/>
      </c>
      <c r="AR1522" s="375" t="str">
        <f t="shared" si="416"/>
        <v/>
      </c>
      <c r="AS1522" s="377" t="str">
        <f t="shared" si="417"/>
        <v/>
      </c>
      <c r="AT1522" s="378" t="str">
        <f t="shared" si="418"/>
        <v/>
      </c>
      <c r="AX1522" s="625" t="b">
        <f t="shared" si="419"/>
        <v>0</v>
      </c>
      <c r="AY1522" s="7" t="str">
        <f t="shared" si="420"/>
        <v>FALSEFALSEFALSE</v>
      </c>
      <c r="AZ1522" s="626">
        <f t="shared" si="422"/>
        <v>0</v>
      </c>
      <c r="BA1522" s="627" t="str">
        <f t="shared" si="421"/>
        <v/>
      </c>
      <c r="BB1522" s="627">
        <f t="shared" si="423"/>
        <v>0</v>
      </c>
    </row>
    <row r="1523" spans="1:54">
      <c r="A1523" s="381">
        <v>1466</v>
      </c>
      <c r="B1523" s="117"/>
      <c r="C1523" s="288"/>
      <c r="D1523" s="289"/>
      <c r="E1523" s="289"/>
      <c r="F1523" s="290"/>
      <c r="G1523" s="292"/>
      <c r="H1523" s="116"/>
      <c r="I1523" s="292"/>
      <c r="J1523" s="116"/>
      <c r="K1523" s="370"/>
      <c r="L1523" s="370"/>
      <c r="M1523" s="370"/>
      <c r="N1523" s="371"/>
      <c r="O1523" s="371"/>
      <c r="P1523" s="371"/>
      <c r="Q1523" s="371"/>
      <c r="R1523" s="371"/>
      <c r="S1523" s="371"/>
      <c r="T1523" s="443"/>
      <c r="U1523" s="539"/>
      <c r="V1523" s="117"/>
      <c r="W1523" s="118"/>
      <c r="X1523" s="119"/>
      <c r="Y1523" s="120"/>
      <c r="Z1523" s="122"/>
      <c r="AA1523" s="121"/>
      <c r="AB1523" s="443"/>
      <c r="AC1523" s="734"/>
      <c r="AD1523" s="372"/>
      <c r="AE1523" s="485"/>
      <c r="AF1523" s="373" t="str">
        <f t="shared" si="406"/>
        <v/>
      </c>
      <c r="AG1523" s="373" t="str">
        <f t="shared" si="407"/>
        <v/>
      </c>
      <c r="AH1523" s="374" t="str">
        <f t="shared" si="408"/>
        <v/>
      </c>
      <c r="AI1523" s="375" t="str">
        <f t="shared" si="409"/>
        <v/>
      </c>
      <c r="AJ1523" s="375" t="str">
        <f t="shared" si="410"/>
        <v/>
      </c>
      <c r="AK1523" s="375" t="str">
        <f t="shared" si="411"/>
        <v/>
      </c>
      <c r="AL1523" s="375" t="str">
        <f t="shared" si="412"/>
        <v/>
      </c>
      <c r="AM1523" s="375" t="str">
        <f t="shared" si="413"/>
        <v/>
      </c>
      <c r="AN1523" s="376" t="str">
        <f>IF(AF1523="","",IF(OR(AH1523="",AH1523="-"),"－",IF(OR(AM1523=8,AM1523=9),"",IF(OR(AJ1523=3,AJ1523=4,AJ1523=5,AJ1523=6),VLOOKUP(AH1523,INDEX((係数_バス貨物_ガソリン,係数_バス貨物_CNG,係数_バス貨物_軽油,係数_バス貨物_メタノール,係数_バス貨物_LPG),MATCH(AL1523,【参考】排出ガスレベル!$AI$4:$AI$671,1),1,AR1523):INDEX((係数_バス貨物_ガソリン,係数_バス貨物_CNG,係数_バス貨物_軽油,係数_バス貨物_メタノール,係数_バス貨物_LPG),MATCH(AL1523+1,【参考】排出ガスレベル!$AI$4:$AI$671,1)-1,5,AR1523),2,FALSE),IF(OR(AJ1523=1,AJ1523=2),VLOOKUP(AH1523,INDEX((係数_乗用_ガソリン,係数_乗用_CNG,係数_乗用_軽油,係数_乗用_メタノール,係数_乗用_LPG),1,1,AR1523):INDEX((係数_乗用_ガソリン,係数_乗用_CNG,係数_乗用_軽油,係数_乗用_メタノール,係数_乗用_LPG),125,5,AR1523),2,FALSE))))))</f>
        <v/>
      </c>
      <c r="AO1523" s="376" t="str">
        <f>IF(T1523="","",IF(OR(AH1523="",AH1523="-"),"－",IF(OR(AM1523=8,AM1523=9),"",IF(OR(AJ1523=3,AJ1523=4,AJ1523=5,AJ1523=6),VLOOKUP(AH1523,INDEX((係数_バス貨物_ガソリン,係数_バス貨物_CNG,係数_バス貨物_軽油,係数_バス貨物_メタノール,係数_バス貨物_LPG),MATCH(AL1523,【参考】排出ガスレベル!$AI$4:$AI$671,1),1,AR1523):INDEX((係数_バス貨物_ガソリン,係数_バス貨物_CNG,係数_バス貨物_軽油,係数_バス貨物_メタノール,係数_バス貨物_LPG),MATCH(AL1523+1,【参考】排出ガスレベル!$AI$4:$AI$671,1)-1,5,AR1523),3,FALSE),IF(OR(AJ1523=1,AJ1523=2),VLOOKUP(AH1523,INDEX((係数_乗用_ガソリン,係数_乗用_CNG,係数_乗用_軽油,係数_乗用_メタノール,係数_乗用_LPG),1,1,AR1523):INDEX((係数_乗用_ガソリン,係数_乗用_CNG,係数_乗用_軽油,係数_乗用_メタノール,係数_乗用_LPG),125,5,AR1523),3,FALSE))))))</f>
        <v/>
      </c>
      <c r="AP1523" s="375" t="str">
        <f t="shared" si="414"/>
        <v/>
      </c>
      <c r="AQ1523" s="444" t="str">
        <f t="shared" si="415"/>
        <v/>
      </c>
      <c r="AR1523" s="375" t="str">
        <f t="shared" si="416"/>
        <v/>
      </c>
      <c r="AS1523" s="377" t="str">
        <f t="shared" si="417"/>
        <v/>
      </c>
      <c r="AT1523" s="378" t="str">
        <f t="shared" si="418"/>
        <v/>
      </c>
      <c r="AX1523" s="625" t="b">
        <f t="shared" si="419"/>
        <v>0</v>
      </c>
      <c r="AY1523" s="7" t="str">
        <f t="shared" si="420"/>
        <v>FALSEFALSEFALSE</v>
      </c>
      <c r="AZ1523" s="626">
        <f t="shared" si="422"/>
        <v>0</v>
      </c>
      <c r="BA1523" s="627" t="str">
        <f t="shared" si="421"/>
        <v/>
      </c>
      <c r="BB1523" s="627">
        <f t="shared" si="423"/>
        <v>0</v>
      </c>
    </row>
    <row r="1524" spans="1:54">
      <c r="A1524" s="381">
        <v>1467</v>
      </c>
      <c r="B1524" s="117"/>
      <c r="C1524" s="288"/>
      <c r="D1524" s="289"/>
      <c r="E1524" s="289"/>
      <c r="F1524" s="290"/>
      <c r="G1524" s="292"/>
      <c r="H1524" s="116"/>
      <c r="I1524" s="292"/>
      <c r="J1524" s="116"/>
      <c r="K1524" s="370"/>
      <c r="L1524" s="370"/>
      <c r="M1524" s="370"/>
      <c r="N1524" s="371"/>
      <c r="O1524" s="371"/>
      <c r="P1524" s="371"/>
      <c r="Q1524" s="371"/>
      <c r="R1524" s="371"/>
      <c r="S1524" s="371"/>
      <c r="T1524" s="443"/>
      <c r="U1524" s="539"/>
      <c r="V1524" s="117"/>
      <c r="W1524" s="118"/>
      <c r="X1524" s="119"/>
      <c r="Y1524" s="120"/>
      <c r="Z1524" s="122"/>
      <c r="AA1524" s="121"/>
      <c r="AB1524" s="443"/>
      <c r="AC1524" s="734"/>
      <c r="AD1524" s="372"/>
      <c r="AE1524" s="485"/>
      <c r="AF1524" s="373" t="str">
        <f t="shared" si="406"/>
        <v/>
      </c>
      <c r="AG1524" s="373" t="str">
        <f t="shared" si="407"/>
        <v/>
      </c>
      <c r="AH1524" s="374" t="str">
        <f t="shared" si="408"/>
        <v/>
      </c>
      <c r="AI1524" s="375" t="str">
        <f t="shared" si="409"/>
        <v/>
      </c>
      <c r="AJ1524" s="375" t="str">
        <f t="shared" si="410"/>
        <v/>
      </c>
      <c r="AK1524" s="375" t="str">
        <f t="shared" si="411"/>
        <v/>
      </c>
      <c r="AL1524" s="375" t="str">
        <f t="shared" si="412"/>
        <v/>
      </c>
      <c r="AM1524" s="375" t="str">
        <f t="shared" si="413"/>
        <v/>
      </c>
      <c r="AN1524" s="376" t="str">
        <f>IF(AF1524="","",IF(OR(AH1524="",AH1524="-"),"－",IF(OR(AM1524=8,AM1524=9),"",IF(OR(AJ1524=3,AJ1524=4,AJ1524=5,AJ1524=6),VLOOKUP(AH1524,INDEX((係数_バス貨物_ガソリン,係数_バス貨物_CNG,係数_バス貨物_軽油,係数_バス貨物_メタノール,係数_バス貨物_LPG),MATCH(AL1524,【参考】排出ガスレベル!$AI$4:$AI$671,1),1,AR1524):INDEX((係数_バス貨物_ガソリン,係数_バス貨物_CNG,係数_バス貨物_軽油,係数_バス貨物_メタノール,係数_バス貨物_LPG),MATCH(AL1524+1,【参考】排出ガスレベル!$AI$4:$AI$671,1)-1,5,AR1524),2,FALSE),IF(OR(AJ1524=1,AJ1524=2),VLOOKUP(AH1524,INDEX((係数_乗用_ガソリン,係数_乗用_CNG,係数_乗用_軽油,係数_乗用_メタノール,係数_乗用_LPG),1,1,AR1524):INDEX((係数_乗用_ガソリン,係数_乗用_CNG,係数_乗用_軽油,係数_乗用_メタノール,係数_乗用_LPG),125,5,AR1524),2,FALSE))))))</f>
        <v/>
      </c>
      <c r="AO1524" s="376" t="str">
        <f>IF(T1524="","",IF(OR(AH1524="",AH1524="-"),"－",IF(OR(AM1524=8,AM1524=9),"",IF(OR(AJ1524=3,AJ1524=4,AJ1524=5,AJ1524=6),VLOOKUP(AH1524,INDEX((係数_バス貨物_ガソリン,係数_バス貨物_CNG,係数_バス貨物_軽油,係数_バス貨物_メタノール,係数_バス貨物_LPG),MATCH(AL1524,【参考】排出ガスレベル!$AI$4:$AI$671,1),1,AR1524):INDEX((係数_バス貨物_ガソリン,係数_バス貨物_CNG,係数_バス貨物_軽油,係数_バス貨物_メタノール,係数_バス貨物_LPG),MATCH(AL1524+1,【参考】排出ガスレベル!$AI$4:$AI$671,1)-1,5,AR1524),3,FALSE),IF(OR(AJ1524=1,AJ1524=2),VLOOKUP(AH1524,INDEX((係数_乗用_ガソリン,係数_乗用_CNG,係数_乗用_軽油,係数_乗用_メタノール,係数_乗用_LPG),1,1,AR1524):INDEX((係数_乗用_ガソリン,係数_乗用_CNG,係数_乗用_軽油,係数_乗用_メタノール,係数_乗用_LPG),125,5,AR1524),3,FALSE))))))</f>
        <v/>
      </c>
      <c r="AP1524" s="375" t="str">
        <f t="shared" si="414"/>
        <v/>
      </c>
      <c r="AQ1524" s="444" t="str">
        <f t="shared" si="415"/>
        <v/>
      </c>
      <c r="AR1524" s="375" t="str">
        <f t="shared" si="416"/>
        <v/>
      </c>
      <c r="AS1524" s="377" t="str">
        <f t="shared" si="417"/>
        <v/>
      </c>
      <c r="AT1524" s="378" t="str">
        <f t="shared" si="418"/>
        <v/>
      </c>
      <c r="AX1524" s="625" t="b">
        <f t="shared" si="419"/>
        <v>0</v>
      </c>
      <c r="AY1524" s="7" t="str">
        <f t="shared" si="420"/>
        <v>FALSEFALSEFALSE</v>
      </c>
      <c r="AZ1524" s="626">
        <f t="shared" si="422"/>
        <v>0</v>
      </c>
      <c r="BA1524" s="627" t="str">
        <f t="shared" si="421"/>
        <v/>
      </c>
      <c r="BB1524" s="627">
        <f t="shared" si="423"/>
        <v>0</v>
      </c>
    </row>
    <row r="1525" spans="1:54">
      <c r="A1525" s="381">
        <v>1468</v>
      </c>
      <c r="B1525" s="117"/>
      <c r="C1525" s="288"/>
      <c r="D1525" s="289"/>
      <c r="E1525" s="289"/>
      <c r="F1525" s="290"/>
      <c r="G1525" s="292"/>
      <c r="H1525" s="116"/>
      <c r="I1525" s="292"/>
      <c r="J1525" s="116"/>
      <c r="K1525" s="370"/>
      <c r="L1525" s="370"/>
      <c r="M1525" s="370"/>
      <c r="N1525" s="371"/>
      <c r="O1525" s="371"/>
      <c r="P1525" s="371"/>
      <c r="Q1525" s="371"/>
      <c r="R1525" s="371"/>
      <c r="S1525" s="371"/>
      <c r="T1525" s="443"/>
      <c r="U1525" s="539"/>
      <c r="V1525" s="117"/>
      <c r="W1525" s="118"/>
      <c r="X1525" s="119"/>
      <c r="Y1525" s="120"/>
      <c r="Z1525" s="122"/>
      <c r="AA1525" s="121"/>
      <c r="AB1525" s="443"/>
      <c r="AC1525" s="734"/>
      <c r="AD1525" s="372"/>
      <c r="AE1525" s="485"/>
      <c r="AF1525" s="373" t="str">
        <f t="shared" si="406"/>
        <v/>
      </c>
      <c r="AG1525" s="373" t="str">
        <f t="shared" si="407"/>
        <v/>
      </c>
      <c r="AH1525" s="374" t="str">
        <f t="shared" si="408"/>
        <v/>
      </c>
      <c r="AI1525" s="375" t="str">
        <f t="shared" si="409"/>
        <v/>
      </c>
      <c r="AJ1525" s="375" t="str">
        <f t="shared" si="410"/>
        <v/>
      </c>
      <c r="AK1525" s="375" t="str">
        <f t="shared" si="411"/>
        <v/>
      </c>
      <c r="AL1525" s="375" t="str">
        <f t="shared" si="412"/>
        <v/>
      </c>
      <c r="AM1525" s="375" t="str">
        <f t="shared" si="413"/>
        <v/>
      </c>
      <c r="AN1525" s="376" t="str">
        <f>IF(AF1525="","",IF(OR(AH1525="",AH1525="-"),"－",IF(OR(AM1525=8,AM1525=9),"",IF(OR(AJ1525=3,AJ1525=4,AJ1525=5,AJ1525=6),VLOOKUP(AH1525,INDEX((係数_バス貨物_ガソリン,係数_バス貨物_CNG,係数_バス貨物_軽油,係数_バス貨物_メタノール,係数_バス貨物_LPG),MATCH(AL1525,【参考】排出ガスレベル!$AI$4:$AI$671,1),1,AR1525):INDEX((係数_バス貨物_ガソリン,係数_バス貨物_CNG,係数_バス貨物_軽油,係数_バス貨物_メタノール,係数_バス貨物_LPG),MATCH(AL1525+1,【参考】排出ガスレベル!$AI$4:$AI$671,1)-1,5,AR1525),2,FALSE),IF(OR(AJ1525=1,AJ1525=2),VLOOKUP(AH1525,INDEX((係数_乗用_ガソリン,係数_乗用_CNG,係数_乗用_軽油,係数_乗用_メタノール,係数_乗用_LPG),1,1,AR1525):INDEX((係数_乗用_ガソリン,係数_乗用_CNG,係数_乗用_軽油,係数_乗用_メタノール,係数_乗用_LPG),125,5,AR1525),2,FALSE))))))</f>
        <v/>
      </c>
      <c r="AO1525" s="376" t="str">
        <f>IF(T1525="","",IF(OR(AH1525="",AH1525="-"),"－",IF(OR(AM1525=8,AM1525=9),"",IF(OR(AJ1525=3,AJ1525=4,AJ1525=5,AJ1525=6),VLOOKUP(AH1525,INDEX((係数_バス貨物_ガソリン,係数_バス貨物_CNG,係数_バス貨物_軽油,係数_バス貨物_メタノール,係数_バス貨物_LPG),MATCH(AL1525,【参考】排出ガスレベル!$AI$4:$AI$671,1),1,AR1525):INDEX((係数_バス貨物_ガソリン,係数_バス貨物_CNG,係数_バス貨物_軽油,係数_バス貨物_メタノール,係数_バス貨物_LPG),MATCH(AL1525+1,【参考】排出ガスレベル!$AI$4:$AI$671,1)-1,5,AR1525),3,FALSE),IF(OR(AJ1525=1,AJ1525=2),VLOOKUP(AH1525,INDEX((係数_乗用_ガソリン,係数_乗用_CNG,係数_乗用_軽油,係数_乗用_メタノール,係数_乗用_LPG),1,1,AR1525):INDEX((係数_乗用_ガソリン,係数_乗用_CNG,係数_乗用_軽油,係数_乗用_メタノール,係数_乗用_LPG),125,5,AR1525),3,FALSE))))))</f>
        <v/>
      </c>
      <c r="AP1525" s="375" t="str">
        <f t="shared" si="414"/>
        <v/>
      </c>
      <c r="AQ1525" s="444" t="str">
        <f t="shared" si="415"/>
        <v/>
      </c>
      <c r="AR1525" s="375" t="str">
        <f t="shared" si="416"/>
        <v/>
      </c>
      <c r="AS1525" s="377" t="str">
        <f t="shared" si="417"/>
        <v/>
      </c>
      <c r="AT1525" s="378" t="str">
        <f t="shared" si="418"/>
        <v/>
      </c>
      <c r="AX1525" s="625" t="b">
        <f t="shared" si="419"/>
        <v>0</v>
      </c>
      <c r="AY1525" s="7" t="str">
        <f t="shared" si="420"/>
        <v>FALSEFALSEFALSE</v>
      </c>
      <c r="AZ1525" s="626">
        <f t="shared" si="422"/>
        <v>0</v>
      </c>
      <c r="BA1525" s="627" t="str">
        <f t="shared" si="421"/>
        <v/>
      </c>
      <c r="BB1525" s="627">
        <f t="shared" si="423"/>
        <v>0</v>
      </c>
    </row>
    <row r="1526" spans="1:54">
      <c r="A1526" s="381">
        <v>1469</v>
      </c>
      <c r="B1526" s="117"/>
      <c r="C1526" s="288"/>
      <c r="D1526" s="289"/>
      <c r="E1526" s="289"/>
      <c r="F1526" s="290"/>
      <c r="G1526" s="292"/>
      <c r="H1526" s="116"/>
      <c r="I1526" s="292"/>
      <c r="J1526" s="116"/>
      <c r="K1526" s="370"/>
      <c r="L1526" s="370"/>
      <c r="M1526" s="370"/>
      <c r="N1526" s="371"/>
      <c r="O1526" s="371"/>
      <c r="P1526" s="371"/>
      <c r="Q1526" s="371"/>
      <c r="R1526" s="371"/>
      <c r="S1526" s="371"/>
      <c r="T1526" s="443"/>
      <c r="U1526" s="539"/>
      <c r="V1526" s="117"/>
      <c r="W1526" s="118"/>
      <c r="X1526" s="119"/>
      <c r="Y1526" s="120"/>
      <c r="Z1526" s="122"/>
      <c r="AA1526" s="121"/>
      <c r="AB1526" s="443"/>
      <c r="AC1526" s="734"/>
      <c r="AD1526" s="372"/>
      <c r="AE1526" s="485"/>
      <c r="AF1526" s="373" t="str">
        <f t="shared" si="406"/>
        <v/>
      </c>
      <c r="AG1526" s="373" t="str">
        <f t="shared" si="407"/>
        <v/>
      </c>
      <c r="AH1526" s="374" t="str">
        <f t="shared" si="408"/>
        <v/>
      </c>
      <c r="AI1526" s="375" t="str">
        <f t="shared" si="409"/>
        <v/>
      </c>
      <c r="AJ1526" s="375" t="str">
        <f t="shared" si="410"/>
        <v/>
      </c>
      <c r="AK1526" s="375" t="str">
        <f t="shared" si="411"/>
        <v/>
      </c>
      <c r="AL1526" s="375" t="str">
        <f t="shared" si="412"/>
        <v/>
      </c>
      <c r="AM1526" s="375" t="str">
        <f t="shared" si="413"/>
        <v/>
      </c>
      <c r="AN1526" s="376" t="str">
        <f>IF(AF1526="","",IF(OR(AH1526="",AH1526="-"),"－",IF(OR(AM1526=8,AM1526=9),"",IF(OR(AJ1526=3,AJ1526=4,AJ1526=5,AJ1526=6),VLOOKUP(AH1526,INDEX((係数_バス貨物_ガソリン,係数_バス貨物_CNG,係数_バス貨物_軽油,係数_バス貨物_メタノール,係数_バス貨物_LPG),MATCH(AL1526,【参考】排出ガスレベル!$AI$4:$AI$671,1),1,AR1526):INDEX((係数_バス貨物_ガソリン,係数_バス貨物_CNG,係数_バス貨物_軽油,係数_バス貨物_メタノール,係数_バス貨物_LPG),MATCH(AL1526+1,【参考】排出ガスレベル!$AI$4:$AI$671,1)-1,5,AR1526),2,FALSE),IF(OR(AJ1526=1,AJ1526=2),VLOOKUP(AH1526,INDEX((係数_乗用_ガソリン,係数_乗用_CNG,係数_乗用_軽油,係数_乗用_メタノール,係数_乗用_LPG),1,1,AR1526):INDEX((係数_乗用_ガソリン,係数_乗用_CNG,係数_乗用_軽油,係数_乗用_メタノール,係数_乗用_LPG),125,5,AR1526),2,FALSE))))))</f>
        <v/>
      </c>
      <c r="AO1526" s="376" t="str">
        <f>IF(T1526="","",IF(OR(AH1526="",AH1526="-"),"－",IF(OR(AM1526=8,AM1526=9),"",IF(OR(AJ1526=3,AJ1526=4,AJ1526=5,AJ1526=6),VLOOKUP(AH1526,INDEX((係数_バス貨物_ガソリン,係数_バス貨物_CNG,係数_バス貨物_軽油,係数_バス貨物_メタノール,係数_バス貨物_LPG),MATCH(AL1526,【参考】排出ガスレベル!$AI$4:$AI$671,1),1,AR1526):INDEX((係数_バス貨物_ガソリン,係数_バス貨物_CNG,係数_バス貨物_軽油,係数_バス貨物_メタノール,係数_バス貨物_LPG),MATCH(AL1526+1,【参考】排出ガスレベル!$AI$4:$AI$671,1)-1,5,AR1526),3,FALSE),IF(OR(AJ1526=1,AJ1526=2),VLOOKUP(AH1526,INDEX((係数_乗用_ガソリン,係数_乗用_CNG,係数_乗用_軽油,係数_乗用_メタノール,係数_乗用_LPG),1,1,AR1526):INDEX((係数_乗用_ガソリン,係数_乗用_CNG,係数_乗用_軽油,係数_乗用_メタノール,係数_乗用_LPG),125,5,AR1526),3,FALSE))))))</f>
        <v/>
      </c>
      <c r="AP1526" s="375" t="str">
        <f t="shared" si="414"/>
        <v/>
      </c>
      <c r="AQ1526" s="444" t="str">
        <f t="shared" si="415"/>
        <v/>
      </c>
      <c r="AR1526" s="375" t="str">
        <f t="shared" si="416"/>
        <v/>
      </c>
      <c r="AS1526" s="377" t="str">
        <f t="shared" si="417"/>
        <v/>
      </c>
      <c r="AT1526" s="378" t="str">
        <f t="shared" si="418"/>
        <v/>
      </c>
      <c r="AX1526" s="625" t="b">
        <f t="shared" si="419"/>
        <v>0</v>
      </c>
      <c r="AY1526" s="7" t="str">
        <f t="shared" si="420"/>
        <v>FALSEFALSEFALSE</v>
      </c>
      <c r="AZ1526" s="626">
        <f t="shared" si="422"/>
        <v>0</v>
      </c>
      <c r="BA1526" s="627" t="str">
        <f t="shared" si="421"/>
        <v/>
      </c>
      <c r="BB1526" s="627">
        <f t="shared" si="423"/>
        <v>0</v>
      </c>
    </row>
    <row r="1527" spans="1:54">
      <c r="A1527" s="381">
        <v>1470</v>
      </c>
      <c r="B1527" s="117"/>
      <c r="C1527" s="288"/>
      <c r="D1527" s="289"/>
      <c r="E1527" s="289"/>
      <c r="F1527" s="290"/>
      <c r="G1527" s="292"/>
      <c r="H1527" s="116"/>
      <c r="I1527" s="292"/>
      <c r="J1527" s="116"/>
      <c r="K1527" s="370"/>
      <c r="L1527" s="370"/>
      <c r="M1527" s="370"/>
      <c r="N1527" s="371"/>
      <c r="O1527" s="371"/>
      <c r="P1527" s="371"/>
      <c r="Q1527" s="371"/>
      <c r="R1527" s="371"/>
      <c r="S1527" s="371"/>
      <c r="T1527" s="443"/>
      <c r="U1527" s="539"/>
      <c r="V1527" s="117"/>
      <c r="W1527" s="118"/>
      <c r="X1527" s="119"/>
      <c r="Y1527" s="120"/>
      <c r="Z1527" s="122"/>
      <c r="AA1527" s="121"/>
      <c r="AB1527" s="443"/>
      <c r="AC1527" s="734"/>
      <c r="AD1527" s="372"/>
      <c r="AE1527" s="485"/>
      <c r="AF1527" s="373" t="str">
        <f t="shared" si="406"/>
        <v/>
      </c>
      <c r="AG1527" s="373" t="str">
        <f t="shared" si="407"/>
        <v/>
      </c>
      <c r="AH1527" s="374" t="str">
        <f t="shared" si="408"/>
        <v/>
      </c>
      <c r="AI1527" s="375" t="str">
        <f t="shared" si="409"/>
        <v/>
      </c>
      <c r="AJ1527" s="375" t="str">
        <f t="shared" si="410"/>
        <v/>
      </c>
      <c r="AK1527" s="375" t="str">
        <f t="shared" si="411"/>
        <v/>
      </c>
      <c r="AL1527" s="375" t="str">
        <f t="shared" si="412"/>
        <v/>
      </c>
      <c r="AM1527" s="375" t="str">
        <f t="shared" si="413"/>
        <v/>
      </c>
      <c r="AN1527" s="376" t="str">
        <f>IF(AF1527="","",IF(OR(AH1527="",AH1527="-"),"－",IF(OR(AM1527=8,AM1527=9),"",IF(OR(AJ1527=3,AJ1527=4,AJ1527=5,AJ1527=6),VLOOKUP(AH1527,INDEX((係数_バス貨物_ガソリン,係数_バス貨物_CNG,係数_バス貨物_軽油,係数_バス貨物_メタノール,係数_バス貨物_LPG),MATCH(AL1527,【参考】排出ガスレベル!$AI$4:$AI$671,1),1,AR1527):INDEX((係数_バス貨物_ガソリン,係数_バス貨物_CNG,係数_バス貨物_軽油,係数_バス貨物_メタノール,係数_バス貨物_LPG),MATCH(AL1527+1,【参考】排出ガスレベル!$AI$4:$AI$671,1)-1,5,AR1527),2,FALSE),IF(OR(AJ1527=1,AJ1527=2),VLOOKUP(AH1527,INDEX((係数_乗用_ガソリン,係数_乗用_CNG,係数_乗用_軽油,係数_乗用_メタノール,係数_乗用_LPG),1,1,AR1527):INDEX((係数_乗用_ガソリン,係数_乗用_CNG,係数_乗用_軽油,係数_乗用_メタノール,係数_乗用_LPG),125,5,AR1527),2,FALSE))))))</f>
        <v/>
      </c>
      <c r="AO1527" s="376" t="str">
        <f>IF(T1527="","",IF(OR(AH1527="",AH1527="-"),"－",IF(OR(AM1527=8,AM1527=9),"",IF(OR(AJ1527=3,AJ1527=4,AJ1527=5,AJ1527=6),VLOOKUP(AH1527,INDEX((係数_バス貨物_ガソリン,係数_バス貨物_CNG,係数_バス貨物_軽油,係数_バス貨物_メタノール,係数_バス貨物_LPG),MATCH(AL1527,【参考】排出ガスレベル!$AI$4:$AI$671,1),1,AR1527):INDEX((係数_バス貨物_ガソリン,係数_バス貨物_CNG,係数_バス貨物_軽油,係数_バス貨物_メタノール,係数_バス貨物_LPG),MATCH(AL1527+1,【参考】排出ガスレベル!$AI$4:$AI$671,1)-1,5,AR1527),3,FALSE),IF(OR(AJ1527=1,AJ1527=2),VLOOKUP(AH1527,INDEX((係数_乗用_ガソリン,係数_乗用_CNG,係数_乗用_軽油,係数_乗用_メタノール,係数_乗用_LPG),1,1,AR1527):INDEX((係数_乗用_ガソリン,係数_乗用_CNG,係数_乗用_軽油,係数_乗用_メタノール,係数_乗用_LPG),125,5,AR1527),3,FALSE))))))</f>
        <v/>
      </c>
      <c r="AP1527" s="375" t="str">
        <f t="shared" si="414"/>
        <v/>
      </c>
      <c r="AQ1527" s="444" t="str">
        <f t="shared" si="415"/>
        <v/>
      </c>
      <c r="AR1527" s="375" t="str">
        <f t="shared" si="416"/>
        <v/>
      </c>
      <c r="AS1527" s="377" t="str">
        <f t="shared" si="417"/>
        <v/>
      </c>
      <c r="AT1527" s="378" t="str">
        <f t="shared" si="418"/>
        <v/>
      </c>
      <c r="AX1527" s="625" t="b">
        <f t="shared" si="419"/>
        <v>0</v>
      </c>
      <c r="AY1527" s="7" t="str">
        <f t="shared" si="420"/>
        <v>FALSEFALSEFALSE</v>
      </c>
      <c r="AZ1527" s="626">
        <f t="shared" si="422"/>
        <v>0</v>
      </c>
      <c r="BA1527" s="627" t="str">
        <f t="shared" si="421"/>
        <v/>
      </c>
      <c r="BB1527" s="627">
        <f t="shared" si="423"/>
        <v>0</v>
      </c>
    </row>
    <row r="1528" spans="1:54">
      <c r="A1528" s="381">
        <v>1471</v>
      </c>
      <c r="B1528" s="117"/>
      <c r="C1528" s="288"/>
      <c r="D1528" s="289"/>
      <c r="E1528" s="289"/>
      <c r="F1528" s="290"/>
      <c r="G1528" s="292"/>
      <c r="H1528" s="116"/>
      <c r="I1528" s="292"/>
      <c r="J1528" s="116"/>
      <c r="K1528" s="370"/>
      <c r="L1528" s="370"/>
      <c r="M1528" s="370"/>
      <c r="N1528" s="371"/>
      <c r="O1528" s="371"/>
      <c r="P1528" s="371"/>
      <c r="Q1528" s="371"/>
      <c r="R1528" s="371"/>
      <c r="S1528" s="371"/>
      <c r="T1528" s="443"/>
      <c r="U1528" s="539"/>
      <c r="V1528" s="117"/>
      <c r="W1528" s="118"/>
      <c r="X1528" s="119"/>
      <c r="Y1528" s="120"/>
      <c r="Z1528" s="122"/>
      <c r="AA1528" s="121"/>
      <c r="AB1528" s="443"/>
      <c r="AC1528" s="734"/>
      <c r="AD1528" s="372"/>
      <c r="AE1528" s="485"/>
      <c r="AF1528" s="373" t="str">
        <f t="shared" si="406"/>
        <v/>
      </c>
      <c r="AG1528" s="373" t="str">
        <f t="shared" si="407"/>
        <v/>
      </c>
      <c r="AH1528" s="374" t="str">
        <f t="shared" si="408"/>
        <v/>
      </c>
      <c r="AI1528" s="375" t="str">
        <f t="shared" si="409"/>
        <v/>
      </c>
      <c r="AJ1528" s="375" t="str">
        <f t="shared" si="410"/>
        <v/>
      </c>
      <c r="AK1528" s="375" t="str">
        <f t="shared" si="411"/>
        <v/>
      </c>
      <c r="AL1528" s="375" t="str">
        <f t="shared" si="412"/>
        <v/>
      </c>
      <c r="AM1528" s="375" t="str">
        <f t="shared" si="413"/>
        <v/>
      </c>
      <c r="AN1528" s="376" t="str">
        <f>IF(AF1528="","",IF(OR(AH1528="",AH1528="-"),"－",IF(OR(AM1528=8,AM1528=9),"",IF(OR(AJ1528=3,AJ1528=4,AJ1528=5,AJ1528=6),VLOOKUP(AH1528,INDEX((係数_バス貨物_ガソリン,係数_バス貨物_CNG,係数_バス貨物_軽油,係数_バス貨物_メタノール,係数_バス貨物_LPG),MATCH(AL1528,【参考】排出ガスレベル!$AI$4:$AI$671,1),1,AR1528):INDEX((係数_バス貨物_ガソリン,係数_バス貨物_CNG,係数_バス貨物_軽油,係数_バス貨物_メタノール,係数_バス貨物_LPG),MATCH(AL1528+1,【参考】排出ガスレベル!$AI$4:$AI$671,1)-1,5,AR1528),2,FALSE),IF(OR(AJ1528=1,AJ1528=2),VLOOKUP(AH1528,INDEX((係数_乗用_ガソリン,係数_乗用_CNG,係数_乗用_軽油,係数_乗用_メタノール,係数_乗用_LPG),1,1,AR1528):INDEX((係数_乗用_ガソリン,係数_乗用_CNG,係数_乗用_軽油,係数_乗用_メタノール,係数_乗用_LPG),125,5,AR1528),2,FALSE))))))</f>
        <v/>
      </c>
      <c r="AO1528" s="376" t="str">
        <f>IF(T1528="","",IF(OR(AH1528="",AH1528="-"),"－",IF(OR(AM1528=8,AM1528=9),"",IF(OR(AJ1528=3,AJ1528=4,AJ1528=5,AJ1528=6),VLOOKUP(AH1528,INDEX((係数_バス貨物_ガソリン,係数_バス貨物_CNG,係数_バス貨物_軽油,係数_バス貨物_メタノール,係数_バス貨物_LPG),MATCH(AL1528,【参考】排出ガスレベル!$AI$4:$AI$671,1),1,AR1528):INDEX((係数_バス貨物_ガソリン,係数_バス貨物_CNG,係数_バス貨物_軽油,係数_バス貨物_メタノール,係数_バス貨物_LPG),MATCH(AL1528+1,【参考】排出ガスレベル!$AI$4:$AI$671,1)-1,5,AR1528),3,FALSE),IF(OR(AJ1528=1,AJ1528=2),VLOOKUP(AH1528,INDEX((係数_乗用_ガソリン,係数_乗用_CNG,係数_乗用_軽油,係数_乗用_メタノール,係数_乗用_LPG),1,1,AR1528):INDEX((係数_乗用_ガソリン,係数_乗用_CNG,係数_乗用_軽油,係数_乗用_メタノール,係数_乗用_LPG),125,5,AR1528),3,FALSE))))))</f>
        <v/>
      </c>
      <c r="AP1528" s="375" t="str">
        <f t="shared" si="414"/>
        <v/>
      </c>
      <c r="AQ1528" s="444" t="str">
        <f t="shared" si="415"/>
        <v/>
      </c>
      <c r="AR1528" s="375" t="str">
        <f t="shared" si="416"/>
        <v/>
      </c>
      <c r="AS1528" s="377" t="str">
        <f t="shared" si="417"/>
        <v/>
      </c>
      <c r="AT1528" s="378" t="str">
        <f t="shared" si="418"/>
        <v/>
      </c>
      <c r="AX1528" s="625" t="b">
        <f t="shared" si="419"/>
        <v>0</v>
      </c>
      <c r="AY1528" s="7" t="str">
        <f t="shared" si="420"/>
        <v>FALSEFALSEFALSE</v>
      </c>
      <c r="AZ1528" s="626">
        <f t="shared" si="422"/>
        <v>0</v>
      </c>
      <c r="BA1528" s="627" t="str">
        <f t="shared" si="421"/>
        <v/>
      </c>
      <c r="BB1528" s="627">
        <f t="shared" si="423"/>
        <v>0</v>
      </c>
    </row>
    <row r="1529" spans="1:54">
      <c r="A1529" s="381">
        <v>1472</v>
      </c>
      <c r="B1529" s="117"/>
      <c r="C1529" s="288"/>
      <c r="D1529" s="289"/>
      <c r="E1529" s="289"/>
      <c r="F1529" s="290"/>
      <c r="G1529" s="292"/>
      <c r="H1529" s="116"/>
      <c r="I1529" s="292"/>
      <c r="J1529" s="116"/>
      <c r="K1529" s="370"/>
      <c r="L1529" s="370"/>
      <c r="M1529" s="370"/>
      <c r="N1529" s="371"/>
      <c r="O1529" s="371"/>
      <c r="P1529" s="371"/>
      <c r="Q1529" s="371"/>
      <c r="R1529" s="371"/>
      <c r="S1529" s="371"/>
      <c r="T1529" s="443"/>
      <c r="U1529" s="539"/>
      <c r="V1529" s="117"/>
      <c r="W1529" s="118"/>
      <c r="X1529" s="119"/>
      <c r="Y1529" s="120"/>
      <c r="Z1529" s="122"/>
      <c r="AA1529" s="121"/>
      <c r="AB1529" s="443"/>
      <c r="AC1529" s="734"/>
      <c r="AD1529" s="372"/>
      <c r="AE1529" s="485"/>
      <c r="AF1529" s="373" t="str">
        <f t="shared" si="406"/>
        <v/>
      </c>
      <c r="AG1529" s="373" t="str">
        <f t="shared" si="407"/>
        <v/>
      </c>
      <c r="AH1529" s="374" t="str">
        <f t="shared" si="408"/>
        <v/>
      </c>
      <c r="AI1529" s="375" t="str">
        <f t="shared" si="409"/>
        <v/>
      </c>
      <c r="AJ1529" s="375" t="str">
        <f t="shared" si="410"/>
        <v/>
      </c>
      <c r="AK1529" s="375" t="str">
        <f t="shared" si="411"/>
        <v/>
      </c>
      <c r="AL1529" s="375" t="str">
        <f t="shared" si="412"/>
        <v/>
      </c>
      <c r="AM1529" s="375" t="str">
        <f t="shared" si="413"/>
        <v/>
      </c>
      <c r="AN1529" s="376" t="str">
        <f>IF(AF1529="","",IF(OR(AH1529="",AH1529="-"),"－",IF(OR(AM1529=8,AM1529=9),"",IF(OR(AJ1529=3,AJ1529=4,AJ1529=5,AJ1529=6),VLOOKUP(AH1529,INDEX((係数_バス貨物_ガソリン,係数_バス貨物_CNG,係数_バス貨物_軽油,係数_バス貨物_メタノール,係数_バス貨物_LPG),MATCH(AL1529,【参考】排出ガスレベル!$AI$4:$AI$671,1),1,AR1529):INDEX((係数_バス貨物_ガソリン,係数_バス貨物_CNG,係数_バス貨物_軽油,係数_バス貨物_メタノール,係数_バス貨物_LPG),MATCH(AL1529+1,【参考】排出ガスレベル!$AI$4:$AI$671,1)-1,5,AR1529),2,FALSE),IF(OR(AJ1529=1,AJ1529=2),VLOOKUP(AH1529,INDEX((係数_乗用_ガソリン,係数_乗用_CNG,係数_乗用_軽油,係数_乗用_メタノール,係数_乗用_LPG),1,1,AR1529):INDEX((係数_乗用_ガソリン,係数_乗用_CNG,係数_乗用_軽油,係数_乗用_メタノール,係数_乗用_LPG),125,5,AR1529),2,FALSE))))))</f>
        <v/>
      </c>
      <c r="AO1529" s="376" t="str">
        <f>IF(T1529="","",IF(OR(AH1529="",AH1529="-"),"－",IF(OR(AM1529=8,AM1529=9),"",IF(OR(AJ1529=3,AJ1529=4,AJ1529=5,AJ1529=6),VLOOKUP(AH1529,INDEX((係数_バス貨物_ガソリン,係数_バス貨物_CNG,係数_バス貨物_軽油,係数_バス貨物_メタノール,係数_バス貨物_LPG),MATCH(AL1529,【参考】排出ガスレベル!$AI$4:$AI$671,1),1,AR1529):INDEX((係数_バス貨物_ガソリン,係数_バス貨物_CNG,係数_バス貨物_軽油,係数_バス貨物_メタノール,係数_バス貨物_LPG),MATCH(AL1529+1,【参考】排出ガスレベル!$AI$4:$AI$671,1)-1,5,AR1529),3,FALSE),IF(OR(AJ1529=1,AJ1529=2),VLOOKUP(AH1529,INDEX((係数_乗用_ガソリン,係数_乗用_CNG,係数_乗用_軽油,係数_乗用_メタノール,係数_乗用_LPG),1,1,AR1529):INDEX((係数_乗用_ガソリン,係数_乗用_CNG,係数_乗用_軽油,係数_乗用_メタノール,係数_乗用_LPG),125,5,AR1529),3,FALSE))))))</f>
        <v/>
      </c>
      <c r="AP1529" s="375" t="str">
        <f t="shared" si="414"/>
        <v/>
      </c>
      <c r="AQ1529" s="444" t="str">
        <f t="shared" si="415"/>
        <v/>
      </c>
      <c r="AR1529" s="375" t="str">
        <f t="shared" si="416"/>
        <v/>
      </c>
      <c r="AS1529" s="377" t="str">
        <f t="shared" si="417"/>
        <v/>
      </c>
      <c r="AT1529" s="378" t="str">
        <f t="shared" si="418"/>
        <v/>
      </c>
      <c r="AX1529" s="625" t="b">
        <f t="shared" si="419"/>
        <v>0</v>
      </c>
      <c r="AY1529" s="7" t="str">
        <f t="shared" si="420"/>
        <v>FALSEFALSEFALSE</v>
      </c>
      <c r="AZ1529" s="626">
        <f t="shared" si="422"/>
        <v>0</v>
      </c>
      <c r="BA1529" s="627" t="str">
        <f t="shared" si="421"/>
        <v/>
      </c>
      <c r="BB1529" s="627">
        <f t="shared" si="423"/>
        <v>0</v>
      </c>
    </row>
    <row r="1530" spans="1:54">
      <c r="A1530" s="381">
        <v>1473</v>
      </c>
      <c r="B1530" s="117"/>
      <c r="C1530" s="288"/>
      <c r="D1530" s="289"/>
      <c r="E1530" s="289"/>
      <c r="F1530" s="290"/>
      <c r="G1530" s="292"/>
      <c r="H1530" s="116"/>
      <c r="I1530" s="292"/>
      <c r="J1530" s="116"/>
      <c r="K1530" s="370"/>
      <c r="L1530" s="370"/>
      <c r="M1530" s="370"/>
      <c r="N1530" s="371"/>
      <c r="O1530" s="371"/>
      <c r="P1530" s="371"/>
      <c r="Q1530" s="371"/>
      <c r="R1530" s="371"/>
      <c r="S1530" s="371"/>
      <c r="T1530" s="443"/>
      <c r="U1530" s="539"/>
      <c r="V1530" s="117"/>
      <c r="W1530" s="118"/>
      <c r="X1530" s="119"/>
      <c r="Y1530" s="120"/>
      <c r="Z1530" s="122"/>
      <c r="AA1530" s="121"/>
      <c r="AB1530" s="443"/>
      <c r="AC1530" s="734"/>
      <c r="AD1530" s="372"/>
      <c r="AE1530" s="485"/>
      <c r="AF1530" s="373" t="str">
        <f t="shared" ref="AF1530:AF1593" si="424">IF(OR(T1530="(減車済)",T1530=""),"",1)</f>
        <v/>
      </c>
      <c r="AG1530" s="373" t="str">
        <f t="shared" ref="AG1530:AG1593" si="425">IF(OR(T1530="継続",T1530="新規"),1,"")</f>
        <v/>
      </c>
      <c r="AH1530" s="374" t="str">
        <f t="shared" ref="AH1530:AH1593" si="426">IF(AF1530="","",UPPER(ASC(X1530)))</f>
        <v/>
      </c>
      <c r="AI1530" s="375" t="str">
        <f t="shared" ref="AI1530:AI1593" si="427">IF(AF1530="","",IF(V1530="","",IF(V1530="普通",1,IF(V1530="小型",2,0))))</f>
        <v/>
      </c>
      <c r="AJ1530" s="375" t="str">
        <f t="shared" ref="AJ1530:AJ1593" si="428">IF(AF1530="","",IF(W1530="","",VLOOKUP(W1530,用途,2,FALSE)))</f>
        <v/>
      </c>
      <c r="AK1530" s="375" t="str">
        <f t="shared" ref="AK1530:AK1593" si="429">IF(AF1530="","",IF(Y1530="","",IF(Y1530&lt;=10,1,IF(Y1530&lt;30,2,IF(Y1530&gt;=30,3,0)))))</f>
        <v/>
      </c>
      <c r="AL1530" s="375" t="str">
        <f t="shared" ref="AL1530:AL1593" si="430">IF(AF1530="","",IF(Z1530="","",IF(Z1530&lt;=1.7*1000,1,IF(Z1530&lt;=2.5*1000,2,IF(Z1530&lt;=3.5*1000,3,IF(Z1530&lt;8*1000,4,IF(Z1530&gt;=8*1000,5,"")))))))</f>
        <v/>
      </c>
      <c r="AM1530" s="375" t="str">
        <f t="shared" ref="AM1530:AM1593" si="431">IF(AF1530="","",IF(AA1530="","",VLOOKUP(AA1530,燃料の種類,2,FALSE)))</f>
        <v/>
      </c>
      <c r="AN1530" s="376" t="str">
        <f>IF(AF1530="","",IF(OR(AH1530="",AH1530="-"),"－",IF(OR(AM1530=8,AM1530=9),"",IF(OR(AJ1530=3,AJ1530=4,AJ1530=5,AJ1530=6),VLOOKUP(AH1530,INDEX((係数_バス貨物_ガソリン,係数_バス貨物_CNG,係数_バス貨物_軽油,係数_バス貨物_メタノール,係数_バス貨物_LPG),MATCH(AL1530,【参考】排出ガスレベル!$AI$4:$AI$671,1),1,AR1530):INDEX((係数_バス貨物_ガソリン,係数_バス貨物_CNG,係数_バス貨物_軽油,係数_バス貨物_メタノール,係数_バス貨物_LPG),MATCH(AL1530+1,【参考】排出ガスレベル!$AI$4:$AI$671,1)-1,5,AR1530),2,FALSE),IF(OR(AJ1530=1,AJ1530=2),VLOOKUP(AH1530,INDEX((係数_乗用_ガソリン,係数_乗用_CNG,係数_乗用_軽油,係数_乗用_メタノール,係数_乗用_LPG),1,1,AR1530):INDEX((係数_乗用_ガソリン,係数_乗用_CNG,係数_乗用_軽油,係数_乗用_メタノール,係数_乗用_LPG),125,5,AR1530),2,FALSE))))))</f>
        <v/>
      </c>
      <c r="AO1530" s="376" t="str">
        <f>IF(T1530="","",IF(OR(AH1530="",AH1530="-"),"－",IF(OR(AM1530=8,AM1530=9),"",IF(OR(AJ1530=3,AJ1530=4,AJ1530=5,AJ1530=6),VLOOKUP(AH1530,INDEX((係数_バス貨物_ガソリン,係数_バス貨物_CNG,係数_バス貨物_軽油,係数_バス貨物_メタノール,係数_バス貨物_LPG),MATCH(AL1530,【参考】排出ガスレベル!$AI$4:$AI$671,1),1,AR1530):INDEX((係数_バス貨物_ガソリン,係数_バス貨物_CNG,係数_バス貨物_軽油,係数_バス貨物_メタノール,係数_バス貨物_LPG),MATCH(AL1530+1,【参考】排出ガスレベル!$AI$4:$AI$671,1)-1,5,AR1530),3,FALSE),IF(OR(AJ1530=1,AJ1530=2),VLOOKUP(AH1530,INDEX((係数_乗用_ガソリン,係数_乗用_CNG,係数_乗用_軽油,係数_乗用_メタノール,係数_乗用_LPG),1,1,AR1530):INDEX((係数_乗用_ガソリン,係数_乗用_CNG,係数_乗用_軽油,係数_乗用_メタノール,係数_乗用_LPG),125,5,AR1530),3,FALSE))))))</f>
        <v/>
      </c>
      <c r="AP1530" s="375" t="str">
        <f t="shared" ref="AP1530:AP1593" si="432">IF((AF1530="")+(AC1530=""),"",IF(燃料区分1=4,VLOOKUP(AO1530,排ガス低減レベル,2,FALSE),VLOOKUP(AC1530,排ガス低減レベル,2,FALSE)))</f>
        <v/>
      </c>
      <c r="AQ1530" s="444" t="str">
        <f t="shared" ref="AQ1530:AQ1593" si="433">IF(AG1530="","",IF(AJ1530=3,B1530&amp;"-"&amp;SUM(AJ1530*100,AK1530*10,AL1530)&amp;"A",IF(OR(AJ1530=2,AJ1530=4,AJ1530=6),B1530&amp;"-"&amp;AL1530*10&amp;"A",IF(AJ1530=1,B1530&amp;"-"&amp;AJ1530&amp;"A",IF(AJ1530=5,B1530&amp;"-"&amp;SUM(AJ1530*100,AI1530*10,AL1530)&amp;"A","")))))</f>
        <v/>
      </c>
      <c r="AR1530" s="375" t="str">
        <f t="shared" ref="AR1530:AR1593" si="434">IF(OR(AM1530=1,AM1530=2,AM1530=11),1,IF(AM1530=6,2,IF(OR(AM1530=4,AM1530=5,AM1530=10),3,IF(AM1530=7,4,IF(AM1530=3,5, IF(OR(AM1530=8,AM1530=9),6,""))))))</f>
        <v/>
      </c>
      <c r="AS1530" s="377" t="str">
        <f t="shared" ref="AS1530:AS1593" si="435">IF(AG1530="","",B1530&amp;"-"&amp;AM1530)</f>
        <v/>
      </c>
      <c r="AT1530" s="378" t="str">
        <f t="shared" ref="AT1530:AT1593" si="436">IF(AF1530="","",VLOOKUP(T1530,車両の増減,2,FALSE))</f>
        <v/>
      </c>
      <c r="AX1530" s="625" t="b">
        <f t="shared" si="419"/>
        <v>0</v>
      </c>
      <c r="AY1530" s="7" t="str">
        <f t="shared" si="420"/>
        <v>FALSEFALSEFALSE</v>
      </c>
      <c r="AZ1530" s="626">
        <f t="shared" si="422"/>
        <v>0</v>
      </c>
      <c r="BA1530" s="627" t="str">
        <f t="shared" si="421"/>
        <v/>
      </c>
      <c r="BB1530" s="627">
        <f t="shared" si="423"/>
        <v>0</v>
      </c>
    </row>
    <row r="1531" spans="1:54">
      <c r="A1531" s="381">
        <v>1474</v>
      </c>
      <c r="B1531" s="117"/>
      <c r="C1531" s="288"/>
      <c r="D1531" s="289"/>
      <c r="E1531" s="289"/>
      <c r="F1531" s="290"/>
      <c r="G1531" s="292"/>
      <c r="H1531" s="116"/>
      <c r="I1531" s="292"/>
      <c r="J1531" s="116"/>
      <c r="K1531" s="370"/>
      <c r="L1531" s="370"/>
      <c r="M1531" s="370"/>
      <c r="N1531" s="371"/>
      <c r="O1531" s="371"/>
      <c r="P1531" s="371"/>
      <c r="Q1531" s="371"/>
      <c r="R1531" s="371"/>
      <c r="S1531" s="371"/>
      <c r="T1531" s="443"/>
      <c r="U1531" s="539"/>
      <c r="V1531" s="117"/>
      <c r="W1531" s="118"/>
      <c r="X1531" s="119"/>
      <c r="Y1531" s="120"/>
      <c r="Z1531" s="122"/>
      <c r="AA1531" s="121"/>
      <c r="AB1531" s="443"/>
      <c r="AC1531" s="734"/>
      <c r="AD1531" s="372"/>
      <c r="AE1531" s="485"/>
      <c r="AF1531" s="373" t="str">
        <f t="shared" si="424"/>
        <v/>
      </c>
      <c r="AG1531" s="373" t="str">
        <f t="shared" si="425"/>
        <v/>
      </c>
      <c r="AH1531" s="374" t="str">
        <f t="shared" si="426"/>
        <v/>
      </c>
      <c r="AI1531" s="375" t="str">
        <f t="shared" si="427"/>
        <v/>
      </c>
      <c r="AJ1531" s="375" t="str">
        <f t="shared" si="428"/>
        <v/>
      </c>
      <c r="AK1531" s="375" t="str">
        <f t="shared" si="429"/>
        <v/>
      </c>
      <c r="AL1531" s="375" t="str">
        <f t="shared" si="430"/>
        <v/>
      </c>
      <c r="AM1531" s="375" t="str">
        <f t="shared" si="431"/>
        <v/>
      </c>
      <c r="AN1531" s="376" t="str">
        <f>IF(AF1531="","",IF(OR(AH1531="",AH1531="-"),"－",IF(OR(AM1531=8,AM1531=9),"",IF(OR(AJ1531=3,AJ1531=4,AJ1531=5,AJ1531=6),VLOOKUP(AH1531,INDEX((係数_バス貨物_ガソリン,係数_バス貨物_CNG,係数_バス貨物_軽油,係数_バス貨物_メタノール,係数_バス貨物_LPG),MATCH(AL1531,【参考】排出ガスレベル!$AI$4:$AI$671,1),1,AR1531):INDEX((係数_バス貨物_ガソリン,係数_バス貨物_CNG,係数_バス貨物_軽油,係数_バス貨物_メタノール,係数_バス貨物_LPG),MATCH(AL1531+1,【参考】排出ガスレベル!$AI$4:$AI$671,1)-1,5,AR1531),2,FALSE),IF(OR(AJ1531=1,AJ1531=2),VLOOKUP(AH1531,INDEX((係数_乗用_ガソリン,係数_乗用_CNG,係数_乗用_軽油,係数_乗用_メタノール,係数_乗用_LPG),1,1,AR1531):INDEX((係数_乗用_ガソリン,係数_乗用_CNG,係数_乗用_軽油,係数_乗用_メタノール,係数_乗用_LPG),125,5,AR1531),2,FALSE))))))</f>
        <v/>
      </c>
      <c r="AO1531" s="376" t="str">
        <f>IF(T1531="","",IF(OR(AH1531="",AH1531="-"),"－",IF(OR(AM1531=8,AM1531=9),"",IF(OR(AJ1531=3,AJ1531=4,AJ1531=5,AJ1531=6),VLOOKUP(AH1531,INDEX((係数_バス貨物_ガソリン,係数_バス貨物_CNG,係数_バス貨物_軽油,係数_バス貨物_メタノール,係数_バス貨物_LPG),MATCH(AL1531,【参考】排出ガスレベル!$AI$4:$AI$671,1),1,AR1531):INDEX((係数_バス貨物_ガソリン,係数_バス貨物_CNG,係数_バス貨物_軽油,係数_バス貨物_メタノール,係数_バス貨物_LPG),MATCH(AL1531+1,【参考】排出ガスレベル!$AI$4:$AI$671,1)-1,5,AR1531),3,FALSE),IF(OR(AJ1531=1,AJ1531=2),VLOOKUP(AH1531,INDEX((係数_乗用_ガソリン,係数_乗用_CNG,係数_乗用_軽油,係数_乗用_メタノール,係数_乗用_LPG),1,1,AR1531):INDEX((係数_乗用_ガソリン,係数_乗用_CNG,係数_乗用_軽油,係数_乗用_メタノール,係数_乗用_LPG),125,5,AR1531),3,FALSE))))))</f>
        <v/>
      </c>
      <c r="AP1531" s="375" t="str">
        <f t="shared" si="432"/>
        <v/>
      </c>
      <c r="AQ1531" s="444" t="str">
        <f t="shared" si="433"/>
        <v/>
      </c>
      <c r="AR1531" s="375" t="str">
        <f t="shared" si="434"/>
        <v/>
      </c>
      <c r="AS1531" s="377" t="str">
        <f t="shared" si="435"/>
        <v/>
      </c>
      <c r="AT1531" s="378" t="str">
        <f t="shared" si="436"/>
        <v/>
      </c>
      <c r="AX1531" s="625" t="b">
        <f t="shared" ref="AX1531:AX1594" si="437">IF(AY1531="FALSEFALSEFALSEFALSE","ハイブリッド")</f>
        <v>0</v>
      </c>
      <c r="AY1531" s="7" t="str">
        <f t="shared" ref="AY1531:AY1594" si="438">EXACT(AZ1531,BA1531)&amp;IF(BA1531="","")&amp;IF(AZ1531="電気",TRUE)&amp;IF(AZ1531="LPG",TRUE)</f>
        <v>FALSEFALSEFALSE</v>
      </c>
      <c r="AZ1531" s="626">
        <f t="shared" si="422"/>
        <v>0</v>
      </c>
      <c r="BA1531" s="627" t="str">
        <f t="shared" ref="BA1531:BA1594" si="439">IF(COUNTIFS(BC1531,"*A*",BB1531,"3"),"ハイブリッド(ガソリン)","")</f>
        <v/>
      </c>
      <c r="BB1531" s="627">
        <f t="shared" si="423"/>
        <v>0</v>
      </c>
    </row>
    <row r="1532" spans="1:54">
      <c r="A1532" s="381">
        <v>1475</v>
      </c>
      <c r="B1532" s="117"/>
      <c r="C1532" s="288"/>
      <c r="D1532" s="289"/>
      <c r="E1532" s="289"/>
      <c r="F1532" s="290"/>
      <c r="G1532" s="292"/>
      <c r="H1532" s="116"/>
      <c r="I1532" s="292"/>
      <c r="J1532" s="116"/>
      <c r="K1532" s="370"/>
      <c r="L1532" s="370"/>
      <c r="M1532" s="370"/>
      <c r="N1532" s="371"/>
      <c r="O1532" s="371"/>
      <c r="P1532" s="371"/>
      <c r="Q1532" s="371"/>
      <c r="R1532" s="371"/>
      <c r="S1532" s="371"/>
      <c r="T1532" s="443"/>
      <c r="U1532" s="539"/>
      <c r="V1532" s="117"/>
      <c r="W1532" s="118"/>
      <c r="X1532" s="119"/>
      <c r="Y1532" s="120"/>
      <c r="Z1532" s="122"/>
      <c r="AA1532" s="121"/>
      <c r="AB1532" s="443"/>
      <c r="AC1532" s="734"/>
      <c r="AD1532" s="372"/>
      <c r="AE1532" s="485"/>
      <c r="AF1532" s="373" t="str">
        <f t="shared" si="424"/>
        <v/>
      </c>
      <c r="AG1532" s="373" t="str">
        <f t="shared" si="425"/>
        <v/>
      </c>
      <c r="AH1532" s="374" t="str">
        <f t="shared" si="426"/>
        <v/>
      </c>
      <c r="AI1532" s="375" t="str">
        <f t="shared" si="427"/>
        <v/>
      </c>
      <c r="AJ1532" s="375" t="str">
        <f t="shared" si="428"/>
        <v/>
      </c>
      <c r="AK1532" s="375" t="str">
        <f t="shared" si="429"/>
        <v/>
      </c>
      <c r="AL1532" s="375" t="str">
        <f t="shared" si="430"/>
        <v/>
      </c>
      <c r="AM1532" s="375" t="str">
        <f t="shared" si="431"/>
        <v/>
      </c>
      <c r="AN1532" s="376" t="str">
        <f>IF(AF1532="","",IF(OR(AH1532="",AH1532="-"),"－",IF(OR(AM1532=8,AM1532=9),"",IF(OR(AJ1532=3,AJ1532=4,AJ1532=5,AJ1532=6),VLOOKUP(AH1532,INDEX((係数_バス貨物_ガソリン,係数_バス貨物_CNG,係数_バス貨物_軽油,係数_バス貨物_メタノール,係数_バス貨物_LPG),MATCH(AL1532,【参考】排出ガスレベル!$AI$4:$AI$671,1),1,AR1532):INDEX((係数_バス貨物_ガソリン,係数_バス貨物_CNG,係数_バス貨物_軽油,係数_バス貨物_メタノール,係数_バス貨物_LPG),MATCH(AL1532+1,【参考】排出ガスレベル!$AI$4:$AI$671,1)-1,5,AR1532),2,FALSE),IF(OR(AJ1532=1,AJ1532=2),VLOOKUP(AH1532,INDEX((係数_乗用_ガソリン,係数_乗用_CNG,係数_乗用_軽油,係数_乗用_メタノール,係数_乗用_LPG),1,1,AR1532):INDEX((係数_乗用_ガソリン,係数_乗用_CNG,係数_乗用_軽油,係数_乗用_メタノール,係数_乗用_LPG),125,5,AR1532),2,FALSE))))))</f>
        <v/>
      </c>
      <c r="AO1532" s="376" t="str">
        <f>IF(T1532="","",IF(OR(AH1532="",AH1532="-"),"－",IF(OR(AM1532=8,AM1532=9),"",IF(OR(AJ1532=3,AJ1532=4,AJ1532=5,AJ1532=6),VLOOKUP(AH1532,INDEX((係数_バス貨物_ガソリン,係数_バス貨物_CNG,係数_バス貨物_軽油,係数_バス貨物_メタノール,係数_バス貨物_LPG),MATCH(AL1532,【参考】排出ガスレベル!$AI$4:$AI$671,1),1,AR1532):INDEX((係数_バス貨物_ガソリン,係数_バス貨物_CNG,係数_バス貨物_軽油,係数_バス貨物_メタノール,係数_バス貨物_LPG),MATCH(AL1532+1,【参考】排出ガスレベル!$AI$4:$AI$671,1)-1,5,AR1532),3,FALSE),IF(OR(AJ1532=1,AJ1532=2),VLOOKUP(AH1532,INDEX((係数_乗用_ガソリン,係数_乗用_CNG,係数_乗用_軽油,係数_乗用_メタノール,係数_乗用_LPG),1,1,AR1532):INDEX((係数_乗用_ガソリン,係数_乗用_CNG,係数_乗用_軽油,係数_乗用_メタノール,係数_乗用_LPG),125,5,AR1532),3,FALSE))))))</f>
        <v/>
      </c>
      <c r="AP1532" s="375" t="str">
        <f t="shared" si="432"/>
        <v/>
      </c>
      <c r="AQ1532" s="444" t="str">
        <f t="shared" si="433"/>
        <v/>
      </c>
      <c r="AR1532" s="375" t="str">
        <f t="shared" si="434"/>
        <v/>
      </c>
      <c r="AS1532" s="377" t="str">
        <f t="shared" si="435"/>
        <v/>
      </c>
      <c r="AT1532" s="378" t="str">
        <f t="shared" si="436"/>
        <v/>
      </c>
      <c r="AX1532" s="625" t="b">
        <f t="shared" si="437"/>
        <v>0</v>
      </c>
      <c r="AY1532" s="7" t="str">
        <f t="shared" si="438"/>
        <v>FALSEFALSEFALSE</v>
      </c>
      <c r="AZ1532" s="626">
        <f t="shared" si="422"/>
        <v>0</v>
      </c>
      <c r="BA1532" s="627" t="str">
        <f t="shared" si="439"/>
        <v/>
      </c>
      <c r="BB1532" s="627">
        <f t="shared" si="423"/>
        <v>0</v>
      </c>
    </row>
    <row r="1533" spans="1:54">
      <c r="A1533" s="381">
        <v>1476</v>
      </c>
      <c r="B1533" s="117"/>
      <c r="C1533" s="288"/>
      <c r="D1533" s="289"/>
      <c r="E1533" s="289"/>
      <c r="F1533" s="290"/>
      <c r="G1533" s="292"/>
      <c r="H1533" s="116"/>
      <c r="I1533" s="292"/>
      <c r="J1533" s="116"/>
      <c r="K1533" s="370"/>
      <c r="L1533" s="370"/>
      <c r="M1533" s="370"/>
      <c r="N1533" s="371"/>
      <c r="O1533" s="371"/>
      <c r="P1533" s="371"/>
      <c r="Q1533" s="371"/>
      <c r="R1533" s="371"/>
      <c r="S1533" s="371"/>
      <c r="T1533" s="443"/>
      <c r="U1533" s="539"/>
      <c r="V1533" s="117"/>
      <c r="W1533" s="118"/>
      <c r="X1533" s="119"/>
      <c r="Y1533" s="120"/>
      <c r="Z1533" s="122"/>
      <c r="AA1533" s="121"/>
      <c r="AB1533" s="443"/>
      <c r="AC1533" s="734"/>
      <c r="AD1533" s="372"/>
      <c r="AE1533" s="485"/>
      <c r="AF1533" s="373" t="str">
        <f t="shared" si="424"/>
        <v/>
      </c>
      <c r="AG1533" s="373" t="str">
        <f t="shared" si="425"/>
        <v/>
      </c>
      <c r="AH1533" s="374" t="str">
        <f t="shared" si="426"/>
        <v/>
      </c>
      <c r="AI1533" s="375" t="str">
        <f t="shared" si="427"/>
        <v/>
      </c>
      <c r="AJ1533" s="375" t="str">
        <f t="shared" si="428"/>
        <v/>
      </c>
      <c r="AK1533" s="375" t="str">
        <f t="shared" si="429"/>
        <v/>
      </c>
      <c r="AL1533" s="375" t="str">
        <f t="shared" si="430"/>
        <v/>
      </c>
      <c r="AM1533" s="375" t="str">
        <f t="shared" si="431"/>
        <v/>
      </c>
      <c r="AN1533" s="376" t="str">
        <f>IF(AF1533="","",IF(OR(AH1533="",AH1533="-"),"－",IF(OR(AM1533=8,AM1533=9),"",IF(OR(AJ1533=3,AJ1533=4,AJ1533=5,AJ1533=6),VLOOKUP(AH1533,INDEX((係数_バス貨物_ガソリン,係数_バス貨物_CNG,係数_バス貨物_軽油,係数_バス貨物_メタノール,係数_バス貨物_LPG),MATCH(AL1533,【参考】排出ガスレベル!$AI$4:$AI$671,1),1,AR1533):INDEX((係数_バス貨物_ガソリン,係数_バス貨物_CNG,係数_バス貨物_軽油,係数_バス貨物_メタノール,係数_バス貨物_LPG),MATCH(AL1533+1,【参考】排出ガスレベル!$AI$4:$AI$671,1)-1,5,AR1533),2,FALSE),IF(OR(AJ1533=1,AJ1533=2),VLOOKUP(AH1533,INDEX((係数_乗用_ガソリン,係数_乗用_CNG,係数_乗用_軽油,係数_乗用_メタノール,係数_乗用_LPG),1,1,AR1533):INDEX((係数_乗用_ガソリン,係数_乗用_CNG,係数_乗用_軽油,係数_乗用_メタノール,係数_乗用_LPG),125,5,AR1533),2,FALSE))))))</f>
        <v/>
      </c>
      <c r="AO1533" s="376" t="str">
        <f>IF(T1533="","",IF(OR(AH1533="",AH1533="-"),"－",IF(OR(AM1533=8,AM1533=9),"",IF(OR(AJ1533=3,AJ1533=4,AJ1533=5,AJ1533=6),VLOOKUP(AH1533,INDEX((係数_バス貨物_ガソリン,係数_バス貨物_CNG,係数_バス貨物_軽油,係数_バス貨物_メタノール,係数_バス貨物_LPG),MATCH(AL1533,【参考】排出ガスレベル!$AI$4:$AI$671,1),1,AR1533):INDEX((係数_バス貨物_ガソリン,係数_バス貨物_CNG,係数_バス貨物_軽油,係数_バス貨物_メタノール,係数_バス貨物_LPG),MATCH(AL1533+1,【参考】排出ガスレベル!$AI$4:$AI$671,1)-1,5,AR1533),3,FALSE),IF(OR(AJ1533=1,AJ1533=2),VLOOKUP(AH1533,INDEX((係数_乗用_ガソリン,係数_乗用_CNG,係数_乗用_軽油,係数_乗用_メタノール,係数_乗用_LPG),1,1,AR1533):INDEX((係数_乗用_ガソリン,係数_乗用_CNG,係数_乗用_軽油,係数_乗用_メタノール,係数_乗用_LPG),125,5,AR1533),3,FALSE))))))</f>
        <v/>
      </c>
      <c r="AP1533" s="375" t="str">
        <f t="shared" si="432"/>
        <v/>
      </c>
      <c r="AQ1533" s="444" t="str">
        <f t="shared" si="433"/>
        <v/>
      </c>
      <c r="AR1533" s="375" t="str">
        <f t="shared" si="434"/>
        <v/>
      </c>
      <c r="AS1533" s="377" t="str">
        <f t="shared" si="435"/>
        <v/>
      </c>
      <c r="AT1533" s="378" t="str">
        <f t="shared" si="436"/>
        <v/>
      </c>
      <c r="AX1533" s="625" t="b">
        <f t="shared" si="437"/>
        <v>0</v>
      </c>
      <c r="AY1533" s="7" t="str">
        <f t="shared" si="438"/>
        <v>FALSEFALSEFALSE</v>
      </c>
      <c r="AZ1533" s="626">
        <f t="shared" si="422"/>
        <v>0</v>
      </c>
      <c r="BA1533" s="627" t="str">
        <f t="shared" si="439"/>
        <v/>
      </c>
      <c r="BB1533" s="627">
        <f t="shared" si="423"/>
        <v>0</v>
      </c>
    </row>
    <row r="1534" spans="1:54">
      <c r="A1534" s="381">
        <v>1477</v>
      </c>
      <c r="B1534" s="117"/>
      <c r="C1534" s="288"/>
      <c r="D1534" s="289"/>
      <c r="E1534" s="289"/>
      <c r="F1534" s="290"/>
      <c r="G1534" s="292"/>
      <c r="H1534" s="116"/>
      <c r="I1534" s="292"/>
      <c r="J1534" s="116"/>
      <c r="K1534" s="370"/>
      <c r="L1534" s="370"/>
      <c r="M1534" s="370"/>
      <c r="N1534" s="371"/>
      <c r="O1534" s="371"/>
      <c r="P1534" s="371"/>
      <c r="Q1534" s="371"/>
      <c r="R1534" s="371"/>
      <c r="S1534" s="371"/>
      <c r="T1534" s="443"/>
      <c r="U1534" s="539"/>
      <c r="V1534" s="117"/>
      <c r="W1534" s="118"/>
      <c r="X1534" s="119"/>
      <c r="Y1534" s="120"/>
      <c r="Z1534" s="122"/>
      <c r="AA1534" s="121"/>
      <c r="AB1534" s="443"/>
      <c r="AC1534" s="734"/>
      <c r="AD1534" s="372"/>
      <c r="AE1534" s="485"/>
      <c r="AF1534" s="373" t="str">
        <f t="shared" si="424"/>
        <v/>
      </c>
      <c r="AG1534" s="373" t="str">
        <f t="shared" si="425"/>
        <v/>
      </c>
      <c r="AH1534" s="374" t="str">
        <f t="shared" si="426"/>
        <v/>
      </c>
      <c r="AI1534" s="375" t="str">
        <f t="shared" si="427"/>
        <v/>
      </c>
      <c r="AJ1534" s="375" t="str">
        <f t="shared" si="428"/>
        <v/>
      </c>
      <c r="AK1534" s="375" t="str">
        <f t="shared" si="429"/>
        <v/>
      </c>
      <c r="AL1534" s="375" t="str">
        <f t="shared" si="430"/>
        <v/>
      </c>
      <c r="AM1534" s="375" t="str">
        <f t="shared" si="431"/>
        <v/>
      </c>
      <c r="AN1534" s="376" t="str">
        <f>IF(AF1534="","",IF(OR(AH1534="",AH1534="-"),"－",IF(OR(AM1534=8,AM1534=9),"",IF(OR(AJ1534=3,AJ1534=4,AJ1534=5,AJ1534=6),VLOOKUP(AH1534,INDEX((係数_バス貨物_ガソリン,係数_バス貨物_CNG,係数_バス貨物_軽油,係数_バス貨物_メタノール,係数_バス貨物_LPG),MATCH(AL1534,【参考】排出ガスレベル!$AI$4:$AI$671,1),1,AR1534):INDEX((係数_バス貨物_ガソリン,係数_バス貨物_CNG,係数_バス貨物_軽油,係数_バス貨物_メタノール,係数_バス貨物_LPG),MATCH(AL1534+1,【参考】排出ガスレベル!$AI$4:$AI$671,1)-1,5,AR1534),2,FALSE),IF(OR(AJ1534=1,AJ1534=2),VLOOKUP(AH1534,INDEX((係数_乗用_ガソリン,係数_乗用_CNG,係数_乗用_軽油,係数_乗用_メタノール,係数_乗用_LPG),1,1,AR1534):INDEX((係数_乗用_ガソリン,係数_乗用_CNG,係数_乗用_軽油,係数_乗用_メタノール,係数_乗用_LPG),125,5,AR1534),2,FALSE))))))</f>
        <v/>
      </c>
      <c r="AO1534" s="376" t="str">
        <f>IF(T1534="","",IF(OR(AH1534="",AH1534="-"),"－",IF(OR(AM1534=8,AM1534=9),"",IF(OR(AJ1534=3,AJ1534=4,AJ1534=5,AJ1534=6),VLOOKUP(AH1534,INDEX((係数_バス貨物_ガソリン,係数_バス貨物_CNG,係数_バス貨物_軽油,係数_バス貨物_メタノール,係数_バス貨物_LPG),MATCH(AL1534,【参考】排出ガスレベル!$AI$4:$AI$671,1),1,AR1534):INDEX((係数_バス貨物_ガソリン,係数_バス貨物_CNG,係数_バス貨物_軽油,係数_バス貨物_メタノール,係数_バス貨物_LPG),MATCH(AL1534+1,【参考】排出ガスレベル!$AI$4:$AI$671,1)-1,5,AR1534),3,FALSE),IF(OR(AJ1534=1,AJ1534=2),VLOOKUP(AH1534,INDEX((係数_乗用_ガソリン,係数_乗用_CNG,係数_乗用_軽油,係数_乗用_メタノール,係数_乗用_LPG),1,1,AR1534):INDEX((係数_乗用_ガソリン,係数_乗用_CNG,係数_乗用_軽油,係数_乗用_メタノール,係数_乗用_LPG),125,5,AR1534),3,FALSE))))))</f>
        <v/>
      </c>
      <c r="AP1534" s="375" t="str">
        <f t="shared" si="432"/>
        <v/>
      </c>
      <c r="AQ1534" s="444" t="str">
        <f t="shared" si="433"/>
        <v/>
      </c>
      <c r="AR1534" s="375" t="str">
        <f t="shared" si="434"/>
        <v/>
      </c>
      <c r="AS1534" s="377" t="str">
        <f t="shared" si="435"/>
        <v/>
      </c>
      <c r="AT1534" s="378" t="str">
        <f t="shared" si="436"/>
        <v/>
      </c>
      <c r="AX1534" s="625" t="b">
        <f t="shared" si="437"/>
        <v>0</v>
      </c>
      <c r="AY1534" s="7" t="str">
        <f t="shared" si="438"/>
        <v>FALSEFALSEFALSE</v>
      </c>
      <c r="AZ1534" s="626">
        <f t="shared" si="422"/>
        <v>0</v>
      </c>
      <c r="BA1534" s="627" t="str">
        <f t="shared" si="439"/>
        <v/>
      </c>
      <c r="BB1534" s="627">
        <f t="shared" si="423"/>
        <v>0</v>
      </c>
    </row>
    <row r="1535" spans="1:54">
      <c r="A1535" s="381">
        <v>1478</v>
      </c>
      <c r="B1535" s="117"/>
      <c r="C1535" s="288"/>
      <c r="D1535" s="289"/>
      <c r="E1535" s="289"/>
      <c r="F1535" s="290"/>
      <c r="G1535" s="292"/>
      <c r="H1535" s="116"/>
      <c r="I1535" s="292"/>
      <c r="J1535" s="116"/>
      <c r="K1535" s="370"/>
      <c r="L1535" s="370"/>
      <c r="M1535" s="370"/>
      <c r="N1535" s="371"/>
      <c r="O1535" s="371"/>
      <c r="P1535" s="371"/>
      <c r="Q1535" s="371"/>
      <c r="R1535" s="371"/>
      <c r="S1535" s="371"/>
      <c r="T1535" s="443"/>
      <c r="U1535" s="539"/>
      <c r="V1535" s="117"/>
      <c r="W1535" s="118"/>
      <c r="X1535" s="119"/>
      <c r="Y1535" s="120"/>
      <c r="Z1535" s="122"/>
      <c r="AA1535" s="121"/>
      <c r="AB1535" s="443"/>
      <c r="AC1535" s="734"/>
      <c r="AD1535" s="372"/>
      <c r="AE1535" s="485"/>
      <c r="AF1535" s="373" t="str">
        <f t="shared" si="424"/>
        <v/>
      </c>
      <c r="AG1535" s="373" t="str">
        <f t="shared" si="425"/>
        <v/>
      </c>
      <c r="AH1535" s="374" t="str">
        <f t="shared" si="426"/>
        <v/>
      </c>
      <c r="AI1535" s="375" t="str">
        <f t="shared" si="427"/>
        <v/>
      </c>
      <c r="AJ1535" s="375" t="str">
        <f t="shared" si="428"/>
        <v/>
      </c>
      <c r="AK1535" s="375" t="str">
        <f t="shared" si="429"/>
        <v/>
      </c>
      <c r="AL1535" s="375" t="str">
        <f t="shared" si="430"/>
        <v/>
      </c>
      <c r="AM1535" s="375" t="str">
        <f t="shared" si="431"/>
        <v/>
      </c>
      <c r="AN1535" s="376" t="str">
        <f>IF(AF1535="","",IF(OR(AH1535="",AH1535="-"),"－",IF(OR(AM1535=8,AM1535=9),"",IF(OR(AJ1535=3,AJ1535=4,AJ1535=5,AJ1535=6),VLOOKUP(AH1535,INDEX((係数_バス貨物_ガソリン,係数_バス貨物_CNG,係数_バス貨物_軽油,係数_バス貨物_メタノール,係数_バス貨物_LPG),MATCH(AL1535,【参考】排出ガスレベル!$AI$4:$AI$671,1),1,AR1535):INDEX((係数_バス貨物_ガソリン,係数_バス貨物_CNG,係数_バス貨物_軽油,係数_バス貨物_メタノール,係数_バス貨物_LPG),MATCH(AL1535+1,【参考】排出ガスレベル!$AI$4:$AI$671,1)-1,5,AR1535),2,FALSE),IF(OR(AJ1535=1,AJ1535=2),VLOOKUP(AH1535,INDEX((係数_乗用_ガソリン,係数_乗用_CNG,係数_乗用_軽油,係数_乗用_メタノール,係数_乗用_LPG),1,1,AR1535):INDEX((係数_乗用_ガソリン,係数_乗用_CNG,係数_乗用_軽油,係数_乗用_メタノール,係数_乗用_LPG),125,5,AR1535),2,FALSE))))))</f>
        <v/>
      </c>
      <c r="AO1535" s="376" t="str">
        <f>IF(T1535="","",IF(OR(AH1535="",AH1535="-"),"－",IF(OR(AM1535=8,AM1535=9),"",IF(OR(AJ1535=3,AJ1535=4,AJ1535=5,AJ1535=6),VLOOKUP(AH1535,INDEX((係数_バス貨物_ガソリン,係数_バス貨物_CNG,係数_バス貨物_軽油,係数_バス貨物_メタノール,係数_バス貨物_LPG),MATCH(AL1535,【参考】排出ガスレベル!$AI$4:$AI$671,1),1,AR1535):INDEX((係数_バス貨物_ガソリン,係数_バス貨物_CNG,係数_バス貨物_軽油,係数_バス貨物_メタノール,係数_バス貨物_LPG),MATCH(AL1535+1,【参考】排出ガスレベル!$AI$4:$AI$671,1)-1,5,AR1535),3,FALSE),IF(OR(AJ1535=1,AJ1535=2),VLOOKUP(AH1535,INDEX((係数_乗用_ガソリン,係数_乗用_CNG,係数_乗用_軽油,係数_乗用_メタノール,係数_乗用_LPG),1,1,AR1535):INDEX((係数_乗用_ガソリン,係数_乗用_CNG,係数_乗用_軽油,係数_乗用_メタノール,係数_乗用_LPG),125,5,AR1535),3,FALSE))))))</f>
        <v/>
      </c>
      <c r="AP1535" s="375" t="str">
        <f t="shared" si="432"/>
        <v/>
      </c>
      <c r="AQ1535" s="444" t="str">
        <f t="shared" si="433"/>
        <v/>
      </c>
      <c r="AR1535" s="375" t="str">
        <f t="shared" si="434"/>
        <v/>
      </c>
      <c r="AS1535" s="377" t="str">
        <f t="shared" si="435"/>
        <v/>
      </c>
      <c r="AT1535" s="378" t="str">
        <f t="shared" si="436"/>
        <v/>
      </c>
      <c r="AX1535" s="625" t="b">
        <f t="shared" si="437"/>
        <v>0</v>
      </c>
      <c r="AY1535" s="7" t="str">
        <f t="shared" si="438"/>
        <v>FALSEFALSEFALSE</v>
      </c>
      <c r="AZ1535" s="626">
        <f t="shared" si="422"/>
        <v>0</v>
      </c>
      <c r="BA1535" s="627" t="str">
        <f t="shared" si="439"/>
        <v/>
      </c>
      <c r="BB1535" s="627">
        <f t="shared" si="423"/>
        <v>0</v>
      </c>
    </row>
    <row r="1536" spans="1:54">
      <c r="A1536" s="381">
        <v>1479</v>
      </c>
      <c r="B1536" s="117"/>
      <c r="C1536" s="288"/>
      <c r="D1536" s="289"/>
      <c r="E1536" s="289"/>
      <c r="F1536" s="290"/>
      <c r="G1536" s="292"/>
      <c r="H1536" s="116"/>
      <c r="I1536" s="292"/>
      <c r="J1536" s="116"/>
      <c r="K1536" s="370"/>
      <c r="L1536" s="370"/>
      <c r="M1536" s="370"/>
      <c r="N1536" s="371"/>
      <c r="O1536" s="371"/>
      <c r="P1536" s="371"/>
      <c r="Q1536" s="371"/>
      <c r="R1536" s="371"/>
      <c r="S1536" s="371"/>
      <c r="T1536" s="443"/>
      <c r="U1536" s="539"/>
      <c r="V1536" s="117"/>
      <c r="W1536" s="118"/>
      <c r="X1536" s="119"/>
      <c r="Y1536" s="120"/>
      <c r="Z1536" s="122"/>
      <c r="AA1536" s="121"/>
      <c r="AB1536" s="443"/>
      <c r="AC1536" s="734"/>
      <c r="AD1536" s="372"/>
      <c r="AE1536" s="485"/>
      <c r="AF1536" s="373" t="str">
        <f t="shared" si="424"/>
        <v/>
      </c>
      <c r="AG1536" s="373" t="str">
        <f t="shared" si="425"/>
        <v/>
      </c>
      <c r="AH1536" s="374" t="str">
        <f t="shared" si="426"/>
        <v/>
      </c>
      <c r="AI1536" s="375" t="str">
        <f t="shared" si="427"/>
        <v/>
      </c>
      <c r="AJ1536" s="375" t="str">
        <f t="shared" si="428"/>
        <v/>
      </c>
      <c r="AK1536" s="375" t="str">
        <f t="shared" si="429"/>
        <v/>
      </c>
      <c r="AL1536" s="375" t="str">
        <f t="shared" si="430"/>
        <v/>
      </c>
      <c r="AM1536" s="375" t="str">
        <f t="shared" si="431"/>
        <v/>
      </c>
      <c r="AN1536" s="376" t="str">
        <f>IF(AF1536="","",IF(OR(AH1536="",AH1536="-"),"－",IF(OR(AM1536=8,AM1536=9),"",IF(OR(AJ1536=3,AJ1536=4,AJ1536=5,AJ1536=6),VLOOKUP(AH1536,INDEX((係数_バス貨物_ガソリン,係数_バス貨物_CNG,係数_バス貨物_軽油,係数_バス貨物_メタノール,係数_バス貨物_LPG),MATCH(AL1536,【参考】排出ガスレベル!$AI$4:$AI$671,1),1,AR1536):INDEX((係数_バス貨物_ガソリン,係数_バス貨物_CNG,係数_バス貨物_軽油,係数_バス貨物_メタノール,係数_バス貨物_LPG),MATCH(AL1536+1,【参考】排出ガスレベル!$AI$4:$AI$671,1)-1,5,AR1536),2,FALSE),IF(OR(AJ1536=1,AJ1536=2),VLOOKUP(AH1536,INDEX((係数_乗用_ガソリン,係数_乗用_CNG,係数_乗用_軽油,係数_乗用_メタノール,係数_乗用_LPG),1,1,AR1536):INDEX((係数_乗用_ガソリン,係数_乗用_CNG,係数_乗用_軽油,係数_乗用_メタノール,係数_乗用_LPG),125,5,AR1536),2,FALSE))))))</f>
        <v/>
      </c>
      <c r="AO1536" s="376" t="str">
        <f>IF(T1536="","",IF(OR(AH1536="",AH1536="-"),"－",IF(OR(AM1536=8,AM1536=9),"",IF(OR(AJ1536=3,AJ1536=4,AJ1536=5,AJ1536=6),VLOOKUP(AH1536,INDEX((係数_バス貨物_ガソリン,係数_バス貨物_CNG,係数_バス貨物_軽油,係数_バス貨物_メタノール,係数_バス貨物_LPG),MATCH(AL1536,【参考】排出ガスレベル!$AI$4:$AI$671,1),1,AR1536):INDEX((係数_バス貨物_ガソリン,係数_バス貨物_CNG,係数_バス貨物_軽油,係数_バス貨物_メタノール,係数_バス貨物_LPG),MATCH(AL1536+1,【参考】排出ガスレベル!$AI$4:$AI$671,1)-1,5,AR1536),3,FALSE),IF(OR(AJ1536=1,AJ1536=2),VLOOKUP(AH1536,INDEX((係数_乗用_ガソリン,係数_乗用_CNG,係数_乗用_軽油,係数_乗用_メタノール,係数_乗用_LPG),1,1,AR1536):INDEX((係数_乗用_ガソリン,係数_乗用_CNG,係数_乗用_軽油,係数_乗用_メタノール,係数_乗用_LPG),125,5,AR1536),3,FALSE))))))</f>
        <v/>
      </c>
      <c r="AP1536" s="375" t="str">
        <f t="shared" si="432"/>
        <v/>
      </c>
      <c r="AQ1536" s="444" t="str">
        <f t="shared" si="433"/>
        <v/>
      </c>
      <c r="AR1536" s="375" t="str">
        <f t="shared" si="434"/>
        <v/>
      </c>
      <c r="AS1536" s="377" t="str">
        <f t="shared" si="435"/>
        <v/>
      </c>
      <c r="AT1536" s="378" t="str">
        <f t="shared" si="436"/>
        <v/>
      </c>
      <c r="AX1536" s="625" t="b">
        <f t="shared" si="437"/>
        <v>0</v>
      </c>
      <c r="AY1536" s="7" t="str">
        <f t="shared" si="438"/>
        <v>FALSEFALSEFALSE</v>
      </c>
      <c r="AZ1536" s="626">
        <f t="shared" si="422"/>
        <v>0</v>
      </c>
      <c r="BA1536" s="627" t="str">
        <f t="shared" si="439"/>
        <v/>
      </c>
      <c r="BB1536" s="627">
        <f t="shared" si="423"/>
        <v>0</v>
      </c>
    </row>
    <row r="1537" spans="1:54">
      <c r="A1537" s="381">
        <v>1480</v>
      </c>
      <c r="B1537" s="117"/>
      <c r="C1537" s="288"/>
      <c r="D1537" s="289"/>
      <c r="E1537" s="289"/>
      <c r="F1537" s="290"/>
      <c r="G1537" s="292"/>
      <c r="H1537" s="116"/>
      <c r="I1537" s="292"/>
      <c r="J1537" s="116"/>
      <c r="K1537" s="370"/>
      <c r="L1537" s="370"/>
      <c r="M1537" s="370"/>
      <c r="N1537" s="371"/>
      <c r="O1537" s="371"/>
      <c r="P1537" s="371"/>
      <c r="Q1537" s="371"/>
      <c r="R1537" s="371"/>
      <c r="S1537" s="371"/>
      <c r="T1537" s="443"/>
      <c r="U1537" s="539"/>
      <c r="V1537" s="117"/>
      <c r="W1537" s="118"/>
      <c r="X1537" s="119"/>
      <c r="Y1537" s="120"/>
      <c r="Z1537" s="122"/>
      <c r="AA1537" s="121"/>
      <c r="AB1537" s="443"/>
      <c r="AC1537" s="734"/>
      <c r="AD1537" s="372"/>
      <c r="AE1537" s="485"/>
      <c r="AF1537" s="373" t="str">
        <f t="shared" si="424"/>
        <v/>
      </c>
      <c r="AG1537" s="373" t="str">
        <f t="shared" si="425"/>
        <v/>
      </c>
      <c r="AH1537" s="374" t="str">
        <f t="shared" si="426"/>
        <v/>
      </c>
      <c r="AI1537" s="375" t="str">
        <f t="shared" si="427"/>
        <v/>
      </c>
      <c r="AJ1537" s="375" t="str">
        <f t="shared" si="428"/>
        <v/>
      </c>
      <c r="AK1537" s="375" t="str">
        <f t="shared" si="429"/>
        <v/>
      </c>
      <c r="AL1537" s="375" t="str">
        <f t="shared" si="430"/>
        <v/>
      </c>
      <c r="AM1537" s="375" t="str">
        <f t="shared" si="431"/>
        <v/>
      </c>
      <c r="AN1537" s="376" t="str">
        <f>IF(AF1537="","",IF(OR(AH1537="",AH1537="-"),"－",IF(OR(AM1537=8,AM1537=9),"",IF(OR(AJ1537=3,AJ1537=4,AJ1537=5,AJ1537=6),VLOOKUP(AH1537,INDEX((係数_バス貨物_ガソリン,係数_バス貨物_CNG,係数_バス貨物_軽油,係数_バス貨物_メタノール,係数_バス貨物_LPG),MATCH(AL1537,【参考】排出ガスレベル!$AI$4:$AI$671,1),1,AR1537):INDEX((係数_バス貨物_ガソリン,係数_バス貨物_CNG,係数_バス貨物_軽油,係数_バス貨物_メタノール,係数_バス貨物_LPG),MATCH(AL1537+1,【参考】排出ガスレベル!$AI$4:$AI$671,1)-1,5,AR1537),2,FALSE),IF(OR(AJ1537=1,AJ1537=2),VLOOKUP(AH1537,INDEX((係数_乗用_ガソリン,係数_乗用_CNG,係数_乗用_軽油,係数_乗用_メタノール,係数_乗用_LPG),1,1,AR1537):INDEX((係数_乗用_ガソリン,係数_乗用_CNG,係数_乗用_軽油,係数_乗用_メタノール,係数_乗用_LPG),125,5,AR1537),2,FALSE))))))</f>
        <v/>
      </c>
      <c r="AO1537" s="376" t="str">
        <f>IF(T1537="","",IF(OR(AH1537="",AH1537="-"),"－",IF(OR(AM1537=8,AM1537=9),"",IF(OR(AJ1537=3,AJ1537=4,AJ1537=5,AJ1537=6),VLOOKUP(AH1537,INDEX((係数_バス貨物_ガソリン,係数_バス貨物_CNG,係数_バス貨物_軽油,係数_バス貨物_メタノール,係数_バス貨物_LPG),MATCH(AL1537,【参考】排出ガスレベル!$AI$4:$AI$671,1),1,AR1537):INDEX((係数_バス貨物_ガソリン,係数_バス貨物_CNG,係数_バス貨物_軽油,係数_バス貨物_メタノール,係数_バス貨物_LPG),MATCH(AL1537+1,【参考】排出ガスレベル!$AI$4:$AI$671,1)-1,5,AR1537),3,FALSE),IF(OR(AJ1537=1,AJ1537=2),VLOOKUP(AH1537,INDEX((係数_乗用_ガソリン,係数_乗用_CNG,係数_乗用_軽油,係数_乗用_メタノール,係数_乗用_LPG),1,1,AR1537):INDEX((係数_乗用_ガソリン,係数_乗用_CNG,係数_乗用_軽油,係数_乗用_メタノール,係数_乗用_LPG),125,5,AR1537),3,FALSE))))))</f>
        <v/>
      </c>
      <c r="AP1537" s="375" t="str">
        <f t="shared" si="432"/>
        <v/>
      </c>
      <c r="AQ1537" s="444" t="str">
        <f t="shared" si="433"/>
        <v/>
      </c>
      <c r="AR1537" s="375" t="str">
        <f t="shared" si="434"/>
        <v/>
      </c>
      <c r="AS1537" s="377" t="str">
        <f t="shared" si="435"/>
        <v/>
      </c>
      <c r="AT1537" s="378" t="str">
        <f t="shared" si="436"/>
        <v/>
      </c>
      <c r="AX1537" s="625" t="b">
        <f t="shared" si="437"/>
        <v>0</v>
      </c>
      <c r="AY1537" s="7" t="str">
        <f t="shared" si="438"/>
        <v>FALSEFALSEFALSE</v>
      </c>
      <c r="AZ1537" s="626">
        <f t="shared" si="422"/>
        <v>0</v>
      </c>
      <c r="BA1537" s="627" t="str">
        <f t="shared" si="439"/>
        <v/>
      </c>
      <c r="BB1537" s="627">
        <f t="shared" si="423"/>
        <v>0</v>
      </c>
    </row>
    <row r="1538" spans="1:54">
      <c r="A1538" s="381">
        <v>1481</v>
      </c>
      <c r="B1538" s="117"/>
      <c r="C1538" s="288"/>
      <c r="D1538" s="289"/>
      <c r="E1538" s="289"/>
      <c r="F1538" s="290"/>
      <c r="G1538" s="292"/>
      <c r="H1538" s="116"/>
      <c r="I1538" s="292"/>
      <c r="J1538" s="116"/>
      <c r="K1538" s="370"/>
      <c r="L1538" s="370"/>
      <c r="M1538" s="370"/>
      <c r="N1538" s="371"/>
      <c r="O1538" s="371"/>
      <c r="P1538" s="371"/>
      <c r="Q1538" s="371"/>
      <c r="R1538" s="371"/>
      <c r="S1538" s="371"/>
      <c r="T1538" s="443"/>
      <c r="U1538" s="539"/>
      <c r="V1538" s="117"/>
      <c r="W1538" s="118"/>
      <c r="X1538" s="119"/>
      <c r="Y1538" s="120"/>
      <c r="Z1538" s="122"/>
      <c r="AA1538" s="121"/>
      <c r="AB1538" s="443"/>
      <c r="AC1538" s="734"/>
      <c r="AD1538" s="372"/>
      <c r="AE1538" s="485"/>
      <c r="AF1538" s="373" t="str">
        <f t="shared" si="424"/>
        <v/>
      </c>
      <c r="AG1538" s="373" t="str">
        <f t="shared" si="425"/>
        <v/>
      </c>
      <c r="AH1538" s="374" t="str">
        <f t="shared" si="426"/>
        <v/>
      </c>
      <c r="AI1538" s="375" t="str">
        <f t="shared" si="427"/>
        <v/>
      </c>
      <c r="AJ1538" s="375" t="str">
        <f t="shared" si="428"/>
        <v/>
      </c>
      <c r="AK1538" s="375" t="str">
        <f t="shared" si="429"/>
        <v/>
      </c>
      <c r="AL1538" s="375" t="str">
        <f t="shared" si="430"/>
        <v/>
      </c>
      <c r="AM1538" s="375" t="str">
        <f t="shared" si="431"/>
        <v/>
      </c>
      <c r="AN1538" s="376" t="str">
        <f>IF(AF1538="","",IF(OR(AH1538="",AH1538="-"),"－",IF(OR(AM1538=8,AM1538=9),"",IF(OR(AJ1538=3,AJ1538=4,AJ1538=5,AJ1538=6),VLOOKUP(AH1538,INDEX((係数_バス貨物_ガソリン,係数_バス貨物_CNG,係数_バス貨物_軽油,係数_バス貨物_メタノール,係数_バス貨物_LPG),MATCH(AL1538,【参考】排出ガスレベル!$AI$4:$AI$671,1),1,AR1538):INDEX((係数_バス貨物_ガソリン,係数_バス貨物_CNG,係数_バス貨物_軽油,係数_バス貨物_メタノール,係数_バス貨物_LPG),MATCH(AL1538+1,【参考】排出ガスレベル!$AI$4:$AI$671,1)-1,5,AR1538),2,FALSE),IF(OR(AJ1538=1,AJ1538=2),VLOOKUP(AH1538,INDEX((係数_乗用_ガソリン,係数_乗用_CNG,係数_乗用_軽油,係数_乗用_メタノール,係数_乗用_LPG),1,1,AR1538):INDEX((係数_乗用_ガソリン,係数_乗用_CNG,係数_乗用_軽油,係数_乗用_メタノール,係数_乗用_LPG),125,5,AR1538),2,FALSE))))))</f>
        <v/>
      </c>
      <c r="AO1538" s="376" t="str">
        <f>IF(T1538="","",IF(OR(AH1538="",AH1538="-"),"－",IF(OR(AM1538=8,AM1538=9),"",IF(OR(AJ1538=3,AJ1538=4,AJ1538=5,AJ1538=6),VLOOKUP(AH1538,INDEX((係数_バス貨物_ガソリン,係数_バス貨物_CNG,係数_バス貨物_軽油,係数_バス貨物_メタノール,係数_バス貨物_LPG),MATCH(AL1538,【参考】排出ガスレベル!$AI$4:$AI$671,1),1,AR1538):INDEX((係数_バス貨物_ガソリン,係数_バス貨物_CNG,係数_バス貨物_軽油,係数_バス貨物_メタノール,係数_バス貨物_LPG),MATCH(AL1538+1,【参考】排出ガスレベル!$AI$4:$AI$671,1)-1,5,AR1538),3,FALSE),IF(OR(AJ1538=1,AJ1538=2),VLOOKUP(AH1538,INDEX((係数_乗用_ガソリン,係数_乗用_CNG,係数_乗用_軽油,係数_乗用_メタノール,係数_乗用_LPG),1,1,AR1538):INDEX((係数_乗用_ガソリン,係数_乗用_CNG,係数_乗用_軽油,係数_乗用_メタノール,係数_乗用_LPG),125,5,AR1538),3,FALSE))))))</f>
        <v/>
      </c>
      <c r="AP1538" s="375" t="str">
        <f t="shared" si="432"/>
        <v/>
      </c>
      <c r="AQ1538" s="444" t="str">
        <f t="shared" si="433"/>
        <v/>
      </c>
      <c r="AR1538" s="375" t="str">
        <f t="shared" si="434"/>
        <v/>
      </c>
      <c r="AS1538" s="377" t="str">
        <f t="shared" si="435"/>
        <v/>
      </c>
      <c r="AT1538" s="378" t="str">
        <f t="shared" si="436"/>
        <v/>
      </c>
      <c r="AX1538" s="625" t="b">
        <f t="shared" si="437"/>
        <v>0</v>
      </c>
      <c r="AY1538" s="7" t="str">
        <f t="shared" si="438"/>
        <v>FALSEFALSEFALSE</v>
      </c>
      <c r="AZ1538" s="626">
        <f t="shared" si="422"/>
        <v>0</v>
      </c>
      <c r="BA1538" s="627" t="str">
        <f t="shared" si="439"/>
        <v/>
      </c>
      <c r="BB1538" s="627">
        <f t="shared" si="423"/>
        <v>0</v>
      </c>
    </row>
    <row r="1539" spans="1:54">
      <c r="A1539" s="381">
        <v>1482</v>
      </c>
      <c r="B1539" s="117"/>
      <c r="C1539" s="288"/>
      <c r="D1539" s="289"/>
      <c r="E1539" s="289"/>
      <c r="F1539" s="290"/>
      <c r="G1539" s="292"/>
      <c r="H1539" s="116"/>
      <c r="I1539" s="292"/>
      <c r="J1539" s="116"/>
      <c r="K1539" s="370"/>
      <c r="L1539" s="370"/>
      <c r="M1539" s="370"/>
      <c r="N1539" s="371"/>
      <c r="O1539" s="371"/>
      <c r="P1539" s="371"/>
      <c r="Q1539" s="371"/>
      <c r="R1539" s="371"/>
      <c r="S1539" s="371"/>
      <c r="T1539" s="443"/>
      <c r="U1539" s="539"/>
      <c r="V1539" s="117"/>
      <c r="W1539" s="118"/>
      <c r="X1539" s="119"/>
      <c r="Y1539" s="120"/>
      <c r="Z1539" s="122"/>
      <c r="AA1539" s="121"/>
      <c r="AB1539" s="443"/>
      <c r="AC1539" s="734"/>
      <c r="AD1539" s="372"/>
      <c r="AE1539" s="485"/>
      <c r="AF1539" s="373" t="str">
        <f t="shared" si="424"/>
        <v/>
      </c>
      <c r="AG1539" s="373" t="str">
        <f t="shared" si="425"/>
        <v/>
      </c>
      <c r="AH1539" s="374" t="str">
        <f t="shared" si="426"/>
        <v/>
      </c>
      <c r="AI1539" s="375" t="str">
        <f t="shared" si="427"/>
        <v/>
      </c>
      <c r="AJ1539" s="375" t="str">
        <f t="shared" si="428"/>
        <v/>
      </c>
      <c r="AK1539" s="375" t="str">
        <f t="shared" si="429"/>
        <v/>
      </c>
      <c r="AL1539" s="375" t="str">
        <f t="shared" si="430"/>
        <v/>
      </c>
      <c r="AM1539" s="375" t="str">
        <f t="shared" si="431"/>
        <v/>
      </c>
      <c r="AN1539" s="376" t="str">
        <f>IF(AF1539="","",IF(OR(AH1539="",AH1539="-"),"－",IF(OR(AM1539=8,AM1539=9),"",IF(OR(AJ1539=3,AJ1539=4,AJ1539=5,AJ1539=6),VLOOKUP(AH1539,INDEX((係数_バス貨物_ガソリン,係数_バス貨物_CNG,係数_バス貨物_軽油,係数_バス貨物_メタノール,係数_バス貨物_LPG),MATCH(AL1539,【参考】排出ガスレベル!$AI$4:$AI$671,1),1,AR1539):INDEX((係数_バス貨物_ガソリン,係数_バス貨物_CNG,係数_バス貨物_軽油,係数_バス貨物_メタノール,係数_バス貨物_LPG),MATCH(AL1539+1,【参考】排出ガスレベル!$AI$4:$AI$671,1)-1,5,AR1539),2,FALSE),IF(OR(AJ1539=1,AJ1539=2),VLOOKUP(AH1539,INDEX((係数_乗用_ガソリン,係数_乗用_CNG,係数_乗用_軽油,係数_乗用_メタノール,係数_乗用_LPG),1,1,AR1539):INDEX((係数_乗用_ガソリン,係数_乗用_CNG,係数_乗用_軽油,係数_乗用_メタノール,係数_乗用_LPG),125,5,AR1539),2,FALSE))))))</f>
        <v/>
      </c>
      <c r="AO1539" s="376" t="str">
        <f>IF(T1539="","",IF(OR(AH1539="",AH1539="-"),"－",IF(OR(AM1539=8,AM1539=9),"",IF(OR(AJ1539=3,AJ1539=4,AJ1539=5,AJ1539=6),VLOOKUP(AH1539,INDEX((係数_バス貨物_ガソリン,係数_バス貨物_CNG,係数_バス貨物_軽油,係数_バス貨物_メタノール,係数_バス貨物_LPG),MATCH(AL1539,【参考】排出ガスレベル!$AI$4:$AI$671,1),1,AR1539):INDEX((係数_バス貨物_ガソリン,係数_バス貨物_CNG,係数_バス貨物_軽油,係数_バス貨物_メタノール,係数_バス貨物_LPG),MATCH(AL1539+1,【参考】排出ガスレベル!$AI$4:$AI$671,1)-1,5,AR1539),3,FALSE),IF(OR(AJ1539=1,AJ1539=2),VLOOKUP(AH1539,INDEX((係数_乗用_ガソリン,係数_乗用_CNG,係数_乗用_軽油,係数_乗用_メタノール,係数_乗用_LPG),1,1,AR1539):INDEX((係数_乗用_ガソリン,係数_乗用_CNG,係数_乗用_軽油,係数_乗用_メタノール,係数_乗用_LPG),125,5,AR1539),3,FALSE))))))</f>
        <v/>
      </c>
      <c r="AP1539" s="375" t="str">
        <f t="shared" si="432"/>
        <v/>
      </c>
      <c r="AQ1539" s="444" t="str">
        <f t="shared" si="433"/>
        <v/>
      </c>
      <c r="AR1539" s="375" t="str">
        <f t="shared" si="434"/>
        <v/>
      </c>
      <c r="AS1539" s="377" t="str">
        <f t="shared" si="435"/>
        <v/>
      </c>
      <c r="AT1539" s="378" t="str">
        <f t="shared" si="436"/>
        <v/>
      </c>
      <c r="AX1539" s="625" t="b">
        <f t="shared" si="437"/>
        <v>0</v>
      </c>
      <c r="AY1539" s="7" t="str">
        <f t="shared" si="438"/>
        <v>FALSEFALSEFALSE</v>
      </c>
      <c r="AZ1539" s="626">
        <f t="shared" si="422"/>
        <v>0</v>
      </c>
      <c r="BA1539" s="627" t="str">
        <f t="shared" si="439"/>
        <v/>
      </c>
      <c r="BB1539" s="627">
        <f t="shared" si="423"/>
        <v>0</v>
      </c>
    </row>
    <row r="1540" spans="1:54">
      <c r="A1540" s="381">
        <v>1483</v>
      </c>
      <c r="B1540" s="117"/>
      <c r="C1540" s="288"/>
      <c r="D1540" s="289"/>
      <c r="E1540" s="289"/>
      <c r="F1540" s="290"/>
      <c r="G1540" s="292"/>
      <c r="H1540" s="116"/>
      <c r="I1540" s="292"/>
      <c r="J1540" s="116"/>
      <c r="K1540" s="370"/>
      <c r="L1540" s="370"/>
      <c r="M1540" s="370"/>
      <c r="N1540" s="371"/>
      <c r="O1540" s="371"/>
      <c r="P1540" s="371"/>
      <c r="Q1540" s="371"/>
      <c r="R1540" s="371"/>
      <c r="S1540" s="371"/>
      <c r="T1540" s="443"/>
      <c r="U1540" s="539"/>
      <c r="V1540" s="117"/>
      <c r="W1540" s="118"/>
      <c r="X1540" s="119"/>
      <c r="Y1540" s="120"/>
      <c r="Z1540" s="122"/>
      <c r="AA1540" s="121"/>
      <c r="AB1540" s="443"/>
      <c r="AC1540" s="734"/>
      <c r="AD1540" s="372"/>
      <c r="AE1540" s="485"/>
      <c r="AF1540" s="373" t="str">
        <f t="shared" si="424"/>
        <v/>
      </c>
      <c r="AG1540" s="373" t="str">
        <f t="shared" si="425"/>
        <v/>
      </c>
      <c r="AH1540" s="374" t="str">
        <f t="shared" si="426"/>
        <v/>
      </c>
      <c r="AI1540" s="375" t="str">
        <f t="shared" si="427"/>
        <v/>
      </c>
      <c r="AJ1540" s="375" t="str">
        <f t="shared" si="428"/>
        <v/>
      </c>
      <c r="AK1540" s="375" t="str">
        <f t="shared" si="429"/>
        <v/>
      </c>
      <c r="AL1540" s="375" t="str">
        <f t="shared" si="430"/>
        <v/>
      </c>
      <c r="AM1540" s="375" t="str">
        <f t="shared" si="431"/>
        <v/>
      </c>
      <c r="AN1540" s="376" t="str">
        <f>IF(AF1540="","",IF(OR(AH1540="",AH1540="-"),"－",IF(OR(AM1540=8,AM1540=9),"",IF(OR(AJ1540=3,AJ1540=4,AJ1540=5,AJ1540=6),VLOOKUP(AH1540,INDEX((係数_バス貨物_ガソリン,係数_バス貨物_CNG,係数_バス貨物_軽油,係数_バス貨物_メタノール,係数_バス貨物_LPG),MATCH(AL1540,【参考】排出ガスレベル!$AI$4:$AI$671,1),1,AR1540):INDEX((係数_バス貨物_ガソリン,係数_バス貨物_CNG,係数_バス貨物_軽油,係数_バス貨物_メタノール,係数_バス貨物_LPG),MATCH(AL1540+1,【参考】排出ガスレベル!$AI$4:$AI$671,1)-1,5,AR1540),2,FALSE),IF(OR(AJ1540=1,AJ1540=2),VLOOKUP(AH1540,INDEX((係数_乗用_ガソリン,係数_乗用_CNG,係数_乗用_軽油,係数_乗用_メタノール,係数_乗用_LPG),1,1,AR1540):INDEX((係数_乗用_ガソリン,係数_乗用_CNG,係数_乗用_軽油,係数_乗用_メタノール,係数_乗用_LPG),125,5,AR1540),2,FALSE))))))</f>
        <v/>
      </c>
      <c r="AO1540" s="376" t="str">
        <f>IF(T1540="","",IF(OR(AH1540="",AH1540="-"),"－",IF(OR(AM1540=8,AM1540=9),"",IF(OR(AJ1540=3,AJ1540=4,AJ1540=5,AJ1540=6),VLOOKUP(AH1540,INDEX((係数_バス貨物_ガソリン,係数_バス貨物_CNG,係数_バス貨物_軽油,係数_バス貨物_メタノール,係数_バス貨物_LPG),MATCH(AL1540,【参考】排出ガスレベル!$AI$4:$AI$671,1),1,AR1540):INDEX((係数_バス貨物_ガソリン,係数_バス貨物_CNG,係数_バス貨物_軽油,係数_バス貨物_メタノール,係数_バス貨物_LPG),MATCH(AL1540+1,【参考】排出ガスレベル!$AI$4:$AI$671,1)-1,5,AR1540),3,FALSE),IF(OR(AJ1540=1,AJ1540=2),VLOOKUP(AH1540,INDEX((係数_乗用_ガソリン,係数_乗用_CNG,係数_乗用_軽油,係数_乗用_メタノール,係数_乗用_LPG),1,1,AR1540):INDEX((係数_乗用_ガソリン,係数_乗用_CNG,係数_乗用_軽油,係数_乗用_メタノール,係数_乗用_LPG),125,5,AR1540),3,FALSE))))))</f>
        <v/>
      </c>
      <c r="AP1540" s="375" t="str">
        <f t="shared" si="432"/>
        <v/>
      </c>
      <c r="AQ1540" s="444" t="str">
        <f t="shared" si="433"/>
        <v/>
      </c>
      <c r="AR1540" s="375" t="str">
        <f t="shared" si="434"/>
        <v/>
      </c>
      <c r="AS1540" s="377" t="str">
        <f t="shared" si="435"/>
        <v/>
      </c>
      <c r="AT1540" s="378" t="str">
        <f t="shared" si="436"/>
        <v/>
      </c>
      <c r="AX1540" s="625" t="b">
        <f t="shared" si="437"/>
        <v>0</v>
      </c>
      <c r="AY1540" s="7" t="str">
        <f t="shared" si="438"/>
        <v>FALSEFALSEFALSE</v>
      </c>
      <c r="AZ1540" s="626">
        <f t="shared" si="422"/>
        <v>0</v>
      </c>
      <c r="BA1540" s="627" t="str">
        <f t="shared" si="439"/>
        <v/>
      </c>
      <c r="BB1540" s="627">
        <f t="shared" si="423"/>
        <v>0</v>
      </c>
    </row>
    <row r="1541" spans="1:54">
      <c r="A1541" s="381">
        <v>1484</v>
      </c>
      <c r="B1541" s="117"/>
      <c r="C1541" s="288"/>
      <c r="D1541" s="289"/>
      <c r="E1541" s="289"/>
      <c r="F1541" s="290"/>
      <c r="G1541" s="292"/>
      <c r="H1541" s="116"/>
      <c r="I1541" s="292"/>
      <c r="J1541" s="116"/>
      <c r="K1541" s="370"/>
      <c r="L1541" s="370"/>
      <c r="M1541" s="370"/>
      <c r="N1541" s="371"/>
      <c r="O1541" s="371"/>
      <c r="P1541" s="371"/>
      <c r="Q1541" s="371"/>
      <c r="R1541" s="371"/>
      <c r="S1541" s="371"/>
      <c r="T1541" s="443"/>
      <c r="U1541" s="539"/>
      <c r="V1541" s="117"/>
      <c r="W1541" s="118"/>
      <c r="X1541" s="119"/>
      <c r="Y1541" s="120"/>
      <c r="Z1541" s="122"/>
      <c r="AA1541" s="121"/>
      <c r="AB1541" s="443"/>
      <c r="AC1541" s="734"/>
      <c r="AD1541" s="372"/>
      <c r="AE1541" s="485"/>
      <c r="AF1541" s="373" t="str">
        <f t="shared" si="424"/>
        <v/>
      </c>
      <c r="AG1541" s="373" t="str">
        <f t="shared" si="425"/>
        <v/>
      </c>
      <c r="AH1541" s="374" t="str">
        <f t="shared" si="426"/>
        <v/>
      </c>
      <c r="AI1541" s="375" t="str">
        <f t="shared" si="427"/>
        <v/>
      </c>
      <c r="AJ1541" s="375" t="str">
        <f t="shared" si="428"/>
        <v/>
      </c>
      <c r="AK1541" s="375" t="str">
        <f t="shared" si="429"/>
        <v/>
      </c>
      <c r="AL1541" s="375" t="str">
        <f t="shared" si="430"/>
        <v/>
      </c>
      <c r="AM1541" s="375" t="str">
        <f t="shared" si="431"/>
        <v/>
      </c>
      <c r="AN1541" s="376" t="str">
        <f>IF(AF1541="","",IF(OR(AH1541="",AH1541="-"),"－",IF(OR(AM1541=8,AM1541=9),"",IF(OR(AJ1541=3,AJ1541=4,AJ1541=5,AJ1541=6),VLOOKUP(AH1541,INDEX((係数_バス貨物_ガソリン,係数_バス貨物_CNG,係数_バス貨物_軽油,係数_バス貨物_メタノール,係数_バス貨物_LPG),MATCH(AL1541,【参考】排出ガスレベル!$AI$4:$AI$671,1),1,AR1541):INDEX((係数_バス貨物_ガソリン,係数_バス貨物_CNG,係数_バス貨物_軽油,係数_バス貨物_メタノール,係数_バス貨物_LPG),MATCH(AL1541+1,【参考】排出ガスレベル!$AI$4:$AI$671,1)-1,5,AR1541),2,FALSE),IF(OR(AJ1541=1,AJ1541=2),VLOOKUP(AH1541,INDEX((係数_乗用_ガソリン,係数_乗用_CNG,係数_乗用_軽油,係数_乗用_メタノール,係数_乗用_LPG),1,1,AR1541):INDEX((係数_乗用_ガソリン,係数_乗用_CNG,係数_乗用_軽油,係数_乗用_メタノール,係数_乗用_LPG),125,5,AR1541),2,FALSE))))))</f>
        <v/>
      </c>
      <c r="AO1541" s="376" t="str">
        <f>IF(T1541="","",IF(OR(AH1541="",AH1541="-"),"－",IF(OR(AM1541=8,AM1541=9),"",IF(OR(AJ1541=3,AJ1541=4,AJ1541=5,AJ1541=6),VLOOKUP(AH1541,INDEX((係数_バス貨物_ガソリン,係数_バス貨物_CNG,係数_バス貨物_軽油,係数_バス貨物_メタノール,係数_バス貨物_LPG),MATCH(AL1541,【参考】排出ガスレベル!$AI$4:$AI$671,1),1,AR1541):INDEX((係数_バス貨物_ガソリン,係数_バス貨物_CNG,係数_バス貨物_軽油,係数_バス貨物_メタノール,係数_バス貨物_LPG),MATCH(AL1541+1,【参考】排出ガスレベル!$AI$4:$AI$671,1)-1,5,AR1541),3,FALSE),IF(OR(AJ1541=1,AJ1541=2),VLOOKUP(AH1541,INDEX((係数_乗用_ガソリン,係数_乗用_CNG,係数_乗用_軽油,係数_乗用_メタノール,係数_乗用_LPG),1,1,AR1541):INDEX((係数_乗用_ガソリン,係数_乗用_CNG,係数_乗用_軽油,係数_乗用_メタノール,係数_乗用_LPG),125,5,AR1541),3,FALSE))))))</f>
        <v/>
      </c>
      <c r="AP1541" s="375" t="str">
        <f t="shared" si="432"/>
        <v/>
      </c>
      <c r="AQ1541" s="444" t="str">
        <f t="shared" si="433"/>
        <v/>
      </c>
      <c r="AR1541" s="375" t="str">
        <f t="shared" si="434"/>
        <v/>
      </c>
      <c r="AS1541" s="377" t="str">
        <f t="shared" si="435"/>
        <v/>
      </c>
      <c r="AT1541" s="378" t="str">
        <f t="shared" si="436"/>
        <v/>
      </c>
      <c r="AX1541" s="625" t="b">
        <f t="shared" si="437"/>
        <v>0</v>
      </c>
      <c r="AY1541" s="7" t="str">
        <f t="shared" si="438"/>
        <v>FALSEFALSEFALSE</v>
      </c>
      <c r="AZ1541" s="626">
        <f t="shared" si="422"/>
        <v>0</v>
      </c>
      <c r="BA1541" s="627" t="str">
        <f t="shared" si="439"/>
        <v/>
      </c>
      <c r="BB1541" s="627">
        <f t="shared" si="423"/>
        <v>0</v>
      </c>
    </row>
    <row r="1542" spans="1:54">
      <c r="A1542" s="381">
        <v>1485</v>
      </c>
      <c r="B1542" s="117"/>
      <c r="C1542" s="288"/>
      <c r="D1542" s="289"/>
      <c r="E1542" s="289"/>
      <c r="F1542" s="290"/>
      <c r="G1542" s="292"/>
      <c r="H1542" s="116"/>
      <c r="I1542" s="292"/>
      <c r="J1542" s="116"/>
      <c r="K1542" s="370"/>
      <c r="L1542" s="370"/>
      <c r="M1542" s="370"/>
      <c r="N1542" s="371"/>
      <c r="O1542" s="371"/>
      <c r="P1542" s="371"/>
      <c r="Q1542" s="371"/>
      <c r="R1542" s="371"/>
      <c r="S1542" s="371"/>
      <c r="T1542" s="443"/>
      <c r="U1542" s="539"/>
      <c r="V1542" s="117"/>
      <c r="W1542" s="118"/>
      <c r="X1542" s="119"/>
      <c r="Y1542" s="120"/>
      <c r="Z1542" s="122"/>
      <c r="AA1542" s="121"/>
      <c r="AB1542" s="443"/>
      <c r="AC1542" s="734"/>
      <c r="AD1542" s="372"/>
      <c r="AE1542" s="485"/>
      <c r="AF1542" s="373" t="str">
        <f t="shared" si="424"/>
        <v/>
      </c>
      <c r="AG1542" s="373" t="str">
        <f t="shared" si="425"/>
        <v/>
      </c>
      <c r="AH1542" s="374" t="str">
        <f t="shared" si="426"/>
        <v/>
      </c>
      <c r="AI1542" s="375" t="str">
        <f t="shared" si="427"/>
        <v/>
      </c>
      <c r="AJ1542" s="375" t="str">
        <f t="shared" si="428"/>
        <v/>
      </c>
      <c r="AK1542" s="375" t="str">
        <f t="shared" si="429"/>
        <v/>
      </c>
      <c r="AL1542" s="375" t="str">
        <f t="shared" si="430"/>
        <v/>
      </c>
      <c r="AM1542" s="375" t="str">
        <f t="shared" si="431"/>
        <v/>
      </c>
      <c r="AN1542" s="376" t="str">
        <f>IF(AF1542="","",IF(OR(AH1542="",AH1542="-"),"－",IF(OR(AM1542=8,AM1542=9),"",IF(OR(AJ1542=3,AJ1542=4,AJ1542=5,AJ1542=6),VLOOKUP(AH1542,INDEX((係数_バス貨物_ガソリン,係数_バス貨物_CNG,係数_バス貨物_軽油,係数_バス貨物_メタノール,係数_バス貨物_LPG),MATCH(AL1542,【参考】排出ガスレベル!$AI$4:$AI$671,1),1,AR1542):INDEX((係数_バス貨物_ガソリン,係数_バス貨物_CNG,係数_バス貨物_軽油,係数_バス貨物_メタノール,係数_バス貨物_LPG),MATCH(AL1542+1,【参考】排出ガスレベル!$AI$4:$AI$671,1)-1,5,AR1542),2,FALSE),IF(OR(AJ1542=1,AJ1542=2),VLOOKUP(AH1542,INDEX((係数_乗用_ガソリン,係数_乗用_CNG,係数_乗用_軽油,係数_乗用_メタノール,係数_乗用_LPG),1,1,AR1542):INDEX((係数_乗用_ガソリン,係数_乗用_CNG,係数_乗用_軽油,係数_乗用_メタノール,係数_乗用_LPG),125,5,AR1542),2,FALSE))))))</f>
        <v/>
      </c>
      <c r="AO1542" s="376" t="str">
        <f>IF(T1542="","",IF(OR(AH1542="",AH1542="-"),"－",IF(OR(AM1542=8,AM1542=9),"",IF(OR(AJ1542=3,AJ1542=4,AJ1542=5,AJ1542=6),VLOOKUP(AH1542,INDEX((係数_バス貨物_ガソリン,係数_バス貨物_CNG,係数_バス貨物_軽油,係数_バス貨物_メタノール,係数_バス貨物_LPG),MATCH(AL1542,【参考】排出ガスレベル!$AI$4:$AI$671,1),1,AR1542):INDEX((係数_バス貨物_ガソリン,係数_バス貨物_CNG,係数_バス貨物_軽油,係数_バス貨物_メタノール,係数_バス貨物_LPG),MATCH(AL1542+1,【参考】排出ガスレベル!$AI$4:$AI$671,1)-1,5,AR1542),3,FALSE),IF(OR(AJ1542=1,AJ1542=2),VLOOKUP(AH1542,INDEX((係数_乗用_ガソリン,係数_乗用_CNG,係数_乗用_軽油,係数_乗用_メタノール,係数_乗用_LPG),1,1,AR1542):INDEX((係数_乗用_ガソリン,係数_乗用_CNG,係数_乗用_軽油,係数_乗用_メタノール,係数_乗用_LPG),125,5,AR1542),3,FALSE))))))</f>
        <v/>
      </c>
      <c r="AP1542" s="375" t="str">
        <f t="shared" si="432"/>
        <v/>
      </c>
      <c r="AQ1542" s="444" t="str">
        <f t="shared" si="433"/>
        <v/>
      </c>
      <c r="AR1542" s="375" t="str">
        <f t="shared" si="434"/>
        <v/>
      </c>
      <c r="AS1542" s="377" t="str">
        <f t="shared" si="435"/>
        <v/>
      </c>
      <c r="AT1542" s="378" t="str">
        <f t="shared" si="436"/>
        <v/>
      </c>
      <c r="AX1542" s="625" t="b">
        <f t="shared" si="437"/>
        <v>0</v>
      </c>
      <c r="AY1542" s="7" t="str">
        <f t="shared" si="438"/>
        <v>FALSEFALSEFALSE</v>
      </c>
      <c r="AZ1542" s="626">
        <f t="shared" si="422"/>
        <v>0</v>
      </c>
      <c r="BA1542" s="627" t="str">
        <f t="shared" si="439"/>
        <v/>
      </c>
      <c r="BB1542" s="627">
        <f t="shared" si="423"/>
        <v>0</v>
      </c>
    </row>
    <row r="1543" spans="1:54">
      <c r="A1543" s="381">
        <v>1486</v>
      </c>
      <c r="B1543" s="117"/>
      <c r="C1543" s="288"/>
      <c r="D1543" s="289"/>
      <c r="E1543" s="289"/>
      <c r="F1543" s="290"/>
      <c r="G1543" s="292"/>
      <c r="H1543" s="116"/>
      <c r="I1543" s="292"/>
      <c r="J1543" s="116"/>
      <c r="K1543" s="370"/>
      <c r="L1543" s="370"/>
      <c r="M1543" s="370"/>
      <c r="N1543" s="371"/>
      <c r="O1543" s="371"/>
      <c r="P1543" s="371"/>
      <c r="Q1543" s="371"/>
      <c r="R1543" s="371"/>
      <c r="S1543" s="371"/>
      <c r="T1543" s="443"/>
      <c r="U1543" s="539"/>
      <c r="V1543" s="117"/>
      <c r="W1543" s="118"/>
      <c r="X1543" s="119"/>
      <c r="Y1543" s="120"/>
      <c r="Z1543" s="122"/>
      <c r="AA1543" s="121"/>
      <c r="AB1543" s="443"/>
      <c r="AC1543" s="734"/>
      <c r="AD1543" s="372"/>
      <c r="AE1543" s="485"/>
      <c r="AF1543" s="373" t="str">
        <f t="shared" si="424"/>
        <v/>
      </c>
      <c r="AG1543" s="373" t="str">
        <f t="shared" si="425"/>
        <v/>
      </c>
      <c r="AH1543" s="374" t="str">
        <f t="shared" si="426"/>
        <v/>
      </c>
      <c r="AI1543" s="375" t="str">
        <f t="shared" si="427"/>
        <v/>
      </c>
      <c r="AJ1543" s="375" t="str">
        <f t="shared" si="428"/>
        <v/>
      </c>
      <c r="AK1543" s="375" t="str">
        <f t="shared" si="429"/>
        <v/>
      </c>
      <c r="AL1543" s="375" t="str">
        <f t="shared" si="430"/>
        <v/>
      </c>
      <c r="AM1543" s="375" t="str">
        <f t="shared" si="431"/>
        <v/>
      </c>
      <c r="AN1543" s="376" t="str">
        <f>IF(AF1543="","",IF(OR(AH1543="",AH1543="-"),"－",IF(OR(AM1543=8,AM1543=9),"",IF(OR(AJ1543=3,AJ1543=4,AJ1543=5,AJ1543=6),VLOOKUP(AH1543,INDEX((係数_バス貨物_ガソリン,係数_バス貨物_CNG,係数_バス貨物_軽油,係数_バス貨物_メタノール,係数_バス貨物_LPG),MATCH(AL1543,【参考】排出ガスレベル!$AI$4:$AI$671,1),1,AR1543):INDEX((係数_バス貨物_ガソリン,係数_バス貨物_CNG,係数_バス貨物_軽油,係数_バス貨物_メタノール,係数_バス貨物_LPG),MATCH(AL1543+1,【参考】排出ガスレベル!$AI$4:$AI$671,1)-1,5,AR1543),2,FALSE),IF(OR(AJ1543=1,AJ1543=2),VLOOKUP(AH1543,INDEX((係数_乗用_ガソリン,係数_乗用_CNG,係数_乗用_軽油,係数_乗用_メタノール,係数_乗用_LPG),1,1,AR1543):INDEX((係数_乗用_ガソリン,係数_乗用_CNG,係数_乗用_軽油,係数_乗用_メタノール,係数_乗用_LPG),125,5,AR1543),2,FALSE))))))</f>
        <v/>
      </c>
      <c r="AO1543" s="376" t="str">
        <f>IF(T1543="","",IF(OR(AH1543="",AH1543="-"),"－",IF(OR(AM1543=8,AM1543=9),"",IF(OR(AJ1543=3,AJ1543=4,AJ1543=5,AJ1543=6),VLOOKUP(AH1543,INDEX((係数_バス貨物_ガソリン,係数_バス貨物_CNG,係数_バス貨物_軽油,係数_バス貨物_メタノール,係数_バス貨物_LPG),MATCH(AL1543,【参考】排出ガスレベル!$AI$4:$AI$671,1),1,AR1543):INDEX((係数_バス貨物_ガソリン,係数_バス貨物_CNG,係数_バス貨物_軽油,係数_バス貨物_メタノール,係数_バス貨物_LPG),MATCH(AL1543+1,【参考】排出ガスレベル!$AI$4:$AI$671,1)-1,5,AR1543),3,FALSE),IF(OR(AJ1543=1,AJ1543=2),VLOOKUP(AH1543,INDEX((係数_乗用_ガソリン,係数_乗用_CNG,係数_乗用_軽油,係数_乗用_メタノール,係数_乗用_LPG),1,1,AR1543):INDEX((係数_乗用_ガソリン,係数_乗用_CNG,係数_乗用_軽油,係数_乗用_メタノール,係数_乗用_LPG),125,5,AR1543),3,FALSE))))))</f>
        <v/>
      </c>
      <c r="AP1543" s="375" t="str">
        <f t="shared" si="432"/>
        <v/>
      </c>
      <c r="AQ1543" s="444" t="str">
        <f t="shared" si="433"/>
        <v/>
      </c>
      <c r="AR1543" s="375" t="str">
        <f t="shared" si="434"/>
        <v/>
      </c>
      <c r="AS1543" s="377" t="str">
        <f t="shared" si="435"/>
        <v/>
      </c>
      <c r="AT1543" s="378" t="str">
        <f t="shared" si="436"/>
        <v/>
      </c>
      <c r="AX1543" s="625" t="b">
        <f t="shared" si="437"/>
        <v>0</v>
      </c>
      <c r="AY1543" s="7" t="str">
        <f t="shared" si="438"/>
        <v>FALSEFALSEFALSE</v>
      </c>
      <c r="AZ1543" s="626">
        <f t="shared" si="422"/>
        <v>0</v>
      </c>
      <c r="BA1543" s="627" t="str">
        <f t="shared" si="439"/>
        <v/>
      </c>
      <c r="BB1543" s="627">
        <f t="shared" si="423"/>
        <v>0</v>
      </c>
    </row>
    <row r="1544" spans="1:54">
      <c r="A1544" s="381">
        <v>1487</v>
      </c>
      <c r="B1544" s="117"/>
      <c r="C1544" s="288"/>
      <c r="D1544" s="289"/>
      <c r="E1544" s="289"/>
      <c r="F1544" s="290"/>
      <c r="G1544" s="292"/>
      <c r="H1544" s="116"/>
      <c r="I1544" s="292"/>
      <c r="J1544" s="116"/>
      <c r="K1544" s="370"/>
      <c r="L1544" s="370"/>
      <c r="M1544" s="370"/>
      <c r="N1544" s="371"/>
      <c r="O1544" s="371"/>
      <c r="P1544" s="371"/>
      <c r="Q1544" s="371"/>
      <c r="R1544" s="371"/>
      <c r="S1544" s="371"/>
      <c r="T1544" s="443"/>
      <c r="U1544" s="539"/>
      <c r="V1544" s="117"/>
      <c r="W1544" s="118"/>
      <c r="X1544" s="119"/>
      <c r="Y1544" s="120"/>
      <c r="Z1544" s="122"/>
      <c r="AA1544" s="121"/>
      <c r="AB1544" s="443"/>
      <c r="AC1544" s="734"/>
      <c r="AD1544" s="372"/>
      <c r="AE1544" s="485"/>
      <c r="AF1544" s="373" t="str">
        <f t="shared" si="424"/>
        <v/>
      </c>
      <c r="AG1544" s="373" t="str">
        <f t="shared" si="425"/>
        <v/>
      </c>
      <c r="AH1544" s="374" t="str">
        <f t="shared" si="426"/>
        <v/>
      </c>
      <c r="AI1544" s="375" t="str">
        <f t="shared" si="427"/>
        <v/>
      </c>
      <c r="AJ1544" s="375" t="str">
        <f t="shared" si="428"/>
        <v/>
      </c>
      <c r="AK1544" s="375" t="str">
        <f t="shared" si="429"/>
        <v/>
      </c>
      <c r="AL1544" s="375" t="str">
        <f t="shared" si="430"/>
        <v/>
      </c>
      <c r="AM1544" s="375" t="str">
        <f t="shared" si="431"/>
        <v/>
      </c>
      <c r="AN1544" s="376" t="str">
        <f>IF(AF1544="","",IF(OR(AH1544="",AH1544="-"),"－",IF(OR(AM1544=8,AM1544=9),"",IF(OR(AJ1544=3,AJ1544=4,AJ1544=5,AJ1544=6),VLOOKUP(AH1544,INDEX((係数_バス貨物_ガソリン,係数_バス貨物_CNG,係数_バス貨物_軽油,係数_バス貨物_メタノール,係数_バス貨物_LPG),MATCH(AL1544,【参考】排出ガスレベル!$AI$4:$AI$671,1),1,AR1544):INDEX((係数_バス貨物_ガソリン,係数_バス貨物_CNG,係数_バス貨物_軽油,係数_バス貨物_メタノール,係数_バス貨物_LPG),MATCH(AL1544+1,【参考】排出ガスレベル!$AI$4:$AI$671,1)-1,5,AR1544),2,FALSE),IF(OR(AJ1544=1,AJ1544=2),VLOOKUP(AH1544,INDEX((係数_乗用_ガソリン,係数_乗用_CNG,係数_乗用_軽油,係数_乗用_メタノール,係数_乗用_LPG),1,1,AR1544):INDEX((係数_乗用_ガソリン,係数_乗用_CNG,係数_乗用_軽油,係数_乗用_メタノール,係数_乗用_LPG),125,5,AR1544),2,FALSE))))))</f>
        <v/>
      </c>
      <c r="AO1544" s="376" t="str">
        <f>IF(T1544="","",IF(OR(AH1544="",AH1544="-"),"－",IF(OR(AM1544=8,AM1544=9),"",IF(OR(AJ1544=3,AJ1544=4,AJ1544=5,AJ1544=6),VLOOKUP(AH1544,INDEX((係数_バス貨物_ガソリン,係数_バス貨物_CNG,係数_バス貨物_軽油,係数_バス貨物_メタノール,係数_バス貨物_LPG),MATCH(AL1544,【参考】排出ガスレベル!$AI$4:$AI$671,1),1,AR1544):INDEX((係数_バス貨物_ガソリン,係数_バス貨物_CNG,係数_バス貨物_軽油,係数_バス貨物_メタノール,係数_バス貨物_LPG),MATCH(AL1544+1,【参考】排出ガスレベル!$AI$4:$AI$671,1)-1,5,AR1544),3,FALSE),IF(OR(AJ1544=1,AJ1544=2),VLOOKUP(AH1544,INDEX((係数_乗用_ガソリン,係数_乗用_CNG,係数_乗用_軽油,係数_乗用_メタノール,係数_乗用_LPG),1,1,AR1544):INDEX((係数_乗用_ガソリン,係数_乗用_CNG,係数_乗用_軽油,係数_乗用_メタノール,係数_乗用_LPG),125,5,AR1544),3,FALSE))))))</f>
        <v/>
      </c>
      <c r="AP1544" s="375" t="str">
        <f t="shared" si="432"/>
        <v/>
      </c>
      <c r="AQ1544" s="444" t="str">
        <f t="shared" si="433"/>
        <v/>
      </c>
      <c r="AR1544" s="375" t="str">
        <f t="shared" si="434"/>
        <v/>
      </c>
      <c r="AS1544" s="377" t="str">
        <f t="shared" si="435"/>
        <v/>
      </c>
      <c r="AT1544" s="378" t="str">
        <f t="shared" si="436"/>
        <v/>
      </c>
      <c r="AX1544" s="625" t="b">
        <f t="shared" si="437"/>
        <v>0</v>
      </c>
      <c r="AY1544" s="7" t="str">
        <f t="shared" si="438"/>
        <v>FALSEFALSEFALSE</v>
      </c>
      <c r="AZ1544" s="626">
        <f t="shared" si="422"/>
        <v>0</v>
      </c>
      <c r="BA1544" s="627" t="str">
        <f t="shared" si="439"/>
        <v/>
      </c>
      <c r="BB1544" s="627">
        <f t="shared" si="423"/>
        <v>0</v>
      </c>
    </row>
    <row r="1545" spans="1:54">
      <c r="A1545" s="381">
        <v>1488</v>
      </c>
      <c r="B1545" s="117"/>
      <c r="C1545" s="288"/>
      <c r="D1545" s="289"/>
      <c r="E1545" s="289"/>
      <c r="F1545" s="290"/>
      <c r="G1545" s="292"/>
      <c r="H1545" s="116"/>
      <c r="I1545" s="292"/>
      <c r="J1545" s="116"/>
      <c r="K1545" s="370"/>
      <c r="L1545" s="370"/>
      <c r="M1545" s="370"/>
      <c r="N1545" s="371"/>
      <c r="O1545" s="371"/>
      <c r="P1545" s="371"/>
      <c r="Q1545" s="371"/>
      <c r="R1545" s="371"/>
      <c r="S1545" s="371"/>
      <c r="T1545" s="443"/>
      <c r="U1545" s="539"/>
      <c r="V1545" s="117"/>
      <c r="W1545" s="118"/>
      <c r="X1545" s="119"/>
      <c r="Y1545" s="120"/>
      <c r="Z1545" s="122"/>
      <c r="AA1545" s="121"/>
      <c r="AB1545" s="443"/>
      <c r="AC1545" s="734"/>
      <c r="AD1545" s="372"/>
      <c r="AE1545" s="485"/>
      <c r="AF1545" s="373" t="str">
        <f t="shared" si="424"/>
        <v/>
      </c>
      <c r="AG1545" s="373" t="str">
        <f t="shared" si="425"/>
        <v/>
      </c>
      <c r="AH1545" s="374" t="str">
        <f t="shared" si="426"/>
        <v/>
      </c>
      <c r="AI1545" s="375" t="str">
        <f t="shared" si="427"/>
        <v/>
      </c>
      <c r="AJ1545" s="375" t="str">
        <f t="shared" si="428"/>
        <v/>
      </c>
      <c r="AK1545" s="375" t="str">
        <f t="shared" si="429"/>
        <v/>
      </c>
      <c r="AL1545" s="375" t="str">
        <f t="shared" si="430"/>
        <v/>
      </c>
      <c r="AM1545" s="375" t="str">
        <f t="shared" si="431"/>
        <v/>
      </c>
      <c r="AN1545" s="376" t="str">
        <f>IF(AF1545="","",IF(OR(AH1545="",AH1545="-"),"－",IF(OR(AM1545=8,AM1545=9),"",IF(OR(AJ1545=3,AJ1545=4,AJ1545=5,AJ1545=6),VLOOKUP(AH1545,INDEX((係数_バス貨物_ガソリン,係数_バス貨物_CNG,係数_バス貨物_軽油,係数_バス貨物_メタノール,係数_バス貨物_LPG),MATCH(AL1545,【参考】排出ガスレベル!$AI$4:$AI$671,1),1,AR1545):INDEX((係数_バス貨物_ガソリン,係数_バス貨物_CNG,係数_バス貨物_軽油,係数_バス貨物_メタノール,係数_バス貨物_LPG),MATCH(AL1545+1,【参考】排出ガスレベル!$AI$4:$AI$671,1)-1,5,AR1545),2,FALSE),IF(OR(AJ1545=1,AJ1545=2),VLOOKUP(AH1545,INDEX((係数_乗用_ガソリン,係数_乗用_CNG,係数_乗用_軽油,係数_乗用_メタノール,係数_乗用_LPG),1,1,AR1545):INDEX((係数_乗用_ガソリン,係数_乗用_CNG,係数_乗用_軽油,係数_乗用_メタノール,係数_乗用_LPG),125,5,AR1545),2,FALSE))))))</f>
        <v/>
      </c>
      <c r="AO1545" s="376" t="str">
        <f>IF(T1545="","",IF(OR(AH1545="",AH1545="-"),"－",IF(OR(AM1545=8,AM1545=9),"",IF(OR(AJ1545=3,AJ1545=4,AJ1545=5,AJ1545=6),VLOOKUP(AH1545,INDEX((係数_バス貨物_ガソリン,係数_バス貨物_CNG,係数_バス貨物_軽油,係数_バス貨物_メタノール,係数_バス貨物_LPG),MATCH(AL1545,【参考】排出ガスレベル!$AI$4:$AI$671,1),1,AR1545):INDEX((係数_バス貨物_ガソリン,係数_バス貨物_CNG,係数_バス貨物_軽油,係数_バス貨物_メタノール,係数_バス貨物_LPG),MATCH(AL1545+1,【参考】排出ガスレベル!$AI$4:$AI$671,1)-1,5,AR1545),3,FALSE),IF(OR(AJ1545=1,AJ1545=2),VLOOKUP(AH1545,INDEX((係数_乗用_ガソリン,係数_乗用_CNG,係数_乗用_軽油,係数_乗用_メタノール,係数_乗用_LPG),1,1,AR1545):INDEX((係数_乗用_ガソリン,係数_乗用_CNG,係数_乗用_軽油,係数_乗用_メタノール,係数_乗用_LPG),125,5,AR1545),3,FALSE))))))</f>
        <v/>
      </c>
      <c r="AP1545" s="375" t="str">
        <f t="shared" si="432"/>
        <v/>
      </c>
      <c r="AQ1545" s="444" t="str">
        <f t="shared" si="433"/>
        <v/>
      </c>
      <c r="AR1545" s="375" t="str">
        <f t="shared" si="434"/>
        <v/>
      </c>
      <c r="AS1545" s="377" t="str">
        <f t="shared" si="435"/>
        <v/>
      </c>
      <c r="AT1545" s="378" t="str">
        <f t="shared" si="436"/>
        <v/>
      </c>
      <c r="AX1545" s="625" t="b">
        <f t="shared" si="437"/>
        <v>0</v>
      </c>
      <c r="AY1545" s="7" t="str">
        <f t="shared" si="438"/>
        <v>FALSEFALSEFALSE</v>
      </c>
      <c r="AZ1545" s="626">
        <f t="shared" si="422"/>
        <v>0</v>
      </c>
      <c r="BA1545" s="627" t="str">
        <f t="shared" si="439"/>
        <v/>
      </c>
      <c r="BB1545" s="627">
        <f t="shared" si="423"/>
        <v>0</v>
      </c>
    </row>
    <row r="1546" spans="1:54">
      <c r="A1546" s="381">
        <v>1489</v>
      </c>
      <c r="B1546" s="117"/>
      <c r="C1546" s="288"/>
      <c r="D1546" s="289"/>
      <c r="E1546" s="289"/>
      <c r="F1546" s="290"/>
      <c r="G1546" s="292"/>
      <c r="H1546" s="116"/>
      <c r="I1546" s="292"/>
      <c r="J1546" s="116"/>
      <c r="K1546" s="370"/>
      <c r="L1546" s="370"/>
      <c r="M1546" s="370"/>
      <c r="N1546" s="371"/>
      <c r="O1546" s="371"/>
      <c r="P1546" s="371"/>
      <c r="Q1546" s="371"/>
      <c r="R1546" s="371"/>
      <c r="S1546" s="371"/>
      <c r="T1546" s="443"/>
      <c r="U1546" s="539"/>
      <c r="V1546" s="117"/>
      <c r="W1546" s="118"/>
      <c r="X1546" s="119"/>
      <c r="Y1546" s="120"/>
      <c r="Z1546" s="122"/>
      <c r="AA1546" s="121"/>
      <c r="AB1546" s="443"/>
      <c r="AC1546" s="734"/>
      <c r="AD1546" s="372"/>
      <c r="AE1546" s="485"/>
      <c r="AF1546" s="373" t="str">
        <f t="shared" si="424"/>
        <v/>
      </c>
      <c r="AG1546" s="373" t="str">
        <f t="shared" si="425"/>
        <v/>
      </c>
      <c r="AH1546" s="374" t="str">
        <f t="shared" si="426"/>
        <v/>
      </c>
      <c r="AI1546" s="375" t="str">
        <f t="shared" si="427"/>
        <v/>
      </c>
      <c r="AJ1546" s="375" t="str">
        <f t="shared" si="428"/>
        <v/>
      </c>
      <c r="AK1546" s="375" t="str">
        <f t="shared" si="429"/>
        <v/>
      </c>
      <c r="AL1546" s="375" t="str">
        <f t="shared" si="430"/>
        <v/>
      </c>
      <c r="AM1546" s="375" t="str">
        <f t="shared" si="431"/>
        <v/>
      </c>
      <c r="AN1546" s="376" t="str">
        <f>IF(AF1546="","",IF(OR(AH1546="",AH1546="-"),"－",IF(OR(AM1546=8,AM1546=9),"",IF(OR(AJ1546=3,AJ1546=4,AJ1546=5,AJ1546=6),VLOOKUP(AH1546,INDEX((係数_バス貨物_ガソリン,係数_バス貨物_CNG,係数_バス貨物_軽油,係数_バス貨物_メタノール,係数_バス貨物_LPG),MATCH(AL1546,【参考】排出ガスレベル!$AI$4:$AI$671,1),1,AR1546):INDEX((係数_バス貨物_ガソリン,係数_バス貨物_CNG,係数_バス貨物_軽油,係数_バス貨物_メタノール,係数_バス貨物_LPG),MATCH(AL1546+1,【参考】排出ガスレベル!$AI$4:$AI$671,1)-1,5,AR1546),2,FALSE),IF(OR(AJ1546=1,AJ1546=2),VLOOKUP(AH1546,INDEX((係数_乗用_ガソリン,係数_乗用_CNG,係数_乗用_軽油,係数_乗用_メタノール,係数_乗用_LPG),1,1,AR1546):INDEX((係数_乗用_ガソリン,係数_乗用_CNG,係数_乗用_軽油,係数_乗用_メタノール,係数_乗用_LPG),125,5,AR1546),2,FALSE))))))</f>
        <v/>
      </c>
      <c r="AO1546" s="376" t="str">
        <f>IF(T1546="","",IF(OR(AH1546="",AH1546="-"),"－",IF(OR(AM1546=8,AM1546=9),"",IF(OR(AJ1546=3,AJ1546=4,AJ1546=5,AJ1546=6),VLOOKUP(AH1546,INDEX((係数_バス貨物_ガソリン,係数_バス貨物_CNG,係数_バス貨物_軽油,係数_バス貨物_メタノール,係数_バス貨物_LPG),MATCH(AL1546,【参考】排出ガスレベル!$AI$4:$AI$671,1),1,AR1546):INDEX((係数_バス貨物_ガソリン,係数_バス貨物_CNG,係数_バス貨物_軽油,係数_バス貨物_メタノール,係数_バス貨物_LPG),MATCH(AL1546+1,【参考】排出ガスレベル!$AI$4:$AI$671,1)-1,5,AR1546),3,FALSE),IF(OR(AJ1546=1,AJ1546=2),VLOOKUP(AH1546,INDEX((係数_乗用_ガソリン,係数_乗用_CNG,係数_乗用_軽油,係数_乗用_メタノール,係数_乗用_LPG),1,1,AR1546):INDEX((係数_乗用_ガソリン,係数_乗用_CNG,係数_乗用_軽油,係数_乗用_メタノール,係数_乗用_LPG),125,5,AR1546),3,FALSE))))))</f>
        <v/>
      </c>
      <c r="AP1546" s="375" t="str">
        <f t="shared" si="432"/>
        <v/>
      </c>
      <c r="AQ1546" s="444" t="str">
        <f t="shared" si="433"/>
        <v/>
      </c>
      <c r="AR1546" s="375" t="str">
        <f t="shared" si="434"/>
        <v/>
      </c>
      <c r="AS1546" s="377" t="str">
        <f t="shared" si="435"/>
        <v/>
      </c>
      <c r="AT1546" s="378" t="str">
        <f t="shared" si="436"/>
        <v/>
      </c>
      <c r="AX1546" s="625" t="b">
        <f t="shared" si="437"/>
        <v>0</v>
      </c>
      <c r="AY1546" s="7" t="str">
        <f t="shared" si="438"/>
        <v>FALSEFALSEFALSE</v>
      </c>
      <c r="AZ1546" s="626">
        <f t="shared" si="422"/>
        <v>0</v>
      </c>
      <c r="BA1546" s="627" t="str">
        <f t="shared" si="439"/>
        <v/>
      </c>
      <c r="BB1546" s="627">
        <f t="shared" si="423"/>
        <v>0</v>
      </c>
    </row>
    <row r="1547" spans="1:54">
      <c r="A1547" s="381">
        <v>1490</v>
      </c>
      <c r="B1547" s="117"/>
      <c r="C1547" s="288"/>
      <c r="D1547" s="289"/>
      <c r="E1547" s="289"/>
      <c r="F1547" s="290"/>
      <c r="G1547" s="292"/>
      <c r="H1547" s="116"/>
      <c r="I1547" s="292"/>
      <c r="J1547" s="116"/>
      <c r="K1547" s="370"/>
      <c r="L1547" s="370"/>
      <c r="M1547" s="370"/>
      <c r="N1547" s="371"/>
      <c r="O1547" s="371"/>
      <c r="P1547" s="371"/>
      <c r="Q1547" s="371"/>
      <c r="R1547" s="371"/>
      <c r="S1547" s="371"/>
      <c r="T1547" s="443"/>
      <c r="U1547" s="539"/>
      <c r="V1547" s="117"/>
      <c r="W1547" s="118"/>
      <c r="X1547" s="119"/>
      <c r="Y1547" s="120"/>
      <c r="Z1547" s="122"/>
      <c r="AA1547" s="121"/>
      <c r="AB1547" s="443"/>
      <c r="AC1547" s="734"/>
      <c r="AD1547" s="372"/>
      <c r="AE1547" s="485"/>
      <c r="AF1547" s="373" t="str">
        <f t="shared" si="424"/>
        <v/>
      </c>
      <c r="AG1547" s="373" t="str">
        <f t="shared" si="425"/>
        <v/>
      </c>
      <c r="AH1547" s="374" t="str">
        <f t="shared" si="426"/>
        <v/>
      </c>
      <c r="AI1547" s="375" t="str">
        <f t="shared" si="427"/>
        <v/>
      </c>
      <c r="AJ1547" s="375" t="str">
        <f t="shared" si="428"/>
        <v/>
      </c>
      <c r="AK1547" s="375" t="str">
        <f t="shared" si="429"/>
        <v/>
      </c>
      <c r="AL1547" s="375" t="str">
        <f t="shared" si="430"/>
        <v/>
      </c>
      <c r="AM1547" s="375" t="str">
        <f t="shared" si="431"/>
        <v/>
      </c>
      <c r="AN1547" s="376" t="str">
        <f>IF(AF1547="","",IF(OR(AH1547="",AH1547="-"),"－",IF(OR(AM1547=8,AM1547=9),"",IF(OR(AJ1547=3,AJ1547=4,AJ1547=5,AJ1547=6),VLOOKUP(AH1547,INDEX((係数_バス貨物_ガソリン,係数_バス貨物_CNG,係数_バス貨物_軽油,係数_バス貨物_メタノール,係数_バス貨物_LPG),MATCH(AL1547,【参考】排出ガスレベル!$AI$4:$AI$671,1),1,AR1547):INDEX((係数_バス貨物_ガソリン,係数_バス貨物_CNG,係数_バス貨物_軽油,係数_バス貨物_メタノール,係数_バス貨物_LPG),MATCH(AL1547+1,【参考】排出ガスレベル!$AI$4:$AI$671,1)-1,5,AR1547),2,FALSE),IF(OR(AJ1547=1,AJ1547=2),VLOOKUP(AH1547,INDEX((係数_乗用_ガソリン,係数_乗用_CNG,係数_乗用_軽油,係数_乗用_メタノール,係数_乗用_LPG),1,1,AR1547):INDEX((係数_乗用_ガソリン,係数_乗用_CNG,係数_乗用_軽油,係数_乗用_メタノール,係数_乗用_LPG),125,5,AR1547),2,FALSE))))))</f>
        <v/>
      </c>
      <c r="AO1547" s="376" t="str">
        <f>IF(T1547="","",IF(OR(AH1547="",AH1547="-"),"－",IF(OR(AM1547=8,AM1547=9),"",IF(OR(AJ1547=3,AJ1547=4,AJ1547=5,AJ1547=6),VLOOKUP(AH1547,INDEX((係数_バス貨物_ガソリン,係数_バス貨物_CNG,係数_バス貨物_軽油,係数_バス貨物_メタノール,係数_バス貨物_LPG),MATCH(AL1547,【参考】排出ガスレベル!$AI$4:$AI$671,1),1,AR1547):INDEX((係数_バス貨物_ガソリン,係数_バス貨物_CNG,係数_バス貨物_軽油,係数_バス貨物_メタノール,係数_バス貨物_LPG),MATCH(AL1547+1,【参考】排出ガスレベル!$AI$4:$AI$671,1)-1,5,AR1547),3,FALSE),IF(OR(AJ1547=1,AJ1547=2),VLOOKUP(AH1547,INDEX((係数_乗用_ガソリン,係数_乗用_CNG,係数_乗用_軽油,係数_乗用_メタノール,係数_乗用_LPG),1,1,AR1547):INDEX((係数_乗用_ガソリン,係数_乗用_CNG,係数_乗用_軽油,係数_乗用_メタノール,係数_乗用_LPG),125,5,AR1547),3,FALSE))))))</f>
        <v/>
      </c>
      <c r="AP1547" s="375" t="str">
        <f t="shared" si="432"/>
        <v/>
      </c>
      <c r="AQ1547" s="444" t="str">
        <f t="shared" si="433"/>
        <v/>
      </c>
      <c r="AR1547" s="375" t="str">
        <f t="shared" si="434"/>
        <v/>
      </c>
      <c r="AS1547" s="377" t="str">
        <f t="shared" si="435"/>
        <v/>
      </c>
      <c r="AT1547" s="378" t="str">
        <f t="shared" si="436"/>
        <v/>
      </c>
      <c r="AX1547" s="625" t="b">
        <f t="shared" si="437"/>
        <v>0</v>
      </c>
      <c r="AY1547" s="7" t="str">
        <f t="shared" si="438"/>
        <v>FALSEFALSEFALSE</v>
      </c>
      <c r="AZ1547" s="626">
        <f t="shared" si="422"/>
        <v>0</v>
      </c>
      <c r="BA1547" s="627" t="str">
        <f t="shared" si="439"/>
        <v/>
      </c>
      <c r="BB1547" s="627">
        <f t="shared" si="423"/>
        <v>0</v>
      </c>
    </row>
    <row r="1548" spans="1:54">
      <c r="A1548" s="381">
        <v>1491</v>
      </c>
      <c r="B1548" s="117"/>
      <c r="C1548" s="288"/>
      <c r="D1548" s="289"/>
      <c r="E1548" s="289"/>
      <c r="F1548" s="290"/>
      <c r="G1548" s="292"/>
      <c r="H1548" s="116"/>
      <c r="I1548" s="292"/>
      <c r="J1548" s="116"/>
      <c r="K1548" s="370"/>
      <c r="L1548" s="370"/>
      <c r="M1548" s="370"/>
      <c r="N1548" s="371"/>
      <c r="O1548" s="371"/>
      <c r="P1548" s="371"/>
      <c r="Q1548" s="371"/>
      <c r="R1548" s="371"/>
      <c r="S1548" s="371"/>
      <c r="T1548" s="443"/>
      <c r="U1548" s="539"/>
      <c r="V1548" s="117"/>
      <c r="W1548" s="118"/>
      <c r="X1548" s="119"/>
      <c r="Y1548" s="120"/>
      <c r="Z1548" s="122"/>
      <c r="AA1548" s="121"/>
      <c r="AB1548" s="443"/>
      <c r="AC1548" s="734"/>
      <c r="AD1548" s="372"/>
      <c r="AE1548" s="485"/>
      <c r="AF1548" s="373" t="str">
        <f t="shared" si="424"/>
        <v/>
      </c>
      <c r="AG1548" s="373" t="str">
        <f t="shared" si="425"/>
        <v/>
      </c>
      <c r="AH1548" s="374" t="str">
        <f t="shared" si="426"/>
        <v/>
      </c>
      <c r="AI1548" s="375" t="str">
        <f t="shared" si="427"/>
        <v/>
      </c>
      <c r="AJ1548" s="375" t="str">
        <f t="shared" si="428"/>
        <v/>
      </c>
      <c r="AK1548" s="375" t="str">
        <f t="shared" si="429"/>
        <v/>
      </c>
      <c r="AL1548" s="375" t="str">
        <f t="shared" si="430"/>
        <v/>
      </c>
      <c r="AM1548" s="375" t="str">
        <f t="shared" si="431"/>
        <v/>
      </c>
      <c r="AN1548" s="376" t="str">
        <f>IF(AF1548="","",IF(OR(AH1548="",AH1548="-"),"－",IF(OR(AM1548=8,AM1548=9),"",IF(OR(AJ1548=3,AJ1548=4,AJ1548=5,AJ1548=6),VLOOKUP(AH1548,INDEX((係数_バス貨物_ガソリン,係数_バス貨物_CNG,係数_バス貨物_軽油,係数_バス貨物_メタノール,係数_バス貨物_LPG),MATCH(AL1548,【参考】排出ガスレベル!$AI$4:$AI$671,1),1,AR1548):INDEX((係数_バス貨物_ガソリン,係数_バス貨物_CNG,係数_バス貨物_軽油,係数_バス貨物_メタノール,係数_バス貨物_LPG),MATCH(AL1548+1,【参考】排出ガスレベル!$AI$4:$AI$671,1)-1,5,AR1548),2,FALSE),IF(OR(AJ1548=1,AJ1548=2),VLOOKUP(AH1548,INDEX((係数_乗用_ガソリン,係数_乗用_CNG,係数_乗用_軽油,係数_乗用_メタノール,係数_乗用_LPG),1,1,AR1548):INDEX((係数_乗用_ガソリン,係数_乗用_CNG,係数_乗用_軽油,係数_乗用_メタノール,係数_乗用_LPG),125,5,AR1548),2,FALSE))))))</f>
        <v/>
      </c>
      <c r="AO1548" s="376" t="str">
        <f>IF(T1548="","",IF(OR(AH1548="",AH1548="-"),"－",IF(OR(AM1548=8,AM1548=9),"",IF(OR(AJ1548=3,AJ1548=4,AJ1548=5,AJ1548=6),VLOOKUP(AH1548,INDEX((係数_バス貨物_ガソリン,係数_バス貨物_CNG,係数_バス貨物_軽油,係数_バス貨物_メタノール,係数_バス貨物_LPG),MATCH(AL1548,【参考】排出ガスレベル!$AI$4:$AI$671,1),1,AR1548):INDEX((係数_バス貨物_ガソリン,係数_バス貨物_CNG,係数_バス貨物_軽油,係数_バス貨物_メタノール,係数_バス貨物_LPG),MATCH(AL1548+1,【参考】排出ガスレベル!$AI$4:$AI$671,1)-1,5,AR1548),3,FALSE),IF(OR(AJ1548=1,AJ1548=2),VLOOKUP(AH1548,INDEX((係数_乗用_ガソリン,係数_乗用_CNG,係数_乗用_軽油,係数_乗用_メタノール,係数_乗用_LPG),1,1,AR1548):INDEX((係数_乗用_ガソリン,係数_乗用_CNG,係数_乗用_軽油,係数_乗用_メタノール,係数_乗用_LPG),125,5,AR1548),3,FALSE))))))</f>
        <v/>
      </c>
      <c r="AP1548" s="375" t="str">
        <f t="shared" si="432"/>
        <v/>
      </c>
      <c r="AQ1548" s="444" t="str">
        <f t="shared" si="433"/>
        <v/>
      </c>
      <c r="AR1548" s="375" t="str">
        <f t="shared" si="434"/>
        <v/>
      </c>
      <c r="AS1548" s="377" t="str">
        <f t="shared" si="435"/>
        <v/>
      </c>
      <c r="AT1548" s="378" t="str">
        <f t="shared" si="436"/>
        <v/>
      </c>
      <c r="AX1548" s="625" t="b">
        <f t="shared" si="437"/>
        <v>0</v>
      </c>
      <c r="AY1548" s="7" t="str">
        <f t="shared" si="438"/>
        <v>FALSEFALSEFALSE</v>
      </c>
      <c r="AZ1548" s="626">
        <f t="shared" si="422"/>
        <v>0</v>
      </c>
      <c r="BA1548" s="627" t="str">
        <f t="shared" si="439"/>
        <v/>
      </c>
      <c r="BB1548" s="627">
        <f t="shared" si="423"/>
        <v>0</v>
      </c>
    </row>
    <row r="1549" spans="1:54">
      <c r="A1549" s="381">
        <v>1492</v>
      </c>
      <c r="B1549" s="117"/>
      <c r="C1549" s="288"/>
      <c r="D1549" s="289"/>
      <c r="E1549" s="289"/>
      <c r="F1549" s="290"/>
      <c r="G1549" s="292"/>
      <c r="H1549" s="116"/>
      <c r="I1549" s="292"/>
      <c r="J1549" s="116"/>
      <c r="K1549" s="370"/>
      <c r="L1549" s="370"/>
      <c r="M1549" s="370"/>
      <c r="N1549" s="371"/>
      <c r="O1549" s="371"/>
      <c r="P1549" s="371"/>
      <c r="Q1549" s="371"/>
      <c r="R1549" s="371"/>
      <c r="S1549" s="371"/>
      <c r="T1549" s="443"/>
      <c r="U1549" s="539"/>
      <c r="V1549" s="117"/>
      <c r="W1549" s="118"/>
      <c r="X1549" s="119"/>
      <c r="Y1549" s="120"/>
      <c r="Z1549" s="122"/>
      <c r="AA1549" s="121"/>
      <c r="AB1549" s="443"/>
      <c r="AC1549" s="734"/>
      <c r="AD1549" s="372"/>
      <c r="AE1549" s="485"/>
      <c r="AF1549" s="373" t="str">
        <f t="shared" si="424"/>
        <v/>
      </c>
      <c r="AG1549" s="373" t="str">
        <f t="shared" si="425"/>
        <v/>
      </c>
      <c r="AH1549" s="374" t="str">
        <f t="shared" si="426"/>
        <v/>
      </c>
      <c r="AI1549" s="375" t="str">
        <f t="shared" si="427"/>
        <v/>
      </c>
      <c r="AJ1549" s="375" t="str">
        <f t="shared" si="428"/>
        <v/>
      </c>
      <c r="AK1549" s="375" t="str">
        <f t="shared" si="429"/>
        <v/>
      </c>
      <c r="AL1549" s="375" t="str">
        <f t="shared" si="430"/>
        <v/>
      </c>
      <c r="AM1549" s="375" t="str">
        <f t="shared" si="431"/>
        <v/>
      </c>
      <c r="AN1549" s="376" t="str">
        <f>IF(AF1549="","",IF(OR(AH1549="",AH1549="-"),"－",IF(OR(AM1549=8,AM1549=9),"",IF(OR(AJ1549=3,AJ1549=4,AJ1549=5,AJ1549=6),VLOOKUP(AH1549,INDEX((係数_バス貨物_ガソリン,係数_バス貨物_CNG,係数_バス貨物_軽油,係数_バス貨物_メタノール,係数_バス貨物_LPG),MATCH(AL1549,【参考】排出ガスレベル!$AI$4:$AI$671,1),1,AR1549):INDEX((係数_バス貨物_ガソリン,係数_バス貨物_CNG,係数_バス貨物_軽油,係数_バス貨物_メタノール,係数_バス貨物_LPG),MATCH(AL1549+1,【参考】排出ガスレベル!$AI$4:$AI$671,1)-1,5,AR1549),2,FALSE),IF(OR(AJ1549=1,AJ1549=2),VLOOKUP(AH1549,INDEX((係数_乗用_ガソリン,係数_乗用_CNG,係数_乗用_軽油,係数_乗用_メタノール,係数_乗用_LPG),1,1,AR1549):INDEX((係数_乗用_ガソリン,係数_乗用_CNG,係数_乗用_軽油,係数_乗用_メタノール,係数_乗用_LPG),125,5,AR1549),2,FALSE))))))</f>
        <v/>
      </c>
      <c r="AO1549" s="376" t="str">
        <f>IF(T1549="","",IF(OR(AH1549="",AH1549="-"),"－",IF(OR(AM1549=8,AM1549=9),"",IF(OR(AJ1549=3,AJ1549=4,AJ1549=5,AJ1549=6),VLOOKUP(AH1549,INDEX((係数_バス貨物_ガソリン,係数_バス貨物_CNG,係数_バス貨物_軽油,係数_バス貨物_メタノール,係数_バス貨物_LPG),MATCH(AL1549,【参考】排出ガスレベル!$AI$4:$AI$671,1),1,AR1549):INDEX((係数_バス貨物_ガソリン,係数_バス貨物_CNG,係数_バス貨物_軽油,係数_バス貨物_メタノール,係数_バス貨物_LPG),MATCH(AL1549+1,【参考】排出ガスレベル!$AI$4:$AI$671,1)-1,5,AR1549),3,FALSE),IF(OR(AJ1549=1,AJ1549=2),VLOOKUP(AH1549,INDEX((係数_乗用_ガソリン,係数_乗用_CNG,係数_乗用_軽油,係数_乗用_メタノール,係数_乗用_LPG),1,1,AR1549):INDEX((係数_乗用_ガソリン,係数_乗用_CNG,係数_乗用_軽油,係数_乗用_メタノール,係数_乗用_LPG),125,5,AR1549),3,FALSE))))))</f>
        <v/>
      </c>
      <c r="AP1549" s="375" t="str">
        <f t="shared" si="432"/>
        <v/>
      </c>
      <c r="AQ1549" s="444" t="str">
        <f t="shared" si="433"/>
        <v/>
      </c>
      <c r="AR1549" s="375" t="str">
        <f t="shared" si="434"/>
        <v/>
      </c>
      <c r="AS1549" s="377" t="str">
        <f t="shared" si="435"/>
        <v/>
      </c>
      <c r="AT1549" s="378" t="str">
        <f t="shared" si="436"/>
        <v/>
      </c>
      <c r="AX1549" s="625" t="b">
        <f t="shared" si="437"/>
        <v>0</v>
      </c>
      <c r="AY1549" s="7" t="str">
        <f t="shared" si="438"/>
        <v>FALSEFALSEFALSE</v>
      </c>
      <c r="AZ1549" s="626">
        <f t="shared" si="422"/>
        <v>0</v>
      </c>
      <c r="BA1549" s="627" t="str">
        <f t="shared" si="439"/>
        <v/>
      </c>
      <c r="BB1549" s="627">
        <f t="shared" si="423"/>
        <v>0</v>
      </c>
    </row>
    <row r="1550" spans="1:54">
      <c r="A1550" s="381">
        <v>1493</v>
      </c>
      <c r="B1550" s="117"/>
      <c r="C1550" s="288"/>
      <c r="D1550" s="289"/>
      <c r="E1550" s="289"/>
      <c r="F1550" s="290"/>
      <c r="G1550" s="292"/>
      <c r="H1550" s="116"/>
      <c r="I1550" s="292"/>
      <c r="J1550" s="116"/>
      <c r="K1550" s="370"/>
      <c r="L1550" s="370"/>
      <c r="M1550" s="370"/>
      <c r="N1550" s="371"/>
      <c r="O1550" s="371"/>
      <c r="P1550" s="371"/>
      <c r="Q1550" s="371"/>
      <c r="R1550" s="371"/>
      <c r="S1550" s="371"/>
      <c r="T1550" s="443"/>
      <c r="U1550" s="539"/>
      <c r="V1550" s="117"/>
      <c r="W1550" s="118"/>
      <c r="X1550" s="119"/>
      <c r="Y1550" s="120"/>
      <c r="Z1550" s="122"/>
      <c r="AA1550" s="121"/>
      <c r="AB1550" s="443"/>
      <c r="AC1550" s="734"/>
      <c r="AD1550" s="372"/>
      <c r="AE1550" s="485"/>
      <c r="AF1550" s="373" t="str">
        <f t="shared" si="424"/>
        <v/>
      </c>
      <c r="AG1550" s="373" t="str">
        <f t="shared" si="425"/>
        <v/>
      </c>
      <c r="AH1550" s="374" t="str">
        <f t="shared" si="426"/>
        <v/>
      </c>
      <c r="AI1550" s="375" t="str">
        <f t="shared" si="427"/>
        <v/>
      </c>
      <c r="AJ1550" s="375" t="str">
        <f t="shared" si="428"/>
        <v/>
      </c>
      <c r="AK1550" s="375" t="str">
        <f t="shared" si="429"/>
        <v/>
      </c>
      <c r="AL1550" s="375" t="str">
        <f t="shared" si="430"/>
        <v/>
      </c>
      <c r="AM1550" s="375" t="str">
        <f t="shared" si="431"/>
        <v/>
      </c>
      <c r="AN1550" s="376" t="str">
        <f>IF(AF1550="","",IF(OR(AH1550="",AH1550="-"),"－",IF(OR(AM1550=8,AM1550=9),"",IF(OR(AJ1550=3,AJ1550=4,AJ1550=5,AJ1550=6),VLOOKUP(AH1550,INDEX((係数_バス貨物_ガソリン,係数_バス貨物_CNG,係数_バス貨物_軽油,係数_バス貨物_メタノール,係数_バス貨物_LPG),MATCH(AL1550,【参考】排出ガスレベル!$AI$4:$AI$671,1),1,AR1550):INDEX((係数_バス貨物_ガソリン,係数_バス貨物_CNG,係数_バス貨物_軽油,係数_バス貨物_メタノール,係数_バス貨物_LPG),MATCH(AL1550+1,【参考】排出ガスレベル!$AI$4:$AI$671,1)-1,5,AR1550),2,FALSE),IF(OR(AJ1550=1,AJ1550=2),VLOOKUP(AH1550,INDEX((係数_乗用_ガソリン,係数_乗用_CNG,係数_乗用_軽油,係数_乗用_メタノール,係数_乗用_LPG),1,1,AR1550):INDEX((係数_乗用_ガソリン,係数_乗用_CNG,係数_乗用_軽油,係数_乗用_メタノール,係数_乗用_LPG),125,5,AR1550),2,FALSE))))))</f>
        <v/>
      </c>
      <c r="AO1550" s="376" t="str">
        <f>IF(T1550="","",IF(OR(AH1550="",AH1550="-"),"－",IF(OR(AM1550=8,AM1550=9),"",IF(OR(AJ1550=3,AJ1550=4,AJ1550=5,AJ1550=6),VLOOKUP(AH1550,INDEX((係数_バス貨物_ガソリン,係数_バス貨物_CNG,係数_バス貨物_軽油,係数_バス貨物_メタノール,係数_バス貨物_LPG),MATCH(AL1550,【参考】排出ガスレベル!$AI$4:$AI$671,1),1,AR1550):INDEX((係数_バス貨物_ガソリン,係数_バス貨物_CNG,係数_バス貨物_軽油,係数_バス貨物_メタノール,係数_バス貨物_LPG),MATCH(AL1550+1,【参考】排出ガスレベル!$AI$4:$AI$671,1)-1,5,AR1550),3,FALSE),IF(OR(AJ1550=1,AJ1550=2),VLOOKUP(AH1550,INDEX((係数_乗用_ガソリン,係数_乗用_CNG,係数_乗用_軽油,係数_乗用_メタノール,係数_乗用_LPG),1,1,AR1550):INDEX((係数_乗用_ガソリン,係数_乗用_CNG,係数_乗用_軽油,係数_乗用_メタノール,係数_乗用_LPG),125,5,AR1550),3,FALSE))))))</f>
        <v/>
      </c>
      <c r="AP1550" s="375" t="str">
        <f t="shared" si="432"/>
        <v/>
      </c>
      <c r="AQ1550" s="444" t="str">
        <f t="shared" si="433"/>
        <v/>
      </c>
      <c r="AR1550" s="375" t="str">
        <f t="shared" si="434"/>
        <v/>
      </c>
      <c r="AS1550" s="377" t="str">
        <f t="shared" si="435"/>
        <v/>
      </c>
      <c r="AT1550" s="378" t="str">
        <f t="shared" si="436"/>
        <v/>
      </c>
      <c r="AX1550" s="625" t="b">
        <f t="shared" si="437"/>
        <v>0</v>
      </c>
      <c r="AY1550" s="7" t="str">
        <f t="shared" si="438"/>
        <v>FALSEFALSEFALSE</v>
      </c>
      <c r="AZ1550" s="626">
        <f t="shared" si="422"/>
        <v>0</v>
      </c>
      <c r="BA1550" s="627" t="str">
        <f t="shared" si="439"/>
        <v/>
      </c>
      <c r="BB1550" s="627">
        <f t="shared" si="423"/>
        <v>0</v>
      </c>
    </row>
    <row r="1551" spans="1:54">
      <c r="A1551" s="381">
        <v>1494</v>
      </c>
      <c r="B1551" s="117"/>
      <c r="C1551" s="288"/>
      <c r="D1551" s="289"/>
      <c r="E1551" s="289"/>
      <c r="F1551" s="290"/>
      <c r="G1551" s="292"/>
      <c r="H1551" s="116"/>
      <c r="I1551" s="292"/>
      <c r="J1551" s="116"/>
      <c r="K1551" s="370"/>
      <c r="L1551" s="370"/>
      <c r="M1551" s="370"/>
      <c r="N1551" s="371"/>
      <c r="O1551" s="371"/>
      <c r="P1551" s="371"/>
      <c r="Q1551" s="371"/>
      <c r="R1551" s="371"/>
      <c r="S1551" s="371"/>
      <c r="T1551" s="443"/>
      <c r="U1551" s="539"/>
      <c r="V1551" s="117"/>
      <c r="W1551" s="118"/>
      <c r="X1551" s="119"/>
      <c r="Y1551" s="120"/>
      <c r="Z1551" s="122"/>
      <c r="AA1551" s="121"/>
      <c r="AB1551" s="443"/>
      <c r="AC1551" s="734"/>
      <c r="AD1551" s="372"/>
      <c r="AE1551" s="485"/>
      <c r="AF1551" s="373" t="str">
        <f t="shared" si="424"/>
        <v/>
      </c>
      <c r="AG1551" s="373" t="str">
        <f t="shared" si="425"/>
        <v/>
      </c>
      <c r="AH1551" s="374" t="str">
        <f t="shared" si="426"/>
        <v/>
      </c>
      <c r="AI1551" s="375" t="str">
        <f t="shared" si="427"/>
        <v/>
      </c>
      <c r="AJ1551" s="375" t="str">
        <f t="shared" si="428"/>
        <v/>
      </c>
      <c r="AK1551" s="375" t="str">
        <f t="shared" si="429"/>
        <v/>
      </c>
      <c r="AL1551" s="375" t="str">
        <f t="shared" si="430"/>
        <v/>
      </c>
      <c r="AM1551" s="375" t="str">
        <f t="shared" si="431"/>
        <v/>
      </c>
      <c r="AN1551" s="376" t="str">
        <f>IF(AF1551="","",IF(OR(AH1551="",AH1551="-"),"－",IF(OR(AM1551=8,AM1551=9),"",IF(OR(AJ1551=3,AJ1551=4,AJ1551=5,AJ1551=6),VLOOKUP(AH1551,INDEX((係数_バス貨物_ガソリン,係数_バス貨物_CNG,係数_バス貨物_軽油,係数_バス貨物_メタノール,係数_バス貨物_LPG),MATCH(AL1551,【参考】排出ガスレベル!$AI$4:$AI$671,1),1,AR1551):INDEX((係数_バス貨物_ガソリン,係数_バス貨物_CNG,係数_バス貨物_軽油,係数_バス貨物_メタノール,係数_バス貨物_LPG),MATCH(AL1551+1,【参考】排出ガスレベル!$AI$4:$AI$671,1)-1,5,AR1551),2,FALSE),IF(OR(AJ1551=1,AJ1551=2),VLOOKUP(AH1551,INDEX((係数_乗用_ガソリン,係数_乗用_CNG,係数_乗用_軽油,係数_乗用_メタノール,係数_乗用_LPG),1,1,AR1551):INDEX((係数_乗用_ガソリン,係数_乗用_CNG,係数_乗用_軽油,係数_乗用_メタノール,係数_乗用_LPG),125,5,AR1551),2,FALSE))))))</f>
        <v/>
      </c>
      <c r="AO1551" s="376" t="str">
        <f>IF(T1551="","",IF(OR(AH1551="",AH1551="-"),"－",IF(OR(AM1551=8,AM1551=9),"",IF(OR(AJ1551=3,AJ1551=4,AJ1551=5,AJ1551=6),VLOOKUP(AH1551,INDEX((係数_バス貨物_ガソリン,係数_バス貨物_CNG,係数_バス貨物_軽油,係数_バス貨物_メタノール,係数_バス貨物_LPG),MATCH(AL1551,【参考】排出ガスレベル!$AI$4:$AI$671,1),1,AR1551):INDEX((係数_バス貨物_ガソリン,係数_バス貨物_CNG,係数_バス貨物_軽油,係数_バス貨物_メタノール,係数_バス貨物_LPG),MATCH(AL1551+1,【参考】排出ガスレベル!$AI$4:$AI$671,1)-1,5,AR1551),3,FALSE),IF(OR(AJ1551=1,AJ1551=2),VLOOKUP(AH1551,INDEX((係数_乗用_ガソリン,係数_乗用_CNG,係数_乗用_軽油,係数_乗用_メタノール,係数_乗用_LPG),1,1,AR1551):INDEX((係数_乗用_ガソリン,係数_乗用_CNG,係数_乗用_軽油,係数_乗用_メタノール,係数_乗用_LPG),125,5,AR1551),3,FALSE))))))</f>
        <v/>
      </c>
      <c r="AP1551" s="375" t="str">
        <f t="shared" si="432"/>
        <v/>
      </c>
      <c r="AQ1551" s="444" t="str">
        <f t="shared" si="433"/>
        <v/>
      </c>
      <c r="AR1551" s="375" t="str">
        <f t="shared" si="434"/>
        <v/>
      </c>
      <c r="AS1551" s="377" t="str">
        <f t="shared" si="435"/>
        <v/>
      </c>
      <c r="AT1551" s="378" t="str">
        <f t="shared" si="436"/>
        <v/>
      </c>
      <c r="AX1551" s="625" t="b">
        <f t="shared" si="437"/>
        <v>0</v>
      </c>
      <c r="AY1551" s="7" t="str">
        <f t="shared" si="438"/>
        <v>FALSEFALSEFALSE</v>
      </c>
      <c r="AZ1551" s="626">
        <f t="shared" si="422"/>
        <v>0</v>
      </c>
      <c r="BA1551" s="627" t="str">
        <f t="shared" si="439"/>
        <v/>
      </c>
      <c r="BB1551" s="627">
        <f t="shared" si="423"/>
        <v>0</v>
      </c>
    </row>
    <row r="1552" spans="1:54">
      <c r="A1552" s="381">
        <v>1495</v>
      </c>
      <c r="B1552" s="117"/>
      <c r="C1552" s="288"/>
      <c r="D1552" s="289"/>
      <c r="E1552" s="289"/>
      <c r="F1552" s="290"/>
      <c r="G1552" s="292"/>
      <c r="H1552" s="116"/>
      <c r="I1552" s="292"/>
      <c r="J1552" s="116"/>
      <c r="K1552" s="370"/>
      <c r="L1552" s="370"/>
      <c r="M1552" s="370"/>
      <c r="N1552" s="371"/>
      <c r="O1552" s="371"/>
      <c r="P1552" s="371"/>
      <c r="Q1552" s="371"/>
      <c r="R1552" s="371"/>
      <c r="S1552" s="371"/>
      <c r="T1552" s="443"/>
      <c r="U1552" s="539"/>
      <c r="V1552" s="117"/>
      <c r="W1552" s="118"/>
      <c r="X1552" s="119"/>
      <c r="Y1552" s="120"/>
      <c r="Z1552" s="122"/>
      <c r="AA1552" s="121"/>
      <c r="AB1552" s="443"/>
      <c r="AC1552" s="734"/>
      <c r="AD1552" s="372"/>
      <c r="AE1552" s="485"/>
      <c r="AF1552" s="373" t="str">
        <f t="shared" si="424"/>
        <v/>
      </c>
      <c r="AG1552" s="373" t="str">
        <f t="shared" si="425"/>
        <v/>
      </c>
      <c r="AH1552" s="374" t="str">
        <f t="shared" si="426"/>
        <v/>
      </c>
      <c r="AI1552" s="375" t="str">
        <f t="shared" si="427"/>
        <v/>
      </c>
      <c r="AJ1552" s="375" t="str">
        <f t="shared" si="428"/>
        <v/>
      </c>
      <c r="AK1552" s="375" t="str">
        <f t="shared" si="429"/>
        <v/>
      </c>
      <c r="AL1552" s="375" t="str">
        <f t="shared" si="430"/>
        <v/>
      </c>
      <c r="AM1552" s="375" t="str">
        <f t="shared" si="431"/>
        <v/>
      </c>
      <c r="AN1552" s="376" t="str">
        <f>IF(AF1552="","",IF(OR(AH1552="",AH1552="-"),"－",IF(OR(AM1552=8,AM1552=9),"",IF(OR(AJ1552=3,AJ1552=4,AJ1552=5,AJ1552=6),VLOOKUP(AH1552,INDEX((係数_バス貨物_ガソリン,係数_バス貨物_CNG,係数_バス貨物_軽油,係数_バス貨物_メタノール,係数_バス貨物_LPG),MATCH(AL1552,【参考】排出ガスレベル!$AI$4:$AI$671,1),1,AR1552):INDEX((係数_バス貨物_ガソリン,係数_バス貨物_CNG,係数_バス貨物_軽油,係数_バス貨物_メタノール,係数_バス貨物_LPG),MATCH(AL1552+1,【参考】排出ガスレベル!$AI$4:$AI$671,1)-1,5,AR1552),2,FALSE),IF(OR(AJ1552=1,AJ1552=2),VLOOKUP(AH1552,INDEX((係数_乗用_ガソリン,係数_乗用_CNG,係数_乗用_軽油,係数_乗用_メタノール,係数_乗用_LPG),1,1,AR1552):INDEX((係数_乗用_ガソリン,係数_乗用_CNG,係数_乗用_軽油,係数_乗用_メタノール,係数_乗用_LPG),125,5,AR1552),2,FALSE))))))</f>
        <v/>
      </c>
      <c r="AO1552" s="376" t="str">
        <f>IF(T1552="","",IF(OR(AH1552="",AH1552="-"),"－",IF(OR(AM1552=8,AM1552=9),"",IF(OR(AJ1552=3,AJ1552=4,AJ1552=5,AJ1552=6),VLOOKUP(AH1552,INDEX((係数_バス貨物_ガソリン,係数_バス貨物_CNG,係数_バス貨物_軽油,係数_バス貨物_メタノール,係数_バス貨物_LPG),MATCH(AL1552,【参考】排出ガスレベル!$AI$4:$AI$671,1),1,AR1552):INDEX((係数_バス貨物_ガソリン,係数_バス貨物_CNG,係数_バス貨物_軽油,係数_バス貨物_メタノール,係数_バス貨物_LPG),MATCH(AL1552+1,【参考】排出ガスレベル!$AI$4:$AI$671,1)-1,5,AR1552),3,FALSE),IF(OR(AJ1552=1,AJ1552=2),VLOOKUP(AH1552,INDEX((係数_乗用_ガソリン,係数_乗用_CNG,係数_乗用_軽油,係数_乗用_メタノール,係数_乗用_LPG),1,1,AR1552):INDEX((係数_乗用_ガソリン,係数_乗用_CNG,係数_乗用_軽油,係数_乗用_メタノール,係数_乗用_LPG),125,5,AR1552),3,FALSE))))))</f>
        <v/>
      </c>
      <c r="AP1552" s="375" t="str">
        <f t="shared" si="432"/>
        <v/>
      </c>
      <c r="AQ1552" s="444" t="str">
        <f t="shared" si="433"/>
        <v/>
      </c>
      <c r="AR1552" s="375" t="str">
        <f t="shared" si="434"/>
        <v/>
      </c>
      <c r="AS1552" s="377" t="str">
        <f t="shared" si="435"/>
        <v/>
      </c>
      <c r="AT1552" s="378" t="str">
        <f t="shared" si="436"/>
        <v/>
      </c>
      <c r="AX1552" s="625" t="b">
        <f t="shared" si="437"/>
        <v>0</v>
      </c>
      <c r="AY1552" s="7" t="str">
        <f t="shared" si="438"/>
        <v>FALSEFALSEFALSE</v>
      </c>
      <c r="AZ1552" s="626">
        <f t="shared" si="422"/>
        <v>0</v>
      </c>
      <c r="BA1552" s="627" t="str">
        <f t="shared" si="439"/>
        <v/>
      </c>
      <c r="BB1552" s="627">
        <f t="shared" si="423"/>
        <v>0</v>
      </c>
    </row>
    <row r="1553" spans="1:54">
      <c r="A1553" s="381">
        <v>1496</v>
      </c>
      <c r="B1553" s="117"/>
      <c r="C1553" s="288"/>
      <c r="D1553" s="289"/>
      <c r="E1553" s="289"/>
      <c r="F1553" s="290"/>
      <c r="G1553" s="292"/>
      <c r="H1553" s="116"/>
      <c r="I1553" s="292"/>
      <c r="J1553" s="116"/>
      <c r="K1553" s="370"/>
      <c r="L1553" s="370"/>
      <c r="M1553" s="370"/>
      <c r="N1553" s="371"/>
      <c r="O1553" s="371"/>
      <c r="P1553" s="371"/>
      <c r="Q1553" s="371"/>
      <c r="R1553" s="371"/>
      <c r="S1553" s="371"/>
      <c r="T1553" s="443"/>
      <c r="U1553" s="539"/>
      <c r="V1553" s="117"/>
      <c r="W1553" s="118"/>
      <c r="X1553" s="119"/>
      <c r="Y1553" s="120"/>
      <c r="Z1553" s="122"/>
      <c r="AA1553" s="121"/>
      <c r="AB1553" s="443"/>
      <c r="AC1553" s="734"/>
      <c r="AD1553" s="372"/>
      <c r="AE1553" s="485"/>
      <c r="AF1553" s="373" t="str">
        <f t="shared" si="424"/>
        <v/>
      </c>
      <c r="AG1553" s="373" t="str">
        <f t="shared" si="425"/>
        <v/>
      </c>
      <c r="AH1553" s="374" t="str">
        <f t="shared" si="426"/>
        <v/>
      </c>
      <c r="AI1553" s="375" t="str">
        <f t="shared" si="427"/>
        <v/>
      </c>
      <c r="AJ1553" s="375" t="str">
        <f t="shared" si="428"/>
        <v/>
      </c>
      <c r="AK1553" s="375" t="str">
        <f t="shared" si="429"/>
        <v/>
      </c>
      <c r="AL1553" s="375" t="str">
        <f t="shared" si="430"/>
        <v/>
      </c>
      <c r="AM1553" s="375" t="str">
        <f t="shared" si="431"/>
        <v/>
      </c>
      <c r="AN1553" s="376" t="str">
        <f>IF(AF1553="","",IF(OR(AH1553="",AH1553="-"),"－",IF(OR(AM1553=8,AM1553=9),"",IF(OR(AJ1553=3,AJ1553=4,AJ1553=5,AJ1553=6),VLOOKUP(AH1553,INDEX((係数_バス貨物_ガソリン,係数_バス貨物_CNG,係数_バス貨物_軽油,係数_バス貨物_メタノール,係数_バス貨物_LPG),MATCH(AL1553,【参考】排出ガスレベル!$AI$4:$AI$671,1),1,AR1553):INDEX((係数_バス貨物_ガソリン,係数_バス貨物_CNG,係数_バス貨物_軽油,係数_バス貨物_メタノール,係数_バス貨物_LPG),MATCH(AL1553+1,【参考】排出ガスレベル!$AI$4:$AI$671,1)-1,5,AR1553),2,FALSE),IF(OR(AJ1553=1,AJ1553=2),VLOOKUP(AH1553,INDEX((係数_乗用_ガソリン,係数_乗用_CNG,係数_乗用_軽油,係数_乗用_メタノール,係数_乗用_LPG),1,1,AR1553):INDEX((係数_乗用_ガソリン,係数_乗用_CNG,係数_乗用_軽油,係数_乗用_メタノール,係数_乗用_LPG),125,5,AR1553),2,FALSE))))))</f>
        <v/>
      </c>
      <c r="AO1553" s="376" t="str">
        <f>IF(T1553="","",IF(OR(AH1553="",AH1553="-"),"－",IF(OR(AM1553=8,AM1553=9),"",IF(OR(AJ1553=3,AJ1553=4,AJ1553=5,AJ1553=6),VLOOKUP(AH1553,INDEX((係数_バス貨物_ガソリン,係数_バス貨物_CNG,係数_バス貨物_軽油,係数_バス貨物_メタノール,係数_バス貨物_LPG),MATCH(AL1553,【参考】排出ガスレベル!$AI$4:$AI$671,1),1,AR1553):INDEX((係数_バス貨物_ガソリン,係数_バス貨物_CNG,係数_バス貨物_軽油,係数_バス貨物_メタノール,係数_バス貨物_LPG),MATCH(AL1553+1,【参考】排出ガスレベル!$AI$4:$AI$671,1)-1,5,AR1553),3,FALSE),IF(OR(AJ1553=1,AJ1553=2),VLOOKUP(AH1553,INDEX((係数_乗用_ガソリン,係数_乗用_CNG,係数_乗用_軽油,係数_乗用_メタノール,係数_乗用_LPG),1,1,AR1553):INDEX((係数_乗用_ガソリン,係数_乗用_CNG,係数_乗用_軽油,係数_乗用_メタノール,係数_乗用_LPG),125,5,AR1553),3,FALSE))))))</f>
        <v/>
      </c>
      <c r="AP1553" s="375" t="str">
        <f t="shared" si="432"/>
        <v/>
      </c>
      <c r="AQ1553" s="444" t="str">
        <f t="shared" si="433"/>
        <v/>
      </c>
      <c r="AR1553" s="375" t="str">
        <f t="shared" si="434"/>
        <v/>
      </c>
      <c r="AS1553" s="377" t="str">
        <f t="shared" si="435"/>
        <v/>
      </c>
      <c r="AT1553" s="378" t="str">
        <f t="shared" si="436"/>
        <v/>
      </c>
      <c r="AX1553" s="625" t="b">
        <f t="shared" si="437"/>
        <v>0</v>
      </c>
      <c r="AY1553" s="7" t="str">
        <f t="shared" si="438"/>
        <v>FALSEFALSEFALSE</v>
      </c>
      <c r="AZ1553" s="626">
        <f t="shared" si="422"/>
        <v>0</v>
      </c>
      <c r="BA1553" s="627" t="str">
        <f t="shared" si="439"/>
        <v/>
      </c>
      <c r="BB1553" s="627">
        <f t="shared" si="423"/>
        <v>0</v>
      </c>
    </row>
    <row r="1554" spans="1:54">
      <c r="A1554" s="381">
        <v>1497</v>
      </c>
      <c r="B1554" s="117"/>
      <c r="C1554" s="288"/>
      <c r="D1554" s="289"/>
      <c r="E1554" s="289"/>
      <c r="F1554" s="290"/>
      <c r="G1554" s="292"/>
      <c r="H1554" s="116"/>
      <c r="I1554" s="292"/>
      <c r="J1554" s="116"/>
      <c r="K1554" s="370"/>
      <c r="L1554" s="370"/>
      <c r="M1554" s="370"/>
      <c r="N1554" s="371"/>
      <c r="O1554" s="371"/>
      <c r="P1554" s="371"/>
      <c r="Q1554" s="371"/>
      <c r="R1554" s="371"/>
      <c r="S1554" s="371"/>
      <c r="T1554" s="443"/>
      <c r="U1554" s="539"/>
      <c r="V1554" s="117"/>
      <c r="W1554" s="118"/>
      <c r="X1554" s="119"/>
      <c r="Y1554" s="120"/>
      <c r="Z1554" s="122"/>
      <c r="AA1554" s="121"/>
      <c r="AB1554" s="443"/>
      <c r="AC1554" s="734"/>
      <c r="AD1554" s="372"/>
      <c r="AE1554" s="485"/>
      <c r="AF1554" s="373" t="str">
        <f t="shared" si="424"/>
        <v/>
      </c>
      <c r="AG1554" s="373" t="str">
        <f t="shared" si="425"/>
        <v/>
      </c>
      <c r="AH1554" s="374" t="str">
        <f t="shared" si="426"/>
        <v/>
      </c>
      <c r="AI1554" s="375" t="str">
        <f t="shared" si="427"/>
        <v/>
      </c>
      <c r="AJ1554" s="375" t="str">
        <f t="shared" si="428"/>
        <v/>
      </c>
      <c r="AK1554" s="375" t="str">
        <f t="shared" si="429"/>
        <v/>
      </c>
      <c r="AL1554" s="375" t="str">
        <f t="shared" si="430"/>
        <v/>
      </c>
      <c r="AM1554" s="375" t="str">
        <f t="shared" si="431"/>
        <v/>
      </c>
      <c r="AN1554" s="376" t="str">
        <f>IF(AF1554="","",IF(OR(AH1554="",AH1554="-"),"－",IF(OR(AM1554=8,AM1554=9),"",IF(OR(AJ1554=3,AJ1554=4,AJ1554=5,AJ1554=6),VLOOKUP(AH1554,INDEX((係数_バス貨物_ガソリン,係数_バス貨物_CNG,係数_バス貨物_軽油,係数_バス貨物_メタノール,係数_バス貨物_LPG),MATCH(AL1554,【参考】排出ガスレベル!$AI$4:$AI$671,1),1,AR1554):INDEX((係数_バス貨物_ガソリン,係数_バス貨物_CNG,係数_バス貨物_軽油,係数_バス貨物_メタノール,係数_バス貨物_LPG),MATCH(AL1554+1,【参考】排出ガスレベル!$AI$4:$AI$671,1)-1,5,AR1554),2,FALSE),IF(OR(AJ1554=1,AJ1554=2),VLOOKUP(AH1554,INDEX((係数_乗用_ガソリン,係数_乗用_CNG,係数_乗用_軽油,係数_乗用_メタノール,係数_乗用_LPG),1,1,AR1554):INDEX((係数_乗用_ガソリン,係数_乗用_CNG,係数_乗用_軽油,係数_乗用_メタノール,係数_乗用_LPG),125,5,AR1554),2,FALSE))))))</f>
        <v/>
      </c>
      <c r="AO1554" s="376" t="str">
        <f>IF(T1554="","",IF(OR(AH1554="",AH1554="-"),"－",IF(OR(AM1554=8,AM1554=9),"",IF(OR(AJ1554=3,AJ1554=4,AJ1554=5,AJ1554=6),VLOOKUP(AH1554,INDEX((係数_バス貨物_ガソリン,係数_バス貨物_CNG,係数_バス貨物_軽油,係数_バス貨物_メタノール,係数_バス貨物_LPG),MATCH(AL1554,【参考】排出ガスレベル!$AI$4:$AI$671,1),1,AR1554):INDEX((係数_バス貨物_ガソリン,係数_バス貨物_CNG,係数_バス貨物_軽油,係数_バス貨物_メタノール,係数_バス貨物_LPG),MATCH(AL1554+1,【参考】排出ガスレベル!$AI$4:$AI$671,1)-1,5,AR1554),3,FALSE),IF(OR(AJ1554=1,AJ1554=2),VLOOKUP(AH1554,INDEX((係数_乗用_ガソリン,係数_乗用_CNG,係数_乗用_軽油,係数_乗用_メタノール,係数_乗用_LPG),1,1,AR1554):INDEX((係数_乗用_ガソリン,係数_乗用_CNG,係数_乗用_軽油,係数_乗用_メタノール,係数_乗用_LPG),125,5,AR1554),3,FALSE))))))</f>
        <v/>
      </c>
      <c r="AP1554" s="375" t="str">
        <f t="shared" si="432"/>
        <v/>
      </c>
      <c r="AQ1554" s="444" t="str">
        <f t="shared" si="433"/>
        <v/>
      </c>
      <c r="AR1554" s="375" t="str">
        <f t="shared" si="434"/>
        <v/>
      </c>
      <c r="AS1554" s="377" t="str">
        <f t="shared" si="435"/>
        <v/>
      </c>
      <c r="AT1554" s="378" t="str">
        <f t="shared" si="436"/>
        <v/>
      </c>
      <c r="AX1554" s="625" t="b">
        <f t="shared" si="437"/>
        <v>0</v>
      </c>
      <c r="AY1554" s="7" t="str">
        <f t="shared" si="438"/>
        <v>FALSEFALSEFALSE</v>
      </c>
      <c r="AZ1554" s="626">
        <f t="shared" si="422"/>
        <v>0</v>
      </c>
      <c r="BA1554" s="627" t="str">
        <f t="shared" si="439"/>
        <v/>
      </c>
      <c r="BB1554" s="627">
        <f t="shared" si="423"/>
        <v>0</v>
      </c>
    </row>
    <row r="1555" spans="1:54">
      <c r="A1555" s="381">
        <v>1498</v>
      </c>
      <c r="B1555" s="117"/>
      <c r="C1555" s="288"/>
      <c r="D1555" s="289"/>
      <c r="E1555" s="289"/>
      <c r="F1555" s="290"/>
      <c r="G1555" s="292"/>
      <c r="H1555" s="116"/>
      <c r="I1555" s="292"/>
      <c r="J1555" s="116"/>
      <c r="K1555" s="370"/>
      <c r="L1555" s="370"/>
      <c r="M1555" s="370"/>
      <c r="N1555" s="371"/>
      <c r="O1555" s="371"/>
      <c r="P1555" s="371"/>
      <c r="Q1555" s="371"/>
      <c r="R1555" s="371"/>
      <c r="S1555" s="371"/>
      <c r="T1555" s="443"/>
      <c r="U1555" s="539"/>
      <c r="V1555" s="117"/>
      <c r="W1555" s="118"/>
      <c r="X1555" s="119"/>
      <c r="Y1555" s="120"/>
      <c r="Z1555" s="122"/>
      <c r="AA1555" s="121"/>
      <c r="AB1555" s="443"/>
      <c r="AC1555" s="734"/>
      <c r="AD1555" s="372"/>
      <c r="AE1555" s="485"/>
      <c r="AF1555" s="373" t="str">
        <f t="shared" si="424"/>
        <v/>
      </c>
      <c r="AG1555" s="373" t="str">
        <f t="shared" si="425"/>
        <v/>
      </c>
      <c r="AH1555" s="374" t="str">
        <f t="shared" si="426"/>
        <v/>
      </c>
      <c r="AI1555" s="375" t="str">
        <f t="shared" si="427"/>
        <v/>
      </c>
      <c r="AJ1555" s="375" t="str">
        <f t="shared" si="428"/>
        <v/>
      </c>
      <c r="AK1555" s="375" t="str">
        <f t="shared" si="429"/>
        <v/>
      </c>
      <c r="AL1555" s="375" t="str">
        <f t="shared" si="430"/>
        <v/>
      </c>
      <c r="AM1555" s="375" t="str">
        <f t="shared" si="431"/>
        <v/>
      </c>
      <c r="AN1555" s="376" t="str">
        <f>IF(AF1555="","",IF(OR(AH1555="",AH1555="-"),"－",IF(OR(AM1555=8,AM1555=9),"",IF(OR(AJ1555=3,AJ1555=4,AJ1555=5,AJ1555=6),VLOOKUP(AH1555,INDEX((係数_バス貨物_ガソリン,係数_バス貨物_CNG,係数_バス貨物_軽油,係数_バス貨物_メタノール,係数_バス貨物_LPG),MATCH(AL1555,【参考】排出ガスレベル!$AI$4:$AI$671,1),1,AR1555):INDEX((係数_バス貨物_ガソリン,係数_バス貨物_CNG,係数_バス貨物_軽油,係数_バス貨物_メタノール,係数_バス貨物_LPG),MATCH(AL1555+1,【参考】排出ガスレベル!$AI$4:$AI$671,1)-1,5,AR1555),2,FALSE),IF(OR(AJ1555=1,AJ1555=2),VLOOKUP(AH1555,INDEX((係数_乗用_ガソリン,係数_乗用_CNG,係数_乗用_軽油,係数_乗用_メタノール,係数_乗用_LPG),1,1,AR1555):INDEX((係数_乗用_ガソリン,係数_乗用_CNG,係数_乗用_軽油,係数_乗用_メタノール,係数_乗用_LPG),125,5,AR1555),2,FALSE))))))</f>
        <v/>
      </c>
      <c r="AO1555" s="376" t="str">
        <f>IF(T1555="","",IF(OR(AH1555="",AH1555="-"),"－",IF(OR(AM1555=8,AM1555=9),"",IF(OR(AJ1555=3,AJ1555=4,AJ1555=5,AJ1555=6),VLOOKUP(AH1555,INDEX((係数_バス貨物_ガソリン,係数_バス貨物_CNG,係数_バス貨物_軽油,係数_バス貨物_メタノール,係数_バス貨物_LPG),MATCH(AL1555,【参考】排出ガスレベル!$AI$4:$AI$671,1),1,AR1555):INDEX((係数_バス貨物_ガソリン,係数_バス貨物_CNG,係数_バス貨物_軽油,係数_バス貨物_メタノール,係数_バス貨物_LPG),MATCH(AL1555+1,【参考】排出ガスレベル!$AI$4:$AI$671,1)-1,5,AR1555),3,FALSE),IF(OR(AJ1555=1,AJ1555=2),VLOOKUP(AH1555,INDEX((係数_乗用_ガソリン,係数_乗用_CNG,係数_乗用_軽油,係数_乗用_メタノール,係数_乗用_LPG),1,1,AR1555):INDEX((係数_乗用_ガソリン,係数_乗用_CNG,係数_乗用_軽油,係数_乗用_メタノール,係数_乗用_LPG),125,5,AR1555),3,FALSE))))))</f>
        <v/>
      </c>
      <c r="AP1555" s="375" t="str">
        <f t="shared" si="432"/>
        <v/>
      </c>
      <c r="AQ1555" s="444" t="str">
        <f t="shared" si="433"/>
        <v/>
      </c>
      <c r="AR1555" s="375" t="str">
        <f t="shared" si="434"/>
        <v/>
      </c>
      <c r="AS1555" s="377" t="str">
        <f t="shared" si="435"/>
        <v/>
      </c>
      <c r="AT1555" s="378" t="str">
        <f t="shared" si="436"/>
        <v/>
      </c>
      <c r="AX1555" s="625" t="b">
        <f t="shared" si="437"/>
        <v>0</v>
      </c>
      <c r="AY1555" s="7" t="str">
        <f t="shared" si="438"/>
        <v>FALSEFALSEFALSE</v>
      </c>
      <c r="AZ1555" s="626">
        <f t="shared" si="422"/>
        <v>0</v>
      </c>
      <c r="BA1555" s="627" t="str">
        <f t="shared" si="439"/>
        <v/>
      </c>
      <c r="BB1555" s="627">
        <f t="shared" si="423"/>
        <v>0</v>
      </c>
    </row>
    <row r="1556" spans="1:54">
      <c r="A1556" s="381">
        <v>1499</v>
      </c>
      <c r="B1556" s="117"/>
      <c r="C1556" s="288"/>
      <c r="D1556" s="289"/>
      <c r="E1556" s="289"/>
      <c r="F1556" s="290"/>
      <c r="G1556" s="292"/>
      <c r="H1556" s="116"/>
      <c r="I1556" s="292"/>
      <c r="J1556" s="116"/>
      <c r="K1556" s="370"/>
      <c r="L1556" s="370"/>
      <c r="M1556" s="370"/>
      <c r="N1556" s="371"/>
      <c r="O1556" s="371"/>
      <c r="P1556" s="371"/>
      <c r="Q1556" s="371"/>
      <c r="R1556" s="371"/>
      <c r="S1556" s="371"/>
      <c r="T1556" s="443"/>
      <c r="U1556" s="539"/>
      <c r="V1556" s="117"/>
      <c r="W1556" s="118"/>
      <c r="X1556" s="119"/>
      <c r="Y1556" s="120"/>
      <c r="Z1556" s="122"/>
      <c r="AA1556" s="121"/>
      <c r="AB1556" s="443"/>
      <c r="AC1556" s="734"/>
      <c r="AD1556" s="372"/>
      <c r="AE1556" s="485"/>
      <c r="AF1556" s="373" t="str">
        <f t="shared" si="424"/>
        <v/>
      </c>
      <c r="AG1556" s="373" t="str">
        <f t="shared" si="425"/>
        <v/>
      </c>
      <c r="AH1556" s="374" t="str">
        <f t="shared" si="426"/>
        <v/>
      </c>
      <c r="AI1556" s="375" t="str">
        <f t="shared" si="427"/>
        <v/>
      </c>
      <c r="AJ1556" s="375" t="str">
        <f t="shared" si="428"/>
        <v/>
      </c>
      <c r="AK1556" s="375" t="str">
        <f t="shared" si="429"/>
        <v/>
      </c>
      <c r="AL1556" s="375" t="str">
        <f t="shared" si="430"/>
        <v/>
      </c>
      <c r="AM1556" s="375" t="str">
        <f t="shared" si="431"/>
        <v/>
      </c>
      <c r="AN1556" s="376" t="str">
        <f>IF(AF1556="","",IF(OR(AH1556="",AH1556="-"),"－",IF(OR(AM1556=8,AM1556=9),"",IF(OR(AJ1556=3,AJ1556=4,AJ1556=5,AJ1556=6),VLOOKUP(AH1556,INDEX((係数_バス貨物_ガソリン,係数_バス貨物_CNG,係数_バス貨物_軽油,係数_バス貨物_メタノール,係数_バス貨物_LPG),MATCH(AL1556,【参考】排出ガスレベル!$AI$4:$AI$671,1),1,AR1556):INDEX((係数_バス貨物_ガソリン,係数_バス貨物_CNG,係数_バス貨物_軽油,係数_バス貨物_メタノール,係数_バス貨物_LPG),MATCH(AL1556+1,【参考】排出ガスレベル!$AI$4:$AI$671,1)-1,5,AR1556),2,FALSE),IF(OR(AJ1556=1,AJ1556=2),VLOOKUP(AH1556,INDEX((係数_乗用_ガソリン,係数_乗用_CNG,係数_乗用_軽油,係数_乗用_メタノール,係数_乗用_LPG),1,1,AR1556):INDEX((係数_乗用_ガソリン,係数_乗用_CNG,係数_乗用_軽油,係数_乗用_メタノール,係数_乗用_LPG),125,5,AR1556),2,FALSE))))))</f>
        <v/>
      </c>
      <c r="AO1556" s="376" t="str">
        <f>IF(T1556="","",IF(OR(AH1556="",AH1556="-"),"－",IF(OR(AM1556=8,AM1556=9),"",IF(OR(AJ1556=3,AJ1556=4,AJ1556=5,AJ1556=6),VLOOKUP(AH1556,INDEX((係数_バス貨物_ガソリン,係数_バス貨物_CNG,係数_バス貨物_軽油,係数_バス貨物_メタノール,係数_バス貨物_LPG),MATCH(AL1556,【参考】排出ガスレベル!$AI$4:$AI$671,1),1,AR1556):INDEX((係数_バス貨物_ガソリン,係数_バス貨物_CNG,係数_バス貨物_軽油,係数_バス貨物_メタノール,係数_バス貨物_LPG),MATCH(AL1556+1,【参考】排出ガスレベル!$AI$4:$AI$671,1)-1,5,AR1556),3,FALSE),IF(OR(AJ1556=1,AJ1556=2),VLOOKUP(AH1556,INDEX((係数_乗用_ガソリン,係数_乗用_CNG,係数_乗用_軽油,係数_乗用_メタノール,係数_乗用_LPG),1,1,AR1556):INDEX((係数_乗用_ガソリン,係数_乗用_CNG,係数_乗用_軽油,係数_乗用_メタノール,係数_乗用_LPG),125,5,AR1556),3,FALSE))))))</f>
        <v/>
      </c>
      <c r="AP1556" s="375" t="str">
        <f t="shared" si="432"/>
        <v/>
      </c>
      <c r="AQ1556" s="444" t="str">
        <f t="shared" si="433"/>
        <v/>
      </c>
      <c r="AR1556" s="375" t="str">
        <f t="shared" si="434"/>
        <v/>
      </c>
      <c r="AS1556" s="377" t="str">
        <f t="shared" si="435"/>
        <v/>
      </c>
      <c r="AT1556" s="378" t="str">
        <f t="shared" si="436"/>
        <v/>
      </c>
      <c r="AX1556" s="625" t="b">
        <f t="shared" si="437"/>
        <v>0</v>
      </c>
      <c r="AY1556" s="7" t="str">
        <f t="shared" si="438"/>
        <v>FALSEFALSEFALSE</v>
      </c>
      <c r="AZ1556" s="626">
        <f t="shared" si="422"/>
        <v>0</v>
      </c>
      <c r="BA1556" s="627" t="str">
        <f t="shared" si="439"/>
        <v/>
      </c>
      <c r="BB1556" s="627">
        <f t="shared" si="423"/>
        <v>0</v>
      </c>
    </row>
    <row r="1557" spans="1:54">
      <c r="A1557" s="381">
        <v>1500</v>
      </c>
      <c r="B1557" s="117"/>
      <c r="C1557" s="288"/>
      <c r="D1557" s="289"/>
      <c r="E1557" s="289"/>
      <c r="F1557" s="290"/>
      <c r="G1557" s="292"/>
      <c r="H1557" s="116"/>
      <c r="I1557" s="292"/>
      <c r="J1557" s="116"/>
      <c r="K1557" s="370"/>
      <c r="L1557" s="370"/>
      <c r="M1557" s="370"/>
      <c r="N1557" s="371"/>
      <c r="O1557" s="371"/>
      <c r="P1557" s="371"/>
      <c r="Q1557" s="371"/>
      <c r="R1557" s="371"/>
      <c r="S1557" s="371"/>
      <c r="T1557" s="443"/>
      <c r="U1557" s="539"/>
      <c r="V1557" s="117"/>
      <c r="W1557" s="118"/>
      <c r="X1557" s="119"/>
      <c r="Y1557" s="120"/>
      <c r="Z1557" s="122"/>
      <c r="AA1557" s="121"/>
      <c r="AB1557" s="443"/>
      <c r="AC1557" s="734"/>
      <c r="AD1557" s="372"/>
      <c r="AE1557" s="485"/>
      <c r="AF1557" s="373" t="str">
        <f t="shared" si="424"/>
        <v/>
      </c>
      <c r="AG1557" s="373" t="str">
        <f t="shared" si="425"/>
        <v/>
      </c>
      <c r="AH1557" s="374" t="str">
        <f t="shared" si="426"/>
        <v/>
      </c>
      <c r="AI1557" s="375" t="str">
        <f t="shared" si="427"/>
        <v/>
      </c>
      <c r="AJ1557" s="375" t="str">
        <f t="shared" si="428"/>
        <v/>
      </c>
      <c r="AK1557" s="375" t="str">
        <f t="shared" si="429"/>
        <v/>
      </c>
      <c r="AL1557" s="375" t="str">
        <f t="shared" si="430"/>
        <v/>
      </c>
      <c r="AM1557" s="375" t="str">
        <f t="shared" si="431"/>
        <v/>
      </c>
      <c r="AN1557" s="376" t="str">
        <f>IF(AF1557="","",IF(OR(AH1557="",AH1557="-"),"－",IF(OR(AM1557=8,AM1557=9),"",IF(OR(AJ1557=3,AJ1557=4,AJ1557=5,AJ1557=6),VLOOKUP(AH1557,INDEX((係数_バス貨物_ガソリン,係数_バス貨物_CNG,係数_バス貨物_軽油,係数_バス貨物_メタノール,係数_バス貨物_LPG),MATCH(AL1557,【参考】排出ガスレベル!$AI$4:$AI$671,1),1,AR1557):INDEX((係数_バス貨物_ガソリン,係数_バス貨物_CNG,係数_バス貨物_軽油,係数_バス貨物_メタノール,係数_バス貨物_LPG),MATCH(AL1557+1,【参考】排出ガスレベル!$AI$4:$AI$671,1)-1,5,AR1557),2,FALSE),IF(OR(AJ1557=1,AJ1557=2),VLOOKUP(AH1557,INDEX((係数_乗用_ガソリン,係数_乗用_CNG,係数_乗用_軽油,係数_乗用_メタノール,係数_乗用_LPG),1,1,AR1557):INDEX((係数_乗用_ガソリン,係数_乗用_CNG,係数_乗用_軽油,係数_乗用_メタノール,係数_乗用_LPG),125,5,AR1557),2,FALSE))))))</f>
        <v/>
      </c>
      <c r="AO1557" s="376" t="str">
        <f>IF(T1557="","",IF(OR(AH1557="",AH1557="-"),"－",IF(OR(AM1557=8,AM1557=9),"",IF(OR(AJ1557=3,AJ1557=4,AJ1557=5,AJ1557=6),VLOOKUP(AH1557,INDEX((係数_バス貨物_ガソリン,係数_バス貨物_CNG,係数_バス貨物_軽油,係数_バス貨物_メタノール,係数_バス貨物_LPG),MATCH(AL1557,【参考】排出ガスレベル!$AI$4:$AI$671,1),1,AR1557):INDEX((係数_バス貨物_ガソリン,係数_バス貨物_CNG,係数_バス貨物_軽油,係数_バス貨物_メタノール,係数_バス貨物_LPG),MATCH(AL1557+1,【参考】排出ガスレベル!$AI$4:$AI$671,1)-1,5,AR1557),3,FALSE),IF(OR(AJ1557=1,AJ1557=2),VLOOKUP(AH1557,INDEX((係数_乗用_ガソリン,係数_乗用_CNG,係数_乗用_軽油,係数_乗用_メタノール,係数_乗用_LPG),1,1,AR1557):INDEX((係数_乗用_ガソリン,係数_乗用_CNG,係数_乗用_軽油,係数_乗用_メタノール,係数_乗用_LPG),125,5,AR1557),3,FALSE))))))</f>
        <v/>
      </c>
      <c r="AP1557" s="375" t="str">
        <f t="shared" si="432"/>
        <v/>
      </c>
      <c r="AQ1557" s="444" t="str">
        <f t="shared" si="433"/>
        <v/>
      </c>
      <c r="AR1557" s="375" t="str">
        <f t="shared" si="434"/>
        <v/>
      </c>
      <c r="AS1557" s="377" t="str">
        <f t="shared" si="435"/>
        <v/>
      </c>
      <c r="AT1557" s="378" t="str">
        <f t="shared" si="436"/>
        <v/>
      </c>
      <c r="AX1557" s="625" t="b">
        <f t="shared" si="437"/>
        <v>0</v>
      </c>
      <c r="AY1557" s="7" t="str">
        <f t="shared" si="438"/>
        <v>FALSEFALSEFALSE</v>
      </c>
      <c r="AZ1557" s="626">
        <f t="shared" si="422"/>
        <v>0</v>
      </c>
      <c r="BA1557" s="627" t="str">
        <f t="shared" si="439"/>
        <v/>
      </c>
      <c r="BB1557" s="627">
        <f t="shared" si="423"/>
        <v>0</v>
      </c>
    </row>
    <row r="1558" spans="1:54">
      <c r="A1558" s="381">
        <v>1501</v>
      </c>
      <c r="B1558" s="117"/>
      <c r="C1558" s="288"/>
      <c r="D1558" s="289"/>
      <c r="E1558" s="289"/>
      <c r="F1558" s="290"/>
      <c r="G1558" s="292"/>
      <c r="H1558" s="116"/>
      <c r="I1558" s="292"/>
      <c r="J1558" s="116"/>
      <c r="K1558" s="370"/>
      <c r="L1558" s="370"/>
      <c r="M1558" s="370"/>
      <c r="N1558" s="371"/>
      <c r="O1558" s="371"/>
      <c r="P1558" s="371"/>
      <c r="Q1558" s="371"/>
      <c r="R1558" s="371"/>
      <c r="S1558" s="371"/>
      <c r="T1558" s="443"/>
      <c r="U1558" s="539"/>
      <c r="V1558" s="117"/>
      <c r="W1558" s="118"/>
      <c r="X1558" s="119"/>
      <c r="Y1558" s="120"/>
      <c r="Z1558" s="122"/>
      <c r="AA1558" s="121"/>
      <c r="AB1558" s="443"/>
      <c r="AC1558" s="734"/>
      <c r="AD1558" s="372"/>
      <c r="AE1558" s="485"/>
      <c r="AF1558" s="373" t="str">
        <f t="shared" si="424"/>
        <v/>
      </c>
      <c r="AG1558" s="373" t="str">
        <f t="shared" si="425"/>
        <v/>
      </c>
      <c r="AH1558" s="374" t="str">
        <f t="shared" si="426"/>
        <v/>
      </c>
      <c r="AI1558" s="375" t="str">
        <f t="shared" si="427"/>
        <v/>
      </c>
      <c r="AJ1558" s="375" t="str">
        <f t="shared" si="428"/>
        <v/>
      </c>
      <c r="AK1558" s="375" t="str">
        <f t="shared" si="429"/>
        <v/>
      </c>
      <c r="AL1558" s="375" t="str">
        <f t="shared" si="430"/>
        <v/>
      </c>
      <c r="AM1558" s="375" t="str">
        <f t="shared" si="431"/>
        <v/>
      </c>
      <c r="AN1558" s="376" t="str">
        <f>IF(AF1558="","",IF(OR(AH1558="",AH1558="-"),"－",IF(OR(AM1558=8,AM1558=9),"",IF(OR(AJ1558=3,AJ1558=4,AJ1558=5,AJ1558=6),VLOOKUP(AH1558,INDEX((係数_バス貨物_ガソリン,係数_バス貨物_CNG,係数_バス貨物_軽油,係数_バス貨物_メタノール,係数_バス貨物_LPG),MATCH(AL1558,【参考】排出ガスレベル!$AI$4:$AI$671,1),1,AR1558):INDEX((係数_バス貨物_ガソリン,係数_バス貨物_CNG,係数_バス貨物_軽油,係数_バス貨物_メタノール,係数_バス貨物_LPG),MATCH(AL1558+1,【参考】排出ガスレベル!$AI$4:$AI$671,1)-1,5,AR1558),2,FALSE),IF(OR(AJ1558=1,AJ1558=2),VLOOKUP(AH1558,INDEX((係数_乗用_ガソリン,係数_乗用_CNG,係数_乗用_軽油,係数_乗用_メタノール,係数_乗用_LPG),1,1,AR1558):INDEX((係数_乗用_ガソリン,係数_乗用_CNG,係数_乗用_軽油,係数_乗用_メタノール,係数_乗用_LPG),125,5,AR1558),2,FALSE))))))</f>
        <v/>
      </c>
      <c r="AO1558" s="376" t="str">
        <f>IF(T1558="","",IF(OR(AH1558="",AH1558="-"),"－",IF(OR(AM1558=8,AM1558=9),"",IF(OR(AJ1558=3,AJ1558=4,AJ1558=5,AJ1558=6),VLOOKUP(AH1558,INDEX((係数_バス貨物_ガソリン,係数_バス貨物_CNG,係数_バス貨物_軽油,係数_バス貨物_メタノール,係数_バス貨物_LPG),MATCH(AL1558,【参考】排出ガスレベル!$AI$4:$AI$671,1),1,AR1558):INDEX((係数_バス貨物_ガソリン,係数_バス貨物_CNG,係数_バス貨物_軽油,係数_バス貨物_メタノール,係数_バス貨物_LPG),MATCH(AL1558+1,【参考】排出ガスレベル!$AI$4:$AI$671,1)-1,5,AR1558),3,FALSE),IF(OR(AJ1558=1,AJ1558=2),VLOOKUP(AH1558,INDEX((係数_乗用_ガソリン,係数_乗用_CNG,係数_乗用_軽油,係数_乗用_メタノール,係数_乗用_LPG),1,1,AR1558):INDEX((係数_乗用_ガソリン,係数_乗用_CNG,係数_乗用_軽油,係数_乗用_メタノール,係数_乗用_LPG),125,5,AR1558),3,FALSE))))))</f>
        <v/>
      </c>
      <c r="AP1558" s="375" t="str">
        <f t="shared" si="432"/>
        <v/>
      </c>
      <c r="AQ1558" s="444" t="str">
        <f t="shared" si="433"/>
        <v/>
      </c>
      <c r="AR1558" s="375" t="str">
        <f t="shared" si="434"/>
        <v/>
      </c>
      <c r="AS1558" s="377" t="str">
        <f t="shared" si="435"/>
        <v/>
      </c>
      <c r="AT1558" s="378" t="str">
        <f t="shared" si="436"/>
        <v/>
      </c>
      <c r="AX1558" s="625" t="b">
        <f t="shared" si="437"/>
        <v>0</v>
      </c>
      <c r="AY1558" s="7" t="str">
        <f t="shared" si="438"/>
        <v>FALSEFALSEFALSE</v>
      </c>
      <c r="AZ1558" s="626">
        <f t="shared" si="422"/>
        <v>0</v>
      </c>
      <c r="BA1558" s="627" t="str">
        <f t="shared" si="439"/>
        <v/>
      </c>
      <c r="BB1558" s="627">
        <f t="shared" si="423"/>
        <v>0</v>
      </c>
    </row>
    <row r="1559" spans="1:54">
      <c r="A1559" s="381">
        <v>1502</v>
      </c>
      <c r="B1559" s="117"/>
      <c r="C1559" s="288"/>
      <c r="D1559" s="289"/>
      <c r="E1559" s="289"/>
      <c r="F1559" s="290"/>
      <c r="G1559" s="292"/>
      <c r="H1559" s="116"/>
      <c r="I1559" s="292"/>
      <c r="J1559" s="116"/>
      <c r="K1559" s="370"/>
      <c r="L1559" s="370"/>
      <c r="M1559" s="370"/>
      <c r="N1559" s="371"/>
      <c r="O1559" s="371"/>
      <c r="P1559" s="371"/>
      <c r="Q1559" s="371"/>
      <c r="R1559" s="371"/>
      <c r="S1559" s="371"/>
      <c r="T1559" s="443"/>
      <c r="U1559" s="539"/>
      <c r="V1559" s="117"/>
      <c r="W1559" s="118"/>
      <c r="X1559" s="119"/>
      <c r="Y1559" s="120"/>
      <c r="Z1559" s="122"/>
      <c r="AA1559" s="121"/>
      <c r="AB1559" s="443"/>
      <c r="AC1559" s="734"/>
      <c r="AD1559" s="372"/>
      <c r="AE1559" s="485"/>
      <c r="AF1559" s="373" t="str">
        <f t="shared" si="424"/>
        <v/>
      </c>
      <c r="AG1559" s="373" t="str">
        <f t="shared" si="425"/>
        <v/>
      </c>
      <c r="AH1559" s="374" t="str">
        <f t="shared" si="426"/>
        <v/>
      </c>
      <c r="AI1559" s="375" t="str">
        <f t="shared" si="427"/>
        <v/>
      </c>
      <c r="AJ1559" s="375" t="str">
        <f t="shared" si="428"/>
        <v/>
      </c>
      <c r="AK1559" s="375" t="str">
        <f t="shared" si="429"/>
        <v/>
      </c>
      <c r="AL1559" s="375" t="str">
        <f t="shared" si="430"/>
        <v/>
      </c>
      <c r="AM1559" s="375" t="str">
        <f t="shared" si="431"/>
        <v/>
      </c>
      <c r="AN1559" s="376" t="str">
        <f>IF(AF1559="","",IF(OR(AH1559="",AH1559="-"),"－",IF(OR(AM1559=8,AM1559=9),"",IF(OR(AJ1559=3,AJ1559=4,AJ1559=5,AJ1559=6),VLOOKUP(AH1559,INDEX((係数_バス貨物_ガソリン,係数_バス貨物_CNG,係数_バス貨物_軽油,係数_バス貨物_メタノール,係数_バス貨物_LPG),MATCH(AL1559,【参考】排出ガスレベル!$AI$4:$AI$671,1),1,AR1559):INDEX((係数_バス貨物_ガソリン,係数_バス貨物_CNG,係数_バス貨物_軽油,係数_バス貨物_メタノール,係数_バス貨物_LPG),MATCH(AL1559+1,【参考】排出ガスレベル!$AI$4:$AI$671,1)-1,5,AR1559),2,FALSE),IF(OR(AJ1559=1,AJ1559=2),VLOOKUP(AH1559,INDEX((係数_乗用_ガソリン,係数_乗用_CNG,係数_乗用_軽油,係数_乗用_メタノール,係数_乗用_LPG),1,1,AR1559):INDEX((係数_乗用_ガソリン,係数_乗用_CNG,係数_乗用_軽油,係数_乗用_メタノール,係数_乗用_LPG),125,5,AR1559),2,FALSE))))))</f>
        <v/>
      </c>
      <c r="AO1559" s="376" t="str">
        <f>IF(T1559="","",IF(OR(AH1559="",AH1559="-"),"－",IF(OR(AM1559=8,AM1559=9),"",IF(OR(AJ1559=3,AJ1559=4,AJ1559=5,AJ1559=6),VLOOKUP(AH1559,INDEX((係数_バス貨物_ガソリン,係数_バス貨物_CNG,係数_バス貨物_軽油,係数_バス貨物_メタノール,係数_バス貨物_LPG),MATCH(AL1559,【参考】排出ガスレベル!$AI$4:$AI$671,1),1,AR1559):INDEX((係数_バス貨物_ガソリン,係数_バス貨物_CNG,係数_バス貨物_軽油,係数_バス貨物_メタノール,係数_バス貨物_LPG),MATCH(AL1559+1,【参考】排出ガスレベル!$AI$4:$AI$671,1)-1,5,AR1559),3,FALSE),IF(OR(AJ1559=1,AJ1559=2),VLOOKUP(AH1559,INDEX((係数_乗用_ガソリン,係数_乗用_CNG,係数_乗用_軽油,係数_乗用_メタノール,係数_乗用_LPG),1,1,AR1559):INDEX((係数_乗用_ガソリン,係数_乗用_CNG,係数_乗用_軽油,係数_乗用_メタノール,係数_乗用_LPG),125,5,AR1559),3,FALSE))))))</f>
        <v/>
      </c>
      <c r="AP1559" s="375" t="str">
        <f t="shared" si="432"/>
        <v/>
      </c>
      <c r="AQ1559" s="444" t="str">
        <f t="shared" si="433"/>
        <v/>
      </c>
      <c r="AR1559" s="375" t="str">
        <f t="shared" si="434"/>
        <v/>
      </c>
      <c r="AS1559" s="377" t="str">
        <f t="shared" si="435"/>
        <v/>
      </c>
      <c r="AT1559" s="378" t="str">
        <f t="shared" si="436"/>
        <v/>
      </c>
      <c r="AX1559" s="625" t="b">
        <f t="shared" si="437"/>
        <v>0</v>
      </c>
      <c r="AY1559" s="7" t="str">
        <f t="shared" si="438"/>
        <v>FALSEFALSEFALSE</v>
      </c>
      <c r="AZ1559" s="626">
        <f t="shared" si="422"/>
        <v>0</v>
      </c>
      <c r="BA1559" s="627" t="str">
        <f t="shared" si="439"/>
        <v/>
      </c>
      <c r="BB1559" s="627">
        <f t="shared" si="423"/>
        <v>0</v>
      </c>
    </row>
    <row r="1560" spans="1:54">
      <c r="A1560" s="381">
        <v>1503</v>
      </c>
      <c r="B1560" s="117"/>
      <c r="C1560" s="288"/>
      <c r="D1560" s="289"/>
      <c r="E1560" s="289"/>
      <c r="F1560" s="290"/>
      <c r="G1560" s="292"/>
      <c r="H1560" s="116"/>
      <c r="I1560" s="292"/>
      <c r="J1560" s="116"/>
      <c r="K1560" s="370"/>
      <c r="L1560" s="370"/>
      <c r="M1560" s="370"/>
      <c r="N1560" s="371"/>
      <c r="O1560" s="371"/>
      <c r="P1560" s="371"/>
      <c r="Q1560" s="371"/>
      <c r="R1560" s="371"/>
      <c r="S1560" s="371"/>
      <c r="T1560" s="443"/>
      <c r="U1560" s="539"/>
      <c r="V1560" s="117"/>
      <c r="W1560" s="118"/>
      <c r="X1560" s="119"/>
      <c r="Y1560" s="120"/>
      <c r="Z1560" s="122"/>
      <c r="AA1560" s="121"/>
      <c r="AB1560" s="443"/>
      <c r="AC1560" s="734"/>
      <c r="AD1560" s="372"/>
      <c r="AE1560" s="485"/>
      <c r="AF1560" s="373" t="str">
        <f t="shared" si="424"/>
        <v/>
      </c>
      <c r="AG1560" s="373" t="str">
        <f t="shared" si="425"/>
        <v/>
      </c>
      <c r="AH1560" s="374" t="str">
        <f t="shared" si="426"/>
        <v/>
      </c>
      <c r="AI1560" s="375" t="str">
        <f t="shared" si="427"/>
        <v/>
      </c>
      <c r="AJ1560" s="375" t="str">
        <f t="shared" si="428"/>
        <v/>
      </c>
      <c r="AK1560" s="375" t="str">
        <f t="shared" si="429"/>
        <v/>
      </c>
      <c r="AL1560" s="375" t="str">
        <f t="shared" si="430"/>
        <v/>
      </c>
      <c r="AM1560" s="375" t="str">
        <f t="shared" si="431"/>
        <v/>
      </c>
      <c r="AN1560" s="376" t="str">
        <f>IF(AF1560="","",IF(OR(AH1560="",AH1560="-"),"－",IF(OR(AM1560=8,AM1560=9),"",IF(OR(AJ1560=3,AJ1560=4,AJ1560=5,AJ1560=6),VLOOKUP(AH1560,INDEX((係数_バス貨物_ガソリン,係数_バス貨物_CNG,係数_バス貨物_軽油,係数_バス貨物_メタノール,係数_バス貨物_LPG),MATCH(AL1560,【参考】排出ガスレベル!$AI$4:$AI$671,1),1,AR1560):INDEX((係数_バス貨物_ガソリン,係数_バス貨物_CNG,係数_バス貨物_軽油,係数_バス貨物_メタノール,係数_バス貨物_LPG),MATCH(AL1560+1,【参考】排出ガスレベル!$AI$4:$AI$671,1)-1,5,AR1560),2,FALSE),IF(OR(AJ1560=1,AJ1560=2),VLOOKUP(AH1560,INDEX((係数_乗用_ガソリン,係数_乗用_CNG,係数_乗用_軽油,係数_乗用_メタノール,係数_乗用_LPG),1,1,AR1560):INDEX((係数_乗用_ガソリン,係数_乗用_CNG,係数_乗用_軽油,係数_乗用_メタノール,係数_乗用_LPG),125,5,AR1560),2,FALSE))))))</f>
        <v/>
      </c>
      <c r="AO1560" s="376" t="str">
        <f>IF(T1560="","",IF(OR(AH1560="",AH1560="-"),"－",IF(OR(AM1560=8,AM1560=9),"",IF(OR(AJ1560=3,AJ1560=4,AJ1560=5,AJ1560=6),VLOOKUP(AH1560,INDEX((係数_バス貨物_ガソリン,係数_バス貨物_CNG,係数_バス貨物_軽油,係数_バス貨物_メタノール,係数_バス貨物_LPG),MATCH(AL1560,【参考】排出ガスレベル!$AI$4:$AI$671,1),1,AR1560):INDEX((係数_バス貨物_ガソリン,係数_バス貨物_CNG,係数_バス貨物_軽油,係数_バス貨物_メタノール,係数_バス貨物_LPG),MATCH(AL1560+1,【参考】排出ガスレベル!$AI$4:$AI$671,1)-1,5,AR1560),3,FALSE),IF(OR(AJ1560=1,AJ1560=2),VLOOKUP(AH1560,INDEX((係数_乗用_ガソリン,係数_乗用_CNG,係数_乗用_軽油,係数_乗用_メタノール,係数_乗用_LPG),1,1,AR1560):INDEX((係数_乗用_ガソリン,係数_乗用_CNG,係数_乗用_軽油,係数_乗用_メタノール,係数_乗用_LPG),125,5,AR1560),3,FALSE))))))</f>
        <v/>
      </c>
      <c r="AP1560" s="375" t="str">
        <f t="shared" si="432"/>
        <v/>
      </c>
      <c r="AQ1560" s="444" t="str">
        <f t="shared" si="433"/>
        <v/>
      </c>
      <c r="AR1560" s="375" t="str">
        <f t="shared" si="434"/>
        <v/>
      </c>
      <c r="AS1560" s="377" t="str">
        <f t="shared" si="435"/>
        <v/>
      </c>
      <c r="AT1560" s="378" t="str">
        <f t="shared" si="436"/>
        <v/>
      </c>
      <c r="AX1560" s="625" t="b">
        <f t="shared" si="437"/>
        <v>0</v>
      </c>
      <c r="AY1560" s="7" t="str">
        <f t="shared" si="438"/>
        <v>FALSEFALSEFALSE</v>
      </c>
      <c r="AZ1560" s="626">
        <f t="shared" si="422"/>
        <v>0</v>
      </c>
      <c r="BA1560" s="627" t="str">
        <f t="shared" si="439"/>
        <v/>
      </c>
      <c r="BB1560" s="627">
        <f t="shared" si="423"/>
        <v>0</v>
      </c>
    </row>
    <row r="1561" spans="1:54">
      <c r="A1561" s="381">
        <v>1504</v>
      </c>
      <c r="B1561" s="117"/>
      <c r="C1561" s="288"/>
      <c r="D1561" s="289"/>
      <c r="E1561" s="289"/>
      <c r="F1561" s="290"/>
      <c r="G1561" s="292"/>
      <c r="H1561" s="116"/>
      <c r="I1561" s="292"/>
      <c r="J1561" s="116"/>
      <c r="K1561" s="370"/>
      <c r="L1561" s="370"/>
      <c r="M1561" s="370"/>
      <c r="N1561" s="371"/>
      <c r="O1561" s="371"/>
      <c r="P1561" s="371"/>
      <c r="Q1561" s="371"/>
      <c r="R1561" s="371"/>
      <c r="S1561" s="371"/>
      <c r="T1561" s="443"/>
      <c r="U1561" s="539"/>
      <c r="V1561" s="117"/>
      <c r="W1561" s="118"/>
      <c r="X1561" s="119"/>
      <c r="Y1561" s="120"/>
      <c r="Z1561" s="122"/>
      <c r="AA1561" s="121"/>
      <c r="AB1561" s="443"/>
      <c r="AC1561" s="734"/>
      <c r="AD1561" s="372"/>
      <c r="AE1561" s="485"/>
      <c r="AF1561" s="373" t="str">
        <f t="shared" si="424"/>
        <v/>
      </c>
      <c r="AG1561" s="373" t="str">
        <f t="shared" si="425"/>
        <v/>
      </c>
      <c r="AH1561" s="374" t="str">
        <f t="shared" si="426"/>
        <v/>
      </c>
      <c r="AI1561" s="375" t="str">
        <f t="shared" si="427"/>
        <v/>
      </c>
      <c r="AJ1561" s="375" t="str">
        <f t="shared" si="428"/>
        <v/>
      </c>
      <c r="AK1561" s="375" t="str">
        <f t="shared" si="429"/>
        <v/>
      </c>
      <c r="AL1561" s="375" t="str">
        <f t="shared" si="430"/>
        <v/>
      </c>
      <c r="AM1561" s="375" t="str">
        <f t="shared" si="431"/>
        <v/>
      </c>
      <c r="AN1561" s="376" t="str">
        <f>IF(AF1561="","",IF(OR(AH1561="",AH1561="-"),"－",IF(OR(AM1561=8,AM1561=9),"",IF(OR(AJ1561=3,AJ1561=4,AJ1561=5,AJ1561=6),VLOOKUP(AH1561,INDEX((係数_バス貨物_ガソリン,係数_バス貨物_CNG,係数_バス貨物_軽油,係数_バス貨物_メタノール,係数_バス貨物_LPG),MATCH(AL1561,【参考】排出ガスレベル!$AI$4:$AI$671,1),1,AR1561):INDEX((係数_バス貨物_ガソリン,係数_バス貨物_CNG,係数_バス貨物_軽油,係数_バス貨物_メタノール,係数_バス貨物_LPG),MATCH(AL1561+1,【参考】排出ガスレベル!$AI$4:$AI$671,1)-1,5,AR1561),2,FALSE),IF(OR(AJ1561=1,AJ1561=2),VLOOKUP(AH1561,INDEX((係数_乗用_ガソリン,係数_乗用_CNG,係数_乗用_軽油,係数_乗用_メタノール,係数_乗用_LPG),1,1,AR1561):INDEX((係数_乗用_ガソリン,係数_乗用_CNG,係数_乗用_軽油,係数_乗用_メタノール,係数_乗用_LPG),125,5,AR1561),2,FALSE))))))</f>
        <v/>
      </c>
      <c r="AO1561" s="376" t="str">
        <f>IF(T1561="","",IF(OR(AH1561="",AH1561="-"),"－",IF(OR(AM1561=8,AM1561=9),"",IF(OR(AJ1561=3,AJ1561=4,AJ1561=5,AJ1561=6),VLOOKUP(AH1561,INDEX((係数_バス貨物_ガソリン,係数_バス貨物_CNG,係数_バス貨物_軽油,係数_バス貨物_メタノール,係数_バス貨物_LPG),MATCH(AL1561,【参考】排出ガスレベル!$AI$4:$AI$671,1),1,AR1561):INDEX((係数_バス貨物_ガソリン,係数_バス貨物_CNG,係数_バス貨物_軽油,係数_バス貨物_メタノール,係数_バス貨物_LPG),MATCH(AL1561+1,【参考】排出ガスレベル!$AI$4:$AI$671,1)-1,5,AR1561),3,FALSE),IF(OR(AJ1561=1,AJ1561=2),VLOOKUP(AH1561,INDEX((係数_乗用_ガソリン,係数_乗用_CNG,係数_乗用_軽油,係数_乗用_メタノール,係数_乗用_LPG),1,1,AR1561):INDEX((係数_乗用_ガソリン,係数_乗用_CNG,係数_乗用_軽油,係数_乗用_メタノール,係数_乗用_LPG),125,5,AR1561),3,FALSE))))))</f>
        <v/>
      </c>
      <c r="AP1561" s="375" t="str">
        <f t="shared" si="432"/>
        <v/>
      </c>
      <c r="AQ1561" s="444" t="str">
        <f t="shared" si="433"/>
        <v/>
      </c>
      <c r="AR1561" s="375" t="str">
        <f t="shared" si="434"/>
        <v/>
      </c>
      <c r="AS1561" s="377" t="str">
        <f t="shared" si="435"/>
        <v/>
      </c>
      <c r="AT1561" s="378" t="str">
        <f t="shared" si="436"/>
        <v/>
      </c>
      <c r="AX1561" s="625" t="b">
        <f t="shared" si="437"/>
        <v>0</v>
      </c>
      <c r="AY1561" s="7" t="str">
        <f t="shared" si="438"/>
        <v>FALSEFALSEFALSE</v>
      </c>
      <c r="AZ1561" s="626">
        <f t="shared" si="422"/>
        <v>0</v>
      </c>
      <c r="BA1561" s="627" t="str">
        <f t="shared" si="439"/>
        <v/>
      </c>
      <c r="BB1561" s="627">
        <f t="shared" si="423"/>
        <v>0</v>
      </c>
    </row>
    <row r="1562" spans="1:54">
      <c r="A1562" s="381">
        <v>1505</v>
      </c>
      <c r="B1562" s="117"/>
      <c r="C1562" s="288"/>
      <c r="D1562" s="289"/>
      <c r="E1562" s="289"/>
      <c r="F1562" s="290"/>
      <c r="G1562" s="292"/>
      <c r="H1562" s="116"/>
      <c r="I1562" s="292"/>
      <c r="J1562" s="116"/>
      <c r="K1562" s="370"/>
      <c r="L1562" s="370"/>
      <c r="M1562" s="370"/>
      <c r="N1562" s="371"/>
      <c r="O1562" s="371"/>
      <c r="P1562" s="371"/>
      <c r="Q1562" s="371"/>
      <c r="R1562" s="371"/>
      <c r="S1562" s="371"/>
      <c r="T1562" s="443"/>
      <c r="U1562" s="539"/>
      <c r="V1562" s="117"/>
      <c r="W1562" s="118"/>
      <c r="X1562" s="119"/>
      <c r="Y1562" s="120"/>
      <c r="Z1562" s="122"/>
      <c r="AA1562" s="121"/>
      <c r="AB1562" s="443"/>
      <c r="AC1562" s="734"/>
      <c r="AD1562" s="372"/>
      <c r="AE1562" s="485"/>
      <c r="AF1562" s="373" t="str">
        <f t="shared" si="424"/>
        <v/>
      </c>
      <c r="AG1562" s="373" t="str">
        <f t="shared" si="425"/>
        <v/>
      </c>
      <c r="AH1562" s="374" t="str">
        <f t="shared" si="426"/>
        <v/>
      </c>
      <c r="AI1562" s="375" t="str">
        <f t="shared" si="427"/>
        <v/>
      </c>
      <c r="AJ1562" s="375" t="str">
        <f t="shared" si="428"/>
        <v/>
      </c>
      <c r="AK1562" s="375" t="str">
        <f t="shared" si="429"/>
        <v/>
      </c>
      <c r="AL1562" s="375" t="str">
        <f t="shared" si="430"/>
        <v/>
      </c>
      <c r="AM1562" s="375" t="str">
        <f t="shared" si="431"/>
        <v/>
      </c>
      <c r="AN1562" s="376" t="str">
        <f>IF(AF1562="","",IF(OR(AH1562="",AH1562="-"),"－",IF(OR(AM1562=8,AM1562=9),"",IF(OR(AJ1562=3,AJ1562=4,AJ1562=5,AJ1562=6),VLOOKUP(AH1562,INDEX((係数_バス貨物_ガソリン,係数_バス貨物_CNG,係数_バス貨物_軽油,係数_バス貨物_メタノール,係数_バス貨物_LPG),MATCH(AL1562,【参考】排出ガスレベル!$AI$4:$AI$671,1),1,AR1562):INDEX((係数_バス貨物_ガソリン,係数_バス貨物_CNG,係数_バス貨物_軽油,係数_バス貨物_メタノール,係数_バス貨物_LPG),MATCH(AL1562+1,【参考】排出ガスレベル!$AI$4:$AI$671,1)-1,5,AR1562),2,FALSE),IF(OR(AJ1562=1,AJ1562=2),VLOOKUP(AH1562,INDEX((係数_乗用_ガソリン,係数_乗用_CNG,係数_乗用_軽油,係数_乗用_メタノール,係数_乗用_LPG),1,1,AR1562):INDEX((係数_乗用_ガソリン,係数_乗用_CNG,係数_乗用_軽油,係数_乗用_メタノール,係数_乗用_LPG),125,5,AR1562),2,FALSE))))))</f>
        <v/>
      </c>
      <c r="AO1562" s="376" t="str">
        <f>IF(T1562="","",IF(OR(AH1562="",AH1562="-"),"－",IF(OR(AM1562=8,AM1562=9),"",IF(OR(AJ1562=3,AJ1562=4,AJ1562=5,AJ1562=6),VLOOKUP(AH1562,INDEX((係数_バス貨物_ガソリン,係数_バス貨物_CNG,係数_バス貨物_軽油,係数_バス貨物_メタノール,係数_バス貨物_LPG),MATCH(AL1562,【参考】排出ガスレベル!$AI$4:$AI$671,1),1,AR1562):INDEX((係数_バス貨物_ガソリン,係数_バス貨物_CNG,係数_バス貨物_軽油,係数_バス貨物_メタノール,係数_バス貨物_LPG),MATCH(AL1562+1,【参考】排出ガスレベル!$AI$4:$AI$671,1)-1,5,AR1562),3,FALSE),IF(OR(AJ1562=1,AJ1562=2),VLOOKUP(AH1562,INDEX((係数_乗用_ガソリン,係数_乗用_CNG,係数_乗用_軽油,係数_乗用_メタノール,係数_乗用_LPG),1,1,AR1562):INDEX((係数_乗用_ガソリン,係数_乗用_CNG,係数_乗用_軽油,係数_乗用_メタノール,係数_乗用_LPG),125,5,AR1562),3,FALSE))))))</f>
        <v/>
      </c>
      <c r="AP1562" s="375" t="str">
        <f t="shared" si="432"/>
        <v/>
      </c>
      <c r="AQ1562" s="444" t="str">
        <f t="shared" si="433"/>
        <v/>
      </c>
      <c r="AR1562" s="375" t="str">
        <f t="shared" si="434"/>
        <v/>
      </c>
      <c r="AS1562" s="377" t="str">
        <f t="shared" si="435"/>
        <v/>
      </c>
      <c r="AT1562" s="378" t="str">
        <f t="shared" si="436"/>
        <v/>
      </c>
      <c r="AX1562" s="625" t="b">
        <f t="shared" si="437"/>
        <v>0</v>
      </c>
      <c r="AY1562" s="7" t="str">
        <f t="shared" si="438"/>
        <v>FALSEFALSEFALSE</v>
      </c>
      <c r="AZ1562" s="626">
        <f t="shared" si="422"/>
        <v>0</v>
      </c>
      <c r="BA1562" s="627" t="str">
        <f t="shared" si="439"/>
        <v/>
      </c>
      <c r="BB1562" s="627">
        <f t="shared" si="423"/>
        <v>0</v>
      </c>
    </row>
    <row r="1563" spans="1:54">
      <c r="A1563" s="381">
        <v>1506</v>
      </c>
      <c r="B1563" s="117"/>
      <c r="C1563" s="288"/>
      <c r="D1563" s="289"/>
      <c r="E1563" s="289"/>
      <c r="F1563" s="290"/>
      <c r="G1563" s="292"/>
      <c r="H1563" s="116"/>
      <c r="I1563" s="292"/>
      <c r="J1563" s="116"/>
      <c r="K1563" s="370"/>
      <c r="L1563" s="370"/>
      <c r="M1563" s="370"/>
      <c r="N1563" s="371"/>
      <c r="O1563" s="371"/>
      <c r="P1563" s="371"/>
      <c r="Q1563" s="371"/>
      <c r="R1563" s="371"/>
      <c r="S1563" s="371"/>
      <c r="T1563" s="443"/>
      <c r="U1563" s="539"/>
      <c r="V1563" s="117"/>
      <c r="W1563" s="118"/>
      <c r="X1563" s="119"/>
      <c r="Y1563" s="120"/>
      <c r="Z1563" s="122"/>
      <c r="AA1563" s="121"/>
      <c r="AB1563" s="443"/>
      <c r="AC1563" s="734"/>
      <c r="AD1563" s="372"/>
      <c r="AE1563" s="485"/>
      <c r="AF1563" s="373" t="str">
        <f t="shared" si="424"/>
        <v/>
      </c>
      <c r="AG1563" s="373" t="str">
        <f t="shared" si="425"/>
        <v/>
      </c>
      <c r="AH1563" s="374" t="str">
        <f t="shared" si="426"/>
        <v/>
      </c>
      <c r="AI1563" s="375" t="str">
        <f t="shared" si="427"/>
        <v/>
      </c>
      <c r="AJ1563" s="375" t="str">
        <f t="shared" si="428"/>
        <v/>
      </c>
      <c r="AK1563" s="375" t="str">
        <f t="shared" si="429"/>
        <v/>
      </c>
      <c r="AL1563" s="375" t="str">
        <f t="shared" si="430"/>
        <v/>
      </c>
      <c r="AM1563" s="375" t="str">
        <f t="shared" si="431"/>
        <v/>
      </c>
      <c r="AN1563" s="376" t="str">
        <f>IF(AF1563="","",IF(OR(AH1563="",AH1563="-"),"－",IF(OR(AM1563=8,AM1563=9),"",IF(OR(AJ1563=3,AJ1563=4,AJ1563=5,AJ1563=6),VLOOKUP(AH1563,INDEX((係数_バス貨物_ガソリン,係数_バス貨物_CNG,係数_バス貨物_軽油,係数_バス貨物_メタノール,係数_バス貨物_LPG),MATCH(AL1563,【参考】排出ガスレベル!$AI$4:$AI$671,1),1,AR1563):INDEX((係数_バス貨物_ガソリン,係数_バス貨物_CNG,係数_バス貨物_軽油,係数_バス貨物_メタノール,係数_バス貨物_LPG),MATCH(AL1563+1,【参考】排出ガスレベル!$AI$4:$AI$671,1)-1,5,AR1563),2,FALSE),IF(OR(AJ1563=1,AJ1563=2),VLOOKUP(AH1563,INDEX((係数_乗用_ガソリン,係数_乗用_CNG,係数_乗用_軽油,係数_乗用_メタノール,係数_乗用_LPG),1,1,AR1563):INDEX((係数_乗用_ガソリン,係数_乗用_CNG,係数_乗用_軽油,係数_乗用_メタノール,係数_乗用_LPG),125,5,AR1563),2,FALSE))))))</f>
        <v/>
      </c>
      <c r="AO1563" s="376" t="str">
        <f>IF(T1563="","",IF(OR(AH1563="",AH1563="-"),"－",IF(OR(AM1563=8,AM1563=9),"",IF(OR(AJ1563=3,AJ1563=4,AJ1563=5,AJ1563=6),VLOOKUP(AH1563,INDEX((係数_バス貨物_ガソリン,係数_バス貨物_CNG,係数_バス貨物_軽油,係数_バス貨物_メタノール,係数_バス貨物_LPG),MATCH(AL1563,【参考】排出ガスレベル!$AI$4:$AI$671,1),1,AR1563):INDEX((係数_バス貨物_ガソリン,係数_バス貨物_CNG,係数_バス貨物_軽油,係数_バス貨物_メタノール,係数_バス貨物_LPG),MATCH(AL1563+1,【参考】排出ガスレベル!$AI$4:$AI$671,1)-1,5,AR1563),3,FALSE),IF(OR(AJ1563=1,AJ1563=2),VLOOKUP(AH1563,INDEX((係数_乗用_ガソリン,係数_乗用_CNG,係数_乗用_軽油,係数_乗用_メタノール,係数_乗用_LPG),1,1,AR1563):INDEX((係数_乗用_ガソリン,係数_乗用_CNG,係数_乗用_軽油,係数_乗用_メタノール,係数_乗用_LPG),125,5,AR1563),3,FALSE))))))</f>
        <v/>
      </c>
      <c r="AP1563" s="375" t="str">
        <f t="shared" si="432"/>
        <v/>
      </c>
      <c r="AQ1563" s="444" t="str">
        <f t="shared" si="433"/>
        <v/>
      </c>
      <c r="AR1563" s="375" t="str">
        <f t="shared" si="434"/>
        <v/>
      </c>
      <c r="AS1563" s="377" t="str">
        <f t="shared" si="435"/>
        <v/>
      </c>
      <c r="AT1563" s="378" t="str">
        <f t="shared" si="436"/>
        <v/>
      </c>
      <c r="AX1563" s="625" t="b">
        <f t="shared" si="437"/>
        <v>0</v>
      </c>
      <c r="AY1563" s="7" t="str">
        <f t="shared" si="438"/>
        <v>FALSEFALSEFALSE</v>
      </c>
      <c r="AZ1563" s="626">
        <f t="shared" si="422"/>
        <v>0</v>
      </c>
      <c r="BA1563" s="627" t="str">
        <f t="shared" si="439"/>
        <v/>
      </c>
      <c r="BB1563" s="627">
        <f t="shared" si="423"/>
        <v>0</v>
      </c>
    </row>
    <row r="1564" spans="1:54">
      <c r="A1564" s="381">
        <v>1507</v>
      </c>
      <c r="B1564" s="117"/>
      <c r="C1564" s="288"/>
      <c r="D1564" s="289"/>
      <c r="E1564" s="289"/>
      <c r="F1564" s="290"/>
      <c r="G1564" s="292"/>
      <c r="H1564" s="116"/>
      <c r="I1564" s="292"/>
      <c r="J1564" s="116"/>
      <c r="K1564" s="370"/>
      <c r="L1564" s="370"/>
      <c r="M1564" s="370"/>
      <c r="N1564" s="371"/>
      <c r="O1564" s="371"/>
      <c r="P1564" s="371"/>
      <c r="Q1564" s="371"/>
      <c r="R1564" s="371"/>
      <c r="S1564" s="371"/>
      <c r="T1564" s="443"/>
      <c r="U1564" s="539"/>
      <c r="V1564" s="117"/>
      <c r="W1564" s="118"/>
      <c r="X1564" s="119"/>
      <c r="Y1564" s="120"/>
      <c r="Z1564" s="122"/>
      <c r="AA1564" s="121"/>
      <c r="AB1564" s="443"/>
      <c r="AC1564" s="734"/>
      <c r="AD1564" s="372"/>
      <c r="AE1564" s="485"/>
      <c r="AF1564" s="373" t="str">
        <f t="shared" si="424"/>
        <v/>
      </c>
      <c r="AG1564" s="373" t="str">
        <f t="shared" si="425"/>
        <v/>
      </c>
      <c r="AH1564" s="374" t="str">
        <f t="shared" si="426"/>
        <v/>
      </c>
      <c r="AI1564" s="375" t="str">
        <f t="shared" si="427"/>
        <v/>
      </c>
      <c r="AJ1564" s="375" t="str">
        <f t="shared" si="428"/>
        <v/>
      </c>
      <c r="AK1564" s="375" t="str">
        <f t="shared" si="429"/>
        <v/>
      </c>
      <c r="AL1564" s="375" t="str">
        <f t="shared" si="430"/>
        <v/>
      </c>
      <c r="AM1564" s="375" t="str">
        <f t="shared" si="431"/>
        <v/>
      </c>
      <c r="AN1564" s="376" t="str">
        <f>IF(AF1564="","",IF(OR(AH1564="",AH1564="-"),"－",IF(OR(AM1564=8,AM1564=9),"",IF(OR(AJ1564=3,AJ1564=4,AJ1564=5,AJ1564=6),VLOOKUP(AH1564,INDEX((係数_バス貨物_ガソリン,係数_バス貨物_CNG,係数_バス貨物_軽油,係数_バス貨物_メタノール,係数_バス貨物_LPG),MATCH(AL1564,【参考】排出ガスレベル!$AI$4:$AI$671,1),1,AR1564):INDEX((係数_バス貨物_ガソリン,係数_バス貨物_CNG,係数_バス貨物_軽油,係数_バス貨物_メタノール,係数_バス貨物_LPG),MATCH(AL1564+1,【参考】排出ガスレベル!$AI$4:$AI$671,1)-1,5,AR1564),2,FALSE),IF(OR(AJ1564=1,AJ1564=2),VLOOKUP(AH1564,INDEX((係数_乗用_ガソリン,係数_乗用_CNG,係数_乗用_軽油,係数_乗用_メタノール,係数_乗用_LPG),1,1,AR1564):INDEX((係数_乗用_ガソリン,係数_乗用_CNG,係数_乗用_軽油,係数_乗用_メタノール,係数_乗用_LPG),125,5,AR1564),2,FALSE))))))</f>
        <v/>
      </c>
      <c r="AO1564" s="376" t="str">
        <f>IF(T1564="","",IF(OR(AH1564="",AH1564="-"),"－",IF(OR(AM1564=8,AM1564=9),"",IF(OR(AJ1564=3,AJ1564=4,AJ1564=5,AJ1564=6),VLOOKUP(AH1564,INDEX((係数_バス貨物_ガソリン,係数_バス貨物_CNG,係数_バス貨物_軽油,係数_バス貨物_メタノール,係数_バス貨物_LPG),MATCH(AL1564,【参考】排出ガスレベル!$AI$4:$AI$671,1),1,AR1564):INDEX((係数_バス貨物_ガソリン,係数_バス貨物_CNG,係数_バス貨物_軽油,係数_バス貨物_メタノール,係数_バス貨物_LPG),MATCH(AL1564+1,【参考】排出ガスレベル!$AI$4:$AI$671,1)-1,5,AR1564),3,FALSE),IF(OR(AJ1564=1,AJ1564=2),VLOOKUP(AH1564,INDEX((係数_乗用_ガソリン,係数_乗用_CNG,係数_乗用_軽油,係数_乗用_メタノール,係数_乗用_LPG),1,1,AR1564):INDEX((係数_乗用_ガソリン,係数_乗用_CNG,係数_乗用_軽油,係数_乗用_メタノール,係数_乗用_LPG),125,5,AR1564),3,FALSE))))))</f>
        <v/>
      </c>
      <c r="AP1564" s="375" t="str">
        <f t="shared" si="432"/>
        <v/>
      </c>
      <c r="AQ1564" s="444" t="str">
        <f t="shared" si="433"/>
        <v/>
      </c>
      <c r="AR1564" s="375" t="str">
        <f t="shared" si="434"/>
        <v/>
      </c>
      <c r="AS1564" s="377" t="str">
        <f t="shared" si="435"/>
        <v/>
      </c>
      <c r="AT1564" s="378" t="str">
        <f t="shared" si="436"/>
        <v/>
      </c>
      <c r="AX1564" s="625" t="b">
        <f t="shared" si="437"/>
        <v>0</v>
      </c>
      <c r="AY1564" s="7" t="str">
        <f t="shared" si="438"/>
        <v>FALSEFALSEFALSE</v>
      </c>
      <c r="AZ1564" s="626">
        <f t="shared" si="422"/>
        <v>0</v>
      </c>
      <c r="BA1564" s="627" t="str">
        <f t="shared" si="439"/>
        <v/>
      </c>
      <c r="BB1564" s="627">
        <f t="shared" si="423"/>
        <v>0</v>
      </c>
    </row>
    <row r="1565" spans="1:54">
      <c r="A1565" s="381">
        <v>1508</v>
      </c>
      <c r="B1565" s="117"/>
      <c r="C1565" s="288"/>
      <c r="D1565" s="289"/>
      <c r="E1565" s="289"/>
      <c r="F1565" s="290"/>
      <c r="G1565" s="292"/>
      <c r="H1565" s="116"/>
      <c r="I1565" s="292"/>
      <c r="J1565" s="116"/>
      <c r="K1565" s="370"/>
      <c r="L1565" s="370"/>
      <c r="M1565" s="370"/>
      <c r="N1565" s="371"/>
      <c r="O1565" s="371"/>
      <c r="P1565" s="371"/>
      <c r="Q1565" s="371"/>
      <c r="R1565" s="371"/>
      <c r="S1565" s="371"/>
      <c r="T1565" s="443"/>
      <c r="U1565" s="539"/>
      <c r="V1565" s="117"/>
      <c r="W1565" s="118"/>
      <c r="X1565" s="119"/>
      <c r="Y1565" s="120"/>
      <c r="Z1565" s="122"/>
      <c r="AA1565" s="121"/>
      <c r="AB1565" s="443"/>
      <c r="AC1565" s="734"/>
      <c r="AD1565" s="372"/>
      <c r="AE1565" s="485"/>
      <c r="AF1565" s="373" t="str">
        <f t="shared" si="424"/>
        <v/>
      </c>
      <c r="AG1565" s="373" t="str">
        <f t="shared" si="425"/>
        <v/>
      </c>
      <c r="AH1565" s="374" t="str">
        <f t="shared" si="426"/>
        <v/>
      </c>
      <c r="AI1565" s="375" t="str">
        <f t="shared" si="427"/>
        <v/>
      </c>
      <c r="AJ1565" s="375" t="str">
        <f t="shared" si="428"/>
        <v/>
      </c>
      <c r="AK1565" s="375" t="str">
        <f t="shared" si="429"/>
        <v/>
      </c>
      <c r="AL1565" s="375" t="str">
        <f t="shared" si="430"/>
        <v/>
      </c>
      <c r="AM1565" s="375" t="str">
        <f t="shared" si="431"/>
        <v/>
      </c>
      <c r="AN1565" s="376" t="str">
        <f>IF(AF1565="","",IF(OR(AH1565="",AH1565="-"),"－",IF(OR(AM1565=8,AM1565=9),"",IF(OR(AJ1565=3,AJ1565=4,AJ1565=5,AJ1565=6),VLOOKUP(AH1565,INDEX((係数_バス貨物_ガソリン,係数_バス貨物_CNG,係数_バス貨物_軽油,係数_バス貨物_メタノール,係数_バス貨物_LPG),MATCH(AL1565,【参考】排出ガスレベル!$AI$4:$AI$671,1),1,AR1565):INDEX((係数_バス貨物_ガソリン,係数_バス貨物_CNG,係数_バス貨物_軽油,係数_バス貨物_メタノール,係数_バス貨物_LPG),MATCH(AL1565+1,【参考】排出ガスレベル!$AI$4:$AI$671,1)-1,5,AR1565),2,FALSE),IF(OR(AJ1565=1,AJ1565=2),VLOOKUP(AH1565,INDEX((係数_乗用_ガソリン,係数_乗用_CNG,係数_乗用_軽油,係数_乗用_メタノール,係数_乗用_LPG),1,1,AR1565):INDEX((係数_乗用_ガソリン,係数_乗用_CNG,係数_乗用_軽油,係数_乗用_メタノール,係数_乗用_LPG),125,5,AR1565),2,FALSE))))))</f>
        <v/>
      </c>
      <c r="AO1565" s="376" t="str">
        <f>IF(T1565="","",IF(OR(AH1565="",AH1565="-"),"－",IF(OR(AM1565=8,AM1565=9),"",IF(OR(AJ1565=3,AJ1565=4,AJ1565=5,AJ1565=6),VLOOKUP(AH1565,INDEX((係数_バス貨物_ガソリン,係数_バス貨物_CNG,係数_バス貨物_軽油,係数_バス貨物_メタノール,係数_バス貨物_LPG),MATCH(AL1565,【参考】排出ガスレベル!$AI$4:$AI$671,1),1,AR1565):INDEX((係数_バス貨物_ガソリン,係数_バス貨物_CNG,係数_バス貨物_軽油,係数_バス貨物_メタノール,係数_バス貨物_LPG),MATCH(AL1565+1,【参考】排出ガスレベル!$AI$4:$AI$671,1)-1,5,AR1565),3,FALSE),IF(OR(AJ1565=1,AJ1565=2),VLOOKUP(AH1565,INDEX((係数_乗用_ガソリン,係数_乗用_CNG,係数_乗用_軽油,係数_乗用_メタノール,係数_乗用_LPG),1,1,AR1565):INDEX((係数_乗用_ガソリン,係数_乗用_CNG,係数_乗用_軽油,係数_乗用_メタノール,係数_乗用_LPG),125,5,AR1565),3,FALSE))))))</f>
        <v/>
      </c>
      <c r="AP1565" s="375" t="str">
        <f t="shared" si="432"/>
        <v/>
      </c>
      <c r="AQ1565" s="444" t="str">
        <f t="shared" si="433"/>
        <v/>
      </c>
      <c r="AR1565" s="375" t="str">
        <f t="shared" si="434"/>
        <v/>
      </c>
      <c r="AS1565" s="377" t="str">
        <f t="shared" si="435"/>
        <v/>
      </c>
      <c r="AT1565" s="378" t="str">
        <f t="shared" si="436"/>
        <v/>
      </c>
      <c r="AX1565" s="625" t="b">
        <f t="shared" si="437"/>
        <v>0</v>
      </c>
      <c r="AY1565" s="7" t="str">
        <f t="shared" si="438"/>
        <v>FALSEFALSEFALSE</v>
      </c>
      <c r="AZ1565" s="626">
        <f t="shared" si="422"/>
        <v>0</v>
      </c>
      <c r="BA1565" s="627" t="str">
        <f t="shared" si="439"/>
        <v/>
      </c>
      <c r="BB1565" s="627">
        <f t="shared" si="423"/>
        <v>0</v>
      </c>
    </row>
    <row r="1566" spans="1:54">
      <c r="A1566" s="381">
        <v>1509</v>
      </c>
      <c r="B1566" s="117"/>
      <c r="C1566" s="288"/>
      <c r="D1566" s="289"/>
      <c r="E1566" s="289"/>
      <c r="F1566" s="290"/>
      <c r="G1566" s="292"/>
      <c r="H1566" s="116"/>
      <c r="I1566" s="292"/>
      <c r="J1566" s="116"/>
      <c r="K1566" s="370"/>
      <c r="L1566" s="370"/>
      <c r="M1566" s="370"/>
      <c r="N1566" s="371"/>
      <c r="O1566" s="371"/>
      <c r="P1566" s="371"/>
      <c r="Q1566" s="371"/>
      <c r="R1566" s="371"/>
      <c r="S1566" s="371"/>
      <c r="T1566" s="443"/>
      <c r="U1566" s="539"/>
      <c r="V1566" s="117"/>
      <c r="W1566" s="118"/>
      <c r="X1566" s="119"/>
      <c r="Y1566" s="120"/>
      <c r="Z1566" s="122"/>
      <c r="AA1566" s="121"/>
      <c r="AB1566" s="443"/>
      <c r="AC1566" s="734"/>
      <c r="AD1566" s="372"/>
      <c r="AE1566" s="485"/>
      <c r="AF1566" s="373" t="str">
        <f t="shared" si="424"/>
        <v/>
      </c>
      <c r="AG1566" s="373" t="str">
        <f t="shared" si="425"/>
        <v/>
      </c>
      <c r="AH1566" s="374" t="str">
        <f t="shared" si="426"/>
        <v/>
      </c>
      <c r="AI1566" s="375" t="str">
        <f t="shared" si="427"/>
        <v/>
      </c>
      <c r="AJ1566" s="375" t="str">
        <f t="shared" si="428"/>
        <v/>
      </c>
      <c r="AK1566" s="375" t="str">
        <f t="shared" si="429"/>
        <v/>
      </c>
      <c r="AL1566" s="375" t="str">
        <f t="shared" si="430"/>
        <v/>
      </c>
      <c r="AM1566" s="375" t="str">
        <f t="shared" si="431"/>
        <v/>
      </c>
      <c r="AN1566" s="376" t="str">
        <f>IF(AF1566="","",IF(OR(AH1566="",AH1566="-"),"－",IF(OR(AM1566=8,AM1566=9),"",IF(OR(AJ1566=3,AJ1566=4,AJ1566=5,AJ1566=6),VLOOKUP(AH1566,INDEX((係数_バス貨物_ガソリン,係数_バス貨物_CNG,係数_バス貨物_軽油,係数_バス貨物_メタノール,係数_バス貨物_LPG),MATCH(AL1566,【参考】排出ガスレベル!$AI$4:$AI$671,1),1,AR1566):INDEX((係数_バス貨物_ガソリン,係数_バス貨物_CNG,係数_バス貨物_軽油,係数_バス貨物_メタノール,係数_バス貨物_LPG),MATCH(AL1566+1,【参考】排出ガスレベル!$AI$4:$AI$671,1)-1,5,AR1566),2,FALSE),IF(OR(AJ1566=1,AJ1566=2),VLOOKUP(AH1566,INDEX((係数_乗用_ガソリン,係数_乗用_CNG,係数_乗用_軽油,係数_乗用_メタノール,係数_乗用_LPG),1,1,AR1566):INDEX((係数_乗用_ガソリン,係数_乗用_CNG,係数_乗用_軽油,係数_乗用_メタノール,係数_乗用_LPG),125,5,AR1566),2,FALSE))))))</f>
        <v/>
      </c>
      <c r="AO1566" s="376" t="str">
        <f>IF(T1566="","",IF(OR(AH1566="",AH1566="-"),"－",IF(OR(AM1566=8,AM1566=9),"",IF(OR(AJ1566=3,AJ1566=4,AJ1566=5,AJ1566=6),VLOOKUP(AH1566,INDEX((係数_バス貨物_ガソリン,係数_バス貨物_CNG,係数_バス貨物_軽油,係数_バス貨物_メタノール,係数_バス貨物_LPG),MATCH(AL1566,【参考】排出ガスレベル!$AI$4:$AI$671,1),1,AR1566):INDEX((係数_バス貨物_ガソリン,係数_バス貨物_CNG,係数_バス貨物_軽油,係数_バス貨物_メタノール,係数_バス貨物_LPG),MATCH(AL1566+1,【参考】排出ガスレベル!$AI$4:$AI$671,1)-1,5,AR1566),3,FALSE),IF(OR(AJ1566=1,AJ1566=2),VLOOKUP(AH1566,INDEX((係数_乗用_ガソリン,係数_乗用_CNG,係数_乗用_軽油,係数_乗用_メタノール,係数_乗用_LPG),1,1,AR1566):INDEX((係数_乗用_ガソリン,係数_乗用_CNG,係数_乗用_軽油,係数_乗用_メタノール,係数_乗用_LPG),125,5,AR1566),3,FALSE))))))</f>
        <v/>
      </c>
      <c r="AP1566" s="375" t="str">
        <f t="shared" si="432"/>
        <v/>
      </c>
      <c r="AQ1566" s="444" t="str">
        <f t="shared" si="433"/>
        <v/>
      </c>
      <c r="AR1566" s="375" t="str">
        <f t="shared" si="434"/>
        <v/>
      </c>
      <c r="AS1566" s="377" t="str">
        <f t="shared" si="435"/>
        <v/>
      </c>
      <c r="AT1566" s="378" t="str">
        <f t="shared" si="436"/>
        <v/>
      </c>
      <c r="AX1566" s="625" t="b">
        <f t="shared" si="437"/>
        <v>0</v>
      </c>
      <c r="AY1566" s="7" t="str">
        <f t="shared" si="438"/>
        <v>FALSEFALSEFALSE</v>
      </c>
      <c r="AZ1566" s="626">
        <f t="shared" si="422"/>
        <v>0</v>
      </c>
      <c r="BA1566" s="627" t="str">
        <f t="shared" si="439"/>
        <v/>
      </c>
      <c r="BB1566" s="627">
        <f t="shared" si="423"/>
        <v>0</v>
      </c>
    </row>
    <row r="1567" spans="1:54">
      <c r="A1567" s="381">
        <v>1510</v>
      </c>
      <c r="B1567" s="117"/>
      <c r="C1567" s="288"/>
      <c r="D1567" s="289"/>
      <c r="E1567" s="289"/>
      <c r="F1567" s="290"/>
      <c r="G1567" s="292"/>
      <c r="H1567" s="116"/>
      <c r="I1567" s="292"/>
      <c r="J1567" s="116"/>
      <c r="K1567" s="370"/>
      <c r="L1567" s="370"/>
      <c r="M1567" s="370"/>
      <c r="N1567" s="371"/>
      <c r="O1567" s="371"/>
      <c r="P1567" s="371"/>
      <c r="Q1567" s="371"/>
      <c r="R1567" s="371"/>
      <c r="S1567" s="371"/>
      <c r="T1567" s="443"/>
      <c r="U1567" s="539"/>
      <c r="V1567" s="117"/>
      <c r="W1567" s="118"/>
      <c r="X1567" s="119"/>
      <c r="Y1567" s="120"/>
      <c r="Z1567" s="122"/>
      <c r="AA1567" s="121"/>
      <c r="AB1567" s="443"/>
      <c r="AC1567" s="734"/>
      <c r="AD1567" s="372"/>
      <c r="AE1567" s="485"/>
      <c r="AF1567" s="373" t="str">
        <f t="shared" si="424"/>
        <v/>
      </c>
      <c r="AG1567" s="373" t="str">
        <f t="shared" si="425"/>
        <v/>
      </c>
      <c r="AH1567" s="374" t="str">
        <f t="shared" si="426"/>
        <v/>
      </c>
      <c r="AI1567" s="375" t="str">
        <f t="shared" si="427"/>
        <v/>
      </c>
      <c r="AJ1567" s="375" t="str">
        <f t="shared" si="428"/>
        <v/>
      </c>
      <c r="AK1567" s="375" t="str">
        <f t="shared" si="429"/>
        <v/>
      </c>
      <c r="AL1567" s="375" t="str">
        <f t="shared" si="430"/>
        <v/>
      </c>
      <c r="AM1567" s="375" t="str">
        <f t="shared" si="431"/>
        <v/>
      </c>
      <c r="AN1567" s="376" t="str">
        <f>IF(AF1567="","",IF(OR(AH1567="",AH1567="-"),"－",IF(OR(AM1567=8,AM1567=9),"",IF(OR(AJ1567=3,AJ1567=4,AJ1567=5,AJ1567=6),VLOOKUP(AH1567,INDEX((係数_バス貨物_ガソリン,係数_バス貨物_CNG,係数_バス貨物_軽油,係数_バス貨物_メタノール,係数_バス貨物_LPG),MATCH(AL1567,【参考】排出ガスレベル!$AI$4:$AI$671,1),1,AR1567):INDEX((係数_バス貨物_ガソリン,係数_バス貨物_CNG,係数_バス貨物_軽油,係数_バス貨物_メタノール,係数_バス貨物_LPG),MATCH(AL1567+1,【参考】排出ガスレベル!$AI$4:$AI$671,1)-1,5,AR1567),2,FALSE),IF(OR(AJ1567=1,AJ1567=2),VLOOKUP(AH1567,INDEX((係数_乗用_ガソリン,係数_乗用_CNG,係数_乗用_軽油,係数_乗用_メタノール,係数_乗用_LPG),1,1,AR1567):INDEX((係数_乗用_ガソリン,係数_乗用_CNG,係数_乗用_軽油,係数_乗用_メタノール,係数_乗用_LPG),125,5,AR1567),2,FALSE))))))</f>
        <v/>
      </c>
      <c r="AO1567" s="376" t="str">
        <f>IF(T1567="","",IF(OR(AH1567="",AH1567="-"),"－",IF(OR(AM1567=8,AM1567=9),"",IF(OR(AJ1567=3,AJ1567=4,AJ1567=5,AJ1567=6),VLOOKUP(AH1567,INDEX((係数_バス貨物_ガソリン,係数_バス貨物_CNG,係数_バス貨物_軽油,係数_バス貨物_メタノール,係数_バス貨物_LPG),MATCH(AL1567,【参考】排出ガスレベル!$AI$4:$AI$671,1),1,AR1567):INDEX((係数_バス貨物_ガソリン,係数_バス貨物_CNG,係数_バス貨物_軽油,係数_バス貨物_メタノール,係数_バス貨物_LPG),MATCH(AL1567+1,【参考】排出ガスレベル!$AI$4:$AI$671,1)-1,5,AR1567),3,FALSE),IF(OR(AJ1567=1,AJ1567=2),VLOOKUP(AH1567,INDEX((係数_乗用_ガソリン,係数_乗用_CNG,係数_乗用_軽油,係数_乗用_メタノール,係数_乗用_LPG),1,1,AR1567):INDEX((係数_乗用_ガソリン,係数_乗用_CNG,係数_乗用_軽油,係数_乗用_メタノール,係数_乗用_LPG),125,5,AR1567),3,FALSE))))))</f>
        <v/>
      </c>
      <c r="AP1567" s="375" t="str">
        <f t="shared" si="432"/>
        <v/>
      </c>
      <c r="AQ1567" s="444" t="str">
        <f t="shared" si="433"/>
        <v/>
      </c>
      <c r="AR1567" s="375" t="str">
        <f t="shared" si="434"/>
        <v/>
      </c>
      <c r="AS1567" s="377" t="str">
        <f t="shared" si="435"/>
        <v/>
      </c>
      <c r="AT1567" s="378" t="str">
        <f t="shared" si="436"/>
        <v/>
      </c>
      <c r="AX1567" s="625" t="b">
        <f t="shared" si="437"/>
        <v>0</v>
      </c>
      <c r="AY1567" s="7" t="str">
        <f t="shared" si="438"/>
        <v>FALSEFALSEFALSE</v>
      </c>
      <c r="AZ1567" s="626">
        <f t="shared" si="422"/>
        <v>0</v>
      </c>
      <c r="BA1567" s="627" t="str">
        <f t="shared" si="439"/>
        <v/>
      </c>
      <c r="BB1567" s="627">
        <f t="shared" si="423"/>
        <v>0</v>
      </c>
    </row>
    <row r="1568" spans="1:54">
      <c r="A1568" s="381">
        <v>1511</v>
      </c>
      <c r="B1568" s="117"/>
      <c r="C1568" s="288"/>
      <c r="D1568" s="289"/>
      <c r="E1568" s="289"/>
      <c r="F1568" s="290"/>
      <c r="G1568" s="292"/>
      <c r="H1568" s="116"/>
      <c r="I1568" s="292"/>
      <c r="J1568" s="116"/>
      <c r="K1568" s="370"/>
      <c r="L1568" s="370"/>
      <c r="M1568" s="370"/>
      <c r="N1568" s="371"/>
      <c r="O1568" s="371"/>
      <c r="P1568" s="371"/>
      <c r="Q1568" s="371"/>
      <c r="R1568" s="371"/>
      <c r="S1568" s="371"/>
      <c r="T1568" s="443"/>
      <c r="U1568" s="539"/>
      <c r="V1568" s="117"/>
      <c r="W1568" s="118"/>
      <c r="X1568" s="119"/>
      <c r="Y1568" s="120"/>
      <c r="Z1568" s="122"/>
      <c r="AA1568" s="121"/>
      <c r="AB1568" s="443"/>
      <c r="AC1568" s="734"/>
      <c r="AD1568" s="372"/>
      <c r="AE1568" s="485"/>
      <c r="AF1568" s="373" t="str">
        <f t="shared" si="424"/>
        <v/>
      </c>
      <c r="AG1568" s="373" t="str">
        <f t="shared" si="425"/>
        <v/>
      </c>
      <c r="AH1568" s="374" t="str">
        <f t="shared" si="426"/>
        <v/>
      </c>
      <c r="AI1568" s="375" t="str">
        <f t="shared" si="427"/>
        <v/>
      </c>
      <c r="AJ1568" s="375" t="str">
        <f t="shared" si="428"/>
        <v/>
      </c>
      <c r="AK1568" s="375" t="str">
        <f t="shared" si="429"/>
        <v/>
      </c>
      <c r="AL1568" s="375" t="str">
        <f t="shared" si="430"/>
        <v/>
      </c>
      <c r="AM1568" s="375" t="str">
        <f t="shared" si="431"/>
        <v/>
      </c>
      <c r="AN1568" s="376" t="str">
        <f>IF(AF1568="","",IF(OR(AH1568="",AH1568="-"),"－",IF(OR(AM1568=8,AM1568=9),"",IF(OR(AJ1568=3,AJ1568=4,AJ1568=5,AJ1568=6),VLOOKUP(AH1568,INDEX((係数_バス貨物_ガソリン,係数_バス貨物_CNG,係数_バス貨物_軽油,係数_バス貨物_メタノール,係数_バス貨物_LPG),MATCH(AL1568,【参考】排出ガスレベル!$AI$4:$AI$671,1),1,AR1568):INDEX((係数_バス貨物_ガソリン,係数_バス貨物_CNG,係数_バス貨物_軽油,係数_バス貨物_メタノール,係数_バス貨物_LPG),MATCH(AL1568+1,【参考】排出ガスレベル!$AI$4:$AI$671,1)-1,5,AR1568),2,FALSE),IF(OR(AJ1568=1,AJ1568=2),VLOOKUP(AH1568,INDEX((係数_乗用_ガソリン,係数_乗用_CNG,係数_乗用_軽油,係数_乗用_メタノール,係数_乗用_LPG),1,1,AR1568):INDEX((係数_乗用_ガソリン,係数_乗用_CNG,係数_乗用_軽油,係数_乗用_メタノール,係数_乗用_LPG),125,5,AR1568),2,FALSE))))))</f>
        <v/>
      </c>
      <c r="AO1568" s="376" t="str">
        <f>IF(T1568="","",IF(OR(AH1568="",AH1568="-"),"－",IF(OR(AM1568=8,AM1568=9),"",IF(OR(AJ1568=3,AJ1568=4,AJ1568=5,AJ1568=6),VLOOKUP(AH1568,INDEX((係数_バス貨物_ガソリン,係数_バス貨物_CNG,係数_バス貨物_軽油,係数_バス貨物_メタノール,係数_バス貨物_LPG),MATCH(AL1568,【参考】排出ガスレベル!$AI$4:$AI$671,1),1,AR1568):INDEX((係数_バス貨物_ガソリン,係数_バス貨物_CNG,係数_バス貨物_軽油,係数_バス貨物_メタノール,係数_バス貨物_LPG),MATCH(AL1568+1,【参考】排出ガスレベル!$AI$4:$AI$671,1)-1,5,AR1568),3,FALSE),IF(OR(AJ1568=1,AJ1568=2),VLOOKUP(AH1568,INDEX((係数_乗用_ガソリン,係数_乗用_CNG,係数_乗用_軽油,係数_乗用_メタノール,係数_乗用_LPG),1,1,AR1568):INDEX((係数_乗用_ガソリン,係数_乗用_CNG,係数_乗用_軽油,係数_乗用_メタノール,係数_乗用_LPG),125,5,AR1568),3,FALSE))))))</f>
        <v/>
      </c>
      <c r="AP1568" s="375" t="str">
        <f t="shared" si="432"/>
        <v/>
      </c>
      <c r="AQ1568" s="444" t="str">
        <f t="shared" si="433"/>
        <v/>
      </c>
      <c r="AR1568" s="375" t="str">
        <f t="shared" si="434"/>
        <v/>
      </c>
      <c r="AS1568" s="377" t="str">
        <f t="shared" si="435"/>
        <v/>
      </c>
      <c r="AT1568" s="378" t="str">
        <f t="shared" si="436"/>
        <v/>
      </c>
      <c r="AX1568" s="625" t="b">
        <f t="shared" si="437"/>
        <v>0</v>
      </c>
      <c r="AY1568" s="7" t="str">
        <f t="shared" si="438"/>
        <v>FALSEFALSEFALSE</v>
      </c>
      <c r="AZ1568" s="626">
        <f t="shared" si="422"/>
        <v>0</v>
      </c>
      <c r="BA1568" s="627" t="str">
        <f t="shared" si="439"/>
        <v/>
      </c>
      <c r="BB1568" s="627">
        <f t="shared" si="423"/>
        <v>0</v>
      </c>
    </row>
    <row r="1569" spans="1:54">
      <c r="A1569" s="381">
        <v>1512</v>
      </c>
      <c r="B1569" s="117"/>
      <c r="C1569" s="288"/>
      <c r="D1569" s="289"/>
      <c r="E1569" s="289"/>
      <c r="F1569" s="290"/>
      <c r="G1569" s="292"/>
      <c r="H1569" s="116"/>
      <c r="I1569" s="292"/>
      <c r="J1569" s="116"/>
      <c r="K1569" s="370"/>
      <c r="L1569" s="370"/>
      <c r="M1569" s="370"/>
      <c r="N1569" s="371"/>
      <c r="O1569" s="371"/>
      <c r="P1569" s="371"/>
      <c r="Q1569" s="371"/>
      <c r="R1569" s="371"/>
      <c r="S1569" s="371"/>
      <c r="T1569" s="443"/>
      <c r="U1569" s="539"/>
      <c r="V1569" s="117"/>
      <c r="W1569" s="118"/>
      <c r="X1569" s="119"/>
      <c r="Y1569" s="120"/>
      <c r="Z1569" s="122"/>
      <c r="AA1569" s="121"/>
      <c r="AB1569" s="443"/>
      <c r="AC1569" s="734"/>
      <c r="AD1569" s="372"/>
      <c r="AE1569" s="485"/>
      <c r="AF1569" s="373" t="str">
        <f t="shared" si="424"/>
        <v/>
      </c>
      <c r="AG1569" s="373" t="str">
        <f t="shared" si="425"/>
        <v/>
      </c>
      <c r="AH1569" s="374" t="str">
        <f t="shared" si="426"/>
        <v/>
      </c>
      <c r="AI1569" s="375" t="str">
        <f t="shared" si="427"/>
        <v/>
      </c>
      <c r="AJ1569" s="375" t="str">
        <f t="shared" si="428"/>
        <v/>
      </c>
      <c r="AK1569" s="375" t="str">
        <f t="shared" si="429"/>
        <v/>
      </c>
      <c r="AL1569" s="375" t="str">
        <f t="shared" si="430"/>
        <v/>
      </c>
      <c r="AM1569" s="375" t="str">
        <f t="shared" si="431"/>
        <v/>
      </c>
      <c r="AN1569" s="376" t="str">
        <f>IF(AF1569="","",IF(OR(AH1569="",AH1569="-"),"－",IF(OR(AM1569=8,AM1569=9),"",IF(OR(AJ1569=3,AJ1569=4,AJ1569=5,AJ1569=6),VLOOKUP(AH1569,INDEX((係数_バス貨物_ガソリン,係数_バス貨物_CNG,係数_バス貨物_軽油,係数_バス貨物_メタノール,係数_バス貨物_LPG),MATCH(AL1569,【参考】排出ガスレベル!$AI$4:$AI$671,1),1,AR1569):INDEX((係数_バス貨物_ガソリン,係数_バス貨物_CNG,係数_バス貨物_軽油,係数_バス貨物_メタノール,係数_バス貨物_LPG),MATCH(AL1569+1,【参考】排出ガスレベル!$AI$4:$AI$671,1)-1,5,AR1569),2,FALSE),IF(OR(AJ1569=1,AJ1569=2),VLOOKUP(AH1569,INDEX((係数_乗用_ガソリン,係数_乗用_CNG,係数_乗用_軽油,係数_乗用_メタノール,係数_乗用_LPG),1,1,AR1569):INDEX((係数_乗用_ガソリン,係数_乗用_CNG,係数_乗用_軽油,係数_乗用_メタノール,係数_乗用_LPG),125,5,AR1569),2,FALSE))))))</f>
        <v/>
      </c>
      <c r="AO1569" s="376" t="str">
        <f>IF(T1569="","",IF(OR(AH1569="",AH1569="-"),"－",IF(OR(AM1569=8,AM1569=9),"",IF(OR(AJ1569=3,AJ1569=4,AJ1569=5,AJ1569=6),VLOOKUP(AH1569,INDEX((係数_バス貨物_ガソリン,係数_バス貨物_CNG,係数_バス貨物_軽油,係数_バス貨物_メタノール,係数_バス貨物_LPG),MATCH(AL1569,【参考】排出ガスレベル!$AI$4:$AI$671,1),1,AR1569):INDEX((係数_バス貨物_ガソリン,係数_バス貨物_CNG,係数_バス貨物_軽油,係数_バス貨物_メタノール,係数_バス貨物_LPG),MATCH(AL1569+1,【参考】排出ガスレベル!$AI$4:$AI$671,1)-1,5,AR1569),3,FALSE),IF(OR(AJ1569=1,AJ1569=2),VLOOKUP(AH1569,INDEX((係数_乗用_ガソリン,係数_乗用_CNG,係数_乗用_軽油,係数_乗用_メタノール,係数_乗用_LPG),1,1,AR1569):INDEX((係数_乗用_ガソリン,係数_乗用_CNG,係数_乗用_軽油,係数_乗用_メタノール,係数_乗用_LPG),125,5,AR1569),3,FALSE))))))</f>
        <v/>
      </c>
      <c r="AP1569" s="375" t="str">
        <f t="shared" si="432"/>
        <v/>
      </c>
      <c r="AQ1569" s="444" t="str">
        <f t="shared" si="433"/>
        <v/>
      </c>
      <c r="AR1569" s="375" t="str">
        <f t="shared" si="434"/>
        <v/>
      </c>
      <c r="AS1569" s="377" t="str">
        <f t="shared" si="435"/>
        <v/>
      </c>
      <c r="AT1569" s="378" t="str">
        <f t="shared" si="436"/>
        <v/>
      </c>
      <c r="AX1569" s="625" t="b">
        <f t="shared" si="437"/>
        <v>0</v>
      </c>
      <c r="AY1569" s="7" t="str">
        <f t="shared" si="438"/>
        <v>FALSEFALSEFALSE</v>
      </c>
      <c r="AZ1569" s="626">
        <f t="shared" si="422"/>
        <v>0</v>
      </c>
      <c r="BA1569" s="627" t="str">
        <f t="shared" si="439"/>
        <v/>
      </c>
      <c r="BB1569" s="627">
        <f t="shared" si="423"/>
        <v>0</v>
      </c>
    </row>
    <row r="1570" spans="1:54">
      <c r="A1570" s="381">
        <v>1513</v>
      </c>
      <c r="B1570" s="117"/>
      <c r="C1570" s="288"/>
      <c r="D1570" s="289"/>
      <c r="E1570" s="289"/>
      <c r="F1570" s="290"/>
      <c r="G1570" s="292"/>
      <c r="H1570" s="116"/>
      <c r="I1570" s="292"/>
      <c r="J1570" s="116"/>
      <c r="K1570" s="370"/>
      <c r="L1570" s="370"/>
      <c r="M1570" s="370"/>
      <c r="N1570" s="371"/>
      <c r="O1570" s="371"/>
      <c r="P1570" s="371"/>
      <c r="Q1570" s="371"/>
      <c r="R1570" s="371"/>
      <c r="S1570" s="371"/>
      <c r="T1570" s="443"/>
      <c r="U1570" s="539"/>
      <c r="V1570" s="117"/>
      <c r="W1570" s="118"/>
      <c r="X1570" s="119"/>
      <c r="Y1570" s="120"/>
      <c r="Z1570" s="122"/>
      <c r="AA1570" s="121"/>
      <c r="AB1570" s="443"/>
      <c r="AC1570" s="734"/>
      <c r="AD1570" s="372"/>
      <c r="AE1570" s="485"/>
      <c r="AF1570" s="373" t="str">
        <f t="shared" si="424"/>
        <v/>
      </c>
      <c r="AG1570" s="373" t="str">
        <f t="shared" si="425"/>
        <v/>
      </c>
      <c r="AH1570" s="374" t="str">
        <f t="shared" si="426"/>
        <v/>
      </c>
      <c r="AI1570" s="375" t="str">
        <f t="shared" si="427"/>
        <v/>
      </c>
      <c r="AJ1570" s="375" t="str">
        <f t="shared" si="428"/>
        <v/>
      </c>
      <c r="AK1570" s="375" t="str">
        <f t="shared" si="429"/>
        <v/>
      </c>
      <c r="AL1570" s="375" t="str">
        <f t="shared" si="430"/>
        <v/>
      </c>
      <c r="AM1570" s="375" t="str">
        <f t="shared" si="431"/>
        <v/>
      </c>
      <c r="AN1570" s="376" t="str">
        <f>IF(AF1570="","",IF(OR(AH1570="",AH1570="-"),"－",IF(OR(AM1570=8,AM1570=9),"",IF(OR(AJ1570=3,AJ1570=4,AJ1570=5,AJ1570=6),VLOOKUP(AH1570,INDEX((係数_バス貨物_ガソリン,係数_バス貨物_CNG,係数_バス貨物_軽油,係数_バス貨物_メタノール,係数_バス貨物_LPG),MATCH(AL1570,【参考】排出ガスレベル!$AI$4:$AI$671,1),1,AR1570):INDEX((係数_バス貨物_ガソリン,係数_バス貨物_CNG,係数_バス貨物_軽油,係数_バス貨物_メタノール,係数_バス貨物_LPG),MATCH(AL1570+1,【参考】排出ガスレベル!$AI$4:$AI$671,1)-1,5,AR1570),2,FALSE),IF(OR(AJ1570=1,AJ1570=2),VLOOKUP(AH1570,INDEX((係数_乗用_ガソリン,係数_乗用_CNG,係数_乗用_軽油,係数_乗用_メタノール,係数_乗用_LPG),1,1,AR1570):INDEX((係数_乗用_ガソリン,係数_乗用_CNG,係数_乗用_軽油,係数_乗用_メタノール,係数_乗用_LPG),125,5,AR1570),2,FALSE))))))</f>
        <v/>
      </c>
      <c r="AO1570" s="376" t="str">
        <f>IF(T1570="","",IF(OR(AH1570="",AH1570="-"),"－",IF(OR(AM1570=8,AM1570=9),"",IF(OR(AJ1570=3,AJ1570=4,AJ1570=5,AJ1570=6),VLOOKUP(AH1570,INDEX((係数_バス貨物_ガソリン,係数_バス貨物_CNG,係数_バス貨物_軽油,係数_バス貨物_メタノール,係数_バス貨物_LPG),MATCH(AL1570,【参考】排出ガスレベル!$AI$4:$AI$671,1),1,AR1570):INDEX((係数_バス貨物_ガソリン,係数_バス貨物_CNG,係数_バス貨物_軽油,係数_バス貨物_メタノール,係数_バス貨物_LPG),MATCH(AL1570+1,【参考】排出ガスレベル!$AI$4:$AI$671,1)-1,5,AR1570),3,FALSE),IF(OR(AJ1570=1,AJ1570=2),VLOOKUP(AH1570,INDEX((係数_乗用_ガソリン,係数_乗用_CNG,係数_乗用_軽油,係数_乗用_メタノール,係数_乗用_LPG),1,1,AR1570):INDEX((係数_乗用_ガソリン,係数_乗用_CNG,係数_乗用_軽油,係数_乗用_メタノール,係数_乗用_LPG),125,5,AR1570),3,FALSE))))))</f>
        <v/>
      </c>
      <c r="AP1570" s="375" t="str">
        <f t="shared" si="432"/>
        <v/>
      </c>
      <c r="AQ1570" s="444" t="str">
        <f t="shared" si="433"/>
        <v/>
      </c>
      <c r="AR1570" s="375" t="str">
        <f t="shared" si="434"/>
        <v/>
      </c>
      <c r="AS1570" s="377" t="str">
        <f t="shared" si="435"/>
        <v/>
      </c>
      <c r="AT1570" s="378" t="str">
        <f t="shared" si="436"/>
        <v/>
      </c>
      <c r="AX1570" s="625" t="b">
        <f t="shared" si="437"/>
        <v>0</v>
      </c>
      <c r="AY1570" s="7" t="str">
        <f t="shared" si="438"/>
        <v>FALSEFALSEFALSE</v>
      </c>
      <c r="AZ1570" s="626">
        <f t="shared" si="422"/>
        <v>0</v>
      </c>
      <c r="BA1570" s="627" t="str">
        <f t="shared" si="439"/>
        <v/>
      </c>
      <c r="BB1570" s="627">
        <f t="shared" si="423"/>
        <v>0</v>
      </c>
    </row>
    <row r="1571" spans="1:54">
      <c r="A1571" s="381">
        <v>1514</v>
      </c>
      <c r="B1571" s="117"/>
      <c r="C1571" s="288"/>
      <c r="D1571" s="289"/>
      <c r="E1571" s="289"/>
      <c r="F1571" s="290"/>
      <c r="G1571" s="292"/>
      <c r="H1571" s="116"/>
      <c r="I1571" s="292"/>
      <c r="J1571" s="116"/>
      <c r="K1571" s="370"/>
      <c r="L1571" s="370"/>
      <c r="M1571" s="370"/>
      <c r="N1571" s="371"/>
      <c r="O1571" s="371"/>
      <c r="P1571" s="371"/>
      <c r="Q1571" s="371"/>
      <c r="R1571" s="371"/>
      <c r="S1571" s="371"/>
      <c r="T1571" s="443"/>
      <c r="U1571" s="539"/>
      <c r="V1571" s="117"/>
      <c r="W1571" s="118"/>
      <c r="X1571" s="119"/>
      <c r="Y1571" s="120"/>
      <c r="Z1571" s="122"/>
      <c r="AA1571" s="121"/>
      <c r="AB1571" s="443"/>
      <c r="AC1571" s="734"/>
      <c r="AD1571" s="372"/>
      <c r="AE1571" s="485"/>
      <c r="AF1571" s="373" t="str">
        <f t="shared" si="424"/>
        <v/>
      </c>
      <c r="AG1571" s="373" t="str">
        <f t="shared" si="425"/>
        <v/>
      </c>
      <c r="AH1571" s="374" t="str">
        <f t="shared" si="426"/>
        <v/>
      </c>
      <c r="AI1571" s="375" t="str">
        <f t="shared" si="427"/>
        <v/>
      </c>
      <c r="AJ1571" s="375" t="str">
        <f t="shared" si="428"/>
        <v/>
      </c>
      <c r="AK1571" s="375" t="str">
        <f t="shared" si="429"/>
        <v/>
      </c>
      <c r="AL1571" s="375" t="str">
        <f t="shared" si="430"/>
        <v/>
      </c>
      <c r="AM1571" s="375" t="str">
        <f t="shared" si="431"/>
        <v/>
      </c>
      <c r="AN1571" s="376" t="str">
        <f>IF(AF1571="","",IF(OR(AH1571="",AH1571="-"),"－",IF(OR(AM1571=8,AM1571=9),"",IF(OR(AJ1571=3,AJ1571=4,AJ1571=5,AJ1571=6),VLOOKUP(AH1571,INDEX((係数_バス貨物_ガソリン,係数_バス貨物_CNG,係数_バス貨物_軽油,係数_バス貨物_メタノール,係数_バス貨物_LPG),MATCH(AL1571,【参考】排出ガスレベル!$AI$4:$AI$671,1),1,AR1571):INDEX((係数_バス貨物_ガソリン,係数_バス貨物_CNG,係数_バス貨物_軽油,係数_バス貨物_メタノール,係数_バス貨物_LPG),MATCH(AL1571+1,【参考】排出ガスレベル!$AI$4:$AI$671,1)-1,5,AR1571),2,FALSE),IF(OR(AJ1571=1,AJ1571=2),VLOOKUP(AH1571,INDEX((係数_乗用_ガソリン,係数_乗用_CNG,係数_乗用_軽油,係数_乗用_メタノール,係数_乗用_LPG),1,1,AR1571):INDEX((係数_乗用_ガソリン,係数_乗用_CNG,係数_乗用_軽油,係数_乗用_メタノール,係数_乗用_LPG),125,5,AR1571),2,FALSE))))))</f>
        <v/>
      </c>
      <c r="AO1571" s="376" t="str">
        <f>IF(T1571="","",IF(OR(AH1571="",AH1571="-"),"－",IF(OR(AM1571=8,AM1571=9),"",IF(OR(AJ1571=3,AJ1571=4,AJ1571=5,AJ1571=6),VLOOKUP(AH1571,INDEX((係数_バス貨物_ガソリン,係数_バス貨物_CNG,係数_バス貨物_軽油,係数_バス貨物_メタノール,係数_バス貨物_LPG),MATCH(AL1571,【参考】排出ガスレベル!$AI$4:$AI$671,1),1,AR1571):INDEX((係数_バス貨物_ガソリン,係数_バス貨物_CNG,係数_バス貨物_軽油,係数_バス貨物_メタノール,係数_バス貨物_LPG),MATCH(AL1571+1,【参考】排出ガスレベル!$AI$4:$AI$671,1)-1,5,AR1571),3,FALSE),IF(OR(AJ1571=1,AJ1571=2),VLOOKUP(AH1571,INDEX((係数_乗用_ガソリン,係数_乗用_CNG,係数_乗用_軽油,係数_乗用_メタノール,係数_乗用_LPG),1,1,AR1571):INDEX((係数_乗用_ガソリン,係数_乗用_CNG,係数_乗用_軽油,係数_乗用_メタノール,係数_乗用_LPG),125,5,AR1571),3,FALSE))))))</f>
        <v/>
      </c>
      <c r="AP1571" s="375" t="str">
        <f t="shared" si="432"/>
        <v/>
      </c>
      <c r="AQ1571" s="444" t="str">
        <f t="shared" si="433"/>
        <v/>
      </c>
      <c r="AR1571" s="375" t="str">
        <f t="shared" si="434"/>
        <v/>
      </c>
      <c r="AS1571" s="377" t="str">
        <f t="shared" si="435"/>
        <v/>
      </c>
      <c r="AT1571" s="378" t="str">
        <f t="shared" si="436"/>
        <v/>
      </c>
      <c r="AX1571" s="625" t="b">
        <f t="shared" si="437"/>
        <v>0</v>
      </c>
      <c r="AY1571" s="7" t="str">
        <f t="shared" si="438"/>
        <v>FALSEFALSEFALSE</v>
      </c>
      <c r="AZ1571" s="626">
        <f t="shared" si="422"/>
        <v>0</v>
      </c>
      <c r="BA1571" s="627" t="str">
        <f t="shared" si="439"/>
        <v/>
      </c>
      <c r="BB1571" s="627">
        <f t="shared" si="423"/>
        <v>0</v>
      </c>
    </row>
    <row r="1572" spans="1:54">
      <c r="A1572" s="381">
        <v>1515</v>
      </c>
      <c r="B1572" s="117"/>
      <c r="C1572" s="288"/>
      <c r="D1572" s="289"/>
      <c r="E1572" s="289"/>
      <c r="F1572" s="290"/>
      <c r="G1572" s="292"/>
      <c r="H1572" s="116"/>
      <c r="I1572" s="292"/>
      <c r="J1572" s="116"/>
      <c r="K1572" s="370"/>
      <c r="L1572" s="370"/>
      <c r="M1572" s="370"/>
      <c r="N1572" s="371"/>
      <c r="O1572" s="371"/>
      <c r="P1572" s="371"/>
      <c r="Q1572" s="371"/>
      <c r="R1572" s="371"/>
      <c r="S1572" s="371"/>
      <c r="T1572" s="443"/>
      <c r="U1572" s="539"/>
      <c r="V1572" s="117"/>
      <c r="W1572" s="118"/>
      <c r="X1572" s="119"/>
      <c r="Y1572" s="120"/>
      <c r="Z1572" s="122"/>
      <c r="AA1572" s="121"/>
      <c r="AB1572" s="443"/>
      <c r="AC1572" s="734"/>
      <c r="AD1572" s="372"/>
      <c r="AE1572" s="485"/>
      <c r="AF1572" s="373" t="str">
        <f t="shared" si="424"/>
        <v/>
      </c>
      <c r="AG1572" s="373" t="str">
        <f t="shared" si="425"/>
        <v/>
      </c>
      <c r="AH1572" s="374" t="str">
        <f t="shared" si="426"/>
        <v/>
      </c>
      <c r="AI1572" s="375" t="str">
        <f t="shared" si="427"/>
        <v/>
      </c>
      <c r="AJ1572" s="375" t="str">
        <f t="shared" si="428"/>
        <v/>
      </c>
      <c r="AK1572" s="375" t="str">
        <f t="shared" si="429"/>
        <v/>
      </c>
      <c r="AL1572" s="375" t="str">
        <f t="shared" si="430"/>
        <v/>
      </c>
      <c r="AM1572" s="375" t="str">
        <f t="shared" si="431"/>
        <v/>
      </c>
      <c r="AN1572" s="376" t="str">
        <f>IF(AF1572="","",IF(OR(AH1572="",AH1572="-"),"－",IF(OR(AM1572=8,AM1572=9),"",IF(OR(AJ1572=3,AJ1572=4,AJ1572=5,AJ1572=6),VLOOKUP(AH1572,INDEX((係数_バス貨物_ガソリン,係数_バス貨物_CNG,係数_バス貨物_軽油,係数_バス貨物_メタノール,係数_バス貨物_LPG),MATCH(AL1572,【参考】排出ガスレベル!$AI$4:$AI$671,1),1,AR1572):INDEX((係数_バス貨物_ガソリン,係数_バス貨物_CNG,係数_バス貨物_軽油,係数_バス貨物_メタノール,係数_バス貨物_LPG),MATCH(AL1572+1,【参考】排出ガスレベル!$AI$4:$AI$671,1)-1,5,AR1572),2,FALSE),IF(OR(AJ1572=1,AJ1572=2),VLOOKUP(AH1572,INDEX((係数_乗用_ガソリン,係数_乗用_CNG,係数_乗用_軽油,係数_乗用_メタノール,係数_乗用_LPG),1,1,AR1572):INDEX((係数_乗用_ガソリン,係数_乗用_CNG,係数_乗用_軽油,係数_乗用_メタノール,係数_乗用_LPG),125,5,AR1572),2,FALSE))))))</f>
        <v/>
      </c>
      <c r="AO1572" s="376" t="str">
        <f>IF(T1572="","",IF(OR(AH1572="",AH1572="-"),"－",IF(OR(AM1572=8,AM1572=9),"",IF(OR(AJ1572=3,AJ1572=4,AJ1572=5,AJ1572=6),VLOOKUP(AH1572,INDEX((係数_バス貨物_ガソリン,係数_バス貨物_CNG,係数_バス貨物_軽油,係数_バス貨物_メタノール,係数_バス貨物_LPG),MATCH(AL1572,【参考】排出ガスレベル!$AI$4:$AI$671,1),1,AR1572):INDEX((係数_バス貨物_ガソリン,係数_バス貨物_CNG,係数_バス貨物_軽油,係数_バス貨物_メタノール,係数_バス貨物_LPG),MATCH(AL1572+1,【参考】排出ガスレベル!$AI$4:$AI$671,1)-1,5,AR1572),3,FALSE),IF(OR(AJ1572=1,AJ1572=2),VLOOKUP(AH1572,INDEX((係数_乗用_ガソリン,係数_乗用_CNG,係数_乗用_軽油,係数_乗用_メタノール,係数_乗用_LPG),1,1,AR1572):INDEX((係数_乗用_ガソリン,係数_乗用_CNG,係数_乗用_軽油,係数_乗用_メタノール,係数_乗用_LPG),125,5,AR1572),3,FALSE))))))</f>
        <v/>
      </c>
      <c r="AP1572" s="375" t="str">
        <f t="shared" si="432"/>
        <v/>
      </c>
      <c r="AQ1572" s="444" t="str">
        <f t="shared" si="433"/>
        <v/>
      </c>
      <c r="AR1572" s="375" t="str">
        <f t="shared" si="434"/>
        <v/>
      </c>
      <c r="AS1572" s="377" t="str">
        <f t="shared" si="435"/>
        <v/>
      </c>
      <c r="AT1572" s="378" t="str">
        <f t="shared" si="436"/>
        <v/>
      </c>
      <c r="AX1572" s="625" t="b">
        <f t="shared" si="437"/>
        <v>0</v>
      </c>
      <c r="AY1572" s="7" t="str">
        <f t="shared" si="438"/>
        <v>FALSEFALSEFALSE</v>
      </c>
      <c r="AZ1572" s="626">
        <f t="shared" si="422"/>
        <v>0</v>
      </c>
      <c r="BA1572" s="627" t="str">
        <f t="shared" si="439"/>
        <v/>
      </c>
      <c r="BB1572" s="627">
        <f t="shared" si="423"/>
        <v>0</v>
      </c>
    </row>
    <row r="1573" spans="1:54">
      <c r="A1573" s="381">
        <v>1516</v>
      </c>
      <c r="B1573" s="117"/>
      <c r="C1573" s="288"/>
      <c r="D1573" s="289"/>
      <c r="E1573" s="289"/>
      <c r="F1573" s="290"/>
      <c r="G1573" s="292"/>
      <c r="H1573" s="116"/>
      <c r="I1573" s="292"/>
      <c r="J1573" s="116"/>
      <c r="K1573" s="370"/>
      <c r="L1573" s="370"/>
      <c r="M1573" s="370"/>
      <c r="N1573" s="371"/>
      <c r="O1573" s="371"/>
      <c r="P1573" s="371"/>
      <c r="Q1573" s="371"/>
      <c r="R1573" s="371"/>
      <c r="S1573" s="371"/>
      <c r="T1573" s="443"/>
      <c r="U1573" s="539"/>
      <c r="V1573" s="117"/>
      <c r="W1573" s="118"/>
      <c r="X1573" s="119"/>
      <c r="Y1573" s="120"/>
      <c r="Z1573" s="122"/>
      <c r="AA1573" s="121"/>
      <c r="AB1573" s="443"/>
      <c r="AC1573" s="734"/>
      <c r="AD1573" s="372"/>
      <c r="AE1573" s="485"/>
      <c r="AF1573" s="373" t="str">
        <f t="shared" si="424"/>
        <v/>
      </c>
      <c r="AG1573" s="373" t="str">
        <f t="shared" si="425"/>
        <v/>
      </c>
      <c r="AH1573" s="374" t="str">
        <f t="shared" si="426"/>
        <v/>
      </c>
      <c r="AI1573" s="375" t="str">
        <f t="shared" si="427"/>
        <v/>
      </c>
      <c r="AJ1573" s="375" t="str">
        <f t="shared" si="428"/>
        <v/>
      </c>
      <c r="AK1573" s="375" t="str">
        <f t="shared" si="429"/>
        <v/>
      </c>
      <c r="AL1573" s="375" t="str">
        <f t="shared" si="430"/>
        <v/>
      </c>
      <c r="AM1573" s="375" t="str">
        <f t="shared" si="431"/>
        <v/>
      </c>
      <c r="AN1573" s="376" t="str">
        <f>IF(AF1573="","",IF(OR(AH1573="",AH1573="-"),"－",IF(OR(AM1573=8,AM1573=9),"",IF(OR(AJ1573=3,AJ1573=4,AJ1573=5,AJ1573=6),VLOOKUP(AH1573,INDEX((係数_バス貨物_ガソリン,係数_バス貨物_CNG,係数_バス貨物_軽油,係数_バス貨物_メタノール,係数_バス貨物_LPG),MATCH(AL1573,【参考】排出ガスレベル!$AI$4:$AI$671,1),1,AR1573):INDEX((係数_バス貨物_ガソリン,係数_バス貨物_CNG,係数_バス貨物_軽油,係数_バス貨物_メタノール,係数_バス貨物_LPG),MATCH(AL1573+1,【参考】排出ガスレベル!$AI$4:$AI$671,1)-1,5,AR1573),2,FALSE),IF(OR(AJ1573=1,AJ1573=2),VLOOKUP(AH1573,INDEX((係数_乗用_ガソリン,係数_乗用_CNG,係数_乗用_軽油,係数_乗用_メタノール,係数_乗用_LPG),1,1,AR1573):INDEX((係数_乗用_ガソリン,係数_乗用_CNG,係数_乗用_軽油,係数_乗用_メタノール,係数_乗用_LPG),125,5,AR1573),2,FALSE))))))</f>
        <v/>
      </c>
      <c r="AO1573" s="376" t="str">
        <f>IF(T1573="","",IF(OR(AH1573="",AH1573="-"),"－",IF(OR(AM1573=8,AM1573=9),"",IF(OR(AJ1573=3,AJ1573=4,AJ1573=5,AJ1573=6),VLOOKUP(AH1573,INDEX((係数_バス貨物_ガソリン,係数_バス貨物_CNG,係数_バス貨物_軽油,係数_バス貨物_メタノール,係数_バス貨物_LPG),MATCH(AL1573,【参考】排出ガスレベル!$AI$4:$AI$671,1),1,AR1573):INDEX((係数_バス貨物_ガソリン,係数_バス貨物_CNG,係数_バス貨物_軽油,係数_バス貨物_メタノール,係数_バス貨物_LPG),MATCH(AL1573+1,【参考】排出ガスレベル!$AI$4:$AI$671,1)-1,5,AR1573),3,FALSE),IF(OR(AJ1573=1,AJ1573=2),VLOOKUP(AH1573,INDEX((係数_乗用_ガソリン,係数_乗用_CNG,係数_乗用_軽油,係数_乗用_メタノール,係数_乗用_LPG),1,1,AR1573):INDEX((係数_乗用_ガソリン,係数_乗用_CNG,係数_乗用_軽油,係数_乗用_メタノール,係数_乗用_LPG),125,5,AR1573),3,FALSE))))))</f>
        <v/>
      </c>
      <c r="AP1573" s="375" t="str">
        <f t="shared" si="432"/>
        <v/>
      </c>
      <c r="AQ1573" s="444" t="str">
        <f t="shared" si="433"/>
        <v/>
      </c>
      <c r="AR1573" s="375" t="str">
        <f t="shared" si="434"/>
        <v/>
      </c>
      <c r="AS1573" s="377" t="str">
        <f t="shared" si="435"/>
        <v/>
      </c>
      <c r="AT1573" s="378" t="str">
        <f t="shared" si="436"/>
        <v/>
      </c>
      <c r="AX1573" s="625" t="b">
        <f t="shared" si="437"/>
        <v>0</v>
      </c>
      <c r="AY1573" s="7" t="str">
        <f t="shared" si="438"/>
        <v>FALSEFALSEFALSE</v>
      </c>
      <c r="AZ1573" s="626">
        <f t="shared" si="422"/>
        <v>0</v>
      </c>
      <c r="BA1573" s="627" t="str">
        <f t="shared" si="439"/>
        <v/>
      </c>
      <c r="BB1573" s="627">
        <f t="shared" si="423"/>
        <v>0</v>
      </c>
    </row>
    <row r="1574" spans="1:54">
      <c r="A1574" s="381">
        <v>1517</v>
      </c>
      <c r="B1574" s="117"/>
      <c r="C1574" s="288"/>
      <c r="D1574" s="289"/>
      <c r="E1574" s="289"/>
      <c r="F1574" s="290"/>
      <c r="G1574" s="292"/>
      <c r="H1574" s="116"/>
      <c r="I1574" s="292"/>
      <c r="J1574" s="116"/>
      <c r="K1574" s="370"/>
      <c r="L1574" s="370"/>
      <c r="M1574" s="370"/>
      <c r="N1574" s="371"/>
      <c r="O1574" s="371"/>
      <c r="P1574" s="371"/>
      <c r="Q1574" s="371"/>
      <c r="R1574" s="371"/>
      <c r="S1574" s="371"/>
      <c r="T1574" s="443"/>
      <c r="U1574" s="539"/>
      <c r="V1574" s="117"/>
      <c r="W1574" s="118"/>
      <c r="X1574" s="119"/>
      <c r="Y1574" s="120"/>
      <c r="Z1574" s="122"/>
      <c r="AA1574" s="121"/>
      <c r="AB1574" s="443"/>
      <c r="AC1574" s="734"/>
      <c r="AD1574" s="372"/>
      <c r="AE1574" s="485"/>
      <c r="AF1574" s="373" t="str">
        <f t="shared" si="424"/>
        <v/>
      </c>
      <c r="AG1574" s="373" t="str">
        <f t="shared" si="425"/>
        <v/>
      </c>
      <c r="AH1574" s="374" t="str">
        <f t="shared" si="426"/>
        <v/>
      </c>
      <c r="AI1574" s="375" t="str">
        <f t="shared" si="427"/>
        <v/>
      </c>
      <c r="AJ1574" s="375" t="str">
        <f t="shared" si="428"/>
        <v/>
      </c>
      <c r="AK1574" s="375" t="str">
        <f t="shared" si="429"/>
        <v/>
      </c>
      <c r="AL1574" s="375" t="str">
        <f t="shared" si="430"/>
        <v/>
      </c>
      <c r="AM1574" s="375" t="str">
        <f t="shared" si="431"/>
        <v/>
      </c>
      <c r="AN1574" s="376" t="str">
        <f>IF(AF1574="","",IF(OR(AH1574="",AH1574="-"),"－",IF(OR(AM1574=8,AM1574=9),"",IF(OR(AJ1574=3,AJ1574=4,AJ1574=5,AJ1574=6),VLOOKUP(AH1574,INDEX((係数_バス貨物_ガソリン,係数_バス貨物_CNG,係数_バス貨物_軽油,係数_バス貨物_メタノール,係数_バス貨物_LPG),MATCH(AL1574,【参考】排出ガスレベル!$AI$4:$AI$671,1),1,AR1574):INDEX((係数_バス貨物_ガソリン,係数_バス貨物_CNG,係数_バス貨物_軽油,係数_バス貨物_メタノール,係数_バス貨物_LPG),MATCH(AL1574+1,【参考】排出ガスレベル!$AI$4:$AI$671,1)-1,5,AR1574),2,FALSE),IF(OR(AJ1574=1,AJ1574=2),VLOOKUP(AH1574,INDEX((係数_乗用_ガソリン,係数_乗用_CNG,係数_乗用_軽油,係数_乗用_メタノール,係数_乗用_LPG),1,1,AR1574):INDEX((係数_乗用_ガソリン,係数_乗用_CNG,係数_乗用_軽油,係数_乗用_メタノール,係数_乗用_LPG),125,5,AR1574),2,FALSE))))))</f>
        <v/>
      </c>
      <c r="AO1574" s="376" t="str">
        <f>IF(T1574="","",IF(OR(AH1574="",AH1574="-"),"－",IF(OR(AM1574=8,AM1574=9),"",IF(OR(AJ1574=3,AJ1574=4,AJ1574=5,AJ1574=6),VLOOKUP(AH1574,INDEX((係数_バス貨物_ガソリン,係数_バス貨物_CNG,係数_バス貨物_軽油,係数_バス貨物_メタノール,係数_バス貨物_LPG),MATCH(AL1574,【参考】排出ガスレベル!$AI$4:$AI$671,1),1,AR1574):INDEX((係数_バス貨物_ガソリン,係数_バス貨物_CNG,係数_バス貨物_軽油,係数_バス貨物_メタノール,係数_バス貨物_LPG),MATCH(AL1574+1,【参考】排出ガスレベル!$AI$4:$AI$671,1)-1,5,AR1574),3,FALSE),IF(OR(AJ1574=1,AJ1574=2),VLOOKUP(AH1574,INDEX((係数_乗用_ガソリン,係数_乗用_CNG,係数_乗用_軽油,係数_乗用_メタノール,係数_乗用_LPG),1,1,AR1574):INDEX((係数_乗用_ガソリン,係数_乗用_CNG,係数_乗用_軽油,係数_乗用_メタノール,係数_乗用_LPG),125,5,AR1574),3,FALSE))))))</f>
        <v/>
      </c>
      <c r="AP1574" s="375" t="str">
        <f t="shared" si="432"/>
        <v/>
      </c>
      <c r="AQ1574" s="444" t="str">
        <f t="shared" si="433"/>
        <v/>
      </c>
      <c r="AR1574" s="375" t="str">
        <f t="shared" si="434"/>
        <v/>
      </c>
      <c r="AS1574" s="377" t="str">
        <f t="shared" si="435"/>
        <v/>
      </c>
      <c r="AT1574" s="378" t="str">
        <f t="shared" si="436"/>
        <v/>
      </c>
      <c r="AX1574" s="625" t="b">
        <f t="shared" si="437"/>
        <v>0</v>
      </c>
      <c r="AY1574" s="7" t="str">
        <f t="shared" si="438"/>
        <v>FALSEFALSEFALSE</v>
      </c>
      <c r="AZ1574" s="626">
        <f t="shared" si="422"/>
        <v>0</v>
      </c>
      <c r="BA1574" s="627" t="str">
        <f t="shared" si="439"/>
        <v/>
      </c>
      <c r="BB1574" s="627">
        <f t="shared" si="423"/>
        <v>0</v>
      </c>
    </row>
    <row r="1575" spans="1:54">
      <c r="A1575" s="381">
        <v>1518</v>
      </c>
      <c r="B1575" s="117"/>
      <c r="C1575" s="288"/>
      <c r="D1575" s="289"/>
      <c r="E1575" s="289"/>
      <c r="F1575" s="290"/>
      <c r="G1575" s="292"/>
      <c r="H1575" s="116"/>
      <c r="I1575" s="292"/>
      <c r="J1575" s="116"/>
      <c r="K1575" s="370"/>
      <c r="L1575" s="370"/>
      <c r="M1575" s="370"/>
      <c r="N1575" s="371"/>
      <c r="O1575" s="371"/>
      <c r="P1575" s="371"/>
      <c r="Q1575" s="371"/>
      <c r="R1575" s="371"/>
      <c r="S1575" s="371"/>
      <c r="T1575" s="443"/>
      <c r="U1575" s="539"/>
      <c r="V1575" s="117"/>
      <c r="W1575" s="118"/>
      <c r="X1575" s="119"/>
      <c r="Y1575" s="120"/>
      <c r="Z1575" s="122"/>
      <c r="AA1575" s="121"/>
      <c r="AB1575" s="443"/>
      <c r="AC1575" s="734"/>
      <c r="AD1575" s="372"/>
      <c r="AE1575" s="485"/>
      <c r="AF1575" s="373" t="str">
        <f t="shared" si="424"/>
        <v/>
      </c>
      <c r="AG1575" s="373" t="str">
        <f t="shared" si="425"/>
        <v/>
      </c>
      <c r="AH1575" s="374" t="str">
        <f t="shared" si="426"/>
        <v/>
      </c>
      <c r="AI1575" s="375" t="str">
        <f t="shared" si="427"/>
        <v/>
      </c>
      <c r="AJ1575" s="375" t="str">
        <f t="shared" si="428"/>
        <v/>
      </c>
      <c r="AK1575" s="375" t="str">
        <f t="shared" si="429"/>
        <v/>
      </c>
      <c r="AL1575" s="375" t="str">
        <f t="shared" si="430"/>
        <v/>
      </c>
      <c r="AM1575" s="375" t="str">
        <f t="shared" si="431"/>
        <v/>
      </c>
      <c r="AN1575" s="376" t="str">
        <f>IF(AF1575="","",IF(OR(AH1575="",AH1575="-"),"－",IF(OR(AM1575=8,AM1575=9),"",IF(OR(AJ1575=3,AJ1575=4,AJ1575=5,AJ1575=6),VLOOKUP(AH1575,INDEX((係数_バス貨物_ガソリン,係数_バス貨物_CNG,係数_バス貨物_軽油,係数_バス貨物_メタノール,係数_バス貨物_LPG),MATCH(AL1575,【参考】排出ガスレベル!$AI$4:$AI$671,1),1,AR1575):INDEX((係数_バス貨物_ガソリン,係数_バス貨物_CNG,係数_バス貨物_軽油,係数_バス貨物_メタノール,係数_バス貨物_LPG),MATCH(AL1575+1,【参考】排出ガスレベル!$AI$4:$AI$671,1)-1,5,AR1575),2,FALSE),IF(OR(AJ1575=1,AJ1575=2),VLOOKUP(AH1575,INDEX((係数_乗用_ガソリン,係数_乗用_CNG,係数_乗用_軽油,係数_乗用_メタノール,係数_乗用_LPG),1,1,AR1575):INDEX((係数_乗用_ガソリン,係数_乗用_CNG,係数_乗用_軽油,係数_乗用_メタノール,係数_乗用_LPG),125,5,AR1575),2,FALSE))))))</f>
        <v/>
      </c>
      <c r="AO1575" s="376" t="str">
        <f>IF(T1575="","",IF(OR(AH1575="",AH1575="-"),"－",IF(OR(AM1575=8,AM1575=9),"",IF(OR(AJ1575=3,AJ1575=4,AJ1575=5,AJ1575=6),VLOOKUP(AH1575,INDEX((係数_バス貨物_ガソリン,係数_バス貨物_CNG,係数_バス貨物_軽油,係数_バス貨物_メタノール,係数_バス貨物_LPG),MATCH(AL1575,【参考】排出ガスレベル!$AI$4:$AI$671,1),1,AR1575):INDEX((係数_バス貨物_ガソリン,係数_バス貨物_CNG,係数_バス貨物_軽油,係数_バス貨物_メタノール,係数_バス貨物_LPG),MATCH(AL1575+1,【参考】排出ガスレベル!$AI$4:$AI$671,1)-1,5,AR1575),3,FALSE),IF(OR(AJ1575=1,AJ1575=2),VLOOKUP(AH1575,INDEX((係数_乗用_ガソリン,係数_乗用_CNG,係数_乗用_軽油,係数_乗用_メタノール,係数_乗用_LPG),1,1,AR1575):INDEX((係数_乗用_ガソリン,係数_乗用_CNG,係数_乗用_軽油,係数_乗用_メタノール,係数_乗用_LPG),125,5,AR1575),3,FALSE))))))</f>
        <v/>
      </c>
      <c r="AP1575" s="375" t="str">
        <f t="shared" si="432"/>
        <v/>
      </c>
      <c r="AQ1575" s="444" t="str">
        <f t="shared" si="433"/>
        <v/>
      </c>
      <c r="AR1575" s="375" t="str">
        <f t="shared" si="434"/>
        <v/>
      </c>
      <c r="AS1575" s="377" t="str">
        <f t="shared" si="435"/>
        <v/>
      </c>
      <c r="AT1575" s="378" t="str">
        <f t="shared" si="436"/>
        <v/>
      </c>
      <c r="AX1575" s="625" t="b">
        <f t="shared" si="437"/>
        <v>0</v>
      </c>
      <c r="AY1575" s="7" t="str">
        <f t="shared" si="438"/>
        <v>FALSEFALSEFALSE</v>
      </c>
      <c r="AZ1575" s="626">
        <f t="shared" si="422"/>
        <v>0</v>
      </c>
      <c r="BA1575" s="627" t="str">
        <f t="shared" si="439"/>
        <v/>
      </c>
      <c r="BB1575" s="627">
        <f t="shared" si="423"/>
        <v>0</v>
      </c>
    </row>
    <row r="1576" spans="1:54">
      <c r="A1576" s="381">
        <v>1519</v>
      </c>
      <c r="B1576" s="117"/>
      <c r="C1576" s="288"/>
      <c r="D1576" s="289"/>
      <c r="E1576" s="289"/>
      <c r="F1576" s="290"/>
      <c r="G1576" s="292"/>
      <c r="H1576" s="116"/>
      <c r="I1576" s="292"/>
      <c r="J1576" s="116"/>
      <c r="K1576" s="370"/>
      <c r="L1576" s="370"/>
      <c r="M1576" s="370"/>
      <c r="N1576" s="371"/>
      <c r="O1576" s="371"/>
      <c r="P1576" s="371"/>
      <c r="Q1576" s="371"/>
      <c r="R1576" s="371"/>
      <c r="S1576" s="371"/>
      <c r="T1576" s="443"/>
      <c r="U1576" s="539"/>
      <c r="V1576" s="117"/>
      <c r="W1576" s="118"/>
      <c r="X1576" s="119"/>
      <c r="Y1576" s="120"/>
      <c r="Z1576" s="122"/>
      <c r="AA1576" s="121"/>
      <c r="AB1576" s="443"/>
      <c r="AC1576" s="734"/>
      <c r="AD1576" s="372"/>
      <c r="AE1576" s="485"/>
      <c r="AF1576" s="373" t="str">
        <f t="shared" si="424"/>
        <v/>
      </c>
      <c r="AG1576" s="373" t="str">
        <f t="shared" si="425"/>
        <v/>
      </c>
      <c r="AH1576" s="374" t="str">
        <f t="shared" si="426"/>
        <v/>
      </c>
      <c r="AI1576" s="375" t="str">
        <f t="shared" si="427"/>
        <v/>
      </c>
      <c r="AJ1576" s="375" t="str">
        <f t="shared" si="428"/>
        <v/>
      </c>
      <c r="AK1576" s="375" t="str">
        <f t="shared" si="429"/>
        <v/>
      </c>
      <c r="AL1576" s="375" t="str">
        <f t="shared" si="430"/>
        <v/>
      </c>
      <c r="AM1576" s="375" t="str">
        <f t="shared" si="431"/>
        <v/>
      </c>
      <c r="AN1576" s="376" t="str">
        <f>IF(AF1576="","",IF(OR(AH1576="",AH1576="-"),"－",IF(OR(AM1576=8,AM1576=9),"",IF(OR(AJ1576=3,AJ1576=4,AJ1576=5,AJ1576=6),VLOOKUP(AH1576,INDEX((係数_バス貨物_ガソリン,係数_バス貨物_CNG,係数_バス貨物_軽油,係数_バス貨物_メタノール,係数_バス貨物_LPG),MATCH(AL1576,【参考】排出ガスレベル!$AI$4:$AI$671,1),1,AR1576):INDEX((係数_バス貨物_ガソリン,係数_バス貨物_CNG,係数_バス貨物_軽油,係数_バス貨物_メタノール,係数_バス貨物_LPG),MATCH(AL1576+1,【参考】排出ガスレベル!$AI$4:$AI$671,1)-1,5,AR1576),2,FALSE),IF(OR(AJ1576=1,AJ1576=2),VLOOKUP(AH1576,INDEX((係数_乗用_ガソリン,係数_乗用_CNG,係数_乗用_軽油,係数_乗用_メタノール,係数_乗用_LPG),1,1,AR1576):INDEX((係数_乗用_ガソリン,係数_乗用_CNG,係数_乗用_軽油,係数_乗用_メタノール,係数_乗用_LPG),125,5,AR1576),2,FALSE))))))</f>
        <v/>
      </c>
      <c r="AO1576" s="376" t="str">
        <f>IF(T1576="","",IF(OR(AH1576="",AH1576="-"),"－",IF(OR(AM1576=8,AM1576=9),"",IF(OR(AJ1576=3,AJ1576=4,AJ1576=5,AJ1576=6),VLOOKUP(AH1576,INDEX((係数_バス貨物_ガソリン,係数_バス貨物_CNG,係数_バス貨物_軽油,係数_バス貨物_メタノール,係数_バス貨物_LPG),MATCH(AL1576,【参考】排出ガスレベル!$AI$4:$AI$671,1),1,AR1576):INDEX((係数_バス貨物_ガソリン,係数_バス貨物_CNG,係数_バス貨物_軽油,係数_バス貨物_メタノール,係数_バス貨物_LPG),MATCH(AL1576+1,【参考】排出ガスレベル!$AI$4:$AI$671,1)-1,5,AR1576),3,FALSE),IF(OR(AJ1576=1,AJ1576=2),VLOOKUP(AH1576,INDEX((係数_乗用_ガソリン,係数_乗用_CNG,係数_乗用_軽油,係数_乗用_メタノール,係数_乗用_LPG),1,1,AR1576):INDEX((係数_乗用_ガソリン,係数_乗用_CNG,係数_乗用_軽油,係数_乗用_メタノール,係数_乗用_LPG),125,5,AR1576),3,FALSE))))))</f>
        <v/>
      </c>
      <c r="AP1576" s="375" t="str">
        <f t="shared" si="432"/>
        <v/>
      </c>
      <c r="AQ1576" s="444" t="str">
        <f t="shared" si="433"/>
        <v/>
      </c>
      <c r="AR1576" s="375" t="str">
        <f t="shared" si="434"/>
        <v/>
      </c>
      <c r="AS1576" s="377" t="str">
        <f t="shared" si="435"/>
        <v/>
      </c>
      <c r="AT1576" s="378" t="str">
        <f t="shared" si="436"/>
        <v/>
      </c>
      <c r="AX1576" s="625" t="b">
        <f t="shared" si="437"/>
        <v>0</v>
      </c>
      <c r="AY1576" s="7" t="str">
        <f t="shared" si="438"/>
        <v>FALSEFALSEFALSE</v>
      </c>
      <c r="AZ1576" s="626">
        <f t="shared" si="422"/>
        <v>0</v>
      </c>
      <c r="BA1576" s="627" t="str">
        <f t="shared" si="439"/>
        <v/>
      </c>
      <c r="BB1576" s="627">
        <f t="shared" si="423"/>
        <v>0</v>
      </c>
    </row>
    <row r="1577" spans="1:54">
      <c r="A1577" s="381">
        <v>1520</v>
      </c>
      <c r="B1577" s="117"/>
      <c r="C1577" s="288"/>
      <c r="D1577" s="289"/>
      <c r="E1577" s="289"/>
      <c r="F1577" s="290"/>
      <c r="G1577" s="292"/>
      <c r="H1577" s="116"/>
      <c r="I1577" s="292"/>
      <c r="J1577" s="116"/>
      <c r="K1577" s="370"/>
      <c r="L1577" s="370"/>
      <c r="M1577" s="370"/>
      <c r="N1577" s="371"/>
      <c r="O1577" s="371"/>
      <c r="P1577" s="371"/>
      <c r="Q1577" s="371"/>
      <c r="R1577" s="371"/>
      <c r="S1577" s="371"/>
      <c r="T1577" s="443"/>
      <c r="U1577" s="539"/>
      <c r="V1577" s="117"/>
      <c r="W1577" s="118"/>
      <c r="X1577" s="119"/>
      <c r="Y1577" s="120"/>
      <c r="Z1577" s="122"/>
      <c r="AA1577" s="121"/>
      <c r="AB1577" s="443"/>
      <c r="AC1577" s="734"/>
      <c r="AD1577" s="372"/>
      <c r="AE1577" s="485"/>
      <c r="AF1577" s="373" t="str">
        <f t="shared" si="424"/>
        <v/>
      </c>
      <c r="AG1577" s="373" t="str">
        <f t="shared" si="425"/>
        <v/>
      </c>
      <c r="AH1577" s="374" t="str">
        <f t="shared" si="426"/>
        <v/>
      </c>
      <c r="AI1577" s="375" t="str">
        <f t="shared" si="427"/>
        <v/>
      </c>
      <c r="AJ1577" s="375" t="str">
        <f t="shared" si="428"/>
        <v/>
      </c>
      <c r="AK1577" s="375" t="str">
        <f t="shared" si="429"/>
        <v/>
      </c>
      <c r="AL1577" s="375" t="str">
        <f t="shared" si="430"/>
        <v/>
      </c>
      <c r="AM1577" s="375" t="str">
        <f t="shared" si="431"/>
        <v/>
      </c>
      <c r="AN1577" s="376" t="str">
        <f>IF(AF1577="","",IF(OR(AH1577="",AH1577="-"),"－",IF(OR(AM1577=8,AM1577=9),"",IF(OR(AJ1577=3,AJ1577=4,AJ1577=5,AJ1577=6),VLOOKUP(AH1577,INDEX((係数_バス貨物_ガソリン,係数_バス貨物_CNG,係数_バス貨物_軽油,係数_バス貨物_メタノール,係数_バス貨物_LPG),MATCH(AL1577,【参考】排出ガスレベル!$AI$4:$AI$671,1),1,AR1577):INDEX((係数_バス貨物_ガソリン,係数_バス貨物_CNG,係数_バス貨物_軽油,係数_バス貨物_メタノール,係数_バス貨物_LPG),MATCH(AL1577+1,【参考】排出ガスレベル!$AI$4:$AI$671,1)-1,5,AR1577),2,FALSE),IF(OR(AJ1577=1,AJ1577=2),VLOOKUP(AH1577,INDEX((係数_乗用_ガソリン,係数_乗用_CNG,係数_乗用_軽油,係数_乗用_メタノール,係数_乗用_LPG),1,1,AR1577):INDEX((係数_乗用_ガソリン,係数_乗用_CNG,係数_乗用_軽油,係数_乗用_メタノール,係数_乗用_LPG),125,5,AR1577),2,FALSE))))))</f>
        <v/>
      </c>
      <c r="AO1577" s="376" t="str">
        <f>IF(T1577="","",IF(OR(AH1577="",AH1577="-"),"－",IF(OR(AM1577=8,AM1577=9),"",IF(OR(AJ1577=3,AJ1577=4,AJ1577=5,AJ1577=6),VLOOKUP(AH1577,INDEX((係数_バス貨物_ガソリン,係数_バス貨物_CNG,係数_バス貨物_軽油,係数_バス貨物_メタノール,係数_バス貨物_LPG),MATCH(AL1577,【参考】排出ガスレベル!$AI$4:$AI$671,1),1,AR1577):INDEX((係数_バス貨物_ガソリン,係数_バス貨物_CNG,係数_バス貨物_軽油,係数_バス貨物_メタノール,係数_バス貨物_LPG),MATCH(AL1577+1,【参考】排出ガスレベル!$AI$4:$AI$671,1)-1,5,AR1577),3,FALSE),IF(OR(AJ1577=1,AJ1577=2),VLOOKUP(AH1577,INDEX((係数_乗用_ガソリン,係数_乗用_CNG,係数_乗用_軽油,係数_乗用_メタノール,係数_乗用_LPG),1,1,AR1577):INDEX((係数_乗用_ガソリン,係数_乗用_CNG,係数_乗用_軽油,係数_乗用_メタノール,係数_乗用_LPG),125,5,AR1577),3,FALSE))))))</f>
        <v/>
      </c>
      <c r="AP1577" s="375" t="str">
        <f t="shared" si="432"/>
        <v/>
      </c>
      <c r="AQ1577" s="444" t="str">
        <f t="shared" si="433"/>
        <v/>
      </c>
      <c r="AR1577" s="375" t="str">
        <f t="shared" si="434"/>
        <v/>
      </c>
      <c r="AS1577" s="377" t="str">
        <f t="shared" si="435"/>
        <v/>
      </c>
      <c r="AT1577" s="378" t="str">
        <f t="shared" si="436"/>
        <v/>
      </c>
      <c r="AX1577" s="625" t="b">
        <f t="shared" si="437"/>
        <v>0</v>
      </c>
      <c r="AY1577" s="7" t="str">
        <f t="shared" si="438"/>
        <v>FALSEFALSEFALSE</v>
      </c>
      <c r="AZ1577" s="626">
        <f t="shared" si="422"/>
        <v>0</v>
      </c>
      <c r="BA1577" s="627" t="str">
        <f t="shared" si="439"/>
        <v/>
      </c>
      <c r="BB1577" s="627">
        <f t="shared" si="423"/>
        <v>0</v>
      </c>
    </row>
    <row r="1578" spans="1:54">
      <c r="A1578" s="381">
        <v>1521</v>
      </c>
      <c r="B1578" s="117"/>
      <c r="C1578" s="288"/>
      <c r="D1578" s="289"/>
      <c r="E1578" s="289"/>
      <c r="F1578" s="290"/>
      <c r="G1578" s="292"/>
      <c r="H1578" s="116"/>
      <c r="I1578" s="292"/>
      <c r="J1578" s="116"/>
      <c r="K1578" s="370"/>
      <c r="L1578" s="370"/>
      <c r="M1578" s="370"/>
      <c r="N1578" s="371"/>
      <c r="O1578" s="371"/>
      <c r="P1578" s="371"/>
      <c r="Q1578" s="371"/>
      <c r="R1578" s="371"/>
      <c r="S1578" s="371"/>
      <c r="T1578" s="443"/>
      <c r="U1578" s="539"/>
      <c r="V1578" s="117"/>
      <c r="W1578" s="118"/>
      <c r="X1578" s="119"/>
      <c r="Y1578" s="120"/>
      <c r="Z1578" s="122"/>
      <c r="AA1578" s="121"/>
      <c r="AB1578" s="443"/>
      <c r="AC1578" s="734"/>
      <c r="AD1578" s="372"/>
      <c r="AE1578" s="485"/>
      <c r="AF1578" s="373" t="str">
        <f t="shared" si="424"/>
        <v/>
      </c>
      <c r="AG1578" s="373" t="str">
        <f t="shared" si="425"/>
        <v/>
      </c>
      <c r="AH1578" s="374" t="str">
        <f t="shared" si="426"/>
        <v/>
      </c>
      <c r="AI1578" s="375" t="str">
        <f t="shared" si="427"/>
        <v/>
      </c>
      <c r="AJ1578" s="375" t="str">
        <f t="shared" si="428"/>
        <v/>
      </c>
      <c r="AK1578" s="375" t="str">
        <f t="shared" si="429"/>
        <v/>
      </c>
      <c r="AL1578" s="375" t="str">
        <f t="shared" si="430"/>
        <v/>
      </c>
      <c r="AM1578" s="375" t="str">
        <f t="shared" si="431"/>
        <v/>
      </c>
      <c r="AN1578" s="376" t="str">
        <f>IF(AF1578="","",IF(OR(AH1578="",AH1578="-"),"－",IF(OR(AM1578=8,AM1578=9),"",IF(OR(AJ1578=3,AJ1578=4,AJ1578=5,AJ1578=6),VLOOKUP(AH1578,INDEX((係数_バス貨物_ガソリン,係数_バス貨物_CNG,係数_バス貨物_軽油,係数_バス貨物_メタノール,係数_バス貨物_LPG),MATCH(AL1578,【参考】排出ガスレベル!$AI$4:$AI$671,1),1,AR1578):INDEX((係数_バス貨物_ガソリン,係数_バス貨物_CNG,係数_バス貨物_軽油,係数_バス貨物_メタノール,係数_バス貨物_LPG),MATCH(AL1578+1,【参考】排出ガスレベル!$AI$4:$AI$671,1)-1,5,AR1578),2,FALSE),IF(OR(AJ1578=1,AJ1578=2),VLOOKUP(AH1578,INDEX((係数_乗用_ガソリン,係数_乗用_CNG,係数_乗用_軽油,係数_乗用_メタノール,係数_乗用_LPG),1,1,AR1578):INDEX((係数_乗用_ガソリン,係数_乗用_CNG,係数_乗用_軽油,係数_乗用_メタノール,係数_乗用_LPG),125,5,AR1578),2,FALSE))))))</f>
        <v/>
      </c>
      <c r="AO1578" s="376" t="str">
        <f>IF(T1578="","",IF(OR(AH1578="",AH1578="-"),"－",IF(OR(AM1578=8,AM1578=9),"",IF(OR(AJ1578=3,AJ1578=4,AJ1578=5,AJ1578=6),VLOOKUP(AH1578,INDEX((係数_バス貨物_ガソリン,係数_バス貨物_CNG,係数_バス貨物_軽油,係数_バス貨物_メタノール,係数_バス貨物_LPG),MATCH(AL1578,【参考】排出ガスレベル!$AI$4:$AI$671,1),1,AR1578):INDEX((係数_バス貨物_ガソリン,係数_バス貨物_CNG,係数_バス貨物_軽油,係数_バス貨物_メタノール,係数_バス貨物_LPG),MATCH(AL1578+1,【参考】排出ガスレベル!$AI$4:$AI$671,1)-1,5,AR1578),3,FALSE),IF(OR(AJ1578=1,AJ1578=2),VLOOKUP(AH1578,INDEX((係数_乗用_ガソリン,係数_乗用_CNG,係数_乗用_軽油,係数_乗用_メタノール,係数_乗用_LPG),1,1,AR1578):INDEX((係数_乗用_ガソリン,係数_乗用_CNG,係数_乗用_軽油,係数_乗用_メタノール,係数_乗用_LPG),125,5,AR1578),3,FALSE))))))</f>
        <v/>
      </c>
      <c r="AP1578" s="375" t="str">
        <f t="shared" si="432"/>
        <v/>
      </c>
      <c r="AQ1578" s="444" t="str">
        <f t="shared" si="433"/>
        <v/>
      </c>
      <c r="AR1578" s="375" t="str">
        <f t="shared" si="434"/>
        <v/>
      </c>
      <c r="AS1578" s="377" t="str">
        <f t="shared" si="435"/>
        <v/>
      </c>
      <c r="AT1578" s="378" t="str">
        <f t="shared" si="436"/>
        <v/>
      </c>
      <c r="AX1578" s="625" t="b">
        <f t="shared" si="437"/>
        <v>0</v>
      </c>
      <c r="AY1578" s="7" t="str">
        <f t="shared" si="438"/>
        <v>FALSEFALSEFALSE</v>
      </c>
      <c r="AZ1578" s="626">
        <f t="shared" si="422"/>
        <v>0</v>
      </c>
      <c r="BA1578" s="627" t="str">
        <f t="shared" si="439"/>
        <v/>
      </c>
      <c r="BB1578" s="627">
        <f t="shared" si="423"/>
        <v>0</v>
      </c>
    </row>
    <row r="1579" spans="1:54">
      <c r="A1579" s="381">
        <v>1522</v>
      </c>
      <c r="B1579" s="117"/>
      <c r="C1579" s="288"/>
      <c r="D1579" s="289"/>
      <c r="E1579" s="289"/>
      <c r="F1579" s="290"/>
      <c r="G1579" s="292"/>
      <c r="H1579" s="116"/>
      <c r="I1579" s="292"/>
      <c r="J1579" s="116"/>
      <c r="K1579" s="370"/>
      <c r="L1579" s="370"/>
      <c r="M1579" s="370"/>
      <c r="N1579" s="371"/>
      <c r="O1579" s="371"/>
      <c r="P1579" s="371"/>
      <c r="Q1579" s="371"/>
      <c r="R1579" s="371"/>
      <c r="S1579" s="371"/>
      <c r="T1579" s="443"/>
      <c r="U1579" s="539"/>
      <c r="V1579" s="117"/>
      <c r="W1579" s="118"/>
      <c r="X1579" s="119"/>
      <c r="Y1579" s="120"/>
      <c r="Z1579" s="122"/>
      <c r="AA1579" s="121"/>
      <c r="AB1579" s="443"/>
      <c r="AC1579" s="734"/>
      <c r="AD1579" s="372"/>
      <c r="AE1579" s="485"/>
      <c r="AF1579" s="373" t="str">
        <f t="shared" si="424"/>
        <v/>
      </c>
      <c r="AG1579" s="373" t="str">
        <f t="shared" si="425"/>
        <v/>
      </c>
      <c r="AH1579" s="374" t="str">
        <f t="shared" si="426"/>
        <v/>
      </c>
      <c r="AI1579" s="375" t="str">
        <f t="shared" si="427"/>
        <v/>
      </c>
      <c r="AJ1579" s="375" t="str">
        <f t="shared" si="428"/>
        <v/>
      </c>
      <c r="AK1579" s="375" t="str">
        <f t="shared" si="429"/>
        <v/>
      </c>
      <c r="AL1579" s="375" t="str">
        <f t="shared" si="430"/>
        <v/>
      </c>
      <c r="AM1579" s="375" t="str">
        <f t="shared" si="431"/>
        <v/>
      </c>
      <c r="AN1579" s="376" t="str">
        <f>IF(AF1579="","",IF(OR(AH1579="",AH1579="-"),"－",IF(OR(AM1579=8,AM1579=9),"",IF(OR(AJ1579=3,AJ1579=4,AJ1579=5,AJ1579=6),VLOOKUP(AH1579,INDEX((係数_バス貨物_ガソリン,係数_バス貨物_CNG,係数_バス貨物_軽油,係数_バス貨物_メタノール,係数_バス貨物_LPG),MATCH(AL1579,【参考】排出ガスレベル!$AI$4:$AI$671,1),1,AR1579):INDEX((係数_バス貨物_ガソリン,係数_バス貨物_CNG,係数_バス貨物_軽油,係数_バス貨物_メタノール,係数_バス貨物_LPG),MATCH(AL1579+1,【参考】排出ガスレベル!$AI$4:$AI$671,1)-1,5,AR1579),2,FALSE),IF(OR(AJ1579=1,AJ1579=2),VLOOKUP(AH1579,INDEX((係数_乗用_ガソリン,係数_乗用_CNG,係数_乗用_軽油,係数_乗用_メタノール,係数_乗用_LPG),1,1,AR1579):INDEX((係数_乗用_ガソリン,係数_乗用_CNG,係数_乗用_軽油,係数_乗用_メタノール,係数_乗用_LPG),125,5,AR1579),2,FALSE))))))</f>
        <v/>
      </c>
      <c r="AO1579" s="376" t="str">
        <f>IF(T1579="","",IF(OR(AH1579="",AH1579="-"),"－",IF(OR(AM1579=8,AM1579=9),"",IF(OR(AJ1579=3,AJ1579=4,AJ1579=5,AJ1579=6),VLOOKUP(AH1579,INDEX((係数_バス貨物_ガソリン,係数_バス貨物_CNG,係数_バス貨物_軽油,係数_バス貨物_メタノール,係数_バス貨物_LPG),MATCH(AL1579,【参考】排出ガスレベル!$AI$4:$AI$671,1),1,AR1579):INDEX((係数_バス貨物_ガソリン,係数_バス貨物_CNG,係数_バス貨物_軽油,係数_バス貨物_メタノール,係数_バス貨物_LPG),MATCH(AL1579+1,【参考】排出ガスレベル!$AI$4:$AI$671,1)-1,5,AR1579),3,FALSE),IF(OR(AJ1579=1,AJ1579=2),VLOOKUP(AH1579,INDEX((係数_乗用_ガソリン,係数_乗用_CNG,係数_乗用_軽油,係数_乗用_メタノール,係数_乗用_LPG),1,1,AR1579):INDEX((係数_乗用_ガソリン,係数_乗用_CNG,係数_乗用_軽油,係数_乗用_メタノール,係数_乗用_LPG),125,5,AR1579),3,FALSE))))))</f>
        <v/>
      </c>
      <c r="AP1579" s="375" t="str">
        <f t="shared" si="432"/>
        <v/>
      </c>
      <c r="AQ1579" s="444" t="str">
        <f t="shared" si="433"/>
        <v/>
      </c>
      <c r="AR1579" s="375" t="str">
        <f t="shared" si="434"/>
        <v/>
      </c>
      <c r="AS1579" s="377" t="str">
        <f t="shared" si="435"/>
        <v/>
      </c>
      <c r="AT1579" s="378" t="str">
        <f t="shared" si="436"/>
        <v/>
      </c>
      <c r="AX1579" s="625" t="b">
        <f t="shared" si="437"/>
        <v>0</v>
      </c>
      <c r="AY1579" s="7" t="str">
        <f t="shared" si="438"/>
        <v>FALSEFALSEFALSE</v>
      </c>
      <c r="AZ1579" s="626">
        <f t="shared" si="422"/>
        <v>0</v>
      </c>
      <c r="BA1579" s="627" t="str">
        <f t="shared" si="439"/>
        <v/>
      </c>
      <c r="BB1579" s="627">
        <f t="shared" si="423"/>
        <v>0</v>
      </c>
    </row>
    <row r="1580" spans="1:54">
      <c r="A1580" s="381">
        <v>1523</v>
      </c>
      <c r="B1580" s="117"/>
      <c r="C1580" s="288"/>
      <c r="D1580" s="289"/>
      <c r="E1580" s="289"/>
      <c r="F1580" s="290"/>
      <c r="G1580" s="292"/>
      <c r="H1580" s="116"/>
      <c r="I1580" s="292"/>
      <c r="J1580" s="116"/>
      <c r="K1580" s="370"/>
      <c r="L1580" s="370"/>
      <c r="M1580" s="370"/>
      <c r="N1580" s="371"/>
      <c r="O1580" s="371"/>
      <c r="P1580" s="371"/>
      <c r="Q1580" s="371"/>
      <c r="R1580" s="371"/>
      <c r="S1580" s="371"/>
      <c r="T1580" s="443"/>
      <c r="U1580" s="539"/>
      <c r="V1580" s="117"/>
      <c r="W1580" s="118"/>
      <c r="X1580" s="119"/>
      <c r="Y1580" s="120"/>
      <c r="Z1580" s="122"/>
      <c r="AA1580" s="121"/>
      <c r="AB1580" s="443"/>
      <c r="AC1580" s="734"/>
      <c r="AD1580" s="372"/>
      <c r="AE1580" s="485"/>
      <c r="AF1580" s="373" t="str">
        <f t="shared" si="424"/>
        <v/>
      </c>
      <c r="AG1580" s="373" t="str">
        <f t="shared" si="425"/>
        <v/>
      </c>
      <c r="AH1580" s="374" t="str">
        <f t="shared" si="426"/>
        <v/>
      </c>
      <c r="AI1580" s="375" t="str">
        <f t="shared" si="427"/>
        <v/>
      </c>
      <c r="AJ1580" s="375" t="str">
        <f t="shared" si="428"/>
        <v/>
      </c>
      <c r="AK1580" s="375" t="str">
        <f t="shared" si="429"/>
        <v/>
      </c>
      <c r="AL1580" s="375" t="str">
        <f t="shared" si="430"/>
        <v/>
      </c>
      <c r="AM1580" s="375" t="str">
        <f t="shared" si="431"/>
        <v/>
      </c>
      <c r="AN1580" s="376" t="str">
        <f>IF(AF1580="","",IF(OR(AH1580="",AH1580="-"),"－",IF(OR(AM1580=8,AM1580=9),"",IF(OR(AJ1580=3,AJ1580=4,AJ1580=5,AJ1580=6),VLOOKUP(AH1580,INDEX((係数_バス貨物_ガソリン,係数_バス貨物_CNG,係数_バス貨物_軽油,係数_バス貨物_メタノール,係数_バス貨物_LPG),MATCH(AL1580,【参考】排出ガスレベル!$AI$4:$AI$671,1),1,AR1580):INDEX((係数_バス貨物_ガソリン,係数_バス貨物_CNG,係数_バス貨物_軽油,係数_バス貨物_メタノール,係数_バス貨物_LPG),MATCH(AL1580+1,【参考】排出ガスレベル!$AI$4:$AI$671,1)-1,5,AR1580),2,FALSE),IF(OR(AJ1580=1,AJ1580=2),VLOOKUP(AH1580,INDEX((係数_乗用_ガソリン,係数_乗用_CNG,係数_乗用_軽油,係数_乗用_メタノール,係数_乗用_LPG),1,1,AR1580):INDEX((係数_乗用_ガソリン,係数_乗用_CNG,係数_乗用_軽油,係数_乗用_メタノール,係数_乗用_LPG),125,5,AR1580),2,FALSE))))))</f>
        <v/>
      </c>
      <c r="AO1580" s="376" t="str">
        <f>IF(T1580="","",IF(OR(AH1580="",AH1580="-"),"－",IF(OR(AM1580=8,AM1580=9),"",IF(OR(AJ1580=3,AJ1580=4,AJ1580=5,AJ1580=6),VLOOKUP(AH1580,INDEX((係数_バス貨物_ガソリン,係数_バス貨物_CNG,係数_バス貨物_軽油,係数_バス貨物_メタノール,係数_バス貨物_LPG),MATCH(AL1580,【参考】排出ガスレベル!$AI$4:$AI$671,1),1,AR1580):INDEX((係数_バス貨物_ガソリン,係数_バス貨物_CNG,係数_バス貨物_軽油,係数_バス貨物_メタノール,係数_バス貨物_LPG),MATCH(AL1580+1,【参考】排出ガスレベル!$AI$4:$AI$671,1)-1,5,AR1580),3,FALSE),IF(OR(AJ1580=1,AJ1580=2),VLOOKUP(AH1580,INDEX((係数_乗用_ガソリン,係数_乗用_CNG,係数_乗用_軽油,係数_乗用_メタノール,係数_乗用_LPG),1,1,AR1580):INDEX((係数_乗用_ガソリン,係数_乗用_CNG,係数_乗用_軽油,係数_乗用_メタノール,係数_乗用_LPG),125,5,AR1580),3,FALSE))))))</f>
        <v/>
      </c>
      <c r="AP1580" s="375" t="str">
        <f t="shared" si="432"/>
        <v/>
      </c>
      <c r="AQ1580" s="444" t="str">
        <f t="shared" si="433"/>
        <v/>
      </c>
      <c r="AR1580" s="375" t="str">
        <f t="shared" si="434"/>
        <v/>
      </c>
      <c r="AS1580" s="377" t="str">
        <f t="shared" si="435"/>
        <v/>
      </c>
      <c r="AT1580" s="378" t="str">
        <f t="shared" si="436"/>
        <v/>
      </c>
      <c r="AX1580" s="625" t="b">
        <f t="shared" si="437"/>
        <v>0</v>
      </c>
      <c r="AY1580" s="7" t="str">
        <f t="shared" si="438"/>
        <v>FALSEFALSEFALSE</v>
      </c>
      <c r="AZ1580" s="626">
        <f t="shared" si="422"/>
        <v>0</v>
      </c>
      <c r="BA1580" s="627" t="str">
        <f t="shared" si="439"/>
        <v/>
      </c>
      <c r="BB1580" s="627">
        <f t="shared" si="423"/>
        <v>0</v>
      </c>
    </row>
    <row r="1581" spans="1:54">
      <c r="A1581" s="381">
        <v>1524</v>
      </c>
      <c r="B1581" s="117"/>
      <c r="C1581" s="288"/>
      <c r="D1581" s="289"/>
      <c r="E1581" s="289"/>
      <c r="F1581" s="290"/>
      <c r="G1581" s="292"/>
      <c r="H1581" s="116"/>
      <c r="I1581" s="292"/>
      <c r="J1581" s="116"/>
      <c r="K1581" s="370"/>
      <c r="L1581" s="370"/>
      <c r="M1581" s="370"/>
      <c r="N1581" s="371"/>
      <c r="O1581" s="371"/>
      <c r="P1581" s="371"/>
      <c r="Q1581" s="371"/>
      <c r="R1581" s="371"/>
      <c r="S1581" s="371"/>
      <c r="T1581" s="443"/>
      <c r="U1581" s="539"/>
      <c r="V1581" s="117"/>
      <c r="W1581" s="118"/>
      <c r="X1581" s="119"/>
      <c r="Y1581" s="120"/>
      <c r="Z1581" s="122"/>
      <c r="AA1581" s="121"/>
      <c r="AB1581" s="443"/>
      <c r="AC1581" s="734"/>
      <c r="AD1581" s="372"/>
      <c r="AE1581" s="485"/>
      <c r="AF1581" s="373" t="str">
        <f t="shared" si="424"/>
        <v/>
      </c>
      <c r="AG1581" s="373" t="str">
        <f t="shared" si="425"/>
        <v/>
      </c>
      <c r="AH1581" s="374" t="str">
        <f t="shared" si="426"/>
        <v/>
      </c>
      <c r="AI1581" s="375" t="str">
        <f t="shared" si="427"/>
        <v/>
      </c>
      <c r="AJ1581" s="375" t="str">
        <f t="shared" si="428"/>
        <v/>
      </c>
      <c r="AK1581" s="375" t="str">
        <f t="shared" si="429"/>
        <v/>
      </c>
      <c r="AL1581" s="375" t="str">
        <f t="shared" si="430"/>
        <v/>
      </c>
      <c r="AM1581" s="375" t="str">
        <f t="shared" si="431"/>
        <v/>
      </c>
      <c r="AN1581" s="376" t="str">
        <f>IF(AF1581="","",IF(OR(AH1581="",AH1581="-"),"－",IF(OR(AM1581=8,AM1581=9),"",IF(OR(AJ1581=3,AJ1581=4,AJ1581=5,AJ1581=6),VLOOKUP(AH1581,INDEX((係数_バス貨物_ガソリン,係数_バス貨物_CNG,係数_バス貨物_軽油,係数_バス貨物_メタノール,係数_バス貨物_LPG),MATCH(AL1581,【参考】排出ガスレベル!$AI$4:$AI$671,1),1,AR1581):INDEX((係数_バス貨物_ガソリン,係数_バス貨物_CNG,係数_バス貨物_軽油,係数_バス貨物_メタノール,係数_バス貨物_LPG),MATCH(AL1581+1,【参考】排出ガスレベル!$AI$4:$AI$671,1)-1,5,AR1581),2,FALSE),IF(OR(AJ1581=1,AJ1581=2),VLOOKUP(AH1581,INDEX((係数_乗用_ガソリン,係数_乗用_CNG,係数_乗用_軽油,係数_乗用_メタノール,係数_乗用_LPG),1,1,AR1581):INDEX((係数_乗用_ガソリン,係数_乗用_CNG,係数_乗用_軽油,係数_乗用_メタノール,係数_乗用_LPG),125,5,AR1581),2,FALSE))))))</f>
        <v/>
      </c>
      <c r="AO1581" s="376" t="str">
        <f>IF(T1581="","",IF(OR(AH1581="",AH1581="-"),"－",IF(OR(AM1581=8,AM1581=9),"",IF(OR(AJ1581=3,AJ1581=4,AJ1581=5,AJ1581=6),VLOOKUP(AH1581,INDEX((係数_バス貨物_ガソリン,係数_バス貨物_CNG,係数_バス貨物_軽油,係数_バス貨物_メタノール,係数_バス貨物_LPG),MATCH(AL1581,【参考】排出ガスレベル!$AI$4:$AI$671,1),1,AR1581):INDEX((係数_バス貨物_ガソリン,係数_バス貨物_CNG,係数_バス貨物_軽油,係数_バス貨物_メタノール,係数_バス貨物_LPG),MATCH(AL1581+1,【参考】排出ガスレベル!$AI$4:$AI$671,1)-1,5,AR1581),3,FALSE),IF(OR(AJ1581=1,AJ1581=2),VLOOKUP(AH1581,INDEX((係数_乗用_ガソリン,係数_乗用_CNG,係数_乗用_軽油,係数_乗用_メタノール,係数_乗用_LPG),1,1,AR1581):INDEX((係数_乗用_ガソリン,係数_乗用_CNG,係数_乗用_軽油,係数_乗用_メタノール,係数_乗用_LPG),125,5,AR1581),3,FALSE))))))</f>
        <v/>
      </c>
      <c r="AP1581" s="375" t="str">
        <f t="shared" si="432"/>
        <v/>
      </c>
      <c r="AQ1581" s="444" t="str">
        <f t="shared" si="433"/>
        <v/>
      </c>
      <c r="AR1581" s="375" t="str">
        <f t="shared" si="434"/>
        <v/>
      </c>
      <c r="AS1581" s="377" t="str">
        <f t="shared" si="435"/>
        <v/>
      </c>
      <c r="AT1581" s="378" t="str">
        <f t="shared" si="436"/>
        <v/>
      </c>
      <c r="AX1581" s="625" t="b">
        <f t="shared" si="437"/>
        <v>0</v>
      </c>
      <c r="AY1581" s="7" t="str">
        <f t="shared" si="438"/>
        <v>FALSEFALSEFALSE</v>
      </c>
      <c r="AZ1581" s="626">
        <f t="shared" si="422"/>
        <v>0</v>
      </c>
      <c r="BA1581" s="627" t="str">
        <f t="shared" si="439"/>
        <v/>
      </c>
      <c r="BB1581" s="627">
        <f t="shared" si="423"/>
        <v>0</v>
      </c>
    </row>
    <row r="1582" spans="1:54">
      <c r="A1582" s="381">
        <v>1525</v>
      </c>
      <c r="B1582" s="117"/>
      <c r="C1582" s="288"/>
      <c r="D1582" s="289"/>
      <c r="E1582" s="289"/>
      <c r="F1582" s="290"/>
      <c r="G1582" s="292"/>
      <c r="H1582" s="116"/>
      <c r="I1582" s="292"/>
      <c r="J1582" s="116"/>
      <c r="K1582" s="370"/>
      <c r="L1582" s="370"/>
      <c r="M1582" s="370"/>
      <c r="N1582" s="371"/>
      <c r="O1582" s="371"/>
      <c r="P1582" s="371"/>
      <c r="Q1582" s="371"/>
      <c r="R1582" s="371"/>
      <c r="S1582" s="371"/>
      <c r="T1582" s="443"/>
      <c r="U1582" s="539"/>
      <c r="V1582" s="117"/>
      <c r="W1582" s="118"/>
      <c r="X1582" s="119"/>
      <c r="Y1582" s="120"/>
      <c r="Z1582" s="122"/>
      <c r="AA1582" s="121"/>
      <c r="AB1582" s="443"/>
      <c r="AC1582" s="734"/>
      <c r="AD1582" s="372"/>
      <c r="AE1582" s="485"/>
      <c r="AF1582" s="373" t="str">
        <f t="shared" si="424"/>
        <v/>
      </c>
      <c r="AG1582" s="373" t="str">
        <f t="shared" si="425"/>
        <v/>
      </c>
      <c r="AH1582" s="374" t="str">
        <f t="shared" si="426"/>
        <v/>
      </c>
      <c r="AI1582" s="375" t="str">
        <f t="shared" si="427"/>
        <v/>
      </c>
      <c r="AJ1582" s="375" t="str">
        <f t="shared" si="428"/>
        <v/>
      </c>
      <c r="AK1582" s="375" t="str">
        <f t="shared" si="429"/>
        <v/>
      </c>
      <c r="AL1582" s="375" t="str">
        <f t="shared" si="430"/>
        <v/>
      </c>
      <c r="AM1582" s="375" t="str">
        <f t="shared" si="431"/>
        <v/>
      </c>
      <c r="AN1582" s="376" t="str">
        <f>IF(AF1582="","",IF(OR(AH1582="",AH1582="-"),"－",IF(OR(AM1582=8,AM1582=9),"",IF(OR(AJ1582=3,AJ1582=4,AJ1582=5,AJ1582=6),VLOOKUP(AH1582,INDEX((係数_バス貨物_ガソリン,係数_バス貨物_CNG,係数_バス貨物_軽油,係数_バス貨物_メタノール,係数_バス貨物_LPG),MATCH(AL1582,【参考】排出ガスレベル!$AI$4:$AI$671,1),1,AR1582):INDEX((係数_バス貨物_ガソリン,係数_バス貨物_CNG,係数_バス貨物_軽油,係数_バス貨物_メタノール,係数_バス貨物_LPG),MATCH(AL1582+1,【参考】排出ガスレベル!$AI$4:$AI$671,1)-1,5,AR1582),2,FALSE),IF(OR(AJ1582=1,AJ1582=2),VLOOKUP(AH1582,INDEX((係数_乗用_ガソリン,係数_乗用_CNG,係数_乗用_軽油,係数_乗用_メタノール,係数_乗用_LPG),1,1,AR1582):INDEX((係数_乗用_ガソリン,係数_乗用_CNG,係数_乗用_軽油,係数_乗用_メタノール,係数_乗用_LPG),125,5,AR1582),2,FALSE))))))</f>
        <v/>
      </c>
      <c r="AO1582" s="376" t="str">
        <f>IF(T1582="","",IF(OR(AH1582="",AH1582="-"),"－",IF(OR(AM1582=8,AM1582=9),"",IF(OR(AJ1582=3,AJ1582=4,AJ1582=5,AJ1582=6),VLOOKUP(AH1582,INDEX((係数_バス貨物_ガソリン,係数_バス貨物_CNG,係数_バス貨物_軽油,係数_バス貨物_メタノール,係数_バス貨物_LPG),MATCH(AL1582,【参考】排出ガスレベル!$AI$4:$AI$671,1),1,AR1582):INDEX((係数_バス貨物_ガソリン,係数_バス貨物_CNG,係数_バス貨物_軽油,係数_バス貨物_メタノール,係数_バス貨物_LPG),MATCH(AL1582+1,【参考】排出ガスレベル!$AI$4:$AI$671,1)-1,5,AR1582),3,FALSE),IF(OR(AJ1582=1,AJ1582=2),VLOOKUP(AH1582,INDEX((係数_乗用_ガソリン,係数_乗用_CNG,係数_乗用_軽油,係数_乗用_メタノール,係数_乗用_LPG),1,1,AR1582):INDEX((係数_乗用_ガソリン,係数_乗用_CNG,係数_乗用_軽油,係数_乗用_メタノール,係数_乗用_LPG),125,5,AR1582),3,FALSE))))))</f>
        <v/>
      </c>
      <c r="AP1582" s="375" t="str">
        <f t="shared" si="432"/>
        <v/>
      </c>
      <c r="AQ1582" s="444" t="str">
        <f t="shared" si="433"/>
        <v/>
      </c>
      <c r="AR1582" s="375" t="str">
        <f t="shared" si="434"/>
        <v/>
      </c>
      <c r="AS1582" s="377" t="str">
        <f t="shared" si="435"/>
        <v/>
      </c>
      <c r="AT1582" s="378" t="str">
        <f t="shared" si="436"/>
        <v/>
      </c>
      <c r="AX1582" s="625" t="b">
        <f t="shared" si="437"/>
        <v>0</v>
      </c>
      <c r="AY1582" s="7" t="str">
        <f t="shared" si="438"/>
        <v>FALSEFALSEFALSE</v>
      </c>
      <c r="AZ1582" s="626">
        <f t="shared" ref="AZ1582:AZ1645" si="440">AB1582</f>
        <v>0</v>
      </c>
      <c r="BA1582" s="627" t="str">
        <f t="shared" si="439"/>
        <v/>
      </c>
      <c r="BB1582" s="627">
        <f t="shared" ref="BB1582:BB1645" si="441">LEN(Y1582)</f>
        <v>0</v>
      </c>
    </row>
    <row r="1583" spans="1:54">
      <c r="A1583" s="381">
        <v>1526</v>
      </c>
      <c r="B1583" s="117"/>
      <c r="C1583" s="288"/>
      <c r="D1583" s="289"/>
      <c r="E1583" s="289"/>
      <c r="F1583" s="290"/>
      <c r="G1583" s="292"/>
      <c r="H1583" s="116"/>
      <c r="I1583" s="292"/>
      <c r="J1583" s="116"/>
      <c r="K1583" s="370"/>
      <c r="L1583" s="370"/>
      <c r="M1583" s="370"/>
      <c r="N1583" s="371"/>
      <c r="O1583" s="371"/>
      <c r="P1583" s="371"/>
      <c r="Q1583" s="371"/>
      <c r="R1583" s="371"/>
      <c r="S1583" s="371"/>
      <c r="T1583" s="443"/>
      <c r="U1583" s="539"/>
      <c r="V1583" s="117"/>
      <c r="W1583" s="118"/>
      <c r="X1583" s="119"/>
      <c r="Y1583" s="120"/>
      <c r="Z1583" s="122"/>
      <c r="AA1583" s="121"/>
      <c r="AB1583" s="443"/>
      <c r="AC1583" s="734"/>
      <c r="AD1583" s="372"/>
      <c r="AE1583" s="485"/>
      <c r="AF1583" s="373" t="str">
        <f t="shared" si="424"/>
        <v/>
      </c>
      <c r="AG1583" s="373" t="str">
        <f t="shared" si="425"/>
        <v/>
      </c>
      <c r="AH1583" s="374" t="str">
        <f t="shared" si="426"/>
        <v/>
      </c>
      <c r="AI1583" s="375" t="str">
        <f t="shared" si="427"/>
        <v/>
      </c>
      <c r="AJ1583" s="375" t="str">
        <f t="shared" si="428"/>
        <v/>
      </c>
      <c r="AK1583" s="375" t="str">
        <f t="shared" si="429"/>
        <v/>
      </c>
      <c r="AL1583" s="375" t="str">
        <f t="shared" si="430"/>
        <v/>
      </c>
      <c r="AM1583" s="375" t="str">
        <f t="shared" si="431"/>
        <v/>
      </c>
      <c r="AN1583" s="376" t="str">
        <f>IF(AF1583="","",IF(OR(AH1583="",AH1583="-"),"－",IF(OR(AM1583=8,AM1583=9),"",IF(OR(AJ1583=3,AJ1583=4,AJ1583=5,AJ1583=6),VLOOKUP(AH1583,INDEX((係数_バス貨物_ガソリン,係数_バス貨物_CNG,係数_バス貨物_軽油,係数_バス貨物_メタノール,係数_バス貨物_LPG),MATCH(AL1583,【参考】排出ガスレベル!$AI$4:$AI$671,1),1,AR1583):INDEX((係数_バス貨物_ガソリン,係数_バス貨物_CNG,係数_バス貨物_軽油,係数_バス貨物_メタノール,係数_バス貨物_LPG),MATCH(AL1583+1,【参考】排出ガスレベル!$AI$4:$AI$671,1)-1,5,AR1583),2,FALSE),IF(OR(AJ1583=1,AJ1583=2),VLOOKUP(AH1583,INDEX((係数_乗用_ガソリン,係数_乗用_CNG,係数_乗用_軽油,係数_乗用_メタノール,係数_乗用_LPG),1,1,AR1583):INDEX((係数_乗用_ガソリン,係数_乗用_CNG,係数_乗用_軽油,係数_乗用_メタノール,係数_乗用_LPG),125,5,AR1583),2,FALSE))))))</f>
        <v/>
      </c>
      <c r="AO1583" s="376" t="str">
        <f>IF(T1583="","",IF(OR(AH1583="",AH1583="-"),"－",IF(OR(AM1583=8,AM1583=9),"",IF(OR(AJ1583=3,AJ1583=4,AJ1583=5,AJ1583=6),VLOOKUP(AH1583,INDEX((係数_バス貨物_ガソリン,係数_バス貨物_CNG,係数_バス貨物_軽油,係数_バス貨物_メタノール,係数_バス貨物_LPG),MATCH(AL1583,【参考】排出ガスレベル!$AI$4:$AI$671,1),1,AR1583):INDEX((係数_バス貨物_ガソリン,係数_バス貨物_CNG,係数_バス貨物_軽油,係数_バス貨物_メタノール,係数_バス貨物_LPG),MATCH(AL1583+1,【参考】排出ガスレベル!$AI$4:$AI$671,1)-1,5,AR1583),3,FALSE),IF(OR(AJ1583=1,AJ1583=2),VLOOKUP(AH1583,INDEX((係数_乗用_ガソリン,係数_乗用_CNG,係数_乗用_軽油,係数_乗用_メタノール,係数_乗用_LPG),1,1,AR1583):INDEX((係数_乗用_ガソリン,係数_乗用_CNG,係数_乗用_軽油,係数_乗用_メタノール,係数_乗用_LPG),125,5,AR1583),3,FALSE))))))</f>
        <v/>
      </c>
      <c r="AP1583" s="375" t="str">
        <f t="shared" si="432"/>
        <v/>
      </c>
      <c r="AQ1583" s="444" t="str">
        <f t="shared" si="433"/>
        <v/>
      </c>
      <c r="AR1583" s="375" t="str">
        <f t="shared" si="434"/>
        <v/>
      </c>
      <c r="AS1583" s="377" t="str">
        <f t="shared" si="435"/>
        <v/>
      </c>
      <c r="AT1583" s="378" t="str">
        <f t="shared" si="436"/>
        <v/>
      </c>
      <c r="AX1583" s="625" t="b">
        <f t="shared" si="437"/>
        <v>0</v>
      </c>
      <c r="AY1583" s="7" t="str">
        <f t="shared" si="438"/>
        <v>FALSEFALSEFALSE</v>
      </c>
      <c r="AZ1583" s="626">
        <f t="shared" si="440"/>
        <v>0</v>
      </c>
      <c r="BA1583" s="627" t="str">
        <f t="shared" si="439"/>
        <v/>
      </c>
      <c r="BB1583" s="627">
        <f t="shared" si="441"/>
        <v>0</v>
      </c>
    </row>
    <row r="1584" spans="1:54">
      <c r="A1584" s="381">
        <v>1527</v>
      </c>
      <c r="B1584" s="117"/>
      <c r="C1584" s="288"/>
      <c r="D1584" s="289"/>
      <c r="E1584" s="289"/>
      <c r="F1584" s="290"/>
      <c r="G1584" s="292"/>
      <c r="H1584" s="116"/>
      <c r="I1584" s="292"/>
      <c r="J1584" s="116"/>
      <c r="K1584" s="370"/>
      <c r="L1584" s="370"/>
      <c r="M1584" s="370"/>
      <c r="N1584" s="371"/>
      <c r="O1584" s="371"/>
      <c r="P1584" s="371"/>
      <c r="Q1584" s="371"/>
      <c r="R1584" s="371"/>
      <c r="S1584" s="371"/>
      <c r="T1584" s="443"/>
      <c r="U1584" s="539"/>
      <c r="V1584" s="117"/>
      <c r="W1584" s="118"/>
      <c r="X1584" s="119"/>
      <c r="Y1584" s="120"/>
      <c r="Z1584" s="122"/>
      <c r="AA1584" s="121"/>
      <c r="AB1584" s="443"/>
      <c r="AC1584" s="734"/>
      <c r="AD1584" s="372"/>
      <c r="AE1584" s="485"/>
      <c r="AF1584" s="373" t="str">
        <f t="shared" si="424"/>
        <v/>
      </c>
      <c r="AG1584" s="373" t="str">
        <f t="shared" si="425"/>
        <v/>
      </c>
      <c r="AH1584" s="374" t="str">
        <f t="shared" si="426"/>
        <v/>
      </c>
      <c r="AI1584" s="375" t="str">
        <f t="shared" si="427"/>
        <v/>
      </c>
      <c r="AJ1584" s="375" t="str">
        <f t="shared" si="428"/>
        <v/>
      </c>
      <c r="AK1584" s="375" t="str">
        <f t="shared" si="429"/>
        <v/>
      </c>
      <c r="AL1584" s="375" t="str">
        <f t="shared" si="430"/>
        <v/>
      </c>
      <c r="AM1584" s="375" t="str">
        <f t="shared" si="431"/>
        <v/>
      </c>
      <c r="AN1584" s="376" t="str">
        <f>IF(AF1584="","",IF(OR(AH1584="",AH1584="-"),"－",IF(OR(AM1584=8,AM1584=9),"",IF(OR(AJ1584=3,AJ1584=4,AJ1584=5,AJ1584=6),VLOOKUP(AH1584,INDEX((係数_バス貨物_ガソリン,係数_バス貨物_CNG,係数_バス貨物_軽油,係数_バス貨物_メタノール,係数_バス貨物_LPG),MATCH(AL1584,【参考】排出ガスレベル!$AI$4:$AI$671,1),1,AR1584):INDEX((係数_バス貨物_ガソリン,係数_バス貨物_CNG,係数_バス貨物_軽油,係数_バス貨物_メタノール,係数_バス貨物_LPG),MATCH(AL1584+1,【参考】排出ガスレベル!$AI$4:$AI$671,1)-1,5,AR1584),2,FALSE),IF(OR(AJ1584=1,AJ1584=2),VLOOKUP(AH1584,INDEX((係数_乗用_ガソリン,係数_乗用_CNG,係数_乗用_軽油,係数_乗用_メタノール,係数_乗用_LPG),1,1,AR1584):INDEX((係数_乗用_ガソリン,係数_乗用_CNG,係数_乗用_軽油,係数_乗用_メタノール,係数_乗用_LPG),125,5,AR1584),2,FALSE))))))</f>
        <v/>
      </c>
      <c r="AO1584" s="376" t="str">
        <f>IF(T1584="","",IF(OR(AH1584="",AH1584="-"),"－",IF(OR(AM1584=8,AM1584=9),"",IF(OR(AJ1584=3,AJ1584=4,AJ1584=5,AJ1584=6),VLOOKUP(AH1584,INDEX((係数_バス貨物_ガソリン,係数_バス貨物_CNG,係数_バス貨物_軽油,係数_バス貨物_メタノール,係数_バス貨物_LPG),MATCH(AL1584,【参考】排出ガスレベル!$AI$4:$AI$671,1),1,AR1584):INDEX((係数_バス貨物_ガソリン,係数_バス貨物_CNG,係数_バス貨物_軽油,係数_バス貨物_メタノール,係数_バス貨物_LPG),MATCH(AL1584+1,【参考】排出ガスレベル!$AI$4:$AI$671,1)-1,5,AR1584),3,FALSE),IF(OR(AJ1584=1,AJ1584=2),VLOOKUP(AH1584,INDEX((係数_乗用_ガソリン,係数_乗用_CNG,係数_乗用_軽油,係数_乗用_メタノール,係数_乗用_LPG),1,1,AR1584):INDEX((係数_乗用_ガソリン,係数_乗用_CNG,係数_乗用_軽油,係数_乗用_メタノール,係数_乗用_LPG),125,5,AR1584),3,FALSE))))))</f>
        <v/>
      </c>
      <c r="AP1584" s="375" t="str">
        <f t="shared" si="432"/>
        <v/>
      </c>
      <c r="AQ1584" s="444" t="str">
        <f t="shared" si="433"/>
        <v/>
      </c>
      <c r="AR1584" s="375" t="str">
        <f t="shared" si="434"/>
        <v/>
      </c>
      <c r="AS1584" s="377" t="str">
        <f t="shared" si="435"/>
        <v/>
      </c>
      <c r="AT1584" s="378" t="str">
        <f t="shared" si="436"/>
        <v/>
      </c>
      <c r="AX1584" s="625" t="b">
        <f t="shared" si="437"/>
        <v>0</v>
      </c>
      <c r="AY1584" s="7" t="str">
        <f t="shared" si="438"/>
        <v>FALSEFALSEFALSE</v>
      </c>
      <c r="AZ1584" s="626">
        <f t="shared" si="440"/>
        <v>0</v>
      </c>
      <c r="BA1584" s="627" t="str">
        <f t="shared" si="439"/>
        <v/>
      </c>
      <c r="BB1584" s="627">
        <f t="shared" si="441"/>
        <v>0</v>
      </c>
    </row>
    <row r="1585" spans="1:54">
      <c r="A1585" s="381">
        <v>1528</v>
      </c>
      <c r="B1585" s="117"/>
      <c r="C1585" s="288"/>
      <c r="D1585" s="289"/>
      <c r="E1585" s="289"/>
      <c r="F1585" s="290"/>
      <c r="G1585" s="292"/>
      <c r="H1585" s="116"/>
      <c r="I1585" s="292"/>
      <c r="J1585" s="116"/>
      <c r="K1585" s="370"/>
      <c r="L1585" s="370"/>
      <c r="M1585" s="370"/>
      <c r="N1585" s="371"/>
      <c r="O1585" s="371"/>
      <c r="P1585" s="371"/>
      <c r="Q1585" s="371"/>
      <c r="R1585" s="371"/>
      <c r="S1585" s="371"/>
      <c r="T1585" s="443"/>
      <c r="U1585" s="539"/>
      <c r="V1585" s="117"/>
      <c r="W1585" s="118"/>
      <c r="X1585" s="119"/>
      <c r="Y1585" s="120"/>
      <c r="Z1585" s="122"/>
      <c r="AA1585" s="121"/>
      <c r="AB1585" s="443"/>
      <c r="AC1585" s="734"/>
      <c r="AD1585" s="372"/>
      <c r="AE1585" s="485"/>
      <c r="AF1585" s="373" t="str">
        <f t="shared" si="424"/>
        <v/>
      </c>
      <c r="AG1585" s="373" t="str">
        <f t="shared" si="425"/>
        <v/>
      </c>
      <c r="AH1585" s="374" t="str">
        <f t="shared" si="426"/>
        <v/>
      </c>
      <c r="AI1585" s="375" t="str">
        <f t="shared" si="427"/>
        <v/>
      </c>
      <c r="AJ1585" s="375" t="str">
        <f t="shared" si="428"/>
        <v/>
      </c>
      <c r="AK1585" s="375" t="str">
        <f t="shared" si="429"/>
        <v/>
      </c>
      <c r="AL1585" s="375" t="str">
        <f t="shared" si="430"/>
        <v/>
      </c>
      <c r="AM1585" s="375" t="str">
        <f t="shared" si="431"/>
        <v/>
      </c>
      <c r="AN1585" s="376" t="str">
        <f>IF(AF1585="","",IF(OR(AH1585="",AH1585="-"),"－",IF(OR(AM1585=8,AM1585=9),"",IF(OR(AJ1585=3,AJ1585=4,AJ1585=5,AJ1585=6),VLOOKUP(AH1585,INDEX((係数_バス貨物_ガソリン,係数_バス貨物_CNG,係数_バス貨物_軽油,係数_バス貨物_メタノール,係数_バス貨物_LPG),MATCH(AL1585,【参考】排出ガスレベル!$AI$4:$AI$671,1),1,AR1585):INDEX((係数_バス貨物_ガソリン,係数_バス貨物_CNG,係数_バス貨物_軽油,係数_バス貨物_メタノール,係数_バス貨物_LPG),MATCH(AL1585+1,【参考】排出ガスレベル!$AI$4:$AI$671,1)-1,5,AR1585),2,FALSE),IF(OR(AJ1585=1,AJ1585=2),VLOOKUP(AH1585,INDEX((係数_乗用_ガソリン,係数_乗用_CNG,係数_乗用_軽油,係数_乗用_メタノール,係数_乗用_LPG),1,1,AR1585):INDEX((係数_乗用_ガソリン,係数_乗用_CNG,係数_乗用_軽油,係数_乗用_メタノール,係数_乗用_LPG),125,5,AR1585),2,FALSE))))))</f>
        <v/>
      </c>
      <c r="AO1585" s="376" t="str">
        <f>IF(T1585="","",IF(OR(AH1585="",AH1585="-"),"－",IF(OR(AM1585=8,AM1585=9),"",IF(OR(AJ1585=3,AJ1585=4,AJ1585=5,AJ1585=6),VLOOKUP(AH1585,INDEX((係数_バス貨物_ガソリン,係数_バス貨物_CNG,係数_バス貨物_軽油,係数_バス貨物_メタノール,係数_バス貨物_LPG),MATCH(AL1585,【参考】排出ガスレベル!$AI$4:$AI$671,1),1,AR1585):INDEX((係数_バス貨物_ガソリン,係数_バス貨物_CNG,係数_バス貨物_軽油,係数_バス貨物_メタノール,係数_バス貨物_LPG),MATCH(AL1585+1,【参考】排出ガスレベル!$AI$4:$AI$671,1)-1,5,AR1585),3,FALSE),IF(OR(AJ1585=1,AJ1585=2),VLOOKUP(AH1585,INDEX((係数_乗用_ガソリン,係数_乗用_CNG,係数_乗用_軽油,係数_乗用_メタノール,係数_乗用_LPG),1,1,AR1585):INDEX((係数_乗用_ガソリン,係数_乗用_CNG,係数_乗用_軽油,係数_乗用_メタノール,係数_乗用_LPG),125,5,AR1585),3,FALSE))))))</f>
        <v/>
      </c>
      <c r="AP1585" s="375" t="str">
        <f t="shared" si="432"/>
        <v/>
      </c>
      <c r="AQ1585" s="444" t="str">
        <f t="shared" si="433"/>
        <v/>
      </c>
      <c r="AR1585" s="375" t="str">
        <f t="shared" si="434"/>
        <v/>
      </c>
      <c r="AS1585" s="377" t="str">
        <f t="shared" si="435"/>
        <v/>
      </c>
      <c r="AT1585" s="378" t="str">
        <f t="shared" si="436"/>
        <v/>
      </c>
      <c r="AX1585" s="625" t="b">
        <f t="shared" si="437"/>
        <v>0</v>
      </c>
      <c r="AY1585" s="7" t="str">
        <f t="shared" si="438"/>
        <v>FALSEFALSEFALSE</v>
      </c>
      <c r="AZ1585" s="626">
        <f t="shared" si="440"/>
        <v>0</v>
      </c>
      <c r="BA1585" s="627" t="str">
        <f t="shared" si="439"/>
        <v/>
      </c>
      <c r="BB1585" s="627">
        <f t="shared" si="441"/>
        <v>0</v>
      </c>
    </row>
    <row r="1586" spans="1:54">
      <c r="A1586" s="381">
        <v>1529</v>
      </c>
      <c r="B1586" s="117"/>
      <c r="C1586" s="288"/>
      <c r="D1586" s="289"/>
      <c r="E1586" s="289"/>
      <c r="F1586" s="290"/>
      <c r="G1586" s="292"/>
      <c r="H1586" s="116"/>
      <c r="I1586" s="292"/>
      <c r="J1586" s="116"/>
      <c r="K1586" s="370"/>
      <c r="L1586" s="370"/>
      <c r="M1586" s="370"/>
      <c r="N1586" s="371"/>
      <c r="O1586" s="371"/>
      <c r="P1586" s="371"/>
      <c r="Q1586" s="371"/>
      <c r="R1586" s="371"/>
      <c r="S1586" s="371"/>
      <c r="T1586" s="443"/>
      <c r="U1586" s="539"/>
      <c r="V1586" s="117"/>
      <c r="W1586" s="118"/>
      <c r="X1586" s="119"/>
      <c r="Y1586" s="120"/>
      <c r="Z1586" s="122"/>
      <c r="AA1586" s="121"/>
      <c r="AB1586" s="443"/>
      <c r="AC1586" s="734"/>
      <c r="AD1586" s="372"/>
      <c r="AE1586" s="485"/>
      <c r="AF1586" s="373" t="str">
        <f t="shared" si="424"/>
        <v/>
      </c>
      <c r="AG1586" s="373" t="str">
        <f t="shared" si="425"/>
        <v/>
      </c>
      <c r="AH1586" s="374" t="str">
        <f t="shared" si="426"/>
        <v/>
      </c>
      <c r="AI1586" s="375" t="str">
        <f t="shared" si="427"/>
        <v/>
      </c>
      <c r="AJ1586" s="375" t="str">
        <f t="shared" si="428"/>
        <v/>
      </c>
      <c r="AK1586" s="375" t="str">
        <f t="shared" si="429"/>
        <v/>
      </c>
      <c r="AL1586" s="375" t="str">
        <f t="shared" si="430"/>
        <v/>
      </c>
      <c r="AM1586" s="375" t="str">
        <f t="shared" si="431"/>
        <v/>
      </c>
      <c r="AN1586" s="376" t="str">
        <f>IF(AF1586="","",IF(OR(AH1586="",AH1586="-"),"－",IF(OR(AM1586=8,AM1586=9),"",IF(OR(AJ1586=3,AJ1586=4,AJ1586=5,AJ1586=6),VLOOKUP(AH1586,INDEX((係数_バス貨物_ガソリン,係数_バス貨物_CNG,係数_バス貨物_軽油,係数_バス貨物_メタノール,係数_バス貨物_LPG),MATCH(AL1586,【参考】排出ガスレベル!$AI$4:$AI$671,1),1,AR1586):INDEX((係数_バス貨物_ガソリン,係数_バス貨物_CNG,係数_バス貨物_軽油,係数_バス貨物_メタノール,係数_バス貨物_LPG),MATCH(AL1586+1,【参考】排出ガスレベル!$AI$4:$AI$671,1)-1,5,AR1586),2,FALSE),IF(OR(AJ1586=1,AJ1586=2),VLOOKUP(AH1586,INDEX((係数_乗用_ガソリン,係数_乗用_CNG,係数_乗用_軽油,係数_乗用_メタノール,係数_乗用_LPG),1,1,AR1586):INDEX((係数_乗用_ガソリン,係数_乗用_CNG,係数_乗用_軽油,係数_乗用_メタノール,係数_乗用_LPG),125,5,AR1586),2,FALSE))))))</f>
        <v/>
      </c>
      <c r="AO1586" s="376" t="str">
        <f>IF(T1586="","",IF(OR(AH1586="",AH1586="-"),"－",IF(OR(AM1586=8,AM1586=9),"",IF(OR(AJ1586=3,AJ1586=4,AJ1586=5,AJ1586=6),VLOOKUP(AH1586,INDEX((係数_バス貨物_ガソリン,係数_バス貨物_CNG,係数_バス貨物_軽油,係数_バス貨物_メタノール,係数_バス貨物_LPG),MATCH(AL1586,【参考】排出ガスレベル!$AI$4:$AI$671,1),1,AR1586):INDEX((係数_バス貨物_ガソリン,係数_バス貨物_CNG,係数_バス貨物_軽油,係数_バス貨物_メタノール,係数_バス貨物_LPG),MATCH(AL1586+1,【参考】排出ガスレベル!$AI$4:$AI$671,1)-1,5,AR1586),3,FALSE),IF(OR(AJ1586=1,AJ1586=2),VLOOKUP(AH1586,INDEX((係数_乗用_ガソリン,係数_乗用_CNG,係数_乗用_軽油,係数_乗用_メタノール,係数_乗用_LPG),1,1,AR1586):INDEX((係数_乗用_ガソリン,係数_乗用_CNG,係数_乗用_軽油,係数_乗用_メタノール,係数_乗用_LPG),125,5,AR1586),3,FALSE))))))</f>
        <v/>
      </c>
      <c r="AP1586" s="375" t="str">
        <f t="shared" si="432"/>
        <v/>
      </c>
      <c r="AQ1586" s="444" t="str">
        <f t="shared" si="433"/>
        <v/>
      </c>
      <c r="AR1586" s="375" t="str">
        <f t="shared" si="434"/>
        <v/>
      </c>
      <c r="AS1586" s="377" t="str">
        <f t="shared" si="435"/>
        <v/>
      </c>
      <c r="AT1586" s="378" t="str">
        <f t="shared" si="436"/>
        <v/>
      </c>
      <c r="AX1586" s="625" t="b">
        <f t="shared" si="437"/>
        <v>0</v>
      </c>
      <c r="AY1586" s="7" t="str">
        <f t="shared" si="438"/>
        <v>FALSEFALSEFALSE</v>
      </c>
      <c r="AZ1586" s="626">
        <f t="shared" si="440"/>
        <v>0</v>
      </c>
      <c r="BA1586" s="627" t="str">
        <f t="shared" si="439"/>
        <v/>
      </c>
      <c r="BB1586" s="627">
        <f t="shared" si="441"/>
        <v>0</v>
      </c>
    </row>
    <row r="1587" spans="1:54">
      <c r="A1587" s="381">
        <v>1530</v>
      </c>
      <c r="B1587" s="117"/>
      <c r="C1587" s="288"/>
      <c r="D1587" s="289"/>
      <c r="E1587" s="289"/>
      <c r="F1587" s="290"/>
      <c r="G1587" s="292"/>
      <c r="H1587" s="116"/>
      <c r="I1587" s="292"/>
      <c r="J1587" s="116"/>
      <c r="K1587" s="370"/>
      <c r="L1587" s="370"/>
      <c r="M1587" s="370"/>
      <c r="N1587" s="371"/>
      <c r="O1587" s="371"/>
      <c r="P1587" s="371"/>
      <c r="Q1587" s="371"/>
      <c r="R1587" s="371"/>
      <c r="S1587" s="371"/>
      <c r="T1587" s="443"/>
      <c r="U1587" s="539"/>
      <c r="V1587" s="117"/>
      <c r="W1587" s="118"/>
      <c r="X1587" s="119"/>
      <c r="Y1587" s="120"/>
      <c r="Z1587" s="122"/>
      <c r="AA1587" s="121"/>
      <c r="AB1587" s="443"/>
      <c r="AC1587" s="734"/>
      <c r="AD1587" s="372"/>
      <c r="AE1587" s="485"/>
      <c r="AF1587" s="373" t="str">
        <f t="shared" si="424"/>
        <v/>
      </c>
      <c r="AG1587" s="373" t="str">
        <f t="shared" si="425"/>
        <v/>
      </c>
      <c r="AH1587" s="374" t="str">
        <f t="shared" si="426"/>
        <v/>
      </c>
      <c r="AI1587" s="375" t="str">
        <f t="shared" si="427"/>
        <v/>
      </c>
      <c r="AJ1587" s="375" t="str">
        <f t="shared" si="428"/>
        <v/>
      </c>
      <c r="AK1587" s="375" t="str">
        <f t="shared" si="429"/>
        <v/>
      </c>
      <c r="AL1587" s="375" t="str">
        <f t="shared" si="430"/>
        <v/>
      </c>
      <c r="AM1587" s="375" t="str">
        <f t="shared" si="431"/>
        <v/>
      </c>
      <c r="AN1587" s="376" t="str">
        <f>IF(AF1587="","",IF(OR(AH1587="",AH1587="-"),"－",IF(OR(AM1587=8,AM1587=9),"",IF(OR(AJ1587=3,AJ1587=4,AJ1587=5,AJ1587=6),VLOOKUP(AH1587,INDEX((係数_バス貨物_ガソリン,係数_バス貨物_CNG,係数_バス貨物_軽油,係数_バス貨物_メタノール,係数_バス貨物_LPG),MATCH(AL1587,【参考】排出ガスレベル!$AI$4:$AI$671,1),1,AR1587):INDEX((係数_バス貨物_ガソリン,係数_バス貨物_CNG,係数_バス貨物_軽油,係数_バス貨物_メタノール,係数_バス貨物_LPG),MATCH(AL1587+1,【参考】排出ガスレベル!$AI$4:$AI$671,1)-1,5,AR1587),2,FALSE),IF(OR(AJ1587=1,AJ1587=2),VLOOKUP(AH1587,INDEX((係数_乗用_ガソリン,係数_乗用_CNG,係数_乗用_軽油,係数_乗用_メタノール,係数_乗用_LPG),1,1,AR1587):INDEX((係数_乗用_ガソリン,係数_乗用_CNG,係数_乗用_軽油,係数_乗用_メタノール,係数_乗用_LPG),125,5,AR1587),2,FALSE))))))</f>
        <v/>
      </c>
      <c r="AO1587" s="376" t="str">
        <f>IF(T1587="","",IF(OR(AH1587="",AH1587="-"),"－",IF(OR(AM1587=8,AM1587=9),"",IF(OR(AJ1587=3,AJ1587=4,AJ1587=5,AJ1587=6),VLOOKUP(AH1587,INDEX((係数_バス貨物_ガソリン,係数_バス貨物_CNG,係数_バス貨物_軽油,係数_バス貨物_メタノール,係数_バス貨物_LPG),MATCH(AL1587,【参考】排出ガスレベル!$AI$4:$AI$671,1),1,AR1587):INDEX((係数_バス貨物_ガソリン,係数_バス貨物_CNG,係数_バス貨物_軽油,係数_バス貨物_メタノール,係数_バス貨物_LPG),MATCH(AL1587+1,【参考】排出ガスレベル!$AI$4:$AI$671,1)-1,5,AR1587),3,FALSE),IF(OR(AJ1587=1,AJ1587=2),VLOOKUP(AH1587,INDEX((係数_乗用_ガソリン,係数_乗用_CNG,係数_乗用_軽油,係数_乗用_メタノール,係数_乗用_LPG),1,1,AR1587):INDEX((係数_乗用_ガソリン,係数_乗用_CNG,係数_乗用_軽油,係数_乗用_メタノール,係数_乗用_LPG),125,5,AR1587),3,FALSE))))))</f>
        <v/>
      </c>
      <c r="AP1587" s="375" t="str">
        <f t="shared" si="432"/>
        <v/>
      </c>
      <c r="AQ1587" s="444" t="str">
        <f t="shared" si="433"/>
        <v/>
      </c>
      <c r="AR1587" s="375" t="str">
        <f t="shared" si="434"/>
        <v/>
      </c>
      <c r="AS1587" s="377" t="str">
        <f t="shared" si="435"/>
        <v/>
      </c>
      <c r="AT1587" s="378" t="str">
        <f t="shared" si="436"/>
        <v/>
      </c>
      <c r="AX1587" s="625" t="b">
        <f t="shared" si="437"/>
        <v>0</v>
      </c>
      <c r="AY1587" s="7" t="str">
        <f t="shared" si="438"/>
        <v>FALSEFALSEFALSE</v>
      </c>
      <c r="AZ1587" s="626">
        <f t="shared" si="440"/>
        <v>0</v>
      </c>
      <c r="BA1587" s="627" t="str">
        <f t="shared" si="439"/>
        <v/>
      </c>
      <c r="BB1587" s="627">
        <f t="shared" si="441"/>
        <v>0</v>
      </c>
    </row>
    <row r="1588" spans="1:54">
      <c r="A1588" s="381">
        <v>1531</v>
      </c>
      <c r="B1588" s="117"/>
      <c r="C1588" s="288"/>
      <c r="D1588" s="289"/>
      <c r="E1588" s="289"/>
      <c r="F1588" s="290"/>
      <c r="G1588" s="292"/>
      <c r="H1588" s="116"/>
      <c r="I1588" s="292"/>
      <c r="J1588" s="116"/>
      <c r="K1588" s="370"/>
      <c r="L1588" s="370"/>
      <c r="M1588" s="370"/>
      <c r="N1588" s="371"/>
      <c r="O1588" s="371"/>
      <c r="P1588" s="371"/>
      <c r="Q1588" s="371"/>
      <c r="R1588" s="371"/>
      <c r="S1588" s="371"/>
      <c r="T1588" s="443"/>
      <c r="U1588" s="539"/>
      <c r="V1588" s="117"/>
      <c r="W1588" s="118"/>
      <c r="X1588" s="119"/>
      <c r="Y1588" s="120"/>
      <c r="Z1588" s="122"/>
      <c r="AA1588" s="121"/>
      <c r="AB1588" s="443"/>
      <c r="AC1588" s="734"/>
      <c r="AD1588" s="372"/>
      <c r="AE1588" s="485"/>
      <c r="AF1588" s="373" t="str">
        <f t="shared" si="424"/>
        <v/>
      </c>
      <c r="AG1588" s="373" t="str">
        <f t="shared" si="425"/>
        <v/>
      </c>
      <c r="AH1588" s="374" t="str">
        <f t="shared" si="426"/>
        <v/>
      </c>
      <c r="AI1588" s="375" t="str">
        <f t="shared" si="427"/>
        <v/>
      </c>
      <c r="AJ1588" s="375" t="str">
        <f t="shared" si="428"/>
        <v/>
      </c>
      <c r="AK1588" s="375" t="str">
        <f t="shared" si="429"/>
        <v/>
      </c>
      <c r="AL1588" s="375" t="str">
        <f t="shared" si="430"/>
        <v/>
      </c>
      <c r="AM1588" s="375" t="str">
        <f t="shared" si="431"/>
        <v/>
      </c>
      <c r="AN1588" s="376" t="str">
        <f>IF(AF1588="","",IF(OR(AH1588="",AH1588="-"),"－",IF(OR(AM1588=8,AM1588=9),"",IF(OR(AJ1588=3,AJ1588=4,AJ1588=5,AJ1588=6),VLOOKUP(AH1588,INDEX((係数_バス貨物_ガソリン,係数_バス貨物_CNG,係数_バス貨物_軽油,係数_バス貨物_メタノール,係数_バス貨物_LPG),MATCH(AL1588,【参考】排出ガスレベル!$AI$4:$AI$671,1),1,AR1588):INDEX((係数_バス貨物_ガソリン,係数_バス貨物_CNG,係数_バス貨物_軽油,係数_バス貨物_メタノール,係数_バス貨物_LPG),MATCH(AL1588+1,【参考】排出ガスレベル!$AI$4:$AI$671,1)-1,5,AR1588),2,FALSE),IF(OR(AJ1588=1,AJ1588=2),VLOOKUP(AH1588,INDEX((係数_乗用_ガソリン,係数_乗用_CNG,係数_乗用_軽油,係数_乗用_メタノール,係数_乗用_LPG),1,1,AR1588):INDEX((係数_乗用_ガソリン,係数_乗用_CNG,係数_乗用_軽油,係数_乗用_メタノール,係数_乗用_LPG),125,5,AR1588),2,FALSE))))))</f>
        <v/>
      </c>
      <c r="AO1588" s="376" t="str">
        <f>IF(T1588="","",IF(OR(AH1588="",AH1588="-"),"－",IF(OR(AM1588=8,AM1588=9),"",IF(OR(AJ1588=3,AJ1588=4,AJ1588=5,AJ1588=6),VLOOKUP(AH1588,INDEX((係数_バス貨物_ガソリン,係数_バス貨物_CNG,係数_バス貨物_軽油,係数_バス貨物_メタノール,係数_バス貨物_LPG),MATCH(AL1588,【参考】排出ガスレベル!$AI$4:$AI$671,1),1,AR1588):INDEX((係数_バス貨物_ガソリン,係数_バス貨物_CNG,係数_バス貨物_軽油,係数_バス貨物_メタノール,係数_バス貨物_LPG),MATCH(AL1588+1,【参考】排出ガスレベル!$AI$4:$AI$671,1)-1,5,AR1588),3,FALSE),IF(OR(AJ1588=1,AJ1588=2),VLOOKUP(AH1588,INDEX((係数_乗用_ガソリン,係数_乗用_CNG,係数_乗用_軽油,係数_乗用_メタノール,係数_乗用_LPG),1,1,AR1588):INDEX((係数_乗用_ガソリン,係数_乗用_CNG,係数_乗用_軽油,係数_乗用_メタノール,係数_乗用_LPG),125,5,AR1588),3,FALSE))))))</f>
        <v/>
      </c>
      <c r="AP1588" s="375" t="str">
        <f t="shared" si="432"/>
        <v/>
      </c>
      <c r="AQ1588" s="444" t="str">
        <f t="shared" si="433"/>
        <v/>
      </c>
      <c r="AR1588" s="375" t="str">
        <f t="shared" si="434"/>
        <v/>
      </c>
      <c r="AS1588" s="377" t="str">
        <f t="shared" si="435"/>
        <v/>
      </c>
      <c r="AT1588" s="378" t="str">
        <f t="shared" si="436"/>
        <v/>
      </c>
      <c r="AX1588" s="625" t="b">
        <f t="shared" si="437"/>
        <v>0</v>
      </c>
      <c r="AY1588" s="7" t="str">
        <f t="shared" si="438"/>
        <v>FALSEFALSEFALSE</v>
      </c>
      <c r="AZ1588" s="626">
        <f t="shared" si="440"/>
        <v>0</v>
      </c>
      <c r="BA1588" s="627" t="str">
        <f t="shared" si="439"/>
        <v/>
      </c>
      <c r="BB1588" s="627">
        <f t="shared" si="441"/>
        <v>0</v>
      </c>
    </row>
    <row r="1589" spans="1:54">
      <c r="A1589" s="381">
        <v>1532</v>
      </c>
      <c r="B1589" s="117"/>
      <c r="C1589" s="288"/>
      <c r="D1589" s="289"/>
      <c r="E1589" s="289"/>
      <c r="F1589" s="290"/>
      <c r="G1589" s="292"/>
      <c r="H1589" s="116"/>
      <c r="I1589" s="292"/>
      <c r="J1589" s="116"/>
      <c r="K1589" s="370"/>
      <c r="L1589" s="370"/>
      <c r="M1589" s="370"/>
      <c r="N1589" s="371"/>
      <c r="O1589" s="371"/>
      <c r="P1589" s="371"/>
      <c r="Q1589" s="371"/>
      <c r="R1589" s="371"/>
      <c r="S1589" s="371"/>
      <c r="T1589" s="443"/>
      <c r="U1589" s="539"/>
      <c r="V1589" s="117"/>
      <c r="W1589" s="118"/>
      <c r="X1589" s="119"/>
      <c r="Y1589" s="120"/>
      <c r="Z1589" s="122"/>
      <c r="AA1589" s="121"/>
      <c r="AB1589" s="443"/>
      <c r="AC1589" s="734"/>
      <c r="AD1589" s="372"/>
      <c r="AE1589" s="485"/>
      <c r="AF1589" s="373" t="str">
        <f t="shared" si="424"/>
        <v/>
      </c>
      <c r="AG1589" s="373" t="str">
        <f t="shared" si="425"/>
        <v/>
      </c>
      <c r="AH1589" s="374" t="str">
        <f t="shared" si="426"/>
        <v/>
      </c>
      <c r="AI1589" s="375" t="str">
        <f t="shared" si="427"/>
        <v/>
      </c>
      <c r="AJ1589" s="375" t="str">
        <f t="shared" si="428"/>
        <v/>
      </c>
      <c r="AK1589" s="375" t="str">
        <f t="shared" si="429"/>
        <v/>
      </c>
      <c r="AL1589" s="375" t="str">
        <f t="shared" si="430"/>
        <v/>
      </c>
      <c r="AM1589" s="375" t="str">
        <f t="shared" si="431"/>
        <v/>
      </c>
      <c r="AN1589" s="376" t="str">
        <f>IF(AF1589="","",IF(OR(AH1589="",AH1589="-"),"－",IF(OR(AM1589=8,AM1589=9),"",IF(OR(AJ1589=3,AJ1589=4,AJ1589=5,AJ1589=6),VLOOKUP(AH1589,INDEX((係数_バス貨物_ガソリン,係数_バス貨物_CNG,係数_バス貨物_軽油,係数_バス貨物_メタノール,係数_バス貨物_LPG),MATCH(AL1589,【参考】排出ガスレベル!$AI$4:$AI$671,1),1,AR1589):INDEX((係数_バス貨物_ガソリン,係数_バス貨物_CNG,係数_バス貨物_軽油,係数_バス貨物_メタノール,係数_バス貨物_LPG),MATCH(AL1589+1,【参考】排出ガスレベル!$AI$4:$AI$671,1)-1,5,AR1589),2,FALSE),IF(OR(AJ1589=1,AJ1589=2),VLOOKUP(AH1589,INDEX((係数_乗用_ガソリン,係数_乗用_CNG,係数_乗用_軽油,係数_乗用_メタノール,係数_乗用_LPG),1,1,AR1589):INDEX((係数_乗用_ガソリン,係数_乗用_CNG,係数_乗用_軽油,係数_乗用_メタノール,係数_乗用_LPG),125,5,AR1589),2,FALSE))))))</f>
        <v/>
      </c>
      <c r="AO1589" s="376" t="str">
        <f>IF(T1589="","",IF(OR(AH1589="",AH1589="-"),"－",IF(OR(AM1589=8,AM1589=9),"",IF(OR(AJ1589=3,AJ1589=4,AJ1589=5,AJ1589=6),VLOOKUP(AH1589,INDEX((係数_バス貨物_ガソリン,係数_バス貨物_CNG,係数_バス貨物_軽油,係数_バス貨物_メタノール,係数_バス貨物_LPG),MATCH(AL1589,【参考】排出ガスレベル!$AI$4:$AI$671,1),1,AR1589):INDEX((係数_バス貨物_ガソリン,係数_バス貨物_CNG,係数_バス貨物_軽油,係数_バス貨物_メタノール,係数_バス貨物_LPG),MATCH(AL1589+1,【参考】排出ガスレベル!$AI$4:$AI$671,1)-1,5,AR1589),3,FALSE),IF(OR(AJ1589=1,AJ1589=2),VLOOKUP(AH1589,INDEX((係数_乗用_ガソリン,係数_乗用_CNG,係数_乗用_軽油,係数_乗用_メタノール,係数_乗用_LPG),1,1,AR1589):INDEX((係数_乗用_ガソリン,係数_乗用_CNG,係数_乗用_軽油,係数_乗用_メタノール,係数_乗用_LPG),125,5,AR1589),3,FALSE))))))</f>
        <v/>
      </c>
      <c r="AP1589" s="375" t="str">
        <f t="shared" si="432"/>
        <v/>
      </c>
      <c r="AQ1589" s="444" t="str">
        <f t="shared" si="433"/>
        <v/>
      </c>
      <c r="AR1589" s="375" t="str">
        <f t="shared" si="434"/>
        <v/>
      </c>
      <c r="AS1589" s="377" t="str">
        <f t="shared" si="435"/>
        <v/>
      </c>
      <c r="AT1589" s="378" t="str">
        <f t="shared" si="436"/>
        <v/>
      </c>
      <c r="AX1589" s="625" t="b">
        <f t="shared" si="437"/>
        <v>0</v>
      </c>
      <c r="AY1589" s="7" t="str">
        <f t="shared" si="438"/>
        <v>FALSEFALSEFALSE</v>
      </c>
      <c r="AZ1589" s="626">
        <f t="shared" si="440"/>
        <v>0</v>
      </c>
      <c r="BA1589" s="627" t="str">
        <f t="shared" si="439"/>
        <v/>
      </c>
      <c r="BB1589" s="627">
        <f t="shared" si="441"/>
        <v>0</v>
      </c>
    </row>
    <row r="1590" spans="1:54">
      <c r="A1590" s="381">
        <v>1533</v>
      </c>
      <c r="B1590" s="117"/>
      <c r="C1590" s="288"/>
      <c r="D1590" s="289"/>
      <c r="E1590" s="289"/>
      <c r="F1590" s="290"/>
      <c r="G1590" s="292"/>
      <c r="H1590" s="116"/>
      <c r="I1590" s="292"/>
      <c r="J1590" s="116"/>
      <c r="K1590" s="370"/>
      <c r="L1590" s="370"/>
      <c r="M1590" s="370"/>
      <c r="N1590" s="371"/>
      <c r="O1590" s="371"/>
      <c r="P1590" s="371"/>
      <c r="Q1590" s="371"/>
      <c r="R1590" s="371"/>
      <c r="S1590" s="371"/>
      <c r="T1590" s="443"/>
      <c r="U1590" s="539"/>
      <c r="V1590" s="117"/>
      <c r="W1590" s="118"/>
      <c r="X1590" s="119"/>
      <c r="Y1590" s="120"/>
      <c r="Z1590" s="122"/>
      <c r="AA1590" s="121"/>
      <c r="AB1590" s="443"/>
      <c r="AC1590" s="734"/>
      <c r="AD1590" s="372"/>
      <c r="AE1590" s="485"/>
      <c r="AF1590" s="373" t="str">
        <f t="shared" si="424"/>
        <v/>
      </c>
      <c r="AG1590" s="373" t="str">
        <f t="shared" si="425"/>
        <v/>
      </c>
      <c r="AH1590" s="374" t="str">
        <f t="shared" si="426"/>
        <v/>
      </c>
      <c r="AI1590" s="375" t="str">
        <f t="shared" si="427"/>
        <v/>
      </c>
      <c r="AJ1590" s="375" t="str">
        <f t="shared" si="428"/>
        <v/>
      </c>
      <c r="AK1590" s="375" t="str">
        <f t="shared" si="429"/>
        <v/>
      </c>
      <c r="AL1590" s="375" t="str">
        <f t="shared" si="430"/>
        <v/>
      </c>
      <c r="AM1590" s="375" t="str">
        <f t="shared" si="431"/>
        <v/>
      </c>
      <c r="AN1590" s="376" t="str">
        <f>IF(AF1590="","",IF(OR(AH1590="",AH1590="-"),"－",IF(OR(AM1590=8,AM1590=9),"",IF(OR(AJ1590=3,AJ1590=4,AJ1590=5,AJ1590=6),VLOOKUP(AH1590,INDEX((係数_バス貨物_ガソリン,係数_バス貨物_CNG,係数_バス貨物_軽油,係数_バス貨物_メタノール,係数_バス貨物_LPG),MATCH(AL1590,【参考】排出ガスレベル!$AI$4:$AI$671,1),1,AR1590):INDEX((係数_バス貨物_ガソリン,係数_バス貨物_CNG,係数_バス貨物_軽油,係数_バス貨物_メタノール,係数_バス貨物_LPG),MATCH(AL1590+1,【参考】排出ガスレベル!$AI$4:$AI$671,1)-1,5,AR1590),2,FALSE),IF(OR(AJ1590=1,AJ1590=2),VLOOKUP(AH1590,INDEX((係数_乗用_ガソリン,係数_乗用_CNG,係数_乗用_軽油,係数_乗用_メタノール,係数_乗用_LPG),1,1,AR1590):INDEX((係数_乗用_ガソリン,係数_乗用_CNG,係数_乗用_軽油,係数_乗用_メタノール,係数_乗用_LPG),125,5,AR1590),2,FALSE))))))</f>
        <v/>
      </c>
      <c r="AO1590" s="376" t="str">
        <f>IF(T1590="","",IF(OR(AH1590="",AH1590="-"),"－",IF(OR(AM1590=8,AM1590=9),"",IF(OR(AJ1590=3,AJ1590=4,AJ1590=5,AJ1590=6),VLOOKUP(AH1590,INDEX((係数_バス貨物_ガソリン,係数_バス貨物_CNG,係数_バス貨物_軽油,係数_バス貨物_メタノール,係数_バス貨物_LPG),MATCH(AL1590,【参考】排出ガスレベル!$AI$4:$AI$671,1),1,AR1590):INDEX((係数_バス貨物_ガソリン,係数_バス貨物_CNG,係数_バス貨物_軽油,係数_バス貨物_メタノール,係数_バス貨物_LPG),MATCH(AL1590+1,【参考】排出ガスレベル!$AI$4:$AI$671,1)-1,5,AR1590),3,FALSE),IF(OR(AJ1590=1,AJ1590=2),VLOOKUP(AH1590,INDEX((係数_乗用_ガソリン,係数_乗用_CNG,係数_乗用_軽油,係数_乗用_メタノール,係数_乗用_LPG),1,1,AR1590):INDEX((係数_乗用_ガソリン,係数_乗用_CNG,係数_乗用_軽油,係数_乗用_メタノール,係数_乗用_LPG),125,5,AR1590),3,FALSE))))))</f>
        <v/>
      </c>
      <c r="AP1590" s="375" t="str">
        <f t="shared" si="432"/>
        <v/>
      </c>
      <c r="AQ1590" s="444" t="str">
        <f t="shared" si="433"/>
        <v/>
      </c>
      <c r="AR1590" s="375" t="str">
        <f t="shared" si="434"/>
        <v/>
      </c>
      <c r="AS1590" s="377" t="str">
        <f t="shared" si="435"/>
        <v/>
      </c>
      <c r="AT1590" s="378" t="str">
        <f t="shared" si="436"/>
        <v/>
      </c>
      <c r="AX1590" s="625" t="b">
        <f t="shared" si="437"/>
        <v>0</v>
      </c>
      <c r="AY1590" s="7" t="str">
        <f t="shared" si="438"/>
        <v>FALSEFALSEFALSE</v>
      </c>
      <c r="AZ1590" s="626">
        <f t="shared" si="440"/>
        <v>0</v>
      </c>
      <c r="BA1590" s="627" t="str">
        <f t="shared" si="439"/>
        <v/>
      </c>
      <c r="BB1590" s="627">
        <f t="shared" si="441"/>
        <v>0</v>
      </c>
    </row>
    <row r="1591" spans="1:54">
      <c r="A1591" s="381">
        <v>1534</v>
      </c>
      <c r="B1591" s="117"/>
      <c r="C1591" s="288"/>
      <c r="D1591" s="289"/>
      <c r="E1591" s="289"/>
      <c r="F1591" s="290"/>
      <c r="G1591" s="292"/>
      <c r="H1591" s="116"/>
      <c r="I1591" s="292"/>
      <c r="J1591" s="116"/>
      <c r="K1591" s="370"/>
      <c r="L1591" s="370"/>
      <c r="M1591" s="370"/>
      <c r="N1591" s="371"/>
      <c r="O1591" s="371"/>
      <c r="P1591" s="371"/>
      <c r="Q1591" s="371"/>
      <c r="R1591" s="371"/>
      <c r="S1591" s="371"/>
      <c r="T1591" s="443"/>
      <c r="U1591" s="539"/>
      <c r="V1591" s="117"/>
      <c r="W1591" s="118"/>
      <c r="X1591" s="119"/>
      <c r="Y1591" s="120"/>
      <c r="Z1591" s="122"/>
      <c r="AA1591" s="121"/>
      <c r="AB1591" s="443"/>
      <c r="AC1591" s="734"/>
      <c r="AD1591" s="372"/>
      <c r="AE1591" s="485"/>
      <c r="AF1591" s="373" t="str">
        <f t="shared" si="424"/>
        <v/>
      </c>
      <c r="AG1591" s="373" t="str">
        <f t="shared" si="425"/>
        <v/>
      </c>
      <c r="AH1591" s="374" t="str">
        <f t="shared" si="426"/>
        <v/>
      </c>
      <c r="AI1591" s="375" t="str">
        <f t="shared" si="427"/>
        <v/>
      </c>
      <c r="AJ1591" s="375" t="str">
        <f t="shared" si="428"/>
        <v/>
      </c>
      <c r="AK1591" s="375" t="str">
        <f t="shared" si="429"/>
        <v/>
      </c>
      <c r="AL1591" s="375" t="str">
        <f t="shared" si="430"/>
        <v/>
      </c>
      <c r="AM1591" s="375" t="str">
        <f t="shared" si="431"/>
        <v/>
      </c>
      <c r="AN1591" s="376" t="str">
        <f>IF(AF1591="","",IF(OR(AH1591="",AH1591="-"),"－",IF(OR(AM1591=8,AM1591=9),"",IF(OR(AJ1591=3,AJ1591=4,AJ1591=5,AJ1591=6),VLOOKUP(AH1591,INDEX((係数_バス貨物_ガソリン,係数_バス貨物_CNG,係数_バス貨物_軽油,係数_バス貨物_メタノール,係数_バス貨物_LPG),MATCH(AL1591,【参考】排出ガスレベル!$AI$4:$AI$671,1),1,AR1591):INDEX((係数_バス貨物_ガソリン,係数_バス貨物_CNG,係数_バス貨物_軽油,係数_バス貨物_メタノール,係数_バス貨物_LPG),MATCH(AL1591+1,【参考】排出ガスレベル!$AI$4:$AI$671,1)-1,5,AR1591),2,FALSE),IF(OR(AJ1591=1,AJ1591=2),VLOOKUP(AH1591,INDEX((係数_乗用_ガソリン,係数_乗用_CNG,係数_乗用_軽油,係数_乗用_メタノール,係数_乗用_LPG),1,1,AR1591):INDEX((係数_乗用_ガソリン,係数_乗用_CNG,係数_乗用_軽油,係数_乗用_メタノール,係数_乗用_LPG),125,5,AR1591),2,FALSE))))))</f>
        <v/>
      </c>
      <c r="AO1591" s="376" t="str">
        <f>IF(T1591="","",IF(OR(AH1591="",AH1591="-"),"－",IF(OR(AM1591=8,AM1591=9),"",IF(OR(AJ1591=3,AJ1591=4,AJ1591=5,AJ1591=6),VLOOKUP(AH1591,INDEX((係数_バス貨物_ガソリン,係数_バス貨物_CNG,係数_バス貨物_軽油,係数_バス貨物_メタノール,係数_バス貨物_LPG),MATCH(AL1591,【参考】排出ガスレベル!$AI$4:$AI$671,1),1,AR1591):INDEX((係数_バス貨物_ガソリン,係数_バス貨物_CNG,係数_バス貨物_軽油,係数_バス貨物_メタノール,係数_バス貨物_LPG),MATCH(AL1591+1,【参考】排出ガスレベル!$AI$4:$AI$671,1)-1,5,AR1591),3,FALSE),IF(OR(AJ1591=1,AJ1591=2),VLOOKUP(AH1591,INDEX((係数_乗用_ガソリン,係数_乗用_CNG,係数_乗用_軽油,係数_乗用_メタノール,係数_乗用_LPG),1,1,AR1591):INDEX((係数_乗用_ガソリン,係数_乗用_CNG,係数_乗用_軽油,係数_乗用_メタノール,係数_乗用_LPG),125,5,AR1591),3,FALSE))))))</f>
        <v/>
      </c>
      <c r="AP1591" s="375" t="str">
        <f t="shared" si="432"/>
        <v/>
      </c>
      <c r="AQ1591" s="444" t="str">
        <f t="shared" si="433"/>
        <v/>
      </c>
      <c r="AR1591" s="375" t="str">
        <f t="shared" si="434"/>
        <v/>
      </c>
      <c r="AS1591" s="377" t="str">
        <f t="shared" si="435"/>
        <v/>
      </c>
      <c r="AT1591" s="378" t="str">
        <f t="shared" si="436"/>
        <v/>
      </c>
      <c r="AX1591" s="625" t="b">
        <f t="shared" si="437"/>
        <v>0</v>
      </c>
      <c r="AY1591" s="7" t="str">
        <f t="shared" si="438"/>
        <v>FALSEFALSEFALSE</v>
      </c>
      <c r="AZ1591" s="626">
        <f t="shared" si="440"/>
        <v>0</v>
      </c>
      <c r="BA1591" s="627" t="str">
        <f t="shared" si="439"/>
        <v/>
      </c>
      <c r="BB1591" s="627">
        <f t="shared" si="441"/>
        <v>0</v>
      </c>
    </row>
    <row r="1592" spans="1:54">
      <c r="A1592" s="381">
        <v>1535</v>
      </c>
      <c r="B1592" s="117"/>
      <c r="C1592" s="288"/>
      <c r="D1592" s="289"/>
      <c r="E1592" s="289"/>
      <c r="F1592" s="290"/>
      <c r="G1592" s="292"/>
      <c r="H1592" s="116"/>
      <c r="I1592" s="292"/>
      <c r="J1592" s="116"/>
      <c r="K1592" s="370"/>
      <c r="L1592" s="370"/>
      <c r="M1592" s="370"/>
      <c r="N1592" s="371"/>
      <c r="O1592" s="371"/>
      <c r="P1592" s="371"/>
      <c r="Q1592" s="371"/>
      <c r="R1592" s="371"/>
      <c r="S1592" s="371"/>
      <c r="T1592" s="443"/>
      <c r="U1592" s="539"/>
      <c r="V1592" s="117"/>
      <c r="W1592" s="118"/>
      <c r="X1592" s="119"/>
      <c r="Y1592" s="120"/>
      <c r="Z1592" s="122"/>
      <c r="AA1592" s="121"/>
      <c r="AB1592" s="443"/>
      <c r="AC1592" s="734"/>
      <c r="AD1592" s="372"/>
      <c r="AE1592" s="485"/>
      <c r="AF1592" s="373" t="str">
        <f t="shared" si="424"/>
        <v/>
      </c>
      <c r="AG1592" s="373" t="str">
        <f t="shared" si="425"/>
        <v/>
      </c>
      <c r="AH1592" s="374" t="str">
        <f t="shared" si="426"/>
        <v/>
      </c>
      <c r="AI1592" s="375" t="str">
        <f t="shared" si="427"/>
        <v/>
      </c>
      <c r="AJ1592" s="375" t="str">
        <f t="shared" si="428"/>
        <v/>
      </c>
      <c r="AK1592" s="375" t="str">
        <f t="shared" si="429"/>
        <v/>
      </c>
      <c r="AL1592" s="375" t="str">
        <f t="shared" si="430"/>
        <v/>
      </c>
      <c r="AM1592" s="375" t="str">
        <f t="shared" si="431"/>
        <v/>
      </c>
      <c r="AN1592" s="376" t="str">
        <f>IF(AF1592="","",IF(OR(AH1592="",AH1592="-"),"－",IF(OR(AM1592=8,AM1592=9),"",IF(OR(AJ1592=3,AJ1592=4,AJ1592=5,AJ1592=6),VLOOKUP(AH1592,INDEX((係数_バス貨物_ガソリン,係数_バス貨物_CNG,係数_バス貨物_軽油,係数_バス貨物_メタノール,係数_バス貨物_LPG),MATCH(AL1592,【参考】排出ガスレベル!$AI$4:$AI$671,1),1,AR1592):INDEX((係数_バス貨物_ガソリン,係数_バス貨物_CNG,係数_バス貨物_軽油,係数_バス貨物_メタノール,係数_バス貨物_LPG),MATCH(AL1592+1,【参考】排出ガスレベル!$AI$4:$AI$671,1)-1,5,AR1592),2,FALSE),IF(OR(AJ1592=1,AJ1592=2),VLOOKUP(AH1592,INDEX((係数_乗用_ガソリン,係数_乗用_CNG,係数_乗用_軽油,係数_乗用_メタノール,係数_乗用_LPG),1,1,AR1592):INDEX((係数_乗用_ガソリン,係数_乗用_CNG,係数_乗用_軽油,係数_乗用_メタノール,係数_乗用_LPG),125,5,AR1592),2,FALSE))))))</f>
        <v/>
      </c>
      <c r="AO1592" s="376" t="str">
        <f>IF(T1592="","",IF(OR(AH1592="",AH1592="-"),"－",IF(OR(AM1592=8,AM1592=9),"",IF(OR(AJ1592=3,AJ1592=4,AJ1592=5,AJ1592=6),VLOOKUP(AH1592,INDEX((係数_バス貨物_ガソリン,係数_バス貨物_CNG,係数_バス貨物_軽油,係数_バス貨物_メタノール,係数_バス貨物_LPG),MATCH(AL1592,【参考】排出ガスレベル!$AI$4:$AI$671,1),1,AR1592):INDEX((係数_バス貨物_ガソリン,係数_バス貨物_CNG,係数_バス貨物_軽油,係数_バス貨物_メタノール,係数_バス貨物_LPG),MATCH(AL1592+1,【参考】排出ガスレベル!$AI$4:$AI$671,1)-1,5,AR1592),3,FALSE),IF(OR(AJ1592=1,AJ1592=2),VLOOKUP(AH1592,INDEX((係数_乗用_ガソリン,係数_乗用_CNG,係数_乗用_軽油,係数_乗用_メタノール,係数_乗用_LPG),1,1,AR1592):INDEX((係数_乗用_ガソリン,係数_乗用_CNG,係数_乗用_軽油,係数_乗用_メタノール,係数_乗用_LPG),125,5,AR1592),3,FALSE))))))</f>
        <v/>
      </c>
      <c r="AP1592" s="375" t="str">
        <f t="shared" si="432"/>
        <v/>
      </c>
      <c r="AQ1592" s="444" t="str">
        <f t="shared" si="433"/>
        <v/>
      </c>
      <c r="AR1592" s="375" t="str">
        <f t="shared" si="434"/>
        <v/>
      </c>
      <c r="AS1592" s="377" t="str">
        <f t="shared" si="435"/>
        <v/>
      </c>
      <c r="AT1592" s="378" t="str">
        <f t="shared" si="436"/>
        <v/>
      </c>
      <c r="AX1592" s="625" t="b">
        <f t="shared" si="437"/>
        <v>0</v>
      </c>
      <c r="AY1592" s="7" t="str">
        <f t="shared" si="438"/>
        <v>FALSEFALSEFALSE</v>
      </c>
      <c r="AZ1592" s="626">
        <f t="shared" si="440"/>
        <v>0</v>
      </c>
      <c r="BA1592" s="627" t="str">
        <f t="shared" si="439"/>
        <v/>
      </c>
      <c r="BB1592" s="627">
        <f t="shared" si="441"/>
        <v>0</v>
      </c>
    </row>
    <row r="1593" spans="1:54">
      <c r="A1593" s="381">
        <v>1536</v>
      </c>
      <c r="B1593" s="117"/>
      <c r="C1593" s="288"/>
      <c r="D1593" s="289"/>
      <c r="E1593" s="289"/>
      <c r="F1593" s="290"/>
      <c r="G1593" s="292"/>
      <c r="H1593" s="116"/>
      <c r="I1593" s="292"/>
      <c r="J1593" s="116"/>
      <c r="K1593" s="370"/>
      <c r="L1593" s="370"/>
      <c r="M1593" s="370"/>
      <c r="N1593" s="371"/>
      <c r="O1593" s="371"/>
      <c r="P1593" s="371"/>
      <c r="Q1593" s="371"/>
      <c r="R1593" s="371"/>
      <c r="S1593" s="371"/>
      <c r="T1593" s="443"/>
      <c r="U1593" s="539"/>
      <c r="V1593" s="117"/>
      <c r="W1593" s="118"/>
      <c r="X1593" s="119"/>
      <c r="Y1593" s="120"/>
      <c r="Z1593" s="122"/>
      <c r="AA1593" s="121"/>
      <c r="AB1593" s="443"/>
      <c r="AC1593" s="734"/>
      <c r="AD1593" s="372"/>
      <c r="AE1593" s="485"/>
      <c r="AF1593" s="373" t="str">
        <f t="shared" si="424"/>
        <v/>
      </c>
      <c r="AG1593" s="373" t="str">
        <f t="shared" si="425"/>
        <v/>
      </c>
      <c r="AH1593" s="374" t="str">
        <f t="shared" si="426"/>
        <v/>
      </c>
      <c r="AI1593" s="375" t="str">
        <f t="shared" si="427"/>
        <v/>
      </c>
      <c r="AJ1593" s="375" t="str">
        <f t="shared" si="428"/>
        <v/>
      </c>
      <c r="AK1593" s="375" t="str">
        <f t="shared" si="429"/>
        <v/>
      </c>
      <c r="AL1593" s="375" t="str">
        <f t="shared" si="430"/>
        <v/>
      </c>
      <c r="AM1593" s="375" t="str">
        <f t="shared" si="431"/>
        <v/>
      </c>
      <c r="AN1593" s="376" t="str">
        <f>IF(AF1593="","",IF(OR(AH1593="",AH1593="-"),"－",IF(OR(AM1593=8,AM1593=9),"",IF(OR(AJ1593=3,AJ1593=4,AJ1593=5,AJ1593=6),VLOOKUP(AH1593,INDEX((係数_バス貨物_ガソリン,係数_バス貨物_CNG,係数_バス貨物_軽油,係数_バス貨物_メタノール,係数_バス貨物_LPG),MATCH(AL1593,【参考】排出ガスレベル!$AI$4:$AI$671,1),1,AR1593):INDEX((係数_バス貨物_ガソリン,係数_バス貨物_CNG,係数_バス貨物_軽油,係数_バス貨物_メタノール,係数_バス貨物_LPG),MATCH(AL1593+1,【参考】排出ガスレベル!$AI$4:$AI$671,1)-1,5,AR1593),2,FALSE),IF(OR(AJ1593=1,AJ1593=2),VLOOKUP(AH1593,INDEX((係数_乗用_ガソリン,係数_乗用_CNG,係数_乗用_軽油,係数_乗用_メタノール,係数_乗用_LPG),1,1,AR1593):INDEX((係数_乗用_ガソリン,係数_乗用_CNG,係数_乗用_軽油,係数_乗用_メタノール,係数_乗用_LPG),125,5,AR1593),2,FALSE))))))</f>
        <v/>
      </c>
      <c r="AO1593" s="376" t="str">
        <f>IF(T1593="","",IF(OR(AH1593="",AH1593="-"),"－",IF(OR(AM1593=8,AM1593=9),"",IF(OR(AJ1593=3,AJ1593=4,AJ1593=5,AJ1593=6),VLOOKUP(AH1593,INDEX((係数_バス貨物_ガソリン,係数_バス貨物_CNG,係数_バス貨物_軽油,係数_バス貨物_メタノール,係数_バス貨物_LPG),MATCH(AL1593,【参考】排出ガスレベル!$AI$4:$AI$671,1),1,AR1593):INDEX((係数_バス貨物_ガソリン,係数_バス貨物_CNG,係数_バス貨物_軽油,係数_バス貨物_メタノール,係数_バス貨物_LPG),MATCH(AL1593+1,【参考】排出ガスレベル!$AI$4:$AI$671,1)-1,5,AR1593),3,FALSE),IF(OR(AJ1593=1,AJ1593=2),VLOOKUP(AH1593,INDEX((係数_乗用_ガソリン,係数_乗用_CNG,係数_乗用_軽油,係数_乗用_メタノール,係数_乗用_LPG),1,1,AR1593):INDEX((係数_乗用_ガソリン,係数_乗用_CNG,係数_乗用_軽油,係数_乗用_メタノール,係数_乗用_LPG),125,5,AR1593),3,FALSE))))))</f>
        <v/>
      </c>
      <c r="AP1593" s="375" t="str">
        <f t="shared" si="432"/>
        <v/>
      </c>
      <c r="AQ1593" s="444" t="str">
        <f t="shared" si="433"/>
        <v/>
      </c>
      <c r="AR1593" s="375" t="str">
        <f t="shared" si="434"/>
        <v/>
      </c>
      <c r="AS1593" s="377" t="str">
        <f t="shared" si="435"/>
        <v/>
      </c>
      <c r="AT1593" s="378" t="str">
        <f t="shared" si="436"/>
        <v/>
      </c>
      <c r="AX1593" s="625" t="b">
        <f t="shared" si="437"/>
        <v>0</v>
      </c>
      <c r="AY1593" s="7" t="str">
        <f t="shared" si="438"/>
        <v>FALSEFALSEFALSE</v>
      </c>
      <c r="AZ1593" s="626">
        <f t="shared" si="440"/>
        <v>0</v>
      </c>
      <c r="BA1593" s="627" t="str">
        <f t="shared" si="439"/>
        <v/>
      </c>
      <c r="BB1593" s="627">
        <f t="shared" si="441"/>
        <v>0</v>
      </c>
    </row>
    <row r="1594" spans="1:54">
      <c r="A1594" s="381">
        <v>1537</v>
      </c>
      <c r="B1594" s="117"/>
      <c r="C1594" s="288"/>
      <c r="D1594" s="289"/>
      <c r="E1594" s="289"/>
      <c r="F1594" s="290"/>
      <c r="G1594" s="292"/>
      <c r="H1594" s="116"/>
      <c r="I1594" s="292"/>
      <c r="J1594" s="116"/>
      <c r="K1594" s="370"/>
      <c r="L1594" s="370"/>
      <c r="M1594" s="370"/>
      <c r="N1594" s="371"/>
      <c r="O1594" s="371"/>
      <c r="P1594" s="371"/>
      <c r="Q1594" s="371"/>
      <c r="R1594" s="371"/>
      <c r="S1594" s="371"/>
      <c r="T1594" s="443"/>
      <c r="U1594" s="539"/>
      <c r="V1594" s="117"/>
      <c r="W1594" s="118"/>
      <c r="X1594" s="119"/>
      <c r="Y1594" s="120"/>
      <c r="Z1594" s="122"/>
      <c r="AA1594" s="121"/>
      <c r="AB1594" s="443"/>
      <c r="AC1594" s="734"/>
      <c r="AD1594" s="372"/>
      <c r="AE1594" s="485"/>
      <c r="AF1594" s="373" t="str">
        <f t="shared" ref="AF1594:AF1657" si="442">IF(OR(T1594="(減車済)",T1594=""),"",1)</f>
        <v/>
      </c>
      <c r="AG1594" s="373" t="str">
        <f t="shared" ref="AG1594:AG1657" si="443">IF(OR(T1594="継続",T1594="新規"),1,"")</f>
        <v/>
      </c>
      <c r="AH1594" s="374" t="str">
        <f t="shared" ref="AH1594:AH1657" si="444">IF(AF1594="","",UPPER(ASC(X1594)))</f>
        <v/>
      </c>
      <c r="AI1594" s="375" t="str">
        <f t="shared" ref="AI1594:AI1657" si="445">IF(AF1594="","",IF(V1594="","",IF(V1594="普通",1,IF(V1594="小型",2,0))))</f>
        <v/>
      </c>
      <c r="AJ1594" s="375" t="str">
        <f t="shared" ref="AJ1594:AJ1657" si="446">IF(AF1594="","",IF(W1594="","",VLOOKUP(W1594,用途,2,FALSE)))</f>
        <v/>
      </c>
      <c r="AK1594" s="375" t="str">
        <f t="shared" ref="AK1594:AK1657" si="447">IF(AF1594="","",IF(Y1594="","",IF(Y1594&lt;=10,1,IF(Y1594&lt;30,2,IF(Y1594&gt;=30,3,0)))))</f>
        <v/>
      </c>
      <c r="AL1594" s="375" t="str">
        <f t="shared" ref="AL1594:AL1657" si="448">IF(AF1594="","",IF(Z1594="","",IF(Z1594&lt;=1.7*1000,1,IF(Z1594&lt;=2.5*1000,2,IF(Z1594&lt;=3.5*1000,3,IF(Z1594&lt;8*1000,4,IF(Z1594&gt;=8*1000,5,"")))))))</f>
        <v/>
      </c>
      <c r="AM1594" s="375" t="str">
        <f t="shared" ref="AM1594:AM1657" si="449">IF(AF1594="","",IF(AA1594="","",VLOOKUP(AA1594,燃料の種類,2,FALSE)))</f>
        <v/>
      </c>
      <c r="AN1594" s="376" t="str">
        <f>IF(AF1594="","",IF(OR(AH1594="",AH1594="-"),"－",IF(OR(AM1594=8,AM1594=9),"",IF(OR(AJ1594=3,AJ1594=4,AJ1594=5,AJ1594=6),VLOOKUP(AH1594,INDEX((係数_バス貨物_ガソリン,係数_バス貨物_CNG,係数_バス貨物_軽油,係数_バス貨物_メタノール,係数_バス貨物_LPG),MATCH(AL1594,【参考】排出ガスレベル!$AI$4:$AI$671,1),1,AR1594):INDEX((係数_バス貨物_ガソリン,係数_バス貨物_CNG,係数_バス貨物_軽油,係数_バス貨物_メタノール,係数_バス貨物_LPG),MATCH(AL1594+1,【参考】排出ガスレベル!$AI$4:$AI$671,1)-1,5,AR1594),2,FALSE),IF(OR(AJ1594=1,AJ1594=2),VLOOKUP(AH1594,INDEX((係数_乗用_ガソリン,係数_乗用_CNG,係数_乗用_軽油,係数_乗用_メタノール,係数_乗用_LPG),1,1,AR1594):INDEX((係数_乗用_ガソリン,係数_乗用_CNG,係数_乗用_軽油,係数_乗用_メタノール,係数_乗用_LPG),125,5,AR1594),2,FALSE))))))</f>
        <v/>
      </c>
      <c r="AO1594" s="376" t="str">
        <f>IF(T1594="","",IF(OR(AH1594="",AH1594="-"),"－",IF(OR(AM1594=8,AM1594=9),"",IF(OR(AJ1594=3,AJ1594=4,AJ1594=5,AJ1594=6),VLOOKUP(AH1594,INDEX((係数_バス貨物_ガソリン,係数_バス貨物_CNG,係数_バス貨物_軽油,係数_バス貨物_メタノール,係数_バス貨物_LPG),MATCH(AL1594,【参考】排出ガスレベル!$AI$4:$AI$671,1),1,AR1594):INDEX((係数_バス貨物_ガソリン,係数_バス貨物_CNG,係数_バス貨物_軽油,係数_バス貨物_メタノール,係数_バス貨物_LPG),MATCH(AL1594+1,【参考】排出ガスレベル!$AI$4:$AI$671,1)-1,5,AR1594),3,FALSE),IF(OR(AJ1594=1,AJ1594=2),VLOOKUP(AH1594,INDEX((係数_乗用_ガソリン,係数_乗用_CNG,係数_乗用_軽油,係数_乗用_メタノール,係数_乗用_LPG),1,1,AR1594):INDEX((係数_乗用_ガソリン,係数_乗用_CNG,係数_乗用_軽油,係数_乗用_メタノール,係数_乗用_LPG),125,5,AR1594),3,FALSE))))))</f>
        <v/>
      </c>
      <c r="AP1594" s="375" t="str">
        <f t="shared" ref="AP1594:AP1657" si="450">IF((AF1594="")+(AC1594=""),"",IF(燃料区分1=4,VLOOKUP(AO1594,排ガス低減レベル,2,FALSE),VLOOKUP(AC1594,排ガス低減レベル,2,FALSE)))</f>
        <v/>
      </c>
      <c r="AQ1594" s="444" t="str">
        <f t="shared" ref="AQ1594:AQ1657" si="451">IF(AG1594="","",IF(AJ1594=3,B1594&amp;"-"&amp;SUM(AJ1594*100,AK1594*10,AL1594)&amp;"A",IF(OR(AJ1594=2,AJ1594=4,AJ1594=6),B1594&amp;"-"&amp;AL1594*10&amp;"A",IF(AJ1594=1,B1594&amp;"-"&amp;AJ1594&amp;"A",IF(AJ1594=5,B1594&amp;"-"&amp;SUM(AJ1594*100,AI1594*10,AL1594)&amp;"A","")))))</f>
        <v/>
      </c>
      <c r="AR1594" s="375" t="str">
        <f t="shared" ref="AR1594:AR1657" si="452">IF(OR(AM1594=1,AM1594=2,AM1594=11),1,IF(AM1594=6,2,IF(OR(AM1594=4,AM1594=5,AM1594=10),3,IF(AM1594=7,4,IF(AM1594=3,5, IF(OR(AM1594=8,AM1594=9),6,""))))))</f>
        <v/>
      </c>
      <c r="AS1594" s="377" t="str">
        <f t="shared" ref="AS1594:AS1657" si="453">IF(AG1594="","",B1594&amp;"-"&amp;AM1594)</f>
        <v/>
      </c>
      <c r="AT1594" s="378" t="str">
        <f t="shared" ref="AT1594:AT1657" si="454">IF(AF1594="","",VLOOKUP(T1594,車両の増減,2,FALSE))</f>
        <v/>
      </c>
      <c r="AX1594" s="625" t="b">
        <f t="shared" si="437"/>
        <v>0</v>
      </c>
      <c r="AY1594" s="7" t="str">
        <f t="shared" si="438"/>
        <v>FALSEFALSEFALSE</v>
      </c>
      <c r="AZ1594" s="626">
        <f t="shared" si="440"/>
        <v>0</v>
      </c>
      <c r="BA1594" s="627" t="str">
        <f t="shared" si="439"/>
        <v/>
      </c>
      <c r="BB1594" s="627">
        <f t="shared" si="441"/>
        <v>0</v>
      </c>
    </row>
    <row r="1595" spans="1:54">
      <c r="A1595" s="381">
        <v>1538</v>
      </c>
      <c r="B1595" s="117"/>
      <c r="C1595" s="288"/>
      <c r="D1595" s="289"/>
      <c r="E1595" s="289"/>
      <c r="F1595" s="290"/>
      <c r="G1595" s="292"/>
      <c r="H1595" s="116"/>
      <c r="I1595" s="292"/>
      <c r="J1595" s="116"/>
      <c r="K1595" s="370"/>
      <c r="L1595" s="370"/>
      <c r="M1595" s="370"/>
      <c r="N1595" s="371"/>
      <c r="O1595" s="371"/>
      <c r="P1595" s="371"/>
      <c r="Q1595" s="371"/>
      <c r="R1595" s="371"/>
      <c r="S1595" s="371"/>
      <c r="T1595" s="443"/>
      <c r="U1595" s="539"/>
      <c r="V1595" s="117"/>
      <c r="W1595" s="118"/>
      <c r="X1595" s="119"/>
      <c r="Y1595" s="120"/>
      <c r="Z1595" s="122"/>
      <c r="AA1595" s="121"/>
      <c r="AB1595" s="443"/>
      <c r="AC1595" s="734"/>
      <c r="AD1595" s="372"/>
      <c r="AE1595" s="485"/>
      <c r="AF1595" s="373" t="str">
        <f t="shared" si="442"/>
        <v/>
      </c>
      <c r="AG1595" s="373" t="str">
        <f t="shared" si="443"/>
        <v/>
      </c>
      <c r="AH1595" s="374" t="str">
        <f t="shared" si="444"/>
        <v/>
      </c>
      <c r="AI1595" s="375" t="str">
        <f t="shared" si="445"/>
        <v/>
      </c>
      <c r="AJ1595" s="375" t="str">
        <f t="shared" si="446"/>
        <v/>
      </c>
      <c r="AK1595" s="375" t="str">
        <f t="shared" si="447"/>
        <v/>
      </c>
      <c r="AL1595" s="375" t="str">
        <f t="shared" si="448"/>
        <v/>
      </c>
      <c r="AM1595" s="375" t="str">
        <f t="shared" si="449"/>
        <v/>
      </c>
      <c r="AN1595" s="376" t="str">
        <f>IF(AF1595="","",IF(OR(AH1595="",AH1595="-"),"－",IF(OR(AM1595=8,AM1595=9),"",IF(OR(AJ1595=3,AJ1595=4,AJ1595=5,AJ1595=6),VLOOKUP(AH1595,INDEX((係数_バス貨物_ガソリン,係数_バス貨物_CNG,係数_バス貨物_軽油,係数_バス貨物_メタノール,係数_バス貨物_LPG),MATCH(AL1595,【参考】排出ガスレベル!$AI$4:$AI$671,1),1,AR1595):INDEX((係数_バス貨物_ガソリン,係数_バス貨物_CNG,係数_バス貨物_軽油,係数_バス貨物_メタノール,係数_バス貨物_LPG),MATCH(AL1595+1,【参考】排出ガスレベル!$AI$4:$AI$671,1)-1,5,AR1595),2,FALSE),IF(OR(AJ1595=1,AJ1595=2),VLOOKUP(AH1595,INDEX((係数_乗用_ガソリン,係数_乗用_CNG,係数_乗用_軽油,係数_乗用_メタノール,係数_乗用_LPG),1,1,AR1595):INDEX((係数_乗用_ガソリン,係数_乗用_CNG,係数_乗用_軽油,係数_乗用_メタノール,係数_乗用_LPG),125,5,AR1595),2,FALSE))))))</f>
        <v/>
      </c>
      <c r="AO1595" s="376" t="str">
        <f>IF(T1595="","",IF(OR(AH1595="",AH1595="-"),"－",IF(OR(AM1595=8,AM1595=9),"",IF(OR(AJ1595=3,AJ1595=4,AJ1595=5,AJ1595=6),VLOOKUP(AH1595,INDEX((係数_バス貨物_ガソリン,係数_バス貨物_CNG,係数_バス貨物_軽油,係数_バス貨物_メタノール,係数_バス貨物_LPG),MATCH(AL1595,【参考】排出ガスレベル!$AI$4:$AI$671,1),1,AR1595):INDEX((係数_バス貨物_ガソリン,係数_バス貨物_CNG,係数_バス貨物_軽油,係数_バス貨物_メタノール,係数_バス貨物_LPG),MATCH(AL1595+1,【参考】排出ガスレベル!$AI$4:$AI$671,1)-1,5,AR1595),3,FALSE),IF(OR(AJ1595=1,AJ1595=2),VLOOKUP(AH1595,INDEX((係数_乗用_ガソリン,係数_乗用_CNG,係数_乗用_軽油,係数_乗用_メタノール,係数_乗用_LPG),1,1,AR1595):INDEX((係数_乗用_ガソリン,係数_乗用_CNG,係数_乗用_軽油,係数_乗用_メタノール,係数_乗用_LPG),125,5,AR1595),3,FALSE))))))</f>
        <v/>
      </c>
      <c r="AP1595" s="375" t="str">
        <f t="shared" si="450"/>
        <v/>
      </c>
      <c r="AQ1595" s="444" t="str">
        <f t="shared" si="451"/>
        <v/>
      </c>
      <c r="AR1595" s="375" t="str">
        <f t="shared" si="452"/>
        <v/>
      </c>
      <c r="AS1595" s="377" t="str">
        <f t="shared" si="453"/>
        <v/>
      </c>
      <c r="AT1595" s="378" t="str">
        <f t="shared" si="454"/>
        <v/>
      </c>
      <c r="AX1595" s="625" t="b">
        <f t="shared" ref="AX1595:AX1658" si="455">IF(AY1595="FALSEFALSEFALSEFALSE","ハイブリッド")</f>
        <v>0</v>
      </c>
      <c r="AY1595" s="7" t="str">
        <f t="shared" ref="AY1595:AY1658" si="456">EXACT(AZ1595,BA1595)&amp;IF(BA1595="","")&amp;IF(AZ1595="電気",TRUE)&amp;IF(AZ1595="LPG",TRUE)</f>
        <v>FALSEFALSEFALSE</v>
      </c>
      <c r="AZ1595" s="626">
        <f t="shared" si="440"/>
        <v>0</v>
      </c>
      <c r="BA1595" s="627" t="str">
        <f t="shared" ref="BA1595:BA1658" si="457">IF(COUNTIFS(BC1595,"*A*",BB1595,"3"),"ハイブリッド(ガソリン)","")</f>
        <v/>
      </c>
      <c r="BB1595" s="627">
        <f t="shared" si="441"/>
        <v>0</v>
      </c>
    </row>
    <row r="1596" spans="1:54">
      <c r="A1596" s="381">
        <v>1539</v>
      </c>
      <c r="B1596" s="117"/>
      <c r="C1596" s="288"/>
      <c r="D1596" s="289"/>
      <c r="E1596" s="289"/>
      <c r="F1596" s="290"/>
      <c r="G1596" s="292"/>
      <c r="H1596" s="116"/>
      <c r="I1596" s="292"/>
      <c r="J1596" s="116"/>
      <c r="K1596" s="370"/>
      <c r="L1596" s="370"/>
      <c r="M1596" s="370"/>
      <c r="N1596" s="371"/>
      <c r="O1596" s="371"/>
      <c r="P1596" s="371"/>
      <c r="Q1596" s="371"/>
      <c r="R1596" s="371"/>
      <c r="S1596" s="371"/>
      <c r="T1596" s="443"/>
      <c r="U1596" s="539"/>
      <c r="V1596" s="117"/>
      <c r="W1596" s="118"/>
      <c r="X1596" s="119"/>
      <c r="Y1596" s="120"/>
      <c r="Z1596" s="122"/>
      <c r="AA1596" s="121"/>
      <c r="AB1596" s="443"/>
      <c r="AC1596" s="734"/>
      <c r="AD1596" s="372"/>
      <c r="AE1596" s="485"/>
      <c r="AF1596" s="373" t="str">
        <f t="shared" si="442"/>
        <v/>
      </c>
      <c r="AG1596" s="373" t="str">
        <f t="shared" si="443"/>
        <v/>
      </c>
      <c r="AH1596" s="374" t="str">
        <f t="shared" si="444"/>
        <v/>
      </c>
      <c r="AI1596" s="375" t="str">
        <f t="shared" si="445"/>
        <v/>
      </c>
      <c r="AJ1596" s="375" t="str">
        <f t="shared" si="446"/>
        <v/>
      </c>
      <c r="AK1596" s="375" t="str">
        <f t="shared" si="447"/>
        <v/>
      </c>
      <c r="AL1596" s="375" t="str">
        <f t="shared" si="448"/>
        <v/>
      </c>
      <c r="AM1596" s="375" t="str">
        <f t="shared" si="449"/>
        <v/>
      </c>
      <c r="AN1596" s="376" t="str">
        <f>IF(AF1596="","",IF(OR(AH1596="",AH1596="-"),"－",IF(OR(AM1596=8,AM1596=9),"",IF(OR(AJ1596=3,AJ1596=4,AJ1596=5,AJ1596=6),VLOOKUP(AH1596,INDEX((係数_バス貨物_ガソリン,係数_バス貨物_CNG,係数_バス貨物_軽油,係数_バス貨物_メタノール,係数_バス貨物_LPG),MATCH(AL1596,【参考】排出ガスレベル!$AI$4:$AI$671,1),1,AR1596):INDEX((係数_バス貨物_ガソリン,係数_バス貨物_CNG,係数_バス貨物_軽油,係数_バス貨物_メタノール,係数_バス貨物_LPG),MATCH(AL1596+1,【参考】排出ガスレベル!$AI$4:$AI$671,1)-1,5,AR1596),2,FALSE),IF(OR(AJ1596=1,AJ1596=2),VLOOKUP(AH1596,INDEX((係数_乗用_ガソリン,係数_乗用_CNG,係数_乗用_軽油,係数_乗用_メタノール,係数_乗用_LPG),1,1,AR1596):INDEX((係数_乗用_ガソリン,係数_乗用_CNG,係数_乗用_軽油,係数_乗用_メタノール,係数_乗用_LPG),125,5,AR1596),2,FALSE))))))</f>
        <v/>
      </c>
      <c r="AO1596" s="376" t="str">
        <f>IF(T1596="","",IF(OR(AH1596="",AH1596="-"),"－",IF(OR(AM1596=8,AM1596=9),"",IF(OR(AJ1596=3,AJ1596=4,AJ1596=5,AJ1596=6),VLOOKUP(AH1596,INDEX((係数_バス貨物_ガソリン,係数_バス貨物_CNG,係数_バス貨物_軽油,係数_バス貨物_メタノール,係数_バス貨物_LPG),MATCH(AL1596,【参考】排出ガスレベル!$AI$4:$AI$671,1),1,AR1596):INDEX((係数_バス貨物_ガソリン,係数_バス貨物_CNG,係数_バス貨物_軽油,係数_バス貨物_メタノール,係数_バス貨物_LPG),MATCH(AL1596+1,【参考】排出ガスレベル!$AI$4:$AI$671,1)-1,5,AR1596),3,FALSE),IF(OR(AJ1596=1,AJ1596=2),VLOOKUP(AH1596,INDEX((係数_乗用_ガソリン,係数_乗用_CNG,係数_乗用_軽油,係数_乗用_メタノール,係数_乗用_LPG),1,1,AR1596):INDEX((係数_乗用_ガソリン,係数_乗用_CNG,係数_乗用_軽油,係数_乗用_メタノール,係数_乗用_LPG),125,5,AR1596),3,FALSE))))))</f>
        <v/>
      </c>
      <c r="AP1596" s="375" t="str">
        <f t="shared" si="450"/>
        <v/>
      </c>
      <c r="AQ1596" s="444" t="str">
        <f t="shared" si="451"/>
        <v/>
      </c>
      <c r="AR1596" s="375" t="str">
        <f t="shared" si="452"/>
        <v/>
      </c>
      <c r="AS1596" s="377" t="str">
        <f t="shared" si="453"/>
        <v/>
      </c>
      <c r="AT1596" s="378" t="str">
        <f t="shared" si="454"/>
        <v/>
      </c>
      <c r="AX1596" s="625" t="b">
        <f t="shared" si="455"/>
        <v>0</v>
      </c>
      <c r="AY1596" s="7" t="str">
        <f t="shared" si="456"/>
        <v>FALSEFALSEFALSE</v>
      </c>
      <c r="AZ1596" s="626">
        <f t="shared" si="440"/>
        <v>0</v>
      </c>
      <c r="BA1596" s="627" t="str">
        <f t="shared" si="457"/>
        <v/>
      </c>
      <c r="BB1596" s="627">
        <f t="shared" si="441"/>
        <v>0</v>
      </c>
    </row>
    <row r="1597" spans="1:54">
      <c r="A1597" s="381">
        <v>1540</v>
      </c>
      <c r="B1597" s="117"/>
      <c r="C1597" s="288"/>
      <c r="D1597" s="289"/>
      <c r="E1597" s="289"/>
      <c r="F1597" s="290"/>
      <c r="G1597" s="292"/>
      <c r="H1597" s="116"/>
      <c r="I1597" s="292"/>
      <c r="J1597" s="116"/>
      <c r="K1597" s="370"/>
      <c r="L1597" s="370"/>
      <c r="M1597" s="370"/>
      <c r="N1597" s="371"/>
      <c r="O1597" s="371"/>
      <c r="P1597" s="371"/>
      <c r="Q1597" s="371"/>
      <c r="R1597" s="371"/>
      <c r="S1597" s="371"/>
      <c r="T1597" s="443"/>
      <c r="U1597" s="539"/>
      <c r="V1597" s="117"/>
      <c r="W1597" s="118"/>
      <c r="X1597" s="119"/>
      <c r="Y1597" s="120"/>
      <c r="Z1597" s="122"/>
      <c r="AA1597" s="121"/>
      <c r="AB1597" s="443"/>
      <c r="AC1597" s="734"/>
      <c r="AD1597" s="372"/>
      <c r="AE1597" s="485"/>
      <c r="AF1597" s="373" t="str">
        <f t="shared" si="442"/>
        <v/>
      </c>
      <c r="AG1597" s="373" t="str">
        <f t="shared" si="443"/>
        <v/>
      </c>
      <c r="AH1597" s="374" t="str">
        <f t="shared" si="444"/>
        <v/>
      </c>
      <c r="AI1597" s="375" t="str">
        <f t="shared" si="445"/>
        <v/>
      </c>
      <c r="AJ1597" s="375" t="str">
        <f t="shared" si="446"/>
        <v/>
      </c>
      <c r="AK1597" s="375" t="str">
        <f t="shared" si="447"/>
        <v/>
      </c>
      <c r="AL1597" s="375" t="str">
        <f t="shared" si="448"/>
        <v/>
      </c>
      <c r="AM1597" s="375" t="str">
        <f t="shared" si="449"/>
        <v/>
      </c>
      <c r="AN1597" s="376" t="str">
        <f>IF(AF1597="","",IF(OR(AH1597="",AH1597="-"),"－",IF(OR(AM1597=8,AM1597=9),"",IF(OR(AJ1597=3,AJ1597=4,AJ1597=5,AJ1597=6),VLOOKUP(AH1597,INDEX((係数_バス貨物_ガソリン,係数_バス貨物_CNG,係数_バス貨物_軽油,係数_バス貨物_メタノール,係数_バス貨物_LPG),MATCH(AL1597,【参考】排出ガスレベル!$AI$4:$AI$671,1),1,AR1597):INDEX((係数_バス貨物_ガソリン,係数_バス貨物_CNG,係数_バス貨物_軽油,係数_バス貨物_メタノール,係数_バス貨物_LPG),MATCH(AL1597+1,【参考】排出ガスレベル!$AI$4:$AI$671,1)-1,5,AR1597),2,FALSE),IF(OR(AJ1597=1,AJ1597=2),VLOOKUP(AH1597,INDEX((係数_乗用_ガソリン,係数_乗用_CNG,係数_乗用_軽油,係数_乗用_メタノール,係数_乗用_LPG),1,1,AR1597):INDEX((係数_乗用_ガソリン,係数_乗用_CNG,係数_乗用_軽油,係数_乗用_メタノール,係数_乗用_LPG),125,5,AR1597),2,FALSE))))))</f>
        <v/>
      </c>
      <c r="AO1597" s="376" t="str">
        <f>IF(T1597="","",IF(OR(AH1597="",AH1597="-"),"－",IF(OR(AM1597=8,AM1597=9),"",IF(OR(AJ1597=3,AJ1597=4,AJ1597=5,AJ1597=6),VLOOKUP(AH1597,INDEX((係数_バス貨物_ガソリン,係数_バス貨物_CNG,係数_バス貨物_軽油,係数_バス貨物_メタノール,係数_バス貨物_LPG),MATCH(AL1597,【参考】排出ガスレベル!$AI$4:$AI$671,1),1,AR1597):INDEX((係数_バス貨物_ガソリン,係数_バス貨物_CNG,係数_バス貨物_軽油,係数_バス貨物_メタノール,係数_バス貨物_LPG),MATCH(AL1597+1,【参考】排出ガスレベル!$AI$4:$AI$671,1)-1,5,AR1597),3,FALSE),IF(OR(AJ1597=1,AJ1597=2),VLOOKUP(AH1597,INDEX((係数_乗用_ガソリン,係数_乗用_CNG,係数_乗用_軽油,係数_乗用_メタノール,係数_乗用_LPG),1,1,AR1597):INDEX((係数_乗用_ガソリン,係数_乗用_CNG,係数_乗用_軽油,係数_乗用_メタノール,係数_乗用_LPG),125,5,AR1597),3,FALSE))))))</f>
        <v/>
      </c>
      <c r="AP1597" s="375" t="str">
        <f t="shared" si="450"/>
        <v/>
      </c>
      <c r="AQ1597" s="444" t="str">
        <f t="shared" si="451"/>
        <v/>
      </c>
      <c r="AR1597" s="375" t="str">
        <f t="shared" si="452"/>
        <v/>
      </c>
      <c r="AS1597" s="377" t="str">
        <f t="shared" si="453"/>
        <v/>
      </c>
      <c r="AT1597" s="378" t="str">
        <f t="shared" si="454"/>
        <v/>
      </c>
      <c r="AX1597" s="625" t="b">
        <f t="shared" si="455"/>
        <v>0</v>
      </c>
      <c r="AY1597" s="7" t="str">
        <f t="shared" si="456"/>
        <v>FALSEFALSEFALSE</v>
      </c>
      <c r="AZ1597" s="626">
        <f t="shared" si="440"/>
        <v>0</v>
      </c>
      <c r="BA1597" s="627" t="str">
        <f t="shared" si="457"/>
        <v/>
      </c>
      <c r="BB1597" s="627">
        <f t="shared" si="441"/>
        <v>0</v>
      </c>
    </row>
    <row r="1598" spans="1:54">
      <c r="A1598" s="381">
        <v>1541</v>
      </c>
      <c r="B1598" s="117"/>
      <c r="C1598" s="288"/>
      <c r="D1598" s="289"/>
      <c r="E1598" s="289"/>
      <c r="F1598" s="290"/>
      <c r="G1598" s="292"/>
      <c r="H1598" s="116"/>
      <c r="I1598" s="292"/>
      <c r="J1598" s="116"/>
      <c r="K1598" s="370"/>
      <c r="L1598" s="370"/>
      <c r="M1598" s="370"/>
      <c r="N1598" s="371"/>
      <c r="O1598" s="371"/>
      <c r="P1598" s="371"/>
      <c r="Q1598" s="371"/>
      <c r="R1598" s="371"/>
      <c r="S1598" s="371"/>
      <c r="T1598" s="443"/>
      <c r="U1598" s="539"/>
      <c r="V1598" s="117"/>
      <c r="W1598" s="118"/>
      <c r="X1598" s="119"/>
      <c r="Y1598" s="120"/>
      <c r="Z1598" s="122"/>
      <c r="AA1598" s="121"/>
      <c r="AB1598" s="443"/>
      <c r="AC1598" s="734"/>
      <c r="AD1598" s="372"/>
      <c r="AE1598" s="485"/>
      <c r="AF1598" s="373" t="str">
        <f t="shared" si="442"/>
        <v/>
      </c>
      <c r="AG1598" s="373" t="str">
        <f t="shared" si="443"/>
        <v/>
      </c>
      <c r="AH1598" s="374" t="str">
        <f t="shared" si="444"/>
        <v/>
      </c>
      <c r="AI1598" s="375" t="str">
        <f t="shared" si="445"/>
        <v/>
      </c>
      <c r="AJ1598" s="375" t="str">
        <f t="shared" si="446"/>
        <v/>
      </c>
      <c r="AK1598" s="375" t="str">
        <f t="shared" si="447"/>
        <v/>
      </c>
      <c r="AL1598" s="375" t="str">
        <f t="shared" si="448"/>
        <v/>
      </c>
      <c r="AM1598" s="375" t="str">
        <f t="shared" si="449"/>
        <v/>
      </c>
      <c r="AN1598" s="376" t="str">
        <f>IF(AF1598="","",IF(OR(AH1598="",AH1598="-"),"－",IF(OR(AM1598=8,AM1598=9),"",IF(OR(AJ1598=3,AJ1598=4,AJ1598=5,AJ1598=6),VLOOKUP(AH1598,INDEX((係数_バス貨物_ガソリン,係数_バス貨物_CNG,係数_バス貨物_軽油,係数_バス貨物_メタノール,係数_バス貨物_LPG),MATCH(AL1598,【参考】排出ガスレベル!$AI$4:$AI$671,1),1,AR1598):INDEX((係数_バス貨物_ガソリン,係数_バス貨物_CNG,係数_バス貨物_軽油,係数_バス貨物_メタノール,係数_バス貨物_LPG),MATCH(AL1598+1,【参考】排出ガスレベル!$AI$4:$AI$671,1)-1,5,AR1598),2,FALSE),IF(OR(AJ1598=1,AJ1598=2),VLOOKUP(AH1598,INDEX((係数_乗用_ガソリン,係数_乗用_CNG,係数_乗用_軽油,係数_乗用_メタノール,係数_乗用_LPG),1,1,AR1598):INDEX((係数_乗用_ガソリン,係数_乗用_CNG,係数_乗用_軽油,係数_乗用_メタノール,係数_乗用_LPG),125,5,AR1598),2,FALSE))))))</f>
        <v/>
      </c>
      <c r="AO1598" s="376" t="str">
        <f>IF(T1598="","",IF(OR(AH1598="",AH1598="-"),"－",IF(OR(AM1598=8,AM1598=9),"",IF(OR(AJ1598=3,AJ1598=4,AJ1598=5,AJ1598=6),VLOOKUP(AH1598,INDEX((係数_バス貨物_ガソリン,係数_バス貨物_CNG,係数_バス貨物_軽油,係数_バス貨物_メタノール,係数_バス貨物_LPG),MATCH(AL1598,【参考】排出ガスレベル!$AI$4:$AI$671,1),1,AR1598):INDEX((係数_バス貨物_ガソリン,係数_バス貨物_CNG,係数_バス貨物_軽油,係数_バス貨物_メタノール,係数_バス貨物_LPG),MATCH(AL1598+1,【参考】排出ガスレベル!$AI$4:$AI$671,1)-1,5,AR1598),3,FALSE),IF(OR(AJ1598=1,AJ1598=2),VLOOKUP(AH1598,INDEX((係数_乗用_ガソリン,係数_乗用_CNG,係数_乗用_軽油,係数_乗用_メタノール,係数_乗用_LPG),1,1,AR1598):INDEX((係数_乗用_ガソリン,係数_乗用_CNG,係数_乗用_軽油,係数_乗用_メタノール,係数_乗用_LPG),125,5,AR1598),3,FALSE))))))</f>
        <v/>
      </c>
      <c r="AP1598" s="375" t="str">
        <f t="shared" si="450"/>
        <v/>
      </c>
      <c r="AQ1598" s="444" t="str">
        <f t="shared" si="451"/>
        <v/>
      </c>
      <c r="AR1598" s="375" t="str">
        <f t="shared" si="452"/>
        <v/>
      </c>
      <c r="AS1598" s="377" t="str">
        <f t="shared" si="453"/>
        <v/>
      </c>
      <c r="AT1598" s="378" t="str">
        <f t="shared" si="454"/>
        <v/>
      </c>
      <c r="AX1598" s="625" t="b">
        <f t="shared" si="455"/>
        <v>0</v>
      </c>
      <c r="AY1598" s="7" t="str">
        <f t="shared" si="456"/>
        <v>FALSEFALSEFALSE</v>
      </c>
      <c r="AZ1598" s="626">
        <f t="shared" si="440"/>
        <v>0</v>
      </c>
      <c r="BA1598" s="627" t="str">
        <f t="shared" si="457"/>
        <v/>
      </c>
      <c r="BB1598" s="627">
        <f t="shared" si="441"/>
        <v>0</v>
      </c>
    </row>
    <row r="1599" spans="1:54">
      <c r="A1599" s="381">
        <v>1542</v>
      </c>
      <c r="B1599" s="117"/>
      <c r="C1599" s="288"/>
      <c r="D1599" s="289"/>
      <c r="E1599" s="289"/>
      <c r="F1599" s="290"/>
      <c r="G1599" s="292"/>
      <c r="H1599" s="116"/>
      <c r="I1599" s="292"/>
      <c r="J1599" s="116"/>
      <c r="K1599" s="370"/>
      <c r="L1599" s="370"/>
      <c r="M1599" s="370"/>
      <c r="N1599" s="371"/>
      <c r="O1599" s="371"/>
      <c r="P1599" s="371"/>
      <c r="Q1599" s="371"/>
      <c r="R1599" s="371"/>
      <c r="S1599" s="371"/>
      <c r="T1599" s="443"/>
      <c r="U1599" s="539"/>
      <c r="V1599" s="117"/>
      <c r="W1599" s="118"/>
      <c r="X1599" s="119"/>
      <c r="Y1599" s="120"/>
      <c r="Z1599" s="122"/>
      <c r="AA1599" s="121"/>
      <c r="AB1599" s="443"/>
      <c r="AC1599" s="734"/>
      <c r="AD1599" s="372"/>
      <c r="AE1599" s="485"/>
      <c r="AF1599" s="373" t="str">
        <f t="shared" si="442"/>
        <v/>
      </c>
      <c r="AG1599" s="373" t="str">
        <f t="shared" si="443"/>
        <v/>
      </c>
      <c r="AH1599" s="374" t="str">
        <f t="shared" si="444"/>
        <v/>
      </c>
      <c r="AI1599" s="375" t="str">
        <f t="shared" si="445"/>
        <v/>
      </c>
      <c r="AJ1599" s="375" t="str">
        <f t="shared" si="446"/>
        <v/>
      </c>
      <c r="AK1599" s="375" t="str">
        <f t="shared" si="447"/>
        <v/>
      </c>
      <c r="AL1599" s="375" t="str">
        <f t="shared" si="448"/>
        <v/>
      </c>
      <c r="AM1599" s="375" t="str">
        <f t="shared" si="449"/>
        <v/>
      </c>
      <c r="AN1599" s="376" t="str">
        <f>IF(AF1599="","",IF(OR(AH1599="",AH1599="-"),"－",IF(OR(AM1599=8,AM1599=9),"",IF(OR(AJ1599=3,AJ1599=4,AJ1599=5,AJ1599=6),VLOOKUP(AH1599,INDEX((係数_バス貨物_ガソリン,係数_バス貨物_CNG,係数_バス貨物_軽油,係数_バス貨物_メタノール,係数_バス貨物_LPG),MATCH(AL1599,【参考】排出ガスレベル!$AI$4:$AI$671,1),1,AR1599):INDEX((係数_バス貨物_ガソリン,係数_バス貨物_CNG,係数_バス貨物_軽油,係数_バス貨物_メタノール,係数_バス貨物_LPG),MATCH(AL1599+1,【参考】排出ガスレベル!$AI$4:$AI$671,1)-1,5,AR1599),2,FALSE),IF(OR(AJ1599=1,AJ1599=2),VLOOKUP(AH1599,INDEX((係数_乗用_ガソリン,係数_乗用_CNG,係数_乗用_軽油,係数_乗用_メタノール,係数_乗用_LPG),1,1,AR1599):INDEX((係数_乗用_ガソリン,係数_乗用_CNG,係数_乗用_軽油,係数_乗用_メタノール,係数_乗用_LPG),125,5,AR1599),2,FALSE))))))</f>
        <v/>
      </c>
      <c r="AO1599" s="376" t="str">
        <f>IF(T1599="","",IF(OR(AH1599="",AH1599="-"),"－",IF(OR(AM1599=8,AM1599=9),"",IF(OR(AJ1599=3,AJ1599=4,AJ1599=5,AJ1599=6),VLOOKUP(AH1599,INDEX((係数_バス貨物_ガソリン,係数_バス貨物_CNG,係数_バス貨物_軽油,係数_バス貨物_メタノール,係数_バス貨物_LPG),MATCH(AL1599,【参考】排出ガスレベル!$AI$4:$AI$671,1),1,AR1599):INDEX((係数_バス貨物_ガソリン,係数_バス貨物_CNG,係数_バス貨物_軽油,係数_バス貨物_メタノール,係数_バス貨物_LPG),MATCH(AL1599+1,【参考】排出ガスレベル!$AI$4:$AI$671,1)-1,5,AR1599),3,FALSE),IF(OR(AJ1599=1,AJ1599=2),VLOOKUP(AH1599,INDEX((係数_乗用_ガソリン,係数_乗用_CNG,係数_乗用_軽油,係数_乗用_メタノール,係数_乗用_LPG),1,1,AR1599):INDEX((係数_乗用_ガソリン,係数_乗用_CNG,係数_乗用_軽油,係数_乗用_メタノール,係数_乗用_LPG),125,5,AR1599),3,FALSE))))))</f>
        <v/>
      </c>
      <c r="AP1599" s="375" t="str">
        <f t="shared" si="450"/>
        <v/>
      </c>
      <c r="AQ1599" s="444" t="str">
        <f t="shared" si="451"/>
        <v/>
      </c>
      <c r="AR1599" s="375" t="str">
        <f t="shared" si="452"/>
        <v/>
      </c>
      <c r="AS1599" s="377" t="str">
        <f t="shared" si="453"/>
        <v/>
      </c>
      <c r="AT1599" s="378" t="str">
        <f t="shared" si="454"/>
        <v/>
      </c>
      <c r="AX1599" s="625" t="b">
        <f t="shared" si="455"/>
        <v>0</v>
      </c>
      <c r="AY1599" s="7" t="str">
        <f t="shared" si="456"/>
        <v>FALSEFALSEFALSE</v>
      </c>
      <c r="AZ1599" s="626">
        <f t="shared" si="440"/>
        <v>0</v>
      </c>
      <c r="BA1599" s="627" t="str">
        <f t="shared" si="457"/>
        <v/>
      </c>
      <c r="BB1599" s="627">
        <f t="shared" si="441"/>
        <v>0</v>
      </c>
    </row>
    <row r="1600" spans="1:54">
      <c r="A1600" s="381">
        <v>1543</v>
      </c>
      <c r="B1600" s="117"/>
      <c r="C1600" s="288"/>
      <c r="D1600" s="289"/>
      <c r="E1600" s="289"/>
      <c r="F1600" s="290"/>
      <c r="G1600" s="292"/>
      <c r="H1600" s="116"/>
      <c r="I1600" s="292"/>
      <c r="J1600" s="116"/>
      <c r="K1600" s="370"/>
      <c r="L1600" s="370"/>
      <c r="M1600" s="370"/>
      <c r="N1600" s="371"/>
      <c r="O1600" s="371"/>
      <c r="P1600" s="371"/>
      <c r="Q1600" s="371"/>
      <c r="R1600" s="371"/>
      <c r="S1600" s="371"/>
      <c r="T1600" s="443"/>
      <c r="U1600" s="539"/>
      <c r="V1600" s="117"/>
      <c r="W1600" s="118"/>
      <c r="X1600" s="119"/>
      <c r="Y1600" s="120"/>
      <c r="Z1600" s="122"/>
      <c r="AA1600" s="121"/>
      <c r="AB1600" s="443"/>
      <c r="AC1600" s="734"/>
      <c r="AD1600" s="372"/>
      <c r="AE1600" s="485"/>
      <c r="AF1600" s="373" t="str">
        <f t="shared" si="442"/>
        <v/>
      </c>
      <c r="AG1600" s="373" t="str">
        <f t="shared" si="443"/>
        <v/>
      </c>
      <c r="AH1600" s="374" t="str">
        <f t="shared" si="444"/>
        <v/>
      </c>
      <c r="AI1600" s="375" t="str">
        <f t="shared" si="445"/>
        <v/>
      </c>
      <c r="AJ1600" s="375" t="str">
        <f t="shared" si="446"/>
        <v/>
      </c>
      <c r="AK1600" s="375" t="str">
        <f t="shared" si="447"/>
        <v/>
      </c>
      <c r="AL1600" s="375" t="str">
        <f t="shared" si="448"/>
        <v/>
      </c>
      <c r="AM1600" s="375" t="str">
        <f t="shared" si="449"/>
        <v/>
      </c>
      <c r="AN1600" s="376" t="str">
        <f>IF(AF1600="","",IF(OR(AH1600="",AH1600="-"),"－",IF(OR(AM1600=8,AM1600=9),"",IF(OR(AJ1600=3,AJ1600=4,AJ1600=5,AJ1600=6),VLOOKUP(AH1600,INDEX((係数_バス貨物_ガソリン,係数_バス貨物_CNG,係数_バス貨物_軽油,係数_バス貨物_メタノール,係数_バス貨物_LPG),MATCH(AL1600,【参考】排出ガスレベル!$AI$4:$AI$671,1),1,AR1600):INDEX((係数_バス貨物_ガソリン,係数_バス貨物_CNG,係数_バス貨物_軽油,係数_バス貨物_メタノール,係数_バス貨物_LPG),MATCH(AL1600+1,【参考】排出ガスレベル!$AI$4:$AI$671,1)-1,5,AR1600),2,FALSE),IF(OR(AJ1600=1,AJ1600=2),VLOOKUP(AH1600,INDEX((係数_乗用_ガソリン,係数_乗用_CNG,係数_乗用_軽油,係数_乗用_メタノール,係数_乗用_LPG),1,1,AR1600):INDEX((係数_乗用_ガソリン,係数_乗用_CNG,係数_乗用_軽油,係数_乗用_メタノール,係数_乗用_LPG),125,5,AR1600),2,FALSE))))))</f>
        <v/>
      </c>
      <c r="AO1600" s="376" t="str">
        <f>IF(T1600="","",IF(OR(AH1600="",AH1600="-"),"－",IF(OR(AM1600=8,AM1600=9),"",IF(OR(AJ1600=3,AJ1600=4,AJ1600=5,AJ1600=6),VLOOKUP(AH1600,INDEX((係数_バス貨物_ガソリン,係数_バス貨物_CNG,係数_バス貨物_軽油,係数_バス貨物_メタノール,係数_バス貨物_LPG),MATCH(AL1600,【参考】排出ガスレベル!$AI$4:$AI$671,1),1,AR1600):INDEX((係数_バス貨物_ガソリン,係数_バス貨物_CNG,係数_バス貨物_軽油,係数_バス貨物_メタノール,係数_バス貨物_LPG),MATCH(AL1600+1,【参考】排出ガスレベル!$AI$4:$AI$671,1)-1,5,AR1600),3,FALSE),IF(OR(AJ1600=1,AJ1600=2),VLOOKUP(AH1600,INDEX((係数_乗用_ガソリン,係数_乗用_CNG,係数_乗用_軽油,係数_乗用_メタノール,係数_乗用_LPG),1,1,AR1600):INDEX((係数_乗用_ガソリン,係数_乗用_CNG,係数_乗用_軽油,係数_乗用_メタノール,係数_乗用_LPG),125,5,AR1600),3,FALSE))))))</f>
        <v/>
      </c>
      <c r="AP1600" s="375" t="str">
        <f t="shared" si="450"/>
        <v/>
      </c>
      <c r="AQ1600" s="444" t="str">
        <f t="shared" si="451"/>
        <v/>
      </c>
      <c r="AR1600" s="375" t="str">
        <f t="shared" si="452"/>
        <v/>
      </c>
      <c r="AS1600" s="377" t="str">
        <f t="shared" si="453"/>
        <v/>
      </c>
      <c r="AT1600" s="378" t="str">
        <f t="shared" si="454"/>
        <v/>
      </c>
      <c r="AX1600" s="625" t="b">
        <f t="shared" si="455"/>
        <v>0</v>
      </c>
      <c r="AY1600" s="7" t="str">
        <f t="shared" si="456"/>
        <v>FALSEFALSEFALSE</v>
      </c>
      <c r="AZ1600" s="626">
        <f t="shared" si="440"/>
        <v>0</v>
      </c>
      <c r="BA1600" s="627" t="str">
        <f t="shared" si="457"/>
        <v/>
      </c>
      <c r="BB1600" s="627">
        <f t="shared" si="441"/>
        <v>0</v>
      </c>
    </row>
    <row r="1601" spans="1:54">
      <c r="A1601" s="381">
        <v>1544</v>
      </c>
      <c r="B1601" s="117"/>
      <c r="C1601" s="288"/>
      <c r="D1601" s="289"/>
      <c r="E1601" s="289"/>
      <c r="F1601" s="290"/>
      <c r="G1601" s="292"/>
      <c r="H1601" s="116"/>
      <c r="I1601" s="292"/>
      <c r="J1601" s="116"/>
      <c r="K1601" s="370"/>
      <c r="L1601" s="370"/>
      <c r="M1601" s="370"/>
      <c r="N1601" s="371"/>
      <c r="O1601" s="371"/>
      <c r="P1601" s="371"/>
      <c r="Q1601" s="371"/>
      <c r="R1601" s="371"/>
      <c r="S1601" s="371"/>
      <c r="T1601" s="443"/>
      <c r="U1601" s="539"/>
      <c r="V1601" s="117"/>
      <c r="W1601" s="118"/>
      <c r="X1601" s="119"/>
      <c r="Y1601" s="120"/>
      <c r="Z1601" s="122"/>
      <c r="AA1601" s="121"/>
      <c r="AB1601" s="443"/>
      <c r="AC1601" s="734"/>
      <c r="AD1601" s="372"/>
      <c r="AE1601" s="485"/>
      <c r="AF1601" s="373" t="str">
        <f t="shared" si="442"/>
        <v/>
      </c>
      <c r="AG1601" s="373" t="str">
        <f t="shared" si="443"/>
        <v/>
      </c>
      <c r="AH1601" s="374" t="str">
        <f t="shared" si="444"/>
        <v/>
      </c>
      <c r="AI1601" s="375" t="str">
        <f t="shared" si="445"/>
        <v/>
      </c>
      <c r="AJ1601" s="375" t="str">
        <f t="shared" si="446"/>
        <v/>
      </c>
      <c r="AK1601" s="375" t="str">
        <f t="shared" si="447"/>
        <v/>
      </c>
      <c r="AL1601" s="375" t="str">
        <f t="shared" si="448"/>
        <v/>
      </c>
      <c r="AM1601" s="375" t="str">
        <f t="shared" si="449"/>
        <v/>
      </c>
      <c r="AN1601" s="376" t="str">
        <f>IF(AF1601="","",IF(OR(AH1601="",AH1601="-"),"－",IF(OR(AM1601=8,AM1601=9),"",IF(OR(AJ1601=3,AJ1601=4,AJ1601=5,AJ1601=6),VLOOKUP(AH1601,INDEX((係数_バス貨物_ガソリン,係数_バス貨物_CNG,係数_バス貨物_軽油,係数_バス貨物_メタノール,係数_バス貨物_LPG),MATCH(AL1601,【参考】排出ガスレベル!$AI$4:$AI$671,1),1,AR1601):INDEX((係数_バス貨物_ガソリン,係数_バス貨物_CNG,係数_バス貨物_軽油,係数_バス貨物_メタノール,係数_バス貨物_LPG),MATCH(AL1601+1,【参考】排出ガスレベル!$AI$4:$AI$671,1)-1,5,AR1601),2,FALSE),IF(OR(AJ1601=1,AJ1601=2),VLOOKUP(AH1601,INDEX((係数_乗用_ガソリン,係数_乗用_CNG,係数_乗用_軽油,係数_乗用_メタノール,係数_乗用_LPG),1,1,AR1601):INDEX((係数_乗用_ガソリン,係数_乗用_CNG,係数_乗用_軽油,係数_乗用_メタノール,係数_乗用_LPG),125,5,AR1601),2,FALSE))))))</f>
        <v/>
      </c>
      <c r="AO1601" s="376" t="str">
        <f>IF(T1601="","",IF(OR(AH1601="",AH1601="-"),"－",IF(OR(AM1601=8,AM1601=9),"",IF(OR(AJ1601=3,AJ1601=4,AJ1601=5,AJ1601=6),VLOOKUP(AH1601,INDEX((係数_バス貨物_ガソリン,係数_バス貨物_CNG,係数_バス貨物_軽油,係数_バス貨物_メタノール,係数_バス貨物_LPG),MATCH(AL1601,【参考】排出ガスレベル!$AI$4:$AI$671,1),1,AR1601):INDEX((係数_バス貨物_ガソリン,係数_バス貨物_CNG,係数_バス貨物_軽油,係数_バス貨物_メタノール,係数_バス貨物_LPG),MATCH(AL1601+1,【参考】排出ガスレベル!$AI$4:$AI$671,1)-1,5,AR1601),3,FALSE),IF(OR(AJ1601=1,AJ1601=2),VLOOKUP(AH1601,INDEX((係数_乗用_ガソリン,係数_乗用_CNG,係数_乗用_軽油,係数_乗用_メタノール,係数_乗用_LPG),1,1,AR1601):INDEX((係数_乗用_ガソリン,係数_乗用_CNG,係数_乗用_軽油,係数_乗用_メタノール,係数_乗用_LPG),125,5,AR1601),3,FALSE))))))</f>
        <v/>
      </c>
      <c r="AP1601" s="375" t="str">
        <f t="shared" si="450"/>
        <v/>
      </c>
      <c r="AQ1601" s="444" t="str">
        <f t="shared" si="451"/>
        <v/>
      </c>
      <c r="AR1601" s="375" t="str">
        <f t="shared" si="452"/>
        <v/>
      </c>
      <c r="AS1601" s="377" t="str">
        <f t="shared" si="453"/>
        <v/>
      </c>
      <c r="AT1601" s="378" t="str">
        <f t="shared" si="454"/>
        <v/>
      </c>
      <c r="AX1601" s="625" t="b">
        <f t="shared" si="455"/>
        <v>0</v>
      </c>
      <c r="AY1601" s="7" t="str">
        <f t="shared" si="456"/>
        <v>FALSEFALSEFALSE</v>
      </c>
      <c r="AZ1601" s="626">
        <f t="shared" si="440"/>
        <v>0</v>
      </c>
      <c r="BA1601" s="627" t="str">
        <f t="shared" si="457"/>
        <v/>
      </c>
      <c r="BB1601" s="627">
        <f t="shared" si="441"/>
        <v>0</v>
      </c>
    </row>
    <row r="1602" spans="1:54">
      <c r="A1602" s="381">
        <v>1545</v>
      </c>
      <c r="B1602" s="117"/>
      <c r="C1602" s="288"/>
      <c r="D1602" s="289"/>
      <c r="E1602" s="289"/>
      <c r="F1602" s="290"/>
      <c r="G1602" s="292"/>
      <c r="H1602" s="116"/>
      <c r="I1602" s="292"/>
      <c r="J1602" s="116"/>
      <c r="K1602" s="370"/>
      <c r="L1602" s="370"/>
      <c r="M1602" s="370"/>
      <c r="N1602" s="371"/>
      <c r="O1602" s="371"/>
      <c r="P1602" s="371"/>
      <c r="Q1602" s="371"/>
      <c r="R1602" s="371"/>
      <c r="S1602" s="371"/>
      <c r="T1602" s="443"/>
      <c r="U1602" s="539"/>
      <c r="V1602" s="117"/>
      <c r="W1602" s="118"/>
      <c r="X1602" s="119"/>
      <c r="Y1602" s="120"/>
      <c r="Z1602" s="122"/>
      <c r="AA1602" s="121"/>
      <c r="AB1602" s="443"/>
      <c r="AC1602" s="734"/>
      <c r="AD1602" s="372"/>
      <c r="AE1602" s="485"/>
      <c r="AF1602" s="373" t="str">
        <f t="shared" si="442"/>
        <v/>
      </c>
      <c r="AG1602" s="373" t="str">
        <f t="shared" si="443"/>
        <v/>
      </c>
      <c r="AH1602" s="374" t="str">
        <f t="shared" si="444"/>
        <v/>
      </c>
      <c r="AI1602" s="375" t="str">
        <f t="shared" si="445"/>
        <v/>
      </c>
      <c r="AJ1602" s="375" t="str">
        <f t="shared" si="446"/>
        <v/>
      </c>
      <c r="AK1602" s="375" t="str">
        <f t="shared" si="447"/>
        <v/>
      </c>
      <c r="AL1602" s="375" t="str">
        <f t="shared" si="448"/>
        <v/>
      </c>
      <c r="AM1602" s="375" t="str">
        <f t="shared" si="449"/>
        <v/>
      </c>
      <c r="AN1602" s="376" t="str">
        <f>IF(AF1602="","",IF(OR(AH1602="",AH1602="-"),"－",IF(OR(AM1602=8,AM1602=9),"",IF(OR(AJ1602=3,AJ1602=4,AJ1602=5,AJ1602=6),VLOOKUP(AH1602,INDEX((係数_バス貨物_ガソリン,係数_バス貨物_CNG,係数_バス貨物_軽油,係数_バス貨物_メタノール,係数_バス貨物_LPG),MATCH(AL1602,【参考】排出ガスレベル!$AI$4:$AI$671,1),1,AR1602):INDEX((係数_バス貨物_ガソリン,係数_バス貨物_CNG,係数_バス貨物_軽油,係数_バス貨物_メタノール,係数_バス貨物_LPG),MATCH(AL1602+1,【参考】排出ガスレベル!$AI$4:$AI$671,1)-1,5,AR1602),2,FALSE),IF(OR(AJ1602=1,AJ1602=2),VLOOKUP(AH1602,INDEX((係数_乗用_ガソリン,係数_乗用_CNG,係数_乗用_軽油,係数_乗用_メタノール,係数_乗用_LPG),1,1,AR1602):INDEX((係数_乗用_ガソリン,係数_乗用_CNG,係数_乗用_軽油,係数_乗用_メタノール,係数_乗用_LPG),125,5,AR1602),2,FALSE))))))</f>
        <v/>
      </c>
      <c r="AO1602" s="376" t="str">
        <f>IF(T1602="","",IF(OR(AH1602="",AH1602="-"),"－",IF(OR(AM1602=8,AM1602=9),"",IF(OR(AJ1602=3,AJ1602=4,AJ1602=5,AJ1602=6),VLOOKUP(AH1602,INDEX((係数_バス貨物_ガソリン,係数_バス貨物_CNG,係数_バス貨物_軽油,係数_バス貨物_メタノール,係数_バス貨物_LPG),MATCH(AL1602,【参考】排出ガスレベル!$AI$4:$AI$671,1),1,AR1602):INDEX((係数_バス貨物_ガソリン,係数_バス貨物_CNG,係数_バス貨物_軽油,係数_バス貨物_メタノール,係数_バス貨物_LPG),MATCH(AL1602+1,【参考】排出ガスレベル!$AI$4:$AI$671,1)-1,5,AR1602),3,FALSE),IF(OR(AJ1602=1,AJ1602=2),VLOOKUP(AH1602,INDEX((係数_乗用_ガソリン,係数_乗用_CNG,係数_乗用_軽油,係数_乗用_メタノール,係数_乗用_LPG),1,1,AR1602):INDEX((係数_乗用_ガソリン,係数_乗用_CNG,係数_乗用_軽油,係数_乗用_メタノール,係数_乗用_LPG),125,5,AR1602),3,FALSE))))))</f>
        <v/>
      </c>
      <c r="AP1602" s="375" t="str">
        <f t="shared" si="450"/>
        <v/>
      </c>
      <c r="AQ1602" s="444" t="str">
        <f t="shared" si="451"/>
        <v/>
      </c>
      <c r="AR1602" s="375" t="str">
        <f t="shared" si="452"/>
        <v/>
      </c>
      <c r="AS1602" s="377" t="str">
        <f t="shared" si="453"/>
        <v/>
      </c>
      <c r="AT1602" s="378" t="str">
        <f t="shared" si="454"/>
        <v/>
      </c>
      <c r="AX1602" s="625" t="b">
        <f t="shared" si="455"/>
        <v>0</v>
      </c>
      <c r="AY1602" s="7" t="str">
        <f t="shared" si="456"/>
        <v>FALSEFALSEFALSE</v>
      </c>
      <c r="AZ1602" s="626">
        <f t="shared" si="440"/>
        <v>0</v>
      </c>
      <c r="BA1602" s="627" t="str">
        <f t="shared" si="457"/>
        <v/>
      </c>
      <c r="BB1602" s="627">
        <f t="shared" si="441"/>
        <v>0</v>
      </c>
    </row>
    <row r="1603" spans="1:54">
      <c r="A1603" s="381">
        <v>1546</v>
      </c>
      <c r="B1603" s="117"/>
      <c r="C1603" s="288"/>
      <c r="D1603" s="289"/>
      <c r="E1603" s="289"/>
      <c r="F1603" s="290"/>
      <c r="G1603" s="292"/>
      <c r="H1603" s="116"/>
      <c r="I1603" s="292"/>
      <c r="J1603" s="116"/>
      <c r="K1603" s="370"/>
      <c r="L1603" s="370"/>
      <c r="M1603" s="370"/>
      <c r="N1603" s="371"/>
      <c r="O1603" s="371"/>
      <c r="P1603" s="371"/>
      <c r="Q1603" s="371"/>
      <c r="R1603" s="371"/>
      <c r="S1603" s="371"/>
      <c r="T1603" s="443"/>
      <c r="U1603" s="539"/>
      <c r="V1603" s="117"/>
      <c r="W1603" s="118"/>
      <c r="X1603" s="119"/>
      <c r="Y1603" s="120"/>
      <c r="Z1603" s="122"/>
      <c r="AA1603" s="121"/>
      <c r="AB1603" s="443"/>
      <c r="AC1603" s="734"/>
      <c r="AD1603" s="372"/>
      <c r="AE1603" s="485"/>
      <c r="AF1603" s="373" t="str">
        <f t="shared" si="442"/>
        <v/>
      </c>
      <c r="AG1603" s="373" t="str">
        <f t="shared" si="443"/>
        <v/>
      </c>
      <c r="AH1603" s="374" t="str">
        <f t="shared" si="444"/>
        <v/>
      </c>
      <c r="AI1603" s="375" t="str">
        <f t="shared" si="445"/>
        <v/>
      </c>
      <c r="AJ1603" s="375" t="str">
        <f t="shared" si="446"/>
        <v/>
      </c>
      <c r="AK1603" s="375" t="str">
        <f t="shared" si="447"/>
        <v/>
      </c>
      <c r="AL1603" s="375" t="str">
        <f t="shared" si="448"/>
        <v/>
      </c>
      <c r="AM1603" s="375" t="str">
        <f t="shared" si="449"/>
        <v/>
      </c>
      <c r="AN1603" s="376" t="str">
        <f>IF(AF1603="","",IF(OR(AH1603="",AH1603="-"),"－",IF(OR(AM1603=8,AM1603=9),"",IF(OR(AJ1603=3,AJ1603=4,AJ1603=5,AJ1603=6),VLOOKUP(AH1603,INDEX((係数_バス貨物_ガソリン,係数_バス貨物_CNG,係数_バス貨物_軽油,係数_バス貨物_メタノール,係数_バス貨物_LPG),MATCH(AL1603,【参考】排出ガスレベル!$AI$4:$AI$671,1),1,AR1603):INDEX((係数_バス貨物_ガソリン,係数_バス貨物_CNG,係数_バス貨物_軽油,係数_バス貨物_メタノール,係数_バス貨物_LPG),MATCH(AL1603+1,【参考】排出ガスレベル!$AI$4:$AI$671,1)-1,5,AR1603),2,FALSE),IF(OR(AJ1603=1,AJ1603=2),VLOOKUP(AH1603,INDEX((係数_乗用_ガソリン,係数_乗用_CNG,係数_乗用_軽油,係数_乗用_メタノール,係数_乗用_LPG),1,1,AR1603):INDEX((係数_乗用_ガソリン,係数_乗用_CNG,係数_乗用_軽油,係数_乗用_メタノール,係数_乗用_LPG),125,5,AR1603),2,FALSE))))))</f>
        <v/>
      </c>
      <c r="AO1603" s="376" t="str">
        <f>IF(T1603="","",IF(OR(AH1603="",AH1603="-"),"－",IF(OR(AM1603=8,AM1603=9),"",IF(OR(AJ1603=3,AJ1603=4,AJ1603=5,AJ1603=6),VLOOKUP(AH1603,INDEX((係数_バス貨物_ガソリン,係数_バス貨物_CNG,係数_バス貨物_軽油,係数_バス貨物_メタノール,係数_バス貨物_LPG),MATCH(AL1603,【参考】排出ガスレベル!$AI$4:$AI$671,1),1,AR1603):INDEX((係数_バス貨物_ガソリン,係数_バス貨物_CNG,係数_バス貨物_軽油,係数_バス貨物_メタノール,係数_バス貨物_LPG),MATCH(AL1603+1,【参考】排出ガスレベル!$AI$4:$AI$671,1)-1,5,AR1603),3,FALSE),IF(OR(AJ1603=1,AJ1603=2),VLOOKUP(AH1603,INDEX((係数_乗用_ガソリン,係数_乗用_CNG,係数_乗用_軽油,係数_乗用_メタノール,係数_乗用_LPG),1,1,AR1603):INDEX((係数_乗用_ガソリン,係数_乗用_CNG,係数_乗用_軽油,係数_乗用_メタノール,係数_乗用_LPG),125,5,AR1603),3,FALSE))))))</f>
        <v/>
      </c>
      <c r="AP1603" s="375" t="str">
        <f t="shared" si="450"/>
        <v/>
      </c>
      <c r="AQ1603" s="444" t="str">
        <f t="shared" si="451"/>
        <v/>
      </c>
      <c r="AR1603" s="375" t="str">
        <f t="shared" si="452"/>
        <v/>
      </c>
      <c r="AS1603" s="377" t="str">
        <f t="shared" si="453"/>
        <v/>
      </c>
      <c r="AT1603" s="378" t="str">
        <f t="shared" si="454"/>
        <v/>
      </c>
      <c r="AX1603" s="625" t="b">
        <f t="shared" si="455"/>
        <v>0</v>
      </c>
      <c r="AY1603" s="7" t="str">
        <f t="shared" si="456"/>
        <v>FALSEFALSEFALSE</v>
      </c>
      <c r="AZ1603" s="626">
        <f t="shared" si="440"/>
        <v>0</v>
      </c>
      <c r="BA1603" s="627" t="str">
        <f t="shared" si="457"/>
        <v/>
      </c>
      <c r="BB1603" s="627">
        <f t="shared" si="441"/>
        <v>0</v>
      </c>
    </row>
    <row r="1604" spans="1:54">
      <c r="A1604" s="381">
        <v>1547</v>
      </c>
      <c r="B1604" s="117"/>
      <c r="C1604" s="288"/>
      <c r="D1604" s="289"/>
      <c r="E1604" s="289"/>
      <c r="F1604" s="290"/>
      <c r="G1604" s="292"/>
      <c r="H1604" s="116"/>
      <c r="I1604" s="292"/>
      <c r="J1604" s="116"/>
      <c r="K1604" s="370"/>
      <c r="L1604" s="370"/>
      <c r="M1604" s="370"/>
      <c r="N1604" s="371"/>
      <c r="O1604" s="371"/>
      <c r="P1604" s="371"/>
      <c r="Q1604" s="371"/>
      <c r="R1604" s="371"/>
      <c r="S1604" s="371"/>
      <c r="T1604" s="443"/>
      <c r="U1604" s="539"/>
      <c r="V1604" s="117"/>
      <c r="W1604" s="118"/>
      <c r="X1604" s="119"/>
      <c r="Y1604" s="120"/>
      <c r="Z1604" s="122"/>
      <c r="AA1604" s="121"/>
      <c r="AB1604" s="443"/>
      <c r="AC1604" s="734"/>
      <c r="AD1604" s="372"/>
      <c r="AE1604" s="485"/>
      <c r="AF1604" s="373" t="str">
        <f t="shared" si="442"/>
        <v/>
      </c>
      <c r="AG1604" s="373" t="str">
        <f t="shared" si="443"/>
        <v/>
      </c>
      <c r="AH1604" s="374" t="str">
        <f t="shared" si="444"/>
        <v/>
      </c>
      <c r="AI1604" s="375" t="str">
        <f t="shared" si="445"/>
        <v/>
      </c>
      <c r="AJ1604" s="375" t="str">
        <f t="shared" si="446"/>
        <v/>
      </c>
      <c r="AK1604" s="375" t="str">
        <f t="shared" si="447"/>
        <v/>
      </c>
      <c r="AL1604" s="375" t="str">
        <f t="shared" si="448"/>
        <v/>
      </c>
      <c r="AM1604" s="375" t="str">
        <f t="shared" si="449"/>
        <v/>
      </c>
      <c r="AN1604" s="376" t="str">
        <f>IF(AF1604="","",IF(OR(AH1604="",AH1604="-"),"－",IF(OR(AM1604=8,AM1604=9),"",IF(OR(AJ1604=3,AJ1604=4,AJ1604=5,AJ1604=6),VLOOKUP(AH1604,INDEX((係数_バス貨物_ガソリン,係数_バス貨物_CNG,係数_バス貨物_軽油,係数_バス貨物_メタノール,係数_バス貨物_LPG),MATCH(AL1604,【参考】排出ガスレベル!$AI$4:$AI$671,1),1,AR1604):INDEX((係数_バス貨物_ガソリン,係数_バス貨物_CNG,係数_バス貨物_軽油,係数_バス貨物_メタノール,係数_バス貨物_LPG),MATCH(AL1604+1,【参考】排出ガスレベル!$AI$4:$AI$671,1)-1,5,AR1604),2,FALSE),IF(OR(AJ1604=1,AJ1604=2),VLOOKUP(AH1604,INDEX((係数_乗用_ガソリン,係数_乗用_CNG,係数_乗用_軽油,係数_乗用_メタノール,係数_乗用_LPG),1,1,AR1604):INDEX((係数_乗用_ガソリン,係数_乗用_CNG,係数_乗用_軽油,係数_乗用_メタノール,係数_乗用_LPG),125,5,AR1604),2,FALSE))))))</f>
        <v/>
      </c>
      <c r="AO1604" s="376" t="str">
        <f>IF(T1604="","",IF(OR(AH1604="",AH1604="-"),"－",IF(OR(AM1604=8,AM1604=9),"",IF(OR(AJ1604=3,AJ1604=4,AJ1604=5,AJ1604=6),VLOOKUP(AH1604,INDEX((係数_バス貨物_ガソリン,係数_バス貨物_CNG,係数_バス貨物_軽油,係数_バス貨物_メタノール,係数_バス貨物_LPG),MATCH(AL1604,【参考】排出ガスレベル!$AI$4:$AI$671,1),1,AR1604):INDEX((係数_バス貨物_ガソリン,係数_バス貨物_CNG,係数_バス貨物_軽油,係数_バス貨物_メタノール,係数_バス貨物_LPG),MATCH(AL1604+1,【参考】排出ガスレベル!$AI$4:$AI$671,1)-1,5,AR1604),3,FALSE),IF(OR(AJ1604=1,AJ1604=2),VLOOKUP(AH1604,INDEX((係数_乗用_ガソリン,係数_乗用_CNG,係数_乗用_軽油,係数_乗用_メタノール,係数_乗用_LPG),1,1,AR1604):INDEX((係数_乗用_ガソリン,係数_乗用_CNG,係数_乗用_軽油,係数_乗用_メタノール,係数_乗用_LPG),125,5,AR1604),3,FALSE))))))</f>
        <v/>
      </c>
      <c r="AP1604" s="375" t="str">
        <f t="shared" si="450"/>
        <v/>
      </c>
      <c r="AQ1604" s="444" t="str">
        <f t="shared" si="451"/>
        <v/>
      </c>
      <c r="AR1604" s="375" t="str">
        <f t="shared" si="452"/>
        <v/>
      </c>
      <c r="AS1604" s="377" t="str">
        <f t="shared" si="453"/>
        <v/>
      </c>
      <c r="AT1604" s="378" t="str">
        <f t="shared" si="454"/>
        <v/>
      </c>
      <c r="AX1604" s="625" t="b">
        <f t="shared" si="455"/>
        <v>0</v>
      </c>
      <c r="AY1604" s="7" t="str">
        <f t="shared" si="456"/>
        <v>FALSEFALSEFALSE</v>
      </c>
      <c r="AZ1604" s="626">
        <f t="shared" si="440"/>
        <v>0</v>
      </c>
      <c r="BA1604" s="627" t="str">
        <f t="shared" si="457"/>
        <v/>
      </c>
      <c r="BB1604" s="627">
        <f t="shared" si="441"/>
        <v>0</v>
      </c>
    </row>
    <row r="1605" spans="1:54">
      <c r="A1605" s="381">
        <v>1548</v>
      </c>
      <c r="B1605" s="117"/>
      <c r="C1605" s="288"/>
      <c r="D1605" s="289"/>
      <c r="E1605" s="289"/>
      <c r="F1605" s="290"/>
      <c r="G1605" s="292"/>
      <c r="H1605" s="116"/>
      <c r="I1605" s="292"/>
      <c r="J1605" s="116"/>
      <c r="K1605" s="370"/>
      <c r="L1605" s="370"/>
      <c r="M1605" s="370"/>
      <c r="N1605" s="371"/>
      <c r="O1605" s="371"/>
      <c r="P1605" s="371"/>
      <c r="Q1605" s="371"/>
      <c r="R1605" s="371"/>
      <c r="S1605" s="371"/>
      <c r="T1605" s="443"/>
      <c r="U1605" s="539"/>
      <c r="V1605" s="117"/>
      <c r="W1605" s="118"/>
      <c r="X1605" s="119"/>
      <c r="Y1605" s="120"/>
      <c r="Z1605" s="122"/>
      <c r="AA1605" s="121"/>
      <c r="AB1605" s="443"/>
      <c r="AC1605" s="734"/>
      <c r="AD1605" s="372"/>
      <c r="AE1605" s="485"/>
      <c r="AF1605" s="373" t="str">
        <f t="shared" si="442"/>
        <v/>
      </c>
      <c r="AG1605" s="373" t="str">
        <f t="shared" si="443"/>
        <v/>
      </c>
      <c r="AH1605" s="374" t="str">
        <f t="shared" si="444"/>
        <v/>
      </c>
      <c r="AI1605" s="375" t="str">
        <f t="shared" si="445"/>
        <v/>
      </c>
      <c r="AJ1605" s="375" t="str">
        <f t="shared" si="446"/>
        <v/>
      </c>
      <c r="AK1605" s="375" t="str">
        <f t="shared" si="447"/>
        <v/>
      </c>
      <c r="AL1605" s="375" t="str">
        <f t="shared" si="448"/>
        <v/>
      </c>
      <c r="AM1605" s="375" t="str">
        <f t="shared" si="449"/>
        <v/>
      </c>
      <c r="AN1605" s="376" t="str">
        <f>IF(AF1605="","",IF(OR(AH1605="",AH1605="-"),"－",IF(OR(AM1605=8,AM1605=9),"",IF(OR(AJ1605=3,AJ1605=4,AJ1605=5,AJ1605=6),VLOOKUP(AH1605,INDEX((係数_バス貨物_ガソリン,係数_バス貨物_CNG,係数_バス貨物_軽油,係数_バス貨物_メタノール,係数_バス貨物_LPG),MATCH(AL1605,【参考】排出ガスレベル!$AI$4:$AI$671,1),1,AR1605):INDEX((係数_バス貨物_ガソリン,係数_バス貨物_CNG,係数_バス貨物_軽油,係数_バス貨物_メタノール,係数_バス貨物_LPG),MATCH(AL1605+1,【参考】排出ガスレベル!$AI$4:$AI$671,1)-1,5,AR1605),2,FALSE),IF(OR(AJ1605=1,AJ1605=2),VLOOKUP(AH1605,INDEX((係数_乗用_ガソリン,係数_乗用_CNG,係数_乗用_軽油,係数_乗用_メタノール,係数_乗用_LPG),1,1,AR1605):INDEX((係数_乗用_ガソリン,係数_乗用_CNG,係数_乗用_軽油,係数_乗用_メタノール,係数_乗用_LPG),125,5,AR1605),2,FALSE))))))</f>
        <v/>
      </c>
      <c r="AO1605" s="376" t="str">
        <f>IF(T1605="","",IF(OR(AH1605="",AH1605="-"),"－",IF(OR(AM1605=8,AM1605=9),"",IF(OR(AJ1605=3,AJ1605=4,AJ1605=5,AJ1605=6),VLOOKUP(AH1605,INDEX((係数_バス貨物_ガソリン,係数_バス貨物_CNG,係数_バス貨物_軽油,係数_バス貨物_メタノール,係数_バス貨物_LPG),MATCH(AL1605,【参考】排出ガスレベル!$AI$4:$AI$671,1),1,AR1605):INDEX((係数_バス貨物_ガソリン,係数_バス貨物_CNG,係数_バス貨物_軽油,係数_バス貨物_メタノール,係数_バス貨物_LPG),MATCH(AL1605+1,【参考】排出ガスレベル!$AI$4:$AI$671,1)-1,5,AR1605),3,FALSE),IF(OR(AJ1605=1,AJ1605=2),VLOOKUP(AH1605,INDEX((係数_乗用_ガソリン,係数_乗用_CNG,係数_乗用_軽油,係数_乗用_メタノール,係数_乗用_LPG),1,1,AR1605):INDEX((係数_乗用_ガソリン,係数_乗用_CNG,係数_乗用_軽油,係数_乗用_メタノール,係数_乗用_LPG),125,5,AR1605),3,FALSE))))))</f>
        <v/>
      </c>
      <c r="AP1605" s="375" t="str">
        <f t="shared" si="450"/>
        <v/>
      </c>
      <c r="AQ1605" s="444" t="str">
        <f t="shared" si="451"/>
        <v/>
      </c>
      <c r="AR1605" s="375" t="str">
        <f t="shared" si="452"/>
        <v/>
      </c>
      <c r="AS1605" s="377" t="str">
        <f t="shared" si="453"/>
        <v/>
      </c>
      <c r="AT1605" s="378" t="str">
        <f t="shared" si="454"/>
        <v/>
      </c>
      <c r="AX1605" s="625" t="b">
        <f t="shared" si="455"/>
        <v>0</v>
      </c>
      <c r="AY1605" s="7" t="str">
        <f t="shared" si="456"/>
        <v>FALSEFALSEFALSE</v>
      </c>
      <c r="AZ1605" s="626">
        <f t="shared" si="440"/>
        <v>0</v>
      </c>
      <c r="BA1605" s="627" t="str">
        <f t="shared" si="457"/>
        <v/>
      </c>
      <c r="BB1605" s="627">
        <f t="shared" si="441"/>
        <v>0</v>
      </c>
    </row>
    <row r="1606" spans="1:54">
      <c r="A1606" s="381">
        <v>1549</v>
      </c>
      <c r="B1606" s="117"/>
      <c r="C1606" s="288"/>
      <c r="D1606" s="289"/>
      <c r="E1606" s="289"/>
      <c r="F1606" s="290"/>
      <c r="G1606" s="292"/>
      <c r="H1606" s="116"/>
      <c r="I1606" s="292"/>
      <c r="J1606" s="116"/>
      <c r="K1606" s="370"/>
      <c r="L1606" s="370"/>
      <c r="M1606" s="370"/>
      <c r="N1606" s="371"/>
      <c r="O1606" s="371"/>
      <c r="P1606" s="371"/>
      <c r="Q1606" s="371"/>
      <c r="R1606" s="371"/>
      <c r="S1606" s="371"/>
      <c r="T1606" s="443"/>
      <c r="U1606" s="539"/>
      <c r="V1606" s="117"/>
      <c r="W1606" s="118"/>
      <c r="X1606" s="119"/>
      <c r="Y1606" s="120"/>
      <c r="Z1606" s="122"/>
      <c r="AA1606" s="121"/>
      <c r="AB1606" s="443"/>
      <c r="AC1606" s="734"/>
      <c r="AD1606" s="372"/>
      <c r="AE1606" s="485"/>
      <c r="AF1606" s="373" t="str">
        <f t="shared" si="442"/>
        <v/>
      </c>
      <c r="AG1606" s="373" t="str">
        <f t="shared" si="443"/>
        <v/>
      </c>
      <c r="AH1606" s="374" t="str">
        <f t="shared" si="444"/>
        <v/>
      </c>
      <c r="AI1606" s="375" t="str">
        <f t="shared" si="445"/>
        <v/>
      </c>
      <c r="AJ1606" s="375" t="str">
        <f t="shared" si="446"/>
        <v/>
      </c>
      <c r="AK1606" s="375" t="str">
        <f t="shared" si="447"/>
        <v/>
      </c>
      <c r="AL1606" s="375" t="str">
        <f t="shared" si="448"/>
        <v/>
      </c>
      <c r="AM1606" s="375" t="str">
        <f t="shared" si="449"/>
        <v/>
      </c>
      <c r="AN1606" s="376" t="str">
        <f>IF(AF1606="","",IF(OR(AH1606="",AH1606="-"),"－",IF(OR(AM1606=8,AM1606=9),"",IF(OR(AJ1606=3,AJ1606=4,AJ1606=5,AJ1606=6),VLOOKUP(AH1606,INDEX((係数_バス貨物_ガソリン,係数_バス貨物_CNG,係数_バス貨物_軽油,係数_バス貨物_メタノール,係数_バス貨物_LPG),MATCH(AL1606,【参考】排出ガスレベル!$AI$4:$AI$671,1),1,AR1606):INDEX((係数_バス貨物_ガソリン,係数_バス貨物_CNG,係数_バス貨物_軽油,係数_バス貨物_メタノール,係数_バス貨物_LPG),MATCH(AL1606+1,【参考】排出ガスレベル!$AI$4:$AI$671,1)-1,5,AR1606),2,FALSE),IF(OR(AJ1606=1,AJ1606=2),VLOOKUP(AH1606,INDEX((係数_乗用_ガソリン,係数_乗用_CNG,係数_乗用_軽油,係数_乗用_メタノール,係数_乗用_LPG),1,1,AR1606):INDEX((係数_乗用_ガソリン,係数_乗用_CNG,係数_乗用_軽油,係数_乗用_メタノール,係数_乗用_LPG),125,5,AR1606),2,FALSE))))))</f>
        <v/>
      </c>
      <c r="AO1606" s="376" t="str">
        <f>IF(T1606="","",IF(OR(AH1606="",AH1606="-"),"－",IF(OR(AM1606=8,AM1606=9),"",IF(OR(AJ1606=3,AJ1606=4,AJ1606=5,AJ1606=6),VLOOKUP(AH1606,INDEX((係数_バス貨物_ガソリン,係数_バス貨物_CNG,係数_バス貨物_軽油,係数_バス貨物_メタノール,係数_バス貨物_LPG),MATCH(AL1606,【参考】排出ガスレベル!$AI$4:$AI$671,1),1,AR1606):INDEX((係数_バス貨物_ガソリン,係数_バス貨物_CNG,係数_バス貨物_軽油,係数_バス貨物_メタノール,係数_バス貨物_LPG),MATCH(AL1606+1,【参考】排出ガスレベル!$AI$4:$AI$671,1)-1,5,AR1606),3,FALSE),IF(OR(AJ1606=1,AJ1606=2),VLOOKUP(AH1606,INDEX((係数_乗用_ガソリン,係数_乗用_CNG,係数_乗用_軽油,係数_乗用_メタノール,係数_乗用_LPG),1,1,AR1606):INDEX((係数_乗用_ガソリン,係数_乗用_CNG,係数_乗用_軽油,係数_乗用_メタノール,係数_乗用_LPG),125,5,AR1606),3,FALSE))))))</f>
        <v/>
      </c>
      <c r="AP1606" s="375" t="str">
        <f t="shared" si="450"/>
        <v/>
      </c>
      <c r="AQ1606" s="444" t="str">
        <f t="shared" si="451"/>
        <v/>
      </c>
      <c r="AR1606" s="375" t="str">
        <f t="shared" si="452"/>
        <v/>
      </c>
      <c r="AS1606" s="377" t="str">
        <f t="shared" si="453"/>
        <v/>
      </c>
      <c r="AT1606" s="378" t="str">
        <f t="shared" si="454"/>
        <v/>
      </c>
      <c r="AX1606" s="625" t="b">
        <f t="shared" si="455"/>
        <v>0</v>
      </c>
      <c r="AY1606" s="7" t="str">
        <f t="shared" si="456"/>
        <v>FALSEFALSEFALSE</v>
      </c>
      <c r="AZ1606" s="626">
        <f t="shared" si="440"/>
        <v>0</v>
      </c>
      <c r="BA1606" s="627" t="str">
        <f t="shared" si="457"/>
        <v/>
      </c>
      <c r="BB1606" s="627">
        <f t="shared" si="441"/>
        <v>0</v>
      </c>
    </row>
    <row r="1607" spans="1:54">
      <c r="A1607" s="381">
        <v>1550</v>
      </c>
      <c r="B1607" s="117"/>
      <c r="C1607" s="288"/>
      <c r="D1607" s="289"/>
      <c r="E1607" s="289"/>
      <c r="F1607" s="290"/>
      <c r="G1607" s="292"/>
      <c r="H1607" s="116"/>
      <c r="I1607" s="292"/>
      <c r="J1607" s="116"/>
      <c r="K1607" s="370"/>
      <c r="L1607" s="370"/>
      <c r="M1607" s="370"/>
      <c r="N1607" s="371"/>
      <c r="O1607" s="371"/>
      <c r="P1607" s="371"/>
      <c r="Q1607" s="371"/>
      <c r="R1607" s="371"/>
      <c r="S1607" s="371"/>
      <c r="T1607" s="443"/>
      <c r="U1607" s="539"/>
      <c r="V1607" s="117"/>
      <c r="W1607" s="118"/>
      <c r="X1607" s="119"/>
      <c r="Y1607" s="120"/>
      <c r="Z1607" s="122"/>
      <c r="AA1607" s="121"/>
      <c r="AB1607" s="443"/>
      <c r="AC1607" s="734"/>
      <c r="AD1607" s="372"/>
      <c r="AE1607" s="485"/>
      <c r="AF1607" s="373" t="str">
        <f t="shared" si="442"/>
        <v/>
      </c>
      <c r="AG1607" s="373" t="str">
        <f t="shared" si="443"/>
        <v/>
      </c>
      <c r="AH1607" s="374" t="str">
        <f t="shared" si="444"/>
        <v/>
      </c>
      <c r="AI1607" s="375" t="str">
        <f t="shared" si="445"/>
        <v/>
      </c>
      <c r="AJ1607" s="375" t="str">
        <f t="shared" si="446"/>
        <v/>
      </c>
      <c r="AK1607" s="375" t="str">
        <f t="shared" si="447"/>
        <v/>
      </c>
      <c r="AL1607" s="375" t="str">
        <f t="shared" si="448"/>
        <v/>
      </c>
      <c r="AM1607" s="375" t="str">
        <f t="shared" si="449"/>
        <v/>
      </c>
      <c r="AN1607" s="376" t="str">
        <f>IF(AF1607="","",IF(OR(AH1607="",AH1607="-"),"－",IF(OR(AM1607=8,AM1607=9),"",IF(OR(AJ1607=3,AJ1607=4,AJ1607=5,AJ1607=6),VLOOKUP(AH1607,INDEX((係数_バス貨物_ガソリン,係数_バス貨物_CNG,係数_バス貨物_軽油,係数_バス貨物_メタノール,係数_バス貨物_LPG),MATCH(AL1607,【参考】排出ガスレベル!$AI$4:$AI$671,1),1,AR1607):INDEX((係数_バス貨物_ガソリン,係数_バス貨物_CNG,係数_バス貨物_軽油,係数_バス貨物_メタノール,係数_バス貨物_LPG),MATCH(AL1607+1,【参考】排出ガスレベル!$AI$4:$AI$671,1)-1,5,AR1607),2,FALSE),IF(OR(AJ1607=1,AJ1607=2),VLOOKUP(AH1607,INDEX((係数_乗用_ガソリン,係数_乗用_CNG,係数_乗用_軽油,係数_乗用_メタノール,係数_乗用_LPG),1,1,AR1607):INDEX((係数_乗用_ガソリン,係数_乗用_CNG,係数_乗用_軽油,係数_乗用_メタノール,係数_乗用_LPG),125,5,AR1607),2,FALSE))))))</f>
        <v/>
      </c>
      <c r="AO1607" s="376" t="str">
        <f>IF(T1607="","",IF(OR(AH1607="",AH1607="-"),"－",IF(OR(AM1607=8,AM1607=9),"",IF(OR(AJ1607=3,AJ1607=4,AJ1607=5,AJ1607=6),VLOOKUP(AH1607,INDEX((係数_バス貨物_ガソリン,係数_バス貨物_CNG,係数_バス貨物_軽油,係数_バス貨物_メタノール,係数_バス貨物_LPG),MATCH(AL1607,【参考】排出ガスレベル!$AI$4:$AI$671,1),1,AR1607):INDEX((係数_バス貨物_ガソリン,係数_バス貨物_CNG,係数_バス貨物_軽油,係数_バス貨物_メタノール,係数_バス貨物_LPG),MATCH(AL1607+1,【参考】排出ガスレベル!$AI$4:$AI$671,1)-1,5,AR1607),3,FALSE),IF(OR(AJ1607=1,AJ1607=2),VLOOKUP(AH1607,INDEX((係数_乗用_ガソリン,係数_乗用_CNG,係数_乗用_軽油,係数_乗用_メタノール,係数_乗用_LPG),1,1,AR1607):INDEX((係数_乗用_ガソリン,係数_乗用_CNG,係数_乗用_軽油,係数_乗用_メタノール,係数_乗用_LPG),125,5,AR1607),3,FALSE))))))</f>
        <v/>
      </c>
      <c r="AP1607" s="375" t="str">
        <f t="shared" si="450"/>
        <v/>
      </c>
      <c r="AQ1607" s="444" t="str">
        <f t="shared" si="451"/>
        <v/>
      </c>
      <c r="AR1607" s="375" t="str">
        <f t="shared" si="452"/>
        <v/>
      </c>
      <c r="AS1607" s="377" t="str">
        <f t="shared" si="453"/>
        <v/>
      </c>
      <c r="AT1607" s="378" t="str">
        <f t="shared" si="454"/>
        <v/>
      </c>
      <c r="AX1607" s="625" t="b">
        <f t="shared" si="455"/>
        <v>0</v>
      </c>
      <c r="AY1607" s="7" t="str">
        <f t="shared" si="456"/>
        <v>FALSEFALSEFALSE</v>
      </c>
      <c r="AZ1607" s="626">
        <f t="shared" si="440"/>
        <v>0</v>
      </c>
      <c r="BA1607" s="627" t="str">
        <f t="shared" si="457"/>
        <v/>
      </c>
      <c r="BB1607" s="627">
        <f t="shared" si="441"/>
        <v>0</v>
      </c>
    </row>
    <row r="1608" spans="1:54">
      <c r="A1608" s="381">
        <v>1551</v>
      </c>
      <c r="B1608" s="117"/>
      <c r="C1608" s="288"/>
      <c r="D1608" s="289"/>
      <c r="E1608" s="289"/>
      <c r="F1608" s="290"/>
      <c r="G1608" s="292"/>
      <c r="H1608" s="116"/>
      <c r="I1608" s="292"/>
      <c r="J1608" s="116"/>
      <c r="K1608" s="370"/>
      <c r="L1608" s="370"/>
      <c r="M1608" s="370"/>
      <c r="N1608" s="371"/>
      <c r="O1608" s="371"/>
      <c r="P1608" s="371"/>
      <c r="Q1608" s="371"/>
      <c r="R1608" s="371"/>
      <c r="S1608" s="371"/>
      <c r="T1608" s="443"/>
      <c r="U1608" s="539"/>
      <c r="V1608" s="117"/>
      <c r="W1608" s="118"/>
      <c r="X1608" s="119"/>
      <c r="Y1608" s="120"/>
      <c r="Z1608" s="122"/>
      <c r="AA1608" s="121"/>
      <c r="AB1608" s="443"/>
      <c r="AC1608" s="734"/>
      <c r="AD1608" s="372"/>
      <c r="AE1608" s="485"/>
      <c r="AF1608" s="373" t="str">
        <f t="shared" si="442"/>
        <v/>
      </c>
      <c r="AG1608" s="373" t="str">
        <f t="shared" si="443"/>
        <v/>
      </c>
      <c r="AH1608" s="374" t="str">
        <f t="shared" si="444"/>
        <v/>
      </c>
      <c r="AI1608" s="375" t="str">
        <f t="shared" si="445"/>
        <v/>
      </c>
      <c r="AJ1608" s="375" t="str">
        <f t="shared" si="446"/>
        <v/>
      </c>
      <c r="AK1608" s="375" t="str">
        <f t="shared" si="447"/>
        <v/>
      </c>
      <c r="AL1608" s="375" t="str">
        <f t="shared" si="448"/>
        <v/>
      </c>
      <c r="AM1608" s="375" t="str">
        <f t="shared" si="449"/>
        <v/>
      </c>
      <c r="AN1608" s="376" t="str">
        <f>IF(AF1608="","",IF(OR(AH1608="",AH1608="-"),"－",IF(OR(AM1608=8,AM1608=9),"",IF(OR(AJ1608=3,AJ1608=4,AJ1608=5,AJ1608=6),VLOOKUP(AH1608,INDEX((係数_バス貨物_ガソリン,係数_バス貨物_CNG,係数_バス貨物_軽油,係数_バス貨物_メタノール,係数_バス貨物_LPG),MATCH(AL1608,【参考】排出ガスレベル!$AI$4:$AI$671,1),1,AR1608):INDEX((係数_バス貨物_ガソリン,係数_バス貨物_CNG,係数_バス貨物_軽油,係数_バス貨物_メタノール,係数_バス貨物_LPG),MATCH(AL1608+1,【参考】排出ガスレベル!$AI$4:$AI$671,1)-1,5,AR1608),2,FALSE),IF(OR(AJ1608=1,AJ1608=2),VLOOKUP(AH1608,INDEX((係数_乗用_ガソリン,係数_乗用_CNG,係数_乗用_軽油,係数_乗用_メタノール,係数_乗用_LPG),1,1,AR1608):INDEX((係数_乗用_ガソリン,係数_乗用_CNG,係数_乗用_軽油,係数_乗用_メタノール,係数_乗用_LPG),125,5,AR1608),2,FALSE))))))</f>
        <v/>
      </c>
      <c r="AO1608" s="376" t="str">
        <f>IF(T1608="","",IF(OR(AH1608="",AH1608="-"),"－",IF(OR(AM1608=8,AM1608=9),"",IF(OR(AJ1608=3,AJ1608=4,AJ1608=5,AJ1608=6),VLOOKUP(AH1608,INDEX((係数_バス貨物_ガソリン,係数_バス貨物_CNG,係数_バス貨物_軽油,係数_バス貨物_メタノール,係数_バス貨物_LPG),MATCH(AL1608,【参考】排出ガスレベル!$AI$4:$AI$671,1),1,AR1608):INDEX((係数_バス貨物_ガソリン,係数_バス貨物_CNG,係数_バス貨物_軽油,係数_バス貨物_メタノール,係数_バス貨物_LPG),MATCH(AL1608+1,【参考】排出ガスレベル!$AI$4:$AI$671,1)-1,5,AR1608),3,FALSE),IF(OR(AJ1608=1,AJ1608=2),VLOOKUP(AH1608,INDEX((係数_乗用_ガソリン,係数_乗用_CNG,係数_乗用_軽油,係数_乗用_メタノール,係数_乗用_LPG),1,1,AR1608):INDEX((係数_乗用_ガソリン,係数_乗用_CNG,係数_乗用_軽油,係数_乗用_メタノール,係数_乗用_LPG),125,5,AR1608),3,FALSE))))))</f>
        <v/>
      </c>
      <c r="AP1608" s="375" t="str">
        <f t="shared" si="450"/>
        <v/>
      </c>
      <c r="AQ1608" s="444" t="str">
        <f t="shared" si="451"/>
        <v/>
      </c>
      <c r="AR1608" s="375" t="str">
        <f t="shared" si="452"/>
        <v/>
      </c>
      <c r="AS1608" s="377" t="str">
        <f t="shared" si="453"/>
        <v/>
      </c>
      <c r="AT1608" s="378" t="str">
        <f t="shared" si="454"/>
        <v/>
      </c>
      <c r="AX1608" s="625" t="b">
        <f t="shared" si="455"/>
        <v>0</v>
      </c>
      <c r="AY1608" s="7" t="str">
        <f t="shared" si="456"/>
        <v>FALSEFALSEFALSE</v>
      </c>
      <c r="AZ1608" s="626">
        <f t="shared" si="440"/>
        <v>0</v>
      </c>
      <c r="BA1608" s="627" t="str">
        <f t="shared" si="457"/>
        <v/>
      </c>
      <c r="BB1608" s="627">
        <f t="shared" si="441"/>
        <v>0</v>
      </c>
    </row>
    <row r="1609" spans="1:54">
      <c r="A1609" s="381">
        <v>1552</v>
      </c>
      <c r="B1609" s="117"/>
      <c r="C1609" s="288"/>
      <c r="D1609" s="289"/>
      <c r="E1609" s="289"/>
      <c r="F1609" s="290"/>
      <c r="G1609" s="292"/>
      <c r="H1609" s="116"/>
      <c r="I1609" s="292"/>
      <c r="J1609" s="116"/>
      <c r="K1609" s="370"/>
      <c r="L1609" s="370"/>
      <c r="M1609" s="370"/>
      <c r="N1609" s="371"/>
      <c r="O1609" s="371"/>
      <c r="P1609" s="371"/>
      <c r="Q1609" s="371"/>
      <c r="R1609" s="371"/>
      <c r="S1609" s="371"/>
      <c r="T1609" s="443"/>
      <c r="U1609" s="539"/>
      <c r="V1609" s="117"/>
      <c r="W1609" s="118"/>
      <c r="X1609" s="119"/>
      <c r="Y1609" s="120"/>
      <c r="Z1609" s="122"/>
      <c r="AA1609" s="121"/>
      <c r="AB1609" s="443"/>
      <c r="AC1609" s="734"/>
      <c r="AD1609" s="372"/>
      <c r="AE1609" s="485"/>
      <c r="AF1609" s="373" t="str">
        <f t="shared" si="442"/>
        <v/>
      </c>
      <c r="AG1609" s="373" t="str">
        <f t="shared" si="443"/>
        <v/>
      </c>
      <c r="AH1609" s="374" t="str">
        <f t="shared" si="444"/>
        <v/>
      </c>
      <c r="AI1609" s="375" t="str">
        <f t="shared" si="445"/>
        <v/>
      </c>
      <c r="AJ1609" s="375" t="str">
        <f t="shared" si="446"/>
        <v/>
      </c>
      <c r="AK1609" s="375" t="str">
        <f t="shared" si="447"/>
        <v/>
      </c>
      <c r="AL1609" s="375" t="str">
        <f t="shared" si="448"/>
        <v/>
      </c>
      <c r="AM1609" s="375" t="str">
        <f t="shared" si="449"/>
        <v/>
      </c>
      <c r="AN1609" s="376" t="str">
        <f>IF(AF1609="","",IF(OR(AH1609="",AH1609="-"),"－",IF(OR(AM1609=8,AM1609=9),"",IF(OR(AJ1609=3,AJ1609=4,AJ1609=5,AJ1609=6),VLOOKUP(AH1609,INDEX((係数_バス貨物_ガソリン,係数_バス貨物_CNG,係数_バス貨物_軽油,係数_バス貨物_メタノール,係数_バス貨物_LPG),MATCH(AL1609,【参考】排出ガスレベル!$AI$4:$AI$671,1),1,AR1609):INDEX((係数_バス貨物_ガソリン,係数_バス貨物_CNG,係数_バス貨物_軽油,係数_バス貨物_メタノール,係数_バス貨物_LPG),MATCH(AL1609+1,【参考】排出ガスレベル!$AI$4:$AI$671,1)-1,5,AR1609),2,FALSE),IF(OR(AJ1609=1,AJ1609=2),VLOOKUP(AH1609,INDEX((係数_乗用_ガソリン,係数_乗用_CNG,係数_乗用_軽油,係数_乗用_メタノール,係数_乗用_LPG),1,1,AR1609):INDEX((係数_乗用_ガソリン,係数_乗用_CNG,係数_乗用_軽油,係数_乗用_メタノール,係数_乗用_LPG),125,5,AR1609),2,FALSE))))))</f>
        <v/>
      </c>
      <c r="AO1609" s="376" t="str">
        <f>IF(T1609="","",IF(OR(AH1609="",AH1609="-"),"－",IF(OR(AM1609=8,AM1609=9),"",IF(OR(AJ1609=3,AJ1609=4,AJ1609=5,AJ1609=6),VLOOKUP(AH1609,INDEX((係数_バス貨物_ガソリン,係数_バス貨物_CNG,係数_バス貨物_軽油,係数_バス貨物_メタノール,係数_バス貨物_LPG),MATCH(AL1609,【参考】排出ガスレベル!$AI$4:$AI$671,1),1,AR1609):INDEX((係数_バス貨物_ガソリン,係数_バス貨物_CNG,係数_バス貨物_軽油,係数_バス貨物_メタノール,係数_バス貨物_LPG),MATCH(AL1609+1,【参考】排出ガスレベル!$AI$4:$AI$671,1)-1,5,AR1609),3,FALSE),IF(OR(AJ1609=1,AJ1609=2),VLOOKUP(AH1609,INDEX((係数_乗用_ガソリン,係数_乗用_CNG,係数_乗用_軽油,係数_乗用_メタノール,係数_乗用_LPG),1,1,AR1609):INDEX((係数_乗用_ガソリン,係数_乗用_CNG,係数_乗用_軽油,係数_乗用_メタノール,係数_乗用_LPG),125,5,AR1609),3,FALSE))))))</f>
        <v/>
      </c>
      <c r="AP1609" s="375" t="str">
        <f t="shared" si="450"/>
        <v/>
      </c>
      <c r="AQ1609" s="444" t="str">
        <f t="shared" si="451"/>
        <v/>
      </c>
      <c r="AR1609" s="375" t="str">
        <f t="shared" si="452"/>
        <v/>
      </c>
      <c r="AS1609" s="377" t="str">
        <f t="shared" si="453"/>
        <v/>
      </c>
      <c r="AT1609" s="378" t="str">
        <f t="shared" si="454"/>
        <v/>
      </c>
      <c r="AX1609" s="625" t="b">
        <f t="shared" si="455"/>
        <v>0</v>
      </c>
      <c r="AY1609" s="7" t="str">
        <f t="shared" si="456"/>
        <v>FALSEFALSEFALSE</v>
      </c>
      <c r="AZ1609" s="626">
        <f t="shared" si="440"/>
        <v>0</v>
      </c>
      <c r="BA1609" s="627" t="str">
        <f t="shared" si="457"/>
        <v/>
      </c>
      <c r="BB1609" s="627">
        <f t="shared" si="441"/>
        <v>0</v>
      </c>
    </row>
    <row r="1610" spans="1:54">
      <c r="A1610" s="381">
        <v>1553</v>
      </c>
      <c r="B1610" s="117"/>
      <c r="C1610" s="288"/>
      <c r="D1610" s="289"/>
      <c r="E1610" s="289"/>
      <c r="F1610" s="290"/>
      <c r="G1610" s="292"/>
      <c r="H1610" s="116"/>
      <c r="I1610" s="292"/>
      <c r="J1610" s="116"/>
      <c r="K1610" s="370"/>
      <c r="L1610" s="370"/>
      <c r="M1610" s="370"/>
      <c r="N1610" s="371"/>
      <c r="O1610" s="371"/>
      <c r="P1610" s="371"/>
      <c r="Q1610" s="371"/>
      <c r="R1610" s="371"/>
      <c r="S1610" s="371"/>
      <c r="T1610" s="443"/>
      <c r="U1610" s="539"/>
      <c r="V1610" s="117"/>
      <c r="W1610" s="118"/>
      <c r="X1610" s="119"/>
      <c r="Y1610" s="120"/>
      <c r="Z1610" s="122"/>
      <c r="AA1610" s="121"/>
      <c r="AB1610" s="443"/>
      <c r="AC1610" s="734"/>
      <c r="AD1610" s="372"/>
      <c r="AE1610" s="485"/>
      <c r="AF1610" s="373" t="str">
        <f t="shared" si="442"/>
        <v/>
      </c>
      <c r="AG1610" s="373" t="str">
        <f t="shared" si="443"/>
        <v/>
      </c>
      <c r="AH1610" s="374" t="str">
        <f t="shared" si="444"/>
        <v/>
      </c>
      <c r="AI1610" s="375" t="str">
        <f t="shared" si="445"/>
        <v/>
      </c>
      <c r="AJ1610" s="375" t="str">
        <f t="shared" si="446"/>
        <v/>
      </c>
      <c r="AK1610" s="375" t="str">
        <f t="shared" si="447"/>
        <v/>
      </c>
      <c r="AL1610" s="375" t="str">
        <f t="shared" si="448"/>
        <v/>
      </c>
      <c r="AM1610" s="375" t="str">
        <f t="shared" si="449"/>
        <v/>
      </c>
      <c r="AN1610" s="376" t="str">
        <f>IF(AF1610="","",IF(OR(AH1610="",AH1610="-"),"－",IF(OR(AM1610=8,AM1610=9),"",IF(OR(AJ1610=3,AJ1610=4,AJ1610=5,AJ1610=6),VLOOKUP(AH1610,INDEX((係数_バス貨物_ガソリン,係数_バス貨物_CNG,係数_バス貨物_軽油,係数_バス貨物_メタノール,係数_バス貨物_LPG),MATCH(AL1610,【参考】排出ガスレベル!$AI$4:$AI$671,1),1,AR1610):INDEX((係数_バス貨物_ガソリン,係数_バス貨物_CNG,係数_バス貨物_軽油,係数_バス貨物_メタノール,係数_バス貨物_LPG),MATCH(AL1610+1,【参考】排出ガスレベル!$AI$4:$AI$671,1)-1,5,AR1610),2,FALSE),IF(OR(AJ1610=1,AJ1610=2),VLOOKUP(AH1610,INDEX((係数_乗用_ガソリン,係数_乗用_CNG,係数_乗用_軽油,係数_乗用_メタノール,係数_乗用_LPG),1,1,AR1610):INDEX((係数_乗用_ガソリン,係数_乗用_CNG,係数_乗用_軽油,係数_乗用_メタノール,係数_乗用_LPG),125,5,AR1610),2,FALSE))))))</f>
        <v/>
      </c>
      <c r="AO1610" s="376" t="str">
        <f>IF(T1610="","",IF(OR(AH1610="",AH1610="-"),"－",IF(OR(AM1610=8,AM1610=9),"",IF(OR(AJ1610=3,AJ1610=4,AJ1610=5,AJ1610=6),VLOOKUP(AH1610,INDEX((係数_バス貨物_ガソリン,係数_バス貨物_CNG,係数_バス貨物_軽油,係数_バス貨物_メタノール,係数_バス貨物_LPG),MATCH(AL1610,【参考】排出ガスレベル!$AI$4:$AI$671,1),1,AR1610):INDEX((係数_バス貨物_ガソリン,係数_バス貨物_CNG,係数_バス貨物_軽油,係数_バス貨物_メタノール,係数_バス貨物_LPG),MATCH(AL1610+1,【参考】排出ガスレベル!$AI$4:$AI$671,1)-1,5,AR1610),3,FALSE),IF(OR(AJ1610=1,AJ1610=2),VLOOKUP(AH1610,INDEX((係数_乗用_ガソリン,係数_乗用_CNG,係数_乗用_軽油,係数_乗用_メタノール,係数_乗用_LPG),1,1,AR1610):INDEX((係数_乗用_ガソリン,係数_乗用_CNG,係数_乗用_軽油,係数_乗用_メタノール,係数_乗用_LPG),125,5,AR1610),3,FALSE))))))</f>
        <v/>
      </c>
      <c r="AP1610" s="375" t="str">
        <f t="shared" si="450"/>
        <v/>
      </c>
      <c r="AQ1610" s="444" t="str">
        <f t="shared" si="451"/>
        <v/>
      </c>
      <c r="AR1610" s="375" t="str">
        <f t="shared" si="452"/>
        <v/>
      </c>
      <c r="AS1610" s="377" t="str">
        <f t="shared" si="453"/>
        <v/>
      </c>
      <c r="AT1610" s="378" t="str">
        <f t="shared" si="454"/>
        <v/>
      </c>
      <c r="AX1610" s="625" t="b">
        <f t="shared" si="455"/>
        <v>0</v>
      </c>
      <c r="AY1610" s="7" t="str">
        <f t="shared" si="456"/>
        <v>FALSEFALSEFALSE</v>
      </c>
      <c r="AZ1610" s="626">
        <f t="shared" si="440"/>
        <v>0</v>
      </c>
      <c r="BA1610" s="627" t="str">
        <f t="shared" si="457"/>
        <v/>
      </c>
      <c r="BB1610" s="627">
        <f t="shared" si="441"/>
        <v>0</v>
      </c>
    </row>
    <row r="1611" spans="1:54">
      <c r="A1611" s="381">
        <v>1554</v>
      </c>
      <c r="B1611" s="117"/>
      <c r="C1611" s="288"/>
      <c r="D1611" s="289"/>
      <c r="E1611" s="289"/>
      <c r="F1611" s="290"/>
      <c r="G1611" s="292"/>
      <c r="H1611" s="116"/>
      <c r="I1611" s="292"/>
      <c r="J1611" s="116"/>
      <c r="K1611" s="370"/>
      <c r="L1611" s="370"/>
      <c r="M1611" s="370"/>
      <c r="N1611" s="371"/>
      <c r="O1611" s="371"/>
      <c r="P1611" s="371"/>
      <c r="Q1611" s="371"/>
      <c r="R1611" s="371"/>
      <c r="S1611" s="371"/>
      <c r="T1611" s="443"/>
      <c r="U1611" s="539"/>
      <c r="V1611" s="117"/>
      <c r="W1611" s="118"/>
      <c r="X1611" s="119"/>
      <c r="Y1611" s="120"/>
      <c r="Z1611" s="122"/>
      <c r="AA1611" s="121"/>
      <c r="AB1611" s="443"/>
      <c r="AC1611" s="734"/>
      <c r="AD1611" s="372"/>
      <c r="AE1611" s="485"/>
      <c r="AF1611" s="373" t="str">
        <f t="shared" si="442"/>
        <v/>
      </c>
      <c r="AG1611" s="373" t="str">
        <f t="shared" si="443"/>
        <v/>
      </c>
      <c r="AH1611" s="374" t="str">
        <f t="shared" si="444"/>
        <v/>
      </c>
      <c r="AI1611" s="375" t="str">
        <f t="shared" si="445"/>
        <v/>
      </c>
      <c r="AJ1611" s="375" t="str">
        <f t="shared" si="446"/>
        <v/>
      </c>
      <c r="AK1611" s="375" t="str">
        <f t="shared" si="447"/>
        <v/>
      </c>
      <c r="AL1611" s="375" t="str">
        <f t="shared" si="448"/>
        <v/>
      </c>
      <c r="AM1611" s="375" t="str">
        <f t="shared" si="449"/>
        <v/>
      </c>
      <c r="AN1611" s="376" t="str">
        <f>IF(AF1611="","",IF(OR(AH1611="",AH1611="-"),"－",IF(OR(AM1611=8,AM1611=9),"",IF(OR(AJ1611=3,AJ1611=4,AJ1611=5,AJ1611=6),VLOOKUP(AH1611,INDEX((係数_バス貨物_ガソリン,係数_バス貨物_CNG,係数_バス貨物_軽油,係数_バス貨物_メタノール,係数_バス貨物_LPG),MATCH(AL1611,【参考】排出ガスレベル!$AI$4:$AI$671,1),1,AR1611):INDEX((係数_バス貨物_ガソリン,係数_バス貨物_CNG,係数_バス貨物_軽油,係数_バス貨物_メタノール,係数_バス貨物_LPG),MATCH(AL1611+1,【参考】排出ガスレベル!$AI$4:$AI$671,1)-1,5,AR1611),2,FALSE),IF(OR(AJ1611=1,AJ1611=2),VLOOKUP(AH1611,INDEX((係数_乗用_ガソリン,係数_乗用_CNG,係数_乗用_軽油,係数_乗用_メタノール,係数_乗用_LPG),1,1,AR1611):INDEX((係数_乗用_ガソリン,係数_乗用_CNG,係数_乗用_軽油,係数_乗用_メタノール,係数_乗用_LPG),125,5,AR1611),2,FALSE))))))</f>
        <v/>
      </c>
      <c r="AO1611" s="376" t="str">
        <f>IF(T1611="","",IF(OR(AH1611="",AH1611="-"),"－",IF(OR(AM1611=8,AM1611=9),"",IF(OR(AJ1611=3,AJ1611=4,AJ1611=5,AJ1611=6),VLOOKUP(AH1611,INDEX((係数_バス貨物_ガソリン,係数_バス貨物_CNG,係数_バス貨物_軽油,係数_バス貨物_メタノール,係数_バス貨物_LPG),MATCH(AL1611,【参考】排出ガスレベル!$AI$4:$AI$671,1),1,AR1611):INDEX((係数_バス貨物_ガソリン,係数_バス貨物_CNG,係数_バス貨物_軽油,係数_バス貨物_メタノール,係数_バス貨物_LPG),MATCH(AL1611+1,【参考】排出ガスレベル!$AI$4:$AI$671,1)-1,5,AR1611),3,FALSE),IF(OR(AJ1611=1,AJ1611=2),VLOOKUP(AH1611,INDEX((係数_乗用_ガソリン,係数_乗用_CNG,係数_乗用_軽油,係数_乗用_メタノール,係数_乗用_LPG),1,1,AR1611):INDEX((係数_乗用_ガソリン,係数_乗用_CNG,係数_乗用_軽油,係数_乗用_メタノール,係数_乗用_LPG),125,5,AR1611),3,FALSE))))))</f>
        <v/>
      </c>
      <c r="AP1611" s="375" t="str">
        <f t="shared" si="450"/>
        <v/>
      </c>
      <c r="AQ1611" s="444" t="str">
        <f t="shared" si="451"/>
        <v/>
      </c>
      <c r="AR1611" s="375" t="str">
        <f t="shared" si="452"/>
        <v/>
      </c>
      <c r="AS1611" s="377" t="str">
        <f t="shared" si="453"/>
        <v/>
      </c>
      <c r="AT1611" s="378" t="str">
        <f t="shared" si="454"/>
        <v/>
      </c>
      <c r="AX1611" s="625" t="b">
        <f t="shared" si="455"/>
        <v>0</v>
      </c>
      <c r="AY1611" s="7" t="str">
        <f t="shared" si="456"/>
        <v>FALSEFALSEFALSE</v>
      </c>
      <c r="AZ1611" s="626">
        <f t="shared" si="440"/>
        <v>0</v>
      </c>
      <c r="BA1611" s="627" t="str">
        <f t="shared" si="457"/>
        <v/>
      </c>
      <c r="BB1611" s="627">
        <f t="shared" si="441"/>
        <v>0</v>
      </c>
    </row>
    <row r="1612" spans="1:54">
      <c r="A1612" s="381">
        <v>1555</v>
      </c>
      <c r="B1612" s="117"/>
      <c r="C1612" s="288"/>
      <c r="D1612" s="289"/>
      <c r="E1612" s="289"/>
      <c r="F1612" s="290"/>
      <c r="G1612" s="292"/>
      <c r="H1612" s="116"/>
      <c r="I1612" s="292"/>
      <c r="J1612" s="116"/>
      <c r="K1612" s="370"/>
      <c r="L1612" s="370"/>
      <c r="M1612" s="370"/>
      <c r="N1612" s="371"/>
      <c r="O1612" s="371"/>
      <c r="P1612" s="371"/>
      <c r="Q1612" s="371"/>
      <c r="R1612" s="371"/>
      <c r="S1612" s="371"/>
      <c r="T1612" s="443"/>
      <c r="U1612" s="539"/>
      <c r="V1612" s="117"/>
      <c r="W1612" s="118"/>
      <c r="X1612" s="119"/>
      <c r="Y1612" s="120"/>
      <c r="Z1612" s="122"/>
      <c r="AA1612" s="121"/>
      <c r="AB1612" s="443"/>
      <c r="AC1612" s="734"/>
      <c r="AD1612" s="372"/>
      <c r="AE1612" s="485"/>
      <c r="AF1612" s="373" t="str">
        <f t="shared" si="442"/>
        <v/>
      </c>
      <c r="AG1612" s="373" t="str">
        <f t="shared" si="443"/>
        <v/>
      </c>
      <c r="AH1612" s="374" t="str">
        <f t="shared" si="444"/>
        <v/>
      </c>
      <c r="AI1612" s="375" t="str">
        <f t="shared" si="445"/>
        <v/>
      </c>
      <c r="AJ1612" s="375" t="str">
        <f t="shared" si="446"/>
        <v/>
      </c>
      <c r="AK1612" s="375" t="str">
        <f t="shared" si="447"/>
        <v/>
      </c>
      <c r="AL1612" s="375" t="str">
        <f t="shared" si="448"/>
        <v/>
      </c>
      <c r="AM1612" s="375" t="str">
        <f t="shared" si="449"/>
        <v/>
      </c>
      <c r="AN1612" s="376" t="str">
        <f>IF(AF1612="","",IF(OR(AH1612="",AH1612="-"),"－",IF(OR(AM1612=8,AM1612=9),"",IF(OR(AJ1612=3,AJ1612=4,AJ1612=5,AJ1612=6),VLOOKUP(AH1612,INDEX((係数_バス貨物_ガソリン,係数_バス貨物_CNG,係数_バス貨物_軽油,係数_バス貨物_メタノール,係数_バス貨物_LPG),MATCH(AL1612,【参考】排出ガスレベル!$AI$4:$AI$671,1),1,AR1612):INDEX((係数_バス貨物_ガソリン,係数_バス貨物_CNG,係数_バス貨物_軽油,係数_バス貨物_メタノール,係数_バス貨物_LPG),MATCH(AL1612+1,【参考】排出ガスレベル!$AI$4:$AI$671,1)-1,5,AR1612),2,FALSE),IF(OR(AJ1612=1,AJ1612=2),VLOOKUP(AH1612,INDEX((係数_乗用_ガソリン,係数_乗用_CNG,係数_乗用_軽油,係数_乗用_メタノール,係数_乗用_LPG),1,1,AR1612):INDEX((係数_乗用_ガソリン,係数_乗用_CNG,係数_乗用_軽油,係数_乗用_メタノール,係数_乗用_LPG),125,5,AR1612),2,FALSE))))))</f>
        <v/>
      </c>
      <c r="AO1612" s="376" t="str">
        <f>IF(T1612="","",IF(OR(AH1612="",AH1612="-"),"－",IF(OR(AM1612=8,AM1612=9),"",IF(OR(AJ1612=3,AJ1612=4,AJ1612=5,AJ1612=6),VLOOKUP(AH1612,INDEX((係数_バス貨物_ガソリン,係数_バス貨物_CNG,係数_バス貨物_軽油,係数_バス貨物_メタノール,係数_バス貨物_LPG),MATCH(AL1612,【参考】排出ガスレベル!$AI$4:$AI$671,1),1,AR1612):INDEX((係数_バス貨物_ガソリン,係数_バス貨物_CNG,係数_バス貨物_軽油,係数_バス貨物_メタノール,係数_バス貨物_LPG),MATCH(AL1612+1,【参考】排出ガスレベル!$AI$4:$AI$671,1)-1,5,AR1612),3,FALSE),IF(OR(AJ1612=1,AJ1612=2),VLOOKUP(AH1612,INDEX((係数_乗用_ガソリン,係数_乗用_CNG,係数_乗用_軽油,係数_乗用_メタノール,係数_乗用_LPG),1,1,AR1612):INDEX((係数_乗用_ガソリン,係数_乗用_CNG,係数_乗用_軽油,係数_乗用_メタノール,係数_乗用_LPG),125,5,AR1612),3,FALSE))))))</f>
        <v/>
      </c>
      <c r="AP1612" s="375" t="str">
        <f t="shared" si="450"/>
        <v/>
      </c>
      <c r="AQ1612" s="444" t="str">
        <f t="shared" si="451"/>
        <v/>
      </c>
      <c r="AR1612" s="375" t="str">
        <f t="shared" si="452"/>
        <v/>
      </c>
      <c r="AS1612" s="377" t="str">
        <f t="shared" si="453"/>
        <v/>
      </c>
      <c r="AT1612" s="378" t="str">
        <f t="shared" si="454"/>
        <v/>
      </c>
      <c r="AX1612" s="625" t="b">
        <f t="shared" si="455"/>
        <v>0</v>
      </c>
      <c r="AY1612" s="7" t="str">
        <f t="shared" si="456"/>
        <v>FALSEFALSEFALSE</v>
      </c>
      <c r="AZ1612" s="626">
        <f t="shared" si="440"/>
        <v>0</v>
      </c>
      <c r="BA1612" s="627" t="str">
        <f t="shared" si="457"/>
        <v/>
      </c>
      <c r="BB1612" s="627">
        <f t="shared" si="441"/>
        <v>0</v>
      </c>
    </row>
    <row r="1613" spans="1:54">
      <c r="A1613" s="381">
        <v>1556</v>
      </c>
      <c r="B1613" s="117"/>
      <c r="C1613" s="288"/>
      <c r="D1613" s="289"/>
      <c r="E1613" s="289"/>
      <c r="F1613" s="290"/>
      <c r="G1613" s="292"/>
      <c r="H1613" s="116"/>
      <c r="I1613" s="292"/>
      <c r="J1613" s="116"/>
      <c r="K1613" s="370"/>
      <c r="L1613" s="370"/>
      <c r="M1613" s="370"/>
      <c r="N1613" s="371"/>
      <c r="O1613" s="371"/>
      <c r="P1613" s="371"/>
      <c r="Q1613" s="371"/>
      <c r="R1613" s="371"/>
      <c r="S1613" s="371"/>
      <c r="T1613" s="443"/>
      <c r="U1613" s="539"/>
      <c r="V1613" s="117"/>
      <c r="W1613" s="118"/>
      <c r="X1613" s="119"/>
      <c r="Y1613" s="120"/>
      <c r="Z1613" s="122"/>
      <c r="AA1613" s="121"/>
      <c r="AB1613" s="443"/>
      <c r="AC1613" s="734"/>
      <c r="AD1613" s="372"/>
      <c r="AE1613" s="485"/>
      <c r="AF1613" s="373" t="str">
        <f t="shared" si="442"/>
        <v/>
      </c>
      <c r="AG1613" s="373" t="str">
        <f t="shared" si="443"/>
        <v/>
      </c>
      <c r="AH1613" s="374" t="str">
        <f t="shared" si="444"/>
        <v/>
      </c>
      <c r="AI1613" s="375" t="str">
        <f t="shared" si="445"/>
        <v/>
      </c>
      <c r="AJ1613" s="375" t="str">
        <f t="shared" si="446"/>
        <v/>
      </c>
      <c r="AK1613" s="375" t="str">
        <f t="shared" si="447"/>
        <v/>
      </c>
      <c r="AL1613" s="375" t="str">
        <f t="shared" si="448"/>
        <v/>
      </c>
      <c r="AM1613" s="375" t="str">
        <f t="shared" si="449"/>
        <v/>
      </c>
      <c r="AN1613" s="376" t="str">
        <f>IF(AF1613="","",IF(OR(AH1613="",AH1613="-"),"－",IF(OR(AM1613=8,AM1613=9),"",IF(OR(AJ1613=3,AJ1613=4,AJ1613=5,AJ1613=6),VLOOKUP(AH1613,INDEX((係数_バス貨物_ガソリン,係数_バス貨物_CNG,係数_バス貨物_軽油,係数_バス貨物_メタノール,係数_バス貨物_LPG),MATCH(AL1613,【参考】排出ガスレベル!$AI$4:$AI$671,1),1,AR1613):INDEX((係数_バス貨物_ガソリン,係数_バス貨物_CNG,係数_バス貨物_軽油,係数_バス貨物_メタノール,係数_バス貨物_LPG),MATCH(AL1613+1,【参考】排出ガスレベル!$AI$4:$AI$671,1)-1,5,AR1613),2,FALSE),IF(OR(AJ1613=1,AJ1613=2),VLOOKUP(AH1613,INDEX((係数_乗用_ガソリン,係数_乗用_CNG,係数_乗用_軽油,係数_乗用_メタノール,係数_乗用_LPG),1,1,AR1613):INDEX((係数_乗用_ガソリン,係数_乗用_CNG,係数_乗用_軽油,係数_乗用_メタノール,係数_乗用_LPG),125,5,AR1613),2,FALSE))))))</f>
        <v/>
      </c>
      <c r="AO1613" s="376" t="str">
        <f>IF(T1613="","",IF(OR(AH1613="",AH1613="-"),"－",IF(OR(AM1613=8,AM1613=9),"",IF(OR(AJ1613=3,AJ1613=4,AJ1613=5,AJ1613=6),VLOOKUP(AH1613,INDEX((係数_バス貨物_ガソリン,係数_バス貨物_CNG,係数_バス貨物_軽油,係数_バス貨物_メタノール,係数_バス貨物_LPG),MATCH(AL1613,【参考】排出ガスレベル!$AI$4:$AI$671,1),1,AR1613):INDEX((係数_バス貨物_ガソリン,係数_バス貨物_CNG,係数_バス貨物_軽油,係数_バス貨物_メタノール,係数_バス貨物_LPG),MATCH(AL1613+1,【参考】排出ガスレベル!$AI$4:$AI$671,1)-1,5,AR1613),3,FALSE),IF(OR(AJ1613=1,AJ1613=2),VLOOKUP(AH1613,INDEX((係数_乗用_ガソリン,係数_乗用_CNG,係数_乗用_軽油,係数_乗用_メタノール,係数_乗用_LPG),1,1,AR1613):INDEX((係数_乗用_ガソリン,係数_乗用_CNG,係数_乗用_軽油,係数_乗用_メタノール,係数_乗用_LPG),125,5,AR1613),3,FALSE))))))</f>
        <v/>
      </c>
      <c r="AP1613" s="375" t="str">
        <f t="shared" si="450"/>
        <v/>
      </c>
      <c r="AQ1613" s="444" t="str">
        <f t="shared" si="451"/>
        <v/>
      </c>
      <c r="AR1613" s="375" t="str">
        <f t="shared" si="452"/>
        <v/>
      </c>
      <c r="AS1613" s="377" t="str">
        <f t="shared" si="453"/>
        <v/>
      </c>
      <c r="AT1613" s="378" t="str">
        <f t="shared" si="454"/>
        <v/>
      </c>
      <c r="AX1613" s="625" t="b">
        <f t="shared" si="455"/>
        <v>0</v>
      </c>
      <c r="AY1613" s="7" t="str">
        <f t="shared" si="456"/>
        <v>FALSEFALSEFALSE</v>
      </c>
      <c r="AZ1613" s="626">
        <f t="shared" si="440"/>
        <v>0</v>
      </c>
      <c r="BA1613" s="627" t="str">
        <f t="shared" si="457"/>
        <v/>
      </c>
      <c r="BB1613" s="627">
        <f t="shared" si="441"/>
        <v>0</v>
      </c>
    </row>
    <row r="1614" spans="1:54">
      <c r="A1614" s="381">
        <v>1557</v>
      </c>
      <c r="B1614" s="117"/>
      <c r="C1614" s="288"/>
      <c r="D1614" s="289"/>
      <c r="E1614" s="289"/>
      <c r="F1614" s="290"/>
      <c r="G1614" s="292"/>
      <c r="H1614" s="116"/>
      <c r="I1614" s="292"/>
      <c r="J1614" s="116"/>
      <c r="K1614" s="370"/>
      <c r="L1614" s="370"/>
      <c r="M1614" s="370"/>
      <c r="N1614" s="371"/>
      <c r="O1614" s="371"/>
      <c r="P1614" s="371"/>
      <c r="Q1614" s="371"/>
      <c r="R1614" s="371"/>
      <c r="S1614" s="371"/>
      <c r="T1614" s="443"/>
      <c r="U1614" s="539"/>
      <c r="V1614" s="117"/>
      <c r="W1614" s="118"/>
      <c r="X1614" s="119"/>
      <c r="Y1614" s="120"/>
      <c r="Z1614" s="122"/>
      <c r="AA1614" s="121"/>
      <c r="AB1614" s="443"/>
      <c r="AC1614" s="734"/>
      <c r="AD1614" s="372"/>
      <c r="AE1614" s="485"/>
      <c r="AF1614" s="373" t="str">
        <f t="shared" si="442"/>
        <v/>
      </c>
      <c r="AG1614" s="373" t="str">
        <f t="shared" si="443"/>
        <v/>
      </c>
      <c r="AH1614" s="374" t="str">
        <f t="shared" si="444"/>
        <v/>
      </c>
      <c r="AI1614" s="375" t="str">
        <f t="shared" si="445"/>
        <v/>
      </c>
      <c r="AJ1614" s="375" t="str">
        <f t="shared" si="446"/>
        <v/>
      </c>
      <c r="AK1614" s="375" t="str">
        <f t="shared" si="447"/>
        <v/>
      </c>
      <c r="AL1614" s="375" t="str">
        <f t="shared" si="448"/>
        <v/>
      </c>
      <c r="AM1614" s="375" t="str">
        <f t="shared" si="449"/>
        <v/>
      </c>
      <c r="AN1614" s="376" t="str">
        <f>IF(AF1614="","",IF(OR(AH1614="",AH1614="-"),"－",IF(OR(AM1614=8,AM1614=9),"",IF(OR(AJ1614=3,AJ1614=4,AJ1614=5,AJ1614=6),VLOOKUP(AH1614,INDEX((係数_バス貨物_ガソリン,係数_バス貨物_CNG,係数_バス貨物_軽油,係数_バス貨物_メタノール,係数_バス貨物_LPG),MATCH(AL1614,【参考】排出ガスレベル!$AI$4:$AI$671,1),1,AR1614):INDEX((係数_バス貨物_ガソリン,係数_バス貨物_CNG,係数_バス貨物_軽油,係数_バス貨物_メタノール,係数_バス貨物_LPG),MATCH(AL1614+1,【参考】排出ガスレベル!$AI$4:$AI$671,1)-1,5,AR1614),2,FALSE),IF(OR(AJ1614=1,AJ1614=2),VLOOKUP(AH1614,INDEX((係数_乗用_ガソリン,係数_乗用_CNG,係数_乗用_軽油,係数_乗用_メタノール,係数_乗用_LPG),1,1,AR1614):INDEX((係数_乗用_ガソリン,係数_乗用_CNG,係数_乗用_軽油,係数_乗用_メタノール,係数_乗用_LPG),125,5,AR1614),2,FALSE))))))</f>
        <v/>
      </c>
      <c r="AO1614" s="376" t="str">
        <f>IF(T1614="","",IF(OR(AH1614="",AH1614="-"),"－",IF(OR(AM1614=8,AM1614=9),"",IF(OR(AJ1614=3,AJ1614=4,AJ1614=5,AJ1614=6),VLOOKUP(AH1614,INDEX((係数_バス貨物_ガソリン,係数_バス貨物_CNG,係数_バス貨物_軽油,係数_バス貨物_メタノール,係数_バス貨物_LPG),MATCH(AL1614,【参考】排出ガスレベル!$AI$4:$AI$671,1),1,AR1614):INDEX((係数_バス貨物_ガソリン,係数_バス貨物_CNG,係数_バス貨物_軽油,係数_バス貨物_メタノール,係数_バス貨物_LPG),MATCH(AL1614+1,【参考】排出ガスレベル!$AI$4:$AI$671,1)-1,5,AR1614),3,FALSE),IF(OR(AJ1614=1,AJ1614=2),VLOOKUP(AH1614,INDEX((係数_乗用_ガソリン,係数_乗用_CNG,係数_乗用_軽油,係数_乗用_メタノール,係数_乗用_LPG),1,1,AR1614):INDEX((係数_乗用_ガソリン,係数_乗用_CNG,係数_乗用_軽油,係数_乗用_メタノール,係数_乗用_LPG),125,5,AR1614),3,FALSE))))))</f>
        <v/>
      </c>
      <c r="AP1614" s="375" t="str">
        <f t="shared" si="450"/>
        <v/>
      </c>
      <c r="AQ1614" s="444" t="str">
        <f t="shared" si="451"/>
        <v/>
      </c>
      <c r="AR1614" s="375" t="str">
        <f t="shared" si="452"/>
        <v/>
      </c>
      <c r="AS1614" s="377" t="str">
        <f t="shared" si="453"/>
        <v/>
      </c>
      <c r="AT1614" s="378" t="str">
        <f t="shared" si="454"/>
        <v/>
      </c>
      <c r="AX1614" s="625" t="b">
        <f t="shared" si="455"/>
        <v>0</v>
      </c>
      <c r="AY1614" s="7" t="str">
        <f t="shared" si="456"/>
        <v>FALSEFALSEFALSE</v>
      </c>
      <c r="AZ1614" s="626">
        <f t="shared" si="440"/>
        <v>0</v>
      </c>
      <c r="BA1614" s="627" t="str">
        <f t="shared" si="457"/>
        <v/>
      </c>
      <c r="BB1614" s="627">
        <f t="shared" si="441"/>
        <v>0</v>
      </c>
    </row>
    <row r="1615" spans="1:54">
      <c r="A1615" s="381">
        <v>1558</v>
      </c>
      <c r="B1615" s="117"/>
      <c r="C1615" s="288"/>
      <c r="D1615" s="289"/>
      <c r="E1615" s="289"/>
      <c r="F1615" s="290"/>
      <c r="G1615" s="292"/>
      <c r="H1615" s="116"/>
      <c r="I1615" s="292"/>
      <c r="J1615" s="116"/>
      <c r="K1615" s="370"/>
      <c r="L1615" s="370"/>
      <c r="M1615" s="370"/>
      <c r="N1615" s="371"/>
      <c r="O1615" s="371"/>
      <c r="P1615" s="371"/>
      <c r="Q1615" s="371"/>
      <c r="R1615" s="371"/>
      <c r="S1615" s="371"/>
      <c r="T1615" s="443"/>
      <c r="U1615" s="539"/>
      <c r="V1615" s="117"/>
      <c r="W1615" s="118"/>
      <c r="X1615" s="119"/>
      <c r="Y1615" s="120"/>
      <c r="Z1615" s="122"/>
      <c r="AA1615" s="121"/>
      <c r="AB1615" s="443"/>
      <c r="AC1615" s="734"/>
      <c r="AD1615" s="372"/>
      <c r="AE1615" s="485"/>
      <c r="AF1615" s="373" t="str">
        <f t="shared" si="442"/>
        <v/>
      </c>
      <c r="AG1615" s="373" t="str">
        <f t="shared" si="443"/>
        <v/>
      </c>
      <c r="AH1615" s="374" t="str">
        <f t="shared" si="444"/>
        <v/>
      </c>
      <c r="AI1615" s="375" t="str">
        <f t="shared" si="445"/>
        <v/>
      </c>
      <c r="AJ1615" s="375" t="str">
        <f t="shared" si="446"/>
        <v/>
      </c>
      <c r="AK1615" s="375" t="str">
        <f t="shared" si="447"/>
        <v/>
      </c>
      <c r="AL1615" s="375" t="str">
        <f t="shared" si="448"/>
        <v/>
      </c>
      <c r="AM1615" s="375" t="str">
        <f t="shared" si="449"/>
        <v/>
      </c>
      <c r="AN1615" s="376" t="str">
        <f>IF(AF1615="","",IF(OR(AH1615="",AH1615="-"),"－",IF(OR(AM1615=8,AM1615=9),"",IF(OR(AJ1615=3,AJ1615=4,AJ1615=5,AJ1615=6),VLOOKUP(AH1615,INDEX((係数_バス貨物_ガソリン,係数_バス貨物_CNG,係数_バス貨物_軽油,係数_バス貨物_メタノール,係数_バス貨物_LPG),MATCH(AL1615,【参考】排出ガスレベル!$AI$4:$AI$671,1),1,AR1615):INDEX((係数_バス貨物_ガソリン,係数_バス貨物_CNG,係数_バス貨物_軽油,係数_バス貨物_メタノール,係数_バス貨物_LPG),MATCH(AL1615+1,【参考】排出ガスレベル!$AI$4:$AI$671,1)-1,5,AR1615),2,FALSE),IF(OR(AJ1615=1,AJ1615=2),VLOOKUP(AH1615,INDEX((係数_乗用_ガソリン,係数_乗用_CNG,係数_乗用_軽油,係数_乗用_メタノール,係数_乗用_LPG),1,1,AR1615):INDEX((係数_乗用_ガソリン,係数_乗用_CNG,係数_乗用_軽油,係数_乗用_メタノール,係数_乗用_LPG),125,5,AR1615),2,FALSE))))))</f>
        <v/>
      </c>
      <c r="AO1615" s="376" t="str">
        <f>IF(T1615="","",IF(OR(AH1615="",AH1615="-"),"－",IF(OR(AM1615=8,AM1615=9),"",IF(OR(AJ1615=3,AJ1615=4,AJ1615=5,AJ1615=6),VLOOKUP(AH1615,INDEX((係数_バス貨物_ガソリン,係数_バス貨物_CNG,係数_バス貨物_軽油,係数_バス貨物_メタノール,係数_バス貨物_LPG),MATCH(AL1615,【参考】排出ガスレベル!$AI$4:$AI$671,1),1,AR1615):INDEX((係数_バス貨物_ガソリン,係数_バス貨物_CNG,係数_バス貨物_軽油,係数_バス貨物_メタノール,係数_バス貨物_LPG),MATCH(AL1615+1,【参考】排出ガスレベル!$AI$4:$AI$671,1)-1,5,AR1615),3,FALSE),IF(OR(AJ1615=1,AJ1615=2),VLOOKUP(AH1615,INDEX((係数_乗用_ガソリン,係数_乗用_CNG,係数_乗用_軽油,係数_乗用_メタノール,係数_乗用_LPG),1,1,AR1615):INDEX((係数_乗用_ガソリン,係数_乗用_CNG,係数_乗用_軽油,係数_乗用_メタノール,係数_乗用_LPG),125,5,AR1615),3,FALSE))))))</f>
        <v/>
      </c>
      <c r="AP1615" s="375" t="str">
        <f t="shared" si="450"/>
        <v/>
      </c>
      <c r="AQ1615" s="444" t="str">
        <f t="shared" si="451"/>
        <v/>
      </c>
      <c r="AR1615" s="375" t="str">
        <f t="shared" si="452"/>
        <v/>
      </c>
      <c r="AS1615" s="377" t="str">
        <f t="shared" si="453"/>
        <v/>
      </c>
      <c r="AT1615" s="378" t="str">
        <f t="shared" si="454"/>
        <v/>
      </c>
      <c r="AX1615" s="625" t="b">
        <f t="shared" si="455"/>
        <v>0</v>
      </c>
      <c r="AY1615" s="7" t="str">
        <f t="shared" si="456"/>
        <v>FALSEFALSEFALSE</v>
      </c>
      <c r="AZ1615" s="626">
        <f t="shared" si="440"/>
        <v>0</v>
      </c>
      <c r="BA1615" s="627" t="str">
        <f t="shared" si="457"/>
        <v/>
      </c>
      <c r="BB1615" s="627">
        <f t="shared" si="441"/>
        <v>0</v>
      </c>
    </row>
    <row r="1616" spans="1:54">
      <c r="A1616" s="381">
        <v>1559</v>
      </c>
      <c r="B1616" s="117"/>
      <c r="C1616" s="288"/>
      <c r="D1616" s="289"/>
      <c r="E1616" s="289"/>
      <c r="F1616" s="290"/>
      <c r="G1616" s="292"/>
      <c r="H1616" s="116"/>
      <c r="I1616" s="292"/>
      <c r="J1616" s="116"/>
      <c r="K1616" s="370"/>
      <c r="L1616" s="370"/>
      <c r="M1616" s="370"/>
      <c r="N1616" s="371"/>
      <c r="O1616" s="371"/>
      <c r="P1616" s="371"/>
      <c r="Q1616" s="371"/>
      <c r="R1616" s="371"/>
      <c r="S1616" s="371"/>
      <c r="T1616" s="443"/>
      <c r="U1616" s="539"/>
      <c r="V1616" s="117"/>
      <c r="W1616" s="118"/>
      <c r="X1616" s="119"/>
      <c r="Y1616" s="120"/>
      <c r="Z1616" s="122"/>
      <c r="AA1616" s="121"/>
      <c r="AB1616" s="443"/>
      <c r="AC1616" s="734"/>
      <c r="AD1616" s="372"/>
      <c r="AE1616" s="485"/>
      <c r="AF1616" s="373" t="str">
        <f t="shared" si="442"/>
        <v/>
      </c>
      <c r="AG1616" s="373" t="str">
        <f t="shared" si="443"/>
        <v/>
      </c>
      <c r="AH1616" s="374" t="str">
        <f t="shared" si="444"/>
        <v/>
      </c>
      <c r="AI1616" s="375" t="str">
        <f t="shared" si="445"/>
        <v/>
      </c>
      <c r="AJ1616" s="375" t="str">
        <f t="shared" si="446"/>
        <v/>
      </c>
      <c r="AK1616" s="375" t="str">
        <f t="shared" si="447"/>
        <v/>
      </c>
      <c r="AL1616" s="375" t="str">
        <f t="shared" si="448"/>
        <v/>
      </c>
      <c r="AM1616" s="375" t="str">
        <f t="shared" si="449"/>
        <v/>
      </c>
      <c r="AN1616" s="376" t="str">
        <f>IF(AF1616="","",IF(OR(AH1616="",AH1616="-"),"－",IF(OR(AM1616=8,AM1616=9),"",IF(OR(AJ1616=3,AJ1616=4,AJ1616=5,AJ1616=6),VLOOKUP(AH1616,INDEX((係数_バス貨物_ガソリン,係数_バス貨物_CNG,係数_バス貨物_軽油,係数_バス貨物_メタノール,係数_バス貨物_LPG),MATCH(AL1616,【参考】排出ガスレベル!$AI$4:$AI$671,1),1,AR1616):INDEX((係数_バス貨物_ガソリン,係数_バス貨物_CNG,係数_バス貨物_軽油,係数_バス貨物_メタノール,係数_バス貨物_LPG),MATCH(AL1616+1,【参考】排出ガスレベル!$AI$4:$AI$671,1)-1,5,AR1616),2,FALSE),IF(OR(AJ1616=1,AJ1616=2),VLOOKUP(AH1616,INDEX((係数_乗用_ガソリン,係数_乗用_CNG,係数_乗用_軽油,係数_乗用_メタノール,係数_乗用_LPG),1,1,AR1616):INDEX((係数_乗用_ガソリン,係数_乗用_CNG,係数_乗用_軽油,係数_乗用_メタノール,係数_乗用_LPG),125,5,AR1616),2,FALSE))))))</f>
        <v/>
      </c>
      <c r="AO1616" s="376" t="str">
        <f>IF(T1616="","",IF(OR(AH1616="",AH1616="-"),"－",IF(OR(AM1616=8,AM1616=9),"",IF(OR(AJ1616=3,AJ1616=4,AJ1616=5,AJ1616=6),VLOOKUP(AH1616,INDEX((係数_バス貨物_ガソリン,係数_バス貨物_CNG,係数_バス貨物_軽油,係数_バス貨物_メタノール,係数_バス貨物_LPG),MATCH(AL1616,【参考】排出ガスレベル!$AI$4:$AI$671,1),1,AR1616):INDEX((係数_バス貨物_ガソリン,係数_バス貨物_CNG,係数_バス貨物_軽油,係数_バス貨物_メタノール,係数_バス貨物_LPG),MATCH(AL1616+1,【参考】排出ガスレベル!$AI$4:$AI$671,1)-1,5,AR1616),3,FALSE),IF(OR(AJ1616=1,AJ1616=2),VLOOKUP(AH1616,INDEX((係数_乗用_ガソリン,係数_乗用_CNG,係数_乗用_軽油,係数_乗用_メタノール,係数_乗用_LPG),1,1,AR1616):INDEX((係数_乗用_ガソリン,係数_乗用_CNG,係数_乗用_軽油,係数_乗用_メタノール,係数_乗用_LPG),125,5,AR1616),3,FALSE))))))</f>
        <v/>
      </c>
      <c r="AP1616" s="375" t="str">
        <f t="shared" si="450"/>
        <v/>
      </c>
      <c r="AQ1616" s="444" t="str">
        <f t="shared" si="451"/>
        <v/>
      </c>
      <c r="AR1616" s="375" t="str">
        <f t="shared" si="452"/>
        <v/>
      </c>
      <c r="AS1616" s="377" t="str">
        <f t="shared" si="453"/>
        <v/>
      </c>
      <c r="AT1616" s="378" t="str">
        <f t="shared" si="454"/>
        <v/>
      </c>
      <c r="AX1616" s="625" t="b">
        <f t="shared" si="455"/>
        <v>0</v>
      </c>
      <c r="AY1616" s="7" t="str">
        <f t="shared" si="456"/>
        <v>FALSEFALSEFALSE</v>
      </c>
      <c r="AZ1616" s="626">
        <f t="shared" si="440"/>
        <v>0</v>
      </c>
      <c r="BA1616" s="627" t="str">
        <f t="shared" si="457"/>
        <v/>
      </c>
      <c r="BB1616" s="627">
        <f t="shared" si="441"/>
        <v>0</v>
      </c>
    </row>
    <row r="1617" spans="1:54">
      <c r="A1617" s="381">
        <v>1560</v>
      </c>
      <c r="B1617" s="117"/>
      <c r="C1617" s="288"/>
      <c r="D1617" s="289"/>
      <c r="E1617" s="289"/>
      <c r="F1617" s="290"/>
      <c r="G1617" s="292"/>
      <c r="H1617" s="116"/>
      <c r="I1617" s="292"/>
      <c r="J1617" s="116"/>
      <c r="K1617" s="370"/>
      <c r="L1617" s="370"/>
      <c r="M1617" s="370"/>
      <c r="N1617" s="371"/>
      <c r="O1617" s="371"/>
      <c r="P1617" s="371"/>
      <c r="Q1617" s="371"/>
      <c r="R1617" s="371"/>
      <c r="S1617" s="371"/>
      <c r="T1617" s="443"/>
      <c r="U1617" s="539"/>
      <c r="V1617" s="117"/>
      <c r="W1617" s="118"/>
      <c r="X1617" s="119"/>
      <c r="Y1617" s="120"/>
      <c r="Z1617" s="122"/>
      <c r="AA1617" s="121"/>
      <c r="AB1617" s="443"/>
      <c r="AC1617" s="734"/>
      <c r="AD1617" s="372"/>
      <c r="AE1617" s="485"/>
      <c r="AF1617" s="373" t="str">
        <f t="shared" si="442"/>
        <v/>
      </c>
      <c r="AG1617" s="373" t="str">
        <f t="shared" si="443"/>
        <v/>
      </c>
      <c r="AH1617" s="374" t="str">
        <f t="shared" si="444"/>
        <v/>
      </c>
      <c r="AI1617" s="375" t="str">
        <f t="shared" si="445"/>
        <v/>
      </c>
      <c r="AJ1617" s="375" t="str">
        <f t="shared" si="446"/>
        <v/>
      </c>
      <c r="AK1617" s="375" t="str">
        <f t="shared" si="447"/>
        <v/>
      </c>
      <c r="AL1617" s="375" t="str">
        <f t="shared" si="448"/>
        <v/>
      </c>
      <c r="AM1617" s="375" t="str">
        <f t="shared" si="449"/>
        <v/>
      </c>
      <c r="AN1617" s="376" t="str">
        <f>IF(AF1617="","",IF(OR(AH1617="",AH1617="-"),"－",IF(OR(AM1617=8,AM1617=9),"",IF(OR(AJ1617=3,AJ1617=4,AJ1617=5,AJ1617=6),VLOOKUP(AH1617,INDEX((係数_バス貨物_ガソリン,係数_バス貨物_CNG,係数_バス貨物_軽油,係数_バス貨物_メタノール,係数_バス貨物_LPG),MATCH(AL1617,【参考】排出ガスレベル!$AI$4:$AI$671,1),1,AR1617):INDEX((係数_バス貨物_ガソリン,係数_バス貨物_CNG,係数_バス貨物_軽油,係数_バス貨物_メタノール,係数_バス貨物_LPG),MATCH(AL1617+1,【参考】排出ガスレベル!$AI$4:$AI$671,1)-1,5,AR1617),2,FALSE),IF(OR(AJ1617=1,AJ1617=2),VLOOKUP(AH1617,INDEX((係数_乗用_ガソリン,係数_乗用_CNG,係数_乗用_軽油,係数_乗用_メタノール,係数_乗用_LPG),1,1,AR1617):INDEX((係数_乗用_ガソリン,係数_乗用_CNG,係数_乗用_軽油,係数_乗用_メタノール,係数_乗用_LPG),125,5,AR1617),2,FALSE))))))</f>
        <v/>
      </c>
      <c r="AO1617" s="376" t="str">
        <f>IF(T1617="","",IF(OR(AH1617="",AH1617="-"),"－",IF(OR(AM1617=8,AM1617=9),"",IF(OR(AJ1617=3,AJ1617=4,AJ1617=5,AJ1617=6),VLOOKUP(AH1617,INDEX((係数_バス貨物_ガソリン,係数_バス貨物_CNG,係数_バス貨物_軽油,係数_バス貨物_メタノール,係数_バス貨物_LPG),MATCH(AL1617,【参考】排出ガスレベル!$AI$4:$AI$671,1),1,AR1617):INDEX((係数_バス貨物_ガソリン,係数_バス貨物_CNG,係数_バス貨物_軽油,係数_バス貨物_メタノール,係数_バス貨物_LPG),MATCH(AL1617+1,【参考】排出ガスレベル!$AI$4:$AI$671,1)-1,5,AR1617),3,FALSE),IF(OR(AJ1617=1,AJ1617=2),VLOOKUP(AH1617,INDEX((係数_乗用_ガソリン,係数_乗用_CNG,係数_乗用_軽油,係数_乗用_メタノール,係数_乗用_LPG),1,1,AR1617):INDEX((係数_乗用_ガソリン,係数_乗用_CNG,係数_乗用_軽油,係数_乗用_メタノール,係数_乗用_LPG),125,5,AR1617),3,FALSE))))))</f>
        <v/>
      </c>
      <c r="AP1617" s="375" t="str">
        <f t="shared" si="450"/>
        <v/>
      </c>
      <c r="AQ1617" s="444" t="str">
        <f t="shared" si="451"/>
        <v/>
      </c>
      <c r="AR1617" s="375" t="str">
        <f t="shared" si="452"/>
        <v/>
      </c>
      <c r="AS1617" s="377" t="str">
        <f t="shared" si="453"/>
        <v/>
      </c>
      <c r="AT1617" s="378" t="str">
        <f t="shared" si="454"/>
        <v/>
      </c>
      <c r="AX1617" s="625" t="b">
        <f t="shared" si="455"/>
        <v>0</v>
      </c>
      <c r="AY1617" s="7" t="str">
        <f t="shared" si="456"/>
        <v>FALSEFALSEFALSE</v>
      </c>
      <c r="AZ1617" s="626">
        <f t="shared" si="440"/>
        <v>0</v>
      </c>
      <c r="BA1617" s="627" t="str">
        <f t="shared" si="457"/>
        <v/>
      </c>
      <c r="BB1617" s="627">
        <f t="shared" si="441"/>
        <v>0</v>
      </c>
    </row>
    <row r="1618" spans="1:54">
      <c r="A1618" s="381">
        <v>1561</v>
      </c>
      <c r="B1618" s="117"/>
      <c r="C1618" s="288"/>
      <c r="D1618" s="289"/>
      <c r="E1618" s="289"/>
      <c r="F1618" s="290"/>
      <c r="G1618" s="292"/>
      <c r="H1618" s="116"/>
      <c r="I1618" s="292"/>
      <c r="J1618" s="116"/>
      <c r="K1618" s="370"/>
      <c r="L1618" s="370"/>
      <c r="M1618" s="370"/>
      <c r="N1618" s="371"/>
      <c r="O1618" s="371"/>
      <c r="P1618" s="371"/>
      <c r="Q1618" s="371"/>
      <c r="R1618" s="371"/>
      <c r="S1618" s="371"/>
      <c r="T1618" s="443"/>
      <c r="U1618" s="539"/>
      <c r="V1618" s="117"/>
      <c r="W1618" s="118"/>
      <c r="X1618" s="119"/>
      <c r="Y1618" s="120"/>
      <c r="Z1618" s="122"/>
      <c r="AA1618" s="121"/>
      <c r="AB1618" s="443"/>
      <c r="AC1618" s="734"/>
      <c r="AD1618" s="372"/>
      <c r="AE1618" s="485"/>
      <c r="AF1618" s="373" t="str">
        <f t="shared" si="442"/>
        <v/>
      </c>
      <c r="AG1618" s="373" t="str">
        <f t="shared" si="443"/>
        <v/>
      </c>
      <c r="AH1618" s="374" t="str">
        <f t="shared" si="444"/>
        <v/>
      </c>
      <c r="AI1618" s="375" t="str">
        <f t="shared" si="445"/>
        <v/>
      </c>
      <c r="AJ1618" s="375" t="str">
        <f t="shared" si="446"/>
        <v/>
      </c>
      <c r="AK1618" s="375" t="str">
        <f t="shared" si="447"/>
        <v/>
      </c>
      <c r="AL1618" s="375" t="str">
        <f t="shared" si="448"/>
        <v/>
      </c>
      <c r="AM1618" s="375" t="str">
        <f t="shared" si="449"/>
        <v/>
      </c>
      <c r="AN1618" s="376" t="str">
        <f>IF(AF1618="","",IF(OR(AH1618="",AH1618="-"),"－",IF(OR(AM1618=8,AM1618=9),"",IF(OR(AJ1618=3,AJ1618=4,AJ1618=5,AJ1618=6),VLOOKUP(AH1618,INDEX((係数_バス貨物_ガソリン,係数_バス貨物_CNG,係数_バス貨物_軽油,係数_バス貨物_メタノール,係数_バス貨物_LPG),MATCH(AL1618,【参考】排出ガスレベル!$AI$4:$AI$671,1),1,AR1618):INDEX((係数_バス貨物_ガソリン,係数_バス貨物_CNG,係数_バス貨物_軽油,係数_バス貨物_メタノール,係数_バス貨物_LPG),MATCH(AL1618+1,【参考】排出ガスレベル!$AI$4:$AI$671,1)-1,5,AR1618),2,FALSE),IF(OR(AJ1618=1,AJ1618=2),VLOOKUP(AH1618,INDEX((係数_乗用_ガソリン,係数_乗用_CNG,係数_乗用_軽油,係数_乗用_メタノール,係数_乗用_LPG),1,1,AR1618):INDEX((係数_乗用_ガソリン,係数_乗用_CNG,係数_乗用_軽油,係数_乗用_メタノール,係数_乗用_LPG),125,5,AR1618),2,FALSE))))))</f>
        <v/>
      </c>
      <c r="AO1618" s="376" t="str">
        <f>IF(T1618="","",IF(OR(AH1618="",AH1618="-"),"－",IF(OR(AM1618=8,AM1618=9),"",IF(OR(AJ1618=3,AJ1618=4,AJ1618=5,AJ1618=6),VLOOKUP(AH1618,INDEX((係数_バス貨物_ガソリン,係数_バス貨物_CNG,係数_バス貨物_軽油,係数_バス貨物_メタノール,係数_バス貨物_LPG),MATCH(AL1618,【参考】排出ガスレベル!$AI$4:$AI$671,1),1,AR1618):INDEX((係数_バス貨物_ガソリン,係数_バス貨物_CNG,係数_バス貨物_軽油,係数_バス貨物_メタノール,係数_バス貨物_LPG),MATCH(AL1618+1,【参考】排出ガスレベル!$AI$4:$AI$671,1)-1,5,AR1618),3,FALSE),IF(OR(AJ1618=1,AJ1618=2),VLOOKUP(AH1618,INDEX((係数_乗用_ガソリン,係数_乗用_CNG,係数_乗用_軽油,係数_乗用_メタノール,係数_乗用_LPG),1,1,AR1618):INDEX((係数_乗用_ガソリン,係数_乗用_CNG,係数_乗用_軽油,係数_乗用_メタノール,係数_乗用_LPG),125,5,AR1618),3,FALSE))))))</f>
        <v/>
      </c>
      <c r="AP1618" s="375" t="str">
        <f t="shared" si="450"/>
        <v/>
      </c>
      <c r="AQ1618" s="444" t="str">
        <f t="shared" si="451"/>
        <v/>
      </c>
      <c r="AR1618" s="375" t="str">
        <f t="shared" si="452"/>
        <v/>
      </c>
      <c r="AS1618" s="377" t="str">
        <f t="shared" si="453"/>
        <v/>
      </c>
      <c r="AT1618" s="378" t="str">
        <f t="shared" si="454"/>
        <v/>
      </c>
      <c r="AX1618" s="625" t="b">
        <f t="shared" si="455"/>
        <v>0</v>
      </c>
      <c r="AY1618" s="7" t="str">
        <f t="shared" si="456"/>
        <v>FALSEFALSEFALSE</v>
      </c>
      <c r="AZ1618" s="626">
        <f t="shared" si="440"/>
        <v>0</v>
      </c>
      <c r="BA1618" s="627" t="str">
        <f t="shared" si="457"/>
        <v/>
      </c>
      <c r="BB1618" s="627">
        <f t="shared" si="441"/>
        <v>0</v>
      </c>
    </row>
    <row r="1619" spans="1:54">
      <c r="A1619" s="381">
        <v>1562</v>
      </c>
      <c r="B1619" s="117"/>
      <c r="C1619" s="288"/>
      <c r="D1619" s="289"/>
      <c r="E1619" s="289"/>
      <c r="F1619" s="290"/>
      <c r="G1619" s="292"/>
      <c r="H1619" s="116"/>
      <c r="I1619" s="292"/>
      <c r="J1619" s="116"/>
      <c r="K1619" s="370"/>
      <c r="L1619" s="370"/>
      <c r="M1619" s="370"/>
      <c r="N1619" s="371"/>
      <c r="O1619" s="371"/>
      <c r="P1619" s="371"/>
      <c r="Q1619" s="371"/>
      <c r="R1619" s="371"/>
      <c r="S1619" s="371"/>
      <c r="T1619" s="443"/>
      <c r="U1619" s="539"/>
      <c r="V1619" s="117"/>
      <c r="W1619" s="118"/>
      <c r="X1619" s="119"/>
      <c r="Y1619" s="120"/>
      <c r="Z1619" s="122"/>
      <c r="AA1619" s="121"/>
      <c r="AB1619" s="443"/>
      <c r="AC1619" s="734"/>
      <c r="AD1619" s="372"/>
      <c r="AE1619" s="485"/>
      <c r="AF1619" s="373" t="str">
        <f t="shared" si="442"/>
        <v/>
      </c>
      <c r="AG1619" s="373" t="str">
        <f t="shared" si="443"/>
        <v/>
      </c>
      <c r="AH1619" s="374" t="str">
        <f t="shared" si="444"/>
        <v/>
      </c>
      <c r="AI1619" s="375" t="str">
        <f t="shared" si="445"/>
        <v/>
      </c>
      <c r="AJ1619" s="375" t="str">
        <f t="shared" si="446"/>
        <v/>
      </c>
      <c r="AK1619" s="375" t="str">
        <f t="shared" si="447"/>
        <v/>
      </c>
      <c r="AL1619" s="375" t="str">
        <f t="shared" si="448"/>
        <v/>
      </c>
      <c r="AM1619" s="375" t="str">
        <f t="shared" si="449"/>
        <v/>
      </c>
      <c r="AN1619" s="376" t="str">
        <f>IF(AF1619="","",IF(OR(AH1619="",AH1619="-"),"－",IF(OR(AM1619=8,AM1619=9),"",IF(OR(AJ1619=3,AJ1619=4,AJ1619=5,AJ1619=6),VLOOKUP(AH1619,INDEX((係数_バス貨物_ガソリン,係数_バス貨物_CNG,係数_バス貨物_軽油,係数_バス貨物_メタノール,係数_バス貨物_LPG),MATCH(AL1619,【参考】排出ガスレベル!$AI$4:$AI$671,1),1,AR1619):INDEX((係数_バス貨物_ガソリン,係数_バス貨物_CNG,係数_バス貨物_軽油,係数_バス貨物_メタノール,係数_バス貨物_LPG),MATCH(AL1619+1,【参考】排出ガスレベル!$AI$4:$AI$671,1)-1,5,AR1619),2,FALSE),IF(OR(AJ1619=1,AJ1619=2),VLOOKUP(AH1619,INDEX((係数_乗用_ガソリン,係数_乗用_CNG,係数_乗用_軽油,係数_乗用_メタノール,係数_乗用_LPG),1,1,AR1619):INDEX((係数_乗用_ガソリン,係数_乗用_CNG,係数_乗用_軽油,係数_乗用_メタノール,係数_乗用_LPG),125,5,AR1619),2,FALSE))))))</f>
        <v/>
      </c>
      <c r="AO1619" s="376" t="str">
        <f>IF(T1619="","",IF(OR(AH1619="",AH1619="-"),"－",IF(OR(AM1619=8,AM1619=9),"",IF(OR(AJ1619=3,AJ1619=4,AJ1619=5,AJ1619=6),VLOOKUP(AH1619,INDEX((係数_バス貨物_ガソリン,係数_バス貨物_CNG,係数_バス貨物_軽油,係数_バス貨物_メタノール,係数_バス貨物_LPG),MATCH(AL1619,【参考】排出ガスレベル!$AI$4:$AI$671,1),1,AR1619):INDEX((係数_バス貨物_ガソリン,係数_バス貨物_CNG,係数_バス貨物_軽油,係数_バス貨物_メタノール,係数_バス貨物_LPG),MATCH(AL1619+1,【参考】排出ガスレベル!$AI$4:$AI$671,1)-1,5,AR1619),3,FALSE),IF(OR(AJ1619=1,AJ1619=2),VLOOKUP(AH1619,INDEX((係数_乗用_ガソリン,係数_乗用_CNG,係数_乗用_軽油,係数_乗用_メタノール,係数_乗用_LPG),1,1,AR1619):INDEX((係数_乗用_ガソリン,係数_乗用_CNG,係数_乗用_軽油,係数_乗用_メタノール,係数_乗用_LPG),125,5,AR1619),3,FALSE))))))</f>
        <v/>
      </c>
      <c r="AP1619" s="375" t="str">
        <f t="shared" si="450"/>
        <v/>
      </c>
      <c r="AQ1619" s="444" t="str">
        <f t="shared" si="451"/>
        <v/>
      </c>
      <c r="AR1619" s="375" t="str">
        <f t="shared" si="452"/>
        <v/>
      </c>
      <c r="AS1619" s="377" t="str">
        <f t="shared" si="453"/>
        <v/>
      </c>
      <c r="AT1619" s="378" t="str">
        <f t="shared" si="454"/>
        <v/>
      </c>
      <c r="AX1619" s="625" t="b">
        <f t="shared" si="455"/>
        <v>0</v>
      </c>
      <c r="AY1619" s="7" t="str">
        <f t="shared" si="456"/>
        <v>FALSEFALSEFALSE</v>
      </c>
      <c r="AZ1619" s="626">
        <f t="shared" si="440"/>
        <v>0</v>
      </c>
      <c r="BA1619" s="627" t="str">
        <f t="shared" si="457"/>
        <v/>
      </c>
      <c r="BB1619" s="627">
        <f t="shared" si="441"/>
        <v>0</v>
      </c>
    </row>
    <row r="1620" spans="1:54">
      <c r="A1620" s="381">
        <v>1563</v>
      </c>
      <c r="B1620" s="117"/>
      <c r="C1620" s="288"/>
      <c r="D1620" s="289"/>
      <c r="E1620" s="289"/>
      <c r="F1620" s="290"/>
      <c r="G1620" s="292"/>
      <c r="H1620" s="116"/>
      <c r="I1620" s="292"/>
      <c r="J1620" s="116"/>
      <c r="K1620" s="370"/>
      <c r="L1620" s="370"/>
      <c r="M1620" s="370"/>
      <c r="N1620" s="371"/>
      <c r="O1620" s="371"/>
      <c r="P1620" s="371"/>
      <c r="Q1620" s="371"/>
      <c r="R1620" s="371"/>
      <c r="S1620" s="371"/>
      <c r="T1620" s="443"/>
      <c r="U1620" s="539"/>
      <c r="V1620" s="117"/>
      <c r="W1620" s="118"/>
      <c r="X1620" s="119"/>
      <c r="Y1620" s="120"/>
      <c r="Z1620" s="122"/>
      <c r="AA1620" s="121"/>
      <c r="AB1620" s="443"/>
      <c r="AC1620" s="734"/>
      <c r="AD1620" s="372"/>
      <c r="AE1620" s="485"/>
      <c r="AF1620" s="373" t="str">
        <f t="shared" si="442"/>
        <v/>
      </c>
      <c r="AG1620" s="373" t="str">
        <f t="shared" si="443"/>
        <v/>
      </c>
      <c r="AH1620" s="374" t="str">
        <f t="shared" si="444"/>
        <v/>
      </c>
      <c r="AI1620" s="375" t="str">
        <f t="shared" si="445"/>
        <v/>
      </c>
      <c r="AJ1620" s="375" t="str">
        <f t="shared" si="446"/>
        <v/>
      </c>
      <c r="AK1620" s="375" t="str">
        <f t="shared" si="447"/>
        <v/>
      </c>
      <c r="AL1620" s="375" t="str">
        <f t="shared" si="448"/>
        <v/>
      </c>
      <c r="AM1620" s="375" t="str">
        <f t="shared" si="449"/>
        <v/>
      </c>
      <c r="AN1620" s="376" t="str">
        <f>IF(AF1620="","",IF(OR(AH1620="",AH1620="-"),"－",IF(OR(AM1620=8,AM1620=9),"",IF(OR(AJ1620=3,AJ1620=4,AJ1620=5,AJ1620=6),VLOOKUP(AH1620,INDEX((係数_バス貨物_ガソリン,係数_バス貨物_CNG,係数_バス貨物_軽油,係数_バス貨物_メタノール,係数_バス貨物_LPG),MATCH(AL1620,【参考】排出ガスレベル!$AI$4:$AI$671,1),1,AR1620):INDEX((係数_バス貨物_ガソリン,係数_バス貨物_CNG,係数_バス貨物_軽油,係数_バス貨物_メタノール,係数_バス貨物_LPG),MATCH(AL1620+1,【参考】排出ガスレベル!$AI$4:$AI$671,1)-1,5,AR1620),2,FALSE),IF(OR(AJ1620=1,AJ1620=2),VLOOKUP(AH1620,INDEX((係数_乗用_ガソリン,係数_乗用_CNG,係数_乗用_軽油,係数_乗用_メタノール,係数_乗用_LPG),1,1,AR1620):INDEX((係数_乗用_ガソリン,係数_乗用_CNG,係数_乗用_軽油,係数_乗用_メタノール,係数_乗用_LPG),125,5,AR1620),2,FALSE))))))</f>
        <v/>
      </c>
      <c r="AO1620" s="376" t="str">
        <f>IF(T1620="","",IF(OR(AH1620="",AH1620="-"),"－",IF(OR(AM1620=8,AM1620=9),"",IF(OR(AJ1620=3,AJ1620=4,AJ1620=5,AJ1620=6),VLOOKUP(AH1620,INDEX((係数_バス貨物_ガソリン,係数_バス貨物_CNG,係数_バス貨物_軽油,係数_バス貨物_メタノール,係数_バス貨物_LPG),MATCH(AL1620,【参考】排出ガスレベル!$AI$4:$AI$671,1),1,AR1620):INDEX((係数_バス貨物_ガソリン,係数_バス貨物_CNG,係数_バス貨物_軽油,係数_バス貨物_メタノール,係数_バス貨物_LPG),MATCH(AL1620+1,【参考】排出ガスレベル!$AI$4:$AI$671,1)-1,5,AR1620),3,FALSE),IF(OR(AJ1620=1,AJ1620=2),VLOOKUP(AH1620,INDEX((係数_乗用_ガソリン,係数_乗用_CNG,係数_乗用_軽油,係数_乗用_メタノール,係数_乗用_LPG),1,1,AR1620):INDEX((係数_乗用_ガソリン,係数_乗用_CNG,係数_乗用_軽油,係数_乗用_メタノール,係数_乗用_LPG),125,5,AR1620),3,FALSE))))))</f>
        <v/>
      </c>
      <c r="AP1620" s="375" t="str">
        <f t="shared" si="450"/>
        <v/>
      </c>
      <c r="AQ1620" s="444" t="str">
        <f t="shared" si="451"/>
        <v/>
      </c>
      <c r="AR1620" s="375" t="str">
        <f t="shared" si="452"/>
        <v/>
      </c>
      <c r="AS1620" s="377" t="str">
        <f t="shared" si="453"/>
        <v/>
      </c>
      <c r="AT1620" s="378" t="str">
        <f t="shared" si="454"/>
        <v/>
      </c>
      <c r="AX1620" s="625" t="b">
        <f t="shared" si="455"/>
        <v>0</v>
      </c>
      <c r="AY1620" s="7" t="str">
        <f t="shared" si="456"/>
        <v>FALSEFALSEFALSE</v>
      </c>
      <c r="AZ1620" s="626">
        <f t="shared" si="440"/>
        <v>0</v>
      </c>
      <c r="BA1620" s="627" t="str">
        <f t="shared" si="457"/>
        <v/>
      </c>
      <c r="BB1620" s="627">
        <f t="shared" si="441"/>
        <v>0</v>
      </c>
    </row>
    <row r="1621" spans="1:54">
      <c r="A1621" s="381">
        <v>1564</v>
      </c>
      <c r="B1621" s="117"/>
      <c r="C1621" s="288"/>
      <c r="D1621" s="289"/>
      <c r="E1621" s="289"/>
      <c r="F1621" s="290"/>
      <c r="G1621" s="292"/>
      <c r="H1621" s="116"/>
      <c r="I1621" s="292"/>
      <c r="J1621" s="116"/>
      <c r="K1621" s="370"/>
      <c r="L1621" s="370"/>
      <c r="M1621" s="370"/>
      <c r="N1621" s="371"/>
      <c r="O1621" s="371"/>
      <c r="P1621" s="371"/>
      <c r="Q1621" s="371"/>
      <c r="R1621" s="371"/>
      <c r="S1621" s="371"/>
      <c r="T1621" s="443"/>
      <c r="U1621" s="539"/>
      <c r="V1621" s="117"/>
      <c r="W1621" s="118"/>
      <c r="X1621" s="119"/>
      <c r="Y1621" s="120"/>
      <c r="Z1621" s="122"/>
      <c r="AA1621" s="121"/>
      <c r="AB1621" s="443"/>
      <c r="AC1621" s="734"/>
      <c r="AD1621" s="372"/>
      <c r="AE1621" s="485"/>
      <c r="AF1621" s="373" t="str">
        <f t="shared" si="442"/>
        <v/>
      </c>
      <c r="AG1621" s="373" t="str">
        <f t="shared" si="443"/>
        <v/>
      </c>
      <c r="AH1621" s="374" t="str">
        <f t="shared" si="444"/>
        <v/>
      </c>
      <c r="AI1621" s="375" t="str">
        <f t="shared" si="445"/>
        <v/>
      </c>
      <c r="AJ1621" s="375" t="str">
        <f t="shared" si="446"/>
        <v/>
      </c>
      <c r="AK1621" s="375" t="str">
        <f t="shared" si="447"/>
        <v/>
      </c>
      <c r="AL1621" s="375" t="str">
        <f t="shared" si="448"/>
        <v/>
      </c>
      <c r="AM1621" s="375" t="str">
        <f t="shared" si="449"/>
        <v/>
      </c>
      <c r="AN1621" s="376" t="str">
        <f>IF(AF1621="","",IF(OR(AH1621="",AH1621="-"),"－",IF(OR(AM1621=8,AM1621=9),"",IF(OR(AJ1621=3,AJ1621=4,AJ1621=5,AJ1621=6),VLOOKUP(AH1621,INDEX((係数_バス貨物_ガソリン,係数_バス貨物_CNG,係数_バス貨物_軽油,係数_バス貨物_メタノール,係数_バス貨物_LPG),MATCH(AL1621,【参考】排出ガスレベル!$AI$4:$AI$671,1),1,AR1621):INDEX((係数_バス貨物_ガソリン,係数_バス貨物_CNG,係数_バス貨物_軽油,係数_バス貨物_メタノール,係数_バス貨物_LPG),MATCH(AL1621+1,【参考】排出ガスレベル!$AI$4:$AI$671,1)-1,5,AR1621),2,FALSE),IF(OR(AJ1621=1,AJ1621=2),VLOOKUP(AH1621,INDEX((係数_乗用_ガソリン,係数_乗用_CNG,係数_乗用_軽油,係数_乗用_メタノール,係数_乗用_LPG),1,1,AR1621):INDEX((係数_乗用_ガソリン,係数_乗用_CNG,係数_乗用_軽油,係数_乗用_メタノール,係数_乗用_LPG),125,5,AR1621),2,FALSE))))))</f>
        <v/>
      </c>
      <c r="AO1621" s="376" t="str">
        <f>IF(T1621="","",IF(OR(AH1621="",AH1621="-"),"－",IF(OR(AM1621=8,AM1621=9),"",IF(OR(AJ1621=3,AJ1621=4,AJ1621=5,AJ1621=6),VLOOKUP(AH1621,INDEX((係数_バス貨物_ガソリン,係数_バス貨物_CNG,係数_バス貨物_軽油,係数_バス貨物_メタノール,係数_バス貨物_LPG),MATCH(AL1621,【参考】排出ガスレベル!$AI$4:$AI$671,1),1,AR1621):INDEX((係数_バス貨物_ガソリン,係数_バス貨物_CNG,係数_バス貨物_軽油,係数_バス貨物_メタノール,係数_バス貨物_LPG),MATCH(AL1621+1,【参考】排出ガスレベル!$AI$4:$AI$671,1)-1,5,AR1621),3,FALSE),IF(OR(AJ1621=1,AJ1621=2),VLOOKUP(AH1621,INDEX((係数_乗用_ガソリン,係数_乗用_CNG,係数_乗用_軽油,係数_乗用_メタノール,係数_乗用_LPG),1,1,AR1621):INDEX((係数_乗用_ガソリン,係数_乗用_CNG,係数_乗用_軽油,係数_乗用_メタノール,係数_乗用_LPG),125,5,AR1621),3,FALSE))))))</f>
        <v/>
      </c>
      <c r="AP1621" s="375" t="str">
        <f t="shared" si="450"/>
        <v/>
      </c>
      <c r="AQ1621" s="444" t="str">
        <f t="shared" si="451"/>
        <v/>
      </c>
      <c r="AR1621" s="375" t="str">
        <f t="shared" si="452"/>
        <v/>
      </c>
      <c r="AS1621" s="377" t="str">
        <f t="shared" si="453"/>
        <v/>
      </c>
      <c r="AT1621" s="378" t="str">
        <f t="shared" si="454"/>
        <v/>
      </c>
      <c r="AX1621" s="625" t="b">
        <f t="shared" si="455"/>
        <v>0</v>
      </c>
      <c r="AY1621" s="7" t="str">
        <f t="shared" si="456"/>
        <v>FALSEFALSEFALSE</v>
      </c>
      <c r="AZ1621" s="626">
        <f t="shared" si="440"/>
        <v>0</v>
      </c>
      <c r="BA1621" s="627" t="str">
        <f t="shared" si="457"/>
        <v/>
      </c>
      <c r="BB1621" s="627">
        <f t="shared" si="441"/>
        <v>0</v>
      </c>
    </row>
    <row r="1622" spans="1:54">
      <c r="A1622" s="381">
        <v>1565</v>
      </c>
      <c r="B1622" s="117"/>
      <c r="C1622" s="288"/>
      <c r="D1622" s="289"/>
      <c r="E1622" s="289"/>
      <c r="F1622" s="290"/>
      <c r="G1622" s="292"/>
      <c r="H1622" s="116"/>
      <c r="I1622" s="292"/>
      <c r="J1622" s="116"/>
      <c r="K1622" s="370"/>
      <c r="L1622" s="370"/>
      <c r="M1622" s="370"/>
      <c r="N1622" s="371"/>
      <c r="O1622" s="371"/>
      <c r="P1622" s="371"/>
      <c r="Q1622" s="371"/>
      <c r="R1622" s="371"/>
      <c r="S1622" s="371"/>
      <c r="T1622" s="443"/>
      <c r="U1622" s="539"/>
      <c r="V1622" s="117"/>
      <c r="W1622" s="118"/>
      <c r="X1622" s="119"/>
      <c r="Y1622" s="120"/>
      <c r="Z1622" s="122"/>
      <c r="AA1622" s="121"/>
      <c r="AB1622" s="443"/>
      <c r="AC1622" s="734"/>
      <c r="AD1622" s="372"/>
      <c r="AE1622" s="485"/>
      <c r="AF1622" s="373" t="str">
        <f t="shared" si="442"/>
        <v/>
      </c>
      <c r="AG1622" s="373" t="str">
        <f t="shared" si="443"/>
        <v/>
      </c>
      <c r="AH1622" s="374" t="str">
        <f t="shared" si="444"/>
        <v/>
      </c>
      <c r="AI1622" s="375" t="str">
        <f t="shared" si="445"/>
        <v/>
      </c>
      <c r="AJ1622" s="375" t="str">
        <f t="shared" si="446"/>
        <v/>
      </c>
      <c r="AK1622" s="375" t="str">
        <f t="shared" si="447"/>
        <v/>
      </c>
      <c r="AL1622" s="375" t="str">
        <f t="shared" si="448"/>
        <v/>
      </c>
      <c r="AM1622" s="375" t="str">
        <f t="shared" si="449"/>
        <v/>
      </c>
      <c r="AN1622" s="376" t="str">
        <f>IF(AF1622="","",IF(OR(AH1622="",AH1622="-"),"－",IF(OR(AM1622=8,AM1622=9),"",IF(OR(AJ1622=3,AJ1622=4,AJ1622=5,AJ1622=6),VLOOKUP(AH1622,INDEX((係数_バス貨物_ガソリン,係数_バス貨物_CNG,係数_バス貨物_軽油,係数_バス貨物_メタノール,係数_バス貨物_LPG),MATCH(AL1622,【参考】排出ガスレベル!$AI$4:$AI$671,1),1,AR1622):INDEX((係数_バス貨物_ガソリン,係数_バス貨物_CNG,係数_バス貨物_軽油,係数_バス貨物_メタノール,係数_バス貨物_LPG),MATCH(AL1622+1,【参考】排出ガスレベル!$AI$4:$AI$671,1)-1,5,AR1622),2,FALSE),IF(OR(AJ1622=1,AJ1622=2),VLOOKUP(AH1622,INDEX((係数_乗用_ガソリン,係数_乗用_CNG,係数_乗用_軽油,係数_乗用_メタノール,係数_乗用_LPG),1,1,AR1622):INDEX((係数_乗用_ガソリン,係数_乗用_CNG,係数_乗用_軽油,係数_乗用_メタノール,係数_乗用_LPG),125,5,AR1622),2,FALSE))))))</f>
        <v/>
      </c>
      <c r="AO1622" s="376" t="str">
        <f>IF(T1622="","",IF(OR(AH1622="",AH1622="-"),"－",IF(OR(AM1622=8,AM1622=9),"",IF(OR(AJ1622=3,AJ1622=4,AJ1622=5,AJ1622=6),VLOOKUP(AH1622,INDEX((係数_バス貨物_ガソリン,係数_バス貨物_CNG,係数_バス貨物_軽油,係数_バス貨物_メタノール,係数_バス貨物_LPG),MATCH(AL1622,【参考】排出ガスレベル!$AI$4:$AI$671,1),1,AR1622):INDEX((係数_バス貨物_ガソリン,係数_バス貨物_CNG,係数_バス貨物_軽油,係数_バス貨物_メタノール,係数_バス貨物_LPG),MATCH(AL1622+1,【参考】排出ガスレベル!$AI$4:$AI$671,1)-1,5,AR1622),3,FALSE),IF(OR(AJ1622=1,AJ1622=2),VLOOKUP(AH1622,INDEX((係数_乗用_ガソリン,係数_乗用_CNG,係数_乗用_軽油,係数_乗用_メタノール,係数_乗用_LPG),1,1,AR1622):INDEX((係数_乗用_ガソリン,係数_乗用_CNG,係数_乗用_軽油,係数_乗用_メタノール,係数_乗用_LPG),125,5,AR1622),3,FALSE))))))</f>
        <v/>
      </c>
      <c r="AP1622" s="375" t="str">
        <f t="shared" si="450"/>
        <v/>
      </c>
      <c r="AQ1622" s="444" t="str">
        <f t="shared" si="451"/>
        <v/>
      </c>
      <c r="AR1622" s="375" t="str">
        <f t="shared" si="452"/>
        <v/>
      </c>
      <c r="AS1622" s="377" t="str">
        <f t="shared" si="453"/>
        <v/>
      </c>
      <c r="AT1622" s="378" t="str">
        <f t="shared" si="454"/>
        <v/>
      </c>
      <c r="AX1622" s="625" t="b">
        <f t="shared" si="455"/>
        <v>0</v>
      </c>
      <c r="AY1622" s="7" t="str">
        <f t="shared" si="456"/>
        <v>FALSEFALSEFALSE</v>
      </c>
      <c r="AZ1622" s="626">
        <f t="shared" si="440"/>
        <v>0</v>
      </c>
      <c r="BA1622" s="627" t="str">
        <f t="shared" si="457"/>
        <v/>
      </c>
      <c r="BB1622" s="627">
        <f t="shared" si="441"/>
        <v>0</v>
      </c>
    </row>
    <row r="1623" spans="1:54">
      <c r="A1623" s="381">
        <v>1566</v>
      </c>
      <c r="B1623" s="117"/>
      <c r="C1623" s="288"/>
      <c r="D1623" s="289"/>
      <c r="E1623" s="289"/>
      <c r="F1623" s="290"/>
      <c r="G1623" s="292"/>
      <c r="H1623" s="116"/>
      <c r="I1623" s="292"/>
      <c r="J1623" s="116"/>
      <c r="K1623" s="370"/>
      <c r="L1623" s="370"/>
      <c r="M1623" s="370"/>
      <c r="N1623" s="371"/>
      <c r="O1623" s="371"/>
      <c r="P1623" s="371"/>
      <c r="Q1623" s="371"/>
      <c r="R1623" s="371"/>
      <c r="S1623" s="371"/>
      <c r="T1623" s="443"/>
      <c r="U1623" s="539"/>
      <c r="V1623" s="117"/>
      <c r="W1623" s="118"/>
      <c r="X1623" s="119"/>
      <c r="Y1623" s="120"/>
      <c r="Z1623" s="122"/>
      <c r="AA1623" s="121"/>
      <c r="AB1623" s="443"/>
      <c r="AC1623" s="734"/>
      <c r="AD1623" s="372"/>
      <c r="AE1623" s="485"/>
      <c r="AF1623" s="373" t="str">
        <f t="shared" si="442"/>
        <v/>
      </c>
      <c r="AG1623" s="373" t="str">
        <f t="shared" si="443"/>
        <v/>
      </c>
      <c r="AH1623" s="374" t="str">
        <f t="shared" si="444"/>
        <v/>
      </c>
      <c r="AI1623" s="375" t="str">
        <f t="shared" si="445"/>
        <v/>
      </c>
      <c r="AJ1623" s="375" t="str">
        <f t="shared" si="446"/>
        <v/>
      </c>
      <c r="AK1623" s="375" t="str">
        <f t="shared" si="447"/>
        <v/>
      </c>
      <c r="AL1623" s="375" t="str">
        <f t="shared" si="448"/>
        <v/>
      </c>
      <c r="AM1623" s="375" t="str">
        <f t="shared" si="449"/>
        <v/>
      </c>
      <c r="AN1623" s="376" t="str">
        <f>IF(AF1623="","",IF(OR(AH1623="",AH1623="-"),"－",IF(OR(AM1623=8,AM1623=9),"",IF(OR(AJ1623=3,AJ1623=4,AJ1623=5,AJ1623=6),VLOOKUP(AH1623,INDEX((係数_バス貨物_ガソリン,係数_バス貨物_CNG,係数_バス貨物_軽油,係数_バス貨物_メタノール,係数_バス貨物_LPG),MATCH(AL1623,【参考】排出ガスレベル!$AI$4:$AI$671,1),1,AR1623):INDEX((係数_バス貨物_ガソリン,係数_バス貨物_CNG,係数_バス貨物_軽油,係数_バス貨物_メタノール,係数_バス貨物_LPG),MATCH(AL1623+1,【参考】排出ガスレベル!$AI$4:$AI$671,1)-1,5,AR1623),2,FALSE),IF(OR(AJ1623=1,AJ1623=2),VLOOKUP(AH1623,INDEX((係数_乗用_ガソリン,係数_乗用_CNG,係数_乗用_軽油,係数_乗用_メタノール,係数_乗用_LPG),1,1,AR1623):INDEX((係数_乗用_ガソリン,係数_乗用_CNG,係数_乗用_軽油,係数_乗用_メタノール,係数_乗用_LPG),125,5,AR1623),2,FALSE))))))</f>
        <v/>
      </c>
      <c r="AO1623" s="376" t="str">
        <f>IF(T1623="","",IF(OR(AH1623="",AH1623="-"),"－",IF(OR(AM1623=8,AM1623=9),"",IF(OR(AJ1623=3,AJ1623=4,AJ1623=5,AJ1623=6),VLOOKUP(AH1623,INDEX((係数_バス貨物_ガソリン,係数_バス貨物_CNG,係数_バス貨物_軽油,係数_バス貨物_メタノール,係数_バス貨物_LPG),MATCH(AL1623,【参考】排出ガスレベル!$AI$4:$AI$671,1),1,AR1623):INDEX((係数_バス貨物_ガソリン,係数_バス貨物_CNG,係数_バス貨物_軽油,係数_バス貨物_メタノール,係数_バス貨物_LPG),MATCH(AL1623+1,【参考】排出ガスレベル!$AI$4:$AI$671,1)-1,5,AR1623),3,FALSE),IF(OR(AJ1623=1,AJ1623=2),VLOOKUP(AH1623,INDEX((係数_乗用_ガソリン,係数_乗用_CNG,係数_乗用_軽油,係数_乗用_メタノール,係数_乗用_LPG),1,1,AR1623):INDEX((係数_乗用_ガソリン,係数_乗用_CNG,係数_乗用_軽油,係数_乗用_メタノール,係数_乗用_LPG),125,5,AR1623),3,FALSE))))))</f>
        <v/>
      </c>
      <c r="AP1623" s="375" t="str">
        <f t="shared" si="450"/>
        <v/>
      </c>
      <c r="AQ1623" s="444" t="str">
        <f t="shared" si="451"/>
        <v/>
      </c>
      <c r="AR1623" s="375" t="str">
        <f t="shared" si="452"/>
        <v/>
      </c>
      <c r="AS1623" s="377" t="str">
        <f t="shared" si="453"/>
        <v/>
      </c>
      <c r="AT1623" s="378" t="str">
        <f t="shared" si="454"/>
        <v/>
      </c>
      <c r="AX1623" s="625" t="b">
        <f t="shared" si="455"/>
        <v>0</v>
      </c>
      <c r="AY1623" s="7" t="str">
        <f t="shared" si="456"/>
        <v>FALSEFALSEFALSE</v>
      </c>
      <c r="AZ1623" s="626">
        <f t="shared" si="440"/>
        <v>0</v>
      </c>
      <c r="BA1623" s="627" t="str">
        <f t="shared" si="457"/>
        <v/>
      </c>
      <c r="BB1623" s="627">
        <f t="shared" si="441"/>
        <v>0</v>
      </c>
    </row>
    <row r="1624" spans="1:54">
      <c r="A1624" s="381">
        <v>1567</v>
      </c>
      <c r="B1624" s="117"/>
      <c r="C1624" s="288"/>
      <c r="D1624" s="289"/>
      <c r="E1624" s="289"/>
      <c r="F1624" s="290"/>
      <c r="G1624" s="292"/>
      <c r="H1624" s="116"/>
      <c r="I1624" s="292"/>
      <c r="J1624" s="116"/>
      <c r="K1624" s="370"/>
      <c r="L1624" s="370"/>
      <c r="M1624" s="370"/>
      <c r="N1624" s="371"/>
      <c r="O1624" s="371"/>
      <c r="P1624" s="371"/>
      <c r="Q1624" s="371"/>
      <c r="R1624" s="371"/>
      <c r="S1624" s="371"/>
      <c r="T1624" s="443"/>
      <c r="U1624" s="539"/>
      <c r="V1624" s="117"/>
      <c r="W1624" s="118"/>
      <c r="X1624" s="119"/>
      <c r="Y1624" s="120"/>
      <c r="Z1624" s="122"/>
      <c r="AA1624" s="121"/>
      <c r="AB1624" s="443"/>
      <c r="AC1624" s="734"/>
      <c r="AD1624" s="372"/>
      <c r="AE1624" s="485"/>
      <c r="AF1624" s="373" t="str">
        <f t="shared" si="442"/>
        <v/>
      </c>
      <c r="AG1624" s="373" t="str">
        <f t="shared" si="443"/>
        <v/>
      </c>
      <c r="AH1624" s="374" t="str">
        <f t="shared" si="444"/>
        <v/>
      </c>
      <c r="AI1624" s="375" t="str">
        <f t="shared" si="445"/>
        <v/>
      </c>
      <c r="AJ1624" s="375" t="str">
        <f t="shared" si="446"/>
        <v/>
      </c>
      <c r="AK1624" s="375" t="str">
        <f t="shared" si="447"/>
        <v/>
      </c>
      <c r="AL1624" s="375" t="str">
        <f t="shared" si="448"/>
        <v/>
      </c>
      <c r="AM1624" s="375" t="str">
        <f t="shared" si="449"/>
        <v/>
      </c>
      <c r="AN1624" s="376" t="str">
        <f>IF(AF1624="","",IF(OR(AH1624="",AH1624="-"),"－",IF(OR(AM1624=8,AM1624=9),"",IF(OR(AJ1624=3,AJ1624=4,AJ1624=5,AJ1624=6),VLOOKUP(AH1624,INDEX((係数_バス貨物_ガソリン,係数_バス貨物_CNG,係数_バス貨物_軽油,係数_バス貨物_メタノール,係数_バス貨物_LPG),MATCH(AL1624,【参考】排出ガスレベル!$AI$4:$AI$671,1),1,AR1624):INDEX((係数_バス貨物_ガソリン,係数_バス貨物_CNG,係数_バス貨物_軽油,係数_バス貨物_メタノール,係数_バス貨物_LPG),MATCH(AL1624+1,【参考】排出ガスレベル!$AI$4:$AI$671,1)-1,5,AR1624),2,FALSE),IF(OR(AJ1624=1,AJ1624=2),VLOOKUP(AH1624,INDEX((係数_乗用_ガソリン,係数_乗用_CNG,係数_乗用_軽油,係数_乗用_メタノール,係数_乗用_LPG),1,1,AR1624):INDEX((係数_乗用_ガソリン,係数_乗用_CNG,係数_乗用_軽油,係数_乗用_メタノール,係数_乗用_LPG),125,5,AR1624),2,FALSE))))))</f>
        <v/>
      </c>
      <c r="AO1624" s="376" t="str">
        <f>IF(T1624="","",IF(OR(AH1624="",AH1624="-"),"－",IF(OR(AM1624=8,AM1624=9),"",IF(OR(AJ1624=3,AJ1624=4,AJ1624=5,AJ1624=6),VLOOKUP(AH1624,INDEX((係数_バス貨物_ガソリン,係数_バス貨物_CNG,係数_バス貨物_軽油,係数_バス貨物_メタノール,係数_バス貨物_LPG),MATCH(AL1624,【参考】排出ガスレベル!$AI$4:$AI$671,1),1,AR1624):INDEX((係数_バス貨物_ガソリン,係数_バス貨物_CNG,係数_バス貨物_軽油,係数_バス貨物_メタノール,係数_バス貨物_LPG),MATCH(AL1624+1,【参考】排出ガスレベル!$AI$4:$AI$671,1)-1,5,AR1624),3,FALSE),IF(OR(AJ1624=1,AJ1624=2),VLOOKUP(AH1624,INDEX((係数_乗用_ガソリン,係数_乗用_CNG,係数_乗用_軽油,係数_乗用_メタノール,係数_乗用_LPG),1,1,AR1624):INDEX((係数_乗用_ガソリン,係数_乗用_CNG,係数_乗用_軽油,係数_乗用_メタノール,係数_乗用_LPG),125,5,AR1624),3,FALSE))))))</f>
        <v/>
      </c>
      <c r="AP1624" s="375" t="str">
        <f t="shared" si="450"/>
        <v/>
      </c>
      <c r="AQ1624" s="444" t="str">
        <f t="shared" si="451"/>
        <v/>
      </c>
      <c r="AR1624" s="375" t="str">
        <f t="shared" si="452"/>
        <v/>
      </c>
      <c r="AS1624" s="377" t="str">
        <f t="shared" si="453"/>
        <v/>
      </c>
      <c r="AT1624" s="378" t="str">
        <f t="shared" si="454"/>
        <v/>
      </c>
      <c r="AX1624" s="625" t="b">
        <f t="shared" si="455"/>
        <v>0</v>
      </c>
      <c r="AY1624" s="7" t="str">
        <f t="shared" si="456"/>
        <v>FALSEFALSEFALSE</v>
      </c>
      <c r="AZ1624" s="626">
        <f t="shared" si="440"/>
        <v>0</v>
      </c>
      <c r="BA1624" s="627" t="str">
        <f t="shared" si="457"/>
        <v/>
      </c>
      <c r="BB1624" s="627">
        <f t="shared" si="441"/>
        <v>0</v>
      </c>
    </row>
    <row r="1625" spans="1:54">
      <c r="A1625" s="381">
        <v>1568</v>
      </c>
      <c r="B1625" s="117"/>
      <c r="C1625" s="288"/>
      <c r="D1625" s="289"/>
      <c r="E1625" s="289"/>
      <c r="F1625" s="290"/>
      <c r="G1625" s="292"/>
      <c r="H1625" s="116"/>
      <c r="I1625" s="292"/>
      <c r="J1625" s="116"/>
      <c r="K1625" s="370"/>
      <c r="L1625" s="370"/>
      <c r="M1625" s="370"/>
      <c r="N1625" s="371"/>
      <c r="O1625" s="371"/>
      <c r="P1625" s="371"/>
      <c r="Q1625" s="371"/>
      <c r="R1625" s="371"/>
      <c r="S1625" s="371"/>
      <c r="T1625" s="443"/>
      <c r="U1625" s="539"/>
      <c r="V1625" s="117"/>
      <c r="W1625" s="118"/>
      <c r="X1625" s="119"/>
      <c r="Y1625" s="120"/>
      <c r="Z1625" s="122"/>
      <c r="AA1625" s="121"/>
      <c r="AB1625" s="443"/>
      <c r="AC1625" s="734"/>
      <c r="AD1625" s="372"/>
      <c r="AE1625" s="485"/>
      <c r="AF1625" s="373" t="str">
        <f t="shared" si="442"/>
        <v/>
      </c>
      <c r="AG1625" s="373" t="str">
        <f t="shared" si="443"/>
        <v/>
      </c>
      <c r="AH1625" s="374" t="str">
        <f t="shared" si="444"/>
        <v/>
      </c>
      <c r="AI1625" s="375" t="str">
        <f t="shared" si="445"/>
        <v/>
      </c>
      <c r="AJ1625" s="375" t="str">
        <f t="shared" si="446"/>
        <v/>
      </c>
      <c r="AK1625" s="375" t="str">
        <f t="shared" si="447"/>
        <v/>
      </c>
      <c r="AL1625" s="375" t="str">
        <f t="shared" si="448"/>
        <v/>
      </c>
      <c r="AM1625" s="375" t="str">
        <f t="shared" si="449"/>
        <v/>
      </c>
      <c r="AN1625" s="376" t="str">
        <f>IF(AF1625="","",IF(OR(AH1625="",AH1625="-"),"－",IF(OR(AM1625=8,AM1625=9),"",IF(OR(AJ1625=3,AJ1625=4,AJ1625=5,AJ1625=6),VLOOKUP(AH1625,INDEX((係数_バス貨物_ガソリン,係数_バス貨物_CNG,係数_バス貨物_軽油,係数_バス貨物_メタノール,係数_バス貨物_LPG),MATCH(AL1625,【参考】排出ガスレベル!$AI$4:$AI$671,1),1,AR1625):INDEX((係数_バス貨物_ガソリン,係数_バス貨物_CNG,係数_バス貨物_軽油,係数_バス貨物_メタノール,係数_バス貨物_LPG),MATCH(AL1625+1,【参考】排出ガスレベル!$AI$4:$AI$671,1)-1,5,AR1625),2,FALSE),IF(OR(AJ1625=1,AJ1625=2),VLOOKUP(AH1625,INDEX((係数_乗用_ガソリン,係数_乗用_CNG,係数_乗用_軽油,係数_乗用_メタノール,係数_乗用_LPG),1,1,AR1625):INDEX((係数_乗用_ガソリン,係数_乗用_CNG,係数_乗用_軽油,係数_乗用_メタノール,係数_乗用_LPG),125,5,AR1625),2,FALSE))))))</f>
        <v/>
      </c>
      <c r="AO1625" s="376" t="str">
        <f>IF(T1625="","",IF(OR(AH1625="",AH1625="-"),"－",IF(OR(AM1625=8,AM1625=9),"",IF(OR(AJ1625=3,AJ1625=4,AJ1625=5,AJ1625=6),VLOOKUP(AH1625,INDEX((係数_バス貨物_ガソリン,係数_バス貨物_CNG,係数_バス貨物_軽油,係数_バス貨物_メタノール,係数_バス貨物_LPG),MATCH(AL1625,【参考】排出ガスレベル!$AI$4:$AI$671,1),1,AR1625):INDEX((係数_バス貨物_ガソリン,係数_バス貨物_CNG,係数_バス貨物_軽油,係数_バス貨物_メタノール,係数_バス貨物_LPG),MATCH(AL1625+1,【参考】排出ガスレベル!$AI$4:$AI$671,1)-1,5,AR1625),3,FALSE),IF(OR(AJ1625=1,AJ1625=2),VLOOKUP(AH1625,INDEX((係数_乗用_ガソリン,係数_乗用_CNG,係数_乗用_軽油,係数_乗用_メタノール,係数_乗用_LPG),1,1,AR1625):INDEX((係数_乗用_ガソリン,係数_乗用_CNG,係数_乗用_軽油,係数_乗用_メタノール,係数_乗用_LPG),125,5,AR1625),3,FALSE))))))</f>
        <v/>
      </c>
      <c r="AP1625" s="375" t="str">
        <f t="shared" si="450"/>
        <v/>
      </c>
      <c r="AQ1625" s="444" t="str">
        <f t="shared" si="451"/>
        <v/>
      </c>
      <c r="AR1625" s="375" t="str">
        <f t="shared" si="452"/>
        <v/>
      </c>
      <c r="AS1625" s="377" t="str">
        <f t="shared" si="453"/>
        <v/>
      </c>
      <c r="AT1625" s="378" t="str">
        <f t="shared" si="454"/>
        <v/>
      </c>
      <c r="AX1625" s="625" t="b">
        <f t="shared" si="455"/>
        <v>0</v>
      </c>
      <c r="AY1625" s="7" t="str">
        <f t="shared" si="456"/>
        <v>FALSEFALSEFALSE</v>
      </c>
      <c r="AZ1625" s="626">
        <f t="shared" si="440"/>
        <v>0</v>
      </c>
      <c r="BA1625" s="627" t="str">
        <f t="shared" si="457"/>
        <v/>
      </c>
      <c r="BB1625" s="627">
        <f t="shared" si="441"/>
        <v>0</v>
      </c>
    </row>
    <row r="1626" spans="1:54">
      <c r="A1626" s="381">
        <v>1569</v>
      </c>
      <c r="B1626" s="117"/>
      <c r="C1626" s="288"/>
      <c r="D1626" s="289"/>
      <c r="E1626" s="289"/>
      <c r="F1626" s="290"/>
      <c r="G1626" s="292"/>
      <c r="H1626" s="116"/>
      <c r="I1626" s="292"/>
      <c r="J1626" s="116"/>
      <c r="K1626" s="370"/>
      <c r="L1626" s="370"/>
      <c r="M1626" s="370"/>
      <c r="N1626" s="371"/>
      <c r="O1626" s="371"/>
      <c r="P1626" s="371"/>
      <c r="Q1626" s="371"/>
      <c r="R1626" s="371"/>
      <c r="S1626" s="371"/>
      <c r="T1626" s="443"/>
      <c r="U1626" s="539"/>
      <c r="V1626" s="117"/>
      <c r="W1626" s="118"/>
      <c r="X1626" s="119"/>
      <c r="Y1626" s="120"/>
      <c r="Z1626" s="122"/>
      <c r="AA1626" s="121"/>
      <c r="AB1626" s="443"/>
      <c r="AC1626" s="734"/>
      <c r="AD1626" s="372"/>
      <c r="AE1626" s="485"/>
      <c r="AF1626" s="373" t="str">
        <f t="shared" si="442"/>
        <v/>
      </c>
      <c r="AG1626" s="373" t="str">
        <f t="shared" si="443"/>
        <v/>
      </c>
      <c r="AH1626" s="374" t="str">
        <f t="shared" si="444"/>
        <v/>
      </c>
      <c r="AI1626" s="375" t="str">
        <f t="shared" si="445"/>
        <v/>
      </c>
      <c r="AJ1626" s="375" t="str">
        <f t="shared" si="446"/>
        <v/>
      </c>
      <c r="AK1626" s="375" t="str">
        <f t="shared" si="447"/>
        <v/>
      </c>
      <c r="AL1626" s="375" t="str">
        <f t="shared" si="448"/>
        <v/>
      </c>
      <c r="AM1626" s="375" t="str">
        <f t="shared" si="449"/>
        <v/>
      </c>
      <c r="AN1626" s="376" t="str">
        <f>IF(AF1626="","",IF(OR(AH1626="",AH1626="-"),"－",IF(OR(AM1626=8,AM1626=9),"",IF(OR(AJ1626=3,AJ1626=4,AJ1626=5,AJ1626=6),VLOOKUP(AH1626,INDEX((係数_バス貨物_ガソリン,係数_バス貨物_CNG,係数_バス貨物_軽油,係数_バス貨物_メタノール,係数_バス貨物_LPG),MATCH(AL1626,【参考】排出ガスレベル!$AI$4:$AI$671,1),1,AR1626):INDEX((係数_バス貨物_ガソリン,係数_バス貨物_CNG,係数_バス貨物_軽油,係数_バス貨物_メタノール,係数_バス貨物_LPG),MATCH(AL1626+1,【参考】排出ガスレベル!$AI$4:$AI$671,1)-1,5,AR1626),2,FALSE),IF(OR(AJ1626=1,AJ1626=2),VLOOKUP(AH1626,INDEX((係数_乗用_ガソリン,係数_乗用_CNG,係数_乗用_軽油,係数_乗用_メタノール,係数_乗用_LPG),1,1,AR1626):INDEX((係数_乗用_ガソリン,係数_乗用_CNG,係数_乗用_軽油,係数_乗用_メタノール,係数_乗用_LPG),125,5,AR1626),2,FALSE))))))</f>
        <v/>
      </c>
      <c r="AO1626" s="376" t="str">
        <f>IF(T1626="","",IF(OR(AH1626="",AH1626="-"),"－",IF(OR(AM1626=8,AM1626=9),"",IF(OR(AJ1626=3,AJ1626=4,AJ1626=5,AJ1626=6),VLOOKUP(AH1626,INDEX((係数_バス貨物_ガソリン,係数_バス貨物_CNG,係数_バス貨物_軽油,係数_バス貨物_メタノール,係数_バス貨物_LPG),MATCH(AL1626,【参考】排出ガスレベル!$AI$4:$AI$671,1),1,AR1626):INDEX((係数_バス貨物_ガソリン,係数_バス貨物_CNG,係数_バス貨物_軽油,係数_バス貨物_メタノール,係数_バス貨物_LPG),MATCH(AL1626+1,【参考】排出ガスレベル!$AI$4:$AI$671,1)-1,5,AR1626),3,FALSE),IF(OR(AJ1626=1,AJ1626=2),VLOOKUP(AH1626,INDEX((係数_乗用_ガソリン,係数_乗用_CNG,係数_乗用_軽油,係数_乗用_メタノール,係数_乗用_LPG),1,1,AR1626):INDEX((係数_乗用_ガソリン,係数_乗用_CNG,係数_乗用_軽油,係数_乗用_メタノール,係数_乗用_LPG),125,5,AR1626),3,FALSE))))))</f>
        <v/>
      </c>
      <c r="AP1626" s="375" t="str">
        <f t="shared" si="450"/>
        <v/>
      </c>
      <c r="AQ1626" s="444" t="str">
        <f t="shared" si="451"/>
        <v/>
      </c>
      <c r="AR1626" s="375" t="str">
        <f t="shared" si="452"/>
        <v/>
      </c>
      <c r="AS1626" s="377" t="str">
        <f t="shared" si="453"/>
        <v/>
      </c>
      <c r="AT1626" s="378" t="str">
        <f t="shared" si="454"/>
        <v/>
      </c>
      <c r="AX1626" s="625" t="b">
        <f t="shared" si="455"/>
        <v>0</v>
      </c>
      <c r="AY1626" s="7" t="str">
        <f t="shared" si="456"/>
        <v>FALSEFALSEFALSE</v>
      </c>
      <c r="AZ1626" s="626">
        <f t="shared" si="440"/>
        <v>0</v>
      </c>
      <c r="BA1626" s="627" t="str">
        <f t="shared" si="457"/>
        <v/>
      </c>
      <c r="BB1626" s="627">
        <f t="shared" si="441"/>
        <v>0</v>
      </c>
    </row>
    <row r="1627" spans="1:54">
      <c r="A1627" s="381">
        <v>1570</v>
      </c>
      <c r="B1627" s="117"/>
      <c r="C1627" s="288"/>
      <c r="D1627" s="289"/>
      <c r="E1627" s="289"/>
      <c r="F1627" s="290"/>
      <c r="G1627" s="292"/>
      <c r="H1627" s="116"/>
      <c r="I1627" s="292"/>
      <c r="J1627" s="116"/>
      <c r="K1627" s="370"/>
      <c r="L1627" s="370"/>
      <c r="M1627" s="370"/>
      <c r="N1627" s="371"/>
      <c r="O1627" s="371"/>
      <c r="P1627" s="371"/>
      <c r="Q1627" s="371"/>
      <c r="R1627" s="371"/>
      <c r="S1627" s="371"/>
      <c r="T1627" s="443"/>
      <c r="U1627" s="539"/>
      <c r="V1627" s="117"/>
      <c r="W1627" s="118"/>
      <c r="X1627" s="119"/>
      <c r="Y1627" s="120"/>
      <c r="Z1627" s="122"/>
      <c r="AA1627" s="121"/>
      <c r="AB1627" s="443"/>
      <c r="AC1627" s="734"/>
      <c r="AD1627" s="372"/>
      <c r="AE1627" s="485"/>
      <c r="AF1627" s="373" t="str">
        <f t="shared" si="442"/>
        <v/>
      </c>
      <c r="AG1627" s="373" t="str">
        <f t="shared" si="443"/>
        <v/>
      </c>
      <c r="AH1627" s="374" t="str">
        <f t="shared" si="444"/>
        <v/>
      </c>
      <c r="AI1627" s="375" t="str">
        <f t="shared" si="445"/>
        <v/>
      </c>
      <c r="AJ1627" s="375" t="str">
        <f t="shared" si="446"/>
        <v/>
      </c>
      <c r="AK1627" s="375" t="str">
        <f t="shared" si="447"/>
        <v/>
      </c>
      <c r="AL1627" s="375" t="str">
        <f t="shared" si="448"/>
        <v/>
      </c>
      <c r="AM1627" s="375" t="str">
        <f t="shared" si="449"/>
        <v/>
      </c>
      <c r="AN1627" s="376" t="str">
        <f>IF(AF1627="","",IF(OR(AH1627="",AH1627="-"),"－",IF(OR(AM1627=8,AM1627=9),"",IF(OR(AJ1627=3,AJ1627=4,AJ1627=5,AJ1627=6),VLOOKUP(AH1627,INDEX((係数_バス貨物_ガソリン,係数_バス貨物_CNG,係数_バス貨物_軽油,係数_バス貨物_メタノール,係数_バス貨物_LPG),MATCH(AL1627,【参考】排出ガスレベル!$AI$4:$AI$671,1),1,AR1627):INDEX((係数_バス貨物_ガソリン,係数_バス貨物_CNG,係数_バス貨物_軽油,係数_バス貨物_メタノール,係数_バス貨物_LPG),MATCH(AL1627+1,【参考】排出ガスレベル!$AI$4:$AI$671,1)-1,5,AR1627),2,FALSE),IF(OR(AJ1627=1,AJ1627=2),VLOOKUP(AH1627,INDEX((係数_乗用_ガソリン,係数_乗用_CNG,係数_乗用_軽油,係数_乗用_メタノール,係数_乗用_LPG),1,1,AR1627):INDEX((係数_乗用_ガソリン,係数_乗用_CNG,係数_乗用_軽油,係数_乗用_メタノール,係数_乗用_LPG),125,5,AR1627),2,FALSE))))))</f>
        <v/>
      </c>
      <c r="AO1627" s="376" t="str">
        <f>IF(T1627="","",IF(OR(AH1627="",AH1627="-"),"－",IF(OR(AM1627=8,AM1627=9),"",IF(OR(AJ1627=3,AJ1627=4,AJ1627=5,AJ1627=6),VLOOKUP(AH1627,INDEX((係数_バス貨物_ガソリン,係数_バス貨物_CNG,係数_バス貨物_軽油,係数_バス貨物_メタノール,係数_バス貨物_LPG),MATCH(AL1627,【参考】排出ガスレベル!$AI$4:$AI$671,1),1,AR1627):INDEX((係数_バス貨物_ガソリン,係数_バス貨物_CNG,係数_バス貨物_軽油,係数_バス貨物_メタノール,係数_バス貨物_LPG),MATCH(AL1627+1,【参考】排出ガスレベル!$AI$4:$AI$671,1)-1,5,AR1627),3,FALSE),IF(OR(AJ1627=1,AJ1627=2),VLOOKUP(AH1627,INDEX((係数_乗用_ガソリン,係数_乗用_CNG,係数_乗用_軽油,係数_乗用_メタノール,係数_乗用_LPG),1,1,AR1627):INDEX((係数_乗用_ガソリン,係数_乗用_CNG,係数_乗用_軽油,係数_乗用_メタノール,係数_乗用_LPG),125,5,AR1627),3,FALSE))))))</f>
        <v/>
      </c>
      <c r="AP1627" s="375" t="str">
        <f t="shared" si="450"/>
        <v/>
      </c>
      <c r="AQ1627" s="444" t="str">
        <f t="shared" si="451"/>
        <v/>
      </c>
      <c r="AR1627" s="375" t="str">
        <f t="shared" si="452"/>
        <v/>
      </c>
      <c r="AS1627" s="377" t="str">
        <f t="shared" si="453"/>
        <v/>
      </c>
      <c r="AT1627" s="378" t="str">
        <f t="shared" si="454"/>
        <v/>
      </c>
      <c r="AX1627" s="625" t="b">
        <f t="shared" si="455"/>
        <v>0</v>
      </c>
      <c r="AY1627" s="7" t="str">
        <f t="shared" si="456"/>
        <v>FALSEFALSEFALSE</v>
      </c>
      <c r="AZ1627" s="626">
        <f t="shared" si="440"/>
        <v>0</v>
      </c>
      <c r="BA1627" s="627" t="str">
        <f t="shared" si="457"/>
        <v/>
      </c>
      <c r="BB1627" s="627">
        <f t="shared" si="441"/>
        <v>0</v>
      </c>
    </row>
    <row r="1628" spans="1:54">
      <c r="A1628" s="381">
        <v>1571</v>
      </c>
      <c r="B1628" s="117"/>
      <c r="C1628" s="288"/>
      <c r="D1628" s="289"/>
      <c r="E1628" s="289"/>
      <c r="F1628" s="290"/>
      <c r="G1628" s="292"/>
      <c r="H1628" s="116"/>
      <c r="I1628" s="292"/>
      <c r="J1628" s="116"/>
      <c r="K1628" s="370"/>
      <c r="L1628" s="370"/>
      <c r="M1628" s="370"/>
      <c r="N1628" s="371"/>
      <c r="O1628" s="371"/>
      <c r="P1628" s="371"/>
      <c r="Q1628" s="371"/>
      <c r="R1628" s="371"/>
      <c r="S1628" s="371"/>
      <c r="T1628" s="443"/>
      <c r="U1628" s="539"/>
      <c r="V1628" s="117"/>
      <c r="W1628" s="118"/>
      <c r="X1628" s="119"/>
      <c r="Y1628" s="120"/>
      <c r="Z1628" s="122"/>
      <c r="AA1628" s="121"/>
      <c r="AB1628" s="443"/>
      <c r="AC1628" s="734"/>
      <c r="AD1628" s="372"/>
      <c r="AE1628" s="485"/>
      <c r="AF1628" s="373" t="str">
        <f t="shared" si="442"/>
        <v/>
      </c>
      <c r="AG1628" s="373" t="str">
        <f t="shared" si="443"/>
        <v/>
      </c>
      <c r="AH1628" s="374" t="str">
        <f t="shared" si="444"/>
        <v/>
      </c>
      <c r="AI1628" s="375" t="str">
        <f t="shared" si="445"/>
        <v/>
      </c>
      <c r="AJ1628" s="375" t="str">
        <f t="shared" si="446"/>
        <v/>
      </c>
      <c r="AK1628" s="375" t="str">
        <f t="shared" si="447"/>
        <v/>
      </c>
      <c r="AL1628" s="375" t="str">
        <f t="shared" si="448"/>
        <v/>
      </c>
      <c r="AM1628" s="375" t="str">
        <f t="shared" si="449"/>
        <v/>
      </c>
      <c r="AN1628" s="376" t="str">
        <f>IF(AF1628="","",IF(OR(AH1628="",AH1628="-"),"－",IF(OR(AM1628=8,AM1628=9),"",IF(OR(AJ1628=3,AJ1628=4,AJ1628=5,AJ1628=6),VLOOKUP(AH1628,INDEX((係数_バス貨物_ガソリン,係数_バス貨物_CNG,係数_バス貨物_軽油,係数_バス貨物_メタノール,係数_バス貨物_LPG),MATCH(AL1628,【参考】排出ガスレベル!$AI$4:$AI$671,1),1,AR1628):INDEX((係数_バス貨物_ガソリン,係数_バス貨物_CNG,係数_バス貨物_軽油,係数_バス貨物_メタノール,係数_バス貨物_LPG),MATCH(AL1628+1,【参考】排出ガスレベル!$AI$4:$AI$671,1)-1,5,AR1628),2,FALSE),IF(OR(AJ1628=1,AJ1628=2),VLOOKUP(AH1628,INDEX((係数_乗用_ガソリン,係数_乗用_CNG,係数_乗用_軽油,係数_乗用_メタノール,係数_乗用_LPG),1,1,AR1628):INDEX((係数_乗用_ガソリン,係数_乗用_CNG,係数_乗用_軽油,係数_乗用_メタノール,係数_乗用_LPG),125,5,AR1628),2,FALSE))))))</f>
        <v/>
      </c>
      <c r="AO1628" s="376" t="str">
        <f>IF(T1628="","",IF(OR(AH1628="",AH1628="-"),"－",IF(OR(AM1628=8,AM1628=9),"",IF(OR(AJ1628=3,AJ1628=4,AJ1628=5,AJ1628=6),VLOOKUP(AH1628,INDEX((係数_バス貨物_ガソリン,係数_バス貨物_CNG,係数_バス貨物_軽油,係数_バス貨物_メタノール,係数_バス貨物_LPG),MATCH(AL1628,【参考】排出ガスレベル!$AI$4:$AI$671,1),1,AR1628):INDEX((係数_バス貨物_ガソリン,係数_バス貨物_CNG,係数_バス貨物_軽油,係数_バス貨物_メタノール,係数_バス貨物_LPG),MATCH(AL1628+1,【参考】排出ガスレベル!$AI$4:$AI$671,1)-1,5,AR1628),3,FALSE),IF(OR(AJ1628=1,AJ1628=2),VLOOKUP(AH1628,INDEX((係数_乗用_ガソリン,係数_乗用_CNG,係数_乗用_軽油,係数_乗用_メタノール,係数_乗用_LPG),1,1,AR1628):INDEX((係数_乗用_ガソリン,係数_乗用_CNG,係数_乗用_軽油,係数_乗用_メタノール,係数_乗用_LPG),125,5,AR1628),3,FALSE))))))</f>
        <v/>
      </c>
      <c r="AP1628" s="375" t="str">
        <f t="shared" si="450"/>
        <v/>
      </c>
      <c r="AQ1628" s="444" t="str">
        <f t="shared" si="451"/>
        <v/>
      </c>
      <c r="AR1628" s="375" t="str">
        <f t="shared" si="452"/>
        <v/>
      </c>
      <c r="AS1628" s="377" t="str">
        <f t="shared" si="453"/>
        <v/>
      </c>
      <c r="AT1628" s="378" t="str">
        <f t="shared" si="454"/>
        <v/>
      </c>
      <c r="AX1628" s="625" t="b">
        <f t="shared" si="455"/>
        <v>0</v>
      </c>
      <c r="AY1628" s="7" t="str">
        <f t="shared" si="456"/>
        <v>FALSEFALSEFALSE</v>
      </c>
      <c r="AZ1628" s="626">
        <f t="shared" si="440"/>
        <v>0</v>
      </c>
      <c r="BA1628" s="627" t="str">
        <f t="shared" si="457"/>
        <v/>
      </c>
      <c r="BB1628" s="627">
        <f t="shared" si="441"/>
        <v>0</v>
      </c>
    </row>
    <row r="1629" spans="1:54">
      <c r="A1629" s="381">
        <v>1572</v>
      </c>
      <c r="B1629" s="117"/>
      <c r="C1629" s="288"/>
      <c r="D1629" s="289"/>
      <c r="E1629" s="289"/>
      <c r="F1629" s="290"/>
      <c r="G1629" s="292"/>
      <c r="H1629" s="116"/>
      <c r="I1629" s="292"/>
      <c r="J1629" s="116"/>
      <c r="K1629" s="370"/>
      <c r="L1629" s="370"/>
      <c r="M1629" s="370"/>
      <c r="N1629" s="371"/>
      <c r="O1629" s="371"/>
      <c r="P1629" s="371"/>
      <c r="Q1629" s="371"/>
      <c r="R1629" s="371"/>
      <c r="S1629" s="371"/>
      <c r="T1629" s="443"/>
      <c r="U1629" s="539"/>
      <c r="V1629" s="117"/>
      <c r="W1629" s="118"/>
      <c r="X1629" s="119"/>
      <c r="Y1629" s="120"/>
      <c r="Z1629" s="122"/>
      <c r="AA1629" s="121"/>
      <c r="AB1629" s="443"/>
      <c r="AC1629" s="734"/>
      <c r="AD1629" s="372"/>
      <c r="AE1629" s="485"/>
      <c r="AF1629" s="373" t="str">
        <f t="shared" si="442"/>
        <v/>
      </c>
      <c r="AG1629" s="373" t="str">
        <f t="shared" si="443"/>
        <v/>
      </c>
      <c r="AH1629" s="374" t="str">
        <f t="shared" si="444"/>
        <v/>
      </c>
      <c r="AI1629" s="375" t="str">
        <f t="shared" si="445"/>
        <v/>
      </c>
      <c r="AJ1629" s="375" t="str">
        <f t="shared" si="446"/>
        <v/>
      </c>
      <c r="AK1629" s="375" t="str">
        <f t="shared" si="447"/>
        <v/>
      </c>
      <c r="AL1629" s="375" t="str">
        <f t="shared" si="448"/>
        <v/>
      </c>
      <c r="AM1629" s="375" t="str">
        <f t="shared" si="449"/>
        <v/>
      </c>
      <c r="AN1629" s="376" t="str">
        <f>IF(AF1629="","",IF(OR(AH1629="",AH1629="-"),"－",IF(OR(AM1629=8,AM1629=9),"",IF(OR(AJ1629=3,AJ1629=4,AJ1629=5,AJ1629=6),VLOOKUP(AH1629,INDEX((係数_バス貨物_ガソリン,係数_バス貨物_CNG,係数_バス貨物_軽油,係数_バス貨物_メタノール,係数_バス貨物_LPG),MATCH(AL1629,【参考】排出ガスレベル!$AI$4:$AI$671,1),1,AR1629):INDEX((係数_バス貨物_ガソリン,係数_バス貨物_CNG,係数_バス貨物_軽油,係数_バス貨物_メタノール,係数_バス貨物_LPG),MATCH(AL1629+1,【参考】排出ガスレベル!$AI$4:$AI$671,1)-1,5,AR1629),2,FALSE),IF(OR(AJ1629=1,AJ1629=2),VLOOKUP(AH1629,INDEX((係数_乗用_ガソリン,係数_乗用_CNG,係数_乗用_軽油,係数_乗用_メタノール,係数_乗用_LPG),1,1,AR1629):INDEX((係数_乗用_ガソリン,係数_乗用_CNG,係数_乗用_軽油,係数_乗用_メタノール,係数_乗用_LPG),125,5,AR1629),2,FALSE))))))</f>
        <v/>
      </c>
      <c r="AO1629" s="376" t="str">
        <f>IF(T1629="","",IF(OR(AH1629="",AH1629="-"),"－",IF(OR(AM1629=8,AM1629=9),"",IF(OR(AJ1629=3,AJ1629=4,AJ1629=5,AJ1629=6),VLOOKUP(AH1629,INDEX((係数_バス貨物_ガソリン,係数_バス貨物_CNG,係数_バス貨物_軽油,係数_バス貨物_メタノール,係数_バス貨物_LPG),MATCH(AL1629,【参考】排出ガスレベル!$AI$4:$AI$671,1),1,AR1629):INDEX((係数_バス貨物_ガソリン,係数_バス貨物_CNG,係数_バス貨物_軽油,係数_バス貨物_メタノール,係数_バス貨物_LPG),MATCH(AL1629+1,【参考】排出ガスレベル!$AI$4:$AI$671,1)-1,5,AR1629),3,FALSE),IF(OR(AJ1629=1,AJ1629=2),VLOOKUP(AH1629,INDEX((係数_乗用_ガソリン,係数_乗用_CNG,係数_乗用_軽油,係数_乗用_メタノール,係数_乗用_LPG),1,1,AR1629):INDEX((係数_乗用_ガソリン,係数_乗用_CNG,係数_乗用_軽油,係数_乗用_メタノール,係数_乗用_LPG),125,5,AR1629),3,FALSE))))))</f>
        <v/>
      </c>
      <c r="AP1629" s="375" t="str">
        <f t="shared" si="450"/>
        <v/>
      </c>
      <c r="AQ1629" s="444" t="str">
        <f t="shared" si="451"/>
        <v/>
      </c>
      <c r="AR1629" s="375" t="str">
        <f t="shared" si="452"/>
        <v/>
      </c>
      <c r="AS1629" s="377" t="str">
        <f t="shared" si="453"/>
        <v/>
      </c>
      <c r="AT1629" s="378" t="str">
        <f t="shared" si="454"/>
        <v/>
      </c>
      <c r="AX1629" s="625" t="b">
        <f t="shared" si="455"/>
        <v>0</v>
      </c>
      <c r="AY1629" s="7" t="str">
        <f t="shared" si="456"/>
        <v>FALSEFALSEFALSE</v>
      </c>
      <c r="AZ1629" s="626">
        <f t="shared" si="440"/>
        <v>0</v>
      </c>
      <c r="BA1629" s="627" t="str">
        <f t="shared" si="457"/>
        <v/>
      </c>
      <c r="BB1629" s="627">
        <f t="shared" si="441"/>
        <v>0</v>
      </c>
    </row>
    <row r="1630" spans="1:54">
      <c r="A1630" s="381">
        <v>1573</v>
      </c>
      <c r="B1630" s="117"/>
      <c r="C1630" s="288"/>
      <c r="D1630" s="289"/>
      <c r="E1630" s="289"/>
      <c r="F1630" s="290"/>
      <c r="G1630" s="292"/>
      <c r="H1630" s="116"/>
      <c r="I1630" s="292"/>
      <c r="J1630" s="116"/>
      <c r="K1630" s="370"/>
      <c r="L1630" s="370"/>
      <c r="M1630" s="370"/>
      <c r="N1630" s="371"/>
      <c r="O1630" s="371"/>
      <c r="P1630" s="371"/>
      <c r="Q1630" s="371"/>
      <c r="R1630" s="371"/>
      <c r="S1630" s="371"/>
      <c r="T1630" s="443"/>
      <c r="U1630" s="539"/>
      <c r="V1630" s="117"/>
      <c r="W1630" s="118"/>
      <c r="X1630" s="119"/>
      <c r="Y1630" s="120"/>
      <c r="Z1630" s="122"/>
      <c r="AA1630" s="121"/>
      <c r="AB1630" s="443"/>
      <c r="AC1630" s="734"/>
      <c r="AD1630" s="372"/>
      <c r="AE1630" s="485"/>
      <c r="AF1630" s="373" t="str">
        <f t="shared" si="442"/>
        <v/>
      </c>
      <c r="AG1630" s="373" t="str">
        <f t="shared" si="443"/>
        <v/>
      </c>
      <c r="AH1630" s="374" t="str">
        <f t="shared" si="444"/>
        <v/>
      </c>
      <c r="AI1630" s="375" t="str">
        <f t="shared" si="445"/>
        <v/>
      </c>
      <c r="AJ1630" s="375" t="str">
        <f t="shared" si="446"/>
        <v/>
      </c>
      <c r="AK1630" s="375" t="str">
        <f t="shared" si="447"/>
        <v/>
      </c>
      <c r="AL1630" s="375" t="str">
        <f t="shared" si="448"/>
        <v/>
      </c>
      <c r="AM1630" s="375" t="str">
        <f t="shared" si="449"/>
        <v/>
      </c>
      <c r="AN1630" s="376" t="str">
        <f>IF(AF1630="","",IF(OR(AH1630="",AH1630="-"),"－",IF(OR(AM1630=8,AM1630=9),"",IF(OR(AJ1630=3,AJ1630=4,AJ1630=5,AJ1630=6),VLOOKUP(AH1630,INDEX((係数_バス貨物_ガソリン,係数_バス貨物_CNG,係数_バス貨物_軽油,係数_バス貨物_メタノール,係数_バス貨物_LPG),MATCH(AL1630,【参考】排出ガスレベル!$AI$4:$AI$671,1),1,AR1630):INDEX((係数_バス貨物_ガソリン,係数_バス貨物_CNG,係数_バス貨物_軽油,係数_バス貨物_メタノール,係数_バス貨物_LPG),MATCH(AL1630+1,【参考】排出ガスレベル!$AI$4:$AI$671,1)-1,5,AR1630),2,FALSE),IF(OR(AJ1630=1,AJ1630=2),VLOOKUP(AH1630,INDEX((係数_乗用_ガソリン,係数_乗用_CNG,係数_乗用_軽油,係数_乗用_メタノール,係数_乗用_LPG),1,1,AR1630):INDEX((係数_乗用_ガソリン,係数_乗用_CNG,係数_乗用_軽油,係数_乗用_メタノール,係数_乗用_LPG),125,5,AR1630),2,FALSE))))))</f>
        <v/>
      </c>
      <c r="AO1630" s="376" t="str">
        <f>IF(T1630="","",IF(OR(AH1630="",AH1630="-"),"－",IF(OR(AM1630=8,AM1630=9),"",IF(OR(AJ1630=3,AJ1630=4,AJ1630=5,AJ1630=6),VLOOKUP(AH1630,INDEX((係数_バス貨物_ガソリン,係数_バス貨物_CNG,係数_バス貨物_軽油,係数_バス貨物_メタノール,係数_バス貨物_LPG),MATCH(AL1630,【参考】排出ガスレベル!$AI$4:$AI$671,1),1,AR1630):INDEX((係数_バス貨物_ガソリン,係数_バス貨物_CNG,係数_バス貨物_軽油,係数_バス貨物_メタノール,係数_バス貨物_LPG),MATCH(AL1630+1,【参考】排出ガスレベル!$AI$4:$AI$671,1)-1,5,AR1630),3,FALSE),IF(OR(AJ1630=1,AJ1630=2),VLOOKUP(AH1630,INDEX((係数_乗用_ガソリン,係数_乗用_CNG,係数_乗用_軽油,係数_乗用_メタノール,係数_乗用_LPG),1,1,AR1630):INDEX((係数_乗用_ガソリン,係数_乗用_CNG,係数_乗用_軽油,係数_乗用_メタノール,係数_乗用_LPG),125,5,AR1630),3,FALSE))))))</f>
        <v/>
      </c>
      <c r="AP1630" s="375" t="str">
        <f t="shared" si="450"/>
        <v/>
      </c>
      <c r="AQ1630" s="444" t="str">
        <f t="shared" si="451"/>
        <v/>
      </c>
      <c r="AR1630" s="375" t="str">
        <f t="shared" si="452"/>
        <v/>
      </c>
      <c r="AS1630" s="377" t="str">
        <f t="shared" si="453"/>
        <v/>
      </c>
      <c r="AT1630" s="378" t="str">
        <f t="shared" si="454"/>
        <v/>
      </c>
      <c r="AX1630" s="625" t="b">
        <f t="shared" si="455"/>
        <v>0</v>
      </c>
      <c r="AY1630" s="7" t="str">
        <f t="shared" si="456"/>
        <v>FALSEFALSEFALSE</v>
      </c>
      <c r="AZ1630" s="626">
        <f t="shared" si="440"/>
        <v>0</v>
      </c>
      <c r="BA1630" s="627" t="str">
        <f t="shared" si="457"/>
        <v/>
      </c>
      <c r="BB1630" s="627">
        <f t="shared" si="441"/>
        <v>0</v>
      </c>
    </row>
    <row r="1631" spans="1:54">
      <c r="A1631" s="381">
        <v>1574</v>
      </c>
      <c r="B1631" s="117"/>
      <c r="C1631" s="288"/>
      <c r="D1631" s="289"/>
      <c r="E1631" s="289"/>
      <c r="F1631" s="290"/>
      <c r="G1631" s="292"/>
      <c r="H1631" s="116"/>
      <c r="I1631" s="292"/>
      <c r="J1631" s="116"/>
      <c r="K1631" s="370"/>
      <c r="L1631" s="370"/>
      <c r="M1631" s="370"/>
      <c r="N1631" s="371"/>
      <c r="O1631" s="371"/>
      <c r="P1631" s="371"/>
      <c r="Q1631" s="371"/>
      <c r="R1631" s="371"/>
      <c r="S1631" s="371"/>
      <c r="T1631" s="443"/>
      <c r="U1631" s="539"/>
      <c r="V1631" s="117"/>
      <c r="W1631" s="118"/>
      <c r="X1631" s="119"/>
      <c r="Y1631" s="120"/>
      <c r="Z1631" s="122"/>
      <c r="AA1631" s="121"/>
      <c r="AB1631" s="443"/>
      <c r="AC1631" s="734"/>
      <c r="AD1631" s="372"/>
      <c r="AE1631" s="485"/>
      <c r="AF1631" s="373" t="str">
        <f t="shared" si="442"/>
        <v/>
      </c>
      <c r="AG1631" s="373" t="str">
        <f t="shared" si="443"/>
        <v/>
      </c>
      <c r="AH1631" s="374" t="str">
        <f t="shared" si="444"/>
        <v/>
      </c>
      <c r="AI1631" s="375" t="str">
        <f t="shared" si="445"/>
        <v/>
      </c>
      <c r="AJ1631" s="375" t="str">
        <f t="shared" si="446"/>
        <v/>
      </c>
      <c r="AK1631" s="375" t="str">
        <f t="shared" si="447"/>
        <v/>
      </c>
      <c r="AL1631" s="375" t="str">
        <f t="shared" si="448"/>
        <v/>
      </c>
      <c r="AM1631" s="375" t="str">
        <f t="shared" si="449"/>
        <v/>
      </c>
      <c r="AN1631" s="376" t="str">
        <f>IF(AF1631="","",IF(OR(AH1631="",AH1631="-"),"－",IF(OR(AM1631=8,AM1631=9),"",IF(OR(AJ1631=3,AJ1631=4,AJ1631=5,AJ1631=6),VLOOKUP(AH1631,INDEX((係数_バス貨物_ガソリン,係数_バス貨物_CNG,係数_バス貨物_軽油,係数_バス貨物_メタノール,係数_バス貨物_LPG),MATCH(AL1631,【参考】排出ガスレベル!$AI$4:$AI$671,1),1,AR1631):INDEX((係数_バス貨物_ガソリン,係数_バス貨物_CNG,係数_バス貨物_軽油,係数_バス貨物_メタノール,係数_バス貨物_LPG),MATCH(AL1631+1,【参考】排出ガスレベル!$AI$4:$AI$671,1)-1,5,AR1631),2,FALSE),IF(OR(AJ1631=1,AJ1631=2),VLOOKUP(AH1631,INDEX((係数_乗用_ガソリン,係数_乗用_CNG,係数_乗用_軽油,係数_乗用_メタノール,係数_乗用_LPG),1,1,AR1631):INDEX((係数_乗用_ガソリン,係数_乗用_CNG,係数_乗用_軽油,係数_乗用_メタノール,係数_乗用_LPG),125,5,AR1631),2,FALSE))))))</f>
        <v/>
      </c>
      <c r="AO1631" s="376" t="str">
        <f>IF(T1631="","",IF(OR(AH1631="",AH1631="-"),"－",IF(OR(AM1631=8,AM1631=9),"",IF(OR(AJ1631=3,AJ1631=4,AJ1631=5,AJ1631=6),VLOOKUP(AH1631,INDEX((係数_バス貨物_ガソリン,係数_バス貨物_CNG,係数_バス貨物_軽油,係数_バス貨物_メタノール,係数_バス貨物_LPG),MATCH(AL1631,【参考】排出ガスレベル!$AI$4:$AI$671,1),1,AR1631):INDEX((係数_バス貨物_ガソリン,係数_バス貨物_CNG,係数_バス貨物_軽油,係数_バス貨物_メタノール,係数_バス貨物_LPG),MATCH(AL1631+1,【参考】排出ガスレベル!$AI$4:$AI$671,1)-1,5,AR1631),3,FALSE),IF(OR(AJ1631=1,AJ1631=2),VLOOKUP(AH1631,INDEX((係数_乗用_ガソリン,係数_乗用_CNG,係数_乗用_軽油,係数_乗用_メタノール,係数_乗用_LPG),1,1,AR1631):INDEX((係数_乗用_ガソリン,係数_乗用_CNG,係数_乗用_軽油,係数_乗用_メタノール,係数_乗用_LPG),125,5,AR1631),3,FALSE))))))</f>
        <v/>
      </c>
      <c r="AP1631" s="375" t="str">
        <f t="shared" si="450"/>
        <v/>
      </c>
      <c r="AQ1631" s="444" t="str">
        <f t="shared" si="451"/>
        <v/>
      </c>
      <c r="AR1631" s="375" t="str">
        <f t="shared" si="452"/>
        <v/>
      </c>
      <c r="AS1631" s="377" t="str">
        <f t="shared" si="453"/>
        <v/>
      </c>
      <c r="AT1631" s="378" t="str">
        <f t="shared" si="454"/>
        <v/>
      </c>
      <c r="AX1631" s="625" t="b">
        <f t="shared" si="455"/>
        <v>0</v>
      </c>
      <c r="AY1631" s="7" t="str">
        <f t="shared" si="456"/>
        <v>FALSEFALSEFALSE</v>
      </c>
      <c r="AZ1631" s="626">
        <f t="shared" si="440"/>
        <v>0</v>
      </c>
      <c r="BA1631" s="627" t="str">
        <f t="shared" si="457"/>
        <v/>
      </c>
      <c r="BB1631" s="627">
        <f t="shared" si="441"/>
        <v>0</v>
      </c>
    </row>
    <row r="1632" spans="1:54">
      <c r="A1632" s="381">
        <v>1575</v>
      </c>
      <c r="B1632" s="117"/>
      <c r="C1632" s="288"/>
      <c r="D1632" s="289"/>
      <c r="E1632" s="289"/>
      <c r="F1632" s="290"/>
      <c r="G1632" s="292"/>
      <c r="H1632" s="116"/>
      <c r="I1632" s="292"/>
      <c r="J1632" s="116"/>
      <c r="K1632" s="370"/>
      <c r="L1632" s="370"/>
      <c r="M1632" s="370"/>
      <c r="N1632" s="371"/>
      <c r="O1632" s="371"/>
      <c r="P1632" s="371"/>
      <c r="Q1632" s="371"/>
      <c r="R1632" s="371"/>
      <c r="S1632" s="371"/>
      <c r="T1632" s="443"/>
      <c r="U1632" s="539"/>
      <c r="V1632" s="117"/>
      <c r="W1632" s="118"/>
      <c r="X1632" s="119"/>
      <c r="Y1632" s="120"/>
      <c r="Z1632" s="122"/>
      <c r="AA1632" s="121"/>
      <c r="AB1632" s="443"/>
      <c r="AC1632" s="734"/>
      <c r="AD1632" s="372"/>
      <c r="AE1632" s="485"/>
      <c r="AF1632" s="373" t="str">
        <f t="shared" si="442"/>
        <v/>
      </c>
      <c r="AG1632" s="373" t="str">
        <f t="shared" si="443"/>
        <v/>
      </c>
      <c r="AH1632" s="374" t="str">
        <f t="shared" si="444"/>
        <v/>
      </c>
      <c r="AI1632" s="375" t="str">
        <f t="shared" si="445"/>
        <v/>
      </c>
      <c r="AJ1632" s="375" t="str">
        <f t="shared" si="446"/>
        <v/>
      </c>
      <c r="AK1632" s="375" t="str">
        <f t="shared" si="447"/>
        <v/>
      </c>
      <c r="AL1632" s="375" t="str">
        <f t="shared" si="448"/>
        <v/>
      </c>
      <c r="AM1632" s="375" t="str">
        <f t="shared" si="449"/>
        <v/>
      </c>
      <c r="AN1632" s="376" t="str">
        <f>IF(AF1632="","",IF(OR(AH1632="",AH1632="-"),"－",IF(OR(AM1632=8,AM1632=9),"",IF(OR(AJ1632=3,AJ1632=4,AJ1632=5,AJ1632=6),VLOOKUP(AH1632,INDEX((係数_バス貨物_ガソリン,係数_バス貨物_CNG,係数_バス貨物_軽油,係数_バス貨物_メタノール,係数_バス貨物_LPG),MATCH(AL1632,【参考】排出ガスレベル!$AI$4:$AI$671,1),1,AR1632):INDEX((係数_バス貨物_ガソリン,係数_バス貨物_CNG,係数_バス貨物_軽油,係数_バス貨物_メタノール,係数_バス貨物_LPG),MATCH(AL1632+1,【参考】排出ガスレベル!$AI$4:$AI$671,1)-1,5,AR1632),2,FALSE),IF(OR(AJ1632=1,AJ1632=2),VLOOKUP(AH1632,INDEX((係数_乗用_ガソリン,係数_乗用_CNG,係数_乗用_軽油,係数_乗用_メタノール,係数_乗用_LPG),1,1,AR1632):INDEX((係数_乗用_ガソリン,係数_乗用_CNG,係数_乗用_軽油,係数_乗用_メタノール,係数_乗用_LPG),125,5,AR1632),2,FALSE))))))</f>
        <v/>
      </c>
      <c r="AO1632" s="376" t="str">
        <f>IF(T1632="","",IF(OR(AH1632="",AH1632="-"),"－",IF(OR(AM1632=8,AM1632=9),"",IF(OR(AJ1632=3,AJ1632=4,AJ1632=5,AJ1632=6),VLOOKUP(AH1632,INDEX((係数_バス貨物_ガソリン,係数_バス貨物_CNG,係数_バス貨物_軽油,係数_バス貨物_メタノール,係数_バス貨物_LPG),MATCH(AL1632,【参考】排出ガスレベル!$AI$4:$AI$671,1),1,AR1632):INDEX((係数_バス貨物_ガソリン,係数_バス貨物_CNG,係数_バス貨物_軽油,係数_バス貨物_メタノール,係数_バス貨物_LPG),MATCH(AL1632+1,【参考】排出ガスレベル!$AI$4:$AI$671,1)-1,5,AR1632),3,FALSE),IF(OR(AJ1632=1,AJ1632=2),VLOOKUP(AH1632,INDEX((係数_乗用_ガソリン,係数_乗用_CNG,係数_乗用_軽油,係数_乗用_メタノール,係数_乗用_LPG),1,1,AR1632):INDEX((係数_乗用_ガソリン,係数_乗用_CNG,係数_乗用_軽油,係数_乗用_メタノール,係数_乗用_LPG),125,5,AR1632),3,FALSE))))))</f>
        <v/>
      </c>
      <c r="AP1632" s="375" t="str">
        <f t="shared" si="450"/>
        <v/>
      </c>
      <c r="AQ1632" s="444" t="str">
        <f t="shared" si="451"/>
        <v/>
      </c>
      <c r="AR1632" s="375" t="str">
        <f t="shared" si="452"/>
        <v/>
      </c>
      <c r="AS1632" s="377" t="str">
        <f t="shared" si="453"/>
        <v/>
      </c>
      <c r="AT1632" s="378" t="str">
        <f t="shared" si="454"/>
        <v/>
      </c>
      <c r="AX1632" s="625" t="b">
        <f t="shared" si="455"/>
        <v>0</v>
      </c>
      <c r="AY1632" s="7" t="str">
        <f t="shared" si="456"/>
        <v>FALSEFALSEFALSE</v>
      </c>
      <c r="AZ1632" s="626">
        <f t="shared" si="440"/>
        <v>0</v>
      </c>
      <c r="BA1632" s="627" t="str">
        <f t="shared" si="457"/>
        <v/>
      </c>
      <c r="BB1632" s="627">
        <f t="shared" si="441"/>
        <v>0</v>
      </c>
    </row>
    <row r="1633" spans="1:54">
      <c r="A1633" s="381">
        <v>1576</v>
      </c>
      <c r="B1633" s="117"/>
      <c r="C1633" s="288"/>
      <c r="D1633" s="289"/>
      <c r="E1633" s="289"/>
      <c r="F1633" s="290"/>
      <c r="G1633" s="292"/>
      <c r="H1633" s="116"/>
      <c r="I1633" s="292"/>
      <c r="J1633" s="116"/>
      <c r="K1633" s="370"/>
      <c r="L1633" s="370"/>
      <c r="M1633" s="370"/>
      <c r="N1633" s="371"/>
      <c r="O1633" s="371"/>
      <c r="P1633" s="371"/>
      <c r="Q1633" s="371"/>
      <c r="R1633" s="371"/>
      <c r="S1633" s="371"/>
      <c r="T1633" s="443"/>
      <c r="U1633" s="539"/>
      <c r="V1633" s="117"/>
      <c r="W1633" s="118"/>
      <c r="X1633" s="119"/>
      <c r="Y1633" s="120"/>
      <c r="Z1633" s="122"/>
      <c r="AA1633" s="121"/>
      <c r="AB1633" s="443"/>
      <c r="AC1633" s="734"/>
      <c r="AD1633" s="372"/>
      <c r="AE1633" s="485"/>
      <c r="AF1633" s="373" t="str">
        <f t="shared" si="442"/>
        <v/>
      </c>
      <c r="AG1633" s="373" t="str">
        <f t="shared" si="443"/>
        <v/>
      </c>
      <c r="AH1633" s="374" t="str">
        <f t="shared" si="444"/>
        <v/>
      </c>
      <c r="AI1633" s="375" t="str">
        <f t="shared" si="445"/>
        <v/>
      </c>
      <c r="AJ1633" s="375" t="str">
        <f t="shared" si="446"/>
        <v/>
      </c>
      <c r="AK1633" s="375" t="str">
        <f t="shared" si="447"/>
        <v/>
      </c>
      <c r="AL1633" s="375" t="str">
        <f t="shared" si="448"/>
        <v/>
      </c>
      <c r="AM1633" s="375" t="str">
        <f t="shared" si="449"/>
        <v/>
      </c>
      <c r="AN1633" s="376" t="str">
        <f>IF(AF1633="","",IF(OR(AH1633="",AH1633="-"),"－",IF(OR(AM1633=8,AM1633=9),"",IF(OR(AJ1633=3,AJ1633=4,AJ1633=5,AJ1633=6),VLOOKUP(AH1633,INDEX((係数_バス貨物_ガソリン,係数_バス貨物_CNG,係数_バス貨物_軽油,係数_バス貨物_メタノール,係数_バス貨物_LPG),MATCH(AL1633,【参考】排出ガスレベル!$AI$4:$AI$671,1),1,AR1633):INDEX((係数_バス貨物_ガソリン,係数_バス貨物_CNG,係数_バス貨物_軽油,係数_バス貨物_メタノール,係数_バス貨物_LPG),MATCH(AL1633+1,【参考】排出ガスレベル!$AI$4:$AI$671,1)-1,5,AR1633),2,FALSE),IF(OR(AJ1633=1,AJ1633=2),VLOOKUP(AH1633,INDEX((係数_乗用_ガソリン,係数_乗用_CNG,係数_乗用_軽油,係数_乗用_メタノール,係数_乗用_LPG),1,1,AR1633):INDEX((係数_乗用_ガソリン,係数_乗用_CNG,係数_乗用_軽油,係数_乗用_メタノール,係数_乗用_LPG),125,5,AR1633),2,FALSE))))))</f>
        <v/>
      </c>
      <c r="AO1633" s="376" t="str">
        <f>IF(T1633="","",IF(OR(AH1633="",AH1633="-"),"－",IF(OR(AM1633=8,AM1633=9),"",IF(OR(AJ1633=3,AJ1633=4,AJ1633=5,AJ1633=6),VLOOKUP(AH1633,INDEX((係数_バス貨物_ガソリン,係数_バス貨物_CNG,係数_バス貨物_軽油,係数_バス貨物_メタノール,係数_バス貨物_LPG),MATCH(AL1633,【参考】排出ガスレベル!$AI$4:$AI$671,1),1,AR1633):INDEX((係数_バス貨物_ガソリン,係数_バス貨物_CNG,係数_バス貨物_軽油,係数_バス貨物_メタノール,係数_バス貨物_LPG),MATCH(AL1633+1,【参考】排出ガスレベル!$AI$4:$AI$671,1)-1,5,AR1633),3,FALSE),IF(OR(AJ1633=1,AJ1633=2),VLOOKUP(AH1633,INDEX((係数_乗用_ガソリン,係数_乗用_CNG,係数_乗用_軽油,係数_乗用_メタノール,係数_乗用_LPG),1,1,AR1633):INDEX((係数_乗用_ガソリン,係数_乗用_CNG,係数_乗用_軽油,係数_乗用_メタノール,係数_乗用_LPG),125,5,AR1633),3,FALSE))))))</f>
        <v/>
      </c>
      <c r="AP1633" s="375" t="str">
        <f t="shared" si="450"/>
        <v/>
      </c>
      <c r="AQ1633" s="444" t="str">
        <f t="shared" si="451"/>
        <v/>
      </c>
      <c r="AR1633" s="375" t="str">
        <f t="shared" si="452"/>
        <v/>
      </c>
      <c r="AS1633" s="377" t="str">
        <f t="shared" si="453"/>
        <v/>
      </c>
      <c r="AT1633" s="378" t="str">
        <f t="shared" si="454"/>
        <v/>
      </c>
      <c r="AX1633" s="625" t="b">
        <f t="shared" si="455"/>
        <v>0</v>
      </c>
      <c r="AY1633" s="7" t="str">
        <f t="shared" si="456"/>
        <v>FALSEFALSEFALSE</v>
      </c>
      <c r="AZ1633" s="626">
        <f t="shared" si="440"/>
        <v>0</v>
      </c>
      <c r="BA1633" s="627" t="str">
        <f t="shared" si="457"/>
        <v/>
      </c>
      <c r="BB1633" s="627">
        <f t="shared" si="441"/>
        <v>0</v>
      </c>
    </row>
    <row r="1634" spans="1:54">
      <c r="A1634" s="381">
        <v>1577</v>
      </c>
      <c r="B1634" s="117"/>
      <c r="C1634" s="288"/>
      <c r="D1634" s="289"/>
      <c r="E1634" s="289"/>
      <c r="F1634" s="290"/>
      <c r="G1634" s="292"/>
      <c r="H1634" s="116"/>
      <c r="I1634" s="292"/>
      <c r="J1634" s="116"/>
      <c r="K1634" s="370"/>
      <c r="L1634" s="370"/>
      <c r="M1634" s="370"/>
      <c r="N1634" s="371"/>
      <c r="O1634" s="371"/>
      <c r="P1634" s="371"/>
      <c r="Q1634" s="371"/>
      <c r="R1634" s="371"/>
      <c r="S1634" s="371"/>
      <c r="T1634" s="443"/>
      <c r="U1634" s="539"/>
      <c r="V1634" s="117"/>
      <c r="W1634" s="118"/>
      <c r="X1634" s="119"/>
      <c r="Y1634" s="120"/>
      <c r="Z1634" s="122"/>
      <c r="AA1634" s="121"/>
      <c r="AB1634" s="443"/>
      <c r="AC1634" s="734"/>
      <c r="AD1634" s="372"/>
      <c r="AE1634" s="485"/>
      <c r="AF1634" s="373" t="str">
        <f t="shared" si="442"/>
        <v/>
      </c>
      <c r="AG1634" s="373" t="str">
        <f t="shared" si="443"/>
        <v/>
      </c>
      <c r="AH1634" s="374" t="str">
        <f t="shared" si="444"/>
        <v/>
      </c>
      <c r="AI1634" s="375" t="str">
        <f t="shared" si="445"/>
        <v/>
      </c>
      <c r="AJ1634" s="375" t="str">
        <f t="shared" si="446"/>
        <v/>
      </c>
      <c r="AK1634" s="375" t="str">
        <f t="shared" si="447"/>
        <v/>
      </c>
      <c r="AL1634" s="375" t="str">
        <f t="shared" si="448"/>
        <v/>
      </c>
      <c r="AM1634" s="375" t="str">
        <f t="shared" si="449"/>
        <v/>
      </c>
      <c r="AN1634" s="376" t="str">
        <f>IF(AF1634="","",IF(OR(AH1634="",AH1634="-"),"－",IF(OR(AM1634=8,AM1634=9),"",IF(OR(AJ1634=3,AJ1634=4,AJ1634=5,AJ1634=6),VLOOKUP(AH1634,INDEX((係数_バス貨物_ガソリン,係数_バス貨物_CNG,係数_バス貨物_軽油,係数_バス貨物_メタノール,係数_バス貨物_LPG),MATCH(AL1634,【参考】排出ガスレベル!$AI$4:$AI$671,1),1,AR1634):INDEX((係数_バス貨物_ガソリン,係数_バス貨物_CNG,係数_バス貨物_軽油,係数_バス貨物_メタノール,係数_バス貨物_LPG),MATCH(AL1634+1,【参考】排出ガスレベル!$AI$4:$AI$671,1)-1,5,AR1634),2,FALSE),IF(OR(AJ1634=1,AJ1634=2),VLOOKUP(AH1634,INDEX((係数_乗用_ガソリン,係数_乗用_CNG,係数_乗用_軽油,係数_乗用_メタノール,係数_乗用_LPG),1,1,AR1634):INDEX((係数_乗用_ガソリン,係数_乗用_CNG,係数_乗用_軽油,係数_乗用_メタノール,係数_乗用_LPG),125,5,AR1634),2,FALSE))))))</f>
        <v/>
      </c>
      <c r="AO1634" s="376" t="str">
        <f>IF(T1634="","",IF(OR(AH1634="",AH1634="-"),"－",IF(OR(AM1634=8,AM1634=9),"",IF(OR(AJ1634=3,AJ1634=4,AJ1634=5,AJ1634=6),VLOOKUP(AH1634,INDEX((係数_バス貨物_ガソリン,係数_バス貨物_CNG,係数_バス貨物_軽油,係数_バス貨物_メタノール,係数_バス貨物_LPG),MATCH(AL1634,【参考】排出ガスレベル!$AI$4:$AI$671,1),1,AR1634):INDEX((係数_バス貨物_ガソリン,係数_バス貨物_CNG,係数_バス貨物_軽油,係数_バス貨物_メタノール,係数_バス貨物_LPG),MATCH(AL1634+1,【参考】排出ガスレベル!$AI$4:$AI$671,1)-1,5,AR1634),3,FALSE),IF(OR(AJ1634=1,AJ1634=2),VLOOKUP(AH1634,INDEX((係数_乗用_ガソリン,係数_乗用_CNG,係数_乗用_軽油,係数_乗用_メタノール,係数_乗用_LPG),1,1,AR1634):INDEX((係数_乗用_ガソリン,係数_乗用_CNG,係数_乗用_軽油,係数_乗用_メタノール,係数_乗用_LPG),125,5,AR1634),3,FALSE))))))</f>
        <v/>
      </c>
      <c r="AP1634" s="375" t="str">
        <f t="shared" si="450"/>
        <v/>
      </c>
      <c r="AQ1634" s="444" t="str">
        <f t="shared" si="451"/>
        <v/>
      </c>
      <c r="AR1634" s="375" t="str">
        <f t="shared" si="452"/>
        <v/>
      </c>
      <c r="AS1634" s="377" t="str">
        <f t="shared" si="453"/>
        <v/>
      </c>
      <c r="AT1634" s="378" t="str">
        <f t="shared" si="454"/>
        <v/>
      </c>
      <c r="AX1634" s="625" t="b">
        <f t="shared" si="455"/>
        <v>0</v>
      </c>
      <c r="AY1634" s="7" t="str">
        <f t="shared" si="456"/>
        <v>FALSEFALSEFALSE</v>
      </c>
      <c r="AZ1634" s="626">
        <f t="shared" si="440"/>
        <v>0</v>
      </c>
      <c r="BA1634" s="627" t="str">
        <f t="shared" si="457"/>
        <v/>
      </c>
      <c r="BB1634" s="627">
        <f t="shared" si="441"/>
        <v>0</v>
      </c>
    </row>
    <row r="1635" spans="1:54">
      <c r="A1635" s="381">
        <v>1578</v>
      </c>
      <c r="B1635" s="117"/>
      <c r="C1635" s="288"/>
      <c r="D1635" s="289"/>
      <c r="E1635" s="289"/>
      <c r="F1635" s="290"/>
      <c r="G1635" s="292"/>
      <c r="H1635" s="116"/>
      <c r="I1635" s="292"/>
      <c r="J1635" s="116"/>
      <c r="K1635" s="370"/>
      <c r="L1635" s="370"/>
      <c r="M1635" s="370"/>
      <c r="N1635" s="371"/>
      <c r="O1635" s="371"/>
      <c r="P1635" s="371"/>
      <c r="Q1635" s="371"/>
      <c r="R1635" s="371"/>
      <c r="S1635" s="371"/>
      <c r="T1635" s="443"/>
      <c r="U1635" s="539"/>
      <c r="V1635" s="117"/>
      <c r="W1635" s="118"/>
      <c r="X1635" s="119"/>
      <c r="Y1635" s="120"/>
      <c r="Z1635" s="122"/>
      <c r="AA1635" s="121"/>
      <c r="AB1635" s="443"/>
      <c r="AC1635" s="734"/>
      <c r="AD1635" s="372"/>
      <c r="AE1635" s="485"/>
      <c r="AF1635" s="373" t="str">
        <f t="shared" si="442"/>
        <v/>
      </c>
      <c r="AG1635" s="373" t="str">
        <f t="shared" si="443"/>
        <v/>
      </c>
      <c r="AH1635" s="374" t="str">
        <f t="shared" si="444"/>
        <v/>
      </c>
      <c r="AI1635" s="375" t="str">
        <f t="shared" si="445"/>
        <v/>
      </c>
      <c r="AJ1635" s="375" t="str">
        <f t="shared" si="446"/>
        <v/>
      </c>
      <c r="AK1635" s="375" t="str">
        <f t="shared" si="447"/>
        <v/>
      </c>
      <c r="AL1635" s="375" t="str">
        <f t="shared" si="448"/>
        <v/>
      </c>
      <c r="AM1635" s="375" t="str">
        <f t="shared" si="449"/>
        <v/>
      </c>
      <c r="AN1635" s="376" t="str">
        <f>IF(AF1635="","",IF(OR(AH1635="",AH1635="-"),"－",IF(OR(AM1635=8,AM1635=9),"",IF(OR(AJ1635=3,AJ1635=4,AJ1635=5,AJ1635=6),VLOOKUP(AH1635,INDEX((係数_バス貨物_ガソリン,係数_バス貨物_CNG,係数_バス貨物_軽油,係数_バス貨物_メタノール,係数_バス貨物_LPG),MATCH(AL1635,【参考】排出ガスレベル!$AI$4:$AI$671,1),1,AR1635):INDEX((係数_バス貨物_ガソリン,係数_バス貨物_CNG,係数_バス貨物_軽油,係数_バス貨物_メタノール,係数_バス貨物_LPG),MATCH(AL1635+1,【参考】排出ガスレベル!$AI$4:$AI$671,1)-1,5,AR1635),2,FALSE),IF(OR(AJ1635=1,AJ1635=2),VLOOKUP(AH1635,INDEX((係数_乗用_ガソリン,係数_乗用_CNG,係数_乗用_軽油,係数_乗用_メタノール,係数_乗用_LPG),1,1,AR1635):INDEX((係数_乗用_ガソリン,係数_乗用_CNG,係数_乗用_軽油,係数_乗用_メタノール,係数_乗用_LPG),125,5,AR1635),2,FALSE))))))</f>
        <v/>
      </c>
      <c r="AO1635" s="376" t="str">
        <f>IF(T1635="","",IF(OR(AH1635="",AH1635="-"),"－",IF(OR(AM1635=8,AM1635=9),"",IF(OR(AJ1635=3,AJ1635=4,AJ1635=5,AJ1635=6),VLOOKUP(AH1635,INDEX((係数_バス貨物_ガソリン,係数_バス貨物_CNG,係数_バス貨物_軽油,係数_バス貨物_メタノール,係数_バス貨物_LPG),MATCH(AL1635,【参考】排出ガスレベル!$AI$4:$AI$671,1),1,AR1635):INDEX((係数_バス貨物_ガソリン,係数_バス貨物_CNG,係数_バス貨物_軽油,係数_バス貨物_メタノール,係数_バス貨物_LPG),MATCH(AL1635+1,【参考】排出ガスレベル!$AI$4:$AI$671,1)-1,5,AR1635),3,FALSE),IF(OR(AJ1635=1,AJ1635=2),VLOOKUP(AH1635,INDEX((係数_乗用_ガソリン,係数_乗用_CNG,係数_乗用_軽油,係数_乗用_メタノール,係数_乗用_LPG),1,1,AR1635):INDEX((係数_乗用_ガソリン,係数_乗用_CNG,係数_乗用_軽油,係数_乗用_メタノール,係数_乗用_LPG),125,5,AR1635),3,FALSE))))))</f>
        <v/>
      </c>
      <c r="AP1635" s="375" t="str">
        <f t="shared" si="450"/>
        <v/>
      </c>
      <c r="AQ1635" s="444" t="str">
        <f t="shared" si="451"/>
        <v/>
      </c>
      <c r="AR1635" s="375" t="str">
        <f t="shared" si="452"/>
        <v/>
      </c>
      <c r="AS1635" s="377" t="str">
        <f t="shared" si="453"/>
        <v/>
      </c>
      <c r="AT1635" s="378" t="str">
        <f t="shared" si="454"/>
        <v/>
      </c>
      <c r="AX1635" s="625" t="b">
        <f t="shared" si="455"/>
        <v>0</v>
      </c>
      <c r="AY1635" s="7" t="str">
        <f t="shared" si="456"/>
        <v>FALSEFALSEFALSE</v>
      </c>
      <c r="AZ1635" s="626">
        <f t="shared" si="440"/>
        <v>0</v>
      </c>
      <c r="BA1635" s="627" t="str">
        <f t="shared" si="457"/>
        <v/>
      </c>
      <c r="BB1635" s="627">
        <f t="shared" si="441"/>
        <v>0</v>
      </c>
    </row>
    <row r="1636" spans="1:54">
      <c r="A1636" s="381">
        <v>1579</v>
      </c>
      <c r="B1636" s="117"/>
      <c r="C1636" s="288"/>
      <c r="D1636" s="289"/>
      <c r="E1636" s="289"/>
      <c r="F1636" s="290"/>
      <c r="G1636" s="292"/>
      <c r="H1636" s="116"/>
      <c r="I1636" s="292"/>
      <c r="J1636" s="116"/>
      <c r="K1636" s="370"/>
      <c r="L1636" s="370"/>
      <c r="M1636" s="370"/>
      <c r="N1636" s="371"/>
      <c r="O1636" s="371"/>
      <c r="P1636" s="371"/>
      <c r="Q1636" s="371"/>
      <c r="R1636" s="371"/>
      <c r="S1636" s="371"/>
      <c r="T1636" s="443"/>
      <c r="U1636" s="539"/>
      <c r="V1636" s="117"/>
      <c r="W1636" s="118"/>
      <c r="X1636" s="119"/>
      <c r="Y1636" s="120"/>
      <c r="Z1636" s="122"/>
      <c r="AA1636" s="121"/>
      <c r="AB1636" s="443"/>
      <c r="AC1636" s="734"/>
      <c r="AD1636" s="372"/>
      <c r="AE1636" s="485"/>
      <c r="AF1636" s="373" t="str">
        <f t="shared" si="442"/>
        <v/>
      </c>
      <c r="AG1636" s="373" t="str">
        <f t="shared" si="443"/>
        <v/>
      </c>
      <c r="AH1636" s="374" t="str">
        <f t="shared" si="444"/>
        <v/>
      </c>
      <c r="AI1636" s="375" t="str">
        <f t="shared" si="445"/>
        <v/>
      </c>
      <c r="AJ1636" s="375" t="str">
        <f t="shared" si="446"/>
        <v/>
      </c>
      <c r="AK1636" s="375" t="str">
        <f t="shared" si="447"/>
        <v/>
      </c>
      <c r="AL1636" s="375" t="str">
        <f t="shared" si="448"/>
        <v/>
      </c>
      <c r="AM1636" s="375" t="str">
        <f t="shared" si="449"/>
        <v/>
      </c>
      <c r="AN1636" s="376" t="str">
        <f>IF(AF1636="","",IF(OR(AH1636="",AH1636="-"),"－",IF(OR(AM1636=8,AM1636=9),"",IF(OR(AJ1636=3,AJ1636=4,AJ1636=5,AJ1636=6),VLOOKUP(AH1636,INDEX((係数_バス貨物_ガソリン,係数_バス貨物_CNG,係数_バス貨物_軽油,係数_バス貨物_メタノール,係数_バス貨物_LPG),MATCH(AL1636,【参考】排出ガスレベル!$AI$4:$AI$671,1),1,AR1636):INDEX((係数_バス貨物_ガソリン,係数_バス貨物_CNG,係数_バス貨物_軽油,係数_バス貨物_メタノール,係数_バス貨物_LPG),MATCH(AL1636+1,【参考】排出ガスレベル!$AI$4:$AI$671,1)-1,5,AR1636),2,FALSE),IF(OR(AJ1636=1,AJ1636=2),VLOOKUP(AH1636,INDEX((係数_乗用_ガソリン,係数_乗用_CNG,係数_乗用_軽油,係数_乗用_メタノール,係数_乗用_LPG),1,1,AR1636):INDEX((係数_乗用_ガソリン,係数_乗用_CNG,係数_乗用_軽油,係数_乗用_メタノール,係数_乗用_LPG),125,5,AR1636),2,FALSE))))))</f>
        <v/>
      </c>
      <c r="AO1636" s="376" t="str">
        <f>IF(T1636="","",IF(OR(AH1636="",AH1636="-"),"－",IF(OR(AM1636=8,AM1636=9),"",IF(OR(AJ1636=3,AJ1636=4,AJ1636=5,AJ1636=6),VLOOKUP(AH1636,INDEX((係数_バス貨物_ガソリン,係数_バス貨物_CNG,係数_バス貨物_軽油,係数_バス貨物_メタノール,係数_バス貨物_LPG),MATCH(AL1636,【参考】排出ガスレベル!$AI$4:$AI$671,1),1,AR1636):INDEX((係数_バス貨物_ガソリン,係数_バス貨物_CNG,係数_バス貨物_軽油,係数_バス貨物_メタノール,係数_バス貨物_LPG),MATCH(AL1636+1,【参考】排出ガスレベル!$AI$4:$AI$671,1)-1,5,AR1636),3,FALSE),IF(OR(AJ1636=1,AJ1636=2),VLOOKUP(AH1636,INDEX((係数_乗用_ガソリン,係数_乗用_CNG,係数_乗用_軽油,係数_乗用_メタノール,係数_乗用_LPG),1,1,AR1636):INDEX((係数_乗用_ガソリン,係数_乗用_CNG,係数_乗用_軽油,係数_乗用_メタノール,係数_乗用_LPG),125,5,AR1636),3,FALSE))))))</f>
        <v/>
      </c>
      <c r="AP1636" s="375" t="str">
        <f t="shared" si="450"/>
        <v/>
      </c>
      <c r="AQ1636" s="444" t="str">
        <f t="shared" si="451"/>
        <v/>
      </c>
      <c r="AR1636" s="375" t="str">
        <f t="shared" si="452"/>
        <v/>
      </c>
      <c r="AS1636" s="377" t="str">
        <f t="shared" si="453"/>
        <v/>
      </c>
      <c r="AT1636" s="378" t="str">
        <f t="shared" si="454"/>
        <v/>
      </c>
      <c r="AX1636" s="625" t="b">
        <f t="shared" si="455"/>
        <v>0</v>
      </c>
      <c r="AY1636" s="7" t="str">
        <f t="shared" si="456"/>
        <v>FALSEFALSEFALSE</v>
      </c>
      <c r="AZ1636" s="626">
        <f t="shared" si="440"/>
        <v>0</v>
      </c>
      <c r="BA1636" s="627" t="str">
        <f t="shared" si="457"/>
        <v/>
      </c>
      <c r="BB1636" s="627">
        <f t="shared" si="441"/>
        <v>0</v>
      </c>
    </row>
    <row r="1637" spans="1:54">
      <c r="A1637" s="381">
        <v>1580</v>
      </c>
      <c r="B1637" s="117"/>
      <c r="C1637" s="288"/>
      <c r="D1637" s="289"/>
      <c r="E1637" s="289"/>
      <c r="F1637" s="290"/>
      <c r="G1637" s="292"/>
      <c r="H1637" s="116"/>
      <c r="I1637" s="292"/>
      <c r="J1637" s="116"/>
      <c r="K1637" s="370"/>
      <c r="L1637" s="370"/>
      <c r="M1637" s="370"/>
      <c r="N1637" s="371"/>
      <c r="O1637" s="371"/>
      <c r="P1637" s="371"/>
      <c r="Q1637" s="371"/>
      <c r="R1637" s="371"/>
      <c r="S1637" s="371"/>
      <c r="T1637" s="443"/>
      <c r="U1637" s="539"/>
      <c r="V1637" s="117"/>
      <c r="W1637" s="118"/>
      <c r="X1637" s="119"/>
      <c r="Y1637" s="120"/>
      <c r="Z1637" s="122"/>
      <c r="AA1637" s="121"/>
      <c r="AB1637" s="443"/>
      <c r="AC1637" s="734"/>
      <c r="AD1637" s="372"/>
      <c r="AE1637" s="485"/>
      <c r="AF1637" s="373" t="str">
        <f t="shared" si="442"/>
        <v/>
      </c>
      <c r="AG1637" s="373" t="str">
        <f t="shared" si="443"/>
        <v/>
      </c>
      <c r="AH1637" s="374" t="str">
        <f t="shared" si="444"/>
        <v/>
      </c>
      <c r="AI1637" s="375" t="str">
        <f t="shared" si="445"/>
        <v/>
      </c>
      <c r="AJ1637" s="375" t="str">
        <f t="shared" si="446"/>
        <v/>
      </c>
      <c r="AK1637" s="375" t="str">
        <f t="shared" si="447"/>
        <v/>
      </c>
      <c r="AL1637" s="375" t="str">
        <f t="shared" si="448"/>
        <v/>
      </c>
      <c r="AM1637" s="375" t="str">
        <f t="shared" si="449"/>
        <v/>
      </c>
      <c r="AN1637" s="376" t="str">
        <f>IF(AF1637="","",IF(OR(AH1637="",AH1637="-"),"－",IF(OR(AM1637=8,AM1637=9),"",IF(OR(AJ1637=3,AJ1637=4,AJ1637=5,AJ1637=6),VLOOKUP(AH1637,INDEX((係数_バス貨物_ガソリン,係数_バス貨物_CNG,係数_バス貨物_軽油,係数_バス貨物_メタノール,係数_バス貨物_LPG),MATCH(AL1637,【参考】排出ガスレベル!$AI$4:$AI$671,1),1,AR1637):INDEX((係数_バス貨物_ガソリン,係数_バス貨物_CNG,係数_バス貨物_軽油,係数_バス貨物_メタノール,係数_バス貨物_LPG),MATCH(AL1637+1,【参考】排出ガスレベル!$AI$4:$AI$671,1)-1,5,AR1637),2,FALSE),IF(OR(AJ1637=1,AJ1637=2),VLOOKUP(AH1637,INDEX((係数_乗用_ガソリン,係数_乗用_CNG,係数_乗用_軽油,係数_乗用_メタノール,係数_乗用_LPG),1,1,AR1637):INDEX((係数_乗用_ガソリン,係数_乗用_CNG,係数_乗用_軽油,係数_乗用_メタノール,係数_乗用_LPG),125,5,AR1637),2,FALSE))))))</f>
        <v/>
      </c>
      <c r="AO1637" s="376" t="str">
        <f>IF(T1637="","",IF(OR(AH1637="",AH1637="-"),"－",IF(OR(AM1637=8,AM1637=9),"",IF(OR(AJ1637=3,AJ1637=4,AJ1637=5,AJ1637=6),VLOOKUP(AH1637,INDEX((係数_バス貨物_ガソリン,係数_バス貨物_CNG,係数_バス貨物_軽油,係数_バス貨物_メタノール,係数_バス貨物_LPG),MATCH(AL1637,【参考】排出ガスレベル!$AI$4:$AI$671,1),1,AR1637):INDEX((係数_バス貨物_ガソリン,係数_バス貨物_CNG,係数_バス貨物_軽油,係数_バス貨物_メタノール,係数_バス貨物_LPG),MATCH(AL1637+1,【参考】排出ガスレベル!$AI$4:$AI$671,1)-1,5,AR1637),3,FALSE),IF(OR(AJ1637=1,AJ1637=2),VLOOKUP(AH1637,INDEX((係数_乗用_ガソリン,係数_乗用_CNG,係数_乗用_軽油,係数_乗用_メタノール,係数_乗用_LPG),1,1,AR1637):INDEX((係数_乗用_ガソリン,係数_乗用_CNG,係数_乗用_軽油,係数_乗用_メタノール,係数_乗用_LPG),125,5,AR1637),3,FALSE))))))</f>
        <v/>
      </c>
      <c r="AP1637" s="375" t="str">
        <f t="shared" si="450"/>
        <v/>
      </c>
      <c r="AQ1637" s="444" t="str">
        <f t="shared" si="451"/>
        <v/>
      </c>
      <c r="AR1637" s="375" t="str">
        <f t="shared" si="452"/>
        <v/>
      </c>
      <c r="AS1637" s="377" t="str">
        <f t="shared" si="453"/>
        <v/>
      </c>
      <c r="AT1637" s="378" t="str">
        <f t="shared" si="454"/>
        <v/>
      </c>
      <c r="AX1637" s="625" t="b">
        <f t="shared" si="455"/>
        <v>0</v>
      </c>
      <c r="AY1637" s="7" t="str">
        <f t="shared" si="456"/>
        <v>FALSEFALSEFALSE</v>
      </c>
      <c r="AZ1637" s="626">
        <f t="shared" si="440"/>
        <v>0</v>
      </c>
      <c r="BA1637" s="627" t="str">
        <f t="shared" si="457"/>
        <v/>
      </c>
      <c r="BB1637" s="627">
        <f t="shared" si="441"/>
        <v>0</v>
      </c>
    </row>
    <row r="1638" spans="1:54">
      <c r="A1638" s="381">
        <v>1581</v>
      </c>
      <c r="B1638" s="117"/>
      <c r="C1638" s="288"/>
      <c r="D1638" s="289"/>
      <c r="E1638" s="289"/>
      <c r="F1638" s="290"/>
      <c r="G1638" s="292"/>
      <c r="H1638" s="116"/>
      <c r="I1638" s="292"/>
      <c r="J1638" s="116"/>
      <c r="K1638" s="370"/>
      <c r="L1638" s="370"/>
      <c r="M1638" s="370"/>
      <c r="N1638" s="371"/>
      <c r="O1638" s="371"/>
      <c r="P1638" s="371"/>
      <c r="Q1638" s="371"/>
      <c r="R1638" s="371"/>
      <c r="S1638" s="371"/>
      <c r="T1638" s="443"/>
      <c r="U1638" s="539"/>
      <c r="V1638" s="117"/>
      <c r="W1638" s="118"/>
      <c r="X1638" s="119"/>
      <c r="Y1638" s="120"/>
      <c r="Z1638" s="122"/>
      <c r="AA1638" s="121"/>
      <c r="AB1638" s="443"/>
      <c r="AC1638" s="734"/>
      <c r="AD1638" s="372"/>
      <c r="AE1638" s="485"/>
      <c r="AF1638" s="373" t="str">
        <f t="shared" si="442"/>
        <v/>
      </c>
      <c r="AG1638" s="373" t="str">
        <f t="shared" si="443"/>
        <v/>
      </c>
      <c r="AH1638" s="374" t="str">
        <f t="shared" si="444"/>
        <v/>
      </c>
      <c r="AI1638" s="375" t="str">
        <f t="shared" si="445"/>
        <v/>
      </c>
      <c r="AJ1638" s="375" t="str">
        <f t="shared" si="446"/>
        <v/>
      </c>
      <c r="AK1638" s="375" t="str">
        <f t="shared" si="447"/>
        <v/>
      </c>
      <c r="AL1638" s="375" t="str">
        <f t="shared" si="448"/>
        <v/>
      </c>
      <c r="AM1638" s="375" t="str">
        <f t="shared" si="449"/>
        <v/>
      </c>
      <c r="AN1638" s="376" t="str">
        <f>IF(AF1638="","",IF(OR(AH1638="",AH1638="-"),"－",IF(OR(AM1638=8,AM1638=9),"",IF(OR(AJ1638=3,AJ1638=4,AJ1638=5,AJ1638=6),VLOOKUP(AH1638,INDEX((係数_バス貨物_ガソリン,係数_バス貨物_CNG,係数_バス貨物_軽油,係数_バス貨物_メタノール,係数_バス貨物_LPG),MATCH(AL1638,【参考】排出ガスレベル!$AI$4:$AI$671,1),1,AR1638):INDEX((係数_バス貨物_ガソリン,係数_バス貨物_CNG,係数_バス貨物_軽油,係数_バス貨物_メタノール,係数_バス貨物_LPG),MATCH(AL1638+1,【参考】排出ガスレベル!$AI$4:$AI$671,1)-1,5,AR1638),2,FALSE),IF(OR(AJ1638=1,AJ1638=2),VLOOKUP(AH1638,INDEX((係数_乗用_ガソリン,係数_乗用_CNG,係数_乗用_軽油,係数_乗用_メタノール,係数_乗用_LPG),1,1,AR1638):INDEX((係数_乗用_ガソリン,係数_乗用_CNG,係数_乗用_軽油,係数_乗用_メタノール,係数_乗用_LPG),125,5,AR1638),2,FALSE))))))</f>
        <v/>
      </c>
      <c r="AO1638" s="376" t="str">
        <f>IF(T1638="","",IF(OR(AH1638="",AH1638="-"),"－",IF(OR(AM1638=8,AM1638=9),"",IF(OR(AJ1638=3,AJ1638=4,AJ1638=5,AJ1638=6),VLOOKUP(AH1638,INDEX((係数_バス貨物_ガソリン,係数_バス貨物_CNG,係数_バス貨物_軽油,係数_バス貨物_メタノール,係数_バス貨物_LPG),MATCH(AL1638,【参考】排出ガスレベル!$AI$4:$AI$671,1),1,AR1638):INDEX((係数_バス貨物_ガソリン,係数_バス貨物_CNG,係数_バス貨物_軽油,係数_バス貨物_メタノール,係数_バス貨物_LPG),MATCH(AL1638+1,【参考】排出ガスレベル!$AI$4:$AI$671,1)-1,5,AR1638),3,FALSE),IF(OR(AJ1638=1,AJ1638=2),VLOOKUP(AH1638,INDEX((係数_乗用_ガソリン,係数_乗用_CNG,係数_乗用_軽油,係数_乗用_メタノール,係数_乗用_LPG),1,1,AR1638):INDEX((係数_乗用_ガソリン,係数_乗用_CNG,係数_乗用_軽油,係数_乗用_メタノール,係数_乗用_LPG),125,5,AR1638),3,FALSE))))))</f>
        <v/>
      </c>
      <c r="AP1638" s="375" t="str">
        <f t="shared" si="450"/>
        <v/>
      </c>
      <c r="AQ1638" s="444" t="str">
        <f t="shared" si="451"/>
        <v/>
      </c>
      <c r="AR1638" s="375" t="str">
        <f t="shared" si="452"/>
        <v/>
      </c>
      <c r="AS1638" s="377" t="str">
        <f t="shared" si="453"/>
        <v/>
      </c>
      <c r="AT1638" s="378" t="str">
        <f t="shared" si="454"/>
        <v/>
      </c>
      <c r="AX1638" s="625" t="b">
        <f t="shared" si="455"/>
        <v>0</v>
      </c>
      <c r="AY1638" s="7" t="str">
        <f t="shared" si="456"/>
        <v>FALSEFALSEFALSE</v>
      </c>
      <c r="AZ1638" s="626">
        <f t="shared" si="440"/>
        <v>0</v>
      </c>
      <c r="BA1638" s="627" t="str">
        <f t="shared" si="457"/>
        <v/>
      </c>
      <c r="BB1638" s="627">
        <f t="shared" si="441"/>
        <v>0</v>
      </c>
    </row>
    <row r="1639" spans="1:54">
      <c r="A1639" s="381">
        <v>1582</v>
      </c>
      <c r="B1639" s="117"/>
      <c r="C1639" s="288"/>
      <c r="D1639" s="289"/>
      <c r="E1639" s="289"/>
      <c r="F1639" s="290"/>
      <c r="G1639" s="292"/>
      <c r="H1639" s="116"/>
      <c r="I1639" s="292"/>
      <c r="J1639" s="116"/>
      <c r="K1639" s="370"/>
      <c r="L1639" s="370"/>
      <c r="M1639" s="370"/>
      <c r="N1639" s="371"/>
      <c r="O1639" s="371"/>
      <c r="P1639" s="371"/>
      <c r="Q1639" s="371"/>
      <c r="R1639" s="371"/>
      <c r="S1639" s="371"/>
      <c r="T1639" s="443"/>
      <c r="U1639" s="539"/>
      <c r="V1639" s="117"/>
      <c r="W1639" s="118"/>
      <c r="X1639" s="119"/>
      <c r="Y1639" s="120"/>
      <c r="Z1639" s="122"/>
      <c r="AA1639" s="121"/>
      <c r="AB1639" s="443"/>
      <c r="AC1639" s="734"/>
      <c r="AD1639" s="372"/>
      <c r="AE1639" s="485"/>
      <c r="AF1639" s="373" t="str">
        <f t="shared" si="442"/>
        <v/>
      </c>
      <c r="AG1639" s="373" t="str">
        <f t="shared" si="443"/>
        <v/>
      </c>
      <c r="AH1639" s="374" t="str">
        <f t="shared" si="444"/>
        <v/>
      </c>
      <c r="AI1639" s="375" t="str">
        <f t="shared" si="445"/>
        <v/>
      </c>
      <c r="AJ1639" s="375" t="str">
        <f t="shared" si="446"/>
        <v/>
      </c>
      <c r="AK1639" s="375" t="str">
        <f t="shared" si="447"/>
        <v/>
      </c>
      <c r="AL1639" s="375" t="str">
        <f t="shared" si="448"/>
        <v/>
      </c>
      <c r="AM1639" s="375" t="str">
        <f t="shared" si="449"/>
        <v/>
      </c>
      <c r="AN1639" s="376" t="str">
        <f>IF(AF1639="","",IF(OR(AH1639="",AH1639="-"),"－",IF(OR(AM1639=8,AM1639=9),"",IF(OR(AJ1639=3,AJ1639=4,AJ1639=5,AJ1639=6),VLOOKUP(AH1639,INDEX((係数_バス貨物_ガソリン,係数_バス貨物_CNG,係数_バス貨物_軽油,係数_バス貨物_メタノール,係数_バス貨物_LPG),MATCH(AL1639,【参考】排出ガスレベル!$AI$4:$AI$671,1),1,AR1639):INDEX((係数_バス貨物_ガソリン,係数_バス貨物_CNG,係数_バス貨物_軽油,係数_バス貨物_メタノール,係数_バス貨物_LPG),MATCH(AL1639+1,【参考】排出ガスレベル!$AI$4:$AI$671,1)-1,5,AR1639),2,FALSE),IF(OR(AJ1639=1,AJ1639=2),VLOOKUP(AH1639,INDEX((係数_乗用_ガソリン,係数_乗用_CNG,係数_乗用_軽油,係数_乗用_メタノール,係数_乗用_LPG),1,1,AR1639):INDEX((係数_乗用_ガソリン,係数_乗用_CNG,係数_乗用_軽油,係数_乗用_メタノール,係数_乗用_LPG),125,5,AR1639),2,FALSE))))))</f>
        <v/>
      </c>
      <c r="AO1639" s="376" t="str">
        <f>IF(T1639="","",IF(OR(AH1639="",AH1639="-"),"－",IF(OR(AM1639=8,AM1639=9),"",IF(OR(AJ1639=3,AJ1639=4,AJ1639=5,AJ1639=6),VLOOKUP(AH1639,INDEX((係数_バス貨物_ガソリン,係数_バス貨物_CNG,係数_バス貨物_軽油,係数_バス貨物_メタノール,係数_バス貨物_LPG),MATCH(AL1639,【参考】排出ガスレベル!$AI$4:$AI$671,1),1,AR1639):INDEX((係数_バス貨物_ガソリン,係数_バス貨物_CNG,係数_バス貨物_軽油,係数_バス貨物_メタノール,係数_バス貨物_LPG),MATCH(AL1639+1,【参考】排出ガスレベル!$AI$4:$AI$671,1)-1,5,AR1639),3,FALSE),IF(OR(AJ1639=1,AJ1639=2),VLOOKUP(AH1639,INDEX((係数_乗用_ガソリン,係数_乗用_CNG,係数_乗用_軽油,係数_乗用_メタノール,係数_乗用_LPG),1,1,AR1639):INDEX((係数_乗用_ガソリン,係数_乗用_CNG,係数_乗用_軽油,係数_乗用_メタノール,係数_乗用_LPG),125,5,AR1639),3,FALSE))))))</f>
        <v/>
      </c>
      <c r="AP1639" s="375" t="str">
        <f t="shared" si="450"/>
        <v/>
      </c>
      <c r="AQ1639" s="444" t="str">
        <f t="shared" si="451"/>
        <v/>
      </c>
      <c r="AR1639" s="375" t="str">
        <f t="shared" si="452"/>
        <v/>
      </c>
      <c r="AS1639" s="377" t="str">
        <f t="shared" si="453"/>
        <v/>
      </c>
      <c r="AT1639" s="378" t="str">
        <f t="shared" si="454"/>
        <v/>
      </c>
      <c r="AX1639" s="625" t="b">
        <f t="shared" si="455"/>
        <v>0</v>
      </c>
      <c r="AY1639" s="7" t="str">
        <f t="shared" si="456"/>
        <v>FALSEFALSEFALSE</v>
      </c>
      <c r="AZ1639" s="626">
        <f t="shared" si="440"/>
        <v>0</v>
      </c>
      <c r="BA1639" s="627" t="str">
        <f t="shared" si="457"/>
        <v/>
      </c>
      <c r="BB1639" s="627">
        <f t="shared" si="441"/>
        <v>0</v>
      </c>
    </row>
    <row r="1640" spans="1:54">
      <c r="A1640" s="381">
        <v>1583</v>
      </c>
      <c r="B1640" s="117"/>
      <c r="C1640" s="288"/>
      <c r="D1640" s="289"/>
      <c r="E1640" s="289"/>
      <c r="F1640" s="290"/>
      <c r="G1640" s="292"/>
      <c r="H1640" s="116"/>
      <c r="I1640" s="292"/>
      <c r="J1640" s="116"/>
      <c r="K1640" s="370"/>
      <c r="L1640" s="370"/>
      <c r="M1640" s="370"/>
      <c r="N1640" s="371"/>
      <c r="O1640" s="371"/>
      <c r="P1640" s="371"/>
      <c r="Q1640" s="371"/>
      <c r="R1640" s="371"/>
      <c r="S1640" s="371"/>
      <c r="T1640" s="443"/>
      <c r="U1640" s="539"/>
      <c r="V1640" s="117"/>
      <c r="W1640" s="118"/>
      <c r="X1640" s="119"/>
      <c r="Y1640" s="120"/>
      <c r="Z1640" s="122"/>
      <c r="AA1640" s="121"/>
      <c r="AB1640" s="443"/>
      <c r="AC1640" s="734"/>
      <c r="AD1640" s="372"/>
      <c r="AE1640" s="485"/>
      <c r="AF1640" s="373" t="str">
        <f t="shared" si="442"/>
        <v/>
      </c>
      <c r="AG1640" s="373" t="str">
        <f t="shared" si="443"/>
        <v/>
      </c>
      <c r="AH1640" s="374" t="str">
        <f t="shared" si="444"/>
        <v/>
      </c>
      <c r="AI1640" s="375" t="str">
        <f t="shared" si="445"/>
        <v/>
      </c>
      <c r="AJ1640" s="375" t="str">
        <f t="shared" si="446"/>
        <v/>
      </c>
      <c r="AK1640" s="375" t="str">
        <f t="shared" si="447"/>
        <v/>
      </c>
      <c r="AL1640" s="375" t="str">
        <f t="shared" si="448"/>
        <v/>
      </c>
      <c r="AM1640" s="375" t="str">
        <f t="shared" si="449"/>
        <v/>
      </c>
      <c r="AN1640" s="376" t="str">
        <f>IF(AF1640="","",IF(OR(AH1640="",AH1640="-"),"－",IF(OR(AM1640=8,AM1640=9),"",IF(OR(AJ1640=3,AJ1640=4,AJ1640=5,AJ1640=6),VLOOKUP(AH1640,INDEX((係数_バス貨物_ガソリン,係数_バス貨物_CNG,係数_バス貨物_軽油,係数_バス貨物_メタノール,係数_バス貨物_LPG),MATCH(AL1640,【参考】排出ガスレベル!$AI$4:$AI$671,1),1,AR1640):INDEX((係数_バス貨物_ガソリン,係数_バス貨物_CNG,係数_バス貨物_軽油,係数_バス貨物_メタノール,係数_バス貨物_LPG),MATCH(AL1640+1,【参考】排出ガスレベル!$AI$4:$AI$671,1)-1,5,AR1640),2,FALSE),IF(OR(AJ1640=1,AJ1640=2),VLOOKUP(AH1640,INDEX((係数_乗用_ガソリン,係数_乗用_CNG,係数_乗用_軽油,係数_乗用_メタノール,係数_乗用_LPG),1,1,AR1640):INDEX((係数_乗用_ガソリン,係数_乗用_CNG,係数_乗用_軽油,係数_乗用_メタノール,係数_乗用_LPG),125,5,AR1640),2,FALSE))))))</f>
        <v/>
      </c>
      <c r="AO1640" s="376" t="str">
        <f>IF(T1640="","",IF(OR(AH1640="",AH1640="-"),"－",IF(OR(AM1640=8,AM1640=9),"",IF(OR(AJ1640=3,AJ1640=4,AJ1640=5,AJ1640=6),VLOOKUP(AH1640,INDEX((係数_バス貨物_ガソリン,係数_バス貨物_CNG,係数_バス貨物_軽油,係数_バス貨物_メタノール,係数_バス貨物_LPG),MATCH(AL1640,【参考】排出ガスレベル!$AI$4:$AI$671,1),1,AR1640):INDEX((係数_バス貨物_ガソリン,係数_バス貨物_CNG,係数_バス貨物_軽油,係数_バス貨物_メタノール,係数_バス貨物_LPG),MATCH(AL1640+1,【参考】排出ガスレベル!$AI$4:$AI$671,1)-1,5,AR1640),3,FALSE),IF(OR(AJ1640=1,AJ1640=2),VLOOKUP(AH1640,INDEX((係数_乗用_ガソリン,係数_乗用_CNG,係数_乗用_軽油,係数_乗用_メタノール,係数_乗用_LPG),1,1,AR1640):INDEX((係数_乗用_ガソリン,係数_乗用_CNG,係数_乗用_軽油,係数_乗用_メタノール,係数_乗用_LPG),125,5,AR1640),3,FALSE))))))</f>
        <v/>
      </c>
      <c r="AP1640" s="375" t="str">
        <f t="shared" si="450"/>
        <v/>
      </c>
      <c r="AQ1640" s="444" t="str">
        <f t="shared" si="451"/>
        <v/>
      </c>
      <c r="AR1640" s="375" t="str">
        <f t="shared" si="452"/>
        <v/>
      </c>
      <c r="AS1640" s="377" t="str">
        <f t="shared" si="453"/>
        <v/>
      </c>
      <c r="AT1640" s="378" t="str">
        <f t="shared" si="454"/>
        <v/>
      </c>
      <c r="AX1640" s="625" t="b">
        <f t="shared" si="455"/>
        <v>0</v>
      </c>
      <c r="AY1640" s="7" t="str">
        <f t="shared" si="456"/>
        <v>FALSEFALSEFALSE</v>
      </c>
      <c r="AZ1640" s="626">
        <f t="shared" si="440"/>
        <v>0</v>
      </c>
      <c r="BA1640" s="627" t="str">
        <f t="shared" si="457"/>
        <v/>
      </c>
      <c r="BB1640" s="627">
        <f t="shared" si="441"/>
        <v>0</v>
      </c>
    </row>
    <row r="1641" spans="1:54">
      <c r="A1641" s="381">
        <v>1584</v>
      </c>
      <c r="B1641" s="117"/>
      <c r="C1641" s="288"/>
      <c r="D1641" s="289"/>
      <c r="E1641" s="289"/>
      <c r="F1641" s="290"/>
      <c r="G1641" s="292"/>
      <c r="H1641" s="116"/>
      <c r="I1641" s="292"/>
      <c r="J1641" s="116"/>
      <c r="K1641" s="370"/>
      <c r="L1641" s="370"/>
      <c r="M1641" s="370"/>
      <c r="N1641" s="371"/>
      <c r="O1641" s="371"/>
      <c r="P1641" s="371"/>
      <c r="Q1641" s="371"/>
      <c r="R1641" s="371"/>
      <c r="S1641" s="371"/>
      <c r="T1641" s="443"/>
      <c r="U1641" s="539"/>
      <c r="V1641" s="117"/>
      <c r="W1641" s="118"/>
      <c r="X1641" s="119"/>
      <c r="Y1641" s="120"/>
      <c r="Z1641" s="122"/>
      <c r="AA1641" s="121"/>
      <c r="AB1641" s="443"/>
      <c r="AC1641" s="734"/>
      <c r="AD1641" s="372"/>
      <c r="AE1641" s="485"/>
      <c r="AF1641" s="373" t="str">
        <f t="shared" si="442"/>
        <v/>
      </c>
      <c r="AG1641" s="373" t="str">
        <f t="shared" si="443"/>
        <v/>
      </c>
      <c r="AH1641" s="374" t="str">
        <f t="shared" si="444"/>
        <v/>
      </c>
      <c r="AI1641" s="375" t="str">
        <f t="shared" si="445"/>
        <v/>
      </c>
      <c r="AJ1641" s="375" t="str">
        <f t="shared" si="446"/>
        <v/>
      </c>
      <c r="AK1641" s="375" t="str">
        <f t="shared" si="447"/>
        <v/>
      </c>
      <c r="AL1641" s="375" t="str">
        <f t="shared" si="448"/>
        <v/>
      </c>
      <c r="AM1641" s="375" t="str">
        <f t="shared" si="449"/>
        <v/>
      </c>
      <c r="AN1641" s="376" t="str">
        <f>IF(AF1641="","",IF(OR(AH1641="",AH1641="-"),"－",IF(OR(AM1641=8,AM1641=9),"",IF(OR(AJ1641=3,AJ1641=4,AJ1641=5,AJ1641=6),VLOOKUP(AH1641,INDEX((係数_バス貨物_ガソリン,係数_バス貨物_CNG,係数_バス貨物_軽油,係数_バス貨物_メタノール,係数_バス貨物_LPG),MATCH(AL1641,【参考】排出ガスレベル!$AI$4:$AI$671,1),1,AR1641):INDEX((係数_バス貨物_ガソリン,係数_バス貨物_CNG,係数_バス貨物_軽油,係数_バス貨物_メタノール,係数_バス貨物_LPG),MATCH(AL1641+1,【参考】排出ガスレベル!$AI$4:$AI$671,1)-1,5,AR1641),2,FALSE),IF(OR(AJ1641=1,AJ1641=2),VLOOKUP(AH1641,INDEX((係数_乗用_ガソリン,係数_乗用_CNG,係数_乗用_軽油,係数_乗用_メタノール,係数_乗用_LPG),1,1,AR1641):INDEX((係数_乗用_ガソリン,係数_乗用_CNG,係数_乗用_軽油,係数_乗用_メタノール,係数_乗用_LPG),125,5,AR1641),2,FALSE))))))</f>
        <v/>
      </c>
      <c r="AO1641" s="376" t="str">
        <f>IF(T1641="","",IF(OR(AH1641="",AH1641="-"),"－",IF(OR(AM1641=8,AM1641=9),"",IF(OR(AJ1641=3,AJ1641=4,AJ1641=5,AJ1641=6),VLOOKUP(AH1641,INDEX((係数_バス貨物_ガソリン,係数_バス貨物_CNG,係数_バス貨物_軽油,係数_バス貨物_メタノール,係数_バス貨物_LPG),MATCH(AL1641,【参考】排出ガスレベル!$AI$4:$AI$671,1),1,AR1641):INDEX((係数_バス貨物_ガソリン,係数_バス貨物_CNG,係数_バス貨物_軽油,係数_バス貨物_メタノール,係数_バス貨物_LPG),MATCH(AL1641+1,【参考】排出ガスレベル!$AI$4:$AI$671,1)-1,5,AR1641),3,FALSE),IF(OR(AJ1641=1,AJ1641=2),VLOOKUP(AH1641,INDEX((係数_乗用_ガソリン,係数_乗用_CNG,係数_乗用_軽油,係数_乗用_メタノール,係数_乗用_LPG),1,1,AR1641):INDEX((係数_乗用_ガソリン,係数_乗用_CNG,係数_乗用_軽油,係数_乗用_メタノール,係数_乗用_LPG),125,5,AR1641),3,FALSE))))))</f>
        <v/>
      </c>
      <c r="AP1641" s="375" t="str">
        <f t="shared" si="450"/>
        <v/>
      </c>
      <c r="AQ1641" s="444" t="str">
        <f t="shared" si="451"/>
        <v/>
      </c>
      <c r="AR1641" s="375" t="str">
        <f t="shared" si="452"/>
        <v/>
      </c>
      <c r="AS1641" s="377" t="str">
        <f t="shared" si="453"/>
        <v/>
      </c>
      <c r="AT1641" s="378" t="str">
        <f t="shared" si="454"/>
        <v/>
      </c>
      <c r="AX1641" s="625" t="b">
        <f t="shared" si="455"/>
        <v>0</v>
      </c>
      <c r="AY1641" s="7" t="str">
        <f t="shared" si="456"/>
        <v>FALSEFALSEFALSE</v>
      </c>
      <c r="AZ1641" s="626">
        <f t="shared" si="440"/>
        <v>0</v>
      </c>
      <c r="BA1641" s="627" t="str">
        <f t="shared" si="457"/>
        <v/>
      </c>
      <c r="BB1641" s="627">
        <f t="shared" si="441"/>
        <v>0</v>
      </c>
    </row>
    <row r="1642" spans="1:54">
      <c r="A1642" s="381">
        <v>1585</v>
      </c>
      <c r="B1642" s="117"/>
      <c r="C1642" s="288"/>
      <c r="D1642" s="289"/>
      <c r="E1642" s="289"/>
      <c r="F1642" s="290"/>
      <c r="G1642" s="292"/>
      <c r="H1642" s="116"/>
      <c r="I1642" s="292"/>
      <c r="J1642" s="116"/>
      <c r="K1642" s="370"/>
      <c r="L1642" s="370"/>
      <c r="M1642" s="370"/>
      <c r="N1642" s="371"/>
      <c r="O1642" s="371"/>
      <c r="P1642" s="371"/>
      <c r="Q1642" s="371"/>
      <c r="R1642" s="371"/>
      <c r="S1642" s="371"/>
      <c r="T1642" s="443"/>
      <c r="U1642" s="539"/>
      <c r="V1642" s="117"/>
      <c r="W1642" s="118"/>
      <c r="X1642" s="119"/>
      <c r="Y1642" s="120"/>
      <c r="Z1642" s="122"/>
      <c r="AA1642" s="121"/>
      <c r="AB1642" s="443"/>
      <c r="AC1642" s="734"/>
      <c r="AD1642" s="372"/>
      <c r="AE1642" s="485"/>
      <c r="AF1642" s="373" t="str">
        <f t="shared" si="442"/>
        <v/>
      </c>
      <c r="AG1642" s="373" t="str">
        <f t="shared" si="443"/>
        <v/>
      </c>
      <c r="AH1642" s="374" t="str">
        <f t="shared" si="444"/>
        <v/>
      </c>
      <c r="AI1642" s="375" t="str">
        <f t="shared" si="445"/>
        <v/>
      </c>
      <c r="AJ1642" s="375" t="str">
        <f t="shared" si="446"/>
        <v/>
      </c>
      <c r="AK1642" s="375" t="str">
        <f t="shared" si="447"/>
        <v/>
      </c>
      <c r="AL1642" s="375" t="str">
        <f t="shared" si="448"/>
        <v/>
      </c>
      <c r="AM1642" s="375" t="str">
        <f t="shared" si="449"/>
        <v/>
      </c>
      <c r="AN1642" s="376" t="str">
        <f>IF(AF1642="","",IF(OR(AH1642="",AH1642="-"),"－",IF(OR(AM1642=8,AM1642=9),"",IF(OR(AJ1642=3,AJ1642=4,AJ1642=5,AJ1642=6),VLOOKUP(AH1642,INDEX((係数_バス貨物_ガソリン,係数_バス貨物_CNG,係数_バス貨物_軽油,係数_バス貨物_メタノール,係数_バス貨物_LPG),MATCH(AL1642,【参考】排出ガスレベル!$AI$4:$AI$671,1),1,AR1642):INDEX((係数_バス貨物_ガソリン,係数_バス貨物_CNG,係数_バス貨物_軽油,係数_バス貨物_メタノール,係数_バス貨物_LPG),MATCH(AL1642+1,【参考】排出ガスレベル!$AI$4:$AI$671,1)-1,5,AR1642),2,FALSE),IF(OR(AJ1642=1,AJ1642=2),VLOOKUP(AH1642,INDEX((係数_乗用_ガソリン,係数_乗用_CNG,係数_乗用_軽油,係数_乗用_メタノール,係数_乗用_LPG),1,1,AR1642):INDEX((係数_乗用_ガソリン,係数_乗用_CNG,係数_乗用_軽油,係数_乗用_メタノール,係数_乗用_LPG),125,5,AR1642),2,FALSE))))))</f>
        <v/>
      </c>
      <c r="AO1642" s="376" t="str">
        <f>IF(T1642="","",IF(OR(AH1642="",AH1642="-"),"－",IF(OR(AM1642=8,AM1642=9),"",IF(OR(AJ1642=3,AJ1642=4,AJ1642=5,AJ1642=6),VLOOKUP(AH1642,INDEX((係数_バス貨物_ガソリン,係数_バス貨物_CNG,係数_バス貨物_軽油,係数_バス貨物_メタノール,係数_バス貨物_LPG),MATCH(AL1642,【参考】排出ガスレベル!$AI$4:$AI$671,1),1,AR1642):INDEX((係数_バス貨物_ガソリン,係数_バス貨物_CNG,係数_バス貨物_軽油,係数_バス貨物_メタノール,係数_バス貨物_LPG),MATCH(AL1642+1,【参考】排出ガスレベル!$AI$4:$AI$671,1)-1,5,AR1642),3,FALSE),IF(OR(AJ1642=1,AJ1642=2),VLOOKUP(AH1642,INDEX((係数_乗用_ガソリン,係数_乗用_CNG,係数_乗用_軽油,係数_乗用_メタノール,係数_乗用_LPG),1,1,AR1642):INDEX((係数_乗用_ガソリン,係数_乗用_CNG,係数_乗用_軽油,係数_乗用_メタノール,係数_乗用_LPG),125,5,AR1642),3,FALSE))))))</f>
        <v/>
      </c>
      <c r="AP1642" s="375" t="str">
        <f t="shared" si="450"/>
        <v/>
      </c>
      <c r="AQ1642" s="444" t="str">
        <f t="shared" si="451"/>
        <v/>
      </c>
      <c r="AR1642" s="375" t="str">
        <f t="shared" si="452"/>
        <v/>
      </c>
      <c r="AS1642" s="377" t="str">
        <f t="shared" si="453"/>
        <v/>
      </c>
      <c r="AT1642" s="378" t="str">
        <f t="shared" si="454"/>
        <v/>
      </c>
      <c r="AX1642" s="625" t="b">
        <f t="shared" si="455"/>
        <v>0</v>
      </c>
      <c r="AY1642" s="7" t="str">
        <f t="shared" si="456"/>
        <v>FALSEFALSEFALSE</v>
      </c>
      <c r="AZ1642" s="626">
        <f t="shared" si="440"/>
        <v>0</v>
      </c>
      <c r="BA1642" s="627" t="str">
        <f t="shared" si="457"/>
        <v/>
      </c>
      <c r="BB1642" s="627">
        <f t="shared" si="441"/>
        <v>0</v>
      </c>
    </row>
    <row r="1643" spans="1:54">
      <c r="A1643" s="381">
        <v>1586</v>
      </c>
      <c r="B1643" s="117"/>
      <c r="C1643" s="288"/>
      <c r="D1643" s="289"/>
      <c r="E1643" s="289"/>
      <c r="F1643" s="290"/>
      <c r="G1643" s="292"/>
      <c r="H1643" s="116"/>
      <c r="I1643" s="292"/>
      <c r="J1643" s="116"/>
      <c r="K1643" s="370"/>
      <c r="L1643" s="370"/>
      <c r="M1643" s="370"/>
      <c r="N1643" s="371"/>
      <c r="O1643" s="371"/>
      <c r="P1643" s="371"/>
      <c r="Q1643" s="371"/>
      <c r="R1643" s="371"/>
      <c r="S1643" s="371"/>
      <c r="T1643" s="443"/>
      <c r="U1643" s="539"/>
      <c r="V1643" s="117"/>
      <c r="W1643" s="118"/>
      <c r="X1643" s="119"/>
      <c r="Y1643" s="120"/>
      <c r="Z1643" s="122"/>
      <c r="AA1643" s="121"/>
      <c r="AB1643" s="443"/>
      <c r="AC1643" s="734"/>
      <c r="AD1643" s="372"/>
      <c r="AE1643" s="485"/>
      <c r="AF1643" s="373" t="str">
        <f t="shared" si="442"/>
        <v/>
      </c>
      <c r="AG1643" s="373" t="str">
        <f t="shared" si="443"/>
        <v/>
      </c>
      <c r="AH1643" s="374" t="str">
        <f t="shared" si="444"/>
        <v/>
      </c>
      <c r="AI1643" s="375" t="str">
        <f t="shared" si="445"/>
        <v/>
      </c>
      <c r="AJ1643" s="375" t="str">
        <f t="shared" si="446"/>
        <v/>
      </c>
      <c r="AK1643" s="375" t="str">
        <f t="shared" si="447"/>
        <v/>
      </c>
      <c r="AL1643" s="375" t="str">
        <f t="shared" si="448"/>
        <v/>
      </c>
      <c r="AM1643" s="375" t="str">
        <f t="shared" si="449"/>
        <v/>
      </c>
      <c r="AN1643" s="376" t="str">
        <f>IF(AF1643="","",IF(OR(AH1643="",AH1643="-"),"－",IF(OR(AM1643=8,AM1643=9),"",IF(OR(AJ1643=3,AJ1643=4,AJ1643=5,AJ1643=6),VLOOKUP(AH1643,INDEX((係数_バス貨物_ガソリン,係数_バス貨物_CNG,係数_バス貨物_軽油,係数_バス貨物_メタノール,係数_バス貨物_LPG),MATCH(AL1643,【参考】排出ガスレベル!$AI$4:$AI$671,1),1,AR1643):INDEX((係数_バス貨物_ガソリン,係数_バス貨物_CNG,係数_バス貨物_軽油,係数_バス貨物_メタノール,係数_バス貨物_LPG),MATCH(AL1643+1,【参考】排出ガスレベル!$AI$4:$AI$671,1)-1,5,AR1643),2,FALSE),IF(OR(AJ1643=1,AJ1643=2),VLOOKUP(AH1643,INDEX((係数_乗用_ガソリン,係数_乗用_CNG,係数_乗用_軽油,係数_乗用_メタノール,係数_乗用_LPG),1,1,AR1643):INDEX((係数_乗用_ガソリン,係数_乗用_CNG,係数_乗用_軽油,係数_乗用_メタノール,係数_乗用_LPG),125,5,AR1643),2,FALSE))))))</f>
        <v/>
      </c>
      <c r="AO1643" s="376" t="str">
        <f>IF(T1643="","",IF(OR(AH1643="",AH1643="-"),"－",IF(OR(AM1643=8,AM1643=9),"",IF(OR(AJ1643=3,AJ1643=4,AJ1643=5,AJ1643=6),VLOOKUP(AH1643,INDEX((係数_バス貨物_ガソリン,係数_バス貨物_CNG,係数_バス貨物_軽油,係数_バス貨物_メタノール,係数_バス貨物_LPG),MATCH(AL1643,【参考】排出ガスレベル!$AI$4:$AI$671,1),1,AR1643):INDEX((係数_バス貨物_ガソリン,係数_バス貨物_CNG,係数_バス貨物_軽油,係数_バス貨物_メタノール,係数_バス貨物_LPG),MATCH(AL1643+1,【参考】排出ガスレベル!$AI$4:$AI$671,1)-1,5,AR1643),3,FALSE),IF(OR(AJ1643=1,AJ1643=2),VLOOKUP(AH1643,INDEX((係数_乗用_ガソリン,係数_乗用_CNG,係数_乗用_軽油,係数_乗用_メタノール,係数_乗用_LPG),1,1,AR1643):INDEX((係数_乗用_ガソリン,係数_乗用_CNG,係数_乗用_軽油,係数_乗用_メタノール,係数_乗用_LPG),125,5,AR1643),3,FALSE))))))</f>
        <v/>
      </c>
      <c r="AP1643" s="375" t="str">
        <f t="shared" si="450"/>
        <v/>
      </c>
      <c r="AQ1643" s="444" t="str">
        <f t="shared" si="451"/>
        <v/>
      </c>
      <c r="AR1643" s="375" t="str">
        <f t="shared" si="452"/>
        <v/>
      </c>
      <c r="AS1643" s="377" t="str">
        <f t="shared" si="453"/>
        <v/>
      </c>
      <c r="AT1643" s="378" t="str">
        <f t="shared" si="454"/>
        <v/>
      </c>
      <c r="AX1643" s="625" t="b">
        <f t="shared" si="455"/>
        <v>0</v>
      </c>
      <c r="AY1643" s="7" t="str">
        <f t="shared" si="456"/>
        <v>FALSEFALSEFALSE</v>
      </c>
      <c r="AZ1643" s="626">
        <f t="shared" si="440"/>
        <v>0</v>
      </c>
      <c r="BA1643" s="627" t="str">
        <f t="shared" si="457"/>
        <v/>
      </c>
      <c r="BB1643" s="627">
        <f t="shared" si="441"/>
        <v>0</v>
      </c>
    </row>
    <row r="1644" spans="1:54">
      <c r="A1644" s="381">
        <v>1587</v>
      </c>
      <c r="B1644" s="117"/>
      <c r="C1644" s="288"/>
      <c r="D1644" s="289"/>
      <c r="E1644" s="289"/>
      <c r="F1644" s="290"/>
      <c r="G1644" s="292"/>
      <c r="H1644" s="116"/>
      <c r="I1644" s="292"/>
      <c r="J1644" s="116"/>
      <c r="K1644" s="370"/>
      <c r="L1644" s="370"/>
      <c r="M1644" s="370"/>
      <c r="N1644" s="371"/>
      <c r="O1644" s="371"/>
      <c r="P1644" s="371"/>
      <c r="Q1644" s="371"/>
      <c r="R1644" s="371"/>
      <c r="S1644" s="371"/>
      <c r="T1644" s="443"/>
      <c r="U1644" s="539"/>
      <c r="V1644" s="117"/>
      <c r="W1644" s="118"/>
      <c r="X1644" s="119"/>
      <c r="Y1644" s="120"/>
      <c r="Z1644" s="122"/>
      <c r="AA1644" s="121"/>
      <c r="AB1644" s="443"/>
      <c r="AC1644" s="734"/>
      <c r="AD1644" s="372"/>
      <c r="AE1644" s="485"/>
      <c r="AF1644" s="373" t="str">
        <f t="shared" si="442"/>
        <v/>
      </c>
      <c r="AG1644" s="373" t="str">
        <f t="shared" si="443"/>
        <v/>
      </c>
      <c r="AH1644" s="374" t="str">
        <f t="shared" si="444"/>
        <v/>
      </c>
      <c r="AI1644" s="375" t="str">
        <f t="shared" si="445"/>
        <v/>
      </c>
      <c r="AJ1644" s="375" t="str">
        <f t="shared" si="446"/>
        <v/>
      </c>
      <c r="AK1644" s="375" t="str">
        <f t="shared" si="447"/>
        <v/>
      </c>
      <c r="AL1644" s="375" t="str">
        <f t="shared" si="448"/>
        <v/>
      </c>
      <c r="AM1644" s="375" t="str">
        <f t="shared" si="449"/>
        <v/>
      </c>
      <c r="AN1644" s="376" t="str">
        <f>IF(AF1644="","",IF(OR(AH1644="",AH1644="-"),"－",IF(OR(AM1644=8,AM1644=9),"",IF(OR(AJ1644=3,AJ1644=4,AJ1644=5,AJ1644=6),VLOOKUP(AH1644,INDEX((係数_バス貨物_ガソリン,係数_バス貨物_CNG,係数_バス貨物_軽油,係数_バス貨物_メタノール,係数_バス貨物_LPG),MATCH(AL1644,【参考】排出ガスレベル!$AI$4:$AI$671,1),1,AR1644):INDEX((係数_バス貨物_ガソリン,係数_バス貨物_CNG,係数_バス貨物_軽油,係数_バス貨物_メタノール,係数_バス貨物_LPG),MATCH(AL1644+1,【参考】排出ガスレベル!$AI$4:$AI$671,1)-1,5,AR1644),2,FALSE),IF(OR(AJ1644=1,AJ1644=2),VLOOKUP(AH1644,INDEX((係数_乗用_ガソリン,係数_乗用_CNG,係数_乗用_軽油,係数_乗用_メタノール,係数_乗用_LPG),1,1,AR1644):INDEX((係数_乗用_ガソリン,係数_乗用_CNG,係数_乗用_軽油,係数_乗用_メタノール,係数_乗用_LPG),125,5,AR1644),2,FALSE))))))</f>
        <v/>
      </c>
      <c r="AO1644" s="376" t="str">
        <f>IF(T1644="","",IF(OR(AH1644="",AH1644="-"),"－",IF(OR(AM1644=8,AM1644=9),"",IF(OR(AJ1644=3,AJ1644=4,AJ1644=5,AJ1644=6),VLOOKUP(AH1644,INDEX((係数_バス貨物_ガソリン,係数_バス貨物_CNG,係数_バス貨物_軽油,係数_バス貨物_メタノール,係数_バス貨物_LPG),MATCH(AL1644,【参考】排出ガスレベル!$AI$4:$AI$671,1),1,AR1644):INDEX((係数_バス貨物_ガソリン,係数_バス貨物_CNG,係数_バス貨物_軽油,係数_バス貨物_メタノール,係数_バス貨物_LPG),MATCH(AL1644+1,【参考】排出ガスレベル!$AI$4:$AI$671,1)-1,5,AR1644),3,FALSE),IF(OR(AJ1644=1,AJ1644=2),VLOOKUP(AH1644,INDEX((係数_乗用_ガソリン,係数_乗用_CNG,係数_乗用_軽油,係数_乗用_メタノール,係数_乗用_LPG),1,1,AR1644):INDEX((係数_乗用_ガソリン,係数_乗用_CNG,係数_乗用_軽油,係数_乗用_メタノール,係数_乗用_LPG),125,5,AR1644),3,FALSE))))))</f>
        <v/>
      </c>
      <c r="AP1644" s="375" t="str">
        <f t="shared" si="450"/>
        <v/>
      </c>
      <c r="AQ1644" s="444" t="str">
        <f t="shared" si="451"/>
        <v/>
      </c>
      <c r="AR1644" s="375" t="str">
        <f t="shared" si="452"/>
        <v/>
      </c>
      <c r="AS1644" s="377" t="str">
        <f t="shared" si="453"/>
        <v/>
      </c>
      <c r="AT1644" s="378" t="str">
        <f t="shared" si="454"/>
        <v/>
      </c>
      <c r="AX1644" s="625" t="b">
        <f t="shared" si="455"/>
        <v>0</v>
      </c>
      <c r="AY1644" s="7" t="str">
        <f t="shared" si="456"/>
        <v>FALSEFALSEFALSE</v>
      </c>
      <c r="AZ1644" s="626">
        <f t="shared" si="440"/>
        <v>0</v>
      </c>
      <c r="BA1644" s="627" t="str">
        <f t="shared" si="457"/>
        <v/>
      </c>
      <c r="BB1644" s="627">
        <f t="shared" si="441"/>
        <v>0</v>
      </c>
    </row>
    <row r="1645" spans="1:54">
      <c r="A1645" s="381">
        <v>1588</v>
      </c>
      <c r="B1645" s="117"/>
      <c r="C1645" s="288"/>
      <c r="D1645" s="289"/>
      <c r="E1645" s="289"/>
      <c r="F1645" s="290"/>
      <c r="G1645" s="292"/>
      <c r="H1645" s="116"/>
      <c r="I1645" s="292"/>
      <c r="J1645" s="116"/>
      <c r="K1645" s="370"/>
      <c r="L1645" s="370"/>
      <c r="M1645" s="370"/>
      <c r="N1645" s="371"/>
      <c r="O1645" s="371"/>
      <c r="P1645" s="371"/>
      <c r="Q1645" s="371"/>
      <c r="R1645" s="371"/>
      <c r="S1645" s="371"/>
      <c r="T1645" s="443"/>
      <c r="U1645" s="539"/>
      <c r="V1645" s="117"/>
      <c r="W1645" s="118"/>
      <c r="X1645" s="119"/>
      <c r="Y1645" s="120"/>
      <c r="Z1645" s="122"/>
      <c r="AA1645" s="121"/>
      <c r="AB1645" s="443"/>
      <c r="AC1645" s="734"/>
      <c r="AD1645" s="372"/>
      <c r="AE1645" s="485"/>
      <c r="AF1645" s="373" t="str">
        <f t="shared" si="442"/>
        <v/>
      </c>
      <c r="AG1645" s="373" t="str">
        <f t="shared" si="443"/>
        <v/>
      </c>
      <c r="AH1645" s="374" t="str">
        <f t="shared" si="444"/>
        <v/>
      </c>
      <c r="AI1645" s="375" t="str">
        <f t="shared" si="445"/>
        <v/>
      </c>
      <c r="AJ1645" s="375" t="str">
        <f t="shared" si="446"/>
        <v/>
      </c>
      <c r="AK1645" s="375" t="str">
        <f t="shared" si="447"/>
        <v/>
      </c>
      <c r="AL1645" s="375" t="str">
        <f t="shared" si="448"/>
        <v/>
      </c>
      <c r="AM1645" s="375" t="str">
        <f t="shared" si="449"/>
        <v/>
      </c>
      <c r="AN1645" s="376" t="str">
        <f>IF(AF1645="","",IF(OR(AH1645="",AH1645="-"),"－",IF(OR(AM1645=8,AM1645=9),"",IF(OR(AJ1645=3,AJ1645=4,AJ1645=5,AJ1645=6),VLOOKUP(AH1645,INDEX((係数_バス貨物_ガソリン,係数_バス貨物_CNG,係数_バス貨物_軽油,係数_バス貨物_メタノール,係数_バス貨物_LPG),MATCH(AL1645,【参考】排出ガスレベル!$AI$4:$AI$671,1),1,AR1645):INDEX((係数_バス貨物_ガソリン,係数_バス貨物_CNG,係数_バス貨物_軽油,係数_バス貨物_メタノール,係数_バス貨物_LPG),MATCH(AL1645+1,【参考】排出ガスレベル!$AI$4:$AI$671,1)-1,5,AR1645),2,FALSE),IF(OR(AJ1645=1,AJ1645=2),VLOOKUP(AH1645,INDEX((係数_乗用_ガソリン,係数_乗用_CNG,係数_乗用_軽油,係数_乗用_メタノール,係数_乗用_LPG),1,1,AR1645):INDEX((係数_乗用_ガソリン,係数_乗用_CNG,係数_乗用_軽油,係数_乗用_メタノール,係数_乗用_LPG),125,5,AR1645),2,FALSE))))))</f>
        <v/>
      </c>
      <c r="AO1645" s="376" t="str">
        <f>IF(T1645="","",IF(OR(AH1645="",AH1645="-"),"－",IF(OR(AM1645=8,AM1645=9),"",IF(OR(AJ1645=3,AJ1645=4,AJ1645=5,AJ1645=6),VLOOKUP(AH1645,INDEX((係数_バス貨物_ガソリン,係数_バス貨物_CNG,係数_バス貨物_軽油,係数_バス貨物_メタノール,係数_バス貨物_LPG),MATCH(AL1645,【参考】排出ガスレベル!$AI$4:$AI$671,1),1,AR1645):INDEX((係数_バス貨物_ガソリン,係数_バス貨物_CNG,係数_バス貨物_軽油,係数_バス貨物_メタノール,係数_バス貨物_LPG),MATCH(AL1645+1,【参考】排出ガスレベル!$AI$4:$AI$671,1)-1,5,AR1645),3,FALSE),IF(OR(AJ1645=1,AJ1645=2),VLOOKUP(AH1645,INDEX((係数_乗用_ガソリン,係数_乗用_CNG,係数_乗用_軽油,係数_乗用_メタノール,係数_乗用_LPG),1,1,AR1645):INDEX((係数_乗用_ガソリン,係数_乗用_CNG,係数_乗用_軽油,係数_乗用_メタノール,係数_乗用_LPG),125,5,AR1645),3,FALSE))))))</f>
        <v/>
      </c>
      <c r="AP1645" s="375" t="str">
        <f t="shared" si="450"/>
        <v/>
      </c>
      <c r="AQ1645" s="444" t="str">
        <f t="shared" si="451"/>
        <v/>
      </c>
      <c r="AR1645" s="375" t="str">
        <f t="shared" si="452"/>
        <v/>
      </c>
      <c r="AS1645" s="377" t="str">
        <f t="shared" si="453"/>
        <v/>
      </c>
      <c r="AT1645" s="378" t="str">
        <f t="shared" si="454"/>
        <v/>
      </c>
      <c r="AX1645" s="625" t="b">
        <f t="shared" si="455"/>
        <v>0</v>
      </c>
      <c r="AY1645" s="7" t="str">
        <f t="shared" si="456"/>
        <v>FALSEFALSEFALSE</v>
      </c>
      <c r="AZ1645" s="626">
        <f t="shared" si="440"/>
        <v>0</v>
      </c>
      <c r="BA1645" s="627" t="str">
        <f t="shared" si="457"/>
        <v/>
      </c>
      <c r="BB1645" s="627">
        <f t="shared" si="441"/>
        <v>0</v>
      </c>
    </row>
    <row r="1646" spans="1:54">
      <c r="A1646" s="381">
        <v>1589</v>
      </c>
      <c r="B1646" s="117"/>
      <c r="C1646" s="288"/>
      <c r="D1646" s="289"/>
      <c r="E1646" s="289"/>
      <c r="F1646" s="290"/>
      <c r="G1646" s="292"/>
      <c r="H1646" s="116"/>
      <c r="I1646" s="292"/>
      <c r="J1646" s="116"/>
      <c r="K1646" s="370"/>
      <c r="L1646" s="370"/>
      <c r="M1646" s="370"/>
      <c r="N1646" s="371"/>
      <c r="O1646" s="371"/>
      <c r="P1646" s="371"/>
      <c r="Q1646" s="371"/>
      <c r="R1646" s="371"/>
      <c r="S1646" s="371"/>
      <c r="T1646" s="443"/>
      <c r="U1646" s="539"/>
      <c r="V1646" s="117"/>
      <c r="W1646" s="118"/>
      <c r="X1646" s="119"/>
      <c r="Y1646" s="120"/>
      <c r="Z1646" s="122"/>
      <c r="AA1646" s="121"/>
      <c r="AB1646" s="443"/>
      <c r="AC1646" s="734"/>
      <c r="AD1646" s="372"/>
      <c r="AE1646" s="485"/>
      <c r="AF1646" s="373" t="str">
        <f t="shared" si="442"/>
        <v/>
      </c>
      <c r="AG1646" s="373" t="str">
        <f t="shared" si="443"/>
        <v/>
      </c>
      <c r="AH1646" s="374" t="str">
        <f t="shared" si="444"/>
        <v/>
      </c>
      <c r="AI1646" s="375" t="str">
        <f t="shared" si="445"/>
        <v/>
      </c>
      <c r="AJ1646" s="375" t="str">
        <f t="shared" si="446"/>
        <v/>
      </c>
      <c r="AK1646" s="375" t="str">
        <f t="shared" si="447"/>
        <v/>
      </c>
      <c r="AL1646" s="375" t="str">
        <f t="shared" si="448"/>
        <v/>
      </c>
      <c r="AM1646" s="375" t="str">
        <f t="shared" si="449"/>
        <v/>
      </c>
      <c r="AN1646" s="376" t="str">
        <f>IF(AF1646="","",IF(OR(AH1646="",AH1646="-"),"－",IF(OR(AM1646=8,AM1646=9),"",IF(OR(AJ1646=3,AJ1646=4,AJ1646=5,AJ1646=6),VLOOKUP(AH1646,INDEX((係数_バス貨物_ガソリン,係数_バス貨物_CNG,係数_バス貨物_軽油,係数_バス貨物_メタノール,係数_バス貨物_LPG),MATCH(AL1646,【参考】排出ガスレベル!$AI$4:$AI$671,1),1,AR1646):INDEX((係数_バス貨物_ガソリン,係数_バス貨物_CNG,係数_バス貨物_軽油,係数_バス貨物_メタノール,係数_バス貨物_LPG),MATCH(AL1646+1,【参考】排出ガスレベル!$AI$4:$AI$671,1)-1,5,AR1646),2,FALSE),IF(OR(AJ1646=1,AJ1646=2),VLOOKUP(AH1646,INDEX((係数_乗用_ガソリン,係数_乗用_CNG,係数_乗用_軽油,係数_乗用_メタノール,係数_乗用_LPG),1,1,AR1646):INDEX((係数_乗用_ガソリン,係数_乗用_CNG,係数_乗用_軽油,係数_乗用_メタノール,係数_乗用_LPG),125,5,AR1646),2,FALSE))))))</f>
        <v/>
      </c>
      <c r="AO1646" s="376" t="str">
        <f>IF(T1646="","",IF(OR(AH1646="",AH1646="-"),"－",IF(OR(AM1646=8,AM1646=9),"",IF(OR(AJ1646=3,AJ1646=4,AJ1646=5,AJ1646=6),VLOOKUP(AH1646,INDEX((係数_バス貨物_ガソリン,係数_バス貨物_CNG,係数_バス貨物_軽油,係数_バス貨物_メタノール,係数_バス貨物_LPG),MATCH(AL1646,【参考】排出ガスレベル!$AI$4:$AI$671,1),1,AR1646):INDEX((係数_バス貨物_ガソリン,係数_バス貨物_CNG,係数_バス貨物_軽油,係数_バス貨物_メタノール,係数_バス貨物_LPG),MATCH(AL1646+1,【参考】排出ガスレベル!$AI$4:$AI$671,1)-1,5,AR1646),3,FALSE),IF(OR(AJ1646=1,AJ1646=2),VLOOKUP(AH1646,INDEX((係数_乗用_ガソリン,係数_乗用_CNG,係数_乗用_軽油,係数_乗用_メタノール,係数_乗用_LPG),1,1,AR1646):INDEX((係数_乗用_ガソリン,係数_乗用_CNG,係数_乗用_軽油,係数_乗用_メタノール,係数_乗用_LPG),125,5,AR1646),3,FALSE))))))</f>
        <v/>
      </c>
      <c r="AP1646" s="375" t="str">
        <f t="shared" si="450"/>
        <v/>
      </c>
      <c r="AQ1646" s="444" t="str">
        <f t="shared" si="451"/>
        <v/>
      </c>
      <c r="AR1646" s="375" t="str">
        <f t="shared" si="452"/>
        <v/>
      </c>
      <c r="AS1646" s="377" t="str">
        <f t="shared" si="453"/>
        <v/>
      </c>
      <c r="AT1646" s="378" t="str">
        <f t="shared" si="454"/>
        <v/>
      </c>
      <c r="AX1646" s="625" t="b">
        <f t="shared" si="455"/>
        <v>0</v>
      </c>
      <c r="AY1646" s="7" t="str">
        <f t="shared" si="456"/>
        <v>FALSEFALSEFALSE</v>
      </c>
      <c r="AZ1646" s="626">
        <f t="shared" ref="AZ1646:AZ1709" si="458">AB1646</f>
        <v>0</v>
      </c>
      <c r="BA1646" s="627" t="str">
        <f t="shared" si="457"/>
        <v/>
      </c>
      <c r="BB1646" s="627">
        <f t="shared" ref="BB1646:BB1709" si="459">LEN(Y1646)</f>
        <v>0</v>
      </c>
    </row>
    <row r="1647" spans="1:54">
      <c r="A1647" s="381">
        <v>1590</v>
      </c>
      <c r="B1647" s="117"/>
      <c r="C1647" s="288"/>
      <c r="D1647" s="289"/>
      <c r="E1647" s="289"/>
      <c r="F1647" s="290"/>
      <c r="G1647" s="292"/>
      <c r="H1647" s="116"/>
      <c r="I1647" s="292"/>
      <c r="J1647" s="116"/>
      <c r="K1647" s="370"/>
      <c r="L1647" s="370"/>
      <c r="M1647" s="370"/>
      <c r="N1647" s="371"/>
      <c r="O1647" s="371"/>
      <c r="P1647" s="371"/>
      <c r="Q1647" s="371"/>
      <c r="R1647" s="371"/>
      <c r="S1647" s="371"/>
      <c r="T1647" s="443"/>
      <c r="U1647" s="539"/>
      <c r="V1647" s="117"/>
      <c r="W1647" s="118"/>
      <c r="X1647" s="119"/>
      <c r="Y1647" s="120"/>
      <c r="Z1647" s="122"/>
      <c r="AA1647" s="121"/>
      <c r="AB1647" s="443"/>
      <c r="AC1647" s="734"/>
      <c r="AD1647" s="372"/>
      <c r="AE1647" s="485"/>
      <c r="AF1647" s="373" t="str">
        <f t="shared" si="442"/>
        <v/>
      </c>
      <c r="AG1647" s="373" t="str">
        <f t="shared" si="443"/>
        <v/>
      </c>
      <c r="AH1647" s="374" t="str">
        <f t="shared" si="444"/>
        <v/>
      </c>
      <c r="AI1647" s="375" t="str">
        <f t="shared" si="445"/>
        <v/>
      </c>
      <c r="AJ1647" s="375" t="str">
        <f t="shared" si="446"/>
        <v/>
      </c>
      <c r="AK1647" s="375" t="str">
        <f t="shared" si="447"/>
        <v/>
      </c>
      <c r="AL1647" s="375" t="str">
        <f t="shared" si="448"/>
        <v/>
      </c>
      <c r="AM1647" s="375" t="str">
        <f t="shared" si="449"/>
        <v/>
      </c>
      <c r="AN1647" s="376" t="str">
        <f>IF(AF1647="","",IF(OR(AH1647="",AH1647="-"),"－",IF(OR(AM1647=8,AM1647=9),"",IF(OR(AJ1647=3,AJ1647=4,AJ1647=5,AJ1647=6),VLOOKUP(AH1647,INDEX((係数_バス貨物_ガソリン,係数_バス貨物_CNG,係数_バス貨物_軽油,係数_バス貨物_メタノール,係数_バス貨物_LPG),MATCH(AL1647,【参考】排出ガスレベル!$AI$4:$AI$671,1),1,AR1647):INDEX((係数_バス貨物_ガソリン,係数_バス貨物_CNG,係数_バス貨物_軽油,係数_バス貨物_メタノール,係数_バス貨物_LPG),MATCH(AL1647+1,【参考】排出ガスレベル!$AI$4:$AI$671,1)-1,5,AR1647),2,FALSE),IF(OR(AJ1647=1,AJ1647=2),VLOOKUP(AH1647,INDEX((係数_乗用_ガソリン,係数_乗用_CNG,係数_乗用_軽油,係数_乗用_メタノール,係数_乗用_LPG),1,1,AR1647):INDEX((係数_乗用_ガソリン,係数_乗用_CNG,係数_乗用_軽油,係数_乗用_メタノール,係数_乗用_LPG),125,5,AR1647),2,FALSE))))))</f>
        <v/>
      </c>
      <c r="AO1647" s="376" t="str">
        <f>IF(T1647="","",IF(OR(AH1647="",AH1647="-"),"－",IF(OR(AM1647=8,AM1647=9),"",IF(OR(AJ1647=3,AJ1647=4,AJ1647=5,AJ1647=6),VLOOKUP(AH1647,INDEX((係数_バス貨物_ガソリン,係数_バス貨物_CNG,係数_バス貨物_軽油,係数_バス貨物_メタノール,係数_バス貨物_LPG),MATCH(AL1647,【参考】排出ガスレベル!$AI$4:$AI$671,1),1,AR1647):INDEX((係数_バス貨物_ガソリン,係数_バス貨物_CNG,係数_バス貨物_軽油,係数_バス貨物_メタノール,係数_バス貨物_LPG),MATCH(AL1647+1,【参考】排出ガスレベル!$AI$4:$AI$671,1)-1,5,AR1647),3,FALSE),IF(OR(AJ1647=1,AJ1647=2),VLOOKUP(AH1647,INDEX((係数_乗用_ガソリン,係数_乗用_CNG,係数_乗用_軽油,係数_乗用_メタノール,係数_乗用_LPG),1,1,AR1647):INDEX((係数_乗用_ガソリン,係数_乗用_CNG,係数_乗用_軽油,係数_乗用_メタノール,係数_乗用_LPG),125,5,AR1647),3,FALSE))))))</f>
        <v/>
      </c>
      <c r="AP1647" s="375" t="str">
        <f t="shared" si="450"/>
        <v/>
      </c>
      <c r="AQ1647" s="444" t="str">
        <f t="shared" si="451"/>
        <v/>
      </c>
      <c r="AR1647" s="375" t="str">
        <f t="shared" si="452"/>
        <v/>
      </c>
      <c r="AS1647" s="377" t="str">
        <f t="shared" si="453"/>
        <v/>
      </c>
      <c r="AT1647" s="378" t="str">
        <f t="shared" si="454"/>
        <v/>
      </c>
      <c r="AX1647" s="625" t="b">
        <f t="shared" si="455"/>
        <v>0</v>
      </c>
      <c r="AY1647" s="7" t="str">
        <f t="shared" si="456"/>
        <v>FALSEFALSEFALSE</v>
      </c>
      <c r="AZ1647" s="626">
        <f t="shared" si="458"/>
        <v>0</v>
      </c>
      <c r="BA1647" s="627" t="str">
        <f t="shared" si="457"/>
        <v/>
      </c>
      <c r="BB1647" s="627">
        <f t="shared" si="459"/>
        <v>0</v>
      </c>
    </row>
    <row r="1648" spans="1:54">
      <c r="A1648" s="381">
        <v>1591</v>
      </c>
      <c r="B1648" s="117"/>
      <c r="C1648" s="288"/>
      <c r="D1648" s="289"/>
      <c r="E1648" s="289"/>
      <c r="F1648" s="290"/>
      <c r="G1648" s="292"/>
      <c r="H1648" s="116"/>
      <c r="I1648" s="292"/>
      <c r="J1648" s="116"/>
      <c r="K1648" s="370"/>
      <c r="L1648" s="370"/>
      <c r="M1648" s="370"/>
      <c r="N1648" s="371"/>
      <c r="O1648" s="371"/>
      <c r="P1648" s="371"/>
      <c r="Q1648" s="371"/>
      <c r="R1648" s="371"/>
      <c r="S1648" s="371"/>
      <c r="T1648" s="443"/>
      <c r="U1648" s="539"/>
      <c r="V1648" s="117"/>
      <c r="W1648" s="118"/>
      <c r="X1648" s="119"/>
      <c r="Y1648" s="120"/>
      <c r="Z1648" s="122"/>
      <c r="AA1648" s="121"/>
      <c r="AB1648" s="443"/>
      <c r="AC1648" s="734"/>
      <c r="AD1648" s="372"/>
      <c r="AE1648" s="485"/>
      <c r="AF1648" s="373" t="str">
        <f t="shared" si="442"/>
        <v/>
      </c>
      <c r="AG1648" s="373" t="str">
        <f t="shared" si="443"/>
        <v/>
      </c>
      <c r="AH1648" s="374" t="str">
        <f t="shared" si="444"/>
        <v/>
      </c>
      <c r="AI1648" s="375" t="str">
        <f t="shared" si="445"/>
        <v/>
      </c>
      <c r="AJ1648" s="375" t="str">
        <f t="shared" si="446"/>
        <v/>
      </c>
      <c r="AK1648" s="375" t="str">
        <f t="shared" si="447"/>
        <v/>
      </c>
      <c r="AL1648" s="375" t="str">
        <f t="shared" si="448"/>
        <v/>
      </c>
      <c r="AM1648" s="375" t="str">
        <f t="shared" si="449"/>
        <v/>
      </c>
      <c r="AN1648" s="376" t="str">
        <f>IF(AF1648="","",IF(OR(AH1648="",AH1648="-"),"－",IF(OR(AM1648=8,AM1648=9),"",IF(OR(AJ1648=3,AJ1648=4,AJ1648=5,AJ1648=6),VLOOKUP(AH1648,INDEX((係数_バス貨物_ガソリン,係数_バス貨物_CNG,係数_バス貨物_軽油,係数_バス貨物_メタノール,係数_バス貨物_LPG),MATCH(AL1648,【参考】排出ガスレベル!$AI$4:$AI$671,1),1,AR1648):INDEX((係数_バス貨物_ガソリン,係数_バス貨物_CNG,係数_バス貨物_軽油,係数_バス貨物_メタノール,係数_バス貨物_LPG),MATCH(AL1648+1,【参考】排出ガスレベル!$AI$4:$AI$671,1)-1,5,AR1648),2,FALSE),IF(OR(AJ1648=1,AJ1648=2),VLOOKUP(AH1648,INDEX((係数_乗用_ガソリン,係数_乗用_CNG,係数_乗用_軽油,係数_乗用_メタノール,係数_乗用_LPG),1,1,AR1648):INDEX((係数_乗用_ガソリン,係数_乗用_CNG,係数_乗用_軽油,係数_乗用_メタノール,係数_乗用_LPG),125,5,AR1648),2,FALSE))))))</f>
        <v/>
      </c>
      <c r="AO1648" s="376" t="str">
        <f>IF(T1648="","",IF(OR(AH1648="",AH1648="-"),"－",IF(OR(AM1648=8,AM1648=9),"",IF(OR(AJ1648=3,AJ1648=4,AJ1648=5,AJ1648=6),VLOOKUP(AH1648,INDEX((係数_バス貨物_ガソリン,係数_バス貨物_CNG,係数_バス貨物_軽油,係数_バス貨物_メタノール,係数_バス貨物_LPG),MATCH(AL1648,【参考】排出ガスレベル!$AI$4:$AI$671,1),1,AR1648):INDEX((係数_バス貨物_ガソリン,係数_バス貨物_CNG,係数_バス貨物_軽油,係数_バス貨物_メタノール,係数_バス貨物_LPG),MATCH(AL1648+1,【参考】排出ガスレベル!$AI$4:$AI$671,1)-1,5,AR1648),3,FALSE),IF(OR(AJ1648=1,AJ1648=2),VLOOKUP(AH1648,INDEX((係数_乗用_ガソリン,係数_乗用_CNG,係数_乗用_軽油,係数_乗用_メタノール,係数_乗用_LPG),1,1,AR1648):INDEX((係数_乗用_ガソリン,係数_乗用_CNG,係数_乗用_軽油,係数_乗用_メタノール,係数_乗用_LPG),125,5,AR1648),3,FALSE))))))</f>
        <v/>
      </c>
      <c r="AP1648" s="375" t="str">
        <f t="shared" si="450"/>
        <v/>
      </c>
      <c r="AQ1648" s="444" t="str">
        <f t="shared" si="451"/>
        <v/>
      </c>
      <c r="AR1648" s="375" t="str">
        <f t="shared" si="452"/>
        <v/>
      </c>
      <c r="AS1648" s="377" t="str">
        <f t="shared" si="453"/>
        <v/>
      </c>
      <c r="AT1648" s="378" t="str">
        <f t="shared" si="454"/>
        <v/>
      </c>
      <c r="AX1648" s="625" t="b">
        <f t="shared" si="455"/>
        <v>0</v>
      </c>
      <c r="AY1648" s="7" t="str">
        <f t="shared" si="456"/>
        <v>FALSEFALSEFALSE</v>
      </c>
      <c r="AZ1648" s="626">
        <f t="shared" si="458"/>
        <v>0</v>
      </c>
      <c r="BA1648" s="627" t="str">
        <f t="shared" si="457"/>
        <v/>
      </c>
      <c r="BB1648" s="627">
        <f t="shared" si="459"/>
        <v>0</v>
      </c>
    </row>
    <row r="1649" spans="1:54">
      <c r="A1649" s="381">
        <v>1592</v>
      </c>
      <c r="B1649" s="117"/>
      <c r="C1649" s="288"/>
      <c r="D1649" s="289"/>
      <c r="E1649" s="289"/>
      <c r="F1649" s="290"/>
      <c r="G1649" s="292"/>
      <c r="H1649" s="116"/>
      <c r="I1649" s="292"/>
      <c r="J1649" s="116"/>
      <c r="K1649" s="370"/>
      <c r="L1649" s="370"/>
      <c r="M1649" s="370"/>
      <c r="N1649" s="371"/>
      <c r="O1649" s="371"/>
      <c r="P1649" s="371"/>
      <c r="Q1649" s="371"/>
      <c r="R1649" s="371"/>
      <c r="S1649" s="371"/>
      <c r="T1649" s="443"/>
      <c r="U1649" s="539"/>
      <c r="V1649" s="117"/>
      <c r="W1649" s="118"/>
      <c r="X1649" s="119"/>
      <c r="Y1649" s="120"/>
      <c r="Z1649" s="122"/>
      <c r="AA1649" s="121"/>
      <c r="AB1649" s="443"/>
      <c r="AC1649" s="734"/>
      <c r="AD1649" s="372"/>
      <c r="AE1649" s="485"/>
      <c r="AF1649" s="373" t="str">
        <f t="shared" si="442"/>
        <v/>
      </c>
      <c r="AG1649" s="373" t="str">
        <f t="shared" si="443"/>
        <v/>
      </c>
      <c r="AH1649" s="374" t="str">
        <f t="shared" si="444"/>
        <v/>
      </c>
      <c r="AI1649" s="375" t="str">
        <f t="shared" si="445"/>
        <v/>
      </c>
      <c r="AJ1649" s="375" t="str">
        <f t="shared" si="446"/>
        <v/>
      </c>
      <c r="AK1649" s="375" t="str">
        <f t="shared" si="447"/>
        <v/>
      </c>
      <c r="AL1649" s="375" t="str">
        <f t="shared" si="448"/>
        <v/>
      </c>
      <c r="AM1649" s="375" t="str">
        <f t="shared" si="449"/>
        <v/>
      </c>
      <c r="AN1649" s="376" t="str">
        <f>IF(AF1649="","",IF(OR(AH1649="",AH1649="-"),"－",IF(OR(AM1649=8,AM1649=9),"",IF(OR(AJ1649=3,AJ1649=4,AJ1649=5,AJ1649=6),VLOOKUP(AH1649,INDEX((係数_バス貨物_ガソリン,係数_バス貨物_CNG,係数_バス貨物_軽油,係数_バス貨物_メタノール,係数_バス貨物_LPG),MATCH(AL1649,【参考】排出ガスレベル!$AI$4:$AI$671,1),1,AR1649):INDEX((係数_バス貨物_ガソリン,係数_バス貨物_CNG,係数_バス貨物_軽油,係数_バス貨物_メタノール,係数_バス貨物_LPG),MATCH(AL1649+1,【参考】排出ガスレベル!$AI$4:$AI$671,1)-1,5,AR1649),2,FALSE),IF(OR(AJ1649=1,AJ1649=2),VLOOKUP(AH1649,INDEX((係数_乗用_ガソリン,係数_乗用_CNG,係数_乗用_軽油,係数_乗用_メタノール,係数_乗用_LPG),1,1,AR1649):INDEX((係数_乗用_ガソリン,係数_乗用_CNG,係数_乗用_軽油,係数_乗用_メタノール,係数_乗用_LPG),125,5,AR1649),2,FALSE))))))</f>
        <v/>
      </c>
      <c r="AO1649" s="376" t="str">
        <f>IF(T1649="","",IF(OR(AH1649="",AH1649="-"),"－",IF(OR(AM1649=8,AM1649=9),"",IF(OR(AJ1649=3,AJ1649=4,AJ1649=5,AJ1649=6),VLOOKUP(AH1649,INDEX((係数_バス貨物_ガソリン,係数_バス貨物_CNG,係数_バス貨物_軽油,係数_バス貨物_メタノール,係数_バス貨物_LPG),MATCH(AL1649,【参考】排出ガスレベル!$AI$4:$AI$671,1),1,AR1649):INDEX((係数_バス貨物_ガソリン,係数_バス貨物_CNG,係数_バス貨物_軽油,係数_バス貨物_メタノール,係数_バス貨物_LPG),MATCH(AL1649+1,【参考】排出ガスレベル!$AI$4:$AI$671,1)-1,5,AR1649),3,FALSE),IF(OR(AJ1649=1,AJ1649=2),VLOOKUP(AH1649,INDEX((係数_乗用_ガソリン,係数_乗用_CNG,係数_乗用_軽油,係数_乗用_メタノール,係数_乗用_LPG),1,1,AR1649):INDEX((係数_乗用_ガソリン,係数_乗用_CNG,係数_乗用_軽油,係数_乗用_メタノール,係数_乗用_LPG),125,5,AR1649),3,FALSE))))))</f>
        <v/>
      </c>
      <c r="AP1649" s="375" t="str">
        <f t="shared" si="450"/>
        <v/>
      </c>
      <c r="AQ1649" s="444" t="str">
        <f t="shared" si="451"/>
        <v/>
      </c>
      <c r="AR1649" s="375" t="str">
        <f t="shared" si="452"/>
        <v/>
      </c>
      <c r="AS1649" s="377" t="str">
        <f t="shared" si="453"/>
        <v/>
      </c>
      <c r="AT1649" s="378" t="str">
        <f t="shared" si="454"/>
        <v/>
      </c>
      <c r="AX1649" s="625" t="b">
        <f t="shared" si="455"/>
        <v>0</v>
      </c>
      <c r="AY1649" s="7" t="str">
        <f t="shared" si="456"/>
        <v>FALSEFALSEFALSE</v>
      </c>
      <c r="AZ1649" s="626">
        <f t="shared" si="458"/>
        <v>0</v>
      </c>
      <c r="BA1649" s="627" t="str">
        <f t="shared" si="457"/>
        <v/>
      </c>
      <c r="BB1649" s="627">
        <f t="shared" si="459"/>
        <v>0</v>
      </c>
    </row>
    <row r="1650" spans="1:54">
      <c r="A1650" s="381">
        <v>1593</v>
      </c>
      <c r="B1650" s="117"/>
      <c r="C1650" s="288"/>
      <c r="D1650" s="289"/>
      <c r="E1650" s="289"/>
      <c r="F1650" s="290"/>
      <c r="G1650" s="292"/>
      <c r="H1650" s="116"/>
      <c r="I1650" s="292"/>
      <c r="J1650" s="116"/>
      <c r="K1650" s="370"/>
      <c r="L1650" s="370"/>
      <c r="M1650" s="370"/>
      <c r="N1650" s="371"/>
      <c r="O1650" s="371"/>
      <c r="P1650" s="371"/>
      <c r="Q1650" s="371"/>
      <c r="R1650" s="371"/>
      <c r="S1650" s="371"/>
      <c r="T1650" s="443"/>
      <c r="U1650" s="539"/>
      <c r="V1650" s="117"/>
      <c r="W1650" s="118"/>
      <c r="X1650" s="119"/>
      <c r="Y1650" s="120"/>
      <c r="Z1650" s="122"/>
      <c r="AA1650" s="121"/>
      <c r="AB1650" s="443"/>
      <c r="AC1650" s="734"/>
      <c r="AD1650" s="372"/>
      <c r="AE1650" s="485"/>
      <c r="AF1650" s="373" t="str">
        <f t="shared" si="442"/>
        <v/>
      </c>
      <c r="AG1650" s="373" t="str">
        <f t="shared" si="443"/>
        <v/>
      </c>
      <c r="AH1650" s="374" t="str">
        <f t="shared" si="444"/>
        <v/>
      </c>
      <c r="AI1650" s="375" t="str">
        <f t="shared" si="445"/>
        <v/>
      </c>
      <c r="AJ1650" s="375" t="str">
        <f t="shared" si="446"/>
        <v/>
      </c>
      <c r="AK1650" s="375" t="str">
        <f t="shared" si="447"/>
        <v/>
      </c>
      <c r="AL1650" s="375" t="str">
        <f t="shared" si="448"/>
        <v/>
      </c>
      <c r="AM1650" s="375" t="str">
        <f t="shared" si="449"/>
        <v/>
      </c>
      <c r="AN1650" s="376" t="str">
        <f>IF(AF1650="","",IF(OR(AH1650="",AH1650="-"),"－",IF(OR(AM1650=8,AM1650=9),"",IF(OR(AJ1650=3,AJ1650=4,AJ1650=5,AJ1650=6),VLOOKUP(AH1650,INDEX((係数_バス貨物_ガソリン,係数_バス貨物_CNG,係数_バス貨物_軽油,係数_バス貨物_メタノール,係数_バス貨物_LPG),MATCH(AL1650,【参考】排出ガスレベル!$AI$4:$AI$671,1),1,AR1650):INDEX((係数_バス貨物_ガソリン,係数_バス貨物_CNG,係数_バス貨物_軽油,係数_バス貨物_メタノール,係数_バス貨物_LPG),MATCH(AL1650+1,【参考】排出ガスレベル!$AI$4:$AI$671,1)-1,5,AR1650),2,FALSE),IF(OR(AJ1650=1,AJ1650=2),VLOOKUP(AH1650,INDEX((係数_乗用_ガソリン,係数_乗用_CNG,係数_乗用_軽油,係数_乗用_メタノール,係数_乗用_LPG),1,1,AR1650):INDEX((係数_乗用_ガソリン,係数_乗用_CNG,係数_乗用_軽油,係数_乗用_メタノール,係数_乗用_LPG),125,5,AR1650),2,FALSE))))))</f>
        <v/>
      </c>
      <c r="AO1650" s="376" t="str">
        <f>IF(T1650="","",IF(OR(AH1650="",AH1650="-"),"－",IF(OR(AM1650=8,AM1650=9),"",IF(OR(AJ1650=3,AJ1650=4,AJ1650=5,AJ1650=6),VLOOKUP(AH1650,INDEX((係数_バス貨物_ガソリン,係数_バス貨物_CNG,係数_バス貨物_軽油,係数_バス貨物_メタノール,係数_バス貨物_LPG),MATCH(AL1650,【参考】排出ガスレベル!$AI$4:$AI$671,1),1,AR1650):INDEX((係数_バス貨物_ガソリン,係数_バス貨物_CNG,係数_バス貨物_軽油,係数_バス貨物_メタノール,係数_バス貨物_LPG),MATCH(AL1650+1,【参考】排出ガスレベル!$AI$4:$AI$671,1)-1,5,AR1650),3,FALSE),IF(OR(AJ1650=1,AJ1650=2),VLOOKUP(AH1650,INDEX((係数_乗用_ガソリン,係数_乗用_CNG,係数_乗用_軽油,係数_乗用_メタノール,係数_乗用_LPG),1,1,AR1650):INDEX((係数_乗用_ガソリン,係数_乗用_CNG,係数_乗用_軽油,係数_乗用_メタノール,係数_乗用_LPG),125,5,AR1650),3,FALSE))))))</f>
        <v/>
      </c>
      <c r="AP1650" s="375" t="str">
        <f t="shared" si="450"/>
        <v/>
      </c>
      <c r="AQ1650" s="444" t="str">
        <f t="shared" si="451"/>
        <v/>
      </c>
      <c r="AR1650" s="375" t="str">
        <f t="shared" si="452"/>
        <v/>
      </c>
      <c r="AS1650" s="377" t="str">
        <f t="shared" si="453"/>
        <v/>
      </c>
      <c r="AT1650" s="378" t="str">
        <f t="shared" si="454"/>
        <v/>
      </c>
      <c r="AX1650" s="625" t="b">
        <f t="shared" si="455"/>
        <v>0</v>
      </c>
      <c r="AY1650" s="7" t="str">
        <f t="shared" si="456"/>
        <v>FALSEFALSEFALSE</v>
      </c>
      <c r="AZ1650" s="626">
        <f t="shared" si="458"/>
        <v>0</v>
      </c>
      <c r="BA1650" s="627" t="str">
        <f t="shared" si="457"/>
        <v/>
      </c>
      <c r="BB1650" s="627">
        <f t="shared" si="459"/>
        <v>0</v>
      </c>
    </row>
    <row r="1651" spans="1:54">
      <c r="A1651" s="381">
        <v>1594</v>
      </c>
      <c r="B1651" s="117"/>
      <c r="C1651" s="288"/>
      <c r="D1651" s="289"/>
      <c r="E1651" s="289"/>
      <c r="F1651" s="290"/>
      <c r="G1651" s="292"/>
      <c r="H1651" s="116"/>
      <c r="I1651" s="292"/>
      <c r="J1651" s="116"/>
      <c r="K1651" s="370"/>
      <c r="L1651" s="370"/>
      <c r="M1651" s="370"/>
      <c r="N1651" s="371"/>
      <c r="O1651" s="371"/>
      <c r="P1651" s="371"/>
      <c r="Q1651" s="371"/>
      <c r="R1651" s="371"/>
      <c r="S1651" s="371"/>
      <c r="T1651" s="443"/>
      <c r="U1651" s="539"/>
      <c r="V1651" s="117"/>
      <c r="W1651" s="118"/>
      <c r="X1651" s="119"/>
      <c r="Y1651" s="120"/>
      <c r="Z1651" s="122"/>
      <c r="AA1651" s="121"/>
      <c r="AB1651" s="443"/>
      <c r="AC1651" s="734"/>
      <c r="AD1651" s="372"/>
      <c r="AE1651" s="485"/>
      <c r="AF1651" s="373" t="str">
        <f t="shared" si="442"/>
        <v/>
      </c>
      <c r="AG1651" s="373" t="str">
        <f t="shared" si="443"/>
        <v/>
      </c>
      <c r="AH1651" s="374" t="str">
        <f t="shared" si="444"/>
        <v/>
      </c>
      <c r="AI1651" s="375" t="str">
        <f t="shared" si="445"/>
        <v/>
      </c>
      <c r="AJ1651" s="375" t="str">
        <f t="shared" si="446"/>
        <v/>
      </c>
      <c r="AK1651" s="375" t="str">
        <f t="shared" si="447"/>
        <v/>
      </c>
      <c r="AL1651" s="375" t="str">
        <f t="shared" si="448"/>
        <v/>
      </c>
      <c r="AM1651" s="375" t="str">
        <f t="shared" si="449"/>
        <v/>
      </c>
      <c r="AN1651" s="376" t="str">
        <f>IF(AF1651="","",IF(OR(AH1651="",AH1651="-"),"－",IF(OR(AM1651=8,AM1651=9),"",IF(OR(AJ1651=3,AJ1651=4,AJ1651=5,AJ1651=6),VLOOKUP(AH1651,INDEX((係数_バス貨物_ガソリン,係数_バス貨物_CNG,係数_バス貨物_軽油,係数_バス貨物_メタノール,係数_バス貨物_LPG),MATCH(AL1651,【参考】排出ガスレベル!$AI$4:$AI$671,1),1,AR1651):INDEX((係数_バス貨物_ガソリン,係数_バス貨物_CNG,係数_バス貨物_軽油,係数_バス貨物_メタノール,係数_バス貨物_LPG),MATCH(AL1651+1,【参考】排出ガスレベル!$AI$4:$AI$671,1)-1,5,AR1651),2,FALSE),IF(OR(AJ1651=1,AJ1651=2),VLOOKUP(AH1651,INDEX((係数_乗用_ガソリン,係数_乗用_CNG,係数_乗用_軽油,係数_乗用_メタノール,係数_乗用_LPG),1,1,AR1651):INDEX((係数_乗用_ガソリン,係数_乗用_CNG,係数_乗用_軽油,係数_乗用_メタノール,係数_乗用_LPG),125,5,AR1651),2,FALSE))))))</f>
        <v/>
      </c>
      <c r="AO1651" s="376" t="str">
        <f>IF(T1651="","",IF(OR(AH1651="",AH1651="-"),"－",IF(OR(AM1651=8,AM1651=9),"",IF(OR(AJ1651=3,AJ1651=4,AJ1651=5,AJ1651=6),VLOOKUP(AH1651,INDEX((係数_バス貨物_ガソリン,係数_バス貨物_CNG,係数_バス貨物_軽油,係数_バス貨物_メタノール,係数_バス貨物_LPG),MATCH(AL1651,【参考】排出ガスレベル!$AI$4:$AI$671,1),1,AR1651):INDEX((係数_バス貨物_ガソリン,係数_バス貨物_CNG,係数_バス貨物_軽油,係数_バス貨物_メタノール,係数_バス貨物_LPG),MATCH(AL1651+1,【参考】排出ガスレベル!$AI$4:$AI$671,1)-1,5,AR1651),3,FALSE),IF(OR(AJ1651=1,AJ1651=2),VLOOKUP(AH1651,INDEX((係数_乗用_ガソリン,係数_乗用_CNG,係数_乗用_軽油,係数_乗用_メタノール,係数_乗用_LPG),1,1,AR1651):INDEX((係数_乗用_ガソリン,係数_乗用_CNG,係数_乗用_軽油,係数_乗用_メタノール,係数_乗用_LPG),125,5,AR1651),3,FALSE))))))</f>
        <v/>
      </c>
      <c r="AP1651" s="375" t="str">
        <f t="shared" si="450"/>
        <v/>
      </c>
      <c r="AQ1651" s="444" t="str">
        <f t="shared" si="451"/>
        <v/>
      </c>
      <c r="AR1651" s="375" t="str">
        <f t="shared" si="452"/>
        <v/>
      </c>
      <c r="AS1651" s="377" t="str">
        <f t="shared" si="453"/>
        <v/>
      </c>
      <c r="AT1651" s="378" t="str">
        <f t="shared" si="454"/>
        <v/>
      </c>
      <c r="AX1651" s="625" t="b">
        <f t="shared" si="455"/>
        <v>0</v>
      </c>
      <c r="AY1651" s="7" t="str">
        <f t="shared" si="456"/>
        <v>FALSEFALSEFALSE</v>
      </c>
      <c r="AZ1651" s="626">
        <f t="shared" si="458"/>
        <v>0</v>
      </c>
      <c r="BA1651" s="627" t="str">
        <f t="shared" si="457"/>
        <v/>
      </c>
      <c r="BB1651" s="627">
        <f t="shared" si="459"/>
        <v>0</v>
      </c>
    </row>
    <row r="1652" spans="1:54">
      <c r="A1652" s="381">
        <v>1595</v>
      </c>
      <c r="B1652" s="117"/>
      <c r="C1652" s="288"/>
      <c r="D1652" s="289"/>
      <c r="E1652" s="289"/>
      <c r="F1652" s="290"/>
      <c r="G1652" s="292"/>
      <c r="H1652" s="116"/>
      <c r="I1652" s="292"/>
      <c r="J1652" s="116"/>
      <c r="K1652" s="370"/>
      <c r="L1652" s="370"/>
      <c r="M1652" s="370"/>
      <c r="N1652" s="371"/>
      <c r="O1652" s="371"/>
      <c r="P1652" s="371"/>
      <c r="Q1652" s="371"/>
      <c r="R1652" s="371"/>
      <c r="S1652" s="371"/>
      <c r="T1652" s="443"/>
      <c r="U1652" s="539"/>
      <c r="V1652" s="117"/>
      <c r="W1652" s="118"/>
      <c r="X1652" s="119"/>
      <c r="Y1652" s="120"/>
      <c r="Z1652" s="122"/>
      <c r="AA1652" s="121"/>
      <c r="AB1652" s="443"/>
      <c r="AC1652" s="734"/>
      <c r="AD1652" s="372"/>
      <c r="AE1652" s="485"/>
      <c r="AF1652" s="373" t="str">
        <f t="shared" si="442"/>
        <v/>
      </c>
      <c r="AG1652" s="373" t="str">
        <f t="shared" si="443"/>
        <v/>
      </c>
      <c r="AH1652" s="374" t="str">
        <f t="shared" si="444"/>
        <v/>
      </c>
      <c r="AI1652" s="375" t="str">
        <f t="shared" si="445"/>
        <v/>
      </c>
      <c r="AJ1652" s="375" t="str">
        <f t="shared" si="446"/>
        <v/>
      </c>
      <c r="AK1652" s="375" t="str">
        <f t="shared" si="447"/>
        <v/>
      </c>
      <c r="AL1652" s="375" t="str">
        <f t="shared" si="448"/>
        <v/>
      </c>
      <c r="AM1652" s="375" t="str">
        <f t="shared" si="449"/>
        <v/>
      </c>
      <c r="AN1652" s="376" t="str">
        <f>IF(AF1652="","",IF(OR(AH1652="",AH1652="-"),"－",IF(OR(AM1652=8,AM1652=9),"",IF(OR(AJ1652=3,AJ1652=4,AJ1652=5,AJ1652=6),VLOOKUP(AH1652,INDEX((係数_バス貨物_ガソリン,係数_バス貨物_CNG,係数_バス貨物_軽油,係数_バス貨物_メタノール,係数_バス貨物_LPG),MATCH(AL1652,【参考】排出ガスレベル!$AI$4:$AI$671,1),1,AR1652):INDEX((係数_バス貨物_ガソリン,係数_バス貨物_CNG,係数_バス貨物_軽油,係数_バス貨物_メタノール,係数_バス貨物_LPG),MATCH(AL1652+1,【参考】排出ガスレベル!$AI$4:$AI$671,1)-1,5,AR1652),2,FALSE),IF(OR(AJ1652=1,AJ1652=2),VLOOKUP(AH1652,INDEX((係数_乗用_ガソリン,係数_乗用_CNG,係数_乗用_軽油,係数_乗用_メタノール,係数_乗用_LPG),1,1,AR1652):INDEX((係数_乗用_ガソリン,係数_乗用_CNG,係数_乗用_軽油,係数_乗用_メタノール,係数_乗用_LPG),125,5,AR1652),2,FALSE))))))</f>
        <v/>
      </c>
      <c r="AO1652" s="376" t="str">
        <f>IF(T1652="","",IF(OR(AH1652="",AH1652="-"),"－",IF(OR(AM1652=8,AM1652=9),"",IF(OR(AJ1652=3,AJ1652=4,AJ1652=5,AJ1652=6),VLOOKUP(AH1652,INDEX((係数_バス貨物_ガソリン,係数_バス貨物_CNG,係数_バス貨物_軽油,係数_バス貨物_メタノール,係数_バス貨物_LPG),MATCH(AL1652,【参考】排出ガスレベル!$AI$4:$AI$671,1),1,AR1652):INDEX((係数_バス貨物_ガソリン,係数_バス貨物_CNG,係数_バス貨物_軽油,係数_バス貨物_メタノール,係数_バス貨物_LPG),MATCH(AL1652+1,【参考】排出ガスレベル!$AI$4:$AI$671,1)-1,5,AR1652),3,FALSE),IF(OR(AJ1652=1,AJ1652=2),VLOOKUP(AH1652,INDEX((係数_乗用_ガソリン,係数_乗用_CNG,係数_乗用_軽油,係数_乗用_メタノール,係数_乗用_LPG),1,1,AR1652):INDEX((係数_乗用_ガソリン,係数_乗用_CNG,係数_乗用_軽油,係数_乗用_メタノール,係数_乗用_LPG),125,5,AR1652),3,FALSE))))))</f>
        <v/>
      </c>
      <c r="AP1652" s="375" t="str">
        <f t="shared" si="450"/>
        <v/>
      </c>
      <c r="AQ1652" s="444" t="str">
        <f t="shared" si="451"/>
        <v/>
      </c>
      <c r="AR1652" s="375" t="str">
        <f t="shared" si="452"/>
        <v/>
      </c>
      <c r="AS1652" s="377" t="str">
        <f t="shared" si="453"/>
        <v/>
      </c>
      <c r="AT1652" s="378" t="str">
        <f t="shared" si="454"/>
        <v/>
      </c>
      <c r="AX1652" s="625" t="b">
        <f t="shared" si="455"/>
        <v>0</v>
      </c>
      <c r="AY1652" s="7" t="str">
        <f t="shared" si="456"/>
        <v>FALSEFALSEFALSE</v>
      </c>
      <c r="AZ1652" s="626">
        <f t="shared" si="458"/>
        <v>0</v>
      </c>
      <c r="BA1652" s="627" t="str">
        <f t="shared" si="457"/>
        <v/>
      </c>
      <c r="BB1652" s="627">
        <f t="shared" si="459"/>
        <v>0</v>
      </c>
    </row>
    <row r="1653" spans="1:54">
      <c r="A1653" s="381">
        <v>1596</v>
      </c>
      <c r="B1653" s="117"/>
      <c r="C1653" s="288"/>
      <c r="D1653" s="289"/>
      <c r="E1653" s="289"/>
      <c r="F1653" s="290"/>
      <c r="G1653" s="292"/>
      <c r="H1653" s="116"/>
      <c r="I1653" s="292"/>
      <c r="J1653" s="116"/>
      <c r="K1653" s="370"/>
      <c r="L1653" s="370"/>
      <c r="M1653" s="370"/>
      <c r="N1653" s="371"/>
      <c r="O1653" s="371"/>
      <c r="P1653" s="371"/>
      <c r="Q1653" s="371"/>
      <c r="R1653" s="371"/>
      <c r="S1653" s="371"/>
      <c r="T1653" s="443"/>
      <c r="U1653" s="539"/>
      <c r="V1653" s="117"/>
      <c r="W1653" s="118"/>
      <c r="X1653" s="119"/>
      <c r="Y1653" s="120"/>
      <c r="Z1653" s="122"/>
      <c r="AA1653" s="121"/>
      <c r="AB1653" s="443"/>
      <c r="AC1653" s="734"/>
      <c r="AD1653" s="372"/>
      <c r="AE1653" s="485"/>
      <c r="AF1653" s="373" t="str">
        <f t="shared" si="442"/>
        <v/>
      </c>
      <c r="AG1653" s="373" t="str">
        <f t="shared" si="443"/>
        <v/>
      </c>
      <c r="AH1653" s="374" t="str">
        <f t="shared" si="444"/>
        <v/>
      </c>
      <c r="AI1653" s="375" t="str">
        <f t="shared" si="445"/>
        <v/>
      </c>
      <c r="AJ1653" s="375" t="str">
        <f t="shared" si="446"/>
        <v/>
      </c>
      <c r="AK1653" s="375" t="str">
        <f t="shared" si="447"/>
        <v/>
      </c>
      <c r="AL1653" s="375" t="str">
        <f t="shared" si="448"/>
        <v/>
      </c>
      <c r="AM1653" s="375" t="str">
        <f t="shared" si="449"/>
        <v/>
      </c>
      <c r="AN1653" s="376" t="str">
        <f>IF(AF1653="","",IF(OR(AH1653="",AH1653="-"),"－",IF(OR(AM1653=8,AM1653=9),"",IF(OR(AJ1653=3,AJ1653=4,AJ1653=5,AJ1653=6),VLOOKUP(AH1653,INDEX((係数_バス貨物_ガソリン,係数_バス貨物_CNG,係数_バス貨物_軽油,係数_バス貨物_メタノール,係数_バス貨物_LPG),MATCH(AL1653,【参考】排出ガスレベル!$AI$4:$AI$671,1),1,AR1653):INDEX((係数_バス貨物_ガソリン,係数_バス貨物_CNG,係数_バス貨物_軽油,係数_バス貨物_メタノール,係数_バス貨物_LPG),MATCH(AL1653+1,【参考】排出ガスレベル!$AI$4:$AI$671,1)-1,5,AR1653),2,FALSE),IF(OR(AJ1653=1,AJ1653=2),VLOOKUP(AH1653,INDEX((係数_乗用_ガソリン,係数_乗用_CNG,係数_乗用_軽油,係数_乗用_メタノール,係数_乗用_LPG),1,1,AR1653):INDEX((係数_乗用_ガソリン,係数_乗用_CNG,係数_乗用_軽油,係数_乗用_メタノール,係数_乗用_LPG),125,5,AR1653),2,FALSE))))))</f>
        <v/>
      </c>
      <c r="AO1653" s="376" t="str">
        <f>IF(T1653="","",IF(OR(AH1653="",AH1653="-"),"－",IF(OR(AM1653=8,AM1653=9),"",IF(OR(AJ1653=3,AJ1653=4,AJ1653=5,AJ1653=6),VLOOKUP(AH1653,INDEX((係数_バス貨物_ガソリン,係数_バス貨物_CNG,係数_バス貨物_軽油,係数_バス貨物_メタノール,係数_バス貨物_LPG),MATCH(AL1653,【参考】排出ガスレベル!$AI$4:$AI$671,1),1,AR1653):INDEX((係数_バス貨物_ガソリン,係数_バス貨物_CNG,係数_バス貨物_軽油,係数_バス貨物_メタノール,係数_バス貨物_LPG),MATCH(AL1653+1,【参考】排出ガスレベル!$AI$4:$AI$671,1)-1,5,AR1653),3,FALSE),IF(OR(AJ1653=1,AJ1653=2),VLOOKUP(AH1653,INDEX((係数_乗用_ガソリン,係数_乗用_CNG,係数_乗用_軽油,係数_乗用_メタノール,係数_乗用_LPG),1,1,AR1653):INDEX((係数_乗用_ガソリン,係数_乗用_CNG,係数_乗用_軽油,係数_乗用_メタノール,係数_乗用_LPG),125,5,AR1653),3,FALSE))))))</f>
        <v/>
      </c>
      <c r="AP1653" s="375" t="str">
        <f t="shared" si="450"/>
        <v/>
      </c>
      <c r="AQ1653" s="444" t="str">
        <f t="shared" si="451"/>
        <v/>
      </c>
      <c r="AR1653" s="375" t="str">
        <f t="shared" si="452"/>
        <v/>
      </c>
      <c r="AS1653" s="377" t="str">
        <f t="shared" si="453"/>
        <v/>
      </c>
      <c r="AT1653" s="378" t="str">
        <f t="shared" si="454"/>
        <v/>
      </c>
      <c r="AX1653" s="625" t="b">
        <f t="shared" si="455"/>
        <v>0</v>
      </c>
      <c r="AY1653" s="7" t="str">
        <f t="shared" si="456"/>
        <v>FALSEFALSEFALSE</v>
      </c>
      <c r="AZ1653" s="626">
        <f t="shared" si="458"/>
        <v>0</v>
      </c>
      <c r="BA1653" s="627" t="str">
        <f t="shared" si="457"/>
        <v/>
      </c>
      <c r="BB1653" s="627">
        <f t="shared" si="459"/>
        <v>0</v>
      </c>
    </row>
    <row r="1654" spans="1:54">
      <c r="A1654" s="381">
        <v>1597</v>
      </c>
      <c r="B1654" s="117"/>
      <c r="C1654" s="288"/>
      <c r="D1654" s="289"/>
      <c r="E1654" s="289"/>
      <c r="F1654" s="290"/>
      <c r="G1654" s="292"/>
      <c r="H1654" s="116"/>
      <c r="I1654" s="292"/>
      <c r="J1654" s="116"/>
      <c r="K1654" s="370"/>
      <c r="L1654" s="370"/>
      <c r="M1654" s="370"/>
      <c r="N1654" s="371"/>
      <c r="O1654" s="371"/>
      <c r="P1654" s="371"/>
      <c r="Q1654" s="371"/>
      <c r="R1654" s="371"/>
      <c r="S1654" s="371"/>
      <c r="T1654" s="443"/>
      <c r="U1654" s="539"/>
      <c r="V1654" s="117"/>
      <c r="W1654" s="118"/>
      <c r="X1654" s="119"/>
      <c r="Y1654" s="120"/>
      <c r="Z1654" s="122"/>
      <c r="AA1654" s="121"/>
      <c r="AB1654" s="443"/>
      <c r="AC1654" s="734"/>
      <c r="AD1654" s="372"/>
      <c r="AE1654" s="485"/>
      <c r="AF1654" s="373" t="str">
        <f t="shared" si="442"/>
        <v/>
      </c>
      <c r="AG1654" s="373" t="str">
        <f t="shared" si="443"/>
        <v/>
      </c>
      <c r="AH1654" s="374" t="str">
        <f t="shared" si="444"/>
        <v/>
      </c>
      <c r="AI1654" s="375" t="str">
        <f t="shared" si="445"/>
        <v/>
      </c>
      <c r="AJ1654" s="375" t="str">
        <f t="shared" si="446"/>
        <v/>
      </c>
      <c r="AK1654" s="375" t="str">
        <f t="shared" si="447"/>
        <v/>
      </c>
      <c r="AL1654" s="375" t="str">
        <f t="shared" si="448"/>
        <v/>
      </c>
      <c r="AM1654" s="375" t="str">
        <f t="shared" si="449"/>
        <v/>
      </c>
      <c r="AN1654" s="376" t="str">
        <f>IF(AF1654="","",IF(OR(AH1654="",AH1654="-"),"－",IF(OR(AM1654=8,AM1654=9),"",IF(OR(AJ1654=3,AJ1654=4,AJ1654=5,AJ1654=6),VLOOKUP(AH1654,INDEX((係数_バス貨物_ガソリン,係数_バス貨物_CNG,係数_バス貨物_軽油,係数_バス貨物_メタノール,係数_バス貨物_LPG),MATCH(AL1654,【参考】排出ガスレベル!$AI$4:$AI$671,1),1,AR1654):INDEX((係数_バス貨物_ガソリン,係数_バス貨物_CNG,係数_バス貨物_軽油,係数_バス貨物_メタノール,係数_バス貨物_LPG),MATCH(AL1654+1,【参考】排出ガスレベル!$AI$4:$AI$671,1)-1,5,AR1654),2,FALSE),IF(OR(AJ1654=1,AJ1654=2),VLOOKUP(AH1654,INDEX((係数_乗用_ガソリン,係数_乗用_CNG,係数_乗用_軽油,係数_乗用_メタノール,係数_乗用_LPG),1,1,AR1654):INDEX((係数_乗用_ガソリン,係数_乗用_CNG,係数_乗用_軽油,係数_乗用_メタノール,係数_乗用_LPG),125,5,AR1654),2,FALSE))))))</f>
        <v/>
      </c>
      <c r="AO1654" s="376" t="str">
        <f>IF(T1654="","",IF(OR(AH1654="",AH1654="-"),"－",IF(OR(AM1654=8,AM1654=9),"",IF(OR(AJ1654=3,AJ1654=4,AJ1654=5,AJ1654=6),VLOOKUP(AH1654,INDEX((係数_バス貨物_ガソリン,係数_バス貨物_CNG,係数_バス貨物_軽油,係数_バス貨物_メタノール,係数_バス貨物_LPG),MATCH(AL1654,【参考】排出ガスレベル!$AI$4:$AI$671,1),1,AR1654):INDEX((係数_バス貨物_ガソリン,係数_バス貨物_CNG,係数_バス貨物_軽油,係数_バス貨物_メタノール,係数_バス貨物_LPG),MATCH(AL1654+1,【参考】排出ガスレベル!$AI$4:$AI$671,1)-1,5,AR1654),3,FALSE),IF(OR(AJ1654=1,AJ1654=2),VLOOKUP(AH1654,INDEX((係数_乗用_ガソリン,係数_乗用_CNG,係数_乗用_軽油,係数_乗用_メタノール,係数_乗用_LPG),1,1,AR1654):INDEX((係数_乗用_ガソリン,係数_乗用_CNG,係数_乗用_軽油,係数_乗用_メタノール,係数_乗用_LPG),125,5,AR1654),3,FALSE))))))</f>
        <v/>
      </c>
      <c r="AP1654" s="375" t="str">
        <f t="shared" si="450"/>
        <v/>
      </c>
      <c r="AQ1654" s="444" t="str">
        <f t="shared" si="451"/>
        <v/>
      </c>
      <c r="AR1654" s="375" t="str">
        <f t="shared" si="452"/>
        <v/>
      </c>
      <c r="AS1654" s="377" t="str">
        <f t="shared" si="453"/>
        <v/>
      </c>
      <c r="AT1654" s="378" t="str">
        <f t="shared" si="454"/>
        <v/>
      </c>
      <c r="AX1654" s="625" t="b">
        <f t="shared" si="455"/>
        <v>0</v>
      </c>
      <c r="AY1654" s="7" t="str">
        <f t="shared" si="456"/>
        <v>FALSEFALSEFALSE</v>
      </c>
      <c r="AZ1654" s="626">
        <f t="shared" si="458"/>
        <v>0</v>
      </c>
      <c r="BA1654" s="627" t="str">
        <f t="shared" si="457"/>
        <v/>
      </c>
      <c r="BB1654" s="627">
        <f t="shared" si="459"/>
        <v>0</v>
      </c>
    </row>
    <row r="1655" spans="1:54">
      <c r="A1655" s="381">
        <v>1598</v>
      </c>
      <c r="B1655" s="117"/>
      <c r="C1655" s="288"/>
      <c r="D1655" s="289"/>
      <c r="E1655" s="289"/>
      <c r="F1655" s="290"/>
      <c r="G1655" s="292"/>
      <c r="H1655" s="116"/>
      <c r="I1655" s="292"/>
      <c r="J1655" s="116"/>
      <c r="K1655" s="370"/>
      <c r="L1655" s="370"/>
      <c r="M1655" s="370"/>
      <c r="N1655" s="371"/>
      <c r="O1655" s="371"/>
      <c r="P1655" s="371"/>
      <c r="Q1655" s="371"/>
      <c r="R1655" s="371"/>
      <c r="S1655" s="371"/>
      <c r="T1655" s="443"/>
      <c r="U1655" s="539"/>
      <c r="V1655" s="117"/>
      <c r="W1655" s="118"/>
      <c r="X1655" s="119"/>
      <c r="Y1655" s="120"/>
      <c r="Z1655" s="122"/>
      <c r="AA1655" s="121"/>
      <c r="AB1655" s="443"/>
      <c r="AC1655" s="734"/>
      <c r="AD1655" s="372"/>
      <c r="AE1655" s="485"/>
      <c r="AF1655" s="373" t="str">
        <f t="shared" si="442"/>
        <v/>
      </c>
      <c r="AG1655" s="373" t="str">
        <f t="shared" si="443"/>
        <v/>
      </c>
      <c r="AH1655" s="374" t="str">
        <f t="shared" si="444"/>
        <v/>
      </c>
      <c r="AI1655" s="375" t="str">
        <f t="shared" si="445"/>
        <v/>
      </c>
      <c r="AJ1655" s="375" t="str">
        <f t="shared" si="446"/>
        <v/>
      </c>
      <c r="AK1655" s="375" t="str">
        <f t="shared" si="447"/>
        <v/>
      </c>
      <c r="AL1655" s="375" t="str">
        <f t="shared" si="448"/>
        <v/>
      </c>
      <c r="AM1655" s="375" t="str">
        <f t="shared" si="449"/>
        <v/>
      </c>
      <c r="AN1655" s="376" t="str">
        <f>IF(AF1655="","",IF(OR(AH1655="",AH1655="-"),"－",IF(OR(AM1655=8,AM1655=9),"",IF(OR(AJ1655=3,AJ1655=4,AJ1655=5,AJ1655=6),VLOOKUP(AH1655,INDEX((係数_バス貨物_ガソリン,係数_バス貨物_CNG,係数_バス貨物_軽油,係数_バス貨物_メタノール,係数_バス貨物_LPG),MATCH(AL1655,【参考】排出ガスレベル!$AI$4:$AI$671,1),1,AR1655):INDEX((係数_バス貨物_ガソリン,係数_バス貨物_CNG,係数_バス貨物_軽油,係数_バス貨物_メタノール,係数_バス貨物_LPG),MATCH(AL1655+1,【参考】排出ガスレベル!$AI$4:$AI$671,1)-1,5,AR1655),2,FALSE),IF(OR(AJ1655=1,AJ1655=2),VLOOKUP(AH1655,INDEX((係数_乗用_ガソリン,係数_乗用_CNG,係数_乗用_軽油,係数_乗用_メタノール,係数_乗用_LPG),1,1,AR1655):INDEX((係数_乗用_ガソリン,係数_乗用_CNG,係数_乗用_軽油,係数_乗用_メタノール,係数_乗用_LPG),125,5,AR1655),2,FALSE))))))</f>
        <v/>
      </c>
      <c r="AO1655" s="376" t="str">
        <f>IF(T1655="","",IF(OR(AH1655="",AH1655="-"),"－",IF(OR(AM1655=8,AM1655=9),"",IF(OR(AJ1655=3,AJ1655=4,AJ1655=5,AJ1655=6),VLOOKUP(AH1655,INDEX((係数_バス貨物_ガソリン,係数_バス貨物_CNG,係数_バス貨物_軽油,係数_バス貨物_メタノール,係数_バス貨物_LPG),MATCH(AL1655,【参考】排出ガスレベル!$AI$4:$AI$671,1),1,AR1655):INDEX((係数_バス貨物_ガソリン,係数_バス貨物_CNG,係数_バス貨物_軽油,係数_バス貨物_メタノール,係数_バス貨物_LPG),MATCH(AL1655+1,【参考】排出ガスレベル!$AI$4:$AI$671,1)-1,5,AR1655),3,FALSE),IF(OR(AJ1655=1,AJ1655=2),VLOOKUP(AH1655,INDEX((係数_乗用_ガソリン,係数_乗用_CNG,係数_乗用_軽油,係数_乗用_メタノール,係数_乗用_LPG),1,1,AR1655):INDEX((係数_乗用_ガソリン,係数_乗用_CNG,係数_乗用_軽油,係数_乗用_メタノール,係数_乗用_LPG),125,5,AR1655),3,FALSE))))))</f>
        <v/>
      </c>
      <c r="AP1655" s="375" t="str">
        <f t="shared" si="450"/>
        <v/>
      </c>
      <c r="AQ1655" s="444" t="str">
        <f t="shared" si="451"/>
        <v/>
      </c>
      <c r="AR1655" s="375" t="str">
        <f t="shared" si="452"/>
        <v/>
      </c>
      <c r="AS1655" s="377" t="str">
        <f t="shared" si="453"/>
        <v/>
      </c>
      <c r="AT1655" s="378" t="str">
        <f t="shared" si="454"/>
        <v/>
      </c>
      <c r="AX1655" s="625" t="b">
        <f t="shared" si="455"/>
        <v>0</v>
      </c>
      <c r="AY1655" s="7" t="str">
        <f t="shared" si="456"/>
        <v>FALSEFALSEFALSE</v>
      </c>
      <c r="AZ1655" s="626">
        <f t="shared" si="458"/>
        <v>0</v>
      </c>
      <c r="BA1655" s="627" t="str">
        <f t="shared" si="457"/>
        <v/>
      </c>
      <c r="BB1655" s="627">
        <f t="shared" si="459"/>
        <v>0</v>
      </c>
    </row>
    <row r="1656" spans="1:54">
      <c r="A1656" s="381">
        <v>1599</v>
      </c>
      <c r="B1656" s="117"/>
      <c r="C1656" s="288"/>
      <c r="D1656" s="289"/>
      <c r="E1656" s="289"/>
      <c r="F1656" s="290"/>
      <c r="G1656" s="292"/>
      <c r="H1656" s="116"/>
      <c r="I1656" s="292"/>
      <c r="J1656" s="116"/>
      <c r="K1656" s="370"/>
      <c r="L1656" s="370"/>
      <c r="M1656" s="370"/>
      <c r="N1656" s="371"/>
      <c r="O1656" s="371"/>
      <c r="P1656" s="371"/>
      <c r="Q1656" s="371"/>
      <c r="R1656" s="371"/>
      <c r="S1656" s="371"/>
      <c r="T1656" s="443"/>
      <c r="U1656" s="539"/>
      <c r="V1656" s="117"/>
      <c r="W1656" s="118"/>
      <c r="X1656" s="119"/>
      <c r="Y1656" s="120"/>
      <c r="Z1656" s="122"/>
      <c r="AA1656" s="121"/>
      <c r="AB1656" s="443"/>
      <c r="AC1656" s="734"/>
      <c r="AD1656" s="372"/>
      <c r="AE1656" s="485"/>
      <c r="AF1656" s="373" t="str">
        <f t="shared" si="442"/>
        <v/>
      </c>
      <c r="AG1656" s="373" t="str">
        <f t="shared" si="443"/>
        <v/>
      </c>
      <c r="AH1656" s="374" t="str">
        <f t="shared" si="444"/>
        <v/>
      </c>
      <c r="AI1656" s="375" t="str">
        <f t="shared" si="445"/>
        <v/>
      </c>
      <c r="AJ1656" s="375" t="str">
        <f t="shared" si="446"/>
        <v/>
      </c>
      <c r="AK1656" s="375" t="str">
        <f t="shared" si="447"/>
        <v/>
      </c>
      <c r="AL1656" s="375" t="str">
        <f t="shared" si="448"/>
        <v/>
      </c>
      <c r="AM1656" s="375" t="str">
        <f t="shared" si="449"/>
        <v/>
      </c>
      <c r="AN1656" s="376" t="str">
        <f>IF(AF1656="","",IF(OR(AH1656="",AH1656="-"),"－",IF(OR(AM1656=8,AM1656=9),"",IF(OR(AJ1656=3,AJ1656=4,AJ1656=5,AJ1656=6),VLOOKUP(AH1656,INDEX((係数_バス貨物_ガソリン,係数_バス貨物_CNG,係数_バス貨物_軽油,係数_バス貨物_メタノール,係数_バス貨物_LPG),MATCH(AL1656,【参考】排出ガスレベル!$AI$4:$AI$671,1),1,AR1656):INDEX((係数_バス貨物_ガソリン,係数_バス貨物_CNG,係数_バス貨物_軽油,係数_バス貨物_メタノール,係数_バス貨物_LPG),MATCH(AL1656+1,【参考】排出ガスレベル!$AI$4:$AI$671,1)-1,5,AR1656),2,FALSE),IF(OR(AJ1656=1,AJ1656=2),VLOOKUP(AH1656,INDEX((係数_乗用_ガソリン,係数_乗用_CNG,係数_乗用_軽油,係数_乗用_メタノール,係数_乗用_LPG),1,1,AR1656):INDEX((係数_乗用_ガソリン,係数_乗用_CNG,係数_乗用_軽油,係数_乗用_メタノール,係数_乗用_LPG),125,5,AR1656),2,FALSE))))))</f>
        <v/>
      </c>
      <c r="AO1656" s="376" t="str">
        <f>IF(T1656="","",IF(OR(AH1656="",AH1656="-"),"－",IF(OR(AM1656=8,AM1656=9),"",IF(OR(AJ1656=3,AJ1656=4,AJ1656=5,AJ1656=6),VLOOKUP(AH1656,INDEX((係数_バス貨物_ガソリン,係数_バス貨物_CNG,係数_バス貨物_軽油,係数_バス貨物_メタノール,係数_バス貨物_LPG),MATCH(AL1656,【参考】排出ガスレベル!$AI$4:$AI$671,1),1,AR1656):INDEX((係数_バス貨物_ガソリン,係数_バス貨物_CNG,係数_バス貨物_軽油,係数_バス貨物_メタノール,係数_バス貨物_LPG),MATCH(AL1656+1,【参考】排出ガスレベル!$AI$4:$AI$671,1)-1,5,AR1656),3,FALSE),IF(OR(AJ1656=1,AJ1656=2),VLOOKUP(AH1656,INDEX((係数_乗用_ガソリン,係数_乗用_CNG,係数_乗用_軽油,係数_乗用_メタノール,係数_乗用_LPG),1,1,AR1656):INDEX((係数_乗用_ガソリン,係数_乗用_CNG,係数_乗用_軽油,係数_乗用_メタノール,係数_乗用_LPG),125,5,AR1656),3,FALSE))))))</f>
        <v/>
      </c>
      <c r="AP1656" s="375" t="str">
        <f t="shared" si="450"/>
        <v/>
      </c>
      <c r="AQ1656" s="444" t="str">
        <f t="shared" si="451"/>
        <v/>
      </c>
      <c r="AR1656" s="375" t="str">
        <f t="shared" si="452"/>
        <v/>
      </c>
      <c r="AS1656" s="377" t="str">
        <f t="shared" si="453"/>
        <v/>
      </c>
      <c r="AT1656" s="378" t="str">
        <f t="shared" si="454"/>
        <v/>
      </c>
      <c r="AX1656" s="625" t="b">
        <f t="shared" si="455"/>
        <v>0</v>
      </c>
      <c r="AY1656" s="7" t="str">
        <f t="shared" si="456"/>
        <v>FALSEFALSEFALSE</v>
      </c>
      <c r="AZ1656" s="626">
        <f t="shared" si="458"/>
        <v>0</v>
      </c>
      <c r="BA1656" s="627" t="str">
        <f t="shared" si="457"/>
        <v/>
      </c>
      <c r="BB1656" s="627">
        <f t="shared" si="459"/>
        <v>0</v>
      </c>
    </row>
    <row r="1657" spans="1:54">
      <c r="A1657" s="381">
        <v>1600</v>
      </c>
      <c r="B1657" s="117"/>
      <c r="C1657" s="288"/>
      <c r="D1657" s="289"/>
      <c r="E1657" s="289"/>
      <c r="F1657" s="290"/>
      <c r="G1657" s="292"/>
      <c r="H1657" s="116"/>
      <c r="I1657" s="292"/>
      <c r="J1657" s="116"/>
      <c r="K1657" s="370"/>
      <c r="L1657" s="370"/>
      <c r="M1657" s="370"/>
      <c r="N1657" s="371"/>
      <c r="O1657" s="371"/>
      <c r="P1657" s="371"/>
      <c r="Q1657" s="371"/>
      <c r="R1657" s="371"/>
      <c r="S1657" s="371"/>
      <c r="T1657" s="443"/>
      <c r="U1657" s="539"/>
      <c r="V1657" s="117"/>
      <c r="W1657" s="118"/>
      <c r="X1657" s="119"/>
      <c r="Y1657" s="120"/>
      <c r="Z1657" s="122"/>
      <c r="AA1657" s="121"/>
      <c r="AB1657" s="443"/>
      <c r="AC1657" s="734"/>
      <c r="AD1657" s="372"/>
      <c r="AE1657" s="485"/>
      <c r="AF1657" s="373" t="str">
        <f t="shared" si="442"/>
        <v/>
      </c>
      <c r="AG1657" s="373" t="str">
        <f t="shared" si="443"/>
        <v/>
      </c>
      <c r="AH1657" s="374" t="str">
        <f t="shared" si="444"/>
        <v/>
      </c>
      <c r="AI1657" s="375" t="str">
        <f t="shared" si="445"/>
        <v/>
      </c>
      <c r="AJ1657" s="375" t="str">
        <f t="shared" si="446"/>
        <v/>
      </c>
      <c r="AK1657" s="375" t="str">
        <f t="shared" si="447"/>
        <v/>
      </c>
      <c r="AL1657" s="375" t="str">
        <f t="shared" si="448"/>
        <v/>
      </c>
      <c r="AM1657" s="375" t="str">
        <f t="shared" si="449"/>
        <v/>
      </c>
      <c r="AN1657" s="376" t="str">
        <f>IF(AF1657="","",IF(OR(AH1657="",AH1657="-"),"－",IF(OR(AM1657=8,AM1657=9),"",IF(OR(AJ1657=3,AJ1657=4,AJ1657=5,AJ1657=6),VLOOKUP(AH1657,INDEX((係数_バス貨物_ガソリン,係数_バス貨物_CNG,係数_バス貨物_軽油,係数_バス貨物_メタノール,係数_バス貨物_LPG),MATCH(AL1657,【参考】排出ガスレベル!$AI$4:$AI$671,1),1,AR1657):INDEX((係数_バス貨物_ガソリン,係数_バス貨物_CNG,係数_バス貨物_軽油,係数_バス貨物_メタノール,係数_バス貨物_LPG),MATCH(AL1657+1,【参考】排出ガスレベル!$AI$4:$AI$671,1)-1,5,AR1657),2,FALSE),IF(OR(AJ1657=1,AJ1657=2),VLOOKUP(AH1657,INDEX((係数_乗用_ガソリン,係数_乗用_CNG,係数_乗用_軽油,係数_乗用_メタノール,係数_乗用_LPG),1,1,AR1657):INDEX((係数_乗用_ガソリン,係数_乗用_CNG,係数_乗用_軽油,係数_乗用_メタノール,係数_乗用_LPG),125,5,AR1657),2,FALSE))))))</f>
        <v/>
      </c>
      <c r="AO1657" s="376" t="str">
        <f>IF(T1657="","",IF(OR(AH1657="",AH1657="-"),"－",IF(OR(AM1657=8,AM1657=9),"",IF(OR(AJ1657=3,AJ1657=4,AJ1657=5,AJ1657=6),VLOOKUP(AH1657,INDEX((係数_バス貨物_ガソリン,係数_バス貨物_CNG,係数_バス貨物_軽油,係数_バス貨物_メタノール,係数_バス貨物_LPG),MATCH(AL1657,【参考】排出ガスレベル!$AI$4:$AI$671,1),1,AR1657):INDEX((係数_バス貨物_ガソリン,係数_バス貨物_CNG,係数_バス貨物_軽油,係数_バス貨物_メタノール,係数_バス貨物_LPG),MATCH(AL1657+1,【参考】排出ガスレベル!$AI$4:$AI$671,1)-1,5,AR1657),3,FALSE),IF(OR(AJ1657=1,AJ1657=2),VLOOKUP(AH1657,INDEX((係数_乗用_ガソリン,係数_乗用_CNG,係数_乗用_軽油,係数_乗用_メタノール,係数_乗用_LPG),1,1,AR1657):INDEX((係数_乗用_ガソリン,係数_乗用_CNG,係数_乗用_軽油,係数_乗用_メタノール,係数_乗用_LPG),125,5,AR1657),3,FALSE))))))</f>
        <v/>
      </c>
      <c r="AP1657" s="375" t="str">
        <f t="shared" si="450"/>
        <v/>
      </c>
      <c r="AQ1657" s="444" t="str">
        <f t="shared" si="451"/>
        <v/>
      </c>
      <c r="AR1657" s="375" t="str">
        <f t="shared" si="452"/>
        <v/>
      </c>
      <c r="AS1657" s="377" t="str">
        <f t="shared" si="453"/>
        <v/>
      </c>
      <c r="AT1657" s="378" t="str">
        <f t="shared" si="454"/>
        <v/>
      </c>
      <c r="AX1657" s="625" t="b">
        <f t="shared" si="455"/>
        <v>0</v>
      </c>
      <c r="AY1657" s="7" t="str">
        <f t="shared" si="456"/>
        <v>FALSEFALSEFALSE</v>
      </c>
      <c r="AZ1657" s="626">
        <f t="shared" si="458"/>
        <v>0</v>
      </c>
      <c r="BA1657" s="627" t="str">
        <f t="shared" si="457"/>
        <v/>
      </c>
      <c r="BB1657" s="627">
        <f t="shared" si="459"/>
        <v>0</v>
      </c>
    </row>
    <row r="1658" spans="1:54">
      <c r="A1658" s="381">
        <v>1601</v>
      </c>
      <c r="B1658" s="117"/>
      <c r="C1658" s="288"/>
      <c r="D1658" s="289"/>
      <c r="E1658" s="289"/>
      <c r="F1658" s="290"/>
      <c r="G1658" s="292"/>
      <c r="H1658" s="116"/>
      <c r="I1658" s="292"/>
      <c r="J1658" s="116"/>
      <c r="K1658" s="370"/>
      <c r="L1658" s="370"/>
      <c r="M1658" s="370"/>
      <c r="N1658" s="371"/>
      <c r="O1658" s="371"/>
      <c r="P1658" s="371"/>
      <c r="Q1658" s="371"/>
      <c r="R1658" s="371"/>
      <c r="S1658" s="371"/>
      <c r="T1658" s="443"/>
      <c r="U1658" s="539"/>
      <c r="V1658" s="117"/>
      <c r="W1658" s="118"/>
      <c r="X1658" s="119"/>
      <c r="Y1658" s="120"/>
      <c r="Z1658" s="122"/>
      <c r="AA1658" s="121"/>
      <c r="AB1658" s="443"/>
      <c r="AC1658" s="734"/>
      <c r="AD1658" s="372"/>
      <c r="AE1658" s="485"/>
      <c r="AF1658" s="373" t="str">
        <f t="shared" ref="AF1658:AF1721" si="460">IF(OR(T1658="(減車済)",T1658=""),"",1)</f>
        <v/>
      </c>
      <c r="AG1658" s="373" t="str">
        <f t="shared" ref="AG1658:AG1721" si="461">IF(OR(T1658="継続",T1658="新規"),1,"")</f>
        <v/>
      </c>
      <c r="AH1658" s="374" t="str">
        <f t="shared" ref="AH1658:AH1721" si="462">IF(AF1658="","",UPPER(ASC(X1658)))</f>
        <v/>
      </c>
      <c r="AI1658" s="375" t="str">
        <f t="shared" ref="AI1658:AI1721" si="463">IF(AF1658="","",IF(V1658="","",IF(V1658="普通",1,IF(V1658="小型",2,0))))</f>
        <v/>
      </c>
      <c r="AJ1658" s="375" t="str">
        <f t="shared" ref="AJ1658:AJ1721" si="464">IF(AF1658="","",IF(W1658="","",VLOOKUP(W1658,用途,2,FALSE)))</f>
        <v/>
      </c>
      <c r="AK1658" s="375" t="str">
        <f t="shared" ref="AK1658:AK1721" si="465">IF(AF1658="","",IF(Y1658="","",IF(Y1658&lt;=10,1,IF(Y1658&lt;30,2,IF(Y1658&gt;=30,3,0)))))</f>
        <v/>
      </c>
      <c r="AL1658" s="375" t="str">
        <f t="shared" ref="AL1658:AL1721" si="466">IF(AF1658="","",IF(Z1658="","",IF(Z1658&lt;=1.7*1000,1,IF(Z1658&lt;=2.5*1000,2,IF(Z1658&lt;=3.5*1000,3,IF(Z1658&lt;8*1000,4,IF(Z1658&gt;=8*1000,5,"")))))))</f>
        <v/>
      </c>
      <c r="AM1658" s="375" t="str">
        <f t="shared" ref="AM1658:AM1721" si="467">IF(AF1658="","",IF(AA1658="","",VLOOKUP(AA1658,燃料の種類,2,FALSE)))</f>
        <v/>
      </c>
      <c r="AN1658" s="376" t="str">
        <f>IF(AF1658="","",IF(OR(AH1658="",AH1658="-"),"－",IF(OR(AM1658=8,AM1658=9),"",IF(OR(AJ1658=3,AJ1658=4,AJ1658=5,AJ1658=6),VLOOKUP(AH1658,INDEX((係数_バス貨物_ガソリン,係数_バス貨物_CNG,係数_バス貨物_軽油,係数_バス貨物_メタノール,係数_バス貨物_LPG),MATCH(AL1658,【参考】排出ガスレベル!$AI$4:$AI$671,1),1,AR1658):INDEX((係数_バス貨物_ガソリン,係数_バス貨物_CNG,係数_バス貨物_軽油,係数_バス貨物_メタノール,係数_バス貨物_LPG),MATCH(AL1658+1,【参考】排出ガスレベル!$AI$4:$AI$671,1)-1,5,AR1658),2,FALSE),IF(OR(AJ1658=1,AJ1658=2),VLOOKUP(AH1658,INDEX((係数_乗用_ガソリン,係数_乗用_CNG,係数_乗用_軽油,係数_乗用_メタノール,係数_乗用_LPG),1,1,AR1658):INDEX((係数_乗用_ガソリン,係数_乗用_CNG,係数_乗用_軽油,係数_乗用_メタノール,係数_乗用_LPG),125,5,AR1658),2,FALSE))))))</f>
        <v/>
      </c>
      <c r="AO1658" s="376" t="str">
        <f>IF(T1658="","",IF(OR(AH1658="",AH1658="-"),"－",IF(OR(AM1658=8,AM1658=9),"",IF(OR(AJ1658=3,AJ1658=4,AJ1658=5,AJ1658=6),VLOOKUP(AH1658,INDEX((係数_バス貨物_ガソリン,係数_バス貨物_CNG,係数_バス貨物_軽油,係数_バス貨物_メタノール,係数_バス貨物_LPG),MATCH(AL1658,【参考】排出ガスレベル!$AI$4:$AI$671,1),1,AR1658):INDEX((係数_バス貨物_ガソリン,係数_バス貨物_CNG,係数_バス貨物_軽油,係数_バス貨物_メタノール,係数_バス貨物_LPG),MATCH(AL1658+1,【参考】排出ガスレベル!$AI$4:$AI$671,1)-1,5,AR1658),3,FALSE),IF(OR(AJ1658=1,AJ1658=2),VLOOKUP(AH1658,INDEX((係数_乗用_ガソリン,係数_乗用_CNG,係数_乗用_軽油,係数_乗用_メタノール,係数_乗用_LPG),1,1,AR1658):INDEX((係数_乗用_ガソリン,係数_乗用_CNG,係数_乗用_軽油,係数_乗用_メタノール,係数_乗用_LPG),125,5,AR1658),3,FALSE))))))</f>
        <v/>
      </c>
      <c r="AP1658" s="375" t="str">
        <f t="shared" ref="AP1658:AP1721" si="468">IF((AF1658="")+(AC1658=""),"",IF(燃料区分1=4,VLOOKUP(AO1658,排ガス低減レベル,2,FALSE),VLOOKUP(AC1658,排ガス低減レベル,2,FALSE)))</f>
        <v/>
      </c>
      <c r="AQ1658" s="444" t="str">
        <f t="shared" ref="AQ1658:AQ1721" si="469">IF(AG1658="","",IF(AJ1658=3,B1658&amp;"-"&amp;SUM(AJ1658*100,AK1658*10,AL1658)&amp;"A",IF(OR(AJ1658=2,AJ1658=4,AJ1658=6),B1658&amp;"-"&amp;AL1658*10&amp;"A",IF(AJ1658=1,B1658&amp;"-"&amp;AJ1658&amp;"A",IF(AJ1658=5,B1658&amp;"-"&amp;SUM(AJ1658*100,AI1658*10,AL1658)&amp;"A","")))))</f>
        <v/>
      </c>
      <c r="AR1658" s="375" t="str">
        <f t="shared" ref="AR1658:AR1721" si="470">IF(OR(AM1658=1,AM1658=2,AM1658=11),1,IF(AM1658=6,2,IF(OR(AM1658=4,AM1658=5,AM1658=10),3,IF(AM1658=7,4,IF(AM1658=3,5, IF(OR(AM1658=8,AM1658=9),6,""))))))</f>
        <v/>
      </c>
      <c r="AS1658" s="377" t="str">
        <f t="shared" ref="AS1658:AS1721" si="471">IF(AG1658="","",B1658&amp;"-"&amp;AM1658)</f>
        <v/>
      </c>
      <c r="AT1658" s="378" t="str">
        <f t="shared" ref="AT1658:AT1721" si="472">IF(AF1658="","",VLOOKUP(T1658,車両の増減,2,FALSE))</f>
        <v/>
      </c>
      <c r="AX1658" s="625" t="b">
        <f t="shared" si="455"/>
        <v>0</v>
      </c>
      <c r="AY1658" s="7" t="str">
        <f t="shared" si="456"/>
        <v>FALSEFALSEFALSE</v>
      </c>
      <c r="AZ1658" s="626">
        <f t="shared" si="458"/>
        <v>0</v>
      </c>
      <c r="BA1658" s="627" t="str">
        <f t="shared" si="457"/>
        <v/>
      </c>
      <c r="BB1658" s="627">
        <f t="shared" si="459"/>
        <v>0</v>
      </c>
    </row>
    <row r="1659" spans="1:54">
      <c r="A1659" s="381">
        <v>1602</v>
      </c>
      <c r="B1659" s="117"/>
      <c r="C1659" s="288"/>
      <c r="D1659" s="289"/>
      <c r="E1659" s="289"/>
      <c r="F1659" s="290"/>
      <c r="G1659" s="292"/>
      <c r="H1659" s="116"/>
      <c r="I1659" s="292"/>
      <c r="J1659" s="116"/>
      <c r="K1659" s="370"/>
      <c r="L1659" s="370"/>
      <c r="M1659" s="370"/>
      <c r="N1659" s="371"/>
      <c r="O1659" s="371"/>
      <c r="P1659" s="371"/>
      <c r="Q1659" s="371"/>
      <c r="R1659" s="371"/>
      <c r="S1659" s="371"/>
      <c r="T1659" s="443"/>
      <c r="U1659" s="539"/>
      <c r="V1659" s="117"/>
      <c r="W1659" s="118"/>
      <c r="X1659" s="119"/>
      <c r="Y1659" s="120"/>
      <c r="Z1659" s="122"/>
      <c r="AA1659" s="121"/>
      <c r="AB1659" s="443"/>
      <c r="AC1659" s="734"/>
      <c r="AD1659" s="372"/>
      <c r="AE1659" s="485"/>
      <c r="AF1659" s="373" t="str">
        <f t="shared" si="460"/>
        <v/>
      </c>
      <c r="AG1659" s="373" t="str">
        <f t="shared" si="461"/>
        <v/>
      </c>
      <c r="AH1659" s="374" t="str">
        <f t="shared" si="462"/>
        <v/>
      </c>
      <c r="AI1659" s="375" t="str">
        <f t="shared" si="463"/>
        <v/>
      </c>
      <c r="AJ1659" s="375" t="str">
        <f t="shared" si="464"/>
        <v/>
      </c>
      <c r="AK1659" s="375" t="str">
        <f t="shared" si="465"/>
        <v/>
      </c>
      <c r="AL1659" s="375" t="str">
        <f t="shared" si="466"/>
        <v/>
      </c>
      <c r="AM1659" s="375" t="str">
        <f t="shared" si="467"/>
        <v/>
      </c>
      <c r="AN1659" s="376" t="str">
        <f>IF(AF1659="","",IF(OR(AH1659="",AH1659="-"),"－",IF(OR(AM1659=8,AM1659=9),"",IF(OR(AJ1659=3,AJ1659=4,AJ1659=5,AJ1659=6),VLOOKUP(AH1659,INDEX((係数_バス貨物_ガソリン,係数_バス貨物_CNG,係数_バス貨物_軽油,係数_バス貨物_メタノール,係数_バス貨物_LPG),MATCH(AL1659,【参考】排出ガスレベル!$AI$4:$AI$671,1),1,AR1659):INDEX((係数_バス貨物_ガソリン,係数_バス貨物_CNG,係数_バス貨物_軽油,係数_バス貨物_メタノール,係数_バス貨物_LPG),MATCH(AL1659+1,【参考】排出ガスレベル!$AI$4:$AI$671,1)-1,5,AR1659),2,FALSE),IF(OR(AJ1659=1,AJ1659=2),VLOOKUP(AH1659,INDEX((係数_乗用_ガソリン,係数_乗用_CNG,係数_乗用_軽油,係数_乗用_メタノール,係数_乗用_LPG),1,1,AR1659):INDEX((係数_乗用_ガソリン,係数_乗用_CNG,係数_乗用_軽油,係数_乗用_メタノール,係数_乗用_LPG),125,5,AR1659),2,FALSE))))))</f>
        <v/>
      </c>
      <c r="AO1659" s="376" t="str">
        <f>IF(T1659="","",IF(OR(AH1659="",AH1659="-"),"－",IF(OR(AM1659=8,AM1659=9),"",IF(OR(AJ1659=3,AJ1659=4,AJ1659=5,AJ1659=6),VLOOKUP(AH1659,INDEX((係数_バス貨物_ガソリン,係数_バス貨物_CNG,係数_バス貨物_軽油,係数_バス貨物_メタノール,係数_バス貨物_LPG),MATCH(AL1659,【参考】排出ガスレベル!$AI$4:$AI$671,1),1,AR1659):INDEX((係数_バス貨物_ガソリン,係数_バス貨物_CNG,係数_バス貨物_軽油,係数_バス貨物_メタノール,係数_バス貨物_LPG),MATCH(AL1659+1,【参考】排出ガスレベル!$AI$4:$AI$671,1)-1,5,AR1659),3,FALSE),IF(OR(AJ1659=1,AJ1659=2),VLOOKUP(AH1659,INDEX((係数_乗用_ガソリン,係数_乗用_CNG,係数_乗用_軽油,係数_乗用_メタノール,係数_乗用_LPG),1,1,AR1659):INDEX((係数_乗用_ガソリン,係数_乗用_CNG,係数_乗用_軽油,係数_乗用_メタノール,係数_乗用_LPG),125,5,AR1659),3,FALSE))))))</f>
        <v/>
      </c>
      <c r="AP1659" s="375" t="str">
        <f t="shared" si="468"/>
        <v/>
      </c>
      <c r="AQ1659" s="444" t="str">
        <f t="shared" si="469"/>
        <v/>
      </c>
      <c r="AR1659" s="375" t="str">
        <f t="shared" si="470"/>
        <v/>
      </c>
      <c r="AS1659" s="377" t="str">
        <f t="shared" si="471"/>
        <v/>
      </c>
      <c r="AT1659" s="378" t="str">
        <f t="shared" si="472"/>
        <v/>
      </c>
      <c r="AX1659" s="625" t="b">
        <f t="shared" ref="AX1659:AX1722" si="473">IF(AY1659="FALSEFALSEFALSEFALSE","ハイブリッド")</f>
        <v>0</v>
      </c>
      <c r="AY1659" s="7" t="str">
        <f t="shared" ref="AY1659:AY1722" si="474">EXACT(AZ1659,BA1659)&amp;IF(BA1659="","")&amp;IF(AZ1659="電気",TRUE)&amp;IF(AZ1659="LPG",TRUE)</f>
        <v>FALSEFALSEFALSE</v>
      </c>
      <c r="AZ1659" s="626">
        <f t="shared" si="458"/>
        <v>0</v>
      </c>
      <c r="BA1659" s="627" t="str">
        <f t="shared" ref="BA1659:BA1722" si="475">IF(COUNTIFS(BC1659,"*A*",BB1659,"3"),"ハイブリッド(ガソリン)","")</f>
        <v/>
      </c>
      <c r="BB1659" s="627">
        <f t="shared" si="459"/>
        <v>0</v>
      </c>
    </row>
    <row r="1660" spans="1:54">
      <c r="A1660" s="381">
        <v>1603</v>
      </c>
      <c r="B1660" s="117"/>
      <c r="C1660" s="288"/>
      <c r="D1660" s="289"/>
      <c r="E1660" s="289"/>
      <c r="F1660" s="290"/>
      <c r="G1660" s="292"/>
      <c r="H1660" s="116"/>
      <c r="I1660" s="292"/>
      <c r="J1660" s="116"/>
      <c r="K1660" s="370"/>
      <c r="L1660" s="370"/>
      <c r="M1660" s="370"/>
      <c r="N1660" s="371"/>
      <c r="O1660" s="371"/>
      <c r="P1660" s="371"/>
      <c r="Q1660" s="371"/>
      <c r="R1660" s="371"/>
      <c r="S1660" s="371"/>
      <c r="T1660" s="443"/>
      <c r="U1660" s="539"/>
      <c r="V1660" s="117"/>
      <c r="W1660" s="118"/>
      <c r="X1660" s="119"/>
      <c r="Y1660" s="120"/>
      <c r="Z1660" s="122"/>
      <c r="AA1660" s="121"/>
      <c r="AB1660" s="443"/>
      <c r="AC1660" s="734"/>
      <c r="AD1660" s="372"/>
      <c r="AE1660" s="485"/>
      <c r="AF1660" s="373" t="str">
        <f t="shared" si="460"/>
        <v/>
      </c>
      <c r="AG1660" s="373" t="str">
        <f t="shared" si="461"/>
        <v/>
      </c>
      <c r="AH1660" s="374" t="str">
        <f t="shared" si="462"/>
        <v/>
      </c>
      <c r="AI1660" s="375" t="str">
        <f t="shared" si="463"/>
        <v/>
      </c>
      <c r="AJ1660" s="375" t="str">
        <f t="shared" si="464"/>
        <v/>
      </c>
      <c r="AK1660" s="375" t="str">
        <f t="shared" si="465"/>
        <v/>
      </c>
      <c r="AL1660" s="375" t="str">
        <f t="shared" si="466"/>
        <v/>
      </c>
      <c r="AM1660" s="375" t="str">
        <f t="shared" si="467"/>
        <v/>
      </c>
      <c r="AN1660" s="376" t="str">
        <f>IF(AF1660="","",IF(OR(AH1660="",AH1660="-"),"－",IF(OR(AM1660=8,AM1660=9),"",IF(OR(AJ1660=3,AJ1660=4,AJ1660=5,AJ1660=6),VLOOKUP(AH1660,INDEX((係数_バス貨物_ガソリン,係数_バス貨物_CNG,係数_バス貨物_軽油,係数_バス貨物_メタノール,係数_バス貨物_LPG),MATCH(AL1660,【参考】排出ガスレベル!$AI$4:$AI$671,1),1,AR1660):INDEX((係数_バス貨物_ガソリン,係数_バス貨物_CNG,係数_バス貨物_軽油,係数_バス貨物_メタノール,係数_バス貨物_LPG),MATCH(AL1660+1,【参考】排出ガスレベル!$AI$4:$AI$671,1)-1,5,AR1660),2,FALSE),IF(OR(AJ1660=1,AJ1660=2),VLOOKUP(AH1660,INDEX((係数_乗用_ガソリン,係数_乗用_CNG,係数_乗用_軽油,係数_乗用_メタノール,係数_乗用_LPG),1,1,AR1660):INDEX((係数_乗用_ガソリン,係数_乗用_CNG,係数_乗用_軽油,係数_乗用_メタノール,係数_乗用_LPG),125,5,AR1660),2,FALSE))))))</f>
        <v/>
      </c>
      <c r="AO1660" s="376" t="str">
        <f>IF(T1660="","",IF(OR(AH1660="",AH1660="-"),"－",IF(OR(AM1660=8,AM1660=9),"",IF(OR(AJ1660=3,AJ1660=4,AJ1660=5,AJ1660=6),VLOOKUP(AH1660,INDEX((係数_バス貨物_ガソリン,係数_バス貨物_CNG,係数_バス貨物_軽油,係数_バス貨物_メタノール,係数_バス貨物_LPG),MATCH(AL1660,【参考】排出ガスレベル!$AI$4:$AI$671,1),1,AR1660):INDEX((係数_バス貨物_ガソリン,係数_バス貨物_CNG,係数_バス貨物_軽油,係数_バス貨物_メタノール,係数_バス貨物_LPG),MATCH(AL1660+1,【参考】排出ガスレベル!$AI$4:$AI$671,1)-1,5,AR1660),3,FALSE),IF(OR(AJ1660=1,AJ1660=2),VLOOKUP(AH1660,INDEX((係数_乗用_ガソリン,係数_乗用_CNG,係数_乗用_軽油,係数_乗用_メタノール,係数_乗用_LPG),1,1,AR1660):INDEX((係数_乗用_ガソリン,係数_乗用_CNG,係数_乗用_軽油,係数_乗用_メタノール,係数_乗用_LPG),125,5,AR1660),3,FALSE))))))</f>
        <v/>
      </c>
      <c r="AP1660" s="375" t="str">
        <f t="shared" si="468"/>
        <v/>
      </c>
      <c r="AQ1660" s="444" t="str">
        <f t="shared" si="469"/>
        <v/>
      </c>
      <c r="AR1660" s="375" t="str">
        <f t="shared" si="470"/>
        <v/>
      </c>
      <c r="AS1660" s="377" t="str">
        <f t="shared" si="471"/>
        <v/>
      </c>
      <c r="AT1660" s="378" t="str">
        <f t="shared" si="472"/>
        <v/>
      </c>
      <c r="AX1660" s="625" t="b">
        <f t="shared" si="473"/>
        <v>0</v>
      </c>
      <c r="AY1660" s="7" t="str">
        <f t="shared" si="474"/>
        <v>FALSEFALSEFALSE</v>
      </c>
      <c r="AZ1660" s="626">
        <f t="shared" si="458"/>
        <v>0</v>
      </c>
      <c r="BA1660" s="627" t="str">
        <f t="shared" si="475"/>
        <v/>
      </c>
      <c r="BB1660" s="627">
        <f t="shared" si="459"/>
        <v>0</v>
      </c>
    </row>
    <row r="1661" spans="1:54">
      <c r="A1661" s="381">
        <v>1604</v>
      </c>
      <c r="B1661" s="117"/>
      <c r="C1661" s="288"/>
      <c r="D1661" s="289"/>
      <c r="E1661" s="289"/>
      <c r="F1661" s="290"/>
      <c r="G1661" s="292"/>
      <c r="H1661" s="116"/>
      <c r="I1661" s="292"/>
      <c r="J1661" s="116"/>
      <c r="K1661" s="370"/>
      <c r="L1661" s="370"/>
      <c r="M1661" s="370"/>
      <c r="N1661" s="371"/>
      <c r="O1661" s="371"/>
      <c r="P1661" s="371"/>
      <c r="Q1661" s="371"/>
      <c r="R1661" s="371"/>
      <c r="S1661" s="371"/>
      <c r="T1661" s="443"/>
      <c r="U1661" s="539"/>
      <c r="V1661" s="117"/>
      <c r="W1661" s="118"/>
      <c r="X1661" s="119"/>
      <c r="Y1661" s="120"/>
      <c r="Z1661" s="122"/>
      <c r="AA1661" s="121"/>
      <c r="AB1661" s="443"/>
      <c r="AC1661" s="734"/>
      <c r="AD1661" s="372"/>
      <c r="AE1661" s="485"/>
      <c r="AF1661" s="373" t="str">
        <f t="shared" si="460"/>
        <v/>
      </c>
      <c r="AG1661" s="373" t="str">
        <f t="shared" si="461"/>
        <v/>
      </c>
      <c r="AH1661" s="374" t="str">
        <f t="shared" si="462"/>
        <v/>
      </c>
      <c r="AI1661" s="375" t="str">
        <f t="shared" si="463"/>
        <v/>
      </c>
      <c r="AJ1661" s="375" t="str">
        <f t="shared" si="464"/>
        <v/>
      </c>
      <c r="AK1661" s="375" t="str">
        <f t="shared" si="465"/>
        <v/>
      </c>
      <c r="AL1661" s="375" t="str">
        <f t="shared" si="466"/>
        <v/>
      </c>
      <c r="AM1661" s="375" t="str">
        <f t="shared" si="467"/>
        <v/>
      </c>
      <c r="AN1661" s="376" t="str">
        <f>IF(AF1661="","",IF(OR(AH1661="",AH1661="-"),"－",IF(OR(AM1661=8,AM1661=9),"",IF(OR(AJ1661=3,AJ1661=4,AJ1661=5,AJ1661=6),VLOOKUP(AH1661,INDEX((係数_バス貨物_ガソリン,係数_バス貨物_CNG,係数_バス貨物_軽油,係数_バス貨物_メタノール,係数_バス貨物_LPG),MATCH(AL1661,【参考】排出ガスレベル!$AI$4:$AI$671,1),1,AR1661):INDEX((係数_バス貨物_ガソリン,係数_バス貨物_CNG,係数_バス貨物_軽油,係数_バス貨物_メタノール,係数_バス貨物_LPG),MATCH(AL1661+1,【参考】排出ガスレベル!$AI$4:$AI$671,1)-1,5,AR1661),2,FALSE),IF(OR(AJ1661=1,AJ1661=2),VLOOKUP(AH1661,INDEX((係数_乗用_ガソリン,係数_乗用_CNG,係数_乗用_軽油,係数_乗用_メタノール,係数_乗用_LPG),1,1,AR1661):INDEX((係数_乗用_ガソリン,係数_乗用_CNG,係数_乗用_軽油,係数_乗用_メタノール,係数_乗用_LPG),125,5,AR1661),2,FALSE))))))</f>
        <v/>
      </c>
      <c r="AO1661" s="376" t="str">
        <f>IF(T1661="","",IF(OR(AH1661="",AH1661="-"),"－",IF(OR(AM1661=8,AM1661=9),"",IF(OR(AJ1661=3,AJ1661=4,AJ1661=5,AJ1661=6),VLOOKUP(AH1661,INDEX((係数_バス貨物_ガソリン,係数_バス貨物_CNG,係数_バス貨物_軽油,係数_バス貨物_メタノール,係数_バス貨物_LPG),MATCH(AL1661,【参考】排出ガスレベル!$AI$4:$AI$671,1),1,AR1661):INDEX((係数_バス貨物_ガソリン,係数_バス貨物_CNG,係数_バス貨物_軽油,係数_バス貨物_メタノール,係数_バス貨物_LPG),MATCH(AL1661+1,【参考】排出ガスレベル!$AI$4:$AI$671,1)-1,5,AR1661),3,FALSE),IF(OR(AJ1661=1,AJ1661=2),VLOOKUP(AH1661,INDEX((係数_乗用_ガソリン,係数_乗用_CNG,係数_乗用_軽油,係数_乗用_メタノール,係数_乗用_LPG),1,1,AR1661):INDEX((係数_乗用_ガソリン,係数_乗用_CNG,係数_乗用_軽油,係数_乗用_メタノール,係数_乗用_LPG),125,5,AR1661),3,FALSE))))))</f>
        <v/>
      </c>
      <c r="AP1661" s="375" t="str">
        <f t="shared" si="468"/>
        <v/>
      </c>
      <c r="AQ1661" s="444" t="str">
        <f t="shared" si="469"/>
        <v/>
      </c>
      <c r="AR1661" s="375" t="str">
        <f t="shared" si="470"/>
        <v/>
      </c>
      <c r="AS1661" s="377" t="str">
        <f t="shared" si="471"/>
        <v/>
      </c>
      <c r="AT1661" s="378" t="str">
        <f t="shared" si="472"/>
        <v/>
      </c>
      <c r="AX1661" s="625" t="b">
        <f t="shared" si="473"/>
        <v>0</v>
      </c>
      <c r="AY1661" s="7" t="str">
        <f t="shared" si="474"/>
        <v>FALSEFALSEFALSE</v>
      </c>
      <c r="AZ1661" s="626">
        <f t="shared" si="458"/>
        <v>0</v>
      </c>
      <c r="BA1661" s="627" t="str">
        <f t="shared" si="475"/>
        <v/>
      </c>
      <c r="BB1661" s="627">
        <f t="shared" si="459"/>
        <v>0</v>
      </c>
    </row>
    <row r="1662" spans="1:54">
      <c r="A1662" s="381">
        <v>1605</v>
      </c>
      <c r="B1662" s="117"/>
      <c r="C1662" s="288"/>
      <c r="D1662" s="289"/>
      <c r="E1662" s="289"/>
      <c r="F1662" s="290"/>
      <c r="G1662" s="292"/>
      <c r="H1662" s="116"/>
      <c r="I1662" s="292"/>
      <c r="J1662" s="116"/>
      <c r="K1662" s="370"/>
      <c r="L1662" s="370"/>
      <c r="M1662" s="370"/>
      <c r="N1662" s="371"/>
      <c r="O1662" s="371"/>
      <c r="P1662" s="371"/>
      <c r="Q1662" s="371"/>
      <c r="R1662" s="371"/>
      <c r="S1662" s="371"/>
      <c r="T1662" s="443"/>
      <c r="U1662" s="539"/>
      <c r="V1662" s="117"/>
      <c r="W1662" s="118"/>
      <c r="X1662" s="119"/>
      <c r="Y1662" s="120"/>
      <c r="Z1662" s="122"/>
      <c r="AA1662" s="121"/>
      <c r="AB1662" s="443"/>
      <c r="AC1662" s="734"/>
      <c r="AD1662" s="372"/>
      <c r="AE1662" s="485"/>
      <c r="AF1662" s="373" t="str">
        <f t="shared" si="460"/>
        <v/>
      </c>
      <c r="AG1662" s="373" t="str">
        <f t="shared" si="461"/>
        <v/>
      </c>
      <c r="AH1662" s="374" t="str">
        <f t="shared" si="462"/>
        <v/>
      </c>
      <c r="AI1662" s="375" t="str">
        <f t="shared" si="463"/>
        <v/>
      </c>
      <c r="AJ1662" s="375" t="str">
        <f t="shared" si="464"/>
        <v/>
      </c>
      <c r="AK1662" s="375" t="str">
        <f t="shared" si="465"/>
        <v/>
      </c>
      <c r="AL1662" s="375" t="str">
        <f t="shared" si="466"/>
        <v/>
      </c>
      <c r="AM1662" s="375" t="str">
        <f t="shared" si="467"/>
        <v/>
      </c>
      <c r="AN1662" s="376" t="str">
        <f>IF(AF1662="","",IF(OR(AH1662="",AH1662="-"),"－",IF(OR(AM1662=8,AM1662=9),"",IF(OR(AJ1662=3,AJ1662=4,AJ1662=5,AJ1662=6),VLOOKUP(AH1662,INDEX((係数_バス貨物_ガソリン,係数_バス貨物_CNG,係数_バス貨物_軽油,係数_バス貨物_メタノール,係数_バス貨物_LPG),MATCH(AL1662,【参考】排出ガスレベル!$AI$4:$AI$671,1),1,AR1662):INDEX((係数_バス貨物_ガソリン,係数_バス貨物_CNG,係数_バス貨物_軽油,係数_バス貨物_メタノール,係数_バス貨物_LPG),MATCH(AL1662+1,【参考】排出ガスレベル!$AI$4:$AI$671,1)-1,5,AR1662),2,FALSE),IF(OR(AJ1662=1,AJ1662=2),VLOOKUP(AH1662,INDEX((係数_乗用_ガソリン,係数_乗用_CNG,係数_乗用_軽油,係数_乗用_メタノール,係数_乗用_LPG),1,1,AR1662):INDEX((係数_乗用_ガソリン,係数_乗用_CNG,係数_乗用_軽油,係数_乗用_メタノール,係数_乗用_LPG),125,5,AR1662),2,FALSE))))))</f>
        <v/>
      </c>
      <c r="AO1662" s="376" t="str">
        <f>IF(T1662="","",IF(OR(AH1662="",AH1662="-"),"－",IF(OR(AM1662=8,AM1662=9),"",IF(OR(AJ1662=3,AJ1662=4,AJ1662=5,AJ1662=6),VLOOKUP(AH1662,INDEX((係数_バス貨物_ガソリン,係数_バス貨物_CNG,係数_バス貨物_軽油,係数_バス貨物_メタノール,係数_バス貨物_LPG),MATCH(AL1662,【参考】排出ガスレベル!$AI$4:$AI$671,1),1,AR1662):INDEX((係数_バス貨物_ガソリン,係数_バス貨物_CNG,係数_バス貨物_軽油,係数_バス貨物_メタノール,係数_バス貨物_LPG),MATCH(AL1662+1,【参考】排出ガスレベル!$AI$4:$AI$671,1)-1,5,AR1662),3,FALSE),IF(OR(AJ1662=1,AJ1662=2),VLOOKUP(AH1662,INDEX((係数_乗用_ガソリン,係数_乗用_CNG,係数_乗用_軽油,係数_乗用_メタノール,係数_乗用_LPG),1,1,AR1662):INDEX((係数_乗用_ガソリン,係数_乗用_CNG,係数_乗用_軽油,係数_乗用_メタノール,係数_乗用_LPG),125,5,AR1662),3,FALSE))))))</f>
        <v/>
      </c>
      <c r="AP1662" s="375" t="str">
        <f t="shared" si="468"/>
        <v/>
      </c>
      <c r="AQ1662" s="444" t="str">
        <f t="shared" si="469"/>
        <v/>
      </c>
      <c r="AR1662" s="375" t="str">
        <f t="shared" si="470"/>
        <v/>
      </c>
      <c r="AS1662" s="377" t="str">
        <f t="shared" si="471"/>
        <v/>
      </c>
      <c r="AT1662" s="378" t="str">
        <f t="shared" si="472"/>
        <v/>
      </c>
      <c r="AX1662" s="625" t="b">
        <f t="shared" si="473"/>
        <v>0</v>
      </c>
      <c r="AY1662" s="7" t="str">
        <f t="shared" si="474"/>
        <v>FALSEFALSEFALSE</v>
      </c>
      <c r="AZ1662" s="626">
        <f t="shared" si="458"/>
        <v>0</v>
      </c>
      <c r="BA1662" s="627" t="str">
        <f t="shared" si="475"/>
        <v/>
      </c>
      <c r="BB1662" s="627">
        <f t="shared" si="459"/>
        <v>0</v>
      </c>
    </row>
    <row r="1663" spans="1:54">
      <c r="A1663" s="381">
        <v>1606</v>
      </c>
      <c r="B1663" s="117"/>
      <c r="C1663" s="288"/>
      <c r="D1663" s="289"/>
      <c r="E1663" s="289"/>
      <c r="F1663" s="290"/>
      <c r="G1663" s="292"/>
      <c r="H1663" s="116"/>
      <c r="I1663" s="292"/>
      <c r="J1663" s="116"/>
      <c r="K1663" s="370"/>
      <c r="L1663" s="370"/>
      <c r="M1663" s="370"/>
      <c r="N1663" s="371"/>
      <c r="O1663" s="371"/>
      <c r="P1663" s="371"/>
      <c r="Q1663" s="371"/>
      <c r="R1663" s="371"/>
      <c r="S1663" s="371"/>
      <c r="T1663" s="443"/>
      <c r="U1663" s="539"/>
      <c r="V1663" s="117"/>
      <c r="W1663" s="118"/>
      <c r="X1663" s="119"/>
      <c r="Y1663" s="120"/>
      <c r="Z1663" s="122"/>
      <c r="AA1663" s="121"/>
      <c r="AB1663" s="443"/>
      <c r="AC1663" s="734"/>
      <c r="AD1663" s="372"/>
      <c r="AE1663" s="485"/>
      <c r="AF1663" s="373" t="str">
        <f t="shared" si="460"/>
        <v/>
      </c>
      <c r="AG1663" s="373" t="str">
        <f t="shared" si="461"/>
        <v/>
      </c>
      <c r="AH1663" s="374" t="str">
        <f t="shared" si="462"/>
        <v/>
      </c>
      <c r="AI1663" s="375" t="str">
        <f t="shared" si="463"/>
        <v/>
      </c>
      <c r="AJ1663" s="375" t="str">
        <f t="shared" si="464"/>
        <v/>
      </c>
      <c r="AK1663" s="375" t="str">
        <f t="shared" si="465"/>
        <v/>
      </c>
      <c r="AL1663" s="375" t="str">
        <f t="shared" si="466"/>
        <v/>
      </c>
      <c r="AM1663" s="375" t="str">
        <f t="shared" si="467"/>
        <v/>
      </c>
      <c r="AN1663" s="376" t="str">
        <f>IF(AF1663="","",IF(OR(AH1663="",AH1663="-"),"－",IF(OR(AM1663=8,AM1663=9),"",IF(OR(AJ1663=3,AJ1663=4,AJ1663=5,AJ1663=6),VLOOKUP(AH1663,INDEX((係数_バス貨物_ガソリン,係数_バス貨物_CNG,係数_バス貨物_軽油,係数_バス貨物_メタノール,係数_バス貨物_LPG),MATCH(AL1663,【参考】排出ガスレベル!$AI$4:$AI$671,1),1,AR1663):INDEX((係数_バス貨物_ガソリン,係数_バス貨物_CNG,係数_バス貨物_軽油,係数_バス貨物_メタノール,係数_バス貨物_LPG),MATCH(AL1663+1,【参考】排出ガスレベル!$AI$4:$AI$671,1)-1,5,AR1663),2,FALSE),IF(OR(AJ1663=1,AJ1663=2),VLOOKUP(AH1663,INDEX((係数_乗用_ガソリン,係数_乗用_CNG,係数_乗用_軽油,係数_乗用_メタノール,係数_乗用_LPG),1,1,AR1663):INDEX((係数_乗用_ガソリン,係数_乗用_CNG,係数_乗用_軽油,係数_乗用_メタノール,係数_乗用_LPG),125,5,AR1663),2,FALSE))))))</f>
        <v/>
      </c>
      <c r="AO1663" s="376" t="str">
        <f>IF(T1663="","",IF(OR(AH1663="",AH1663="-"),"－",IF(OR(AM1663=8,AM1663=9),"",IF(OR(AJ1663=3,AJ1663=4,AJ1663=5,AJ1663=6),VLOOKUP(AH1663,INDEX((係数_バス貨物_ガソリン,係数_バス貨物_CNG,係数_バス貨物_軽油,係数_バス貨物_メタノール,係数_バス貨物_LPG),MATCH(AL1663,【参考】排出ガスレベル!$AI$4:$AI$671,1),1,AR1663):INDEX((係数_バス貨物_ガソリン,係数_バス貨物_CNG,係数_バス貨物_軽油,係数_バス貨物_メタノール,係数_バス貨物_LPG),MATCH(AL1663+1,【参考】排出ガスレベル!$AI$4:$AI$671,1)-1,5,AR1663),3,FALSE),IF(OR(AJ1663=1,AJ1663=2),VLOOKUP(AH1663,INDEX((係数_乗用_ガソリン,係数_乗用_CNG,係数_乗用_軽油,係数_乗用_メタノール,係数_乗用_LPG),1,1,AR1663):INDEX((係数_乗用_ガソリン,係数_乗用_CNG,係数_乗用_軽油,係数_乗用_メタノール,係数_乗用_LPG),125,5,AR1663),3,FALSE))))))</f>
        <v/>
      </c>
      <c r="AP1663" s="375" t="str">
        <f t="shared" si="468"/>
        <v/>
      </c>
      <c r="AQ1663" s="444" t="str">
        <f t="shared" si="469"/>
        <v/>
      </c>
      <c r="AR1663" s="375" t="str">
        <f t="shared" si="470"/>
        <v/>
      </c>
      <c r="AS1663" s="377" t="str">
        <f t="shared" si="471"/>
        <v/>
      </c>
      <c r="AT1663" s="378" t="str">
        <f t="shared" si="472"/>
        <v/>
      </c>
      <c r="AX1663" s="625" t="b">
        <f t="shared" si="473"/>
        <v>0</v>
      </c>
      <c r="AY1663" s="7" t="str">
        <f t="shared" si="474"/>
        <v>FALSEFALSEFALSE</v>
      </c>
      <c r="AZ1663" s="626">
        <f t="shared" si="458"/>
        <v>0</v>
      </c>
      <c r="BA1663" s="627" t="str">
        <f t="shared" si="475"/>
        <v/>
      </c>
      <c r="BB1663" s="627">
        <f t="shared" si="459"/>
        <v>0</v>
      </c>
    </row>
    <row r="1664" spans="1:54">
      <c r="A1664" s="381">
        <v>1607</v>
      </c>
      <c r="B1664" s="117"/>
      <c r="C1664" s="288"/>
      <c r="D1664" s="289"/>
      <c r="E1664" s="289"/>
      <c r="F1664" s="290"/>
      <c r="G1664" s="292"/>
      <c r="H1664" s="116"/>
      <c r="I1664" s="292"/>
      <c r="J1664" s="116"/>
      <c r="K1664" s="370"/>
      <c r="L1664" s="370"/>
      <c r="M1664" s="370"/>
      <c r="N1664" s="371"/>
      <c r="O1664" s="371"/>
      <c r="P1664" s="371"/>
      <c r="Q1664" s="371"/>
      <c r="R1664" s="371"/>
      <c r="S1664" s="371"/>
      <c r="T1664" s="443"/>
      <c r="U1664" s="539"/>
      <c r="V1664" s="117"/>
      <c r="W1664" s="118"/>
      <c r="X1664" s="119"/>
      <c r="Y1664" s="120"/>
      <c r="Z1664" s="122"/>
      <c r="AA1664" s="121"/>
      <c r="AB1664" s="443"/>
      <c r="AC1664" s="734"/>
      <c r="AD1664" s="372"/>
      <c r="AE1664" s="485"/>
      <c r="AF1664" s="373" t="str">
        <f t="shared" si="460"/>
        <v/>
      </c>
      <c r="AG1664" s="373" t="str">
        <f t="shared" si="461"/>
        <v/>
      </c>
      <c r="AH1664" s="374" t="str">
        <f t="shared" si="462"/>
        <v/>
      </c>
      <c r="AI1664" s="375" t="str">
        <f t="shared" si="463"/>
        <v/>
      </c>
      <c r="AJ1664" s="375" t="str">
        <f t="shared" si="464"/>
        <v/>
      </c>
      <c r="AK1664" s="375" t="str">
        <f t="shared" si="465"/>
        <v/>
      </c>
      <c r="AL1664" s="375" t="str">
        <f t="shared" si="466"/>
        <v/>
      </c>
      <c r="AM1664" s="375" t="str">
        <f t="shared" si="467"/>
        <v/>
      </c>
      <c r="AN1664" s="376" t="str">
        <f>IF(AF1664="","",IF(OR(AH1664="",AH1664="-"),"－",IF(OR(AM1664=8,AM1664=9),"",IF(OR(AJ1664=3,AJ1664=4,AJ1664=5,AJ1664=6),VLOOKUP(AH1664,INDEX((係数_バス貨物_ガソリン,係数_バス貨物_CNG,係数_バス貨物_軽油,係数_バス貨物_メタノール,係数_バス貨物_LPG),MATCH(AL1664,【参考】排出ガスレベル!$AI$4:$AI$671,1),1,AR1664):INDEX((係数_バス貨物_ガソリン,係数_バス貨物_CNG,係数_バス貨物_軽油,係数_バス貨物_メタノール,係数_バス貨物_LPG),MATCH(AL1664+1,【参考】排出ガスレベル!$AI$4:$AI$671,1)-1,5,AR1664),2,FALSE),IF(OR(AJ1664=1,AJ1664=2),VLOOKUP(AH1664,INDEX((係数_乗用_ガソリン,係数_乗用_CNG,係数_乗用_軽油,係数_乗用_メタノール,係数_乗用_LPG),1,1,AR1664):INDEX((係数_乗用_ガソリン,係数_乗用_CNG,係数_乗用_軽油,係数_乗用_メタノール,係数_乗用_LPG),125,5,AR1664),2,FALSE))))))</f>
        <v/>
      </c>
      <c r="AO1664" s="376" t="str">
        <f>IF(T1664="","",IF(OR(AH1664="",AH1664="-"),"－",IF(OR(AM1664=8,AM1664=9),"",IF(OR(AJ1664=3,AJ1664=4,AJ1664=5,AJ1664=6),VLOOKUP(AH1664,INDEX((係数_バス貨物_ガソリン,係数_バス貨物_CNG,係数_バス貨物_軽油,係数_バス貨物_メタノール,係数_バス貨物_LPG),MATCH(AL1664,【参考】排出ガスレベル!$AI$4:$AI$671,1),1,AR1664):INDEX((係数_バス貨物_ガソリン,係数_バス貨物_CNG,係数_バス貨物_軽油,係数_バス貨物_メタノール,係数_バス貨物_LPG),MATCH(AL1664+1,【参考】排出ガスレベル!$AI$4:$AI$671,1)-1,5,AR1664),3,FALSE),IF(OR(AJ1664=1,AJ1664=2),VLOOKUP(AH1664,INDEX((係数_乗用_ガソリン,係数_乗用_CNG,係数_乗用_軽油,係数_乗用_メタノール,係数_乗用_LPG),1,1,AR1664):INDEX((係数_乗用_ガソリン,係数_乗用_CNG,係数_乗用_軽油,係数_乗用_メタノール,係数_乗用_LPG),125,5,AR1664),3,FALSE))))))</f>
        <v/>
      </c>
      <c r="AP1664" s="375" t="str">
        <f t="shared" si="468"/>
        <v/>
      </c>
      <c r="AQ1664" s="444" t="str">
        <f t="shared" si="469"/>
        <v/>
      </c>
      <c r="AR1664" s="375" t="str">
        <f t="shared" si="470"/>
        <v/>
      </c>
      <c r="AS1664" s="377" t="str">
        <f t="shared" si="471"/>
        <v/>
      </c>
      <c r="AT1664" s="378" t="str">
        <f t="shared" si="472"/>
        <v/>
      </c>
      <c r="AX1664" s="625" t="b">
        <f t="shared" si="473"/>
        <v>0</v>
      </c>
      <c r="AY1664" s="7" t="str">
        <f t="shared" si="474"/>
        <v>FALSEFALSEFALSE</v>
      </c>
      <c r="AZ1664" s="626">
        <f t="shared" si="458"/>
        <v>0</v>
      </c>
      <c r="BA1664" s="627" t="str">
        <f t="shared" si="475"/>
        <v/>
      </c>
      <c r="BB1664" s="627">
        <f t="shared" si="459"/>
        <v>0</v>
      </c>
    </row>
    <row r="1665" spans="1:54">
      <c r="A1665" s="381">
        <v>1608</v>
      </c>
      <c r="B1665" s="117"/>
      <c r="C1665" s="288"/>
      <c r="D1665" s="289"/>
      <c r="E1665" s="289"/>
      <c r="F1665" s="290"/>
      <c r="G1665" s="292"/>
      <c r="H1665" s="116"/>
      <c r="I1665" s="292"/>
      <c r="J1665" s="116"/>
      <c r="K1665" s="370"/>
      <c r="L1665" s="370"/>
      <c r="M1665" s="370"/>
      <c r="N1665" s="371"/>
      <c r="O1665" s="371"/>
      <c r="P1665" s="371"/>
      <c r="Q1665" s="371"/>
      <c r="R1665" s="371"/>
      <c r="S1665" s="371"/>
      <c r="T1665" s="443"/>
      <c r="U1665" s="539"/>
      <c r="V1665" s="117"/>
      <c r="W1665" s="118"/>
      <c r="X1665" s="119"/>
      <c r="Y1665" s="120"/>
      <c r="Z1665" s="122"/>
      <c r="AA1665" s="121"/>
      <c r="AB1665" s="443"/>
      <c r="AC1665" s="734"/>
      <c r="AD1665" s="372"/>
      <c r="AE1665" s="485"/>
      <c r="AF1665" s="373" t="str">
        <f t="shared" si="460"/>
        <v/>
      </c>
      <c r="AG1665" s="373" t="str">
        <f t="shared" si="461"/>
        <v/>
      </c>
      <c r="AH1665" s="374" t="str">
        <f t="shared" si="462"/>
        <v/>
      </c>
      <c r="AI1665" s="375" t="str">
        <f t="shared" si="463"/>
        <v/>
      </c>
      <c r="AJ1665" s="375" t="str">
        <f t="shared" si="464"/>
        <v/>
      </c>
      <c r="AK1665" s="375" t="str">
        <f t="shared" si="465"/>
        <v/>
      </c>
      <c r="AL1665" s="375" t="str">
        <f t="shared" si="466"/>
        <v/>
      </c>
      <c r="AM1665" s="375" t="str">
        <f t="shared" si="467"/>
        <v/>
      </c>
      <c r="AN1665" s="376" t="str">
        <f>IF(AF1665="","",IF(OR(AH1665="",AH1665="-"),"－",IF(OR(AM1665=8,AM1665=9),"",IF(OR(AJ1665=3,AJ1665=4,AJ1665=5,AJ1665=6),VLOOKUP(AH1665,INDEX((係数_バス貨物_ガソリン,係数_バス貨物_CNG,係数_バス貨物_軽油,係数_バス貨物_メタノール,係数_バス貨物_LPG),MATCH(AL1665,【参考】排出ガスレベル!$AI$4:$AI$671,1),1,AR1665):INDEX((係数_バス貨物_ガソリン,係数_バス貨物_CNG,係数_バス貨物_軽油,係数_バス貨物_メタノール,係数_バス貨物_LPG),MATCH(AL1665+1,【参考】排出ガスレベル!$AI$4:$AI$671,1)-1,5,AR1665),2,FALSE),IF(OR(AJ1665=1,AJ1665=2),VLOOKUP(AH1665,INDEX((係数_乗用_ガソリン,係数_乗用_CNG,係数_乗用_軽油,係数_乗用_メタノール,係数_乗用_LPG),1,1,AR1665):INDEX((係数_乗用_ガソリン,係数_乗用_CNG,係数_乗用_軽油,係数_乗用_メタノール,係数_乗用_LPG),125,5,AR1665),2,FALSE))))))</f>
        <v/>
      </c>
      <c r="AO1665" s="376" t="str">
        <f>IF(T1665="","",IF(OR(AH1665="",AH1665="-"),"－",IF(OR(AM1665=8,AM1665=9),"",IF(OR(AJ1665=3,AJ1665=4,AJ1665=5,AJ1665=6),VLOOKUP(AH1665,INDEX((係数_バス貨物_ガソリン,係数_バス貨物_CNG,係数_バス貨物_軽油,係数_バス貨物_メタノール,係数_バス貨物_LPG),MATCH(AL1665,【参考】排出ガスレベル!$AI$4:$AI$671,1),1,AR1665):INDEX((係数_バス貨物_ガソリン,係数_バス貨物_CNG,係数_バス貨物_軽油,係数_バス貨物_メタノール,係数_バス貨物_LPG),MATCH(AL1665+1,【参考】排出ガスレベル!$AI$4:$AI$671,1)-1,5,AR1665),3,FALSE),IF(OR(AJ1665=1,AJ1665=2),VLOOKUP(AH1665,INDEX((係数_乗用_ガソリン,係数_乗用_CNG,係数_乗用_軽油,係数_乗用_メタノール,係数_乗用_LPG),1,1,AR1665):INDEX((係数_乗用_ガソリン,係数_乗用_CNG,係数_乗用_軽油,係数_乗用_メタノール,係数_乗用_LPG),125,5,AR1665),3,FALSE))))))</f>
        <v/>
      </c>
      <c r="AP1665" s="375" t="str">
        <f t="shared" si="468"/>
        <v/>
      </c>
      <c r="AQ1665" s="444" t="str">
        <f t="shared" si="469"/>
        <v/>
      </c>
      <c r="AR1665" s="375" t="str">
        <f t="shared" si="470"/>
        <v/>
      </c>
      <c r="AS1665" s="377" t="str">
        <f t="shared" si="471"/>
        <v/>
      </c>
      <c r="AT1665" s="378" t="str">
        <f t="shared" si="472"/>
        <v/>
      </c>
      <c r="AX1665" s="625" t="b">
        <f t="shared" si="473"/>
        <v>0</v>
      </c>
      <c r="AY1665" s="7" t="str">
        <f t="shared" si="474"/>
        <v>FALSEFALSEFALSE</v>
      </c>
      <c r="AZ1665" s="626">
        <f t="shared" si="458"/>
        <v>0</v>
      </c>
      <c r="BA1665" s="627" t="str">
        <f t="shared" si="475"/>
        <v/>
      </c>
      <c r="BB1665" s="627">
        <f t="shared" si="459"/>
        <v>0</v>
      </c>
    </row>
    <row r="1666" spans="1:54">
      <c r="A1666" s="381">
        <v>1609</v>
      </c>
      <c r="B1666" s="117"/>
      <c r="C1666" s="288"/>
      <c r="D1666" s="289"/>
      <c r="E1666" s="289"/>
      <c r="F1666" s="290"/>
      <c r="G1666" s="292"/>
      <c r="H1666" s="116"/>
      <c r="I1666" s="292"/>
      <c r="J1666" s="116"/>
      <c r="K1666" s="370"/>
      <c r="L1666" s="370"/>
      <c r="M1666" s="370"/>
      <c r="N1666" s="371"/>
      <c r="O1666" s="371"/>
      <c r="P1666" s="371"/>
      <c r="Q1666" s="371"/>
      <c r="R1666" s="371"/>
      <c r="S1666" s="371"/>
      <c r="T1666" s="443"/>
      <c r="U1666" s="539"/>
      <c r="V1666" s="117"/>
      <c r="W1666" s="118"/>
      <c r="X1666" s="119"/>
      <c r="Y1666" s="120"/>
      <c r="Z1666" s="122"/>
      <c r="AA1666" s="121"/>
      <c r="AB1666" s="443"/>
      <c r="AC1666" s="734"/>
      <c r="AD1666" s="372"/>
      <c r="AE1666" s="485"/>
      <c r="AF1666" s="373" t="str">
        <f t="shared" si="460"/>
        <v/>
      </c>
      <c r="AG1666" s="373" t="str">
        <f t="shared" si="461"/>
        <v/>
      </c>
      <c r="AH1666" s="374" t="str">
        <f t="shared" si="462"/>
        <v/>
      </c>
      <c r="AI1666" s="375" t="str">
        <f t="shared" si="463"/>
        <v/>
      </c>
      <c r="AJ1666" s="375" t="str">
        <f t="shared" si="464"/>
        <v/>
      </c>
      <c r="AK1666" s="375" t="str">
        <f t="shared" si="465"/>
        <v/>
      </c>
      <c r="AL1666" s="375" t="str">
        <f t="shared" si="466"/>
        <v/>
      </c>
      <c r="AM1666" s="375" t="str">
        <f t="shared" si="467"/>
        <v/>
      </c>
      <c r="AN1666" s="376" t="str">
        <f>IF(AF1666="","",IF(OR(AH1666="",AH1666="-"),"－",IF(OR(AM1666=8,AM1666=9),"",IF(OR(AJ1666=3,AJ1666=4,AJ1666=5,AJ1666=6),VLOOKUP(AH1666,INDEX((係数_バス貨物_ガソリン,係数_バス貨物_CNG,係数_バス貨物_軽油,係数_バス貨物_メタノール,係数_バス貨物_LPG),MATCH(AL1666,【参考】排出ガスレベル!$AI$4:$AI$671,1),1,AR1666):INDEX((係数_バス貨物_ガソリン,係数_バス貨物_CNG,係数_バス貨物_軽油,係数_バス貨物_メタノール,係数_バス貨物_LPG),MATCH(AL1666+1,【参考】排出ガスレベル!$AI$4:$AI$671,1)-1,5,AR1666),2,FALSE),IF(OR(AJ1666=1,AJ1666=2),VLOOKUP(AH1666,INDEX((係数_乗用_ガソリン,係数_乗用_CNG,係数_乗用_軽油,係数_乗用_メタノール,係数_乗用_LPG),1,1,AR1666):INDEX((係数_乗用_ガソリン,係数_乗用_CNG,係数_乗用_軽油,係数_乗用_メタノール,係数_乗用_LPG),125,5,AR1666),2,FALSE))))))</f>
        <v/>
      </c>
      <c r="AO1666" s="376" t="str">
        <f>IF(T1666="","",IF(OR(AH1666="",AH1666="-"),"－",IF(OR(AM1666=8,AM1666=9),"",IF(OR(AJ1666=3,AJ1666=4,AJ1666=5,AJ1666=6),VLOOKUP(AH1666,INDEX((係数_バス貨物_ガソリン,係数_バス貨物_CNG,係数_バス貨物_軽油,係数_バス貨物_メタノール,係数_バス貨物_LPG),MATCH(AL1666,【参考】排出ガスレベル!$AI$4:$AI$671,1),1,AR1666):INDEX((係数_バス貨物_ガソリン,係数_バス貨物_CNG,係数_バス貨物_軽油,係数_バス貨物_メタノール,係数_バス貨物_LPG),MATCH(AL1666+1,【参考】排出ガスレベル!$AI$4:$AI$671,1)-1,5,AR1666),3,FALSE),IF(OR(AJ1666=1,AJ1666=2),VLOOKUP(AH1666,INDEX((係数_乗用_ガソリン,係数_乗用_CNG,係数_乗用_軽油,係数_乗用_メタノール,係数_乗用_LPG),1,1,AR1666):INDEX((係数_乗用_ガソリン,係数_乗用_CNG,係数_乗用_軽油,係数_乗用_メタノール,係数_乗用_LPG),125,5,AR1666),3,FALSE))))))</f>
        <v/>
      </c>
      <c r="AP1666" s="375" t="str">
        <f t="shared" si="468"/>
        <v/>
      </c>
      <c r="AQ1666" s="444" t="str">
        <f t="shared" si="469"/>
        <v/>
      </c>
      <c r="AR1666" s="375" t="str">
        <f t="shared" si="470"/>
        <v/>
      </c>
      <c r="AS1666" s="377" t="str">
        <f t="shared" si="471"/>
        <v/>
      </c>
      <c r="AT1666" s="378" t="str">
        <f t="shared" si="472"/>
        <v/>
      </c>
      <c r="AX1666" s="625" t="b">
        <f t="shared" si="473"/>
        <v>0</v>
      </c>
      <c r="AY1666" s="7" t="str">
        <f t="shared" si="474"/>
        <v>FALSEFALSEFALSE</v>
      </c>
      <c r="AZ1666" s="626">
        <f t="shared" si="458"/>
        <v>0</v>
      </c>
      <c r="BA1666" s="627" t="str">
        <f t="shared" si="475"/>
        <v/>
      </c>
      <c r="BB1666" s="627">
        <f t="shared" si="459"/>
        <v>0</v>
      </c>
    </row>
    <row r="1667" spans="1:54">
      <c r="A1667" s="381">
        <v>1610</v>
      </c>
      <c r="B1667" s="117"/>
      <c r="C1667" s="288"/>
      <c r="D1667" s="289"/>
      <c r="E1667" s="289"/>
      <c r="F1667" s="290"/>
      <c r="G1667" s="292"/>
      <c r="H1667" s="116"/>
      <c r="I1667" s="292"/>
      <c r="J1667" s="116"/>
      <c r="K1667" s="370"/>
      <c r="L1667" s="370"/>
      <c r="M1667" s="370"/>
      <c r="N1667" s="371"/>
      <c r="O1667" s="371"/>
      <c r="P1667" s="371"/>
      <c r="Q1667" s="371"/>
      <c r="R1667" s="371"/>
      <c r="S1667" s="371"/>
      <c r="T1667" s="443"/>
      <c r="U1667" s="539"/>
      <c r="V1667" s="117"/>
      <c r="W1667" s="118"/>
      <c r="X1667" s="119"/>
      <c r="Y1667" s="120"/>
      <c r="Z1667" s="122"/>
      <c r="AA1667" s="121"/>
      <c r="AB1667" s="443"/>
      <c r="AC1667" s="734"/>
      <c r="AD1667" s="372"/>
      <c r="AE1667" s="485"/>
      <c r="AF1667" s="373" t="str">
        <f t="shared" si="460"/>
        <v/>
      </c>
      <c r="AG1667" s="373" t="str">
        <f t="shared" si="461"/>
        <v/>
      </c>
      <c r="AH1667" s="374" t="str">
        <f t="shared" si="462"/>
        <v/>
      </c>
      <c r="AI1667" s="375" t="str">
        <f t="shared" si="463"/>
        <v/>
      </c>
      <c r="AJ1667" s="375" t="str">
        <f t="shared" si="464"/>
        <v/>
      </c>
      <c r="AK1667" s="375" t="str">
        <f t="shared" si="465"/>
        <v/>
      </c>
      <c r="AL1667" s="375" t="str">
        <f t="shared" si="466"/>
        <v/>
      </c>
      <c r="AM1667" s="375" t="str">
        <f t="shared" si="467"/>
        <v/>
      </c>
      <c r="AN1667" s="376" t="str">
        <f>IF(AF1667="","",IF(OR(AH1667="",AH1667="-"),"－",IF(OR(AM1667=8,AM1667=9),"",IF(OR(AJ1667=3,AJ1667=4,AJ1667=5,AJ1667=6),VLOOKUP(AH1667,INDEX((係数_バス貨物_ガソリン,係数_バス貨物_CNG,係数_バス貨物_軽油,係数_バス貨物_メタノール,係数_バス貨物_LPG),MATCH(AL1667,【参考】排出ガスレベル!$AI$4:$AI$671,1),1,AR1667):INDEX((係数_バス貨物_ガソリン,係数_バス貨物_CNG,係数_バス貨物_軽油,係数_バス貨物_メタノール,係数_バス貨物_LPG),MATCH(AL1667+1,【参考】排出ガスレベル!$AI$4:$AI$671,1)-1,5,AR1667),2,FALSE),IF(OR(AJ1667=1,AJ1667=2),VLOOKUP(AH1667,INDEX((係数_乗用_ガソリン,係数_乗用_CNG,係数_乗用_軽油,係数_乗用_メタノール,係数_乗用_LPG),1,1,AR1667):INDEX((係数_乗用_ガソリン,係数_乗用_CNG,係数_乗用_軽油,係数_乗用_メタノール,係数_乗用_LPG),125,5,AR1667),2,FALSE))))))</f>
        <v/>
      </c>
      <c r="AO1667" s="376" t="str">
        <f>IF(T1667="","",IF(OR(AH1667="",AH1667="-"),"－",IF(OR(AM1667=8,AM1667=9),"",IF(OR(AJ1667=3,AJ1667=4,AJ1667=5,AJ1667=6),VLOOKUP(AH1667,INDEX((係数_バス貨物_ガソリン,係数_バス貨物_CNG,係数_バス貨物_軽油,係数_バス貨物_メタノール,係数_バス貨物_LPG),MATCH(AL1667,【参考】排出ガスレベル!$AI$4:$AI$671,1),1,AR1667):INDEX((係数_バス貨物_ガソリン,係数_バス貨物_CNG,係数_バス貨物_軽油,係数_バス貨物_メタノール,係数_バス貨物_LPG),MATCH(AL1667+1,【参考】排出ガスレベル!$AI$4:$AI$671,1)-1,5,AR1667),3,FALSE),IF(OR(AJ1667=1,AJ1667=2),VLOOKUP(AH1667,INDEX((係数_乗用_ガソリン,係数_乗用_CNG,係数_乗用_軽油,係数_乗用_メタノール,係数_乗用_LPG),1,1,AR1667):INDEX((係数_乗用_ガソリン,係数_乗用_CNG,係数_乗用_軽油,係数_乗用_メタノール,係数_乗用_LPG),125,5,AR1667),3,FALSE))))))</f>
        <v/>
      </c>
      <c r="AP1667" s="375" t="str">
        <f t="shared" si="468"/>
        <v/>
      </c>
      <c r="AQ1667" s="444" t="str">
        <f t="shared" si="469"/>
        <v/>
      </c>
      <c r="AR1667" s="375" t="str">
        <f t="shared" si="470"/>
        <v/>
      </c>
      <c r="AS1667" s="377" t="str">
        <f t="shared" si="471"/>
        <v/>
      </c>
      <c r="AT1667" s="378" t="str">
        <f t="shared" si="472"/>
        <v/>
      </c>
      <c r="AX1667" s="625" t="b">
        <f t="shared" si="473"/>
        <v>0</v>
      </c>
      <c r="AY1667" s="7" t="str">
        <f t="shared" si="474"/>
        <v>FALSEFALSEFALSE</v>
      </c>
      <c r="AZ1667" s="626">
        <f t="shared" si="458"/>
        <v>0</v>
      </c>
      <c r="BA1667" s="627" t="str">
        <f t="shared" si="475"/>
        <v/>
      </c>
      <c r="BB1667" s="627">
        <f t="shared" si="459"/>
        <v>0</v>
      </c>
    </row>
    <row r="1668" spans="1:54">
      <c r="A1668" s="381">
        <v>1611</v>
      </c>
      <c r="B1668" s="117"/>
      <c r="C1668" s="288"/>
      <c r="D1668" s="289"/>
      <c r="E1668" s="289"/>
      <c r="F1668" s="290"/>
      <c r="G1668" s="292"/>
      <c r="H1668" s="116"/>
      <c r="I1668" s="292"/>
      <c r="J1668" s="116"/>
      <c r="K1668" s="370"/>
      <c r="L1668" s="370"/>
      <c r="M1668" s="370"/>
      <c r="N1668" s="371"/>
      <c r="O1668" s="371"/>
      <c r="P1668" s="371"/>
      <c r="Q1668" s="371"/>
      <c r="R1668" s="371"/>
      <c r="S1668" s="371"/>
      <c r="T1668" s="443"/>
      <c r="U1668" s="539"/>
      <c r="V1668" s="117"/>
      <c r="W1668" s="118"/>
      <c r="X1668" s="119"/>
      <c r="Y1668" s="120"/>
      <c r="Z1668" s="122"/>
      <c r="AA1668" s="121"/>
      <c r="AB1668" s="443"/>
      <c r="AC1668" s="734"/>
      <c r="AD1668" s="372"/>
      <c r="AE1668" s="485"/>
      <c r="AF1668" s="373" t="str">
        <f t="shared" si="460"/>
        <v/>
      </c>
      <c r="AG1668" s="373" t="str">
        <f t="shared" si="461"/>
        <v/>
      </c>
      <c r="AH1668" s="374" t="str">
        <f t="shared" si="462"/>
        <v/>
      </c>
      <c r="AI1668" s="375" t="str">
        <f t="shared" si="463"/>
        <v/>
      </c>
      <c r="AJ1668" s="375" t="str">
        <f t="shared" si="464"/>
        <v/>
      </c>
      <c r="AK1668" s="375" t="str">
        <f t="shared" si="465"/>
        <v/>
      </c>
      <c r="AL1668" s="375" t="str">
        <f t="shared" si="466"/>
        <v/>
      </c>
      <c r="AM1668" s="375" t="str">
        <f t="shared" si="467"/>
        <v/>
      </c>
      <c r="AN1668" s="376" t="str">
        <f>IF(AF1668="","",IF(OR(AH1668="",AH1668="-"),"－",IF(OR(AM1668=8,AM1668=9),"",IF(OR(AJ1668=3,AJ1668=4,AJ1668=5,AJ1668=6),VLOOKUP(AH1668,INDEX((係数_バス貨物_ガソリン,係数_バス貨物_CNG,係数_バス貨物_軽油,係数_バス貨物_メタノール,係数_バス貨物_LPG),MATCH(AL1668,【参考】排出ガスレベル!$AI$4:$AI$671,1),1,AR1668):INDEX((係数_バス貨物_ガソリン,係数_バス貨物_CNG,係数_バス貨物_軽油,係数_バス貨物_メタノール,係数_バス貨物_LPG),MATCH(AL1668+1,【参考】排出ガスレベル!$AI$4:$AI$671,1)-1,5,AR1668),2,FALSE),IF(OR(AJ1668=1,AJ1668=2),VLOOKUP(AH1668,INDEX((係数_乗用_ガソリン,係数_乗用_CNG,係数_乗用_軽油,係数_乗用_メタノール,係数_乗用_LPG),1,1,AR1668):INDEX((係数_乗用_ガソリン,係数_乗用_CNG,係数_乗用_軽油,係数_乗用_メタノール,係数_乗用_LPG),125,5,AR1668),2,FALSE))))))</f>
        <v/>
      </c>
      <c r="AO1668" s="376" t="str">
        <f>IF(T1668="","",IF(OR(AH1668="",AH1668="-"),"－",IF(OR(AM1668=8,AM1668=9),"",IF(OR(AJ1668=3,AJ1668=4,AJ1668=5,AJ1668=6),VLOOKUP(AH1668,INDEX((係数_バス貨物_ガソリン,係数_バス貨物_CNG,係数_バス貨物_軽油,係数_バス貨物_メタノール,係数_バス貨物_LPG),MATCH(AL1668,【参考】排出ガスレベル!$AI$4:$AI$671,1),1,AR1668):INDEX((係数_バス貨物_ガソリン,係数_バス貨物_CNG,係数_バス貨物_軽油,係数_バス貨物_メタノール,係数_バス貨物_LPG),MATCH(AL1668+1,【参考】排出ガスレベル!$AI$4:$AI$671,1)-1,5,AR1668),3,FALSE),IF(OR(AJ1668=1,AJ1668=2),VLOOKUP(AH1668,INDEX((係数_乗用_ガソリン,係数_乗用_CNG,係数_乗用_軽油,係数_乗用_メタノール,係数_乗用_LPG),1,1,AR1668):INDEX((係数_乗用_ガソリン,係数_乗用_CNG,係数_乗用_軽油,係数_乗用_メタノール,係数_乗用_LPG),125,5,AR1668),3,FALSE))))))</f>
        <v/>
      </c>
      <c r="AP1668" s="375" t="str">
        <f t="shared" si="468"/>
        <v/>
      </c>
      <c r="AQ1668" s="444" t="str">
        <f t="shared" si="469"/>
        <v/>
      </c>
      <c r="AR1668" s="375" t="str">
        <f t="shared" si="470"/>
        <v/>
      </c>
      <c r="AS1668" s="377" t="str">
        <f t="shared" si="471"/>
        <v/>
      </c>
      <c r="AT1668" s="378" t="str">
        <f t="shared" si="472"/>
        <v/>
      </c>
      <c r="AX1668" s="625" t="b">
        <f t="shared" si="473"/>
        <v>0</v>
      </c>
      <c r="AY1668" s="7" t="str">
        <f t="shared" si="474"/>
        <v>FALSEFALSEFALSE</v>
      </c>
      <c r="AZ1668" s="626">
        <f t="shared" si="458"/>
        <v>0</v>
      </c>
      <c r="BA1668" s="627" t="str">
        <f t="shared" si="475"/>
        <v/>
      </c>
      <c r="BB1668" s="627">
        <f t="shared" si="459"/>
        <v>0</v>
      </c>
    </row>
    <row r="1669" spans="1:54">
      <c r="A1669" s="381">
        <v>1612</v>
      </c>
      <c r="B1669" s="117"/>
      <c r="C1669" s="288"/>
      <c r="D1669" s="289"/>
      <c r="E1669" s="289"/>
      <c r="F1669" s="290"/>
      <c r="G1669" s="292"/>
      <c r="H1669" s="116"/>
      <c r="I1669" s="292"/>
      <c r="J1669" s="116"/>
      <c r="K1669" s="370"/>
      <c r="L1669" s="370"/>
      <c r="M1669" s="370"/>
      <c r="N1669" s="371"/>
      <c r="O1669" s="371"/>
      <c r="P1669" s="371"/>
      <c r="Q1669" s="371"/>
      <c r="R1669" s="371"/>
      <c r="S1669" s="371"/>
      <c r="T1669" s="443"/>
      <c r="U1669" s="539"/>
      <c r="V1669" s="117"/>
      <c r="W1669" s="118"/>
      <c r="X1669" s="119"/>
      <c r="Y1669" s="120"/>
      <c r="Z1669" s="122"/>
      <c r="AA1669" s="121"/>
      <c r="AB1669" s="443"/>
      <c r="AC1669" s="734"/>
      <c r="AD1669" s="372"/>
      <c r="AE1669" s="485"/>
      <c r="AF1669" s="373" t="str">
        <f t="shared" si="460"/>
        <v/>
      </c>
      <c r="AG1669" s="373" t="str">
        <f t="shared" si="461"/>
        <v/>
      </c>
      <c r="AH1669" s="374" t="str">
        <f t="shared" si="462"/>
        <v/>
      </c>
      <c r="AI1669" s="375" t="str">
        <f t="shared" si="463"/>
        <v/>
      </c>
      <c r="AJ1669" s="375" t="str">
        <f t="shared" si="464"/>
        <v/>
      </c>
      <c r="AK1669" s="375" t="str">
        <f t="shared" si="465"/>
        <v/>
      </c>
      <c r="AL1669" s="375" t="str">
        <f t="shared" si="466"/>
        <v/>
      </c>
      <c r="AM1669" s="375" t="str">
        <f t="shared" si="467"/>
        <v/>
      </c>
      <c r="AN1669" s="376" t="str">
        <f>IF(AF1669="","",IF(OR(AH1669="",AH1669="-"),"－",IF(OR(AM1669=8,AM1669=9),"",IF(OR(AJ1669=3,AJ1669=4,AJ1669=5,AJ1669=6),VLOOKUP(AH1669,INDEX((係数_バス貨物_ガソリン,係数_バス貨物_CNG,係数_バス貨物_軽油,係数_バス貨物_メタノール,係数_バス貨物_LPG),MATCH(AL1669,【参考】排出ガスレベル!$AI$4:$AI$671,1),1,AR1669):INDEX((係数_バス貨物_ガソリン,係数_バス貨物_CNG,係数_バス貨物_軽油,係数_バス貨物_メタノール,係数_バス貨物_LPG),MATCH(AL1669+1,【参考】排出ガスレベル!$AI$4:$AI$671,1)-1,5,AR1669),2,FALSE),IF(OR(AJ1669=1,AJ1669=2),VLOOKUP(AH1669,INDEX((係数_乗用_ガソリン,係数_乗用_CNG,係数_乗用_軽油,係数_乗用_メタノール,係数_乗用_LPG),1,1,AR1669):INDEX((係数_乗用_ガソリン,係数_乗用_CNG,係数_乗用_軽油,係数_乗用_メタノール,係数_乗用_LPG),125,5,AR1669),2,FALSE))))))</f>
        <v/>
      </c>
      <c r="AO1669" s="376" t="str">
        <f>IF(T1669="","",IF(OR(AH1669="",AH1669="-"),"－",IF(OR(AM1669=8,AM1669=9),"",IF(OR(AJ1669=3,AJ1669=4,AJ1669=5,AJ1669=6),VLOOKUP(AH1669,INDEX((係数_バス貨物_ガソリン,係数_バス貨物_CNG,係数_バス貨物_軽油,係数_バス貨物_メタノール,係数_バス貨物_LPG),MATCH(AL1669,【参考】排出ガスレベル!$AI$4:$AI$671,1),1,AR1669):INDEX((係数_バス貨物_ガソリン,係数_バス貨物_CNG,係数_バス貨物_軽油,係数_バス貨物_メタノール,係数_バス貨物_LPG),MATCH(AL1669+1,【参考】排出ガスレベル!$AI$4:$AI$671,1)-1,5,AR1669),3,FALSE),IF(OR(AJ1669=1,AJ1669=2),VLOOKUP(AH1669,INDEX((係数_乗用_ガソリン,係数_乗用_CNG,係数_乗用_軽油,係数_乗用_メタノール,係数_乗用_LPG),1,1,AR1669):INDEX((係数_乗用_ガソリン,係数_乗用_CNG,係数_乗用_軽油,係数_乗用_メタノール,係数_乗用_LPG),125,5,AR1669),3,FALSE))))))</f>
        <v/>
      </c>
      <c r="AP1669" s="375" t="str">
        <f t="shared" si="468"/>
        <v/>
      </c>
      <c r="AQ1669" s="444" t="str">
        <f t="shared" si="469"/>
        <v/>
      </c>
      <c r="AR1669" s="375" t="str">
        <f t="shared" si="470"/>
        <v/>
      </c>
      <c r="AS1669" s="377" t="str">
        <f t="shared" si="471"/>
        <v/>
      </c>
      <c r="AT1669" s="378" t="str">
        <f t="shared" si="472"/>
        <v/>
      </c>
      <c r="AX1669" s="625" t="b">
        <f t="shared" si="473"/>
        <v>0</v>
      </c>
      <c r="AY1669" s="7" t="str">
        <f t="shared" si="474"/>
        <v>FALSEFALSEFALSE</v>
      </c>
      <c r="AZ1669" s="626">
        <f t="shared" si="458"/>
        <v>0</v>
      </c>
      <c r="BA1669" s="627" t="str">
        <f t="shared" si="475"/>
        <v/>
      </c>
      <c r="BB1669" s="627">
        <f t="shared" si="459"/>
        <v>0</v>
      </c>
    </row>
    <row r="1670" spans="1:54">
      <c r="A1670" s="381">
        <v>1613</v>
      </c>
      <c r="B1670" s="117"/>
      <c r="C1670" s="288"/>
      <c r="D1670" s="289"/>
      <c r="E1670" s="289"/>
      <c r="F1670" s="290"/>
      <c r="G1670" s="292"/>
      <c r="H1670" s="116"/>
      <c r="I1670" s="292"/>
      <c r="J1670" s="116"/>
      <c r="K1670" s="370"/>
      <c r="L1670" s="370"/>
      <c r="M1670" s="370"/>
      <c r="N1670" s="371"/>
      <c r="O1670" s="371"/>
      <c r="P1670" s="371"/>
      <c r="Q1670" s="371"/>
      <c r="R1670" s="371"/>
      <c r="S1670" s="371"/>
      <c r="T1670" s="443"/>
      <c r="U1670" s="539"/>
      <c r="V1670" s="117"/>
      <c r="W1670" s="118"/>
      <c r="X1670" s="119"/>
      <c r="Y1670" s="120"/>
      <c r="Z1670" s="122"/>
      <c r="AA1670" s="121"/>
      <c r="AB1670" s="443"/>
      <c r="AC1670" s="734"/>
      <c r="AD1670" s="372"/>
      <c r="AE1670" s="485"/>
      <c r="AF1670" s="373" t="str">
        <f t="shared" si="460"/>
        <v/>
      </c>
      <c r="AG1670" s="373" t="str">
        <f t="shared" si="461"/>
        <v/>
      </c>
      <c r="AH1670" s="374" t="str">
        <f t="shared" si="462"/>
        <v/>
      </c>
      <c r="AI1670" s="375" t="str">
        <f t="shared" si="463"/>
        <v/>
      </c>
      <c r="AJ1670" s="375" t="str">
        <f t="shared" si="464"/>
        <v/>
      </c>
      <c r="AK1670" s="375" t="str">
        <f t="shared" si="465"/>
        <v/>
      </c>
      <c r="AL1670" s="375" t="str">
        <f t="shared" si="466"/>
        <v/>
      </c>
      <c r="AM1670" s="375" t="str">
        <f t="shared" si="467"/>
        <v/>
      </c>
      <c r="AN1670" s="376" t="str">
        <f>IF(AF1670="","",IF(OR(AH1670="",AH1670="-"),"－",IF(OR(AM1670=8,AM1670=9),"",IF(OR(AJ1670=3,AJ1670=4,AJ1670=5,AJ1670=6),VLOOKUP(AH1670,INDEX((係数_バス貨物_ガソリン,係数_バス貨物_CNG,係数_バス貨物_軽油,係数_バス貨物_メタノール,係数_バス貨物_LPG),MATCH(AL1670,【参考】排出ガスレベル!$AI$4:$AI$671,1),1,AR1670):INDEX((係数_バス貨物_ガソリン,係数_バス貨物_CNG,係数_バス貨物_軽油,係数_バス貨物_メタノール,係数_バス貨物_LPG),MATCH(AL1670+1,【参考】排出ガスレベル!$AI$4:$AI$671,1)-1,5,AR1670),2,FALSE),IF(OR(AJ1670=1,AJ1670=2),VLOOKUP(AH1670,INDEX((係数_乗用_ガソリン,係数_乗用_CNG,係数_乗用_軽油,係数_乗用_メタノール,係数_乗用_LPG),1,1,AR1670):INDEX((係数_乗用_ガソリン,係数_乗用_CNG,係数_乗用_軽油,係数_乗用_メタノール,係数_乗用_LPG),125,5,AR1670),2,FALSE))))))</f>
        <v/>
      </c>
      <c r="AO1670" s="376" t="str">
        <f>IF(T1670="","",IF(OR(AH1670="",AH1670="-"),"－",IF(OR(AM1670=8,AM1670=9),"",IF(OR(AJ1670=3,AJ1670=4,AJ1670=5,AJ1670=6),VLOOKUP(AH1670,INDEX((係数_バス貨物_ガソリン,係数_バス貨物_CNG,係数_バス貨物_軽油,係数_バス貨物_メタノール,係数_バス貨物_LPG),MATCH(AL1670,【参考】排出ガスレベル!$AI$4:$AI$671,1),1,AR1670):INDEX((係数_バス貨物_ガソリン,係数_バス貨物_CNG,係数_バス貨物_軽油,係数_バス貨物_メタノール,係数_バス貨物_LPG),MATCH(AL1670+1,【参考】排出ガスレベル!$AI$4:$AI$671,1)-1,5,AR1670),3,FALSE),IF(OR(AJ1670=1,AJ1670=2),VLOOKUP(AH1670,INDEX((係数_乗用_ガソリン,係数_乗用_CNG,係数_乗用_軽油,係数_乗用_メタノール,係数_乗用_LPG),1,1,AR1670):INDEX((係数_乗用_ガソリン,係数_乗用_CNG,係数_乗用_軽油,係数_乗用_メタノール,係数_乗用_LPG),125,5,AR1670),3,FALSE))))))</f>
        <v/>
      </c>
      <c r="AP1670" s="375" t="str">
        <f t="shared" si="468"/>
        <v/>
      </c>
      <c r="AQ1670" s="444" t="str">
        <f t="shared" si="469"/>
        <v/>
      </c>
      <c r="AR1670" s="375" t="str">
        <f t="shared" si="470"/>
        <v/>
      </c>
      <c r="AS1670" s="377" t="str">
        <f t="shared" si="471"/>
        <v/>
      </c>
      <c r="AT1670" s="378" t="str">
        <f t="shared" si="472"/>
        <v/>
      </c>
      <c r="AX1670" s="625" t="b">
        <f t="shared" si="473"/>
        <v>0</v>
      </c>
      <c r="AY1670" s="7" t="str">
        <f t="shared" si="474"/>
        <v>FALSEFALSEFALSE</v>
      </c>
      <c r="AZ1670" s="626">
        <f t="shared" si="458"/>
        <v>0</v>
      </c>
      <c r="BA1670" s="627" t="str">
        <f t="shared" si="475"/>
        <v/>
      </c>
      <c r="BB1670" s="627">
        <f t="shared" si="459"/>
        <v>0</v>
      </c>
    </row>
    <row r="1671" spans="1:54">
      <c r="A1671" s="381">
        <v>1614</v>
      </c>
      <c r="B1671" s="117"/>
      <c r="C1671" s="288"/>
      <c r="D1671" s="289"/>
      <c r="E1671" s="289"/>
      <c r="F1671" s="290"/>
      <c r="G1671" s="292"/>
      <c r="H1671" s="116"/>
      <c r="I1671" s="292"/>
      <c r="J1671" s="116"/>
      <c r="K1671" s="370"/>
      <c r="L1671" s="370"/>
      <c r="M1671" s="370"/>
      <c r="N1671" s="371"/>
      <c r="O1671" s="371"/>
      <c r="P1671" s="371"/>
      <c r="Q1671" s="371"/>
      <c r="R1671" s="371"/>
      <c r="S1671" s="371"/>
      <c r="T1671" s="443"/>
      <c r="U1671" s="539"/>
      <c r="V1671" s="117"/>
      <c r="W1671" s="118"/>
      <c r="X1671" s="119"/>
      <c r="Y1671" s="120"/>
      <c r="Z1671" s="122"/>
      <c r="AA1671" s="121"/>
      <c r="AB1671" s="443"/>
      <c r="AC1671" s="734"/>
      <c r="AD1671" s="372"/>
      <c r="AE1671" s="485"/>
      <c r="AF1671" s="373" t="str">
        <f t="shared" si="460"/>
        <v/>
      </c>
      <c r="AG1671" s="373" t="str">
        <f t="shared" si="461"/>
        <v/>
      </c>
      <c r="AH1671" s="374" t="str">
        <f t="shared" si="462"/>
        <v/>
      </c>
      <c r="AI1671" s="375" t="str">
        <f t="shared" si="463"/>
        <v/>
      </c>
      <c r="AJ1671" s="375" t="str">
        <f t="shared" si="464"/>
        <v/>
      </c>
      <c r="AK1671" s="375" t="str">
        <f t="shared" si="465"/>
        <v/>
      </c>
      <c r="AL1671" s="375" t="str">
        <f t="shared" si="466"/>
        <v/>
      </c>
      <c r="AM1671" s="375" t="str">
        <f t="shared" si="467"/>
        <v/>
      </c>
      <c r="AN1671" s="376" t="str">
        <f>IF(AF1671="","",IF(OR(AH1671="",AH1671="-"),"－",IF(OR(AM1671=8,AM1671=9),"",IF(OR(AJ1671=3,AJ1671=4,AJ1671=5,AJ1671=6),VLOOKUP(AH1671,INDEX((係数_バス貨物_ガソリン,係数_バス貨物_CNG,係数_バス貨物_軽油,係数_バス貨物_メタノール,係数_バス貨物_LPG),MATCH(AL1671,【参考】排出ガスレベル!$AI$4:$AI$671,1),1,AR1671):INDEX((係数_バス貨物_ガソリン,係数_バス貨物_CNG,係数_バス貨物_軽油,係数_バス貨物_メタノール,係数_バス貨物_LPG),MATCH(AL1671+1,【参考】排出ガスレベル!$AI$4:$AI$671,1)-1,5,AR1671),2,FALSE),IF(OR(AJ1671=1,AJ1671=2),VLOOKUP(AH1671,INDEX((係数_乗用_ガソリン,係数_乗用_CNG,係数_乗用_軽油,係数_乗用_メタノール,係数_乗用_LPG),1,1,AR1671):INDEX((係数_乗用_ガソリン,係数_乗用_CNG,係数_乗用_軽油,係数_乗用_メタノール,係数_乗用_LPG),125,5,AR1671),2,FALSE))))))</f>
        <v/>
      </c>
      <c r="AO1671" s="376" t="str">
        <f>IF(T1671="","",IF(OR(AH1671="",AH1671="-"),"－",IF(OR(AM1671=8,AM1671=9),"",IF(OR(AJ1671=3,AJ1671=4,AJ1671=5,AJ1671=6),VLOOKUP(AH1671,INDEX((係数_バス貨物_ガソリン,係数_バス貨物_CNG,係数_バス貨物_軽油,係数_バス貨物_メタノール,係数_バス貨物_LPG),MATCH(AL1671,【参考】排出ガスレベル!$AI$4:$AI$671,1),1,AR1671):INDEX((係数_バス貨物_ガソリン,係数_バス貨物_CNG,係数_バス貨物_軽油,係数_バス貨物_メタノール,係数_バス貨物_LPG),MATCH(AL1671+1,【参考】排出ガスレベル!$AI$4:$AI$671,1)-1,5,AR1671),3,FALSE),IF(OR(AJ1671=1,AJ1671=2),VLOOKUP(AH1671,INDEX((係数_乗用_ガソリン,係数_乗用_CNG,係数_乗用_軽油,係数_乗用_メタノール,係数_乗用_LPG),1,1,AR1671):INDEX((係数_乗用_ガソリン,係数_乗用_CNG,係数_乗用_軽油,係数_乗用_メタノール,係数_乗用_LPG),125,5,AR1671),3,FALSE))))))</f>
        <v/>
      </c>
      <c r="AP1671" s="375" t="str">
        <f t="shared" si="468"/>
        <v/>
      </c>
      <c r="AQ1671" s="444" t="str">
        <f t="shared" si="469"/>
        <v/>
      </c>
      <c r="AR1671" s="375" t="str">
        <f t="shared" si="470"/>
        <v/>
      </c>
      <c r="AS1671" s="377" t="str">
        <f t="shared" si="471"/>
        <v/>
      </c>
      <c r="AT1671" s="378" t="str">
        <f t="shared" si="472"/>
        <v/>
      </c>
      <c r="AX1671" s="625" t="b">
        <f t="shared" si="473"/>
        <v>0</v>
      </c>
      <c r="AY1671" s="7" t="str">
        <f t="shared" si="474"/>
        <v>FALSEFALSEFALSE</v>
      </c>
      <c r="AZ1671" s="626">
        <f t="shared" si="458"/>
        <v>0</v>
      </c>
      <c r="BA1671" s="627" t="str">
        <f t="shared" si="475"/>
        <v/>
      </c>
      <c r="BB1671" s="627">
        <f t="shared" si="459"/>
        <v>0</v>
      </c>
    </row>
    <row r="1672" spans="1:54">
      <c r="A1672" s="381">
        <v>1615</v>
      </c>
      <c r="B1672" s="117"/>
      <c r="C1672" s="288"/>
      <c r="D1672" s="289"/>
      <c r="E1672" s="289"/>
      <c r="F1672" s="290"/>
      <c r="G1672" s="292"/>
      <c r="H1672" s="116"/>
      <c r="I1672" s="292"/>
      <c r="J1672" s="116"/>
      <c r="K1672" s="370"/>
      <c r="L1672" s="370"/>
      <c r="M1672" s="370"/>
      <c r="N1672" s="371"/>
      <c r="O1672" s="371"/>
      <c r="P1672" s="371"/>
      <c r="Q1672" s="371"/>
      <c r="R1672" s="371"/>
      <c r="S1672" s="371"/>
      <c r="T1672" s="443"/>
      <c r="U1672" s="539"/>
      <c r="V1672" s="117"/>
      <c r="W1672" s="118"/>
      <c r="X1672" s="119"/>
      <c r="Y1672" s="120"/>
      <c r="Z1672" s="122"/>
      <c r="AA1672" s="121"/>
      <c r="AB1672" s="443"/>
      <c r="AC1672" s="734"/>
      <c r="AD1672" s="372"/>
      <c r="AE1672" s="485"/>
      <c r="AF1672" s="373" t="str">
        <f t="shared" si="460"/>
        <v/>
      </c>
      <c r="AG1672" s="373" t="str">
        <f t="shared" si="461"/>
        <v/>
      </c>
      <c r="AH1672" s="374" t="str">
        <f t="shared" si="462"/>
        <v/>
      </c>
      <c r="AI1672" s="375" t="str">
        <f t="shared" si="463"/>
        <v/>
      </c>
      <c r="AJ1672" s="375" t="str">
        <f t="shared" si="464"/>
        <v/>
      </c>
      <c r="AK1672" s="375" t="str">
        <f t="shared" si="465"/>
        <v/>
      </c>
      <c r="AL1672" s="375" t="str">
        <f t="shared" si="466"/>
        <v/>
      </c>
      <c r="AM1672" s="375" t="str">
        <f t="shared" si="467"/>
        <v/>
      </c>
      <c r="AN1672" s="376" t="str">
        <f>IF(AF1672="","",IF(OR(AH1672="",AH1672="-"),"－",IF(OR(AM1672=8,AM1672=9),"",IF(OR(AJ1672=3,AJ1672=4,AJ1672=5,AJ1672=6),VLOOKUP(AH1672,INDEX((係数_バス貨物_ガソリン,係数_バス貨物_CNG,係数_バス貨物_軽油,係数_バス貨物_メタノール,係数_バス貨物_LPG),MATCH(AL1672,【参考】排出ガスレベル!$AI$4:$AI$671,1),1,AR1672):INDEX((係数_バス貨物_ガソリン,係数_バス貨物_CNG,係数_バス貨物_軽油,係数_バス貨物_メタノール,係数_バス貨物_LPG),MATCH(AL1672+1,【参考】排出ガスレベル!$AI$4:$AI$671,1)-1,5,AR1672),2,FALSE),IF(OR(AJ1672=1,AJ1672=2),VLOOKUP(AH1672,INDEX((係数_乗用_ガソリン,係数_乗用_CNG,係数_乗用_軽油,係数_乗用_メタノール,係数_乗用_LPG),1,1,AR1672):INDEX((係数_乗用_ガソリン,係数_乗用_CNG,係数_乗用_軽油,係数_乗用_メタノール,係数_乗用_LPG),125,5,AR1672),2,FALSE))))))</f>
        <v/>
      </c>
      <c r="AO1672" s="376" t="str">
        <f>IF(T1672="","",IF(OR(AH1672="",AH1672="-"),"－",IF(OR(AM1672=8,AM1672=9),"",IF(OR(AJ1672=3,AJ1672=4,AJ1672=5,AJ1672=6),VLOOKUP(AH1672,INDEX((係数_バス貨物_ガソリン,係数_バス貨物_CNG,係数_バス貨物_軽油,係数_バス貨物_メタノール,係数_バス貨物_LPG),MATCH(AL1672,【参考】排出ガスレベル!$AI$4:$AI$671,1),1,AR1672):INDEX((係数_バス貨物_ガソリン,係数_バス貨物_CNG,係数_バス貨物_軽油,係数_バス貨物_メタノール,係数_バス貨物_LPG),MATCH(AL1672+1,【参考】排出ガスレベル!$AI$4:$AI$671,1)-1,5,AR1672),3,FALSE),IF(OR(AJ1672=1,AJ1672=2),VLOOKUP(AH1672,INDEX((係数_乗用_ガソリン,係数_乗用_CNG,係数_乗用_軽油,係数_乗用_メタノール,係数_乗用_LPG),1,1,AR1672):INDEX((係数_乗用_ガソリン,係数_乗用_CNG,係数_乗用_軽油,係数_乗用_メタノール,係数_乗用_LPG),125,5,AR1672),3,FALSE))))))</f>
        <v/>
      </c>
      <c r="AP1672" s="375" t="str">
        <f t="shared" si="468"/>
        <v/>
      </c>
      <c r="AQ1672" s="444" t="str">
        <f t="shared" si="469"/>
        <v/>
      </c>
      <c r="AR1672" s="375" t="str">
        <f t="shared" si="470"/>
        <v/>
      </c>
      <c r="AS1672" s="377" t="str">
        <f t="shared" si="471"/>
        <v/>
      </c>
      <c r="AT1672" s="378" t="str">
        <f t="shared" si="472"/>
        <v/>
      </c>
      <c r="AX1672" s="625" t="b">
        <f t="shared" si="473"/>
        <v>0</v>
      </c>
      <c r="AY1672" s="7" t="str">
        <f t="shared" si="474"/>
        <v>FALSEFALSEFALSE</v>
      </c>
      <c r="AZ1672" s="626">
        <f t="shared" si="458"/>
        <v>0</v>
      </c>
      <c r="BA1672" s="627" t="str">
        <f t="shared" si="475"/>
        <v/>
      </c>
      <c r="BB1672" s="627">
        <f t="shared" si="459"/>
        <v>0</v>
      </c>
    </row>
    <row r="1673" spans="1:54">
      <c r="A1673" s="381">
        <v>1616</v>
      </c>
      <c r="B1673" s="117"/>
      <c r="C1673" s="288"/>
      <c r="D1673" s="289"/>
      <c r="E1673" s="289"/>
      <c r="F1673" s="290"/>
      <c r="G1673" s="292"/>
      <c r="H1673" s="116"/>
      <c r="I1673" s="292"/>
      <c r="J1673" s="116"/>
      <c r="K1673" s="370"/>
      <c r="L1673" s="370"/>
      <c r="M1673" s="370"/>
      <c r="N1673" s="371"/>
      <c r="O1673" s="371"/>
      <c r="P1673" s="371"/>
      <c r="Q1673" s="371"/>
      <c r="R1673" s="371"/>
      <c r="S1673" s="371"/>
      <c r="T1673" s="443"/>
      <c r="U1673" s="539"/>
      <c r="V1673" s="117"/>
      <c r="W1673" s="118"/>
      <c r="X1673" s="119"/>
      <c r="Y1673" s="120"/>
      <c r="Z1673" s="122"/>
      <c r="AA1673" s="121"/>
      <c r="AB1673" s="443"/>
      <c r="AC1673" s="734"/>
      <c r="AD1673" s="372"/>
      <c r="AE1673" s="485"/>
      <c r="AF1673" s="373" t="str">
        <f t="shared" si="460"/>
        <v/>
      </c>
      <c r="AG1673" s="373" t="str">
        <f t="shared" si="461"/>
        <v/>
      </c>
      <c r="AH1673" s="374" t="str">
        <f t="shared" si="462"/>
        <v/>
      </c>
      <c r="AI1673" s="375" t="str">
        <f t="shared" si="463"/>
        <v/>
      </c>
      <c r="AJ1673" s="375" t="str">
        <f t="shared" si="464"/>
        <v/>
      </c>
      <c r="AK1673" s="375" t="str">
        <f t="shared" si="465"/>
        <v/>
      </c>
      <c r="AL1673" s="375" t="str">
        <f t="shared" si="466"/>
        <v/>
      </c>
      <c r="AM1673" s="375" t="str">
        <f t="shared" si="467"/>
        <v/>
      </c>
      <c r="AN1673" s="376" t="str">
        <f>IF(AF1673="","",IF(OR(AH1673="",AH1673="-"),"－",IF(OR(AM1673=8,AM1673=9),"",IF(OR(AJ1673=3,AJ1673=4,AJ1673=5,AJ1673=6),VLOOKUP(AH1673,INDEX((係数_バス貨物_ガソリン,係数_バス貨物_CNG,係数_バス貨物_軽油,係数_バス貨物_メタノール,係数_バス貨物_LPG),MATCH(AL1673,【参考】排出ガスレベル!$AI$4:$AI$671,1),1,AR1673):INDEX((係数_バス貨物_ガソリン,係数_バス貨物_CNG,係数_バス貨物_軽油,係数_バス貨物_メタノール,係数_バス貨物_LPG),MATCH(AL1673+1,【参考】排出ガスレベル!$AI$4:$AI$671,1)-1,5,AR1673),2,FALSE),IF(OR(AJ1673=1,AJ1673=2),VLOOKUP(AH1673,INDEX((係数_乗用_ガソリン,係数_乗用_CNG,係数_乗用_軽油,係数_乗用_メタノール,係数_乗用_LPG),1,1,AR1673):INDEX((係数_乗用_ガソリン,係数_乗用_CNG,係数_乗用_軽油,係数_乗用_メタノール,係数_乗用_LPG),125,5,AR1673),2,FALSE))))))</f>
        <v/>
      </c>
      <c r="AO1673" s="376" t="str">
        <f>IF(T1673="","",IF(OR(AH1673="",AH1673="-"),"－",IF(OR(AM1673=8,AM1673=9),"",IF(OR(AJ1673=3,AJ1673=4,AJ1673=5,AJ1673=6),VLOOKUP(AH1673,INDEX((係数_バス貨物_ガソリン,係数_バス貨物_CNG,係数_バス貨物_軽油,係数_バス貨物_メタノール,係数_バス貨物_LPG),MATCH(AL1673,【参考】排出ガスレベル!$AI$4:$AI$671,1),1,AR1673):INDEX((係数_バス貨物_ガソリン,係数_バス貨物_CNG,係数_バス貨物_軽油,係数_バス貨物_メタノール,係数_バス貨物_LPG),MATCH(AL1673+1,【参考】排出ガスレベル!$AI$4:$AI$671,1)-1,5,AR1673),3,FALSE),IF(OR(AJ1673=1,AJ1673=2),VLOOKUP(AH1673,INDEX((係数_乗用_ガソリン,係数_乗用_CNG,係数_乗用_軽油,係数_乗用_メタノール,係数_乗用_LPG),1,1,AR1673):INDEX((係数_乗用_ガソリン,係数_乗用_CNG,係数_乗用_軽油,係数_乗用_メタノール,係数_乗用_LPG),125,5,AR1673),3,FALSE))))))</f>
        <v/>
      </c>
      <c r="AP1673" s="375" t="str">
        <f t="shared" si="468"/>
        <v/>
      </c>
      <c r="AQ1673" s="444" t="str">
        <f t="shared" si="469"/>
        <v/>
      </c>
      <c r="AR1673" s="375" t="str">
        <f t="shared" si="470"/>
        <v/>
      </c>
      <c r="AS1673" s="377" t="str">
        <f t="shared" si="471"/>
        <v/>
      </c>
      <c r="AT1673" s="378" t="str">
        <f t="shared" si="472"/>
        <v/>
      </c>
      <c r="AX1673" s="625" t="b">
        <f t="shared" si="473"/>
        <v>0</v>
      </c>
      <c r="AY1673" s="7" t="str">
        <f t="shared" si="474"/>
        <v>FALSEFALSEFALSE</v>
      </c>
      <c r="AZ1673" s="626">
        <f t="shared" si="458"/>
        <v>0</v>
      </c>
      <c r="BA1673" s="627" t="str">
        <f t="shared" si="475"/>
        <v/>
      </c>
      <c r="BB1673" s="627">
        <f t="shared" si="459"/>
        <v>0</v>
      </c>
    </row>
    <row r="1674" spans="1:54">
      <c r="A1674" s="381">
        <v>1617</v>
      </c>
      <c r="B1674" s="117"/>
      <c r="C1674" s="288"/>
      <c r="D1674" s="289"/>
      <c r="E1674" s="289"/>
      <c r="F1674" s="290"/>
      <c r="G1674" s="292"/>
      <c r="H1674" s="116"/>
      <c r="I1674" s="292"/>
      <c r="J1674" s="116"/>
      <c r="K1674" s="370"/>
      <c r="L1674" s="370"/>
      <c r="M1674" s="370"/>
      <c r="N1674" s="371"/>
      <c r="O1674" s="371"/>
      <c r="P1674" s="371"/>
      <c r="Q1674" s="371"/>
      <c r="R1674" s="371"/>
      <c r="S1674" s="371"/>
      <c r="T1674" s="443"/>
      <c r="U1674" s="539"/>
      <c r="V1674" s="117"/>
      <c r="W1674" s="118"/>
      <c r="X1674" s="119"/>
      <c r="Y1674" s="120"/>
      <c r="Z1674" s="122"/>
      <c r="AA1674" s="121"/>
      <c r="AB1674" s="443"/>
      <c r="AC1674" s="734"/>
      <c r="AD1674" s="372"/>
      <c r="AE1674" s="485"/>
      <c r="AF1674" s="373" t="str">
        <f t="shared" si="460"/>
        <v/>
      </c>
      <c r="AG1674" s="373" t="str">
        <f t="shared" si="461"/>
        <v/>
      </c>
      <c r="AH1674" s="374" t="str">
        <f t="shared" si="462"/>
        <v/>
      </c>
      <c r="AI1674" s="375" t="str">
        <f t="shared" si="463"/>
        <v/>
      </c>
      <c r="AJ1674" s="375" t="str">
        <f t="shared" si="464"/>
        <v/>
      </c>
      <c r="AK1674" s="375" t="str">
        <f t="shared" si="465"/>
        <v/>
      </c>
      <c r="AL1674" s="375" t="str">
        <f t="shared" si="466"/>
        <v/>
      </c>
      <c r="AM1674" s="375" t="str">
        <f t="shared" si="467"/>
        <v/>
      </c>
      <c r="AN1674" s="376" t="str">
        <f>IF(AF1674="","",IF(OR(AH1674="",AH1674="-"),"－",IF(OR(AM1674=8,AM1674=9),"",IF(OR(AJ1674=3,AJ1674=4,AJ1674=5,AJ1674=6),VLOOKUP(AH1674,INDEX((係数_バス貨物_ガソリン,係数_バス貨物_CNG,係数_バス貨物_軽油,係数_バス貨物_メタノール,係数_バス貨物_LPG),MATCH(AL1674,【参考】排出ガスレベル!$AI$4:$AI$671,1),1,AR1674):INDEX((係数_バス貨物_ガソリン,係数_バス貨物_CNG,係数_バス貨物_軽油,係数_バス貨物_メタノール,係数_バス貨物_LPG),MATCH(AL1674+1,【参考】排出ガスレベル!$AI$4:$AI$671,1)-1,5,AR1674),2,FALSE),IF(OR(AJ1674=1,AJ1674=2),VLOOKUP(AH1674,INDEX((係数_乗用_ガソリン,係数_乗用_CNG,係数_乗用_軽油,係数_乗用_メタノール,係数_乗用_LPG),1,1,AR1674):INDEX((係数_乗用_ガソリン,係数_乗用_CNG,係数_乗用_軽油,係数_乗用_メタノール,係数_乗用_LPG),125,5,AR1674),2,FALSE))))))</f>
        <v/>
      </c>
      <c r="AO1674" s="376" t="str">
        <f>IF(T1674="","",IF(OR(AH1674="",AH1674="-"),"－",IF(OR(AM1674=8,AM1674=9),"",IF(OR(AJ1674=3,AJ1674=4,AJ1674=5,AJ1674=6),VLOOKUP(AH1674,INDEX((係数_バス貨物_ガソリン,係数_バス貨物_CNG,係数_バス貨物_軽油,係数_バス貨物_メタノール,係数_バス貨物_LPG),MATCH(AL1674,【参考】排出ガスレベル!$AI$4:$AI$671,1),1,AR1674):INDEX((係数_バス貨物_ガソリン,係数_バス貨物_CNG,係数_バス貨物_軽油,係数_バス貨物_メタノール,係数_バス貨物_LPG),MATCH(AL1674+1,【参考】排出ガスレベル!$AI$4:$AI$671,1)-1,5,AR1674),3,FALSE),IF(OR(AJ1674=1,AJ1674=2),VLOOKUP(AH1674,INDEX((係数_乗用_ガソリン,係数_乗用_CNG,係数_乗用_軽油,係数_乗用_メタノール,係数_乗用_LPG),1,1,AR1674):INDEX((係数_乗用_ガソリン,係数_乗用_CNG,係数_乗用_軽油,係数_乗用_メタノール,係数_乗用_LPG),125,5,AR1674),3,FALSE))))))</f>
        <v/>
      </c>
      <c r="AP1674" s="375" t="str">
        <f t="shared" si="468"/>
        <v/>
      </c>
      <c r="AQ1674" s="444" t="str">
        <f t="shared" si="469"/>
        <v/>
      </c>
      <c r="AR1674" s="375" t="str">
        <f t="shared" si="470"/>
        <v/>
      </c>
      <c r="AS1674" s="377" t="str">
        <f t="shared" si="471"/>
        <v/>
      </c>
      <c r="AT1674" s="378" t="str">
        <f t="shared" si="472"/>
        <v/>
      </c>
      <c r="AX1674" s="625" t="b">
        <f t="shared" si="473"/>
        <v>0</v>
      </c>
      <c r="AY1674" s="7" t="str">
        <f t="shared" si="474"/>
        <v>FALSEFALSEFALSE</v>
      </c>
      <c r="AZ1674" s="626">
        <f t="shared" si="458"/>
        <v>0</v>
      </c>
      <c r="BA1674" s="627" t="str">
        <f t="shared" si="475"/>
        <v/>
      </c>
      <c r="BB1674" s="627">
        <f t="shared" si="459"/>
        <v>0</v>
      </c>
    </row>
    <row r="1675" spans="1:54">
      <c r="A1675" s="381">
        <v>1618</v>
      </c>
      <c r="B1675" s="117"/>
      <c r="C1675" s="288"/>
      <c r="D1675" s="289"/>
      <c r="E1675" s="289"/>
      <c r="F1675" s="290"/>
      <c r="G1675" s="292"/>
      <c r="H1675" s="116"/>
      <c r="I1675" s="292"/>
      <c r="J1675" s="116"/>
      <c r="K1675" s="370"/>
      <c r="L1675" s="370"/>
      <c r="M1675" s="370"/>
      <c r="N1675" s="371"/>
      <c r="O1675" s="371"/>
      <c r="P1675" s="371"/>
      <c r="Q1675" s="371"/>
      <c r="R1675" s="371"/>
      <c r="S1675" s="371"/>
      <c r="T1675" s="443"/>
      <c r="U1675" s="539"/>
      <c r="V1675" s="117"/>
      <c r="W1675" s="118"/>
      <c r="X1675" s="119"/>
      <c r="Y1675" s="120"/>
      <c r="Z1675" s="122"/>
      <c r="AA1675" s="121"/>
      <c r="AB1675" s="443"/>
      <c r="AC1675" s="734"/>
      <c r="AD1675" s="372"/>
      <c r="AE1675" s="485"/>
      <c r="AF1675" s="373" t="str">
        <f t="shared" si="460"/>
        <v/>
      </c>
      <c r="AG1675" s="373" t="str">
        <f t="shared" si="461"/>
        <v/>
      </c>
      <c r="AH1675" s="374" t="str">
        <f t="shared" si="462"/>
        <v/>
      </c>
      <c r="AI1675" s="375" t="str">
        <f t="shared" si="463"/>
        <v/>
      </c>
      <c r="AJ1675" s="375" t="str">
        <f t="shared" si="464"/>
        <v/>
      </c>
      <c r="AK1675" s="375" t="str">
        <f t="shared" si="465"/>
        <v/>
      </c>
      <c r="AL1675" s="375" t="str">
        <f t="shared" si="466"/>
        <v/>
      </c>
      <c r="AM1675" s="375" t="str">
        <f t="shared" si="467"/>
        <v/>
      </c>
      <c r="AN1675" s="376" t="str">
        <f>IF(AF1675="","",IF(OR(AH1675="",AH1675="-"),"－",IF(OR(AM1675=8,AM1675=9),"",IF(OR(AJ1675=3,AJ1675=4,AJ1675=5,AJ1675=6),VLOOKUP(AH1675,INDEX((係数_バス貨物_ガソリン,係数_バス貨物_CNG,係数_バス貨物_軽油,係数_バス貨物_メタノール,係数_バス貨物_LPG),MATCH(AL1675,【参考】排出ガスレベル!$AI$4:$AI$671,1),1,AR1675):INDEX((係数_バス貨物_ガソリン,係数_バス貨物_CNG,係数_バス貨物_軽油,係数_バス貨物_メタノール,係数_バス貨物_LPG),MATCH(AL1675+1,【参考】排出ガスレベル!$AI$4:$AI$671,1)-1,5,AR1675),2,FALSE),IF(OR(AJ1675=1,AJ1675=2),VLOOKUP(AH1675,INDEX((係数_乗用_ガソリン,係数_乗用_CNG,係数_乗用_軽油,係数_乗用_メタノール,係数_乗用_LPG),1,1,AR1675):INDEX((係数_乗用_ガソリン,係数_乗用_CNG,係数_乗用_軽油,係数_乗用_メタノール,係数_乗用_LPG),125,5,AR1675),2,FALSE))))))</f>
        <v/>
      </c>
      <c r="AO1675" s="376" t="str">
        <f>IF(T1675="","",IF(OR(AH1675="",AH1675="-"),"－",IF(OR(AM1675=8,AM1675=9),"",IF(OR(AJ1675=3,AJ1675=4,AJ1675=5,AJ1675=6),VLOOKUP(AH1675,INDEX((係数_バス貨物_ガソリン,係数_バス貨物_CNG,係数_バス貨物_軽油,係数_バス貨物_メタノール,係数_バス貨物_LPG),MATCH(AL1675,【参考】排出ガスレベル!$AI$4:$AI$671,1),1,AR1675):INDEX((係数_バス貨物_ガソリン,係数_バス貨物_CNG,係数_バス貨物_軽油,係数_バス貨物_メタノール,係数_バス貨物_LPG),MATCH(AL1675+1,【参考】排出ガスレベル!$AI$4:$AI$671,1)-1,5,AR1675),3,FALSE),IF(OR(AJ1675=1,AJ1675=2),VLOOKUP(AH1675,INDEX((係数_乗用_ガソリン,係数_乗用_CNG,係数_乗用_軽油,係数_乗用_メタノール,係数_乗用_LPG),1,1,AR1675):INDEX((係数_乗用_ガソリン,係数_乗用_CNG,係数_乗用_軽油,係数_乗用_メタノール,係数_乗用_LPG),125,5,AR1675),3,FALSE))))))</f>
        <v/>
      </c>
      <c r="AP1675" s="375" t="str">
        <f t="shared" si="468"/>
        <v/>
      </c>
      <c r="AQ1675" s="444" t="str">
        <f t="shared" si="469"/>
        <v/>
      </c>
      <c r="AR1675" s="375" t="str">
        <f t="shared" si="470"/>
        <v/>
      </c>
      <c r="AS1675" s="377" t="str">
        <f t="shared" si="471"/>
        <v/>
      </c>
      <c r="AT1675" s="378" t="str">
        <f t="shared" si="472"/>
        <v/>
      </c>
      <c r="AX1675" s="625" t="b">
        <f t="shared" si="473"/>
        <v>0</v>
      </c>
      <c r="AY1675" s="7" t="str">
        <f t="shared" si="474"/>
        <v>FALSEFALSEFALSE</v>
      </c>
      <c r="AZ1675" s="626">
        <f t="shared" si="458"/>
        <v>0</v>
      </c>
      <c r="BA1675" s="627" t="str">
        <f t="shared" si="475"/>
        <v/>
      </c>
      <c r="BB1675" s="627">
        <f t="shared" si="459"/>
        <v>0</v>
      </c>
    </row>
    <row r="1676" spans="1:54">
      <c r="A1676" s="381">
        <v>1619</v>
      </c>
      <c r="B1676" s="117"/>
      <c r="C1676" s="288"/>
      <c r="D1676" s="289"/>
      <c r="E1676" s="289"/>
      <c r="F1676" s="290"/>
      <c r="G1676" s="292"/>
      <c r="H1676" s="116"/>
      <c r="I1676" s="292"/>
      <c r="J1676" s="116"/>
      <c r="K1676" s="370"/>
      <c r="L1676" s="370"/>
      <c r="M1676" s="370"/>
      <c r="N1676" s="371"/>
      <c r="O1676" s="371"/>
      <c r="P1676" s="371"/>
      <c r="Q1676" s="371"/>
      <c r="R1676" s="371"/>
      <c r="S1676" s="371"/>
      <c r="T1676" s="443"/>
      <c r="U1676" s="539"/>
      <c r="V1676" s="117"/>
      <c r="W1676" s="118"/>
      <c r="X1676" s="119"/>
      <c r="Y1676" s="120"/>
      <c r="Z1676" s="122"/>
      <c r="AA1676" s="121"/>
      <c r="AB1676" s="443"/>
      <c r="AC1676" s="734"/>
      <c r="AD1676" s="372"/>
      <c r="AE1676" s="485"/>
      <c r="AF1676" s="373" t="str">
        <f t="shared" si="460"/>
        <v/>
      </c>
      <c r="AG1676" s="373" t="str">
        <f t="shared" si="461"/>
        <v/>
      </c>
      <c r="AH1676" s="374" t="str">
        <f t="shared" si="462"/>
        <v/>
      </c>
      <c r="AI1676" s="375" t="str">
        <f t="shared" si="463"/>
        <v/>
      </c>
      <c r="AJ1676" s="375" t="str">
        <f t="shared" si="464"/>
        <v/>
      </c>
      <c r="AK1676" s="375" t="str">
        <f t="shared" si="465"/>
        <v/>
      </c>
      <c r="AL1676" s="375" t="str">
        <f t="shared" si="466"/>
        <v/>
      </c>
      <c r="AM1676" s="375" t="str">
        <f t="shared" si="467"/>
        <v/>
      </c>
      <c r="AN1676" s="376" t="str">
        <f>IF(AF1676="","",IF(OR(AH1676="",AH1676="-"),"－",IF(OR(AM1676=8,AM1676=9),"",IF(OR(AJ1676=3,AJ1676=4,AJ1676=5,AJ1676=6),VLOOKUP(AH1676,INDEX((係数_バス貨物_ガソリン,係数_バス貨物_CNG,係数_バス貨物_軽油,係数_バス貨物_メタノール,係数_バス貨物_LPG),MATCH(AL1676,【参考】排出ガスレベル!$AI$4:$AI$671,1),1,AR1676):INDEX((係数_バス貨物_ガソリン,係数_バス貨物_CNG,係数_バス貨物_軽油,係数_バス貨物_メタノール,係数_バス貨物_LPG),MATCH(AL1676+1,【参考】排出ガスレベル!$AI$4:$AI$671,1)-1,5,AR1676),2,FALSE),IF(OR(AJ1676=1,AJ1676=2),VLOOKUP(AH1676,INDEX((係数_乗用_ガソリン,係数_乗用_CNG,係数_乗用_軽油,係数_乗用_メタノール,係数_乗用_LPG),1,1,AR1676):INDEX((係数_乗用_ガソリン,係数_乗用_CNG,係数_乗用_軽油,係数_乗用_メタノール,係数_乗用_LPG),125,5,AR1676),2,FALSE))))))</f>
        <v/>
      </c>
      <c r="AO1676" s="376" t="str">
        <f>IF(T1676="","",IF(OR(AH1676="",AH1676="-"),"－",IF(OR(AM1676=8,AM1676=9),"",IF(OR(AJ1676=3,AJ1676=4,AJ1676=5,AJ1676=6),VLOOKUP(AH1676,INDEX((係数_バス貨物_ガソリン,係数_バス貨物_CNG,係数_バス貨物_軽油,係数_バス貨物_メタノール,係数_バス貨物_LPG),MATCH(AL1676,【参考】排出ガスレベル!$AI$4:$AI$671,1),1,AR1676):INDEX((係数_バス貨物_ガソリン,係数_バス貨物_CNG,係数_バス貨物_軽油,係数_バス貨物_メタノール,係数_バス貨物_LPG),MATCH(AL1676+1,【参考】排出ガスレベル!$AI$4:$AI$671,1)-1,5,AR1676),3,FALSE),IF(OR(AJ1676=1,AJ1676=2),VLOOKUP(AH1676,INDEX((係数_乗用_ガソリン,係数_乗用_CNG,係数_乗用_軽油,係数_乗用_メタノール,係数_乗用_LPG),1,1,AR1676):INDEX((係数_乗用_ガソリン,係数_乗用_CNG,係数_乗用_軽油,係数_乗用_メタノール,係数_乗用_LPG),125,5,AR1676),3,FALSE))))))</f>
        <v/>
      </c>
      <c r="AP1676" s="375" t="str">
        <f t="shared" si="468"/>
        <v/>
      </c>
      <c r="AQ1676" s="444" t="str">
        <f t="shared" si="469"/>
        <v/>
      </c>
      <c r="AR1676" s="375" t="str">
        <f t="shared" si="470"/>
        <v/>
      </c>
      <c r="AS1676" s="377" t="str">
        <f t="shared" si="471"/>
        <v/>
      </c>
      <c r="AT1676" s="378" t="str">
        <f t="shared" si="472"/>
        <v/>
      </c>
      <c r="AX1676" s="625" t="b">
        <f t="shared" si="473"/>
        <v>0</v>
      </c>
      <c r="AY1676" s="7" t="str">
        <f t="shared" si="474"/>
        <v>FALSEFALSEFALSE</v>
      </c>
      <c r="AZ1676" s="626">
        <f t="shared" si="458"/>
        <v>0</v>
      </c>
      <c r="BA1676" s="627" t="str">
        <f t="shared" si="475"/>
        <v/>
      </c>
      <c r="BB1676" s="627">
        <f t="shared" si="459"/>
        <v>0</v>
      </c>
    </row>
    <row r="1677" spans="1:54">
      <c r="A1677" s="381">
        <v>1620</v>
      </c>
      <c r="B1677" s="117"/>
      <c r="C1677" s="288"/>
      <c r="D1677" s="289"/>
      <c r="E1677" s="289"/>
      <c r="F1677" s="290"/>
      <c r="G1677" s="292"/>
      <c r="H1677" s="116"/>
      <c r="I1677" s="292"/>
      <c r="J1677" s="116"/>
      <c r="K1677" s="370"/>
      <c r="L1677" s="370"/>
      <c r="M1677" s="370"/>
      <c r="N1677" s="371"/>
      <c r="O1677" s="371"/>
      <c r="P1677" s="371"/>
      <c r="Q1677" s="371"/>
      <c r="R1677" s="371"/>
      <c r="S1677" s="371"/>
      <c r="T1677" s="443"/>
      <c r="U1677" s="539"/>
      <c r="V1677" s="117"/>
      <c r="W1677" s="118"/>
      <c r="X1677" s="119"/>
      <c r="Y1677" s="120"/>
      <c r="Z1677" s="122"/>
      <c r="AA1677" s="121"/>
      <c r="AB1677" s="443"/>
      <c r="AC1677" s="734"/>
      <c r="AD1677" s="372"/>
      <c r="AE1677" s="485"/>
      <c r="AF1677" s="373" t="str">
        <f t="shared" si="460"/>
        <v/>
      </c>
      <c r="AG1677" s="373" t="str">
        <f t="shared" si="461"/>
        <v/>
      </c>
      <c r="AH1677" s="374" t="str">
        <f t="shared" si="462"/>
        <v/>
      </c>
      <c r="AI1677" s="375" t="str">
        <f t="shared" si="463"/>
        <v/>
      </c>
      <c r="AJ1677" s="375" t="str">
        <f t="shared" si="464"/>
        <v/>
      </c>
      <c r="AK1677" s="375" t="str">
        <f t="shared" si="465"/>
        <v/>
      </c>
      <c r="AL1677" s="375" t="str">
        <f t="shared" si="466"/>
        <v/>
      </c>
      <c r="AM1677" s="375" t="str">
        <f t="shared" si="467"/>
        <v/>
      </c>
      <c r="AN1677" s="376" t="str">
        <f>IF(AF1677="","",IF(OR(AH1677="",AH1677="-"),"－",IF(OR(AM1677=8,AM1677=9),"",IF(OR(AJ1677=3,AJ1677=4,AJ1677=5,AJ1677=6),VLOOKUP(AH1677,INDEX((係数_バス貨物_ガソリン,係数_バス貨物_CNG,係数_バス貨物_軽油,係数_バス貨物_メタノール,係数_バス貨物_LPG),MATCH(AL1677,【参考】排出ガスレベル!$AI$4:$AI$671,1),1,AR1677):INDEX((係数_バス貨物_ガソリン,係数_バス貨物_CNG,係数_バス貨物_軽油,係数_バス貨物_メタノール,係数_バス貨物_LPG),MATCH(AL1677+1,【参考】排出ガスレベル!$AI$4:$AI$671,1)-1,5,AR1677),2,FALSE),IF(OR(AJ1677=1,AJ1677=2),VLOOKUP(AH1677,INDEX((係数_乗用_ガソリン,係数_乗用_CNG,係数_乗用_軽油,係数_乗用_メタノール,係数_乗用_LPG),1,1,AR1677):INDEX((係数_乗用_ガソリン,係数_乗用_CNG,係数_乗用_軽油,係数_乗用_メタノール,係数_乗用_LPG),125,5,AR1677),2,FALSE))))))</f>
        <v/>
      </c>
      <c r="AO1677" s="376" t="str">
        <f>IF(T1677="","",IF(OR(AH1677="",AH1677="-"),"－",IF(OR(AM1677=8,AM1677=9),"",IF(OR(AJ1677=3,AJ1677=4,AJ1677=5,AJ1677=6),VLOOKUP(AH1677,INDEX((係数_バス貨物_ガソリン,係数_バス貨物_CNG,係数_バス貨物_軽油,係数_バス貨物_メタノール,係数_バス貨物_LPG),MATCH(AL1677,【参考】排出ガスレベル!$AI$4:$AI$671,1),1,AR1677):INDEX((係数_バス貨物_ガソリン,係数_バス貨物_CNG,係数_バス貨物_軽油,係数_バス貨物_メタノール,係数_バス貨物_LPG),MATCH(AL1677+1,【参考】排出ガスレベル!$AI$4:$AI$671,1)-1,5,AR1677),3,FALSE),IF(OR(AJ1677=1,AJ1677=2),VLOOKUP(AH1677,INDEX((係数_乗用_ガソリン,係数_乗用_CNG,係数_乗用_軽油,係数_乗用_メタノール,係数_乗用_LPG),1,1,AR1677):INDEX((係数_乗用_ガソリン,係数_乗用_CNG,係数_乗用_軽油,係数_乗用_メタノール,係数_乗用_LPG),125,5,AR1677),3,FALSE))))))</f>
        <v/>
      </c>
      <c r="AP1677" s="375" t="str">
        <f t="shared" si="468"/>
        <v/>
      </c>
      <c r="AQ1677" s="444" t="str">
        <f t="shared" si="469"/>
        <v/>
      </c>
      <c r="AR1677" s="375" t="str">
        <f t="shared" si="470"/>
        <v/>
      </c>
      <c r="AS1677" s="377" t="str">
        <f t="shared" si="471"/>
        <v/>
      </c>
      <c r="AT1677" s="378" t="str">
        <f t="shared" si="472"/>
        <v/>
      </c>
      <c r="AX1677" s="625" t="b">
        <f t="shared" si="473"/>
        <v>0</v>
      </c>
      <c r="AY1677" s="7" t="str">
        <f t="shared" si="474"/>
        <v>FALSEFALSEFALSE</v>
      </c>
      <c r="AZ1677" s="626">
        <f t="shared" si="458"/>
        <v>0</v>
      </c>
      <c r="BA1677" s="627" t="str">
        <f t="shared" si="475"/>
        <v/>
      </c>
      <c r="BB1677" s="627">
        <f t="shared" si="459"/>
        <v>0</v>
      </c>
    </row>
    <row r="1678" spans="1:54">
      <c r="A1678" s="381">
        <v>1621</v>
      </c>
      <c r="B1678" s="117"/>
      <c r="C1678" s="288"/>
      <c r="D1678" s="289"/>
      <c r="E1678" s="289"/>
      <c r="F1678" s="290"/>
      <c r="G1678" s="292"/>
      <c r="H1678" s="116"/>
      <c r="I1678" s="292"/>
      <c r="J1678" s="116"/>
      <c r="K1678" s="370"/>
      <c r="L1678" s="370"/>
      <c r="M1678" s="370"/>
      <c r="N1678" s="371"/>
      <c r="O1678" s="371"/>
      <c r="P1678" s="371"/>
      <c r="Q1678" s="371"/>
      <c r="R1678" s="371"/>
      <c r="S1678" s="371"/>
      <c r="T1678" s="443"/>
      <c r="U1678" s="539"/>
      <c r="V1678" s="117"/>
      <c r="W1678" s="118"/>
      <c r="X1678" s="119"/>
      <c r="Y1678" s="120"/>
      <c r="Z1678" s="122"/>
      <c r="AA1678" s="121"/>
      <c r="AB1678" s="443"/>
      <c r="AC1678" s="734"/>
      <c r="AD1678" s="372"/>
      <c r="AE1678" s="485"/>
      <c r="AF1678" s="373" t="str">
        <f t="shared" si="460"/>
        <v/>
      </c>
      <c r="AG1678" s="373" t="str">
        <f t="shared" si="461"/>
        <v/>
      </c>
      <c r="AH1678" s="374" t="str">
        <f t="shared" si="462"/>
        <v/>
      </c>
      <c r="AI1678" s="375" t="str">
        <f t="shared" si="463"/>
        <v/>
      </c>
      <c r="AJ1678" s="375" t="str">
        <f t="shared" si="464"/>
        <v/>
      </c>
      <c r="AK1678" s="375" t="str">
        <f t="shared" si="465"/>
        <v/>
      </c>
      <c r="AL1678" s="375" t="str">
        <f t="shared" si="466"/>
        <v/>
      </c>
      <c r="AM1678" s="375" t="str">
        <f t="shared" si="467"/>
        <v/>
      </c>
      <c r="AN1678" s="376" t="str">
        <f>IF(AF1678="","",IF(OR(AH1678="",AH1678="-"),"－",IF(OR(AM1678=8,AM1678=9),"",IF(OR(AJ1678=3,AJ1678=4,AJ1678=5,AJ1678=6),VLOOKUP(AH1678,INDEX((係数_バス貨物_ガソリン,係数_バス貨物_CNG,係数_バス貨物_軽油,係数_バス貨物_メタノール,係数_バス貨物_LPG),MATCH(AL1678,【参考】排出ガスレベル!$AI$4:$AI$671,1),1,AR1678):INDEX((係数_バス貨物_ガソリン,係数_バス貨物_CNG,係数_バス貨物_軽油,係数_バス貨物_メタノール,係数_バス貨物_LPG),MATCH(AL1678+1,【参考】排出ガスレベル!$AI$4:$AI$671,1)-1,5,AR1678),2,FALSE),IF(OR(AJ1678=1,AJ1678=2),VLOOKUP(AH1678,INDEX((係数_乗用_ガソリン,係数_乗用_CNG,係数_乗用_軽油,係数_乗用_メタノール,係数_乗用_LPG),1,1,AR1678):INDEX((係数_乗用_ガソリン,係数_乗用_CNG,係数_乗用_軽油,係数_乗用_メタノール,係数_乗用_LPG),125,5,AR1678),2,FALSE))))))</f>
        <v/>
      </c>
      <c r="AO1678" s="376" t="str">
        <f>IF(T1678="","",IF(OR(AH1678="",AH1678="-"),"－",IF(OR(AM1678=8,AM1678=9),"",IF(OR(AJ1678=3,AJ1678=4,AJ1678=5,AJ1678=6),VLOOKUP(AH1678,INDEX((係数_バス貨物_ガソリン,係数_バス貨物_CNG,係数_バス貨物_軽油,係数_バス貨物_メタノール,係数_バス貨物_LPG),MATCH(AL1678,【参考】排出ガスレベル!$AI$4:$AI$671,1),1,AR1678):INDEX((係数_バス貨物_ガソリン,係数_バス貨物_CNG,係数_バス貨物_軽油,係数_バス貨物_メタノール,係数_バス貨物_LPG),MATCH(AL1678+1,【参考】排出ガスレベル!$AI$4:$AI$671,1)-1,5,AR1678),3,FALSE),IF(OR(AJ1678=1,AJ1678=2),VLOOKUP(AH1678,INDEX((係数_乗用_ガソリン,係数_乗用_CNG,係数_乗用_軽油,係数_乗用_メタノール,係数_乗用_LPG),1,1,AR1678):INDEX((係数_乗用_ガソリン,係数_乗用_CNG,係数_乗用_軽油,係数_乗用_メタノール,係数_乗用_LPG),125,5,AR1678),3,FALSE))))))</f>
        <v/>
      </c>
      <c r="AP1678" s="375" t="str">
        <f t="shared" si="468"/>
        <v/>
      </c>
      <c r="AQ1678" s="444" t="str">
        <f t="shared" si="469"/>
        <v/>
      </c>
      <c r="AR1678" s="375" t="str">
        <f t="shared" si="470"/>
        <v/>
      </c>
      <c r="AS1678" s="377" t="str">
        <f t="shared" si="471"/>
        <v/>
      </c>
      <c r="AT1678" s="378" t="str">
        <f t="shared" si="472"/>
        <v/>
      </c>
      <c r="AX1678" s="625" t="b">
        <f t="shared" si="473"/>
        <v>0</v>
      </c>
      <c r="AY1678" s="7" t="str">
        <f t="shared" si="474"/>
        <v>FALSEFALSEFALSE</v>
      </c>
      <c r="AZ1678" s="626">
        <f t="shared" si="458"/>
        <v>0</v>
      </c>
      <c r="BA1678" s="627" t="str">
        <f t="shared" si="475"/>
        <v/>
      </c>
      <c r="BB1678" s="627">
        <f t="shared" si="459"/>
        <v>0</v>
      </c>
    </row>
    <row r="1679" spans="1:54">
      <c r="A1679" s="381">
        <v>1622</v>
      </c>
      <c r="B1679" s="117"/>
      <c r="C1679" s="288"/>
      <c r="D1679" s="289"/>
      <c r="E1679" s="289"/>
      <c r="F1679" s="290"/>
      <c r="G1679" s="292"/>
      <c r="H1679" s="116"/>
      <c r="I1679" s="292"/>
      <c r="J1679" s="116"/>
      <c r="K1679" s="370"/>
      <c r="L1679" s="370"/>
      <c r="M1679" s="370"/>
      <c r="N1679" s="371"/>
      <c r="O1679" s="371"/>
      <c r="P1679" s="371"/>
      <c r="Q1679" s="371"/>
      <c r="R1679" s="371"/>
      <c r="S1679" s="371"/>
      <c r="T1679" s="443"/>
      <c r="U1679" s="539"/>
      <c r="V1679" s="117"/>
      <c r="W1679" s="118"/>
      <c r="X1679" s="119"/>
      <c r="Y1679" s="120"/>
      <c r="Z1679" s="122"/>
      <c r="AA1679" s="121"/>
      <c r="AB1679" s="443"/>
      <c r="AC1679" s="734"/>
      <c r="AD1679" s="372"/>
      <c r="AE1679" s="485"/>
      <c r="AF1679" s="373" t="str">
        <f t="shared" si="460"/>
        <v/>
      </c>
      <c r="AG1679" s="373" t="str">
        <f t="shared" si="461"/>
        <v/>
      </c>
      <c r="AH1679" s="374" t="str">
        <f t="shared" si="462"/>
        <v/>
      </c>
      <c r="AI1679" s="375" t="str">
        <f t="shared" si="463"/>
        <v/>
      </c>
      <c r="AJ1679" s="375" t="str">
        <f t="shared" si="464"/>
        <v/>
      </c>
      <c r="AK1679" s="375" t="str">
        <f t="shared" si="465"/>
        <v/>
      </c>
      <c r="AL1679" s="375" t="str">
        <f t="shared" si="466"/>
        <v/>
      </c>
      <c r="AM1679" s="375" t="str">
        <f t="shared" si="467"/>
        <v/>
      </c>
      <c r="AN1679" s="376" t="str">
        <f>IF(AF1679="","",IF(OR(AH1679="",AH1679="-"),"－",IF(OR(AM1679=8,AM1679=9),"",IF(OR(AJ1679=3,AJ1679=4,AJ1679=5,AJ1679=6),VLOOKUP(AH1679,INDEX((係数_バス貨物_ガソリン,係数_バス貨物_CNG,係数_バス貨物_軽油,係数_バス貨物_メタノール,係数_バス貨物_LPG),MATCH(AL1679,【参考】排出ガスレベル!$AI$4:$AI$671,1),1,AR1679):INDEX((係数_バス貨物_ガソリン,係数_バス貨物_CNG,係数_バス貨物_軽油,係数_バス貨物_メタノール,係数_バス貨物_LPG),MATCH(AL1679+1,【参考】排出ガスレベル!$AI$4:$AI$671,1)-1,5,AR1679),2,FALSE),IF(OR(AJ1679=1,AJ1679=2),VLOOKUP(AH1679,INDEX((係数_乗用_ガソリン,係数_乗用_CNG,係数_乗用_軽油,係数_乗用_メタノール,係数_乗用_LPG),1,1,AR1679):INDEX((係数_乗用_ガソリン,係数_乗用_CNG,係数_乗用_軽油,係数_乗用_メタノール,係数_乗用_LPG),125,5,AR1679),2,FALSE))))))</f>
        <v/>
      </c>
      <c r="AO1679" s="376" t="str">
        <f>IF(T1679="","",IF(OR(AH1679="",AH1679="-"),"－",IF(OR(AM1679=8,AM1679=9),"",IF(OR(AJ1679=3,AJ1679=4,AJ1679=5,AJ1679=6),VLOOKUP(AH1679,INDEX((係数_バス貨物_ガソリン,係数_バス貨物_CNG,係数_バス貨物_軽油,係数_バス貨物_メタノール,係数_バス貨物_LPG),MATCH(AL1679,【参考】排出ガスレベル!$AI$4:$AI$671,1),1,AR1679):INDEX((係数_バス貨物_ガソリン,係数_バス貨物_CNG,係数_バス貨物_軽油,係数_バス貨物_メタノール,係数_バス貨物_LPG),MATCH(AL1679+1,【参考】排出ガスレベル!$AI$4:$AI$671,1)-1,5,AR1679),3,FALSE),IF(OR(AJ1679=1,AJ1679=2),VLOOKUP(AH1679,INDEX((係数_乗用_ガソリン,係数_乗用_CNG,係数_乗用_軽油,係数_乗用_メタノール,係数_乗用_LPG),1,1,AR1679):INDEX((係数_乗用_ガソリン,係数_乗用_CNG,係数_乗用_軽油,係数_乗用_メタノール,係数_乗用_LPG),125,5,AR1679),3,FALSE))))))</f>
        <v/>
      </c>
      <c r="AP1679" s="375" t="str">
        <f t="shared" si="468"/>
        <v/>
      </c>
      <c r="AQ1679" s="444" t="str">
        <f t="shared" si="469"/>
        <v/>
      </c>
      <c r="AR1679" s="375" t="str">
        <f t="shared" si="470"/>
        <v/>
      </c>
      <c r="AS1679" s="377" t="str">
        <f t="shared" si="471"/>
        <v/>
      </c>
      <c r="AT1679" s="378" t="str">
        <f t="shared" si="472"/>
        <v/>
      </c>
      <c r="AX1679" s="625" t="b">
        <f t="shared" si="473"/>
        <v>0</v>
      </c>
      <c r="AY1679" s="7" t="str">
        <f t="shared" si="474"/>
        <v>FALSEFALSEFALSE</v>
      </c>
      <c r="AZ1679" s="626">
        <f t="shared" si="458"/>
        <v>0</v>
      </c>
      <c r="BA1679" s="627" t="str">
        <f t="shared" si="475"/>
        <v/>
      </c>
      <c r="BB1679" s="627">
        <f t="shared" si="459"/>
        <v>0</v>
      </c>
    </row>
    <row r="1680" spans="1:54">
      <c r="A1680" s="381">
        <v>1623</v>
      </c>
      <c r="B1680" s="117"/>
      <c r="C1680" s="288"/>
      <c r="D1680" s="289"/>
      <c r="E1680" s="289"/>
      <c r="F1680" s="290"/>
      <c r="G1680" s="292"/>
      <c r="H1680" s="116"/>
      <c r="I1680" s="292"/>
      <c r="J1680" s="116"/>
      <c r="K1680" s="370"/>
      <c r="L1680" s="370"/>
      <c r="M1680" s="370"/>
      <c r="N1680" s="371"/>
      <c r="O1680" s="371"/>
      <c r="P1680" s="371"/>
      <c r="Q1680" s="371"/>
      <c r="R1680" s="371"/>
      <c r="S1680" s="371"/>
      <c r="T1680" s="443"/>
      <c r="U1680" s="539"/>
      <c r="V1680" s="117"/>
      <c r="W1680" s="118"/>
      <c r="X1680" s="119"/>
      <c r="Y1680" s="120"/>
      <c r="Z1680" s="122"/>
      <c r="AA1680" s="121"/>
      <c r="AB1680" s="443"/>
      <c r="AC1680" s="734"/>
      <c r="AD1680" s="372"/>
      <c r="AE1680" s="485"/>
      <c r="AF1680" s="373" t="str">
        <f t="shared" si="460"/>
        <v/>
      </c>
      <c r="AG1680" s="373" t="str">
        <f t="shared" si="461"/>
        <v/>
      </c>
      <c r="AH1680" s="374" t="str">
        <f t="shared" si="462"/>
        <v/>
      </c>
      <c r="AI1680" s="375" t="str">
        <f t="shared" si="463"/>
        <v/>
      </c>
      <c r="AJ1680" s="375" t="str">
        <f t="shared" si="464"/>
        <v/>
      </c>
      <c r="AK1680" s="375" t="str">
        <f t="shared" si="465"/>
        <v/>
      </c>
      <c r="AL1680" s="375" t="str">
        <f t="shared" si="466"/>
        <v/>
      </c>
      <c r="AM1680" s="375" t="str">
        <f t="shared" si="467"/>
        <v/>
      </c>
      <c r="AN1680" s="376" t="str">
        <f>IF(AF1680="","",IF(OR(AH1680="",AH1680="-"),"－",IF(OR(AM1680=8,AM1680=9),"",IF(OR(AJ1680=3,AJ1680=4,AJ1680=5,AJ1680=6),VLOOKUP(AH1680,INDEX((係数_バス貨物_ガソリン,係数_バス貨物_CNG,係数_バス貨物_軽油,係数_バス貨物_メタノール,係数_バス貨物_LPG),MATCH(AL1680,【参考】排出ガスレベル!$AI$4:$AI$671,1),1,AR1680):INDEX((係数_バス貨物_ガソリン,係数_バス貨物_CNG,係数_バス貨物_軽油,係数_バス貨物_メタノール,係数_バス貨物_LPG),MATCH(AL1680+1,【参考】排出ガスレベル!$AI$4:$AI$671,1)-1,5,AR1680),2,FALSE),IF(OR(AJ1680=1,AJ1680=2),VLOOKUP(AH1680,INDEX((係数_乗用_ガソリン,係数_乗用_CNG,係数_乗用_軽油,係数_乗用_メタノール,係数_乗用_LPG),1,1,AR1680):INDEX((係数_乗用_ガソリン,係数_乗用_CNG,係数_乗用_軽油,係数_乗用_メタノール,係数_乗用_LPG),125,5,AR1680),2,FALSE))))))</f>
        <v/>
      </c>
      <c r="AO1680" s="376" t="str">
        <f>IF(T1680="","",IF(OR(AH1680="",AH1680="-"),"－",IF(OR(AM1680=8,AM1680=9),"",IF(OR(AJ1680=3,AJ1680=4,AJ1680=5,AJ1680=6),VLOOKUP(AH1680,INDEX((係数_バス貨物_ガソリン,係数_バス貨物_CNG,係数_バス貨物_軽油,係数_バス貨物_メタノール,係数_バス貨物_LPG),MATCH(AL1680,【参考】排出ガスレベル!$AI$4:$AI$671,1),1,AR1680):INDEX((係数_バス貨物_ガソリン,係数_バス貨物_CNG,係数_バス貨物_軽油,係数_バス貨物_メタノール,係数_バス貨物_LPG),MATCH(AL1680+1,【参考】排出ガスレベル!$AI$4:$AI$671,1)-1,5,AR1680),3,FALSE),IF(OR(AJ1680=1,AJ1680=2),VLOOKUP(AH1680,INDEX((係数_乗用_ガソリン,係数_乗用_CNG,係数_乗用_軽油,係数_乗用_メタノール,係数_乗用_LPG),1,1,AR1680):INDEX((係数_乗用_ガソリン,係数_乗用_CNG,係数_乗用_軽油,係数_乗用_メタノール,係数_乗用_LPG),125,5,AR1680),3,FALSE))))))</f>
        <v/>
      </c>
      <c r="AP1680" s="375" t="str">
        <f t="shared" si="468"/>
        <v/>
      </c>
      <c r="AQ1680" s="444" t="str">
        <f t="shared" si="469"/>
        <v/>
      </c>
      <c r="AR1680" s="375" t="str">
        <f t="shared" si="470"/>
        <v/>
      </c>
      <c r="AS1680" s="377" t="str">
        <f t="shared" si="471"/>
        <v/>
      </c>
      <c r="AT1680" s="378" t="str">
        <f t="shared" si="472"/>
        <v/>
      </c>
      <c r="AX1680" s="625" t="b">
        <f t="shared" si="473"/>
        <v>0</v>
      </c>
      <c r="AY1680" s="7" t="str">
        <f t="shared" si="474"/>
        <v>FALSEFALSEFALSE</v>
      </c>
      <c r="AZ1680" s="626">
        <f t="shared" si="458"/>
        <v>0</v>
      </c>
      <c r="BA1680" s="627" t="str">
        <f t="shared" si="475"/>
        <v/>
      </c>
      <c r="BB1680" s="627">
        <f t="shared" si="459"/>
        <v>0</v>
      </c>
    </row>
    <row r="1681" spans="1:54">
      <c r="A1681" s="381">
        <v>1624</v>
      </c>
      <c r="B1681" s="117"/>
      <c r="C1681" s="288"/>
      <c r="D1681" s="289"/>
      <c r="E1681" s="289"/>
      <c r="F1681" s="290"/>
      <c r="G1681" s="292"/>
      <c r="H1681" s="116"/>
      <c r="I1681" s="292"/>
      <c r="J1681" s="116"/>
      <c r="K1681" s="370"/>
      <c r="L1681" s="370"/>
      <c r="M1681" s="370"/>
      <c r="N1681" s="371"/>
      <c r="O1681" s="371"/>
      <c r="P1681" s="371"/>
      <c r="Q1681" s="371"/>
      <c r="R1681" s="371"/>
      <c r="S1681" s="371"/>
      <c r="T1681" s="443"/>
      <c r="U1681" s="539"/>
      <c r="V1681" s="117"/>
      <c r="W1681" s="118"/>
      <c r="X1681" s="119"/>
      <c r="Y1681" s="120"/>
      <c r="Z1681" s="122"/>
      <c r="AA1681" s="121"/>
      <c r="AB1681" s="443"/>
      <c r="AC1681" s="734"/>
      <c r="AD1681" s="372"/>
      <c r="AE1681" s="485"/>
      <c r="AF1681" s="373" t="str">
        <f t="shared" si="460"/>
        <v/>
      </c>
      <c r="AG1681" s="373" t="str">
        <f t="shared" si="461"/>
        <v/>
      </c>
      <c r="AH1681" s="374" t="str">
        <f t="shared" si="462"/>
        <v/>
      </c>
      <c r="AI1681" s="375" t="str">
        <f t="shared" si="463"/>
        <v/>
      </c>
      <c r="AJ1681" s="375" t="str">
        <f t="shared" si="464"/>
        <v/>
      </c>
      <c r="AK1681" s="375" t="str">
        <f t="shared" si="465"/>
        <v/>
      </c>
      <c r="AL1681" s="375" t="str">
        <f t="shared" si="466"/>
        <v/>
      </c>
      <c r="AM1681" s="375" t="str">
        <f t="shared" si="467"/>
        <v/>
      </c>
      <c r="AN1681" s="376" t="str">
        <f>IF(AF1681="","",IF(OR(AH1681="",AH1681="-"),"－",IF(OR(AM1681=8,AM1681=9),"",IF(OR(AJ1681=3,AJ1681=4,AJ1681=5,AJ1681=6),VLOOKUP(AH1681,INDEX((係数_バス貨物_ガソリン,係数_バス貨物_CNG,係数_バス貨物_軽油,係数_バス貨物_メタノール,係数_バス貨物_LPG),MATCH(AL1681,【参考】排出ガスレベル!$AI$4:$AI$671,1),1,AR1681):INDEX((係数_バス貨物_ガソリン,係数_バス貨物_CNG,係数_バス貨物_軽油,係数_バス貨物_メタノール,係数_バス貨物_LPG),MATCH(AL1681+1,【参考】排出ガスレベル!$AI$4:$AI$671,1)-1,5,AR1681),2,FALSE),IF(OR(AJ1681=1,AJ1681=2),VLOOKUP(AH1681,INDEX((係数_乗用_ガソリン,係数_乗用_CNG,係数_乗用_軽油,係数_乗用_メタノール,係数_乗用_LPG),1,1,AR1681):INDEX((係数_乗用_ガソリン,係数_乗用_CNG,係数_乗用_軽油,係数_乗用_メタノール,係数_乗用_LPG),125,5,AR1681),2,FALSE))))))</f>
        <v/>
      </c>
      <c r="AO1681" s="376" t="str">
        <f>IF(T1681="","",IF(OR(AH1681="",AH1681="-"),"－",IF(OR(AM1681=8,AM1681=9),"",IF(OR(AJ1681=3,AJ1681=4,AJ1681=5,AJ1681=6),VLOOKUP(AH1681,INDEX((係数_バス貨物_ガソリン,係数_バス貨物_CNG,係数_バス貨物_軽油,係数_バス貨物_メタノール,係数_バス貨物_LPG),MATCH(AL1681,【参考】排出ガスレベル!$AI$4:$AI$671,1),1,AR1681):INDEX((係数_バス貨物_ガソリン,係数_バス貨物_CNG,係数_バス貨物_軽油,係数_バス貨物_メタノール,係数_バス貨物_LPG),MATCH(AL1681+1,【参考】排出ガスレベル!$AI$4:$AI$671,1)-1,5,AR1681),3,FALSE),IF(OR(AJ1681=1,AJ1681=2),VLOOKUP(AH1681,INDEX((係数_乗用_ガソリン,係数_乗用_CNG,係数_乗用_軽油,係数_乗用_メタノール,係数_乗用_LPG),1,1,AR1681):INDEX((係数_乗用_ガソリン,係数_乗用_CNG,係数_乗用_軽油,係数_乗用_メタノール,係数_乗用_LPG),125,5,AR1681),3,FALSE))))))</f>
        <v/>
      </c>
      <c r="AP1681" s="375" t="str">
        <f t="shared" si="468"/>
        <v/>
      </c>
      <c r="AQ1681" s="444" t="str">
        <f t="shared" si="469"/>
        <v/>
      </c>
      <c r="AR1681" s="375" t="str">
        <f t="shared" si="470"/>
        <v/>
      </c>
      <c r="AS1681" s="377" t="str">
        <f t="shared" si="471"/>
        <v/>
      </c>
      <c r="AT1681" s="378" t="str">
        <f t="shared" si="472"/>
        <v/>
      </c>
      <c r="AX1681" s="625" t="b">
        <f t="shared" si="473"/>
        <v>0</v>
      </c>
      <c r="AY1681" s="7" t="str">
        <f t="shared" si="474"/>
        <v>FALSEFALSEFALSE</v>
      </c>
      <c r="AZ1681" s="626">
        <f t="shared" si="458"/>
        <v>0</v>
      </c>
      <c r="BA1681" s="627" t="str">
        <f t="shared" si="475"/>
        <v/>
      </c>
      <c r="BB1681" s="627">
        <f t="shared" si="459"/>
        <v>0</v>
      </c>
    </row>
    <row r="1682" spans="1:54">
      <c r="A1682" s="381">
        <v>1625</v>
      </c>
      <c r="B1682" s="117"/>
      <c r="C1682" s="288"/>
      <c r="D1682" s="289"/>
      <c r="E1682" s="289"/>
      <c r="F1682" s="290"/>
      <c r="G1682" s="292"/>
      <c r="H1682" s="116"/>
      <c r="I1682" s="292"/>
      <c r="J1682" s="116"/>
      <c r="K1682" s="370"/>
      <c r="L1682" s="370"/>
      <c r="M1682" s="370"/>
      <c r="N1682" s="371"/>
      <c r="O1682" s="371"/>
      <c r="P1682" s="371"/>
      <c r="Q1682" s="371"/>
      <c r="R1682" s="371"/>
      <c r="S1682" s="371"/>
      <c r="T1682" s="443"/>
      <c r="U1682" s="539"/>
      <c r="V1682" s="117"/>
      <c r="W1682" s="118"/>
      <c r="X1682" s="119"/>
      <c r="Y1682" s="120"/>
      <c r="Z1682" s="122"/>
      <c r="AA1682" s="121"/>
      <c r="AB1682" s="443"/>
      <c r="AC1682" s="734"/>
      <c r="AD1682" s="372"/>
      <c r="AE1682" s="485"/>
      <c r="AF1682" s="373" t="str">
        <f t="shared" si="460"/>
        <v/>
      </c>
      <c r="AG1682" s="373" t="str">
        <f t="shared" si="461"/>
        <v/>
      </c>
      <c r="AH1682" s="374" t="str">
        <f t="shared" si="462"/>
        <v/>
      </c>
      <c r="AI1682" s="375" t="str">
        <f t="shared" si="463"/>
        <v/>
      </c>
      <c r="AJ1682" s="375" t="str">
        <f t="shared" si="464"/>
        <v/>
      </c>
      <c r="AK1682" s="375" t="str">
        <f t="shared" si="465"/>
        <v/>
      </c>
      <c r="AL1682" s="375" t="str">
        <f t="shared" si="466"/>
        <v/>
      </c>
      <c r="AM1682" s="375" t="str">
        <f t="shared" si="467"/>
        <v/>
      </c>
      <c r="AN1682" s="376" t="str">
        <f>IF(AF1682="","",IF(OR(AH1682="",AH1682="-"),"－",IF(OR(AM1682=8,AM1682=9),"",IF(OR(AJ1682=3,AJ1682=4,AJ1682=5,AJ1682=6),VLOOKUP(AH1682,INDEX((係数_バス貨物_ガソリン,係数_バス貨物_CNG,係数_バス貨物_軽油,係数_バス貨物_メタノール,係数_バス貨物_LPG),MATCH(AL1682,【参考】排出ガスレベル!$AI$4:$AI$671,1),1,AR1682):INDEX((係数_バス貨物_ガソリン,係数_バス貨物_CNG,係数_バス貨物_軽油,係数_バス貨物_メタノール,係数_バス貨物_LPG),MATCH(AL1682+1,【参考】排出ガスレベル!$AI$4:$AI$671,1)-1,5,AR1682),2,FALSE),IF(OR(AJ1682=1,AJ1682=2),VLOOKUP(AH1682,INDEX((係数_乗用_ガソリン,係数_乗用_CNG,係数_乗用_軽油,係数_乗用_メタノール,係数_乗用_LPG),1,1,AR1682):INDEX((係数_乗用_ガソリン,係数_乗用_CNG,係数_乗用_軽油,係数_乗用_メタノール,係数_乗用_LPG),125,5,AR1682),2,FALSE))))))</f>
        <v/>
      </c>
      <c r="AO1682" s="376" t="str">
        <f>IF(T1682="","",IF(OR(AH1682="",AH1682="-"),"－",IF(OR(AM1682=8,AM1682=9),"",IF(OR(AJ1682=3,AJ1682=4,AJ1682=5,AJ1682=6),VLOOKUP(AH1682,INDEX((係数_バス貨物_ガソリン,係数_バス貨物_CNG,係数_バス貨物_軽油,係数_バス貨物_メタノール,係数_バス貨物_LPG),MATCH(AL1682,【参考】排出ガスレベル!$AI$4:$AI$671,1),1,AR1682):INDEX((係数_バス貨物_ガソリン,係数_バス貨物_CNG,係数_バス貨物_軽油,係数_バス貨物_メタノール,係数_バス貨物_LPG),MATCH(AL1682+1,【参考】排出ガスレベル!$AI$4:$AI$671,1)-1,5,AR1682),3,FALSE),IF(OR(AJ1682=1,AJ1682=2),VLOOKUP(AH1682,INDEX((係数_乗用_ガソリン,係数_乗用_CNG,係数_乗用_軽油,係数_乗用_メタノール,係数_乗用_LPG),1,1,AR1682):INDEX((係数_乗用_ガソリン,係数_乗用_CNG,係数_乗用_軽油,係数_乗用_メタノール,係数_乗用_LPG),125,5,AR1682),3,FALSE))))))</f>
        <v/>
      </c>
      <c r="AP1682" s="375" t="str">
        <f t="shared" si="468"/>
        <v/>
      </c>
      <c r="AQ1682" s="444" t="str">
        <f t="shared" si="469"/>
        <v/>
      </c>
      <c r="AR1682" s="375" t="str">
        <f t="shared" si="470"/>
        <v/>
      </c>
      <c r="AS1682" s="377" t="str">
        <f t="shared" si="471"/>
        <v/>
      </c>
      <c r="AT1682" s="378" t="str">
        <f t="shared" si="472"/>
        <v/>
      </c>
      <c r="AX1682" s="625" t="b">
        <f t="shared" si="473"/>
        <v>0</v>
      </c>
      <c r="AY1682" s="7" t="str">
        <f t="shared" si="474"/>
        <v>FALSEFALSEFALSE</v>
      </c>
      <c r="AZ1682" s="626">
        <f t="shared" si="458"/>
        <v>0</v>
      </c>
      <c r="BA1682" s="627" t="str">
        <f t="shared" si="475"/>
        <v/>
      </c>
      <c r="BB1682" s="627">
        <f t="shared" si="459"/>
        <v>0</v>
      </c>
    </row>
    <row r="1683" spans="1:54">
      <c r="A1683" s="381">
        <v>1626</v>
      </c>
      <c r="B1683" s="117"/>
      <c r="C1683" s="288"/>
      <c r="D1683" s="289"/>
      <c r="E1683" s="289"/>
      <c r="F1683" s="290"/>
      <c r="G1683" s="292"/>
      <c r="H1683" s="116"/>
      <c r="I1683" s="292"/>
      <c r="J1683" s="116"/>
      <c r="K1683" s="370"/>
      <c r="L1683" s="370"/>
      <c r="M1683" s="370"/>
      <c r="N1683" s="371"/>
      <c r="O1683" s="371"/>
      <c r="P1683" s="371"/>
      <c r="Q1683" s="371"/>
      <c r="R1683" s="371"/>
      <c r="S1683" s="371"/>
      <c r="T1683" s="443"/>
      <c r="U1683" s="539"/>
      <c r="V1683" s="117"/>
      <c r="W1683" s="118"/>
      <c r="X1683" s="119"/>
      <c r="Y1683" s="120"/>
      <c r="Z1683" s="122"/>
      <c r="AA1683" s="121"/>
      <c r="AB1683" s="443"/>
      <c r="AC1683" s="734"/>
      <c r="AD1683" s="372"/>
      <c r="AE1683" s="485"/>
      <c r="AF1683" s="373" t="str">
        <f t="shared" si="460"/>
        <v/>
      </c>
      <c r="AG1683" s="373" t="str">
        <f t="shared" si="461"/>
        <v/>
      </c>
      <c r="AH1683" s="374" t="str">
        <f t="shared" si="462"/>
        <v/>
      </c>
      <c r="AI1683" s="375" t="str">
        <f t="shared" si="463"/>
        <v/>
      </c>
      <c r="AJ1683" s="375" t="str">
        <f t="shared" si="464"/>
        <v/>
      </c>
      <c r="AK1683" s="375" t="str">
        <f t="shared" si="465"/>
        <v/>
      </c>
      <c r="AL1683" s="375" t="str">
        <f t="shared" si="466"/>
        <v/>
      </c>
      <c r="AM1683" s="375" t="str">
        <f t="shared" si="467"/>
        <v/>
      </c>
      <c r="AN1683" s="376" t="str">
        <f>IF(AF1683="","",IF(OR(AH1683="",AH1683="-"),"－",IF(OR(AM1683=8,AM1683=9),"",IF(OR(AJ1683=3,AJ1683=4,AJ1683=5,AJ1683=6),VLOOKUP(AH1683,INDEX((係数_バス貨物_ガソリン,係数_バス貨物_CNG,係数_バス貨物_軽油,係数_バス貨物_メタノール,係数_バス貨物_LPG),MATCH(AL1683,【参考】排出ガスレベル!$AI$4:$AI$671,1),1,AR1683):INDEX((係数_バス貨物_ガソリン,係数_バス貨物_CNG,係数_バス貨物_軽油,係数_バス貨物_メタノール,係数_バス貨物_LPG),MATCH(AL1683+1,【参考】排出ガスレベル!$AI$4:$AI$671,1)-1,5,AR1683),2,FALSE),IF(OR(AJ1683=1,AJ1683=2),VLOOKUP(AH1683,INDEX((係数_乗用_ガソリン,係数_乗用_CNG,係数_乗用_軽油,係数_乗用_メタノール,係数_乗用_LPG),1,1,AR1683):INDEX((係数_乗用_ガソリン,係数_乗用_CNG,係数_乗用_軽油,係数_乗用_メタノール,係数_乗用_LPG),125,5,AR1683),2,FALSE))))))</f>
        <v/>
      </c>
      <c r="AO1683" s="376" t="str">
        <f>IF(T1683="","",IF(OR(AH1683="",AH1683="-"),"－",IF(OR(AM1683=8,AM1683=9),"",IF(OR(AJ1683=3,AJ1683=4,AJ1683=5,AJ1683=6),VLOOKUP(AH1683,INDEX((係数_バス貨物_ガソリン,係数_バス貨物_CNG,係数_バス貨物_軽油,係数_バス貨物_メタノール,係数_バス貨物_LPG),MATCH(AL1683,【参考】排出ガスレベル!$AI$4:$AI$671,1),1,AR1683):INDEX((係数_バス貨物_ガソリン,係数_バス貨物_CNG,係数_バス貨物_軽油,係数_バス貨物_メタノール,係数_バス貨物_LPG),MATCH(AL1683+1,【参考】排出ガスレベル!$AI$4:$AI$671,1)-1,5,AR1683),3,FALSE),IF(OR(AJ1683=1,AJ1683=2),VLOOKUP(AH1683,INDEX((係数_乗用_ガソリン,係数_乗用_CNG,係数_乗用_軽油,係数_乗用_メタノール,係数_乗用_LPG),1,1,AR1683):INDEX((係数_乗用_ガソリン,係数_乗用_CNG,係数_乗用_軽油,係数_乗用_メタノール,係数_乗用_LPG),125,5,AR1683),3,FALSE))))))</f>
        <v/>
      </c>
      <c r="AP1683" s="375" t="str">
        <f t="shared" si="468"/>
        <v/>
      </c>
      <c r="AQ1683" s="444" t="str">
        <f t="shared" si="469"/>
        <v/>
      </c>
      <c r="AR1683" s="375" t="str">
        <f t="shared" si="470"/>
        <v/>
      </c>
      <c r="AS1683" s="377" t="str">
        <f t="shared" si="471"/>
        <v/>
      </c>
      <c r="AT1683" s="378" t="str">
        <f t="shared" si="472"/>
        <v/>
      </c>
      <c r="AX1683" s="625" t="b">
        <f t="shared" si="473"/>
        <v>0</v>
      </c>
      <c r="AY1683" s="7" t="str">
        <f t="shared" si="474"/>
        <v>FALSEFALSEFALSE</v>
      </c>
      <c r="AZ1683" s="626">
        <f t="shared" si="458"/>
        <v>0</v>
      </c>
      <c r="BA1683" s="627" t="str">
        <f t="shared" si="475"/>
        <v/>
      </c>
      <c r="BB1683" s="627">
        <f t="shared" si="459"/>
        <v>0</v>
      </c>
    </row>
    <row r="1684" spans="1:54">
      <c r="A1684" s="381">
        <v>1627</v>
      </c>
      <c r="B1684" s="117"/>
      <c r="C1684" s="288"/>
      <c r="D1684" s="289"/>
      <c r="E1684" s="289"/>
      <c r="F1684" s="290"/>
      <c r="G1684" s="292"/>
      <c r="H1684" s="116"/>
      <c r="I1684" s="292"/>
      <c r="J1684" s="116"/>
      <c r="K1684" s="370"/>
      <c r="L1684" s="370"/>
      <c r="M1684" s="370"/>
      <c r="N1684" s="371"/>
      <c r="O1684" s="371"/>
      <c r="P1684" s="371"/>
      <c r="Q1684" s="371"/>
      <c r="R1684" s="371"/>
      <c r="S1684" s="371"/>
      <c r="T1684" s="443"/>
      <c r="U1684" s="539"/>
      <c r="V1684" s="117"/>
      <c r="W1684" s="118"/>
      <c r="X1684" s="119"/>
      <c r="Y1684" s="120"/>
      <c r="Z1684" s="122"/>
      <c r="AA1684" s="121"/>
      <c r="AB1684" s="443"/>
      <c r="AC1684" s="734"/>
      <c r="AD1684" s="372"/>
      <c r="AE1684" s="485"/>
      <c r="AF1684" s="373" t="str">
        <f t="shared" si="460"/>
        <v/>
      </c>
      <c r="AG1684" s="373" t="str">
        <f t="shared" si="461"/>
        <v/>
      </c>
      <c r="AH1684" s="374" t="str">
        <f t="shared" si="462"/>
        <v/>
      </c>
      <c r="AI1684" s="375" t="str">
        <f t="shared" si="463"/>
        <v/>
      </c>
      <c r="AJ1684" s="375" t="str">
        <f t="shared" si="464"/>
        <v/>
      </c>
      <c r="AK1684" s="375" t="str">
        <f t="shared" si="465"/>
        <v/>
      </c>
      <c r="AL1684" s="375" t="str">
        <f t="shared" si="466"/>
        <v/>
      </c>
      <c r="AM1684" s="375" t="str">
        <f t="shared" si="467"/>
        <v/>
      </c>
      <c r="AN1684" s="376" t="str">
        <f>IF(AF1684="","",IF(OR(AH1684="",AH1684="-"),"－",IF(OR(AM1684=8,AM1684=9),"",IF(OR(AJ1684=3,AJ1684=4,AJ1684=5,AJ1684=6),VLOOKUP(AH1684,INDEX((係数_バス貨物_ガソリン,係数_バス貨物_CNG,係数_バス貨物_軽油,係数_バス貨物_メタノール,係数_バス貨物_LPG),MATCH(AL1684,【参考】排出ガスレベル!$AI$4:$AI$671,1),1,AR1684):INDEX((係数_バス貨物_ガソリン,係数_バス貨物_CNG,係数_バス貨物_軽油,係数_バス貨物_メタノール,係数_バス貨物_LPG),MATCH(AL1684+1,【参考】排出ガスレベル!$AI$4:$AI$671,1)-1,5,AR1684),2,FALSE),IF(OR(AJ1684=1,AJ1684=2),VLOOKUP(AH1684,INDEX((係数_乗用_ガソリン,係数_乗用_CNG,係数_乗用_軽油,係数_乗用_メタノール,係数_乗用_LPG),1,1,AR1684):INDEX((係数_乗用_ガソリン,係数_乗用_CNG,係数_乗用_軽油,係数_乗用_メタノール,係数_乗用_LPG),125,5,AR1684),2,FALSE))))))</f>
        <v/>
      </c>
      <c r="AO1684" s="376" t="str">
        <f>IF(T1684="","",IF(OR(AH1684="",AH1684="-"),"－",IF(OR(AM1684=8,AM1684=9),"",IF(OR(AJ1684=3,AJ1684=4,AJ1684=5,AJ1684=6),VLOOKUP(AH1684,INDEX((係数_バス貨物_ガソリン,係数_バス貨物_CNG,係数_バス貨物_軽油,係数_バス貨物_メタノール,係数_バス貨物_LPG),MATCH(AL1684,【参考】排出ガスレベル!$AI$4:$AI$671,1),1,AR1684):INDEX((係数_バス貨物_ガソリン,係数_バス貨物_CNG,係数_バス貨物_軽油,係数_バス貨物_メタノール,係数_バス貨物_LPG),MATCH(AL1684+1,【参考】排出ガスレベル!$AI$4:$AI$671,1)-1,5,AR1684),3,FALSE),IF(OR(AJ1684=1,AJ1684=2),VLOOKUP(AH1684,INDEX((係数_乗用_ガソリン,係数_乗用_CNG,係数_乗用_軽油,係数_乗用_メタノール,係数_乗用_LPG),1,1,AR1684):INDEX((係数_乗用_ガソリン,係数_乗用_CNG,係数_乗用_軽油,係数_乗用_メタノール,係数_乗用_LPG),125,5,AR1684),3,FALSE))))))</f>
        <v/>
      </c>
      <c r="AP1684" s="375" t="str">
        <f t="shared" si="468"/>
        <v/>
      </c>
      <c r="AQ1684" s="444" t="str">
        <f t="shared" si="469"/>
        <v/>
      </c>
      <c r="AR1684" s="375" t="str">
        <f t="shared" si="470"/>
        <v/>
      </c>
      <c r="AS1684" s="377" t="str">
        <f t="shared" si="471"/>
        <v/>
      </c>
      <c r="AT1684" s="378" t="str">
        <f t="shared" si="472"/>
        <v/>
      </c>
      <c r="AX1684" s="625" t="b">
        <f t="shared" si="473"/>
        <v>0</v>
      </c>
      <c r="AY1684" s="7" t="str">
        <f t="shared" si="474"/>
        <v>FALSEFALSEFALSE</v>
      </c>
      <c r="AZ1684" s="626">
        <f t="shared" si="458"/>
        <v>0</v>
      </c>
      <c r="BA1684" s="627" t="str">
        <f t="shared" si="475"/>
        <v/>
      </c>
      <c r="BB1684" s="627">
        <f t="shared" si="459"/>
        <v>0</v>
      </c>
    </row>
    <row r="1685" spans="1:54">
      <c r="A1685" s="381">
        <v>1628</v>
      </c>
      <c r="B1685" s="117"/>
      <c r="C1685" s="288"/>
      <c r="D1685" s="289"/>
      <c r="E1685" s="289"/>
      <c r="F1685" s="290"/>
      <c r="G1685" s="292"/>
      <c r="H1685" s="116"/>
      <c r="I1685" s="292"/>
      <c r="J1685" s="116"/>
      <c r="K1685" s="370"/>
      <c r="L1685" s="370"/>
      <c r="M1685" s="370"/>
      <c r="N1685" s="371"/>
      <c r="O1685" s="371"/>
      <c r="P1685" s="371"/>
      <c r="Q1685" s="371"/>
      <c r="R1685" s="371"/>
      <c r="S1685" s="371"/>
      <c r="T1685" s="443"/>
      <c r="U1685" s="539"/>
      <c r="V1685" s="117"/>
      <c r="W1685" s="118"/>
      <c r="X1685" s="119"/>
      <c r="Y1685" s="120"/>
      <c r="Z1685" s="122"/>
      <c r="AA1685" s="121"/>
      <c r="AB1685" s="443"/>
      <c r="AC1685" s="734"/>
      <c r="AD1685" s="372"/>
      <c r="AE1685" s="485"/>
      <c r="AF1685" s="373" t="str">
        <f t="shared" si="460"/>
        <v/>
      </c>
      <c r="AG1685" s="373" t="str">
        <f t="shared" si="461"/>
        <v/>
      </c>
      <c r="AH1685" s="374" t="str">
        <f t="shared" si="462"/>
        <v/>
      </c>
      <c r="AI1685" s="375" t="str">
        <f t="shared" si="463"/>
        <v/>
      </c>
      <c r="AJ1685" s="375" t="str">
        <f t="shared" si="464"/>
        <v/>
      </c>
      <c r="AK1685" s="375" t="str">
        <f t="shared" si="465"/>
        <v/>
      </c>
      <c r="AL1685" s="375" t="str">
        <f t="shared" si="466"/>
        <v/>
      </c>
      <c r="AM1685" s="375" t="str">
        <f t="shared" si="467"/>
        <v/>
      </c>
      <c r="AN1685" s="376" t="str">
        <f>IF(AF1685="","",IF(OR(AH1685="",AH1685="-"),"－",IF(OR(AM1685=8,AM1685=9),"",IF(OR(AJ1685=3,AJ1685=4,AJ1685=5,AJ1685=6),VLOOKUP(AH1685,INDEX((係数_バス貨物_ガソリン,係数_バス貨物_CNG,係数_バス貨物_軽油,係数_バス貨物_メタノール,係数_バス貨物_LPG),MATCH(AL1685,【参考】排出ガスレベル!$AI$4:$AI$671,1),1,AR1685):INDEX((係数_バス貨物_ガソリン,係数_バス貨物_CNG,係数_バス貨物_軽油,係数_バス貨物_メタノール,係数_バス貨物_LPG),MATCH(AL1685+1,【参考】排出ガスレベル!$AI$4:$AI$671,1)-1,5,AR1685),2,FALSE),IF(OR(AJ1685=1,AJ1685=2),VLOOKUP(AH1685,INDEX((係数_乗用_ガソリン,係数_乗用_CNG,係数_乗用_軽油,係数_乗用_メタノール,係数_乗用_LPG),1,1,AR1685):INDEX((係数_乗用_ガソリン,係数_乗用_CNG,係数_乗用_軽油,係数_乗用_メタノール,係数_乗用_LPG),125,5,AR1685),2,FALSE))))))</f>
        <v/>
      </c>
      <c r="AO1685" s="376" t="str">
        <f>IF(T1685="","",IF(OR(AH1685="",AH1685="-"),"－",IF(OR(AM1685=8,AM1685=9),"",IF(OR(AJ1685=3,AJ1685=4,AJ1685=5,AJ1685=6),VLOOKUP(AH1685,INDEX((係数_バス貨物_ガソリン,係数_バス貨物_CNG,係数_バス貨物_軽油,係数_バス貨物_メタノール,係数_バス貨物_LPG),MATCH(AL1685,【参考】排出ガスレベル!$AI$4:$AI$671,1),1,AR1685):INDEX((係数_バス貨物_ガソリン,係数_バス貨物_CNG,係数_バス貨物_軽油,係数_バス貨物_メタノール,係数_バス貨物_LPG),MATCH(AL1685+1,【参考】排出ガスレベル!$AI$4:$AI$671,1)-1,5,AR1685),3,FALSE),IF(OR(AJ1685=1,AJ1685=2),VLOOKUP(AH1685,INDEX((係数_乗用_ガソリン,係数_乗用_CNG,係数_乗用_軽油,係数_乗用_メタノール,係数_乗用_LPG),1,1,AR1685):INDEX((係数_乗用_ガソリン,係数_乗用_CNG,係数_乗用_軽油,係数_乗用_メタノール,係数_乗用_LPG),125,5,AR1685),3,FALSE))))))</f>
        <v/>
      </c>
      <c r="AP1685" s="375" t="str">
        <f t="shared" si="468"/>
        <v/>
      </c>
      <c r="AQ1685" s="444" t="str">
        <f t="shared" si="469"/>
        <v/>
      </c>
      <c r="AR1685" s="375" t="str">
        <f t="shared" si="470"/>
        <v/>
      </c>
      <c r="AS1685" s="377" t="str">
        <f t="shared" si="471"/>
        <v/>
      </c>
      <c r="AT1685" s="378" t="str">
        <f t="shared" si="472"/>
        <v/>
      </c>
      <c r="AX1685" s="625" t="b">
        <f t="shared" si="473"/>
        <v>0</v>
      </c>
      <c r="AY1685" s="7" t="str">
        <f t="shared" si="474"/>
        <v>FALSEFALSEFALSE</v>
      </c>
      <c r="AZ1685" s="626">
        <f t="shared" si="458"/>
        <v>0</v>
      </c>
      <c r="BA1685" s="627" t="str">
        <f t="shared" si="475"/>
        <v/>
      </c>
      <c r="BB1685" s="627">
        <f t="shared" si="459"/>
        <v>0</v>
      </c>
    </row>
    <row r="1686" spans="1:54">
      <c r="A1686" s="381">
        <v>1629</v>
      </c>
      <c r="B1686" s="117"/>
      <c r="C1686" s="288"/>
      <c r="D1686" s="289"/>
      <c r="E1686" s="289"/>
      <c r="F1686" s="290"/>
      <c r="G1686" s="292"/>
      <c r="H1686" s="116"/>
      <c r="I1686" s="292"/>
      <c r="J1686" s="116"/>
      <c r="K1686" s="370"/>
      <c r="L1686" s="370"/>
      <c r="M1686" s="370"/>
      <c r="N1686" s="371"/>
      <c r="O1686" s="371"/>
      <c r="P1686" s="371"/>
      <c r="Q1686" s="371"/>
      <c r="R1686" s="371"/>
      <c r="S1686" s="371"/>
      <c r="T1686" s="443"/>
      <c r="U1686" s="539"/>
      <c r="V1686" s="117"/>
      <c r="W1686" s="118"/>
      <c r="X1686" s="119"/>
      <c r="Y1686" s="120"/>
      <c r="Z1686" s="122"/>
      <c r="AA1686" s="121"/>
      <c r="AB1686" s="443"/>
      <c r="AC1686" s="734"/>
      <c r="AD1686" s="372"/>
      <c r="AE1686" s="485"/>
      <c r="AF1686" s="373" t="str">
        <f t="shared" si="460"/>
        <v/>
      </c>
      <c r="AG1686" s="373" t="str">
        <f t="shared" si="461"/>
        <v/>
      </c>
      <c r="AH1686" s="374" t="str">
        <f t="shared" si="462"/>
        <v/>
      </c>
      <c r="AI1686" s="375" t="str">
        <f t="shared" si="463"/>
        <v/>
      </c>
      <c r="AJ1686" s="375" t="str">
        <f t="shared" si="464"/>
        <v/>
      </c>
      <c r="AK1686" s="375" t="str">
        <f t="shared" si="465"/>
        <v/>
      </c>
      <c r="AL1686" s="375" t="str">
        <f t="shared" si="466"/>
        <v/>
      </c>
      <c r="AM1686" s="375" t="str">
        <f t="shared" si="467"/>
        <v/>
      </c>
      <c r="AN1686" s="376" t="str">
        <f>IF(AF1686="","",IF(OR(AH1686="",AH1686="-"),"－",IF(OR(AM1686=8,AM1686=9),"",IF(OR(AJ1686=3,AJ1686=4,AJ1686=5,AJ1686=6),VLOOKUP(AH1686,INDEX((係数_バス貨物_ガソリン,係数_バス貨物_CNG,係数_バス貨物_軽油,係数_バス貨物_メタノール,係数_バス貨物_LPG),MATCH(AL1686,【参考】排出ガスレベル!$AI$4:$AI$671,1),1,AR1686):INDEX((係数_バス貨物_ガソリン,係数_バス貨物_CNG,係数_バス貨物_軽油,係数_バス貨物_メタノール,係数_バス貨物_LPG),MATCH(AL1686+1,【参考】排出ガスレベル!$AI$4:$AI$671,1)-1,5,AR1686),2,FALSE),IF(OR(AJ1686=1,AJ1686=2),VLOOKUP(AH1686,INDEX((係数_乗用_ガソリン,係数_乗用_CNG,係数_乗用_軽油,係数_乗用_メタノール,係数_乗用_LPG),1,1,AR1686):INDEX((係数_乗用_ガソリン,係数_乗用_CNG,係数_乗用_軽油,係数_乗用_メタノール,係数_乗用_LPG),125,5,AR1686),2,FALSE))))))</f>
        <v/>
      </c>
      <c r="AO1686" s="376" t="str">
        <f>IF(T1686="","",IF(OR(AH1686="",AH1686="-"),"－",IF(OR(AM1686=8,AM1686=9),"",IF(OR(AJ1686=3,AJ1686=4,AJ1686=5,AJ1686=6),VLOOKUP(AH1686,INDEX((係数_バス貨物_ガソリン,係数_バス貨物_CNG,係数_バス貨物_軽油,係数_バス貨物_メタノール,係数_バス貨物_LPG),MATCH(AL1686,【参考】排出ガスレベル!$AI$4:$AI$671,1),1,AR1686):INDEX((係数_バス貨物_ガソリン,係数_バス貨物_CNG,係数_バス貨物_軽油,係数_バス貨物_メタノール,係数_バス貨物_LPG),MATCH(AL1686+1,【参考】排出ガスレベル!$AI$4:$AI$671,1)-1,5,AR1686),3,FALSE),IF(OR(AJ1686=1,AJ1686=2),VLOOKUP(AH1686,INDEX((係数_乗用_ガソリン,係数_乗用_CNG,係数_乗用_軽油,係数_乗用_メタノール,係数_乗用_LPG),1,1,AR1686):INDEX((係数_乗用_ガソリン,係数_乗用_CNG,係数_乗用_軽油,係数_乗用_メタノール,係数_乗用_LPG),125,5,AR1686),3,FALSE))))))</f>
        <v/>
      </c>
      <c r="AP1686" s="375" t="str">
        <f t="shared" si="468"/>
        <v/>
      </c>
      <c r="AQ1686" s="444" t="str">
        <f t="shared" si="469"/>
        <v/>
      </c>
      <c r="AR1686" s="375" t="str">
        <f t="shared" si="470"/>
        <v/>
      </c>
      <c r="AS1686" s="377" t="str">
        <f t="shared" si="471"/>
        <v/>
      </c>
      <c r="AT1686" s="378" t="str">
        <f t="shared" si="472"/>
        <v/>
      </c>
      <c r="AX1686" s="625" t="b">
        <f t="shared" si="473"/>
        <v>0</v>
      </c>
      <c r="AY1686" s="7" t="str">
        <f t="shared" si="474"/>
        <v>FALSEFALSEFALSE</v>
      </c>
      <c r="AZ1686" s="626">
        <f t="shared" si="458"/>
        <v>0</v>
      </c>
      <c r="BA1686" s="627" t="str">
        <f t="shared" si="475"/>
        <v/>
      </c>
      <c r="BB1686" s="627">
        <f t="shared" si="459"/>
        <v>0</v>
      </c>
    </row>
    <row r="1687" spans="1:54">
      <c r="A1687" s="381">
        <v>1630</v>
      </c>
      <c r="B1687" s="117"/>
      <c r="C1687" s="288"/>
      <c r="D1687" s="289"/>
      <c r="E1687" s="289"/>
      <c r="F1687" s="290"/>
      <c r="G1687" s="292"/>
      <c r="H1687" s="116"/>
      <c r="I1687" s="292"/>
      <c r="J1687" s="116"/>
      <c r="K1687" s="370"/>
      <c r="L1687" s="370"/>
      <c r="M1687" s="370"/>
      <c r="N1687" s="371"/>
      <c r="O1687" s="371"/>
      <c r="P1687" s="371"/>
      <c r="Q1687" s="371"/>
      <c r="R1687" s="371"/>
      <c r="S1687" s="371"/>
      <c r="T1687" s="443"/>
      <c r="U1687" s="539"/>
      <c r="V1687" s="117"/>
      <c r="W1687" s="118"/>
      <c r="X1687" s="119"/>
      <c r="Y1687" s="120"/>
      <c r="Z1687" s="122"/>
      <c r="AA1687" s="121"/>
      <c r="AB1687" s="443"/>
      <c r="AC1687" s="734"/>
      <c r="AD1687" s="372"/>
      <c r="AE1687" s="485"/>
      <c r="AF1687" s="373" t="str">
        <f t="shared" si="460"/>
        <v/>
      </c>
      <c r="AG1687" s="373" t="str">
        <f t="shared" si="461"/>
        <v/>
      </c>
      <c r="AH1687" s="374" t="str">
        <f t="shared" si="462"/>
        <v/>
      </c>
      <c r="AI1687" s="375" t="str">
        <f t="shared" si="463"/>
        <v/>
      </c>
      <c r="AJ1687" s="375" t="str">
        <f t="shared" si="464"/>
        <v/>
      </c>
      <c r="AK1687" s="375" t="str">
        <f t="shared" si="465"/>
        <v/>
      </c>
      <c r="AL1687" s="375" t="str">
        <f t="shared" si="466"/>
        <v/>
      </c>
      <c r="AM1687" s="375" t="str">
        <f t="shared" si="467"/>
        <v/>
      </c>
      <c r="AN1687" s="376" t="str">
        <f>IF(AF1687="","",IF(OR(AH1687="",AH1687="-"),"－",IF(OR(AM1687=8,AM1687=9),"",IF(OR(AJ1687=3,AJ1687=4,AJ1687=5,AJ1687=6),VLOOKUP(AH1687,INDEX((係数_バス貨物_ガソリン,係数_バス貨物_CNG,係数_バス貨物_軽油,係数_バス貨物_メタノール,係数_バス貨物_LPG),MATCH(AL1687,【参考】排出ガスレベル!$AI$4:$AI$671,1),1,AR1687):INDEX((係数_バス貨物_ガソリン,係数_バス貨物_CNG,係数_バス貨物_軽油,係数_バス貨物_メタノール,係数_バス貨物_LPG),MATCH(AL1687+1,【参考】排出ガスレベル!$AI$4:$AI$671,1)-1,5,AR1687),2,FALSE),IF(OR(AJ1687=1,AJ1687=2),VLOOKUP(AH1687,INDEX((係数_乗用_ガソリン,係数_乗用_CNG,係数_乗用_軽油,係数_乗用_メタノール,係数_乗用_LPG),1,1,AR1687):INDEX((係数_乗用_ガソリン,係数_乗用_CNG,係数_乗用_軽油,係数_乗用_メタノール,係数_乗用_LPG),125,5,AR1687),2,FALSE))))))</f>
        <v/>
      </c>
      <c r="AO1687" s="376" t="str">
        <f>IF(T1687="","",IF(OR(AH1687="",AH1687="-"),"－",IF(OR(AM1687=8,AM1687=9),"",IF(OR(AJ1687=3,AJ1687=4,AJ1687=5,AJ1687=6),VLOOKUP(AH1687,INDEX((係数_バス貨物_ガソリン,係数_バス貨物_CNG,係数_バス貨物_軽油,係数_バス貨物_メタノール,係数_バス貨物_LPG),MATCH(AL1687,【参考】排出ガスレベル!$AI$4:$AI$671,1),1,AR1687):INDEX((係数_バス貨物_ガソリン,係数_バス貨物_CNG,係数_バス貨物_軽油,係数_バス貨物_メタノール,係数_バス貨物_LPG),MATCH(AL1687+1,【参考】排出ガスレベル!$AI$4:$AI$671,1)-1,5,AR1687),3,FALSE),IF(OR(AJ1687=1,AJ1687=2),VLOOKUP(AH1687,INDEX((係数_乗用_ガソリン,係数_乗用_CNG,係数_乗用_軽油,係数_乗用_メタノール,係数_乗用_LPG),1,1,AR1687):INDEX((係数_乗用_ガソリン,係数_乗用_CNG,係数_乗用_軽油,係数_乗用_メタノール,係数_乗用_LPG),125,5,AR1687),3,FALSE))))))</f>
        <v/>
      </c>
      <c r="AP1687" s="375" t="str">
        <f t="shared" si="468"/>
        <v/>
      </c>
      <c r="AQ1687" s="444" t="str">
        <f t="shared" si="469"/>
        <v/>
      </c>
      <c r="AR1687" s="375" t="str">
        <f t="shared" si="470"/>
        <v/>
      </c>
      <c r="AS1687" s="377" t="str">
        <f t="shared" si="471"/>
        <v/>
      </c>
      <c r="AT1687" s="378" t="str">
        <f t="shared" si="472"/>
        <v/>
      </c>
      <c r="AX1687" s="625" t="b">
        <f t="shared" si="473"/>
        <v>0</v>
      </c>
      <c r="AY1687" s="7" t="str">
        <f t="shared" si="474"/>
        <v>FALSEFALSEFALSE</v>
      </c>
      <c r="AZ1687" s="626">
        <f t="shared" si="458"/>
        <v>0</v>
      </c>
      <c r="BA1687" s="627" t="str">
        <f t="shared" si="475"/>
        <v/>
      </c>
      <c r="BB1687" s="627">
        <f t="shared" si="459"/>
        <v>0</v>
      </c>
    </row>
    <row r="1688" spans="1:54">
      <c r="A1688" s="381">
        <v>1631</v>
      </c>
      <c r="B1688" s="117"/>
      <c r="C1688" s="288"/>
      <c r="D1688" s="289"/>
      <c r="E1688" s="289"/>
      <c r="F1688" s="290"/>
      <c r="G1688" s="292"/>
      <c r="H1688" s="116"/>
      <c r="I1688" s="292"/>
      <c r="J1688" s="116"/>
      <c r="K1688" s="370"/>
      <c r="L1688" s="370"/>
      <c r="M1688" s="370"/>
      <c r="N1688" s="371"/>
      <c r="O1688" s="371"/>
      <c r="P1688" s="371"/>
      <c r="Q1688" s="371"/>
      <c r="R1688" s="371"/>
      <c r="S1688" s="371"/>
      <c r="T1688" s="443"/>
      <c r="U1688" s="539"/>
      <c r="V1688" s="117"/>
      <c r="W1688" s="118"/>
      <c r="X1688" s="119"/>
      <c r="Y1688" s="120"/>
      <c r="Z1688" s="122"/>
      <c r="AA1688" s="121"/>
      <c r="AB1688" s="443"/>
      <c r="AC1688" s="734"/>
      <c r="AD1688" s="372"/>
      <c r="AE1688" s="485"/>
      <c r="AF1688" s="373" t="str">
        <f t="shared" si="460"/>
        <v/>
      </c>
      <c r="AG1688" s="373" t="str">
        <f t="shared" si="461"/>
        <v/>
      </c>
      <c r="AH1688" s="374" t="str">
        <f t="shared" si="462"/>
        <v/>
      </c>
      <c r="AI1688" s="375" t="str">
        <f t="shared" si="463"/>
        <v/>
      </c>
      <c r="AJ1688" s="375" t="str">
        <f t="shared" si="464"/>
        <v/>
      </c>
      <c r="AK1688" s="375" t="str">
        <f t="shared" si="465"/>
        <v/>
      </c>
      <c r="AL1688" s="375" t="str">
        <f t="shared" si="466"/>
        <v/>
      </c>
      <c r="AM1688" s="375" t="str">
        <f t="shared" si="467"/>
        <v/>
      </c>
      <c r="AN1688" s="376" t="str">
        <f>IF(AF1688="","",IF(OR(AH1688="",AH1688="-"),"－",IF(OR(AM1688=8,AM1688=9),"",IF(OR(AJ1688=3,AJ1688=4,AJ1688=5,AJ1688=6),VLOOKUP(AH1688,INDEX((係数_バス貨物_ガソリン,係数_バス貨物_CNG,係数_バス貨物_軽油,係数_バス貨物_メタノール,係数_バス貨物_LPG),MATCH(AL1688,【参考】排出ガスレベル!$AI$4:$AI$671,1),1,AR1688):INDEX((係数_バス貨物_ガソリン,係数_バス貨物_CNG,係数_バス貨物_軽油,係数_バス貨物_メタノール,係数_バス貨物_LPG),MATCH(AL1688+1,【参考】排出ガスレベル!$AI$4:$AI$671,1)-1,5,AR1688),2,FALSE),IF(OR(AJ1688=1,AJ1688=2),VLOOKUP(AH1688,INDEX((係数_乗用_ガソリン,係数_乗用_CNG,係数_乗用_軽油,係数_乗用_メタノール,係数_乗用_LPG),1,1,AR1688):INDEX((係数_乗用_ガソリン,係数_乗用_CNG,係数_乗用_軽油,係数_乗用_メタノール,係数_乗用_LPG),125,5,AR1688),2,FALSE))))))</f>
        <v/>
      </c>
      <c r="AO1688" s="376" t="str">
        <f>IF(T1688="","",IF(OR(AH1688="",AH1688="-"),"－",IF(OR(AM1688=8,AM1688=9),"",IF(OR(AJ1688=3,AJ1688=4,AJ1688=5,AJ1688=6),VLOOKUP(AH1688,INDEX((係数_バス貨物_ガソリン,係数_バス貨物_CNG,係数_バス貨物_軽油,係数_バス貨物_メタノール,係数_バス貨物_LPG),MATCH(AL1688,【参考】排出ガスレベル!$AI$4:$AI$671,1),1,AR1688):INDEX((係数_バス貨物_ガソリン,係数_バス貨物_CNG,係数_バス貨物_軽油,係数_バス貨物_メタノール,係数_バス貨物_LPG),MATCH(AL1688+1,【参考】排出ガスレベル!$AI$4:$AI$671,1)-1,5,AR1688),3,FALSE),IF(OR(AJ1688=1,AJ1688=2),VLOOKUP(AH1688,INDEX((係数_乗用_ガソリン,係数_乗用_CNG,係数_乗用_軽油,係数_乗用_メタノール,係数_乗用_LPG),1,1,AR1688):INDEX((係数_乗用_ガソリン,係数_乗用_CNG,係数_乗用_軽油,係数_乗用_メタノール,係数_乗用_LPG),125,5,AR1688),3,FALSE))))))</f>
        <v/>
      </c>
      <c r="AP1688" s="375" t="str">
        <f t="shared" si="468"/>
        <v/>
      </c>
      <c r="AQ1688" s="444" t="str">
        <f t="shared" si="469"/>
        <v/>
      </c>
      <c r="AR1688" s="375" t="str">
        <f t="shared" si="470"/>
        <v/>
      </c>
      <c r="AS1688" s="377" t="str">
        <f t="shared" si="471"/>
        <v/>
      </c>
      <c r="AT1688" s="378" t="str">
        <f t="shared" si="472"/>
        <v/>
      </c>
      <c r="AX1688" s="625" t="b">
        <f t="shared" si="473"/>
        <v>0</v>
      </c>
      <c r="AY1688" s="7" t="str">
        <f t="shared" si="474"/>
        <v>FALSEFALSEFALSE</v>
      </c>
      <c r="AZ1688" s="626">
        <f t="shared" si="458"/>
        <v>0</v>
      </c>
      <c r="BA1688" s="627" t="str">
        <f t="shared" si="475"/>
        <v/>
      </c>
      <c r="BB1688" s="627">
        <f t="shared" si="459"/>
        <v>0</v>
      </c>
    </row>
    <row r="1689" spans="1:54">
      <c r="A1689" s="381">
        <v>1632</v>
      </c>
      <c r="B1689" s="117"/>
      <c r="C1689" s="288"/>
      <c r="D1689" s="289"/>
      <c r="E1689" s="289"/>
      <c r="F1689" s="290"/>
      <c r="G1689" s="292"/>
      <c r="H1689" s="116"/>
      <c r="I1689" s="292"/>
      <c r="J1689" s="116"/>
      <c r="K1689" s="370"/>
      <c r="L1689" s="370"/>
      <c r="M1689" s="370"/>
      <c r="N1689" s="371"/>
      <c r="O1689" s="371"/>
      <c r="P1689" s="371"/>
      <c r="Q1689" s="371"/>
      <c r="R1689" s="371"/>
      <c r="S1689" s="371"/>
      <c r="T1689" s="443"/>
      <c r="U1689" s="539"/>
      <c r="V1689" s="117"/>
      <c r="W1689" s="118"/>
      <c r="X1689" s="119"/>
      <c r="Y1689" s="120"/>
      <c r="Z1689" s="122"/>
      <c r="AA1689" s="121"/>
      <c r="AB1689" s="443"/>
      <c r="AC1689" s="734"/>
      <c r="AD1689" s="372"/>
      <c r="AE1689" s="485"/>
      <c r="AF1689" s="373" t="str">
        <f t="shared" si="460"/>
        <v/>
      </c>
      <c r="AG1689" s="373" t="str">
        <f t="shared" si="461"/>
        <v/>
      </c>
      <c r="AH1689" s="374" t="str">
        <f t="shared" si="462"/>
        <v/>
      </c>
      <c r="AI1689" s="375" t="str">
        <f t="shared" si="463"/>
        <v/>
      </c>
      <c r="AJ1689" s="375" t="str">
        <f t="shared" si="464"/>
        <v/>
      </c>
      <c r="AK1689" s="375" t="str">
        <f t="shared" si="465"/>
        <v/>
      </c>
      <c r="AL1689" s="375" t="str">
        <f t="shared" si="466"/>
        <v/>
      </c>
      <c r="AM1689" s="375" t="str">
        <f t="shared" si="467"/>
        <v/>
      </c>
      <c r="AN1689" s="376" t="str">
        <f>IF(AF1689="","",IF(OR(AH1689="",AH1689="-"),"－",IF(OR(AM1689=8,AM1689=9),"",IF(OR(AJ1689=3,AJ1689=4,AJ1689=5,AJ1689=6),VLOOKUP(AH1689,INDEX((係数_バス貨物_ガソリン,係数_バス貨物_CNG,係数_バス貨物_軽油,係数_バス貨物_メタノール,係数_バス貨物_LPG),MATCH(AL1689,【参考】排出ガスレベル!$AI$4:$AI$671,1),1,AR1689):INDEX((係数_バス貨物_ガソリン,係数_バス貨物_CNG,係数_バス貨物_軽油,係数_バス貨物_メタノール,係数_バス貨物_LPG),MATCH(AL1689+1,【参考】排出ガスレベル!$AI$4:$AI$671,1)-1,5,AR1689),2,FALSE),IF(OR(AJ1689=1,AJ1689=2),VLOOKUP(AH1689,INDEX((係数_乗用_ガソリン,係数_乗用_CNG,係数_乗用_軽油,係数_乗用_メタノール,係数_乗用_LPG),1,1,AR1689):INDEX((係数_乗用_ガソリン,係数_乗用_CNG,係数_乗用_軽油,係数_乗用_メタノール,係数_乗用_LPG),125,5,AR1689),2,FALSE))))))</f>
        <v/>
      </c>
      <c r="AO1689" s="376" t="str">
        <f>IF(T1689="","",IF(OR(AH1689="",AH1689="-"),"－",IF(OR(AM1689=8,AM1689=9),"",IF(OR(AJ1689=3,AJ1689=4,AJ1689=5,AJ1689=6),VLOOKUP(AH1689,INDEX((係数_バス貨物_ガソリン,係数_バス貨物_CNG,係数_バス貨物_軽油,係数_バス貨物_メタノール,係数_バス貨物_LPG),MATCH(AL1689,【参考】排出ガスレベル!$AI$4:$AI$671,1),1,AR1689):INDEX((係数_バス貨物_ガソリン,係数_バス貨物_CNG,係数_バス貨物_軽油,係数_バス貨物_メタノール,係数_バス貨物_LPG),MATCH(AL1689+1,【参考】排出ガスレベル!$AI$4:$AI$671,1)-1,5,AR1689),3,FALSE),IF(OR(AJ1689=1,AJ1689=2),VLOOKUP(AH1689,INDEX((係数_乗用_ガソリン,係数_乗用_CNG,係数_乗用_軽油,係数_乗用_メタノール,係数_乗用_LPG),1,1,AR1689):INDEX((係数_乗用_ガソリン,係数_乗用_CNG,係数_乗用_軽油,係数_乗用_メタノール,係数_乗用_LPG),125,5,AR1689),3,FALSE))))))</f>
        <v/>
      </c>
      <c r="AP1689" s="375" t="str">
        <f t="shared" si="468"/>
        <v/>
      </c>
      <c r="AQ1689" s="444" t="str">
        <f t="shared" si="469"/>
        <v/>
      </c>
      <c r="AR1689" s="375" t="str">
        <f t="shared" si="470"/>
        <v/>
      </c>
      <c r="AS1689" s="377" t="str">
        <f t="shared" si="471"/>
        <v/>
      </c>
      <c r="AT1689" s="378" t="str">
        <f t="shared" si="472"/>
        <v/>
      </c>
      <c r="AX1689" s="625" t="b">
        <f t="shared" si="473"/>
        <v>0</v>
      </c>
      <c r="AY1689" s="7" t="str">
        <f t="shared" si="474"/>
        <v>FALSEFALSEFALSE</v>
      </c>
      <c r="AZ1689" s="626">
        <f t="shared" si="458"/>
        <v>0</v>
      </c>
      <c r="BA1689" s="627" t="str">
        <f t="shared" si="475"/>
        <v/>
      </c>
      <c r="BB1689" s="627">
        <f t="shared" si="459"/>
        <v>0</v>
      </c>
    </row>
    <row r="1690" spans="1:54">
      <c r="A1690" s="381">
        <v>1633</v>
      </c>
      <c r="B1690" s="117"/>
      <c r="C1690" s="288"/>
      <c r="D1690" s="289"/>
      <c r="E1690" s="289"/>
      <c r="F1690" s="290"/>
      <c r="G1690" s="292"/>
      <c r="H1690" s="116"/>
      <c r="I1690" s="292"/>
      <c r="J1690" s="116"/>
      <c r="K1690" s="370"/>
      <c r="L1690" s="370"/>
      <c r="M1690" s="370"/>
      <c r="N1690" s="371"/>
      <c r="O1690" s="371"/>
      <c r="P1690" s="371"/>
      <c r="Q1690" s="371"/>
      <c r="R1690" s="371"/>
      <c r="S1690" s="371"/>
      <c r="T1690" s="443"/>
      <c r="U1690" s="539"/>
      <c r="V1690" s="117"/>
      <c r="W1690" s="118"/>
      <c r="X1690" s="119"/>
      <c r="Y1690" s="120"/>
      <c r="Z1690" s="122"/>
      <c r="AA1690" s="121"/>
      <c r="AB1690" s="443"/>
      <c r="AC1690" s="734"/>
      <c r="AD1690" s="372"/>
      <c r="AE1690" s="485"/>
      <c r="AF1690" s="373" t="str">
        <f t="shared" si="460"/>
        <v/>
      </c>
      <c r="AG1690" s="373" t="str">
        <f t="shared" si="461"/>
        <v/>
      </c>
      <c r="AH1690" s="374" t="str">
        <f t="shared" si="462"/>
        <v/>
      </c>
      <c r="AI1690" s="375" t="str">
        <f t="shared" si="463"/>
        <v/>
      </c>
      <c r="AJ1690" s="375" t="str">
        <f t="shared" si="464"/>
        <v/>
      </c>
      <c r="AK1690" s="375" t="str">
        <f t="shared" si="465"/>
        <v/>
      </c>
      <c r="AL1690" s="375" t="str">
        <f t="shared" si="466"/>
        <v/>
      </c>
      <c r="AM1690" s="375" t="str">
        <f t="shared" si="467"/>
        <v/>
      </c>
      <c r="AN1690" s="376" t="str">
        <f>IF(AF1690="","",IF(OR(AH1690="",AH1690="-"),"－",IF(OR(AM1690=8,AM1690=9),"",IF(OR(AJ1690=3,AJ1690=4,AJ1690=5,AJ1690=6),VLOOKUP(AH1690,INDEX((係数_バス貨物_ガソリン,係数_バス貨物_CNG,係数_バス貨物_軽油,係数_バス貨物_メタノール,係数_バス貨物_LPG),MATCH(AL1690,【参考】排出ガスレベル!$AI$4:$AI$671,1),1,AR1690):INDEX((係数_バス貨物_ガソリン,係数_バス貨物_CNG,係数_バス貨物_軽油,係数_バス貨物_メタノール,係数_バス貨物_LPG),MATCH(AL1690+1,【参考】排出ガスレベル!$AI$4:$AI$671,1)-1,5,AR1690),2,FALSE),IF(OR(AJ1690=1,AJ1690=2),VLOOKUP(AH1690,INDEX((係数_乗用_ガソリン,係数_乗用_CNG,係数_乗用_軽油,係数_乗用_メタノール,係数_乗用_LPG),1,1,AR1690):INDEX((係数_乗用_ガソリン,係数_乗用_CNG,係数_乗用_軽油,係数_乗用_メタノール,係数_乗用_LPG),125,5,AR1690),2,FALSE))))))</f>
        <v/>
      </c>
      <c r="AO1690" s="376" t="str">
        <f>IF(T1690="","",IF(OR(AH1690="",AH1690="-"),"－",IF(OR(AM1690=8,AM1690=9),"",IF(OR(AJ1690=3,AJ1690=4,AJ1690=5,AJ1690=6),VLOOKUP(AH1690,INDEX((係数_バス貨物_ガソリン,係数_バス貨物_CNG,係数_バス貨物_軽油,係数_バス貨物_メタノール,係数_バス貨物_LPG),MATCH(AL1690,【参考】排出ガスレベル!$AI$4:$AI$671,1),1,AR1690):INDEX((係数_バス貨物_ガソリン,係数_バス貨物_CNG,係数_バス貨物_軽油,係数_バス貨物_メタノール,係数_バス貨物_LPG),MATCH(AL1690+1,【参考】排出ガスレベル!$AI$4:$AI$671,1)-1,5,AR1690),3,FALSE),IF(OR(AJ1690=1,AJ1690=2),VLOOKUP(AH1690,INDEX((係数_乗用_ガソリン,係数_乗用_CNG,係数_乗用_軽油,係数_乗用_メタノール,係数_乗用_LPG),1,1,AR1690):INDEX((係数_乗用_ガソリン,係数_乗用_CNG,係数_乗用_軽油,係数_乗用_メタノール,係数_乗用_LPG),125,5,AR1690),3,FALSE))))))</f>
        <v/>
      </c>
      <c r="AP1690" s="375" t="str">
        <f t="shared" si="468"/>
        <v/>
      </c>
      <c r="AQ1690" s="444" t="str">
        <f t="shared" si="469"/>
        <v/>
      </c>
      <c r="AR1690" s="375" t="str">
        <f t="shared" si="470"/>
        <v/>
      </c>
      <c r="AS1690" s="377" t="str">
        <f t="shared" si="471"/>
        <v/>
      </c>
      <c r="AT1690" s="378" t="str">
        <f t="shared" si="472"/>
        <v/>
      </c>
      <c r="AX1690" s="625" t="b">
        <f t="shared" si="473"/>
        <v>0</v>
      </c>
      <c r="AY1690" s="7" t="str">
        <f t="shared" si="474"/>
        <v>FALSEFALSEFALSE</v>
      </c>
      <c r="AZ1690" s="626">
        <f t="shared" si="458"/>
        <v>0</v>
      </c>
      <c r="BA1690" s="627" t="str">
        <f t="shared" si="475"/>
        <v/>
      </c>
      <c r="BB1690" s="627">
        <f t="shared" si="459"/>
        <v>0</v>
      </c>
    </row>
    <row r="1691" spans="1:54">
      <c r="A1691" s="381">
        <v>1634</v>
      </c>
      <c r="B1691" s="117"/>
      <c r="C1691" s="288"/>
      <c r="D1691" s="289"/>
      <c r="E1691" s="289"/>
      <c r="F1691" s="290"/>
      <c r="G1691" s="292"/>
      <c r="H1691" s="116"/>
      <c r="I1691" s="292"/>
      <c r="J1691" s="116"/>
      <c r="K1691" s="370"/>
      <c r="L1691" s="370"/>
      <c r="M1691" s="370"/>
      <c r="N1691" s="371"/>
      <c r="O1691" s="371"/>
      <c r="P1691" s="371"/>
      <c r="Q1691" s="371"/>
      <c r="R1691" s="371"/>
      <c r="S1691" s="371"/>
      <c r="T1691" s="443"/>
      <c r="U1691" s="539"/>
      <c r="V1691" s="117"/>
      <c r="W1691" s="118"/>
      <c r="X1691" s="119"/>
      <c r="Y1691" s="120"/>
      <c r="Z1691" s="122"/>
      <c r="AA1691" s="121"/>
      <c r="AB1691" s="443"/>
      <c r="AC1691" s="734"/>
      <c r="AD1691" s="372"/>
      <c r="AE1691" s="485"/>
      <c r="AF1691" s="373" t="str">
        <f t="shared" si="460"/>
        <v/>
      </c>
      <c r="AG1691" s="373" t="str">
        <f t="shared" si="461"/>
        <v/>
      </c>
      <c r="AH1691" s="374" t="str">
        <f t="shared" si="462"/>
        <v/>
      </c>
      <c r="AI1691" s="375" t="str">
        <f t="shared" si="463"/>
        <v/>
      </c>
      <c r="AJ1691" s="375" t="str">
        <f t="shared" si="464"/>
        <v/>
      </c>
      <c r="AK1691" s="375" t="str">
        <f t="shared" si="465"/>
        <v/>
      </c>
      <c r="AL1691" s="375" t="str">
        <f t="shared" si="466"/>
        <v/>
      </c>
      <c r="AM1691" s="375" t="str">
        <f t="shared" si="467"/>
        <v/>
      </c>
      <c r="AN1691" s="376" t="str">
        <f>IF(AF1691="","",IF(OR(AH1691="",AH1691="-"),"－",IF(OR(AM1691=8,AM1691=9),"",IF(OR(AJ1691=3,AJ1691=4,AJ1691=5,AJ1691=6),VLOOKUP(AH1691,INDEX((係数_バス貨物_ガソリン,係数_バス貨物_CNG,係数_バス貨物_軽油,係数_バス貨物_メタノール,係数_バス貨物_LPG),MATCH(AL1691,【参考】排出ガスレベル!$AI$4:$AI$671,1),1,AR1691):INDEX((係数_バス貨物_ガソリン,係数_バス貨物_CNG,係数_バス貨物_軽油,係数_バス貨物_メタノール,係数_バス貨物_LPG),MATCH(AL1691+1,【参考】排出ガスレベル!$AI$4:$AI$671,1)-1,5,AR1691),2,FALSE),IF(OR(AJ1691=1,AJ1691=2),VLOOKUP(AH1691,INDEX((係数_乗用_ガソリン,係数_乗用_CNG,係数_乗用_軽油,係数_乗用_メタノール,係数_乗用_LPG),1,1,AR1691):INDEX((係数_乗用_ガソリン,係数_乗用_CNG,係数_乗用_軽油,係数_乗用_メタノール,係数_乗用_LPG),125,5,AR1691),2,FALSE))))))</f>
        <v/>
      </c>
      <c r="AO1691" s="376" t="str">
        <f>IF(T1691="","",IF(OR(AH1691="",AH1691="-"),"－",IF(OR(AM1691=8,AM1691=9),"",IF(OR(AJ1691=3,AJ1691=4,AJ1691=5,AJ1691=6),VLOOKUP(AH1691,INDEX((係数_バス貨物_ガソリン,係数_バス貨物_CNG,係数_バス貨物_軽油,係数_バス貨物_メタノール,係数_バス貨物_LPG),MATCH(AL1691,【参考】排出ガスレベル!$AI$4:$AI$671,1),1,AR1691):INDEX((係数_バス貨物_ガソリン,係数_バス貨物_CNG,係数_バス貨物_軽油,係数_バス貨物_メタノール,係数_バス貨物_LPG),MATCH(AL1691+1,【参考】排出ガスレベル!$AI$4:$AI$671,1)-1,5,AR1691),3,FALSE),IF(OR(AJ1691=1,AJ1691=2),VLOOKUP(AH1691,INDEX((係数_乗用_ガソリン,係数_乗用_CNG,係数_乗用_軽油,係数_乗用_メタノール,係数_乗用_LPG),1,1,AR1691):INDEX((係数_乗用_ガソリン,係数_乗用_CNG,係数_乗用_軽油,係数_乗用_メタノール,係数_乗用_LPG),125,5,AR1691),3,FALSE))))))</f>
        <v/>
      </c>
      <c r="AP1691" s="375" t="str">
        <f t="shared" si="468"/>
        <v/>
      </c>
      <c r="AQ1691" s="444" t="str">
        <f t="shared" si="469"/>
        <v/>
      </c>
      <c r="AR1691" s="375" t="str">
        <f t="shared" si="470"/>
        <v/>
      </c>
      <c r="AS1691" s="377" t="str">
        <f t="shared" si="471"/>
        <v/>
      </c>
      <c r="AT1691" s="378" t="str">
        <f t="shared" si="472"/>
        <v/>
      </c>
      <c r="AX1691" s="625" t="b">
        <f t="shared" si="473"/>
        <v>0</v>
      </c>
      <c r="AY1691" s="7" t="str">
        <f t="shared" si="474"/>
        <v>FALSEFALSEFALSE</v>
      </c>
      <c r="AZ1691" s="626">
        <f t="shared" si="458"/>
        <v>0</v>
      </c>
      <c r="BA1691" s="627" t="str">
        <f t="shared" si="475"/>
        <v/>
      </c>
      <c r="BB1691" s="627">
        <f t="shared" si="459"/>
        <v>0</v>
      </c>
    </row>
    <row r="1692" spans="1:54">
      <c r="A1692" s="381">
        <v>1635</v>
      </c>
      <c r="B1692" s="117"/>
      <c r="C1692" s="288"/>
      <c r="D1692" s="289"/>
      <c r="E1692" s="289"/>
      <c r="F1692" s="290"/>
      <c r="G1692" s="292"/>
      <c r="H1692" s="116"/>
      <c r="I1692" s="292"/>
      <c r="J1692" s="116"/>
      <c r="K1692" s="370"/>
      <c r="L1692" s="370"/>
      <c r="M1692" s="370"/>
      <c r="N1692" s="371"/>
      <c r="O1692" s="371"/>
      <c r="P1692" s="371"/>
      <c r="Q1692" s="371"/>
      <c r="R1692" s="371"/>
      <c r="S1692" s="371"/>
      <c r="T1692" s="443"/>
      <c r="U1692" s="539"/>
      <c r="V1692" s="117"/>
      <c r="W1692" s="118"/>
      <c r="X1692" s="119"/>
      <c r="Y1692" s="120"/>
      <c r="Z1692" s="122"/>
      <c r="AA1692" s="121"/>
      <c r="AB1692" s="443"/>
      <c r="AC1692" s="734"/>
      <c r="AD1692" s="372"/>
      <c r="AE1692" s="485"/>
      <c r="AF1692" s="373" t="str">
        <f t="shared" si="460"/>
        <v/>
      </c>
      <c r="AG1692" s="373" t="str">
        <f t="shared" si="461"/>
        <v/>
      </c>
      <c r="AH1692" s="374" t="str">
        <f t="shared" si="462"/>
        <v/>
      </c>
      <c r="AI1692" s="375" t="str">
        <f t="shared" si="463"/>
        <v/>
      </c>
      <c r="AJ1692" s="375" t="str">
        <f t="shared" si="464"/>
        <v/>
      </c>
      <c r="AK1692" s="375" t="str">
        <f t="shared" si="465"/>
        <v/>
      </c>
      <c r="AL1692" s="375" t="str">
        <f t="shared" si="466"/>
        <v/>
      </c>
      <c r="AM1692" s="375" t="str">
        <f t="shared" si="467"/>
        <v/>
      </c>
      <c r="AN1692" s="376" t="str">
        <f>IF(AF1692="","",IF(OR(AH1692="",AH1692="-"),"－",IF(OR(AM1692=8,AM1692=9),"",IF(OR(AJ1692=3,AJ1692=4,AJ1692=5,AJ1692=6),VLOOKUP(AH1692,INDEX((係数_バス貨物_ガソリン,係数_バス貨物_CNG,係数_バス貨物_軽油,係数_バス貨物_メタノール,係数_バス貨物_LPG),MATCH(AL1692,【参考】排出ガスレベル!$AI$4:$AI$671,1),1,AR1692):INDEX((係数_バス貨物_ガソリン,係数_バス貨物_CNG,係数_バス貨物_軽油,係数_バス貨物_メタノール,係数_バス貨物_LPG),MATCH(AL1692+1,【参考】排出ガスレベル!$AI$4:$AI$671,1)-1,5,AR1692),2,FALSE),IF(OR(AJ1692=1,AJ1692=2),VLOOKUP(AH1692,INDEX((係数_乗用_ガソリン,係数_乗用_CNG,係数_乗用_軽油,係数_乗用_メタノール,係数_乗用_LPG),1,1,AR1692):INDEX((係数_乗用_ガソリン,係数_乗用_CNG,係数_乗用_軽油,係数_乗用_メタノール,係数_乗用_LPG),125,5,AR1692),2,FALSE))))))</f>
        <v/>
      </c>
      <c r="AO1692" s="376" t="str">
        <f>IF(T1692="","",IF(OR(AH1692="",AH1692="-"),"－",IF(OR(AM1692=8,AM1692=9),"",IF(OR(AJ1692=3,AJ1692=4,AJ1692=5,AJ1692=6),VLOOKUP(AH1692,INDEX((係数_バス貨物_ガソリン,係数_バス貨物_CNG,係数_バス貨物_軽油,係数_バス貨物_メタノール,係数_バス貨物_LPG),MATCH(AL1692,【参考】排出ガスレベル!$AI$4:$AI$671,1),1,AR1692):INDEX((係数_バス貨物_ガソリン,係数_バス貨物_CNG,係数_バス貨物_軽油,係数_バス貨物_メタノール,係数_バス貨物_LPG),MATCH(AL1692+1,【参考】排出ガスレベル!$AI$4:$AI$671,1)-1,5,AR1692),3,FALSE),IF(OR(AJ1692=1,AJ1692=2),VLOOKUP(AH1692,INDEX((係数_乗用_ガソリン,係数_乗用_CNG,係数_乗用_軽油,係数_乗用_メタノール,係数_乗用_LPG),1,1,AR1692):INDEX((係数_乗用_ガソリン,係数_乗用_CNG,係数_乗用_軽油,係数_乗用_メタノール,係数_乗用_LPG),125,5,AR1692),3,FALSE))))))</f>
        <v/>
      </c>
      <c r="AP1692" s="375" t="str">
        <f t="shared" si="468"/>
        <v/>
      </c>
      <c r="AQ1692" s="444" t="str">
        <f t="shared" si="469"/>
        <v/>
      </c>
      <c r="AR1692" s="375" t="str">
        <f t="shared" si="470"/>
        <v/>
      </c>
      <c r="AS1692" s="377" t="str">
        <f t="shared" si="471"/>
        <v/>
      </c>
      <c r="AT1692" s="378" t="str">
        <f t="shared" si="472"/>
        <v/>
      </c>
      <c r="AX1692" s="625" t="b">
        <f t="shared" si="473"/>
        <v>0</v>
      </c>
      <c r="AY1692" s="7" t="str">
        <f t="shared" si="474"/>
        <v>FALSEFALSEFALSE</v>
      </c>
      <c r="AZ1692" s="626">
        <f t="shared" si="458"/>
        <v>0</v>
      </c>
      <c r="BA1692" s="627" t="str">
        <f t="shared" si="475"/>
        <v/>
      </c>
      <c r="BB1692" s="627">
        <f t="shared" si="459"/>
        <v>0</v>
      </c>
    </row>
    <row r="1693" spans="1:54">
      <c r="A1693" s="381">
        <v>1636</v>
      </c>
      <c r="B1693" s="117"/>
      <c r="C1693" s="288"/>
      <c r="D1693" s="289"/>
      <c r="E1693" s="289"/>
      <c r="F1693" s="290"/>
      <c r="G1693" s="292"/>
      <c r="H1693" s="116"/>
      <c r="I1693" s="292"/>
      <c r="J1693" s="116"/>
      <c r="K1693" s="370"/>
      <c r="L1693" s="370"/>
      <c r="M1693" s="370"/>
      <c r="N1693" s="371"/>
      <c r="O1693" s="371"/>
      <c r="P1693" s="371"/>
      <c r="Q1693" s="371"/>
      <c r="R1693" s="371"/>
      <c r="S1693" s="371"/>
      <c r="T1693" s="443"/>
      <c r="U1693" s="539"/>
      <c r="V1693" s="117"/>
      <c r="W1693" s="118"/>
      <c r="X1693" s="119"/>
      <c r="Y1693" s="120"/>
      <c r="Z1693" s="122"/>
      <c r="AA1693" s="121"/>
      <c r="AB1693" s="443"/>
      <c r="AC1693" s="734"/>
      <c r="AD1693" s="372"/>
      <c r="AE1693" s="485"/>
      <c r="AF1693" s="373" t="str">
        <f t="shared" si="460"/>
        <v/>
      </c>
      <c r="AG1693" s="373" t="str">
        <f t="shared" si="461"/>
        <v/>
      </c>
      <c r="AH1693" s="374" t="str">
        <f t="shared" si="462"/>
        <v/>
      </c>
      <c r="AI1693" s="375" t="str">
        <f t="shared" si="463"/>
        <v/>
      </c>
      <c r="AJ1693" s="375" t="str">
        <f t="shared" si="464"/>
        <v/>
      </c>
      <c r="AK1693" s="375" t="str">
        <f t="shared" si="465"/>
        <v/>
      </c>
      <c r="AL1693" s="375" t="str">
        <f t="shared" si="466"/>
        <v/>
      </c>
      <c r="AM1693" s="375" t="str">
        <f t="shared" si="467"/>
        <v/>
      </c>
      <c r="AN1693" s="376" t="str">
        <f>IF(AF1693="","",IF(OR(AH1693="",AH1693="-"),"－",IF(OR(AM1693=8,AM1693=9),"",IF(OR(AJ1693=3,AJ1693=4,AJ1693=5,AJ1693=6),VLOOKUP(AH1693,INDEX((係数_バス貨物_ガソリン,係数_バス貨物_CNG,係数_バス貨物_軽油,係数_バス貨物_メタノール,係数_バス貨物_LPG),MATCH(AL1693,【参考】排出ガスレベル!$AI$4:$AI$671,1),1,AR1693):INDEX((係数_バス貨物_ガソリン,係数_バス貨物_CNG,係数_バス貨物_軽油,係数_バス貨物_メタノール,係数_バス貨物_LPG),MATCH(AL1693+1,【参考】排出ガスレベル!$AI$4:$AI$671,1)-1,5,AR1693),2,FALSE),IF(OR(AJ1693=1,AJ1693=2),VLOOKUP(AH1693,INDEX((係数_乗用_ガソリン,係数_乗用_CNG,係数_乗用_軽油,係数_乗用_メタノール,係数_乗用_LPG),1,1,AR1693):INDEX((係数_乗用_ガソリン,係数_乗用_CNG,係数_乗用_軽油,係数_乗用_メタノール,係数_乗用_LPG),125,5,AR1693),2,FALSE))))))</f>
        <v/>
      </c>
      <c r="AO1693" s="376" t="str">
        <f>IF(T1693="","",IF(OR(AH1693="",AH1693="-"),"－",IF(OR(AM1693=8,AM1693=9),"",IF(OR(AJ1693=3,AJ1693=4,AJ1693=5,AJ1693=6),VLOOKUP(AH1693,INDEX((係数_バス貨物_ガソリン,係数_バス貨物_CNG,係数_バス貨物_軽油,係数_バス貨物_メタノール,係数_バス貨物_LPG),MATCH(AL1693,【参考】排出ガスレベル!$AI$4:$AI$671,1),1,AR1693):INDEX((係数_バス貨物_ガソリン,係数_バス貨物_CNG,係数_バス貨物_軽油,係数_バス貨物_メタノール,係数_バス貨物_LPG),MATCH(AL1693+1,【参考】排出ガスレベル!$AI$4:$AI$671,1)-1,5,AR1693),3,FALSE),IF(OR(AJ1693=1,AJ1693=2),VLOOKUP(AH1693,INDEX((係数_乗用_ガソリン,係数_乗用_CNG,係数_乗用_軽油,係数_乗用_メタノール,係数_乗用_LPG),1,1,AR1693):INDEX((係数_乗用_ガソリン,係数_乗用_CNG,係数_乗用_軽油,係数_乗用_メタノール,係数_乗用_LPG),125,5,AR1693),3,FALSE))))))</f>
        <v/>
      </c>
      <c r="AP1693" s="375" t="str">
        <f t="shared" si="468"/>
        <v/>
      </c>
      <c r="AQ1693" s="444" t="str">
        <f t="shared" si="469"/>
        <v/>
      </c>
      <c r="AR1693" s="375" t="str">
        <f t="shared" si="470"/>
        <v/>
      </c>
      <c r="AS1693" s="377" t="str">
        <f t="shared" si="471"/>
        <v/>
      </c>
      <c r="AT1693" s="378" t="str">
        <f t="shared" si="472"/>
        <v/>
      </c>
      <c r="AX1693" s="625" t="b">
        <f t="shared" si="473"/>
        <v>0</v>
      </c>
      <c r="AY1693" s="7" t="str">
        <f t="shared" si="474"/>
        <v>FALSEFALSEFALSE</v>
      </c>
      <c r="AZ1693" s="626">
        <f t="shared" si="458"/>
        <v>0</v>
      </c>
      <c r="BA1693" s="627" t="str">
        <f t="shared" si="475"/>
        <v/>
      </c>
      <c r="BB1693" s="627">
        <f t="shared" si="459"/>
        <v>0</v>
      </c>
    </row>
    <row r="1694" spans="1:54">
      <c r="A1694" s="381">
        <v>1637</v>
      </c>
      <c r="B1694" s="117"/>
      <c r="C1694" s="288"/>
      <c r="D1694" s="289"/>
      <c r="E1694" s="289"/>
      <c r="F1694" s="290"/>
      <c r="G1694" s="292"/>
      <c r="H1694" s="116"/>
      <c r="I1694" s="292"/>
      <c r="J1694" s="116"/>
      <c r="K1694" s="370"/>
      <c r="L1694" s="370"/>
      <c r="M1694" s="370"/>
      <c r="N1694" s="371"/>
      <c r="O1694" s="371"/>
      <c r="P1694" s="371"/>
      <c r="Q1694" s="371"/>
      <c r="R1694" s="371"/>
      <c r="S1694" s="371"/>
      <c r="T1694" s="443"/>
      <c r="U1694" s="539"/>
      <c r="V1694" s="117"/>
      <c r="W1694" s="118"/>
      <c r="X1694" s="119"/>
      <c r="Y1694" s="120"/>
      <c r="Z1694" s="122"/>
      <c r="AA1694" s="121"/>
      <c r="AB1694" s="443"/>
      <c r="AC1694" s="734"/>
      <c r="AD1694" s="372"/>
      <c r="AE1694" s="485"/>
      <c r="AF1694" s="373" t="str">
        <f t="shared" si="460"/>
        <v/>
      </c>
      <c r="AG1694" s="373" t="str">
        <f t="shared" si="461"/>
        <v/>
      </c>
      <c r="AH1694" s="374" t="str">
        <f t="shared" si="462"/>
        <v/>
      </c>
      <c r="AI1694" s="375" t="str">
        <f t="shared" si="463"/>
        <v/>
      </c>
      <c r="AJ1694" s="375" t="str">
        <f t="shared" si="464"/>
        <v/>
      </c>
      <c r="AK1694" s="375" t="str">
        <f t="shared" si="465"/>
        <v/>
      </c>
      <c r="AL1694" s="375" t="str">
        <f t="shared" si="466"/>
        <v/>
      </c>
      <c r="AM1694" s="375" t="str">
        <f t="shared" si="467"/>
        <v/>
      </c>
      <c r="AN1694" s="376" t="str">
        <f>IF(AF1694="","",IF(OR(AH1694="",AH1694="-"),"－",IF(OR(AM1694=8,AM1694=9),"",IF(OR(AJ1694=3,AJ1694=4,AJ1694=5,AJ1694=6),VLOOKUP(AH1694,INDEX((係数_バス貨物_ガソリン,係数_バス貨物_CNG,係数_バス貨物_軽油,係数_バス貨物_メタノール,係数_バス貨物_LPG),MATCH(AL1694,【参考】排出ガスレベル!$AI$4:$AI$671,1),1,AR1694):INDEX((係数_バス貨物_ガソリン,係数_バス貨物_CNG,係数_バス貨物_軽油,係数_バス貨物_メタノール,係数_バス貨物_LPG),MATCH(AL1694+1,【参考】排出ガスレベル!$AI$4:$AI$671,1)-1,5,AR1694),2,FALSE),IF(OR(AJ1694=1,AJ1694=2),VLOOKUP(AH1694,INDEX((係数_乗用_ガソリン,係数_乗用_CNG,係数_乗用_軽油,係数_乗用_メタノール,係数_乗用_LPG),1,1,AR1694):INDEX((係数_乗用_ガソリン,係数_乗用_CNG,係数_乗用_軽油,係数_乗用_メタノール,係数_乗用_LPG),125,5,AR1694),2,FALSE))))))</f>
        <v/>
      </c>
      <c r="AO1694" s="376" t="str">
        <f>IF(T1694="","",IF(OR(AH1694="",AH1694="-"),"－",IF(OR(AM1694=8,AM1694=9),"",IF(OR(AJ1694=3,AJ1694=4,AJ1694=5,AJ1694=6),VLOOKUP(AH1694,INDEX((係数_バス貨物_ガソリン,係数_バス貨物_CNG,係数_バス貨物_軽油,係数_バス貨物_メタノール,係数_バス貨物_LPG),MATCH(AL1694,【参考】排出ガスレベル!$AI$4:$AI$671,1),1,AR1694):INDEX((係数_バス貨物_ガソリン,係数_バス貨物_CNG,係数_バス貨物_軽油,係数_バス貨物_メタノール,係数_バス貨物_LPG),MATCH(AL1694+1,【参考】排出ガスレベル!$AI$4:$AI$671,1)-1,5,AR1694),3,FALSE),IF(OR(AJ1694=1,AJ1694=2),VLOOKUP(AH1694,INDEX((係数_乗用_ガソリン,係数_乗用_CNG,係数_乗用_軽油,係数_乗用_メタノール,係数_乗用_LPG),1,1,AR1694):INDEX((係数_乗用_ガソリン,係数_乗用_CNG,係数_乗用_軽油,係数_乗用_メタノール,係数_乗用_LPG),125,5,AR1694),3,FALSE))))))</f>
        <v/>
      </c>
      <c r="AP1694" s="375" t="str">
        <f t="shared" si="468"/>
        <v/>
      </c>
      <c r="AQ1694" s="444" t="str">
        <f t="shared" si="469"/>
        <v/>
      </c>
      <c r="AR1694" s="375" t="str">
        <f t="shared" si="470"/>
        <v/>
      </c>
      <c r="AS1694" s="377" t="str">
        <f t="shared" si="471"/>
        <v/>
      </c>
      <c r="AT1694" s="378" t="str">
        <f t="shared" si="472"/>
        <v/>
      </c>
      <c r="AX1694" s="625" t="b">
        <f t="shared" si="473"/>
        <v>0</v>
      </c>
      <c r="AY1694" s="7" t="str">
        <f t="shared" si="474"/>
        <v>FALSEFALSEFALSE</v>
      </c>
      <c r="AZ1694" s="626">
        <f t="shared" si="458"/>
        <v>0</v>
      </c>
      <c r="BA1694" s="627" t="str">
        <f t="shared" si="475"/>
        <v/>
      </c>
      <c r="BB1694" s="627">
        <f t="shared" si="459"/>
        <v>0</v>
      </c>
    </row>
    <row r="1695" spans="1:54">
      <c r="A1695" s="381">
        <v>1638</v>
      </c>
      <c r="B1695" s="117"/>
      <c r="C1695" s="288"/>
      <c r="D1695" s="289"/>
      <c r="E1695" s="289"/>
      <c r="F1695" s="290"/>
      <c r="G1695" s="292"/>
      <c r="H1695" s="116"/>
      <c r="I1695" s="292"/>
      <c r="J1695" s="116"/>
      <c r="K1695" s="370"/>
      <c r="L1695" s="370"/>
      <c r="M1695" s="370"/>
      <c r="N1695" s="371"/>
      <c r="O1695" s="371"/>
      <c r="P1695" s="371"/>
      <c r="Q1695" s="371"/>
      <c r="R1695" s="371"/>
      <c r="S1695" s="371"/>
      <c r="T1695" s="443"/>
      <c r="U1695" s="539"/>
      <c r="V1695" s="117"/>
      <c r="W1695" s="118"/>
      <c r="X1695" s="119"/>
      <c r="Y1695" s="120"/>
      <c r="Z1695" s="122"/>
      <c r="AA1695" s="121"/>
      <c r="AB1695" s="443"/>
      <c r="AC1695" s="734"/>
      <c r="AD1695" s="372"/>
      <c r="AE1695" s="485"/>
      <c r="AF1695" s="373" t="str">
        <f t="shared" si="460"/>
        <v/>
      </c>
      <c r="AG1695" s="373" t="str">
        <f t="shared" si="461"/>
        <v/>
      </c>
      <c r="AH1695" s="374" t="str">
        <f t="shared" si="462"/>
        <v/>
      </c>
      <c r="AI1695" s="375" t="str">
        <f t="shared" si="463"/>
        <v/>
      </c>
      <c r="AJ1695" s="375" t="str">
        <f t="shared" si="464"/>
        <v/>
      </c>
      <c r="AK1695" s="375" t="str">
        <f t="shared" si="465"/>
        <v/>
      </c>
      <c r="AL1695" s="375" t="str">
        <f t="shared" si="466"/>
        <v/>
      </c>
      <c r="AM1695" s="375" t="str">
        <f t="shared" si="467"/>
        <v/>
      </c>
      <c r="AN1695" s="376" t="str">
        <f>IF(AF1695="","",IF(OR(AH1695="",AH1695="-"),"－",IF(OR(AM1695=8,AM1695=9),"",IF(OR(AJ1695=3,AJ1695=4,AJ1695=5,AJ1695=6),VLOOKUP(AH1695,INDEX((係数_バス貨物_ガソリン,係数_バス貨物_CNG,係数_バス貨物_軽油,係数_バス貨物_メタノール,係数_バス貨物_LPG),MATCH(AL1695,【参考】排出ガスレベル!$AI$4:$AI$671,1),1,AR1695):INDEX((係数_バス貨物_ガソリン,係数_バス貨物_CNG,係数_バス貨物_軽油,係数_バス貨物_メタノール,係数_バス貨物_LPG),MATCH(AL1695+1,【参考】排出ガスレベル!$AI$4:$AI$671,1)-1,5,AR1695),2,FALSE),IF(OR(AJ1695=1,AJ1695=2),VLOOKUP(AH1695,INDEX((係数_乗用_ガソリン,係数_乗用_CNG,係数_乗用_軽油,係数_乗用_メタノール,係数_乗用_LPG),1,1,AR1695):INDEX((係数_乗用_ガソリン,係数_乗用_CNG,係数_乗用_軽油,係数_乗用_メタノール,係数_乗用_LPG),125,5,AR1695),2,FALSE))))))</f>
        <v/>
      </c>
      <c r="AO1695" s="376" t="str">
        <f>IF(T1695="","",IF(OR(AH1695="",AH1695="-"),"－",IF(OR(AM1695=8,AM1695=9),"",IF(OR(AJ1695=3,AJ1695=4,AJ1695=5,AJ1695=6),VLOOKUP(AH1695,INDEX((係数_バス貨物_ガソリン,係数_バス貨物_CNG,係数_バス貨物_軽油,係数_バス貨物_メタノール,係数_バス貨物_LPG),MATCH(AL1695,【参考】排出ガスレベル!$AI$4:$AI$671,1),1,AR1695):INDEX((係数_バス貨物_ガソリン,係数_バス貨物_CNG,係数_バス貨物_軽油,係数_バス貨物_メタノール,係数_バス貨物_LPG),MATCH(AL1695+1,【参考】排出ガスレベル!$AI$4:$AI$671,1)-1,5,AR1695),3,FALSE),IF(OR(AJ1695=1,AJ1695=2),VLOOKUP(AH1695,INDEX((係数_乗用_ガソリン,係数_乗用_CNG,係数_乗用_軽油,係数_乗用_メタノール,係数_乗用_LPG),1,1,AR1695):INDEX((係数_乗用_ガソリン,係数_乗用_CNG,係数_乗用_軽油,係数_乗用_メタノール,係数_乗用_LPG),125,5,AR1695),3,FALSE))))))</f>
        <v/>
      </c>
      <c r="AP1695" s="375" t="str">
        <f t="shared" si="468"/>
        <v/>
      </c>
      <c r="AQ1695" s="444" t="str">
        <f t="shared" si="469"/>
        <v/>
      </c>
      <c r="AR1695" s="375" t="str">
        <f t="shared" si="470"/>
        <v/>
      </c>
      <c r="AS1695" s="377" t="str">
        <f t="shared" si="471"/>
        <v/>
      </c>
      <c r="AT1695" s="378" t="str">
        <f t="shared" si="472"/>
        <v/>
      </c>
      <c r="AX1695" s="625" t="b">
        <f t="shared" si="473"/>
        <v>0</v>
      </c>
      <c r="AY1695" s="7" t="str">
        <f t="shared" si="474"/>
        <v>FALSEFALSEFALSE</v>
      </c>
      <c r="AZ1695" s="626">
        <f t="shared" si="458"/>
        <v>0</v>
      </c>
      <c r="BA1695" s="627" t="str">
        <f t="shared" si="475"/>
        <v/>
      </c>
      <c r="BB1695" s="627">
        <f t="shared" si="459"/>
        <v>0</v>
      </c>
    </row>
    <row r="1696" spans="1:54">
      <c r="A1696" s="381">
        <v>1639</v>
      </c>
      <c r="B1696" s="117"/>
      <c r="C1696" s="288"/>
      <c r="D1696" s="289"/>
      <c r="E1696" s="289"/>
      <c r="F1696" s="290"/>
      <c r="G1696" s="292"/>
      <c r="H1696" s="116"/>
      <c r="I1696" s="292"/>
      <c r="J1696" s="116"/>
      <c r="K1696" s="370"/>
      <c r="L1696" s="370"/>
      <c r="M1696" s="370"/>
      <c r="N1696" s="371"/>
      <c r="O1696" s="371"/>
      <c r="P1696" s="371"/>
      <c r="Q1696" s="371"/>
      <c r="R1696" s="371"/>
      <c r="S1696" s="371"/>
      <c r="T1696" s="443"/>
      <c r="U1696" s="539"/>
      <c r="V1696" s="117"/>
      <c r="W1696" s="118"/>
      <c r="X1696" s="119"/>
      <c r="Y1696" s="120"/>
      <c r="Z1696" s="122"/>
      <c r="AA1696" s="121"/>
      <c r="AB1696" s="443"/>
      <c r="AC1696" s="734"/>
      <c r="AD1696" s="372"/>
      <c r="AE1696" s="485"/>
      <c r="AF1696" s="373" t="str">
        <f t="shared" si="460"/>
        <v/>
      </c>
      <c r="AG1696" s="373" t="str">
        <f t="shared" si="461"/>
        <v/>
      </c>
      <c r="AH1696" s="374" t="str">
        <f t="shared" si="462"/>
        <v/>
      </c>
      <c r="AI1696" s="375" t="str">
        <f t="shared" si="463"/>
        <v/>
      </c>
      <c r="AJ1696" s="375" t="str">
        <f t="shared" si="464"/>
        <v/>
      </c>
      <c r="AK1696" s="375" t="str">
        <f t="shared" si="465"/>
        <v/>
      </c>
      <c r="AL1696" s="375" t="str">
        <f t="shared" si="466"/>
        <v/>
      </c>
      <c r="AM1696" s="375" t="str">
        <f t="shared" si="467"/>
        <v/>
      </c>
      <c r="AN1696" s="376" t="str">
        <f>IF(AF1696="","",IF(OR(AH1696="",AH1696="-"),"－",IF(OR(AM1696=8,AM1696=9),"",IF(OR(AJ1696=3,AJ1696=4,AJ1696=5,AJ1696=6),VLOOKUP(AH1696,INDEX((係数_バス貨物_ガソリン,係数_バス貨物_CNG,係数_バス貨物_軽油,係数_バス貨物_メタノール,係数_バス貨物_LPG),MATCH(AL1696,【参考】排出ガスレベル!$AI$4:$AI$671,1),1,AR1696):INDEX((係数_バス貨物_ガソリン,係数_バス貨物_CNG,係数_バス貨物_軽油,係数_バス貨物_メタノール,係数_バス貨物_LPG),MATCH(AL1696+1,【参考】排出ガスレベル!$AI$4:$AI$671,1)-1,5,AR1696),2,FALSE),IF(OR(AJ1696=1,AJ1696=2),VLOOKUP(AH1696,INDEX((係数_乗用_ガソリン,係数_乗用_CNG,係数_乗用_軽油,係数_乗用_メタノール,係数_乗用_LPG),1,1,AR1696):INDEX((係数_乗用_ガソリン,係数_乗用_CNG,係数_乗用_軽油,係数_乗用_メタノール,係数_乗用_LPG),125,5,AR1696),2,FALSE))))))</f>
        <v/>
      </c>
      <c r="AO1696" s="376" t="str">
        <f>IF(T1696="","",IF(OR(AH1696="",AH1696="-"),"－",IF(OR(AM1696=8,AM1696=9),"",IF(OR(AJ1696=3,AJ1696=4,AJ1696=5,AJ1696=6),VLOOKUP(AH1696,INDEX((係数_バス貨物_ガソリン,係数_バス貨物_CNG,係数_バス貨物_軽油,係数_バス貨物_メタノール,係数_バス貨物_LPG),MATCH(AL1696,【参考】排出ガスレベル!$AI$4:$AI$671,1),1,AR1696):INDEX((係数_バス貨物_ガソリン,係数_バス貨物_CNG,係数_バス貨物_軽油,係数_バス貨物_メタノール,係数_バス貨物_LPG),MATCH(AL1696+1,【参考】排出ガスレベル!$AI$4:$AI$671,1)-1,5,AR1696),3,FALSE),IF(OR(AJ1696=1,AJ1696=2),VLOOKUP(AH1696,INDEX((係数_乗用_ガソリン,係数_乗用_CNG,係数_乗用_軽油,係数_乗用_メタノール,係数_乗用_LPG),1,1,AR1696):INDEX((係数_乗用_ガソリン,係数_乗用_CNG,係数_乗用_軽油,係数_乗用_メタノール,係数_乗用_LPG),125,5,AR1696),3,FALSE))))))</f>
        <v/>
      </c>
      <c r="AP1696" s="375" t="str">
        <f t="shared" si="468"/>
        <v/>
      </c>
      <c r="AQ1696" s="444" t="str">
        <f t="shared" si="469"/>
        <v/>
      </c>
      <c r="AR1696" s="375" t="str">
        <f t="shared" si="470"/>
        <v/>
      </c>
      <c r="AS1696" s="377" t="str">
        <f t="shared" si="471"/>
        <v/>
      </c>
      <c r="AT1696" s="378" t="str">
        <f t="shared" si="472"/>
        <v/>
      </c>
      <c r="AX1696" s="625" t="b">
        <f t="shared" si="473"/>
        <v>0</v>
      </c>
      <c r="AY1696" s="7" t="str">
        <f t="shared" si="474"/>
        <v>FALSEFALSEFALSE</v>
      </c>
      <c r="AZ1696" s="626">
        <f t="shared" si="458"/>
        <v>0</v>
      </c>
      <c r="BA1696" s="627" t="str">
        <f t="shared" si="475"/>
        <v/>
      </c>
      <c r="BB1696" s="627">
        <f t="shared" si="459"/>
        <v>0</v>
      </c>
    </row>
    <row r="1697" spans="1:54">
      <c r="A1697" s="381">
        <v>1640</v>
      </c>
      <c r="B1697" s="117"/>
      <c r="C1697" s="288"/>
      <c r="D1697" s="289"/>
      <c r="E1697" s="289"/>
      <c r="F1697" s="290"/>
      <c r="G1697" s="292"/>
      <c r="H1697" s="116"/>
      <c r="I1697" s="292"/>
      <c r="J1697" s="116"/>
      <c r="K1697" s="370"/>
      <c r="L1697" s="370"/>
      <c r="M1697" s="370"/>
      <c r="N1697" s="371"/>
      <c r="O1697" s="371"/>
      <c r="P1697" s="371"/>
      <c r="Q1697" s="371"/>
      <c r="R1697" s="371"/>
      <c r="S1697" s="371"/>
      <c r="T1697" s="443"/>
      <c r="U1697" s="539"/>
      <c r="V1697" s="117"/>
      <c r="W1697" s="118"/>
      <c r="X1697" s="119"/>
      <c r="Y1697" s="120"/>
      <c r="Z1697" s="122"/>
      <c r="AA1697" s="121"/>
      <c r="AB1697" s="443"/>
      <c r="AC1697" s="734"/>
      <c r="AD1697" s="372"/>
      <c r="AE1697" s="485"/>
      <c r="AF1697" s="373" t="str">
        <f t="shared" si="460"/>
        <v/>
      </c>
      <c r="AG1697" s="373" t="str">
        <f t="shared" si="461"/>
        <v/>
      </c>
      <c r="AH1697" s="374" t="str">
        <f t="shared" si="462"/>
        <v/>
      </c>
      <c r="AI1697" s="375" t="str">
        <f t="shared" si="463"/>
        <v/>
      </c>
      <c r="AJ1697" s="375" t="str">
        <f t="shared" si="464"/>
        <v/>
      </c>
      <c r="AK1697" s="375" t="str">
        <f t="shared" si="465"/>
        <v/>
      </c>
      <c r="AL1697" s="375" t="str">
        <f t="shared" si="466"/>
        <v/>
      </c>
      <c r="AM1697" s="375" t="str">
        <f t="shared" si="467"/>
        <v/>
      </c>
      <c r="AN1697" s="376" t="str">
        <f>IF(AF1697="","",IF(OR(AH1697="",AH1697="-"),"－",IF(OR(AM1697=8,AM1697=9),"",IF(OR(AJ1697=3,AJ1697=4,AJ1697=5,AJ1697=6),VLOOKUP(AH1697,INDEX((係数_バス貨物_ガソリン,係数_バス貨物_CNG,係数_バス貨物_軽油,係数_バス貨物_メタノール,係数_バス貨物_LPG),MATCH(AL1697,【参考】排出ガスレベル!$AI$4:$AI$671,1),1,AR1697):INDEX((係数_バス貨物_ガソリン,係数_バス貨物_CNG,係数_バス貨物_軽油,係数_バス貨物_メタノール,係数_バス貨物_LPG),MATCH(AL1697+1,【参考】排出ガスレベル!$AI$4:$AI$671,1)-1,5,AR1697),2,FALSE),IF(OR(AJ1697=1,AJ1697=2),VLOOKUP(AH1697,INDEX((係数_乗用_ガソリン,係数_乗用_CNG,係数_乗用_軽油,係数_乗用_メタノール,係数_乗用_LPG),1,1,AR1697):INDEX((係数_乗用_ガソリン,係数_乗用_CNG,係数_乗用_軽油,係数_乗用_メタノール,係数_乗用_LPG),125,5,AR1697),2,FALSE))))))</f>
        <v/>
      </c>
      <c r="AO1697" s="376" t="str">
        <f>IF(T1697="","",IF(OR(AH1697="",AH1697="-"),"－",IF(OR(AM1697=8,AM1697=9),"",IF(OR(AJ1697=3,AJ1697=4,AJ1697=5,AJ1697=6),VLOOKUP(AH1697,INDEX((係数_バス貨物_ガソリン,係数_バス貨物_CNG,係数_バス貨物_軽油,係数_バス貨物_メタノール,係数_バス貨物_LPG),MATCH(AL1697,【参考】排出ガスレベル!$AI$4:$AI$671,1),1,AR1697):INDEX((係数_バス貨物_ガソリン,係数_バス貨物_CNG,係数_バス貨物_軽油,係数_バス貨物_メタノール,係数_バス貨物_LPG),MATCH(AL1697+1,【参考】排出ガスレベル!$AI$4:$AI$671,1)-1,5,AR1697),3,FALSE),IF(OR(AJ1697=1,AJ1697=2),VLOOKUP(AH1697,INDEX((係数_乗用_ガソリン,係数_乗用_CNG,係数_乗用_軽油,係数_乗用_メタノール,係数_乗用_LPG),1,1,AR1697):INDEX((係数_乗用_ガソリン,係数_乗用_CNG,係数_乗用_軽油,係数_乗用_メタノール,係数_乗用_LPG),125,5,AR1697),3,FALSE))))))</f>
        <v/>
      </c>
      <c r="AP1697" s="375" t="str">
        <f t="shared" si="468"/>
        <v/>
      </c>
      <c r="AQ1697" s="444" t="str">
        <f t="shared" si="469"/>
        <v/>
      </c>
      <c r="AR1697" s="375" t="str">
        <f t="shared" si="470"/>
        <v/>
      </c>
      <c r="AS1697" s="377" t="str">
        <f t="shared" si="471"/>
        <v/>
      </c>
      <c r="AT1697" s="378" t="str">
        <f t="shared" si="472"/>
        <v/>
      </c>
      <c r="AX1697" s="625" t="b">
        <f t="shared" si="473"/>
        <v>0</v>
      </c>
      <c r="AY1697" s="7" t="str">
        <f t="shared" si="474"/>
        <v>FALSEFALSEFALSE</v>
      </c>
      <c r="AZ1697" s="626">
        <f t="shared" si="458"/>
        <v>0</v>
      </c>
      <c r="BA1697" s="627" t="str">
        <f t="shared" si="475"/>
        <v/>
      </c>
      <c r="BB1697" s="627">
        <f t="shared" si="459"/>
        <v>0</v>
      </c>
    </row>
    <row r="1698" spans="1:54">
      <c r="A1698" s="381">
        <v>1641</v>
      </c>
      <c r="B1698" s="117"/>
      <c r="C1698" s="288"/>
      <c r="D1698" s="289"/>
      <c r="E1698" s="289"/>
      <c r="F1698" s="290"/>
      <c r="G1698" s="292"/>
      <c r="H1698" s="116"/>
      <c r="I1698" s="292"/>
      <c r="J1698" s="116"/>
      <c r="K1698" s="370"/>
      <c r="L1698" s="370"/>
      <c r="M1698" s="370"/>
      <c r="N1698" s="371"/>
      <c r="O1698" s="371"/>
      <c r="P1698" s="371"/>
      <c r="Q1698" s="371"/>
      <c r="R1698" s="371"/>
      <c r="S1698" s="371"/>
      <c r="T1698" s="443"/>
      <c r="U1698" s="539"/>
      <c r="V1698" s="117"/>
      <c r="W1698" s="118"/>
      <c r="X1698" s="119"/>
      <c r="Y1698" s="120"/>
      <c r="Z1698" s="122"/>
      <c r="AA1698" s="121"/>
      <c r="AB1698" s="443"/>
      <c r="AC1698" s="734"/>
      <c r="AD1698" s="372"/>
      <c r="AE1698" s="485"/>
      <c r="AF1698" s="373" t="str">
        <f t="shared" si="460"/>
        <v/>
      </c>
      <c r="AG1698" s="373" t="str">
        <f t="shared" si="461"/>
        <v/>
      </c>
      <c r="AH1698" s="374" t="str">
        <f t="shared" si="462"/>
        <v/>
      </c>
      <c r="AI1698" s="375" t="str">
        <f t="shared" si="463"/>
        <v/>
      </c>
      <c r="AJ1698" s="375" t="str">
        <f t="shared" si="464"/>
        <v/>
      </c>
      <c r="AK1698" s="375" t="str">
        <f t="shared" si="465"/>
        <v/>
      </c>
      <c r="AL1698" s="375" t="str">
        <f t="shared" si="466"/>
        <v/>
      </c>
      <c r="AM1698" s="375" t="str">
        <f t="shared" si="467"/>
        <v/>
      </c>
      <c r="AN1698" s="376" t="str">
        <f>IF(AF1698="","",IF(OR(AH1698="",AH1698="-"),"－",IF(OR(AM1698=8,AM1698=9),"",IF(OR(AJ1698=3,AJ1698=4,AJ1698=5,AJ1698=6),VLOOKUP(AH1698,INDEX((係数_バス貨物_ガソリン,係数_バス貨物_CNG,係数_バス貨物_軽油,係数_バス貨物_メタノール,係数_バス貨物_LPG),MATCH(AL1698,【参考】排出ガスレベル!$AI$4:$AI$671,1),1,AR1698):INDEX((係数_バス貨物_ガソリン,係数_バス貨物_CNG,係数_バス貨物_軽油,係数_バス貨物_メタノール,係数_バス貨物_LPG),MATCH(AL1698+1,【参考】排出ガスレベル!$AI$4:$AI$671,1)-1,5,AR1698),2,FALSE),IF(OR(AJ1698=1,AJ1698=2),VLOOKUP(AH1698,INDEX((係数_乗用_ガソリン,係数_乗用_CNG,係数_乗用_軽油,係数_乗用_メタノール,係数_乗用_LPG),1,1,AR1698):INDEX((係数_乗用_ガソリン,係数_乗用_CNG,係数_乗用_軽油,係数_乗用_メタノール,係数_乗用_LPG),125,5,AR1698),2,FALSE))))))</f>
        <v/>
      </c>
      <c r="AO1698" s="376" t="str">
        <f>IF(T1698="","",IF(OR(AH1698="",AH1698="-"),"－",IF(OR(AM1698=8,AM1698=9),"",IF(OR(AJ1698=3,AJ1698=4,AJ1698=5,AJ1698=6),VLOOKUP(AH1698,INDEX((係数_バス貨物_ガソリン,係数_バス貨物_CNG,係数_バス貨物_軽油,係数_バス貨物_メタノール,係数_バス貨物_LPG),MATCH(AL1698,【参考】排出ガスレベル!$AI$4:$AI$671,1),1,AR1698):INDEX((係数_バス貨物_ガソリン,係数_バス貨物_CNG,係数_バス貨物_軽油,係数_バス貨物_メタノール,係数_バス貨物_LPG),MATCH(AL1698+1,【参考】排出ガスレベル!$AI$4:$AI$671,1)-1,5,AR1698),3,FALSE),IF(OR(AJ1698=1,AJ1698=2),VLOOKUP(AH1698,INDEX((係数_乗用_ガソリン,係数_乗用_CNG,係数_乗用_軽油,係数_乗用_メタノール,係数_乗用_LPG),1,1,AR1698):INDEX((係数_乗用_ガソリン,係数_乗用_CNG,係数_乗用_軽油,係数_乗用_メタノール,係数_乗用_LPG),125,5,AR1698),3,FALSE))))))</f>
        <v/>
      </c>
      <c r="AP1698" s="375" t="str">
        <f t="shared" si="468"/>
        <v/>
      </c>
      <c r="AQ1698" s="444" t="str">
        <f t="shared" si="469"/>
        <v/>
      </c>
      <c r="AR1698" s="375" t="str">
        <f t="shared" si="470"/>
        <v/>
      </c>
      <c r="AS1698" s="377" t="str">
        <f t="shared" si="471"/>
        <v/>
      </c>
      <c r="AT1698" s="378" t="str">
        <f t="shared" si="472"/>
        <v/>
      </c>
      <c r="AX1698" s="625" t="b">
        <f t="shared" si="473"/>
        <v>0</v>
      </c>
      <c r="AY1698" s="7" t="str">
        <f t="shared" si="474"/>
        <v>FALSEFALSEFALSE</v>
      </c>
      <c r="AZ1698" s="626">
        <f t="shared" si="458"/>
        <v>0</v>
      </c>
      <c r="BA1698" s="627" t="str">
        <f t="shared" si="475"/>
        <v/>
      </c>
      <c r="BB1698" s="627">
        <f t="shared" si="459"/>
        <v>0</v>
      </c>
    </row>
    <row r="1699" spans="1:54">
      <c r="A1699" s="381">
        <v>1642</v>
      </c>
      <c r="B1699" s="117"/>
      <c r="C1699" s="288"/>
      <c r="D1699" s="289"/>
      <c r="E1699" s="289"/>
      <c r="F1699" s="290"/>
      <c r="G1699" s="292"/>
      <c r="H1699" s="116"/>
      <c r="I1699" s="292"/>
      <c r="J1699" s="116"/>
      <c r="K1699" s="370"/>
      <c r="L1699" s="370"/>
      <c r="M1699" s="370"/>
      <c r="N1699" s="371"/>
      <c r="O1699" s="371"/>
      <c r="P1699" s="371"/>
      <c r="Q1699" s="371"/>
      <c r="R1699" s="371"/>
      <c r="S1699" s="371"/>
      <c r="T1699" s="443"/>
      <c r="U1699" s="539"/>
      <c r="V1699" s="117"/>
      <c r="W1699" s="118"/>
      <c r="X1699" s="119"/>
      <c r="Y1699" s="120"/>
      <c r="Z1699" s="122"/>
      <c r="AA1699" s="121"/>
      <c r="AB1699" s="443"/>
      <c r="AC1699" s="734"/>
      <c r="AD1699" s="372"/>
      <c r="AE1699" s="485"/>
      <c r="AF1699" s="373" t="str">
        <f t="shared" si="460"/>
        <v/>
      </c>
      <c r="AG1699" s="373" t="str">
        <f t="shared" si="461"/>
        <v/>
      </c>
      <c r="AH1699" s="374" t="str">
        <f t="shared" si="462"/>
        <v/>
      </c>
      <c r="AI1699" s="375" t="str">
        <f t="shared" si="463"/>
        <v/>
      </c>
      <c r="AJ1699" s="375" t="str">
        <f t="shared" si="464"/>
        <v/>
      </c>
      <c r="AK1699" s="375" t="str">
        <f t="shared" si="465"/>
        <v/>
      </c>
      <c r="AL1699" s="375" t="str">
        <f t="shared" si="466"/>
        <v/>
      </c>
      <c r="AM1699" s="375" t="str">
        <f t="shared" si="467"/>
        <v/>
      </c>
      <c r="AN1699" s="376" t="str">
        <f>IF(AF1699="","",IF(OR(AH1699="",AH1699="-"),"－",IF(OR(AM1699=8,AM1699=9),"",IF(OR(AJ1699=3,AJ1699=4,AJ1699=5,AJ1699=6),VLOOKUP(AH1699,INDEX((係数_バス貨物_ガソリン,係数_バス貨物_CNG,係数_バス貨物_軽油,係数_バス貨物_メタノール,係数_バス貨物_LPG),MATCH(AL1699,【参考】排出ガスレベル!$AI$4:$AI$671,1),1,AR1699):INDEX((係数_バス貨物_ガソリン,係数_バス貨物_CNG,係数_バス貨物_軽油,係数_バス貨物_メタノール,係数_バス貨物_LPG),MATCH(AL1699+1,【参考】排出ガスレベル!$AI$4:$AI$671,1)-1,5,AR1699),2,FALSE),IF(OR(AJ1699=1,AJ1699=2),VLOOKUP(AH1699,INDEX((係数_乗用_ガソリン,係数_乗用_CNG,係数_乗用_軽油,係数_乗用_メタノール,係数_乗用_LPG),1,1,AR1699):INDEX((係数_乗用_ガソリン,係数_乗用_CNG,係数_乗用_軽油,係数_乗用_メタノール,係数_乗用_LPG),125,5,AR1699),2,FALSE))))))</f>
        <v/>
      </c>
      <c r="AO1699" s="376" t="str">
        <f>IF(T1699="","",IF(OR(AH1699="",AH1699="-"),"－",IF(OR(AM1699=8,AM1699=9),"",IF(OR(AJ1699=3,AJ1699=4,AJ1699=5,AJ1699=6),VLOOKUP(AH1699,INDEX((係数_バス貨物_ガソリン,係数_バス貨物_CNG,係数_バス貨物_軽油,係数_バス貨物_メタノール,係数_バス貨物_LPG),MATCH(AL1699,【参考】排出ガスレベル!$AI$4:$AI$671,1),1,AR1699):INDEX((係数_バス貨物_ガソリン,係数_バス貨物_CNG,係数_バス貨物_軽油,係数_バス貨物_メタノール,係数_バス貨物_LPG),MATCH(AL1699+1,【参考】排出ガスレベル!$AI$4:$AI$671,1)-1,5,AR1699),3,FALSE),IF(OR(AJ1699=1,AJ1699=2),VLOOKUP(AH1699,INDEX((係数_乗用_ガソリン,係数_乗用_CNG,係数_乗用_軽油,係数_乗用_メタノール,係数_乗用_LPG),1,1,AR1699):INDEX((係数_乗用_ガソリン,係数_乗用_CNG,係数_乗用_軽油,係数_乗用_メタノール,係数_乗用_LPG),125,5,AR1699),3,FALSE))))))</f>
        <v/>
      </c>
      <c r="AP1699" s="375" t="str">
        <f t="shared" si="468"/>
        <v/>
      </c>
      <c r="AQ1699" s="444" t="str">
        <f t="shared" si="469"/>
        <v/>
      </c>
      <c r="AR1699" s="375" t="str">
        <f t="shared" si="470"/>
        <v/>
      </c>
      <c r="AS1699" s="377" t="str">
        <f t="shared" si="471"/>
        <v/>
      </c>
      <c r="AT1699" s="378" t="str">
        <f t="shared" si="472"/>
        <v/>
      </c>
      <c r="AX1699" s="625" t="b">
        <f t="shared" si="473"/>
        <v>0</v>
      </c>
      <c r="AY1699" s="7" t="str">
        <f t="shared" si="474"/>
        <v>FALSEFALSEFALSE</v>
      </c>
      <c r="AZ1699" s="626">
        <f t="shared" si="458"/>
        <v>0</v>
      </c>
      <c r="BA1699" s="627" t="str">
        <f t="shared" si="475"/>
        <v/>
      </c>
      <c r="BB1699" s="627">
        <f t="shared" si="459"/>
        <v>0</v>
      </c>
    </row>
    <row r="1700" spans="1:54">
      <c r="A1700" s="381">
        <v>1643</v>
      </c>
      <c r="B1700" s="117"/>
      <c r="C1700" s="288"/>
      <c r="D1700" s="289"/>
      <c r="E1700" s="289"/>
      <c r="F1700" s="290"/>
      <c r="G1700" s="292"/>
      <c r="H1700" s="116"/>
      <c r="I1700" s="292"/>
      <c r="J1700" s="116"/>
      <c r="K1700" s="370"/>
      <c r="L1700" s="370"/>
      <c r="M1700" s="370"/>
      <c r="N1700" s="371"/>
      <c r="O1700" s="371"/>
      <c r="P1700" s="371"/>
      <c r="Q1700" s="371"/>
      <c r="R1700" s="371"/>
      <c r="S1700" s="371"/>
      <c r="T1700" s="443"/>
      <c r="U1700" s="539"/>
      <c r="V1700" s="117"/>
      <c r="W1700" s="118"/>
      <c r="X1700" s="119"/>
      <c r="Y1700" s="120"/>
      <c r="Z1700" s="122"/>
      <c r="AA1700" s="121"/>
      <c r="AB1700" s="443"/>
      <c r="AC1700" s="734"/>
      <c r="AD1700" s="372"/>
      <c r="AE1700" s="485"/>
      <c r="AF1700" s="373" t="str">
        <f t="shared" si="460"/>
        <v/>
      </c>
      <c r="AG1700" s="373" t="str">
        <f t="shared" si="461"/>
        <v/>
      </c>
      <c r="AH1700" s="374" t="str">
        <f t="shared" si="462"/>
        <v/>
      </c>
      <c r="AI1700" s="375" t="str">
        <f t="shared" si="463"/>
        <v/>
      </c>
      <c r="AJ1700" s="375" t="str">
        <f t="shared" si="464"/>
        <v/>
      </c>
      <c r="AK1700" s="375" t="str">
        <f t="shared" si="465"/>
        <v/>
      </c>
      <c r="AL1700" s="375" t="str">
        <f t="shared" si="466"/>
        <v/>
      </c>
      <c r="AM1700" s="375" t="str">
        <f t="shared" si="467"/>
        <v/>
      </c>
      <c r="AN1700" s="376" t="str">
        <f>IF(AF1700="","",IF(OR(AH1700="",AH1700="-"),"－",IF(OR(AM1700=8,AM1700=9),"",IF(OR(AJ1700=3,AJ1700=4,AJ1700=5,AJ1700=6),VLOOKUP(AH1700,INDEX((係数_バス貨物_ガソリン,係数_バス貨物_CNG,係数_バス貨物_軽油,係数_バス貨物_メタノール,係数_バス貨物_LPG),MATCH(AL1700,【参考】排出ガスレベル!$AI$4:$AI$671,1),1,AR1700):INDEX((係数_バス貨物_ガソリン,係数_バス貨物_CNG,係数_バス貨物_軽油,係数_バス貨物_メタノール,係数_バス貨物_LPG),MATCH(AL1700+1,【参考】排出ガスレベル!$AI$4:$AI$671,1)-1,5,AR1700),2,FALSE),IF(OR(AJ1700=1,AJ1700=2),VLOOKUP(AH1700,INDEX((係数_乗用_ガソリン,係数_乗用_CNG,係数_乗用_軽油,係数_乗用_メタノール,係数_乗用_LPG),1,1,AR1700):INDEX((係数_乗用_ガソリン,係数_乗用_CNG,係数_乗用_軽油,係数_乗用_メタノール,係数_乗用_LPG),125,5,AR1700),2,FALSE))))))</f>
        <v/>
      </c>
      <c r="AO1700" s="376" t="str">
        <f>IF(T1700="","",IF(OR(AH1700="",AH1700="-"),"－",IF(OR(AM1700=8,AM1700=9),"",IF(OR(AJ1700=3,AJ1700=4,AJ1700=5,AJ1700=6),VLOOKUP(AH1700,INDEX((係数_バス貨物_ガソリン,係数_バス貨物_CNG,係数_バス貨物_軽油,係数_バス貨物_メタノール,係数_バス貨物_LPG),MATCH(AL1700,【参考】排出ガスレベル!$AI$4:$AI$671,1),1,AR1700):INDEX((係数_バス貨物_ガソリン,係数_バス貨物_CNG,係数_バス貨物_軽油,係数_バス貨物_メタノール,係数_バス貨物_LPG),MATCH(AL1700+1,【参考】排出ガスレベル!$AI$4:$AI$671,1)-1,5,AR1700),3,FALSE),IF(OR(AJ1700=1,AJ1700=2),VLOOKUP(AH1700,INDEX((係数_乗用_ガソリン,係数_乗用_CNG,係数_乗用_軽油,係数_乗用_メタノール,係数_乗用_LPG),1,1,AR1700):INDEX((係数_乗用_ガソリン,係数_乗用_CNG,係数_乗用_軽油,係数_乗用_メタノール,係数_乗用_LPG),125,5,AR1700),3,FALSE))))))</f>
        <v/>
      </c>
      <c r="AP1700" s="375" t="str">
        <f t="shared" si="468"/>
        <v/>
      </c>
      <c r="AQ1700" s="444" t="str">
        <f t="shared" si="469"/>
        <v/>
      </c>
      <c r="AR1700" s="375" t="str">
        <f t="shared" si="470"/>
        <v/>
      </c>
      <c r="AS1700" s="377" t="str">
        <f t="shared" si="471"/>
        <v/>
      </c>
      <c r="AT1700" s="378" t="str">
        <f t="shared" si="472"/>
        <v/>
      </c>
      <c r="AX1700" s="625" t="b">
        <f t="shared" si="473"/>
        <v>0</v>
      </c>
      <c r="AY1700" s="7" t="str">
        <f t="shared" si="474"/>
        <v>FALSEFALSEFALSE</v>
      </c>
      <c r="AZ1700" s="626">
        <f t="shared" si="458"/>
        <v>0</v>
      </c>
      <c r="BA1700" s="627" t="str">
        <f t="shared" si="475"/>
        <v/>
      </c>
      <c r="BB1700" s="627">
        <f t="shared" si="459"/>
        <v>0</v>
      </c>
    </row>
    <row r="1701" spans="1:54">
      <c r="A1701" s="381">
        <v>1644</v>
      </c>
      <c r="B1701" s="117"/>
      <c r="C1701" s="288"/>
      <c r="D1701" s="289"/>
      <c r="E1701" s="289"/>
      <c r="F1701" s="290"/>
      <c r="G1701" s="292"/>
      <c r="H1701" s="116"/>
      <c r="I1701" s="292"/>
      <c r="J1701" s="116"/>
      <c r="K1701" s="370"/>
      <c r="L1701" s="370"/>
      <c r="M1701" s="370"/>
      <c r="N1701" s="371"/>
      <c r="O1701" s="371"/>
      <c r="P1701" s="371"/>
      <c r="Q1701" s="371"/>
      <c r="R1701" s="371"/>
      <c r="S1701" s="371"/>
      <c r="T1701" s="443"/>
      <c r="U1701" s="539"/>
      <c r="V1701" s="117"/>
      <c r="W1701" s="118"/>
      <c r="X1701" s="119"/>
      <c r="Y1701" s="120"/>
      <c r="Z1701" s="122"/>
      <c r="AA1701" s="121"/>
      <c r="AB1701" s="443"/>
      <c r="AC1701" s="734"/>
      <c r="AD1701" s="372"/>
      <c r="AE1701" s="485"/>
      <c r="AF1701" s="373" t="str">
        <f t="shared" si="460"/>
        <v/>
      </c>
      <c r="AG1701" s="373" t="str">
        <f t="shared" si="461"/>
        <v/>
      </c>
      <c r="AH1701" s="374" t="str">
        <f t="shared" si="462"/>
        <v/>
      </c>
      <c r="AI1701" s="375" t="str">
        <f t="shared" si="463"/>
        <v/>
      </c>
      <c r="AJ1701" s="375" t="str">
        <f t="shared" si="464"/>
        <v/>
      </c>
      <c r="AK1701" s="375" t="str">
        <f t="shared" si="465"/>
        <v/>
      </c>
      <c r="AL1701" s="375" t="str">
        <f t="shared" si="466"/>
        <v/>
      </c>
      <c r="AM1701" s="375" t="str">
        <f t="shared" si="467"/>
        <v/>
      </c>
      <c r="AN1701" s="376" t="str">
        <f>IF(AF1701="","",IF(OR(AH1701="",AH1701="-"),"－",IF(OR(AM1701=8,AM1701=9),"",IF(OR(AJ1701=3,AJ1701=4,AJ1701=5,AJ1701=6),VLOOKUP(AH1701,INDEX((係数_バス貨物_ガソリン,係数_バス貨物_CNG,係数_バス貨物_軽油,係数_バス貨物_メタノール,係数_バス貨物_LPG),MATCH(AL1701,【参考】排出ガスレベル!$AI$4:$AI$671,1),1,AR1701):INDEX((係数_バス貨物_ガソリン,係数_バス貨物_CNG,係数_バス貨物_軽油,係数_バス貨物_メタノール,係数_バス貨物_LPG),MATCH(AL1701+1,【参考】排出ガスレベル!$AI$4:$AI$671,1)-1,5,AR1701),2,FALSE),IF(OR(AJ1701=1,AJ1701=2),VLOOKUP(AH1701,INDEX((係数_乗用_ガソリン,係数_乗用_CNG,係数_乗用_軽油,係数_乗用_メタノール,係数_乗用_LPG),1,1,AR1701):INDEX((係数_乗用_ガソリン,係数_乗用_CNG,係数_乗用_軽油,係数_乗用_メタノール,係数_乗用_LPG),125,5,AR1701),2,FALSE))))))</f>
        <v/>
      </c>
      <c r="AO1701" s="376" t="str">
        <f>IF(T1701="","",IF(OR(AH1701="",AH1701="-"),"－",IF(OR(AM1701=8,AM1701=9),"",IF(OR(AJ1701=3,AJ1701=4,AJ1701=5,AJ1701=6),VLOOKUP(AH1701,INDEX((係数_バス貨物_ガソリン,係数_バス貨物_CNG,係数_バス貨物_軽油,係数_バス貨物_メタノール,係数_バス貨物_LPG),MATCH(AL1701,【参考】排出ガスレベル!$AI$4:$AI$671,1),1,AR1701):INDEX((係数_バス貨物_ガソリン,係数_バス貨物_CNG,係数_バス貨物_軽油,係数_バス貨物_メタノール,係数_バス貨物_LPG),MATCH(AL1701+1,【参考】排出ガスレベル!$AI$4:$AI$671,1)-1,5,AR1701),3,FALSE),IF(OR(AJ1701=1,AJ1701=2),VLOOKUP(AH1701,INDEX((係数_乗用_ガソリン,係数_乗用_CNG,係数_乗用_軽油,係数_乗用_メタノール,係数_乗用_LPG),1,1,AR1701):INDEX((係数_乗用_ガソリン,係数_乗用_CNG,係数_乗用_軽油,係数_乗用_メタノール,係数_乗用_LPG),125,5,AR1701),3,FALSE))))))</f>
        <v/>
      </c>
      <c r="AP1701" s="375" t="str">
        <f t="shared" si="468"/>
        <v/>
      </c>
      <c r="AQ1701" s="444" t="str">
        <f t="shared" si="469"/>
        <v/>
      </c>
      <c r="AR1701" s="375" t="str">
        <f t="shared" si="470"/>
        <v/>
      </c>
      <c r="AS1701" s="377" t="str">
        <f t="shared" si="471"/>
        <v/>
      </c>
      <c r="AT1701" s="378" t="str">
        <f t="shared" si="472"/>
        <v/>
      </c>
      <c r="AX1701" s="625" t="b">
        <f t="shared" si="473"/>
        <v>0</v>
      </c>
      <c r="AY1701" s="7" t="str">
        <f t="shared" si="474"/>
        <v>FALSEFALSEFALSE</v>
      </c>
      <c r="AZ1701" s="626">
        <f t="shared" si="458"/>
        <v>0</v>
      </c>
      <c r="BA1701" s="627" t="str">
        <f t="shared" si="475"/>
        <v/>
      </c>
      <c r="BB1701" s="627">
        <f t="shared" si="459"/>
        <v>0</v>
      </c>
    </row>
    <row r="1702" spans="1:54">
      <c r="A1702" s="381">
        <v>1645</v>
      </c>
      <c r="B1702" s="117"/>
      <c r="C1702" s="288"/>
      <c r="D1702" s="289"/>
      <c r="E1702" s="289"/>
      <c r="F1702" s="290"/>
      <c r="G1702" s="292"/>
      <c r="H1702" s="116"/>
      <c r="I1702" s="292"/>
      <c r="J1702" s="116"/>
      <c r="K1702" s="370"/>
      <c r="L1702" s="370"/>
      <c r="M1702" s="370"/>
      <c r="N1702" s="371"/>
      <c r="O1702" s="371"/>
      <c r="P1702" s="371"/>
      <c r="Q1702" s="371"/>
      <c r="R1702" s="371"/>
      <c r="S1702" s="371"/>
      <c r="T1702" s="443"/>
      <c r="U1702" s="539"/>
      <c r="V1702" s="117"/>
      <c r="W1702" s="118"/>
      <c r="X1702" s="119"/>
      <c r="Y1702" s="120"/>
      <c r="Z1702" s="122"/>
      <c r="AA1702" s="121"/>
      <c r="AB1702" s="443"/>
      <c r="AC1702" s="734"/>
      <c r="AD1702" s="372"/>
      <c r="AE1702" s="485"/>
      <c r="AF1702" s="373" t="str">
        <f t="shared" si="460"/>
        <v/>
      </c>
      <c r="AG1702" s="373" t="str">
        <f t="shared" si="461"/>
        <v/>
      </c>
      <c r="AH1702" s="374" t="str">
        <f t="shared" si="462"/>
        <v/>
      </c>
      <c r="AI1702" s="375" t="str">
        <f t="shared" si="463"/>
        <v/>
      </c>
      <c r="AJ1702" s="375" t="str">
        <f t="shared" si="464"/>
        <v/>
      </c>
      <c r="AK1702" s="375" t="str">
        <f t="shared" si="465"/>
        <v/>
      </c>
      <c r="AL1702" s="375" t="str">
        <f t="shared" si="466"/>
        <v/>
      </c>
      <c r="AM1702" s="375" t="str">
        <f t="shared" si="467"/>
        <v/>
      </c>
      <c r="AN1702" s="376" t="str">
        <f>IF(AF1702="","",IF(OR(AH1702="",AH1702="-"),"－",IF(OR(AM1702=8,AM1702=9),"",IF(OR(AJ1702=3,AJ1702=4,AJ1702=5,AJ1702=6),VLOOKUP(AH1702,INDEX((係数_バス貨物_ガソリン,係数_バス貨物_CNG,係数_バス貨物_軽油,係数_バス貨物_メタノール,係数_バス貨物_LPG),MATCH(AL1702,【参考】排出ガスレベル!$AI$4:$AI$671,1),1,AR1702):INDEX((係数_バス貨物_ガソリン,係数_バス貨物_CNG,係数_バス貨物_軽油,係数_バス貨物_メタノール,係数_バス貨物_LPG),MATCH(AL1702+1,【参考】排出ガスレベル!$AI$4:$AI$671,1)-1,5,AR1702),2,FALSE),IF(OR(AJ1702=1,AJ1702=2),VLOOKUP(AH1702,INDEX((係数_乗用_ガソリン,係数_乗用_CNG,係数_乗用_軽油,係数_乗用_メタノール,係数_乗用_LPG),1,1,AR1702):INDEX((係数_乗用_ガソリン,係数_乗用_CNG,係数_乗用_軽油,係数_乗用_メタノール,係数_乗用_LPG),125,5,AR1702),2,FALSE))))))</f>
        <v/>
      </c>
      <c r="AO1702" s="376" t="str">
        <f>IF(T1702="","",IF(OR(AH1702="",AH1702="-"),"－",IF(OR(AM1702=8,AM1702=9),"",IF(OR(AJ1702=3,AJ1702=4,AJ1702=5,AJ1702=6),VLOOKUP(AH1702,INDEX((係数_バス貨物_ガソリン,係数_バス貨物_CNG,係数_バス貨物_軽油,係数_バス貨物_メタノール,係数_バス貨物_LPG),MATCH(AL1702,【参考】排出ガスレベル!$AI$4:$AI$671,1),1,AR1702):INDEX((係数_バス貨物_ガソリン,係数_バス貨物_CNG,係数_バス貨物_軽油,係数_バス貨物_メタノール,係数_バス貨物_LPG),MATCH(AL1702+1,【参考】排出ガスレベル!$AI$4:$AI$671,1)-1,5,AR1702),3,FALSE),IF(OR(AJ1702=1,AJ1702=2),VLOOKUP(AH1702,INDEX((係数_乗用_ガソリン,係数_乗用_CNG,係数_乗用_軽油,係数_乗用_メタノール,係数_乗用_LPG),1,1,AR1702):INDEX((係数_乗用_ガソリン,係数_乗用_CNG,係数_乗用_軽油,係数_乗用_メタノール,係数_乗用_LPG),125,5,AR1702),3,FALSE))))))</f>
        <v/>
      </c>
      <c r="AP1702" s="375" t="str">
        <f t="shared" si="468"/>
        <v/>
      </c>
      <c r="AQ1702" s="444" t="str">
        <f t="shared" si="469"/>
        <v/>
      </c>
      <c r="AR1702" s="375" t="str">
        <f t="shared" si="470"/>
        <v/>
      </c>
      <c r="AS1702" s="377" t="str">
        <f t="shared" si="471"/>
        <v/>
      </c>
      <c r="AT1702" s="378" t="str">
        <f t="shared" si="472"/>
        <v/>
      </c>
      <c r="AX1702" s="625" t="b">
        <f t="shared" si="473"/>
        <v>0</v>
      </c>
      <c r="AY1702" s="7" t="str">
        <f t="shared" si="474"/>
        <v>FALSEFALSEFALSE</v>
      </c>
      <c r="AZ1702" s="626">
        <f t="shared" si="458"/>
        <v>0</v>
      </c>
      <c r="BA1702" s="627" t="str">
        <f t="shared" si="475"/>
        <v/>
      </c>
      <c r="BB1702" s="627">
        <f t="shared" si="459"/>
        <v>0</v>
      </c>
    </row>
    <row r="1703" spans="1:54">
      <c r="A1703" s="381">
        <v>1646</v>
      </c>
      <c r="B1703" s="117"/>
      <c r="C1703" s="288"/>
      <c r="D1703" s="289"/>
      <c r="E1703" s="289"/>
      <c r="F1703" s="290"/>
      <c r="G1703" s="292"/>
      <c r="H1703" s="116"/>
      <c r="I1703" s="292"/>
      <c r="J1703" s="116"/>
      <c r="K1703" s="370"/>
      <c r="L1703" s="370"/>
      <c r="M1703" s="370"/>
      <c r="N1703" s="371"/>
      <c r="O1703" s="371"/>
      <c r="P1703" s="371"/>
      <c r="Q1703" s="371"/>
      <c r="R1703" s="371"/>
      <c r="S1703" s="371"/>
      <c r="T1703" s="443"/>
      <c r="U1703" s="539"/>
      <c r="V1703" s="117"/>
      <c r="W1703" s="118"/>
      <c r="X1703" s="119"/>
      <c r="Y1703" s="120"/>
      <c r="Z1703" s="122"/>
      <c r="AA1703" s="121"/>
      <c r="AB1703" s="443"/>
      <c r="AC1703" s="734"/>
      <c r="AD1703" s="372"/>
      <c r="AE1703" s="485"/>
      <c r="AF1703" s="373" t="str">
        <f t="shared" si="460"/>
        <v/>
      </c>
      <c r="AG1703" s="373" t="str">
        <f t="shared" si="461"/>
        <v/>
      </c>
      <c r="AH1703" s="374" t="str">
        <f t="shared" si="462"/>
        <v/>
      </c>
      <c r="AI1703" s="375" t="str">
        <f t="shared" si="463"/>
        <v/>
      </c>
      <c r="AJ1703" s="375" t="str">
        <f t="shared" si="464"/>
        <v/>
      </c>
      <c r="AK1703" s="375" t="str">
        <f t="shared" si="465"/>
        <v/>
      </c>
      <c r="AL1703" s="375" t="str">
        <f t="shared" si="466"/>
        <v/>
      </c>
      <c r="AM1703" s="375" t="str">
        <f t="shared" si="467"/>
        <v/>
      </c>
      <c r="AN1703" s="376" t="str">
        <f>IF(AF1703="","",IF(OR(AH1703="",AH1703="-"),"－",IF(OR(AM1703=8,AM1703=9),"",IF(OR(AJ1703=3,AJ1703=4,AJ1703=5,AJ1703=6),VLOOKUP(AH1703,INDEX((係数_バス貨物_ガソリン,係数_バス貨物_CNG,係数_バス貨物_軽油,係数_バス貨物_メタノール,係数_バス貨物_LPG),MATCH(AL1703,【参考】排出ガスレベル!$AI$4:$AI$671,1),1,AR1703):INDEX((係数_バス貨物_ガソリン,係数_バス貨物_CNG,係数_バス貨物_軽油,係数_バス貨物_メタノール,係数_バス貨物_LPG),MATCH(AL1703+1,【参考】排出ガスレベル!$AI$4:$AI$671,1)-1,5,AR1703),2,FALSE),IF(OR(AJ1703=1,AJ1703=2),VLOOKUP(AH1703,INDEX((係数_乗用_ガソリン,係数_乗用_CNG,係数_乗用_軽油,係数_乗用_メタノール,係数_乗用_LPG),1,1,AR1703):INDEX((係数_乗用_ガソリン,係数_乗用_CNG,係数_乗用_軽油,係数_乗用_メタノール,係数_乗用_LPG),125,5,AR1703),2,FALSE))))))</f>
        <v/>
      </c>
      <c r="AO1703" s="376" t="str">
        <f>IF(T1703="","",IF(OR(AH1703="",AH1703="-"),"－",IF(OR(AM1703=8,AM1703=9),"",IF(OR(AJ1703=3,AJ1703=4,AJ1703=5,AJ1703=6),VLOOKUP(AH1703,INDEX((係数_バス貨物_ガソリン,係数_バス貨物_CNG,係数_バス貨物_軽油,係数_バス貨物_メタノール,係数_バス貨物_LPG),MATCH(AL1703,【参考】排出ガスレベル!$AI$4:$AI$671,1),1,AR1703):INDEX((係数_バス貨物_ガソリン,係数_バス貨物_CNG,係数_バス貨物_軽油,係数_バス貨物_メタノール,係数_バス貨物_LPG),MATCH(AL1703+1,【参考】排出ガスレベル!$AI$4:$AI$671,1)-1,5,AR1703),3,FALSE),IF(OR(AJ1703=1,AJ1703=2),VLOOKUP(AH1703,INDEX((係数_乗用_ガソリン,係数_乗用_CNG,係数_乗用_軽油,係数_乗用_メタノール,係数_乗用_LPG),1,1,AR1703):INDEX((係数_乗用_ガソリン,係数_乗用_CNG,係数_乗用_軽油,係数_乗用_メタノール,係数_乗用_LPG),125,5,AR1703),3,FALSE))))))</f>
        <v/>
      </c>
      <c r="AP1703" s="375" t="str">
        <f t="shared" si="468"/>
        <v/>
      </c>
      <c r="AQ1703" s="444" t="str">
        <f t="shared" si="469"/>
        <v/>
      </c>
      <c r="AR1703" s="375" t="str">
        <f t="shared" si="470"/>
        <v/>
      </c>
      <c r="AS1703" s="377" t="str">
        <f t="shared" si="471"/>
        <v/>
      </c>
      <c r="AT1703" s="378" t="str">
        <f t="shared" si="472"/>
        <v/>
      </c>
      <c r="AX1703" s="625" t="b">
        <f t="shared" si="473"/>
        <v>0</v>
      </c>
      <c r="AY1703" s="7" t="str">
        <f t="shared" si="474"/>
        <v>FALSEFALSEFALSE</v>
      </c>
      <c r="AZ1703" s="626">
        <f t="shared" si="458"/>
        <v>0</v>
      </c>
      <c r="BA1703" s="627" t="str">
        <f t="shared" si="475"/>
        <v/>
      </c>
      <c r="BB1703" s="627">
        <f t="shared" si="459"/>
        <v>0</v>
      </c>
    </row>
    <row r="1704" spans="1:54">
      <c r="A1704" s="381">
        <v>1647</v>
      </c>
      <c r="B1704" s="117"/>
      <c r="C1704" s="288"/>
      <c r="D1704" s="289"/>
      <c r="E1704" s="289"/>
      <c r="F1704" s="290"/>
      <c r="G1704" s="292"/>
      <c r="H1704" s="116"/>
      <c r="I1704" s="292"/>
      <c r="J1704" s="116"/>
      <c r="K1704" s="370"/>
      <c r="L1704" s="370"/>
      <c r="M1704" s="370"/>
      <c r="N1704" s="371"/>
      <c r="O1704" s="371"/>
      <c r="P1704" s="371"/>
      <c r="Q1704" s="371"/>
      <c r="R1704" s="371"/>
      <c r="S1704" s="371"/>
      <c r="T1704" s="443"/>
      <c r="U1704" s="539"/>
      <c r="V1704" s="117"/>
      <c r="W1704" s="118"/>
      <c r="X1704" s="119"/>
      <c r="Y1704" s="120"/>
      <c r="Z1704" s="122"/>
      <c r="AA1704" s="121"/>
      <c r="AB1704" s="443"/>
      <c r="AC1704" s="734"/>
      <c r="AD1704" s="372"/>
      <c r="AE1704" s="485"/>
      <c r="AF1704" s="373" t="str">
        <f t="shared" si="460"/>
        <v/>
      </c>
      <c r="AG1704" s="373" t="str">
        <f t="shared" si="461"/>
        <v/>
      </c>
      <c r="AH1704" s="374" t="str">
        <f t="shared" si="462"/>
        <v/>
      </c>
      <c r="AI1704" s="375" t="str">
        <f t="shared" si="463"/>
        <v/>
      </c>
      <c r="AJ1704" s="375" t="str">
        <f t="shared" si="464"/>
        <v/>
      </c>
      <c r="AK1704" s="375" t="str">
        <f t="shared" si="465"/>
        <v/>
      </c>
      <c r="AL1704" s="375" t="str">
        <f t="shared" si="466"/>
        <v/>
      </c>
      <c r="AM1704" s="375" t="str">
        <f t="shared" si="467"/>
        <v/>
      </c>
      <c r="AN1704" s="376" t="str">
        <f>IF(AF1704="","",IF(OR(AH1704="",AH1704="-"),"－",IF(OR(AM1704=8,AM1704=9),"",IF(OR(AJ1704=3,AJ1704=4,AJ1704=5,AJ1704=6),VLOOKUP(AH1704,INDEX((係数_バス貨物_ガソリン,係数_バス貨物_CNG,係数_バス貨物_軽油,係数_バス貨物_メタノール,係数_バス貨物_LPG),MATCH(AL1704,【参考】排出ガスレベル!$AI$4:$AI$671,1),1,AR1704):INDEX((係数_バス貨物_ガソリン,係数_バス貨物_CNG,係数_バス貨物_軽油,係数_バス貨物_メタノール,係数_バス貨物_LPG),MATCH(AL1704+1,【参考】排出ガスレベル!$AI$4:$AI$671,1)-1,5,AR1704),2,FALSE),IF(OR(AJ1704=1,AJ1704=2),VLOOKUP(AH1704,INDEX((係数_乗用_ガソリン,係数_乗用_CNG,係数_乗用_軽油,係数_乗用_メタノール,係数_乗用_LPG),1,1,AR1704):INDEX((係数_乗用_ガソリン,係数_乗用_CNG,係数_乗用_軽油,係数_乗用_メタノール,係数_乗用_LPG),125,5,AR1704),2,FALSE))))))</f>
        <v/>
      </c>
      <c r="AO1704" s="376" t="str">
        <f>IF(T1704="","",IF(OR(AH1704="",AH1704="-"),"－",IF(OR(AM1704=8,AM1704=9),"",IF(OR(AJ1704=3,AJ1704=4,AJ1704=5,AJ1704=6),VLOOKUP(AH1704,INDEX((係数_バス貨物_ガソリン,係数_バス貨物_CNG,係数_バス貨物_軽油,係数_バス貨物_メタノール,係数_バス貨物_LPG),MATCH(AL1704,【参考】排出ガスレベル!$AI$4:$AI$671,1),1,AR1704):INDEX((係数_バス貨物_ガソリン,係数_バス貨物_CNG,係数_バス貨物_軽油,係数_バス貨物_メタノール,係数_バス貨物_LPG),MATCH(AL1704+1,【参考】排出ガスレベル!$AI$4:$AI$671,1)-1,5,AR1704),3,FALSE),IF(OR(AJ1704=1,AJ1704=2),VLOOKUP(AH1704,INDEX((係数_乗用_ガソリン,係数_乗用_CNG,係数_乗用_軽油,係数_乗用_メタノール,係数_乗用_LPG),1,1,AR1704):INDEX((係数_乗用_ガソリン,係数_乗用_CNG,係数_乗用_軽油,係数_乗用_メタノール,係数_乗用_LPG),125,5,AR1704),3,FALSE))))))</f>
        <v/>
      </c>
      <c r="AP1704" s="375" t="str">
        <f t="shared" si="468"/>
        <v/>
      </c>
      <c r="AQ1704" s="444" t="str">
        <f t="shared" si="469"/>
        <v/>
      </c>
      <c r="AR1704" s="375" t="str">
        <f t="shared" si="470"/>
        <v/>
      </c>
      <c r="AS1704" s="377" t="str">
        <f t="shared" si="471"/>
        <v/>
      </c>
      <c r="AT1704" s="378" t="str">
        <f t="shared" si="472"/>
        <v/>
      </c>
      <c r="AX1704" s="625" t="b">
        <f t="shared" si="473"/>
        <v>0</v>
      </c>
      <c r="AY1704" s="7" t="str">
        <f t="shared" si="474"/>
        <v>FALSEFALSEFALSE</v>
      </c>
      <c r="AZ1704" s="626">
        <f t="shared" si="458"/>
        <v>0</v>
      </c>
      <c r="BA1704" s="627" t="str">
        <f t="shared" si="475"/>
        <v/>
      </c>
      <c r="BB1704" s="627">
        <f t="shared" si="459"/>
        <v>0</v>
      </c>
    </row>
    <row r="1705" spans="1:54">
      <c r="A1705" s="381">
        <v>1648</v>
      </c>
      <c r="B1705" s="117"/>
      <c r="C1705" s="288"/>
      <c r="D1705" s="289"/>
      <c r="E1705" s="289"/>
      <c r="F1705" s="290"/>
      <c r="G1705" s="292"/>
      <c r="H1705" s="116"/>
      <c r="I1705" s="292"/>
      <c r="J1705" s="116"/>
      <c r="K1705" s="370"/>
      <c r="L1705" s="370"/>
      <c r="M1705" s="370"/>
      <c r="N1705" s="371"/>
      <c r="O1705" s="371"/>
      <c r="P1705" s="371"/>
      <c r="Q1705" s="371"/>
      <c r="R1705" s="371"/>
      <c r="S1705" s="371"/>
      <c r="T1705" s="443"/>
      <c r="U1705" s="539"/>
      <c r="V1705" s="117"/>
      <c r="W1705" s="118"/>
      <c r="X1705" s="119"/>
      <c r="Y1705" s="120"/>
      <c r="Z1705" s="122"/>
      <c r="AA1705" s="121"/>
      <c r="AB1705" s="443"/>
      <c r="AC1705" s="734"/>
      <c r="AD1705" s="372"/>
      <c r="AE1705" s="485"/>
      <c r="AF1705" s="373" t="str">
        <f t="shared" si="460"/>
        <v/>
      </c>
      <c r="AG1705" s="373" t="str">
        <f t="shared" si="461"/>
        <v/>
      </c>
      <c r="AH1705" s="374" t="str">
        <f t="shared" si="462"/>
        <v/>
      </c>
      <c r="AI1705" s="375" t="str">
        <f t="shared" si="463"/>
        <v/>
      </c>
      <c r="AJ1705" s="375" t="str">
        <f t="shared" si="464"/>
        <v/>
      </c>
      <c r="AK1705" s="375" t="str">
        <f t="shared" si="465"/>
        <v/>
      </c>
      <c r="AL1705" s="375" t="str">
        <f t="shared" si="466"/>
        <v/>
      </c>
      <c r="AM1705" s="375" t="str">
        <f t="shared" si="467"/>
        <v/>
      </c>
      <c r="AN1705" s="376" t="str">
        <f>IF(AF1705="","",IF(OR(AH1705="",AH1705="-"),"－",IF(OR(AM1705=8,AM1705=9),"",IF(OR(AJ1705=3,AJ1705=4,AJ1705=5,AJ1705=6),VLOOKUP(AH1705,INDEX((係数_バス貨物_ガソリン,係数_バス貨物_CNG,係数_バス貨物_軽油,係数_バス貨物_メタノール,係数_バス貨物_LPG),MATCH(AL1705,【参考】排出ガスレベル!$AI$4:$AI$671,1),1,AR1705):INDEX((係数_バス貨物_ガソリン,係数_バス貨物_CNG,係数_バス貨物_軽油,係数_バス貨物_メタノール,係数_バス貨物_LPG),MATCH(AL1705+1,【参考】排出ガスレベル!$AI$4:$AI$671,1)-1,5,AR1705),2,FALSE),IF(OR(AJ1705=1,AJ1705=2),VLOOKUP(AH1705,INDEX((係数_乗用_ガソリン,係数_乗用_CNG,係数_乗用_軽油,係数_乗用_メタノール,係数_乗用_LPG),1,1,AR1705):INDEX((係数_乗用_ガソリン,係数_乗用_CNG,係数_乗用_軽油,係数_乗用_メタノール,係数_乗用_LPG),125,5,AR1705),2,FALSE))))))</f>
        <v/>
      </c>
      <c r="AO1705" s="376" t="str">
        <f>IF(T1705="","",IF(OR(AH1705="",AH1705="-"),"－",IF(OR(AM1705=8,AM1705=9),"",IF(OR(AJ1705=3,AJ1705=4,AJ1705=5,AJ1705=6),VLOOKUP(AH1705,INDEX((係数_バス貨物_ガソリン,係数_バス貨物_CNG,係数_バス貨物_軽油,係数_バス貨物_メタノール,係数_バス貨物_LPG),MATCH(AL1705,【参考】排出ガスレベル!$AI$4:$AI$671,1),1,AR1705):INDEX((係数_バス貨物_ガソリン,係数_バス貨物_CNG,係数_バス貨物_軽油,係数_バス貨物_メタノール,係数_バス貨物_LPG),MATCH(AL1705+1,【参考】排出ガスレベル!$AI$4:$AI$671,1)-1,5,AR1705),3,FALSE),IF(OR(AJ1705=1,AJ1705=2),VLOOKUP(AH1705,INDEX((係数_乗用_ガソリン,係数_乗用_CNG,係数_乗用_軽油,係数_乗用_メタノール,係数_乗用_LPG),1,1,AR1705):INDEX((係数_乗用_ガソリン,係数_乗用_CNG,係数_乗用_軽油,係数_乗用_メタノール,係数_乗用_LPG),125,5,AR1705),3,FALSE))))))</f>
        <v/>
      </c>
      <c r="AP1705" s="375" t="str">
        <f t="shared" si="468"/>
        <v/>
      </c>
      <c r="AQ1705" s="444" t="str">
        <f t="shared" si="469"/>
        <v/>
      </c>
      <c r="AR1705" s="375" t="str">
        <f t="shared" si="470"/>
        <v/>
      </c>
      <c r="AS1705" s="377" t="str">
        <f t="shared" si="471"/>
        <v/>
      </c>
      <c r="AT1705" s="378" t="str">
        <f t="shared" si="472"/>
        <v/>
      </c>
      <c r="AX1705" s="625" t="b">
        <f t="shared" si="473"/>
        <v>0</v>
      </c>
      <c r="AY1705" s="7" t="str">
        <f t="shared" si="474"/>
        <v>FALSEFALSEFALSE</v>
      </c>
      <c r="AZ1705" s="626">
        <f t="shared" si="458"/>
        <v>0</v>
      </c>
      <c r="BA1705" s="627" t="str">
        <f t="shared" si="475"/>
        <v/>
      </c>
      <c r="BB1705" s="627">
        <f t="shared" si="459"/>
        <v>0</v>
      </c>
    </row>
    <row r="1706" spans="1:54">
      <c r="A1706" s="381">
        <v>1649</v>
      </c>
      <c r="B1706" s="117"/>
      <c r="C1706" s="288"/>
      <c r="D1706" s="289"/>
      <c r="E1706" s="289"/>
      <c r="F1706" s="290"/>
      <c r="G1706" s="292"/>
      <c r="H1706" s="116"/>
      <c r="I1706" s="292"/>
      <c r="J1706" s="116"/>
      <c r="K1706" s="370"/>
      <c r="L1706" s="370"/>
      <c r="M1706" s="370"/>
      <c r="N1706" s="371"/>
      <c r="O1706" s="371"/>
      <c r="P1706" s="371"/>
      <c r="Q1706" s="371"/>
      <c r="R1706" s="371"/>
      <c r="S1706" s="371"/>
      <c r="T1706" s="443"/>
      <c r="U1706" s="539"/>
      <c r="V1706" s="117"/>
      <c r="W1706" s="118"/>
      <c r="X1706" s="119"/>
      <c r="Y1706" s="120"/>
      <c r="Z1706" s="122"/>
      <c r="AA1706" s="121"/>
      <c r="AB1706" s="443"/>
      <c r="AC1706" s="734"/>
      <c r="AD1706" s="372"/>
      <c r="AE1706" s="485"/>
      <c r="AF1706" s="373" t="str">
        <f t="shared" si="460"/>
        <v/>
      </c>
      <c r="AG1706" s="373" t="str">
        <f t="shared" si="461"/>
        <v/>
      </c>
      <c r="AH1706" s="374" t="str">
        <f t="shared" si="462"/>
        <v/>
      </c>
      <c r="AI1706" s="375" t="str">
        <f t="shared" si="463"/>
        <v/>
      </c>
      <c r="AJ1706" s="375" t="str">
        <f t="shared" si="464"/>
        <v/>
      </c>
      <c r="AK1706" s="375" t="str">
        <f t="shared" si="465"/>
        <v/>
      </c>
      <c r="AL1706" s="375" t="str">
        <f t="shared" si="466"/>
        <v/>
      </c>
      <c r="AM1706" s="375" t="str">
        <f t="shared" si="467"/>
        <v/>
      </c>
      <c r="AN1706" s="376" t="str">
        <f>IF(AF1706="","",IF(OR(AH1706="",AH1706="-"),"－",IF(OR(AM1706=8,AM1706=9),"",IF(OR(AJ1706=3,AJ1706=4,AJ1706=5,AJ1706=6),VLOOKUP(AH1706,INDEX((係数_バス貨物_ガソリン,係数_バス貨物_CNG,係数_バス貨物_軽油,係数_バス貨物_メタノール,係数_バス貨物_LPG),MATCH(AL1706,【参考】排出ガスレベル!$AI$4:$AI$671,1),1,AR1706):INDEX((係数_バス貨物_ガソリン,係数_バス貨物_CNG,係数_バス貨物_軽油,係数_バス貨物_メタノール,係数_バス貨物_LPG),MATCH(AL1706+1,【参考】排出ガスレベル!$AI$4:$AI$671,1)-1,5,AR1706),2,FALSE),IF(OR(AJ1706=1,AJ1706=2),VLOOKUP(AH1706,INDEX((係数_乗用_ガソリン,係数_乗用_CNG,係数_乗用_軽油,係数_乗用_メタノール,係数_乗用_LPG),1,1,AR1706):INDEX((係数_乗用_ガソリン,係数_乗用_CNG,係数_乗用_軽油,係数_乗用_メタノール,係数_乗用_LPG),125,5,AR1706),2,FALSE))))))</f>
        <v/>
      </c>
      <c r="AO1706" s="376" t="str">
        <f>IF(T1706="","",IF(OR(AH1706="",AH1706="-"),"－",IF(OR(AM1706=8,AM1706=9),"",IF(OR(AJ1706=3,AJ1706=4,AJ1706=5,AJ1706=6),VLOOKUP(AH1706,INDEX((係数_バス貨物_ガソリン,係数_バス貨物_CNG,係数_バス貨物_軽油,係数_バス貨物_メタノール,係数_バス貨物_LPG),MATCH(AL1706,【参考】排出ガスレベル!$AI$4:$AI$671,1),1,AR1706):INDEX((係数_バス貨物_ガソリン,係数_バス貨物_CNG,係数_バス貨物_軽油,係数_バス貨物_メタノール,係数_バス貨物_LPG),MATCH(AL1706+1,【参考】排出ガスレベル!$AI$4:$AI$671,1)-1,5,AR1706),3,FALSE),IF(OR(AJ1706=1,AJ1706=2),VLOOKUP(AH1706,INDEX((係数_乗用_ガソリン,係数_乗用_CNG,係数_乗用_軽油,係数_乗用_メタノール,係数_乗用_LPG),1,1,AR1706):INDEX((係数_乗用_ガソリン,係数_乗用_CNG,係数_乗用_軽油,係数_乗用_メタノール,係数_乗用_LPG),125,5,AR1706),3,FALSE))))))</f>
        <v/>
      </c>
      <c r="AP1706" s="375" t="str">
        <f t="shared" si="468"/>
        <v/>
      </c>
      <c r="AQ1706" s="444" t="str">
        <f t="shared" si="469"/>
        <v/>
      </c>
      <c r="AR1706" s="375" t="str">
        <f t="shared" si="470"/>
        <v/>
      </c>
      <c r="AS1706" s="377" t="str">
        <f t="shared" si="471"/>
        <v/>
      </c>
      <c r="AT1706" s="378" t="str">
        <f t="shared" si="472"/>
        <v/>
      </c>
      <c r="AX1706" s="625" t="b">
        <f t="shared" si="473"/>
        <v>0</v>
      </c>
      <c r="AY1706" s="7" t="str">
        <f t="shared" si="474"/>
        <v>FALSEFALSEFALSE</v>
      </c>
      <c r="AZ1706" s="626">
        <f t="shared" si="458"/>
        <v>0</v>
      </c>
      <c r="BA1706" s="627" t="str">
        <f t="shared" si="475"/>
        <v/>
      </c>
      <c r="BB1706" s="627">
        <f t="shared" si="459"/>
        <v>0</v>
      </c>
    </row>
    <row r="1707" spans="1:54">
      <c r="A1707" s="381">
        <v>1650</v>
      </c>
      <c r="B1707" s="117"/>
      <c r="C1707" s="288"/>
      <c r="D1707" s="289"/>
      <c r="E1707" s="289"/>
      <c r="F1707" s="290"/>
      <c r="G1707" s="292"/>
      <c r="H1707" s="116"/>
      <c r="I1707" s="292"/>
      <c r="J1707" s="116"/>
      <c r="K1707" s="370"/>
      <c r="L1707" s="370"/>
      <c r="M1707" s="370"/>
      <c r="N1707" s="371"/>
      <c r="O1707" s="371"/>
      <c r="P1707" s="371"/>
      <c r="Q1707" s="371"/>
      <c r="R1707" s="371"/>
      <c r="S1707" s="371"/>
      <c r="T1707" s="443"/>
      <c r="U1707" s="539"/>
      <c r="V1707" s="117"/>
      <c r="W1707" s="118"/>
      <c r="X1707" s="119"/>
      <c r="Y1707" s="120"/>
      <c r="Z1707" s="122"/>
      <c r="AA1707" s="121"/>
      <c r="AB1707" s="443"/>
      <c r="AC1707" s="734"/>
      <c r="AD1707" s="372"/>
      <c r="AE1707" s="485"/>
      <c r="AF1707" s="373" t="str">
        <f t="shared" si="460"/>
        <v/>
      </c>
      <c r="AG1707" s="373" t="str">
        <f t="shared" si="461"/>
        <v/>
      </c>
      <c r="AH1707" s="374" t="str">
        <f t="shared" si="462"/>
        <v/>
      </c>
      <c r="AI1707" s="375" t="str">
        <f t="shared" si="463"/>
        <v/>
      </c>
      <c r="AJ1707" s="375" t="str">
        <f t="shared" si="464"/>
        <v/>
      </c>
      <c r="AK1707" s="375" t="str">
        <f t="shared" si="465"/>
        <v/>
      </c>
      <c r="AL1707" s="375" t="str">
        <f t="shared" si="466"/>
        <v/>
      </c>
      <c r="AM1707" s="375" t="str">
        <f t="shared" si="467"/>
        <v/>
      </c>
      <c r="AN1707" s="376" t="str">
        <f>IF(AF1707="","",IF(OR(AH1707="",AH1707="-"),"－",IF(OR(AM1707=8,AM1707=9),"",IF(OR(AJ1707=3,AJ1707=4,AJ1707=5,AJ1707=6),VLOOKUP(AH1707,INDEX((係数_バス貨物_ガソリン,係数_バス貨物_CNG,係数_バス貨物_軽油,係数_バス貨物_メタノール,係数_バス貨物_LPG),MATCH(AL1707,【参考】排出ガスレベル!$AI$4:$AI$671,1),1,AR1707):INDEX((係数_バス貨物_ガソリン,係数_バス貨物_CNG,係数_バス貨物_軽油,係数_バス貨物_メタノール,係数_バス貨物_LPG),MATCH(AL1707+1,【参考】排出ガスレベル!$AI$4:$AI$671,1)-1,5,AR1707),2,FALSE),IF(OR(AJ1707=1,AJ1707=2),VLOOKUP(AH1707,INDEX((係数_乗用_ガソリン,係数_乗用_CNG,係数_乗用_軽油,係数_乗用_メタノール,係数_乗用_LPG),1,1,AR1707):INDEX((係数_乗用_ガソリン,係数_乗用_CNG,係数_乗用_軽油,係数_乗用_メタノール,係数_乗用_LPG),125,5,AR1707),2,FALSE))))))</f>
        <v/>
      </c>
      <c r="AO1707" s="376" t="str">
        <f>IF(T1707="","",IF(OR(AH1707="",AH1707="-"),"－",IF(OR(AM1707=8,AM1707=9),"",IF(OR(AJ1707=3,AJ1707=4,AJ1707=5,AJ1707=6),VLOOKUP(AH1707,INDEX((係数_バス貨物_ガソリン,係数_バス貨物_CNG,係数_バス貨物_軽油,係数_バス貨物_メタノール,係数_バス貨物_LPG),MATCH(AL1707,【参考】排出ガスレベル!$AI$4:$AI$671,1),1,AR1707):INDEX((係数_バス貨物_ガソリン,係数_バス貨物_CNG,係数_バス貨物_軽油,係数_バス貨物_メタノール,係数_バス貨物_LPG),MATCH(AL1707+1,【参考】排出ガスレベル!$AI$4:$AI$671,1)-1,5,AR1707),3,FALSE),IF(OR(AJ1707=1,AJ1707=2),VLOOKUP(AH1707,INDEX((係数_乗用_ガソリン,係数_乗用_CNG,係数_乗用_軽油,係数_乗用_メタノール,係数_乗用_LPG),1,1,AR1707):INDEX((係数_乗用_ガソリン,係数_乗用_CNG,係数_乗用_軽油,係数_乗用_メタノール,係数_乗用_LPG),125,5,AR1707),3,FALSE))))))</f>
        <v/>
      </c>
      <c r="AP1707" s="375" t="str">
        <f t="shared" si="468"/>
        <v/>
      </c>
      <c r="AQ1707" s="444" t="str">
        <f t="shared" si="469"/>
        <v/>
      </c>
      <c r="AR1707" s="375" t="str">
        <f t="shared" si="470"/>
        <v/>
      </c>
      <c r="AS1707" s="377" t="str">
        <f t="shared" si="471"/>
        <v/>
      </c>
      <c r="AT1707" s="378" t="str">
        <f t="shared" si="472"/>
        <v/>
      </c>
      <c r="AX1707" s="625" t="b">
        <f t="shared" si="473"/>
        <v>0</v>
      </c>
      <c r="AY1707" s="7" t="str">
        <f t="shared" si="474"/>
        <v>FALSEFALSEFALSE</v>
      </c>
      <c r="AZ1707" s="626">
        <f t="shared" si="458"/>
        <v>0</v>
      </c>
      <c r="BA1707" s="627" t="str">
        <f t="shared" si="475"/>
        <v/>
      </c>
      <c r="BB1707" s="627">
        <f t="shared" si="459"/>
        <v>0</v>
      </c>
    </row>
    <row r="1708" spans="1:54">
      <c r="A1708" s="381">
        <v>1651</v>
      </c>
      <c r="B1708" s="117"/>
      <c r="C1708" s="288"/>
      <c r="D1708" s="289"/>
      <c r="E1708" s="289"/>
      <c r="F1708" s="290"/>
      <c r="G1708" s="292"/>
      <c r="H1708" s="116"/>
      <c r="I1708" s="292"/>
      <c r="J1708" s="116"/>
      <c r="K1708" s="370"/>
      <c r="L1708" s="370"/>
      <c r="M1708" s="370"/>
      <c r="N1708" s="371"/>
      <c r="O1708" s="371"/>
      <c r="P1708" s="371"/>
      <c r="Q1708" s="371"/>
      <c r="R1708" s="371"/>
      <c r="S1708" s="371"/>
      <c r="T1708" s="443"/>
      <c r="U1708" s="539"/>
      <c r="V1708" s="117"/>
      <c r="W1708" s="118"/>
      <c r="X1708" s="119"/>
      <c r="Y1708" s="120"/>
      <c r="Z1708" s="122"/>
      <c r="AA1708" s="121"/>
      <c r="AB1708" s="443"/>
      <c r="AC1708" s="734"/>
      <c r="AD1708" s="372"/>
      <c r="AE1708" s="485"/>
      <c r="AF1708" s="373" t="str">
        <f t="shared" si="460"/>
        <v/>
      </c>
      <c r="AG1708" s="373" t="str">
        <f t="shared" si="461"/>
        <v/>
      </c>
      <c r="AH1708" s="374" t="str">
        <f t="shared" si="462"/>
        <v/>
      </c>
      <c r="AI1708" s="375" t="str">
        <f t="shared" si="463"/>
        <v/>
      </c>
      <c r="AJ1708" s="375" t="str">
        <f t="shared" si="464"/>
        <v/>
      </c>
      <c r="AK1708" s="375" t="str">
        <f t="shared" si="465"/>
        <v/>
      </c>
      <c r="AL1708" s="375" t="str">
        <f t="shared" si="466"/>
        <v/>
      </c>
      <c r="AM1708" s="375" t="str">
        <f t="shared" si="467"/>
        <v/>
      </c>
      <c r="AN1708" s="376" t="str">
        <f>IF(AF1708="","",IF(OR(AH1708="",AH1708="-"),"－",IF(OR(AM1708=8,AM1708=9),"",IF(OR(AJ1708=3,AJ1708=4,AJ1708=5,AJ1708=6),VLOOKUP(AH1708,INDEX((係数_バス貨物_ガソリン,係数_バス貨物_CNG,係数_バス貨物_軽油,係数_バス貨物_メタノール,係数_バス貨物_LPG),MATCH(AL1708,【参考】排出ガスレベル!$AI$4:$AI$671,1),1,AR1708):INDEX((係数_バス貨物_ガソリン,係数_バス貨物_CNG,係数_バス貨物_軽油,係数_バス貨物_メタノール,係数_バス貨物_LPG),MATCH(AL1708+1,【参考】排出ガスレベル!$AI$4:$AI$671,1)-1,5,AR1708),2,FALSE),IF(OR(AJ1708=1,AJ1708=2),VLOOKUP(AH1708,INDEX((係数_乗用_ガソリン,係数_乗用_CNG,係数_乗用_軽油,係数_乗用_メタノール,係数_乗用_LPG),1,1,AR1708):INDEX((係数_乗用_ガソリン,係数_乗用_CNG,係数_乗用_軽油,係数_乗用_メタノール,係数_乗用_LPG),125,5,AR1708),2,FALSE))))))</f>
        <v/>
      </c>
      <c r="AO1708" s="376" t="str">
        <f>IF(T1708="","",IF(OR(AH1708="",AH1708="-"),"－",IF(OR(AM1708=8,AM1708=9),"",IF(OR(AJ1708=3,AJ1708=4,AJ1708=5,AJ1708=6),VLOOKUP(AH1708,INDEX((係数_バス貨物_ガソリン,係数_バス貨物_CNG,係数_バス貨物_軽油,係数_バス貨物_メタノール,係数_バス貨物_LPG),MATCH(AL1708,【参考】排出ガスレベル!$AI$4:$AI$671,1),1,AR1708):INDEX((係数_バス貨物_ガソリン,係数_バス貨物_CNG,係数_バス貨物_軽油,係数_バス貨物_メタノール,係数_バス貨物_LPG),MATCH(AL1708+1,【参考】排出ガスレベル!$AI$4:$AI$671,1)-1,5,AR1708),3,FALSE),IF(OR(AJ1708=1,AJ1708=2),VLOOKUP(AH1708,INDEX((係数_乗用_ガソリン,係数_乗用_CNG,係数_乗用_軽油,係数_乗用_メタノール,係数_乗用_LPG),1,1,AR1708):INDEX((係数_乗用_ガソリン,係数_乗用_CNG,係数_乗用_軽油,係数_乗用_メタノール,係数_乗用_LPG),125,5,AR1708),3,FALSE))))))</f>
        <v/>
      </c>
      <c r="AP1708" s="375" t="str">
        <f t="shared" si="468"/>
        <v/>
      </c>
      <c r="AQ1708" s="444" t="str">
        <f t="shared" si="469"/>
        <v/>
      </c>
      <c r="AR1708" s="375" t="str">
        <f t="shared" si="470"/>
        <v/>
      </c>
      <c r="AS1708" s="377" t="str">
        <f t="shared" si="471"/>
        <v/>
      </c>
      <c r="AT1708" s="378" t="str">
        <f t="shared" si="472"/>
        <v/>
      </c>
      <c r="AX1708" s="625" t="b">
        <f t="shared" si="473"/>
        <v>0</v>
      </c>
      <c r="AY1708" s="7" t="str">
        <f t="shared" si="474"/>
        <v>FALSEFALSEFALSE</v>
      </c>
      <c r="AZ1708" s="626">
        <f t="shared" si="458"/>
        <v>0</v>
      </c>
      <c r="BA1708" s="627" t="str">
        <f t="shared" si="475"/>
        <v/>
      </c>
      <c r="BB1708" s="627">
        <f t="shared" si="459"/>
        <v>0</v>
      </c>
    </row>
    <row r="1709" spans="1:54">
      <c r="A1709" s="381">
        <v>1652</v>
      </c>
      <c r="B1709" s="117"/>
      <c r="C1709" s="288"/>
      <c r="D1709" s="289"/>
      <c r="E1709" s="289"/>
      <c r="F1709" s="290"/>
      <c r="G1709" s="292"/>
      <c r="H1709" s="116"/>
      <c r="I1709" s="292"/>
      <c r="J1709" s="116"/>
      <c r="K1709" s="370"/>
      <c r="L1709" s="370"/>
      <c r="M1709" s="370"/>
      <c r="N1709" s="371"/>
      <c r="O1709" s="371"/>
      <c r="P1709" s="371"/>
      <c r="Q1709" s="371"/>
      <c r="R1709" s="371"/>
      <c r="S1709" s="371"/>
      <c r="T1709" s="443"/>
      <c r="U1709" s="539"/>
      <c r="V1709" s="117"/>
      <c r="W1709" s="118"/>
      <c r="X1709" s="119"/>
      <c r="Y1709" s="120"/>
      <c r="Z1709" s="122"/>
      <c r="AA1709" s="121"/>
      <c r="AB1709" s="443"/>
      <c r="AC1709" s="734"/>
      <c r="AD1709" s="372"/>
      <c r="AE1709" s="485"/>
      <c r="AF1709" s="373" t="str">
        <f t="shared" si="460"/>
        <v/>
      </c>
      <c r="AG1709" s="373" t="str">
        <f t="shared" si="461"/>
        <v/>
      </c>
      <c r="AH1709" s="374" t="str">
        <f t="shared" si="462"/>
        <v/>
      </c>
      <c r="AI1709" s="375" t="str">
        <f t="shared" si="463"/>
        <v/>
      </c>
      <c r="AJ1709" s="375" t="str">
        <f t="shared" si="464"/>
        <v/>
      </c>
      <c r="AK1709" s="375" t="str">
        <f t="shared" si="465"/>
        <v/>
      </c>
      <c r="AL1709" s="375" t="str">
        <f t="shared" si="466"/>
        <v/>
      </c>
      <c r="AM1709" s="375" t="str">
        <f t="shared" si="467"/>
        <v/>
      </c>
      <c r="AN1709" s="376" t="str">
        <f>IF(AF1709="","",IF(OR(AH1709="",AH1709="-"),"－",IF(OR(AM1709=8,AM1709=9),"",IF(OR(AJ1709=3,AJ1709=4,AJ1709=5,AJ1709=6),VLOOKUP(AH1709,INDEX((係数_バス貨物_ガソリン,係数_バス貨物_CNG,係数_バス貨物_軽油,係数_バス貨物_メタノール,係数_バス貨物_LPG),MATCH(AL1709,【参考】排出ガスレベル!$AI$4:$AI$671,1),1,AR1709):INDEX((係数_バス貨物_ガソリン,係数_バス貨物_CNG,係数_バス貨物_軽油,係数_バス貨物_メタノール,係数_バス貨物_LPG),MATCH(AL1709+1,【参考】排出ガスレベル!$AI$4:$AI$671,1)-1,5,AR1709),2,FALSE),IF(OR(AJ1709=1,AJ1709=2),VLOOKUP(AH1709,INDEX((係数_乗用_ガソリン,係数_乗用_CNG,係数_乗用_軽油,係数_乗用_メタノール,係数_乗用_LPG),1,1,AR1709):INDEX((係数_乗用_ガソリン,係数_乗用_CNG,係数_乗用_軽油,係数_乗用_メタノール,係数_乗用_LPG),125,5,AR1709),2,FALSE))))))</f>
        <v/>
      </c>
      <c r="AO1709" s="376" t="str">
        <f>IF(T1709="","",IF(OR(AH1709="",AH1709="-"),"－",IF(OR(AM1709=8,AM1709=9),"",IF(OR(AJ1709=3,AJ1709=4,AJ1709=5,AJ1709=6),VLOOKUP(AH1709,INDEX((係数_バス貨物_ガソリン,係数_バス貨物_CNG,係数_バス貨物_軽油,係数_バス貨物_メタノール,係数_バス貨物_LPG),MATCH(AL1709,【参考】排出ガスレベル!$AI$4:$AI$671,1),1,AR1709):INDEX((係数_バス貨物_ガソリン,係数_バス貨物_CNG,係数_バス貨物_軽油,係数_バス貨物_メタノール,係数_バス貨物_LPG),MATCH(AL1709+1,【参考】排出ガスレベル!$AI$4:$AI$671,1)-1,5,AR1709),3,FALSE),IF(OR(AJ1709=1,AJ1709=2),VLOOKUP(AH1709,INDEX((係数_乗用_ガソリン,係数_乗用_CNG,係数_乗用_軽油,係数_乗用_メタノール,係数_乗用_LPG),1,1,AR1709):INDEX((係数_乗用_ガソリン,係数_乗用_CNG,係数_乗用_軽油,係数_乗用_メタノール,係数_乗用_LPG),125,5,AR1709),3,FALSE))))))</f>
        <v/>
      </c>
      <c r="AP1709" s="375" t="str">
        <f t="shared" si="468"/>
        <v/>
      </c>
      <c r="AQ1709" s="444" t="str">
        <f t="shared" si="469"/>
        <v/>
      </c>
      <c r="AR1709" s="375" t="str">
        <f t="shared" si="470"/>
        <v/>
      </c>
      <c r="AS1709" s="377" t="str">
        <f t="shared" si="471"/>
        <v/>
      </c>
      <c r="AT1709" s="378" t="str">
        <f t="shared" si="472"/>
        <v/>
      </c>
      <c r="AX1709" s="625" t="b">
        <f t="shared" si="473"/>
        <v>0</v>
      </c>
      <c r="AY1709" s="7" t="str">
        <f t="shared" si="474"/>
        <v>FALSEFALSEFALSE</v>
      </c>
      <c r="AZ1709" s="626">
        <f t="shared" si="458"/>
        <v>0</v>
      </c>
      <c r="BA1709" s="627" t="str">
        <f t="shared" si="475"/>
        <v/>
      </c>
      <c r="BB1709" s="627">
        <f t="shared" si="459"/>
        <v>0</v>
      </c>
    </row>
    <row r="1710" spans="1:54">
      <c r="A1710" s="381">
        <v>1653</v>
      </c>
      <c r="B1710" s="117"/>
      <c r="C1710" s="288"/>
      <c r="D1710" s="289"/>
      <c r="E1710" s="289"/>
      <c r="F1710" s="290"/>
      <c r="G1710" s="292"/>
      <c r="H1710" s="116"/>
      <c r="I1710" s="292"/>
      <c r="J1710" s="116"/>
      <c r="K1710" s="370"/>
      <c r="L1710" s="370"/>
      <c r="M1710" s="370"/>
      <c r="N1710" s="371"/>
      <c r="O1710" s="371"/>
      <c r="P1710" s="371"/>
      <c r="Q1710" s="371"/>
      <c r="R1710" s="371"/>
      <c r="S1710" s="371"/>
      <c r="T1710" s="443"/>
      <c r="U1710" s="539"/>
      <c r="V1710" s="117"/>
      <c r="W1710" s="118"/>
      <c r="X1710" s="119"/>
      <c r="Y1710" s="120"/>
      <c r="Z1710" s="122"/>
      <c r="AA1710" s="121"/>
      <c r="AB1710" s="443"/>
      <c r="AC1710" s="734"/>
      <c r="AD1710" s="372"/>
      <c r="AE1710" s="485"/>
      <c r="AF1710" s="373" t="str">
        <f t="shared" si="460"/>
        <v/>
      </c>
      <c r="AG1710" s="373" t="str">
        <f t="shared" si="461"/>
        <v/>
      </c>
      <c r="AH1710" s="374" t="str">
        <f t="shared" si="462"/>
        <v/>
      </c>
      <c r="AI1710" s="375" t="str">
        <f t="shared" si="463"/>
        <v/>
      </c>
      <c r="AJ1710" s="375" t="str">
        <f t="shared" si="464"/>
        <v/>
      </c>
      <c r="AK1710" s="375" t="str">
        <f t="shared" si="465"/>
        <v/>
      </c>
      <c r="AL1710" s="375" t="str">
        <f t="shared" si="466"/>
        <v/>
      </c>
      <c r="AM1710" s="375" t="str">
        <f t="shared" si="467"/>
        <v/>
      </c>
      <c r="AN1710" s="376" t="str">
        <f>IF(AF1710="","",IF(OR(AH1710="",AH1710="-"),"－",IF(OR(AM1710=8,AM1710=9),"",IF(OR(AJ1710=3,AJ1710=4,AJ1710=5,AJ1710=6),VLOOKUP(AH1710,INDEX((係数_バス貨物_ガソリン,係数_バス貨物_CNG,係数_バス貨物_軽油,係数_バス貨物_メタノール,係数_バス貨物_LPG),MATCH(AL1710,【参考】排出ガスレベル!$AI$4:$AI$671,1),1,AR1710):INDEX((係数_バス貨物_ガソリン,係数_バス貨物_CNG,係数_バス貨物_軽油,係数_バス貨物_メタノール,係数_バス貨物_LPG),MATCH(AL1710+1,【参考】排出ガスレベル!$AI$4:$AI$671,1)-1,5,AR1710),2,FALSE),IF(OR(AJ1710=1,AJ1710=2),VLOOKUP(AH1710,INDEX((係数_乗用_ガソリン,係数_乗用_CNG,係数_乗用_軽油,係数_乗用_メタノール,係数_乗用_LPG),1,1,AR1710):INDEX((係数_乗用_ガソリン,係数_乗用_CNG,係数_乗用_軽油,係数_乗用_メタノール,係数_乗用_LPG),125,5,AR1710),2,FALSE))))))</f>
        <v/>
      </c>
      <c r="AO1710" s="376" t="str">
        <f>IF(T1710="","",IF(OR(AH1710="",AH1710="-"),"－",IF(OR(AM1710=8,AM1710=9),"",IF(OR(AJ1710=3,AJ1710=4,AJ1710=5,AJ1710=6),VLOOKUP(AH1710,INDEX((係数_バス貨物_ガソリン,係数_バス貨物_CNG,係数_バス貨物_軽油,係数_バス貨物_メタノール,係数_バス貨物_LPG),MATCH(AL1710,【参考】排出ガスレベル!$AI$4:$AI$671,1),1,AR1710):INDEX((係数_バス貨物_ガソリン,係数_バス貨物_CNG,係数_バス貨物_軽油,係数_バス貨物_メタノール,係数_バス貨物_LPG),MATCH(AL1710+1,【参考】排出ガスレベル!$AI$4:$AI$671,1)-1,5,AR1710),3,FALSE),IF(OR(AJ1710=1,AJ1710=2),VLOOKUP(AH1710,INDEX((係数_乗用_ガソリン,係数_乗用_CNG,係数_乗用_軽油,係数_乗用_メタノール,係数_乗用_LPG),1,1,AR1710):INDEX((係数_乗用_ガソリン,係数_乗用_CNG,係数_乗用_軽油,係数_乗用_メタノール,係数_乗用_LPG),125,5,AR1710),3,FALSE))))))</f>
        <v/>
      </c>
      <c r="AP1710" s="375" t="str">
        <f t="shared" si="468"/>
        <v/>
      </c>
      <c r="AQ1710" s="444" t="str">
        <f t="shared" si="469"/>
        <v/>
      </c>
      <c r="AR1710" s="375" t="str">
        <f t="shared" si="470"/>
        <v/>
      </c>
      <c r="AS1710" s="377" t="str">
        <f t="shared" si="471"/>
        <v/>
      </c>
      <c r="AT1710" s="378" t="str">
        <f t="shared" si="472"/>
        <v/>
      </c>
      <c r="AX1710" s="625" t="b">
        <f t="shared" si="473"/>
        <v>0</v>
      </c>
      <c r="AY1710" s="7" t="str">
        <f t="shared" si="474"/>
        <v>FALSEFALSEFALSE</v>
      </c>
      <c r="AZ1710" s="626">
        <f t="shared" ref="AZ1710:AZ1773" si="476">AB1710</f>
        <v>0</v>
      </c>
      <c r="BA1710" s="627" t="str">
        <f t="shared" si="475"/>
        <v/>
      </c>
      <c r="BB1710" s="627">
        <f t="shared" ref="BB1710:BB1773" si="477">LEN(Y1710)</f>
        <v>0</v>
      </c>
    </row>
    <row r="1711" spans="1:54">
      <c r="A1711" s="381">
        <v>1654</v>
      </c>
      <c r="B1711" s="117"/>
      <c r="C1711" s="288"/>
      <c r="D1711" s="289"/>
      <c r="E1711" s="289"/>
      <c r="F1711" s="290"/>
      <c r="G1711" s="292"/>
      <c r="H1711" s="116"/>
      <c r="I1711" s="292"/>
      <c r="J1711" s="116"/>
      <c r="K1711" s="370"/>
      <c r="L1711" s="370"/>
      <c r="M1711" s="370"/>
      <c r="N1711" s="371"/>
      <c r="O1711" s="371"/>
      <c r="P1711" s="371"/>
      <c r="Q1711" s="371"/>
      <c r="R1711" s="371"/>
      <c r="S1711" s="371"/>
      <c r="T1711" s="443"/>
      <c r="U1711" s="539"/>
      <c r="V1711" s="117"/>
      <c r="W1711" s="118"/>
      <c r="X1711" s="119"/>
      <c r="Y1711" s="120"/>
      <c r="Z1711" s="122"/>
      <c r="AA1711" s="121"/>
      <c r="AB1711" s="443"/>
      <c r="AC1711" s="734"/>
      <c r="AD1711" s="372"/>
      <c r="AE1711" s="485"/>
      <c r="AF1711" s="373" t="str">
        <f t="shared" si="460"/>
        <v/>
      </c>
      <c r="AG1711" s="373" t="str">
        <f t="shared" si="461"/>
        <v/>
      </c>
      <c r="AH1711" s="374" t="str">
        <f t="shared" si="462"/>
        <v/>
      </c>
      <c r="AI1711" s="375" t="str">
        <f t="shared" si="463"/>
        <v/>
      </c>
      <c r="AJ1711" s="375" t="str">
        <f t="shared" si="464"/>
        <v/>
      </c>
      <c r="AK1711" s="375" t="str">
        <f t="shared" si="465"/>
        <v/>
      </c>
      <c r="AL1711" s="375" t="str">
        <f t="shared" si="466"/>
        <v/>
      </c>
      <c r="AM1711" s="375" t="str">
        <f t="shared" si="467"/>
        <v/>
      </c>
      <c r="AN1711" s="376" t="str">
        <f>IF(AF1711="","",IF(OR(AH1711="",AH1711="-"),"－",IF(OR(AM1711=8,AM1711=9),"",IF(OR(AJ1711=3,AJ1711=4,AJ1711=5,AJ1711=6),VLOOKUP(AH1711,INDEX((係数_バス貨物_ガソリン,係数_バス貨物_CNG,係数_バス貨物_軽油,係数_バス貨物_メタノール,係数_バス貨物_LPG),MATCH(AL1711,【参考】排出ガスレベル!$AI$4:$AI$671,1),1,AR1711):INDEX((係数_バス貨物_ガソリン,係数_バス貨物_CNG,係数_バス貨物_軽油,係数_バス貨物_メタノール,係数_バス貨物_LPG),MATCH(AL1711+1,【参考】排出ガスレベル!$AI$4:$AI$671,1)-1,5,AR1711),2,FALSE),IF(OR(AJ1711=1,AJ1711=2),VLOOKUP(AH1711,INDEX((係数_乗用_ガソリン,係数_乗用_CNG,係数_乗用_軽油,係数_乗用_メタノール,係数_乗用_LPG),1,1,AR1711):INDEX((係数_乗用_ガソリン,係数_乗用_CNG,係数_乗用_軽油,係数_乗用_メタノール,係数_乗用_LPG),125,5,AR1711),2,FALSE))))))</f>
        <v/>
      </c>
      <c r="AO1711" s="376" t="str">
        <f>IF(T1711="","",IF(OR(AH1711="",AH1711="-"),"－",IF(OR(AM1711=8,AM1711=9),"",IF(OR(AJ1711=3,AJ1711=4,AJ1711=5,AJ1711=6),VLOOKUP(AH1711,INDEX((係数_バス貨物_ガソリン,係数_バス貨物_CNG,係数_バス貨物_軽油,係数_バス貨物_メタノール,係数_バス貨物_LPG),MATCH(AL1711,【参考】排出ガスレベル!$AI$4:$AI$671,1),1,AR1711):INDEX((係数_バス貨物_ガソリン,係数_バス貨物_CNG,係数_バス貨物_軽油,係数_バス貨物_メタノール,係数_バス貨物_LPG),MATCH(AL1711+1,【参考】排出ガスレベル!$AI$4:$AI$671,1)-1,5,AR1711),3,FALSE),IF(OR(AJ1711=1,AJ1711=2),VLOOKUP(AH1711,INDEX((係数_乗用_ガソリン,係数_乗用_CNG,係数_乗用_軽油,係数_乗用_メタノール,係数_乗用_LPG),1,1,AR1711):INDEX((係数_乗用_ガソリン,係数_乗用_CNG,係数_乗用_軽油,係数_乗用_メタノール,係数_乗用_LPG),125,5,AR1711),3,FALSE))))))</f>
        <v/>
      </c>
      <c r="AP1711" s="375" t="str">
        <f t="shared" si="468"/>
        <v/>
      </c>
      <c r="AQ1711" s="444" t="str">
        <f t="shared" si="469"/>
        <v/>
      </c>
      <c r="AR1711" s="375" t="str">
        <f t="shared" si="470"/>
        <v/>
      </c>
      <c r="AS1711" s="377" t="str">
        <f t="shared" si="471"/>
        <v/>
      </c>
      <c r="AT1711" s="378" t="str">
        <f t="shared" si="472"/>
        <v/>
      </c>
      <c r="AX1711" s="625" t="b">
        <f t="shared" si="473"/>
        <v>0</v>
      </c>
      <c r="AY1711" s="7" t="str">
        <f t="shared" si="474"/>
        <v>FALSEFALSEFALSE</v>
      </c>
      <c r="AZ1711" s="626">
        <f t="shared" si="476"/>
        <v>0</v>
      </c>
      <c r="BA1711" s="627" t="str">
        <f t="shared" si="475"/>
        <v/>
      </c>
      <c r="BB1711" s="627">
        <f t="shared" si="477"/>
        <v>0</v>
      </c>
    </row>
    <row r="1712" spans="1:54">
      <c r="A1712" s="381">
        <v>1655</v>
      </c>
      <c r="B1712" s="117"/>
      <c r="C1712" s="288"/>
      <c r="D1712" s="289"/>
      <c r="E1712" s="289"/>
      <c r="F1712" s="290"/>
      <c r="G1712" s="292"/>
      <c r="H1712" s="116"/>
      <c r="I1712" s="292"/>
      <c r="J1712" s="116"/>
      <c r="K1712" s="370"/>
      <c r="L1712" s="370"/>
      <c r="M1712" s="370"/>
      <c r="N1712" s="371"/>
      <c r="O1712" s="371"/>
      <c r="P1712" s="371"/>
      <c r="Q1712" s="371"/>
      <c r="R1712" s="371"/>
      <c r="S1712" s="371"/>
      <c r="T1712" s="443"/>
      <c r="U1712" s="539"/>
      <c r="V1712" s="117"/>
      <c r="W1712" s="118"/>
      <c r="X1712" s="119"/>
      <c r="Y1712" s="120"/>
      <c r="Z1712" s="122"/>
      <c r="AA1712" s="121"/>
      <c r="AB1712" s="443"/>
      <c r="AC1712" s="734"/>
      <c r="AD1712" s="372"/>
      <c r="AE1712" s="485"/>
      <c r="AF1712" s="373" t="str">
        <f t="shared" si="460"/>
        <v/>
      </c>
      <c r="AG1712" s="373" t="str">
        <f t="shared" si="461"/>
        <v/>
      </c>
      <c r="AH1712" s="374" t="str">
        <f t="shared" si="462"/>
        <v/>
      </c>
      <c r="AI1712" s="375" t="str">
        <f t="shared" si="463"/>
        <v/>
      </c>
      <c r="AJ1712" s="375" t="str">
        <f t="shared" si="464"/>
        <v/>
      </c>
      <c r="AK1712" s="375" t="str">
        <f t="shared" si="465"/>
        <v/>
      </c>
      <c r="AL1712" s="375" t="str">
        <f t="shared" si="466"/>
        <v/>
      </c>
      <c r="AM1712" s="375" t="str">
        <f t="shared" si="467"/>
        <v/>
      </c>
      <c r="AN1712" s="376" t="str">
        <f>IF(AF1712="","",IF(OR(AH1712="",AH1712="-"),"－",IF(OR(AM1712=8,AM1712=9),"",IF(OR(AJ1712=3,AJ1712=4,AJ1712=5,AJ1712=6),VLOOKUP(AH1712,INDEX((係数_バス貨物_ガソリン,係数_バス貨物_CNG,係数_バス貨物_軽油,係数_バス貨物_メタノール,係数_バス貨物_LPG),MATCH(AL1712,【参考】排出ガスレベル!$AI$4:$AI$671,1),1,AR1712):INDEX((係数_バス貨物_ガソリン,係数_バス貨物_CNG,係数_バス貨物_軽油,係数_バス貨物_メタノール,係数_バス貨物_LPG),MATCH(AL1712+1,【参考】排出ガスレベル!$AI$4:$AI$671,1)-1,5,AR1712),2,FALSE),IF(OR(AJ1712=1,AJ1712=2),VLOOKUP(AH1712,INDEX((係数_乗用_ガソリン,係数_乗用_CNG,係数_乗用_軽油,係数_乗用_メタノール,係数_乗用_LPG),1,1,AR1712):INDEX((係数_乗用_ガソリン,係数_乗用_CNG,係数_乗用_軽油,係数_乗用_メタノール,係数_乗用_LPG),125,5,AR1712),2,FALSE))))))</f>
        <v/>
      </c>
      <c r="AO1712" s="376" t="str">
        <f>IF(T1712="","",IF(OR(AH1712="",AH1712="-"),"－",IF(OR(AM1712=8,AM1712=9),"",IF(OR(AJ1712=3,AJ1712=4,AJ1712=5,AJ1712=6),VLOOKUP(AH1712,INDEX((係数_バス貨物_ガソリン,係数_バス貨物_CNG,係数_バス貨物_軽油,係数_バス貨物_メタノール,係数_バス貨物_LPG),MATCH(AL1712,【参考】排出ガスレベル!$AI$4:$AI$671,1),1,AR1712):INDEX((係数_バス貨物_ガソリン,係数_バス貨物_CNG,係数_バス貨物_軽油,係数_バス貨物_メタノール,係数_バス貨物_LPG),MATCH(AL1712+1,【参考】排出ガスレベル!$AI$4:$AI$671,1)-1,5,AR1712),3,FALSE),IF(OR(AJ1712=1,AJ1712=2),VLOOKUP(AH1712,INDEX((係数_乗用_ガソリン,係数_乗用_CNG,係数_乗用_軽油,係数_乗用_メタノール,係数_乗用_LPG),1,1,AR1712):INDEX((係数_乗用_ガソリン,係数_乗用_CNG,係数_乗用_軽油,係数_乗用_メタノール,係数_乗用_LPG),125,5,AR1712),3,FALSE))))))</f>
        <v/>
      </c>
      <c r="AP1712" s="375" t="str">
        <f t="shared" si="468"/>
        <v/>
      </c>
      <c r="AQ1712" s="444" t="str">
        <f t="shared" si="469"/>
        <v/>
      </c>
      <c r="AR1712" s="375" t="str">
        <f t="shared" si="470"/>
        <v/>
      </c>
      <c r="AS1712" s="377" t="str">
        <f t="shared" si="471"/>
        <v/>
      </c>
      <c r="AT1712" s="378" t="str">
        <f t="shared" si="472"/>
        <v/>
      </c>
      <c r="AX1712" s="625" t="b">
        <f t="shared" si="473"/>
        <v>0</v>
      </c>
      <c r="AY1712" s="7" t="str">
        <f t="shared" si="474"/>
        <v>FALSEFALSEFALSE</v>
      </c>
      <c r="AZ1712" s="626">
        <f t="shared" si="476"/>
        <v>0</v>
      </c>
      <c r="BA1712" s="627" t="str">
        <f t="shared" si="475"/>
        <v/>
      </c>
      <c r="BB1712" s="627">
        <f t="shared" si="477"/>
        <v>0</v>
      </c>
    </row>
    <row r="1713" spans="1:54">
      <c r="A1713" s="381">
        <v>1656</v>
      </c>
      <c r="B1713" s="117"/>
      <c r="C1713" s="288"/>
      <c r="D1713" s="289"/>
      <c r="E1713" s="289"/>
      <c r="F1713" s="290"/>
      <c r="G1713" s="292"/>
      <c r="H1713" s="116"/>
      <c r="I1713" s="292"/>
      <c r="J1713" s="116"/>
      <c r="K1713" s="370"/>
      <c r="L1713" s="370"/>
      <c r="M1713" s="370"/>
      <c r="N1713" s="371"/>
      <c r="O1713" s="371"/>
      <c r="P1713" s="371"/>
      <c r="Q1713" s="371"/>
      <c r="R1713" s="371"/>
      <c r="S1713" s="371"/>
      <c r="T1713" s="443"/>
      <c r="U1713" s="539"/>
      <c r="V1713" s="117"/>
      <c r="W1713" s="118"/>
      <c r="X1713" s="119"/>
      <c r="Y1713" s="120"/>
      <c r="Z1713" s="122"/>
      <c r="AA1713" s="121"/>
      <c r="AB1713" s="443"/>
      <c r="AC1713" s="734"/>
      <c r="AD1713" s="372"/>
      <c r="AE1713" s="485"/>
      <c r="AF1713" s="373" t="str">
        <f t="shared" si="460"/>
        <v/>
      </c>
      <c r="AG1713" s="373" t="str">
        <f t="shared" si="461"/>
        <v/>
      </c>
      <c r="AH1713" s="374" t="str">
        <f t="shared" si="462"/>
        <v/>
      </c>
      <c r="AI1713" s="375" t="str">
        <f t="shared" si="463"/>
        <v/>
      </c>
      <c r="AJ1713" s="375" t="str">
        <f t="shared" si="464"/>
        <v/>
      </c>
      <c r="AK1713" s="375" t="str">
        <f t="shared" si="465"/>
        <v/>
      </c>
      <c r="AL1713" s="375" t="str">
        <f t="shared" si="466"/>
        <v/>
      </c>
      <c r="AM1713" s="375" t="str">
        <f t="shared" si="467"/>
        <v/>
      </c>
      <c r="AN1713" s="376" t="str">
        <f>IF(AF1713="","",IF(OR(AH1713="",AH1713="-"),"－",IF(OR(AM1713=8,AM1713=9),"",IF(OR(AJ1713=3,AJ1713=4,AJ1713=5,AJ1713=6),VLOOKUP(AH1713,INDEX((係数_バス貨物_ガソリン,係数_バス貨物_CNG,係数_バス貨物_軽油,係数_バス貨物_メタノール,係数_バス貨物_LPG),MATCH(AL1713,【参考】排出ガスレベル!$AI$4:$AI$671,1),1,AR1713):INDEX((係数_バス貨物_ガソリン,係数_バス貨物_CNG,係数_バス貨物_軽油,係数_バス貨物_メタノール,係数_バス貨物_LPG),MATCH(AL1713+1,【参考】排出ガスレベル!$AI$4:$AI$671,1)-1,5,AR1713),2,FALSE),IF(OR(AJ1713=1,AJ1713=2),VLOOKUP(AH1713,INDEX((係数_乗用_ガソリン,係数_乗用_CNG,係数_乗用_軽油,係数_乗用_メタノール,係数_乗用_LPG),1,1,AR1713):INDEX((係数_乗用_ガソリン,係数_乗用_CNG,係数_乗用_軽油,係数_乗用_メタノール,係数_乗用_LPG),125,5,AR1713),2,FALSE))))))</f>
        <v/>
      </c>
      <c r="AO1713" s="376" t="str">
        <f>IF(T1713="","",IF(OR(AH1713="",AH1713="-"),"－",IF(OR(AM1713=8,AM1713=9),"",IF(OR(AJ1713=3,AJ1713=4,AJ1713=5,AJ1713=6),VLOOKUP(AH1713,INDEX((係数_バス貨物_ガソリン,係数_バス貨物_CNG,係数_バス貨物_軽油,係数_バス貨物_メタノール,係数_バス貨物_LPG),MATCH(AL1713,【参考】排出ガスレベル!$AI$4:$AI$671,1),1,AR1713):INDEX((係数_バス貨物_ガソリン,係数_バス貨物_CNG,係数_バス貨物_軽油,係数_バス貨物_メタノール,係数_バス貨物_LPG),MATCH(AL1713+1,【参考】排出ガスレベル!$AI$4:$AI$671,1)-1,5,AR1713),3,FALSE),IF(OR(AJ1713=1,AJ1713=2),VLOOKUP(AH1713,INDEX((係数_乗用_ガソリン,係数_乗用_CNG,係数_乗用_軽油,係数_乗用_メタノール,係数_乗用_LPG),1,1,AR1713):INDEX((係数_乗用_ガソリン,係数_乗用_CNG,係数_乗用_軽油,係数_乗用_メタノール,係数_乗用_LPG),125,5,AR1713),3,FALSE))))))</f>
        <v/>
      </c>
      <c r="AP1713" s="375" t="str">
        <f t="shared" si="468"/>
        <v/>
      </c>
      <c r="AQ1713" s="444" t="str">
        <f t="shared" si="469"/>
        <v/>
      </c>
      <c r="AR1713" s="375" t="str">
        <f t="shared" si="470"/>
        <v/>
      </c>
      <c r="AS1713" s="377" t="str">
        <f t="shared" si="471"/>
        <v/>
      </c>
      <c r="AT1713" s="378" t="str">
        <f t="shared" si="472"/>
        <v/>
      </c>
      <c r="AX1713" s="625" t="b">
        <f t="shared" si="473"/>
        <v>0</v>
      </c>
      <c r="AY1713" s="7" t="str">
        <f t="shared" si="474"/>
        <v>FALSEFALSEFALSE</v>
      </c>
      <c r="AZ1713" s="626">
        <f t="shared" si="476"/>
        <v>0</v>
      </c>
      <c r="BA1713" s="627" t="str">
        <f t="shared" si="475"/>
        <v/>
      </c>
      <c r="BB1713" s="627">
        <f t="shared" si="477"/>
        <v>0</v>
      </c>
    </row>
    <row r="1714" spans="1:54">
      <c r="A1714" s="381">
        <v>1657</v>
      </c>
      <c r="B1714" s="117"/>
      <c r="C1714" s="288"/>
      <c r="D1714" s="289"/>
      <c r="E1714" s="289"/>
      <c r="F1714" s="290"/>
      <c r="G1714" s="292"/>
      <c r="H1714" s="116"/>
      <c r="I1714" s="292"/>
      <c r="J1714" s="116"/>
      <c r="K1714" s="370"/>
      <c r="L1714" s="370"/>
      <c r="M1714" s="370"/>
      <c r="N1714" s="371"/>
      <c r="O1714" s="371"/>
      <c r="P1714" s="371"/>
      <c r="Q1714" s="371"/>
      <c r="R1714" s="371"/>
      <c r="S1714" s="371"/>
      <c r="T1714" s="443"/>
      <c r="U1714" s="539"/>
      <c r="V1714" s="117"/>
      <c r="W1714" s="118"/>
      <c r="X1714" s="119"/>
      <c r="Y1714" s="120"/>
      <c r="Z1714" s="122"/>
      <c r="AA1714" s="121"/>
      <c r="AB1714" s="443"/>
      <c r="AC1714" s="734"/>
      <c r="AD1714" s="372"/>
      <c r="AE1714" s="485"/>
      <c r="AF1714" s="373" t="str">
        <f t="shared" si="460"/>
        <v/>
      </c>
      <c r="AG1714" s="373" t="str">
        <f t="shared" si="461"/>
        <v/>
      </c>
      <c r="AH1714" s="374" t="str">
        <f t="shared" si="462"/>
        <v/>
      </c>
      <c r="AI1714" s="375" t="str">
        <f t="shared" si="463"/>
        <v/>
      </c>
      <c r="AJ1714" s="375" t="str">
        <f t="shared" si="464"/>
        <v/>
      </c>
      <c r="AK1714" s="375" t="str">
        <f t="shared" si="465"/>
        <v/>
      </c>
      <c r="AL1714" s="375" t="str">
        <f t="shared" si="466"/>
        <v/>
      </c>
      <c r="AM1714" s="375" t="str">
        <f t="shared" si="467"/>
        <v/>
      </c>
      <c r="AN1714" s="376" t="str">
        <f>IF(AF1714="","",IF(OR(AH1714="",AH1714="-"),"－",IF(OR(AM1714=8,AM1714=9),"",IF(OR(AJ1714=3,AJ1714=4,AJ1714=5,AJ1714=6),VLOOKUP(AH1714,INDEX((係数_バス貨物_ガソリン,係数_バス貨物_CNG,係数_バス貨物_軽油,係数_バス貨物_メタノール,係数_バス貨物_LPG),MATCH(AL1714,【参考】排出ガスレベル!$AI$4:$AI$671,1),1,AR1714):INDEX((係数_バス貨物_ガソリン,係数_バス貨物_CNG,係数_バス貨物_軽油,係数_バス貨物_メタノール,係数_バス貨物_LPG),MATCH(AL1714+1,【参考】排出ガスレベル!$AI$4:$AI$671,1)-1,5,AR1714),2,FALSE),IF(OR(AJ1714=1,AJ1714=2),VLOOKUP(AH1714,INDEX((係数_乗用_ガソリン,係数_乗用_CNG,係数_乗用_軽油,係数_乗用_メタノール,係数_乗用_LPG),1,1,AR1714):INDEX((係数_乗用_ガソリン,係数_乗用_CNG,係数_乗用_軽油,係数_乗用_メタノール,係数_乗用_LPG),125,5,AR1714),2,FALSE))))))</f>
        <v/>
      </c>
      <c r="AO1714" s="376" t="str">
        <f>IF(T1714="","",IF(OR(AH1714="",AH1714="-"),"－",IF(OR(AM1714=8,AM1714=9),"",IF(OR(AJ1714=3,AJ1714=4,AJ1714=5,AJ1714=6),VLOOKUP(AH1714,INDEX((係数_バス貨物_ガソリン,係数_バス貨物_CNG,係数_バス貨物_軽油,係数_バス貨物_メタノール,係数_バス貨物_LPG),MATCH(AL1714,【参考】排出ガスレベル!$AI$4:$AI$671,1),1,AR1714):INDEX((係数_バス貨物_ガソリン,係数_バス貨物_CNG,係数_バス貨物_軽油,係数_バス貨物_メタノール,係数_バス貨物_LPG),MATCH(AL1714+1,【参考】排出ガスレベル!$AI$4:$AI$671,1)-1,5,AR1714),3,FALSE),IF(OR(AJ1714=1,AJ1714=2),VLOOKUP(AH1714,INDEX((係数_乗用_ガソリン,係数_乗用_CNG,係数_乗用_軽油,係数_乗用_メタノール,係数_乗用_LPG),1,1,AR1714):INDEX((係数_乗用_ガソリン,係数_乗用_CNG,係数_乗用_軽油,係数_乗用_メタノール,係数_乗用_LPG),125,5,AR1714),3,FALSE))))))</f>
        <v/>
      </c>
      <c r="AP1714" s="375" t="str">
        <f t="shared" si="468"/>
        <v/>
      </c>
      <c r="AQ1714" s="444" t="str">
        <f t="shared" si="469"/>
        <v/>
      </c>
      <c r="AR1714" s="375" t="str">
        <f t="shared" si="470"/>
        <v/>
      </c>
      <c r="AS1714" s="377" t="str">
        <f t="shared" si="471"/>
        <v/>
      </c>
      <c r="AT1714" s="378" t="str">
        <f t="shared" si="472"/>
        <v/>
      </c>
      <c r="AX1714" s="625" t="b">
        <f t="shared" si="473"/>
        <v>0</v>
      </c>
      <c r="AY1714" s="7" t="str">
        <f t="shared" si="474"/>
        <v>FALSEFALSEFALSE</v>
      </c>
      <c r="AZ1714" s="626">
        <f t="shared" si="476"/>
        <v>0</v>
      </c>
      <c r="BA1714" s="627" t="str">
        <f t="shared" si="475"/>
        <v/>
      </c>
      <c r="BB1714" s="627">
        <f t="shared" si="477"/>
        <v>0</v>
      </c>
    </row>
    <row r="1715" spans="1:54">
      <c r="A1715" s="381">
        <v>1658</v>
      </c>
      <c r="B1715" s="117"/>
      <c r="C1715" s="288"/>
      <c r="D1715" s="289"/>
      <c r="E1715" s="289"/>
      <c r="F1715" s="290"/>
      <c r="G1715" s="292"/>
      <c r="H1715" s="116"/>
      <c r="I1715" s="292"/>
      <c r="J1715" s="116"/>
      <c r="K1715" s="370"/>
      <c r="L1715" s="370"/>
      <c r="M1715" s="370"/>
      <c r="N1715" s="371"/>
      <c r="O1715" s="371"/>
      <c r="P1715" s="371"/>
      <c r="Q1715" s="371"/>
      <c r="R1715" s="371"/>
      <c r="S1715" s="371"/>
      <c r="T1715" s="443"/>
      <c r="U1715" s="539"/>
      <c r="V1715" s="117"/>
      <c r="W1715" s="118"/>
      <c r="X1715" s="119"/>
      <c r="Y1715" s="120"/>
      <c r="Z1715" s="122"/>
      <c r="AA1715" s="121"/>
      <c r="AB1715" s="443"/>
      <c r="AC1715" s="734"/>
      <c r="AD1715" s="372"/>
      <c r="AE1715" s="485"/>
      <c r="AF1715" s="373" t="str">
        <f t="shared" si="460"/>
        <v/>
      </c>
      <c r="AG1715" s="373" t="str">
        <f t="shared" si="461"/>
        <v/>
      </c>
      <c r="AH1715" s="374" t="str">
        <f t="shared" si="462"/>
        <v/>
      </c>
      <c r="AI1715" s="375" t="str">
        <f t="shared" si="463"/>
        <v/>
      </c>
      <c r="AJ1715" s="375" t="str">
        <f t="shared" si="464"/>
        <v/>
      </c>
      <c r="AK1715" s="375" t="str">
        <f t="shared" si="465"/>
        <v/>
      </c>
      <c r="AL1715" s="375" t="str">
        <f t="shared" si="466"/>
        <v/>
      </c>
      <c r="AM1715" s="375" t="str">
        <f t="shared" si="467"/>
        <v/>
      </c>
      <c r="AN1715" s="376" t="str">
        <f>IF(AF1715="","",IF(OR(AH1715="",AH1715="-"),"－",IF(OR(AM1715=8,AM1715=9),"",IF(OR(AJ1715=3,AJ1715=4,AJ1715=5,AJ1715=6),VLOOKUP(AH1715,INDEX((係数_バス貨物_ガソリン,係数_バス貨物_CNG,係数_バス貨物_軽油,係数_バス貨物_メタノール,係数_バス貨物_LPG),MATCH(AL1715,【参考】排出ガスレベル!$AI$4:$AI$671,1),1,AR1715):INDEX((係数_バス貨物_ガソリン,係数_バス貨物_CNG,係数_バス貨物_軽油,係数_バス貨物_メタノール,係数_バス貨物_LPG),MATCH(AL1715+1,【参考】排出ガスレベル!$AI$4:$AI$671,1)-1,5,AR1715),2,FALSE),IF(OR(AJ1715=1,AJ1715=2),VLOOKUP(AH1715,INDEX((係数_乗用_ガソリン,係数_乗用_CNG,係数_乗用_軽油,係数_乗用_メタノール,係数_乗用_LPG),1,1,AR1715):INDEX((係数_乗用_ガソリン,係数_乗用_CNG,係数_乗用_軽油,係数_乗用_メタノール,係数_乗用_LPG),125,5,AR1715),2,FALSE))))))</f>
        <v/>
      </c>
      <c r="AO1715" s="376" t="str">
        <f>IF(T1715="","",IF(OR(AH1715="",AH1715="-"),"－",IF(OR(AM1715=8,AM1715=9),"",IF(OR(AJ1715=3,AJ1715=4,AJ1715=5,AJ1715=6),VLOOKUP(AH1715,INDEX((係数_バス貨物_ガソリン,係数_バス貨物_CNG,係数_バス貨物_軽油,係数_バス貨物_メタノール,係数_バス貨物_LPG),MATCH(AL1715,【参考】排出ガスレベル!$AI$4:$AI$671,1),1,AR1715):INDEX((係数_バス貨物_ガソリン,係数_バス貨物_CNG,係数_バス貨物_軽油,係数_バス貨物_メタノール,係数_バス貨物_LPG),MATCH(AL1715+1,【参考】排出ガスレベル!$AI$4:$AI$671,1)-1,5,AR1715),3,FALSE),IF(OR(AJ1715=1,AJ1715=2),VLOOKUP(AH1715,INDEX((係数_乗用_ガソリン,係数_乗用_CNG,係数_乗用_軽油,係数_乗用_メタノール,係数_乗用_LPG),1,1,AR1715):INDEX((係数_乗用_ガソリン,係数_乗用_CNG,係数_乗用_軽油,係数_乗用_メタノール,係数_乗用_LPG),125,5,AR1715),3,FALSE))))))</f>
        <v/>
      </c>
      <c r="AP1715" s="375" t="str">
        <f t="shared" si="468"/>
        <v/>
      </c>
      <c r="AQ1715" s="444" t="str">
        <f t="shared" si="469"/>
        <v/>
      </c>
      <c r="AR1715" s="375" t="str">
        <f t="shared" si="470"/>
        <v/>
      </c>
      <c r="AS1715" s="377" t="str">
        <f t="shared" si="471"/>
        <v/>
      </c>
      <c r="AT1715" s="378" t="str">
        <f t="shared" si="472"/>
        <v/>
      </c>
      <c r="AX1715" s="625" t="b">
        <f t="shared" si="473"/>
        <v>0</v>
      </c>
      <c r="AY1715" s="7" t="str">
        <f t="shared" si="474"/>
        <v>FALSEFALSEFALSE</v>
      </c>
      <c r="AZ1715" s="626">
        <f t="shared" si="476"/>
        <v>0</v>
      </c>
      <c r="BA1715" s="627" t="str">
        <f t="shared" si="475"/>
        <v/>
      </c>
      <c r="BB1715" s="627">
        <f t="shared" si="477"/>
        <v>0</v>
      </c>
    </row>
    <row r="1716" spans="1:54">
      <c r="A1716" s="381">
        <v>1659</v>
      </c>
      <c r="B1716" s="117"/>
      <c r="C1716" s="288"/>
      <c r="D1716" s="289"/>
      <c r="E1716" s="289"/>
      <c r="F1716" s="290"/>
      <c r="G1716" s="292"/>
      <c r="H1716" s="116"/>
      <c r="I1716" s="292"/>
      <c r="J1716" s="116"/>
      <c r="K1716" s="370"/>
      <c r="L1716" s="370"/>
      <c r="M1716" s="370"/>
      <c r="N1716" s="371"/>
      <c r="O1716" s="371"/>
      <c r="P1716" s="371"/>
      <c r="Q1716" s="371"/>
      <c r="R1716" s="371"/>
      <c r="S1716" s="371"/>
      <c r="T1716" s="443"/>
      <c r="U1716" s="539"/>
      <c r="V1716" s="117"/>
      <c r="W1716" s="118"/>
      <c r="X1716" s="119"/>
      <c r="Y1716" s="120"/>
      <c r="Z1716" s="122"/>
      <c r="AA1716" s="121"/>
      <c r="AB1716" s="443"/>
      <c r="AC1716" s="734"/>
      <c r="AD1716" s="372"/>
      <c r="AE1716" s="485"/>
      <c r="AF1716" s="373" t="str">
        <f t="shared" si="460"/>
        <v/>
      </c>
      <c r="AG1716" s="373" t="str">
        <f t="shared" si="461"/>
        <v/>
      </c>
      <c r="AH1716" s="374" t="str">
        <f t="shared" si="462"/>
        <v/>
      </c>
      <c r="AI1716" s="375" t="str">
        <f t="shared" si="463"/>
        <v/>
      </c>
      <c r="AJ1716" s="375" t="str">
        <f t="shared" si="464"/>
        <v/>
      </c>
      <c r="AK1716" s="375" t="str">
        <f t="shared" si="465"/>
        <v/>
      </c>
      <c r="AL1716" s="375" t="str">
        <f t="shared" si="466"/>
        <v/>
      </c>
      <c r="AM1716" s="375" t="str">
        <f t="shared" si="467"/>
        <v/>
      </c>
      <c r="AN1716" s="376" t="str">
        <f>IF(AF1716="","",IF(OR(AH1716="",AH1716="-"),"－",IF(OR(AM1716=8,AM1716=9),"",IF(OR(AJ1716=3,AJ1716=4,AJ1716=5,AJ1716=6),VLOOKUP(AH1716,INDEX((係数_バス貨物_ガソリン,係数_バス貨物_CNG,係数_バス貨物_軽油,係数_バス貨物_メタノール,係数_バス貨物_LPG),MATCH(AL1716,【参考】排出ガスレベル!$AI$4:$AI$671,1),1,AR1716):INDEX((係数_バス貨物_ガソリン,係数_バス貨物_CNG,係数_バス貨物_軽油,係数_バス貨物_メタノール,係数_バス貨物_LPG),MATCH(AL1716+1,【参考】排出ガスレベル!$AI$4:$AI$671,1)-1,5,AR1716),2,FALSE),IF(OR(AJ1716=1,AJ1716=2),VLOOKUP(AH1716,INDEX((係数_乗用_ガソリン,係数_乗用_CNG,係数_乗用_軽油,係数_乗用_メタノール,係数_乗用_LPG),1,1,AR1716):INDEX((係数_乗用_ガソリン,係数_乗用_CNG,係数_乗用_軽油,係数_乗用_メタノール,係数_乗用_LPG),125,5,AR1716),2,FALSE))))))</f>
        <v/>
      </c>
      <c r="AO1716" s="376" t="str">
        <f>IF(T1716="","",IF(OR(AH1716="",AH1716="-"),"－",IF(OR(AM1716=8,AM1716=9),"",IF(OR(AJ1716=3,AJ1716=4,AJ1716=5,AJ1716=6),VLOOKUP(AH1716,INDEX((係数_バス貨物_ガソリン,係数_バス貨物_CNG,係数_バス貨物_軽油,係数_バス貨物_メタノール,係数_バス貨物_LPG),MATCH(AL1716,【参考】排出ガスレベル!$AI$4:$AI$671,1),1,AR1716):INDEX((係数_バス貨物_ガソリン,係数_バス貨物_CNG,係数_バス貨物_軽油,係数_バス貨物_メタノール,係数_バス貨物_LPG),MATCH(AL1716+1,【参考】排出ガスレベル!$AI$4:$AI$671,1)-1,5,AR1716),3,FALSE),IF(OR(AJ1716=1,AJ1716=2),VLOOKUP(AH1716,INDEX((係数_乗用_ガソリン,係数_乗用_CNG,係数_乗用_軽油,係数_乗用_メタノール,係数_乗用_LPG),1,1,AR1716):INDEX((係数_乗用_ガソリン,係数_乗用_CNG,係数_乗用_軽油,係数_乗用_メタノール,係数_乗用_LPG),125,5,AR1716),3,FALSE))))))</f>
        <v/>
      </c>
      <c r="AP1716" s="375" t="str">
        <f t="shared" si="468"/>
        <v/>
      </c>
      <c r="AQ1716" s="444" t="str">
        <f t="shared" si="469"/>
        <v/>
      </c>
      <c r="AR1716" s="375" t="str">
        <f t="shared" si="470"/>
        <v/>
      </c>
      <c r="AS1716" s="377" t="str">
        <f t="shared" si="471"/>
        <v/>
      </c>
      <c r="AT1716" s="378" t="str">
        <f t="shared" si="472"/>
        <v/>
      </c>
      <c r="AX1716" s="625" t="b">
        <f t="shared" si="473"/>
        <v>0</v>
      </c>
      <c r="AY1716" s="7" t="str">
        <f t="shared" si="474"/>
        <v>FALSEFALSEFALSE</v>
      </c>
      <c r="AZ1716" s="626">
        <f t="shared" si="476"/>
        <v>0</v>
      </c>
      <c r="BA1716" s="627" t="str">
        <f t="shared" si="475"/>
        <v/>
      </c>
      <c r="BB1716" s="627">
        <f t="shared" si="477"/>
        <v>0</v>
      </c>
    </row>
    <row r="1717" spans="1:54">
      <c r="A1717" s="381">
        <v>1660</v>
      </c>
      <c r="B1717" s="117"/>
      <c r="C1717" s="288"/>
      <c r="D1717" s="289"/>
      <c r="E1717" s="289"/>
      <c r="F1717" s="290"/>
      <c r="G1717" s="292"/>
      <c r="H1717" s="116"/>
      <c r="I1717" s="292"/>
      <c r="J1717" s="116"/>
      <c r="K1717" s="370"/>
      <c r="L1717" s="370"/>
      <c r="M1717" s="370"/>
      <c r="N1717" s="371"/>
      <c r="O1717" s="371"/>
      <c r="P1717" s="371"/>
      <c r="Q1717" s="371"/>
      <c r="R1717" s="371"/>
      <c r="S1717" s="371"/>
      <c r="T1717" s="443"/>
      <c r="U1717" s="539"/>
      <c r="V1717" s="117"/>
      <c r="W1717" s="118"/>
      <c r="X1717" s="119"/>
      <c r="Y1717" s="120"/>
      <c r="Z1717" s="122"/>
      <c r="AA1717" s="121"/>
      <c r="AB1717" s="443"/>
      <c r="AC1717" s="734"/>
      <c r="AD1717" s="372"/>
      <c r="AE1717" s="485"/>
      <c r="AF1717" s="373" t="str">
        <f t="shared" si="460"/>
        <v/>
      </c>
      <c r="AG1717" s="373" t="str">
        <f t="shared" si="461"/>
        <v/>
      </c>
      <c r="AH1717" s="374" t="str">
        <f t="shared" si="462"/>
        <v/>
      </c>
      <c r="AI1717" s="375" t="str">
        <f t="shared" si="463"/>
        <v/>
      </c>
      <c r="AJ1717" s="375" t="str">
        <f t="shared" si="464"/>
        <v/>
      </c>
      <c r="AK1717" s="375" t="str">
        <f t="shared" si="465"/>
        <v/>
      </c>
      <c r="AL1717" s="375" t="str">
        <f t="shared" si="466"/>
        <v/>
      </c>
      <c r="AM1717" s="375" t="str">
        <f t="shared" si="467"/>
        <v/>
      </c>
      <c r="AN1717" s="376" t="str">
        <f>IF(AF1717="","",IF(OR(AH1717="",AH1717="-"),"－",IF(OR(AM1717=8,AM1717=9),"",IF(OR(AJ1717=3,AJ1717=4,AJ1717=5,AJ1717=6),VLOOKUP(AH1717,INDEX((係数_バス貨物_ガソリン,係数_バス貨物_CNG,係数_バス貨物_軽油,係数_バス貨物_メタノール,係数_バス貨物_LPG),MATCH(AL1717,【参考】排出ガスレベル!$AI$4:$AI$671,1),1,AR1717):INDEX((係数_バス貨物_ガソリン,係数_バス貨物_CNG,係数_バス貨物_軽油,係数_バス貨物_メタノール,係数_バス貨物_LPG),MATCH(AL1717+1,【参考】排出ガスレベル!$AI$4:$AI$671,1)-1,5,AR1717),2,FALSE),IF(OR(AJ1717=1,AJ1717=2),VLOOKUP(AH1717,INDEX((係数_乗用_ガソリン,係数_乗用_CNG,係数_乗用_軽油,係数_乗用_メタノール,係数_乗用_LPG),1,1,AR1717):INDEX((係数_乗用_ガソリン,係数_乗用_CNG,係数_乗用_軽油,係数_乗用_メタノール,係数_乗用_LPG),125,5,AR1717),2,FALSE))))))</f>
        <v/>
      </c>
      <c r="AO1717" s="376" t="str">
        <f>IF(T1717="","",IF(OR(AH1717="",AH1717="-"),"－",IF(OR(AM1717=8,AM1717=9),"",IF(OR(AJ1717=3,AJ1717=4,AJ1717=5,AJ1717=6),VLOOKUP(AH1717,INDEX((係数_バス貨物_ガソリン,係数_バス貨物_CNG,係数_バス貨物_軽油,係数_バス貨物_メタノール,係数_バス貨物_LPG),MATCH(AL1717,【参考】排出ガスレベル!$AI$4:$AI$671,1),1,AR1717):INDEX((係数_バス貨物_ガソリン,係数_バス貨物_CNG,係数_バス貨物_軽油,係数_バス貨物_メタノール,係数_バス貨物_LPG),MATCH(AL1717+1,【参考】排出ガスレベル!$AI$4:$AI$671,1)-1,5,AR1717),3,FALSE),IF(OR(AJ1717=1,AJ1717=2),VLOOKUP(AH1717,INDEX((係数_乗用_ガソリン,係数_乗用_CNG,係数_乗用_軽油,係数_乗用_メタノール,係数_乗用_LPG),1,1,AR1717):INDEX((係数_乗用_ガソリン,係数_乗用_CNG,係数_乗用_軽油,係数_乗用_メタノール,係数_乗用_LPG),125,5,AR1717),3,FALSE))))))</f>
        <v/>
      </c>
      <c r="AP1717" s="375" t="str">
        <f t="shared" si="468"/>
        <v/>
      </c>
      <c r="AQ1717" s="444" t="str">
        <f t="shared" si="469"/>
        <v/>
      </c>
      <c r="AR1717" s="375" t="str">
        <f t="shared" si="470"/>
        <v/>
      </c>
      <c r="AS1717" s="377" t="str">
        <f t="shared" si="471"/>
        <v/>
      </c>
      <c r="AT1717" s="378" t="str">
        <f t="shared" si="472"/>
        <v/>
      </c>
      <c r="AX1717" s="625" t="b">
        <f t="shared" si="473"/>
        <v>0</v>
      </c>
      <c r="AY1717" s="7" t="str">
        <f t="shared" si="474"/>
        <v>FALSEFALSEFALSE</v>
      </c>
      <c r="AZ1717" s="626">
        <f t="shared" si="476"/>
        <v>0</v>
      </c>
      <c r="BA1717" s="627" t="str">
        <f t="shared" si="475"/>
        <v/>
      </c>
      <c r="BB1717" s="627">
        <f t="shared" si="477"/>
        <v>0</v>
      </c>
    </row>
    <row r="1718" spans="1:54">
      <c r="A1718" s="381">
        <v>1661</v>
      </c>
      <c r="B1718" s="117"/>
      <c r="C1718" s="288"/>
      <c r="D1718" s="289"/>
      <c r="E1718" s="289"/>
      <c r="F1718" s="290"/>
      <c r="G1718" s="292"/>
      <c r="H1718" s="116"/>
      <c r="I1718" s="292"/>
      <c r="J1718" s="116"/>
      <c r="K1718" s="370"/>
      <c r="L1718" s="370"/>
      <c r="M1718" s="370"/>
      <c r="N1718" s="371"/>
      <c r="O1718" s="371"/>
      <c r="P1718" s="371"/>
      <c r="Q1718" s="371"/>
      <c r="R1718" s="371"/>
      <c r="S1718" s="371"/>
      <c r="T1718" s="443"/>
      <c r="U1718" s="539"/>
      <c r="V1718" s="117"/>
      <c r="W1718" s="118"/>
      <c r="X1718" s="119"/>
      <c r="Y1718" s="120"/>
      <c r="Z1718" s="122"/>
      <c r="AA1718" s="121"/>
      <c r="AB1718" s="443"/>
      <c r="AC1718" s="734"/>
      <c r="AD1718" s="372"/>
      <c r="AE1718" s="485"/>
      <c r="AF1718" s="373" t="str">
        <f t="shared" si="460"/>
        <v/>
      </c>
      <c r="AG1718" s="373" t="str">
        <f t="shared" si="461"/>
        <v/>
      </c>
      <c r="AH1718" s="374" t="str">
        <f t="shared" si="462"/>
        <v/>
      </c>
      <c r="AI1718" s="375" t="str">
        <f t="shared" si="463"/>
        <v/>
      </c>
      <c r="AJ1718" s="375" t="str">
        <f t="shared" si="464"/>
        <v/>
      </c>
      <c r="AK1718" s="375" t="str">
        <f t="shared" si="465"/>
        <v/>
      </c>
      <c r="AL1718" s="375" t="str">
        <f t="shared" si="466"/>
        <v/>
      </c>
      <c r="AM1718" s="375" t="str">
        <f t="shared" si="467"/>
        <v/>
      </c>
      <c r="AN1718" s="376" t="str">
        <f>IF(AF1718="","",IF(OR(AH1718="",AH1718="-"),"－",IF(OR(AM1718=8,AM1718=9),"",IF(OR(AJ1718=3,AJ1718=4,AJ1718=5,AJ1718=6),VLOOKUP(AH1718,INDEX((係数_バス貨物_ガソリン,係数_バス貨物_CNG,係数_バス貨物_軽油,係数_バス貨物_メタノール,係数_バス貨物_LPG),MATCH(AL1718,【参考】排出ガスレベル!$AI$4:$AI$671,1),1,AR1718):INDEX((係数_バス貨物_ガソリン,係数_バス貨物_CNG,係数_バス貨物_軽油,係数_バス貨物_メタノール,係数_バス貨物_LPG),MATCH(AL1718+1,【参考】排出ガスレベル!$AI$4:$AI$671,1)-1,5,AR1718),2,FALSE),IF(OR(AJ1718=1,AJ1718=2),VLOOKUP(AH1718,INDEX((係数_乗用_ガソリン,係数_乗用_CNG,係数_乗用_軽油,係数_乗用_メタノール,係数_乗用_LPG),1,1,AR1718):INDEX((係数_乗用_ガソリン,係数_乗用_CNG,係数_乗用_軽油,係数_乗用_メタノール,係数_乗用_LPG),125,5,AR1718),2,FALSE))))))</f>
        <v/>
      </c>
      <c r="AO1718" s="376" t="str">
        <f>IF(T1718="","",IF(OR(AH1718="",AH1718="-"),"－",IF(OR(AM1718=8,AM1718=9),"",IF(OR(AJ1718=3,AJ1718=4,AJ1718=5,AJ1718=6),VLOOKUP(AH1718,INDEX((係数_バス貨物_ガソリン,係数_バス貨物_CNG,係数_バス貨物_軽油,係数_バス貨物_メタノール,係数_バス貨物_LPG),MATCH(AL1718,【参考】排出ガスレベル!$AI$4:$AI$671,1),1,AR1718):INDEX((係数_バス貨物_ガソリン,係数_バス貨物_CNG,係数_バス貨物_軽油,係数_バス貨物_メタノール,係数_バス貨物_LPG),MATCH(AL1718+1,【参考】排出ガスレベル!$AI$4:$AI$671,1)-1,5,AR1718),3,FALSE),IF(OR(AJ1718=1,AJ1718=2),VLOOKUP(AH1718,INDEX((係数_乗用_ガソリン,係数_乗用_CNG,係数_乗用_軽油,係数_乗用_メタノール,係数_乗用_LPG),1,1,AR1718):INDEX((係数_乗用_ガソリン,係数_乗用_CNG,係数_乗用_軽油,係数_乗用_メタノール,係数_乗用_LPG),125,5,AR1718),3,FALSE))))))</f>
        <v/>
      </c>
      <c r="AP1718" s="375" t="str">
        <f t="shared" si="468"/>
        <v/>
      </c>
      <c r="AQ1718" s="444" t="str">
        <f t="shared" si="469"/>
        <v/>
      </c>
      <c r="AR1718" s="375" t="str">
        <f t="shared" si="470"/>
        <v/>
      </c>
      <c r="AS1718" s="377" t="str">
        <f t="shared" si="471"/>
        <v/>
      </c>
      <c r="AT1718" s="378" t="str">
        <f t="shared" si="472"/>
        <v/>
      </c>
      <c r="AX1718" s="625" t="b">
        <f t="shared" si="473"/>
        <v>0</v>
      </c>
      <c r="AY1718" s="7" t="str">
        <f t="shared" si="474"/>
        <v>FALSEFALSEFALSE</v>
      </c>
      <c r="AZ1718" s="626">
        <f t="shared" si="476"/>
        <v>0</v>
      </c>
      <c r="BA1718" s="627" t="str">
        <f t="shared" si="475"/>
        <v/>
      </c>
      <c r="BB1718" s="627">
        <f t="shared" si="477"/>
        <v>0</v>
      </c>
    </row>
    <row r="1719" spans="1:54">
      <c r="A1719" s="381">
        <v>1662</v>
      </c>
      <c r="B1719" s="117"/>
      <c r="C1719" s="288"/>
      <c r="D1719" s="289"/>
      <c r="E1719" s="289"/>
      <c r="F1719" s="290"/>
      <c r="G1719" s="292"/>
      <c r="H1719" s="116"/>
      <c r="I1719" s="292"/>
      <c r="J1719" s="116"/>
      <c r="K1719" s="370"/>
      <c r="L1719" s="370"/>
      <c r="M1719" s="370"/>
      <c r="N1719" s="371"/>
      <c r="O1719" s="371"/>
      <c r="P1719" s="371"/>
      <c r="Q1719" s="371"/>
      <c r="R1719" s="371"/>
      <c r="S1719" s="371"/>
      <c r="T1719" s="443"/>
      <c r="U1719" s="539"/>
      <c r="V1719" s="117"/>
      <c r="W1719" s="118"/>
      <c r="X1719" s="119"/>
      <c r="Y1719" s="120"/>
      <c r="Z1719" s="122"/>
      <c r="AA1719" s="121"/>
      <c r="AB1719" s="443"/>
      <c r="AC1719" s="734"/>
      <c r="AD1719" s="372"/>
      <c r="AE1719" s="485"/>
      <c r="AF1719" s="373" t="str">
        <f t="shared" si="460"/>
        <v/>
      </c>
      <c r="AG1719" s="373" t="str">
        <f t="shared" si="461"/>
        <v/>
      </c>
      <c r="AH1719" s="374" t="str">
        <f t="shared" si="462"/>
        <v/>
      </c>
      <c r="AI1719" s="375" t="str">
        <f t="shared" si="463"/>
        <v/>
      </c>
      <c r="AJ1719" s="375" t="str">
        <f t="shared" si="464"/>
        <v/>
      </c>
      <c r="AK1719" s="375" t="str">
        <f t="shared" si="465"/>
        <v/>
      </c>
      <c r="AL1719" s="375" t="str">
        <f t="shared" si="466"/>
        <v/>
      </c>
      <c r="AM1719" s="375" t="str">
        <f t="shared" si="467"/>
        <v/>
      </c>
      <c r="AN1719" s="376" t="str">
        <f>IF(AF1719="","",IF(OR(AH1719="",AH1719="-"),"－",IF(OR(AM1719=8,AM1719=9),"",IF(OR(AJ1719=3,AJ1719=4,AJ1719=5,AJ1719=6),VLOOKUP(AH1719,INDEX((係数_バス貨物_ガソリン,係数_バス貨物_CNG,係数_バス貨物_軽油,係数_バス貨物_メタノール,係数_バス貨物_LPG),MATCH(AL1719,【参考】排出ガスレベル!$AI$4:$AI$671,1),1,AR1719):INDEX((係数_バス貨物_ガソリン,係数_バス貨物_CNG,係数_バス貨物_軽油,係数_バス貨物_メタノール,係数_バス貨物_LPG),MATCH(AL1719+1,【参考】排出ガスレベル!$AI$4:$AI$671,1)-1,5,AR1719),2,FALSE),IF(OR(AJ1719=1,AJ1719=2),VLOOKUP(AH1719,INDEX((係数_乗用_ガソリン,係数_乗用_CNG,係数_乗用_軽油,係数_乗用_メタノール,係数_乗用_LPG),1,1,AR1719):INDEX((係数_乗用_ガソリン,係数_乗用_CNG,係数_乗用_軽油,係数_乗用_メタノール,係数_乗用_LPG),125,5,AR1719),2,FALSE))))))</f>
        <v/>
      </c>
      <c r="AO1719" s="376" t="str">
        <f>IF(T1719="","",IF(OR(AH1719="",AH1719="-"),"－",IF(OR(AM1719=8,AM1719=9),"",IF(OR(AJ1719=3,AJ1719=4,AJ1719=5,AJ1719=6),VLOOKUP(AH1719,INDEX((係数_バス貨物_ガソリン,係数_バス貨物_CNG,係数_バス貨物_軽油,係数_バス貨物_メタノール,係数_バス貨物_LPG),MATCH(AL1719,【参考】排出ガスレベル!$AI$4:$AI$671,1),1,AR1719):INDEX((係数_バス貨物_ガソリン,係数_バス貨物_CNG,係数_バス貨物_軽油,係数_バス貨物_メタノール,係数_バス貨物_LPG),MATCH(AL1719+1,【参考】排出ガスレベル!$AI$4:$AI$671,1)-1,5,AR1719),3,FALSE),IF(OR(AJ1719=1,AJ1719=2),VLOOKUP(AH1719,INDEX((係数_乗用_ガソリン,係数_乗用_CNG,係数_乗用_軽油,係数_乗用_メタノール,係数_乗用_LPG),1,1,AR1719):INDEX((係数_乗用_ガソリン,係数_乗用_CNG,係数_乗用_軽油,係数_乗用_メタノール,係数_乗用_LPG),125,5,AR1719),3,FALSE))))))</f>
        <v/>
      </c>
      <c r="AP1719" s="375" t="str">
        <f t="shared" si="468"/>
        <v/>
      </c>
      <c r="AQ1719" s="444" t="str">
        <f t="shared" si="469"/>
        <v/>
      </c>
      <c r="AR1719" s="375" t="str">
        <f t="shared" si="470"/>
        <v/>
      </c>
      <c r="AS1719" s="377" t="str">
        <f t="shared" si="471"/>
        <v/>
      </c>
      <c r="AT1719" s="378" t="str">
        <f t="shared" si="472"/>
        <v/>
      </c>
      <c r="AX1719" s="625" t="b">
        <f t="shared" si="473"/>
        <v>0</v>
      </c>
      <c r="AY1719" s="7" t="str">
        <f t="shared" si="474"/>
        <v>FALSEFALSEFALSE</v>
      </c>
      <c r="AZ1719" s="626">
        <f t="shared" si="476"/>
        <v>0</v>
      </c>
      <c r="BA1719" s="627" t="str">
        <f t="shared" si="475"/>
        <v/>
      </c>
      <c r="BB1719" s="627">
        <f t="shared" si="477"/>
        <v>0</v>
      </c>
    </row>
    <row r="1720" spans="1:54">
      <c r="A1720" s="381">
        <v>1663</v>
      </c>
      <c r="B1720" s="117"/>
      <c r="C1720" s="288"/>
      <c r="D1720" s="289"/>
      <c r="E1720" s="289"/>
      <c r="F1720" s="290"/>
      <c r="G1720" s="292"/>
      <c r="H1720" s="116"/>
      <c r="I1720" s="292"/>
      <c r="J1720" s="116"/>
      <c r="K1720" s="370"/>
      <c r="L1720" s="370"/>
      <c r="M1720" s="370"/>
      <c r="N1720" s="371"/>
      <c r="O1720" s="371"/>
      <c r="P1720" s="371"/>
      <c r="Q1720" s="371"/>
      <c r="R1720" s="371"/>
      <c r="S1720" s="371"/>
      <c r="T1720" s="443"/>
      <c r="U1720" s="539"/>
      <c r="V1720" s="117"/>
      <c r="W1720" s="118"/>
      <c r="X1720" s="119"/>
      <c r="Y1720" s="120"/>
      <c r="Z1720" s="122"/>
      <c r="AA1720" s="121"/>
      <c r="AB1720" s="443"/>
      <c r="AC1720" s="734"/>
      <c r="AD1720" s="372"/>
      <c r="AE1720" s="485"/>
      <c r="AF1720" s="373" t="str">
        <f t="shared" si="460"/>
        <v/>
      </c>
      <c r="AG1720" s="373" t="str">
        <f t="shared" si="461"/>
        <v/>
      </c>
      <c r="AH1720" s="374" t="str">
        <f t="shared" si="462"/>
        <v/>
      </c>
      <c r="AI1720" s="375" t="str">
        <f t="shared" si="463"/>
        <v/>
      </c>
      <c r="AJ1720" s="375" t="str">
        <f t="shared" si="464"/>
        <v/>
      </c>
      <c r="AK1720" s="375" t="str">
        <f t="shared" si="465"/>
        <v/>
      </c>
      <c r="AL1720" s="375" t="str">
        <f t="shared" si="466"/>
        <v/>
      </c>
      <c r="AM1720" s="375" t="str">
        <f t="shared" si="467"/>
        <v/>
      </c>
      <c r="AN1720" s="376" t="str">
        <f>IF(AF1720="","",IF(OR(AH1720="",AH1720="-"),"－",IF(OR(AM1720=8,AM1720=9),"",IF(OR(AJ1720=3,AJ1720=4,AJ1720=5,AJ1720=6),VLOOKUP(AH1720,INDEX((係数_バス貨物_ガソリン,係数_バス貨物_CNG,係数_バス貨物_軽油,係数_バス貨物_メタノール,係数_バス貨物_LPG),MATCH(AL1720,【参考】排出ガスレベル!$AI$4:$AI$671,1),1,AR1720):INDEX((係数_バス貨物_ガソリン,係数_バス貨物_CNG,係数_バス貨物_軽油,係数_バス貨物_メタノール,係数_バス貨物_LPG),MATCH(AL1720+1,【参考】排出ガスレベル!$AI$4:$AI$671,1)-1,5,AR1720),2,FALSE),IF(OR(AJ1720=1,AJ1720=2),VLOOKUP(AH1720,INDEX((係数_乗用_ガソリン,係数_乗用_CNG,係数_乗用_軽油,係数_乗用_メタノール,係数_乗用_LPG),1,1,AR1720):INDEX((係数_乗用_ガソリン,係数_乗用_CNG,係数_乗用_軽油,係数_乗用_メタノール,係数_乗用_LPG),125,5,AR1720),2,FALSE))))))</f>
        <v/>
      </c>
      <c r="AO1720" s="376" t="str">
        <f>IF(T1720="","",IF(OR(AH1720="",AH1720="-"),"－",IF(OR(AM1720=8,AM1720=9),"",IF(OR(AJ1720=3,AJ1720=4,AJ1720=5,AJ1720=6),VLOOKUP(AH1720,INDEX((係数_バス貨物_ガソリン,係数_バス貨物_CNG,係数_バス貨物_軽油,係数_バス貨物_メタノール,係数_バス貨物_LPG),MATCH(AL1720,【参考】排出ガスレベル!$AI$4:$AI$671,1),1,AR1720):INDEX((係数_バス貨物_ガソリン,係数_バス貨物_CNG,係数_バス貨物_軽油,係数_バス貨物_メタノール,係数_バス貨物_LPG),MATCH(AL1720+1,【参考】排出ガスレベル!$AI$4:$AI$671,1)-1,5,AR1720),3,FALSE),IF(OR(AJ1720=1,AJ1720=2),VLOOKUP(AH1720,INDEX((係数_乗用_ガソリン,係数_乗用_CNG,係数_乗用_軽油,係数_乗用_メタノール,係数_乗用_LPG),1,1,AR1720):INDEX((係数_乗用_ガソリン,係数_乗用_CNG,係数_乗用_軽油,係数_乗用_メタノール,係数_乗用_LPG),125,5,AR1720),3,FALSE))))))</f>
        <v/>
      </c>
      <c r="AP1720" s="375" t="str">
        <f t="shared" si="468"/>
        <v/>
      </c>
      <c r="AQ1720" s="444" t="str">
        <f t="shared" si="469"/>
        <v/>
      </c>
      <c r="AR1720" s="375" t="str">
        <f t="shared" si="470"/>
        <v/>
      </c>
      <c r="AS1720" s="377" t="str">
        <f t="shared" si="471"/>
        <v/>
      </c>
      <c r="AT1720" s="378" t="str">
        <f t="shared" si="472"/>
        <v/>
      </c>
      <c r="AX1720" s="625" t="b">
        <f t="shared" si="473"/>
        <v>0</v>
      </c>
      <c r="AY1720" s="7" t="str">
        <f t="shared" si="474"/>
        <v>FALSEFALSEFALSE</v>
      </c>
      <c r="AZ1720" s="626">
        <f t="shared" si="476"/>
        <v>0</v>
      </c>
      <c r="BA1720" s="627" t="str">
        <f t="shared" si="475"/>
        <v/>
      </c>
      <c r="BB1720" s="627">
        <f t="shared" si="477"/>
        <v>0</v>
      </c>
    </row>
    <row r="1721" spans="1:54">
      <c r="A1721" s="381">
        <v>1664</v>
      </c>
      <c r="B1721" s="117"/>
      <c r="C1721" s="288"/>
      <c r="D1721" s="289"/>
      <c r="E1721" s="289"/>
      <c r="F1721" s="290"/>
      <c r="G1721" s="292"/>
      <c r="H1721" s="116"/>
      <c r="I1721" s="292"/>
      <c r="J1721" s="116"/>
      <c r="K1721" s="370"/>
      <c r="L1721" s="370"/>
      <c r="M1721" s="370"/>
      <c r="N1721" s="371"/>
      <c r="O1721" s="371"/>
      <c r="P1721" s="371"/>
      <c r="Q1721" s="371"/>
      <c r="R1721" s="371"/>
      <c r="S1721" s="371"/>
      <c r="T1721" s="443"/>
      <c r="U1721" s="539"/>
      <c r="V1721" s="117"/>
      <c r="W1721" s="118"/>
      <c r="X1721" s="119"/>
      <c r="Y1721" s="120"/>
      <c r="Z1721" s="122"/>
      <c r="AA1721" s="121"/>
      <c r="AB1721" s="443"/>
      <c r="AC1721" s="734"/>
      <c r="AD1721" s="372"/>
      <c r="AE1721" s="485"/>
      <c r="AF1721" s="373" t="str">
        <f t="shared" si="460"/>
        <v/>
      </c>
      <c r="AG1721" s="373" t="str">
        <f t="shared" si="461"/>
        <v/>
      </c>
      <c r="AH1721" s="374" t="str">
        <f t="shared" si="462"/>
        <v/>
      </c>
      <c r="AI1721" s="375" t="str">
        <f t="shared" si="463"/>
        <v/>
      </c>
      <c r="AJ1721" s="375" t="str">
        <f t="shared" si="464"/>
        <v/>
      </c>
      <c r="AK1721" s="375" t="str">
        <f t="shared" si="465"/>
        <v/>
      </c>
      <c r="AL1721" s="375" t="str">
        <f t="shared" si="466"/>
        <v/>
      </c>
      <c r="AM1721" s="375" t="str">
        <f t="shared" si="467"/>
        <v/>
      </c>
      <c r="AN1721" s="376" t="str">
        <f>IF(AF1721="","",IF(OR(AH1721="",AH1721="-"),"－",IF(OR(AM1721=8,AM1721=9),"",IF(OR(AJ1721=3,AJ1721=4,AJ1721=5,AJ1721=6),VLOOKUP(AH1721,INDEX((係数_バス貨物_ガソリン,係数_バス貨物_CNG,係数_バス貨物_軽油,係数_バス貨物_メタノール,係数_バス貨物_LPG),MATCH(AL1721,【参考】排出ガスレベル!$AI$4:$AI$671,1),1,AR1721):INDEX((係数_バス貨物_ガソリン,係数_バス貨物_CNG,係数_バス貨物_軽油,係数_バス貨物_メタノール,係数_バス貨物_LPG),MATCH(AL1721+1,【参考】排出ガスレベル!$AI$4:$AI$671,1)-1,5,AR1721),2,FALSE),IF(OR(AJ1721=1,AJ1721=2),VLOOKUP(AH1721,INDEX((係数_乗用_ガソリン,係数_乗用_CNG,係数_乗用_軽油,係数_乗用_メタノール,係数_乗用_LPG),1,1,AR1721):INDEX((係数_乗用_ガソリン,係数_乗用_CNG,係数_乗用_軽油,係数_乗用_メタノール,係数_乗用_LPG),125,5,AR1721),2,FALSE))))))</f>
        <v/>
      </c>
      <c r="AO1721" s="376" t="str">
        <f>IF(T1721="","",IF(OR(AH1721="",AH1721="-"),"－",IF(OR(AM1721=8,AM1721=9),"",IF(OR(AJ1721=3,AJ1721=4,AJ1721=5,AJ1721=6),VLOOKUP(AH1721,INDEX((係数_バス貨物_ガソリン,係数_バス貨物_CNG,係数_バス貨物_軽油,係数_バス貨物_メタノール,係数_バス貨物_LPG),MATCH(AL1721,【参考】排出ガスレベル!$AI$4:$AI$671,1),1,AR1721):INDEX((係数_バス貨物_ガソリン,係数_バス貨物_CNG,係数_バス貨物_軽油,係数_バス貨物_メタノール,係数_バス貨物_LPG),MATCH(AL1721+1,【参考】排出ガスレベル!$AI$4:$AI$671,1)-1,5,AR1721),3,FALSE),IF(OR(AJ1721=1,AJ1721=2),VLOOKUP(AH1721,INDEX((係数_乗用_ガソリン,係数_乗用_CNG,係数_乗用_軽油,係数_乗用_メタノール,係数_乗用_LPG),1,1,AR1721):INDEX((係数_乗用_ガソリン,係数_乗用_CNG,係数_乗用_軽油,係数_乗用_メタノール,係数_乗用_LPG),125,5,AR1721),3,FALSE))))))</f>
        <v/>
      </c>
      <c r="AP1721" s="375" t="str">
        <f t="shared" si="468"/>
        <v/>
      </c>
      <c r="AQ1721" s="444" t="str">
        <f t="shared" si="469"/>
        <v/>
      </c>
      <c r="AR1721" s="375" t="str">
        <f t="shared" si="470"/>
        <v/>
      </c>
      <c r="AS1721" s="377" t="str">
        <f t="shared" si="471"/>
        <v/>
      </c>
      <c r="AT1721" s="378" t="str">
        <f t="shared" si="472"/>
        <v/>
      </c>
      <c r="AX1721" s="625" t="b">
        <f t="shared" si="473"/>
        <v>0</v>
      </c>
      <c r="AY1721" s="7" t="str">
        <f t="shared" si="474"/>
        <v>FALSEFALSEFALSE</v>
      </c>
      <c r="AZ1721" s="626">
        <f t="shared" si="476"/>
        <v>0</v>
      </c>
      <c r="BA1721" s="627" t="str">
        <f t="shared" si="475"/>
        <v/>
      </c>
      <c r="BB1721" s="627">
        <f t="shared" si="477"/>
        <v>0</v>
      </c>
    </row>
    <row r="1722" spans="1:54">
      <c r="A1722" s="381">
        <v>1665</v>
      </c>
      <c r="B1722" s="117"/>
      <c r="C1722" s="288"/>
      <c r="D1722" s="289"/>
      <c r="E1722" s="289"/>
      <c r="F1722" s="290"/>
      <c r="G1722" s="292"/>
      <c r="H1722" s="116"/>
      <c r="I1722" s="292"/>
      <c r="J1722" s="116"/>
      <c r="K1722" s="370"/>
      <c r="L1722" s="370"/>
      <c r="M1722" s="370"/>
      <c r="N1722" s="371"/>
      <c r="O1722" s="371"/>
      <c r="P1722" s="371"/>
      <c r="Q1722" s="371"/>
      <c r="R1722" s="371"/>
      <c r="S1722" s="371"/>
      <c r="T1722" s="443"/>
      <c r="U1722" s="539"/>
      <c r="V1722" s="117"/>
      <c r="W1722" s="118"/>
      <c r="X1722" s="119"/>
      <c r="Y1722" s="120"/>
      <c r="Z1722" s="122"/>
      <c r="AA1722" s="121"/>
      <c r="AB1722" s="443"/>
      <c r="AC1722" s="734"/>
      <c r="AD1722" s="372"/>
      <c r="AE1722" s="485"/>
      <c r="AF1722" s="373" t="str">
        <f t="shared" ref="AF1722:AF1785" si="478">IF(OR(T1722="(減車済)",T1722=""),"",1)</f>
        <v/>
      </c>
      <c r="AG1722" s="373" t="str">
        <f t="shared" ref="AG1722:AG1785" si="479">IF(OR(T1722="継続",T1722="新規"),1,"")</f>
        <v/>
      </c>
      <c r="AH1722" s="374" t="str">
        <f t="shared" ref="AH1722:AH1785" si="480">IF(AF1722="","",UPPER(ASC(X1722)))</f>
        <v/>
      </c>
      <c r="AI1722" s="375" t="str">
        <f t="shared" ref="AI1722:AI1785" si="481">IF(AF1722="","",IF(V1722="","",IF(V1722="普通",1,IF(V1722="小型",2,0))))</f>
        <v/>
      </c>
      <c r="AJ1722" s="375" t="str">
        <f t="shared" ref="AJ1722:AJ1785" si="482">IF(AF1722="","",IF(W1722="","",VLOOKUP(W1722,用途,2,FALSE)))</f>
        <v/>
      </c>
      <c r="AK1722" s="375" t="str">
        <f t="shared" ref="AK1722:AK1785" si="483">IF(AF1722="","",IF(Y1722="","",IF(Y1722&lt;=10,1,IF(Y1722&lt;30,2,IF(Y1722&gt;=30,3,0)))))</f>
        <v/>
      </c>
      <c r="AL1722" s="375" t="str">
        <f t="shared" ref="AL1722:AL1785" si="484">IF(AF1722="","",IF(Z1722="","",IF(Z1722&lt;=1.7*1000,1,IF(Z1722&lt;=2.5*1000,2,IF(Z1722&lt;=3.5*1000,3,IF(Z1722&lt;8*1000,4,IF(Z1722&gt;=8*1000,5,"")))))))</f>
        <v/>
      </c>
      <c r="AM1722" s="375" t="str">
        <f t="shared" ref="AM1722:AM1785" si="485">IF(AF1722="","",IF(AA1722="","",VLOOKUP(AA1722,燃料の種類,2,FALSE)))</f>
        <v/>
      </c>
      <c r="AN1722" s="376" t="str">
        <f>IF(AF1722="","",IF(OR(AH1722="",AH1722="-"),"－",IF(OR(AM1722=8,AM1722=9),"",IF(OR(AJ1722=3,AJ1722=4,AJ1722=5,AJ1722=6),VLOOKUP(AH1722,INDEX((係数_バス貨物_ガソリン,係数_バス貨物_CNG,係数_バス貨物_軽油,係数_バス貨物_メタノール,係数_バス貨物_LPG),MATCH(AL1722,【参考】排出ガスレベル!$AI$4:$AI$671,1),1,AR1722):INDEX((係数_バス貨物_ガソリン,係数_バス貨物_CNG,係数_バス貨物_軽油,係数_バス貨物_メタノール,係数_バス貨物_LPG),MATCH(AL1722+1,【参考】排出ガスレベル!$AI$4:$AI$671,1)-1,5,AR1722),2,FALSE),IF(OR(AJ1722=1,AJ1722=2),VLOOKUP(AH1722,INDEX((係数_乗用_ガソリン,係数_乗用_CNG,係数_乗用_軽油,係数_乗用_メタノール,係数_乗用_LPG),1,1,AR1722):INDEX((係数_乗用_ガソリン,係数_乗用_CNG,係数_乗用_軽油,係数_乗用_メタノール,係数_乗用_LPG),125,5,AR1722),2,FALSE))))))</f>
        <v/>
      </c>
      <c r="AO1722" s="376" t="str">
        <f>IF(T1722="","",IF(OR(AH1722="",AH1722="-"),"－",IF(OR(AM1722=8,AM1722=9),"",IF(OR(AJ1722=3,AJ1722=4,AJ1722=5,AJ1722=6),VLOOKUP(AH1722,INDEX((係数_バス貨物_ガソリン,係数_バス貨物_CNG,係数_バス貨物_軽油,係数_バス貨物_メタノール,係数_バス貨物_LPG),MATCH(AL1722,【参考】排出ガスレベル!$AI$4:$AI$671,1),1,AR1722):INDEX((係数_バス貨物_ガソリン,係数_バス貨物_CNG,係数_バス貨物_軽油,係数_バス貨物_メタノール,係数_バス貨物_LPG),MATCH(AL1722+1,【参考】排出ガスレベル!$AI$4:$AI$671,1)-1,5,AR1722),3,FALSE),IF(OR(AJ1722=1,AJ1722=2),VLOOKUP(AH1722,INDEX((係数_乗用_ガソリン,係数_乗用_CNG,係数_乗用_軽油,係数_乗用_メタノール,係数_乗用_LPG),1,1,AR1722):INDEX((係数_乗用_ガソリン,係数_乗用_CNG,係数_乗用_軽油,係数_乗用_メタノール,係数_乗用_LPG),125,5,AR1722),3,FALSE))))))</f>
        <v/>
      </c>
      <c r="AP1722" s="375" t="str">
        <f t="shared" ref="AP1722:AP1785" si="486">IF((AF1722="")+(AC1722=""),"",IF(燃料区分1=4,VLOOKUP(AO1722,排ガス低減レベル,2,FALSE),VLOOKUP(AC1722,排ガス低減レベル,2,FALSE)))</f>
        <v/>
      </c>
      <c r="AQ1722" s="444" t="str">
        <f t="shared" ref="AQ1722:AQ1785" si="487">IF(AG1722="","",IF(AJ1722=3,B1722&amp;"-"&amp;SUM(AJ1722*100,AK1722*10,AL1722)&amp;"A",IF(OR(AJ1722=2,AJ1722=4,AJ1722=6),B1722&amp;"-"&amp;AL1722*10&amp;"A",IF(AJ1722=1,B1722&amp;"-"&amp;AJ1722&amp;"A",IF(AJ1722=5,B1722&amp;"-"&amp;SUM(AJ1722*100,AI1722*10,AL1722)&amp;"A","")))))</f>
        <v/>
      </c>
      <c r="AR1722" s="375" t="str">
        <f t="shared" ref="AR1722:AR1785" si="488">IF(OR(AM1722=1,AM1722=2,AM1722=11),1,IF(AM1722=6,2,IF(OR(AM1722=4,AM1722=5,AM1722=10),3,IF(AM1722=7,4,IF(AM1722=3,5, IF(OR(AM1722=8,AM1722=9),6,""))))))</f>
        <v/>
      </c>
      <c r="AS1722" s="377" t="str">
        <f t="shared" ref="AS1722:AS1785" si="489">IF(AG1722="","",B1722&amp;"-"&amp;AM1722)</f>
        <v/>
      </c>
      <c r="AT1722" s="378" t="str">
        <f t="shared" ref="AT1722:AT1785" si="490">IF(AF1722="","",VLOOKUP(T1722,車両の増減,2,FALSE))</f>
        <v/>
      </c>
      <c r="AX1722" s="625" t="b">
        <f t="shared" si="473"/>
        <v>0</v>
      </c>
      <c r="AY1722" s="7" t="str">
        <f t="shared" si="474"/>
        <v>FALSEFALSEFALSE</v>
      </c>
      <c r="AZ1722" s="626">
        <f t="shared" si="476"/>
        <v>0</v>
      </c>
      <c r="BA1722" s="627" t="str">
        <f t="shared" si="475"/>
        <v/>
      </c>
      <c r="BB1722" s="627">
        <f t="shared" si="477"/>
        <v>0</v>
      </c>
    </row>
    <row r="1723" spans="1:54">
      <c r="A1723" s="381">
        <v>1666</v>
      </c>
      <c r="B1723" s="117"/>
      <c r="C1723" s="288"/>
      <c r="D1723" s="289"/>
      <c r="E1723" s="289"/>
      <c r="F1723" s="290"/>
      <c r="G1723" s="292"/>
      <c r="H1723" s="116"/>
      <c r="I1723" s="292"/>
      <c r="J1723" s="116"/>
      <c r="K1723" s="370"/>
      <c r="L1723" s="370"/>
      <c r="M1723" s="370"/>
      <c r="N1723" s="371"/>
      <c r="O1723" s="371"/>
      <c r="P1723" s="371"/>
      <c r="Q1723" s="371"/>
      <c r="R1723" s="371"/>
      <c r="S1723" s="371"/>
      <c r="T1723" s="443"/>
      <c r="U1723" s="539"/>
      <c r="V1723" s="117"/>
      <c r="W1723" s="118"/>
      <c r="X1723" s="119"/>
      <c r="Y1723" s="120"/>
      <c r="Z1723" s="122"/>
      <c r="AA1723" s="121"/>
      <c r="AB1723" s="443"/>
      <c r="AC1723" s="734"/>
      <c r="AD1723" s="372"/>
      <c r="AE1723" s="485"/>
      <c r="AF1723" s="373" t="str">
        <f t="shared" si="478"/>
        <v/>
      </c>
      <c r="AG1723" s="373" t="str">
        <f t="shared" si="479"/>
        <v/>
      </c>
      <c r="AH1723" s="374" t="str">
        <f t="shared" si="480"/>
        <v/>
      </c>
      <c r="AI1723" s="375" t="str">
        <f t="shared" si="481"/>
        <v/>
      </c>
      <c r="AJ1723" s="375" t="str">
        <f t="shared" si="482"/>
        <v/>
      </c>
      <c r="AK1723" s="375" t="str">
        <f t="shared" si="483"/>
        <v/>
      </c>
      <c r="AL1723" s="375" t="str">
        <f t="shared" si="484"/>
        <v/>
      </c>
      <c r="AM1723" s="375" t="str">
        <f t="shared" si="485"/>
        <v/>
      </c>
      <c r="AN1723" s="376" t="str">
        <f>IF(AF1723="","",IF(OR(AH1723="",AH1723="-"),"－",IF(OR(AM1723=8,AM1723=9),"",IF(OR(AJ1723=3,AJ1723=4,AJ1723=5,AJ1723=6),VLOOKUP(AH1723,INDEX((係数_バス貨物_ガソリン,係数_バス貨物_CNG,係数_バス貨物_軽油,係数_バス貨物_メタノール,係数_バス貨物_LPG),MATCH(AL1723,【参考】排出ガスレベル!$AI$4:$AI$671,1),1,AR1723):INDEX((係数_バス貨物_ガソリン,係数_バス貨物_CNG,係数_バス貨物_軽油,係数_バス貨物_メタノール,係数_バス貨物_LPG),MATCH(AL1723+1,【参考】排出ガスレベル!$AI$4:$AI$671,1)-1,5,AR1723),2,FALSE),IF(OR(AJ1723=1,AJ1723=2),VLOOKUP(AH1723,INDEX((係数_乗用_ガソリン,係数_乗用_CNG,係数_乗用_軽油,係数_乗用_メタノール,係数_乗用_LPG),1,1,AR1723):INDEX((係数_乗用_ガソリン,係数_乗用_CNG,係数_乗用_軽油,係数_乗用_メタノール,係数_乗用_LPG),125,5,AR1723),2,FALSE))))))</f>
        <v/>
      </c>
      <c r="AO1723" s="376" t="str">
        <f>IF(T1723="","",IF(OR(AH1723="",AH1723="-"),"－",IF(OR(AM1723=8,AM1723=9),"",IF(OR(AJ1723=3,AJ1723=4,AJ1723=5,AJ1723=6),VLOOKUP(AH1723,INDEX((係数_バス貨物_ガソリン,係数_バス貨物_CNG,係数_バス貨物_軽油,係数_バス貨物_メタノール,係数_バス貨物_LPG),MATCH(AL1723,【参考】排出ガスレベル!$AI$4:$AI$671,1),1,AR1723):INDEX((係数_バス貨物_ガソリン,係数_バス貨物_CNG,係数_バス貨物_軽油,係数_バス貨物_メタノール,係数_バス貨物_LPG),MATCH(AL1723+1,【参考】排出ガスレベル!$AI$4:$AI$671,1)-1,5,AR1723),3,FALSE),IF(OR(AJ1723=1,AJ1723=2),VLOOKUP(AH1723,INDEX((係数_乗用_ガソリン,係数_乗用_CNG,係数_乗用_軽油,係数_乗用_メタノール,係数_乗用_LPG),1,1,AR1723):INDEX((係数_乗用_ガソリン,係数_乗用_CNG,係数_乗用_軽油,係数_乗用_メタノール,係数_乗用_LPG),125,5,AR1723),3,FALSE))))))</f>
        <v/>
      </c>
      <c r="AP1723" s="375" t="str">
        <f t="shared" si="486"/>
        <v/>
      </c>
      <c r="AQ1723" s="444" t="str">
        <f t="shared" si="487"/>
        <v/>
      </c>
      <c r="AR1723" s="375" t="str">
        <f t="shared" si="488"/>
        <v/>
      </c>
      <c r="AS1723" s="377" t="str">
        <f t="shared" si="489"/>
        <v/>
      </c>
      <c r="AT1723" s="378" t="str">
        <f t="shared" si="490"/>
        <v/>
      </c>
      <c r="AX1723" s="625" t="b">
        <f t="shared" ref="AX1723:AX1786" si="491">IF(AY1723="FALSEFALSEFALSEFALSE","ハイブリッド")</f>
        <v>0</v>
      </c>
      <c r="AY1723" s="7" t="str">
        <f t="shared" ref="AY1723:AY1786" si="492">EXACT(AZ1723,BA1723)&amp;IF(BA1723="","")&amp;IF(AZ1723="電気",TRUE)&amp;IF(AZ1723="LPG",TRUE)</f>
        <v>FALSEFALSEFALSE</v>
      </c>
      <c r="AZ1723" s="626">
        <f t="shared" si="476"/>
        <v>0</v>
      </c>
      <c r="BA1723" s="627" t="str">
        <f t="shared" ref="BA1723:BA1786" si="493">IF(COUNTIFS(BC1723,"*A*",BB1723,"3"),"ハイブリッド(ガソリン)","")</f>
        <v/>
      </c>
      <c r="BB1723" s="627">
        <f t="shared" si="477"/>
        <v>0</v>
      </c>
    </row>
    <row r="1724" spans="1:54">
      <c r="A1724" s="381">
        <v>1667</v>
      </c>
      <c r="B1724" s="117"/>
      <c r="C1724" s="288"/>
      <c r="D1724" s="289"/>
      <c r="E1724" s="289"/>
      <c r="F1724" s="290"/>
      <c r="G1724" s="292"/>
      <c r="H1724" s="116"/>
      <c r="I1724" s="292"/>
      <c r="J1724" s="116"/>
      <c r="K1724" s="370"/>
      <c r="L1724" s="370"/>
      <c r="M1724" s="370"/>
      <c r="N1724" s="371"/>
      <c r="O1724" s="371"/>
      <c r="P1724" s="371"/>
      <c r="Q1724" s="371"/>
      <c r="R1724" s="371"/>
      <c r="S1724" s="371"/>
      <c r="T1724" s="443"/>
      <c r="U1724" s="539"/>
      <c r="V1724" s="117"/>
      <c r="W1724" s="118"/>
      <c r="X1724" s="119"/>
      <c r="Y1724" s="120"/>
      <c r="Z1724" s="122"/>
      <c r="AA1724" s="121"/>
      <c r="AB1724" s="443"/>
      <c r="AC1724" s="734"/>
      <c r="AD1724" s="372"/>
      <c r="AE1724" s="485"/>
      <c r="AF1724" s="373" t="str">
        <f t="shared" si="478"/>
        <v/>
      </c>
      <c r="AG1724" s="373" t="str">
        <f t="shared" si="479"/>
        <v/>
      </c>
      <c r="AH1724" s="374" t="str">
        <f t="shared" si="480"/>
        <v/>
      </c>
      <c r="AI1724" s="375" t="str">
        <f t="shared" si="481"/>
        <v/>
      </c>
      <c r="AJ1724" s="375" t="str">
        <f t="shared" si="482"/>
        <v/>
      </c>
      <c r="AK1724" s="375" t="str">
        <f t="shared" si="483"/>
        <v/>
      </c>
      <c r="AL1724" s="375" t="str">
        <f t="shared" si="484"/>
        <v/>
      </c>
      <c r="AM1724" s="375" t="str">
        <f t="shared" si="485"/>
        <v/>
      </c>
      <c r="AN1724" s="376" t="str">
        <f>IF(AF1724="","",IF(OR(AH1724="",AH1724="-"),"－",IF(OR(AM1724=8,AM1724=9),"",IF(OR(AJ1724=3,AJ1724=4,AJ1724=5,AJ1724=6),VLOOKUP(AH1724,INDEX((係数_バス貨物_ガソリン,係数_バス貨物_CNG,係数_バス貨物_軽油,係数_バス貨物_メタノール,係数_バス貨物_LPG),MATCH(AL1724,【参考】排出ガスレベル!$AI$4:$AI$671,1),1,AR1724):INDEX((係数_バス貨物_ガソリン,係数_バス貨物_CNG,係数_バス貨物_軽油,係数_バス貨物_メタノール,係数_バス貨物_LPG),MATCH(AL1724+1,【参考】排出ガスレベル!$AI$4:$AI$671,1)-1,5,AR1724),2,FALSE),IF(OR(AJ1724=1,AJ1724=2),VLOOKUP(AH1724,INDEX((係数_乗用_ガソリン,係数_乗用_CNG,係数_乗用_軽油,係数_乗用_メタノール,係数_乗用_LPG),1,1,AR1724):INDEX((係数_乗用_ガソリン,係数_乗用_CNG,係数_乗用_軽油,係数_乗用_メタノール,係数_乗用_LPG),125,5,AR1724),2,FALSE))))))</f>
        <v/>
      </c>
      <c r="AO1724" s="376" t="str">
        <f>IF(T1724="","",IF(OR(AH1724="",AH1724="-"),"－",IF(OR(AM1724=8,AM1724=9),"",IF(OR(AJ1724=3,AJ1724=4,AJ1724=5,AJ1724=6),VLOOKUP(AH1724,INDEX((係数_バス貨物_ガソリン,係数_バス貨物_CNG,係数_バス貨物_軽油,係数_バス貨物_メタノール,係数_バス貨物_LPG),MATCH(AL1724,【参考】排出ガスレベル!$AI$4:$AI$671,1),1,AR1724):INDEX((係数_バス貨物_ガソリン,係数_バス貨物_CNG,係数_バス貨物_軽油,係数_バス貨物_メタノール,係数_バス貨物_LPG),MATCH(AL1724+1,【参考】排出ガスレベル!$AI$4:$AI$671,1)-1,5,AR1724),3,FALSE),IF(OR(AJ1724=1,AJ1724=2),VLOOKUP(AH1724,INDEX((係数_乗用_ガソリン,係数_乗用_CNG,係数_乗用_軽油,係数_乗用_メタノール,係数_乗用_LPG),1,1,AR1724):INDEX((係数_乗用_ガソリン,係数_乗用_CNG,係数_乗用_軽油,係数_乗用_メタノール,係数_乗用_LPG),125,5,AR1724),3,FALSE))))))</f>
        <v/>
      </c>
      <c r="AP1724" s="375" t="str">
        <f t="shared" si="486"/>
        <v/>
      </c>
      <c r="AQ1724" s="444" t="str">
        <f t="shared" si="487"/>
        <v/>
      </c>
      <c r="AR1724" s="375" t="str">
        <f t="shared" si="488"/>
        <v/>
      </c>
      <c r="AS1724" s="377" t="str">
        <f t="shared" si="489"/>
        <v/>
      </c>
      <c r="AT1724" s="378" t="str">
        <f t="shared" si="490"/>
        <v/>
      </c>
      <c r="AX1724" s="625" t="b">
        <f t="shared" si="491"/>
        <v>0</v>
      </c>
      <c r="AY1724" s="7" t="str">
        <f t="shared" si="492"/>
        <v>FALSEFALSEFALSE</v>
      </c>
      <c r="AZ1724" s="626">
        <f t="shared" si="476"/>
        <v>0</v>
      </c>
      <c r="BA1724" s="627" t="str">
        <f t="shared" si="493"/>
        <v/>
      </c>
      <c r="BB1724" s="627">
        <f t="shared" si="477"/>
        <v>0</v>
      </c>
    </row>
    <row r="1725" spans="1:54">
      <c r="A1725" s="381">
        <v>1668</v>
      </c>
      <c r="B1725" s="117"/>
      <c r="C1725" s="288"/>
      <c r="D1725" s="289"/>
      <c r="E1725" s="289"/>
      <c r="F1725" s="290"/>
      <c r="G1725" s="292"/>
      <c r="H1725" s="116"/>
      <c r="I1725" s="292"/>
      <c r="J1725" s="116"/>
      <c r="K1725" s="370"/>
      <c r="L1725" s="370"/>
      <c r="M1725" s="370"/>
      <c r="N1725" s="371"/>
      <c r="O1725" s="371"/>
      <c r="P1725" s="371"/>
      <c r="Q1725" s="371"/>
      <c r="R1725" s="371"/>
      <c r="S1725" s="371"/>
      <c r="T1725" s="443"/>
      <c r="U1725" s="539"/>
      <c r="V1725" s="117"/>
      <c r="W1725" s="118"/>
      <c r="X1725" s="119"/>
      <c r="Y1725" s="120"/>
      <c r="Z1725" s="122"/>
      <c r="AA1725" s="121"/>
      <c r="AB1725" s="443"/>
      <c r="AC1725" s="734"/>
      <c r="AD1725" s="372"/>
      <c r="AE1725" s="485"/>
      <c r="AF1725" s="373" t="str">
        <f t="shared" si="478"/>
        <v/>
      </c>
      <c r="AG1725" s="373" t="str">
        <f t="shared" si="479"/>
        <v/>
      </c>
      <c r="AH1725" s="374" t="str">
        <f t="shared" si="480"/>
        <v/>
      </c>
      <c r="AI1725" s="375" t="str">
        <f t="shared" si="481"/>
        <v/>
      </c>
      <c r="AJ1725" s="375" t="str">
        <f t="shared" si="482"/>
        <v/>
      </c>
      <c r="AK1725" s="375" t="str">
        <f t="shared" si="483"/>
        <v/>
      </c>
      <c r="AL1725" s="375" t="str">
        <f t="shared" si="484"/>
        <v/>
      </c>
      <c r="AM1725" s="375" t="str">
        <f t="shared" si="485"/>
        <v/>
      </c>
      <c r="AN1725" s="376" t="str">
        <f>IF(AF1725="","",IF(OR(AH1725="",AH1725="-"),"－",IF(OR(AM1725=8,AM1725=9),"",IF(OR(AJ1725=3,AJ1725=4,AJ1725=5,AJ1725=6),VLOOKUP(AH1725,INDEX((係数_バス貨物_ガソリン,係数_バス貨物_CNG,係数_バス貨物_軽油,係数_バス貨物_メタノール,係数_バス貨物_LPG),MATCH(AL1725,【参考】排出ガスレベル!$AI$4:$AI$671,1),1,AR1725):INDEX((係数_バス貨物_ガソリン,係数_バス貨物_CNG,係数_バス貨物_軽油,係数_バス貨物_メタノール,係数_バス貨物_LPG),MATCH(AL1725+1,【参考】排出ガスレベル!$AI$4:$AI$671,1)-1,5,AR1725),2,FALSE),IF(OR(AJ1725=1,AJ1725=2),VLOOKUP(AH1725,INDEX((係数_乗用_ガソリン,係数_乗用_CNG,係数_乗用_軽油,係数_乗用_メタノール,係数_乗用_LPG),1,1,AR1725):INDEX((係数_乗用_ガソリン,係数_乗用_CNG,係数_乗用_軽油,係数_乗用_メタノール,係数_乗用_LPG),125,5,AR1725),2,FALSE))))))</f>
        <v/>
      </c>
      <c r="AO1725" s="376" t="str">
        <f>IF(T1725="","",IF(OR(AH1725="",AH1725="-"),"－",IF(OR(AM1725=8,AM1725=9),"",IF(OR(AJ1725=3,AJ1725=4,AJ1725=5,AJ1725=6),VLOOKUP(AH1725,INDEX((係数_バス貨物_ガソリン,係数_バス貨物_CNG,係数_バス貨物_軽油,係数_バス貨物_メタノール,係数_バス貨物_LPG),MATCH(AL1725,【参考】排出ガスレベル!$AI$4:$AI$671,1),1,AR1725):INDEX((係数_バス貨物_ガソリン,係数_バス貨物_CNG,係数_バス貨物_軽油,係数_バス貨物_メタノール,係数_バス貨物_LPG),MATCH(AL1725+1,【参考】排出ガスレベル!$AI$4:$AI$671,1)-1,5,AR1725),3,FALSE),IF(OR(AJ1725=1,AJ1725=2),VLOOKUP(AH1725,INDEX((係数_乗用_ガソリン,係数_乗用_CNG,係数_乗用_軽油,係数_乗用_メタノール,係数_乗用_LPG),1,1,AR1725):INDEX((係数_乗用_ガソリン,係数_乗用_CNG,係数_乗用_軽油,係数_乗用_メタノール,係数_乗用_LPG),125,5,AR1725),3,FALSE))))))</f>
        <v/>
      </c>
      <c r="AP1725" s="375" t="str">
        <f t="shared" si="486"/>
        <v/>
      </c>
      <c r="AQ1725" s="444" t="str">
        <f t="shared" si="487"/>
        <v/>
      </c>
      <c r="AR1725" s="375" t="str">
        <f t="shared" si="488"/>
        <v/>
      </c>
      <c r="AS1725" s="377" t="str">
        <f t="shared" si="489"/>
        <v/>
      </c>
      <c r="AT1725" s="378" t="str">
        <f t="shared" si="490"/>
        <v/>
      </c>
      <c r="AX1725" s="625" t="b">
        <f t="shared" si="491"/>
        <v>0</v>
      </c>
      <c r="AY1725" s="7" t="str">
        <f t="shared" si="492"/>
        <v>FALSEFALSEFALSE</v>
      </c>
      <c r="AZ1725" s="626">
        <f t="shared" si="476"/>
        <v>0</v>
      </c>
      <c r="BA1725" s="627" t="str">
        <f t="shared" si="493"/>
        <v/>
      </c>
      <c r="BB1725" s="627">
        <f t="shared" si="477"/>
        <v>0</v>
      </c>
    </row>
    <row r="1726" spans="1:54">
      <c r="A1726" s="381">
        <v>1669</v>
      </c>
      <c r="B1726" s="117"/>
      <c r="C1726" s="288"/>
      <c r="D1726" s="289"/>
      <c r="E1726" s="289"/>
      <c r="F1726" s="290"/>
      <c r="G1726" s="292"/>
      <c r="H1726" s="116"/>
      <c r="I1726" s="292"/>
      <c r="J1726" s="116"/>
      <c r="K1726" s="370"/>
      <c r="L1726" s="370"/>
      <c r="M1726" s="370"/>
      <c r="N1726" s="371"/>
      <c r="O1726" s="371"/>
      <c r="P1726" s="371"/>
      <c r="Q1726" s="371"/>
      <c r="R1726" s="371"/>
      <c r="S1726" s="371"/>
      <c r="T1726" s="443"/>
      <c r="U1726" s="539"/>
      <c r="V1726" s="117"/>
      <c r="W1726" s="118"/>
      <c r="X1726" s="119"/>
      <c r="Y1726" s="120"/>
      <c r="Z1726" s="122"/>
      <c r="AA1726" s="121"/>
      <c r="AB1726" s="443"/>
      <c r="AC1726" s="734"/>
      <c r="AD1726" s="372"/>
      <c r="AE1726" s="485"/>
      <c r="AF1726" s="373" t="str">
        <f t="shared" si="478"/>
        <v/>
      </c>
      <c r="AG1726" s="373" t="str">
        <f t="shared" si="479"/>
        <v/>
      </c>
      <c r="AH1726" s="374" t="str">
        <f t="shared" si="480"/>
        <v/>
      </c>
      <c r="AI1726" s="375" t="str">
        <f t="shared" si="481"/>
        <v/>
      </c>
      <c r="AJ1726" s="375" t="str">
        <f t="shared" si="482"/>
        <v/>
      </c>
      <c r="AK1726" s="375" t="str">
        <f t="shared" si="483"/>
        <v/>
      </c>
      <c r="AL1726" s="375" t="str">
        <f t="shared" si="484"/>
        <v/>
      </c>
      <c r="AM1726" s="375" t="str">
        <f t="shared" si="485"/>
        <v/>
      </c>
      <c r="AN1726" s="376" t="str">
        <f>IF(AF1726="","",IF(OR(AH1726="",AH1726="-"),"－",IF(OR(AM1726=8,AM1726=9),"",IF(OR(AJ1726=3,AJ1726=4,AJ1726=5,AJ1726=6),VLOOKUP(AH1726,INDEX((係数_バス貨物_ガソリン,係数_バス貨物_CNG,係数_バス貨物_軽油,係数_バス貨物_メタノール,係数_バス貨物_LPG),MATCH(AL1726,【参考】排出ガスレベル!$AI$4:$AI$671,1),1,AR1726):INDEX((係数_バス貨物_ガソリン,係数_バス貨物_CNG,係数_バス貨物_軽油,係数_バス貨物_メタノール,係数_バス貨物_LPG),MATCH(AL1726+1,【参考】排出ガスレベル!$AI$4:$AI$671,1)-1,5,AR1726),2,FALSE),IF(OR(AJ1726=1,AJ1726=2),VLOOKUP(AH1726,INDEX((係数_乗用_ガソリン,係数_乗用_CNG,係数_乗用_軽油,係数_乗用_メタノール,係数_乗用_LPG),1,1,AR1726):INDEX((係数_乗用_ガソリン,係数_乗用_CNG,係数_乗用_軽油,係数_乗用_メタノール,係数_乗用_LPG),125,5,AR1726),2,FALSE))))))</f>
        <v/>
      </c>
      <c r="AO1726" s="376" t="str">
        <f>IF(T1726="","",IF(OR(AH1726="",AH1726="-"),"－",IF(OR(AM1726=8,AM1726=9),"",IF(OR(AJ1726=3,AJ1726=4,AJ1726=5,AJ1726=6),VLOOKUP(AH1726,INDEX((係数_バス貨物_ガソリン,係数_バス貨物_CNG,係数_バス貨物_軽油,係数_バス貨物_メタノール,係数_バス貨物_LPG),MATCH(AL1726,【参考】排出ガスレベル!$AI$4:$AI$671,1),1,AR1726):INDEX((係数_バス貨物_ガソリン,係数_バス貨物_CNG,係数_バス貨物_軽油,係数_バス貨物_メタノール,係数_バス貨物_LPG),MATCH(AL1726+1,【参考】排出ガスレベル!$AI$4:$AI$671,1)-1,5,AR1726),3,FALSE),IF(OR(AJ1726=1,AJ1726=2),VLOOKUP(AH1726,INDEX((係数_乗用_ガソリン,係数_乗用_CNG,係数_乗用_軽油,係数_乗用_メタノール,係数_乗用_LPG),1,1,AR1726):INDEX((係数_乗用_ガソリン,係数_乗用_CNG,係数_乗用_軽油,係数_乗用_メタノール,係数_乗用_LPG),125,5,AR1726),3,FALSE))))))</f>
        <v/>
      </c>
      <c r="AP1726" s="375" t="str">
        <f t="shared" si="486"/>
        <v/>
      </c>
      <c r="AQ1726" s="444" t="str">
        <f t="shared" si="487"/>
        <v/>
      </c>
      <c r="AR1726" s="375" t="str">
        <f t="shared" si="488"/>
        <v/>
      </c>
      <c r="AS1726" s="377" t="str">
        <f t="shared" si="489"/>
        <v/>
      </c>
      <c r="AT1726" s="378" t="str">
        <f t="shared" si="490"/>
        <v/>
      </c>
      <c r="AX1726" s="625" t="b">
        <f t="shared" si="491"/>
        <v>0</v>
      </c>
      <c r="AY1726" s="7" t="str">
        <f t="shared" si="492"/>
        <v>FALSEFALSEFALSE</v>
      </c>
      <c r="AZ1726" s="626">
        <f t="shared" si="476"/>
        <v>0</v>
      </c>
      <c r="BA1726" s="627" t="str">
        <f t="shared" si="493"/>
        <v/>
      </c>
      <c r="BB1726" s="627">
        <f t="shared" si="477"/>
        <v>0</v>
      </c>
    </row>
    <row r="1727" spans="1:54">
      <c r="A1727" s="381">
        <v>1670</v>
      </c>
      <c r="B1727" s="117"/>
      <c r="C1727" s="288"/>
      <c r="D1727" s="289"/>
      <c r="E1727" s="289"/>
      <c r="F1727" s="290"/>
      <c r="G1727" s="292"/>
      <c r="H1727" s="116"/>
      <c r="I1727" s="292"/>
      <c r="J1727" s="116"/>
      <c r="K1727" s="370"/>
      <c r="L1727" s="370"/>
      <c r="M1727" s="370"/>
      <c r="N1727" s="371"/>
      <c r="O1727" s="371"/>
      <c r="P1727" s="371"/>
      <c r="Q1727" s="371"/>
      <c r="R1727" s="371"/>
      <c r="S1727" s="371"/>
      <c r="T1727" s="443"/>
      <c r="U1727" s="539"/>
      <c r="V1727" s="117"/>
      <c r="W1727" s="118"/>
      <c r="X1727" s="119"/>
      <c r="Y1727" s="120"/>
      <c r="Z1727" s="122"/>
      <c r="AA1727" s="121"/>
      <c r="AB1727" s="443"/>
      <c r="AC1727" s="734"/>
      <c r="AD1727" s="372"/>
      <c r="AE1727" s="485"/>
      <c r="AF1727" s="373" t="str">
        <f t="shared" si="478"/>
        <v/>
      </c>
      <c r="AG1727" s="373" t="str">
        <f t="shared" si="479"/>
        <v/>
      </c>
      <c r="AH1727" s="374" t="str">
        <f t="shared" si="480"/>
        <v/>
      </c>
      <c r="AI1727" s="375" t="str">
        <f t="shared" si="481"/>
        <v/>
      </c>
      <c r="AJ1727" s="375" t="str">
        <f t="shared" si="482"/>
        <v/>
      </c>
      <c r="AK1727" s="375" t="str">
        <f t="shared" si="483"/>
        <v/>
      </c>
      <c r="AL1727" s="375" t="str">
        <f t="shared" si="484"/>
        <v/>
      </c>
      <c r="AM1727" s="375" t="str">
        <f t="shared" si="485"/>
        <v/>
      </c>
      <c r="AN1727" s="376" t="str">
        <f>IF(AF1727="","",IF(OR(AH1727="",AH1727="-"),"－",IF(OR(AM1727=8,AM1727=9),"",IF(OR(AJ1727=3,AJ1727=4,AJ1727=5,AJ1727=6),VLOOKUP(AH1727,INDEX((係数_バス貨物_ガソリン,係数_バス貨物_CNG,係数_バス貨物_軽油,係数_バス貨物_メタノール,係数_バス貨物_LPG),MATCH(AL1727,【参考】排出ガスレベル!$AI$4:$AI$671,1),1,AR1727):INDEX((係数_バス貨物_ガソリン,係数_バス貨物_CNG,係数_バス貨物_軽油,係数_バス貨物_メタノール,係数_バス貨物_LPG),MATCH(AL1727+1,【参考】排出ガスレベル!$AI$4:$AI$671,1)-1,5,AR1727),2,FALSE),IF(OR(AJ1727=1,AJ1727=2),VLOOKUP(AH1727,INDEX((係数_乗用_ガソリン,係数_乗用_CNG,係数_乗用_軽油,係数_乗用_メタノール,係数_乗用_LPG),1,1,AR1727):INDEX((係数_乗用_ガソリン,係数_乗用_CNG,係数_乗用_軽油,係数_乗用_メタノール,係数_乗用_LPG),125,5,AR1727),2,FALSE))))))</f>
        <v/>
      </c>
      <c r="AO1727" s="376" t="str">
        <f>IF(T1727="","",IF(OR(AH1727="",AH1727="-"),"－",IF(OR(AM1727=8,AM1727=9),"",IF(OR(AJ1727=3,AJ1727=4,AJ1727=5,AJ1727=6),VLOOKUP(AH1727,INDEX((係数_バス貨物_ガソリン,係数_バス貨物_CNG,係数_バス貨物_軽油,係数_バス貨物_メタノール,係数_バス貨物_LPG),MATCH(AL1727,【参考】排出ガスレベル!$AI$4:$AI$671,1),1,AR1727):INDEX((係数_バス貨物_ガソリン,係数_バス貨物_CNG,係数_バス貨物_軽油,係数_バス貨物_メタノール,係数_バス貨物_LPG),MATCH(AL1727+1,【参考】排出ガスレベル!$AI$4:$AI$671,1)-1,5,AR1727),3,FALSE),IF(OR(AJ1727=1,AJ1727=2),VLOOKUP(AH1727,INDEX((係数_乗用_ガソリン,係数_乗用_CNG,係数_乗用_軽油,係数_乗用_メタノール,係数_乗用_LPG),1,1,AR1727):INDEX((係数_乗用_ガソリン,係数_乗用_CNG,係数_乗用_軽油,係数_乗用_メタノール,係数_乗用_LPG),125,5,AR1727),3,FALSE))))))</f>
        <v/>
      </c>
      <c r="AP1727" s="375" t="str">
        <f t="shared" si="486"/>
        <v/>
      </c>
      <c r="AQ1727" s="444" t="str">
        <f t="shared" si="487"/>
        <v/>
      </c>
      <c r="AR1727" s="375" t="str">
        <f t="shared" si="488"/>
        <v/>
      </c>
      <c r="AS1727" s="377" t="str">
        <f t="shared" si="489"/>
        <v/>
      </c>
      <c r="AT1727" s="378" t="str">
        <f t="shared" si="490"/>
        <v/>
      </c>
      <c r="AX1727" s="625" t="b">
        <f t="shared" si="491"/>
        <v>0</v>
      </c>
      <c r="AY1727" s="7" t="str">
        <f t="shared" si="492"/>
        <v>FALSEFALSEFALSE</v>
      </c>
      <c r="AZ1727" s="626">
        <f t="shared" si="476"/>
        <v>0</v>
      </c>
      <c r="BA1727" s="627" t="str">
        <f t="shared" si="493"/>
        <v/>
      </c>
      <c r="BB1727" s="627">
        <f t="shared" si="477"/>
        <v>0</v>
      </c>
    </row>
    <row r="1728" spans="1:54">
      <c r="A1728" s="381">
        <v>1671</v>
      </c>
      <c r="B1728" s="117"/>
      <c r="C1728" s="288"/>
      <c r="D1728" s="289"/>
      <c r="E1728" s="289"/>
      <c r="F1728" s="290"/>
      <c r="G1728" s="292"/>
      <c r="H1728" s="116"/>
      <c r="I1728" s="292"/>
      <c r="J1728" s="116"/>
      <c r="K1728" s="370"/>
      <c r="L1728" s="370"/>
      <c r="M1728" s="370"/>
      <c r="N1728" s="371"/>
      <c r="O1728" s="371"/>
      <c r="P1728" s="371"/>
      <c r="Q1728" s="371"/>
      <c r="R1728" s="371"/>
      <c r="S1728" s="371"/>
      <c r="T1728" s="443"/>
      <c r="U1728" s="539"/>
      <c r="V1728" s="117"/>
      <c r="W1728" s="118"/>
      <c r="X1728" s="119"/>
      <c r="Y1728" s="120"/>
      <c r="Z1728" s="122"/>
      <c r="AA1728" s="121"/>
      <c r="AB1728" s="443"/>
      <c r="AC1728" s="734"/>
      <c r="AD1728" s="372"/>
      <c r="AE1728" s="485"/>
      <c r="AF1728" s="373" t="str">
        <f t="shared" si="478"/>
        <v/>
      </c>
      <c r="AG1728" s="373" t="str">
        <f t="shared" si="479"/>
        <v/>
      </c>
      <c r="AH1728" s="374" t="str">
        <f t="shared" si="480"/>
        <v/>
      </c>
      <c r="AI1728" s="375" t="str">
        <f t="shared" si="481"/>
        <v/>
      </c>
      <c r="AJ1728" s="375" t="str">
        <f t="shared" si="482"/>
        <v/>
      </c>
      <c r="AK1728" s="375" t="str">
        <f t="shared" si="483"/>
        <v/>
      </c>
      <c r="AL1728" s="375" t="str">
        <f t="shared" si="484"/>
        <v/>
      </c>
      <c r="AM1728" s="375" t="str">
        <f t="shared" si="485"/>
        <v/>
      </c>
      <c r="AN1728" s="376" t="str">
        <f>IF(AF1728="","",IF(OR(AH1728="",AH1728="-"),"－",IF(OR(AM1728=8,AM1728=9),"",IF(OR(AJ1728=3,AJ1728=4,AJ1728=5,AJ1728=6),VLOOKUP(AH1728,INDEX((係数_バス貨物_ガソリン,係数_バス貨物_CNG,係数_バス貨物_軽油,係数_バス貨物_メタノール,係数_バス貨物_LPG),MATCH(AL1728,【参考】排出ガスレベル!$AI$4:$AI$671,1),1,AR1728):INDEX((係数_バス貨物_ガソリン,係数_バス貨物_CNG,係数_バス貨物_軽油,係数_バス貨物_メタノール,係数_バス貨物_LPG),MATCH(AL1728+1,【参考】排出ガスレベル!$AI$4:$AI$671,1)-1,5,AR1728),2,FALSE),IF(OR(AJ1728=1,AJ1728=2),VLOOKUP(AH1728,INDEX((係数_乗用_ガソリン,係数_乗用_CNG,係数_乗用_軽油,係数_乗用_メタノール,係数_乗用_LPG),1,1,AR1728):INDEX((係数_乗用_ガソリン,係数_乗用_CNG,係数_乗用_軽油,係数_乗用_メタノール,係数_乗用_LPG),125,5,AR1728),2,FALSE))))))</f>
        <v/>
      </c>
      <c r="AO1728" s="376" t="str">
        <f>IF(T1728="","",IF(OR(AH1728="",AH1728="-"),"－",IF(OR(AM1728=8,AM1728=9),"",IF(OR(AJ1728=3,AJ1728=4,AJ1728=5,AJ1728=6),VLOOKUP(AH1728,INDEX((係数_バス貨物_ガソリン,係数_バス貨物_CNG,係数_バス貨物_軽油,係数_バス貨物_メタノール,係数_バス貨物_LPG),MATCH(AL1728,【参考】排出ガスレベル!$AI$4:$AI$671,1),1,AR1728):INDEX((係数_バス貨物_ガソリン,係数_バス貨物_CNG,係数_バス貨物_軽油,係数_バス貨物_メタノール,係数_バス貨物_LPG),MATCH(AL1728+1,【参考】排出ガスレベル!$AI$4:$AI$671,1)-1,5,AR1728),3,FALSE),IF(OR(AJ1728=1,AJ1728=2),VLOOKUP(AH1728,INDEX((係数_乗用_ガソリン,係数_乗用_CNG,係数_乗用_軽油,係数_乗用_メタノール,係数_乗用_LPG),1,1,AR1728):INDEX((係数_乗用_ガソリン,係数_乗用_CNG,係数_乗用_軽油,係数_乗用_メタノール,係数_乗用_LPG),125,5,AR1728),3,FALSE))))))</f>
        <v/>
      </c>
      <c r="AP1728" s="375" t="str">
        <f t="shared" si="486"/>
        <v/>
      </c>
      <c r="AQ1728" s="444" t="str">
        <f t="shared" si="487"/>
        <v/>
      </c>
      <c r="AR1728" s="375" t="str">
        <f t="shared" si="488"/>
        <v/>
      </c>
      <c r="AS1728" s="377" t="str">
        <f t="shared" si="489"/>
        <v/>
      </c>
      <c r="AT1728" s="378" t="str">
        <f t="shared" si="490"/>
        <v/>
      </c>
      <c r="AX1728" s="625" t="b">
        <f t="shared" si="491"/>
        <v>0</v>
      </c>
      <c r="AY1728" s="7" t="str">
        <f t="shared" si="492"/>
        <v>FALSEFALSEFALSE</v>
      </c>
      <c r="AZ1728" s="626">
        <f t="shared" si="476"/>
        <v>0</v>
      </c>
      <c r="BA1728" s="627" t="str">
        <f t="shared" si="493"/>
        <v/>
      </c>
      <c r="BB1728" s="627">
        <f t="shared" si="477"/>
        <v>0</v>
      </c>
    </row>
    <row r="1729" spans="1:54">
      <c r="A1729" s="381">
        <v>1672</v>
      </c>
      <c r="B1729" s="117"/>
      <c r="C1729" s="288"/>
      <c r="D1729" s="289"/>
      <c r="E1729" s="289"/>
      <c r="F1729" s="290"/>
      <c r="G1729" s="292"/>
      <c r="H1729" s="116"/>
      <c r="I1729" s="292"/>
      <c r="J1729" s="116"/>
      <c r="K1729" s="370"/>
      <c r="L1729" s="370"/>
      <c r="M1729" s="370"/>
      <c r="N1729" s="371"/>
      <c r="O1729" s="371"/>
      <c r="P1729" s="371"/>
      <c r="Q1729" s="371"/>
      <c r="R1729" s="371"/>
      <c r="S1729" s="371"/>
      <c r="T1729" s="443"/>
      <c r="U1729" s="539"/>
      <c r="V1729" s="117"/>
      <c r="W1729" s="118"/>
      <c r="X1729" s="119"/>
      <c r="Y1729" s="120"/>
      <c r="Z1729" s="122"/>
      <c r="AA1729" s="121"/>
      <c r="AB1729" s="443"/>
      <c r="AC1729" s="734"/>
      <c r="AD1729" s="372"/>
      <c r="AE1729" s="485"/>
      <c r="AF1729" s="373" t="str">
        <f t="shared" si="478"/>
        <v/>
      </c>
      <c r="AG1729" s="373" t="str">
        <f t="shared" si="479"/>
        <v/>
      </c>
      <c r="AH1729" s="374" t="str">
        <f t="shared" si="480"/>
        <v/>
      </c>
      <c r="AI1729" s="375" t="str">
        <f t="shared" si="481"/>
        <v/>
      </c>
      <c r="AJ1729" s="375" t="str">
        <f t="shared" si="482"/>
        <v/>
      </c>
      <c r="AK1729" s="375" t="str">
        <f t="shared" si="483"/>
        <v/>
      </c>
      <c r="AL1729" s="375" t="str">
        <f t="shared" si="484"/>
        <v/>
      </c>
      <c r="AM1729" s="375" t="str">
        <f t="shared" si="485"/>
        <v/>
      </c>
      <c r="AN1729" s="376" t="str">
        <f>IF(AF1729="","",IF(OR(AH1729="",AH1729="-"),"－",IF(OR(AM1729=8,AM1729=9),"",IF(OR(AJ1729=3,AJ1729=4,AJ1729=5,AJ1729=6),VLOOKUP(AH1729,INDEX((係数_バス貨物_ガソリン,係数_バス貨物_CNG,係数_バス貨物_軽油,係数_バス貨物_メタノール,係数_バス貨物_LPG),MATCH(AL1729,【参考】排出ガスレベル!$AI$4:$AI$671,1),1,AR1729):INDEX((係数_バス貨物_ガソリン,係数_バス貨物_CNG,係数_バス貨物_軽油,係数_バス貨物_メタノール,係数_バス貨物_LPG),MATCH(AL1729+1,【参考】排出ガスレベル!$AI$4:$AI$671,1)-1,5,AR1729),2,FALSE),IF(OR(AJ1729=1,AJ1729=2),VLOOKUP(AH1729,INDEX((係数_乗用_ガソリン,係数_乗用_CNG,係数_乗用_軽油,係数_乗用_メタノール,係数_乗用_LPG),1,1,AR1729):INDEX((係数_乗用_ガソリン,係数_乗用_CNG,係数_乗用_軽油,係数_乗用_メタノール,係数_乗用_LPG),125,5,AR1729),2,FALSE))))))</f>
        <v/>
      </c>
      <c r="AO1729" s="376" t="str">
        <f>IF(T1729="","",IF(OR(AH1729="",AH1729="-"),"－",IF(OR(AM1729=8,AM1729=9),"",IF(OR(AJ1729=3,AJ1729=4,AJ1729=5,AJ1729=6),VLOOKUP(AH1729,INDEX((係数_バス貨物_ガソリン,係数_バス貨物_CNG,係数_バス貨物_軽油,係数_バス貨物_メタノール,係数_バス貨物_LPG),MATCH(AL1729,【参考】排出ガスレベル!$AI$4:$AI$671,1),1,AR1729):INDEX((係数_バス貨物_ガソリン,係数_バス貨物_CNG,係数_バス貨物_軽油,係数_バス貨物_メタノール,係数_バス貨物_LPG),MATCH(AL1729+1,【参考】排出ガスレベル!$AI$4:$AI$671,1)-1,5,AR1729),3,FALSE),IF(OR(AJ1729=1,AJ1729=2),VLOOKUP(AH1729,INDEX((係数_乗用_ガソリン,係数_乗用_CNG,係数_乗用_軽油,係数_乗用_メタノール,係数_乗用_LPG),1,1,AR1729):INDEX((係数_乗用_ガソリン,係数_乗用_CNG,係数_乗用_軽油,係数_乗用_メタノール,係数_乗用_LPG),125,5,AR1729),3,FALSE))))))</f>
        <v/>
      </c>
      <c r="AP1729" s="375" t="str">
        <f t="shared" si="486"/>
        <v/>
      </c>
      <c r="AQ1729" s="444" t="str">
        <f t="shared" si="487"/>
        <v/>
      </c>
      <c r="AR1729" s="375" t="str">
        <f t="shared" si="488"/>
        <v/>
      </c>
      <c r="AS1729" s="377" t="str">
        <f t="shared" si="489"/>
        <v/>
      </c>
      <c r="AT1729" s="378" t="str">
        <f t="shared" si="490"/>
        <v/>
      </c>
      <c r="AX1729" s="625" t="b">
        <f t="shared" si="491"/>
        <v>0</v>
      </c>
      <c r="AY1729" s="7" t="str">
        <f t="shared" si="492"/>
        <v>FALSEFALSEFALSE</v>
      </c>
      <c r="AZ1729" s="626">
        <f t="shared" si="476"/>
        <v>0</v>
      </c>
      <c r="BA1729" s="627" t="str">
        <f t="shared" si="493"/>
        <v/>
      </c>
      <c r="BB1729" s="627">
        <f t="shared" si="477"/>
        <v>0</v>
      </c>
    </row>
    <row r="1730" spans="1:54">
      <c r="A1730" s="381">
        <v>1673</v>
      </c>
      <c r="B1730" s="117"/>
      <c r="C1730" s="288"/>
      <c r="D1730" s="289"/>
      <c r="E1730" s="289"/>
      <c r="F1730" s="290"/>
      <c r="G1730" s="292"/>
      <c r="H1730" s="116"/>
      <c r="I1730" s="292"/>
      <c r="J1730" s="116"/>
      <c r="K1730" s="370"/>
      <c r="L1730" s="370"/>
      <c r="M1730" s="370"/>
      <c r="N1730" s="371"/>
      <c r="O1730" s="371"/>
      <c r="P1730" s="371"/>
      <c r="Q1730" s="371"/>
      <c r="R1730" s="371"/>
      <c r="S1730" s="371"/>
      <c r="T1730" s="443"/>
      <c r="U1730" s="539"/>
      <c r="V1730" s="117"/>
      <c r="W1730" s="118"/>
      <c r="X1730" s="119"/>
      <c r="Y1730" s="120"/>
      <c r="Z1730" s="122"/>
      <c r="AA1730" s="121"/>
      <c r="AB1730" s="443"/>
      <c r="AC1730" s="734"/>
      <c r="AD1730" s="372"/>
      <c r="AE1730" s="485"/>
      <c r="AF1730" s="373" t="str">
        <f t="shared" si="478"/>
        <v/>
      </c>
      <c r="AG1730" s="373" t="str">
        <f t="shared" si="479"/>
        <v/>
      </c>
      <c r="AH1730" s="374" t="str">
        <f t="shared" si="480"/>
        <v/>
      </c>
      <c r="AI1730" s="375" t="str">
        <f t="shared" si="481"/>
        <v/>
      </c>
      <c r="AJ1730" s="375" t="str">
        <f t="shared" si="482"/>
        <v/>
      </c>
      <c r="AK1730" s="375" t="str">
        <f t="shared" si="483"/>
        <v/>
      </c>
      <c r="AL1730" s="375" t="str">
        <f t="shared" si="484"/>
        <v/>
      </c>
      <c r="AM1730" s="375" t="str">
        <f t="shared" si="485"/>
        <v/>
      </c>
      <c r="AN1730" s="376" t="str">
        <f>IF(AF1730="","",IF(OR(AH1730="",AH1730="-"),"－",IF(OR(AM1730=8,AM1730=9),"",IF(OR(AJ1730=3,AJ1730=4,AJ1730=5,AJ1730=6),VLOOKUP(AH1730,INDEX((係数_バス貨物_ガソリン,係数_バス貨物_CNG,係数_バス貨物_軽油,係数_バス貨物_メタノール,係数_バス貨物_LPG),MATCH(AL1730,【参考】排出ガスレベル!$AI$4:$AI$671,1),1,AR1730):INDEX((係数_バス貨物_ガソリン,係数_バス貨物_CNG,係数_バス貨物_軽油,係数_バス貨物_メタノール,係数_バス貨物_LPG),MATCH(AL1730+1,【参考】排出ガスレベル!$AI$4:$AI$671,1)-1,5,AR1730),2,FALSE),IF(OR(AJ1730=1,AJ1730=2),VLOOKUP(AH1730,INDEX((係数_乗用_ガソリン,係数_乗用_CNG,係数_乗用_軽油,係数_乗用_メタノール,係数_乗用_LPG),1,1,AR1730):INDEX((係数_乗用_ガソリン,係数_乗用_CNG,係数_乗用_軽油,係数_乗用_メタノール,係数_乗用_LPG),125,5,AR1730),2,FALSE))))))</f>
        <v/>
      </c>
      <c r="AO1730" s="376" t="str">
        <f>IF(T1730="","",IF(OR(AH1730="",AH1730="-"),"－",IF(OR(AM1730=8,AM1730=9),"",IF(OR(AJ1730=3,AJ1730=4,AJ1730=5,AJ1730=6),VLOOKUP(AH1730,INDEX((係数_バス貨物_ガソリン,係数_バス貨物_CNG,係数_バス貨物_軽油,係数_バス貨物_メタノール,係数_バス貨物_LPG),MATCH(AL1730,【参考】排出ガスレベル!$AI$4:$AI$671,1),1,AR1730):INDEX((係数_バス貨物_ガソリン,係数_バス貨物_CNG,係数_バス貨物_軽油,係数_バス貨物_メタノール,係数_バス貨物_LPG),MATCH(AL1730+1,【参考】排出ガスレベル!$AI$4:$AI$671,1)-1,5,AR1730),3,FALSE),IF(OR(AJ1730=1,AJ1730=2),VLOOKUP(AH1730,INDEX((係数_乗用_ガソリン,係数_乗用_CNG,係数_乗用_軽油,係数_乗用_メタノール,係数_乗用_LPG),1,1,AR1730):INDEX((係数_乗用_ガソリン,係数_乗用_CNG,係数_乗用_軽油,係数_乗用_メタノール,係数_乗用_LPG),125,5,AR1730),3,FALSE))))))</f>
        <v/>
      </c>
      <c r="AP1730" s="375" t="str">
        <f t="shared" si="486"/>
        <v/>
      </c>
      <c r="AQ1730" s="444" t="str">
        <f t="shared" si="487"/>
        <v/>
      </c>
      <c r="AR1730" s="375" t="str">
        <f t="shared" si="488"/>
        <v/>
      </c>
      <c r="AS1730" s="377" t="str">
        <f t="shared" si="489"/>
        <v/>
      </c>
      <c r="AT1730" s="378" t="str">
        <f t="shared" si="490"/>
        <v/>
      </c>
      <c r="AX1730" s="625" t="b">
        <f t="shared" si="491"/>
        <v>0</v>
      </c>
      <c r="AY1730" s="7" t="str">
        <f t="shared" si="492"/>
        <v>FALSEFALSEFALSE</v>
      </c>
      <c r="AZ1730" s="626">
        <f t="shared" si="476"/>
        <v>0</v>
      </c>
      <c r="BA1730" s="627" t="str">
        <f t="shared" si="493"/>
        <v/>
      </c>
      <c r="BB1730" s="627">
        <f t="shared" si="477"/>
        <v>0</v>
      </c>
    </row>
    <row r="1731" spans="1:54">
      <c r="A1731" s="381">
        <v>1674</v>
      </c>
      <c r="B1731" s="117"/>
      <c r="C1731" s="288"/>
      <c r="D1731" s="289"/>
      <c r="E1731" s="289"/>
      <c r="F1731" s="290"/>
      <c r="G1731" s="292"/>
      <c r="H1731" s="116"/>
      <c r="I1731" s="292"/>
      <c r="J1731" s="116"/>
      <c r="K1731" s="370"/>
      <c r="L1731" s="370"/>
      <c r="M1731" s="370"/>
      <c r="N1731" s="371"/>
      <c r="O1731" s="371"/>
      <c r="P1731" s="371"/>
      <c r="Q1731" s="371"/>
      <c r="R1731" s="371"/>
      <c r="S1731" s="371"/>
      <c r="T1731" s="443"/>
      <c r="U1731" s="539"/>
      <c r="V1731" s="117"/>
      <c r="W1731" s="118"/>
      <c r="X1731" s="119"/>
      <c r="Y1731" s="120"/>
      <c r="Z1731" s="122"/>
      <c r="AA1731" s="121"/>
      <c r="AB1731" s="443"/>
      <c r="AC1731" s="734"/>
      <c r="AD1731" s="372"/>
      <c r="AE1731" s="485"/>
      <c r="AF1731" s="373" t="str">
        <f t="shared" si="478"/>
        <v/>
      </c>
      <c r="AG1731" s="373" t="str">
        <f t="shared" si="479"/>
        <v/>
      </c>
      <c r="AH1731" s="374" t="str">
        <f t="shared" si="480"/>
        <v/>
      </c>
      <c r="AI1731" s="375" t="str">
        <f t="shared" si="481"/>
        <v/>
      </c>
      <c r="AJ1731" s="375" t="str">
        <f t="shared" si="482"/>
        <v/>
      </c>
      <c r="AK1731" s="375" t="str">
        <f t="shared" si="483"/>
        <v/>
      </c>
      <c r="AL1731" s="375" t="str">
        <f t="shared" si="484"/>
        <v/>
      </c>
      <c r="AM1731" s="375" t="str">
        <f t="shared" si="485"/>
        <v/>
      </c>
      <c r="AN1731" s="376" t="str">
        <f>IF(AF1731="","",IF(OR(AH1731="",AH1731="-"),"－",IF(OR(AM1731=8,AM1731=9),"",IF(OR(AJ1731=3,AJ1731=4,AJ1731=5,AJ1731=6),VLOOKUP(AH1731,INDEX((係数_バス貨物_ガソリン,係数_バス貨物_CNG,係数_バス貨物_軽油,係数_バス貨物_メタノール,係数_バス貨物_LPG),MATCH(AL1731,【参考】排出ガスレベル!$AI$4:$AI$671,1),1,AR1731):INDEX((係数_バス貨物_ガソリン,係数_バス貨物_CNG,係数_バス貨物_軽油,係数_バス貨物_メタノール,係数_バス貨物_LPG),MATCH(AL1731+1,【参考】排出ガスレベル!$AI$4:$AI$671,1)-1,5,AR1731),2,FALSE),IF(OR(AJ1731=1,AJ1731=2),VLOOKUP(AH1731,INDEX((係数_乗用_ガソリン,係数_乗用_CNG,係数_乗用_軽油,係数_乗用_メタノール,係数_乗用_LPG),1,1,AR1731):INDEX((係数_乗用_ガソリン,係数_乗用_CNG,係数_乗用_軽油,係数_乗用_メタノール,係数_乗用_LPG),125,5,AR1731),2,FALSE))))))</f>
        <v/>
      </c>
      <c r="AO1731" s="376" t="str">
        <f>IF(T1731="","",IF(OR(AH1731="",AH1731="-"),"－",IF(OR(AM1731=8,AM1731=9),"",IF(OR(AJ1731=3,AJ1731=4,AJ1731=5,AJ1731=6),VLOOKUP(AH1731,INDEX((係数_バス貨物_ガソリン,係数_バス貨物_CNG,係数_バス貨物_軽油,係数_バス貨物_メタノール,係数_バス貨物_LPG),MATCH(AL1731,【参考】排出ガスレベル!$AI$4:$AI$671,1),1,AR1731):INDEX((係数_バス貨物_ガソリン,係数_バス貨物_CNG,係数_バス貨物_軽油,係数_バス貨物_メタノール,係数_バス貨物_LPG),MATCH(AL1731+1,【参考】排出ガスレベル!$AI$4:$AI$671,1)-1,5,AR1731),3,FALSE),IF(OR(AJ1731=1,AJ1731=2),VLOOKUP(AH1731,INDEX((係数_乗用_ガソリン,係数_乗用_CNG,係数_乗用_軽油,係数_乗用_メタノール,係数_乗用_LPG),1,1,AR1731):INDEX((係数_乗用_ガソリン,係数_乗用_CNG,係数_乗用_軽油,係数_乗用_メタノール,係数_乗用_LPG),125,5,AR1731),3,FALSE))))))</f>
        <v/>
      </c>
      <c r="AP1731" s="375" t="str">
        <f t="shared" si="486"/>
        <v/>
      </c>
      <c r="AQ1731" s="444" t="str">
        <f t="shared" si="487"/>
        <v/>
      </c>
      <c r="AR1731" s="375" t="str">
        <f t="shared" si="488"/>
        <v/>
      </c>
      <c r="AS1731" s="377" t="str">
        <f t="shared" si="489"/>
        <v/>
      </c>
      <c r="AT1731" s="378" t="str">
        <f t="shared" si="490"/>
        <v/>
      </c>
      <c r="AX1731" s="625" t="b">
        <f t="shared" si="491"/>
        <v>0</v>
      </c>
      <c r="AY1731" s="7" t="str">
        <f t="shared" si="492"/>
        <v>FALSEFALSEFALSE</v>
      </c>
      <c r="AZ1731" s="626">
        <f t="shared" si="476"/>
        <v>0</v>
      </c>
      <c r="BA1731" s="627" t="str">
        <f t="shared" si="493"/>
        <v/>
      </c>
      <c r="BB1731" s="627">
        <f t="shared" si="477"/>
        <v>0</v>
      </c>
    </row>
    <row r="1732" spans="1:54">
      <c r="A1732" s="381">
        <v>1675</v>
      </c>
      <c r="B1732" s="117"/>
      <c r="C1732" s="288"/>
      <c r="D1732" s="289"/>
      <c r="E1732" s="289"/>
      <c r="F1732" s="290"/>
      <c r="G1732" s="292"/>
      <c r="H1732" s="116"/>
      <c r="I1732" s="292"/>
      <c r="J1732" s="116"/>
      <c r="K1732" s="370"/>
      <c r="L1732" s="370"/>
      <c r="M1732" s="370"/>
      <c r="N1732" s="371"/>
      <c r="O1732" s="371"/>
      <c r="P1732" s="371"/>
      <c r="Q1732" s="371"/>
      <c r="R1732" s="371"/>
      <c r="S1732" s="371"/>
      <c r="T1732" s="443"/>
      <c r="U1732" s="539"/>
      <c r="V1732" s="117"/>
      <c r="W1732" s="118"/>
      <c r="X1732" s="119"/>
      <c r="Y1732" s="120"/>
      <c r="Z1732" s="122"/>
      <c r="AA1732" s="121"/>
      <c r="AB1732" s="443"/>
      <c r="AC1732" s="734"/>
      <c r="AD1732" s="372"/>
      <c r="AE1732" s="485"/>
      <c r="AF1732" s="373" t="str">
        <f t="shared" si="478"/>
        <v/>
      </c>
      <c r="AG1732" s="373" t="str">
        <f t="shared" si="479"/>
        <v/>
      </c>
      <c r="AH1732" s="374" t="str">
        <f t="shared" si="480"/>
        <v/>
      </c>
      <c r="AI1732" s="375" t="str">
        <f t="shared" si="481"/>
        <v/>
      </c>
      <c r="AJ1732" s="375" t="str">
        <f t="shared" si="482"/>
        <v/>
      </c>
      <c r="AK1732" s="375" t="str">
        <f t="shared" si="483"/>
        <v/>
      </c>
      <c r="AL1732" s="375" t="str">
        <f t="shared" si="484"/>
        <v/>
      </c>
      <c r="AM1732" s="375" t="str">
        <f t="shared" si="485"/>
        <v/>
      </c>
      <c r="AN1732" s="376" t="str">
        <f>IF(AF1732="","",IF(OR(AH1732="",AH1732="-"),"－",IF(OR(AM1732=8,AM1732=9),"",IF(OR(AJ1732=3,AJ1732=4,AJ1732=5,AJ1732=6),VLOOKUP(AH1732,INDEX((係数_バス貨物_ガソリン,係数_バス貨物_CNG,係数_バス貨物_軽油,係数_バス貨物_メタノール,係数_バス貨物_LPG),MATCH(AL1732,【参考】排出ガスレベル!$AI$4:$AI$671,1),1,AR1732):INDEX((係数_バス貨物_ガソリン,係数_バス貨物_CNG,係数_バス貨物_軽油,係数_バス貨物_メタノール,係数_バス貨物_LPG),MATCH(AL1732+1,【参考】排出ガスレベル!$AI$4:$AI$671,1)-1,5,AR1732),2,FALSE),IF(OR(AJ1732=1,AJ1732=2),VLOOKUP(AH1732,INDEX((係数_乗用_ガソリン,係数_乗用_CNG,係数_乗用_軽油,係数_乗用_メタノール,係数_乗用_LPG),1,1,AR1732):INDEX((係数_乗用_ガソリン,係数_乗用_CNG,係数_乗用_軽油,係数_乗用_メタノール,係数_乗用_LPG),125,5,AR1732),2,FALSE))))))</f>
        <v/>
      </c>
      <c r="AO1732" s="376" t="str">
        <f>IF(T1732="","",IF(OR(AH1732="",AH1732="-"),"－",IF(OR(AM1732=8,AM1732=9),"",IF(OR(AJ1732=3,AJ1732=4,AJ1732=5,AJ1732=6),VLOOKUP(AH1732,INDEX((係数_バス貨物_ガソリン,係数_バス貨物_CNG,係数_バス貨物_軽油,係数_バス貨物_メタノール,係数_バス貨物_LPG),MATCH(AL1732,【参考】排出ガスレベル!$AI$4:$AI$671,1),1,AR1732):INDEX((係数_バス貨物_ガソリン,係数_バス貨物_CNG,係数_バス貨物_軽油,係数_バス貨物_メタノール,係数_バス貨物_LPG),MATCH(AL1732+1,【参考】排出ガスレベル!$AI$4:$AI$671,1)-1,5,AR1732),3,FALSE),IF(OR(AJ1732=1,AJ1732=2),VLOOKUP(AH1732,INDEX((係数_乗用_ガソリン,係数_乗用_CNG,係数_乗用_軽油,係数_乗用_メタノール,係数_乗用_LPG),1,1,AR1732):INDEX((係数_乗用_ガソリン,係数_乗用_CNG,係数_乗用_軽油,係数_乗用_メタノール,係数_乗用_LPG),125,5,AR1732),3,FALSE))))))</f>
        <v/>
      </c>
      <c r="AP1732" s="375" t="str">
        <f t="shared" si="486"/>
        <v/>
      </c>
      <c r="AQ1732" s="444" t="str">
        <f t="shared" si="487"/>
        <v/>
      </c>
      <c r="AR1732" s="375" t="str">
        <f t="shared" si="488"/>
        <v/>
      </c>
      <c r="AS1732" s="377" t="str">
        <f t="shared" si="489"/>
        <v/>
      </c>
      <c r="AT1732" s="378" t="str">
        <f t="shared" si="490"/>
        <v/>
      </c>
      <c r="AX1732" s="625" t="b">
        <f t="shared" si="491"/>
        <v>0</v>
      </c>
      <c r="AY1732" s="7" t="str">
        <f t="shared" si="492"/>
        <v>FALSEFALSEFALSE</v>
      </c>
      <c r="AZ1732" s="626">
        <f t="shared" si="476"/>
        <v>0</v>
      </c>
      <c r="BA1732" s="627" t="str">
        <f t="shared" si="493"/>
        <v/>
      </c>
      <c r="BB1732" s="627">
        <f t="shared" si="477"/>
        <v>0</v>
      </c>
    </row>
    <row r="1733" spans="1:54">
      <c r="A1733" s="381">
        <v>1676</v>
      </c>
      <c r="B1733" s="117"/>
      <c r="C1733" s="288"/>
      <c r="D1733" s="289"/>
      <c r="E1733" s="289"/>
      <c r="F1733" s="290"/>
      <c r="G1733" s="292"/>
      <c r="H1733" s="116"/>
      <c r="I1733" s="292"/>
      <c r="J1733" s="116"/>
      <c r="K1733" s="370"/>
      <c r="L1733" s="370"/>
      <c r="M1733" s="370"/>
      <c r="N1733" s="371"/>
      <c r="O1733" s="371"/>
      <c r="P1733" s="371"/>
      <c r="Q1733" s="371"/>
      <c r="R1733" s="371"/>
      <c r="S1733" s="371"/>
      <c r="T1733" s="443"/>
      <c r="U1733" s="539"/>
      <c r="V1733" s="117"/>
      <c r="W1733" s="118"/>
      <c r="X1733" s="119"/>
      <c r="Y1733" s="120"/>
      <c r="Z1733" s="122"/>
      <c r="AA1733" s="121"/>
      <c r="AB1733" s="443"/>
      <c r="AC1733" s="734"/>
      <c r="AD1733" s="372"/>
      <c r="AE1733" s="485"/>
      <c r="AF1733" s="373" t="str">
        <f t="shared" si="478"/>
        <v/>
      </c>
      <c r="AG1733" s="373" t="str">
        <f t="shared" si="479"/>
        <v/>
      </c>
      <c r="AH1733" s="374" t="str">
        <f t="shared" si="480"/>
        <v/>
      </c>
      <c r="AI1733" s="375" t="str">
        <f t="shared" si="481"/>
        <v/>
      </c>
      <c r="AJ1733" s="375" t="str">
        <f t="shared" si="482"/>
        <v/>
      </c>
      <c r="AK1733" s="375" t="str">
        <f t="shared" si="483"/>
        <v/>
      </c>
      <c r="AL1733" s="375" t="str">
        <f t="shared" si="484"/>
        <v/>
      </c>
      <c r="AM1733" s="375" t="str">
        <f t="shared" si="485"/>
        <v/>
      </c>
      <c r="AN1733" s="376" t="str">
        <f>IF(AF1733="","",IF(OR(AH1733="",AH1733="-"),"－",IF(OR(AM1733=8,AM1733=9),"",IF(OR(AJ1733=3,AJ1733=4,AJ1733=5,AJ1733=6),VLOOKUP(AH1733,INDEX((係数_バス貨物_ガソリン,係数_バス貨物_CNG,係数_バス貨物_軽油,係数_バス貨物_メタノール,係数_バス貨物_LPG),MATCH(AL1733,【参考】排出ガスレベル!$AI$4:$AI$671,1),1,AR1733):INDEX((係数_バス貨物_ガソリン,係数_バス貨物_CNG,係数_バス貨物_軽油,係数_バス貨物_メタノール,係数_バス貨物_LPG),MATCH(AL1733+1,【参考】排出ガスレベル!$AI$4:$AI$671,1)-1,5,AR1733),2,FALSE),IF(OR(AJ1733=1,AJ1733=2),VLOOKUP(AH1733,INDEX((係数_乗用_ガソリン,係数_乗用_CNG,係数_乗用_軽油,係数_乗用_メタノール,係数_乗用_LPG),1,1,AR1733):INDEX((係数_乗用_ガソリン,係数_乗用_CNG,係数_乗用_軽油,係数_乗用_メタノール,係数_乗用_LPG),125,5,AR1733),2,FALSE))))))</f>
        <v/>
      </c>
      <c r="AO1733" s="376" t="str">
        <f>IF(T1733="","",IF(OR(AH1733="",AH1733="-"),"－",IF(OR(AM1733=8,AM1733=9),"",IF(OR(AJ1733=3,AJ1733=4,AJ1733=5,AJ1733=6),VLOOKUP(AH1733,INDEX((係数_バス貨物_ガソリン,係数_バス貨物_CNG,係数_バス貨物_軽油,係数_バス貨物_メタノール,係数_バス貨物_LPG),MATCH(AL1733,【参考】排出ガスレベル!$AI$4:$AI$671,1),1,AR1733):INDEX((係数_バス貨物_ガソリン,係数_バス貨物_CNG,係数_バス貨物_軽油,係数_バス貨物_メタノール,係数_バス貨物_LPG),MATCH(AL1733+1,【参考】排出ガスレベル!$AI$4:$AI$671,1)-1,5,AR1733),3,FALSE),IF(OR(AJ1733=1,AJ1733=2),VLOOKUP(AH1733,INDEX((係数_乗用_ガソリン,係数_乗用_CNG,係数_乗用_軽油,係数_乗用_メタノール,係数_乗用_LPG),1,1,AR1733):INDEX((係数_乗用_ガソリン,係数_乗用_CNG,係数_乗用_軽油,係数_乗用_メタノール,係数_乗用_LPG),125,5,AR1733),3,FALSE))))))</f>
        <v/>
      </c>
      <c r="AP1733" s="375" t="str">
        <f t="shared" si="486"/>
        <v/>
      </c>
      <c r="AQ1733" s="444" t="str">
        <f t="shared" si="487"/>
        <v/>
      </c>
      <c r="AR1733" s="375" t="str">
        <f t="shared" si="488"/>
        <v/>
      </c>
      <c r="AS1733" s="377" t="str">
        <f t="shared" si="489"/>
        <v/>
      </c>
      <c r="AT1733" s="378" t="str">
        <f t="shared" si="490"/>
        <v/>
      </c>
      <c r="AX1733" s="625" t="b">
        <f t="shared" si="491"/>
        <v>0</v>
      </c>
      <c r="AY1733" s="7" t="str">
        <f t="shared" si="492"/>
        <v>FALSEFALSEFALSE</v>
      </c>
      <c r="AZ1733" s="626">
        <f t="shared" si="476"/>
        <v>0</v>
      </c>
      <c r="BA1733" s="627" t="str">
        <f t="shared" si="493"/>
        <v/>
      </c>
      <c r="BB1733" s="627">
        <f t="shared" si="477"/>
        <v>0</v>
      </c>
    </row>
    <row r="1734" spans="1:54">
      <c r="A1734" s="381">
        <v>1677</v>
      </c>
      <c r="B1734" s="117"/>
      <c r="C1734" s="288"/>
      <c r="D1734" s="289"/>
      <c r="E1734" s="289"/>
      <c r="F1734" s="290"/>
      <c r="G1734" s="292"/>
      <c r="H1734" s="116"/>
      <c r="I1734" s="292"/>
      <c r="J1734" s="116"/>
      <c r="K1734" s="370"/>
      <c r="L1734" s="370"/>
      <c r="M1734" s="370"/>
      <c r="N1734" s="371"/>
      <c r="O1734" s="371"/>
      <c r="P1734" s="371"/>
      <c r="Q1734" s="371"/>
      <c r="R1734" s="371"/>
      <c r="S1734" s="371"/>
      <c r="T1734" s="443"/>
      <c r="U1734" s="539"/>
      <c r="V1734" s="117"/>
      <c r="W1734" s="118"/>
      <c r="X1734" s="119"/>
      <c r="Y1734" s="120"/>
      <c r="Z1734" s="122"/>
      <c r="AA1734" s="121"/>
      <c r="AB1734" s="443"/>
      <c r="AC1734" s="734"/>
      <c r="AD1734" s="372"/>
      <c r="AE1734" s="485"/>
      <c r="AF1734" s="373" t="str">
        <f t="shared" si="478"/>
        <v/>
      </c>
      <c r="AG1734" s="373" t="str">
        <f t="shared" si="479"/>
        <v/>
      </c>
      <c r="AH1734" s="374" t="str">
        <f t="shared" si="480"/>
        <v/>
      </c>
      <c r="AI1734" s="375" t="str">
        <f t="shared" si="481"/>
        <v/>
      </c>
      <c r="AJ1734" s="375" t="str">
        <f t="shared" si="482"/>
        <v/>
      </c>
      <c r="AK1734" s="375" t="str">
        <f t="shared" si="483"/>
        <v/>
      </c>
      <c r="AL1734" s="375" t="str">
        <f t="shared" si="484"/>
        <v/>
      </c>
      <c r="AM1734" s="375" t="str">
        <f t="shared" si="485"/>
        <v/>
      </c>
      <c r="AN1734" s="376" t="str">
        <f>IF(AF1734="","",IF(OR(AH1734="",AH1734="-"),"－",IF(OR(AM1734=8,AM1734=9),"",IF(OR(AJ1734=3,AJ1734=4,AJ1734=5,AJ1734=6),VLOOKUP(AH1734,INDEX((係数_バス貨物_ガソリン,係数_バス貨物_CNG,係数_バス貨物_軽油,係数_バス貨物_メタノール,係数_バス貨物_LPG),MATCH(AL1734,【参考】排出ガスレベル!$AI$4:$AI$671,1),1,AR1734):INDEX((係数_バス貨物_ガソリン,係数_バス貨物_CNG,係数_バス貨物_軽油,係数_バス貨物_メタノール,係数_バス貨物_LPG),MATCH(AL1734+1,【参考】排出ガスレベル!$AI$4:$AI$671,1)-1,5,AR1734),2,FALSE),IF(OR(AJ1734=1,AJ1734=2),VLOOKUP(AH1734,INDEX((係数_乗用_ガソリン,係数_乗用_CNG,係数_乗用_軽油,係数_乗用_メタノール,係数_乗用_LPG),1,1,AR1734):INDEX((係数_乗用_ガソリン,係数_乗用_CNG,係数_乗用_軽油,係数_乗用_メタノール,係数_乗用_LPG),125,5,AR1734),2,FALSE))))))</f>
        <v/>
      </c>
      <c r="AO1734" s="376" t="str">
        <f>IF(T1734="","",IF(OR(AH1734="",AH1734="-"),"－",IF(OR(AM1734=8,AM1734=9),"",IF(OR(AJ1734=3,AJ1734=4,AJ1734=5,AJ1734=6),VLOOKUP(AH1734,INDEX((係数_バス貨物_ガソリン,係数_バス貨物_CNG,係数_バス貨物_軽油,係数_バス貨物_メタノール,係数_バス貨物_LPG),MATCH(AL1734,【参考】排出ガスレベル!$AI$4:$AI$671,1),1,AR1734):INDEX((係数_バス貨物_ガソリン,係数_バス貨物_CNG,係数_バス貨物_軽油,係数_バス貨物_メタノール,係数_バス貨物_LPG),MATCH(AL1734+1,【参考】排出ガスレベル!$AI$4:$AI$671,1)-1,5,AR1734),3,FALSE),IF(OR(AJ1734=1,AJ1734=2),VLOOKUP(AH1734,INDEX((係数_乗用_ガソリン,係数_乗用_CNG,係数_乗用_軽油,係数_乗用_メタノール,係数_乗用_LPG),1,1,AR1734):INDEX((係数_乗用_ガソリン,係数_乗用_CNG,係数_乗用_軽油,係数_乗用_メタノール,係数_乗用_LPG),125,5,AR1734),3,FALSE))))))</f>
        <v/>
      </c>
      <c r="AP1734" s="375" t="str">
        <f t="shared" si="486"/>
        <v/>
      </c>
      <c r="AQ1734" s="444" t="str">
        <f t="shared" si="487"/>
        <v/>
      </c>
      <c r="AR1734" s="375" t="str">
        <f t="shared" si="488"/>
        <v/>
      </c>
      <c r="AS1734" s="377" t="str">
        <f t="shared" si="489"/>
        <v/>
      </c>
      <c r="AT1734" s="378" t="str">
        <f t="shared" si="490"/>
        <v/>
      </c>
      <c r="AX1734" s="625" t="b">
        <f t="shared" si="491"/>
        <v>0</v>
      </c>
      <c r="AY1734" s="7" t="str">
        <f t="shared" si="492"/>
        <v>FALSEFALSEFALSE</v>
      </c>
      <c r="AZ1734" s="626">
        <f t="shared" si="476"/>
        <v>0</v>
      </c>
      <c r="BA1734" s="627" t="str">
        <f t="shared" si="493"/>
        <v/>
      </c>
      <c r="BB1734" s="627">
        <f t="shared" si="477"/>
        <v>0</v>
      </c>
    </row>
    <row r="1735" spans="1:54">
      <c r="A1735" s="381">
        <v>1678</v>
      </c>
      <c r="B1735" s="117"/>
      <c r="C1735" s="288"/>
      <c r="D1735" s="289"/>
      <c r="E1735" s="289"/>
      <c r="F1735" s="290"/>
      <c r="G1735" s="292"/>
      <c r="H1735" s="116"/>
      <c r="I1735" s="292"/>
      <c r="J1735" s="116"/>
      <c r="K1735" s="370"/>
      <c r="L1735" s="370"/>
      <c r="M1735" s="370"/>
      <c r="N1735" s="371"/>
      <c r="O1735" s="371"/>
      <c r="P1735" s="371"/>
      <c r="Q1735" s="371"/>
      <c r="R1735" s="371"/>
      <c r="S1735" s="371"/>
      <c r="T1735" s="443"/>
      <c r="U1735" s="539"/>
      <c r="V1735" s="117"/>
      <c r="W1735" s="118"/>
      <c r="X1735" s="119"/>
      <c r="Y1735" s="120"/>
      <c r="Z1735" s="122"/>
      <c r="AA1735" s="121"/>
      <c r="AB1735" s="443"/>
      <c r="AC1735" s="734"/>
      <c r="AD1735" s="372"/>
      <c r="AE1735" s="485"/>
      <c r="AF1735" s="373" t="str">
        <f t="shared" si="478"/>
        <v/>
      </c>
      <c r="AG1735" s="373" t="str">
        <f t="shared" si="479"/>
        <v/>
      </c>
      <c r="AH1735" s="374" t="str">
        <f t="shared" si="480"/>
        <v/>
      </c>
      <c r="AI1735" s="375" t="str">
        <f t="shared" si="481"/>
        <v/>
      </c>
      <c r="AJ1735" s="375" t="str">
        <f t="shared" si="482"/>
        <v/>
      </c>
      <c r="AK1735" s="375" t="str">
        <f t="shared" si="483"/>
        <v/>
      </c>
      <c r="AL1735" s="375" t="str">
        <f t="shared" si="484"/>
        <v/>
      </c>
      <c r="AM1735" s="375" t="str">
        <f t="shared" si="485"/>
        <v/>
      </c>
      <c r="AN1735" s="376" t="str">
        <f>IF(AF1735="","",IF(OR(AH1735="",AH1735="-"),"－",IF(OR(AM1735=8,AM1735=9),"",IF(OR(AJ1735=3,AJ1735=4,AJ1735=5,AJ1735=6),VLOOKUP(AH1735,INDEX((係数_バス貨物_ガソリン,係数_バス貨物_CNG,係数_バス貨物_軽油,係数_バス貨物_メタノール,係数_バス貨物_LPG),MATCH(AL1735,【参考】排出ガスレベル!$AI$4:$AI$671,1),1,AR1735):INDEX((係数_バス貨物_ガソリン,係数_バス貨物_CNG,係数_バス貨物_軽油,係数_バス貨物_メタノール,係数_バス貨物_LPG),MATCH(AL1735+1,【参考】排出ガスレベル!$AI$4:$AI$671,1)-1,5,AR1735),2,FALSE),IF(OR(AJ1735=1,AJ1735=2),VLOOKUP(AH1735,INDEX((係数_乗用_ガソリン,係数_乗用_CNG,係数_乗用_軽油,係数_乗用_メタノール,係数_乗用_LPG),1,1,AR1735):INDEX((係数_乗用_ガソリン,係数_乗用_CNG,係数_乗用_軽油,係数_乗用_メタノール,係数_乗用_LPG),125,5,AR1735),2,FALSE))))))</f>
        <v/>
      </c>
      <c r="AO1735" s="376" t="str">
        <f>IF(T1735="","",IF(OR(AH1735="",AH1735="-"),"－",IF(OR(AM1735=8,AM1735=9),"",IF(OR(AJ1735=3,AJ1735=4,AJ1735=5,AJ1735=6),VLOOKUP(AH1735,INDEX((係数_バス貨物_ガソリン,係数_バス貨物_CNG,係数_バス貨物_軽油,係数_バス貨物_メタノール,係数_バス貨物_LPG),MATCH(AL1735,【参考】排出ガスレベル!$AI$4:$AI$671,1),1,AR1735):INDEX((係数_バス貨物_ガソリン,係数_バス貨物_CNG,係数_バス貨物_軽油,係数_バス貨物_メタノール,係数_バス貨物_LPG),MATCH(AL1735+1,【参考】排出ガスレベル!$AI$4:$AI$671,1)-1,5,AR1735),3,FALSE),IF(OR(AJ1735=1,AJ1735=2),VLOOKUP(AH1735,INDEX((係数_乗用_ガソリン,係数_乗用_CNG,係数_乗用_軽油,係数_乗用_メタノール,係数_乗用_LPG),1,1,AR1735):INDEX((係数_乗用_ガソリン,係数_乗用_CNG,係数_乗用_軽油,係数_乗用_メタノール,係数_乗用_LPG),125,5,AR1735),3,FALSE))))))</f>
        <v/>
      </c>
      <c r="AP1735" s="375" t="str">
        <f t="shared" si="486"/>
        <v/>
      </c>
      <c r="AQ1735" s="444" t="str">
        <f t="shared" si="487"/>
        <v/>
      </c>
      <c r="AR1735" s="375" t="str">
        <f t="shared" si="488"/>
        <v/>
      </c>
      <c r="AS1735" s="377" t="str">
        <f t="shared" si="489"/>
        <v/>
      </c>
      <c r="AT1735" s="378" t="str">
        <f t="shared" si="490"/>
        <v/>
      </c>
      <c r="AX1735" s="625" t="b">
        <f t="shared" si="491"/>
        <v>0</v>
      </c>
      <c r="AY1735" s="7" t="str">
        <f t="shared" si="492"/>
        <v>FALSEFALSEFALSE</v>
      </c>
      <c r="AZ1735" s="626">
        <f t="shared" si="476"/>
        <v>0</v>
      </c>
      <c r="BA1735" s="627" t="str">
        <f t="shared" si="493"/>
        <v/>
      </c>
      <c r="BB1735" s="627">
        <f t="shared" si="477"/>
        <v>0</v>
      </c>
    </row>
    <row r="1736" spans="1:54">
      <c r="A1736" s="381">
        <v>1679</v>
      </c>
      <c r="B1736" s="117"/>
      <c r="C1736" s="288"/>
      <c r="D1736" s="289"/>
      <c r="E1736" s="289"/>
      <c r="F1736" s="290"/>
      <c r="G1736" s="292"/>
      <c r="H1736" s="116"/>
      <c r="I1736" s="292"/>
      <c r="J1736" s="116"/>
      <c r="K1736" s="370"/>
      <c r="L1736" s="370"/>
      <c r="M1736" s="370"/>
      <c r="N1736" s="371"/>
      <c r="O1736" s="371"/>
      <c r="P1736" s="371"/>
      <c r="Q1736" s="371"/>
      <c r="R1736" s="371"/>
      <c r="S1736" s="371"/>
      <c r="T1736" s="443"/>
      <c r="U1736" s="539"/>
      <c r="V1736" s="117"/>
      <c r="W1736" s="118"/>
      <c r="X1736" s="119"/>
      <c r="Y1736" s="120"/>
      <c r="Z1736" s="122"/>
      <c r="AA1736" s="121"/>
      <c r="AB1736" s="443"/>
      <c r="AC1736" s="734"/>
      <c r="AD1736" s="372"/>
      <c r="AE1736" s="485"/>
      <c r="AF1736" s="373" t="str">
        <f t="shared" si="478"/>
        <v/>
      </c>
      <c r="AG1736" s="373" t="str">
        <f t="shared" si="479"/>
        <v/>
      </c>
      <c r="AH1736" s="374" t="str">
        <f t="shared" si="480"/>
        <v/>
      </c>
      <c r="AI1736" s="375" t="str">
        <f t="shared" si="481"/>
        <v/>
      </c>
      <c r="AJ1736" s="375" t="str">
        <f t="shared" si="482"/>
        <v/>
      </c>
      <c r="AK1736" s="375" t="str">
        <f t="shared" si="483"/>
        <v/>
      </c>
      <c r="AL1736" s="375" t="str">
        <f t="shared" si="484"/>
        <v/>
      </c>
      <c r="AM1736" s="375" t="str">
        <f t="shared" si="485"/>
        <v/>
      </c>
      <c r="AN1736" s="376" t="str">
        <f>IF(AF1736="","",IF(OR(AH1736="",AH1736="-"),"－",IF(OR(AM1736=8,AM1736=9),"",IF(OR(AJ1736=3,AJ1736=4,AJ1736=5,AJ1736=6),VLOOKUP(AH1736,INDEX((係数_バス貨物_ガソリン,係数_バス貨物_CNG,係数_バス貨物_軽油,係数_バス貨物_メタノール,係数_バス貨物_LPG),MATCH(AL1736,【参考】排出ガスレベル!$AI$4:$AI$671,1),1,AR1736):INDEX((係数_バス貨物_ガソリン,係数_バス貨物_CNG,係数_バス貨物_軽油,係数_バス貨物_メタノール,係数_バス貨物_LPG),MATCH(AL1736+1,【参考】排出ガスレベル!$AI$4:$AI$671,1)-1,5,AR1736),2,FALSE),IF(OR(AJ1736=1,AJ1736=2),VLOOKUP(AH1736,INDEX((係数_乗用_ガソリン,係数_乗用_CNG,係数_乗用_軽油,係数_乗用_メタノール,係数_乗用_LPG),1,1,AR1736):INDEX((係数_乗用_ガソリン,係数_乗用_CNG,係数_乗用_軽油,係数_乗用_メタノール,係数_乗用_LPG),125,5,AR1736),2,FALSE))))))</f>
        <v/>
      </c>
      <c r="AO1736" s="376" t="str">
        <f>IF(T1736="","",IF(OR(AH1736="",AH1736="-"),"－",IF(OR(AM1736=8,AM1736=9),"",IF(OR(AJ1736=3,AJ1736=4,AJ1736=5,AJ1736=6),VLOOKUP(AH1736,INDEX((係数_バス貨物_ガソリン,係数_バス貨物_CNG,係数_バス貨物_軽油,係数_バス貨物_メタノール,係数_バス貨物_LPG),MATCH(AL1736,【参考】排出ガスレベル!$AI$4:$AI$671,1),1,AR1736):INDEX((係数_バス貨物_ガソリン,係数_バス貨物_CNG,係数_バス貨物_軽油,係数_バス貨物_メタノール,係数_バス貨物_LPG),MATCH(AL1736+1,【参考】排出ガスレベル!$AI$4:$AI$671,1)-1,5,AR1736),3,FALSE),IF(OR(AJ1736=1,AJ1736=2),VLOOKUP(AH1736,INDEX((係数_乗用_ガソリン,係数_乗用_CNG,係数_乗用_軽油,係数_乗用_メタノール,係数_乗用_LPG),1,1,AR1736):INDEX((係数_乗用_ガソリン,係数_乗用_CNG,係数_乗用_軽油,係数_乗用_メタノール,係数_乗用_LPG),125,5,AR1736),3,FALSE))))))</f>
        <v/>
      </c>
      <c r="AP1736" s="375" t="str">
        <f t="shared" si="486"/>
        <v/>
      </c>
      <c r="AQ1736" s="444" t="str">
        <f t="shared" si="487"/>
        <v/>
      </c>
      <c r="AR1736" s="375" t="str">
        <f t="shared" si="488"/>
        <v/>
      </c>
      <c r="AS1736" s="377" t="str">
        <f t="shared" si="489"/>
        <v/>
      </c>
      <c r="AT1736" s="378" t="str">
        <f t="shared" si="490"/>
        <v/>
      </c>
      <c r="AX1736" s="625" t="b">
        <f t="shared" si="491"/>
        <v>0</v>
      </c>
      <c r="AY1736" s="7" t="str">
        <f t="shared" si="492"/>
        <v>FALSEFALSEFALSE</v>
      </c>
      <c r="AZ1736" s="626">
        <f t="shared" si="476"/>
        <v>0</v>
      </c>
      <c r="BA1736" s="627" t="str">
        <f t="shared" si="493"/>
        <v/>
      </c>
      <c r="BB1736" s="627">
        <f t="shared" si="477"/>
        <v>0</v>
      </c>
    </row>
    <row r="1737" spans="1:54">
      <c r="A1737" s="381">
        <v>1680</v>
      </c>
      <c r="B1737" s="117"/>
      <c r="C1737" s="288"/>
      <c r="D1737" s="289"/>
      <c r="E1737" s="289"/>
      <c r="F1737" s="290"/>
      <c r="G1737" s="292"/>
      <c r="H1737" s="116"/>
      <c r="I1737" s="292"/>
      <c r="J1737" s="116"/>
      <c r="K1737" s="370"/>
      <c r="L1737" s="370"/>
      <c r="M1737" s="370"/>
      <c r="N1737" s="371"/>
      <c r="O1737" s="371"/>
      <c r="P1737" s="371"/>
      <c r="Q1737" s="371"/>
      <c r="R1737" s="371"/>
      <c r="S1737" s="371"/>
      <c r="T1737" s="443"/>
      <c r="U1737" s="539"/>
      <c r="V1737" s="117"/>
      <c r="W1737" s="118"/>
      <c r="X1737" s="119"/>
      <c r="Y1737" s="120"/>
      <c r="Z1737" s="122"/>
      <c r="AA1737" s="121"/>
      <c r="AB1737" s="443"/>
      <c r="AC1737" s="734"/>
      <c r="AD1737" s="372"/>
      <c r="AE1737" s="485"/>
      <c r="AF1737" s="373" t="str">
        <f t="shared" si="478"/>
        <v/>
      </c>
      <c r="AG1737" s="373" t="str">
        <f t="shared" si="479"/>
        <v/>
      </c>
      <c r="AH1737" s="374" t="str">
        <f t="shared" si="480"/>
        <v/>
      </c>
      <c r="AI1737" s="375" t="str">
        <f t="shared" si="481"/>
        <v/>
      </c>
      <c r="AJ1737" s="375" t="str">
        <f t="shared" si="482"/>
        <v/>
      </c>
      <c r="AK1737" s="375" t="str">
        <f t="shared" si="483"/>
        <v/>
      </c>
      <c r="AL1737" s="375" t="str">
        <f t="shared" si="484"/>
        <v/>
      </c>
      <c r="AM1737" s="375" t="str">
        <f t="shared" si="485"/>
        <v/>
      </c>
      <c r="AN1737" s="376" t="str">
        <f>IF(AF1737="","",IF(OR(AH1737="",AH1737="-"),"－",IF(OR(AM1737=8,AM1737=9),"",IF(OR(AJ1737=3,AJ1737=4,AJ1737=5,AJ1737=6),VLOOKUP(AH1737,INDEX((係数_バス貨物_ガソリン,係数_バス貨物_CNG,係数_バス貨物_軽油,係数_バス貨物_メタノール,係数_バス貨物_LPG),MATCH(AL1737,【参考】排出ガスレベル!$AI$4:$AI$671,1),1,AR1737):INDEX((係数_バス貨物_ガソリン,係数_バス貨物_CNG,係数_バス貨物_軽油,係数_バス貨物_メタノール,係数_バス貨物_LPG),MATCH(AL1737+1,【参考】排出ガスレベル!$AI$4:$AI$671,1)-1,5,AR1737),2,FALSE),IF(OR(AJ1737=1,AJ1737=2),VLOOKUP(AH1737,INDEX((係数_乗用_ガソリン,係数_乗用_CNG,係数_乗用_軽油,係数_乗用_メタノール,係数_乗用_LPG),1,1,AR1737):INDEX((係数_乗用_ガソリン,係数_乗用_CNG,係数_乗用_軽油,係数_乗用_メタノール,係数_乗用_LPG),125,5,AR1737),2,FALSE))))))</f>
        <v/>
      </c>
      <c r="AO1737" s="376" t="str">
        <f>IF(T1737="","",IF(OR(AH1737="",AH1737="-"),"－",IF(OR(AM1737=8,AM1737=9),"",IF(OR(AJ1737=3,AJ1737=4,AJ1737=5,AJ1737=6),VLOOKUP(AH1737,INDEX((係数_バス貨物_ガソリン,係数_バス貨物_CNG,係数_バス貨物_軽油,係数_バス貨物_メタノール,係数_バス貨物_LPG),MATCH(AL1737,【参考】排出ガスレベル!$AI$4:$AI$671,1),1,AR1737):INDEX((係数_バス貨物_ガソリン,係数_バス貨物_CNG,係数_バス貨物_軽油,係数_バス貨物_メタノール,係数_バス貨物_LPG),MATCH(AL1737+1,【参考】排出ガスレベル!$AI$4:$AI$671,1)-1,5,AR1737),3,FALSE),IF(OR(AJ1737=1,AJ1737=2),VLOOKUP(AH1737,INDEX((係数_乗用_ガソリン,係数_乗用_CNG,係数_乗用_軽油,係数_乗用_メタノール,係数_乗用_LPG),1,1,AR1737):INDEX((係数_乗用_ガソリン,係数_乗用_CNG,係数_乗用_軽油,係数_乗用_メタノール,係数_乗用_LPG),125,5,AR1737),3,FALSE))))))</f>
        <v/>
      </c>
      <c r="AP1737" s="375" t="str">
        <f t="shared" si="486"/>
        <v/>
      </c>
      <c r="AQ1737" s="444" t="str">
        <f t="shared" si="487"/>
        <v/>
      </c>
      <c r="AR1737" s="375" t="str">
        <f t="shared" si="488"/>
        <v/>
      </c>
      <c r="AS1737" s="377" t="str">
        <f t="shared" si="489"/>
        <v/>
      </c>
      <c r="AT1737" s="378" t="str">
        <f t="shared" si="490"/>
        <v/>
      </c>
      <c r="AX1737" s="625" t="b">
        <f t="shared" si="491"/>
        <v>0</v>
      </c>
      <c r="AY1737" s="7" t="str">
        <f t="shared" si="492"/>
        <v>FALSEFALSEFALSE</v>
      </c>
      <c r="AZ1737" s="626">
        <f t="shared" si="476"/>
        <v>0</v>
      </c>
      <c r="BA1737" s="627" t="str">
        <f t="shared" si="493"/>
        <v/>
      </c>
      <c r="BB1737" s="627">
        <f t="shared" si="477"/>
        <v>0</v>
      </c>
    </row>
    <row r="1738" spans="1:54">
      <c r="A1738" s="381">
        <v>1681</v>
      </c>
      <c r="B1738" s="117"/>
      <c r="C1738" s="288"/>
      <c r="D1738" s="289"/>
      <c r="E1738" s="289"/>
      <c r="F1738" s="290"/>
      <c r="G1738" s="292"/>
      <c r="H1738" s="116"/>
      <c r="I1738" s="292"/>
      <c r="J1738" s="116"/>
      <c r="K1738" s="370"/>
      <c r="L1738" s="370"/>
      <c r="M1738" s="370"/>
      <c r="N1738" s="371"/>
      <c r="O1738" s="371"/>
      <c r="P1738" s="371"/>
      <c r="Q1738" s="371"/>
      <c r="R1738" s="371"/>
      <c r="S1738" s="371"/>
      <c r="T1738" s="443"/>
      <c r="U1738" s="539"/>
      <c r="V1738" s="117"/>
      <c r="W1738" s="118"/>
      <c r="X1738" s="119"/>
      <c r="Y1738" s="120"/>
      <c r="Z1738" s="122"/>
      <c r="AA1738" s="121"/>
      <c r="AB1738" s="443"/>
      <c r="AC1738" s="734"/>
      <c r="AD1738" s="372"/>
      <c r="AE1738" s="485"/>
      <c r="AF1738" s="373" t="str">
        <f t="shared" si="478"/>
        <v/>
      </c>
      <c r="AG1738" s="373" t="str">
        <f t="shared" si="479"/>
        <v/>
      </c>
      <c r="AH1738" s="374" t="str">
        <f t="shared" si="480"/>
        <v/>
      </c>
      <c r="AI1738" s="375" t="str">
        <f t="shared" si="481"/>
        <v/>
      </c>
      <c r="AJ1738" s="375" t="str">
        <f t="shared" si="482"/>
        <v/>
      </c>
      <c r="AK1738" s="375" t="str">
        <f t="shared" si="483"/>
        <v/>
      </c>
      <c r="AL1738" s="375" t="str">
        <f t="shared" si="484"/>
        <v/>
      </c>
      <c r="AM1738" s="375" t="str">
        <f t="shared" si="485"/>
        <v/>
      </c>
      <c r="AN1738" s="376" t="str">
        <f>IF(AF1738="","",IF(OR(AH1738="",AH1738="-"),"－",IF(OR(AM1738=8,AM1738=9),"",IF(OR(AJ1738=3,AJ1738=4,AJ1738=5,AJ1738=6),VLOOKUP(AH1738,INDEX((係数_バス貨物_ガソリン,係数_バス貨物_CNG,係数_バス貨物_軽油,係数_バス貨物_メタノール,係数_バス貨物_LPG),MATCH(AL1738,【参考】排出ガスレベル!$AI$4:$AI$671,1),1,AR1738):INDEX((係数_バス貨物_ガソリン,係数_バス貨物_CNG,係数_バス貨物_軽油,係数_バス貨物_メタノール,係数_バス貨物_LPG),MATCH(AL1738+1,【参考】排出ガスレベル!$AI$4:$AI$671,1)-1,5,AR1738),2,FALSE),IF(OR(AJ1738=1,AJ1738=2),VLOOKUP(AH1738,INDEX((係数_乗用_ガソリン,係数_乗用_CNG,係数_乗用_軽油,係数_乗用_メタノール,係数_乗用_LPG),1,1,AR1738):INDEX((係数_乗用_ガソリン,係数_乗用_CNG,係数_乗用_軽油,係数_乗用_メタノール,係数_乗用_LPG),125,5,AR1738),2,FALSE))))))</f>
        <v/>
      </c>
      <c r="AO1738" s="376" t="str">
        <f>IF(T1738="","",IF(OR(AH1738="",AH1738="-"),"－",IF(OR(AM1738=8,AM1738=9),"",IF(OR(AJ1738=3,AJ1738=4,AJ1738=5,AJ1738=6),VLOOKUP(AH1738,INDEX((係数_バス貨物_ガソリン,係数_バス貨物_CNG,係数_バス貨物_軽油,係数_バス貨物_メタノール,係数_バス貨物_LPG),MATCH(AL1738,【参考】排出ガスレベル!$AI$4:$AI$671,1),1,AR1738):INDEX((係数_バス貨物_ガソリン,係数_バス貨物_CNG,係数_バス貨物_軽油,係数_バス貨物_メタノール,係数_バス貨物_LPG),MATCH(AL1738+1,【参考】排出ガスレベル!$AI$4:$AI$671,1)-1,5,AR1738),3,FALSE),IF(OR(AJ1738=1,AJ1738=2),VLOOKUP(AH1738,INDEX((係数_乗用_ガソリン,係数_乗用_CNG,係数_乗用_軽油,係数_乗用_メタノール,係数_乗用_LPG),1,1,AR1738):INDEX((係数_乗用_ガソリン,係数_乗用_CNG,係数_乗用_軽油,係数_乗用_メタノール,係数_乗用_LPG),125,5,AR1738),3,FALSE))))))</f>
        <v/>
      </c>
      <c r="AP1738" s="375" t="str">
        <f t="shared" si="486"/>
        <v/>
      </c>
      <c r="AQ1738" s="444" t="str">
        <f t="shared" si="487"/>
        <v/>
      </c>
      <c r="AR1738" s="375" t="str">
        <f t="shared" si="488"/>
        <v/>
      </c>
      <c r="AS1738" s="377" t="str">
        <f t="shared" si="489"/>
        <v/>
      </c>
      <c r="AT1738" s="378" t="str">
        <f t="shared" si="490"/>
        <v/>
      </c>
      <c r="AX1738" s="625" t="b">
        <f t="shared" si="491"/>
        <v>0</v>
      </c>
      <c r="AY1738" s="7" t="str">
        <f t="shared" si="492"/>
        <v>FALSEFALSEFALSE</v>
      </c>
      <c r="AZ1738" s="626">
        <f t="shared" si="476"/>
        <v>0</v>
      </c>
      <c r="BA1738" s="627" t="str">
        <f t="shared" si="493"/>
        <v/>
      </c>
      <c r="BB1738" s="627">
        <f t="shared" si="477"/>
        <v>0</v>
      </c>
    </row>
    <row r="1739" spans="1:54">
      <c r="A1739" s="381">
        <v>1682</v>
      </c>
      <c r="B1739" s="117"/>
      <c r="C1739" s="288"/>
      <c r="D1739" s="289"/>
      <c r="E1739" s="289"/>
      <c r="F1739" s="290"/>
      <c r="G1739" s="292"/>
      <c r="H1739" s="116"/>
      <c r="I1739" s="292"/>
      <c r="J1739" s="116"/>
      <c r="K1739" s="370"/>
      <c r="L1739" s="370"/>
      <c r="M1739" s="370"/>
      <c r="N1739" s="371"/>
      <c r="O1739" s="371"/>
      <c r="P1739" s="371"/>
      <c r="Q1739" s="371"/>
      <c r="R1739" s="371"/>
      <c r="S1739" s="371"/>
      <c r="T1739" s="443"/>
      <c r="U1739" s="539"/>
      <c r="V1739" s="117"/>
      <c r="W1739" s="118"/>
      <c r="X1739" s="119"/>
      <c r="Y1739" s="120"/>
      <c r="Z1739" s="122"/>
      <c r="AA1739" s="121"/>
      <c r="AB1739" s="443"/>
      <c r="AC1739" s="734"/>
      <c r="AD1739" s="372"/>
      <c r="AE1739" s="485"/>
      <c r="AF1739" s="373" t="str">
        <f t="shared" si="478"/>
        <v/>
      </c>
      <c r="AG1739" s="373" t="str">
        <f t="shared" si="479"/>
        <v/>
      </c>
      <c r="AH1739" s="374" t="str">
        <f t="shared" si="480"/>
        <v/>
      </c>
      <c r="AI1739" s="375" t="str">
        <f t="shared" si="481"/>
        <v/>
      </c>
      <c r="AJ1739" s="375" t="str">
        <f t="shared" si="482"/>
        <v/>
      </c>
      <c r="AK1739" s="375" t="str">
        <f t="shared" si="483"/>
        <v/>
      </c>
      <c r="AL1739" s="375" t="str">
        <f t="shared" si="484"/>
        <v/>
      </c>
      <c r="AM1739" s="375" t="str">
        <f t="shared" si="485"/>
        <v/>
      </c>
      <c r="AN1739" s="376" t="str">
        <f>IF(AF1739="","",IF(OR(AH1739="",AH1739="-"),"－",IF(OR(AM1739=8,AM1739=9),"",IF(OR(AJ1739=3,AJ1739=4,AJ1739=5,AJ1739=6),VLOOKUP(AH1739,INDEX((係数_バス貨物_ガソリン,係数_バス貨物_CNG,係数_バス貨物_軽油,係数_バス貨物_メタノール,係数_バス貨物_LPG),MATCH(AL1739,【参考】排出ガスレベル!$AI$4:$AI$671,1),1,AR1739):INDEX((係数_バス貨物_ガソリン,係数_バス貨物_CNG,係数_バス貨物_軽油,係数_バス貨物_メタノール,係数_バス貨物_LPG),MATCH(AL1739+1,【参考】排出ガスレベル!$AI$4:$AI$671,1)-1,5,AR1739),2,FALSE),IF(OR(AJ1739=1,AJ1739=2),VLOOKUP(AH1739,INDEX((係数_乗用_ガソリン,係数_乗用_CNG,係数_乗用_軽油,係数_乗用_メタノール,係数_乗用_LPG),1,1,AR1739):INDEX((係数_乗用_ガソリン,係数_乗用_CNG,係数_乗用_軽油,係数_乗用_メタノール,係数_乗用_LPG),125,5,AR1739),2,FALSE))))))</f>
        <v/>
      </c>
      <c r="AO1739" s="376" t="str">
        <f>IF(T1739="","",IF(OR(AH1739="",AH1739="-"),"－",IF(OR(AM1739=8,AM1739=9),"",IF(OR(AJ1739=3,AJ1739=4,AJ1739=5,AJ1739=6),VLOOKUP(AH1739,INDEX((係数_バス貨物_ガソリン,係数_バス貨物_CNG,係数_バス貨物_軽油,係数_バス貨物_メタノール,係数_バス貨物_LPG),MATCH(AL1739,【参考】排出ガスレベル!$AI$4:$AI$671,1),1,AR1739):INDEX((係数_バス貨物_ガソリン,係数_バス貨物_CNG,係数_バス貨物_軽油,係数_バス貨物_メタノール,係数_バス貨物_LPG),MATCH(AL1739+1,【参考】排出ガスレベル!$AI$4:$AI$671,1)-1,5,AR1739),3,FALSE),IF(OR(AJ1739=1,AJ1739=2),VLOOKUP(AH1739,INDEX((係数_乗用_ガソリン,係数_乗用_CNG,係数_乗用_軽油,係数_乗用_メタノール,係数_乗用_LPG),1,1,AR1739):INDEX((係数_乗用_ガソリン,係数_乗用_CNG,係数_乗用_軽油,係数_乗用_メタノール,係数_乗用_LPG),125,5,AR1739),3,FALSE))))))</f>
        <v/>
      </c>
      <c r="AP1739" s="375" t="str">
        <f t="shared" si="486"/>
        <v/>
      </c>
      <c r="AQ1739" s="444" t="str">
        <f t="shared" si="487"/>
        <v/>
      </c>
      <c r="AR1739" s="375" t="str">
        <f t="shared" si="488"/>
        <v/>
      </c>
      <c r="AS1739" s="377" t="str">
        <f t="shared" si="489"/>
        <v/>
      </c>
      <c r="AT1739" s="378" t="str">
        <f t="shared" si="490"/>
        <v/>
      </c>
      <c r="AX1739" s="625" t="b">
        <f t="shared" si="491"/>
        <v>0</v>
      </c>
      <c r="AY1739" s="7" t="str">
        <f t="shared" si="492"/>
        <v>FALSEFALSEFALSE</v>
      </c>
      <c r="AZ1739" s="626">
        <f t="shared" si="476"/>
        <v>0</v>
      </c>
      <c r="BA1739" s="627" t="str">
        <f t="shared" si="493"/>
        <v/>
      </c>
      <c r="BB1739" s="627">
        <f t="shared" si="477"/>
        <v>0</v>
      </c>
    </row>
    <row r="1740" spans="1:54">
      <c r="A1740" s="381">
        <v>1683</v>
      </c>
      <c r="B1740" s="117"/>
      <c r="C1740" s="288"/>
      <c r="D1740" s="289"/>
      <c r="E1740" s="289"/>
      <c r="F1740" s="290"/>
      <c r="G1740" s="292"/>
      <c r="H1740" s="116"/>
      <c r="I1740" s="292"/>
      <c r="J1740" s="116"/>
      <c r="K1740" s="370"/>
      <c r="L1740" s="370"/>
      <c r="M1740" s="370"/>
      <c r="N1740" s="371"/>
      <c r="O1740" s="371"/>
      <c r="P1740" s="371"/>
      <c r="Q1740" s="371"/>
      <c r="R1740" s="371"/>
      <c r="S1740" s="371"/>
      <c r="T1740" s="443"/>
      <c r="U1740" s="539"/>
      <c r="V1740" s="117"/>
      <c r="W1740" s="118"/>
      <c r="X1740" s="119"/>
      <c r="Y1740" s="120"/>
      <c r="Z1740" s="122"/>
      <c r="AA1740" s="121"/>
      <c r="AB1740" s="443"/>
      <c r="AC1740" s="734"/>
      <c r="AD1740" s="372"/>
      <c r="AE1740" s="485"/>
      <c r="AF1740" s="373" t="str">
        <f t="shared" si="478"/>
        <v/>
      </c>
      <c r="AG1740" s="373" t="str">
        <f t="shared" si="479"/>
        <v/>
      </c>
      <c r="AH1740" s="374" t="str">
        <f t="shared" si="480"/>
        <v/>
      </c>
      <c r="AI1740" s="375" t="str">
        <f t="shared" si="481"/>
        <v/>
      </c>
      <c r="AJ1740" s="375" t="str">
        <f t="shared" si="482"/>
        <v/>
      </c>
      <c r="AK1740" s="375" t="str">
        <f t="shared" si="483"/>
        <v/>
      </c>
      <c r="AL1740" s="375" t="str">
        <f t="shared" si="484"/>
        <v/>
      </c>
      <c r="AM1740" s="375" t="str">
        <f t="shared" si="485"/>
        <v/>
      </c>
      <c r="AN1740" s="376" t="str">
        <f>IF(AF1740="","",IF(OR(AH1740="",AH1740="-"),"－",IF(OR(AM1740=8,AM1740=9),"",IF(OR(AJ1740=3,AJ1740=4,AJ1740=5,AJ1740=6),VLOOKUP(AH1740,INDEX((係数_バス貨物_ガソリン,係数_バス貨物_CNG,係数_バス貨物_軽油,係数_バス貨物_メタノール,係数_バス貨物_LPG),MATCH(AL1740,【参考】排出ガスレベル!$AI$4:$AI$671,1),1,AR1740):INDEX((係数_バス貨物_ガソリン,係数_バス貨物_CNG,係数_バス貨物_軽油,係数_バス貨物_メタノール,係数_バス貨物_LPG),MATCH(AL1740+1,【参考】排出ガスレベル!$AI$4:$AI$671,1)-1,5,AR1740),2,FALSE),IF(OR(AJ1740=1,AJ1740=2),VLOOKUP(AH1740,INDEX((係数_乗用_ガソリン,係数_乗用_CNG,係数_乗用_軽油,係数_乗用_メタノール,係数_乗用_LPG),1,1,AR1740):INDEX((係数_乗用_ガソリン,係数_乗用_CNG,係数_乗用_軽油,係数_乗用_メタノール,係数_乗用_LPG),125,5,AR1740),2,FALSE))))))</f>
        <v/>
      </c>
      <c r="AO1740" s="376" t="str">
        <f>IF(T1740="","",IF(OR(AH1740="",AH1740="-"),"－",IF(OR(AM1740=8,AM1740=9),"",IF(OR(AJ1740=3,AJ1740=4,AJ1740=5,AJ1740=6),VLOOKUP(AH1740,INDEX((係数_バス貨物_ガソリン,係数_バス貨物_CNG,係数_バス貨物_軽油,係数_バス貨物_メタノール,係数_バス貨物_LPG),MATCH(AL1740,【参考】排出ガスレベル!$AI$4:$AI$671,1),1,AR1740):INDEX((係数_バス貨物_ガソリン,係数_バス貨物_CNG,係数_バス貨物_軽油,係数_バス貨物_メタノール,係数_バス貨物_LPG),MATCH(AL1740+1,【参考】排出ガスレベル!$AI$4:$AI$671,1)-1,5,AR1740),3,FALSE),IF(OR(AJ1740=1,AJ1740=2),VLOOKUP(AH1740,INDEX((係数_乗用_ガソリン,係数_乗用_CNG,係数_乗用_軽油,係数_乗用_メタノール,係数_乗用_LPG),1,1,AR1740):INDEX((係数_乗用_ガソリン,係数_乗用_CNG,係数_乗用_軽油,係数_乗用_メタノール,係数_乗用_LPG),125,5,AR1740),3,FALSE))))))</f>
        <v/>
      </c>
      <c r="AP1740" s="375" t="str">
        <f t="shared" si="486"/>
        <v/>
      </c>
      <c r="AQ1740" s="444" t="str">
        <f t="shared" si="487"/>
        <v/>
      </c>
      <c r="AR1740" s="375" t="str">
        <f t="shared" si="488"/>
        <v/>
      </c>
      <c r="AS1740" s="377" t="str">
        <f t="shared" si="489"/>
        <v/>
      </c>
      <c r="AT1740" s="378" t="str">
        <f t="shared" si="490"/>
        <v/>
      </c>
      <c r="AX1740" s="625" t="b">
        <f t="shared" si="491"/>
        <v>0</v>
      </c>
      <c r="AY1740" s="7" t="str">
        <f t="shared" si="492"/>
        <v>FALSEFALSEFALSE</v>
      </c>
      <c r="AZ1740" s="626">
        <f t="shared" si="476"/>
        <v>0</v>
      </c>
      <c r="BA1740" s="627" t="str">
        <f t="shared" si="493"/>
        <v/>
      </c>
      <c r="BB1740" s="627">
        <f t="shared" si="477"/>
        <v>0</v>
      </c>
    </row>
    <row r="1741" spans="1:54">
      <c r="A1741" s="381">
        <v>1684</v>
      </c>
      <c r="B1741" s="117"/>
      <c r="C1741" s="288"/>
      <c r="D1741" s="289"/>
      <c r="E1741" s="289"/>
      <c r="F1741" s="290"/>
      <c r="G1741" s="292"/>
      <c r="H1741" s="116"/>
      <c r="I1741" s="292"/>
      <c r="J1741" s="116"/>
      <c r="K1741" s="370"/>
      <c r="L1741" s="370"/>
      <c r="M1741" s="370"/>
      <c r="N1741" s="371"/>
      <c r="O1741" s="371"/>
      <c r="P1741" s="371"/>
      <c r="Q1741" s="371"/>
      <c r="R1741" s="371"/>
      <c r="S1741" s="371"/>
      <c r="T1741" s="443"/>
      <c r="U1741" s="539"/>
      <c r="V1741" s="117"/>
      <c r="W1741" s="118"/>
      <c r="X1741" s="119"/>
      <c r="Y1741" s="120"/>
      <c r="Z1741" s="122"/>
      <c r="AA1741" s="121"/>
      <c r="AB1741" s="443"/>
      <c r="AC1741" s="734"/>
      <c r="AD1741" s="372"/>
      <c r="AE1741" s="485"/>
      <c r="AF1741" s="373" t="str">
        <f t="shared" si="478"/>
        <v/>
      </c>
      <c r="AG1741" s="373" t="str">
        <f t="shared" si="479"/>
        <v/>
      </c>
      <c r="AH1741" s="374" t="str">
        <f t="shared" si="480"/>
        <v/>
      </c>
      <c r="AI1741" s="375" t="str">
        <f t="shared" si="481"/>
        <v/>
      </c>
      <c r="AJ1741" s="375" t="str">
        <f t="shared" si="482"/>
        <v/>
      </c>
      <c r="AK1741" s="375" t="str">
        <f t="shared" si="483"/>
        <v/>
      </c>
      <c r="AL1741" s="375" t="str">
        <f t="shared" si="484"/>
        <v/>
      </c>
      <c r="AM1741" s="375" t="str">
        <f t="shared" si="485"/>
        <v/>
      </c>
      <c r="AN1741" s="376" t="str">
        <f>IF(AF1741="","",IF(OR(AH1741="",AH1741="-"),"－",IF(OR(AM1741=8,AM1741=9),"",IF(OR(AJ1741=3,AJ1741=4,AJ1741=5,AJ1741=6),VLOOKUP(AH1741,INDEX((係数_バス貨物_ガソリン,係数_バス貨物_CNG,係数_バス貨物_軽油,係数_バス貨物_メタノール,係数_バス貨物_LPG),MATCH(AL1741,【参考】排出ガスレベル!$AI$4:$AI$671,1),1,AR1741):INDEX((係数_バス貨物_ガソリン,係数_バス貨物_CNG,係数_バス貨物_軽油,係数_バス貨物_メタノール,係数_バス貨物_LPG),MATCH(AL1741+1,【参考】排出ガスレベル!$AI$4:$AI$671,1)-1,5,AR1741),2,FALSE),IF(OR(AJ1741=1,AJ1741=2),VLOOKUP(AH1741,INDEX((係数_乗用_ガソリン,係数_乗用_CNG,係数_乗用_軽油,係数_乗用_メタノール,係数_乗用_LPG),1,1,AR1741):INDEX((係数_乗用_ガソリン,係数_乗用_CNG,係数_乗用_軽油,係数_乗用_メタノール,係数_乗用_LPG),125,5,AR1741),2,FALSE))))))</f>
        <v/>
      </c>
      <c r="AO1741" s="376" t="str">
        <f>IF(T1741="","",IF(OR(AH1741="",AH1741="-"),"－",IF(OR(AM1741=8,AM1741=9),"",IF(OR(AJ1741=3,AJ1741=4,AJ1741=5,AJ1741=6),VLOOKUP(AH1741,INDEX((係数_バス貨物_ガソリン,係数_バス貨物_CNG,係数_バス貨物_軽油,係数_バス貨物_メタノール,係数_バス貨物_LPG),MATCH(AL1741,【参考】排出ガスレベル!$AI$4:$AI$671,1),1,AR1741):INDEX((係数_バス貨物_ガソリン,係数_バス貨物_CNG,係数_バス貨物_軽油,係数_バス貨物_メタノール,係数_バス貨物_LPG),MATCH(AL1741+1,【参考】排出ガスレベル!$AI$4:$AI$671,1)-1,5,AR1741),3,FALSE),IF(OR(AJ1741=1,AJ1741=2),VLOOKUP(AH1741,INDEX((係数_乗用_ガソリン,係数_乗用_CNG,係数_乗用_軽油,係数_乗用_メタノール,係数_乗用_LPG),1,1,AR1741):INDEX((係数_乗用_ガソリン,係数_乗用_CNG,係数_乗用_軽油,係数_乗用_メタノール,係数_乗用_LPG),125,5,AR1741),3,FALSE))))))</f>
        <v/>
      </c>
      <c r="AP1741" s="375" t="str">
        <f t="shared" si="486"/>
        <v/>
      </c>
      <c r="AQ1741" s="444" t="str">
        <f t="shared" si="487"/>
        <v/>
      </c>
      <c r="AR1741" s="375" t="str">
        <f t="shared" si="488"/>
        <v/>
      </c>
      <c r="AS1741" s="377" t="str">
        <f t="shared" si="489"/>
        <v/>
      </c>
      <c r="AT1741" s="378" t="str">
        <f t="shared" si="490"/>
        <v/>
      </c>
      <c r="AX1741" s="625" t="b">
        <f t="shared" si="491"/>
        <v>0</v>
      </c>
      <c r="AY1741" s="7" t="str">
        <f t="shared" si="492"/>
        <v>FALSEFALSEFALSE</v>
      </c>
      <c r="AZ1741" s="626">
        <f t="shared" si="476"/>
        <v>0</v>
      </c>
      <c r="BA1741" s="627" t="str">
        <f t="shared" si="493"/>
        <v/>
      </c>
      <c r="BB1741" s="627">
        <f t="shared" si="477"/>
        <v>0</v>
      </c>
    </row>
    <row r="1742" spans="1:54">
      <c r="A1742" s="381">
        <v>1685</v>
      </c>
      <c r="B1742" s="117"/>
      <c r="C1742" s="288"/>
      <c r="D1742" s="289"/>
      <c r="E1742" s="289"/>
      <c r="F1742" s="290"/>
      <c r="G1742" s="292"/>
      <c r="H1742" s="116"/>
      <c r="I1742" s="292"/>
      <c r="J1742" s="116"/>
      <c r="K1742" s="370"/>
      <c r="L1742" s="370"/>
      <c r="M1742" s="370"/>
      <c r="N1742" s="371"/>
      <c r="O1742" s="371"/>
      <c r="P1742" s="371"/>
      <c r="Q1742" s="371"/>
      <c r="R1742" s="371"/>
      <c r="S1742" s="371"/>
      <c r="T1742" s="443"/>
      <c r="U1742" s="539"/>
      <c r="V1742" s="117"/>
      <c r="W1742" s="118"/>
      <c r="X1742" s="119"/>
      <c r="Y1742" s="120"/>
      <c r="Z1742" s="122"/>
      <c r="AA1742" s="121"/>
      <c r="AB1742" s="443"/>
      <c r="AC1742" s="734"/>
      <c r="AD1742" s="372"/>
      <c r="AE1742" s="485"/>
      <c r="AF1742" s="373" t="str">
        <f t="shared" si="478"/>
        <v/>
      </c>
      <c r="AG1742" s="373" t="str">
        <f t="shared" si="479"/>
        <v/>
      </c>
      <c r="AH1742" s="374" t="str">
        <f t="shared" si="480"/>
        <v/>
      </c>
      <c r="AI1742" s="375" t="str">
        <f t="shared" si="481"/>
        <v/>
      </c>
      <c r="AJ1742" s="375" t="str">
        <f t="shared" si="482"/>
        <v/>
      </c>
      <c r="AK1742" s="375" t="str">
        <f t="shared" si="483"/>
        <v/>
      </c>
      <c r="AL1742" s="375" t="str">
        <f t="shared" si="484"/>
        <v/>
      </c>
      <c r="AM1742" s="375" t="str">
        <f t="shared" si="485"/>
        <v/>
      </c>
      <c r="AN1742" s="376" t="str">
        <f>IF(AF1742="","",IF(OR(AH1742="",AH1742="-"),"－",IF(OR(AM1742=8,AM1742=9),"",IF(OR(AJ1742=3,AJ1742=4,AJ1742=5,AJ1742=6),VLOOKUP(AH1742,INDEX((係数_バス貨物_ガソリン,係数_バス貨物_CNG,係数_バス貨物_軽油,係数_バス貨物_メタノール,係数_バス貨物_LPG),MATCH(AL1742,【参考】排出ガスレベル!$AI$4:$AI$671,1),1,AR1742):INDEX((係数_バス貨物_ガソリン,係数_バス貨物_CNG,係数_バス貨物_軽油,係数_バス貨物_メタノール,係数_バス貨物_LPG),MATCH(AL1742+1,【参考】排出ガスレベル!$AI$4:$AI$671,1)-1,5,AR1742),2,FALSE),IF(OR(AJ1742=1,AJ1742=2),VLOOKUP(AH1742,INDEX((係数_乗用_ガソリン,係数_乗用_CNG,係数_乗用_軽油,係数_乗用_メタノール,係数_乗用_LPG),1,1,AR1742):INDEX((係数_乗用_ガソリン,係数_乗用_CNG,係数_乗用_軽油,係数_乗用_メタノール,係数_乗用_LPG),125,5,AR1742),2,FALSE))))))</f>
        <v/>
      </c>
      <c r="AO1742" s="376" t="str">
        <f>IF(T1742="","",IF(OR(AH1742="",AH1742="-"),"－",IF(OR(AM1742=8,AM1742=9),"",IF(OR(AJ1742=3,AJ1742=4,AJ1742=5,AJ1742=6),VLOOKUP(AH1742,INDEX((係数_バス貨物_ガソリン,係数_バス貨物_CNG,係数_バス貨物_軽油,係数_バス貨物_メタノール,係数_バス貨物_LPG),MATCH(AL1742,【参考】排出ガスレベル!$AI$4:$AI$671,1),1,AR1742):INDEX((係数_バス貨物_ガソリン,係数_バス貨物_CNG,係数_バス貨物_軽油,係数_バス貨物_メタノール,係数_バス貨物_LPG),MATCH(AL1742+1,【参考】排出ガスレベル!$AI$4:$AI$671,1)-1,5,AR1742),3,FALSE),IF(OR(AJ1742=1,AJ1742=2),VLOOKUP(AH1742,INDEX((係数_乗用_ガソリン,係数_乗用_CNG,係数_乗用_軽油,係数_乗用_メタノール,係数_乗用_LPG),1,1,AR1742):INDEX((係数_乗用_ガソリン,係数_乗用_CNG,係数_乗用_軽油,係数_乗用_メタノール,係数_乗用_LPG),125,5,AR1742),3,FALSE))))))</f>
        <v/>
      </c>
      <c r="AP1742" s="375" t="str">
        <f t="shared" si="486"/>
        <v/>
      </c>
      <c r="AQ1742" s="444" t="str">
        <f t="shared" si="487"/>
        <v/>
      </c>
      <c r="AR1742" s="375" t="str">
        <f t="shared" si="488"/>
        <v/>
      </c>
      <c r="AS1742" s="377" t="str">
        <f t="shared" si="489"/>
        <v/>
      </c>
      <c r="AT1742" s="378" t="str">
        <f t="shared" si="490"/>
        <v/>
      </c>
      <c r="AX1742" s="625" t="b">
        <f t="shared" si="491"/>
        <v>0</v>
      </c>
      <c r="AY1742" s="7" t="str">
        <f t="shared" si="492"/>
        <v>FALSEFALSEFALSE</v>
      </c>
      <c r="AZ1742" s="626">
        <f t="shared" si="476"/>
        <v>0</v>
      </c>
      <c r="BA1742" s="627" t="str">
        <f t="shared" si="493"/>
        <v/>
      </c>
      <c r="BB1742" s="627">
        <f t="shared" si="477"/>
        <v>0</v>
      </c>
    </row>
    <row r="1743" spans="1:54">
      <c r="A1743" s="381">
        <v>1686</v>
      </c>
      <c r="B1743" s="117"/>
      <c r="C1743" s="288"/>
      <c r="D1743" s="289"/>
      <c r="E1743" s="289"/>
      <c r="F1743" s="290"/>
      <c r="G1743" s="292"/>
      <c r="H1743" s="116"/>
      <c r="I1743" s="292"/>
      <c r="J1743" s="116"/>
      <c r="K1743" s="370"/>
      <c r="L1743" s="370"/>
      <c r="M1743" s="370"/>
      <c r="N1743" s="371"/>
      <c r="O1743" s="371"/>
      <c r="P1743" s="371"/>
      <c r="Q1743" s="371"/>
      <c r="R1743" s="371"/>
      <c r="S1743" s="371"/>
      <c r="T1743" s="443"/>
      <c r="U1743" s="539"/>
      <c r="V1743" s="117"/>
      <c r="W1743" s="118"/>
      <c r="X1743" s="119"/>
      <c r="Y1743" s="120"/>
      <c r="Z1743" s="122"/>
      <c r="AA1743" s="121"/>
      <c r="AB1743" s="443"/>
      <c r="AC1743" s="734"/>
      <c r="AD1743" s="372"/>
      <c r="AE1743" s="485"/>
      <c r="AF1743" s="373" t="str">
        <f t="shared" si="478"/>
        <v/>
      </c>
      <c r="AG1743" s="373" t="str">
        <f t="shared" si="479"/>
        <v/>
      </c>
      <c r="AH1743" s="374" t="str">
        <f t="shared" si="480"/>
        <v/>
      </c>
      <c r="AI1743" s="375" t="str">
        <f t="shared" si="481"/>
        <v/>
      </c>
      <c r="AJ1743" s="375" t="str">
        <f t="shared" si="482"/>
        <v/>
      </c>
      <c r="AK1743" s="375" t="str">
        <f t="shared" si="483"/>
        <v/>
      </c>
      <c r="AL1743" s="375" t="str">
        <f t="shared" si="484"/>
        <v/>
      </c>
      <c r="AM1743" s="375" t="str">
        <f t="shared" si="485"/>
        <v/>
      </c>
      <c r="AN1743" s="376" t="str">
        <f>IF(AF1743="","",IF(OR(AH1743="",AH1743="-"),"－",IF(OR(AM1743=8,AM1743=9),"",IF(OR(AJ1743=3,AJ1743=4,AJ1743=5,AJ1743=6),VLOOKUP(AH1743,INDEX((係数_バス貨物_ガソリン,係数_バス貨物_CNG,係数_バス貨物_軽油,係数_バス貨物_メタノール,係数_バス貨物_LPG),MATCH(AL1743,【参考】排出ガスレベル!$AI$4:$AI$671,1),1,AR1743):INDEX((係数_バス貨物_ガソリン,係数_バス貨物_CNG,係数_バス貨物_軽油,係数_バス貨物_メタノール,係数_バス貨物_LPG),MATCH(AL1743+1,【参考】排出ガスレベル!$AI$4:$AI$671,1)-1,5,AR1743),2,FALSE),IF(OR(AJ1743=1,AJ1743=2),VLOOKUP(AH1743,INDEX((係数_乗用_ガソリン,係数_乗用_CNG,係数_乗用_軽油,係数_乗用_メタノール,係数_乗用_LPG),1,1,AR1743):INDEX((係数_乗用_ガソリン,係数_乗用_CNG,係数_乗用_軽油,係数_乗用_メタノール,係数_乗用_LPG),125,5,AR1743),2,FALSE))))))</f>
        <v/>
      </c>
      <c r="AO1743" s="376" t="str">
        <f>IF(T1743="","",IF(OR(AH1743="",AH1743="-"),"－",IF(OR(AM1743=8,AM1743=9),"",IF(OR(AJ1743=3,AJ1743=4,AJ1743=5,AJ1743=6),VLOOKUP(AH1743,INDEX((係数_バス貨物_ガソリン,係数_バス貨物_CNG,係数_バス貨物_軽油,係数_バス貨物_メタノール,係数_バス貨物_LPG),MATCH(AL1743,【参考】排出ガスレベル!$AI$4:$AI$671,1),1,AR1743):INDEX((係数_バス貨物_ガソリン,係数_バス貨物_CNG,係数_バス貨物_軽油,係数_バス貨物_メタノール,係数_バス貨物_LPG),MATCH(AL1743+1,【参考】排出ガスレベル!$AI$4:$AI$671,1)-1,5,AR1743),3,FALSE),IF(OR(AJ1743=1,AJ1743=2),VLOOKUP(AH1743,INDEX((係数_乗用_ガソリン,係数_乗用_CNG,係数_乗用_軽油,係数_乗用_メタノール,係数_乗用_LPG),1,1,AR1743):INDEX((係数_乗用_ガソリン,係数_乗用_CNG,係数_乗用_軽油,係数_乗用_メタノール,係数_乗用_LPG),125,5,AR1743),3,FALSE))))))</f>
        <v/>
      </c>
      <c r="AP1743" s="375" t="str">
        <f t="shared" si="486"/>
        <v/>
      </c>
      <c r="AQ1743" s="444" t="str">
        <f t="shared" si="487"/>
        <v/>
      </c>
      <c r="AR1743" s="375" t="str">
        <f t="shared" si="488"/>
        <v/>
      </c>
      <c r="AS1743" s="377" t="str">
        <f t="shared" si="489"/>
        <v/>
      </c>
      <c r="AT1743" s="378" t="str">
        <f t="shared" si="490"/>
        <v/>
      </c>
      <c r="AX1743" s="625" t="b">
        <f t="shared" si="491"/>
        <v>0</v>
      </c>
      <c r="AY1743" s="7" t="str">
        <f t="shared" si="492"/>
        <v>FALSEFALSEFALSE</v>
      </c>
      <c r="AZ1743" s="626">
        <f t="shared" si="476"/>
        <v>0</v>
      </c>
      <c r="BA1743" s="627" t="str">
        <f t="shared" si="493"/>
        <v/>
      </c>
      <c r="BB1743" s="627">
        <f t="shared" si="477"/>
        <v>0</v>
      </c>
    </row>
    <row r="1744" spans="1:54">
      <c r="A1744" s="381">
        <v>1687</v>
      </c>
      <c r="B1744" s="117"/>
      <c r="C1744" s="288"/>
      <c r="D1744" s="289"/>
      <c r="E1744" s="289"/>
      <c r="F1744" s="290"/>
      <c r="G1744" s="292"/>
      <c r="H1744" s="116"/>
      <c r="I1744" s="292"/>
      <c r="J1744" s="116"/>
      <c r="K1744" s="370"/>
      <c r="L1744" s="370"/>
      <c r="M1744" s="370"/>
      <c r="N1744" s="371"/>
      <c r="O1744" s="371"/>
      <c r="P1744" s="371"/>
      <c r="Q1744" s="371"/>
      <c r="R1744" s="371"/>
      <c r="S1744" s="371"/>
      <c r="T1744" s="443"/>
      <c r="U1744" s="539"/>
      <c r="V1744" s="117"/>
      <c r="W1744" s="118"/>
      <c r="X1744" s="119"/>
      <c r="Y1744" s="120"/>
      <c r="Z1744" s="122"/>
      <c r="AA1744" s="121"/>
      <c r="AB1744" s="443"/>
      <c r="AC1744" s="734"/>
      <c r="AD1744" s="372"/>
      <c r="AE1744" s="485"/>
      <c r="AF1744" s="373" t="str">
        <f t="shared" si="478"/>
        <v/>
      </c>
      <c r="AG1744" s="373" t="str">
        <f t="shared" si="479"/>
        <v/>
      </c>
      <c r="AH1744" s="374" t="str">
        <f t="shared" si="480"/>
        <v/>
      </c>
      <c r="AI1744" s="375" t="str">
        <f t="shared" si="481"/>
        <v/>
      </c>
      <c r="AJ1744" s="375" t="str">
        <f t="shared" si="482"/>
        <v/>
      </c>
      <c r="AK1744" s="375" t="str">
        <f t="shared" si="483"/>
        <v/>
      </c>
      <c r="AL1744" s="375" t="str">
        <f t="shared" si="484"/>
        <v/>
      </c>
      <c r="AM1744" s="375" t="str">
        <f t="shared" si="485"/>
        <v/>
      </c>
      <c r="AN1744" s="376" t="str">
        <f>IF(AF1744="","",IF(OR(AH1744="",AH1744="-"),"－",IF(OR(AM1744=8,AM1744=9),"",IF(OR(AJ1744=3,AJ1744=4,AJ1744=5,AJ1744=6),VLOOKUP(AH1744,INDEX((係数_バス貨物_ガソリン,係数_バス貨物_CNG,係数_バス貨物_軽油,係数_バス貨物_メタノール,係数_バス貨物_LPG),MATCH(AL1744,【参考】排出ガスレベル!$AI$4:$AI$671,1),1,AR1744):INDEX((係数_バス貨物_ガソリン,係数_バス貨物_CNG,係数_バス貨物_軽油,係数_バス貨物_メタノール,係数_バス貨物_LPG),MATCH(AL1744+1,【参考】排出ガスレベル!$AI$4:$AI$671,1)-1,5,AR1744),2,FALSE),IF(OR(AJ1744=1,AJ1744=2),VLOOKUP(AH1744,INDEX((係数_乗用_ガソリン,係数_乗用_CNG,係数_乗用_軽油,係数_乗用_メタノール,係数_乗用_LPG),1,1,AR1744):INDEX((係数_乗用_ガソリン,係数_乗用_CNG,係数_乗用_軽油,係数_乗用_メタノール,係数_乗用_LPG),125,5,AR1744),2,FALSE))))))</f>
        <v/>
      </c>
      <c r="AO1744" s="376" t="str">
        <f>IF(T1744="","",IF(OR(AH1744="",AH1744="-"),"－",IF(OR(AM1744=8,AM1744=9),"",IF(OR(AJ1744=3,AJ1744=4,AJ1744=5,AJ1744=6),VLOOKUP(AH1744,INDEX((係数_バス貨物_ガソリン,係数_バス貨物_CNG,係数_バス貨物_軽油,係数_バス貨物_メタノール,係数_バス貨物_LPG),MATCH(AL1744,【参考】排出ガスレベル!$AI$4:$AI$671,1),1,AR1744):INDEX((係数_バス貨物_ガソリン,係数_バス貨物_CNG,係数_バス貨物_軽油,係数_バス貨物_メタノール,係数_バス貨物_LPG),MATCH(AL1744+1,【参考】排出ガスレベル!$AI$4:$AI$671,1)-1,5,AR1744),3,FALSE),IF(OR(AJ1744=1,AJ1744=2),VLOOKUP(AH1744,INDEX((係数_乗用_ガソリン,係数_乗用_CNG,係数_乗用_軽油,係数_乗用_メタノール,係数_乗用_LPG),1,1,AR1744):INDEX((係数_乗用_ガソリン,係数_乗用_CNG,係数_乗用_軽油,係数_乗用_メタノール,係数_乗用_LPG),125,5,AR1744),3,FALSE))))))</f>
        <v/>
      </c>
      <c r="AP1744" s="375" t="str">
        <f t="shared" si="486"/>
        <v/>
      </c>
      <c r="AQ1744" s="444" t="str">
        <f t="shared" si="487"/>
        <v/>
      </c>
      <c r="AR1744" s="375" t="str">
        <f t="shared" si="488"/>
        <v/>
      </c>
      <c r="AS1744" s="377" t="str">
        <f t="shared" si="489"/>
        <v/>
      </c>
      <c r="AT1744" s="378" t="str">
        <f t="shared" si="490"/>
        <v/>
      </c>
      <c r="AX1744" s="625" t="b">
        <f t="shared" si="491"/>
        <v>0</v>
      </c>
      <c r="AY1744" s="7" t="str">
        <f t="shared" si="492"/>
        <v>FALSEFALSEFALSE</v>
      </c>
      <c r="AZ1744" s="626">
        <f t="shared" si="476"/>
        <v>0</v>
      </c>
      <c r="BA1744" s="627" t="str">
        <f t="shared" si="493"/>
        <v/>
      </c>
      <c r="BB1744" s="627">
        <f t="shared" si="477"/>
        <v>0</v>
      </c>
    </row>
    <row r="1745" spans="1:54">
      <c r="A1745" s="381">
        <v>1688</v>
      </c>
      <c r="B1745" s="117"/>
      <c r="C1745" s="288"/>
      <c r="D1745" s="289"/>
      <c r="E1745" s="289"/>
      <c r="F1745" s="290"/>
      <c r="G1745" s="292"/>
      <c r="H1745" s="116"/>
      <c r="I1745" s="292"/>
      <c r="J1745" s="116"/>
      <c r="K1745" s="370"/>
      <c r="L1745" s="370"/>
      <c r="M1745" s="370"/>
      <c r="N1745" s="371"/>
      <c r="O1745" s="371"/>
      <c r="P1745" s="371"/>
      <c r="Q1745" s="371"/>
      <c r="R1745" s="371"/>
      <c r="S1745" s="371"/>
      <c r="T1745" s="443"/>
      <c r="U1745" s="539"/>
      <c r="V1745" s="117"/>
      <c r="W1745" s="118"/>
      <c r="X1745" s="119"/>
      <c r="Y1745" s="120"/>
      <c r="Z1745" s="122"/>
      <c r="AA1745" s="121"/>
      <c r="AB1745" s="443"/>
      <c r="AC1745" s="734"/>
      <c r="AD1745" s="372"/>
      <c r="AE1745" s="485"/>
      <c r="AF1745" s="373" t="str">
        <f t="shared" si="478"/>
        <v/>
      </c>
      <c r="AG1745" s="373" t="str">
        <f t="shared" si="479"/>
        <v/>
      </c>
      <c r="AH1745" s="374" t="str">
        <f t="shared" si="480"/>
        <v/>
      </c>
      <c r="AI1745" s="375" t="str">
        <f t="shared" si="481"/>
        <v/>
      </c>
      <c r="AJ1745" s="375" t="str">
        <f t="shared" si="482"/>
        <v/>
      </c>
      <c r="AK1745" s="375" t="str">
        <f t="shared" si="483"/>
        <v/>
      </c>
      <c r="AL1745" s="375" t="str">
        <f t="shared" si="484"/>
        <v/>
      </c>
      <c r="AM1745" s="375" t="str">
        <f t="shared" si="485"/>
        <v/>
      </c>
      <c r="AN1745" s="376" t="str">
        <f>IF(AF1745="","",IF(OR(AH1745="",AH1745="-"),"－",IF(OR(AM1745=8,AM1745=9),"",IF(OR(AJ1745=3,AJ1745=4,AJ1745=5,AJ1745=6),VLOOKUP(AH1745,INDEX((係数_バス貨物_ガソリン,係数_バス貨物_CNG,係数_バス貨物_軽油,係数_バス貨物_メタノール,係数_バス貨物_LPG),MATCH(AL1745,【参考】排出ガスレベル!$AI$4:$AI$671,1),1,AR1745):INDEX((係数_バス貨物_ガソリン,係数_バス貨物_CNG,係数_バス貨物_軽油,係数_バス貨物_メタノール,係数_バス貨物_LPG),MATCH(AL1745+1,【参考】排出ガスレベル!$AI$4:$AI$671,1)-1,5,AR1745),2,FALSE),IF(OR(AJ1745=1,AJ1745=2),VLOOKUP(AH1745,INDEX((係数_乗用_ガソリン,係数_乗用_CNG,係数_乗用_軽油,係数_乗用_メタノール,係数_乗用_LPG),1,1,AR1745):INDEX((係数_乗用_ガソリン,係数_乗用_CNG,係数_乗用_軽油,係数_乗用_メタノール,係数_乗用_LPG),125,5,AR1745),2,FALSE))))))</f>
        <v/>
      </c>
      <c r="AO1745" s="376" t="str">
        <f>IF(T1745="","",IF(OR(AH1745="",AH1745="-"),"－",IF(OR(AM1745=8,AM1745=9),"",IF(OR(AJ1745=3,AJ1745=4,AJ1745=5,AJ1745=6),VLOOKUP(AH1745,INDEX((係数_バス貨物_ガソリン,係数_バス貨物_CNG,係数_バス貨物_軽油,係数_バス貨物_メタノール,係数_バス貨物_LPG),MATCH(AL1745,【参考】排出ガスレベル!$AI$4:$AI$671,1),1,AR1745):INDEX((係数_バス貨物_ガソリン,係数_バス貨物_CNG,係数_バス貨物_軽油,係数_バス貨物_メタノール,係数_バス貨物_LPG),MATCH(AL1745+1,【参考】排出ガスレベル!$AI$4:$AI$671,1)-1,5,AR1745),3,FALSE),IF(OR(AJ1745=1,AJ1745=2),VLOOKUP(AH1745,INDEX((係数_乗用_ガソリン,係数_乗用_CNG,係数_乗用_軽油,係数_乗用_メタノール,係数_乗用_LPG),1,1,AR1745):INDEX((係数_乗用_ガソリン,係数_乗用_CNG,係数_乗用_軽油,係数_乗用_メタノール,係数_乗用_LPG),125,5,AR1745),3,FALSE))))))</f>
        <v/>
      </c>
      <c r="AP1745" s="375" t="str">
        <f t="shared" si="486"/>
        <v/>
      </c>
      <c r="AQ1745" s="444" t="str">
        <f t="shared" si="487"/>
        <v/>
      </c>
      <c r="AR1745" s="375" t="str">
        <f t="shared" si="488"/>
        <v/>
      </c>
      <c r="AS1745" s="377" t="str">
        <f t="shared" si="489"/>
        <v/>
      </c>
      <c r="AT1745" s="378" t="str">
        <f t="shared" si="490"/>
        <v/>
      </c>
      <c r="AX1745" s="625" t="b">
        <f t="shared" si="491"/>
        <v>0</v>
      </c>
      <c r="AY1745" s="7" t="str">
        <f t="shared" si="492"/>
        <v>FALSEFALSEFALSE</v>
      </c>
      <c r="AZ1745" s="626">
        <f t="shared" si="476"/>
        <v>0</v>
      </c>
      <c r="BA1745" s="627" t="str">
        <f t="shared" si="493"/>
        <v/>
      </c>
      <c r="BB1745" s="627">
        <f t="shared" si="477"/>
        <v>0</v>
      </c>
    </row>
    <row r="1746" spans="1:54">
      <c r="A1746" s="381">
        <v>1689</v>
      </c>
      <c r="B1746" s="117"/>
      <c r="C1746" s="288"/>
      <c r="D1746" s="289"/>
      <c r="E1746" s="289"/>
      <c r="F1746" s="290"/>
      <c r="G1746" s="292"/>
      <c r="H1746" s="116"/>
      <c r="I1746" s="292"/>
      <c r="J1746" s="116"/>
      <c r="K1746" s="370"/>
      <c r="L1746" s="370"/>
      <c r="M1746" s="370"/>
      <c r="N1746" s="371"/>
      <c r="O1746" s="371"/>
      <c r="P1746" s="371"/>
      <c r="Q1746" s="371"/>
      <c r="R1746" s="371"/>
      <c r="S1746" s="371"/>
      <c r="T1746" s="443"/>
      <c r="U1746" s="539"/>
      <c r="V1746" s="117"/>
      <c r="W1746" s="118"/>
      <c r="X1746" s="119"/>
      <c r="Y1746" s="120"/>
      <c r="Z1746" s="122"/>
      <c r="AA1746" s="121"/>
      <c r="AB1746" s="443"/>
      <c r="AC1746" s="734"/>
      <c r="AD1746" s="372"/>
      <c r="AE1746" s="485"/>
      <c r="AF1746" s="373" t="str">
        <f t="shared" si="478"/>
        <v/>
      </c>
      <c r="AG1746" s="373" t="str">
        <f t="shared" si="479"/>
        <v/>
      </c>
      <c r="AH1746" s="374" t="str">
        <f t="shared" si="480"/>
        <v/>
      </c>
      <c r="AI1746" s="375" t="str">
        <f t="shared" si="481"/>
        <v/>
      </c>
      <c r="AJ1746" s="375" t="str">
        <f t="shared" si="482"/>
        <v/>
      </c>
      <c r="AK1746" s="375" t="str">
        <f t="shared" si="483"/>
        <v/>
      </c>
      <c r="AL1746" s="375" t="str">
        <f t="shared" si="484"/>
        <v/>
      </c>
      <c r="AM1746" s="375" t="str">
        <f t="shared" si="485"/>
        <v/>
      </c>
      <c r="AN1746" s="376" t="str">
        <f>IF(AF1746="","",IF(OR(AH1746="",AH1746="-"),"－",IF(OR(AM1746=8,AM1746=9),"",IF(OR(AJ1746=3,AJ1746=4,AJ1746=5,AJ1746=6),VLOOKUP(AH1746,INDEX((係数_バス貨物_ガソリン,係数_バス貨物_CNG,係数_バス貨物_軽油,係数_バス貨物_メタノール,係数_バス貨物_LPG),MATCH(AL1746,【参考】排出ガスレベル!$AI$4:$AI$671,1),1,AR1746):INDEX((係数_バス貨物_ガソリン,係数_バス貨物_CNG,係数_バス貨物_軽油,係数_バス貨物_メタノール,係数_バス貨物_LPG),MATCH(AL1746+1,【参考】排出ガスレベル!$AI$4:$AI$671,1)-1,5,AR1746),2,FALSE),IF(OR(AJ1746=1,AJ1746=2),VLOOKUP(AH1746,INDEX((係数_乗用_ガソリン,係数_乗用_CNG,係数_乗用_軽油,係数_乗用_メタノール,係数_乗用_LPG),1,1,AR1746):INDEX((係数_乗用_ガソリン,係数_乗用_CNG,係数_乗用_軽油,係数_乗用_メタノール,係数_乗用_LPG),125,5,AR1746),2,FALSE))))))</f>
        <v/>
      </c>
      <c r="AO1746" s="376" t="str">
        <f>IF(T1746="","",IF(OR(AH1746="",AH1746="-"),"－",IF(OR(AM1746=8,AM1746=9),"",IF(OR(AJ1746=3,AJ1746=4,AJ1746=5,AJ1746=6),VLOOKUP(AH1746,INDEX((係数_バス貨物_ガソリン,係数_バス貨物_CNG,係数_バス貨物_軽油,係数_バス貨物_メタノール,係数_バス貨物_LPG),MATCH(AL1746,【参考】排出ガスレベル!$AI$4:$AI$671,1),1,AR1746):INDEX((係数_バス貨物_ガソリン,係数_バス貨物_CNG,係数_バス貨物_軽油,係数_バス貨物_メタノール,係数_バス貨物_LPG),MATCH(AL1746+1,【参考】排出ガスレベル!$AI$4:$AI$671,1)-1,5,AR1746),3,FALSE),IF(OR(AJ1746=1,AJ1746=2),VLOOKUP(AH1746,INDEX((係数_乗用_ガソリン,係数_乗用_CNG,係数_乗用_軽油,係数_乗用_メタノール,係数_乗用_LPG),1,1,AR1746):INDEX((係数_乗用_ガソリン,係数_乗用_CNG,係数_乗用_軽油,係数_乗用_メタノール,係数_乗用_LPG),125,5,AR1746),3,FALSE))))))</f>
        <v/>
      </c>
      <c r="AP1746" s="375" t="str">
        <f t="shared" si="486"/>
        <v/>
      </c>
      <c r="AQ1746" s="444" t="str">
        <f t="shared" si="487"/>
        <v/>
      </c>
      <c r="AR1746" s="375" t="str">
        <f t="shared" si="488"/>
        <v/>
      </c>
      <c r="AS1746" s="377" t="str">
        <f t="shared" si="489"/>
        <v/>
      </c>
      <c r="AT1746" s="378" t="str">
        <f t="shared" si="490"/>
        <v/>
      </c>
      <c r="AX1746" s="625" t="b">
        <f t="shared" si="491"/>
        <v>0</v>
      </c>
      <c r="AY1746" s="7" t="str">
        <f t="shared" si="492"/>
        <v>FALSEFALSEFALSE</v>
      </c>
      <c r="AZ1746" s="626">
        <f t="shared" si="476"/>
        <v>0</v>
      </c>
      <c r="BA1746" s="627" t="str">
        <f t="shared" si="493"/>
        <v/>
      </c>
      <c r="BB1746" s="627">
        <f t="shared" si="477"/>
        <v>0</v>
      </c>
    </row>
    <row r="1747" spans="1:54">
      <c r="A1747" s="381">
        <v>1690</v>
      </c>
      <c r="B1747" s="117"/>
      <c r="C1747" s="288"/>
      <c r="D1747" s="289"/>
      <c r="E1747" s="289"/>
      <c r="F1747" s="290"/>
      <c r="G1747" s="292"/>
      <c r="H1747" s="116"/>
      <c r="I1747" s="292"/>
      <c r="J1747" s="116"/>
      <c r="K1747" s="370"/>
      <c r="L1747" s="370"/>
      <c r="M1747" s="370"/>
      <c r="N1747" s="371"/>
      <c r="O1747" s="371"/>
      <c r="P1747" s="371"/>
      <c r="Q1747" s="371"/>
      <c r="R1747" s="371"/>
      <c r="S1747" s="371"/>
      <c r="T1747" s="443"/>
      <c r="U1747" s="539"/>
      <c r="V1747" s="117"/>
      <c r="W1747" s="118"/>
      <c r="X1747" s="119"/>
      <c r="Y1747" s="120"/>
      <c r="Z1747" s="122"/>
      <c r="AA1747" s="121"/>
      <c r="AB1747" s="443"/>
      <c r="AC1747" s="734"/>
      <c r="AD1747" s="372"/>
      <c r="AE1747" s="485"/>
      <c r="AF1747" s="373" t="str">
        <f t="shared" si="478"/>
        <v/>
      </c>
      <c r="AG1747" s="373" t="str">
        <f t="shared" si="479"/>
        <v/>
      </c>
      <c r="AH1747" s="374" t="str">
        <f t="shared" si="480"/>
        <v/>
      </c>
      <c r="AI1747" s="375" t="str">
        <f t="shared" si="481"/>
        <v/>
      </c>
      <c r="AJ1747" s="375" t="str">
        <f t="shared" si="482"/>
        <v/>
      </c>
      <c r="AK1747" s="375" t="str">
        <f t="shared" si="483"/>
        <v/>
      </c>
      <c r="AL1747" s="375" t="str">
        <f t="shared" si="484"/>
        <v/>
      </c>
      <c r="AM1747" s="375" t="str">
        <f t="shared" si="485"/>
        <v/>
      </c>
      <c r="AN1747" s="376" t="str">
        <f>IF(AF1747="","",IF(OR(AH1747="",AH1747="-"),"－",IF(OR(AM1747=8,AM1747=9),"",IF(OR(AJ1747=3,AJ1747=4,AJ1747=5,AJ1747=6),VLOOKUP(AH1747,INDEX((係数_バス貨物_ガソリン,係数_バス貨物_CNG,係数_バス貨物_軽油,係数_バス貨物_メタノール,係数_バス貨物_LPG),MATCH(AL1747,【参考】排出ガスレベル!$AI$4:$AI$671,1),1,AR1747):INDEX((係数_バス貨物_ガソリン,係数_バス貨物_CNG,係数_バス貨物_軽油,係数_バス貨物_メタノール,係数_バス貨物_LPG),MATCH(AL1747+1,【参考】排出ガスレベル!$AI$4:$AI$671,1)-1,5,AR1747),2,FALSE),IF(OR(AJ1747=1,AJ1747=2),VLOOKUP(AH1747,INDEX((係数_乗用_ガソリン,係数_乗用_CNG,係数_乗用_軽油,係数_乗用_メタノール,係数_乗用_LPG),1,1,AR1747):INDEX((係数_乗用_ガソリン,係数_乗用_CNG,係数_乗用_軽油,係数_乗用_メタノール,係数_乗用_LPG),125,5,AR1747),2,FALSE))))))</f>
        <v/>
      </c>
      <c r="AO1747" s="376" t="str">
        <f>IF(T1747="","",IF(OR(AH1747="",AH1747="-"),"－",IF(OR(AM1747=8,AM1747=9),"",IF(OR(AJ1747=3,AJ1747=4,AJ1747=5,AJ1747=6),VLOOKUP(AH1747,INDEX((係数_バス貨物_ガソリン,係数_バス貨物_CNG,係数_バス貨物_軽油,係数_バス貨物_メタノール,係数_バス貨物_LPG),MATCH(AL1747,【参考】排出ガスレベル!$AI$4:$AI$671,1),1,AR1747):INDEX((係数_バス貨物_ガソリン,係数_バス貨物_CNG,係数_バス貨物_軽油,係数_バス貨物_メタノール,係数_バス貨物_LPG),MATCH(AL1747+1,【参考】排出ガスレベル!$AI$4:$AI$671,1)-1,5,AR1747),3,FALSE),IF(OR(AJ1747=1,AJ1747=2),VLOOKUP(AH1747,INDEX((係数_乗用_ガソリン,係数_乗用_CNG,係数_乗用_軽油,係数_乗用_メタノール,係数_乗用_LPG),1,1,AR1747):INDEX((係数_乗用_ガソリン,係数_乗用_CNG,係数_乗用_軽油,係数_乗用_メタノール,係数_乗用_LPG),125,5,AR1747),3,FALSE))))))</f>
        <v/>
      </c>
      <c r="AP1747" s="375" t="str">
        <f t="shared" si="486"/>
        <v/>
      </c>
      <c r="AQ1747" s="444" t="str">
        <f t="shared" si="487"/>
        <v/>
      </c>
      <c r="AR1747" s="375" t="str">
        <f t="shared" si="488"/>
        <v/>
      </c>
      <c r="AS1747" s="377" t="str">
        <f t="shared" si="489"/>
        <v/>
      </c>
      <c r="AT1747" s="378" t="str">
        <f t="shared" si="490"/>
        <v/>
      </c>
      <c r="AX1747" s="625" t="b">
        <f t="shared" si="491"/>
        <v>0</v>
      </c>
      <c r="AY1747" s="7" t="str">
        <f t="shared" si="492"/>
        <v>FALSEFALSEFALSE</v>
      </c>
      <c r="AZ1747" s="626">
        <f t="shared" si="476"/>
        <v>0</v>
      </c>
      <c r="BA1747" s="627" t="str">
        <f t="shared" si="493"/>
        <v/>
      </c>
      <c r="BB1747" s="627">
        <f t="shared" si="477"/>
        <v>0</v>
      </c>
    </row>
    <row r="1748" spans="1:54">
      <c r="A1748" s="381">
        <v>1691</v>
      </c>
      <c r="B1748" s="117"/>
      <c r="C1748" s="288"/>
      <c r="D1748" s="289"/>
      <c r="E1748" s="289"/>
      <c r="F1748" s="290"/>
      <c r="G1748" s="292"/>
      <c r="H1748" s="116"/>
      <c r="I1748" s="292"/>
      <c r="J1748" s="116"/>
      <c r="K1748" s="370"/>
      <c r="L1748" s="370"/>
      <c r="M1748" s="370"/>
      <c r="N1748" s="371"/>
      <c r="O1748" s="371"/>
      <c r="P1748" s="371"/>
      <c r="Q1748" s="371"/>
      <c r="R1748" s="371"/>
      <c r="S1748" s="371"/>
      <c r="T1748" s="443"/>
      <c r="U1748" s="539"/>
      <c r="V1748" s="117"/>
      <c r="W1748" s="118"/>
      <c r="X1748" s="119"/>
      <c r="Y1748" s="120"/>
      <c r="Z1748" s="122"/>
      <c r="AA1748" s="121"/>
      <c r="AB1748" s="443"/>
      <c r="AC1748" s="734"/>
      <c r="AD1748" s="372"/>
      <c r="AE1748" s="485"/>
      <c r="AF1748" s="373" t="str">
        <f t="shared" si="478"/>
        <v/>
      </c>
      <c r="AG1748" s="373" t="str">
        <f t="shared" si="479"/>
        <v/>
      </c>
      <c r="AH1748" s="374" t="str">
        <f t="shared" si="480"/>
        <v/>
      </c>
      <c r="AI1748" s="375" t="str">
        <f t="shared" si="481"/>
        <v/>
      </c>
      <c r="AJ1748" s="375" t="str">
        <f t="shared" si="482"/>
        <v/>
      </c>
      <c r="AK1748" s="375" t="str">
        <f t="shared" si="483"/>
        <v/>
      </c>
      <c r="AL1748" s="375" t="str">
        <f t="shared" si="484"/>
        <v/>
      </c>
      <c r="AM1748" s="375" t="str">
        <f t="shared" si="485"/>
        <v/>
      </c>
      <c r="AN1748" s="376" t="str">
        <f>IF(AF1748="","",IF(OR(AH1748="",AH1748="-"),"－",IF(OR(AM1748=8,AM1748=9),"",IF(OR(AJ1748=3,AJ1748=4,AJ1748=5,AJ1748=6),VLOOKUP(AH1748,INDEX((係数_バス貨物_ガソリン,係数_バス貨物_CNG,係数_バス貨物_軽油,係数_バス貨物_メタノール,係数_バス貨物_LPG),MATCH(AL1748,【参考】排出ガスレベル!$AI$4:$AI$671,1),1,AR1748):INDEX((係数_バス貨物_ガソリン,係数_バス貨物_CNG,係数_バス貨物_軽油,係数_バス貨物_メタノール,係数_バス貨物_LPG),MATCH(AL1748+1,【参考】排出ガスレベル!$AI$4:$AI$671,1)-1,5,AR1748),2,FALSE),IF(OR(AJ1748=1,AJ1748=2),VLOOKUP(AH1748,INDEX((係数_乗用_ガソリン,係数_乗用_CNG,係数_乗用_軽油,係数_乗用_メタノール,係数_乗用_LPG),1,1,AR1748):INDEX((係数_乗用_ガソリン,係数_乗用_CNG,係数_乗用_軽油,係数_乗用_メタノール,係数_乗用_LPG),125,5,AR1748),2,FALSE))))))</f>
        <v/>
      </c>
      <c r="AO1748" s="376" t="str">
        <f>IF(T1748="","",IF(OR(AH1748="",AH1748="-"),"－",IF(OR(AM1748=8,AM1748=9),"",IF(OR(AJ1748=3,AJ1748=4,AJ1748=5,AJ1748=6),VLOOKUP(AH1748,INDEX((係数_バス貨物_ガソリン,係数_バス貨物_CNG,係数_バス貨物_軽油,係数_バス貨物_メタノール,係数_バス貨物_LPG),MATCH(AL1748,【参考】排出ガスレベル!$AI$4:$AI$671,1),1,AR1748):INDEX((係数_バス貨物_ガソリン,係数_バス貨物_CNG,係数_バス貨物_軽油,係数_バス貨物_メタノール,係数_バス貨物_LPG),MATCH(AL1748+1,【参考】排出ガスレベル!$AI$4:$AI$671,1)-1,5,AR1748),3,FALSE),IF(OR(AJ1748=1,AJ1748=2),VLOOKUP(AH1748,INDEX((係数_乗用_ガソリン,係数_乗用_CNG,係数_乗用_軽油,係数_乗用_メタノール,係数_乗用_LPG),1,1,AR1748):INDEX((係数_乗用_ガソリン,係数_乗用_CNG,係数_乗用_軽油,係数_乗用_メタノール,係数_乗用_LPG),125,5,AR1748),3,FALSE))))))</f>
        <v/>
      </c>
      <c r="AP1748" s="375" t="str">
        <f t="shared" si="486"/>
        <v/>
      </c>
      <c r="AQ1748" s="444" t="str">
        <f t="shared" si="487"/>
        <v/>
      </c>
      <c r="AR1748" s="375" t="str">
        <f t="shared" si="488"/>
        <v/>
      </c>
      <c r="AS1748" s="377" t="str">
        <f t="shared" si="489"/>
        <v/>
      </c>
      <c r="AT1748" s="378" t="str">
        <f t="shared" si="490"/>
        <v/>
      </c>
      <c r="AX1748" s="625" t="b">
        <f t="shared" si="491"/>
        <v>0</v>
      </c>
      <c r="AY1748" s="7" t="str">
        <f t="shared" si="492"/>
        <v>FALSEFALSEFALSE</v>
      </c>
      <c r="AZ1748" s="626">
        <f t="shared" si="476"/>
        <v>0</v>
      </c>
      <c r="BA1748" s="627" t="str">
        <f t="shared" si="493"/>
        <v/>
      </c>
      <c r="BB1748" s="627">
        <f t="shared" si="477"/>
        <v>0</v>
      </c>
    </row>
    <row r="1749" spans="1:54">
      <c r="A1749" s="381">
        <v>1692</v>
      </c>
      <c r="B1749" s="117"/>
      <c r="C1749" s="288"/>
      <c r="D1749" s="289"/>
      <c r="E1749" s="289"/>
      <c r="F1749" s="290"/>
      <c r="G1749" s="292"/>
      <c r="H1749" s="116"/>
      <c r="I1749" s="292"/>
      <c r="J1749" s="116"/>
      <c r="K1749" s="370"/>
      <c r="L1749" s="370"/>
      <c r="M1749" s="370"/>
      <c r="N1749" s="371"/>
      <c r="O1749" s="371"/>
      <c r="P1749" s="371"/>
      <c r="Q1749" s="371"/>
      <c r="R1749" s="371"/>
      <c r="S1749" s="371"/>
      <c r="T1749" s="443"/>
      <c r="U1749" s="539"/>
      <c r="V1749" s="117"/>
      <c r="W1749" s="118"/>
      <c r="X1749" s="119"/>
      <c r="Y1749" s="120"/>
      <c r="Z1749" s="122"/>
      <c r="AA1749" s="121"/>
      <c r="AB1749" s="443"/>
      <c r="AC1749" s="734"/>
      <c r="AD1749" s="372"/>
      <c r="AE1749" s="485"/>
      <c r="AF1749" s="373" t="str">
        <f t="shared" si="478"/>
        <v/>
      </c>
      <c r="AG1749" s="373" t="str">
        <f t="shared" si="479"/>
        <v/>
      </c>
      <c r="AH1749" s="374" t="str">
        <f t="shared" si="480"/>
        <v/>
      </c>
      <c r="AI1749" s="375" t="str">
        <f t="shared" si="481"/>
        <v/>
      </c>
      <c r="AJ1749" s="375" t="str">
        <f t="shared" si="482"/>
        <v/>
      </c>
      <c r="AK1749" s="375" t="str">
        <f t="shared" si="483"/>
        <v/>
      </c>
      <c r="AL1749" s="375" t="str">
        <f t="shared" si="484"/>
        <v/>
      </c>
      <c r="AM1749" s="375" t="str">
        <f t="shared" si="485"/>
        <v/>
      </c>
      <c r="AN1749" s="376" t="str">
        <f>IF(AF1749="","",IF(OR(AH1749="",AH1749="-"),"－",IF(OR(AM1749=8,AM1749=9),"",IF(OR(AJ1749=3,AJ1749=4,AJ1749=5,AJ1749=6),VLOOKUP(AH1749,INDEX((係数_バス貨物_ガソリン,係数_バス貨物_CNG,係数_バス貨物_軽油,係数_バス貨物_メタノール,係数_バス貨物_LPG),MATCH(AL1749,【参考】排出ガスレベル!$AI$4:$AI$671,1),1,AR1749):INDEX((係数_バス貨物_ガソリン,係数_バス貨物_CNG,係数_バス貨物_軽油,係数_バス貨物_メタノール,係数_バス貨物_LPG),MATCH(AL1749+1,【参考】排出ガスレベル!$AI$4:$AI$671,1)-1,5,AR1749),2,FALSE),IF(OR(AJ1749=1,AJ1749=2),VLOOKUP(AH1749,INDEX((係数_乗用_ガソリン,係数_乗用_CNG,係数_乗用_軽油,係数_乗用_メタノール,係数_乗用_LPG),1,1,AR1749):INDEX((係数_乗用_ガソリン,係数_乗用_CNG,係数_乗用_軽油,係数_乗用_メタノール,係数_乗用_LPG),125,5,AR1749),2,FALSE))))))</f>
        <v/>
      </c>
      <c r="AO1749" s="376" t="str">
        <f>IF(T1749="","",IF(OR(AH1749="",AH1749="-"),"－",IF(OR(AM1749=8,AM1749=9),"",IF(OR(AJ1749=3,AJ1749=4,AJ1749=5,AJ1749=6),VLOOKUP(AH1749,INDEX((係数_バス貨物_ガソリン,係数_バス貨物_CNG,係数_バス貨物_軽油,係数_バス貨物_メタノール,係数_バス貨物_LPG),MATCH(AL1749,【参考】排出ガスレベル!$AI$4:$AI$671,1),1,AR1749):INDEX((係数_バス貨物_ガソリン,係数_バス貨物_CNG,係数_バス貨物_軽油,係数_バス貨物_メタノール,係数_バス貨物_LPG),MATCH(AL1749+1,【参考】排出ガスレベル!$AI$4:$AI$671,1)-1,5,AR1749),3,FALSE),IF(OR(AJ1749=1,AJ1749=2),VLOOKUP(AH1749,INDEX((係数_乗用_ガソリン,係数_乗用_CNG,係数_乗用_軽油,係数_乗用_メタノール,係数_乗用_LPG),1,1,AR1749):INDEX((係数_乗用_ガソリン,係数_乗用_CNG,係数_乗用_軽油,係数_乗用_メタノール,係数_乗用_LPG),125,5,AR1749),3,FALSE))))))</f>
        <v/>
      </c>
      <c r="AP1749" s="375" t="str">
        <f t="shared" si="486"/>
        <v/>
      </c>
      <c r="AQ1749" s="444" t="str">
        <f t="shared" si="487"/>
        <v/>
      </c>
      <c r="AR1749" s="375" t="str">
        <f t="shared" si="488"/>
        <v/>
      </c>
      <c r="AS1749" s="377" t="str">
        <f t="shared" si="489"/>
        <v/>
      </c>
      <c r="AT1749" s="378" t="str">
        <f t="shared" si="490"/>
        <v/>
      </c>
      <c r="AX1749" s="625" t="b">
        <f t="shared" si="491"/>
        <v>0</v>
      </c>
      <c r="AY1749" s="7" t="str">
        <f t="shared" si="492"/>
        <v>FALSEFALSEFALSE</v>
      </c>
      <c r="AZ1749" s="626">
        <f t="shared" si="476"/>
        <v>0</v>
      </c>
      <c r="BA1749" s="627" t="str">
        <f t="shared" si="493"/>
        <v/>
      </c>
      <c r="BB1749" s="627">
        <f t="shared" si="477"/>
        <v>0</v>
      </c>
    </row>
    <row r="1750" spans="1:54">
      <c r="A1750" s="381">
        <v>1693</v>
      </c>
      <c r="B1750" s="117"/>
      <c r="C1750" s="288"/>
      <c r="D1750" s="289"/>
      <c r="E1750" s="289"/>
      <c r="F1750" s="290"/>
      <c r="G1750" s="292"/>
      <c r="H1750" s="116"/>
      <c r="I1750" s="292"/>
      <c r="J1750" s="116"/>
      <c r="K1750" s="370"/>
      <c r="L1750" s="370"/>
      <c r="M1750" s="370"/>
      <c r="N1750" s="371"/>
      <c r="O1750" s="371"/>
      <c r="P1750" s="371"/>
      <c r="Q1750" s="371"/>
      <c r="R1750" s="371"/>
      <c r="S1750" s="371"/>
      <c r="T1750" s="443"/>
      <c r="U1750" s="539"/>
      <c r="V1750" s="117"/>
      <c r="W1750" s="118"/>
      <c r="X1750" s="119"/>
      <c r="Y1750" s="120"/>
      <c r="Z1750" s="122"/>
      <c r="AA1750" s="121"/>
      <c r="AB1750" s="443"/>
      <c r="AC1750" s="734"/>
      <c r="AD1750" s="372"/>
      <c r="AE1750" s="485"/>
      <c r="AF1750" s="373" t="str">
        <f t="shared" si="478"/>
        <v/>
      </c>
      <c r="AG1750" s="373" t="str">
        <f t="shared" si="479"/>
        <v/>
      </c>
      <c r="AH1750" s="374" t="str">
        <f t="shared" si="480"/>
        <v/>
      </c>
      <c r="AI1750" s="375" t="str">
        <f t="shared" si="481"/>
        <v/>
      </c>
      <c r="AJ1750" s="375" t="str">
        <f t="shared" si="482"/>
        <v/>
      </c>
      <c r="AK1750" s="375" t="str">
        <f t="shared" si="483"/>
        <v/>
      </c>
      <c r="AL1750" s="375" t="str">
        <f t="shared" si="484"/>
        <v/>
      </c>
      <c r="AM1750" s="375" t="str">
        <f t="shared" si="485"/>
        <v/>
      </c>
      <c r="AN1750" s="376" t="str">
        <f>IF(AF1750="","",IF(OR(AH1750="",AH1750="-"),"－",IF(OR(AM1750=8,AM1750=9),"",IF(OR(AJ1750=3,AJ1750=4,AJ1750=5,AJ1750=6),VLOOKUP(AH1750,INDEX((係数_バス貨物_ガソリン,係数_バス貨物_CNG,係数_バス貨物_軽油,係数_バス貨物_メタノール,係数_バス貨物_LPG),MATCH(AL1750,【参考】排出ガスレベル!$AI$4:$AI$671,1),1,AR1750):INDEX((係数_バス貨物_ガソリン,係数_バス貨物_CNG,係数_バス貨物_軽油,係数_バス貨物_メタノール,係数_バス貨物_LPG),MATCH(AL1750+1,【参考】排出ガスレベル!$AI$4:$AI$671,1)-1,5,AR1750),2,FALSE),IF(OR(AJ1750=1,AJ1750=2),VLOOKUP(AH1750,INDEX((係数_乗用_ガソリン,係数_乗用_CNG,係数_乗用_軽油,係数_乗用_メタノール,係数_乗用_LPG),1,1,AR1750):INDEX((係数_乗用_ガソリン,係数_乗用_CNG,係数_乗用_軽油,係数_乗用_メタノール,係数_乗用_LPG),125,5,AR1750),2,FALSE))))))</f>
        <v/>
      </c>
      <c r="AO1750" s="376" t="str">
        <f>IF(T1750="","",IF(OR(AH1750="",AH1750="-"),"－",IF(OR(AM1750=8,AM1750=9),"",IF(OR(AJ1750=3,AJ1750=4,AJ1750=5,AJ1750=6),VLOOKUP(AH1750,INDEX((係数_バス貨物_ガソリン,係数_バス貨物_CNG,係数_バス貨物_軽油,係数_バス貨物_メタノール,係数_バス貨物_LPG),MATCH(AL1750,【参考】排出ガスレベル!$AI$4:$AI$671,1),1,AR1750):INDEX((係数_バス貨物_ガソリン,係数_バス貨物_CNG,係数_バス貨物_軽油,係数_バス貨物_メタノール,係数_バス貨物_LPG),MATCH(AL1750+1,【参考】排出ガスレベル!$AI$4:$AI$671,1)-1,5,AR1750),3,FALSE),IF(OR(AJ1750=1,AJ1750=2),VLOOKUP(AH1750,INDEX((係数_乗用_ガソリン,係数_乗用_CNG,係数_乗用_軽油,係数_乗用_メタノール,係数_乗用_LPG),1,1,AR1750):INDEX((係数_乗用_ガソリン,係数_乗用_CNG,係数_乗用_軽油,係数_乗用_メタノール,係数_乗用_LPG),125,5,AR1750),3,FALSE))))))</f>
        <v/>
      </c>
      <c r="AP1750" s="375" t="str">
        <f t="shared" si="486"/>
        <v/>
      </c>
      <c r="AQ1750" s="444" t="str">
        <f t="shared" si="487"/>
        <v/>
      </c>
      <c r="AR1750" s="375" t="str">
        <f t="shared" si="488"/>
        <v/>
      </c>
      <c r="AS1750" s="377" t="str">
        <f t="shared" si="489"/>
        <v/>
      </c>
      <c r="AT1750" s="378" t="str">
        <f t="shared" si="490"/>
        <v/>
      </c>
      <c r="AX1750" s="625" t="b">
        <f t="shared" si="491"/>
        <v>0</v>
      </c>
      <c r="AY1750" s="7" t="str">
        <f t="shared" si="492"/>
        <v>FALSEFALSEFALSE</v>
      </c>
      <c r="AZ1750" s="626">
        <f t="shared" si="476"/>
        <v>0</v>
      </c>
      <c r="BA1750" s="627" t="str">
        <f t="shared" si="493"/>
        <v/>
      </c>
      <c r="BB1750" s="627">
        <f t="shared" si="477"/>
        <v>0</v>
      </c>
    </row>
    <row r="1751" spans="1:54">
      <c r="A1751" s="381">
        <v>1694</v>
      </c>
      <c r="B1751" s="117"/>
      <c r="C1751" s="288"/>
      <c r="D1751" s="289"/>
      <c r="E1751" s="289"/>
      <c r="F1751" s="290"/>
      <c r="G1751" s="292"/>
      <c r="H1751" s="116"/>
      <c r="I1751" s="292"/>
      <c r="J1751" s="116"/>
      <c r="K1751" s="370"/>
      <c r="L1751" s="370"/>
      <c r="M1751" s="370"/>
      <c r="N1751" s="371"/>
      <c r="O1751" s="371"/>
      <c r="P1751" s="371"/>
      <c r="Q1751" s="371"/>
      <c r="R1751" s="371"/>
      <c r="S1751" s="371"/>
      <c r="T1751" s="443"/>
      <c r="U1751" s="539"/>
      <c r="V1751" s="117"/>
      <c r="W1751" s="118"/>
      <c r="X1751" s="119"/>
      <c r="Y1751" s="120"/>
      <c r="Z1751" s="122"/>
      <c r="AA1751" s="121"/>
      <c r="AB1751" s="443"/>
      <c r="AC1751" s="734"/>
      <c r="AD1751" s="372"/>
      <c r="AE1751" s="485"/>
      <c r="AF1751" s="373" t="str">
        <f t="shared" si="478"/>
        <v/>
      </c>
      <c r="AG1751" s="373" t="str">
        <f t="shared" si="479"/>
        <v/>
      </c>
      <c r="AH1751" s="374" t="str">
        <f t="shared" si="480"/>
        <v/>
      </c>
      <c r="AI1751" s="375" t="str">
        <f t="shared" si="481"/>
        <v/>
      </c>
      <c r="AJ1751" s="375" t="str">
        <f t="shared" si="482"/>
        <v/>
      </c>
      <c r="AK1751" s="375" t="str">
        <f t="shared" si="483"/>
        <v/>
      </c>
      <c r="AL1751" s="375" t="str">
        <f t="shared" si="484"/>
        <v/>
      </c>
      <c r="AM1751" s="375" t="str">
        <f t="shared" si="485"/>
        <v/>
      </c>
      <c r="AN1751" s="376" t="str">
        <f>IF(AF1751="","",IF(OR(AH1751="",AH1751="-"),"－",IF(OR(AM1751=8,AM1751=9),"",IF(OR(AJ1751=3,AJ1751=4,AJ1751=5,AJ1751=6),VLOOKUP(AH1751,INDEX((係数_バス貨物_ガソリン,係数_バス貨物_CNG,係数_バス貨物_軽油,係数_バス貨物_メタノール,係数_バス貨物_LPG),MATCH(AL1751,【参考】排出ガスレベル!$AI$4:$AI$671,1),1,AR1751):INDEX((係数_バス貨物_ガソリン,係数_バス貨物_CNG,係数_バス貨物_軽油,係数_バス貨物_メタノール,係数_バス貨物_LPG),MATCH(AL1751+1,【参考】排出ガスレベル!$AI$4:$AI$671,1)-1,5,AR1751),2,FALSE),IF(OR(AJ1751=1,AJ1751=2),VLOOKUP(AH1751,INDEX((係数_乗用_ガソリン,係数_乗用_CNG,係数_乗用_軽油,係数_乗用_メタノール,係数_乗用_LPG),1,1,AR1751):INDEX((係数_乗用_ガソリン,係数_乗用_CNG,係数_乗用_軽油,係数_乗用_メタノール,係数_乗用_LPG),125,5,AR1751),2,FALSE))))))</f>
        <v/>
      </c>
      <c r="AO1751" s="376" t="str">
        <f>IF(T1751="","",IF(OR(AH1751="",AH1751="-"),"－",IF(OR(AM1751=8,AM1751=9),"",IF(OR(AJ1751=3,AJ1751=4,AJ1751=5,AJ1751=6),VLOOKUP(AH1751,INDEX((係数_バス貨物_ガソリン,係数_バス貨物_CNG,係数_バス貨物_軽油,係数_バス貨物_メタノール,係数_バス貨物_LPG),MATCH(AL1751,【参考】排出ガスレベル!$AI$4:$AI$671,1),1,AR1751):INDEX((係数_バス貨物_ガソリン,係数_バス貨物_CNG,係数_バス貨物_軽油,係数_バス貨物_メタノール,係数_バス貨物_LPG),MATCH(AL1751+1,【参考】排出ガスレベル!$AI$4:$AI$671,1)-1,5,AR1751),3,FALSE),IF(OR(AJ1751=1,AJ1751=2),VLOOKUP(AH1751,INDEX((係数_乗用_ガソリン,係数_乗用_CNG,係数_乗用_軽油,係数_乗用_メタノール,係数_乗用_LPG),1,1,AR1751):INDEX((係数_乗用_ガソリン,係数_乗用_CNG,係数_乗用_軽油,係数_乗用_メタノール,係数_乗用_LPG),125,5,AR1751),3,FALSE))))))</f>
        <v/>
      </c>
      <c r="AP1751" s="375" t="str">
        <f t="shared" si="486"/>
        <v/>
      </c>
      <c r="AQ1751" s="444" t="str">
        <f t="shared" si="487"/>
        <v/>
      </c>
      <c r="AR1751" s="375" t="str">
        <f t="shared" si="488"/>
        <v/>
      </c>
      <c r="AS1751" s="377" t="str">
        <f t="shared" si="489"/>
        <v/>
      </c>
      <c r="AT1751" s="378" t="str">
        <f t="shared" si="490"/>
        <v/>
      </c>
      <c r="AX1751" s="625" t="b">
        <f t="shared" si="491"/>
        <v>0</v>
      </c>
      <c r="AY1751" s="7" t="str">
        <f t="shared" si="492"/>
        <v>FALSEFALSEFALSE</v>
      </c>
      <c r="AZ1751" s="626">
        <f t="shared" si="476"/>
        <v>0</v>
      </c>
      <c r="BA1751" s="627" t="str">
        <f t="shared" si="493"/>
        <v/>
      </c>
      <c r="BB1751" s="627">
        <f t="shared" si="477"/>
        <v>0</v>
      </c>
    </row>
    <row r="1752" spans="1:54">
      <c r="A1752" s="381">
        <v>1695</v>
      </c>
      <c r="B1752" s="117"/>
      <c r="C1752" s="288"/>
      <c r="D1752" s="289"/>
      <c r="E1752" s="289"/>
      <c r="F1752" s="290"/>
      <c r="G1752" s="292"/>
      <c r="H1752" s="116"/>
      <c r="I1752" s="292"/>
      <c r="J1752" s="116"/>
      <c r="K1752" s="370"/>
      <c r="L1752" s="370"/>
      <c r="M1752" s="370"/>
      <c r="N1752" s="371"/>
      <c r="O1752" s="371"/>
      <c r="P1752" s="371"/>
      <c r="Q1752" s="371"/>
      <c r="R1752" s="371"/>
      <c r="S1752" s="371"/>
      <c r="T1752" s="443"/>
      <c r="U1752" s="539"/>
      <c r="V1752" s="117"/>
      <c r="W1752" s="118"/>
      <c r="X1752" s="119"/>
      <c r="Y1752" s="120"/>
      <c r="Z1752" s="122"/>
      <c r="AA1752" s="121"/>
      <c r="AB1752" s="443"/>
      <c r="AC1752" s="734"/>
      <c r="AD1752" s="372"/>
      <c r="AE1752" s="485"/>
      <c r="AF1752" s="373" t="str">
        <f t="shared" si="478"/>
        <v/>
      </c>
      <c r="AG1752" s="373" t="str">
        <f t="shared" si="479"/>
        <v/>
      </c>
      <c r="AH1752" s="374" t="str">
        <f t="shared" si="480"/>
        <v/>
      </c>
      <c r="AI1752" s="375" t="str">
        <f t="shared" si="481"/>
        <v/>
      </c>
      <c r="AJ1752" s="375" t="str">
        <f t="shared" si="482"/>
        <v/>
      </c>
      <c r="AK1752" s="375" t="str">
        <f t="shared" si="483"/>
        <v/>
      </c>
      <c r="AL1752" s="375" t="str">
        <f t="shared" si="484"/>
        <v/>
      </c>
      <c r="AM1752" s="375" t="str">
        <f t="shared" si="485"/>
        <v/>
      </c>
      <c r="AN1752" s="376" t="str">
        <f>IF(AF1752="","",IF(OR(AH1752="",AH1752="-"),"－",IF(OR(AM1752=8,AM1752=9),"",IF(OR(AJ1752=3,AJ1752=4,AJ1752=5,AJ1752=6),VLOOKUP(AH1752,INDEX((係数_バス貨物_ガソリン,係数_バス貨物_CNG,係数_バス貨物_軽油,係数_バス貨物_メタノール,係数_バス貨物_LPG),MATCH(AL1752,【参考】排出ガスレベル!$AI$4:$AI$671,1),1,AR1752):INDEX((係数_バス貨物_ガソリン,係数_バス貨物_CNG,係数_バス貨物_軽油,係数_バス貨物_メタノール,係数_バス貨物_LPG),MATCH(AL1752+1,【参考】排出ガスレベル!$AI$4:$AI$671,1)-1,5,AR1752),2,FALSE),IF(OR(AJ1752=1,AJ1752=2),VLOOKUP(AH1752,INDEX((係数_乗用_ガソリン,係数_乗用_CNG,係数_乗用_軽油,係数_乗用_メタノール,係数_乗用_LPG),1,1,AR1752):INDEX((係数_乗用_ガソリン,係数_乗用_CNG,係数_乗用_軽油,係数_乗用_メタノール,係数_乗用_LPG),125,5,AR1752),2,FALSE))))))</f>
        <v/>
      </c>
      <c r="AO1752" s="376" t="str">
        <f>IF(T1752="","",IF(OR(AH1752="",AH1752="-"),"－",IF(OR(AM1752=8,AM1752=9),"",IF(OR(AJ1752=3,AJ1752=4,AJ1752=5,AJ1752=6),VLOOKUP(AH1752,INDEX((係数_バス貨物_ガソリン,係数_バス貨物_CNG,係数_バス貨物_軽油,係数_バス貨物_メタノール,係数_バス貨物_LPG),MATCH(AL1752,【参考】排出ガスレベル!$AI$4:$AI$671,1),1,AR1752):INDEX((係数_バス貨物_ガソリン,係数_バス貨物_CNG,係数_バス貨物_軽油,係数_バス貨物_メタノール,係数_バス貨物_LPG),MATCH(AL1752+1,【参考】排出ガスレベル!$AI$4:$AI$671,1)-1,5,AR1752),3,FALSE),IF(OR(AJ1752=1,AJ1752=2),VLOOKUP(AH1752,INDEX((係数_乗用_ガソリン,係数_乗用_CNG,係数_乗用_軽油,係数_乗用_メタノール,係数_乗用_LPG),1,1,AR1752):INDEX((係数_乗用_ガソリン,係数_乗用_CNG,係数_乗用_軽油,係数_乗用_メタノール,係数_乗用_LPG),125,5,AR1752),3,FALSE))))))</f>
        <v/>
      </c>
      <c r="AP1752" s="375" t="str">
        <f t="shared" si="486"/>
        <v/>
      </c>
      <c r="AQ1752" s="444" t="str">
        <f t="shared" si="487"/>
        <v/>
      </c>
      <c r="AR1752" s="375" t="str">
        <f t="shared" si="488"/>
        <v/>
      </c>
      <c r="AS1752" s="377" t="str">
        <f t="shared" si="489"/>
        <v/>
      </c>
      <c r="AT1752" s="378" t="str">
        <f t="shared" si="490"/>
        <v/>
      </c>
      <c r="AX1752" s="625" t="b">
        <f t="shared" si="491"/>
        <v>0</v>
      </c>
      <c r="AY1752" s="7" t="str">
        <f t="shared" si="492"/>
        <v>FALSEFALSEFALSE</v>
      </c>
      <c r="AZ1752" s="626">
        <f t="shared" si="476"/>
        <v>0</v>
      </c>
      <c r="BA1752" s="627" t="str">
        <f t="shared" si="493"/>
        <v/>
      </c>
      <c r="BB1752" s="627">
        <f t="shared" si="477"/>
        <v>0</v>
      </c>
    </row>
    <row r="1753" spans="1:54">
      <c r="A1753" s="381">
        <v>1696</v>
      </c>
      <c r="B1753" s="117"/>
      <c r="C1753" s="288"/>
      <c r="D1753" s="289"/>
      <c r="E1753" s="289"/>
      <c r="F1753" s="290"/>
      <c r="G1753" s="292"/>
      <c r="H1753" s="116"/>
      <c r="I1753" s="292"/>
      <c r="J1753" s="116"/>
      <c r="K1753" s="370"/>
      <c r="L1753" s="370"/>
      <c r="M1753" s="370"/>
      <c r="N1753" s="371"/>
      <c r="O1753" s="371"/>
      <c r="P1753" s="371"/>
      <c r="Q1753" s="371"/>
      <c r="R1753" s="371"/>
      <c r="S1753" s="371"/>
      <c r="T1753" s="443"/>
      <c r="U1753" s="539"/>
      <c r="V1753" s="117"/>
      <c r="W1753" s="118"/>
      <c r="X1753" s="119"/>
      <c r="Y1753" s="120"/>
      <c r="Z1753" s="122"/>
      <c r="AA1753" s="121"/>
      <c r="AB1753" s="443"/>
      <c r="AC1753" s="734"/>
      <c r="AD1753" s="372"/>
      <c r="AE1753" s="485"/>
      <c r="AF1753" s="373" t="str">
        <f t="shared" si="478"/>
        <v/>
      </c>
      <c r="AG1753" s="373" t="str">
        <f t="shared" si="479"/>
        <v/>
      </c>
      <c r="AH1753" s="374" t="str">
        <f t="shared" si="480"/>
        <v/>
      </c>
      <c r="AI1753" s="375" t="str">
        <f t="shared" si="481"/>
        <v/>
      </c>
      <c r="AJ1753" s="375" t="str">
        <f t="shared" si="482"/>
        <v/>
      </c>
      <c r="AK1753" s="375" t="str">
        <f t="shared" si="483"/>
        <v/>
      </c>
      <c r="AL1753" s="375" t="str">
        <f t="shared" si="484"/>
        <v/>
      </c>
      <c r="AM1753" s="375" t="str">
        <f t="shared" si="485"/>
        <v/>
      </c>
      <c r="AN1753" s="376" t="str">
        <f>IF(AF1753="","",IF(OR(AH1753="",AH1753="-"),"－",IF(OR(AM1753=8,AM1753=9),"",IF(OR(AJ1753=3,AJ1753=4,AJ1753=5,AJ1753=6),VLOOKUP(AH1753,INDEX((係数_バス貨物_ガソリン,係数_バス貨物_CNG,係数_バス貨物_軽油,係数_バス貨物_メタノール,係数_バス貨物_LPG),MATCH(AL1753,【参考】排出ガスレベル!$AI$4:$AI$671,1),1,AR1753):INDEX((係数_バス貨物_ガソリン,係数_バス貨物_CNG,係数_バス貨物_軽油,係数_バス貨物_メタノール,係数_バス貨物_LPG),MATCH(AL1753+1,【参考】排出ガスレベル!$AI$4:$AI$671,1)-1,5,AR1753),2,FALSE),IF(OR(AJ1753=1,AJ1753=2),VLOOKUP(AH1753,INDEX((係数_乗用_ガソリン,係数_乗用_CNG,係数_乗用_軽油,係数_乗用_メタノール,係数_乗用_LPG),1,1,AR1753):INDEX((係数_乗用_ガソリン,係数_乗用_CNG,係数_乗用_軽油,係数_乗用_メタノール,係数_乗用_LPG),125,5,AR1753),2,FALSE))))))</f>
        <v/>
      </c>
      <c r="AO1753" s="376" t="str">
        <f>IF(T1753="","",IF(OR(AH1753="",AH1753="-"),"－",IF(OR(AM1753=8,AM1753=9),"",IF(OR(AJ1753=3,AJ1753=4,AJ1753=5,AJ1753=6),VLOOKUP(AH1753,INDEX((係数_バス貨物_ガソリン,係数_バス貨物_CNG,係数_バス貨物_軽油,係数_バス貨物_メタノール,係数_バス貨物_LPG),MATCH(AL1753,【参考】排出ガスレベル!$AI$4:$AI$671,1),1,AR1753):INDEX((係数_バス貨物_ガソリン,係数_バス貨物_CNG,係数_バス貨物_軽油,係数_バス貨物_メタノール,係数_バス貨物_LPG),MATCH(AL1753+1,【参考】排出ガスレベル!$AI$4:$AI$671,1)-1,5,AR1753),3,FALSE),IF(OR(AJ1753=1,AJ1753=2),VLOOKUP(AH1753,INDEX((係数_乗用_ガソリン,係数_乗用_CNG,係数_乗用_軽油,係数_乗用_メタノール,係数_乗用_LPG),1,1,AR1753):INDEX((係数_乗用_ガソリン,係数_乗用_CNG,係数_乗用_軽油,係数_乗用_メタノール,係数_乗用_LPG),125,5,AR1753),3,FALSE))))))</f>
        <v/>
      </c>
      <c r="AP1753" s="375" t="str">
        <f t="shared" si="486"/>
        <v/>
      </c>
      <c r="AQ1753" s="444" t="str">
        <f t="shared" si="487"/>
        <v/>
      </c>
      <c r="AR1753" s="375" t="str">
        <f t="shared" si="488"/>
        <v/>
      </c>
      <c r="AS1753" s="377" t="str">
        <f t="shared" si="489"/>
        <v/>
      </c>
      <c r="AT1753" s="378" t="str">
        <f t="shared" si="490"/>
        <v/>
      </c>
      <c r="AX1753" s="625" t="b">
        <f t="shared" si="491"/>
        <v>0</v>
      </c>
      <c r="AY1753" s="7" t="str">
        <f t="shared" si="492"/>
        <v>FALSEFALSEFALSE</v>
      </c>
      <c r="AZ1753" s="626">
        <f t="shared" si="476"/>
        <v>0</v>
      </c>
      <c r="BA1753" s="627" t="str">
        <f t="shared" si="493"/>
        <v/>
      </c>
      <c r="BB1753" s="627">
        <f t="shared" si="477"/>
        <v>0</v>
      </c>
    </row>
    <row r="1754" spans="1:54">
      <c r="A1754" s="381">
        <v>1697</v>
      </c>
      <c r="B1754" s="117"/>
      <c r="C1754" s="288"/>
      <c r="D1754" s="289"/>
      <c r="E1754" s="289"/>
      <c r="F1754" s="290"/>
      <c r="G1754" s="292"/>
      <c r="H1754" s="116"/>
      <c r="I1754" s="292"/>
      <c r="J1754" s="116"/>
      <c r="K1754" s="370"/>
      <c r="L1754" s="370"/>
      <c r="M1754" s="370"/>
      <c r="N1754" s="371"/>
      <c r="O1754" s="371"/>
      <c r="P1754" s="371"/>
      <c r="Q1754" s="371"/>
      <c r="R1754" s="371"/>
      <c r="S1754" s="371"/>
      <c r="T1754" s="443"/>
      <c r="U1754" s="539"/>
      <c r="V1754" s="117"/>
      <c r="W1754" s="118"/>
      <c r="X1754" s="119"/>
      <c r="Y1754" s="120"/>
      <c r="Z1754" s="122"/>
      <c r="AA1754" s="121"/>
      <c r="AB1754" s="443"/>
      <c r="AC1754" s="734"/>
      <c r="AD1754" s="372"/>
      <c r="AE1754" s="485"/>
      <c r="AF1754" s="373" t="str">
        <f t="shared" si="478"/>
        <v/>
      </c>
      <c r="AG1754" s="373" t="str">
        <f t="shared" si="479"/>
        <v/>
      </c>
      <c r="AH1754" s="374" t="str">
        <f t="shared" si="480"/>
        <v/>
      </c>
      <c r="AI1754" s="375" t="str">
        <f t="shared" si="481"/>
        <v/>
      </c>
      <c r="AJ1754" s="375" t="str">
        <f t="shared" si="482"/>
        <v/>
      </c>
      <c r="AK1754" s="375" t="str">
        <f t="shared" si="483"/>
        <v/>
      </c>
      <c r="AL1754" s="375" t="str">
        <f t="shared" si="484"/>
        <v/>
      </c>
      <c r="AM1754" s="375" t="str">
        <f t="shared" si="485"/>
        <v/>
      </c>
      <c r="AN1754" s="376" t="str">
        <f>IF(AF1754="","",IF(OR(AH1754="",AH1754="-"),"－",IF(OR(AM1754=8,AM1754=9),"",IF(OR(AJ1754=3,AJ1754=4,AJ1754=5,AJ1754=6),VLOOKUP(AH1754,INDEX((係数_バス貨物_ガソリン,係数_バス貨物_CNG,係数_バス貨物_軽油,係数_バス貨物_メタノール,係数_バス貨物_LPG),MATCH(AL1754,【参考】排出ガスレベル!$AI$4:$AI$671,1),1,AR1754):INDEX((係数_バス貨物_ガソリン,係数_バス貨物_CNG,係数_バス貨物_軽油,係数_バス貨物_メタノール,係数_バス貨物_LPG),MATCH(AL1754+1,【参考】排出ガスレベル!$AI$4:$AI$671,1)-1,5,AR1754),2,FALSE),IF(OR(AJ1754=1,AJ1754=2),VLOOKUP(AH1754,INDEX((係数_乗用_ガソリン,係数_乗用_CNG,係数_乗用_軽油,係数_乗用_メタノール,係数_乗用_LPG),1,1,AR1754):INDEX((係数_乗用_ガソリン,係数_乗用_CNG,係数_乗用_軽油,係数_乗用_メタノール,係数_乗用_LPG),125,5,AR1754),2,FALSE))))))</f>
        <v/>
      </c>
      <c r="AO1754" s="376" t="str">
        <f>IF(T1754="","",IF(OR(AH1754="",AH1754="-"),"－",IF(OR(AM1754=8,AM1754=9),"",IF(OR(AJ1754=3,AJ1754=4,AJ1754=5,AJ1754=6),VLOOKUP(AH1754,INDEX((係数_バス貨物_ガソリン,係数_バス貨物_CNG,係数_バス貨物_軽油,係数_バス貨物_メタノール,係数_バス貨物_LPG),MATCH(AL1754,【参考】排出ガスレベル!$AI$4:$AI$671,1),1,AR1754):INDEX((係数_バス貨物_ガソリン,係数_バス貨物_CNG,係数_バス貨物_軽油,係数_バス貨物_メタノール,係数_バス貨物_LPG),MATCH(AL1754+1,【参考】排出ガスレベル!$AI$4:$AI$671,1)-1,5,AR1754),3,FALSE),IF(OR(AJ1754=1,AJ1754=2),VLOOKUP(AH1754,INDEX((係数_乗用_ガソリン,係数_乗用_CNG,係数_乗用_軽油,係数_乗用_メタノール,係数_乗用_LPG),1,1,AR1754):INDEX((係数_乗用_ガソリン,係数_乗用_CNG,係数_乗用_軽油,係数_乗用_メタノール,係数_乗用_LPG),125,5,AR1754),3,FALSE))))))</f>
        <v/>
      </c>
      <c r="AP1754" s="375" t="str">
        <f t="shared" si="486"/>
        <v/>
      </c>
      <c r="AQ1754" s="444" t="str">
        <f t="shared" si="487"/>
        <v/>
      </c>
      <c r="AR1754" s="375" t="str">
        <f t="shared" si="488"/>
        <v/>
      </c>
      <c r="AS1754" s="377" t="str">
        <f t="shared" si="489"/>
        <v/>
      </c>
      <c r="AT1754" s="378" t="str">
        <f t="shared" si="490"/>
        <v/>
      </c>
      <c r="AX1754" s="625" t="b">
        <f t="shared" si="491"/>
        <v>0</v>
      </c>
      <c r="AY1754" s="7" t="str">
        <f t="shared" si="492"/>
        <v>FALSEFALSEFALSE</v>
      </c>
      <c r="AZ1754" s="626">
        <f t="shared" si="476"/>
        <v>0</v>
      </c>
      <c r="BA1754" s="627" t="str">
        <f t="shared" si="493"/>
        <v/>
      </c>
      <c r="BB1754" s="627">
        <f t="shared" si="477"/>
        <v>0</v>
      </c>
    </row>
    <row r="1755" spans="1:54">
      <c r="A1755" s="381">
        <v>1698</v>
      </c>
      <c r="B1755" s="117"/>
      <c r="C1755" s="288"/>
      <c r="D1755" s="289"/>
      <c r="E1755" s="289"/>
      <c r="F1755" s="290"/>
      <c r="G1755" s="292"/>
      <c r="H1755" s="116"/>
      <c r="I1755" s="292"/>
      <c r="J1755" s="116"/>
      <c r="K1755" s="370"/>
      <c r="L1755" s="370"/>
      <c r="M1755" s="370"/>
      <c r="N1755" s="371"/>
      <c r="O1755" s="371"/>
      <c r="P1755" s="371"/>
      <c r="Q1755" s="371"/>
      <c r="R1755" s="371"/>
      <c r="S1755" s="371"/>
      <c r="T1755" s="443"/>
      <c r="U1755" s="539"/>
      <c r="V1755" s="117"/>
      <c r="W1755" s="118"/>
      <c r="X1755" s="119"/>
      <c r="Y1755" s="120"/>
      <c r="Z1755" s="122"/>
      <c r="AA1755" s="121"/>
      <c r="AB1755" s="443"/>
      <c r="AC1755" s="734"/>
      <c r="AD1755" s="372"/>
      <c r="AE1755" s="485"/>
      <c r="AF1755" s="373" t="str">
        <f t="shared" si="478"/>
        <v/>
      </c>
      <c r="AG1755" s="373" t="str">
        <f t="shared" si="479"/>
        <v/>
      </c>
      <c r="AH1755" s="374" t="str">
        <f t="shared" si="480"/>
        <v/>
      </c>
      <c r="AI1755" s="375" t="str">
        <f t="shared" si="481"/>
        <v/>
      </c>
      <c r="AJ1755" s="375" t="str">
        <f t="shared" si="482"/>
        <v/>
      </c>
      <c r="AK1755" s="375" t="str">
        <f t="shared" si="483"/>
        <v/>
      </c>
      <c r="AL1755" s="375" t="str">
        <f t="shared" si="484"/>
        <v/>
      </c>
      <c r="AM1755" s="375" t="str">
        <f t="shared" si="485"/>
        <v/>
      </c>
      <c r="AN1755" s="376" t="str">
        <f>IF(AF1755="","",IF(OR(AH1755="",AH1755="-"),"－",IF(OR(AM1755=8,AM1755=9),"",IF(OR(AJ1755=3,AJ1755=4,AJ1755=5,AJ1755=6),VLOOKUP(AH1755,INDEX((係数_バス貨物_ガソリン,係数_バス貨物_CNG,係数_バス貨物_軽油,係数_バス貨物_メタノール,係数_バス貨物_LPG),MATCH(AL1755,【参考】排出ガスレベル!$AI$4:$AI$671,1),1,AR1755):INDEX((係数_バス貨物_ガソリン,係数_バス貨物_CNG,係数_バス貨物_軽油,係数_バス貨物_メタノール,係数_バス貨物_LPG),MATCH(AL1755+1,【参考】排出ガスレベル!$AI$4:$AI$671,1)-1,5,AR1755),2,FALSE),IF(OR(AJ1755=1,AJ1755=2),VLOOKUP(AH1755,INDEX((係数_乗用_ガソリン,係数_乗用_CNG,係数_乗用_軽油,係数_乗用_メタノール,係数_乗用_LPG),1,1,AR1755):INDEX((係数_乗用_ガソリン,係数_乗用_CNG,係数_乗用_軽油,係数_乗用_メタノール,係数_乗用_LPG),125,5,AR1755),2,FALSE))))))</f>
        <v/>
      </c>
      <c r="AO1755" s="376" t="str">
        <f>IF(T1755="","",IF(OR(AH1755="",AH1755="-"),"－",IF(OR(AM1755=8,AM1755=9),"",IF(OR(AJ1755=3,AJ1755=4,AJ1755=5,AJ1755=6),VLOOKUP(AH1755,INDEX((係数_バス貨物_ガソリン,係数_バス貨物_CNG,係数_バス貨物_軽油,係数_バス貨物_メタノール,係数_バス貨物_LPG),MATCH(AL1755,【参考】排出ガスレベル!$AI$4:$AI$671,1),1,AR1755):INDEX((係数_バス貨物_ガソリン,係数_バス貨物_CNG,係数_バス貨物_軽油,係数_バス貨物_メタノール,係数_バス貨物_LPG),MATCH(AL1755+1,【参考】排出ガスレベル!$AI$4:$AI$671,1)-1,5,AR1755),3,FALSE),IF(OR(AJ1755=1,AJ1755=2),VLOOKUP(AH1755,INDEX((係数_乗用_ガソリン,係数_乗用_CNG,係数_乗用_軽油,係数_乗用_メタノール,係数_乗用_LPG),1,1,AR1755):INDEX((係数_乗用_ガソリン,係数_乗用_CNG,係数_乗用_軽油,係数_乗用_メタノール,係数_乗用_LPG),125,5,AR1755),3,FALSE))))))</f>
        <v/>
      </c>
      <c r="AP1755" s="375" t="str">
        <f t="shared" si="486"/>
        <v/>
      </c>
      <c r="AQ1755" s="444" t="str">
        <f t="shared" si="487"/>
        <v/>
      </c>
      <c r="AR1755" s="375" t="str">
        <f t="shared" si="488"/>
        <v/>
      </c>
      <c r="AS1755" s="377" t="str">
        <f t="shared" si="489"/>
        <v/>
      </c>
      <c r="AT1755" s="378" t="str">
        <f t="shared" si="490"/>
        <v/>
      </c>
      <c r="AX1755" s="625" t="b">
        <f t="shared" si="491"/>
        <v>0</v>
      </c>
      <c r="AY1755" s="7" t="str">
        <f t="shared" si="492"/>
        <v>FALSEFALSEFALSE</v>
      </c>
      <c r="AZ1755" s="626">
        <f t="shared" si="476"/>
        <v>0</v>
      </c>
      <c r="BA1755" s="627" t="str">
        <f t="shared" si="493"/>
        <v/>
      </c>
      <c r="BB1755" s="627">
        <f t="shared" si="477"/>
        <v>0</v>
      </c>
    </row>
    <row r="1756" spans="1:54">
      <c r="A1756" s="381">
        <v>1699</v>
      </c>
      <c r="B1756" s="117"/>
      <c r="C1756" s="288"/>
      <c r="D1756" s="289"/>
      <c r="E1756" s="289"/>
      <c r="F1756" s="290"/>
      <c r="G1756" s="292"/>
      <c r="H1756" s="116"/>
      <c r="I1756" s="292"/>
      <c r="J1756" s="116"/>
      <c r="K1756" s="370"/>
      <c r="L1756" s="370"/>
      <c r="M1756" s="370"/>
      <c r="N1756" s="371"/>
      <c r="O1756" s="371"/>
      <c r="P1756" s="371"/>
      <c r="Q1756" s="371"/>
      <c r="R1756" s="371"/>
      <c r="S1756" s="371"/>
      <c r="T1756" s="443"/>
      <c r="U1756" s="539"/>
      <c r="V1756" s="117"/>
      <c r="W1756" s="118"/>
      <c r="X1756" s="119"/>
      <c r="Y1756" s="120"/>
      <c r="Z1756" s="122"/>
      <c r="AA1756" s="121"/>
      <c r="AB1756" s="443"/>
      <c r="AC1756" s="734"/>
      <c r="AD1756" s="372"/>
      <c r="AE1756" s="485"/>
      <c r="AF1756" s="373" t="str">
        <f t="shared" si="478"/>
        <v/>
      </c>
      <c r="AG1756" s="373" t="str">
        <f t="shared" si="479"/>
        <v/>
      </c>
      <c r="AH1756" s="374" t="str">
        <f t="shared" si="480"/>
        <v/>
      </c>
      <c r="AI1756" s="375" t="str">
        <f t="shared" si="481"/>
        <v/>
      </c>
      <c r="AJ1756" s="375" t="str">
        <f t="shared" si="482"/>
        <v/>
      </c>
      <c r="AK1756" s="375" t="str">
        <f t="shared" si="483"/>
        <v/>
      </c>
      <c r="AL1756" s="375" t="str">
        <f t="shared" si="484"/>
        <v/>
      </c>
      <c r="AM1756" s="375" t="str">
        <f t="shared" si="485"/>
        <v/>
      </c>
      <c r="AN1756" s="376" t="str">
        <f>IF(AF1756="","",IF(OR(AH1756="",AH1756="-"),"－",IF(OR(AM1756=8,AM1756=9),"",IF(OR(AJ1756=3,AJ1756=4,AJ1756=5,AJ1756=6),VLOOKUP(AH1756,INDEX((係数_バス貨物_ガソリン,係数_バス貨物_CNG,係数_バス貨物_軽油,係数_バス貨物_メタノール,係数_バス貨物_LPG),MATCH(AL1756,【参考】排出ガスレベル!$AI$4:$AI$671,1),1,AR1756):INDEX((係数_バス貨物_ガソリン,係数_バス貨物_CNG,係数_バス貨物_軽油,係数_バス貨物_メタノール,係数_バス貨物_LPG),MATCH(AL1756+1,【参考】排出ガスレベル!$AI$4:$AI$671,1)-1,5,AR1756),2,FALSE),IF(OR(AJ1756=1,AJ1756=2),VLOOKUP(AH1756,INDEX((係数_乗用_ガソリン,係数_乗用_CNG,係数_乗用_軽油,係数_乗用_メタノール,係数_乗用_LPG),1,1,AR1756):INDEX((係数_乗用_ガソリン,係数_乗用_CNG,係数_乗用_軽油,係数_乗用_メタノール,係数_乗用_LPG),125,5,AR1756),2,FALSE))))))</f>
        <v/>
      </c>
      <c r="AO1756" s="376" t="str">
        <f>IF(T1756="","",IF(OR(AH1756="",AH1756="-"),"－",IF(OR(AM1756=8,AM1756=9),"",IF(OR(AJ1756=3,AJ1756=4,AJ1756=5,AJ1756=6),VLOOKUP(AH1756,INDEX((係数_バス貨物_ガソリン,係数_バス貨物_CNG,係数_バス貨物_軽油,係数_バス貨物_メタノール,係数_バス貨物_LPG),MATCH(AL1756,【参考】排出ガスレベル!$AI$4:$AI$671,1),1,AR1756):INDEX((係数_バス貨物_ガソリン,係数_バス貨物_CNG,係数_バス貨物_軽油,係数_バス貨物_メタノール,係数_バス貨物_LPG),MATCH(AL1756+1,【参考】排出ガスレベル!$AI$4:$AI$671,1)-1,5,AR1756),3,FALSE),IF(OR(AJ1756=1,AJ1756=2),VLOOKUP(AH1756,INDEX((係数_乗用_ガソリン,係数_乗用_CNG,係数_乗用_軽油,係数_乗用_メタノール,係数_乗用_LPG),1,1,AR1756):INDEX((係数_乗用_ガソリン,係数_乗用_CNG,係数_乗用_軽油,係数_乗用_メタノール,係数_乗用_LPG),125,5,AR1756),3,FALSE))))))</f>
        <v/>
      </c>
      <c r="AP1756" s="375" t="str">
        <f t="shared" si="486"/>
        <v/>
      </c>
      <c r="AQ1756" s="444" t="str">
        <f t="shared" si="487"/>
        <v/>
      </c>
      <c r="AR1756" s="375" t="str">
        <f t="shared" si="488"/>
        <v/>
      </c>
      <c r="AS1756" s="377" t="str">
        <f t="shared" si="489"/>
        <v/>
      </c>
      <c r="AT1756" s="378" t="str">
        <f t="shared" si="490"/>
        <v/>
      </c>
      <c r="AX1756" s="625" t="b">
        <f t="shared" si="491"/>
        <v>0</v>
      </c>
      <c r="AY1756" s="7" t="str">
        <f t="shared" si="492"/>
        <v>FALSEFALSEFALSE</v>
      </c>
      <c r="AZ1756" s="626">
        <f t="shared" si="476"/>
        <v>0</v>
      </c>
      <c r="BA1756" s="627" t="str">
        <f t="shared" si="493"/>
        <v/>
      </c>
      <c r="BB1756" s="627">
        <f t="shared" si="477"/>
        <v>0</v>
      </c>
    </row>
    <row r="1757" spans="1:54">
      <c r="A1757" s="381">
        <v>1700</v>
      </c>
      <c r="B1757" s="117"/>
      <c r="C1757" s="288"/>
      <c r="D1757" s="289"/>
      <c r="E1757" s="289"/>
      <c r="F1757" s="290"/>
      <c r="G1757" s="292"/>
      <c r="H1757" s="116"/>
      <c r="I1757" s="292"/>
      <c r="J1757" s="116"/>
      <c r="K1757" s="370"/>
      <c r="L1757" s="370"/>
      <c r="M1757" s="370"/>
      <c r="N1757" s="371"/>
      <c r="O1757" s="371"/>
      <c r="P1757" s="371"/>
      <c r="Q1757" s="371"/>
      <c r="R1757" s="371"/>
      <c r="S1757" s="371"/>
      <c r="T1757" s="443"/>
      <c r="U1757" s="539"/>
      <c r="V1757" s="117"/>
      <c r="W1757" s="118"/>
      <c r="X1757" s="119"/>
      <c r="Y1757" s="120"/>
      <c r="Z1757" s="122"/>
      <c r="AA1757" s="121"/>
      <c r="AB1757" s="443"/>
      <c r="AC1757" s="734"/>
      <c r="AD1757" s="372"/>
      <c r="AE1757" s="485"/>
      <c r="AF1757" s="373" t="str">
        <f t="shared" si="478"/>
        <v/>
      </c>
      <c r="AG1757" s="373" t="str">
        <f t="shared" si="479"/>
        <v/>
      </c>
      <c r="AH1757" s="374" t="str">
        <f t="shared" si="480"/>
        <v/>
      </c>
      <c r="AI1757" s="375" t="str">
        <f t="shared" si="481"/>
        <v/>
      </c>
      <c r="AJ1757" s="375" t="str">
        <f t="shared" si="482"/>
        <v/>
      </c>
      <c r="AK1757" s="375" t="str">
        <f t="shared" si="483"/>
        <v/>
      </c>
      <c r="AL1757" s="375" t="str">
        <f t="shared" si="484"/>
        <v/>
      </c>
      <c r="AM1757" s="375" t="str">
        <f t="shared" si="485"/>
        <v/>
      </c>
      <c r="AN1757" s="376" t="str">
        <f>IF(AF1757="","",IF(OR(AH1757="",AH1757="-"),"－",IF(OR(AM1757=8,AM1757=9),"",IF(OR(AJ1757=3,AJ1757=4,AJ1757=5,AJ1757=6),VLOOKUP(AH1757,INDEX((係数_バス貨物_ガソリン,係数_バス貨物_CNG,係数_バス貨物_軽油,係数_バス貨物_メタノール,係数_バス貨物_LPG),MATCH(AL1757,【参考】排出ガスレベル!$AI$4:$AI$671,1),1,AR1757):INDEX((係数_バス貨物_ガソリン,係数_バス貨物_CNG,係数_バス貨物_軽油,係数_バス貨物_メタノール,係数_バス貨物_LPG),MATCH(AL1757+1,【参考】排出ガスレベル!$AI$4:$AI$671,1)-1,5,AR1757),2,FALSE),IF(OR(AJ1757=1,AJ1757=2),VLOOKUP(AH1757,INDEX((係数_乗用_ガソリン,係数_乗用_CNG,係数_乗用_軽油,係数_乗用_メタノール,係数_乗用_LPG),1,1,AR1757):INDEX((係数_乗用_ガソリン,係数_乗用_CNG,係数_乗用_軽油,係数_乗用_メタノール,係数_乗用_LPG),125,5,AR1757),2,FALSE))))))</f>
        <v/>
      </c>
      <c r="AO1757" s="376" t="str">
        <f>IF(T1757="","",IF(OR(AH1757="",AH1757="-"),"－",IF(OR(AM1757=8,AM1757=9),"",IF(OR(AJ1757=3,AJ1757=4,AJ1757=5,AJ1757=6),VLOOKUP(AH1757,INDEX((係数_バス貨物_ガソリン,係数_バス貨物_CNG,係数_バス貨物_軽油,係数_バス貨物_メタノール,係数_バス貨物_LPG),MATCH(AL1757,【参考】排出ガスレベル!$AI$4:$AI$671,1),1,AR1757):INDEX((係数_バス貨物_ガソリン,係数_バス貨物_CNG,係数_バス貨物_軽油,係数_バス貨物_メタノール,係数_バス貨物_LPG),MATCH(AL1757+1,【参考】排出ガスレベル!$AI$4:$AI$671,1)-1,5,AR1757),3,FALSE),IF(OR(AJ1757=1,AJ1757=2),VLOOKUP(AH1757,INDEX((係数_乗用_ガソリン,係数_乗用_CNG,係数_乗用_軽油,係数_乗用_メタノール,係数_乗用_LPG),1,1,AR1757):INDEX((係数_乗用_ガソリン,係数_乗用_CNG,係数_乗用_軽油,係数_乗用_メタノール,係数_乗用_LPG),125,5,AR1757),3,FALSE))))))</f>
        <v/>
      </c>
      <c r="AP1757" s="375" t="str">
        <f t="shared" si="486"/>
        <v/>
      </c>
      <c r="AQ1757" s="444" t="str">
        <f t="shared" si="487"/>
        <v/>
      </c>
      <c r="AR1757" s="375" t="str">
        <f t="shared" si="488"/>
        <v/>
      </c>
      <c r="AS1757" s="377" t="str">
        <f t="shared" si="489"/>
        <v/>
      </c>
      <c r="AT1757" s="378" t="str">
        <f t="shared" si="490"/>
        <v/>
      </c>
      <c r="AX1757" s="625" t="b">
        <f t="shared" si="491"/>
        <v>0</v>
      </c>
      <c r="AY1757" s="7" t="str">
        <f t="shared" si="492"/>
        <v>FALSEFALSEFALSE</v>
      </c>
      <c r="AZ1757" s="626">
        <f t="shared" si="476"/>
        <v>0</v>
      </c>
      <c r="BA1757" s="627" t="str">
        <f t="shared" si="493"/>
        <v/>
      </c>
      <c r="BB1757" s="627">
        <f t="shared" si="477"/>
        <v>0</v>
      </c>
    </row>
    <row r="1758" spans="1:54">
      <c r="A1758" s="381">
        <v>1701</v>
      </c>
      <c r="B1758" s="117"/>
      <c r="C1758" s="288"/>
      <c r="D1758" s="289"/>
      <c r="E1758" s="289"/>
      <c r="F1758" s="290"/>
      <c r="G1758" s="292"/>
      <c r="H1758" s="116"/>
      <c r="I1758" s="292"/>
      <c r="J1758" s="116"/>
      <c r="K1758" s="370"/>
      <c r="L1758" s="370"/>
      <c r="M1758" s="370"/>
      <c r="N1758" s="371"/>
      <c r="O1758" s="371"/>
      <c r="P1758" s="371"/>
      <c r="Q1758" s="371"/>
      <c r="R1758" s="371"/>
      <c r="S1758" s="371"/>
      <c r="T1758" s="443"/>
      <c r="U1758" s="539"/>
      <c r="V1758" s="117"/>
      <c r="W1758" s="118"/>
      <c r="X1758" s="119"/>
      <c r="Y1758" s="120"/>
      <c r="Z1758" s="122"/>
      <c r="AA1758" s="121"/>
      <c r="AB1758" s="443"/>
      <c r="AC1758" s="734"/>
      <c r="AD1758" s="372"/>
      <c r="AE1758" s="485"/>
      <c r="AF1758" s="373" t="str">
        <f t="shared" si="478"/>
        <v/>
      </c>
      <c r="AG1758" s="373" t="str">
        <f t="shared" si="479"/>
        <v/>
      </c>
      <c r="AH1758" s="374" t="str">
        <f t="shared" si="480"/>
        <v/>
      </c>
      <c r="AI1758" s="375" t="str">
        <f t="shared" si="481"/>
        <v/>
      </c>
      <c r="AJ1758" s="375" t="str">
        <f t="shared" si="482"/>
        <v/>
      </c>
      <c r="AK1758" s="375" t="str">
        <f t="shared" si="483"/>
        <v/>
      </c>
      <c r="AL1758" s="375" t="str">
        <f t="shared" si="484"/>
        <v/>
      </c>
      <c r="AM1758" s="375" t="str">
        <f t="shared" si="485"/>
        <v/>
      </c>
      <c r="AN1758" s="376" t="str">
        <f>IF(AF1758="","",IF(OR(AH1758="",AH1758="-"),"－",IF(OR(AM1758=8,AM1758=9),"",IF(OR(AJ1758=3,AJ1758=4,AJ1758=5,AJ1758=6),VLOOKUP(AH1758,INDEX((係数_バス貨物_ガソリン,係数_バス貨物_CNG,係数_バス貨物_軽油,係数_バス貨物_メタノール,係数_バス貨物_LPG),MATCH(AL1758,【参考】排出ガスレベル!$AI$4:$AI$671,1),1,AR1758):INDEX((係数_バス貨物_ガソリン,係数_バス貨物_CNG,係数_バス貨物_軽油,係数_バス貨物_メタノール,係数_バス貨物_LPG),MATCH(AL1758+1,【参考】排出ガスレベル!$AI$4:$AI$671,1)-1,5,AR1758),2,FALSE),IF(OR(AJ1758=1,AJ1758=2),VLOOKUP(AH1758,INDEX((係数_乗用_ガソリン,係数_乗用_CNG,係数_乗用_軽油,係数_乗用_メタノール,係数_乗用_LPG),1,1,AR1758):INDEX((係数_乗用_ガソリン,係数_乗用_CNG,係数_乗用_軽油,係数_乗用_メタノール,係数_乗用_LPG),125,5,AR1758),2,FALSE))))))</f>
        <v/>
      </c>
      <c r="AO1758" s="376" t="str">
        <f>IF(T1758="","",IF(OR(AH1758="",AH1758="-"),"－",IF(OR(AM1758=8,AM1758=9),"",IF(OR(AJ1758=3,AJ1758=4,AJ1758=5,AJ1758=6),VLOOKUP(AH1758,INDEX((係数_バス貨物_ガソリン,係数_バス貨物_CNG,係数_バス貨物_軽油,係数_バス貨物_メタノール,係数_バス貨物_LPG),MATCH(AL1758,【参考】排出ガスレベル!$AI$4:$AI$671,1),1,AR1758):INDEX((係数_バス貨物_ガソリン,係数_バス貨物_CNG,係数_バス貨物_軽油,係数_バス貨物_メタノール,係数_バス貨物_LPG),MATCH(AL1758+1,【参考】排出ガスレベル!$AI$4:$AI$671,1)-1,5,AR1758),3,FALSE),IF(OR(AJ1758=1,AJ1758=2),VLOOKUP(AH1758,INDEX((係数_乗用_ガソリン,係数_乗用_CNG,係数_乗用_軽油,係数_乗用_メタノール,係数_乗用_LPG),1,1,AR1758):INDEX((係数_乗用_ガソリン,係数_乗用_CNG,係数_乗用_軽油,係数_乗用_メタノール,係数_乗用_LPG),125,5,AR1758),3,FALSE))))))</f>
        <v/>
      </c>
      <c r="AP1758" s="375" t="str">
        <f t="shared" si="486"/>
        <v/>
      </c>
      <c r="AQ1758" s="444" t="str">
        <f t="shared" si="487"/>
        <v/>
      </c>
      <c r="AR1758" s="375" t="str">
        <f t="shared" si="488"/>
        <v/>
      </c>
      <c r="AS1758" s="377" t="str">
        <f t="shared" si="489"/>
        <v/>
      </c>
      <c r="AT1758" s="378" t="str">
        <f t="shared" si="490"/>
        <v/>
      </c>
      <c r="AX1758" s="625" t="b">
        <f t="shared" si="491"/>
        <v>0</v>
      </c>
      <c r="AY1758" s="7" t="str">
        <f t="shared" si="492"/>
        <v>FALSEFALSEFALSE</v>
      </c>
      <c r="AZ1758" s="626">
        <f t="shared" si="476"/>
        <v>0</v>
      </c>
      <c r="BA1758" s="627" t="str">
        <f t="shared" si="493"/>
        <v/>
      </c>
      <c r="BB1758" s="627">
        <f t="shared" si="477"/>
        <v>0</v>
      </c>
    </row>
    <row r="1759" spans="1:54">
      <c r="A1759" s="381">
        <v>1702</v>
      </c>
      <c r="B1759" s="117"/>
      <c r="C1759" s="288"/>
      <c r="D1759" s="289"/>
      <c r="E1759" s="289"/>
      <c r="F1759" s="290"/>
      <c r="G1759" s="292"/>
      <c r="H1759" s="116"/>
      <c r="I1759" s="292"/>
      <c r="J1759" s="116"/>
      <c r="K1759" s="370"/>
      <c r="L1759" s="370"/>
      <c r="M1759" s="370"/>
      <c r="N1759" s="371"/>
      <c r="O1759" s="371"/>
      <c r="P1759" s="371"/>
      <c r="Q1759" s="371"/>
      <c r="R1759" s="371"/>
      <c r="S1759" s="371"/>
      <c r="T1759" s="443"/>
      <c r="U1759" s="539"/>
      <c r="V1759" s="117"/>
      <c r="W1759" s="118"/>
      <c r="X1759" s="119"/>
      <c r="Y1759" s="120"/>
      <c r="Z1759" s="122"/>
      <c r="AA1759" s="121"/>
      <c r="AB1759" s="443"/>
      <c r="AC1759" s="734"/>
      <c r="AD1759" s="372"/>
      <c r="AE1759" s="485"/>
      <c r="AF1759" s="373" t="str">
        <f t="shared" si="478"/>
        <v/>
      </c>
      <c r="AG1759" s="373" t="str">
        <f t="shared" si="479"/>
        <v/>
      </c>
      <c r="AH1759" s="374" t="str">
        <f t="shared" si="480"/>
        <v/>
      </c>
      <c r="AI1759" s="375" t="str">
        <f t="shared" si="481"/>
        <v/>
      </c>
      <c r="AJ1759" s="375" t="str">
        <f t="shared" si="482"/>
        <v/>
      </c>
      <c r="AK1759" s="375" t="str">
        <f t="shared" si="483"/>
        <v/>
      </c>
      <c r="AL1759" s="375" t="str">
        <f t="shared" si="484"/>
        <v/>
      </c>
      <c r="AM1759" s="375" t="str">
        <f t="shared" si="485"/>
        <v/>
      </c>
      <c r="AN1759" s="376" t="str">
        <f>IF(AF1759="","",IF(OR(AH1759="",AH1759="-"),"－",IF(OR(AM1759=8,AM1759=9),"",IF(OR(AJ1759=3,AJ1759=4,AJ1759=5,AJ1759=6),VLOOKUP(AH1759,INDEX((係数_バス貨物_ガソリン,係数_バス貨物_CNG,係数_バス貨物_軽油,係数_バス貨物_メタノール,係数_バス貨物_LPG),MATCH(AL1759,【参考】排出ガスレベル!$AI$4:$AI$671,1),1,AR1759):INDEX((係数_バス貨物_ガソリン,係数_バス貨物_CNG,係数_バス貨物_軽油,係数_バス貨物_メタノール,係数_バス貨物_LPG),MATCH(AL1759+1,【参考】排出ガスレベル!$AI$4:$AI$671,1)-1,5,AR1759),2,FALSE),IF(OR(AJ1759=1,AJ1759=2),VLOOKUP(AH1759,INDEX((係数_乗用_ガソリン,係数_乗用_CNG,係数_乗用_軽油,係数_乗用_メタノール,係数_乗用_LPG),1,1,AR1759):INDEX((係数_乗用_ガソリン,係数_乗用_CNG,係数_乗用_軽油,係数_乗用_メタノール,係数_乗用_LPG),125,5,AR1759),2,FALSE))))))</f>
        <v/>
      </c>
      <c r="AO1759" s="376" t="str">
        <f>IF(T1759="","",IF(OR(AH1759="",AH1759="-"),"－",IF(OR(AM1759=8,AM1759=9),"",IF(OR(AJ1759=3,AJ1759=4,AJ1759=5,AJ1759=6),VLOOKUP(AH1759,INDEX((係数_バス貨物_ガソリン,係数_バス貨物_CNG,係数_バス貨物_軽油,係数_バス貨物_メタノール,係数_バス貨物_LPG),MATCH(AL1759,【参考】排出ガスレベル!$AI$4:$AI$671,1),1,AR1759):INDEX((係数_バス貨物_ガソリン,係数_バス貨物_CNG,係数_バス貨物_軽油,係数_バス貨物_メタノール,係数_バス貨物_LPG),MATCH(AL1759+1,【参考】排出ガスレベル!$AI$4:$AI$671,1)-1,5,AR1759),3,FALSE),IF(OR(AJ1759=1,AJ1759=2),VLOOKUP(AH1759,INDEX((係数_乗用_ガソリン,係数_乗用_CNG,係数_乗用_軽油,係数_乗用_メタノール,係数_乗用_LPG),1,1,AR1759):INDEX((係数_乗用_ガソリン,係数_乗用_CNG,係数_乗用_軽油,係数_乗用_メタノール,係数_乗用_LPG),125,5,AR1759),3,FALSE))))))</f>
        <v/>
      </c>
      <c r="AP1759" s="375" t="str">
        <f t="shared" si="486"/>
        <v/>
      </c>
      <c r="AQ1759" s="444" t="str">
        <f t="shared" si="487"/>
        <v/>
      </c>
      <c r="AR1759" s="375" t="str">
        <f t="shared" si="488"/>
        <v/>
      </c>
      <c r="AS1759" s="377" t="str">
        <f t="shared" si="489"/>
        <v/>
      </c>
      <c r="AT1759" s="378" t="str">
        <f t="shared" si="490"/>
        <v/>
      </c>
      <c r="AX1759" s="625" t="b">
        <f t="shared" si="491"/>
        <v>0</v>
      </c>
      <c r="AY1759" s="7" t="str">
        <f t="shared" si="492"/>
        <v>FALSEFALSEFALSE</v>
      </c>
      <c r="AZ1759" s="626">
        <f t="shared" si="476"/>
        <v>0</v>
      </c>
      <c r="BA1759" s="627" t="str">
        <f t="shared" si="493"/>
        <v/>
      </c>
      <c r="BB1759" s="627">
        <f t="shared" si="477"/>
        <v>0</v>
      </c>
    </row>
    <row r="1760" spans="1:54">
      <c r="A1760" s="381">
        <v>1703</v>
      </c>
      <c r="B1760" s="117"/>
      <c r="C1760" s="288"/>
      <c r="D1760" s="289"/>
      <c r="E1760" s="289"/>
      <c r="F1760" s="290"/>
      <c r="G1760" s="292"/>
      <c r="H1760" s="116"/>
      <c r="I1760" s="292"/>
      <c r="J1760" s="116"/>
      <c r="K1760" s="370"/>
      <c r="L1760" s="370"/>
      <c r="M1760" s="370"/>
      <c r="N1760" s="371"/>
      <c r="O1760" s="371"/>
      <c r="P1760" s="371"/>
      <c r="Q1760" s="371"/>
      <c r="R1760" s="371"/>
      <c r="S1760" s="371"/>
      <c r="T1760" s="443"/>
      <c r="U1760" s="539"/>
      <c r="V1760" s="117"/>
      <c r="W1760" s="118"/>
      <c r="X1760" s="119"/>
      <c r="Y1760" s="120"/>
      <c r="Z1760" s="122"/>
      <c r="AA1760" s="121"/>
      <c r="AB1760" s="443"/>
      <c r="AC1760" s="734"/>
      <c r="AD1760" s="372"/>
      <c r="AE1760" s="485"/>
      <c r="AF1760" s="373" t="str">
        <f t="shared" si="478"/>
        <v/>
      </c>
      <c r="AG1760" s="373" t="str">
        <f t="shared" si="479"/>
        <v/>
      </c>
      <c r="AH1760" s="374" t="str">
        <f t="shared" si="480"/>
        <v/>
      </c>
      <c r="AI1760" s="375" t="str">
        <f t="shared" si="481"/>
        <v/>
      </c>
      <c r="AJ1760" s="375" t="str">
        <f t="shared" si="482"/>
        <v/>
      </c>
      <c r="AK1760" s="375" t="str">
        <f t="shared" si="483"/>
        <v/>
      </c>
      <c r="AL1760" s="375" t="str">
        <f t="shared" si="484"/>
        <v/>
      </c>
      <c r="AM1760" s="375" t="str">
        <f t="shared" si="485"/>
        <v/>
      </c>
      <c r="AN1760" s="376" t="str">
        <f>IF(AF1760="","",IF(OR(AH1760="",AH1760="-"),"－",IF(OR(AM1760=8,AM1760=9),"",IF(OR(AJ1760=3,AJ1760=4,AJ1760=5,AJ1760=6),VLOOKUP(AH1760,INDEX((係数_バス貨物_ガソリン,係数_バス貨物_CNG,係数_バス貨物_軽油,係数_バス貨物_メタノール,係数_バス貨物_LPG),MATCH(AL1760,【参考】排出ガスレベル!$AI$4:$AI$671,1),1,AR1760):INDEX((係数_バス貨物_ガソリン,係数_バス貨物_CNG,係数_バス貨物_軽油,係数_バス貨物_メタノール,係数_バス貨物_LPG),MATCH(AL1760+1,【参考】排出ガスレベル!$AI$4:$AI$671,1)-1,5,AR1760),2,FALSE),IF(OR(AJ1760=1,AJ1760=2),VLOOKUP(AH1760,INDEX((係数_乗用_ガソリン,係数_乗用_CNG,係数_乗用_軽油,係数_乗用_メタノール,係数_乗用_LPG),1,1,AR1760):INDEX((係数_乗用_ガソリン,係数_乗用_CNG,係数_乗用_軽油,係数_乗用_メタノール,係数_乗用_LPG),125,5,AR1760),2,FALSE))))))</f>
        <v/>
      </c>
      <c r="AO1760" s="376" t="str">
        <f>IF(T1760="","",IF(OR(AH1760="",AH1760="-"),"－",IF(OR(AM1760=8,AM1760=9),"",IF(OR(AJ1760=3,AJ1760=4,AJ1760=5,AJ1760=6),VLOOKUP(AH1760,INDEX((係数_バス貨物_ガソリン,係数_バス貨物_CNG,係数_バス貨物_軽油,係数_バス貨物_メタノール,係数_バス貨物_LPG),MATCH(AL1760,【参考】排出ガスレベル!$AI$4:$AI$671,1),1,AR1760):INDEX((係数_バス貨物_ガソリン,係数_バス貨物_CNG,係数_バス貨物_軽油,係数_バス貨物_メタノール,係数_バス貨物_LPG),MATCH(AL1760+1,【参考】排出ガスレベル!$AI$4:$AI$671,1)-1,5,AR1760),3,FALSE),IF(OR(AJ1760=1,AJ1760=2),VLOOKUP(AH1760,INDEX((係数_乗用_ガソリン,係数_乗用_CNG,係数_乗用_軽油,係数_乗用_メタノール,係数_乗用_LPG),1,1,AR1760):INDEX((係数_乗用_ガソリン,係数_乗用_CNG,係数_乗用_軽油,係数_乗用_メタノール,係数_乗用_LPG),125,5,AR1760),3,FALSE))))))</f>
        <v/>
      </c>
      <c r="AP1760" s="375" t="str">
        <f t="shared" si="486"/>
        <v/>
      </c>
      <c r="AQ1760" s="444" t="str">
        <f t="shared" si="487"/>
        <v/>
      </c>
      <c r="AR1760" s="375" t="str">
        <f t="shared" si="488"/>
        <v/>
      </c>
      <c r="AS1760" s="377" t="str">
        <f t="shared" si="489"/>
        <v/>
      </c>
      <c r="AT1760" s="378" t="str">
        <f t="shared" si="490"/>
        <v/>
      </c>
      <c r="AX1760" s="625" t="b">
        <f t="shared" si="491"/>
        <v>0</v>
      </c>
      <c r="AY1760" s="7" t="str">
        <f t="shared" si="492"/>
        <v>FALSEFALSEFALSE</v>
      </c>
      <c r="AZ1760" s="626">
        <f t="shared" si="476"/>
        <v>0</v>
      </c>
      <c r="BA1760" s="627" t="str">
        <f t="shared" si="493"/>
        <v/>
      </c>
      <c r="BB1760" s="627">
        <f t="shared" si="477"/>
        <v>0</v>
      </c>
    </row>
    <row r="1761" spans="1:54">
      <c r="A1761" s="381">
        <v>1704</v>
      </c>
      <c r="B1761" s="117"/>
      <c r="C1761" s="288"/>
      <c r="D1761" s="289"/>
      <c r="E1761" s="289"/>
      <c r="F1761" s="290"/>
      <c r="G1761" s="292"/>
      <c r="H1761" s="116"/>
      <c r="I1761" s="292"/>
      <c r="J1761" s="116"/>
      <c r="K1761" s="370"/>
      <c r="L1761" s="370"/>
      <c r="M1761" s="370"/>
      <c r="N1761" s="371"/>
      <c r="O1761" s="371"/>
      <c r="P1761" s="371"/>
      <c r="Q1761" s="371"/>
      <c r="R1761" s="371"/>
      <c r="S1761" s="371"/>
      <c r="T1761" s="443"/>
      <c r="U1761" s="539"/>
      <c r="V1761" s="117"/>
      <c r="W1761" s="118"/>
      <c r="X1761" s="119"/>
      <c r="Y1761" s="120"/>
      <c r="Z1761" s="122"/>
      <c r="AA1761" s="121"/>
      <c r="AB1761" s="443"/>
      <c r="AC1761" s="734"/>
      <c r="AD1761" s="372"/>
      <c r="AE1761" s="485"/>
      <c r="AF1761" s="373" t="str">
        <f t="shared" si="478"/>
        <v/>
      </c>
      <c r="AG1761" s="373" t="str">
        <f t="shared" si="479"/>
        <v/>
      </c>
      <c r="AH1761" s="374" t="str">
        <f t="shared" si="480"/>
        <v/>
      </c>
      <c r="AI1761" s="375" t="str">
        <f t="shared" si="481"/>
        <v/>
      </c>
      <c r="AJ1761" s="375" t="str">
        <f t="shared" si="482"/>
        <v/>
      </c>
      <c r="AK1761" s="375" t="str">
        <f t="shared" si="483"/>
        <v/>
      </c>
      <c r="AL1761" s="375" t="str">
        <f t="shared" si="484"/>
        <v/>
      </c>
      <c r="AM1761" s="375" t="str">
        <f t="shared" si="485"/>
        <v/>
      </c>
      <c r="AN1761" s="376" t="str">
        <f>IF(AF1761="","",IF(OR(AH1761="",AH1761="-"),"－",IF(OR(AM1761=8,AM1761=9),"",IF(OR(AJ1761=3,AJ1761=4,AJ1761=5,AJ1761=6),VLOOKUP(AH1761,INDEX((係数_バス貨物_ガソリン,係数_バス貨物_CNG,係数_バス貨物_軽油,係数_バス貨物_メタノール,係数_バス貨物_LPG),MATCH(AL1761,【参考】排出ガスレベル!$AI$4:$AI$671,1),1,AR1761):INDEX((係数_バス貨物_ガソリン,係数_バス貨物_CNG,係数_バス貨物_軽油,係数_バス貨物_メタノール,係数_バス貨物_LPG),MATCH(AL1761+1,【参考】排出ガスレベル!$AI$4:$AI$671,1)-1,5,AR1761),2,FALSE),IF(OR(AJ1761=1,AJ1761=2),VLOOKUP(AH1761,INDEX((係数_乗用_ガソリン,係数_乗用_CNG,係数_乗用_軽油,係数_乗用_メタノール,係数_乗用_LPG),1,1,AR1761):INDEX((係数_乗用_ガソリン,係数_乗用_CNG,係数_乗用_軽油,係数_乗用_メタノール,係数_乗用_LPG),125,5,AR1761),2,FALSE))))))</f>
        <v/>
      </c>
      <c r="AO1761" s="376" t="str">
        <f>IF(T1761="","",IF(OR(AH1761="",AH1761="-"),"－",IF(OR(AM1761=8,AM1761=9),"",IF(OR(AJ1761=3,AJ1761=4,AJ1761=5,AJ1761=6),VLOOKUP(AH1761,INDEX((係数_バス貨物_ガソリン,係数_バス貨物_CNG,係数_バス貨物_軽油,係数_バス貨物_メタノール,係数_バス貨物_LPG),MATCH(AL1761,【参考】排出ガスレベル!$AI$4:$AI$671,1),1,AR1761):INDEX((係数_バス貨物_ガソリン,係数_バス貨物_CNG,係数_バス貨物_軽油,係数_バス貨物_メタノール,係数_バス貨物_LPG),MATCH(AL1761+1,【参考】排出ガスレベル!$AI$4:$AI$671,1)-1,5,AR1761),3,FALSE),IF(OR(AJ1761=1,AJ1761=2),VLOOKUP(AH1761,INDEX((係数_乗用_ガソリン,係数_乗用_CNG,係数_乗用_軽油,係数_乗用_メタノール,係数_乗用_LPG),1,1,AR1761):INDEX((係数_乗用_ガソリン,係数_乗用_CNG,係数_乗用_軽油,係数_乗用_メタノール,係数_乗用_LPG),125,5,AR1761),3,FALSE))))))</f>
        <v/>
      </c>
      <c r="AP1761" s="375" t="str">
        <f t="shared" si="486"/>
        <v/>
      </c>
      <c r="AQ1761" s="444" t="str">
        <f t="shared" si="487"/>
        <v/>
      </c>
      <c r="AR1761" s="375" t="str">
        <f t="shared" si="488"/>
        <v/>
      </c>
      <c r="AS1761" s="377" t="str">
        <f t="shared" si="489"/>
        <v/>
      </c>
      <c r="AT1761" s="378" t="str">
        <f t="shared" si="490"/>
        <v/>
      </c>
      <c r="AX1761" s="625" t="b">
        <f t="shared" si="491"/>
        <v>0</v>
      </c>
      <c r="AY1761" s="7" t="str">
        <f t="shared" si="492"/>
        <v>FALSEFALSEFALSE</v>
      </c>
      <c r="AZ1761" s="626">
        <f t="shared" si="476"/>
        <v>0</v>
      </c>
      <c r="BA1761" s="627" t="str">
        <f t="shared" si="493"/>
        <v/>
      </c>
      <c r="BB1761" s="627">
        <f t="shared" si="477"/>
        <v>0</v>
      </c>
    </row>
    <row r="1762" spans="1:54">
      <c r="A1762" s="381">
        <v>1705</v>
      </c>
      <c r="B1762" s="117"/>
      <c r="C1762" s="288"/>
      <c r="D1762" s="289"/>
      <c r="E1762" s="289"/>
      <c r="F1762" s="290"/>
      <c r="G1762" s="292"/>
      <c r="H1762" s="116"/>
      <c r="I1762" s="292"/>
      <c r="J1762" s="116"/>
      <c r="K1762" s="370"/>
      <c r="L1762" s="370"/>
      <c r="M1762" s="370"/>
      <c r="N1762" s="371"/>
      <c r="O1762" s="371"/>
      <c r="P1762" s="371"/>
      <c r="Q1762" s="371"/>
      <c r="R1762" s="371"/>
      <c r="S1762" s="371"/>
      <c r="T1762" s="443"/>
      <c r="U1762" s="539"/>
      <c r="V1762" s="117"/>
      <c r="W1762" s="118"/>
      <c r="X1762" s="119"/>
      <c r="Y1762" s="120"/>
      <c r="Z1762" s="122"/>
      <c r="AA1762" s="121"/>
      <c r="AB1762" s="443"/>
      <c r="AC1762" s="734"/>
      <c r="AD1762" s="372"/>
      <c r="AE1762" s="485"/>
      <c r="AF1762" s="373" t="str">
        <f t="shared" si="478"/>
        <v/>
      </c>
      <c r="AG1762" s="373" t="str">
        <f t="shared" si="479"/>
        <v/>
      </c>
      <c r="AH1762" s="374" t="str">
        <f t="shared" si="480"/>
        <v/>
      </c>
      <c r="AI1762" s="375" t="str">
        <f t="shared" si="481"/>
        <v/>
      </c>
      <c r="AJ1762" s="375" t="str">
        <f t="shared" si="482"/>
        <v/>
      </c>
      <c r="AK1762" s="375" t="str">
        <f t="shared" si="483"/>
        <v/>
      </c>
      <c r="AL1762" s="375" t="str">
        <f t="shared" si="484"/>
        <v/>
      </c>
      <c r="AM1762" s="375" t="str">
        <f t="shared" si="485"/>
        <v/>
      </c>
      <c r="AN1762" s="376" t="str">
        <f>IF(AF1762="","",IF(OR(AH1762="",AH1762="-"),"－",IF(OR(AM1762=8,AM1762=9),"",IF(OR(AJ1762=3,AJ1762=4,AJ1762=5,AJ1762=6),VLOOKUP(AH1762,INDEX((係数_バス貨物_ガソリン,係数_バス貨物_CNG,係数_バス貨物_軽油,係数_バス貨物_メタノール,係数_バス貨物_LPG),MATCH(AL1762,【参考】排出ガスレベル!$AI$4:$AI$671,1),1,AR1762):INDEX((係数_バス貨物_ガソリン,係数_バス貨物_CNG,係数_バス貨物_軽油,係数_バス貨物_メタノール,係数_バス貨物_LPG),MATCH(AL1762+1,【参考】排出ガスレベル!$AI$4:$AI$671,1)-1,5,AR1762),2,FALSE),IF(OR(AJ1762=1,AJ1762=2),VLOOKUP(AH1762,INDEX((係数_乗用_ガソリン,係数_乗用_CNG,係数_乗用_軽油,係数_乗用_メタノール,係数_乗用_LPG),1,1,AR1762):INDEX((係数_乗用_ガソリン,係数_乗用_CNG,係数_乗用_軽油,係数_乗用_メタノール,係数_乗用_LPG),125,5,AR1762),2,FALSE))))))</f>
        <v/>
      </c>
      <c r="AO1762" s="376" t="str">
        <f>IF(T1762="","",IF(OR(AH1762="",AH1762="-"),"－",IF(OR(AM1762=8,AM1762=9),"",IF(OR(AJ1762=3,AJ1762=4,AJ1762=5,AJ1762=6),VLOOKUP(AH1762,INDEX((係数_バス貨物_ガソリン,係数_バス貨物_CNG,係数_バス貨物_軽油,係数_バス貨物_メタノール,係数_バス貨物_LPG),MATCH(AL1762,【参考】排出ガスレベル!$AI$4:$AI$671,1),1,AR1762):INDEX((係数_バス貨物_ガソリン,係数_バス貨物_CNG,係数_バス貨物_軽油,係数_バス貨物_メタノール,係数_バス貨物_LPG),MATCH(AL1762+1,【参考】排出ガスレベル!$AI$4:$AI$671,1)-1,5,AR1762),3,FALSE),IF(OR(AJ1762=1,AJ1762=2),VLOOKUP(AH1762,INDEX((係数_乗用_ガソリン,係数_乗用_CNG,係数_乗用_軽油,係数_乗用_メタノール,係数_乗用_LPG),1,1,AR1762):INDEX((係数_乗用_ガソリン,係数_乗用_CNG,係数_乗用_軽油,係数_乗用_メタノール,係数_乗用_LPG),125,5,AR1762),3,FALSE))))))</f>
        <v/>
      </c>
      <c r="AP1762" s="375" t="str">
        <f t="shared" si="486"/>
        <v/>
      </c>
      <c r="AQ1762" s="444" t="str">
        <f t="shared" si="487"/>
        <v/>
      </c>
      <c r="AR1762" s="375" t="str">
        <f t="shared" si="488"/>
        <v/>
      </c>
      <c r="AS1762" s="377" t="str">
        <f t="shared" si="489"/>
        <v/>
      </c>
      <c r="AT1762" s="378" t="str">
        <f t="shared" si="490"/>
        <v/>
      </c>
      <c r="AX1762" s="625" t="b">
        <f t="shared" si="491"/>
        <v>0</v>
      </c>
      <c r="AY1762" s="7" t="str">
        <f t="shared" si="492"/>
        <v>FALSEFALSEFALSE</v>
      </c>
      <c r="AZ1762" s="626">
        <f t="shared" si="476"/>
        <v>0</v>
      </c>
      <c r="BA1762" s="627" t="str">
        <f t="shared" si="493"/>
        <v/>
      </c>
      <c r="BB1762" s="627">
        <f t="shared" si="477"/>
        <v>0</v>
      </c>
    </row>
    <row r="1763" spans="1:54">
      <c r="A1763" s="381">
        <v>1706</v>
      </c>
      <c r="B1763" s="117"/>
      <c r="C1763" s="288"/>
      <c r="D1763" s="289"/>
      <c r="E1763" s="289"/>
      <c r="F1763" s="290"/>
      <c r="G1763" s="292"/>
      <c r="H1763" s="116"/>
      <c r="I1763" s="292"/>
      <c r="J1763" s="116"/>
      <c r="K1763" s="370"/>
      <c r="L1763" s="370"/>
      <c r="M1763" s="370"/>
      <c r="N1763" s="371"/>
      <c r="O1763" s="371"/>
      <c r="P1763" s="371"/>
      <c r="Q1763" s="371"/>
      <c r="R1763" s="371"/>
      <c r="S1763" s="371"/>
      <c r="T1763" s="443"/>
      <c r="U1763" s="539"/>
      <c r="V1763" s="117"/>
      <c r="W1763" s="118"/>
      <c r="X1763" s="119"/>
      <c r="Y1763" s="120"/>
      <c r="Z1763" s="122"/>
      <c r="AA1763" s="121"/>
      <c r="AB1763" s="443"/>
      <c r="AC1763" s="734"/>
      <c r="AD1763" s="372"/>
      <c r="AE1763" s="485"/>
      <c r="AF1763" s="373" t="str">
        <f t="shared" si="478"/>
        <v/>
      </c>
      <c r="AG1763" s="373" t="str">
        <f t="shared" si="479"/>
        <v/>
      </c>
      <c r="AH1763" s="374" t="str">
        <f t="shared" si="480"/>
        <v/>
      </c>
      <c r="AI1763" s="375" t="str">
        <f t="shared" si="481"/>
        <v/>
      </c>
      <c r="AJ1763" s="375" t="str">
        <f t="shared" si="482"/>
        <v/>
      </c>
      <c r="AK1763" s="375" t="str">
        <f t="shared" si="483"/>
        <v/>
      </c>
      <c r="AL1763" s="375" t="str">
        <f t="shared" si="484"/>
        <v/>
      </c>
      <c r="AM1763" s="375" t="str">
        <f t="shared" si="485"/>
        <v/>
      </c>
      <c r="AN1763" s="376" t="str">
        <f>IF(AF1763="","",IF(OR(AH1763="",AH1763="-"),"－",IF(OR(AM1763=8,AM1763=9),"",IF(OR(AJ1763=3,AJ1763=4,AJ1763=5,AJ1763=6),VLOOKUP(AH1763,INDEX((係数_バス貨物_ガソリン,係数_バス貨物_CNG,係数_バス貨物_軽油,係数_バス貨物_メタノール,係数_バス貨物_LPG),MATCH(AL1763,【参考】排出ガスレベル!$AI$4:$AI$671,1),1,AR1763):INDEX((係数_バス貨物_ガソリン,係数_バス貨物_CNG,係数_バス貨物_軽油,係数_バス貨物_メタノール,係数_バス貨物_LPG),MATCH(AL1763+1,【参考】排出ガスレベル!$AI$4:$AI$671,1)-1,5,AR1763),2,FALSE),IF(OR(AJ1763=1,AJ1763=2),VLOOKUP(AH1763,INDEX((係数_乗用_ガソリン,係数_乗用_CNG,係数_乗用_軽油,係数_乗用_メタノール,係数_乗用_LPG),1,1,AR1763):INDEX((係数_乗用_ガソリン,係数_乗用_CNG,係数_乗用_軽油,係数_乗用_メタノール,係数_乗用_LPG),125,5,AR1763),2,FALSE))))))</f>
        <v/>
      </c>
      <c r="AO1763" s="376" t="str">
        <f>IF(T1763="","",IF(OR(AH1763="",AH1763="-"),"－",IF(OR(AM1763=8,AM1763=9),"",IF(OR(AJ1763=3,AJ1763=4,AJ1763=5,AJ1763=6),VLOOKUP(AH1763,INDEX((係数_バス貨物_ガソリン,係数_バス貨物_CNG,係数_バス貨物_軽油,係数_バス貨物_メタノール,係数_バス貨物_LPG),MATCH(AL1763,【参考】排出ガスレベル!$AI$4:$AI$671,1),1,AR1763):INDEX((係数_バス貨物_ガソリン,係数_バス貨物_CNG,係数_バス貨物_軽油,係数_バス貨物_メタノール,係数_バス貨物_LPG),MATCH(AL1763+1,【参考】排出ガスレベル!$AI$4:$AI$671,1)-1,5,AR1763),3,FALSE),IF(OR(AJ1763=1,AJ1763=2),VLOOKUP(AH1763,INDEX((係数_乗用_ガソリン,係数_乗用_CNG,係数_乗用_軽油,係数_乗用_メタノール,係数_乗用_LPG),1,1,AR1763):INDEX((係数_乗用_ガソリン,係数_乗用_CNG,係数_乗用_軽油,係数_乗用_メタノール,係数_乗用_LPG),125,5,AR1763),3,FALSE))))))</f>
        <v/>
      </c>
      <c r="AP1763" s="375" t="str">
        <f t="shared" si="486"/>
        <v/>
      </c>
      <c r="AQ1763" s="444" t="str">
        <f t="shared" si="487"/>
        <v/>
      </c>
      <c r="AR1763" s="375" t="str">
        <f t="shared" si="488"/>
        <v/>
      </c>
      <c r="AS1763" s="377" t="str">
        <f t="shared" si="489"/>
        <v/>
      </c>
      <c r="AT1763" s="378" t="str">
        <f t="shared" si="490"/>
        <v/>
      </c>
      <c r="AX1763" s="625" t="b">
        <f t="shared" si="491"/>
        <v>0</v>
      </c>
      <c r="AY1763" s="7" t="str">
        <f t="shared" si="492"/>
        <v>FALSEFALSEFALSE</v>
      </c>
      <c r="AZ1763" s="626">
        <f t="shared" si="476"/>
        <v>0</v>
      </c>
      <c r="BA1763" s="627" t="str">
        <f t="shared" si="493"/>
        <v/>
      </c>
      <c r="BB1763" s="627">
        <f t="shared" si="477"/>
        <v>0</v>
      </c>
    </row>
    <row r="1764" spans="1:54">
      <c r="A1764" s="381">
        <v>1707</v>
      </c>
      <c r="B1764" s="117"/>
      <c r="C1764" s="288"/>
      <c r="D1764" s="289"/>
      <c r="E1764" s="289"/>
      <c r="F1764" s="290"/>
      <c r="G1764" s="292"/>
      <c r="H1764" s="116"/>
      <c r="I1764" s="292"/>
      <c r="J1764" s="116"/>
      <c r="K1764" s="370"/>
      <c r="L1764" s="370"/>
      <c r="M1764" s="370"/>
      <c r="N1764" s="371"/>
      <c r="O1764" s="371"/>
      <c r="P1764" s="371"/>
      <c r="Q1764" s="371"/>
      <c r="R1764" s="371"/>
      <c r="S1764" s="371"/>
      <c r="T1764" s="443"/>
      <c r="U1764" s="539"/>
      <c r="V1764" s="117"/>
      <c r="W1764" s="118"/>
      <c r="X1764" s="119"/>
      <c r="Y1764" s="120"/>
      <c r="Z1764" s="122"/>
      <c r="AA1764" s="121"/>
      <c r="AB1764" s="443"/>
      <c r="AC1764" s="734"/>
      <c r="AD1764" s="372"/>
      <c r="AE1764" s="485"/>
      <c r="AF1764" s="373" t="str">
        <f t="shared" si="478"/>
        <v/>
      </c>
      <c r="AG1764" s="373" t="str">
        <f t="shared" si="479"/>
        <v/>
      </c>
      <c r="AH1764" s="374" t="str">
        <f t="shared" si="480"/>
        <v/>
      </c>
      <c r="AI1764" s="375" t="str">
        <f t="shared" si="481"/>
        <v/>
      </c>
      <c r="AJ1764" s="375" t="str">
        <f t="shared" si="482"/>
        <v/>
      </c>
      <c r="AK1764" s="375" t="str">
        <f t="shared" si="483"/>
        <v/>
      </c>
      <c r="AL1764" s="375" t="str">
        <f t="shared" si="484"/>
        <v/>
      </c>
      <c r="AM1764" s="375" t="str">
        <f t="shared" si="485"/>
        <v/>
      </c>
      <c r="AN1764" s="376" t="str">
        <f>IF(AF1764="","",IF(OR(AH1764="",AH1764="-"),"－",IF(OR(AM1764=8,AM1764=9),"",IF(OR(AJ1764=3,AJ1764=4,AJ1764=5,AJ1764=6),VLOOKUP(AH1764,INDEX((係数_バス貨物_ガソリン,係数_バス貨物_CNG,係数_バス貨物_軽油,係数_バス貨物_メタノール,係数_バス貨物_LPG),MATCH(AL1764,【参考】排出ガスレベル!$AI$4:$AI$671,1),1,AR1764):INDEX((係数_バス貨物_ガソリン,係数_バス貨物_CNG,係数_バス貨物_軽油,係数_バス貨物_メタノール,係数_バス貨物_LPG),MATCH(AL1764+1,【参考】排出ガスレベル!$AI$4:$AI$671,1)-1,5,AR1764),2,FALSE),IF(OR(AJ1764=1,AJ1764=2),VLOOKUP(AH1764,INDEX((係数_乗用_ガソリン,係数_乗用_CNG,係数_乗用_軽油,係数_乗用_メタノール,係数_乗用_LPG),1,1,AR1764):INDEX((係数_乗用_ガソリン,係数_乗用_CNG,係数_乗用_軽油,係数_乗用_メタノール,係数_乗用_LPG),125,5,AR1764),2,FALSE))))))</f>
        <v/>
      </c>
      <c r="AO1764" s="376" t="str">
        <f>IF(T1764="","",IF(OR(AH1764="",AH1764="-"),"－",IF(OR(AM1764=8,AM1764=9),"",IF(OR(AJ1764=3,AJ1764=4,AJ1764=5,AJ1764=6),VLOOKUP(AH1764,INDEX((係数_バス貨物_ガソリン,係数_バス貨物_CNG,係数_バス貨物_軽油,係数_バス貨物_メタノール,係数_バス貨物_LPG),MATCH(AL1764,【参考】排出ガスレベル!$AI$4:$AI$671,1),1,AR1764):INDEX((係数_バス貨物_ガソリン,係数_バス貨物_CNG,係数_バス貨物_軽油,係数_バス貨物_メタノール,係数_バス貨物_LPG),MATCH(AL1764+1,【参考】排出ガスレベル!$AI$4:$AI$671,1)-1,5,AR1764),3,FALSE),IF(OR(AJ1764=1,AJ1764=2),VLOOKUP(AH1764,INDEX((係数_乗用_ガソリン,係数_乗用_CNG,係数_乗用_軽油,係数_乗用_メタノール,係数_乗用_LPG),1,1,AR1764):INDEX((係数_乗用_ガソリン,係数_乗用_CNG,係数_乗用_軽油,係数_乗用_メタノール,係数_乗用_LPG),125,5,AR1764),3,FALSE))))))</f>
        <v/>
      </c>
      <c r="AP1764" s="375" t="str">
        <f t="shared" si="486"/>
        <v/>
      </c>
      <c r="AQ1764" s="444" t="str">
        <f t="shared" si="487"/>
        <v/>
      </c>
      <c r="AR1764" s="375" t="str">
        <f t="shared" si="488"/>
        <v/>
      </c>
      <c r="AS1764" s="377" t="str">
        <f t="shared" si="489"/>
        <v/>
      </c>
      <c r="AT1764" s="378" t="str">
        <f t="shared" si="490"/>
        <v/>
      </c>
      <c r="AX1764" s="625" t="b">
        <f t="shared" si="491"/>
        <v>0</v>
      </c>
      <c r="AY1764" s="7" t="str">
        <f t="shared" si="492"/>
        <v>FALSEFALSEFALSE</v>
      </c>
      <c r="AZ1764" s="626">
        <f t="shared" si="476"/>
        <v>0</v>
      </c>
      <c r="BA1764" s="627" t="str">
        <f t="shared" si="493"/>
        <v/>
      </c>
      <c r="BB1764" s="627">
        <f t="shared" si="477"/>
        <v>0</v>
      </c>
    </row>
    <row r="1765" spans="1:54">
      <c r="A1765" s="381">
        <v>1708</v>
      </c>
      <c r="B1765" s="117"/>
      <c r="C1765" s="288"/>
      <c r="D1765" s="289"/>
      <c r="E1765" s="289"/>
      <c r="F1765" s="290"/>
      <c r="G1765" s="292"/>
      <c r="H1765" s="116"/>
      <c r="I1765" s="292"/>
      <c r="J1765" s="116"/>
      <c r="K1765" s="370"/>
      <c r="L1765" s="370"/>
      <c r="M1765" s="370"/>
      <c r="N1765" s="371"/>
      <c r="O1765" s="371"/>
      <c r="P1765" s="371"/>
      <c r="Q1765" s="371"/>
      <c r="R1765" s="371"/>
      <c r="S1765" s="371"/>
      <c r="T1765" s="443"/>
      <c r="U1765" s="539"/>
      <c r="V1765" s="117"/>
      <c r="W1765" s="118"/>
      <c r="X1765" s="119"/>
      <c r="Y1765" s="120"/>
      <c r="Z1765" s="122"/>
      <c r="AA1765" s="121"/>
      <c r="AB1765" s="443"/>
      <c r="AC1765" s="734"/>
      <c r="AD1765" s="372"/>
      <c r="AE1765" s="485"/>
      <c r="AF1765" s="373" t="str">
        <f t="shared" si="478"/>
        <v/>
      </c>
      <c r="AG1765" s="373" t="str">
        <f t="shared" si="479"/>
        <v/>
      </c>
      <c r="AH1765" s="374" t="str">
        <f t="shared" si="480"/>
        <v/>
      </c>
      <c r="AI1765" s="375" t="str">
        <f t="shared" si="481"/>
        <v/>
      </c>
      <c r="AJ1765" s="375" t="str">
        <f t="shared" si="482"/>
        <v/>
      </c>
      <c r="AK1765" s="375" t="str">
        <f t="shared" si="483"/>
        <v/>
      </c>
      <c r="AL1765" s="375" t="str">
        <f t="shared" si="484"/>
        <v/>
      </c>
      <c r="AM1765" s="375" t="str">
        <f t="shared" si="485"/>
        <v/>
      </c>
      <c r="AN1765" s="376" t="str">
        <f>IF(AF1765="","",IF(OR(AH1765="",AH1765="-"),"－",IF(OR(AM1765=8,AM1765=9),"",IF(OR(AJ1765=3,AJ1765=4,AJ1765=5,AJ1765=6),VLOOKUP(AH1765,INDEX((係数_バス貨物_ガソリン,係数_バス貨物_CNG,係数_バス貨物_軽油,係数_バス貨物_メタノール,係数_バス貨物_LPG),MATCH(AL1765,【参考】排出ガスレベル!$AI$4:$AI$671,1),1,AR1765):INDEX((係数_バス貨物_ガソリン,係数_バス貨物_CNG,係数_バス貨物_軽油,係数_バス貨物_メタノール,係数_バス貨物_LPG),MATCH(AL1765+1,【参考】排出ガスレベル!$AI$4:$AI$671,1)-1,5,AR1765),2,FALSE),IF(OR(AJ1765=1,AJ1765=2),VLOOKUP(AH1765,INDEX((係数_乗用_ガソリン,係数_乗用_CNG,係数_乗用_軽油,係数_乗用_メタノール,係数_乗用_LPG),1,1,AR1765):INDEX((係数_乗用_ガソリン,係数_乗用_CNG,係数_乗用_軽油,係数_乗用_メタノール,係数_乗用_LPG),125,5,AR1765),2,FALSE))))))</f>
        <v/>
      </c>
      <c r="AO1765" s="376" t="str">
        <f>IF(T1765="","",IF(OR(AH1765="",AH1765="-"),"－",IF(OR(AM1765=8,AM1765=9),"",IF(OR(AJ1765=3,AJ1765=4,AJ1765=5,AJ1765=6),VLOOKUP(AH1765,INDEX((係数_バス貨物_ガソリン,係数_バス貨物_CNG,係数_バス貨物_軽油,係数_バス貨物_メタノール,係数_バス貨物_LPG),MATCH(AL1765,【参考】排出ガスレベル!$AI$4:$AI$671,1),1,AR1765):INDEX((係数_バス貨物_ガソリン,係数_バス貨物_CNG,係数_バス貨物_軽油,係数_バス貨物_メタノール,係数_バス貨物_LPG),MATCH(AL1765+1,【参考】排出ガスレベル!$AI$4:$AI$671,1)-1,5,AR1765),3,FALSE),IF(OR(AJ1765=1,AJ1765=2),VLOOKUP(AH1765,INDEX((係数_乗用_ガソリン,係数_乗用_CNG,係数_乗用_軽油,係数_乗用_メタノール,係数_乗用_LPG),1,1,AR1765):INDEX((係数_乗用_ガソリン,係数_乗用_CNG,係数_乗用_軽油,係数_乗用_メタノール,係数_乗用_LPG),125,5,AR1765),3,FALSE))))))</f>
        <v/>
      </c>
      <c r="AP1765" s="375" t="str">
        <f t="shared" si="486"/>
        <v/>
      </c>
      <c r="AQ1765" s="444" t="str">
        <f t="shared" si="487"/>
        <v/>
      </c>
      <c r="AR1765" s="375" t="str">
        <f t="shared" si="488"/>
        <v/>
      </c>
      <c r="AS1765" s="377" t="str">
        <f t="shared" si="489"/>
        <v/>
      </c>
      <c r="AT1765" s="378" t="str">
        <f t="shared" si="490"/>
        <v/>
      </c>
      <c r="AX1765" s="625" t="b">
        <f t="shared" si="491"/>
        <v>0</v>
      </c>
      <c r="AY1765" s="7" t="str">
        <f t="shared" si="492"/>
        <v>FALSEFALSEFALSE</v>
      </c>
      <c r="AZ1765" s="626">
        <f t="shared" si="476"/>
        <v>0</v>
      </c>
      <c r="BA1765" s="627" t="str">
        <f t="shared" si="493"/>
        <v/>
      </c>
      <c r="BB1765" s="627">
        <f t="shared" si="477"/>
        <v>0</v>
      </c>
    </row>
    <row r="1766" spans="1:54">
      <c r="A1766" s="381">
        <v>1709</v>
      </c>
      <c r="B1766" s="117"/>
      <c r="C1766" s="288"/>
      <c r="D1766" s="289"/>
      <c r="E1766" s="289"/>
      <c r="F1766" s="290"/>
      <c r="G1766" s="292"/>
      <c r="H1766" s="116"/>
      <c r="I1766" s="292"/>
      <c r="J1766" s="116"/>
      <c r="K1766" s="370"/>
      <c r="L1766" s="370"/>
      <c r="M1766" s="370"/>
      <c r="N1766" s="371"/>
      <c r="O1766" s="371"/>
      <c r="P1766" s="371"/>
      <c r="Q1766" s="371"/>
      <c r="R1766" s="371"/>
      <c r="S1766" s="371"/>
      <c r="T1766" s="443"/>
      <c r="U1766" s="539"/>
      <c r="V1766" s="117"/>
      <c r="W1766" s="118"/>
      <c r="X1766" s="119"/>
      <c r="Y1766" s="120"/>
      <c r="Z1766" s="122"/>
      <c r="AA1766" s="121"/>
      <c r="AB1766" s="443"/>
      <c r="AC1766" s="734"/>
      <c r="AD1766" s="372"/>
      <c r="AE1766" s="485"/>
      <c r="AF1766" s="373" t="str">
        <f t="shared" si="478"/>
        <v/>
      </c>
      <c r="AG1766" s="373" t="str">
        <f t="shared" si="479"/>
        <v/>
      </c>
      <c r="AH1766" s="374" t="str">
        <f t="shared" si="480"/>
        <v/>
      </c>
      <c r="AI1766" s="375" t="str">
        <f t="shared" si="481"/>
        <v/>
      </c>
      <c r="AJ1766" s="375" t="str">
        <f t="shared" si="482"/>
        <v/>
      </c>
      <c r="AK1766" s="375" t="str">
        <f t="shared" si="483"/>
        <v/>
      </c>
      <c r="AL1766" s="375" t="str">
        <f t="shared" si="484"/>
        <v/>
      </c>
      <c r="AM1766" s="375" t="str">
        <f t="shared" si="485"/>
        <v/>
      </c>
      <c r="AN1766" s="376" t="str">
        <f>IF(AF1766="","",IF(OR(AH1766="",AH1766="-"),"－",IF(OR(AM1766=8,AM1766=9),"",IF(OR(AJ1766=3,AJ1766=4,AJ1766=5,AJ1766=6),VLOOKUP(AH1766,INDEX((係数_バス貨物_ガソリン,係数_バス貨物_CNG,係数_バス貨物_軽油,係数_バス貨物_メタノール,係数_バス貨物_LPG),MATCH(AL1766,【参考】排出ガスレベル!$AI$4:$AI$671,1),1,AR1766):INDEX((係数_バス貨物_ガソリン,係数_バス貨物_CNG,係数_バス貨物_軽油,係数_バス貨物_メタノール,係数_バス貨物_LPG),MATCH(AL1766+1,【参考】排出ガスレベル!$AI$4:$AI$671,1)-1,5,AR1766),2,FALSE),IF(OR(AJ1766=1,AJ1766=2),VLOOKUP(AH1766,INDEX((係数_乗用_ガソリン,係数_乗用_CNG,係数_乗用_軽油,係数_乗用_メタノール,係数_乗用_LPG),1,1,AR1766):INDEX((係数_乗用_ガソリン,係数_乗用_CNG,係数_乗用_軽油,係数_乗用_メタノール,係数_乗用_LPG),125,5,AR1766),2,FALSE))))))</f>
        <v/>
      </c>
      <c r="AO1766" s="376" t="str">
        <f>IF(T1766="","",IF(OR(AH1766="",AH1766="-"),"－",IF(OR(AM1766=8,AM1766=9),"",IF(OR(AJ1766=3,AJ1766=4,AJ1766=5,AJ1766=6),VLOOKUP(AH1766,INDEX((係数_バス貨物_ガソリン,係数_バス貨物_CNG,係数_バス貨物_軽油,係数_バス貨物_メタノール,係数_バス貨物_LPG),MATCH(AL1766,【参考】排出ガスレベル!$AI$4:$AI$671,1),1,AR1766):INDEX((係数_バス貨物_ガソリン,係数_バス貨物_CNG,係数_バス貨物_軽油,係数_バス貨物_メタノール,係数_バス貨物_LPG),MATCH(AL1766+1,【参考】排出ガスレベル!$AI$4:$AI$671,1)-1,5,AR1766),3,FALSE),IF(OR(AJ1766=1,AJ1766=2),VLOOKUP(AH1766,INDEX((係数_乗用_ガソリン,係数_乗用_CNG,係数_乗用_軽油,係数_乗用_メタノール,係数_乗用_LPG),1,1,AR1766):INDEX((係数_乗用_ガソリン,係数_乗用_CNG,係数_乗用_軽油,係数_乗用_メタノール,係数_乗用_LPG),125,5,AR1766),3,FALSE))))))</f>
        <v/>
      </c>
      <c r="AP1766" s="375" t="str">
        <f t="shared" si="486"/>
        <v/>
      </c>
      <c r="AQ1766" s="444" t="str">
        <f t="shared" si="487"/>
        <v/>
      </c>
      <c r="AR1766" s="375" t="str">
        <f t="shared" si="488"/>
        <v/>
      </c>
      <c r="AS1766" s="377" t="str">
        <f t="shared" si="489"/>
        <v/>
      </c>
      <c r="AT1766" s="378" t="str">
        <f t="shared" si="490"/>
        <v/>
      </c>
      <c r="AX1766" s="625" t="b">
        <f t="shared" si="491"/>
        <v>0</v>
      </c>
      <c r="AY1766" s="7" t="str">
        <f t="shared" si="492"/>
        <v>FALSEFALSEFALSE</v>
      </c>
      <c r="AZ1766" s="626">
        <f t="shared" si="476"/>
        <v>0</v>
      </c>
      <c r="BA1766" s="627" t="str">
        <f t="shared" si="493"/>
        <v/>
      </c>
      <c r="BB1766" s="627">
        <f t="shared" si="477"/>
        <v>0</v>
      </c>
    </row>
    <row r="1767" spans="1:54">
      <c r="A1767" s="381">
        <v>1710</v>
      </c>
      <c r="B1767" s="117"/>
      <c r="C1767" s="288"/>
      <c r="D1767" s="289"/>
      <c r="E1767" s="289"/>
      <c r="F1767" s="290"/>
      <c r="G1767" s="292"/>
      <c r="H1767" s="116"/>
      <c r="I1767" s="292"/>
      <c r="J1767" s="116"/>
      <c r="K1767" s="370"/>
      <c r="L1767" s="370"/>
      <c r="M1767" s="370"/>
      <c r="N1767" s="371"/>
      <c r="O1767" s="371"/>
      <c r="P1767" s="371"/>
      <c r="Q1767" s="371"/>
      <c r="R1767" s="371"/>
      <c r="S1767" s="371"/>
      <c r="T1767" s="443"/>
      <c r="U1767" s="539"/>
      <c r="V1767" s="117"/>
      <c r="W1767" s="118"/>
      <c r="X1767" s="119"/>
      <c r="Y1767" s="120"/>
      <c r="Z1767" s="122"/>
      <c r="AA1767" s="121"/>
      <c r="AB1767" s="443"/>
      <c r="AC1767" s="734"/>
      <c r="AD1767" s="372"/>
      <c r="AE1767" s="485"/>
      <c r="AF1767" s="373" t="str">
        <f t="shared" si="478"/>
        <v/>
      </c>
      <c r="AG1767" s="373" t="str">
        <f t="shared" si="479"/>
        <v/>
      </c>
      <c r="AH1767" s="374" t="str">
        <f t="shared" si="480"/>
        <v/>
      </c>
      <c r="AI1767" s="375" t="str">
        <f t="shared" si="481"/>
        <v/>
      </c>
      <c r="AJ1767" s="375" t="str">
        <f t="shared" si="482"/>
        <v/>
      </c>
      <c r="AK1767" s="375" t="str">
        <f t="shared" si="483"/>
        <v/>
      </c>
      <c r="AL1767" s="375" t="str">
        <f t="shared" si="484"/>
        <v/>
      </c>
      <c r="AM1767" s="375" t="str">
        <f t="shared" si="485"/>
        <v/>
      </c>
      <c r="AN1767" s="376" t="str">
        <f>IF(AF1767="","",IF(OR(AH1767="",AH1767="-"),"－",IF(OR(AM1767=8,AM1767=9),"",IF(OR(AJ1767=3,AJ1767=4,AJ1767=5,AJ1767=6),VLOOKUP(AH1767,INDEX((係数_バス貨物_ガソリン,係数_バス貨物_CNG,係数_バス貨物_軽油,係数_バス貨物_メタノール,係数_バス貨物_LPG),MATCH(AL1767,【参考】排出ガスレベル!$AI$4:$AI$671,1),1,AR1767):INDEX((係数_バス貨物_ガソリン,係数_バス貨物_CNG,係数_バス貨物_軽油,係数_バス貨物_メタノール,係数_バス貨物_LPG),MATCH(AL1767+1,【参考】排出ガスレベル!$AI$4:$AI$671,1)-1,5,AR1767),2,FALSE),IF(OR(AJ1767=1,AJ1767=2),VLOOKUP(AH1767,INDEX((係数_乗用_ガソリン,係数_乗用_CNG,係数_乗用_軽油,係数_乗用_メタノール,係数_乗用_LPG),1,1,AR1767):INDEX((係数_乗用_ガソリン,係数_乗用_CNG,係数_乗用_軽油,係数_乗用_メタノール,係数_乗用_LPG),125,5,AR1767),2,FALSE))))))</f>
        <v/>
      </c>
      <c r="AO1767" s="376" t="str">
        <f>IF(T1767="","",IF(OR(AH1767="",AH1767="-"),"－",IF(OR(AM1767=8,AM1767=9),"",IF(OR(AJ1767=3,AJ1767=4,AJ1767=5,AJ1767=6),VLOOKUP(AH1767,INDEX((係数_バス貨物_ガソリン,係数_バス貨物_CNG,係数_バス貨物_軽油,係数_バス貨物_メタノール,係数_バス貨物_LPG),MATCH(AL1767,【参考】排出ガスレベル!$AI$4:$AI$671,1),1,AR1767):INDEX((係数_バス貨物_ガソリン,係数_バス貨物_CNG,係数_バス貨物_軽油,係数_バス貨物_メタノール,係数_バス貨物_LPG),MATCH(AL1767+1,【参考】排出ガスレベル!$AI$4:$AI$671,1)-1,5,AR1767),3,FALSE),IF(OR(AJ1767=1,AJ1767=2),VLOOKUP(AH1767,INDEX((係数_乗用_ガソリン,係数_乗用_CNG,係数_乗用_軽油,係数_乗用_メタノール,係数_乗用_LPG),1,1,AR1767):INDEX((係数_乗用_ガソリン,係数_乗用_CNG,係数_乗用_軽油,係数_乗用_メタノール,係数_乗用_LPG),125,5,AR1767),3,FALSE))))))</f>
        <v/>
      </c>
      <c r="AP1767" s="375" t="str">
        <f t="shared" si="486"/>
        <v/>
      </c>
      <c r="AQ1767" s="444" t="str">
        <f t="shared" si="487"/>
        <v/>
      </c>
      <c r="AR1767" s="375" t="str">
        <f t="shared" si="488"/>
        <v/>
      </c>
      <c r="AS1767" s="377" t="str">
        <f t="shared" si="489"/>
        <v/>
      </c>
      <c r="AT1767" s="378" t="str">
        <f t="shared" si="490"/>
        <v/>
      </c>
      <c r="AX1767" s="625" t="b">
        <f t="shared" si="491"/>
        <v>0</v>
      </c>
      <c r="AY1767" s="7" t="str">
        <f t="shared" si="492"/>
        <v>FALSEFALSEFALSE</v>
      </c>
      <c r="AZ1767" s="626">
        <f t="shared" si="476"/>
        <v>0</v>
      </c>
      <c r="BA1767" s="627" t="str">
        <f t="shared" si="493"/>
        <v/>
      </c>
      <c r="BB1767" s="627">
        <f t="shared" si="477"/>
        <v>0</v>
      </c>
    </row>
    <row r="1768" spans="1:54">
      <c r="A1768" s="381">
        <v>1711</v>
      </c>
      <c r="B1768" s="117"/>
      <c r="C1768" s="288"/>
      <c r="D1768" s="289"/>
      <c r="E1768" s="289"/>
      <c r="F1768" s="290"/>
      <c r="G1768" s="292"/>
      <c r="H1768" s="116"/>
      <c r="I1768" s="292"/>
      <c r="J1768" s="116"/>
      <c r="K1768" s="370"/>
      <c r="L1768" s="370"/>
      <c r="M1768" s="370"/>
      <c r="N1768" s="371"/>
      <c r="O1768" s="371"/>
      <c r="P1768" s="371"/>
      <c r="Q1768" s="371"/>
      <c r="R1768" s="371"/>
      <c r="S1768" s="371"/>
      <c r="T1768" s="443"/>
      <c r="U1768" s="539"/>
      <c r="V1768" s="117"/>
      <c r="W1768" s="118"/>
      <c r="X1768" s="119"/>
      <c r="Y1768" s="120"/>
      <c r="Z1768" s="122"/>
      <c r="AA1768" s="121"/>
      <c r="AB1768" s="443"/>
      <c r="AC1768" s="734"/>
      <c r="AD1768" s="372"/>
      <c r="AE1768" s="485"/>
      <c r="AF1768" s="373" t="str">
        <f t="shared" si="478"/>
        <v/>
      </c>
      <c r="AG1768" s="373" t="str">
        <f t="shared" si="479"/>
        <v/>
      </c>
      <c r="AH1768" s="374" t="str">
        <f t="shared" si="480"/>
        <v/>
      </c>
      <c r="AI1768" s="375" t="str">
        <f t="shared" si="481"/>
        <v/>
      </c>
      <c r="AJ1768" s="375" t="str">
        <f t="shared" si="482"/>
        <v/>
      </c>
      <c r="AK1768" s="375" t="str">
        <f t="shared" si="483"/>
        <v/>
      </c>
      <c r="AL1768" s="375" t="str">
        <f t="shared" si="484"/>
        <v/>
      </c>
      <c r="AM1768" s="375" t="str">
        <f t="shared" si="485"/>
        <v/>
      </c>
      <c r="AN1768" s="376" t="str">
        <f>IF(AF1768="","",IF(OR(AH1768="",AH1768="-"),"－",IF(OR(AM1768=8,AM1768=9),"",IF(OR(AJ1768=3,AJ1768=4,AJ1768=5,AJ1768=6),VLOOKUP(AH1768,INDEX((係数_バス貨物_ガソリン,係数_バス貨物_CNG,係数_バス貨物_軽油,係数_バス貨物_メタノール,係数_バス貨物_LPG),MATCH(AL1768,【参考】排出ガスレベル!$AI$4:$AI$671,1),1,AR1768):INDEX((係数_バス貨物_ガソリン,係数_バス貨物_CNG,係数_バス貨物_軽油,係数_バス貨物_メタノール,係数_バス貨物_LPG),MATCH(AL1768+1,【参考】排出ガスレベル!$AI$4:$AI$671,1)-1,5,AR1768),2,FALSE),IF(OR(AJ1768=1,AJ1768=2),VLOOKUP(AH1768,INDEX((係数_乗用_ガソリン,係数_乗用_CNG,係数_乗用_軽油,係数_乗用_メタノール,係数_乗用_LPG),1,1,AR1768):INDEX((係数_乗用_ガソリン,係数_乗用_CNG,係数_乗用_軽油,係数_乗用_メタノール,係数_乗用_LPG),125,5,AR1768),2,FALSE))))))</f>
        <v/>
      </c>
      <c r="AO1768" s="376" t="str">
        <f>IF(T1768="","",IF(OR(AH1768="",AH1768="-"),"－",IF(OR(AM1768=8,AM1768=9),"",IF(OR(AJ1768=3,AJ1768=4,AJ1768=5,AJ1768=6),VLOOKUP(AH1768,INDEX((係数_バス貨物_ガソリン,係数_バス貨物_CNG,係数_バス貨物_軽油,係数_バス貨物_メタノール,係数_バス貨物_LPG),MATCH(AL1768,【参考】排出ガスレベル!$AI$4:$AI$671,1),1,AR1768):INDEX((係数_バス貨物_ガソリン,係数_バス貨物_CNG,係数_バス貨物_軽油,係数_バス貨物_メタノール,係数_バス貨物_LPG),MATCH(AL1768+1,【参考】排出ガスレベル!$AI$4:$AI$671,1)-1,5,AR1768),3,FALSE),IF(OR(AJ1768=1,AJ1768=2),VLOOKUP(AH1768,INDEX((係数_乗用_ガソリン,係数_乗用_CNG,係数_乗用_軽油,係数_乗用_メタノール,係数_乗用_LPG),1,1,AR1768):INDEX((係数_乗用_ガソリン,係数_乗用_CNG,係数_乗用_軽油,係数_乗用_メタノール,係数_乗用_LPG),125,5,AR1768),3,FALSE))))))</f>
        <v/>
      </c>
      <c r="AP1768" s="375" t="str">
        <f t="shared" si="486"/>
        <v/>
      </c>
      <c r="AQ1768" s="444" t="str">
        <f t="shared" si="487"/>
        <v/>
      </c>
      <c r="AR1768" s="375" t="str">
        <f t="shared" si="488"/>
        <v/>
      </c>
      <c r="AS1768" s="377" t="str">
        <f t="shared" si="489"/>
        <v/>
      </c>
      <c r="AT1768" s="378" t="str">
        <f t="shared" si="490"/>
        <v/>
      </c>
      <c r="AX1768" s="625" t="b">
        <f t="shared" si="491"/>
        <v>0</v>
      </c>
      <c r="AY1768" s="7" t="str">
        <f t="shared" si="492"/>
        <v>FALSEFALSEFALSE</v>
      </c>
      <c r="AZ1768" s="626">
        <f t="shared" si="476"/>
        <v>0</v>
      </c>
      <c r="BA1768" s="627" t="str">
        <f t="shared" si="493"/>
        <v/>
      </c>
      <c r="BB1768" s="627">
        <f t="shared" si="477"/>
        <v>0</v>
      </c>
    </row>
    <row r="1769" spans="1:54">
      <c r="A1769" s="381">
        <v>1712</v>
      </c>
      <c r="B1769" s="117"/>
      <c r="C1769" s="288"/>
      <c r="D1769" s="289"/>
      <c r="E1769" s="289"/>
      <c r="F1769" s="290"/>
      <c r="G1769" s="292"/>
      <c r="H1769" s="116"/>
      <c r="I1769" s="292"/>
      <c r="J1769" s="116"/>
      <c r="K1769" s="370"/>
      <c r="L1769" s="370"/>
      <c r="M1769" s="370"/>
      <c r="N1769" s="371"/>
      <c r="O1769" s="371"/>
      <c r="P1769" s="371"/>
      <c r="Q1769" s="371"/>
      <c r="R1769" s="371"/>
      <c r="S1769" s="371"/>
      <c r="T1769" s="443"/>
      <c r="U1769" s="539"/>
      <c r="V1769" s="117"/>
      <c r="W1769" s="118"/>
      <c r="X1769" s="119"/>
      <c r="Y1769" s="120"/>
      <c r="Z1769" s="122"/>
      <c r="AA1769" s="121"/>
      <c r="AB1769" s="443"/>
      <c r="AC1769" s="734"/>
      <c r="AD1769" s="372"/>
      <c r="AE1769" s="485"/>
      <c r="AF1769" s="373" t="str">
        <f t="shared" si="478"/>
        <v/>
      </c>
      <c r="AG1769" s="373" t="str">
        <f t="shared" si="479"/>
        <v/>
      </c>
      <c r="AH1769" s="374" t="str">
        <f t="shared" si="480"/>
        <v/>
      </c>
      <c r="AI1769" s="375" t="str">
        <f t="shared" si="481"/>
        <v/>
      </c>
      <c r="AJ1769" s="375" t="str">
        <f t="shared" si="482"/>
        <v/>
      </c>
      <c r="AK1769" s="375" t="str">
        <f t="shared" si="483"/>
        <v/>
      </c>
      <c r="AL1769" s="375" t="str">
        <f t="shared" si="484"/>
        <v/>
      </c>
      <c r="AM1769" s="375" t="str">
        <f t="shared" si="485"/>
        <v/>
      </c>
      <c r="AN1769" s="376" t="str">
        <f>IF(AF1769="","",IF(OR(AH1769="",AH1769="-"),"－",IF(OR(AM1769=8,AM1769=9),"",IF(OR(AJ1769=3,AJ1769=4,AJ1769=5,AJ1769=6),VLOOKUP(AH1769,INDEX((係数_バス貨物_ガソリン,係数_バス貨物_CNG,係数_バス貨物_軽油,係数_バス貨物_メタノール,係数_バス貨物_LPG),MATCH(AL1769,【参考】排出ガスレベル!$AI$4:$AI$671,1),1,AR1769):INDEX((係数_バス貨物_ガソリン,係数_バス貨物_CNG,係数_バス貨物_軽油,係数_バス貨物_メタノール,係数_バス貨物_LPG),MATCH(AL1769+1,【参考】排出ガスレベル!$AI$4:$AI$671,1)-1,5,AR1769),2,FALSE),IF(OR(AJ1769=1,AJ1769=2),VLOOKUP(AH1769,INDEX((係数_乗用_ガソリン,係数_乗用_CNG,係数_乗用_軽油,係数_乗用_メタノール,係数_乗用_LPG),1,1,AR1769):INDEX((係数_乗用_ガソリン,係数_乗用_CNG,係数_乗用_軽油,係数_乗用_メタノール,係数_乗用_LPG),125,5,AR1769),2,FALSE))))))</f>
        <v/>
      </c>
      <c r="AO1769" s="376" t="str">
        <f>IF(T1769="","",IF(OR(AH1769="",AH1769="-"),"－",IF(OR(AM1769=8,AM1769=9),"",IF(OR(AJ1769=3,AJ1769=4,AJ1769=5,AJ1769=6),VLOOKUP(AH1769,INDEX((係数_バス貨物_ガソリン,係数_バス貨物_CNG,係数_バス貨物_軽油,係数_バス貨物_メタノール,係数_バス貨物_LPG),MATCH(AL1769,【参考】排出ガスレベル!$AI$4:$AI$671,1),1,AR1769):INDEX((係数_バス貨物_ガソリン,係数_バス貨物_CNG,係数_バス貨物_軽油,係数_バス貨物_メタノール,係数_バス貨物_LPG),MATCH(AL1769+1,【参考】排出ガスレベル!$AI$4:$AI$671,1)-1,5,AR1769),3,FALSE),IF(OR(AJ1769=1,AJ1769=2),VLOOKUP(AH1769,INDEX((係数_乗用_ガソリン,係数_乗用_CNG,係数_乗用_軽油,係数_乗用_メタノール,係数_乗用_LPG),1,1,AR1769):INDEX((係数_乗用_ガソリン,係数_乗用_CNG,係数_乗用_軽油,係数_乗用_メタノール,係数_乗用_LPG),125,5,AR1769),3,FALSE))))))</f>
        <v/>
      </c>
      <c r="AP1769" s="375" t="str">
        <f t="shared" si="486"/>
        <v/>
      </c>
      <c r="AQ1769" s="444" t="str">
        <f t="shared" si="487"/>
        <v/>
      </c>
      <c r="AR1769" s="375" t="str">
        <f t="shared" si="488"/>
        <v/>
      </c>
      <c r="AS1769" s="377" t="str">
        <f t="shared" si="489"/>
        <v/>
      </c>
      <c r="AT1769" s="378" t="str">
        <f t="shared" si="490"/>
        <v/>
      </c>
      <c r="AX1769" s="625" t="b">
        <f t="shared" si="491"/>
        <v>0</v>
      </c>
      <c r="AY1769" s="7" t="str">
        <f t="shared" si="492"/>
        <v>FALSEFALSEFALSE</v>
      </c>
      <c r="AZ1769" s="626">
        <f t="shared" si="476"/>
        <v>0</v>
      </c>
      <c r="BA1769" s="627" t="str">
        <f t="shared" si="493"/>
        <v/>
      </c>
      <c r="BB1769" s="627">
        <f t="shared" si="477"/>
        <v>0</v>
      </c>
    </row>
    <row r="1770" spans="1:54">
      <c r="A1770" s="381">
        <v>1713</v>
      </c>
      <c r="B1770" s="117"/>
      <c r="C1770" s="288"/>
      <c r="D1770" s="289"/>
      <c r="E1770" s="289"/>
      <c r="F1770" s="290"/>
      <c r="G1770" s="292"/>
      <c r="H1770" s="116"/>
      <c r="I1770" s="292"/>
      <c r="J1770" s="116"/>
      <c r="K1770" s="370"/>
      <c r="L1770" s="370"/>
      <c r="M1770" s="370"/>
      <c r="N1770" s="371"/>
      <c r="O1770" s="371"/>
      <c r="P1770" s="371"/>
      <c r="Q1770" s="371"/>
      <c r="R1770" s="371"/>
      <c r="S1770" s="371"/>
      <c r="T1770" s="443"/>
      <c r="U1770" s="539"/>
      <c r="V1770" s="117"/>
      <c r="W1770" s="118"/>
      <c r="X1770" s="119"/>
      <c r="Y1770" s="120"/>
      <c r="Z1770" s="122"/>
      <c r="AA1770" s="121"/>
      <c r="AB1770" s="443"/>
      <c r="AC1770" s="734"/>
      <c r="AD1770" s="372"/>
      <c r="AE1770" s="485"/>
      <c r="AF1770" s="373" t="str">
        <f t="shared" si="478"/>
        <v/>
      </c>
      <c r="AG1770" s="373" t="str">
        <f t="shared" si="479"/>
        <v/>
      </c>
      <c r="AH1770" s="374" t="str">
        <f t="shared" si="480"/>
        <v/>
      </c>
      <c r="AI1770" s="375" t="str">
        <f t="shared" si="481"/>
        <v/>
      </c>
      <c r="AJ1770" s="375" t="str">
        <f t="shared" si="482"/>
        <v/>
      </c>
      <c r="AK1770" s="375" t="str">
        <f t="shared" si="483"/>
        <v/>
      </c>
      <c r="AL1770" s="375" t="str">
        <f t="shared" si="484"/>
        <v/>
      </c>
      <c r="AM1770" s="375" t="str">
        <f t="shared" si="485"/>
        <v/>
      </c>
      <c r="AN1770" s="376" t="str">
        <f>IF(AF1770="","",IF(OR(AH1770="",AH1770="-"),"－",IF(OR(AM1770=8,AM1770=9),"",IF(OR(AJ1770=3,AJ1770=4,AJ1770=5,AJ1770=6),VLOOKUP(AH1770,INDEX((係数_バス貨物_ガソリン,係数_バス貨物_CNG,係数_バス貨物_軽油,係数_バス貨物_メタノール,係数_バス貨物_LPG),MATCH(AL1770,【参考】排出ガスレベル!$AI$4:$AI$671,1),1,AR1770):INDEX((係数_バス貨物_ガソリン,係数_バス貨物_CNG,係数_バス貨物_軽油,係数_バス貨物_メタノール,係数_バス貨物_LPG),MATCH(AL1770+1,【参考】排出ガスレベル!$AI$4:$AI$671,1)-1,5,AR1770),2,FALSE),IF(OR(AJ1770=1,AJ1770=2),VLOOKUP(AH1770,INDEX((係数_乗用_ガソリン,係数_乗用_CNG,係数_乗用_軽油,係数_乗用_メタノール,係数_乗用_LPG),1,1,AR1770):INDEX((係数_乗用_ガソリン,係数_乗用_CNG,係数_乗用_軽油,係数_乗用_メタノール,係数_乗用_LPG),125,5,AR1770),2,FALSE))))))</f>
        <v/>
      </c>
      <c r="AO1770" s="376" t="str">
        <f>IF(T1770="","",IF(OR(AH1770="",AH1770="-"),"－",IF(OR(AM1770=8,AM1770=9),"",IF(OR(AJ1770=3,AJ1770=4,AJ1770=5,AJ1770=6),VLOOKUP(AH1770,INDEX((係数_バス貨物_ガソリン,係数_バス貨物_CNG,係数_バス貨物_軽油,係数_バス貨物_メタノール,係数_バス貨物_LPG),MATCH(AL1770,【参考】排出ガスレベル!$AI$4:$AI$671,1),1,AR1770):INDEX((係数_バス貨物_ガソリン,係数_バス貨物_CNG,係数_バス貨物_軽油,係数_バス貨物_メタノール,係数_バス貨物_LPG),MATCH(AL1770+1,【参考】排出ガスレベル!$AI$4:$AI$671,1)-1,5,AR1770),3,FALSE),IF(OR(AJ1770=1,AJ1770=2),VLOOKUP(AH1770,INDEX((係数_乗用_ガソリン,係数_乗用_CNG,係数_乗用_軽油,係数_乗用_メタノール,係数_乗用_LPG),1,1,AR1770):INDEX((係数_乗用_ガソリン,係数_乗用_CNG,係数_乗用_軽油,係数_乗用_メタノール,係数_乗用_LPG),125,5,AR1770),3,FALSE))))))</f>
        <v/>
      </c>
      <c r="AP1770" s="375" t="str">
        <f t="shared" si="486"/>
        <v/>
      </c>
      <c r="AQ1770" s="444" t="str">
        <f t="shared" si="487"/>
        <v/>
      </c>
      <c r="AR1770" s="375" t="str">
        <f t="shared" si="488"/>
        <v/>
      </c>
      <c r="AS1770" s="377" t="str">
        <f t="shared" si="489"/>
        <v/>
      </c>
      <c r="AT1770" s="378" t="str">
        <f t="shared" si="490"/>
        <v/>
      </c>
      <c r="AX1770" s="625" t="b">
        <f t="shared" si="491"/>
        <v>0</v>
      </c>
      <c r="AY1770" s="7" t="str">
        <f t="shared" si="492"/>
        <v>FALSEFALSEFALSE</v>
      </c>
      <c r="AZ1770" s="626">
        <f t="shared" si="476"/>
        <v>0</v>
      </c>
      <c r="BA1770" s="627" t="str">
        <f t="shared" si="493"/>
        <v/>
      </c>
      <c r="BB1770" s="627">
        <f t="shared" si="477"/>
        <v>0</v>
      </c>
    </row>
    <row r="1771" spans="1:54">
      <c r="A1771" s="381">
        <v>1714</v>
      </c>
      <c r="B1771" s="117"/>
      <c r="C1771" s="288"/>
      <c r="D1771" s="289"/>
      <c r="E1771" s="289"/>
      <c r="F1771" s="290"/>
      <c r="G1771" s="292"/>
      <c r="H1771" s="116"/>
      <c r="I1771" s="292"/>
      <c r="J1771" s="116"/>
      <c r="K1771" s="370"/>
      <c r="L1771" s="370"/>
      <c r="M1771" s="370"/>
      <c r="N1771" s="371"/>
      <c r="O1771" s="371"/>
      <c r="P1771" s="371"/>
      <c r="Q1771" s="371"/>
      <c r="R1771" s="371"/>
      <c r="S1771" s="371"/>
      <c r="T1771" s="443"/>
      <c r="U1771" s="539"/>
      <c r="V1771" s="117"/>
      <c r="W1771" s="118"/>
      <c r="X1771" s="119"/>
      <c r="Y1771" s="120"/>
      <c r="Z1771" s="122"/>
      <c r="AA1771" s="121"/>
      <c r="AB1771" s="443"/>
      <c r="AC1771" s="734"/>
      <c r="AD1771" s="372"/>
      <c r="AE1771" s="485"/>
      <c r="AF1771" s="373" t="str">
        <f t="shared" si="478"/>
        <v/>
      </c>
      <c r="AG1771" s="373" t="str">
        <f t="shared" si="479"/>
        <v/>
      </c>
      <c r="AH1771" s="374" t="str">
        <f t="shared" si="480"/>
        <v/>
      </c>
      <c r="AI1771" s="375" t="str">
        <f t="shared" si="481"/>
        <v/>
      </c>
      <c r="AJ1771" s="375" t="str">
        <f t="shared" si="482"/>
        <v/>
      </c>
      <c r="AK1771" s="375" t="str">
        <f t="shared" si="483"/>
        <v/>
      </c>
      <c r="AL1771" s="375" t="str">
        <f t="shared" si="484"/>
        <v/>
      </c>
      <c r="AM1771" s="375" t="str">
        <f t="shared" si="485"/>
        <v/>
      </c>
      <c r="AN1771" s="376" t="str">
        <f>IF(AF1771="","",IF(OR(AH1771="",AH1771="-"),"－",IF(OR(AM1771=8,AM1771=9),"",IF(OR(AJ1771=3,AJ1771=4,AJ1771=5,AJ1771=6),VLOOKUP(AH1771,INDEX((係数_バス貨物_ガソリン,係数_バス貨物_CNG,係数_バス貨物_軽油,係数_バス貨物_メタノール,係数_バス貨物_LPG),MATCH(AL1771,【参考】排出ガスレベル!$AI$4:$AI$671,1),1,AR1771):INDEX((係数_バス貨物_ガソリン,係数_バス貨物_CNG,係数_バス貨物_軽油,係数_バス貨物_メタノール,係数_バス貨物_LPG),MATCH(AL1771+1,【参考】排出ガスレベル!$AI$4:$AI$671,1)-1,5,AR1771),2,FALSE),IF(OR(AJ1771=1,AJ1771=2),VLOOKUP(AH1771,INDEX((係数_乗用_ガソリン,係数_乗用_CNG,係数_乗用_軽油,係数_乗用_メタノール,係数_乗用_LPG),1,1,AR1771):INDEX((係数_乗用_ガソリン,係数_乗用_CNG,係数_乗用_軽油,係数_乗用_メタノール,係数_乗用_LPG),125,5,AR1771),2,FALSE))))))</f>
        <v/>
      </c>
      <c r="AO1771" s="376" t="str">
        <f>IF(T1771="","",IF(OR(AH1771="",AH1771="-"),"－",IF(OR(AM1771=8,AM1771=9),"",IF(OR(AJ1771=3,AJ1771=4,AJ1771=5,AJ1771=6),VLOOKUP(AH1771,INDEX((係数_バス貨物_ガソリン,係数_バス貨物_CNG,係数_バス貨物_軽油,係数_バス貨物_メタノール,係数_バス貨物_LPG),MATCH(AL1771,【参考】排出ガスレベル!$AI$4:$AI$671,1),1,AR1771):INDEX((係数_バス貨物_ガソリン,係数_バス貨物_CNG,係数_バス貨物_軽油,係数_バス貨物_メタノール,係数_バス貨物_LPG),MATCH(AL1771+1,【参考】排出ガスレベル!$AI$4:$AI$671,1)-1,5,AR1771),3,FALSE),IF(OR(AJ1771=1,AJ1771=2),VLOOKUP(AH1771,INDEX((係数_乗用_ガソリン,係数_乗用_CNG,係数_乗用_軽油,係数_乗用_メタノール,係数_乗用_LPG),1,1,AR1771):INDEX((係数_乗用_ガソリン,係数_乗用_CNG,係数_乗用_軽油,係数_乗用_メタノール,係数_乗用_LPG),125,5,AR1771),3,FALSE))))))</f>
        <v/>
      </c>
      <c r="AP1771" s="375" t="str">
        <f t="shared" si="486"/>
        <v/>
      </c>
      <c r="AQ1771" s="444" t="str">
        <f t="shared" si="487"/>
        <v/>
      </c>
      <c r="AR1771" s="375" t="str">
        <f t="shared" si="488"/>
        <v/>
      </c>
      <c r="AS1771" s="377" t="str">
        <f t="shared" si="489"/>
        <v/>
      </c>
      <c r="AT1771" s="378" t="str">
        <f t="shared" si="490"/>
        <v/>
      </c>
      <c r="AX1771" s="625" t="b">
        <f t="shared" si="491"/>
        <v>0</v>
      </c>
      <c r="AY1771" s="7" t="str">
        <f t="shared" si="492"/>
        <v>FALSEFALSEFALSE</v>
      </c>
      <c r="AZ1771" s="626">
        <f t="shared" si="476"/>
        <v>0</v>
      </c>
      <c r="BA1771" s="627" t="str">
        <f t="shared" si="493"/>
        <v/>
      </c>
      <c r="BB1771" s="627">
        <f t="shared" si="477"/>
        <v>0</v>
      </c>
    </row>
    <row r="1772" spans="1:54">
      <c r="A1772" s="381">
        <v>1715</v>
      </c>
      <c r="B1772" s="117"/>
      <c r="C1772" s="288"/>
      <c r="D1772" s="289"/>
      <c r="E1772" s="289"/>
      <c r="F1772" s="290"/>
      <c r="G1772" s="292"/>
      <c r="H1772" s="116"/>
      <c r="I1772" s="292"/>
      <c r="J1772" s="116"/>
      <c r="K1772" s="370"/>
      <c r="L1772" s="370"/>
      <c r="M1772" s="370"/>
      <c r="N1772" s="371"/>
      <c r="O1772" s="371"/>
      <c r="P1772" s="371"/>
      <c r="Q1772" s="371"/>
      <c r="R1772" s="371"/>
      <c r="S1772" s="371"/>
      <c r="T1772" s="443"/>
      <c r="U1772" s="539"/>
      <c r="V1772" s="117"/>
      <c r="W1772" s="118"/>
      <c r="X1772" s="119"/>
      <c r="Y1772" s="120"/>
      <c r="Z1772" s="122"/>
      <c r="AA1772" s="121"/>
      <c r="AB1772" s="443"/>
      <c r="AC1772" s="734"/>
      <c r="AD1772" s="372"/>
      <c r="AE1772" s="485"/>
      <c r="AF1772" s="373" t="str">
        <f t="shared" si="478"/>
        <v/>
      </c>
      <c r="AG1772" s="373" t="str">
        <f t="shared" si="479"/>
        <v/>
      </c>
      <c r="AH1772" s="374" t="str">
        <f t="shared" si="480"/>
        <v/>
      </c>
      <c r="AI1772" s="375" t="str">
        <f t="shared" si="481"/>
        <v/>
      </c>
      <c r="AJ1772" s="375" t="str">
        <f t="shared" si="482"/>
        <v/>
      </c>
      <c r="AK1772" s="375" t="str">
        <f t="shared" si="483"/>
        <v/>
      </c>
      <c r="AL1772" s="375" t="str">
        <f t="shared" si="484"/>
        <v/>
      </c>
      <c r="AM1772" s="375" t="str">
        <f t="shared" si="485"/>
        <v/>
      </c>
      <c r="AN1772" s="376" t="str">
        <f>IF(AF1772="","",IF(OR(AH1772="",AH1772="-"),"－",IF(OR(AM1772=8,AM1772=9),"",IF(OR(AJ1772=3,AJ1772=4,AJ1772=5,AJ1772=6),VLOOKUP(AH1772,INDEX((係数_バス貨物_ガソリン,係数_バス貨物_CNG,係数_バス貨物_軽油,係数_バス貨物_メタノール,係数_バス貨物_LPG),MATCH(AL1772,【参考】排出ガスレベル!$AI$4:$AI$671,1),1,AR1772):INDEX((係数_バス貨物_ガソリン,係数_バス貨物_CNG,係数_バス貨物_軽油,係数_バス貨物_メタノール,係数_バス貨物_LPG),MATCH(AL1772+1,【参考】排出ガスレベル!$AI$4:$AI$671,1)-1,5,AR1772),2,FALSE),IF(OR(AJ1772=1,AJ1772=2),VLOOKUP(AH1772,INDEX((係数_乗用_ガソリン,係数_乗用_CNG,係数_乗用_軽油,係数_乗用_メタノール,係数_乗用_LPG),1,1,AR1772):INDEX((係数_乗用_ガソリン,係数_乗用_CNG,係数_乗用_軽油,係数_乗用_メタノール,係数_乗用_LPG),125,5,AR1772),2,FALSE))))))</f>
        <v/>
      </c>
      <c r="AO1772" s="376" t="str">
        <f>IF(T1772="","",IF(OR(AH1772="",AH1772="-"),"－",IF(OR(AM1772=8,AM1772=9),"",IF(OR(AJ1772=3,AJ1772=4,AJ1772=5,AJ1772=6),VLOOKUP(AH1772,INDEX((係数_バス貨物_ガソリン,係数_バス貨物_CNG,係数_バス貨物_軽油,係数_バス貨物_メタノール,係数_バス貨物_LPG),MATCH(AL1772,【参考】排出ガスレベル!$AI$4:$AI$671,1),1,AR1772):INDEX((係数_バス貨物_ガソリン,係数_バス貨物_CNG,係数_バス貨物_軽油,係数_バス貨物_メタノール,係数_バス貨物_LPG),MATCH(AL1772+1,【参考】排出ガスレベル!$AI$4:$AI$671,1)-1,5,AR1772),3,FALSE),IF(OR(AJ1772=1,AJ1772=2),VLOOKUP(AH1772,INDEX((係数_乗用_ガソリン,係数_乗用_CNG,係数_乗用_軽油,係数_乗用_メタノール,係数_乗用_LPG),1,1,AR1772):INDEX((係数_乗用_ガソリン,係数_乗用_CNG,係数_乗用_軽油,係数_乗用_メタノール,係数_乗用_LPG),125,5,AR1772),3,FALSE))))))</f>
        <v/>
      </c>
      <c r="AP1772" s="375" t="str">
        <f t="shared" si="486"/>
        <v/>
      </c>
      <c r="AQ1772" s="444" t="str">
        <f t="shared" si="487"/>
        <v/>
      </c>
      <c r="AR1772" s="375" t="str">
        <f t="shared" si="488"/>
        <v/>
      </c>
      <c r="AS1772" s="377" t="str">
        <f t="shared" si="489"/>
        <v/>
      </c>
      <c r="AT1772" s="378" t="str">
        <f t="shared" si="490"/>
        <v/>
      </c>
      <c r="AX1772" s="625" t="b">
        <f t="shared" si="491"/>
        <v>0</v>
      </c>
      <c r="AY1772" s="7" t="str">
        <f t="shared" si="492"/>
        <v>FALSEFALSEFALSE</v>
      </c>
      <c r="AZ1772" s="626">
        <f t="shared" si="476"/>
        <v>0</v>
      </c>
      <c r="BA1772" s="627" t="str">
        <f t="shared" si="493"/>
        <v/>
      </c>
      <c r="BB1772" s="627">
        <f t="shared" si="477"/>
        <v>0</v>
      </c>
    </row>
    <row r="1773" spans="1:54">
      <c r="A1773" s="381">
        <v>1716</v>
      </c>
      <c r="B1773" s="117"/>
      <c r="C1773" s="288"/>
      <c r="D1773" s="289"/>
      <c r="E1773" s="289"/>
      <c r="F1773" s="290"/>
      <c r="G1773" s="292"/>
      <c r="H1773" s="116"/>
      <c r="I1773" s="292"/>
      <c r="J1773" s="116"/>
      <c r="K1773" s="370"/>
      <c r="L1773" s="370"/>
      <c r="M1773" s="370"/>
      <c r="N1773" s="371"/>
      <c r="O1773" s="371"/>
      <c r="P1773" s="371"/>
      <c r="Q1773" s="371"/>
      <c r="R1773" s="371"/>
      <c r="S1773" s="371"/>
      <c r="T1773" s="443"/>
      <c r="U1773" s="539"/>
      <c r="V1773" s="117"/>
      <c r="W1773" s="118"/>
      <c r="X1773" s="119"/>
      <c r="Y1773" s="120"/>
      <c r="Z1773" s="122"/>
      <c r="AA1773" s="121"/>
      <c r="AB1773" s="443"/>
      <c r="AC1773" s="734"/>
      <c r="AD1773" s="372"/>
      <c r="AE1773" s="485"/>
      <c r="AF1773" s="373" t="str">
        <f t="shared" si="478"/>
        <v/>
      </c>
      <c r="AG1773" s="373" t="str">
        <f t="shared" si="479"/>
        <v/>
      </c>
      <c r="AH1773" s="374" t="str">
        <f t="shared" si="480"/>
        <v/>
      </c>
      <c r="AI1773" s="375" t="str">
        <f t="shared" si="481"/>
        <v/>
      </c>
      <c r="AJ1773" s="375" t="str">
        <f t="shared" si="482"/>
        <v/>
      </c>
      <c r="AK1773" s="375" t="str">
        <f t="shared" si="483"/>
        <v/>
      </c>
      <c r="AL1773" s="375" t="str">
        <f t="shared" si="484"/>
        <v/>
      </c>
      <c r="AM1773" s="375" t="str">
        <f t="shared" si="485"/>
        <v/>
      </c>
      <c r="AN1773" s="376" t="str">
        <f>IF(AF1773="","",IF(OR(AH1773="",AH1773="-"),"－",IF(OR(AM1773=8,AM1773=9),"",IF(OR(AJ1773=3,AJ1773=4,AJ1773=5,AJ1773=6),VLOOKUP(AH1773,INDEX((係数_バス貨物_ガソリン,係数_バス貨物_CNG,係数_バス貨物_軽油,係数_バス貨物_メタノール,係数_バス貨物_LPG),MATCH(AL1773,【参考】排出ガスレベル!$AI$4:$AI$671,1),1,AR1773):INDEX((係数_バス貨物_ガソリン,係数_バス貨物_CNG,係数_バス貨物_軽油,係数_バス貨物_メタノール,係数_バス貨物_LPG),MATCH(AL1773+1,【参考】排出ガスレベル!$AI$4:$AI$671,1)-1,5,AR1773),2,FALSE),IF(OR(AJ1773=1,AJ1773=2),VLOOKUP(AH1773,INDEX((係数_乗用_ガソリン,係数_乗用_CNG,係数_乗用_軽油,係数_乗用_メタノール,係数_乗用_LPG),1,1,AR1773):INDEX((係数_乗用_ガソリン,係数_乗用_CNG,係数_乗用_軽油,係数_乗用_メタノール,係数_乗用_LPG),125,5,AR1773),2,FALSE))))))</f>
        <v/>
      </c>
      <c r="AO1773" s="376" t="str">
        <f>IF(T1773="","",IF(OR(AH1773="",AH1773="-"),"－",IF(OR(AM1773=8,AM1773=9),"",IF(OR(AJ1773=3,AJ1773=4,AJ1773=5,AJ1773=6),VLOOKUP(AH1773,INDEX((係数_バス貨物_ガソリン,係数_バス貨物_CNG,係数_バス貨物_軽油,係数_バス貨物_メタノール,係数_バス貨物_LPG),MATCH(AL1773,【参考】排出ガスレベル!$AI$4:$AI$671,1),1,AR1773):INDEX((係数_バス貨物_ガソリン,係数_バス貨物_CNG,係数_バス貨物_軽油,係数_バス貨物_メタノール,係数_バス貨物_LPG),MATCH(AL1773+1,【参考】排出ガスレベル!$AI$4:$AI$671,1)-1,5,AR1773),3,FALSE),IF(OR(AJ1773=1,AJ1773=2),VLOOKUP(AH1773,INDEX((係数_乗用_ガソリン,係数_乗用_CNG,係数_乗用_軽油,係数_乗用_メタノール,係数_乗用_LPG),1,1,AR1773):INDEX((係数_乗用_ガソリン,係数_乗用_CNG,係数_乗用_軽油,係数_乗用_メタノール,係数_乗用_LPG),125,5,AR1773),3,FALSE))))))</f>
        <v/>
      </c>
      <c r="AP1773" s="375" t="str">
        <f t="shared" si="486"/>
        <v/>
      </c>
      <c r="AQ1773" s="444" t="str">
        <f t="shared" si="487"/>
        <v/>
      </c>
      <c r="AR1773" s="375" t="str">
        <f t="shared" si="488"/>
        <v/>
      </c>
      <c r="AS1773" s="377" t="str">
        <f t="shared" si="489"/>
        <v/>
      </c>
      <c r="AT1773" s="378" t="str">
        <f t="shared" si="490"/>
        <v/>
      </c>
      <c r="AX1773" s="625" t="b">
        <f t="shared" si="491"/>
        <v>0</v>
      </c>
      <c r="AY1773" s="7" t="str">
        <f t="shared" si="492"/>
        <v>FALSEFALSEFALSE</v>
      </c>
      <c r="AZ1773" s="626">
        <f t="shared" si="476"/>
        <v>0</v>
      </c>
      <c r="BA1773" s="627" t="str">
        <f t="shared" si="493"/>
        <v/>
      </c>
      <c r="BB1773" s="627">
        <f t="shared" si="477"/>
        <v>0</v>
      </c>
    </row>
    <row r="1774" spans="1:54">
      <c r="A1774" s="381">
        <v>1717</v>
      </c>
      <c r="B1774" s="117"/>
      <c r="C1774" s="288"/>
      <c r="D1774" s="289"/>
      <c r="E1774" s="289"/>
      <c r="F1774" s="290"/>
      <c r="G1774" s="292"/>
      <c r="H1774" s="116"/>
      <c r="I1774" s="292"/>
      <c r="J1774" s="116"/>
      <c r="K1774" s="370"/>
      <c r="L1774" s="370"/>
      <c r="M1774" s="370"/>
      <c r="N1774" s="371"/>
      <c r="O1774" s="371"/>
      <c r="P1774" s="371"/>
      <c r="Q1774" s="371"/>
      <c r="R1774" s="371"/>
      <c r="S1774" s="371"/>
      <c r="T1774" s="443"/>
      <c r="U1774" s="539"/>
      <c r="V1774" s="117"/>
      <c r="W1774" s="118"/>
      <c r="X1774" s="119"/>
      <c r="Y1774" s="120"/>
      <c r="Z1774" s="122"/>
      <c r="AA1774" s="121"/>
      <c r="AB1774" s="443"/>
      <c r="AC1774" s="734"/>
      <c r="AD1774" s="372"/>
      <c r="AE1774" s="485"/>
      <c r="AF1774" s="373" t="str">
        <f t="shared" si="478"/>
        <v/>
      </c>
      <c r="AG1774" s="373" t="str">
        <f t="shared" si="479"/>
        <v/>
      </c>
      <c r="AH1774" s="374" t="str">
        <f t="shared" si="480"/>
        <v/>
      </c>
      <c r="AI1774" s="375" t="str">
        <f t="shared" si="481"/>
        <v/>
      </c>
      <c r="AJ1774" s="375" t="str">
        <f t="shared" si="482"/>
        <v/>
      </c>
      <c r="AK1774" s="375" t="str">
        <f t="shared" si="483"/>
        <v/>
      </c>
      <c r="AL1774" s="375" t="str">
        <f t="shared" si="484"/>
        <v/>
      </c>
      <c r="AM1774" s="375" t="str">
        <f t="shared" si="485"/>
        <v/>
      </c>
      <c r="AN1774" s="376" t="str">
        <f>IF(AF1774="","",IF(OR(AH1774="",AH1774="-"),"－",IF(OR(AM1774=8,AM1774=9),"",IF(OR(AJ1774=3,AJ1774=4,AJ1774=5,AJ1774=6),VLOOKUP(AH1774,INDEX((係数_バス貨物_ガソリン,係数_バス貨物_CNG,係数_バス貨物_軽油,係数_バス貨物_メタノール,係数_バス貨物_LPG),MATCH(AL1774,【参考】排出ガスレベル!$AI$4:$AI$671,1),1,AR1774):INDEX((係数_バス貨物_ガソリン,係数_バス貨物_CNG,係数_バス貨物_軽油,係数_バス貨物_メタノール,係数_バス貨物_LPG),MATCH(AL1774+1,【参考】排出ガスレベル!$AI$4:$AI$671,1)-1,5,AR1774),2,FALSE),IF(OR(AJ1774=1,AJ1774=2),VLOOKUP(AH1774,INDEX((係数_乗用_ガソリン,係数_乗用_CNG,係数_乗用_軽油,係数_乗用_メタノール,係数_乗用_LPG),1,1,AR1774):INDEX((係数_乗用_ガソリン,係数_乗用_CNG,係数_乗用_軽油,係数_乗用_メタノール,係数_乗用_LPG),125,5,AR1774),2,FALSE))))))</f>
        <v/>
      </c>
      <c r="AO1774" s="376" t="str">
        <f>IF(T1774="","",IF(OR(AH1774="",AH1774="-"),"－",IF(OR(AM1774=8,AM1774=9),"",IF(OR(AJ1774=3,AJ1774=4,AJ1774=5,AJ1774=6),VLOOKUP(AH1774,INDEX((係数_バス貨物_ガソリン,係数_バス貨物_CNG,係数_バス貨物_軽油,係数_バス貨物_メタノール,係数_バス貨物_LPG),MATCH(AL1774,【参考】排出ガスレベル!$AI$4:$AI$671,1),1,AR1774):INDEX((係数_バス貨物_ガソリン,係数_バス貨物_CNG,係数_バス貨物_軽油,係数_バス貨物_メタノール,係数_バス貨物_LPG),MATCH(AL1774+1,【参考】排出ガスレベル!$AI$4:$AI$671,1)-1,5,AR1774),3,FALSE),IF(OR(AJ1774=1,AJ1774=2),VLOOKUP(AH1774,INDEX((係数_乗用_ガソリン,係数_乗用_CNG,係数_乗用_軽油,係数_乗用_メタノール,係数_乗用_LPG),1,1,AR1774):INDEX((係数_乗用_ガソリン,係数_乗用_CNG,係数_乗用_軽油,係数_乗用_メタノール,係数_乗用_LPG),125,5,AR1774),3,FALSE))))))</f>
        <v/>
      </c>
      <c r="AP1774" s="375" t="str">
        <f t="shared" si="486"/>
        <v/>
      </c>
      <c r="AQ1774" s="444" t="str">
        <f t="shared" si="487"/>
        <v/>
      </c>
      <c r="AR1774" s="375" t="str">
        <f t="shared" si="488"/>
        <v/>
      </c>
      <c r="AS1774" s="377" t="str">
        <f t="shared" si="489"/>
        <v/>
      </c>
      <c r="AT1774" s="378" t="str">
        <f t="shared" si="490"/>
        <v/>
      </c>
      <c r="AX1774" s="625" t="b">
        <f t="shared" si="491"/>
        <v>0</v>
      </c>
      <c r="AY1774" s="7" t="str">
        <f t="shared" si="492"/>
        <v>FALSEFALSEFALSE</v>
      </c>
      <c r="AZ1774" s="626">
        <f t="shared" ref="AZ1774:AZ1837" si="494">AB1774</f>
        <v>0</v>
      </c>
      <c r="BA1774" s="627" t="str">
        <f t="shared" si="493"/>
        <v/>
      </c>
      <c r="BB1774" s="627">
        <f t="shared" ref="BB1774:BB1837" si="495">LEN(Y1774)</f>
        <v>0</v>
      </c>
    </row>
    <row r="1775" spans="1:54">
      <c r="A1775" s="381">
        <v>1718</v>
      </c>
      <c r="B1775" s="117"/>
      <c r="C1775" s="288"/>
      <c r="D1775" s="289"/>
      <c r="E1775" s="289"/>
      <c r="F1775" s="290"/>
      <c r="G1775" s="292"/>
      <c r="H1775" s="116"/>
      <c r="I1775" s="292"/>
      <c r="J1775" s="116"/>
      <c r="K1775" s="370"/>
      <c r="L1775" s="370"/>
      <c r="M1775" s="370"/>
      <c r="N1775" s="371"/>
      <c r="O1775" s="371"/>
      <c r="P1775" s="371"/>
      <c r="Q1775" s="371"/>
      <c r="R1775" s="371"/>
      <c r="S1775" s="371"/>
      <c r="T1775" s="443"/>
      <c r="U1775" s="539"/>
      <c r="V1775" s="117"/>
      <c r="W1775" s="118"/>
      <c r="X1775" s="119"/>
      <c r="Y1775" s="120"/>
      <c r="Z1775" s="122"/>
      <c r="AA1775" s="121"/>
      <c r="AB1775" s="443"/>
      <c r="AC1775" s="734"/>
      <c r="AD1775" s="372"/>
      <c r="AE1775" s="485"/>
      <c r="AF1775" s="373" t="str">
        <f t="shared" si="478"/>
        <v/>
      </c>
      <c r="AG1775" s="373" t="str">
        <f t="shared" si="479"/>
        <v/>
      </c>
      <c r="AH1775" s="374" t="str">
        <f t="shared" si="480"/>
        <v/>
      </c>
      <c r="AI1775" s="375" t="str">
        <f t="shared" si="481"/>
        <v/>
      </c>
      <c r="AJ1775" s="375" t="str">
        <f t="shared" si="482"/>
        <v/>
      </c>
      <c r="AK1775" s="375" t="str">
        <f t="shared" si="483"/>
        <v/>
      </c>
      <c r="AL1775" s="375" t="str">
        <f t="shared" si="484"/>
        <v/>
      </c>
      <c r="AM1775" s="375" t="str">
        <f t="shared" si="485"/>
        <v/>
      </c>
      <c r="AN1775" s="376" t="str">
        <f>IF(AF1775="","",IF(OR(AH1775="",AH1775="-"),"－",IF(OR(AM1775=8,AM1775=9),"",IF(OR(AJ1775=3,AJ1775=4,AJ1775=5,AJ1775=6),VLOOKUP(AH1775,INDEX((係数_バス貨物_ガソリン,係数_バス貨物_CNG,係数_バス貨物_軽油,係数_バス貨物_メタノール,係数_バス貨物_LPG),MATCH(AL1775,【参考】排出ガスレベル!$AI$4:$AI$671,1),1,AR1775):INDEX((係数_バス貨物_ガソリン,係数_バス貨物_CNG,係数_バス貨物_軽油,係数_バス貨物_メタノール,係数_バス貨物_LPG),MATCH(AL1775+1,【参考】排出ガスレベル!$AI$4:$AI$671,1)-1,5,AR1775),2,FALSE),IF(OR(AJ1775=1,AJ1775=2),VLOOKUP(AH1775,INDEX((係数_乗用_ガソリン,係数_乗用_CNG,係数_乗用_軽油,係数_乗用_メタノール,係数_乗用_LPG),1,1,AR1775):INDEX((係数_乗用_ガソリン,係数_乗用_CNG,係数_乗用_軽油,係数_乗用_メタノール,係数_乗用_LPG),125,5,AR1775),2,FALSE))))))</f>
        <v/>
      </c>
      <c r="AO1775" s="376" t="str">
        <f>IF(T1775="","",IF(OR(AH1775="",AH1775="-"),"－",IF(OR(AM1775=8,AM1775=9),"",IF(OR(AJ1775=3,AJ1775=4,AJ1775=5,AJ1775=6),VLOOKUP(AH1775,INDEX((係数_バス貨物_ガソリン,係数_バス貨物_CNG,係数_バス貨物_軽油,係数_バス貨物_メタノール,係数_バス貨物_LPG),MATCH(AL1775,【参考】排出ガスレベル!$AI$4:$AI$671,1),1,AR1775):INDEX((係数_バス貨物_ガソリン,係数_バス貨物_CNG,係数_バス貨物_軽油,係数_バス貨物_メタノール,係数_バス貨物_LPG),MATCH(AL1775+1,【参考】排出ガスレベル!$AI$4:$AI$671,1)-1,5,AR1775),3,FALSE),IF(OR(AJ1775=1,AJ1775=2),VLOOKUP(AH1775,INDEX((係数_乗用_ガソリン,係数_乗用_CNG,係数_乗用_軽油,係数_乗用_メタノール,係数_乗用_LPG),1,1,AR1775):INDEX((係数_乗用_ガソリン,係数_乗用_CNG,係数_乗用_軽油,係数_乗用_メタノール,係数_乗用_LPG),125,5,AR1775),3,FALSE))))))</f>
        <v/>
      </c>
      <c r="AP1775" s="375" t="str">
        <f t="shared" si="486"/>
        <v/>
      </c>
      <c r="AQ1775" s="444" t="str">
        <f t="shared" si="487"/>
        <v/>
      </c>
      <c r="AR1775" s="375" t="str">
        <f t="shared" si="488"/>
        <v/>
      </c>
      <c r="AS1775" s="377" t="str">
        <f t="shared" si="489"/>
        <v/>
      </c>
      <c r="AT1775" s="378" t="str">
        <f t="shared" si="490"/>
        <v/>
      </c>
      <c r="AX1775" s="625" t="b">
        <f t="shared" si="491"/>
        <v>0</v>
      </c>
      <c r="AY1775" s="7" t="str">
        <f t="shared" si="492"/>
        <v>FALSEFALSEFALSE</v>
      </c>
      <c r="AZ1775" s="626">
        <f t="shared" si="494"/>
        <v>0</v>
      </c>
      <c r="BA1775" s="627" t="str">
        <f t="shared" si="493"/>
        <v/>
      </c>
      <c r="BB1775" s="627">
        <f t="shared" si="495"/>
        <v>0</v>
      </c>
    </row>
    <row r="1776" spans="1:54">
      <c r="A1776" s="381">
        <v>1719</v>
      </c>
      <c r="B1776" s="117"/>
      <c r="C1776" s="288"/>
      <c r="D1776" s="289"/>
      <c r="E1776" s="289"/>
      <c r="F1776" s="290"/>
      <c r="G1776" s="292"/>
      <c r="H1776" s="116"/>
      <c r="I1776" s="292"/>
      <c r="J1776" s="116"/>
      <c r="K1776" s="370"/>
      <c r="L1776" s="370"/>
      <c r="M1776" s="370"/>
      <c r="N1776" s="371"/>
      <c r="O1776" s="371"/>
      <c r="P1776" s="371"/>
      <c r="Q1776" s="371"/>
      <c r="R1776" s="371"/>
      <c r="S1776" s="371"/>
      <c r="T1776" s="443"/>
      <c r="U1776" s="539"/>
      <c r="V1776" s="117"/>
      <c r="W1776" s="118"/>
      <c r="X1776" s="119"/>
      <c r="Y1776" s="120"/>
      <c r="Z1776" s="122"/>
      <c r="AA1776" s="121"/>
      <c r="AB1776" s="443"/>
      <c r="AC1776" s="734"/>
      <c r="AD1776" s="372"/>
      <c r="AE1776" s="485"/>
      <c r="AF1776" s="373" t="str">
        <f t="shared" si="478"/>
        <v/>
      </c>
      <c r="AG1776" s="373" t="str">
        <f t="shared" si="479"/>
        <v/>
      </c>
      <c r="AH1776" s="374" t="str">
        <f t="shared" si="480"/>
        <v/>
      </c>
      <c r="AI1776" s="375" t="str">
        <f t="shared" si="481"/>
        <v/>
      </c>
      <c r="AJ1776" s="375" t="str">
        <f t="shared" si="482"/>
        <v/>
      </c>
      <c r="AK1776" s="375" t="str">
        <f t="shared" si="483"/>
        <v/>
      </c>
      <c r="AL1776" s="375" t="str">
        <f t="shared" si="484"/>
        <v/>
      </c>
      <c r="AM1776" s="375" t="str">
        <f t="shared" si="485"/>
        <v/>
      </c>
      <c r="AN1776" s="376" t="str">
        <f>IF(AF1776="","",IF(OR(AH1776="",AH1776="-"),"－",IF(OR(AM1776=8,AM1776=9),"",IF(OR(AJ1776=3,AJ1776=4,AJ1776=5,AJ1776=6),VLOOKUP(AH1776,INDEX((係数_バス貨物_ガソリン,係数_バス貨物_CNG,係数_バス貨物_軽油,係数_バス貨物_メタノール,係数_バス貨物_LPG),MATCH(AL1776,【参考】排出ガスレベル!$AI$4:$AI$671,1),1,AR1776):INDEX((係数_バス貨物_ガソリン,係数_バス貨物_CNG,係数_バス貨物_軽油,係数_バス貨物_メタノール,係数_バス貨物_LPG),MATCH(AL1776+1,【参考】排出ガスレベル!$AI$4:$AI$671,1)-1,5,AR1776),2,FALSE),IF(OR(AJ1776=1,AJ1776=2),VLOOKUP(AH1776,INDEX((係数_乗用_ガソリン,係数_乗用_CNG,係数_乗用_軽油,係数_乗用_メタノール,係数_乗用_LPG),1,1,AR1776):INDEX((係数_乗用_ガソリン,係数_乗用_CNG,係数_乗用_軽油,係数_乗用_メタノール,係数_乗用_LPG),125,5,AR1776),2,FALSE))))))</f>
        <v/>
      </c>
      <c r="AO1776" s="376" t="str">
        <f>IF(T1776="","",IF(OR(AH1776="",AH1776="-"),"－",IF(OR(AM1776=8,AM1776=9),"",IF(OR(AJ1776=3,AJ1776=4,AJ1776=5,AJ1776=6),VLOOKUP(AH1776,INDEX((係数_バス貨物_ガソリン,係数_バス貨物_CNG,係数_バス貨物_軽油,係数_バス貨物_メタノール,係数_バス貨物_LPG),MATCH(AL1776,【参考】排出ガスレベル!$AI$4:$AI$671,1),1,AR1776):INDEX((係数_バス貨物_ガソリン,係数_バス貨物_CNG,係数_バス貨物_軽油,係数_バス貨物_メタノール,係数_バス貨物_LPG),MATCH(AL1776+1,【参考】排出ガスレベル!$AI$4:$AI$671,1)-1,5,AR1776),3,FALSE),IF(OR(AJ1776=1,AJ1776=2),VLOOKUP(AH1776,INDEX((係数_乗用_ガソリン,係数_乗用_CNG,係数_乗用_軽油,係数_乗用_メタノール,係数_乗用_LPG),1,1,AR1776):INDEX((係数_乗用_ガソリン,係数_乗用_CNG,係数_乗用_軽油,係数_乗用_メタノール,係数_乗用_LPG),125,5,AR1776),3,FALSE))))))</f>
        <v/>
      </c>
      <c r="AP1776" s="375" t="str">
        <f t="shared" si="486"/>
        <v/>
      </c>
      <c r="AQ1776" s="444" t="str">
        <f t="shared" si="487"/>
        <v/>
      </c>
      <c r="AR1776" s="375" t="str">
        <f t="shared" si="488"/>
        <v/>
      </c>
      <c r="AS1776" s="377" t="str">
        <f t="shared" si="489"/>
        <v/>
      </c>
      <c r="AT1776" s="378" t="str">
        <f t="shared" si="490"/>
        <v/>
      </c>
      <c r="AX1776" s="625" t="b">
        <f t="shared" si="491"/>
        <v>0</v>
      </c>
      <c r="AY1776" s="7" t="str">
        <f t="shared" si="492"/>
        <v>FALSEFALSEFALSE</v>
      </c>
      <c r="AZ1776" s="626">
        <f t="shared" si="494"/>
        <v>0</v>
      </c>
      <c r="BA1776" s="627" t="str">
        <f t="shared" si="493"/>
        <v/>
      </c>
      <c r="BB1776" s="627">
        <f t="shared" si="495"/>
        <v>0</v>
      </c>
    </row>
    <row r="1777" spans="1:54">
      <c r="A1777" s="381">
        <v>1720</v>
      </c>
      <c r="B1777" s="117"/>
      <c r="C1777" s="288"/>
      <c r="D1777" s="289"/>
      <c r="E1777" s="289"/>
      <c r="F1777" s="290"/>
      <c r="G1777" s="292"/>
      <c r="H1777" s="116"/>
      <c r="I1777" s="292"/>
      <c r="J1777" s="116"/>
      <c r="K1777" s="370"/>
      <c r="L1777" s="370"/>
      <c r="M1777" s="370"/>
      <c r="N1777" s="371"/>
      <c r="O1777" s="371"/>
      <c r="P1777" s="371"/>
      <c r="Q1777" s="371"/>
      <c r="R1777" s="371"/>
      <c r="S1777" s="371"/>
      <c r="T1777" s="443"/>
      <c r="U1777" s="539"/>
      <c r="V1777" s="117"/>
      <c r="W1777" s="118"/>
      <c r="X1777" s="119"/>
      <c r="Y1777" s="120"/>
      <c r="Z1777" s="122"/>
      <c r="AA1777" s="121"/>
      <c r="AB1777" s="443"/>
      <c r="AC1777" s="734"/>
      <c r="AD1777" s="372"/>
      <c r="AE1777" s="485"/>
      <c r="AF1777" s="373" t="str">
        <f t="shared" si="478"/>
        <v/>
      </c>
      <c r="AG1777" s="373" t="str">
        <f t="shared" si="479"/>
        <v/>
      </c>
      <c r="AH1777" s="374" t="str">
        <f t="shared" si="480"/>
        <v/>
      </c>
      <c r="AI1777" s="375" t="str">
        <f t="shared" si="481"/>
        <v/>
      </c>
      <c r="AJ1777" s="375" t="str">
        <f t="shared" si="482"/>
        <v/>
      </c>
      <c r="AK1777" s="375" t="str">
        <f t="shared" si="483"/>
        <v/>
      </c>
      <c r="AL1777" s="375" t="str">
        <f t="shared" si="484"/>
        <v/>
      </c>
      <c r="AM1777" s="375" t="str">
        <f t="shared" si="485"/>
        <v/>
      </c>
      <c r="AN1777" s="376" t="str">
        <f>IF(AF1777="","",IF(OR(AH1777="",AH1777="-"),"－",IF(OR(AM1777=8,AM1777=9),"",IF(OR(AJ1777=3,AJ1777=4,AJ1777=5,AJ1777=6),VLOOKUP(AH1777,INDEX((係数_バス貨物_ガソリン,係数_バス貨物_CNG,係数_バス貨物_軽油,係数_バス貨物_メタノール,係数_バス貨物_LPG),MATCH(AL1777,【参考】排出ガスレベル!$AI$4:$AI$671,1),1,AR1777):INDEX((係数_バス貨物_ガソリン,係数_バス貨物_CNG,係数_バス貨物_軽油,係数_バス貨物_メタノール,係数_バス貨物_LPG),MATCH(AL1777+1,【参考】排出ガスレベル!$AI$4:$AI$671,1)-1,5,AR1777),2,FALSE),IF(OR(AJ1777=1,AJ1777=2),VLOOKUP(AH1777,INDEX((係数_乗用_ガソリン,係数_乗用_CNG,係数_乗用_軽油,係数_乗用_メタノール,係数_乗用_LPG),1,1,AR1777):INDEX((係数_乗用_ガソリン,係数_乗用_CNG,係数_乗用_軽油,係数_乗用_メタノール,係数_乗用_LPG),125,5,AR1777),2,FALSE))))))</f>
        <v/>
      </c>
      <c r="AO1777" s="376" t="str">
        <f>IF(T1777="","",IF(OR(AH1777="",AH1777="-"),"－",IF(OR(AM1777=8,AM1777=9),"",IF(OR(AJ1777=3,AJ1777=4,AJ1777=5,AJ1777=6),VLOOKUP(AH1777,INDEX((係数_バス貨物_ガソリン,係数_バス貨物_CNG,係数_バス貨物_軽油,係数_バス貨物_メタノール,係数_バス貨物_LPG),MATCH(AL1777,【参考】排出ガスレベル!$AI$4:$AI$671,1),1,AR1777):INDEX((係数_バス貨物_ガソリン,係数_バス貨物_CNG,係数_バス貨物_軽油,係数_バス貨物_メタノール,係数_バス貨物_LPG),MATCH(AL1777+1,【参考】排出ガスレベル!$AI$4:$AI$671,1)-1,5,AR1777),3,FALSE),IF(OR(AJ1777=1,AJ1777=2),VLOOKUP(AH1777,INDEX((係数_乗用_ガソリン,係数_乗用_CNG,係数_乗用_軽油,係数_乗用_メタノール,係数_乗用_LPG),1,1,AR1777):INDEX((係数_乗用_ガソリン,係数_乗用_CNG,係数_乗用_軽油,係数_乗用_メタノール,係数_乗用_LPG),125,5,AR1777),3,FALSE))))))</f>
        <v/>
      </c>
      <c r="AP1777" s="375" t="str">
        <f t="shared" si="486"/>
        <v/>
      </c>
      <c r="AQ1777" s="444" t="str">
        <f t="shared" si="487"/>
        <v/>
      </c>
      <c r="AR1777" s="375" t="str">
        <f t="shared" si="488"/>
        <v/>
      </c>
      <c r="AS1777" s="377" t="str">
        <f t="shared" si="489"/>
        <v/>
      </c>
      <c r="AT1777" s="378" t="str">
        <f t="shared" si="490"/>
        <v/>
      </c>
      <c r="AX1777" s="625" t="b">
        <f t="shared" si="491"/>
        <v>0</v>
      </c>
      <c r="AY1777" s="7" t="str">
        <f t="shared" si="492"/>
        <v>FALSEFALSEFALSE</v>
      </c>
      <c r="AZ1777" s="626">
        <f t="shared" si="494"/>
        <v>0</v>
      </c>
      <c r="BA1777" s="627" t="str">
        <f t="shared" si="493"/>
        <v/>
      </c>
      <c r="BB1777" s="627">
        <f t="shared" si="495"/>
        <v>0</v>
      </c>
    </row>
    <row r="1778" spans="1:54">
      <c r="A1778" s="381">
        <v>1721</v>
      </c>
      <c r="B1778" s="117"/>
      <c r="C1778" s="288"/>
      <c r="D1778" s="289"/>
      <c r="E1778" s="289"/>
      <c r="F1778" s="290"/>
      <c r="G1778" s="292"/>
      <c r="H1778" s="116"/>
      <c r="I1778" s="292"/>
      <c r="J1778" s="116"/>
      <c r="K1778" s="370"/>
      <c r="L1778" s="370"/>
      <c r="M1778" s="370"/>
      <c r="N1778" s="371"/>
      <c r="O1778" s="371"/>
      <c r="P1778" s="371"/>
      <c r="Q1778" s="371"/>
      <c r="R1778" s="371"/>
      <c r="S1778" s="371"/>
      <c r="T1778" s="443"/>
      <c r="U1778" s="539"/>
      <c r="V1778" s="117"/>
      <c r="W1778" s="118"/>
      <c r="X1778" s="119"/>
      <c r="Y1778" s="120"/>
      <c r="Z1778" s="122"/>
      <c r="AA1778" s="121"/>
      <c r="AB1778" s="443"/>
      <c r="AC1778" s="734"/>
      <c r="AD1778" s="372"/>
      <c r="AE1778" s="485"/>
      <c r="AF1778" s="373" t="str">
        <f t="shared" si="478"/>
        <v/>
      </c>
      <c r="AG1778" s="373" t="str">
        <f t="shared" si="479"/>
        <v/>
      </c>
      <c r="AH1778" s="374" t="str">
        <f t="shared" si="480"/>
        <v/>
      </c>
      <c r="AI1778" s="375" t="str">
        <f t="shared" si="481"/>
        <v/>
      </c>
      <c r="AJ1778" s="375" t="str">
        <f t="shared" si="482"/>
        <v/>
      </c>
      <c r="AK1778" s="375" t="str">
        <f t="shared" si="483"/>
        <v/>
      </c>
      <c r="AL1778" s="375" t="str">
        <f t="shared" si="484"/>
        <v/>
      </c>
      <c r="AM1778" s="375" t="str">
        <f t="shared" si="485"/>
        <v/>
      </c>
      <c r="AN1778" s="376" t="str">
        <f>IF(AF1778="","",IF(OR(AH1778="",AH1778="-"),"－",IF(OR(AM1778=8,AM1778=9),"",IF(OR(AJ1778=3,AJ1778=4,AJ1778=5,AJ1778=6),VLOOKUP(AH1778,INDEX((係数_バス貨物_ガソリン,係数_バス貨物_CNG,係数_バス貨物_軽油,係数_バス貨物_メタノール,係数_バス貨物_LPG),MATCH(AL1778,【参考】排出ガスレベル!$AI$4:$AI$671,1),1,AR1778):INDEX((係数_バス貨物_ガソリン,係数_バス貨物_CNG,係数_バス貨物_軽油,係数_バス貨物_メタノール,係数_バス貨物_LPG),MATCH(AL1778+1,【参考】排出ガスレベル!$AI$4:$AI$671,1)-1,5,AR1778),2,FALSE),IF(OR(AJ1778=1,AJ1778=2),VLOOKUP(AH1778,INDEX((係数_乗用_ガソリン,係数_乗用_CNG,係数_乗用_軽油,係数_乗用_メタノール,係数_乗用_LPG),1,1,AR1778):INDEX((係数_乗用_ガソリン,係数_乗用_CNG,係数_乗用_軽油,係数_乗用_メタノール,係数_乗用_LPG),125,5,AR1778),2,FALSE))))))</f>
        <v/>
      </c>
      <c r="AO1778" s="376" t="str">
        <f>IF(T1778="","",IF(OR(AH1778="",AH1778="-"),"－",IF(OR(AM1778=8,AM1778=9),"",IF(OR(AJ1778=3,AJ1778=4,AJ1778=5,AJ1778=6),VLOOKUP(AH1778,INDEX((係数_バス貨物_ガソリン,係数_バス貨物_CNG,係数_バス貨物_軽油,係数_バス貨物_メタノール,係数_バス貨物_LPG),MATCH(AL1778,【参考】排出ガスレベル!$AI$4:$AI$671,1),1,AR1778):INDEX((係数_バス貨物_ガソリン,係数_バス貨物_CNG,係数_バス貨物_軽油,係数_バス貨物_メタノール,係数_バス貨物_LPG),MATCH(AL1778+1,【参考】排出ガスレベル!$AI$4:$AI$671,1)-1,5,AR1778),3,FALSE),IF(OR(AJ1778=1,AJ1778=2),VLOOKUP(AH1778,INDEX((係数_乗用_ガソリン,係数_乗用_CNG,係数_乗用_軽油,係数_乗用_メタノール,係数_乗用_LPG),1,1,AR1778):INDEX((係数_乗用_ガソリン,係数_乗用_CNG,係数_乗用_軽油,係数_乗用_メタノール,係数_乗用_LPG),125,5,AR1778),3,FALSE))))))</f>
        <v/>
      </c>
      <c r="AP1778" s="375" t="str">
        <f t="shared" si="486"/>
        <v/>
      </c>
      <c r="AQ1778" s="444" t="str">
        <f t="shared" si="487"/>
        <v/>
      </c>
      <c r="AR1778" s="375" t="str">
        <f t="shared" si="488"/>
        <v/>
      </c>
      <c r="AS1778" s="377" t="str">
        <f t="shared" si="489"/>
        <v/>
      </c>
      <c r="AT1778" s="378" t="str">
        <f t="shared" si="490"/>
        <v/>
      </c>
      <c r="AX1778" s="625" t="b">
        <f t="shared" si="491"/>
        <v>0</v>
      </c>
      <c r="AY1778" s="7" t="str">
        <f t="shared" si="492"/>
        <v>FALSEFALSEFALSE</v>
      </c>
      <c r="AZ1778" s="626">
        <f t="shared" si="494"/>
        <v>0</v>
      </c>
      <c r="BA1778" s="627" t="str">
        <f t="shared" si="493"/>
        <v/>
      </c>
      <c r="BB1778" s="627">
        <f t="shared" si="495"/>
        <v>0</v>
      </c>
    </row>
    <row r="1779" spans="1:54">
      <c r="A1779" s="381">
        <v>1722</v>
      </c>
      <c r="B1779" s="117"/>
      <c r="C1779" s="288"/>
      <c r="D1779" s="289"/>
      <c r="E1779" s="289"/>
      <c r="F1779" s="290"/>
      <c r="G1779" s="292"/>
      <c r="H1779" s="116"/>
      <c r="I1779" s="292"/>
      <c r="J1779" s="116"/>
      <c r="K1779" s="370"/>
      <c r="L1779" s="370"/>
      <c r="M1779" s="370"/>
      <c r="N1779" s="371"/>
      <c r="O1779" s="371"/>
      <c r="P1779" s="371"/>
      <c r="Q1779" s="371"/>
      <c r="R1779" s="371"/>
      <c r="S1779" s="371"/>
      <c r="T1779" s="443"/>
      <c r="U1779" s="539"/>
      <c r="V1779" s="117"/>
      <c r="W1779" s="118"/>
      <c r="X1779" s="119"/>
      <c r="Y1779" s="120"/>
      <c r="Z1779" s="122"/>
      <c r="AA1779" s="121"/>
      <c r="AB1779" s="443"/>
      <c r="AC1779" s="734"/>
      <c r="AD1779" s="372"/>
      <c r="AE1779" s="485"/>
      <c r="AF1779" s="373" t="str">
        <f t="shared" si="478"/>
        <v/>
      </c>
      <c r="AG1779" s="373" t="str">
        <f t="shared" si="479"/>
        <v/>
      </c>
      <c r="AH1779" s="374" t="str">
        <f t="shared" si="480"/>
        <v/>
      </c>
      <c r="AI1779" s="375" t="str">
        <f t="shared" si="481"/>
        <v/>
      </c>
      <c r="AJ1779" s="375" t="str">
        <f t="shared" si="482"/>
        <v/>
      </c>
      <c r="AK1779" s="375" t="str">
        <f t="shared" si="483"/>
        <v/>
      </c>
      <c r="AL1779" s="375" t="str">
        <f t="shared" si="484"/>
        <v/>
      </c>
      <c r="AM1779" s="375" t="str">
        <f t="shared" si="485"/>
        <v/>
      </c>
      <c r="AN1779" s="376" t="str">
        <f>IF(AF1779="","",IF(OR(AH1779="",AH1779="-"),"－",IF(OR(AM1779=8,AM1779=9),"",IF(OR(AJ1779=3,AJ1779=4,AJ1779=5,AJ1779=6),VLOOKUP(AH1779,INDEX((係数_バス貨物_ガソリン,係数_バス貨物_CNG,係数_バス貨物_軽油,係数_バス貨物_メタノール,係数_バス貨物_LPG),MATCH(AL1779,【参考】排出ガスレベル!$AI$4:$AI$671,1),1,AR1779):INDEX((係数_バス貨物_ガソリン,係数_バス貨物_CNG,係数_バス貨物_軽油,係数_バス貨物_メタノール,係数_バス貨物_LPG),MATCH(AL1779+1,【参考】排出ガスレベル!$AI$4:$AI$671,1)-1,5,AR1779),2,FALSE),IF(OR(AJ1779=1,AJ1779=2),VLOOKUP(AH1779,INDEX((係数_乗用_ガソリン,係数_乗用_CNG,係数_乗用_軽油,係数_乗用_メタノール,係数_乗用_LPG),1,1,AR1779):INDEX((係数_乗用_ガソリン,係数_乗用_CNG,係数_乗用_軽油,係数_乗用_メタノール,係数_乗用_LPG),125,5,AR1779),2,FALSE))))))</f>
        <v/>
      </c>
      <c r="AO1779" s="376" t="str">
        <f>IF(T1779="","",IF(OR(AH1779="",AH1779="-"),"－",IF(OR(AM1779=8,AM1779=9),"",IF(OR(AJ1779=3,AJ1779=4,AJ1779=5,AJ1779=6),VLOOKUP(AH1779,INDEX((係数_バス貨物_ガソリン,係数_バス貨物_CNG,係数_バス貨物_軽油,係数_バス貨物_メタノール,係数_バス貨物_LPG),MATCH(AL1779,【参考】排出ガスレベル!$AI$4:$AI$671,1),1,AR1779):INDEX((係数_バス貨物_ガソリン,係数_バス貨物_CNG,係数_バス貨物_軽油,係数_バス貨物_メタノール,係数_バス貨物_LPG),MATCH(AL1779+1,【参考】排出ガスレベル!$AI$4:$AI$671,1)-1,5,AR1779),3,FALSE),IF(OR(AJ1779=1,AJ1779=2),VLOOKUP(AH1779,INDEX((係数_乗用_ガソリン,係数_乗用_CNG,係数_乗用_軽油,係数_乗用_メタノール,係数_乗用_LPG),1,1,AR1779):INDEX((係数_乗用_ガソリン,係数_乗用_CNG,係数_乗用_軽油,係数_乗用_メタノール,係数_乗用_LPG),125,5,AR1779),3,FALSE))))))</f>
        <v/>
      </c>
      <c r="AP1779" s="375" t="str">
        <f t="shared" si="486"/>
        <v/>
      </c>
      <c r="AQ1779" s="444" t="str">
        <f t="shared" si="487"/>
        <v/>
      </c>
      <c r="AR1779" s="375" t="str">
        <f t="shared" si="488"/>
        <v/>
      </c>
      <c r="AS1779" s="377" t="str">
        <f t="shared" si="489"/>
        <v/>
      </c>
      <c r="AT1779" s="378" t="str">
        <f t="shared" si="490"/>
        <v/>
      </c>
      <c r="AX1779" s="625" t="b">
        <f t="shared" si="491"/>
        <v>0</v>
      </c>
      <c r="AY1779" s="7" t="str">
        <f t="shared" si="492"/>
        <v>FALSEFALSEFALSE</v>
      </c>
      <c r="AZ1779" s="626">
        <f t="shared" si="494"/>
        <v>0</v>
      </c>
      <c r="BA1779" s="627" t="str">
        <f t="shared" si="493"/>
        <v/>
      </c>
      <c r="BB1779" s="627">
        <f t="shared" si="495"/>
        <v>0</v>
      </c>
    </row>
    <row r="1780" spans="1:54">
      <c r="A1780" s="381">
        <v>1723</v>
      </c>
      <c r="B1780" s="117"/>
      <c r="C1780" s="288"/>
      <c r="D1780" s="289"/>
      <c r="E1780" s="289"/>
      <c r="F1780" s="290"/>
      <c r="G1780" s="292"/>
      <c r="H1780" s="116"/>
      <c r="I1780" s="292"/>
      <c r="J1780" s="116"/>
      <c r="K1780" s="370"/>
      <c r="L1780" s="370"/>
      <c r="M1780" s="370"/>
      <c r="N1780" s="371"/>
      <c r="O1780" s="371"/>
      <c r="P1780" s="371"/>
      <c r="Q1780" s="371"/>
      <c r="R1780" s="371"/>
      <c r="S1780" s="371"/>
      <c r="T1780" s="443"/>
      <c r="U1780" s="539"/>
      <c r="V1780" s="117"/>
      <c r="W1780" s="118"/>
      <c r="X1780" s="119"/>
      <c r="Y1780" s="120"/>
      <c r="Z1780" s="122"/>
      <c r="AA1780" s="121"/>
      <c r="AB1780" s="443"/>
      <c r="AC1780" s="734"/>
      <c r="AD1780" s="372"/>
      <c r="AE1780" s="485"/>
      <c r="AF1780" s="373" t="str">
        <f t="shared" si="478"/>
        <v/>
      </c>
      <c r="AG1780" s="373" t="str">
        <f t="shared" si="479"/>
        <v/>
      </c>
      <c r="AH1780" s="374" t="str">
        <f t="shared" si="480"/>
        <v/>
      </c>
      <c r="AI1780" s="375" t="str">
        <f t="shared" si="481"/>
        <v/>
      </c>
      <c r="AJ1780" s="375" t="str">
        <f t="shared" si="482"/>
        <v/>
      </c>
      <c r="AK1780" s="375" t="str">
        <f t="shared" si="483"/>
        <v/>
      </c>
      <c r="AL1780" s="375" t="str">
        <f t="shared" si="484"/>
        <v/>
      </c>
      <c r="AM1780" s="375" t="str">
        <f t="shared" si="485"/>
        <v/>
      </c>
      <c r="AN1780" s="376" t="str">
        <f>IF(AF1780="","",IF(OR(AH1780="",AH1780="-"),"－",IF(OR(AM1780=8,AM1780=9),"",IF(OR(AJ1780=3,AJ1780=4,AJ1780=5,AJ1780=6),VLOOKUP(AH1780,INDEX((係数_バス貨物_ガソリン,係数_バス貨物_CNG,係数_バス貨物_軽油,係数_バス貨物_メタノール,係数_バス貨物_LPG),MATCH(AL1780,【参考】排出ガスレベル!$AI$4:$AI$671,1),1,AR1780):INDEX((係数_バス貨物_ガソリン,係数_バス貨物_CNG,係数_バス貨物_軽油,係数_バス貨物_メタノール,係数_バス貨物_LPG),MATCH(AL1780+1,【参考】排出ガスレベル!$AI$4:$AI$671,1)-1,5,AR1780),2,FALSE),IF(OR(AJ1780=1,AJ1780=2),VLOOKUP(AH1780,INDEX((係数_乗用_ガソリン,係数_乗用_CNG,係数_乗用_軽油,係数_乗用_メタノール,係数_乗用_LPG),1,1,AR1780):INDEX((係数_乗用_ガソリン,係数_乗用_CNG,係数_乗用_軽油,係数_乗用_メタノール,係数_乗用_LPG),125,5,AR1780),2,FALSE))))))</f>
        <v/>
      </c>
      <c r="AO1780" s="376" t="str">
        <f>IF(T1780="","",IF(OR(AH1780="",AH1780="-"),"－",IF(OR(AM1780=8,AM1780=9),"",IF(OR(AJ1780=3,AJ1780=4,AJ1780=5,AJ1780=6),VLOOKUP(AH1780,INDEX((係数_バス貨物_ガソリン,係数_バス貨物_CNG,係数_バス貨物_軽油,係数_バス貨物_メタノール,係数_バス貨物_LPG),MATCH(AL1780,【参考】排出ガスレベル!$AI$4:$AI$671,1),1,AR1780):INDEX((係数_バス貨物_ガソリン,係数_バス貨物_CNG,係数_バス貨物_軽油,係数_バス貨物_メタノール,係数_バス貨物_LPG),MATCH(AL1780+1,【参考】排出ガスレベル!$AI$4:$AI$671,1)-1,5,AR1780),3,FALSE),IF(OR(AJ1780=1,AJ1780=2),VLOOKUP(AH1780,INDEX((係数_乗用_ガソリン,係数_乗用_CNG,係数_乗用_軽油,係数_乗用_メタノール,係数_乗用_LPG),1,1,AR1780):INDEX((係数_乗用_ガソリン,係数_乗用_CNG,係数_乗用_軽油,係数_乗用_メタノール,係数_乗用_LPG),125,5,AR1780),3,FALSE))))))</f>
        <v/>
      </c>
      <c r="AP1780" s="375" t="str">
        <f t="shared" si="486"/>
        <v/>
      </c>
      <c r="AQ1780" s="444" t="str">
        <f t="shared" si="487"/>
        <v/>
      </c>
      <c r="AR1780" s="375" t="str">
        <f t="shared" si="488"/>
        <v/>
      </c>
      <c r="AS1780" s="377" t="str">
        <f t="shared" si="489"/>
        <v/>
      </c>
      <c r="AT1780" s="378" t="str">
        <f t="shared" si="490"/>
        <v/>
      </c>
      <c r="AX1780" s="625" t="b">
        <f t="shared" si="491"/>
        <v>0</v>
      </c>
      <c r="AY1780" s="7" t="str">
        <f t="shared" si="492"/>
        <v>FALSEFALSEFALSE</v>
      </c>
      <c r="AZ1780" s="626">
        <f t="shared" si="494"/>
        <v>0</v>
      </c>
      <c r="BA1780" s="627" t="str">
        <f t="shared" si="493"/>
        <v/>
      </c>
      <c r="BB1780" s="627">
        <f t="shared" si="495"/>
        <v>0</v>
      </c>
    </row>
    <row r="1781" spans="1:54">
      <c r="A1781" s="381">
        <v>1724</v>
      </c>
      <c r="B1781" s="117"/>
      <c r="C1781" s="288"/>
      <c r="D1781" s="289"/>
      <c r="E1781" s="289"/>
      <c r="F1781" s="290"/>
      <c r="G1781" s="292"/>
      <c r="H1781" s="116"/>
      <c r="I1781" s="292"/>
      <c r="J1781" s="116"/>
      <c r="K1781" s="370"/>
      <c r="L1781" s="370"/>
      <c r="M1781" s="370"/>
      <c r="N1781" s="371"/>
      <c r="O1781" s="371"/>
      <c r="P1781" s="371"/>
      <c r="Q1781" s="371"/>
      <c r="R1781" s="371"/>
      <c r="S1781" s="371"/>
      <c r="T1781" s="443"/>
      <c r="U1781" s="539"/>
      <c r="V1781" s="117"/>
      <c r="W1781" s="118"/>
      <c r="X1781" s="119"/>
      <c r="Y1781" s="120"/>
      <c r="Z1781" s="122"/>
      <c r="AA1781" s="121"/>
      <c r="AB1781" s="443"/>
      <c r="AC1781" s="734"/>
      <c r="AD1781" s="372"/>
      <c r="AE1781" s="485"/>
      <c r="AF1781" s="373" t="str">
        <f t="shared" si="478"/>
        <v/>
      </c>
      <c r="AG1781" s="373" t="str">
        <f t="shared" si="479"/>
        <v/>
      </c>
      <c r="AH1781" s="374" t="str">
        <f t="shared" si="480"/>
        <v/>
      </c>
      <c r="AI1781" s="375" t="str">
        <f t="shared" si="481"/>
        <v/>
      </c>
      <c r="AJ1781" s="375" t="str">
        <f t="shared" si="482"/>
        <v/>
      </c>
      <c r="AK1781" s="375" t="str">
        <f t="shared" si="483"/>
        <v/>
      </c>
      <c r="AL1781" s="375" t="str">
        <f t="shared" si="484"/>
        <v/>
      </c>
      <c r="AM1781" s="375" t="str">
        <f t="shared" si="485"/>
        <v/>
      </c>
      <c r="AN1781" s="376" t="str">
        <f>IF(AF1781="","",IF(OR(AH1781="",AH1781="-"),"－",IF(OR(AM1781=8,AM1781=9),"",IF(OR(AJ1781=3,AJ1781=4,AJ1781=5,AJ1781=6),VLOOKUP(AH1781,INDEX((係数_バス貨物_ガソリン,係数_バス貨物_CNG,係数_バス貨物_軽油,係数_バス貨物_メタノール,係数_バス貨物_LPG),MATCH(AL1781,【参考】排出ガスレベル!$AI$4:$AI$671,1),1,AR1781):INDEX((係数_バス貨物_ガソリン,係数_バス貨物_CNG,係数_バス貨物_軽油,係数_バス貨物_メタノール,係数_バス貨物_LPG),MATCH(AL1781+1,【参考】排出ガスレベル!$AI$4:$AI$671,1)-1,5,AR1781),2,FALSE),IF(OR(AJ1781=1,AJ1781=2),VLOOKUP(AH1781,INDEX((係数_乗用_ガソリン,係数_乗用_CNG,係数_乗用_軽油,係数_乗用_メタノール,係数_乗用_LPG),1,1,AR1781):INDEX((係数_乗用_ガソリン,係数_乗用_CNG,係数_乗用_軽油,係数_乗用_メタノール,係数_乗用_LPG),125,5,AR1781),2,FALSE))))))</f>
        <v/>
      </c>
      <c r="AO1781" s="376" t="str">
        <f>IF(T1781="","",IF(OR(AH1781="",AH1781="-"),"－",IF(OR(AM1781=8,AM1781=9),"",IF(OR(AJ1781=3,AJ1781=4,AJ1781=5,AJ1781=6),VLOOKUP(AH1781,INDEX((係数_バス貨物_ガソリン,係数_バス貨物_CNG,係数_バス貨物_軽油,係数_バス貨物_メタノール,係数_バス貨物_LPG),MATCH(AL1781,【参考】排出ガスレベル!$AI$4:$AI$671,1),1,AR1781):INDEX((係数_バス貨物_ガソリン,係数_バス貨物_CNG,係数_バス貨物_軽油,係数_バス貨物_メタノール,係数_バス貨物_LPG),MATCH(AL1781+1,【参考】排出ガスレベル!$AI$4:$AI$671,1)-1,5,AR1781),3,FALSE),IF(OR(AJ1781=1,AJ1781=2),VLOOKUP(AH1781,INDEX((係数_乗用_ガソリン,係数_乗用_CNG,係数_乗用_軽油,係数_乗用_メタノール,係数_乗用_LPG),1,1,AR1781):INDEX((係数_乗用_ガソリン,係数_乗用_CNG,係数_乗用_軽油,係数_乗用_メタノール,係数_乗用_LPG),125,5,AR1781),3,FALSE))))))</f>
        <v/>
      </c>
      <c r="AP1781" s="375" t="str">
        <f t="shared" si="486"/>
        <v/>
      </c>
      <c r="AQ1781" s="444" t="str">
        <f t="shared" si="487"/>
        <v/>
      </c>
      <c r="AR1781" s="375" t="str">
        <f t="shared" si="488"/>
        <v/>
      </c>
      <c r="AS1781" s="377" t="str">
        <f t="shared" si="489"/>
        <v/>
      </c>
      <c r="AT1781" s="378" t="str">
        <f t="shared" si="490"/>
        <v/>
      </c>
      <c r="AX1781" s="625" t="b">
        <f t="shared" si="491"/>
        <v>0</v>
      </c>
      <c r="AY1781" s="7" t="str">
        <f t="shared" si="492"/>
        <v>FALSEFALSEFALSE</v>
      </c>
      <c r="AZ1781" s="626">
        <f t="shared" si="494"/>
        <v>0</v>
      </c>
      <c r="BA1781" s="627" t="str">
        <f t="shared" si="493"/>
        <v/>
      </c>
      <c r="BB1781" s="627">
        <f t="shared" si="495"/>
        <v>0</v>
      </c>
    </row>
    <row r="1782" spans="1:54">
      <c r="A1782" s="381">
        <v>1725</v>
      </c>
      <c r="B1782" s="117"/>
      <c r="C1782" s="288"/>
      <c r="D1782" s="289"/>
      <c r="E1782" s="289"/>
      <c r="F1782" s="290"/>
      <c r="G1782" s="292"/>
      <c r="H1782" s="116"/>
      <c r="I1782" s="292"/>
      <c r="J1782" s="116"/>
      <c r="K1782" s="370"/>
      <c r="L1782" s="370"/>
      <c r="M1782" s="370"/>
      <c r="N1782" s="371"/>
      <c r="O1782" s="371"/>
      <c r="P1782" s="371"/>
      <c r="Q1782" s="371"/>
      <c r="R1782" s="371"/>
      <c r="S1782" s="371"/>
      <c r="T1782" s="443"/>
      <c r="U1782" s="539"/>
      <c r="V1782" s="117"/>
      <c r="W1782" s="118"/>
      <c r="X1782" s="119"/>
      <c r="Y1782" s="120"/>
      <c r="Z1782" s="122"/>
      <c r="AA1782" s="121"/>
      <c r="AB1782" s="443"/>
      <c r="AC1782" s="734"/>
      <c r="AD1782" s="372"/>
      <c r="AE1782" s="485"/>
      <c r="AF1782" s="373" t="str">
        <f t="shared" si="478"/>
        <v/>
      </c>
      <c r="AG1782" s="373" t="str">
        <f t="shared" si="479"/>
        <v/>
      </c>
      <c r="AH1782" s="374" t="str">
        <f t="shared" si="480"/>
        <v/>
      </c>
      <c r="AI1782" s="375" t="str">
        <f t="shared" si="481"/>
        <v/>
      </c>
      <c r="AJ1782" s="375" t="str">
        <f t="shared" si="482"/>
        <v/>
      </c>
      <c r="AK1782" s="375" t="str">
        <f t="shared" si="483"/>
        <v/>
      </c>
      <c r="AL1782" s="375" t="str">
        <f t="shared" si="484"/>
        <v/>
      </c>
      <c r="AM1782" s="375" t="str">
        <f t="shared" si="485"/>
        <v/>
      </c>
      <c r="AN1782" s="376" t="str">
        <f>IF(AF1782="","",IF(OR(AH1782="",AH1782="-"),"－",IF(OR(AM1782=8,AM1782=9),"",IF(OR(AJ1782=3,AJ1782=4,AJ1782=5,AJ1782=6),VLOOKUP(AH1782,INDEX((係数_バス貨物_ガソリン,係数_バス貨物_CNG,係数_バス貨物_軽油,係数_バス貨物_メタノール,係数_バス貨物_LPG),MATCH(AL1782,【参考】排出ガスレベル!$AI$4:$AI$671,1),1,AR1782):INDEX((係数_バス貨物_ガソリン,係数_バス貨物_CNG,係数_バス貨物_軽油,係数_バス貨物_メタノール,係数_バス貨物_LPG),MATCH(AL1782+1,【参考】排出ガスレベル!$AI$4:$AI$671,1)-1,5,AR1782),2,FALSE),IF(OR(AJ1782=1,AJ1782=2),VLOOKUP(AH1782,INDEX((係数_乗用_ガソリン,係数_乗用_CNG,係数_乗用_軽油,係数_乗用_メタノール,係数_乗用_LPG),1,1,AR1782):INDEX((係数_乗用_ガソリン,係数_乗用_CNG,係数_乗用_軽油,係数_乗用_メタノール,係数_乗用_LPG),125,5,AR1782),2,FALSE))))))</f>
        <v/>
      </c>
      <c r="AO1782" s="376" t="str">
        <f>IF(T1782="","",IF(OR(AH1782="",AH1782="-"),"－",IF(OR(AM1782=8,AM1782=9),"",IF(OR(AJ1782=3,AJ1782=4,AJ1782=5,AJ1782=6),VLOOKUP(AH1782,INDEX((係数_バス貨物_ガソリン,係数_バス貨物_CNG,係数_バス貨物_軽油,係数_バス貨物_メタノール,係数_バス貨物_LPG),MATCH(AL1782,【参考】排出ガスレベル!$AI$4:$AI$671,1),1,AR1782):INDEX((係数_バス貨物_ガソリン,係数_バス貨物_CNG,係数_バス貨物_軽油,係数_バス貨物_メタノール,係数_バス貨物_LPG),MATCH(AL1782+1,【参考】排出ガスレベル!$AI$4:$AI$671,1)-1,5,AR1782),3,FALSE),IF(OR(AJ1782=1,AJ1782=2),VLOOKUP(AH1782,INDEX((係数_乗用_ガソリン,係数_乗用_CNG,係数_乗用_軽油,係数_乗用_メタノール,係数_乗用_LPG),1,1,AR1782):INDEX((係数_乗用_ガソリン,係数_乗用_CNG,係数_乗用_軽油,係数_乗用_メタノール,係数_乗用_LPG),125,5,AR1782),3,FALSE))))))</f>
        <v/>
      </c>
      <c r="AP1782" s="375" t="str">
        <f t="shared" si="486"/>
        <v/>
      </c>
      <c r="AQ1782" s="444" t="str">
        <f t="shared" si="487"/>
        <v/>
      </c>
      <c r="AR1782" s="375" t="str">
        <f t="shared" si="488"/>
        <v/>
      </c>
      <c r="AS1782" s="377" t="str">
        <f t="shared" si="489"/>
        <v/>
      </c>
      <c r="AT1782" s="378" t="str">
        <f t="shared" si="490"/>
        <v/>
      </c>
      <c r="AX1782" s="625" t="b">
        <f t="shared" si="491"/>
        <v>0</v>
      </c>
      <c r="AY1782" s="7" t="str">
        <f t="shared" si="492"/>
        <v>FALSEFALSEFALSE</v>
      </c>
      <c r="AZ1782" s="626">
        <f t="shared" si="494"/>
        <v>0</v>
      </c>
      <c r="BA1782" s="627" t="str">
        <f t="shared" si="493"/>
        <v/>
      </c>
      <c r="BB1782" s="627">
        <f t="shared" si="495"/>
        <v>0</v>
      </c>
    </row>
    <row r="1783" spans="1:54">
      <c r="A1783" s="381">
        <v>1726</v>
      </c>
      <c r="B1783" s="117"/>
      <c r="C1783" s="288"/>
      <c r="D1783" s="289"/>
      <c r="E1783" s="289"/>
      <c r="F1783" s="290"/>
      <c r="G1783" s="292"/>
      <c r="H1783" s="116"/>
      <c r="I1783" s="292"/>
      <c r="J1783" s="116"/>
      <c r="K1783" s="370"/>
      <c r="L1783" s="370"/>
      <c r="M1783" s="370"/>
      <c r="N1783" s="371"/>
      <c r="O1783" s="371"/>
      <c r="P1783" s="371"/>
      <c r="Q1783" s="371"/>
      <c r="R1783" s="371"/>
      <c r="S1783" s="371"/>
      <c r="T1783" s="443"/>
      <c r="U1783" s="539"/>
      <c r="V1783" s="117"/>
      <c r="W1783" s="118"/>
      <c r="X1783" s="119"/>
      <c r="Y1783" s="120"/>
      <c r="Z1783" s="122"/>
      <c r="AA1783" s="121"/>
      <c r="AB1783" s="443"/>
      <c r="AC1783" s="734"/>
      <c r="AD1783" s="372"/>
      <c r="AE1783" s="485"/>
      <c r="AF1783" s="373" t="str">
        <f t="shared" si="478"/>
        <v/>
      </c>
      <c r="AG1783" s="373" t="str">
        <f t="shared" si="479"/>
        <v/>
      </c>
      <c r="AH1783" s="374" t="str">
        <f t="shared" si="480"/>
        <v/>
      </c>
      <c r="AI1783" s="375" t="str">
        <f t="shared" si="481"/>
        <v/>
      </c>
      <c r="AJ1783" s="375" t="str">
        <f t="shared" si="482"/>
        <v/>
      </c>
      <c r="AK1783" s="375" t="str">
        <f t="shared" si="483"/>
        <v/>
      </c>
      <c r="AL1783" s="375" t="str">
        <f t="shared" si="484"/>
        <v/>
      </c>
      <c r="AM1783" s="375" t="str">
        <f t="shared" si="485"/>
        <v/>
      </c>
      <c r="AN1783" s="376" t="str">
        <f>IF(AF1783="","",IF(OR(AH1783="",AH1783="-"),"－",IF(OR(AM1783=8,AM1783=9),"",IF(OR(AJ1783=3,AJ1783=4,AJ1783=5,AJ1783=6),VLOOKUP(AH1783,INDEX((係数_バス貨物_ガソリン,係数_バス貨物_CNG,係数_バス貨物_軽油,係数_バス貨物_メタノール,係数_バス貨物_LPG),MATCH(AL1783,【参考】排出ガスレベル!$AI$4:$AI$671,1),1,AR1783):INDEX((係数_バス貨物_ガソリン,係数_バス貨物_CNG,係数_バス貨物_軽油,係数_バス貨物_メタノール,係数_バス貨物_LPG),MATCH(AL1783+1,【参考】排出ガスレベル!$AI$4:$AI$671,1)-1,5,AR1783),2,FALSE),IF(OR(AJ1783=1,AJ1783=2),VLOOKUP(AH1783,INDEX((係数_乗用_ガソリン,係数_乗用_CNG,係数_乗用_軽油,係数_乗用_メタノール,係数_乗用_LPG),1,1,AR1783):INDEX((係数_乗用_ガソリン,係数_乗用_CNG,係数_乗用_軽油,係数_乗用_メタノール,係数_乗用_LPG),125,5,AR1783),2,FALSE))))))</f>
        <v/>
      </c>
      <c r="AO1783" s="376" t="str">
        <f>IF(T1783="","",IF(OR(AH1783="",AH1783="-"),"－",IF(OR(AM1783=8,AM1783=9),"",IF(OR(AJ1783=3,AJ1783=4,AJ1783=5,AJ1783=6),VLOOKUP(AH1783,INDEX((係数_バス貨物_ガソリン,係数_バス貨物_CNG,係数_バス貨物_軽油,係数_バス貨物_メタノール,係数_バス貨物_LPG),MATCH(AL1783,【参考】排出ガスレベル!$AI$4:$AI$671,1),1,AR1783):INDEX((係数_バス貨物_ガソリン,係数_バス貨物_CNG,係数_バス貨物_軽油,係数_バス貨物_メタノール,係数_バス貨物_LPG),MATCH(AL1783+1,【参考】排出ガスレベル!$AI$4:$AI$671,1)-1,5,AR1783),3,FALSE),IF(OR(AJ1783=1,AJ1783=2),VLOOKUP(AH1783,INDEX((係数_乗用_ガソリン,係数_乗用_CNG,係数_乗用_軽油,係数_乗用_メタノール,係数_乗用_LPG),1,1,AR1783):INDEX((係数_乗用_ガソリン,係数_乗用_CNG,係数_乗用_軽油,係数_乗用_メタノール,係数_乗用_LPG),125,5,AR1783),3,FALSE))))))</f>
        <v/>
      </c>
      <c r="AP1783" s="375" t="str">
        <f t="shared" si="486"/>
        <v/>
      </c>
      <c r="AQ1783" s="444" t="str">
        <f t="shared" si="487"/>
        <v/>
      </c>
      <c r="AR1783" s="375" t="str">
        <f t="shared" si="488"/>
        <v/>
      </c>
      <c r="AS1783" s="377" t="str">
        <f t="shared" si="489"/>
        <v/>
      </c>
      <c r="AT1783" s="378" t="str">
        <f t="shared" si="490"/>
        <v/>
      </c>
      <c r="AX1783" s="625" t="b">
        <f t="shared" si="491"/>
        <v>0</v>
      </c>
      <c r="AY1783" s="7" t="str">
        <f t="shared" si="492"/>
        <v>FALSEFALSEFALSE</v>
      </c>
      <c r="AZ1783" s="626">
        <f t="shared" si="494"/>
        <v>0</v>
      </c>
      <c r="BA1783" s="627" t="str">
        <f t="shared" si="493"/>
        <v/>
      </c>
      <c r="BB1783" s="627">
        <f t="shared" si="495"/>
        <v>0</v>
      </c>
    </row>
    <row r="1784" spans="1:54">
      <c r="A1784" s="381">
        <v>1727</v>
      </c>
      <c r="B1784" s="117"/>
      <c r="C1784" s="288"/>
      <c r="D1784" s="289"/>
      <c r="E1784" s="289"/>
      <c r="F1784" s="290"/>
      <c r="G1784" s="292"/>
      <c r="H1784" s="116"/>
      <c r="I1784" s="292"/>
      <c r="J1784" s="116"/>
      <c r="K1784" s="370"/>
      <c r="L1784" s="370"/>
      <c r="M1784" s="370"/>
      <c r="N1784" s="371"/>
      <c r="O1784" s="371"/>
      <c r="P1784" s="371"/>
      <c r="Q1784" s="371"/>
      <c r="R1784" s="371"/>
      <c r="S1784" s="371"/>
      <c r="T1784" s="443"/>
      <c r="U1784" s="539"/>
      <c r="V1784" s="117"/>
      <c r="W1784" s="118"/>
      <c r="X1784" s="119"/>
      <c r="Y1784" s="120"/>
      <c r="Z1784" s="122"/>
      <c r="AA1784" s="121"/>
      <c r="AB1784" s="443"/>
      <c r="AC1784" s="734"/>
      <c r="AD1784" s="372"/>
      <c r="AE1784" s="485"/>
      <c r="AF1784" s="373" t="str">
        <f t="shared" si="478"/>
        <v/>
      </c>
      <c r="AG1784" s="373" t="str">
        <f t="shared" si="479"/>
        <v/>
      </c>
      <c r="AH1784" s="374" t="str">
        <f t="shared" si="480"/>
        <v/>
      </c>
      <c r="AI1784" s="375" t="str">
        <f t="shared" si="481"/>
        <v/>
      </c>
      <c r="AJ1784" s="375" t="str">
        <f t="shared" si="482"/>
        <v/>
      </c>
      <c r="AK1784" s="375" t="str">
        <f t="shared" si="483"/>
        <v/>
      </c>
      <c r="AL1784" s="375" t="str">
        <f t="shared" si="484"/>
        <v/>
      </c>
      <c r="AM1784" s="375" t="str">
        <f t="shared" si="485"/>
        <v/>
      </c>
      <c r="AN1784" s="376" t="str">
        <f>IF(AF1784="","",IF(OR(AH1784="",AH1784="-"),"－",IF(OR(AM1784=8,AM1784=9),"",IF(OR(AJ1784=3,AJ1784=4,AJ1784=5,AJ1784=6),VLOOKUP(AH1784,INDEX((係数_バス貨物_ガソリン,係数_バス貨物_CNG,係数_バス貨物_軽油,係数_バス貨物_メタノール,係数_バス貨物_LPG),MATCH(AL1784,【参考】排出ガスレベル!$AI$4:$AI$671,1),1,AR1784):INDEX((係数_バス貨物_ガソリン,係数_バス貨物_CNG,係数_バス貨物_軽油,係数_バス貨物_メタノール,係数_バス貨物_LPG),MATCH(AL1784+1,【参考】排出ガスレベル!$AI$4:$AI$671,1)-1,5,AR1784),2,FALSE),IF(OR(AJ1784=1,AJ1784=2),VLOOKUP(AH1784,INDEX((係数_乗用_ガソリン,係数_乗用_CNG,係数_乗用_軽油,係数_乗用_メタノール,係数_乗用_LPG),1,1,AR1784):INDEX((係数_乗用_ガソリン,係数_乗用_CNG,係数_乗用_軽油,係数_乗用_メタノール,係数_乗用_LPG),125,5,AR1784),2,FALSE))))))</f>
        <v/>
      </c>
      <c r="AO1784" s="376" t="str">
        <f>IF(T1784="","",IF(OR(AH1784="",AH1784="-"),"－",IF(OR(AM1784=8,AM1784=9),"",IF(OR(AJ1784=3,AJ1784=4,AJ1784=5,AJ1784=6),VLOOKUP(AH1784,INDEX((係数_バス貨物_ガソリン,係数_バス貨物_CNG,係数_バス貨物_軽油,係数_バス貨物_メタノール,係数_バス貨物_LPG),MATCH(AL1784,【参考】排出ガスレベル!$AI$4:$AI$671,1),1,AR1784):INDEX((係数_バス貨物_ガソリン,係数_バス貨物_CNG,係数_バス貨物_軽油,係数_バス貨物_メタノール,係数_バス貨物_LPG),MATCH(AL1784+1,【参考】排出ガスレベル!$AI$4:$AI$671,1)-1,5,AR1784),3,FALSE),IF(OR(AJ1784=1,AJ1784=2),VLOOKUP(AH1784,INDEX((係数_乗用_ガソリン,係数_乗用_CNG,係数_乗用_軽油,係数_乗用_メタノール,係数_乗用_LPG),1,1,AR1784):INDEX((係数_乗用_ガソリン,係数_乗用_CNG,係数_乗用_軽油,係数_乗用_メタノール,係数_乗用_LPG),125,5,AR1784),3,FALSE))))))</f>
        <v/>
      </c>
      <c r="AP1784" s="375" t="str">
        <f t="shared" si="486"/>
        <v/>
      </c>
      <c r="AQ1784" s="444" t="str">
        <f t="shared" si="487"/>
        <v/>
      </c>
      <c r="AR1784" s="375" t="str">
        <f t="shared" si="488"/>
        <v/>
      </c>
      <c r="AS1784" s="377" t="str">
        <f t="shared" si="489"/>
        <v/>
      </c>
      <c r="AT1784" s="378" t="str">
        <f t="shared" si="490"/>
        <v/>
      </c>
      <c r="AX1784" s="625" t="b">
        <f t="shared" si="491"/>
        <v>0</v>
      </c>
      <c r="AY1784" s="7" t="str">
        <f t="shared" si="492"/>
        <v>FALSEFALSEFALSE</v>
      </c>
      <c r="AZ1784" s="626">
        <f t="shared" si="494"/>
        <v>0</v>
      </c>
      <c r="BA1784" s="627" t="str">
        <f t="shared" si="493"/>
        <v/>
      </c>
      <c r="BB1784" s="627">
        <f t="shared" si="495"/>
        <v>0</v>
      </c>
    </row>
    <row r="1785" spans="1:54">
      <c r="A1785" s="381">
        <v>1728</v>
      </c>
      <c r="B1785" s="117"/>
      <c r="C1785" s="288"/>
      <c r="D1785" s="289"/>
      <c r="E1785" s="289"/>
      <c r="F1785" s="290"/>
      <c r="G1785" s="292"/>
      <c r="H1785" s="116"/>
      <c r="I1785" s="292"/>
      <c r="J1785" s="116"/>
      <c r="K1785" s="370"/>
      <c r="L1785" s="370"/>
      <c r="M1785" s="370"/>
      <c r="N1785" s="371"/>
      <c r="O1785" s="371"/>
      <c r="P1785" s="371"/>
      <c r="Q1785" s="371"/>
      <c r="R1785" s="371"/>
      <c r="S1785" s="371"/>
      <c r="T1785" s="443"/>
      <c r="U1785" s="539"/>
      <c r="V1785" s="117"/>
      <c r="W1785" s="118"/>
      <c r="X1785" s="119"/>
      <c r="Y1785" s="120"/>
      <c r="Z1785" s="122"/>
      <c r="AA1785" s="121"/>
      <c r="AB1785" s="443"/>
      <c r="AC1785" s="734"/>
      <c r="AD1785" s="372"/>
      <c r="AE1785" s="485"/>
      <c r="AF1785" s="373" t="str">
        <f t="shared" si="478"/>
        <v/>
      </c>
      <c r="AG1785" s="373" t="str">
        <f t="shared" si="479"/>
        <v/>
      </c>
      <c r="AH1785" s="374" t="str">
        <f t="shared" si="480"/>
        <v/>
      </c>
      <c r="AI1785" s="375" t="str">
        <f t="shared" si="481"/>
        <v/>
      </c>
      <c r="AJ1785" s="375" t="str">
        <f t="shared" si="482"/>
        <v/>
      </c>
      <c r="AK1785" s="375" t="str">
        <f t="shared" si="483"/>
        <v/>
      </c>
      <c r="AL1785" s="375" t="str">
        <f t="shared" si="484"/>
        <v/>
      </c>
      <c r="AM1785" s="375" t="str">
        <f t="shared" si="485"/>
        <v/>
      </c>
      <c r="AN1785" s="376" t="str">
        <f>IF(AF1785="","",IF(OR(AH1785="",AH1785="-"),"－",IF(OR(AM1785=8,AM1785=9),"",IF(OR(AJ1785=3,AJ1785=4,AJ1785=5,AJ1785=6),VLOOKUP(AH1785,INDEX((係数_バス貨物_ガソリン,係数_バス貨物_CNG,係数_バス貨物_軽油,係数_バス貨物_メタノール,係数_バス貨物_LPG),MATCH(AL1785,【参考】排出ガスレベル!$AI$4:$AI$671,1),1,AR1785):INDEX((係数_バス貨物_ガソリン,係数_バス貨物_CNG,係数_バス貨物_軽油,係数_バス貨物_メタノール,係数_バス貨物_LPG),MATCH(AL1785+1,【参考】排出ガスレベル!$AI$4:$AI$671,1)-1,5,AR1785),2,FALSE),IF(OR(AJ1785=1,AJ1785=2),VLOOKUP(AH1785,INDEX((係数_乗用_ガソリン,係数_乗用_CNG,係数_乗用_軽油,係数_乗用_メタノール,係数_乗用_LPG),1,1,AR1785):INDEX((係数_乗用_ガソリン,係数_乗用_CNG,係数_乗用_軽油,係数_乗用_メタノール,係数_乗用_LPG),125,5,AR1785),2,FALSE))))))</f>
        <v/>
      </c>
      <c r="AO1785" s="376" t="str">
        <f>IF(T1785="","",IF(OR(AH1785="",AH1785="-"),"－",IF(OR(AM1785=8,AM1785=9),"",IF(OR(AJ1785=3,AJ1785=4,AJ1785=5,AJ1785=6),VLOOKUP(AH1785,INDEX((係数_バス貨物_ガソリン,係数_バス貨物_CNG,係数_バス貨物_軽油,係数_バス貨物_メタノール,係数_バス貨物_LPG),MATCH(AL1785,【参考】排出ガスレベル!$AI$4:$AI$671,1),1,AR1785):INDEX((係数_バス貨物_ガソリン,係数_バス貨物_CNG,係数_バス貨物_軽油,係数_バス貨物_メタノール,係数_バス貨物_LPG),MATCH(AL1785+1,【参考】排出ガスレベル!$AI$4:$AI$671,1)-1,5,AR1785),3,FALSE),IF(OR(AJ1785=1,AJ1785=2),VLOOKUP(AH1785,INDEX((係数_乗用_ガソリン,係数_乗用_CNG,係数_乗用_軽油,係数_乗用_メタノール,係数_乗用_LPG),1,1,AR1785):INDEX((係数_乗用_ガソリン,係数_乗用_CNG,係数_乗用_軽油,係数_乗用_メタノール,係数_乗用_LPG),125,5,AR1785),3,FALSE))))))</f>
        <v/>
      </c>
      <c r="AP1785" s="375" t="str">
        <f t="shared" si="486"/>
        <v/>
      </c>
      <c r="AQ1785" s="444" t="str">
        <f t="shared" si="487"/>
        <v/>
      </c>
      <c r="AR1785" s="375" t="str">
        <f t="shared" si="488"/>
        <v/>
      </c>
      <c r="AS1785" s="377" t="str">
        <f t="shared" si="489"/>
        <v/>
      </c>
      <c r="AT1785" s="378" t="str">
        <f t="shared" si="490"/>
        <v/>
      </c>
      <c r="AX1785" s="625" t="b">
        <f t="shared" si="491"/>
        <v>0</v>
      </c>
      <c r="AY1785" s="7" t="str">
        <f t="shared" si="492"/>
        <v>FALSEFALSEFALSE</v>
      </c>
      <c r="AZ1785" s="626">
        <f t="shared" si="494"/>
        <v>0</v>
      </c>
      <c r="BA1785" s="627" t="str">
        <f t="shared" si="493"/>
        <v/>
      </c>
      <c r="BB1785" s="627">
        <f t="shared" si="495"/>
        <v>0</v>
      </c>
    </row>
    <row r="1786" spans="1:54">
      <c r="A1786" s="381">
        <v>1729</v>
      </c>
      <c r="B1786" s="117"/>
      <c r="C1786" s="288"/>
      <c r="D1786" s="289"/>
      <c r="E1786" s="289"/>
      <c r="F1786" s="290"/>
      <c r="G1786" s="292"/>
      <c r="H1786" s="116"/>
      <c r="I1786" s="292"/>
      <c r="J1786" s="116"/>
      <c r="K1786" s="370"/>
      <c r="L1786" s="370"/>
      <c r="M1786" s="370"/>
      <c r="N1786" s="371"/>
      <c r="O1786" s="371"/>
      <c r="P1786" s="371"/>
      <c r="Q1786" s="371"/>
      <c r="R1786" s="371"/>
      <c r="S1786" s="371"/>
      <c r="T1786" s="443"/>
      <c r="U1786" s="539"/>
      <c r="V1786" s="117"/>
      <c r="W1786" s="118"/>
      <c r="X1786" s="119"/>
      <c r="Y1786" s="120"/>
      <c r="Z1786" s="122"/>
      <c r="AA1786" s="121"/>
      <c r="AB1786" s="443"/>
      <c r="AC1786" s="734"/>
      <c r="AD1786" s="372"/>
      <c r="AE1786" s="485"/>
      <c r="AF1786" s="373" t="str">
        <f t="shared" ref="AF1786:AF1849" si="496">IF(OR(T1786="(減車済)",T1786=""),"",1)</f>
        <v/>
      </c>
      <c r="AG1786" s="373" t="str">
        <f t="shared" ref="AG1786:AG1849" si="497">IF(OR(T1786="継続",T1786="新規"),1,"")</f>
        <v/>
      </c>
      <c r="AH1786" s="374" t="str">
        <f t="shared" ref="AH1786:AH1849" si="498">IF(AF1786="","",UPPER(ASC(X1786)))</f>
        <v/>
      </c>
      <c r="AI1786" s="375" t="str">
        <f t="shared" ref="AI1786:AI1849" si="499">IF(AF1786="","",IF(V1786="","",IF(V1786="普通",1,IF(V1786="小型",2,0))))</f>
        <v/>
      </c>
      <c r="AJ1786" s="375" t="str">
        <f t="shared" ref="AJ1786:AJ1849" si="500">IF(AF1786="","",IF(W1786="","",VLOOKUP(W1786,用途,2,FALSE)))</f>
        <v/>
      </c>
      <c r="AK1786" s="375" t="str">
        <f t="shared" ref="AK1786:AK1849" si="501">IF(AF1786="","",IF(Y1786="","",IF(Y1786&lt;=10,1,IF(Y1786&lt;30,2,IF(Y1786&gt;=30,3,0)))))</f>
        <v/>
      </c>
      <c r="AL1786" s="375" t="str">
        <f t="shared" ref="AL1786:AL1849" si="502">IF(AF1786="","",IF(Z1786="","",IF(Z1786&lt;=1.7*1000,1,IF(Z1786&lt;=2.5*1000,2,IF(Z1786&lt;=3.5*1000,3,IF(Z1786&lt;8*1000,4,IF(Z1786&gt;=8*1000,5,"")))))))</f>
        <v/>
      </c>
      <c r="AM1786" s="375" t="str">
        <f t="shared" ref="AM1786:AM1849" si="503">IF(AF1786="","",IF(AA1786="","",VLOOKUP(AA1786,燃料の種類,2,FALSE)))</f>
        <v/>
      </c>
      <c r="AN1786" s="376" t="str">
        <f>IF(AF1786="","",IF(OR(AH1786="",AH1786="-"),"－",IF(OR(AM1786=8,AM1786=9),"",IF(OR(AJ1786=3,AJ1786=4,AJ1786=5,AJ1786=6),VLOOKUP(AH1786,INDEX((係数_バス貨物_ガソリン,係数_バス貨物_CNG,係数_バス貨物_軽油,係数_バス貨物_メタノール,係数_バス貨物_LPG),MATCH(AL1786,【参考】排出ガスレベル!$AI$4:$AI$671,1),1,AR1786):INDEX((係数_バス貨物_ガソリン,係数_バス貨物_CNG,係数_バス貨物_軽油,係数_バス貨物_メタノール,係数_バス貨物_LPG),MATCH(AL1786+1,【参考】排出ガスレベル!$AI$4:$AI$671,1)-1,5,AR1786),2,FALSE),IF(OR(AJ1786=1,AJ1786=2),VLOOKUP(AH1786,INDEX((係数_乗用_ガソリン,係数_乗用_CNG,係数_乗用_軽油,係数_乗用_メタノール,係数_乗用_LPG),1,1,AR1786):INDEX((係数_乗用_ガソリン,係数_乗用_CNG,係数_乗用_軽油,係数_乗用_メタノール,係数_乗用_LPG),125,5,AR1786),2,FALSE))))))</f>
        <v/>
      </c>
      <c r="AO1786" s="376" t="str">
        <f>IF(T1786="","",IF(OR(AH1786="",AH1786="-"),"－",IF(OR(AM1786=8,AM1786=9),"",IF(OR(AJ1786=3,AJ1786=4,AJ1786=5,AJ1786=6),VLOOKUP(AH1786,INDEX((係数_バス貨物_ガソリン,係数_バス貨物_CNG,係数_バス貨物_軽油,係数_バス貨物_メタノール,係数_バス貨物_LPG),MATCH(AL1786,【参考】排出ガスレベル!$AI$4:$AI$671,1),1,AR1786):INDEX((係数_バス貨物_ガソリン,係数_バス貨物_CNG,係数_バス貨物_軽油,係数_バス貨物_メタノール,係数_バス貨物_LPG),MATCH(AL1786+1,【参考】排出ガスレベル!$AI$4:$AI$671,1)-1,5,AR1786),3,FALSE),IF(OR(AJ1786=1,AJ1786=2),VLOOKUP(AH1786,INDEX((係数_乗用_ガソリン,係数_乗用_CNG,係数_乗用_軽油,係数_乗用_メタノール,係数_乗用_LPG),1,1,AR1786):INDEX((係数_乗用_ガソリン,係数_乗用_CNG,係数_乗用_軽油,係数_乗用_メタノール,係数_乗用_LPG),125,5,AR1786),3,FALSE))))))</f>
        <v/>
      </c>
      <c r="AP1786" s="375" t="str">
        <f t="shared" ref="AP1786:AP1849" si="504">IF((AF1786="")+(AC1786=""),"",IF(燃料区分1=4,VLOOKUP(AO1786,排ガス低減レベル,2,FALSE),VLOOKUP(AC1786,排ガス低減レベル,2,FALSE)))</f>
        <v/>
      </c>
      <c r="AQ1786" s="444" t="str">
        <f t="shared" ref="AQ1786:AQ1849" si="505">IF(AG1786="","",IF(AJ1786=3,B1786&amp;"-"&amp;SUM(AJ1786*100,AK1786*10,AL1786)&amp;"A",IF(OR(AJ1786=2,AJ1786=4,AJ1786=6),B1786&amp;"-"&amp;AL1786*10&amp;"A",IF(AJ1786=1,B1786&amp;"-"&amp;AJ1786&amp;"A",IF(AJ1786=5,B1786&amp;"-"&amp;SUM(AJ1786*100,AI1786*10,AL1786)&amp;"A","")))))</f>
        <v/>
      </c>
      <c r="AR1786" s="375" t="str">
        <f t="shared" ref="AR1786:AR1849" si="506">IF(OR(AM1786=1,AM1786=2,AM1786=11),1,IF(AM1786=6,2,IF(OR(AM1786=4,AM1786=5,AM1786=10),3,IF(AM1786=7,4,IF(AM1786=3,5, IF(OR(AM1786=8,AM1786=9),6,""))))))</f>
        <v/>
      </c>
      <c r="AS1786" s="377" t="str">
        <f t="shared" ref="AS1786:AS1849" si="507">IF(AG1786="","",B1786&amp;"-"&amp;AM1786)</f>
        <v/>
      </c>
      <c r="AT1786" s="378" t="str">
        <f t="shared" ref="AT1786:AT1849" si="508">IF(AF1786="","",VLOOKUP(T1786,車両の増減,2,FALSE))</f>
        <v/>
      </c>
      <c r="AX1786" s="625" t="b">
        <f t="shared" si="491"/>
        <v>0</v>
      </c>
      <c r="AY1786" s="7" t="str">
        <f t="shared" si="492"/>
        <v>FALSEFALSEFALSE</v>
      </c>
      <c r="AZ1786" s="626">
        <f t="shared" si="494"/>
        <v>0</v>
      </c>
      <c r="BA1786" s="627" t="str">
        <f t="shared" si="493"/>
        <v/>
      </c>
      <c r="BB1786" s="627">
        <f t="shared" si="495"/>
        <v>0</v>
      </c>
    </row>
    <row r="1787" spans="1:54">
      <c r="A1787" s="381">
        <v>1730</v>
      </c>
      <c r="B1787" s="117"/>
      <c r="C1787" s="288"/>
      <c r="D1787" s="289"/>
      <c r="E1787" s="289"/>
      <c r="F1787" s="290"/>
      <c r="G1787" s="292"/>
      <c r="H1787" s="116"/>
      <c r="I1787" s="292"/>
      <c r="J1787" s="116"/>
      <c r="K1787" s="370"/>
      <c r="L1787" s="370"/>
      <c r="M1787" s="370"/>
      <c r="N1787" s="371"/>
      <c r="O1787" s="371"/>
      <c r="P1787" s="371"/>
      <c r="Q1787" s="371"/>
      <c r="R1787" s="371"/>
      <c r="S1787" s="371"/>
      <c r="T1787" s="443"/>
      <c r="U1787" s="539"/>
      <c r="V1787" s="117"/>
      <c r="W1787" s="118"/>
      <c r="X1787" s="119"/>
      <c r="Y1787" s="120"/>
      <c r="Z1787" s="122"/>
      <c r="AA1787" s="121"/>
      <c r="AB1787" s="443"/>
      <c r="AC1787" s="734"/>
      <c r="AD1787" s="372"/>
      <c r="AE1787" s="485"/>
      <c r="AF1787" s="373" t="str">
        <f t="shared" si="496"/>
        <v/>
      </c>
      <c r="AG1787" s="373" t="str">
        <f t="shared" si="497"/>
        <v/>
      </c>
      <c r="AH1787" s="374" t="str">
        <f t="shared" si="498"/>
        <v/>
      </c>
      <c r="AI1787" s="375" t="str">
        <f t="shared" si="499"/>
        <v/>
      </c>
      <c r="AJ1787" s="375" t="str">
        <f t="shared" si="500"/>
        <v/>
      </c>
      <c r="AK1787" s="375" t="str">
        <f t="shared" si="501"/>
        <v/>
      </c>
      <c r="AL1787" s="375" t="str">
        <f t="shared" si="502"/>
        <v/>
      </c>
      <c r="AM1787" s="375" t="str">
        <f t="shared" si="503"/>
        <v/>
      </c>
      <c r="AN1787" s="376" t="str">
        <f>IF(AF1787="","",IF(OR(AH1787="",AH1787="-"),"－",IF(OR(AM1787=8,AM1787=9),"",IF(OR(AJ1787=3,AJ1787=4,AJ1787=5,AJ1787=6),VLOOKUP(AH1787,INDEX((係数_バス貨物_ガソリン,係数_バス貨物_CNG,係数_バス貨物_軽油,係数_バス貨物_メタノール,係数_バス貨物_LPG),MATCH(AL1787,【参考】排出ガスレベル!$AI$4:$AI$671,1),1,AR1787):INDEX((係数_バス貨物_ガソリン,係数_バス貨物_CNG,係数_バス貨物_軽油,係数_バス貨物_メタノール,係数_バス貨物_LPG),MATCH(AL1787+1,【参考】排出ガスレベル!$AI$4:$AI$671,1)-1,5,AR1787),2,FALSE),IF(OR(AJ1787=1,AJ1787=2),VLOOKUP(AH1787,INDEX((係数_乗用_ガソリン,係数_乗用_CNG,係数_乗用_軽油,係数_乗用_メタノール,係数_乗用_LPG),1,1,AR1787):INDEX((係数_乗用_ガソリン,係数_乗用_CNG,係数_乗用_軽油,係数_乗用_メタノール,係数_乗用_LPG),125,5,AR1787),2,FALSE))))))</f>
        <v/>
      </c>
      <c r="AO1787" s="376" t="str">
        <f>IF(T1787="","",IF(OR(AH1787="",AH1787="-"),"－",IF(OR(AM1787=8,AM1787=9),"",IF(OR(AJ1787=3,AJ1787=4,AJ1787=5,AJ1787=6),VLOOKUP(AH1787,INDEX((係数_バス貨物_ガソリン,係数_バス貨物_CNG,係数_バス貨物_軽油,係数_バス貨物_メタノール,係数_バス貨物_LPG),MATCH(AL1787,【参考】排出ガスレベル!$AI$4:$AI$671,1),1,AR1787):INDEX((係数_バス貨物_ガソリン,係数_バス貨物_CNG,係数_バス貨物_軽油,係数_バス貨物_メタノール,係数_バス貨物_LPG),MATCH(AL1787+1,【参考】排出ガスレベル!$AI$4:$AI$671,1)-1,5,AR1787),3,FALSE),IF(OR(AJ1787=1,AJ1787=2),VLOOKUP(AH1787,INDEX((係数_乗用_ガソリン,係数_乗用_CNG,係数_乗用_軽油,係数_乗用_メタノール,係数_乗用_LPG),1,1,AR1787):INDEX((係数_乗用_ガソリン,係数_乗用_CNG,係数_乗用_軽油,係数_乗用_メタノール,係数_乗用_LPG),125,5,AR1787),3,FALSE))))))</f>
        <v/>
      </c>
      <c r="AP1787" s="375" t="str">
        <f t="shared" si="504"/>
        <v/>
      </c>
      <c r="AQ1787" s="444" t="str">
        <f t="shared" si="505"/>
        <v/>
      </c>
      <c r="AR1787" s="375" t="str">
        <f t="shared" si="506"/>
        <v/>
      </c>
      <c r="AS1787" s="377" t="str">
        <f t="shared" si="507"/>
        <v/>
      </c>
      <c r="AT1787" s="378" t="str">
        <f t="shared" si="508"/>
        <v/>
      </c>
      <c r="AX1787" s="625" t="b">
        <f t="shared" ref="AX1787:AX1850" si="509">IF(AY1787="FALSEFALSEFALSEFALSE","ハイブリッド")</f>
        <v>0</v>
      </c>
      <c r="AY1787" s="7" t="str">
        <f t="shared" ref="AY1787:AY1850" si="510">EXACT(AZ1787,BA1787)&amp;IF(BA1787="","")&amp;IF(AZ1787="電気",TRUE)&amp;IF(AZ1787="LPG",TRUE)</f>
        <v>FALSEFALSEFALSE</v>
      </c>
      <c r="AZ1787" s="626">
        <f t="shared" si="494"/>
        <v>0</v>
      </c>
      <c r="BA1787" s="627" t="str">
        <f t="shared" ref="BA1787:BA1850" si="511">IF(COUNTIFS(BC1787,"*A*",BB1787,"3"),"ハイブリッド(ガソリン)","")</f>
        <v/>
      </c>
      <c r="BB1787" s="627">
        <f t="shared" si="495"/>
        <v>0</v>
      </c>
    </row>
    <row r="1788" spans="1:54">
      <c r="A1788" s="381">
        <v>1731</v>
      </c>
      <c r="B1788" s="117"/>
      <c r="C1788" s="288"/>
      <c r="D1788" s="289"/>
      <c r="E1788" s="289"/>
      <c r="F1788" s="290"/>
      <c r="G1788" s="292"/>
      <c r="H1788" s="116"/>
      <c r="I1788" s="292"/>
      <c r="J1788" s="116"/>
      <c r="K1788" s="370"/>
      <c r="L1788" s="370"/>
      <c r="M1788" s="370"/>
      <c r="N1788" s="371"/>
      <c r="O1788" s="371"/>
      <c r="P1788" s="371"/>
      <c r="Q1788" s="371"/>
      <c r="R1788" s="371"/>
      <c r="S1788" s="371"/>
      <c r="T1788" s="443"/>
      <c r="U1788" s="539"/>
      <c r="V1788" s="117"/>
      <c r="W1788" s="118"/>
      <c r="X1788" s="119"/>
      <c r="Y1788" s="120"/>
      <c r="Z1788" s="122"/>
      <c r="AA1788" s="121"/>
      <c r="AB1788" s="443"/>
      <c r="AC1788" s="734"/>
      <c r="AD1788" s="372"/>
      <c r="AE1788" s="485"/>
      <c r="AF1788" s="373" t="str">
        <f t="shared" si="496"/>
        <v/>
      </c>
      <c r="AG1788" s="373" t="str">
        <f t="shared" si="497"/>
        <v/>
      </c>
      <c r="AH1788" s="374" t="str">
        <f t="shared" si="498"/>
        <v/>
      </c>
      <c r="AI1788" s="375" t="str">
        <f t="shared" si="499"/>
        <v/>
      </c>
      <c r="AJ1788" s="375" t="str">
        <f t="shared" si="500"/>
        <v/>
      </c>
      <c r="AK1788" s="375" t="str">
        <f t="shared" si="501"/>
        <v/>
      </c>
      <c r="AL1788" s="375" t="str">
        <f t="shared" si="502"/>
        <v/>
      </c>
      <c r="AM1788" s="375" t="str">
        <f t="shared" si="503"/>
        <v/>
      </c>
      <c r="AN1788" s="376" t="str">
        <f>IF(AF1788="","",IF(OR(AH1788="",AH1788="-"),"－",IF(OR(AM1788=8,AM1788=9),"",IF(OR(AJ1788=3,AJ1788=4,AJ1788=5,AJ1788=6),VLOOKUP(AH1788,INDEX((係数_バス貨物_ガソリン,係数_バス貨物_CNG,係数_バス貨物_軽油,係数_バス貨物_メタノール,係数_バス貨物_LPG),MATCH(AL1788,【参考】排出ガスレベル!$AI$4:$AI$671,1),1,AR1788):INDEX((係数_バス貨物_ガソリン,係数_バス貨物_CNG,係数_バス貨物_軽油,係数_バス貨物_メタノール,係数_バス貨物_LPG),MATCH(AL1788+1,【参考】排出ガスレベル!$AI$4:$AI$671,1)-1,5,AR1788),2,FALSE),IF(OR(AJ1788=1,AJ1788=2),VLOOKUP(AH1788,INDEX((係数_乗用_ガソリン,係数_乗用_CNG,係数_乗用_軽油,係数_乗用_メタノール,係数_乗用_LPG),1,1,AR1788):INDEX((係数_乗用_ガソリン,係数_乗用_CNG,係数_乗用_軽油,係数_乗用_メタノール,係数_乗用_LPG),125,5,AR1788),2,FALSE))))))</f>
        <v/>
      </c>
      <c r="AO1788" s="376" t="str">
        <f>IF(T1788="","",IF(OR(AH1788="",AH1788="-"),"－",IF(OR(AM1788=8,AM1788=9),"",IF(OR(AJ1788=3,AJ1788=4,AJ1788=5,AJ1788=6),VLOOKUP(AH1788,INDEX((係数_バス貨物_ガソリン,係数_バス貨物_CNG,係数_バス貨物_軽油,係数_バス貨物_メタノール,係数_バス貨物_LPG),MATCH(AL1788,【参考】排出ガスレベル!$AI$4:$AI$671,1),1,AR1788):INDEX((係数_バス貨物_ガソリン,係数_バス貨物_CNG,係数_バス貨物_軽油,係数_バス貨物_メタノール,係数_バス貨物_LPG),MATCH(AL1788+1,【参考】排出ガスレベル!$AI$4:$AI$671,1)-1,5,AR1788),3,FALSE),IF(OR(AJ1788=1,AJ1788=2),VLOOKUP(AH1788,INDEX((係数_乗用_ガソリン,係数_乗用_CNG,係数_乗用_軽油,係数_乗用_メタノール,係数_乗用_LPG),1,1,AR1788):INDEX((係数_乗用_ガソリン,係数_乗用_CNG,係数_乗用_軽油,係数_乗用_メタノール,係数_乗用_LPG),125,5,AR1788),3,FALSE))))))</f>
        <v/>
      </c>
      <c r="AP1788" s="375" t="str">
        <f t="shared" si="504"/>
        <v/>
      </c>
      <c r="AQ1788" s="444" t="str">
        <f t="shared" si="505"/>
        <v/>
      </c>
      <c r="AR1788" s="375" t="str">
        <f t="shared" si="506"/>
        <v/>
      </c>
      <c r="AS1788" s="377" t="str">
        <f t="shared" si="507"/>
        <v/>
      </c>
      <c r="AT1788" s="378" t="str">
        <f t="shared" si="508"/>
        <v/>
      </c>
      <c r="AX1788" s="625" t="b">
        <f t="shared" si="509"/>
        <v>0</v>
      </c>
      <c r="AY1788" s="7" t="str">
        <f t="shared" si="510"/>
        <v>FALSEFALSEFALSE</v>
      </c>
      <c r="AZ1788" s="626">
        <f t="shared" si="494"/>
        <v>0</v>
      </c>
      <c r="BA1788" s="627" t="str">
        <f t="shared" si="511"/>
        <v/>
      </c>
      <c r="BB1788" s="627">
        <f t="shared" si="495"/>
        <v>0</v>
      </c>
    </row>
    <row r="1789" spans="1:54">
      <c r="A1789" s="381">
        <v>1732</v>
      </c>
      <c r="B1789" s="117"/>
      <c r="C1789" s="288"/>
      <c r="D1789" s="289"/>
      <c r="E1789" s="289"/>
      <c r="F1789" s="290"/>
      <c r="G1789" s="292"/>
      <c r="H1789" s="116"/>
      <c r="I1789" s="292"/>
      <c r="J1789" s="116"/>
      <c r="K1789" s="370"/>
      <c r="L1789" s="370"/>
      <c r="M1789" s="370"/>
      <c r="N1789" s="371"/>
      <c r="O1789" s="371"/>
      <c r="P1789" s="371"/>
      <c r="Q1789" s="371"/>
      <c r="R1789" s="371"/>
      <c r="S1789" s="371"/>
      <c r="T1789" s="443"/>
      <c r="U1789" s="539"/>
      <c r="V1789" s="117"/>
      <c r="W1789" s="118"/>
      <c r="X1789" s="119"/>
      <c r="Y1789" s="120"/>
      <c r="Z1789" s="122"/>
      <c r="AA1789" s="121"/>
      <c r="AB1789" s="443"/>
      <c r="AC1789" s="734"/>
      <c r="AD1789" s="372"/>
      <c r="AE1789" s="485"/>
      <c r="AF1789" s="373" t="str">
        <f t="shared" si="496"/>
        <v/>
      </c>
      <c r="AG1789" s="373" t="str">
        <f t="shared" si="497"/>
        <v/>
      </c>
      <c r="AH1789" s="374" t="str">
        <f t="shared" si="498"/>
        <v/>
      </c>
      <c r="AI1789" s="375" t="str">
        <f t="shared" si="499"/>
        <v/>
      </c>
      <c r="AJ1789" s="375" t="str">
        <f t="shared" si="500"/>
        <v/>
      </c>
      <c r="AK1789" s="375" t="str">
        <f t="shared" si="501"/>
        <v/>
      </c>
      <c r="AL1789" s="375" t="str">
        <f t="shared" si="502"/>
        <v/>
      </c>
      <c r="AM1789" s="375" t="str">
        <f t="shared" si="503"/>
        <v/>
      </c>
      <c r="AN1789" s="376" t="str">
        <f>IF(AF1789="","",IF(OR(AH1789="",AH1789="-"),"－",IF(OR(AM1789=8,AM1789=9),"",IF(OR(AJ1789=3,AJ1789=4,AJ1789=5,AJ1789=6),VLOOKUP(AH1789,INDEX((係数_バス貨物_ガソリン,係数_バス貨物_CNG,係数_バス貨物_軽油,係数_バス貨物_メタノール,係数_バス貨物_LPG),MATCH(AL1789,【参考】排出ガスレベル!$AI$4:$AI$671,1),1,AR1789):INDEX((係数_バス貨物_ガソリン,係数_バス貨物_CNG,係数_バス貨物_軽油,係数_バス貨物_メタノール,係数_バス貨物_LPG),MATCH(AL1789+1,【参考】排出ガスレベル!$AI$4:$AI$671,1)-1,5,AR1789),2,FALSE),IF(OR(AJ1789=1,AJ1789=2),VLOOKUP(AH1789,INDEX((係数_乗用_ガソリン,係数_乗用_CNG,係数_乗用_軽油,係数_乗用_メタノール,係数_乗用_LPG),1,1,AR1789):INDEX((係数_乗用_ガソリン,係数_乗用_CNG,係数_乗用_軽油,係数_乗用_メタノール,係数_乗用_LPG),125,5,AR1789),2,FALSE))))))</f>
        <v/>
      </c>
      <c r="AO1789" s="376" t="str">
        <f>IF(T1789="","",IF(OR(AH1789="",AH1789="-"),"－",IF(OR(AM1789=8,AM1789=9),"",IF(OR(AJ1789=3,AJ1789=4,AJ1789=5,AJ1789=6),VLOOKUP(AH1789,INDEX((係数_バス貨物_ガソリン,係数_バス貨物_CNG,係数_バス貨物_軽油,係数_バス貨物_メタノール,係数_バス貨物_LPG),MATCH(AL1789,【参考】排出ガスレベル!$AI$4:$AI$671,1),1,AR1789):INDEX((係数_バス貨物_ガソリン,係数_バス貨物_CNG,係数_バス貨物_軽油,係数_バス貨物_メタノール,係数_バス貨物_LPG),MATCH(AL1789+1,【参考】排出ガスレベル!$AI$4:$AI$671,1)-1,5,AR1789),3,FALSE),IF(OR(AJ1789=1,AJ1789=2),VLOOKUP(AH1789,INDEX((係数_乗用_ガソリン,係数_乗用_CNG,係数_乗用_軽油,係数_乗用_メタノール,係数_乗用_LPG),1,1,AR1789):INDEX((係数_乗用_ガソリン,係数_乗用_CNG,係数_乗用_軽油,係数_乗用_メタノール,係数_乗用_LPG),125,5,AR1789),3,FALSE))))))</f>
        <v/>
      </c>
      <c r="AP1789" s="375" t="str">
        <f t="shared" si="504"/>
        <v/>
      </c>
      <c r="AQ1789" s="444" t="str">
        <f t="shared" si="505"/>
        <v/>
      </c>
      <c r="AR1789" s="375" t="str">
        <f t="shared" si="506"/>
        <v/>
      </c>
      <c r="AS1789" s="377" t="str">
        <f t="shared" si="507"/>
        <v/>
      </c>
      <c r="AT1789" s="378" t="str">
        <f t="shared" si="508"/>
        <v/>
      </c>
      <c r="AX1789" s="625" t="b">
        <f t="shared" si="509"/>
        <v>0</v>
      </c>
      <c r="AY1789" s="7" t="str">
        <f t="shared" si="510"/>
        <v>FALSEFALSEFALSE</v>
      </c>
      <c r="AZ1789" s="626">
        <f t="shared" si="494"/>
        <v>0</v>
      </c>
      <c r="BA1789" s="627" t="str">
        <f t="shared" si="511"/>
        <v/>
      </c>
      <c r="BB1789" s="627">
        <f t="shared" si="495"/>
        <v>0</v>
      </c>
    </row>
    <row r="1790" spans="1:54">
      <c r="A1790" s="381">
        <v>1733</v>
      </c>
      <c r="B1790" s="117"/>
      <c r="C1790" s="288"/>
      <c r="D1790" s="289"/>
      <c r="E1790" s="289"/>
      <c r="F1790" s="290"/>
      <c r="G1790" s="292"/>
      <c r="H1790" s="116"/>
      <c r="I1790" s="292"/>
      <c r="J1790" s="116"/>
      <c r="K1790" s="370"/>
      <c r="L1790" s="370"/>
      <c r="M1790" s="370"/>
      <c r="N1790" s="371"/>
      <c r="O1790" s="371"/>
      <c r="P1790" s="371"/>
      <c r="Q1790" s="371"/>
      <c r="R1790" s="371"/>
      <c r="S1790" s="371"/>
      <c r="T1790" s="443"/>
      <c r="U1790" s="539"/>
      <c r="V1790" s="117"/>
      <c r="W1790" s="118"/>
      <c r="X1790" s="119"/>
      <c r="Y1790" s="120"/>
      <c r="Z1790" s="122"/>
      <c r="AA1790" s="121"/>
      <c r="AB1790" s="443"/>
      <c r="AC1790" s="734"/>
      <c r="AD1790" s="372"/>
      <c r="AE1790" s="485"/>
      <c r="AF1790" s="373" t="str">
        <f t="shared" si="496"/>
        <v/>
      </c>
      <c r="AG1790" s="373" t="str">
        <f t="shared" si="497"/>
        <v/>
      </c>
      <c r="AH1790" s="374" t="str">
        <f t="shared" si="498"/>
        <v/>
      </c>
      <c r="AI1790" s="375" t="str">
        <f t="shared" si="499"/>
        <v/>
      </c>
      <c r="AJ1790" s="375" t="str">
        <f t="shared" si="500"/>
        <v/>
      </c>
      <c r="AK1790" s="375" t="str">
        <f t="shared" si="501"/>
        <v/>
      </c>
      <c r="AL1790" s="375" t="str">
        <f t="shared" si="502"/>
        <v/>
      </c>
      <c r="AM1790" s="375" t="str">
        <f t="shared" si="503"/>
        <v/>
      </c>
      <c r="AN1790" s="376" t="str">
        <f>IF(AF1790="","",IF(OR(AH1790="",AH1790="-"),"－",IF(OR(AM1790=8,AM1790=9),"",IF(OR(AJ1790=3,AJ1790=4,AJ1790=5,AJ1790=6),VLOOKUP(AH1790,INDEX((係数_バス貨物_ガソリン,係数_バス貨物_CNG,係数_バス貨物_軽油,係数_バス貨物_メタノール,係数_バス貨物_LPG),MATCH(AL1790,【参考】排出ガスレベル!$AI$4:$AI$671,1),1,AR1790):INDEX((係数_バス貨物_ガソリン,係数_バス貨物_CNG,係数_バス貨物_軽油,係数_バス貨物_メタノール,係数_バス貨物_LPG),MATCH(AL1790+1,【参考】排出ガスレベル!$AI$4:$AI$671,1)-1,5,AR1790),2,FALSE),IF(OR(AJ1790=1,AJ1790=2),VLOOKUP(AH1790,INDEX((係数_乗用_ガソリン,係数_乗用_CNG,係数_乗用_軽油,係数_乗用_メタノール,係数_乗用_LPG),1,1,AR1790):INDEX((係数_乗用_ガソリン,係数_乗用_CNG,係数_乗用_軽油,係数_乗用_メタノール,係数_乗用_LPG),125,5,AR1790),2,FALSE))))))</f>
        <v/>
      </c>
      <c r="AO1790" s="376" t="str">
        <f>IF(T1790="","",IF(OR(AH1790="",AH1790="-"),"－",IF(OR(AM1790=8,AM1790=9),"",IF(OR(AJ1790=3,AJ1790=4,AJ1790=5,AJ1790=6),VLOOKUP(AH1790,INDEX((係数_バス貨物_ガソリン,係数_バス貨物_CNG,係数_バス貨物_軽油,係数_バス貨物_メタノール,係数_バス貨物_LPG),MATCH(AL1790,【参考】排出ガスレベル!$AI$4:$AI$671,1),1,AR1790):INDEX((係数_バス貨物_ガソリン,係数_バス貨物_CNG,係数_バス貨物_軽油,係数_バス貨物_メタノール,係数_バス貨物_LPG),MATCH(AL1790+1,【参考】排出ガスレベル!$AI$4:$AI$671,1)-1,5,AR1790),3,FALSE),IF(OR(AJ1790=1,AJ1790=2),VLOOKUP(AH1790,INDEX((係数_乗用_ガソリン,係数_乗用_CNG,係数_乗用_軽油,係数_乗用_メタノール,係数_乗用_LPG),1,1,AR1790):INDEX((係数_乗用_ガソリン,係数_乗用_CNG,係数_乗用_軽油,係数_乗用_メタノール,係数_乗用_LPG),125,5,AR1790),3,FALSE))))))</f>
        <v/>
      </c>
      <c r="AP1790" s="375" t="str">
        <f t="shared" si="504"/>
        <v/>
      </c>
      <c r="AQ1790" s="444" t="str">
        <f t="shared" si="505"/>
        <v/>
      </c>
      <c r="AR1790" s="375" t="str">
        <f t="shared" si="506"/>
        <v/>
      </c>
      <c r="AS1790" s="377" t="str">
        <f t="shared" si="507"/>
        <v/>
      </c>
      <c r="AT1790" s="378" t="str">
        <f t="shared" si="508"/>
        <v/>
      </c>
      <c r="AX1790" s="625" t="b">
        <f t="shared" si="509"/>
        <v>0</v>
      </c>
      <c r="AY1790" s="7" t="str">
        <f t="shared" si="510"/>
        <v>FALSEFALSEFALSE</v>
      </c>
      <c r="AZ1790" s="626">
        <f t="shared" si="494"/>
        <v>0</v>
      </c>
      <c r="BA1790" s="627" t="str">
        <f t="shared" si="511"/>
        <v/>
      </c>
      <c r="BB1790" s="627">
        <f t="shared" si="495"/>
        <v>0</v>
      </c>
    </row>
    <row r="1791" spans="1:54">
      <c r="A1791" s="381">
        <v>1734</v>
      </c>
      <c r="B1791" s="117"/>
      <c r="C1791" s="288"/>
      <c r="D1791" s="289"/>
      <c r="E1791" s="289"/>
      <c r="F1791" s="290"/>
      <c r="G1791" s="292"/>
      <c r="H1791" s="116"/>
      <c r="I1791" s="292"/>
      <c r="J1791" s="116"/>
      <c r="K1791" s="370"/>
      <c r="L1791" s="370"/>
      <c r="M1791" s="370"/>
      <c r="N1791" s="371"/>
      <c r="O1791" s="371"/>
      <c r="P1791" s="371"/>
      <c r="Q1791" s="371"/>
      <c r="R1791" s="371"/>
      <c r="S1791" s="371"/>
      <c r="T1791" s="443"/>
      <c r="U1791" s="539"/>
      <c r="V1791" s="117"/>
      <c r="W1791" s="118"/>
      <c r="X1791" s="119"/>
      <c r="Y1791" s="120"/>
      <c r="Z1791" s="122"/>
      <c r="AA1791" s="121"/>
      <c r="AB1791" s="443"/>
      <c r="AC1791" s="734"/>
      <c r="AD1791" s="372"/>
      <c r="AE1791" s="485"/>
      <c r="AF1791" s="373" t="str">
        <f t="shared" si="496"/>
        <v/>
      </c>
      <c r="AG1791" s="373" t="str">
        <f t="shared" si="497"/>
        <v/>
      </c>
      <c r="AH1791" s="374" t="str">
        <f t="shared" si="498"/>
        <v/>
      </c>
      <c r="AI1791" s="375" t="str">
        <f t="shared" si="499"/>
        <v/>
      </c>
      <c r="AJ1791" s="375" t="str">
        <f t="shared" si="500"/>
        <v/>
      </c>
      <c r="AK1791" s="375" t="str">
        <f t="shared" si="501"/>
        <v/>
      </c>
      <c r="AL1791" s="375" t="str">
        <f t="shared" si="502"/>
        <v/>
      </c>
      <c r="AM1791" s="375" t="str">
        <f t="shared" si="503"/>
        <v/>
      </c>
      <c r="AN1791" s="376" t="str">
        <f>IF(AF1791="","",IF(OR(AH1791="",AH1791="-"),"－",IF(OR(AM1791=8,AM1791=9),"",IF(OR(AJ1791=3,AJ1791=4,AJ1791=5,AJ1791=6),VLOOKUP(AH1791,INDEX((係数_バス貨物_ガソリン,係数_バス貨物_CNG,係数_バス貨物_軽油,係数_バス貨物_メタノール,係数_バス貨物_LPG),MATCH(AL1791,【参考】排出ガスレベル!$AI$4:$AI$671,1),1,AR1791):INDEX((係数_バス貨物_ガソリン,係数_バス貨物_CNG,係数_バス貨物_軽油,係数_バス貨物_メタノール,係数_バス貨物_LPG),MATCH(AL1791+1,【参考】排出ガスレベル!$AI$4:$AI$671,1)-1,5,AR1791),2,FALSE),IF(OR(AJ1791=1,AJ1791=2),VLOOKUP(AH1791,INDEX((係数_乗用_ガソリン,係数_乗用_CNG,係数_乗用_軽油,係数_乗用_メタノール,係数_乗用_LPG),1,1,AR1791):INDEX((係数_乗用_ガソリン,係数_乗用_CNG,係数_乗用_軽油,係数_乗用_メタノール,係数_乗用_LPG),125,5,AR1791),2,FALSE))))))</f>
        <v/>
      </c>
      <c r="AO1791" s="376" t="str">
        <f>IF(T1791="","",IF(OR(AH1791="",AH1791="-"),"－",IF(OR(AM1791=8,AM1791=9),"",IF(OR(AJ1791=3,AJ1791=4,AJ1791=5,AJ1791=6),VLOOKUP(AH1791,INDEX((係数_バス貨物_ガソリン,係数_バス貨物_CNG,係数_バス貨物_軽油,係数_バス貨物_メタノール,係数_バス貨物_LPG),MATCH(AL1791,【参考】排出ガスレベル!$AI$4:$AI$671,1),1,AR1791):INDEX((係数_バス貨物_ガソリン,係数_バス貨物_CNG,係数_バス貨物_軽油,係数_バス貨物_メタノール,係数_バス貨物_LPG),MATCH(AL1791+1,【参考】排出ガスレベル!$AI$4:$AI$671,1)-1,5,AR1791),3,FALSE),IF(OR(AJ1791=1,AJ1791=2),VLOOKUP(AH1791,INDEX((係数_乗用_ガソリン,係数_乗用_CNG,係数_乗用_軽油,係数_乗用_メタノール,係数_乗用_LPG),1,1,AR1791):INDEX((係数_乗用_ガソリン,係数_乗用_CNG,係数_乗用_軽油,係数_乗用_メタノール,係数_乗用_LPG),125,5,AR1791),3,FALSE))))))</f>
        <v/>
      </c>
      <c r="AP1791" s="375" t="str">
        <f t="shared" si="504"/>
        <v/>
      </c>
      <c r="AQ1791" s="444" t="str">
        <f t="shared" si="505"/>
        <v/>
      </c>
      <c r="AR1791" s="375" t="str">
        <f t="shared" si="506"/>
        <v/>
      </c>
      <c r="AS1791" s="377" t="str">
        <f t="shared" si="507"/>
        <v/>
      </c>
      <c r="AT1791" s="378" t="str">
        <f t="shared" si="508"/>
        <v/>
      </c>
      <c r="AX1791" s="625" t="b">
        <f t="shared" si="509"/>
        <v>0</v>
      </c>
      <c r="AY1791" s="7" t="str">
        <f t="shared" si="510"/>
        <v>FALSEFALSEFALSE</v>
      </c>
      <c r="AZ1791" s="626">
        <f t="shared" si="494"/>
        <v>0</v>
      </c>
      <c r="BA1791" s="627" t="str">
        <f t="shared" si="511"/>
        <v/>
      </c>
      <c r="BB1791" s="627">
        <f t="shared" si="495"/>
        <v>0</v>
      </c>
    </row>
    <row r="1792" spans="1:54">
      <c r="A1792" s="381">
        <v>1735</v>
      </c>
      <c r="B1792" s="117"/>
      <c r="C1792" s="288"/>
      <c r="D1792" s="289"/>
      <c r="E1792" s="289"/>
      <c r="F1792" s="290"/>
      <c r="G1792" s="292"/>
      <c r="H1792" s="116"/>
      <c r="I1792" s="292"/>
      <c r="J1792" s="116"/>
      <c r="K1792" s="370"/>
      <c r="L1792" s="370"/>
      <c r="M1792" s="370"/>
      <c r="N1792" s="371"/>
      <c r="O1792" s="371"/>
      <c r="P1792" s="371"/>
      <c r="Q1792" s="371"/>
      <c r="R1792" s="371"/>
      <c r="S1792" s="371"/>
      <c r="T1792" s="443"/>
      <c r="U1792" s="539"/>
      <c r="V1792" s="117"/>
      <c r="W1792" s="118"/>
      <c r="X1792" s="119"/>
      <c r="Y1792" s="120"/>
      <c r="Z1792" s="122"/>
      <c r="AA1792" s="121"/>
      <c r="AB1792" s="443"/>
      <c r="AC1792" s="734"/>
      <c r="AD1792" s="372"/>
      <c r="AE1792" s="485"/>
      <c r="AF1792" s="373" t="str">
        <f t="shared" si="496"/>
        <v/>
      </c>
      <c r="AG1792" s="373" t="str">
        <f t="shared" si="497"/>
        <v/>
      </c>
      <c r="AH1792" s="374" t="str">
        <f t="shared" si="498"/>
        <v/>
      </c>
      <c r="AI1792" s="375" t="str">
        <f t="shared" si="499"/>
        <v/>
      </c>
      <c r="AJ1792" s="375" t="str">
        <f t="shared" si="500"/>
        <v/>
      </c>
      <c r="AK1792" s="375" t="str">
        <f t="shared" si="501"/>
        <v/>
      </c>
      <c r="AL1792" s="375" t="str">
        <f t="shared" si="502"/>
        <v/>
      </c>
      <c r="AM1792" s="375" t="str">
        <f t="shared" si="503"/>
        <v/>
      </c>
      <c r="AN1792" s="376" t="str">
        <f>IF(AF1792="","",IF(OR(AH1792="",AH1792="-"),"－",IF(OR(AM1792=8,AM1792=9),"",IF(OR(AJ1792=3,AJ1792=4,AJ1792=5,AJ1792=6),VLOOKUP(AH1792,INDEX((係数_バス貨物_ガソリン,係数_バス貨物_CNG,係数_バス貨物_軽油,係数_バス貨物_メタノール,係数_バス貨物_LPG),MATCH(AL1792,【参考】排出ガスレベル!$AI$4:$AI$671,1),1,AR1792):INDEX((係数_バス貨物_ガソリン,係数_バス貨物_CNG,係数_バス貨物_軽油,係数_バス貨物_メタノール,係数_バス貨物_LPG),MATCH(AL1792+1,【参考】排出ガスレベル!$AI$4:$AI$671,1)-1,5,AR1792),2,FALSE),IF(OR(AJ1792=1,AJ1792=2),VLOOKUP(AH1792,INDEX((係数_乗用_ガソリン,係数_乗用_CNG,係数_乗用_軽油,係数_乗用_メタノール,係数_乗用_LPG),1,1,AR1792):INDEX((係数_乗用_ガソリン,係数_乗用_CNG,係数_乗用_軽油,係数_乗用_メタノール,係数_乗用_LPG),125,5,AR1792),2,FALSE))))))</f>
        <v/>
      </c>
      <c r="AO1792" s="376" t="str">
        <f>IF(T1792="","",IF(OR(AH1792="",AH1792="-"),"－",IF(OR(AM1792=8,AM1792=9),"",IF(OR(AJ1792=3,AJ1792=4,AJ1792=5,AJ1792=6),VLOOKUP(AH1792,INDEX((係数_バス貨物_ガソリン,係数_バス貨物_CNG,係数_バス貨物_軽油,係数_バス貨物_メタノール,係数_バス貨物_LPG),MATCH(AL1792,【参考】排出ガスレベル!$AI$4:$AI$671,1),1,AR1792):INDEX((係数_バス貨物_ガソリン,係数_バス貨物_CNG,係数_バス貨物_軽油,係数_バス貨物_メタノール,係数_バス貨物_LPG),MATCH(AL1792+1,【参考】排出ガスレベル!$AI$4:$AI$671,1)-1,5,AR1792),3,FALSE),IF(OR(AJ1792=1,AJ1792=2),VLOOKUP(AH1792,INDEX((係数_乗用_ガソリン,係数_乗用_CNG,係数_乗用_軽油,係数_乗用_メタノール,係数_乗用_LPG),1,1,AR1792):INDEX((係数_乗用_ガソリン,係数_乗用_CNG,係数_乗用_軽油,係数_乗用_メタノール,係数_乗用_LPG),125,5,AR1792),3,FALSE))))))</f>
        <v/>
      </c>
      <c r="AP1792" s="375" t="str">
        <f t="shared" si="504"/>
        <v/>
      </c>
      <c r="AQ1792" s="444" t="str">
        <f t="shared" si="505"/>
        <v/>
      </c>
      <c r="AR1792" s="375" t="str">
        <f t="shared" si="506"/>
        <v/>
      </c>
      <c r="AS1792" s="377" t="str">
        <f t="shared" si="507"/>
        <v/>
      </c>
      <c r="AT1792" s="378" t="str">
        <f t="shared" si="508"/>
        <v/>
      </c>
      <c r="AX1792" s="625" t="b">
        <f t="shared" si="509"/>
        <v>0</v>
      </c>
      <c r="AY1792" s="7" t="str">
        <f t="shared" si="510"/>
        <v>FALSEFALSEFALSE</v>
      </c>
      <c r="AZ1792" s="626">
        <f t="shared" si="494"/>
        <v>0</v>
      </c>
      <c r="BA1792" s="627" t="str">
        <f t="shared" si="511"/>
        <v/>
      </c>
      <c r="BB1792" s="627">
        <f t="shared" si="495"/>
        <v>0</v>
      </c>
    </row>
    <row r="1793" spans="1:54">
      <c r="A1793" s="381">
        <v>1736</v>
      </c>
      <c r="B1793" s="117"/>
      <c r="C1793" s="288"/>
      <c r="D1793" s="289"/>
      <c r="E1793" s="289"/>
      <c r="F1793" s="290"/>
      <c r="G1793" s="292"/>
      <c r="H1793" s="116"/>
      <c r="I1793" s="292"/>
      <c r="J1793" s="116"/>
      <c r="K1793" s="370"/>
      <c r="L1793" s="370"/>
      <c r="M1793" s="370"/>
      <c r="N1793" s="371"/>
      <c r="O1793" s="371"/>
      <c r="P1793" s="371"/>
      <c r="Q1793" s="371"/>
      <c r="R1793" s="371"/>
      <c r="S1793" s="371"/>
      <c r="T1793" s="443"/>
      <c r="U1793" s="539"/>
      <c r="V1793" s="117"/>
      <c r="W1793" s="118"/>
      <c r="X1793" s="119"/>
      <c r="Y1793" s="120"/>
      <c r="Z1793" s="122"/>
      <c r="AA1793" s="121"/>
      <c r="AB1793" s="443"/>
      <c r="AC1793" s="734"/>
      <c r="AD1793" s="372"/>
      <c r="AE1793" s="485"/>
      <c r="AF1793" s="373" t="str">
        <f t="shared" si="496"/>
        <v/>
      </c>
      <c r="AG1793" s="373" t="str">
        <f t="shared" si="497"/>
        <v/>
      </c>
      <c r="AH1793" s="374" t="str">
        <f t="shared" si="498"/>
        <v/>
      </c>
      <c r="AI1793" s="375" t="str">
        <f t="shared" si="499"/>
        <v/>
      </c>
      <c r="AJ1793" s="375" t="str">
        <f t="shared" si="500"/>
        <v/>
      </c>
      <c r="AK1793" s="375" t="str">
        <f t="shared" si="501"/>
        <v/>
      </c>
      <c r="AL1793" s="375" t="str">
        <f t="shared" si="502"/>
        <v/>
      </c>
      <c r="AM1793" s="375" t="str">
        <f t="shared" si="503"/>
        <v/>
      </c>
      <c r="AN1793" s="376" t="str">
        <f>IF(AF1793="","",IF(OR(AH1793="",AH1793="-"),"－",IF(OR(AM1793=8,AM1793=9),"",IF(OR(AJ1793=3,AJ1793=4,AJ1793=5,AJ1793=6),VLOOKUP(AH1793,INDEX((係数_バス貨物_ガソリン,係数_バス貨物_CNG,係数_バス貨物_軽油,係数_バス貨物_メタノール,係数_バス貨物_LPG),MATCH(AL1793,【参考】排出ガスレベル!$AI$4:$AI$671,1),1,AR1793):INDEX((係数_バス貨物_ガソリン,係数_バス貨物_CNG,係数_バス貨物_軽油,係数_バス貨物_メタノール,係数_バス貨物_LPG),MATCH(AL1793+1,【参考】排出ガスレベル!$AI$4:$AI$671,1)-1,5,AR1793),2,FALSE),IF(OR(AJ1793=1,AJ1793=2),VLOOKUP(AH1793,INDEX((係数_乗用_ガソリン,係数_乗用_CNG,係数_乗用_軽油,係数_乗用_メタノール,係数_乗用_LPG),1,1,AR1793):INDEX((係数_乗用_ガソリン,係数_乗用_CNG,係数_乗用_軽油,係数_乗用_メタノール,係数_乗用_LPG),125,5,AR1793),2,FALSE))))))</f>
        <v/>
      </c>
      <c r="AO1793" s="376" t="str">
        <f>IF(T1793="","",IF(OR(AH1793="",AH1793="-"),"－",IF(OR(AM1793=8,AM1793=9),"",IF(OR(AJ1793=3,AJ1793=4,AJ1793=5,AJ1793=6),VLOOKUP(AH1793,INDEX((係数_バス貨物_ガソリン,係数_バス貨物_CNG,係数_バス貨物_軽油,係数_バス貨物_メタノール,係数_バス貨物_LPG),MATCH(AL1793,【参考】排出ガスレベル!$AI$4:$AI$671,1),1,AR1793):INDEX((係数_バス貨物_ガソリン,係数_バス貨物_CNG,係数_バス貨物_軽油,係数_バス貨物_メタノール,係数_バス貨物_LPG),MATCH(AL1793+1,【参考】排出ガスレベル!$AI$4:$AI$671,1)-1,5,AR1793),3,FALSE),IF(OR(AJ1793=1,AJ1793=2),VLOOKUP(AH1793,INDEX((係数_乗用_ガソリン,係数_乗用_CNG,係数_乗用_軽油,係数_乗用_メタノール,係数_乗用_LPG),1,1,AR1793):INDEX((係数_乗用_ガソリン,係数_乗用_CNG,係数_乗用_軽油,係数_乗用_メタノール,係数_乗用_LPG),125,5,AR1793),3,FALSE))))))</f>
        <v/>
      </c>
      <c r="AP1793" s="375" t="str">
        <f t="shared" si="504"/>
        <v/>
      </c>
      <c r="AQ1793" s="444" t="str">
        <f t="shared" si="505"/>
        <v/>
      </c>
      <c r="AR1793" s="375" t="str">
        <f t="shared" si="506"/>
        <v/>
      </c>
      <c r="AS1793" s="377" t="str">
        <f t="shared" si="507"/>
        <v/>
      </c>
      <c r="AT1793" s="378" t="str">
        <f t="shared" si="508"/>
        <v/>
      </c>
      <c r="AX1793" s="625" t="b">
        <f t="shared" si="509"/>
        <v>0</v>
      </c>
      <c r="AY1793" s="7" t="str">
        <f t="shared" si="510"/>
        <v>FALSEFALSEFALSE</v>
      </c>
      <c r="AZ1793" s="626">
        <f t="shared" si="494"/>
        <v>0</v>
      </c>
      <c r="BA1793" s="627" t="str">
        <f t="shared" si="511"/>
        <v/>
      </c>
      <c r="BB1793" s="627">
        <f t="shared" si="495"/>
        <v>0</v>
      </c>
    </row>
    <row r="1794" spans="1:54">
      <c r="A1794" s="381">
        <v>1737</v>
      </c>
      <c r="B1794" s="117"/>
      <c r="C1794" s="288"/>
      <c r="D1794" s="289"/>
      <c r="E1794" s="289"/>
      <c r="F1794" s="290"/>
      <c r="G1794" s="292"/>
      <c r="H1794" s="116"/>
      <c r="I1794" s="292"/>
      <c r="J1794" s="116"/>
      <c r="K1794" s="370"/>
      <c r="L1794" s="370"/>
      <c r="M1794" s="370"/>
      <c r="N1794" s="371"/>
      <c r="O1794" s="371"/>
      <c r="P1794" s="371"/>
      <c r="Q1794" s="371"/>
      <c r="R1794" s="371"/>
      <c r="S1794" s="371"/>
      <c r="T1794" s="443"/>
      <c r="U1794" s="539"/>
      <c r="V1794" s="117"/>
      <c r="W1794" s="118"/>
      <c r="X1794" s="119"/>
      <c r="Y1794" s="120"/>
      <c r="Z1794" s="122"/>
      <c r="AA1794" s="121"/>
      <c r="AB1794" s="443"/>
      <c r="AC1794" s="734"/>
      <c r="AD1794" s="372"/>
      <c r="AE1794" s="485"/>
      <c r="AF1794" s="373" t="str">
        <f t="shared" si="496"/>
        <v/>
      </c>
      <c r="AG1794" s="373" t="str">
        <f t="shared" si="497"/>
        <v/>
      </c>
      <c r="AH1794" s="374" t="str">
        <f t="shared" si="498"/>
        <v/>
      </c>
      <c r="AI1794" s="375" t="str">
        <f t="shared" si="499"/>
        <v/>
      </c>
      <c r="AJ1794" s="375" t="str">
        <f t="shared" si="500"/>
        <v/>
      </c>
      <c r="AK1794" s="375" t="str">
        <f t="shared" si="501"/>
        <v/>
      </c>
      <c r="AL1794" s="375" t="str">
        <f t="shared" si="502"/>
        <v/>
      </c>
      <c r="AM1794" s="375" t="str">
        <f t="shared" si="503"/>
        <v/>
      </c>
      <c r="AN1794" s="376" t="str">
        <f>IF(AF1794="","",IF(OR(AH1794="",AH1794="-"),"－",IF(OR(AM1794=8,AM1794=9),"",IF(OR(AJ1794=3,AJ1794=4,AJ1794=5,AJ1794=6),VLOOKUP(AH1794,INDEX((係数_バス貨物_ガソリン,係数_バス貨物_CNG,係数_バス貨物_軽油,係数_バス貨物_メタノール,係数_バス貨物_LPG),MATCH(AL1794,【参考】排出ガスレベル!$AI$4:$AI$671,1),1,AR1794):INDEX((係数_バス貨物_ガソリン,係数_バス貨物_CNG,係数_バス貨物_軽油,係数_バス貨物_メタノール,係数_バス貨物_LPG),MATCH(AL1794+1,【参考】排出ガスレベル!$AI$4:$AI$671,1)-1,5,AR1794),2,FALSE),IF(OR(AJ1794=1,AJ1794=2),VLOOKUP(AH1794,INDEX((係数_乗用_ガソリン,係数_乗用_CNG,係数_乗用_軽油,係数_乗用_メタノール,係数_乗用_LPG),1,1,AR1794):INDEX((係数_乗用_ガソリン,係数_乗用_CNG,係数_乗用_軽油,係数_乗用_メタノール,係数_乗用_LPG),125,5,AR1794),2,FALSE))))))</f>
        <v/>
      </c>
      <c r="AO1794" s="376" t="str">
        <f>IF(T1794="","",IF(OR(AH1794="",AH1794="-"),"－",IF(OR(AM1794=8,AM1794=9),"",IF(OR(AJ1794=3,AJ1794=4,AJ1794=5,AJ1794=6),VLOOKUP(AH1794,INDEX((係数_バス貨物_ガソリン,係数_バス貨物_CNG,係数_バス貨物_軽油,係数_バス貨物_メタノール,係数_バス貨物_LPG),MATCH(AL1794,【参考】排出ガスレベル!$AI$4:$AI$671,1),1,AR1794):INDEX((係数_バス貨物_ガソリン,係数_バス貨物_CNG,係数_バス貨物_軽油,係数_バス貨物_メタノール,係数_バス貨物_LPG),MATCH(AL1794+1,【参考】排出ガスレベル!$AI$4:$AI$671,1)-1,5,AR1794),3,FALSE),IF(OR(AJ1794=1,AJ1794=2),VLOOKUP(AH1794,INDEX((係数_乗用_ガソリン,係数_乗用_CNG,係数_乗用_軽油,係数_乗用_メタノール,係数_乗用_LPG),1,1,AR1794):INDEX((係数_乗用_ガソリン,係数_乗用_CNG,係数_乗用_軽油,係数_乗用_メタノール,係数_乗用_LPG),125,5,AR1794),3,FALSE))))))</f>
        <v/>
      </c>
      <c r="AP1794" s="375" t="str">
        <f t="shared" si="504"/>
        <v/>
      </c>
      <c r="AQ1794" s="444" t="str">
        <f t="shared" si="505"/>
        <v/>
      </c>
      <c r="AR1794" s="375" t="str">
        <f t="shared" si="506"/>
        <v/>
      </c>
      <c r="AS1794" s="377" t="str">
        <f t="shared" si="507"/>
        <v/>
      </c>
      <c r="AT1794" s="378" t="str">
        <f t="shared" si="508"/>
        <v/>
      </c>
      <c r="AX1794" s="625" t="b">
        <f t="shared" si="509"/>
        <v>0</v>
      </c>
      <c r="AY1794" s="7" t="str">
        <f t="shared" si="510"/>
        <v>FALSEFALSEFALSE</v>
      </c>
      <c r="AZ1794" s="626">
        <f t="shared" si="494"/>
        <v>0</v>
      </c>
      <c r="BA1794" s="627" t="str">
        <f t="shared" si="511"/>
        <v/>
      </c>
      <c r="BB1794" s="627">
        <f t="shared" si="495"/>
        <v>0</v>
      </c>
    </row>
    <row r="1795" spans="1:54">
      <c r="A1795" s="381">
        <v>1738</v>
      </c>
      <c r="B1795" s="117"/>
      <c r="C1795" s="288"/>
      <c r="D1795" s="289"/>
      <c r="E1795" s="289"/>
      <c r="F1795" s="290"/>
      <c r="G1795" s="292"/>
      <c r="H1795" s="116"/>
      <c r="I1795" s="292"/>
      <c r="J1795" s="116"/>
      <c r="K1795" s="370"/>
      <c r="L1795" s="370"/>
      <c r="M1795" s="370"/>
      <c r="N1795" s="371"/>
      <c r="O1795" s="371"/>
      <c r="P1795" s="371"/>
      <c r="Q1795" s="371"/>
      <c r="R1795" s="371"/>
      <c r="S1795" s="371"/>
      <c r="T1795" s="443"/>
      <c r="U1795" s="539"/>
      <c r="V1795" s="117"/>
      <c r="W1795" s="118"/>
      <c r="X1795" s="119"/>
      <c r="Y1795" s="120"/>
      <c r="Z1795" s="122"/>
      <c r="AA1795" s="121"/>
      <c r="AB1795" s="443"/>
      <c r="AC1795" s="734"/>
      <c r="AD1795" s="372"/>
      <c r="AE1795" s="485"/>
      <c r="AF1795" s="373" t="str">
        <f t="shared" si="496"/>
        <v/>
      </c>
      <c r="AG1795" s="373" t="str">
        <f t="shared" si="497"/>
        <v/>
      </c>
      <c r="AH1795" s="374" t="str">
        <f t="shared" si="498"/>
        <v/>
      </c>
      <c r="AI1795" s="375" t="str">
        <f t="shared" si="499"/>
        <v/>
      </c>
      <c r="AJ1795" s="375" t="str">
        <f t="shared" si="500"/>
        <v/>
      </c>
      <c r="AK1795" s="375" t="str">
        <f t="shared" si="501"/>
        <v/>
      </c>
      <c r="AL1795" s="375" t="str">
        <f t="shared" si="502"/>
        <v/>
      </c>
      <c r="AM1795" s="375" t="str">
        <f t="shared" si="503"/>
        <v/>
      </c>
      <c r="AN1795" s="376" t="str">
        <f>IF(AF1795="","",IF(OR(AH1795="",AH1795="-"),"－",IF(OR(AM1795=8,AM1795=9),"",IF(OR(AJ1795=3,AJ1795=4,AJ1795=5,AJ1795=6),VLOOKUP(AH1795,INDEX((係数_バス貨物_ガソリン,係数_バス貨物_CNG,係数_バス貨物_軽油,係数_バス貨物_メタノール,係数_バス貨物_LPG),MATCH(AL1795,【参考】排出ガスレベル!$AI$4:$AI$671,1),1,AR1795):INDEX((係数_バス貨物_ガソリン,係数_バス貨物_CNG,係数_バス貨物_軽油,係数_バス貨物_メタノール,係数_バス貨物_LPG),MATCH(AL1795+1,【参考】排出ガスレベル!$AI$4:$AI$671,1)-1,5,AR1795),2,FALSE),IF(OR(AJ1795=1,AJ1795=2),VLOOKUP(AH1795,INDEX((係数_乗用_ガソリン,係数_乗用_CNG,係数_乗用_軽油,係数_乗用_メタノール,係数_乗用_LPG),1,1,AR1795):INDEX((係数_乗用_ガソリン,係数_乗用_CNG,係数_乗用_軽油,係数_乗用_メタノール,係数_乗用_LPG),125,5,AR1795),2,FALSE))))))</f>
        <v/>
      </c>
      <c r="AO1795" s="376" t="str">
        <f>IF(T1795="","",IF(OR(AH1795="",AH1795="-"),"－",IF(OR(AM1795=8,AM1795=9),"",IF(OR(AJ1795=3,AJ1795=4,AJ1795=5,AJ1795=6),VLOOKUP(AH1795,INDEX((係数_バス貨物_ガソリン,係数_バス貨物_CNG,係数_バス貨物_軽油,係数_バス貨物_メタノール,係数_バス貨物_LPG),MATCH(AL1795,【参考】排出ガスレベル!$AI$4:$AI$671,1),1,AR1795):INDEX((係数_バス貨物_ガソリン,係数_バス貨物_CNG,係数_バス貨物_軽油,係数_バス貨物_メタノール,係数_バス貨物_LPG),MATCH(AL1795+1,【参考】排出ガスレベル!$AI$4:$AI$671,1)-1,5,AR1795),3,FALSE),IF(OR(AJ1795=1,AJ1795=2),VLOOKUP(AH1795,INDEX((係数_乗用_ガソリン,係数_乗用_CNG,係数_乗用_軽油,係数_乗用_メタノール,係数_乗用_LPG),1,1,AR1795):INDEX((係数_乗用_ガソリン,係数_乗用_CNG,係数_乗用_軽油,係数_乗用_メタノール,係数_乗用_LPG),125,5,AR1795),3,FALSE))))))</f>
        <v/>
      </c>
      <c r="AP1795" s="375" t="str">
        <f t="shared" si="504"/>
        <v/>
      </c>
      <c r="AQ1795" s="444" t="str">
        <f t="shared" si="505"/>
        <v/>
      </c>
      <c r="AR1795" s="375" t="str">
        <f t="shared" si="506"/>
        <v/>
      </c>
      <c r="AS1795" s="377" t="str">
        <f t="shared" si="507"/>
        <v/>
      </c>
      <c r="AT1795" s="378" t="str">
        <f t="shared" si="508"/>
        <v/>
      </c>
      <c r="AX1795" s="625" t="b">
        <f t="shared" si="509"/>
        <v>0</v>
      </c>
      <c r="AY1795" s="7" t="str">
        <f t="shared" si="510"/>
        <v>FALSEFALSEFALSE</v>
      </c>
      <c r="AZ1795" s="626">
        <f t="shared" si="494"/>
        <v>0</v>
      </c>
      <c r="BA1795" s="627" t="str">
        <f t="shared" si="511"/>
        <v/>
      </c>
      <c r="BB1795" s="627">
        <f t="shared" si="495"/>
        <v>0</v>
      </c>
    </row>
    <row r="1796" spans="1:54">
      <c r="A1796" s="381">
        <v>1739</v>
      </c>
      <c r="B1796" s="117"/>
      <c r="C1796" s="288"/>
      <c r="D1796" s="289"/>
      <c r="E1796" s="289"/>
      <c r="F1796" s="290"/>
      <c r="G1796" s="292"/>
      <c r="H1796" s="116"/>
      <c r="I1796" s="292"/>
      <c r="J1796" s="116"/>
      <c r="K1796" s="370"/>
      <c r="L1796" s="370"/>
      <c r="M1796" s="370"/>
      <c r="N1796" s="371"/>
      <c r="O1796" s="371"/>
      <c r="P1796" s="371"/>
      <c r="Q1796" s="371"/>
      <c r="R1796" s="371"/>
      <c r="S1796" s="371"/>
      <c r="T1796" s="443"/>
      <c r="U1796" s="539"/>
      <c r="V1796" s="117"/>
      <c r="W1796" s="118"/>
      <c r="X1796" s="119"/>
      <c r="Y1796" s="120"/>
      <c r="Z1796" s="122"/>
      <c r="AA1796" s="121"/>
      <c r="AB1796" s="443"/>
      <c r="AC1796" s="734"/>
      <c r="AD1796" s="372"/>
      <c r="AE1796" s="485"/>
      <c r="AF1796" s="373" t="str">
        <f t="shared" si="496"/>
        <v/>
      </c>
      <c r="AG1796" s="373" t="str">
        <f t="shared" si="497"/>
        <v/>
      </c>
      <c r="AH1796" s="374" t="str">
        <f t="shared" si="498"/>
        <v/>
      </c>
      <c r="AI1796" s="375" t="str">
        <f t="shared" si="499"/>
        <v/>
      </c>
      <c r="AJ1796" s="375" t="str">
        <f t="shared" si="500"/>
        <v/>
      </c>
      <c r="AK1796" s="375" t="str">
        <f t="shared" si="501"/>
        <v/>
      </c>
      <c r="AL1796" s="375" t="str">
        <f t="shared" si="502"/>
        <v/>
      </c>
      <c r="AM1796" s="375" t="str">
        <f t="shared" si="503"/>
        <v/>
      </c>
      <c r="AN1796" s="376" t="str">
        <f>IF(AF1796="","",IF(OR(AH1796="",AH1796="-"),"－",IF(OR(AM1796=8,AM1796=9),"",IF(OR(AJ1796=3,AJ1796=4,AJ1796=5,AJ1796=6),VLOOKUP(AH1796,INDEX((係数_バス貨物_ガソリン,係数_バス貨物_CNG,係数_バス貨物_軽油,係数_バス貨物_メタノール,係数_バス貨物_LPG),MATCH(AL1796,【参考】排出ガスレベル!$AI$4:$AI$671,1),1,AR1796):INDEX((係数_バス貨物_ガソリン,係数_バス貨物_CNG,係数_バス貨物_軽油,係数_バス貨物_メタノール,係数_バス貨物_LPG),MATCH(AL1796+1,【参考】排出ガスレベル!$AI$4:$AI$671,1)-1,5,AR1796),2,FALSE),IF(OR(AJ1796=1,AJ1796=2),VLOOKUP(AH1796,INDEX((係数_乗用_ガソリン,係数_乗用_CNG,係数_乗用_軽油,係数_乗用_メタノール,係数_乗用_LPG),1,1,AR1796):INDEX((係数_乗用_ガソリン,係数_乗用_CNG,係数_乗用_軽油,係数_乗用_メタノール,係数_乗用_LPG),125,5,AR1796),2,FALSE))))))</f>
        <v/>
      </c>
      <c r="AO1796" s="376" t="str">
        <f>IF(T1796="","",IF(OR(AH1796="",AH1796="-"),"－",IF(OR(AM1796=8,AM1796=9),"",IF(OR(AJ1796=3,AJ1796=4,AJ1796=5,AJ1796=6),VLOOKUP(AH1796,INDEX((係数_バス貨物_ガソリン,係数_バス貨物_CNG,係数_バス貨物_軽油,係数_バス貨物_メタノール,係数_バス貨物_LPG),MATCH(AL1796,【参考】排出ガスレベル!$AI$4:$AI$671,1),1,AR1796):INDEX((係数_バス貨物_ガソリン,係数_バス貨物_CNG,係数_バス貨物_軽油,係数_バス貨物_メタノール,係数_バス貨物_LPG),MATCH(AL1796+1,【参考】排出ガスレベル!$AI$4:$AI$671,1)-1,5,AR1796),3,FALSE),IF(OR(AJ1796=1,AJ1796=2),VLOOKUP(AH1796,INDEX((係数_乗用_ガソリン,係数_乗用_CNG,係数_乗用_軽油,係数_乗用_メタノール,係数_乗用_LPG),1,1,AR1796):INDEX((係数_乗用_ガソリン,係数_乗用_CNG,係数_乗用_軽油,係数_乗用_メタノール,係数_乗用_LPG),125,5,AR1796),3,FALSE))))))</f>
        <v/>
      </c>
      <c r="AP1796" s="375" t="str">
        <f t="shared" si="504"/>
        <v/>
      </c>
      <c r="AQ1796" s="444" t="str">
        <f t="shared" si="505"/>
        <v/>
      </c>
      <c r="AR1796" s="375" t="str">
        <f t="shared" si="506"/>
        <v/>
      </c>
      <c r="AS1796" s="377" t="str">
        <f t="shared" si="507"/>
        <v/>
      </c>
      <c r="AT1796" s="378" t="str">
        <f t="shared" si="508"/>
        <v/>
      </c>
      <c r="AX1796" s="625" t="b">
        <f t="shared" si="509"/>
        <v>0</v>
      </c>
      <c r="AY1796" s="7" t="str">
        <f t="shared" si="510"/>
        <v>FALSEFALSEFALSE</v>
      </c>
      <c r="AZ1796" s="626">
        <f t="shared" si="494"/>
        <v>0</v>
      </c>
      <c r="BA1796" s="627" t="str">
        <f t="shared" si="511"/>
        <v/>
      </c>
      <c r="BB1796" s="627">
        <f t="shared" si="495"/>
        <v>0</v>
      </c>
    </row>
    <row r="1797" spans="1:54">
      <c r="A1797" s="381">
        <v>1740</v>
      </c>
      <c r="B1797" s="117"/>
      <c r="C1797" s="288"/>
      <c r="D1797" s="289"/>
      <c r="E1797" s="289"/>
      <c r="F1797" s="290"/>
      <c r="G1797" s="292"/>
      <c r="H1797" s="116"/>
      <c r="I1797" s="292"/>
      <c r="J1797" s="116"/>
      <c r="K1797" s="370"/>
      <c r="L1797" s="370"/>
      <c r="M1797" s="370"/>
      <c r="N1797" s="371"/>
      <c r="O1797" s="371"/>
      <c r="P1797" s="371"/>
      <c r="Q1797" s="371"/>
      <c r="R1797" s="371"/>
      <c r="S1797" s="371"/>
      <c r="T1797" s="443"/>
      <c r="U1797" s="539"/>
      <c r="V1797" s="117"/>
      <c r="W1797" s="118"/>
      <c r="X1797" s="119"/>
      <c r="Y1797" s="120"/>
      <c r="Z1797" s="122"/>
      <c r="AA1797" s="121"/>
      <c r="AB1797" s="443"/>
      <c r="AC1797" s="734"/>
      <c r="AD1797" s="372"/>
      <c r="AE1797" s="485"/>
      <c r="AF1797" s="373" t="str">
        <f t="shared" si="496"/>
        <v/>
      </c>
      <c r="AG1797" s="373" t="str">
        <f t="shared" si="497"/>
        <v/>
      </c>
      <c r="AH1797" s="374" t="str">
        <f t="shared" si="498"/>
        <v/>
      </c>
      <c r="AI1797" s="375" t="str">
        <f t="shared" si="499"/>
        <v/>
      </c>
      <c r="AJ1797" s="375" t="str">
        <f t="shared" si="500"/>
        <v/>
      </c>
      <c r="AK1797" s="375" t="str">
        <f t="shared" si="501"/>
        <v/>
      </c>
      <c r="AL1797" s="375" t="str">
        <f t="shared" si="502"/>
        <v/>
      </c>
      <c r="AM1797" s="375" t="str">
        <f t="shared" si="503"/>
        <v/>
      </c>
      <c r="AN1797" s="376" t="str">
        <f>IF(AF1797="","",IF(OR(AH1797="",AH1797="-"),"－",IF(OR(AM1797=8,AM1797=9),"",IF(OR(AJ1797=3,AJ1797=4,AJ1797=5,AJ1797=6),VLOOKUP(AH1797,INDEX((係数_バス貨物_ガソリン,係数_バス貨物_CNG,係数_バス貨物_軽油,係数_バス貨物_メタノール,係数_バス貨物_LPG),MATCH(AL1797,【参考】排出ガスレベル!$AI$4:$AI$671,1),1,AR1797):INDEX((係数_バス貨物_ガソリン,係数_バス貨物_CNG,係数_バス貨物_軽油,係数_バス貨物_メタノール,係数_バス貨物_LPG),MATCH(AL1797+1,【参考】排出ガスレベル!$AI$4:$AI$671,1)-1,5,AR1797),2,FALSE),IF(OR(AJ1797=1,AJ1797=2),VLOOKUP(AH1797,INDEX((係数_乗用_ガソリン,係数_乗用_CNG,係数_乗用_軽油,係数_乗用_メタノール,係数_乗用_LPG),1,1,AR1797):INDEX((係数_乗用_ガソリン,係数_乗用_CNG,係数_乗用_軽油,係数_乗用_メタノール,係数_乗用_LPG),125,5,AR1797),2,FALSE))))))</f>
        <v/>
      </c>
      <c r="AO1797" s="376" t="str">
        <f>IF(T1797="","",IF(OR(AH1797="",AH1797="-"),"－",IF(OR(AM1797=8,AM1797=9),"",IF(OR(AJ1797=3,AJ1797=4,AJ1797=5,AJ1797=6),VLOOKUP(AH1797,INDEX((係数_バス貨物_ガソリン,係数_バス貨物_CNG,係数_バス貨物_軽油,係数_バス貨物_メタノール,係数_バス貨物_LPG),MATCH(AL1797,【参考】排出ガスレベル!$AI$4:$AI$671,1),1,AR1797):INDEX((係数_バス貨物_ガソリン,係数_バス貨物_CNG,係数_バス貨物_軽油,係数_バス貨物_メタノール,係数_バス貨物_LPG),MATCH(AL1797+1,【参考】排出ガスレベル!$AI$4:$AI$671,1)-1,5,AR1797),3,FALSE),IF(OR(AJ1797=1,AJ1797=2),VLOOKUP(AH1797,INDEX((係数_乗用_ガソリン,係数_乗用_CNG,係数_乗用_軽油,係数_乗用_メタノール,係数_乗用_LPG),1,1,AR1797):INDEX((係数_乗用_ガソリン,係数_乗用_CNG,係数_乗用_軽油,係数_乗用_メタノール,係数_乗用_LPG),125,5,AR1797),3,FALSE))))))</f>
        <v/>
      </c>
      <c r="AP1797" s="375" t="str">
        <f t="shared" si="504"/>
        <v/>
      </c>
      <c r="AQ1797" s="444" t="str">
        <f t="shared" si="505"/>
        <v/>
      </c>
      <c r="AR1797" s="375" t="str">
        <f t="shared" si="506"/>
        <v/>
      </c>
      <c r="AS1797" s="377" t="str">
        <f t="shared" si="507"/>
        <v/>
      </c>
      <c r="AT1797" s="378" t="str">
        <f t="shared" si="508"/>
        <v/>
      </c>
      <c r="AX1797" s="625" t="b">
        <f t="shared" si="509"/>
        <v>0</v>
      </c>
      <c r="AY1797" s="7" t="str">
        <f t="shared" si="510"/>
        <v>FALSEFALSEFALSE</v>
      </c>
      <c r="AZ1797" s="626">
        <f t="shared" si="494"/>
        <v>0</v>
      </c>
      <c r="BA1797" s="627" t="str">
        <f t="shared" si="511"/>
        <v/>
      </c>
      <c r="BB1797" s="627">
        <f t="shared" si="495"/>
        <v>0</v>
      </c>
    </row>
    <row r="1798" spans="1:54">
      <c r="A1798" s="381">
        <v>1741</v>
      </c>
      <c r="B1798" s="117"/>
      <c r="C1798" s="288"/>
      <c r="D1798" s="289"/>
      <c r="E1798" s="289"/>
      <c r="F1798" s="290"/>
      <c r="G1798" s="292"/>
      <c r="H1798" s="116"/>
      <c r="I1798" s="292"/>
      <c r="J1798" s="116"/>
      <c r="K1798" s="370"/>
      <c r="L1798" s="370"/>
      <c r="M1798" s="370"/>
      <c r="N1798" s="371"/>
      <c r="O1798" s="371"/>
      <c r="P1798" s="371"/>
      <c r="Q1798" s="371"/>
      <c r="R1798" s="371"/>
      <c r="S1798" s="371"/>
      <c r="T1798" s="443"/>
      <c r="U1798" s="539"/>
      <c r="V1798" s="117"/>
      <c r="W1798" s="118"/>
      <c r="X1798" s="119"/>
      <c r="Y1798" s="120"/>
      <c r="Z1798" s="122"/>
      <c r="AA1798" s="121"/>
      <c r="AB1798" s="443"/>
      <c r="AC1798" s="734"/>
      <c r="AD1798" s="372"/>
      <c r="AE1798" s="485"/>
      <c r="AF1798" s="373" t="str">
        <f t="shared" si="496"/>
        <v/>
      </c>
      <c r="AG1798" s="373" t="str">
        <f t="shared" si="497"/>
        <v/>
      </c>
      <c r="AH1798" s="374" t="str">
        <f t="shared" si="498"/>
        <v/>
      </c>
      <c r="AI1798" s="375" t="str">
        <f t="shared" si="499"/>
        <v/>
      </c>
      <c r="AJ1798" s="375" t="str">
        <f t="shared" si="500"/>
        <v/>
      </c>
      <c r="AK1798" s="375" t="str">
        <f t="shared" si="501"/>
        <v/>
      </c>
      <c r="AL1798" s="375" t="str">
        <f t="shared" si="502"/>
        <v/>
      </c>
      <c r="AM1798" s="375" t="str">
        <f t="shared" si="503"/>
        <v/>
      </c>
      <c r="AN1798" s="376" t="str">
        <f>IF(AF1798="","",IF(OR(AH1798="",AH1798="-"),"－",IF(OR(AM1798=8,AM1798=9),"",IF(OR(AJ1798=3,AJ1798=4,AJ1798=5,AJ1798=6),VLOOKUP(AH1798,INDEX((係数_バス貨物_ガソリン,係数_バス貨物_CNG,係数_バス貨物_軽油,係数_バス貨物_メタノール,係数_バス貨物_LPG),MATCH(AL1798,【参考】排出ガスレベル!$AI$4:$AI$671,1),1,AR1798):INDEX((係数_バス貨物_ガソリン,係数_バス貨物_CNG,係数_バス貨物_軽油,係数_バス貨物_メタノール,係数_バス貨物_LPG),MATCH(AL1798+1,【参考】排出ガスレベル!$AI$4:$AI$671,1)-1,5,AR1798),2,FALSE),IF(OR(AJ1798=1,AJ1798=2),VLOOKUP(AH1798,INDEX((係数_乗用_ガソリン,係数_乗用_CNG,係数_乗用_軽油,係数_乗用_メタノール,係数_乗用_LPG),1,1,AR1798):INDEX((係数_乗用_ガソリン,係数_乗用_CNG,係数_乗用_軽油,係数_乗用_メタノール,係数_乗用_LPG),125,5,AR1798),2,FALSE))))))</f>
        <v/>
      </c>
      <c r="AO1798" s="376" t="str">
        <f>IF(T1798="","",IF(OR(AH1798="",AH1798="-"),"－",IF(OR(AM1798=8,AM1798=9),"",IF(OR(AJ1798=3,AJ1798=4,AJ1798=5,AJ1798=6),VLOOKUP(AH1798,INDEX((係数_バス貨物_ガソリン,係数_バス貨物_CNG,係数_バス貨物_軽油,係数_バス貨物_メタノール,係数_バス貨物_LPG),MATCH(AL1798,【参考】排出ガスレベル!$AI$4:$AI$671,1),1,AR1798):INDEX((係数_バス貨物_ガソリン,係数_バス貨物_CNG,係数_バス貨物_軽油,係数_バス貨物_メタノール,係数_バス貨物_LPG),MATCH(AL1798+1,【参考】排出ガスレベル!$AI$4:$AI$671,1)-1,5,AR1798),3,FALSE),IF(OR(AJ1798=1,AJ1798=2),VLOOKUP(AH1798,INDEX((係数_乗用_ガソリン,係数_乗用_CNG,係数_乗用_軽油,係数_乗用_メタノール,係数_乗用_LPG),1,1,AR1798):INDEX((係数_乗用_ガソリン,係数_乗用_CNG,係数_乗用_軽油,係数_乗用_メタノール,係数_乗用_LPG),125,5,AR1798),3,FALSE))))))</f>
        <v/>
      </c>
      <c r="AP1798" s="375" t="str">
        <f t="shared" si="504"/>
        <v/>
      </c>
      <c r="AQ1798" s="444" t="str">
        <f t="shared" si="505"/>
        <v/>
      </c>
      <c r="AR1798" s="375" t="str">
        <f t="shared" si="506"/>
        <v/>
      </c>
      <c r="AS1798" s="377" t="str">
        <f t="shared" si="507"/>
        <v/>
      </c>
      <c r="AT1798" s="378" t="str">
        <f t="shared" si="508"/>
        <v/>
      </c>
      <c r="AX1798" s="625" t="b">
        <f t="shared" si="509"/>
        <v>0</v>
      </c>
      <c r="AY1798" s="7" t="str">
        <f t="shared" si="510"/>
        <v>FALSEFALSEFALSE</v>
      </c>
      <c r="AZ1798" s="626">
        <f t="shared" si="494"/>
        <v>0</v>
      </c>
      <c r="BA1798" s="627" t="str">
        <f t="shared" si="511"/>
        <v/>
      </c>
      <c r="BB1798" s="627">
        <f t="shared" si="495"/>
        <v>0</v>
      </c>
    </row>
    <row r="1799" spans="1:54">
      <c r="A1799" s="381">
        <v>1742</v>
      </c>
      <c r="B1799" s="117"/>
      <c r="C1799" s="288"/>
      <c r="D1799" s="289"/>
      <c r="E1799" s="289"/>
      <c r="F1799" s="290"/>
      <c r="G1799" s="292"/>
      <c r="H1799" s="116"/>
      <c r="I1799" s="292"/>
      <c r="J1799" s="116"/>
      <c r="K1799" s="370"/>
      <c r="L1799" s="370"/>
      <c r="M1799" s="370"/>
      <c r="N1799" s="371"/>
      <c r="O1799" s="371"/>
      <c r="P1799" s="371"/>
      <c r="Q1799" s="371"/>
      <c r="R1799" s="371"/>
      <c r="S1799" s="371"/>
      <c r="T1799" s="443"/>
      <c r="U1799" s="539"/>
      <c r="V1799" s="117"/>
      <c r="W1799" s="118"/>
      <c r="X1799" s="119"/>
      <c r="Y1799" s="120"/>
      <c r="Z1799" s="122"/>
      <c r="AA1799" s="121"/>
      <c r="AB1799" s="443"/>
      <c r="AC1799" s="734"/>
      <c r="AD1799" s="372"/>
      <c r="AE1799" s="485"/>
      <c r="AF1799" s="373" t="str">
        <f t="shared" si="496"/>
        <v/>
      </c>
      <c r="AG1799" s="373" t="str">
        <f t="shared" si="497"/>
        <v/>
      </c>
      <c r="AH1799" s="374" t="str">
        <f t="shared" si="498"/>
        <v/>
      </c>
      <c r="AI1799" s="375" t="str">
        <f t="shared" si="499"/>
        <v/>
      </c>
      <c r="AJ1799" s="375" t="str">
        <f t="shared" si="500"/>
        <v/>
      </c>
      <c r="AK1799" s="375" t="str">
        <f t="shared" si="501"/>
        <v/>
      </c>
      <c r="AL1799" s="375" t="str">
        <f t="shared" si="502"/>
        <v/>
      </c>
      <c r="AM1799" s="375" t="str">
        <f t="shared" si="503"/>
        <v/>
      </c>
      <c r="AN1799" s="376" t="str">
        <f>IF(AF1799="","",IF(OR(AH1799="",AH1799="-"),"－",IF(OR(AM1799=8,AM1799=9),"",IF(OR(AJ1799=3,AJ1799=4,AJ1799=5,AJ1799=6),VLOOKUP(AH1799,INDEX((係数_バス貨物_ガソリン,係数_バス貨物_CNG,係数_バス貨物_軽油,係数_バス貨物_メタノール,係数_バス貨物_LPG),MATCH(AL1799,【参考】排出ガスレベル!$AI$4:$AI$671,1),1,AR1799):INDEX((係数_バス貨物_ガソリン,係数_バス貨物_CNG,係数_バス貨物_軽油,係数_バス貨物_メタノール,係数_バス貨物_LPG),MATCH(AL1799+1,【参考】排出ガスレベル!$AI$4:$AI$671,1)-1,5,AR1799),2,FALSE),IF(OR(AJ1799=1,AJ1799=2),VLOOKUP(AH1799,INDEX((係数_乗用_ガソリン,係数_乗用_CNG,係数_乗用_軽油,係数_乗用_メタノール,係数_乗用_LPG),1,1,AR1799):INDEX((係数_乗用_ガソリン,係数_乗用_CNG,係数_乗用_軽油,係数_乗用_メタノール,係数_乗用_LPG),125,5,AR1799),2,FALSE))))))</f>
        <v/>
      </c>
      <c r="AO1799" s="376" t="str">
        <f>IF(T1799="","",IF(OR(AH1799="",AH1799="-"),"－",IF(OR(AM1799=8,AM1799=9),"",IF(OR(AJ1799=3,AJ1799=4,AJ1799=5,AJ1799=6),VLOOKUP(AH1799,INDEX((係数_バス貨物_ガソリン,係数_バス貨物_CNG,係数_バス貨物_軽油,係数_バス貨物_メタノール,係数_バス貨物_LPG),MATCH(AL1799,【参考】排出ガスレベル!$AI$4:$AI$671,1),1,AR1799):INDEX((係数_バス貨物_ガソリン,係数_バス貨物_CNG,係数_バス貨物_軽油,係数_バス貨物_メタノール,係数_バス貨物_LPG),MATCH(AL1799+1,【参考】排出ガスレベル!$AI$4:$AI$671,1)-1,5,AR1799),3,FALSE),IF(OR(AJ1799=1,AJ1799=2),VLOOKUP(AH1799,INDEX((係数_乗用_ガソリン,係数_乗用_CNG,係数_乗用_軽油,係数_乗用_メタノール,係数_乗用_LPG),1,1,AR1799):INDEX((係数_乗用_ガソリン,係数_乗用_CNG,係数_乗用_軽油,係数_乗用_メタノール,係数_乗用_LPG),125,5,AR1799),3,FALSE))))))</f>
        <v/>
      </c>
      <c r="AP1799" s="375" t="str">
        <f t="shared" si="504"/>
        <v/>
      </c>
      <c r="AQ1799" s="444" t="str">
        <f t="shared" si="505"/>
        <v/>
      </c>
      <c r="AR1799" s="375" t="str">
        <f t="shared" si="506"/>
        <v/>
      </c>
      <c r="AS1799" s="377" t="str">
        <f t="shared" si="507"/>
        <v/>
      </c>
      <c r="AT1799" s="378" t="str">
        <f t="shared" si="508"/>
        <v/>
      </c>
      <c r="AX1799" s="625" t="b">
        <f t="shared" si="509"/>
        <v>0</v>
      </c>
      <c r="AY1799" s="7" t="str">
        <f t="shared" si="510"/>
        <v>FALSEFALSEFALSE</v>
      </c>
      <c r="AZ1799" s="626">
        <f t="shared" si="494"/>
        <v>0</v>
      </c>
      <c r="BA1799" s="627" t="str">
        <f t="shared" si="511"/>
        <v/>
      </c>
      <c r="BB1799" s="627">
        <f t="shared" si="495"/>
        <v>0</v>
      </c>
    </row>
    <row r="1800" spans="1:54">
      <c r="A1800" s="381">
        <v>1743</v>
      </c>
      <c r="B1800" s="117"/>
      <c r="C1800" s="288"/>
      <c r="D1800" s="289"/>
      <c r="E1800" s="289"/>
      <c r="F1800" s="290"/>
      <c r="G1800" s="292"/>
      <c r="H1800" s="116"/>
      <c r="I1800" s="292"/>
      <c r="J1800" s="116"/>
      <c r="K1800" s="370"/>
      <c r="L1800" s="370"/>
      <c r="M1800" s="370"/>
      <c r="N1800" s="371"/>
      <c r="O1800" s="371"/>
      <c r="P1800" s="371"/>
      <c r="Q1800" s="371"/>
      <c r="R1800" s="371"/>
      <c r="S1800" s="371"/>
      <c r="T1800" s="443"/>
      <c r="U1800" s="539"/>
      <c r="V1800" s="117"/>
      <c r="W1800" s="118"/>
      <c r="X1800" s="119"/>
      <c r="Y1800" s="120"/>
      <c r="Z1800" s="122"/>
      <c r="AA1800" s="121"/>
      <c r="AB1800" s="443"/>
      <c r="AC1800" s="734"/>
      <c r="AD1800" s="372"/>
      <c r="AE1800" s="485"/>
      <c r="AF1800" s="373" t="str">
        <f t="shared" si="496"/>
        <v/>
      </c>
      <c r="AG1800" s="373" t="str">
        <f t="shared" si="497"/>
        <v/>
      </c>
      <c r="AH1800" s="374" t="str">
        <f t="shared" si="498"/>
        <v/>
      </c>
      <c r="AI1800" s="375" t="str">
        <f t="shared" si="499"/>
        <v/>
      </c>
      <c r="AJ1800" s="375" t="str">
        <f t="shared" si="500"/>
        <v/>
      </c>
      <c r="AK1800" s="375" t="str">
        <f t="shared" si="501"/>
        <v/>
      </c>
      <c r="AL1800" s="375" t="str">
        <f t="shared" si="502"/>
        <v/>
      </c>
      <c r="AM1800" s="375" t="str">
        <f t="shared" si="503"/>
        <v/>
      </c>
      <c r="AN1800" s="376" t="str">
        <f>IF(AF1800="","",IF(OR(AH1800="",AH1800="-"),"－",IF(OR(AM1800=8,AM1800=9),"",IF(OR(AJ1800=3,AJ1800=4,AJ1800=5,AJ1800=6),VLOOKUP(AH1800,INDEX((係数_バス貨物_ガソリン,係数_バス貨物_CNG,係数_バス貨物_軽油,係数_バス貨物_メタノール,係数_バス貨物_LPG),MATCH(AL1800,【参考】排出ガスレベル!$AI$4:$AI$671,1),1,AR1800):INDEX((係数_バス貨物_ガソリン,係数_バス貨物_CNG,係数_バス貨物_軽油,係数_バス貨物_メタノール,係数_バス貨物_LPG),MATCH(AL1800+1,【参考】排出ガスレベル!$AI$4:$AI$671,1)-1,5,AR1800),2,FALSE),IF(OR(AJ1800=1,AJ1800=2),VLOOKUP(AH1800,INDEX((係数_乗用_ガソリン,係数_乗用_CNG,係数_乗用_軽油,係数_乗用_メタノール,係数_乗用_LPG),1,1,AR1800):INDEX((係数_乗用_ガソリン,係数_乗用_CNG,係数_乗用_軽油,係数_乗用_メタノール,係数_乗用_LPG),125,5,AR1800),2,FALSE))))))</f>
        <v/>
      </c>
      <c r="AO1800" s="376" t="str">
        <f>IF(T1800="","",IF(OR(AH1800="",AH1800="-"),"－",IF(OR(AM1800=8,AM1800=9),"",IF(OR(AJ1800=3,AJ1800=4,AJ1800=5,AJ1800=6),VLOOKUP(AH1800,INDEX((係数_バス貨物_ガソリン,係数_バス貨物_CNG,係数_バス貨物_軽油,係数_バス貨物_メタノール,係数_バス貨物_LPG),MATCH(AL1800,【参考】排出ガスレベル!$AI$4:$AI$671,1),1,AR1800):INDEX((係数_バス貨物_ガソリン,係数_バス貨物_CNG,係数_バス貨物_軽油,係数_バス貨物_メタノール,係数_バス貨物_LPG),MATCH(AL1800+1,【参考】排出ガスレベル!$AI$4:$AI$671,1)-1,5,AR1800),3,FALSE),IF(OR(AJ1800=1,AJ1800=2),VLOOKUP(AH1800,INDEX((係数_乗用_ガソリン,係数_乗用_CNG,係数_乗用_軽油,係数_乗用_メタノール,係数_乗用_LPG),1,1,AR1800):INDEX((係数_乗用_ガソリン,係数_乗用_CNG,係数_乗用_軽油,係数_乗用_メタノール,係数_乗用_LPG),125,5,AR1800),3,FALSE))))))</f>
        <v/>
      </c>
      <c r="AP1800" s="375" t="str">
        <f t="shared" si="504"/>
        <v/>
      </c>
      <c r="AQ1800" s="444" t="str">
        <f t="shared" si="505"/>
        <v/>
      </c>
      <c r="AR1800" s="375" t="str">
        <f t="shared" si="506"/>
        <v/>
      </c>
      <c r="AS1800" s="377" t="str">
        <f t="shared" si="507"/>
        <v/>
      </c>
      <c r="AT1800" s="378" t="str">
        <f t="shared" si="508"/>
        <v/>
      </c>
      <c r="AX1800" s="625" t="b">
        <f t="shared" si="509"/>
        <v>0</v>
      </c>
      <c r="AY1800" s="7" t="str">
        <f t="shared" si="510"/>
        <v>FALSEFALSEFALSE</v>
      </c>
      <c r="AZ1800" s="626">
        <f t="shared" si="494"/>
        <v>0</v>
      </c>
      <c r="BA1800" s="627" t="str">
        <f t="shared" si="511"/>
        <v/>
      </c>
      <c r="BB1800" s="627">
        <f t="shared" si="495"/>
        <v>0</v>
      </c>
    </row>
    <row r="1801" spans="1:54">
      <c r="A1801" s="381">
        <v>1744</v>
      </c>
      <c r="B1801" s="117"/>
      <c r="C1801" s="288"/>
      <c r="D1801" s="289"/>
      <c r="E1801" s="289"/>
      <c r="F1801" s="290"/>
      <c r="G1801" s="292"/>
      <c r="H1801" s="116"/>
      <c r="I1801" s="292"/>
      <c r="J1801" s="116"/>
      <c r="K1801" s="370"/>
      <c r="L1801" s="370"/>
      <c r="M1801" s="370"/>
      <c r="N1801" s="371"/>
      <c r="O1801" s="371"/>
      <c r="P1801" s="371"/>
      <c r="Q1801" s="371"/>
      <c r="R1801" s="371"/>
      <c r="S1801" s="371"/>
      <c r="T1801" s="443"/>
      <c r="U1801" s="539"/>
      <c r="V1801" s="117"/>
      <c r="W1801" s="118"/>
      <c r="X1801" s="119"/>
      <c r="Y1801" s="120"/>
      <c r="Z1801" s="122"/>
      <c r="AA1801" s="121"/>
      <c r="AB1801" s="443"/>
      <c r="AC1801" s="734"/>
      <c r="AD1801" s="372"/>
      <c r="AE1801" s="485"/>
      <c r="AF1801" s="373" t="str">
        <f t="shared" si="496"/>
        <v/>
      </c>
      <c r="AG1801" s="373" t="str">
        <f t="shared" si="497"/>
        <v/>
      </c>
      <c r="AH1801" s="374" t="str">
        <f t="shared" si="498"/>
        <v/>
      </c>
      <c r="AI1801" s="375" t="str">
        <f t="shared" si="499"/>
        <v/>
      </c>
      <c r="AJ1801" s="375" t="str">
        <f t="shared" si="500"/>
        <v/>
      </c>
      <c r="AK1801" s="375" t="str">
        <f t="shared" si="501"/>
        <v/>
      </c>
      <c r="AL1801" s="375" t="str">
        <f t="shared" si="502"/>
        <v/>
      </c>
      <c r="AM1801" s="375" t="str">
        <f t="shared" si="503"/>
        <v/>
      </c>
      <c r="AN1801" s="376" t="str">
        <f>IF(AF1801="","",IF(OR(AH1801="",AH1801="-"),"－",IF(OR(AM1801=8,AM1801=9),"",IF(OR(AJ1801=3,AJ1801=4,AJ1801=5,AJ1801=6),VLOOKUP(AH1801,INDEX((係数_バス貨物_ガソリン,係数_バス貨物_CNG,係数_バス貨物_軽油,係数_バス貨物_メタノール,係数_バス貨物_LPG),MATCH(AL1801,【参考】排出ガスレベル!$AI$4:$AI$671,1),1,AR1801):INDEX((係数_バス貨物_ガソリン,係数_バス貨物_CNG,係数_バス貨物_軽油,係数_バス貨物_メタノール,係数_バス貨物_LPG),MATCH(AL1801+1,【参考】排出ガスレベル!$AI$4:$AI$671,1)-1,5,AR1801),2,FALSE),IF(OR(AJ1801=1,AJ1801=2),VLOOKUP(AH1801,INDEX((係数_乗用_ガソリン,係数_乗用_CNG,係数_乗用_軽油,係数_乗用_メタノール,係数_乗用_LPG),1,1,AR1801):INDEX((係数_乗用_ガソリン,係数_乗用_CNG,係数_乗用_軽油,係数_乗用_メタノール,係数_乗用_LPG),125,5,AR1801),2,FALSE))))))</f>
        <v/>
      </c>
      <c r="AO1801" s="376" t="str">
        <f>IF(T1801="","",IF(OR(AH1801="",AH1801="-"),"－",IF(OR(AM1801=8,AM1801=9),"",IF(OR(AJ1801=3,AJ1801=4,AJ1801=5,AJ1801=6),VLOOKUP(AH1801,INDEX((係数_バス貨物_ガソリン,係数_バス貨物_CNG,係数_バス貨物_軽油,係数_バス貨物_メタノール,係数_バス貨物_LPG),MATCH(AL1801,【参考】排出ガスレベル!$AI$4:$AI$671,1),1,AR1801):INDEX((係数_バス貨物_ガソリン,係数_バス貨物_CNG,係数_バス貨物_軽油,係数_バス貨物_メタノール,係数_バス貨物_LPG),MATCH(AL1801+1,【参考】排出ガスレベル!$AI$4:$AI$671,1)-1,5,AR1801),3,FALSE),IF(OR(AJ1801=1,AJ1801=2),VLOOKUP(AH1801,INDEX((係数_乗用_ガソリン,係数_乗用_CNG,係数_乗用_軽油,係数_乗用_メタノール,係数_乗用_LPG),1,1,AR1801):INDEX((係数_乗用_ガソリン,係数_乗用_CNG,係数_乗用_軽油,係数_乗用_メタノール,係数_乗用_LPG),125,5,AR1801),3,FALSE))))))</f>
        <v/>
      </c>
      <c r="AP1801" s="375" t="str">
        <f t="shared" si="504"/>
        <v/>
      </c>
      <c r="AQ1801" s="444" t="str">
        <f t="shared" si="505"/>
        <v/>
      </c>
      <c r="AR1801" s="375" t="str">
        <f t="shared" si="506"/>
        <v/>
      </c>
      <c r="AS1801" s="377" t="str">
        <f t="shared" si="507"/>
        <v/>
      </c>
      <c r="AT1801" s="378" t="str">
        <f t="shared" si="508"/>
        <v/>
      </c>
      <c r="AX1801" s="625" t="b">
        <f t="shared" si="509"/>
        <v>0</v>
      </c>
      <c r="AY1801" s="7" t="str">
        <f t="shared" si="510"/>
        <v>FALSEFALSEFALSE</v>
      </c>
      <c r="AZ1801" s="626">
        <f t="shared" si="494"/>
        <v>0</v>
      </c>
      <c r="BA1801" s="627" t="str">
        <f t="shared" si="511"/>
        <v/>
      </c>
      <c r="BB1801" s="627">
        <f t="shared" si="495"/>
        <v>0</v>
      </c>
    </row>
    <row r="1802" spans="1:54">
      <c r="A1802" s="381">
        <v>1745</v>
      </c>
      <c r="B1802" s="117"/>
      <c r="C1802" s="288"/>
      <c r="D1802" s="289"/>
      <c r="E1802" s="289"/>
      <c r="F1802" s="290"/>
      <c r="G1802" s="292"/>
      <c r="H1802" s="116"/>
      <c r="I1802" s="292"/>
      <c r="J1802" s="116"/>
      <c r="K1802" s="370"/>
      <c r="L1802" s="370"/>
      <c r="M1802" s="370"/>
      <c r="N1802" s="371"/>
      <c r="O1802" s="371"/>
      <c r="P1802" s="371"/>
      <c r="Q1802" s="371"/>
      <c r="R1802" s="371"/>
      <c r="S1802" s="371"/>
      <c r="T1802" s="443"/>
      <c r="U1802" s="539"/>
      <c r="V1802" s="117"/>
      <c r="W1802" s="118"/>
      <c r="X1802" s="119"/>
      <c r="Y1802" s="120"/>
      <c r="Z1802" s="122"/>
      <c r="AA1802" s="121"/>
      <c r="AB1802" s="443"/>
      <c r="AC1802" s="734"/>
      <c r="AD1802" s="372"/>
      <c r="AE1802" s="485"/>
      <c r="AF1802" s="373" t="str">
        <f t="shared" si="496"/>
        <v/>
      </c>
      <c r="AG1802" s="373" t="str">
        <f t="shared" si="497"/>
        <v/>
      </c>
      <c r="AH1802" s="374" t="str">
        <f t="shared" si="498"/>
        <v/>
      </c>
      <c r="AI1802" s="375" t="str">
        <f t="shared" si="499"/>
        <v/>
      </c>
      <c r="AJ1802" s="375" t="str">
        <f t="shared" si="500"/>
        <v/>
      </c>
      <c r="AK1802" s="375" t="str">
        <f t="shared" si="501"/>
        <v/>
      </c>
      <c r="AL1802" s="375" t="str">
        <f t="shared" si="502"/>
        <v/>
      </c>
      <c r="AM1802" s="375" t="str">
        <f t="shared" si="503"/>
        <v/>
      </c>
      <c r="AN1802" s="376" t="str">
        <f>IF(AF1802="","",IF(OR(AH1802="",AH1802="-"),"－",IF(OR(AM1802=8,AM1802=9),"",IF(OR(AJ1802=3,AJ1802=4,AJ1802=5,AJ1802=6),VLOOKUP(AH1802,INDEX((係数_バス貨物_ガソリン,係数_バス貨物_CNG,係数_バス貨物_軽油,係数_バス貨物_メタノール,係数_バス貨物_LPG),MATCH(AL1802,【参考】排出ガスレベル!$AI$4:$AI$671,1),1,AR1802):INDEX((係数_バス貨物_ガソリン,係数_バス貨物_CNG,係数_バス貨物_軽油,係数_バス貨物_メタノール,係数_バス貨物_LPG),MATCH(AL1802+1,【参考】排出ガスレベル!$AI$4:$AI$671,1)-1,5,AR1802),2,FALSE),IF(OR(AJ1802=1,AJ1802=2),VLOOKUP(AH1802,INDEX((係数_乗用_ガソリン,係数_乗用_CNG,係数_乗用_軽油,係数_乗用_メタノール,係数_乗用_LPG),1,1,AR1802):INDEX((係数_乗用_ガソリン,係数_乗用_CNG,係数_乗用_軽油,係数_乗用_メタノール,係数_乗用_LPG),125,5,AR1802),2,FALSE))))))</f>
        <v/>
      </c>
      <c r="AO1802" s="376" t="str">
        <f>IF(T1802="","",IF(OR(AH1802="",AH1802="-"),"－",IF(OR(AM1802=8,AM1802=9),"",IF(OR(AJ1802=3,AJ1802=4,AJ1802=5,AJ1802=6),VLOOKUP(AH1802,INDEX((係数_バス貨物_ガソリン,係数_バス貨物_CNG,係数_バス貨物_軽油,係数_バス貨物_メタノール,係数_バス貨物_LPG),MATCH(AL1802,【参考】排出ガスレベル!$AI$4:$AI$671,1),1,AR1802):INDEX((係数_バス貨物_ガソリン,係数_バス貨物_CNG,係数_バス貨物_軽油,係数_バス貨物_メタノール,係数_バス貨物_LPG),MATCH(AL1802+1,【参考】排出ガスレベル!$AI$4:$AI$671,1)-1,5,AR1802),3,FALSE),IF(OR(AJ1802=1,AJ1802=2),VLOOKUP(AH1802,INDEX((係数_乗用_ガソリン,係数_乗用_CNG,係数_乗用_軽油,係数_乗用_メタノール,係数_乗用_LPG),1,1,AR1802):INDEX((係数_乗用_ガソリン,係数_乗用_CNG,係数_乗用_軽油,係数_乗用_メタノール,係数_乗用_LPG),125,5,AR1802),3,FALSE))))))</f>
        <v/>
      </c>
      <c r="AP1802" s="375" t="str">
        <f t="shared" si="504"/>
        <v/>
      </c>
      <c r="AQ1802" s="444" t="str">
        <f t="shared" si="505"/>
        <v/>
      </c>
      <c r="AR1802" s="375" t="str">
        <f t="shared" si="506"/>
        <v/>
      </c>
      <c r="AS1802" s="377" t="str">
        <f t="shared" si="507"/>
        <v/>
      </c>
      <c r="AT1802" s="378" t="str">
        <f t="shared" si="508"/>
        <v/>
      </c>
      <c r="AX1802" s="625" t="b">
        <f t="shared" si="509"/>
        <v>0</v>
      </c>
      <c r="AY1802" s="7" t="str">
        <f t="shared" si="510"/>
        <v>FALSEFALSEFALSE</v>
      </c>
      <c r="AZ1802" s="626">
        <f t="shared" si="494"/>
        <v>0</v>
      </c>
      <c r="BA1802" s="627" t="str">
        <f t="shared" si="511"/>
        <v/>
      </c>
      <c r="BB1802" s="627">
        <f t="shared" si="495"/>
        <v>0</v>
      </c>
    </row>
    <row r="1803" spans="1:54">
      <c r="A1803" s="381">
        <v>1746</v>
      </c>
      <c r="B1803" s="117"/>
      <c r="C1803" s="288"/>
      <c r="D1803" s="289"/>
      <c r="E1803" s="289"/>
      <c r="F1803" s="290"/>
      <c r="G1803" s="292"/>
      <c r="H1803" s="116"/>
      <c r="I1803" s="292"/>
      <c r="J1803" s="116"/>
      <c r="K1803" s="370"/>
      <c r="L1803" s="370"/>
      <c r="M1803" s="370"/>
      <c r="N1803" s="371"/>
      <c r="O1803" s="371"/>
      <c r="P1803" s="371"/>
      <c r="Q1803" s="371"/>
      <c r="R1803" s="371"/>
      <c r="S1803" s="371"/>
      <c r="T1803" s="443"/>
      <c r="U1803" s="539"/>
      <c r="V1803" s="117"/>
      <c r="W1803" s="118"/>
      <c r="X1803" s="119"/>
      <c r="Y1803" s="120"/>
      <c r="Z1803" s="122"/>
      <c r="AA1803" s="121"/>
      <c r="AB1803" s="443"/>
      <c r="AC1803" s="734"/>
      <c r="AD1803" s="372"/>
      <c r="AE1803" s="485"/>
      <c r="AF1803" s="373" t="str">
        <f t="shared" si="496"/>
        <v/>
      </c>
      <c r="AG1803" s="373" t="str">
        <f t="shared" si="497"/>
        <v/>
      </c>
      <c r="AH1803" s="374" t="str">
        <f t="shared" si="498"/>
        <v/>
      </c>
      <c r="AI1803" s="375" t="str">
        <f t="shared" si="499"/>
        <v/>
      </c>
      <c r="AJ1803" s="375" t="str">
        <f t="shared" si="500"/>
        <v/>
      </c>
      <c r="AK1803" s="375" t="str">
        <f t="shared" si="501"/>
        <v/>
      </c>
      <c r="AL1803" s="375" t="str">
        <f t="shared" si="502"/>
        <v/>
      </c>
      <c r="AM1803" s="375" t="str">
        <f t="shared" si="503"/>
        <v/>
      </c>
      <c r="AN1803" s="376" t="str">
        <f>IF(AF1803="","",IF(OR(AH1803="",AH1803="-"),"－",IF(OR(AM1803=8,AM1803=9),"",IF(OR(AJ1803=3,AJ1803=4,AJ1803=5,AJ1803=6),VLOOKUP(AH1803,INDEX((係数_バス貨物_ガソリン,係数_バス貨物_CNG,係数_バス貨物_軽油,係数_バス貨物_メタノール,係数_バス貨物_LPG),MATCH(AL1803,【参考】排出ガスレベル!$AI$4:$AI$671,1),1,AR1803):INDEX((係数_バス貨物_ガソリン,係数_バス貨物_CNG,係数_バス貨物_軽油,係数_バス貨物_メタノール,係数_バス貨物_LPG),MATCH(AL1803+1,【参考】排出ガスレベル!$AI$4:$AI$671,1)-1,5,AR1803),2,FALSE),IF(OR(AJ1803=1,AJ1803=2),VLOOKUP(AH1803,INDEX((係数_乗用_ガソリン,係数_乗用_CNG,係数_乗用_軽油,係数_乗用_メタノール,係数_乗用_LPG),1,1,AR1803):INDEX((係数_乗用_ガソリン,係数_乗用_CNG,係数_乗用_軽油,係数_乗用_メタノール,係数_乗用_LPG),125,5,AR1803),2,FALSE))))))</f>
        <v/>
      </c>
      <c r="AO1803" s="376" t="str">
        <f>IF(T1803="","",IF(OR(AH1803="",AH1803="-"),"－",IF(OR(AM1803=8,AM1803=9),"",IF(OR(AJ1803=3,AJ1803=4,AJ1803=5,AJ1803=6),VLOOKUP(AH1803,INDEX((係数_バス貨物_ガソリン,係数_バス貨物_CNG,係数_バス貨物_軽油,係数_バス貨物_メタノール,係数_バス貨物_LPG),MATCH(AL1803,【参考】排出ガスレベル!$AI$4:$AI$671,1),1,AR1803):INDEX((係数_バス貨物_ガソリン,係数_バス貨物_CNG,係数_バス貨物_軽油,係数_バス貨物_メタノール,係数_バス貨物_LPG),MATCH(AL1803+1,【参考】排出ガスレベル!$AI$4:$AI$671,1)-1,5,AR1803),3,FALSE),IF(OR(AJ1803=1,AJ1803=2),VLOOKUP(AH1803,INDEX((係数_乗用_ガソリン,係数_乗用_CNG,係数_乗用_軽油,係数_乗用_メタノール,係数_乗用_LPG),1,1,AR1803):INDEX((係数_乗用_ガソリン,係数_乗用_CNG,係数_乗用_軽油,係数_乗用_メタノール,係数_乗用_LPG),125,5,AR1803),3,FALSE))))))</f>
        <v/>
      </c>
      <c r="AP1803" s="375" t="str">
        <f t="shared" si="504"/>
        <v/>
      </c>
      <c r="AQ1803" s="444" t="str">
        <f t="shared" si="505"/>
        <v/>
      </c>
      <c r="AR1803" s="375" t="str">
        <f t="shared" si="506"/>
        <v/>
      </c>
      <c r="AS1803" s="377" t="str">
        <f t="shared" si="507"/>
        <v/>
      </c>
      <c r="AT1803" s="378" t="str">
        <f t="shared" si="508"/>
        <v/>
      </c>
      <c r="AX1803" s="625" t="b">
        <f t="shared" si="509"/>
        <v>0</v>
      </c>
      <c r="AY1803" s="7" t="str">
        <f t="shared" si="510"/>
        <v>FALSEFALSEFALSE</v>
      </c>
      <c r="AZ1803" s="626">
        <f t="shared" si="494"/>
        <v>0</v>
      </c>
      <c r="BA1803" s="627" t="str">
        <f t="shared" si="511"/>
        <v/>
      </c>
      <c r="BB1803" s="627">
        <f t="shared" si="495"/>
        <v>0</v>
      </c>
    </row>
    <row r="1804" spans="1:54">
      <c r="A1804" s="381">
        <v>1747</v>
      </c>
      <c r="B1804" s="117"/>
      <c r="C1804" s="288"/>
      <c r="D1804" s="289"/>
      <c r="E1804" s="289"/>
      <c r="F1804" s="290"/>
      <c r="G1804" s="292"/>
      <c r="H1804" s="116"/>
      <c r="I1804" s="292"/>
      <c r="J1804" s="116"/>
      <c r="K1804" s="370"/>
      <c r="L1804" s="370"/>
      <c r="M1804" s="370"/>
      <c r="N1804" s="371"/>
      <c r="O1804" s="371"/>
      <c r="P1804" s="371"/>
      <c r="Q1804" s="371"/>
      <c r="R1804" s="371"/>
      <c r="S1804" s="371"/>
      <c r="T1804" s="443"/>
      <c r="U1804" s="539"/>
      <c r="V1804" s="117"/>
      <c r="W1804" s="118"/>
      <c r="X1804" s="119"/>
      <c r="Y1804" s="120"/>
      <c r="Z1804" s="122"/>
      <c r="AA1804" s="121"/>
      <c r="AB1804" s="443"/>
      <c r="AC1804" s="734"/>
      <c r="AD1804" s="372"/>
      <c r="AE1804" s="485"/>
      <c r="AF1804" s="373" t="str">
        <f t="shared" si="496"/>
        <v/>
      </c>
      <c r="AG1804" s="373" t="str">
        <f t="shared" si="497"/>
        <v/>
      </c>
      <c r="AH1804" s="374" t="str">
        <f t="shared" si="498"/>
        <v/>
      </c>
      <c r="AI1804" s="375" t="str">
        <f t="shared" si="499"/>
        <v/>
      </c>
      <c r="AJ1804" s="375" t="str">
        <f t="shared" si="500"/>
        <v/>
      </c>
      <c r="AK1804" s="375" t="str">
        <f t="shared" si="501"/>
        <v/>
      </c>
      <c r="AL1804" s="375" t="str">
        <f t="shared" si="502"/>
        <v/>
      </c>
      <c r="AM1804" s="375" t="str">
        <f t="shared" si="503"/>
        <v/>
      </c>
      <c r="AN1804" s="376" t="str">
        <f>IF(AF1804="","",IF(OR(AH1804="",AH1804="-"),"－",IF(OR(AM1804=8,AM1804=9),"",IF(OR(AJ1804=3,AJ1804=4,AJ1804=5,AJ1804=6),VLOOKUP(AH1804,INDEX((係数_バス貨物_ガソリン,係数_バス貨物_CNG,係数_バス貨物_軽油,係数_バス貨物_メタノール,係数_バス貨物_LPG),MATCH(AL1804,【参考】排出ガスレベル!$AI$4:$AI$671,1),1,AR1804):INDEX((係数_バス貨物_ガソリン,係数_バス貨物_CNG,係数_バス貨物_軽油,係数_バス貨物_メタノール,係数_バス貨物_LPG),MATCH(AL1804+1,【参考】排出ガスレベル!$AI$4:$AI$671,1)-1,5,AR1804),2,FALSE),IF(OR(AJ1804=1,AJ1804=2),VLOOKUP(AH1804,INDEX((係数_乗用_ガソリン,係数_乗用_CNG,係数_乗用_軽油,係数_乗用_メタノール,係数_乗用_LPG),1,1,AR1804):INDEX((係数_乗用_ガソリン,係数_乗用_CNG,係数_乗用_軽油,係数_乗用_メタノール,係数_乗用_LPG),125,5,AR1804),2,FALSE))))))</f>
        <v/>
      </c>
      <c r="AO1804" s="376" t="str">
        <f>IF(T1804="","",IF(OR(AH1804="",AH1804="-"),"－",IF(OR(AM1804=8,AM1804=9),"",IF(OR(AJ1804=3,AJ1804=4,AJ1804=5,AJ1804=6),VLOOKUP(AH1804,INDEX((係数_バス貨物_ガソリン,係数_バス貨物_CNG,係数_バス貨物_軽油,係数_バス貨物_メタノール,係数_バス貨物_LPG),MATCH(AL1804,【参考】排出ガスレベル!$AI$4:$AI$671,1),1,AR1804):INDEX((係数_バス貨物_ガソリン,係数_バス貨物_CNG,係数_バス貨物_軽油,係数_バス貨物_メタノール,係数_バス貨物_LPG),MATCH(AL1804+1,【参考】排出ガスレベル!$AI$4:$AI$671,1)-1,5,AR1804),3,FALSE),IF(OR(AJ1804=1,AJ1804=2),VLOOKUP(AH1804,INDEX((係数_乗用_ガソリン,係数_乗用_CNG,係数_乗用_軽油,係数_乗用_メタノール,係数_乗用_LPG),1,1,AR1804):INDEX((係数_乗用_ガソリン,係数_乗用_CNG,係数_乗用_軽油,係数_乗用_メタノール,係数_乗用_LPG),125,5,AR1804),3,FALSE))))))</f>
        <v/>
      </c>
      <c r="AP1804" s="375" t="str">
        <f t="shared" si="504"/>
        <v/>
      </c>
      <c r="AQ1804" s="444" t="str">
        <f t="shared" si="505"/>
        <v/>
      </c>
      <c r="AR1804" s="375" t="str">
        <f t="shared" si="506"/>
        <v/>
      </c>
      <c r="AS1804" s="377" t="str">
        <f t="shared" si="507"/>
        <v/>
      </c>
      <c r="AT1804" s="378" t="str">
        <f t="shared" si="508"/>
        <v/>
      </c>
      <c r="AX1804" s="625" t="b">
        <f t="shared" si="509"/>
        <v>0</v>
      </c>
      <c r="AY1804" s="7" t="str">
        <f t="shared" si="510"/>
        <v>FALSEFALSEFALSE</v>
      </c>
      <c r="AZ1804" s="626">
        <f t="shared" si="494"/>
        <v>0</v>
      </c>
      <c r="BA1804" s="627" t="str">
        <f t="shared" si="511"/>
        <v/>
      </c>
      <c r="BB1804" s="627">
        <f t="shared" si="495"/>
        <v>0</v>
      </c>
    </row>
    <row r="1805" spans="1:54">
      <c r="A1805" s="381">
        <v>1748</v>
      </c>
      <c r="B1805" s="117"/>
      <c r="C1805" s="288"/>
      <c r="D1805" s="289"/>
      <c r="E1805" s="289"/>
      <c r="F1805" s="290"/>
      <c r="G1805" s="292"/>
      <c r="H1805" s="116"/>
      <c r="I1805" s="292"/>
      <c r="J1805" s="116"/>
      <c r="K1805" s="370"/>
      <c r="L1805" s="370"/>
      <c r="M1805" s="370"/>
      <c r="N1805" s="371"/>
      <c r="O1805" s="371"/>
      <c r="P1805" s="371"/>
      <c r="Q1805" s="371"/>
      <c r="R1805" s="371"/>
      <c r="S1805" s="371"/>
      <c r="T1805" s="443"/>
      <c r="U1805" s="539"/>
      <c r="V1805" s="117"/>
      <c r="W1805" s="118"/>
      <c r="X1805" s="119"/>
      <c r="Y1805" s="120"/>
      <c r="Z1805" s="122"/>
      <c r="AA1805" s="121"/>
      <c r="AB1805" s="443"/>
      <c r="AC1805" s="734"/>
      <c r="AD1805" s="372"/>
      <c r="AE1805" s="485"/>
      <c r="AF1805" s="373" t="str">
        <f t="shared" si="496"/>
        <v/>
      </c>
      <c r="AG1805" s="373" t="str">
        <f t="shared" si="497"/>
        <v/>
      </c>
      <c r="AH1805" s="374" t="str">
        <f t="shared" si="498"/>
        <v/>
      </c>
      <c r="AI1805" s="375" t="str">
        <f t="shared" si="499"/>
        <v/>
      </c>
      <c r="AJ1805" s="375" t="str">
        <f t="shared" si="500"/>
        <v/>
      </c>
      <c r="AK1805" s="375" t="str">
        <f t="shared" si="501"/>
        <v/>
      </c>
      <c r="AL1805" s="375" t="str">
        <f t="shared" si="502"/>
        <v/>
      </c>
      <c r="AM1805" s="375" t="str">
        <f t="shared" si="503"/>
        <v/>
      </c>
      <c r="AN1805" s="376" t="str">
        <f>IF(AF1805="","",IF(OR(AH1805="",AH1805="-"),"－",IF(OR(AM1805=8,AM1805=9),"",IF(OR(AJ1805=3,AJ1805=4,AJ1805=5,AJ1805=6),VLOOKUP(AH1805,INDEX((係数_バス貨物_ガソリン,係数_バス貨物_CNG,係数_バス貨物_軽油,係数_バス貨物_メタノール,係数_バス貨物_LPG),MATCH(AL1805,【参考】排出ガスレベル!$AI$4:$AI$671,1),1,AR1805):INDEX((係数_バス貨物_ガソリン,係数_バス貨物_CNG,係数_バス貨物_軽油,係数_バス貨物_メタノール,係数_バス貨物_LPG),MATCH(AL1805+1,【参考】排出ガスレベル!$AI$4:$AI$671,1)-1,5,AR1805),2,FALSE),IF(OR(AJ1805=1,AJ1805=2),VLOOKUP(AH1805,INDEX((係数_乗用_ガソリン,係数_乗用_CNG,係数_乗用_軽油,係数_乗用_メタノール,係数_乗用_LPG),1,1,AR1805):INDEX((係数_乗用_ガソリン,係数_乗用_CNG,係数_乗用_軽油,係数_乗用_メタノール,係数_乗用_LPG),125,5,AR1805),2,FALSE))))))</f>
        <v/>
      </c>
      <c r="AO1805" s="376" t="str">
        <f>IF(T1805="","",IF(OR(AH1805="",AH1805="-"),"－",IF(OR(AM1805=8,AM1805=9),"",IF(OR(AJ1805=3,AJ1805=4,AJ1805=5,AJ1805=6),VLOOKUP(AH1805,INDEX((係数_バス貨物_ガソリン,係数_バス貨物_CNG,係数_バス貨物_軽油,係数_バス貨物_メタノール,係数_バス貨物_LPG),MATCH(AL1805,【参考】排出ガスレベル!$AI$4:$AI$671,1),1,AR1805):INDEX((係数_バス貨物_ガソリン,係数_バス貨物_CNG,係数_バス貨物_軽油,係数_バス貨物_メタノール,係数_バス貨物_LPG),MATCH(AL1805+1,【参考】排出ガスレベル!$AI$4:$AI$671,1)-1,5,AR1805),3,FALSE),IF(OR(AJ1805=1,AJ1805=2),VLOOKUP(AH1805,INDEX((係数_乗用_ガソリン,係数_乗用_CNG,係数_乗用_軽油,係数_乗用_メタノール,係数_乗用_LPG),1,1,AR1805):INDEX((係数_乗用_ガソリン,係数_乗用_CNG,係数_乗用_軽油,係数_乗用_メタノール,係数_乗用_LPG),125,5,AR1805),3,FALSE))))))</f>
        <v/>
      </c>
      <c r="AP1805" s="375" t="str">
        <f t="shared" si="504"/>
        <v/>
      </c>
      <c r="AQ1805" s="444" t="str">
        <f t="shared" si="505"/>
        <v/>
      </c>
      <c r="AR1805" s="375" t="str">
        <f t="shared" si="506"/>
        <v/>
      </c>
      <c r="AS1805" s="377" t="str">
        <f t="shared" si="507"/>
        <v/>
      </c>
      <c r="AT1805" s="378" t="str">
        <f t="shared" si="508"/>
        <v/>
      </c>
      <c r="AX1805" s="625" t="b">
        <f t="shared" si="509"/>
        <v>0</v>
      </c>
      <c r="AY1805" s="7" t="str">
        <f t="shared" si="510"/>
        <v>FALSEFALSEFALSE</v>
      </c>
      <c r="AZ1805" s="626">
        <f t="shared" si="494"/>
        <v>0</v>
      </c>
      <c r="BA1805" s="627" t="str">
        <f t="shared" si="511"/>
        <v/>
      </c>
      <c r="BB1805" s="627">
        <f t="shared" si="495"/>
        <v>0</v>
      </c>
    </row>
    <row r="1806" spans="1:54">
      <c r="A1806" s="381">
        <v>1749</v>
      </c>
      <c r="B1806" s="117"/>
      <c r="C1806" s="288"/>
      <c r="D1806" s="289"/>
      <c r="E1806" s="289"/>
      <c r="F1806" s="290"/>
      <c r="G1806" s="292"/>
      <c r="H1806" s="116"/>
      <c r="I1806" s="292"/>
      <c r="J1806" s="116"/>
      <c r="K1806" s="370"/>
      <c r="L1806" s="370"/>
      <c r="M1806" s="370"/>
      <c r="N1806" s="371"/>
      <c r="O1806" s="371"/>
      <c r="P1806" s="371"/>
      <c r="Q1806" s="371"/>
      <c r="R1806" s="371"/>
      <c r="S1806" s="371"/>
      <c r="T1806" s="443"/>
      <c r="U1806" s="539"/>
      <c r="V1806" s="117"/>
      <c r="W1806" s="118"/>
      <c r="X1806" s="119"/>
      <c r="Y1806" s="120"/>
      <c r="Z1806" s="122"/>
      <c r="AA1806" s="121"/>
      <c r="AB1806" s="443"/>
      <c r="AC1806" s="734"/>
      <c r="AD1806" s="372"/>
      <c r="AE1806" s="485"/>
      <c r="AF1806" s="373" t="str">
        <f t="shared" si="496"/>
        <v/>
      </c>
      <c r="AG1806" s="373" t="str">
        <f t="shared" si="497"/>
        <v/>
      </c>
      <c r="AH1806" s="374" t="str">
        <f t="shared" si="498"/>
        <v/>
      </c>
      <c r="AI1806" s="375" t="str">
        <f t="shared" si="499"/>
        <v/>
      </c>
      <c r="AJ1806" s="375" t="str">
        <f t="shared" si="500"/>
        <v/>
      </c>
      <c r="AK1806" s="375" t="str">
        <f t="shared" si="501"/>
        <v/>
      </c>
      <c r="AL1806" s="375" t="str">
        <f t="shared" si="502"/>
        <v/>
      </c>
      <c r="AM1806" s="375" t="str">
        <f t="shared" si="503"/>
        <v/>
      </c>
      <c r="AN1806" s="376" t="str">
        <f>IF(AF1806="","",IF(OR(AH1806="",AH1806="-"),"－",IF(OR(AM1806=8,AM1806=9),"",IF(OR(AJ1806=3,AJ1806=4,AJ1806=5,AJ1806=6),VLOOKUP(AH1806,INDEX((係数_バス貨物_ガソリン,係数_バス貨物_CNG,係数_バス貨物_軽油,係数_バス貨物_メタノール,係数_バス貨物_LPG),MATCH(AL1806,【参考】排出ガスレベル!$AI$4:$AI$671,1),1,AR1806):INDEX((係数_バス貨物_ガソリン,係数_バス貨物_CNG,係数_バス貨物_軽油,係数_バス貨物_メタノール,係数_バス貨物_LPG),MATCH(AL1806+1,【参考】排出ガスレベル!$AI$4:$AI$671,1)-1,5,AR1806),2,FALSE),IF(OR(AJ1806=1,AJ1806=2),VLOOKUP(AH1806,INDEX((係数_乗用_ガソリン,係数_乗用_CNG,係数_乗用_軽油,係数_乗用_メタノール,係数_乗用_LPG),1,1,AR1806):INDEX((係数_乗用_ガソリン,係数_乗用_CNG,係数_乗用_軽油,係数_乗用_メタノール,係数_乗用_LPG),125,5,AR1806),2,FALSE))))))</f>
        <v/>
      </c>
      <c r="AO1806" s="376" t="str">
        <f>IF(T1806="","",IF(OR(AH1806="",AH1806="-"),"－",IF(OR(AM1806=8,AM1806=9),"",IF(OR(AJ1806=3,AJ1806=4,AJ1806=5,AJ1806=6),VLOOKUP(AH1806,INDEX((係数_バス貨物_ガソリン,係数_バス貨物_CNG,係数_バス貨物_軽油,係数_バス貨物_メタノール,係数_バス貨物_LPG),MATCH(AL1806,【参考】排出ガスレベル!$AI$4:$AI$671,1),1,AR1806):INDEX((係数_バス貨物_ガソリン,係数_バス貨物_CNG,係数_バス貨物_軽油,係数_バス貨物_メタノール,係数_バス貨物_LPG),MATCH(AL1806+1,【参考】排出ガスレベル!$AI$4:$AI$671,1)-1,5,AR1806),3,FALSE),IF(OR(AJ1806=1,AJ1806=2),VLOOKUP(AH1806,INDEX((係数_乗用_ガソリン,係数_乗用_CNG,係数_乗用_軽油,係数_乗用_メタノール,係数_乗用_LPG),1,1,AR1806):INDEX((係数_乗用_ガソリン,係数_乗用_CNG,係数_乗用_軽油,係数_乗用_メタノール,係数_乗用_LPG),125,5,AR1806),3,FALSE))))))</f>
        <v/>
      </c>
      <c r="AP1806" s="375" t="str">
        <f t="shared" si="504"/>
        <v/>
      </c>
      <c r="AQ1806" s="444" t="str">
        <f t="shared" si="505"/>
        <v/>
      </c>
      <c r="AR1806" s="375" t="str">
        <f t="shared" si="506"/>
        <v/>
      </c>
      <c r="AS1806" s="377" t="str">
        <f t="shared" si="507"/>
        <v/>
      </c>
      <c r="AT1806" s="378" t="str">
        <f t="shared" si="508"/>
        <v/>
      </c>
      <c r="AX1806" s="625" t="b">
        <f t="shared" si="509"/>
        <v>0</v>
      </c>
      <c r="AY1806" s="7" t="str">
        <f t="shared" si="510"/>
        <v>FALSEFALSEFALSE</v>
      </c>
      <c r="AZ1806" s="626">
        <f t="shared" si="494"/>
        <v>0</v>
      </c>
      <c r="BA1806" s="627" t="str">
        <f t="shared" si="511"/>
        <v/>
      </c>
      <c r="BB1806" s="627">
        <f t="shared" si="495"/>
        <v>0</v>
      </c>
    </row>
    <row r="1807" spans="1:54">
      <c r="A1807" s="381">
        <v>1750</v>
      </c>
      <c r="B1807" s="117"/>
      <c r="C1807" s="288"/>
      <c r="D1807" s="289"/>
      <c r="E1807" s="289"/>
      <c r="F1807" s="290"/>
      <c r="G1807" s="292"/>
      <c r="H1807" s="116"/>
      <c r="I1807" s="292"/>
      <c r="J1807" s="116"/>
      <c r="K1807" s="370"/>
      <c r="L1807" s="370"/>
      <c r="M1807" s="370"/>
      <c r="N1807" s="371"/>
      <c r="O1807" s="371"/>
      <c r="P1807" s="371"/>
      <c r="Q1807" s="371"/>
      <c r="R1807" s="371"/>
      <c r="S1807" s="371"/>
      <c r="T1807" s="443"/>
      <c r="U1807" s="539"/>
      <c r="V1807" s="117"/>
      <c r="W1807" s="118"/>
      <c r="X1807" s="119"/>
      <c r="Y1807" s="120"/>
      <c r="Z1807" s="122"/>
      <c r="AA1807" s="121"/>
      <c r="AB1807" s="443"/>
      <c r="AC1807" s="734"/>
      <c r="AD1807" s="372"/>
      <c r="AE1807" s="485"/>
      <c r="AF1807" s="373" t="str">
        <f t="shared" si="496"/>
        <v/>
      </c>
      <c r="AG1807" s="373" t="str">
        <f t="shared" si="497"/>
        <v/>
      </c>
      <c r="AH1807" s="374" t="str">
        <f t="shared" si="498"/>
        <v/>
      </c>
      <c r="AI1807" s="375" t="str">
        <f t="shared" si="499"/>
        <v/>
      </c>
      <c r="AJ1807" s="375" t="str">
        <f t="shared" si="500"/>
        <v/>
      </c>
      <c r="AK1807" s="375" t="str">
        <f t="shared" si="501"/>
        <v/>
      </c>
      <c r="AL1807" s="375" t="str">
        <f t="shared" si="502"/>
        <v/>
      </c>
      <c r="AM1807" s="375" t="str">
        <f t="shared" si="503"/>
        <v/>
      </c>
      <c r="AN1807" s="376" t="str">
        <f>IF(AF1807="","",IF(OR(AH1807="",AH1807="-"),"－",IF(OR(AM1807=8,AM1807=9),"",IF(OR(AJ1807=3,AJ1807=4,AJ1807=5,AJ1807=6),VLOOKUP(AH1807,INDEX((係数_バス貨物_ガソリン,係数_バス貨物_CNG,係数_バス貨物_軽油,係数_バス貨物_メタノール,係数_バス貨物_LPG),MATCH(AL1807,【参考】排出ガスレベル!$AI$4:$AI$671,1),1,AR1807):INDEX((係数_バス貨物_ガソリン,係数_バス貨物_CNG,係数_バス貨物_軽油,係数_バス貨物_メタノール,係数_バス貨物_LPG),MATCH(AL1807+1,【参考】排出ガスレベル!$AI$4:$AI$671,1)-1,5,AR1807),2,FALSE),IF(OR(AJ1807=1,AJ1807=2),VLOOKUP(AH1807,INDEX((係数_乗用_ガソリン,係数_乗用_CNG,係数_乗用_軽油,係数_乗用_メタノール,係数_乗用_LPG),1,1,AR1807):INDEX((係数_乗用_ガソリン,係数_乗用_CNG,係数_乗用_軽油,係数_乗用_メタノール,係数_乗用_LPG),125,5,AR1807),2,FALSE))))))</f>
        <v/>
      </c>
      <c r="AO1807" s="376" t="str">
        <f>IF(T1807="","",IF(OR(AH1807="",AH1807="-"),"－",IF(OR(AM1807=8,AM1807=9),"",IF(OR(AJ1807=3,AJ1807=4,AJ1807=5,AJ1807=6),VLOOKUP(AH1807,INDEX((係数_バス貨物_ガソリン,係数_バス貨物_CNG,係数_バス貨物_軽油,係数_バス貨物_メタノール,係数_バス貨物_LPG),MATCH(AL1807,【参考】排出ガスレベル!$AI$4:$AI$671,1),1,AR1807):INDEX((係数_バス貨物_ガソリン,係数_バス貨物_CNG,係数_バス貨物_軽油,係数_バス貨物_メタノール,係数_バス貨物_LPG),MATCH(AL1807+1,【参考】排出ガスレベル!$AI$4:$AI$671,1)-1,5,AR1807),3,FALSE),IF(OR(AJ1807=1,AJ1807=2),VLOOKUP(AH1807,INDEX((係数_乗用_ガソリン,係数_乗用_CNG,係数_乗用_軽油,係数_乗用_メタノール,係数_乗用_LPG),1,1,AR1807):INDEX((係数_乗用_ガソリン,係数_乗用_CNG,係数_乗用_軽油,係数_乗用_メタノール,係数_乗用_LPG),125,5,AR1807),3,FALSE))))))</f>
        <v/>
      </c>
      <c r="AP1807" s="375" t="str">
        <f t="shared" si="504"/>
        <v/>
      </c>
      <c r="AQ1807" s="444" t="str">
        <f t="shared" si="505"/>
        <v/>
      </c>
      <c r="AR1807" s="375" t="str">
        <f t="shared" si="506"/>
        <v/>
      </c>
      <c r="AS1807" s="377" t="str">
        <f t="shared" si="507"/>
        <v/>
      </c>
      <c r="AT1807" s="378" t="str">
        <f t="shared" si="508"/>
        <v/>
      </c>
      <c r="AX1807" s="625" t="b">
        <f t="shared" si="509"/>
        <v>0</v>
      </c>
      <c r="AY1807" s="7" t="str">
        <f t="shared" si="510"/>
        <v>FALSEFALSEFALSE</v>
      </c>
      <c r="AZ1807" s="626">
        <f t="shared" si="494"/>
        <v>0</v>
      </c>
      <c r="BA1807" s="627" t="str">
        <f t="shared" si="511"/>
        <v/>
      </c>
      <c r="BB1807" s="627">
        <f t="shared" si="495"/>
        <v>0</v>
      </c>
    </row>
    <row r="1808" spans="1:54">
      <c r="A1808" s="381">
        <v>1751</v>
      </c>
      <c r="B1808" s="117"/>
      <c r="C1808" s="288"/>
      <c r="D1808" s="289"/>
      <c r="E1808" s="289"/>
      <c r="F1808" s="290"/>
      <c r="G1808" s="292"/>
      <c r="H1808" s="116"/>
      <c r="I1808" s="292"/>
      <c r="J1808" s="116"/>
      <c r="K1808" s="370"/>
      <c r="L1808" s="370"/>
      <c r="M1808" s="370"/>
      <c r="N1808" s="371"/>
      <c r="O1808" s="371"/>
      <c r="P1808" s="371"/>
      <c r="Q1808" s="371"/>
      <c r="R1808" s="371"/>
      <c r="S1808" s="371"/>
      <c r="T1808" s="443"/>
      <c r="U1808" s="539"/>
      <c r="V1808" s="117"/>
      <c r="W1808" s="118"/>
      <c r="X1808" s="119"/>
      <c r="Y1808" s="120"/>
      <c r="Z1808" s="122"/>
      <c r="AA1808" s="121"/>
      <c r="AB1808" s="443"/>
      <c r="AC1808" s="734"/>
      <c r="AD1808" s="372"/>
      <c r="AE1808" s="485"/>
      <c r="AF1808" s="373" t="str">
        <f t="shared" si="496"/>
        <v/>
      </c>
      <c r="AG1808" s="373" t="str">
        <f t="shared" si="497"/>
        <v/>
      </c>
      <c r="AH1808" s="374" t="str">
        <f t="shared" si="498"/>
        <v/>
      </c>
      <c r="AI1808" s="375" t="str">
        <f t="shared" si="499"/>
        <v/>
      </c>
      <c r="AJ1808" s="375" t="str">
        <f t="shared" si="500"/>
        <v/>
      </c>
      <c r="AK1808" s="375" t="str">
        <f t="shared" si="501"/>
        <v/>
      </c>
      <c r="AL1808" s="375" t="str">
        <f t="shared" si="502"/>
        <v/>
      </c>
      <c r="AM1808" s="375" t="str">
        <f t="shared" si="503"/>
        <v/>
      </c>
      <c r="AN1808" s="376" t="str">
        <f>IF(AF1808="","",IF(OR(AH1808="",AH1808="-"),"－",IF(OR(AM1808=8,AM1808=9),"",IF(OR(AJ1808=3,AJ1808=4,AJ1808=5,AJ1808=6),VLOOKUP(AH1808,INDEX((係数_バス貨物_ガソリン,係数_バス貨物_CNG,係数_バス貨物_軽油,係数_バス貨物_メタノール,係数_バス貨物_LPG),MATCH(AL1808,【参考】排出ガスレベル!$AI$4:$AI$671,1),1,AR1808):INDEX((係数_バス貨物_ガソリン,係数_バス貨物_CNG,係数_バス貨物_軽油,係数_バス貨物_メタノール,係数_バス貨物_LPG),MATCH(AL1808+1,【参考】排出ガスレベル!$AI$4:$AI$671,1)-1,5,AR1808),2,FALSE),IF(OR(AJ1808=1,AJ1808=2),VLOOKUP(AH1808,INDEX((係数_乗用_ガソリン,係数_乗用_CNG,係数_乗用_軽油,係数_乗用_メタノール,係数_乗用_LPG),1,1,AR1808):INDEX((係数_乗用_ガソリン,係数_乗用_CNG,係数_乗用_軽油,係数_乗用_メタノール,係数_乗用_LPG),125,5,AR1808),2,FALSE))))))</f>
        <v/>
      </c>
      <c r="AO1808" s="376" t="str">
        <f>IF(T1808="","",IF(OR(AH1808="",AH1808="-"),"－",IF(OR(AM1808=8,AM1808=9),"",IF(OR(AJ1808=3,AJ1808=4,AJ1808=5,AJ1808=6),VLOOKUP(AH1808,INDEX((係数_バス貨物_ガソリン,係数_バス貨物_CNG,係数_バス貨物_軽油,係数_バス貨物_メタノール,係数_バス貨物_LPG),MATCH(AL1808,【参考】排出ガスレベル!$AI$4:$AI$671,1),1,AR1808):INDEX((係数_バス貨物_ガソリン,係数_バス貨物_CNG,係数_バス貨物_軽油,係数_バス貨物_メタノール,係数_バス貨物_LPG),MATCH(AL1808+1,【参考】排出ガスレベル!$AI$4:$AI$671,1)-1,5,AR1808),3,FALSE),IF(OR(AJ1808=1,AJ1808=2),VLOOKUP(AH1808,INDEX((係数_乗用_ガソリン,係数_乗用_CNG,係数_乗用_軽油,係数_乗用_メタノール,係数_乗用_LPG),1,1,AR1808):INDEX((係数_乗用_ガソリン,係数_乗用_CNG,係数_乗用_軽油,係数_乗用_メタノール,係数_乗用_LPG),125,5,AR1808),3,FALSE))))))</f>
        <v/>
      </c>
      <c r="AP1808" s="375" t="str">
        <f t="shared" si="504"/>
        <v/>
      </c>
      <c r="AQ1808" s="444" t="str">
        <f t="shared" si="505"/>
        <v/>
      </c>
      <c r="AR1808" s="375" t="str">
        <f t="shared" si="506"/>
        <v/>
      </c>
      <c r="AS1808" s="377" t="str">
        <f t="shared" si="507"/>
        <v/>
      </c>
      <c r="AT1808" s="378" t="str">
        <f t="shared" si="508"/>
        <v/>
      </c>
      <c r="AX1808" s="625" t="b">
        <f t="shared" si="509"/>
        <v>0</v>
      </c>
      <c r="AY1808" s="7" t="str">
        <f t="shared" si="510"/>
        <v>FALSEFALSEFALSE</v>
      </c>
      <c r="AZ1808" s="626">
        <f t="shared" si="494"/>
        <v>0</v>
      </c>
      <c r="BA1808" s="627" t="str">
        <f t="shared" si="511"/>
        <v/>
      </c>
      <c r="BB1808" s="627">
        <f t="shared" si="495"/>
        <v>0</v>
      </c>
    </row>
    <row r="1809" spans="1:54">
      <c r="A1809" s="381">
        <v>1752</v>
      </c>
      <c r="B1809" s="117"/>
      <c r="C1809" s="288"/>
      <c r="D1809" s="289"/>
      <c r="E1809" s="289"/>
      <c r="F1809" s="290"/>
      <c r="G1809" s="292"/>
      <c r="H1809" s="116"/>
      <c r="I1809" s="292"/>
      <c r="J1809" s="116"/>
      <c r="K1809" s="370"/>
      <c r="L1809" s="370"/>
      <c r="M1809" s="370"/>
      <c r="N1809" s="371"/>
      <c r="O1809" s="371"/>
      <c r="P1809" s="371"/>
      <c r="Q1809" s="371"/>
      <c r="R1809" s="371"/>
      <c r="S1809" s="371"/>
      <c r="T1809" s="443"/>
      <c r="U1809" s="539"/>
      <c r="V1809" s="117"/>
      <c r="W1809" s="118"/>
      <c r="X1809" s="119"/>
      <c r="Y1809" s="120"/>
      <c r="Z1809" s="122"/>
      <c r="AA1809" s="121"/>
      <c r="AB1809" s="443"/>
      <c r="AC1809" s="734"/>
      <c r="AD1809" s="372"/>
      <c r="AE1809" s="485"/>
      <c r="AF1809" s="373" t="str">
        <f t="shared" si="496"/>
        <v/>
      </c>
      <c r="AG1809" s="373" t="str">
        <f t="shared" si="497"/>
        <v/>
      </c>
      <c r="AH1809" s="374" t="str">
        <f t="shared" si="498"/>
        <v/>
      </c>
      <c r="AI1809" s="375" t="str">
        <f t="shared" si="499"/>
        <v/>
      </c>
      <c r="AJ1809" s="375" t="str">
        <f t="shared" si="500"/>
        <v/>
      </c>
      <c r="AK1809" s="375" t="str">
        <f t="shared" si="501"/>
        <v/>
      </c>
      <c r="AL1809" s="375" t="str">
        <f t="shared" si="502"/>
        <v/>
      </c>
      <c r="AM1809" s="375" t="str">
        <f t="shared" si="503"/>
        <v/>
      </c>
      <c r="AN1809" s="376" t="str">
        <f>IF(AF1809="","",IF(OR(AH1809="",AH1809="-"),"－",IF(OR(AM1809=8,AM1809=9),"",IF(OR(AJ1809=3,AJ1809=4,AJ1809=5,AJ1809=6),VLOOKUP(AH1809,INDEX((係数_バス貨物_ガソリン,係数_バス貨物_CNG,係数_バス貨物_軽油,係数_バス貨物_メタノール,係数_バス貨物_LPG),MATCH(AL1809,【参考】排出ガスレベル!$AI$4:$AI$671,1),1,AR1809):INDEX((係数_バス貨物_ガソリン,係数_バス貨物_CNG,係数_バス貨物_軽油,係数_バス貨物_メタノール,係数_バス貨物_LPG),MATCH(AL1809+1,【参考】排出ガスレベル!$AI$4:$AI$671,1)-1,5,AR1809),2,FALSE),IF(OR(AJ1809=1,AJ1809=2),VLOOKUP(AH1809,INDEX((係数_乗用_ガソリン,係数_乗用_CNG,係数_乗用_軽油,係数_乗用_メタノール,係数_乗用_LPG),1,1,AR1809):INDEX((係数_乗用_ガソリン,係数_乗用_CNG,係数_乗用_軽油,係数_乗用_メタノール,係数_乗用_LPG),125,5,AR1809),2,FALSE))))))</f>
        <v/>
      </c>
      <c r="AO1809" s="376" t="str">
        <f>IF(T1809="","",IF(OR(AH1809="",AH1809="-"),"－",IF(OR(AM1809=8,AM1809=9),"",IF(OR(AJ1809=3,AJ1809=4,AJ1809=5,AJ1809=6),VLOOKUP(AH1809,INDEX((係数_バス貨物_ガソリン,係数_バス貨物_CNG,係数_バス貨物_軽油,係数_バス貨物_メタノール,係数_バス貨物_LPG),MATCH(AL1809,【参考】排出ガスレベル!$AI$4:$AI$671,1),1,AR1809):INDEX((係数_バス貨物_ガソリン,係数_バス貨物_CNG,係数_バス貨物_軽油,係数_バス貨物_メタノール,係数_バス貨物_LPG),MATCH(AL1809+1,【参考】排出ガスレベル!$AI$4:$AI$671,1)-1,5,AR1809),3,FALSE),IF(OR(AJ1809=1,AJ1809=2),VLOOKUP(AH1809,INDEX((係数_乗用_ガソリン,係数_乗用_CNG,係数_乗用_軽油,係数_乗用_メタノール,係数_乗用_LPG),1,1,AR1809):INDEX((係数_乗用_ガソリン,係数_乗用_CNG,係数_乗用_軽油,係数_乗用_メタノール,係数_乗用_LPG),125,5,AR1809),3,FALSE))))))</f>
        <v/>
      </c>
      <c r="AP1809" s="375" t="str">
        <f t="shared" si="504"/>
        <v/>
      </c>
      <c r="AQ1809" s="444" t="str">
        <f t="shared" si="505"/>
        <v/>
      </c>
      <c r="AR1809" s="375" t="str">
        <f t="shared" si="506"/>
        <v/>
      </c>
      <c r="AS1809" s="377" t="str">
        <f t="shared" si="507"/>
        <v/>
      </c>
      <c r="AT1809" s="378" t="str">
        <f t="shared" si="508"/>
        <v/>
      </c>
      <c r="AX1809" s="625" t="b">
        <f t="shared" si="509"/>
        <v>0</v>
      </c>
      <c r="AY1809" s="7" t="str">
        <f t="shared" si="510"/>
        <v>FALSEFALSEFALSE</v>
      </c>
      <c r="AZ1809" s="626">
        <f t="shared" si="494"/>
        <v>0</v>
      </c>
      <c r="BA1809" s="627" t="str">
        <f t="shared" si="511"/>
        <v/>
      </c>
      <c r="BB1809" s="627">
        <f t="shared" si="495"/>
        <v>0</v>
      </c>
    </row>
    <row r="1810" spans="1:54">
      <c r="A1810" s="381">
        <v>1753</v>
      </c>
      <c r="B1810" s="117"/>
      <c r="C1810" s="288"/>
      <c r="D1810" s="289"/>
      <c r="E1810" s="289"/>
      <c r="F1810" s="290"/>
      <c r="G1810" s="292"/>
      <c r="H1810" s="116"/>
      <c r="I1810" s="292"/>
      <c r="J1810" s="116"/>
      <c r="K1810" s="370"/>
      <c r="L1810" s="370"/>
      <c r="M1810" s="370"/>
      <c r="N1810" s="371"/>
      <c r="O1810" s="371"/>
      <c r="P1810" s="371"/>
      <c r="Q1810" s="371"/>
      <c r="R1810" s="371"/>
      <c r="S1810" s="371"/>
      <c r="T1810" s="443"/>
      <c r="U1810" s="539"/>
      <c r="V1810" s="117"/>
      <c r="W1810" s="118"/>
      <c r="X1810" s="119"/>
      <c r="Y1810" s="120"/>
      <c r="Z1810" s="122"/>
      <c r="AA1810" s="121"/>
      <c r="AB1810" s="443"/>
      <c r="AC1810" s="734"/>
      <c r="AD1810" s="372"/>
      <c r="AE1810" s="485"/>
      <c r="AF1810" s="373" t="str">
        <f t="shared" si="496"/>
        <v/>
      </c>
      <c r="AG1810" s="373" t="str">
        <f t="shared" si="497"/>
        <v/>
      </c>
      <c r="AH1810" s="374" t="str">
        <f t="shared" si="498"/>
        <v/>
      </c>
      <c r="AI1810" s="375" t="str">
        <f t="shared" si="499"/>
        <v/>
      </c>
      <c r="AJ1810" s="375" t="str">
        <f t="shared" si="500"/>
        <v/>
      </c>
      <c r="AK1810" s="375" t="str">
        <f t="shared" si="501"/>
        <v/>
      </c>
      <c r="AL1810" s="375" t="str">
        <f t="shared" si="502"/>
        <v/>
      </c>
      <c r="AM1810" s="375" t="str">
        <f t="shared" si="503"/>
        <v/>
      </c>
      <c r="AN1810" s="376" t="str">
        <f>IF(AF1810="","",IF(OR(AH1810="",AH1810="-"),"－",IF(OR(AM1810=8,AM1810=9),"",IF(OR(AJ1810=3,AJ1810=4,AJ1810=5,AJ1810=6),VLOOKUP(AH1810,INDEX((係数_バス貨物_ガソリン,係数_バス貨物_CNG,係数_バス貨物_軽油,係数_バス貨物_メタノール,係数_バス貨物_LPG),MATCH(AL1810,【参考】排出ガスレベル!$AI$4:$AI$671,1),1,AR1810):INDEX((係数_バス貨物_ガソリン,係数_バス貨物_CNG,係数_バス貨物_軽油,係数_バス貨物_メタノール,係数_バス貨物_LPG),MATCH(AL1810+1,【参考】排出ガスレベル!$AI$4:$AI$671,1)-1,5,AR1810),2,FALSE),IF(OR(AJ1810=1,AJ1810=2),VLOOKUP(AH1810,INDEX((係数_乗用_ガソリン,係数_乗用_CNG,係数_乗用_軽油,係数_乗用_メタノール,係数_乗用_LPG),1,1,AR1810):INDEX((係数_乗用_ガソリン,係数_乗用_CNG,係数_乗用_軽油,係数_乗用_メタノール,係数_乗用_LPG),125,5,AR1810),2,FALSE))))))</f>
        <v/>
      </c>
      <c r="AO1810" s="376" t="str">
        <f>IF(T1810="","",IF(OR(AH1810="",AH1810="-"),"－",IF(OR(AM1810=8,AM1810=9),"",IF(OR(AJ1810=3,AJ1810=4,AJ1810=5,AJ1810=6),VLOOKUP(AH1810,INDEX((係数_バス貨物_ガソリン,係数_バス貨物_CNG,係数_バス貨物_軽油,係数_バス貨物_メタノール,係数_バス貨物_LPG),MATCH(AL1810,【参考】排出ガスレベル!$AI$4:$AI$671,1),1,AR1810):INDEX((係数_バス貨物_ガソリン,係数_バス貨物_CNG,係数_バス貨物_軽油,係数_バス貨物_メタノール,係数_バス貨物_LPG),MATCH(AL1810+1,【参考】排出ガスレベル!$AI$4:$AI$671,1)-1,5,AR1810),3,FALSE),IF(OR(AJ1810=1,AJ1810=2),VLOOKUP(AH1810,INDEX((係数_乗用_ガソリン,係数_乗用_CNG,係数_乗用_軽油,係数_乗用_メタノール,係数_乗用_LPG),1,1,AR1810):INDEX((係数_乗用_ガソリン,係数_乗用_CNG,係数_乗用_軽油,係数_乗用_メタノール,係数_乗用_LPG),125,5,AR1810),3,FALSE))))))</f>
        <v/>
      </c>
      <c r="AP1810" s="375" t="str">
        <f t="shared" si="504"/>
        <v/>
      </c>
      <c r="AQ1810" s="444" t="str">
        <f t="shared" si="505"/>
        <v/>
      </c>
      <c r="AR1810" s="375" t="str">
        <f t="shared" si="506"/>
        <v/>
      </c>
      <c r="AS1810" s="377" t="str">
        <f t="shared" si="507"/>
        <v/>
      </c>
      <c r="AT1810" s="378" t="str">
        <f t="shared" si="508"/>
        <v/>
      </c>
      <c r="AX1810" s="625" t="b">
        <f t="shared" si="509"/>
        <v>0</v>
      </c>
      <c r="AY1810" s="7" t="str">
        <f t="shared" si="510"/>
        <v>FALSEFALSEFALSE</v>
      </c>
      <c r="AZ1810" s="626">
        <f t="shared" si="494"/>
        <v>0</v>
      </c>
      <c r="BA1810" s="627" t="str">
        <f t="shared" si="511"/>
        <v/>
      </c>
      <c r="BB1810" s="627">
        <f t="shared" si="495"/>
        <v>0</v>
      </c>
    </row>
    <row r="1811" spans="1:54">
      <c r="A1811" s="381">
        <v>1754</v>
      </c>
      <c r="B1811" s="117"/>
      <c r="C1811" s="288"/>
      <c r="D1811" s="289"/>
      <c r="E1811" s="289"/>
      <c r="F1811" s="290"/>
      <c r="G1811" s="292"/>
      <c r="H1811" s="116"/>
      <c r="I1811" s="292"/>
      <c r="J1811" s="116"/>
      <c r="K1811" s="370"/>
      <c r="L1811" s="370"/>
      <c r="M1811" s="370"/>
      <c r="N1811" s="371"/>
      <c r="O1811" s="371"/>
      <c r="P1811" s="371"/>
      <c r="Q1811" s="371"/>
      <c r="R1811" s="371"/>
      <c r="S1811" s="371"/>
      <c r="T1811" s="443"/>
      <c r="U1811" s="539"/>
      <c r="V1811" s="117"/>
      <c r="W1811" s="118"/>
      <c r="X1811" s="119"/>
      <c r="Y1811" s="120"/>
      <c r="Z1811" s="122"/>
      <c r="AA1811" s="121"/>
      <c r="AB1811" s="443"/>
      <c r="AC1811" s="734"/>
      <c r="AD1811" s="372"/>
      <c r="AE1811" s="485"/>
      <c r="AF1811" s="373" t="str">
        <f t="shared" si="496"/>
        <v/>
      </c>
      <c r="AG1811" s="373" t="str">
        <f t="shared" si="497"/>
        <v/>
      </c>
      <c r="AH1811" s="374" t="str">
        <f t="shared" si="498"/>
        <v/>
      </c>
      <c r="AI1811" s="375" t="str">
        <f t="shared" si="499"/>
        <v/>
      </c>
      <c r="AJ1811" s="375" t="str">
        <f t="shared" si="500"/>
        <v/>
      </c>
      <c r="AK1811" s="375" t="str">
        <f t="shared" si="501"/>
        <v/>
      </c>
      <c r="AL1811" s="375" t="str">
        <f t="shared" si="502"/>
        <v/>
      </c>
      <c r="AM1811" s="375" t="str">
        <f t="shared" si="503"/>
        <v/>
      </c>
      <c r="AN1811" s="376" t="str">
        <f>IF(AF1811="","",IF(OR(AH1811="",AH1811="-"),"－",IF(OR(AM1811=8,AM1811=9),"",IF(OR(AJ1811=3,AJ1811=4,AJ1811=5,AJ1811=6),VLOOKUP(AH1811,INDEX((係数_バス貨物_ガソリン,係数_バス貨物_CNG,係数_バス貨物_軽油,係数_バス貨物_メタノール,係数_バス貨物_LPG),MATCH(AL1811,【参考】排出ガスレベル!$AI$4:$AI$671,1),1,AR1811):INDEX((係数_バス貨物_ガソリン,係数_バス貨物_CNG,係数_バス貨物_軽油,係数_バス貨物_メタノール,係数_バス貨物_LPG),MATCH(AL1811+1,【参考】排出ガスレベル!$AI$4:$AI$671,1)-1,5,AR1811),2,FALSE),IF(OR(AJ1811=1,AJ1811=2),VLOOKUP(AH1811,INDEX((係数_乗用_ガソリン,係数_乗用_CNG,係数_乗用_軽油,係数_乗用_メタノール,係数_乗用_LPG),1,1,AR1811):INDEX((係数_乗用_ガソリン,係数_乗用_CNG,係数_乗用_軽油,係数_乗用_メタノール,係数_乗用_LPG),125,5,AR1811),2,FALSE))))))</f>
        <v/>
      </c>
      <c r="AO1811" s="376" t="str">
        <f>IF(T1811="","",IF(OR(AH1811="",AH1811="-"),"－",IF(OR(AM1811=8,AM1811=9),"",IF(OR(AJ1811=3,AJ1811=4,AJ1811=5,AJ1811=6),VLOOKUP(AH1811,INDEX((係数_バス貨物_ガソリン,係数_バス貨物_CNG,係数_バス貨物_軽油,係数_バス貨物_メタノール,係数_バス貨物_LPG),MATCH(AL1811,【参考】排出ガスレベル!$AI$4:$AI$671,1),1,AR1811):INDEX((係数_バス貨物_ガソリン,係数_バス貨物_CNG,係数_バス貨物_軽油,係数_バス貨物_メタノール,係数_バス貨物_LPG),MATCH(AL1811+1,【参考】排出ガスレベル!$AI$4:$AI$671,1)-1,5,AR1811),3,FALSE),IF(OR(AJ1811=1,AJ1811=2),VLOOKUP(AH1811,INDEX((係数_乗用_ガソリン,係数_乗用_CNG,係数_乗用_軽油,係数_乗用_メタノール,係数_乗用_LPG),1,1,AR1811):INDEX((係数_乗用_ガソリン,係数_乗用_CNG,係数_乗用_軽油,係数_乗用_メタノール,係数_乗用_LPG),125,5,AR1811),3,FALSE))))))</f>
        <v/>
      </c>
      <c r="AP1811" s="375" t="str">
        <f t="shared" si="504"/>
        <v/>
      </c>
      <c r="AQ1811" s="444" t="str">
        <f t="shared" si="505"/>
        <v/>
      </c>
      <c r="AR1811" s="375" t="str">
        <f t="shared" si="506"/>
        <v/>
      </c>
      <c r="AS1811" s="377" t="str">
        <f t="shared" si="507"/>
        <v/>
      </c>
      <c r="AT1811" s="378" t="str">
        <f t="shared" si="508"/>
        <v/>
      </c>
      <c r="AX1811" s="625" t="b">
        <f t="shared" si="509"/>
        <v>0</v>
      </c>
      <c r="AY1811" s="7" t="str">
        <f t="shared" si="510"/>
        <v>FALSEFALSEFALSE</v>
      </c>
      <c r="AZ1811" s="626">
        <f t="shared" si="494"/>
        <v>0</v>
      </c>
      <c r="BA1811" s="627" t="str">
        <f t="shared" si="511"/>
        <v/>
      </c>
      <c r="BB1811" s="627">
        <f t="shared" si="495"/>
        <v>0</v>
      </c>
    </row>
    <row r="1812" spans="1:54">
      <c r="A1812" s="381">
        <v>1755</v>
      </c>
      <c r="B1812" s="117"/>
      <c r="C1812" s="288"/>
      <c r="D1812" s="289"/>
      <c r="E1812" s="289"/>
      <c r="F1812" s="290"/>
      <c r="G1812" s="292"/>
      <c r="H1812" s="116"/>
      <c r="I1812" s="292"/>
      <c r="J1812" s="116"/>
      <c r="K1812" s="370"/>
      <c r="L1812" s="370"/>
      <c r="M1812" s="370"/>
      <c r="N1812" s="371"/>
      <c r="O1812" s="371"/>
      <c r="P1812" s="371"/>
      <c r="Q1812" s="371"/>
      <c r="R1812" s="371"/>
      <c r="S1812" s="371"/>
      <c r="T1812" s="443"/>
      <c r="U1812" s="539"/>
      <c r="V1812" s="117"/>
      <c r="W1812" s="118"/>
      <c r="X1812" s="119"/>
      <c r="Y1812" s="120"/>
      <c r="Z1812" s="122"/>
      <c r="AA1812" s="121"/>
      <c r="AB1812" s="443"/>
      <c r="AC1812" s="734"/>
      <c r="AD1812" s="372"/>
      <c r="AE1812" s="485"/>
      <c r="AF1812" s="373" t="str">
        <f t="shared" si="496"/>
        <v/>
      </c>
      <c r="AG1812" s="373" t="str">
        <f t="shared" si="497"/>
        <v/>
      </c>
      <c r="AH1812" s="374" t="str">
        <f t="shared" si="498"/>
        <v/>
      </c>
      <c r="AI1812" s="375" t="str">
        <f t="shared" si="499"/>
        <v/>
      </c>
      <c r="AJ1812" s="375" t="str">
        <f t="shared" si="500"/>
        <v/>
      </c>
      <c r="AK1812" s="375" t="str">
        <f t="shared" si="501"/>
        <v/>
      </c>
      <c r="AL1812" s="375" t="str">
        <f t="shared" si="502"/>
        <v/>
      </c>
      <c r="AM1812" s="375" t="str">
        <f t="shared" si="503"/>
        <v/>
      </c>
      <c r="AN1812" s="376" t="str">
        <f>IF(AF1812="","",IF(OR(AH1812="",AH1812="-"),"－",IF(OR(AM1812=8,AM1812=9),"",IF(OR(AJ1812=3,AJ1812=4,AJ1812=5,AJ1812=6),VLOOKUP(AH1812,INDEX((係数_バス貨物_ガソリン,係数_バス貨物_CNG,係数_バス貨物_軽油,係数_バス貨物_メタノール,係数_バス貨物_LPG),MATCH(AL1812,【参考】排出ガスレベル!$AI$4:$AI$671,1),1,AR1812):INDEX((係数_バス貨物_ガソリン,係数_バス貨物_CNG,係数_バス貨物_軽油,係数_バス貨物_メタノール,係数_バス貨物_LPG),MATCH(AL1812+1,【参考】排出ガスレベル!$AI$4:$AI$671,1)-1,5,AR1812),2,FALSE),IF(OR(AJ1812=1,AJ1812=2),VLOOKUP(AH1812,INDEX((係数_乗用_ガソリン,係数_乗用_CNG,係数_乗用_軽油,係数_乗用_メタノール,係数_乗用_LPG),1,1,AR1812):INDEX((係数_乗用_ガソリン,係数_乗用_CNG,係数_乗用_軽油,係数_乗用_メタノール,係数_乗用_LPG),125,5,AR1812),2,FALSE))))))</f>
        <v/>
      </c>
      <c r="AO1812" s="376" t="str">
        <f>IF(T1812="","",IF(OR(AH1812="",AH1812="-"),"－",IF(OR(AM1812=8,AM1812=9),"",IF(OR(AJ1812=3,AJ1812=4,AJ1812=5,AJ1812=6),VLOOKUP(AH1812,INDEX((係数_バス貨物_ガソリン,係数_バス貨物_CNG,係数_バス貨物_軽油,係数_バス貨物_メタノール,係数_バス貨物_LPG),MATCH(AL1812,【参考】排出ガスレベル!$AI$4:$AI$671,1),1,AR1812):INDEX((係数_バス貨物_ガソリン,係数_バス貨物_CNG,係数_バス貨物_軽油,係数_バス貨物_メタノール,係数_バス貨物_LPG),MATCH(AL1812+1,【参考】排出ガスレベル!$AI$4:$AI$671,1)-1,5,AR1812),3,FALSE),IF(OR(AJ1812=1,AJ1812=2),VLOOKUP(AH1812,INDEX((係数_乗用_ガソリン,係数_乗用_CNG,係数_乗用_軽油,係数_乗用_メタノール,係数_乗用_LPG),1,1,AR1812):INDEX((係数_乗用_ガソリン,係数_乗用_CNG,係数_乗用_軽油,係数_乗用_メタノール,係数_乗用_LPG),125,5,AR1812),3,FALSE))))))</f>
        <v/>
      </c>
      <c r="AP1812" s="375" t="str">
        <f t="shared" si="504"/>
        <v/>
      </c>
      <c r="AQ1812" s="444" t="str">
        <f t="shared" si="505"/>
        <v/>
      </c>
      <c r="AR1812" s="375" t="str">
        <f t="shared" si="506"/>
        <v/>
      </c>
      <c r="AS1812" s="377" t="str">
        <f t="shared" si="507"/>
        <v/>
      </c>
      <c r="AT1812" s="378" t="str">
        <f t="shared" si="508"/>
        <v/>
      </c>
      <c r="AX1812" s="625" t="b">
        <f t="shared" si="509"/>
        <v>0</v>
      </c>
      <c r="AY1812" s="7" t="str">
        <f t="shared" si="510"/>
        <v>FALSEFALSEFALSE</v>
      </c>
      <c r="AZ1812" s="626">
        <f t="shared" si="494"/>
        <v>0</v>
      </c>
      <c r="BA1812" s="627" t="str">
        <f t="shared" si="511"/>
        <v/>
      </c>
      <c r="BB1812" s="627">
        <f t="shared" si="495"/>
        <v>0</v>
      </c>
    </row>
    <row r="1813" spans="1:54">
      <c r="A1813" s="381">
        <v>1756</v>
      </c>
      <c r="B1813" s="117"/>
      <c r="C1813" s="288"/>
      <c r="D1813" s="289"/>
      <c r="E1813" s="289"/>
      <c r="F1813" s="290"/>
      <c r="G1813" s="292"/>
      <c r="H1813" s="116"/>
      <c r="I1813" s="292"/>
      <c r="J1813" s="116"/>
      <c r="K1813" s="370"/>
      <c r="L1813" s="370"/>
      <c r="M1813" s="370"/>
      <c r="N1813" s="371"/>
      <c r="O1813" s="371"/>
      <c r="P1813" s="371"/>
      <c r="Q1813" s="371"/>
      <c r="R1813" s="371"/>
      <c r="S1813" s="371"/>
      <c r="T1813" s="443"/>
      <c r="U1813" s="539"/>
      <c r="V1813" s="117"/>
      <c r="W1813" s="118"/>
      <c r="X1813" s="119"/>
      <c r="Y1813" s="120"/>
      <c r="Z1813" s="122"/>
      <c r="AA1813" s="121"/>
      <c r="AB1813" s="443"/>
      <c r="AC1813" s="734"/>
      <c r="AD1813" s="372"/>
      <c r="AE1813" s="485"/>
      <c r="AF1813" s="373" t="str">
        <f t="shared" si="496"/>
        <v/>
      </c>
      <c r="AG1813" s="373" t="str">
        <f t="shared" si="497"/>
        <v/>
      </c>
      <c r="AH1813" s="374" t="str">
        <f t="shared" si="498"/>
        <v/>
      </c>
      <c r="AI1813" s="375" t="str">
        <f t="shared" si="499"/>
        <v/>
      </c>
      <c r="AJ1813" s="375" t="str">
        <f t="shared" si="500"/>
        <v/>
      </c>
      <c r="AK1813" s="375" t="str">
        <f t="shared" si="501"/>
        <v/>
      </c>
      <c r="AL1813" s="375" t="str">
        <f t="shared" si="502"/>
        <v/>
      </c>
      <c r="AM1813" s="375" t="str">
        <f t="shared" si="503"/>
        <v/>
      </c>
      <c r="AN1813" s="376" t="str">
        <f>IF(AF1813="","",IF(OR(AH1813="",AH1813="-"),"－",IF(OR(AM1813=8,AM1813=9),"",IF(OR(AJ1813=3,AJ1813=4,AJ1813=5,AJ1813=6),VLOOKUP(AH1813,INDEX((係数_バス貨物_ガソリン,係数_バス貨物_CNG,係数_バス貨物_軽油,係数_バス貨物_メタノール,係数_バス貨物_LPG),MATCH(AL1813,【参考】排出ガスレベル!$AI$4:$AI$671,1),1,AR1813):INDEX((係数_バス貨物_ガソリン,係数_バス貨物_CNG,係数_バス貨物_軽油,係数_バス貨物_メタノール,係数_バス貨物_LPG),MATCH(AL1813+1,【参考】排出ガスレベル!$AI$4:$AI$671,1)-1,5,AR1813),2,FALSE),IF(OR(AJ1813=1,AJ1813=2),VLOOKUP(AH1813,INDEX((係数_乗用_ガソリン,係数_乗用_CNG,係数_乗用_軽油,係数_乗用_メタノール,係数_乗用_LPG),1,1,AR1813):INDEX((係数_乗用_ガソリン,係数_乗用_CNG,係数_乗用_軽油,係数_乗用_メタノール,係数_乗用_LPG),125,5,AR1813),2,FALSE))))))</f>
        <v/>
      </c>
      <c r="AO1813" s="376" t="str">
        <f>IF(T1813="","",IF(OR(AH1813="",AH1813="-"),"－",IF(OR(AM1813=8,AM1813=9),"",IF(OR(AJ1813=3,AJ1813=4,AJ1813=5,AJ1813=6),VLOOKUP(AH1813,INDEX((係数_バス貨物_ガソリン,係数_バス貨物_CNG,係数_バス貨物_軽油,係数_バス貨物_メタノール,係数_バス貨物_LPG),MATCH(AL1813,【参考】排出ガスレベル!$AI$4:$AI$671,1),1,AR1813):INDEX((係数_バス貨物_ガソリン,係数_バス貨物_CNG,係数_バス貨物_軽油,係数_バス貨物_メタノール,係数_バス貨物_LPG),MATCH(AL1813+1,【参考】排出ガスレベル!$AI$4:$AI$671,1)-1,5,AR1813),3,FALSE),IF(OR(AJ1813=1,AJ1813=2),VLOOKUP(AH1813,INDEX((係数_乗用_ガソリン,係数_乗用_CNG,係数_乗用_軽油,係数_乗用_メタノール,係数_乗用_LPG),1,1,AR1813):INDEX((係数_乗用_ガソリン,係数_乗用_CNG,係数_乗用_軽油,係数_乗用_メタノール,係数_乗用_LPG),125,5,AR1813),3,FALSE))))))</f>
        <v/>
      </c>
      <c r="AP1813" s="375" t="str">
        <f t="shared" si="504"/>
        <v/>
      </c>
      <c r="AQ1813" s="444" t="str">
        <f t="shared" si="505"/>
        <v/>
      </c>
      <c r="AR1813" s="375" t="str">
        <f t="shared" si="506"/>
        <v/>
      </c>
      <c r="AS1813" s="377" t="str">
        <f t="shared" si="507"/>
        <v/>
      </c>
      <c r="AT1813" s="378" t="str">
        <f t="shared" si="508"/>
        <v/>
      </c>
      <c r="AX1813" s="625" t="b">
        <f t="shared" si="509"/>
        <v>0</v>
      </c>
      <c r="AY1813" s="7" t="str">
        <f t="shared" si="510"/>
        <v>FALSEFALSEFALSE</v>
      </c>
      <c r="AZ1813" s="626">
        <f t="shared" si="494"/>
        <v>0</v>
      </c>
      <c r="BA1813" s="627" t="str">
        <f t="shared" si="511"/>
        <v/>
      </c>
      <c r="BB1813" s="627">
        <f t="shared" si="495"/>
        <v>0</v>
      </c>
    </row>
    <row r="1814" spans="1:54">
      <c r="A1814" s="381">
        <v>1757</v>
      </c>
      <c r="B1814" s="117"/>
      <c r="C1814" s="288"/>
      <c r="D1814" s="289"/>
      <c r="E1814" s="289"/>
      <c r="F1814" s="290"/>
      <c r="G1814" s="292"/>
      <c r="H1814" s="116"/>
      <c r="I1814" s="292"/>
      <c r="J1814" s="116"/>
      <c r="K1814" s="370"/>
      <c r="L1814" s="370"/>
      <c r="M1814" s="370"/>
      <c r="N1814" s="371"/>
      <c r="O1814" s="371"/>
      <c r="P1814" s="371"/>
      <c r="Q1814" s="371"/>
      <c r="R1814" s="371"/>
      <c r="S1814" s="371"/>
      <c r="T1814" s="443"/>
      <c r="U1814" s="539"/>
      <c r="V1814" s="117"/>
      <c r="W1814" s="118"/>
      <c r="X1814" s="119"/>
      <c r="Y1814" s="120"/>
      <c r="Z1814" s="122"/>
      <c r="AA1814" s="121"/>
      <c r="AB1814" s="443"/>
      <c r="AC1814" s="734"/>
      <c r="AD1814" s="372"/>
      <c r="AE1814" s="485"/>
      <c r="AF1814" s="373" t="str">
        <f t="shared" si="496"/>
        <v/>
      </c>
      <c r="AG1814" s="373" t="str">
        <f t="shared" si="497"/>
        <v/>
      </c>
      <c r="AH1814" s="374" t="str">
        <f t="shared" si="498"/>
        <v/>
      </c>
      <c r="AI1814" s="375" t="str">
        <f t="shared" si="499"/>
        <v/>
      </c>
      <c r="AJ1814" s="375" t="str">
        <f t="shared" si="500"/>
        <v/>
      </c>
      <c r="AK1814" s="375" t="str">
        <f t="shared" si="501"/>
        <v/>
      </c>
      <c r="AL1814" s="375" t="str">
        <f t="shared" si="502"/>
        <v/>
      </c>
      <c r="AM1814" s="375" t="str">
        <f t="shared" si="503"/>
        <v/>
      </c>
      <c r="AN1814" s="376" t="str">
        <f>IF(AF1814="","",IF(OR(AH1814="",AH1814="-"),"－",IF(OR(AM1814=8,AM1814=9),"",IF(OR(AJ1814=3,AJ1814=4,AJ1814=5,AJ1814=6),VLOOKUP(AH1814,INDEX((係数_バス貨物_ガソリン,係数_バス貨物_CNG,係数_バス貨物_軽油,係数_バス貨物_メタノール,係数_バス貨物_LPG),MATCH(AL1814,【参考】排出ガスレベル!$AI$4:$AI$671,1),1,AR1814):INDEX((係数_バス貨物_ガソリン,係数_バス貨物_CNG,係数_バス貨物_軽油,係数_バス貨物_メタノール,係数_バス貨物_LPG),MATCH(AL1814+1,【参考】排出ガスレベル!$AI$4:$AI$671,1)-1,5,AR1814),2,FALSE),IF(OR(AJ1814=1,AJ1814=2),VLOOKUP(AH1814,INDEX((係数_乗用_ガソリン,係数_乗用_CNG,係数_乗用_軽油,係数_乗用_メタノール,係数_乗用_LPG),1,1,AR1814):INDEX((係数_乗用_ガソリン,係数_乗用_CNG,係数_乗用_軽油,係数_乗用_メタノール,係数_乗用_LPG),125,5,AR1814),2,FALSE))))))</f>
        <v/>
      </c>
      <c r="AO1814" s="376" t="str">
        <f>IF(T1814="","",IF(OR(AH1814="",AH1814="-"),"－",IF(OR(AM1814=8,AM1814=9),"",IF(OR(AJ1814=3,AJ1814=4,AJ1814=5,AJ1814=6),VLOOKUP(AH1814,INDEX((係数_バス貨物_ガソリン,係数_バス貨物_CNG,係数_バス貨物_軽油,係数_バス貨物_メタノール,係数_バス貨物_LPG),MATCH(AL1814,【参考】排出ガスレベル!$AI$4:$AI$671,1),1,AR1814):INDEX((係数_バス貨物_ガソリン,係数_バス貨物_CNG,係数_バス貨物_軽油,係数_バス貨物_メタノール,係数_バス貨物_LPG),MATCH(AL1814+1,【参考】排出ガスレベル!$AI$4:$AI$671,1)-1,5,AR1814),3,FALSE),IF(OR(AJ1814=1,AJ1814=2),VLOOKUP(AH1814,INDEX((係数_乗用_ガソリン,係数_乗用_CNG,係数_乗用_軽油,係数_乗用_メタノール,係数_乗用_LPG),1,1,AR1814):INDEX((係数_乗用_ガソリン,係数_乗用_CNG,係数_乗用_軽油,係数_乗用_メタノール,係数_乗用_LPG),125,5,AR1814),3,FALSE))))))</f>
        <v/>
      </c>
      <c r="AP1814" s="375" t="str">
        <f t="shared" si="504"/>
        <v/>
      </c>
      <c r="AQ1814" s="444" t="str">
        <f t="shared" si="505"/>
        <v/>
      </c>
      <c r="AR1814" s="375" t="str">
        <f t="shared" si="506"/>
        <v/>
      </c>
      <c r="AS1814" s="377" t="str">
        <f t="shared" si="507"/>
        <v/>
      </c>
      <c r="AT1814" s="378" t="str">
        <f t="shared" si="508"/>
        <v/>
      </c>
      <c r="AX1814" s="625" t="b">
        <f t="shared" si="509"/>
        <v>0</v>
      </c>
      <c r="AY1814" s="7" t="str">
        <f t="shared" si="510"/>
        <v>FALSEFALSEFALSE</v>
      </c>
      <c r="AZ1814" s="626">
        <f t="shared" si="494"/>
        <v>0</v>
      </c>
      <c r="BA1814" s="627" t="str">
        <f t="shared" si="511"/>
        <v/>
      </c>
      <c r="BB1814" s="627">
        <f t="shared" si="495"/>
        <v>0</v>
      </c>
    </row>
    <row r="1815" spans="1:54">
      <c r="A1815" s="381">
        <v>1758</v>
      </c>
      <c r="B1815" s="117"/>
      <c r="C1815" s="288"/>
      <c r="D1815" s="289"/>
      <c r="E1815" s="289"/>
      <c r="F1815" s="290"/>
      <c r="G1815" s="292"/>
      <c r="H1815" s="116"/>
      <c r="I1815" s="292"/>
      <c r="J1815" s="116"/>
      <c r="K1815" s="370"/>
      <c r="L1815" s="370"/>
      <c r="M1815" s="370"/>
      <c r="N1815" s="371"/>
      <c r="O1815" s="371"/>
      <c r="P1815" s="371"/>
      <c r="Q1815" s="371"/>
      <c r="R1815" s="371"/>
      <c r="S1815" s="371"/>
      <c r="T1815" s="443"/>
      <c r="U1815" s="539"/>
      <c r="V1815" s="117"/>
      <c r="W1815" s="118"/>
      <c r="X1815" s="119"/>
      <c r="Y1815" s="120"/>
      <c r="Z1815" s="122"/>
      <c r="AA1815" s="121"/>
      <c r="AB1815" s="443"/>
      <c r="AC1815" s="734"/>
      <c r="AD1815" s="372"/>
      <c r="AE1815" s="485"/>
      <c r="AF1815" s="373" t="str">
        <f t="shared" si="496"/>
        <v/>
      </c>
      <c r="AG1815" s="373" t="str">
        <f t="shared" si="497"/>
        <v/>
      </c>
      <c r="AH1815" s="374" t="str">
        <f t="shared" si="498"/>
        <v/>
      </c>
      <c r="AI1815" s="375" t="str">
        <f t="shared" si="499"/>
        <v/>
      </c>
      <c r="AJ1815" s="375" t="str">
        <f t="shared" si="500"/>
        <v/>
      </c>
      <c r="AK1815" s="375" t="str">
        <f t="shared" si="501"/>
        <v/>
      </c>
      <c r="AL1815" s="375" t="str">
        <f t="shared" si="502"/>
        <v/>
      </c>
      <c r="AM1815" s="375" t="str">
        <f t="shared" si="503"/>
        <v/>
      </c>
      <c r="AN1815" s="376" t="str">
        <f>IF(AF1815="","",IF(OR(AH1815="",AH1815="-"),"－",IF(OR(AM1815=8,AM1815=9),"",IF(OR(AJ1815=3,AJ1815=4,AJ1815=5,AJ1815=6),VLOOKUP(AH1815,INDEX((係数_バス貨物_ガソリン,係数_バス貨物_CNG,係数_バス貨物_軽油,係数_バス貨物_メタノール,係数_バス貨物_LPG),MATCH(AL1815,【参考】排出ガスレベル!$AI$4:$AI$671,1),1,AR1815):INDEX((係数_バス貨物_ガソリン,係数_バス貨物_CNG,係数_バス貨物_軽油,係数_バス貨物_メタノール,係数_バス貨物_LPG),MATCH(AL1815+1,【参考】排出ガスレベル!$AI$4:$AI$671,1)-1,5,AR1815),2,FALSE),IF(OR(AJ1815=1,AJ1815=2),VLOOKUP(AH1815,INDEX((係数_乗用_ガソリン,係数_乗用_CNG,係数_乗用_軽油,係数_乗用_メタノール,係数_乗用_LPG),1,1,AR1815):INDEX((係数_乗用_ガソリン,係数_乗用_CNG,係数_乗用_軽油,係数_乗用_メタノール,係数_乗用_LPG),125,5,AR1815),2,FALSE))))))</f>
        <v/>
      </c>
      <c r="AO1815" s="376" t="str">
        <f>IF(T1815="","",IF(OR(AH1815="",AH1815="-"),"－",IF(OR(AM1815=8,AM1815=9),"",IF(OR(AJ1815=3,AJ1815=4,AJ1815=5,AJ1815=6),VLOOKUP(AH1815,INDEX((係数_バス貨物_ガソリン,係数_バス貨物_CNG,係数_バス貨物_軽油,係数_バス貨物_メタノール,係数_バス貨物_LPG),MATCH(AL1815,【参考】排出ガスレベル!$AI$4:$AI$671,1),1,AR1815):INDEX((係数_バス貨物_ガソリン,係数_バス貨物_CNG,係数_バス貨物_軽油,係数_バス貨物_メタノール,係数_バス貨物_LPG),MATCH(AL1815+1,【参考】排出ガスレベル!$AI$4:$AI$671,1)-1,5,AR1815),3,FALSE),IF(OR(AJ1815=1,AJ1815=2),VLOOKUP(AH1815,INDEX((係数_乗用_ガソリン,係数_乗用_CNG,係数_乗用_軽油,係数_乗用_メタノール,係数_乗用_LPG),1,1,AR1815):INDEX((係数_乗用_ガソリン,係数_乗用_CNG,係数_乗用_軽油,係数_乗用_メタノール,係数_乗用_LPG),125,5,AR1815),3,FALSE))))))</f>
        <v/>
      </c>
      <c r="AP1815" s="375" t="str">
        <f t="shared" si="504"/>
        <v/>
      </c>
      <c r="AQ1815" s="444" t="str">
        <f t="shared" si="505"/>
        <v/>
      </c>
      <c r="AR1815" s="375" t="str">
        <f t="shared" si="506"/>
        <v/>
      </c>
      <c r="AS1815" s="377" t="str">
        <f t="shared" si="507"/>
        <v/>
      </c>
      <c r="AT1815" s="378" t="str">
        <f t="shared" si="508"/>
        <v/>
      </c>
      <c r="AX1815" s="625" t="b">
        <f t="shared" si="509"/>
        <v>0</v>
      </c>
      <c r="AY1815" s="7" t="str">
        <f t="shared" si="510"/>
        <v>FALSEFALSEFALSE</v>
      </c>
      <c r="AZ1815" s="626">
        <f t="shared" si="494"/>
        <v>0</v>
      </c>
      <c r="BA1815" s="627" t="str">
        <f t="shared" si="511"/>
        <v/>
      </c>
      <c r="BB1815" s="627">
        <f t="shared" si="495"/>
        <v>0</v>
      </c>
    </row>
    <row r="1816" spans="1:54">
      <c r="A1816" s="381">
        <v>1759</v>
      </c>
      <c r="B1816" s="117"/>
      <c r="C1816" s="288"/>
      <c r="D1816" s="289"/>
      <c r="E1816" s="289"/>
      <c r="F1816" s="290"/>
      <c r="G1816" s="292"/>
      <c r="H1816" s="116"/>
      <c r="I1816" s="292"/>
      <c r="J1816" s="116"/>
      <c r="K1816" s="370"/>
      <c r="L1816" s="370"/>
      <c r="M1816" s="370"/>
      <c r="N1816" s="371"/>
      <c r="O1816" s="371"/>
      <c r="P1816" s="371"/>
      <c r="Q1816" s="371"/>
      <c r="R1816" s="371"/>
      <c r="S1816" s="371"/>
      <c r="T1816" s="443"/>
      <c r="U1816" s="539"/>
      <c r="V1816" s="117"/>
      <c r="W1816" s="118"/>
      <c r="X1816" s="119"/>
      <c r="Y1816" s="120"/>
      <c r="Z1816" s="122"/>
      <c r="AA1816" s="121"/>
      <c r="AB1816" s="443"/>
      <c r="AC1816" s="734"/>
      <c r="AD1816" s="372"/>
      <c r="AE1816" s="485"/>
      <c r="AF1816" s="373" t="str">
        <f t="shared" si="496"/>
        <v/>
      </c>
      <c r="AG1816" s="373" t="str">
        <f t="shared" si="497"/>
        <v/>
      </c>
      <c r="AH1816" s="374" t="str">
        <f t="shared" si="498"/>
        <v/>
      </c>
      <c r="AI1816" s="375" t="str">
        <f t="shared" si="499"/>
        <v/>
      </c>
      <c r="AJ1816" s="375" t="str">
        <f t="shared" si="500"/>
        <v/>
      </c>
      <c r="AK1816" s="375" t="str">
        <f t="shared" si="501"/>
        <v/>
      </c>
      <c r="AL1816" s="375" t="str">
        <f t="shared" si="502"/>
        <v/>
      </c>
      <c r="AM1816" s="375" t="str">
        <f t="shared" si="503"/>
        <v/>
      </c>
      <c r="AN1816" s="376" t="str">
        <f>IF(AF1816="","",IF(OR(AH1816="",AH1816="-"),"－",IF(OR(AM1816=8,AM1816=9),"",IF(OR(AJ1816=3,AJ1816=4,AJ1816=5,AJ1816=6),VLOOKUP(AH1816,INDEX((係数_バス貨物_ガソリン,係数_バス貨物_CNG,係数_バス貨物_軽油,係数_バス貨物_メタノール,係数_バス貨物_LPG),MATCH(AL1816,【参考】排出ガスレベル!$AI$4:$AI$671,1),1,AR1816):INDEX((係数_バス貨物_ガソリン,係数_バス貨物_CNG,係数_バス貨物_軽油,係数_バス貨物_メタノール,係数_バス貨物_LPG),MATCH(AL1816+1,【参考】排出ガスレベル!$AI$4:$AI$671,1)-1,5,AR1816),2,FALSE),IF(OR(AJ1816=1,AJ1816=2),VLOOKUP(AH1816,INDEX((係数_乗用_ガソリン,係数_乗用_CNG,係数_乗用_軽油,係数_乗用_メタノール,係数_乗用_LPG),1,1,AR1816):INDEX((係数_乗用_ガソリン,係数_乗用_CNG,係数_乗用_軽油,係数_乗用_メタノール,係数_乗用_LPG),125,5,AR1816),2,FALSE))))))</f>
        <v/>
      </c>
      <c r="AO1816" s="376" t="str">
        <f>IF(T1816="","",IF(OR(AH1816="",AH1816="-"),"－",IF(OR(AM1816=8,AM1816=9),"",IF(OR(AJ1816=3,AJ1816=4,AJ1816=5,AJ1816=6),VLOOKUP(AH1816,INDEX((係数_バス貨物_ガソリン,係数_バス貨物_CNG,係数_バス貨物_軽油,係数_バス貨物_メタノール,係数_バス貨物_LPG),MATCH(AL1816,【参考】排出ガスレベル!$AI$4:$AI$671,1),1,AR1816):INDEX((係数_バス貨物_ガソリン,係数_バス貨物_CNG,係数_バス貨物_軽油,係数_バス貨物_メタノール,係数_バス貨物_LPG),MATCH(AL1816+1,【参考】排出ガスレベル!$AI$4:$AI$671,1)-1,5,AR1816),3,FALSE),IF(OR(AJ1816=1,AJ1816=2),VLOOKUP(AH1816,INDEX((係数_乗用_ガソリン,係数_乗用_CNG,係数_乗用_軽油,係数_乗用_メタノール,係数_乗用_LPG),1,1,AR1816):INDEX((係数_乗用_ガソリン,係数_乗用_CNG,係数_乗用_軽油,係数_乗用_メタノール,係数_乗用_LPG),125,5,AR1816),3,FALSE))))))</f>
        <v/>
      </c>
      <c r="AP1816" s="375" t="str">
        <f t="shared" si="504"/>
        <v/>
      </c>
      <c r="AQ1816" s="444" t="str">
        <f t="shared" si="505"/>
        <v/>
      </c>
      <c r="AR1816" s="375" t="str">
        <f t="shared" si="506"/>
        <v/>
      </c>
      <c r="AS1816" s="377" t="str">
        <f t="shared" si="507"/>
        <v/>
      </c>
      <c r="AT1816" s="378" t="str">
        <f t="shared" si="508"/>
        <v/>
      </c>
      <c r="AX1816" s="625" t="b">
        <f t="shared" si="509"/>
        <v>0</v>
      </c>
      <c r="AY1816" s="7" t="str">
        <f t="shared" si="510"/>
        <v>FALSEFALSEFALSE</v>
      </c>
      <c r="AZ1816" s="626">
        <f t="shared" si="494"/>
        <v>0</v>
      </c>
      <c r="BA1816" s="627" t="str">
        <f t="shared" si="511"/>
        <v/>
      </c>
      <c r="BB1816" s="627">
        <f t="shared" si="495"/>
        <v>0</v>
      </c>
    </row>
    <row r="1817" spans="1:54">
      <c r="A1817" s="381">
        <v>1760</v>
      </c>
      <c r="B1817" s="117"/>
      <c r="C1817" s="288"/>
      <c r="D1817" s="289"/>
      <c r="E1817" s="289"/>
      <c r="F1817" s="290"/>
      <c r="G1817" s="292"/>
      <c r="H1817" s="116"/>
      <c r="I1817" s="292"/>
      <c r="J1817" s="116"/>
      <c r="K1817" s="370"/>
      <c r="L1817" s="370"/>
      <c r="M1817" s="370"/>
      <c r="N1817" s="371"/>
      <c r="O1817" s="371"/>
      <c r="P1817" s="371"/>
      <c r="Q1817" s="371"/>
      <c r="R1817" s="371"/>
      <c r="S1817" s="371"/>
      <c r="T1817" s="443"/>
      <c r="U1817" s="539"/>
      <c r="V1817" s="117"/>
      <c r="W1817" s="118"/>
      <c r="X1817" s="119"/>
      <c r="Y1817" s="120"/>
      <c r="Z1817" s="122"/>
      <c r="AA1817" s="121"/>
      <c r="AB1817" s="443"/>
      <c r="AC1817" s="734"/>
      <c r="AD1817" s="372"/>
      <c r="AE1817" s="485"/>
      <c r="AF1817" s="373" t="str">
        <f t="shared" si="496"/>
        <v/>
      </c>
      <c r="AG1817" s="373" t="str">
        <f t="shared" si="497"/>
        <v/>
      </c>
      <c r="AH1817" s="374" t="str">
        <f t="shared" si="498"/>
        <v/>
      </c>
      <c r="AI1817" s="375" t="str">
        <f t="shared" si="499"/>
        <v/>
      </c>
      <c r="AJ1817" s="375" t="str">
        <f t="shared" si="500"/>
        <v/>
      </c>
      <c r="AK1817" s="375" t="str">
        <f t="shared" si="501"/>
        <v/>
      </c>
      <c r="AL1817" s="375" t="str">
        <f t="shared" si="502"/>
        <v/>
      </c>
      <c r="AM1817" s="375" t="str">
        <f t="shared" si="503"/>
        <v/>
      </c>
      <c r="AN1817" s="376" t="str">
        <f>IF(AF1817="","",IF(OR(AH1817="",AH1817="-"),"－",IF(OR(AM1817=8,AM1817=9),"",IF(OR(AJ1817=3,AJ1817=4,AJ1817=5,AJ1817=6),VLOOKUP(AH1817,INDEX((係数_バス貨物_ガソリン,係数_バス貨物_CNG,係数_バス貨物_軽油,係数_バス貨物_メタノール,係数_バス貨物_LPG),MATCH(AL1817,【参考】排出ガスレベル!$AI$4:$AI$671,1),1,AR1817):INDEX((係数_バス貨物_ガソリン,係数_バス貨物_CNG,係数_バス貨物_軽油,係数_バス貨物_メタノール,係数_バス貨物_LPG),MATCH(AL1817+1,【参考】排出ガスレベル!$AI$4:$AI$671,1)-1,5,AR1817),2,FALSE),IF(OR(AJ1817=1,AJ1817=2),VLOOKUP(AH1817,INDEX((係数_乗用_ガソリン,係数_乗用_CNG,係数_乗用_軽油,係数_乗用_メタノール,係数_乗用_LPG),1,1,AR1817):INDEX((係数_乗用_ガソリン,係数_乗用_CNG,係数_乗用_軽油,係数_乗用_メタノール,係数_乗用_LPG),125,5,AR1817),2,FALSE))))))</f>
        <v/>
      </c>
      <c r="AO1817" s="376" t="str">
        <f>IF(T1817="","",IF(OR(AH1817="",AH1817="-"),"－",IF(OR(AM1817=8,AM1817=9),"",IF(OR(AJ1817=3,AJ1817=4,AJ1817=5,AJ1817=6),VLOOKUP(AH1817,INDEX((係数_バス貨物_ガソリン,係数_バス貨物_CNG,係数_バス貨物_軽油,係数_バス貨物_メタノール,係数_バス貨物_LPG),MATCH(AL1817,【参考】排出ガスレベル!$AI$4:$AI$671,1),1,AR1817):INDEX((係数_バス貨物_ガソリン,係数_バス貨物_CNG,係数_バス貨物_軽油,係数_バス貨物_メタノール,係数_バス貨物_LPG),MATCH(AL1817+1,【参考】排出ガスレベル!$AI$4:$AI$671,1)-1,5,AR1817),3,FALSE),IF(OR(AJ1817=1,AJ1817=2),VLOOKUP(AH1817,INDEX((係数_乗用_ガソリン,係数_乗用_CNG,係数_乗用_軽油,係数_乗用_メタノール,係数_乗用_LPG),1,1,AR1817):INDEX((係数_乗用_ガソリン,係数_乗用_CNG,係数_乗用_軽油,係数_乗用_メタノール,係数_乗用_LPG),125,5,AR1817),3,FALSE))))))</f>
        <v/>
      </c>
      <c r="AP1817" s="375" t="str">
        <f t="shared" si="504"/>
        <v/>
      </c>
      <c r="AQ1817" s="444" t="str">
        <f t="shared" si="505"/>
        <v/>
      </c>
      <c r="AR1817" s="375" t="str">
        <f t="shared" si="506"/>
        <v/>
      </c>
      <c r="AS1817" s="377" t="str">
        <f t="shared" si="507"/>
        <v/>
      </c>
      <c r="AT1817" s="378" t="str">
        <f t="shared" si="508"/>
        <v/>
      </c>
      <c r="AX1817" s="625" t="b">
        <f t="shared" si="509"/>
        <v>0</v>
      </c>
      <c r="AY1817" s="7" t="str">
        <f t="shared" si="510"/>
        <v>FALSEFALSEFALSE</v>
      </c>
      <c r="AZ1817" s="626">
        <f t="shared" si="494"/>
        <v>0</v>
      </c>
      <c r="BA1817" s="627" t="str">
        <f t="shared" si="511"/>
        <v/>
      </c>
      <c r="BB1817" s="627">
        <f t="shared" si="495"/>
        <v>0</v>
      </c>
    </row>
    <row r="1818" spans="1:54">
      <c r="A1818" s="381">
        <v>1761</v>
      </c>
      <c r="B1818" s="117"/>
      <c r="C1818" s="288"/>
      <c r="D1818" s="289"/>
      <c r="E1818" s="289"/>
      <c r="F1818" s="290"/>
      <c r="G1818" s="292"/>
      <c r="H1818" s="116"/>
      <c r="I1818" s="292"/>
      <c r="J1818" s="116"/>
      <c r="K1818" s="370"/>
      <c r="L1818" s="370"/>
      <c r="M1818" s="370"/>
      <c r="N1818" s="371"/>
      <c r="O1818" s="371"/>
      <c r="P1818" s="371"/>
      <c r="Q1818" s="371"/>
      <c r="R1818" s="371"/>
      <c r="S1818" s="371"/>
      <c r="T1818" s="443"/>
      <c r="U1818" s="539"/>
      <c r="V1818" s="117"/>
      <c r="W1818" s="118"/>
      <c r="X1818" s="119"/>
      <c r="Y1818" s="120"/>
      <c r="Z1818" s="122"/>
      <c r="AA1818" s="121"/>
      <c r="AB1818" s="443"/>
      <c r="AC1818" s="734"/>
      <c r="AD1818" s="372"/>
      <c r="AE1818" s="485"/>
      <c r="AF1818" s="373" t="str">
        <f t="shared" si="496"/>
        <v/>
      </c>
      <c r="AG1818" s="373" t="str">
        <f t="shared" si="497"/>
        <v/>
      </c>
      <c r="AH1818" s="374" t="str">
        <f t="shared" si="498"/>
        <v/>
      </c>
      <c r="AI1818" s="375" t="str">
        <f t="shared" si="499"/>
        <v/>
      </c>
      <c r="AJ1818" s="375" t="str">
        <f t="shared" si="500"/>
        <v/>
      </c>
      <c r="AK1818" s="375" t="str">
        <f t="shared" si="501"/>
        <v/>
      </c>
      <c r="AL1818" s="375" t="str">
        <f t="shared" si="502"/>
        <v/>
      </c>
      <c r="AM1818" s="375" t="str">
        <f t="shared" si="503"/>
        <v/>
      </c>
      <c r="AN1818" s="376" t="str">
        <f>IF(AF1818="","",IF(OR(AH1818="",AH1818="-"),"－",IF(OR(AM1818=8,AM1818=9),"",IF(OR(AJ1818=3,AJ1818=4,AJ1818=5,AJ1818=6),VLOOKUP(AH1818,INDEX((係数_バス貨物_ガソリン,係数_バス貨物_CNG,係数_バス貨物_軽油,係数_バス貨物_メタノール,係数_バス貨物_LPG),MATCH(AL1818,【参考】排出ガスレベル!$AI$4:$AI$671,1),1,AR1818):INDEX((係数_バス貨物_ガソリン,係数_バス貨物_CNG,係数_バス貨物_軽油,係数_バス貨物_メタノール,係数_バス貨物_LPG),MATCH(AL1818+1,【参考】排出ガスレベル!$AI$4:$AI$671,1)-1,5,AR1818),2,FALSE),IF(OR(AJ1818=1,AJ1818=2),VLOOKUP(AH1818,INDEX((係数_乗用_ガソリン,係数_乗用_CNG,係数_乗用_軽油,係数_乗用_メタノール,係数_乗用_LPG),1,1,AR1818):INDEX((係数_乗用_ガソリン,係数_乗用_CNG,係数_乗用_軽油,係数_乗用_メタノール,係数_乗用_LPG),125,5,AR1818),2,FALSE))))))</f>
        <v/>
      </c>
      <c r="AO1818" s="376" t="str">
        <f>IF(T1818="","",IF(OR(AH1818="",AH1818="-"),"－",IF(OR(AM1818=8,AM1818=9),"",IF(OR(AJ1818=3,AJ1818=4,AJ1818=5,AJ1818=6),VLOOKUP(AH1818,INDEX((係数_バス貨物_ガソリン,係数_バス貨物_CNG,係数_バス貨物_軽油,係数_バス貨物_メタノール,係数_バス貨物_LPG),MATCH(AL1818,【参考】排出ガスレベル!$AI$4:$AI$671,1),1,AR1818):INDEX((係数_バス貨物_ガソリン,係数_バス貨物_CNG,係数_バス貨物_軽油,係数_バス貨物_メタノール,係数_バス貨物_LPG),MATCH(AL1818+1,【参考】排出ガスレベル!$AI$4:$AI$671,1)-1,5,AR1818),3,FALSE),IF(OR(AJ1818=1,AJ1818=2),VLOOKUP(AH1818,INDEX((係数_乗用_ガソリン,係数_乗用_CNG,係数_乗用_軽油,係数_乗用_メタノール,係数_乗用_LPG),1,1,AR1818):INDEX((係数_乗用_ガソリン,係数_乗用_CNG,係数_乗用_軽油,係数_乗用_メタノール,係数_乗用_LPG),125,5,AR1818),3,FALSE))))))</f>
        <v/>
      </c>
      <c r="AP1818" s="375" t="str">
        <f t="shared" si="504"/>
        <v/>
      </c>
      <c r="AQ1818" s="444" t="str">
        <f t="shared" si="505"/>
        <v/>
      </c>
      <c r="AR1818" s="375" t="str">
        <f t="shared" si="506"/>
        <v/>
      </c>
      <c r="AS1818" s="377" t="str">
        <f t="shared" si="507"/>
        <v/>
      </c>
      <c r="AT1818" s="378" t="str">
        <f t="shared" si="508"/>
        <v/>
      </c>
      <c r="AX1818" s="625" t="b">
        <f t="shared" si="509"/>
        <v>0</v>
      </c>
      <c r="AY1818" s="7" t="str">
        <f t="shared" si="510"/>
        <v>FALSEFALSEFALSE</v>
      </c>
      <c r="AZ1818" s="626">
        <f t="shared" si="494"/>
        <v>0</v>
      </c>
      <c r="BA1818" s="627" t="str">
        <f t="shared" si="511"/>
        <v/>
      </c>
      <c r="BB1818" s="627">
        <f t="shared" si="495"/>
        <v>0</v>
      </c>
    </row>
    <row r="1819" spans="1:54">
      <c r="A1819" s="381">
        <v>1762</v>
      </c>
      <c r="B1819" s="117"/>
      <c r="C1819" s="288"/>
      <c r="D1819" s="289"/>
      <c r="E1819" s="289"/>
      <c r="F1819" s="290"/>
      <c r="G1819" s="292"/>
      <c r="H1819" s="116"/>
      <c r="I1819" s="292"/>
      <c r="J1819" s="116"/>
      <c r="K1819" s="370"/>
      <c r="L1819" s="370"/>
      <c r="M1819" s="370"/>
      <c r="N1819" s="371"/>
      <c r="O1819" s="371"/>
      <c r="P1819" s="371"/>
      <c r="Q1819" s="371"/>
      <c r="R1819" s="371"/>
      <c r="S1819" s="371"/>
      <c r="T1819" s="443"/>
      <c r="U1819" s="539"/>
      <c r="V1819" s="117"/>
      <c r="W1819" s="118"/>
      <c r="X1819" s="119"/>
      <c r="Y1819" s="120"/>
      <c r="Z1819" s="122"/>
      <c r="AA1819" s="121"/>
      <c r="AB1819" s="443"/>
      <c r="AC1819" s="734"/>
      <c r="AD1819" s="372"/>
      <c r="AE1819" s="485"/>
      <c r="AF1819" s="373" t="str">
        <f t="shared" si="496"/>
        <v/>
      </c>
      <c r="AG1819" s="373" t="str">
        <f t="shared" si="497"/>
        <v/>
      </c>
      <c r="AH1819" s="374" t="str">
        <f t="shared" si="498"/>
        <v/>
      </c>
      <c r="AI1819" s="375" t="str">
        <f t="shared" si="499"/>
        <v/>
      </c>
      <c r="AJ1819" s="375" t="str">
        <f t="shared" si="500"/>
        <v/>
      </c>
      <c r="AK1819" s="375" t="str">
        <f t="shared" si="501"/>
        <v/>
      </c>
      <c r="AL1819" s="375" t="str">
        <f t="shared" si="502"/>
        <v/>
      </c>
      <c r="AM1819" s="375" t="str">
        <f t="shared" si="503"/>
        <v/>
      </c>
      <c r="AN1819" s="376" t="str">
        <f>IF(AF1819="","",IF(OR(AH1819="",AH1819="-"),"－",IF(OR(AM1819=8,AM1819=9),"",IF(OR(AJ1819=3,AJ1819=4,AJ1819=5,AJ1819=6),VLOOKUP(AH1819,INDEX((係数_バス貨物_ガソリン,係数_バス貨物_CNG,係数_バス貨物_軽油,係数_バス貨物_メタノール,係数_バス貨物_LPG),MATCH(AL1819,【参考】排出ガスレベル!$AI$4:$AI$671,1),1,AR1819):INDEX((係数_バス貨物_ガソリン,係数_バス貨物_CNG,係数_バス貨物_軽油,係数_バス貨物_メタノール,係数_バス貨物_LPG),MATCH(AL1819+1,【参考】排出ガスレベル!$AI$4:$AI$671,1)-1,5,AR1819),2,FALSE),IF(OR(AJ1819=1,AJ1819=2),VLOOKUP(AH1819,INDEX((係数_乗用_ガソリン,係数_乗用_CNG,係数_乗用_軽油,係数_乗用_メタノール,係数_乗用_LPG),1,1,AR1819):INDEX((係数_乗用_ガソリン,係数_乗用_CNG,係数_乗用_軽油,係数_乗用_メタノール,係数_乗用_LPG),125,5,AR1819),2,FALSE))))))</f>
        <v/>
      </c>
      <c r="AO1819" s="376" t="str">
        <f>IF(T1819="","",IF(OR(AH1819="",AH1819="-"),"－",IF(OR(AM1819=8,AM1819=9),"",IF(OR(AJ1819=3,AJ1819=4,AJ1819=5,AJ1819=6),VLOOKUP(AH1819,INDEX((係数_バス貨物_ガソリン,係数_バス貨物_CNG,係数_バス貨物_軽油,係数_バス貨物_メタノール,係数_バス貨物_LPG),MATCH(AL1819,【参考】排出ガスレベル!$AI$4:$AI$671,1),1,AR1819):INDEX((係数_バス貨物_ガソリン,係数_バス貨物_CNG,係数_バス貨物_軽油,係数_バス貨物_メタノール,係数_バス貨物_LPG),MATCH(AL1819+1,【参考】排出ガスレベル!$AI$4:$AI$671,1)-1,5,AR1819),3,FALSE),IF(OR(AJ1819=1,AJ1819=2),VLOOKUP(AH1819,INDEX((係数_乗用_ガソリン,係数_乗用_CNG,係数_乗用_軽油,係数_乗用_メタノール,係数_乗用_LPG),1,1,AR1819):INDEX((係数_乗用_ガソリン,係数_乗用_CNG,係数_乗用_軽油,係数_乗用_メタノール,係数_乗用_LPG),125,5,AR1819),3,FALSE))))))</f>
        <v/>
      </c>
      <c r="AP1819" s="375" t="str">
        <f t="shared" si="504"/>
        <v/>
      </c>
      <c r="AQ1819" s="444" t="str">
        <f t="shared" si="505"/>
        <v/>
      </c>
      <c r="AR1819" s="375" t="str">
        <f t="shared" si="506"/>
        <v/>
      </c>
      <c r="AS1819" s="377" t="str">
        <f t="shared" si="507"/>
        <v/>
      </c>
      <c r="AT1819" s="378" t="str">
        <f t="shared" si="508"/>
        <v/>
      </c>
      <c r="AX1819" s="625" t="b">
        <f t="shared" si="509"/>
        <v>0</v>
      </c>
      <c r="AY1819" s="7" t="str">
        <f t="shared" si="510"/>
        <v>FALSEFALSEFALSE</v>
      </c>
      <c r="AZ1819" s="626">
        <f t="shared" si="494"/>
        <v>0</v>
      </c>
      <c r="BA1819" s="627" t="str">
        <f t="shared" si="511"/>
        <v/>
      </c>
      <c r="BB1819" s="627">
        <f t="shared" si="495"/>
        <v>0</v>
      </c>
    </row>
    <row r="1820" spans="1:54">
      <c r="A1820" s="381">
        <v>1763</v>
      </c>
      <c r="B1820" s="117"/>
      <c r="C1820" s="288"/>
      <c r="D1820" s="289"/>
      <c r="E1820" s="289"/>
      <c r="F1820" s="290"/>
      <c r="G1820" s="292"/>
      <c r="H1820" s="116"/>
      <c r="I1820" s="292"/>
      <c r="J1820" s="116"/>
      <c r="K1820" s="370"/>
      <c r="L1820" s="370"/>
      <c r="M1820" s="370"/>
      <c r="N1820" s="371"/>
      <c r="O1820" s="371"/>
      <c r="P1820" s="371"/>
      <c r="Q1820" s="371"/>
      <c r="R1820" s="371"/>
      <c r="S1820" s="371"/>
      <c r="T1820" s="443"/>
      <c r="U1820" s="539"/>
      <c r="V1820" s="117"/>
      <c r="W1820" s="118"/>
      <c r="X1820" s="119"/>
      <c r="Y1820" s="120"/>
      <c r="Z1820" s="122"/>
      <c r="AA1820" s="121"/>
      <c r="AB1820" s="443"/>
      <c r="AC1820" s="734"/>
      <c r="AD1820" s="372"/>
      <c r="AE1820" s="485"/>
      <c r="AF1820" s="373" t="str">
        <f t="shared" si="496"/>
        <v/>
      </c>
      <c r="AG1820" s="373" t="str">
        <f t="shared" si="497"/>
        <v/>
      </c>
      <c r="AH1820" s="374" t="str">
        <f t="shared" si="498"/>
        <v/>
      </c>
      <c r="AI1820" s="375" t="str">
        <f t="shared" si="499"/>
        <v/>
      </c>
      <c r="AJ1820" s="375" t="str">
        <f t="shared" si="500"/>
        <v/>
      </c>
      <c r="AK1820" s="375" t="str">
        <f t="shared" si="501"/>
        <v/>
      </c>
      <c r="AL1820" s="375" t="str">
        <f t="shared" si="502"/>
        <v/>
      </c>
      <c r="AM1820" s="375" t="str">
        <f t="shared" si="503"/>
        <v/>
      </c>
      <c r="AN1820" s="376" t="str">
        <f>IF(AF1820="","",IF(OR(AH1820="",AH1820="-"),"－",IF(OR(AM1820=8,AM1820=9),"",IF(OR(AJ1820=3,AJ1820=4,AJ1820=5,AJ1820=6),VLOOKUP(AH1820,INDEX((係数_バス貨物_ガソリン,係数_バス貨物_CNG,係数_バス貨物_軽油,係数_バス貨物_メタノール,係数_バス貨物_LPG),MATCH(AL1820,【参考】排出ガスレベル!$AI$4:$AI$671,1),1,AR1820):INDEX((係数_バス貨物_ガソリン,係数_バス貨物_CNG,係数_バス貨物_軽油,係数_バス貨物_メタノール,係数_バス貨物_LPG),MATCH(AL1820+1,【参考】排出ガスレベル!$AI$4:$AI$671,1)-1,5,AR1820),2,FALSE),IF(OR(AJ1820=1,AJ1820=2),VLOOKUP(AH1820,INDEX((係数_乗用_ガソリン,係数_乗用_CNG,係数_乗用_軽油,係数_乗用_メタノール,係数_乗用_LPG),1,1,AR1820):INDEX((係数_乗用_ガソリン,係数_乗用_CNG,係数_乗用_軽油,係数_乗用_メタノール,係数_乗用_LPG),125,5,AR1820),2,FALSE))))))</f>
        <v/>
      </c>
      <c r="AO1820" s="376" t="str">
        <f>IF(T1820="","",IF(OR(AH1820="",AH1820="-"),"－",IF(OR(AM1820=8,AM1820=9),"",IF(OR(AJ1820=3,AJ1820=4,AJ1820=5,AJ1820=6),VLOOKUP(AH1820,INDEX((係数_バス貨物_ガソリン,係数_バス貨物_CNG,係数_バス貨物_軽油,係数_バス貨物_メタノール,係数_バス貨物_LPG),MATCH(AL1820,【参考】排出ガスレベル!$AI$4:$AI$671,1),1,AR1820):INDEX((係数_バス貨物_ガソリン,係数_バス貨物_CNG,係数_バス貨物_軽油,係数_バス貨物_メタノール,係数_バス貨物_LPG),MATCH(AL1820+1,【参考】排出ガスレベル!$AI$4:$AI$671,1)-1,5,AR1820),3,FALSE),IF(OR(AJ1820=1,AJ1820=2),VLOOKUP(AH1820,INDEX((係数_乗用_ガソリン,係数_乗用_CNG,係数_乗用_軽油,係数_乗用_メタノール,係数_乗用_LPG),1,1,AR1820):INDEX((係数_乗用_ガソリン,係数_乗用_CNG,係数_乗用_軽油,係数_乗用_メタノール,係数_乗用_LPG),125,5,AR1820),3,FALSE))))))</f>
        <v/>
      </c>
      <c r="AP1820" s="375" t="str">
        <f t="shared" si="504"/>
        <v/>
      </c>
      <c r="AQ1820" s="444" t="str">
        <f t="shared" si="505"/>
        <v/>
      </c>
      <c r="AR1820" s="375" t="str">
        <f t="shared" si="506"/>
        <v/>
      </c>
      <c r="AS1820" s="377" t="str">
        <f t="shared" si="507"/>
        <v/>
      </c>
      <c r="AT1820" s="378" t="str">
        <f t="shared" si="508"/>
        <v/>
      </c>
      <c r="AX1820" s="625" t="b">
        <f t="shared" si="509"/>
        <v>0</v>
      </c>
      <c r="AY1820" s="7" t="str">
        <f t="shared" si="510"/>
        <v>FALSEFALSEFALSE</v>
      </c>
      <c r="AZ1820" s="626">
        <f t="shared" si="494"/>
        <v>0</v>
      </c>
      <c r="BA1820" s="627" t="str">
        <f t="shared" si="511"/>
        <v/>
      </c>
      <c r="BB1820" s="627">
        <f t="shared" si="495"/>
        <v>0</v>
      </c>
    </row>
    <row r="1821" spans="1:54">
      <c r="A1821" s="381">
        <v>1764</v>
      </c>
      <c r="B1821" s="117"/>
      <c r="C1821" s="288"/>
      <c r="D1821" s="289"/>
      <c r="E1821" s="289"/>
      <c r="F1821" s="290"/>
      <c r="G1821" s="292"/>
      <c r="H1821" s="116"/>
      <c r="I1821" s="292"/>
      <c r="J1821" s="116"/>
      <c r="K1821" s="370"/>
      <c r="L1821" s="370"/>
      <c r="M1821" s="370"/>
      <c r="N1821" s="371"/>
      <c r="O1821" s="371"/>
      <c r="P1821" s="371"/>
      <c r="Q1821" s="371"/>
      <c r="R1821" s="371"/>
      <c r="S1821" s="371"/>
      <c r="T1821" s="443"/>
      <c r="U1821" s="539"/>
      <c r="V1821" s="117"/>
      <c r="W1821" s="118"/>
      <c r="X1821" s="119"/>
      <c r="Y1821" s="120"/>
      <c r="Z1821" s="122"/>
      <c r="AA1821" s="121"/>
      <c r="AB1821" s="443"/>
      <c r="AC1821" s="734"/>
      <c r="AD1821" s="372"/>
      <c r="AE1821" s="485"/>
      <c r="AF1821" s="373" t="str">
        <f t="shared" si="496"/>
        <v/>
      </c>
      <c r="AG1821" s="373" t="str">
        <f t="shared" si="497"/>
        <v/>
      </c>
      <c r="AH1821" s="374" t="str">
        <f t="shared" si="498"/>
        <v/>
      </c>
      <c r="AI1821" s="375" t="str">
        <f t="shared" si="499"/>
        <v/>
      </c>
      <c r="AJ1821" s="375" t="str">
        <f t="shared" si="500"/>
        <v/>
      </c>
      <c r="AK1821" s="375" t="str">
        <f t="shared" si="501"/>
        <v/>
      </c>
      <c r="AL1821" s="375" t="str">
        <f t="shared" si="502"/>
        <v/>
      </c>
      <c r="AM1821" s="375" t="str">
        <f t="shared" si="503"/>
        <v/>
      </c>
      <c r="AN1821" s="376" t="str">
        <f>IF(AF1821="","",IF(OR(AH1821="",AH1821="-"),"－",IF(OR(AM1821=8,AM1821=9),"",IF(OR(AJ1821=3,AJ1821=4,AJ1821=5,AJ1821=6),VLOOKUP(AH1821,INDEX((係数_バス貨物_ガソリン,係数_バス貨物_CNG,係数_バス貨物_軽油,係数_バス貨物_メタノール,係数_バス貨物_LPG),MATCH(AL1821,【参考】排出ガスレベル!$AI$4:$AI$671,1),1,AR1821):INDEX((係数_バス貨物_ガソリン,係数_バス貨物_CNG,係数_バス貨物_軽油,係数_バス貨物_メタノール,係数_バス貨物_LPG),MATCH(AL1821+1,【参考】排出ガスレベル!$AI$4:$AI$671,1)-1,5,AR1821),2,FALSE),IF(OR(AJ1821=1,AJ1821=2),VLOOKUP(AH1821,INDEX((係数_乗用_ガソリン,係数_乗用_CNG,係数_乗用_軽油,係数_乗用_メタノール,係数_乗用_LPG),1,1,AR1821):INDEX((係数_乗用_ガソリン,係数_乗用_CNG,係数_乗用_軽油,係数_乗用_メタノール,係数_乗用_LPG),125,5,AR1821),2,FALSE))))))</f>
        <v/>
      </c>
      <c r="AO1821" s="376" t="str">
        <f>IF(T1821="","",IF(OR(AH1821="",AH1821="-"),"－",IF(OR(AM1821=8,AM1821=9),"",IF(OR(AJ1821=3,AJ1821=4,AJ1821=5,AJ1821=6),VLOOKUP(AH1821,INDEX((係数_バス貨物_ガソリン,係数_バス貨物_CNG,係数_バス貨物_軽油,係数_バス貨物_メタノール,係数_バス貨物_LPG),MATCH(AL1821,【参考】排出ガスレベル!$AI$4:$AI$671,1),1,AR1821):INDEX((係数_バス貨物_ガソリン,係数_バス貨物_CNG,係数_バス貨物_軽油,係数_バス貨物_メタノール,係数_バス貨物_LPG),MATCH(AL1821+1,【参考】排出ガスレベル!$AI$4:$AI$671,1)-1,5,AR1821),3,FALSE),IF(OR(AJ1821=1,AJ1821=2),VLOOKUP(AH1821,INDEX((係数_乗用_ガソリン,係数_乗用_CNG,係数_乗用_軽油,係数_乗用_メタノール,係数_乗用_LPG),1,1,AR1821):INDEX((係数_乗用_ガソリン,係数_乗用_CNG,係数_乗用_軽油,係数_乗用_メタノール,係数_乗用_LPG),125,5,AR1821),3,FALSE))))))</f>
        <v/>
      </c>
      <c r="AP1821" s="375" t="str">
        <f t="shared" si="504"/>
        <v/>
      </c>
      <c r="AQ1821" s="444" t="str">
        <f t="shared" si="505"/>
        <v/>
      </c>
      <c r="AR1821" s="375" t="str">
        <f t="shared" si="506"/>
        <v/>
      </c>
      <c r="AS1821" s="377" t="str">
        <f t="shared" si="507"/>
        <v/>
      </c>
      <c r="AT1821" s="378" t="str">
        <f t="shared" si="508"/>
        <v/>
      </c>
      <c r="AX1821" s="625" t="b">
        <f t="shared" si="509"/>
        <v>0</v>
      </c>
      <c r="AY1821" s="7" t="str">
        <f t="shared" si="510"/>
        <v>FALSEFALSEFALSE</v>
      </c>
      <c r="AZ1821" s="626">
        <f t="shared" si="494"/>
        <v>0</v>
      </c>
      <c r="BA1821" s="627" t="str">
        <f t="shared" si="511"/>
        <v/>
      </c>
      <c r="BB1821" s="627">
        <f t="shared" si="495"/>
        <v>0</v>
      </c>
    </row>
    <row r="1822" spans="1:54">
      <c r="A1822" s="381">
        <v>1765</v>
      </c>
      <c r="B1822" s="117"/>
      <c r="C1822" s="288"/>
      <c r="D1822" s="289"/>
      <c r="E1822" s="289"/>
      <c r="F1822" s="290"/>
      <c r="G1822" s="292"/>
      <c r="H1822" s="116"/>
      <c r="I1822" s="292"/>
      <c r="J1822" s="116"/>
      <c r="K1822" s="370"/>
      <c r="L1822" s="370"/>
      <c r="M1822" s="370"/>
      <c r="N1822" s="371"/>
      <c r="O1822" s="371"/>
      <c r="P1822" s="371"/>
      <c r="Q1822" s="371"/>
      <c r="R1822" s="371"/>
      <c r="S1822" s="371"/>
      <c r="T1822" s="443"/>
      <c r="U1822" s="539"/>
      <c r="V1822" s="117"/>
      <c r="W1822" s="118"/>
      <c r="X1822" s="119"/>
      <c r="Y1822" s="120"/>
      <c r="Z1822" s="122"/>
      <c r="AA1822" s="121"/>
      <c r="AB1822" s="443"/>
      <c r="AC1822" s="734"/>
      <c r="AD1822" s="372"/>
      <c r="AE1822" s="485"/>
      <c r="AF1822" s="373" t="str">
        <f t="shared" si="496"/>
        <v/>
      </c>
      <c r="AG1822" s="373" t="str">
        <f t="shared" si="497"/>
        <v/>
      </c>
      <c r="AH1822" s="374" t="str">
        <f t="shared" si="498"/>
        <v/>
      </c>
      <c r="AI1822" s="375" t="str">
        <f t="shared" si="499"/>
        <v/>
      </c>
      <c r="AJ1822" s="375" t="str">
        <f t="shared" si="500"/>
        <v/>
      </c>
      <c r="AK1822" s="375" t="str">
        <f t="shared" si="501"/>
        <v/>
      </c>
      <c r="AL1822" s="375" t="str">
        <f t="shared" si="502"/>
        <v/>
      </c>
      <c r="AM1822" s="375" t="str">
        <f t="shared" si="503"/>
        <v/>
      </c>
      <c r="AN1822" s="376" t="str">
        <f>IF(AF1822="","",IF(OR(AH1822="",AH1822="-"),"－",IF(OR(AM1822=8,AM1822=9),"",IF(OR(AJ1822=3,AJ1822=4,AJ1822=5,AJ1822=6),VLOOKUP(AH1822,INDEX((係数_バス貨物_ガソリン,係数_バス貨物_CNG,係数_バス貨物_軽油,係数_バス貨物_メタノール,係数_バス貨物_LPG),MATCH(AL1822,【参考】排出ガスレベル!$AI$4:$AI$671,1),1,AR1822):INDEX((係数_バス貨物_ガソリン,係数_バス貨物_CNG,係数_バス貨物_軽油,係数_バス貨物_メタノール,係数_バス貨物_LPG),MATCH(AL1822+1,【参考】排出ガスレベル!$AI$4:$AI$671,1)-1,5,AR1822),2,FALSE),IF(OR(AJ1822=1,AJ1822=2),VLOOKUP(AH1822,INDEX((係数_乗用_ガソリン,係数_乗用_CNG,係数_乗用_軽油,係数_乗用_メタノール,係数_乗用_LPG),1,1,AR1822):INDEX((係数_乗用_ガソリン,係数_乗用_CNG,係数_乗用_軽油,係数_乗用_メタノール,係数_乗用_LPG),125,5,AR1822),2,FALSE))))))</f>
        <v/>
      </c>
      <c r="AO1822" s="376" t="str">
        <f>IF(T1822="","",IF(OR(AH1822="",AH1822="-"),"－",IF(OR(AM1822=8,AM1822=9),"",IF(OR(AJ1822=3,AJ1822=4,AJ1822=5,AJ1822=6),VLOOKUP(AH1822,INDEX((係数_バス貨物_ガソリン,係数_バス貨物_CNG,係数_バス貨物_軽油,係数_バス貨物_メタノール,係数_バス貨物_LPG),MATCH(AL1822,【参考】排出ガスレベル!$AI$4:$AI$671,1),1,AR1822):INDEX((係数_バス貨物_ガソリン,係数_バス貨物_CNG,係数_バス貨物_軽油,係数_バス貨物_メタノール,係数_バス貨物_LPG),MATCH(AL1822+1,【参考】排出ガスレベル!$AI$4:$AI$671,1)-1,5,AR1822),3,FALSE),IF(OR(AJ1822=1,AJ1822=2),VLOOKUP(AH1822,INDEX((係数_乗用_ガソリン,係数_乗用_CNG,係数_乗用_軽油,係数_乗用_メタノール,係数_乗用_LPG),1,1,AR1822):INDEX((係数_乗用_ガソリン,係数_乗用_CNG,係数_乗用_軽油,係数_乗用_メタノール,係数_乗用_LPG),125,5,AR1822),3,FALSE))))))</f>
        <v/>
      </c>
      <c r="AP1822" s="375" t="str">
        <f t="shared" si="504"/>
        <v/>
      </c>
      <c r="AQ1822" s="444" t="str">
        <f t="shared" si="505"/>
        <v/>
      </c>
      <c r="AR1822" s="375" t="str">
        <f t="shared" si="506"/>
        <v/>
      </c>
      <c r="AS1822" s="377" t="str">
        <f t="shared" si="507"/>
        <v/>
      </c>
      <c r="AT1822" s="378" t="str">
        <f t="shared" si="508"/>
        <v/>
      </c>
      <c r="AX1822" s="625" t="b">
        <f t="shared" si="509"/>
        <v>0</v>
      </c>
      <c r="AY1822" s="7" t="str">
        <f t="shared" si="510"/>
        <v>FALSEFALSEFALSE</v>
      </c>
      <c r="AZ1822" s="626">
        <f t="shared" si="494"/>
        <v>0</v>
      </c>
      <c r="BA1822" s="627" t="str">
        <f t="shared" si="511"/>
        <v/>
      </c>
      <c r="BB1822" s="627">
        <f t="shared" si="495"/>
        <v>0</v>
      </c>
    </row>
    <row r="1823" spans="1:54">
      <c r="A1823" s="381">
        <v>1766</v>
      </c>
      <c r="B1823" s="117"/>
      <c r="C1823" s="288"/>
      <c r="D1823" s="289"/>
      <c r="E1823" s="289"/>
      <c r="F1823" s="290"/>
      <c r="G1823" s="292"/>
      <c r="H1823" s="116"/>
      <c r="I1823" s="292"/>
      <c r="J1823" s="116"/>
      <c r="K1823" s="370"/>
      <c r="L1823" s="370"/>
      <c r="M1823" s="370"/>
      <c r="N1823" s="371"/>
      <c r="O1823" s="371"/>
      <c r="P1823" s="371"/>
      <c r="Q1823" s="371"/>
      <c r="R1823" s="371"/>
      <c r="S1823" s="371"/>
      <c r="T1823" s="443"/>
      <c r="U1823" s="539"/>
      <c r="V1823" s="117"/>
      <c r="W1823" s="118"/>
      <c r="X1823" s="119"/>
      <c r="Y1823" s="120"/>
      <c r="Z1823" s="122"/>
      <c r="AA1823" s="121"/>
      <c r="AB1823" s="443"/>
      <c r="AC1823" s="734"/>
      <c r="AD1823" s="372"/>
      <c r="AE1823" s="485"/>
      <c r="AF1823" s="373" t="str">
        <f t="shared" si="496"/>
        <v/>
      </c>
      <c r="AG1823" s="373" t="str">
        <f t="shared" si="497"/>
        <v/>
      </c>
      <c r="AH1823" s="374" t="str">
        <f t="shared" si="498"/>
        <v/>
      </c>
      <c r="AI1823" s="375" t="str">
        <f t="shared" si="499"/>
        <v/>
      </c>
      <c r="AJ1823" s="375" t="str">
        <f t="shared" si="500"/>
        <v/>
      </c>
      <c r="AK1823" s="375" t="str">
        <f t="shared" si="501"/>
        <v/>
      </c>
      <c r="AL1823" s="375" t="str">
        <f t="shared" si="502"/>
        <v/>
      </c>
      <c r="AM1823" s="375" t="str">
        <f t="shared" si="503"/>
        <v/>
      </c>
      <c r="AN1823" s="376" t="str">
        <f>IF(AF1823="","",IF(OR(AH1823="",AH1823="-"),"－",IF(OR(AM1823=8,AM1823=9),"",IF(OR(AJ1823=3,AJ1823=4,AJ1823=5,AJ1823=6),VLOOKUP(AH1823,INDEX((係数_バス貨物_ガソリン,係数_バス貨物_CNG,係数_バス貨物_軽油,係数_バス貨物_メタノール,係数_バス貨物_LPG),MATCH(AL1823,【参考】排出ガスレベル!$AI$4:$AI$671,1),1,AR1823):INDEX((係数_バス貨物_ガソリン,係数_バス貨物_CNG,係数_バス貨物_軽油,係数_バス貨物_メタノール,係数_バス貨物_LPG),MATCH(AL1823+1,【参考】排出ガスレベル!$AI$4:$AI$671,1)-1,5,AR1823),2,FALSE),IF(OR(AJ1823=1,AJ1823=2),VLOOKUP(AH1823,INDEX((係数_乗用_ガソリン,係数_乗用_CNG,係数_乗用_軽油,係数_乗用_メタノール,係数_乗用_LPG),1,1,AR1823):INDEX((係数_乗用_ガソリン,係数_乗用_CNG,係数_乗用_軽油,係数_乗用_メタノール,係数_乗用_LPG),125,5,AR1823),2,FALSE))))))</f>
        <v/>
      </c>
      <c r="AO1823" s="376" t="str">
        <f>IF(T1823="","",IF(OR(AH1823="",AH1823="-"),"－",IF(OR(AM1823=8,AM1823=9),"",IF(OR(AJ1823=3,AJ1823=4,AJ1823=5,AJ1823=6),VLOOKUP(AH1823,INDEX((係数_バス貨物_ガソリン,係数_バス貨物_CNG,係数_バス貨物_軽油,係数_バス貨物_メタノール,係数_バス貨物_LPG),MATCH(AL1823,【参考】排出ガスレベル!$AI$4:$AI$671,1),1,AR1823):INDEX((係数_バス貨物_ガソリン,係数_バス貨物_CNG,係数_バス貨物_軽油,係数_バス貨物_メタノール,係数_バス貨物_LPG),MATCH(AL1823+1,【参考】排出ガスレベル!$AI$4:$AI$671,1)-1,5,AR1823),3,FALSE),IF(OR(AJ1823=1,AJ1823=2),VLOOKUP(AH1823,INDEX((係数_乗用_ガソリン,係数_乗用_CNG,係数_乗用_軽油,係数_乗用_メタノール,係数_乗用_LPG),1,1,AR1823):INDEX((係数_乗用_ガソリン,係数_乗用_CNG,係数_乗用_軽油,係数_乗用_メタノール,係数_乗用_LPG),125,5,AR1823),3,FALSE))))))</f>
        <v/>
      </c>
      <c r="AP1823" s="375" t="str">
        <f t="shared" si="504"/>
        <v/>
      </c>
      <c r="AQ1823" s="444" t="str">
        <f t="shared" si="505"/>
        <v/>
      </c>
      <c r="AR1823" s="375" t="str">
        <f t="shared" si="506"/>
        <v/>
      </c>
      <c r="AS1823" s="377" t="str">
        <f t="shared" si="507"/>
        <v/>
      </c>
      <c r="AT1823" s="378" t="str">
        <f t="shared" si="508"/>
        <v/>
      </c>
      <c r="AX1823" s="625" t="b">
        <f t="shared" si="509"/>
        <v>0</v>
      </c>
      <c r="AY1823" s="7" t="str">
        <f t="shared" si="510"/>
        <v>FALSEFALSEFALSE</v>
      </c>
      <c r="AZ1823" s="626">
        <f t="shared" si="494"/>
        <v>0</v>
      </c>
      <c r="BA1823" s="627" t="str">
        <f t="shared" si="511"/>
        <v/>
      </c>
      <c r="BB1823" s="627">
        <f t="shared" si="495"/>
        <v>0</v>
      </c>
    </row>
    <row r="1824" spans="1:54">
      <c r="A1824" s="381">
        <v>1767</v>
      </c>
      <c r="B1824" s="117"/>
      <c r="C1824" s="288"/>
      <c r="D1824" s="289"/>
      <c r="E1824" s="289"/>
      <c r="F1824" s="290"/>
      <c r="G1824" s="292"/>
      <c r="H1824" s="116"/>
      <c r="I1824" s="292"/>
      <c r="J1824" s="116"/>
      <c r="K1824" s="370"/>
      <c r="L1824" s="370"/>
      <c r="M1824" s="370"/>
      <c r="N1824" s="371"/>
      <c r="O1824" s="371"/>
      <c r="P1824" s="371"/>
      <c r="Q1824" s="371"/>
      <c r="R1824" s="371"/>
      <c r="S1824" s="371"/>
      <c r="T1824" s="443"/>
      <c r="U1824" s="539"/>
      <c r="V1824" s="117"/>
      <c r="W1824" s="118"/>
      <c r="X1824" s="119"/>
      <c r="Y1824" s="120"/>
      <c r="Z1824" s="122"/>
      <c r="AA1824" s="121"/>
      <c r="AB1824" s="443"/>
      <c r="AC1824" s="734"/>
      <c r="AD1824" s="372"/>
      <c r="AE1824" s="485"/>
      <c r="AF1824" s="373" t="str">
        <f t="shared" si="496"/>
        <v/>
      </c>
      <c r="AG1824" s="373" t="str">
        <f t="shared" si="497"/>
        <v/>
      </c>
      <c r="AH1824" s="374" t="str">
        <f t="shared" si="498"/>
        <v/>
      </c>
      <c r="AI1824" s="375" t="str">
        <f t="shared" si="499"/>
        <v/>
      </c>
      <c r="AJ1824" s="375" t="str">
        <f t="shared" si="500"/>
        <v/>
      </c>
      <c r="AK1824" s="375" t="str">
        <f t="shared" si="501"/>
        <v/>
      </c>
      <c r="AL1824" s="375" t="str">
        <f t="shared" si="502"/>
        <v/>
      </c>
      <c r="AM1824" s="375" t="str">
        <f t="shared" si="503"/>
        <v/>
      </c>
      <c r="AN1824" s="376" t="str">
        <f>IF(AF1824="","",IF(OR(AH1824="",AH1824="-"),"－",IF(OR(AM1824=8,AM1824=9),"",IF(OR(AJ1824=3,AJ1824=4,AJ1824=5,AJ1824=6),VLOOKUP(AH1824,INDEX((係数_バス貨物_ガソリン,係数_バス貨物_CNG,係数_バス貨物_軽油,係数_バス貨物_メタノール,係数_バス貨物_LPG),MATCH(AL1824,【参考】排出ガスレベル!$AI$4:$AI$671,1),1,AR1824):INDEX((係数_バス貨物_ガソリン,係数_バス貨物_CNG,係数_バス貨物_軽油,係数_バス貨物_メタノール,係数_バス貨物_LPG),MATCH(AL1824+1,【参考】排出ガスレベル!$AI$4:$AI$671,1)-1,5,AR1824),2,FALSE),IF(OR(AJ1824=1,AJ1824=2),VLOOKUP(AH1824,INDEX((係数_乗用_ガソリン,係数_乗用_CNG,係数_乗用_軽油,係数_乗用_メタノール,係数_乗用_LPG),1,1,AR1824):INDEX((係数_乗用_ガソリン,係数_乗用_CNG,係数_乗用_軽油,係数_乗用_メタノール,係数_乗用_LPG),125,5,AR1824),2,FALSE))))))</f>
        <v/>
      </c>
      <c r="AO1824" s="376" t="str">
        <f>IF(T1824="","",IF(OR(AH1824="",AH1824="-"),"－",IF(OR(AM1824=8,AM1824=9),"",IF(OR(AJ1824=3,AJ1824=4,AJ1824=5,AJ1824=6),VLOOKUP(AH1824,INDEX((係数_バス貨物_ガソリン,係数_バス貨物_CNG,係数_バス貨物_軽油,係数_バス貨物_メタノール,係数_バス貨物_LPG),MATCH(AL1824,【参考】排出ガスレベル!$AI$4:$AI$671,1),1,AR1824):INDEX((係数_バス貨物_ガソリン,係数_バス貨物_CNG,係数_バス貨物_軽油,係数_バス貨物_メタノール,係数_バス貨物_LPG),MATCH(AL1824+1,【参考】排出ガスレベル!$AI$4:$AI$671,1)-1,5,AR1824),3,FALSE),IF(OR(AJ1824=1,AJ1824=2),VLOOKUP(AH1824,INDEX((係数_乗用_ガソリン,係数_乗用_CNG,係数_乗用_軽油,係数_乗用_メタノール,係数_乗用_LPG),1,1,AR1824):INDEX((係数_乗用_ガソリン,係数_乗用_CNG,係数_乗用_軽油,係数_乗用_メタノール,係数_乗用_LPG),125,5,AR1824),3,FALSE))))))</f>
        <v/>
      </c>
      <c r="AP1824" s="375" t="str">
        <f t="shared" si="504"/>
        <v/>
      </c>
      <c r="AQ1824" s="444" t="str">
        <f t="shared" si="505"/>
        <v/>
      </c>
      <c r="AR1824" s="375" t="str">
        <f t="shared" si="506"/>
        <v/>
      </c>
      <c r="AS1824" s="377" t="str">
        <f t="shared" si="507"/>
        <v/>
      </c>
      <c r="AT1824" s="378" t="str">
        <f t="shared" si="508"/>
        <v/>
      </c>
      <c r="AX1824" s="625" t="b">
        <f t="shared" si="509"/>
        <v>0</v>
      </c>
      <c r="AY1824" s="7" t="str">
        <f t="shared" si="510"/>
        <v>FALSEFALSEFALSE</v>
      </c>
      <c r="AZ1824" s="626">
        <f t="shared" si="494"/>
        <v>0</v>
      </c>
      <c r="BA1824" s="627" t="str">
        <f t="shared" si="511"/>
        <v/>
      </c>
      <c r="BB1824" s="627">
        <f t="shared" si="495"/>
        <v>0</v>
      </c>
    </row>
    <row r="1825" spans="1:54">
      <c r="A1825" s="381">
        <v>1768</v>
      </c>
      <c r="B1825" s="117"/>
      <c r="C1825" s="288"/>
      <c r="D1825" s="289"/>
      <c r="E1825" s="289"/>
      <c r="F1825" s="290"/>
      <c r="G1825" s="292"/>
      <c r="H1825" s="116"/>
      <c r="I1825" s="292"/>
      <c r="J1825" s="116"/>
      <c r="K1825" s="370"/>
      <c r="L1825" s="370"/>
      <c r="M1825" s="370"/>
      <c r="N1825" s="371"/>
      <c r="O1825" s="371"/>
      <c r="P1825" s="371"/>
      <c r="Q1825" s="371"/>
      <c r="R1825" s="371"/>
      <c r="S1825" s="371"/>
      <c r="T1825" s="443"/>
      <c r="U1825" s="539"/>
      <c r="V1825" s="117"/>
      <c r="W1825" s="118"/>
      <c r="X1825" s="119"/>
      <c r="Y1825" s="120"/>
      <c r="Z1825" s="122"/>
      <c r="AA1825" s="121"/>
      <c r="AB1825" s="443"/>
      <c r="AC1825" s="734"/>
      <c r="AD1825" s="372"/>
      <c r="AE1825" s="485"/>
      <c r="AF1825" s="373" t="str">
        <f t="shared" si="496"/>
        <v/>
      </c>
      <c r="AG1825" s="373" t="str">
        <f t="shared" si="497"/>
        <v/>
      </c>
      <c r="AH1825" s="374" t="str">
        <f t="shared" si="498"/>
        <v/>
      </c>
      <c r="AI1825" s="375" t="str">
        <f t="shared" si="499"/>
        <v/>
      </c>
      <c r="AJ1825" s="375" t="str">
        <f t="shared" si="500"/>
        <v/>
      </c>
      <c r="AK1825" s="375" t="str">
        <f t="shared" si="501"/>
        <v/>
      </c>
      <c r="AL1825" s="375" t="str">
        <f t="shared" si="502"/>
        <v/>
      </c>
      <c r="AM1825" s="375" t="str">
        <f t="shared" si="503"/>
        <v/>
      </c>
      <c r="AN1825" s="376" t="str">
        <f>IF(AF1825="","",IF(OR(AH1825="",AH1825="-"),"－",IF(OR(AM1825=8,AM1825=9),"",IF(OR(AJ1825=3,AJ1825=4,AJ1825=5,AJ1825=6),VLOOKUP(AH1825,INDEX((係数_バス貨物_ガソリン,係数_バス貨物_CNG,係数_バス貨物_軽油,係数_バス貨物_メタノール,係数_バス貨物_LPG),MATCH(AL1825,【参考】排出ガスレベル!$AI$4:$AI$671,1),1,AR1825):INDEX((係数_バス貨物_ガソリン,係数_バス貨物_CNG,係数_バス貨物_軽油,係数_バス貨物_メタノール,係数_バス貨物_LPG),MATCH(AL1825+1,【参考】排出ガスレベル!$AI$4:$AI$671,1)-1,5,AR1825),2,FALSE),IF(OR(AJ1825=1,AJ1825=2),VLOOKUP(AH1825,INDEX((係数_乗用_ガソリン,係数_乗用_CNG,係数_乗用_軽油,係数_乗用_メタノール,係数_乗用_LPG),1,1,AR1825):INDEX((係数_乗用_ガソリン,係数_乗用_CNG,係数_乗用_軽油,係数_乗用_メタノール,係数_乗用_LPG),125,5,AR1825),2,FALSE))))))</f>
        <v/>
      </c>
      <c r="AO1825" s="376" t="str">
        <f>IF(T1825="","",IF(OR(AH1825="",AH1825="-"),"－",IF(OR(AM1825=8,AM1825=9),"",IF(OR(AJ1825=3,AJ1825=4,AJ1825=5,AJ1825=6),VLOOKUP(AH1825,INDEX((係数_バス貨物_ガソリン,係数_バス貨物_CNG,係数_バス貨物_軽油,係数_バス貨物_メタノール,係数_バス貨物_LPG),MATCH(AL1825,【参考】排出ガスレベル!$AI$4:$AI$671,1),1,AR1825):INDEX((係数_バス貨物_ガソリン,係数_バス貨物_CNG,係数_バス貨物_軽油,係数_バス貨物_メタノール,係数_バス貨物_LPG),MATCH(AL1825+1,【参考】排出ガスレベル!$AI$4:$AI$671,1)-1,5,AR1825),3,FALSE),IF(OR(AJ1825=1,AJ1825=2),VLOOKUP(AH1825,INDEX((係数_乗用_ガソリン,係数_乗用_CNG,係数_乗用_軽油,係数_乗用_メタノール,係数_乗用_LPG),1,1,AR1825):INDEX((係数_乗用_ガソリン,係数_乗用_CNG,係数_乗用_軽油,係数_乗用_メタノール,係数_乗用_LPG),125,5,AR1825),3,FALSE))))))</f>
        <v/>
      </c>
      <c r="AP1825" s="375" t="str">
        <f t="shared" si="504"/>
        <v/>
      </c>
      <c r="AQ1825" s="444" t="str">
        <f t="shared" si="505"/>
        <v/>
      </c>
      <c r="AR1825" s="375" t="str">
        <f t="shared" si="506"/>
        <v/>
      </c>
      <c r="AS1825" s="377" t="str">
        <f t="shared" si="507"/>
        <v/>
      </c>
      <c r="AT1825" s="378" t="str">
        <f t="shared" si="508"/>
        <v/>
      </c>
      <c r="AX1825" s="625" t="b">
        <f t="shared" si="509"/>
        <v>0</v>
      </c>
      <c r="AY1825" s="7" t="str">
        <f t="shared" si="510"/>
        <v>FALSEFALSEFALSE</v>
      </c>
      <c r="AZ1825" s="626">
        <f t="shared" si="494"/>
        <v>0</v>
      </c>
      <c r="BA1825" s="627" t="str">
        <f t="shared" si="511"/>
        <v/>
      </c>
      <c r="BB1825" s="627">
        <f t="shared" si="495"/>
        <v>0</v>
      </c>
    </row>
    <row r="1826" spans="1:54">
      <c r="A1826" s="381">
        <v>1769</v>
      </c>
      <c r="B1826" s="117"/>
      <c r="C1826" s="288"/>
      <c r="D1826" s="289"/>
      <c r="E1826" s="289"/>
      <c r="F1826" s="290"/>
      <c r="G1826" s="292"/>
      <c r="H1826" s="116"/>
      <c r="I1826" s="292"/>
      <c r="J1826" s="116"/>
      <c r="K1826" s="370"/>
      <c r="L1826" s="370"/>
      <c r="M1826" s="370"/>
      <c r="N1826" s="371"/>
      <c r="O1826" s="371"/>
      <c r="P1826" s="371"/>
      <c r="Q1826" s="371"/>
      <c r="R1826" s="371"/>
      <c r="S1826" s="371"/>
      <c r="T1826" s="443"/>
      <c r="U1826" s="539"/>
      <c r="V1826" s="117"/>
      <c r="W1826" s="118"/>
      <c r="X1826" s="119"/>
      <c r="Y1826" s="120"/>
      <c r="Z1826" s="122"/>
      <c r="AA1826" s="121"/>
      <c r="AB1826" s="443"/>
      <c r="AC1826" s="734"/>
      <c r="AD1826" s="372"/>
      <c r="AE1826" s="485"/>
      <c r="AF1826" s="373" t="str">
        <f t="shared" si="496"/>
        <v/>
      </c>
      <c r="AG1826" s="373" t="str">
        <f t="shared" si="497"/>
        <v/>
      </c>
      <c r="AH1826" s="374" t="str">
        <f t="shared" si="498"/>
        <v/>
      </c>
      <c r="AI1826" s="375" t="str">
        <f t="shared" si="499"/>
        <v/>
      </c>
      <c r="AJ1826" s="375" t="str">
        <f t="shared" si="500"/>
        <v/>
      </c>
      <c r="AK1826" s="375" t="str">
        <f t="shared" si="501"/>
        <v/>
      </c>
      <c r="AL1826" s="375" t="str">
        <f t="shared" si="502"/>
        <v/>
      </c>
      <c r="AM1826" s="375" t="str">
        <f t="shared" si="503"/>
        <v/>
      </c>
      <c r="AN1826" s="376" t="str">
        <f>IF(AF1826="","",IF(OR(AH1826="",AH1826="-"),"－",IF(OR(AM1826=8,AM1826=9),"",IF(OR(AJ1826=3,AJ1826=4,AJ1826=5,AJ1826=6),VLOOKUP(AH1826,INDEX((係数_バス貨物_ガソリン,係数_バス貨物_CNG,係数_バス貨物_軽油,係数_バス貨物_メタノール,係数_バス貨物_LPG),MATCH(AL1826,【参考】排出ガスレベル!$AI$4:$AI$671,1),1,AR1826):INDEX((係数_バス貨物_ガソリン,係数_バス貨物_CNG,係数_バス貨物_軽油,係数_バス貨物_メタノール,係数_バス貨物_LPG),MATCH(AL1826+1,【参考】排出ガスレベル!$AI$4:$AI$671,1)-1,5,AR1826),2,FALSE),IF(OR(AJ1826=1,AJ1826=2),VLOOKUP(AH1826,INDEX((係数_乗用_ガソリン,係数_乗用_CNG,係数_乗用_軽油,係数_乗用_メタノール,係数_乗用_LPG),1,1,AR1826):INDEX((係数_乗用_ガソリン,係数_乗用_CNG,係数_乗用_軽油,係数_乗用_メタノール,係数_乗用_LPG),125,5,AR1826),2,FALSE))))))</f>
        <v/>
      </c>
      <c r="AO1826" s="376" t="str">
        <f>IF(T1826="","",IF(OR(AH1826="",AH1826="-"),"－",IF(OR(AM1826=8,AM1826=9),"",IF(OR(AJ1826=3,AJ1826=4,AJ1826=5,AJ1826=6),VLOOKUP(AH1826,INDEX((係数_バス貨物_ガソリン,係数_バス貨物_CNG,係数_バス貨物_軽油,係数_バス貨物_メタノール,係数_バス貨物_LPG),MATCH(AL1826,【参考】排出ガスレベル!$AI$4:$AI$671,1),1,AR1826):INDEX((係数_バス貨物_ガソリン,係数_バス貨物_CNG,係数_バス貨物_軽油,係数_バス貨物_メタノール,係数_バス貨物_LPG),MATCH(AL1826+1,【参考】排出ガスレベル!$AI$4:$AI$671,1)-1,5,AR1826),3,FALSE),IF(OR(AJ1826=1,AJ1826=2),VLOOKUP(AH1826,INDEX((係数_乗用_ガソリン,係数_乗用_CNG,係数_乗用_軽油,係数_乗用_メタノール,係数_乗用_LPG),1,1,AR1826):INDEX((係数_乗用_ガソリン,係数_乗用_CNG,係数_乗用_軽油,係数_乗用_メタノール,係数_乗用_LPG),125,5,AR1826),3,FALSE))))))</f>
        <v/>
      </c>
      <c r="AP1826" s="375" t="str">
        <f t="shared" si="504"/>
        <v/>
      </c>
      <c r="AQ1826" s="444" t="str">
        <f t="shared" si="505"/>
        <v/>
      </c>
      <c r="AR1826" s="375" t="str">
        <f t="shared" si="506"/>
        <v/>
      </c>
      <c r="AS1826" s="377" t="str">
        <f t="shared" si="507"/>
        <v/>
      </c>
      <c r="AT1826" s="378" t="str">
        <f t="shared" si="508"/>
        <v/>
      </c>
      <c r="AX1826" s="625" t="b">
        <f t="shared" si="509"/>
        <v>0</v>
      </c>
      <c r="AY1826" s="7" t="str">
        <f t="shared" si="510"/>
        <v>FALSEFALSEFALSE</v>
      </c>
      <c r="AZ1826" s="626">
        <f t="shared" si="494"/>
        <v>0</v>
      </c>
      <c r="BA1826" s="627" t="str">
        <f t="shared" si="511"/>
        <v/>
      </c>
      <c r="BB1826" s="627">
        <f t="shared" si="495"/>
        <v>0</v>
      </c>
    </row>
    <row r="1827" spans="1:54">
      <c r="A1827" s="381">
        <v>1770</v>
      </c>
      <c r="B1827" s="117"/>
      <c r="C1827" s="288"/>
      <c r="D1827" s="289"/>
      <c r="E1827" s="289"/>
      <c r="F1827" s="290"/>
      <c r="G1827" s="292"/>
      <c r="H1827" s="116"/>
      <c r="I1827" s="292"/>
      <c r="J1827" s="116"/>
      <c r="K1827" s="370"/>
      <c r="L1827" s="370"/>
      <c r="M1827" s="370"/>
      <c r="N1827" s="371"/>
      <c r="O1827" s="371"/>
      <c r="P1827" s="371"/>
      <c r="Q1827" s="371"/>
      <c r="R1827" s="371"/>
      <c r="S1827" s="371"/>
      <c r="T1827" s="443"/>
      <c r="U1827" s="539"/>
      <c r="V1827" s="117"/>
      <c r="W1827" s="118"/>
      <c r="X1827" s="119"/>
      <c r="Y1827" s="120"/>
      <c r="Z1827" s="122"/>
      <c r="AA1827" s="121"/>
      <c r="AB1827" s="443"/>
      <c r="AC1827" s="734"/>
      <c r="AD1827" s="372"/>
      <c r="AE1827" s="485"/>
      <c r="AF1827" s="373" t="str">
        <f t="shared" si="496"/>
        <v/>
      </c>
      <c r="AG1827" s="373" t="str">
        <f t="shared" si="497"/>
        <v/>
      </c>
      <c r="AH1827" s="374" t="str">
        <f t="shared" si="498"/>
        <v/>
      </c>
      <c r="AI1827" s="375" t="str">
        <f t="shared" si="499"/>
        <v/>
      </c>
      <c r="AJ1827" s="375" t="str">
        <f t="shared" si="500"/>
        <v/>
      </c>
      <c r="AK1827" s="375" t="str">
        <f t="shared" si="501"/>
        <v/>
      </c>
      <c r="AL1827" s="375" t="str">
        <f t="shared" si="502"/>
        <v/>
      </c>
      <c r="AM1827" s="375" t="str">
        <f t="shared" si="503"/>
        <v/>
      </c>
      <c r="AN1827" s="376" t="str">
        <f>IF(AF1827="","",IF(OR(AH1827="",AH1827="-"),"－",IF(OR(AM1827=8,AM1827=9),"",IF(OR(AJ1827=3,AJ1827=4,AJ1827=5,AJ1827=6),VLOOKUP(AH1827,INDEX((係数_バス貨物_ガソリン,係数_バス貨物_CNG,係数_バス貨物_軽油,係数_バス貨物_メタノール,係数_バス貨物_LPG),MATCH(AL1827,【参考】排出ガスレベル!$AI$4:$AI$671,1),1,AR1827):INDEX((係数_バス貨物_ガソリン,係数_バス貨物_CNG,係数_バス貨物_軽油,係数_バス貨物_メタノール,係数_バス貨物_LPG),MATCH(AL1827+1,【参考】排出ガスレベル!$AI$4:$AI$671,1)-1,5,AR1827),2,FALSE),IF(OR(AJ1827=1,AJ1827=2),VLOOKUP(AH1827,INDEX((係数_乗用_ガソリン,係数_乗用_CNG,係数_乗用_軽油,係数_乗用_メタノール,係数_乗用_LPG),1,1,AR1827):INDEX((係数_乗用_ガソリン,係数_乗用_CNG,係数_乗用_軽油,係数_乗用_メタノール,係数_乗用_LPG),125,5,AR1827),2,FALSE))))))</f>
        <v/>
      </c>
      <c r="AO1827" s="376" t="str">
        <f>IF(T1827="","",IF(OR(AH1827="",AH1827="-"),"－",IF(OR(AM1827=8,AM1827=9),"",IF(OR(AJ1827=3,AJ1827=4,AJ1827=5,AJ1827=6),VLOOKUP(AH1827,INDEX((係数_バス貨物_ガソリン,係数_バス貨物_CNG,係数_バス貨物_軽油,係数_バス貨物_メタノール,係数_バス貨物_LPG),MATCH(AL1827,【参考】排出ガスレベル!$AI$4:$AI$671,1),1,AR1827):INDEX((係数_バス貨物_ガソリン,係数_バス貨物_CNG,係数_バス貨物_軽油,係数_バス貨物_メタノール,係数_バス貨物_LPG),MATCH(AL1827+1,【参考】排出ガスレベル!$AI$4:$AI$671,1)-1,5,AR1827),3,FALSE),IF(OR(AJ1827=1,AJ1827=2),VLOOKUP(AH1827,INDEX((係数_乗用_ガソリン,係数_乗用_CNG,係数_乗用_軽油,係数_乗用_メタノール,係数_乗用_LPG),1,1,AR1827):INDEX((係数_乗用_ガソリン,係数_乗用_CNG,係数_乗用_軽油,係数_乗用_メタノール,係数_乗用_LPG),125,5,AR1827),3,FALSE))))))</f>
        <v/>
      </c>
      <c r="AP1827" s="375" t="str">
        <f t="shared" si="504"/>
        <v/>
      </c>
      <c r="AQ1827" s="444" t="str">
        <f t="shared" si="505"/>
        <v/>
      </c>
      <c r="AR1827" s="375" t="str">
        <f t="shared" si="506"/>
        <v/>
      </c>
      <c r="AS1827" s="377" t="str">
        <f t="shared" si="507"/>
        <v/>
      </c>
      <c r="AT1827" s="378" t="str">
        <f t="shared" si="508"/>
        <v/>
      </c>
      <c r="AX1827" s="625" t="b">
        <f t="shared" si="509"/>
        <v>0</v>
      </c>
      <c r="AY1827" s="7" t="str">
        <f t="shared" si="510"/>
        <v>FALSEFALSEFALSE</v>
      </c>
      <c r="AZ1827" s="626">
        <f t="shared" si="494"/>
        <v>0</v>
      </c>
      <c r="BA1827" s="627" t="str">
        <f t="shared" si="511"/>
        <v/>
      </c>
      <c r="BB1827" s="627">
        <f t="shared" si="495"/>
        <v>0</v>
      </c>
    </row>
    <row r="1828" spans="1:54">
      <c r="A1828" s="381">
        <v>1771</v>
      </c>
      <c r="B1828" s="117"/>
      <c r="C1828" s="288"/>
      <c r="D1828" s="289"/>
      <c r="E1828" s="289"/>
      <c r="F1828" s="290"/>
      <c r="G1828" s="292"/>
      <c r="H1828" s="116"/>
      <c r="I1828" s="292"/>
      <c r="J1828" s="116"/>
      <c r="K1828" s="370"/>
      <c r="L1828" s="370"/>
      <c r="M1828" s="370"/>
      <c r="N1828" s="371"/>
      <c r="O1828" s="371"/>
      <c r="P1828" s="371"/>
      <c r="Q1828" s="371"/>
      <c r="R1828" s="371"/>
      <c r="S1828" s="371"/>
      <c r="T1828" s="443"/>
      <c r="U1828" s="539"/>
      <c r="V1828" s="117"/>
      <c r="W1828" s="118"/>
      <c r="X1828" s="119"/>
      <c r="Y1828" s="120"/>
      <c r="Z1828" s="122"/>
      <c r="AA1828" s="121"/>
      <c r="AB1828" s="443"/>
      <c r="AC1828" s="734"/>
      <c r="AD1828" s="372"/>
      <c r="AE1828" s="485"/>
      <c r="AF1828" s="373" t="str">
        <f t="shared" si="496"/>
        <v/>
      </c>
      <c r="AG1828" s="373" t="str">
        <f t="shared" si="497"/>
        <v/>
      </c>
      <c r="AH1828" s="374" t="str">
        <f t="shared" si="498"/>
        <v/>
      </c>
      <c r="AI1828" s="375" t="str">
        <f t="shared" si="499"/>
        <v/>
      </c>
      <c r="AJ1828" s="375" t="str">
        <f t="shared" si="500"/>
        <v/>
      </c>
      <c r="AK1828" s="375" t="str">
        <f t="shared" si="501"/>
        <v/>
      </c>
      <c r="AL1828" s="375" t="str">
        <f t="shared" si="502"/>
        <v/>
      </c>
      <c r="AM1828" s="375" t="str">
        <f t="shared" si="503"/>
        <v/>
      </c>
      <c r="AN1828" s="376" t="str">
        <f>IF(AF1828="","",IF(OR(AH1828="",AH1828="-"),"－",IF(OR(AM1828=8,AM1828=9),"",IF(OR(AJ1828=3,AJ1828=4,AJ1828=5,AJ1828=6),VLOOKUP(AH1828,INDEX((係数_バス貨物_ガソリン,係数_バス貨物_CNG,係数_バス貨物_軽油,係数_バス貨物_メタノール,係数_バス貨物_LPG),MATCH(AL1828,【参考】排出ガスレベル!$AI$4:$AI$671,1),1,AR1828):INDEX((係数_バス貨物_ガソリン,係数_バス貨物_CNG,係数_バス貨物_軽油,係数_バス貨物_メタノール,係数_バス貨物_LPG),MATCH(AL1828+1,【参考】排出ガスレベル!$AI$4:$AI$671,1)-1,5,AR1828),2,FALSE),IF(OR(AJ1828=1,AJ1828=2),VLOOKUP(AH1828,INDEX((係数_乗用_ガソリン,係数_乗用_CNG,係数_乗用_軽油,係数_乗用_メタノール,係数_乗用_LPG),1,1,AR1828):INDEX((係数_乗用_ガソリン,係数_乗用_CNG,係数_乗用_軽油,係数_乗用_メタノール,係数_乗用_LPG),125,5,AR1828),2,FALSE))))))</f>
        <v/>
      </c>
      <c r="AO1828" s="376" t="str">
        <f>IF(T1828="","",IF(OR(AH1828="",AH1828="-"),"－",IF(OR(AM1828=8,AM1828=9),"",IF(OR(AJ1828=3,AJ1828=4,AJ1828=5,AJ1828=6),VLOOKUP(AH1828,INDEX((係数_バス貨物_ガソリン,係数_バス貨物_CNG,係数_バス貨物_軽油,係数_バス貨物_メタノール,係数_バス貨物_LPG),MATCH(AL1828,【参考】排出ガスレベル!$AI$4:$AI$671,1),1,AR1828):INDEX((係数_バス貨物_ガソリン,係数_バス貨物_CNG,係数_バス貨物_軽油,係数_バス貨物_メタノール,係数_バス貨物_LPG),MATCH(AL1828+1,【参考】排出ガスレベル!$AI$4:$AI$671,1)-1,5,AR1828),3,FALSE),IF(OR(AJ1828=1,AJ1828=2),VLOOKUP(AH1828,INDEX((係数_乗用_ガソリン,係数_乗用_CNG,係数_乗用_軽油,係数_乗用_メタノール,係数_乗用_LPG),1,1,AR1828):INDEX((係数_乗用_ガソリン,係数_乗用_CNG,係数_乗用_軽油,係数_乗用_メタノール,係数_乗用_LPG),125,5,AR1828),3,FALSE))))))</f>
        <v/>
      </c>
      <c r="AP1828" s="375" t="str">
        <f t="shared" si="504"/>
        <v/>
      </c>
      <c r="AQ1828" s="444" t="str">
        <f t="shared" si="505"/>
        <v/>
      </c>
      <c r="AR1828" s="375" t="str">
        <f t="shared" si="506"/>
        <v/>
      </c>
      <c r="AS1828" s="377" t="str">
        <f t="shared" si="507"/>
        <v/>
      </c>
      <c r="AT1828" s="378" t="str">
        <f t="shared" si="508"/>
        <v/>
      </c>
      <c r="AX1828" s="625" t="b">
        <f t="shared" si="509"/>
        <v>0</v>
      </c>
      <c r="AY1828" s="7" t="str">
        <f t="shared" si="510"/>
        <v>FALSEFALSEFALSE</v>
      </c>
      <c r="AZ1828" s="626">
        <f t="shared" si="494"/>
        <v>0</v>
      </c>
      <c r="BA1828" s="627" t="str">
        <f t="shared" si="511"/>
        <v/>
      </c>
      <c r="BB1828" s="627">
        <f t="shared" si="495"/>
        <v>0</v>
      </c>
    </row>
    <row r="1829" spans="1:54">
      <c r="A1829" s="381">
        <v>1772</v>
      </c>
      <c r="B1829" s="117"/>
      <c r="C1829" s="288"/>
      <c r="D1829" s="289"/>
      <c r="E1829" s="289"/>
      <c r="F1829" s="290"/>
      <c r="G1829" s="292"/>
      <c r="H1829" s="116"/>
      <c r="I1829" s="292"/>
      <c r="J1829" s="116"/>
      <c r="K1829" s="370"/>
      <c r="L1829" s="370"/>
      <c r="M1829" s="370"/>
      <c r="N1829" s="371"/>
      <c r="O1829" s="371"/>
      <c r="P1829" s="371"/>
      <c r="Q1829" s="371"/>
      <c r="R1829" s="371"/>
      <c r="S1829" s="371"/>
      <c r="T1829" s="443"/>
      <c r="U1829" s="539"/>
      <c r="V1829" s="117"/>
      <c r="W1829" s="118"/>
      <c r="X1829" s="119"/>
      <c r="Y1829" s="120"/>
      <c r="Z1829" s="122"/>
      <c r="AA1829" s="121"/>
      <c r="AB1829" s="443"/>
      <c r="AC1829" s="734"/>
      <c r="AD1829" s="372"/>
      <c r="AE1829" s="485"/>
      <c r="AF1829" s="373" t="str">
        <f t="shared" si="496"/>
        <v/>
      </c>
      <c r="AG1829" s="373" t="str">
        <f t="shared" si="497"/>
        <v/>
      </c>
      <c r="AH1829" s="374" t="str">
        <f t="shared" si="498"/>
        <v/>
      </c>
      <c r="AI1829" s="375" t="str">
        <f t="shared" si="499"/>
        <v/>
      </c>
      <c r="AJ1829" s="375" t="str">
        <f t="shared" si="500"/>
        <v/>
      </c>
      <c r="AK1829" s="375" t="str">
        <f t="shared" si="501"/>
        <v/>
      </c>
      <c r="AL1829" s="375" t="str">
        <f t="shared" si="502"/>
        <v/>
      </c>
      <c r="AM1829" s="375" t="str">
        <f t="shared" si="503"/>
        <v/>
      </c>
      <c r="AN1829" s="376" t="str">
        <f>IF(AF1829="","",IF(OR(AH1829="",AH1829="-"),"－",IF(OR(AM1829=8,AM1829=9),"",IF(OR(AJ1829=3,AJ1829=4,AJ1829=5,AJ1829=6),VLOOKUP(AH1829,INDEX((係数_バス貨物_ガソリン,係数_バス貨物_CNG,係数_バス貨物_軽油,係数_バス貨物_メタノール,係数_バス貨物_LPG),MATCH(AL1829,【参考】排出ガスレベル!$AI$4:$AI$671,1),1,AR1829):INDEX((係数_バス貨物_ガソリン,係数_バス貨物_CNG,係数_バス貨物_軽油,係数_バス貨物_メタノール,係数_バス貨物_LPG),MATCH(AL1829+1,【参考】排出ガスレベル!$AI$4:$AI$671,1)-1,5,AR1829),2,FALSE),IF(OR(AJ1829=1,AJ1829=2),VLOOKUP(AH1829,INDEX((係数_乗用_ガソリン,係数_乗用_CNG,係数_乗用_軽油,係数_乗用_メタノール,係数_乗用_LPG),1,1,AR1829):INDEX((係数_乗用_ガソリン,係数_乗用_CNG,係数_乗用_軽油,係数_乗用_メタノール,係数_乗用_LPG),125,5,AR1829),2,FALSE))))))</f>
        <v/>
      </c>
      <c r="AO1829" s="376" t="str">
        <f>IF(T1829="","",IF(OR(AH1829="",AH1829="-"),"－",IF(OR(AM1829=8,AM1829=9),"",IF(OR(AJ1829=3,AJ1829=4,AJ1829=5,AJ1829=6),VLOOKUP(AH1829,INDEX((係数_バス貨物_ガソリン,係数_バス貨物_CNG,係数_バス貨物_軽油,係数_バス貨物_メタノール,係数_バス貨物_LPG),MATCH(AL1829,【参考】排出ガスレベル!$AI$4:$AI$671,1),1,AR1829):INDEX((係数_バス貨物_ガソリン,係数_バス貨物_CNG,係数_バス貨物_軽油,係数_バス貨物_メタノール,係数_バス貨物_LPG),MATCH(AL1829+1,【参考】排出ガスレベル!$AI$4:$AI$671,1)-1,5,AR1829),3,FALSE),IF(OR(AJ1829=1,AJ1829=2),VLOOKUP(AH1829,INDEX((係数_乗用_ガソリン,係数_乗用_CNG,係数_乗用_軽油,係数_乗用_メタノール,係数_乗用_LPG),1,1,AR1829):INDEX((係数_乗用_ガソリン,係数_乗用_CNG,係数_乗用_軽油,係数_乗用_メタノール,係数_乗用_LPG),125,5,AR1829),3,FALSE))))))</f>
        <v/>
      </c>
      <c r="AP1829" s="375" t="str">
        <f t="shared" si="504"/>
        <v/>
      </c>
      <c r="AQ1829" s="444" t="str">
        <f t="shared" si="505"/>
        <v/>
      </c>
      <c r="AR1829" s="375" t="str">
        <f t="shared" si="506"/>
        <v/>
      </c>
      <c r="AS1829" s="377" t="str">
        <f t="shared" si="507"/>
        <v/>
      </c>
      <c r="AT1829" s="378" t="str">
        <f t="shared" si="508"/>
        <v/>
      </c>
      <c r="AX1829" s="625" t="b">
        <f t="shared" si="509"/>
        <v>0</v>
      </c>
      <c r="AY1829" s="7" t="str">
        <f t="shared" si="510"/>
        <v>FALSEFALSEFALSE</v>
      </c>
      <c r="AZ1829" s="626">
        <f t="shared" si="494"/>
        <v>0</v>
      </c>
      <c r="BA1829" s="627" t="str">
        <f t="shared" si="511"/>
        <v/>
      </c>
      <c r="BB1829" s="627">
        <f t="shared" si="495"/>
        <v>0</v>
      </c>
    </row>
    <row r="1830" spans="1:54">
      <c r="A1830" s="381">
        <v>1773</v>
      </c>
      <c r="B1830" s="117"/>
      <c r="C1830" s="288"/>
      <c r="D1830" s="289"/>
      <c r="E1830" s="289"/>
      <c r="F1830" s="290"/>
      <c r="G1830" s="292"/>
      <c r="H1830" s="116"/>
      <c r="I1830" s="292"/>
      <c r="J1830" s="116"/>
      <c r="K1830" s="370"/>
      <c r="L1830" s="370"/>
      <c r="M1830" s="370"/>
      <c r="N1830" s="371"/>
      <c r="O1830" s="371"/>
      <c r="P1830" s="371"/>
      <c r="Q1830" s="371"/>
      <c r="R1830" s="371"/>
      <c r="S1830" s="371"/>
      <c r="T1830" s="443"/>
      <c r="U1830" s="539"/>
      <c r="V1830" s="117"/>
      <c r="W1830" s="118"/>
      <c r="X1830" s="119"/>
      <c r="Y1830" s="120"/>
      <c r="Z1830" s="122"/>
      <c r="AA1830" s="121"/>
      <c r="AB1830" s="443"/>
      <c r="AC1830" s="734"/>
      <c r="AD1830" s="372"/>
      <c r="AE1830" s="485"/>
      <c r="AF1830" s="373" t="str">
        <f t="shared" si="496"/>
        <v/>
      </c>
      <c r="AG1830" s="373" t="str">
        <f t="shared" si="497"/>
        <v/>
      </c>
      <c r="AH1830" s="374" t="str">
        <f t="shared" si="498"/>
        <v/>
      </c>
      <c r="AI1830" s="375" t="str">
        <f t="shared" si="499"/>
        <v/>
      </c>
      <c r="AJ1830" s="375" t="str">
        <f t="shared" si="500"/>
        <v/>
      </c>
      <c r="AK1830" s="375" t="str">
        <f t="shared" si="501"/>
        <v/>
      </c>
      <c r="AL1830" s="375" t="str">
        <f t="shared" si="502"/>
        <v/>
      </c>
      <c r="AM1830" s="375" t="str">
        <f t="shared" si="503"/>
        <v/>
      </c>
      <c r="AN1830" s="376" t="str">
        <f>IF(AF1830="","",IF(OR(AH1830="",AH1830="-"),"－",IF(OR(AM1830=8,AM1830=9),"",IF(OR(AJ1830=3,AJ1830=4,AJ1830=5,AJ1830=6),VLOOKUP(AH1830,INDEX((係数_バス貨物_ガソリン,係数_バス貨物_CNG,係数_バス貨物_軽油,係数_バス貨物_メタノール,係数_バス貨物_LPG),MATCH(AL1830,【参考】排出ガスレベル!$AI$4:$AI$671,1),1,AR1830):INDEX((係数_バス貨物_ガソリン,係数_バス貨物_CNG,係数_バス貨物_軽油,係数_バス貨物_メタノール,係数_バス貨物_LPG),MATCH(AL1830+1,【参考】排出ガスレベル!$AI$4:$AI$671,1)-1,5,AR1830),2,FALSE),IF(OR(AJ1830=1,AJ1830=2),VLOOKUP(AH1830,INDEX((係数_乗用_ガソリン,係数_乗用_CNG,係数_乗用_軽油,係数_乗用_メタノール,係数_乗用_LPG),1,1,AR1830):INDEX((係数_乗用_ガソリン,係数_乗用_CNG,係数_乗用_軽油,係数_乗用_メタノール,係数_乗用_LPG),125,5,AR1830),2,FALSE))))))</f>
        <v/>
      </c>
      <c r="AO1830" s="376" t="str">
        <f>IF(T1830="","",IF(OR(AH1830="",AH1830="-"),"－",IF(OR(AM1830=8,AM1830=9),"",IF(OR(AJ1830=3,AJ1830=4,AJ1830=5,AJ1830=6),VLOOKUP(AH1830,INDEX((係数_バス貨物_ガソリン,係数_バス貨物_CNG,係数_バス貨物_軽油,係数_バス貨物_メタノール,係数_バス貨物_LPG),MATCH(AL1830,【参考】排出ガスレベル!$AI$4:$AI$671,1),1,AR1830):INDEX((係数_バス貨物_ガソリン,係数_バス貨物_CNG,係数_バス貨物_軽油,係数_バス貨物_メタノール,係数_バス貨物_LPG),MATCH(AL1830+1,【参考】排出ガスレベル!$AI$4:$AI$671,1)-1,5,AR1830),3,FALSE),IF(OR(AJ1830=1,AJ1830=2),VLOOKUP(AH1830,INDEX((係数_乗用_ガソリン,係数_乗用_CNG,係数_乗用_軽油,係数_乗用_メタノール,係数_乗用_LPG),1,1,AR1830):INDEX((係数_乗用_ガソリン,係数_乗用_CNG,係数_乗用_軽油,係数_乗用_メタノール,係数_乗用_LPG),125,5,AR1830),3,FALSE))))))</f>
        <v/>
      </c>
      <c r="AP1830" s="375" t="str">
        <f t="shared" si="504"/>
        <v/>
      </c>
      <c r="AQ1830" s="444" t="str">
        <f t="shared" si="505"/>
        <v/>
      </c>
      <c r="AR1830" s="375" t="str">
        <f t="shared" si="506"/>
        <v/>
      </c>
      <c r="AS1830" s="377" t="str">
        <f t="shared" si="507"/>
        <v/>
      </c>
      <c r="AT1830" s="378" t="str">
        <f t="shared" si="508"/>
        <v/>
      </c>
      <c r="AX1830" s="625" t="b">
        <f t="shared" si="509"/>
        <v>0</v>
      </c>
      <c r="AY1830" s="7" t="str">
        <f t="shared" si="510"/>
        <v>FALSEFALSEFALSE</v>
      </c>
      <c r="AZ1830" s="626">
        <f t="shared" si="494"/>
        <v>0</v>
      </c>
      <c r="BA1830" s="627" t="str">
        <f t="shared" si="511"/>
        <v/>
      </c>
      <c r="BB1830" s="627">
        <f t="shared" si="495"/>
        <v>0</v>
      </c>
    </row>
    <row r="1831" spans="1:54">
      <c r="A1831" s="381">
        <v>1774</v>
      </c>
      <c r="B1831" s="117"/>
      <c r="C1831" s="288"/>
      <c r="D1831" s="289"/>
      <c r="E1831" s="289"/>
      <c r="F1831" s="290"/>
      <c r="G1831" s="292"/>
      <c r="H1831" s="116"/>
      <c r="I1831" s="292"/>
      <c r="J1831" s="116"/>
      <c r="K1831" s="370"/>
      <c r="L1831" s="370"/>
      <c r="M1831" s="370"/>
      <c r="N1831" s="371"/>
      <c r="O1831" s="371"/>
      <c r="P1831" s="371"/>
      <c r="Q1831" s="371"/>
      <c r="R1831" s="371"/>
      <c r="S1831" s="371"/>
      <c r="T1831" s="443"/>
      <c r="U1831" s="539"/>
      <c r="V1831" s="117"/>
      <c r="W1831" s="118"/>
      <c r="X1831" s="119"/>
      <c r="Y1831" s="120"/>
      <c r="Z1831" s="122"/>
      <c r="AA1831" s="121"/>
      <c r="AB1831" s="443"/>
      <c r="AC1831" s="734"/>
      <c r="AD1831" s="372"/>
      <c r="AE1831" s="485"/>
      <c r="AF1831" s="373" t="str">
        <f t="shared" si="496"/>
        <v/>
      </c>
      <c r="AG1831" s="373" t="str">
        <f t="shared" si="497"/>
        <v/>
      </c>
      <c r="AH1831" s="374" t="str">
        <f t="shared" si="498"/>
        <v/>
      </c>
      <c r="AI1831" s="375" t="str">
        <f t="shared" si="499"/>
        <v/>
      </c>
      <c r="AJ1831" s="375" t="str">
        <f t="shared" si="500"/>
        <v/>
      </c>
      <c r="AK1831" s="375" t="str">
        <f t="shared" si="501"/>
        <v/>
      </c>
      <c r="AL1831" s="375" t="str">
        <f t="shared" si="502"/>
        <v/>
      </c>
      <c r="AM1831" s="375" t="str">
        <f t="shared" si="503"/>
        <v/>
      </c>
      <c r="AN1831" s="376" t="str">
        <f>IF(AF1831="","",IF(OR(AH1831="",AH1831="-"),"－",IF(OR(AM1831=8,AM1831=9),"",IF(OR(AJ1831=3,AJ1831=4,AJ1831=5,AJ1831=6),VLOOKUP(AH1831,INDEX((係数_バス貨物_ガソリン,係数_バス貨物_CNG,係数_バス貨物_軽油,係数_バス貨物_メタノール,係数_バス貨物_LPG),MATCH(AL1831,【参考】排出ガスレベル!$AI$4:$AI$671,1),1,AR1831):INDEX((係数_バス貨物_ガソリン,係数_バス貨物_CNG,係数_バス貨物_軽油,係数_バス貨物_メタノール,係数_バス貨物_LPG),MATCH(AL1831+1,【参考】排出ガスレベル!$AI$4:$AI$671,1)-1,5,AR1831),2,FALSE),IF(OR(AJ1831=1,AJ1831=2),VLOOKUP(AH1831,INDEX((係数_乗用_ガソリン,係数_乗用_CNG,係数_乗用_軽油,係数_乗用_メタノール,係数_乗用_LPG),1,1,AR1831):INDEX((係数_乗用_ガソリン,係数_乗用_CNG,係数_乗用_軽油,係数_乗用_メタノール,係数_乗用_LPG),125,5,AR1831),2,FALSE))))))</f>
        <v/>
      </c>
      <c r="AO1831" s="376" t="str">
        <f>IF(T1831="","",IF(OR(AH1831="",AH1831="-"),"－",IF(OR(AM1831=8,AM1831=9),"",IF(OR(AJ1831=3,AJ1831=4,AJ1831=5,AJ1831=6),VLOOKUP(AH1831,INDEX((係数_バス貨物_ガソリン,係数_バス貨物_CNG,係数_バス貨物_軽油,係数_バス貨物_メタノール,係数_バス貨物_LPG),MATCH(AL1831,【参考】排出ガスレベル!$AI$4:$AI$671,1),1,AR1831):INDEX((係数_バス貨物_ガソリン,係数_バス貨物_CNG,係数_バス貨物_軽油,係数_バス貨物_メタノール,係数_バス貨物_LPG),MATCH(AL1831+1,【参考】排出ガスレベル!$AI$4:$AI$671,1)-1,5,AR1831),3,FALSE),IF(OR(AJ1831=1,AJ1831=2),VLOOKUP(AH1831,INDEX((係数_乗用_ガソリン,係数_乗用_CNG,係数_乗用_軽油,係数_乗用_メタノール,係数_乗用_LPG),1,1,AR1831):INDEX((係数_乗用_ガソリン,係数_乗用_CNG,係数_乗用_軽油,係数_乗用_メタノール,係数_乗用_LPG),125,5,AR1831),3,FALSE))))))</f>
        <v/>
      </c>
      <c r="AP1831" s="375" t="str">
        <f t="shared" si="504"/>
        <v/>
      </c>
      <c r="AQ1831" s="444" t="str">
        <f t="shared" si="505"/>
        <v/>
      </c>
      <c r="AR1831" s="375" t="str">
        <f t="shared" si="506"/>
        <v/>
      </c>
      <c r="AS1831" s="377" t="str">
        <f t="shared" si="507"/>
        <v/>
      </c>
      <c r="AT1831" s="378" t="str">
        <f t="shared" si="508"/>
        <v/>
      </c>
      <c r="AX1831" s="625" t="b">
        <f t="shared" si="509"/>
        <v>0</v>
      </c>
      <c r="AY1831" s="7" t="str">
        <f t="shared" si="510"/>
        <v>FALSEFALSEFALSE</v>
      </c>
      <c r="AZ1831" s="626">
        <f t="shared" si="494"/>
        <v>0</v>
      </c>
      <c r="BA1831" s="627" t="str">
        <f t="shared" si="511"/>
        <v/>
      </c>
      <c r="BB1831" s="627">
        <f t="shared" si="495"/>
        <v>0</v>
      </c>
    </row>
    <row r="1832" spans="1:54">
      <c r="A1832" s="381">
        <v>1775</v>
      </c>
      <c r="B1832" s="117"/>
      <c r="C1832" s="288"/>
      <c r="D1832" s="289"/>
      <c r="E1832" s="289"/>
      <c r="F1832" s="290"/>
      <c r="G1832" s="292"/>
      <c r="H1832" s="116"/>
      <c r="I1832" s="292"/>
      <c r="J1832" s="116"/>
      <c r="K1832" s="370"/>
      <c r="L1832" s="370"/>
      <c r="M1832" s="370"/>
      <c r="N1832" s="371"/>
      <c r="O1832" s="371"/>
      <c r="P1832" s="371"/>
      <c r="Q1832" s="371"/>
      <c r="R1832" s="371"/>
      <c r="S1832" s="371"/>
      <c r="T1832" s="443"/>
      <c r="U1832" s="539"/>
      <c r="V1832" s="117"/>
      <c r="W1832" s="118"/>
      <c r="X1832" s="119"/>
      <c r="Y1832" s="120"/>
      <c r="Z1832" s="122"/>
      <c r="AA1832" s="121"/>
      <c r="AB1832" s="443"/>
      <c r="AC1832" s="734"/>
      <c r="AD1832" s="372"/>
      <c r="AE1832" s="485"/>
      <c r="AF1832" s="373" t="str">
        <f t="shared" si="496"/>
        <v/>
      </c>
      <c r="AG1832" s="373" t="str">
        <f t="shared" si="497"/>
        <v/>
      </c>
      <c r="AH1832" s="374" t="str">
        <f t="shared" si="498"/>
        <v/>
      </c>
      <c r="AI1832" s="375" t="str">
        <f t="shared" si="499"/>
        <v/>
      </c>
      <c r="AJ1832" s="375" t="str">
        <f t="shared" si="500"/>
        <v/>
      </c>
      <c r="AK1832" s="375" t="str">
        <f t="shared" si="501"/>
        <v/>
      </c>
      <c r="AL1832" s="375" t="str">
        <f t="shared" si="502"/>
        <v/>
      </c>
      <c r="AM1832" s="375" t="str">
        <f t="shared" si="503"/>
        <v/>
      </c>
      <c r="AN1832" s="376" t="str">
        <f>IF(AF1832="","",IF(OR(AH1832="",AH1832="-"),"－",IF(OR(AM1832=8,AM1832=9),"",IF(OR(AJ1832=3,AJ1832=4,AJ1832=5,AJ1832=6),VLOOKUP(AH1832,INDEX((係数_バス貨物_ガソリン,係数_バス貨物_CNG,係数_バス貨物_軽油,係数_バス貨物_メタノール,係数_バス貨物_LPG),MATCH(AL1832,【参考】排出ガスレベル!$AI$4:$AI$671,1),1,AR1832):INDEX((係数_バス貨物_ガソリン,係数_バス貨物_CNG,係数_バス貨物_軽油,係数_バス貨物_メタノール,係数_バス貨物_LPG),MATCH(AL1832+1,【参考】排出ガスレベル!$AI$4:$AI$671,1)-1,5,AR1832),2,FALSE),IF(OR(AJ1832=1,AJ1832=2),VLOOKUP(AH1832,INDEX((係数_乗用_ガソリン,係数_乗用_CNG,係数_乗用_軽油,係数_乗用_メタノール,係数_乗用_LPG),1,1,AR1832):INDEX((係数_乗用_ガソリン,係数_乗用_CNG,係数_乗用_軽油,係数_乗用_メタノール,係数_乗用_LPG),125,5,AR1832),2,FALSE))))))</f>
        <v/>
      </c>
      <c r="AO1832" s="376" t="str">
        <f>IF(T1832="","",IF(OR(AH1832="",AH1832="-"),"－",IF(OR(AM1832=8,AM1832=9),"",IF(OR(AJ1832=3,AJ1832=4,AJ1832=5,AJ1832=6),VLOOKUP(AH1832,INDEX((係数_バス貨物_ガソリン,係数_バス貨物_CNG,係数_バス貨物_軽油,係数_バス貨物_メタノール,係数_バス貨物_LPG),MATCH(AL1832,【参考】排出ガスレベル!$AI$4:$AI$671,1),1,AR1832):INDEX((係数_バス貨物_ガソリン,係数_バス貨物_CNG,係数_バス貨物_軽油,係数_バス貨物_メタノール,係数_バス貨物_LPG),MATCH(AL1832+1,【参考】排出ガスレベル!$AI$4:$AI$671,1)-1,5,AR1832),3,FALSE),IF(OR(AJ1832=1,AJ1832=2),VLOOKUP(AH1832,INDEX((係数_乗用_ガソリン,係数_乗用_CNG,係数_乗用_軽油,係数_乗用_メタノール,係数_乗用_LPG),1,1,AR1832):INDEX((係数_乗用_ガソリン,係数_乗用_CNG,係数_乗用_軽油,係数_乗用_メタノール,係数_乗用_LPG),125,5,AR1832),3,FALSE))))))</f>
        <v/>
      </c>
      <c r="AP1832" s="375" t="str">
        <f t="shared" si="504"/>
        <v/>
      </c>
      <c r="AQ1832" s="444" t="str">
        <f t="shared" si="505"/>
        <v/>
      </c>
      <c r="AR1832" s="375" t="str">
        <f t="shared" si="506"/>
        <v/>
      </c>
      <c r="AS1832" s="377" t="str">
        <f t="shared" si="507"/>
        <v/>
      </c>
      <c r="AT1832" s="378" t="str">
        <f t="shared" si="508"/>
        <v/>
      </c>
      <c r="AX1832" s="625" t="b">
        <f t="shared" si="509"/>
        <v>0</v>
      </c>
      <c r="AY1832" s="7" t="str">
        <f t="shared" si="510"/>
        <v>FALSEFALSEFALSE</v>
      </c>
      <c r="AZ1832" s="626">
        <f t="shared" si="494"/>
        <v>0</v>
      </c>
      <c r="BA1832" s="627" t="str">
        <f t="shared" si="511"/>
        <v/>
      </c>
      <c r="BB1832" s="627">
        <f t="shared" si="495"/>
        <v>0</v>
      </c>
    </row>
    <row r="1833" spans="1:54">
      <c r="A1833" s="381">
        <v>1776</v>
      </c>
      <c r="B1833" s="117"/>
      <c r="C1833" s="288"/>
      <c r="D1833" s="289"/>
      <c r="E1833" s="289"/>
      <c r="F1833" s="290"/>
      <c r="G1833" s="292"/>
      <c r="H1833" s="116"/>
      <c r="I1833" s="292"/>
      <c r="J1833" s="116"/>
      <c r="K1833" s="370"/>
      <c r="L1833" s="370"/>
      <c r="M1833" s="370"/>
      <c r="N1833" s="371"/>
      <c r="O1833" s="371"/>
      <c r="P1833" s="371"/>
      <c r="Q1833" s="371"/>
      <c r="R1833" s="371"/>
      <c r="S1833" s="371"/>
      <c r="T1833" s="443"/>
      <c r="U1833" s="539"/>
      <c r="V1833" s="117"/>
      <c r="W1833" s="118"/>
      <c r="X1833" s="119"/>
      <c r="Y1833" s="120"/>
      <c r="Z1833" s="122"/>
      <c r="AA1833" s="121"/>
      <c r="AB1833" s="443"/>
      <c r="AC1833" s="734"/>
      <c r="AD1833" s="372"/>
      <c r="AE1833" s="485"/>
      <c r="AF1833" s="373" t="str">
        <f t="shared" si="496"/>
        <v/>
      </c>
      <c r="AG1833" s="373" t="str">
        <f t="shared" si="497"/>
        <v/>
      </c>
      <c r="AH1833" s="374" t="str">
        <f t="shared" si="498"/>
        <v/>
      </c>
      <c r="AI1833" s="375" t="str">
        <f t="shared" si="499"/>
        <v/>
      </c>
      <c r="AJ1833" s="375" t="str">
        <f t="shared" si="500"/>
        <v/>
      </c>
      <c r="AK1833" s="375" t="str">
        <f t="shared" si="501"/>
        <v/>
      </c>
      <c r="AL1833" s="375" t="str">
        <f t="shared" si="502"/>
        <v/>
      </c>
      <c r="AM1833" s="375" t="str">
        <f t="shared" si="503"/>
        <v/>
      </c>
      <c r="AN1833" s="376" t="str">
        <f>IF(AF1833="","",IF(OR(AH1833="",AH1833="-"),"－",IF(OR(AM1833=8,AM1833=9),"",IF(OR(AJ1833=3,AJ1833=4,AJ1833=5,AJ1833=6),VLOOKUP(AH1833,INDEX((係数_バス貨物_ガソリン,係数_バス貨物_CNG,係数_バス貨物_軽油,係数_バス貨物_メタノール,係数_バス貨物_LPG),MATCH(AL1833,【参考】排出ガスレベル!$AI$4:$AI$671,1),1,AR1833):INDEX((係数_バス貨物_ガソリン,係数_バス貨物_CNG,係数_バス貨物_軽油,係数_バス貨物_メタノール,係数_バス貨物_LPG),MATCH(AL1833+1,【参考】排出ガスレベル!$AI$4:$AI$671,1)-1,5,AR1833),2,FALSE),IF(OR(AJ1833=1,AJ1833=2),VLOOKUP(AH1833,INDEX((係数_乗用_ガソリン,係数_乗用_CNG,係数_乗用_軽油,係数_乗用_メタノール,係数_乗用_LPG),1,1,AR1833):INDEX((係数_乗用_ガソリン,係数_乗用_CNG,係数_乗用_軽油,係数_乗用_メタノール,係数_乗用_LPG),125,5,AR1833),2,FALSE))))))</f>
        <v/>
      </c>
      <c r="AO1833" s="376" t="str">
        <f>IF(T1833="","",IF(OR(AH1833="",AH1833="-"),"－",IF(OR(AM1833=8,AM1833=9),"",IF(OR(AJ1833=3,AJ1833=4,AJ1833=5,AJ1833=6),VLOOKUP(AH1833,INDEX((係数_バス貨物_ガソリン,係数_バス貨物_CNG,係数_バス貨物_軽油,係数_バス貨物_メタノール,係数_バス貨物_LPG),MATCH(AL1833,【参考】排出ガスレベル!$AI$4:$AI$671,1),1,AR1833):INDEX((係数_バス貨物_ガソリン,係数_バス貨物_CNG,係数_バス貨物_軽油,係数_バス貨物_メタノール,係数_バス貨物_LPG),MATCH(AL1833+1,【参考】排出ガスレベル!$AI$4:$AI$671,1)-1,5,AR1833),3,FALSE),IF(OR(AJ1833=1,AJ1833=2),VLOOKUP(AH1833,INDEX((係数_乗用_ガソリン,係数_乗用_CNG,係数_乗用_軽油,係数_乗用_メタノール,係数_乗用_LPG),1,1,AR1833):INDEX((係数_乗用_ガソリン,係数_乗用_CNG,係数_乗用_軽油,係数_乗用_メタノール,係数_乗用_LPG),125,5,AR1833),3,FALSE))))))</f>
        <v/>
      </c>
      <c r="AP1833" s="375" t="str">
        <f t="shared" si="504"/>
        <v/>
      </c>
      <c r="AQ1833" s="444" t="str">
        <f t="shared" si="505"/>
        <v/>
      </c>
      <c r="AR1833" s="375" t="str">
        <f t="shared" si="506"/>
        <v/>
      </c>
      <c r="AS1833" s="377" t="str">
        <f t="shared" si="507"/>
        <v/>
      </c>
      <c r="AT1833" s="378" t="str">
        <f t="shared" si="508"/>
        <v/>
      </c>
      <c r="AX1833" s="625" t="b">
        <f t="shared" si="509"/>
        <v>0</v>
      </c>
      <c r="AY1833" s="7" t="str">
        <f t="shared" si="510"/>
        <v>FALSEFALSEFALSE</v>
      </c>
      <c r="AZ1833" s="626">
        <f t="shared" si="494"/>
        <v>0</v>
      </c>
      <c r="BA1833" s="627" t="str">
        <f t="shared" si="511"/>
        <v/>
      </c>
      <c r="BB1833" s="627">
        <f t="shared" si="495"/>
        <v>0</v>
      </c>
    </row>
    <row r="1834" spans="1:54">
      <c r="A1834" s="381">
        <v>1777</v>
      </c>
      <c r="B1834" s="117"/>
      <c r="C1834" s="288"/>
      <c r="D1834" s="289"/>
      <c r="E1834" s="289"/>
      <c r="F1834" s="290"/>
      <c r="G1834" s="292"/>
      <c r="H1834" s="116"/>
      <c r="I1834" s="292"/>
      <c r="J1834" s="116"/>
      <c r="K1834" s="370"/>
      <c r="L1834" s="370"/>
      <c r="M1834" s="370"/>
      <c r="N1834" s="371"/>
      <c r="O1834" s="371"/>
      <c r="P1834" s="371"/>
      <c r="Q1834" s="371"/>
      <c r="R1834" s="371"/>
      <c r="S1834" s="371"/>
      <c r="T1834" s="443"/>
      <c r="U1834" s="539"/>
      <c r="V1834" s="117"/>
      <c r="W1834" s="118"/>
      <c r="X1834" s="119"/>
      <c r="Y1834" s="120"/>
      <c r="Z1834" s="122"/>
      <c r="AA1834" s="121"/>
      <c r="AB1834" s="443"/>
      <c r="AC1834" s="734"/>
      <c r="AD1834" s="372"/>
      <c r="AE1834" s="485"/>
      <c r="AF1834" s="373" t="str">
        <f t="shared" si="496"/>
        <v/>
      </c>
      <c r="AG1834" s="373" t="str">
        <f t="shared" si="497"/>
        <v/>
      </c>
      <c r="AH1834" s="374" t="str">
        <f t="shared" si="498"/>
        <v/>
      </c>
      <c r="AI1834" s="375" t="str">
        <f t="shared" si="499"/>
        <v/>
      </c>
      <c r="AJ1834" s="375" t="str">
        <f t="shared" si="500"/>
        <v/>
      </c>
      <c r="AK1834" s="375" t="str">
        <f t="shared" si="501"/>
        <v/>
      </c>
      <c r="AL1834" s="375" t="str">
        <f t="shared" si="502"/>
        <v/>
      </c>
      <c r="AM1834" s="375" t="str">
        <f t="shared" si="503"/>
        <v/>
      </c>
      <c r="AN1834" s="376" t="str">
        <f>IF(AF1834="","",IF(OR(AH1834="",AH1834="-"),"－",IF(OR(AM1834=8,AM1834=9),"",IF(OR(AJ1834=3,AJ1834=4,AJ1834=5,AJ1834=6),VLOOKUP(AH1834,INDEX((係数_バス貨物_ガソリン,係数_バス貨物_CNG,係数_バス貨物_軽油,係数_バス貨物_メタノール,係数_バス貨物_LPG),MATCH(AL1834,【参考】排出ガスレベル!$AI$4:$AI$671,1),1,AR1834):INDEX((係数_バス貨物_ガソリン,係数_バス貨物_CNG,係数_バス貨物_軽油,係数_バス貨物_メタノール,係数_バス貨物_LPG),MATCH(AL1834+1,【参考】排出ガスレベル!$AI$4:$AI$671,1)-1,5,AR1834),2,FALSE),IF(OR(AJ1834=1,AJ1834=2),VLOOKUP(AH1834,INDEX((係数_乗用_ガソリン,係数_乗用_CNG,係数_乗用_軽油,係数_乗用_メタノール,係数_乗用_LPG),1,1,AR1834):INDEX((係数_乗用_ガソリン,係数_乗用_CNG,係数_乗用_軽油,係数_乗用_メタノール,係数_乗用_LPG),125,5,AR1834),2,FALSE))))))</f>
        <v/>
      </c>
      <c r="AO1834" s="376" t="str">
        <f>IF(T1834="","",IF(OR(AH1834="",AH1834="-"),"－",IF(OR(AM1834=8,AM1834=9),"",IF(OR(AJ1834=3,AJ1834=4,AJ1834=5,AJ1834=6),VLOOKUP(AH1834,INDEX((係数_バス貨物_ガソリン,係数_バス貨物_CNG,係数_バス貨物_軽油,係数_バス貨物_メタノール,係数_バス貨物_LPG),MATCH(AL1834,【参考】排出ガスレベル!$AI$4:$AI$671,1),1,AR1834):INDEX((係数_バス貨物_ガソリン,係数_バス貨物_CNG,係数_バス貨物_軽油,係数_バス貨物_メタノール,係数_バス貨物_LPG),MATCH(AL1834+1,【参考】排出ガスレベル!$AI$4:$AI$671,1)-1,5,AR1834),3,FALSE),IF(OR(AJ1834=1,AJ1834=2),VLOOKUP(AH1834,INDEX((係数_乗用_ガソリン,係数_乗用_CNG,係数_乗用_軽油,係数_乗用_メタノール,係数_乗用_LPG),1,1,AR1834):INDEX((係数_乗用_ガソリン,係数_乗用_CNG,係数_乗用_軽油,係数_乗用_メタノール,係数_乗用_LPG),125,5,AR1834),3,FALSE))))))</f>
        <v/>
      </c>
      <c r="AP1834" s="375" t="str">
        <f t="shared" si="504"/>
        <v/>
      </c>
      <c r="AQ1834" s="444" t="str">
        <f t="shared" si="505"/>
        <v/>
      </c>
      <c r="AR1834" s="375" t="str">
        <f t="shared" si="506"/>
        <v/>
      </c>
      <c r="AS1834" s="377" t="str">
        <f t="shared" si="507"/>
        <v/>
      </c>
      <c r="AT1834" s="378" t="str">
        <f t="shared" si="508"/>
        <v/>
      </c>
      <c r="AX1834" s="625" t="b">
        <f t="shared" si="509"/>
        <v>0</v>
      </c>
      <c r="AY1834" s="7" t="str">
        <f t="shared" si="510"/>
        <v>FALSEFALSEFALSE</v>
      </c>
      <c r="AZ1834" s="626">
        <f t="shared" si="494"/>
        <v>0</v>
      </c>
      <c r="BA1834" s="627" t="str">
        <f t="shared" si="511"/>
        <v/>
      </c>
      <c r="BB1834" s="627">
        <f t="shared" si="495"/>
        <v>0</v>
      </c>
    </row>
    <row r="1835" spans="1:54">
      <c r="A1835" s="381">
        <v>1778</v>
      </c>
      <c r="B1835" s="117"/>
      <c r="C1835" s="288"/>
      <c r="D1835" s="289"/>
      <c r="E1835" s="289"/>
      <c r="F1835" s="290"/>
      <c r="G1835" s="292"/>
      <c r="H1835" s="116"/>
      <c r="I1835" s="292"/>
      <c r="J1835" s="116"/>
      <c r="K1835" s="370"/>
      <c r="L1835" s="370"/>
      <c r="M1835" s="370"/>
      <c r="N1835" s="371"/>
      <c r="O1835" s="371"/>
      <c r="P1835" s="371"/>
      <c r="Q1835" s="371"/>
      <c r="R1835" s="371"/>
      <c r="S1835" s="371"/>
      <c r="T1835" s="443"/>
      <c r="U1835" s="539"/>
      <c r="V1835" s="117"/>
      <c r="W1835" s="118"/>
      <c r="X1835" s="119"/>
      <c r="Y1835" s="120"/>
      <c r="Z1835" s="122"/>
      <c r="AA1835" s="121"/>
      <c r="AB1835" s="443"/>
      <c r="AC1835" s="734"/>
      <c r="AD1835" s="372"/>
      <c r="AE1835" s="485"/>
      <c r="AF1835" s="373" t="str">
        <f t="shared" si="496"/>
        <v/>
      </c>
      <c r="AG1835" s="373" t="str">
        <f t="shared" si="497"/>
        <v/>
      </c>
      <c r="AH1835" s="374" t="str">
        <f t="shared" si="498"/>
        <v/>
      </c>
      <c r="AI1835" s="375" t="str">
        <f t="shared" si="499"/>
        <v/>
      </c>
      <c r="AJ1835" s="375" t="str">
        <f t="shared" si="500"/>
        <v/>
      </c>
      <c r="AK1835" s="375" t="str">
        <f t="shared" si="501"/>
        <v/>
      </c>
      <c r="AL1835" s="375" t="str">
        <f t="shared" si="502"/>
        <v/>
      </c>
      <c r="AM1835" s="375" t="str">
        <f t="shared" si="503"/>
        <v/>
      </c>
      <c r="AN1835" s="376" t="str">
        <f>IF(AF1835="","",IF(OR(AH1835="",AH1835="-"),"－",IF(OR(AM1835=8,AM1835=9),"",IF(OR(AJ1835=3,AJ1835=4,AJ1835=5,AJ1835=6),VLOOKUP(AH1835,INDEX((係数_バス貨物_ガソリン,係数_バス貨物_CNG,係数_バス貨物_軽油,係数_バス貨物_メタノール,係数_バス貨物_LPG),MATCH(AL1835,【参考】排出ガスレベル!$AI$4:$AI$671,1),1,AR1835):INDEX((係数_バス貨物_ガソリン,係数_バス貨物_CNG,係数_バス貨物_軽油,係数_バス貨物_メタノール,係数_バス貨物_LPG),MATCH(AL1835+1,【参考】排出ガスレベル!$AI$4:$AI$671,1)-1,5,AR1835),2,FALSE),IF(OR(AJ1835=1,AJ1835=2),VLOOKUP(AH1835,INDEX((係数_乗用_ガソリン,係数_乗用_CNG,係数_乗用_軽油,係数_乗用_メタノール,係数_乗用_LPG),1,1,AR1835):INDEX((係数_乗用_ガソリン,係数_乗用_CNG,係数_乗用_軽油,係数_乗用_メタノール,係数_乗用_LPG),125,5,AR1835),2,FALSE))))))</f>
        <v/>
      </c>
      <c r="AO1835" s="376" t="str">
        <f>IF(T1835="","",IF(OR(AH1835="",AH1835="-"),"－",IF(OR(AM1835=8,AM1835=9),"",IF(OR(AJ1835=3,AJ1835=4,AJ1835=5,AJ1835=6),VLOOKUP(AH1835,INDEX((係数_バス貨物_ガソリン,係数_バス貨物_CNG,係数_バス貨物_軽油,係数_バス貨物_メタノール,係数_バス貨物_LPG),MATCH(AL1835,【参考】排出ガスレベル!$AI$4:$AI$671,1),1,AR1835):INDEX((係数_バス貨物_ガソリン,係数_バス貨物_CNG,係数_バス貨物_軽油,係数_バス貨物_メタノール,係数_バス貨物_LPG),MATCH(AL1835+1,【参考】排出ガスレベル!$AI$4:$AI$671,1)-1,5,AR1835),3,FALSE),IF(OR(AJ1835=1,AJ1835=2),VLOOKUP(AH1835,INDEX((係数_乗用_ガソリン,係数_乗用_CNG,係数_乗用_軽油,係数_乗用_メタノール,係数_乗用_LPG),1,1,AR1835):INDEX((係数_乗用_ガソリン,係数_乗用_CNG,係数_乗用_軽油,係数_乗用_メタノール,係数_乗用_LPG),125,5,AR1835),3,FALSE))))))</f>
        <v/>
      </c>
      <c r="AP1835" s="375" t="str">
        <f t="shared" si="504"/>
        <v/>
      </c>
      <c r="AQ1835" s="444" t="str">
        <f t="shared" si="505"/>
        <v/>
      </c>
      <c r="AR1835" s="375" t="str">
        <f t="shared" si="506"/>
        <v/>
      </c>
      <c r="AS1835" s="377" t="str">
        <f t="shared" si="507"/>
        <v/>
      </c>
      <c r="AT1835" s="378" t="str">
        <f t="shared" si="508"/>
        <v/>
      </c>
      <c r="AX1835" s="625" t="b">
        <f t="shared" si="509"/>
        <v>0</v>
      </c>
      <c r="AY1835" s="7" t="str">
        <f t="shared" si="510"/>
        <v>FALSEFALSEFALSE</v>
      </c>
      <c r="AZ1835" s="626">
        <f t="shared" si="494"/>
        <v>0</v>
      </c>
      <c r="BA1835" s="627" t="str">
        <f t="shared" si="511"/>
        <v/>
      </c>
      <c r="BB1835" s="627">
        <f t="shared" si="495"/>
        <v>0</v>
      </c>
    </row>
    <row r="1836" spans="1:54">
      <c r="A1836" s="381">
        <v>1779</v>
      </c>
      <c r="B1836" s="117"/>
      <c r="C1836" s="288"/>
      <c r="D1836" s="289"/>
      <c r="E1836" s="289"/>
      <c r="F1836" s="290"/>
      <c r="G1836" s="292"/>
      <c r="H1836" s="116"/>
      <c r="I1836" s="292"/>
      <c r="J1836" s="116"/>
      <c r="K1836" s="370"/>
      <c r="L1836" s="370"/>
      <c r="M1836" s="370"/>
      <c r="N1836" s="371"/>
      <c r="O1836" s="371"/>
      <c r="P1836" s="371"/>
      <c r="Q1836" s="371"/>
      <c r="R1836" s="371"/>
      <c r="S1836" s="371"/>
      <c r="T1836" s="443"/>
      <c r="U1836" s="539"/>
      <c r="V1836" s="117"/>
      <c r="W1836" s="118"/>
      <c r="X1836" s="119"/>
      <c r="Y1836" s="120"/>
      <c r="Z1836" s="122"/>
      <c r="AA1836" s="121"/>
      <c r="AB1836" s="443"/>
      <c r="AC1836" s="734"/>
      <c r="AD1836" s="372"/>
      <c r="AE1836" s="485"/>
      <c r="AF1836" s="373" t="str">
        <f t="shared" si="496"/>
        <v/>
      </c>
      <c r="AG1836" s="373" t="str">
        <f t="shared" si="497"/>
        <v/>
      </c>
      <c r="AH1836" s="374" t="str">
        <f t="shared" si="498"/>
        <v/>
      </c>
      <c r="AI1836" s="375" t="str">
        <f t="shared" si="499"/>
        <v/>
      </c>
      <c r="AJ1836" s="375" t="str">
        <f t="shared" si="500"/>
        <v/>
      </c>
      <c r="AK1836" s="375" t="str">
        <f t="shared" si="501"/>
        <v/>
      </c>
      <c r="AL1836" s="375" t="str">
        <f t="shared" si="502"/>
        <v/>
      </c>
      <c r="AM1836" s="375" t="str">
        <f t="shared" si="503"/>
        <v/>
      </c>
      <c r="AN1836" s="376" t="str">
        <f>IF(AF1836="","",IF(OR(AH1836="",AH1836="-"),"－",IF(OR(AM1836=8,AM1836=9),"",IF(OR(AJ1836=3,AJ1836=4,AJ1836=5,AJ1836=6),VLOOKUP(AH1836,INDEX((係数_バス貨物_ガソリン,係数_バス貨物_CNG,係数_バス貨物_軽油,係数_バス貨物_メタノール,係数_バス貨物_LPG),MATCH(AL1836,【参考】排出ガスレベル!$AI$4:$AI$671,1),1,AR1836):INDEX((係数_バス貨物_ガソリン,係数_バス貨物_CNG,係数_バス貨物_軽油,係数_バス貨物_メタノール,係数_バス貨物_LPG),MATCH(AL1836+1,【参考】排出ガスレベル!$AI$4:$AI$671,1)-1,5,AR1836),2,FALSE),IF(OR(AJ1836=1,AJ1836=2),VLOOKUP(AH1836,INDEX((係数_乗用_ガソリン,係数_乗用_CNG,係数_乗用_軽油,係数_乗用_メタノール,係数_乗用_LPG),1,1,AR1836):INDEX((係数_乗用_ガソリン,係数_乗用_CNG,係数_乗用_軽油,係数_乗用_メタノール,係数_乗用_LPG),125,5,AR1836),2,FALSE))))))</f>
        <v/>
      </c>
      <c r="AO1836" s="376" t="str">
        <f>IF(T1836="","",IF(OR(AH1836="",AH1836="-"),"－",IF(OR(AM1836=8,AM1836=9),"",IF(OR(AJ1836=3,AJ1836=4,AJ1836=5,AJ1836=6),VLOOKUP(AH1836,INDEX((係数_バス貨物_ガソリン,係数_バス貨物_CNG,係数_バス貨物_軽油,係数_バス貨物_メタノール,係数_バス貨物_LPG),MATCH(AL1836,【参考】排出ガスレベル!$AI$4:$AI$671,1),1,AR1836):INDEX((係数_バス貨物_ガソリン,係数_バス貨物_CNG,係数_バス貨物_軽油,係数_バス貨物_メタノール,係数_バス貨物_LPG),MATCH(AL1836+1,【参考】排出ガスレベル!$AI$4:$AI$671,1)-1,5,AR1836),3,FALSE),IF(OR(AJ1836=1,AJ1836=2),VLOOKUP(AH1836,INDEX((係数_乗用_ガソリン,係数_乗用_CNG,係数_乗用_軽油,係数_乗用_メタノール,係数_乗用_LPG),1,1,AR1836):INDEX((係数_乗用_ガソリン,係数_乗用_CNG,係数_乗用_軽油,係数_乗用_メタノール,係数_乗用_LPG),125,5,AR1836),3,FALSE))))))</f>
        <v/>
      </c>
      <c r="AP1836" s="375" t="str">
        <f t="shared" si="504"/>
        <v/>
      </c>
      <c r="AQ1836" s="444" t="str">
        <f t="shared" si="505"/>
        <v/>
      </c>
      <c r="AR1836" s="375" t="str">
        <f t="shared" si="506"/>
        <v/>
      </c>
      <c r="AS1836" s="377" t="str">
        <f t="shared" si="507"/>
        <v/>
      </c>
      <c r="AT1836" s="378" t="str">
        <f t="shared" si="508"/>
        <v/>
      </c>
      <c r="AX1836" s="625" t="b">
        <f t="shared" si="509"/>
        <v>0</v>
      </c>
      <c r="AY1836" s="7" t="str">
        <f t="shared" si="510"/>
        <v>FALSEFALSEFALSE</v>
      </c>
      <c r="AZ1836" s="626">
        <f t="shared" si="494"/>
        <v>0</v>
      </c>
      <c r="BA1836" s="627" t="str">
        <f t="shared" si="511"/>
        <v/>
      </c>
      <c r="BB1836" s="627">
        <f t="shared" si="495"/>
        <v>0</v>
      </c>
    </row>
    <row r="1837" spans="1:54">
      <c r="A1837" s="381">
        <v>1780</v>
      </c>
      <c r="B1837" s="117"/>
      <c r="C1837" s="288"/>
      <c r="D1837" s="289"/>
      <c r="E1837" s="289"/>
      <c r="F1837" s="290"/>
      <c r="G1837" s="292"/>
      <c r="H1837" s="116"/>
      <c r="I1837" s="292"/>
      <c r="J1837" s="116"/>
      <c r="K1837" s="370"/>
      <c r="L1837" s="370"/>
      <c r="M1837" s="370"/>
      <c r="N1837" s="371"/>
      <c r="O1837" s="371"/>
      <c r="P1837" s="371"/>
      <c r="Q1837" s="371"/>
      <c r="R1837" s="371"/>
      <c r="S1837" s="371"/>
      <c r="T1837" s="443"/>
      <c r="U1837" s="539"/>
      <c r="V1837" s="117"/>
      <c r="W1837" s="118"/>
      <c r="X1837" s="119"/>
      <c r="Y1837" s="120"/>
      <c r="Z1837" s="122"/>
      <c r="AA1837" s="121"/>
      <c r="AB1837" s="443"/>
      <c r="AC1837" s="734"/>
      <c r="AD1837" s="372"/>
      <c r="AE1837" s="485"/>
      <c r="AF1837" s="373" t="str">
        <f t="shared" si="496"/>
        <v/>
      </c>
      <c r="AG1837" s="373" t="str">
        <f t="shared" si="497"/>
        <v/>
      </c>
      <c r="AH1837" s="374" t="str">
        <f t="shared" si="498"/>
        <v/>
      </c>
      <c r="AI1837" s="375" t="str">
        <f t="shared" si="499"/>
        <v/>
      </c>
      <c r="AJ1837" s="375" t="str">
        <f t="shared" si="500"/>
        <v/>
      </c>
      <c r="AK1837" s="375" t="str">
        <f t="shared" si="501"/>
        <v/>
      </c>
      <c r="AL1837" s="375" t="str">
        <f t="shared" si="502"/>
        <v/>
      </c>
      <c r="AM1837" s="375" t="str">
        <f t="shared" si="503"/>
        <v/>
      </c>
      <c r="AN1837" s="376" t="str">
        <f>IF(AF1837="","",IF(OR(AH1837="",AH1837="-"),"－",IF(OR(AM1837=8,AM1837=9),"",IF(OR(AJ1837=3,AJ1837=4,AJ1837=5,AJ1837=6),VLOOKUP(AH1837,INDEX((係数_バス貨物_ガソリン,係数_バス貨物_CNG,係数_バス貨物_軽油,係数_バス貨物_メタノール,係数_バス貨物_LPG),MATCH(AL1837,【参考】排出ガスレベル!$AI$4:$AI$671,1),1,AR1837):INDEX((係数_バス貨物_ガソリン,係数_バス貨物_CNG,係数_バス貨物_軽油,係数_バス貨物_メタノール,係数_バス貨物_LPG),MATCH(AL1837+1,【参考】排出ガスレベル!$AI$4:$AI$671,1)-1,5,AR1837),2,FALSE),IF(OR(AJ1837=1,AJ1837=2),VLOOKUP(AH1837,INDEX((係数_乗用_ガソリン,係数_乗用_CNG,係数_乗用_軽油,係数_乗用_メタノール,係数_乗用_LPG),1,1,AR1837):INDEX((係数_乗用_ガソリン,係数_乗用_CNG,係数_乗用_軽油,係数_乗用_メタノール,係数_乗用_LPG),125,5,AR1837),2,FALSE))))))</f>
        <v/>
      </c>
      <c r="AO1837" s="376" t="str">
        <f>IF(T1837="","",IF(OR(AH1837="",AH1837="-"),"－",IF(OR(AM1837=8,AM1837=9),"",IF(OR(AJ1837=3,AJ1837=4,AJ1837=5,AJ1837=6),VLOOKUP(AH1837,INDEX((係数_バス貨物_ガソリン,係数_バス貨物_CNG,係数_バス貨物_軽油,係数_バス貨物_メタノール,係数_バス貨物_LPG),MATCH(AL1837,【参考】排出ガスレベル!$AI$4:$AI$671,1),1,AR1837):INDEX((係数_バス貨物_ガソリン,係数_バス貨物_CNG,係数_バス貨物_軽油,係数_バス貨物_メタノール,係数_バス貨物_LPG),MATCH(AL1837+1,【参考】排出ガスレベル!$AI$4:$AI$671,1)-1,5,AR1837),3,FALSE),IF(OR(AJ1837=1,AJ1837=2),VLOOKUP(AH1837,INDEX((係数_乗用_ガソリン,係数_乗用_CNG,係数_乗用_軽油,係数_乗用_メタノール,係数_乗用_LPG),1,1,AR1837):INDEX((係数_乗用_ガソリン,係数_乗用_CNG,係数_乗用_軽油,係数_乗用_メタノール,係数_乗用_LPG),125,5,AR1837),3,FALSE))))))</f>
        <v/>
      </c>
      <c r="AP1837" s="375" t="str">
        <f t="shared" si="504"/>
        <v/>
      </c>
      <c r="AQ1837" s="444" t="str">
        <f t="shared" si="505"/>
        <v/>
      </c>
      <c r="AR1837" s="375" t="str">
        <f t="shared" si="506"/>
        <v/>
      </c>
      <c r="AS1837" s="377" t="str">
        <f t="shared" si="507"/>
        <v/>
      </c>
      <c r="AT1837" s="378" t="str">
        <f t="shared" si="508"/>
        <v/>
      </c>
      <c r="AX1837" s="625" t="b">
        <f t="shared" si="509"/>
        <v>0</v>
      </c>
      <c r="AY1837" s="7" t="str">
        <f t="shared" si="510"/>
        <v>FALSEFALSEFALSE</v>
      </c>
      <c r="AZ1837" s="626">
        <f t="shared" si="494"/>
        <v>0</v>
      </c>
      <c r="BA1837" s="627" t="str">
        <f t="shared" si="511"/>
        <v/>
      </c>
      <c r="BB1837" s="627">
        <f t="shared" si="495"/>
        <v>0</v>
      </c>
    </row>
    <row r="1838" spans="1:54">
      <c r="A1838" s="381">
        <v>1781</v>
      </c>
      <c r="B1838" s="117"/>
      <c r="C1838" s="288"/>
      <c r="D1838" s="289"/>
      <c r="E1838" s="289"/>
      <c r="F1838" s="290"/>
      <c r="G1838" s="292"/>
      <c r="H1838" s="116"/>
      <c r="I1838" s="292"/>
      <c r="J1838" s="116"/>
      <c r="K1838" s="370"/>
      <c r="L1838" s="370"/>
      <c r="M1838" s="370"/>
      <c r="N1838" s="371"/>
      <c r="O1838" s="371"/>
      <c r="P1838" s="371"/>
      <c r="Q1838" s="371"/>
      <c r="R1838" s="371"/>
      <c r="S1838" s="371"/>
      <c r="T1838" s="443"/>
      <c r="U1838" s="539"/>
      <c r="V1838" s="117"/>
      <c r="W1838" s="118"/>
      <c r="X1838" s="119"/>
      <c r="Y1838" s="120"/>
      <c r="Z1838" s="122"/>
      <c r="AA1838" s="121"/>
      <c r="AB1838" s="443"/>
      <c r="AC1838" s="734"/>
      <c r="AD1838" s="372"/>
      <c r="AE1838" s="485"/>
      <c r="AF1838" s="373" t="str">
        <f t="shared" si="496"/>
        <v/>
      </c>
      <c r="AG1838" s="373" t="str">
        <f t="shared" si="497"/>
        <v/>
      </c>
      <c r="AH1838" s="374" t="str">
        <f t="shared" si="498"/>
        <v/>
      </c>
      <c r="AI1838" s="375" t="str">
        <f t="shared" si="499"/>
        <v/>
      </c>
      <c r="AJ1838" s="375" t="str">
        <f t="shared" si="500"/>
        <v/>
      </c>
      <c r="AK1838" s="375" t="str">
        <f t="shared" si="501"/>
        <v/>
      </c>
      <c r="AL1838" s="375" t="str">
        <f t="shared" si="502"/>
        <v/>
      </c>
      <c r="AM1838" s="375" t="str">
        <f t="shared" si="503"/>
        <v/>
      </c>
      <c r="AN1838" s="376" t="str">
        <f>IF(AF1838="","",IF(OR(AH1838="",AH1838="-"),"－",IF(OR(AM1838=8,AM1838=9),"",IF(OR(AJ1838=3,AJ1838=4,AJ1838=5,AJ1838=6),VLOOKUP(AH1838,INDEX((係数_バス貨物_ガソリン,係数_バス貨物_CNG,係数_バス貨物_軽油,係数_バス貨物_メタノール,係数_バス貨物_LPG),MATCH(AL1838,【参考】排出ガスレベル!$AI$4:$AI$671,1),1,AR1838):INDEX((係数_バス貨物_ガソリン,係数_バス貨物_CNG,係数_バス貨物_軽油,係数_バス貨物_メタノール,係数_バス貨物_LPG),MATCH(AL1838+1,【参考】排出ガスレベル!$AI$4:$AI$671,1)-1,5,AR1838),2,FALSE),IF(OR(AJ1838=1,AJ1838=2),VLOOKUP(AH1838,INDEX((係数_乗用_ガソリン,係数_乗用_CNG,係数_乗用_軽油,係数_乗用_メタノール,係数_乗用_LPG),1,1,AR1838):INDEX((係数_乗用_ガソリン,係数_乗用_CNG,係数_乗用_軽油,係数_乗用_メタノール,係数_乗用_LPG),125,5,AR1838),2,FALSE))))))</f>
        <v/>
      </c>
      <c r="AO1838" s="376" t="str">
        <f>IF(T1838="","",IF(OR(AH1838="",AH1838="-"),"－",IF(OR(AM1838=8,AM1838=9),"",IF(OR(AJ1838=3,AJ1838=4,AJ1838=5,AJ1838=6),VLOOKUP(AH1838,INDEX((係数_バス貨物_ガソリン,係数_バス貨物_CNG,係数_バス貨物_軽油,係数_バス貨物_メタノール,係数_バス貨物_LPG),MATCH(AL1838,【参考】排出ガスレベル!$AI$4:$AI$671,1),1,AR1838):INDEX((係数_バス貨物_ガソリン,係数_バス貨物_CNG,係数_バス貨物_軽油,係数_バス貨物_メタノール,係数_バス貨物_LPG),MATCH(AL1838+1,【参考】排出ガスレベル!$AI$4:$AI$671,1)-1,5,AR1838),3,FALSE),IF(OR(AJ1838=1,AJ1838=2),VLOOKUP(AH1838,INDEX((係数_乗用_ガソリン,係数_乗用_CNG,係数_乗用_軽油,係数_乗用_メタノール,係数_乗用_LPG),1,1,AR1838):INDEX((係数_乗用_ガソリン,係数_乗用_CNG,係数_乗用_軽油,係数_乗用_メタノール,係数_乗用_LPG),125,5,AR1838),3,FALSE))))))</f>
        <v/>
      </c>
      <c r="AP1838" s="375" t="str">
        <f t="shared" si="504"/>
        <v/>
      </c>
      <c r="AQ1838" s="444" t="str">
        <f t="shared" si="505"/>
        <v/>
      </c>
      <c r="AR1838" s="375" t="str">
        <f t="shared" si="506"/>
        <v/>
      </c>
      <c r="AS1838" s="377" t="str">
        <f t="shared" si="507"/>
        <v/>
      </c>
      <c r="AT1838" s="378" t="str">
        <f t="shared" si="508"/>
        <v/>
      </c>
      <c r="AX1838" s="625" t="b">
        <f t="shared" si="509"/>
        <v>0</v>
      </c>
      <c r="AY1838" s="7" t="str">
        <f t="shared" si="510"/>
        <v>FALSEFALSEFALSE</v>
      </c>
      <c r="AZ1838" s="626">
        <f t="shared" ref="AZ1838:AZ1901" si="512">AB1838</f>
        <v>0</v>
      </c>
      <c r="BA1838" s="627" t="str">
        <f t="shared" si="511"/>
        <v/>
      </c>
      <c r="BB1838" s="627">
        <f t="shared" ref="BB1838:BB1901" si="513">LEN(Y1838)</f>
        <v>0</v>
      </c>
    </row>
    <row r="1839" spans="1:54">
      <c r="A1839" s="381">
        <v>1782</v>
      </c>
      <c r="B1839" s="117"/>
      <c r="C1839" s="288"/>
      <c r="D1839" s="289"/>
      <c r="E1839" s="289"/>
      <c r="F1839" s="290"/>
      <c r="G1839" s="292"/>
      <c r="H1839" s="116"/>
      <c r="I1839" s="292"/>
      <c r="J1839" s="116"/>
      <c r="K1839" s="370"/>
      <c r="L1839" s="370"/>
      <c r="M1839" s="370"/>
      <c r="N1839" s="371"/>
      <c r="O1839" s="371"/>
      <c r="P1839" s="371"/>
      <c r="Q1839" s="371"/>
      <c r="R1839" s="371"/>
      <c r="S1839" s="371"/>
      <c r="T1839" s="443"/>
      <c r="U1839" s="539"/>
      <c r="V1839" s="117"/>
      <c r="W1839" s="118"/>
      <c r="X1839" s="119"/>
      <c r="Y1839" s="120"/>
      <c r="Z1839" s="122"/>
      <c r="AA1839" s="121"/>
      <c r="AB1839" s="443"/>
      <c r="AC1839" s="734"/>
      <c r="AD1839" s="372"/>
      <c r="AE1839" s="485"/>
      <c r="AF1839" s="373" t="str">
        <f t="shared" si="496"/>
        <v/>
      </c>
      <c r="AG1839" s="373" t="str">
        <f t="shared" si="497"/>
        <v/>
      </c>
      <c r="AH1839" s="374" t="str">
        <f t="shared" si="498"/>
        <v/>
      </c>
      <c r="AI1839" s="375" t="str">
        <f t="shared" si="499"/>
        <v/>
      </c>
      <c r="AJ1839" s="375" t="str">
        <f t="shared" si="500"/>
        <v/>
      </c>
      <c r="AK1839" s="375" t="str">
        <f t="shared" si="501"/>
        <v/>
      </c>
      <c r="AL1839" s="375" t="str">
        <f t="shared" si="502"/>
        <v/>
      </c>
      <c r="AM1839" s="375" t="str">
        <f t="shared" si="503"/>
        <v/>
      </c>
      <c r="AN1839" s="376" t="str">
        <f>IF(AF1839="","",IF(OR(AH1839="",AH1839="-"),"－",IF(OR(AM1839=8,AM1839=9),"",IF(OR(AJ1839=3,AJ1839=4,AJ1839=5,AJ1839=6),VLOOKUP(AH1839,INDEX((係数_バス貨物_ガソリン,係数_バス貨物_CNG,係数_バス貨物_軽油,係数_バス貨物_メタノール,係数_バス貨物_LPG),MATCH(AL1839,【参考】排出ガスレベル!$AI$4:$AI$671,1),1,AR1839):INDEX((係数_バス貨物_ガソリン,係数_バス貨物_CNG,係数_バス貨物_軽油,係数_バス貨物_メタノール,係数_バス貨物_LPG),MATCH(AL1839+1,【参考】排出ガスレベル!$AI$4:$AI$671,1)-1,5,AR1839),2,FALSE),IF(OR(AJ1839=1,AJ1839=2),VLOOKUP(AH1839,INDEX((係数_乗用_ガソリン,係数_乗用_CNG,係数_乗用_軽油,係数_乗用_メタノール,係数_乗用_LPG),1,1,AR1839):INDEX((係数_乗用_ガソリン,係数_乗用_CNG,係数_乗用_軽油,係数_乗用_メタノール,係数_乗用_LPG),125,5,AR1839),2,FALSE))))))</f>
        <v/>
      </c>
      <c r="AO1839" s="376" t="str">
        <f>IF(T1839="","",IF(OR(AH1839="",AH1839="-"),"－",IF(OR(AM1839=8,AM1839=9),"",IF(OR(AJ1839=3,AJ1839=4,AJ1839=5,AJ1839=6),VLOOKUP(AH1839,INDEX((係数_バス貨物_ガソリン,係数_バス貨物_CNG,係数_バス貨物_軽油,係数_バス貨物_メタノール,係数_バス貨物_LPG),MATCH(AL1839,【参考】排出ガスレベル!$AI$4:$AI$671,1),1,AR1839):INDEX((係数_バス貨物_ガソリン,係数_バス貨物_CNG,係数_バス貨物_軽油,係数_バス貨物_メタノール,係数_バス貨物_LPG),MATCH(AL1839+1,【参考】排出ガスレベル!$AI$4:$AI$671,1)-1,5,AR1839),3,FALSE),IF(OR(AJ1839=1,AJ1839=2),VLOOKUP(AH1839,INDEX((係数_乗用_ガソリン,係数_乗用_CNG,係数_乗用_軽油,係数_乗用_メタノール,係数_乗用_LPG),1,1,AR1839):INDEX((係数_乗用_ガソリン,係数_乗用_CNG,係数_乗用_軽油,係数_乗用_メタノール,係数_乗用_LPG),125,5,AR1839),3,FALSE))))))</f>
        <v/>
      </c>
      <c r="AP1839" s="375" t="str">
        <f t="shared" si="504"/>
        <v/>
      </c>
      <c r="AQ1839" s="444" t="str">
        <f t="shared" si="505"/>
        <v/>
      </c>
      <c r="AR1839" s="375" t="str">
        <f t="shared" si="506"/>
        <v/>
      </c>
      <c r="AS1839" s="377" t="str">
        <f t="shared" si="507"/>
        <v/>
      </c>
      <c r="AT1839" s="378" t="str">
        <f t="shared" si="508"/>
        <v/>
      </c>
      <c r="AX1839" s="625" t="b">
        <f t="shared" si="509"/>
        <v>0</v>
      </c>
      <c r="AY1839" s="7" t="str">
        <f t="shared" si="510"/>
        <v>FALSEFALSEFALSE</v>
      </c>
      <c r="AZ1839" s="626">
        <f t="shared" si="512"/>
        <v>0</v>
      </c>
      <c r="BA1839" s="627" t="str">
        <f t="shared" si="511"/>
        <v/>
      </c>
      <c r="BB1839" s="627">
        <f t="shared" si="513"/>
        <v>0</v>
      </c>
    </row>
    <row r="1840" spans="1:54">
      <c r="A1840" s="381">
        <v>1783</v>
      </c>
      <c r="B1840" s="117"/>
      <c r="C1840" s="288"/>
      <c r="D1840" s="289"/>
      <c r="E1840" s="289"/>
      <c r="F1840" s="290"/>
      <c r="G1840" s="292"/>
      <c r="H1840" s="116"/>
      <c r="I1840" s="292"/>
      <c r="J1840" s="116"/>
      <c r="K1840" s="370"/>
      <c r="L1840" s="370"/>
      <c r="M1840" s="370"/>
      <c r="N1840" s="371"/>
      <c r="O1840" s="371"/>
      <c r="P1840" s="371"/>
      <c r="Q1840" s="371"/>
      <c r="R1840" s="371"/>
      <c r="S1840" s="371"/>
      <c r="T1840" s="443"/>
      <c r="U1840" s="539"/>
      <c r="V1840" s="117"/>
      <c r="W1840" s="118"/>
      <c r="X1840" s="119"/>
      <c r="Y1840" s="120"/>
      <c r="Z1840" s="122"/>
      <c r="AA1840" s="121"/>
      <c r="AB1840" s="443"/>
      <c r="AC1840" s="734"/>
      <c r="AD1840" s="372"/>
      <c r="AE1840" s="485"/>
      <c r="AF1840" s="373" t="str">
        <f t="shared" si="496"/>
        <v/>
      </c>
      <c r="AG1840" s="373" t="str">
        <f t="shared" si="497"/>
        <v/>
      </c>
      <c r="AH1840" s="374" t="str">
        <f t="shared" si="498"/>
        <v/>
      </c>
      <c r="AI1840" s="375" t="str">
        <f t="shared" si="499"/>
        <v/>
      </c>
      <c r="AJ1840" s="375" t="str">
        <f t="shared" si="500"/>
        <v/>
      </c>
      <c r="AK1840" s="375" t="str">
        <f t="shared" si="501"/>
        <v/>
      </c>
      <c r="AL1840" s="375" t="str">
        <f t="shared" si="502"/>
        <v/>
      </c>
      <c r="AM1840" s="375" t="str">
        <f t="shared" si="503"/>
        <v/>
      </c>
      <c r="AN1840" s="376" t="str">
        <f>IF(AF1840="","",IF(OR(AH1840="",AH1840="-"),"－",IF(OR(AM1840=8,AM1840=9),"",IF(OR(AJ1840=3,AJ1840=4,AJ1840=5,AJ1840=6),VLOOKUP(AH1840,INDEX((係数_バス貨物_ガソリン,係数_バス貨物_CNG,係数_バス貨物_軽油,係数_バス貨物_メタノール,係数_バス貨物_LPG),MATCH(AL1840,【参考】排出ガスレベル!$AI$4:$AI$671,1),1,AR1840):INDEX((係数_バス貨物_ガソリン,係数_バス貨物_CNG,係数_バス貨物_軽油,係数_バス貨物_メタノール,係数_バス貨物_LPG),MATCH(AL1840+1,【参考】排出ガスレベル!$AI$4:$AI$671,1)-1,5,AR1840),2,FALSE),IF(OR(AJ1840=1,AJ1840=2),VLOOKUP(AH1840,INDEX((係数_乗用_ガソリン,係数_乗用_CNG,係数_乗用_軽油,係数_乗用_メタノール,係数_乗用_LPG),1,1,AR1840):INDEX((係数_乗用_ガソリン,係数_乗用_CNG,係数_乗用_軽油,係数_乗用_メタノール,係数_乗用_LPG),125,5,AR1840),2,FALSE))))))</f>
        <v/>
      </c>
      <c r="AO1840" s="376" t="str">
        <f>IF(T1840="","",IF(OR(AH1840="",AH1840="-"),"－",IF(OR(AM1840=8,AM1840=9),"",IF(OR(AJ1840=3,AJ1840=4,AJ1840=5,AJ1840=6),VLOOKUP(AH1840,INDEX((係数_バス貨物_ガソリン,係数_バス貨物_CNG,係数_バス貨物_軽油,係数_バス貨物_メタノール,係数_バス貨物_LPG),MATCH(AL1840,【参考】排出ガスレベル!$AI$4:$AI$671,1),1,AR1840):INDEX((係数_バス貨物_ガソリン,係数_バス貨物_CNG,係数_バス貨物_軽油,係数_バス貨物_メタノール,係数_バス貨物_LPG),MATCH(AL1840+1,【参考】排出ガスレベル!$AI$4:$AI$671,1)-1,5,AR1840),3,FALSE),IF(OR(AJ1840=1,AJ1840=2),VLOOKUP(AH1840,INDEX((係数_乗用_ガソリン,係数_乗用_CNG,係数_乗用_軽油,係数_乗用_メタノール,係数_乗用_LPG),1,1,AR1840):INDEX((係数_乗用_ガソリン,係数_乗用_CNG,係数_乗用_軽油,係数_乗用_メタノール,係数_乗用_LPG),125,5,AR1840),3,FALSE))))))</f>
        <v/>
      </c>
      <c r="AP1840" s="375" t="str">
        <f t="shared" si="504"/>
        <v/>
      </c>
      <c r="AQ1840" s="444" t="str">
        <f t="shared" si="505"/>
        <v/>
      </c>
      <c r="AR1840" s="375" t="str">
        <f t="shared" si="506"/>
        <v/>
      </c>
      <c r="AS1840" s="377" t="str">
        <f t="shared" si="507"/>
        <v/>
      </c>
      <c r="AT1840" s="378" t="str">
        <f t="shared" si="508"/>
        <v/>
      </c>
      <c r="AX1840" s="625" t="b">
        <f t="shared" si="509"/>
        <v>0</v>
      </c>
      <c r="AY1840" s="7" t="str">
        <f t="shared" si="510"/>
        <v>FALSEFALSEFALSE</v>
      </c>
      <c r="AZ1840" s="626">
        <f t="shared" si="512"/>
        <v>0</v>
      </c>
      <c r="BA1840" s="627" t="str">
        <f t="shared" si="511"/>
        <v/>
      </c>
      <c r="BB1840" s="627">
        <f t="shared" si="513"/>
        <v>0</v>
      </c>
    </row>
    <row r="1841" spans="1:54">
      <c r="A1841" s="381">
        <v>1784</v>
      </c>
      <c r="B1841" s="117"/>
      <c r="C1841" s="288"/>
      <c r="D1841" s="289"/>
      <c r="E1841" s="289"/>
      <c r="F1841" s="290"/>
      <c r="G1841" s="292"/>
      <c r="H1841" s="116"/>
      <c r="I1841" s="292"/>
      <c r="J1841" s="116"/>
      <c r="K1841" s="370"/>
      <c r="L1841" s="370"/>
      <c r="M1841" s="370"/>
      <c r="N1841" s="371"/>
      <c r="O1841" s="371"/>
      <c r="P1841" s="371"/>
      <c r="Q1841" s="371"/>
      <c r="R1841" s="371"/>
      <c r="S1841" s="371"/>
      <c r="T1841" s="443"/>
      <c r="U1841" s="539"/>
      <c r="V1841" s="117"/>
      <c r="W1841" s="118"/>
      <c r="X1841" s="119"/>
      <c r="Y1841" s="120"/>
      <c r="Z1841" s="122"/>
      <c r="AA1841" s="121"/>
      <c r="AB1841" s="443"/>
      <c r="AC1841" s="734"/>
      <c r="AD1841" s="372"/>
      <c r="AE1841" s="485"/>
      <c r="AF1841" s="373" t="str">
        <f t="shared" si="496"/>
        <v/>
      </c>
      <c r="AG1841" s="373" t="str">
        <f t="shared" si="497"/>
        <v/>
      </c>
      <c r="AH1841" s="374" t="str">
        <f t="shared" si="498"/>
        <v/>
      </c>
      <c r="AI1841" s="375" t="str">
        <f t="shared" si="499"/>
        <v/>
      </c>
      <c r="AJ1841" s="375" t="str">
        <f t="shared" si="500"/>
        <v/>
      </c>
      <c r="AK1841" s="375" t="str">
        <f t="shared" si="501"/>
        <v/>
      </c>
      <c r="AL1841" s="375" t="str">
        <f t="shared" si="502"/>
        <v/>
      </c>
      <c r="AM1841" s="375" t="str">
        <f t="shared" si="503"/>
        <v/>
      </c>
      <c r="AN1841" s="376" t="str">
        <f>IF(AF1841="","",IF(OR(AH1841="",AH1841="-"),"－",IF(OR(AM1841=8,AM1841=9),"",IF(OR(AJ1841=3,AJ1841=4,AJ1841=5,AJ1841=6),VLOOKUP(AH1841,INDEX((係数_バス貨物_ガソリン,係数_バス貨物_CNG,係数_バス貨物_軽油,係数_バス貨物_メタノール,係数_バス貨物_LPG),MATCH(AL1841,【参考】排出ガスレベル!$AI$4:$AI$671,1),1,AR1841):INDEX((係数_バス貨物_ガソリン,係数_バス貨物_CNG,係数_バス貨物_軽油,係数_バス貨物_メタノール,係数_バス貨物_LPG),MATCH(AL1841+1,【参考】排出ガスレベル!$AI$4:$AI$671,1)-1,5,AR1841),2,FALSE),IF(OR(AJ1841=1,AJ1841=2),VLOOKUP(AH1841,INDEX((係数_乗用_ガソリン,係数_乗用_CNG,係数_乗用_軽油,係数_乗用_メタノール,係数_乗用_LPG),1,1,AR1841):INDEX((係数_乗用_ガソリン,係数_乗用_CNG,係数_乗用_軽油,係数_乗用_メタノール,係数_乗用_LPG),125,5,AR1841),2,FALSE))))))</f>
        <v/>
      </c>
      <c r="AO1841" s="376" t="str">
        <f>IF(T1841="","",IF(OR(AH1841="",AH1841="-"),"－",IF(OR(AM1841=8,AM1841=9),"",IF(OR(AJ1841=3,AJ1841=4,AJ1841=5,AJ1841=6),VLOOKUP(AH1841,INDEX((係数_バス貨物_ガソリン,係数_バス貨物_CNG,係数_バス貨物_軽油,係数_バス貨物_メタノール,係数_バス貨物_LPG),MATCH(AL1841,【参考】排出ガスレベル!$AI$4:$AI$671,1),1,AR1841):INDEX((係数_バス貨物_ガソリン,係数_バス貨物_CNG,係数_バス貨物_軽油,係数_バス貨物_メタノール,係数_バス貨物_LPG),MATCH(AL1841+1,【参考】排出ガスレベル!$AI$4:$AI$671,1)-1,5,AR1841),3,FALSE),IF(OR(AJ1841=1,AJ1841=2),VLOOKUP(AH1841,INDEX((係数_乗用_ガソリン,係数_乗用_CNG,係数_乗用_軽油,係数_乗用_メタノール,係数_乗用_LPG),1,1,AR1841):INDEX((係数_乗用_ガソリン,係数_乗用_CNG,係数_乗用_軽油,係数_乗用_メタノール,係数_乗用_LPG),125,5,AR1841),3,FALSE))))))</f>
        <v/>
      </c>
      <c r="AP1841" s="375" t="str">
        <f t="shared" si="504"/>
        <v/>
      </c>
      <c r="AQ1841" s="444" t="str">
        <f t="shared" si="505"/>
        <v/>
      </c>
      <c r="AR1841" s="375" t="str">
        <f t="shared" si="506"/>
        <v/>
      </c>
      <c r="AS1841" s="377" t="str">
        <f t="shared" si="507"/>
        <v/>
      </c>
      <c r="AT1841" s="378" t="str">
        <f t="shared" si="508"/>
        <v/>
      </c>
      <c r="AX1841" s="625" t="b">
        <f t="shared" si="509"/>
        <v>0</v>
      </c>
      <c r="AY1841" s="7" t="str">
        <f t="shared" si="510"/>
        <v>FALSEFALSEFALSE</v>
      </c>
      <c r="AZ1841" s="626">
        <f t="shared" si="512"/>
        <v>0</v>
      </c>
      <c r="BA1841" s="627" t="str">
        <f t="shared" si="511"/>
        <v/>
      </c>
      <c r="BB1841" s="627">
        <f t="shared" si="513"/>
        <v>0</v>
      </c>
    </row>
    <row r="1842" spans="1:54">
      <c r="A1842" s="381">
        <v>1785</v>
      </c>
      <c r="B1842" s="117"/>
      <c r="C1842" s="288"/>
      <c r="D1842" s="289"/>
      <c r="E1842" s="289"/>
      <c r="F1842" s="290"/>
      <c r="G1842" s="292"/>
      <c r="H1842" s="116"/>
      <c r="I1842" s="292"/>
      <c r="J1842" s="116"/>
      <c r="K1842" s="370"/>
      <c r="L1842" s="370"/>
      <c r="M1842" s="370"/>
      <c r="N1842" s="371"/>
      <c r="O1842" s="371"/>
      <c r="P1842" s="371"/>
      <c r="Q1842" s="371"/>
      <c r="R1842" s="371"/>
      <c r="S1842" s="371"/>
      <c r="T1842" s="443"/>
      <c r="U1842" s="539"/>
      <c r="V1842" s="117"/>
      <c r="W1842" s="118"/>
      <c r="X1842" s="119"/>
      <c r="Y1842" s="120"/>
      <c r="Z1842" s="122"/>
      <c r="AA1842" s="121"/>
      <c r="AB1842" s="443"/>
      <c r="AC1842" s="734"/>
      <c r="AD1842" s="372"/>
      <c r="AE1842" s="485"/>
      <c r="AF1842" s="373" t="str">
        <f t="shared" si="496"/>
        <v/>
      </c>
      <c r="AG1842" s="373" t="str">
        <f t="shared" si="497"/>
        <v/>
      </c>
      <c r="AH1842" s="374" t="str">
        <f t="shared" si="498"/>
        <v/>
      </c>
      <c r="AI1842" s="375" t="str">
        <f t="shared" si="499"/>
        <v/>
      </c>
      <c r="AJ1842" s="375" t="str">
        <f t="shared" si="500"/>
        <v/>
      </c>
      <c r="AK1842" s="375" t="str">
        <f t="shared" si="501"/>
        <v/>
      </c>
      <c r="AL1842" s="375" t="str">
        <f t="shared" si="502"/>
        <v/>
      </c>
      <c r="AM1842" s="375" t="str">
        <f t="shared" si="503"/>
        <v/>
      </c>
      <c r="AN1842" s="376" t="str">
        <f>IF(AF1842="","",IF(OR(AH1842="",AH1842="-"),"－",IF(OR(AM1842=8,AM1842=9),"",IF(OR(AJ1842=3,AJ1842=4,AJ1842=5,AJ1842=6),VLOOKUP(AH1842,INDEX((係数_バス貨物_ガソリン,係数_バス貨物_CNG,係数_バス貨物_軽油,係数_バス貨物_メタノール,係数_バス貨物_LPG),MATCH(AL1842,【参考】排出ガスレベル!$AI$4:$AI$671,1),1,AR1842):INDEX((係数_バス貨物_ガソリン,係数_バス貨物_CNG,係数_バス貨物_軽油,係数_バス貨物_メタノール,係数_バス貨物_LPG),MATCH(AL1842+1,【参考】排出ガスレベル!$AI$4:$AI$671,1)-1,5,AR1842),2,FALSE),IF(OR(AJ1842=1,AJ1842=2),VLOOKUP(AH1842,INDEX((係数_乗用_ガソリン,係数_乗用_CNG,係数_乗用_軽油,係数_乗用_メタノール,係数_乗用_LPG),1,1,AR1842):INDEX((係数_乗用_ガソリン,係数_乗用_CNG,係数_乗用_軽油,係数_乗用_メタノール,係数_乗用_LPG),125,5,AR1842),2,FALSE))))))</f>
        <v/>
      </c>
      <c r="AO1842" s="376" t="str">
        <f>IF(T1842="","",IF(OR(AH1842="",AH1842="-"),"－",IF(OR(AM1842=8,AM1842=9),"",IF(OR(AJ1842=3,AJ1842=4,AJ1842=5,AJ1842=6),VLOOKUP(AH1842,INDEX((係数_バス貨物_ガソリン,係数_バス貨物_CNG,係数_バス貨物_軽油,係数_バス貨物_メタノール,係数_バス貨物_LPG),MATCH(AL1842,【参考】排出ガスレベル!$AI$4:$AI$671,1),1,AR1842):INDEX((係数_バス貨物_ガソリン,係数_バス貨物_CNG,係数_バス貨物_軽油,係数_バス貨物_メタノール,係数_バス貨物_LPG),MATCH(AL1842+1,【参考】排出ガスレベル!$AI$4:$AI$671,1)-1,5,AR1842),3,FALSE),IF(OR(AJ1842=1,AJ1842=2),VLOOKUP(AH1842,INDEX((係数_乗用_ガソリン,係数_乗用_CNG,係数_乗用_軽油,係数_乗用_メタノール,係数_乗用_LPG),1,1,AR1842):INDEX((係数_乗用_ガソリン,係数_乗用_CNG,係数_乗用_軽油,係数_乗用_メタノール,係数_乗用_LPG),125,5,AR1842),3,FALSE))))))</f>
        <v/>
      </c>
      <c r="AP1842" s="375" t="str">
        <f t="shared" si="504"/>
        <v/>
      </c>
      <c r="AQ1842" s="444" t="str">
        <f t="shared" si="505"/>
        <v/>
      </c>
      <c r="AR1842" s="375" t="str">
        <f t="shared" si="506"/>
        <v/>
      </c>
      <c r="AS1842" s="377" t="str">
        <f t="shared" si="507"/>
        <v/>
      </c>
      <c r="AT1842" s="378" t="str">
        <f t="shared" si="508"/>
        <v/>
      </c>
      <c r="AX1842" s="625" t="b">
        <f t="shared" si="509"/>
        <v>0</v>
      </c>
      <c r="AY1842" s="7" t="str">
        <f t="shared" si="510"/>
        <v>FALSEFALSEFALSE</v>
      </c>
      <c r="AZ1842" s="626">
        <f t="shared" si="512"/>
        <v>0</v>
      </c>
      <c r="BA1842" s="627" t="str">
        <f t="shared" si="511"/>
        <v/>
      </c>
      <c r="BB1842" s="627">
        <f t="shared" si="513"/>
        <v>0</v>
      </c>
    </row>
    <row r="1843" spans="1:54">
      <c r="A1843" s="381">
        <v>1786</v>
      </c>
      <c r="B1843" s="117"/>
      <c r="C1843" s="288"/>
      <c r="D1843" s="289"/>
      <c r="E1843" s="289"/>
      <c r="F1843" s="290"/>
      <c r="G1843" s="292"/>
      <c r="H1843" s="116"/>
      <c r="I1843" s="292"/>
      <c r="J1843" s="116"/>
      <c r="K1843" s="370"/>
      <c r="L1843" s="370"/>
      <c r="M1843" s="370"/>
      <c r="N1843" s="371"/>
      <c r="O1843" s="371"/>
      <c r="P1843" s="371"/>
      <c r="Q1843" s="371"/>
      <c r="R1843" s="371"/>
      <c r="S1843" s="371"/>
      <c r="T1843" s="443"/>
      <c r="U1843" s="539"/>
      <c r="V1843" s="117"/>
      <c r="W1843" s="118"/>
      <c r="X1843" s="119"/>
      <c r="Y1843" s="120"/>
      <c r="Z1843" s="122"/>
      <c r="AA1843" s="121"/>
      <c r="AB1843" s="443"/>
      <c r="AC1843" s="734"/>
      <c r="AD1843" s="372"/>
      <c r="AE1843" s="485"/>
      <c r="AF1843" s="373" t="str">
        <f t="shared" si="496"/>
        <v/>
      </c>
      <c r="AG1843" s="373" t="str">
        <f t="shared" si="497"/>
        <v/>
      </c>
      <c r="AH1843" s="374" t="str">
        <f t="shared" si="498"/>
        <v/>
      </c>
      <c r="AI1843" s="375" t="str">
        <f t="shared" si="499"/>
        <v/>
      </c>
      <c r="AJ1843" s="375" t="str">
        <f t="shared" si="500"/>
        <v/>
      </c>
      <c r="AK1843" s="375" t="str">
        <f t="shared" si="501"/>
        <v/>
      </c>
      <c r="AL1843" s="375" t="str">
        <f t="shared" si="502"/>
        <v/>
      </c>
      <c r="AM1843" s="375" t="str">
        <f t="shared" si="503"/>
        <v/>
      </c>
      <c r="AN1843" s="376" t="str">
        <f>IF(AF1843="","",IF(OR(AH1843="",AH1843="-"),"－",IF(OR(AM1843=8,AM1843=9),"",IF(OR(AJ1843=3,AJ1843=4,AJ1843=5,AJ1843=6),VLOOKUP(AH1843,INDEX((係数_バス貨物_ガソリン,係数_バス貨物_CNG,係数_バス貨物_軽油,係数_バス貨物_メタノール,係数_バス貨物_LPG),MATCH(AL1843,【参考】排出ガスレベル!$AI$4:$AI$671,1),1,AR1843):INDEX((係数_バス貨物_ガソリン,係数_バス貨物_CNG,係数_バス貨物_軽油,係数_バス貨物_メタノール,係数_バス貨物_LPG),MATCH(AL1843+1,【参考】排出ガスレベル!$AI$4:$AI$671,1)-1,5,AR1843),2,FALSE),IF(OR(AJ1843=1,AJ1843=2),VLOOKUP(AH1843,INDEX((係数_乗用_ガソリン,係数_乗用_CNG,係数_乗用_軽油,係数_乗用_メタノール,係数_乗用_LPG),1,1,AR1843):INDEX((係数_乗用_ガソリン,係数_乗用_CNG,係数_乗用_軽油,係数_乗用_メタノール,係数_乗用_LPG),125,5,AR1843),2,FALSE))))))</f>
        <v/>
      </c>
      <c r="AO1843" s="376" t="str">
        <f>IF(T1843="","",IF(OR(AH1843="",AH1843="-"),"－",IF(OR(AM1843=8,AM1843=9),"",IF(OR(AJ1843=3,AJ1843=4,AJ1843=5,AJ1843=6),VLOOKUP(AH1843,INDEX((係数_バス貨物_ガソリン,係数_バス貨物_CNG,係数_バス貨物_軽油,係数_バス貨物_メタノール,係数_バス貨物_LPG),MATCH(AL1843,【参考】排出ガスレベル!$AI$4:$AI$671,1),1,AR1843):INDEX((係数_バス貨物_ガソリン,係数_バス貨物_CNG,係数_バス貨物_軽油,係数_バス貨物_メタノール,係数_バス貨物_LPG),MATCH(AL1843+1,【参考】排出ガスレベル!$AI$4:$AI$671,1)-1,5,AR1843),3,FALSE),IF(OR(AJ1843=1,AJ1843=2),VLOOKUP(AH1843,INDEX((係数_乗用_ガソリン,係数_乗用_CNG,係数_乗用_軽油,係数_乗用_メタノール,係数_乗用_LPG),1,1,AR1843):INDEX((係数_乗用_ガソリン,係数_乗用_CNG,係数_乗用_軽油,係数_乗用_メタノール,係数_乗用_LPG),125,5,AR1843),3,FALSE))))))</f>
        <v/>
      </c>
      <c r="AP1843" s="375" t="str">
        <f t="shared" si="504"/>
        <v/>
      </c>
      <c r="AQ1843" s="444" t="str">
        <f t="shared" si="505"/>
        <v/>
      </c>
      <c r="AR1843" s="375" t="str">
        <f t="shared" si="506"/>
        <v/>
      </c>
      <c r="AS1843" s="377" t="str">
        <f t="shared" si="507"/>
        <v/>
      </c>
      <c r="AT1843" s="378" t="str">
        <f t="shared" si="508"/>
        <v/>
      </c>
      <c r="AX1843" s="625" t="b">
        <f t="shared" si="509"/>
        <v>0</v>
      </c>
      <c r="AY1843" s="7" t="str">
        <f t="shared" si="510"/>
        <v>FALSEFALSEFALSE</v>
      </c>
      <c r="AZ1843" s="626">
        <f t="shared" si="512"/>
        <v>0</v>
      </c>
      <c r="BA1843" s="627" t="str">
        <f t="shared" si="511"/>
        <v/>
      </c>
      <c r="BB1843" s="627">
        <f t="shared" si="513"/>
        <v>0</v>
      </c>
    </row>
    <row r="1844" spans="1:54">
      <c r="A1844" s="381">
        <v>1787</v>
      </c>
      <c r="B1844" s="117"/>
      <c r="C1844" s="288"/>
      <c r="D1844" s="289"/>
      <c r="E1844" s="289"/>
      <c r="F1844" s="290"/>
      <c r="G1844" s="292"/>
      <c r="H1844" s="116"/>
      <c r="I1844" s="292"/>
      <c r="J1844" s="116"/>
      <c r="K1844" s="370"/>
      <c r="L1844" s="370"/>
      <c r="M1844" s="370"/>
      <c r="N1844" s="371"/>
      <c r="O1844" s="371"/>
      <c r="P1844" s="371"/>
      <c r="Q1844" s="371"/>
      <c r="R1844" s="371"/>
      <c r="S1844" s="371"/>
      <c r="T1844" s="443"/>
      <c r="U1844" s="539"/>
      <c r="V1844" s="117"/>
      <c r="W1844" s="118"/>
      <c r="X1844" s="119"/>
      <c r="Y1844" s="120"/>
      <c r="Z1844" s="122"/>
      <c r="AA1844" s="121"/>
      <c r="AB1844" s="443"/>
      <c r="AC1844" s="734"/>
      <c r="AD1844" s="372"/>
      <c r="AE1844" s="485"/>
      <c r="AF1844" s="373" t="str">
        <f t="shared" si="496"/>
        <v/>
      </c>
      <c r="AG1844" s="373" t="str">
        <f t="shared" si="497"/>
        <v/>
      </c>
      <c r="AH1844" s="374" t="str">
        <f t="shared" si="498"/>
        <v/>
      </c>
      <c r="AI1844" s="375" t="str">
        <f t="shared" si="499"/>
        <v/>
      </c>
      <c r="AJ1844" s="375" t="str">
        <f t="shared" si="500"/>
        <v/>
      </c>
      <c r="AK1844" s="375" t="str">
        <f t="shared" si="501"/>
        <v/>
      </c>
      <c r="AL1844" s="375" t="str">
        <f t="shared" si="502"/>
        <v/>
      </c>
      <c r="AM1844" s="375" t="str">
        <f t="shared" si="503"/>
        <v/>
      </c>
      <c r="AN1844" s="376" t="str">
        <f>IF(AF1844="","",IF(OR(AH1844="",AH1844="-"),"－",IF(OR(AM1844=8,AM1844=9),"",IF(OR(AJ1844=3,AJ1844=4,AJ1844=5,AJ1844=6),VLOOKUP(AH1844,INDEX((係数_バス貨物_ガソリン,係数_バス貨物_CNG,係数_バス貨物_軽油,係数_バス貨物_メタノール,係数_バス貨物_LPG),MATCH(AL1844,【参考】排出ガスレベル!$AI$4:$AI$671,1),1,AR1844):INDEX((係数_バス貨物_ガソリン,係数_バス貨物_CNG,係数_バス貨物_軽油,係数_バス貨物_メタノール,係数_バス貨物_LPG),MATCH(AL1844+1,【参考】排出ガスレベル!$AI$4:$AI$671,1)-1,5,AR1844),2,FALSE),IF(OR(AJ1844=1,AJ1844=2),VLOOKUP(AH1844,INDEX((係数_乗用_ガソリン,係数_乗用_CNG,係数_乗用_軽油,係数_乗用_メタノール,係数_乗用_LPG),1,1,AR1844):INDEX((係数_乗用_ガソリン,係数_乗用_CNG,係数_乗用_軽油,係数_乗用_メタノール,係数_乗用_LPG),125,5,AR1844),2,FALSE))))))</f>
        <v/>
      </c>
      <c r="AO1844" s="376" t="str">
        <f>IF(T1844="","",IF(OR(AH1844="",AH1844="-"),"－",IF(OR(AM1844=8,AM1844=9),"",IF(OR(AJ1844=3,AJ1844=4,AJ1844=5,AJ1844=6),VLOOKUP(AH1844,INDEX((係数_バス貨物_ガソリン,係数_バス貨物_CNG,係数_バス貨物_軽油,係数_バス貨物_メタノール,係数_バス貨物_LPG),MATCH(AL1844,【参考】排出ガスレベル!$AI$4:$AI$671,1),1,AR1844):INDEX((係数_バス貨物_ガソリン,係数_バス貨物_CNG,係数_バス貨物_軽油,係数_バス貨物_メタノール,係数_バス貨物_LPG),MATCH(AL1844+1,【参考】排出ガスレベル!$AI$4:$AI$671,1)-1,5,AR1844),3,FALSE),IF(OR(AJ1844=1,AJ1844=2),VLOOKUP(AH1844,INDEX((係数_乗用_ガソリン,係数_乗用_CNG,係数_乗用_軽油,係数_乗用_メタノール,係数_乗用_LPG),1,1,AR1844):INDEX((係数_乗用_ガソリン,係数_乗用_CNG,係数_乗用_軽油,係数_乗用_メタノール,係数_乗用_LPG),125,5,AR1844),3,FALSE))))))</f>
        <v/>
      </c>
      <c r="AP1844" s="375" t="str">
        <f t="shared" si="504"/>
        <v/>
      </c>
      <c r="AQ1844" s="444" t="str">
        <f t="shared" si="505"/>
        <v/>
      </c>
      <c r="AR1844" s="375" t="str">
        <f t="shared" si="506"/>
        <v/>
      </c>
      <c r="AS1844" s="377" t="str">
        <f t="shared" si="507"/>
        <v/>
      </c>
      <c r="AT1844" s="378" t="str">
        <f t="shared" si="508"/>
        <v/>
      </c>
      <c r="AX1844" s="625" t="b">
        <f t="shared" si="509"/>
        <v>0</v>
      </c>
      <c r="AY1844" s="7" t="str">
        <f t="shared" si="510"/>
        <v>FALSEFALSEFALSE</v>
      </c>
      <c r="AZ1844" s="626">
        <f t="shared" si="512"/>
        <v>0</v>
      </c>
      <c r="BA1844" s="627" t="str">
        <f t="shared" si="511"/>
        <v/>
      </c>
      <c r="BB1844" s="627">
        <f t="shared" si="513"/>
        <v>0</v>
      </c>
    </row>
    <row r="1845" spans="1:54">
      <c r="A1845" s="381">
        <v>1788</v>
      </c>
      <c r="B1845" s="117"/>
      <c r="C1845" s="288"/>
      <c r="D1845" s="289"/>
      <c r="E1845" s="289"/>
      <c r="F1845" s="290"/>
      <c r="G1845" s="292"/>
      <c r="H1845" s="116"/>
      <c r="I1845" s="292"/>
      <c r="J1845" s="116"/>
      <c r="K1845" s="370"/>
      <c r="L1845" s="370"/>
      <c r="M1845" s="370"/>
      <c r="N1845" s="371"/>
      <c r="O1845" s="371"/>
      <c r="P1845" s="371"/>
      <c r="Q1845" s="371"/>
      <c r="R1845" s="371"/>
      <c r="S1845" s="371"/>
      <c r="T1845" s="443"/>
      <c r="U1845" s="539"/>
      <c r="V1845" s="117"/>
      <c r="W1845" s="118"/>
      <c r="X1845" s="119"/>
      <c r="Y1845" s="120"/>
      <c r="Z1845" s="122"/>
      <c r="AA1845" s="121"/>
      <c r="AB1845" s="443"/>
      <c r="AC1845" s="734"/>
      <c r="AD1845" s="372"/>
      <c r="AE1845" s="485"/>
      <c r="AF1845" s="373" t="str">
        <f t="shared" si="496"/>
        <v/>
      </c>
      <c r="AG1845" s="373" t="str">
        <f t="shared" si="497"/>
        <v/>
      </c>
      <c r="AH1845" s="374" t="str">
        <f t="shared" si="498"/>
        <v/>
      </c>
      <c r="AI1845" s="375" t="str">
        <f t="shared" si="499"/>
        <v/>
      </c>
      <c r="AJ1845" s="375" t="str">
        <f t="shared" si="500"/>
        <v/>
      </c>
      <c r="AK1845" s="375" t="str">
        <f t="shared" si="501"/>
        <v/>
      </c>
      <c r="AL1845" s="375" t="str">
        <f t="shared" si="502"/>
        <v/>
      </c>
      <c r="AM1845" s="375" t="str">
        <f t="shared" si="503"/>
        <v/>
      </c>
      <c r="AN1845" s="376" t="str">
        <f>IF(AF1845="","",IF(OR(AH1845="",AH1845="-"),"－",IF(OR(AM1845=8,AM1845=9),"",IF(OR(AJ1845=3,AJ1845=4,AJ1845=5,AJ1845=6),VLOOKUP(AH1845,INDEX((係数_バス貨物_ガソリン,係数_バス貨物_CNG,係数_バス貨物_軽油,係数_バス貨物_メタノール,係数_バス貨物_LPG),MATCH(AL1845,【参考】排出ガスレベル!$AI$4:$AI$671,1),1,AR1845):INDEX((係数_バス貨物_ガソリン,係数_バス貨物_CNG,係数_バス貨物_軽油,係数_バス貨物_メタノール,係数_バス貨物_LPG),MATCH(AL1845+1,【参考】排出ガスレベル!$AI$4:$AI$671,1)-1,5,AR1845),2,FALSE),IF(OR(AJ1845=1,AJ1845=2),VLOOKUP(AH1845,INDEX((係数_乗用_ガソリン,係数_乗用_CNG,係数_乗用_軽油,係数_乗用_メタノール,係数_乗用_LPG),1,1,AR1845):INDEX((係数_乗用_ガソリン,係数_乗用_CNG,係数_乗用_軽油,係数_乗用_メタノール,係数_乗用_LPG),125,5,AR1845),2,FALSE))))))</f>
        <v/>
      </c>
      <c r="AO1845" s="376" t="str">
        <f>IF(T1845="","",IF(OR(AH1845="",AH1845="-"),"－",IF(OR(AM1845=8,AM1845=9),"",IF(OR(AJ1845=3,AJ1845=4,AJ1845=5,AJ1845=6),VLOOKUP(AH1845,INDEX((係数_バス貨物_ガソリン,係数_バス貨物_CNG,係数_バス貨物_軽油,係数_バス貨物_メタノール,係数_バス貨物_LPG),MATCH(AL1845,【参考】排出ガスレベル!$AI$4:$AI$671,1),1,AR1845):INDEX((係数_バス貨物_ガソリン,係数_バス貨物_CNG,係数_バス貨物_軽油,係数_バス貨物_メタノール,係数_バス貨物_LPG),MATCH(AL1845+1,【参考】排出ガスレベル!$AI$4:$AI$671,1)-1,5,AR1845),3,FALSE),IF(OR(AJ1845=1,AJ1845=2),VLOOKUP(AH1845,INDEX((係数_乗用_ガソリン,係数_乗用_CNG,係数_乗用_軽油,係数_乗用_メタノール,係数_乗用_LPG),1,1,AR1845):INDEX((係数_乗用_ガソリン,係数_乗用_CNG,係数_乗用_軽油,係数_乗用_メタノール,係数_乗用_LPG),125,5,AR1845),3,FALSE))))))</f>
        <v/>
      </c>
      <c r="AP1845" s="375" t="str">
        <f t="shared" si="504"/>
        <v/>
      </c>
      <c r="AQ1845" s="444" t="str">
        <f t="shared" si="505"/>
        <v/>
      </c>
      <c r="AR1845" s="375" t="str">
        <f t="shared" si="506"/>
        <v/>
      </c>
      <c r="AS1845" s="377" t="str">
        <f t="shared" si="507"/>
        <v/>
      </c>
      <c r="AT1845" s="378" t="str">
        <f t="shared" si="508"/>
        <v/>
      </c>
      <c r="AX1845" s="625" t="b">
        <f t="shared" si="509"/>
        <v>0</v>
      </c>
      <c r="AY1845" s="7" t="str">
        <f t="shared" si="510"/>
        <v>FALSEFALSEFALSE</v>
      </c>
      <c r="AZ1845" s="626">
        <f t="shared" si="512"/>
        <v>0</v>
      </c>
      <c r="BA1845" s="627" t="str">
        <f t="shared" si="511"/>
        <v/>
      </c>
      <c r="BB1845" s="627">
        <f t="shared" si="513"/>
        <v>0</v>
      </c>
    </row>
    <row r="1846" spans="1:54">
      <c r="A1846" s="381">
        <v>1789</v>
      </c>
      <c r="B1846" s="117"/>
      <c r="C1846" s="288"/>
      <c r="D1846" s="289"/>
      <c r="E1846" s="289"/>
      <c r="F1846" s="290"/>
      <c r="G1846" s="292"/>
      <c r="H1846" s="116"/>
      <c r="I1846" s="292"/>
      <c r="J1846" s="116"/>
      <c r="K1846" s="370"/>
      <c r="L1846" s="370"/>
      <c r="M1846" s="370"/>
      <c r="N1846" s="371"/>
      <c r="O1846" s="371"/>
      <c r="P1846" s="371"/>
      <c r="Q1846" s="371"/>
      <c r="R1846" s="371"/>
      <c r="S1846" s="371"/>
      <c r="T1846" s="443"/>
      <c r="U1846" s="539"/>
      <c r="V1846" s="117"/>
      <c r="W1846" s="118"/>
      <c r="X1846" s="119"/>
      <c r="Y1846" s="120"/>
      <c r="Z1846" s="122"/>
      <c r="AA1846" s="121"/>
      <c r="AB1846" s="443"/>
      <c r="AC1846" s="734"/>
      <c r="AD1846" s="372"/>
      <c r="AE1846" s="485"/>
      <c r="AF1846" s="373" t="str">
        <f t="shared" si="496"/>
        <v/>
      </c>
      <c r="AG1846" s="373" t="str">
        <f t="shared" si="497"/>
        <v/>
      </c>
      <c r="AH1846" s="374" t="str">
        <f t="shared" si="498"/>
        <v/>
      </c>
      <c r="AI1846" s="375" t="str">
        <f t="shared" si="499"/>
        <v/>
      </c>
      <c r="AJ1846" s="375" t="str">
        <f t="shared" si="500"/>
        <v/>
      </c>
      <c r="AK1846" s="375" t="str">
        <f t="shared" si="501"/>
        <v/>
      </c>
      <c r="AL1846" s="375" t="str">
        <f t="shared" si="502"/>
        <v/>
      </c>
      <c r="AM1846" s="375" t="str">
        <f t="shared" si="503"/>
        <v/>
      </c>
      <c r="AN1846" s="376" t="str">
        <f>IF(AF1846="","",IF(OR(AH1846="",AH1846="-"),"－",IF(OR(AM1846=8,AM1846=9),"",IF(OR(AJ1846=3,AJ1846=4,AJ1846=5,AJ1846=6),VLOOKUP(AH1846,INDEX((係数_バス貨物_ガソリン,係数_バス貨物_CNG,係数_バス貨物_軽油,係数_バス貨物_メタノール,係数_バス貨物_LPG),MATCH(AL1846,【参考】排出ガスレベル!$AI$4:$AI$671,1),1,AR1846):INDEX((係数_バス貨物_ガソリン,係数_バス貨物_CNG,係数_バス貨物_軽油,係数_バス貨物_メタノール,係数_バス貨物_LPG),MATCH(AL1846+1,【参考】排出ガスレベル!$AI$4:$AI$671,1)-1,5,AR1846),2,FALSE),IF(OR(AJ1846=1,AJ1846=2),VLOOKUP(AH1846,INDEX((係数_乗用_ガソリン,係数_乗用_CNG,係数_乗用_軽油,係数_乗用_メタノール,係数_乗用_LPG),1,1,AR1846):INDEX((係数_乗用_ガソリン,係数_乗用_CNG,係数_乗用_軽油,係数_乗用_メタノール,係数_乗用_LPG),125,5,AR1846),2,FALSE))))))</f>
        <v/>
      </c>
      <c r="AO1846" s="376" t="str">
        <f>IF(T1846="","",IF(OR(AH1846="",AH1846="-"),"－",IF(OR(AM1846=8,AM1846=9),"",IF(OR(AJ1846=3,AJ1846=4,AJ1846=5,AJ1846=6),VLOOKUP(AH1846,INDEX((係数_バス貨物_ガソリン,係数_バス貨物_CNG,係数_バス貨物_軽油,係数_バス貨物_メタノール,係数_バス貨物_LPG),MATCH(AL1846,【参考】排出ガスレベル!$AI$4:$AI$671,1),1,AR1846):INDEX((係数_バス貨物_ガソリン,係数_バス貨物_CNG,係数_バス貨物_軽油,係数_バス貨物_メタノール,係数_バス貨物_LPG),MATCH(AL1846+1,【参考】排出ガスレベル!$AI$4:$AI$671,1)-1,5,AR1846),3,FALSE),IF(OR(AJ1846=1,AJ1846=2),VLOOKUP(AH1846,INDEX((係数_乗用_ガソリン,係数_乗用_CNG,係数_乗用_軽油,係数_乗用_メタノール,係数_乗用_LPG),1,1,AR1846):INDEX((係数_乗用_ガソリン,係数_乗用_CNG,係数_乗用_軽油,係数_乗用_メタノール,係数_乗用_LPG),125,5,AR1846),3,FALSE))))))</f>
        <v/>
      </c>
      <c r="AP1846" s="375" t="str">
        <f t="shared" si="504"/>
        <v/>
      </c>
      <c r="AQ1846" s="444" t="str">
        <f t="shared" si="505"/>
        <v/>
      </c>
      <c r="AR1846" s="375" t="str">
        <f t="shared" si="506"/>
        <v/>
      </c>
      <c r="AS1846" s="377" t="str">
        <f t="shared" si="507"/>
        <v/>
      </c>
      <c r="AT1846" s="378" t="str">
        <f t="shared" si="508"/>
        <v/>
      </c>
      <c r="AX1846" s="625" t="b">
        <f t="shared" si="509"/>
        <v>0</v>
      </c>
      <c r="AY1846" s="7" t="str">
        <f t="shared" si="510"/>
        <v>FALSEFALSEFALSE</v>
      </c>
      <c r="AZ1846" s="626">
        <f t="shared" si="512"/>
        <v>0</v>
      </c>
      <c r="BA1846" s="627" t="str">
        <f t="shared" si="511"/>
        <v/>
      </c>
      <c r="BB1846" s="627">
        <f t="shared" si="513"/>
        <v>0</v>
      </c>
    </row>
    <row r="1847" spans="1:54">
      <c r="A1847" s="381">
        <v>1790</v>
      </c>
      <c r="B1847" s="117"/>
      <c r="C1847" s="288"/>
      <c r="D1847" s="289"/>
      <c r="E1847" s="289"/>
      <c r="F1847" s="290"/>
      <c r="G1847" s="292"/>
      <c r="H1847" s="116"/>
      <c r="I1847" s="292"/>
      <c r="J1847" s="116"/>
      <c r="K1847" s="370"/>
      <c r="L1847" s="370"/>
      <c r="M1847" s="370"/>
      <c r="N1847" s="371"/>
      <c r="O1847" s="371"/>
      <c r="P1847" s="371"/>
      <c r="Q1847" s="371"/>
      <c r="R1847" s="371"/>
      <c r="S1847" s="371"/>
      <c r="T1847" s="443"/>
      <c r="U1847" s="539"/>
      <c r="V1847" s="117"/>
      <c r="W1847" s="118"/>
      <c r="X1847" s="119"/>
      <c r="Y1847" s="120"/>
      <c r="Z1847" s="122"/>
      <c r="AA1847" s="121"/>
      <c r="AB1847" s="443"/>
      <c r="AC1847" s="734"/>
      <c r="AD1847" s="372"/>
      <c r="AE1847" s="485"/>
      <c r="AF1847" s="373" t="str">
        <f t="shared" si="496"/>
        <v/>
      </c>
      <c r="AG1847" s="373" t="str">
        <f t="shared" si="497"/>
        <v/>
      </c>
      <c r="AH1847" s="374" t="str">
        <f t="shared" si="498"/>
        <v/>
      </c>
      <c r="AI1847" s="375" t="str">
        <f t="shared" si="499"/>
        <v/>
      </c>
      <c r="AJ1847" s="375" t="str">
        <f t="shared" si="500"/>
        <v/>
      </c>
      <c r="AK1847" s="375" t="str">
        <f t="shared" si="501"/>
        <v/>
      </c>
      <c r="AL1847" s="375" t="str">
        <f t="shared" si="502"/>
        <v/>
      </c>
      <c r="AM1847" s="375" t="str">
        <f t="shared" si="503"/>
        <v/>
      </c>
      <c r="AN1847" s="376" t="str">
        <f>IF(AF1847="","",IF(OR(AH1847="",AH1847="-"),"－",IF(OR(AM1847=8,AM1847=9),"",IF(OR(AJ1847=3,AJ1847=4,AJ1847=5,AJ1847=6),VLOOKUP(AH1847,INDEX((係数_バス貨物_ガソリン,係数_バス貨物_CNG,係数_バス貨物_軽油,係数_バス貨物_メタノール,係数_バス貨物_LPG),MATCH(AL1847,【参考】排出ガスレベル!$AI$4:$AI$671,1),1,AR1847):INDEX((係数_バス貨物_ガソリン,係数_バス貨物_CNG,係数_バス貨物_軽油,係数_バス貨物_メタノール,係数_バス貨物_LPG),MATCH(AL1847+1,【参考】排出ガスレベル!$AI$4:$AI$671,1)-1,5,AR1847),2,FALSE),IF(OR(AJ1847=1,AJ1847=2),VLOOKUP(AH1847,INDEX((係数_乗用_ガソリン,係数_乗用_CNG,係数_乗用_軽油,係数_乗用_メタノール,係数_乗用_LPG),1,1,AR1847):INDEX((係数_乗用_ガソリン,係数_乗用_CNG,係数_乗用_軽油,係数_乗用_メタノール,係数_乗用_LPG),125,5,AR1847),2,FALSE))))))</f>
        <v/>
      </c>
      <c r="AO1847" s="376" t="str">
        <f>IF(T1847="","",IF(OR(AH1847="",AH1847="-"),"－",IF(OR(AM1847=8,AM1847=9),"",IF(OR(AJ1847=3,AJ1847=4,AJ1847=5,AJ1847=6),VLOOKUP(AH1847,INDEX((係数_バス貨物_ガソリン,係数_バス貨物_CNG,係数_バス貨物_軽油,係数_バス貨物_メタノール,係数_バス貨物_LPG),MATCH(AL1847,【参考】排出ガスレベル!$AI$4:$AI$671,1),1,AR1847):INDEX((係数_バス貨物_ガソリン,係数_バス貨物_CNG,係数_バス貨物_軽油,係数_バス貨物_メタノール,係数_バス貨物_LPG),MATCH(AL1847+1,【参考】排出ガスレベル!$AI$4:$AI$671,1)-1,5,AR1847),3,FALSE),IF(OR(AJ1847=1,AJ1847=2),VLOOKUP(AH1847,INDEX((係数_乗用_ガソリン,係数_乗用_CNG,係数_乗用_軽油,係数_乗用_メタノール,係数_乗用_LPG),1,1,AR1847):INDEX((係数_乗用_ガソリン,係数_乗用_CNG,係数_乗用_軽油,係数_乗用_メタノール,係数_乗用_LPG),125,5,AR1847),3,FALSE))))))</f>
        <v/>
      </c>
      <c r="AP1847" s="375" t="str">
        <f t="shared" si="504"/>
        <v/>
      </c>
      <c r="AQ1847" s="444" t="str">
        <f t="shared" si="505"/>
        <v/>
      </c>
      <c r="AR1847" s="375" t="str">
        <f t="shared" si="506"/>
        <v/>
      </c>
      <c r="AS1847" s="377" t="str">
        <f t="shared" si="507"/>
        <v/>
      </c>
      <c r="AT1847" s="378" t="str">
        <f t="shared" si="508"/>
        <v/>
      </c>
      <c r="AX1847" s="625" t="b">
        <f t="shared" si="509"/>
        <v>0</v>
      </c>
      <c r="AY1847" s="7" t="str">
        <f t="shared" si="510"/>
        <v>FALSEFALSEFALSE</v>
      </c>
      <c r="AZ1847" s="626">
        <f t="shared" si="512"/>
        <v>0</v>
      </c>
      <c r="BA1847" s="627" t="str">
        <f t="shared" si="511"/>
        <v/>
      </c>
      <c r="BB1847" s="627">
        <f t="shared" si="513"/>
        <v>0</v>
      </c>
    </row>
    <row r="1848" spans="1:54">
      <c r="A1848" s="381">
        <v>1791</v>
      </c>
      <c r="B1848" s="117"/>
      <c r="C1848" s="288"/>
      <c r="D1848" s="289"/>
      <c r="E1848" s="289"/>
      <c r="F1848" s="290"/>
      <c r="G1848" s="292"/>
      <c r="H1848" s="116"/>
      <c r="I1848" s="292"/>
      <c r="J1848" s="116"/>
      <c r="K1848" s="370"/>
      <c r="L1848" s="370"/>
      <c r="M1848" s="370"/>
      <c r="N1848" s="371"/>
      <c r="O1848" s="371"/>
      <c r="P1848" s="371"/>
      <c r="Q1848" s="371"/>
      <c r="R1848" s="371"/>
      <c r="S1848" s="371"/>
      <c r="T1848" s="443"/>
      <c r="U1848" s="539"/>
      <c r="V1848" s="117"/>
      <c r="W1848" s="118"/>
      <c r="X1848" s="119"/>
      <c r="Y1848" s="120"/>
      <c r="Z1848" s="122"/>
      <c r="AA1848" s="121"/>
      <c r="AB1848" s="443"/>
      <c r="AC1848" s="734"/>
      <c r="AD1848" s="372"/>
      <c r="AE1848" s="485"/>
      <c r="AF1848" s="373" t="str">
        <f t="shared" si="496"/>
        <v/>
      </c>
      <c r="AG1848" s="373" t="str">
        <f t="shared" si="497"/>
        <v/>
      </c>
      <c r="AH1848" s="374" t="str">
        <f t="shared" si="498"/>
        <v/>
      </c>
      <c r="AI1848" s="375" t="str">
        <f t="shared" si="499"/>
        <v/>
      </c>
      <c r="AJ1848" s="375" t="str">
        <f t="shared" si="500"/>
        <v/>
      </c>
      <c r="AK1848" s="375" t="str">
        <f t="shared" si="501"/>
        <v/>
      </c>
      <c r="AL1848" s="375" t="str">
        <f t="shared" si="502"/>
        <v/>
      </c>
      <c r="AM1848" s="375" t="str">
        <f t="shared" si="503"/>
        <v/>
      </c>
      <c r="AN1848" s="376" t="str">
        <f>IF(AF1848="","",IF(OR(AH1848="",AH1848="-"),"－",IF(OR(AM1848=8,AM1848=9),"",IF(OR(AJ1848=3,AJ1848=4,AJ1848=5,AJ1848=6),VLOOKUP(AH1848,INDEX((係数_バス貨物_ガソリン,係数_バス貨物_CNG,係数_バス貨物_軽油,係数_バス貨物_メタノール,係数_バス貨物_LPG),MATCH(AL1848,【参考】排出ガスレベル!$AI$4:$AI$671,1),1,AR1848):INDEX((係数_バス貨物_ガソリン,係数_バス貨物_CNG,係数_バス貨物_軽油,係数_バス貨物_メタノール,係数_バス貨物_LPG),MATCH(AL1848+1,【参考】排出ガスレベル!$AI$4:$AI$671,1)-1,5,AR1848),2,FALSE),IF(OR(AJ1848=1,AJ1848=2),VLOOKUP(AH1848,INDEX((係数_乗用_ガソリン,係数_乗用_CNG,係数_乗用_軽油,係数_乗用_メタノール,係数_乗用_LPG),1,1,AR1848):INDEX((係数_乗用_ガソリン,係数_乗用_CNG,係数_乗用_軽油,係数_乗用_メタノール,係数_乗用_LPG),125,5,AR1848),2,FALSE))))))</f>
        <v/>
      </c>
      <c r="AO1848" s="376" t="str">
        <f>IF(T1848="","",IF(OR(AH1848="",AH1848="-"),"－",IF(OR(AM1848=8,AM1848=9),"",IF(OR(AJ1848=3,AJ1848=4,AJ1848=5,AJ1848=6),VLOOKUP(AH1848,INDEX((係数_バス貨物_ガソリン,係数_バス貨物_CNG,係数_バス貨物_軽油,係数_バス貨物_メタノール,係数_バス貨物_LPG),MATCH(AL1848,【参考】排出ガスレベル!$AI$4:$AI$671,1),1,AR1848):INDEX((係数_バス貨物_ガソリン,係数_バス貨物_CNG,係数_バス貨物_軽油,係数_バス貨物_メタノール,係数_バス貨物_LPG),MATCH(AL1848+1,【参考】排出ガスレベル!$AI$4:$AI$671,1)-1,5,AR1848),3,FALSE),IF(OR(AJ1848=1,AJ1848=2),VLOOKUP(AH1848,INDEX((係数_乗用_ガソリン,係数_乗用_CNG,係数_乗用_軽油,係数_乗用_メタノール,係数_乗用_LPG),1,1,AR1848):INDEX((係数_乗用_ガソリン,係数_乗用_CNG,係数_乗用_軽油,係数_乗用_メタノール,係数_乗用_LPG),125,5,AR1848),3,FALSE))))))</f>
        <v/>
      </c>
      <c r="AP1848" s="375" t="str">
        <f t="shared" si="504"/>
        <v/>
      </c>
      <c r="AQ1848" s="444" t="str">
        <f t="shared" si="505"/>
        <v/>
      </c>
      <c r="AR1848" s="375" t="str">
        <f t="shared" si="506"/>
        <v/>
      </c>
      <c r="AS1848" s="377" t="str">
        <f t="shared" si="507"/>
        <v/>
      </c>
      <c r="AT1848" s="378" t="str">
        <f t="shared" si="508"/>
        <v/>
      </c>
      <c r="AX1848" s="625" t="b">
        <f t="shared" si="509"/>
        <v>0</v>
      </c>
      <c r="AY1848" s="7" t="str">
        <f t="shared" si="510"/>
        <v>FALSEFALSEFALSE</v>
      </c>
      <c r="AZ1848" s="626">
        <f t="shared" si="512"/>
        <v>0</v>
      </c>
      <c r="BA1848" s="627" t="str">
        <f t="shared" si="511"/>
        <v/>
      </c>
      <c r="BB1848" s="627">
        <f t="shared" si="513"/>
        <v>0</v>
      </c>
    </row>
    <row r="1849" spans="1:54">
      <c r="A1849" s="381">
        <v>1792</v>
      </c>
      <c r="B1849" s="117"/>
      <c r="C1849" s="288"/>
      <c r="D1849" s="289"/>
      <c r="E1849" s="289"/>
      <c r="F1849" s="290"/>
      <c r="G1849" s="292"/>
      <c r="H1849" s="116"/>
      <c r="I1849" s="292"/>
      <c r="J1849" s="116"/>
      <c r="K1849" s="370"/>
      <c r="L1849" s="370"/>
      <c r="M1849" s="370"/>
      <c r="N1849" s="371"/>
      <c r="O1849" s="371"/>
      <c r="P1849" s="371"/>
      <c r="Q1849" s="371"/>
      <c r="R1849" s="371"/>
      <c r="S1849" s="371"/>
      <c r="T1849" s="443"/>
      <c r="U1849" s="539"/>
      <c r="V1849" s="117"/>
      <c r="W1849" s="118"/>
      <c r="X1849" s="119"/>
      <c r="Y1849" s="120"/>
      <c r="Z1849" s="122"/>
      <c r="AA1849" s="121"/>
      <c r="AB1849" s="443"/>
      <c r="AC1849" s="734"/>
      <c r="AD1849" s="372"/>
      <c r="AE1849" s="485"/>
      <c r="AF1849" s="373" t="str">
        <f t="shared" si="496"/>
        <v/>
      </c>
      <c r="AG1849" s="373" t="str">
        <f t="shared" si="497"/>
        <v/>
      </c>
      <c r="AH1849" s="374" t="str">
        <f t="shared" si="498"/>
        <v/>
      </c>
      <c r="AI1849" s="375" t="str">
        <f t="shared" si="499"/>
        <v/>
      </c>
      <c r="AJ1849" s="375" t="str">
        <f t="shared" si="500"/>
        <v/>
      </c>
      <c r="AK1849" s="375" t="str">
        <f t="shared" si="501"/>
        <v/>
      </c>
      <c r="AL1849" s="375" t="str">
        <f t="shared" si="502"/>
        <v/>
      </c>
      <c r="AM1849" s="375" t="str">
        <f t="shared" si="503"/>
        <v/>
      </c>
      <c r="AN1849" s="376" t="str">
        <f>IF(AF1849="","",IF(OR(AH1849="",AH1849="-"),"－",IF(OR(AM1849=8,AM1849=9),"",IF(OR(AJ1849=3,AJ1849=4,AJ1849=5,AJ1849=6),VLOOKUP(AH1849,INDEX((係数_バス貨物_ガソリン,係数_バス貨物_CNG,係数_バス貨物_軽油,係数_バス貨物_メタノール,係数_バス貨物_LPG),MATCH(AL1849,【参考】排出ガスレベル!$AI$4:$AI$671,1),1,AR1849):INDEX((係数_バス貨物_ガソリン,係数_バス貨物_CNG,係数_バス貨物_軽油,係数_バス貨物_メタノール,係数_バス貨物_LPG),MATCH(AL1849+1,【参考】排出ガスレベル!$AI$4:$AI$671,1)-1,5,AR1849),2,FALSE),IF(OR(AJ1849=1,AJ1849=2),VLOOKUP(AH1849,INDEX((係数_乗用_ガソリン,係数_乗用_CNG,係数_乗用_軽油,係数_乗用_メタノール,係数_乗用_LPG),1,1,AR1849):INDEX((係数_乗用_ガソリン,係数_乗用_CNG,係数_乗用_軽油,係数_乗用_メタノール,係数_乗用_LPG),125,5,AR1849),2,FALSE))))))</f>
        <v/>
      </c>
      <c r="AO1849" s="376" t="str">
        <f>IF(T1849="","",IF(OR(AH1849="",AH1849="-"),"－",IF(OR(AM1849=8,AM1849=9),"",IF(OR(AJ1849=3,AJ1849=4,AJ1849=5,AJ1849=6),VLOOKUP(AH1849,INDEX((係数_バス貨物_ガソリン,係数_バス貨物_CNG,係数_バス貨物_軽油,係数_バス貨物_メタノール,係数_バス貨物_LPG),MATCH(AL1849,【参考】排出ガスレベル!$AI$4:$AI$671,1),1,AR1849):INDEX((係数_バス貨物_ガソリン,係数_バス貨物_CNG,係数_バス貨物_軽油,係数_バス貨物_メタノール,係数_バス貨物_LPG),MATCH(AL1849+1,【参考】排出ガスレベル!$AI$4:$AI$671,1)-1,5,AR1849),3,FALSE),IF(OR(AJ1849=1,AJ1849=2),VLOOKUP(AH1849,INDEX((係数_乗用_ガソリン,係数_乗用_CNG,係数_乗用_軽油,係数_乗用_メタノール,係数_乗用_LPG),1,1,AR1849):INDEX((係数_乗用_ガソリン,係数_乗用_CNG,係数_乗用_軽油,係数_乗用_メタノール,係数_乗用_LPG),125,5,AR1849),3,FALSE))))))</f>
        <v/>
      </c>
      <c r="AP1849" s="375" t="str">
        <f t="shared" si="504"/>
        <v/>
      </c>
      <c r="AQ1849" s="444" t="str">
        <f t="shared" si="505"/>
        <v/>
      </c>
      <c r="AR1849" s="375" t="str">
        <f t="shared" si="506"/>
        <v/>
      </c>
      <c r="AS1849" s="377" t="str">
        <f t="shared" si="507"/>
        <v/>
      </c>
      <c r="AT1849" s="378" t="str">
        <f t="shared" si="508"/>
        <v/>
      </c>
      <c r="AX1849" s="625" t="b">
        <f t="shared" si="509"/>
        <v>0</v>
      </c>
      <c r="AY1849" s="7" t="str">
        <f t="shared" si="510"/>
        <v>FALSEFALSEFALSE</v>
      </c>
      <c r="AZ1849" s="626">
        <f t="shared" si="512"/>
        <v>0</v>
      </c>
      <c r="BA1849" s="627" t="str">
        <f t="shared" si="511"/>
        <v/>
      </c>
      <c r="BB1849" s="627">
        <f t="shared" si="513"/>
        <v>0</v>
      </c>
    </row>
    <row r="1850" spans="1:54">
      <c r="A1850" s="381">
        <v>1793</v>
      </c>
      <c r="B1850" s="117"/>
      <c r="C1850" s="288"/>
      <c r="D1850" s="289"/>
      <c r="E1850" s="289"/>
      <c r="F1850" s="290"/>
      <c r="G1850" s="292"/>
      <c r="H1850" s="116"/>
      <c r="I1850" s="292"/>
      <c r="J1850" s="116"/>
      <c r="K1850" s="370"/>
      <c r="L1850" s="370"/>
      <c r="M1850" s="370"/>
      <c r="N1850" s="371"/>
      <c r="O1850" s="371"/>
      <c r="P1850" s="371"/>
      <c r="Q1850" s="371"/>
      <c r="R1850" s="371"/>
      <c r="S1850" s="371"/>
      <c r="T1850" s="443"/>
      <c r="U1850" s="539"/>
      <c r="V1850" s="117"/>
      <c r="W1850" s="118"/>
      <c r="X1850" s="119"/>
      <c r="Y1850" s="120"/>
      <c r="Z1850" s="122"/>
      <c r="AA1850" s="121"/>
      <c r="AB1850" s="443"/>
      <c r="AC1850" s="734"/>
      <c r="AD1850" s="372"/>
      <c r="AE1850" s="485"/>
      <c r="AF1850" s="373" t="str">
        <f t="shared" ref="AF1850:AF1913" si="514">IF(OR(T1850="(減車済)",T1850=""),"",1)</f>
        <v/>
      </c>
      <c r="AG1850" s="373" t="str">
        <f t="shared" ref="AG1850:AG1913" si="515">IF(OR(T1850="継続",T1850="新規"),1,"")</f>
        <v/>
      </c>
      <c r="AH1850" s="374" t="str">
        <f t="shared" ref="AH1850:AH1913" si="516">IF(AF1850="","",UPPER(ASC(X1850)))</f>
        <v/>
      </c>
      <c r="AI1850" s="375" t="str">
        <f t="shared" ref="AI1850:AI1913" si="517">IF(AF1850="","",IF(V1850="","",IF(V1850="普通",1,IF(V1850="小型",2,0))))</f>
        <v/>
      </c>
      <c r="AJ1850" s="375" t="str">
        <f t="shared" ref="AJ1850:AJ1913" si="518">IF(AF1850="","",IF(W1850="","",VLOOKUP(W1850,用途,2,FALSE)))</f>
        <v/>
      </c>
      <c r="AK1850" s="375" t="str">
        <f t="shared" ref="AK1850:AK1913" si="519">IF(AF1850="","",IF(Y1850="","",IF(Y1850&lt;=10,1,IF(Y1850&lt;30,2,IF(Y1850&gt;=30,3,0)))))</f>
        <v/>
      </c>
      <c r="AL1850" s="375" t="str">
        <f t="shared" ref="AL1850:AL1913" si="520">IF(AF1850="","",IF(Z1850="","",IF(Z1850&lt;=1.7*1000,1,IF(Z1850&lt;=2.5*1000,2,IF(Z1850&lt;=3.5*1000,3,IF(Z1850&lt;8*1000,4,IF(Z1850&gt;=8*1000,5,"")))))))</f>
        <v/>
      </c>
      <c r="AM1850" s="375" t="str">
        <f t="shared" ref="AM1850:AM1913" si="521">IF(AF1850="","",IF(AA1850="","",VLOOKUP(AA1850,燃料の種類,2,FALSE)))</f>
        <v/>
      </c>
      <c r="AN1850" s="376" t="str">
        <f>IF(AF1850="","",IF(OR(AH1850="",AH1850="-"),"－",IF(OR(AM1850=8,AM1850=9),"",IF(OR(AJ1850=3,AJ1850=4,AJ1850=5,AJ1850=6),VLOOKUP(AH1850,INDEX((係数_バス貨物_ガソリン,係数_バス貨物_CNG,係数_バス貨物_軽油,係数_バス貨物_メタノール,係数_バス貨物_LPG),MATCH(AL1850,【参考】排出ガスレベル!$AI$4:$AI$671,1),1,AR1850):INDEX((係数_バス貨物_ガソリン,係数_バス貨物_CNG,係数_バス貨物_軽油,係数_バス貨物_メタノール,係数_バス貨物_LPG),MATCH(AL1850+1,【参考】排出ガスレベル!$AI$4:$AI$671,1)-1,5,AR1850),2,FALSE),IF(OR(AJ1850=1,AJ1850=2),VLOOKUP(AH1850,INDEX((係数_乗用_ガソリン,係数_乗用_CNG,係数_乗用_軽油,係数_乗用_メタノール,係数_乗用_LPG),1,1,AR1850):INDEX((係数_乗用_ガソリン,係数_乗用_CNG,係数_乗用_軽油,係数_乗用_メタノール,係数_乗用_LPG),125,5,AR1850),2,FALSE))))))</f>
        <v/>
      </c>
      <c r="AO1850" s="376" t="str">
        <f>IF(T1850="","",IF(OR(AH1850="",AH1850="-"),"－",IF(OR(AM1850=8,AM1850=9),"",IF(OR(AJ1850=3,AJ1850=4,AJ1850=5,AJ1850=6),VLOOKUP(AH1850,INDEX((係数_バス貨物_ガソリン,係数_バス貨物_CNG,係数_バス貨物_軽油,係数_バス貨物_メタノール,係数_バス貨物_LPG),MATCH(AL1850,【参考】排出ガスレベル!$AI$4:$AI$671,1),1,AR1850):INDEX((係数_バス貨物_ガソリン,係数_バス貨物_CNG,係数_バス貨物_軽油,係数_バス貨物_メタノール,係数_バス貨物_LPG),MATCH(AL1850+1,【参考】排出ガスレベル!$AI$4:$AI$671,1)-1,5,AR1850),3,FALSE),IF(OR(AJ1850=1,AJ1850=2),VLOOKUP(AH1850,INDEX((係数_乗用_ガソリン,係数_乗用_CNG,係数_乗用_軽油,係数_乗用_メタノール,係数_乗用_LPG),1,1,AR1850):INDEX((係数_乗用_ガソリン,係数_乗用_CNG,係数_乗用_軽油,係数_乗用_メタノール,係数_乗用_LPG),125,5,AR1850),3,FALSE))))))</f>
        <v/>
      </c>
      <c r="AP1850" s="375" t="str">
        <f t="shared" ref="AP1850:AP1913" si="522">IF((AF1850="")+(AC1850=""),"",IF(燃料区分1=4,VLOOKUP(AO1850,排ガス低減レベル,2,FALSE),VLOOKUP(AC1850,排ガス低減レベル,2,FALSE)))</f>
        <v/>
      </c>
      <c r="AQ1850" s="444" t="str">
        <f t="shared" ref="AQ1850:AQ1913" si="523">IF(AG1850="","",IF(AJ1850=3,B1850&amp;"-"&amp;SUM(AJ1850*100,AK1850*10,AL1850)&amp;"A",IF(OR(AJ1850=2,AJ1850=4,AJ1850=6),B1850&amp;"-"&amp;AL1850*10&amp;"A",IF(AJ1850=1,B1850&amp;"-"&amp;AJ1850&amp;"A",IF(AJ1850=5,B1850&amp;"-"&amp;SUM(AJ1850*100,AI1850*10,AL1850)&amp;"A","")))))</f>
        <v/>
      </c>
      <c r="AR1850" s="375" t="str">
        <f t="shared" ref="AR1850:AR1913" si="524">IF(OR(AM1850=1,AM1850=2,AM1850=11),1,IF(AM1850=6,2,IF(OR(AM1850=4,AM1850=5,AM1850=10),3,IF(AM1850=7,4,IF(AM1850=3,5, IF(OR(AM1850=8,AM1850=9),6,""))))))</f>
        <v/>
      </c>
      <c r="AS1850" s="377" t="str">
        <f t="shared" ref="AS1850:AS1913" si="525">IF(AG1850="","",B1850&amp;"-"&amp;AM1850)</f>
        <v/>
      </c>
      <c r="AT1850" s="378" t="str">
        <f t="shared" ref="AT1850:AT1913" si="526">IF(AF1850="","",VLOOKUP(T1850,車両の増減,2,FALSE))</f>
        <v/>
      </c>
      <c r="AX1850" s="625" t="b">
        <f t="shared" si="509"/>
        <v>0</v>
      </c>
      <c r="AY1850" s="7" t="str">
        <f t="shared" si="510"/>
        <v>FALSEFALSEFALSE</v>
      </c>
      <c r="AZ1850" s="626">
        <f t="shared" si="512"/>
        <v>0</v>
      </c>
      <c r="BA1850" s="627" t="str">
        <f t="shared" si="511"/>
        <v/>
      </c>
      <c r="BB1850" s="627">
        <f t="shared" si="513"/>
        <v>0</v>
      </c>
    </row>
    <row r="1851" spans="1:54">
      <c r="A1851" s="381">
        <v>1794</v>
      </c>
      <c r="B1851" s="117"/>
      <c r="C1851" s="288"/>
      <c r="D1851" s="289"/>
      <c r="E1851" s="289"/>
      <c r="F1851" s="290"/>
      <c r="G1851" s="292"/>
      <c r="H1851" s="116"/>
      <c r="I1851" s="292"/>
      <c r="J1851" s="116"/>
      <c r="K1851" s="370"/>
      <c r="L1851" s="370"/>
      <c r="M1851" s="370"/>
      <c r="N1851" s="371"/>
      <c r="O1851" s="371"/>
      <c r="P1851" s="371"/>
      <c r="Q1851" s="371"/>
      <c r="R1851" s="371"/>
      <c r="S1851" s="371"/>
      <c r="T1851" s="443"/>
      <c r="U1851" s="539"/>
      <c r="V1851" s="117"/>
      <c r="W1851" s="118"/>
      <c r="X1851" s="119"/>
      <c r="Y1851" s="120"/>
      <c r="Z1851" s="122"/>
      <c r="AA1851" s="121"/>
      <c r="AB1851" s="443"/>
      <c r="AC1851" s="734"/>
      <c r="AD1851" s="372"/>
      <c r="AE1851" s="485"/>
      <c r="AF1851" s="373" t="str">
        <f t="shared" si="514"/>
        <v/>
      </c>
      <c r="AG1851" s="373" t="str">
        <f t="shared" si="515"/>
        <v/>
      </c>
      <c r="AH1851" s="374" t="str">
        <f t="shared" si="516"/>
        <v/>
      </c>
      <c r="AI1851" s="375" t="str">
        <f t="shared" si="517"/>
        <v/>
      </c>
      <c r="AJ1851" s="375" t="str">
        <f t="shared" si="518"/>
        <v/>
      </c>
      <c r="AK1851" s="375" t="str">
        <f t="shared" si="519"/>
        <v/>
      </c>
      <c r="AL1851" s="375" t="str">
        <f t="shared" si="520"/>
        <v/>
      </c>
      <c r="AM1851" s="375" t="str">
        <f t="shared" si="521"/>
        <v/>
      </c>
      <c r="AN1851" s="376" t="str">
        <f>IF(AF1851="","",IF(OR(AH1851="",AH1851="-"),"－",IF(OR(AM1851=8,AM1851=9),"",IF(OR(AJ1851=3,AJ1851=4,AJ1851=5,AJ1851=6),VLOOKUP(AH1851,INDEX((係数_バス貨物_ガソリン,係数_バス貨物_CNG,係数_バス貨物_軽油,係数_バス貨物_メタノール,係数_バス貨物_LPG),MATCH(AL1851,【参考】排出ガスレベル!$AI$4:$AI$671,1),1,AR1851):INDEX((係数_バス貨物_ガソリン,係数_バス貨物_CNG,係数_バス貨物_軽油,係数_バス貨物_メタノール,係数_バス貨物_LPG),MATCH(AL1851+1,【参考】排出ガスレベル!$AI$4:$AI$671,1)-1,5,AR1851),2,FALSE),IF(OR(AJ1851=1,AJ1851=2),VLOOKUP(AH1851,INDEX((係数_乗用_ガソリン,係数_乗用_CNG,係数_乗用_軽油,係数_乗用_メタノール,係数_乗用_LPG),1,1,AR1851):INDEX((係数_乗用_ガソリン,係数_乗用_CNG,係数_乗用_軽油,係数_乗用_メタノール,係数_乗用_LPG),125,5,AR1851),2,FALSE))))))</f>
        <v/>
      </c>
      <c r="AO1851" s="376" t="str">
        <f>IF(T1851="","",IF(OR(AH1851="",AH1851="-"),"－",IF(OR(AM1851=8,AM1851=9),"",IF(OR(AJ1851=3,AJ1851=4,AJ1851=5,AJ1851=6),VLOOKUP(AH1851,INDEX((係数_バス貨物_ガソリン,係数_バス貨物_CNG,係数_バス貨物_軽油,係数_バス貨物_メタノール,係数_バス貨物_LPG),MATCH(AL1851,【参考】排出ガスレベル!$AI$4:$AI$671,1),1,AR1851):INDEX((係数_バス貨物_ガソリン,係数_バス貨物_CNG,係数_バス貨物_軽油,係数_バス貨物_メタノール,係数_バス貨物_LPG),MATCH(AL1851+1,【参考】排出ガスレベル!$AI$4:$AI$671,1)-1,5,AR1851),3,FALSE),IF(OR(AJ1851=1,AJ1851=2),VLOOKUP(AH1851,INDEX((係数_乗用_ガソリン,係数_乗用_CNG,係数_乗用_軽油,係数_乗用_メタノール,係数_乗用_LPG),1,1,AR1851):INDEX((係数_乗用_ガソリン,係数_乗用_CNG,係数_乗用_軽油,係数_乗用_メタノール,係数_乗用_LPG),125,5,AR1851),3,FALSE))))))</f>
        <v/>
      </c>
      <c r="AP1851" s="375" t="str">
        <f t="shared" si="522"/>
        <v/>
      </c>
      <c r="AQ1851" s="444" t="str">
        <f t="shared" si="523"/>
        <v/>
      </c>
      <c r="AR1851" s="375" t="str">
        <f t="shared" si="524"/>
        <v/>
      </c>
      <c r="AS1851" s="377" t="str">
        <f t="shared" si="525"/>
        <v/>
      </c>
      <c r="AT1851" s="378" t="str">
        <f t="shared" si="526"/>
        <v/>
      </c>
      <c r="AX1851" s="625" t="b">
        <f t="shared" ref="AX1851:AX1914" si="527">IF(AY1851="FALSEFALSEFALSEFALSE","ハイブリッド")</f>
        <v>0</v>
      </c>
      <c r="AY1851" s="7" t="str">
        <f t="shared" ref="AY1851:AY1914" si="528">EXACT(AZ1851,BA1851)&amp;IF(BA1851="","")&amp;IF(AZ1851="電気",TRUE)&amp;IF(AZ1851="LPG",TRUE)</f>
        <v>FALSEFALSEFALSE</v>
      </c>
      <c r="AZ1851" s="626">
        <f t="shared" si="512"/>
        <v>0</v>
      </c>
      <c r="BA1851" s="627" t="str">
        <f t="shared" ref="BA1851:BA1914" si="529">IF(COUNTIFS(BC1851,"*A*",BB1851,"3"),"ハイブリッド(ガソリン)","")</f>
        <v/>
      </c>
      <c r="BB1851" s="627">
        <f t="shared" si="513"/>
        <v>0</v>
      </c>
    </row>
    <row r="1852" spans="1:54">
      <c r="A1852" s="381">
        <v>1795</v>
      </c>
      <c r="B1852" s="117"/>
      <c r="C1852" s="288"/>
      <c r="D1852" s="289"/>
      <c r="E1852" s="289"/>
      <c r="F1852" s="290"/>
      <c r="G1852" s="292"/>
      <c r="H1852" s="116"/>
      <c r="I1852" s="292"/>
      <c r="J1852" s="116"/>
      <c r="K1852" s="370"/>
      <c r="L1852" s="370"/>
      <c r="M1852" s="370"/>
      <c r="N1852" s="371"/>
      <c r="O1852" s="371"/>
      <c r="P1852" s="371"/>
      <c r="Q1852" s="371"/>
      <c r="R1852" s="371"/>
      <c r="S1852" s="371"/>
      <c r="T1852" s="443"/>
      <c r="U1852" s="539"/>
      <c r="V1852" s="117"/>
      <c r="W1852" s="118"/>
      <c r="X1852" s="119"/>
      <c r="Y1852" s="120"/>
      <c r="Z1852" s="122"/>
      <c r="AA1852" s="121"/>
      <c r="AB1852" s="443"/>
      <c r="AC1852" s="734"/>
      <c r="AD1852" s="372"/>
      <c r="AE1852" s="485"/>
      <c r="AF1852" s="373" t="str">
        <f t="shared" si="514"/>
        <v/>
      </c>
      <c r="AG1852" s="373" t="str">
        <f t="shared" si="515"/>
        <v/>
      </c>
      <c r="AH1852" s="374" t="str">
        <f t="shared" si="516"/>
        <v/>
      </c>
      <c r="AI1852" s="375" t="str">
        <f t="shared" si="517"/>
        <v/>
      </c>
      <c r="AJ1852" s="375" t="str">
        <f t="shared" si="518"/>
        <v/>
      </c>
      <c r="AK1852" s="375" t="str">
        <f t="shared" si="519"/>
        <v/>
      </c>
      <c r="AL1852" s="375" t="str">
        <f t="shared" si="520"/>
        <v/>
      </c>
      <c r="AM1852" s="375" t="str">
        <f t="shared" si="521"/>
        <v/>
      </c>
      <c r="AN1852" s="376" t="str">
        <f>IF(AF1852="","",IF(OR(AH1852="",AH1852="-"),"－",IF(OR(AM1852=8,AM1852=9),"",IF(OR(AJ1852=3,AJ1852=4,AJ1852=5,AJ1852=6),VLOOKUP(AH1852,INDEX((係数_バス貨物_ガソリン,係数_バス貨物_CNG,係数_バス貨物_軽油,係数_バス貨物_メタノール,係数_バス貨物_LPG),MATCH(AL1852,【参考】排出ガスレベル!$AI$4:$AI$671,1),1,AR1852):INDEX((係数_バス貨物_ガソリン,係数_バス貨物_CNG,係数_バス貨物_軽油,係数_バス貨物_メタノール,係数_バス貨物_LPG),MATCH(AL1852+1,【参考】排出ガスレベル!$AI$4:$AI$671,1)-1,5,AR1852),2,FALSE),IF(OR(AJ1852=1,AJ1852=2),VLOOKUP(AH1852,INDEX((係数_乗用_ガソリン,係数_乗用_CNG,係数_乗用_軽油,係数_乗用_メタノール,係数_乗用_LPG),1,1,AR1852):INDEX((係数_乗用_ガソリン,係数_乗用_CNG,係数_乗用_軽油,係数_乗用_メタノール,係数_乗用_LPG),125,5,AR1852),2,FALSE))))))</f>
        <v/>
      </c>
      <c r="AO1852" s="376" t="str">
        <f>IF(T1852="","",IF(OR(AH1852="",AH1852="-"),"－",IF(OR(AM1852=8,AM1852=9),"",IF(OR(AJ1852=3,AJ1852=4,AJ1852=5,AJ1852=6),VLOOKUP(AH1852,INDEX((係数_バス貨物_ガソリン,係数_バス貨物_CNG,係数_バス貨物_軽油,係数_バス貨物_メタノール,係数_バス貨物_LPG),MATCH(AL1852,【参考】排出ガスレベル!$AI$4:$AI$671,1),1,AR1852):INDEX((係数_バス貨物_ガソリン,係数_バス貨物_CNG,係数_バス貨物_軽油,係数_バス貨物_メタノール,係数_バス貨物_LPG),MATCH(AL1852+1,【参考】排出ガスレベル!$AI$4:$AI$671,1)-1,5,AR1852),3,FALSE),IF(OR(AJ1852=1,AJ1852=2),VLOOKUP(AH1852,INDEX((係数_乗用_ガソリン,係数_乗用_CNG,係数_乗用_軽油,係数_乗用_メタノール,係数_乗用_LPG),1,1,AR1852):INDEX((係数_乗用_ガソリン,係数_乗用_CNG,係数_乗用_軽油,係数_乗用_メタノール,係数_乗用_LPG),125,5,AR1852),3,FALSE))))))</f>
        <v/>
      </c>
      <c r="AP1852" s="375" t="str">
        <f t="shared" si="522"/>
        <v/>
      </c>
      <c r="AQ1852" s="444" t="str">
        <f t="shared" si="523"/>
        <v/>
      </c>
      <c r="AR1852" s="375" t="str">
        <f t="shared" si="524"/>
        <v/>
      </c>
      <c r="AS1852" s="377" t="str">
        <f t="shared" si="525"/>
        <v/>
      </c>
      <c r="AT1852" s="378" t="str">
        <f t="shared" si="526"/>
        <v/>
      </c>
      <c r="AX1852" s="625" t="b">
        <f t="shared" si="527"/>
        <v>0</v>
      </c>
      <c r="AY1852" s="7" t="str">
        <f t="shared" si="528"/>
        <v>FALSEFALSEFALSE</v>
      </c>
      <c r="AZ1852" s="626">
        <f t="shared" si="512"/>
        <v>0</v>
      </c>
      <c r="BA1852" s="627" t="str">
        <f t="shared" si="529"/>
        <v/>
      </c>
      <c r="BB1852" s="627">
        <f t="shared" si="513"/>
        <v>0</v>
      </c>
    </row>
    <row r="1853" spans="1:54">
      <c r="A1853" s="381">
        <v>1796</v>
      </c>
      <c r="B1853" s="117"/>
      <c r="C1853" s="288"/>
      <c r="D1853" s="289"/>
      <c r="E1853" s="289"/>
      <c r="F1853" s="290"/>
      <c r="G1853" s="292"/>
      <c r="H1853" s="116"/>
      <c r="I1853" s="292"/>
      <c r="J1853" s="116"/>
      <c r="K1853" s="370"/>
      <c r="L1853" s="370"/>
      <c r="M1853" s="370"/>
      <c r="N1853" s="371"/>
      <c r="O1853" s="371"/>
      <c r="P1853" s="371"/>
      <c r="Q1853" s="371"/>
      <c r="R1853" s="371"/>
      <c r="S1853" s="371"/>
      <c r="T1853" s="443"/>
      <c r="U1853" s="539"/>
      <c r="V1853" s="117"/>
      <c r="W1853" s="118"/>
      <c r="X1853" s="119"/>
      <c r="Y1853" s="120"/>
      <c r="Z1853" s="122"/>
      <c r="AA1853" s="121"/>
      <c r="AB1853" s="443"/>
      <c r="AC1853" s="734"/>
      <c r="AD1853" s="372"/>
      <c r="AE1853" s="485"/>
      <c r="AF1853" s="373" t="str">
        <f t="shared" si="514"/>
        <v/>
      </c>
      <c r="AG1853" s="373" t="str">
        <f t="shared" si="515"/>
        <v/>
      </c>
      <c r="AH1853" s="374" t="str">
        <f t="shared" si="516"/>
        <v/>
      </c>
      <c r="AI1853" s="375" t="str">
        <f t="shared" si="517"/>
        <v/>
      </c>
      <c r="AJ1853" s="375" t="str">
        <f t="shared" si="518"/>
        <v/>
      </c>
      <c r="AK1853" s="375" t="str">
        <f t="shared" si="519"/>
        <v/>
      </c>
      <c r="AL1853" s="375" t="str">
        <f t="shared" si="520"/>
        <v/>
      </c>
      <c r="AM1853" s="375" t="str">
        <f t="shared" si="521"/>
        <v/>
      </c>
      <c r="AN1853" s="376" t="str">
        <f>IF(AF1853="","",IF(OR(AH1853="",AH1853="-"),"－",IF(OR(AM1853=8,AM1853=9),"",IF(OR(AJ1853=3,AJ1853=4,AJ1853=5,AJ1853=6),VLOOKUP(AH1853,INDEX((係数_バス貨物_ガソリン,係数_バス貨物_CNG,係数_バス貨物_軽油,係数_バス貨物_メタノール,係数_バス貨物_LPG),MATCH(AL1853,【参考】排出ガスレベル!$AI$4:$AI$671,1),1,AR1853):INDEX((係数_バス貨物_ガソリン,係数_バス貨物_CNG,係数_バス貨物_軽油,係数_バス貨物_メタノール,係数_バス貨物_LPG),MATCH(AL1853+1,【参考】排出ガスレベル!$AI$4:$AI$671,1)-1,5,AR1853),2,FALSE),IF(OR(AJ1853=1,AJ1853=2),VLOOKUP(AH1853,INDEX((係数_乗用_ガソリン,係数_乗用_CNG,係数_乗用_軽油,係数_乗用_メタノール,係数_乗用_LPG),1,1,AR1853):INDEX((係数_乗用_ガソリン,係数_乗用_CNG,係数_乗用_軽油,係数_乗用_メタノール,係数_乗用_LPG),125,5,AR1853),2,FALSE))))))</f>
        <v/>
      </c>
      <c r="AO1853" s="376" t="str">
        <f>IF(T1853="","",IF(OR(AH1853="",AH1853="-"),"－",IF(OR(AM1853=8,AM1853=9),"",IF(OR(AJ1853=3,AJ1853=4,AJ1853=5,AJ1853=6),VLOOKUP(AH1853,INDEX((係数_バス貨物_ガソリン,係数_バス貨物_CNG,係数_バス貨物_軽油,係数_バス貨物_メタノール,係数_バス貨物_LPG),MATCH(AL1853,【参考】排出ガスレベル!$AI$4:$AI$671,1),1,AR1853):INDEX((係数_バス貨物_ガソリン,係数_バス貨物_CNG,係数_バス貨物_軽油,係数_バス貨物_メタノール,係数_バス貨物_LPG),MATCH(AL1853+1,【参考】排出ガスレベル!$AI$4:$AI$671,1)-1,5,AR1853),3,FALSE),IF(OR(AJ1853=1,AJ1853=2),VLOOKUP(AH1853,INDEX((係数_乗用_ガソリン,係数_乗用_CNG,係数_乗用_軽油,係数_乗用_メタノール,係数_乗用_LPG),1,1,AR1853):INDEX((係数_乗用_ガソリン,係数_乗用_CNG,係数_乗用_軽油,係数_乗用_メタノール,係数_乗用_LPG),125,5,AR1853),3,FALSE))))))</f>
        <v/>
      </c>
      <c r="AP1853" s="375" t="str">
        <f t="shared" si="522"/>
        <v/>
      </c>
      <c r="AQ1853" s="444" t="str">
        <f t="shared" si="523"/>
        <v/>
      </c>
      <c r="AR1853" s="375" t="str">
        <f t="shared" si="524"/>
        <v/>
      </c>
      <c r="AS1853" s="377" t="str">
        <f t="shared" si="525"/>
        <v/>
      </c>
      <c r="AT1853" s="378" t="str">
        <f t="shared" si="526"/>
        <v/>
      </c>
      <c r="AX1853" s="625" t="b">
        <f t="shared" si="527"/>
        <v>0</v>
      </c>
      <c r="AY1853" s="7" t="str">
        <f t="shared" si="528"/>
        <v>FALSEFALSEFALSE</v>
      </c>
      <c r="AZ1853" s="626">
        <f t="shared" si="512"/>
        <v>0</v>
      </c>
      <c r="BA1853" s="627" t="str">
        <f t="shared" si="529"/>
        <v/>
      </c>
      <c r="BB1853" s="627">
        <f t="shared" si="513"/>
        <v>0</v>
      </c>
    </row>
    <row r="1854" spans="1:54">
      <c r="A1854" s="381">
        <v>1797</v>
      </c>
      <c r="B1854" s="117"/>
      <c r="C1854" s="288"/>
      <c r="D1854" s="289"/>
      <c r="E1854" s="289"/>
      <c r="F1854" s="290"/>
      <c r="G1854" s="292"/>
      <c r="H1854" s="116"/>
      <c r="I1854" s="292"/>
      <c r="J1854" s="116"/>
      <c r="K1854" s="370"/>
      <c r="L1854" s="370"/>
      <c r="M1854" s="370"/>
      <c r="N1854" s="371"/>
      <c r="O1854" s="371"/>
      <c r="P1854" s="371"/>
      <c r="Q1854" s="371"/>
      <c r="R1854" s="371"/>
      <c r="S1854" s="371"/>
      <c r="T1854" s="443"/>
      <c r="U1854" s="539"/>
      <c r="V1854" s="117"/>
      <c r="W1854" s="118"/>
      <c r="X1854" s="119"/>
      <c r="Y1854" s="120"/>
      <c r="Z1854" s="122"/>
      <c r="AA1854" s="121"/>
      <c r="AB1854" s="443"/>
      <c r="AC1854" s="734"/>
      <c r="AD1854" s="372"/>
      <c r="AE1854" s="485"/>
      <c r="AF1854" s="373" t="str">
        <f t="shared" si="514"/>
        <v/>
      </c>
      <c r="AG1854" s="373" t="str">
        <f t="shared" si="515"/>
        <v/>
      </c>
      <c r="AH1854" s="374" t="str">
        <f t="shared" si="516"/>
        <v/>
      </c>
      <c r="AI1854" s="375" t="str">
        <f t="shared" si="517"/>
        <v/>
      </c>
      <c r="AJ1854" s="375" t="str">
        <f t="shared" si="518"/>
        <v/>
      </c>
      <c r="AK1854" s="375" t="str">
        <f t="shared" si="519"/>
        <v/>
      </c>
      <c r="AL1854" s="375" t="str">
        <f t="shared" si="520"/>
        <v/>
      </c>
      <c r="AM1854" s="375" t="str">
        <f t="shared" si="521"/>
        <v/>
      </c>
      <c r="AN1854" s="376" t="str">
        <f>IF(AF1854="","",IF(OR(AH1854="",AH1854="-"),"－",IF(OR(AM1854=8,AM1854=9),"",IF(OR(AJ1854=3,AJ1854=4,AJ1854=5,AJ1854=6),VLOOKUP(AH1854,INDEX((係数_バス貨物_ガソリン,係数_バス貨物_CNG,係数_バス貨物_軽油,係数_バス貨物_メタノール,係数_バス貨物_LPG),MATCH(AL1854,【参考】排出ガスレベル!$AI$4:$AI$671,1),1,AR1854):INDEX((係数_バス貨物_ガソリン,係数_バス貨物_CNG,係数_バス貨物_軽油,係数_バス貨物_メタノール,係数_バス貨物_LPG),MATCH(AL1854+1,【参考】排出ガスレベル!$AI$4:$AI$671,1)-1,5,AR1854),2,FALSE),IF(OR(AJ1854=1,AJ1854=2),VLOOKUP(AH1854,INDEX((係数_乗用_ガソリン,係数_乗用_CNG,係数_乗用_軽油,係数_乗用_メタノール,係数_乗用_LPG),1,1,AR1854):INDEX((係数_乗用_ガソリン,係数_乗用_CNG,係数_乗用_軽油,係数_乗用_メタノール,係数_乗用_LPG),125,5,AR1854),2,FALSE))))))</f>
        <v/>
      </c>
      <c r="AO1854" s="376" t="str">
        <f>IF(T1854="","",IF(OR(AH1854="",AH1854="-"),"－",IF(OR(AM1854=8,AM1854=9),"",IF(OR(AJ1854=3,AJ1854=4,AJ1854=5,AJ1854=6),VLOOKUP(AH1854,INDEX((係数_バス貨物_ガソリン,係数_バス貨物_CNG,係数_バス貨物_軽油,係数_バス貨物_メタノール,係数_バス貨物_LPG),MATCH(AL1854,【参考】排出ガスレベル!$AI$4:$AI$671,1),1,AR1854):INDEX((係数_バス貨物_ガソリン,係数_バス貨物_CNG,係数_バス貨物_軽油,係数_バス貨物_メタノール,係数_バス貨物_LPG),MATCH(AL1854+1,【参考】排出ガスレベル!$AI$4:$AI$671,1)-1,5,AR1854),3,FALSE),IF(OR(AJ1854=1,AJ1854=2),VLOOKUP(AH1854,INDEX((係数_乗用_ガソリン,係数_乗用_CNG,係数_乗用_軽油,係数_乗用_メタノール,係数_乗用_LPG),1,1,AR1854):INDEX((係数_乗用_ガソリン,係数_乗用_CNG,係数_乗用_軽油,係数_乗用_メタノール,係数_乗用_LPG),125,5,AR1854),3,FALSE))))))</f>
        <v/>
      </c>
      <c r="AP1854" s="375" t="str">
        <f t="shared" si="522"/>
        <v/>
      </c>
      <c r="AQ1854" s="444" t="str">
        <f t="shared" si="523"/>
        <v/>
      </c>
      <c r="AR1854" s="375" t="str">
        <f t="shared" si="524"/>
        <v/>
      </c>
      <c r="AS1854" s="377" t="str">
        <f t="shared" si="525"/>
        <v/>
      </c>
      <c r="AT1854" s="378" t="str">
        <f t="shared" si="526"/>
        <v/>
      </c>
      <c r="AX1854" s="625" t="b">
        <f t="shared" si="527"/>
        <v>0</v>
      </c>
      <c r="AY1854" s="7" t="str">
        <f t="shared" si="528"/>
        <v>FALSEFALSEFALSE</v>
      </c>
      <c r="AZ1854" s="626">
        <f t="shared" si="512"/>
        <v>0</v>
      </c>
      <c r="BA1854" s="627" t="str">
        <f t="shared" si="529"/>
        <v/>
      </c>
      <c r="BB1854" s="627">
        <f t="shared" si="513"/>
        <v>0</v>
      </c>
    </row>
    <row r="1855" spans="1:54">
      <c r="A1855" s="381">
        <v>1798</v>
      </c>
      <c r="B1855" s="117"/>
      <c r="C1855" s="288"/>
      <c r="D1855" s="289"/>
      <c r="E1855" s="289"/>
      <c r="F1855" s="290"/>
      <c r="G1855" s="292"/>
      <c r="H1855" s="116"/>
      <c r="I1855" s="292"/>
      <c r="J1855" s="116"/>
      <c r="K1855" s="370"/>
      <c r="L1855" s="370"/>
      <c r="M1855" s="370"/>
      <c r="N1855" s="371"/>
      <c r="O1855" s="371"/>
      <c r="P1855" s="371"/>
      <c r="Q1855" s="371"/>
      <c r="R1855" s="371"/>
      <c r="S1855" s="371"/>
      <c r="T1855" s="443"/>
      <c r="U1855" s="539"/>
      <c r="V1855" s="117"/>
      <c r="W1855" s="118"/>
      <c r="X1855" s="119"/>
      <c r="Y1855" s="120"/>
      <c r="Z1855" s="122"/>
      <c r="AA1855" s="121"/>
      <c r="AB1855" s="443"/>
      <c r="AC1855" s="734"/>
      <c r="AD1855" s="372"/>
      <c r="AE1855" s="485"/>
      <c r="AF1855" s="373" t="str">
        <f t="shared" si="514"/>
        <v/>
      </c>
      <c r="AG1855" s="373" t="str">
        <f t="shared" si="515"/>
        <v/>
      </c>
      <c r="AH1855" s="374" t="str">
        <f t="shared" si="516"/>
        <v/>
      </c>
      <c r="AI1855" s="375" t="str">
        <f t="shared" si="517"/>
        <v/>
      </c>
      <c r="AJ1855" s="375" t="str">
        <f t="shared" si="518"/>
        <v/>
      </c>
      <c r="AK1855" s="375" t="str">
        <f t="shared" si="519"/>
        <v/>
      </c>
      <c r="AL1855" s="375" t="str">
        <f t="shared" si="520"/>
        <v/>
      </c>
      <c r="AM1855" s="375" t="str">
        <f t="shared" si="521"/>
        <v/>
      </c>
      <c r="AN1855" s="376" t="str">
        <f>IF(AF1855="","",IF(OR(AH1855="",AH1855="-"),"－",IF(OR(AM1855=8,AM1855=9),"",IF(OR(AJ1855=3,AJ1855=4,AJ1855=5,AJ1855=6),VLOOKUP(AH1855,INDEX((係数_バス貨物_ガソリン,係数_バス貨物_CNG,係数_バス貨物_軽油,係数_バス貨物_メタノール,係数_バス貨物_LPG),MATCH(AL1855,【参考】排出ガスレベル!$AI$4:$AI$671,1),1,AR1855):INDEX((係数_バス貨物_ガソリン,係数_バス貨物_CNG,係数_バス貨物_軽油,係数_バス貨物_メタノール,係数_バス貨物_LPG),MATCH(AL1855+1,【参考】排出ガスレベル!$AI$4:$AI$671,1)-1,5,AR1855),2,FALSE),IF(OR(AJ1855=1,AJ1855=2),VLOOKUP(AH1855,INDEX((係数_乗用_ガソリン,係数_乗用_CNG,係数_乗用_軽油,係数_乗用_メタノール,係数_乗用_LPG),1,1,AR1855):INDEX((係数_乗用_ガソリン,係数_乗用_CNG,係数_乗用_軽油,係数_乗用_メタノール,係数_乗用_LPG),125,5,AR1855),2,FALSE))))))</f>
        <v/>
      </c>
      <c r="AO1855" s="376" t="str">
        <f>IF(T1855="","",IF(OR(AH1855="",AH1855="-"),"－",IF(OR(AM1855=8,AM1855=9),"",IF(OR(AJ1855=3,AJ1855=4,AJ1855=5,AJ1855=6),VLOOKUP(AH1855,INDEX((係数_バス貨物_ガソリン,係数_バス貨物_CNG,係数_バス貨物_軽油,係数_バス貨物_メタノール,係数_バス貨物_LPG),MATCH(AL1855,【参考】排出ガスレベル!$AI$4:$AI$671,1),1,AR1855):INDEX((係数_バス貨物_ガソリン,係数_バス貨物_CNG,係数_バス貨物_軽油,係数_バス貨物_メタノール,係数_バス貨物_LPG),MATCH(AL1855+1,【参考】排出ガスレベル!$AI$4:$AI$671,1)-1,5,AR1855),3,FALSE),IF(OR(AJ1855=1,AJ1855=2),VLOOKUP(AH1855,INDEX((係数_乗用_ガソリン,係数_乗用_CNG,係数_乗用_軽油,係数_乗用_メタノール,係数_乗用_LPG),1,1,AR1855):INDEX((係数_乗用_ガソリン,係数_乗用_CNG,係数_乗用_軽油,係数_乗用_メタノール,係数_乗用_LPG),125,5,AR1855),3,FALSE))))))</f>
        <v/>
      </c>
      <c r="AP1855" s="375" t="str">
        <f t="shared" si="522"/>
        <v/>
      </c>
      <c r="AQ1855" s="444" t="str">
        <f t="shared" si="523"/>
        <v/>
      </c>
      <c r="AR1855" s="375" t="str">
        <f t="shared" si="524"/>
        <v/>
      </c>
      <c r="AS1855" s="377" t="str">
        <f t="shared" si="525"/>
        <v/>
      </c>
      <c r="AT1855" s="378" t="str">
        <f t="shared" si="526"/>
        <v/>
      </c>
      <c r="AX1855" s="625" t="b">
        <f t="shared" si="527"/>
        <v>0</v>
      </c>
      <c r="AY1855" s="7" t="str">
        <f t="shared" si="528"/>
        <v>FALSEFALSEFALSE</v>
      </c>
      <c r="AZ1855" s="626">
        <f t="shared" si="512"/>
        <v>0</v>
      </c>
      <c r="BA1855" s="627" t="str">
        <f t="shared" si="529"/>
        <v/>
      </c>
      <c r="BB1855" s="627">
        <f t="shared" si="513"/>
        <v>0</v>
      </c>
    </row>
    <row r="1856" spans="1:54">
      <c r="A1856" s="381">
        <v>1799</v>
      </c>
      <c r="B1856" s="117"/>
      <c r="C1856" s="288"/>
      <c r="D1856" s="289"/>
      <c r="E1856" s="289"/>
      <c r="F1856" s="290"/>
      <c r="G1856" s="292"/>
      <c r="H1856" s="116"/>
      <c r="I1856" s="292"/>
      <c r="J1856" s="116"/>
      <c r="K1856" s="370"/>
      <c r="L1856" s="370"/>
      <c r="M1856" s="370"/>
      <c r="N1856" s="371"/>
      <c r="O1856" s="371"/>
      <c r="P1856" s="371"/>
      <c r="Q1856" s="371"/>
      <c r="R1856" s="371"/>
      <c r="S1856" s="371"/>
      <c r="T1856" s="443"/>
      <c r="U1856" s="539"/>
      <c r="V1856" s="117"/>
      <c r="W1856" s="118"/>
      <c r="X1856" s="119"/>
      <c r="Y1856" s="120"/>
      <c r="Z1856" s="122"/>
      <c r="AA1856" s="121"/>
      <c r="AB1856" s="443"/>
      <c r="AC1856" s="734"/>
      <c r="AD1856" s="372"/>
      <c r="AE1856" s="485"/>
      <c r="AF1856" s="373" t="str">
        <f t="shared" si="514"/>
        <v/>
      </c>
      <c r="AG1856" s="373" t="str">
        <f t="shared" si="515"/>
        <v/>
      </c>
      <c r="AH1856" s="374" t="str">
        <f t="shared" si="516"/>
        <v/>
      </c>
      <c r="AI1856" s="375" t="str">
        <f t="shared" si="517"/>
        <v/>
      </c>
      <c r="AJ1856" s="375" t="str">
        <f t="shared" si="518"/>
        <v/>
      </c>
      <c r="AK1856" s="375" t="str">
        <f t="shared" si="519"/>
        <v/>
      </c>
      <c r="AL1856" s="375" t="str">
        <f t="shared" si="520"/>
        <v/>
      </c>
      <c r="AM1856" s="375" t="str">
        <f t="shared" si="521"/>
        <v/>
      </c>
      <c r="AN1856" s="376" t="str">
        <f>IF(AF1856="","",IF(OR(AH1856="",AH1856="-"),"－",IF(OR(AM1856=8,AM1856=9),"",IF(OR(AJ1856=3,AJ1856=4,AJ1856=5,AJ1856=6),VLOOKUP(AH1856,INDEX((係数_バス貨物_ガソリン,係数_バス貨物_CNG,係数_バス貨物_軽油,係数_バス貨物_メタノール,係数_バス貨物_LPG),MATCH(AL1856,【参考】排出ガスレベル!$AI$4:$AI$671,1),1,AR1856):INDEX((係数_バス貨物_ガソリン,係数_バス貨物_CNG,係数_バス貨物_軽油,係数_バス貨物_メタノール,係数_バス貨物_LPG),MATCH(AL1856+1,【参考】排出ガスレベル!$AI$4:$AI$671,1)-1,5,AR1856),2,FALSE),IF(OR(AJ1856=1,AJ1856=2),VLOOKUP(AH1856,INDEX((係数_乗用_ガソリン,係数_乗用_CNG,係数_乗用_軽油,係数_乗用_メタノール,係数_乗用_LPG),1,1,AR1856):INDEX((係数_乗用_ガソリン,係数_乗用_CNG,係数_乗用_軽油,係数_乗用_メタノール,係数_乗用_LPG),125,5,AR1856),2,FALSE))))))</f>
        <v/>
      </c>
      <c r="AO1856" s="376" t="str">
        <f>IF(T1856="","",IF(OR(AH1856="",AH1856="-"),"－",IF(OR(AM1856=8,AM1856=9),"",IF(OR(AJ1856=3,AJ1856=4,AJ1856=5,AJ1856=6),VLOOKUP(AH1856,INDEX((係数_バス貨物_ガソリン,係数_バス貨物_CNG,係数_バス貨物_軽油,係数_バス貨物_メタノール,係数_バス貨物_LPG),MATCH(AL1856,【参考】排出ガスレベル!$AI$4:$AI$671,1),1,AR1856):INDEX((係数_バス貨物_ガソリン,係数_バス貨物_CNG,係数_バス貨物_軽油,係数_バス貨物_メタノール,係数_バス貨物_LPG),MATCH(AL1856+1,【参考】排出ガスレベル!$AI$4:$AI$671,1)-1,5,AR1856),3,FALSE),IF(OR(AJ1856=1,AJ1856=2),VLOOKUP(AH1856,INDEX((係数_乗用_ガソリン,係数_乗用_CNG,係数_乗用_軽油,係数_乗用_メタノール,係数_乗用_LPG),1,1,AR1856):INDEX((係数_乗用_ガソリン,係数_乗用_CNG,係数_乗用_軽油,係数_乗用_メタノール,係数_乗用_LPG),125,5,AR1856),3,FALSE))))))</f>
        <v/>
      </c>
      <c r="AP1856" s="375" t="str">
        <f t="shared" si="522"/>
        <v/>
      </c>
      <c r="AQ1856" s="444" t="str">
        <f t="shared" si="523"/>
        <v/>
      </c>
      <c r="AR1856" s="375" t="str">
        <f t="shared" si="524"/>
        <v/>
      </c>
      <c r="AS1856" s="377" t="str">
        <f t="shared" si="525"/>
        <v/>
      </c>
      <c r="AT1856" s="378" t="str">
        <f t="shared" si="526"/>
        <v/>
      </c>
      <c r="AX1856" s="625" t="b">
        <f t="shared" si="527"/>
        <v>0</v>
      </c>
      <c r="AY1856" s="7" t="str">
        <f t="shared" si="528"/>
        <v>FALSEFALSEFALSE</v>
      </c>
      <c r="AZ1856" s="626">
        <f t="shared" si="512"/>
        <v>0</v>
      </c>
      <c r="BA1856" s="627" t="str">
        <f t="shared" si="529"/>
        <v/>
      </c>
      <c r="BB1856" s="627">
        <f t="shared" si="513"/>
        <v>0</v>
      </c>
    </row>
    <row r="1857" spans="1:54">
      <c r="A1857" s="381">
        <v>1800</v>
      </c>
      <c r="B1857" s="117"/>
      <c r="C1857" s="288"/>
      <c r="D1857" s="289"/>
      <c r="E1857" s="289"/>
      <c r="F1857" s="290"/>
      <c r="G1857" s="292"/>
      <c r="H1857" s="116"/>
      <c r="I1857" s="292"/>
      <c r="J1857" s="116"/>
      <c r="K1857" s="370"/>
      <c r="L1857" s="370"/>
      <c r="M1857" s="370"/>
      <c r="N1857" s="371"/>
      <c r="O1857" s="371"/>
      <c r="P1857" s="371"/>
      <c r="Q1857" s="371"/>
      <c r="R1857" s="371"/>
      <c r="S1857" s="371"/>
      <c r="T1857" s="443"/>
      <c r="U1857" s="539"/>
      <c r="V1857" s="117"/>
      <c r="W1857" s="118"/>
      <c r="X1857" s="119"/>
      <c r="Y1857" s="120"/>
      <c r="Z1857" s="122"/>
      <c r="AA1857" s="121"/>
      <c r="AB1857" s="443"/>
      <c r="AC1857" s="734"/>
      <c r="AD1857" s="372"/>
      <c r="AE1857" s="485"/>
      <c r="AF1857" s="373" t="str">
        <f t="shared" si="514"/>
        <v/>
      </c>
      <c r="AG1857" s="373" t="str">
        <f t="shared" si="515"/>
        <v/>
      </c>
      <c r="AH1857" s="374" t="str">
        <f t="shared" si="516"/>
        <v/>
      </c>
      <c r="AI1857" s="375" t="str">
        <f t="shared" si="517"/>
        <v/>
      </c>
      <c r="AJ1857" s="375" t="str">
        <f t="shared" si="518"/>
        <v/>
      </c>
      <c r="AK1857" s="375" t="str">
        <f t="shared" si="519"/>
        <v/>
      </c>
      <c r="AL1857" s="375" t="str">
        <f t="shared" si="520"/>
        <v/>
      </c>
      <c r="AM1857" s="375" t="str">
        <f t="shared" si="521"/>
        <v/>
      </c>
      <c r="AN1857" s="376" t="str">
        <f>IF(AF1857="","",IF(OR(AH1857="",AH1857="-"),"－",IF(OR(AM1857=8,AM1857=9),"",IF(OR(AJ1857=3,AJ1857=4,AJ1857=5,AJ1857=6),VLOOKUP(AH1857,INDEX((係数_バス貨物_ガソリン,係数_バス貨物_CNG,係数_バス貨物_軽油,係数_バス貨物_メタノール,係数_バス貨物_LPG),MATCH(AL1857,【参考】排出ガスレベル!$AI$4:$AI$671,1),1,AR1857):INDEX((係数_バス貨物_ガソリン,係数_バス貨物_CNG,係数_バス貨物_軽油,係数_バス貨物_メタノール,係数_バス貨物_LPG),MATCH(AL1857+1,【参考】排出ガスレベル!$AI$4:$AI$671,1)-1,5,AR1857),2,FALSE),IF(OR(AJ1857=1,AJ1857=2),VLOOKUP(AH1857,INDEX((係数_乗用_ガソリン,係数_乗用_CNG,係数_乗用_軽油,係数_乗用_メタノール,係数_乗用_LPG),1,1,AR1857):INDEX((係数_乗用_ガソリン,係数_乗用_CNG,係数_乗用_軽油,係数_乗用_メタノール,係数_乗用_LPG),125,5,AR1857),2,FALSE))))))</f>
        <v/>
      </c>
      <c r="AO1857" s="376" t="str">
        <f>IF(T1857="","",IF(OR(AH1857="",AH1857="-"),"－",IF(OR(AM1857=8,AM1857=9),"",IF(OR(AJ1857=3,AJ1857=4,AJ1857=5,AJ1857=6),VLOOKUP(AH1857,INDEX((係数_バス貨物_ガソリン,係数_バス貨物_CNG,係数_バス貨物_軽油,係数_バス貨物_メタノール,係数_バス貨物_LPG),MATCH(AL1857,【参考】排出ガスレベル!$AI$4:$AI$671,1),1,AR1857):INDEX((係数_バス貨物_ガソリン,係数_バス貨物_CNG,係数_バス貨物_軽油,係数_バス貨物_メタノール,係数_バス貨物_LPG),MATCH(AL1857+1,【参考】排出ガスレベル!$AI$4:$AI$671,1)-1,5,AR1857),3,FALSE),IF(OR(AJ1857=1,AJ1857=2),VLOOKUP(AH1857,INDEX((係数_乗用_ガソリン,係数_乗用_CNG,係数_乗用_軽油,係数_乗用_メタノール,係数_乗用_LPG),1,1,AR1857):INDEX((係数_乗用_ガソリン,係数_乗用_CNG,係数_乗用_軽油,係数_乗用_メタノール,係数_乗用_LPG),125,5,AR1857),3,FALSE))))))</f>
        <v/>
      </c>
      <c r="AP1857" s="375" t="str">
        <f t="shared" si="522"/>
        <v/>
      </c>
      <c r="AQ1857" s="444" t="str">
        <f t="shared" si="523"/>
        <v/>
      </c>
      <c r="AR1857" s="375" t="str">
        <f t="shared" si="524"/>
        <v/>
      </c>
      <c r="AS1857" s="377" t="str">
        <f t="shared" si="525"/>
        <v/>
      </c>
      <c r="AT1857" s="378" t="str">
        <f t="shared" si="526"/>
        <v/>
      </c>
      <c r="AX1857" s="625" t="b">
        <f t="shared" si="527"/>
        <v>0</v>
      </c>
      <c r="AY1857" s="7" t="str">
        <f t="shared" si="528"/>
        <v>FALSEFALSEFALSE</v>
      </c>
      <c r="AZ1857" s="626">
        <f t="shared" si="512"/>
        <v>0</v>
      </c>
      <c r="BA1857" s="627" t="str">
        <f t="shared" si="529"/>
        <v/>
      </c>
      <c r="BB1857" s="627">
        <f t="shared" si="513"/>
        <v>0</v>
      </c>
    </row>
    <row r="1858" spans="1:54">
      <c r="A1858" s="381">
        <v>1801</v>
      </c>
      <c r="B1858" s="117"/>
      <c r="C1858" s="288"/>
      <c r="D1858" s="289"/>
      <c r="E1858" s="289"/>
      <c r="F1858" s="290"/>
      <c r="G1858" s="292"/>
      <c r="H1858" s="116"/>
      <c r="I1858" s="292"/>
      <c r="J1858" s="116"/>
      <c r="K1858" s="370"/>
      <c r="L1858" s="370"/>
      <c r="M1858" s="370"/>
      <c r="N1858" s="371"/>
      <c r="O1858" s="371"/>
      <c r="P1858" s="371"/>
      <c r="Q1858" s="371"/>
      <c r="R1858" s="371"/>
      <c r="S1858" s="371"/>
      <c r="T1858" s="443"/>
      <c r="U1858" s="539"/>
      <c r="V1858" s="117"/>
      <c r="W1858" s="118"/>
      <c r="X1858" s="119"/>
      <c r="Y1858" s="120"/>
      <c r="Z1858" s="122"/>
      <c r="AA1858" s="121"/>
      <c r="AB1858" s="443"/>
      <c r="AC1858" s="734"/>
      <c r="AD1858" s="372"/>
      <c r="AE1858" s="485"/>
      <c r="AF1858" s="373" t="str">
        <f t="shared" si="514"/>
        <v/>
      </c>
      <c r="AG1858" s="373" t="str">
        <f t="shared" si="515"/>
        <v/>
      </c>
      <c r="AH1858" s="374" t="str">
        <f t="shared" si="516"/>
        <v/>
      </c>
      <c r="AI1858" s="375" t="str">
        <f t="shared" si="517"/>
        <v/>
      </c>
      <c r="AJ1858" s="375" t="str">
        <f t="shared" si="518"/>
        <v/>
      </c>
      <c r="AK1858" s="375" t="str">
        <f t="shared" si="519"/>
        <v/>
      </c>
      <c r="AL1858" s="375" t="str">
        <f t="shared" si="520"/>
        <v/>
      </c>
      <c r="AM1858" s="375" t="str">
        <f t="shared" si="521"/>
        <v/>
      </c>
      <c r="AN1858" s="376" t="str">
        <f>IF(AF1858="","",IF(OR(AH1858="",AH1858="-"),"－",IF(OR(AM1858=8,AM1858=9),"",IF(OR(AJ1858=3,AJ1858=4,AJ1858=5,AJ1858=6),VLOOKUP(AH1858,INDEX((係数_バス貨物_ガソリン,係数_バス貨物_CNG,係数_バス貨物_軽油,係数_バス貨物_メタノール,係数_バス貨物_LPG),MATCH(AL1858,【参考】排出ガスレベル!$AI$4:$AI$671,1),1,AR1858):INDEX((係数_バス貨物_ガソリン,係数_バス貨物_CNG,係数_バス貨物_軽油,係数_バス貨物_メタノール,係数_バス貨物_LPG),MATCH(AL1858+1,【参考】排出ガスレベル!$AI$4:$AI$671,1)-1,5,AR1858),2,FALSE),IF(OR(AJ1858=1,AJ1858=2),VLOOKUP(AH1858,INDEX((係数_乗用_ガソリン,係数_乗用_CNG,係数_乗用_軽油,係数_乗用_メタノール,係数_乗用_LPG),1,1,AR1858):INDEX((係数_乗用_ガソリン,係数_乗用_CNG,係数_乗用_軽油,係数_乗用_メタノール,係数_乗用_LPG),125,5,AR1858),2,FALSE))))))</f>
        <v/>
      </c>
      <c r="AO1858" s="376" t="str">
        <f>IF(T1858="","",IF(OR(AH1858="",AH1858="-"),"－",IF(OR(AM1858=8,AM1858=9),"",IF(OR(AJ1858=3,AJ1858=4,AJ1858=5,AJ1858=6),VLOOKUP(AH1858,INDEX((係数_バス貨物_ガソリン,係数_バス貨物_CNG,係数_バス貨物_軽油,係数_バス貨物_メタノール,係数_バス貨物_LPG),MATCH(AL1858,【参考】排出ガスレベル!$AI$4:$AI$671,1),1,AR1858):INDEX((係数_バス貨物_ガソリン,係数_バス貨物_CNG,係数_バス貨物_軽油,係数_バス貨物_メタノール,係数_バス貨物_LPG),MATCH(AL1858+1,【参考】排出ガスレベル!$AI$4:$AI$671,1)-1,5,AR1858),3,FALSE),IF(OR(AJ1858=1,AJ1858=2),VLOOKUP(AH1858,INDEX((係数_乗用_ガソリン,係数_乗用_CNG,係数_乗用_軽油,係数_乗用_メタノール,係数_乗用_LPG),1,1,AR1858):INDEX((係数_乗用_ガソリン,係数_乗用_CNG,係数_乗用_軽油,係数_乗用_メタノール,係数_乗用_LPG),125,5,AR1858),3,FALSE))))))</f>
        <v/>
      </c>
      <c r="AP1858" s="375" t="str">
        <f t="shared" si="522"/>
        <v/>
      </c>
      <c r="AQ1858" s="444" t="str">
        <f t="shared" si="523"/>
        <v/>
      </c>
      <c r="AR1858" s="375" t="str">
        <f t="shared" si="524"/>
        <v/>
      </c>
      <c r="AS1858" s="377" t="str">
        <f t="shared" si="525"/>
        <v/>
      </c>
      <c r="AT1858" s="378" t="str">
        <f t="shared" si="526"/>
        <v/>
      </c>
      <c r="AX1858" s="625" t="b">
        <f t="shared" si="527"/>
        <v>0</v>
      </c>
      <c r="AY1858" s="7" t="str">
        <f t="shared" si="528"/>
        <v>FALSEFALSEFALSE</v>
      </c>
      <c r="AZ1858" s="626">
        <f t="shared" si="512"/>
        <v>0</v>
      </c>
      <c r="BA1858" s="627" t="str">
        <f t="shared" si="529"/>
        <v/>
      </c>
      <c r="BB1858" s="627">
        <f t="shared" si="513"/>
        <v>0</v>
      </c>
    </row>
    <row r="1859" spans="1:54">
      <c r="A1859" s="381">
        <v>1802</v>
      </c>
      <c r="B1859" s="117"/>
      <c r="C1859" s="288"/>
      <c r="D1859" s="289"/>
      <c r="E1859" s="289"/>
      <c r="F1859" s="290"/>
      <c r="G1859" s="292"/>
      <c r="H1859" s="116"/>
      <c r="I1859" s="292"/>
      <c r="J1859" s="116"/>
      <c r="K1859" s="370"/>
      <c r="L1859" s="370"/>
      <c r="M1859" s="370"/>
      <c r="N1859" s="371"/>
      <c r="O1859" s="371"/>
      <c r="P1859" s="371"/>
      <c r="Q1859" s="371"/>
      <c r="R1859" s="371"/>
      <c r="S1859" s="371"/>
      <c r="T1859" s="443"/>
      <c r="U1859" s="539"/>
      <c r="V1859" s="117"/>
      <c r="W1859" s="118"/>
      <c r="X1859" s="119"/>
      <c r="Y1859" s="120"/>
      <c r="Z1859" s="122"/>
      <c r="AA1859" s="121"/>
      <c r="AB1859" s="443"/>
      <c r="AC1859" s="734"/>
      <c r="AD1859" s="372"/>
      <c r="AE1859" s="485"/>
      <c r="AF1859" s="373" t="str">
        <f t="shared" si="514"/>
        <v/>
      </c>
      <c r="AG1859" s="373" t="str">
        <f t="shared" si="515"/>
        <v/>
      </c>
      <c r="AH1859" s="374" t="str">
        <f t="shared" si="516"/>
        <v/>
      </c>
      <c r="AI1859" s="375" t="str">
        <f t="shared" si="517"/>
        <v/>
      </c>
      <c r="AJ1859" s="375" t="str">
        <f t="shared" si="518"/>
        <v/>
      </c>
      <c r="AK1859" s="375" t="str">
        <f t="shared" si="519"/>
        <v/>
      </c>
      <c r="AL1859" s="375" t="str">
        <f t="shared" si="520"/>
        <v/>
      </c>
      <c r="AM1859" s="375" t="str">
        <f t="shared" si="521"/>
        <v/>
      </c>
      <c r="AN1859" s="376" t="str">
        <f>IF(AF1859="","",IF(OR(AH1859="",AH1859="-"),"－",IF(OR(AM1859=8,AM1859=9),"",IF(OR(AJ1859=3,AJ1859=4,AJ1859=5,AJ1859=6),VLOOKUP(AH1859,INDEX((係数_バス貨物_ガソリン,係数_バス貨物_CNG,係数_バス貨物_軽油,係数_バス貨物_メタノール,係数_バス貨物_LPG),MATCH(AL1859,【参考】排出ガスレベル!$AI$4:$AI$671,1),1,AR1859):INDEX((係数_バス貨物_ガソリン,係数_バス貨物_CNG,係数_バス貨物_軽油,係数_バス貨物_メタノール,係数_バス貨物_LPG),MATCH(AL1859+1,【参考】排出ガスレベル!$AI$4:$AI$671,1)-1,5,AR1859),2,FALSE),IF(OR(AJ1859=1,AJ1859=2),VLOOKUP(AH1859,INDEX((係数_乗用_ガソリン,係数_乗用_CNG,係数_乗用_軽油,係数_乗用_メタノール,係数_乗用_LPG),1,1,AR1859):INDEX((係数_乗用_ガソリン,係数_乗用_CNG,係数_乗用_軽油,係数_乗用_メタノール,係数_乗用_LPG),125,5,AR1859),2,FALSE))))))</f>
        <v/>
      </c>
      <c r="AO1859" s="376" t="str">
        <f>IF(T1859="","",IF(OR(AH1859="",AH1859="-"),"－",IF(OR(AM1859=8,AM1859=9),"",IF(OR(AJ1859=3,AJ1859=4,AJ1859=5,AJ1859=6),VLOOKUP(AH1859,INDEX((係数_バス貨物_ガソリン,係数_バス貨物_CNG,係数_バス貨物_軽油,係数_バス貨物_メタノール,係数_バス貨物_LPG),MATCH(AL1859,【参考】排出ガスレベル!$AI$4:$AI$671,1),1,AR1859):INDEX((係数_バス貨物_ガソリン,係数_バス貨物_CNG,係数_バス貨物_軽油,係数_バス貨物_メタノール,係数_バス貨物_LPG),MATCH(AL1859+1,【参考】排出ガスレベル!$AI$4:$AI$671,1)-1,5,AR1859),3,FALSE),IF(OR(AJ1859=1,AJ1859=2),VLOOKUP(AH1859,INDEX((係数_乗用_ガソリン,係数_乗用_CNG,係数_乗用_軽油,係数_乗用_メタノール,係数_乗用_LPG),1,1,AR1859):INDEX((係数_乗用_ガソリン,係数_乗用_CNG,係数_乗用_軽油,係数_乗用_メタノール,係数_乗用_LPG),125,5,AR1859),3,FALSE))))))</f>
        <v/>
      </c>
      <c r="AP1859" s="375" t="str">
        <f t="shared" si="522"/>
        <v/>
      </c>
      <c r="AQ1859" s="444" t="str">
        <f t="shared" si="523"/>
        <v/>
      </c>
      <c r="AR1859" s="375" t="str">
        <f t="shared" si="524"/>
        <v/>
      </c>
      <c r="AS1859" s="377" t="str">
        <f t="shared" si="525"/>
        <v/>
      </c>
      <c r="AT1859" s="378" t="str">
        <f t="shared" si="526"/>
        <v/>
      </c>
      <c r="AX1859" s="625" t="b">
        <f t="shared" si="527"/>
        <v>0</v>
      </c>
      <c r="AY1859" s="7" t="str">
        <f t="shared" si="528"/>
        <v>FALSEFALSEFALSE</v>
      </c>
      <c r="AZ1859" s="626">
        <f t="shared" si="512"/>
        <v>0</v>
      </c>
      <c r="BA1859" s="627" t="str">
        <f t="shared" si="529"/>
        <v/>
      </c>
      <c r="BB1859" s="627">
        <f t="shared" si="513"/>
        <v>0</v>
      </c>
    </row>
    <row r="1860" spans="1:54">
      <c r="A1860" s="381">
        <v>1803</v>
      </c>
      <c r="B1860" s="117"/>
      <c r="C1860" s="288"/>
      <c r="D1860" s="289"/>
      <c r="E1860" s="289"/>
      <c r="F1860" s="290"/>
      <c r="G1860" s="292"/>
      <c r="H1860" s="116"/>
      <c r="I1860" s="292"/>
      <c r="J1860" s="116"/>
      <c r="K1860" s="370"/>
      <c r="L1860" s="370"/>
      <c r="M1860" s="370"/>
      <c r="N1860" s="371"/>
      <c r="O1860" s="371"/>
      <c r="P1860" s="371"/>
      <c r="Q1860" s="371"/>
      <c r="R1860" s="371"/>
      <c r="S1860" s="371"/>
      <c r="T1860" s="443"/>
      <c r="U1860" s="539"/>
      <c r="V1860" s="117"/>
      <c r="W1860" s="118"/>
      <c r="X1860" s="119"/>
      <c r="Y1860" s="120"/>
      <c r="Z1860" s="122"/>
      <c r="AA1860" s="121"/>
      <c r="AB1860" s="443"/>
      <c r="AC1860" s="734"/>
      <c r="AD1860" s="372"/>
      <c r="AE1860" s="485"/>
      <c r="AF1860" s="373" t="str">
        <f t="shared" si="514"/>
        <v/>
      </c>
      <c r="AG1860" s="373" t="str">
        <f t="shared" si="515"/>
        <v/>
      </c>
      <c r="AH1860" s="374" t="str">
        <f t="shared" si="516"/>
        <v/>
      </c>
      <c r="AI1860" s="375" t="str">
        <f t="shared" si="517"/>
        <v/>
      </c>
      <c r="AJ1860" s="375" t="str">
        <f t="shared" si="518"/>
        <v/>
      </c>
      <c r="AK1860" s="375" t="str">
        <f t="shared" si="519"/>
        <v/>
      </c>
      <c r="AL1860" s="375" t="str">
        <f t="shared" si="520"/>
        <v/>
      </c>
      <c r="AM1860" s="375" t="str">
        <f t="shared" si="521"/>
        <v/>
      </c>
      <c r="AN1860" s="376" t="str">
        <f>IF(AF1860="","",IF(OR(AH1860="",AH1860="-"),"－",IF(OR(AM1860=8,AM1860=9),"",IF(OR(AJ1860=3,AJ1860=4,AJ1860=5,AJ1860=6),VLOOKUP(AH1860,INDEX((係数_バス貨物_ガソリン,係数_バス貨物_CNG,係数_バス貨物_軽油,係数_バス貨物_メタノール,係数_バス貨物_LPG),MATCH(AL1860,【参考】排出ガスレベル!$AI$4:$AI$671,1),1,AR1860):INDEX((係数_バス貨物_ガソリン,係数_バス貨物_CNG,係数_バス貨物_軽油,係数_バス貨物_メタノール,係数_バス貨物_LPG),MATCH(AL1860+1,【参考】排出ガスレベル!$AI$4:$AI$671,1)-1,5,AR1860),2,FALSE),IF(OR(AJ1860=1,AJ1860=2),VLOOKUP(AH1860,INDEX((係数_乗用_ガソリン,係数_乗用_CNG,係数_乗用_軽油,係数_乗用_メタノール,係数_乗用_LPG),1,1,AR1860):INDEX((係数_乗用_ガソリン,係数_乗用_CNG,係数_乗用_軽油,係数_乗用_メタノール,係数_乗用_LPG),125,5,AR1860),2,FALSE))))))</f>
        <v/>
      </c>
      <c r="AO1860" s="376" t="str">
        <f>IF(T1860="","",IF(OR(AH1860="",AH1860="-"),"－",IF(OR(AM1860=8,AM1860=9),"",IF(OR(AJ1860=3,AJ1860=4,AJ1860=5,AJ1860=6),VLOOKUP(AH1860,INDEX((係数_バス貨物_ガソリン,係数_バス貨物_CNG,係数_バス貨物_軽油,係数_バス貨物_メタノール,係数_バス貨物_LPG),MATCH(AL1860,【参考】排出ガスレベル!$AI$4:$AI$671,1),1,AR1860):INDEX((係数_バス貨物_ガソリン,係数_バス貨物_CNG,係数_バス貨物_軽油,係数_バス貨物_メタノール,係数_バス貨物_LPG),MATCH(AL1860+1,【参考】排出ガスレベル!$AI$4:$AI$671,1)-1,5,AR1860),3,FALSE),IF(OR(AJ1860=1,AJ1860=2),VLOOKUP(AH1860,INDEX((係数_乗用_ガソリン,係数_乗用_CNG,係数_乗用_軽油,係数_乗用_メタノール,係数_乗用_LPG),1,1,AR1860):INDEX((係数_乗用_ガソリン,係数_乗用_CNG,係数_乗用_軽油,係数_乗用_メタノール,係数_乗用_LPG),125,5,AR1860),3,FALSE))))))</f>
        <v/>
      </c>
      <c r="AP1860" s="375" t="str">
        <f t="shared" si="522"/>
        <v/>
      </c>
      <c r="AQ1860" s="444" t="str">
        <f t="shared" si="523"/>
        <v/>
      </c>
      <c r="AR1860" s="375" t="str">
        <f t="shared" si="524"/>
        <v/>
      </c>
      <c r="AS1860" s="377" t="str">
        <f t="shared" si="525"/>
        <v/>
      </c>
      <c r="AT1860" s="378" t="str">
        <f t="shared" si="526"/>
        <v/>
      </c>
      <c r="AX1860" s="625" t="b">
        <f t="shared" si="527"/>
        <v>0</v>
      </c>
      <c r="AY1860" s="7" t="str">
        <f t="shared" si="528"/>
        <v>FALSEFALSEFALSE</v>
      </c>
      <c r="AZ1860" s="626">
        <f t="shared" si="512"/>
        <v>0</v>
      </c>
      <c r="BA1860" s="627" t="str">
        <f t="shared" si="529"/>
        <v/>
      </c>
      <c r="BB1860" s="627">
        <f t="shared" si="513"/>
        <v>0</v>
      </c>
    </row>
    <row r="1861" spans="1:54">
      <c r="A1861" s="381">
        <v>1804</v>
      </c>
      <c r="B1861" s="117"/>
      <c r="C1861" s="288"/>
      <c r="D1861" s="289"/>
      <c r="E1861" s="289"/>
      <c r="F1861" s="290"/>
      <c r="G1861" s="292"/>
      <c r="H1861" s="116"/>
      <c r="I1861" s="292"/>
      <c r="J1861" s="116"/>
      <c r="K1861" s="370"/>
      <c r="L1861" s="370"/>
      <c r="M1861" s="370"/>
      <c r="N1861" s="371"/>
      <c r="O1861" s="371"/>
      <c r="P1861" s="371"/>
      <c r="Q1861" s="371"/>
      <c r="R1861" s="371"/>
      <c r="S1861" s="371"/>
      <c r="T1861" s="443"/>
      <c r="U1861" s="539"/>
      <c r="V1861" s="117"/>
      <c r="W1861" s="118"/>
      <c r="X1861" s="119"/>
      <c r="Y1861" s="120"/>
      <c r="Z1861" s="122"/>
      <c r="AA1861" s="121"/>
      <c r="AB1861" s="443"/>
      <c r="AC1861" s="734"/>
      <c r="AD1861" s="372"/>
      <c r="AE1861" s="485"/>
      <c r="AF1861" s="373" t="str">
        <f t="shared" si="514"/>
        <v/>
      </c>
      <c r="AG1861" s="373" t="str">
        <f t="shared" si="515"/>
        <v/>
      </c>
      <c r="AH1861" s="374" t="str">
        <f t="shared" si="516"/>
        <v/>
      </c>
      <c r="AI1861" s="375" t="str">
        <f t="shared" si="517"/>
        <v/>
      </c>
      <c r="AJ1861" s="375" t="str">
        <f t="shared" si="518"/>
        <v/>
      </c>
      <c r="AK1861" s="375" t="str">
        <f t="shared" si="519"/>
        <v/>
      </c>
      <c r="AL1861" s="375" t="str">
        <f t="shared" si="520"/>
        <v/>
      </c>
      <c r="AM1861" s="375" t="str">
        <f t="shared" si="521"/>
        <v/>
      </c>
      <c r="AN1861" s="376" t="str">
        <f>IF(AF1861="","",IF(OR(AH1861="",AH1861="-"),"－",IF(OR(AM1861=8,AM1861=9),"",IF(OR(AJ1861=3,AJ1861=4,AJ1861=5,AJ1861=6),VLOOKUP(AH1861,INDEX((係数_バス貨物_ガソリン,係数_バス貨物_CNG,係数_バス貨物_軽油,係数_バス貨物_メタノール,係数_バス貨物_LPG),MATCH(AL1861,【参考】排出ガスレベル!$AI$4:$AI$671,1),1,AR1861):INDEX((係数_バス貨物_ガソリン,係数_バス貨物_CNG,係数_バス貨物_軽油,係数_バス貨物_メタノール,係数_バス貨物_LPG),MATCH(AL1861+1,【参考】排出ガスレベル!$AI$4:$AI$671,1)-1,5,AR1861),2,FALSE),IF(OR(AJ1861=1,AJ1861=2),VLOOKUP(AH1861,INDEX((係数_乗用_ガソリン,係数_乗用_CNG,係数_乗用_軽油,係数_乗用_メタノール,係数_乗用_LPG),1,1,AR1861):INDEX((係数_乗用_ガソリン,係数_乗用_CNG,係数_乗用_軽油,係数_乗用_メタノール,係数_乗用_LPG),125,5,AR1861),2,FALSE))))))</f>
        <v/>
      </c>
      <c r="AO1861" s="376" t="str">
        <f>IF(T1861="","",IF(OR(AH1861="",AH1861="-"),"－",IF(OR(AM1861=8,AM1861=9),"",IF(OR(AJ1861=3,AJ1861=4,AJ1861=5,AJ1861=6),VLOOKUP(AH1861,INDEX((係数_バス貨物_ガソリン,係数_バス貨物_CNG,係数_バス貨物_軽油,係数_バス貨物_メタノール,係数_バス貨物_LPG),MATCH(AL1861,【参考】排出ガスレベル!$AI$4:$AI$671,1),1,AR1861):INDEX((係数_バス貨物_ガソリン,係数_バス貨物_CNG,係数_バス貨物_軽油,係数_バス貨物_メタノール,係数_バス貨物_LPG),MATCH(AL1861+1,【参考】排出ガスレベル!$AI$4:$AI$671,1)-1,5,AR1861),3,FALSE),IF(OR(AJ1861=1,AJ1861=2),VLOOKUP(AH1861,INDEX((係数_乗用_ガソリン,係数_乗用_CNG,係数_乗用_軽油,係数_乗用_メタノール,係数_乗用_LPG),1,1,AR1861):INDEX((係数_乗用_ガソリン,係数_乗用_CNG,係数_乗用_軽油,係数_乗用_メタノール,係数_乗用_LPG),125,5,AR1861),3,FALSE))))))</f>
        <v/>
      </c>
      <c r="AP1861" s="375" t="str">
        <f t="shared" si="522"/>
        <v/>
      </c>
      <c r="AQ1861" s="444" t="str">
        <f t="shared" si="523"/>
        <v/>
      </c>
      <c r="AR1861" s="375" t="str">
        <f t="shared" si="524"/>
        <v/>
      </c>
      <c r="AS1861" s="377" t="str">
        <f t="shared" si="525"/>
        <v/>
      </c>
      <c r="AT1861" s="378" t="str">
        <f t="shared" si="526"/>
        <v/>
      </c>
      <c r="AX1861" s="625" t="b">
        <f t="shared" si="527"/>
        <v>0</v>
      </c>
      <c r="AY1861" s="7" t="str">
        <f t="shared" si="528"/>
        <v>FALSEFALSEFALSE</v>
      </c>
      <c r="AZ1861" s="626">
        <f t="shared" si="512"/>
        <v>0</v>
      </c>
      <c r="BA1861" s="627" t="str">
        <f t="shared" si="529"/>
        <v/>
      </c>
      <c r="BB1861" s="627">
        <f t="shared" si="513"/>
        <v>0</v>
      </c>
    </row>
    <row r="1862" spans="1:54">
      <c r="A1862" s="381">
        <v>1805</v>
      </c>
      <c r="B1862" s="117"/>
      <c r="C1862" s="288"/>
      <c r="D1862" s="289"/>
      <c r="E1862" s="289"/>
      <c r="F1862" s="290"/>
      <c r="G1862" s="292"/>
      <c r="H1862" s="116"/>
      <c r="I1862" s="292"/>
      <c r="J1862" s="116"/>
      <c r="K1862" s="370"/>
      <c r="L1862" s="370"/>
      <c r="M1862" s="370"/>
      <c r="N1862" s="371"/>
      <c r="O1862" s="371"/>
      <c r="P1862" s="371"/>
      <c r="Q1862" s="371"/>
      <c r="R1862" s="371"/>
      <c r="S1862" s="371"/>
      <c r="T1862" s="443"/>
      <c r="U1862" s="539"/>
      <c r="V1862" s="117"/>
      <c r="W1862" s="118"/>
      <c r="X1862" s="119"/>
      <c r="Y1862" s="120"/>
      <c r="Z1862" s="122"/>
      <c r="AA1862" s="121"/>
      <c r="AB1862" s="443"/>
      <c r="AC1862" s="734"/>
      <c r="AD1862" s="372"/>
      <c r="AE1862" s="485"/>
      <c r="AF1862" s="373" t="str">
        <f t="shared" si="514"/>
        <v/>
      </c>
      <c r="AG1862" s="373" t="str">
        <f t="shared" si="515"/>
        <v/>
      </c>
      <c r="AH1862" s="374" t="str">
        <f t="shared" si="516"/>
        <v/>
      </c>
      <c r="AI1862" s="375" t="str">
        <f t="shared" si="517"/>
        <v/>
      </c>
      <c r="AJ1862" s="375" t="str">
        <f t="shared" si="518"/>
        <v/>
      </c>
      <c r="AK1862" s="375" t="str">
        <f t="shared" si="519"/>
        <v/>
      </c>
      <c r="AL1862" s="375" t="str">
        <f t="shared" si="520"/>
        <v/>
      </c>
      <c r="AM1862" s="375" t="str">
        <f t="shared" si="521"/>
        <v/>
      </c>
      <c r="AN1862" s="376" t="str">
        <f>IF(AF1862="","",IF(OR(AH1862="",AH1862="-"),"－",IF(OR(AM1862=8,AM1862=9),"",IF(OR(AJ1862=3,AJ1862=4,AJ1862=5,AJ1862=6),VLOOKUP(AH1862,INDEX((係数_バス貨物_ガソリン,係数_バス貨物_CNG,係数_バス貨物_軽油,係数_バス貨物_メタノール,係数_バス貨物_LPG),MATCH(AL1862,【参考】排出ガスレベル!$AI$4:$AI$671,1),1,AR1862):INDEX((係数_バス貨物_ガソリン,係数_バス貨物_CNG,係数_バス貨物_軽油,係数_バス貨物_メタノール,係数_バス貨物_LPG),MATCH(AL1862+1,【参考】排出ガスレベル!$AI$4:$AI$671,1)-1,5,AR1862),2,FALSE),IF(OR(AJ1862=1,AJ1862=2),VLOOKUP(AH1862,INDEX((係数_乗用_ガソリン,係数_乗用_CNG,係数_乗用_軽油,係数_乗用_メタノール,係数_乗用_LPG),1,1,AR1862):INDEX((係数_乗用_ガソリン,係数_乗用_CNG,係数_乗用_軽油,係数_乗用_メタノール,係数_乗用_LPG),125,5,AR1862),2,FALSE))))))</f>
        <v/>
      </c>
      <c r="AO1862" s="376" t="str">
        <f>IF(T1862="","",IF(OR(AH1862="",AH1862="-"),"－",IF(OR(AM1862=8,AM1862=9),"",IF(OR(AJ1862=3,AJ1862=4,AJ1862=5,AJ1862=6),VLOOKUP(AH1862,INDEX((係数_バス貨物_ガソリン,係数_バス貨物_CNG,係数_バス貨物_軽油,係数_バス貨物_メタノール,係数_バス貨物_LPG),MATCH(AL1862,【参考】排出ガスレベル!$AI$4:$AI$671,1),1,AR1862):INDEX((係数_バス貨物_ガソリン,係数_バス貨物_CNG,係数_バス貨物_軽油,係数_バス貨物_メタノール,係数_バス貨物_LPG),MATCH(AL1862+1,【参考】排出ガスレベル!$AI$4:$AI$671,1)-1,5,AR1862),3,FALSE),IF(OR(AJ1862=1,AJ1862=2),VLOOKUP(AH1862,INDEX((係数_乗用_ガソリン,係数_乗用_CNG,係数_乗用_軽油,係数_乗用_メタノール,係数_乗用_LPG),1,1,AR1862):INDEX((係数_乗用_ガソリン,係数_乗用_CNG,係数_乗用_軽油,係数_乗用_メタノール,係数_乗用_LPG),125,5,AR1862),3,FALSE))))))</f>
        <v/>
      </c>
      <c r="AP1862" s="375" t="str">
        <f t="shared" si="522"/>
        <v/>
      </c>
      <c r="AQ1862" s="444" t="str">
        <f t="shared" si="523"/>
        <v/>
      </c>
      <c r="AR1862" s="375" t="str">
        <f t="shared" si="524"/>
        <v/>
      </c>
      <c r="AS1862" s="377" t="str">
        <f t="shared" si="525"/>
        <v/>
      </c>
      <c r="AT1862" s="378" t="str">
        <f t="shared" si="526"/>
        <v/>
      </c>
      <c r="AX1862" s="625" t="b">
        <f t="shared" si="527"/>
        <v>0</v>
      </c>
      <c r="AY1862" s="7" t="str">
        <f t="shared" si="528"/>
        <v>FALSEFALSEFALSE</v>
      </c>
      <c r="AZ1862" s="626">
        <f t="shared" si="512"/>
        <v>0</v>
      </c>
      <c r="BA1862" s="627" t="str">
        <f t="shared" si="529"/>
        <v/>
      </c>
      <c r="BB1862" s="627">
        <f t="shared" si="513"/>
        <v>0</v>
      </c>
    </row>
    <row r="1863" spans="1:54">
      <c r="A1863" s="381">
        <v>1806</v>
      </c>
      <c r="B1863" s="117"/>
      <c r="C1863" s="288"/>
      <c r="D1863" s="289"/>
      <c r="E1863" s="289"/>
      <c r="F1863" s="290"/>
      <c r="G1863" s="292"/>
      <c r="H1863" s="116"/>
      <c r="I1863" s="292"/>
      <c r="J1863" s="116"/>
      <c r="K1863" s="370"/>
      <c r="L1863" s="370"/>
      <c r="M1863" s="370"/>
      <c r="N1863" s="371"/>
      <c r="O1863" s="371"/>
      <c r="P1863" s="371"/>
      <c r="Q1863" s="371"/>
      <c r="R1863" s="371"/>
      <c r="S1863" s="371"/>
      <c r="T1863" s="443"/>
      <c r="U1863" s="539"/>
      <c r="V1863" s="117"/>
      <c r="W1863" s="118"/>
      <c r="X1863" s="119"/>
      <c r="Y1863" s="120"/>
      <c r="Z1863" s="122"/>
      <c r="AA1863" s="121"/>
      <c r="AB1863" s="443"/>
      <c r="AC1863" s="734"/>
      <c r="AD1863" s="372"/>
      <c r="AE1863" s="485"/>
      <c r="AF1863" s="373" t="str">
        <f t="shared" si="514"/>
        <v/>
      </c>
      <c r="AG1863" s="373" t="str">
        <f t="shared" si="515"/>
        <v/>
      </c>
      <c r="AH1863" s="374" t="str">
        <f t="shared" si="516"/>
        <v/>
      </c>
      <c r="AI1863" s="375" t="str">
        <f t="shared" si="517"/>
        <v/>
      </c>
      <c r="AJ1863" s="375" t="str">
        <f t="shared" si="518"/>
        <v/>
      </c>
      <c r="AK1863" s="375" t="str">
        <f t="shared" si="519"/>
        <v/>
      </c>
      <c r="AL1863" s="375" t="str">
        <f t="shared" si="520"/>
        <v/>
      </c>
      <c r="AM1863" s="375" t="str">
        <f t="shared" si="521"/>
        <v/>
      </c>
      <c r="AN1863" s="376" t="str">
        <f>IF(AF1863="","",IF(OR(AH1863="",AH1863="-"),"－",IF(OR(AM1863=8,AM1863=9),"",IF(OR(AJ1863=3,AJ1863=4,AJ1863=5,AJ1863=6),VLOOKUP(AH1863,INDEX((係数_バス貨物_ガソリン,係数_バス貨物_CNG,係数_バス貨物_軽油,係数_バス貨物_メタノール,係数_バス貨物_LPG),MATCH(AL1863,【参考】排出ガスレベル!$AI$4:$AI$671,1),1,AR1863):INDEX((係数_バス貨物_ガソリン,係数_バス貨物_CNG,係数_バス貨物_軽油,係数_バス貨物_メタノール,係数_バス貨物_LPG),MATCH(AL1863+1,【参考】排出ガスレベル!$AI$4:$AI$671,1)-1,5,AR1863),2,FALSE),IF(OR(AJ1863=1,AJ1863=2),VLOOKUP(AH1863,INDEX((係数_乗用_ガソリン,係数_乗用_CNG,係数_乗用_軽油,係数_乗用_メタノール,係数_乗用_LPG),1,1,AR1863):INDEX((係数_乗用_ガソリン,係数_乗用_CNG,係数_乗用_軽油,係数_乗用_メタノール,係数_乗用_LPG),125,5,AR1863),2,FALSE))))))</f>
        <v/>
      </c>
      <c r="AO1863" s="376" t="str">
        <f>IF(T1863="","",IF(OR(AH1863="",AH1863="-"),"－",IF(OR(AM1863=8,AM1863=9),"",IF(OR(AJ1863=3,AJ1863=4,AJ1863=5,AJ1863=6),VLOOKUP(AH1863,INDEX((係数_バス貨物_ガソリン,係数_バス貨物_CNG,係数_バス貨物_軽油,係数_バス貨物_メタノール,係数_バス貨物_LPG),MATCH(AL1863,【参考】排出ガスレベル!$AI$4:$AI$671,1),1,AR1863):INDEX((係数_バス貨物_ガソリン,係数_バス貨物_CNG,係数_バス貨物_軽油,係数_バス貨物_メタノール,係数_バス貨物_LPG),MATCH(AL1863+1,【参考】排出ガスレベル!$AI$4:$AI$671,1)-1,5,AR1863),3,FALSE),IF(OR(AJ1863=1,AJ1863=2),VLOOKUP(AH1863,INDEX((係数_乗用_ガソリン,係数_乗用_CNG,係数_乗用_軽油,係数_乗用_メタノール,係数_乗用_LPG),1,1,AR1863):INDEX((係数_乗用_ガソリン,係数_乗用_CNG,係数_乗用_軽油,係数_乗用_メタノール,係数_乗用_LPG),125,5,AR1863),3,FALSE))))))</f>
        <v/>
      </c>
      <c r="AP1863" s="375" t="str">
        <f t="shared" si="522"/>
        <v/>
      </c>
      <c r="AQ1863" s="444" t="str">
        <f t="shared" si="523"/>
        <v/>
      </c>
      <c r="AR1863" s="375" t="str">
        <f t="shared" si="524"/>
        <v/>
      </c>
      <c r="AS1863" s="377" t="str">
        <f t="shared" si="525"/>
        <v/>
      </c>
      <c r="AT1863" s="378" t="str">
        <f t="shared" si="526"/>
        <v/>
      </c>
      <c r="AX1863" s="625" t="b">
        <f t="shared" si="527"/>
        <v>0</v>
      </c>
      <c r="AY1863" s="7" t="str">
        <f t="shared" si="528"/>
        <v>FALSEFALSEFALSE</v>
      </c>
      <c r="AZ1863" s="626">
        <f t="shared" si="512"/>
        <v>0</v>
      </c>
      <c r="BA1863" s="627" t="str">
        <f t="shared" si="529"/>
        <v/>
      </c>
      <c r="BB1863" s="627">
        <f t="shared" si="513"/>
        <v>0</v>
      </c>
    </row>
    <row r="1864" spans="1:54">
      <c r="A1864" s="381">
        <v>1807</v>
      </c>
      <c r="B1864" s="117"/>
      <c r="C1864" s="288"/>
      <c r="D1864" s="289"/>
      <c r="E1864" s="289"/>
      <c r="F1864" s="290"/>
      <c r="G1864" s="292"/>
      <c r="H1864" s="116"/>
      <c r="I1864" s="292"/>
      <c r="J1864" s="116"/>
      <c r="K1864" s="370"/>
      <c r="L1864" s="370"/>
      <c r="M1864" s="370"/>
      <c r="N1864" s="371"/>
      <c r="O1864" s="371"/>
      <c r="P1864" s="371"/>
      <c r="Q1864" s="371"/>
      <c r="R1864" s="371"/>
      <c r="S1864" s="371"/>
      <c r="T1864" s="443"/>
      <c r="U1864" s="539"/>
      <c r="V1864" s="117"/>
      <c r="W1864" s="118"/>
      <c r="X1864" s="119"/>
      <c r="Y1864" s="120"/>
      <c r="Z1864" s="122"/>
      <c r="AA1864" s="121"/>
      <c r="AB1864" s="443"/>
      <c r="AC1864" s="734"/>
      <c r="AD1864" s="372"/>
      <c r="AE1864" s="485"/>
      <c r="AF1864" s="373" t="str">
        <f t="shared" si="514"/>
        <v/>
      </c>
      <c r="AG1864" s="373" t="str">
        <f t="shared" si="515"/>
        <v/>
      </c>
      <c r="AH1864" s="374" t="str">
        <f t="shared" si="516"/>
        <v/>
      </c>
      <c r="AI1864" s="375" t="str">
        <f t="shared" si="517"/>
        <v/>
      </c>
      <c r="AJ1864" s="375" t="str">
        <f t="shared" si="518"/>
        <v/>
      </c>
      <c r="AK1864" s="375" t="str">
        <f t="shared" si="519"/>
        <v/>
      </c>
      <c r="AL1864" s="375" t="str">
        <f t="shared" si="520"/>
        <v/>
      </c>
      <c r="AM1864" s="375" t="str">
        <f t="shared" si="521"/>
        <v/>
      </c>
      <c r="AN1864" s="376" t="str">
        <f>IF(AF1864="","",IF(OR(AH1864="",AH1864="-"),"－",IF(OR(AM1864=8,AM1864=9),"",IF(OR(AJ1864=3,AJ1864=4,AJ1864=5,AJ1864=6),VLOOKUP(AH1864,INDEX((係数_バス貨物_ガソリン,係数_バス貨物_CNG,係数_バス貨物_軽油,係数_バス貨物_メタノール,係数_バス貨物_LPG),MATCH(AL1864,【参考】排出ガスレベル!$AI$4:$AI$671,1),1,AR1864):INDEX((係数_バス貨物_ガソリン,係数_バス貨物_CNG,係数_バス貨物_軽油,係数_バス貨物_メタノール,係数_バス貨物_LPG),MATCH(AL1864+1,【参考】排出ガスレベル!$AI$4:$AI$671,1)-1,5,AR1864),2,FALSE),IF(OR(AJ1864=1,AJ1864=2),VLOOKUP(AH1864,INDEX((係数_乗用_ガソリン,係数_乗用_CNG,係数_乗用_軽油,係数_乗用_メタノール,係数_乗用_LPG),1,1,AR1864):INDEX((係数_乗用_ガソリン,係数_乗用_CNG,係数_乗用_軽油,係数_乗用_メタノール,係数_乗用_LPG),125,5,AR1864),2,FALSE))))))</f>
        <v/>
      </c>
      <c r="AO1864" s="376" t="str">
        <f>IF(T1864="","",IF(OR(AH1864="",AH1864="-"),"－",IF(OR(AM1864=8,AM1864=9),"",IF(OR(AJ1864=3,AJ1864=4,AJ1864=5,AJ1864=6),VLOOKUP(AH1864,INDEX((係数_バス貨物_ガソリン,係数_バス貨物_CNG,係数_バス貨物_軽油,係数_バス貨物_メタノール,係数_バス貨物_LPG),MATCH(AL1864,【参考】排出ガスレベル!$AI$4:$AI$671,1),1,AR1864):INDEX((係数_バス貨物_ガソリン,係数_バス貨物_CNG,係数_バス貨物_軽油,係数_バス貨物_メタノール,係数_バス貨物_LPG),MATCH(AL1864+1,【参考】排出ガスレベル!$AI$4:$AI$671,1)-1,5,AR1864),3,FALSE),IF(OR(AJ1864=1,AJ1864=2),VLOOKUP(AH1864,INDEX((係数_乗用_ガソリン,係数_乗用_CNG,係数_乗用_軽油,係数_乗用_メタノール,係数_乗用_LPG),1,1,AR1864):INDEX((係数_乗用_ガソリン,係数_乗用_CNG,係数_乗用_軽油,係数_乗用_メタノール,係数_乗用_LPG),125,5,AR1864),3,FALSE))))))</f>
        <v/>
      </c>
      <c r="AP1864" s="375" t="str">
        <f t="shared" si="522"/>
        <v/>
      </c>
      <c r="AQ1864" s="444" t="str">
        <f t="shared" si="523"/>
        <v/>
      </c>
      <c r="AR1864" s="375" t="str">
        <f t="shared" si="524"/>
        <v/>
      </c>
      <c r="AS1864" s="377" t="str">
        <f t="shared" si="525"/>
        <v/>
      </c>
      <c r="AT1864" s="378" t="str">
        <f t="shared" si="526"/>
        <v/>
      </c>
      <c r="AX1864" s="625" t="b">
        <f t="shared" si="527"/>
        <v>0</v>
      </c>
      <c r="AY1864" s="7" t="str">
        <f t="shared" si="528"/>
        <v>FALSEFALSEFALSE</v>
      </c>
      <c r="AZ1864" s="626">
        <f t="shared" si="512"/>
        <v>0</v>
      </c>
      <c r="BA1864" s="627" t="str">
        <f t="shared" si="529"/>
        <v/>
      </c>
      <c r="BB1864" s="627">
        <f t="shared" si="513"/>
        <v>0</v>
      </c>
    </row>
    <row r="1865" spans="1:54">
      <c r="A1865" s="381">
        <v>1808</v>
      </c>
      <c r="B1865" s="117"/>
      <c r="C1865" s="288"/>
      <c r="D1865" s="289"/>
      <c r="E1865" s="289"/>
      <c r="F1865" s="290"/>
      <c r="G1865" s="292"/>
      <c r="H1865" s="116"/>
      <c r="I1865" s="292"/>
      <c r="J1865" s="116"/>
      <c r="K1865" s="370"/>
      <c r="L1865" s="370"/>
      <c r="M1865" s="370"/>
      <c r="N1865" s="371"/>
      <c r="O1865" s="371"/>
      <c r="P1865" s="371"/>
      <c r="Q1865" s="371"/>
      <c r="R1865" s="371"/>
      <c r="S1865" s="371"/>
      <c r="T1865" s="443"/>
      <c r="U1865" s="539"/>
      <c r="V1865" s="117"/>
      <c r="W1865" s="118"/>
      <c r="X1865" s="119"/>
      <c r="Y1865" s="120"/>
      <c r="Z1865" s="122"/>
      <c r="AA1865" s="121"/>
      <c r="AB1865" s="443"/>
      <c r="AC1865" s="734"/>
      <c r="AD1865" s="372"/>
      <c r="AE1865" s="485"/>
      <c r="AF1865" s="373" t="str">
        <f t="shared" si="514"/>
        <v/>
      </c>
      <c r="AG1865" s="373" t="str">
        <f t="shared" si="515"/>
        <v/>
      </c>
      <c r="AH1865" s="374" t="str">
        <f t="shared" si="516"/>
        <v/>
      </c>
      <c r="AI1865" s="375" t="str">
        <f t="shared" si="517"/>
        <v/>
      </c>
      <c r="AJ1865" s="375" t="str">
        <f t="shared" si="518"/>
        <v/>
      </c>
      <c r="AK1865" s="375" t="str">
        <f t="shared" si="519"/>
        <v/>
      </c>
      <c r="AL1865" s="375" t="str">
        <f t="shared" si="520"/>
        <v/>
      </c>
      <c r="AM1865" s="375" t="str">
        <f t="shared" si="521"/>
        <v/>
      </c>
      <c r="AN1865" s="376" t="str">
        <f>IF(AF1865="","",IF(OR(AH1865="",AH1865="-"),"－",IF(OR(AM1865=8,AM1865=9),"",IF(OR(AJ1865=3,AJ1865=4,AJ1865=5,AJ1865=6),VLOOKUP(AH1865,INDEX((係数_バス貨物_ガソリン,係数_バス貨物_CNG,係数_バス貨物_軽油,係数_バス貨物_メタノール,係数_バス貨物_LPG),MATCH(AL1865,【参考】排出ガスレベル!$AI$4:$AI$671,1),1,AR1865):INDEX((係数_バス貨物_ガソリン,係数_バス貨物_CNG,係数_バス貨物_軽油,係数_バス貨物_メタノール,係数_バス貨物_LPG),MATCH(AL1865+1,【参考】排出ガスレベル!$AI$4:$AI$671,1)-1,5,AR1865),2,FALSE),IF(OR(AJ1865=1,AJ1865=2),VLOOKUP(AH1865,INDEX((係数_乗用_ガソリン,係数_乗用_CNG,係数_乗用_軽油,係数_乗用_メタノール,係数_乗用_LPG),1,1,AR1865):INDEX((係数_乗用_ガソリン,係数_乗用_CNG,係数_乗用_軽油,係数_乗用_メタノール,係数_乗用_LPG),125,5,AR1865),2,FALSE))))))</f>
        <v/>
      </c>
      <c r="AO1865" s="376" t="str">
        <f>IF(T1865="","",IF(OR(AH1865="",AH1865="-"),"－",IF(OR(AM1865=8,AM1865=9),"",IF(OR(AJ1865=3,AJ1865=4,AJ1865=5,AJ1865=6),VLOOKUP(AH1865,INDEX((係数_バス貨物_ガソリン,係数_バス貨物_CNG,係数_バス貨物_軽油,係数_バス貨物_メタノール,係数_バス貨物_LPG),MATCH(AL1865,【参考】排出ガスレベル!$AI$4:$AI$671,1),1,AR1865):INDEX((係数_バス貨物_ガソリン,係数_バス貨物_CNG,係数_バス貨物_軽油,係数_バス貨物_メタノール,係数_バス貨物_LPG),MATCH(AL1865+1,【参考】排出ガスレベル!$AI$4:$AI$671,1)-1,5,AR1865),3,FALSE),IF(OR(AJ1865=1,AJ1865=2),VLOOKUP(AH1865,INDEX((係数_乗用_ガソリン,係数_乗用_CNG,係数_乗用_軽油,係数_乗用_メタノール,係数_乗用_LPG),1,1,AR1865):INDEX((係数_乗用_ガソリン,係数_乗用_CNG,係数_乗用_軽油,係数_乗用_メタノール,係数_乗用_LPG),125,5,AR1865),3,FALSE))))))</f>
        <v/>
      </c>
      <c r="AP1865" s="375" t="str">
        <f t="shared" si="522"/>
        <v/>
      </c>
      <c r="AQ1865" s="444" t="str">
        <f t="shared" si="523"/>
        <v/>
      </c>
      <c r="AR1865" s="375" t="str">
        <f t="shared" si="524"/>
        <v/>
      </c>
      <c r="AS1865" s="377" t="str">
        <f t="shared" si="525"/>
        <v/>
      </c>
      <c r="AT1865" s="378" t="str">
        <f t="shared" si="526"/>
        <v/>
      </c>
      <c r="AX1865" s="625" t="b">
        <f t="shared" si="527"/>
        <v>0</v>
      </c>
      <c r="AY1865" s="7" t="str">
        <f t="shared" si="528"/>
        <v>FALSEFALSEFALSE</v>
      </c>
      <c r="AZ1865" s="626">
        <f t="shared" si="512"/>
        <v>0</v>
      </c>
      <c r="BA1865" s="627" t="str">
        <f t="shared" si="529"/>
        <v/>
      </c>
      <c r="BB1865" s="627">
        <f t="shared" si="513"/>
        <v>0</v>
      </c>
    </row>
    <row r="1866" spans="1:54">
      <c r="A1866" s="381">
        <v>1809</v>
      </c>
      <c r="B1866" s="117"/>
      <c r="C1866" s="288"/>
      <c r="D1866" s="289"/>
      <c r="E1866" s="289"/>
      <c r="F1866" s="290"/>
      <c r="G1866" s="292"/>
      <c r="H1866" s="116"/>
      <c r="I1866" s="292"/>
      <c r="J1866" s="116"/>
      <c r="K1866" s="370"/>
      <c r="L1866" s="370"/>
      <c r="M1866" s="370"/>
      <c r="N1866" s="371"/>
      <c r="O1866" s="371"/>
      <c r="P1866" s="371"/>
      <c r="Q1866" s="371"/>
      <c r="R1866" s="371"/>
      <c r="S1866" s="371"/>
      <c r="T1866" s="443"/>
      <c r="U1866" s="539"/>
      <c r="V1866" s="117"/>
      <c r="W1866" s="118"/>
      <c r="X1866" s="119"/>
      <c r="Y1866" s="120"/>
      <c r="Z1866" s="122"/>
      <c r="AA1866" s="121"/>
      <c r="AB1866" s="443"/>
      <c r="AC1866" s="734"/>
      <c r="AD1866" s="372"/>
      <c r="AE1866" s="485"/>
      <c r="AF1866" s="373" t="str">
        <f t="shared" si="514"/>
        <v/>
      </c>
      <c r="AG1866" s="373" t="str">
        <f t="shared" si="515"/>
        <v/>
      </c>
      <c r="AH1866" s="374" t="str">
        <f t="shared" si="516"/>
        <v/>
      </c>
      <c r="AI1866" s="375" t="str">
        <f t="shared" si="517"/>
        <v/>
      </c>
      <c r="AJ1866" s="375" t="str">
        <f t="shared" si="518"/>
        <v/>
      </c>
      <c r="AK1866" s="375" t="str">
        <f t="shared" si="519"/>
        <v/>
      </c>
      <c r="AL1866" s="375" t="str">
        <f t="shared" si="520"/>
        <v/>
      </c>
      <c r="AM1866" s="375" t="str">
        <f t="shared" si="521"/>
        <v/>
      </c>
      <c r="AN1866" s="376" t="str">
        <f>IF(AF1866="","",IF(OR(AH1866="",AH1866="-"),"－",IF(OR(AM1866=8,AM1866=9),"",IF(OR(AJ1866=3,AJ1866=4,AJ1866=5,AJ1866=6),VLOOKUP(AH1866,INDEX((係数_バス貨物_ガソリン,係数_バス貨物_CNG,係数_バス貨物_軽油,係数_バス貨物_メタノール,係数_バス貨物_LPG),MATCH(AL1866,【参考】排出ガスレベル!$AI$4:$AI$671,1),1,AR1866):INDEX((係数_バス貨物_ガソリン,係数_バス貨物_CNG,係数_バス貨物_軽油,係数_バス貨物_メタノール,係数_バス貨物_LPG),MATCH(AL1866+1,【参考】排出ガスレベル!$AI$4:$AI$671,1)-1,5,AR1866),2,FALSE),IF(OR(AJ1866=1,AJ1866=2),VLOOKUP(AH1866,INDEX((係数_乗用_ガソリン,係数_乗用_CNG,係数_乗用_軽油,係数_乗用_メタノール,係数_乗用_LPG),1,1,AR1866):INDEX((係数_乗用_ガソリン,係数_乗用_CNG,係数_乗用_軽油,係数_乗用_メタノール,係数_乗用_LPG),125,5,AR1866),2,FALSE))))))</f>
        <v/>
      </c>
      <c r="AO1866" s="376" t="str">
        <f>IF(T1866="","",IF(OR(AH1866="",AH1866="-"),"－",IF(OR(AM1866=8,AM1866=9),"",IF(OR(AJ1866=3,AJ1866=4,AJ1866=5,AJ1866=6),VLOOKUP(AH1866,INDEX((係数_バス貨物_ガソリン,係数_バス貨物_CNG,係数_バス貨物_軽油,係数_バス貨物_メタノール,係数_バス貨物_LPG),MATCH(AL1866,【参考】排出ガスレベル!$AI$4:$AI$671,1),1,AR1866):INDEX((係数_バス貨物_ガソリン,係数_バス貨物_CNG,係数_バス貨物_軽油,係数_バス貨物_メタノール,係数_バス貨物_LPG),MATCH(AL1866+1,【参考】排出ガスレベル!$AI$4:$AI$671,1)-1,5,AR1866),3,FALSE),IF(OR(AJ1866=1,AJ1866=2),VLOOKUP(AH1866,INDEX((係数_乗用_ガソリン,係数_乗用_CNG,係数_乗用_軽油,係数_乗用_メタノール,係数_乗用_LPG),1,1,AR1866):INDEX((係数_乗用_ガソリン,係数_乗用_CNG,係数_乗用_軽油,係数_乗用_メタノール,係数_乗用_LPG),125,5,AR1866),3,FALSE))))))</f>
        <v/>
      </c>
      <c r="AP1866" s="375" t="str">
        <f t="shared" si="522"/>
        <v/>
      </c>
      <c r="AQ1866" s="444" t="str">
        <f t="shared" si="523"/>
        <v/>
      </c>
      <c r="AR1866" s="375" t="str">
        <f t="shared" si="524"/>
        <v/>
      </c>
      <c r="AS1866" s="377" t="str">
        <f t="shared" si="525"/>
        <v/>
      </c>
      <c r="AT1866" s="378" t="str">
        <f t="shared" si="526"/>
        <v/>
      </c>
      <c r="AX1866" s="625" t="b">
        <f t="shared" si="527"/>
        <v>0</v>
      </c>
      <c r="AY1866" s="7" t="str">
        <f t="shared" si="528"/>
        <v>FALSEFALSEFALSE</v>
      </c>
      <c r="AZ1866" s="626">
        <f t="shared" si="512"/>
        <v>0</v>
      </c>
      <c r="BA1866" s="627" t="str">
        <f t="shared" si="529"/>
        <v/>
      </c>
      <c r="BB1866" s="627">
        <f t="shared" si="513"/>
        <v>0</v>
      </c>
    </row>
    <row r="1867" spans="1:54">
      <c r="A1867" s="381">
        <v>1810</v>
      </c>
      <c r="B1867" s="117"/>
      <c r="C1867" s="288"/>
      <c r="D1867" s="289"/>
      <c r="E1867" s="289"/>
      <c r="F1867" s="290"/>
      <c r="G1867" s="292"/>
      <c r="H1867" s="116"/>
      <c r="I1867" s="292"/>
      <c r="J1867" s="116"/>
      <c r="K1867" s="370"/>
      <c r="L1867" s="370"/>
      <c r="M1867" s="370"/>
      <c r="N1867" s="371"/>
      <c r="O1867" s="371"/>
      <c r="P1867" s="371"/>
      <c r="Q1867" s="371"/>
      <c r="R1867" s="371"/>
      <c r="S1867" s="371"/>
      <c r="T1867" s="443"/>
      <c r="U1867" s="539"/>
      <c r="V1867" s="117"/>
      <c r="W1867" s="118"/>
      <c r="X1867" s="119"/>
      <c r="Y1867" s="120"/>
      <c r="Z1867" s="122"/>
      <c r="AA1867" s="121"/>
      <c r="AB1867" s="443"/>
      <c r="AC1867" s="734"/>
      <c r="AD1867" s="372"/>
      <c r="AE1867" s="485"/>
      <c r="AF1867" s="373" t="str">
        <f t="shared" si="514"/>
        <v/>
      </c>
      <c r="AG1867" s="373" t="str">
        <f t="shared" si="515"/>
        <v/>
      </c>
      <c r="AH1867" s="374" t="str">
        <f t="shared" si="516"/>
        <v/>
      </c>
      <c r="AI1867" s="375" t="str">
        <f t="shared" si="517"/>
        <v/>
      </c>
      <c r="AJ1867" s="375" t="str">
        <f t="shared" si="518"/>
        <v/>
      </c>
      <c r="AK1867" s="375" t="str">
        <f t="shared" si="519"/>
        <v/>
      </c>
      <c r="AL1867" s="375" t="str">
        <f t="shared" si="520"/>
        <v/>
      </c>
      <c r="AM1867" s="375" t="str">
        <f t="shared" si="521"/>
        <v/>
      </c>
      <c r="AN1867" s="376" t="str">
        <f>IF(AF1867="","",IF(OR(AH1867="",AH1867="-"),"－",IF(OR(AM1867=8,AM1867=9),"",IF(OR(AJ1867=3,AJ1867=4,AJ1867=5,AJ1867=6),VLOOKUP(AH1867,INDEX((係数_バス貨物_ガソリン,係数_バス貨物_CNG,係数_バス貨物_軽油,係数_バス貨物_メタノール,係数_バス貨物_LPG),MATCH(AL1867,【参考】排出ガスレベル!$AI$4:$AI$671,1),1,AR1867):INDEX((係数_バス貨物_ガソリン,係数_バス貨物_CNG,係数_バス貨物_軽油,係数_バス貨物_メタノール,係数_バス貨物_LPG),MATCH(AL1867+1,【参考】排出ガスレベル!$AI$4:$AI$671,1)-1,5,AR1867),2,FALSE),IF(OR(AJ1867=1,AJ1867=2),VLOOKUP(AH1867,INDEX((係数_乗用_ガソリン,係数_乗用_CNG,係数_乗用_軽油,係数_乗用_メタノール,係数_乗用_LPG),1,1,AR1867):INDEX((係数_乗用_ガソリン,係数_乗用_CNG,係数_乗用_軽油,係数_乗用_メタノール,係数_乗用_LPG),125,5,AR1867),2,FALSE))))))</f>
        <v/>
      </c>
      <c r="AO1867" s="376" t="str">
        <f>IF(T1867="","",IF(OR(AH1867="",AH1867="-"),"－",IF(OR(AM1867=8,AM1867=9),"",IF(OR(AJ1867=3,AJ1867=4,AJ1867=5,AJ1867=6),VLOOKUP(AH1867,INDEX((係数_バス貨物_ガソリン,係数_バス貨物_CNG,係数_バス貨物_軽油,係数_バス貨物_メタノール,係数_バス貨物_LPG),MATCH(AL1867,【参考】排出ガスレベル!$AI$4:$AI$671,1),1,AR1867):INDEX((係数_バス貨物_ガソリン,係数_バス貨物_CNG,係数_バス貨物_軽油,係数_バス貨物_メタノール,係数_バス貨物_LPG),MATCH(AL1867+1,【参考】排出ガスレベル!$AI$4:$AI$671,1)-1,5,AR1867),3,FALSE),IF(OR(AJ1867=1,AJ1867=2),VLOOKUP(AH1867,INDEX((係数_乗用_ガソリン,係数_乗用_CNG,係数_乗用_軽油,係数_乗用_メタノール,係数_乗用_LPG),1,1,AR1867):INDEX((係数_乗用_ガソリン,係数_乗用_CNG,係数_乗用_軽油,係数_乗用_メタノール,係数_乗用_LPG),125,5,AR1867),3,FALSE))))))</f>
        <v/>
      </c>
      <c r="AP1867" s="375" t="str">
        <f t="shared" si="522"/>
        <v/>
      </c>
      <c r="AQ1867" s="444" t="str">
        <f t="shared" si="523"/>
        <v/>
      </c>
      <c r="AR1867" s="375" t="str">
        <f t="shared" si="524"/>
        <v/>
      </c>
      <c r="AS1867" s="377" t="str">
        <f t="shared" si="525"/>
        <v/>
      </c>
      <c r="AT1867" s="378" t="str">
        <f t="shared" si="526"/>
        <v/>
      </c>
      <c r="AX1867" s="625" t="b">
        <f t="shared" si="527"/>
        <v>0</v>
      </c>
      <c r="AY1867" s="7" t="str">
        <f t="shared" si="528"/>
        <v>FALSEFALSEFALSE</v>
      </c>
      <c r="AZ1867" s="626">
        <f t="shared" si="512"/>
        <v>0</v>
      </c>
      <c r="BA1867" s="627" t="str">
        <f t="shared" si="529"/>
        <v/>
      </c>
      <c r="BB1867" s="627">
        <f t="shared" si="513"/>
        <v>0</v>
      </c>
    </row>
    <row r="1868" spans="1:54">
      <c r="A1868" s="381">
        <v>1811</v>
      </c>
      <c r="B1868" s="117"/>
      <c r="C1868" s="288"/>
      <c r="D1868" s="289"/>
      <c r="E1868" s="289"/>
      <c r="F1868" s="290"/>
      <c r="G1868" s="292"/>
      <c r="H1868" s="116"/>
      <c r="I1868" s="292"/>
      <c r="J1868" s="116"/>
      <c r="K1868" s="370"/>
      <c r="L1868" s="370"/>
      <c r="M1868" s="370"/>
      <c r="N1868" s="371"/>
      <c r="O1868" s="371"/>
      <c r="P1868" s="371"/>
      <c r="Q1868" s="371"/>
      <c r="R1868" s="371"/>
      <c r="S1868" s="371"/>
      <c r="T1868" s="443"/>
      <c r="U1868" s="539"/>
      <c r="V1868" s="117"/>
      <c r="W1868" s="118"/>
      <c r="X1868" s="119"/>
      <c r="Y1868" s="120"/>
      <c r="Z1868" s="122"/>
      <c r="AA1868" s="121"/>
      <c r="AB1868" s="443"/>
      <c r="AC1868" s="734"/>
      <c r="AD1868" s="372"/>
      <c r="AE1868" s="485"/>
      <c r="AF1868" s="373" t="str">
        <f t="shared" si="514"/>
        <v/>
      </c>
      <c r="AG1868" s="373" t="str">
        <f t="shared" si="515"/>
        <v/>
      </c>
      <c r="AH1868" s="374" t="str">
        <f t="shared" si="516"/>
        <v/>
      </c>
      <c r="AI1868" s="375" t="str">
        <f t="shared" si="517"/>
        <v/>
      </c>
      <c r="AJ1868" s="375" t="str">
        <f t="shared" si="518"/>
        <v/>
      </c>
      <c r="AK1868" s="375" t="str">
        <f t="shared" si="519"/>
        <v/>
      </c>
      <c r="AL1868" s="375" t="str">
        <f t="shared" si="520"/>
        <v/>
      </c>
      <c r="AM1868" s="375" t="str">
        <f t="shared" si="521"/>
        <v/>
      </c>
      <c r="AN1868" s="376" t="str">
        <f>IF(AF1868="","",IF(OR(AH1868="",AH1868="-"),"－",IF(OR(AM1868=8,AM1868=9),"",IF(OR(AJ1868=3,AJ1868=4,AJ1868=5,AJ1868=6),VLOOKUP(AH1868,INDEX((係数_バス貨物_ガソリン,係数_バス貨物_CNG,係数_バス貨物_軽油,係数_バス貨物_メタノール,係数_バス貨物_LPG),MATCH(AL1868,【参考】排出ガスレベル!$AI$4:$AI$671,1),1,AR1868):INDEX((係数_バス貨物_ガソリン,係数_バス貨物_CNG,係数_バス貨物_軽油,係数_バス貨物_メタノール,係数_バス貨物_LPG),MATCH(AL1868+1,【参考】排出ガスレベル!$AI$4:$AI$671,1)-1,5,AR1868),2,FALSE),IF(OR(AJ1868=1,AJ1868=2),VLOOKUP(AH1868,INDEX((係数_乗用_ガソリン,係数_乗用_CNG,係数_乗用_軽油,係数_乗用_メタノール,係数_乗用_LPG),1,1,AR1868):INDEX((係数_乗用_ガソリン,係数_乗用_CNG,係数_乗用_軽油,係数_乗用_メタノール,係数_乗用_LPG),125,5,AR1868),2,FALSE))))))</f>
        <v/>
      </c>
      <c r="AO1868" s="376" t="str">
        <f>IF(T1868="","",IF(OR(AH1868="",AH1868="-"),"－",IF(OR(AM1868=8,AM1868=9),"",IF(OR(AJ1868=3,AJ1868=4,AJ1868=5,AJ1868=6),VLOOKUP(AH1868,INDEX((係数_バス貨物_ガソリン,係数_バス貨物_CNG,係数_バス貨物_軽油,係数_バス貨物_メタノール,係数_バス貨物_LPG),MATCH(AL1868,【参考】排出ガスレベル!$AI$4:$AI$671,1),1,AR1868):INDEX((係数_バス貨物_ガソリン,係数_バス貨物_CNG,係数_バス貨物_軽油,係数_バス貨物_メタノール,係数_バス貨物_LPG),MATCH(AL1868+1,【参考】排出ガスレベル!$AI$4:$AI$671,1)-1,5,AR1868),3,FALSE),IF(OR(AJ1868=1,AJ1868=2),VLOOKUP(AH1868,INDEX((係数_乗用_ガソリン,係数_乗用_CNG,係数_乗用_軽油,係数_乗用_メタノール,係数_乗用_LPG),1,1,AR1868):INDEX((係数_乗用_ガソリン,係数_乗用_CNG,係数_乗用_軽油,係数_乗用_メタノール,係数_乗用_LPG),125,5,AR1868),3,FALSE))))))</f>
        <v/>
      </c>
      <c r="AP1868" s="375" t="str">
        <f t="shared" si="522"/>
        <v/>
      </c>
      <c r="AQ1868" s="444" t="str">
        <f t="shared" si="523"/>
        <v/>
      </c>
      <c r="AR1868" s="375" t="str">
        <f t="shared" si="524"/>
        <v/>
      </c>
      <c r="AS1868" s="377" t="str">
        <f t="shared" si="525"/>
        <v/>
      </c>
      <c r="AT1868" s="378" t="str">
        <f t="shared" si="526"/>
        <v/>
      </c>
      <c r="AX1868" s="625" t="b">
        <f t="shared" si="527"/>
        <v>0</v>
      </c>
      <c r="AY1868" s="7" t="str">
        <f t="shared" si="528"/>
        <v>FALSEFALSEFALSE</v>
      </c>
      <c r="AZ1868" s="626">
        <f t="shared" si="512"/>
        <v>0</v>
      </c>
      <c r="BA1868" s="627" t="str">
        <f t="shared" si="529"/>
        <v/>
      </c>
      <c r="BB1868" s="627">
        <f t="shared" si="513"/>
        <v>0</v>
      </c>
    </row>
    <row r="1869" spans="1:54">
      <c r="A1869" s="381">
        <v>1812</v>
      </c>
      <c r="B1869" s="117"/>
      <c r="C1869" s="288"/>
      <c r="D1869" s="289"/>
      <c r="E1869" s="289"/>
      <c r="F1869" s="290"/>
      <c r="G1869" s="292"/>
      <c r="H1869" s="116"/>
      <c r="I1869" s="292"/>
      <c r="J1869" s="116"/>
      <c r="K1869" s="370"/>
      <c r="L1869" s="370"/>
      <c r="M1869" s="370"/>
      <c r="N1869" s="371"/>
      <c r="O1869" s="371"/>
      <c r="P1869" s="371"/>
      <c r="Q1869" s="371"/>
      <c r="R1869" s="371"/>
      <c r="S1869" s="371"/>
      <c r="T1869" s="443"/>
      <c r="U1869" s="539"/>
      <c r="V1869" s="117"/>
      <c r="W1869" s="118"/>
      <c r="X1869" s="119"/>
      <c r="Y1869" s="120"/>
      <c r="Z1869" s="122"/>
      <c r="AA1869" s="121"/>
      <c r="AB1869" s="443"/>
      <c r="AC1869" s="734"/>
      <c r="AD1869" s="372"/>
      <c r="AE1869" s="485"/>
      <c r="AF1869" s="373" t="str">
        <f t="shared" si="514"/>
        <v/>
      </c>
      <c r="AG1869" s="373" t="str">
        <f t="shared" si="515"/>
        <v/>
      </c>
      <c r="AH1869" s="374" t="str">
        <f t="shared" si="516"/>
        <v/>
      </c>
      <c r="AI1869" s="375" t="str">
        <f t="shared" si="517"/>
        <v/>
      </c>
      <c r="AJ1869" s="375" t="str">
        <f t="shared" si="518"/>
        <v/>
      </c>
      <c r="AK1869" s="375" t="str">
        <f t="shared" si="519"/>
        <v/>
      </c>
      <c r="AL1869" s="375" t="str">
        <f t="shared" si="520"/>
        <v/>
      </c>
      <c r="AM1869" s="375" t="str">
        <f t="shared" si="521"/>
        <v/>
      </c>
      <c r="AN1869" s="376" t="str">
        <f>IF(AF1869="","",IF(OR(AH1869="",AH1869="-"),"－",IF(OR(AM1869=8,AM1869=9),"",IF(OR(AJ1869=3,AJ1869=4,AJ1869=5,AJ1869=6),VLOOKUP(AH1869,INDEX((係数_バス貨物_ガソリン,係数_バス貨物_CNG,係数_バス貨物_軽油,係数_バス貨物_メタノール,係数_バス貨物_LPG),MATCH(AL1869,【参考】排出ガスレベル!$AI$4:$AI$671,1),1,AR1869):INDEX((係数_バス貨物_ガソリン,係数_バス貨物_CNG,係数_バス貨物_軽油,係数_バス貨物_メタノール,係数_バス貨物_LPG),MATCH(AL1869+1,【参考】排出ガスレベル!$AI$4:$AI$671,1)-1,5,AR1869),2,FALSE),IF(OR(AJ1869=1,AJ1869=2),VLOOKUP(AH1869,INDEX((係数_乗用_ガソリン,係数_乗用_CNG,係数_乗用_軽油,係数_乗用_メタノール,係数_乗用_LPG),1,1,AR1869):INDEX((係数_乗用_ガソリン,係数_乗用_CNG,係数_乗用_軽油,係数_乗用_メタノール,係数_乗用_LPG),125,5,AR1869),2,FALSE))))))</f>
        <v/>
      </c>
      <c r="AO1869" s="376" t="str">
        <f>IF(T1869="","",IF(OR(AH1869="",AH1869="-"),"－",IF(OR(AM1869=8,AM1869=9),"",IF(OR(AJ1869=3,AJ1869=4,AJ1869=5,AJ1869=6),VLOOKUP(AH1869,INDEX((係数_バス貨物_ガソリン,係数_バス貨物_CNG,係数_バス貨物_軽油,係数_バス貨物_メタノール,係数_バス貨物_LPG),MATCH(AL1869,【参考】排出ガスレベル!$AI$4:$AI$671,1),1,AR1869):INDEX((係数_バス貨物_ガソリン,係数_バス貨物_CNG,係数_バス貨物_軽油,係数_バス貨物_メタノール,係数_バス貨物_LPG),MATCH(AL1869+1,【参考】排出ガスレベル!$AI$4:$AI$671,1)-1,5,AR1869),3,FALSE),IF(OR(AJ1869=1,AJ1869=2),VLOOKUP(AH1869,INDEX((係数_乗用_ガソリン,係数_乗用_CNG,係数_乗用_軽油,係数_乗用_メタノール,係数_乗用_LPG),1,1,AR1869):INDEX((係数_乗用_ガソリン,係数_乗用_CNG,係数_乗用_軽油,係数_乗用_メタノール,係数_乗用_LPG),125,5,AR1869),3,FALSE))))))</f>
        <v/>
      </c>
      <c r="AP1869" s="375" t="str">
        <f t="shared" si="522"/>
        <v/>
      </c>
      <c r="AQ1869" s="444" t="str">
        <f t="shared" si="523"/>
        <v/>
      </c>
      <c r="AR1869" s="375" t="str">
        <f t="shared" si="524"/>
        <v/>
      </c>
      <c r="AS1869" s="377" t="str">
        <f t="shared" si="525"/>
        <v/>
      </c>
      <c r="AT1869" s="378" t="str">
        <f t="shared" si="526"/>
        <v/>
      </c>
      <c r="AX1869" s="625" t="b">
        <f t="shared" si="527"/>
        <v>0</v>
      </c>
      <c r="AY1869" s="7" t="str">
        <f t="shared" si="528"/>
        <v>FALSEFALSEFALSE</v>
      </c>
      <c r="AZ1869" s="626">
        <f t="shared" si="512"/>
        <v>0</v>
      </c>
      <c r="BA1869" s="627" t="str">
        <f t="shared" si="529"/>
        <v/>
      </c>
      <c r="BB1869" s="627">
        <f t="shared" si="513"/>
        <v>0</v>
      </c>
    </row>
    <row r="1870" spans="1:54">
      <c r="A1870" s="381">
        <v>1813</v>
      </c>
      <c r="B1870" s="117"/>
      <c r="C1870" s="288"/>
      <c r="D1870" s="289"/>
      <c r="E1870" s="289"/>
      <c r="F1870" s="290"/>
      <c r="G1870" s="292"/>
      <c r="H1870" s="116"/>
      <c r="I1870" s="292"/>
      <c r="J1870" s="116"/>
      <c r="K1870" s="370"/>
      <c r="L1870" s="370"/>
      <c r="M1870" s="370"/>
      <c r="N1870" s="371"/>
      <c r="O1870" s="371"/>
      <c r="P1870" s="371"/>
      <c r="Q1870" s="371"/>
      <c r="R1870" s="371"/>
      <c r="S1870" s="371"/>
      <c r="T1870" s="443"/>
      <c r="U1870" s="539"/>
      <c r="V1870" s="117"/>
      <c r="W1870" s="118"/>
      <c r="X1870" s="119"/>
      <c r="Y1870" s="120"/>
      <c r="Z1870" s="122"/>
      <c r="AA1870" s="121"/>
      <c r="AB1870" s="443"/>
      <c r="AC1870" s="734"/>
      <c r="AD1870" s="372"/>
      <c r="AE1870" s="485"/>
      <c r="AF1870" s="373" t="str">
        <f t="shared" si="514"/>
        <v/>
      </c>
      <c r="AG1870" s="373" t="str">
        <f t="shared" si="515"/>
        <v/>
      </c>
      <c r="AH1870" s="374" t="str">
        <f t="shared" si="516"/>
        <v/>
      </c>
      <c r="AI1870" s="375" t="str">
        <f t="shared" si="517"/>
        <v/>
      </c>
      <c r="AJ1870" s="375" t="str">
        <f t="shared" si="518"/>
        <v/>
      </c>
      <c r="AK1870" s="375" t="str">
        <f t="shared" si="519"/>
        <v/>
      </c>
      <c r="AL1870" s="375" t="str">
        <f t="shared" si="520"/>
        <v/>
      </c>
      <c r="AM1870" s="375" t="str">
        <f t="shared" si="521"/>
        <v/>
      </c>
      <c r="AN1870" s="376" t="str">
        <f>IF(AF1870="","",IF(OR(AH1870="",AH1870="-"),"－",IF(OR(AM1870=8,AM1870=9),"",IF(OR(AJ1870=3,AJ1870=4,AJ1870=5,AJ1870=6),VLOOKUP(AH1870,INDEX((係数_バス貨物_ガソリン,係数_バス貨物_CNG,係数_バス貨物_軽油,係数_バス貨物_メタノール,係数_バス貨物_LPG),MATCH(AL1870,【参考】排出ガスレベル!$AI$4:$AI$671,1),1,AR1870):INDEX((係数_バス貨物_ガソリン,係数_バス貨物_CNG,係数_バス貨物_軽油,係数_バス貨物_メタノール,係数_バス貨物_LPG),MATCH(AL1870+1,【参考】排出ガスレベル!$AI$4:$AI$671,1)-1,5,AR1870),2,FALSE),IF(OR(AJ1870=1,AJ1870=2),VLOOKUP(AH1870,INDEX((係数_乗用_ガソリン,係数_乗用_CNG,係数_乗用_軽油,係数_乗用_メタノール,係数_乗用_LPG),1,1,AR1870):INDEX((係数_乗用_ガソリン,係数_乗用_CNG,係数_乗用_軽油,係数_乗用_メタノール,係数_乗用_LPG),125,5,AR1870),2,FALSE))))))</f>
        <v/>
      </c>
      <c r="AO1870" s="376" t="str">
        <f>IF(T1870="","",IF(OR(AH1870="",AH1870="-"),"－",IF(OR(AM1870=8,AM1870=9),"",IF(OR(AJ1870=3,AJ1870=4,AJ1870=5,AJ1870=6),VLOOKUP(AH1870,INDEX((係数_バス貨物_ガソリン,係数_バス貨物_CNG,係数_バス貨物_軽油,係数_バス貨物_メタノール,係数_バス貨物_LPG),MATCH(AL1870,【参考】排出ガスレベル!$AI$4:$AI$671,1),1,AR1870):INDEX((係数_バス貨物_ガソリン,係数_バス貨物_CNG,係数_バス貨物_軽油,係数_バス貨物_メタノール,係数_バス貨物_LPG),MATCH(AL1870+1,【参考】排出ガスレベル!$AI$4:$AI$671,1)-1,5,AR1870),3,FALSE),IF(OR(AJ1870=1,AJ1870=2),VLOOKUP(AH1870,INDEX((係数_乗用_ガソリン,係数_乗用_CNG,係数_乗用_軽油,係数_乗用_メタノール,係数_乗用_LPG),1,1,AR1870):INDEX((係数_乗用_ガソリン,係数_乗用_CNG,係数_乗用_軽油,係数_乗用_メタノール,係数_乗用_LPG),125,5,AR1870),3,FALSE))))))</f>
        <v/>
      </c>
      <c r="AP1870" s="375" t="str">
        <f t="shared" si="522"/>
        <v/>
      </c>
      <c r="AQ1870" s="444" t="str">
        <f t="shared" si="523"/>
        <v/>
      </c>
      <c r="AR1870" s="375" t="str">
        <f t="shared" si="524"/>
        <v/>
      </c>
      <c r="AS1870" s="377" t="str">
        <f t="shared" si="525"/>
        <v/>
      </c>
      <c r="AT1870" s="378" t="str">
        <f t="shared" si="526"/>
        <v/>
      </c>
      <c r="AX1870" s="625" t="b">
        <f t="shared" si="527"/>
        <v>0</v>
      </c>
      <c r="AY1870" s="7" t="str">
        <f t="shared" si="528"/>
        <v>FALSEFALSEFALSE</v>
      </c>
      <c r="AZ1870" s="626">
        <f t="shared" si="512"/>
        <v>0</v>
      </c>
      <c r="BA1870" s="627" t="str">
        <f t="shared" si="529"/>
        <v/>
      </c>
      <c r="BB1870" s="627">
        <f t="shared" si="513"/>
        <v>0</v>
      </c>
    </row>
    <row r="1871" spans="1:54">
      <c r="A1871" s="381">
        <v>1814</v>
      </c>
      <c r="B1871" s="117"/>
      <c r="C1871" s="288"/>
      <c r="D1871" s="289"/>
      <c r="E1871" s="289"/>
      <c r="F1871" s="290"/>
      <c r="G1871" s="292"/>
      <c r="H1871" s="116"/>
      <c r="I1871" s="292"/>
      <c r="J1871" s="116"/>
      <c r="K1871" s="370"/>
      <c r="L1871" s="370"/>
      <c r="M1871" s="370"/>
      <c r="N1871" s="371"/>
      <c r="O1871" s="371"/>
      <c r="P1871" s="371"/>
      <c r="Q1871" s="371"/>
      <c r="R1871" s="371"/>
      <c r="S1871" s="371"/>
      <c r="T1871" s="443"/>
      <c r="U1871" s="539"/>
      <c r="V1871" s="117"/>
      <c r="W1871" s="118"/>
      <c r="X1871" s="119"/>
      <c r="Y1871" s="120"/>
      <c r="Z1871" s="122"/>
      <c r="AA1871" s="121"/>
      <c r="AB1871" s="443"/>
      <c r="AC1871" s="734"/>
      <c r="AD1871" s="372"/>
      <c r="AE1871" s="485"/>
      <c r="AF1871" s="373" t="str">
        <f t="shared" si="514"/>
        <v/>
      </c>
      <c r="AG1871" s="373" t="str">
        <f t="shared" si="515"/>
        <v/>
      </c>
      <c r="AH1871" s="374" t="str">
        <f t="shared" si="516"/>
        <v/>
      </c>
      <c r="AI1871" s="375" t="str">
        <f t="shared" si="517"/>
        <v/>
      </c>
      <c r="AJ1871" s="375" t="str">
        <f t="shared" si="518"/>
        <v/>
      </c>
      <c r="AK1871" s="375" t="str">
        <f t="shared" si="519"/>
        <v/>
      </c>
      <c r="AL1871" s="375" t="str">
        <f t="shared" si="520"/>
        <v/>
      </c>
      <c r="AM1871" s="375" t="str">
        <f t="shared" si="521"/>
        <v/>
      </c>
      <c r="AN1871" s="376" t="str">
        <f>IF(AF1871="","",IF(OR(AH1871="",AH1871="-"),"－",IF(OR(AM1871=8,AM1871=9),"",IF(OR(AJ1871=3,AJ1871=4,AJ1871=5,AJ1871=6),VLOOKUP(AH1871,INDEX((係数_バス貨物_ガソリン,係数_バス貨物_CNG,係数_バス貨物_軽油,係数_バス貨物_メタノール,係数_バス貨物_LPG),MATCH(AL1871,【参考】排出ガスレベル!$AI$4:$AI$671,1),1,AR1871):INDEX((係数_バス貨物_ガソリン,係数_バス貨物_CNG,係数_バス貨物_軽油,係数_バス貨物_メタノール,係数_バス貨物_LPG),MATCH(AL1871+1,【参考】排出ガスレベル!$AI$4:$AI$671,1)-1,5,AR1871),2,FALSE),IF(OR(AJ1871=1,AJ1871=2),VLOOKUP(AH1871,INDEX((係数_乗用_ガソリン,係数_乗用_CNG,係数_乗用_軽油,係数_乗用_メタノール,係数_乗用_LPG),1,1,AR1871):INDEX((係数_乗用_ガソリン,係数_乗用_CNG,係数_乗用_軽油,係数_乗用_メタノール,係数_乗用_LPG),125,5,AR1871),2,FALSE))))))</f>
        <v/>
      </c>
      <c r="AO1871" s="376" t="str">
        <f>IF(T1871="","",IF(OR(AH1871="",AH1871="-"),"－",IF(OR(AM1871=8,AM1871=9),"",IF(OR(AJ1871=3,AJ1871=4,AJ1871=5,AJ1871=6),VLOOKUP(AH1871,INDEX((係数_バス貨物_ガソリン,係数_バス貨物_CNG,係数_バス貨物_軽油,係数_バス貨物_メタノール,係数_バス貨物_LPG),MATCH(AL1871,【参考】排出ガスレベル!$AI$4:$AI$671,1),1,AR1871):INDEX((係数_バス貨物_ガソリン,係数_バス貨物_CNG,係数_バス貨物_軽油,係数_バス貨物_メタノール,係数_バス貨物_LPG),MATCH(AL1871+1,【参考】排出ガスレベル!$AI$4:$AI$671,1)-1,5,AR1871),3,FALSE),IF(OR(AJ1871=1,AJ1871=2),VLOOKUP(AH1871,INDEX((係数_乗用_ガソリン,係数_乗用_CNG,係数_乗用_軽油,係数_乗用_メタノール,係数_乗用_LPG),1,1,AR1871):INDEX((係数_乗用_ガソリン,係数_乗用_CNG,係数_乗用_軽油,係数_乗用_メタノール,係数_乗用_LPG),125,5,AR1871),3,FALSE))))))</f>
        <v/>
      </c>
      <c r="AP1871" s="375" t="str">
        <f t="shared" si="522"/>
        <v/>
      </c>
      <c r="AQ1871" s="444" t="str">
        <f t="shared" si="523"/>
        <v/>
      </c>
      <c r="AR1871" s="375" t="str">
        <f t="shared" si="524"/>
        <v/>
      </c>
      <c r="AS1871" s="377" t="str">
        <f t="shared" si="525"/>
        <v/>
      </c>
      <c r="AT1871" s="378" t="str">
        <f t="shared" si="526"/>
        <v/>
      </c>
      <c r="AX1871" s="625" t="b">
        <f t="shared" si="527"/>
        <v>0</v>
      </c>
      <c r="AY1871" s="7" t="str">
        <f t="shared" si="528"/>
        <v>FALSEFALSEFALSE</v>
      </c>
      <c r="AZ1871" s="626">
        <f t="shared" si="512"/>
        <v>0</v>
      </c>
      <c r="BA1871" s="627" t="str">
        <f t="shared" si="529"/>
        <v/>
      </c>
      <c r="BB1871" s="627">
        <f t="shared" si="513"/>
        <v>0</v>
      </c>
    </row>
    <row r="1872" spans="1:54">
      <c r="A1872" s="381">
        <v>1815</v>
      </c>
      <c r="B1872" s="117"/>
      <c r="C1872" s="288"/>
      <c r="D1872" s="289"/>
      <c r="E1872" s="289"/>
      <c r="F1872" s="290"/>
      <c r="G1872" s="292"/>
      <c r="H1872" s="116"/>
      <c r="I1872" s="292"/>
      <c r="J1872" s="116"/>
      <c r="K1872" s="370"/>
      <c r="L1872" s="370"/>
      <c r="M1872" s="370"/>
      <c r="N1872" s="371"/>
      <c r="O1872" s="371"/>
      <c r="P1872" s="371"/>
      <c r="Q1872" s="371"/>
      <c r="R1872" s="371"/>
      <c r="S1872" s="371"/>
      <c r="T1872" s="443"/>
      <c r="U1872" s="539"/>
      <c r="V1872" s="117"/>
      <c r="W1872" s="118"/>
      <c r="X1872" s="119"/>
      <c r="Y1872" s="120"/>
      <c r="Z1872" s="122"/>
      <c r="AA1872" s="121"/>
      <c r="AB1872" s="443"/>
      <c r="AC1872" s="734"/>
      <c r="AD1872" s="372"/>
      <c r="AE1872" s="485"/>
      <c r="AF1872" s="373" t="str">
        <f t="shared" si="514"/>
        <v/>
      </c>
      <c r="AG1872" s="373" t="str">
        <f t="shared" si="515"/>
        <v/>
      </c>
      <c r="AH1872" s="374" t="str">
        <f t="shared" si="516"/>
        <v/>
      </c>
      <c r="AI1872" s="375" t="str">
        <f t="shared" si="517"/>
        <v/>
      </c>
      <c r="AJ1872" s="375" t="str">
        <f t="shared" si="518"/>
        <v/>
      </c>
      <c r="AK1872" s="375" t="str">
        <f t="shared" si="519"/>
        <v/>
      </c>
      <c r="AL1872" s="375" t="str">
        <f t="shared" si="520"/>
        <v/>
      </c>
      <c r="AM1872" s="375" t="str">
        <f t="shared" si="521"/>
        <v/>
      </c>
      <c r="AN1872" s="376" t="str">
        <f>IF(AF1872="","",IF(OR(AH1872="",AH1872="-"),"－",IF(OR(AM1872=8,AM1872=9),"",IF(OR(AJ1872=3,AJ1872=4,AJ1872=5,AJ1872=6),VLOOKUP(AH1872,INDEX((係数_バス貨物_ガソリン,係数_バス貨物_CNG,係数_バス貨物_軽油,係数_バス貨物_メタノール,係数_バス貨物_LPG),MATCH(AL1872,【参考】排出ガスレベル!$AI$4:$AI$671,1),1,AR1872):INDEX((係数_バス貨物_ガソリン,係数_バス貨物_CNG,係数_バス貨物_軽油,係数_バス貨物_メタノール,係数_バス貨物_LPG),MATCH(AL1872+1,【参考】排出ガスレベル!$AI$4:$AI$671,1)-1,5,AR1872),2,FALSE),IF(OR(AJ1872=1,AJ1872=2),VLOOKUP(AH1872,INDEX((係数_乗用_ガソリン,係数_乗用_CNG,係数_乗用_軽油,係数_乗用_メタノール,係数_乗用_LPG),1,1,AR1872):INDEX((係数_乗用_ガソリン,係数_乗用_CNG,係数_乗用_軽油,係数_乗用_メタノール,係数_乗用_LPG),125,5,AR1872),2,FALSE))))))</f>
        <v/>
      </c>
      <c r="AO1872" s="376" t="str">
        <f>IF(T1872="","",IF(OR(AH1872="",AH1872="-"),"－",IF(OR(AM1872=8,AM1872=9),"",IF(OR(AJ1872=3,AJ1872=4,AJ1872=5,AJ1872=6),VLOOKUP(AH1872,INDEX((係数_バス貨物_ガソリン,係数_バス貨物_CNG,係数_バス貨物_軽油,係数_バス貨物_メタノール,係数_バス貨物_LPG),MATCH(AL1872,【参考】排出ガスレベル!$AI$4:$AI$671,1),1,AR1872):INDEX((係数_バス貨物_ガソリン,係数_バス貨物_CNG,係数_バス貨物_軽油,係数_バス貨物_メタノール,係数_バス貨物_LPG),MATCH(AL1872+1,【参考】排出ガスレベル!$AI$4:$AI$671,1)-1,5,AR1872),3,FALSE),IF(OR(AJ1872=1,AJ1872=2),VLOOKUP(AH1872,INDEX((係数_乗用_ガソリン,係数_乗用_CNG,係数_乗用_軽油,係数_乗用_メタノール,係数_乗用_LPG),1,1,AR1872):INDEX((係数_乗用_ガソリン,係数_乗用_CNG,係数_乗用_軽油,係数_乗用_メタノール,係数_乗用_LPG),125,5,AR1872),3,FALSE))))))</f>
        <v/>
      </c>
      <c r="AP1872" s="375" t="str">
        <f t="shared" si="522"/>
        <v/>
      </c>
      <c r="AQ1872" s="444" t="str">
        <f t="shared" si="523"/>
        <v/>
      </c>
      <c r="AR1872" s="375" t="str">
        <f t="shared" si="524"/>
        <v/>
      </c>
      <c r="AS1872" s="377" t="str">
        <f t="shared" si="525"/>
        <v/>
      </c>
      <c r="AT1872" s="378" t="str">
        <f t="shared" si="526"/>
        <v/>
      </c>
      <c r="AX1872" s="625" t="b">
        <f t="shared" si="527"/>
        <v>0</v>
      </c>
      <c r="AY1872" s="7" t="str">
        <f t="shared" si="528"/>
        <v>FALSEFALSEFALSE</v>
      </c>
      <c r="AZ1872" s="626">
        <f t="shared" si="512"/>
        <v>0</v>
      </c>
      <c r="BA1872" s="627" t="str">
        <f t="shared" si="529"/>
        <v/>
      </c>
      <c r="BB1872" s="627">
        <f t="shared" si="513"/>
        <v>0</v>
      </c>
    </row>
    <row r="1873" spans="1:54">
      <c r="A1873" s="381">
        <v>1816</v>
      </c>
      <c r="B1873" s="117"/>
      <c r="C1873" s="288"/>
      <c r="D1873" s="289"/>
      <c r="E1873" s="289"/>
      <c r="F1873" s="290"/>
      <c r="G1873" s="292"/>
      <c r="H1873" s="116"/>
      <c r="I1873" s="292"/>
      <c r="J1873" s="116"/>
      <c r="K1873" s="370"/>
      <c r="L1873" s="370"/>
      <c r="M1873" s="370"/>
      <c r="N1873" s="371"/>
      <c r="O1873" s="371"/>
      <c r="P1873" s="371"/>
      <c r="Q1873" s="371"/>
      <c r="R1873" s="371"/>
      <c r="S1873" s="371"/>
      <c r="T1873" s="443"/>
      <c r="U1873" s="539"/>
      <c r="V1873" s="117"/>
      <c r="W1873" s="118"/>
      <c r="X1873" s="119"/>
      <c r="Y1873" s="120"/>
      <c r="Z1873" s="122"/>
      <c r="AA1873" s="121"/>
      <c r="AB1873" s="443"/>
      <c r="AC1873" s="734"/>
      <c r="AD1873" s="372"/>
      <c r="AE1873" s="485"/>
      <c r="AF1873" s="373" t="str">
        <f t="shared" si="514"/>
        <v/>
      </c>
      <c r="AG1873" s="373" t="str">
        <f t="shared" si="515"/>
        <v/>
      </c>
      <c r="AH1873" s="374" t="str">
        <f t="shared" si="516"/>
        <v/>
      </c>
      <c r="AI1873" s="375" t="str">
        <f t="shared" si="517"/>
        <v/>
      </c>
      <c r="AJ1873" s="375" t="str">
        <f t="shared" si="518"/>
        <v/>
      </c>
      <c r="AK1873" s="375" t="str">
        <f t="shared" si="519"/>
        <v/>
      </c>
      <c r="AL1873" s="375" t="str">
        <f t="shared" si="520"/>
        <v/>
      </c>
      <c r="AM1873" s="375" t="str">
        <f t="shared" si="521"/>
        <v/>
      </c>
      <c r="AN1873" s="376" t="str">
        <f>IF(AF1873="","",IF(OR(AH1873="",AH1873="-"),"－",IF(OR(AM1873=8,AM1873=9),"",IF(OR(AJ1873=3,AJ1873=4,AJ1873=5,AJ1873=6),VLOOKUP(AH1873,INDEX((係数_バス貨物_ガソリン,係数_バス貨物_CNG,係数_バス貨物_軽油,係数_バス貨物_メタノール,係数_バス貨物_LPG),MATCH(AL1873,【参考】排出ガスレベル!$AI$4:$AI$671,1),1,AR1873):INDEX((係数_バス貨物_ガソリン,係数_バス貨物_CNG,係数_バス貨物_軽油,係数_バス貨物_メタノール,係数_バス貨物_LPG),MATCH(AL1873+1,【参考】排出ガスレベル!$AI$4:$AI$671,1)-1,5,AR1873),2,FALSE),IF(OR(AJ1873=1,AJ1873=2),VLOOKUP(AH1873,INDEX((係数_乗用_ガソリン,係数_乗用_CNG,係数_乗用_軽油,係数_乗用_メタノール,係数_乗用_LPG),1,1,AR1873):INDEX((係数_乗用_ガソリン,係数_乗用_CNG,係数_乗用_軽油,係数_乗用_メタノール,係数_乗用_LPG),125,5,AR1873),2,FALSE))))))</f>
        <v/>
      </c>
      <c r="AO1873" s="376" t="str">
        <f>IF(T1873="","",IF(OR(AH1873="",AH1873="-"),"－",IF(OR(AM1873=8,AM1873=9),"",IF(OR(AJ1873=3,AJ1873=4,AJ1873=5,AJ1873=6),VLOOKUP(AH1873,INDEX((係数_バス貨物_ガソリン,係数_バス貨物_CNG,係数_バス貨物_軽油,係数_バス貨物_メタノール,係数_バス貨物_LPG),MATCH(AL1873,【参考】排出ガスレベル!$AI$4:$AI$671,1),1,AR1873):INDEX((係数_バス貨物_ガソリン,係数_バス貨物_CNG,係数_バス貨物_軽油,係数_バス貨物_メタノール,係数_バス貨物_LPG),MATCH(AL1873+1,【参考】排出ガスレベル!$AI$4:$AI$671,1)-1,5,AR1873),3,FALSE),IF(OR(AJ1873=1,AJ1873=2),VLOOKUP(AH1873,INDEX((係数_乗用_ガソリン,係数_乗用_CNG,係数_乗用_軽油,係数_乗用_メタノール,係数_乗用_LPG),1,1,AR1873):INDEX((係数_乗用_ガソリン,係数_乗用_CNG,係数_乗用_軽油,係数_乗用_メタノール,係数_乗用_LPG),125,5,AR1873),3,FALSE))))))</f>
        <v/>
      </c>
      <c r="AP1873" s="375" t="str">
        <f t="shared" si="522"/>
        <v/>
      </c>
      <c r="AQ1873" s="444" t="str">
        <f t="shared" si="523"/>
        <v/>
      </c>
      <c r="AR1873" s="375" t="str">
        <f t="shared" si="524"/>
        <v/>
      </c>
      <c r="AS1873" s="377" t="str">
        <f t="shared" si="525"/>
        <v/>
      </c>
      <c r="AT1873" s="378" t="str">
        <f t="shared" si="526"/>
        <v/>
      </c>
      <c r="AX1873" s="625" t="b">
        <f t="shared" si="527"/>
        <v>0</v>
      </c>
      <c r="AY1873" s="7" t="str">
        <f t="shared" si="528"/>
        <v>FALSEFALSEFALSE</v>
      </c>
      <c r="AZ1873" s="626">
        <f t="shared" si="512"/>
        <v>0</v>
      </c>
      <c r="BA1873" s="627" t="str">
        <f t="shared" si="529"/>
        <v/>
      </c>
      <c r="BB1873" s="627">
        <f t="shared" si="513"/>
        <v>0</v>
      </c>
    </row>
    <row r="1874" spans="1:54">
      <c r="A1874" s="381">
        <v>1817</v>
      </c>
      <c r="B1874" s="117"/>
      <c r="C1874" s="288"/>
      <c r="D1874" s="289"/>
      <c r="E1874" s="289"/>
      <c r="F1874" s="290"/>
      <c r="G1874" s="292"/>
      <c r="H1874" s="116"/>
      <c r="I1874" s="292"/>
      <c r="J1874" s="116"/>
      <c r="K1874" s="370"/>
      <c r="L1874" s="370"/>
      <c r="M1874" s="370"/>
      <c r="N1874" s="371"/>
      <c r="O1874" s="371"/>
      <c r="P1874" s="371"/>
      <c r="Q1874" s="371"/>
      <c r="R1874" s="371"/>
      <c r="S1874" s="371"/>
      <c r="T1874" s="443"/>
      <c r="U1874" s="539"/>
      <c r="V1874" s="117"/>
      <c r="W1874" s="118"/>
      <c r="X1874" s="119"/>
      <c r="Y1874" s="120"/>
      <c r="Z1874" s="122"/>
      <c r="AA1874" s="121"/>
      <c r="AB1874" s="443"/>
      <c r="AC1874" s="734"/>
      <c r="AD1874" s="372"/>
      <c r="AE1874" s="485"/>
      <c r="AF1874" s="373" t="str">
        <f t="shared" si="514"/>
        <v/>
      </c>
      <c r="AG1874" s="373" t="str">
        <f t="shared" si="515"/>
        <v/>
      </c>
      <c r="AH1874" s="374" t="str">
        <f t="shared" si="516"/>
        <v/>
      </c>
      <c r="AI1874" s="375" t="str">
        <f t="shared" si="517"/>
        <v/>
      </c>
      <c r="AJ1874" s="375" t="str">
        <f t="shared" si="518"/>
        <v/>
      </c>
      <c r="AK1874" s="375" t="str">
        <f t="shared" si="519"/>
        <v/>
      </c>
      <c r="AL1874" s="375" t="str">
        <f t="shared" si="520"/>
        <v/>
      </c>
      <c r="AM1874" s="375" t="str">
        <f t="shared" si="521"/>
        <v/>
      </c>
      <c r="AN1874" s="376" t="str">
        <f>IF(AF1874="","",IF(OR(AH1874="",AH1874="-"),"－",IF(OR(AM1874=8,AM1874=9),"",IF(OR(AJ1874=3,AJ1874=4,AJ1874=5,AJ1874=6),VLOOKUP(AH1874,INDEX((係数_バス貨物_ガソリン,係数_バス貨物_CNG,係数_バス貨物_軽油,係数_バス貨物_メタノール,係数_バス貨物_LPG),MATCH(AL1874,【参考】排出ガスレベル!$AI$4:$AI$671,1),1,AR1874):INDEX((係数_バス貨物_ガソリン,係数_バス貨物_CNG,係数_バス貨物_軽油,係数_バス貨物_メタノール,係数_バス貨物_LPG),MATCH(AL1874+1,【参考】排出ガスレベル!$AI$4:$AI$671,1)-1,5,AR1874),2,FALSE),IF(OR(AJ1874=1,AJ1874=2),VLOOKUP(AH1874,INDEX((係数_乗用_ガソリン,係数_乗用_CNG,係数_乗用_軽油,係数_乗用_メタノール,係数_乗用_LPG),1,1,AR1874):INDEX((係数_乗用_ガソリン,係数_乗用_CNG,係数_乗用_軽油,係数_乗用_メタノール,係数_乗用_LPG),125,5,AR1874),2,FALSE))))))</f>
        <v/>
      </c>
      <c r="AO1874" s="376" t="str">
        <f>IF(T1874="","",IF(OR(AH1874="",AH1874="-"),"－",IF(OR(AM1874=8,AM1874=9),"",IF(OR(AJ1874=3,AJ1874=4,AJ1874=5,AJ1874=6),VLOOKUP(AH1874,INDEX((係数_バス貨物_ガソリン,係数_バス貨物_CNG,係数_バス貨物_軽油,係数_バス貨物_メタノール,係数_バス貨物_LPG),MATCH(AL1874,【参考】排出ガスレベル!$AI$4:$AI$671,1),1,AR1874):INDEX((係数_バス貨物_ガソリン,係数_バス貨物_CNG,係数_バス貨物_軽油,係数_バス貨物_メタノール,係数_バス貨物_LPG),MATCH(AL1874+1,【参考】排出ガスレベル!$AI$4:$AI$671,1)-1,5,AR1874),3,FALSE),IF(OR(AJ1874=1,AJ1874=2),VLOOKUP(AH1874,INDEX((係数_乗用_ガソリン,係数_乗用_CNG,係数_乗用_軽油,係数_乗用_メタノール,係数_乗用_LPG),1,1,AR1874):INDEX((係数_乗用_ガソリン,係数_乗用_CNG,係数_乗用_軽油,係数_乗用_メタノール,係数_乗用_LPG),125,5,AR1874),3,FALSE))))))</f>
        <v/>
      </c>
      <c r="AP1874" s="375" t="str">
        <f t="shared" si="522"/>
        <v/>
      </c>
      <c r="AQ1874" s="444" t="str">
        <f t="shared" si="523"/>
        <v/>
      </c>
      <c r="AR1874" s="375" t="str">
        <f t="shared" si="524"/>
        <v/>
      </c>
      <c r="AS1874" s="377" t="str">
        <f t="shared" si="525"/>
        <v/>
      </c>
      <c r="AT1874" s="378" t="str">
        <f t="shared" si="526"/>
        <v/>
      </c>
      <c r="AX1874" s="625" t="b">
        <f t="shared" si="527"/>
        <v>0</v>
      </c>
      <c r="AY1874" s="7" t="str">
        <f t="shared" si="528"/>
        <v>FALSEFALSEFALSE</v>
      </c>
      <c r="AZ1874" s="626">
        <f t="shared" si="512"/>
        <v>0</v>
      </c>
      <c r="BA1874" s="627" t="str">
        <f t="shared" si="529"/>
        <v/>
      </c>
      <c r="BB1874" s="627">
        <f t="shared" si="513"/>
        <v>0</v>
      </c>
    </row>
    <row r="1875" spans="1:54">
      <c r="A1875" s="381">
        <v>1818</v>
      </c>
      <c r="B1875" s="117"/>
      <c r="C1875" s="288"/>
      <c r="D1875" s="289"/>
      <c r="E1875" s="289"/>
      <c r="F1875" s="290"/>
      <c r="G1875" s="292"/>
      <c r="H1875" s="116"/>
      <c r="I1875" s="292"/>
      <c r="J1875" s="116"/>
      <c r="K1875" s="370"/>
      <c r="L1875" s="370"/>
      <c r="M1875" s="370"/>
      <c r="N1875" s="371"/>
      <c r="O1875" s="371"/>
      <c r="P1875" s="371"/>
      <c r="Q1875" s="371"/>
      <c r="R1875" s="371"/>
      <c r="S1875" s="371"/>
      <c r="T1875" s="443"/>
      <c r="U1875" s="539"/>
      <c r="V1875" s="117"/>
      <c r="W1875" s="118"/>
      <c r="X1875" s="119"/>
      <c r="Y1875" s="120"/>
      <c r="Z1875" s="122"/>
      <c r="AA1875" s="121"/>
      <c r="AB1875" s="443"/>
      <c r="AC1875" s="734"/>
      <c r="AD1875" s="372"/>
      <c r="AE1875" s="485"/>
      <c r="AF1875" s="373" t="str">
        <f t="shared" si="514"/>
        <v/>
      </c>
      <c r="AG1875" s="373" t="str">
        <f t="shared" si="515"/>
        <v/>
      </c>
      <c r="AH1875" s="374" t="str">
        <f t="shared" si="516"/>
        <v/>
      </c>
      <c r="AI1875" s="375" t="str">
        <f t="shared" si="517"/>
        <v/>
      </c>
      <c r="AJ1875" s="375" t="str">
        <f t="shared" si="518"/>
        <v/>
      </c>
      <c r="AK1875" s="375" t="str">
        <f t="shared" si="519"/>
        <v/>
      </c>
      <c r="AL1875" s="375" t="str">
        <f t="shared" si="520"/>
        <v/>
      </c>
      <c r="AM1875" s="375" t="str">
        <f t="shared" si="521"/>
        <v/>
      </c>
      <c r="AN1875" s="376" t="str">
        <f>IF(AF1875="","",IF(OR(AH1875="",AH1875="-"),"－",IF(OR(AM1875=8,AM1875=9),"",IF(OR(AJ1875=3,AJ1875=4,AJ1875=5,AJ1875=6),VLOOKUP(AH1875,INDEX((係数_バス貨物_ガソリン,係数_バス貨物_CNG,係数_バス貨物_軽油,係数_バス貨物_メタノール,係数_バス貨物_LPG),MATCH(AL1875,【参考】排出ガスレベル!$AI$4:$AI$671,1),1,AR1875):INDEX((係数_バス貨物_ガソリン,係数_バス貨物_CNG,係数_バス貨物_軽油,係数_バス貨物_メタノール,係数_バス貨物_LPG),MATCH(AL1875+1,【参考】排出ガスレベル!$AI$4:$AI$671,1)-1,5,AR1875),2,FALSE),IF(OR(AJ1875=1,AJ1875=2),VLOOKUP(AH1875,INDEX((係数_乗用_ガソリン,係数_乗用_CNG,係数_乗用_軽油,係数_乗用_メタノール,係数_乗用_LPG),1,1,AR1875):INDEX((係数_乗用_ガソリン,係数_乗用_CNG,係数_乗用_軽油,係数_乗用_メタノール,係数_乗用_LPG),125,5,AR1875),2,FALSE))))))</f>
        <v/>
      </c>
      <c r="AO1875" s="376" t="str">
        <f>IF(T1875="","",IF(OR(AH1875="",AH1875="-"),"－",IF(OR(AM1875=8,AM1875=9),"",IF(OR(AJ1875=3,AJ1875=4,AJ1875=5,AJ1875=6),VLOOKUP(AH1875,INDEX((係数_バス貨物_ガソリン,係数_バス貨物_CNG,係数_バス貨物_軽油,係数_バス貨物_メタノール,係数_バス貨物_LPG),MATCH(AL1875,【参考】排出ガスレベル!$AI$4:$AI$671,1),1,AR1875):INDEX((係数_バス貨物_ガソリン,係数_バス貨物_CNG,係数_バス貨物_軽油,係数_バス貨物_メタノール,係数_バス貨物_LPG),MATCH(AL1875+1,【参考】排出ガスレベル!$AI$4:$AI$671,1)-1,5,AR1875),3,FALSE),IF(OR(AJ1875=1,AJ1875=2),VLOOKUP(AH1875,INDEX((係数_乗用_ガソリン,係数_乗用_CNG,係数_乗用_軽油,係数_乗用_メタノール,係数_乗用_LPG),1,1,AR1875):INDEX((係数_乗用_ガソリン,係数_乗用_CNG,係数_乗用_軽油,係数_乗用_メタノール,係数_乗用_LPG),125,5,AR1875),3,FALSE))))))</f>
        <v/>
      </c>
      <c r="AP1875" s="375" t="str">
        <f t="shared" si="522"/>
        <v/>
      </c>
      <c r="AQ1875" s="444" t="str">
        <f t="shared" si="523"/>
        <v/>
      </c>
      <c r="AR1875" s="375" t="str">
        <f t="shared" si="524"/>
        <v/>
      </c>
      <c r="AS1875" s="377" t="str">
        <f t="shared" si="525"/>
        <v/>
      </c>
      <c r="AT1875" s="378" t="str">
        <f t="shared" si="526"/>
        <v/>
      </c>
      <c r="AX1875" s="625" t="b">
        <f t="shared" si="527"/>
        <v>0</v>
      </c>
      <c r="AY1875" s="7" t="str">
        <f t="shared" si="528"/>
        <v>FALSEFALSEFALSE</v>
      </c>
      <c r="AZ1875" s="626">
        <f t="shared" si="512"/>
        <v>0</v>
      </c>
      <c r="BA1875" s="627" t="str">
        <f t="shared" si="529"/>
        <v/>
      </c>
      <c r="BB1875" s="627">
        <f t="shared" si="513"/>
        <v>0</v>
      </c>
    </row>
    <row r="1876" spans="1:54">
      <c r="A1876" s="381">
        <v>1819</v>
      </c>
      <c r="B1876" s="117"/>
      <c r="C1876" s="288"/>
      <c r="D1876" s="289"/>
      <c r="E1876" s="289"/>
      <c r="F1876" s="290"/>
      <c r="G1876" s="292"/>
      <c r="H1876" s="116"/>
      <c r="I1876" s="292"/>
      <c r="J1876" s="116"/>
      <c r="K1876" s="370"/>
      <c r="L1876" s="370"/>
      <c r="M1876" s="370"/>
      <c r="N1876" s="371"/>
      <c r="O1876" s="371"/>
      <c r="P1876" s="371"/>
      <c r="Q1876" s="371"/>
      <c r="R1876" s="371"/>
      <c r="S1876" s="371"/>
      <c r="T1876" s="443"/>
      <c r="U1876" s="539"/>
      <c r="V1876" s="117"/>
      <c r="W1876" s="118"/>
      <c r="X1876" s="119"/>
      <c r="Y1876" s="120"/>
      <c r="Z1876" s="122"/>
      <c r="AA1876" s="121"/>
      <c r="AB1876" s="443"/>
      <c r="AC1876" s="734"/>
      <c r="AD1876" s="372"/>
      <c r="AE1876" s="485"/>
      <c r="AF1876" s="373" t="str">
        <f t="shared" si="514"/>
        <v/>
      </c>
      <c r="AG1876" s="373" t="str">
        <f t="shared" si="515"/>
        <v/>
      </c>
      <c r="AH1876" s="374" t="str">
        <f t="shared" si="516"/>
        <v/>
      </c>
      <c r="AI1876" s="375" t="str">
        <f t="shared" si="517"/>
        <v/>
      </c>
      <c r="AJ1876" s="375" t="str">
        <f t="shared" si="518"/>
        <v/>
      </c>
      <c r="AK1876" s="375" t="str">
        <f t="shared" si="519"/>
        <v/>
      </c>
      <c r="AL1876" s="375" t="str">
        <f t="shared" si="520"/>
        <v/>
      </c>
      <c r="AM1876" s="375" t="str">
        <f t="shared" si="521"/>
        <v/>
      </c>
      <c r="AN1876" s="376" t="str">
        <f>IF(AF1876="","",IF(OR(AH1876="",AH1876="-"),"－",IF(OR(AM1876=8,AM1876=9),"",IF(OR(AJ1876=3,AJ1876=4,AJ1876=5,AJ1876=6),VLOOKUP(AH1876,INDEX((係数_バス貨物_ガソリン,係数_バス貨物_CNG,係数_バス貨物_軽油,係数_バス貨物_メタノール,係数_バス貨物_LPG),MATCH(AL1876,【参考】排出ガスレベル!$AI$4:$AI$671,1),1,AR1876):INDEX((係数_バス貨物_ガソリン,係数_バス貨物_CNG,係数_バス貨物_軽油,係数_バス貨物_メタノール,係数_バス貨物_LPG),MATCH(AL1876+1,【参考】排出ガスレベル!$AI$4:$AI$671,1)-1,5,AR1876),2,FALSE),IF(OR(AJ1876=1,AJ1876=2),VLOOKUP(AH1876,INDEX((係数_乗用_ガソリン,係数_乗用_CNG,係数_乗用_軽油,係数_乗用_メタノール,係数_乗用_LPG),1,1,AR1876):INDEX((係数_乗用_ガソリン,係数_乗用_CNG,係数_乗用_軽油,係数_乗用_メタノール,係数_乗用_LPG),125,5,AR1876),2,FALSE))))))</f>
        <v/>
      </c>
      <c r="AO1876" s="376" t="str">
        <f>IF(T1876="","",IF(OR(AH1876="",AH1876="-"),"－",IF(OR(AM1876=8,AM1876=9),"",IF(OR(AJ1876=3,AJ1876=4,AJ1876=5,AJ1876=6),VLOOKUP(AH1876,INDEX((係数_バス貨物_ガソリン,係数_バス貨物_CNG,係数_バス貨物_軽油,係数_バス貨物_メタノール,係数_バス貨物_LPG),MATCH(AL1876,【参考】排出ガスレベル!$AI$4:$AI$671,1),1,AR1876):INDEX((係数_バス貨物_ガソリン,係数_バス貨物_CNG,係数_バス貨物_軽油,係数_バス貨物_メタノール,係数_バス貨物_LPG),MATCH(AL1876+1,【参考】排出ガスレベル!$AI$4:$AI$671,1)-1,5,AR1876),3,FALSE),IF(OR(AJ1876=1,AJ1876=2),VLOOKUP(AH1876,INDEX((係数_乗用_ガソリン,係数_乗用_CNG,係数_乗用_軽油,係数_乗用_メタノール,係数_乗用_LPG),1,1,AR1876):INDEX((係数_乗用_ガソリン,係数_乗用_CNG,係数_乗用_軽油,係数_乗用_メタノール,係数_乗用_LPG),125,5,AR1876),3,FALSE))))))</f>
        <v/>
      </c>
      <c r="AP1876" s="375" t="str">
        <f t="shared" si="522"/>
        <v/>
      </c>
      <c r="AQ1876" s="444" t="str">
        <f t="shared" si="523"/>
        <v/>
      </c>
      <c r="AR1876" s="375" t="str">
        <f t="shared" si="524"/>
        <v/>
      </c>
      <c r="AS1876" s="377" t="str">
        <f t="shared" si="525"/>
        <v/>
      </c>
      <c r="AT1876" s="378" t="str">
        <f t="shared" si="526"/>
        <v/>
      </c>
      <c r="AX1876" s="625" t="b">
        <f t="shared" si="527"/>
        <v>0</v>
      </c>
      <c r="AY1876" s="7" t="str">
        <f t="shared" si="528"/>
        <v>FALSEFALSEFALSE</v>
      </c>
      <c r="AZ1876" s="626">
        <f t="shared" si="512"/>
        <v>0</v>
      </c>
      <c r="BA1876" s="627" t="str">
        <f t="shared" si="529"/>
        <v/>
      </c>
      <c r="BB1876" s="627">
        <f t="shared" si="513"/>
        <v>0</v>
      </c>
    </row>
    <row r="1877" spans="1:54">
      <c r="A1877" s="381">
        <v>1820</v>
      </c>
      <c r="B1877" s="117"/>
      <c r="C1877" s="288"/>
      <c r="D1877" s="289"/>
      <c r="E1877" s="289"/>
      <c r="F1877" s="290"/>
      <c r="G1877" s="292"/>
      <c r="H1877" s="116"/>
      <c r="I1877" s="292"/>
      <c r="J1877" s="116"/>
      <c r="K1877" s="370"/>
      <c r="L1877" s="370"/>
      <c r="M1877" s="370"/>
      <c r="N1877" s="371"/>
      <c r="O1877" s="371"/>
      <c r="P1877" s="371"/>
      <c r="Q1877" s="371"/>
      <c r="R1877" s="371"/>
      <c r="S1877" s="371"/>
      <c r="T1877" s="443"/>
      <c r="U1877" s="539"/>
      <c r="V1877" s="117"/>
      <c r="W1877" s="118"/>
      <c r="X1877" s="119"/>
      <c r="Y1877" s="120"/>
      <c r="Z1877" s="122"/>
      <c r="AA1877" s="121"/>
      <c r="AB1877" s="443"/>
      <c r="AC1877" s="734"/>
      <c r="AD1877" s="372"/>
      <c r="AE1877" s="485"/>
      <c r="AF1877" s="373" t="str">
        <f t="shared" si="514"/>
        <v/>
      </c>
      <c r="AG1877" s="373" t="str">
        <f t="shared" si="515"/>
        <v/>
      </c>
      <c r="AH1877" s="374" t="str">
        <f t="shared" si="516"/>
        <v/>
      </c>
      <c r="AI1877" s="375" t="str">
        <f t="shared" si="517"/>
        <v/>
      </c>
      <c r="AJ1877" s="375" t="str">
        <f t="shared" si="518"/>
        <v/>
      </c>
      <c r="AK1877" s="375" t="str">
        <f t="shared" si="519"/>
        <v/>
      </c>
      <c r="AL1877" s="375" t="str">
        <f t="shared" si="520"/>
        <v/>
      </c>
      <c r="AM1877" s="375" t="str">
        <f t="shared" si="521"/>
        <v/>
      </c>
      <c r="AN1877" s="376" t="str">
        <f>IF(AF1877="","",IF(OR(AH1877="",AH1877="-"),"－",IF(OR(AM1877=8,AM1877=9),"",IF(OR(AJ1877=3,AJ1877=4,AJ1877=5,AJ1877=6),VLOOKUP(AH1877,INDEX((係数_バス貨物_ガソリン,係数_バス貨物_CNG,係数_バス貨物_軽油,係数_バス貨物_メタノール,係数_バス貨物_LPG),MATCH(AL1877,【参考】排出ガスレベル!$AI$4:$AI$671,1),1,AR1877):INDEX((係数_バス貨物_ガソリン,係数_バス貨物_CNG,係数_バス貨物_軽油,係数_バス貨物_メタノール,係数_バス貨物_LPG),MATCH(AL1877+1,【参考】排出ガスレベル!$AI$4:$AI$671,1)-1,5,AR1877),2,FALSE),IF(OR(AJ1877=1,AJ1877=2),VLOOKUP(AH1877,INDEX((係数_乗用_ガソリン,係数_乗用_CNG,係数_乗用_軽油,係数_乗用_メタノール,係数_乗用_LPG),1,1,AR1877):INDEX((係数_乗用_ガソリン,係数_乗用_CNG,係数_乗用_軽油,係数_乗用_メタノール,係数_乗用_LPG),125,5,AR1877),2,FALSE))))))</f>
        <v/>
      </c>
      <c r="AO1877" s="376" t="str">
        <f>IF(T1877="","",IF(OR(AH1877="",AH1877="-"),"－",IF(OR(AM1877=8,AM1877=9),"",IF(OR(AJ1877=3,AJ1877=4,AJ1877=5,AJ1877=6),VLOOKUP(AH1877,INDEX((係数_バス貨物_ガソリン,係数_バス貨物_CNG,係数_バス貨物_軽油,係数_バス貨物_メタノール,係数_バス貨物_LPG),MATCH(AL1877,【参考】排出ガスレベル!$AI$4:$AI$671,1),1,AR1877):INDEX((係数_バス貨物_ガソリン,係数_バス貨物_CNG,係数_バス貨物_軽油,係数_バス貨物_メタノール,係数_バス貨物_LPG),MATCH(AL1877+1,【参考】排出ガスレベル!$AI$4:$AI$671,1)-1,5,AR1877),3,FALSE),IF(OR(AJ1877=1,AJ1877=2),VLOOKUP(AH1877,INDEX((係数_乗用_ガソリン,係数_乗用_CNG,係数_乗用_軽油,係数_乗用_メタノール,係数_乗用_LPG),1,1,AR1877):INDEX((係数_乗用_ガソリン,係数_乗用_CNG,係数_乗用_軽油,係数_乗用_メタノール,係数_乗用_LPG),125,5,AR1877),3,FALSE))))))</f>
        <v/>
      </c>
      <c r="AP1877" s="375" t="str">
        <f t="shared" si="522"/>
        <v/>
      </c>
      <c r="AQ1877" s="444" t="str">
        <f t="shared" si="523"/>
        <v/>
      </c>
      <c r="AR1877" s="375" t="str">
        <f t="shared" si="524"/>
        <v/>
      </c>
      <c r="AS1877" s="377" t="str">
        <f t="shared" si="525"/>
        <v/>
      </c>
      <c r="AT1877" s="378" t="str">
        <f t="shared" si="526"/>
        <v/>
      </c>
      <c r="AX1877" s="625" t="b">
        <f t="shared" si="527"/>
        <v>0</v>
      </c>
      <c r="AY1877" s="7" t="str">
        <f t="shared" si="528"/>
        <v>FALSEFALSEFALSE</v>
      </c>
      <c r="AZ1877" s="626">
        <f t="shared" si="512"/>
        <v>0</v>
      </c>
      <c r="BA1877" s="627" t="str">
        <f t="shared" si="529"/>
        <v/>
      </c>
      <c r="BB1877" s="627">
        <f t="shared" si="513"/>
        <v>0</v>
      </c>
    </row>
    <row r="1878" spans="1:54">
      <c r="A1878" s="381">
        <v>1821</v>
      </c>
      <c r="B1878" s="117"/>
      <c r="C1878" s="288"/>
      <c r="D1878" s="289"/>
      <c r="E1878" s="289"/>
      <c r="F1878" s="290"/>
      <c r="G1878" s="292"/>
      <c r="H1878" s="116"/>
      <c r="I1878" s="292"/>
      <c r="J1878" s="116"/>
      <c r="K1878" s="370"/>
      <c r="L1878" s="370"/>
      <c r="M1878" s="370"/>
      <c r="N1878" s="371"/>
      <c r="O1878" s="371"/>
      <c r="P1878" s="371"/>
      <c r="Q1878" s="371"/>
      <c r="R1878" s="371"/>
      <c r="S1878" s="371"/>
      <c r="T1878" s="443"/>
      <c r="U1878" s="539"/>
      <c r="V1878" s="117"/>
      <c r="W1878" s="118"/>
      <c r="X1878" s="119"/>
      <c r="Y1878" s="120"/>
      <c r="Z1878" s="122"/>
      <c r="AA1878" s="121"/>
      <c r="AB1878" s="443"/>
      <c r="AC1878" s="734"/>
      <c r="AD1878" s="372"/>
      <c r="AE1878" s="485"/>
      <c r="AF1878" s="373" t="str">
        <f t="shared" si="514"/>
        <v/>
      </c>
      <c r="AG1878" s="373" t="str">
        <f t="shared" si="515"/>
        <v/>
      </c>
      <c r="AH1878" s="374" t="str">
        <f t="shared" si="516"/>
        <v/>
      </c>
      <c r="AI1878" s="375" t="str">
        <f t="shared" si="517"/>
        <v/>
      </c>
      <c r="AJ1878" s="375" t="str">
        <f t="shared" si="518"/>
        <v/>
      </c>
      <c r="AK1878" s="375" t="str">
        <f t="shared" si="519"/>
        <v/>
      </c>
      <c r="AL1878" s="375" t="str">
        <f t="shared" si="520"/>
        <v/>
      </c>
      <c r="AM1878" s="375" t="str">
        <f t="shared" si="521"/>
        <v/>
      </c>
      <c r="AN1878" s="376" t="str">
        <f>IF(AF1878="","",IF(OR(AH1878="",AH1878="-"),"－",IF(OR(AM1878=8,AM1878=9),"",IF(OR(AJ1878=3,AJ1878=4,AJ1878=5,AJ1878=6),VLOOKUP(AH1878,INDEX((係数_バス貨物_ガソリン,係数_バス貨物_CNG,係数_バス貨物_軽油,係数_バス貨物_メタノール,係数_バス貨物_LPG),MATCH(AL1878,【参考】排出ガスレベル!$AI$4:$AI$671,1),1,AR1878):INDEX((係数_バス貨物_ガソリン,係数_バス貨物_CNG,係数_バス貨物_軽油,係数_バス貨物_メタノール,係数_バス貨物_LPG),MATCH(AL1878+1,【参考】排出ガスレベル!$AI$4:$AI$671,1)-1,5,AR1878),2,FALSE),IF(OR(AJ1878=1,AJ1878=2),VLOOKUP(AH1878,INDEX((係数_乗用_ガソリン,係数_乗用_CNG,係数_乗用_軽油,係数_乗用_メタノール,係数_乗用_LPG),1,1,AR1878):INDEX((係数_乗用_ガソリン,係数_乗用_CNG,係数_乗用_軽油,係数_乗用_メタノール,係数_乗用_LPG),125,5,AR1878),2,FALSE))))))</f>
        <v/>
      </c>
      <c r="AO1878" s="376" t="str">
        <f>IF(T1878="","",IF(OR(AH1878="",AH1878="-"),"－",IF(OR(AM1878=8,AM1878=9),"",IF(OR(AJ1878=3,AJ1878=4,AJ1878=5,AJ1878=6),VLOOKUP(AH1878,INDEX((係数_バス貨物_ガソリン,係数_バス貨物_CNG,係数_バス貨物_軽油,係数_バス貨物_メタノール,係数_バス貨物_LPG),MATCH(AL1878,【参考】排出ガスレベル!$AI$4:$AI$671,1),1,AR1878):INDEX((係数_バス貨物_ガソリン,係数_バス貨物_CNG,係数_バス貨物_軽油,係数_バス貨物_メタノール,係数_バス貨物_LPG),MATCH(AL1878+1,【参考】排出ガスレベル!$AI$4:$AI$671,1)-1,5,AR1878),3,FALSE),IF(OR(AJ1878=1,AJ1878=2),VLOOKUP(AH1878,INDEX((係数_乗用_ガソリン,係数_乗用_CNG,係数_乗用_軽油,係数_乗用_メタノール,係数_乗用_LPG),1,1,AR1878):INDEX((係数_乗用_ガソリン,係数_乗用_CNG,係数_乗用_軽油,係数_乗用_メタノール,係数_乗用_LPG),125,5,AR1878),3,FALSE))))))</f>
        <v/>
      </c>
      <c r="AP1878" s="375" t="str">
        <f t="shared" si="522"/>
        <v/>
      </c>
      <c r="AQ1878" s="444" t="str">
        <f t="shared" si="523"/>
        <v/>
      </c>
      <c r="AR1878" s="375" t="str">
        <f t="shared" si="524"/>
        <v/>
      </c>
      <c r="AS1878" s="377" t="str">
        <f t="shared" si="525"/>
        <v/>
      </c>
      <c r="AT1878" s="378" t="str">
        <f t="shared" si="526"/>
        <v/>
      </c>
      <c r="AX1878" s="625" t="b">
        <f t="shared" si="527"/>
        <v>0</v>
      </c>
      <c r="AY1878" s="7" t="str">
        <f t="shared" si="528"/>
        <v>FALSEFALSEFALSE</v>
      </c>
      <c r="AZ1878" s="626">
        <f t="shared" si="512"/>
        <v>0</v>
      </c>
      <c r="BA1878" s="627" t="str">
        <f t="shared" si="529"/>
        <v/>
      </c>
      <c r="BB1878" s="627">
        <f t="shared" si="513"/>
        <v>0</v>
      </c>
    </row>
    <row r="1879" spans="1:54">
      <c r="A1879" s="381">
        <v>1822</v>
      </c>
      <c r="B1879" s="117"/>
      <c r="C1879" s="288"/>
      <c r="D1879" s="289"/>
      <c r="E1879" s="289"/>
      <c r="F1879" s="290"/>
      <c r="G1879" s="292"/>
      <c r="H1879" s="116"/>
      <c r="I1879" s="292"/>
      <c r="J1879" s="116"/>
      <c r="K1879" s="370"/>
      <c r="L1879" s="370"/>
      <c r="M1879" s="370"/>
      <c r="N1879" s="371"/>
      <c r="O1879" s="371"/>
      <c r="P1879" s="371"/>
      <c r="Q1879" s="371"/>
      <c r="R1879" s="371"/>
      <c r="S1879" s="371"/>
      <c r="T1879" s="443"/>
      <c r="U1879" s="539"/>
      <c r="V1879" s="117"/>
      <c r="W1879" s="118"/>
      <c r="X1879" s="119"/>
      <c r="Y1879" s="120"/>
      <c r="Z1879" s="122"/>
      <c r="AA1879" s="121"/>
      <c r="AB1879" s="443"/>
      <c r="AC1879" s="734"/>
      <c r="AD1879" s="372"/>
      <c r="AE1879" s="485"/>
      <c r="AF1879" s="373" t="str">
        <f t="shared" si="514"/>
        <v/>
      </c>
      <c r="AG1879" s="373" t="str">
        <f t="shared" si="515"/>
        <v/>
      </c>
      <c r="AH1879" s="374" t="str">
        <f t="shared" si="516"/>
        <v/>
      </c>
      <c r="AI1879" s="375" t="str">
        <f t="shared" si="517"/>
        <v/>
      </c>
      <c r="AJ1879" s="375" t="str">
        <f t="shared" si="518"/>
        <v/>
      </c>
      <c r="AK1879" s="375" t="str">
        <f t="shared" si="519"/>
        <v/>
      </c>
      <c r="AL1879" s="375" t="str">
        <f t="shared" si="520"/>
        <v/>
      </c>
      <c r="AM1879" s="375" t="str">
        <f t="shared" si="521"/>
        <v/>
      </c>
      <c r="AN1879" s="376" t="str">
        <f>IF(AF1879="","",IF(OR(AH1879="",AH1879="-"),"－",IF(OR(AM1879=8,AM1879=9),"",IF(OR(AJ1879=3,AJ1879=4,AJ1879=5,AJ1879=6),VLOOKUP(AH1879,INDEX((係数_バス貨物_ガソリン,係数_バス貨物_CNG,係数_バス貨物_軽油,係数_バス貨物_メタノール,係数_バス貨物_LPG),MATCH(AL1879,【参考】排出ガスレベル!$AI$4:$AI$671,1),1,AR1879):INDEX((係数_バス貨物_ガソリン,係数_バス貨物_CNG,係数_バス貨物_軽油,係数_バス貨物_メタノール,係数_バス貨物_LPG),MATCH(AL1879+1,【参考】排出ガスレベル!$AI$4:$AI$671,1)-1,5,AR1879),2,FALSE),IF(OR(AJ1879=1,AJ1879=2),VLOOKUP(AH1879,INDEX((係数_乗用_ガソリン,係数_乗用_CNG,係数_乗用_軽油,係数_乗用_メタノール,係数_乗用_LPG),1,1,AR1879):INDEX((係数_乗用_ガソリン,係数_乗用_CNG,係数_乗用_軽油,係数_乗用_メタノール,係数_乗用_LPG),125,5,AR1879),2,FALSE))))))</f>
        <v/>
      </c>
      <c r="AO1879" s="376" t="str">
        <f>IF(T1879="","",IF(OR(AH1879="",AH1879="-"),"－",IF(OR(AM1879=8,AM1879=9),"",IF(OR(AJ1879=3,AJ1879=4,AJ1879=5,AJ1879=6),VLOOKUP(AH1879,INDEX((係数_バス貨物_ガソリン,係数_バス貨物_CNG,係数_バス貨物_軽油,係数_バス貨物_メタノール,係数_バス貨物_LPG),MATCH(AL1879,【参考】排出ガスレベル!$AI$4:$AI$671,1),1,AR1879):INDEX((係数_バス貨物_ガソリン,係数_バス貨物_CNG,係数_バス貨物_軽油,係数_バス貨物_メタノール,係数_バス貨物_LPG),MATCH(AL1879+1,【参考】排出ガスレベル!$AI$4:$AI$671,1)-1,5,AR1879),3,FALSE),IF(OR(AJ1879=1,AJ1879=2),VLOOKUP(AH1879,INDEX((係数_乗用_ガソリン,係数_乗用_CNG,係数_乗用_軽油,係数_乗用_メタノール,係数_乗用_LPG),1,1,AR1879):INDEX((係数_乗用_ガソリン,係数_乗用_CNG,係数_乗用_軽油,係数_乗用_メタノール,係数_乗用_LPG),125,5,AR1879),3,FALSE))))))</f>
        <v/>
      </c>
      <c r="AP1879" s="375" t="str">
        <f t="shared" si="522"/>
        <v/>
      </c>
      <c r="AQ1879" s="444" t="str">
        <f t="shared" si="523"/>
        <v/>
      </c>
      <c r="AR1879" s="375" t="str">
        <f t="shared" si="524"/>
        <v/>
      </c>
      <c r="AS1879" s="377" t="str">
        <f t="shared" si="525"/>
        <v/>
      </c>
      <c r="AT1879" s="378" t="str">
        <f t="shared" si="526"/>
        <v/>
      </c>
      <c r="AX1879" s="625" t="b">
        <f t="shared" si="527"/>
        <v>0</v>
      </c>
      <c r="AY1879" s="7" t="str">
        <f t="shared" si="528"/>
        <v>FALSEFALSEFALSE</v>
      </c>
      <c r="AZ1879" s="626">
        <f t="shared" si="512"/>
        <v>0</v>
      </c>
      <c r="BA1879" s="627" t="str">
        <f t="shared" si="529"/>
        <v/>
      </c>
      <c r="BB1879" s="627">
        <f t="shared" si="513"/>
        <v>0</v>
      </c>
    </row>
    <row r="1880" spans="1:54">
      <c r="A1880" s="381">
        <v>1823</v>
      </c>
      <c r="B1880" s="117"/>
      <c r="C1880" s="288"/>
      <c r="D1880" s="289"/>
      <c r="E1880" s="289"/>
      <c r="F1880" s="290"/>
      <c r="G1880" s="292"/>
      <c r="H1880" s="116"/>
      <c r="I1880" s="292"/>
      <c r="J1880" s="116"/>
      <c r="K1880" s="370"/>
      <c r="L1880" s="370"/>
      <c r="M1880" s="370"/>
      <c r="N1880" s="371"/>
      <c r="O1880" s="371"/>
      <c r="P1880" s="371"/>
      <c r="Q1880" s="371"/>
      <c r="R1880" s="371"/>
      <c r="S1880" s="371"/>
      <c r="T1880" s="443"/>
      <c r="U1880" s="539"/>
      <c r="V1880" s="117"/>
      <c r="W1880" s="118"/>
      <c r="X1880" s="119"/>
      <c r="Y1880" s="120"/>
      <c r="Z1880" s="122"/>
      <c r="AA1880" s="121"/>
      <c r="AB1880" s="443"/>
      <c r="AC1880" s="734"/>
      <c r="AD1880" s="372"/>
      <c r="AE1880" s="485"/>
      <c r="AF1880" s="373" t="str">
        <f t="shared" si="514"/>
        <v/>
      </c>
      <c r="AG1880" s="373" t="str">
        <f t="shared" si="515"/>
        <v/>
      </c>
      <c r="AH1880" s="374" t="str">
        <f t="shared" si="516"/>
        <v/>
      </c>
      <c r="AI1880" s="375" t="str">
        <f t="shared" si="517"/>
        <v/>
      </c>
      <c r="AJ1880" s="375" t="str">
        <f t="shared" si="518"/>
        <v/>
      </c>
      <c r="AK1880" s="375" t="str">
        <f t="shared" si="519"/>
        <v/>
      </c>
      <c r="AL1880" s="375" t="str">
        <f t="shared" si="520"/>
        <v/>
      </c>
      <c r="AM1880" s="375" t="str">
        <f t="shared" si="521"/>
        <v/>
      </c>
      <c r="AN1880" s="376" t="str">
        <f>IF(AF1880="","",IF(OR(AH1880="",AH1880="-"),"－",IF(OR(AM1880=8,AM1880=9),"",IF(OR(AJ1880=3,AJ1880=4,AJ1880=5,AJ1880=6),VLOOKUP(AH1880,INDEX((係数_バス貨物_ガソリン,係数_バス貨物_CNG,係数_バス貨物_軽油,係数_バス貨物_メタノール,係数_バス貨物_LPG),MATCH(AL1880,【参考】排出ガスレベル!$AI$4:$AI$671,1),1,AR1880):INDEX((係数_バス貨物_ガソリン,係数_バス貨物_CNG,係数_バス貨物_軽油,係数_バス貨物_メタノール,係数_バス貨物_LPG),MATCH(AL1880+1,【参考】排出ガスレベル!$AI$4:$AI$671,1)-1,5,AR1880),2,FALSE),IF(OR(AJ1880=1,AJ1880=2),VLOOKUP(AH1880,INDEX((係数_乗用_ガソリン,係数_乗用_CNG,係数_乗用_軽油,係数_乗用_メタノール,係数_乗用_LPG),1,1,AR1880):INDEX((係数_乗用_ガソリン,係数_乗用_CNG,係数_乗用_軽油,係数_乗用_メタノール,係数_乗用_LPG),125,5,AR1880),2,FALSE))))))</f>
        <v/>
      </c>
      <c r="AO1880" s="376" t="str">
        <f>IF(T1880="","",IF(OR(AH1880="",AH1880="-"),"－",IF(OR(AM1880=8,AM1880=9),"",IF(OR(AJ1880=3,AJ1880=4,AJ1880=5,AJ1880=6),VLOOKUP(AH1880,INDEX((係数_バス貨物_ガソリン,係数_バス貨物_CNG,係数_バス貨物_軽油,係数_バス貨物_メタノール,係数_バス貨物_LPG),MATCH(AL1880,【参考】排出ガスレベル!$AI$4:$AI$671,1),1,AR1880):INDEX((係数_バス貨物_ガソリン,係数_バス貨物_CNG,係数_バス貨物_軽油,係数_バス貨物_メタノール,係数_バス貨物_LPG),MATCH(AL1880+1,【参考】排出ガスレベル!$AI$4:$AI$671,1)-1,5,AR1880),3,FALSE),IF(OR(AJ1880=1,AJ1880=2),VLOOKUP(AH1880,INDEX((係数_乗用_ガソリン,係数_乗用_CNG,係数_乗用_軽油,係数_乗用_メタノール,係数_乗用_LPG),1,1,AR1880):INDEX((係数_乗用_ガソリン,係数_乗用_CNG,係数_乗用_軽油,係数_乗用_メタノール,係数_乗用_LPG),125,5,AR1880),3,FALSE))))))</f>
        <v/>
      </c>
      <c r="AP1880" s="375" t="str">
        <f t="shared" si="522"/>
        <v/>
      </c>
      <c r="AQ1880" s="444" t="str">
        <f t="shared" si="523"/>
        <v/>
      </c>
      <c r="AR1880" s="375" t="str">
        <f t="shared" si="524"/>
        <v/>
      </c>
      <c r="AS1880" s="377" t="str">
        <f t="shared" si="525"/>
        <v/>
      </c>
      <c r="AT1880" s="378" t="str">
        <f t="shared" si="526"/>
        <v/>
      </c>
      <c r="AX1880" s="625" t="b">
        <f t="shared" si="527"/>
        <v>0</v>
      </c>
      <c r="AY1880" s="7" t="str">
        <f t="shared" si="528"/>
        <v>FALSEFALSEFALSE</v>
      </c>
      <c r="AZ1880" s="626">
        <f t="shared" si="512"/>
        <v>0</v>
      </c>
      <c r="BA1880" s="627" t="str">
        <f t="shared" si="529"/>
        <v/>
      </c>
      <c r="BB1880" s="627">
        <f t="shared" si="513"/>
        <v>0</v>
      </c>
    </row>
    <row r="1881" spans="1:54">
      <c r="A1881" s="381">
        <v>1824</v>
      </c>
      <c r="B1881" s="117"/>
      <c r="C1881" s="288"/>
      <c r="D1881" s="289"/>
      <c r="E1881" s="289"/>
      <c r="F1881" s="290"/>
      <c r="G1881" s="292"/>
      <c r="H1881" s="116"/>
      <c r="I1881" s="292"/>
      <c r="J1881" s="116"/>
      <c r="K1881" s="370"/>
      <c r="L1881" s="370"/>
      <c r="M1881" s="370"/>
      <c r="N1881" s="371"/>
      <c r="O1881" s="371"/>
      <c r="P1881" s="371"/>
      <c r="Q1881" s="371"/>
      <c r="R1881" s="371"/>
      <c r="S1881" s="371"/>
      <c r="T1881" s="443"/>
      <c r="U1881" s="539"/>
      <c r="V1881" s="117"/>
      <c r="W1881" s="118"/>
      <c r="X1881" s="119"/>
      <c r="Y1881" s="120"/>
      <c r="Z1881" s="122"/>
      <c r="AA1881" s="121"/>
      <c r="AB1881" s="443"/>
      <c r="AC1881" s="734"/>
      <c r="AD1881" s="372"/>
      <c r="AE1881" s="485"/>
      <c r="AF1881" s="373" t="str">
        <f t="shared" si="514"/>
        <v/>
      </c>
      <c r="AG1881" s="373" t="str">
        <f t="shared" si="515"/>
        <v/>
      </c>
      <c r="AH1881" s="374" t="str">
        <f t="shared" si="516"/>
        <v/>
      </c>
      <c r="AI1881" s="375" t="str">
        <f t="shared" si="517"/>
        <v/>
      </c>
      <c r="AJ1881" s="375" t="str">
        <f t="shared" si="518"/>
        <v/>
      </c>
      <c r="AK1881" s="375" t="str">
        <f t="shared" si="519"/>
        <v/>
      </c>
      <c r="AL1881" s="375" t="str">
        <f t="shared" si="520"/>
        <v/>
      </c>
      <c r="AM1881" s="375" t="str">
        <f t="shared" si="521"/>
        <v/>
      </c>
      <c r="AN1881" s="376" t="str">
        <f>IF(AF1881="","",IF(OR(AH1881="",AH1881="-"),"－",IF(OR(AM1881=8,AM1881=9),"",IF(OR(AJ1881=3,AJ1881=4,AJ1881=5,AJ1881=6),VLOOKUP(AH1881,INDEX((係数_バス貨物_ガソリン,係数_バス貨物_CNG,係数_バス貨物_軽油,係数_バス貨物_メタノール,係数_バス貨物_LPG),MATCH(AL1881,【参考】排出ガスレベル!$AI$4:$AI$671,1),1,AR1881):INDEX((係数_バス貨物_ガソリン,係数_バス貨物_CNG,係数_バス貨物_軽油,係数_バス貨物_メタノール,係数_バス貨物_LPG),MATCH(AL1881+1,【参考】排出ガスレベル!$AI$4:$AI$671,1)-1,5,AR1881),2,FALSE),IF(OR(AJ1881=1,AJ1881=2),VLOOKUP(AH1881,INDEX((係数_乗用_ガソリン,係数_乗用_CNG,係数_乗用_軽油,係数_乗用_メタノール,係数_乗用_LPG),1,1,AR1881):INDEX((係数_乗用_ガソリン,係数_乗用_CNG,係数_乗用_軽油,係数_乗用_メタノール,係数_乗用_LPG),125,5,AR1881),2,FALSE))))))</f>
        <v/>
      </c>
      <c r="AO1881" s="376" t="str">
        <f>IF(T1881="","",IF(OR(AH1881="",AH1881="-"),"－",IF(OR(AM1881=8,AM1881=9),"",IF(OR(AJ1881=3,AJ1881=4,AJ1881=5,AJ1881=6),VLOOKUP(AH1881,INDEX((係数_バス貨物_ガソリン,係数_バス貨物_CNG,係数_バス貨物_軽油,係数_バス貨物_メタノール,係数_バス貨物_LPG),MATCH(AL1881,【参考】排出ガスレベル!$AI$4:$AI$671,1),1,AR1881):INDEX((係数_バス貨物_ガソリン,係数_バス貨物_CNG,係数_バス貨物_軽油,係数_バス貨物_メタノール,係数_バス貨物_LPG),MATCH(AL1881+1,【参考】排出ガスレベル!$AI$4:$AI$671,1)-1,5,AR1881),3,FALSE),IF(OR(AJ1881=1,AJ1881=2),VLOOKUP(AH1881,INDEX((係数_乗用_ガソリン,係数_乗用_CNG,係数_乗用_軽油,係数_乗用_メタノール,係数_乗用_LPG),1,1,AR1881):INDEX((係数_乗用_ガソリン,係数_乗用_CNG,係数_乗用_軽油,係数_乗用_メタノール,係数_乗用_LPG),125,5,AR1881),3,FALSE))))))</f>
        <v/>
      </c>
      <c r="AP1881" s="375" t="str">
        <f t="shared" si="522"/>
        <v/>
      </c>
      <c r="AQ1881" s="444" t="str">
        <f t="shared" si="523"/>
        <v/>
      </c>
      <c r="AR1881" s="375" t="str">
        <f t="shared" si="524"/>
        <v/>
      </c>
      <c r="AS1881" s="377" t="str">
        <f t="shared" si="525"/>
        <v/>
      </c>
      <c r="AT1881" s="378" t="str">
        <f t="shared" si="526"/>
        <v/>
      </c>
      <c r="AX1881" s="625" t="b">
        <f t="shared" si="527"/>
        <v>0</v>
      </c>
      <c r="AY1881" s="7" t="str">
        <f t="shared" si="528"/>
        <v>FALSEFALSEFALSE</v>
      </c>
      <c r="AZ1881" s="626">
        <f t="shared" si="512"/>
        <v>0</v>
      </c>
      <c r="BA1881" s="627" t="str">
        <f t="shared" si="529"/>
        <v/>
      </c>
      <c r="BB1881" s="627">
        <f t="shared" si="513"/>
        <v>0</v>
      </c>
    </row>
    <row r="1882" spans="1:54">
      <c r="A1882" s="381">
        <v>1825</v>
      </c>
      <c r="B1882" s="117"/>
      <c r="C1882" s="288"/>
      <c r="D1882" s="289"/>
      <c r="E1882" s="289"/>
      <c r="F1882" s="290"/>
      <c r="G1882" s="292"/>
      <c r="H1882" s="116"/>
      <c r="I1882" s="292"/>
      <c r="J1882" s="116"/>
      <c r="K1882" s="370"/>
      <c r="L1882" s="370"/>
      <c r="M1882" s="370"/>
      <c r="N1882" s="371"/>
      <c r="O1882" s="371"/>
      <c r="P1882" s="371"/>
      <c r="Q1882" s="371"/>
      <c r="R1882" s="371"/>
      <c r="S1882" s="371"/>
      <c r="T1882" s="443"/>
      <c r="U1882" s="539"/>
      <c r="V1882" s="117"/>
      <c r="W1882" s="118"/>
      <c r="X1882" s="119"/>
      <c r="Y1882" s="120"/>
      <c r="Z1882" s="122"/>
      <c r="AA1882" s="121"/>
      <c r="AB1882" s="443"/>
      <c r="AC1882" s="734"/>
      <c r="AD1882" s="372"/>
      <c r="AE1882" s="485"/>
      <c r="AF1882" s="373" t="str">
        <f t="shared" si="514"/>
        <v/>
      </c>
      <c r="AG1882" s="373" t="str">
        <f t="shared" si="515"/>
        <v/>
      </c>
      <c r="AH1882" s="374" t="str">
        <f t="shared" si="516"/>
        <v/>
      </c>
      <c r="AI1882" s="375" t="str">
        <f t="shared" si="517"/>
        <v/>
      </c>
      <c r="AJ1882" s="375" t="str">
        <f t="shared" si="518"/>
        <v/>
      </c>
      <c r="AK1882" s="375" t="str">
        <f t="shared" si="519"/>
        <v/>
      </c>
      <c r="AL1882" s="375" t="str">
        <f t="shared" si="520"/>
        <v/>
      </c>
      <c r="AM1882" s="375" t="str">
        <f t="shared" si="521"/>
        <v/>
      </c>
      <c r="AN1882" s="376" t="str">
        <f>IF(AF1882="","",IF(OR(AH1882="",AH1882="-"),"－",IF(OR(AM1882=8,AM1882=9),"",IF(OR(AJ1882=3,AJ1882=4,AJ1882=5,AJ1882=6),VLOOKUP(AH1882,INDEX((係数_バス貨物_ガソリン,係数_バス貨物_CNG,係数_バス貨物_軽油,係数_バス貨物_メタノール,係数_バス貨物_LPG),MATCH(AL1882,【参考】排出ガスレベル!$AI$4:$AI$671,1),1,AR1882):INDEX((係数_バス貨物_ガソリン,係数_バス貨物_CNG,係数_バス貨物_軽油,係数_バス貨物_メタノール,係数_バス貨物_LPG),MATCH(AL1882+1,【参考】排出ガスレベル!$AI$4:$AI$671,1)-1,5,AR1882),2,FALSE),IF(OR(AJ1882=1,AJ1882=2),VLOOKUP(AH1882,INDEX((係数_乗用_ガソリン,係数_乗用_CNG,係数_乗用_軽油,係数_乗用_メタノール,係数_乗用_LPG),1,1,AR1882):INDEX((係数_乗用_ガソリン,係数_乗用_CNG,係数_乗用_軽油,係数_乗用_メタノール,係数_乗用_LPG),125,5,AR1882),2,FALSE))))))</f>
        <v/>
      </c>
      <c r="AO1882" s="376" t="str">
        <f>IF(T1882="","",IF(OR(AH1882="",AH1882="-"),"－",IF(OR(AM1882=8,AM1882=9),"",IF(OR(AJ1882=3,AJ1882=4,AJ1882=5,AJ1882=6),VLOOKUP(AH1882,INDEX((係数_バス貨物_ガソリン,係数_バス貨物_CNG,係数_バス貨物_軽油,係数_バス貨物_メタノール,係数_バス貨物_LPG),MATCH(AL1882,【参考】排出ガスレベル!$AI$4:$AI$671,1),1,AR1882):INDEX((係数_バス貨物_ガソリン,係数_バス貨物_CNG,係数_バス貨物_軽油,係数_バス貨物_メタノール,係数_バス貨物_LPG),MATCH(AL1882+1,【参考】排出ガスレベル!$AI$4:$AI$671,1)-1,5,AR1882),3,FALSE),IF(OR(AJ1882=1,AJ1882=2),VLOOKUP(AH1882,INDEX((係数_乗用_ガソリン,係数_乗用_CNG,係数_乗用_軽油,係数_乗用_メタノール,係数_乗用_LPG),1,1,AR1882):INDEX((係数_乗用_ガソリン,係数_乗用_CNG,係数_乗用_軽油,係数_乗用_メタノール,係数_乗用_LPG),125,5,AR1882),3,FALSE))))))</f>
        <v/>
      </c>
      <c r="AP1882" s="375" t="str">
        <f t="shared" si="522"/>
        <v/>
      </c>
      <c r="AQ1882" s="444" t="str">
        <f t="shared" si="523"/>
        <v/>
      </c>
      <c r="AR1882" s="375" t="str">
        <f t="shared" si="524"/>
        <v/>
      </c>
      <c r="AS1882" s="377" t="str">
        <f t="shared" si="525"/>
        <v/>
      </c>
      <c r="AT1882" s="378" t="str">
        <f t="shared" si="526"/>
        <v/>
      </c>
      <c r="AX1882" s="625" t="b">
        <f t="shared" si="527"/>
        <v>0</v>
      </c>
      <c r="AY1882" s="7" t="str">
        <f t="shared" si="528"/>
        <v>FALSEFALSEFALSE</v>
      </c>
      <c r="AZ1882" s="626">
        <f t="shared" si="512"/>
        <v>0</v>
      </c>
      <c r="BA1882" s="627" t="str">
        <f t="shared" si="529"/>
        <v/>
      </c>
      <c r="BB1882" s="627">
        <f t="shared" si="513"/>
        <v>0</v>
      </c>
    </row>
    <row r="1883" spans="1:54">
      <c r="A1883" s="381">
        <v>1826</v>
      </c>
      <c r="B1883" s="117"/>
      <c r="C1883" s="288"/>
      <c r="D1883" s="289"/>
      <c r="E1883" s="289"/>
      <c r="F1883" s="290"/>
      <c r="G1883" s="292"/>
      <c r="H1883" s="116"/>
      <c r="I1883" s="292"/>
      <c r="J1883" s="116"/>
      <c r="K1883" s="370"/>
      <c r="L1883" s="370"/>
      <c r="M1883" s="370"/>
      <c r="N1883" s="371"/>
      <c r="O1883" s="371"/>
      <c r="P1883" s="371"/>
      <c r="Q1883" s="371"/>
      <c r="R1883" s="371"/>
      <c r="S1883" s="371"/>
      <c r="T1883" s="443"/>
      <c r="U1883" s="539"/>
      <c r="V1883" s="117"/>
      <c r="W1883" s="118"/>
      <c r="X1883" s="119"/>
      <c r="Y1883" s="120"/>
      <c r="Z1883" s="122"/>
      <c r="AA1883" s="121"/>
      <c r="AB1883" s="443"/>
      <c r="AC1883" s="734"/>
      <c r="AD1883" s="372"/>
      <c r="AE1883" s="485"/>
      <c r="AF1883" s="373" t="str">
        <f t="shared" si="514"/>
        <v/>
      </c>
      <c r="AG1883" s="373" t="str">
        <f t="shared" si="515"/>
        <v/>
      </c>
      <c r="AH1883" s="374" t="str">
        <f t="shared" si="516"/>
        <v/>
      </c>
      <c r="AI1883" s="375" t="str">
        <f t="shared" si="517"/>
        <v/>
      </c>
      <c r="AJ1883" s="375" t="str">
        <f t="shared" si="518"/>
        <v/>
      </c>
      <c r="AK1883" s="375" t="str">
        <f t="shared" si="519"/>
        <v/>
      </c>
      <c r="AL1883" s="375" t="str">
        <f t="shared" si="520"/>
        <v/>
      </c>
      <c r="AM1883" s="375" t="str">
        <f t="shared" si="521"/>
        <v/>
      </c>
      <c r="AN1883" s="376" t="str">
        <f>IF(AF1883="","",IF(OR(AH1883="",AH1883="-"),"－",IF(OR(AM1883=8,AM1883=9),"",IF(OR(AJ1883=3,AJ1883=4,AJ1883=5,AJ1883=6),VLOOKUP(AH1883,INDEX((係数_バス貨物_ガソリン,係数_バス貨物_CNG,係数_バス貨物_軽油,係数_バス貨物_メタノール,係数_バス貨物_LPG),MATCH(AL1883,【参考】排出ガスレベル!$AI$4:$AI$671,1),1,AR1883):INDEX((係数_バス貨物_ガソリン,係数_バス貨物_CNG,係数_バス貨物_軽油,係数_バス貨物_メタノール,係数_バス貨物_LPG),MATCH(AL1883+1,【参考】排出ガスレベル!$AI$4:$AI$671,1)-1,5,AR1883),2,FALSE),IF(OR(AJ1883=1,AJ1883=2),VLOOKUP(AH1883,INDEX((係数_乗用_ガソリン,係数_乗用_CNG,係数_乗用_軽油,係数_乗用_メタノール,係数_乗用_LPG),1,1,AR1883):INDEX((係数_乗用_ガソリン,係数_乗用_CNG,係数_乗用_軽油,係数_乗用_メタノール,係数_乗用_LPG),125,5,AR1883),2,FALSE))))))</f>
        <v/>
      </c>
      <c r="AO1883" s="376" t="str">
        <f>IF(T1883="","",IF(OR(AH1883="",AH1883="-"),"－",IF(OR(AM1883=8,AM1883=9),"",IF(OR(AJ1883=3,AJ1883=4,AJ1883=5,AJ1883=6),VLOOKUP(AH1883,INDEX((係数_バス貨物_ガソリン,係数_バス貨物_CNG,係数_バス貨物_軽油,係数_バス貨物_メタノール,係数_バス貨物_LPG),MATCH(AL1883,【参考】排出ガスレベル!$AI$4:$AI$671,1),1,AR1883):INDEX((係数_バス貨物_ガソリン,係数_バス貨物_CNG,係数_バス貨物_軽油,係数_バス貨物_メタノール,係数_バス貨物_LPG),MATCH(AL1883+1,【参考】排出ガスレベル!$AI$4:$AI$671,1)-1,5,AR1883),3,FALSE),IF(OR(AJ1883=1,AJ1883=2),VLOOKUP(AH1883,INDEX((係数_乗用_ガソリン,係数_乗用_CNG,係数_乗用_軽油,係数_乗用_メタノール,係数_乗用_LPG),1,1,AR1883):INDEX((係数_乗用_ガソリン,係数_乗用_CNG,係数_乗用_軽油,係数_乗用_メタノール,係数_乗用_LPG),125,5,AR1883),3,FALSE))))))</f>
        <v/>
      </c>
      <c r="AP1883" s="375" t="str">
        <f t="shared" si="522"/>
        <v/>
      </c>
      <c r="AQ1883" s="444" t="str">
        <f t="shared" si="523"/>
        <v/>
      </c>
      <c r="AR1883" s="375" t="str">
        <f t="shared" si="524"/>
        <v/>
      </c>
      <c r="AS1883" s="377" t="str">
        <f t="shared" si="525"/>
        <v/>
      </c>
      <c r="AT1883" s="378" t="str">
        <f t="shared" si="526"/>
        <v/>
      </c>
      <c r="AX1883" s="625" t="b">
        <f t="shared" si="527"/>
        <v>0</v>
      </c>
      <c r="AY1883" s="7" t="str">
        <f t="shared" si="528"/>
        <v>FALSEFALSEFALSE</v>
      </c>
      <c r="AZ1883" s="626">
        <f t="shared" si="512"/>
        <v>0</v>
      </c>
      <c r="BA1883" s="627" t="str">
        <f t="shared" si="529"/>
        <v/>
      </c>
      <c r="BB1883" s="627">
        <f t="shared" si="513"/>
        <v>0</v>
      </c>
    </row>
    <row r="1884" spans="1:54">
      <c r="A1884" s="381">
        <v>1827</v>
      </c>
      <c r="B1884" s="117"/>
      <c r="C1884" s="288"/>
      <c r="D1884" s="289"/>
      <c r="E1884" s="289"/>
      <c r="F1884" s="290"/>
      <c r="G1884" s="292"/>
      <c r="H1884" s="116"/>
      <c r="I1884" s="292"/>
      <c r="J1884" s="116"/>
      <c r="K1884" s="370"/>
      <c r="L1884" s="370"/>
      <c r="M1884" s="370"/>
      <c r="N1884" s="371"/>
      <c r="O1884" s="371"/>
      <c r="P1884" s="371"/>
      <c r="Q1884" s="371"/>
      <c r="R1884" s="371"/>
      <c r="S1884" s="371"/>
      <c r="T1884" s="443"/>
      <c r="U1884" s="539"/>
      <c r="V1884" s="117"/>
      <c r="W1884" s="118"/>
      <c r="X1884" s="119"/>
      <c r="Y1884" s="120"/>
      <c r="Z1884" s="122"/>
      <c r="AA1884" s="121"/>
      <c r="AB1884" s="443"/>
      <c r="AC1884" s="734"/>
      <c r="AD1884" s="372"/>
      <c r="AE1884" s="485"/>
      <c r="AF1884" s="373" t="str">
        <f t="shared" si="514"/>
        <v/>
      </c>
      <c r="AG1884" s="373" t="str">
        <f t="shared" si="515"/>
        <v/>
      </c>
      <c r="AH1884" s="374" t="str">
        <f t="shared" si="516"/>
        <v/>
      </c>
      <c r="AI1884" s="375" t="str">
        <f t="shared" si="517"/>
        <v/>
      </c>
      <c r="AJ1884" s="375" t="str">
        <f t="shared" si="518"/>
        <v/>
      </c>
      <c r="AK1884" s="375" t="str">
        <f t="shared" si="519"/>
        <v/>
      </c>
      <c r="AL1884" s="375" t="str">
        <f t="shared" si="520"/>
        <v/>
      </c>
      <c r="AM1884" s="375" t="str">
        <f t="shared" si="521"/>
        <v/>
      </c>
      <c r="AN1884" s="376" t="str">
        <f>IF(AF1884="","",IF(OR(AH1884="",AH1884="-"),"－",IF(OR(AM1884=8,AM1884=9),"",IF(OR(AJ1884=3,AJ1884=4,AJ1884=5,AJ1884=6),VLOOKUP(AH1884,INDEX((係数_バス貨物_ガソリン,係数_バス貨物_CNG,係数_バス貨物_軽油,係数_バス貨物_メタノール,係数_バス貨物_LPG),MATCH(AL1884,【参考】排出ガスレベル!$AI$4:$AI$671,1),1,AR1884):INDEX((係数_バス貨物_ガソリン,係数_バス貨物_CNG,係数_バス貨物_軽油,係数_バス貨物_メタノール,係数_バス貨物_LPG),MATCH(AL1884+1,【参考】排出ガスレベル!$AI$4:$AI$671,1)-1,5,AR1884),2,FALSE),IF(OR(AJ1884=1,AJ1884=2),VLOOKUP(AH1884,INDEX((係数_乗用_ガソリン,係数_乗用_CNG,係数_乗用_軽油,係数_乗用_メタノール,係数_乗用_LPG),1,1,AR1884):INDEX((係数_乗用_ガソリン,係数_乗用_CNG,係数_乗用_軽油,係数_乗用_メタノール,係数_乗用_LPG),125,5,AR1884),2,FALSE))))))</f>
        <v/>
      </c>
      <c r="AO1884" s="376" t="str">
        <f>IF(T1884="","",IF(OR(AH1884="",AH1884="-"),"－",IF(OR(AM1884=8,AM1884=9),"",IF(OR(AJ1884=3,AJ1884=4,AJ1884=5,AJ1884=6),VLOOKUP(AH1884,INDEX((係数_バス貨物_ガソリン,係数_バス貨物_CNG,係数_バス貨物_軽油,係数_バス貨物_メタノール,係数_バス貨物_LPG),MATCH(AL1884,【参考】排出ガスレベル!$AI$4:$AI$671,1),1,AR1884):INDEX((係数_バス貨物_ガソリン,係数_バス貨物_CNG,係数_バス貨物_軽油,係数_バス貨物_メタノール,係数_バス貨物_LPG),MATCH(AL1884+1,【参考】排出ガスレベル!$AI$4:$AI$671,1)-1,5,AR1884),3,FALSE),IF(OR(AJ1884=1,AJ1884=2),VLOOKUP(AH1884,INDEX((係数_乗用_ガソリン,係数_乗用_CNG,係数_乗用_軽油,係数_乗用_メタノール,係数_乗用_LPG),1,1,AR1884):INDEX((係数_乗用_ガソリン,係数_乗用_CNG,係数_乗用_軽油,係数_乗用_メタノール,係数_乗用_LPG),125,5,AR1884),3,FALSE))))))</f>
        <v/>
      </c>
      <c r="AP1884" s="375" t="str">
        <f t="shared" si="522"/>
        <v/>
      </c>
      <c r="AQ1884" s="444" t="str">
        <f t="shared" si="523"/>
        <v/>
      </c>
      <c r="AR1884" s="375" t="str">
        <f t="shared" si="524"/>
        <v/>
      </c>
      <c r="AS1884" s="377" t="str">
        <f t="shared" si="525"/>
        <v/>
      </c>
      <c r="AT1884" s="378" t="str">
        <f t="shared" si="526"/>
        <v/>
      </c>
      <c r="AX1884" s="625" t="b">
        <f t="shared" si="527"/>
        <v>0</v>
      </c>
      <c r="AY1884" s="7" t="str">
        <f t="shared" si="528"/>
        <v>FALSEFALSEFALSE</v>
      </c>
      <c r="AZ1884" s="626">
        <f t="shared" si="512"/>
        <v>0</v>
      </c>
      <c r="BA1884" s="627" t="str">
        <f t="shared" si="529"/>
        <v/>
      </c>
      <c r="BB1884" s="627">
        <f t="shared" si="513"/>
        <v>0</v>
      </c>
    </row>
    <row r="1885" spans="1:54">
      <c r="A1885" s="381">
        <v>1828</v>
      </c>
      <c r="B1885" s="117"/>
      <c r="C1885" s="288"/>
      <c r="D1885" s="289"/>
      <c r="E1885" s="289"/>
      <c r="F1885" s="290"/>
      <c r="G1885" s="292"/>
      <c r="H1885" s="116"/>
      <c r="I1885" s="292"/>
      <c r="J1885" s="116"/>
      <c r="K1885" s="370"/>
      <c r="L1885" s="370"/>
      <c r="M1885" s="370"/>
      <c r="N1885" s="371"/>
      <c r="O1885" s="371"/>
      <c r="P1885" s="371"/>
      <c r="Q1885" s="371"/>
      <c r="R1885" s="371"/>
      <c r="S1885" s="371"/>
      <c r="T1885" s="443"/>
      <c r="U1885" s="539"/>
      <c r="V1885" s="117"/>
      <c r="W1885" s="118"/>
      <c r="X1885" s="119"/>
      <c r="Y1885" s="120"/>
      <c r="Z1885" s="122"/>
      <c r="AA1885" s="121"/>
      <c r="AB1885" s="443"/>
      <c r="AC1885" s="734"/>
      <c r="AD1885" s="372"/>
      <c r="AE1885" s="485"/>
      <c r="AF1885" s="373" t="str">
        <f t="shared" si="514"/>
        <v/>
      </c>
      <c r="AG1885" s="373" t="str">
        <f t="shared" si="515"/>
        <v/>
      </c>
      <c r="AH1885" s="374" t="str">
        <f t="shared" si="516"/>
        <v/>
      </c>
      <c r="AI1885" s="375" t="str">
        <f t="shared" si="517"/>
        <v/>
      </c>
      <c r="AJ1885" s="375" t="str">
        <f t="shared" si="518"/>
        <v/>
      </c>
      <c r="AK1885" s="375" t="str">
        <f t="shared" si="519"/>
        <v/>
      </c>
      <c r="AL1885" s="375" t="str">
        <f t="shared" si="520"/>
        <v/>
      </c>
      <c r="AM1885" s="375" t="str">
        <f t="shared" si="521"/>
        <v/>
      </c>
      <c r="AN1885" s="376" t="str">
        <f>IF(AF1885="","",IF(OR(AH1885="",AH1885="-"),"－",IF(OR(AM1885=8,AM1885=9),"",IF(OR(AJ1885=3,AJ1885=4,AJ1885=5,AJ1885=6),VLOOKUP(AH1885,INDEX((係数_バス貨物_ガソリン,係数_バス貨物_CNG,係数_バス貨物_軽油,係数_バス貨物_メタノール,係数_バス貨物_LPG),MATCH(AL1885,【参考】排出ガスレベル!$AI$4:$AI$671,1),1,AR1885):INDEX((係数_バス貨物_ガソリン,係数_バス貨物_CNG,係数_バス貨物_軽油,係数_バス貨物_メタノール,係数_バス貨物_LPG),MATCH(AL1885+1,【参考】排出ガスレベル!$AI$4:$AI$671,1)-1,5,AR1885),2,FALSE),IF(OR(AJ1885=1,AJ1885=2),VLOOKUP(AH1885,INDEX((係数_乗用_ガソリン,係数_乗用_CNG,係数_乗用_軽油,係数_乗用_メタノール,係数_乗用_LPG),1,1,AR1885):INDEX((係数_乗用_ガソリン,係数_乗用_CNG,係数_乗用_軽油,係数_乗用_メタノール,係数_乗用_LPG),125,5,AR1885),2,FALSE))))))</f>
        <v/>
      </c>
      <c r="AO1885" s="376" t="str">
        <f>IF(T1885="","",IF(OR(AH1885="",AH1885="-"),"－",IF(OR(AM1885=8,AM1885=9),"",IF(OR(AJ1885=3,AJ1885=4,AJ1885=5,AJ1885=6),VLOOKUP(AH1885,INDEX((係数_バス貨物_ガソリン,係数_バス貨物_CNG,係数_バス貨物_軽油,係数_バス貨物_メタノール,係数_バス貨物_LPG),MATCH(AL1885,【参考】排出ガスレベル!$AI$4:$AI$671,1),1,AR1885):INDEX((係数_バス貨物_ガソリン,係数_バス貨物_CNG,係数_バス貨物_軽油,係数_バス貨物_メタノール,係数_バス貨物_LPG),MATCH(AL1885+1,【参考】排出ガスレベル!$AI$4:$AI$671,1)-1,5,AR1885),3,FALSE),IF(OR(AJ1885=1,AJ1885=2),VLOOKUP(AH1885,INDEX((係数_乗用_ガソリン,係数_乗用_CNG,係数_乗用_軽油,係数_乗用_メタノール,係数_乗用_LPG),1,1,AR1885):INDEX((係数_乗用_ガソリン,係数_乗用_CNG,係数_乗用_軽油,係数_乗用_メタノール,係数_乗用_LPG),125,5,AR1885),3,FALSE))))))</f>
        <v/>
      </c>
      <c r="AP1885" s="375" t="str">
        <f t="shared" si="522"/>
        <v/>
      </c>
      <c r="AQ1885" s="444" t="str">
        <f t="shared" si="523"/>
        <v/>
      </c>
      <c r="AR1885" s="375" t="str">
        <f t="shared" si="524"/>
        <v/>
      </c>
      <c r="AS1885" s="377" t="str">
        <f t="shared" si="525"/>
        <v/>
      </c>
      <c r="AT1885" s="378" t="str">
        <f t="shared" si="526"/>
        <v/>
      </c>
      <c r="AX1885" s="625" t="b">
        <f t="shared" si="527"/>
        <v>0</v>
      </c>
      <c r="AY1885" s="7" t="str">
        <f t="shared" si="528"/>
        <v>FALSEFALSEFALSE</v>
      </c>
      <c r="AZ1885" s="626">
        <f t="shared" si="512"/>
        <v>0</v>
      </c>
      <c r="BA1885" s="627" t="str">
        <f t="shared" si="529"/>
        <v/>
      </c>
      <c r="BB1885" s="627">
        <f t="shared" si="513"/>
        <v>0</v>
      </c>
    </row>
    <row r="1886" spans="1:54">
      <c r="A1886" s="381">
        <v>1829</v>
      </c>
      <c r="B1886" s="117"/>
      <c r="C1886" s="288"/>
      <c r="D1886" s="289"/>
      <c r="E1886" s="289"/>
      <c r="F1886" s="290"/>
      <c r="G1886" s="292"/>
      <c r="H1886" s="116"/>
      <c r="I1886" s="292"/>
      <c r="J1886" s="116"/>
      <c r="K1886" s="370"/>
      <c r="L1886" s="370"/>
      <c r="M1886" s="370"/>
      <c r="N1886" s="371"/>
      <c r="O1886" s="371"/>
      <c r="P1886" s="371"/>
      <c r="Q1886" s="371"/>
      <c r="R1886" s="371"/>
      <c r="S1886" s="371"/>
      <c r="T1886" s="443"/>
      <c r="U1886" s="539"/>
      <c r="V1886" s="117"/>
      <c r="W1886" s="118"/>
      <c r="X1886" s="119"/>
      <c r="Y1886" s="120"/>
      <c r="Z1886" s="122"/>
      <c r="AA1886" s="121"/>
      <c r="AB1886" s="443"/>
      <c r="AC1886" s="734"/>
      <c r="AD1886" s="372"/>
      <c r="AE1886" s="485"/>
      <c r="AF1886" s="373" t="str">
        <f t="shared" si="514"/>
        <v/>
      </c>
      <c r="AG1886" s="373" t="str">
        <f t="shared" si="515"/>
        <v/>
      </c>
      <c r="AH1886" s="374" t="str">
        <f t="shared" si="516"/>
        <v/>
      </c>
      <c r="AI1886" s="375" t="str">
        <f t="shared" si="517"/>
        <v/>
      </c>
      <c r="AJ1886" s="375" t="str">
        <f t="shared" si="518"/>
        <v/>
      </c>
      <c r="AK1886" s="375" t="str">
        <f t="shared" si="519"/>
        <v/>
      </c>
      <c r="AL1886" s="375" t="str">
        <f t="shared" si="520"/>
        <v/>
      </c>
      <c r="AM1886" s="375" t="str">
        <f t="shared" si="521"/>
        <v/>
      </c>
      <c r="AN1886" s="376" t="str">
        <f>IF(AF1886="","",IF(OR(AH1886="",AH1886="-"),"－",IF(OR(AM1886=8,AM1886=9),"",IF(OR(AJ1886=3,AJ1886=4,AJ1886=5,AJ1886=6),VLOOKUP(AH1886,INDEX((係数_バス貨物_ガソリン,係数_バス貨物_CNG,係数_バス貨物_軽油,係数_バス貨物_メタノール,係数_バス貨物_LPG),MATCH(AL1886,【参考】排出ガスレベル!$AI$4:$AI$671,1),1,AR1886):INDEX((係数_バス貨物_ガソリン,係数_バス貨物_CNG,係数_バス貨物_軽油,係数_バス貨物_メタノール,係数_バス貨物_LPG),MATCH(AL1886+1,【参考】排出ガスレベル!$AI$4:$AI$671,1)-1,5,AR1886),2,FALSE),IF(OR(AJ1886=1,AJ1886=2),VLOOKUP(AH1886,INDEX((係数_乗用_ガソリン,係数_乗用_CNG,係数_乗用_軽油,係数_乗用_メタノール,係数_乗用_LPG),1,1,AR1886):INDEX((係数_乗用_ガソリン,係数_乗用_CNG,係数_乗用_軽油,係数_乗用_メタノール,係数_乗用_LPG),125,5,AR1886),2,FALSE))))))</f>
        <v/>
      </c>
      <c r="AO1886" s="376" t="str">
        <f>IF(T1886="","",IF(OR(AH1886="",AH1886="-"),"－",IF(OR(AM1886=8,AM1886=9),"",IF(OR(AJ1886=3,AJ1886=4,AJ1886=5,AJ1886=6),VLOOKUP(AH1886,INDEX((係数_バス貨物_ガソリン,係数_バス貨物_CNG,係数_バス貨物_軽油,係数_バス貨物_メタノール,係数_バス貨物_LPG),MATCH(AL1886,【参考】排出ガスレベル!$AI$4:$AI$671,1),1,AR1886):INDEX((係数_バス貨物_ガソリン,係数_バス貨物_CNG,係数_バス貨物_軽油,係数_バス貨物_メタノール,係数_バス貨物_LPG),MATCH(AL1886+1,【参考】排出ガスレベル!$AI$4:$AI$671,1)-1,5,AR1886),3,FALSE),IF(OR(AJ1886=1,AJ1886=2),VLOOKUP(AH1886,INDEX((係数_乗用_ガソリン,係数_乗用_CNG,係数_乗用_軽油,係数_乗用_メタノール,係数_乗用_LPG),1,1,AR1886):INDEX((係数_乗用_ガソリン,係数_乗用_CNG,係数_乗用_軽油,係数_乗用_メタノール,係数_乗用_LPG),125,5,AR1886),3,FALSE))))))</f>
        <v/>
      </c>
      <c r="AP1886" s="375" t="str">
        <f t="shared" si="522"/>
        <v/>
      </c>
      <c r="AQ1886" s="444" t="str">
        <f t="shared" si="523"/>
        <v/>
      </c>
      <c r="AR1886" s="375" t="str">
        <f t="shared" si="524"/>
        <v/>
      </c>
      <c r="AS1886" s="377" t="str">
        <f t="shared" si="525"/>
        <v/>
      </c>
      <c r="AT1886" s="378" t="str">
        <f t="shared" si="526"/>
        <v/>
      </c>
      <c r="AX1886" s="625" t="b">
        <f t="shared" si="527"/>
        <v>0</v>
      </c>
      <c r="AY1886" s="7" t="str">
        <f t="shared" si="528"/>
        <v>FALSEFALSEFALSE</v>
      </c>
      <c r="AZ1886" s="626">
        <f t="shared" si="512"/>
        <v>0</v>
      </c>
      <c r="BA1886" s="627" t="str">
        <f t="shared" si="529"/>
        <v/>
      </c>
      <c r="BB1886" s="627">
        <f t="shared" si="513"/>
        <v>0</v>
      </c>
    </row>
    <row r="1887" spans="1:54">
      <c r="A1887" s="381">
        <v>1830</v>
      </c>
      <c r="B1887" s="117"/>
      <c r="C1887" s="288"/>
      <c r="D1887" s="289"/>
      <c r="E1887" s="289"/>
      <c r="F1887" s="290"/>
      <c r="G1887" s="292"/>
      <c r="H1887" s="116"/>
      <c r="I1887" s="292"/>
      <c r="J1887" s="116"/>
      <c r="K1887" s="370"/>
      <c r="L1887" s="370"/>
      <c r="M1887" s="370"/>
      <c r="N1887" s="371"/>
      <c r="O1887" s="371"/>
      <c r="P1887" s="371"/>
      <c r="Q1887" s="371"/>
      <c r="R1887" s="371"/>
      <c r="S1887" s="371"/>
      <c r="T1887" s="443"/>
      <c r="U1887" s="539"/>
      <c r="V1887" s="117"/>
      <c r="W1887" s="118"/>
      <c r="X1887" s="119"/>
      <c r="Y1887" s="120"/>
      <c r="Z1887" s="122"/>
      <c r="AA1887" s="121"/>
      <c r="AB1887" s="443"/>
      <c r="AC1887" s="734"/>
      <c r="AD1887" s="372"/>
      <c r="AE1887" s="485"/>
      <c r="AF1887" s="373" t="str">
        <f t="shared" si="514"/>
        <v/>
      </c>
      <c r="AG1887" s="373" t="str">
        <f t="shared" si="515"/>
        <v/>
      </c>
      <c r="AH1887" s="374" t="str">
        <f t="shared" si="516"/>
        <v/>
      </c>
      <c r="AI1887" s="375" t="str">
        <f t="shared" si="517"/>
        <v/>
      </c>
      <c r="AJ1887" s="375" t="str">
        <f t="shared" si="518"/>
        <v/>
      </c>
      <c r="AK1887" s="375" t="str">
        <f t="shared" si="519"/>
        <v/>
      </c>
      <c r="AL1887" s="375" t="str">
        <f t="shared" si="520"/>
        <v/>
      </c>
      <c r="AM1887" s="375" t="str">
        <f t="shared" si="521"/>
        <v/>
      </c>
      <c r="AN1887" s="376" t="str">
        <f>IF(AF1887="","",IF(OR(AH1887="",AH1887="-"),"－",IF(OR(AM1887=8,AM1887=9),"",IF(OR(AJ1887=3,AJ1887=4,AJ1887=5,AJ1887=6),VLOOKUP(AH1887,INDEX((係数_バス貨物_ガソリン,係数_バス貨物_CNG,係数_バス貨物_軽油,係数_バス貨物_メタノール,係数_バス貨物_LPG),MATCH(AL1887,【参考】排出ガスレベル!$AI$4:$AI$671,1),1,AR1887):INDEX((係数_バス貨物_ガソリン,係数_バス貨物_CNG,係数_バス貨物_軽油,係数_バス貨物_メタノール,係数_バス貨物_LPG),MATCH(AL1887+1,【参考】排出ガスレベル!$AI$4:$AI$671,1)-1,5,AR1887),2,FALSE),IF(OR(AJ1887=1,AJ1887=2),VLOOKUP(AH1887,INDEX((係数_乗用_ガソリン,係数_乗用_CNG,係数_乗用_軽油,係数_乗用_メタノール,係数_乗用_LPG),1,1,AR1887):INDEX((係数_乗用_ガソリン,係数_乗用_CNG,係数_乗用_軽油,係数_乗用_メタノール,係数_乗用_LPG),125,5,AR1887),2,FALSE))))))</f>
        <v/>
      </c>
      <c r="AO1887" s="376" t="str">
        <f>IF(T1887="","",IF(OR(AH1887="",AH1887="-"),"－",IF(OR(AM1887=8,AM1887=9),"",IF(OR(AJ1887=3,AJ1887=4,AJ1887=5,AJ1887=6),VLOOKUP(AH1887,INDEX((係数_バス貨物_ガソリン,係数_バス貨物_CNG,係数_バス貨物_軽油,係数_バス貨物_メタノール,係数_バス貨物_LPG),MATCH(AL1887,【参考】排出ガスレベル!$AI$4:$AI$671,1),1,AR1887):INDEX((係数_バス貨物_ガソリン,係数_バス貨物_CNG,係数_バス貨物_軽油,係数_バス貨物_メタノール,係数_バス貨物_LPG),MATCH(AL1887+1,【参考】排出ガスレベル!$AI$4:$AI$671,1)-1,5,AR1887),3,FALSE),IF(OR(AJ1887=1,AJ1887=2),VLOOKUP(AH1887,INDEX((係数_乗用_ガソリン,係数_乗用_CNG,係数_乗用_軽油,係数_乗用_メタノール,係数_乗用_LPG),1,1,AR1887):INDEX((係数_乗用_ガソリン,係数_乗用_CNG,係数_乗用_軽油,係数_乗用_メタノール,係数_乗用_LPG),125,5,AR1887),3,FALSE))))))</f>
        <v/>
      </c>
      <c r="AP1887" s="375" t="str">
        <f t="shared" si="522"/>
        <v/>
      </c>
      <c r="AQ1887" s="444" t="str">
        <f t="shared" si="523"/>
        <v/>
      </c>
      <c r="AR1887" s="375" t="str">
        <f t="shared" si="524"/>
        <v/>
      </c>
      <c r="AS1887" s="377" t="str">
        <f t="shared" si="525"/>
        <v/>
      </c>
      <c r="AT1887" s="378" t="str">
        <f t="shared" si="526"/>
        <v/>
      </c>
      <c r="AX1887" s="625" t="b">
        <f t="shared" si="527"/>
        <v>0</v>
      </c>
      <c r="AY1887" s="7" t="str">
        <f t="shared" si="528"/>
        <v>FALSEFALSEFALSE</v>
      </c>
      <c r="AZ1887" s="626">
        <f t="shared" si="512"/>
        <v>0</v>
      </c>
      <c r="BA1887" s="627" t="str">
        <f t="shared" si="529"/>
        <v/>
      </c>
      <c r="BB1887" s="627">
        <f t="shared" si="513"/>
        <v>0</v>
      </c>
    </row>
    <row r="1888" spans="1:54">
      <c r="A1888" s="381">
        <v>1831</v>
      </c>
      <c r="B1888" s="117"/>
      <c r="C1888" s="288"/>
      <c r="D1888" s="289"/>
      <c r="E1888" s="289"/>
      <c r="F1888" s="290"/>
      <c r="G1888" s="292"/>
      <c r="H1888" s="116"/>
      <c r="I1888" s="292"/>
      <c r="J1888" s="116"/>
      <c r="K1888" s="370"/>
      <c r="L1888" s="370"/>
      <c r="M1888" s="370"/>
      <c r="N1888" s="371"/>
      <c r="O1888" s="371"/>
      <c r="P1888" s="371"/>
      <c r="Q1888" s="371"/>
      <c r="R1888" s="371"/>
      <c r="S1888" s="371"/>
      <c r="T1888" s="443"/>
      <c r="U1888" s="539"/>
      <c r="V1888" s="117"/>
      <c r="W1888" s="118"/>
      <c r="X1888" s="119"/>
      <c r="Y1888" s="120"/>
      <c r="Z1888" s="122"/>
      <c r="AA1888" s="121"/>
      <c r="AB1888" s="443"/>
      <c r="AC1888" s="734"/>
      <c r="AD1888" s="372"/>
      <c r="AE1888" s="485"/>
      <c r="AF1888" s="373" t="str">
        <f t="shared" si="514"/>
        <v/>
      </c>
      <c r="AG1888" s="373" t="str">
        <f t="shared" si="515"/>
        <v/>
      </c>
      <c r="AH1888" s="374" t="str">
        <f t="shared" si="516"/>
        <v/>
      </c>
      <c r="AI1888" s="375" t="str">
        <f t="shared" si="517"/>
        <v/>
      </c>
      <c r="AJ1888" s="375" t="str">
        <f t="shared" si="518"/>
        <v/>
      </c>
      <c r="AK1888" s="375" t="str">
        <f t="shared" si="519"/>
        <v/>
      </c>
      <c r="AL1888" s="375" t="str">
        <f t="shared" si="520"/>
        <v/>
      </c>
      <c r="AM1888" s="375" t="str">
        <f t="shared" si="521"/>
        <v/>
      </c>
      <c r="AN1888" s="376" t="str">
        <f>IF(AF1888="","",IF(OR(AH1888="",AH1888="-"),"－",IF(OR(AM1888=8,AM1888=9),"",IF(OR(AJ1888=3,AJ1888=4,AJ1888=5,AJ1888=6),VLOOKUP(AH1888,INDEX((係数_バス貨物_ガソリン,係数_バス貨物_CNG,係数_バス貨物_軽油,係数_バス貨物_メタノール,係数_バス貨物_LPG),MATCH(AL1888,【参考】排出ガスレベル!$AI$4:$AI$671,1),1,AR1888):INDEX((係数_バス貨物_ガソリン,係数_バス貨物_CNG,係数_バス貨物_軽油,係数_バス貨物_メタノール,係数_バス貨物_LPG),MATCH(AL1888+1,【参考】排出ガスレベル!$AI$4:$AI$671,1)-1,5,AR1888),2,FALSE),IF(OR(AJ1888=1,AJ1888=2),VLOOKUP(AH1888,INDEX((係数_乗用_ガソリン,係数_乗用_CNG,係数_乗用_軽油,係数_乗用_メタノール,係数_乗用_LPG),1,1,AR1888):INDEX((係数_乗用_ガソリン,係数_乗用_CNG,係数_乗用_軽油,係数_乗用_メタノール,係数_乗用_LPG),125,5,AR1888),2,FALSE))))))</f>
        <v/>
      </c>
      <c r="AO1888" s="376" t="str">
        <f>IF(T1888="","",IF(OR(AH1888="",AH1888="-"),"－",IF(OR(AM1888=8,AM1888=9),"",IF(OR(AJ1888=3,AJ1888=4,AJ1888=5,AJ1888=6),VLOOKUP(AH1888,INDEX((係数_バス貨物_ガソリン,係数_バス貨物_CNG,係数_バス貨物_軽油,係数_バス貨物_メタノール,係数_バス貨物_LPG),MATCH(AL1888,【参考】排出ガスレベル!$AI$4:$AI$671,1),1,AR1888):INDEX((係数_バス貨物_ガソリン,係数_バス貨物_CNG,係数_バス貨物_軽油,係数_バス貨物_メタノール,係数_バス貨物_LPG),MATCH(AL1888+1,【参考】排出ガスレベル!$AI$4:$AI$671,1)-1,5,AR1888),3,FALSE),IF(OR(AJ1888=1,AJ1888=2),VLOOKUP(AH1888,INDEX((係数_乗用_ガソリン,係数_乗用_CNG,係数_乗用_軽油,係数_乗用_メタノール,係数_乗用_LPG),1,1,AR1888):INDEX((係数_乗用_ガソリン,係数_乗用_CNG,係数_乗用_軽油,係数_乗用_メタノール,係数_乗用_LPG),125,5,AR1888),3,FALSE))))))</f>
        <v/>
      </c>
      <c r="AP1888" s="375" t="str">
        <f t="shared" si="522"/>
        <v/>
      </c>
      <c r="AQ1888" s="444" t="str">
        <f t="shared" si="523"/>
        <v/>
      </c>
      <c r="AR1888" s="375" t="str">
        <f t="shared" si="524"/>
        <v/>
      </c>
      <c r="AS1888" s="377" t="str">
        <f t="shared" si="525"/>
        <v/>
      </c>
      <c r="AT1888" s="378" t="str">
        <f t="shared" si="526"/>
        <v/>
      </c>
      <c r="AX1888" s="625" t="b">
        <f t="shared" si="527"/>
        <v>0</v>
      </c>
      <c r="AY1888" s="7" t="str">
        <f t="shared" si="528"/>
        <v>FALSEFALSEFALSE</v>
      </c>
      <c r="AZ1888" s="626">
        <f t="shared" si="512"/>
        <v>0</v>
      </c>
      <c r="BA1888" s="627" t="str">
        <f t="shared" si="529"/>
        <v/>
      </c>
      <c r="BB1888" s="627">
        <f t="shared" si="513"/>
        <v>0</v>
      </c>
    </row>
    <row r="1889" spans="1:54">
      <c r="A1889" s="381">
        <v>1832</v>
      </c>
      <c r="B1889" s="117"/>
      <c r="C1889" s="288"/>
      <c r="D1889" s="289"/>
      <c r="E1889" s="289"/>
      <c r="F1889" s="290"/>
      <c r="G1889" s="292"/>
      <c r="H1889" s="116"/>
      <c r="I1889" s="292"/>
      <c r="J1889" s="116"/>
      <c r="K1889" s="370"/>
      <c r="L1889" s="370"/>
      <c r="M1889" s="370"/>
      <c r="N1889" s="371"/>
      <c r="O1889" s="371"/>
      <c r="P1889" s="371"/>
      <c r="Q1889" s="371"/>
      <c r="R1889" s="371"/>
      <c r="S1889" s="371"/>
      <c r="T1889" s="443"/>
      <c r="U1889" s="539"/>
      <c r="V1889" s="117"/>
      <c r="W1889" s="118"/>
      <c r="X1889" s="119"/>
      <c r="Y1889" s="120"/>
      <c r="Z1889" s="122"/>
      <c r="AA1889" s="121"/>
      <c r="AB1889" s="443"/>
      <c r="AC1889" s="734"/>
      <c r="AD1889" s="372"/>
      <c r="AE1889" s="485"/>
      <c r="AF1889" s="373" t="str">
        <f t="shared" si="514"/>
        <v/>
      </c>
      <c r="AG1889" s="373" t="str">
        <f t="shared" si="515"/>
        <v/>
      </c>
      <c r="AH1889" s="374" t="str">
        <f t="shared" si="516"/>
        <v/>
      </c>
      <c r="AI1889" s="375" t="str">
        <f t="shared" si="517"/>
        <v/>
      </c>
      <c r="AJ1889" s="375" t="str">
        <f t="shared" si="518"/>
        <v/>
      </c>
      <c r="AK1889" s="375" t="str">
        <f t="shared" si="519"/>
        <v/>
      </c>
      <c r="AL1889" s="375" t="str">
        <f t="shared" si="520"/>
        <v/>
      </c>
      <c r="AM1889" s="375" t="str">
        <f t="shared" si="521"/>
        <v/>
      </c>
      <c r="AN1889" s="376" t="str">
        <f>IF(AF1889="","",IF(OR(AH1889="",AH1889="-"),"－",IF(OR(AM1889=8,AM1889=9),"",IF(OR(AJ1889=3,AJ1889=4,AJ1889=5,AJ1889=6),VLOOKUP(AH1889,INDEX((係数_バス貨物_ガソリン,係数_バス貨物_CNG,係数_バス貨物_軽油,係数_バス貨物_メタノール,係数_バス貨物_LPG),MATCH(AL1889,【参考】排出ガスレベル!$AI$4:$AI$671,1),1,AR1889):INDEX((係数_バス貨物_ガソリン,係数_バス貨物_CNG,係数_バス貨物_軽油,係数_バス貨物_メタノール,係数_バス貨物_LPG),MATCH(AL1889+1,【参考】排出ガスレベル!$AI$4:$AI$671,1)-1,5,AR1889),2,FALSE),IF(OR(AJ1889=1,AJ1889=2),VLOOKUP(AH1889,INDEX((係数_乗用_ガソリン,係数_乗用_CNG,係数_乗用_軽油,係数_乗用_メタノール,係数_乗用_LPG),1,1,AR1889):INDEX((係数_乗用_ガソリン,係数_乗用_CNG,係数_乗用_軽油,係数_乗用_メタノール,係数_乗用_LPG),125,5,AR1889),2,FALSE))))))</f>
        <v/>
      </c>
      <c r="AO1889" s="376" t="str">
        <f>IF(T1889="","",IF(OR(AH1889="",AH1889="-"),"－",IF(OR(AM1889=8,AM1889=9),"",IF(OR(AJ1889=3,AJ1889=4,AJ1889=5,AJ1889=6),VLOOKUP(AH1889,INDEX((係数_バス貨物_ガソリン,係数_バス貨物_CNG,係数_バス貨物_軽油,係数_バス貨物_メタノール,係数_バス貨物_LPG),MATCH(AL1889,【参考】排出ガスレベル!$AI$4:$AI$671,1),1,AR1889):INDEX((係数_バス貨物_ガソリン,係数_バス貨物_CNG,係数_バス貨物_軽油,係数_バス貨物_メタノール,係数_バス貨物_LPG),MATCH(AL1889+1,【参考】排出ガスレベル!$AI$4:$AI$671,1)-1,5,AR1889),3,FALSE),IF(OR(AJ1889=1,AJ1889=2),VLOOKUP(AH1889,INDEX((係数_乗用_ガソリン,係数_乗用_CNG,係数_乗用_軽油,係数_乗用_メタノール,係数_乗用_LPG),1,1,AR1889):INDEX((係数_乗用_ガソリン,係数_乗用_CNG,係数_乗用_軽油,係数_乗用_メタノール,係数_乗用_LPG),125,5,AR1889),3,FALSE))))))</f>
        <v/>
      </c>
      <c r="AP1889" s="375" t="str">
        <f t="shared" si="522"/>
        <v/>
      </c>
      <c r="AQ1889" s="444" t="str">
        <f t="shared" si="523"/>
        <v/>
      </c>
      <c r="AR1889" s="375" t="str">
        <f t="shared" si="524"/>
        <v/>
      </c>
      <c r="AS1889" s="377" t="str">
        <f t="shared" si="525"/>
        <v/>
      </c>
      <c r="AT1889" s="378" t="str">
        <f t="shared" si="526"/>
        <v/>
      </c>
      <c r="AX1889" s="625" t="b">
        <f t="shared" si="527"/>
        <v>0</v>
      </c>
      <c r="AY1889" s="7" t="str">
        <f t="shared" si="528"/>
        <v>FALSEFALSEFALSE</v>
      </c>
      <c r="AZ1889" s="626">
        <f t="shared" si="512"/>
        <v>0</v>
      </c>
      <c r="BA1889" s="627" t="str">
        <f t="shared" si="529"/>
        <v/>
      </c>
      <c r="BB1889" s="627">
        <f t="shared" si="513"/>
        <v>0</v>
      </c>
    </row>
    <row r="1890" spans="1:54">
      <c r="A1890" s="381">
        <v>1833</v>
      </c>
      <c r="B1890" s="117"/>
      <c r="C1890" s="288"/>
      <c r="D1890" s="289"/>
      <c r="E1890" s="289"/>
      <c r="F1890" s="290"/>
      <c r="G1890" s="292"/>
      <c r="H1890" s="116"/>
      <c r="I1890" s="292"/>
      <c r="J1890" s="116"/>
      <c r="K1890" s="370"/>
      <c r="L1890" s="370"/>
      <c r="M1890" s="370"/>
      <c r="N1890" s="371"/>
      <c r="O1890" s="371"/>
      <c r="P1890" s="371"/>
      <c r="Q1890" s="371"/>
      <c r="R1890" s="371"/>
      <c r="S1890" s="371"/>
      <c r="T1890" s="443"/>
      <c r="U1890" s="539"/>
      <c r="V1890" s="117"/>
      <c r="W1890" s="118"/>
      <c r="X1890" s="119"/>
      <c r="Y1890" s="120"/>
      <c r="Z1890" s="122"/>
      <c r="AA1890" s="121"/>
      <c r="AB1890" s="443"/>
      <c r="AC1890" s="734"/>
      <c r="AD1890" s="372"/>
      <c r="AE1890" s="485"/>
      <c r="AF1890" s="373" t="str">
        <f t="shared" si="514"/>
        <v/>
      </c>
      <c r="AG1890" s="373" t="str">
        <f t="shared" si="515"/>
        <v/>
      </c>
      <c r="AH1890" s="374" t="str">
        <f t="shared" si="516"/>
        <v/>
      </c>
      <c r="AI1890" s="375" t="str">
        <f t="shared" si="517"/>
        <v/>
      </c>
      <c r="AJ1890" s="375" t="str">
        <f t="shared" si="518"/>
        <v/>
      </c>
      <c r="AK1890" s="375" t="str">
        <f t="shared" si="519"/>
        <v/>
      </c>
      <c r="AL1890" s="375" t="str">
        <f t="shared" si="520"/>
        <v/>
      </c>
      <c r="AM1890" s="375" t="str">
        <f t="shared" si="521"/>
        <v/>
      </c>
      <c r="AN1890" s="376" t="str">
        <f>IF(AF1890="","",IF(OR(AH1890="",AH1890="-"),"－",IF(OR(AM1890=8,AM1890=9),"",IF(OR(AJ1890=3,AJ1890=4,AJ1890=5,AJ1890=6),VLOOKUP(AH1890,INDEX((係数_バス貨物_ガソリン,係数_バス貨物_CNG,係数_バス貨物_軽油,係数_バス貨物_メタノール,係数_バス貨物_LPG),MATCH(AL1890,【参考】排出ガスレベル!$AI$4:$AI$671,1),1,AR1890):INDEX((係数_バス貨物_ガソリン,係数_バス貨物_CNG,係数_バス貨物_軽油,係数_バス貨物_メタノール,係数_バス貨物_LPG),MATCH(AL1890+1,【参考】排出ガスレベル!$AI$4:$AI$671,1)-1,5,AR1890),2,FALSE),IF(OR(AJ1890=1,AJ1890=2),VLOOKUP(AH1890,INDEX((係数_乗用_ガソリン,係数_乗用_CNG,係数_乗用_軽油,係数_乗用_メタノール,係数_乗用_LPG),1,1,AR1890):INDEX((係数_乗用_ガソリン,係数_乗用_CNG,係数_乗用_軽油,係数_乗用_メタノール,係数_乗用_LPG),125,5,AR1890),2,FALSE))))))</f>
        <v/>
      </c>
      <c r="AO1890" s="376" t="str">
        <f>IF(T1890="","",IF(OR(AH1890="",AH1890="-"),"－",IF(OR(AM1890=8,AM1890=9),"",IF(OR(AJ1890=3,AJ1890=4,AJ1890=5,AJ1890=6),VLOOKUP(AH1890,INDEX((係数_バス貨物_ガソリン,係数_バス貨物_CNG,係数_バス貨物_軽油,係数_バス貨物_メタノール,係数_バス貨物_LPG),MATCH(AL1890,【参考】排出ガスレベル!$AI$4:$AI$671,1),1,AR1890):INDEX((係数_バス貨物_ガソリン,係数_バス貨物_CNG,係数_バス貨物_軽油,係数_バス貨物_メタノール,係数_バス貨物_LPG),MATCH(AL1890+1,【参考】排出ガスレベル!$AI$4:$AI$671,1)-1,5,AR1890),3,FALSE),IF(OR(AJ1890=1,AJ1890=2),VLOOKUP(AH1890,INDEX((係数_乗用_ガソリン,係数_乗用_CNG,係数_乗用_軽油,係数_乗用_メタノール,係数_乗用_LPG),1,1,AR1890):INDEX((係数_乗用_ガソリン,係数_乗用_CNG,係数_乗用_軽油,係数_乗用_メタノール,係数_乗用_LPG),125,5,AR1890),3,FALSE))))))</f>
        <v/>
      </c>
      <c r="AP1890" s="375" t="str">
        <f t="shared" si="522"/>
        <v/>
      </c>
      <c r="AQ1890" s="444" t="str">
        <f t="shared" si="523"/>
        <v/>
      </c>
      <c r="AR1890" s="375" t="str">
        <f t="shared" si="524"/>
        <v/>
      </c>
      <c r="AS1890" s="377" t="str">
        <f t="shared" si="525"/>
        <v/>
      </c>
      <c r="AT1890" s="378" t="str">
        <f t="shared" si="526"/>
        <v/>
      </c>
      <c r="AX1890" s="625" t="b">
        <f t="shared" si="527"/>
        <v>0</v>
      </c>
      <c r="AY1890" s="7" t="str">
        <f t="shared" si="528"/>
        <v>FALSEFALSEFALSE</v>
      </c>
      <c r="AZ1890" s="626">
        <f t="shared" si="512"/>
        <v>0</v>
      </c>
      <c r="BA1890" s="627" t="str">
        <f t="shared" si="529"/>
        <v/>
      </c>
      <c r="BB1890" s="627">
        <f t="shared" si="513"/>
        <v>0</v>
      </c>
    </row>
    <row r="1891" spans="1:54">
      <c r="A1891" s="381">
        <v>1834</v>
      </c>
      <c r="B1891" s="117"/>
      <c r="C1891" s="288"/>
      <c r="D1891" s="289"/>
      <c r="E1891" s="289"/>
      <c r="F1891" s="290"/>
      <c r="G1891" s="292"/>
      <c r="H1891" s="116"/>
      <c r="I1891" s="292"/>
      <c r="J1891" s="116"/>
      <c r="K1891" s="370"/>
      <c r="L1891" s="370"/>
      <c r="M1891" s="370"/>
      <c r="N1891" s="371"/>
      <c r="O1891" s="371"/>
      <c r="P1891" s="371"/>
      <c r="Q1891" s="371"/>
      <c r="R1891" s="371"/>
      <c r="S1891" s="371"/>
      <c r="T1891" s="443"/>
      <c r="U1891" s="539"/>
      <c r="V1891" s="117"/>
      <c r="W1891" s="118"/>
      <c r="X1891" s="119"/>
      <c r="Y1891" s="120"/>
      <c r="Z1891" s="122"/>
      <c r="AA1891" s="121"/>
      <c r="AB1891" s="443"/>
      <c r="AC1891" s="734"/>
      <c r="AD1891" s="372"/>
      <c r="AE1891" s="485"/>
      <c r="AF1891" s="373" t="str">
        <f t="shared" si="514"/>
        <v/>
      </c>
      <c r="AG1891" s="373" t="str">
        <f t="shared" si="515"/>
        <v/>
      </c>
      <c r="AH1891" s="374" t="str">
        <f t="shared" si="516"/>
        <v/>
      </c>
      <c r="AI1891" s="375" t="str">
        <f t="shared" si="517"/>
        <v/>
      </c>
      <c r="AJ1891" s="375" t="str">
        <f t="shared" si="518"/>
        <v/>
      </c>
      <c r="AK1891" s="375" t="str">
        <f t="shared" si="519"/>
        <v/>
      </c>
      <c r="AL1891" s="375" t="str">
        <f t="shared" si="520"/>
        <v/>
      </c>
      <c r="AM1891" s="375" t="str">
        <f t="shared" si="521"/>
        <v/>
      </c>
      <c r="AN1891" s="376" t="str">
        <f>IF(AF1891="","",IF(OR(AH1891="",AH1891="-"),"－",IF(OR(AM1891=8,AM1891=9),"",IF(OR(AJ1891=3,AJ1891=4,AJ1891=5,AJ1891=6),VLOOKUP(AH1891,INDEX((係数_バス貨物_ガソリン,係数_バス貨物_CNG,係数_バス貨物_軽油,係数_バス貨物_メタノール,係数_バス貨物_LPG),MATCH(AL1891,【参考】排出ガスレベル!$AI$4:$AI$671,1),1,AR1891):INDEX((係数_バス貨物_ガソリン,係数_バス貨物_CNG,係数_バス貨物_軽油,係数_バス貨物_メタノール,係数_バス貨物_LPG),MATCH(AL1891+1,【参考】排出ガスレベル!$AI$4:$AI$671,1)-1,5,AR1891),2,FALSE),IF(OR(AJ1891=1,AJ1891=2),VLOOKUP(AH1891,INDEX((係数_乗用_ガソリン,係数_乗用_CNG,係数_乗用_軽油,係数_乗用_メタノール,係数_乗用_LPG),1,1,AR1891):INDEX((係数_乗用_ガソリン,係数_乗用_CNG,係数_乗用_軽油,係数_乗用_メタノール,係数_乗用_LPG),125,5,AR1891),2,FALSE))))))</f>
        <v/>
      </c>
      <c r="AO1891" s="376" t="str">
        <f>IF(T1891="","",IF(OR(AH1891="",AH1891="-"),"－",IF(OR(AM1891=8,AM1891=9),"",IF(OR(AJ1891=3,AJ1891=4,AJ1891=5,AJ1891=6),VLOOKUP(AH1891,INDEX((係数_バス貨物_ガソリン,係数_バス貨物_CNG,係数_バス貨物_軽油,係数_バス貨物_メタノール,係数_バス貨物_LPG),MATCH(AL1891,【参考】排出ガスレベル!$AI$4:$AI$671,1),1,AR1891):INDEX((係数_バス貨物_ガソリン,係数_バス貨物_CNG,係数_バス貨物_軽油,係数_バス貨物_メタノール,係数_バス貨物_LPG),MATCH(AL1891+1,【参考】排出ガスレベル!$AI$4:$AI$671,1)-1,5,AR1891),3,FALSE),IF(OR(AJ1891=1,AJ1891=2),VLOOKUP(AH1891,INDEX((係数_乗用_ガソリン,係数_乗用_CNG,係数_乗用_軽油,係数_乗用_メタノール,係数_乗用_LPG),1,1,AR1891):INDEX((係数_乗用_ガソリン,係数_乗用_CNG,係数_乗用_軽油,係数_乗用_メタノール,係数_乗用_LPG),125,5,AR1891),3,FALSE))))))</f>
        <v/>
      </c>
      <c r="AP1891" s="375" t="str">
        <f t="shared" si="522"/>
        <v/>
      </c>
      <c r="AQ1891" s="444" t="str">
        <f t="shared" si="523"/>
        <v/>
      </c>
      <c r="AR1891" s="375" t="str">
        <f t="shared" si="524"/>
        <v/>
      </c>
      <c r="AS1891" s="377" t="str">
        <f t="shared" si="525"/>
        <v/>
      </c>
      <c r="AT1891" s="378" t="str">
        <f t="shared" si="526"/>
        <v/>
      </c>
      <c r="AX1891" s="625" t="b">
        <f t="shared" si="527"/>
        <v>0</v>
      </c>
      <c r="AY1891" s="7" t="str">
        <f t="shared" si="528"/>
        <v>FALSEFALSEFALSE</v>
      </c>
      <c r="AZ1891" s="626">
        <f t="shared" si="512"/>
        <v>0</v>
      </c>
      <c r="BA1891" s="627" t="str">
        <f t="shared" si="529"/>
        <v/>
      </c>
      <c r="BB1891" s="627">
        <f t="shared" si="513"/>
        <v>0</v>
      </c>
    </row>
    <row r="1892" spans="1:54">
      <c r="A1892" s="381">
        <v>1835</v>
      </c>
      <c r="B1892" s="117"/>
      <c r="C1892" s="288"/>
      <c r="D1892" s="289"/>
      <c r="E1892" s="289"/>
      <c r="F1892" s="290"/>
      <c r="G1892" s="292"/>
      <c r="H1892" s="116"/>
      <c r="I1892" s="292"/>
      <c r="J1892" s="116"/>
      <c r="K1892" s="370"/>
      <c r="L1892" s="370"/>
      <c r="M1892" s="370"/>
      <c r="N1892" s="371"/>
      <c r="O1892" s="371"/>
      <c r="P1892" s="371"/>
      <c r="Q1892" s="371"/>
      <c r="R1892" s="371"/>
      <c r="S1892" s="371"/>
      <c r="T1892" s="443"/>
      <c r="U1892" s="539"/>
      <c r="V1892" s="117"/>
      <c r="W1892" s="118"/>
      <c r="X1892" s="119"/>
      <c r="Y1892" s="120"/>
      <c r="Z1892" s="122"/>
      <c r="AA1892" s="121"/>
      <c r="AB1892" s="443"/>
      <c r="AC1892" s="734"/>
      <c r="AD1892" s="372"/>
      <c r="AE1892" s="485"/>
      <c r="AF1892" s="373" t="str">
        <f t="shared" si="514"/>
        <v/>
      </c>
      <c r="AG1892" s="373" t="str">
        <f t="shared" si="515"/>
        <v/>
      </c>
      <c r="AH1892" s="374" t="str">
        <f t="shared" si="516"/>
        <v/>
      </c>
      <c r="AI1892" s="375" t="str">
        <f t="shared" si="517"/>
        <v/>
      </c>
      <c r="AJ1892" s="375" t="str">
        <f t="shared" si="518"/>
        <v/>
      </c>
      <c r="AK1892" s="375" t="str">
        <f t="shared" si="519"/>
        <v/>
      </c>
      <c r="AL1892" s="375" t="str">
        <f t="shared" si="520"/>
        <v/>
      </c>
      <c r="AM1892" s="375" t="str">
        <f t="shared" si="521"/>
        <v/>
      </c>
      <c r="AN1892" s="376" t="str">
        <f>IF(AF1892="","",IF(OR(AH1892="",AH1892="-"),"－",IF(OR(AM1892=8,AM1892=9),"",IF(OR(AJ1892=3,AJ1892=4,AJ1892=5,AJ1892=6),VLOOKUP(AH1892,INDEX((係数_バス貨物_ガソリン,係数_バス貨物_CNG,係数_バス貨物_軽油,係数_バス貨物_メタノール,係数_バス貨物_LPG),MATCH(AL1892,【参考】排出ガスレベル!$AI$4:$AI$671,1),1,AR1892):INDEX((係数_バス貨物_ガソリン,係数_バス貨物_CNG,係数_バス貨物_軽油,係数_バス貨物_メタノール,係数_バス貨物_LPG),MATCH(AL1892+1,【参考】排出ガスレベル!$AI$4:$AI$671,1)-1,5,AR1892),2,FALSE),IF(OR(AJ1892=1,AJ1892=2),VLOOKUP(AH1892,INDEX((係数_乗用_ガソリン,係数_乗用_CNG,係数_乗用_軽油,係数_乗用_メタノール,係数_乗用_LPG),1,1,AR1892):INDEX((係数_乗用_ガソリン,係数_乗用_CNG,係数_乗用_軽油,係数_乗用_メタノール,係数_乗用_LPG),125,5,AR1892),2,FALSE))))))</f>
        <v/>
      </c>
      <c r="AO1892" s="376" t="str">
        <f>IF(T1892="","",IF(OR(AH1892="",AH1892="-"),"－",IF(OR(AM1892=8,AM1892=9),"",IF(OR(AJ1892=3,AJ1892=4,AJ1892=5,AJ1892=6),VLOOKUP(AH1892,INDEX((係数_バス貨物_ガソリン,係数_バス貨物_CNG,係数_バス貨物_軽油,係数_バス貨物_メタノール,係数_バス貨物_LPG),MATCH(AL1892,【参考】排出ガスレベル!$AI$4:$AI$671,1),1,AR1892):INDEX((係数_バス貨物_ガソリン,係数_バス貨物_CNG,係数_バス貨物_軽油,係数_バス貨物_メタノール,係数_バス貨物_LPG),MATCH(AL1892+1,【参考】排出ガスレベル!$AI$4:$AI$671,1)-1,5,AR1892),3,FALSE),IF(OR(AJ1892=1,AJ1892=2),VLOOKUP(AH1892,INDEX((係数_乗用_ガソリン,係数_乗用_CNG,係数_乗用_軽油,係数_乗用_メタノール,係数_乗用_LPG),1,1,AR1892):INDEX((係数_乗用_ガソリン,係数_乗用_CNG,係数_乗用_軽油,係数_乗用_メタノール,係数_乗用_LPG),125,5,AR1892),3,FALSE))))))</f>
        <v/>
      </c>
      <c r="AP1892" s="375" t="str">
        <f t="shared" si="522"/>
        <v/>
      </c>
      <c r="AQ1892" s="444" t="str">
        <f t="shared" si="523"/>
        <v/>
      </c>
      <c r="AR1892" s="375" t="str">
        <f t="shared" si="524"/>
        <v/>
      </c>
      <c r="AS1892" s="377" t="str">
        <f t="shared" si="525"/>
        <v/>
      </c>
      <c r="AT1892" s="378" t="str">
        <f t="shared" si="526"/>
        <v/>
      </c>
      <c r="AX1892" s="625" t="b">
        <f t="shared" si="527"/>
        <v>0</v>
      </c>
      <c r="AY1892" s="7" t="str">
        <f t="shared" si="528"/>
        <v>FALSEFALSEFALSE</v>
      </c>
      <c r="AZ1892" s="626">
        <f t="shared" si="512"/>
        <v>0</v>
      </c>
      <c r="BA1892" s="627" t="str">
        <f t="shared" si="529"/>
        <v/>
      </c>
      <c r="BB1892" s="627">
        <f t="shared" si="513"/>
        <v>0</v>
      </c>
    </row>
    <row r="1893" spans="1:54">
      <c r="A1893" s="381">
        <v>1836</v>
      </c>
      <c r="B1893" s="117"/>
      <c r="C1893" s="288"/>
      <c r="D1893" s="289"/>
      <c r="E1893" s="289"/>
      <c r="F1893" s="290"/>
      <c r="G1893" s="292"/>
      <c r="H1893" s="116"/>
      <c r="I1893" s="292"/>
      <c r="J1893" s="116"/>
      <c r="K1893" s="370"/>
      <c r="L1893" s="370"/>
      <c r="M1893" s="370"/>
      <c r="N1893" s="371"/>
      <c r="O1893" s="371"/>
      <c r="P1893" s="371"/>
      <c r="Q1893" s="371"/>
      <c r="R1893" s="371"/>
      <c r="S1893" s="371"/>
      <c r="T1893" s="443"/>
      <c r="U1893" s="539"/>
      <c r="V1893" s="117"/>
      <c r="W1893" s="118"/>
      <c r="X1893" s="119"/>
      <c r="Y1893" s="120"/>
      <c r="Z1893" s="122"/>
      <c r="AA1893" s="121"/>
      <c r="AB1893" s="443"/>
      <c r="AC1893" s="734"/>
      <c r="AD1893" s="372"/>
      <c r="AE1893" s="485"/>
      <c r="AF1893" s="373" t="str">
        <f t="shared" si="514"/>
        <v/>
      </c>
      <c r="AG1893" s="373" t="str">
        <f t="shared" si="515"/>
        <v/>
      </c>
      <c r="AH1893" s="374" t="str">
        <f t="shared" si="516"/>
        <v/>
      </c>
      <c r="AI1893" s="375" t="str">
        <f t="shared" si="517"/>
        <v/>
      </c>
      <c r="AJ1893" s="375" t="str">
        <f t="shared" si="518"/>
        <v/>
      </c>
      <c r="AK1893" s="375" t="str">
        <f t="shared" si="519"/>
        <v/>
      </c>
      <c r="AL1893" s="375" t="str">
        <f t="shared" si="520"/>
        <v/>
      </c>
      <c r="AM1893" s="375" t="str">
        <f t="shared" si="521"/>
        <v/>
      </c>
      <c r="AN1893" s="376" t="str">
        <f>IF(AF1893="","",IF(OR(AH1893="",AH1893="-"),"－",IF(OR(AM1893=8,AM1893=9),"",IF(OR(AJ1893=3,AJ1893=4,AJ1893=5,AJ1893=6),VLOOKUP(AH1893,INDEX((係数_バス貨物_ガソリン,係数_バス貨物_CNG,係数_バス貨物_軽油,係数_バス貨物_メタノール,係数_バス貨物_LPG),MATCH(AL1893,【参考】排出ガスレベル!$AI$4:$AI$671,1),1,AR1893):INDEX((係数_バス貨物_ガソリン,係数_バス貨物_CNG,係数_バス貨物_軽油,係数_バス貨物_メタノール,係数_バス貨物_LPG),MATCH(AL1893+1,【参考】排出ガスレベル!$AI$4:$AI$671,1)-1,5,AR1893),2,FALSE),IF(OR(AJ1893=1,AJ1893=2),VLOOKUP(AH1893,INDEX((係数_乗用_ガソリン,係数_乗用_CNG,係数_乗用_軽油,係数_乗用_メタノール,係数_乗用_LPG),1,1,AR1893):INDEX((係数_乗用_ガソリン,係数_乗用_CNG,係数_乗用_軽油,係数_乗用_メタノール,係数_乗用_LPG),125,5,AR1893),2,FALSE))))))</f>
        <v/>
      </c>
      <c r="AO1893" s="376" t="str">
        <f>IF(T1893="","",IF(OR(AH1893="",AH1893="-"),"－",IF(OR(AM1893=8,AM1893=9),"",IF(OR(AJ1893=3,AJ1893=4,AJ1893=5,AJ1893=6),VLOOKUP(AH1893,INDEX((係数_バス貨物_ガソリン,係数_バス貨物_CNG,係数_バス貨物_軽油,係数_バス貨物_メタノール,係数_バス貨物_LPG),MATCH(AL1893,【参考】排出ガスレベル!$AI$4:$AI$671,1),1,AR1893):INDEX((係数_バス貨物_ガソリン,係数_バス貨物_CNG,係数_バス貨物_軽油,係数_バス貨物_メタノール,係数_バス貨物_LPG),MATCH(AL1893+1,【参考】排出ガスレベル!$AI$4:$AI$671,1)-1,5,AR1893),3,FALSE),IF(OR(AJ1893=1,AJ1893=2),VLOOKUP(AH1893,INDEX((係数_乗用_ガソリン,係数_乗用_CNG,係数_乗用_軽油,係数_乗用_メタノール,係数_乗用_LPG),1,1,AR1893):INDEX((係数_乗用_ガソリン,係数_乗用_CNG,係数_乗用_軽油,係数_乗用_メタノール,係数_乗用_LPG),125,5,AR1893),3,FALSE))))))</f>
        <v/>
      </c>
      <c r="AP1893" s="375" t="str">
        <f t="shared" si="522"/>
        <v/>
      </c>
      <c r="AQ1893" s="444" t="str">
        <f t="shared" si="523"/>
        <v/>
      </c>
      <c r="AR1893" s="375" t="str">
        <f t="shared" si="524"/>
        <v/>
      </c>
      <c r="AS1893" s="377" t="str">
        <f t="shared" si="525"/>
        <v/>
      </c>
      <c r="AT1893" s="378" t="str">
        <f t="shared" si="526"/>
        <v/>
      </c>
      <c r="AX1893" s="625" t="b">
        <f t="shared" si="527"/>
        <v>0</v>
      </c>
      <c r="AY1893" s="7" t="str">
        <f t="shared" si="528"/>
        <v>FALSEFALSEFALSE</v>
      </c>
      <c r="AZ1893" s="626">
        <f t="shared" si="512"/>
        <v>0</v>
      </c>
      <c r="BA1893" s="627" t="str">
        <f t="shared" si="529"/>
        <v/>
      </c>
      <c r="BB1893" s="627">
        <f t="shared" si="513"/>
        <v>0</v>
      </c>
    </row>
    <row r="1894" spans="1:54">
      <c r="A1894" s="381">
        <v>1837</v>
      </c>
      <c r="B1894" s="117"/>
      <c r="C1894" s="288"/>
      <c r="D1894" s="289"/>
      <c r="E1894" s="289"/>
      <c r="F1894" s="290"/>
      <c r="G1894" s="292"/>
      <c r="H1894" s="116"/>
      <c r="I1894" s="292"/>
      <c r="J1894" s="116"/>
      <c r="K1894" s="370"/>
      <c r="L1894" s="370"/>
      <c r="M1894" s="370"/>
      <c r="N1894" s="371"/>
      <c r="O1894" s="371"/>
      <c r="P1894" s="371"/>
      <c r="Q1894" s="371"/>
      <c r="R1894" s="371"/>
      <c r="S1894" s="371"/>
      <c r="T1894" s="443"/>
      <c r="U1894" s="539"/>
      <c r="V1894" s="117"/>
      <c r="W1894" s="118"/>
      <c r="X1894" s="119"/>
      <c r="Y1894" s="120"/>
      <c r="Z1894" s="122"/>
      <c r="AA1894" s="121"/>
      <c r="AB1894" s="443"/>
      <c r="AC1894" s="734"/>
      <c r="AD1894" s="372"/>
      <c r="AE1894" s="485"/>
      <c r="AF1894" s="373" t="str">
        <f t="shared" si="514"/>
        <v/>
      </c>
      <c r="AG1894" s="373" t="str">
        <f t="shared" si="515"/>
        <v/>
      </c>
      <c r="AH1894" s="374" t="str">
        <f t="shared" si="516"/>
        <v/>
      </c>
      <c r="AI1894" s="375" t="str">
        <f t="shared" si="517"/>
        <v/>
      </c>
      <c r="AJ1894" s="375" t="str">
        <f t="shared" si="518"/>
        <v/>
      </c>
      <c r="AK1894" s="375" t="str">
        <f t="shared" si="519"/>
        <v/>
      </c>
      <c r="AL1894" s="375" t="str">
        <f t="shared" si="520"/>
        <v/>
      </c>
      <c r="AM1894" s="375" t="str">
        <f t="shared" si="521"/>
        <v/>
      </c>
      <c r="AN1894" s="376" t="str">
        <f>IF(AF1894="","",IF(OR(AH1894="",AH1894="-"),"－",IF(OR(AM1894=8,AM1894=9),"",IF(OR(AJ1894=3,AJ1894=4,AJ1894=5,AJ1894=6),VLOOKUP(AH1894,INDEX((係数_バス貨物_ガソリン,係数_バス貨物_CNG,係数_バス貨物_軽油,係数_バス貨物_メタノール,係数_バス貨物_LPG),MATCH(AL1894,【参考】排出ガスレベル!$AI$4:$AI$671,1),1,AR1894):INDEX((係数_バス貨物_ガソリン,係数_バス貨物_CNG,係数_バス貨物_軽油,係数_バス貨物_メタノール,係数_バス貨物_LPG),MATCH(AL1894+1,【参考】排出ガスレベル!$AI$4:$AI$671,1)-1,5,AR1894),2,FALSE),IF(OR(AJ1894=1,AJ1894=2),VLOOKUP(AH1894,INDEX((係数_乗用_ガソリン,係数_乗用_CNG,係数_乗用_軽油,係数_乗用_メタノール,係数_乗用_LPG),1,1,AR1894):INDEX((係数_乗用_ガソリン,係数_乗用_CNG,係数_乗用_軽油,係数_乗用_メタノール,係数_乗用_LPG),125,5,AR1894),2,FALSE))))))</f>
        <v/>
      </c>
      <c r="AO1894" s="376" t="str">
        <f>IF(T1894="","",IF(OR(AH1894="",AH1894="-"),"－",IF(OR(AM1894=8,AM1894=9),"",IF(OR(AJ1894=3,AJ1894=4,AJ1894=5,AJ1894=6),VLOOKUP(AH1894,INDEX((係数_バス貨物_ガソリン,係数_バス貨物_CNG,係数_バス貨物_軽油,係数_バス貨物_メタノール,係数_バス貨物_LPG),MATCH(AL1894,【参考】排出ガスレベル!$AI$4:$AI$671,1),1,AR1894):INDEX((係数_バス貨物_ガソリン,係数_バス貨物_CNG,係数_バス貨物_軽油,係数_バス貨物_メタノール,係数_バス貨物_LPG),MATCH(AL1894+1,【参考】排出ガスレベル!$AI$4:$AI$671,1)-1,5,AR1894),3,FALSE),IF(OR(AJ1894=1,AJ1894=2),VLOOKUP(AH1894,INDEX((係数_乗用_ガソリン,係数_乗用_CNG,係数_乗用_軽油,係数_乗用_メタノール,係数_乗用_LPG),1,1,AR1894):INDEX((係数_乗用_ガソリン,係数_乗用_CNG,係数_乗用_軽油,係数_乗用_メタノール,係数_乗用_LPG),125,5,AR1894),3,FALSE))))))</f>
        <v/>
      </c>
      <c r="AP1894" s="375" t="str">
        <f t="shared" si="522"/>
        <v/>
      </c>
      <c r="AQ1894" s="444" t="str">
        <f t="shared" si="523"/>
        <v/>
      </c>
      <c r="AR1894" s="375" t="str">
        <f t="shared" si="524"/>
        <v/>
      </c>
      <c r="AS1894" s="377" t="str">
        <f t="shared" si="525"/>
        <v/>
      </c>
      <c r="AT1894" s="378" t="str">
        <f t="shared" si="526"/>
        <v/>
      </c>
      <c r="AX1894" s="625" t="b">
        <f t="shared" si="527"/>
        <v>0</v>
      </c>
      <c r="AY1894" s="7" t="str">
        <f t="shared" si="528"/>
        <v>FALSEFALSEFALSE</v>
      </c>
      <c r="AZ1894" s="626">
        <f t="shared" si="512"/>
        <v>0</v>
      </c>
      <c r="BA1894" s="627" t="str">
        <f t="shared" si="529"/>
        <v/>
      </c>
      <c r="BB1894" s="627">
        <f t="shared" si="513"/>
        <v>0</v>
      </c>
    </row>
    <row r="1895" spans="1:54">
      <c r="A1895" s="381">
        <v>1838</v>
      </c>
      <c r="B1895" s="117"/>
      <c r="C1895" s="288"/>
      <c r="D1895" s="289"/>
      <c r="E1895" s="289"/>
      <c r="F1895" s="290"/>
      <c r="G1895" s="292"/>
      <c r="H1895" s="116"/>
      <c r="I1895" s="292"/>
      <c r="J1895" s="116"/>
      <c r="K1895" s="370"/>
      <c r="L1895" s="370"/>
      <c r="M1895" s="370"/>
      <c r="N1895" s="371"/>
      <c r="O1895" s="371"/>
      <c r="P1895" s="371"/>
      <c r="Q1895" s="371"/>
      <c r="R1895" s="371"/>
      <c r="S1895" s="371"/>
      <c r="T1895" s="443"/>
      <c r="U1895" s="539"/>
      <c r="V1895" s="117"/>
      <c r="W1895" s="118"/>
      <c r="X1895" s="119"/>
      <c r="Y1895" s="120"/>
      <c r="Z1895" s="122"/>
      <c r="AA1895" s="121"/>
      <c r="AB1895" s="443"/>
      <c r="AC1895" s="734"/>
      <c r="AD1895" s="372"/>
      <c r="AE1895" s="485"/>
      <c r="AF1895" s="373" t="str">
        <f t="shared" si="514"/>
        <v/>
      </c>
      <c r="AG1895" s="373" t="str">
        <f t="shared" si="515"/>
        <v/>
      </c>
      <c r="AH1895" s="374" t="str">
        <f t="shared" si="516"/>
        <v/>
      </c>
      <c r="AI1895" s="375" t="str">
        <f t="shared" si="517"/>
        <v/>
      </c>
      <c r="AJ1895" s="375" t="str">
        <f t="shared" si="518"/>
        <v/>
      </c>
      <c r="AK1895" s="375" t="str">
        <f t="shared" si="519"/>
        <v/>
      </c>
      <c r="AL1895" s="375" t="str">
        <f t="shared" si="520"/>
        <v/>
      </c>
      <c r="AM1895" s="375" t="str">
        <f t="shared" si="521"/>
        <v/>
      </c>
      <c r="AN1895" s="376" t="str">
        <f>IF(AF1895="","",IF(OR(AH1895="",AH1895="-"),"－",IF(OR(AM1895=8,AM1895=9),"",IF(OR(AJ1895=3,AJ1895=4,AJ1895=5,AJ1895=6),VLOOKUP(AH1895,INDEX((係数_バス貨物_ガソリン,係数_バス貨物_CNG,係数_バス貨物_軽油,係数_バス貨物_メタノール,係数_バス貨物_LPG),MATCH(AL1895,【参考】排出ガスレベル!$AI$4:$AI$671,1),1,AR1895):INDEX((係数_バス貨物_ガソリン,係数_バス貨物_CNG,係数_バス貨物_軽油,係数_バス貨物_メタノール,係数_バス貨物_LPG),MATCH(AL1895+1,【参考】排出ガスレベル!$AI$4:$AI$671,1)-1,5,AR1895),2,FALSE),IF(OR(AJ1895=1,AJ1895=2),VLOOKUP(AH1895,INDEX((係数_乗用_ガソリン,係数_乗用_CNG,係数_乗用_軽油,係数_乗用_メタノール,係数_乗用_LPG),1,1,AR1895):INDEX((係数_乗用_ガソリン,係数_乗用_CNG,係数_乗用_軽油,係数_乗用_メタノール,係数_乗用_LPG),125,5,AR1895),2,FALSE))))))</f>
        <v/>
      </c>
      <c r="AO1895" s="376" t="str">
        <f>IF(T1895="","",IF(OR(AH1895="",AH1895="-"),"－",IF(OR(AM1895=8,AM1895=9),"",IF(OR(AJ1895=3,AJ1895=4,AJ1895=5,AJ1895=6),VLOOKUP(AH1895,INDEX((係数_バス貨物_ガソリン,係数_バス貨物_CNG,係数_バス貨物_軽油,係数_バス貨物_メタノール,係数_バス貨物_LPG),MATCH(AL1895,【参考】排出ガスレベル!$AI$4:$AI$671,1),1,AR1895):INDEX((係数_バス貨物_ガソリン,係数_バス貨物_CNG,係数_バス貨物_軽油,係数_バス貨物_メタノール,係数_バス貨物_LPG),MATCH(AL1895+1,【参考】排出ガスレベル!$AI$4:$AI$671,1)-1,5,AR1895),3,FALSE),IF(OR(AJ1895=1,AJ1895=2),VLOOKUP(AH1895,INDEX((係数_乗用_ガソリン,係数_乗用_CNG,係数_乗用_軽油,係数_乗用_メタノール,係数_乗用_LPG),1,1,AR1895):INDEX((係数_乗用_ガソリン,係数_乗用_CNG,係数_乗用_軽油,係数_乗用_メタノール,係数_乗用_LPG),125,5,AR1895),3,FALSE))))))</f>
        <v/>
      </c>
      <c r="AP1895" s="375" t="str">
        <f t="shared" si="522"/>
        <v/>
      </c>
      <c r="AQ1895" s="444" t="str">
        <f t="shared" si="523"/>
        <v/>
      </c>
      <c r="AR1895" s="375" t="str">
        <f t="shared" si="524"/>
        <v/>
      </c>
      <c r="AS1895" s="377" t="str">
        <f t="shared" si="525"/>
        <v/>
      </c>
      <c r="AT1895" s="378" t="str">
        <f t="shared" si="526"/>
        <v/>
      </c>
      <c r="AX1895" s="625" t="b">
        <f t="shared" si="527"/>
        <v>0</v>
      </c>
      <c r="AY1895" s="7" t="str">
        <f t="shared" si="528"/>
        <v>FALSEFALSEFALSE</v>
      </c>
      <c r="AZ1895" s="626">
        <f t="shared" si="512"/>
        <v>0</v>
      </c>
      <c r="BA1895" s="627" t="str">
        <f t="shared" si="529"/>
        <v/>
      </c>
      <c r="BB1895" s="627">
        <f t="shared" si="513"/>
        <v>0</v>
      </c>
    </row>
    <row r="1896" spans="1:54">
      <c r="A1896" s="381">
        <v>1839</v>
      </c>
      <c r="B1896" s="117"/>
      <c r="C1896" s="288"/>
      <c r="D1896" s="289"/>
      <c r="E1896" s="289"/>
      <c r="F1896" s="290"/>
      <c r="G1896" s="292"/>
      <c r="H1896" s="116"/>
      <c r="I1896" s="292"/>
      <c r="J1896" s="116"/>
      <c r="K1896" s="370"/>
      <c r="L1896" s="370"/>
      <c r="M1896" s="370"/>
      <c r="N1896" s="371"/>
      <c r="O1896" s="371"/>
      <c r="P1896" s="371"/>
      <c r="Q1896" s="371"/>
      <c r="R1896" s="371"/>
      <c r="S1896" s="371"/>
      <c r="T1896" s="443"/>
      <c r="U1896" s="539"/>
      <c r="V1896" s="117"/>
      <c r="W1896" s="118"/>
      <c r="X1896" s="119"/>
      <c r="Y1896" s="120"/>
      <c r="Z1896" s="122"/>
      <c r="AA1896" s="121"/>
      <c r="AB1896" s="443"/>
      <c r="AC1896" s="734"/>
      <c r="AD1896" s="372"/>
      <c r="AE1896" s="485"/>
      <c r="AF1896" s="373" t="str">
        <f t="shared" si="514"/>
        <v/>
      </c>
      <c r="AG1896" s="373" t="str">
        <f t="shared" si="515"/>
        <v/>
      </c>
      <c r="AH1896" s="374" t="str">
        <f t="shared" si="516"/>
        <v/>
      </c>
      <c r="AI1896" s="375" t="str">
        <f t="shared" si="517"/>
        <v/>
      </c>
      <c r="AJ1896" s="375" t="str">
        <f t="shared" si="518"/>
        <v/>
      </c>
      <c r="AK1896" s="375" t="str">
        <f t="shared" si="519"/>
        <v/>
      </c>
      <c r="AL1896" s="375" t="str">
        <f t="shared" si="520"/>
        <v/>
      </c>
      <c r="AM1896" s="375" t="str">
        <f t="shared" si="521"/>
        <v/>
      </c>
      <c r="AN1896" s="376" t="str">
        <f>IF(AF1896="","",IF(OR(AH1896="",AH1896="-"),"－",IF(OR(AM1896=8,AM1896=9),"",IF(OR(AJ1896=3,AJ1896=4,AJ1896=5,AJ1896=6),VLOOKUP(AH1896,INDEX((係数_バス貨物_ガソリン,係数_バス貨物_CNG,係数_バス貨物_軽油,係数_バス貨物_メタノール,係数_バス貨物_LPG),MATCH(AL1896,【参考】排出ガスレベル!$AI$4:$AI$671,1),1,AR1896):INDEX((係数_バス貨物_ガソリン,係数_バス貨物_CNG,係数_バス貨物_軽油,係数_バス貨物_メタノール,係数_バス貨物_LPG),MATCH(AL1896+1,【参考】排出ガスレベル!$AI$4:$AI$671,1)-1,5,AR1896),2,FALSE),IF(OR(AJ1896=1,AJ1896=2),VLOOKUP(AH1896,INDEX((係数_乗用_ガソリン,係数_乗用_CNG,係数_乗用_軽油,係数_乗用_メタノール,係数_乗用_LPG),1,1,AR1896):INDEX((係数_乗用_ガソリン,係数_乗用_CNG,係数_乗用_軽油,係数_乗用_メタノール,係数_乗用_LPG),125,5,AR1896),2,FALSE))))))</f>
        <v/>
      </c>
      <c r="AO1896" s="376" t="str">
        <f>IF(T1896="","",IF(OR(AH1896="",AH1896="-"),"－",IF(OR(AM1896=8,AM1896=9),"",IF(OR(AJ1896=3,AJ1896=4,AJ1896=5,AJ1896=6),VLOOKUP(AH1896,INDEX((係数_バス貨物_ガソリン,係数_バス貨物_CNG,係数_バス貨物_軽油,係数_バス貨物_メタノール,係数_バス貨物_LPG),MATCH(AL1896,【参考】排出ガスレベル!$AI$4:$AI$671,1),1,AR1896):INDEX((係数_バス貨物_ガソリン,係数_バス貨物_CNG,係数_バス貨物_軽油,係数_バス貨物_メタノール,係数_バス貨物_LPG),MATCH(AL1896+1,【参考】排出ガスレベル!$AI$4:$AI$671,1)-1,5,AR1896),3,FALSE),IF(OR(AJ1896=1,AJ1896=2),VLOOKUP(AH1896,INDEX((係数_乗用_ガソリン,係数_乗用_CNG,係数_乗用_軽油,係数_乗用_メタノール,係数_乗用_LPG),1,1,AR1896):INDEX((係数_乗用_ガソリン,係数_乗用_CNG,係数_乗用_軽油,係数_乗用_メタノール,係数_乗用_LPG),125,5,AR1896),3,FALSE))))))</f>
        <v/>
      </c>
      <c r="AP1896" s="375" t="str">
        <f t="shared" si="522"/>
        <v/>
      </c>
      <c r="AQ1896" s="444" t="str">
        <f t="shared" si="523"/>
        <v/>
      </c>
      <c r="AR1896" s="375" t="str">
        <f t="shared" si="524"/>
        <v/>
      </c>
      <c r="AS1896" s="377" t="str">
        <f t="shared" si="525"/>
        <v/>
      </c>
      <c r="AT1896" s="378" t="str">
        <f t="shared" si="526"/>
        <v/>
      </c>
      <c r="AX1896" s="625" t="b">
        <f t="shared" si="527"/>
        <v>0</v>
      </c>
      <c r="AY1896" s="7" t="str">
        <f t="shared" si="528"/>
        <v>FALSEFALSEFALSE</v>
      </c>
      <c r="AZ1896" s="626">
        <f t="shared" si="512"/>
        <v>0</v>
      </c>
      <c r="BA1896" s="627" t="str">
        <f t="shared" si="529"/>
        <v/>
      </c>
      <c r="BB1896" s="627">
        <f t="shared" si="513"/>
        <v>0</v>
      </c>
    </row>
    <row r="1897" spans="1:54">
      <c r="A1897" s="381">
        <v>1840</v>
      </c>
      <c r="B1897" s="117"/>
      <c r="C1897" s="288"/>
      <c r="D1897" s="289"/>
      <c r="E1897" s="289"/>
      <c r="F1897" s="290"/>
      <c r="G1897" s="292"/>
      <c r="H1897" s="116"/>
      <c r="I1897" s="292"/>
      <c r="J1897" s="116"/>
      <c r="K1897" s="370"/>
      <c r="L1897" s="370"/>
      <c r="M1897" s="370"/>
      <c r="N1897" s="371"/>
      <c r="O1897" s="371"/>
      <c r="P1897" s="371"/>
      <c r="Q1897" s="371"/>
      <c r="R1897" s="371"/>
      <c r="S1897" s="371"/>
      <c r="T1897" s="443"/>
      <c r="U1897" s="539"/>
      <c r="V1897" s="117"/>
      <c r="W1897" s="118"/>
      <c r="X1897" s="119"/>
      <c r="Y1897" s="120"/>
      <c r="Z1897" s="122"/>
      <c r="AA1897" s="121"/>
      <c r="AB1897" s="443"/>
      <c r="AC1897" s="734"/>
      <c r="AD1897" s="372"/>
      <c r="AE1897" s="485"/>
      <c r="AF1897" s="373" t="str">
        <f t="shared" si="514"/>
        <v/>
      </c>
      <c r="AG1897" s="373" t="str">
        <f t="shared" si="515"/>
        <v/>
      </c>
      <c r="AH1897" s="374" t="str">
        <f t="shared" si="516"/>
        <v/>
      </c>
      <c r="AI1897" s="375" t="str">
        <f t="shared" si="517"/>
        <v/>
      </c>
      <c r="AJ1897" s="375" t="str">
        <f t="shared" si="518"/>
        <v/>
      </c>
      <c r="AK1897" s="375" t="str">
        <f t="shared" si="519"/>
        <v/>
      </c>
      <c r="AL1897" s="375" t="str">
        <f t="shared" si="520"/>
        <v/>
      </c>
      <c r="AM1897" s="375" t="str">
        <f t="shared" si="521"/>
        <v/>
      </c>
      <c r="AN1897" s="376" t="str">
        <f>IF(AF1897="","",IF(OR(AH1897="",AH1897="-"),"－",IF(OR(AM1897=8,AM1897=9),"",IF(OR(AJ1897=3,AJ1897=4,AJ1897=5,AJ1897=6),VLOOKUP(AH1897,INDEX((係数_バス貨物_ガソリン,係数_バス貨物_CNG,係数_バス貨物_軽油,係数_バス貨物_メタノール,係数_バス貨物_LPG),MATCH(AL1897,【参考】排出ガスレベル!$AI$4:$AI$671,1),1,AR1897):INDEX((係数_バス貨物_ガソリン,係数_バス貨物_CNG,係数_バス貨物_軽油,係数_バス貨物_メタノール,係数_バス貨物_LPG),MATCH(AL1897+1,【参考】排出ガスレベル!$AI$4:$AI$671,1)-1,5,AR1897),2,FALSE),IF(OR(AJ1897=1,AJ1897=2),VLOOKUP(AH1897,INDEX((係数_乗用_ガソリン,係数_乗用_CNG,係数_乗用_軽油,係数_乗用_メタノール,係数_乗用_LPG),1,1,AR1897):INDEX((係数_乗用_ガソリン,係数_乗用_CNG,係数_乗用_軽油,係数_乗用_メタノール,係数_乗用_LPG),125,5,AR1897),2,FALSE))))))</f>
        <v/>
      </c>
      <c r="AO1897" s="376" t="str">
        <f>IF(T1897="","",IF(OR(AH1897="",AH1897="-"),"－",IF(OR(AM1897=8,AM1897=9),"",IF(OR(AJ1897=3,AJ1897=4,AJ1897=5,AJ1897=6),VLOOKUP(AH1897,INDEX((係数_バス貨物_ガソリン,係数_バス貨物_CNG,係数_バス貨物_軽油,係数_バス貨物_メタノール,係数_バス貨物_LPG),MATCH(AL1897,【参考】排出ガスレベル!$AI$4:$AI$671,1),1,AR1897):INDEX((係数_バス貨物_ガソリン,係数_バス貨物_CNG,係数_バス貨物_軽油,係数_バス貨物_メタノール,係数_バス貨物_LPG),MATCH(AL1897+1,【参考】排出ガスレベル!$AI$4:$AI$671,1)-1,5,AR1897),3,FALSE),IF(OR(AJ1897=1,AJ1897=2),VLOOKUP(AH1897,INDEX((係数_乗用_ガソリン,係数_乗用_CNG,係数_乗用_軽油,係数_乗用_メタノール,係数_乗用_LPG),1,1,AR1897):INDEX((係数_乗用_ガソリン,係数_乗用_CNG,係数_乗用_軽油,係数_乗用_メタノール,係数_乗用_LPG),125,5,AR1897),3,FALSE))))))</f>
        <v/>
      </c>
      <c r="AP1897" s="375" t="str">
        <f t="shared" si="522"/>
        <v/>
      </c>
      <c r="AQ1897" s="444" t="str">
        <f t="shared" si="523"/>
        <v/>
      </c>
      <c r="AR1897" s="375" t="str">
        <f t="shared" si="524"/>
        <v/>
      </c>
      <c r="AS1897" s="377" t="str">
        <f t="shared" si="525"/>
        <v/>
      </c>
      <c r="AT1897" s="378" t="str">
        <f t="shared" si="526"/>
        <v/>
      </c>
      <c r="AX1897" s="625" t="b">
        <f t="shared" si="527"/>
        <v>0</v>
      </c>
      <c r="AY1897" s="7" t="str">
        <f t="shared" si="528"/>
        <v>FALSEFALSEFALSE</v>
      </c>
      <c r="AZ1897" s="626">
        <f t="shared" si="512"/>
        <v>0</v>
      </c>
      <c r="BA1897" s="627" t="str">
        <f t="shared" si="529"/>
        <v/>
      </c>
      <c r="BB1897" s="627">
        <f t="shared" si="513"/>
        <v>0</v>
      </c>
    </row>
    <row r="1898" spans="1:54">
      <c r="A1898" s="381">
        <v>1841</v>
      </c>
      <c r="B1898" s="117"/>
      <c r="C1898" s="288"/>
      <c r="D1898" s="289"/>
      <c r="E1898" s="289"/>
      <c r="F1898" s="290"/>
      <c r="G1898" s="292"/>
      <c r="H1898" s="116"/>
      <c r="I1898" s="292"/>
      <c r="J1898" s="116"/>
      <c r="K1898" s="370"/>
      <c r="L1898" s="370"/>
      <c r="M1898" s="370"/>
      <c r="N1898" s="371"/>
      <c r="O1898" s="371"/>
      <c r="P1898" s="371"/>
      <c r="Q1898" s="371"/>
      <c r="R1898" s="371"/>
      <c r="S1898" s="371"/>
      <c r="T1898" s="443"/>
      <c r="U1898" s="539"/>
      <c r="V1898" s="117"/>
      <c r="W1898" s="118"/>
      <c r="X1898" s="119"/>
      <c r="Y1898" s="120"/>
      <c r="Z1898" s="122"/>
      <c r="AA1898" s="121"/>
      <c r="AB1898" s="443"/>
      <c r="AC1898" s="734"/>
      <c r="AD1898" s="372"/>
      <c r="AE1898" s="485"/>
      <c r="AF1898" s="373" t="str">
        <f t="shared" si="514"/>
        <v/>
      </c>
      <c r="AG1898" s="373" t="str">
        <f t="shared" si="515"/>
        <v/>
      </c>
      <c r="AH1898" s="374" t="str">
        <f t="shared" si="516"/>
        <v/>
      </c>
      <c r="AI1898" s="375" t="str">
        <f t="shared" si="517"/>
        <v/>
      </c>
      <c r="AJ1898" s="375" t="str">
        <f t="shared" si="518"/>
        <v/>
      </c>
      <c r="AK1898" s="375" t="str">
        <f t="shared" si="519"/>
        <v/>
      </c>
      <c r="AL1898" s="375" t="str">
        <f t="shared" si="520"/>
        <v/>
      </c>
      <c r="AM1898" s="375" t="str">
        <f t="shared" si="521"/>
        <v/>
      </c>
      <c r="AN1898" s="376" t="str">
        <f>IF(AF1898="","",IF(OR(AH1898="",AH1898="-"),"－",IF(OR(AM1898=8,AM1898=9),"",IF(OR(AJ1898=3,AJ1898=4,AJ1898=5,AJ1898=6),VLOOKUP(AH1898,INDEX((係数_バス貨物_ガソリン,係数_バス貨物_CNG,係数_バス貨物_軽油,係数_バス貨物_メタノール,係数_バス貨物_LPG),MATCH(AL1898,【参考】排出ガスレベル!$AI$4:$AI$671,1),1,AR1898):INDEX((係数_バス貨物_ガソリン,係数_バス貨物_CNG,係数_バス貨物_軽油,係数_バス貨物_メタノール,係数_バス貨物_LPG),MATCH(AL1898+1,【参考】排出ガスレベル!$AI$4:$AI$671,1)-1,5,AR1898),2,FALSE),IF(OR(AJ1898=1,AJ1898=2),VLOOKUP(AH1898,INDEX((係数_乗用_ガソリン,係数_乗用_CNG,係数_乗用_軽油,係数_乗用_メタノール,係数_乗用_LPG),1,1,AR1898):INDEX((係数_乗用_ガソリン,係数_乗用_CNG,係数_乗用_軽油,係数_乗用_メタノール,係数_乗用_LPG),125,5,AR1898),2,FALSE))))))</f>
        <v/>
      </c>
      <c r="AO1898" s="376" t="str">
        <f>IF(T1898="","",IF(OR(AH1898="",AH1898="-"),"－",IF(OR(AM1898=8,AM1898=9),"",IF(OR(AJ1898=3,AJ1898=4,AJ1898=5,AJ1898=6),VLOOKUP(AH1898,INDEX((係数_バス貨物_ガソリン,係数_バス貨物_CNG,係数_バス貨物_軽油,係数_バス貨物_メタノール,係数_バス貨物_LPG),MATCH(AL1898,【参考】排出ガスレベル!$AI$4:$AI$671,1),1,AR1898):INDEX((係数_バス貨物_ガソリン,係数_バス貨物_CNG,係数_バス貨物_軽油,係数_バス貨物_メタノール,係数_バス貨物_LPG),MATCH(AL1898+1,【参考】排出ガスレベル!$AI$4:$AI$671,1)-1,5,AR1898),3,FALSE),IF(OR(AJ1898=1,AJ1898=2),VLOOKUP(AH1898,INDEX((係数_乗用_ガソリン,係数_乗用_CNG,係数_乗用_軽油,係数_乗用_メタノール,係数_乗用_LPG),1,1,AR1898):INDEX((係数_乗用_ガソリン,係数_乗用_CNG,係数_乗用_軽油,係数_乗用_メタノール,係数_乗用_LPG),125,5,AR1898),3,FALSE))))))</f>
        <v/>
      </c>
      <c r="AP1898" s="375" t="str">
        <f t="shared" si="522"/>
        <v/>
      </c>
      <c r="AQ1898" s="444" t="str">
        <f t="shared" si="523"/>
        <v/>
      </c>
      <c r="AR1898" s="375" t="str">
        <f t="shared" si="524"/>
        <v/>
      </c>
      <c r="AS1898" s="377" t="str">
        <f t="shared" si="525"/>
        <v/>
      </c>
      <c r="AT1898" s="378" t="str">
        <f t="shared" si="526"/>
        <v/>
      </c>
      <c r="AX1898" s="625" t="b">
        <f t="shared" si="527"/>
        <v>0</v>
      </c>
      <c r="AY1898" s="7" t="str">
        <f t="shared" si="528"/>
        <v>FALSEFALSEFALSE</v>
      </c>
      <c r="AZ1898" s="626">
        <f t="shared" si="512"/>
        <v>0</v>
      </c>
      <c r="BA1898" s="627" t="str">
        <f t="shared" si="529"/>
        <v/>
      </c>
      <c r="BB1898" s="627">
        <f t="shared" si="513"/>
        <v>0</v>
      </c>
    </row>
    <row r="1899" spans="1:54">
      <c r="A1899" s="381">
        <v>1842</v>
      </c>
      <c r="B1899" s="117"/>
      <c r="C1899" s="288"/>
      <c r="D1899" s="289"/>
      <c r="E1899" s="289"/>
      <c r="F1899" s="290"/>
      <c r="G1899" s="292"/>
      <c r="H1899" s="116"/>
      <c r="I1899" s="292"/>
      <c r="J1899" s="116"/>
      <c r="K1899" s="370"/>
      <c r="L1899" s="370"/>
      <c r="M1899" s="370"/>
      <c r="N1899" s="371"/>
      <c r="O1899" s="371"/>
      <c r="P1899" s="371"/>
      <c r="Q1899" s="371"/>
      <c r="R1899" s="371"/>
      <c r="S1899" s="371"/>
      <c r="T1899" s="443"/>
      <c r="U1899" s="539"/>
      <c r="V1899" s="117"/>
      <c r="W1899" s="118"/>
      <c r="X1899" s="119"/>
      <c r="Y1899" s="120"/>
      <c r="Z1899" s="122"/>
      <c r="AA1899" s="121"/>
      <c r="AB1899" s="443"/>
      <c r="AC1899" s="734"/>
      <c r="AD1899" s="372"/>
      <c r="AE1899" s="485"/>
      <c r="AF1899" s="373" t="str">
        <f t="shared" si="514"/>
        <v/>
      </c>
      <c r="AG1899" s="373" t="str">
        <f t="shared" si="515"/>
        <v/>
      </c>
      <c r="AH1899" s="374" t="str">
        <f t="shared" si="516"/>
        <v/>
      </c>
      <c r="AI1899" s="375" t="str">
        <f t="shared" si="517"/>
        <v/>
      </c>
      <c r="AJ1899" s="375" t="str">
        <f t="shared" si="518"/>
        <v/>
      </c>
      <c r="AK1899" s="375" t="str">
        <f t="shared" si="519"/>
        <v/>
      </c>
      <c r="AL1899" s="375" t="str">
        <f t="shared" si="520"/>
        <v/>
      </c>
      <c r="AM1899" s="375" t="str">
        <f t="shared" si="521"/>
        <v/>
      </c>
      <c r="AN1899" s="376" t="str">
        <f>IF(AF1899="","",IF(OR(AH1899="",AH1899="-"),"－",IF(OR(AM1899=8,AM1899=9),"",IF(OR(AJ1899=3,AJ1899=4,AJ1899=5,AJ1899=6),VLOOKUP(AH1899,INDEX((係数_バス貨物_ガソリン,係数_バス貨物_CNG,係数_バス貨物_軽油,係数_バス貨物_メタノール,係数_バス貨物_LPG),MATCH(AL1899,【参考】排出ガスレベル!$AI$4:$AI$671,1),1,AR1899):INDEX((係数_バス貨物_ガソリン,係数_バス貨物_CNG,係数_バス貨物_軽油,係数_バス貨物_メタノール,係数_バス貨物_LPG),MATCH(AL1899+1,【参考】排出ガスレベル!$AI$4:$AI$671,1)-1,5,AR1899),2,FALSE),IF(OR(AJ1899=1,AJ1899=2),VLOOKUP(AH1899,INDEX((係数_乗用_ガソリン,係数_乗用_CNG,係数_乗用_軽油,係数_乗用_メタノール,係数_乗用_LPG),1,1,AR1899):INDEX((係数_乗用_ガソリン,係数_乗用_CNG,係数_乗用_軽油,係数_乗用_メタノール,係数_乗用_LPG),125,5,AR1899),2,FALSE))))))</f>
        <v/>
      </c>
      <c r="AO1899" s="376" t="str">
        <f>IF(T1899="","",IF(OR(AH1899="",AH1899="-"),"－",IF(OR(AM1899=8,AM1899=9),"",IF(OR(AJ1899=3,AJ1899=4,AJ1899=5,AJ1899=6),VLOOKUP(AH1899,INDEX((係数_バス貨物_ガソリン,係数_バス貨物_CNG,係数_バス貨物_軽油,係数_バス貨物_メタノール,係数_バス貨物_LPG),MATCH(AL1899,【参考】排出ガスレベル!$AI$4:$AI$671,1),1,AR1899):INDEX((係数_バス貨物_ガソリン,係数_バス貨物_CNG,係数_バス貨物_軽油,係数_バス貨物_メタノール,係数_バス貨物_LPG),MATCH(AL1899+1,【参考】排出ガスレベル!$AI$4:$AI$671,1)-1,5,AR1899),3,FALSE),IF(OR(AJ1899=1,AJ1899=2),VLOOKUP(AH1899,INDEX((係数_乗用_ガソリン,係数_乗用_CNG,係数_乗用_軽油,係数_乗用_メタノール,係数_乗用_LPG),1,1,AR1899):INDEX((係数_乗用_ガソリン,係数_乗用_CNG,係数_乗用_軽油,係数_乗用_メタノール,係数_乗用_LPG),125,5,AR1899),3,FALSE))))))</f>
        <v/>
      </c>
      <c r="AP1899" s="375" t="str">
        <f t="shared" si="522"/>
        <v/>
      </c>
      <c r="AQ1899" s="444" t="str">
        <f t="shared" si="523"/>
        <v/>
      </c>
      <c r="AR1899" s="375" t="str">
        <f t="shared" si="524"/>
        <v/>
      </c>
      <c r="AS1899" s="377" t="str">
        <f t="shared" si="525"/>
        <v/>
      </c>
      <c r="AT1899" s="378" t="str">
        <f t="shared" si="526"/>
        <v/>
      </c>
      <c r="AX1899" s="625" t="b">
        <f t="shared" si="527"/>
        <v>0</v>
      </c>
      <c r="AY1899" s="7" t="str">
        <f t="shared" si="528"/>
        <v>FALSEFALSEFALSE</v>
      </c>
      <c r="AZ1899" s="626">
        <f t="shared" si="512"/>
        <v>0</v>
      </c>
      <c r="BA1899" s="627" t="str">
        <f t="shared" si="529"/>
        <v/>
      </c>
      <c r="BB1899" s="627">
        <f t="shared" si="513"/>
        <v>0</v>
      </c>
    </row>
    <row r="1900" spans="1:54">
      <c r="A1900" s="381">
        <v>1843</v>
      </c>
      <c r="B1900" s="117"/>
      <c r="C1900" s="288"/>
      <c r="D1900" s="289"/>
      <c r="E1900" s="289"/>
      <c r="F1900" s="290"/>
      <c r="G1900" s="292"/>
      <c r="H1900" s="116"/>
      <c r="I1900" s="292"/>
      <c r="J1900" s="116"/>
      <c r="K1900" s="370"/>
      <c r="L1900" s="370"/>
      <c r="M1900" s="370"/>
      <c r="N1900" s="371"/>
      <c r="O1900" s="371"/>
      <c r="P1900" s="371"/>
      <c r="Q1900" s="371"/>
      <c r="R1900" s="371"/>
      <c r="S1900" s="371"/>
      <c r="T1900" s="443"/>
      <c r="U1900" s="539"/>
      <c r="V1900" s="117"/>
      <c r="W1900" s="118"/>
      <c r="X1900" s="119"/>
      <c r="Y1900" s="120"/>
      <c r="Z1900" s="122"/>
      <c r="AA1900" s="121"/>
      <c r="AB1900" s="443"/>
      <c r="AC1900" s="734"/>
      <c r="AD1900" s="372"/>
      <c r="AE1900" s="485"/>
      <c r="AF1900" s="373" t="str">
        <f t="shared" si="514"/>
        <v/>
      </c>
      <c r="AG1900" s="373" t="str">
        <f t="shared" si="515"/>
        <v/>
      </c>
      <c r="AH1900" s="374" t="str">
        <f t="shared" si="516"/>
        <v/>
      </c>
      <c r="AI1900" s="375" t="str">
        <f t="shared" si="517"/>
        <v/>
      </c>
      <c r="AJ1900" s="375" t="str">
        <f t="shared" si="518"/>
        <v/>
      </c>
      <c r="AK1900" s="375" t="str">
        <f t="shared" si="519"/>
        <v/>
      </c>
      <c r="AL1900" s="375" t="str">
        <f t="shared" si="520"/>
        <v/>
      </c>
      <c r="AM1900" s="375" t="str">
        <f t="shared" si="521"/>
        <v/>
      </c>
      <c r="AN1900" s="376" t="str">
        <f>IF(AF1900="","",IF(OR(AH1900="",AH1900="-"),"－",IF(OR(AM1900=8,AM1900=9),"",IF(OR(AJ1900=3,AJ1900=4,AJ1900=5,AJ1900=6),VLOOKUP(AH1900,INDEX((係数_バス貨物_ガソリン,係数_バス貨物_CNG,係数_バス貨物_軽油,係数_バス貨物_メタノール,係数_バス貨物_LPG),MATCH(AL1900,【参考】排出ガスレベル!$AI$4:$AI$671,1),1,AR1900):INDEX((係数_バス貨物_ガソリン,係数_バス貨物_CNG,係数_バス貨物_軽油,係数_バス貨物_メタノール,係数_バス貨物_LPG),MATCH(AL1900+1,【参考】排出ガスレベル!$AI$4:$AI$671,1)-1,5,AR1900),2,FALSE),IF(OR(AJ1900=1,AJ1900=2),VLOOKUP(AH1900,INDEX((係数_乗用_ガソリン,係数_乗用_CNG,係数_乗用_軽油,係数_乗用_メタノール,係数_乗用_LPG),1,1,AR1900):INDEX((係数_乗用_ガソリン,係数_乗用_CNG,係数_乗用_軽油,係数_乗用_メタノール,係数_乗用_LPG),125,5,AR1900),2,FALSE))))))</f>
        <v/>
      </c>
      <c r="AO1900" s="376" t="str">
        <f>IF(T1900="","",IF(OR(AH1900="",AH1900="-"),"－",IF(OR(AM1900=8,AM1900=9),"",IF(OR(AJ1900=3,AJ1900=4,AJ1900=5,AJ1900=6),VLOOKUP(AH1900,INDEX((係数_バス貨物_ガソリン,係数_バス貨物_CNG,係数_バス貨物_軽油,係数_バス貨物_メタノール,係数_バス貨物_LPG),MATCH(AL1900,【参考】排出ガスレベル!$AI$4:$AI$671,1),1,AR1900):INDEX((係数_バス貨物_ガソリン,係数_バス貨物_CNG,係数_バス貨物_軽油,係数_バス貨物_メタノール,係数_バス貨物_LPG),MATCH(AL1900+1,【参考】排出ガスレベル!$AI$4:$AI$671,1)-1,5,AR1900),3,FALSE),IF(OR(AJ1900=1,AJ1900=2),VLOOKUP(AH1900,INDEX((係数_乗用_ガソリン,係数_乗用_CNG,係数_乗用_軽油,係数_乗用_メタノール,係数_乗用_LPG),1,1,AR1900):INDEX((係数_乗用_ガソリン,係数_乗用_CNG,係数_乗用_軽油,係数_乗用_メタノール,係数_乗用_LPG),125,5,AR1900),3,FALSE))))))</f>
        <v/>
      </c>
      <c r="AP1900" s="375" t="str">
        <f t="shared" si="522"/>
        <v/>
      </c>
      <c r="AQ1900" s="444" t="str">
        <f t="shared" si="523"/>
        <v/>
      </c>
      <c r="AR1900" s="375" t="str">
        <f t="shared" si="524"/>
        <v/>
      </c>
      <c r="AS1900" s="377" t="str">
        <f t="shared" si="525"/>
        <v/>
      </c>
      <c r="AT1900" s="378" t="str">
        <f t="shared" si="526"/>
        <v/>
      </c>
      <c r="AX1900" s="625" t="b">
        <f t="shared" si="527"/>
        <v>0</v>
      </c>
      <c r="AY1900" s="7" t="str">
        <f t="shared" si="528"/>
        <v>FALSEFALSEFALSE</v>
      </c>
      <c r="AZ1900" s="626">
        <f t="shared" si="512"/>
        <v>0</v>
      </c>
      <c r="BA1900" s="627" t="str">
        <f t="shared" si="529"/>
        <v/>
      </c>
      <c r="BB1900" s="627">
        <f t="shared" si="513"/>
        <v>0</v>
      </c>
    </row>
    <row r="1901" spans="1:54">
      <c r="A1901" s="381">
        <v>1844</v>
      </c>
      <c r="B1901" s="117"/>
      <c r="C1901" s="288"/>
      <c r="D1901" s="289"/>
      <c r="E1901" s="289"/>
      <c r="F1901" s="290"/>
      <c r="G1901" s="292"/>
      <c r="H1901" s="116"/>
      <c r="I1901" s="292"/>
      <c r="J1901" s="116"/>
      <c r="K1901" s="370"/>
      <c r="L1901" s="370"/>
      <c r="M1901" s="370"/>
      <c r="N1901" s="371"/>
      <c r="O1901" s="371"/>
      <c r="P1901" s="371"/>
      <c r="Q1901" s="371"/>
      <c r="R1901" s="371"/>
      <c r="S1901" s="371"/>
      <c r="T1901" s="443"/>
      <c r="U1901" s="539"/>
      <c r="V1901" s="117"/>
      <c r="W1901" s="118"/>
      <c r="X1901" s="119"/>
      <c r="Y1901" s="120"/>
      <c r="Z1901" s="122"/>
      <c r="AA1901" s="121"/>
      <c r="AB1901" s="443"/>
      <c r="AC1901" s="734"/>
      <c r="AD1901" s="372"/>
      <c r="AE1901" s="485"/>
      <c r="AF1901" s="373" t="str">
        <f t="shared" si="514"/>
        <v/>
      </c>
      <c r="AG1901" s="373" t="str">
        <f t="shared" si="515"/>
        <v/>
      </c>
      <c r="AH1901" s="374" t="str">
        <f t="shared" si="516"/>
        <v/>
      </c>
      <c r="AI1901" s="375" t="str">
        <f t="shared" si="517"/>
        <v/>
      </c>
      <c r="AJ1901" s="375" t="str">
        <f t="shared" si="518"/>
        <v/>
      </c>
      <c r="AK1901" s="375" t="str">
        <f t="shared" si="519"/>
        <v/>
      </c>
      <c r="AL1901" s="375" t="str">
        <f t="shared" si="520"/>
        <v/>
      </c>
      <c r="AM1901" s="375" t="str">
        <f t="shared" si="521"/>
        <v/>
      </c>
      <c r="AN1901" s="376" t="str">
        <f>IF(AF1901="","",IF(OR(AH1901="",AH1901="-"),"－",IF(OR(AM1901=8,AM1901=9),"",IF(OR(AJ1901=3,AJ1901=4,AJ1901=5,AJ1901=6),VLOOKUP(AH1901,INDEX((係数_バス貨物_ガソリン,係数_バス貨物_CNG,係数_バス貨物_軽油,係数_バス貨物_メタノール,係数_バス貨物_LPG),MATCH(AL1901,【参考】排出ガスレベル!$AI$4:$AI$671,1),1,AR1901):INDEX((係数_バス貨物_ガソリン,係数_バス貨物_CNG,係数_バス貨物_軽油,係数_バス貨物_メタノール,係数_バス貨物_LPG),MATCH(AL1901+1,【参考】排出ガスレベル!$AI$4:$AI$671,1)-1,5,AR1901),2,FALSE),IF(OR(AJ1901=1,AJ1901=2),VLOOKUP(AH1901,INDEX((係数_乗用_ガソリン,係数_乗用_CNG,係数_乗用_軽油,係数_乗用_メタノール,係数_乗用_LPG),1,1,AR1901):INDEX((係数_乗用_ガソリン,係数_乗用_CNG,係数_乗用_軽油,係数_乗用_メタノール,係数_乗用_LPG),125,5,AR1901),2,FALSE))))))</f>
        <v/>
      </c>
      <c r="AO1901" s="376" t="str">
        <f>IF(T1901="","",IF(OR(AH1901="",AH1901="-"),"－",IF(OR(AM1901=8,AM1901=9),"",IF(OR(AJ1901=3,AJ1901=4,AJ1901=5,AJ1901=6),VLOOKUP(AH1901,INDEX((係数_バス貨物_ガソリン,係数_バス貨物_CNG,係数_バス貨物_軽油,係数_バス貨物_メタノール,係数_バス貨物_LPG),MATCH(AL1901,【参考】排出ガスレベル!$AI$4:$AI$671,1),1,AR1901):INDEX((係数_バス貨物_ガソリン,係数_バス貨物_CNG,係数_バス貨物_軽油,係数_バス貨物_メタノール,係数_バス貨物_LPG),MATCH(AL1901+1,【参考】排出ガスレベル!$AI$4:$AI$671,1)-1,5,AR1901),3,FALSE),IF(OR(AJ1901=1,AJ1901=2),VLOOKUP(AH1901,INDEX((係数_乗用_ガソリン,係数_乗用_CNG,係数_乗用_軽油,係数_乗用_メタノール,係数_乗用_LPG),1,1,AR1901):INDEX((係数_乗用_ガソリン,係数_乗用_CNG,係数_乗用_軽油,係数_乗用_メタノール,係数_乗用_LPG),125,5,AR1901),3,FALSE))))))</f>
        <v/>
      </c>
      <c r="AP1901" s="375" t="str">
        <f t="shared" si="522"/>
        <v/>
      </c>
      <c r="AQ1901" s="444" t="str">
        <f t="shared" si="523"/>
        <v/>
      </c>
      <c r="AR1901" s="375" t="str">
        <f t="shared" si="524"/>
        <v/>
      </c>
      <c r="AS1901" s="377" t="str">
        <f t="shared" si="525"/>
        <v/>
      </c>
      <c r="AT1901" s="378" t="str">
        <f t="shared" si="526"/>
        <v/>
      </c>
      <c r="AX1901" s="625" t="b">
        <f t="shared" si="527"/>
        <v>0</v>
      </c>
      <c r="AY1901" s="7" t="str">
        <f t="shared" si="528"/>
        <v>FALSEFALSEFALSE</v>
      </c>
      <c r="AZ1901" s="626">
        <f t="shared" si="512"/>
        <v>0</v>
      </c>
      <c r="BA1901" s="627" t="str">
        <f t="shared" si="529"/>
        <v/>
      </c>
      <c r="BB1901" s="627">
        <f t="shared" si="513"/>
        <v>0</v>
      </c>
    </row>
    <row r="1902" spans="1:54">
      <c r="A1902" s="381">
        <v>1845</v>
      </c>
      <c r="B1902" s="117"/>
      <c r="C1902" s="288"/>
      <c r="D1902" s="289"/>
      <c r="E1902" s="289"/>
      <c r="F1902" s="290"/>
      <c r="G1902" s="292"/>
      <c r="H1902" s="116"/>
      <c r="I1902" s="292"/>
      <c r="J1902" s="116"/>
      <c r="K1902" s="370"/>
      <c r="L1902" s="370"/>
      <c r="M1902" s="370"/>
      <c r="N1902" s="371"/>
      <c r="O1902" s="371"/>
      <c r="P1902" s="371"/>
      <c r="Q1902" s="371"/>
      <c r="R1902" s="371"/>
      <c r="S1902" s="371"/>
      <c r="T1902" s="443"/>
      <c r="U1902" s="539"/>
      <c r="V1902" s="117"/>
      <c r="W1902" s="118"/>
      <c r="X1902" s="119"/>
      <c r="Y1902" s="120"/>
      <c r="Z1902" s="122"/>
      <c r="AA1902" s="121"/>
      <c r="AB1902" s="443"/>
      <c r="AC1902" s="734"/>
      <c r="AD1902" s="372"/>
      <c r="AE1902" s="485"/>
      <c r="AF1902" s="373" t="str">
        <f t="shared" si="514"/>
        <v/>
      </c>
      <c r="AG1902" s="373" t="str">
        <f t="shared" si="515"/>
        <v/>
      </c>
      <c r="AH1902" s="374" t="str">
        <f t="shared" si="516"/>
        <v/>
      </c>
      <c r="AI1902" s="375" t="str">
        <f t="shared" si="517"/>
        <v/>
      </c>
      <c r="AJ1902" s="375" t="str">
        <f t="shared" si="518"/>
        <v/>
      </c>
      <c r="AK1902" s="375" t="str">
        <f t="shared" si="519"/>
        <v/>
      </c>
      <c r="AL1902" s="375" t="str">
        <f t="shared" si="520"/>
        <v/>
      </c>
      <c r="AM1902" s="375" t="str">
        <f t="shared" si="521"/>
        <v/>
      </c>
      <c r="AN1902" s="376" t="str">
        <f>IF(AF1902="","",IF(OR(AH1902="",AH1902="-"),"－",IF(OR(AM1902=8,AM1902=9),"",IF(OR(AJ1902=3,AJ1902=4,AJ1902=5,AJ1902=6),VLOOKUP(AH1902,INDEX((係数_バス貨物_ガソリン,係数_バス貨物_CNG,係数_バス貨物_軽油,係数_バス貨物_メタノール,係数_バス貨物_LPG),MATCH(AL1902,【参考】排出ガスレベル!$AI$4:$AI$671,1),1,AR1902):INDEX((係数_バス貨物_ガソリン,係数_バス貨物_CNG,係数_バス貨物_軽油,係数_バス貨物_メタノール,係数_バス貨物_LPG),MATCH(AL1902+1,【参考】排出ガスレベル!$AI$4:$AI$671,1)-1,5,AR1902),2,FALSE),IF(OR(AJ1902=1,AJ1902=2),VLOOKUP(AH1902,INDEX((係数_乗用_ガソリン,係数_乗用_CNG,係数_乗用_軽油,係数_乗用_メタノール,係数_乗用_LPG),1,1,AR1902):INDEX((係数_乗用_ガソリン,係数_乗用_CNG,係数_乗用_軽油,係数_乗用_メタノール,係数_乗用_LPG),125,5,AR1902),2,FALSE))))))</f>
        <v/>
      </c>
      <c r="AO1902" s="376" t="str">
        <f>IF(T1902="","",IF(OR(AH1902="",AH1902="-"),"－",IF(OR(AM1902=8,AM1902=9),"",IF(OR(AJ1902=3,AJ1902=4,AJ1902=5,AJ1902=6),VLOOKUP(AH1902,INDEX((係数_バス貨物_ガソリン,係数_バス貨物_CNG,係数_バス貨物_軽油,係数_バス貨物_メタノール,係数_バス貨物_LPG),MATCH(AL1902,【参考】排出ガスレベル!$AI$4:$AI$671,1),1,AR1902):INDEX((係数_バス貨物_ガソリン,係数_バス貨物_CNG,係数_バス貨物_軽油,係数_バス貨物_メタノール,係数_バス貨物_LPG),MATCH(AL1902+1,【参考】排出ガスレベル!$AI$4:$AI$671,1)-1,5,AR1902),3,FALSE),IF(OR(AJ1902=1,AJ1902=2),VLOOKUP(AH1902,INDEX((係数_乗用_ガソリン,係数_乗用_CNG,係数_乗用_軽油,係数_乗用_メタノール,係数_乗用_LPG),1,1,AR1902):INDEX((係数_乗用_ガソリン,係数_乗用_CNG,係数_乗用_軽油,係数_乗用_メタノール,係数_乗用_LPG),125,5,AR1902),3,FALSE))))))</f>
        <v/>
      </c>
      <c r="AP1902" s="375" t="str">
        <f t="shared" si="522"/>
        <v/>
      </c>
      <c r="AQ1902" s="444" t="str">
        <f t="shared" si="523"/>
        <v/>
      </c>
      <c r="AR1902" s="375" t="str">
        <f t="shared" si="524"/>
        <v/>
      </c>
      <c r="AS1902" s="377" t="str">
        <f t="shared" si="525"/>
        <v/>
      </c>
      <c r="AT1902" s="378" t="str">
        <f t="shared" si="526"/>
        <v/>
      </c>
      <c r="AX1902" s="625" t="b">
        <f t="shared" si="527"/>
        <v>0</v>
      </c>
      <c r="AY1902" s="7" t="str">
        <f t="shared" si="528"/>
        <v>FALSEFALSEFALSE</v>
      </c>
      <c r="AZ1902" s="626">
        <f t="shared" ref="AZ1902:AZ1965" si="530">AB1902</f>
        <v>0</v>
      </c>
      <c r="BA1902" s="627" t="str">
        <f t="shared" si="529"/>
        <v/>
      </c>
      <c r="BB1902" s="627">
        <f t="shared" ref="BB1902:BB1965" si="531">LEN(Y1902)</f>
        <v>0</v>
      </c>
    </row>
    <row r="1903" spans="1:54">
      <c r="A1903" s="381">
        <v>1846</v>
      </c>
      <c r="B1903" s="117"/>
      <c r="C1903" s="288"/>
      <c r="D1903" s="289"/>
      <c r="E1903" s="289"/>
      <c r="F1903" s="290"/>
      <c r="G1903" s="292"/>
      <c r="H1903" s="116"/>
      <c r="I1903" s="292"/>
      <c r="J1903" s="116"/>
      <c r="K1903" s="370"/>
      <c r="L1903" s="370"/>
      <c r="M1903" s="370"/>
      <c r="N1903" s="371"/>
      <c r="O1903" s="371"/>
      <c r="P1903" s="371"/>
      <c r="Q1903" s="371"/>
      <c r="R1903" s="371"/>
      <c r="S1903" s="371"/>
      <c r="T1903" s="443"/>
      <c r="U1903" s="539"/>
      <c r="V1903" s="117"/>
      <c r="W1903" s="118"/>
      <c r="X1903" s="119"/>
      <c r="Y1903" s="120"/>
      <c r="Z1903" s="122"/>
      <c r="AA1903" s="121"/>
      <c r="AB1903" s="443"/>
      <c r="AC1903" s="734"/>
      <c r="AD1903" s="372"/>
      <c r="AE1903" s="485"/>
      <c r="AF1903" s="373" t="str">
        <f t="shared" si="514"/>
        <v/>
      </c>
      <c r="AG1903" s="373" t="str">
        <f t="shared" si="515"/>
        <v/>
      </c>
      <c r="AH1903" s="374" t="str">
        <f t="shared" si="516"/>
        <v/>
      </c>
      <c r="AI1903" s="375" t="str">
        <f t="shared" si="517"/>
        <v/>
      </c>
      <c r="AJ1903" s="375" t="str">
        <f t="shared" si="518"/>
        <v/>
      </c>
      <c r="AK1903" s="375" t="str">
        <f t="shared" si="519"/>
        <v/>
      </c>
      <c r="AL1903" s="375" t="str">
        <f t="shared" si="520"/>
        <v/>
      </c>
      <c r="AM1903" s="375" t="str">
        <f t="shared" si="521"/>
        <v/>
      </c>
      <c r="AN1903" s="376" t="str">
        <f>IF(AF1903="","",IF(OR(AH1903="",AH1903="-"),"－",IF(OR(AM1903=8,AM1903=9),"",IF(OR(AJ1903=3,AJ1903=4,AJ1903=5,AJ1903=6),VLOOKUP(AH1903,INDEX((係数_バス貨物_ガソリン,係数_バス貨物_CNG,係数_バス貨物_軽油,係数_バス貨物_メタノール,係数_バス貨物_LPG),MATCH(AL1903,【参考】排出ガスレベル!$AI$4:$AI$671,1),1,AR1903):INDEX((係数_バス貨物_ガソリン,係数_バス貨物_CNG,係数_バス貨物_軽油,係数_バス貨物_メタノール,係数_バス貨物_LPG),MATCH(AL1903+1,【参考】排出ガスレベル!$AI$4:$AI$671,1)-1,5,AR1903),2,FALSE),IF(OR(AJ1903=1,AJ1903=2),VLOOKUP(AH1903,INDEX((係数_乗用_ガソリン,係数_乗用_CNG,係数_乗用_軽油,係数_乗用_メタノール,係数_乗用_LPG),1,1,AR1903):INDEX((係数_乗用_ガソリン,係数_乗用_CNG,係数_乗用_軽油,係数_乗用_メタノール,係数_乗用_LPG),125,5,AR1903),2,FALSE))))))</f>
        <v/>
      </c>
      <c r="AO1903" s="376" t="str">
        <f>IF(T1903="","",IF(OR(AH1903="",AH1903="-"),"－",IF(OR(AM1903=8,AM1903=9),"",IF(OR(AJ1903=3,AJ1903=4,AJ1903=5,AJ1903=6),VLOOKUP(AH1903,INDEX((係数_バス貨物_ガソリン,係数_バス貨物_CNG,係数_バス貨物_軽油,係数_バス貨物_メタノール,係数_バス貨物_LPG),MATCH(AL1903,【参考】排出ガスレベル!$AI$4:$AI$671,1),1,AR1903):INDEX((係数_バス貨物_ガソリン,係数_バス貨物_CNG,係数_バス貨物_軽油,係数_バス貨物_メタノール,係数_バス貨物_LPG),MATCH(AL1903+1,【参考】排出ガスレベル!$AI$4:$AI$671,1)-1,5,AR1903),3,FALSE),IF(OR(AJ1903=1,AJ1903=2),VLOOKUP(AH1903,INDEX((係数_乗用_ガソリン,係数_乗用_CNG,係数_乗用_軽油,係数_乗用_メタノール,係数_乗用_LPG),1,1,AR1903):INDEX((係数_乗用_ガソリン,係数_乗用_CNG,係数_乗用_軽油,係数_乗用_メタノール,係数_乗用_LPG),125,5,AR1903),3,FALSE))))))</f>
        <v/>
      </c>
      <c r="AP1903" s="375" t="str">
        <f t="shared" si="522"/>
        <v/>
      </c>
      <c r="AQ1903" s="444" t="str">
        <f t="shared" si="523"/>
        <v/>
      </c>
      <c r="AR1903" s="375" t="str">
        <f t="shared" si="524"/>
        <v/>
      </c>
      <c r="AS1903" s="377" t="str">
        <f t="shared" si="525"/>
        <v/>
      </c>
      <c r="AT1903" s="378" t="str">
        <f t="shared" si="526"/>
        <v/>
      </c>
      <c r="AX1903" s="625" t="b">
        <f t="shared" si="527"/>
        <v>0</v>
      </c>
      <c r="AY1903" s="7" t="str">
        <f t="shared" si="528"/>
        <v>FALSEFALSEFALSE</v>
      </c>
      <c r="AZ1903" s="626">
        <f t="shared" si="530"/>
        <v>0</v>
      </c>
      <c r="BA1903" s="627" t="str">
        <f t="shared" si="529"/>
        <v/>
      </c>
      <c r="BB1903" s="627">
        <f t="shared" si="531"/>
        <v>0</v>
      </c>
    </row>
    <row r="1904" spans="1:54">
      <c r="A1904" s="381">
        <v>1847</v>
      </c>
      <c r="B1904" s="117"/>
      <c r="C1904" s="288"/>
      <c r="D1904" s="289"/>
      <c r="E1904" s="289"/>
      <c r="F1904" s="290"/>
      <c r="G1904" s="292"/>
      <c r="H1904" s="116"/>
      <c r="I1904" s="292"/>
      <c r="J1904" s="116"/>
      <c r="K1904" s="370"/>
      <c r="L1904" s="370"/>
      <c r="M1904" s="370"/>
      <c r="N1904" s="371"/>
      <c r="O1904" s="371"/>
      <c r="P1904" s="371"/>
      <c r="Q1904" s="371"/>
      <c r="R1904" s="371"/>
      <c r="S1904" s="371"/>
      <c r="T1904" s="443"/>
      <c r="U1904" s="539"/>
      <c r="V1904" s="117"/>
      <c r="W1904" s="118"/>
      <c r="X1904" s="119"/>
      <c r="Y1904" s="120"/>
      <c r="Z1904" s="122"/>
      <c r="AA1904" s="121"/>
      <c r="AB1904" s="443"/>
      <c r="AC1904" s="734"/>
      <c r="AD1904" s="372"/>
      <c r="AE1904" s="485"/>
      <c r="AF1904" s="373" t="str">
        <f t="shared" si="514"/>
        <v/>
      </c>
      <c r="AG1904" s="373" t="str">
        <f t="shared" si="515"/>
        <v/>
      </c>
      <c r="AH1904" s="374" t="str">
        <f t="shared" si="516"/>
        <v/>
      </c>
      <c r="AI1904" s="375" t="str">
        <f t="shared" si="517"/>
        <v/>
      </c>
      <c r="AJ1904" s="375" t="str">
        <f t="shared" si="518"/>
        <v/>
      </c>
      <c r="AK1904" s="375" t="str">
        <f t="shared" si="519"/>
        <v/>
      </c>
      <c r="AL1904" s="375" t="str">
        <f t="shared" si="520"/>
        <v/>
      </c>
      <c r="AM1904" s="375" t="str">
        <f t="shared" si="521"/>
        <v/>
      </c>
      <c r="AN1904" s="376" t="str">
        <f>IF(AF1904="","",IF(OR(AH1904="",AH1904="-"),"－",IF(OR(AM1904=8,AM1904=9),"",IF(OR(AJ1904=3,AJ1904=4,AJ1904=5,AJ1904=6),VLOOKUP(AH1904,INDEX((係数_バス貨物_ガソリン,係数_バス貨物_CNG,係数_バス貨物_軽油,係数_バス貨物_メタノール,係数_バス貨物_LPG),MATCH(AL1904,【参考】排出ガスレベル!$AI$4:$AI$671,1),1,AR1904):INDEX((係数_バス貨物_ガソリン,係数_バス貨物_CNG,係数_バス貨物_軽油,係数_バス貨物_メタノール,係数_バス貨物_LPG),MATCH(AL1904+1,【参考】排出ガスレベル!$AI$4:$AI$671,1)-1,5,AR1904),2,FALSE),IF(OR(AJ1904=1,AJ1904=2),VLOOKUP(AH1904,INDEX((係数_乗用_ガソリン,係数_乗用_CNG,係数_乗用_軽油,係数_乗用_メタノール,係数_乗用_LPG),1,1,AR1904):INDEX((係数_乗用_ガソリン,係数_乗用_CNG,係数_乗用_軽油,係数_乗用_メタノール,係数_乗用_LPG),125,5,AR1904),2,FALSE))))))</f>
        <v/>
      </c>
      <c r="AO1904" s="376" t="str">
        <f>IF(T1904="","",IF(OR(AH1904="",AH1904="-"),"－",IF(OR(AM1904=8,AM1904=9),"",IF(OR(AJ1904=3,AJ1904=4,AJ1904=5,AJ1904=6),VLOOKUP(AH1904,INDEX((係数_バス貨物_ガソリン,係数_バス貨物_CNG,係数_バス貨物_軽油,係数_バス貨物_メタノール,係数_バス貨物_LPG),MATCH(AL1904,【参考】排出ガスレベル!$AI$4:$AI$671,1),1,AR1904):INDEX((係数_バス貨物_ガソリン,係数_バス貨物_CNG,係数_バス貨物_軽油,係数_バス貨物_メタノール,係数_バス貨物_LPG),MATCH(AL1904+1,【参考】排出ガスレベル!$AI$4:$AI$671,1)-1,5,AR1904),3,FALSE),IF(OR(AJ1904=1,AJ1904=2),VLOOKUP(AH1904,INDEX((係数_乗用_ガソリン,係数_乗用_CNG,係数_乗用_軽油,係数_乗用_メタノール,係数_乗用_LPG),1,1,AR1904):INDEX((係数_乗用_ガソリン,係数_乗用_CNG,係数_乗用_軽油,係数_乗用_メタノール,係数_乗用_LPG),125,5,AR1904),3,FALSE))))))</f>
        <v/>
      </c>
      <c r="AP1904" s="375" t="str">
        <f t="shared" si="522"/>
        <v/>
      </c>
      <c r="AQ1904" s="444" t="str">
        <f t="shared" si="523"/>
        <v/>
      </c>
      <c r="AR1904" s="375" t="str">
        <f t="shared" si="524"/>
        <v/>
      </c>
      <c r="AS1904" s="377" t="str">
        <f t="shared" si="525"/>
        <v/>
      </c>
      <c r="AT1904" s="378" t="str">
        <f t="shared" si="526"/>
        <v/>
      </c>
      <c r="AX1904" s="625" t="b">
        <f t="shared" si="527"/>
        <v>0</v>
      </c>
      <c r="AY1904" s="7" t="str">
        <f t="shared" si="528"/>
        <v>FALSEFALSEFALSE</v>
      </c>
      <c r="AZ1904" s="626">
        <f t="shared" si="530"/>
        <v>0</v>
      </c>
      <c r="BA1904" s="627" t="str">
        <f t="shared" si="529"/>
        <v/>
      </c>
      <c r="BB1904" s="627">
        <f t="shared" si="531"/>
        <v>0</v>
      </c>
    </row>
    <row r="1905" spans="1:54">
      <c r="A1905" s="381">
        <v>1848</v>
      </c>
      <c r="B1905" s="117"/>
      <c r="C1905" s="288"/>
      <c r="D1905" s="289"/>
      <c r="E1905" s="289"/>
      <c r="F1905" s="290"/>
      <c r="G1905" s="292"/>
      <c r="H1905" s="116"/>
      <c r="I1905" s="292"/>
      <c r="J1905" s="116"/>
      <c r="K1905" s="370"/>
      <c r="L1905" s="370"/>
      <c r="M1905" s="370"/>
      <c r="N1905" s="371"/>
      <c r="O1905" s="371"/>
      <c r="P1905" s="371"/>
      <c r="Q1905" s="371"/>
      <c r="R1905" s="371"/>
      <c r="S1905" s="371"/>
      <c r="T1905" s="443"/>
      <c r="U1905" s="539"/>
      <c r="V1905" s="117"/>
      <c r="W1905" s="118"/>
      <c r="X1905" s="119"/>
      <c r="Y1905" s="120"/>
      <c r="Z1905" s="122"/>
      <c r="AA1905" s="121"/>
      <c r="AB1905" s="443"/>
      <c r="AC1905" s="734"/>
      <c r="AD1905" s="372"/>
      <c r="AE1905" s="485"/>
      <c r="AF1905" s="373" t="str">
        <f t="shared" si="514"/>
        <v/>
      </c>
      <c r="AG1905" s="373" t="str">
        <f t="shared" si="515"/>
        <v/>
      </c>
      <c r="AH1905" s="374" t="str">
        <f t="shared" si="516"/>
        <v/>
      </c>
      <c r="AI1905" s="375" t="str">
        <f t="shared" si="517"/>
        <v/>
      </c>
      <c r="AJ1905" s="375" t="str">
        <f t="shared" si="518"/>
        <v/>
      </c>
      <c r="AK1905" s="375" t="str">
        <f t="shared" si="519"/>
        <v/>
      </c>
      <c r="AL1905" s="375" t="str">
        <f t="shared" si="520"/>
        <v/>
      </c>
      <c r="AM1905" s="375" t="str">
        <f t="shared" si="521"/>
        <v/>
      </c>
      <c r="AN1905" s="376" t="str">
        <f>IF(AF1905="","",IF(OR(AH1905="",AH1905="-"),"－",IF(OR(AM1905=8,AM1905=9),"",IF(OR(AJ1905=3,AJ1905=4,AJ1905=5,AJ1905=6),VLOOKUP(AH1905,INDEX((係数_バス貨物_ガソリン,係数_バス貨物_CNG,係数_バス貨物_軽油,係数_バス貨物_メタノール,係数_バス貨物_LPG),MATCH(AL1905,【参考】排出ガスレベル!$AI$4:$AI$671,1),1,AR1905):INDEX((係数_バス貨物_ガソリン,係数_バス貨物_CNG,係数_バス貨物_軽油,係数_バス貨物_メタノール,係数_バス貨物_LPG),MATCH(AL1905+1,【参考】排出ガスレベル!$AI$4:$AI$671,1)-1,5,AR1905),2,FALSE),IF(OR(AJ1905=1,AJ1905=2),VLOOKUP(AH1905,INDEX((係数_乗用_ガソリン,係数_乗用_CNG,係数_乗用_軽油,係数_乗用_メタノール,係数_乗用_LPG),1,1,AR1905):INDEX((係数_乗用_ガソリン,係数_乗用_CNG,係数_乗用_軽油,係数_乗用_メタノール,係数_乗用_LPG),125,5,AR1905),2,FALSE))))))</f>
        <v/>
      </c>
      <c r="AO1905" s="376" t="str">
        <f>IF(T1905="","",IF(OR(AH1905="",AH1905="-"),"－",IF(OR(AM1905=8,AM1905=9),"",IF(OR(AJ1905=3,AJ1905=4,AJ1905=5,AJ1905=6),VLOOKUP(AH1905,INDEX((係数_バス貨物_ガソリン,係数_バス貨物_CNG,係数_バス貨物_軽油,係数_バス貨物_メタノール,係数_バス貨物_LPG),MATCH(AL1905,【参考】排出ガスレベル!$AI$4:$AI$671,1),1,AR1905):INDEX((係数_バス貨物_ガソリン,係数_バス貨物_CNG,係数_バス貨物_軽油,係数_バス貨物_メタノール,係数_バス貨物_LPG),MATCH(AL1905+1,【参考】排出ガスレベル!$AI$4:$AI$671,1)-1,5,AR1905),3,FALSE),IF(OR(AJ1905=1,AJ1905=2),VLOOKUP(AH1905,INDEX((係数_乗用_ガソリン,係数_乗用_CNG,係数_乗用_軽油,係数_乗用_メタノール,係数_乗用_LPG),1,1,AR1905):INDEX((係数_乗用_ガソリン,係数_乗用_CNG,係数_乗用_軽油,係数_乗用_メタノール,係数_乗用_LPG),125,5,AR1905),3,FALSE))))))</f>
        <v/>
      </c>
      <c r="AP1905" s="375" t="str">
        <f t="shared" si="522"/>
        <v/>
      </c>
      <c r="AQ1905" s="444" t="str">
        <f t="shared" si="523"/>
        <v/>
      </c>
      <c r="AR1905" s="375" t="str">
        <f t="shared" si="524"/>
        <v/>
      </c>
      <c r="AS1905" s="377" t="str">
        <f t="shared" si="525"/>
        <v/>
      </c>
      <c r="AT1905" s="378" t="str">
        <f t="shared" si="526"/>
        <v/>
      </c>
      <c r="AX1905" s="625" t="b">
        <f t="shared" si="527"/>
        <v>0</v>
      </c>
      <c r="AY1905" s="7" t="str">
        <f t="shared" si="528"/>
        <v>FALSEFALSEFALSE</v>
      </c>
      <c r="AZ1905" s="626">
        <f t="shared" si="530"/>
        <v>0</v>
      </c>
      <c r="BA1905" s="627" t="str">
        <f t="shared" si="529"/>
        <v/>
      </c>
      <c r="BB1905" s="627">
        <f t="shared" si="531"/>
        <v>0</v>
      </c>
    </row>
    <row r="1906" spans="1:54">
      <c r="A1906" s="381">
        <v>1849</v>
      </c>
      <c r="B1906" s="117"/>
      <c r="C1906" s="288"/>
      <c r="D1906" s="289"/>
      <c r="E1906" s="289"/>
      <c r="F1906" s="290"/>
      <c r="G1906" s="292"/>
      <c r="H1906" s="116"/>
      <c r="I1906" s="292"/>
      <c r="J1906" s="116"/>
      <c r="K1906" s="370"/>
      <c r="L1906" s="370"/>
      <c r="M1906" s="370"/>
      <c r="N1906" s="371"/>
      <c r="O1906" s="371"/>
      <c r="P1906" s="371"/>
      <c r="Q1906" s="371"/>
      <c r="R1906" s="371"/>
      <c r="S1906" s="371"/>
      <c r="T1906" s="443"/>
      <c r="U1906" s="539"/>
      <c r="V1906" s="117"/>
      <c r="W1906" s="118"/>
      <c r="X1906" s="119"/>
      <c r="Y1906" s="120"/>
      <c r="Z1906" s="122"/>
      <c r="AA1906" s="121"/>
      <c r="AB1906" s="443"/>
      <c r="AC1906" s="734"/>
      <c r="AD1906" s="372"/>
      <c r="AE1906" s="485"/>
      <c r="AF1906" s="373" t="str">
        <f t="shared" si="514"/>
        <v/>
      </c>
      <c r="AG1906" s="373" t="str">
        <f t="shared" si="515"/>
        <v/>
      </c>
      <c r="AH1906" s="374" t="str">
        <f t="shared" si="516"/>
        <v/>
      </c>
      <c r="AI1906" s="375" t="str">
        <f t="shared" si="517"/>
        <v/>
      </c>
      <c r="AJ1906" s="375" t="str">
        <f t="shared" si="518"/>
        <v/>
      </c>
      <c r="AK1906" s="375" t="str">
        <f t="shared" si="519"/>
        <v/>
      </c>
      <c r="AL1906" s="375" t="str">
        <f t="shared" si="520"/>
        <v/>
      </c>
      <c r="AM1906" s="375" t="str">
        <f t="shared" si="521"/>
        <v/>
      </c>
      <c r="AN1906" s="376" t="str">
        <f>IF(AF1906="","",IF(OR(AH1906="",AH1906="-"),"－",IF(OR(AM1906=8,AM1906=9),"",IF(OR(AJ1906=3,AJ1906=4,AJ1906=5,AJ1906=6),VLOOKUP(AH1906,INDEX((係数_バス貨物_ガソリン,係数_バス貨物_CNG,係数_バス貨物_軽油,係数_バス貨物_メタノール,係数_バス貨物_LPG),MATCH(AL1906,【参考】排出ガスレベル!$AI$4:$AI$671,1),1,AR1906):INDEX((係数_バス貨物_ガソリン,係数_バス貨物_CNG,係数_バス貨物_軽油,係数_バス貨物_メタノール,係数_バス貨物_LPG),MATCH(AL1906+1,【参考】排出ガスレベル!$AI$4:$AI$671,1)-1,5,AR1906),2,FALSE),IF(OR(AJ1906=1,AJ1906=2),VLOOKUP(AH1906,INDEX((係数_乗用_ガソリン,係数_乗用_CNG,係数_乗用_軽油,係数_乗用_メタノール,係数_乗用_LPG),1,1,AR1906):INDEX((係数_乗用_ガソリン,係数_乗用_CNG,係数_乗用_軽油,係数_乗用_メタノール,係数_乗用_LPG),125,5,AR1906),2,FALSE))))))</f>
        <v/>
      </c>
      <c r="AO1906" s="376" t="str">
        <f>IF(T1906="","",IF(OR(AH1906="",AH1906="-"),"－",IF(OR(AM1906=8,AM1906=9),"",IF(OR(AJ1906=3,AJ1906=4,AJ1906=5,AJ1906=6),VLOOKUP(AH1906,INDEX((係数_バス貨物_ガソリン,係数_バス貨物_CNG,係数_バス貨物_軽油,係数_バス貨物_メタノール,係数_バス貨物_LPG),MATCH(AL1906,【参考】排出ガスレベル!$AI$4:$AI$671,1),1,AR1906):INDEX((係数_バス貨物_ガソリン,係数_バス貨物_CNG,係数_バス貨物_軽油,係数_バス貨物_メタノール,係数_バス貨物_LPG),MATCH(AL1906+1,【参考】排出ガスレベル!$AI$4:$AI$671,1)-1,5,AR1906),3,FALSE),IF(OR(AJ1906=1,AJ1906=2),VLOOKUP(AH1906,INDEX((係数_乗用_ガソリン,係数_乗用_CNG,係数_乗用_軽油,係数_乗用_メタノール,係数_乗用_LPG),1,1,AR1906):INDEX((係数_乗用_ガソリン,係数_乗用_CNG,係数_乗用_軽油,係数_乗用_メタノール,係数_乗用_LPG),125,5,AR1906),3,FALSE))))))</f>
        <v/>
      </c>
      <c r="AP1906" s="375" t="str">
        <f t="shared" si="522"/>
        <v/>
      </c>
      <c r="AQ1906" s="444" t="str">
        <f t="shared" si="523"/>
        <v/>
      </c>
      <c r="AR1906" s="375" t="str">
        <f t="shared" si="524"/>
        <v/>
      </c>
      <c r="AS1906" s="377" t="str">
        <f t="shared" si="525"/>
        <v/>
      </c>
      <c r="AT1906" s="378" t="str">
        <f t="shared" si="526"/>
        <v/>
      </c>
      <c r="AX1906" s="625" t="b">
        <f t="shared" si="527"/>
        <v>0</v>
      </c>
      <c r="AY1906" s="7" t="str">
        <f t="shared" si="528"/>
        <v>FALSEFALSEFALSE</v>
      </c>
      <c r="AZ1906" s="626">
        <f t="shared" si="530"/>
        <v>0</v>
      </c>
      <c r="BA1906" s="627" t="str">
        <f t="shared" si="529"/>
        <v/>
      </c>
      <c r="BB1906" s="627">
        <f t="shared" si="531"/>
        <v>0</v>
      </c>
    </row>
    <row r="1907" spans="1:54">
      <c r="A1907" s="381">
        <v>1850</v>
      </c>
      <c r="B1907" s="117"/>
      <c r="C1907" s="288"/>
      <c r="D1907" s="289"/>
      <c r="E1907" s="289"/>
      <c r="F1907" s="290"/>
      <c r="G1907" s="292"/>
      <c r="H1907" s="116"/>
      <c r="I1907" s="292"/>
      <c r="J1907" s="116"/>
      <c r="K1907" s="370"/>
      <c r="L1907" s="370"/>
      <c r="M1907" s="370"/>
      <c r="N1907" s="371"/>
      <c r="O1907" s="371"/>
      <c r="P1907" s="371"/>
      <c r="Q1907" s="371"/>
      <c r="R1907" s="371"/>
      <c r="S1907" s="371"/>
      <c r="T1907" s="443"/>
      <c r="U1907" s="539"/>
      <c r="V1907" s="117"/>
      <c r="W1907" s="118"/>
      <c r="X1907" s="119"/>
      <c r="Y1907" s="120"/>
      <c r="Z1907" s="122"/>
      <c r="AA1907" s="121"/>
      <c r="AB1907" s="443"/>
      <c r="AC1907" s="734"/>
      <c r="AD1907" s="372"/>
      <c r="AE1907" s="485"/>
      <c r="AF1907" s="373" t="str">
        <f t="shared" si="514"/>
        <v/>
      </c>
      <c r="AG1907" s="373" t="str">
        <f t="shared" si="515"/>
        <v/>
      </c>
      <c r="AH1907" s="374" t="str">
        <f t="shared" si="516"/>
        <v/>
      </c>
      <c r="AI1907" s="375" t="str">
        <f t="shared" si="517"/>
        <v/>
      </c>
      <c r="AJ1907" s="375" t="str">
        <f t="shared" si="518"/>
        <v/>
      </c>
      <c r="AK1907" s="375" t="str">
        <f t="shared" si="519"/>
        <v/>
      </c>
      <c r="AL1907" s="375" t="str">
        <f t="shared" si="520"/>
        <v/>
      </c>
      <c r="AM1907" s="375" t="str">
        <f t="shared" si="521"/>
        <v/>
      </c>
      <c r="AN1907" s="376" t="str">
        <f>IF(AF1907="","",IF(OR(AH1907="",AH1907="-"),"－",IF(OR(AM1907=8,AM1907=9),"",IF(OR(AJ1907=3,AJ1907=4,AJ1907=5,AJ1907=6),VLOOKUP(AH1907,INDEX((係数_バス貨物_ガソリン,係数_バス貨物_CNG,係数_バス貨物_軽油,係数_バス貨物_メタノール,係数_バス貨物_LPG),MATCH(AL1907,【参考】排出ガスレベル!$AI$4:$AI$671,1),1,AR1907):INDEX((係数_バス貨物_ガソリン,係数_バス貨物_CNG,係数_バス貨物_軽油,係数_バス貨物_メタノール,係数_バス貨物_LPG),MATCH(AL1907+1,【参考】排出ガスレベル!$AI$4:$AI$671,1)-1,5,AR1907),2,FALSE),IF(OR(AJ1907=1,AJ1907=2),VLOOKUP(AH1907,INDEX((係数_乗用_ガソリン,係数_乗用_CNG,係数_乗用_軽油,係数_乗用_メタノール,係数_乗用_LPG),1,1,AR1907):INDEX((係数_乗用_ガソリン,係数_乗用_CNG,係数_乗用_軽油,係数_乗用_メタノール,係数_乗用_LPG),125,5,AR1907),2,FALSE))))))</f>
        <v/>
      </c>
      <c r="AO1907" s="376" t="str">
        <f>IF(T1907="","",IF(OR(AH1907="",AH1907="-"),"－",IF(OR(AM1907=8,AM1907=9),"",IF(OR(AJ1907=3,AJ1907=4,AJ1907=5,AJ1907=6),VLOOKUP(AH1907,INDEX((係数_バス貨物_ガソリン,係数_バス貨物_CNG,係数_バス貨物_軽油,係数_バス貨物_メタノール,係数_バス貨物_LPG),MATCH(AL1907,【参考】排出ガスレベル!$AI$4:$AI$671,1),1,AR1907):INDEX((係数_バス貨物_ガソリン,係数_バス貨物_CNG,係数_バス貨物_軽油,係数_バス貨物_メタノール,係数_バス貨物_LPG),MATCH(AL1907+1,【参考】排出ガスレベル!$AI$4:$AI$671,1)-1,5,AR1907),3,FALSE),IF(OR(AJ1907=1,AJ1907=2),VLOOKUP(AH1907,INDEX((係数_乗用_ガソリン,係数_乗用_CNG,係数_乗用_軽油,係数_乗用_メタノール,係数_乗用_LPG),1,1,AR1907):INDEX((係数_乗用_ガソリン,係数_乗用_CNG,係数_乗用_軽油,係数_乗用_メタノール,係数_乗用_LPG),125,5,AR1907),3,FALSE))))))</f>
        <v/>
      </c>
      <c r="AP1907" s="375" t="str">
        <f t="shared" si="522"/>
        <v/>
      </c>
      <c r="AQ1907" s="444" t="str">
        <f t="shared" si="523"/>
        <v/>
      </c>
      <c r="AR1907" s="375" t="str">
        <f t="shared" si="524"/>
        <v/>
      </c>
      <c r="AS1907" s="377" t="str">
        <f t="shared" si="525"/>
        <v/>
      </c>
      <c r="AT1907" s="378" t="str">
        <f t="shared" si="526"/>
        <v/>
      </c>
      <c r="AX1907" s="625" t="b">
        <f t="shared" si="527"/>
        <v>0</v>
      </c>
      <c r="AY1907" s="7" t="str">
        <f t="shared" si="528"/>
        <v>FALSEFALSEFALSE</v>
      </c>
      <c r="AZ1907" s="626">
        <f t="shared" si="530"/>
        <v>0</v>
      </c>
      <c r="BA1907" s="627" t="str">
        <f t="shared" si="529"/>
        <v/>
      </c>
      <c r="BB1907" s="627">
        <f t="shared" si="531"/>
        <v>0</v>
      </c>
    </row>
    <row r="1908" spans="1:54">
      <c r="A1908" s="381">
        <v>1851</v>
      </c>
      <c r="B1908" s="117"/>
      <c r="C1908" s="288"/>
      <c r="D1908" s="289"/>
      <c r="E1908" s="289"/>
      <c r="F1908" s="290"/>
      <c r="G1908" s="292"/>
      <c r="H1908" s="116"/>
      <c r="I1908" s="292"/>
      <c r="J1908" s="116"/>
      <c r="K1908" s="370"/>
      <c r="L1908" s="370"/>
      <c r="M1908" s="370"/>
      <c r="N1908" s="371"/>
      <c r="O1908" s="371"/>
      <c r="P1908" s="371"/>
      <c r="Q1908" s="371"/>
      <c r="R1908" s="371"/>
      <c r="S1908" s="371"/>
      <c r="T1908" s="443"/>
      <c r="U1908" s="539"/>
      <c r="V1908" s="117"/>
      <c r="W1908" s="118"/>
      <c r="X1908" s="119"/>
      <c r="Y1908" s="120"/>
      <c r="Z1908" s="122"/>
      <c r="AA1908" s="121"/>
      <c r="AB1908" s="443"/>
      <c r="AC1908" s="734"/>
      <c r="AD1908" s="372"/>
      <c r="AE1908" s="485"/>
      <c r="AF1908" s="373" t="str">
        <f t="shared" si="514"/>
        <v/>
      </c>
      <c r="AG1908" s="373" t="str">
        <f t="shared" si="515"/>
        <v/>
      </c>
      <c r="AH1908" s="374" t="str">
        <f t="shared" si="516"/>
        <v/>
      </c>
      <c r="AI1908" s="375" t="str">
        <f t="shared" si="517"/>
        <v/>
      </c>
      <c r="AJ1908" s="375" t="str">
        <f t="shared" si="518"/>
        <v/>
      </c>
      <c r="AK1908" s="375" t="str">
        <f t="shared" si="519"/>
        <v/>
      </c>
      <c r="AL1908" s="375" t="str">
        <f t="shared" si="520"/>
        <v/>
      </c>
      <c r="AM1908" s="375" t="str">
        <f t="shared" si="521"/>
        <v/>
      </c>
      <c r="AN1908" s="376" t="str">
        <f>IF(AF1908="","",IF(OR(AH1908="",AH1908="-"),"－",IF(OR(AM1908=8,AM1908=9),"",IF(OR(AJ1908=3,AJ1908=4,AJ1908=5,AJ1908=6),VLOOKUP(AH1908,INDEX((係数_バス貨物_ガソリン,係数_バス貨物_CNG,係数_バス貨物_軽油,係数_バス貨物_メタノール,係数_バス貨物_LPG),MATCH(AL1908,【参考】排出ガスレベル!$AI$4:$AI$671,1),1,AR1908):INDEX((係数_バス貨物_ガソリン,係数_バス貨物_CNG,係数_バス貨物_軽油,係数_バス貨物_メタノール,係数_バス貨物_LPG),MATCH(AL1908+1,【参考】排出ガスレベル!$AI$4:$AI$671,1)-1,5,AR1908),2,FALSE),IF(OR(AJ1908=1,AJ1908=2),VLOOKUP(AH1908,INDEX((係数_乗用_ガソリン,係数_乗用_CNG,係数_乗用_軽油,係数_乗用_メタノール,係数_乗用_LPG),1,1,AR1908):INDEX((係数_乗用_ガソリン,係数_乗用_CNG,係数_乗用_軽油,係数_乗用_メタノール,係数_乗用_LPG),125,5,AR1908),2,FALSE))))))</f>
        <v/>
      </c>
      <c r="AO1908" s="376" t="str">
        <f>IF(T1908="","",IF(OR(AH1908="",AH1908="-"),"－",IF(OR(AM1908=8,AM1908=9),"",IF(OR(AJ1908=3,AJ1908=4,AJ1908=5,AJ1908=6),VLOOKUP(AH1908,INDEX((係数_バス貨物_ガソリン,係数_バス貨物_CNG,係数_バス貨物_軽油,係数_バス貨物_メタノール,係数_バス貨物_LPG),MATCH(AL1908,【参考】排出ガスレベル!$AI$4:$AI$671,1),1,AR1908):INDEX((係数_バス貨物_ガソリン,係数_バス貨物_CNG,係数_バス貨物_軽油,係数_バス貨物_メタノール,係数_バス貨物_LPG),MATCH(AL1908+1,【参考】排出ガスレベル!$AI$4:$AI$671,1)-1,5,AR1908),3,FALSE),IF(OR(AJ1908=1,AJ1908=2),VLOOKUP(AH1908,INDEX((係数_乗用_ガソリン,係数_乗用_CNG,係数_乗用_軽油,係数_乗用_メタノール,係数_乗用_LPG),1,1,AR1908):INDEX((係数_乗用_ガソリン,係数_乗用_CNG,係数_乗用_軽油,係数_乗用_メタノール,係数_乗用_LPG),125,5,AR1908),3,FALSE))))))</f>
        <v/>
      </c>
      <c r="AP1908" s="375" t="str">
        <f t="shared" si="522"/>
        <v/>
      </c>
      <c r="AQ1908" s="444" t="str">
        <f t="shared" si="523"/>
        <v/>
      </c>
      <c r="AR1908" s="375" t="str">
        <f t="shared" si="524"/>
        <v/>
      </c>
      <c r="AS1908" s="377" t="str">
        <f t="shared" si="525"/>
        <v/>
      </c>
      <c r="AT1908" s="378" t="str">
        <f t="shared" si="526"/>
        <v/>
      </c>
      <c r="AX1908" s="625" t="b">
        <f t="shared" si="527"/>
        <v>0</v>
      </c>
      <c r="AY1908" s="7" t="str">
        <f t="shared" si="528"/>
        <v>FALSEFALSEFALSE</v>
      </c>
      <c r="AZ1908" s="626">
        <f t="shared" si="530"/>
        <v>0</v>
      </c>
      <c r="BA1908" s="627" t="str">
        <f t="shared" si="529"/>
        <v/>
      </c>
      <c r="BB1908" s="627">
        <f t="shared" si="531"/>
        <v>0</v>
      </c>
    </row>
    <row r="1909" spans="1:54">
      <c r="A1909" s="381">
        <v>1852</v>
      </c>
      <c r="B1909" s="117"/>
      <c r="C1909" s="288"/>
      <c r="D1909" s="289"/>
      <c r="E1909" s="289"/>
      <c r="F1909" s="290"/>
      <c r="G1909" s="292"/>
      <c r="H1909" s="116"/>
      <c r="I1909" s="292"/>
      <c r="J1909" s="116"/>
      <c r="K1909" s="370"/>
      <c r="L1909" s="370"/>
      <c r="M1909" s="370"/>
      <c r="N1909" s="371"/>
      <c r="O1909" s="371"/>
      <c r="P1909" s="371"/>
      <c r="Q1909" s="371"/>
      <c r="R1909" s="371"/>
      <c r="S1909" s="371"/>
      <c r="T1909" s="443"/>
      <c r="U1909" s="539"/>
      <c r="V1909" s="117"/>
      <c r="W1909" s="118"/>
      <c r="X1909" s="119"/>
      <c r="Y1909" s="120"/>
      <c r="Z1909" s="122"/>
      <c r="AA1909" s="121"/>
      <c r="AB1909" s="443"/>
      <c r="AC1909" s="734"/>
      <c r="AD1909" s="372"/>
      <c r="AE1909" s="485"/>
      <c r="AF1909" s="373" t="str">
        <f t="shared" si="514"/>
        <v/>
      </c>
      <c r="AG1909" s="373" t="str">
        <f t="shared" si="515"/>
        <v/>
      </c>
      <c r="AH1909" s="374" t="str">
        <f t="shared" si="516"/>
        <v/>
      </c>
      <c r="AI1909" s="375" t="str">
        <f t="shared" si="517"/>
        <v/>
      </c>
      <c r="AJ1909" s="375" t="str">
        <f t="shared" si="518"/>
        <v/>
      </c>
      <c r="AK1909" s="375" t="str">
        <f t="shared" si="519"/>
        <v/>
      </c>
      <c r="AL1909" s="375" t="str">
        <f t="shared" si="520"/>
        <v/>
      </c>
      <c r="AM1909" s="375" t="str">
        <f t="shared" si="521"/>
        <v/>
      </c>
      <c r="AN1909" s="376" t="str">
        <f>IF(AF1909="","",IF(OR(AH1909="",AH1909="-"),"－",IF(OR(AM1909=8,AM1909=9),"",IF(OR(AJ1909=3,AJ1909=4,AJ1909=5,AJ1909=6),VLOOKUP(AH1909,INDEX((係数_バス貨物_ガソリン,係数_バス貨物_CNG,係数_バス貨物_軽油,係数_バス貨物_メタノール,係数_バス貨物_LPG),MATCH(AL1909,【参考】排出ガスレベル!$AI$4:$AI$671,1),1,AR1909):INDEX((係数_バス貨物_ガソリン,係数_バス貨物_CNG,係数_バス貨物_軽油,係数_バス貨物_メタノール,係数_バス貨物_LPG),MATCH(AL1909+1,【参考】排出ガスレベル!$AI$4:$AI$671,1)-1,5,AR1909),2,FALSE),IF(OR(AJ1909=1,AJ1909=2),VLOOKUP(AH1909,INDEX((係数_乗用_ガソリン,係数_乗用_CNG,係数_乗用_軽油,係数_乗用_メタノール,係数_乗用_LPG),1,1,AR1909):INDEX((係数_乗用_ガソリン,係数_乗用_CNG,係数_乗用_軽油,係数_乗用_メタノール,係数_乗用_LPG),125,5,AR1909),2,FALSE))))))</f>
        <v/>
      </c>
      <c r="AO1909" s="376" t="str">
        <f>IF(T1909="","",IF(OR(AH1909="",AH1909="-"),"－",IF(OR(AM1909=8,AM1909=9),"",IF(OR(AJ1909=3,AJ1909=4,AJ1909=5,AJ1909=6),VLOOKUP(AH1909,INDEX((係数_バス貨物_ガソリン,係数_バス貨物_CNG,係数_バス貨物_軽油,係数_バス貨物_メタノール,係数_バス貨物_LPG),MATCH(AL1909,【参考】排出ガスレベル!$AI$4:$AI$671,1),1,AR1909):INDEX((係数_バス貨物_ガソリン,係数_バス貨物_CNG,係数_バス貨物_軽油,係数_バス貨物_メタノール,係数_バス貨物_LPG),MATCH(AL1909+1,【参考】排出ガスレベル!$AI$4:$AI$671,1)-1,5,AR1909),3,FALSE),IF(OR(AJ1909=1,AJ1909=2),VLOOKUP(AH1909,INDEX((係数_乗用_ガソリン,係数_乗用_CNG,係数_乗用_軽油,係数_乗用_メタノール,係数_乗用_LPG),1,1,AR1909):INDEX((係数_乗用_ガソリン,係数_乗用_CNG,係数_乗用_軽油,係数_乗用_メタノール,係数_乗用_LPG),125,5,AR1909),3,FALSE))))))</f>
        <v/>
      </c>
      <c r="AP1909" s="375" t="str">
        <f t="shared" si="522"/>
        <v/>
      </c>
      <c r="AQ1909" s="444" t="str">
        <f t="shared" si="523"/>
        <v/>
      </c>
      <c r="AR1909" s="375" t="str">
        <f t="shared" si="524"/>
        <v/>
      </c>
      <c r="AS1909" s="377" t="str">
        <f t="shared" si="525"/>
        <v/>
      </c>
      <c r="AT1909" s="378" t="str">
        <f t="shared" si="526"/>
        <v/>
      </c>
      <c r="AX1909" s="625" t="b">
        <f t="shared" si="527"/>
        <v>0</v>
      </c>
      <c r="AY1909" s="7" t="str">
        <f t="shared" si="528"/>
        <v>FALSEFALSEFALSE</v>
      </c>
      <c r="AZ1909" s="626">
        <f t="shared" si="530"/>
        <v>0</v>
      </c>
      <c r="BA1909" s="627" t="str">
        <f t="shared" si="529"/>
        <v/>
      </c>
      <c r="BB1909" s="627">
        <f t="shared" si="531"/>
        <v>0</v>
      </c>
    </row>
    <row r="1910" spans="1:54">
      <c r="A1910" s="381">
        <v>1853</v>
      </c>
      <c r="B1910" s="117"/>
      <c r="C1910" s="288"/>
      <c r="D1910" s="289"/>
      <c r="E1910" s="289"/>
      <c r="F1910" s="290"/>
      <c r="G1910" s="292"/>
      <c r="H1910" s="116"/>
      <c r="I1910" s="292"/>
      <c r="J1910" s="116"/>
      <c r="K1910" s="370"/>
      <c r="L1910" s="370"/>
      <c r="M1910" s="370"/>
      <c r="N1910" s="371"/>
      <c r="O1910" s="371"/>
      <c r="P1910" s="371"/>
      <c r="Q1910" s="371"/>
      <c r="R1910" s="371"/>
      <c r="S1910" s="371"/>
      <c r="T1910" s="443"/>
      <c r="U1910" s="539"/>
      <c r="V1910" s="117"/>
      <c r="W1910" s="118"/>
      <c r="X1910" s="119"/>
      <c r="Y1910" s="120"/>
      <c r="Z1910" s="122"/>
      <c r="AA1910" s="121"/>
      <c r="AB1910" s="443"/>
      <c r="AC1910" s="734"/>
      <c r="AD1910" s="372"/>
      <c r="AE1910" s="485"/>
      <c r="AF1910" s="373" t="str">
        <f t="shared" si="514"/>
        <v/>
      </c>
      <c r="AG1910" s="373" t="str">
        <f t="shared" si="515"/>
        <v/>
      </c>
      <c r="AH1910" s="374" t="str">
        <f t="shared" si="516"/>
        <v/>
      </c>
      <c r="AI1910" s="375" t="str">
        <f t="shared" si="517"/>
        <v/>
      </c>
      <c r="AJ1910" s="375" t="str">
        <f t="shared" si="518"/>
        <v/>
      </c>
      <c r="AK1910" s="375" t="str">
        <f t="shared" si="519"/>
        <v/>
      </c>
      <c r="AL1910" s="375" t="str">
        <f t="shared" si="520"/>
        <v/>
      </c>
      <c r="AM1910" s="375" t="str">
        <f t="shared" si="521"/>
        <v/>
      </c>
      <c r="AN1910" s="376" t="str">
        <f>IF(AF1910="","",IF(OR(AH1910="",AH1910="-"),"－",IF(OR(AM1910=8,AM1910=9),"",IF(OR(AJ1910=3,AJ1910=4,AJ1910=5,AJ1910=6),VLOOKUP(AH1910,INDEX((係数_バス貨物_ガソリン,係数_バス貨物_CNG,係数_バス貨物_軽油,係数_バス貨物_メタノール,係数_バス貨物_LPG),MATCH(AL1910,【参考】排出ガスレベル!$AI$4:$AI$671,1),1,AR1910):INDEX((係数_バス貨物_ガソリン,係数_バス貨物_CNG,係数_バス貨物_軽油,係数_バス貨物_メタノール,係数_バス貨物_LPG),MATCH(AL1910+1,【参考】排出ガスレベル!$AI$4:$AI$671,1)-1,5,AR1910),2,FALSE),IF(OR(AJ1910=1,AJ1910=2),VLOOKUP(AH1910,INDEX((係数_乗用_ガソリン,係数_乗用_CNG,係数_乗用_軽油,係数_乗用_メタノール,係数_乗用_LPG),1,1,AR1910):INDEX((係数_乗用_ガソリン,係数_乗用_CNG,係数_乗用_軽油,係数_乗用_メタノール,係数_乗用_LPG),125,5,AR1910),2,FALSE))))))</f>
        <v/>
      </c>
      <c r="AO1910" s="376" t="str">
        <f>IF(T1910="","",IF(OR(AH1910="",AH1910="-"),"－",IF(OR(AM1910=8,AM1910=9),"",IF(OR(AJ1910=3,AJ1910=4,AJ1910=5,AJ1910=6),VLOOKUP(AH1910,INDEX((係数_バス貨物_ガソリン,係数_バス貨物_CNG,係数_バス貨物_軽油,係数_バス貨物_メタノール,係数_バス貨物_LPG),MATCH(AL1910,【参考】排出ガスレベル!$AI$4:$AI$671,1),1,AR1910):INDEX((係数_バス貨物_ガソリン,係数_バス貨物_CNG,係数_バス貨物_軽油,係数_バス貨物_メタノール,係数_バス貨物_LPG),MATCH(AL1910+1,【参考】排出ガスレベル!$AI$4:$AI$671,1)-1,5,AR1910),3,FALSE),IF(OR(AJ1910=1,AJ1910=2),VLOOKUP(AH1910,INDEX((係数_乗用_ガソリン,係数_乗用_CNG,係数_乗用_軽油,係数_乗用_メタノール,係数_乗用_LPG),1,1,AR1910):INDEX((係数_乗用_ガソリン,係数_乗用_CNG,係数_乗用_軽油,係数_乗用_メタノール,係数_乗用_LPG),125,5,AR1910),3,FALSE))))))</f>
        <v/>
      </c>
      <c r="AP1910" s="375" t="str">
        <f t="shared" si="522"/>
        <v/>
      </c>
      <c r="AQ1910" s="444" t="str">
        <f t="shared" si="523"/>
        <v/>
      </c>
      <c r="AR1910" s="375" t="str">
        <f t="shared" si="524"/>
        <v/>
      </c>
      <c r="AS1910" s="377" t="str">
        <f t="shared" si="525"/>
        <v/>
      </c>
      <c r="AT1910" s="378" t="str">
        <f t="shared" si="526"/>
        <v/>
      </c>
      <c r="AX1910" s="625" t="b">
        <f t="shared" si="527"/>
        <v>0</v>
      </c>
      <c r="AY1910" s="7" t="str">
        <f t="shared" si="528"/>
        <v>FALSEFALSEFALSE</v>
      </c>
      <c r="AZ1910" s="626">
        <f t="shared" si="530"/>
        <v>0</v>
      </c>
      <c r="BA1910" s="627" t="str">
        <f t="shared" si="529"/>
        <v/>
      </c>
      <c r="BB1910" s="627">
        <f t="shared" si="531"/>
        <v>0</v>
      </c>
    </row>
    <row r="1911" spans="1:54">
      <c r="A1911" s="381">
        <v>1854</v>
      </c>
      <c r="B1911" s="117"/>
      <c r="C1911" s="288"/>
      <c r="D1911" s="289"/>
      <c r="E1911" s="289"/>
      <c r="F1911" s="290"/>
      <c r="G1911" s="292"/>
      <c r="H1911" s="116"/>
      <c r="I1911" s="292"/>
      <c r="J1911" s="116"/>
      <c r="K1911" s="370"/>
      <c r="L1911" s="370"/>
      <c r="M1911" s="370"/>
      <c r="N1911" s="371"/>
      <c r="O1911" s="371"/>
      <c r="P1911" s="371"/>
      <c r="Q1911" s="371"/>
      <c r="R1911" s="371"/>
      <c r="S1911" s="371"/>
      <c r="T1911" s="443"/>
      <c r="U1911" s="539"/>
      <c r="V1911" s="117"/>
      <c r="W1911" s="118"/>
      <c r="X1911" s="119"/>
      <c r="Y1911" s="120"/>
      <c r="Z1911" s="122"/>
      <c r="AA1911" s="121"/>
      <c r="AB1911" s="443"/>
      <c r="AC1911" s="734"/>
      <c r="AD1911" s="372"/>
      <c r="AE1911" s="485"/>
      <c r="AF1911" s="373" t="str">
        <f t="shared" si="514"/>
        <v/>
      </c>
      <c r="AG1911" s="373" t="str">
        <f t="shared" si="515"/>
        <v/>
      </c>
      <c r="AH1911" s="374" t="str">
        <f t="shared" si="516"/>
        <v/>
      </c>
      <c r="AI1911" s="375" t="str">
        <f t="shared" si="517"/>
        <v/>
      </c>
      <c r="AJ1911" s="375" t="str">
        <f t="shared" si="518"/>
        <v/>
      </c>
      <c r="AK1911" s="375" t="str">
        <f t="shared" si="519"/>
        <v/>
      </c>
      <c r="AL1911" s="375" t="str">
        <f t="shared" si="520"/>
        <v/>
      </c>
      <c r="AM1911" s="375" t="str">
        <f t="shared" si="521"/>
        <v/>
      </c>
      <c r="AN1911" s="376" t="str">
        <f>IF(AF1911="","",IF(OR(AH1911="",AH1911="-"),"－",IF(OR(AM1911=8,AM1911=9),"",IF(OR(AJ1911=3,AJ1911=4,AJ1911=5,AJ1911=6),VLOOKUP(AH1911,INDEX((係数_バス貨物_ガソリン,係数_バス貨物_CNG,係数_バス貨物_軽油,係数_バス貨物_メタノール,係数_バス貨物_LPG),MATCH(AL1911,【参考】排出ガスレベル!$AI$4:$AI$671,1),1,AR1911):INDEX((係数_バス貨物_ガソリン,係数_バス貨物_CNG,係数_バス貨物_軽油,係数_バス貨物_メタノール,係数_バス貨物_LPG),MATCH(AL1911+1,【参考】排出ガスレベル!$AI$4:$AI$671,1)-1,5,AR1911),2,FALSE),IF(OR(AJ1911=1,AJ1911=2),VLOOKUP(AH1911,INDEX((係数_乗用_ガソリン,係数_乗用_CNG,係数_乗用_軽油,係数_乗用_メタノール,係数_乗用_LPG),1,1,AR1911):INDEX((係数_乗用_ガソリン,係数_乗用_CNG,係数_乗用_軽油,係数_乗用_メタノール,係数_乗用_LPG),125,5,AR1911),2,FALSE))))))</f>
        <v/>
      </c>
      <c r="AO1911" s="376" t="str">
        <f>IF(T1911="","",IF(OR(AH1911="",AH1911="-"),"－",IF(OR(AM1911=8,AM1911=9),"",IF(OR(AJ1911=3,AJ1911=4,AJ1911=5,AJ1911=6),VLOOKUP(AH1911,INDEX((係数_バス貨物_ガソリン,係数_バス貨物_CNG,係数_バス貨物_軽油,係数_バス貨物_メタノール,係数_バス貨物_LPG),MATCH(AL1911,【参考】排出ガスレベル!$AI$4:$AI$671,1),1,AR1911):INDEX((係数_バス貨物_ガソリン,係数_バス貨物_CNG,係数_バス貨物_軽油,係数_バス貨物_メタノール,係数_バス貨物_LPG),MATCH(AL1911+1,【参考】排出ガスレベル!$AI$4:$AI$671,1)-1,5,AR1911),3,FALSE),IF(OR(AJ1911=1,AJ1911=2),VLOOKUP(AH1911,INDEX((係数_乗用_ガソリン,係数_乗用_CNG,係数_乗用_軽油,係数_乗用_メタノール,係数_乗用_LPG),1,1,AR1911):INDEX((係数_乗用_ガソリン,係数_乗用_CNG,係数_乗用_軽油,係数_乗用_メタノール,係数_乗用_LPG),125,5,AR1911),3,FALSE))))))</f>
        <v/>
      </c>
      <c r="AP1911" s="375" t="str">
        <f t="shared" si="522"/>
        <v/>
      </c>
      <c r="AQ1911" s="444" t="str">
        <f t="shared" si="523"/>
        <v/>
      </c>
      <c r="AR1911" s="375" t="str">
        <f t="shared" si="524"/>
        <v/>
      </c>
      <c r="AS1911" s="377" t="str">
        <f t="shared" si="525"/>
        <v/>
      </c>
      <c r="AT1911" s="378" t="str">
        <f t="shared" si="526"/>
        <v/>
      </c>
      <c r="AX1911" s="625" t="b">
        <f t="shared" si="527"/>
        <v>0</v>
      </c>
      <c r="AY1911" s="7" t="str">
        <f t="shared" si="528"/>
        <v>FALSEFALSEFALSE</v>
      </c>
      <c r="AZ1911" s="626">
        <f t="shared" si="530"/>
        <v>0</v>
      </c>
      <c r="BA1911" s="627" t="str">
        <f t="shared" si="529"/>
        <v/>
      </c>
      <c r="BB1911" s="627">
        <f t="shared" si="531"/>
        <v>0</v>
      </c>
    </row>
    <row r="1912" spans="1:54">
      <c r="A1912" s="381">
        <v>1855</v>
      </c>
      <c r="B1912" s="117"/>
      <c r="C1912" s="288"/>
      <c r="D1912" s="289"/>
      <c r="E1912" s="289"/>
      <c r="F1912" s="290"/>
      <c r="G1912" s="292"/>
      <c r="H1912" s="116"/>
      <c r="I1912" s="292"/>
      <c r="J1912" s="116"/>
      <c r="K1912" s="370"/>
      <c r="L1912" s="370"/>
      <c r="M1912" s="370"/>
      <c r="N1912" s="371"/>
      <c r="O1912" s="371"/>
      <c r="P1912" s="371"/>
      <c r="Q1912" s="371"/>
      <c r="R1912" s="371"/>
      <c r="S1912" s="371"/>
      <c r="T1912" s="443"/>
      <c r="U1912" s="539"/>
      <c r="V1912" s="117"/>
      <c r="W1912" s="118"/>
      <c r="X1912" s="119"/>
      <c r="Y1912" s="120"/>
      <c r="Z1912" s="122"/>
      <c r="AA1912" s="121"/>
      <c r="AB1912" s="443"/>
      <c r="AC1912" s="734"/>
      <c r="AD1912" s="372"/>
      <c r="AE1912" s="485"/>
      <c r="AF1912" s="373" t="str">
        <f t="shared" si="514"/>
        <v/>
      </c>
      <c r="AG1912" s="373" t="str">
        <f t="shared" si="515"/>
        <v/>
      </c>
      <c r="AH1912" s="374" t="str">
        <f t="shared" si="516"/>
        <v/>
      </c>
      <c r="AI1912" s="375" t="str">
        <f t="shared" si="517"/>
        <v/>
      </c>
      <c r="AJ1912" s="375" t="str">
        <f t="shared" si="518"/>
        <v/>
      </c>
      <c r="AK1912" s="375" t="str">
        <f t="shared" si="519"/>
        <v/>
      </c>
      <c r="AL1912" s="375" t="str">
        <f t="shared" si="520"/>
        <v/>
      </c>
      <c r="AM1912" s="375" t="str">
        <f t="shared" si="521"/>
        <v/>
      </c>
      <c r="AN1912" s="376" t="str">
        <f>IF(AF1912="","",IF(OR(AH1912="",AH1912="-"),"－",IF(OR(AM1912=8,AM1912=9),"",IF(OR(AJ1912=3,AJ1912=4,AJ1912=5,AJ1912=6),VLOOKUP(AH1912,INDEX((係数_バス貨物_ガソリン,係数_バス貨物_CNG,係数_バス貨物_軽油,係数_バス貨物_メタノール,係数_バス貨物_LPG),MATCH(AL1912,【参考】排出ガスレベル!$AI$4:$AI$671,1),1,AR1912):INDEX((係数_バス貨物_ガソリン,係数_バス貨物_CNG,係数_バス貨物_軽油,係数_バス貨物_メタノール,係数_バス貨物_LPG),MATCH(AL1912+1,【参考】排出ガスレベル!$AI$4:$AI$671,1)-1,5,AR1912),2,FALSE),IF(OR(AJ1912=1,AJ1912=2),VLOOKUP(AH1912,INDEX((係数_乗用_ガソリン,係数_乗用_CNG,係数_乗用_軽油,係数_乗用_メタノール,係数_乗用_LPG),1,1,AR1912):INDEX((係数_乗用_ガソリン,係数_乗用_CNG,係数_乗用_軽油,係数_乗用_メタノール,係数_乗用_LPG),125,5,AR1912),2,FALSE))))))</f>
        <v/>
      </c>
      <c r="AO1912" s="376" t="str">
        <f>IF(T1912="","",IF(OR(AH1912="",AH1912="-"),"－",IF(OR(AM1912=8,AM1912=9),"",IF(OR(AJ1912=3,AJ1912=4,AJ1912=5,AJ1912=6),VLOOKUP(AH1912,INDEX((係数_バス貨物_ガソリン,係数_バス貨物_CNG,係数_バス貨物_軽油,係数_バス貨物_メタノール,係数_バス貨物_LPG),MATCH(AL1912,【参考】排出ガスレベル!$AI$4:$AI$671,1),1,AR1912):INDEX((係数_バス貨物_ガソリン,係数_バス貨物_CNG,係数_バス貨物_軽油,係数_バス貨物_メタノール,係数_バス貨物_LPG),MATCH(AL1912+1,【参考】排出ガスレベル!$AI$4:$AI$671,1)-1,5,AR1912),3,FALSE),IF(OR(AJ1912=1,AJ1912=2),VLOOKUP(AH1912,INDEX((係数_乗用_ガソリン,係数_乗用_CNG,係数_乗用_軽油,係数_乗用_メタノール,係数_乗用_LPG),1,1,AR1912):INDEX((係数_乗用_ガソリン,係数_乗用_CNG,係数_乗用_軽油,係数_乗用_メタノール,係数_乗用_LPG),125,5,AR1912),3,FALSE))))))</f>
        <v/>
      </c>
      <c r="AP1912" s="375" t="str">
        <f t="shared" si="522"/>
        <v/>
      </c>
      <c r="AQ1912" s="444" t="str">
        <f t="shared" si="523"/>
        <v/>
      </c>
      <c r="AR1912" s="375" t="str">
        <f t="shared" si="524"/>
        <v/>
      </c>
      <c r="AS1912" s="377" t="str">
        <f t="shared" si="525"/>
        <v/>
      </c>
      <c r="AT1912" s="378" t="str">
        <f t="shared" si="526"/>
        <v/>
      </c>
      <c r="AX1912" s="625" t="b">
        <f t="shared" si="527"/>
        <v>0</v>
      </c>
      <c r="AY1912" s="7" t="str">
        <f t="shared" si="528"/>
        <v>FALSEFALSEFALSE</v>
      </c>
      <c r="AZ1912" s="626">
        <f t="shared" si="530"/>
        <v>0</v>
      </c>
      <c r="BA1912" s="627" t="str">
        <f t="shared" si="529"/>
        <v/>
      </c>
      <c r="BB1912" s="627">
        <f t="shared" si="531"/>
        <v>0</v>
      </c>
    </row>
    <row r="1913" spans="1:54">
      <c r="A1913" s="381">
        <v>1856</v>
      </c>
      <c r="B1913" s="117"/>
      <c r="C1913" s="288"/>
      <c r="D1913" s="289"/>
      <c r="E1913" s="289"/>
      <c r="F1913" s="290"/>
      <c r="G1913" s="292"/>
      <c r="H1913" s="116"/>
      <c r="I1913" s="292"/>
      <c r="J1913" s="116"/>
      <c r="K1913" s="370"/>
      <c r="L1913" s="370"/>
      <c r="M1913" s="370"/>
      <c r="N1913" s="371"/>
      <c r="O1913" s="371"/>
      <c r="P1913" s="371"/>
      <c r="Q1913" s="371"/>
      <c r="R1913" s="371"/>
      <c r="S1913" s="371"/>
      <c r="T1913" s="443"/>
      <c r="U1913" s="539"/>
      <c r="V1913" s="117"/>
      <c r="W1913" s="118"/>
      <c r="X1913" s="119"/>
      <c r="Y1913" s="120"/>
      <c r="Z1913" s="122"/>
      <c r="AA1913" s="121"/>
      <c r="AB1913" s="443"/>
      <c r="AC1913" s="734"/>
      <c r="AD1913" s="372"/>
      <c r="AE1913" s="485"/>
      <c r="AF1913" s="373" t="str">
        <f t="shared" si="514"/>
        <v/>
      </c>
      <c r="AG1913" s="373" t="str">
        <f t="shared" si="515"/>
        <v/>
      </c>
      <c r="AH1913" s="374" t="str">
        <f t="shared" si="516"/>
        <v/>
      </c>
      <c r="AI1913" s="375" t="str">
        <f t="shared" si="517"/>
        <v/>
      </c>
      <c r="AJ1913" s="375" t="str">
        <f t="shared" si="518"/>
        <v/>
      </c>
      <c r="AK1913" s="375" t="str">
        <f t="shared" si="519"/>
        <v/>
      </c>
      <c r="AL1913" s="375" t="str">
        <f t="shared" si="520"/>
        <v/>
      </c>
      <c r="AM1913" s="375" t="str">
        <f t="shared" si="521"/>
        <v/>
      </c>
      <c r="AN1913" s="376" t="str">
        <f>IF(AF1913="","",IF(OR(AH1913="",AH1913="-"),"－",IF(OR(AM1913=8,AM1913=9),"",IF(OR(AJ1913=3,AJ1913=4,AJ1913=5,AJ1913=6),VLOOKUP(AH1913,INDEX((係数_バス貨物_ガソリン,係数_バス貨物_CNG,係数_バス貨物_軽油,係数_バス貨物_メタノール,係数_バス貨物_LPG),MATCH(AL1913,【参考】排出ガスレベル!$AI$4:$AI$671,1),1,AR1913):INDEX((係数_バス貨物_ガソリン,係数_バス貨物_CNG,係数_バス貨物_軽油,係数_バス貨物_メタノール,係数_バス貨物_LPG),MATCH(AL1913+1,【参考】排出ガスレベル!$AI$4:$AI$671,1)-1,5,AR1913),2,FALSE),IF(OR(AJ1913=1,AJ1913=2),VLOOKUP(AH1913,INDEX((係数_乗用_ガソリン,係数_乗用_CNG,係数_乗用_軽油,係数_乗用_メタノール,係数_乗用_LPG),1,1,AR1913):INDEX((係数_乗用_ガソリン,係数_乗用_CNG,係数_乗用_軽油,係数_乗用_メタノール,係数_乗用_LPG),125,5,AR1913),2,FALSE))))))</f>
        <v/>
      </c>
      <c r="AO1913" s="376" t="str">
        <f>IF(T1913="","",IF(OR(AH1913="",AH1913="-"),"－",IF(OR(AM1913=8,AM1913=9),"",IF(OR(AJ1913=3,AJ1913=4,AJ1913=5,AJ1913=6),VLOOKUP(AH1913,INDEX((係数_バス貨物_ガソリン,係数_バス貨物_CNG,係数_バス貨物_軽油,係数_バス貨物_メタノール,係数_バス貨物_LPG),MATCH(AL1913,【参考】排出ガスレベル!$AI$4:$AI$671,1),1,AR1913):INDEX((係数_バス貨物_ガソリン,係数_バス貨物_CNG,係数_バス貨物_軽油,係数_バス貨物_メタノール,係数_バス貨物_LPG),MATCH(AL1913+1,【参考】排出ガスレベル!$AI$4:$AI$671,1)-1,5,AR1913),3,FALSE),IF(OR(AJ1913=1,AJ1913=2),VLOOKUP(AH1913,INDEX((係数_乗用_ガソリン,係数_乗用_CNG,係数_乗用_軽油,係数_乗用_メタノール,係数_乗用_LPG),1,1,AR1913):INDEX((係数_乗用_ガソリン,係数_乗用_CNG,係数_乗用_軽油,係数_乗用_メタノール,係数_乗用_LPG),125,5,AR1913),3,FALSE))))))</f>
        <v/>
      </c>
      <c r="AP1913" s="375" t="str">
        <f t="shared" si="522"/>
        <v/>
      </c>
      <c r="AQ1913" s="444" t="str">
        <f t="shared" si="523"/>
        <v/>
      </c>
      <c r="AR1913" s="375" t="str">
        <f t="shared" si="524"/>
        <v/>
      </c>
      <c r="AS1913" s="377" t="str">
        <f t="shared" si="525"/>
        <v/>
      </c>
      <c r="AT1913" s="378" t="str">
        <f t="shared" si="526"/>
        <v/>
      </c>
      <c r="AX1913" s="625" t="b">
        <f t="shared" si="527"/>
        <v>0</v>
      </c>
      <c r="AY1913" s="7" t="str">
        <f t="shared" si="528"/>
        <v>FALSEFALSEFALSE</v>
      </c>
      <c r="AZ1913" s="626">
        <f t="shared" si="530"/>
        <v>0</v>
      </c>
      <c r="BA1913" s="627" t="str">
        <f t="shared" si="529"/>
        <v/>
      </c>
      <c r="BB1913" s="627">
        <f t="shared" si="531"/>
        <v>0</v>
      </c>
    </row>
    <row r="1914" spans="1:54">
      <c r="A1914" s="381">
        <v>1857</v>
      </c>
      <c r="B1914" s="117"/>
      <c r="C1914" s="288"/>
      <c r="D1914" s="289"/>
      <c r="E1914" s="289"/>
      <c r="F1914" s="290"/>
      <c r="G1914" s="292"/>
      <c r="H1914" s="116"/>
      <c r="I1914" s="292"/>
      <c r="J1914" s="116"/>
      <c r="K1914" s="370"/>
      <c r="L1914" s="370"/>
      <c r="M1914" s="370"/>
      <c r="N1914" s="371"/>
      <c r="O1914" s="371"/>
      <c r="P1914" s="371"/>
      <c r="Q1914" s="371"/>
      <c r="R1914" s="371"/>
      <c r="S1914" s="371"/>
      <c r="T1914" s="443"/>
      <c r="U1914" s="539"/>
      <c r="V1914" s="117"/>
      <c r="W1914" s="118"/>
      <c r="X1914" s="119"/>
      <c r="Y1914" s="120"/>
      <c r="Z1914" s="122"/>
      <c r="AA1914" s="121"/>
      <c r="AB1914" s="443"/>
      <c r="AC1914" s="734"/>
      <c r="AD1914" s="372"/>
      <c r="AE1914" s="485"/>
      <c r="AF1914" s="373" t="str">
        <f t="shared" ref="AF1914:AF1977" si="532">IF(OR(T1914="(減車済)",T1914=""),"",1)</f>
        <v/>
      </c>
      <c r="AG1914" s="373" t="str">
        <f t="shared" ref="AG1914:AG1977" si="533">IF(OR(T1914="継続",T1914="新規"),1,"")</f>
        <v/>
      </c>
      <c r="AH1914" s="374" t="str">
        <f t="shared" ref="AH1914:AH1977" si="534">IF(AF1914="","",UPPER(ASC(X1914)))</f>
        <v/>
      </c>
      <c r="AI1914" s="375" t="str">
        <f t="shared" ref="AI1914:AI1977" si="535">IF(AF1914="","",IF(V1914="","",IF(V1914="普通",1,IF(V1914="小型",2,0))))</f>
        <v/>
      </c>
      <c r="AJ1914" s="375" t="str">
        <f t="shared" ref="AJ1914:AJ1977" si="536">IF(AF1914="","",IF(W1914="","",VLOOKUP(W1914,用途,2,FALSE)))</f>
        <v/>
      </c>
      <c r="AK1914" s="375" t="str">
        <f t="shared" ref="AK1914:AK1977" si="537">IF(AF1914="","",IF(Y1914="","",IF(Y1914&lt;=10,1,IF(Y1914&lt;30,2,IF(Y1914&gt;=30,3,0)))))</f>
        <v/>
      </c>
      <c r="AL1914" s="375" t="str">
        <f t="shared" ref="AL1914:AL1977" si="538">IF(AF1914="","",IF(Z1914="","",IF(Z1914&lt;=1.7*1000,1,IF(Z1914&lt;=2.5*1000,2,IF(Z1914&lt;=3.5*1000,3,IF(Z1914&lt;8*1000,4,IF(Z1914&gt;=8*1000,5,"")))))))</f>
        <v/>
      </c>
      <c r="AM1914" s="375" t="str">
        <f t="shared" ref="AM1914:AM1977" si="539">IF(AF1914="","",IF(AA1914="","",VLOOKUP(AA1914,燃料の種類,2,FALSE)))</f>
        <v/>
      </c>
      <c r="AN1914" s="376" t="str">
        <f>IF(AF1914="","",IF(OR(AH1914="",AH1914="-"),"－",IF(OR(AM1914=8,AM1914=9),"",IF(OR(AJ1914=3,AJ1914=4,AJ1914=5,AJ1914=6),VLOOKUP(AH1914,INDEX((係数_バス貨物_ガソリン,係数_バス貨物_CNG,係数_バス貨物_軽油,係数_バス貨物_メタノール,係数_バス貨物_LPG),MATCH(AL1914,【参考】排出ガスレベル!$AI$4:$AI$671,1),1,AR1914):INDEX((係数_バス貨物_ガソリン,係数_バス貨物_CNG,係数_バス貨物_軽油,係数_バス貨物_メタノール,係数_バス貨物_LPG),MATCH(AL1914+1,【参考】排出ガスレベル!$AI$4:$AI$671,1)-1,5,AR1914),2,FALSE),IF(OR(AJ1914=1,AJ1914=2),VLOOKUP(AH1914,INDEX((係数_乗用_ガソリン,係数_乗用_CNG,係数_乗用_軽油,係数_乗用_メタノール,係数_乗用_LPG),1,1,AR1914):INDEX((係数_乗用_ガソリン,係数_乗用_CNG,係数_乗用_軽油,係数_乗用_メタノール,係数_乗用_LPG),125,5,AR1914),2,FALSE))))))</f>
        <v/>
      </c>
      <c r="AO1914" s="376" t="str">
        <f>IF(T1914="","",IF(OR(AH1914="",AH1914="-"),"－",IF(OR(AM1914=8,AM1914=9),"",IF(OR(AJ1914=3,AJ1914=4,AJ1914=5,AJ1914=6),VLOOKUP(AH1914,INDEX((係数_バス貨物_ガソリン,係数_バス貨物_CNG,係数_バス貨物_軽油,係数_バス貨物_メタノール,係数_バス貨物_LPG),MATCH(AL1914,【参考】排出ガスレベル!$AI$4:$AI$671,1),1,AR1914):INDEX((係数_バス貨物_ガソリン,係数_バス貨物_CNG,係数_バス貨物_軽油,係数_バス貨物_メタノール,係数_バス貨物_LPG),MATCH(AL1914+1,【参考】排出ガスレベル!$AI$4:$AI$671,1)-1,5,AR1914),3,FALSE),IF(OR(AJ1914=1,AJ1914=2),VLOOKUP(AH1914,INDEX((係数_乗用_ガソリン,係数_乗用_CNG,係数_乗用_軽油,係数_乗用_メタノール,係数_乗用_LPG),1,1,AR1914):INDEX((係数_乗用_ガソリン,係数_乗用_CNG,係数_乗用_軽油,係数_乗用_メタノール,係数_乗用_LPG),125,5,AR1914),3,FALSE))))))</f>
        <v/>
      </c>
      <c r="AP1914" s="375" t="str">
        <f t="shared" ref="AP1914:AP1977" si="540">IF((AF1914="")+(AC1914=""),"",IF(燃料区分1=4,VLOOKUP(AO1914,排ガス低減レベル,2,FALSE),VLOOKUP(AC1914,排ガス低減レベル,2,FALSE)))</f>
        <v/>
      </c>
      <c r="AQ1914" s="444" t="str">
        <f t="shared" ref="AQ1914:AQ1977" si="541">IF(AG1914="","",IF(AJ1914=3,B1914&amp;"-"&amp;SUM(AJ1914*100,AK1914*10,AL1914)&amp;"A",IF(OR(AJ1914=2,AJ1914=4,AJ1914=6),B1914&amp;"-"&amp;AL1914*10&amp;"A",IF(AJ1914=1,B1914&amp;"-"&amp;AJ1914&amp;"A",IF(AJ1914=5,B1914&amp;"-"&amp;SUM(AJ1914*100,AI1914*10,AL1914)&amp;"A","")))))</f>
        <v/>
      </c>
      <c r="AR1914" s="375" t="str">
        <f t="shared" ref="AR1914:AR1977" si="542">IF(OR(AM1914=1,AM1914=2,AM1914=11),1,IF(AM1914=6,2,IF(OR(AM1914=4,AM1914=5,AM1914=10),3,IF(AM1914=7,4,IF(AM1914=3,5, IF(OR(AM1914=8,AM1914=9),6,""))))))</f>
        <v/>
      </c>
      <c r="AS1914" s="377" t="str">
        <f t="shared" ref="AS1914:AS1977" si="543">IF(AG1914="","",B1914&amp;"-"&amp;AM1914)</f>
        <v/>
      </c>
      <c r="AT1914" s="378" t="str">
        <f t="shared" ref="AT1914:AT1977" si="544">IF(AF1914="","",VLOOKUP(T1914,車両の増減,2,FALSE))</f>
        <v/>
      </c>
      <c r="AX1914" s="625" t="b">
        <f t="shared" si="527"/>
        <v>0</v>
      </c>
      <c r="AY1914" s="7" t="str">
        <f t="shared" si="528"/>
        <v>FALSEFALSEFALSE</v>
      </c>
      <c r="AZ1914" s="626">
        <f t="shared" si="530"/>
        <v>0</v>
      </c>
      <c r="BA1914" s="627" t="str">
        <f t="shared" si="529"/>
        <v/>
      </c>
      <c r="BB1914" s="627">
        <f t="shared" si="531"/>
        <v>0</v>
      </c>
    </row>
    <row r="1915" spans="1:54">
      <c r="A1915" s="381">
        <v>1858</v>
      </c>
      <c r="B1915" s="117"/>
      <c r="C1915" s="288"/>
      <c r="D1915" s="289"/>
      <c r="E1915" s="289"/>
      <c r="F1915" s="290"/>
      <c r="G1915" s="292"/>
      <c r="H1915" s="116"/>
      <c r="I1915" s="292"/>
      <c r="J1915" s="116"/>
      <c r="K1915" s="370"/>
      <c r="L1915" s="370"/>
      <c r="M1915" s="370"/>
      <c r="N1915" s="371"/>
      <c r="O1915" s="371"/>
      <c r="P1915" s="371"/>
      <c r="Q1915" s="371"/>
      <c r="R1915" s="371"/>
      <c r="S1915" s="371"/>
      <c r="T1915" s="443"/>
      <c r="U1915" s="539"/>
      <c r="V1915" s="117"/>
      <c r="W1915" s="118"/>
      <c r="X1915" s="119"/>
      <c r="Y1915" s="120"/>
      <c r="Z1915" s="122"/>
      <c r="AA1915" s="121"/>
      <c r="AB1915" s="443"/>
      <c r="AC1915" s="734"/>
      <c r="AD1915" s="372"/>
      <c r="AE1915" s="485"/>
      <c r="AF1915" s="373" t="str">
        <f t="shared" si="532"/>
        <v/>
      </c>
      <c r="AG1915" s="373" t="str">
        <f t="shared" si="533"/>
        <v/>
      </c>
      <c r="AH1915" s="374" t="str">
        <f t="shared" si="534"/>
        <v/>
      </c>
      <c r="AI1915" s="375" t="str">
        <f t="shared" si="535"/>
        <v/>
      </c>
      <c r="AJ1915" s="375" t="str">
        <f t="shared" si="536"/>
        <v/>
      </c>
      <c r="AK1915" s="375" t="str">
        <f t="shared" si="537"/>
        <v/>
      </c>
      <c r="AL1915" s="375" t="str">
        <f t="shared" si="538"/>
        <v/>
      </c>
      <c r="AM1915" s="375" t="str">
        <f t="shared" si="539"/>
        <v/>
      </c>
      <c r="AN1915" s="376" t="str">
        <f>IF(AF1915="","",IF(OR(AH1915="",AH1915="-"),"－",IF(OR(AM1915=8,AM1915=9),"",IF(OR(AJ1915=3,AJ1915=4,AJ1915=5,AJ1915=6),VLOOKUP(AH1915,INDEX((係数_バス貨物_ガソリン,係数_バス貨物_CNG,係数_バス貨物_軽油,係数_バス貨物_メタノール,係数_バス貨物_LPG),MATCH(AL1915,【参考】排出ガスレベル!$AI$4:$AI$671,1),1,AR1915):INDEX((係数_バス貨物_ガソリン,係数_バス貨物_CNG,係数_バス貨物_軽油,係数_バス貨物_メタノール,係数_バス貨物_LPG),MATCH(AL1915+1,【参考】排出ガスレベル!$AI$4:$AI$671,1)-1,5,AR1915),2,FALSE),IF(OR(AJ1915=1,AJ1915=2),VLOOKUP(AH1915,INDEX((係数_乗用_ガソリン,係数_乗用_CNG,係数_乗用_軽油,係数_乗用_メタノール,係数_乗用_LPG),1,1,AR1915):INDEX((係数_乗用_ガソリン,係数_乗用_CNG,係数_乗用_軽油,係数_乗用_メタノール,係数_乗用_LPG),125,5,AR1915),2,FALSE))))))</f>
        <v/>
      </c>
      <c r="AO1915" s="376" t="str">
        <f>IF(T1915="","",IF(OR(AH1915="",AH1915="-"),"－",IF(OR(AM1915=8,AM1915=9),"",IF(OR(AJ1915=3,AJ1915=4,AJ1915=5,AJ1915=6),VLOOKUP(AH1915,INDEX((係数_バス貨物_ガソリン,係数_バス貨物_CNG,係数_バス貨物_軽油,係数_バス貨物_メタノール,係数_バス貨物_LPG),MATCH(AL1915,【参考】排出ガスレベル!$AI$4:$AI$671,1),1,AR1915):INDEX((係数_バス貨物_ガソリン,係数_バス貨物_CNG,係数_バス貨物_軽油,係数_バス貨物_メタノール,係数_バス貨物_LPG),MATCH(AL1915+1,【参考】排出ガスレベル!$AI$4:$AI$671,1)-1,5,AR1915),3,FALSE),IF(OR(AJ1915=1,AJ1915=2),VLOOKUP(AH1915,INDEX((係数_乗用_ガソリン,係数_乗用_CNG,係数_乗用_軽油,係数_乗用_メタノール,係数_乗用_LPG),1,1,AR1915):INDEX((係数_乗用_ガソリン,係数_乗用_CNG,係数_乗用_軽油,係数_乗用_メタノール,係数_乗用_LPG),125,5,AR1915),3,FALSE))))))</f>
        <v/>
      </c>
      <c r="AP1915" s="375" t="str">
        <f t="shared" si="540"/>
        <v/>
      </c>
      <c r="AQ1915" s="444" t="str">
        <f t="shared" si="541"/>
        <v/>
      </c>
      <c r="AR1915" s="375" t="str">
        <f t="shared" si="542"/>
        <v/>
      </c>
      <c r="AS1915" s="377" t="str">
        <f t="shared" si="543"/>
        <v/>
      </c>
      <c r="AT1915" s="378" t="str">
        <f t="shared" si="544"/>
        <v/>
      </c>
      <c r="AX1915" s="625" t="b">
        <f t="shared" ref="AX1915:AX1978" si="545">IF(AY1915="FALSEFALSEFALSEFALSE","ハイブリッド")</f>
        <v>0</v>
      </c>
      <c r="AY1915" s="7" t="str">
        <f t="shared" ref="AY1915:AY1978" si="546">EXACT(AZ1915,BA1915)&amp;IF(BA1915="","")&amp;IF(AZ1915="電気",TRUE)&amp;IF(AZ1915="LPG",TRUE)</f>
        <v>FALSEFALSEFALSE</v>
      </c>
      <c r="AZ1915" s="626">
        <f t="shared" si="530"/>
        <v>0</v>
      </c>
      <c r="BA1915" s="627" t="str">
        <f t="shared" ref="BA1915:BA1978" si="547">IF(COUNTIFS(BC1915,"*A*",BB1915,"3"),"ハイブリッド(ガソリン)","")</f>
        <v/>
      </c>
      <c r="BB1915" s="627">
        <f t="shared" si="531"/>
        <v>0</v>
      </c>
    </row>
    <row r="1916" spans="1:54">
      <c r="A1916" s="381">
        <v>1859</v>
      </c>
      <c r="B1916" s="117"/>
      <c r="C1916" s="288"/>
      <c r="D1916" s="289"/>
      <c r="E1916" s="289"/>
      <c r="F1916" s="290"/>
      <c r="G1916" s="292"/>
      <c r="H1916" s="116"/>
      <c r="I1916" s="292"/>
      <c r="J1916" s="116"/>
      <c r="K1916" s="370"/>
      <c r="L1916" s="370"/>
      <c r="M1916" s="370"/>
      <c r="N1916" s="371"/>
      <c r="O1916" s="371"/>
      <c r="P1916" s="371"/>
      <c r="Q1916" s="371"/>
      <c r="R1916" s="371"/>
      <c r="S1916" s="371"/>
      <c r="T1916" s="443"/>
      <c r="U1916" s="539"/>
      <c r="V1916" s="117"/>
      <c r="W1916" s="118"/>
      <c r="X1916" s="119"/>
      <c r="Y1916" s="120"/>
      <c r="Z1916" s="122"/>
      <c r="AA1916" s="121"/>
      <c r="AB1916" s="443"/>
      <c r="AC1916" s="734"/>
      <c r="AD1916" s="372"/>
      <c r="AE1916" s="485"/>
      <c r="AF1916" s="373" t="str">
        <f t="shared" si="532"/>
        <v/>
      </c>
      <c r="AG1916" s="373" t="str">
        <f t="shared" si="533"/>
        <v/>
      </c>
      <c r="AH1916" s="374" t="str">
        <f t="shared" si="534"/>
        <v/>
      </c>
      <c r="AI1916" s="375" t="str">
        <f t="shared" si="535"/>
        <v/>
      </c>
      <c r="AJ1916" s="375" t="str">
        <f t="shared" si="536"/>
        <v/>
      </c>
      <c r="AK1916" s="375" t="str">
        <f t="shared" si="537"/>
        <v/>
      </c>
      <c r="AL1916" s="375" t="str">
        <f t="shared" si="538"/>
        <v/>
      </c>
      <c r="AM1916" s="375" t="str">
        <f t="shared" si="539"/>
        <v/>
      </c>
      <c r="AN1916" s="376" t="str">
        <f>IF(AF1916="","",IF(OR(AH1916="",AH1916="-"),"－",IF(OR(AM1916=8,AM1916=9),"",IF(OR(AJ1916=3,AJ1916=4,AJ1916=5,AJ1916=6),VLOOKUP(AH1916,INDEX((係数_バス貨物_ガソリン,係数_バス貨物_CNG,係数_バス貨物_軽油,係数_バス貨物_メタノール,係数_バス貨物_LPG),MATCH(AL1916,【参考】排出ガスレベル!$AI$4:$AI$671,1),1,AR1916):INDEX((係数_バス貨物_ガソリン,係数_バス貨物_CNG,係数_バス貨物_軽油,係数_バス貨物_メタノール,係数_バス貨物_LPG),MATCH(AL1916+1,【参考】排出ガスレベル!$AI$4:$AI$671,1)-1,5,AR1916),2,FALSE),IF(OR(AJ1916=1,AJ1916=2),VLOOKUP(AH1916,INDEX((係数_乗用_ガソリン,係数_乗用_CNG,係数_乗用_軽油,係数_乗用_メタノール,係数_乗用_LPG),1,1,AR1916):INDEX((係数_乗用_ガソリン,係数_乗用_CNG,係数_乗用_軽油,係数_乗用_メタノール,係数_乗用_LPG),125,5,AR1916),2,FALSE))))))</f>
        <v/>
      </c>
      <c r="AO1916" s="376" t="str">
        <f>IF(T1916="","",IF(OR(AH1916="",AH1916="-"),"－",IF(OR(AM1916=8,AM1916=9),"",IF(OR(AJ1916=3,AJ1916=4,AJ1916=5,AJ1916=6),VLOOKUP(AH1916,INDEX((係数_バス貨物_ガソリン,係数_バス貨物_CNG,係数_バス貨物_軽油,係数_バス貨物_メタノール,係数_バス貨物_LPG),MATCH(AL1916,【参考】排出ガスレベル!$AI$4:$AI$671,1),1,AR1916):INDEX((係数_バス貨物_ガソリン,係数_バス貨物_CNG,係数_バス貨物_軽油,係数_バス貨物_メタノール,係数_バス貨物_LPG),MATCH(AL1916+1,【参考】排出ガスレベル!$AI$4:$AI$671,1)-1,5,AR1916),3,FALSE),IF(OR(AJ1916=1,AJ1916=2),VLOOKUP(AH1916,INDEX((係数_乗用_ガソリン,係数_乗用_CNG,係数_乗用_軽油,係数_乗用_メタノール,係数_乗用_LPG),1,1,AR1916):INDEX((係数_乗用_ガソリン,係数_乗用_CNG,係数_乗用_軽油,係数_乗用_メタノール,係数_乗用_LPG),125,5,AR1916),3,FALSE))))))</f>
        <v/>
      </c>
      <c r="AP1916" s="375" t="str">
        <f t="shared" si="540"/>
        <v/>
      </c>
      <c r="AQ1916" s="444" t="str">
        <f t="shared" si="541"/>
        <v/>
      </c>
      <c r="AR1916" s="375" t="str">
        <f t="shared" si="542"/>
        <v/>
      </c>
      <c r="AS1916" s="377" t="str">
        <f t="shared" si="543"/>
        <v/>
      </c>
      <c r="AT1916" s="378" t="str">
        <f t="shared" si="544"/>
        <v/>
      </c>
      <c r="AX1916" s="625" t="b">
        <f t="shared" si="545"/>
        <v>0</v>
      </c>
      <c r="AY1916" s="7" t="str">
        <f t="shared" si="546"/>
        <v>FALSEFALSEFALSE</v>
      </c>
      <c r="AZ1916" s="626">
        <f t="shared" si="530"/>
        <v>0</v>
      </c>
      <c r="BA1916" s="627" t="str">
        <f t="shared" si="547"/>
        <v/>
      </c>
      <c r="BB1916" s="627">
        <f t="shared" si="531"/>
        <v>0</v>
      </c>
    </row>
    <row r="1917" spans="1:54">
      <c r="A1917" s="381">
        <v>1860</v>
      </c>
      <c r="B1917" s="117"/>
      <c r="C1917" s="288"/>
      <c r="D1917" s="289"/>
      <c r="E1917" s="289"/>
      <c r="F1917" s="290"/>
      <c r="G1917" s="292"/>
      <c r="H1917" s="116"/>
      <c r="I1917" s="292"/>
      <c r="J1917" s="116"/>
      <c r="K1917" s="370"/>
      <c r="L1917" s="370"/>
      <c r="M1917" s="370"/>
      <c r="N1917" s="371"/>
      <c r="O1917" s="371"/>
      <c r="P1917" s="371"/>
      <c r="Q1917" s="371"/>
      <c r="R1917" s="371"/>
      <c r="S1917" s="371"/>
      <c r="T1917" s="443"/>
      <c r="U1917" s="539"/>
      <c r="V1917" s="117"/>
      <c r="W1917" s="118"/>
      <c r="X1917" s="119"/>
      <c r="Y1917" s="120"/>
      <c r="Z1917" s="122"/>
      <c r="AA1917" s="121"/>
      <c r="AB1917" s="443"/>
      <c r="AC1917" s="734"/>
      <c r="AD1917" s="372"/>
      <c r="AE1917" s="485"/>
      <c r="AF1917" s="373" t="str">
        <f t="shared" si="532"/>
        <v/>
      </c>
      <c r="AG1917" s="373" t="str">
        <f t="shared" si="533"/>
        <v/>
      </c>
      <c r="AH1917" s="374" t="str">
        <f t="shared" si="534"/>
        <v/>
      </c>
      <c r="AI1917" s="375" t="str">
        <f t="shared" si="535"/>
        <v/>
      </c>
      <c r="AJ1917" s="375" t="str">
        <f t="shared" si="536"/>
        <v/>
      </c>
      <c r="AK1917" s="375" t="str">
        <f t="shared" si="537"/>
        <v/>
      </c>
      <c r="AL1917" s="375" t="str">
        <f t="shared" si="538"/>
        <v/>
      </c>
      <c r="AM1917" s="375" t="str">
        <f t="shared" si="539"/>
        <v/>
      </c>
      <c r="AN1917" s="376" t="str">
        <f>IF(AF1917="","",IF(OR(AH1917="",AH1917="-"),"－",IF(OR(AM1917=8,AM1917=9),"",IF(OR(AJ1917=3,AJ1917=4,AJ1917=5,AJ1917=6),VLOOKUP(AH1917,INDEX((係数_バス貨物_ガソリン,係数_バス貨物_CNG,係数_バス貨物_軽油,係数_バス貨物_メタノール,係数_バス貨物_LPG),MATCH(AL1917,【参考】排出ガスレベル!$AI$4:$AI$671,1),1,AR1917):INDEX((係数_バス貨物_ガソリン,係数_バス貨物_CNG,係数_バス貨物_軽油,係数_バス貨物_メタノール,係数_バス貨物_LPG),MATCH(AL1917+1,【参考】排出ガスレベル!$AI$4:$AI$671,1)-1,5,AR1917),2,FALSE),IF(OR(AJ1917=1,AJ1917=2),VLOOKUP(AH1917,INDEX((係数_乗用_ガソリン,係数_乗用_CNG,係数_乗用_軽油,係数_乗用_メタノール,係数_乗用_LPG),1,1,AR1917):INDEX((係数_乗用_ガソリン,係数_乗用_CNG,係数_乗用_軽油,係数_乗用_メタノール,係数_乗用_LPG),125,5,AR1917),2,FALSE))))))</f>
        <v/>
      </c>
      <c r="AO1917" s="376" t="str">
        <f>IF(T1917="","",IF(OR(AH1917="",AH1917="-"),"－",IF(OR(AM1917=8,AM1917=9),"",IF(OR(AJ1917=3,AJ1917=4,AJ1917=5,AJ1917=6),VLOOKUP(AH1917,INDEX((係数_バス貨物_ガソリン,係数_バス貨物_CNG,係数_バス貨物_軽油,係数_バス貨物_メタノール,係数_バス貨物_LPG),MATCH(AL1917,【参考】排出ガスレベル!$AI$4:$AI$671,1),1,AR1917):INDEX((係数_バス貨物_ガソリン,係数_バス貨物_CNG,係数_バス貨物_軽油,係数_バス貨物_メタノール,係数_バス貨物_LPG),MATCH(AL1917+1,【参考】排出ガスレベル!$AI$4:$AI$671,1)-1,5,AR1917),3,FALSE),IF(OR(AJ1917=1,AJ1917=2),VLOOKUP(AH1917,INDEX((係数_乗用_ガソリン,係数_乗用_CNG,係数_乗用_軽油,係数_乗用_メタノール,係数_乗用_LPG),1,1,AR1917):INDEX((係数_乗用_ガソリン,係数_乗用_CNG,係数_乗用_軽油,係数_乗用_メタノール,係数_乗用_LPG),125,5,AR1917),3,FALSE))))))</f>
        <v/>
      </c>
      <c r="AP1917" s="375" t="str">
        <f t="shared" si="540"/>
        <v/>
      </c>
      <c r="AQ1917" s="444" t="str">
        <f t="shared" si="541"/>
        <v/>
      </c>
      <c r="AR1917" s="375" t="str">
        <f t="shared" si="542"/>
        <v/>
      </c>
      <c r="AS1917" s="377" t="str">
        <f t="shared" si="543"/>
        <v/>
      </c>
      <c r="AT1917" s="378" t="str">
        <f t="shared" si="544"/>
        <v/>
      </c>
      <c r="AX1917" s="625" t="b">
        <f t="shared" si="545"/>
        <v>0</v>
      </c>
      <c r="AY1917" s="7" t="str">
        <f t="shared" si="546"/>
        <v>FALSEFALSEFALSE</v>
      </c>
      <c r="AZ1917" s="626">
        <f t="shared" si="530"/>
        <v>0</v>
      </c>
      <c r="BA1917" s="627" t="str">
        <f t="shared" si="547"/>
        <v/>
      </c>
      <c r="BB1917" s="627">
        <f t="shared" si="531"/>
        <v>0</v>
      </c>
    </row>
    <row r="1918" spans="1:54">
      <c r="A1918" s="381">
        <v>1861</v>
      </c>
      <c r="B1918" s="117"/>
      <c r="C1918" s="288"/>
      <c r="D1918" s="289"/>
      <c r="E1918" s="289"/>
      <c r="F1918" s="290"/>
      <c r="G1918" s="292"/>
      <c r="H1918" s="116"/>
      <c r="I1918" s="292"/>
      <c r="J1918" s="116"/>
      <c r="K1918" s="370"/>
      <c r="L1918" s="370"/>
      <c r="M1918" s="370"/>
      <c r="N1918" s="371"/>
      <c r="O1918" s="371"/>
      <c r="P1918" s="371"/>
      <c r="Q1918" s="371"/>
      <c r="R1918" s="371"/>
      <c r="S1918" s="371"/>
      <c r="T1918" s="443"/>
      <c r="U1918" s="539"/>
      <c r="V1918" s="117"/>
      <c r="W1918" s="118"/>
      <c r="X1918" s="119"/>
      <c r="Y1918" s="120"/>
      <c r="Z1918" s="122"/>
      <c r="AA1918" s="121"/>
      <c r="AB1918" s="443"/>
      <c r="AC1918" s="734"/>
      <c r="AD1918" s="372"/>
      <c r="AE1918" s="485"/>
      <c r="AF1918" s="373" t="str">
        <f t="shared" si="532"/>
        <v/>
      </c>
      <c r="AG1918" s="373" t="str">
        <f t="shared" si="533"/>
        <v/>
      </c>
      <c r="AH1918" s="374" t="str">
        <f t="shared" si="534"/>
        <v/>
      </c>
      <c r="AI1918" s="375" t="str">
        <f t="shared" si="535"/>
        <v/>
      </c>
      <c r="AJ1918" s="375" t="str">
        <f t="shared" si="536"/>
        <v/>
      </c>
      <c r="AK1918" s="375" t="str">
        <f t="shared" si="537"/>
        <v/>
      </c>
      <c r="AL1918" s="375" t="str">
        <f t="shared" si="538"/>
        <v/>
      </c>
      <c r="AM1918" s="375" t="str">
        <f t="shared" si="539"/>
        <v/>
      </c>
      <c r="AN1918" s="376" t="str">
        <f>IF(AF1918="","",IF(OR(AH1918="",AH1918="-"),"－",IF(OR(AM1918=8,AM1918=9),"",IF(OR(AJ1918=3,AJ1918=4,AJ1918=5,AJ1918=6),VLOOKUP(AH1918,INDEX((係数_バス貨物_ガソリン,係数_バス貨物_CNG,係数_バス貨物_軽油,係数_バス貨物_メタノール,係数_バス貨物_LPG),MATCH(AL1918,【参考】排出ガスレベル!$AI$4:$AI$671,1),1,AR1918):INDEX((係数_バス貨物_ガソリン,係数_バス貨物_CNG,係数_バス貨物_軽油,係数_バス貨物_メタノール,係数_バス貨物_LPG),MATCH(AL1918+1,【参考】排出ガスレベル!$AI$4:$AI$671,1)-1,5,AR1918),2,FALSE),IF(OR(AJ1918=1,AJ1918=2),VLOOKUP(AH1918,INDEX((係数_乗用_ガソリン,係数_乗用_CNG,係数_乗用_軽油,係数_乗用_メタノール,係数_乗用_LPG),1,1,AR1918):INDEX((係数_乗用_ガソリン,係数_乗用_CNG,係数_乗用_軽油,係数_乗用_メタノール,係数_乗用_LPG),125,5,AR1918),2,FALSE))))))</f>
        <v/>
      </c>
      <c r="AO1918" s="376" t="str">
        <f>IF(T1918="","",IF(OR(AH1918="",AH1918="-"),"－",IF(OR(AM1918=8,AM1918=9),"",IF(OR(AJ1918=3,AJ1918=4,AJ1918=5,AJ1918=6),VLOOKUP(AH1918,INDEX((係数_バス貨物_ガソリン,係数_バス貨物_CNG,係数_バス貨物_軽油,係数_バス貨物_メタノール,係数_バス貨物_LPG),MATCH(AL1918,【参考】排出ガスレベル!$AI$4:$AI$671,1),1,AR1918):INDEX((係数_バス貨物_ガソリン,係数_バス貨物_CNG,係数_バス貨物_軽油,係数_バス貨物_メタノール,係数_バス貨物_LPG),MATCH(AL1918+1,【参考】排出ガスレベル!$AI$4:$AI$671,1)-1,5,AR1918),3,FALSE),IF(OR(AJ1918=1,AJ1918=2),VLOOKUP(AH1918,INDEX((係数_乗用_ガソリン,係数_乗用_CNG,係数_乗用_軽油,係数_乗用_メタノール,係数_乗用_LPG),1,1,AR1918):INDEX((係数_乗用_ガソリン,係数_乗用_CNG,係数_乗用_軽油,係数_乗用_メタノール,係数_乗用_LPG),125,5,AR1918),3,FALSE))))))</f>
        <v/>
      </c>
      <c r="AP1918" s="375" t="str">
        <f t="shared" si="540"/>
        <v/>
      </c>
      <c r="AQ1918" s="444" t="str">
        <f t="shared" si="541"/>
        <v/>
      </c>
      <c r="AR1918" s="375" t="str">
        <f t="shared" si="542"/>
        <v/>
      </c>
      <c r="AS1918" s="377" t="str">
        <f t="shared" si="543"/>
        <v/>
      </c>
      <c r="AT1918" s="378" t="str">
        <f t="shared" si="544"/>
        <v/>
      </c>
      <c r="AX1918" s="625" t="b">
        <f t="shared" si="545"/>
        <v>0</v>
      </c>
      <c r="AY1918" s="7" t="str">
        <f t="shared" si="546"/>
        <v>FALSEFALSEFALSE</v>
      </c>
      <c r="AZ1918" s="626">
        <f t="shared" si="530"/>
        <v>0</v>
      </c>
      <c r="BA1918" s="627" t="str">
        <f t="shared" si="547"/>
        <v/>
      </c>
      <c r="BB1918" s="627">
        <f t="shared" si="531"/>
        <v>0</v>
      </c>
    </row>
    <row r="1919" spans="1:54">
      <c r="A1919" s="381">
        <v>1862</v>
      </c>
      <c r="B1919" s="117"/>
      <c r="C1919" s="288"/>
      <c r="D1919" s="289"/>
      <c r="E1919" s="289"/>
      <c r="F1919" s="290"/>
      <c r="G1919" s="292"/>
      <c r="H1919" s="116"/>
      <c r="I1919" s="292"/>
      <c r="J1919" s="116"/>
      <c r="K1919" s="370"/>
      <c r="L1919" s="370"/>
      <c r="M1919" s="370"/>
      <c r="N1919" s="371"/>
      <c r="O1919" s="371"/>
      <c r="P1919" s="371"/>
      <c r="Q1919" s="371"/>
      <c r="R1919" s="371"/>
      <c r="S1919" s="371"/>
      <c r="T1919" s="443"/>
      <c r="U1919" s="539"/>
      <c r="V1919" s="117"/>
      <c r="W1919" s="118"/>
      <c r="X1919" s="119"/>
      <c r="Y1919" s="120"/>
      <c r="Z1919" s="122"/>
      <c r="AA1919" s="121"/>
      <c r="AB1919" s="443"/>
      <c r="AC1919" s="734"/>
      <c r="AD1919" s="372"/>
      <c r="AE1919" s="485"/>
      <c r="AF1919" s="373" t="str">
        <f t="shared" si="532"/>
        <v/>
      </c>
      <c r="AG1919" s="373" t="str">
        <f t="shared" si="533"/>
        <v/>
      </c>
      <c r="AH1919" s="374" t="str">
        <f t="shared" si="534"/>
        <v/>
      </c>
      <c r="AI1919" s="375" t="str">
        <f t="shared" si="535"/>
        <v/>
      </c>
      <c r="AJ1919" s="375" t="str">
        <f t="shared" si="536"/>
        <v/>
      </c>
      <c r="AK1919" s="375" t="str">
        <f t="shared" si="537"/>
        <v/>
      </c>
      <c r="AL1919" s="375" t="str">
        <f t="shared" si="538"/>
        <v/>
      </c>
      <c r="AM1919" s="375" t="str">
        <f t="shared" si="539"/>
        <v/>
      </c>
      <c r="AN1919" s="376" t="str">
        <f>IF(AF1919="","",IF(OR(AH1919="",AH1919="-"),"－",IF(OR(AM1919=8,AM1919=9),"",IF(OR(AJ1919=3,AJ1919=4,AJ1919=5,AJ1919=6),VLOOKUP(AH1919,INDEX((係数_バス貨物_ガソリン,係数_バス貨物_CNG,係数_バス貨物_軽油,係数_バス貨物_メタノール,係数_バス貨物_LPG),MATCH(AL1919,【参考】排出ガスレベル!$AI$4:$AI$671,1),1,AR1919):INDEX((係数_バス貨物_ガソリン,係数_バス貨物_CNG,係数_バス貨物_軽油,係数_バス貨物_メタノール,係数_バス貨物_LPG),MATCH(AL1919+1,【参考】排出ガスレベル!$AI$4:$AI$671,1)-1,5,AR1919),2,FALSE),IF(OR(AJ1919=1,AJ1919=2),VLOOKUP(AH1919,INDEX((係数_乗用_ガソリン,係数_乗用_CNG,係数_乗用_軽油,係数_乗用_メタノール,係数_乗用_LPG),1,1,AR1919):INDEX((係数_乗用_ガソリン,係数_乗用_CNG,係数_乗用_軽油,係数_乗用_メタノール,係数_乗用_LPG),125,5,AR1919),2,FALSE))))))</f>
        <v/>
      </c>
      <c r="AO1919" s="376" t="str">
        <f>IF(T1919="","",IF(OR(AH1919="",AH1919="-"),"－",IF(OR(AM1919=8,AM1919=9),"",IF(OR(AJ1919=3,AJ1919=4,AJ1919=5,AJ1919=6),VLOOKUP(AH1919,INDEX((係数_バス貨物_ガソリン,係数_バス貨物_CNG,係数_バス貨物_軽油,係数_バス貨物_メタノール,係数_バス貨物_LPG),MATCH(AL1919,【参考】排出ガスレベル!$AI$4:$AI$671,1),1,AR1919):INDEX((係数_バス貨物_ガソリン,係数_バス貨物_CNG,係数_バス貨物_軽油,係数_バス貨物_メタノール,係数_バス貨物_LPG),MATCH(AL1919+1,【参考】排出ガスレベル!$AI$4:$AI$671,1)-1,5,AR1919),3,FALSE),IF(OR(AJ1919=1,AJ1919=2),VLOOKUP(AH1919,INDEX((係数_乗用_ガソリン,係数_乗用_CNG,係数_乗用_軽油,係数_乗用_メタノール,係数_乗用_LPG),1,1,AR1919):INDEX((係数_乗用_ガソリン,係数_乗用_CNG,係数_乗用_軽油,係数_乗用_メタノール,係数_乗用_LPG),125,5,AR1919),3,FALSE))))))</f>
        <v/>
      </c>
      <c r="AP1919" s="375" t="str">
        <f t="shared" si="540"/>
        <v/>
      </c>
      <c r="AQ1919" s="444" t="str">
        <f t="shared" si="541"/>
        <v/>
      </c>
      <c r="AR1919" s="375" t="str">
        <f t="shared" si="542"/>
        <v/>
      </c>
      <c r="AS1919" s="377" t="str">
        <f t="shared" si="543"/>
        <v/>
      </c>
      <c r="AT1919" s="378" t="str">
        <f t="shared" si="544"/>
        <v/>
      </c>
      <c r="AX1919" s="625" t="b">
        <f t="shared" si="545"/>
        <v>0</v>
      </c>
      <c r="AY1919" s="7" t="str">
        <f t="shared" si="546"/>
        <v>FALSEFALSEFALSE</v>
      </c>
      <c r="AZ1919" s="626">
        <f t="shared" si="530"/>
        <v>0</v>
      </c>
      <c r="BA1919" s="627" t="str">
        <f t="shared" si="547"/>
        <v/>
      </c>
      <c r="BB1919" s="627">
        <f t="shared" si="531"/>
        <v>0</v>
      </c>
    </row>
    <row r="1920" spans="1:54">
      <c r="A1920" s="381">
        <v>1863</v>
      </c>
      <c r="B1920" s="117"/>
      <c r="C1920" s="288"/>
      <c r="D1920" s="289"/>
      <c r="E1920" s="289"/>
      <c r="F1920" s="290"/>
      <c r="G1920" s="292"/>
      <c r="H1920" s="116"/>
      <c r="I1920" s="292"/>
      <c r="J1920" s="116"/>
      <c r="K1920" s="370"/>
      <c r="L1920" s="370"/>
      <c r="M1920" s="370"/>
      <c r="N1920" s="371"/>
      <c r="O1920" s="371"/>
      <c r="P1920" s="371"/>
      <c r="Q1920" s="371"/>
      <c r="R1920" s="371"/>
      <c r="S1920" s="371"/>
      <c r="T1920" s="443"/>
      <c r="U1920" s="539"/>
      <c r="V1920" s="117"/>
      <c r="W1920" s="118"/>
      <c r="X1920" s="119"/>
      <c r="Y1920" s="120"/>
      <c r="Z1920" s="122"/>
      <c r="AA1920" s="121"/>
      <c r="AB1920" s="443"/>
      <c r="AC1920" s="734"/>
      <c r="AD1920" s="372"/>
      <c r="AE1920" s="485"/>
      <c r="AF1920" s="373" t="str">
        <f t="shared" si="532"/>
        <v/>
      </c>
      <c r="AG1920" s="373" t="str">
        <f t="shared" si="533"/>
        <v/>
      </c>
      <c r="AH1920" s="374" t="str">
        <f t="shared" si="534"/>
        <v/>
      </c>
      <c r="AI1920" s="375" t="str">
        <f t="shared" si="535"/>
        <v/>
      </c>
      <c r="AJ1920" s="375" t="str">
        <f t="shared" si="536"/>
        <v/>
      </c>
      <c r="AK1920" s="375" t="str">
        <f t="shared" si="537"/>
        <v/>
      </c>
      <c r="AL1920" s="375" t="str">
        <f t="shared" si="538"/>
        <v/>
      </c>
      <c r="AM1920" s="375" t="str">
        <f t="shared" si="539"/>
        <v/>
      </c>
      <c r="AN1920" s="376" t="str">
        <f>IF(AF1920="","",IF(OR(AH1920="",AH1920="-"),"－",IF(OR(AM1920=8,AM1920=9),"",IF(OR(AJ1920=3,AJ1920=4,AJ1920=5,AJ1920=6),VLOOKUP(AH1920,INDEX((係数_バス貨物_ガソリン,係数_バス貨物_CNG,係数_バス貨物_軽油,係数_バス貨物_メタノール,係数_バス貨物_LPG),MATCH(AL1920,【参考】排出ガスレベル!$AI$4:$AI$671,1),1,AR1920):INDEX((係数_バス貨物_ガソリン,係数_バス貨物_CNG,係数_バス貨物_軽油,係数_バス貨物_メタノール,係数_バス貨物_LPG),MATCH(AL1920+1,【参考】排出ガスレベル!$AI$4:$AI$671,1)-1,5,AR1920),2,FALSE),IF(OR(AJ1920=1,AJ1920=2),VLOOKUP(AH1920,INDEX((係数_乗用_ガソリン,係数_乗用_CNG,係数_乗用_軽油,係数_乗用_メタノール,係数_乗用_LPG),1,1,AR1920):INDEX((係数_乗用_ガソリン,係数_乗用_CNG,係数_乗用_軽油,係数_乗用_メタノール,係数_乗用_LPG),125,5,AR1920),2,FALSE))))))</f>
        <v/>
      </c>
      <c r="AO1920" s="376" t="str">
        <f>IF(T1920="","",IF(OR(AH1920="",AH1920="-"),"－",IF(OR(AM1920=8,AM1920=9),"",IF(OR(AJ1920=3,AJ1920=4,AJ1920=5,AJ1920=6),VLOOKUP(AH1920,INDEX((係数_バス貨物_ガソリン,係数_バス貨物_CNG,係数_バス貨物_軽油,係数_バス貨物_メタノール,係数_バス貨物_LPG),MATCH(AL1920,【参考】排出ガスレベル!$AI$4:$AI$671,1),1,AR1920):INDEX((係数_バス貨物_ガソリン,係数_バス貨物_CNG,係数_バス貨物_軽油,係数_バス貨物_メタノール,係数_バス貨物_LPG),MATCH(AL1920+1,【参考】排出ガスレベル!$AI$4:$AI$671,1)-1,5,AR1920),3,FALSE),IF(OR(AJ1920=1,AJ1920=2),VLOOKUP(AH1920,INDEX((係数_乗用_ガソリン,係数_乗用_CNG,係数_乗用_軽油,係数_乗用_メタノール,係数_乗用_LPG),1,1,AR1920):INDEX((係数_乗用_ガソリン,係数_乗用_CNG,係数_乗用_軽油,係数_乗用_メタノール,係数_乗用_LPG),125,5,AR1920),3,FALSE))))))</f>
        <v/>
      </c>
      <c r="AP1920" s="375" t="str">
        <f t="shared" si="540"/>
        <v/>
      </c>
      <c r="AQ1920" s="444" t="str">
        <f t="shared" si="541"/>
        <v/>
      </c>
      <c r="AR1920" s="375" t="str">
        <f t="shared" si="542"/>
        <v/>
      </c>
      <c r="AS1920" s="377" t="str">
        <f t="shared" si="543"/>
        <v/>
      </c>
      <c r="AT1920" s="378" t="str">
        <f t="shared" si="544"/>
        <v/>
      </c>
      <c r="AX1920" s="625" t="b">
        <f t="shared" si="545"/>
        <v>0</v>
      </c>
      <c r="AY1920" s="7" t="str">
        <f t="shared" si="546"/>
        <v>FALSEFALSEFALSE</v>
      </c>
      <c r="AZ1920" s="626">
        <f t="shared" si="530"/>
        <v>0</v>
      </c>
      <c r="BA1920" s="627" t="str">
        <f t="shared" si="547"/>
        <v/>
      </c>
      <c r="BB1920" s="627">
        <f t="shared" si="531"/>
        <v>0</v>
      </c>
    </row>
    <row r="1921" spans="1:54">
      <c r="A1921" s="381">
        <v>1864</v>
      </c>
      <c r="B1921" s="117"/>
      <c r="C1921" s="288"/>
      <c r="D1921" s="289"/>
      <c r="E1921" s="289"/>
      <c r="F1921" s="290"/>
      <c r="G1921" s="292"/>
      <c r="H1921" s="116"/>
      <c r="I1921" s="292"/>
      <c r="J1921" s="116"/>
      <c r="K1921" s="370"/>
      <c r="L1921" s="370"/>
      <c r="M1921" s="370"/>
      <c r="N1921" s="371"/>
      <c r="O1921" s="371"/>
      <c r="P1921" s="371"/>
      <c r="Q1921" s="371"/>
      <c r="R1921" s="371"/>
      <c r="S1921" s="371"/>
      <c r="T1921" s="443"/>
      <c r="U1921" s="539"/>
      <c r="V1921" s="117"/>
      <c r="W1921" s="118"/>
      <c r="X1921" s="119"/>
      <c r="Y1921" s="120"/>
      <c r="Z1921" s="122"/>
      <c r="AA1921" s="121"/>
      <c r="AB1921" s="443"/>
      <c r="AC1921" s="734"/>
      <c r="AD1921" s="372"/>
      <c r="AE1921" s="485"/>
      <c r="AF1921" s="373" t="str">
        <f t="shared" si="532"/>
        <v/>
      </c>
      <c r="AG1921" s="373" t="str">
        <f t="shared" si="533"/>
        <v/>
      </c>
      <c r="AH1921" s="374" t="str">
        <f t="shared" si="534"/>
        <v/>
      </c>
      <c r="AI1921" s="375" t="str">
        <f t="shared" si="535"/>
        <v/>
      </c>
      <c r="AJ1921" s="375" t="str">
        <f t="shared" si="536"/>
        <v/>
      </c>
      <c r="AK1921" s="375" t="str">
        <f t="shared" si="537"/>
        <v/>
      </c>
      <c r="AL1921" s="375" t="str">
        <f t="shared" si="538"/>
        <v/>
      </c>
      <c r="AM1921" s="375" t="str">
        <f t="shared" si="539"/>
        <v/>
      </c>
      <c r="AN1921" s="376" t="str">
        <f>IF(AF1921="","",IF(OR(AH1921="",AH1921="-"),"－",IF(OR(AM1921=8,AM1921=9),"",IF(OR(AJ1921=3,AJ1921=4,AJ1921=5,AJ1921=6),VLOOKUP(AH1921,INDEX((係数_バス貨物_ガソリン,係数_バス貨物_CNG,係数_バス貨物_軽油,係数_バス貨物_メタノール,係数_バス貨物_LPG),MATCH(AL1921,【参考】排出ガスレベル!$AI$4:$AI$671,1),1,AR1921):INDEX((係数_バス貨物_ガソリン,係数_バス貨物_CNG,係数_バス貨物_軽油,係数_バス貨物_メタノール,係数_バス貨物_LPG),MATCH(AL1921+1,【参考】排出ガスレベル!$AI$4:$AI$671,1)-1,5,AR1921),2,FALSE),IF(OR(AJ1921=1,AJ1921=2),VLOOKUP(AH1921,INDEX((係数_乗用_ガソリン,係数_乗用_CNG,係数_乗用_軽油,係数_乗用_メタノール,係数_乗用_LPG),1,1,AR1921):INDEX((係数_乗用_ガソリン,係数_乗用_CNG,係数_乗用_軽油,係数_乗用_メタノール,係数_乗用_LPG),125,5,AR1921),2,FALSE))))))</f>
        <v/>
      </c>
      <c r="AO1921" s="376" t="str">
        <f>IF(T1921="","",IF(OR(AH1921="",AH1921="-"),"－",IF(OR(AM1921=8,AM1921=9),"",IF(OR(AJ1921=3,AJ1921=4,AJ1921=5,AJ1921=6),VLOOKUP(AH1921,INDEX((係数_バス貨物_ガソリン,係数_バス貨物_CNG,係数_バス貨物_軽油,係数_バス貨物_メタノール,係数_バス貨物_LPG),MATCH(AL1921,【参考】排出ガスレベル!$AI$4:$AI$671,1),1,AR1921):INDEX((係数_バス貨物_ガソリン,係数_バス貨物_CNG,係数_バス貨物_軽油,係数_バス貨物_メタノール,係数_バス貨物_LPG),MATCH(AL1921+1,【参考】排出ガスレベル!$AI$4:$AI$671,1)-1,5,AR1921),3,FALSE),IF(OR(AJ1921=1,AJ1921=2),VLOOKUP(AH1921,INDEX((係数_乗用_ガソリン,係数_乗用_CNG,係数_乗用_軽油,係数_乗用_メタノール,係数_乗用_LPG),1,1,AR1921):INDEX((係数_乗用_ガソリン,係数_乗用_CNG,係数_乗用_軽油,係数_乗用_メタノール,係数_乗用_LPG),125,5,AR1921),3,FALSE))))))</f>
        <v/>
      </c>
      <c r="AP1921" s="375" t="str">
        <f t="shared" si="540"/>
        <v/>
      </c>
      <c r="AQ1921" s="444" t="str">
        <f t="shared" si="541"/>
        <v/>
      </c>
      <c r="AR1921" s="375" t="str">
        <f t="shared" si="542"/>
        <v/>
      </c>
      <c r="AS1921" s="377" t="str">
        <f t="shared" si="543"/>
        <v/>
      </c>
      <c r="AT1921" s="378" t="str">
        <f t="shared" si="544"/>
        <v/>
      </c>
      <c r="AX1921" s="625" t="b">
        <f t="shared" si="545"/>
        <v>0</v>
      </c>
      <c r="AY1921" s="7" t="str">
        <f t="shared" si="546"/>
        <v>FALSEFALSEFALSE</v>
      </c>
      <c r="AZ1921" s="626">
        <f t="shared" si="530"/>
        <v>0</v>
      </c>
      <c r="BA1921" s="627" t="str">
        <f t="shared" si="547"/>
        <v/>
      </c>
      <c r="BB1921" s="627">
        <f t="shared" si="531"/>
        <v>0</v>
      </c>
    </row>
    <row r="1922" spans="1:54">
      <c r="A1922" s="381">
        <v>1865</v>
      </c>
      <c r="B1922" s="117"/>
      <c r="C1922" s="288"/>
      <c r="D1922" s="289"/>
      <c r="E1922" s="289"/>
      <c r="F1922" s="290"/>
      <c r="G1922" s="292"/>
      <c r="H1922" s="116"/>
      <c r="I1922" s="292"/>
      <c r="J1922" s="116"/>
      <c r="K1922" s="370"/>
      <c r="L1922" s="370"/>
      <c r="M1922" s="370"/>
      <c r="N1922" s="371"/>
      <c r="O1922" s="371"/>
      <c r="P1922" s="371"/>
      <c r="Q1922" s="371"/>
      <c r="R1922" s="371"/>
      <c r="S1922" s="371"/>
      <c r="T1922" s="443"/>
      <c r="U1922" s="539"/>
      <c r="V1922" s="117"/>
      <c r="W1922" s="118"/>
      <c r="X1922" s="119"/>
      <c r="Y1922" s="120"/>
      <c r="Z1922" s="122"/>
      <c r="AA1922" s="121"/>
      <c r="AB1922" s="443"/>
      <c r="AC1922" s="734"/>
      <c r="AD1922" s="372"/>
      <c r="AE1922" s="485"/>
      <c r="AF1922" s="373" t="str">
        <f t="shared" si="532"/>
        <v/>
      </c>
      <c r="AG1922" s="373" t="str">
        <f t="shared" si="533"/>
        <v/>
      </c>
      <c r="AH1922" s="374" t="str">
        <f t="shared" si="534"/>
        <v/>
      </c>
      <c r="AI1922" s="375" t="str">
        <f t="shared" si="535"/>
        <v/>
      </c>
      <c r="AJ1922" s="375" t="str">
        <f t="shared" si="536"/>
        <v/>
      </c>
      <c r="AK1922" s="375" t="str">
        <f t="shared" si="537"/>
        <v/>
      </c>
      <c r="AL1922" s="375" t="str">
        <f t="shared" si="538"/>
        <v/>
      </c>
      <c r="AM1922" s="375" t="str">
        <f t="shared" si="539"/>
        <v/>
      </c>
      <c r="AN1922" s="376" t="str">
        <f>IF(AF1922="","",IF(OR(AH1922="",AH1922="-"),"－",IF(OR(AM1922=8,AM1922=9),"",IF(OR(AJ1922=3,AJ1922=4,AJ1922=5,AJ1922=6),VLOOKUP(AH1922,INDEX((係数_バス貨物_ガソリン,係数_バス貨物_CNG,係数_バス貨物_軽油,係数_バス貨物_メタノール,係数_バス貨物_LPG),MATCH(AL1922,【参考】排出ガスレベル!$AI$4:$AI$671,1),1,AR1922):INDEX((係数_バス貨物_ガソリン,係数_バス貨物_CNG,係数_バス貨物_軽油,係数_バス貨物_メタノール,係数_バス貨物_LPG),MATCH(AL1922+1,【参考】排出ガスレベル!$AI$4:$AI$671,1)-1,5,AR1922),2,FALSE),IF(OR(AJ1922=1,AJ1922=2),VLOOKUP(AH1922,INDEX((係数_乗用_ガソリン,係数_乗用_CNG,係数_乗用_軽油,係数_乗用_メタノール,係数_乗用_LPG),1,1,AR1922):INDEX((係数_乗用_ガソリン,係数_乗用_CNG,係数_乗用_軽油,係数_乗用_メタノール,係数_乗用_LPG),125,5,AR1922),2,FALSE))))))</f>
        <v/>
      </c>
      <c r="AO1922" s="376" t="str">
        <f>IF(T1922="","",IF(OR(AH1922="",AH1922="-"),"－",IF(OR(AM1922=8,AM1922=9),"",IF(OR(AJ1922=3,AJ1922=4,AJ1922=5,AJ1922=6),VLOOKUP(AH1922,INDEX((係数_バス貨物_ガソリン,係数_バス貨物_CNG,係数_バス貨物_軽油,係数_バス貨物_メタノール,係数_バス貨物_LPG),MATCH(AL1922,【参考】排出ガスレベル!$AI$4:$AI$671,1),1,AR1922):INDEX((係数_バス貨物_ガソリン,係数_バス貨物_CNG,係数_バス貨物_軽油,係数_バス貨物_メタノール,係数_バス貨物_LPG),MATCH(AL1922+1,【参考】排出ガスレベル!$AI$4:$AI$671,1)-1,5,AR1922),3,FALSE),IF(OR(AJ1922=1,AJ1922=2),VLOOKUP(AH1922,INDEX((係数_乗用_ガソリン,係数_乗用_CNG,係数_乗用_軽油,係数_乗用_メタノール,係数_乗用_LPG),1,1,AR1922):INDEX((係数_乗用_ガソリン,係数_乗用_CNG,係数_乗用_軽油,係数_乗用_メタノール,係数_乗用_LPG),125,5,AR1922),3,FALSE))))))</f>
        <v/>
      </c>
      <c r="AP1922" s="375" t="str">
        <f t="shared" si="540"/>
        <v/>
      </c>
      <c r="AQ1922" s="444" t="str">
        <f t="shared" si="541"/>
        <v/>
      </c>
      <c r="AR1922" s="375" t="str">
        <f t="shared" si="542"/>
        <v/>
      </c>
      <c r="AS1922" s="377" t="str">
        <f t="shared" si="543"/>
        <v/>
      </c>
      <c r="AT1922" s="378" t="str">
        <f t="shared" si="544"/>
        <v/>
      </c>
      <c r="AX1922" s="625" t="b">
        <f t="shared" si="545"/>
        <v>0</v>
      </c>
      <c r="AY1922" s="7" t="str">
        <f t="shared" si="546"/>
        <v>FALSEFALSEFALSE</v>
      </c>
      <c r="AZ1922" s="626">
        <f t="shared" si="530"/>
        <v>0</v>
      </c>
      <c r="BA1922" s="627" t="str">
        <f t="shared" si="547"/>
        <v/>
      </c>
      <c r="BB1922" s="627">
        <f t="shared" si="531"/>
        <v>0</v>
      </c>
    </row>
    <row r="1923" spans="1:54">
      <c r="A1923" s="381">
        <v>1866</v>
      </c>
      <c r="B1923" s="117"/>
      <c r="C1923" s="288"/>
      <c r="D1923" s="289"/>
      <c r="E1923" s="289"/>
      <c r="F1923" s="290"/>
      <c r="G1923" s="292"/>
      <c r="H1923" s="116"/>
      <c r="I1923" s="292"/>
      <c r="J1923" s="116"/>
      <c r="K1923" s="370"/>
      <c r="L1923" s="370"/>
      <c r="M1923" s="370"/>
      <c r="N1923" s="371"/>
      <c r="O1923" s="371"/>
      <c r="P1923" s="371"/>
      <c r="Q1923" s="371"/>
      <c r="R1923" s="371"/>
      <c r="S1923" s="371"/>
      <c r="T1923" s="443"/>
      <c r="U1923" s="539"/>
      <c r="V1923" s="117"/>
      <c r="W1923" s="118"/>
      <c r="X1923" s="119"/>
      <c r="Y1923" s="120"/>
      <c r="Z1923" s="122"/>
      <c r="AA1923" s="121"/>
      <c r="AB1923" s="443"/>
      <c r="AC1923" s="734"/>
      <c r="AD1923" s="372"/>
      <c r="AE1923" s="485"/>
      <c r="AF1923" s="373" t="str">
        <f t="shared" si="532"/>
        <v/>
      </c>
      <c r="AG1923" s="373" t="str">
        <f t="shared" si="533"/>
        <v/>
      </c>
      <c r="AH1923" s="374" t="str">
        <f t="shared" si="534"/>
        <v/>
      </c>
      <c r="AI1923" s="375" t="str">
        <f t="shared" si="535"/>
        <v/>
      </c>
      <c r="AJ1923" s="375" t="str">
        <f t="shared" si="536"/>
        <v/>
      </c>
      <c r="AK1923" s="375" t="str">
        <f t="shared" si="537"/>
        <v/>
      </c>
      <c r="AL1923" s="375" t="str">
        <f t="shared" si="538"/>
        <v/>
      </c>
      <c r="AM1923" s="375" t="str">
        <f t="shared" si="539"/>
        <v/>
      </c>
      <c r="AN1923" s="376" t="str">
        <f>IF(AF1923="","",IF(OR(AH1923="",AH1923="-"),"－",IF(OR(AM1923=8,AM1923=9),"",IF(OR(AJ1923=3,AJ1923=4,AJ1923=5,AJ1923=6),VLOOKUP(AH1923,INDEX((係数_バス貨物_ガソリン,係数_バス貨物_CNG,係数_バス貨物_軽油,係数_バス貨物_メタノール,係数_バス貨物_LPG),MATCH(AL1923,【参考】排出ガスレベル!$AI$4:$AI$671,1),1,AR1923):INDEX((係数_バス貨物_ガソリン,係数_バス貨物_CNG,係数_バス貨物_軽油,係数_バス貨物_メタノール,係数_バス貨物_LPG),MATCH(AL1923+1,【参考】排出ガスレベル!$AI$4:$AI$671,1)-1,5,AR1923),2,FALSE),IF(OR(AJ1923=1,AJ1923=2),VLOOKUP(AH1923,INDEX((係数_乗用_ガソリン,係数_乗用_CNG,係数_乗用_軽油,係数_乗用_メタノール,係数_乗用_LPG),1,1,AR1923):INDEX((係数_乗用_ガソリン,係数_乗用_CNG,係数_乗用_軽油,係数_乗用_メタノール,係数_乗用_LPG),125,5,AR1923),2,FALSE))))))</f>
        <v/>
      </c>
      <c r="AO1923" s="376" t="str">
        <f>IF(T1923="","",IF(OR(AH1923="",AH1923="-"),"－",IF(OR(AM1923=8,AM1923=9),"",IF(OR(AJ1923=3,AJ1923=4,AJ1923=5,AJ1923=6),VLOOKUP(AH1923,INDEX((係数_バス貨物_ガソリン,係数_バス貨物_CNG,係数_バス貨物_軽油,係数_バス貨物_メタノール,係数_バス貨物_LPG),MATCH(AL1923,【参考】排出ガスレベル!$AI$4:$AI$671,1),1,AR1923):INDEX((係数_バス貨物_ガソリン,係数_バス貨物_CNG,係数_バス貨物_軽油,係数_バス貨物_メタノール,係数_バス貨物_LPG),MATCH(AL1923+1,【参考】排出ガスレベル!$AI$4:$AI$671,1)-1,5,AR1923),3,FALSE),IF(OR(AJ1923=1,AJ1923=2),VLOOKUP(AH1923,INDEX((係数_乗用_ガソリン,係数_乗用_CNG,係数_乗用_軽油,係数_乗用_メタノール,係数_乗用_LPG),1,1,AR1923):INDEX((係数_乗用_ガソリン,係数_乗用_CNG,係数_乗用_軽油,係数_乗用_メタノール,係数_乗用_LPG),125,5,AR1923),3,FALSE))))))</f>
        <v/>
      </c>
      <c r="AP1923" s="375" t="str">
        <f t="shared" si="540"/>
        <v/>
      </c>
      <c r="AQ1923" s="444" t="str">
        <f t="shared" si="541"/>
        <v/>
      </c>
      <c r="AR1923" s="375" t="str">
        <f t="shared" si="542"/>
        <v/>
      </c>
      <c r="AS1923" s="377" t="str">
        <f t="shared" si="543"/>
        <v/>
      </c>
      <c r="AT1923" s="378" t="str">
        <f t="shared" si="544"/>
        <v/>
      </c>
      <c r="AX1923" s="625" t="b">
        <f t="shared" si="545"/>
        <v>0</v>
      </c>
      <c r="AY1923" s="7" t="str">
        <f t="shared" si="546"/>
        <v>FALSEFALSEFALSE</v>
      </c>
      <c r="AZ1923" s="626">
        <f t="shared" si="530"/>
        <v>0</v>
      </c>
      <c r="BA1923" s="627" t="str">
        <f t="shared" si="547"/>
        <v/>
      </c>
      <c r="BB1923" s="627">
        <f t="shared" si="531"/>
        <v>0</v>
      </c>
    </row>
    <row r="1924" spans="1:54">
      <c r="A1924" s="381">
        <v>1867</v>
      </c>
      <c r="B1924" s="117"/>
      <c r="C1924" s="288"/>
      <c r="D1924" s="289"/>
      <c r="E1924" s="289"/>
      <c r="F1924" s="290"/>
      <c r="G1924" s="292"/>
      <c r="H1924" s="116"/>
      <c r="I1924" s="292"/>
      <c r="J1924" s="116"/>
      <c r="K1924" s="370"/>
      <c r="L1924" s="370"/>
      <c r="M1924" s="370"/>
      <c r="N1924" s="371"/>
      <c r="O1924" s="371"/>
      <c r="P1924" s="371"/>
      <c r="Q1924" s="371"/>
      <c r="R1924" s="371"/>
      <c r="S1924" s="371"/>
      <c r="T1924" s="443"/>
      <c r="U1924" s="539"/>
      <c r="V1924" s="117"/>
      <c r="W1924" s="118"/>
      <c r="X1924" s="119"/>
      <c r="Y1924" s="120"/>
      <c r="Z1924" s="122"/>
      <c r="AA1924" s="121"/>
      <c r="AB1924" s="443"/>
      <c r="AC1924" s="734"/>
      <c r="AD1924" s="372"/>
      <c r="AE1924" s="485"/>
      <c r="AF1924" s="373" t="str">
        <f t="shared" si="532"/>
        <v/>
      </c>
      <c r="AG1924" s="373" t="str">
        <f t="shared" si="533"/>
        <v/>
      </c>
      <c r="AH1924" s="374" t="str">
        <f t="shared" si="534"/>
        <v/>
      </c>
      <c r="AI1924" s="375" t="str">
        <f t="shared" si="535"/>
        <v/>
      </c>
      <c r="AJ1924" s="375" t="str">
        <f t="shared" si="536"/>
        <v/>
      </c>
      <c r="AK1924" s="375" t="str">
        <f t="shared" si="537"/>
        <v/>
      </c>
      <c r="AL1924" s="375" t="str">
        <f t="shared" si="538"/>
        <v/>
      </c>
      <c r="AM1924" s="375" t="str">
        <f t="shared" si="539"/>
        <v/>
      </c>
      <c r="AN1924" s="376" t="str">
        <f>IF(AF1924="","",IF(OR(AH1924="",AH1924="-"),"－",IF(OR(AM1924=8,AM1924=9),"",IF(OR(AJ1924=3,AJ1924=4,AJ1924=5,AJ1924=6),VLOOKUP(AH1924,INDEX((係数_バス貨物_ガソリン,係数_バス貨物_CNG,係数_バス貨物_軽油,係数_バス貨物_メタノール,係数_バス貨物_LPG),MATCH(AL1924,【参考】排出ガスレベル!$AI$4:$AI$671,1),1,AR1924):INDEX((係数_バス貨物_ガソリン,係数_バス貨物_CNG,係数_バス貨物_軽油,係数_バス貨物_メタノール,係数_バス貨物_LPG),MATCH(AL1924+1,【参考】排出ガスレベル!$AI$4:$AI$671,1)-1,5,AR1924),2,FALSE),IF(OR(AJ1924=1,AJ1924=2),VLOOKUP(AH1924,INDEX((係数_乗用_ガソリン,係数_乗用_CNG,係数_乗用_軽油,係数_乗用_メタノール,係数_乗用_LPG),1,1,AR1924):INDEX((係数_乗用_ガソリン,係数_乗用_CNG,係数_乗用_軽油,係数_乗用_メタノール,係数_乗用_LPG),125,5,AR1924),2,FALSE))))))</f>
        <v/>
      </c>
      <c r="AO1924" s="376" t="str">
        <f>IF(T1924="","",IF(OR(AH1924="",AH1924="-"),"－",IF(OR(AM1924=8,AM1924=9),"",IF(OR(AJ1924=3,AJ1924=4,AJ1924=5,AJ1924=6),VLOOKUP(AH1924,INDEX((係数_バス貨物_ガソリン,係数_バス貨物_CNG,係数_バス貨物_軽油,係数_バス貨物_メタノール,係数_バス貨物_LPG),MATCH(AL1924,【参考】排出ガスレベル!$AI$4:$AI$671,1),1,AR1924):INDEX((係数_バス貨物_ガソリン,係数_バス貨物_CNG,係数_バス貨物_軽油,係数_バス貨物_メタノール,係数_バス貨物_LPG),MATCH(AL1924+1,【参考】排出ガスレベル!$AI$4:$AI$671,1)-1,5,AR1924),3,FALSE),IF(OR(AJ1924=1,AJ1924=2),VLOOKUP(AH1924,INDEX((係数_乗用_ガソリン,係数_乗用_CNG,係数_乗用_軽油,係数_乗用_メタノール,係数_乗用_LPG),1,1,AR1924):INDEX((係数_乗用_ガソリン,係数_乗用_CNG,係数_乗用_軽油,係数_乗用_メタノール,係数_乗用_LPG),125,5,AR1924),3,FALSE))))))</f>
        <v/>
      </c>
      <c r="AP1924" s="375" t="str">
        <f t="shared" si="540"/>
        <v/>
      </c>
      <c r="AQ1924" s="444" t="str">
        <f t="shared" si="541"/>
        <v/>
      </c>
      <c r="AR1924" s="375" t="str">
        <f t="shared" si="542"/>
        <v/>
      </c>
      <c r="AS1924" s="377" t="str">
        <f t="shared" si="543"/>
        <v/>
      </c>
      <c r="AT1924" s="378" t="str">
        <f t="shared" si="544"/>
        <v/>
      </c>
      <c r="AX1924" s="625" t="b">
        <f t="shared" si="545"/>
        <v>0</v>
      </c>
      <c r="AY1924" s="7" t="str">
        <f t="shared" si="546"/>
        <v>FALSEFALSEFALSE</v>
      </c>
      <c r="AZ1924" s="626">
        <f t="shared" si="530"/>
        <v>0</v>
      </c>
      <c r="BA1924" s="627" t="str">
        <f t="shared" si="547"/>
        <v/>
      </c>
      <c r="BB1924" s="627">
        <f t="shared" si="531"/>
        <v>0</v>
      </c>
    </row>
    <row r="1925" spans="1:54">
      <c r="A1925" s="381">
        <v>1868</v>
      </c>
      <c r="B1925" s="117"/>
      <c r="C1925" s="288"/>
      <c r="D1925" s="289"/>
      <c r="E1925" s="289"/>
      <c r="F1925" s="290"/>
      <c r="G1925" s="292"/>
      <c r="H1925" s="116"/>
      <c r="I1925" s="292"/>
      <c r="J1925" s="116"/>
      <c r="K1925" s="370"/>
      <c r="L1925" s="370"/>
      <c r="M1925" s="370"/>
      <c r="N1925" s="371"/>
      <c r="O1925" s="371"/>
      <c r="P1925" s="371"/>
      <c r="Q1925" s="371"/>
      <c r="R1925" s="371"/>
      <c r="S1925" s="371"/>
      <c r="T1925" s="443"/>
      <c r="U1925" s="539"/>
      <c r="V1925" s="117"/>
      <c r="W1925" s="118"/>
      <c r="X1925" s="119"/>
      <c r="Y1925" s="120"/>
      <c r="Z1925" s="122"/>
      <c r="AA1925" s="121"/>
      <c r="AB1925" s="443"/>
      <c r="AC1925" s="734"/>
      <c r="AD1925" s="372"/>
      <c r="AE1925" s="485"/>
      <c r="AF1925" s="373" t="str">
        <f t="shared" si="532"/>
        <v/>
      </c>
      <c r="AG1925" s="373" t="str">
        <f t="shared" si="533"/>
        <v/>
      </c>
      <c r="AH1925" s="374" t="str">
        <f t="shared" si="534"/>
        <v/>
      </c>
      <c r="AI1925" s="375" t="str">
        <f t="shared" si="535"/>
        <v/>
      </c>
      <c r="AJ1925" s="375" t="str">
        <f t="shared" si="536"/>
        <v/>
      </c>
      <c r="AK1925" s="375" t="str">
        <f t="shared" si="537"/>
        <v/>
      </c>
      <c r="AL1925" s="375" t="str">
        <f t="shared" si="538"/>
        <v/>
      </c>
      <c r="AM1925" s="375" t="str">
        <f t="shared" si="539"/>
        <v/>
      </c>
      <c r="AN1925" s="376" t="str">
        <f>IF(AF1925="","",IF(OR(AH1925="",AH1925="-"),"－",IF(OR(AM1925=8,AM1925=9),"",IF(OR(AJ1925=3,AJ1925=4,AJ1925=5,AJ1925=6),VLOOKUP(AH1925,INDEX((係数_バス貨物_ガソリン,係数_バス貨物_CNG,係数_バス貨物_軽油,係数_バス貨物_メタノール,係数_バス貨物_LPG),MATCH(AL1925,【参考】排出ガスレベル!$AI$4:$AI$671,1),1,AR1925):INDEX((係数_バス貨物_ガソリン,係数_バス貨物_CNG,係数_バス貨物_軽油,係数_バス貨物_メタノール,係数_バス貨物_LPG),MATCH(AL1925+1,【参考】排出ガスレベル!$AI$4:$AI$671,1)-1,5,AR1925),2,FALSE),IF(OR(AJ1925=1,AJ1925=2),VLOOKUP(AH1925,INDEX((係数_乗用_ガソリン,係数_乗用_CNG,係数_乗用_軽油,係数_乗用_メタノール,係数_乗用_LPG),1,1,AR1925):INDEX((係数_乗用_ガソリン,係数_乗用_CNG,係数_乗用_軽油,係数_乗用_メタノール,係数_乗用_LPG),125,5,AR1925),2,FALSE))))))</f>
        <v/>
      </c>
      <c r="AO1925" s="376" t="str">
        <f>IF(T1925="","",IF(OR(AH1925="",AH1925="-"),"－",IF(OR(AM1925=8,AM1925=9),"",IF(OR(AJ1925=3,AJ1925=4,AJ1925=5,AJ1925=6),VLOOKUP(AH1925,INDEX((係数_バス貨物_ガソリン,係数_バス貨物_CNG,係数_バス貨物_軽油,係数_バス貨物_メタノール,係数_バス貨物_LPG),MATCH(AL1925,【参考】排出ガスレベル!$AI$4:$AI$671,1),1,AR1925):INDEX((係数_バス貨物_ガソリン,係数_バス貨物_CNG,係数_バス貨物_軽油,係数_バス貨物_メタノール,係数_バス貨物_LPG),MATCH(AL1925+1,【参考】排出ガスレベル!$AI$4:$AI$671,1)-1,5,AR1925),3,FALSE),IF(OR(AJ1925=1,AJ1925=2),VLOOKUP(AH1925,INDEX((係数_乗用_ガソリン,係数_乗用_CNG,係数_乗用_軽油,係数_乗用_メタノール,係数_乗用_LPG),1,1,AR1925):INDEX((係数_乗用_ガソリン,係数_乗用_CNG,係数_乗用_軽油,係数_乗用_メタノール,係数_乗用_LPG),125,5,AR1925),3,FALSE))))))</f>
        <v/>
      </c>
      <c r="AP1925" s="375" t="str">
        <f t="shared" si="540"/>
        <v/>
      </c>
      <c r="AQ1925" s="444" t="str">
        <f t="shared" si="541"/>
        <v/>
      </c>
      <c r="AR1925" s="375" t="str">
        <f t="shared" si="542"/>
        <v/>
      </c>
      <c r="AS1925" s="377" t="str">
        <f t="shared" si="543"/>
        <v/>
      </c>
      <c r="AT1925" s="378" t="str">
        <f t="shared" si="544"/>
        <v/>
      </c>
      <c r="AX1925" s="625" t="b">
        <f t="shared" si="545"/>
        <v>0</v>
      </c>
      <c r="AY1925" s="7" t="str">
        <f t="shared" si="546"/>
        <v>FALSEFALSEFALSE</v>
      </c>
      <c r="AZ1925" s="626">
        <f t="shared" si="530"/>
        <v>0</v>
      </c>
      <c r="BA1925" s="627" t="str">
        <f t="shared" si="547"/>
        <v/>
      </c>
      <c r="BB1925" s="627">
        <f t="shared" si="531"/>
        <v>0</v>
      </c>
    </row>
    <row r="1926" spans="1:54">
      <c r="A1926" s="381">
        <v>1869</v>
      </c>
      <c r="B1926" s="117"/>
      <c r="C1926" s="288"/>
      <c r="D1926" s="289"/>
      <c r="E1926" s="289"/>
      <c r="F1926" s="290"/>
      <c r="G1926" s="292"/>
      <c r="H1926" s="116"/>
      <c r="I1926" s="292"/>
      <c r="J1926" s="116"/>
      <c r="K1926" s="370"/>
      <c r="L1926" s="370"/>
      <c r="M1926" s="370"/>
      <c r="N1926" s="371"/>
      <c r="O1926" s="371"/>
      <c r="P1926" s="371"/>
      <c r="Q1926" s="371"/>
      <c r="R1926" s="371"/>
      <c r="S1926" s="371"/>
      <c r="T1926" s="443"/>
      <c r="U1926" s="539"/>
      <c r="V1926" s="117"/>
      <c r="W1926" s="118"/>
      <c r="X1926" s="119"/>
      <c r="Y1926" s="120"/>
      <c r="Z1926" s="122"/>
      <c r="AA1926" s="121"/>
      <c r="AB1926" s="443"/>
      <c r="AC1926" s="734"/>
      <c r="AD1926" s="372"/>
      <c r="AE1926" s="485"/>
      <c r="AF1926" s="373" t="str">
        <f t="shared" si="532"/>
        <v/>
      </c>
      <c r="AG1926" s="373" t="str">
        <f t="shared" si="533"/>
        <v/>
      </c>
      <c r="AH1926" s="374" t="str">
        <f t="shared" si="534"/>
        <v/>
      </c>
      <c r="AI1926" s="375" t="str">
        <f t="shared" si="535"/>
        <v/>
      </c>
      <c r="AJ1926" s="375" t="str">
        <f t="shared" si="536"/>
        <v/>
      </c>
      <c r="AK1926" s="375" t="str">
        <f t="shared" si="537"/>
        <v/>
      </c>
      <c r="AL1926" s="375" t="str">
        <f t="shared" si="538"/>
        <v/>
      </c>
      <c r="AM1926" s="375" t="str">
        <f t="shared" si="539"/>
        <v/>
      </c>
      <c r="AN1926" s="376" t="str">
        <f>IF(AF1926="","",IF(OR(AH1926="",AH1926="-"),"－",IF(OR(AM1926=8,AM1926=9),"",IF(OR(AJ1926=3,AJ1926=4,AJ1926=5,AJ1926=6),VLOOKUP(AH1926,INDEX((係数_バス貨物_ガソリン,係数_バス貨物_CNG,係数_バス貨物_軽油,係数_バス貨物_メタノール,係数_バス貨物_LPG),MATCH(AL1926,【参考】排出ガスレベル!$AI$4:$AI$671,1),1,AR1926):INDEX((係数_バス貨物_ガソリン,係数_バス貨物_CNG,係数_バス貨物_軽油,係数_バス貨物_メタノール,係数_バス貨物_LPG),MATCH(AL1926+1,【参考】排出ガスレベル!$AI$4:$AI$671,1)-1,5,AR1926),2,FALSE),IF(OR(AJ1926=1,AJ1926=2),VLOOKUP(AH1926,INDEX((係数_乗用_ガソリン,係数_乗用_CNG,係数_乗用_軽油,係数_乗用_メタノール,係数_乗用_LPG),1,1,AR1926):INDEX((係数_乗用_ガソリン,係数_乗用_CNG,係数_乗用_軽油,係数_乗用_メタノール,係数_乗用_LPG),125,5,AR1926),2,FALSE))))))</f>
        <v/>
      </c>
      <c r="AO1926" s="376" t="str">
        <f>IF(T1926="","",IF(OR(AH1926="",AH1926="-"),"－",IF(OR(AM1926=8,AM1926=9),"",IF(OR(AJ1926=3,AJ1926=4,AJ1926=5,AJ1926=6),VLOOKUP(AH1926,INDEX((係数_バス貨物_ガソリン,係数_バス貨物_CNG,係数_バス貨物_軽油,係数_バス貨物_メタノール,係数_バス貨物_LPG),MATCH(AL1926,【参考】排出ガスレベル!$AI$4:$AI$671,1),1,AR1926):INDEX((係数_バス貨物_ガソリン,係数_バス貨物_CNG,係数_バス貨物_軽油,係数_バス貨物_メタノール,係数_バス貨物_LPG),MATCH(AL1926+1,【参考】排出ガスレベル!$AI$4:$AI$671,1)-1,5,AR1926),3,FALSE),IF(OR(AJ1926=1,AJ1926=2),VLOOKUP(AH1926,INDEX((係数_乗用_ガソリン,係数_乗用_CNG,係数_乗用_軽油,係数_乗用_メタノール,係数_乗用_LPG),1,1,AR1926):INDEX((係数_乗用_ガソリン,係数_乗用_CNG,係数_乗用_軽油,係数_乗用_メタノール,係数_乗用_LPG),125,5,AR1926),3,FALSE))))))</f>
        <v/>
      </c>
      <c r="AP1926" s="375" t="str">
        <f t="shared" si="540"/>
        <v/>
      </c>
      <c r="AQ1926" s="444" t="str">
        <f t="shared" si="541"/>
        <v/>
      </c>
      <c r="AR1926" s="375" t="str">
        <f t="shared" si="542"/>
        <v/>
      </c>
      <c r="AS1926" s="377" t="str">
        <f t="shared" si="543"/>
        <v/>
      </c>
      <c r="AT1926" s="378" t="str">
        <f t="shared" si="544"/>
        <v/>
      </c>
      <c r="AX1926" s="625" t="b">
        <f t="shared" si="545"/>
        <v>0</v>
      </c>
      <c r="AY1926" s="7" t="str">
        <f t="shared" si="546"/>
        <v>FALSEFALSEFALSE</v>
      </c>
      <c r="AZ1926" s="626">
        <f t="shared" si="530"/>
        <v>0</v>
      </c>
      <c r="BA1926" s="627" t="str">
        <f t="shared" si="547"/>
        <v/>
      </c>
      <c r="BB1926" s="627">
        <f t="shared" si="531"/>
        <v>0</v>
      </c>
    </row>
    <row r="1927" spans="1:54">
      <c r="A1927" s="381">
        <v>1870</v>
      </c>
      <c r="B1927" s="117"/>
      <c r="C1927" s="288"/>
      <c r="D1927" s="289"/>
      <c r="E1927" s="289"/>
      <c r="F1927" s="290"/>
      <c r="G1927" s="292"/>
      <c r="H1927" s="116"/>
      <c r="I1927" s="292"/>
      <c r="J1927" s="116"/>
      <c r="K1927" s="370"/>
      <c r="L1927" s="370"/>
      <c r="M1927" s="370"/>
      <c r="N1927" s="371"/>
      <c r="O1927" s="371"/>
      <c r="P1927" s="371"/>
      <c r="Q1927" s="371"/>
      <c r="R1927" s="371"/>
      <c r="S1927" s="371"/>
      <c r="T1927" s="443"/>
      <c r="U1927" s="539"/>
      <c r="V1927" s="117"/>
      <c r="W1927" s="118"/>
      <c r="X1927" s="119"/>
      <c r="Y1927" s="120"/>
      <c r="Z1927" s="122"/>
      <c r="AA1927" s="121"/>
      <c r="AB1927" s="443"/>
      <c r="AC1927" s="734"/>
      <c r="AD1927" s="372"/>
      <c r="AE1927" s="485"/>
      <c r="AF1927" s="373" t="str">
        <f t="shared" si="532"/>
        <v/>
      </c>
      <c r="AG1927" s="373" t="str">
        <f t="shared" si="533"/>
        <v/>
      </c>
      <c r="AH1927" s="374" t="str">
        <f t="shared" si="534"/>
        <v/>
      </c>
      <c r="AI1927" s="375" t="str">
        <f t="shared" si="535"/>
        <v/>
      </c>
      <c r="AJ1927" s="375" t="str">
        <f t="shared" si="536"/>
        <v/>
      </c>
      <c r="AK1927" s="375" t="str">
        <f t="shared" si="537"/>
        <v/>
      </c>
      <c r="AL1927" s="375" t="str">
        <f t="shared" si="538"/>
        <v/>
      </c>
      <c r="AM1927" s="375" t="str">
        <f t="shared" si="539"/>
        <v/>
      </c>
      <c r="AN1927" s="376" t="str">
        <f>IF(AF1927="","",IF(OR(AH1927="",AH1927="-"),"－",IF(OR(AM1927=8,AM1927=9),"",IF(OR(AJ1927=3,AJ1927=4,AJ1927=5,AJ1927=6),VLOOKUP(AH1927,INDEX((係数_バス貨物_ガソリン,係数_バス貨物_CNG,係数_バス貨物_軽油,係数_バス貨物_メタノール,係数_バス貨物_LPG),MATCH(AL1927,【参考】排出ガスレベル!$AI$4:$AI$671,1),1,AR1927):INDEX((係数_バス貨物_ガソリン,係数_バス貨物_CNG,係数_バス貨物_軽油,係数_バス貨物_メタノール,係数_バス貨物_LPG),MATCH(AL1927+1,【参考】排出ガスレベル!$AI$4:$AI$671,1)-1,5,AR1927),2,FALSE),IF(OR(AJ1927=1,AJ1927=2),VLOOKUP(AH1927,INDEX((係数_乗用_ガソリン,係数_乗用_CNG,係数_乗用_軽油,係数_乗用_メタノール,係数_乗用_LPG),1,1,AR1927):INDEX((係数_乗用_ガソリン,係数_乗用_CNG,係数_乗用_軽油,係数_乗用_メタノール,係数_乗用_LPG),125,5,AR1927),2,FALSE))))))</f>
        <v/>
      </c>
      <c r="AO1927" s="376" t="str">
        <f>IF(T1927="","",IF(OR(AH1927="",AH1927="-"),"－",IF(OR(AM1927=8,AM1927=9),"",IF(OR(AJ1927=3,AJ1927=4,AJ1927=5,AJ1927=6),VLOOKUP(AH1927,INDEX((係数_バス貨物_ガソリン,係数_バス貨物_CNG,係数_バス貨物_軽油,係数_バス貨物_メタノール,係数_バス貨物_LPG),MATCH(AL1927,【参考】排出ガスレベル!$AI$4:$AI$671,1),1,AR1927):INDEX((係数_バス貨物_ガソリン,係数_バス貨物_CNG,係数_バス貨物_軽油,係数_バス貨物_メタノール,係数_バス貨物_LPG),MATCH(AL1927+1,【参考】排出ガスレベル!$AI$4:$AI$671,1)-1,5,AR1927),3,FALSE),IF(OR(AJ1927=1,AJ1927=2),VLOOKUP(AH1927,INDEX((係数_乗用_ガソリン,係数_乗用_CNG,係数_乗用_軽油,係数_乗用_メタノール,係数_乗用_LPG),1,1,AR1927):INDEX((係数_乗用_ガソリン,係数_乗用_CNG,係数_乗用_軽油,係数_乗用_メタノール,係数_乗用_LPG),125,5,AR1927),3,FALSE))))))</f>
        <v/>
      </c>
      <c r="AP1927" s="375" t="str">
        <f t="shared" si="540"/>
        <v/>
      </c>
      <c r="AQ1927" s="444" t="str">
        <f t="shared" si="541"/>
        <v/>
      </c>
      <c r="AR1927" s="375" t="str">
        <f t="shared" si="542"/>
        <v/>
      </c>
      <c r="AS1927" s="377" t="str">
        <f t="shared" si="543"/>
        <v/>
      </c>
      <c r="AT1927" s="378" t="str">
        <f t="shared" si="544"/>
        <v/>
      </c>
      <c r="AX1927" s="625" t="b">
        <f t="shared" si="545"/>
        <v>0</v>
      </c>
      <c r="AY1927" s="7" t="str">
        <f t="shared" si="546"/>
        <v>FALSEFALSEFALSE</v>
      </c>
      <c r="AZ1927" s="626">
        <f t="shared" si="530"/>
        <v>0</v>
      </c>
      <c r="BA1927" s="627" t="str">
        <f t="shared" si="547"/>
        <v/>
      </c>
      <c r="BB1927" s="627">
        <f t="shared" si="531"/>
        <v>0</v>
      </c>
    </row>
    <row r="1928" spans="1:54">
      <c r="A1928" s="381">
        <v>1871</v>
      </c>
      <c r="B1928" s="117"/>
      <c r="C1928" s="288"/>
      <c r="D1928" s="289"/>
      <c r="E1928" s="289"/>
      <c r="F1928" s="290"/>
      <c r="G1928" s="292"/>
      <c r="H1928" s="116"/>
      <c r="I1928" s="292"/>
      <c r="J1928" s="116"/>
      <c r="K1928" s="370"/>
      <c r="L1928" s="370"/>
      <c r="M1928" s="370"/>
      <c r="N1928" s="371"/>
      <c r="O1928" s="371"/>
      <c r="P1928" s="371"/>
      <c r="Q1928" s="371"/>
      <c r="R1928" s="371"/>
      <c r="S1928" s="371"/>
      <c r="T1928" s="443"/>
      <c r="U1928" s="539"/>
      <c r="V1928" s="117"/>
      <c r="W1928" s="118"/>
      <c r="X1928" s="119"/>
      <c r="Y1928" s="120"/>
      <c r="Z1928" s="122"/>
      <c r="AA1928" s="121"/>
      <c r="AB1928" s="443"/>
      <c r="AC1928" s="734"/>
      <c r="AD1928" s="372"/>
      <c r="AE1928" s="485"/>
      <c r="AF1928" s="373" t="str">
        <f t="shared" si="532"/>
        <v/>
      </c>
      <c r="AG1928" s="373" t="str">
        <f t="shared" si="533"/>
        <v/>
      </c>
      <c r="AH1928" s="374" t="str">
        <f t="shared" si="534"/>
        <v/>
      </c>
      <c r="AI1928" s="375" t="str">
        <f t="shared" si="535"/>
        <v/>
      </c>
      <c r="AJ1928" s="375" t="str">
        <f t="shared" si="536"/>
        <v/>
      </c>
      <c r="AK1928" s="375" t="str">
        <f t="shared" si="537"/>
        <v/>
      </c>
      <c r="AL1928" s="375" t="str">
        <f t="shared" si="538"/>
        <v/>
      </c>
      <c r="AM1928" s="375" t="str">
        <f t="shared" si="539"/>
        <v/>
      </c>
      <c r="AN1928" s="376" t="str">
        <f>IF(AF1928="","",IF(OR(AH1928="",AH1928="-"),"－",IF(OR(AM1928=8,AM1928=9),"",IF(OR(AJ1928=3,AJ1928=4,AJ1928=5,AJ1928=6),VLOOKUP(AH1928,INDEX((係数_バス貨物_ガソリン,係数_バス貨物_CNG,係数_バス貨物_軽油,係数_バス貨物_メタノール,係数_バス貨物_LPG),MATCH(AL1928,【参考】排出ガスレベル!$AI$4:$AI$671,1),1,AR1928):INDEX((係数_バス貨物_ガソリン,係数_バス貨物_CNG,係数_バス貨物_軽油,係数_バス貨物_メタノール,係数_バス貨物_LPG),MATCH(AL1928+1,【参考】排出ガスレベル!$AI$4:$AI$671,1)-1,5,AR1928),2,FALSE),IF(OR(AJ1928=1,AJ1928=2),VLOOKUP(AH1928,INDEX((係数_乗用_ガソリン,係数_乗用_CNG,係数_乗用_軽油,係数_乗用_メタノール,係数_乗用_LPG),1,1,AR1928):INDEX((係数_乗用_ガソリン,係数_乗用_CNG,係数_乗用_軽油,係数_乗用_メタノール,係数_乗用_LPG),125,5,AR1928),2,FALSE))))))</f>
        <v/>
      </c>
      <c r="AO1928" s="376" t="str">
        <f>IF(T1928="","",IF(OR(AH1928="",AH1928="-"),"－",IF(OR(AM1928=8,AM1928=9),"",IF(OR(AJ1928=3,AJ1928=4,AJ1928=5,AJ1928=6),VLOOKUP(AH1928,INDEX((係数_バス貨物_ガソリン,係数_バス貨物_CNG,係数_バス貨物_軽油,係数_バス貨物_メタノール,係数_バス貨物_LPG),MATCH(AL1928,【参考】排出ガスレベル!$AI$4:$AI$671,1),1,AR1928):INDEX((係数_バス貨物_ガソリン,係数_バス貨物_CNG,係数_バス貨物_軽油,係数_バス貨物_メタノール,係数_バス貨物_LPG),MATCH(AL1928+1,【参考】排出ガスレベル!$AI$4:$AI$671,1)-1,5,AR1928),3,FALSE),IF(OR(AJ1928=1,AJ1928=2),VLOOKUP(AH1928,INDEX((係数_乗用_ガソリン,係数_乗用_CNG,係数_乗用_軽油,係数_乗用_メタノール,係数_乗用_LPG),1,1,AR1928):INDEX((係数_乗用_ガソリン,係数_乗用_CNG,係数_乗用_軽油,係数_乗用_メタノール,係数_乗用_LPG),125,5,AR1928),3,FALSE))))))</f>
        <v/>
      </c>
      <c r="AP1928" s="375" t="str">
        <f t="shared" si="540"/>
        <v/>
      </c>
      <c r="AQ1928" s="444" t="str">
        <f t="shared" si="541"/>
        <v/>
      </c>
      <c r="AR1928" s="375" t="str">
        <f t="shared" si="542"/>
        <v/>
      </c>
      <c r="AS1928" s="377" t="str">
        <f t="shared" si="543"/>
        <v/>
      </c>
      <c r="AT1928" s="378" t="str">
        <f t="shared" si="544"/>
        <v/>
      </c>
      <c r="AX1928" s="625" t="b">
        <f t="shared" si="545"/>
        <v>0</v>
      </c>
      <c r="AY1928" s="7" t="str">
        <f t="shared" si="546"/>
        <v>FALSEFALSEFALSE</v>
      </c>
      <c r="AZ1928" s="626">
        <f t="shared" si="530"/>
        <v>0</v>
      </c>
      <c r="BA1928" s="627" t="str">
        <f t="shared" si="547"/>
        <v/>
      </c>
      <c r="BB1928" s="627">
        <f t="shared" si="531"/>
        <v>0</v>
      </c>
    </row>
    <row r="1929" spans="1:54">
      <c r="A1929" s="381">
        <v>1872</v>
      </c>
      <c r="B1929" s="117"/>
      <c r="C1929" s="288"/>
      <c r="D1929" s="289"/>
      <c r="E1929" s="289"/>
      <c r="F1929" s="290"/>
      <c r="G1929" s="292"/>
      <c r="H1929" s="116"/>
      <c r="I1929" s="292"/>
      <c r="J1929" s="116"/>
      <c r="K1929" s="370"/>
      <c r="L1929" s="370"/>
      <c r="M1929" s="370"/>
      <c r="N1929" s="371"/>
      <c r="O1929" s="371"/>
      <c r="P1929" s="371"/>
      <c r="Q1929" s="371"/>
      <c r="R1929" s="371"/>
      <c r="S1929" s="371"/>
      <c r="T1929" s="443"/>
      <c r="U1929" s="539"/>
      <c r="V1929" s="117"/>
      <c r="W1929" s="118"/>
      <c r="X1929" s="119"/>
      <c r="Y1929" s="120"/>
      <c r="Z1929" s="122"/>
      <c r="AA1929" s="121"/>
      <c r="AB1929" s="443"/>
      <c r="AC1929" s="734"/>
      <c r="AD1929" s="372"/>
      <c r="AE1929" s="485"/>
      <c r="AF1929" s="373" t="str">
        <f t="shared" si="532"/>
        <v/>
      </c>
      <c r="AG1929" s="373" t="str">
        <f t="shared" si="533"/>
        <v/>
      </c>
      <c r="AH1929" s="374" t="str">
        <f t="shared" si="534"/>
        <v/>
      </c>
      <c r="AI1929" s="375" t="str">
        <f t="shared" si="535"/>
        <v/>
      </c>
      <c r="AJ1929" s="375" t="str">
        <f t="shared" si="536"/>
        <v/>
      </c>
      <c r="AK1929" s="375" t="str">
        <f t="shared" si="537"/>
        <v/>
      </c>
      <c r="AL1929" s="375" t="str">
        <f t="shared" si="538"/>
        <v/>
      </c>
      <c r="AM1929" s="375" t="str">
        <f t="shared" si="539"/>
        <v/>
      </c>
      <c r="AN1929" s="376" t="str">
        <f>IF(AF1929="","",IF(OR(AH1929="",AH1929="-"),"－",IF(OR(AM1929=8,AM1929=9),"",IF(OR(AJ1929=3,AJ1929=4,AJ1929=5,AJ1929=6),VLOOKUP(AH1929,INDEX((係数_バス貨物_ガソリン,係数_バス貨物_CNG,係数_バス貨物_軽油,係数_バス貨物_メタノール,係数_バス貨物_LPG),MATCH(AL1929,【参考】排出ガスレベル!$AI$4:$AI$671,1),1,AR1929):INDEX((係数_バス貨物_ガソリン,係数_バス貨物_CNG,係数_バス貨物_軽油,係数_バス貨物_メタノール,係数_バス貨物_LPG),MATCH(AL1929+1,【参考】排出ガスレベル!$AI$4:$AI$671,1)-1,5,AR1929),2,FALSE),IF(OR(AJ1929=1,AJ1929=2),VLOOKUP(AH1929,INDEX((係数_乗用_ガソリン,係数_乗用_CNG,係数_乗用_軽油,係数_乗用_メタノール,係数_乗用_LPG),1,1,AR1929):INDEX((係数_乗用_ガソリン,係数_乗用_CNG,係数_乗用_軽油,係数_乗用_メタノール,係数_乗用_LPG),125,5,AR1929),2,FALSE))))))</f>
        <v/>
      </c>
      <c r="AO1929" s="376" t="str">
        <f>IF(T1929="","",IF(OR(AH1929="",AH1929="-"),"－",IF(OR(AM1929=8,AM1929=9),"",IF(OR(AJ1929=3,AJ1929=4,AJ1929=5,AJ1929=6),VLOOKUP(AH1929,INDEX((係数_バス貨物_ガソリン,係数_バス貨物_CNG,係数_バス貨物_軽油,係数_バス貨物_メタノール,係数_バス貨物_LPG),MATCH(AL1929,【参考】排出ガスレベル!$AI$4:$AI$671,1),1,AR1929):INDEX((係数_バス貨物_ガソリン,係数_バス貨物_CNG,係数_バス貨物_軽油,係数_バス貨物_メタノール,係数_バス貨物_LPG),MATCH(AL1929+1,【参考】排出ガスレベル!$AI$4:$AI$671,1)-1,5,AR1929),3,FALSE),IF(OR(AJ1929=1,AJ1929=2),VLOOKUP(AH1929,INDEX((係数_乗用_ガソリン,係数_乗用_CNG,係数_乗用_軽油,係数_乗用_メタノール,係数_乗用_LPG),1,1,AR1929):INDEX((係数_乗用_ガソリン,係数_乗用_CNG,係数_乗用_軽油,係数_乗用_メタノール,係数_乗用_LPG),125,5,AR1929),3,FALSE))))))</f>
        <v/>
      </c>
      <c r="AP1929" s="375" t="str">
        <f t="shared" si="540"/>
        <v/>
      </c>
      <c r="AQ1929" s="444" t="str">
        <f t="shared" si="541"/>
        <v/>
      </c>
      <c r="AR1929" s="375" t="str">
        <f t="shared" si="542"/>
        <v/>
      </c>
      <c r="AS1929" s="377" t="str">
        <f t="shared" si="543"/>
        <v/>
      </c>
      <c r="AT1929" s="378" t="str">
        <f t="shared" si="544"/>
        <v/>
      </c>
      <c r="AX1929" s="625" t="b">
        <f t="shared" si="545"/>
        <v>0</v>
      </c>
      <c r="AY1929" s="7" t="str">
        <f t="shared" si="546"/>
        <v>FALSEFALSEFALSE</v>
      </c>
      <c r="AZ1929" s="626">
        <f t="shared" si="530"/>
        <v>0</v>
      </c>
      <c r="BA1929" s="627" t="str">
        <f t="shared" si="547"/>
        <v/>
      </c>
      <c r="BB1929" s="627">
        <f t="shared" si="531"/>
        <v>0</v>
      </c>
    </row>
    <row r="1930" spans="1:54">
      <c r="A1930" s="381">
        <v>1873</v>
      </c>
      <c r="B1930" s="117"/>
      <c r="C1930" s="288"/>
      <c r="D1930" s="289"/>
      <c r="E1930" s="289"/>
      <c r="F1930" s="290"/>
      <c r="G1930" s="292"/>
      <c r="H1930" s="116"/>
      <c r="I1930" s="292"/>
      <c r="J1930" s="116"/>
      <c r="K1930" s="370"/>
      <c r="L1930" s="370"/>
      <c r="M1930" s="370"/>
      <c r="N1930" s="371"/>
      <c r="O1930" s="371"/>
      <c r="P1930" s="371"/>
      <c r="Q1930" s="371"/>
      <c r="R1930" s="371"/>
      <c r="S1930" s="371"/>
      <c r="T1930" s="443"/>
      <c r="U1930" s="539"/>
      <c r="V1930" s="117"/>
      <c r="W1930" s="118"/>
      <c r="X1930" s="119"/>
      <c r="Y1930" s="120"/>
      <c r="Z1930" s="122"/>
      <c r="AA1930" s="121"/>
      <c r="AB1930" s="443"/>
      <c r="AC1930" s="734"/>
      <c r="AD1930" s="372"/>
      <c r="AE1930" s="485"/>
      <c r="AF1930" s="373" t="str">
        <f t="shared" si="532"/>
        <v/>
      </c>
      <c r="AG1930" s="373" t="str">
        <f t="shared" si="533"/>
        <v/>
      </c>
      <c r="AH1930" s="374" t="str">
        <f t="shared" si="534"/>
        <v/>
      </c>
      <c r="AI1930" s="375" t="str">
        <f t="shared" si="535"/>
        <v/>
      </c>
      <c r="AJ1930" s="375" t="str">
        <f t="shared" si="536"/>
        <v/>
      </c>
      <c r="AK1930" s="375" t="str">
        <f t="shared" si="537"/>
        <v/>
      </c>
      <c r="AL1930" s="375" t="str">
        <f t="shared" si="538"/>
        <v/>
      </c>
      <c r="AM1930" s="375" t="str">
        <f t="shared" si="539"/>
        <v/>
      </c>
      <c r="AN1930" s="376" t="str">
        <f>IF(AF1930="","",IF(OR(AH1930="",AH1930="-"),"－",IF(OR(AM1930=8,AM1930=9),"",IF(OR(AJ1930=3,AJ1930=4,AJ1930=5,AJ1930=6),VLOOKUP(AH1930,INDEX((係数_バス貨物_ガソリン,係数_バス貨物_CNG,係数_バス貨物_軽油,係数_バス貨物_メタノール,係数_バス貨物_LPG),MATCH(AL1930,【参考】排出ガスレベル!$AI$4:$AI$671,1),1,AR1930):INDEX((係数_バス貨物_ガソリン,係数_バス貨物_CNG,係数_バス貨物_軽油,係数_バス貨物_メタノール,係数_バス貨物_LPG),MATCH(AL1930+1,【参考】排出ガスレベル!$AI$4:$AI$671,1)-1,5,AR1930),2,FALSE),IF(OR(AJ1930=1,AJ1930=2),VLOOKUP(AH1930,INDEX((係数_乗用_ガソリン,係数_乗用_CNG,係数_乗用_軽油,係数_乗用_メタノール,係数_乗用_LPG),1,1,AR1930):INDEX((係数_乗用_ガソリン,係数_乗用_CNG,係数_乗用_軽油,係数_乗用_メタノール,係数_乗用_LPG),125,5,AR1930),2,FALSE))))))</f>
        <v/>
      </c>
      <c r="AO1930" s="376" t="str">
        <f>IF(T1930="","",IF(OR(AH1930="",AH1930="-"),"－",IF(OR(AM1930=8,AM1930=9),"",IF(OR(AJ1930=3,AJ1930=4,AJ1930=5,AJ1930=6),VLOOKUP(AH1930,INDEX((係数_バス貨物_ガソリン,係数_バス貨物_CNG,係数_バス貨物_軽油,係数_バス貨物_メタノール,係数_バス貨物_LPG),MATCH(AL1930,【参考】排出ガスレベル!$AI$4:$AI$671,1),1,AR1930):INDEX((係数_バス貨物_ガソリン,係数_バス貨物_CNG,係数_バス貨物_軽油,係数_バス貨物_メタノール,係数_バス貨物_LPG),MATCH(AL1930+1,【参考】排出ガスレベル!$AI$4:$AI$671,1)-1,5,AR1930),3,FALSE),IF(OR(AJ1930=1,AJ1930=2),VLOOKUP(AH1930,INDEX((係数_乗用_ガソリン,係数_乗用_CNG,係数_乗用_軽油,係数_乗用_メタノール,係数_乗用_LPG),1,1,AR1930):INDEX((係数_乗用_ガソリン,係数_乗用_CNG,係数_乗用_軽油,係数_乗用_メタノール,係数_乗用_LPG),125,5,AR1930),3,FALSE))))))</f>
        <v/>
      </c>
      <c r="AP1930" s="375" t="str">
        <f t="shared" si="540"/>
        <v/>
      </c>
      <c r="AQ1930" s="444" t="str">
        <f t="shared" si="541"/>
        <v/>
      </c>
      <c r="AR1930" s="375" t="str">
        <f t="shared" si="542"/>
        <v/>
      </c>
      <c r="AS1930" s="377" t="str">
        <f t="shared" si="543"/>
        <v/>
      </c>
      <c r="AT1930" s="378" t="str">
        <f t="shared" si="544"/>
        <v/>
      </c>
      <c r="AX1930" s="625" t="b">
        <f t="shared" si="545"/>
        <v>0</v>
      </c>
      <c r="AY1930" s="7" t="str">
        <f t="shared" si="546"/>
        <v>FALSEFALSEFALSE</v>
      </c>
      <c r="AZ1930" s="626">
        <f t="shared" si="530"/>
        <v>0</v>
      </c>
      <c r="BA1930" s="627" t="str">
        <f t="shared" si="547"/>
        <v/>
      </c>
      <c r="BB1930" s="627">
        <f t="shared" si="531"/>
        <v>0</v>
      </c>
    </row>
    <row r="1931" spans="1:54">
      <c r="A1931" s="381">
        <v>1874</v>
      </c>
      <c r="B1931" s="117"/>
      <c r="C1931" s="288"/>
      <c r="D1931" s="289"/>
      <c r="E1931" s="289"/>
      <c r="F1931" s="290"/>
      <c r="G1931" s="292"/>
      <c r="H1931" s="116"/>
      <c r="I1931" s="292"/>
      <c r="J1931" s="116"/>
      <c r="K1931" s="370"/>
      <c r="L1931" s="370"/>
      <c r="M1931" s="370"/>
      <c r="N1931" s="371"/>
      <c r="O1931" s="371"/>
      <c r="P1931" s="371"/>
      <c r="Q1931" s="371"/>
      <c r="R1931" s="371"/>
      <c r="S1931" s="371"/>
      <c r="T1931" s="443"/>
      <c r="U1931" s="539"/>
      <c r="V1931" s="117"/>
      <c r="W1931" s="118"/>
      <c r="X1931" s="119"/>
      <c r="Y1931" s="120"/>
      <c r="Z1931" s="122"/>
      <c r="AA1931" s="121"/>
      <c r="AB1931" s="443"/>
      <c r="AC1931" s="734"/>
      <c r="AD1931" s="372"/>
      <c r="AE1931" s="485"/>
      <c r="AF1931" s="373" t="str">
        <f t="shared" si="532"/>
        <v/>
      </c>
      <c r="AG1931" s="373" t="str">
        <f t="shared" si="533"/>
        <v/>
      </c>
      <c r="AH1931" s="374" t="str">
        <f t="shared" si="534"/>
        <v/>
      </c>
      <c r="AI1931" s="375" t="str">
        <f t="shared" si="535"/>
        <v/>
      </c>
      <c r="AJ1931" s="375" t="str">
        <f t="shared" si="536"/>
        <v/>
      </c>
      <c r="AK1931" s="375" t="str">
        <f t="shared" si="537"/>
        <v/>
      </c>
      <c r="AL1931" s="375" t="str">
        <f t="shared" si="538"/>
        <v/>
      </c>
      <c r="AM1931" s="375" t="str">
        <f t="shared" si="539"/>
        <v/>
      </c>
      <c r="AN1931" s="376" t="str">
        <f>IF(AF1931="","",IF(OR(AH1931="",AH1931="-"),"－",IF(OR(AM1931=8,AM1931=9),"",IF(OR(AJ1931=3,AJ1931=4,AJ1931=5,AJ1931=6),VLOOKUP(AH1931,INDEX((係数_バス貨物_ガソリン,係数_バス貨物_CNG,係数_バス貨物_軽油,係数_バス貨物_メタノール,係数_バス貨物_LPG),MATCH(AL1931,【参考】排出ガスレベル!$AI$4:$AI$671,1),1,AR1931):INDEX((係数_バス貨物_ガソリン,係数_バス貨物_CNG,係数_バス貨物_軽油,係数_バス貨物_メタノール,係数_バス貨物_LPG),MATCH(AL1931+1,【参考】排出ガスレベル!$AI$4:$AI$671,1)-1,5,AR1931),2,FALSE),IF(OR(AJ1931=1,AJ1931=2),VLOOKUP(AH1931,INDEX((係数_乗用_ガソリン,係数_乗用_CNG,係数_乗用_軽油,係数_乗用_メタノール,係数_乗用_LPG),1,1,AR1931):INDEX((係数_乗用_ガソリン,係数_乗用_CNG,係数_乗用_軽油,係数_乗用_メタノール,係数_乗用_LPG),125,5,AR1931),2,FALSE))))))</f>
        <v/>
      </c>
      <c r="AO1931" s="376" t="str">
        <f>IF(T1931="","",IF(OR(AH1931="",AH1931="-"),"－",IF(OR(AM1931=8,AM1931=9),"",IF(OR(AJ1931=3,AJ1931=4,AJ1931=5,AJ1931=6),VLOOKUP(AH1931,INDEX((係数_バス貨物_ガソリン,係数_バス貨物_CNG,係数_バス貨物_軽油,係数_バス貨物_メタノール,係数_バス貨物_LPG),MATCH(AL1931,【参考】排出ガスレベル!$AI$4:$AI$671,1),1,AR1931):INDEX((係数_バス貨物_ガソリン,係数_バス貨物_CNG,係数_バス貨物_軽油,係数_バス貨物_メタノール,係数_バス貨物_LPG),MATCH(AL1931+1,【参考】排出ガスレベル!$AI$4:$AI$671,1)-1,5,AR1931),3,FALSE),IF(OR(AJ1931=1,AJ1931=2),VLOOKUP(AH1931,INDEX((係数_乗用_ガソリン,係数_乗用_CNG,係数_乗用_軽油,係数_乗用_メタノール,係数_乗用_LPG),1,1,AR1931):INDEX((係数_乗用_ガソリン,係数_乗用_CNG,係数_乗用_軽油,係数_乗用_メタノール,係数_乗用_LPG),125,5,AR1931),3,FALSE))))))</f>
        <v/>
      </c>
      <c r="AP1931" s="375" t="str">
        <f t="shared" si="540"/>
        <v/>
      </c>
      <c r="AQ1931" s="444" t="str">
        <f t="shared" si="541"/>
        <v/>
      </c>
      <c r="AR1931" s="375" t="str">
        <f t="shared" si="542"/>
        <v/>
      </c>
      <c r="AS1931" s="377" t="str">
        <f t="shared" si="543"/>
        <v/>
      </c>
      <c r="AT1931" s="378" t="str">
        <f t="shared" si="544"/>
        <v/>
      </c>
      <c r="AX1931" s="625" t="b">
        <f t="shared" si="545"/>
        <v>0</v>
      </c>
      <c r="AY1931" s="7" t="str">
        <f t="shared" si="546"/>
        <v>FALSEFALSEFALSE</v>
      </c>
      <c r="AZ1931" s="626">
        <f t="shared" si="530"/>
        <v>0</v>
      </c>
      <c r="BA1931" s="627" t="str">
        <f t="shared" si="547"/>
        <v/>
      </c>
      <c r="BB1931" s="627">
        <f t="shared" si="531"/>
        <v>0</v>
      </c>
    </row>
    <row r="1932" spans="1:54">
      <c r="A1932" s="381">
        <v>1875</v>
      </c>
      <c r="B1932" s="117"/>
      <c r="C1932" s="288"/>
      <c r="D1932" s="289"/>
      <c r="E1932" s="289"/>
      <c r="F1932" s="290"/>
      <c r="G1932" s="292"/>
      <c r="H1932" s="116"/>
      <c r="I1932" s="292"/>
      <c r="J1932" s="116"/>
      <c r="K1932" s="370"/>
      <c r="L1932" s="370"/>
      <c r="M1932" s="370"/>
      <c r="N1932" s="371"/>
      <c r="O1932" s="371"/>
      <c r="P1932" s="371"/>
      <c r="Q1932" s="371"/>
      <c r="R1932" s="371"/>
      <c r="S1932" s="371"/>
      <c r="T1932" s="443"/>
      <c r="U1932" s="539"/>
      <c r="V1932" s="117"/>
      <c r="W1932" s="118"/>
      <c r="X1932" s="119"/>
      <c r="Y1932" s="120"/>
      <c r="Z1932" s="122"/>
      <c r="AA1932" s="121"/>
      <c r="AB1932" s="443"/>
      <c r="AC1932" s="734"/>
      <c r="AD1932" s="372"/>
      <c r="AE1932" s="485"/>
      <c r="AF1932" s="373" t="str">
        <f t="shared" si="532"/>
        <v/>
      </c>
      <c r="AG1932" s="373" t="str">
        <f t="shared" si="533"/>
        <v/>
      </c>
      <c r="AH1932" s="374" t="str">
        <f t="shared" si="534"/>
        <v/>
      </c>
      <c r="AI1932" s="375" t="str">
        <f t="shared" si="535"/>
        <v/>
      </c>
      <c r="AJ1932" s="375" t="str">
        <f t="shared" si="536"/>
        <v/>
      </c>
      <c r="AK1932" s="375" t="str">
        <f t="shared" si="537"/>
        <v/>
      </c>
      <c r="AL1932" s="375" t="str">
        <f t="shared" si="538"/>
        <v/>
      </c>
      <c r="AM1932" s="375" t="str">
        <f t="shared" si="539"/>
        <v/>
      </c>
      <c r="AN1932" s="376" t="str">
        <f>IF(AF1932="","",IF(OR(AH1932="",AH1932="-"),"－",IF(OR(AM1932=8,AM1932=9),"",IF(OR(AJ1932=3,AJ1932=4,AJ1932=5,AJ1932=6),VLOOKUP(AH1932,INDEX((係数_バス貨物_ガソリン,係数_バス貨物_CNG,係数_バス貨物_軽油,係数_バス貨物_メタノール,係数_バス貨物_LPG),MATCH(AL1932,【参考】排出ガスレベル!$AI$4:$AI$671,1),1,AR1932):INDEX((係数_バス貨物_ガソリン,係数_バス貨物_CNG,係数_バス貨物_軽油,係数_バス貨物_メタノール,係数_バス貨物_LPG),MATCH(AL1932+1,【参考】排出ガスレベル!$AI$4:$AI$671,1)-1,5,AR1932),2,FALSE),IF(OR(AJ1932=1,AJ1932=2),VLOOKUP(AH1932,INDEX((係数_乗用_ガソリン,係数_乗用_CNG,係数_乗用_軽油,係数_乗用_メタノール,係数_乗用_LPG),1,1,AR1932):INDEX((係数_乗用_ガソリン,係数_乗用_CNG,係数_乗用_軽油,係数_乗用_メタノール,係数_乗用_LPG),125,5,AR1932),2,FALSE))))))</f>
        <v/>
      </c>
      <c r="AO1932" s="376" t="str">
        <f>IF(T1932="","",IF(OR(AH1932="",AH1932="-"),"－",IF(OR(AM1932=8,AM1932=9),"",IF(OR(AJ1932=3,AJ1932=4,AJ1932=5,AJ1932=6),VLOOKUP(AH1932,INDEX((係数_バス貨物_ガソリン,係数_バス貨物_CNG,係数_バス貨物_軽油,係数_バス貨物_メタノール,係数_バス貨物_LPG),MATCH(AL1932,【参考】排出ガスレベル!$AI$4:$AI$671,1),1,AR1932):INDEX((係数_バス貨物_ガソリン,係数_バス貨物_CNG,係数_バス貨物_軽油,係数_バス貨物_メタノール,係数_バス貨物_LPG),MATCH(AL1932+1,【参考】排出ガスレベル!$AI$4:$AI$671,1)-1,5,AR1932),3,FALSE),IF(OR(AJ1932=1,AJ1932=2),VLOOKUP(AH1932,INDEX((係数_乗用_ガソリン,係数_乗用_CNG,係数_乗用_軽油,係数_乗用_メタノール,係数_乗用_LPG),1,1,AR1932):INDEX((係数_乗用_ガソリン,係数_乗用_CNG,係数_乗用_軽油,係数_乗用_メタノール,係数_乗用_LPG),125,5,AR1932),3,FALSE))))))</f>
        <v/>
      </c>
      <c r="AP1932" s="375" t="str">
        <f t="shared" si="540"/>
        <v/>
      </c>
      <c r="AQ1932" s="444" t="str">
        <f t="shared" si="541"/>
        <v/>
      </c>
      <c r="AR1932" s="375" t="str">
        <f t="shared" si="542"/>
        <v/>
      </c>
      <c r="AS1932" s="377" t="str">
        <f t="shared" si="543"/>
        <v/>
      </c>
      <c r="AT1932" s="378" t="str">
        <f t="shared" si="544"/>
        <v/>
      </c>
      <c r="AX1932" s="625" t="b">
        <f t="shared" si="545"/>
        <v>0</v>
      </c>
      <c r="AY1932" s="7" t="str">
        <f t="shared" si="546"/>
        <v>FALSEFALSEFALSE</v>
      </c>
      <c r="AZ1932" s="626">
        <f t="shared" si="530"/>
        <v>0</v>
      </c>
      <c r="BA1932" s="627" t="str">
        <f t="shared" si="547"/>
        <v/>
      </c>
      <c r="BB1932" s="627">
        <f t="shared" si="531"/>
        <v>0</v>
      </c>
    </row>
    <row r="1933" spans="1:54">
      <c r="A1933" s="381">
        <v>1876</v>
      </c>
      <c r="B1933" s="117"/>
      <c r="C1933" s="288"/>
      <c r="D1933" s="289"/>
      <c r="E1933" s="289"/>
      <c r="F1933" s="290"/>
      <c r="G1933" s="292"/>
      <c r="H1933" s="116"/>
      <c r="I1933" s="292"/>
      <c r="J1933" s="116"/>
      <c r="K1933" s="370"/>
      <c r="L1933" s="370"/>
      <c r="M1933" s="370"/>
      <c r="N1933" s="371"/>
      <c r="O1933" s="371"/>
      <c r="P1933" s="371"/>
      <c r="Q1933" s="371"/>
      <c r="R1933" s="371"/>
      <c r="S1933" s="371"/>
      <c r="T1933" s="443"/>
      <c r="U1933" s="539"/>
      <c r="V1933" s="117"/>
      <c r="W1933" s="118"/>
      <c r="X1933" s="119"/>
      <c r="Y1933" s="120"/>
      <c r="Z1933" s="122"/>
      <c r="AA1933" s="121"/>
      <c r="AB1933" s="443"/>
      <c r="AC1933" s="734"/>
      <c r="AD1933" s="372"/>
      <c r="AE1933" s="485"/>
      <c r="AF1933" s="373" t="str">
        <f t="shared" si="532"/>
        <v/>
      </c>
      <c r="AG1933" s="373" t="str">
        <f t="shared" si="533"/>
        <v/>
      </c>
      <c r="AH1933" s="374" t="str">
        <f t="shared" si="534"/>
        <v/>
      </c>
      <c r="AI1933" s="375" t="str">
        <f t="shared" si="535"/>
        <v/>
      </c>
      <c r="AJ1933" s="375" t="str">
        <f t="shared" si="536"/>
        <v/>
      </c>
      <c r="AK1933" s="375" t="str">
        <f t="shared" si="537"/>
        <v/>
      </c>
      <c r="AL1933" s="375" t="str">
        <f t="shared" si="538"/>
        <v/>
      </c>
      <c r="AM1933" s="375" t="str">
        <f t="shared" si="539"/>
        <v/>
      </c>
      <c r="AN1933" s="376" t="str">
        <f>IF(AF1933="","",IF(OR(AH1933="",AH1933="-"),"－",IF(OR(AM1933=8,AM1933=9),"",IF(OR(AJ1933=3,AJ1933=4,AJ1933=5,AJ1933=6),VLOOKUP(AH1933,INDEX((係数_バス貨物_ガソリン,係数_バス貨物_CNG,係数_バス貨物_軽油,係数_バス貨物_メタノール,係数_バス貨物_LPG),MATCH(AL1933,【参考】排出ガスレベル!$AI$4:$AI$671,1),1,AR1933):INDEX((係数_バス貨物_ガソリン,係数_バス貨物_CNG,係数_バス貨物_軽油,係数_バス貨物_メタノール,係数_バス貨物_LPG),MATCH(AL1933+1,【参考】排出ガスレベル!$AI$4:$AI$671,1)-1,5,AR1933),2,FALSE),IF(OR(AJ1933=1,AJ1933=2),VLOOKUP(AH1933,INDEX((係数_乗用_ガソリン,係数_乗用_CNG,係数_乗用_軽油,係数_乗用_メタノール,係数_乗用_LPG),1,1,AR1933):INDEX((係数_乗用_ガソリン,係数_乗用_CNG,係数_乗用_軽油,係数_乗用_メタノール,係数_乗用_LPG),125,5,AR1933),2,FALSE))))))</f>
        <v/>
      </c>
      <c r="AO1933" s="376" t="str">
        <f>IF(T1933="","",IF(OR(AH1933="",AH1933="-"),"－",IF(OR(AM1933=8,AM1933=9),"",IF(OR(AJ1933=3,AJ1933=4,AJ1933=5,AJ1933=6),VLOOKUP(AH1933,INDEX((係数_バス貨物_ガソリン,係数_バス貨物_CNG,係数_バス貨物_軽油,係数_バス貨物_メタノール,係数_バス貨物_LPG),MATCH(AL1933,【参考】排出ガスレベル!$AI$4:$AI$671,1),1,AR1933):INDEX((係数_バス貨物_ガソリン,係数_バス貨物_CNG,係数_バス貨物_軽油,係数_バス貨物_メタノール,係数_バス貨物_LPG),MATCH(AL1933+1,【参考】排出ガスレベル!$AI$4:$AI$671,1)-1,5,AR1933),3,FALSE),IF(OR(AJ1933=1,AJ1933=2),VLOOKUP(AH1933,INDEX((係数_乗用_ガソリン,係数_乗用_CNG,係数_乗用_軽油,係数_乗用_メタノール,係数_乗用_LPG),1,1,AR1933):INDEX((係数_乗用_ガソリン,係数_乗用_CNG,係数_乗用_軽油,係数_乗用_メタノール,係数_乗用_LPG),125,5,AR1933),3,FALSE))))))</f>
        <v/>
      </c>
      <c r="AP1933" s="375" t="str">
        <f t="shared" si="540"/>
        <v/>
      </c>
      <c r="AQ1933" s="444" t="str">
        <f t="shared" si="541"/>
        <v/>
      </c>
      <c r="AR1933" s="375" t="str">
        <f t="shared" si="542"/>
        <v/>
      </c>
      <c r="AS1933" s="377" t="str">
        <f t="shared" si="543"/>
        <v/>
      </c>
      <c r="AT1933" s="378" t="str">
        <f t="shared" si="544"/>
        <v/>
      </c>
      <c r="AX1933" s="625" t="b">
        <f t="shared" si="545"/>
        <v>0</v>
      </c>
      <c r="AY1933" s="7" t="str">
        <f t="shared" si="546"/>
        <v>FALSEFALSEFALSE</v>
      </c>
      <c r="AZ1933" s="626">
        <f t="shared" si="530"/>
        <v>0</v>
      </c>
      <c r="BA1933" s="627" t="str">
        <f t="shared" si="547"/>
        <v/>
      </c>
      <c r="BB1933" s="627">
        <f t="shared" si="531"/>
        <v>0</v>
      </c>
    </row>
    <row r="1934" spans="1:54">
      <c r="A1934" s="381">
        <v>1877</v>
      </c>
      <c r="B1934" s="117"/>
      <c r="C1934" s="288"/>
      <c r="D1934" s="289"/>
      <c r="E1934" s="289"/>
      <c r="F1934" s="290"/>
      <c r="G1934" s="292"/>
      <c r="H1934" s="116"/>
      <c r="I1934" s="292"/>
      <c r="J1934" s="116"/>
      <c r="K1934" s="370"/>
      <c r="L1934" s="370"/>
      <c r="M1934" s="370"/>
      <c r="N1934" s="371"/>
      <c r="O1934" s="371"/>
      <c r="P1934" s="371"/>
      <c r="Q1934" s="371"/>
      <c r="R1934" s="371"/>
      <c r="S1934" s="371"/>
      <c r="T1934" s="443"/>
      <c r="U1934" s="539"/>
      <c r="V1934" s="117"/>
      <c r="W1934" s="118"/>
      <c r="X1934" s="119"/>
      <c r="Y1934" s="120"/>
      <c r="Z1934" s="122"/>
      <c r="AA1934" s="121"/>
      <c r="AB1934" s="443"/>
      <c r="AC1934" s="734"/>
      <c r="AD1934" s="372"/>
      <c r="AE1934" s="485"/>
      <c r="AF1934" s="373" t="str">
        <f t="shared" si="532"/>
        <v/>
      </c>
      <c r="AG1934" s="373" t="str">
        <f t="shared" si="533"/>
        <v/>
      </c>
      <c r="AH1934" s="374" t="str">
        <f t="shared" si="534"/>
        <v/>
      </c>
      <c r="AI1934" s="375" t="str">
        <f t="shared" si="535"/>
        <v/>
      </c>
      <c r="AJ1934" s="375" t="str">
        <f t="shared" si="536"/>
        <v/>
      </c>
      <c r="AK1934" s="375" t="str">
        <f t="shared" si="537"/>
        <v/>
      </c>
      <c r="AL1934" s="375" t="str">
        <f t="shared" si="538"/>
        <v/>
      </c>
      <c r="AM1934" s="375" t="str">
        <f t="shared" si="539"/>
        <v/>
      </c>
      <c r="AN1934" s="376" t="str">
        <f>IF(AF1934="","",IF(OR(AH1934="",AH1934="-"),"－",IF(OR(AM1934=8,AM1934=9),"",IF(OR(AJ1934=3,AJ1934=4,AJ1934=5,AJ1934=6),VLOOKUP(AH1934,INDEX((係数_バス貨物_ガソリン,係数_バス貨物_CNG,係数_バス貨物_軽油,係数_バス貨物_メタノール,係数_バス貨物_LPG),MATCH(AL1934,【参考】排出ガスレベル!$AI$4:$AI$671,1),1,AR1934):INDEX((係数_バス貨物_ガソリン,係数_バス貨物_CNG,係数_バス貨物_軽油,係数_バス貨物_メタノール,係数_バス貨物_LPG),MATCH(AL1934+1,【参考】排出ガスレベル!$AI$4:$AI$671,1)-1,5,AR1934),2,FALSE),IF(OR(AJ1934=1,AJ1934=2),VLOOKUP(AH1934,INDEX((係数_乗用_ガソリン,係数_乗用_CNG,係数_乗用_軽油,係数_乗用_メタノール,係数_乗用_LPG),1,1,AR1934):INDEX((係数_乗用_ガソリン,係数_乗用_CNG,係数_乗用_軽油,係数_乗用_メタノール,係数_乗用_LPG),125,5,AR1934),2,FALSE))))))</f>
        <v/>
      </c>
      <c r="AO1934" s="376" t="str">
        <f>IF(T1934="","",IF(OR(AH1934="",AH1934="-"),"－",IF(OR(AM1934=8,AM1934=9),"",IF(OR(AJ1934=3,AJ1934=4,AJ1934=5,AJ1934=6),VLOOKUP(AH1934,INDEX((係数_バス貨物_ガソリン,係数_バス貨物_CNG,係数_バス貨物_軽油,係数_バス貨物_メタノール,係数_バス貨物_LPG),MATCH(AL1934,【参考】排出ガスレベル!$AI$4:$AI$671,1),1,AR1934):INDEX((係数_バス貨物_ガソリン,係数_バス貨物_CNG,係数_バス貨物_軽油,係数_バス貨物_メタノール,係数_バス貨物_LPG),MATCH(AL1934+1,【参考】排出ガスレベル!$AI$4:$AI$671,1)-1,5,AR1934),3,FALSE),IF(OR(AJ1934=1,AJ1934=2),VLOOKUP(AH1934,INDEX((係数_乗用_ガソリン,係数_乗用_CNG,係数_乗用_軽油,係数_乗用_メタノール,係数_乗用_LPG),1,1,AR1934):INDEX((係数_乗用_ガソリン,係数_乗用_CNG,係数_乗用_軽油,係数_乗用_メタノール,係数_乗用_LPG),125,5,AR1934),3,FALSE))))))</f>
        <v/>
      </c>
      <c r="AP1934" s="375" t="str">
        <f t="shared" si="540"/>
        <v/>
      </c>
      <c r="AQ1934" s="444" t="str">
        <f t="shared" si="541"/>
        <v/>
      </c>
      <c r="AR1934" s="375" t="str">
        <f t="shared" si="542"/>
        <v/>
      </c>
      <c r="AS1934" s="377" t="str">
        <f t="shared" si="543"/>
        <v/>
      </c>
      <c r="AT1934" s="378" t="str">
        <f t="shared" si="544"/>
        <v/>
      </c>
      <c r="AX1934" s="625" t="b">
        <f t="shared" si="545"/>
        <v>0</v>
      </c>
      <c r="AY1934" s="7" t="str">
        <f t="shared" si="546"/>
        <v>FALSEFALSEFALSE</v>
      </c>
      <c r="AZ1934" s="626">
        <f t="shared" si="530"/>
        <v>0</v>
      </c>
      <c r="BA1934" s="627" t="str">
        <f t="shared" si="547"/>
        <v/>
      </c>
      <c r="BB1934" s="627">
        <f t="shared" si="531"/>
        <v>0</v>
      </c>
    </row>
    <row r="1935" spans="1:54">
      <c r="A1935" s="381">
        <v>1878</v>
      </c>
      <c r="B1935" s="117"/>
      <c r="C1935" s="288"/>
      <c r="D1935" s="289"/>
      <c r="E1935" s="289"/>
      <c r="F1935" s="290"/>
      <c r="G1935" s="292"/>
      <c r="H1935" s="116"/>
      <c r="I1935" s="292"/>
      <c r="J1935" s="116"/>
      <c r="K1935" s="370"/>
      <c r="L1935" s="370"/>
      <c r="M1935" s="370"/>
      <c r="N1935" s="371"/>
      <c r="O1935" s="371"/>
      <c r="P1935" s="371"/>
      <c r="Q1935" s="371"/>
      <c r="R1935" s="371"/>
      <c r="S1935" s="371"/>
      <c r="T1935" s="443"/>
      <c r="U1935" s="539"/>
      <c r="V1935" s="117"/>
      <c r="W1935" s="118"/>
      <c r="X1935" s="119"/>
      <c r="Y1935" s="120"/>
      <c r="Z1935" s="122"/>
      <c r="AA1935" s="121"/>
      <c r="AB1935" s="443"/>
      <c r="AC1935" s="734"/>
      <c r="AD1935" s="372"/>
      <c r="AE1935" s="485"/>
      <c r="AF1935" s="373" t="str">
        <f t="shared" si="532"/>
        <v/>
      </c>
      <c r="AG1935" s="373" t="str">
        <f t="shared" si="533"/>
        <v/>
      </c>
      <c r="AH1935" s="374" t="str">
        <f t="shared" si="534"/>
        <v/>
      </c>
      <c r="AI1935" s="375" t="str">
        <f t="shared" si="535"/>
        <v/>
      </c>
      <c r="AJ1935" s="375" t="str">
        <f t="shared" si="536"/>
        <v/>
      </c>
      <c r="AK1935" s="375" t="str">
        <f t="shared" si="537"/>
        <v/>
      </c>
      <c r="AL1935" s="375" t="str">
        <f t="shared" si="538"/>
        <v/>
      </c>
      <c r="AM1935" s="375" t="str">
        <f t="shared" si="539"/>
        <v/>
      </c>
      <c r="AN1935" s="376" t="str">
        <f>IF(AF1935="","",IF(OR(AH1935="",AH1935="-"),"－",IF(OR(AM1935=8,AM1935=9),"",IF(OR(AJ1935=3,AJ1935=4,AJ1935=5,AJ1935=6),VLOOKUP(AH1935,INDEX((係数_バス貨物_ガソリン,係数_バス貨物_CNG,係数_バス貨物_軽油,係数_バス貨物_メタノール,係数_バス貨物_LPG),MATCH(AL1935,【参考】排出ガスレベル!$AI$4:$AI$671,1),1,AR1935):INDEX((係数_バス貨物_ガソリン,係数_バス貨物_CNG,係数_バス貨物_軽油,係数_バス貨物_メタノール,係数_バス貨物_LPG),MATCH(AL1935+1,【参考】排出ガスレベル!$AI$4:$AI$671,1)-1,5,AR1935),2,FALSE),IF(OR(AJ1935=1,AJ1935=2),VLOOKUP(AH1935,INDEX((係数_乗用_ガソリン,係数_乗用_CNG,係数_乗用_軽油,係数_乗用_メタノール,係数_乗用_LPG),1,1,AR1935):INDEX((係数_乗用_ガソリン,係数_乗用_CNG,係数_乗用_軽油,係数_乗用_メタノール,係数_乗用_LPG),125,5,AR1935),2,FALSE))))))</f>
        <v/>
      </c>
      <c r="AO1935" s="376" t="str">
        <f>IF(T1935="","",IF(OR(AH1935="",AH1935="-"),"－",IF(OR(AM1935=8,AM1935=9),"",IF(OR(AJ1935=3,AJ1935=4,AJ1935=5,AJ1935=6),VLOOKUP(AH1935,INDEX((係数_バス貨物_ガソリン,係数_バス貨物_CNG,係数_バス貨物_軽油,係数_バス貨物_メタノール,係数_バス貨物_LPG),MATCH(AL1935,【参考】排出ガスレベル!$AI$4:$AI$671,1),1,AR1935):INDEX((係数_バス貨物_ガソリン,係数_バス貨物_CNG,係数_バス貨物_軽油,係数_バス貨物_メタノール,係数_バス貨物_LPG),MATCH(AL1935+1,【参考】排出ガスレベル!$AI$4:$AI$671,1)-1,5,AR1935),3,FALSE),IF(OR(AJ1935=1,AJ1935=2),VLOOKUP(AH1935,INDEX((係数_乗用_ガソリン,係数_乗用_CNG,係数_乗用_軽油,係数_乗用_メタノール,係数_乗用_LPG),1,1,AR1935):INDEX((係数_乗用_ガソリン,係数_乗用_CNG,係数_乗用_軽油,係数_乗用_メタノール,係数_乗用_LPG),125,5,AR1935),3,FALSE))))))</f>
        <v/>
      </c>
      <c r="AP1935" s="375" t="str">
        <f t="shared" si="540"/>
        <v/>
      </c>
      <c r="AQ1935" s="444" t="str">
        <f t="shared" si="541"/>
        <v/>
      </c>
      <c r="AR1935" s="375" t="str">
        <f t="shared" si="542"/>
        <v/>
      </c>
      <c r="AS1935" s="377" t="str">
        <f t="shared" si="543"/>
        <v/>
      </c>
      <c r="AT1935" s="378" t="str">
        <f t="shared" si="544"/>
        <v/>
      </c>
      <c r="AX1935" s="625" t="b">
        <f t="shared" si="545"/>
        <v>0</v>
      </c>
      <c r="AY1935" s="7" t="str">
        <f t="shared" si="546"/>
        <v>FALSEFALSEFALSE</v>
      </c>
      <c r="AZ1935" s="626">
        <f t="shared" si="530"/>
        <v>0</v>
      </c>
      <c r="BA1935" s="627" t="str">
        <f t="shared" si="547"/>
        <v/>
      </c>
      <c r="BB1935" s="627">
        <f t="shared" si="531"/>
        <v>0</v>
      </c>
    </row>
    <row r="1936" spans="1:54">
      <c r="A1936" s="381">
        <v>1879</v>
      </c>
      <c r="B1936" s="117"/>
      <c r="C1936" s="288"/>
      <c r="D1936" s="289"/>
      <c r="E1936" s="289"/>
      <c r="F1936" s="290"/>
      <c r="G1936" s="292"/>
      <c r="H1936" s="116"/>
      <c r="I1936" s="292"/>
      <c r="J1936" s="116"/>
      <c r="K1936" s="370"/>
      <c r="L1936" s="370"/>
      <c r="M1936" s="370"/>
      <c r="N1936" s="371"/>
      <c r="O1936" s="371"/>
      <c r="P1936" s="371"/>
      <c r="Q1936" s="371"/>
      <c r="R1936" s="371"/>
      <c r="S1936" s="371"/>
      <c r="T1936" s="443"/>
      <c r="U1936" s="539"/>
      <c r="V1936" s="117"/>
      <c r="W1936" s="118"/>
      <c r="X1936" s="119"/>
      <c r="Y1936" s="120"/>
      <c r="Z1936" s="122"/>
      <c r="AA1936" s="121"/>
      <c r="AB1936" s="443"/>
      <c r="AC1936" s="734"/>
      <c r="AD1936" s="372"/>
      <c r="AE1936" s="485"/>
      <c r="AF1936" s="373" t="str">
        <f t="shared" si="532"/>
        <v/>
      </c>
      <c r="AG1936" s="373" t="str">
        <f t="shared" si="533"/>
        <v/>
      </c>
      <c r="AH1936" s="374" t="str">
        <f t="shared" si="534"/>
        <v/>
      </c>
      <c r="AI1936" s="375" t="str">
        <f t="shared" si="535"/>
        <v/>
      </c>
      <c r="AJ1936" s="375" t="str">
        <f t="shared" si="536"/>
        <v/>
      </c>
      <c r="AK1936" s="375" t="str">
        <f t="shared" si="537"/>
        <v/>
      </c>
      <c r="AL1936" s="375" t="str">
        <f t="shared" si="538"/>
        <v/>
      </c>
      <c r="AM1936" s="375" t="str">
        <f t="shared" si="539"/>
        <v/>
      </c>
      <c r="AN1936" s="376" t="str">
        <f>IF(AF1936="","",IF(OR(AH1936="",AH1936="-"),"－",IF(OR(AM1936=8,AM1936=9),"",IF(OR(AJ1936=3,AJ1936=4,AJ1936=5,AJ1936=6),VLOOKUP(AH1936,INDEX((係数_バス貨物_ガソリン,係数_バス貨物_CNG,係数_バス貨物_軽油,係数_バス貨物_メタノール,係数_バス貨物_LPG),MATCH(AL1936,【参考】排出ガスレベル!$AI$4:$AI$671,1),1,AR1936):INDEX((係数_バス貨物_ガソリン,係数_バス貨物_CNG,係数_バス貨物_軽油,係数_バス貨物_メタノール,係数_バス貨物_LPG),MATCH(AL1936+1,【参考】排出ガスレベル!$AI$4:$AI$671,1)-1,5,AR1936),2,FALSE),IF(OR(AJ1936=1,AJ1936=2),VLOOKUP(AH1936,INDEX((係数_乗用_ガソリン,係数_乗用_CNG,係数_乗用_軽油,係数_乗用_メタノール,係数_乗用_LPG),1,1,AR1936):INDEX((係数_乗用_ガソリン,係数_乗用_CNG,係数_乗用_軽油,係数_乗用_メタノール,係数_乗用_LPG),125,5,AR1936),2,FALSE))))))</f>
        <v/>
      </c>
      <c r="AO1936" s="376" t="str">
        <f>IF(T1936="","",IF(OR(AH1936="",AH1936="-"),"－",IF(OR(AM1936=8,AM1936=9),"",IF(OR(AJ1936=3,AJ1936=4,AJ1936=5,AJ1936=6),VLOOKUP(AH1936,INDEX((係数_バス貨物_ガソリン,係数_バス貨物_CNG,係数_バス貨物_軽油,係数_バス貨物_メタノール,係数_バス貨物_LPG),MATCH(AL1936,【参考】排出ガスレベル!$AI$4:$AI$671,1),1,AR1936):INDEX((係数_バス貨物_ガソリン,係数_バス貨物_CNG,係数_バス貨物_軽油,係数_バス貨物_メタノール,係数_バス貨物_LPG),MATCH(AL1936+1,【参考】排出ガスレベル!$AI$4:$AI$671,1)-1,5,AR1936),3,FALSE),IF(OR(AJ1936=1,AJ1936=2),VLOOKUP(AH1936,INDEX((係数_乗用_ガソリン,係数_乗用_CNG,係数_乗用_軽油,係数_乗用_メタノール,係数_乗用_LPG),1,1,AR1936):INDEX((係数_乗用_ガソリン,係数_乗用_CNG,係数_乗用_軽油,係数_乗用_メタノール,係数_乗用_LPG),125,5,AR1936),3,FALSE))))))</f>
        <v/>
      </c>
      <c r="AP1936" s="375" t="str">
        <f t="shared" si="540"/>
        <v/>
      </c>
      <c r="AQ1936" s="444" t="str">
        <f t="shared" si="541"/>
        <v/>
      </c>
      <c r="AR1936" s="375" t="str">
        <f t="shared" si="542"/>
        <v/>
      </c>
      <c r="AS1936" s="377" t="str">
        <f t="shared" si="543"/>
        <v/>
      </c>
      <c r="AT1936" s="378" t="str">
        <f t="shared" si="544"/>
        <v/>
      </c>
      <c r="AX1936" s="625" t="b">
        <f t="shared" si="545"/>
        <v>0</v>
      </c>
      <c r="AY1936" s="7" t="str">
        <f t="shared" si="546"/>
        <v>FALSEFALSEFALSE</v>
      </c>
      <c r="AZ1936" s="626">
        <f t="shared" si="530"/>
        <v>0</v>
      </c>
      <c r="BA1936" s="627" t="str">
        <f t="shared" si="547"/>
        <v/>
      </c>
      <c r="BB1936" s="627">
        <f t="shared" si="531"/>
        <v>0</v>
      </c>
    </row>
    <row r="1937" spans="1:54">
      <c r="A1937" s="381">
        <v>1880</v>
      </c>
      <c r="B1937" s="117"/>
      <c r="C1937" s="288"/>
      <c r="D1937" s="289"/>
      <c r="E1937" s="289"/>
      <c r="F1937" s="290"/>
      <c r="G1937" s="292"/>
      <c r="H1937" s="116"/>
      <c r="I1937" s="292"/>
      <c r="J1937" s="116"/>
      <c r="K1937" s="370"/>
      <c r="L1937" s="370"/>
      <c r="M1937" s="370"/>
      <c r="N1937" s="371"/>
      <c r="O1937" s="371"/>
      <c r="P1937" s="371"/>
      <c r="Q1937" s="371"/>
      <c r="R1937" s="371"/>
      <c r="S1937" s="371"/>
      <c r="T1937" s="443"/>
      <c r="U1937" s="539"/>
      <c r="V1937" s="117"/>
      <c r="W1937" s="118"/>
      <c r="X1937" s="119"/>
      <c r="Y1937" s="120"/>
      <c r="Z1937" s="122"/>
      <c r="AA1937" s="121"/>
      <c r="AB1937" s="443"/>
      <c r="AC1937" s="734"/>
      <c r="AD1937" s="372"/>
      <c r="AE1937" s="485"/>
      <c r="AF1937" s="373" t="str">
        <f t="shared" si="532"/>
        <v/>
      </c>
      <c r="AG1937" s="373" t="str">
        <f t="shared" si="533"/>
        <v/>
      </c>
      <c r="AH1937" s="374" t="str">
        <f t="shared" si="534"/>
        <v/>
      </c>
      <c r="AI1937" s="375" t="str">
        <f t="shared" si="535"/>
        <v/>
      </c>
      <c r="AJ1937" s="375" t="str">
        <f t="shared" si="536"/>
        <v/>
      </c>
      <c r="AK1937" s="375" t="str">
        <f t="shared" si="537"/>
        <v/>
      </c>
      <c r="AL1937" s="375" t="str">
        <f t="shared" si="538"/>
        <v/>
      </c>
      <c r="AM1937" s="375" t="str">
        <f t="shared" si="539"/>
        <v/>
      </c>
      <c r="AN1937" s="376" t="str">
        <f>IF(AF1937="","",IF(OR(AH1937="",AH1937="-"),"－",IF(OR(AM1937=8,AM1937=9),"",IF(OR(AJ1937=3,AJ1937=4,AJ1937=5,AJ1937=6),VLOOKUP(AH1937,INDEX((係数_バス貨物_ガソリン,係数_バス貨物_CNG,係数_バス貨物_軽油,係数_バス貨物_メタノール,係数_バス貨物_LPG),MATCH(AL1937,【参考】排出ガスレベル!$AI$4:$AI$671,1),1,AR1937):INDEX((係数_バス貨物_ガソリン,係数_バス貨物_CNG,係数_バス貨物_軽油,係数_バス貨物_メタノール,係数_バス貨物_LPG),MATCH(AL1937+1,【参考】排出ガスレベル!$AI$4:$AI$671,1)-1,5,AR1937),2,FALSE),IF(OR(AJ1937=1,AJ1937=2),VLOOKUP(AH1937,INDEX((係数_乗用_ガソリン,係数_乗用_CNG,係数_乗用_軽油,係数_乗用_メタノール,係数_乗用_LPG),1,1,AR1937):INDEX((係数_乗用_ガソリン,係数_乗用_CNG,係数_乗用_軽油,係数_乗用_メタノール,係数_乗用_LPG),125,5,AR1937),2,FALSE))))))</f>
        <v/>
      </c>
      <c r="AO1937" s="376" t="str">
        <f>IF(T1937="","",IF(OR(AH1937="",AH1937="-"),"－",IF(OR(AM1937=8,AM1937=9),"",IF(OR(AJ1937=3,AJ1937=4,AJ1937=5,AJ1937=6),VLOOKUP(AH1937,INDEX((係数_バス貨物_ガソリン,係数_バス貨物_CNG,係数_バス貨物_軽油,係数_バス貨物_メタノール,係数_バス貨物_LPG),MATCH(AL1937,【参考】排出ガスレベル!$AI$4:$AI$671,1),1,AR1937):INDEX((係数_バス貨物_ガソリン,係数_バス貨物_CNG,係数_バス貨物_軽油,係数_バス貨物_メタノール,係数_バス貨物_LPG),MATCH(AL1937+1,【参考】排出ガスレベル!$AI$4:$AI$671,1)-1,5,AR1937),3,FALSE),IF(OR(AJ1937=1,AJ1937=2),VLOOKUP(AH1937,INDEX((係数_乗用_ガソリン,係数_乗用_CNG,係数_乗用_軽油,係数_乗用_メタノール,係数_乗用_LPG),1,1,AR1937):INDEX((係数_乗用_ガソリン,係数_乗用_CNG,係数_乗用_軽油,係数_乗用_メタノール,係数_乗用_LPG),125,5,AR1937),3,FALSE))))))</f>
        <v/>
      </c>
      <c r="AP1937" s="375" t="str">
        <f t="shared" si="540"/>
        <v/>
      </c>
      <c r="AQ1937" s="444" t="str">
        <f t="shared" si="541"/>
        <v/>
      </c>
      <c r="AR1937" s="375" t="str">
        <f t="shared" si="542"/>
        <v/>
      </c>
      <c r="AS1937" s="377" t="str">
        <f t="shared" si="543"/>
        <v/>
      </c>
      <c r="AT1937" s="378" t="str">
        <f t="shared" si="544"/>
        <v/>
      </c>
      <c r="AX1937" s="625" t="b">
        <f t="shared" si="545"/>
        <v>0</v>
      </c>
      <c r="AY1937" s="7" t="str">
        <f t="shared" si="546"/>
        <v>FALSEFALSEFALSE</v>
      </c>
      <c r="AZ1937" s="626">
        <f t="shared" si="530"/>
        <v>0</v>
      </c>
      <c r="BA1937" s="627" t="str">
        <f t="shared" si="547"/>
        <v/>
      </c>
      <c r="BB1937" s="627">
        <f t="shared" si="531"/>
        <v>0</v>
      </c>
    </row>
    <row r="1938" spans="1:54">
      <c r="A1938" s="381">
        <v>1881</v>
      </c>
      <c r="B1938" s="117"/>
      <c r="C1938" s="288"/>
      <c r="D1938" s="289"/>
      <c r="E1938" s="289"/>
      <c r="F1938" s="290"/>
      <c r="G1938" s="292"/>
      <c r="H1938" s="116"/>
      <c r="I1938" s="292"/>
      <c r="J1938" s="116"/>
      <c r="K1938" s="370"/>
      <c r="L1938" s="370"/>
      <c r="M1938" s="370"/>
      <c r="N1938" s="371"/>
      <c r="O1938" s="371"/>
      <c r="P1938" s="371"/>
      <c r="Q1938" s="371"/>
      <c r="R1938" s="371"/>
      <c r="S1938" s="371"/>
      <c r="T1938" s="443"/>
      <c r="U1938" s="539"/>
      <c r="V1938" s="117"/>
      <c r="W1938" s="118"/>
      <c r="X1938" s="119"/>
      <c r="Y1938" s="120"/>
      <c r="Z1938" s="122"/>
      <c r="AA1938" s="121"/>
      <c r="AB1938" s="443"/>
      <c r="AC1938" s="734"/>
      <c r="AD1938" s="372"/>
      <c r="AE1938" s="485"/>
      <c r="AF1938" s="373" t="str">
        <f t="shared" si="532"/>
        <v/>
      </c>
      <c r="AG1938" s="373" t="str">
        <f t="shared" si="533"/>
        <v/>
      </c>
      <c r="AH1938" s="374" t="str">
        <f t="shared" si="534"/>
        <v/>
      </c>
      <c r="AI1938" s="375" t="str">
        <f t="shared" si="535"/>
        <v/>
      </c>
      <c r="AJ1938" s="375" t="str">
        <f t="shared" si="536"/>
        <v/>
      </c>
      <c r="AK1938" s="375" t="str">
        <f t="shared" si="537"/>
        <v/>
      </c>
      <c r="AL1938" s="375" t="str">
        <f t="shared" si="538"/>
        <v/>
      </c>
      <c r="AM1938" s="375" t="str">
        <f t="shared" si="539"/>
        <v/>
      </c>
      <c r="AN1938" s="376" t="str">
        <f>IF(AF1938="","",IF(OR(AH1938="",AH1938="-"),"－",IF(OR(AM1938=8,AM1938=9),"",IF(OR(AJ1938=3,AJ1938=4,AJ1938=5,AJ1938=6),VLOOKUP(AH1938,INDEX((係数_バス貨物_ガソリン,係数_バス貨物_CNG,係数_バス貨物_軽油,係数_バス貨物_メタノール,係数_バス貨物_LPG),MATCH(AL1938,【参考】排出ガスレベル!$AI$4:$AI$671,1),1,AR1938):INDEX((係数_バス貨物_ガソリン,係数_バス貨物_CNG,係数_バス貨物_軽油,係数_バス貨物_メタノール,係数_バス貨物_LPG),MATCH(AL1938+1,【参考】排出ガスレベル!$AI$4:$AI$671,1)-1,5,AR1938),2,FALSE),IF(OR(AJ1938=1,AJ1938=2),VLOOKUP(AH1938,INDEX((係数_乗用_ガソリン,係数_乗用_CNG,係数_乗用_軽油,係数_乗用_メタノール,係数_乗用_LPG),1,1,AR1938):INDEX((係数_乗用_ガソリン,係数_乗用_CNG,係数_乗用_軽油,係数_乗用_メタノール,係数_乗用_LPG),125,5,AR1938),2,FALSE))))))</f>
        <v/>
      </c>
      <c r="AO1938" s="376" t="str">
        <f>IF(T1938="","",IF(OR(AH1938="",AH1938="-"),"－",IF(OR(AM1938=8,AM1938=9),"",IF(OR(AJ1938=3,AJ1938=4,AJ1938=5,AJ1938=6),VLOOKUP(AH1938,INDEX((係数_バス貨物_ガソリン,係数_バス貨物_CNG,係数_バス貨物_軽油,係数_バス貨物_メタノール,係数_バス貨物_LPG),MATCH(AL1938,【参考】排出ガスレベル!$AI$4:$AI$671,1),1,AR1938):INDEX((係数_バス貨物_ガソリン,係数_バス貨物_CNG,係数_バス貨物_軽油,係数_バス貨物_メタノール,係数_バス貨物_LPG),MATCH(AL1938+1,【参考】排出ガスレベル!$AI$4:$AI$671,1)-1,5,AR1938),3,FALSE),IF(OR(AJ1938=1,AJ1938=2),VLOOKUP(AH1938,INDEX((係数_乗用_ガソリン,係数_乗用_CNG,係数_乗用_軽油,係数_乗用_メタノール,係数_乗用_LPG),1,1,AR1938):INDEX((係数_乗用_ガソリン,係数_乗用_CNG,係数_乗用_軽油,係数_乗用_メタノール,係数_乗用_LPG),125,5,AR1938),3,FALSE))))))</f>
        <v/>
      </c>
      <c r="AP1938" s="375" t="str">
        <f t="shared" si="540"/>
        <v/>
      </c>
      <c r="AQ1938" s="444" t="str">
        <f t="shared" si="541"/>
        <v/>
      </c>
      <c r="AR1938" s="375" t="str">
        <f t="shared" si="542"/>
        <v/>
      </c>
      <c r="AS1938" s="377" t="str">
        <f t="shared" si="543"/>
        <v/>
      </c>
      <c r="AT1938" s="378" t="str">
        <f t="shared" si="544"/>
        <v/>
      </c>
      <c r="AX1938" s="625" t="b">
        <f t="shared" si="545"/>
        <v>0</v>
      </c>
      <c r="AY1938" s="7" t="str">
        <f t="shared" si="546"/>
        <v>FALSEFALSEFALSE</v>
      </c>
      <c r="AZ1938" s="626">
        <f t="shared" si="530"/>
        <v>0</v>
      </c>
      <c r="BA1938" s="627" t="str">
        <f t="shared" si="547"/>
        <v/>
      </c>
      <c r="BB1938" s="627">
        <f t="shared" si="531"/>
        <v>0</v>
      </c>
    </row>
    <row r="1939" spans="1:54">
      <c r="A1939" s="381">
        <v>1882</v>
      </c>
      <c r="B1939" s="117"/>
      <c r="C1939" s="288"/>
      <c r="D1939" s="289"/>
      <c r="E1939" s="289"/>
      <c r="F1939" s="290"/>
      <c r="G1939" s="292"/>
      <c r="H1939" s="116"/>
      <c r="I1939" s="292"/>
      <c r="J1939" s="116"/>
      <c r="K1939" s="370"/>
      <c r="L1939" s="370"/>
      <c r="M1939" s="370"/>
      <c r="N1939" s="371"/>
      <c r="O1939" s="371"/>
      <c r="P1939" s="371"/>
      <c r="Q1939" s="371"/>
      <c r="R1939" s="371"/>
      <c r="S1939" s="371"/>
      <c r="T1939" s="443"/>
      <c r="U1939" s="539"/>
      <c r="V1939" s="117"/>
      <c r="W1939" s="118"/>
      <c r="X1939" s="119"/>
      <c r="Y1939" s="120"/>
      <c r="Z1939" s="122"/>
      <c r="AA1939" s="121"/>
      <c r="AB1939" s="443"/>
      <c r="AC1939" s="734"/>
      <c r="AD1939" s="372"/>
      <c r="AE1939" s="485"/>
      <c r="AF1939" s="373" t="str">
        <f t="shared" si="532"/>
        <v/>
      </c>
      <c r="AG1939" s="373" t="str">
        <f t="shared" si="533"/>
        <v/>
      </c>
      <c r="AH1939" s="374" t="str">
        <f t="shared" si="534"/>
        <v/>
      </c>
      <c r="AI1939" s="375" t="str">
        <f t="shared" si="535"/>
        <v/>
      </c>
      <c r="AJ1939" s="375" t="str">
        <f t="shared" si="536"/>
        <v/>
      </c>
      <c r="AK1939" s="375" t="str">
        <f t="shared" si="537"/>
        <v/>
      </c>
      <c r="AL1939" s="375" t="str">
        <f t="shared" si="538"/>
        <v/>
      </c>
      <c r="AM1939" s="375" t="str">
        <f t="shared" si="539"/>
        <v/>
      </c>
      <c r="AN1939" s="376" t="str">
        <f>IF(AF1939="","",IF(OR(AH1939="",AH1939="-"),"－",IF(OR(AM1939=8,AM1939=9),"",IF(OR(AJ1939=3,AJ1939=4,AJ1939=5,AJ1939=6),VLOOKUP(AH1939,INDEX((係数_バス貨物_ガソリン,係数_バス貨物_CNG,係数_バス貨物_軽油,係数_バス貨物_メタノール,係数_バス貨物_LPG),MATCH(AL1939,【参考】排出ガスレベル!$AI$4:$AI$671,1),1,AR1939):INDEX((係数_バス貨物_ガソリン,係数_バス貨物_CNG,係数_バス貨物_軽油,係数_バス貨物_メタノール,係数_バス貨物_LPG),MATCH(AL1939+1,【参考】排出ガスレベル!$AI$4:$AI$671,1)-1,5,AR1939),2,FALSE),IF(OR(AJ1939=1,AJ1939=2),VLOOKUP(AH1939,INDEX((係数_乗用_ガソリン,係数_乗用_CNG,係数_乗用_軽油,係数_乗用_メタノール,係数_乗用_LPG),1,1,AR1939):INDEX((係数_乗用_ガソリン,係数_乗用_CNG,係数_乗用_軽油,係数_乗用_メタノール,係数_乗用_LPG),125,5,AR1939),2,FALSE))))))</f>
        <v/>
      </c>
      <c r="AO1939" s="376" t="str">
        <f>IF(T1939="","",IF(OR(AH1939="",AH1939="-"),"－",IF(OR(AM1939=8,AM1939=9),"",IF(OR(AJ1939=3,AJ1939=4,AJ1939=5,AJ1939=6),VLOOKUP(AH1939,INDEX((係数_バス貨物_ガソリン,係数_バス貨物_CNG,係数_バス貨物_軽油,係数_バス貨物_メタノール,係数_バス貨物_LPG),MATCH(AL1939,【参考】排出ガスレベル!$AI$4:$AI$671,1),1,AR1939):INDEX((係数_バス貨物_ガソリン,係数_バス貨物_CNG,係数_バス貨物_軽油,係数_バス貨物_メタノール,係数_バス貨物_LPG),MATCH(AL1939+1,【参考】排出ガスレベル!$AI$4:$AI$671,1)-1,5,AR1939),3,FALSE),IF(OR(AJ1939=1,AJ1939=2),VLOOKUP(AH1939,INDEX((係数_乗用_ガソリン,係数_乗用_CNG,係数_乗用_軽油,係数_乗用_メタノール,係数_乗用_LPG),1,1,AR1939):INDEX((係数_乗用_ガソリン,係数_乗用_CNG,係数_乗用_軽油,係数_乗用_メタノール,係数_乗用_LPG),125,5,AR1939),3,FALSE))))))</f>
        <v/>
      </c>
      <c r="AP1939" s="375" t="str">
        <f t="shared" si="540"/>
        <v/>
      </c>
      <c r="AQ1939" s="444" t="str">
        <f t="shared" si="541"/>
        <v/>
      </c>
      <c r="AR1939" s="375" t="str">
        <f t="shared" si="542"/>
        <v/>
      </c>
      <c r="AS1939" s="377" t="str">
        <f t="shared" si="543"/>
        <v/>
      </c>
      <c r="AT1939" s="378" t="str">
        <f t="shared" si="544"/>
        <v/>
      </c>
      <c r="AX1939" s="625" t="b">
        <f t="shared" si="545"/>
        <v>0</v>
      </c>
      <c r="AY1939" s="7" t="str">
        <f t="shared" si="546"/>
        <v>FALSEFALSEFALSE</v>
      </c>
      <c r="AZ1939" s="626">
        <f t="shared" si="530"/>
        <v>0</v>
      </c>
      <c r="BA1939" s="627" t="str">
        <f t="shared" si="547"/>
        <v/>
      </c>
      <c r="BB1939" s="627">
        <f t="shared" si="531"/>
        <v>0</v>
      </c>
    </row>
    <row r="1940" spans="1:54">
      <c r="A1940" s="381">
        <v>1883</v>
      </c>
      <c r="B1940" s="117"/>
      <c r="C1940" s="288"/>
      <c r="D1940" s="289"/>
      <c r="E1940" s="289"/>
      <c r="F1940" s="290"/>
      <c r="G1940" s="292"/>
      <c r="H1940" s="116"/>
      <c r="I1940" s="292"/>
      <c r="J1940" s="116"/>
      <c r="K1940" s="370"/>
      <c r="L1940" s="370"/>
      <c r="M1940" s="370"/>
      <c r="N1940" s="371"/>
      <c r="O1940" s="371"/>
      <c r="P1940" s="371"/>
      <c r="Q1940" s="371"/>
      <c r="R1940" s="371"/>
      <c r="S1940" s="371"/>
      <c r="T1940" s="443"/>
      <c r="U1940" s="539"/>
      <c r="V1940" s="117"/>
      <c r="W1940" s="118"/>
      <c r="X1940" s="119"/>
      <c r="Y1940" s="120"/>
      <c r="Z1940" s="122"/>
      <c r="AA1940" s="121"/>
      <c r="AB1940" s="443"/>
      <c r="AC1940" s="734"/>
      <c r="AD1940" s="372"/>
      <c r="AE1940" s="485"/>
      <c r="AF1940" s="373" t="str">
        <f t="shared" si="532"/>
        <v/>
      </c>
      <c r="AG1940" s="373" t="str">
        <f t="shared" si="533"/>
        <v/>
      </c>
      <c r="AH1940" s="374" t="str">
        <f t="shared" si="534"/>
        <v/>
      </c>
      <c r="AI1940" s="375" t="str">
        <f t="shared" si="535"/>
        <v/>
      </c>
      <c r="AJ1940" s="375" t="str">
        <f t="shared" si="536"/>
        <v/>
      </c>
      <c r="AK1940" s="375" t="str">
        <f t="shared" si="537"/>
        <v/>
      </c>
      <c r="AL1940" s="375" t="str">
        <f t="shared" si="538"/>
        <v/>
      </c>
      <c r="AM1940" s="375" t="str">
        <f t="shared" si="539"/>
        <v/>
      </c>
      <c r="AN1940" s="376" t="str">
        <f>IF(AF1940="","",IF(OR(AH1940="",AH1940="-"),"－",IF(OR(AM1940=8,AM1940=9),"",IF(OR(AJ1940=3,AJ1940=4,AJ1940=5,AJ1940=6),VLOOKUP(AH1940,INDEX((係数_バス貨物_ガソリン,係数_バス貨物_CNG,係数_バス貨物_軽油,係数_バス貨物_メタノール,係数_バス貨物_LPG),MATCH(AL1940,【参考】排出ガスレベル!$AI$4:$AI$671,1),1,AR1940):INDEX((係数_バス貨物_ガソリン,係数_バス貨物_CNG,係数_バス貨物_軽油,係数_バス貨物_メタノール,係数_バス貨物_LPG),MATCH(AL1940+1,【参考】排出ガスレベル!$AI$4:$AI$671,1)-1,5,AR1940),2,FALSE),IF(OR(AJ1940=1,AJ1940=2),VLOOKUP(AH1940,INDEX((係数_乗用_ガソリン,係数_乗用_CNG,係数_乗用_軽油,係数_乗用_メタノール,係数_乗用_LPG),1,1,AR1940):INDEX((係数_乗用_ガソリン,係数_乗用_CNG,係数_乗用_軽油,係数_乗用_メタノール,係数_乗用_LPG),125,5,AR1940),2,FALSE))))))</f>
        <v/>
      </c>
      <c r="AO1940" s="376" t="str">
        <f>IF(T1940="","",IF(OR(AH1940="",AH1940="-"),"－",IF(OR(AM1940=8,AM1940=9),"",IF(OR(AJ1940=3,AJ1940=4,AJ1940=5,AJ1940=6),VLOOKUP(AH1940,INDEX((係数_バス貨物_ガソリン,係数_バス貨物_CNG,係数_バス貨物_軽油,係数_バス貨物_メタノール,係数_バス貨物_LPG),MATCH(AL1940,【参考】排出ガスレベル!$AI$4:$AI$671,1),1,AR1940):INDEX((係数_バス貨物_ガソリン,係数_バス貨物_CNG,係数_バス貨物_軽油,係数_バス貨物_メタノール,係数_バス貨物_LPG),MATCH(AL1940+1,【参考】排出ガスレベル!$AI$4:$AI$671,1)-1,5,AR1940),3,FALSE),IF(OR(AJ1940=1,AJ1940=2),VLOOKUP(AH1940,INDEX((係数_乗用_ガソリン,係数_乗用_CNG,係数_乗用_軽油,係数_乗用_メタノール,係数_乗用_LPG),1,1,AR1940):INDEX((係数_乗用_ガソリン,係数_乗用_CNG,係数_乗用_軽油,係数_乗用_メタノール,係数_乗用_LPG),125,5,AR1940),3,FALSE))))))</f>
        <v/>
      </c>
      <c r="AP1940" s="375" t="str">
        <f t="shared" si="540"/>
        <v/>
      </c>
      <c r="AQ1940" s="444" t="str">
        <f t="shared" si="541"/>
        <v/>
      </c>
      <c r="AR1940" s="375" t="str">
        <f t="shared" si="542"/>
        <v/>
      </c>
      <c r="AS1940" s="377" t="str">
        <f t="shared" si="543"/>
        <v/>
      </c>
      <c r="AT1940" s="378" t="str">
        <f t="shared" si="544"/>
        <v/>
      </c>
      <c r="AX1940" s="625" t="b">
        <f t="shared" si="545"/>
        <v>0</v>
      </c>
      <c r="AY1940" s="7" t="str">
        <f t="shared" si="546"/>
        <v>FALSEFALSEFALSE</v>
      </c>
      <c r="AZ1940" s="626">
        <f t="shared" si="530"/>
        <v>0</v>
      </c>
      <c r="BA1940" s="627" t="str">
        <f t="shared" si="547"/>
        <v/>
      </c>
      <c r="BB1940" s="627">
        <f t="shared" si="531"/>
        <v>0</v>
      </c>
    </row>
    <row r="1941" spans="1:54">
      <c r="A1941" s="381">
        <v>1884</v>
      </c>
      <c r="B1941" s="117"/>
      <c r="C1941" s="288"/>
      <c r="D1941" s="289"/>
      <c r="E1941" s="289"/>
      <c r="F1941" s="290"/>
      <c r="G1941" s="292"/>
      <c r="H1941" s="116"/>
      <c r="I1941" s="292"/>
      <c r="J1941" s="116"/>
      <c r="K1941" s="370"/>
      <c r="L1941" s="370"/>
      <c r="M1941" s="370"/>
      <c r="N1941" s="371"/>
      <c r="O1941" s="371"/>
      <c r="P1941" s="371"/>
      <c r="Q1941" s="371"/>
      <c r="R1941" s="371"/>
      <c r="S1941" s="371"/>
      <c r="T1941" s="443"/>
      <c r="U1941" s="539"/>
      <c r="V1941" s="117"/>
      <c r="W1941" s="118"/>
      <c r="X1941" s="119"/>
      <c r="Y1941" s="120"/>
      <c r="Z1941" s="122"/>
      <c r="AA1941" s="121"/>
      <c r="AB1941" s="443"/>
      <c r="AC1941" s="734"/>
      <c r="AD1941" s="372"/>
      <c r="AE1941" s="485"/>
      <c r="AF1941" s="373" t="str">
        <f t="shared" si="532"/>
        <v/>
      </c>
      <c r="AG1941" s="373" t="str">
        <f t="shared" si="533"/>
        <v/>
      </c>
      <c r="AH1941" s="374" t="str">
        <f t="shared" si="534"/>
        <v/>
      </c>
      <c r="AI1941" s="375" t="str">
        <f t="shared" si="535"/>
        <v/>
      </c>
      <c r="AJ1941" s="375" t="str">
        <f t="shared" si="536"/>
        <v/>
      </c>
      <c r="AK1941" s="375" t="str">
        <f t="shared" si="537"/>
        <v/>
      </c>
      <c r="AL1941" s="375" t="str">
        <f t="shared" si="538"/>
        <v/>
      </c>
      <c r="AM1941" s="375" t="str">
        <f t="shared" si="539"/>
        <v/>
      </c>
      <c r="AN1941" s="376" t="str">
        <f>IF(AF1941="","",IF(OR(AH1941="",AH1941="-"),"－",IF(OR(AM1941=8,AM1941=9),"",IF(OR(AJ1941=3,AJ1941=4,AJ1941=5,AJ1941=6),VLOOKUP(AH1941,INDEX((係数_バス貨物_ガソリン,係数_バス貨物_CNG,係数_バス貨物_軽油,係数_バス貨物_メタノール,係数_バス貨物_LPG),MATCH(AL1941,【参考】排出ガスレベル!$AI$4:$AI$671,1),1,AR1941):INDEX((係数_バス貨物_ガソリン,係数_バス貨物_CNG,係数_バス貨物_軽油,係数_バス貨物_メタノール,係数_バス貨物_LPG),MATCH(AL1941+1,【参考】排出ガスレベル!$AI$4:$AI$671,1)-1,5,AR1941),2,FALSE),IF(OR(AJ1941=1,AJ1941=2),VLOOKUP(AH1941,INDEX((係数_乗用_ガソリン,係数_乗用_CNG,係数_乗用_軽油,係数_乗用_メタノール,係数_乗用_LPG),1,1,AR1941):INDEX((係数_乗用_ガソリン,係数_乗用_CNG,係数_乗用_軽油,係数_乗用_メタノール,係数_乗用_LPG),125,5,AR1941),2,FALSE))))))</f>
        <v/>
      </c>
      <c r="AO1941" s="376" t="str">
        <f>IF(T1941="","",IF(OR(AH1941="",AH1941="-"),"－",IF(OR(AM1941=8,AM1941=9),"",IF(OR(AJ1941=3,AJ1941=4,AJ1941=5,AJ1941=6),VLOOKUP(AH1941,INDEX((係数_バス貨物_ガソリン,係数_バス貨物_CNG,係数_バス貨物_軽油,係数_バス貨物_メタノール,係数_バス貨物_LPG),MATCH(AL1941,【参考】排出ガスレベル!$AI$4:$AI$671,1),1,AR1941):INDEX((係数_バス貨物_ガソリン,係数_バス貨物_CNG,係数_バス貨物_軽油,係数_バス貨物_メタノール,係数_バス貨物_LPG),MATCH(AL1941+1,【参考】排出ガスレベル!$AI$4:$AI$671,1)-1,5,AR1941),3,FALSE),IF(OR(AJ1941=1,AJ1941=2),VLOOKUP(AH1941,INDEX((係数_乗用_ガソリン,係数_乗用_CNG,係数_乗用_軽油,係数_乗用_メタノール,係数_乗用_LPG),1,1,AR1941):INDEX((係数_乗用_ガソリン,係数_乗用_CNG,係数_乗用_軽油,係数_乗用_メタノール,係数_乗用_LPG),125,5,AR1941),3,FALSE))))))</f>
        <v/>
      </c>
      <c r="AP1941" s="375" t="str">
        <f t="shared" si="540"/>
        <v/>
      </c>
      <c r="AQ1941" s="444" t="str">
        <f t="shared" si="541"/>
        <v/>
      </c>
      <c r="AR1941" s="375" t="str">
        <f t="shared" si="542"/>
        <v/>
      </c>
      <c r="AS1941" s="377" t="str">
        <f t="shared" si="543"/>
        <v/>
      </c>
      <c r="AT1941" s="378" t="str">
        <f t="shared" si="544"/>
        <v/>
      </c>
      <c r="AX1941" s="625" t="b">
        <f t="shared" si="545"/>
        <v>0</v>
      </c>
      <c r="AY1941" s="7" t="str">
        <f t="shared" si="546"/>
        <v>FALSEFALSEFALSE</v>
      </c>
      <c r="AZ1941" s="626">
        <f t="shared" si="530"/>
        <v>0</v>
      </c>
      <c r="BA1941" s="627" t="str">
        <f t="shared" si="547"/>
        <v/>
      </c>
      <c r="BB1941" s="627">
        <f t="shared" si="531"/>
        <v>0</v>
      </c>
    </row>
    <row r="1942" spans="1:54">
      <c r="A1942" s="381">
        <v>1885</v>
      </c>
      <c r="B1942" s="117"/>
      <c r="C1942" s="288"/>
      <c r="D1942" s="289"/>
      <c r="E1942" s="289"/>
      <c r="F1942" s="290"/>
      <c r="G1942" s="292"/>
      <c r="H1942" s="116"/>
      <c r="I1942" s="292"/>
      <c r="J1942" s="116"/>
      <c r="K1942" s="370"/>
      <c r="L1942" s="370"/>
      <c r="M1942" s="370"/>
      <c r="N1942" s="371"/>
      <c r="O1942" s="371"/>
      <c r="P1942" s="371"/>
      <c r="Q1942" s="371"/>
      <c r="R1942" s="371"/>
      <c r="S1942" s="371"/>
      <c r="T1942" s="443"/>
      <c r="U1942" s="539"/>
      <c r="V1942" s="117"/>
      <c r="W1942" s="118"/>
      <c r="X1942" s="119"/>
      <c r="Y1942" s="120"/>
      <c r="Z1942" s="122"/>
      <c r="AA1942" s="121"/>
      <c r="AB1942" s="443"/>
      <c r="AC1942" s="734"/>
      <c r="AD1942" s="372"/>
      <c r="AE1942" s="485"/>
      <c r="AF1942" s="373" t="str">
        <f t="shared" si="532"/>
        <v/>
      </c>
      <c r="AG1942" s="373" t="str">
        <f t="shared" si="533"/>
        <v/>
      </c>
      <c r="AH1942" s="374" t="str">
        <f t="shared" si="534"/>
        <v/>
      </c>
      <c r="AI1942" s="375" t="str">
        <f t="shared" si="535"/>
        <v/>
      </c>
      <c r="AJ1942" s="375" t="str">
        <f t="shared" si="536"/>
        <v/>
      </c>
      <c r="AK1942" s="375" t="str">
        <f t="shared" si="537"/>
        <v/>
      </c>
      <c r="AL1942" s="375" t="str">
        <f t="shared" si="538"/>
        <v/>
      </c>
      <c r="AM1942" s="375" t="str">
        <f t="shared" si="539"/>
        <v/>
      </c>
      <c r="AN1942" s="376" t="str">
        <f>IF(AF1942="","",IF(OR(AH1942="",AH1942="-"),"－",IF(OR(AM1942=8,AM1942=9),"",IF(OR(AJ1942=3,AJ1942=4,AJ1942=5,AJ1942=6),VLOOKUP(AH1942,INDEX((係数_バス貨物_ガソリン,係数_バス貨物_CNG,係数_バス貨物_軽油,係数_バス貨物_メタノール,係数_バス貨物_LPG),MATCH(AL1942,【参考】排出ガスレベル!$AI$4:$AI$671,1),1,AR1942):INDEX((係数_バス貨物_ガソリン,係数_バス貨物_CNG,係数_バス貨物_軽油,係数_バス貨物_メタノール,係数_バス貨物_LPG),MATCH(AL1942+1,【参考】排出ガスレベル!$AI$4:$AI$671,1)-1,5,AR1942),2,FALSE),IF(OR(AJ1942=1,AJ1942=2),VLOOKUP(AH1942,INDEX((係数_乗用_ガソリン,係数_乗用_CNG,係数_乗用_軽油,係数_乗用_メタノール,係数_乗用_LPG),1,1,AR1942):INDEX((係数_乗用_ガソリン,係数_乗用_CNG,係数_乗用_軽油,係数_乗用_メタノール,係数_乗用_LPG),125,5,AR1942),2,FALSE))))))</f>
        <v/>
      </c>
      <c r="AO1942" s="376" t="str">
        <f>IF(T1942="","",IF(OR(AH1942="",AH1942="-"),"－",IF(OR(AM1942=8,AM1942=9),"",IF(OR(AJ1942=3,AJ1942=4,AJ1942=5,AJ1942=6),VLOOKUP(AH1942,INDEX((係数_バス貨物_ガソリン,係数_バス貨物_CNG,係数_バス貨物_軽油,係数_バス貨物_メタノール,係数_バス貨物_LPG),MATCH(AL1942,【参考】排出ガスレベル!$AI$4:$AI$671,1),1,AR1942):INDEX((係数_バス貨物_ガソリン,係数_バス貨物_CNG,係数_バス貨物_軽油,係数_バス貨物_メタノール,係数_バス貨物_LPG),MATCH(AL1942+1,【参考】排出ガスレベル!$AI$4:$AI$671,1)-1,5,AR1942),3,FALSE),IF(OR(AJ1942=1,AJ1942=2),VLOOKUP(AH1942,INDEX((係数_乗用_ガソリン,係数_乗用_CNG,係数_乗用_軽油,係数_乗用_メタノール,係数_乗用_LPG),1,1,AR1942):INDEX((係数_乗用_ガソリン,係数_乗用_CNG,係数_乗用_軽油,係数_乗用_メタノール,係数_乗用_LPG),125,5,AR1942),3,FALSE))))))</f>
        <v/>
      </c>
      <c r="AP1942" s="375" t="str">
        <f t="shared" si="540"/>
        <v/>
      </c>
      <c r="AQ1942" s="444" t="str">
        <f t="shared" si="541"/>
        <v/>
      </c>
      <c r="AR1942" s="375" t="str">
        <f t="shared" si="542"/>
        <v/>
      </c>
      <c r="AS1942" s="377" t="str">
        <f t="shared" si="543"/>
        <v/>
      </c>
      <c r="AT1942" s="378" t="str">
        <f t="shared" si="544"/>
        <v/>
      </c>
      <c r="AX1942" s="625" t="b">
        <f t="shared" si="545"/>
        <v>0</v>
      </c>
      <c r="AY1942" s="7" t="str">
        <f t="shared" si="546"/>
        <v>FALSEFALSEFALSE</v>
      </c>
      <c r="AZ1942" s="626">
        <f t="shared" si="530"/>
        <v>0</v>
      </c>
      <c r="BA1942" s="627" t="str">
        <f t="shared" si="547"/>
        <v/>
      </c>
      <c r="BB1942" s="627">
        <f t="shared" si="531"/>
        <v>0</v>
      </c>
    </row>
    <row r="1943" spans="1:54">
      <c r="A1943" s="381">
        <v>1886</v>
      </c>
      <c r="B1943" s="117"/>
      <c r="C1943" s="288"/>
      <c r="D1943" s="289"/>
      <c r="E1943" s="289"/>
      <c r="F1943" s="290"/>
      <c r="G1943" s="292"/>
      <c r="H1943" s="116"/>
      <c r="I1943" s="292"/>
      <c r="J1943" s="116"/>
      <c r="K1943" s="370"/>
      <c r="L1943" s="370"/>
      <c r="M1943" s="370"/>
      <c r="N1943" s="371"/>
      <c r="O1943" s="371"/>
      <c r="P1943" s="371"/>
      <c r="Q1943" s="371"/>
      <c r="R1943" s="371"/>
      <c r="S1943" s="371"/>
      <c r="T1943" s="443"/>
      <c r="U1943" s="539"/>
      <c r="V1943" s="117"/>
      <c r="W1943" s="118"/>
      <c r="X1943" s="119"/>
      <c r="Y1943" s="120"/>
      <c r="Z1943" s="122"/>
      <c r="AA1943" s="121"/>
      <c r="AB1943" s="443"/>
      <c r="AC1943" s="734"/>
      <c r="AD1943" s="372"/>
      <c r="AE1943" s="485"/>
      <c r="AF1943" s="373" t="str">
        <f t="shared" si="532"/>
        <v/>
      </c>
      <c r="AG1943" s="373" t="str">
        <f t="shared" si="533"/>
        <v/>
      </c>
      <c r="AH1943" s="374" t="str">
        <f t="shared" si="534"/>
        <v/>
      </c>
      <c r="AI1943" s="375" t="str">
        <f t="shared" si="535"/>
        <v/>
      </c>
      <c r="AJ1943" s="375" t="str">
        <f t="shared" si="536"/>
        <v/>
      </c>
      <c r="AK1943" s="375" t="str">
        <f t="shared" si="537"/>
        <v/>
      </c>
      <c r="AL1943" s="375" t="str">
        <f t="shared" si="538"/>
        <v/>
      </c>
      <c r="AM1943" s="375" t="str">
        <f t="shared" si="539"/>
        <v/>
      </c>
      <c r="AN1943" s="376" t="str">
        <f>IF(AF1943="","",IF(OR(AH1943="",AH1943="-"),"－",IF(OR(AM1943=8,AM1943=9),"",IF(OR(AJ1943=3,AJ1943=4,AJ1943=5,AJ1943=6),VLOOKUP(AH1943,INDEX((係数_バス貨物_ガソリン,係数_バス貨物_CNG,係数_バス貨物_軽油,係数_バス貨物_メタノール,係数_バス貨物_LPG),MATCH(AL1943,【参考】排出ガスレベル!$AI$4:$AI$671,1),1,AR1943):INDEX((係数_バス貨物_ガソリン,係数_バス貨物_CNG,係数_バス貨物_軽油,係数_バス貨物_メタノール,係数_バス貨物_LPG),MATCH(AL1943+1,【参考】排出ガスレベル!$AI$4:$AI$671,1)-1,5,AR1943),2,FALSE),IF(OR(AJ1943=1,AJ1943=2),VLOOKUP(AH1943,INDEX((係数_乗用_ガソリン,係数_乗用_CNG,係数_乗用_軽油,係数_乗用_メタノール,係数_乗用_LPG),1,1,AR1943):INDEX((係数_乗用_ガソリン,係数_乗用_CNG,係数_乗用_軽油,係数_乗用_メタノール,係数_乗用_LPG),125,5,AR1943),2,FALSE))))))</f>
        <v/>
      </c>
      <c r="AO1943" s="376" t="str">
        <f>IF(T1943="","",IF(OR(AH1943="",AH1943="-"),"－",IF(OR(AM1943=8,AM1943=9),"",IF(OR(AJ1943=3,AJ1943=4,AJ1943=5,AJ1943=6),VLOOKUP(AH1943,INDEX((係数_バス貨物_ガソリン,係数_バス貨物_CNG,係数_バス貨物_軽油,係数_バス貨物_メタノール,係数_バス貨物_LPG),MATCH(AL1943,【参考】排出ガスレベル!$AI$4:$AI$671,1),1,AR1943):INDEX((係数_バス貨物_ガソリン,係数_バス貨物_CNG,係数_バス貨物_軽油,係数_バス貨物_メタノール,係数_バス貨物_LPG),MATCH(AL1943+1,【参考】排出ガスレベル!$AI$4:$AI$671,1)-1,5,AR1943),3,FALSE),IF(OR(AJ1943=1,AJ1943=2),VLOOKUP(AH1943,INDEX((係数_乗用_ガソリン,係数_乗用_CNG,係数_乗用_軽油,係数_乗用_メタノール,係数_乗用_LPG),1,1,AR1943):INDEX((係数_乗用_ガソリン,係数_乗用_CNG,係数_乗用_軽油,係数_乗用_メタノール,係数_乗用_LPG),125,5,AR1943),3,FALSE))))))</f>
        <v/>
      </c>
      <c r="AP1943" s="375" t="str">
        <f t="shared" si="540"/>
        <v/>
      </c>
      <c r="AQ1943" s="444" t="str">
        <f t="shared" si="541"/>
        <v/>
      </c>
      <c r="AR1943" s="375" t="str">
        <f t="shared" si="542"/>
        <v/>
      </c>
      <c r="AS1943" s="377" t="str">
        <f t="shared" si="543"/>
        <v/>
      </c>
      <c r="AT1943" s="378" t="str">
        <f t="shared" si="544"/>
        <v/>
      </c>
      <c r="AX1943" s="625" t="b">
        <f t="shared" si="545"/>
        <v>0</v>
      </c>
      <c r="AY1943" s="7" t="str">
        <f t="shared" si="546"/>
        <v>FALSEFALSEFALSE</v>
      </c>
      <c r="AZ1943" s="626">
        <f t="shared" si="530"/>
        <v>0</v>
      </c>
      <c r="BA1943" s="627" t="str">
        <f t="shared" si="547"/>
        <v/>
      </c>
      <c r="BB1943" s="627">
        <f t="shared" si="531"/>
        <v>0</v>
      </c>
    </row>
    <row r="1944" spans="1:54">
      <c r="A1944" s="381">
        <v>1887</v>
      </c>
      <c r="B1944" s="117"/>
      <c r="C1944" s="288"/>
      <c r="D1944" s="289"/>
      <c r="E1944" s="289"/>
      <c r="F1944" s="290"/>
      <c r="G1944" s="292"/>
      <c r="H1944" s="116"/>
      <c r="I1944" s="292"/>
      <c r="J1944" s="116"/>
      <c r="K1944" s="370"/>
      <c r="L1944" s="370"/>
      <c r="M1944" s="370"/>
      <c r="N1944" s="371"/>
      <c r="O1944" s="371"/>
      <c r="P1944" s="371"/>
      <c r="Q1944" s="371"/>
      <c r="R1944" s="371"/>
      <c r="S1944" s="371"/>
      <c r="T1944" s="443"/>
      <c r="U1944" s="539"/>
      <c r="V1944" s="117"/>
      <c r="W1944" s="118"/>
      <c r="X1944" s="119"/>
      <c r="Y1944" s="120"/>
      <c r="Z1944" s="122"/>
      <c r="AA1944" s="121"/>
      <c r="AB1944" s="443"/>
      <c r="AC1944" s="734"/>
      <c r="AD1944" s="372"/>
      <c r="AE1944" s="485"/>
      <c r="AF1944" s="373" t="str">
        <f t="shared" si="532"/>
        <v/>
      </c>
      <c r="AG1944" s="373" t="str">
        <f t="shared" si="533"/>
        <v/>
      </c>
      <c r="AH1944" s="374" t="str">
        <f t="shared" si="534"/>
        <v/>
      </c>
      <c r="AI1944" s="375" t="str">
        <f t="shared" si="535"/>
        <v/>
      </c>
      <c r="AJ1944" s="375" t="str">
        <f t="shared" si="536"/>
        <v/>
      </c>
      <c r="AK1944" s="375" t="str">
        <f t="shared" si="537"/>
        <v/>
      </c>
      <c r="AL1944" s="375" t="str">
        <f t="shared" si="538"/>
        <v/>
      </c>
      <c r="AM1944" s="375" t="str">
        <f t="shared" si="539"/>
        <v/>
      </c>
      <c r="AN1944" s="376" t="str">
        <f>IF(AF1944="","",IF(OR(AH1944="",AH1944="-"),"－",IF(OR(AM1944=8,AM1944=9),"",IF(OR(AJ1944=3,AJ1944=4,AJ1944=5,AJ1944=6),VLOOKUP(AH1944,INDEX((係数_バス貨物_ガソリン,係数_バス貨物_CNG,係数_バス貨物_軽油,係数_バス貨物_メタノール,係数_バス貨物_LPG),MATCH(AL1944,【参考】排出ガスレベル!$AI$4:$AI$671,1),1,AR1944):INDEX((係数_バス貨物_ガソリン,係数_バス貨物_CNG,係数_バス貨物_軽油,係数_バス貨物_メタノール,係数_バス貨物_LPG),MATCH(AL1944+1,【参考】排出ガスレベル!$AI$4:$AI$671,1)-1,5,AR1944),2,FALSE),IF(OR(AJ1944=1,AJ1944=2),VLOOKUP(AH1944,INDEX((係数_乗用_ガソリン,係数_乗用_CNG,係数_乗用_軽油,係数_乗用_メタノール,係数_乗用_LPG),1,1,AR1944):INDEX((係数_乗用_ガソリン,係数_乗用_CNG,係数_乗用_軽油,係数_乗用_メタノール,係数_乗用_LPG),125,5,AR1944),2,FALSE))))))</f>
        <v/>
      </c>
      <c r="AO1944" s="376" t="str">
        <f>IF(T1944="","",IF(OR(AH1944="",AH1944="-"),"－",IF(OR(AM1944=8,AM1944=9),"",IF(OR(AJ1944=3,AJ1944=4,AJ1944=5,AJ1944=6),VLOOKUP(AH1944,INDEX((係数_バス貨物_ガソリン,係数_バス貨物_CNG,係数_バス貨物_軽油,係数_バス貨物_メタノール,係数_バス貨物_LPG),MATCH(AL1944,【参考】排出ガスレベル!$AI$4:$AI$671,1),1,AR1944):INDEX((係数_バス貨物_ガソリン,係数_バス貨物_CNG,係数_バス貨物_軽油,係数_バス貨物_メタノール,係数_バス貨物_LPG),MATCH(AL1944+1,【参考】排出ガスレベル!$AI$4:$AI$671,1)-1,5,AR1944),3,FALSE),IF(OR(AJ1944=1,AJ1944=2),VLOOKUP(AH1944,INDEX((係数_乗用_ガソリン,係数_乗用_CNG,係数_乗用_軽油,係数_乗用_メタノール,係数_乗用_LPG),1,1,AR1944):INDEX((係数_乗用_ガソリン,係数_乗用_CNG,係数_乗用_軽油,係数_乗用_メタノール,係数_乗用_LPG),125,5,AR1944),3,FALSE))))))</f>
        <v/>
      </c>
      <c r="AP1944" s="375" t="str">
        <f t="shared" si="540"/>
        <v/>
      </c>
      <c r="AQ1944" s="444" t="str">
        <f t="shared" si="541"/>
        <v/>
      </c>
      <c r="AR1944" s="375" t="str">
        <f t="shared" si="542"/>
        <v/>
      </c>
      <c r="AS1944" s="377" t="str">
        <f t="shared" si="543"/>
        <v/>
      </c>
      <c r="AT1944" s="378" t="str">
        <f t="shared" si="544"/>
        <v/>
      </c>
      <c r="AX1944" s="625" t="b">
        <f t="shared" si="545"/>
        <v>0</v>
      </c>
      <c r="AY1944" s="7" t="str">
        <f t="shared" si="546"/>
        <v>FALSEFALSEFALSE</v>
      </c>
      <c r="AZ1944" s="626">
        <f t="shared" si="530"/>
        <v>0</v>
      </c>
      <c r="BA1944" s="627" t="str">
        <f t="shared" si="547"/>
        <v/>
      </c>
      <c r="BB1944" s="627">
        <f t="shared" si="531"/>
        <v>0</v>
      </c>
    </row>
    <row r="1945" spans="1:54">
      <c r="A1945" s="381">
        <v>1888</v>
      </c>
      <c r="B1945" s="117"/>
      <c r="C1945" s="288"/>
      <c r="D1945" s="289"/>
      <c r="E1945" s="289"/>
      <c r="F1945" s="290"/>
      <c r="G1945" s="292"/>
      <c r="H1945" s="116"/>
      <c r="I1945" s="292"/>
      <c r="J1945" s="116"/>
      <c r="K1945" s="370"/>
      <c r="L1945" s="370"/>
      <c r="M1945" s="370"/>
      <c r="N1945" s="371"/>
      <c r="O1945" s="371"/>
      <c r="P1945" s="371"/>
      <c r="Q1945" s="371"/>
      <c r="R1945" s="371"/>
      <c r="S1945" s="371"/>
      <c r="T1945" s="443"/>
      <c r="U1945" s="539"/>
      <c r="V1945" s="117"/>
      <c r="W1945" s="118"/>
      <c r="X1945" s="119"/>
      <c r="Y1945" s="120"/>
      <c r="Z1945" s="122"/>
      <c r="AA1945" s="121"/>
      <c r="AB1945" s="443"/>
      <c r="AC1945" s="734"/>
      <c r="AD1945" s="372"/>
      <c r="AE1945" s="485"/>
      <c r="AF1945" s="373" t="str">
        <f t="shared" si="532"/>
        <v/>
      </c>
      <c r="AG1945" s="373" t="str">
        <f t="shared" si="533"/>
        <v/>
      </c>
      <c r="AH1945" s="374" t="str">
        <f t="shared" si="534"/>
        <v/>
      </c>
      <c r="AI1945" s="375" t="str">
        <f t="shared" si="535"/>
        <v/>
      </c>
      <c r="AJ1945" s="375" t="str">
        <f t="shared" si="536"/>
        <v/>
      </c>
      <c r="AK1945" s="375" t="str">
        <f t="shared" si="537"/>
        <v/>
      </c>
      <c r="AL1945" s="375" t="str">
        <f t="shared" si="538"/>
        <v/>
      </c>
      <c r="AM1945" s="375" t="str">
        <f t="shared" si="539"/>
        <v/>
      </c>
      <c r="AN1945" s="376" t="str">
        <f>IF(AF1945="","",IF(OR(AH1945="",AH1945="-"),"－",IF(OR(AM1945=8,AM1945=9),"",IF(OR(AJ1945=3,AJ1945=4,AJ1945=5,AJ1945=6),VLOOKUP(AH1945,INDEX((係数_バス貨物_ガソリン,係数_バス貨物_CNG,係数_バス貨物_軽油,係数_バス貨物_メタノール,係数_バス貨物_LPG),MATCH(AL1945,【参考】排出ガスレベル!$AI$4:$AI$671,1),1,AR1945):INDEX((係数_バス貨物_ガソリン,係数_バス貨物_CNG,係数_バス貨物_軽油,係数_バス貨物_メタノール,係数_バス貨物_LPG),MATCH(AL1945+1,【参考】排出ガスレベル!$AI$4:$AI$671,1)-1,5,AR1945),2,FALSE),IF(OR(AJ1945=1,AJ1945=2),VLOOKUP(AH1945,INDEX((係数_乗用_ガソリン,係数_乗用_CNG,係数_乗用_軽油,係数_乗用_メタノール,係数_乗用_LPG),1,1,AR1945):INDEX((係数_乗用_ガソリン,係数_乗用_CNG,係数_乗用_軽油,係数_乗用_メタノール,係数_乗用_LPG),125,5,AR1945),2,FALSE))))))</f>
        <v/>
      </c>
      <c r="AO1945" s="376" t="str">
        <f>IF(T1945="","",IF(OR(AH1945="",AH1945="-"),"－",IF(OR(AM1945=8,AM1945=9),"",IF(OR(AJ1945=3,AJ1945=4,AJ1945=5,AJ1945=6),VLOOKUP(AH1945,INDEX((係数_バス貨物_ガソリン,係数_バス貨物_CNG,係数_バス貨物_軽油,係数_バス貨物_メタノール,係数_バス貨物_LPG),MATCH(AL1945,【参考】排出ガスレベル!$AI$4:$AI$671,1),1,AR1945):INDEX((係数_バス貨物_ガソリン,係数_バス貨物_CNG,係数_バス貨物_軽油,係数_バス貨物_メタノール,係数_バス貨物_LPG),MATCH(AL1945+1,【参考】排出ガスレベル!$AI$4:$AI$671,1)-1,5,AR1945),3,FALSE),IF(OR(AJ1945=1,AJ1945=2),VLOOKUP(AH1945,INDEX((係数_乗用_ガソリン,係数_乗用_CNG,係数_乗用_軽油,係数_乗用_メタノール,係数_乗用_LPG),1,1,AR1945):INDEX((係数_乗用_ガソリン,係数_乗用_CNG,係数_乗用_軽油,係数_乗用_メタノール,係数_乗用_LPG),125,5,AR1945),3,FALSE))))))</f>
        <v/>
      </c>
      <c r="AP1945" s="375" t="str">
        <f t="shared" si="540"/>
        <v/>
      </c>
      <c r="AQ1945" s="444" t="str">
        <f t="shared" si="541"/>
        <v/>
      </c>
      <c r="AR1945" s="375" t="str">
        <f t="shared" si="542"/>
        <v/>
      </c>
      <c r="AS1945" s="377" t="str">
        <f t="shared" si="543"/>
        <v/>
      </c>
      <c r="AT1945" s="378" t="str">
        <f t="shared" si="544"/>
        <v/>
      </c>
      <c r="AX1945" s="625" t="b">
        <f t="shared" si="545"/>
        <v>0</v>
      </c>
      <c r="AY1945" s="7" t="str">
        <f t="shared" si="546"/>
        <v>FALSEFALSEFALSE</v>
      </c>
      <c r="AZ1945" s="626">
        <f t="shared" si="530"/>
        <v>0</v>
      </c>
      <c r="BA1945" s="627" t="str">
        <f t="shared" si="547"/>
        <v/>
      </c>
      <c r="BB1945" s="627">
        <f t="shared" si="531"/>
        <v>0</v>
      </c>
    </row>
    <row r="1946" spans="1:54">
      <c r="A1946" s="381">
        <v>1889</v>
      </c>
      <c r="B1946" s="117"/>
      <c r="C1946" s="288"/>
      <c r="D1946" s="289"/>
      <c r="E1946" s="289"/>
      <c r="F1946" s="290"/>
      <c r="G1946" s="292"/>
      <c r="H1946" s="116"/>
      <c r="I1946" s="292"/>
      <c r="J1946" s="116"/>
      <c r="K1946" s="370"/>
      <c r="L1946" s="370"/>
      <c r="M1946" s="370"/>
      <c r="N1946" s="371"/>
      <c r="O1946" s="371"/>
      <c r="P1946" s="371"/>
      <c r="Q1946" s="371"/>
      <c r="R1946" s="371"/>
      <c r="S1946" s="371"/>
      <c r="T1946" s="443"/>
      <c r="U1946" s="539"/>
      <c r="V1946" s="117"/>
      <c r="W1946" s="118"/>
      <c r="X1946" s="119"/>
      <c r="Y1946" s="120"/>
      <c r="Z1946" s="122"/>
      <c r="AA1946" s="121"/>
      <c r="AB1946" s="443"/>
      <c r="AC1946" s="734"/>
      <c r="AD1946" s="372"/>
      <c r="AE1946" s="485"/>
      <c r="AF1946" s="373" t="str">
        <f t="shared" si="532"/>
        <v/>
      </c>
      <c r="AG1946" s="373" t="str">
        <f t="shared" si="533"/>
        <v/>
      </c>
      <c r="AH1946" s="374" t="str">
        <f t="shared" si="534"/>
        <v/>
      </c>
      <c r="AI1946" s="375" t="str">
        <f t="shared" si="535"/>
        <v/>
      </c>
      <c r="AJ1946" s="375" t="str">
        <f t="shared" si="536"/>
        <v/>
      </c>
      <c r="AK1946" s="375" t="str">
        <f t="shared" si="537"/>
        <v/>
      </c>
      <c r="AL1946" s="375" t="str">
        <f t="shared" si="538"/>
        <v/>
      </c>
      <c r="AM1946" s="375" t="str">
        <f t="shared" si="539"/>
        <v/>
      </c>
      <c r="AN1946" s="376" t="str">
        <f>IF(AF1946="","",IF(OR(AH1946="",AH1946="-"),"－",IF(OR(AM1946=8,AM1946=9),"",IF(OR(AJ1946=3,AJ1946=4,AJ1946=5,AJ1946=6),VLOOKUP(AH1946,INDEX((係数_バス貨物_ガソリン,係数_バス貨物_CNG,係数_バス貨物_軽油,係数_バス貨物_メタノール,係数_バス貨物_LPG),MATCH(AL1946,【参考】排出ガスレベル!$AI$4:$AI$671,1),1,AR1946):INDEX((係数_バス貨物_ガソリン,係数_バス貨物_CNG,係数_バス貨物_軽油,係数_バス貨物_メタノール,係数_バス貨物_LPG),MATCH(AL1946+1,【参考】排出ガスレベル!$AI$4:$AI$671,1)-1,5,AR1946),2,FALSE),IF(OR(AJ1946=1,AJ1946=2),VLOOKUP(AH1946,INDEX((係数_乗用_ガソリン,係数_乗用_CNG,係数_乗用_軽油,係数_乗用_メタノール,係数_乗用_LPG),1,1,AR1946):INDEX((係数_乗用_ガソリン,係数_乗用_CNG,係数_乗用_軽油,係数_乗用_メタノール,係数_乗用_LPG),125,5,AR1946),2,FALSE))))))</f>
        <v/>
      </c>
      <c r="AO1946" s="376" t="str">
        <f>IF(T1946="","",IF(OR(AH1946="",AH1946="-"),"－",IF(OR(AM1946=8,AM1946=9),"",IF(OR(AJ1946=3,AJ1946=4,AJ1946=5,AJ1946=6),VLOOKUP(AH1946,INDEX((係数_バス貨物_ガソリン,係数_バス貨物_CNG,係数_バス貨物_軽油,係数_バス貨物_メタノール,係数_バス貨物_LPG),MATCH(AL1946,【参考】排出ガスレベル!$AI$4:$AI$671,1),1,AR1946):INDEX((係数_バス貨物_ガソリン,係数_バス貨物_CNG,係数_バス貨物_軽油,係数_バス貨物_メタノール,係数_バス貨物_LPG),MATCH(AL1946+1,【参考】排出ガスレベル!$AI$4:$AI$671,1)-1,5,AR1946),3,FALSE),IF(OR(AJ1946=1,AJ1946=2),VLOOKUP(AH1946,INDEX((係数_乗用_ガソリン,係数_乗用_CNG,係数_乗用_軽油,係数_乗用_メタノール,係数_乗用_LPG),1,1,AR1946):INDEX((係数_乗用_ガソリン,係数_乗用_CNG,係数_乗用_軽油,係数_乗用_メタノール,係数_乗用_LPG),125,5,AR1946),3,FALSE))))))</f>
        <v/>
      </c>
      <c r="AP1946" s="375" t="str">
        <f t="shared" si="540"/>
        <v/>
      </c>
      <c r="AQ1946" s="444" t="str">
        <f t="shared" si="541"/>
        <v/>
      </c>
      <c r="AR1946" s="375" t="str">
        <f t="shared" si="542"/>
        <v/>
      </c>
      <c r="AS1946" s="377" t="str">
        <f t="shared" si="543"/>
        <v/>
      </c>
      <c r="AT1946" s="378" t="str">
        <f t="shared" si="544"/>
        <v/>
      </c>
      <c r="AX1946" s="625" t="b">
        <f t="shared" si="545"/>
        <v>0</v>
      </c>
      <c r="AY1946" s="7" t="str">
        <f t="shared" si="546"/>
        <v>FALSEFALSEFALSE</v>
      </c>
      <c r="AZ1946" s="626">
        <f t="shared" si="530"/>
        <v>0</v>
      </c>
      <c r="BA1946" s="627" t="str">
        <f t="shared" si="547"/>
        <v/>
      </c>
      <c r="BB1946" s="627">
        <f t="shared" si="531"/>
        <v>0</v>
      </c>
    </row>
    <row r="1947" spans="1:54">
      <c r="A1947" s="381">
        <v>1890</v>
      </c>
      <c r="B1947" s="117"/>
      <c r="C1947" s="288"/>
      <c r="D1947" s="289"/>
      <c r="E1947" s="289"/>
      <c r="F1947" s="290"/>
      <c r="G1947" s="292"/>
      <c r="H1947" s="116"/>
      <c r="I1947" s="292"/>
      <c r="J1947" s="116"/>
      <c r="K1947" s="370"/>
      <c r="L1947" s="370"/>
      <c r="M1947" s="370"/>
      <c r="N1947" s="371"/>
      <c r="O1947" s="371"/>
      <c r="P1947" s="371"/>
      <c r="Q1947" s="371"/>
      <c r="R1947" s="371"/>
      <c r="S1947" s="371"/>
      <c r="T1947" s="443"/>
      <c r="U1947" s="539"/>
      <c r="V1947" s="117"/>
      <c r="W1947" s="118"/>
      <c r="X1947" s="119"/>
      <c r="Y1947" s="120"/>
      <c r="Z1947" s="122"/>
      <c r="AA1947" s="121"/>
      <c r="AB1947" s="443"/>
      <c r="AC1947" s="734"/>
      <c r="AD1947" s="372"/>
      <c r="AE1947" s="485"/>
      <c r="AF1947" s="373" t="str">
        <f t="shared" si="532"/>
        <v/>
      </c>
      <c r="AG1947" s="373" t="str">
        <f t="shared" si="533"/>
        <v/>
      </c>
      <c r="AH1947" s="374" t="str">
        <f t="shared" si="534"/>
        <v/>
      </c>
      <c r="AI1947" s="375" t="str">
        <f t="shared" si="535"/>
        <v/>
      </c>
      <c r="AJ1947" s="375" t="str">
        <f t="shared" si="536"/>
        <v/>
      </c>
      <c r="AK1947" s="375" t="str">
        <f t="shared" si="537"/>
        <v/>
      </c>
      <c r="AL1947" s="375" t="str">
        <f t="shared" si="538"/>
        <v/>
      </c>
      <c r="AM1947" s="375" t="str">
        <f t="shared" si="539"/>
        <v/>
      </c>
      <c r="AN1947" s="376" t="str">
        <f>IF(AF1947="","",IF(OR(AH1947="",AH1947="-"),"－",IF(OR(AM1947=8,AM1947=9),"",IF(OR(AJ1947=3,AJ1947=4,AJ1947=5,AJ1947=6),VLOOKUP(AH1947,INDEX((係数_バス貨物_ガソリン,係数_バス貨物_CNG,係数_バス貨物_軽油,係数_バス貨物_メタノール,係数_バス貨物_LPG),MATCH(AL1947,【参考】排出ガスレベル!$AI$4:$AI$671,1),1,AR1947):INDEX((係数_バス貨物_ガソリン,係数_バス貨物_CNG,係数_バス貨物_軽油,係数_バス貨物_メタノール,係数_バス貨物_LPG),MATCH(AL1947+1,【参考】排出ガスレベル!$AI$4:$AI$671,1)-1,5,AR1947),2,FALSE),IF(OR(AJ1947=1,AJ1947=2),VLOOKUP(AH1947,INDEX((係数_乗用_ガソリン,係数_乗用_CNG,係数_乗用_軽油,係数_乗用_メタノール,係数_乗用_LPG),1,1,AR1947):INDEX((係数_乗用_ガソリン,係数_乗用_CNG,係数_乗用_軽油,係数_乗用_メタノール,係数_乗用_LPG),125,5,AR1947),2,FALSE))))))</f>
        <v/>
      </c>
      <c r="AO1947" s="376" t="str">
        <f>IF(T1947="","",IF(OR(AH1947="",AH1947="-"),"－",IF(OR(AM1947=8,AM1947=9),"",IF(OR(AJ1947=3,AJ1947=4,AJ1947=5,AJ1947=6),VLOOKUP(AH1947,INDEX((係数_バス貨物_ガソリン,係数_バス貨物_CNG,係数_バス貨物_軽油,係数_バス貨物_メタノール,係数_バス貨物_LPG),MATCH(AL1947,【参考】排出ガスレベル!$AI$4:$AI$671,1),1,AR1947):INDEX((係数_バス貨物_ガソリン,係数_バス貨物_CNG,係数_バス貨物_軽油,係数_バス貨物_メタノール,係数_バス貨物_LPG),MATCH(AL1947+1,【参考】排出ガスレベル!$AI$4:$AI$671,1)-1,5,AR1947),3,FALSE),IF(OR(AJ1947=1,AJ1947=2),VLOOKUP(AH1947,INDEX((係数_乗用_ガソリン,係数_乗用_CNG,係数_乗用_軽油,係数_乗用_メタノール,係数_乗用_LPG),1,1,AR1947):INDEX((係数_乗用_ガソリン,係数_乗用_CNG,係数_乗用_軽油,係数_乗用_メタノール,係数_乗用_LPG),125,5,AR1947),3,FALSE))))))</f>
        <v/>
      </c>
      <c r="AP1947" s="375" t="str">
        <f t="shared" si="540"/>
        <v/>
      </c>
      <c r="AQ1947" s="444" t="str">
        <f t="shared" si="541"/>
        <v/>
      </c>
      <c r="AR1947" s="375" t="str">
        <f t="shared" si="542"/>
        <v/>
      </c>
      <c r="AS1947" s="377" t="str">
        <f t="shared" si="543"/>
        <v/>
      </c>
      <c r="AT1947" s="378" t="str">
        <f t="shared" si="544"/>
        <v/>
      </c>
      <c r="AX1947" s="625" t="b">
        <f t="shared" si="545"/>
        <v>0</v>
      </c>
      <c r="AY1947" s="7" t="str">
        <f t="shared" si="546"/>
        <v>FALSEFALSEFALSE</v>
      </c>
      <c r="AZ1947" s="626">
        <f t="shared" si="530"/>
        <v>0</v>
      </c>
      <c r="BA1947" s="627" t="str">
        <f t="shared" si="547"/>
        <v/>
      </c>
      <c r="BB1947" s="627">
        <f t="shared" si="531"/>
        <v>0</v>
      </c>
    </row>
    <row r="1948" spans="1:54">
      <c r="A1948" s="381">
        <v>1891</v>
      </c>
      <c r="B1948" s="117"/>
      <c r="C1948" s="288"/>
      <c r="D1948" s="289"/>
      <c r="E1948" s="289"/>
      <c r="F1948" s="290"/>
      <c r="G1948" s="292"/>
      <c r="H1948" s="116"/>
      <c r="I1948" s="292"/>
      <c r="J1948" s="116"/>
      <c r="K1948" s="370"/>
      <c r="L1948" s="370"/>
      <c r="M1948" s="370"/>
      <c r="N1948" s="371"/>
      <c r="O1948" s="371"/>
      <c r="P1948" s="371"/>
      <c r="Q1948" s="371"/>
      <c r="R1948" s="371"/>
      <c r="S1948" s="371"/>
      <c r="T1948" s="443"/>
      <c r="U1948" s="539"/>
      <c r="V1948" s="117"/>
      <c r="W1948" s="118"/>
      <c r="X1948" s="119"/>
      <c r="Y1948" s="120"/>
      <c r="Z1948" s="122"/>
      <c r="AA1948" s="121"/>
      <c r="AB1948" s="443"/>
      <c r="AC1948" s="734"/>
      <c r="AD1948" s="372"/>
      <c r="AE1948" s="485"/>
      <c r="AF1948" s="373" t="str">
        <f t="shared" si="532"/>
        <v/>
      </c>
      <c r="AG1948" s="373" t="str">
        <f t="shared" si="533"/>
        <v/>
      </c>
      <c r="AH1948" s="374" t="str">
        <f t="shared" si="534"/>
        <v/>
      </c>
      <c r="AI1948" s="375" t="str">
        <f t="shared" si="535"/>
        <v/>
      </c>
      <c r="AJ1948" s="375" t="str">
        <f t="shared" si="536"/>
        <v/>
      </c>
      <c r="AK1948" s="375" t="str">
        <f t="shared" si="537"/>
        <v/>
      </c>
      <c r="AL1948" s="375" t="str">
        <f t="shared" si="538"/>
        <v/>
      </c>
      <c r="AM1948" s="375" t="str">
        <f t="shared" si="539"/>
        <v/>
      </c>
      <c r="AN1948" s="376" t="str">
        <f>IF(AF1948="","",IF(OR(AH1948="",AH1948="-"),"－",IF(OR(AM1948=8,AM1948=9),"",IF(OR(AJ1948=3,AJ1948=4,AJ1948=5,AJ1948=6),VLOOKUP(AH1948,INDEX((係数_バス貨物_ガソリン,係数_バス貨物_CNG,係数_バス貨物_軽油,係数_バス貨物_メタノール,係数_バス貨物_LPG),MATCH(AL1948,【参考】排出ガスレベル!$AI$4:$AI$671,1),1,AR1948):INDEX((係数_バス貨物_ガソリン,係数_バス貨物_CNG,係数_バス貨物_軽油,係数_バス貨物_メタノール,係数_バス貨物_LPG),MATCH(AL1948+1,【参考】排出ガスレベル!$AI$4:$AI$671,1)-1,5,AR1948),2,FALSE),IF(OR(AJ1948=1,AJ1948=2),VLOOKUP(AH1948,INDEX((係数_乗用_ガソリン,係数_乗用_CNG,係数_乗用_軽油,係数_乗用_メタノール,係数_乗用_LPG),1,1,AR1948):INDEX((係数_乗用_ガソリン,係数_乗用_CNG,係数_乗用_軽油,係数_乗用_メタノール,係数_乗用_LPG),125,5,AR1948),2,FALSE))))))</f>
        <v/>
      </c>
      <c r="AO1948" s="376" t="str">
        <f>IF(T1948="","",IF(OR(AH1948="",AH1948="-"),"－",IF(OR(AM1948=8,AM1948=9),"",IF(OR(AJ1948=3,AJ1948=4,AJ1948=5,AJ1948=6),VLOOKUP(AH1948,INDEX((係数_バス貨物_ガソリン,係数_バス貨物_CNG,係数_バス貨物_軽油,係数_バス貨物_メタノール,係数_バス貨物_LPG),MATCH(AL1948,【参考】排出ガスレベル!$AI$4:$AI$671,1),1,AR1948):INDEX((係数_バス貨物_ガソリン,係数_バス貨物_CNG,係数_バス貨物_軽油,係数_バス貨物_メタノール,係数_バス貨物_LPG),MATCH(AL1948+1,【参考】排出ガスレベル!$AI$4:$AI$671,1)-1,5,AR1948),3,FALSE),IF(OR(AJ1948=1,AJ1948=2),VLOOKUP(AH1948,INDEX((係数_乗用_ガソリン,係数_乗用_CNG,係数_乗用_軽油,係数_乗用_メタノール,係数_乗用_LPG),1,1,AR1948):INDEX((係数_乗用_ガソリン,係数_乗用_CNG,係数_乗用_軽油,係数_乗用_メタノール,係数_乗用_LPG),125,5,AR1948),3,FALSE))))))</f>
        <v/>
      </c>
      <c r="AP1948" s="375" t="str">
        <f t="shared" si="540"/>
        <v/>
      </c>
      <c r="AQ1948" s="444" t="str">
        <f t="shared" si="541"/>
        <v/>
      </c>
      <c r="AR1948" s="375" t="str">
        <f t="shared" si="542"/>
        <v/>
      </c>
      <c r="AS1948" s="377" t="str">
        <f t="shared" si="543"/>
        <v/>
      </c>
      <c r="AT1948" s="378" t="str">
        <f t="shared" si="544"/>
        <v/>
      </c>
      <c r="AX1948" s="625" t="b">
        <f t="shared" si="545"/>
        <v>0</v>
      </c>
      <c r="AY1948" s="7" t="str">
        <f t="shared" si="546"/>
        <v>FALSEFALSEFALSE</v>
      </c>
      <c r="AZ1948" s="626">
        <f t="shared" si="530"/>
        <v>0</v>
      </c>
      <c r="BA1948" s="627" t="str">
        <f t="shared" si="547"/>
        <v/>
      </c>
      <c r="BB1948" s="627">
        <f t="shared" si="531"/>
        <v>0</v>
      </c>
    </row>
    <row r="1949" spans="1:54">
      <c r="A1949" s="381">
        <v>1892</v>
      </c>
      <c r="B1949" s="117"/>
      <c r="C1949" s="288"/>
      <c r="D1949" s="289"/>
      <c r="E1949" s="289"/>
      <c r="F1949" s="290"/>
      <c r="G1949" s="292"/>
      <c r="H1949" s="116"/>
      <c r="I1949" s="292"/>
      <c r="J1949" s="116"/>
      <c r="K1949" s="370"/>
      <c r="L1949" s="370"/>
      <c r="M1949" s="370"/>
      <c r="N1949" s="371"/>
      <c r="O1949" s="371"/>
      <c r="P1949" s="371"/>
      <c r="Q1949" s="371"/>
      <c r="R1949" s="371"/>
      <c r="S1949" s="371"/>
      <c r="T1949" s="443"/>
      <c r="U1949" s="539"/>
      <c r="V1949" s="117"/>
      <c r="W1949" s="118"/>
      <c r="X1949" s="119"/>
      <c r="Y1949" s="120"/>
      <c r="Z1949" s="122"/>
      <c r="AA1949" s="121"/>
      <c r="AB1949" s="443"/>
      <c r="AC1949" s="734"/>
      <c r="AD1949" s="372"/>
      <c r="AE1949" s="485"/>
      <c r="AF1949" s="373" t="str">
        <f t="shared" si="532"/>
        <v/>
      </c>
      <c r="AG1949" s="373" t="str">
        <f t="shared" si="533"/>
        <v/>
      </c>
      <c r="AH1949" s="374" t="str">
        <f t="shared" si="534"/>
        <v/>
      </c>
      <c r="AI1949" s="375" t="str">
        <f t="shared" si="535"/>
        <v/>
      </c>
      <c r="AJ1949" s="375" t="str">
        <f t="shared" si="536"/>
        <v/>
      </c>
      <c r="AK1949" s="375" t="str">
        <f t="shared" si="537"/>
        <v/>
      </c>
      <c r="AL1949" s="375" t="str">
        <f t="shared" si="538"/>
        <v/>
      </c>
      <c r="AM1949" s="375" t="str">
        <f t="shared" si="539"/>
        <v/>
      </c>
      <c r="AN1949" s="376" t="str">
        <f>IF(AF1949="","",IF(OR(AH1949="",AH1949="-"),"－",IF(OR(AM1949=8,AM1949=9),"",IF(OR(AJ1949=3,AJ1949=4,AJ1949=5,AJ1949=6),VLOOKUP(AH1949,INDEX((係数_バス貨物_ガソリン,係数_バス貨物_CNG,係数_バス貨物_軽油,係数_バス貨物_メタノール,係数_バス貨物_LPG),MATCH(AL1949,【参考】排出ガスレベル!$AI$4:$AI$671,1),1,AR1949):INDEX((係数_バス貨物_ガソリン,係数_バス貨物_CNG,係数_バス貨物_軽油,係数_バス貨物_メタノール,係数_バス貨物_LPG),MATCH(AL1949+1,【参考】排出ガスレベル!$AI$4:$AI$671,1)-1,5,AR1949),2,FALSE),IF(OR(AJ1949=1,AJ1949=2),VLOOKUP(AH1949,INDEX((係数_乗用_ガソリン,係数_乗用_CNG,係数_乗用_軽油,係数_乗用_メタノール,係数_乗用_LPG),1,1,AR1949):INDEX((係数_乗用_ガソリン,係数_乗用_CNG,係数_乗用_軽油,係数_乗用_メタノール,係数_乗用_LPG),125,5,AR1949),2,FALSE))))))</f>
        <v/>
      </c>
      <c r="AO1949" s="376" t="str">
        <f>IF(T1949="","",IF(OR(AH1949="",AH1949="-"),"－",IF(OR(AM1949=8,AM1949=9),"",IF(OR(AJ1949=3,AJ1949=4,AJ1949=5,AJ1949=6),VLOOKUP(AH1949,INDEX((係数_バス貨物_ガソリン,係数_バス貨物_CNG,係数_バス貨物_軽油,係数_バス貨物_メタノール,係数_バス貨物_LPG),MATCH(AL1949,【参考】排出ガスレベル!$AI$4:$AI$671,1),1,AR1949):INDEX((係数_バス貨物_ガソリン,係数_バス貨物_CNG,係数_バス貨物_軽油,係数_バス貨物_メタノール,係数_バス貨物_LPG),MATCH(AL1949+1,【参考】排出ガスレベル!$AI$4:$AI$671,1)-1,5,AR1949),3,FALSE),IF(OR(AJ1949=1,AJ1949=2),VLOOKUP(AH1949,INDEX((係数_乗用_ガソリン,係数_乗用_CNG,係数_乗用_軽油,係数_乗用_メタノール,係数_乗用_LPG),1,1,AR1949):INDEX((係数_乗用_ガソリン,係数_乗用_CNG,係数_乗用_軽油,係数_乗用_メタノール,係数_乗用_LPG),125,5,AR1949),3,FALSE))))))</f>
        <v/>
      </c>
      <c r="AP1949" s="375" t="str">
        <f t="shared" si="540"/>
        <v/>
      </c>
      <c r="AQ1949" s="444" t="str">
        <f t="shared" si="541"/>
        <v/>
      </c>
      <c r="AR1949" s="375" t="str">
        <f t="shared" si="542"/>
        <v/>
      </c>
      <c r="AS1949" s="377" t="str">
        <f t="shared" si="543"/>
        <v/>
      </c>
      <c r="AT1949" s="378" t="str">
        <f t="shared" si="544"/>
        <v/>
      </c>
      <c r="AX1949" s="625" t="b">
        <f t="shared" si="545"/>
        <v>0</v>
      </c>
      <c r="AY1949" s="7" t="str">
        <f t="shared" si="546"/>
        <v>FALSEFALSEFALSE</v>
      </c>
      <c r="AZ1949" s="626">
        <f t="shared" si="530"/>
        <v>0</v>
      </c>
      <c r="BA1949" s="627" t="str">
        <f t="shared" si="547"/>
        <v/>
      </c>
      <c r="BB1949" s="627">
        <f t="shared" si="531"/>
        <v>0</v>
      </c>
    </row>
    <row r="1950" spans="1:54">
      <c r="A1950" s="381">
        <v>1893</v>
      </c>
      <c r="B1950" s="117"/>
      <c r="C1950" s="288"/>
      <c r="D1950" s="289"/>
      <c r="E1950" s="289"/>
      <c r="F1950" s="290"/>
      <c r="G1950" s="292"/>
      <c r="H1950" s="116"/>
      <c r="I1950" s="292"/>
      <c r="J1950" s="116"/>
      <c r="K1950" s="370"/>
      <c r="L1950" s="370"/>
      <c r="M1950" s="370"/>
      <c r="N1950" s="371"/>
      <c r="O1950" s="371"/>
      <c r="P1950" s="371"/>
      <c r="Q1950" s="371"/>
      <c r="R1950" s="371"/>
      <c r="S1950" s="371"/>
      <c r="T1950" s="443"/>
      <c r="U1950" s="539"/>
      <c r="V1950" s="117"/>
      <c r="W1950" s="118"/>
      <c r="X1950" s="119"/>
      <c r="Y1950" s="120"/>
      <c r="Z1950" s="122"/>
      <c r="AA1950" s="121"/>
      <c r="AB1950" s="443"/>
      <c r="AC1950" s="734"/>
      <c r="AD1950" s="372"/>
      <c r="AE1950" s="485"/>
      <c r="AF1950" s="373" t="str">
        <f t="shared" si="532"/>
        <v/>
      </c>
      <c r="AG1950" s="373" t="str">
        <f t="shared" si="533"/>
        <v/>
      </c>
      <c r="AH1950" s="374" t="str">
        <f t="shared" si="534"/>
        <v/>
      </c>
      <c r="AI1950" s="375" t="str">
        <f t="shared" si="535"/>
        <v/>
      </c>
      <c r="AJ1950" s="375" t="str">
        <f t="shared" si="536"/>
        <v/>
      </c>
      <c r="AK1950" s="375" t="str">
        <f t="shared" si="537"/>
        <v/>
      </c>
      <c r="AL1950" s="375" t="str">
        <f t="shared" si="538"/>
        <v/>
      </c>
      <c r="AM1950" s="375" t="str">
        <f t="shared" si="539"/>
        <v/>
      </c>
      <c r="AN1950" s="376" t="str">
        <f>IF(AF1950="","",IF(OR(AH1950="",AH1950="-"),"－",IF(OR(AM1950=8,AM1950=9),"",IF(OR(AJ1950=3,AJ1950=4,AJ1950=5,AJ1950=6),VLOOKUP(AH1950,INDEX((係数_バス貨物_ガソリン,係数_バス貨物_CNG,係数_バス貨物_軽油,係数_バス貨物_メタノール,係数_バス貨物_LPG),MATCH(AL1950,【参考】排出ガスレベル!$AI$4:$AI$671,1),1,AR1950):INDEX((係数_バス貨物_ガソリン,係数_バス貨物_CNG,係数_バス貨物_軽油,係数_バス貨物_メタノール,係数_バス貨物_LPG),MATCH(AL1950+1,【参考】排出ガスレベル!$AI$4:$AI$671,1)-1,5,AR1950),2,FALSE),IF(OR(AJ1950=1,AJ1950=2),VLOOKUP(AH1950,INDEX((係数_乗用_ガソリン,係数_乗用_CNG,係数_乗用_軽油,係数_乗用_メタノール,係数_乗用_LPG),1,1,AR1950):INDEX((係数_乗用_ガソリン,係数_乗用_CNG,係数_乗用_軽油,係数_乗用_メタノール,係数_乗用_LPG),125,5,AR1950),2,FALSE))))))</f>
        <v/>
      </c>
      <c r="AO1950" s="376" t="str">
        <f>IF(T1950="","",IF(OR(AH1950="",AH1950="-"),"－",IF(OR(AM1950=8,AM1950=9),"",IF(OR(AJ1950=3,AJ1950=4,AJ1950=5,AJ1950=6),VLOOKUP(AH1950,INDEX((係数_バス貨物_ガソリン,係数_バス貨物_CNG,係数_バス貨物_軽油,係数_バス貨物_メタノール,係数_バス貨物_LPG),MATCH(AL1950,【参考】排出ガスレベル!$AI$4:$AI$671,1),1,AR1950):INDEX((係数_バス貨物_ガソリン,係数_バス貨物_CNG,係数_バス貨物_軽油,係数_バス貨物_メタノール,係数_バス貨物_LPG),MATCH(AL1950+1,【参考】排出ガスレベル!$AI$4:$AI$671,1)-1,5,AR1950),3,FALSE),IF(OR(AJ1950=1,AJ1950=2),VLOOKUP(AH1950,INDEX((係数_乗用_ガソリン,係数_乗用_CNG,係数_乗用_軽油,係数_乗用_メタノール,係数_乗用_LPG),1,1,AR1950):INDEX((係数_乗用_ガソリン,係数_乗用_CNG,係数_乗用_軽油,係数_乗用_メタノール,係数_乗用_LPG),125,5,AR1950),3,FALSE))))))</f>
        <v/>
      </c>
      <c r="AP1950" s="375" t="str">
        <f t="shared" si="540"/>
        <v/>
      </c>
      <c r="AQ1950" s="444" t="str">
        <f t="shared" si="541"/>
        <v/>
      </c>
      <c r="AR1950" s="375" t="str">
        <f t="shared" si="542"/>
        <v/>
      </c>
      <c r="AS1950" s="377" t="str">
        <f t="shared" si="543"/>
        <v/>
      </c>
      <c r="AT1950" s="378" t="str">
        <f t="shared" si="544"/>
        <v/>
      </c>
      <c r="AX1950" s="625" t="b">
        <f t="shared" si="545"/>
        <v>0</v>
      </c>
      <c r="AY1950" s="7" t="str">
        <f t="shared" si="546"/>
        <v>FALSEFALSEFALSE</v>
      </c>
      <c r="AZ1950" s="626">
        <f t="shared" si="530"/>
        <v>0</v>
      </c>
      <c r="BA1950" s="627" t="str">
        <f t="shared" si="547"/>
        <v/>
      </c>
      <c r="BB1950" s="627">
        <f t="shared" si="531"/>
        <v>0</v>
      </c>
    </row>
    <row r="1951" spans="1:54">
      <c r="A1951" s="381">
        <v>1894</v>
      </c>
      <c r="B1951" s="117"/>
      <c r="C1951" s="288"/>
      <c r="D1951" s="289"/>
      <c r="E1951" s="289"/>
      <c r="F1951" s="290"/>
      <c r="G1951" s="292"/>
      <c r="H1951" s="116"/>
      <c r="I1951" s="292"/>
      <c r="J1951" s="116"/>
      <c r="K1951" s="370"/>
      <c r="L1951" s="370"/>
      <c r="M1951" s="370"/>
      <c r="N1951" s="371"/>
      <c r="O1951" s="371"/>
      <c r="P1951" s="371"/>
      <c r="Q1951" s="371"/>
      <c r="R1951" s="371"/>
      <c r="S1951" s="371"/>
      <c r="T1951" s="443"/>
      <c r="U1951" s="539"/>
      <c r="V1951" s="117"/>
      <c r="W1951" s="118"/>
      <c r="X1951" s="119"/>
      <c r="Y1951" s="120"/>
      <c r="Z1951" s="122"/>
      <c r="AA1951" s="121"/>
      <c r="AB1951" s="443"/>
      <c r="AC1951" s="734"/>
      <c r="AD1951" s="372"/>
      <c r="AE1951" s="485"/>
      <c r="AF1951" s="373" t="str">
        <f t="shared" si="532"/>
        <v/>
      </c>
      <c r="AG1951" s="373" t="str">
        <f t="shared" si="533"/>
        <v/>
      </c>
      <c r="AH1951" s="374" t="str">
        <f t="shared" si="534"/>
        <v/>
      </c>
      <c r="AI1951" s="375" t="str">
        <f t="shared" si="535"/>
        <v/>
      </c>
      <c r="AJ1951" s="375" t="str">
        <f t="shared" si="536"/>
        <v/>
      </c>
      <c r="AK1951" s="375" t="str">
        <f t="shared" si="537"/>
        <v/>
      </c>
      <c r="AL1951" s="375" t="str">
        <f t="shared" si="538"/>
        <v/>
      </c>
      <c r="AM1951" s="375" t="str">
        <f t="shared" si="539"/>
        <v/>
      </c>
      <c r="AN1951" s="376" t="str">
        <f>IF(AF1951="","",IF(OR(AH1951="",AH1951="-"),"－",IF(OR(AM1951=8,AM1951=9),"",IF(OR(AJ1951=3,AJ1951=4,AJ1951=5,AJ1951=6),VLOOKUP(AH1951,INDEX((係数_バス貨物_ガソリン,係数_バス貨物_CNG,係数_バス貨物_軽油,係数_バス貨物_メタノール,係数_バス貨物_LPG),MATCH(AL1951,【参考】排出ガスレベル!$AI$4:$AI$671,1),1,AR1951):INDEX((係数_バス貨物_ガソリン,係数_バス貨物_CNG,係数_バス貨物_軽油,係数_バス貨物_メタノール,係数_バス貨物_LPG),MATCH(AL1951+1,【参考】排出ガスレベル!$AI$4:$AI$671,1)-1,5,AR1951),2,FALSE),IF(OR(AJ1951=1,AJ1951=2),VLOOKUP(AH1951,INDEX((係数_乗用_ガソリン,係数_乗用_CNG,係数_乗用_軽油,係数_乗用_メタノール,係数_乗用_LPG),1,1,AR1951):INDEX((係数_乗用_ガソリン,係数_乗用_CNG,係数_乗用_軽油,係数_乗用_メタノール,係数_乗用_LPG),125,5,AR1951),2,FALSE))))))</f>
        <v/>
      </c>
      <c r="AO1951" s="376" t="str">
        <f>IF(T1951="","",IF(OR(AH1951="",AH1951="-"),"－",IF(OR(AM1951=8,AM1951=9),"",IF(OR(AJ1951=3,AJ1951=4,AJ1951=5,AJ1951=6),VLOOKUP(AH1951,INDEX((係数_バス貨物_ガソリン,係数_バス貨物_CNG,係数_バス貨物_軽油,係数_バス貨物_メタノール,係数_バス貨物_LPG),MATCH(AL1951,【参考】排出ガスレベル!$AI$4:$AI$671,1),1,AR1951):INDEX((係数_バス貨物_ガソリン,係数_バス貨物_CNG,係数_バス貨物_軽油,係数_バス貨物_メタノール,係数_バス貨物_LPG),MATCH(AL1951+1,【参考】排出ガスレベル!$AI$4:$AI$671,1)-1,5,AR1951),3,FALSE),IF(OR(AJ1951=1,AJ1951=2),VLOOKUP(AH1951,INDEX((係数_乗用_ガソリン,係数_乗用_CNG,係数_乗用_軽油,係数_乗用_メタノール,係数_乗用_LPG),1,1,AR1951):INDEX((係数_乗用_ガソリン,係数_乗用_CNG,係数_乗用_軽油,係数_乗用_メタノール,係数_乗用_LPG),125,5,AR1951),3,FALSE))))))</f>
        <v/>
      </c>
      <c r="AP1951" s="375" t="str">
        <f t="shared" si="540"/>
        <v/>
      </c>
      <c r="AQ1951" s="444" t="str">
        <f t="shared" si="541"/>
        <v/>
      </c>
      <c r="AR1951" s="375" t="str">
        <f t="shared" si="542"/>
        <v/>
      </c>
      <c r="AS1951" s="377" t="str">
        <f t="shared" si="543"/>
        <v/>
      </c>
      <c r="AT1951" s="378" t="str">
        <f t="shared" si="544"/>
        <v/>
      </c>
      <c r="AX1951" s="625" t="b">
        <f t="shared" si="545"/>
        <v>0</v>
      </c>
      <c r="AY1951" s="7" t="str">
        <f t="shared" si="546"/>
        <v>FALSEFALSEFALSE</v>
      </c>
      <c r="AZ1951" s="626">
        <f t="shared" si="530"/>
        <v>0</v>
      </c>
      <c r="BA1951" s="627" t="str">
        <f t="shared" si="547"/>
        <v/>
      </c>
      <c r="BB1951" s="627">
        <f t="shared" si="531"/>
        <v>0</v>
      </c>
    </row>
    <row r="1952" spans="1:54">
      <c r="A1952" s="381">
        <v>1895</v>
      </c>
      <c r="B1952" s="117"/>
      <c r="C1952" s="288"/>
      <c r="D1952" s="289"/>
      <c r="E1952" s="289"/>
      <c r="F1952" s="290"/>
      <c r="G1952" s="292"/>
      <c r="H1952" s="116"/>
      <c r="I1952" s="292"/>
      <c r="J1952" s="116"/>
      <c r="K1952" s="370"/>
      <c r="L1952" s="370"/>
      <c r="M1952" s="370"/>
      <c r="N1952" s="371"/>
      <c r="O1952" s="371"/>
      <c r="P1952" s="371"/>
      <c r="Q1952" s="371"/>
      <c r="R1952" s="371"/>
      <c r="S1952" s="371"/>
      <c r="T1952" s="443"/>
      <c r="U1952" s="539"/>
      <c r="V1952" s="117"/>
      <c r="W1952" s="118"/>
      <c r="X1952" s="119"/>
      <c r="Y1952" s="120"/>
      <c r="Z1952" s="122"/>
      <c r="AA1952" s="121"/>
      <c r="AB1952" s="443"/>
      <c r="AC1952" s="734"/>
      <c r="AD1952" s="372"/>
      <c r="AE1952" s="485"/>
      <c r="AF1952" s="373" t="str">
        <f t="shared" si="532"/>
        <v/>
      </c>
      <c r="AG1952" s="373" t="str">
        <f t="shared" si="533"/>
        <v/>
      </c>
      <c r="AH1952" s="374" t="str">
        <f t="shared" si="534"/>
        <v/>
      </c>
      <c r="AI1952" s="375" t="str">
        <f t="shared" si="535"/>
        <v/>
      </c>
      <c r="AJ1952" s="375" t="str">
        <f t="shared" si="536"/>
        <v/>
      </c>
      <c r="AK1952" s="375" t="str">
        <f t="shared" si="537"/>
        <v/>
      </c>
      <c r="AL1952" s="375" t="str">
        <f t="shared" si="538"/>
        <v/>
      </c>
      <c r="AM1952" s="375" t="str">
        <f t="shared" si="539"/>
        <v/>
      </c>
      <c r="AN1952" s="376" t="str">
        <f>IF(AF1952="","",IF(OR(AH1952="",AH1952="-"),"－",IF(OR(AM1952=8,AM1952=9),"",IF(OR(AJ1952=3,AJ1952=4,AJ1952=5,AJ1952=6),VLOOKUP(AH1952,INDEX((係数_バス貨物_ガソリン,係数_バス貨物_CNG,係数_バス貨物_軽油,係数_バス貨物_メタノール,係数_バス貨物_LPG),MATCH(AL1952,【参考】排出ガスレベル!$AI$4:$AI$671,1),1,AR1952):INDEX((係数_バス貨物_ガソリン,係数_バス貨物_CNG,係数_バス貨物_軽油,係数_バス貨物_メタノール,係数_バス貨物_LPG),MATCH(AL1952+1,【参考】排出ガスレベル!$AI$4:$AI$671,1)-1,5,AR1952),2,FALSE),IF(OR(AJ1952=1,AJ1952=2),VLOOKUP(AH1952,INDEX((係数_乗用_ガソリン,係数_乗用_CNG,係数_乗用_軽油,係数_乗用_メタノール,係数_乗用_LPG),1,1,AR1952):INDEX((係数_乗用_ガソリン,係数_乗用_CNG,係数_乗用_軽油,係数_乗用_メタノール,係数_乗用_LPG),125,5,AR1952),2,FALSE))))))</f>
        <v/>
      </c>
      <c r="AO1952" s="376" t="str">
        <f>IF(T1952="","",IF(OR(AH1952="",AH1952="-"),"－",IF(OR(AM1952=8,AM1952=9),"",IF(OR(AJ1952=3,AJ1952=4,AJ1952=5,AJ1952=6),VLOOKUP(AH1952,INDEX((係数_バス貨物_ガソリン,係数_バス貨物_CNG,係数_バス貨物_軽油,係数_バス貨物_メタノール,係数_バス貨物_LPG),MATCH(AL1952,【参考】排出ガスレベル!$AI$4:$AI$671,1),1,AR1952):INDEX((係数_バス貨物_ガソリン,係数_バス貨物_CNG,係数_バス貨物_軽油,係数_バス貨物_メタノール,係数_バス貨物_LPG),MATCH(AL1952+1,【参考】排出ガスレベル!$AI$4:$AI$671,1)-1,5,AR1952),3,FALSE),IF(OR(AJ1952=1,AJ1952=2),VLOOKUP(AH1952,INDEX((係数_乗用_ガソリン,係数_乗用_CNG,係数_乗用_軽油,係数_乗用_メタノール,係数_乗用_LPG),1,1,AR1952):INDEX((係数_乗用_ガソリン,係数_乗用_CNG,係数_乗用_軽油,係数_乗用_メタノール,係数_乗用_LPG),125,5,AR1952),3,FALSE))))))</f>
        <v/>
      </c>
      <c r="AP1952" s="375" t="str">
        <f t="shared" si="540"/>
        <v/>
      </c>
      <c r="AQ1952" s="444" t="str">
        <f t="shared" si="541"/>
        <v/>
      </c>
      <c r="AR1952" s="375" t="str">
        <f t="shared" si="542"/>
        <v/>
      </c>
      <c r="AS1952" s="377" t="str">
        <f t="shared" si="543"/>
        <v/>
      </c>
      <c r="AT1952" s="378" t="str">
        <f t="shared" si="544"/>
        <v/>
      </c>
      <c r="AX1952" s="625" t="b">
        <f t="shared" si="545"/>
        <v>0</v>
      </c>
      <c r="AY1952" s="7" t="str">
        <f t="shared" si="546"/>
        <v>FALSEFALSEFALSE</v>
      </c>
      <c r="AZ1952" s="626">
        <f t="shared" si="530"/>
        <v>0</v>
      </c>
      <c r="BA1952" s="627" t="str">
        <f t="shared" si="547"/>
        <v/>
      </c>
      <c r="BB1952" s="627">
        <f t="shared" si="531"/>
        <v>0</v>
      </c>
    </row>
    <row r="1953" spans="1:54">
      <c r="A1953" s="381">
        <v>1896</v>
      </c>
      <c r="B1953" s="117"/>
      <c r="C1953" s="288"/>
      <c r="D1953" s="289"/>
      <c r="E1953" s="289"/>
      <c r="F1953" s="290"/>
      <c r="G1953" s="292"/>
      <c r="H1953" s="116"/>
      <c r="I1953" s="292"/>
      <c r="J1953" s="116"/>
      <c r="K1953" s="370"/>
      <c r="L1953" s="370"/>
      <c r="M1953" s="370"/>
      <c r="N1953" s="371"/>
      <c r="O1953" s="371"/>
      <c r="P1953" s="371"/>
      <c r="Q1953" s="371"/>
      <c r="R1953" s="371"/>
      <c r="S1953" s="371"/>
      <c r="T1953" s="443"/>
      <c r="U1953" s="539"/>
      <c r="V1953" s="117"/>
      <c r="W1953" s="118"/>
      <c r="X1953" s="119"/>
      <c r="Y1953" s="120"/>
      <c r="Z1953" s="122"/>
      <c r="AA1953" s="121"/>
      <c r="AB1953" s="443"/>
      <c r="AC1953" s="734"/>
      <c r="AD1953" s="372"/>
      <c r="AE1953" s="485"/>
      <c r="AF1953" s="373" t="str">
        <f t="shared" si="532"/>
        <v/>
      </c>
      <c r="AG1953" s="373" t="str">
        <f t="shared" si="533"/>
        <v/>
      </c>
      <c r="AH1953" s="374" t="str">
        <f t="shared" si="534"/>
        <v/>
      </c>
      <c r="AI1953" s="375" t="str">
        <f t="shared" si="535"/>
        <v/>
      </c>
      <c r="AJ1953" s="375" t="str">
        <f t="shared" si="536"/>
        <v/>
      </c>
      <c r="AK1953" s="375" t="str">
        <f t="shared" si="537"/>
        <v/>
      </c>
      <c r="AL1953" s="375" t="str">
        <f t="shared" si="538"/>
        <v/>
      </c>
      <c r="AM1953" s="375" t="str">
        <f t="shared" si="539"/>
        <v/>
      </c>
      <c r="AN1953" s="376" t="str">
        <f>IF(AF1953="","",IF(OR(AH1953="",AH1953="-"),"－",IF(OR(AM1953=8,AM1953=9),"",IF(OR(AJ1953=3,AJ1953=4,AJ1953=5,AJ1953=6),VLOOKUP(AH1953,INDEX((係数_バス貨物_ガソリン,係数_バス貨物_CNG,係数_バス貨物_軽油,係数_バス貨物_メタノール,係数_バス貨物_LPG),MATCH(AL1953,【参考】排出ガスレベル!$AI$4:$AI$671,1),1,AR1953):INDEX((係数_バス貨物_ガソリン,係数_バス貨物_CNG,係数_バス貨物_軽油,係数_バス貨物_メタノール,係数_バス貨物_LPG),MATCH(AL1953+1,【参考】排出ガスレベル!$AI$4:$AI$671,1)-1,5,AR1953),2,FALSE),IF(OR(AJ1953=1,AJ1953=2),VLOOKUP(AH1953,INDEX((係数_乗用_ガソリン,係数_乗用_CNG,係数_乗用_軽油,係数_乗用_メタノール,係数_乗用_LPG),1,1,AR1953):INDEX((係数_乗用_ガソリン,係数_乗用_CNG,係数_乗用_軽油,係数_乗用_メタノール,係数_乗用_LPG),125,5,AR1953),2,FALSE))))))</f>
        <v/>
      </c>
      <c r="AO1953" s="376" t="str">
        <f>IF(T1953="","",IF(OR(AH1953="",AH1953="-"),"－",IF(OR(AM1953=8,AM1953=9),"",IF(OR(AJ1953=3,AJ1953=4,AJ1953=5,AJ1953=6),VLOOKUP(AH1953,INDEX((係数_バス貨物_ガソリン,係数_バス貨物_CNG,係数_バス貨物_軽油,係数_バス貨物_メタノール,係数_バス貨物_LPG),MATCH(AL1953,【参考】排出ガスレベル!$AI$4:$AI$671,1),1,AR1953):INDEX((係数_バス貨物_ガソリン,係数_バス貨物_CNG,係数_バス貨物_軽油,係数_バス貨物_メタノール,係数_バス貨物_LPG),MATCH(AL1953+1,【参考】排出ガスレベル!$AI$4:$AI$671,1)-1,5,AR1953),3,FALSE),IF(OR(AJ1953=1,AJ1953=2),VLOOKUP(AH1953,INDEX((係数_乗用_ガソリン,係数_乗用_CNG,係数_乗用_軽油,係数_乗用_メタノール,係数_乗用_LPG),1,1,AR1953):INDEX((係数_乗用_ガソリン,係数_乗用_CNG,係数_乗用_軽油,係数_乗用_メタノール,係数_乗用_LPG),125,5,AR1953),3,FALSE))))))</f>
        <v/>
      </c>
      <c r="AP1953" s="375" t="str">
        <f t="shared" si="540"/>
        <v/>
      </c>
      <c r="AQ1953" s="444" t="str">
        <f t="shared" si="541"/>
        <v/>
      </c>
      <c r="AR1953" s="375" t="str">
        <f t="shared" si="542"/>
        <v/>
      </c>
      <c r="AS1953" s="377" t="str">
        <f t="shared" si="543"/>
        <v/>
      </c>
      <c r="AT1953" s="378" t="str">
        <f t="shared" si="544"/>
        <v/>
      </c>
      <c r="AX1953" s="625" t="b">
        <f t="shared" si="545"/>
        <v>0</v>
      </c>
      <c r="AY1953" s="7" t="str">
        <f t="shared" si="546"/>
        <v>FALSEFALSEFALSE</v>
      </c>
      <c r="AZ1953" s="626">
        <f t="shared" si="530"/>
        <v>0</v>
      </c>
      <c r="BA1953" s="627" t="str">
        <f t="shared" si="547"/>
        <v/>
      </c>
      <c r="BB1953" s="627">
        <f t="shared" si="531"/>
        <v>0</v>
      </c>
    </row>
    <row r="1954" spans="1:54">
      <c r="A1954" s="381">
        <v>1897</v>
      </c>
      <c r="B1954" s="117"/>
      <c r="C1954" s="288"/>
      <c r="D1954" s="289"/>
      <c r="E1954" s="289"/>
      <c r="F1954" s="290"/>
      <c r="G1954" s="292"/>
      <c r="H1954" s="116"/>
      <c r="I1954" s="292"/>
      <c r="J1954" s="116"/>
      <c r="K1954" s="370"/>
      <c r="L1954" s="370"/>
      <c r="M1954" s="370"/>
      <c r="N1954" s="371"/>
      <c r="O1954" s="371"/>
      <c r="P1954" s="371"/>
      <c r="Q1954" s="371"/>
      <c r="R1954" s="371"/>
      <c r="S1954" s="371"/>
      <c r="T1954" s="443"/>
      <c r="U1954" s="539"/>
      <c r="V1954" s="117"/>
      <c r="W1954" s="118"/>
      <c r="X1954" s="119"/>
      <c r="Y1954" s="120"/>
      <c r="Z1954" s="122"/>
      <c r="AA1954" s="121"/>
      <c r="AB1954" s="443"/>
      <c r="AC1954" s="734"/>
      <c r="AD1954" s="372"/>
      <c r="AE1954" s="485"/>
      <c r="AF1954" s="373" t="str">
        <f t="shared" si="532"/>
        <v/>
      </c>
      <c r="AG1954" s="373" t="str">
        <f t="shared" si="533"/>
        <v/>
      </c>
      <c r="AH1954" s="374" t="str">
        <f t="shared" si="534"/>
        <v/>
      </c>
      <c r="AI1954" s="375" t="str">
        <f t="shared" si="535"/>
        <v/>
      </c>
      <c r="AJ1954" s="375" t="str">
        <f t="shared" si="536"/>
        <v/>
      </c>
      <c r="AK1954" s="375" t="str">
        <f t="shared" si="537"/>
        <v/>
      </c>
      <c r="AL1954" s="375" t="str">
        <f t="shared" si="538"/>
        <v/>
      </c>
      <c r="AM1954" s="375" t="str">
        <f t="shared" si="539"/>
        <v/>
      </c>
      <c r="AN1954" s="376" t="str">
        <f>IF(AF1954="","",IF(OR(AH1954="",AH1954="-"),"－",IF(OR(AM1954=8,AM1954=9),"",IF(OR(AJ1954=3,AJ1954=4,AJ1954=5,AJ1954=6),VLOOKUP(AH1954,INDEX((係数_バス貨物_ガソリン,係数_バス貨物_CNG,係数_バス貨物_軽油,係数_バス貨物_メタノール,係数_バス貨物_LPG),MATCH(AL1954,【参考】排出ガスレベル!$AI$4:$AI$671,1),1,AR1954):INDEX((係数_バス貨物_ガソリン,係数_バス貨物_CNG,係数_バス貨物_軽油,係数_バス貨物_メタノール,係数_バス貨物_LPG),MATCH(AL1954+1,【参考】排出ガスレベル!$AI$4:$AI$671,1)-1,5,AR1954),2,FALSE),IF(OR(AJ1954=1,AJ1954=2),VLOOKUP(AH1954,INDEX((係数_乗用_ガソリン,係数_乗用_CNG,係数_乗用_軽油,係数_乗用_メタノール,係数_乗用_LPG),1,1,AR1954):INDEX((係数_乗用_ガソリン,係数_乗用_CNG,係数_乗用_軽油,係数_乗用_メタノール,係数_乗用_LPG),125,5,AR1954),2,FALSE))))))</f>
        <v/>
      </c>
      <c r="AO1954" s="376" t="str">
        <f>IF(T1954="","",IF(OR(AH1954="",AH1954="-"),"－",IF(OR(AM1954=8,AM1954=9),"",IF(OR(AJ1954=3,AJ1954=4,AJ1954=5,AJ1954=6),VLOOKUP(AH1954,INDEX((係数_バス貨物_ガソリン,係数_バス貨物_CNG,係数_バス貨物_軽油,係数_バス貨物_メタノール,係数_バス貨物_LPG),MATCH(AL1954,【参考】排出ガスレベル!$AI$4:$AI$671,1),1,AR1954):INDEX((係数_バス貨物_ガソリン,係数_バス貨物_CNG,係数_バス貨物_軽油,係数_バス貨物_メタノール,係数_バス貨物_LPG),MATCH(AL1954+1,【参考】排出ガスレベル!$AI$4:$AI$671,1)-1,5,AR1954),3,FALSE),IF(OR(AJ1954=1,AJ1954=2),VLOOKUP(AH1954,INDEX((係数_乗用_ガソリン,係数_乗用_CNG,係数_乗用_軽油,係数_乗用_メタノール,係数_乗用_LPG),1,1,AR1954):INDEX((係数_乗用_ガソリン,係数_乗用_CNG,係数_乗用_軽油,係数_乗用_メタノール,係数_乗用_LPG),125,5,AR1954),3,FALSE))))))</f>
        <v/>
      </c>
      <c r="AP1954" s="375" t="str">
        <f t="shared" si="540"/>
        <v/>
      </c>
      <c r="AQ1954" s="444" t="str">
        <f t="shared" si="541"/>
        <v/>
      </c>
      <c r="AR1954" s="375" t="str">
        <f t="shared" si="542"/>
        <v/>
      </c>
      <c r="AS1954" s="377" t="str">
        <f t="shared" si="543"/>
        <v/>
      </c>
      <c r="AT1954" s="378" t="str">
        <f t="shared" si="544"/>
        <v/>
      </c>
      <c r="AX1954" s="625" t="b">
        <f t="shared" si="545"/>
        <v>0</v>
      </c>
      <c r="AY1954" s="7" t="str">
        <f t="shared" si="546"/>
        <v>FALSEFALSEFALSE</v>
      </c>
      <c r="AZ1954" s="626">
        <f t="shared" si="530"/>
        <v>0</v>
      </c>
      <c r="BA1954" s="627" t="str">
        <f t="shared" si="547"/>
        <v/>
      </c>
      <c r="BB1954" s="627">
        <f t="shared" si="531"/>
        <v>0</v>
      </c>
    </row>
    <row r="1955" spans="1:54">
      <c r="A1955" s="381">
        <v>1898</v>
      </c>
      <c r="B1955" s="117"/>
      <c r="C1955" s="288"/>
      <c r="D1955" s="289"/>
      <c r="E1955" s="289"/>
      <c r="F1955" s="290"/>
      <c r="G1955" s="292"/>
      <c r="H1955" s="116"/>
      <c r="I1955" s="292"/>
      <c r="J1955" s="116"/>
      <c r="K1955" s="370"/>
      <c r="L1955" s="370"/>
      <c r="M1955" s="370"/>
      <c r="N1955" s="371"/>
      <c r="O1955" s="371"/>
      <c r="P1955" s="371"/>
      <c r="Q1955" s="371"/>
      <c r="R1955" s="371"/>
      <c r="S1955" s="371"/>
      <c r="T1955" s="443"/>
      <c r="U1955" s="539"/>
      <c r="V1955" s="117"/>
      <c r="W1955" s="118"/>
      <c r="X1955" s="119"/>
      <c r="Y1955" s="120"/>
      <c r="Z1955" s="122"/>
      <c r="AA1955" s="121"/>
      <c r="AB1955" s="443"/>
      <c r="AC1955" s="734"/>
      <c r="AD1955" s="372"/>
      <c r="AE1955" s="485"/>
      <c r="AF1955" s="373" t="str">
        <f t="shared" si="532"/>
        <v/>
      </c>
      <c r="AG1955" s="373" t="str">
        <f t="shared" si="533"/>
        <v/>
      </c>
      <c r="AH1955" s="374" t="str">
        <f t="shared" si="534"/>
        <v/>
      </c>
      <c r="AI1955" s="375" t="str">
        <f t="shared" si="535"/>
        <v/>
      </c>
      <c r="AJ1955" s="375" t="str">
        <f t="shared" si="536"/>
        <v/>
      </c>
      <c r="AK1955" s="375" t="str">
        <f t="shared" si="537"/>
        <v/>
      </c>
      <c r="AL1955" s="375" t="str">
        <f t="shared" si="538"/>
        <v/>
      </c>
      <c r="AM1955" s="375" t="str">
        <f t="shared" si="539"/>
        <v/>
      </c>
      <c r="AN1955" s="376" t="str">
        <f>IF(AF1955="","",IF(OR(AH1955="",AH1955="-"),"－",IF(OR(AM1955=8,AM1955=9),"",IF(OR(AJ1955=3,AJ1955=4,AJ1955=5,AJ1955=6),VLOOKUP(AH1955,INDEX((係数_バス貨物_ガソリン,係数_バス貨物_CNG,係数_バス貨物_軽油,係数_バス貨物_メタノール,係数_バス貨物_LPG),MATCH(AL1955,【参考】排出ガスレベル!$AI$4:$AI$671,1),1,AR1955):INDEX((係数_バス貨物_ガソリン,係数_バス貨物_CNG,係数_バス貨物_軽油,係数_バス貨物_メタノール,係数_バス貨物_LPG),MATCH(AL1955+1,【参考】排出ガスレベル!$AI$4:$AI$671,1)-1,5,AR1955),2,FALSE),IF(OR(AJ1955=1,AJ1955=2),VLOOKUP(AH1955,INDEX((係数_乗用_ガソリン,係数_乗用_CNG,係数_乗用_軽油,係数_乗用_メタノール,係数_乗用_LPG),1,1,AR1955):INDEX((係数_乗用_ガソリン,係数_乗用_CNG,係数_乗用_軽油,係数_乗用_メタノール,係数_乗用_LPG),125,5,AR1955),2,FALSE))))))</f>
        <v/>
      </c>
      <c r="AO1955" s="376" t="str">
        <f>IF(T1955="","",IF(OR(AH1955="",AH1955="-"),"－",IF(OR(AM1955=8,AM1955=9),"",IF(OR(AJ1955=3,AJ1955=4,AJ1955=5,AJ1955=6),VLOOKUP(AH1955,INDEX((係数_バス貨物_ガソリン,係数_バス貨物_CNG,係数_バス貨物_軽油,係数_バス貨物_メタノール,係数_バス貨物_LPG),MATCH(AL1955,【参考】排出ガスレベル!$AI$4:$AI$671,1),1,AR1955):INDEX((係数_バス貨物_ガソリン,係数_バス貨物_CNG,係数_バス貨物_軽油,係数_バス貨物_メタノール,係数_バス貨物_LPG),MATCH(AL1955+1,【参考】排出ガスレベル!$AI$4:$AI$671,1)-1,5,AR1955),3,FALSE),IF(OR(AJ1955=1,AJ1955=2),VLOOKUP(AH1955,INDEX((係数_乗用_ガソリン,係数_乗用_CNG,係数_乗用_軽油,係数_乗用_メタノール,係数_乗用_LPG),1,1,AR1955):INDEX((係数_乗用_ガソリン,係数_乗用_CNG,係数_乗用_軽油,係数_乗用_メタノール,係数_乗用_LPG),125,5,AR1955),3,FALSE))))))</f>
        <v/>
      </c>
      <c r="AP1955" s="375" t="str">
        <f t="shared" si="540"/>
        <v/>
      </c>
      <c r="AQ1955" s="444" t="str">
        <f t="shared" si="541"/>
        <v/>
      </c>
      <c r="AR1955" s="375" t="str">
        <f t="shared" si="542"/>
        <v/>
      </c>
      <c r="AS1955" s="377" t="str">
        <f t="shared" si="543"/>
        <v/>
      </c>
      <c r="AT1955" s="378" t="str">
        <f t="shared" si="544"/>
        <v/>
      </c>
      <c r="AX1955" s="625" t="b">
        <f t="shared" si="545"/>
        <v>0</v>
      </c>
      <c r="AY1955" s="7" t="str">
        <f t="shared" si="546"/>
        <v>FALSEFALSEFALSE</v>
      </c>
      <c r="AZ1955" s="626">
        <f t="shared" si="530"/>
        <v>0</v>
      </c>
      <c r="BA1955" s="627" t="str">
        <f t="shared" si="547"/>
        <v/>
      </c>
      <c r="BB1955" s="627">
        <f t="shared" si="531"/>
        <v>0</v>
      </c>
    </row>
    <row r="1956" spans="1:54">
      <c r="A1956" s="381">
        <v>1899</v>
      </c>
      <c r="B1956" s="117"/>
      <c r="C1956" s="288"/>
      <c r="D1956" s="289"/>
      <c r="E1956" s="289"/>
      <c r="F1956" s="290"/>
      <c r="G1956" s="292"/>
      <c r="H1956" s="116"/>
      <c r="I1956" s="292"/>
      <c r="J1956" s="116"/>
      <c r="K1956" s="370"/>
      <c r="L1956" s="370"/>
      <c r="M1956" s="370"/>
      <c r="N1956" s="371"/>
      <c r="O1956" s="371"/>
      <c r="P1956" s="371"/>
      <c r="Q1956" s="371"/>
      <c r="R1956" s="371"/>
      <c r="S1956" s="371"/>
      <c r="T1956" s="443"/>
      <c r="U1956" s="539"/>
      <c r="V1956" s="117"/>
      <c r="W1956" s="118"/>
      <c r="X1956" s="119"/>
      <c r="Y1956" s="120"/>
      <c r="Z1956" s="122"/>
      <c r="AA1956" s="121"/>
      <c r="AB1956" s="443"/>
      <c r="AC1956" s="734"/>
      <c r="AD1956" s="372"/>
      <c r="AE1956" s="485"/>
      <c r="AF1956" s="373" t="str">
        <f t="shared" si="532"/>
        <v/>
      </c>
      <c r="AG1956" s="373" t="str">
        <f t="shared" si="533"/>
        <v/>
      </c>
      <c r="AH1956" s="374" t="str">
        <f t="shared" si="534"/>
        <v/>
      </c>
      <c r="AI1956" s="375" t="str">
        <f t="shared" si="535"/>
        <v/>
      </c>
      <c r="AJ1956" s="375" t="str">
        <f t="shared" si="536"/>
        <v/>
      </c>
      <c r="AK1956" s="375" t="str">
        <f t="shared" si="537"/>
        <v/>
      </c>
      <c r="AL1956" s="375" t="str">
        <f t="shared" si="538"/>
        <v/>
      </c>
      <c r="AM1956" s="375" t="str">
        <f t="shared" si="539"/>
        <v/>
      </c>
      <c r="AN1956" s="376" t="str">
        <f>IF(AF1956="","",IF(OR(AH1956="",AH1956="-"),"－",IF(OR(AM1956=8,AM1956=9),"",IF(OR(AJ1956=3,AJ1956=4,AJ1956=5,AJ1956=6),VLOOKUP(AH1956,INDEX((係数_バス貨物_ガソリン,係数_バス貨物_CNG,係数_バス貨物_軽油,係数_バス貨物_メタノール,係数_バス貨物_LPG),MATCH(AL1956,【参考】排出ガスレベル!$AI$4:$AI$671,1),1,AR1956):INDEX((係数_バス貨物_ガソリン,係数_バス貨物_CNG,係数_バス貨物_軽油,係数_バス貨物_メタノール,係数_バス貨物_LPG),MATCH(AL1956+1,【参考】排出ガスレベル!$AI$4:$AI$671,1)-1,5,AR1956),2,FALSE),IF(OR(AJ1956=1,AJ1956=2),VLOOKUP(AH1956,INDEX((係数_乗用_ガソリン,係数_乗用_CNG,係数_乗用_軽油,係数_乗用_メタノール,係数_乗用_LPG),1,1,AR1956):INDEX((係数_乗用_ガソリン,係数_乗用_CNG,係数_乗用_軽油,係数_乗用_メタノール,係数_乗用_LPG),125,5,AR1956),2,FALSE))))))</f>
        <v/>
      </c>
      <c r="AO1956" s="376" t="str">
        <f>IF(T1956="","",IF(OR(AH1956="",AH1956="-"),"－",IF(OR(AM1956=8,AM1956=9),"",IF(OR(AJ1956=3,AJ1956=4,AJ1956=5,AJ1956=6),VLOOKUP(AH1956,INDEX((係数_バス貨物_ガソリン,係数_バス貨物_CNG,係数_バス貨物_軽油,係数_バス貨物_メタノール,係数_バス貨物_LPG),MATCH(AL1956,【参考】排出ガスレベル!$AI$4:$AI$671,1),1,AR1956):INDEX((係数_バス貨物_ガソリン,係数_バス貨物_CNG,係数_バス貨物_軽油,係数_バス貨物_メタノール,係数_バス貨物_LPG),MATCH(AL1956+1,【参考】排出ガスレベル!$AI$4:$AI$671,1)-1,5,AR1956),3,FALSE),IF(OR(AJ1956=1,AJ1956=2),VLOOKUP(AH1956,INDEX((係数_乗用_ガソリン,係数_乗用_CNG,係数_乗用_軽油,係数_乗用_メタノール,係数_乗用_LPG),1,1,AR1956):INDEX((係数_乗用_ガソリン,係数_乗用_CNG,係数_乗用_軽油,係数_乗用_メタノール,係数_乗用_LPG),125,5,AR1956),3,FALSE))))))</f>
        <v/>
      </c>
      <c r="AP1956" s="375" t="str">
        <f t="shared" si="540"/>
        <v/>
      </c>
      <c r="AQ1956" s="444" t="str">
        <f t="shared" si="541"/>
        <v/>
      </c>
      <c r="AR1956" s="375" t="str">
        <f t="shared" si="542"/>
        <v/>
      </c>
      <c r="AS1956" s="377" t="str">
        <f t="shared" si="543"/>
        <v/>
      </c>
      <c r="AT1956" s="378" t="str">
        <f t="shared" si="544"/>
        <v/>
      </c>
      <c r="AX1956" s="625" t="b">
        <f t="shared" si="545"/>
        <v>0</v>
      </c>
      <c r="AY1956" s="7" t="str">
        <f t="shared" si="546"/>
        <v>FALSEFALSEFALSE</v>
      </c>
      <c r="AZ1956" s="626">
        <f t="shared" si="530"/>
        <v>0</v>
      </c>
      <c r="BA1956" s="627" t="str">
        <f t="shared" si="547"/>
        <v/>
      </c>
      <c r="BB1956" s="627">
        <f t="shared" si="531"/>
        <v>0</v>
      </c>
    </row>
    <row r="1957" spans="1:54">
      <c r="A1957" s="381">
        <v>1900</v>
      </c>
      <c r="B1957" s="117"/>
      <c r="C1957" s="288"/>
      <c r="D1957" s="289"/>
      <c r="E1957" s="289"/>
      <c r="F1957" s="290"/>
      <c r="G1957" s="292"/>
      <c r="H1957" s="116"/>
      <c r="I1957" s="292"/>
      <c r="J1957" s="116"/>
      <c r="K1957" s="370"/>
      <c r="L1957" s="370"/>
      <c r="M1957" s="370"/>
      <c r="N1957" s="371"/>
      <c r="O1957" s="371"/>
      <c r="P1957" s="371"/>
      <c r="Q1957" s="371"/>
      <c r="R1957" s="371"/>
      <c r="S1957" s="371"/>
      <c r="T1957" s="443"/>
      <c r="U1957" s="539"/>
      <c r="V1957" s="117"/>
      <c r="W1957" s="118"/>
      <c r="X1957" s="119"/>
      <c r="Y1957" s="120"/>
      <c r="Z1957" s="122"/>
      <c r="AA1957" s="121"/>
      <c r="AB1957" s="443"/>
      <c r="AC1957" s="734"/>
      <c r="AD1957" s="372"/>
      <c r="AE1957" s="485"/>
      <c r="AF1957" s="373" t="str">
        <f t="shared" si="532"/>
        <v/>
      </c>
      <c r="AG1957" s="373" t="str">
        <f t="shared" si="533"/>
        <v/>
      </c>
      <c r="AH1957" s="374" t="str">
        <f t="shared" si="534"/>
        <v/>
      </c>
      <c r="AI1957" s="375" t="str">
        <f t="shared" si="535"/>
        <v/>
      </c>
      <c r="AJ1957" s="375" t="str">
        <f t="shared" si="536"/>
        <v/>
      </c>
      <c r="AK1957" s="375" t="str">
        <f t="shared" si="537"/>
        <v/>
      </c>
      <c r="AL1957" s="375" t="str">
        <f t="shared" si="538"/>
        <v/>
      </c>
      <c r="AM1957" s="375" t="str">
        <f t="shared" si="539"/>
        <v/>
      </c>
      <c r="AN1957" s="376" t="str">
        <f>IF(AF1957="","",IF(OR(AH1957="",AH1957="-"),"－",IF(OR(AM1957=8,AM1957=9),"",IF(OR(AJ1957=3,AJ1957=4,AJ1957=5,AJ1957=6),VLOOKUP(AH1957,INDEX((係数_バス貨物_ガソリン,係数_バス貨物_CNG,係数_バス貨物_軽油,係数_バス貨物_メタノール,係数_バス貨物_LPG),MATCH(AL1957,【参考】排出ガスレベル!$AI$4:$AI$671,1),1,AR1957):INDEX((係数_バス貨物_ガソリン,係数_バス貨物_CNG,係数_バス貨物_軽油,係数_バス貨物_メタノール,係数_バス貨物_LPG),MATCH(AL1957+1,【参考】排出ガスレベル!$AI$4:$AI$671,1)-1,5,AR1957),2,FALSE),IF(OR(AJ1957=1,AJ1957=2),VLOOKUP(AH1957,INDEX((係数_乗用_ガソリン,係数_乗用_CNG,係数_乗用_軽油,係数_乗用_メタノール,係数_乗用_LPG),1,1,AR1957):INDEX((係数_乗用_ガソリン,係数_乗用_CNG,係数_乗用_軽油,係数_乗用_メタノール,係数_乗用_LPG),125,5,AR1957),2,FALSE))))))</f>
        <v/>
      </c>
      <c r="AO1957" s="376" t="str">
        <f>IF(T1957="","",IF(OR(AH1957="",AH1957="-"),"－",IF(OR(AM1957=8,AM1957=9),"",IF(OR(AJ1957=3,AJ1957=4,AJ1957=5,AJ1957=6),VLOOKUP(AH1957,INDEX((係数_バス貨物_ガソリン,係数_バス貨物_CNG,係数_バス貨物_軽油,係数_バス貨物_メタノール,係数_バス貨物_LPG),MATCH(AL1957,【参考】排出ガスレベル!$AI$4:$AI$671,1),1,AR1957):INDEX((係数_バス貨物_ガソリン,係数_バス貨物_CNG,係数_バス貨物_軽油,係数_バス貨物_メタノール,係数_バス貨物_LPG),MATCH(AL1957+1,【参考】排出ガスレベル!$AI$4:$AI$671,1)-1,5,AR1957),3,FALSE),IF(OR(AJ1957=1,AJ1957=2),VLOOKUP(AH1957,INDEX((係数_乗用_ガソリン,係数_乗用_CNG,係数_乗用_軽油,係数_乗用_メタノール,係数_乗用_LPG),1,1,AR1957):INDEX((係数_乗用_ガソリン,係数_乗用_CNG,係数_乗用_軽油,係数_乗用_メタノール,係数_乗用_LPG),125,5,AR1957),3,FALSE))))))</f>
        <v/>
      </c>
      <c r="AP1957" s="375" t="str">
        <f t="shared" si="540"/>
        <v/>
      </c>
      <c r="AQ1957" s="444" t="str">
        <f t="shared" si="541"/>
        <v/>
      </c>
      <c r="AR1957" s="375" t="str">
        <f t="shared" si="542"/>
        <v/>
      </c>
      <c r="AS1957" s="377" t="str">
        <f t="shared" si="543"/>
        <v/>
      </c>
      <c r="AT1957" s="378" t="str">
        <f t="shared" si="544"/>
        <v/>
      </c>
      <c r="AX1957" s="625" t="b">
        <f t="shared" si="545"/>
        <v>0</v>
      </c>
      <c r="AY1957" s="7" t="str">
        <f t="shared" si="546"/>
        <v>FALSEFALSEFALSE</v>
      </c>
      <c r="AZ1957" s="626">
        <f t="shared" si="530"/>
        <v>0</v>
      </c>
      <c r="BA1957" s="627" t="str">
        <f t="shared" si="547"/>
        <v/>
      </c>
      <c r="BB1957" s="627">
        <f t="shared" si="531"/>
        <v>0</v>
      </c>
    </row>
    <row r="1958" spans="1:54">
      <c r="A1958" s="381">
        <v>1901</v>
      </c>
      <c r="B1958" s="117"/>
      <c r="C1958" s="288"/>
      <c r="D1958" s="289"/>
      <c r="E1958" s="289"/>
      <c r="F1958" s="290"/>
      <c r="G1958" s="292"/>
      <c r="H1958" s="116"/>
      <c r="I1958" s="292"/>
      <c r="J1958" s="116"/>
      <c r="K1958" s="370"/>
      <c r="L1958" s="370"/>
      <c r="M1958" s="370"/>
      <c r="N1958" s="371"/>
      <c r="O1958" s="371"/>
      <c r="P1958" s="371"/>
      <c r="Q1958" s="371"/>
      <c r="R1958" s="371"/>
      <c r="S1958" s="371"/>
      <c r="T1958" s="443"/>
      <c r="U1958" s="539"/>
      <c r="V1958" s="117"/>
      <c r="W1958" s="118"/>
      <c r="X1958" s="119"/>
      <c r="Y1958" s="120"/>
      <c r="Z1958" s="122"/>
      <c r="AA1958" s="121"/>
      <c r="AB1958" s="443"/>
      <c r="AC1958" s="734"/>
      <c r="AD1958" s="372"/>
      <c r="AE1958" s="485"/>
      <c r="AF1958" s="373" t="str">
        <f t="shared" si="532"/>
        <v/>
      </c>
      <c r="AG1958" s="373" t="str">
        <f t="shared" si="533"/>
        <v/>
      </c>
      <c r="AH1958" s="374" t="str">
        <f t="shared" si="534"/>
        <v/>
      </c>
      <c r="AI1958" s="375" t="str">
        <f t="shared" si="535"/>
        <v/>
      </c>
      <c r="AJ1958" s="375" t="str">
        <f t="shared" si="536"/>
        <v/>
      </c>
      <c r="AK1958" s="375" t="str">
        <f t="shared" si="537"/>
        <v/>
      </c>
      <c r="AL1958" s="375" t="str">
        <f t="shared" si="538"/>
        <v/>
      </c>
      <c r="AM1958" s="375" t="str">
        <f t="shared" si="539"/>
        <v/>
      </c>
      <c r="AN1958" s="376" t="str">
        <f>IF(AF1958="","",IF(OR(AH1958="",AH1958="-"),"－",IF(OR(AM1958=8,AM1958=9),"",IF(OR(AJ1958=3,AJ1958=4,AJ1958=5,AJ1958=6),VLOOKUP(AH1958,INDEX((係数_バス貨物_ガソリン,係数_バス貨物_CNG,係数_バス貨物_軽油,係数_バス貨物_メタノール,係数_バス貨物_LPG),MATCH(AL1958,【参考】排出ガスレベル!$AI$4:$AI$671,1),1,AR1958):INDEX((係数_バス貨物_ガソリン,係数_バス貨物_CNG,係数_バス貨物_軽油,係数_バス貨物_メタノール,係数_バス貨物_LPG),MATCH(AL1958+1,【参考】排出ガスレベル!$AI$4:$AI$671,1)-1,5,AR1958),2,FALSE),IF(OR(AJ1958=1,AJ1958=2),VLOOKUP(AH1958,INDEX((係数_乗用_ガソリン,係数_乗用_CNG,係数_乗用_軽油,係数_乗用_メタノール,係数_乗用_LPG),1,1,AR1958):INDEX((係数_乗用_ガソリン,係数_乗用_CNG,係数_乗用_軽油,係数_乗用_メタノール,係数_乗用_LPG),125,5,AR1958),2,FALSE))))))</f>
        <v/>
      </c>
      <c r="AO1958" s="376" t="str">
        <f>IF(T1958="","",IF(OR(AH1958="",AH1958="-"),"－",IF(OR(AM1958=8,AM1958=9),"",IF(OR(AJ1958=3,AJ1958=4,AJ1958=5,AJ1958=6),VLOOKUP(AH1958,INDEX((係数_バス貨物_ガソリン,係数_バス貨物_CNG,係数_バス貨物_軽油,係数_バス貨物_メタノール,係数_バス貨物_LPG),MATCH(AL1958,【参考】排出ガスレベル!$AI$4:$AI$671,1),1,AR1958):INDEX((係数_バス貨物_ガソリン,係数_バス貨物_CNG,係数_バス貨物_軽油,係数_バス貨物_メタノール,係数_バス貨物_LPG),MATCH(AL1958+1,【参考】排出ガスレベル!$AI$4:$AI$671,1)-1,5,AR1958),3,FALSE),IF(OR(AJ1958=1,AJ1958=2),VLOOKUP(AH1958,INDEX((係数_乗用_ガソリン,係数_乗用_CNG,係数_乗用_軽油,係数_乗用_メタノール,係数_乗用_LPG),1,1,AR1958):INDEX((係数_乗用_ガソリン,係数_乗用_CNG,係数_乗用_軽油,係数_乗用_メタノール,係数_乗用_LPG),125,5,AR1958),3,FALSE))))))</f>
        <v/>
      </c>
      <c r="AP1958" s="375" t="str">
        <f t="shared" si="540"/>
        <v/>
      </c>
      <c r="AQ1958" s="444" t="str">
        <f t="shared" si="541"/>
        <v/>
      </c>
      <c r="AR1958" s="375" t="str">
        <f t="shared" si="542"/>
        <v/>
      </c>
      <c r="AS1958" s="377" t="str">
        <f t="shared" si="543"/>
        <v/>
      </c>
      <c r="AT1958" s="378" t="str">
        <f t="shared" si="544"/>
        <v/>
      </c>
      <c r="AX1958" s="625" t="b">
        <f t="shared" si="545"/>
        <v>0</v>
      </c>
      <c r="AY1958" s="7" t="str">
        <f t="shared" si="546"/>
        <v>FALSEFALSEFALSE</v>
      </c>
      <c r="AZ1958" s="626">
        <f t="shared" si="530"/>
        <v>0</v>
      </c>
      <c r="BA1958" s="627" t="str">
        <f t="shared" si="547"/>
        <v/>
      </c>
      <c r="BB1958" s="627">
        <f t="shared" si="531"/>
        <v>0</v>
      </c>
    </row>
    <row r="1959" spans="1:54">
      <c r="A1959" s="381">
        <v>1902</v>
      </c>
      <c r="B1959" s="117"/>
      <c r="C1959" s="288"/>
      <c r="D1959" s="289"/>
      <c r="E1959" s="289"/>
      <c r="F1959" s="290"/>
      <c r="G1959" s="292"/>
      <c r="H1959" s="116"/>
      <c r="I1959" s="292"/>
      <c r="J1959" s="116"/>
      <c r="K1959" s="370"/>
      <c r="L1959" s="370"/>
      <c r="M1959" s="370"/>
      <c r="N1959" s="371"/>
      <c r="O1959" s="371"/>
      <c r="P1959" s="371"/>
      <c r="Q1959" s="371"/>
      <c r="R1959" s="371"/>
      <c r="S1959" s="371"/>
      <c r="T1959" s="443"/>
      <c r="U1959" s="539"/>
      <c r="V1959" s="117"/>
      <c r="W1959" s="118"/>
      <c r="X1959" s="119"/>
      <c r="Y1959" s="120"/>
      <c r="Z1959" s="122"/>
      <c r="AA1959" s="121"/>
      <c r="AB1959" s="443"/>
      <c r="AC1959" s="734"/>
      <c r="AD1959" s="372"/>
      <c r="AE1959" s="485"/>
      <c r="AF1959" s="373" t="str">
        <f t="shared" si="532"/>
        <v/>
      </c>
      <c r="AG1959" s="373" t="str">
        <f t="shared" si="533"/>
        <v/>
      </c>
      <c r="AH1959" s="374" t="str">
        <f t="shared" si="534"/>
        <v/>
      </c>
      <c r="AI1959" s="375" t="str">
        <f t="shared" si="535"/>
        <v/>
      </c>
      <c r="AJ1959" s="375" t="str">
        <f t="shared" si="536"/>
        <v/>
      </c>
      <c r="AK1959" s="375" t="str">
        <f t="shared" si="537"/>
        <v/>
      </c>
      <c r="AL1959" s="375" t="str">
        <f t="shared" si="538"/>
        <v/>
      </c>
      <c r="AM1959" s="375" t="str">
        <f t="shared" si="539"/>
        <v/>
      </c>
      <c r="AN1959" s="376" t="str">
        <f>IF(AF1959="","",IF(OR(AH1959="",AH1959="-"),"－",IF(OR(AM1959=8,AM1959=9),"",IF(OR(AJ1959=3,AJ1959=4,AJ1959=5,AJ1959=6),VLOOKUP(AH1959,INDEX((係数_バス貨物_ガソリン,係数_バス貨物_CNG,係数_バス貨物_軽油,係数_バス貨物_メタノール,係数_バス貨物_LPG),MATCH(AL1959,【参考】排出ガスレベル!$AI$4:$AI$671,1),1,AR1959):INDEX((係数_バス貨物_ガソリン,係数_バス貨物_CNG,係数_バス貨物_軽油,係数_バス貨物_メタノール,係数_バス貨物_LPG),MATCH(AL1959+1,【参考】排出ガスレベル!$AI$4:$AI$671,1)-1,5,AR1959),2,FALSE),IF(OR(AJ1959=1,AJ1959=2),VLOOKUP(AH1959,INDEX((係数_乗用_ガソリン,係数_乗用_CNG,係数_乗用_軽油,係数_乗用_メタノール,係数_乗用_LPG),1,1,AR1959):INDEX((係数_乗用_ガソリン,係数_乗用_CNG,係数_乗用_軽油,係数_乗用_メタノール,係数_乗用_LPG),125,5,AR1959),2,FALSE))))))</f>
        <v/>
      </c>
      <c r="AO1959" s="376" t="str">
        <f>IF(T1959="","",IF(OR(AH1959="",AH1959="-"),"－",IF(OR(AM1959=8,AM1959=9),"",IF(OR(AJ1959=3,AJ1959=4,AJ1959=5,AJ1959=6),VLOOKUP(AH1959,INDEX((係数_バス貨物_ガソリン,係数_バス貨物_CNG,係数_バス貨物_軽油,係数_バス貨物_メタノール,係数_バス貨物_LPG),MATCH(AL1959,【参考】排出ガスレベル!$AI$4:$AI$671,1),1,AR1959):INDEX((係数_バス貨物_ガソリン,係数_バス貨物_CNG,係数_バス貨物_軽油,係数_バス貨物_メタノール,係数_バス貨物_LPG),MATCH(AL1959+1,【参考】排出ガスレベル!$AI$4:$AI$671,1)-1,5,AR1959),3,FALSE),IF(OR(AJ1959=1,AJ1959=2),VLOOKUP(AH1959,INDEX((係数_乗用_ガソリン,係数_乗用_CNG,係数_乗用_軽油,係数_乗用_メタノール,係数_乗用_LPG),1,1,AR1959):INDEX((係数_乗用_ガソリン,係数_乗用_CNG,係数_乗用_軽油,係数_乗用_メタノール,係数_乗用_LPG),125,5,AR1959),3,FALSE))))))</f>
        <v/>
      </c>
      <c r="AP1959" s="375" t="str">
        <f t="shared" si="540"/>
        <v/>
      </c>
      <c r="AQ1959" s="444" t="str">
        <f t="shared" si="541"/>
        <v/>
      </c>
      <c r="AR1959" s="375" t="str">
        <f t="shared" si="542"/>
        <v/>
      </c>
      <c r="AS1959" s="377" t="str">
        <f t="shared" si="543"/>
        <v/>
      </c>
      <c r="AT1959" s="378" t="str">
        <f t="shared" si="544"/>
        <v/>
      </c>
      <c r="AX1959" s="625" t="b">
        <f t="shared" si="545"/>
        <v>0</v>
      </c>
      <c r="AY1959" s="7" t="str">
        <f t="shared" si="546"/>
        <v>FALSEFALSEFALSE</v>
      </c>
      <c r="AZ1959" s="626">
        <f t="shared" si="530"/>
        <v>0</v>
      </c>
      <c r="BA1959" s="627" t="str">
        <f t="shared" si="547"/>
        <v/>
      </c>
      <c r="BB1959" s="627">
        <f t="shared" si="531"/>
        <v>0</v>
      </c>
    </row>
    <row r="1960" spans="1:54">
      <c r="A1960" s="381">
        <v>1903</v>
      </c>
      <c r="B1960" s="117"/>
      <c r="C1960" s="288"/>
      <c r="D1960" s="289"/>
      <c r="E1960" s="289"/>
      <c r="F1960" s="290"/>
      <c r="G1960" s="292"/>
      <c r="H1960" s="116"/>
      <c r="I1960" s="292"/>
      <c r="J1960" s="116"/>
      <c r="K1960" s="370"/>
      <c r="L1960" s="370"/>
      <c r="M1960" s="370"/>
      <c r="N1960" s="371"/>
      <c r="O1960" s="371"/>
      <c r="P1960" s="371"/>
      <c r="Q1960" s="371"/>
      <c r="R1960" s="371"/>
      <c r="S1960" s="371"/>
      <c r="T1960" s="443"/>
      <c r="U1960" s="539"/>
      <c r="V1960" s="117"/>
      <c r="W1960" s="118"/>
      <c r="X1960" s="119"/>
      <c r="Y1960" s="120"/>
      <c r="Z1960" s="122"/>
      <c r="AA1960" s="121"/>
      <c r="AB1960" s="443"/>
      <c r="AC1960" s="734"/>
      <c r="AD1960" s="372"/>
      <c r="AE1960" s="485"/>
      <c r="AF1960" s="373" t="str">
        <f t="shared" si="532"/>
        <v/>
      </c>
      <c r="AG1960" s="373" t="str">
        <f t="shared" si="533"/>
        <v/>
      </c>
      <c r="AH1960" s="374" t="str">
        <f t="shared" si="534"/>
        <v/>
      </c>
      <c r="AI1960" s="375" t="str">
        <f t="shared" si="535"/>
        <v/>
      </c>
      <c r="AJ1960" s="375" t="str">
        <f t="shared" si="536"/>
        <v/>
      </c>
      <c r="AK1960" s="375" t="str">
        <f t="shared" si="537"/>
        <v/>
      </c>
      <c r="AL1960" s="375" t="str">
        <f t="shared" si="538"/>
        <v/>
      </c>
      <c r="AM1960" s="375" t="str">
        <f t="shared" si="539"/>
        <v/>
      </c>
      <c r="AN1960" s="376" t="str">
        <f>IF(AF1960="","",IF(OR(AH1960="",AH1960="-"),"－",IF(OR(AM1960=8,AM1960=9),"",IF(OR(AJ1960=3,AJ1960=4,AJ1960=5,AJ1960=6),VLOOKUP(AH1960,INDEX((係数_バス貨物_ガソリン,係数_バス貨物_CNG,係数_バス貨物_軽油,係数_バス貨物_メタノール,係数_バス貨物_LPG),MATCH(AL1960,【参考】排出ガスレベル!$AI$4:$AI$671,1),1,AR1960):INDEX((係数_バス貨物_ガソリン,係数_バス貨物_CNG,係数_バス貨物_軽油,係数_バス貨物_メタノール,係数_バス貨物_LPG),MATCH(AL1960+1,【参考】排出ガスレベル!$AI$4:$AI$671,1)-1,5,AR1960),2,FALSE),IF(OR(AJ1960=1,AJ1960=2),VLOOKUP(AH1960,INDEX((係数_乗用_ガソリン,係数_乗用_CNG,係数_乗用_軽油,係数_乗用_メタノール,係数_乗用_LPG),1,1,AR1960):INDEX((係数_乗用_ガソリン,係数_乗用_CNG,係数_乗用_軽油,係数_乗用_メタノール,係数_乗用_LPG),125,5,AR1960),2,FALSE))))))</f>
        <v/>
      </c>
      <c r="AO1960" s="376" t="str">
        <f>IF(T1960="","",IF(OR(AH1960="",AH1960="-"),"－",IF(OR(AM1960=8,AM1960=9),"",IF(OR(AJ1960=3,AJ1960=4,AJ1960=5,AJ1960=6),VLOOKUP(AH1960,INDEX((係数_バス貨物_ガソリン,係数_バス貨物_CNG,係数_バス貨物_軽油,係数_バス貨物_メタノール,係数_バス貨物_LPG),MATCH(AL1960,【参考】排出ガスレベル!$AI$4:$AI$671,1),1,AR1960):INDEX((係数_バス貨物_ガソリン,係数_バス貨物_CNG,係数_バス貨物_軽油,係数_バス貨物_メタノール,係数_バス貨物_LPG),MATCH(AL1960+1,【参考】排出ガスレベル!$AI$4:$AI$671,1)-1,5,AR1960),3,FALSE),IF(OR(AJ1960=1,AJ1960=2),VLOOKUP(AH1960,INDEX((係数_乗用_ガソリン,係数_乗用_CNG,係数_乗用_軽油,係数_乗用_メタノール,係数_乗用_LPG),1,1,AR1960):INDEX((係数_乗用_ガソリン,係数_乗用_CNG,係数_乗用_軽油,係数_乗用_メタノール,係数_乗用_LPG),125,5,AR1960),3,FALSE))))))</f>
        <v/>
      </c>
      <c r="AP1960" s="375" t="str">
        <f t="shared" si="540"/>
        <v/>
      </c>
      <c r="AQ1960" s="444" t="str">
        <f t="shared" si="541"/>
        <v/>
      </c>
      <c r="AR1960" s="375" t="str">
        <f t="shared" si="542"/>
        <v/>
      </c>
      <c r="AS1960" s="377" t="str">
        <f t="shared" si="543"/>
        <v/>
      </c>
      <c r="AT1960" s="378" t="str">
        <f t="shared" si="544"/>
        <v/>
      </c>
      <c r="AX1960" s="625" t="b">
        <f t="shared" si="545"/>
        <v>0</v>
      </c>
      <c r="AY1960" s="7" t="str">
        <f t="shared" si="546"/>
        <v>FALSEFALSEFALSE</v>
      </c>
      <c r="AZ1960" s="626">
        <f t="shared" si="530"/>
        <v>0</v>
      </c>
      <c r="BA1960" s="627" t="str">
        <f t="shared" si="547"/>
        <v/>
      </c>
      <c r="BB1960" s="627">
        <f t="shared" si="531"/>
        <v>0</v>
      </c>
    </row>
    <row r="1961" spans="1:54">
      <c r="A1961" s="381">
        <v>1904</v>
      </c>
      <c r="B1961" s="117"/>
      <c r="C1961" s="288"/>
      <c r="D1961" s="289"/>
      <c r="E1961" s="289"/>
      <c r="F1961" s="290"/>
      <c r="G1961" s="292"/>
      <c r="H1961" s="116"/>
      <c r="I1961" s="292"/>
      <c r="J1961" s="116"/>
      <c r="K1961" s="370"/>
      <c r="L1961" s="370"/>
      <c r="M1961" s="370"/>
      <c r="N1961" s="371"/>
      <c r="O1961" s="371"/>
      <c r="P1961" s="371"/>
      <c r="Q1961" s="371"/>
      <c r="R1961" s="371"/>
      <c r="S1961" s="371"/>
      <c r="T1961" s="443"/>
      <c r="U1961" s="539"/>
      <c r="V1961" s="117"/>
      <c r="W1961" s="118"/>
      <c r="X1961" s="119"/>
      <c r="Y1961" s="120"/>
      <c r="Z1961" s="122"/>
      <c r="AA1961" s="121"/>
      <c r="AB1961" s="443"/>
      <c r="AC1961" s="734"/>
      <c r="AD1961" s="372"/>
      <c r="AE1961" s="485"/>
      <c r="AF1961" s="373" t="str">
        <f t="shared" si="532"/>
        <v/>
      </c>
      <c r="AG1961" s="373" t="str">
        <f t="shared" si="533"/>
        <v/>
      </c>
      <c r="AH1961" s="374" t="str">
        <f t="shared" si="534"/>
        <v/>
      </c>
      <c r="AI1961" s="375" t="str">
        <f t="shared" si="535"/>
        <v/>
      </c>
      <c r="AJ1961" s="375" t="str">
        <f t="shared" si="536"/>
        <v/>
      </c>
      <c r="AK1961" s="375" t="str">
        <f t="shared" si="537"/>
        <v/>
      </c>
      <c r="AL1961" s="375" t="str">
        <f t="shared" si="538"/>
        <v/>
      </c>
      <c r="AM1961" s="375" t="str">
        <f t="shared" si="539"/>
        <v/>
      </c>
      <c r="AN1961" s="376" t="str">
        <f>IF(AF1961="","",IF(OR(AH1961="",AH1961="-"),"－",IF(OR(AM1961=8,AM1961=9),"",IF(OR(AJ1961=3,AJ1961=4,AJ1961=5,AJ1961=6),VLOOKUP(AH1961,INDEX((係数_バス貨物_ガソリン,係数_バス貨物_CNG,係数_バス貨物_軽油,係数_バス貨物_メタノール,係数_バス貨物_LPG),MATCH(AL1961,【参考】排出ガスレベル!$AI$4:$AI$671,1),1,AR1961):INDEX((係数_バス貨物_ガソリン,係数_バス貨物_CNG,係数_バス貨物_軽油,係数_バス貨物_メタノール,係数_バス貨物_LPG),MATCH(AL1961+1,【参考】排出ガスレベル!$AI$4:$AI$671,1)-1,5,AR1961),2,FALSE),IF(OR(AJ1961=1,AJ1961=2),VLOOKUP(AH1961,INDEX((係数_乗用_ガソリン,係数_乗用_CNG,係数_乗用_軽油,係数_乗用_メタノール,係数_乗用_LPG),1,1,AR1961):INDEX((係数_乗用_ガソリン,係数_乗用_CNG,係数_乗用_軽油,係数_乗用_メタノール,係数_乗用_LPG),125,5,AR1961),2,FALSE))))))</f>
        <v/>
      </c>
      <c r="AO1961" s="376" t="str">
        <f>IF(T1961="","",IF(OR(AH1961="",AH1961="-"),"－",IF(OR(AM1961=8,AM1961=9),"",IF(OR(AJ1961=3,AJ1961=4,AJ1961=5,AJ1961=6),VLOOKUP(AH1961,INDEX((係数_バス貨物_ガソリン,係数_バス貨物_CNG,係数_バス貨物_軽油,係数_バス貨物_メタノール,係数_バス貨物_LPG),MATCH(AL1961,【参考】排出ガスレベル!$AI$4:$AI$671,1),1,AR1961):INDEX((係数_バス貨物_ガソリン,係数_バス貨物_CNG,係数_バス貨物_軽油,係数_バス貨物_メタノール,係数_バス貨物_LPG),MATCH(AL1961+1,【参考】排出ガスレベル!$AI$4:$AI$671,1)-1,5,AR1961),3,FALSE),IF(OR(AJ1961=1,AJ1961=2),VLOOKUP(AH1961,INDEX((係数_乗用_ガソリン,係数_乗用_CNG,係数_乗用_軽油,係数_乗用_メタノール,係数_乗用_LPG),1,1,AR1961):INDEX((係数_乗用_ガソリン,係数_乗用_CNG,係数_乗用_軽油,係数_乗用_メタノール,係数_乗用_LPG),125,5,AR1961),3,FALSE))))))</f>
        <v/>
      </c>
      <c r="AP1961" s="375" t="str">
        <f t="shared" si="540"/>
        <v/>
      </c>
      <c r="AQ1961" s="444" t="str">
        <f t="shared" si="541"/>
        <v/>
      </c>
      <c r="AR1961" s="375" t="str">
        <f t="shared" si="542"/>
        <v/>
      </c>
      <c r="AS1961" s="377" t="str">
        <f t="shared" si="543"/>
        <v/>
      </c>
      <c r="AT1961" s="378" t="str">
        <f t="shared" si="544"/>
        <v/>
      </c>
      <c r="AX1961" s="625" t="b">
        <f t="shared" si="545"/>
        <v>0</v>
      </c>
      <c r="AY1961" s="7" t="str">
        <f t="shared" si="546"/>
        <v>FALSEFALSEFALSE</v>
      </c>
      <c r="AZ1961" s="626">
        <f t="shared" si="530"/>
        <v>0</v>
      </c>
      <c r="BA1961" s="627" t="str">
        <f t="shared" si="547"/>
        <v/>
      </c>
      <c r="BB1961" s="627">
        <f t="shared" si="531"/>
        <v>0</v>
      </c>
    </row>
    <row r="1962" spans="1:54">
      <c r="A1962" s="381">
        <v>1905</v>
      </c>
      <c r="B1962" s="117"/>
      <c r="C1962" s="288"/>
      <c r="D1962" s="289"/>
      <c r="E1962" s="289"/>
      <c r="F1962" s="290"/>
      <c r="G1962" s="292"/>
      <c r="H1962" s="116"/>
      <c r="I1962" s="292"/>
      <c r="J1962" s="116"/>
      <c r="K1962" s="370"/>
      <c r="L1962" s="370"/>
      <c r="M1962" s="370"/>
      <c r="N1962" s="371"/>
      <c r="O1962" s="371"/>
      <c r="P1962" s="371"/>
      <c r="Q1962" s="371"/>
      <c r="R1962" s="371"/>
      <c r="S1962" s="371"/>
      <c r="T1962" s="443"/>
      <c r="U1962" s="539"/>
      <c r="V1962" s="117"/>
      <c r="W1962" s="118"/>
      <c r="X1962" s="119"/>
      <c r="Y1962" s="120"/>
      <c r="Z1962" s="122"/>
      <c r="AA1962" s="121"/>
      <c r="AB1962" s="443"/>
      <c r="AC1962" s="734"/>
      <c r="AD1962" s="372"/>
      <c r="AE1962" s="485"/>
      <c r="AF1962" s="373" t="str">
        <f t="shared" si="532"/>
        <v/>
      </c>
      <c r="AG1962" s="373" t="str">
        <f t="shared" si="533"/>
        <v/>
      </c>
      <c r="AH1962" s="374" t="str">
        <f t="shared" si="534"/>
        <v/>
      </c>
      <c r="AI1962" s="375" t="str">
        <f t="shared" si="535"/>
        <v/>
      </c>
      <c r="AJ1962" s="375" t="str">
        <f t="shared" si="536"/>
        <v/>
      </c>
      <c r="AK1962" s="375" t="str">
        <f t="shared" si="537"/>
        <v/>
      </c>
      <c r="AL1962" s="375" t="str">
        <f t="shared" si="538"/>
        <v/>
      </c>
      <c r="AM1962" s="375" t="str">
        <f t="shared" si="539"/>
        <v/>
      </c>
      <c r="AN1962" s="376" t="str">
        <f>IF(AF1962="","",IF(OR(AH1962="",AH1962="-"),"－",IF(OR(AM1962=8,AM1962=9),"",IF(OR(AJ1962=3,AJ1962=4,AJ1962=5,AJ1962=6),VLOOKUP(AH1962,INDEX((係数_バス貨物_ガソリン,係数_バス貨物_CNG,係数_バス貨物_軽油,係数_バス貨物_メタノール,係数_バス貨物_LPG),MATCH(AL1962,【参考】排出ガスレベル!$AI$4:$AI$671,1),1,AR1962):INDEX((係数_バス貨物_ガソリン,係数_バス貨物_CNG,係数_バス貨物_軽油,係数_バス貨物_メタノール,係数_バス貨物_LPG),MATCH(AL1962+1,【参考】排出ガスレベル!$AI$4:$AI$671,1)-1,5,AR1962),2,FALSE),IF(OR(AJ1962=1,AJ1962=2),VLOOKUP(AH1962,INDEX((係数_乗用_ガソリン,係数_乗用_CNG,係数_乗用_軽油,係数_乗用_メタノール,係数_乗用_LPG),1,1,AR1962):INDEX((係数_乗用_ガソリン,係数_乗用_CNG,係数_乗用_軽油,係数_乗用_メタノール,係数_乗用_LPG),125,5,AR1962),2,FALSE))))))</f>
        <v/>
      </c>
      <c r="AO1962" s="376" t="str">
        <f>IF(T1962="","",IF(OR(AH1962="",AH1962="-"),"－",IF(OR(AM1962=8,AM1962=9),"",IF(OR(AJ1962=3,AJ1962=4,AJ1962=5,AJ1962=6),VLOOKUP(AH1962,INDEX((係数_バス貨物_ガソリン,係数_バス貨物_CNG,係数_バス貨物_軽油,係数_バス貨物_メタノール,係数_バス貨物_LPG),MATCH(AL1962,【参考】排出ガスレベル!$AI$4:$AI$671,1),1,AR1962):INDEX((係数_バス貨物_ガソリン,係数_バス貨物_CNG,係数_バス貨物_軽油,係数_バス貨物_メタノール,係数_バス貨物_LPG),MATCH(AL1962+1,【参考】排出ガスレベル!$AI$4:$AI$671,1)-1,5,AR1962),3,FALSE),IF(OR(AJ1962=1,AJ1962=2),VLOOKUP(AH1962,INDEX((係数_乗用_ガソリン,係数_乗用_CNG,係数_乗用_軽油,係数_乗用_メタノール,係数_乗用_LPG),1,1,AR1962):INDEX((係数_乗用_ガソリン,係数_乗用_CNG,係数_乗用_軽油,係数_乗用_メタノール,係数_乗用_LPG),125,5,AR1962),3,FALSE))))))</f>
        <v/>
      </c>
      <c r="AP1962" s="375" t="str">
        <f t="shared" si="540"/>
        <v/>
      </c>
      <c r="AQ1962" s="444" t="str">
        <f t="shared" si="541"/>
        <v/>
      </c>
      <c r="AR1962" s="375" t="str">
        <f t="shared" si="542"/>
        <v/>
      </c>
      <c r="AS1962" s="377" t="str">
        <f t="shared" si="543"/>
        <v/>
      </c>
      <c r="AT1962" s="378" t="str">
        <f t="shared" si="544"/>
        <v/>
      </c>
      <c r="AX1962" s="625" t="b">
        <f t="shared" si="545"/>
        <v>0</v>
      </c>
      <c r="AY1962" s="7" t="str">
        <f t="shared" si="546"/>
        <v>FALSEFALSEFALSE</v>
      </c>
      <c r="AZ1962" s="626">
        <f t="shared" si="530"/>
        <v>0</v>
      </c>
      <c r="BA1962" s="627" t="str">
        <f t="shared" si="547"/>
        <v/>
      </c>
      <c r="BB1962" s="627">
        <f t="shared" si="531"/>
        <v>0</v>
      </c>
    </row>
    <row r="1963" spans="1:54">
      <c r="A1963" s="381">
        <v>1906</v>
      </c>
      <c r="B1963" s="117"/>
      <c r="C1963" s="288"/>
      <c r="D1963" s="289"/>
      <c r="E1963" s="289"/>
      <c r="F1963" s="290"/>
      <c r="G1963" s="292"/>
      <c r="H1963" s="116"/>
      <c r="I1963" s="292"/>
      <c r="J1963" s="116"/>
      <c r="K1963" s="370"/>
      <c r="L1963" s="370"/>
      <c r="M1963" s="370"/>
      <c r="N1963" s="371"/>
      <c r="O1963" s="371"/>
      <c r="P1963" s="371"/>
      <c r="Q1963" s="371"/>
      <c r="R1963" s="371"/>
      <c r="S1963" s="371"/>
      <c r="T1963" s="443"/>
      <c r="U1963" s="539"/>
      <c r="V1963" s="117"/>
      <c r="W1963" s="118"/>
      <c r="X1963" s="119"/>
      <c r="Y1963" s="120"/>
      <c r="Z1963" s="122"/>
      <c r="AA1963" s="121"/>
      <c r="AB1963" s="443"/>
      <c r="AC1963" s="734"/>
      <c r="AD1963" s="372"/>
      <c r="AE1963" s="485"/>
      <c r="AF1963" s="373" t="str">
        <f t="shared" si="532"/>
        <v/>
      </c>
      <c r="AG1963" s="373" t="str">
        <f t="shared" si="533"/>
        <v/>
      </c>
      <c r="AH1963" s="374" t="str">
        <f t="shared" si="534"/>
        <v/>
      </c>
      <c r="AI1963" s="375" t="str">
        <f t="shared" si="535"/>
        <v/>
      </c>
      <c r="AJ1963" s="375" t="str">
        <f t="shared" si="536"/>
        <v/>
      </c>
      <c r="AK1963" s="375" t="str">
        <f t="shared" si="537"/>
        <v/>
      </c>
      <c r="AL1963" s="375" t="str">
        <f t="shared" si="538"/>
        <v/>
      </c>
      <c r="AM1963" s="375" t="str">
        <f t="shared" si="539"/>
        <v/>
      </c>
      <c r="AN1963" s="376" t="str">
        <f>IF(AF1963="","",IF(OR(AH1963="",AH1963="-"),"－",IF(OR(AM1963=8,AM1963=9),"",IF(OR(AJ1963=3,AJ1963=4,AJ1963=5,AJ1963=6),VLOOKUP(AH1963,INDEX((係数_バス貨物_ガソリン,係数_バス貨物_CNG,係数_バス貨物_軽油,係数_バス貨物_メタノール,係数_バス貨物_LPG),MATCH(AL1963,【参考】排出ガスレベル!$AI$4:$AI$671,1),1,AR1963):INDEX((係数_バス貨物_ガソリン,係数_バス貨物_CNG,係数_バス貨物_軽油,係数_バス貨物_メタノール,係数_バス貨物_LPG),MATCH(AL1963+1,【参考】排出ガスレベル!$AI$4:$AI$671,1)-1,5,AR1963),2,FALSE),IF(OR(AJ1963=1,AJ1963=2),VLOOKUP(AH1963,INDEX((係数_乗用_ガソリン,係数_乗用_CNG,係数_乗用_軽油,係数_乗用_メタノール,係数_乗用_LPG),1,1,AR1963):INDEX((係数_乗用_ガソリン,係数_乗用_CNG,係数_乗用_軽油,係数_乗用_メタノール,係数_乗用_LPG),125,5,AR1963),2,FALSE))))))</f>
        <v/>
      </c>
      <c r="AO1963" s="376" t="str">
        <f>IF(T1963="","",IF(OR(AH1963="",AH1963="-"),"－",IF(OR(AM1963=8,AM1963=9),"",IF(OR(AJ1963=3,AJ1963=4,AJ1963=5,AJ1963=6),VLOOKUP(AH1963,INDEX((係数_バス貨物_ガソリン,係数_バス貨物_CNG,係数_バス貨物_軽油,係数_バス貨物_メタノール,係数_バス貨物_LPG),MATCH(AL1963,【参考】排出ガスレベル!$AI$4:$AI$671,1),1,AR1963):INDEX((係数_バス貨物_ガソリン,係数_バス貨物_CNG,係数_バス貨物_軽油,係数_バス貨物_メタノール,係数_バス貨物_LPG),MATCH(AL1963+1,【参考】排出ガスレベル!$AI$4:$AI$671,1)-1,5,AR1963),3,FALSE),IF(OR(AJ1963=1,AJ1963=2),VLOOKUP(AH1963,INDEX((係数_乗用_ガソリン,係数_乗用_CNG,係数_乗用_軽油,係数_乗用_メタノール,係数_乗用_LPG),1,1,AR1963):INDEX((係数_乗用_ガソリン,係数_乗用_CNG,係数_乗用_軽油,係数_乗用_メタノール,係数_乗用_LPG),125,5,AR1963),3,FALSE))))))</f>
        <v/>
      </c>
      <c r="AP1963" s="375" t="str">
        <f t="shared" si="540"/>
        <v/>
      </c>
      <c r="AQ1963" s="444" t="str">
        <f t="shared" si="541"/>
        <v/>
      </c>
      <c r="AR1963" s="375" t="str">
        <f t="shared" si="542"/>
        <v/>
      </c>
      <c r="AS1963" s="377" t="str">
        <f t="shared" si="543"/>
        <v/>
      </c>
      <c r="AT1963" s="378" t="str">
        <f t="shared" si="544"/>
        <v/>
      </c>
      <c r="AX1963" s="625" t="b">
        <f t="shared" si="545"/>
        <v>0</v>
      </c>
      <c r="AY1963" s="7" t="str">
        <f t="shared" si="546"/>
        <v>FALSEFALSEFALSE</v>
      </c>
      <c r="AZ1963" s="626">
        <f t="shared" si="530"/>
        <v>0</v>
      </c>
      <c r="BA1963" s="627" t="str">
        <f t="shared" si="547"/>
        <v/>
      </c>
      <c r="BB1963" s="627">
        <f t="shared" si="531"/>
        <v>0</v>
      </c>
    </row>
    <row r="1964" spans="1:54">
      <c r="A1964" s="381">
        <v>1907</v>
      </c>
      <c r="B1964" s="117"/>
      <c r="C1964" s="288"/>
      <c r="D1964" s="289"/>
      <c r="E1964" s="289"/>
      <c r="F1964" s="290"/>
      <c r="G1964" s="292"/>
      <c r="H1964" s="116"/>
      <c r="I1964" s="292"/>
      <c r="J1964" s="116"/>
      <c r="K1964" s="370"/>
      <c r="L1964" s="370"/>
      <c r="M1964" s="370"/>
      <c r="N1964" s="371"/>
      <c r="O1964" s="371"/>
      <c r="P1964" s="371"/>
      <c r="Q1964" s="371"/>
      <c r="R1964" s="371"/>
      <c r="S1964" s="371"/>
      <c r="T1964" s="443"/>
      <c r="U1964" s="539"/>
      <c r="V1964" s="117"/>
      <c r="W1964" s="118"/>
      <c r="X1964" s="119"/>
      <c r="Y1964" s="120"/>
      <c r="Z1964" s="122"/>
      <c r="AA1964" s="121"/>
      <c r="AB1964" s="443"/>
      <c r="AC1964" s="734"/>
      <c r="AD1964" s="372"/>
      <c r="AE1964" s="485"/>
      <c r="AF1964" s="373" t="str">
        <f t="shared" si="532"/>
        <v/>
      </c>
      <c r="AG1964" s="373" t="str">
        <f t="shared" si="533"/>
        <v/>
      </c>
      <c r="AH1964" s="374" t="str">
        <f t="shared" si="534"/>
        <v/>
      </c>
      <c r="AI1964" s="375" t="str">
        <f t="shared" si="535"/>
        <v/>
      </c>
      <c r="AJ1964" s="375" t="str">
        <f t="shared" si="536"/>
        <v/>
      </c>
      <c r="AK1964" s="375" t="str">
        <f t="shared" si="537"/>
        <v/>
      </c>
      <c r="AL1964" s="375" t="str">
        <f t="shared" si="538"/>
        <v/>
      </c>
      <c r="AM1964" s="375" t="str">
        <f t="shared" si="539"/>
        <v/>
      </c>
      <c r="AN1964" s="376" t="str">
        <f>IF(AF1964="","",IF(OR(AH1964="",AH1964="-"),"－",IF(OR(AM1964=8,AM1964=9),"",IF(OR(AJ1964=3,AJ1964=4,AJ1964=5,AJ1964=6),VLOOKUP(AH1964,INDEX((係数_バス貨物_ガソリン,係数_バス貨物_CNG,係数_バス貨物_軽油,係数_バス貨物_メタノール,係数_バス貨物_LPG),MATCH(AL1964,【参考】排出ガスレベル!$AI$4:$AI$671,1),1,AR1964):INDEX((係数_バス貨物_ガソリン,係数_バス貨物_CNG,係数_バス貨物_軽油,係数_バス貨物_メタノール,係数_バス貨物_LPG),MATCH(AL1964+1,【参考】排出ガスレベル!$AI$4:$AI$671,1)-1,5,AR1964),2,FALSE),IF(OR(AJ1964=1,AJ1964=2),VLOOKUP(AH1964,INDEX((係数_乗用_ガソリン,係数_乗用_CNG,係数_乗用_軽油,係数_乗用_メタノール,係数_乗用_LPG),1,1,AR1964):INDEX((係数_乗用_ガソリン,係数_乗用_CNG,係数_乗用_軽油,係数_乗用_メタノール,係数_乗用_LPG),125,5,AR1964),2,FALSE))))))</f>
        <v/>
      </c>
      <c r="AO1964" s="376" t="str">
        <f>IF(T1964="","",IF(OR(AH1964="",AH1964="-"),"－",IF(OR(AM1964=8,AM1964=9),"",IF(OR(AJ1964=3,AJ1964=4,AJ1964=5,AJ1964=6),VLOOKUP(AH1964,INDEX((係数_バス貨物_ガソリン,係数_バス貨物_CNG,係数_バス貨物_軽油,係数_バス貨物_メタノール,係数_バス貨物_LPG),MATCH(AL1964,【参考】排出ガスレベル!$AI$4:$AI$671,1),1,AR1964):INDEX((係数_バス貨物_ガソリン,係数_バス貨物_CNG,係数_バス貨物_軽油,係数_バス貨物_メタノール,係数_バス貨物_LPG),MATCH(AL1964+1,【参考】排出ガスレベル!$AI$4:$AI$671,1)-1,5,AR1964),3,FALSE),IF(OR(AJ1964=1,AJ1964=2),VLOOKUP(AH1964,INDEX((係数_乗用_ガソリン,係数_乗用_CNG,係数_乗用_軽油,係数_乗用_メタノール,係数_乗用_LPG),1,1,AR1964):INDEX((係数_乗用_ガソリン,係数_乗用_CNG,係数_乗用_軽油,係数_乗用_メタノール,係数_乗用_LPG),125,5,AR1964),3,FALSE))))))</f>
        <v/>
      </c>
      <c r="AP1964" s="375" t="str">
        <f t="shared" si="540"/>
        <v/>
      </c>
      <c r="AQ1964" s="444" t="str">
        <f t="shared" si="541"/>
        <v/>
      </c>
      <c r="AR1964" s="375" t="str">
        <f t="shared" si="542"/>
        <v/>
      </c>
      <c r="AS1964" s="377" t="str">
        <f t="shared" si="543"/>
        <v/>
      </c>
      <c r="AT1964" s="378" t="str">
        <f t="shared" si="544"/>
        <v/>
      </c>
      <c r="AX1964" s="625" t="b">
        <f t="shared" si="545"/>
        <v>0</v>
      </c>
      <c r="AY1964" s="7" t="str">
        <f t="shared" si="546"/>
        <v>FALSEFALSEFALSE</v>
      </c>
      <c r="AZ1964" s="626">
        <f t="shared" si="530"/>
        <v>0</v>
      </c>
      <c r="BA1964" s="627" t="str">
        <f t="shared" si="547"/>
        <v/>
      </c>
      <c r="BB1964" s="627">
        <f t="shared" si="531"/>
        <v>0</v>
      </c>
    </row>
    <row r="1965" spans="1:54">
      <c r="A1965" s="381">
        <v>1908</v>
      </c>
      <c r="B1965" s="117"/>
      <c r="C1965" s="288"/>
      <c r="D1965" s="289"/>
      <c r="E1965" s="289"/>
      <c r="F1965" s="290"/>
      <c r="G1965" s="292"/>
      <c r="H1965" s="116"/>
      <c r="I1965" s="292"/>
      <c r="J1965" s="116"/>
      <c r="K1965" s="370"/>
      <c r="L1965" s="370"/>
      <c r="M1965" s="370"/>
      <c r="N1965" s="371"/>
      <c r="O1965" s="371"/>
      <c r="P1965" s="371"/>
      <c r="Q1965" s="371"/>
      <c r="R1965" s="371"/>
      <c r="S1965" s="371"/>
      <c r="T1965" s="443"/>
      <c r="U1965" s="539"/>
      <c r="V1965" s="117"/>
      <c r="W1965" s="118"/>
      <c r="X1965" s="119"/>
      <c r="Y1965" s="120"/>
      <c r="Z1965" s="122"/>
      <c r="AA1965" s="121"/>
      <c r="AB1965" s="443"/>
      <c r="AC1965" s="734"/>
      <c r="AD1965" s="372"/>
      <c r="AE1965" s="485"/>
      <c r="AF1965" s="373" t="str">
        <f t="shared" si="532"/>
        <v/>
      </c>
      <c r="AG1965" s="373" t="str">
        <f t="shared" si="533"/>
        <v/>
      </c>
      <c r="AH1965" s="374" t="str">
        <f t="shared" si="534"/>
        <v/>
      </c>
      <c r="AI1965" s="375" t="str">
        <f t="shared" si="535"/>
        <v/>
      </c>
      <c r="AJ1965" s="375" t="str">
        <f t="shared" si="536"/>
        <v/>
      </c>
      <c r="AK1965" s="375" t="str">
        <f t="shared" si="537"/>
        <v/>
      </c>
      <c r="AL1965" s="375" t="str">
        <f t="shared" si="538"/>
        <v/>
      </c>
      <c r="AM1965" s="375" t="str">
        <f t="shared" si="539"/>
        <v/>
      </c>
      <c r="AN1965" s="376" t="str">
        <f>IF(AF1965="","",IF(OR(AH1965="",AH1965="-"),"－",IF(OR(AM1965=8,AM1965=9),"",IF(OR(AJ1965=3,AJ1965=4,AJ1965=5,AJ1965=6),VLOOKUP(AH1965,INDEX((係数_バス貨物_ガソリン,係数_バス貨物_CNG,係数_バス貨物_軽油,係数_バス貨物_メタノール,係数_バス貨物_LPG),MATCH(AL1965,【参考】排出ガスレベル!$AI$4:$AI$671,1),1,AR1965):INDEX((係数_バス貨物_ガソリン,係数_バス貨物_CNG,係数_バス貨物_軽油,係数_バス貨物_メタノール,係数_バス貨物_LPG),MATCH(AL1965+1,【参考】排出ガスレベル!$AI$4:$AI$671,1)-1,5,AR1965),2,FALSE),IF(OR(AJ1965=1,AJ1965=2),VLOOKUP(AH1965,INDEX((係数_乗用_ガソリン,係数_乗用_CNG,係数_乗用_軽油,係数_乗用_メタノール,係数_乗用_LPG),1,1,AR1965):INDEX((係数_乗用_ガソリン,係数_乗用_CNG,係数_乗用_軽油,係数_乗用_メタノール,係数_乗用_LPG),125,5,AR1965),2,FALSE))))))</f>
        <v/>
      </c>
      <c r="AO1965" s="376" t="str">
        <f>IF(T1965="","",IF(OR(AH1965="",AH1965="-"),"－",IF(OR(AM1965=8,AM1965=9),"",IF(OR(AJ1965=3,AJ1965=4,AJ1965=5,AJ1965=6),VLOOKUP(AH1965,INDEX((係数_バス貨物_ガソリン,係数_バス貨物_CNG,係数_バス貨物_軽油,係数_バス貨物_メタノール,係数_バス貨物_LPG),MATCH(AL1965,【参考】排出ガスレベル!$AI$4:$AI$671,1),1,AR1965):INDEX((係数_バス貨物_ガソリン,係数_バス貨物_CNG,係数_バス貨物_軽油,係数_バス貨物_メタノール,係数_バス貨物_LPG),MATCH(AL1965+1,【参考】排出ガスレベル!$AI$4:$AI$671,1)-1,5,AR1965),3,FALSE),IF(OR(AJ1965=1,AJ1965=2),VLOOKUP(AH1965,INDEX((係数_乗用_ガソリン,係数_乗用_CNG,係数_乗用_軽油,係数_乗用_メタノール,係数_乗用_LPG),1,1,AR1965):INDEX((係数_乗用_ガソリン,係数_乗用_CNG,係数_乗用_軽油,係数_乗用_メタノール,係数_乗用_LPG),125,5,AR1965),3,FALSE))))))</f>
        <v/>
      </c>
      <c r="AP1965" s="375" t="str">
        <f t="shared" si="540"/>
        <v/>
      </c>
      <c r="AQ1965" s="444" t="str">
        <f t="shared" si="541"/>
        <v/>
      </c>
      <c r="AR1965" s="375" t="str">
        <f t="shared" si="542"/>
        <v/>
      </c>
      <c r="AS1965" s="377" t="str">
        <f t="shared" si="543"/>
        <v/>
      </c>
      <c r="AT1965" s="378" t="str">
        <f t="shared" si="544"/>
        <v/>
      </c>
      <c r="AX1965" s="625" t="b">
        <f t="shared" si="545"/>
        <v>0</v>
      </c>
      <c r="AY1965" s="7" t="str">
        <f t="shared" si="546"/>
        <v>FALSEFALSEFALSE</v>
      </c>
      <c r="AZ1965" s="626">
        <f t="shared" si="530"/>
        <v>0</v>
      </c>
      <c r="BA1965" s="627" t="str">
        <f t="shared" si="547"/>
        <v/>
      </c>
      <c r="BB1965" s="627">
        <f t="shared" si="531"/>
        <v>0</v>
      </c>
    </row>
    <row r="1966" spans="1:54">
      <c r="A1966" s="381">
        <v>1909</v>
      </c>
      <c r="B1966" s="117"/>
      <c r="C1966" s="288"/>
      <c r="D1966" s="289"/>
      <c r="E1966" s="289"/>
      <c r="F1966" s="290"/>
      <c r="G1966" s="292"/>
      <c r="H1966" s="116"/>
      <c r="I1966" s="292"/>
      <c r="J1966" s="116"/>
      <c r="K1966" s="370"/>
      <c r="L1966" s="370"/>
      <c r="M1966" s="370"/>
      <c r="N1966" s="371"/>
      <c r="O1966" s="371"/>
      <c r="P1966" s="371"/>
      <c r="Q1966" s="371"/>
      <c r="R1966" s="371"/>
      <c r="S1966" s="371"/>
      <c r="T1966" s="443"/>
      <c r="U1966" s="539"/>
      <c r="V1966" s="117"/>
      <c r="W1966" s="118"/>
      <c r="X1966" s="119"/>
      <c r="Y1966" s="120"/>
      <c r="Z1966" s="122"/>
      <c r="AA1966" s="121"/>
      <c r="AB1966" s="443"/>
      <c r="AC1966" s="734"/>
      <c r="AD1966" s="372"/>
      <c r="AE1966" s="485"/>
      <c r="AF1966" s="373" t="str">
        <f t="shared" si="532"/>
        <v/>
      </c>
      <c r="AG1966" s="373" t="str">
        <f t="shared" si="533"/>
        <v/>
      </c>
      <c r="AH1966" s="374" t="str">
        <f t="shared" si="534"/>
        <v/>
      </c>
      <c r="AI1966" s="375" t="str">
        <f t="shared" si="535"/>
        <v/>
      </c>
      <c r="AJ1966" s="375" t="str">
        <f t="shared" si="536"/>
        <v/>
      </c>
      <c r="AK1966" s="375" t="str">
        <f t="shared" si="537"/>
        <v/>
      </c>
      <c r="AL1966" s="375" t="str">
        <f t="shared" si="538"/>
        <v/>
      </c>
      <c r="AM1966" s="375" t="str">
        <f t="shared" si="539"/>
        <v/>
      </c>
      <c r="AN1966" s="376" t="str">
        <f>IF(AF1966="","",IF(OR(AH1966="",AH1966="-"),"－",IF(OR(AM1966=8,AM1966=9),"",IF(OR(AJ1966=3,AJ1966=4,AJ1966=5,AJ1966=6),VLOOKUP(AH1966,INDEX((係数_バス貨物_ガソリン,係数_バス貨物_CNG,係数_バス貨物_軽油,係数_バス貨物_メタノール,係数_バス貨物_LPG),MATCH(AL1966,【参考】排出ガスレベル!$AI$4:$AI$671,1),1,AR1966):INDEX((係数_バス貨物_ガソリン,係数_バス貨物_CNG,係数_バス貨物_軽油,係数_バス貨物_メタノール,係数_バス貨物_LPG),MATCH(AL1966+1,【参考】排出ガスレベル!$AI$4:$AI$671,1)-1,5,AR1966),2,FALSE),IF(OR(AJ1966=1,AJ1966=2),VLOOKUP(AH1966,INDEX((係数_乗用_ガソリン,係数_乗用_CNG,係数_乗用_軽油,係数_乗用_メタノール,係数_乗用_LPG),1,1,AR1966):INDEX((係数_乗用_ガソリン,係数_乗用_CNG,係数_乗用_軽油,係数_乗用_メタノール,係数_乗用_LPG),125,5,AR1966),2,FALSE))))))</f>
        <v/>
      </c>
      <c r="AO1966" s="376" t="str">
        <f>IF(T1966="","",IF(OR(AH1966="",AH1966="-"),"－",IF(OR(AM1966=8,AM1966=9),"",IF(OR(AJ1966=3,AJ1966=4,AJ1966=5,AJ1966=6),VLOOKUP(AH1966,INDEX((係数_バス貨物_ガソリン,係数_バス貨物_CNG,係数_バス貨物_軽油,係数_バス貨物_メタノール,係数_バス貨物_LPG),MATCH(AL1966,【参考】排出ガスレベル!$AI$4:$AI$671,1),1,AR1966):INDEX((係数_バス貨物_ガソリン,係数_バス貨物_CNG,係数_バス貨物_軽油,係数_バス貨物_メタノール,係数_バス貨物_LPG),MATCH(AL1966+1,【参考】排出ガスレベル!$AI$4:$AI$671,1)-1,5,AR1966),3,FALSE),IF(OR(AJ1966=1,AJ1966=2),VLOOKUP(AH1966,INDEX((係数_乗用_ガソリン,係数_乗用_CNG,係数_乗用_軽油,係数_乗用_メタノール,係数_乗用_LPG),1,1,AR1966):INDEX((係数_乗用_ガソリン,係数_乗用_CNG,係数_乗用_軽油,係数_乗用_メタノール,係数_乗用_LPG),125,5,AR1966),3,FALSE))))))</f>
        <v/>
      </c>
      <c r="AP1966" s="375" t="str">
        <f t="shared" si="540"/>
        <v/>
      </c>
      <c r="AQ1966" s="444" t="str">
        <f t="shared" si="541"/>
        <v/>
      </c>
      <c r="AR1966" s="375" t="str">
        <f t="shared" si="542"/>
        <v/>
      </c>
      <c r="AS1966" s="377" t="str">
        <f t="shared" si="543"/>
        <v/>
      </c>
      <c r="AT1966" s="378" t="str">
        <f t="shared" si="544"/>
        <v/>
      </c>
      <c r="AX1966" s="625" t="b">
        <f t="shared" si="545"/>
        <v>0</v>
      </c>
      <c r="AY1966" s="7" t="str">
        <f t="shared" si="546"/>
        <v>FALSEFALSEFALSE</v>
      </c>
      <c r="AZ1966" s="626">
        <f t="shared" ref="AZ1966:AZ2029" si="548">AB1966</f>
        <v>0</v>
      </c>
      <c r="BA1966" s="627" t="str">
        <f t="shared" si="547"/>
        <v/>
      </c>
      <c r="BB1966" s="627">
        <f t="shared" ref="BB1966:BB2029" si="549">LEN(Y1966)</f>
        <v>0</v>
      </c>
    </row>
    <row r="1967" spans="1:54">
      <c r="A1967" s="381">
        <v>1910</v>
      </c>
      <c r="B1967" s="117"/>
      <c r="C1967" s="288"/>
      <c r="D1967" s="289"/>
      <c r="E1967" s="289"/>
      <c r="F1967" s="290"/>
      <c r="G1967" s="292"/>
      <c r="H1967" s="116"/>
      <c r="I1967" s="292"/>
      <c r="J1967" s="116"/>
      <c r="K1967" s="370"/>
      <c r="L1967" s="370"/>
      <c r="M1967" s="370"/>
      <c r="N1967" s="371"/>
      <c r="O1967" s="371"/>
      <c r="P1967" s="371"/>
      <c r="Q1967" s="371"/>
      <c r="R1967" s="371"/>
      <c r="S1967" s="371"/>
      <c r="T1967" s="443"/>
      <c r="U1967" s="539"/>
      <c r="V1967" s="117"/>
      <c r="W1967" s="118"/>
      <c r="X1967" s="119"/>
      <c r="Y1967" s="120"/>
      <c r="Z1967" s="122"/>
      <c r="AA1967" s="121"/>
      <c r="AB1967" s="443"/>
      <c r="AC1967" s="734"/>
      <c r="AD1967" s="372"/>
      <c r="AE1967" s="485"/>
      <c r="AF1967" s="373" t="str">
        <f t="shared" si="532"/>
        <v/>
      </c>
      <c r="AG1967" s="373" t="str">
        <f t="shared" si="533"/>
        <v/>
      </c>
      <c r="AH1967" s="374" t="str">
        <f t="shared" si="534"/>
        <v/>
      </c>
      <c r="AI1967" s="375" t="str">
        <f t="shared" si="535"/>
        <v/>
      </c>
      <c r="AJ1967" s="375" t="str">
        <f t="shared" si="536"/>
        <v/>
      </c>
      <c r="AK1967" s="375" t="str">
        <f t="shared" si="537"/>
        <v/>
      </c>
      <c r="AL1967" s="375" t="str">
        <f t="shared" si="538"/>
        <v/>
      </c>
      <c r="AM1967" s="375" t="str">
        <f t="shared" si="539"/>
        <v/>
      </c>
      <c r="AN1967" s="376" t="str">
        <f>IF(AF1967="","",IF(OR(AH1967="",AH1967="-"),"－",IF(OR(AM1967=8,AM1967=9),"",IF(OR(AJ1967=3,AJ1967=4,AJ1967=5,AJ1967=6),VLOOKUP(AH1967,INDEX((係数_バス貨物_ガソリン,係数_バス貨物_CNG,係数_バス貨物_軽油,係数_バス貨物_メタノール,係数_バス貨物_LPG),MATCH(AL1967,【参考】排出ガスレベル!$AI$4:$AI$671,1),1,AR1967):INDEX((係数_バス貨物_ガソリン,係数_バス貨物_CNG,係数_バス貨物_軽油,係数_バス貨物_メタノール,係数_バス貨物_LPG),MATCH(AL1967+1,【参考】排出ガスレベル!$AI$4:$AI$671,1)-1,5,AR1967),2,FALSE),IF(OR(AJ1967=1,AJ1967=2),VLOOKUP(AH1967,INDEX((係数_乗用_ガソリン,係数_乗用_CNG,係数_乗用_軽油,係数_乗用_メタノール,係数_乗用_LPG),1,1,AR1967):INDEX((係数_乗用_ガソリン,係数_乗用_CNG,係数_乗用_軽油,係数_乗用_メタノール,係数_乗用_LPG),125,5,AR1967),2,FALSE))))))</f>
        <v/>
      </c>
      <c r="AO1967" s="376" t="str">
        <f>IF(T1967="","",IF(OR(AH1967="",AH1967="-"),"－",IF(OR(AM1967=8,AM1967=9),"",IF(OR(AJ1967=3,AJ1967=4,AJ1967=5,AJ1967=6),VLOOKUP(AH1967,INDEX((係数_バス貨物_ガソリン,係数_バス貨物_CNG,係数_バス貨物_軽油,係数_バス貨物_メタノール,係数_バス貨物_LPG),MATCH(AL1967,【参考】排出ガスレベル!$AI$4:$AI$671,1),1,AR1967):INDEX((係数_バス貨物_ガソリン,係数_バス貨物_CNG,係数_バス貨物_軽油,係数_バス貨物_メタノール,係数_バス貨物_LPG),MATCH(AL1967+1,【参考】排出ガスレベル!$AI$4:$AI$671,1)-1,5,AR1967),3,FALSE),IF(OR(AJ1967=1,AJ1967=2),VLOOKUP(AH1967,INDEX((係数_乗用_ガソリン,係数_乗用_CNG,係数_乗用_軽油,係数_乗用_メタノール,係数_乗用_LPG),1,1,AR1967):INDEX((係数_乗用_ガソリン,係数_乗用_CNG,係数_乗用_軽油,係数_乗用_メタノール,係数_乗用_LPG),125,5,AR1967),3,FALSE))))))</f>
        <v/>
      </c>
      <c r="AP1967" s="375" t="str">
        <f t="shared" si="540"/>
        <v/>
      </c>
      <c r="AQ1967" s="444" t="str">
        <f t="shared" si="541"/>
        <v/>
      </c>
      <c r="AR1967" s="375" t="str">
        <f t="shared" si="542"/>
        <v/>
      </c>
      <c r="AS1967" s="377" t="str">
        <f t="shared" si="543"/>
        <v/>
      </c>
      <c r="AT1967" s="378" t="str">
        <f t="shared" si="544"/>
        <v/>
      </c>
      <c r="AX1967" s="625" t="b">
        <f t="shared" si="545"/>
        <v>0</v>
      </c>
      <c r="AY1967" s="7" t="str">
        <f t="shared" si="546"/>
        <v>FALSEFALSEFALSE</v>
      </c>
      <c r="AZ1967" s="626">
        <f t="shared" si="548"/>
        <v>0</v>
      </c>
      <c r="BA1967" s="627" t="str">
        <f t="shared" si="547"/>
        <v/>
      </c>
      <c r="BB1967" s="627">
        <f t="shared" si="549"/>
        <v>0</v>
      </c>
    </row>
    <row r="1968" spans="1:54">
      <c r="A1968" s="381">
        <v>1911</v>
      </c>
      <c r="B1968" s="117"/>
      <c r="C1968" s="288"/>
      <c r="D1968" s="289"/>
      <c r="E1968" s="289"/>
      <c r="F1968" s="290"/>
      <c r="G1968" s="292"/>
      <c r="H1968" s="116"/>
      <c r="I1968" s="292"/>
      <c r="J1968" s="116"/>
      <c r="K1968" s="370"/>
      <c r="L1968" s="370"/>
      <c r="M1968" s="370"/>
      <c r="N1968" s="371"/>
      <c r="O1968" s="371"/>
      <c r="P1968" s="371"/>
      <c r="Q1968" s="371"/>
      <c r="R1968" s="371"/>
      <c r="S1968" s="371"/>
      <c r="T1968" s="443"/>
      <c r="U1968" s="539"/>
      <c r="V1968" s="117"/>
      <c r="W1968" s="118"/>
      <c r="X1968" s="119"/>
      <c r="Y1968" s="120"/>
      <c r="Z1968" s="122"/>
      <c r="AA1968" s="121"/>
      <c r="AB1968" s="443"/>
      <c r="AC1968" s="734"/>
      <c r="AD1968" s="372"/>
      <c r="AE1968" s="485"/>
      <c r="AF1968" s="373" t="str">
        <f t="shared" si="532"/>
        <v/>
      </c>
      <c r="AG1968" s="373" t="str">
        <f t="shared" si="533"/>
        <v/>
      </c>
      <c r="AH1968" s="374" t="str">
        <f t="shared" si="534"/>
        <v/>
      </c>
      <c r="AI1968" s="375" t="str">
        <f t="shared" si="535"/>
        <v/>
      </c>
      <c r="AJ1968" s="375" t="str">
        <f t="shared" si="536"/>
        <v/>
      </c>
      <c r="AK1968" s="375" t="str">
        <f t="shared" si="537"/>
        <v/>
      </c>
      <c r="AL1968" s="375" t="str">
        <f t="shared" si="538"/>
        <v/>
      </c>
      <c r="AM1968" s="375" t="str">
        <f t="shared" si="539"/>
        <v/>
      </c>
      <c r="AN1968" s="376" t="str">
        <f>IF(AF1968="","",IF(OR(AH1968="",AH1968="-"),"－",IF(OR(AM1968=8,AM1968=9),"",IF(OR(AJ1968=3,AJ1968=4,AJ1968=5,AJ1968=6),VLOOKUP(AH1968,INDEX((係数_バス貨物_ガソリン,係数_バス貨物_CNG,係数_バス貨物_軽油,係数_バス貨物_メタノール,係数_バス貨物_LPG),MATCH(AL1968,【参考】排出ガスレベル!$AI$4:$AI$671,1),1,AR1968):INDEX((係数_バス貨物_ガソリン,係数_バス貨物_CNG,係数_バス貨物_軽油,係数_バス貨物_メタノール,係数_バス貨物_LPG),MATCH(AL1968+1,【参考】排出ガスレベル!$AI$4:$AI$671,1)-1,5,AR1968),2,FALSE),IF(OR(AJ1968=1,AJ1968=2),VLOOKUP(AH1968,INDEX((係数_乗用_ガソリン,係数_乗用_CNG,係数_乗用_軽油,係数_乗用_メタノール,係数_乗用_LPG),1,1,AR1968):INDEX((係数_乗用_ガソリン,係数_乗用_CNG,係数_乗用_軽油,係数_乗用_メタノール,係数_乗用_LPG),125,5,AR1968),2,FALSE))))))</f>
        <v/>
      </c>
      <c r="AO1968" s="376" t="str">
        <f>IF(T1968="","",IF(OR(AH1968="",AH1968="-"),"－",IF(OR(AM1968=8,AM1968=9),"",IF(OR(AJ1968=3,AJ1968=4,AJ1968=5,AJ1968=6),VLOOKUP(AH1968,INDEX((係数_バス貨物_ガソリン,係数_バス貨物_CNG,係数_バス貨物_軽油,係数_バス貨物_メタノール,係数_バス貨物_LPG),MATCH(AL1968,【参考】排出ガスレベル!$AI$4:$AI$671,1),1,AR1968):INDEX((係数_バス貨物_ガソリン,係数_バス貨物_CNG,係数_バス貨物_軽油,係数_バス貨物_メタノール,係数_バス貨物_LPG),MATCH(AL1968+1,【参考】排出ガスレベル!$AI$4:$AI$671,1)-1,5,AR1968),3,FALSE),IF(OR(AJ1968=1,AJ1968=2),VLOOKUP(AH1968,INDEX((係数_乗用_ガソリン,係数_乗用_CNG,係数_乗用_軽油,係数_乗用_メタノール,係数_乗用_LPG),1,1,AR1968):INDEX((係数_乗用_ガソリン,係数_乗用_CNG,係数_乗用_軽油,係数_乗用_メタノール,係数_乗用_LPG),125,5,AR1968),3,FALSE))))))</f>
        <v/>
      </c>
      <c r="AP1968" s="375" t="str">
        <f t="shared" si="540"/>
        <v/>
      </c>
      <c r="AQ1968" s="444" t="str">
        <f t="shared" si="541"/>
        <v/>
      </c>
      <c r="AR1968" s="375" t="str">
        <f t="shared" si="542"/>
        <v/>
      </c>
      <c r="AS1968" s="377" t="str">
        <f t="shared" si="543"/>
        <v/>
      </c>
      <c r="AT1968" s="378" t="str">
        <f t="shared" si="544"/>
        <v/>
      </c>
      <c r="AX1968" s="625" t="b">
        <f t="shared" si="545"/>
        <v>0</v>
      </c>
      <c r="AY1968" s="7" t="str">
        <f t="shared" si="546"/>
        <v>FALSEFALSEFALSE</v>
      </c>
      <c r="AZ1968" s="626">
        <f t="shared" si="548"/>
        <v>0</v>
      </c>
      <c r="BA1968" s="627" t="str">
        <f t="shared" si="547"/>
        <v/>
      </c>
      <c r="BB1968" s="627">
        <f t="shared" si="549"/>
        <v>0</v>
      </c>
    </row>
    <row r="1969" spans="1:54">
      <c r="A1969" s="381">
        <v>1912</v>
      </c>
      <c r="B1969" s="117"/>
      <c r="C1969" s="288"/>
      <c r="D1969" s="289"/>
      <c r="E1969" s="289"/>
      <c r="F1969" s="290"/>
      <c r="G1969" s="292"/>
      <c r="H1969" s="116"/>
      <c r="I1969" s="292"/>
      <c r="J1969" s="116"/>
      <c r="K1969" s="370"/>
      <c r="L1969" s="370"/>
      <c r="M1969" s="370"/>
      <c r="N1969" s="371"/>
      <c r="O1969" s="371"/>
      <c r="P1969" s="371"/>
      <c r="Q1969" s="371"/>
      <c r="R1969" s="371"/>
      <c r="S1969" s="371"/>
      <c r="T1969" s="443"/>
      <c r="U1969" s="539"/>
      <c r="V1969" s="117"/>
      <c r="W1969" s="118"/>
      <c r="X1969" s="119"/>
      <c r="Y1969" s="120"/>
      <c r="Z1969" s="122"/>
      <c r="AA1969" s="121"/>
      <c r="AB1969" s="443"/>
      <c r="AC1969" s="734"/>
      <c r="AD1969" s="372"/>
      <c r="AE1969" s="485"/>
      <c r="AF1969" s="373" t="str">
        <f t="shared" si="532"/>
        <v/>
      </c>
      <c r="AG1969" s="373" t="str">
        <f t="shared" si="533"/>
        <v/>
      </c>
      <c r="AH1969" s="374" t="str">
        <f t="shared" si="534"/>
        <v/>
      </c>
      <c r="AI1969" s="375" t="str">
        <f t="shared" si="535"/>
        <v/>
      </c>
      <c r="AJ1969" s="375" t="str">
        <f t="shared" si="536"/>
        <v/>
      </c>
      <c r="AK1969" s="375" t="str">
        <f t="shared" si="537"/>
        <v/>
      </c>
      <c r="AL1969" s="375" t="str">
        <f t="shared" si="538"/>
        <v/>
      </c>
      <c r="AM1969" s="375" t="str">
        <f t="shared" si="539"/>
        <v/>
      </c>
      <c r="AN1969" s="376" t="str">
        <f>IF(AF1969="","",IF(OR(AH1969="",AH1969="-"),"－",IF(OR(AM1969=8,AM1969=9),"",IF(OR(AJ1969=3,AJ1969=4,AJ1969=5,AJ1969=6),VLOOKUP(AH1969,INDEX((係数_バス貨物_ガソリン,係数_バス貨物_CNG,係数_バス貨物_軽油,係数_バス貨物_メタノール,係数_バス貨物_LPG),MATCH(AL1969,【参考】排出ガスレベル!$AI$4:$AI$671,1),1,AR1969):INDEX((係数_バス貨物_ガソリン,係数_バス貨物_CNG,係数_バス貨物_軽油,係数_バス貨物_メタノール,係数_バス貨物_LPG),MATCH(AL1969+1,【参考】排出ガスレベル!$AI$4:$AI$671,1)-1,5,AR1969),2,FALSE),IF(OR(AJ1969=1,AJ1969=2),VLOOKUP(AH1969,INDEX((係数_乗用_ガソリン,係数_乗用_CNG,係数_乗用_軽油,係数_乗用_メタノール,係数_乗用_LPG),1,1,AR1969):INDEX((係数_乗用_ガソリン,係数_乗用_CNG,係数_乗用_軽油,係数_乗用_メタノール,係数_乗用_LPG),125,5,AR1969),2,FALSE))))))</f>
        <v/>
      </c>
      <c r="AO1969" s="376" t="str">
        <f>IF(T1969="","",IF(OR(AH1969="",AH1969="-"),"－",IF(OR(AM1969=8,AM1969=9),"",IF(OR(AJ1969=3,AJ1969=4,AJ1969=5,AJ1969=6),VLOOKUP(AH1969,INDEX((係数_バス貨物_ガソリン,係数_バス貨物_CNG,係数_バス貨物_軽油,係数_バス貨物_メタノール,係数_バス貨物_LPG),MATCH(AL1969,【参考】排出ガスレベル!$AI$4:$AI$671,1),1,AR1969):INDEX((係数_バス貨物_ガソリン,係数_バス貨物_CNG,係数_バス貨物_軽油,係数_バス貨物_メタノール,係数_バス貨物_LPG),MATCH(AL1969+1,【参考】排出ガスレベル!$AI$4:$AI$671,1)-1,5,AR1969),3,FALSE),IF(OR(AJ1969=1,AJ1969=2),VLOOKUP(AH1969,INDEX((係数_乗用_ガソリン,係数_乗用_CNG,係数_乗用_軽油,係数_乗用_メタノール,係数_乗用_LPG),1,1,AR1969):INDEX((係数_乗用_ガソリン,係数_乗用_CNG,係数_乗用_軽油,係数_乗用_メタノール,係数_乗用_LPG),125,5,AR1969),3,FALSE))))))</f>
        <v/>
      </c>
      <c r="AP1969" s="375" t="str">
        <f t="shared" si="540"/>
        <v/>
      </c>
      <c r="AQ1969" s="444" t="str">
        <f t="shared" si="541"/>
        <v/>
      </c>
      <c r="AR1969" s="375" t="str">
        <f t="shared" si="542"/>
        <v/>
      </c>
      <c r="AS1969" s="377" t="str">
        <f t="shared" si="543"/>
        <v/>
      </c>
      <c r="AT1969" s="378" t="str">
        <f t="shared" si="544"/>
        <v/>
      </c>
      <c r="AX1969" s="625" t="b">
        <f t="shared" si="545"/>
        <v>0</v>
      </c>
      <c r="AY1969" s="7" t="str">
        <f t="shared" si="546"/>
        <v>FALSEFALSEFALSE</v>
      </c>
      <c r="AZ1969" s="626">
        <f t="shared" si="548"/>
        <v>0</v>
      </c>
      <c r="BA1969" s="627" t="str">
        <f t="shared" si="547"/>
        <v/>
      </c>
      <c r="BB1969" s="627">
        <f t="shared" si="549"/>
        <v>0</v>
      </c>
    </row>
    <row r="1970" spans="1:54">
      <c r="A1970" s="381">
        <v>1913</v>
      </c>
      <c r="B1970" s="117"/>
      <c r="C1970" s="288"/>
      <c r="D1970" s="289"/>
      <c r="E1970" s="289"/>
      <c r="F1970" s="290"/>
      <c r="G1970" s="292"/>
      <c r="H1970" s="116"/>
      <c r="I1970" s="292"/>
      <c r="J1970" s="116"/>
      <c r="K1970" s="370"/>
      <c r="L1970" s="370"/>
      <c r="M1970" s="370"/>
      <c r="N1970" s="371"/>
      <c r="O1970" s="371"/>
      <c r="P1970" s="371"/>
      <c r="Q1970" s="371"/>
      <c r="R1970" s="371"/>
      <c r="S1970" s="371"/>
      <c r="T1970" s="443"/>
      <c r="U1970" s="539"/>
      <c r="V1970" s="117"/>
      <c r="W1970" s="118"/>
      <c r="X1970" s="119"/>
      <c r="Y1970" s="120"/>
      <c r="Z1970" s="122"/>
      <c r="AA1970" s="121"/>
      <c r="AB1970" s="443"/>
      <c r="AC1970" s="734"/>
      <c r="AD1970" s="372"/>
      <c r="AE1970" s="485"/>
      <c r="AF1970" s="373" t="str">
        <f t="shared" si="532"/>
        <v/>
      </c>
      <c r="AG1970" s="373" t="str">
        <f t="shared" si="533"/>
        <v/>
      </c>
      <c r="AH1970" s="374" t="str">
        <f t="shared" si="534"/>
        <v/>
      </c>
      <c r="AI1970" s="375" t="str">
        <f t="shared" si="535"/>
        <v/>
      </c>
      <c r="AJ1970" s="375" t="str">
        <f t="shared" si="536"/>
        <v/>
      </c>
      <c r="AK1970" s="375" t="str">
        <f t="shared" si="537"/>
        <v/>
      </c>
      <c r="AL1970" s="375" t="str">
        <f t="shared" si="538"/>
        <v/>
      </c>
      <c r="AM1970" s="375" t="str">
        <f t="shared" si="539"/>
        <v/>
      </c>
      <c r="AN1970" s="376" t="str">
        <f>IF(AF1970="","",IF(OR(AH1970="",AH1970="-"),"－",IF(OR(AM1970=8,AM1970=9),"",IF(OR(AJ1970=3,AJ1970=4,AJ1970=5,AJ1970=6),VLOOKUP(AH1970,INDEX((係数_バス貨物_ガソリン,係数_バス貨物_CNG,係数_バス貨物_軽油,係数_バス貨物_メタノール,係数_バス貨物_LPG),MATCH(AL1970,【参考】排出ガスレベル!$AI$4:$AI$671,1),1,AR1970):INDEX((係数_バス貨物_ガソリン,係数_バス貨物_CNG,係数_バス貨物_軽油,係数_バス貨物_メタノール,係数_バス貨物_LPG),MATCH(AL1970+1,【参考】排出ガスレベル!$AI$4:$AI$671,1)-1,5,AR1970),2,FALSE),IF(OR(AJ1970=1,AJ1970=2),VLOOKUP(AH1970,INDEX((係数_乗用_ガソリン,係数_乗用_CNG,係数_乗用_軽油,係数_乗用_メタノール,係数_乗用_LPG),1,1,AR1970):INDEX((係数_乗用_ガソリン,係数_乗用_CNG,係数_乗用_軽油,係数_乗用_メタノール,係数_乗用_LPG),125,5,AR1970),2,FALSE))))))</f>
        <v/>
      </c>
      <c r="AO1970" s="376" t="str">
        <f>IF(T1970="","",IF(OR(AH1970="",AH1970="-"),"－",IF(OR(AM1970=8,AM1970=9),"",IF(OR(AJ1970=3,AJ1970=4,AJ1970=5,AJ1970=6),VLOOKUP(AH1970,INDEX((係数_バス貨物_ガソリン,係数_バス貨物_CNG,係数_バス貨物_軽油,係数_バス貨物_メタノール,係数_バス貨物_LPG),MATCH(AL1970,【参考】排出ガスレベル!$AI$4:$AI$671,1),1,AR1970):INDEX((係数_バス貨物_ガソリン,係数_バス貨物_CNG,係数_バス貨物_軽油,係数_バス貨物_メタノール,係数_バス貨物_LPG),MATCH(AL1970+1,【参考】排出ガスレベル!$AI$4:$AI$671,1)-1,5,AR1970),3,FALSE),IF(OR(AJ1970=1,AJ1970=2),VLOOKUP(AH1970,INDEX((係数_乗用_ガソリン,係数_乗用_CNG,係数_乗用_軽油,係数_乗用_メタノール,係数_乗用_LPG),1,1,AR1970):INDEX((係数_乗用_ガソリン,係数_乗用_CNG,係数_乗用_軽油,係数_乗用_メタノール,係数_乗用_LPG),125,5,AR1970),3,FALSE))))))</f>
        <v/>
      </c>
      <c r="AP1970" s="375" t="str">
        <f t="shared" si="540"/>
        <v/>
      </c>
      <c r="AQ1970" s="444" t="str">
        <f t="shared" si="541"/>
        <v/>
      </c>
      <c r="AR1970" s="375" t="str">
        <f t="shared" si="542"/>
        <v/>
      </c>
      <c r="AS1970" s="377" t="str">
        <f t="shared" si="543"/>
        <v/>
      </c>
      <c r="AT1970" s="378" t="str">
        <f t="shared" si="544"/>
        <v/>
      </c>
      <c r="AX1970" s="625" t="b">
        <f t="shared" si="545"/>
        <v>0</v>
      </c>
      <c r="AY1970" s="7" t="str">
        <f t="shared" si="546"/>
        <v>FALSEFALSEFALSE</v>
      </c>
      <c r="AZ1970" s="626">
        <f t="shared" si="548"/>
        <v>0</v>
      </c>
      <c r="BA1970" s="627" t="str">
        <f t="shared" si="547"/>
        <v/>
      </c>
      <c r="BB1970" s="627">
        <f t="shared" si="549"/>
        <v>0</v>
      </c>
    </row>
    <row r="1971" spans="1:54">
      <c r="A1971" s="381">
        <v>1914</v>
      </c>
      <c r="B1971" s="117"/>
      <c r="C1971" s="288"/>
      <c r="D1971" s="289"/>
      <c r="E1971" s="289"/>
      <c r="F1971" s="290"/>
      <c r="G1971" s="292"/>
      <c r="H1971" s="116"/>
      <c r="I1971" s="292"/>
      <c r="J1971" s="116"/>
      <c r="K1971" s="370"/>
      <c r="L1971" s="370"/>
      <c r="M1971" s="370"/>
      <c r="N1971" s="371"/>
      <c r="O1971" s="371"/>
      <c r="P1971" s="371"/>
      <c r="Q1971" s="371"/>
      <c r="R1971" s="371"/>
      <c r="S1971" s="371"/>
      <c r="T1971" s="443"/>
      <c r="U1971" s="539"/>
      <c r="V1971" s="117"/>
      <c r="W1971" s="118"/>
      <c r="X1971" s="119"/>
      <c r="Y1971" s="120"/>
      <c r="Z1971" s="122"/>
      <c r="AA1971" s="121"/>
      <c r="AB1971" s="443"/>
      <c r="AC1971" s="734"/>
      <c r="AD1971" s="372"/>
      <c r="AE1971" s="485"/>
      <c r="AF1971" s="373" t="str">
        <f t="shared" si="532"/>
        <v/>
      </c>
      <c r="AG1971" s="373" t="str">
        <f t="shared" si="533"/>
        <v/>
      </c>
      <c r="AH1971" s="374" t="str">
        <f t="shared" si="534"/>
        <v/>
      </c>
      <c r="AI1971" s="375" t="str">
        <f t="shared" si="535"/>
        <v/>
      </c>
      <c r="AJ1971" s="375" t="str">
        <f t="shared" si="536"/>
        <v/>
      </c>
      <c r="AK1971" s="375" t="str">
        <f t="shared" si="537"/>
        <v/>
      </c>
      <c r="AL1971" s="375" t="str">
        <f t="shared" si="538"/>
        <v/>
      </c>
      <c r="AM1971" s="375" t="str">
        <f t="shared" si="539"/>
        <v/>
      </c>
      <c r="AN1971" s="376" t="str">
        <f>IF(AF1971="","",IF(OR(AH1971="",AH1971="-"),"－",IF(OR(AM1971=8,AM1971=9),"",IF(OR(AJ1971=3,AJ1971=4,AJ1971=5,AJ1971=6),VLOOKUP(AH1971,INDEX((係数_バス貨物_ガソリン,係数_バス貨物_CNG,係数_バス貨物_軽油,係数_バス貨物_メタノール,係数_バス貨物_LPG),MATCH(AL1971,【参考】排出ガスレベル!$AI$4:$AI$671,1),1,AR1971):INDEX((係数_バス貨物_ガソリン,係数_バス貨物_CNG,係数_バス貨物_軽油,係数_バス貨物_メタノール,係数_バス貨物_LPG),MATCH(AL1971+1,【参考】排出ガスレベル!$AI$4:$AI$671,1)-1,5,AR1971),2,FALSE),IF(OR(AJ1971=1,AJ1971=2),VLOOKUP(AH1971,INDEX((係数_乗用_ガソリン,係数_乗用_CNG,係数_乗用_軽油,係数_乗用_メタノール,係数_乗用_LPG),1,1,AR1971):INDEX((係数_乗用_ガソリン,係数_乗用_CNG,係数_乗用_軽油,係数_乗用_メタノール,係数_乗用_LPG),125,5,AR1971),2,FALSE))))))</f>
        <v/>
      </c>
      <c r="AO1971" s="376" t="str">
        <f>IF(T1971="","",IF(OR(AH1971="",AH1971="-"),"－",IF(OR(AM1971=8,AM1971=9),"",IF(OR(AJ1971=3,AJ1971=4,AJ1971=5,AJ1971=6),VLOOKUP(AH1971,INDEX((係数_バス貨物_ガソリン,係数_バス貨物_CNG,係数_バス貨物_軽油,係数_バス貨物_メタノール,係数_バス貨物_LPG),MATCH(AL1971,【参考】排出ガスレベル!$AI$4:$AI$671,1),1,AR1971):INDEX((係数_バス貨物_ガソリン,係数_バス貨物_CNG,係数_バス貨物_軽油,係数_バス貨物_メタノール,係数_バス貨物_LPG),MATCH(AL1971+1,【参考】排出ガスレベル!$AI$4:$AI$671,1)-1,5,AR1971),3,FALSE),IF(OR(AJ1971=1,AJ1971=2),VLOOKUP(AH1971,INDEX((係数_乗用_ガソリン,係数_乗用_CNG,係数_乗用_軽油,係数_乗用_メタノール,係数_乗用_LPG),1,1,AR1971):INDEX((係数_乗用_ガソリン,係数_乗用_CNG,係数_乗用_軽油,係数_乗用_メタノール,係数_乗用_LPG),125,5,AR1971),3,FALSE))))))</f>
        <v/>
      </c>
      <c r="AP1971" s="375" t="str">
        <f t="shared" si="540"/>
        <v/>
      </c>
      <c r="AQ1971" s="444" t="str">
        <f t="shared" si="541"/>
        <v/>
      </c>
      <c r="AR1971" s="375" t="str">
        <f t="shared" si="542"/>
        <v/>
      </c>
      <c r="AS1971" s="377" t="str">
        <f t="shared" si="543"/>
        <v/>
      </c>
      <c r="AT1971" s="378" t="str">
        <f t="shared" si="544"/>
        <v/>
      </c>
      <c r="AX1971" s="625" t="b">
        <f t="shared" si="545"/>
        <v>0</v>
      </c>
      <c r="AY1971" s="7" t="str">
        <f t="shared" si="546"/>
        <v>FALSEFALSEFALSE</v>
      </c>
      <c r="AZ1971" s="626">
        <f t="shared" si="548"/>
        <v>0</v>
      </c>
      <c r="BA1971" s="627" t="str">
        <f t="shared" si="547"/>
        <v/>
      </c>
      <c r="BB1971" s="627">
        <f t="shared" si="549"/>
        <v>0</v>
      </c>
    </row>
    <row r="1972" spans="1:54">
      <c r="A1972" s="381">
        <v>1915</v>
      </c>
      <c r="B1972" s="117"/>
      <c r="C1972" s="288"/>
      <c r="D1972" s="289"/>
      <c r="E1972" s="289"/>
      <c r="F1972" s="290"/>
      <c r="G1972" s="292"/>
      <c r="H1972" s="116"/>
      <c r="I1972" s="292"/>
      <c r="J1972" s="116"/>
      <c r="K1972" s="370"/>
      <c r="L1972" s="370"/>
      <c r="M1972" s="370"/>
      <c r="N1972" s="371"/>
      <c r="O1972" s="371"/>
      <c r="P1972" s="371"/>
      <c r="Q1972" s="371"/>
      <c r="R1972" s="371"/>
      <c r="S1972" s="371"/>
      <c r="T1972" s="443"/>
      <c r="U1972" s="539"/>
      <c r="V1972" s="117"/>
      <c r="W1972" s="118"/>
      <c r="X1972" s="119"/>
      <c r="Y1972" s="120"/>
      <c r="Z1972" s="122"/>
      <c r="AA1972" s="121"/>
      <c r="AB1972" s="443"/>
      <c r="AC1972" s="734"/>
      <c r="AD1972" s="372"/>
      <c r="AE1972" s="485"/>
      <c r="AF1972" s="373" t="str">
        <f t="shared" si="532"/>
        <v/>
      </c>
      <c r="AG1972" s="373" t="str">
        <f t="shared" si="533"/>
        <v/>
      </c>
      <c r="AH1972" s="374" t="str">
        <f t="shared" si="534"/>
        <v/>
      </c>
      <c r="AI1972" s="375" t="str">
        <f t="shared" si="535"/>
        <v/>
      </c>
      <c r="AJ1972" s="375" t="str">
        <f t="shared" si="536"/>
        <v/>
      </c>
      <c r="AK1972" s="375" t="str">
        <f t="shared" si="537"/>
        <v/>
      </c>
      <c r="AL1972" s="375" t="str">
        <f t="shared" si="538"/>
        <v/>
      </c>
      <c r="AM1972" s="375" t="str">
        <f t="shared" si="539"/>
        <v/>
      </c>
      <c r="AN1972" s="376" t="str">
        <f>IF(AF1972="","",IF(OR(AH1972="",AH1972="-"),"－",IF(OR(AM1972=8,AM1972=9),"",IF(OR(AJ1972=3,AJ1972=4,AJ1972=5,AJ1972=6),VLOOKUP(AH1972,INDEX((係数_バス貨物_ガソリン,係数_バス貨物_CNG,係数_バス貨物_軽油,係数_バス貨物_メタノール,係数_バス貨物_LPG),MATCH(AL1972,【参考】排出ガスレベル!$AI$4:$AI$671,1),1,AR1972):INDEX((係数_バス貨物_ガソリン,係数_バス貨物_CNG,係数_バス貨物_軽油,係数_バス貨物_メタノール,係数_バス貨物_LPG),MATCH(AL1972+1,【参考】排出ガスレベル!$AI$4:$AI$671,1)-1,5,AR1972),2,FALSE),IF(OR(AJ1972=1,AJ1972=2),VLOOKUP(AH1972,INDEX((係数_乗用_ガソリン,係数_乗用_CNG,係数_乗用_軽油,係数_乗用_メタノール,係数_乗用_LPG),1,1,AR1972):INDEX((係数_乗用_ガソリン,係数_乗用_CNG,係数_乗用_軽油,係数_乗用_メタノール,係数_乗用_LPG),125,5,AR1972),2,FALSE))))))</f>
        <v/>
      </c>
      <c r="AO1972" s="376" t="str">
        <f>IF(T1972="","",IF(OR(AH1972="",AH1972="-"),"－",IF(OR(AM1972=8,AM1972=9),"",IF(OR(AJ1972=3,AJ1972=4,AJ1972=5,AJ1972=6),VLOOKUP(AH1972,INDEX((係数_バス貨物_ガソリン,係数_バス貨物_CNG,係数_バス貨物_軽油,係数_バス貨物_メタノール,係数_バス貨物_LPG),MATCH(AL1972,【参考】排出ガスレベル!$AI$4:$AI$671,1),1,AR1972):INDEX((係数_バス貨物_ガソリン,係数_バス貨物_CNG,係数_バス貨物_軽油,係数_バス貨物_メタノール,係数_バス貨物_LPG),MATCH(AL1972+1,【参考】排出ガスレベル!$AI$4:$AI$671,1)-1,5,AR1972),3,FALSE),IF(OR(AJ1972=1,AJ1972=2),VLOOKUP(AH1972,INDEX((係数_乗用_ガソリン,係数_乗用_CNG,係数_乗用_軽油,係数_乗用_メタノール,係数_乗用_LPG),1,1,AR1972):INDEX((係数_乗用_ガソリン,係数_乗用_CNG,係数_乗用_軽油,係数_乗用_メタノール,係数_乗用_LPG),125,5,AR1972),3,FALSE))))))</f>
        <v/>
      </c>
      <c r="AP1972" s="375" t="str">
        <f t="shared" si="540"/>
        <v/>
      </c>
      <c r="AQ1972" s="444" t="str">
        <f t="shared" si="541"/>
        <v/>
      </c>
      <c r="AR1972" s="375" t="str">
        <f t="shared" si="542"/>
        <v/>
      </c>
      <c r="AS1972" s="377" t="str">
        <f t="shared" si="543"/>
        <v/>
      </c>
      <c r="AT1972" s="378" t="str">
        <f t="shared" si="544"/>
        <v/>
      </c>
      <c r="AX1972" s="625" t="b">
        <f t="shared" si="545"/>
        <v>0</v>
      </c>
      <c r="AY1972" s="7" t="str">
        <f t="shared" si="546"/>
        <v>FALSEFALSEFALSE</v>
      </c>
      <c r="AZ1972" s="626">
        <f t="shared" si="548"/>
        <v>0</v>
      </c>
      <c r="BA1972" s="627" t="str">
        <f t="shared" si="547"/>
        <v/>
      </c>
      <c r="BB1972" s="627">
        <f t="shared" si="549"/>
        <v>0</v>
      </c>
    </row>
    <row r="1973" spans="1:54">
      <c r="A1973" s="381">
        <v>1916</v>
      </c>
      <c r="B1973" s="117"/>
      <c r="C1973" s="288"/>
      <c r="D1973" s="289"/>
      <c r="E1973" s="289"/>
      <c r="F1973" s="290"/>
      <c r="G1973" s="292"/>
      <c r="H1973" s="116"/>
      <c r="I1973" s="292"/>
      <c r="J1973" s="116"/>
      <c r="K1973" s="370"/>
      <c r="L1973" s="370"/>
      <c r="M1973" s="370"/>
      <c r="N1973" s="371"/>
      <c r="O1973" s="371"/>
      <c r="P1973" s="371"/>
      <c r="Q1973" s="371"/>
      <c r="R1973" s="371"/>
      <c r="S1973" s="371"/>
      <c r="T1973" s="443"/>
      <c r="U1973" s="539"/>
      <c r="V1973" s="117"/>
      <c r="W1973" s="118"/>
      <c r="X1973" s="119"/>
      <c r="Y1973" s="120"/>
      <c r="Z1973" s="122"/>
      <c r="AA1973" s="121"/>
      <c r="AB1973" s="443"/>
      <c r="AC1973" s="734"/>
      <c r="AD1973" s="372"/>
      <c r="AE1973" s="485"/>
      <c r="AF1973" s="373" t="str">
        <f t="shared" si="532"/>
        <v/>
      </c>
      <c r="AG1973" s="373" t="str">
        <f t="shared" si="533"/>
        <v/>
      </c>
      <c r="AH1973" s="374" t="str">
        <f t="shared" si="534"/>
        <v/>
      </c>
      <c r="AI1973" s="375" t="str">
        <f t="shared" si="535"/>
        <v/>
      </c>
      <c r="AJ1973" s="375" t="str">
        <f t="shared" si="536"/>
        <v/>
      </c>
      <c r="AK1973" s="375" t="str">
        <f t="shared" si="537"/>
        <v/>
      </c>
      <c r="AL1973" s="375" t="str">
        <f t="shared" si="538"/>
        <v/>
      </c>
      <c r="AM1973" s="375" t="str">
        <f t="shared" si="539"/>
        <v/>
      </c>
      <c r="AN1973" s="376" t="str">
        <f>IF(AF1973="","",IF(OR(AH1973="",AH1973="-"),"－",IF(OR(AM1973=8,AM1973=9),"",IF(OR(AJ1973=3,AJ1973=4,AJ1973=5,AJ1973=6),VLOOKUP(AH1973,INDEX((係数_バス貨物_ガソリン,係数_バス貨物_CNG,係数_バス貨物_軽油,係数_バス貨物_メタノール,係数_バス貨物_LPG),MATCH(AL1973,【参考】排出ガスレベル!$AI$4:$AI$671,1),1,AR1973):INDEX((係数_バス貨物_ガソリン,係数_バス貨物_CNG,係数_バス貨物_軽油,係数_バス貨物_メタノール,係数_バス貨物_LPG),MATCH(AL1973+1,【参考】排出ガスレベル!$AI$4:$AI$671,1)-1,5,AR1973),2,FALSE),IF(OR(AJ1973=1,AJ1973=2),VLOOKUP(AH1973,INDEX((係数_乗用_ガソリン,係数_乗用_CNG,係数_乗用_軽油,係数_乗用_メタノール,係数_乗用_LPG),1,1,AR1973):INDEX((係数_乗用_ガソリン,係数_乗用_CNG,係数_乗用_軽油,係数_乗用_メタノール,係数_乗用_LPG),125,5,AR1973),2,FALSE))))))</f>
        <v/>
      </c>
      <c r="AO1973" s="376" t="str">
        <f>IF(T1973="","",IF(OR(AH1973="",AH1973="-"),"－",IF(OR(AM1973=8,AM1973=9),"",IF(OR(AJ1973=3,AJ1973=4,AJ1973=5,AJ1973=6),VLOOKUP(AH1973,INDEX((係数_バス貨物_ガソリン,係数_バス貨物_CNG,係数_バス貨物_軽油,係数_バス貨物_メタノール,係数_バス貨物_LPG),MATCH(AL1973,【参考】排出ガスレベル!$AI$4:$AI$671,1),1,AR1973):INDEX((係数_バス貨物_ガソリン,係数_バス貨物_CNG,係数_バス貨物_軽油,係数_バス貨物_メタノール,係数_バス貨物_LPG),MATCH(AL1973+1,【参考】排出ガスレベル!$AI$4:$AI$671,1)-1,5,AR1973),3,FALSE),IF(OR(AJ1973=1,AJ1973=2),VLOOKUP(AH1973,INDEX((係数_乗用_ガソリン,係数_乗用_CNG,係数_乗用_軽油,係数_乗用_メタノール,係数_乗用_LPG),1,1,AR1973):INDEX((係数_乗用_ガソリン,係数_乗用_CNG,係数_乗用_軽油,係数_乗用_メタノール,係数_乗用_LPG),125,5,AR1973),3,FALSE))))))</f>
        <v/>
      </c>
      <c r="AP1973" s="375" t="str">
        <f t="shared" si="540"/>
        <v/>
      </c>
      <c r="AQ1973" s="444" t="str">
        <f t="shared" si="541"/>
        <v/>
      </c>
      <c r="AR1973" s="375" t="str">
        <f t="shared" si="542"/>
        <v/>
      </c>
      <c r="AS1973" s="377" t="str">
        <f t="shared" si="543"/>
        <v/>
      </c>
      <c r="AT1973" s="378" t="str">
        <f t="shared" si="544"/>
        <v/>
      </c>
      <c r="AX1973" s="625" t="b">
        <f t="shared" si="545"/>
        <v>0</v>
      </c>
      <c r="AY1973" s="7" t="str">
        <f t="shared" si="546"/>
        <v>FALSEFALSEFALSE</v>
      </c>
      <c r="AZ1973" s="626">
        <f t="shared" si="548"/>
        <v>0</v>
      </c>
      <c r="BA1973" s="627" t="str">
        <f t="shared" si="547"/>
        <v/>
      </c>
      <c r="BB1973" s="627">
        <f t="shared" si="549"/>
        <v>0</v>
      </c>
    </row>
    <row r="1974" spans="1:54">
      <c r="A1974" s="381">
        <v>1917</v>
      </c>
      <c r="B1974" s="117"/>
      <c r="C1974" s="288"/>
      <c r="D1974" s="289"/>
      <c r="E1974" s="289"/>
      <c r="F1974" s="290"/>
      <c r="G1974" s="292"/>
      <c r="H1974" s="116"/>
      <c r="I1974" s="292"/>
      <c r="J1974" s="116"/>
      <c r="K1974" s="370"/>
      <c r="L1974" s="370"/>
      <c r="M1974" s="370"/>
      <c r="N1974" s="371"/>
      <c r="O1974" s="371"/>
      <c r="P1974" s="371"/>
      <c r="Q1974" s="371"/>
      <c r="R1974" s="371"/>
      <c r="S1974" s="371"/>
      <c r="T1974" s="443"/>
      <c r="U1974" s="539"/>
      <c r="V1974" s="117"/>
      <c r="W1974" s="118"/>
      <c r="X1974" s="119"/>
      <c r="Y1974" s="120"/>
      <c r="Z1974" s="122"/>
      <c r="AA1974" s="121"/>
      <c r="AB1974" s="443"/>
      <c r="AC1974" s="734"/>
      <c r="AD1974" s="372"/>
      <c r="AE1974" s="485"/>
      <c r="AF1974" s="373" t="str">
        <f t="shared" si="532"/>
        <v/>
      </c>
      <c r="AG1974" s="373" t="str">
        <f t="shared" si="533"/>
        <v/>
      </c>
      <c r="AH1974" s="374" t="str">
        <f t="shared" si="534"/>
        <v/>
      </c>
      <c r="AI1974" s="375" t="str">
        <f t="shared" si="535"/>
        <v/>
      </c>
      <c r="AJ1974" s="375" t="str">
        <f t="shared" si="536"/>
        <v/>
      </c>
      <c r="AK1974" s="375" t="str">
        <f t="shared" si="537"/>
        <v/>
      </c>
      <c r="AL1974" s="375" t="str">
        <f t="shared" si="538"/>
        <v/>
      </c>
      <c r="AM1974" s="375" t="str">
        <f t="shared" si="539"/>
        <v/>
      </c>
      <c r="AN1974" s="376" t="str">
        <f>IF(AF1974="","",IF(OR(AH1974="",AH1974="-"),"－",IF(OR(AM1974=8,AM1974=9),"",IF(OR(AJ1974=3,AJ1974=4,AJ1974=5,AJ1974=6),VLOOKUP(AH1974,INDEX((係数_バス貨物_ガソリン,係数_バス貨物_CNG,係数_バス貨物_軽油,係数_バス貨物_メタノール,係数_バス貨物_LPG),MATCH(AL1974,【参考】排出ガスレベル!$AI$4:$AI$671,1),1,AR1974):INDEX((係数_バス貨物_ガソリン,係数_バス貨物_CNG,係数_バス貨物_軽油,係数_バス貨物_メタノール,係数_バス貨物_LPG),MATCH(AL1974+1,【参考】排出ガスレベル!$AI$4:$AI$671,1)-1,5,AR1974),2,FALSE),IF(OR(AJ1974=1,AJ1974=2),VLOOKUP(AH1974,INDEX((係数_乗用_ガソリン,係数_乗用_CNG,係数_乗用_軽油,係数_乗用_メタノール,係数_乗用_LPG),1,1,AR1974):INDEX((係数_乗用_ガソリン,係数_乗用_CNG,係数_乗用_軽油,係数_乗用_メタノール,係数_乗用_LPG),125,5,AR1974),2,FALSE))))))</f>
        <v/>
      </c>
      <c r="AO1974" s="376" t="str">
        <f>IF(T1974="","",IF(OR(AH1974="",AH1974="-"),"－",IF(OR(AM1974=8,AM1974=9),"",IF(OR(AJ1974=3,AJ1974=4,AJ1974=5,AJ1974=6),VLOOKUP(AH1974,INDEX((係数_バス貨物_ガソリン,係数_バス貨物_CNG,係数_バス貨物_軽油,係数_バス貨物_メタノール,係数_バス貨物_LPG),MATCH(AL1974,【参考】排出ガスレベル!$AI$4:$AI$671,1),1,AR1974):INDEX((係数_バス貨物_ガソリン,係数_バス貨物_CNG,係数_バス貨物_軽油,係数_バス貨物_メタノール,係数_バス貨物_LPG),MATCH(AL1974+1,【参考】排出ガスレベル!$AI$4:$AI$671,1)-1,5,AR1974),3,FALSE),IF(OR(AJ1974=1,AJ1974=2),VLOOKUP(AH1974,INDEX((係数_乗用_ガソリン,係数_乗用_CNG,係数_乗用_軽油,係数_乗用_メタノール,係数_乗用_LPG),1,1,AR1974):INDEX((係数_乗用_ガソリン,係数_乗用_CNG,係数_乗用_軽油,係数_乗用_メタノール,係数_乗用_LPG),125,5,AR1974),3,FALSE))))))</f>
        <v/>
      </c>
      <c r="AP1974" s="375" t="str">
        <f t="shared" si="540"/>
        <v/>
      </c>
      <c r="AQ1974" s="444" t="str">
        <f t="shared" si="541"/>
        <v/>
      </c>
      <c r="AR1974" s="375" t="str">
        <f t="shared" si="542"/>
        <v/>
      </c>
      <c r="AS1974" s="377" t="str">
        <f t="shared" si="543"/>
        <v/>
      </c>
      <c r="AT1974" s="378" t="str">
        <f t="shared" si="544"/>
        <v/>
      </c>
      <c r="AX1974" s="625" t="b">
        <f t="shared" si="545"/>
        <v>0</v>
      </c>
      <c r="AY1974" s="7" t="str">
        <f t="shared" si="546"/>
        <v>FALSEFALSEFALSE</v>
      </c>
      <c r="AZ1974" s="626">
        <f t="shared" si="548"/>
        <v>0</v>
      </c>
      <c r="BA1974" s="627" t="str">
        <f t="shared" si="547"/>
        <v/>
      </c>
      <c r="BB1974" s="627">
        <f t="shared" si="549"/>
        <v>0</v>
      </c>
    </row>
    <row r="1975" spans="1:54">
      <c r="A1975" s="381">
        <v>1918</v>
      </c>
      <c r="B1975" s="117"/>
      <c r="C1975" s="288"/>
      <c r="D1975" s="289"/>
      <c r="E1975" s="289"/>
      <c r="F1975" s="290"/>
      <c r="G1975" s="292"/>
      <c r="H1975" s="116"/>
      <c r="I1975" s="292"/>
      <c r="J1975" s="116"/>
      <c r="K1975" s="370"/>
      <c r="L1975" s="370"/>
      <c r="M1975" s="370"/>
      <c r="N1975" s="371"/>
      <c r="O1975" s="371"/>
      <c r="P1975" s="371"/>
      <c r="Q1975" s="371"/>
      <c r="R1975" s="371"/>
      <c r="S1975" s="371"/>
      <c r="T1975" s="443"/>
      <c r="U1975" s="539"/>
      <c r="V1975" s="117"/>
      <c r="W1975" s="118"/>
      <c r="X1975" s="119"/>
      <c r="Y1975" s="120"/>
      <c r="Z1975" s="122"/>
      <c r="AA1975" s="121"/>
      <c r="AB1975" s="443"/>
      <c r="AC1975" s="734"/>
      <c r="AD1975" s="372"/>
      <c r="AE1975" s="485"/>
      <c r="AF1975" s="373" t="str">
        <f t="shared" si="532"/>
        <v/>
      </c>
      <c r="AG1975" s="373" t="str">
        <f t="shared" si="533"/>
        <v/>
      </c>
      <c r="AH1975" s="374" t="str">
        <f t="shared" si="534"/>
        <v/>
      </c>
      <c r="AI1975" s="375" t="str">
        <f t="shared" si="535"/>
        <v/>
      </c>
      <c r="AJ1975" s="375" t="str">
        <f t="shared" si="536"/>
        <v/>
      </c>
      <c r="AK1975" s="375" t="str">
        <f t="shared" si="537"/>
        <v/>
      </c>
      <c r="AL1975" s="375" t="str">
        <f t="shared" si="538"/>
        <v/>
      </c>
      <c r="AM1975" s="375" t="str">
        <f t="shared" si="539"/>
        <v/>
      </c>
      <c r="AN1975" s="376" t="str">
        <f>IF(AF1975="","",IF(OR(AH1975="",AH1975="-"),"－",IF(OR(AM1975=8,AM1975=9),"",IF(OR(AJ1975=3,AJ1975=4,AJ1975=5,AJ1975=6),VLOOKUP(AH1975,INDEX((係数_バス貨物_ガソリン,係数_バス貨物_CNG,係数_バス貨物_軽油,係数_バス貨物_メタノール,係数_バス貨物_LPG),MATCH(AL1975,【参考】排出ガスレベル!$AI$4:$AI$671,1),1,AR1975):INDEX((係数_バス貨物_ガソリン,係数_バス貨物_CNG,係数_バス貨物_軽油,係数_バス貨物_メタノール,係数_バス貨物_LPG),MATCH(AL1975+1,【参考】排出ガスレベル!$AI$4:$AI$671,1)-1,5,AR1975),2,FALSE),IF(OR(AJ1975=1,AJ1975=2),VLOOKUP(AH1975,INDEX((係数_乗用_ガソリン,係数_乗用_CNG,係数_乗用_軽油,係数_乗用_メタノール,係数_乗用_LPG),1,1,AR1975):INDEX((係数_乗用_ガソリン,係数_乗用_CNG,係数_乗用_軽油,係数_乗用_メタノール,係数_乗用_LPG),125,5,AR1975),2,FALSE))))))</f>
        <v/>
      </c>
      <c r="AO1975" s="376" t="str">
        <f>IF(T1975="","",IF(OR(AH1975="",AH1975="-"),"－",IF(OR(AM1975=8,AM1975=9),"",IF(OR(AJ1975=3,AJ1975=4,AJ1975=5,AJ1975=6),VLOOKUP(AH1975,INDEX((係数_バス貨物_ガソリン,係数_バス貨物_CNG,係数_バス貨物_軽油,係数_バス貨物_メタノール,係数_バス貨物_LPG),MATCH(AL1975,【参考】排出ガスレベル!$AI$4:$AI$671,1),1,AR1975):INDEX((係数_バス貨物_ガソリン,係数_バス貨物_CNG,係数_バス貨物_軽油,係数_バス貨物_メタノール,係数_バス貨物_LPG),MATCH(AL1975+1,【参考】排出ガスレベル!$AI$4:$AI$671,1)-1,5,AR1975),3,FALSE),IF(OR(AJ1975=1,AJ1975=2),VLOOKUP(AH1975,INDEX((係数_乗用_ガソリン,係数_乗用_CNG,係数_乗用_軽油,係数_乗用_メタノール,係数_乗用_LPG),1,1,AR1975):INDEX((係数_乗用_ガソリン,係数_乗用_CNG,係数_乗用_軽油,係数_乗用_メタノール,係数_乗用_LPG),125,5,AR1975),3,FALSE))))))</f>
        <v/>
      </c>
      <c r="AP1975" s="375" t="str">
        <f t="shared" si="540"/>
        <v/>
      </c>
      <c r="AQ1975" s="444" t="str">
        <f t="shared" si="541"/>
        <v/>
      </c>
      <c r="AR1975" s="375" t="str">
        <f t="shared" si="542"/>
        <v/>
      </c>
      <c r="AS1975" s="377" t="str">
        <f t="shared" si="543"/>
        <v/>
      </c>
      <c r="AT1975" s="378" t="str">
        <f t="shared" si="544"/>
        <v/>
      </c>
      <c r="AX1975" s="625" t="b">
        <f t="shared" si="545"/>
        <v>0</v>
      </c>
      <c r="AY1975" s="7" t="str">
        <f t="shared" si="546"/>
        <v>FALSEFALSEFALSE</v>
      </c>
      <c r="AZ1975" s="626">
        <f t="shared" si="548"/>
        <v>0</v>
      </c>
      <c r="BA1975" s="627" t="str">
        <f t="shared" si="547"/>
        <v/>
      </c>
      <c r="BB1975" s="627">
        <f t="shared" si="549"/>
        <v>0</v>
      </c>
    </row>
    <row r="1976" spans="1:54">
      <c r="A1976" s="381">
        <v>1919</v>
      </c>
      <c r="B1976" s="117"/>
      <c r="C1976" s="288"/>
      <c r="D1976" s="289"/>
      <c r="E1976" s="289"/>
      <c r="F1976" s="290"/>
      <c r="G1976" s="292"/>
      <c r="H1976" s="116"/>
      <c r="I1976" s="292"/>
      <c r="J1976" s="116"/>
      <c r="K1976" s="370"/>
      <c r="L1976" s="370"/>
      <c r="M1976" s="370"/>
      <c r="N1976" s="371"/>
      <c r="O1976" s="371"/>
      <c r="P1976" s="371"/>
      <c r="Q1976" s="371"/>
      <c r="R1976" s="371"/>
      <c r="S1976" s="371"/>
      <c r="T1976" s="443"/>
      <c r="U1976" s="539"/>
      <c r="V1976" s="117"/>
      <c r="W1976" s="118"/>
      <c r="X1976" s="119"/>
      <c r="Y1976" s="120"/>
      <c r="Z1976" s="122"/>
      <c r="AA1976" s="121"/>
      <c r="AB1976" s="443"/>
      <c r="AC1976" s="734"/>
      <c r="AD1976" s="372"/>
      <c r="AE1976" s="485"/>
      <c r="AF1976" s="373" t="str">
        <f t="shared" si="532"/>
        <v/>
      </c>
      <c r="AG1976" s="373" t="str">
        <f t="shared" si="533"/>
        <v/>
      </c>
      <c r="AH1976" s="374" t="str">
        <f t="shared" si="534"/>
        <v/>
      </c>
      <c r="AI1976" s="375" t="str">
        <f t="shared" si="535"/>
        <v/>
      </c>
      <c r="AJ1976" s="375" t="str">
        <f t="shared" si="536"/>
        <v/>
      </c>
      <c r="AK1976" s="375" t="str">
        <f t="shared" si="537"/>
        <v/>
      </c>
      <c r="AL1976" s="375" t="str">
        <f t="shared" si="538"/>
        <v/>
      </c>
      <c r="AM1976" s="375" t="str">
        <f t="shared" si="539"/>
        <v/>
      </c>
      <c r="AN1976" s="376" t="str">
        <f>IF(AF1976="","",IF(OR(AH1976="",AH1976="-"),"－",IF(OR(AM1976=8,AM1976=9),"",IF(OR(AJ1976=3,AJ1976=4,AJ1976=5,AJ1976=6),VLOOKUP(AH1976,INDEX((係数_バス貨物_ガソリン,係数_バス貨物_CNG,係数_バス貨物_軽油,係数_バス貨物_メタノール,係数_バス貨物_LPG),MATCH(AL1976,【参考】排出ガスレベル!$AI$4:$AI$671,1),1,AR1976):INDEX((係数_バス貨物_ガソリン,係数_バス貨物_CNG,係数_バス貨物_軽油,係数_バス貨物_メタノール,係数_バス貨物_LPG),MATCH(AL1976+1,【参考】排出ガスレベル!$AI$4:$AI$671,1)-1,5,AR1976),2,FALSE),IF(OR(AJ1976=1,AJ1976=2),VLOOKUP(AH1976,INDEX((係数_乗用_ガソリン,係数_乗用_CNG,係数_乗用_軽油,係数_乗用_メタノール,係数_乗用_LPG),1,1,AR1976):INDEX((係数_乗用_ガソリン,係数_乗用_CNG,係数_乗用_軽油,係数_乗用_メタノール,係数_乗用_LPG),125,5,AR1976),2,FALSE))))))</f>
        <v/>
      </c>
      <c r="AO1976" s="376" t="str">
        <f>IF(T1976="","",IF(OR(AH1976="",AH1976="-"),"－",IF(OR(AM1976=8,AM1976=9),"",IF(OR(AJ1976=3,AJ1976=4,AJ1976=5,AJ1976=6),VLOOKUP(AH1976,INDEX((係数_バス貨物_ガソリン,係数_バス貨物_CNG,係数_バス貨物_軽油,係数_バス貨物_メタノール,係数_バス貨物_LPG),MATCH(AL1976,【参考】排出ガスレベル!$AI$4:$AI$671,1),1,AR1976):INDEX((係数_バス貨物_ガソリン,係数_バス貨物_CNG,係数_バス貨物_軽油,係数_バス貨物_メタノール,係数_バス貨物_LPG),MATCH(AL1976+1,【参考】排出ガスレベル!$AI$4:$AI$671,1)-1,5,AR1976),3,FALSE),IF(OR(AJ1976=1,AJ1976=2),VLOOKUP(AH1976,INDEX((係数_乗用_ガソリン,係数_乗用_CNG,係数_乗用_軽油,係数_乗用_メタノール,係数_乗用_LPG),1,1,AR1976):INDEX((係数_乗用_ガソリン,係数_乗用_CNG,係数_乗用_軽油,係数_乗用_メタノール,係数_乗用_LPG),125,5,AR1976),3,FALSE))))))</f>
        <v/>
      </c>
      <c r="AP1976" s="375" t="str">
        <f t="shared" si="540"/>
        <v/>
      </c>
      <c r="AQ1976" s="444" t="str">
        <f t="shared" si="541"/>
        <v/>
      </c>
      <c r="AR1976" s="375" t="str">
        <f t="shared" si="542"/>
        <v/>
      </c>
      <c r="AS1976" s="377" t="str">
        <f t="shared" si="543"/>
        <v/>
      </c>
      <c r="AT1976" s="378" t="str">
        <f t="shared" si="544"/>
        <v/>
      </c>
      <c r="AX1976" s="625" t="b">
        <f t="shared" si="545"/>
        <v>0</v>
      </c>
      <c r="AY1976" s="7" t="str">
        <f t="shared" si="546"/>
        <v>FALSEFALSEFALSE</v>
      </c>
      <c r="AZ1976" s="626">
        <f t="shared" si="548"/>
        <v>0</v>
      </c>
      <c r="BA1976" s="627" t="str">
        <f t="shared" si="547"/>
        <v/>
      </c>
      <c r="BB1976" s="627">
        <f t="shared" si="549"/>
        <v>0</v>
      </c>
    </row>
    <row r="1977" spans="1:54">
      <c r="A1977" s="381">
        <v>1920</v>
      </c>
      <c r="B1977" s="117"/>
      <c r="C1977" s="288"/>
      <c r="D1977" s="289"/>
      <c r="E1977" s="289"/>
      <c r="F1977" s="290"/>
      <c r="G1977" s="292"/>
      <c r="H1977" s="116"/>
      <c r="I1977" s="292"/>
      <c r="J1977" s="116"/>
      <c r="K1977" s="370"/>
      <c r="L1977" s="370"/>
      <c r="M1977" s="370"/>
      <c r="N1977" s="371"/>
      <c r="O1977" s="371"/>
      <c r="P1977" s="371"/>
      <c r="Q1977" s="371"/>
      <c r="R1977" s="371"/>
      <c r="S1977" s="371"/>
      <c r="T1977" s="443"/>
      <c r="U1977" s="539"/>
      <c r="V1977" s="117"/>
      <c r="W1977" s="118"/>
      <c r="X1977" s="119"/>
      <c r="Y1977" s="120"/>
      <c r="Z1977" s="122"/>
      <c r="AA1977" s="121"/>
      <c r="AB1977" s="443"/>
      <c r="AC1977" s="734"/>
      <c r="AD1977" s="372"/>
      <c r="AE1977" s="485"/>
      <c r="AF1977" s="373" t="str">
        <f t="shared" si="532"/>
        <v/>
      </c>
      <c r="AG1977" s="373" t="str">
        <f t="shared" si="533"/>
        <v/>
      </c>
      <c r="AH1977" s="374" t="str">
        <f t="shared" si="534"/>
        <v/>
      </c>
      <c r="AI1977" s="375" t="str">
        <f t="shared" si="535"/>
        <v/>
      </c>
      <c r="AJ1977" s="375" t="str">
        <f t="shared" si="536"/>
        <v/>
      </c>
      <c r="AK1977" s="375" t="str">
        <f t="shared" si="537"/>
        <v/>
      </c>
      <c r="AL1977" s="375" t="str">
        <f t="shared" si="538"/>
        <v/>
      </c>
      <c r="AM1977" s="375" t="str">
        <f t="shared" si="539"/>
        <v/>
      </c>
      <c r="AN1977" s="376" t="str">
        <f>IF(AF1977="","",IF(OR(AH1977="",AH1977="-"),"－",IF(OR(AM1977=8,AM1977=9),"",IF(OR(AJ1977=3,AJ1977=4,AJ1977=5,AJ1977=6),VLOOKUP(AH1977,INDEX((係数_バス貨物_ガソリン,係数_バス貨物_CNG,係数_バス貨物_軽油,係数_バス貨物_メタノール,係数_バス貨物_LPG),MATCH(AL1977,【参考】排出ガスレベル!$AI$4:$AI$671,1),1,AR1977):INDEX((係数_バス貨物_ガソリン,係数_バス貨物_CNG,係数_バス貨物_軽油,係数_バス貨物_メタノール,係数_バス貨物_LPG),MATCH(AL1977+1,【参考】排出ガスレベル!$AI$4:$AI$671,1)-1,5,AR1977),2,FALSE),IF(OR(AJ1977=1,AJ1977=2),VLOOKUP(AH1977,INDEX((係数_乗用_ガソリン,係数_乗用_CNG,係数_乗用_軽油,係数_乗用_メタノール,係数_乗用_LPG),1,1,AR1977):INDEX((係数_乗用_ガソリン,係数_乗用_CNG,係数_乗用_軽油,係数_乗用_メタノール,係数_乗用_LPG),125,5,AR1977),2,FALSE))))))</f>
        <v/>
      </c>
      <c r="AO1977" s="376" t="str">
        <f>IF(T1977="","",IF(OR(AH1977="",AH1977="-"),"－",IF(OR(AM1977=8,AM1977=9),"",IF(OR(AJ1977=3,AJ1977=4,AJ1977=5,AJ1977=6),VLOOKUP(AH1977,INDEX((係数_バス貨物_ガソリン,係数_バス貨物_CNG,係数_バス貨物_軽油,係数_バス貨物_メタノール,係数_バス貨物_LPG),MATCH(AL1977,【参考】排出ガスレベル!$AI$4:$AI$671,1),1,AR1977):INDEX((係数_バス貨物_ガソリン,係数_バス貨物_CNG,係数_バス貨物_軽油,係数_バス貨物_メタノール,係数_バス貨物_LPG),MATCH(AL1977+1,【参考】排出ガスレベル!$AI$4:$AI$671,1)-1,5,AR1977),3,FALSE),IF(OR(AJ1977=1,AJ1977=2),VLOOKUP(AH1977,INDEX((係数_乗用_ガソリン,係数_乗用_CNG,係数_乗用_軽油,係数_乗用_メタノール,係数_乗用_LPG),1,1,AR1977):INDEX((係数_乗用_ガソリン,係数_乗用_CNG,係数_乗用_軽油,係数_乗用_メタノール,係数_乗用_LPG),125,5,AR1977),3,FALSE))))))</f>
        <v/>
      </c>
      <c r="AP1977" s="375" t="str">
        <f t="shared" si="540"/>
        <v/>
      </c>
      <c r="AQ1977" s="444" t="str">
        <f t="shared" si="541"/>
        <v/>
      </c>
      <c r="AR1977" s="375" t="str">
        <f t="shared" si="542"/>
        <v/>
      </c>
      <c r="AS1977" s="377" t="str">
        <f t="shared" si="543"/>
        <v/>
      </c>
      <c r="AT1977" s="378" t="str">
        <f t="shared" si="544"/>
        <v/>
      </c>
      <c r="AX1977" s="625" t="b">
        <f t="shared" si="545"/>
        <v>0</v>
      </c>
      <c r="AY1977" s="7" t="str">
        <f t="shared" si="546"/>
        <v>FALSEFALSEFALSE</v>
      </c>
      <c r="AZ1977" s="626">
        <f t="shared" si="548"/>
        <v>0</v>
      </c>
      <c r="BA1977" s="627" t="str">
        <f t="shared" si="547"/>
        <v/>
      </c>
      <c r="BB1977" s="627">
        <f t="shared" si="549"/>
        <v>0</v>
      </c>
    </row>
    <row r="1978" spans="1:54">
      <c r="A1978" s="381">
        <v>1921</v>
      </c>
      <c r="B1978" s="117"/>
      <c r="C1978" s="288"/>
      <c r="D1978" s="289"/>
      <c r="E1978" s="289"/>
      <c r="F1978" s="290"/>
      <c r="G1978" s="292"/>
      <c r="H1978" s="116"/>
      <c r="I1978" s="292"/>
      <c r="J1978" s="116"/>
      <c r="K1978" s="370"/>
      <c r="L1978" s="370"/>
      <c r="M1978" s="370"/>
      <c r="N1978" s="371"/>
      <c r="O1978" s="371"/>
      <c r="P1978" s="371"/>
      <c r="Q1978" s="371"/>
      <c r="R1978" s="371"/>
      <c r="S1978" s="371"/>
      <c r="T1978" s="443"/>
      <c r="U1978" s="539"/>
      <c r="V1978" s="117"/>
      <c r="W1978" s="118"/>
      <c r="X1978" s="119"/>
      <c r="Y1978" s="120"/>
      <c r="Z1978" s="122"/>
      <c r="AA1978" s="121"/>
      <c r="AB1978" s="443"/>
      <c r="AC1978" s="734"/>
      <c r="AD1978" s="372"/>
      <c r="AE1978" s="485"/>
      <c r="AF1978" s="373" t="str">
        <f t="shared" ref="AF1978:AF2041" si="550">IF(OR(T1978="(減車済)",T1978=""),"",1)</f>
        <v/>
      </c>
      <c r="AG1978" s="373" t="str">
        <f t="shared" ref="AG1978:AG2041" si="551">IF(OR(T1978="継続",T1978="新規"),1,"")</f>
        <v/>
      </c>
      <c r="AH1978" s="374" t="str">
        <f t="shared" ref="AH1978:AH2041" si="552">IF(AF1978="","",UPPER(ASC(X1978)))</f>
        <v/>
      </c>
      <c r="AI1978" s="375" t="str">
        <f t="shared" ref="AI1978:AI2041" si="553">IF(AF1978="","",IF(V1978="","",IF(V1978="普通",1,IF(V1978="小型",2,0))))</f>
        <v/>
      </c>
      <c r="AJ1978" s="375" t="str">
        <f t="shared" ref="AJ1978:AJ2041" si="554">IF(AF1978="","",IF(W1978="","",VLOOKUP(W1978,用途,2,FALSE)))</f>
        <v/>
      </c>
      <c r="AK1978" s="375" t="str">
        <f t="shared" ref="AK1978:AK2041" si="555">IF(AF1978="","",IF(Y1978="","",IF(Y1978&lt;=10,1,IF(Y1978&lt;30,2,IF(Y1978&gt;=30,3,0)))))</f>
        <v/>
      </c>
      <c r="AL1978" s="375" t="str">
        <f t="shared" ref="AL1978:AL2041" si="556">IF(AF1978="","",IF(Z1978="","",IF(Z1978&lt;=1.7*1000,1,IF(Z1978&lt;=2.5*1000,2,IF(Z1978&lt;=3.5*1000,3,IF(Z1978&lt;8*1000,4,IF(Z1978&gt;=8*1000,5,"")))))))</f>
        <v/>
      </c>
      <c r="AM1978" s="375" t="str">
        <f t="shared" ref="AM1978:AM2041" si="557">IF(AF1978="","",IF(AA1978="","",VLOOKUP(AA1978,燃料の種類,2,FALSE)))</f>
        <v/>
      </c>
      <c r="AN1978" s="376" t="str">
        <f>IF(AF1978="","",IF(OR(AH1978="",AH1978="-"),"－",IF(OR(AM1978=8,AM1978=9),"",IF(OR(AJ1978=3,AJ1978=4,AJ1978=5,AJ1978=6),VLOOKUP(AH1978,INDEX((係数_バス貨物_ガソリン,係数_バス貨物_CNG,係数_バス貨物_軽油,係数_バス貨物_メタノール,係数_バス貨物_LPG),MATCH(AL1978,【参考】排出ガスレベル!$AI$4:$AI$671,1),1,AR1978):INDEX((係数_バス貨物_ガソリン,係数_バス貨物_CNG,係数_バス貨物_軽油,係数_バス貨物_メタノール,係数_バス貨物_LPG),MATCH(AL1978+1,【参考】排出ガスレベル!$AI$4:$AI$671,1)-1,5,AR1978),2,FALSE),IF(OR(AJ1978=1,AJ1978=2),VLOOKUP(AH1978,INDEX((係数_乗用_ガソリン,係数_乗用_CNG,係数_乗用_軽油,係数_乗用_メタノール,係数_乗用_LPG),1,1,AR1978):INDEX((係数_乗用_ガソリン,係数_乗用_CNG,係数_乗用_軽油,係数_乗用_メタノール,係数_乗用_LPG),125,5,AR1978),2,FALSE))))))</f>
        <v/>
      </c>
      <c r="AO1978" s="376" t="str">
        <f>IF(T1978="","",IF(OR(AH1978="",AH1978="-"),"－",IF(OR(AM1978=8,AM1978=9),"",IF(OR(AJ1978=3,AJ1978=4,AJ1978=5,AJ1978=6),VLOOKUP(AH1978,INDEX((係数_バス貨物_ガソリン,係数_バス貨物_CNG,係数_バス貨物_軽油,係数_バス貨物_メタノール,係数_バス貨物_LPG),MATCH(AL1978,【参考】排出ガスレベル!$AI$4:$AI$671,1),1,AR1978):INDEX((係数_バス貨物_ガソリン,係数_バス貨物_CNG,係数_バス貨物_軽油,係数_バス貨物_メタノール,係数_バス貨物_LPG),MATCH(AL1978+1,【参考】排出ガスレベル!$AI$4:$AI$671,1)-1,5,AR1978),3,FALSE),IF(OR(AJ1978=1,AJ1978=2),VLOOKUP(AH1978,INDEX((係数_乗用_ガソリン,係数_乗用_CNG,係数_乗用_軽油,係数_乗用_メタノール,係数_乗用_LPG),1,1,AR1978):INDEX((係数_乗用_ガソリン,係数_乗用_CNG,係数_乗用_軽油,係数_乗用_メタノール,係数_乗用_LPG),125,5,AR1978),3,FALSE))))))</f>
        <v/>
      </c>
      <c r="AP1978" s="375" t="str">
        <f t="shared" ref="AP1978:AP2041" si="558">IF((AF1978="")+(AC1978=""),"",IF(燃料区分1=4,VLOOKUP(AO1978,排ガス低減レベル,2,FALSE),VLOOKUP(AC1978,排ガス低減レベル,2,FALSE)))</f>
        <v/>
      </c>
      <c r="AQ1978" s="444" t="str">
        <f t="shared" ref="AQ1978:AQ2041" si="559">IF(AG1978="","",IF(AJ1978=3,B1978&amp;"-"&amp;SUM(AJ1978*100,AK1978*10,AL1978)&amp;"A",IF(OR(AJ1978=2,AJ1978=4,AJ1978=6),B1978&amp;"-"&amp;AL1978*10&amp;"A",IF(AJ1978=1,B1978&amp;"-"&amp;AJ1978&amp;"A",IF(AJ1978=5,B1978&amp;"-"&amp;SUM(AJ1978*100,AI1978*10,AL1978)&amp;"A","")))))</f>
        <v/>
      </c>
      <c r="AR1978" s="375" t="str">
        <f t="shared" ref="AR1978:AR2041" si="560">IF(OR(AM1978=1,AM1978=2,AM1978=11),1,IF(AM1978=6,2,IF(OR(AM1978=4,AM1978=5,AM1978=10),3,IF(AM1978=7,4,IF(AM1978=3,5, IF(OR(AM1978=8,AM1978=9),6,""))))))</f>
        <v/>
      </c>
      <c r="AS1978" s="377" t="str">
        <f t="shared" ref="AS1978:AS2041" si="561">IF(AG1978="","",B1978&amp;"-"&amp;AM1978)</f>
        <v/>
      </c>
      <c r="AT1978" s="378" t="str">
        <f t="shared" ref="AT1978:AT2041" si="562">IF(AF1978="","",VLOOKUP(T1978,車両の増減,2,FALSE))</f>
        <v/>
      </c>
      <c r="AX1978" s="625" t="b">
        <f t="shared" si="545"/>
        <v>0</v>
      </c>
      <c r="AY1978" s="7" t="str">
        <f t="shared" si="546"/>
        <v>FALSEFALSEFALSE</v>
      </c>
      <c r="AZ1978" s="626">
        <f t="shared" si="548"/>
        <v>0</v>
      </c>
      <c r="BA1978" s="627" t="str">
        <f t="shared" si="547"/>
        <v/>
      </c>
      <c r="BB1978" s="627">
        <f t="shared" si="549"/>
        <v>0</v>
      </c>
    </row>
    <row r="1979" spans="1:54">
      <c r="A1979" s="381">
        <v>1922</v>
      </c>
      <c r="B1979" s="117"/>
      <c r="C1979" s="288"/>
      <c r="D1979" s="289"/>
      <c r="E1979" s="289"/>
      <c r="F1979" s="290"/>
      <c r="G1979" s="292"/>
      <c r="H1979" s="116"/>
      <c r="I1979" s="292"/>
      <c r="J1979" s="116"/>
      <c r="K1979" s="370"/>
      <c r="L1979" s="370"/>
      <c r="M1979" s="370"/>
      <c r="N1979" s="371"/>
      <c r="O1979" s="371"/>
      <c r="P1979" s="371"/>
      <c r="Q1979" s="371"/>
      <c r="R1979" s="371"/>
      <c r="S1979" s="371"/>
      <c r="T1979" s="443"/>
      <c r="U1979" s="539"/>
      <c r="V1979" s="117"/>
      <c r="W1979" s="118"/>
      <c r="X1979" s="119"/>
      <c r="Y1979" s="120"/>
      <c r="Z1979" s="122"/>
      <c r="AA1979" s="121"/>
      <c r="AB1979" s="443"/>
      <c r="AC1979" s="734"/>
      <c r="AD1979" s="372"/>
      <c r="AE1979" s="485"/>
      <c r="AF1979" s="373" t="str">
        <f t="shared" si="550"/>
        <v/>
      </c>
      <c r="AG1979" s="373" t="str">
        <f t="shared" si="551"/>
        <v/>
      </c>
      <c r="AH1979" s="374" t="str">
        <f t="shared" si="552"/>
        <v/>
      </c>
      <c r="AI1979" s="375" t="str">
        <f t="shared" si="553"/>
        <v/>
      </c>
      <c r="AJ1979" s="375" t="str">
        <f t="shared" si="554"/>
        <v/>
      </c>
      <c r="AK1979" s="375" t="str">
        <f t="shared" si="555"/>
        <v/>
      </c>
      <c r="AL1979" s="375" t="str">
        <f t="shared" si="556"/>
        <v/>
      </c>
      <c r="AM1979" s="375" t="str">
        <f t="shared" si="557"/>
        <v/>
      </c>
      <c r="AN1979" s="376" t="str">
        <f>IF(AF1979="","",IF(OR(AH1979="",AH1979="-"),"－",IF(OR(AM1979=8,AM1979=9),"",IF(OR(AJ1979=3,AJ1979=4,AJ1979=5,AJ1979=6),VLOOKUP(AH1979,INDEX((係数_バス貨物_ガソリン,係数_バス貨物_CNG,係数_バス貨物_軽油,係数_バス貨物_メタノール,係数_バス貨物_LPG),MATCH(AL1979,【参考】排出ガスレベル!$AI$4:$AI$671,1),1,AR1979):INDEX((係数_バス貨物_ガソリン,係数_バス貨物_CNG,係数_バス貨物_軽油,係数_バス貨物_メタノール,係数_バス貨物_LPG),MATCH(AL1979+1,【参考】排出ガスレベル!$AI$4:$AI$671,1)-1,5,AR1979),2,FALSE),IF(OR(AJ1979=1,AJ1979=2),VLOOKUP(AH1979,INDEX((係数_乗用_ガソリン,係数_乗用_CNG,係数_乗用_軽油,係数_乗用_メタノール,係数_乗用_LPG),1,1,AR1979):INDEX((係数_乗用_ガソリン,係数_乗用_CNG,係数_乗用_軽油,係数_乗用_メタノール,係数_乗用_LPG),125,5,AR1979),2,FALSE))))))</f>
        <v/>
      </c>
      <c r="AO1979" s="376" t="str">
        <f>IF(T1979="","",IF(OR(AH1979="",AH1979="-"),"－",IF(OR(AM1979=8,AM1979=9),"",IF(OR(AJ1979=3,AJ1979=4,AJ1979=5,AJ1979=6),VLOOKUP(AH1979,INDEX((係数_バス貨物_ガソリン,係数_バス貨物_CNG,係数_バス貨物_軽油,係数_バス貨物_メタノール,係数_バス貨物_LPG),MATCH(AL1979,【参考】排出ガスレベル!$AI$4:$AI$671,1),1,AR1979):INDEX((係数_バス貨物_ガソリン,係数_バス貨物_CNG,係数_バス貨物_軽油,係数_バス貨物_メタノール,係数_バス貨物_LPG),MATCH(AL1979+1,【参考】排出ガスレベル!$AI$4:$AI$671,1)-1,5,AR1979),3,FALSE),IF(OR(AJ1979=1,AJ1979=2),VLOOKUP(AH1979,INDEX((係数_乗用_ガソリン,係数_乗用_CNG,係数_乗用_軽油,係数_乗用_メタノール,係数_乗用_LPG),1,1,AR1979):INDEX((係数_乗用_ガソリン,係数_乗用_CNG,係数_乗用_軽油,係数_乗用_メタノール,係数_乗用_LPG),125,5,AR1979),3,FALSE))))))</f>
        <v/>
      </c>
      <c r="AP1979" s="375" t="str">
        <f t="shared" si="558"/>
        <v/>
      </c>
      <c r="AQ1979" s="444" t="str">
        <f t="shared" si="559"/>
        <v/>
      </c>
      <c r="AR1979" s="375" t="str">
        <f t="shared" si="560"/>
        <v/>
      </c>
      <c r="AS1979" s="377" t="str">
        <f t="shared" si="561"/>
        <v/>
      </c>
      <c r="AT1979" s="378" t="str">
        <f t="shared" si="562"/>
        <v/>
      </c>
      <c r="AX1979" s="625" t="b">
        <f t="shared" ref="AX1979:AX2042" si="563">IF(AY1979="FALSEFALSEFALSEFALSE","ハイブリッド")</f>
        <v>0</v>
      </c>
      <c r="AY1979" s="7" t="str">
        <f t="shared" ref="AY1979:AY2042" si="564">EXACT(AZ1979,BA1979)&amp;IF(BA1979="","")&amp;IF(AZ1979="電気",TRUE)&amp;IF(AZ1979="LPG",TRUE)</f>
        <v>FALSEFALSEFALSE</v>
      </c>
      <c r="AZ1979" s="626">
        <f t="shared" si="548"/>
        <v>0</v>
      </c>
      <c r="BA1979" s="627" t="str">
        <f t="shared" ref="BA1979:BA2042" si="565">IF(COUNTIFS(BC1979,"*A*",BB1979,"3"),"ハイブリッド(ガソリン)","")</f>
        <v/>
      </c>
      <c r="BB1979" s="627">
        <f t="shared" si="549"/>
        <v>0</v>
      </c>
    </row>
    <row r="1980" spans="1:54">
      <c r="A1980" s="381">
        <v>1923</v>
      </c>
      <c r="B1980" s="117"/>
      <c r="C1980" s="288"/>
      <c r="D1980" s="289"/>
      <c r="E1980" s="289"/>
      <c r="F1980" s="290"/>
      <c r="G1980" s="292"/>
      <c r="H1980" s="116"/>
      <c r="I1980" s="292"/>
      <c r="J1980" s="116"/>
      <c r="K1980" s="370"/>
      <c r="L1980" s="370"/>
      <c r="M1980" s="370"/>
      <c r="N1980" s="371"/>
      <c r="O1980" s="371"/>
      <c r="P1980" s="371"/>
      <c r="Q1980" s="371"/>
      <c r="R1980" s="371"/>
      <c r="S1980" s="371"/>
      <c r="T1980" s="443"/>
      <c r="U1980" s="539"/>
      <c r="V1980" s="117"/>
      <c r="W1980" s="118"/>
      <c r="X1980" s="119"/>
      <c r="Y1980" s="120"/>
      <c r="Z1980" s="122"/>
      <c r="AA1980" s="121"/>
      <c r="AB1980" s="443"/>
      <c r="AC1980" s="734"/>
      <c r="AD1980" s="372"/>
      <c r="AE1980" s="485"/>
      <c r="AF1980" s="373" t="str">
        <f t="shared" si="550"/>
        <v/>
      </c>
      <c r="AG1980" s="373" t="str">
        <f t="shared" si="551"/>
        <v/>
      </c>
      <c r="AH1980" s="374" t="str">
        <f t="shared" si="552"/>
        <v/>
      </c>
      <c r="AI1980" s="375" t="str">
        <f t="shared" si="553"/>
        <v/>
      </c>
      <c r="AJ1980" s="375" t="str">
        <f t="shared" si="554"/>
        <v/>
      </c>
      <c r="AK1980" s="375" t="str">
        <f t="shared" si="555"/>
        <v/>
      </c>
      <c r="AL1980" s="375" t="str">
        <f t="shared" si="556"/>
        <v/>
      </c>
      <c r="AM1980" s="375" t="str">
        <f t="shared" si="557"/>
        <v/>
      </c>
      <c r="AN1980" s="376" t="str">
        <f>IF(AF1980="","",IF(OR(AH1980="",AH1980="-"),"－",IF(OR(AM1980=8,AM1980=9),"",IF(OR(AJ1980=3,AJ1980=4,AJ1980=5,AJ1980=6),VLOOKUP(AH1980,INDEX((係数_バス貨物_ガソリン,係数_バス貨物_CNG,係数_バス貨物_軽油,係数_バス貨物_メタノール,係数_バス貨物_LPG),MATCH(AL1980,【参考】排出ガスレベル!$AI$4:$AI$671,1),1,AR1980):INDEX((係数_バス貨物_ガソリン,係数_バス貨物_CNG,係数_バス貨物_軽油,係数_バス貨物_メタノール,係数_バス貨物_LPG),MATCH(AL1980+1,【参考】排出ガスレベル!$AI$4:$AI$671,1)-1,5,AR1980),2,FALSE),IF(OR(AJ1980=1,AJ1980=2),VLOOKUP(AH1980,INDEX((係数_乗用_ガソリン,係数_乗用_CNG,係数_乗用_軽油,係数_乗用_メタノール,係数_乗用_LPG),1,1,AR1980):INDEX((係数_乗用_ガソリン,係数_乗用_CNG,係数_乗用_軽油,係数_乗用_メタノール,係数_乗用_LPG),125,5,AR1980),2,FALSE))))))</f>
        <v/>
      </c>
      <c r="AO1980" s="376" t="str">
        <f>IF(T1980="","",IF(OR(AH1980="",AH1980="-"),"－",IF(OR(AM1980=8,AM1980=9),"",IF(OR(AJ1980=3,AJ1980=4,AJ1980=5,AJ1980=6),VLOOKUP(AH1980,INDEX((係数_バス貨物_ガソリン,係数_バス貨物_CNG,係数_バス貨物_軽油,係数_バス貨物_メタノール,係数_バス貨物_LPG),MATCH(AL1980,【参考】排出ガスレベル!$AI$4:$AI$671,1),1,AR1980):INDEX((係数_バス貨物_ガソリン,係数_バス貨物_CNG,係数_バス貨物_軽油,係数_バス貨物_メタノール,係数_バス貨物_LPG),MATCH(AL1980+1,【参考】排出ガスレベル!$AI$4:$AI$671,1)-1,5,AR1980),3,FALSE),IF(OR(AJ1980=1,AJ1980=2),VLOOKUP(AH1980,INDEX((係数_乗用_ガソリン,係数_乗用_CNG,係数_乗用_軽油,係数_乗用_メタノール,係数_乗用_LPG),1,1,AR1980):INDEX((係数_乗用_ガソリン,係数_乗用_CNG,係数_乗用_軽油,係数_乗用_メタノール,係数_乗用_LPG),125,5,AR1980),3,FALSE))))))</f>
        <v/>
      </c>
      <c r="AP1980" s="375" t="str">
        <f t="shared" si="558"/>
        <v/>
      </c>
      <c r="AQ1980" s="444" t="str">
        <f t="shared" si="559"/>
        <v/>
      </c>
      <c r="AR1980" s="375" t="str">
        <f t="shared" si="560"/>
        <v/>
      </c>
      <c r="AS1980" s="377" t="str">
        <f t="shared" si="561"/>
        <v/>
      </c>
      <c r="AT1980" s="378" t="str">
        <f t="shared" si="562"/>
        <v/>
      </c>
      <c r="AX1980" s="625" t="b">
        <f t="shared" si="563"/>
        <v>0</v>
      </c>
      <c r="AY1980" s="7" t="str">
        <f t="shared" si="564"/>
        <v>FALSEFALSEFALSE</v>
      </c>
      <c r="AZ1980" s="626">
        <f t="shared" si="548"/>
        <v>0</v>
      </c>
      <c r="BA1980" s="627" t="str">
        <f t="shared" si="565"/>
        <v/>
      </c>
      <c r="BB1980" s="627">
        <f t="shared" si="549"/>
        <v>0</v>
      </c>
    </row>
    <row r="1981" spans="1:54">
      <c r="A1981" s="381">
        <v>1924</v>
      </c>
      <c r="B1981" s="117"/>
      <c r="C1981" s="288"/>
      <c r="D1981" s="289"/>
      <c r="E1981" s="289"/>
      <c r="F1981" s="290"/>
      <c r="G1981" s="292"/>
      <c r="H1981" s="116"/>
      <c r="I1981" s="292"/>
      <c r="J1981" s="116"/>
      <c r="K1981" s="370"/>
      <c r="L1981" s="370"/>
      <c r="M1981" s="370"/>
      <c r="N1981" s="371"/>
      <c r="O1981" s="371"/>
      <c r="P1981" s="371"/>
      <c r="Q1981" s="371"/>
      <c r="R1981" s="371"/>
      <c r="S1981" s="371"/>
      <c r="T1981" s="443"/>
      <c r="U1981" s="539"/>
      <c r="V1981" s="117"/>
      <c r="W1981" s="118"/>
      <c r="X1981" s="119"/>
      <c r="Y1981" s="120"/>
      <c r="Z1981" s="122"/>
      <c r="AA1981" s="121"/>
      <c r="AB1981" s="443"/>
      <c r="AC1981" s="734"/>
      <c r="AD1981" s="372"/>
      <c r="AE1981" s="485"/>
      <c r="AF1981" s="373" t="str">
        <f t="shared" si="550"/>
        <v/>
      </c>
      <c r="AG1981" s="373" t="str">
        <f t="shared" si="551"/>
        <v/>
      </c>
      <c r="AH1981" s="374" t="str">
        <f t="shared" si="552"/>
        <v/>
      </c>
      <c r="AI1981" s="375" t="str">
        <f t="shared" si="553"/>
        <v/>
      </c>
      <c r="AJ1981" s="375" t="str">
        <f t="shared" si="554"/>
        <v/>
      </c>
      <c r="AK1981" s="375" t="str">
        <f t="shared" si="555"/>
        <v/>
      </c>
      <c r="AL1981" s="375" t="str">
        <f t="shared" si="556"/>
        <v/>
      </c>
      <c r="AM1981" s="375" t="str">
        <f t="shared" si="557"/>
        <v/>
      </c>
      <c r="AN1981" s="376" t="str">
        <f>IF(AF1981="","",IF(OR(AH1981="",AH1981="-"),"－",IF(OR(AM1981=8,AM1981=9),"",IF(OR(AJ1981=3,AJ1981=4,AJ1981=5,AJ1981=6),VLOOKUP(AH1981,INDEX((係数_バス貨物_ガソリン,係数_バス貨物_CNG,係数_バス貨物_軽油,係数_バス貨物_メタノール,係数_バス貨物_LPG),MATCH(AL1981,【参考】排出ガスレベル!$AI$4:$AI$671,1),1,AR1981):INDEX((係数_バス貨物_ガソリン,係数_バス貨物_CNG,係数_バス貨物_軽油,係数_バス貨物_メタノール,係数_バス貨物_LPG),MATCH(AL1981+1,【参考】排出ガスレベル!$AI$4:$AI$671,1)-1,5,AR1981),2,FALSE),IF(OR(AJ1981=1,AJ1981=2),VLOOKUP(AH1981,INDEX((係数_乗用_ガソリン,係数_乗用_CNG,係数_乗用_軽油,係数_乗用_メタノール,係数_乗用_LPG),1,1,AR1981):INDEX((係数_乗用_ガソリン,係数_乗用_CNG,係数_乗用_軽油,係数_乗用_メタノール,係数_乗用_LPG),125,5,AR1981),2,FALSE))))))</f>
        <v/>
      </c>
      <c r="AO1981" s="376" t="str">
        <f>IF(T1981="","",IF(OR(AH1981="",AH1981="-"),"－",IF(OR(AM1981=8,AM1981=9),"",IF(OR(AJ1981=3,AJ1981=4,AJ1981=5,AJ1981=6),VLOOKUP(AH1981,INDEX((係数_バス貨物_ガソリン,係数_バス貨物_CNG,係数_バス貨物_軽油,係数_バス貨物_メタノール,係数_バス貨物_LPG),MATCH(AL1981,【参考】排出ガスレベル!$AI$4:$AI$671,1),1,AR1981):INDEX((係数_バス貨物_ガソリン,係数_バス貨物_CNG,係数_バス貨物_軽油,係数_バス貨物_メタノール,係数_バス貨物_LPG),MATCH(AL1981+1,【参考】排出ガスレベル!$AI$4:$AI$671,1)-1,5,AR1981),3,FALSE),IF(OR(AJ1981=1,AJ1981=2),VLOOKUP(AH1981,INDEX((係数_乗用_ガソリン,係数_乗用_CNG,係数_乗用_軽油,係数_乗用_メタノール,係数_乗用_LPG),1,1,AR1981):INDEX((係数_乗用_ガソリン,係数_乗用_CNG,係数_乗用_軽油,係数_乗用_メタノール,係数_乗用_LPG),125,5,AR1981),3,FALSE))))))</f>
        <v/>
      </c>
      <c r="AP1981" s="375" t="str">
        <f t="shared" si="558"/>
        <v/>
      </c>
      <c r="AQ1981" s="444" t="str">
        <f t="shared" si="559"/>
        <v/>
      </c>
      <c r="AR1981" s="375" t="str">
        <f t="shared" si="560"/>
        <v/>
      </c>
      <c r="AS1981" s="377" t="str">
        <f t="shared" si="561"/>
        <v/>
      </c>
      <c r="AT1981" s="378" t="str">
        <f t="shared" si="562"/>
        <v/>
      </c>
      <c r="AX1981" s="625" t="b">
        <f t="shared" si="563"/>
        <v>0</v>
      </c>
      <c r="AY1981" s="7" t="str">
        <f t="shared" si="564"/>
        <v>FALSEFALSEFALSE</v>
      </c>
      <c r="AZ1981" s="626">
        <f t="shared" si="548"/>
        <v>0</v>
      </c>
      <c r="BA1981" s="627" t="str">
        <f t="shared" si="565"/>
        <v/>
      </c>
      <c r="BB1981" s="627">
        <f t="shared" si="549"/>
        <v>0</v>
      </c>
    </row>
    <row r="1982" spans="1:54">
      <c r="A1982" s="381">
        <v>1925</v>
      </c>
      <c r="B1982" s="117"/>
      <c r="C1982" s="288"/>
      <c r="D1982" s="289"/>
      <c r="E1982" s="289"/>
      <c r="F1982" s="290"/>
      <c r="G1982" s="292"/>
      <c r="H1982" s="116"/>
      <c r="I1982" s="292"/>
      <c r="J1982" s="116"/>
      <c r="K1982" s="370"/>
      <c r="L1982" s="370"/>
      <c r="M1982" s="370"/>
      <c r="N1982" s="371"/>
      <c r="O1982" s="371"/>
      <c r="P1982" s="371"/>
      <c r="Q1982" s="371"/>
      <c r="R1982" s="371"/>
      <c r="S1982" s="371"/>
      <c r="T1982" s="443"/>
      <c r="U1982" s="539"/>
      <c r="V1982" s="117"/>
      <c r="W1982" s="118"/>
      <c r="X1982" s="119"/>
      <c r="Y1982" s="120"/>
      <c r="Z1982" s="122"/>
      <c r="AA1982" s="121"/>
      <c r="AB1982" s="443"/>
      <c r="AC1982" s="734"/>
      <c r="AD1982" s="372"/>
      <c r="AE1982" s="485"/>
      <c r="AF1982" s="373" t="str">
        <f t="shared" si="550"/>
        <v/>
      </c>
      <c r="AG1982" s="373" t="str">
        <f t="shared" si="551"/>
        <v/>
      </c>
      <c r="AH1982" s="374" t="str">
        <f t="shared" si="552"/>
        <v/>
      </c>
      <c r="AI1982" s="375" t="str">
        <f t="shared" si="553"/>
        <v/>
      </c>
      <c r="AJ1982" s="375" t="str">
        <f t="shared" si="554"/>
        <v/>
      </c>
      <c r="AK1982" s="375" t="str">
        <f t="shared" si="555"/>
        <v/>
      </c>
      <c r="AL1982" s="375" t="str">
        <f t="shared" si="556"/>
        <v/>
      </c>
      <c r="AM1982" s="375" t="str">
        <f t="shared" si="557"/>
        <v/>
      </c>
      <c r="AN1982" s="376" t="str">
        <f>IF(AF1982="","",IF(OR(AH1982="",AH1982="-"),"－",IF(OR(AM1982=8,AM1982=9),"",IF(OR(AJ1982=3,AJ1982=4,AJ1982=5,AJ1982=6),VLOOKUP(AH1982,INDEX((係数_バス貨物_ガソリン,係数_バス貨物_CNG,係数_バス貨物_軽油,係数_バス貨物_メタノール,係数_バス貨物_LPG),MATCH(AL1982,【参考】排出ガスレベル!$AI$4:$AI$671,1),1,AR1982):INDEX((係数_バス貨物_ガソリン,係数_バス貨物_CNG,係数_バス貨物_軽油,係数_バス貨物_メタノール,係数_バス貨物_LPG),MATCH(AL1982+1,【参考】排出ガスレベル!$AI$4:$AI$671,1)-1,5,AR1982),2,FALSE),IF(OR(AJ1982=1,AJ1982=2),VLOOKUP(AH1982,INDEX((係数_乗用_ガソリン,係数_乗用_CNG,係数_乗用_軽油,係数_乗用_メタノール,係数_乗用_LPG),1,1,AR1982):INDEX((係数_乗用_ガソリン,係数_乗用_CNG,係数_乗用_軽油,係数_乗用_メタノール,係数_乗用_LPG),125,5,AR1982),2,FALSE))))))</f>
        <v/>
      </c>
      <c r="AO1982" s="376" t="str">
        <f>IF(T1982="","",IF(OR(AH1982="",AH1982="-"),"－",IF(OR(AM1982=8,AM1982=9),"",IF(OR(AJ1982=3,AJ1982=4,AJ1982=5,AJ1982=6),VLOOKUP(AH1982,INDEX((係数_バス貨物_ガソリン,係数_バス貨物_CNG,係数_バス貨物_軽油,係数_バス貨物_メタノール,係数_バス貨物_LPG),MATCH(AL1982,【参考】排出ガスレベル!$AI$4:$AI$671,1),1,AR1982):INDEX((係数_バス貨物_ガソリン,係数_バス貨物_CNG,係数_バス貨物_軽油,係数_バス貨物_メタノール,係数_バス貨物_LPG),MATCH(AL1982+1,【参考】排出ガスレベル!$AI$4:$AI$671,1)-1,5,AR1982),3,FALSE),IF(OR(AJ1982=1,AJ1982=2),VLOOKUP(AH1982,INDEX((係数_乗用_ガソリン,係数_乗用_CNG,係数_乗用_軽油,係数_乗用_メタノール,係数_乗用_LPG),1,1,AR1982):INDEX((係数_乗用_ガソリン,係数_乗用_CNG,係数_乗用_軽油,係数_乗用_メタノール,係数_乗用_LPG),125,5,AR1982),3,FALSE))))))</f>
        <v/>
      </c>
      <c r="AP1982" s="375" t="str">
        <f t="shared" si="558"/>
        <v/>
      </c>
      <c r="AQ1982" s="444" t="str">
        <f t="shared" si="559"/>
        <v/>
      </c>
      <c r="AR1982" s="375" t="str">
        <f t="shared" si="560"/>
        <v/>
      </c>
      <c r="AS1982" s="377" t="str">
        <f t="shared" si="561"/>
        <v/>
      </c>
      <c r="AT1982" s="378" t="str">
        <f t="shared" si="562"/>
        <v/>
      </c>
      <c r="AX1982" s="625" t="b">
        <f t="shared" si="563"/>
        <v>0</v>
      </c>
      <c r="AY1982" s="7" t="str">
        <f t="shared" si="564"/>
        <v>FALSEFALSEFALSE</v>
      </c>
      <c r="AZ1982" s="626">
        <f t="shared" si="548"/>
        <v>0</v>
      </c>
      <c r="BA1982" s="627" t="str">
        <f t="shared" si="565"/>
        <v/>
      </c>
      <c r="BB1982" s="627">
        <f t="shared" si="549"/>
        <v>0</v>
      </c>
    </row>
    <row r="1983" spans="1:54">
      <c r="A1983" s="381">
        <v>1926</v>
      </c>
      <c r="B1983" s="117"/>
      <c r="C1983" s="288"/>
      <c r="D1983" s="289"/>
      <c r="E1983" s="289"/>
      <c r="F1983" s="290"/>
      <c r="G1983" s="292"/>
      <c r="H1983" s="116"/>
      <c r="I1983" s="292"/>
      <c r="J1983" s="116"/>
      <c r="K1983" s="370"/>
      <c r="L1983" s="370"/>
      <c r="M1983" s="370"/>
      <c r="N1983" s="371"/>
      <c r="O1983" s="371"/>
      <c r="P1983" s="371"/>
      <c r="Q1983" s="371"/>
      <c r="R1983" s="371"/>
      <c r="S1983" s="371"/>
      <c r="T1983" s="443"/>
      <c r="U1983" s="539"/>
      <c r="V1983" s="117"/>
      <c r="W1983" s="118"/>
      <c r="X1983" s="119"/>
      <c r="Y1983" s="120"/>
      <c r="Z1983" s="122"/>
      <c r="AA1983" s="121"/>
      <c r="AB1983" s="443"/>
      <c r="AC1983" s="734"/>
      <c r="AD1983" s="372"/>
      <c r="AE1983" s="485"/>
      <c r="AF1983" s="373" t="str">
        <f t="shared" si="550"/>
        <v/>
      </c>
      <c r="AG1983" s="373" t="str">
        <f t="shared" si="551"/>
        <v/>
      </c>
      <c r="AH1983" s="374" t="str">
        <f t="shared" si="552"/>
        <v/>
      </c>
      <c r="AI1983" s="375" t="str">
        <f t="shared" si="553"/>
        <v/>
      </c>
      <c r="AJ1983" s="375" t="str">
        <f t="shared" si="554"/>
        <v/>
      </c>
      <c r="AK1983" s="375" t="str">
        <f t="shared" si="555"/>
        <v/>
      </c>
      <c r="AL1983" s="375" t="str">
        <f t="shared" si="556"/>
        <v/>
      </c>
      <c r="AM1983" s="375" t="str">
        <f t="shared" si="557"/>
        <v/>
      </c>
      <c r="AN1983" s="376" t="str">
        <f>IF(AF1983="","",IF(OR(AH1983="",AH1983="-"),"－",IF(OR(AM1983=8,AM1983=9),"",IF(OR(AJ1983=3,AJ1983=4,AJ1983=5,AJ1983=6),VLOOKUP(AH1983,INDEX((係数_バス貨物_ガソリン,係数_バス貨物_CNG,係数_バス貨物_軽油,係数_バス貨物_メタノール,係数_バス貨物_LPG),MATCH(AL1983,【参考】排出ガスレベル!$AI$4:$AI$671,1),1,AR1983):INDEX((係数_バス貨物_ガソリン,係数_バス貨物_CNG,係数_バス貨物_軽油,係数_バス貨物_メタノール,係数_バス貨物_LPG),MATCH(AL1983+1,【参考】排出ガスレベル!$AI$4:$AI$671,1)-1,5,AR1983),2,FALSE),IF(OR(AJ1983=1,AJ1983=2),VLOOKUP(AH1983,INDEX((係数_乗用_ガソリン,係数_乗用_CNG,係数_乗用_軽油,係数_乗用_メタノール,係数_乗用_LPG),1,1,AR1983):INDEX((係数_乗用_ガソリン,係数_乗用_CNG,係数_乗用_軽油,係数_乗用_メタノール,係数_乗用_LPG),125,5,AR1983),2,FALSE))))))</f>
        <v/>
      </c>
      <c r="AO1983" s="376" t="str">
        <f>IF(T1983="","",IF(OR(AH1983="",AH1983="-"),"－",IF(OR(AM1983=8,AM1983=9),"",IF(OR(AJ1983=3,AJ1983=4,AJ1983=5,AJ1983=6),VLOOKUP(AH1983,INDEX((係数_バス貨物_ガソリン,係数_バス貨物_CNG,係数_バス貨物_軽油,係数_バス貨物_メタノール,係数_バス貨物_LPG),MATCH(AL1983,【参考】排出ガスレベル!$AI$4:$AI$671,1),1,AR1983):INDEX((係数_バス貨物_ガソリン,係数_バス貨物_CNG,係数_バス貨物_軽油,係数_バス貨物_メタノール,係数_バス貨物_LPG),MATCH(AL1983+1,【参考】排出ガスレベル!$AI$4:$AI$671,1)-1,5,AR1983),3,FALSE),IF(OR(AJ1983=1,AJ1983=2),VLOOKUP(AH1983,INDEX((係数_乗用_ガソリン,係数_乗用_CNG,係数_乗用_軽油,係数_乗用_メタノール,係数_乗用_LPG),1,1,AR1983):INDEX((係数_乗用_ガソリン,係数_乗用_CNG,係数_乗用_軽油,係数_乗用_メタノール,係数_乗用_LPG),125,5,AR1983),3,FALSE))))))</f>
        <v/>
      </c>
      <c r="AP1983" s="375" t="str">
        <f t="shared" si="558"/>
        <v/>
      </c>
      <c r="AQ1983" s="444" t="str">
        <f t="shared" si="559"/>
        <v/>
      </c>
      <c r="AR1983" s="375" t="str">
        <f t="shared" si="560"/>
        <v/>
      </c>
      <c r="AS1983" s="377" t="str">
        <f t="shared" si="561"/>
        <v/>
      </c>
      <c r="AT1983" s="378" t="str">
        <f t="shared" si="562"/>
        <v/>
      </c>
      <c r="AX1983" s="625" t="b">
        <f t="shared" si="563"/>
        <v>0</v>
      </c>
      <c r="AY1983" s="7" t="str">
        <f t="shared" si="564"/>
        <v>FALSEFALSEFALSE</v>
      </c>
      <c r="AZ1983" s="626">
        <f t="shared" si="548"/>
        <v>0</v>
      </c>
      <c r="BA1983" s="627" t="str">
        <f t="shared" si="565"/>
        <v/>
      </c>
      <c r="BB1983" s="627">
        <f t="shared" si="549"/>
        <v>0</v>
      </c>
    </row>
    <row r="1984" spans="1:54">
      <c r="A1984" s="381">
        <v>1927</v>
      </c>
      <c r="B1984" s="117"/>
      <c r="C1984" s="288"/>
      <c r="D1984" s="289"/>
      <c r="E1984" s="289"/>
      <c r="F1984" s="290"/>
      <c r="G1984" s="292"/>
      <c r="H1984" s="116"/>
      <c r="I1984" s="292"/>
      <c r="J1984" s="116"/>
      <c r="K1984" s="370"/>
      <c r="L1984" s="370"/>
      <c r="M1984" s="370"/>
      <c r="N1984" s="371"/>
      <c r="O1984" s="371"/>
      <c r="P1984" s="371"/>
      <c r="Q1984" s="371"/>
      <c r="R1984" s="371"/>
      <c r="S1984" s="371"/>
      <c r="T1984" s="443"/>
      <c r="U1984" s="539"/>
      <c r="V1984" s="117"/>
      <c r="W1984" s="118"/>
      <c r="X1984" s="119"/>
      <c r="Y1984" s="120"/>
      <c r="Z1984" s="122"/>
      <c r="AA1984" s="121"/>
      <c r="AB1984" s="443"/>
      <c r="AC1984" s="734"/>
      <c r="AD1984" s="372"/>
      <c r="AE1984" s="485"/>
      <c r="AF1984" s="373" t="str">
        <f t="shared" si="550"/>
        <v/>
      </c>
      <c r="AG1984" s="373" t="str">
        <f t="shared" si="551"/>
        <v/>
      </c>
      <c r="AH1984" s="374" t="str">
        <f t="shared" si="552"/>
        <v/>
      </c>
      <c r="AI1984" s="375" t="str">
        <f t="shared" si="553"/>
        <v/>
      </c>
      <c r="AJ1984" s="375" t="str">
        <f t="shared" si="554"/>
        <v/>
      </c>
      <c r="AK1984" s="375" t="str">
        <f t="shared" si="555"/>
        <v/>
      </c>
      <c r="AL1984" s="375" t="str">
        <f t="shared" si="556"/>
        <v/>
      </c>
      <c r="AM1984" s="375" t="str">
        <f t="shared" si="557"/>
        <v/>
      </c>
      <c r="AN1984" s="376" t="str">
        <f>IF(AF1984="","",IF(OR(AH1984="",AH1984="-"),"－",IF(OR(AM1984=8,AM1984=9),"",IF(OR(AJ1984=3,AJ1984=4,AJ1984=5,AJ1984=6),VLOOKUP(AH1984,INDEX((係数_バス貨物_ガソリン,係数_バス貨物_CNG,係数_バス貨物_軽油,係数_バス貨物_メタノール,係数_バス貨物_LPG),MATCH(AL1984,【参考】排出ガスレベル!$AI$4:$AI$671,1),1,AR1984):INDEX((係数_バス貨物_ガソリン,係数_バス貨物_CNG,係数_バス貨物_軽油,係数_バス貨物_メタノール,係数_バス貨物_LPG),MATCH(AL1984+1,【参考】排出ガスレベル!$AI$4:$AI$671,1)-1,5,AR1984),2,FALSE),IF(OR(AJ1984=1,AJ1984=2),VLOOKUP(AH1984,INDEX((係数_乗用_ガソリン,係数_乗用_CNG,係数_乗用_軽油,係数_乗用_メタノール,係数_乗用_LPG),1,1,AR1984):INDEX((係数_乗用_ガソリン,係数_乗用_CNG,係数_乗用_軽油,係数_乗用_メタノール,係数_乗用_LPG),125,5,AR1984),2,FALSE))))))</f>
        <v/>
      </c>
      <c r="AO1984" s="376" t="str">
        <f>IF(T1984="","",IF(OR(AH1984="",AH1984="-"),"－",IF(OR(AM1984=8,AM1984=9),"",IF(OR(AJ1984=3,AJ1984=4,AJ1984=5,AJ1984=6),VLOOKUP(AH1984,INDEX((係数_バス貨物_ガソリン,係数_バス貨物_CNG,係数_バス貨物_軽油,係数_バス貨物_メタノール,係数_バス貨物_LPG),MATCH(AL1984,【参考】排出ガスレベル!$AI$4:$AI$671,1),1,AR1984):INDEX((係数_バス貨物_ガソリン,係数_バス貨物_CNG,係数_バス貨物_軽油,係数_バス貨物_メタノール,係数_バス貨物_LPG),MATCH(AL1984+1,【参考】排出ガスレベル!$AI$4:$AI$671,1)-1,5,AR1984),3,FALSE),IF(OR(AJ1984=1,AJ1984=2),VLOOKUP(AH1984,INDEX((係数_乗用_ガソリン,係数_乗用_CNG,係数_乗用_軽油,係数_乗用_メタノール,係数_乗用_LPG),1,1,AR1984):INDEX((係数_乗用_ガソリン,係数_乗用_CNG,係数_乗用_軽油,係数_乗用_メタノール,係数_乗用_LPG),125,5,AR1984),3,FALSE))))))</f>
        <v/>
      </c>
      <c r="AP1984" s="375" t="str">
        <f t="shared" si="558"/>
        <v/>
      </c>
      <c r="AQ1984" s="444" t="str">
        <f t="shared" si="559"/>
        <v/>
      </c>
      <c r="AR1984" s="375" t="str">
        <f t="shared" si="560"/>
        <v/>
      </c>
      <c r="AS1984" s="377" t="str">
        <f t="shared" si="561"/>
        <v/>
      </c>
      <c r="AT1984" s="378" t="str">
        <f t="shared" si="562"/>
        <v/>
      </c>
      <c r="AX1984" s="625" t="b">
        <f t="shared" si="563"/>
        <v>0</v>
      </c>
      <c r="AY1984" s="7" t="str">
        <f t="shared" si="564"/>
        <v>FALSEFALSEFALSE</v>
      </c>
      <c r="AZ1984" s="626">
        <f t="shared" si="548"/>
        <v>0</v>
      </c>
      <c r="BA1984" s="627" t="str">
        <f t="shared" si="565"/>
        <v/>
      </c>
      <c r="BB1984" s="627">
        <f t="shared" si="549"/>
        <v>0</v>
      </c>
    </row>
    <row r="1985" spans="1:54">
      <c r="A1985" s="381">
        <v>1928</v>
      </c>
      <c r="B1985" s="117"/>
      <c r="C1985" s="288"/>
      <c r="D1985" s="289"/>
      <c r="E1985" s="289"/>
      <c r="F1985" s="290"/>
      <c r="G1985" s="292"/>
      <c r="H1985" s="116"/>
      <c r="I1985" s="292"/>
      <c r="J1985" s="116"/>
      <c r="K1985" s="370"/>
      <c r="L1985" s="370"/>
      <c r="M1985" s="370"/>
      <c r="N1985" s="371"/>
      <c r="O1985" s="371"/>
      <c r="P1985" s="371"/>
      <c r="Q1985" s="371"/>
      <c r="R1985" s="371"/>
      <c r="S1985" s="371"/>
      <c r="T1985" s="443"/>
      <c r="U1985" s="539"/>
      <c r="V1985" s="117"/>
      <c r="W1985" s="118"/>
      <c r="X1985" s="119"/>
      <c r="Y1985" s="120"/>
      <c r="Z1985" s="122"/>
      <c r="AA1985" s="121"/>
      <c r="AB1985" s="443"/>
      <c r="AC1985" s="734"/>
      <c r="AD1985" s="372"/>
      <c r="AE1985" s="485"/>
      <c r="AF1985" s="373" t="str">
        <f t="shared" si="550"/>
        <v/>
      </c>
      <c r="AG1985" s="373" t="str">
        <f t="shared" si="551"/>
        <v/>
      </c>
      <c r="AH1985" s="374" t="str">
        <f t="shared" si="552"/>
        <v/>
      </c>
      <c r="AI1985" s="375" t="str">
        <f t="shared" si="553"/>
        <v/>
      </c>
      <c r="AJ1985" s="375" t="str">
        <f t="shared" si="554"/>
        <v/>
      </c>
      <c r="AK1985" s="375" t="str">
        <f t="shared" si="555"/>
        <v/>
      </c>
      <c r="AL1985" s="375" t="str">
        <f t="shared" si="556"/>
        <v/>
      </c>
      <c r="AM1985" s="375" t="str">
        <f t="shared" si="557"/>
        <v/>
      </c>
      <c r="AN1985" s="376" t="str">
        <f>IF(AF1985="","",IF(OR(AH1985="",AH1985="-"),"－",IF(OR(AM1985=8,AM1985=9),"",IF(OR(AJ1985=3,AJ1985=4,AJ1985=5,AJ1985=6),VLOOKUP(AH1985,INDEX((係数_バス貨物_ガソリン,係数_バス貨物_CNG,係数_バス貨物_軽油,係数_バス貨物_メタノール,係数_バス貨物_LPG),MATCH(AL1985,【参考】排出ガスレベル!$AI$4:$AI$671,1),1,AR1985):INDEX((係数_バス貨物_ガソリン,係数_バス貨物_CNG,係数_バス貨物_軽油,係数_バス貨物_メタノール,係数_バス貨物_LPG),MATCH(AL1985+1,【参考】排出ガスレベル!$AI$4:$AI$671,1)-1,5,AR1985),2,FALSE),IF(OR(AJ1985=1,AJ1985=2),VLOOKUP(AH1985,INDEX((係数_乗用_ガソリン,係数_乗用_CNG,係数_乗用_軽油,係数_乗用_メタノール,係数_乗用_LPG),1,1,AR1985):INDEX((係数_乗用_ガソリン,係数_乗用_CNG,係数_乗用_軽油,係数_乗用_メタノール,係数_乗用_LPG),125,5,AR1985),2,FALSE))))))</f>
        <v/>
      </c>
      <c r="AO1985" s="376" t="str">
        <f>IF(T1985="","",IF(OR(AH1985="",AH1985="-"),"－",IF(OR(AM1985=8,AM1985=9),"",IF(OR(AJ1985=3,AJ1985=4,AJ1985=5,AJ1985=6),VLOOKUP(AH1985,INDEX((係数_バス貨物_ガソリン,係数_バス貨物_CNG,係数_バス貨物_軽油,係数_バス貨物_メタノール,係数_バス貨物_LPG),MATCH(AL1985,【参考】排出ガスレベル!$AI$4:$AI$671,1),1,AR1985):INDEX((係数_バス貨物_ガソリン,係数_バス貨物_CNG,係数_バス貨物_軽油,係数_バス貨物_メタノール,係数_バス貨物_LPG),MATCH(AL1985+1,【参考】排出ガスレベル!$AI$4:$AI$671,1)-1,5,AR1985),3,FALSE),IF(OR(AJ1985=1,AJ1985=2),VLOOKUP(AH1985,INDEX((係数_乗用_ガソリン,係数_乗用_CNG,係数_乗用_軽油,係数_乗用_メタノール,係数_乗用_LPG),1,1,AR1985):INDEX((係数_乗用_ガソリン,係数_乗用_CNG,係数_乗用_軽油,係数_乗用_メタノール,係数_乗用_LPG),125,5,AR1985),3,FALSE))))))</f>
        <v/>
      </c>
      <c r="AP1985" s="375" t="str">
        <f t="shared" si="558"/>
        <v/>
      </c>
      <c r="AQ1985" s="444" t="str">
        <f t="shared" si="559"/>
        <v/>
      </c>
      <c r="AR1985" s="375" t="str">
        <f t="shared" si="560"/>
        <v/>
      </c>
      <c r="AS1985" s="377" t="str">
        <f t="shared" si="561"/>
        <v/>
      </c>
      <c r="AT1985" s="378" t="str">
        <f t="shared" si="562"/>
        <v/>
      </c>
      <c r="AX1985" s="625" t="b">
        <f t="shared" si="563"/>
        <v>0</v>
      </c>
      <c r="AY1985" s="7" t="str">
        <f t="shared" si="564"/>
        <v>FALSEFALSEFALSE</v>
      </c>
      <c r="AZ1985" s="626">
        <f t="shared" si="548"/>
        <v>0</v>
      </c>
      <c r="BA1985" s="627" t="str">
        <f t="shared" si="565"/>
        <v/>
      </c>
      <c r="BB1985" s="627">
        <f t="shared" si="549"/>
        <v>0</v>
      </c>
    </row>
    <row r="1986" spans="1:54">
      <c r="A1986" s="381">
        <v>1929</v>
      </c>
      <c r="B1986" s="117"/>
      <c r="C1986" s="288"/>
      <c r="D1986" s="289"/>
      <c r="E1986" s="289"/>
      <c r="F1986" s="290"/>
      <c r="G1986" s="292"/>
      <c r="H1986" s="116"/>
      <c r="I1986" s="292"/>
      <c r="J1986" s="116"/>
      <c r="K1986" s="370"/>
      <c r="L1986" s="370"/>
      <c r="M1986" s="370"/>
      <c r="N1986" s="371"/>
      <c r="O1986" s="371"/>
      <c r="P1986" s="371"/>
      <c r="Q1986" s="371"/>
      <c r="R1986" s="371"/>
      <c r="S1986" s="371"/>
      <c r="T1986" s="443"/>
      <c r="U1986" s="539"/>
      <c r="V1986" s="117"/>
      <c r="W1986" s="118"/>
      <c r="X1986" s="119"/>
      <c r="Y1986" s="120"/>
      <c r="Z1986" s="122"/>
      <c r="AA1986" s="121"/>
      <c r="AB1986" s="443"/>
      <c r="AC1986" s="734"/>
      <c r="AD1986" s="372"/>
      <c r="AE1986" s="485"/>
      <c r="AF1986" s="373" t="str">
        <f t="shared" si="550"/>
        <v/>
      </c>
      <c r="AG1986" s="373" t="str">
        <f t="shared" si="551"/>
        <v/>
      </c>
      <c r="AH1986" s="374" t="str">
        <f t="shared" si="552"/>
        <v/>
      </c>
      <c r="AI1986" s="375" t="str">
        <f t="shared" si="553"/>
        <v/>
      </c>
      <c r="AJ1986" s="375" t="str">
        <f t="shared" si="554"/>
        <v/>
      </c>
      <c r="AK1986" s="375" t="str">
        <f t="shared" si="555"/>
        <v/>
      </c>
      <c r="AL1986" s="375" t="str">
        <f t="shared" si="556"/>
        <v/>
      </c>
      <c r="AM1986" s="375" t="str">
        <f t="shared" si="557"/>
        <v/>
      </c>
      <c r="AN1986" s="376" t="str">
        <f>IF(AF1986="","",IF(OR(AH1986="",AH1986="-"),"－",IF(OR(AM1986=8,AM1986=9),"",IF(OR(AJ1986=3,AJ1986=4,AJ1986=5,AJ1986=6),VLOOKUP(AH1986,INDEX((係数_バス貨物_ガソリン,係数_バス貨物_CNG,係数_バス貨物_軽油,係数_バス貨物_メタノール,係数_バス貨物_LPG),MATCH(AL1986,【参考】排出ガスレベル!$AI$4:$AI$671,1),1,AR1986):INDEX((係数_バス貨物_ガソリン,係数_バス貨物_CNG,係数_バス貨物_軽油,係数_バス貨物_メタノール,係数_バス貨物_LPG),MATCH(AL1986+1,【参考】排出ガスレベル!$AI$4:$AI$671,1)-1,5,AR1986),2,FALSE),IF(OR(AJ1986=1,AJ1986=2),VLOOKUP(AH1986,INDEX((係数_乗用_ガソリン,係数_乗用_CNG,係数_乗用_軽油,係数_乗用_メタノール,係数_乗用_LPG),1,1,AR1986):INDEX((係数_乗用_ガソリン,係数_乗用_CNG,係数_乗用_軽油,係数_乗用_メタノール,係数_乗用_LPG),125,5,AR1986),2,FALSE))))))</f>
        <v/>
      </c>
      <c r="AO1986" s="376" t="str">
        <f>IF(T1986="","",IF(OR(AH1986="",AH1986="-"),"－",IF(OR(AM1986=8,AM1986=9),"",IF(OR(AJ1986=3,AJ1986=4,AJ1986=5,AJ1986=6),VLOOKUP(AH1986,INDEX((係数_バス貨物_ガソリン,係数_バス貨物_CNG,係数_バス貨物_軽油,係数_バス貨物_メタノール,係数_バス貨物_LPG),MATCH(AL1986,【参考】排出ガスレベル!$AI$4:$AI$671,1),1,AR1986):INDEX((係数_バス貨物_ガソリン,係数_バス貨物_CNG,係数_バス貨物_軽油,係数_バス貨物_メタノール,係数_バス貨物_LPG),MATCH(AL1986+1,【参考】排出ガスレベル!$AI$4:$AI$671,1)-1,5,AR1986),3,FALSE),IF(OR(AJ1986=1,AJ1986=2),VLOOKUP(AH1986,INDEX((係数_乗用_ガソリン,係数_乗用_CNG,係数_乗用_軽油,係数_乗用_メタノール,係数_乗用_LPG),1,1,AR1986):INDEX((係数_乗用_ガソリン,係数_乗用_CNG,係数_乗用_軽油,係数_乗用_メタノール,係数_乗用_LPG),125,5,AR1986),3,FALSE))))))</f>
        <v/>
      </c>
      <c r="AP1986" s="375" t="str">
        <f t="shared" si="558"/>
        <v/>
      </c>
      <c r="AQ1986" s="444" t="str">
        <f t="shared" si="559"/>
        <v/>
      </c>
      <c r="AR1986" s="375" t="str">
        <f t="shared" si="560"/>
        <v/>
      </c>
      <c r="AS1986" s="377" t="str">
        <f t="shared" si="561"/>
        <v/>
      </c>
      <c r="AT1986" s="378" t="str">
        <f t="shared" si="562"/>
        <v/>
      </c>
      <c r="AX1986" s="625" t="b">
        <f t="shared" si="563"/>
        <v>0</v>
      </c>
      <c r="AY1986" s="7" t="str">
        <f t="shared" si="564"/>
        <v>FALSEFALSEFALSE</v>
      </c>
      <c r="AZ1986" s="626">
        <f t="shared" si="548"/>
        <v>0</v>
      </c>
      <c r="BA1986" s="627" t="str">
        <f t="shared" si="565"/>
        <v/>
      </c>
      <c r="BB1986" s="627">
        <f t="shared" si="549"/>
        <v>0</v>
      </c>
    </row>
    <row r="1987" spans="1:54">
      <c r="A1987" s="381">
        <v>1930</v>
      </c>
      <c r="B1987" s="117"/>
      <c r="C1987" s="288"/>
      <c r="D1987" s="289"/>
      <c r="E1987" s="289"/>
      <c r="F1987" s="290"/>
      <c r="G1987" s="292"/>
      <c r="H1987" s="116"/>
      <c r="I1987" s="292"/>
      <c r="J1987" s="116"/>
      <c r="K1987" s="370"/>
      <c r="L1987" s="370"/>
      <c r="M1987" s="370"/>
      <c r="N1987" s="371"/>
      <c r="O1987" s="371"/>
      <c r="P1987" s="371"/>
      <c r="Q1987" s="371"/>
      <c r="R1987" s="371"/>
      <c r="S1987" s="371"/>
      <c r="T1987" s="443"/>
      <c r="U1987" s="539"/>
      <c r="V1987" s="117"/>
      <c r="W1987" s="118"/>
      <c r="X1987" s="119"/>
      <c r="Y1987" s="120"/>
      <c r="Z1987" s="122"/>
      <c r="AA1987" s="121"/>
      <c r="AB1987" s="443"/>
      <c r="AC1987" s="734"/>
      <c r="AD1987" s="372"/>
      <c r="AE1987" s="485"/>
      <c r="AF1987" s="373" t="str">
        <f t="shared" si="550"/>
        <v/>
      </c>
      <c r="AG1987" s="373" t="str">
        <f t="shared" si="551"/>
        <v/>
      </c>
      <c r="AH1987" s="374" t="str">
        <f t="shared" si="552"/>
        <v/>
      </c>
      <c r="AI1987" s="375" t="str">
        <f t="shared" si="553"/>
        <v/>
      </c>
      <c r="AJ1987" s="375" t="str">
        <f t="shared" si="554"/>
        <v/>
      </c>
      <c r="AK1987" s="375" t="str">
        <f t="shared" si="555"/>
        <v/>
      </c>
      <c r="AL1987" s="375" t="str">
        <f t="shared" si="556"/>
        <v/>
      </c>
      <c r="AM1987" s="375" t="str">
        <f t="shared" si="557"/>
        <v/>
      </c>
      <c r="AN1987" s="376" t="str">
        <f>IF(AF1987="","",IF(OR(AH1987="",AH1987="-"),"－",IF(OR(AM1987=8,AM1987=9),"",IF(OR(AJ1987=3,AJ1987=4,AJ1987=5,AJ1987=6),VLOOKUP(AH1987,INDEX((係数_バス貨物_ガソリン,係数_バス貨物_CNG,係数_バス貨物_軽油,係数_バス貨物_メタノール,係数_バス貨物_LPG),MATCH(AL1987,【参考】排出ガスレベル!$AI$4:$AI$671,1),1,AR1987):INDEX((係数_バス貨物_ガソリン,係数_バス貨物_CNG,係数_バス貨物_軽油,係数_バス貨物_メタノール,係数_バス貨物_LPG),MATCH(AL1987+1,【参考】排出ガスレベル!$AI$4:$AI$671,1)-1,5,AR1987),2,FALSE),IF(OR(AJ1987=1,AJ1987=2),VLOOKUP(AH1987,INDEX((係数_乗用_ガソリン,係数_乗用_CNG,係数_乗用_軽油,係数_乗用_メタノール,係数_乗用_LPG),1,1,AR1987):INDEX((係数_乗用_ガソリン,係数_乗用_CNG,係数_乗用_軽油,係数_乗用_メタノール,係数_乗用_LPG),125,5,AR1987),2,FALSE))))))</f>
        <v/>
      </c>
      <c r="AO1987" s="376" t="str">
        <f>IF(T1987="","",IF(OR(AH1987="",AH1987="-"),"－",IF(OR(AM1987=8,AM1987=9),"",IF(OR(AJ1987=3,AJ1987=4,AJ1987=5,AJ1987=6),VLOOKUP(AH1987,INDEX((係数_バス貨物_ガソリン,係数_バス貨物_CNG,係数_バス貨物_軽油,係数_バス貨物_メタノール,係数_バス貨物_LPG),MATCH(AL1987,【参考】排出ガスレベル!$AI$4:$AI$671,1),1,AR1987):INDEX((係数_バス貨物_ガソリン,係数_バス貨物_CNG,係数_バス貨物_軽油,係数_バス貨物_メタノール,係数_バス貨物_LPG),MATCH(AL1987+1,【参考】排出ガスレベル!$AI$4:$AI$671,1)-1,5,AR1987),3,FALSE),IF(OR(AJ1987=1,AJ1987=2),VLOOKUP(AH1987,INDEX((係数_乗用_ガソリン,係数_乗用_CNG,係数_乗用_軽油,係数_乗用_メタノール,係数_乗用_LPG),1,1,AR1987):INDEX((係数_乗用_ガソリン,係数_乗用_CNG,係数_乗用_軽油,係数_乗用_メタノール,係数_乗用_LPG),125,5,AR1987),3,FALSE))))))</f>
        <v/>
      </c>
      <c r="AP1987" s="375" t="str">
        <f t="shared" si="558"/>
        <v/>
      </c>
      <c r="AQ1987" s="444" t="str">
        <f t="shared" si="559"/>
        <v/>
      </c>
      <c r="AR1987" s="375" t="str">
        <f t="shared" si="560"/>
        <v/>
      </c>
      <c r="AS1987" s="377" t="str">
        <f t="shared" si="561"/>
        <v/>
      </c>
      <c r="AT1987" s="378" t="str">
        <f t="shared" si="562"/>
        <v/>
      </c>
      <c r="AX1987" s="625" t="b">
        <f t="shared" si="563"/>
        <v>0</v>
      </c>
      <c r="AY1987" s="7" t="str">
        <f t="shared" si="564"/>
        <v>FALSEFALSEFALSE</v>
      </c>
      <c r="AZ1987" s="626">
        <f t="shared" si="548"/>
        <v>0</v>
      </c>
      <c r="BA1987" s="627" t="str">
        <f t="shared" si="565"/>
        <v/>
      </c>
      <c r="BB1987" s="627">
        <f t="shared" si="549"/>
        <v>0</v>
      </c>
    </row>
    <row r="1988" spans="1:54">
      <c r="A1988" s="381">
        <v>1931</v>
      </c>
      <c r="B1988" s="117"/>
      <c r="C1988" s="288"/>
      <c r="D1988" s="289"/>
      <c r="E1988" s="289"/>
      <c r="F1988" s="290"/>
      <c r="G1988" s="292"/>
      <c r="H1988" s="116"/>
      <c r="I1988" s="292"/>
      <c r="J1988" s="116"/>
      <c r="K1988" s="370"/>
      <c r="L1988" s="370"/>
      <c r="M1988" s="370"/>
      <c r="N1988" s="371"/>
      <c r="O1988" s="371"/>
      <c r="P1988" s="371"/>
      <c r="Q1988" s="371"/>
      <c r="R1988" s="371"/>
      <c r="S1988" s="371"/>
      <c r="T1988" s="443"/>
      <c r="U1988" s="539"/>
      <c r="V1988" s="117"/>
      <c r="W1988" s="118"/>
      <c r="X1988" s="119"/>
      <c r="Y1988" s="120"/>
      <c r="Z1988" s="122"/>
      <c r="AA1988" s="121"/>
      <c r="AB1988" s="443"/>
      <c r="AC1988" s="734"/>
      <c r="AD1988" s="372"/>
      <c r="AE1988" s="485"/>
      <c r="AF1988" s="373" t="str">
        <f t="shared" si="550"/>
        <v/>
      </c>
      <c r="AG1988" s="373" t="str">
        <f t="shared" si="551"/>
        <v/>
      </c>
      <c r="AH1988" s="374" t="str">
        <f t="shared" si="552"/>
        <v/>
      </c>
      <c r="AI1988" s="375" t="str">
        <f t="shared" si="553"/>
        <v/>
      </c>
      <c r="AJ1988" s="375" t="str">
        <f t="shared" si="554"/>
        <v/>
      </c>
      <c r="AK1988" s="375" t="str">
        <f t="shared" si="555"/>
        <v/>
      </c>
      <c r="AL1988" s="375" t="str">
        <f t="shared" si="556"/>
        <v/>
      </c>
      <c r="AM1988" s="375" t="str">
        <f t="shared" si="557"/>
        <v/>
      </c>
      <c r="AN1988" s="376" t="str">
        <f>IF(AF1988="","",IF(OR(AH1988="",AH1988="-"),"－",IF(OR(AM1988=8,AM1988=9),"",IF(OR(AJ1988=3,AJ1988=4,AJ1988=5,AJ1988=6),VLOOKUP(AH1988,INDEX((係数_バス貨物_ガソリン,係数_バス貨物_CNG,係数_バス貨物_軽油,係数_バス貨物_メタノール,係数_バス貨物_LPG),MATCH(AL1988,【参考】排出ガスレベル!$AI$4:$AI$671,1),1,AR1988):INDEX((係数_バス貨物_ガソリン,係数_バス貨物_CNG,係数_バス貨物_軽油,係数_バス貨物_メタノール,係数_バス貨物_LPG),MATCH(AL1988+1,【参考】排出ガスレベル!$AI$4:$AI$671,1)-1,5,AR1988),2,FALSE),IF(OR(AJ1988=1,AJ1988=2),VLOOKUP(AH1988,INDEX((係数_乗用_ガソリン,係数_乗用_CNG,係数_乗用_軽油,係数_乗用_メタノール,係数_乗用_LPG),1,1,AR1988):INDEX((係数_乗用_ガソリン,係数_乗用_CNG,係数_乗用_軽油,係数_乗用_メタノール,係数_乗用_LPG),125,5,AR1988),2,FALSE))))))</f>
        <v/>
      </c>
      <c r="AO1988" s="376" t="str">
        <f>IF(T1988="","",IF(OR(AH1988="",AH1988="-"),"－",IF(OR(AM1988=8,AM1988=9),"",IF(OR(AJ1988=3,AJ1988=4,AJ1988=5,AJ1988=6),VLOOKUP(AH1988,INDEX((係数_バス貨物_ガソリン,係数_バス貨物_CNG,係数_バス貨物_軽油,係数_バス貨物_メタノール,係数_バス貨物_LPG),MATCH(AL1988,【参考】排出ガスレベル!$AI$4:$AI$671,1),1,AR1988):INDEX((係数_バス貨物_ガソリン,係数_バス貨物_CNG,係数_バス貨物_軽油,係数_バス貨物_メタノール,係数_バス貨物_LPG),MATCH(AL1988+1,【参考】排出ガスレベル!$AI$4:$AI$671,1)-1,5,AR1988),3,FALSE),IF(OR(AJ1988=1,AJ1988=2),VLOOKUP(AH1988,INDEX((係数_乗用_ガソリン,係数_乗用_CNG,係数_乗用_軽油,係数_乗用_メタノール,係数_乗用_LPG),1,1,AR1988):INDEX((係数_乗用_ガソリン,係数_乗用_CNG,係数_乗用_軽油,係数_乗用_メタノール,係数_乗用_LPG),125,5,AR1988),3,FALSE))))))</f>
        <v/>
      </c>
      <c r="AP1988" s="375" t="str">
        <f t="shared" si="558"/>
        <v/>
      </c>
      <c r="AQ1988" s="444" t="str">
        <f t="shared" si="559"/>
        <v/>
      </c>
      <c r="AR1988" s="375" t="str">
        <f t="shared" si="560"/>
        <v/>
      </c>
      <c r="AS1988" s="377" t="str">
        <f t="shared" si="561"/>
        <v/>
      </c>
      <c r="AT1988" s="378" t="str">
        <f t="shared" si="562"/>
        <v/>
      </c>
      <c r="AX1988" s="625" t="b">
        <f t="shared" si="563"/>
        <v>0</v>
      </c>
      <c r="AY1988" s="7" t="str">
        <f t="shared" si="564"/>
        <v>FALSEFALSEFALSE</v>
      </c>
      <c r="AZ1988" s="626">
        <f t="shared" si="548"/>
        <v>0</v>
      </c>
      <c r="BA1988" s="627" t="str">
        <f t="shared" si="565"/>
        <v/>
      </c>
      <c r="BB1988" s="627">
        <f t="shared" si="549"/>
        <v>0</v>
      </c>
    </row>
    <row r="1989" spans="1:54">
      <c r="A1989" s="381">
        <v>1932</v>
      </c>
      <c r="B1989" s="117"/>
      <c r="C1989" s="288"/>
      <c r="D1989" s="289"/>
      <c r="E1989" s="289"/>
      <c r="F1989" s="290"/>
      <c r="G1989" s="292"/>
      <c r="H1989" s="116"/>
      <c r="I1989" s="292"/>
      <c r="J1989" s="116"/>
      <c r="K1989" s="370"/>
      <c r="L1989" s="370"/>
      <c r="M1989" s="370"/>
      <c r="N1989" s="371"/>
      <c r="O1989" s="371"/>
      <c r="P1989" s="371"/>
      <c r="Q1989" s="371"/>
      <c r="R1989" s="371"/>
      <c r="S1989" s="371"/>
      <c r="T1989" s="443"/>
      <c r="U1989" s="539"/>
      <c r="V1989" s="117"/>
      <c r="W1989" s="118"/>
      <c r="X1989" s="119"/>
      <c r="Y1989" s="120"/>
      <c r="Z1989" s="122"/>
      <c r="AA1989" s="121"/>
      <c r="AB1989" s="443"/>
      <c r="AC1989" s="734"/>
      <c r="AD1989" s="372"/>
      <c r="AE1989" s="485"/>
      <c r="AF1989" s="373" t="str">
        <f t="shared" si="550"/>
        <v/>
      </c>
      <c r="AG1989" s="373" t="str">
        <f t="shared" si="551"/>
        <v/>
      </c>
      <c r="AH1989" s="374" t="str">
        <f t="shared" si="552"/>
        <v/>
      </c>
      <c r="AI1989" s="375" t="str">
        <f t="shared" si="553"/>
        <v/>
      </c>
      <c r="AJ1989" s="375" t="str">
        <f t="shared" si="554"/>
        <v/>
      </c>
      <c r="AK1989" s="375" t="str">
        <f t="shared" si="555"/>
        <v/>
      </c>
      <c r="AL1989" s="375" t="str">
        <f t="shared" si="556"/>
        <v/>
      </c>
      <c r="AM1989" s="375" t="str">
        <f t="shared" si="557"/>
        <v/>
      </c>
      <c r="AN1989" s="376" t="str">
        <f>IF(AF1989="","",IF(OR(AH1989="",AH1989="-"),"－",IF(OR(AM1989=8,AM1989=9),"",IF(OR(AJ1989=3,AJ1989=4,AJ1989=5,AJ1989=6),VLOOKUP(AH1989,INDEX((係数_バス貨物_ガソリン,係数_バス貨物_CNG,係数_バス貨物_軽油,係数_バス貨物_メタノール,係数_バス貨物_LPG),MATCH(AL1989,【参考】排出ガスレベル!$AI$4:$AI$671,1),1,AR1989):INDEX((係数_バス貨物_ガソリン,係数_バス貨物_CNG,係数_バス貨物_軽油,係数_バス貨物_メタノール,係数_バス貨物_LPG),MATCH(AL1989+1,【参考】排出ガスレベル!$AI$4:$AI$671,1)-1,5,AR1989),2,FALSE),IF(OR(AJ1989=1,AJ1989=2),VLOOKUP(AH1989,INDEX((係数_乗用_ガソリン,係数_乗用_CNG,係数_乗用_軽油,係数_乗用_メタノール,係数_乗用_LPG),1,1,AR1989):INDEX((係数_乗用_ガソリン,係数_乗用_CNG,係数_乗用_軽油,係数_乗用_メタノール,係数_乗用_LPG),125,5,AR1989),2,FALSE))))))</f>
        <v/>
      </c>
      <c r="AO1989" s="376" t="str">
        <f>IF(T1989="","",IF(OR(AH1989="",AH1989="-"),"－",IF(OR(AM1989=8,AM1989=9),"",IF(OR(AJ1989=3,AJ1989=4,AJ1989=5,AJ1989=6),VLOOKUP(AH1989,INDEX((係数_バス貨物_ガソリン,係数_バス貨物_CNG,係数_バス貨物_軽油,係数_バス貨物_メタノール,係数_バス貨物_LPG),MATCH(AL1989,【参考】排出ガスレベル!$AI$4:$AI$671,1),1,AR1989):INDEX((係数_バス貨物_ガソリン,係数_バス貨物_CNG,係数_バス貨物_軽油,係数_バス貨物_メタノール,係数_バス貨物_LPG),MATCH(AL1989+1,【参考】排出ガスレベル!$AI$4:$AI$671,1)-1,5,AR1989),3,FALSE),IF(OR(AJ1989=1,AJ1989=2),VLOOKUP(AH1989,INDEX((係数_乗用_ガソリン,係数_乗用_CNG,係数_乗用_軽油,係数_乗用_メタノール,係数_乗用_LPG),1,1,AR1989):INDEX((係数_乗用_ガソリン,係数_乗用_CNG,係数_乗用_軽油,係数_乗用_メタノール,係数_乗用_LPG),125,5,AR1989),3,FALSE))))))</f>
        <v/>
      </c>
      <c r="AP1989" s="375" t="str">
        <f t="shared" si="558"/>
        <v/>
      </c>
      <c r="AQ1989" s="444" t="str">
        <f t="shared" si="559"/>
        <v/>
      </c>
      <c r="AR1989" s="375" t="str">
        <f t="shared" si="560"/>
        <v/>
      </c>
      <c r="AS1989" s="377" t="str">
        <f t="shared" si="561"/>
        <v/>
      </c>
      <c r="AT1989" s="378" t="str">
        <f t="shared" si="562"/>
        <v/>
      </c>
      <c r="AX1989" s="625" t="b">
        <f t="shared" si="563"/>
        <v>0</v>
      </c>
      <c r="AY1989" s="7" t="str">
        <f t="shared" si="564"/>
        <v>FALSEFALSEFALSE</v>
      </c>
      <c r="AZ1989" s="626">
        <f t="shared" si="548"/>
        <v>0</v>
      </c>
      <c r="BA1989" s="627" t="str">
        <f t="shared" si="565"/>
        <v/>
      </c>
      <c r="BB1989" s="627">
        <f t="shared" si="549"/>
        <v>0</v>
      </c>
    </row>
    <row r="1990" spans="1:54">
      <c r="A1990" s="381">
        <v>1933</v>
      </c>
      <c r="B1990" s="117"/>
      <c r="C1990" s="288"/>
      <c r="D1990" s="289"/>
      <c r="E1990" s="289"/>
      <c r="F1990" s="290"/>
      <c r="G1990" s="292"/>
      <c r="H1990" s="116"/>
      <c r="I1990" s="292"/>
      <c r="J1990" s="116"/>
      <c r="K1990" s="370"/>
      <c r="L1990" s="370"/>
      <c r="M1990" s="370"/>
      <c r="N1990" s="371"/>
      <c r="O1990" s="371"/>
      <c r="P1990" s="371"/>
      <c r="Q1990" s="371"/>
      <c r="R1990" s="371"/>
      <c r="S1990" s="371"/>
      <c r="T1990" s="443"/>
      <c r="U1990" s="539"/>
      <c r="V1990" s="117"/>
      <c r="W1990" s="118"/>
      <c r="X1990" s="119"/>
      <c r="Y1990" s="120"/>
      <c r="Z1990" s="122"/>
      <c r="AA1990" s="121"/>
      <c r="AB1990" s="443"/>
      <c r="AC1990" s="734"/>
      <c r="AD1990" s="372"/>
      <c r="AE1990" s="485"/>
      <c r="AF1990" s="373" t="str">
        <f t="shared" si="550"/>
        <v/>
      </c>
      <c r="AG1990" s="373" t="str">
        <f t="shared" si="551"/>
        <v/>
      </c>
      <c r="AH1990" s="374" t="str">
        <f t="shared" si="552"/>
        <v/>
      </c>
      <c r="AI1990" s="375" t="str">
        <f t="shared" si="553"/>
        <v/>
      </c>
      <c r="AJ1990" s="375" t="str">
        <f t="shared" si="554"/>
        <v/>
      </c>
      <c r="AK1990" s="375" t="str">
        <f t="shared" si="555"/>
        <v/>
      </c>
      <c r="AL1990" s="375" t="str">
        <f t="shared" si="556"/>
        <v/>
      </c>
      <c r="AM1990" s="375" t="str">
        <f t="shared" si="557"/>
        <v/>
      </c>
      <c r="AN1990" s="376" t="str">
        <f>IF(AF1990="","",IF(OR(AH1990="",AH1990="-"),"－",IF(OR(AM1990=8,AM1990=9),"",IF(OR(AJ1990=3,AJ1990=4,AJ1990=5,AJ1990=6),VLOOKUP(AH1990,INDEX((係数_バス貨物_ガソリン,係数_バス貨物_CNG,係数_バス貨物_軽油,係数_バス貨物_メタノール,係数_バス貨物_LPG),MATCH(AL1990,【参考】排出ガスレベル!$AI$4:$AI$671,1),1,AR1990):INDEX((係数_バス貨物_ガソリン,係数_バス貨物_CNG,係数_バス貨物_軽油,係数_バス貨物_メタノール,係数_バス貨物_LPG),MATCH(AL1990+1,【参考】排出ガスレベル!$AI$4:$AI$671,1)-1,5,AR1990),2,FALSE),IF(OR(AJ1990=1,AJ1990=2),VLOOKUP(AH1990,INDEX((係数_乗用_ガソリン,係数_乗用_CNG,係数_乗用_軽油,係数_乗用_メタノール,係数_乗用_LPG),1,1,AR1990):INDEX((係数_乗用_ガソリン,係数_乗用_CNG,係数_乗用_軽油,係数_乗用_メタノール,係数_乗用_LPG),125,5,AR1990),2,FALSE))))))</f>
        <v/>
      </c>
      <c r="AO1990" s="376" t="str">
        <f>IF(T1990="","",IF(OR(AH1990="",AH1990="-"),"－",IF(OR(AM1990=8,AM1990=9),"",IF(OR(AJ1990=3,AJ1990=4,AJ1990=5,AJ1990=6),VLOOKUP(AH1990,INDEX((係数_バス貨物_ガソリン,係数_バス貨物_CNG,係数_バス貨物_軽油,係数_バス貨物_メタノール,係数_バス貨物_LPG),MATCH(AL1990,【参考】排出ガスレベル!$AI$4:$AI$671,1),1,AR1990):INDEX((係数_バス貨物_ガソリン,係数_バス貨物_CNG,係数_バス貨物_軽油,係数_バス貨物_メタノール,係数_バス貨物_LPG),MATCH(AL1990+1,【参考】排出ガスレベル!$AI$4:$AI$671,1)-1,5,AR1990),3,FALSE),IF(OR(AJ1990=1,AJ1990=2),VLOOKUP(AH1990,INDEX((係数_乗用_ガソリン,係数_乗用_CNG,係数_乗用_軽油,係数_乗用_メタノール,係数_乗用_LPG),1,1,AR1990):INDEX((係数_乗用_ガソリン,係数_乗用_CNG,係数_乗用_軽油,係数_乗用_メタノール,係数_乗用_LPG),125,5,AR1990),3,FALSE))))))</f>
        <v/>
      </c>
      <c r="AP1990" s="375" t="str">
        <f t="shared" si="558"/>
        <v/>
      </c>
      <c r="AQ1990" s="444" t="str">
        <f t="shared" si="559"/>
        <v/>
      </c>
      <c r="AR1990" s="375" t="str">
        <f t="shared" si="560"/>
        <v/>
      </c>
      <c r="AS1990" s="377" t="str">
        <f t="shared" si="561"/>
        <v/>
      </c>
      <c r="AT1990" s="378" t="str">
        <f t="shared" si="562"/>
        <v/>
      </c>
      <c r="AX1990" s="625" t="b">
        <f t="shared" si="563"/>
        <v>0</v>
      </c>
      <c r="AY1990" s="7" t="str">
        <f t="shared" si="564"/>
        <v>FALSEFALSEFALSE</v>
      </c>
      <c r="AZ1990" s="626">
        <f t="shared" si="548"/>
        <v>0</v>
      </c>
      <c r="BA1990" s="627" t="str">
        <f t="shared" si="565"/>
        <v/>
      </c>
      <c r="BB1990" s="627">
        <f t="shared" si="549"/>
        <v>0</v>
      </c>
    </row>
    <row r="1991" spans="1:54">
      <c r="A1991" s="381">
        <v>1934</v>
      </c>
      <c r="B1991" s="117"/>
      <c r="C1991" s="288"/>
      <c r="D1991" s="289"/>
      <c r="E1991" s="289"/>
      <c r="F1991" s="290"/>
      <c r="G1991" s="292"/>
      <c r="H1991" s="116"/>
      <c r="I1991" s="292"/>
      <c r="J1991" s="116"/>
      <c r="K1991" s="370"/>
      <c r="L1991" s="370"/>
      <c r="M1991" s="370"/>
      <c r="N1991" s="371"/>
      <c r="O1991" s="371"/>
      <c r="P1991" s="371"/>
      <c r="Q1991" s="371"/>
      <c r="R1991" s="371"/>
      <c r="S1991" s="371"/>
      <c r="T1991" s="443"/>
      <c r="U1991" s="539"/>
      <c r="V1991" s="117"/>
      <c r="W1991" s="118"/>
      <c r="X1991" s="119"/>
      <c r="Y1991" s="120"/>
      <c r="Z1991" s="122"/>
      <c r="AA1991" s="121"/>
      <c r="AB1991" s="443"/>
      <c r="AC1991" s="734"/>
      <c r="AD1991" s="372"/>
      <c r="AE1991" s="485"/>
      <c r="AF1991" s="373" t="str">
        <f t="shared" si="550"/>
        <v/>
      </c>
      <c r="AG1991" s="373" t="str">
        <f t="shared" si="551"/>
        <v/>
      </c>
      <c r="AH1991" s="374" t="str">
        <f t="shared" si="552"/>
        <v/>
      </c>
      <c r="AI1991" s="375" t="str">
        <f t="shared" si="553"/>
        <v/>
      </c>
      <c r="AJ1991" s="375" t="str">
        <f t="shared" si="554"/>
        <v/>
      </c>
      <c r="AK1991" s="375" t="str">
        <f t="shared" si="555"/>
        <v/>
      </c>
      <c r="AL1991" s="375" t="str">
        <f t="shared" si="556"/>
        <v/>
      </c>
      <c r="AM1991" s="375" t="str">
        <f t="shared" si="557"/>
        <v/>
      </c>
      <c r="AN1991" s="376" t="str">
        <f>IF(AF1991="","",IF(OR(AH1991="",AH1991="-"),"－",IF(OR(AM1991=8,AM1991=9),"",IF(OR(AJ1991=3,AJ1991=4,AJ1991=5,AJ1991=6),VLOOKUP(AH1991,INDEX((係数_バス貨物_ガソリン,係数_バス貨物_CNG,係数_バス貨物_軽油,係数_バス貨物_メタノール,係数_バス貨物_LPG),MATCH(AL1991,【参考】排出ガスレベル!$AI$4:$AI$671,1),1,AR1991):INDEX((係数_バス貨物_ガソリン,係数_バス貨物_CNG,係数_バス貨物_軽油,係数_バス貨物_メタノール,係数_バス貨物_LPG),MATCH(AL1991+1,【参考】排出ガスレベル!$AI$4:$AI$671,1)-1,5,AR1991),2,FALSE),IF(OR(AJ1991=1,AJ1991=2),VLOOKUP(AH1991,INDEX((係数_乗用_ガソリン,係数_乗用_CNG,係数_乗用_軽油,係数_乗用_メタノール,係数_乗用_LPG),1,1,AR1991):INDEX((係数_乗用_ガソリン,係数_乗用_CNG,係数_乗用_軽油,係数_乗用_メタノール,係数_乗用_LPG),125,5,AR1991),2,FALSE))))))</f>
        <v/>
      </c>
      <c r="AO1991" s="376" t="str">
        <f>IF(T1991="","",IF(OR(AH1991="",AH1991="-"),"－",IF(OR(AM1991=8,AM1991=9),"",IF(OR(AJ1991=3,AJ1991=4,AJ1991=5,AJ1991=6),VLOOKUP(AH1991,INDEX((係数_バス貨物_ガソリン,係数_バス貨物_CNG,係数_バス貨物_軽油,係数_バス貨物_メタノール,係数_バス貨物_LPG),MATCH(AL1991,【参考】排出ガスレベル!$AI$4:$AI$671,1),1,AR1991):INDEX((係数_バス貨物_ガソリン,係数_バス貨物_CNG,係数_バス貨物_軽油,係数_バス貨物_メタノール,係数_バス貨物_LPG),MATCH(AL1991+1,【参考】排出ガスレベル!$AI$4:$AI$671,1)-1,5,AR1991),3,FALSE),IF(OR(AJ1991=1,AJ1991=2),VLOOKUP(AH1991,INDEX((係数_乗用_ガソリン,係数_乗用_CNG,係数_乗用_軽油,係数_乗用_メタノール,係数_乗用_LPG),1,1,AR1991):INDEX((係数_乗用_ガソリン,係数_乗用_CNG,係数_乗用_軽油,係数_乗用_メタノール,係数_乗用_LPG),125,5,AR1991),3,FALSE))))))</f>
        <v/>
      </c>
      <c r="AP1991" s="375" t="str">
        <f t="shared" si="558"/>
        <v/>
      </c>
      <c r="AQ1991" s="444" t="str">
        <f t="shared" si="559"/>
        <v/>
      </c>
      <c r="AR1991" s="375" t="str">
        <f t="shared" si="560"/>
        <v/>
      </c>
      <c r="AS1991" s="377" t="str">
        <f t="shared" si="561"/>
        <v/>
      </c>
      <c r="AT1991" s="378" t="str">
        <f t="shared" si="562"/>
        <v/>
      </c>
      <c r="AX1991" s="625" t="b">
        <f t="shared" si="563"/>
        <v>0</v>
      </c>
      <c r="AY1991" s="7" t="str">
        <f t="shared" si="564"/>
        <v>FALSEFALSEFALSE</v>
      </c>
      <c r="AZ1991" s="626">
        <f t="shared" si="548"/>
        <v>0</v>
      </c>
      <c r="BA1991" s="627" t="str">
        <f t="shared" si="565"/>
        <v/>
      </c>
      <c r="BB1991" s="627">
        <f t="shared" si="549"/>
        <v>0</v>
      </c>
    </row>
    <row r="1992" spans="1:54">
      <c r="A1992" s="381">
        <v>1935</v>
      </c>
      <c r="B1992" s="117"/>
      <c r="C1992" s="288"/>
      <c r="D1992" s="289"/>
      <c r="E1992" s="289"/>
      <c r="F1992" s="290"/>
      <c r="G1992" s="292"/>
      <c r="H1992" s="116"/>
      <c r="I1992" s="292"/>
      <c r="J1992" s="116"/>
      <c r="K1992" s="370"/>
      <c r="L1992" s="370"/>
      <c r="M1992" s="370"/>
      <c r="N1992" s="371"/>
      <c r="O1992" s="371"/>
      <c r="P1992" s="371"/>
      <c r="Q1992" s="371"/>
      <c r="R1992" s="371"/>
      <c r="S1992" s="371"/>
      <c r="T1992" s="443"/>
      <c r="U1992" s="539"/>
      <c r="V1992" s="117"/>
      <c r="W1992" s="118"/>
      <c r="X1992" s="119"/>
      <c r="Y1992" s="120"/>
      <c r="Z1992" s="122"/>
      <c r="AA1992" s="121"/>
      <c r="AB1992" s="443"/>
      <c r="AC1992" s="734"/>
      <c r="AD1992" s="372"/>
      <c r="AE1992" s="485"/>
      <c r="AF1992" s="373" t="str">
        <f t="shared" si="550"/>
        <v/>
      </c>
      <c r="AG1992" s="373" t="str">
        <f t="shared" si="551"/>
        <v/>
      </c>
      <c r="AH1992" s="374" t="str">
        <f t="shared" si="552"/>
        <v/>
      </c>
      <c r="AI1992" s="375" t="str">
        <f t="shared" si="553"/>
        <v/>
      </c>
      <c r="AJ1992" s="375" t="str">
        <f t="shared" si="554"/>
        <v/>
      </c>
      <c r="AK1992" s="375" t="str">
        <f t="shared" si="555"/>
        <v/>
      </c>
      <c r="AL1992" s="375" t="str">
        <f t="shared" si="556"/>
        <v/>
      </c>
      <c r="AM1992" s="375" t="str">
        <f t="shared" si="557"/>
        <v/>
      </c>
      <c r="AN1992" s="376" t="str">
        <f>IF(AF1992="","",IF(OR(AH1992="",AH1992="-"),"－",IF(OR(AM1992=8,AM1992=9),"",IF(OR(AJ1992=3,AJ1992=4,AJ1992=5,AJ1992=6),VLOOKUP(AH1992,INDEX((係数_バス貨物_ガソリン,係数_バス貨物_CNG,係数_バス貨物_軽油,係数_バス貨物_メタノール,係数_バス貨物_LPG),MATCH(AL1992,【参考】排出ガスレベル!$AI$4:$AI$671,1),1,AR1992):INDEX((係数_バス貨物_ガソリン,係数_バス貨物_CNG,係数_バス貨物_軽油,係数_バス貨物_メタノール,係数_バス貨物_LPG),MATCH(AL1992+1,【参考】排出ガスレベル!$AI$4:$AI$671,1)-1,5,AR1992),2,FALSE),IF(OR(AJ1992=1,AJ1992=2),VLOOKUP(AH1992,INDEX((係数_乗用_ガソリン,係数_乗用_CNG,係数_乗用_軽油,係数_乗用_メタノール,係数_乗用_LPG),1,1,AR1992):INDEX((係数_乗用_ガソリン,係数_乗用_CNG,係数_乗用_軽油,係数_乗用_メタノール,係数_乗用_LPG),125,5,AR1992),2,FALSE))))))</f>
        <v/>
      </c>
      <c r="AO1992" s="376" t="str">
        <f>IF(T1992="","",IF(OR(AH1992="",AH1992="-"),"－",IF(OR(AM1992=8,AM1992=9),"",IF(OR(AJ1992=3,AJ1992=4,AJ1992=5,AJ1992=6),VLOOKUP(AH1992,INDEX((係数_バス貨物_ガソリン,係数_バス貨物_CNG,係数_バス貨物_軽油,係数_バス貨物_メタノール,係数_バス貨物_LPG),MATCH(AL1992,【参考】排出ガスレベル!$AI$4:$AI$671,1),1,AR1992):INDEX((係数_バス貨物_ガソリン,係数_バス貨物_CNG,係数_バス貨物_軽油,係数_バス貨物_メタノール,係数_バス貨物_LPG),MATCH(AL1992+1,【参考】排出ガスレベル!$AI$4:$AI$671,1)-1,5,AR1992),3,FALSE),IF(OR(AJ1992=1,AJ1992=2),VLOOKUP(AH1992,INDEX((係数_乗用_ガソリン,係数_乗用_CNG,係数_乗用_軽油,係数_乗用_メタノール,係数_乗用_LPG),1,1,AR1992):INDEX((係数_乗用_ガソリン,係数_乗用_CNG,係数_乗用_軽油,係数_乗用_メタノール,係数_乗用_LPG),125,5,AR1992),3,FALSE))))))</f>
        <v/>
      </c>
      <c r="AP1992" s="375" t="str">
        <f t="shared" si="558"/>
        <v/>
      </c>
      <c r="AQ1992" s="444" t="str">
        <f t="shared" si="559"/>
        <v/>
      </c>
      <c r="AR1992" s="375" t="str">
        <f t="shared" si="560"/>
        <v/>
      </c>
      <c r="AS1992" s="377" t="str">
        <f t="shared" si="561"/>
        <v/>
      </c>
      <c r="AT1992" s="378" t="str">
        <f t="shared" si="562"/>
        <v/>
      </c>
      <c r="AX1992" s="625" t="b">
        <f t="shared" si="563"/>
        <v>0</v>
      </c>
      <c r="AY1992" s="7" t="str">
        <f t="shared" si="564"/>
        <v>FALSEFALSEFALSE</v>
      </c>
      <c r="AZ1992" s="626">
        <f t="shared" si="548"/>
        <v>0</v>
      </c>
      <c r="BA1992" s="627" t="str">
        <f t="shared" si="565"/>
        <v/>
      </c>
      <c r="BB1992" s="627">
        <f t="shared" si="549"/>
        <v>0</v>
      </c>
    </row>
    <row r="1993" spans="1:54">
      <c r="A1993" s="381">
        <v>1936</v>
      </c>
      <c r="B1993" s="117"/>
      <c r="C1993" s="288"/>
      <c r="D1993" s="289"/>
      <c r="E1993" s="289"/>
      <c r="F1993" s="290"/>
      <c r="G1993" s="292"/>
      <c r="H1993" s="116"/>
      <c r="I1993" s="292"/>
      <c r="J1993" s="116"/>
      <c r="K1993" s="370"/>
      <c r="L1993" s="370"/>
      <c r="M1993" s="370"/>
      <c r="N1993" s="371"/>
      <c r="O1993" s="371"/>
      <c r="P1993" s="371"/>
      <c r="Q1993" s="371"/>
      <c r="R1993" s="371"/>
      <c r="S1993" s="371"/>
      <c r="T1993" s="443"/>
      <c r="U1993" s="539"/>
      <c r="V1993" s="117"/>
      <c r="W1993" s="118"/>
      <c r="X1993" s="119"/>
      <c r="Y1993" s="120"/>
      <c r="Z1993" s="122"/>
      <c r="AA1993" s="121"/>
      <c r="AB1993" s="443"/>
      <c r="AC1993" s="734"/>
      <c r="AD1993" s="372"/>
      <c r="AE1993" s="485"/>
      <c r="AF1993" s="373" t="str">
        <f t="shared" si="550"/>
        <v/>
      </c>
      <c r="AG1993" s="373" t="str">
        <f t="shared" si="551"/>
        <v/>
      </c>
      <c r="AH1993" s="374" t="str">
        <f t="shared" si="552"/>
        <v/>
      </c>
      <c r="AI1993" s="375" t="str">
        <f t="shared" si="553"/>
        <v/>
      </c>
      <c r="AJ1993" s="375" t="str">
        <f t="shared" si="554"/>
        <v/>
      </c>
      <c r="AK1993" s="375" t="str">
        <f t="shared" si="555"/>
        <v/>
      </c>
      <c r="AL1993" s="375" t="str">
        <f t="shared" si="556"/>
        <v/>
      </c>
      <c r="AM1993" s="375" t="str">
        <f t="shared" si="557"/>
        <v/>
      </c>
      <c r="AN1993" s="376" t="str">
        <f>IF(AF1993="","",IF(OR(AH1993="",AH1993="-"),"－",IF(OR(AM1993=8,AM1993=9),"",IF(OR(AJ1993=3,AJ1993=4,AJ1993=5,AJ1993=6),VLOOKUP(AH1993,INDEX((係数_バス貨物_ガソリン,係数_バス貨物_CNG,係数_バス貨物_軽油,係数_バス貨物_メタノール,係数_バス貨物_LPG),MATCH(AL1993,【参考】排出ガスレベル!$AI$4:$AI$671,1),1,AR1993):INDEX((係数_バス貨物_ガソリン,係数_バス貨物_CNG,係数_バス貨物_軽油,係数_バス貨物_メタノール,係数_バス貨物_LPG),MATCH(AL1993+1,【参考】排出ガスレベル!$AI$4:$AI$671,1)-1,5,AR1993),2,FALSE),IF(OR(AJ1993=1,AJ1993=2),VLOOKUP(AH1993,INDEX((係数_乗用_ガソリン,係数_乗用_CNG,係数_乗用_軽油,係数_乗用_メタノール,係数_乗用_LPG),1,1,AR1993):INDEX((係数_乗用_ガソリン,係数_乗用_CNG,係数_乗用_軽油,係数_乗用_メタノール,係数_乗用_LPG),125,5,AR1993),2,FALSE))))))</f>
        <v/>
      </c>
      <c r="AO1993" s="376" t="str">
        <f>IF(T1993="","",IF(OR(AH1993="",AH1993="-"),"－",IF(OR(AM1993=8,AM1993=9),"",IF(OR(AJ1993=3,AJ1993=4,AJ1993=5,AJ1993=6),VLOOKUP(AH1993,INDEX((係数_バス貨物_ガソリン,係数_バス貨物_CNG,係数_バス貨物_軽油,係数_バス貨物_メタノール,係数_バス貨物_LPG),MATCH(AL1993,【参考】排出ガスレベル!$AI$4:$AI$671,1),1,AR1993):INDEX((係数_バス貨物_ガソリン,係数_バス貨物_CNG,係数_バス貨物_軽油,係数_バス貨物_メタノール,係数_バス貨物_LPG),MATCH(AL1993+1,【参考】排出ガスレベル!$AI$4:$AI$671,1)-1,5,AR1993),3,FALSE),IF(OR(AJ1993=1,AJ1993=2),VLOOKUP(AH1993,INDEX((係数_乗用_ガソリン,係数_乗用_CNG,係数_乗用_軽油,係数_乗用_メタノール,係数_乗用_LPG),1,1,AR1993):INDEX((係数_乗用_ガソリン,係数_乗用_CNG,係数_乗用_軽油,係数_乗用_メタノール,係数_乗用_LPG),125,5,AR1993),3,FALSE))))))</f>
        <v/>
      </c>
      <c r="AP1993" s="375" t="str">
        <f t="shared" si="558"/>
        <v/>
      </c>
      <c r="AQ1993" s="444" t="str">
        <f t="shared" si="559"/>
        <v/>
      </c>
      <c r="AR1993" s="375" t="str">
        <f t="shared" si="560"/>
        <v/>
      </c>
      <c r="AS1993" s="377" t="str">
        <f t="shared" si="561"/>
        <v/>
      </c>
      <c r="AT1993" s="378" t="str">
        <f t="shared" si="562"/>
        <v/>
      </c>
      <c r="AX1993" s="625" t="b">
        <f t="shared" si="563"/>
        <v>0</v>
      </c>
      <c r="AY1993" s="7" t="str">
        <f t="shared" si="564"/>
        <v>FALSEFALSEFALSE</v>
      </c>
      <c r="AZ1993" s="626">
        <f t="shared" si="548"/>
        <v>0</v>
      </c>
      <c r="BA1993" s="627" t="str">
        <f t="shared" si="565"/>
        <v/>
      </c>
      <c r="BB1993" s="627">
        <f t="shared" si="549"/>
        <v>0</v>
      </c>
    </row>
    <row r="1994" spans="1:54">
      <c r="A1994" s="381">
        <v>1937</v>
      </c>
      <c r="B1994" s="117"/>
      <c r="C1994" s="288"/>
      <c r="D1994" s="289"/>
      <c r="E1994" s="289"/>
      <c r="F1994" s="290"/>
      <c r="G1994" s="292"/>
      <c r="H1994" s="116"/>
      <c r="I1994" s="292"/>
      <c r="J1994" s="116"/>
      <c r="K1994" s="370"/>
      <c r="L1994" s="370"/>
      <c r="M1994" s="370"/>
      <c r="N1994" s="371"/>
      <c r="O1994" s="371"/>
      <c r="P1994" s="371"/>
      <c r="Q1994" s="371"/>
      <c r="R1994" s="371"/>
      <c r="S1994" s="371"/>
      <c r="T1994" s="443"/>
      <c r="U1994" s="539"/>
      <c r="V1994" s="117"/>
      <c r="W1994" s="118"/>
      <c r="X1994" s="119"/>
      <c r="Y1994" s="120"/>
      <c r="Z1994" s="122"/>
      <c r="AA1994" s="121"/>
      <c r="AB1994" s="443"/>
      <c r="AC1994" s="734"/>
      <c r="AD1994" s="372"/>
      <c r="AE1994" s="485"/>
      <c r="AF1994" s="373" t="str">
        <f t="shared" si="550"/>
        <v/>
      </c>
      <c r="AG1994" s="373" t="str">
        <f t="shared" si="551"/>
        <v/>
      </c>
      <c r="AH1994" s="374" t="str">
        <f t="shared" si="552"/>
        <v/>
      </c>
      <c r="AI1994" s="375" t="str">
        <f t="shared" si="553"/>
        <v/>
      </c>
      <c r="AJ1994" s="375" t="str">
        <f t="shared" si="554"/>
        <v/>
      </c>
      <c r="AK1994" s="375" t="str">
        <f t="shared" si="555"/>
        <v/>
      </c>
      <c r="AL1994" s="375" t="str">
        <f t="shared" si="556"/>
        <v/>
      </c>
      <c r="AM1994" s="375" t="str">
        <f t="shared" si="557"/>
        <v/>
      </c>
      <c r="AN1994" s="376" t="str">
        <f>IF(AF1994="","",IF(OR(AH1994="",AH1994="-"),"－",IF(OR(AM1994=8,AM1994=9),"",IF(OR(AJ1994=3,AJ1994=4,AJ1994=5,AJ1994=6),VLOOKUP(AH1994,INDEX((係数_バス貨物_ガソリン,係数_バス貨物_CNG,係数_バス貨物_軽油,係数_バス貨物_メタノール,係数_バス貨物_LPG),MATCH(AL1994,【参考】排出ガスレベル!$AI$4:$AI$671,1),1,AR1994):INDEX((係数_バス貨物_ガソリン,係数_バス貨物_CNG,係数_バス貨物_軽油,係数_バス貨物_メタノール,係数_バス貨物_LPG),MATCH(AL1994+1,【参考】排出ガスレベル!$AI$4:$AI$671,1)-1,5,AR1994),2,FALSE),IF(OR(AJ1994=1,AJ1994=2),VLOOKUP(AH1994,INDEX((係数_乗用_ガソリン,係数_乗用_CNG,係数_乗用_軽油,係数_乗用_メタノール,係数_乗用_LPG),1,1,AR1994):INDEX((係数_乗用_ガソリン,係数_乗用_CNG,係数_乗用_軽油,係数_乗用_メタノール,係数_乗用_LPG),125,5,AR1994),2,FALSE))))))</f>
        <v/>
      </c>
      <c r="AO1994" s="376" t="str">
        <f>IF(T1994="","",IF(OR(AH1994="",AH1994="-"),"－",IF(OR(AM1994=8,AM1994=9),"",IF(OR(AJ1994=3,AJ1994=4,AJ1994=5,AJ1994=6),VLOOKUP(AH1994,INDEX((係数_バス貨物_ガソリン,係数_バス貨物_CNG,係数_バス貨物_軽油,係数_バス貨物_メタノール,係数_バス貨物_LPG),MATCH(AL1994,【参考】排出ガスレベル!$AI$4:$AI$671,1),1,AR1994):INDEX((係数_バス貨物_ガソリン,係数_バス貨物_CNG,係数_バス貨物_軽油,係数_バス貨物_メタノール,係数_バス貨物_LPG),MATCH(AL1994+1,【参考】排出ガスレベル!$AI$4:$AI$671,1)-1,5,AR1994),3,FALSE),IF(OR(AJ1994=1,AJ1994=2),VLOOKUP(AH1994,INDEX((係数_乗用_ガソリン,係数_乗用_CNG,係数_乗用_軽油,係数_乗用_メタノール,係数_乗用_LPG),1,1,AR1994):INDEX((係数_乗用_ガソリン,係数_乗用_CNG,係数_乗用_軽油,係数_乗用_メタノール,係数_乗用_LPG),125,5,AR1994),3,FALSE))))))</f>
        <v/>
      </c>
      <c r="AP1994" s="375" t="str">
        <f t="shared" si="558"/>
        <v/>
      </c>
      <c r="AQ1994" s="444" t="str">
        <f t="shared" si="559"/>
        <v/>
      </c>
      <c r="AR1994" s="375" t="str">
        <f t="shared" si="560"/>
        <v/>
      </c>
      <c r="AS1994" s="377" t="str">
        <f t="shared" si="561"/>
        <v/>
      </c>
      <c r="AT1994" s="378" t="str">
        <f t="shared" si="562"/>
        <v/>
      </c>
      <c r="AX1994" s="625" t="b">
        <f t="shared" si="563"/>
        <v>0</v>
      </c>
      <c r="AY1994" s="7" t="str">
        <f t="shared" si="564"/>
        <v>FALSEFALSEFALSE</v>
      </c>
      <c r="AZ1994" s="626">
        <f t="shared" si="548"/>
        <v>0</v>
      </c>
      <c r="BA1994" s="627" t="str">
        <f t="shared" si="565"/>
        <v/>
      </c>
      <c r="BB1994" s="627">
        <f t="shared" si="549"/>
        <v>0</v>
      </c>
    </row>
    <row r="1995" spans="1:54">
      <c r="A1995" s="381">
        <v>1938</v>
      </c>
      <c r="B1995" s="117"/>
      <c r="C1995" s="288"/>
      <c r="D1995" s="289"/>
      <c r="E1995" s="289"/>
      <c r="F1995" s="290"/>
      <c r="G1995" s="292"/>
      <c r="H1995" s="116"/>
      <c r="I1995" s="292"/>
      <c r="J1995" s="116"/>
      <c r="K1995" s="370"/>
      <c r="L1995" s="370"/>
      <c r="M1995" s="370"/>
      <c r="N1995" s="371"/>
      <c r="O1995" s="371"/>
      <c r="P1995" s="371"/>
      <c r="Q1995" s="371"/>
      <c r="R1995" s="371"/>
      <c r="S1995" s="371"/>
      <c r="T1995" s="443"/>
      <c r="U1995" s="539"/>
      <c r="V1995" s="117"/>
      <c r="W1995" s="118"/>
      <c r="X1995" s="119"/>
      <c r="Y1995" s="120"/>
      <c r="Z1995" s="122"/>
      <c r="AA1995" s="121"/>
      <c r="AB1995" s="443"/>
      <c r="AC1995" s="734"/>
      <c r="AD1995" s="372"/>
      <c r="AE1995" s="485"/>
      <c r="AF1995" s="373" t="str">
        <f t="shared" si="550"/>
        <v/>
      </c>
      <c r="AG1995" s="373" t="str">
        <f t="shared" si="551"/>
        <v/>
      </c>
      <c r="AH1995" s="374" t="str">
        <f t="shared" si="552"/>
        <v/>
      </c>
      <c r="AI1995" s="375" t="str">
        <f t="shared" si="553"/>
        <v/>
      </c>
      <c r="AJ1995" s="375" t="str">
        <f t="shared" si="554"/>
        <v/>
      </c>
      <c r="AK1995" s="375" t="str">
        <f t="shared" si="555"/>
        <v/>
      </c>
      <c r="AL1995" s="375" t="str">
        <f t="shared" si="556"/>
        <v/>
      </c>
      <c r="AM1995" s="375" t="str">
        <f t="shared" si="557"/>
        <v/>
      </c>
      <c r="AN1995" s="376" t="str">
        <f>IF(AF1995="","",IF(OR(AH1995="",AH1995="-"),"－",IF(OR(AM1995=8,AM1995=9),"",IF(OR(AJ1995=3,AJ1995=4,AJ1995=5,AJ1995=6),VLOOKUP(AH1995,INDEX((係数_バス貨物_ガソリン,係数_バス貨物_CNG,係数_バス貨物_軽油,係数_バス貨物_メタノール,係数_バス貨物_LPG),MATCH(AL1995,【参考】排出ガスレベル!$AI$4:$AI$671,1),1,AR1995):INDEX((係数_バス貨物_ガソリン,係数_バス貨物_CNG,係数_バス貨物_軽油,係数_バス貨物_メタノール,係数_バス貨物_LPG),MATCH(AL1995+1,【参考】排出ガスレベル!$AI$4:$AI$671,1)-1,5,AR1995),2,FALSE),IF(OR(AJ1995=1,AJ1995=2),VLOOKUP(AH1995,INDEX((係数_乗用_ガソリン,係数_乗用_CNG,係数_乗用_軽油,係数_乗用_メタノール,係数_乗用_LPG),1,1,AR1995):INDEX((係数_乗用_ガソリン,係数_乗用_CNG,係数_乗用_軽油,係数_乗用_メタノール,係数_乗用_LPG),125,5,AR1995),2,FALSE))))))</f>
        <v/>
      </c>
      <c r="AO1995" s="376" t="str">
        <f>IF(T1995="","",IF(OR(AH1995="",AH1995="-"),"－",IF(OR(AM1995=8,AM1995=9),"",IF(OR(AJ1995=3,AJ1995=4,AJ1995=5,AJ1995=6),VLOOKUP(AH1995,INDEX((係数_バス貨物_ガソリン,係数_バス貨物_CNG,係数_バス貨物_軽油,係数_バス貨物_メタノール,係数_バス貨物_LPG),MATCH(AL1995,【参考】排出ガスレベル!$AI$4:$AI$671,1),1,AR1995):INDEX((係数_バス貨物_ガソリン,係数_バス貨物_CNG,係数_バス貨物_軽油,係数_バス貨物_メタノール,係数_バス貨物_LPG),MATCH(AL1995+1,【参考】排出ガスレベル!$AI$4:$AI$671,1)-1,5,AR1995),3,FALSE),IF(OR(AJ1995=1,AJ1995=2),VLOOKUP(AH1995,INDEX((係数_乗用_ガソリン,係数_乗用_CNG,係数_乗用_軽油,係数_乗用_メタノール,係数_乗用_LPG),1,1,AR1995):INDEX((係数_乗用_ガソリン,係数_乗用_CNG,係数_乗用_軽油,係数_乗用_メタノール,係数_乗用_LPG),125,5,AR1995),3,FALSE))))))</f>
        <v/>
      </c>
      <c r="AP1995" s="375" t="str">
        <f t="shared" si="558"/>
        <v/>
      </c>
      <c r="AQ1995" s="444" t="str">
        <f t="shared" si="559"/>
        <v/>
      </c>
      <c r="AR1995" s="375" t="str">
        <f t="shared" si="560"/>
        <v/>
      </c>
      <c r="AS1995" s="377" t="str">
        <f t="shared" si="561"/>
        <v/>
      </c>
      <c r="AT1995" s="378" t="str">
        <f t="shared" si="562"/>
        <v/>
      </c>
      <c r="AX1995" s="625" t="b">
        <f t="shared" si="563"/>
        <v>0</v>
      </c>
      <c r="AY1995" s="7" t="str">
        <f t="shared" si="564"/>
        <v>FALSEFALSEFALSE</v>
      </c>
      <c r="AZ1995" s="626">
        <f t="shared" si="548"/>
        <v>0</v>
      </c>
      <c r="BA1995" s="627" t="str">
        <f t="shared" si="565"/>
        <v/>
      </c>
      <c r="BB1995" s="627">
        <f t="shared" si="549"/>
        <v>0</v>
      </c>
    </row>
    <row r="1996" spans="1:54">
      <c r="A1996" s="381">
        <v>1939</v>
      </c>
      <c r="B1996" s="117"/>
      <c r="C1996" s="288"/>
      <c r="D1996" s="289"/>
      <c r="E1996" s="289"/>
      <c r="F1996" s="290"/>
      <c r="G1996" s="292"/>
      <c r="H1996" s="116"/>
      <c r="I1996" s="292"/>
      <c r="J1996" s="116"/>
      <c r="K1996" s="370"/>
      <c r="L1996" s="370"/>
      <c r="M1996" s="370"/>
      <c r="N1996" s="371"/>
      <c r="O1996" s="371"/>
      <c r="P1996" s="371"/>
      <c r="Q1996" s="371"/>
      <c r="R1996" s="371"/>
      <c r="S1996" s="371"/>
      <c r="T1996" s="443"/>
      <c r="U1996" s="539"/>
      <c r="V1996" s="117"/>
      <c r="W1996" s="118"/>
      <c r="X1996" s="119"/>
      <c r="Y1996" s="120"/>
      <c r="Z1996" s="122"/>
      <c r="AA1996" s="121"/>
      <c r="AB1996" s="443"/>
      <c r="AC1996" s="734"/>
      <c r="AD1996" s="372"/>
      <c r="AE1996" s="485"/>
      <c r="AF1996" s="373" t="str">
        <f t="shared" si="550"/>
        <v/>
      </c>
      <c r="AG1996" s="373" t="str">
        <f t="shared" si="551"/>
        <v/>
      </c>
      <c r="AH1996" s="374" t="str">
        <f t="shared" si="552"/>
        <v/>
      </c>
      <c r="AI1996" s="375" t="str">
        <f t="shared" si="553"/>
        <v/>
      </c>
      <c r="AJ1996" s="375" t="str">
        <f t="shared" si="554"/>
        <v/>
      </c>
      <c r="AK1996" s="375" t="str">
        <f t="shared" si="555"/>
        <v/>
      </c>
      <c r="AL1996" s="375" t="str">
        <f t="shared" si="556"/>
        <v/>
      </c>
      <c r="AM1996" s="375" t="str">
        <f t="shared" si="557"/>
        <v/>
      </c>
      <c r="AN1996" s="376" t="str">
        <f>IF(AF1996="","",IF(OR(AH1996="",AH1996="-"),"－",IF(OR(AM1996=8,AM1996=9),"",IF(OR(AJ1996=3,AJ1996=4,AJ1996=5,AJ1996=6),VLOOKUP(AH1996,INDEX((係数_バス貨物_ガソリン,係数_バス貨物_CNG,係数_バス貨物_軽油,係数_バス貨物_メタノール,係数_バス貨物_LPG),MATCH(AL1996,【参考】排出ガスレベル!$AI$4:$AI$671,1),1,AR1996):INDEX((係数_バス貨物_ガソリン,係数_バス貨物_CNG,係数_バス貨物_軽油,係数_バス貨物_メタノール,係数_バス貨物_LPG),MATCH(AL1996+1,【参考】排出ガスレベル!$AI$4:$AI$671,1)-1,5,AR1996),2,FALSE),IF(OR(AJ1996=1,AJ1996=2),VLOOKUP(AH1996,INDEX((係数_乗用_ガソリン,係数_乗用_CNG,係数_乗用_軽油,係数_乗用_メタノール,係数_乗用_LPG),1,1,AR1996):INDEX((係数_乗用_ガソリン,係数_乗用_CNG,係数_乗用_軽油,係数_乗用_メタノール,係数_乗用_LPG),125,5,AR1996),2,FALSE))))))</f>
        <v/>
      </c>
      <c r="AO1996" s="376" t="str">
        <f>IF(T1996="","",IF(OR(AH1996="",AH1996="-"),"－",IF(OR(AM1996=8,AM1996=9),"",IF(OR(AJ1996=3,AJ1996=4,AJ1996=5,AJ1996=6),VLOOKUP(AH1996,INDEX((係数_バス貨物_ガソリン,係数_バス貨物_CNG,係数_バス貨物_軽油,係数_バス貨物_メタノール,係数_バス貨物_LPG),MATCH(AL1996,【参考】排出ガスレベル!$AI$4:$AI$671,1),1,AR1996):INDEX((係数_バス貨物_ガソリン,係数_バス貨物_CNG,係数_バス貨物_軽油,係数_バス貨物_メタノール,係数_バス貨物_LPG),MATCH(AL1996+1,【参考】排出ガスレベル!$AI$4:$AI$671,1)-1,5,AR1996),3,FALSE),IF(OR(AJ1996=1,AJ1996=2),VLOOKUP(AH1996,INDEX((係数_乗用_ガソリン,係数_乗用_CNG,係数_乗用_軽油,係数_乗用_メタノール,係数_乗用_LPG),1,1,AR1996):INDEX((係数_乗用_ガソリン,係数_乗用_CNG,係数_乗用_軽油,係数_乗用_メタノール,係数_乗用_LPG),125,5,AR1996),3,FALSE))))))</f>
        <v/>
      </c>
      <c r="AP1996" s="375" t="str">
        <f t="shared" si="558"/>
        <v/>
      </c>
      <c r="AQ1996" s="444" t="str">
        <f t="shared" si="559"/>
        <v/>
      </c>
      <c r="AR1996" s="375" t="str">
        <f t="shared" si="560"/>
        <v/>
      </c>
      <c r="AS1996" s="377" t="str">
        <f t="shared" si="561"/>
        <v/>
      </c>
      <c r="AT1996" s="378" t="str">
        <f t="shared" si="562"/>
        <v/>
      </c>
      <c r="AX1996" s="625" t="b">
        <f t="shared" si="563"/>
        <v>0</v>
      </c>
      <c r="AY1996" s="7" t="str">
        <f t="shared" si="564"/>
        <v>FALSEFALSEFALSE</v>
      </c>
      <c r="AZ1996" s="626">
        <f t="shared" si="548"/>
        <v>0</v>
      </c>
      <c r="BA1996" s="627" t="str">
        <f t="shared" si="565"/>
        <v/>
      </c>
      <c r="BB1996" s="627">
        <f t="shared" si="549"/>
        <v>0</v>
      </c>
    </row>
    <row r="1997" spans="1:54">
      <c r="A1997" s="381">
        <v>1940</v>
      </c>
      <c r="B1997" s="117"/>
      <c r="C1997" s="288"/>
      <c r="D1997" s="289"/>
      <c r="E1997" s="289"/>
      <c r="F1997" s="290"/>
      <c r="G1997" s="292"/>
      <c r="H1997" s="116"/>
      <c r="I1997" s="292"/>
      <c r="J1997" s="116"/>
      <c r="K1997" s="370"/>
      <c r="L1997" s="370"/>
      <c r="M1997" s="370"/>
      <c r="N1997" s="371"/>
      <c r="O1997" s="371"/>
      <c r="P1997" s="371"/>
      <c r="Q1997" s="371"/>
      <c r="R1997" s="371"/>
      <c r="S1997" s="371"/>
      <c r="T1997" s="443"/>
      <c r="U1997" s="539"/>
      <c r="V1997" s="117"/>
      <c r="W1997" s="118"/>
      <c r="X1997" s="119"/>
      <c r="Y1997" s="120"/>
      <c r="Z1997" s="122"/>
      <c r="AA1997" s="121"/>
      <c r="AB1997" s="443"/>
      <c r="AC1997" s="734"/>
      <c r="AD1997" s="372"/>
      <c r="AE1997" s="485"/>
      <c r="AF1997" s="373" t="str">
        <f t="shared" si="550"/>
        <v/>
      </c>
      <c r="AG1997" s="373" t="str">
        <f t="shared" si="551"/>
        <v/>
      </c>
      <c r="AH1997" s="374" t="str">
        <f t="shared" si="552"/>
        <v/>
      </c>
      <c r="AI1997" s="375" t="str">
        <f t="shared" si="553"/>
        <v/>
      </c>
      <c r="AJ1997" s="375" t="str">
        <f t="shared" si="554"/>
        <v/>
      </c>
      <c r="AK1997" s="375" t="str">
        <f t="shared" si="555"/>
        <v/>
      </c>
      <c r="AL1997" s="375" t="str">
        <f t="shared" si="556"/>
        <v/>
      </c>
      <c r="AM1997" s="375" t="str">
        <f t="shared" si="557"/>
        <v/>
      </c>
      <c r="AN1997" s="376" t="str">
        <f>IF(AF1997="","",IF(OR(AH1997="",AH1997="-"),"－",IF(OR(AM1997=8,AM1997=9),"",IF(OR(AJ1997=3,AJ1997=4,AJ1997=5,AJ1997=6),VLOOKUP(AH1997,INDEX((係数_バス貨物_ガソリン,係数_バス貨物_CNG,係数_バス貨物_軽油,係数_バス貨物_メタノール,係数_バス貨物_LPG),MATCH(AL1997,【参考】排出ガスレベル!$AI$4:$AI$671,1),1,AR1997):INDEX((係数_バス貨物_ガソリン,係数_バス貨物_CNG,係数_バス貨物_軽油,係数_バス貨物_メタノール,係数_バス貨物_LPG),MATCH(AL1997+1,【参考】排出ガスレベル!$AI$4:$AI$671,1)-1,5,AR1997),2,FALSE),IF(OR(AJ1997=1,AJ1997=2),VLOOKUP(AH1997,INDEX((係数_乗用_ガソリン,係数_乗用_CNG,係数_乗用_軽油,係数_乗用_メタノール,係数_乗用_LPG),1,1,AR1997):INDEX((係数_乗用_ガソリン,係数_乗用_CNG,係数_乗用_軽油,係数_乗用_メタノール,係数_乗用_LPG),125,5,AR1997),2,FALSE))))))</f>
        <v/>
      </c>
      <c r="AO1997" s="376" t="str">
        <f>IF(T1997="","",IF(OR(AH1997="",AH1997="-"),"－",IF(OR(AM1997=8,AM1997=9),"",IF(OR(AJ1997=3,AJ1997=4,AJ1997=5,AJ1997=6),VLOOKUP(AH1997,INDEX((係数_バス貨物_ガソリン,係数_バス貨物_CNG,係数_バス貨物_軽油,係数_バス貨物_メタノール,係数_バス貨物_LPG),MATCH(AL1997,【参考】排出ガスレベル!$AI$4:$AI$671,1),1,AR1997):INDEX((係数_バス貨物_ガソリン,係数_バス貨物_CNG,係数_バス貨物_軽油,係数_バス貨物_メタノール,係数_バス貨物_LPG),MATCH(AL1997+1,【参考】排出ガスレベル!$AI$4:$AI$671,1)-1,5,AR1997),3,FALSE),IF(OR(AJ1997=1,AJ1997=2),VLOOKUP(AH1997,INDEX((係数_乗用_ガソリン,係数_乗用_CNG,係数_乗用_軽油,係数_乗用_メタノール,係数_乗用_LPG),1,1,AR1997):INDEX((係数_乗用_ガソリン,係数_乗用_CNG,係数_乗用_軽油,係数_乗用_メタノール,係数_乗用_LPG),125,5,AR1997),3,FALSE))))))</f>
        <v/>
      </c>
      <c r="AP1997" s="375" t="str">
        <f t="shared" si="558"/>
        <v/>
      </c>
      <c r="AQ1997" s="444" t="str">
        <f t="shared" si="559"/>
        <v/>
      </c>
      <c r="AR1997" s="375" t="str">
        <f t="shared" si="560"/>
        <v/>
      </c>
      <c r="AS1997" s="377" t="str">
        <f t="shared" si="561"/>
        <v/>
      </c>
      <c r="AT1997" s="378" t="str">
        <f t="shared" si="562"/>
        <v/>
      </c>
      <c r="AX1997" s="625" t="b">
        <f t="shared" si="563"/>
        <v>0</v>
      </c>
      <c r="AY1997" s="7" t="str">
        <f t="shared" si="564"/>
        <v>FALSEFALSEFALSE</v>
      </c>
      <c r="AZ1997" s="626">
        <f t="shared" si="548"/>
        <v>0</v>
      </c>
      <c r="BA1997" s="627" t="str">
        <f t="shared" si="565"/>
        <v/>
      </c>
      <c r="BB1997" s="627">
        <f t="shared" si="549"/>
        <v>0</v>
      </c>
    </row>
    <row r="1998" spans="1:54">
      <c r="A1998" s="381">
        <v>1941</v>
      </c>
      <c r="B1998" s="117"/>
      <c r="C1998" s="288"/>
      <c r="D1998" s="289"/>
      <c r="E1998" s="289"/>
      <c r="F1998" s="290"/>
      <c r="G1998" s="292"/>
      <c r="H1998" s="116"/>
      <c r="I1998" s="292"/>
      <c r="J1998" s="116"/>
      <c r="K1998" s="370"/>
      <c r="L1998" s="370"/>
      <c r="M1998" s="370"/>
      <c r="N1998" s="371"/>
      <c r="O1998" s="371"/>
      <c r="P1998" s="371"/>
      <c r="Q1998" s="371"/>
      <c r="R1998" s="371"/>
      <c r="S1998" s="371"/>
      <c r="T1998" s="443"/>
      <c r="U1998" s="539"/>
      <c r="V1998" s="117"/>
      <c r="W1998" s="118"/>
      <c r="X1998" s="119"/>
      <c r="Y1998" s="120"/>
      <c r="Z1998" s="122"/>
      <c r="AA1998" s="121"/>
      <c r="AB1998" s="443"/>
      <c r="AC1998" s="734"/>
      <c r="AD1998" s="372"/>
      <c r="AE1998" s="485"/>
      <c r="AF1998" s="373" t="str">
        <f t="shared" si="550"/>
        <v/>
      </c>
      <c r="AG1998" s="373" t="str">
        <f t="shared" si="551"/>
        <v/>
      </c>
      <c r="AH1998" s="374" t="str">
        <f t="shared" si="552"/>
        <v/>
      </c>
      <c r="AI1998" s="375" t="str">
        <f t="shared" si="553"/>
        <v/>
      </c>
      <c r="AJ1998" s="375" t="str">
        <f t="shared" si="554"/>
        <v/>
      </c>
      <c r="AK1998" s="375" t="str">
        <f t="shared" si="555"/>
        <v/>
      </c>
      <c r="AL1998" s="375" t="str">
        <f t="shared" si="556"/>
        <v/>
      </c>
      <c r="AM1998" s="375" t="str">
        <f t="shared" si="557"/>
        <v/>
      </c>
      <c r="AN1998" s="376" t="str">
        <f>IF(AF1998="","",IF(OR(AH1998="",AH1998="-"),"－",IF(OR(AM1998=8,AM1998=9),"",IF(OR(AJ1998=3,AJ1998=4,AJ1998=5,AJ1998=6),VLOOKUP(AH1998,INDEX((係数_バス貨物_ガソリン,係数_バス貨物_CNG,係数_バス貨物_軽油,係数_バス貨物_メタノール,係数_バス貨物_LPG),MATCH(AL1998,【参考】排出ガスレベル!$AI$4:$AI$671,1),1,AR1998):INDEX((係数_バス貨物_ガソリン,係数_バス貨物_CNG,係数_バス貨物_軽油,係数_バス貨物_メタノール,係数_バス貨物_LPG),MATCH(AL1998+1,【参考】排出ガスレベル!$AI$4:$AI$671,1)-1,5,AR1998),2,FALSE),IF(OR(AJ1998=1,AJ1998=2),VLOOKUP(AH1998,INDEX((係数_乗用_ガソリン,係数_乗用_CNG,係数_乗用_軽油,係数_乗用_メタノール,係数_乗用_LPG),1,1,AR1998):INDEX((係数_乗用_ガソリン,係数_乗用_CNG,係数_乗用_軽油,係数_乗用_メタノール,係数_乗用_LPG),125,5,AR1998),2,FALSE))))))</f>
        <v/>
      </c>
      <c r="AO1998" s="376" t="str">
        <f>IF(T1998="","",IF(OR(AH1998="",AH1998="-"),"－",IF(OR(AM1998=8,AM1998=9),"",IF(OR(AJ1998=3,AJ1998=4,AJ1998=5,AJ1998=6),VLOOKUP(AH1998,INDEX((係数_バス貨物_ガソリン,係数_バス貨物_CNG,係数_バス貨物_軽油,係数_バス貨物_メタノール,係数_バス貨物_LPG),MATCH(AL1998,【参考】排出ガスレベル!$AI$4:$AI$671,1),1,AR1998):INDEX((係数_バス貨物_ガソリン,係数_バス貨物_CNG,係数_バス貨物_軽油,係数_バス貨物_メタノール,係数_バス貨物_LPG),MATCH(AL1998+1,【参考】排出ガスレベル!$AI$4:$AI$671,1)-1,5,AR1998),3,FALSE),IF(OR(AJ1998=1,AJ1998=2),VLOOKUP(AH1998,INDEX((係数_乗用_ガソリン,係数_乗用_CNG,係数_乗用_軽油,係数_乗用_メタノール,係数_乗用_LPG),1,1,AR1998):INDEX((係数_乗用_ガソリン,係数_乗用_CNG,係数_乗用_軽油,係数_乗用_メタノール,係数_乗用_LPG),125,5,AR1998),3,FALSE))))))</f>
        <v/>
      </c>
      <c r="AP1998" s="375" t="str">
        <f t="shared" si="558"/>
        <v/>
      </c>
      <c r="AQ1998" s="444" t="str">
        <f t="shared" si="559"/>
        <v/>
      </c>
      <c r="AR1998" s="375" t="str">
        <f t="shared" si="560"/>
        <v/>
      </c>
      <c r="AS1998" s="377" t="str">
        <f t="shared" si="561"/>
        <v/>
      </c>
      <c r="AT1998" s="378" t="str">
        <f t="shared" si="562"/>
        <v/>
      </c>
      <c r="AX1998" s="625" t="b">
        <f t="shared" si="563"/>
        <v>0</v>
      </c>
      <c r="AY1998" s="7" t="str">
        <f t="shared" si="564"/>
        <v>FALSEFALSEFALSE</v>
      </c>
      <c r="AZ1998" s="626">
        <f t="shared" si="548"/>
        <v>0</v>
      </c>
      <c r="BA1998" s="627" t="str">
        <f t="shared" si="565"/>
        <v/>
      </c>
      <c r="BB1998" s="627">
        <f t="shared" si="549"/>
        <v>0</v>
      </c>
    </row>
    <row r="1999" spans="1:54">
      <c r="A1999" s="381">
        <v>1942</v>
      </c>
      <c r="B1999" s="117"/>
      <c r="C1999" s="288"/>
      <c r="D1999" s="289"/>
      <c r="E1999" s="289"/>
      <c r="F1999" s="290"/>
      <c r="G1999" s="292"/>
      <c r="H1999" s="116"/>
      <c r="I1999" s="292"/>
      <c r="J1999" s="116"/>
      <c r="K1999" s="370"/>
      <c r="L1999" s="370"/>
      <c r="M1999" s="370"/>
      <c r="N1999" s="371"/>
      <c r="O1999" s="371"/>
      <c r="P1999" s="371"/>
      <c r="Q1999" s="371"/>
      <c r="R1999" s="371"/>
      <c r="S1999" s="371"/>
      <c r="T1999" s="443"/>
      <c r="U1999" s="539"/>
      <c r="V1999" s="117"/>
      <c r="W1999" s="118"/>
      <c r="X1999" s="119"/>
      <c r="Y1999" s="120"/>
      <c r="Z1999" s="122"/>
      <c r="AA1999" s="121"/>
      <c r="AB1999" s="443"/>
      <c r="AC1999" s="734"/>
      <c r="AD1999" s="372"/>
      <c r="AE1999" s="485"/>
      <c r="AF1999" s="373" t="str">
        <f t="shared" si="550"/>
        <v/>
      </c>
      <c r="AG1999" s="373" t="str">
        <f t="shared" si="551"/>
        <v/>
      </c>
      <c r="AH1999" s="374" t="str">
        <f t="shared" si="552"/>
        <v/>
      </c>
      <c r="AI1999" s="375" t="str">
        <f t="shared" si="553"/>
        <v/>
      </c>
      <c r="AJ1999" s="375" t="str">
        <f t="shared" si="554"/>
        <v/>
      </c>
      <c r="AK1999" s="375" t="str">
        <f t="shared" si="555"/>
        <v/>
      </c>
      <c r="AL1999" s="375" t="str">
        <f t="shared" si="556"/>
        <v/>
      </c>
      <c r="AM1999" s="375" t="str">
        <f t="shared" si="557"/>
        <v/>
      </c>
      <c r="AN1999" s="376" t="str">
        <f>IF(AF1999="","",IF(OR(AH1999="",AH1999="-"),"－",IF(OR(AM1999=8,AM1999=9),"",IF(OR(AJ1999=3,AJ1999=4,AJ1999=5,AJ1999=6),VLOOKUP(AH1999,INDEX((係数_バス貨物_ガソリン,係数_バス貨物_CNG,係数_バス貨物_軽油,係数_バス貨物_メタノール,係数_バス貨物_LPG),MATCH(AL1999,【参考】排出ガスレベル!$AI$4:$AI$671,1),1,AR1999):INDEX((係数_バス貨物_ガソリン,係数_バス貨物_CNG,係数_バス貨物_軽油,係数_バス貨物_メタノール,係数_バス貨物_LPG),MATCH(AL1999+1,【参考】排出ガスレベル!$AI$4:$AI$671,1)-1,5,AR1999),2,FALSE),IF(OR(AJ1999=1,AJ1999=2),VLOOKUP(AH1999,INDEX((係数_乗用_ガソリン,係数_乗用_CNG,係数_乗用_軽油,係数_乗用_メタノール,係数_乗用_LPG),1,1,AR1999):INDEX((係数_乗用_ガソリン,係数_乗用_CNG,係数_乗用_軽油,係数_乗用_メタノール,係数_乗用_LPG),125,5,AR1999),2,FALSE))))))</f>
        <v/>
      </c>
      <c r="AO1999" s="376" t="str">
        <f>IF(T1999="","",IF(OR(AH1999="",AH1999="-"),"－",IF(OR(AM1999=8,AM1999=9),"",IF(OR(AJ1999=3,AJ1999=4,AJ1999=5,AJ1999=6),VLOOKUP(AH1999,INDEX((係数_バス貨物_ガソリン,係数_バス貨物_CNG,係数_バス貨物_軽油,係数_バス貨物_メタノール,係数_バス貨物_LPG),MATCH(AL1999,【参考】排出ガスレベル!$AI$4:$AI$671,1),1,AR1999):INDEX((係数_バス貨物_ガソリン,係数_バス貨物_CNG,係数_バス貨物_軽油,係数_バス貨物_メタノール,係数_バス貨物_LPG),MATCH(AL1999+1,【参考】排出ガスレベル!$AI$4:$AI$671,1)-1,5,AR1999),3,FALSE),IF(OR(AJ1999=1,AJ1999=2),VLOOKUP(AH1999,INDEX((係数_乗用_ガソリン,係数_乗用_CNG,係数_乗用_軽油,係数_乗用_メタノール,係数_乗用_LPG),1,1,AR1999):INDEX((係数_乗用_ガソリン,係数_乗用_CNG,係数_乗用_軽油,係数_乗用_メタノール,係数_乗用_LPG),125,5,AR1999),3,FALSE))))))</f>
        <v/>
      </c>
      <c r="AP1999" s="375" t="str">
        <f t="shared" si="558"/>
        <v/>
      </c>
      <c r="AQ1999" s="444" t="str">
        <f t="shared" si="559"/>
        <v/>
      </c>
      <c r="AR1999" s="375" t="str">
        <f t="shared" si="560"/>
        <v/>
      </c>
      <c r="AS1999" s="377" t="str">
        <f t="shared" si="561"/>
        <v/>
      </c>
      <c r="AT1999" s="378" t="str">
        <f t="shared" si="562"/>
        <v/>
      </c>
      <c r="AX1999" s="625" t="b">
        <f t="shared" si="563"/>
        <v>0</v>
      </c>
      <c r="AY1999" s="7" t="str">
        <f t="shared" si="564"/>
        <v>FALSEFALSEFALSE</v>
      </c>
      <c r="AZ1999" s="626">
        <f t="shared" si="548"/>
        <v>0</v>
      </c>
      <c r="BA1999" s="627" t="str">
        <f t="shared" si="565"/>
        <v/>
      </c>
      <c r="BB1999" s="627">
        <f t="shared" si="549"/>
        <v>0</v>
      </c>
    </row>
    <row r="2000" spans="1:54">
      <c r="A2000" s="381">
        <v>1943</v>
      </c>
      <c r="B2000" s="117"/>
      <c r="C2000" s="288"/>
      <c r="D2000" s="289"/>
      <c r="E2000" s="289"/>
      <c r="F2000" s="290"/>
      <c r="G2000" s="292"/>
      <c r="H2000" s="116"/>
      <c r="I2000" s="292"/>
      <c r="J2000" s="116"/>
      <c r="K2000" s="370"/>
      <c r="L2000" s="370"/>
      <c r="M2000" s="370"/>
      <c r="N2000" s="371"/>
      <c r="O2000" s="371"/>
      <c r="P2000" s="371"/>
      <c r="Q2000" s="371"/>
      <c r="R2000" s="371"/>
      <c r="S2000" s="371"/>
      <c r="T2000" s="443"/>
      <c r="U2000" s="539"/>
      <c r="V2000" s="117"/>
      <c r="W2000" s="118"/>
      <c r="X2000" s="119"/>
      <c r="Y2000" s="120"/>
      <c r="Z2000" s="122"/>
      <c r="AA2000" s="121"/>
      <c r="AB2000" s="443"/>
      <c r="AC2000" s="734"/>
      <c r="AD2000" s="372"/>
      <c r="AE2000" s="485"/>
      <c r="AF2000" s="373" t="str">
        <f t="shared" si="550"/>
        <v/>
      </c>
      <c r="AG2000" s="373" t="str">
        <f t="shared" si="551"/>
        <v/>
      </c>
      <c r="AH2000" s="374" t="str">
        <f t="shared" si="552"/>
        <v/>
      </c>
      <c r="AI2000" s="375" t="str">
        <f t="shared" si="553"/>
        <v/>
      </c>
      <c r="AJ2000" s="375" t="str">
        <f t="shared" si="554"/>
        <v/>
      </c>
      <c r="AK2000" s="375" t="str">
        <f t="shared" si="555"/>
        <v/>
      </c>
      <c r="AL2000" s="375" t="str">
        <f t="shared" si="556"/>
        <v/>
      </c>
      <c r="AM2000" s="375" t="str">
        <f t="shared" si="557"/>
        <v/>
      </c>
      <c r="AN2000" s="376" t="str">
        <f>IF(AF2000="","",IF(OR(AH2000="",AH2000="-"),"－",IF(OR(AM2000=8,AM2000=9),"",IF(OR(AJ2000=3,AJ2000=4,AJ2000=5,AJ2000=6),VLOOKUP(AH2000,INDEX((係数_バス貨物_ガソリン,係数_バス貨物_CNG,係数_バス貨物_軽油,係数_バス貨物_メタノール,係数_バス貨物_LPG),MATCH(AL2000,【参考】排出ガスレベル!$AI$4:$AI$671,1),1,AR2000):INDEX((係数_バス貨物_ガソリン,係数_バス貨物_CNG,係数_バス貨物_軽油,係数_バス貨物_メタノール,係数_バス貨物_LPG),MATCH(AL2000+1,【参考】排出ガスレベル!$AI$4:$AI$671,1)-1,5,AR2000),2,FALSE),IF(OR(AJ2000=1,AJ2000=2),VLOOKUP(AH2000,INDEX((係数_乗用_ガソリン,係数_乗用_CNG,係数_乗用_軽油,係数_乗用_メタノール,係数_乗用_LPG),1,1,AR2000):INDEX((係数_乗用_ガソリン,係数_乗用_CNG,係数_乗用_軽油,係数_乗用_メタノール,係数_乗用_LPG),125,5,AR2000),2,FALSE))))))</f>
        <v/>
      </c>
      <c r="AO2000" s="376" t="str">
        <f>IF(T2000="","",IF(OR(AH2000="",AH2000="-"),"－",IF(OR(AM2000=8,AM2000=9),"",IF(OR(AJ2000=3,AJ2000=4,AJ2000=5,AJ2000=6),VLOOKUP(AH2000,INDEX((係数_バス貨物_ガソリン,係数_バス貨物_CNG,係数_バス貨物_軽油,係数_バス貨物_メタノール,係数_バス貨物_LPG),MATCH(AL2000,【参考】排出ガスレベル!$AI$4:$AI$671,1),1,AR2000):INDEX((係数_バス貨物_ガソリン,係数_バス貨物_CNG,係数_バス貨物_軽油,係数_バス貨物_メタノール,係数_バス貨物_LPG),MATCH(AL2000+1,【参考】排出ガスレベル!$AI$4:$AI$671,1)-1,5,AR2000),3,FALSE),IF(OR(AJ2000=1,AJ2000=2),VLOOKUP(AH2000,INDEX((係数_乗用_ガソリン,係数_乗用_CNG,係数_乗用_軽油,係数_乗用_メタノール,係数_乗用_LPG),1,1,AR2000):INDEX((係数_乗用_ガソリン,係数_乗用_CNG,係数_乗用_軽油,係数_乗用_メタノール,係数_乗用_LPG),125,5,AR2000),3,FALSE))))))</f>
        <v/>
      </c>
      <c r="AP2000" s="375" t="str">
        <f t="shared" si="558"/>
        <v/>
      </c>
      <c r="AQ2000" s="444" t="str">
        <f t="shared" si="559"/>
        <v/>
      </c>
      <c r="AR2000" s="375" t="str">
        <f t="shared" si="560"/>
        <v/>
      </c>
      <c r="AS2000" s="377" t="str">
        <f t="shared" si="561"/>
        <v/>
      </c>
      <c r="AT2000" s="378" t="str">
        <f t="shared" si="562"/>
        <v/>
      </c>
      <c r="AX2000" s="625" t="b">
        <f t="shared" si="563"/>
        <v>0</v>
      </c>
      <c r="AY2000" s="7" t="str">
        <f t="shared" si="564"/>
        <v>FALSEFALSEFALSE</v>
      </c>
      <c r="AZ2000" s="626">
        <f t="shared" si="548"/>
        <v>0</v>
      </c>
      <c r="BA2000" s="627" t="str">
        <f t="shared" si="565"/>
        <v/>
      </c>
      <c r="BB2000" s="627">
        <f t="shared" si="549"/>
        <v>0</v>
      </c>
    </row>
    <row r="2001" spans="1:54">
      <c r="A2001" s="381">
        <v>1944</v>
      </c>
      <c r="B2001" s="117"/>
      <c r="C2001" s="288"/>
      <c r="D2001" s="289"/>
      <c r="E2001" s="289"/>
      <c r="F2001" s="290"/>
      <c r="G2001" s="292"/>
      <c r="H2001" s="116"/>
      <c r="I2001" s="292"/>
      <c r="J2001" s="116"/>
      <c r="K2001" s="370"/>
      <c r="L2001" s="370"/>
      <c r="M2001" s="370"/>
      <c r="N2001" s="371"/>
      <c r="O2001" s="371"/>
      <c r="P2001" s="371"/>
      <c r="Q2001" s="371"/>
      <c r="R2001" s="371"/>
      <c r="S2001" s="371"/>
      <c r="T2001" s="443"/>
      <c r="U2001" s="539"/>
      <c r="V2001" s="117"/>
      <c r="W2001" s="118"/>
      <c r="X2001" s="119"/>
      <c r="Y2001" s="120"/>
      <c r="Z2001" s="122"/>
      <c r="AA2001" s="121"/>
      <c r="AB2001" s="443"/>
      <c r="AC2001" s="734"/>
      <c r="AD2001" s="372"/>
      <c r="AE2001" s="485"/>
      <c r="AF2001" s="373" t="str">
        <f t="shared" si="550"/>
        <v/>
      </c>
      <c r="AG2001" s="373" t="str">
        <f t="shared" si="551"/>
        <v/>
      </c>
      <c r="AH2001" s="374" t="str">
        <f t="shared" si="552"/>
        <v/>
      </c>
      <c r="AI2001" s="375" t="str">
        <f t="shared" si="553"/>
        <v/>
      </c>
      <c r="AJ2001" s="375" t="str">
        <f t="shared" si="554"/>
        <v/>
      </c>
      <c r="AK2001" s="375" t="str">
        <f t="shared" si="555"/>
        <v/>
      </c>
      <c r="AL2001" s="375" t="str">
        <f t="shared" si="556"/>
        <v/>
      </c>
      <c r="AM2001" s="375" t="str">
        <f t="shared" si="557"/>
        <v/>
      </c>
      <c r="AN2001" s="376" t="str">
        <f>IF(AF2001="","",IF(OR(AH2001="",AH2001="-"),"－",IF(OR(AM2001=8,AM2001=9),"",IF(OR(AJ2001=3,AJ2001=4,AJ2001=5,AJ2001=6),VLOOKUP(AH2001,INDEX((係数_バス貨物_ガソリン,係数_バス貨物_CNG,係数_バス貨物_軽油,係数_バス貨物_メタノール,係数_バス貨物_LPG),MATCH(AL2001,【参考】排出ガスレベル!$AI$4:$AI$671,1),1,AR2001):INDEX((係数_バス貨物_ガソリン,係数_バス貨物_CNG,係数_バス貨物_軽油,係数_バス貨物_メタノール,係数_バス貨物_LPG),MATCH(AL2001+1,【参考】排出ガスレベル!$AI$4:$AI$671,1)-1,5,AR2001),2,FALSE),IF(OR(AJ2001=1,AJ2001=2),VLOOKUP(AH2001,INDEX((係数_乗用_ガソリン,係数_乗用_CNG,係数_乗用_軽油,係数_乗用_メタノール,係数_乗用_LPG),1,1,AR2001):INDEX((係数_乗用_ガソリン,係数_乗用_CNG,係数_乗用_軽油,係数_乗用_メタノール,係数_乗用_LPG),125,5,AR2001),2,FALSE))))))</f>
        <v/>
      </c>
      <c r="AO2001" s="376" t="str">
        <f>IF(T2001="","",IF(OR(AH2001="",AH2001="-"),"－",IF(OR(AM2001=8,AM2001=9),"",IF(OR(AJ2001=3,AJ2001=4,AJ2001=5,AJ2001=6),VLOOKUP(AH2001,INDEX((係数_バス貨物_ガソリン,係数_バス貨物_CNG,係数_バス貨物_軽油,係数_バス貨物_メタノール,係数_バス貨物_LPG),MATCH(AL2001,【参考】排出ガスレベル!$AI$4:$AI$671,1),1,AR2001):INDEX((係数_バス貨物_ガソリン,係数_バス貨物_CNG,係数_バス貨物_軽油,係数_バス貨物_メタノール,係数_バス貨物_LPG),MATCH(AL2001+1,【参考】排出ガスレベル!$AI$4:$AI$671,1)-1,5,AR2001),3,FALSE),IF(OR(AJ2001=1,AJ2001=2),VLOOKUP(AH2001,INDEX((係数_乗用_ガソリン,係数_乗用_CNG,係数_乗用_軽油,係数_乗用_メタノール,係数_乗用_LPG),1,1,AR2001):INDEX((係数_乗用_ガソリン,係数_乗用_CNG,係数_乗用_軽油,係数_乗用_メタノール,係数_乗用_LPG),125,5,AR2001),3,FALSE))))))</f>
        <v/>
      </c>
      <c r="AP2001" s="375" t="str">
        <f t="shared" si="558"/>
        <v/>
      </c>
      <c r="AQ2001" s="444" t="str">
        <f t="shared" si="559"/>
        <v/>
      </c>
      <c r="AR2001" s="375" t="str">
        <f t="shared" si="560"/>
        <v/>
      </c>
      <c r="AS2001" s="377" t="str">
        <f t="shared" si="561"/>
        <v/>
      </c>
      <c r="AT2001" s="378" t="str">
        <f t="shared" si="562"/>
        <v/>
      </c>
      <c r="AX2001" s="625" t="b">
        <f t="shared" si="563"/>
        <v>0</v>
      </c>
      <c r="AY2001" s="7" t="str">
        <f t="shared" si="564"/>
        <v>FALSEFALSEFALSE</v>
      </c>
      <c r="AZ2001" s="626">
        <f t="shared" si="548"/>
        <v>0</v>
      </c>
      <c r="BA2001" s="627" t="str">
        <f t="shared" si="565"/>
        <v/>
      </c>
      <c r="BB2001" s="627">
        <f t="shared" si="549"/>
        <v>0</v>
      </c>
    </row>
    <row r="2002" spans="1:54">
      <c r="A2002" s="381">
        <v>1945</v>
      </c>
      <c r="B2002" s="117"/>
      <c r="C2002" s="288"/>
      <c r="D2002" s="289"/>
      <c r="E2002" s="289"/>
      <c r="F2002" s="290"/>
      <c r="G2002" s="292"/>
      <c r="H2002" s="116"/>
      <c r="I2002" s="292"/>
      <c r="J2002" s="116"/>
      <c r="K2002" s="370"/>
      <c r="L2002" s="370"/>
      <c r="M2002" s="370"/>
      <c r="N2002" s="371"/>
      <c r="O2002" s="371"/>
      <c r="P2002" s="371"/>
      <c r="Q2002" s="371"/>
      <c r="R2002" s="371"/>
      <c r="S2002" s="371"/>
      <c r="T2002" s="443"/>
      <c r="U2002" s="539"/>
      <c r="V2002" s="117"/>
      <c r="W2002" s="118"/>
      <c r="X2002" s="119"/>
      <c r="Y2002" s="120"/>
      <c r="Z2002" s="122"/>
      <c r="AA2002" s="121"/>
      <c r="AB2002" s="443"/>
      <c r="AC2002" s="734"/>
      <c r="AD2002" s="372"/>
      <c r="AE2002" s="485"/>
      <c r="AF2002" s="373" t="str">
        <f t="shared" si="550"/>
        <v/>
      </c>
      <c r="AG2002" s="373" t="str">
        <f t="shared" si="551"/>
        <v/>
      </c>
      <c r="AH2002" s="374" t="str">
        <f t="shared" si="552"/>
        <v/>
      </c>
      <c r="AI2002" s="375" t="str">
        <f t="shared" si="553"/>
        <v/>
      </c>
      <c r="AJ2002" s="375" t="str">
        <f t="shared" si="554"/>
        <v/>
      </c>
      <c r="AK2002" s="375" t="str">
        <f t="shared" si="555"/>
        <v/>
      </c>
      <c r="AL2002" s="375" t="str">
        <f t="shared" si="556"/>
        <v/>
      </c>
      <c r="AM2002" s="375" t="str">
        <f t="shared" si="557"/>
        <v/>
      </c>
      <c r="AN2002" s="376" t="str">
        <f>IF(AF2002="","",IF(OR(AH2002="",AH2002="-"),"－",IF(OR(AM2002=8,AM2002=9),"",IF(OR(AJ2002=3,AJ2002=4,AJ2002=5,AJ2002=6),VLOOKUP(AH2002,INDEX((係数_バス貨物_ガソリン,係数_バス貨物_CNG,係数_バス貨物_軽油,係数_バス貨物_メタノール,係数_バス貨物_LPG),MATCH(AL2002,【参考】排出ガスレベル!$AI$4:$AI$671,1),1,AR2002):INDEX((係数_バス貨物_ガソリン,係数_バス貨物_CNG,係数_バス貨物_軽油,係数_バス貨物_メタノール,係数_バス貨物_LPG),MATCH(AL2002+1,【参考】排出ガスレベル!$AI$4:$AI$671,1)-1,5,AR2002),2,FALSE),IF(OR(AJ2002=1,AJ2002=2),VLOOKUP(AH2002,INDEX((係数_乗用_ガソリン,係数_乗用_CNG,係数_乗用_軽油,係数_乗用_メタノール,係数_乗用_LPG),1,1,AR2002):INDEX((係数_乗用_ガソリン,係数_乗用_CNG,係数_乗用_軽油,係数_乗用_メタノール,係数_乗用_LPG),125,5,AR2002),2,FALSE))))))</f>
        <v/>
      </c>
      <c r="AO2002" s="376" t="str">
        <f>IF(T2002="","",IF(OR(AH2002="",AH2002="-"),"－",IF(OR(AM2002=8,AM2002=9),"",IF(OR(AJ2002=3,AJ2002=4,AJ2002=5,AJ2002=6),VLOOKUP(AH2002,INDEX((係数_バス貨物_ガソリン,係数_バス貨物_CNG,係数_バス貨物_軽油,係数_バス貨物_メタノール,係数_バス貨物_LPG),MATCH(AL2002,【参考】排出ガスレベル!$AI$4:$AI$671,1),1,AR2002):INDEX((係数_バス貨物_ガソリン,係数_バス貨物_CNG,係数_バス貨物_軽油,係数_バス貨物_メタノール,係数_バス貨物_LPG),MATCH(AL2002+1,【参考】排出ガスレベル!$AI$4:$AI$671,1)-1,5,AR2002),3,FALSE),IF(OR(AJ2002=1,AJ2002=2),VLOOKUP(AH2002,INDEX((係数_乗用_ガソリン,係数_乗用_CNG,係数_乗用_軽油,係数_乗用_メタノール,係数_乗用_LPG),1,1,AR2002):INDEX((係数_乗用_ガソリン,係数_乗用_CNG,係数_乗用_軽油,係数_乗用_メタノール,係数_乗用_LPG),125,5,AR2002),3,FALSE))))))</f>
        <v/>
      </c>
      <c r="AP2002" s="375" t="str">
        <f t="shared" si="558"/>
        <v/>
      </c>
      <c r="AQ2002" s="444" t="str">
        <f t="shared" si="559"/>
        <v/>
      </c>
      <c r="AR2002" s="375" t="str">
        <f t="shared" si="560"/>
        <v/>
      </c>
      <c r="AS2002" s="377" t="str">
        <f t="shared" si="561"/>
        <v/>
      </c>
      <c r="AT2002" s="378" t="str">
        <f t="shared" si="562"/>
        <v/>
      </c>
      <c r="AX2002" s="625" t="b">
        <f t="shared" si="563"/>
        <v>0</v>
      </c>
      <c r="AY2002" s="7" t="str">
        <f t="shared" si="564"/>
        <v>FALSEFALSEFALSE</v>
      </c>
      <c r="AZ2002" s="626">
        <f t="shared" si="548"/>
        <v>0</v>
      </c>
      <c r="BA2002" s="627" t="str">
        <f t="shared" si="565"/>
        <v/>
      </c>
      <c r="BB2002" s="627">
        <f t="shared" si="549"/>
        <v>0</v>
      </c>
    </row>
    <row r="2003" spans="1:54">
      <c r="A2003" s="381">
        <v>1946</v>
      </c>
      <c r="B2003" s="117"/>
      <c r="C2003" s="288"/>
      <c r="D2003" s="289"/>
      <c r="E2003" s="289"/>
      <c r="F2003" s="290"/>
      <c r="G2003" s="292"/>
      <c r="H2003" s="116"/>
      <c r="I2003" s="292"/>
      <c r="J2003" s="116"/>
      <c r="K2003" s="370"/>
      <c r="L2003" s="370"/>
      <c r="M2003" s="370"/>
      <c r="N2003" s="371"/>
      <c r="O2003" s="371"/>
      <c r="P2003" s="371"/>
      <c r="Q2003" s="371"/>
      <c r="R2003" s="371"/>
      <c r="S2003" s="371"/>
      <c r="T2003" s="443"/>
      <c r="U2003" s="539"/>
      <c r="V2003" s="117"/>
      <c r="W2003" s="118"/>
      <c r="X2003" s="119"/>
      <c r="Y2003" s="120"/>
      <c r="Z2003" s="122"/>
      <c r="AA2003" s="121"/>
      <c r="AB2003" s="443"/>
      <c r="AC2003" s="734"/>
      <c r="AD2003" s="372"/>
      <c r="AE2003" s="485"/>
      <c r="AF2003" s="373" t="str">
        <f t="shared" si="550"/>
        <v/>
      </c>
      <c r="AG2003" s="373" t="str">
        <f t="shared" si="551"/>
        <v/>
      </c>
      <c r="AH2003" s="374" t="str">
        <f t="shared" si="552"/>
        <v/>
      </c>
      <c r="AI2003" s="375" t="str">
        <f t="shared" si="553"/>
        <v/>
      </c>
      <c r="AJ2003" s="375" t="str">
        <f t="shared" si="554"/>
        <v/>
      </c>
      <c r="AK2003" s="375" t="str">
        <f t="shared" si="555"/>
        <v/>
      </c>
      <c r="AL2003" s="375" t="str">
        <f t="shared" si="556"/>
        <v/>
      </c>
      <c r="AM2003" s="375" t="str">
        <f t="shared" si="557"/>
        <v/>
      </c>
      <c r="AN2003" s="376" t="str">
        <f>IF(AF2003="","",IF(OR(AH2003="",AH2003="-"),"－",IF(OR(AM2003=8,AM2003=9),"",IF(OR(AJ2003=3,AJ2003=4,AJ2003=5,AJ2003=6),VLOOKUP(AH2003,INDEX((係数_バス貨物_ガソリン,係数_バス貨物_CNG,係数_バス貨物_軽油,係数_バス貨物_メタノール,係数_バス貨物_LPG),MATCH(AL2003,【参考】排出ガスレベル!$AI$4:$AI$671,1),1,AR2003):INDEX((係数_バス貨物_ガソリン,係数_バス貨物_CNG,係数_バス貨物_軽油,係数_バス貨物_メタノール,係数_バス貨物_LPG),MATCH(AL2003+1,【参考】排出ガスレベル!$AI$4:$AI$671,1)-1,5,AR2003),2,FALSE),IF(OR(AJ2003=1,AJ2003=2),VLOOKUP(AH2003,INDEX((係数_乗用_ガソリン,係数_乗用_CNG,係数_乗用_軽油,係数_乗用_メタノール,係数_乗用_LPG),1,1,AR2003):INDEX((係数_乗用_ガソリン,係数_乗用_CNG,係数_乗用_軽油,係数_乗用_メタノール,係数_乗用_LPG),125,5,AR2003),2,FALSE))))))</f>
        <v/>
      </c>
      <c r="AO2003" s="376" t="str">
        <f>IF(T2003="","",IF(OR(AH2003="",AH2003="-"),"－",IF(OR(AM2003=8,AM2003=9),"",IF(OR(AJ2003=3,AJ2003=4,AJ2003=5,AJ2003=6),VLOOKUP(AH2003,INDEX((係数_バス貨物_ガソリン,係数_バス貨物_CNG,係数_バス貨物_軽油,係数_バス貨物_メタノール,係数_バス貨物_LPG),MATCH(AL2003,【参考】排出ガスレベル!$AI$4:$AI$671,1),1,AR2003):INDEX((係数_バス貨物_ガソリン,係数_バス貨物_CNG,係数_バス貨物_軽油,係数_バス貨物_メタノール,係数_バス貨物_LPG),MATCH(AL2003+1,【参考】排出ガスレベル!$AI$4:$AI$671,1)-1,5,AR2003),3,FALSE),IF(OR(AJ2003=1,AJ2003=2),VLOOKUP(AH2003,INDEX((係数_乗用_ガソリン,係数_乗用_CNG,係数_乗用_軽油,係数_乗用_メタノール,係数_乗用_LPG),1,1,AR2003):INDEX((係数_乗用_ガソリン,係数_乗用_CNG,係数_乗用_軽油,係数_乗用_メタノール,係数_乗用_LPG),125,5,AR2003),3,FALSE))))))</f>
        <v/>
      </c>
      <c r="AP2003" s="375" t="str">
        <f t="shared" si="558"/>
        <v/>
      </c>
      <c r="AQ2003" s="444" t="str">
        <f t="shared" si="559"/>
        <v/>
      </c>
      <c r="AR2003" s="375" t="str">
        <f t="shared" si="560"/>
        <v/>
      </c>
      <c r="AS2003" s="377" t="str">
        <f t="shared" si="561"/>
        <v/>
      </c>
      <c r="AT2003" s="378" t="str">
        <f t="shared" si="562"/>
        <v/>
      </c>
      <c r="AX2003" s="625" t="b">
        <f t="shared" si="563"/>
        <v>0</v>
      </c>
      <c r="AY2003" s="7" t="str">
        <f t="shared" si="564"/>
        <v>FALSEFALSEFALSE</v>
      </c>
      <c r="AZ2003" s="626">
        <f t="shared" si="548"/>
        <v>0</v>
      </c>
      <c r="BA2003" s="627" t="str">
        <f t="shared" si="565"/>
        <v/>
      </c>
      <c r="BB2003" s="627">
        <f t="shared" si="549"/>
        <v>0</v>
      </c>
    </row>
    <row r="2004" spans="1:54">
      <c r="A2004" s="381">
        <v>1947</v>
      </c>
      <c r="B2004" s="117"/>
      <c r="C2004" s="288"/>
      <c r="D2004" s="289"/>
      <c r="E2004" s="289"/>
      <c r="F2004" s="290"/>
      <c r="G2004" s="292"/>
      <c r="H2004" s="116"/>
      <c r="I2004" s="292"/>
      <c r="J2004" s="116"/>
      <c r="K2004" s="370"/>
      <c r="L2004" s="370"/>
      <c r="M2004" s="370"/>
      <c r="N2004" s="371"/>
      <c r="O2004" s="371"/>
      <c r="P2004" s="371"/>
      <c r="Q2004" s="371"/>
      <c r="R2004" s="371"/>
      <c r="S2004" s="371"/>
      <c r="T2004" s="443"/>
      <c r="U2004" s="539"/>
      <c r="V2004" s="117"/>
      <c r="W2004" s="118"/>
      <c r="X2004" s="119"/>
      <c r="Y2004" s="120"/>
      <c r="Z2004" s="122"/>
      <c r="AA2004" s="121"/>
      <c r="AB2004" s="443"/>
      <c r="AC2004" s="734"/>
      <c r="AD2004" s="372"/>
      <c r="AE2004" s="485"/>
      <c r="AF2004" s="373" t="str">
        <f t="shared" si="550"/>
        <v/>
      </c>
      <c r="AG2004" s="373" t="str">
        <f t="shared" si="551"/>
        <v/>
      </c>
      <c r="AH2004" s="374" t="str">
        <f t="shared" si="552"/>
        <v/>
      </c>
      <c r="AI2004" s="375" t="str">
        <f t="shared" si="553"/>
        <v/>
      </c>
      <c r="AJ2004" s="375" t="str">
        <f t="shared" si="554"/>
        <v/>
      </c>
      <c r="AK2004" s="375" t="str">
        <f t="shared" si="555"/>
        <v/>
      </c>
      <c r="AL2004" s="375" t="str">
        <f t="shared" si="556"/>
        <v/>
      </c>
      <c r="AM2004" s="375" t="str">
        <f t="shared" si="557"/>
        <v/>
      </c>
      <c r="AN2004" s="376" t="str">
        <f>IF(AF2004="","",IF(OR(AH2004="",AH2004="-"),"－",IF(OR(AM2004=8,AM2004=9),"",IF(OR(AJ2004=3,AJ2004=4,AJ2004=5,AJ2004=6),VLOOKUP(AH2004,INDEX((係数_バス貨物_ガソリン,係数_バス貨物_CNG,係数_バス貨物_軽油,係数_バス貨物_メタノール,係数_バス貨物_LPG),MATCH(AL2004,【参考】排出ガスレベル!$AI$4:$AI$671,1),1,AR2004):INDEX((係数_バス貨物_ガソリン,係数_バス貨物_CNG,係数_バス貨物_軽油,係数_バス貨物_メタノール,係数_バス貨物_LPG),MATCH(AL2004+1,【参考】排出ガスレベル!$AI$4:$AI$671,1)-1,5,AR2004),2,FALSE),IF(OR(AJ2004=1,AJ2004=2),VLOOKUP(AH2004,INDEX((係数_乗用_ガソリン,係数_乗用_CNG,係数_乗用_軽油,係数_乗用_メタノール,係数_乗用_LPG),1,1,AR2004):INDEX((係数_乗用_ガソリン,係数_乗用_CNG,係数_乗用_軽油,係数_乗用_メタノール,係数_乗用_LPG),125,5,AR2004),2,FALSE))))))</f>
        <v/>
      </c>
      <c r="AO2004" s="376" t="str">
        <f>IF(T2004="","",IF(OR(AH2004="",AH2004="-"),"－",IF(OR(AM2004=8,AM2004=9),"",IF(OR(AJ2004=3,AJ2004=4,AJ2004=5,AJ2004=6),VLOOKUP(AH2004,INDEX((係数_バス貨物_ガソリン,係数_バス貨物_CNG,係数_バス貨物_軽油,係数_バス貨物_メタノール,係数_バス貨物_LPG),MATCH(AL2004,【参考】排出ガスレベル!$AI$4:$AI$671,1),1,AR2004):INDEX((係数_バス貨物_ガソリン,係数_バス貨物_CNG,係数_バス貨物_軽油,係数_バス貨物_メタノール,係数_バス貨物_LPG),MATCH(AL2004+1,【参考】排出ガスレベル!$AI$4:$AI$671,1)-1,5,AR2004),3,FALSE),IF(OR(AJ2004=1,AJ2004=2),VLOOKUP(AH2004,INDEX((係数_乗用_ガソリン,係数_乗用_CNG,係数_乗用_軽油,係数_乗用_メタノール,係数_乗用_LPG),1,1,AR2004):INDEX((係数_乗用_ガソリン,係数_乗用_CNG,係数_乗用_軽油,係数_乗用_メタノール,係数_乗用_LPG),125,5,AR2004),3,FALSE))))))</f>
        <v/>
      </c>
      <c r="AP2004" s="375" t="str">
        <f t="shared" si="558"/>
        <v/>
      </c>
      <c r="AQ2004" s="444" t="str">
        <f t="shared" si="559"/>
        <v/>
      </c>
      <c r="AR2004" s="375" t="str">
        <f t="shared" si="560"/>
        <v/>
      </c>
      <c r="AS2004" s="377" t="str">
        <f t="shared" si="561"/>
        <v/>
      </c>
      <c r="AT2004" s="378" t="str">
        <f t="shared" si="562"/>
        <v/>
      </c>
      <c r="AX2004" s="625" t="b">
        <f t="shared" si="563"/>
        <v>0</v>
      </c>
      <c r="AY2004" s="7" t="str">
        <f t="shared" si="564"/>
        <v>FALSEFALSEFALSE</v>
      </c>
      <c r="AZ2004" s="626">
        <f t="shared" si="548"/>
        <v>0</v>
      </c>
      <c r="BA2004" s="627" t="str">
        <f t="shared" si="565"/>
        <v/>
      </c>
      <c r="BB2004" s="627">
        <f t="shared" si="549"/>
        <v>0</v>
      </c>
    </row>
    <row r="2005" spans="1:54">
      <c r="A2005" s="381">
        <v>1948</v>
      </c>
      <c r="B2005" s="117"/>
      <c r="C2005" s="288"/>
      <c r="D2005" s="289"/>
      <c r="E2005" s="289"/>
      <c r="F2005" s="290"/>
      <c r="G2005" s="292"/>
      <c r="H2005" s="116"/>
      <c r="I2005" s="292"/>
      <c r="J2005" s="116"/>
      <c r="K2005" s="370"/>
      <c r="L2005" s="370"/>
      <c r="M2005" s="370"/>
      <c r="N2005" s="371"/>
      <c r="O2005" s="371"/>
      <c r="P2005" s="371"/>
      <c r="Q2005" s="371"/>
      <c r="R2005" s="371"/>
      <c r="S2005" s="371"/>
      <c r="T2005" s="443"/>
      <c r="U2005" s="539"/>
      <c r="V2005" s="117"/>
      <c r="W2005" s="118"/>
      <c r="X2005" s="119"/>
      <c r="Y2005" s="120"/>
      <c r="Z2005" s="122"/>
      <c r="AA2005" s="121"/>
      <c r="AB2005" s="443"/>
      <c r="AC2005" s="734"/>
      <c r="AD2005" s="372"/>
      <c r="AE2005" s="485"/>
      <c r="AF2005" s="373" t="str">
        <f t="shared" si="550"/>
        <v/>
      </c>
      <c r="AG2005" s="373" t="str">
        <f t="shared" si="551"/>
        <v/>
      </c>
      <c r="AH2005" s="374" t="str">
        <f t="shared" si="552"/>
        <v/>
      </c>
      <c r="AI2005" s="375" t="str">
        <f t="shared" si="553"/>
        <v/>
      </c>
      <c r="AJ2005" s="375" t="str">
        <f t="shared" si="554"/>
        <v/>
      </c>
      <c r="AK2005" s="375" t="str">
        <f t="shared" si="555"/>
        <v/>
      </c>
      <c r="AL2005" s="375" t="str">
        <f t="shared" si="556"/>
        <v/>
      </c>
      <c r="AM2005" s="375" t="str">
        <f t="shared" si="557"/>
        <v/>
      </c>
      <c r="AN2005" s="376" t="str">
        <f>IF(AF2005="","",IF(OR(AH2005="",AH2005="-"),"－",IF(OR(AM2005=8,AM2005=9),"",IF(OR(AJ2005=3,AJ2005=4,AJ2005=5,AJ2005=6),VLOOKUP(AH2005,INDEX((係数_バス貨物_ガソリン,係数_バス貨物_CNG,係数_バス貨物_軽油,係数_バス貨物_メタノール,係数_バス貨物_LPG),MATCH(AL2005,【参考】排出ガスレベル!$AI$4:$AI$671,1),1,AR2005):INDEX((係数_バス貨物_ガソリン,係数_バス貨物_CNG,係数_バス貨物_軽油,係数_バス貨物_メタノール,係数_バス貨物_LPG),MATCH(AL2005+1,【参考】排出ガスレベル!$AI$4:$AI$671,1)-1,5,AR2005),2,FALSE),IF(OR(AJ2005=1,AJ2005=2),VLOOKUP(AH2005,INDEX((係数_乗用_ガソリン,係数_乗用_CNG,係数_乗用_軽油,係数_乗用_メタノール,係数_乗用_LPG),1,1,AR2005):INDEX((係数_乗用_ガソリン,係数_乗用_CNG,係数_乗用_軽油,係数_乗用_メタノール,係数_乗用_LPG),125,5,AR2005),2,FALSE))))))</f>
        <v/>
      </c>
      <c r="AO2005" s="376" t="str">
        <f>IF(T2005="","",IF(OR(AH2005="",AH2005="-"),"－",IF(OR(AM2005=8,AM2005=9),"",IF(OR(AJ2005=3,AJ2005=4,AJ2005=5,AJ2005=6),VLOOKUP(AH2005,INDEX((係数_バス貨物_ガソリン,係数_バス貨物_CNG,係数_バス貨物_軽油,係数_バス貨物_メタノール,係数_バス貨物_LPG),MATCH(AL2005,【参考】排出ガスレベル!$AI$4:$AI$671,1),1,AR2005):INDEX((係数_バス貨物_ガソリン,係数_バス貨物_CNG,係数_バス貨物_軽油,係数_バス貨物_メタノール,係数_バス貨物_LPG),MATCH(AL2005+1,【参考】排出ガスレベル!$AI$4:$AI$671,1)-1,5,AR2005),3,FALSE),IF(OR(AJ2005=1,AJ2005=2),VLOOKUP(AH2005,INDEX((係数_乗用_ガソリン,係数_乗用_CNG,係数_乗用_軽油,係数_乗用_メタノール,係数_乗用_LPG),1,1,AR2005):INDEX((係数_乗用_ガソリン,係数_乗用_CNG,係数_乗用_軽油,係数_乗用_メタノール,係数_乗用_LPG),125,5,AR2005),3,FALSE))))))</f>
        <v/>
      </c>
      <c r="AP2005" s="375" t="str">
        <f t="shared" si="558"/>
        <v/>
      </c>
      <c r="AQ2005" s="444" t="str">
        <f t="shared" si="559"/>
        <v/>
      </c>
      <c r="AR2005" s="375" t="str">
        <f t="shared" si="560"/>
        <v/>
      </c>
      <c r="AS2005" s="377" t="str">
        <f t="shared" si="561"/>
        <v/>
      </c>
      <c r="AT2005" s="378" t="str">
        <f t="shared" si="562"/>
        <v/>
      </c>
      <c r="AX2005" s="625" t="b">
        <f t="shared" si="563"/>
        <v>0</v>
      </c>
      <c r="AY2005" s="7" t="str">
        <f t="shared" si="564"/>
        <v>FALSEFALSEFALSE</v>
      </c>
      <c r="AZ2005" s="626">
        <f t="shared" si="548"/>
        <v>0</v>
      </c>
      <c r="BA2005" s="627" t="str">
        <f t="shared" si="565"/>
        <v/>
      </c>
      <c r="BB2005" s="627">
        <f t="shared" si="549"/>
        <v>0</v>
      </c>
    </row>
    <row r="2006" spans="1:54">
      <c r="A2006" s="381">
        <v>1949</v>
      </c>
      <c r="B2006" s="117"/>
      <c r="C2006" s="288"/>
      <c r="D2006" s="289"/>
      <c r="E2006" s="289"/>
      <c r="F2006" s="290"/>
      <c r="G2006" s="292"/>
      <c r="H2006" s="116"/>
      <c r="I2006" s="292"/>
      <c r="J2006" s="116"/>
      <c r="K2006" s="370"/>
      <c r="L2006" s="370"/>
      <c r="M2006" s="370"/>
      <c r="N2006" s="371"/>
      <c r="O2006" s="371"/>
      <c r="P2006" s="371"/>
      <c r="Q2006" s="371"/>
      <c r="R2006" s="371"/>
      <c r="S2006" s="371"/>
      <c r="T2006" s="443"/>
      <c r="U2006" s="539"/>
      <c r="V2006" s="117"/>
      <c r="W2006" s="118"/>
      <c r="X2006" s="119"/>
      <c r="Y2006" s="120"/>
      <c r="Z2006" s="122"/>
      <c r="AA2006" s="121"/>
      <c r="AB2006" s="443"/>
      <c r="AC2006" s="734"/>
      <c r="AD2006" s="372"/>
      <c r="AE2006" s="485"/>
      <c r="AF2006" s="373" t="str">
        <f t="shared" si="550"/>
        <v/>
      </c>
      <c r="AG2006" s="373" t="str">
        <f t="shared" si="551"/>
        <v/>
      </c>
      <c r="AH2006" s="374" t="str">
        <f t="shared" si="552"/>
        <v/>
      </c>
      <c r="AI2006" s="375" t="str">
        <f t="shared" si="553"/>
        <v/>
      </c>
      <c r="AJ2006" s="375" t="str">
        <f t="shared" si="554"/>
        <v/>
      </c>
      <c r="AK2006" s="375" t="str">
        <f t="shared" si="555"/>
        <v/>
      </c>
      <c r="AL2006" s="375" t="str">
        <f t="shared" si="556"/>
        <v/>
      </c>
      <c r="AM2006" s="375" t="str">
        <f t="shared" si="557"/>
        <v/>
      </c>
      <c r="AN2006" s="376" t="str">
        <f>IF(AF2006="","",IF(OR(AH2006="",AH2006="-"),"－",IF(OR(AM2006=8,AM2006=9),"",IF(OR(AJ2006=3,AJ2006=4,AJ2006=5,AJ2006=6),VLOOKUP(AH2006,INDEX((係数_バス貨物_ガソリン,係数_バス貨物_CNG,係数_バス貨物_軽油,係数_バス貨物_メタノール,係数_バス貨物_LPG),MATCH(AL2006,【参考】排出ガスレベル!$AI$4:$AI$671,1),1,AR2006):INDEX((係数_バス貨物_ガソリン,係数_バス貨物_CNG,係数_バス貨物_軽油,係数_バス貨物_メタノール,係数_バス貨物_LPG),MATCH(AL2006+1,【参考】排出ガスレベル!$AI$4:$AI$671,1)-1,5,AR2006),2,FALSE),IF(OR(AJ2006=1,AJ2006=2),VLOOKUP(AH2006,INDEX((係数_乗用_ガソリン,係数_乗用_CNG,係数_乗用_軽油,係数_乗用_メタノール,係数_乗用_LPG),1,1,AR2006):INDEX((係数_乗用_ガソリン,係数_乗用_CNG,係数_乗用_軽油,係数_乗用_メタノール,係数_乗用_LPG),125,5,AR2006),2,FALSE))))))</f>
        <v/>
      </c>
      <c r="AO2006" s="376" t="str">
        <f>IF(T2006="","",IF(OR(AH2006="",AH2006="-"),"－",IF(OR(AM2006=8,AM2006=9),"",IF(OR(AJ2006=3,AJ2006=4,AJ2006=5,AJ2006=6),VLOOKUP(AH2006,INDEX((係数_バス貨物_ガソリン,係数_バス貨物_CNG,係数_バス貨物_軽油,係数_バス貨物_メタノール,係数_バス貨物_LPG),MATCH(AL2006,【参考】排出ガスレベル!$AI$4:$AI$671,1),1,AR2006):INDEX((係数_バス貨物_ガソリン,係数_バス貨物_CNG,係数_バス貨物_軽油,係数_バス貨物_メタノール,係数_バス貨物_LPG),MATCH(AL2006+1,【参考】排出ガスレベル!$AI$4:$AI$671,1)-1,5,AR2006),3,FALSE),IF(OR(AJ2006=1,AJ2006=2),VLOOKUP(AH2006,INDEX((係数_乗用_ガソリン,係数_乗用_CNG,係数_乗用_軽油,係数_乗用_メタノール,係数_乗用_LPG),1,1,AR2006):INDEX((係数_乗用_ガソリン,係数_乗用_CNG,係数_乗用_軽油,係数_乗用_メタノール,係数_乗用_LPG),125,5,AR2006),3,FALSE))))))</f>
        <v/>
      </c>
      <c r="AP2006" s="375" t="str">
        <f t="shared" si="558"/>
        <v/>
      </c>
      <c r="AQ2006" s="444" t="str">
        <f t="shared" si="559"/>
        <v/>
      </c>
      <c r="AR2006" s="375" t="str">
        <f t="shared" si="560"/>
        <v/>
      </c>
      <c r="AS2006" s="377" t="str">
        <f t="shared" si="561"/>
        <v/>
      </c>
      <c r="AT2006" s="378" t="str">
        <f t="shared" si="562"/>
        <v/>
      </c>
      <c r="AX2006" s="625" t="b">
        <f t="shared" si="563"/>
        <v>0</v>
      </c>
      <c r="AY2006" s="7" t="str">
        <f t="shared" si="564"/>
        <v>FALSEFALSEFALSE</v>
      </c>
      <c r="AZ2006" s="626">
        <f t="shared" si="548"/>
        <v>0</v>
      </c>
      <c r="BA2006" s="627" t="str">
        <f t="shared" si="565"/>
        <v/>
      </c>
      <c r="BB2006" s="627">
        <f t="shared" si="549"/>
        <v>0</v>
      </c>
    </row>
    <row r="2007" spans="1:54">
      <c r="A2007" s="381">
        <v>1950</v>
      </c>
      <c r="B2007" s="117"/>
      <c r="C2007" s="288"/>
      <c r="D2007" s="289"/>
      <c r="E2007" s="289"/>
      <c r="F2007" s="290"/>
      <c r="G2007" s="292"/>
      <c r="H2007" s="116"/>
      <c r="I2007" s="292"/>
      <c r="J2007" s="116"/>
      <c r="K2007" s="370"/>
      <c r="L2007" s="370"/>
      <c r="M2007" s="370"/>
      <c r="N2007" s="371"/>
      <c r="O2007" s="371"/>
      <c r="P2007" s="371"/>
      <c r="Q2007" s="371"/>
      <c r="R2007" s="371"/>
      <c r="S2007" s="371"/>
      <c r="T2007" s="443"/>
      <c r="U2007" s="539"/>
      <c r="V2007" s="117"/>
      <c r="W2007" s="118"/>
      <c r="X2007" s="119"/>
      <c r="Y2007" s="120"/>
      <c r="Z2007" s="122"/>
      <c r="AA2007" s="121"/>
      <c r="AB2007" s="443"/>
      <c r="AC2007" s="734"/>
      <c r="AD2007" s="372"/>
      <c r="AE2007" s="485"/>
      <c r="AF2007" s="373" t="str">
        <f t="shared" si="550"/>
        <v/>
      </c>
      <c r="AG2007" s="373" t="str">
        <f t="shared" si="551"/>
        <v/>
      </c>
      <c r="AH2007" s="374" t="str">
        <f t="shared" si="552"/>
        <v/>
      </c>
      <c r="AI2007" s="375" t="str">
        <f t="shared" si="553"/>
        <v/>
      </c>
      <c r="AJ2007" s="375" t="str">
        <f t="shared" si="554"/>
        <v/>
      </c>
      <c r="AK2007" s="375" t="str">
        <f t="shared" si="555"/>
        <v/>
      </c>
      <c r="AL2007" s="375" t="str">
        <f t="shared" si="556"/>
        <v/>
      </c>
      <c r="AM2007" s="375" t="str">
        <f t="shared" si="557"/>
        <v/>
      </c>
      <c r="AN2007" s="376" t="str">
        <f>IF(AF2007="","",IF(OR(AH2007="",AH2007="-"),"－",IF(OR(AM2007=8,AM2007=9),"",IF(OR(AJ2007=3,AJ2007=4,AJ2007=5,AJ2007=6),VLOOKUP(AH2007,INDEX((係数_バス貨物_ガソリン,係数_バス貨物_CNG,係数_バス貨物_軽油,係数_バス貨物_メタノール,係数_バス貨物_LPG),MATCH(AL2007,【参考】排出ガスレベル!$AI$4:$AI$671,1),1,AR2007):INDEX((係数_バス貨物_ガソリン,係数_バス貨物_CNG,係数_バス貨物_軽油,係数_バス貨物_メタノール,係数_バス貨物_LPG),MATCH(AL2007+1,【参考】排出ガスレベル!$AI$4:$AI$671,1)-1,5,AR2007),2,FALSE),IF(OR(AJ2007=1,AJ2007=2),VLOOKUP(AH2007,INDEX((係数_乗用_ガソリン,係数_乗用_CNG,係数_乗用_軽油,係数_乗用_メタノール,係数_乗用_LPG),1,1,AR2007):INDEX((係数_乗用_ガソリン,係数_乗用_CNG,係数_乗用_軽油,係数_乗用_メタノール,係数_乗用_LPG),125,5,AR2007),2,FALSE))))))</f>
        <v/>
      </c>
      <c r="AO2007" s="376" t="str">
        <f>IF(T2007="","",IF(OR(AH2007="",AH2007="-"),"－",IF(OR(AM2007=8,AM2007=9),"",IF(OR(AJ2007=3,AJ2007=4,AJ2007=5,AJ2007=6),VLOOKUP(AH2007,INDEX((係数_バス貨物_ガソリン,係数_バス貨物_CNG,係数_バス貨物_軽油,係数_バス貨物_メタノール,係数_バス貨物_LPG),MATCH(AL2007,【参考】排出ガスレベル!$AI$4:$AI$671,1),1,AR2007):INDEX((係数_バス貨物_ガソリン,係数_バス貨物_CNG,係数_バス貨物_軽油,係数_バス貨物_メタノール,係数_バス貨物_LPG),MATCH(AL2007+1,【参考】排出ガスレベル!$AI$4:$AI$671,1)-1,5,AR2007),3,FALSE),IF(OR(AJ2007=1,AJ2007=2),VLOOKUP(AH2007,INDEX((係数_乗用_ガソリン,係数_乗用_CNG,係数_乗用_軽油,係数_乗用_メタノール,係数_乗用_LPG),1,1,AR2007):INDEX((係数_乗用_ガソリン,係数_乗用_CNG,係数_乗用_軽油,係数_乗用_メタノール,係数_乗用_LPG),125,5,AR2007),3,FALSE))))))</f>
        <v/>
      </c>
      <c r="AP2007" s="375" t="str">
        <f t="shared" si="558"/>
        <v/>
      </c>
      <c r="AQ2007" s="444" t="str">
        <f t="shared" si="559"/>
        <v/>
      </c>
      <c r="AR2007" s="375" t="str">
        <f t="shared" si="560"/>
        <v/>
      </c>
      <c r="AS2007" s="377" t="str">
        <f t="shared" si="561"/>
        <v/>
      </c>
      <c r="AT2007" s="378" t="str">
        <f t="shared" si="562"/>
        <v/>
      </c>
      <c r="AX2007" s="625" t="b">
        <f t="shared" si="563"/>
        <v>0</v>
      </c>
      <c r="AY2007" s="7" t="str">
        <f t="shared" si="564"/>
        <v>FALSEFALSEFALSE</v>
      </c>
      <c r="AZ2007" s="626">
        <f t="shared" si="548"/>
        <v>0</v>
      </c>
      <c r="BA2007" s="627" t="str">
        <f t="shared" si="565"/>
        <v/>
      </c>
      <c r="BB2007" s="627">
        <f t="shared" si="549"/>
        <v>0</v>
      </c>
    </row>
    <row r="2008" spans="1:54">
      <c r="A2008" s="381">
        <v>1951</v>
      </c>
      <c r="B2008" s="117"/>
      <c r="C2008" s="288"/>
      <c r="D2008" s="289"/>
      <c r="E2008" s="289"/>
      <c r="F2008" s="290"/>
      <c r="G2008" s="292"/>
      <c r="H2008" s="116"/>
      <c r="I2008" s="292"/>
      <c r="J2008" s="116"/>
      <c r="K2008" s="370"/>
      <c r="L2008" s="370"/>
      <c r="M2008" s="370"/>
      <c r="N2008" s="371"/>
      <c r="O2008" s="371"/>
      <c r="P2008" s="371"/>
      <c r="Q2008" s="371"/>
      <c r="R2008" s="371"/>
      <c r="S2008" s="371"/>
      <c r="T2008" s="443"/>
      <c r="U2008" s="539"/>
      <c r="V2008" s="117"/>
      <c r="W2008" s="118"/>
      <c r="X2008" s="119"/>
      <c r="Y2008" s="120"/>
      <c r="Z2008" s="122"/>
      <c r="AA2008" s="121"/>
      <c r="AB2008" s="443"/>
      <c r="AC2008" s="734"/>
      <c r="AD2008" s="372"/>
      <c r="AE2008" s="485"/>
      <c r="AF2008" s="373" t="str">
        <f t="shared" si="550"/>
        <v/>
      </c>
      <c r="AG2008" s="373" t="str">
        <f t="shared" si="551"/>
        <v/>
      </c>
      <c r="AH2008" s="374" t="str">
        <f t="shared" si="552"/>
        <v/>
      </c>
      <c r="AI2008" s="375" t="str">
        <f t="shared" si="553"/>
        <v/>
      </c>
      <c r="AJ2008" s="375" t="str">
        <f t="shared" si="554"/>
        <v/>
      </c>
      <c r="AK2008" s="375" t="str">
        <f t="shared" si="555"/>
        <v/>
      </c>
      <c r="AL2008" s="375" t="str">
        <f t="shared" si="556"/>
        <v/>
      </c>
      <c r="AM2008" s="375" t="str">
        <f t="shared" si="557"/>
        <v/>
      </c>
      <c r="AN2008" s="376" t="str">
        <f>IF(AF2008="","",IF(OR(AH2008="",AH2008="-"),"－",IF(OR(AM2008=8,AM2008=9),"",IF(OR(AJ2008=3,AJ2008=4,AJ2008=5,AJ2008=6),VLOOKUP(AH2008,INDEX((係数_バス貨物_ガソリン,係数_バス貨物_CNG,係数_バス貨物_軽油,係数_バス貨物_メタノール,係数_バス貨物_LPG),MATCH(AL2008,【参考】排出ガスレベル!$AI$4:$AI$671,1),1,AR2008):INDEX((係数_バス貨物_ガソリン,係数_バス貨物_CNG,係数_バス貨物_軽油,係数_バス貨物_メタノール,係数_バス貨物_LPG),MATCH(AL2008+1,【参考】排出ガスレベル!$AI$4:$AI$671,1)-1,5,AR2008),2,FALSE),IF(OR(AJ2008=1,AJ2008=2),VLOOKUP(AH2008,INDEX((係数_乗用_ガソリン,係数_乗用_CNG,係数_乗用_軽油,係数_乗用_メタノール,係数_乗用_LPG),1,1,AR2008):INDEX((係数_乗用_ガソリン,係数_乗用_CNG,係数_乗用_軽油,係数_乗用_メタノール,係数_乗用_LPG),125,5,AR2008),2,FALSE))))))</f>
        <v/>
      </c>
      <c r="AO2008" s="376" t="str">
        <f>IF(T2008="","",IF(OR(AH2008="",AH2008="-"),"－",IF(OR(AM2008=8,AM2008=9),"",IF(OR(AJ2008=3,AJ2008=4,AJ2008=5,AJ2008=6),VLOOKUP(AH2008,INDEX((係数_バス貨物_ガソリン,係数_バス貨物_CNG,係数_バス貨物_軽油,係数_バス貨物_メタノール,係数_バス貨物_LPG),MATCH(AL2008,【参考】排出ガスレベル!$AI$4:$AI$671,1),1,AR2008):INDEX((係数_バス貨物_ガソリン,係数_バス貨物_CNG,係数_バス貨物_軽油,係数_バス貨物_メタノール,係数_バス貨物_LPG),MATCH(AL2008+1,【参考】排出ガスレベル!$AI$4:$AI$671,1)-1,5,AR2008),3,FALSE),IF(OR(AJ2008=1,AJ2008=2),VLOOKUP(AH2008,INDEX((係数_乗用_ガソリン,係数_乗用_CNG,係数_乗用_軽油,係数_乗用_メタノール,係数_乗用_LPG),1,1,AR2008):INDEX((係数_乗用_ガソリン,係数_乗用_CNG,係数_乗用_軽油,係数_乗用_メタノール,係数_乗用_LPG),125,5,AR2008),3,FALSE))))))</f>
        <v/>
      </c>
      <c r="AP2008" s="375" t="str">
        <f t="shared" si="558"/>
        <v/>
      </c>
      <c r="AQ2008" s="444" t="str">
        <f t="shared" si="559"/>
        <v/>
      </c>
      <c r="AR2008" s="375" t="str">
        <f t="shared" si="560"/>
        <v/>
      </c>
      <c r="AS2008" s="377" t="str">
        <f t="shared" si="561"/>
        <v/>
      </c>
      <c r="AT2008" s="378" t="str">
        <f t="shared" si="562"/>
        <v/>
      </c>
      <c r="AX2008" s="625" t="b">
        <f t="shared" si="563"/>
        <v>0</v>
      </c>
      <c r="AY2008" s="7" t="str">
        <f t="shared" si="564"/>
        <v>FALSEFALSEFALSE</v>
      </c>
      <c r="AZ2008" s="626">
        <f t="shared" si="548"/>
        <v>0</v>
      </c>
      <c r="BA2008" s="627" t="str">
        <f t="shared" si="565"/>
        <v/>
      </c>
      <c r="BB2008" s="627">
        <f t="shared" si="549"/>
        <v>0</v>
      </c>
    </row>
    <row r="2009" spans="1:54">
      <c r="A2009" s="381">
        <v>1952</v>
      </c>
      <c r="B2009" s="117"/>
      <c r="C2009" s="288"/>
      <c r="D2009" s="289"/>
      <c r="E2009" s="289"/>
      <c r="F2009" s="290"/>
      <c r="G2009" s="292"/>
      <c r="H2009" s="116"/>
      <c r="I2009" s="292"/>
      <c r="J2009" s="116"/>
      <c r="K2009" s="370"/>
      <c r="L2009" s="370"/>
      <c r="M2009" s="370"/>
      <c r="N2009" s="371"/>
      <c r="O2009" s="371"/>
      <c r="P2009" s="371"/>
      <c r="Q2009" s="371"/>
      <c r="R2009" s="371"/>
      <c r="S2009" s="371"/>
      <c r="T2009" s="443"/>
      <c r="U2009" s="539"/>
      <c r="V2009" s="117"/>
      <c r="W2009" s="118"/>
      <c r="X2009" s="119"/>
      <c r="Y2009" s="120"/>
      <c r="Z2009" s="122"/>
      <c r="AA2009" s="121"/>
      <c r="AB2009" s="443"/>
      <c r="AC2009" s="734"/>
      <c r="AD2009" s="372"/>
      <c r="AE2009" s="485"/>
      <c r="AF2009" s="373" t="str">
        <f t="shared" si="550"/>
        <v/>
      </c>
      <c r="AG2009" s="373" t="str">
        <f t="shared" si="551"/>
        <v/>
      </c>
      <c r="AH2009" s="374" t="str">
        <f t="shared" si="552"/>
        <v/>
      </c>
      <c r="AI2009" s="375" t="str">
        <f t="shared" si="553"/>
        <v/>
      </c>
      <c r="AJ2009" s="375" t="str">
        <f t="shared" si="554"/>
        <v/>
      </c>
      <c r="AK2009" s="375" t="str">
        <f t="shared" si="555"/>
        <v/>
      </c>
      <c r="AL2009" s="375" t="str">
        <f t="shared" si="556"/>
        <v/>
      </c>
      <c r="AM2009" s="375" t="str">
        <f t="shared" si="557"/>
        <v/>
      </c>
      <c r="AN2009" s="376" t="str">
        <f>IF(AF2009="","",IF(OR(AH2009="",AH2009="-"),"－",IF(OR(AM2009=8,AM2009=9),"",IF(OR(AJ2009=3,AJ2009=4,AJ2009=5,AJ2009=6),VLOOKUP(AH2009,INDEX((係数_バス貨物_ガソリン,係数_バス貨物_CNG,係数_バス貨物_軽油,係数_バス貨物_メタノール,係数_バス貨物_LPG),MATCH(AL2009,【参考】排出ガスレベル!$AI$4:$AI$671,1),1,AR2009):INDEX((係数_バス貨物_ガソリン,係数_バス貨物_CNG,係数_バス貨物_軽油,係数_バス貨物_メタノール,係数_バス貨物_LPG),MATCH(AL2009+1,【参考】排出ガスレベル!$AI$4:$AI$671,1)-1,5,AR2009),2,FALSE),IF(OR(AJ2009=1,AJ2009=2),VLOOKUP(AH2009,INDEX((係数_乗用_ガソリン,係数_乗用_CNG,係数_乗用_軽油,係数_乗用_メタノール,係数_乗用_LPG),1,1,AR2009):INDEX((係数_乗用_ガソリン,係数_乗用_CNG,係数_乗用_軽油,係数_乗用_メタノール,係数_乗用_LPG),125,5,AR2009),2,FALSE))))))</f>
        <v/>
      </c>
      <c r="AO2009" s="376" t="str">
        <f>IF(T2009="","",IF(OR(AH2009="",AH2009="-"),"－",IF(OR(AM2009=8,AM2009=9),"",IF(OR(AJ2009=3,AJ2009=4,AJ2009=5,AJ2009=6),VLOOKUP(AH2009,INDEX((係数_バス貨物_ガソリン,係数_バス貨物_CNG,係数_バス貨物_軽油,係数_バス貨物_メタノール,係数_バス貨物_LPG),MATCH(AL2009,【参考】排出ガスレベル!$AI$4:$AI$671,1),1,AR2009):INDEX((係数_バス貨物_ガソリン,係数_バス貨物_CNG,係数_バス貨物_軽油,係数_バス貨物_メタノール,係数_バス貨物_LPG),MATCH(AL2009+1,【参考】排出ガスレベル!$AI$4:$AI$671,1)-1,5,AR2009),3,FALSE),IF(OR(AJ2009=1,AJ2009=2),VLOOKUP(AH2009,INDEX((係数_乗用_ガソリン,係数_乗用_CNG,係数_乗用_軽油,係数_乗用_メタノール,係数_乗用_LPG),1,1,AR2009):INDEX((係数_乗用_ガソリン,係数_乗用_CNG,係数_乗用_軽油,係数_乗用_メタノール,係数_乗用_LPG),125,5,AR2009),3,FALSE))))))</f>
        <v/>
      </c>
      <c r="AP2009" s="375" t="str">
        <f t="shared" si="558"/>
        <v/>
      </c>
      <c r="AQ2009" s="444" t="str">
        <f t="shared" si="559"/>
        <v/>
      </c>
      <c r="AR2009" s="375" t="str">
        <f t="shared" si="560"/>
        <v/>
      </c>
      <c r="AS2009" s="377" t="str">
        <f t="shared" si="561"/>
        <v/>
      </c>
      <c r="AT2009" s="378" t="str">
        <f t="shared" si="562"/>
        <v/>
      </c>
      <c r="AX2009" s="625" t="b">
        <f t="shared" si="563"/>
        <v>0</v>
      </c>
      <c r="AY2009" s="7" t="str">
        <f t="shared" si="564"/>
        <v>FALSEFALSEFALSE</v>
      </c>
      <c r="AZ2009" s="626">
        <f t="shared" si="548"/>
        <v>0</v>
      </c>
      <c r="BA2009" s="627" t="str">
        <f t="shared" si="565"/>
        <v/>
      </c>
      <c r="BB2009" s="627">
        <f t="shared" si="549"/>
        <v>0</v>
      </c>
    </row>
    <row r="2010" spans="1:54">
      <c r="A2010" s="381">
        <v>1953</v>
      </c>
      <c r="B2010" s="117"/>
      <c r="C2010" s="288"/>
      <c r="D2010" s="289"/>
      <c r="E2010" s="289"/>
      <c r="F2010" s="290"/>
      <c r="G2010" s="292"/>
      <c r="H2010" s="116"/>
      <c r="I2010" s="292"/>
      <c r="J2010" s="116"/>
      <c r="K2010" s="370"/>
      <c r="L2010" s="370"/>
      <c r="M2010" s="370"/>
      <c r="N2010" s="371"/>
      <c r="O2010" s="371"/>
      <c r="P2010" s="371"/>
      <c r="Q2010" s="371"/>
      <c r="R2010" s="371"/>
      <c r="S2010" s="371"/>
      <c r="T2010" s="443"/>
      <c r="U2010" s="539"/>
      <c r="V2010" s="117"/>
      <c r="W2010" s="118"/>
      <c r="X2010" s="119"/>
      <c r="Y2010" s="120"/>
      <c r="Z2010" s="122"/>
      <c r="AA2010" s="121"/>
      <c r="AB2010" s="443"/>
      <c r="AC2010" s="734"/>
      <c r="AD2010" s="372"/>
      <c r="AE2010" s="485"/>
      <c r="AF2010" s="373" t="str">
        <f t="shared" si="550"/>
        <v/>
      </c>
      <c r="AG2010" s="373" t="str">
        <f t="shared" si="551"/>
        <v/>
      </c>
      <c r="AH2010" s="374" t="str">
        <f t="shared" si="552"/>
        <v/>
      </c>
      <c r="AI2010" s="375" t="str">
        <f t="shared" si="553"/>
        <v/>
      </c>
      <c r="AJ2010" s="375" t="str">
        <f t="shared" si="554"/>
        <v/>
      </c>
      <c r="AK2010" s="375" t="str">
        <f t="shared" si="555"/>
        <v/>
      </c>
      <c r="AL2010" s="375" t="str">
        <f t="shared" si="556"/>
        <v/>
      </c>
      <c r="AM2010" s="375" t="str">
        <f t="shared" si="557"/>
        <v/>
      </c>
      <c r="AN2010" s="376" t="str">
        <f>IF(AF2010="","",IF(OR(AH2010="",AH2010="-"),"－",IF(OR(AM2010=8,AM2010=9),"",IF(OR(AJ2010=3,AJ2010=4,AJ2010=5,AJ2010=6),VLOOKUP(AH2010,INDEX((係数_バス貨物_ガソリン,係数_バス貨物_CNG,係数_バス貨物_軽油,係数_バス貨物_メタノール,係数_バス貨物_LPG),MATCH(AL2010,【参考】排出ガスレベル!$AI$4:$AI$671,1),1,AR2010):INDEX((係数_バス貨物_ガソリン,係数_バス貨物_CNG,係数_バス貨物_軽油,係数_バス貨物_メタノール,係数_バス貨物_LPG),MATCH(AL2010+1,【参考】排出ガスレベル!$AI$4:$AI$671,1)-1,5,AR2010),2,FALSE),IF(OR(AJ2010=1,AJ2010=2),VLOOKUP(AH2010,INDEX((係数_乗用_ガソリン,係数_乗用_CNG,係数_乗用_軽油,係数_乗用_メタノール,係数_乗用_LPG),1,1,AR2010):INDEX((係数_乗用_ガソリン,係数_乗用_CNG,係数_乗用_軽油,係数_乗用_メタノール,係数_乗用_LPG),125,5,AR2010),2,FALSE))))))</f>
        <v/>
      </c>
      <c r="AO2010" s="376" t="str">
        <f>IF(T2010="","",IF(OR(AH2010="",AH2010="-"),"－",IF(OR(AM2010=8,AM2010=9),"",IF(OR(AJ2010=3,AJ2010=4,AJ2010=5,AJ2010=6),VLOOKUP(AH2010,INDEX((係数_バス貨物_ガソリン,係数_バス貨物_CNG,係数_バス貨物_軽油,係数_バス貨物_メタノール,係数_バス貨物_LPG),MATCH(AL2010,【参考】排出ガスレベル!$AI$4:$AI$671,1),1,AR2010):INDEX((係数_バス貨物_ガソリン,係数_バス貨物_CNG,係数_バス貨物_軽油,係数_バス貨物_メタノール,係数_バス貨物_LPG),MATCH(AL2010+1,【参考】排出ガスレベル!$AI$4:$AI$671,1)-1,5,AR2010),3,FALSE),IF(OR(AJ2010=1,AJ2010=2),VLOOKUP(AH2010,INDEX((係数_乗用_ガソリン,係数_乗用_CNG,係数_乗用_軽油,係数_乗用_メタノール,係数_乗用_LPG),1,1,AR2010):INDEX((係数_乗用_ガソリン,係数_乗用_CNG,係数_乗用_軽油,係数_乗用_メタノール,係数_乗用_LPG),125,5,AR2010),3,FALSE))))))</f>
        <v/>
      </c>
      <c r="AP2010" s="375" t="str">
        <f t="shared" si="558"/>
        <v/>
      </c>
      <c r="AQ2010" s="444" t="str">
        <f t="shared" si="559"/>
        <v/>
      </c>
      <c r="AR2010" s="375" t="str">
        <f t="shared" si="560"/>
        <v/>
      </c>
      <c r="AS2010" s="377" t="str">
        <f t="shared" si="561"/>
        <v/>
      </c>
      <c r="AT2010" s="378" t="str">
        <f t="shared" si="562"/>
        <v/>
      </c>
      <c r="AX2010" s="625" t="b">
        <f t="shared" si="563"/>
        <v>0</v>
      </c>
      <c r="AY2010" s="7" t="str">
        <f t="shared" si="564"/>
        <v>FALSEFALSEFALSE</v>
      </c>
      <c r="AZ2010" s="626">
        <f t="shared" si="548"/>
        <v>0</v>
      </c>
      <c r="BA2010" s="627" t="str">
        <f t="shared" si="565"/>
        <v/>
      </c>
      <c r="BB2010" s="627">
        <f t="shared" si="549"/>
        <v>0</v>
      </c>
    </row>
    <row r="2011" spans="1:54">
      <c r="A2011" s="381">
        <v>1954</v>
      </c>
      <c r="B2011" s="117"/>
      <c r="C2011" s="288"/>
      <c r="D2011" s="289"/>
      <c r="E2011" s="289"/>
      <c r="F2011" s="290"/>
      <c r="G2011" s="292"/>
      <c r="H2011" s="116"/>
      <c r="I2011" s="292"/>
      <c r="J2011" s="116"/>
      <c r="K2011" s="370"/>
      <c r="L2011" s="370"/>
      <c r="M2011" s="370"/>
      <c r="N2011" s="371"/>
      <c r="O2011" s="371"/>
      <c r="P2011" s="371"/>
      <c r="Q2011" s="371"/>
      <c r="R2011" s="371"/>
      <c r="S2011" s="371"/>
      <c r="T2011" s="443"/>
      <c r="U2011" s="539"/>
      <c r="V2011" s="117"/>
      <c r="W2011" s="118"/>
      <c r="X2011" s="119"/>
      <c r="Y2011" s="120"/>
      <c r="Z2011" s="122"/>
      <c r="AA2011" s="121"/>
      <c r="AB2011" s="443"/>
      <c r="AC2011" s="734"/>
      <c r="AD2011" s="372"/>
      <c r="AE2011" s="485"/>
      <c r="AF2011" s="373" t="str">
        <f t="shared" si="550"/>
        <v/>
      </c>
      <c r="AG2011" s="373" t="str">
        <f t="shared" si="551"/>
        <v/>
      </c>
      <c r="AH2011" s="374" t="str">
        <f t="shared" si="552"/>
        <v/>
      </c>
      <c r="AI2011" s="375" t="str">
        <f t="shared" si="553"/>
        <v/>
      </c>
      <c r="AJ2011" s="375" t="str">
        <f t="shared" si="554"/>
        <v/>
      </c>
      <c r="AK2011" s="375" t="str">
        <f t="shared" si="555"/>
        <v/>
      </c>
      <c r="AL2011" s="375" t="str">
        <f t="shared" si="556"/>
        <v/>
      </c>
      <c r="AM2011" s="375" t="str">
        <f t="shared" si="557"/>
        <v/>
      </c>
      <c r="AN2011" s="376" t="str">
        <f>IF(AF2011="","",IF(OR(AH2011="",AH2011="-"),"－",IF(OR(AM2011=8,AM2011=9),"",IF(OR(AJ2011=3,AJ2011=4,AJ2011=5,AJ2011=6),VLOOKUP(AH2011,INDEX((係数_バス貨物_ガソリン,係数_バス貨物_CNG,係数_バス貨物_軽油,係数_バス貨物_メタノール,係数_バス貨物_LPG),MATCH(AL2011,【参考】排出ガスレベル!$AI$4:$AI$671,1),1,AR2011):INDEX((係数_バス貨物_ガソリン,係数_バス貨物_CNG,係数_バス貨物_軽油,係数_バス貨物_メタノール,係数_バス貨物_LPG),MATCH(AL2011+1,【参考】排出ガスレベル!$AI$4:$AI$671,1)-1,5,AR2011),2,FALSE),IF(OR(AJ2011=1,AJ2011=2),VLOOKUP(AH2011,INDEX((係数_乗用_ガソリン,係数_乗用_CNG,係数_乗用_軽油,係数_乗用_メタノール,係数_乗用_LPG),1,1,AR2011):INDEX((係数_乗用_ガソリン,係数_乗用_CNG,係数_乗用_軽油,係数_乗用_メタノール,係数_乗用_LPG),125,5,AR2011),2,FALSE))))))</f>
        <v/>
      </c>
      <c r="AO2011" s="376" t="str">
        <f>IF(T2011="","",IF(OR(AH2011="",AH2011="-"),"－",IF(OR(AM2011=8,AM2011=9),"",IF(OR(AJ2011=3,AJ2011=4,AJ2011=5,AJ2011=6),VLOOKUP(AH2011,INDEX((係数_バス貨物_ガソリン,係数_バス貨物_CNG,係数_バス貨物_軽油,係数_バス貨物_メタノール,係数_バス貨物_LPG),MATCH(AL2011,【参考】排出ガスレベル!$AI$4:$AI$671,1),1,AR2011):INDEX((係数_バス貨物_ガソリン,係数_バス貨物_CNG,係数_バス貨物_軽油,係数_バス貨物_メタノール,係数_バス貨物_LPG),MATCH(AL2011+1,【参考】排出ガスレベル!$AI$4:$AI$671,1)-1,5,AR2011),3,FALSE),IF(OR(AJ2011=1,AJ2011=2),VLOOKUP(AH2011,INDEX((係数_乗用_ガソリン,係数_乗用_CNG,係数_乗用_軽油,係数_乗用_メタノール,係数_乗用_LPG),1,1,AR2011):INDEX((係数_乗用_ガソリン,係数_乗用_CNG,係数_乗用_軽油,係数_乗用_メタノール,係数_乗用_LPG),125,5,AR2011),3,FALSE))))))</f>
        <v/>
      </c>
      <c r="AP2011" s="375" t="str">
        <f t="shared" si="558"/>
        <v/>
      </c>
      <c r="AQ2011" s="444" t="str">
        <f t="shared" si="559"/>
        <v/>
      </c>
      <c r="AR2011" s="375" t="str">
        <f t="shared" si="560"/>
        <v/>
      </c>
      <c r="AS2011" s="377" t="str">
        <f t="shared" si="561"/>
        <v/>
      </c>
      <c r="AT2011" s="378" t="str">
        <f t="shared" si="562"/>
        <v/>
      </c>
      <c r="AX2011" s="625" t="b">
        <f t="shared" si="563"/>
        <v>0</v>
      </c>
      <c r="AY2011" s="7" t="str">
        <f t="shared" si="564"/>
        <v>FALSEFALSEFALSE</v>
      </c>
      <c r="AZ2011" s="626">
        <f t="shared" si="548"/>
        <v>0</v>
      </c>
      <c r="BA2011" s="627" t="str">
        <f t="shared" si="565"/>
        <v/>
      </c>
      <c r="BB2011" s="627">
        <f t="shared" si="549"/>
        <v>0</v>
      </c>
    </row>
    <row r="2012" spans="1:54">
      <c r="A2012" s="381">
        <v>1955</v>
      </c>
      <c r="B2012" s="117"/>
      <c r="C2012" s="288"/>
      <c r="D2012" s="289"/>
      <c r="E2012" s="289"/>
      <c r="F2012" s="290"/>
      <c r="G2012" s="292"/>
      <c r="H2012" s="116"/>
      <c r="I2012" s="292"/>
      <c r="J2012" s="116"/>
      <c r="K2012" s="370"/>
      <c r="L2012" s="370"/>
      <c r="M2012" s="370"/>
      <c r="N2012" s="371"/>
      <c r="O2012" s="371"/>
      <c r="P2012" s="371"/>
      <c r="Q2012" s="371"/>
      <c r="R2012" s="371"/>
      <c r="S2012" s="371"/>
      <c r="T2012" s="443"/>
      <c r="U2012" s="539"/>
      <c r="V2012" s="117"/>
      <c r="W2012" s="118"/>
      <c r="X2012" s="119"/>
      <c r="Y2012" s="120"/>
      <c r="Z2012" s="122"/>
      <c r="AA2012" s="121"/>
      <c r="AB2012" s="443"/>
      <c r="AC2012" s="734"/>
      <c r="AD2012" s="372"/>
      <c r="AE2012" s="485"/>
      <c r="AF2012" s="373" t="str">
        <f t="shared" si="550"/>
        <v/>
      </c>
      <c r="AG2012" s="373" t="str">
        <f t="shared" si="551"/>
        <v/>
      </c>
      <c r="AH2012" s="374" t="str">
        <f t="shared" si="552"/>
        <v/>
      </c>
      <c r="AI2012" s="375" t="str">
        <f t="shared" si="553"/>
        <v/>
      </c>
      <c r="AJ2012" s="375" t="str">
        <f t="shared" si="554"/>
        <v/>
      </c>
      <c r="AK2012" s="375" t="str">
        <f t="shared" si="555"/>
        <v/>
      </c>
      <c r="AL2012" s="375" t="str">
        <f t="shared" si="556"/>
        <v/>
      </c>
      <c r="AM2012" s="375" t="str">
        <f t="shared" si="557"/>
        <v/>
      </c>
      <c r="AN2012" s="376" t="str">
        <f>IF(AF2012="","",IF(OR(AH2012="",AH2012="-"),"－",IF(OR(AM2012=8,AM2012=9),"",IF(OR(AJ2012=3,AJ2012=4,AJ2012=5,AJ2012=6),VLOOKUP(AH2012,INDEX((係数_バス貨物_ガソリン,係数_バス貨物_CNG,係数_バス貨物_軽油,係数_バス貨物_メタノール,係数_バス貨物_LPG),MATCH(AL2012,【参考】排出ガスレベル!$AI$4:$AI$671,1),1,AR2012):INDEX((係数_バス貨物_ガソリン,係数_バス貨物_CNG,係数_バス貨物_軽油,係数_バス貨物_メタノール,係数_バス貨物_LPG),MATCH(AL2012+1,【参考】排出ガスレベル!$AI$4:$AI$671,1)-1,5,AR2012),2,FALSE),IF(OR(AJ2012=1,AJ2012=2),VLOOKUP(AH2012,INDEX((係数_乗用_ガソリン,係数_乗用_CNG,係数_乗用_軽油,係数_乗用_メタノール,係数_乗用_LPG),1,1,AR2012):INDEX((係数_乗用_ガソリン,係数_乗用_CNG,係数_乗用_軽油,係数_乗用_メタノール,係数_乗用_LPG),125,5,AR2012),2,FALSE))))))</f>
        <v/>
      </c>
      <c r="AO2012" s="376" t="str">
        <f>IF(T2012="","",IF(OR(AH2012="",AH2012="-"),"－",IF(OR(AM2012=8,AM2012=9),"",IF(OR(AJ2012=3,AJ2012=4,AJ2012=5,AJ2012=6),VLOOKUP(AH2012,INDEX((係数_バス貨物_ガソリン,係数_バス貨物_CNG,係数_バス貨物_軽油,係数_バス貨物_メタノール,係数_バス貨物_LPG),MATCH(AL2012,【参考】排出ガスレベル!$AI$4:$AI$671,1),1,AR2012):INDEX((係数_バス貨物_ガソリン,係数_バス貨物_CNG,係数_バス貨物_軽油,係数_バス貨物_メタノール,係数_バス貨物_LPG),MATCH(AL2012+1,【参考】排出ガスレベル!$AI$4:$AI$671,1)-1,5,AR2012),3,FALSE),IF(OR(AJ2012=1,AJ2012=2),VLOOKUP(AH2012,INDEX((係数_乗用_ガソリン,係数_乗用_CNG,係数_乗用_軽油,係数_乗用_メタノール,係数_乗用_LPG),1,1,AR2012):INDEX((係数_乗用_ガソリン,係数_乗用_CNG,係数_乗用_軽油,係数_乗用_メタノール,係数_乗用_LPG),125,5,AR2012),3,FALSE))))))</f>
        <v/>
      </c>
      <c r="AP2012" s="375" t="str">
        <f t="shared" si="558"/>
        <v/>
      </c>
      <c r="AQ2012" s="444" t="str">
        <f t="shared" si="559"/>
        <v/>
      </c>
      <c r="AR2012" s="375" t="str">
        <f t="shared" si="560"/>
        <v/>
      </c>
      <c r="AS2012" s="377" t="str">
        <f t="shared" si="561"/>
        <v/>
      </c>
      <c r="AT2012" s="378" t="str">
        <f t="shared" si="562"/>
        <v/>
      </c>
      <c r="AX2012" s="625" t="b">
        <f t="shared" si="563"/>
        <v>0</v>
      </c>
      <c r="AY2012" s="7" t="str">
        <f t="shared" si="564"/>
        <v>FALSEFALSEFALSE</v>
      </c>
      <c r="AZ2012" s="626">
        <f t="shared" si="548"/>
        <v>0</v>
      </c>
      <c r="BA2012" s="627" t="str">
        <f t="shared" si="565"/>
        <v/>
      </c>
      <c r="BB2012" s="627">
        <f t="shared" si="549"/>
        <v>0</v>
      </c>
    </row>
    <row r="2013" spans="1:54">
      <c r="A2013" s="381">
        <v>1956</v>
      </c>
      <c r="B2013" s="117"/>
      <c r="C2013" s="288"/>
      <c r="D2013" s="289"/>
      <c r="E2013" s="289"/>
      <c r="F2013" s="290"/>
      <c r="G2013" s="292"/>
      <c r="H2013" s="116"/>
      <c r="I2013" s="292"/>
      <c r="J2013" s="116"/>
      <c r="K2013" s="370"/>
      <c r="L2013" s="370"/>
      <c r="M2013" s="370"/>
      <c r="N2013" s="371"/>
      <c r="O2013" s="371"/>
      <c r="P2013" s="371"/>
      <c r="Q2013" s="371"/>
      <c r="R2013" s="371"/>
      <c r="S2013" s="371"/>
      <c r="T2013" s="443"/>
      <c r="U2013" s="539"/>
      <c r="V2013" s="117"/>
      <c r="W2013" s="118"/>
      <c r="X2013" s="119"/>
      <c r="Y2013" s="120"/>
      <c r="Z2013" s="122"/>
      <c r="AA2013" s="121"/>
      <c r="AB2013" s="443"/>
      <c r="AC2013" s="734"/>
      <c r="AD2013" s="372"/>
      <c r="AE2013" s="485"/>
      <c r="AF2013" s="373" t="str">
        <f t="shared" si="550"/>
        <v/>
      </c>
      <c r="AG2013" s="373" t="str">
        <f t="shared" si="551"/>
        <v/>
      </c>
      <c r="AH2013" s="374" t="str">
        <f t="shared" si="552"/>
        <v/>
      </c>
      <c r="AI2013" s="375" t="str">
        <f t="shared" si="553"/>
        <v/>
      </c>
      <c r="AJ2013" s="375" t="str">
        <f t="shared" si="554"/>
        <v/>
      </c>
      <c r="AK2013" s="375" t="str">
        <f t="shared" si="555"/>
        <v/>
      </c>
      <c r="AL2013" s="375" t="str">
        <f t="shared" si="556"/>
        <v/>
      </c>
      <c r="AM2013" s="375" t="str">
        <f t="shared" si="557"/>
        <v/>
      </c>
      <c r="AN2013" s="376" t="str">
        <f>IF(AF2013="","",IF(OR(AH2013="",AH2013="-"),"－",IF(OR(AM2013=8,AM2013=9),"",IF(OR(AJ2013=3,AJ2013=4,AJ2013=5,AJ2013=6),VLOOKUP(AH2013,INDEX((係数_バス貨物_ガソリン,係数_バス貨物_CNG,係数_バス貨物_軽油,係数_バス貨物_メタノール,係数_バス貨物_LPG),MATCH(AL2013,【参考】排出ガスレベル!$AI$4:$AI$671,1),1,AR2013):INDEX((係数_バス貨物_ガソリン,係数_バス貨物_CNG,係数_バス貨物_軽油,係数_バス貨物_メタノール,係数_バス貨物_LPG),MATCH(AL2013+1,【参考】排出ガスレベル!$AI$4:$AI$671,1)-1,5,AR2013),2,FALSE),IF(OR(AJ2013=1,AJ2013=2),VLOOKUP(AH2013,INDEX((係数_乗用_ガソリン,係数_乗用_CNG,係数_乗用_軽油,係数_乗用_メタノール,係数_乗用_LPG),1,1,AR2013):INDEX((係数_乗用_ガソリン,係数_乗用_CNG,係数_乗用_軽油,係数_乗用_メタノール,係数_乗用_LPG),125,5,AR2013),2,FALSE))))))</f>
        <v/>
      </c>
      <c r="AO2013" s="376" t="str">
        <f>IF(T2013="","",IF(OR(AH2013="",AH2013="-"),"－",IF(OR(AM2013=8,AM2013=9),"",IF(OR(AJ2013=3,AJ2013=4,AJ2013=5,AJ2013=6),VLOOKUP(AH2013,INDEX((係数_バス貨物_ガソリン,係数_バス貨物_CNG,係数_バス貨物_軽油,係数_バス貨物_メタノール,係数_バス貨物_LPG),MATCH(AL2013,【参考】排出ガスレベル!$AI$4:$AI$671,1),1,AR2013):INDEX((係数_バス貨物_ガソリン,係数_バス貨物_CNG,係数_バス貨物_軽油,係数_バス貨物_メタノール,係数_バス貨物_LPG),MATCH(AL2013+1,【参考】排出ガスレベル!$AI$4:$AI$671,1)-1,5,AR2013),3,FALSE),IF(OR(AJ2013=1,AJ2013=2),VLOOKUP(AH2013,INDEX((係数_乗用_ガソリン,係数_乗用_CNG,係数_乗用_軽油,係数_乗用_メタノール,係数_乗用_LPG),1,1,AR2013):INDEX((係数_乗用_ガソリン,係数_乗用_CNG,係数_乗用_軽油,係数_乗用_メタノール,係数_乗用_LPG),125,5,AR2013),3,FALSE))))))</f>
        <v/>
      </c>
      <c r="AP2013" s="375" t="str">
        <f t="shared" si="558"/>
        <v/>
      </c>
      <c r="AQ2013" s="444" t="str">
        <f t="shared" si="559"/>
        <v/>
      </c>
      <c r="AR2013" s="375" t="str">
        <f t="shared" si="560"/>
        <v/>
      </c>
      <c r="AS2013" s="377" t="str">
        <f t="shared" si="561"/>
        <v/>
      </c>
      <c r="AT2013" s="378" t="str">
        <f t="shared" si="562"/>
        <v/>
      </c>
      <c r="AX2013" s="625" t="b">
        <f t="shared" si="563"/>
        <v>0</v>
      </c>
      <c r="AY2013" s="7" t="str">
        <f t="shared" si="564"/>
        <v>FALSEFALSEFALSE</v>
      </c>
      <c r="AZ2013" s="626">
        <f t="shared" si="548"/>
        <v>0</v>
      </c>
      <c r="BA2013" s="627" t="str">
        <f t="shared" si="565"/>
        <v/>
      </c>
      <c r="BB2013" s="627">
        <f t="shared" si="549"/>
        <v>0</v>
      </c>
    </row>
    <row r="2014" spans="1:54">
      <c r="A2014" s="381">
        <v>1957</v>
      </c>
      <c r="B2014" s="117"/>
      <c r="C2014" s="288"/>
      <c r="D2014" s="289"/>
      <c r="E2014" s="289"/>
      <c r="F2014" s="290"/>
      <c r="G2014" s="292"/>
      <c r="H2014" s="116"/>
      <c r="I2014" s="292"/>
      <c r="J2014" s="116"/>
      <c r="K2014" s="370"/>
      <c r="L2014" s="370"/>
      <c r="M2014" s="370"/>
      <c r="N2014" s="371"/>
      <c r="O2014" s="371"/>
      <c r="P2014" s="371"/>
      <c r="Q2014" s="371"/>
      <c r="R2014" s="371"/>
      <c r="S2014" s="371"/>
      <c r="T2014" s="443"/>
      <c r="U2014" s="539"/>
      <c r="V2014" s="117"/>
      <c r="W2014" s="118"/>
      <c r="X2014" s="119"/>
      <c r="Y2014" s="120"/>
      <c r="Z2014" s="122"/>
      <c r="AA2014" s="121"/>
      <c r="AB2014" s="443"/>
      <c r="AC2014" s="734"/>
      <c r="AD2014" s="372"/>
      <c r="AE2014" s="485"/>
      <c r="AF2014" s="373" t="str">
        <f t="shared" si="550"/>
        <v/>
      </c>
      <c r="AG2014" s="373" t="str">
        <f t="shared" si="551"/>
        <v/>
      </c>
      <c r="AH2014" s="374" t="str">
        <f t="shared" si="552"/>
        <v/>
      </c>
      <c r="AI2014" s="375" t="str">
        <f t="shared" si="553"/>
        <v/>
      </c>
      <c r="AJ2014" s="375" t="str">
        <f t="shared" si="554"/>
        <v/>
      </c>
      <c r="AK2014" s="375" t="str">
        <f t="shared" si="555"/>
        <v/>
      </c>
      <c r="AL2014" s="375" t="str">
        <f t="shared" si="556"/>
        <v/>
      </c>
      <c r="AM2014" s="375" t="str">
        <f t="shared" si="557"/>
        <v/>
      </c>
      <c r="AN2014" s="376" t="str">
        <f>IF(AF2014="","",IF(OR(AH2014="",AH2014="-"),"－",IF(OR(AM2014=8,AM2014=9),"",IF(OR(AJ2014=3,AJ2014=4,AJ2014=5,AJ2014=6),VLOOKUP(AH2014,INDEX((係数_バス貨物_ガソリン,係数_バス貨物_CNG,係数_バス貨物_軽油,係数_バス貨物_メタノール,係数_バス貨物_LPG),MATCH(AL2014,【参考】排出ガスレベル!$AI$4:$AI$671,1),1,AR2014):INDEX((係数_バス貨物_ガソリン,係数_バス貨物_CNG,係数_バス貨物_軽油,係数_バス貨物_メタノール,係数_バス貨物_LPG),MATCH(AL2014+1,【参考】排出ガスレベル!$AI$4:$AI$671,1)-1,5,AR2014),2,FALSE),IF(OR(AJ2014=1,AJ2014=2),VLOOKUP(AH2014,INDEX((係数_乗用_ガソリン,係数_乗用_CNG,係数_乗用_軽油,係数_乗用_メタノール,係数_乗用_LPG),1,1,AR2014):INDEX((係数_乗用_ガソリン,係数_乗用_CNG,係数_乗用_軽油,係数_乗用_メタノール,係数_乗用_LPG),125,5,AR2014),2,FALSE))))))</f>
        <v/>
      </c>
      <c r="AO2014" s="376" t="str">
        <f>IF(T2014="","",IF(OR(AH2014="",AH2014="-"),"－",IF(OR(AM2014=8,AM2014=9),"",IF(OR(AJ2014=3,AJ2014=4,AJ2014=5,AJ2014=6),VLOOKUP(AH2014,INDEX((係数_バス貨物_ガソリン,係数_バス貨物_CNG,係数_バス貨物_軽油,係数_バス貨物_メタノール,係数_バス貨物_LPG),MATCH(AL2014,【参考】排出ガスレベル!$AI$4:$AI$671,1),1,AR2014):INDEX((係数_バス貨物_ガソリン,係数_バス貨物_CNG,係数_バス貨物_軽油,係数_バス貨物_メタノール,係数_バス貨物_LPG),MATCH(AL2014+1,【参考】排出ガスレベル!$AI$4:$AI$671,1)-1,5,AR2014),3,FALSE),IF(OR(AJ2014=1,AJ2014=2),VLOOKUP(AH2014,INDEX((係数_乗用_ガソリン,係数_乗用_CNG,係数_乗用_軽油,係数_乗用_メタノール,係数_乗用_LPG),1,1,AR2014):INDEX((係数_乗用_ガソリン,係数_乗用_CNG,係数_乗用_軽油,係数_乗用_メタノール,係数_乗用_LPG),125,5,AR2014),3,FALSE))))))</f>
        <v/>
      </c>
      <c r="AP2014" s="375" t="str">
        <f t="shared" si="558"/>
        <v/>
      </c>
      <c r="AQ2014" s="444" t="str">
        <f t="shared" si="559"/>
        <v/>
      </c>
      <c r="AR2014" s="375" t="str">
        <f t="shared" si="560"/>
        <v/>
      </c>
      <c r="AS2014" s="377" t="str">
        <f t="shared" si="561"/>
        <v/>
      </c>
      <c r="AT2014" s="378" t="str">
        <f t="shared" si="562"/>
        <v/>
      </c>
      <c r="AX2014" s="625" t="b">
        <f t="shared" si="563"/>
        <v>0</v>
      </c>
      <c r="AY2014" s="7" t="str">
        <f t="shared" si="564"/>
        <v>FALSEFALSEFALSE</v>
      </c>
      <c r="AZ2014" s="626">
        <f t="shared" si="548"/>
        <v>0</v>
      </c>
      <c r="BA2014" s="627" t="str">
        <f t="shared" si="565"/>
        <v/>
      </c>
      <c r="BB2014" s="627">
        <f t="shared" si="549"/>
        <v>0</v>
      </c>
    </row>
    <row r="2015" spans="1:54">
      <c r="A2015" s="381">
        <v>1958</v>
      </c>
      <c r="B2015" s="117"/>
      <c r="C2015" s="288"/>
      <c r="D2015" s="289"/>
      <c r="E2015" s="289"/>
      <c r="F2015" s="290"/>
      <c r="G2015" s="292"/>
      <c r="H2015" s="116"/>
      <c r="I2015" s="292"/>
      <c r="J2015" s="116"/>
      <c r="K2015" s="370"/>
      <c r="L2015" s="370"/>
      <c r="M2015" s="370"/>
      <c r="N2015" s="371"/>
      <c r="O2015" s="371"/>
      <c r="P2015" s="371"/>
      <c r="Q2015" s="371"/>
      <c r="R2015" s="371"/>
      <c r="S2015" s="371"/>
      <c r="T2015" s="443"/>
      <c r="U2015" s="539"/>
      <c r="V2015" s="117"/>
      <c r="W2015" s="118"/>
      <c r="X2015" s="119"/>
      <c r="Y2015" s="120"/>
      <c r="Z2015" s="122"/>
      <c r="AA2015" s="121"/>
      <c r="AB2015" s="443"/>
      <c r="AC2015" s="734"/>
      <c r="AD2015" s="372"/>
      <c r="AE2015" s="485"/>
      <c r="AF2015" s="373" t="str">
        <f t="shared" si="550"/>
        <v/>
      </c>
      <c r="AG2015" s="373" t="str">
        <f t="shared" si="551"/>
        <v/>
      </c>
      <c r="AH2015" s="374" t="str">
        <f t="shared" si="552"/>
        <v/>
      </c>
      <c r="AI2015" s="375" t="str">
        <f t="shared" si="553"/>
        <v/>
      </c>
      <c r="AJ2015" s="375" t="str">
        <f t="shared" si="554"/>
        <v/>
      </c>
      <c r="AK2015" s="375" t="str">
        <f t="shared" si="555"/>
        <v/>
      </c>
      <c r="AL2015" s="375" t="str">
        <f t="shared" si="556"/>
        <v/>
      </c>
      <c r="AM2015" s="375" t="str">
        <f t="shared" si="557"/>
        <v/>
      </c>
      <c r="AN2015" s="376" t="str">
        <f>IF(AF2015="","",IF(OR(AH2015="",AH2015="-"),"－",IF(OR(AM2015=8,AM2015=9),"",IF(OR(AJ2015=3,AJ2015=4,AJ2015=5,AJ2015=6),VLOOKUP(AH2015,INDEX((係数_バス貨物_ガソリン,係数_バス貨物_CNG,係数_バス貨物_軽油,係数_バス貨物_メタノール,係数_バス貨物_LPG),MATCH(AL2015,【参考】排出ガスレベル!$AI$4:$AI$671,1),1,AR2015):INDEX((係数_バス貨物_ガソリン,係数_バス貨物_CNG,係数_バス貨物_軽油,係数_バス貨物_メタノール,係数_バス貨物_LPG),MATCH(AL2015+1,【参考】排出ガスレベル!$AI$4:$AI$671,1)-1,5,AR2015),2,FALSE),IF(OR(AJ2015=1,AJ2015=2),VLOOKUP(AH2015,INDEX((係数_乗用_ガソリン,係数_乗用_CNG,係数_乗用_軽油,係数_乗用_メタノール,係数_乗用_LPG),1,1,AR2015):INDEX((係数_乗用_ガソリン,係数_乗用_CNG,係数_乗用_軽油,係数_乗用_メタノール,係数_乗用_LPG),125,5,AR2015),2,FALSE))))))</f>
        <v/>
      </c>
      <c r="AO2015" s="376" t="str">
        <f>IF(T2015="","",IF(OR(AH2015="",AH2015="-"),"－",IF(OR(AM2015=8,AM2015=9),"",IF(OR(AJ2015=3,AJ2015=4,AJ2015=5,AJ2015=6),VLOOKUP(AH2015,INDEX((係数_バス貨物_ガソリン,係数_バス貨物_CNG,係数_バス貨物_軽油,係数_バス貨物_メタノール,係数_バス貨物_LPG),MATCH(AL2015,【参考】排出ガスレベル!$AI$4:$AI$671,1),1,AR2015):INDEX((係数_バス貨物_ガソリン,係数_バス貨物_CNG,係数_バス貨物_軽油,係数_バス貨物_メタノール,係数_バス貨物_LPG),MATCH(AL2015+1,【参考】排出ガスレベル!$AI$4:$AI$671,1)-1,5,AR2015),3,FALSE),IF(OR(AJ2015=1,AJ2015=2),VLOOKUP(AH2015,INDEX((係数_乗用_ガソリン,係数_乗用_CNG,係数_乗用_軽油,係数_乗用_メタノール,係数_乗用_LPG),1,1,AR2015):INDEX((係数_乗用_ガソリン,係数_乗用_CNG,係数_乗用_軽油,係数_乗用_メタノール,係数_乗用_LPG),125,5,AR2015),3,FALSE))))))</f>
        <v/>
      </c>
      <c r="AP2015" s="375" t="str">
        <f t="shared" si="558"/>
        <v/>
      </c>
      <c r="AQ2015" s="444" t="str">
        <f t="shared" si="559"/>
        <v/>
      </c>
      <c r="AR2015" s="375" t="str">
        <f t="shared" si="560"/>
        <v/>
      </c>
      <c r="AS2015" s="377" t="str">
        <f t="shared" si="561"/>
        <v/>
      </c>
      <c r="AT2015" s="378" t="str">
        <f t="shared" si="562"/>
        <v/>
      </c>
      <c r="AX2015" s="625" t="b">
        <f t="shared" si="563"/>
        <v>0</v>
      </c>
      <c r="AY2015" s="7" t="str">
        <f t="shared" si="564"/>
        <v>FALSEFALSEFALSE</v>
      </c>
      <c r="AZ2015" s="626">
        <f t="shared" si="548"/>
        <v>0</v>
      </c>
      <c r="BA2015" s="627" t="str">
        <f t="shared" si="565"/>
        <v/>
      </c>
      <c r="BB2015" s="627">
        <f t="shared" si="549"/>
        <v>0</v>
      </c>
    </row>
    <row r="2016" spans="1:54">
      <c r="A2016" s="381">
        <v>1959</v>
      </c>
      <c r="B2016" s="117"/>
      <c r="C2016" s="288"/>
      <c r="D2016" s="289"/>
      <c r="E2016" s="289"/>
      <c r="F2016" s="290"/>
      <c r="G2016" s="292"/>
      <c r="H2016" s="116"/>
      <c r="I2016" s="292"/>
      <c r="J2016" s="116"/>
      <c r="K2016" s="370"/>
      <c r="L2016" s="370"/>
      <c r="M2016" s="370"/>
      <c r="N2016" s="371"/>
      <c r="O2016" s="371"/>
      <c r="P2016" s="371"/>
      <c r="Q2016" s="371"/>
      <c r="R2016" s="371"/>
      <c r="S2016" s="371"/>
      <c r="T2016" s="443"/>
      <c r="U2016" s="539"/>
      <c r="V2016" s="117"/>
      <c r="W2016" s="118"/>
      <c r="X2016" s="119"/>
      <c r="Y2016" s="120"/>
      <c r="Z2016" s="122"/>
      <c r="AA2016" s="121"/>
      <c r="AB2016" s="443"/>
      <c r="AC2016" s="734"/>
      <c r="AD2016" s="372"/>
      <c r="AE2016" s="485"/>
      <c r="AF2016" s="373" t="str">
        <f t="shared" si="550"/>
        <v/>
      </c>
      <c r="AG2016" s="373" t="str">
        <f t="shared" si="551"/>
        <v/>
      </c>
      <c r="AH2016" s="374" t="str">
        <f t="shared" si="552"/>
        <v/>
      </c>
      <c r="AI2016" s="375" t="str">
        <f t="shared" si="553"/>
        <v/>
      </c>
      <c r="AJ2016" s="375" t="str">
        <f t="shared" si="554"/>
        <v/>
      </c>
      <c r="AK2016" s="375" t="str">
        <f t="shared" si="555"/>
        <v/>
      </c>
      <c r="AL2016" s="375" t="str">
        <f t="shared" si="556"/>
        <v/>
      </c>
      <c r="AM2016" s="375" t="str">
        <f t="shared" si="557"/>
        <v/>
      </c>
      <c r="AN2016" s="376" t="str">
        <f>IF(AF2016="","",IF(OR(AH2016="",AH2016="-"),"－",IF(OR(AM2016=8,AM2016=9),"",IF(OR(AJ2016=3,AJ2016=4,AJ2016=5,AJ2016=6),VLOOKUP(AH2016,INDEX((係数_バス貨物_ガソリン,係数_バス貨物_CNG,係数_バス貨物_軽油,係数_バス貨物_メタノール,係数_バス貨物_LPG),MATCH(AL2016,【参考】排出ガスレベル!$AI$4:$AI$671,1),1,AR2016):INDEX((係数_バス貨物_ガソリン,係数_バス貨物_CNG,係数_バス貨物_軽油,係数_バス貨物_メタノール,係数_バス貨物_LPG),MATCH(AL2016+1,【参考】排出ガスレベル!$AI$4:$AI$671,1)-1,5,AR2016),2,FALSE),IF(OR(AJ2016=1,AJ2016=2),VLOOKUP(AH2016,INDEX((係数_乗用_ガソリン,係数_乗用_CNG,係数_乗用_軽油,係数_乗用_メタノール,係数_乗用_LPG),1,1,AR2016):INDEX((係数_乗用_ガソリン,係数_乗用_CNG,係数_乗用_軽油,係数_乗用_メタノール,係数_乗用_LPG),125,5,AR2016),2,FALSE))))))</f>
        <v/>
      </c>
      <c r="AO2016" s="376" t="str">
        <f>IF(T2016="","",IF(OR(AH2016="",AH2016="-"),"－",IF(OR(AM2016=8,AM2016=9),"",IF(OR(AJ2016=3,AJ2016=4,AJ2016=5,AJ2016=6),VLOOKUP(AH2016,INDEX((係数_バス貨物_ガソリン,係数_バス貨物_CNG,係数_バス貨物_軽油,係数_バス貨物_メタノール,係数_バス貨物_LPG),MATCH(AL2016,【参考】排出ガスレベル!$AI$4:$AI$671,1),1,AR2016):INDEX((係数_バス貨物_ガソリン,係数_バス貨物_CNG,係数_バス貨物_軽油,係数_バス貨物_メタノール,係数_バス貨物_LPG),MATCH(AL2016+1,【参考】排出ガスレベル!$AI$4:$AI$671,1)-1,5,AR2016),3,FALSE),IF(OR(AJ2016=1,AJ2016=2),VLOOKUP(AH2016,INDEX((係数_乗用_ガソリン,係数_乗用_CNG,係数_乗用_軽油,係数_乗用_メタノール,係数_乗用_LPG),1,1,AR2016):INDEX((係数_乗用_ガソリン,係数_乗用_CNG,係数_乗用_軽油,係数_乗用_メタノール,係数_乗用_LPG),125,5,AR2016),3,FALSE))))))</f>
        <v/>
      </c>
      <c r="AP2016" s="375" t="str">
        <f t="shared" si="558"/>
        <v/>
      </c>
      <c r="AQ2016" s="444" t="str">
        <f t="shared" si="559"/>
        <v/>
      </c>
      <c r="AR2016" s="375" t="str">
        <f t="shared" si="560"/>
        <v/>
      </c>
      <c r="AS2016" s="377" t="str">
        <f t="shared" si="561"/>
        <v/>
      </c>
      <c r="AT2016" s="378" t="str">
        <f t="shared" si="562"/>
        <v/>
      </c>
      <c r="AX2016" s="625" t="b">
        <f t="shared" si="563"/>
        <v>0</v>
      </c>
      <c r="AY2016" s="7" t="str">
        <f t="shared" si="564"/>
        <v>FALSEFALSEFALSE</v>
      </c>
      <c r="AZ2016" s="626">
        <f t="shared" si="548"/>
        <v>0</v>
      </c>
      <c r="BA2016" s="627" t="str">
        <f t="shared" si="565"/>
        <v/>
      </c>
      <c r="BB2016" s="627">
        <f t="shared" si="549"/>
        <v>0</v>
      </c>
    </row>
    <row r="2017" spans="1:54">
      <c r="A2017" s="381">
        <v>1960</v>
      </c>
      <c r="B2017" s="117"/>
      <c r="C2017" s="288"/>
      <c r="D2017" s="289"/>
      <c r="E2017" s="289"/>
      <c r="F2017" s="290"/>
      <c r="G2017" s="292"/>
      <c r="H2017" s="116"/>
      <c r="I2017" s="292"/>
      <c r="J2017" s="116"/>
      <c r="K2017" s="370"/>
      <c r="L2017" s="370"/>
      <c r="M2017" s="370"/>
      <c r="N2017" s="371"/>
      <c r="O2017" s="371"/>
      <c r="P2017" s="371"/>
      <c r="Q2017" s="371"/>
      <c r="R2017" s="371"/>
      <c r="S2017" s="371"/>
      <c r="T2017" s="443"/>
      <c r="U2017" s="539"/>
      <c r="V2017" s="117"/>
      <c r="W2017" s="118"/>
      <c r="X2017" s="119"/>
      <c r="Y2017" s="120"/>
      <c r="Z2017" s="122"/>
      <c r="AA2017" s="121"/>
      <c r="AB2017" s="443"/>
      <c r="AC2017" s="734"/>
      <c r="AD2017" s="372"/>
      <c r="AE2017" s="485"/>
      <c r="AF2017" s="373" t="str">
        <f t="shared" si="550"/>
        <v/>
      </c>
      <c r="AG2017" s="373" t="str">
        <f t="shared" si="551"/>
        <v/>
      </c>
      <c r="AH2017" s="374" t="str">
        <f t="shared" si="552"/>
        <v/>
      </c>
      <c r="AI2017" s="375" t="str">
        <f t="shared" si="553"/>
        <v/>
      </c>
      <c r="AJ2017" s="375" t="str">
        <f t="shared" si="554"/>
        <v/>
      </c>
      <c r="AK2017" s="375" t="str">
        <f t="shared" si="555"/>
        <v/>
      </c>
      <c r="AL2017" s="375" t="str">
        <f t="shared" si="556"/>
        <v/>
      </c>
      <c r="AM2017" s="375" t="str">
        <f t="shared" si="557"/>
        <v/>
      </c>
      <c r="AN2017" s="376" t="str">
        <f>IF(AF2017="","",IF(OR(AH2017="",AH2017="-"),"－",IF(OR(AM2017=8,AM2017=9),"",IF(OR(AJ2017=3,AJ2017=4,AJ2017=5,AJ2017=6),VLOOKUP(AH2017,INDEX((係数_バス貨物_ガソリン,係数_バス貨物_CNG,係数_バス貨物_軽油,係数_バス貨物_メタノール,係数_バス貨物_LPG),MATCH(AL2017,【参考】排出ガスレベル!$AI$4:$AI$671,1),1,AR2017):INDEX((係数_バス貨物_ガソリン,係数_バス貨物_CNG,係数_バス貨物_軽油,係数_バス貨物_メタノール,係数_バス貨物_LPG),MATCH(AL2017+1,【参考】排出ガスレベル!$AI$4:$AI$671,1)-1,5,AR2017),2,FALSE),IF(OR(AJ2017=1,AJ2017=2),VLOOKUP(AH2017,INDEX((係数_乗用_ガソリン,係数_乗用_CNG,係数_乗用_軽油,係数_乗用_メタノール,係数_乗用_LPG),1,1,AR2017):INDEX((係数_乗用_ガソリン,係数_乗用_CNG,係数_乗用_軽油,係数_乗用_メタノール,係数_乗用_LPG),125,5,AR2017),2,FALSE))))))</f>
        <v/>
      </c>
      <c r="AO2017" s="376" t="str">
        <f>IF(T2017="","",IF(OR(AH2017="",AH2017="-"),"－",IF(OR(AM2017=8,AM2017=9),"",IF(OR(AJ2017=3,AJ2017=4,AJ2017=5,AJ2017=6),VLOOKUP(AH2017,INDEX((係数_バス貨物_ガソリン,係数_バス貨物_CNG,係数_バス貨物_軽油,係数_バス貨物_メタノール,係数_バス貨物_LPG),MATCH(AL2017,【参考】排出ガスレベル!$AI$4:$AI$671,1),1,AR2017):INDEX((係数_バス貨物_ガソリン,係数_バス貨物_CNG,係数_バス貨物_軽油,係数_バス貨物_メタノール,係数_バス貨物_LPG),MATCH(AL2017+1,【参考】排出ガスレベル!$AI$4:$AI$671,1)-1,5,AR2017),3,FALSE),IF(OR(AJ2017=1,AJ2017=2),VLOOKUP(AH2017,INDEX((係数_乗用_ガソリン,係数_乗用_CNG,係数_乗用_軽油,係数_乗用_メタノール,係数_乗用_LPG),1,1,AR2017):INDEX((係数_乗用_ガソリン,係数_乗用_CNG,係数_乗用_軽油,係数_乗用_メタノール,係数_乗用_LPG),125,5,AR2017),3,FALSE))))))</f>
        <v/>
      </c>
      <c r="AP2017" s="375" t="str">
        <f t="shared" si="558"/>
        <v/>
      </c>
      <c r="AQ2017" s="444" t="str">
        <f t="shared" si="559"/>
        <v/>
      </c>
      <c r="AR2017" s="375" t="str">
        <f t="shared" si="560"/>
        <v/>
      </c>
      <c r="AS2017" s="377" t="str">
        <f t="shared" si="561"/>
        <v/>
      </c>
      <c r="AT2017" s="378" t="str">
        <f t="shared" si="562"/>
        <v/>
      </c>
      <c r="AX2017" s="625" t="b">
        <f t="shared" si="563"/>
        <v>0</v>
      </c>
      <c r="AY2017" s="7" t="str">
        <f t="shared" si="564"/>
        <v>FALSEFALSEFALSE</v>
      </c>
      <c r="AZ2017" s="626">
        <f t="shared" si="548"/>
        <v>0</v>
      </c>
      <c r="BA2017" s="627" t="str">
        <f t="shared" si="565"/>
        <v/>
      </c>
      <c r="BB2017" s="627">
        <f t="shared" si="549"/>
        <v>0</v>
      </c>
    </row>
    <row r="2018" spans="1:54">
      <c r="A2018" s="381">
        <v>1961</v>
      </c>
      <c r="B2018" s="117"/>
      <c r="C2018" s="288"/>
      <c r="D2018" s="289"/>
      <c r="E2018" s="289"/>
      <c r="F2018" s="290"/>
      <c r="G2018" s="292"/>
      <c r="H2018" s="116"/>
      <c r="I2018" s="292"/>
      <c r="J2018" s="116"/>
      <c r="K2018" s="370"/>
      <c r="L2018" s="370"/>
      <c r="M2018" s="370"/>
      <c r="N2018" s="371"/>
      <c r="O2018" s="371"/>
      <c r="P2018" s="371"/>
      <c r="Q2018" s="371"/>
      <c r="R2018" s="371"/>
      <c r="S2018" s="371"/>
      <c r="T2018" s="443"/>
      <c r="U2018" s="539"/>
      <c r="V2018" s="117"/>
      <c r="W2018" s="118"/>
      <c r="X2018" s="119"/>
      <c r="Y2018" s="120"/>
      <c r="Z2018" s="122"/>
      <c r="AA2018" s="121"/>
      <c r="AB2018" s="443"/>
      <c r="AC2018" s="734"/>
      <c r="AD2018" s="372"/>
      <c r="AE2018" s="485"/>
      <c r="AF2018" s="373" t="str">
        <f t="shared" si="550"/>
        <v/>
      </c>
      <c r="AG2018" s="373" t="str">
        <f t="shared" si="551"/>
        <v/>
      </c>
      <c r="AH2018" s="374" t="str">
        <f t="shared" si="552"/>
        <v/>
      </c>
      <c r="AI2018" s="375" t="str">
        <f t="shared" si="553"/>
        <v/>
      </c>
      <c r="AJ2018" s="375" t="str">
        <f t="shared" si="554"/>
        <v/>
      </c>
      <c r="AK2018" s="375" t="str">
        <f t="shared" si="555"/>
        <v/>
      </c>
      <c r="AL2018" s="375" t="str">
        <f t="shared" si="556"/>
        <v/>
      </c>
      <c r="AM2018" s="375" t="str">
        <f t="shared" si="557"/>
        <v/>
      </c>
      <c r="AN2018" s="376" t="str">
        <f>IF(AF2018="","",IF(OR(AH2018="",AH2018="-"),"－",IF(OR(AM2018=8,AM2018=9),"",IF(OR(AJ2018=3,AJ2018=4,AJ2018=5,AJ2018=6),VLOOKUP(AH2018,INDEX((係数_バス貨物_ガソリン,係数_バス貨物_CNG,係数_バス貨物_軽油,係数_バス貨物_メタノール,係数_バス貨物_LPG),MATCH(AL2018,【参考】排出ガスレベル!$AI$4:$AI$671,1),1,AR2018):INDEX((係数_バス貨物_ガソリン,係数_バス貨物_CNG,係数_バス貨物_軽油,係数_バス貨物_メタノール,係数_バス貨物_LPG),MATCH(AL2018+1,【参考】排出ガスレベル!$AI$4:$AI$671,1)-1,5,AR2018),2,FALSE),IF(OR(AJ2018=1,AJ2018=2),VLOOKUP(AH2018,INDEX((係数_乗用_ガソリン,係数_乗用_CNG,係数_乗用_軽油,係数_乗用_メタノール,係数_乗用_LPG),1,1,AR2018):INDEX((係数_乗用_ガソリン,係数_乗用_CNG,係数_乗用_軽油,係数_乗用_メタノール,係数_乗用_LPG),125,5,AR2018),2,FALSE))))))</f>
        <v/>
      </c>
      <c r="AO2018" s="376" t="str">
        <f>IF(T2018="","",IF(OR(AH2018="",AH2018="-"),"－",IF(OR(AM2018=8,AM2018=9),"",IF(OR(AJ2018=3,AJ2018=4,AJ2018=5,AJ2018=6),VLOOKUP(AH2018,INDEX((係数_バス貨物_ガソリン,係数_バス貨物_CNG,係数_バス貨物_軽油,係数_バス貨物_メタノール,係数_バス貨物_LPG),MATCH(AL2018,【参考】排出ガスレベル!$AI$4:$AI$671,1),1,AR2018):INDEX((係数_バス貨物_ガソリン,係数_バス貨物_CNG,係数_バス貨物_軽油,係数_バス貨物_メタノール,係数_バス貨物_LPG),MATCH(AL2018+1,【参考】排出ガスレベル!$AI$4:$AI$671,1)-1,5,AR2018),3,FALSE),IF(OR(AJ2018=1,AJ2018=2),VLOOKUP(AH2018,INDEX((係数_乗用_ガソリン,係数_乗用_CNG,係数_乗用_軽油,係数_乗用_メタノール,係数_乗用_LPG),1,1,AR2018):INDEX((係数_乗用_ガソリン,係数_乗用_CNG,係数_乗用_軽油,係数_乗用_メタノール,係数_乗用_LPG),125,5,AR2018),3,FALSE))))))</f>
        <v/>
      </c>
      <c r="AP2018" s="375" t="str">
        <f t="shared" si="558"/>
        <v/>
      </c>
      <c r="AQ2018" s="444" t="str">
        <f t="shared" si="559"/>
        <v/>
      </c>
      <c r="AR2018" s="375" t="str">
        <f t="shared" si="560"/>
        <v/>
      </c>
      <c r="AS2018" s="377" t="str">
        <f t="shared" si="561"/>
        <v/>
      </c>
      <c r="AT2018" s="378" t="str">
        <f t="shared" si="562"/>
        <v/>
      </c>
      <c r="AX2018" s="625" t="b">
        <f t="shared" si="563"/>
        <v>0</v>
      </c>
      <c r="AY2018" s="7" t="str">
        <f t="shared" si="564"/>
        <v>FALSEFALSEFALSE</v>
      </c>
      <c r="AZ2018" s="626">
        <f t="shared" si="548"/>
        <v>0</v>
      </c>
      <c r="BA2018" s="627" t="str">
        <f t="shared" si="565"/>
        <v/>
      </c>
      <c r="BB2018" s="627">
        <f t="shared" si="549"/>
        <v>0</v>
      </c>
    </row>
    <row r="2019" spans="1:54">
      <c r="A2019" s="381">
        <v>1962</v>
      </c>
      <c r="B2019" s="117"/>
      <c r="C2019" s="288"/>
      <c r="D2019" s="289"/>
      <c r="E2019" s="289"/>
      <c r="F2019" s="290"/>
      <c r="G2019" s="292"/>
      <c r="H2019" s="116"/>
      <c r="I2019" s="292"/>
      <c r="J2019" s="116"/>
      <c r="K2019" s="370"/>
      <c r="L2019" s="370"/>
      <c r="M2019" s="370"/>
      <c r="N2019" s="371"/>
      <c r="O2019" s="371"/>
      <c r="P2019" s="371"/>
      <c r="Q2019" s="371"/>
      <c r="R2019" s="371"/>
      <c r="S2019" s="371"/>
      <c r="T2019" s="443"/>
      <c r="U2019" s="539"/>
      <c r="V2019" s="117"/>
      <c r="W2019" s="118"/>
      <c r="X2019" s="119"/>
      <c r="Y2019" s="120"/>
      <c r="Z2019" s="122"/>
      <c r="AA2019" s="121"/>
      <c r="AB2019" s="443"/>
      <c r="AC2019" s="734"/>
      <c r="AD2019" s="372"/>
      <c r="AE2019" s="485"/>
      <c r="AF2019" s="373" t="str">
        <f t="shared" si="550"/>
        <v/>
      </c>
      <c r="AG2019" s="373" t="str">
        <f t="shared" si="551"/>
        <v/>
      </c>
      <c r="AH2019" s="374" t="str">
        <f t="shared" si="552"/>
        <v/>
      </c>
      <c r="AI2019" s="375" t="str">
        <f t="shared" si="553"/>
        <v/>
      </c>
      <c r="AJ2019" s="375" t="str">
        <f t="shared" si="554"/>
        <v/>
      </c>
      <c r="AK2019" s="375" t="str">
        <f t="shared" si="555"/>
        <v/>
      </c>
      <c r="AL2019" s="375" t="str">
        <f t="shared" si="556"/>
        <v/>
      </c>
      <c r="AM2019" s="375" t="str">
        <f t="shared" si="557"/>
        <v/>
      </c>
      <c r="AN2019" s="376" t="str">
        <f>IF(AF2019="","",IF(OR(AH2019="",AH2019="-"),"－",IF(OR(AM2019=8,AM2019=9),"",IF(OR(AJ2019=3,AJ2019=4,AJ2019=5,AJ2019=6),VLOOKUP(AH2019,INDEX((係数_バス貨物_ガソリン,係数_バス貨物_CNG,係数_バス貨物_軽油,係数_バス貨物_メタノール,係数_バス貨物_LPG),MATCH(AL2019,【参考】排出ガスレベル!$AI$4:$AI$671,1),1,AR2019):INDEX((係数_バス貨物_ガソリン,係数_バス貨物_CNG,係数_バス貨物_軽油,係数_バス貨物_メタノール,係数_バス貨物_LPG),MATCH(AL2019+1,【参考】排出ガスレベル!$AI$4:$AI$671,1)-1,5,AR2019),2,FALSE),IF(OR(AJ2019=1,AJ2019=2),VLOOKUP(AH2019,INDEX((係数_乗用_ガソリン,係数_乗用_CNG,係数_乗用_軽油,係数_乗用_メタノール,係数_乗用_LPG),1,1,AR2019):INDEX((係数_乗用_ガソリン,係数_乗用_CNG,係数_乗用_軽油,係数_乗用_メタノール,係数_乗用_LPG),125,5,AR2019),2,FALSE))))))</f>
        <v/>
      </c>
      <c r="AO2019" s="376" t="str">
        <f>IF(T2019="","",IF(OR(AH2019="",AH2019="-"),"－",IF(OR(AM2019=8,AM2019=9),"",IF(OR(AJ2019=3,AJ2019=4,AJ2019=5,AJ2019=6),VLOOKUP(AH2019,INDEX((係数_バス貨物_ガソリン,係数_バス貨物_CNG,係数_バス貨物_軽油,係数_バス貨物_メタノール,係数_バス貨物_LPG),MATCH(AL2019,【参考】排出ガスレベル!$AI$4:$AI$671,1),1,AR2019):INDEX((係数_バス貨物_ガソリン,係数_バス貨物_CNG,係数_バス貨物_軽油,係数_バス貨物_メタノール,係数_バス貨物_LPG),MATCH(AL2019+1,【参考】排出ガスレベル!$AI$4:$AI$671,1)-1,5,AR2019),3,FALSE),IF(OR(AJ2019=1,AJ2019=2),VLOOKUP(AH2019,INDEX((係数_乗用_ガソリン,係数_乗用_CNG,係数_乗用_軽油,係数_乗用_メタノール,係数_乗用_LPG),1,1,AR2019):INDEX((係数_乗用_ガソリン,係数_乗用_CNG,係数_乗用_軽油,係数_乗用_メタノール,係数_乗用_LPG),125,5,AR2019),3,FALSE))))))</f>
        <v/>
      </c>
      <c r="AP2019" s="375" t="str">
        <f t="shared" si="558"/>
        <v/>
      </c>
      <c r="AQ2019" s="444" t="str">
        <f t="shared" si="559"/>
        <v/>
      </c>
      <c r="AR2019" s="375" t="str">
        <f t="shared" si="560"/>
        <v/>
      </c>
      <c r="AS2019" s="377" t="str">
        <f t="shared" si="561"/>
        <v/>
      </c>
      <c r="AT2019" s="378" t="str">
        <f t="shared" si="562"/>
        <v/>
      </c>
      <c r="AX2019" s="625" t="b">
        <f t="shared" si="563"/>
        <v>0</v>
      </c>
      <c r="AY2019" s="7" t="str">
        <f t="shared" si="564"/>
        <v>FALSEFALSEFALSE</v>
      </c>
      <c r="AZ2019" s="626">
        <f t="shared" si="548"/>
        <v>0</v>
      </c>
      <c r="BA2019" s="627" t="str">
        <f t="shared" si="565"/>
        <v/>
      </c>
      <c r="BB2019" s="627">
        <f t="shared" si="549"/>
        <v>0</v>
      </c>
    </row>
    <row r="2020" spans="1:54">
      <c r="A2020" s="381">
        <v>1963</v>
      </c>
      <c r="B2020" s="117"/>
      <c r="C2020" s="288"/>
      <c r="D2020" s="289"/>
      <c r="E2020" s="289"/>
      <c r="F2020" s="290"/>
      <c r="G2020" s="292"/>
      <c r="H2020" s="116"/>
      <c r="I2020" s="292"/>
      <c r="J2020" s="116"/>
      <c r="K2020" s="370"/>
      <c r="L2020" s="370"/>
      <c r="M2020" s="370"/>
      <c r="N2020" s="371"/>
      <c r="O2020" s="371"/>
      <c r="P2020" s="371"/>
      <c r="Q2020" s="371"/>
      <c r="R2020" s="371"/>
      <c r="S2020" s="371"/>
      <c r="T2020" s="443"/>
      <c r="U2020" s="539"/>
      <c r="V2020" s="117"/>
      <c r="W2020" s="118"/>
      <c r="X2020" s="119"/>
      <c r="Y2020" s="120"/>
      <c r="Z2020" s="122"/>
      <c r="AA2020" s="121"/>
      <c r="AB2020" s="443"/>
      <c r="AC2020" s="734"/>
      <c r="AD2020" s="372"/>
      <c r="AE2020" s="485"/>
      <c r="AF2020" s="373" t="str">
        <f t="shared" si="550"/>
        <v/>
      </c>
      <c r="AG2020" s="373" t="str">
        <f t="shared" si="551"/>
        <v/>
      </c>
      <c r="AH2020" s="374" t="str">
        <f t="shared" si="552"/>
        <v/>
      </c>
      <c r="AI2020" s="375" t="str">
        <f t="shared" si="553"/>
        <v/>
      </c>
      <c r="AJ2020" s="375" t="str">
        <f t="shared" si="554"/>
        <v/>
      </c>
      <c r="AK2020" s="375" t="str">
        <f t="shared" si="555"/>
        <v/>
      </c>
      <c r="AL2020" s="375" t="str">
        <f t="shared" si="556"/>
        <v/>
      </c>
      <c r="AM2020" s="375" t="str">
        <f t="shared" si="557"/>
        <v/>
      </c>
      <c r="AN2020" s="376" t="str">
        <f>IF(AF2020="","",IF(OR(AH2020="",AH2020="-"),"－",IF(OR(AM2020=8,AM2020=9),"",IF(OR(AJ2020=3,AJ2020=4,AJ2020=5,AJ2020=6),VLOOKUP(AH2020,INDEX((係数_バス貨物_ガソリン,係数_バス貨物_CNG,係数_バス貨物_軽油,係数_バス貨物_メタノール,係数_バス貨物_LPG),MATCH(AL2020,【参考】排出ガスレベル!$AI$4:$AI$671,1),1,AR2020):INDEX((係数_バス貨物_ガソリン,係数_バス貨物_CNG,係数_バス貨物_軽油,係数_バス貨物_メタノール,係数_バス貨物_LPG),MATCH(AL2020+1,【参考】排出ガスレベル!$AI$4:$AI$671,1)-1,5,AR2020),2,FALSE),IF(OR(AJ2020=1,AJ2020=2),VLOOKUP(AH2020,INDEX((係数_乗用_ガソリン,係数_乗用_CNG,係数_乗用_軽油,係数_乗用_メタノール,係数_乗用_LPG),1,1,AR2020):INDEX((係数_乗用_ガソリン,係数_乗用_CNG,係数_乗用_軽油,係数_乗用_メタノール,係数_乗用_LPG),125,5,AR2020),2,FALSE))))))</f>
        <v/>
      </c>
      <c r="AO2020" s="376" t="str">
        <f>IF(T2020="","",IF(OR(AH2020="",AH2020="-"),"－",IF(OR(AM2020=8,AM2020=9),"",IF(OR(AJ2020=3,AJ2020=4,AJ2020=5,AJ2020=6),VLOOKUP(AH2020,INDEX((係数_バス貨物_ガソリン,係数_バス貨物_CNG,係数_バス貨物_軽油,係数_バス貨物_メタノール,係数_バス貨物_LPG),MATCH(AL2020,【参考】排出ガスレベル!$AI$4:$AI$671,1),1,AR2020):INDEX((係数_バス貨物_ガソリン,係数_バス貨物_CNG,係数_バス貨物_軽油,係数_バス貨物_メタノール,係数_バス貨物_LPG),MATCH(AL2020+1,【参考】排出ガスレベル!$AI$4:$AI$671,1)-1,5,AR2020),3,FALSE),IF(OR(AJ2020=1,AJ2020=2),VLOOKUP(AH2020,INDEX((係数_乗用_ガソリン,係数_乗用_CNG,係数_乗用_軽油,係数_乗用_メタノール,係数_乗用_LPG),1,1,AR2020):INDEX((係数_乗用_ガソリン,係数_乗用_CNG,係数_乗用_軽油,係数_乗用_メタノール,係数_乗用_LPG),125,5,AR2020),3,FALSE))))))</f>
        <v/>
      </c>
      <c r="AP2020" s="375" t="str">
        <f t="shared" si="558"/>
        <v/>
      </c>
      <c r="AQ2020" s="444" t="str">
        <f t="shared" si="559"/>
        <v/>
      </c>
      <c r="AR2020" s="375" t="str">
        <f t="shared" si="560"/>
        <v/>
      </c>
      <c r="AS2020" s="377" t="str">
        <f t="shared" si="561"/>
        <v/>
      </c>
      <c r="AT2020" s="378" t="str">
        <f t="shared" si="562"/>
        <v/>
      </c>
      <c r="AX2020" s="625" t="b">
        <f t="shared" si="563"/>
        <v>0</v>
      </c>
      <c r="AY2020" s="7" t="str">
        <f t="shared" si="564"/>
        <v>FALSEFALSEFALSE</v>
      </c>
      <c r="AZ2020" s="626">
        <f t="shared" si="548"/>
        <v>0</v>
      </c>
      <c r="BA2020" s="627" t="str">
        <f t="shared" si="565"/>
        <v/>
      </c>
      <c r="BB2020" s="627">
        <f t="shared" si="549"/>
        <v>0</v>
      </c>
    </row>
    <row r="2021" spans="1:54">
      <c r="A2021" s="381">
        <v>1964</v>
      </c>
      <c r="B2021" s="117"/>
      <c r="C2021" s="288"/>
      <c r="D2021" s="289"/>
      <c r="E2021" s="289"/>
      <c r="F2021" s="290"/>
      <c r="G2021" s="292"/>
      <c r="H2021" s="116"/>
      <c r="I2021" s="292"/>
      <c r="J2021" s="116"/>
      <c r="K2021" s="370"/>
      <c r="L2021" s="370"/>
      <c r="M2021" s="370"/>
      <c r="N2021" s="371"/>
      <c r="O2021" s="371"/>
      <c r="P2021" s="371"/>
      <c r="Q2021" s="371"/>
      <c r="R2021" s="371"/>
      <c r="S2021" s="371"/>
      <c r="T2021" s="443"/>
      <c r="U2021" s="539"/>
      <c r="V2021" s="117"/>
      <c r="W2021" s="118"/>
      <c r="X2021" s="119"/>
      <c r="Y2021" s="120"/>
      <c r="Z2021" s="122"/>
      <c r="AA2021" s="121"/>
      <c r="AB2021" s="443"/>
      <c r="AC2021" s="734"/>
      <c r="AD2021" s="372"/>
      <c r="AE2021" s="485"/>
      <c r="AF2021" s="373" t="str">
        <f t="shared" si="550"/>
        <v/>
      </c>
      <c r="AG2021" s="373" t="str">
        <f t="shared" si="551"/>
        <v/>
      </c>
      <c r="AH2021" s="374" t="str">
        <f t="shared" si="552"/>
        <v/>
      </c>
      <c r="AI2021" s="375" t="str">
        <f t="shared" si="553"/>
        <v/>
      </c>
      <c r="AJ2021" s="375" t="str">
        <f t="shared" si="554"/>
        <v/>
      </c>
      <c r="AK2021" s="375" t="str">
        <f t="shared" si="555"/>
        <v/>
      </c>
      <c r="AL2021" s="375" t="str">
        <f t="shared" si="556"/>
        <v/>
      </c>
      <c r="AM2021" s="375" t="str">
        <f t="shared" si="557"/>
        <v/>
      </c>
      <c r="AN2021" s="376" t="str">
        <f>IF(AF2021="","",IF(OR(AH2021="",AH2021="-"),"－",IF(OR(AM2021=8,AM2021=9),"",IF(OR(AJ2021=3,AJ2021=4,AJ2021=5,AJ2021=6),VLOOKUP(AH2021,INDEX((係数_バス貨物_ガソリン,係数_バス貨物_CNG,係数_バス貨物_軽油,係数_バス貨物_メタノール,係数_バス貨物_LPG),MATCH(AL2021,【参考】排出ガスレベル!$AI$4:$AI$671,1),1,AR2021):INDEX((係数_バス貨物_ガソリン,係数_バス貨物_CNG,係数_バス貨物_軽油,係数_バス貨物_メタノール,係数_バス貨物_LPG),MATCH(AL2021+1,【参考】排出ガスレベル!$AI$4:$AI$671,1)-1,5,AR2021),2,FALSE),IF(OR(AJ2021=1,AJ2021=2),VLOOKUP(AH2021,INDEX((係数_乗用_ガソリン,係数_乗用_CNG,係数_乗用_軽油,係数_乗用_メタノール,係数_乗用_LPG),1,1,AR2021):INDEX((係数_乗用_ガソリン,係数_乗用_CNG,係数_乗用_軽油,係数_乗用_メタノール,係数_乗用_LPG),125,5,AR2021),2,FALSE))))))</f>
        <v/>
      </c>
      <c r="AO2021" s="376" t="str">
        <f>IF(T2021="","",IF(OR(AH2021="",AH2021="-"),"－",IF(OR(AM2021=8,AM2021=9),"",IF(OR(AJ2021=3,AJ2021=4,AJ2021=5,AJ2021=6),VLOOKUP(AH2021,INDEX((係数_バス貨物_ガソリン,係数_バス貨物_CNG,係数_バス貨物_軽油,係数_バス貨物_メタノール,係数_バス貨物_LPG),MATCH(AL2021,【参考】排出ガスレベル!$AI$4:$AI$671,1),1,AR2021):INDEX((係数_バス貨物_ガソリン,係数_バス貨物_CNG,係数_バス貨物_軽油,係数_バス貨物_メタノール,係数_バス貨物_LPG),MATCH(AL2021+1,【参考】排出ガスレベル!$AI$4:$AI$671,1)-1,5,AR2021),3,FALSE),IF(OR(AJ2021=1,AJ2021=2),VLOOKUP(AH2021,INDEX((係数_乗用_ガソリン,係数_乗用_CNG,係数_乗用_軽油,係数_乗用_メタノール,係数_乗用_LPG),1,1,AR2021):INDEX((係数_乗用_ガソリン,係数_乗用_CNG,係数_乗用_軽油,係数_乗用_メタノール,係数_乗用_LPG),125,5,AR2021),3,FALSE))))))</f>
        <v/>
      </c>
      <c r="AP2021" s="375" t="str">
        <f t="shared" si="558"/>
        <v/>
      </c>
      <c r="AQ2021" s="444" t="str">
        <f t="shared" si="559"/>
        <v/>
      </c>
      <c r="AR2021" s="375" t="str">
        <f t="shared" si="560"/>
        <v/>
      </c>
      <c r="AS2021" s="377" t="str">
        <f t="shared" si="561"/>
        <v/>
      </c>
      <c r="AT2021" s="378" t="str">
        <f t="shared" si="562"/>
        <v/>
      </c>
      <c r="AX2021" s="625" t="b">
        <f t="shared" si="563"/>
        <v>0</v>
      </c>
      <c r="AY2021" s="7" t="str">
        <f t="shared" si="564"/>
        <v>FALSEFALSEFALSE</v>
      </c>
      <c r="AZ2021" s="626">
        <f t="shared" si="548"/>
        <v>0</v>
      </c>
      <c r="BA2021" s="627" t="str">
        <f t="shared" si="565"/>
        <v/>
      </c>
      <c r="BB2021" s="627">
        <f t="shared" si="549"/>
        <v>0</v>
      </c>
    </row>
    <row r="2022" spans="1:54">
      <c r="A2022" s="381">
        <v>1965</v>
      </c>
      <c r="B2022" s="117"/>
      <c r="C2022" s="288"/>
      <c r="D2022" s="289"/>
      <c r="E2022" s="289"/>
      <c r="F2022" s="290"/>
      <c r="G2022" s="292"/>
      <c r="H2022" s="116"/>
      <c r="I2022" s="292"/>
      <c r="J2022" s="116"/>
      <c r="K2022" s="370"/>
      <c r="L2022" s="370"/>
      <c r="M2022" s="370"/>
      <c r="N2022" s="371"/>
      <c r="O2022" s="371"/>
      <c r="P2022" s="371"/>
      <c r="Q2022" s="371"/>
      <c r="R2022" s="371"/>
      <c r="S2022" s="371"/>
      <c r="T2022" s="443"/>
      <c r="U2022" s="539"/>
      <c r="V2022" s="117"/>
      <c r="W2022" s="118"/>
      <c r="X2022" s="119"/>
      <c r="Y2022" s="120"/>
      <c r="Z2022" s="122"/>
      <c r="AA2022" s="121"/>
      <c r="AB2022" s="443"/>
      <c r="AC2022" s="734"/>
      <c r="AD2022" s="372"/>
      <c r="AE2022" s="485"/>
      <c r="AF2022" s="373" t="str">
        <f t="shared" si="550"/>
        <v/>
      </c>
      <c r="AG2022" s="373" t="str">
        <f t="shared" si="551"/>
        <v/>
      </c>
      <c r="AH2022" s="374" t="str">
        <f t="shared" si="552"/>
        <v/>
      </c>
      <c r="AI2022" s="375" t="str">
        <f t="shared" si="553"/>
        <v/>
      </c>
      <c r="AJ2022" s="375" t="str">
        <f t="shared" si="554"/>
        <v/>
      </c>
      <c r="AK2022" s="375" t="str">
        <f t="shared" si="555"/>
        <v/>
      </c>
      <c r="AL2022" s="375" t="str">
        <f t="shared" si="556"/>
        <v/>
      </c>
      <c r="AM2022" s="375" t="str">
        <f t="shared" si="557"/>
        <v/>
      </c>
      <c r="AN2022" s="376" t="str">
        <f>IF(AF2022="","",IF(OR(AH2022="",AH2022="-"),"－",IF(OR(AM2022=8,AM2022=9),"",IF(OR(AJ2022=3,AJ2022=4,AJ2022=5,AJ2022=6),VLOOKUP(AH2022,INDEX((係数_バス貨物_ガソリン,係数_バス貨物_CNG,係数_バス貨物_軽油,係数_バス貨物_メタノール,係数_バス貨物_LPG),MATCH(AL2022,【参考】排出ガスレベル!$AI$4:$AI$671,1),1,AR2022):INDEX((係数_バス貨物_ガソリン,係数_バス貨物_CNG,係数_バス貨物_軽油,係数_バス貨物_メタノール,係数_バス貨物_LPG),MATCH(AL2022+1,【参考】排出ガスレベル!$AI$4:$AI$671,1)-1,5,AR2022),2,FALSE),IF(OR(AJ2022=1,AJ2022=2),VLOOKUP(AH2022,INDEX((係数_乗用_ガソリン,係数_乗用_CNG,係数_乗用_軽油,係数_乗用_メタノール,係数_乗用_LPG),1,1,AR2022):INDEX((係数_乗用_ガソリン,係数_乗用_CNG,係数_乗用_軽油,係数_乗用_メタノール,係数_乗用_LPG),125,5,AR2022),2,FALSE))))))</f>
        <v/>
      </c>
      <c r="AO2022" s="376" t="str">
        <f>IF(T2022="","",IF(OR(AH2022="",AH2022="-"),"－",IF(OR(AM2022=8,AM2022=9),"",IF(OR(AJ2022=3,AJ2022=4,AJ2022=5,AJ2022=6),VLOOKUP(AH2022,INDEX((係数_バス貨物_ガソリン,係数_バス貨物_CNG,係数_バス貨物_軽油,係数_バス貨物_メタノール,係数_バス貨物_LPG),MATCH(AL2022,【参考】排出ガスレベル!$AI$4:$AI$671,1),1,AR2022):INDEX((係数_バス貨物_ガソリン,係数_バス貨物_CNG,係数_バス貨物_軽油,係数_バス貨物_メタノール,係数_バス貨物_LPG),MATCH(AL2022+1,【参考】排出ガスレベル!$AI$4:$AI$671,1)-1,5,AR2022),3,FALSE),IF(OR(AJ2022=1,AJ2022=2),VLOOKUP(AH2022,INDEX((係数_乗用_ガソリン,係数_乗用_CNG,係数_乗用_軽油,係数_乗用_メタノール,係数_乗用_LPG),1,1,AR2022):INDEX((係数_乗用_ガソリン,係数_乗用_CNG,係数_乗用_軽油,係数_乗用_メタノール,係数_乗用_LPG),125,5,AR2022),3,FALSE))))))</f>
        <v/>
      </c>
      <c r="AP2022" s="375" t="str">
        <f t="shared" si="558"/>
        <v/>
      </c>
      <c r="AQ2022" s="444" t="str">
        <f t="shared" si="559"/>
        <v/>
      </c>
      <c r="AR2022" s="375" t="str">
        <f t="shared" si="560"/>
        <v/>
      </c>
      <c r="AS2022" s="377" t="str">
        <f t="shared" si="561"/>
        <v/>
      </c>
      <c r="AT2022" s="378" t="str">
        <f t="shared" si="562"/>
        <v/>
      </c>
      <c r="AX2022" s="625" t="b">
        <f t="shared" si="563"/>
        <v>0</v>
      </c>
      <c r="AY2022" s="7" t="str">
        <f t="shared" si="564"/>
        <v>FALSEFALSEFALSE</v>
      </c>
      <c r="AZ2022" s="626">
        <f t="shared" si="548"/>
        <v>0</v>
      </c>
      <c r="BA2022" s="627" t="str">
        <f t="shared" si="565"/>
        <v/>
      </c>
      <c r="BB2022" s="627">
        <f t="shared" si="549"/>
        <v>0</v>
      </c>
    </row>
    <row r="2023" spans="1:54">
      <c r="A2023" s="381">
        <v>1966</v>
      </c>
      <c r="B2023" s="117"/>
      <c r="C2023" s="288"/>
      <c r="D2023" s="289"/>
      <c r="E2023" s="289"/>
      <c r="F2023" s="290"/>
      <c r="G2023" s="292"/>
      <c r="H2023" s="116"/>
      <c r="I2023" s="292"/>
      <c r="J2023" s="116"/>
      <c r="K2023" s="370"/>
      <c r="L2023" s="370"/>
      <c r="M2023" s="370"/>
      <c r="N2023" s="371"/>
      <c r="O2023" s="371"/>
      <c r="P2023" s="371"/>
      <c r="Q2023" s="371"/>
      <c r="R2023" s="371"/>
      <c r="S2023" s="371"/>
      <c r="T2023" s="443"/>
      <c r="U2023" s="539"/>
      <c r="V2023" s="117"/>
      <c r="W2023" s="118"/>
      <c r="X2023" s="119"/>
      <c r="Y2023" s="120"/>
      <c r="Z2023" s="122"/>
      <c r="AA2023" s="121"/>
      <c r="AB2023" s="443"/>
      <c r="AC2023" s="734"/>
      <c r="AD2023" s="372"/>
      <c r="AE2023" s="485"/>
      <c r="AF2023" s="373" t="str">
        <f t="shared" si="550"/>
        <v/>
      </c>
      <c r="AG2023" s="373" t="str">
        <f t="shared" si="551"/>
        <v/>
      </c>
      <c r="AH2023" s="374" t="str">
        <f t="shared" si="552"/>
        <v/>
      </c>
      <c r="AI2023" s="375" t="str">
        <f t="shared" si="553"/>
        <v/>
      </c>
      <c r="AJ2023" s="375" t="str">
        <f t="shared" si="554"/>
        <v/>
      </c>
      <c r="AK2023" s="375" t="str">
        <f t="shared" si="555"/>
        <v/>
      </c>
      <c r="AL2023" s="375" t="str">
        <f t="shared" si="556"/>
        <v/>
      </c>
      <c r="AM2023" s="375" t="str">
        <f t="shared" si="557"/>
        <v/>
      </c>
      <c r="AN2023" s="376" t="str">
        <f>IF(AF2023="","",IF(OR(AH2023="",AH2023="-"),"－",IF(OR(AM2023=8,AM2023=9),"",IF(OR(AJ2023=3,AJ2023=4,AJ2023=5,AJ2023=6),VLOOKUP(AH2023,INDEX((係数_バス貨物_ガソリン,係数_バス貨物_CNG,係数_バス貨物_軽油,係数_バス貨物_メタノール,係数_バス貨物_LPG),MATCH(AL2023,【参考】排出ガスレベル!$AI$4:$AI$671,1),1,AR2023):INDEX((係数_バス貨物_ガソリン,係数_バス貨物_CNG,係数_バス貨物_軽油,係数_バス貨物_メタノール,係数_バス貨物_LPG),MATCH(AL2023+1,【参考】排出ガスレベル!$AI$4:$AI$671,1)-1,5,AR2023),2,FALSE),IF(OR(AJ2023=1,AJ2023=2),VLOOKUP(AH2023,INDEX((係数_乗用_ガソリン,係数_乗用_CNG,係数_乗用_軽油,係数_乗用_メタノール,係数_乗用_LPG),1,1,AR2023):INDEX((係数_乗用_ガソリン,係数_乗用_CNG,係数_乗用_軽油,係数_乗用_メタノール,係数_乗用_LPG),125,5,AR2023),2,FALSE))))))</f>
        <v/>
      </c>
      <c r="AO2023" s="376" t="str">
        <f>IF(T2023="","",IF(OR(AH2023="",AH2023="-"),"－",IF(OR(AM2023=8,AM2023=9),"",IF(OR(AJ2023=3,AJ2023=4,AJ2023=5,AJ2023=6),VLOOKUP(AH2023,INDEX((係数_バス貨物_ガソリン,係数_バス貨物_CNG,係数_バス貨物_軽油,係数_バス貨物_メタノール,係数_バス貨物_LPG),MATCH(AL2023,【参考】排出ガスレベル!$AI$4:$AI$671,1),1,AR2023):INDEX((係数_バス貨物_ガソリン,係数_バス貨物_CNG,係数_バス貨物_軽油,係数_バス貨物_メタノール,係数_バス貨物_LPG),MATCH(AL2023+1,【参考】排出ガスレベル!$AI$4:$AI$671,1)-1,5,AR2023),3,FALSE),IF(OR(AJ2023=1,AJ2023=2),VLOOKUP(AH2023,INDEX((係数_乗用_ガソリン,係数_乗用_CNG,係数_乗用_軽油,係数_乗用_メタノール,係数_乗用_LPG),1,1,AR2023):INDEX((係数_乗用_ガソリン,係数_乗用_CNG,係数_乗用_軽油,係数_乗用_メタノール,係数_乗用_LPG),125,5,AR2023),3,FALSE))))))</f>
        <v/>
      </c>
      <c r="AP2023" s="375" t="str">
        <f t="shared" si="558"/>
        <v/>
      </c>
      <c r="AQ2023" s="444" t="str">
        <f t="shared" si="559"/>
        <v/>
      </c>
      <c r="AR2023" s="375" t="str">
        <f t="shared" si="560"/>
        <v/>
      </c>
      <c r="AS2023" s="377" t="str">
        <f t="shared" si="561"/>
        <v/>
      </c>
      <c r="AT2023" s="378" t="str">
        <f t="shared" si="562"/>
        <v/>
      </c>
      <c r="AX2023" s="625" t="b">
        <f t="shared" si="563"/>
        <v>0</v>
      </c>
      <c r="AY2023" s="7" t="str">
        <f t="shared" si="564"/>
        <v>FALSEFALSEFALSE</v>
      </c>
      <c r="AZ2023" s="626">
        <f t="shared" si="548"/>
        <v>0</v>
      </c>
      <c r="BA2023" s="627" t="str">
        <f t="shared" si="565"/>
        <v/>
      </c>
      <c r="BB2023" s="627">
        <f t="shared" si="549"/>
        <v>0</v>
      </c>
    </row>
    <row r="2024" spans="1:54">
      <c r="A2024" s="381">
        <v>1967</v>
      </c>
      <c r="B2024" s="117"/>
      <c r="C2024" s="288"/>
      <c r="D2024" s="289"/>
      <c r="E2024" s="289"/>
      <c r="F2024" s="290"/>
      <c r="G2024" s="292"/>
      <c r="H2024" s="116"/>
      <c r="I2024" s="292"/>
      <c r="J2024" s="116"/>
      <c r="K2024" s="370"/>
      <c r="L2024" s="370"/>
      <c r="M2024" s="370"/>
      <c r="N2024" s="371"/>
      <c r="O2024" s="371"/>
      <c r="P2024" s="371"/>
      <c r="Q2024" s="371"/>
      <c r="R2024" s="371"/>
      <c r="S2024" s="371"/>
      <c r="T2024" s="443"/>
      <c r="U2024" s="539"/>
      <c r="V2024" s="117"/>
      <c r="W2024" s="118"/>
      <c r="X2024" s="119"/>
      <c r="Y2024" s="120"/>
      <c r="Z2024" s="122"/>
      <c r="AA2024" s="121"/>
      <c r="AB2024" s="443"/>
      <c r="AC2024" s="734"/>
      <c r="AD2024" s="372"/>
      <c r="AE2024" s="485"/>
      <c r="AF2024" s="373" t="str">
        <f t="shared" si="550"/>
        <v/>
      </c>
      <c r="AG2024" s="373" t="str">
        <f t="shared" si="551"/>
        <v/>
      </c>
      <c r="AH2024" s="374" t="str">
        <f t="shared" si="552"/>
        <v/>
      </c>
      <c r="AI2024" s="375" t="str">
        <f t="shared" si="553"/>
        <v/>
      </c>
      <c r="AJ2024" s="375" t="str">
        <f t="shared" si="554"/>
        <v/>
      </c>
      <c r="AK2024" s="375" t="str">
        <f t="shared" si="555"/>
        <v/>
      </c>
      <c r="AL2024" s="375" t="str">
        <f t="shared" si="556"/>
        <v/>
      </c>
      <c r="AM2024" s="375" t="str">
        <f t="shared" si="557"/>
        <v/>
      </c>
      <c r="AN2024" s="376" t="str">
        <f>IF(AF2024="","",IF(OR(AH2024="",AH2024="-"),"－",IF(OR(AM2024=8,AM2024=9),"",IF(OR(AJ2024=3,AJ2024=4,AJ2024=5,AJ2024=6),VLOOKUP(AH2024,INDEX((係数_バス貨物_ガソリン,係数_バス貨物_CNG,係数_バス貨物_軽油,係数_バス貨物_メタノール,係数_バス貨物_LPG),MATCH(AL2024,【参考】排出ガスレベル!$AI$4:$AI$671,1),1,AR2024):INDEX((係数_バス貨物_ガソリン,係数_バス貨物_CNG,係数_バス貨物_軽油,係数_バス貨物_メタノール,係数_バス貨物_LPG),MATCH(AL2024+1,【参考】排出ガスレベル!$AI$4:$AI$671,1)-1,5,AR2024),2,FALSE),IF(OR(AJ2024=1,AJ2024=2),VLOOKUP(AH2024,INDEX((係数_乗用_ガソリン,係数_乗用_CNG,係数_乗用_軽油,係数_乗用_メタノール,係数_乗用_LPG),1,1,AR2024):INDEX((係数_乗用_ガソリン,係数_乗用_CNG,係数_乗用_軽油,係数_乗用_メタノール,係数_乗用_LPG),125,5,AR2024),2,FALSE))))))</f>
        <v/>
      </c>
      <c r="AO2024" s="376" t="str">
        <f>IF(T2024="","",IF(OR(AH2024="",AH2024="-"),"－",IF(OR(AM2024=8,AM2024=9),"",IF(OR(AJ2024=3,AJ2024=4,AJ2024=5,AJ2024=6),VLOOKUP(AH2024,INDEX((係数_バス貨物_ガソリン,係数_バス貨物_CNG,係数_バス貨物_軽油,係数_バス貨物_メタノール,係数_バス貨物_LPG),MATCH(AL2024,【参考】排出ガスレベル!$AI$4:$AI$671,1),1,AR2024):INDEX((係数_バス貨物_ガソリン,係数_バス貨物_CNG,係数_バス貨物_軽油,係数_バス貨物_メタノール,係数_バス貨物_LPG),MATCH(AL2024+1,【参考】排出ガスレベル!$AI$4:$AI$671,1)-1,5,AR2024),3,FALSE),IF(OR(AJ2024=1,AJ2024=2),VLOOKUP(AH2024,INDEX((係数_乗用_ガソリン,係数_乗用_CNG,係数_乗用_軽油,係数_乗用_メタノール,係数_乗用_LPG),1,1,AR2024):INDEX((係数_乗用_ガソリン,係数_乗用_CNG,係数_乗用_軽油,係数_乗用_メタノール,係数_乗用_LPG),125,5,AR2024),3,FALSE))))))</f>
        <v/>
      </c>
      <c r="AP2024" s="375" t="str">
        <f t="shared" si="558"/>
        <v/>
      </c>
      <c r="AQ2024" s="444" t="str">
        <f t="shared" si="559"/>
        <v/>
      </c>
      <c r="AR2024" s="375" t="str">
        <f t="shared" si="560"/>
        <v/>
      </c>
      <c r="AS2024" s="377" t="str">
        <f t="shared" si="561"/>
        <v/>
      </c>
      <c r="AT2024" s="378" t="str">
        <f t="shared" si="562"/>
        <v/>
      </c>
      <c r="AX2024" s="625" t="b">
        <f t="shared" si="563"/>
        <v>0</v>
      </c>
      <c r="AY2024" s="7" t="str">
        <f t="shared" si="564"/>
        <v>FALSEFALSEFALSE</v>
      </c>
      <c r="AZ2024" s="626">
        <f t="shared" si="548"/>
        <v>0</v>
      </c>
      <c r="BA2024" s="627" t="str">
        <f t="shared" si="565"/>
        <v/>
      </c>
      <c r="BB2024" s="627">
        <f t="shared" si="549"/>
        <v>0</v>
      </c>
    </row>
    <row r="2025" spans="1:54">
      <c r="A2025" s="381">
        <v>1968</v>
      </c>
      <c r="B2025" s="117"/>
      <c r="C2025" s="288"/>
      <c r="D2025" s="289"/>
      <c r="E2025" s="289"/>
      <c r="F2025" s="290"/>
      <c r="G2025" s="292"/>
      <c r="H2025" s="116"/>
      <c r="I2025" s="292"/>
      <c r="J2025" s="116"/>
      <c r="K2025" s="370"/>
      <c r="L2025" s="370"/>
      <c r="M2025" s="370"/>
      <c r="N2025" s="371"/>
      <c r="O2025" s="371"/>
      <c r="P2025" s="371"/>
      <c r="Q2025" s="371"/>
      <c r="R2025" s="371"/>
      <c r="S2025" s="371"/>
      <c r="T2025" s="443"/>
      <c r="U2025" s="539"/>
      <c r="V2025" s="117"/>
      <c r="W2025" s="118"/>
      <c r="X2025" s="119"/>
      <c r="Y2025" s="120"/>
      <c r="Z2025" s="122"/>
      <c r="AA2025" s="121"/>
      <c r="AB2025" s="443"/>
      <c r="AC2025" s="734"/>
      <c r="AD2025" s="372"/>
      <c r="AE2025" s="485"/>
      <c r="AF2025" s="373" t="str">
        <f t="shared" si="550"/>
        <v/>
      </c>
      <c r="AG2025" s="373" t="str">
        <f t="shared" si="551"/>
        <v/>
      </c>
      <c r="AH2025" s="374" t="str">
        <f t="shared" si="552"/>
        <v/>
      </c>
      <c r="AI2025" s="375" t="str">
        <f t="shared" si="553"/>
        <v/>
      </c>
      <c r="AJ2025" s="375" t="str">
        <f t="shared" si="554"/>
        <v/>
      </c>
      <c r="AK2025" s="375" t="str">
        <f t="shared" si="555"/>
        <v/>
      </c>
      <c r="AL2025" s="375" t="str">
        <f t="shared" si="556"/>
        <v/>
      </c>
      <c r="AM2025" s="375" t="str">
        <f t="shared" si="557"/>
        <v/>
      </c>
      <c r="AN2025" s="376" t="str">
        <f>IF(AF2025="","",IF(OR(AH2025="",AH2025="-"),"－",IF(OR(AM2025=8,AM2025=9),"",IF(OR(AJ2025=3,AJ2025=4,AJ2025=5,AJ2025=6),VLOOKUP(AH2025,INDEX((係数_バス貨物_ガソリン,係数_バス貨物_CNG,係数_バス貨物_軽油,係数_バス貨物_メタノール,係数_バス貨物_LPG),MATCH(AL2025,【参考】排出ガスレベル!$AI$4:$AI$671,1),1,AR2025):INDEX((係数_バス貨物_ガソリン,係数_バス貨物_CNG,係数_バス貨物_軽油,係数_バス貨物_メタノール,係数_バス貨物_LPG),MATCH(AL2025+1,【参考】排出ガスレベル!$AI$4:$AI$671,1)-1,5,AR2025),2,FALSE),IF(OR(AJ2025=1,AJ2025=2),VLOOKUP(AH2025,INDEX((係数_乗用_ガソリン,係数_乗用_CNG,係数_乗用_軽油,係数_乗用_メタノール,係数_乗用_LPG),1,1,AR2025):INDEX((係数_乗用_ガソリン,係数_乗用_CNG,係数_乗用_軽油,係数_乗用_メタノール,係数_乗用_LPG),125,5,AR2025),2,FALSE))))))</f>
        <v/>
      </c>
      <c r="AO2025" s="376" t="str">
        <f>IF(T2025="","",IF(OR(AH2025="",AH2025="-"),"－",IF(OR(AM2025=8,AM2025=9),"",IF(OR(AJ2025=3,AJ2025=4,AJ2025=5,AJ2025=6),VLOOKUP(AH2025,INDEX((係数_バス貨物_ガソリン,係数_バス貨物_CNG,係数_バス貨物_軽油,係数_バス貨物_メタノール,係数_バス貨物_LPG),MATCH(AL2025,【参考】排出ガスレベル!$AI$4:$AI$671,1),1,AR2025):INDEX((係数_バス貨物_ガソリン,係数_バス貨物_CNG,係数_バス貨物_軽油,係数_バス貨物_メタノール,係数_バス貨物_LPG),MATCH(AL2025+1,【参考】排出ガスレベル!$AI$4:$AI$671,1)-1,5,AR2025),3,FALSE),IF(OR(AJ2025=1,AJ2025=2),VLOOKUP(AH2025,INDEX((係数_乗用_ガソリン,係数_乗用_CNG,係数_乗用_軽油,係数_乗用_メタノール,係数_乗用_LPG),1,1,AR2025):INDEX((係数_乗用_ガソリン,係数_乗用_CNG,係数_乗用_軽油,係数_乗用_メタノール,係数_乗用_LPG),125,5,AR2025),3,FALSE))))))</f>
        <v/>
      </c>
      <c r="AP2025" s="375" t="str">
        <f t="shared" si="558"/>
        <v/>
      </c>
      <c r="AQ2025" s="444" t="str">
        <f t="shared" si="559"/>
        <v/>
      </c>
      <c r="AR2025" s="375" t="str">
        <f t="shared" si="560"/>
        <v/>
      </c>
      <c r="AS2025" s="377" t="str">
        <f t="shared" si="561"/>
        <v/>
      </c>
      <c r="AT2025" s="378" t="str">
        <f t="shared" si="562"/>
        <v/>
      </c>
      <c r="AX2025" s="625" t="b">
        <f t="shared" si="563"/>
        <v>0</v>
      </c>
      <c r="AY2025" s="7" t="str">
        <f t="shared" si="564"/>
        <v>FALSEFALSEFALSE</v>
      </c>
      <c r="AZ2025" s="626">
        <f t="shared" si="548"/>
        <v>0</v>
      </c>
      <c r="BA2025" s="627" t="str">
        <f t="shared" si="565"/>
        <v/>
      </c>
      <c r="BB2025" s="627">
        <f t="shared" si="549"/>
        <v>0</v>
      </c>
    </row>
    <row r="2026" spans="1:54">
      <c r="A2026" s="381">
        <v>1969</v>
      </c>
      <c r="B2026" s="117"/>
      <c r="C2026" s="288"/>
      <c r="D2026" s="289"/>
      <c r="E2026" s="289"/>
      <c r="F2026" s="290"/>
      <c r="G2026" s="292"/>
      <c r="H2026" s="116"/>
      <c r="I2026" s="292"/>
      <c r="J2026" s="116"/>
      <c r="K2026" s="370"/>
      <c r="L2026" s="370"/>
      <c r="M2026" s="370"/>
      <c r="N2026" s="371"/>
      <c r="O2026" s="371"/>
      <c r="P2026" s="371"/>
      <c r="Q2026" s="371"/>
      <c r="R2026" s="371"/>
      <c r="S2026" s="371"/>
      <c r="T2026" s="443"/>
      <c r="U2026" s="539"/>
      <c r="V2026" s="117"/>
      <c r="W2026" s="118"/>
      <c r="X2026" s="119"/>
      <c r="Y2026" s="120"/>
      <c r="Z2026" s="122"/>
      <c r="AA2026" s="121"/>
      <c r="AB2026" s="443"/>
      <c r="AC2026" s="734"/>
      <c r="AD2026" s="372"/>
      <c r="AE2026" s="485"/>
      <c r="AF2026" s="373" t="str">
        <f t="shared" si="550"/>
        <v/>
      </c>
      <c r="AG2026" s="373" t="str">
        <f t="shared" si="551"/>
        <v/>
      </c>
      <c r="AH2026" s="374" t="str">
        <f t="shared" si="552"/>
        <v/>
      </c>
      <c r="AI2026" s="375" t="str">
        <f t="shared" si="553"/>
        <v/>
      </c>
      <c r="AJ2026" s="375" t="str">
        <f t="shared" si="554"/>
        <v/>
      </c>
      <c r="AK2026" s="375" t="str">
        <f t="shared" si="555"/>
        <v/>
      </c>
      <c r="AL2026" s="375" t="str">
        <f t="shared" si="556"/>
        <v/>
      </c>
      <c r="AM2026" s="375" t="str">
        <f t="shared" si="557"/>
        <v/>
      </c>
      <c r="AN2026" s="376" t="str">
        <f>IF(AF2026="","",IF(OR(AH2026="",AH2026="-"),"－",IF(OR(AM2026=8,AM2026=9),"",IF(OR(AJ2026=3,AJ2026=4,AJ2026=5,AJ2026=6),VLOOKUP(AH2026,INDEX((係数_バス貨物_ガソリン,係数_バス貨物_CNG,係数_バス貨物_軽油,係数_バス貨物_メタノール,係数_バス貨物_LPG),MATCH(AL2026,【参考】排出ガスレベル!$AI$4:$AI$671,1),1,AR2026):INDEX((係数_バス貨物_ガソリン,係数_バス貨物_CNG,係数_バス貨物_軽油,係数_バス貨物_メタノール,係数_バス貨物_LPG),MATCH(AL2026+1,【参考】排出ガスレベル!$AI$4:$AI$671,1)-1,5,AR2026),2,FALSE),IF(OR(AJ2026=1,AJ2026=2),VLOOKUP(AH2026,INDEX((係数_乗用_ガソリン,係数_乗用_CNG,係数_乗用_軽油,係数_乗用_メタノール,係数_乗用_LPG),1,1,AR2026):INDEX((係数_乗用_ガソリン,係数_乗用_CNG,係数_乗用_軽油,係数_乗用_メタノール,係数_乗用_LPG),125,5,AR2026),2,FALSE))))))</f>
        <v/>
      </c>
      <c r="AO2026" s="376" t="str">
        <f>IF(T2026="","",IF(OR(AH2026="",AH2026="-"),"－",IF(OR(AM2026=8,AM2026=9),"",IF(OR(AJ2026=3,AJ2026=4,AJ2026=5,AJ2026=6),VLOOKUP(AH2026,INDEX((係数_バス貨物_ガソリン,係数_バス貨物_CNG,係数_バス貨物_軽油,係数_バス貨物_メタノール,係数_バス貨物_LPG),MATCH(AL2026,【参考】排出ガスレベル!$AI$4:$AI$671,1),1,AR2026):INDEX((係数_バス貨物_ガソリン,係数_バス貨物_CNG,係数_バス貨物_軽油,係数_バス貨物_メタノール,係数_バス貨物_LPG),MATCH(AL2026+1,【参考】排出ガスレベル!$AI$4:$AI$671,1)-1,5,AR2026),3,FALSE),IF(OR(AJ2026=1,AJ2026=2),VLOOKUP(AH2026,INDEX((係数_乗用_ガソリン,係数_乗用_CNG,係数_乗用_軽油,係数_乗用_メタノール,係数_乗用_LPG),1,1,AR2026):INDEX((係数_乗用_ガソリン,係数_乗用_CNG,係数_乗用_軽油,係数_乗用_メタノール,係数_乗用_LPG),125,5,AR2026),3,FALSE))))))</f>
        <v/>
      </c>
      <c r="AP2026" s="375" t="str">
        <f t="shared" si="558"/>
        <v/>
      </c>
      <c r="AQ2026" s="444" t="str">
        <f t="shared" si="559"/>
        <v/>
      </c>
      <c r="AR2026" s="375" t="str">
        <f t="shared" si="560"/>
        <v/>
      </c>
      <c r="AS2026" s="377" t="str">
        <f t="shared" si="561"/>
        <v/>
      </c>
      <c r="AT2026" s="378" t="str">
        <f t="shared" si="562"/>
        <v/>
      </c>
      <c r="AX2026" s="625" t="b">
        <f t="shared" si="563"/>
        <v>0</v>
      </c>
      <c r="AY2026" s="7" t="str">
        <f t="shared" si="564"/>
        <v>FALSEFALSEFALSE</v>
      </c>
      <c r="AZ2026" s="626">
        <f t="shared" si="548"/>
        <v>0</v>
      </c>
      <c r="BA2026" s="627" t="str">
        <f t="shared" si="565"/>
        <v/>
      </c>
      <c r="BB2026" s="627">
        <f t="shared" si="549"/>
        <v>0</v>
      </c>
    </row>
    <row r="2027" spans="1:54">
      <c r="A2027" s="381">
        <v>1970</v>
      </c>
      <c r="B2027" s="117"/>
      <c r="C2027" s="288"/>
      <c r="D2027" s="289"/>
      <c r="E2027" s="289"/>
      <c r="F2027" s="290"/>
      <c r="G2027" s="292"/>
      <c r="H2027" s="116"/>
      <c r="I2027" s="292"/>
      <c r="J2027" s="116"/>
      <c r="K2027" s="370"/>
      <c r="L2027" s="370"/>
      <c r="M2027" s="370"/>
      <c r="N2027" s="371"/>
      <c r="O2027" s="371"/>
      <c r="P2027" s="371"/>
      <c r="Q2027" s="371"/>
      <c r="R2027" s="371"/>
      <c r="S2027" s="371"/>
      <c r="T2027" s="443"/>
      <c r="U2027" s="539"/>
      <c r="V2027" s="117"/>
      <c r="W2027" s="118"/>
      <c r="X2027" s="119"/>
      <c r="Y2027" s="120"/>
      <c r="Z2027" s="122"/>
      <c r="AA2027" s="121"/>
      <c r="AB2027" s="443"/>
      <c r="AC2027" s="734"/>
      <c r="AD2027" s="372"/>
      <c r="AE2027" s="485"/>
      <c r="AF2027" s="373" t="str">
        <f t="shared" si="550"/>
        <v/>
      </c>
      <c r="AG2027" s="373" t="str">
        <f t="shared" si="551"/>
        <v/>
      </c>
      <c r="AH2027" s="374" t="str">
        <f t="shared" si="552"/>
        <v/>
      </c>
      <c r="AI2027" s="375" t="str">
        <f t="shared" si="553"/>
        <v/>
      </c>
      <c r="AJ2027" s="375" t="str">
        <f t="shared" si="554"/>
        <v/>
      </c>
      <c r="AK2027" s="375" t="str">
        <f t="shared" si="555"/>
        <v/>
      </c>
      <c r="AL2027" s="375" t="str">
        <f t="shared" si="556"/>
        <v/>
      </c>
      <c r="AM2027" s="375" t="str">
        <f t="shared" si="557"/>
        <v/>
      </c>
      <c r="AN2027" s="376" t="str">
        <f>IF(AF2027="","",IF(OR(AH2027="",AH2027="-"),"－",IF(OR(AM2027=8,AM2027=9),"",IF(OR(AJ2027=3,AJ2027=4,AJ2027=5,AJ2027=6),VLOOKUP(AH2027,INDEX((係数_バス貨物_ガソリン,係数_バス貨物_CNG,係数_バス貨物_軽油,係数_バス貨物_メタノール,係数_バス貨物_LPG),MATCH(AL2027,【参考】排出ガスレベル!$AI$4:$AI$671,1),1,AR2027):INDEX((係数_バス貨物_ガソリン,係数_バス貨物_CNG,係数_バス貨物_軽油,係数_バス貨物_メタノール,係数_バス貨物_LPG),MATCH(AL2027+1,【参考】排出ガスレベル!$AI$4:$AI$671,1)-1,5,AR2027),2,FALSE),IF(OR(AJ2027=1,AJ2027=2),VLOOKUP(AH2027,INDEX((係数_乗用_ガソリン,係数_乗用_CNG,係数_乗用_軽油,係数_乗用_メタノール,係数_乗用_LPG),1,1,AR2027):INDEX((係数_乗用_ガソリン,係数_乗用_CNG,係数_乗用_軽油,係数_乗用_メタノール,係数_乗用_LPG),125,5,AR2027),2,FALSE))))))</f>
        <v/>
      </c>
      <c r="AO2027" s="376" t="str">
        <f>IF(T2027="","",IF(OR(AH2027="",AH2027="-"),"－",IF(OR(AM2027=8,AM2027=9),"",IF(OR(AJ2027=3,AJ2027=4,AJ2027=5,AJ2027=6),VLOOKUP(AH2027,INDEX((係数_バス貨物_ガソリン,係数_バス貨物_CNG,係数_バス貨物_軽油,係数_バス貨物_メタノール,係数_バス貨物_LPG),MATCH(AL2027,【参考】排出ガスレベル!$AI$4:$AI$671,1),1,AR2027):INDEX((係数_バス貨物_ガソリン,係数_バス貨物_CNG,係数_バス貨物_軽油,係数_バス貨物_メタノール,係数_バス貨物_LPG),MATCH(AL2027+1,【参考】排出ガスレベル!$AI$4:$AI$671,1)-1,5,AR2027),3,FALSE),IF(OR(AJ2027=1,AJ2027=2),VLOOKUP(AH2027,INDEX((係数_乗用_ガソリン,係数_乗用_CNG,係数_乗用_軽油,係数_乗用_メタノール,係数_乗用_LPG),1,1,AR2027):INDEX((係数_乗用_ガソリン,係数_乗用_CNG,係数_乗用_軽油,係数_乗用_メタノール,係数_乗用_LPG),125,5,AR2027),3,FALSE))))))</f>
        <v/>
      </c>
      <c r="AP2027" s="375" t="str">
        <f t="shared" si="558"/>
        <v/>
      </c>
      <c r="AQ2027" s="444" t="str">
        <f t="shared" si="559"/>
        <v/>
      </c>
      <c r="AR2027" s="375" t="str">
        <f t="shared" si="560"/>
        <v/>
      </c>
      <c r="AS2027" s="377" t="str">
        <f t="shared" si="561"/>
        <v/>
      </c>
      <c r="AT2027" s="378" t="str">
        <f t="shared" si="562"/>
        <v/>
      </c>
      <c r="AX2027" s="625" t="b">
        <f t="shared" si="563"/>
        <v>0</v>
      </c>
      <c r="AY2027" s="7" t="str">
        <f t="shared" si="564"/>
        <v>FALSEFALSEFALSE</v>
      </c>
      <c r="AZ2027" s="626">
        <f t="shared" si="548"/>
        <v>0</v>
      </c>
      <c r="BA2027" s="627" t="str">
        <f t="shared" si="565"/>
        <v/>
      </c>
      <c r="BB2027" s="627">
        <f t="shared" si="549"/>
        <v>0</v>
      </c>
    </row>
    <row r="2028" spans="1:54">
      <c r="A2028" s="381">
        <v>1971</v>
      </c>
      <c r="B2028" s="117"/>
      <c r="C2028" s="288"/>
      <c r="D2028" s="289"/>
      <c r="E2028" s="289"/>
      <c r="F2028" s="290"/>
      <c r="G2028" s="292"/>
      <c r="H2028" s="116"/>
      <c r="I2028" s="292"/>
      <c r="J2028" s="116"/>
      <c r="K2028" s="370"/>
      <c r="L2028" s="370"/>
      <c r="M2028" s="370"/>
      <c r="N2028" s="371"/>
      <c r="O2028" s="371"/>
      <c r="P2028" s="371"/>
      <c r="Q2028" s="371"/>
      <c r="R2028" s="371"/>
      <c r="S2028" s="371"/>
      <c r="T2028" s="443"/>
      <c r="U2028" s="539"/>
      <c r="V2028" s="117"/>
      <c r="W2028" s="118"/>
      <c r="X2028" s="119"/>
      <c r="Y2028" s="120"/>
      <c r="Z2028" s="122"/>
      <c r="AA2028" s="121"/>
      <c r="AB2028" s="443"/>
      <c r="AC2028" s="734"/>
      <c r="AD2028" s="372"/>
      <c r="AE2028" s="485"/>
      <c r="AF2028" s="373" t="str">
        <f t="shared" si="550"/>
        <v/>
      </c>
      <c r="AG2028" s="373" t="str">
        <f t="shared" si="551"/>
        <v/>
      </c>
      <c r="AH2028" s="374" t="str">
        <f t="shared" si="552"/>
        <v/>
      </c>
      <c r="AI2028" s="375" t="str">
        <f t="shared" si="553"/>
        <v/>
      </c>
      <c r="AJ2028" s="375" t="str">
        <f t="shared" si="554"/>
        <v/>
      </c>
      <c r="AK2028" s="375" t="str">
        <f t="shared" si="555"/>
        <v/>
      </c>
      <c r="AL2028" s="375" t="str">
        <f t="shared" si="556"/>
        <v/>
      </c>
      <c r="AM2028" s="375" t="str">
        <f t="shared" si="557"/>
        <v/>
      </c>
      <c r="AN2028" s="376" t="str">
        <f>IF(AF2028="","",IF(OR(AH2028="",AH2028="-"),"－",IF(OR(AM2028=8,AM2028=9),"",IF(OR(AJ2028=3,AJ2028=4,AJ2028=5,AJ2028=6),VLOOKUP(AH2028,INDEX((係数_バス貨物_ガソリン,係数_バス貨物_CNG,係数_バス貨物_軽油,係数_バス貨物_メタノール,係数_バス貨物_LPG),MATCH(AL2028,【参考】排出ガスレベル!$AI$4:$AI$671,1),1,AR2028):INDEX((係数_バス貨物_ガソリン,係数_バス貨物_CNG,係数_バス貨物_軽油,係数_バス貨物_メタノール,係数_バス貨物_LPG),MATCH(AL2028+1,【参考】排出ガスレベル!$AI$4:$AI$671,1)-1,5,AR2028),2,FALSE),IF(OR(AJ2028=1,AJ2028=2),VLOOKUP(AH2028,INDEX((係数_乗用_ガソリン,係数_乗用_CNG,係数_乗用_軽油,係数_乗用_メタノール,係数_乗用_LPG),1,1,AR2028):INDEX((係数_乗用_ガソリン,係数_乗用_CNG,係数_乗用_軽油,係数_乗用_メタノール,係数_乗用_LPG),125,5,AR2028),2,FALSE))))))</f>
        <v/>
      </c>
      <c r="AO2028" s="376" t="str">
        <f>IF(T2028="","",IF(OR(AH2028="",AH2028="-"),"－",IF(OR(AM2028=8,AM2028=9),"",IF(OR(AJ2028=3,AJ2028=4,AJ2028=5,AJ2028=6),VLOOKUP(AH2028,INDEX((係数_バス貨物_ガソリン,係数_バス貨物_CNG,係数_バス貨物_軽油,係数_バス貨物_メタノール,係数_バス貨物_LPG),MATCH(AL2028,【参考】排出ガスレベル!$AI$4:$AI$671,1),1,AR2028):INDEX((係数_バス貨物_ガソリン,係数_バス貨物_CNG,係数_バス貨物_軽油,係数_バス貨物_メタノール,係数_バス貨物_LPG),MATCH(AL2028+1,【参考】排出ガスレベル!$AI$4:$AI$671,1)-1,5,AR2028),3,FALSE),IF(OR(AJ2028=1,AJ2028=2),VLOOKUP(AH2028,INDEX((係数_乗用_ガソリン,係数_乗用_CNG,係数_乗用_軽油,係数_乗用_メタノール,係数_乗用_LPG),1,1,AR2028):INDEX((係数_乗用_ガソリン,係数_乗用_CNG,係数_乗用_軽油,係数_乗用_メタノール,係数_乗用_LPG),125,5,AR2028),3,FALSE))))))</f>
        <v/>
      </c>
      <c r="AP2028" s="375" t="str">
        <f t="shared" si="558"/>
        <v/>
      </c>
      <c r="AQ2028" s="444" t="str">
        <f t="shared" si="559"/>
        <v/>
      </c>
      <c r="AR2028" s="375" t="str">
        <f t="shared" si="560"/>
        <v/>
      </c>
      <c r="AS2028" s="377" t="str">
        <f t="shared" si="561"/>
        <v/>
      </c>
      <c r="AT2028" s="378" t="str">
        <f t="shared" si="562"/>
        <v/>
      </c>
      <c r="AX2028" s="625" t="b">
        <f t="shared" si="563"/>
        <v>0</v>
      </c>
      <c r="AY2028" s="7" t="str">
        <f t="shared" si="564"/>
        <v>FALSEFALSEFALSE</v>
      </c>
      <c r="AZ2028" s="626">
        <f t="shared" si="548"/>
        <v>0</v>
      </c>
      <c r="BA2028" s="627" t="str">
        <f t="shared" si="565"/>
        <v/>
      </c>
      <c r="BB2028" s="627">
        <f t="shared" si="549"/>
        <v>0</v>
      </c>
    </row>
    <row r="2029" spans="1:54">
      <c r="A2029" s="381">
        <v>1972</v>
      </c>
      <c r="B2029" s="117"/>
      <c r="C2029" s="288"/>
      <c r="D2029" s="289"/>
      <c r="E2029" s="289"/>
      <c r="F2029" s="290"/>
      <c r="G2029" s="292"/>
      <c r="H2029" s="116"/>
      <c r="I2029" s="292"/>
      <c r="J2029" s="116"/>
      <c r="K2029" s="370"/>
      <c r="L2029" s="370"/>
      <c r="M2029" s="370"/>
      <c r="N2029" s="371"/>
      <c r="O2029" s="371"/>
      <c r="P2029" s="371"/>
      <c r="Q2029" s="371"/>
      <c r="R2029" s="371"/>
      <c r="S2029" s="371"/>
      <c r="T2029" s="443"/>
      <c r="U2029" s="539"/>
      <c r="V2029" s="117"/>
      <c r="W2029" s="118"/>
      <c r="X2029" s="119"/>
      <c r="Y2029" s="120"/>
      <c r="Z2029" s="122"/>
      <c r="AA2029" s="121"/>
      <c r="AB2029" s="443"/>
      <c r="AC2029" s="734"/>
      <c r="AD2029" s="372"/>
      <c r="AE2029" s="485"/>
      <c r="AF2029" s="373" t="str">
        <f t="shared" si="550"/>
        <v/>
      </c>
      <c r="AG2029" s="373" t="str">
        <f t="shared" si="551"/>
        <v/>
      </c>
      <c r="AH2029" s="374" t="str">
        <f t="shared" si="552"/>
        <v/>
      </c>
      <c r="AI2029" s="375" t="str">
        <f t="shared" si="553"/>
        <v/>
      </c>
      <c r="AJ2029" s="375" t="str">
        <f t="shared" si="554"/>
        <v/>
      </c>
      <c r="AK2029" s="375" t="str">
        <f t="shared" si="555"/>
        <v/>
      </c>
      <c r="AL2029" s="375" t="str">
        <f t="shared" si="556"/>
        <v/>
      </c>
      <c r="AM2029" s="375" t="str">
        <f t="shared" si="557"/>
        <v/>
      </c>
      <c r="AN2029" s="376" t="str">
        <f>IF(AF2029="","",IF(OR(AH2029="",AH2029="-"),"－",IF(OR(AM2029=8,AM2029=9),"",IF(OR(AJ2029=3,AJ2029=4,AJ2029=5,AJ2029=6),VLOOKUP(AH2029,INDEX((係数_バス貨物_ガソリン,係数_バス貨物_CNG,係数_バス貨物_軽油,係数_バス貨物_メタノール,係数_バス貨物_LPG),MATCH(AL2029,【参考】排出ガスレベル!$AI$4:$AI$671,1),1,AR2029):INDEX((係数_バス貨物_ガソリン,係数_バス貨物_CNG,係数_バス貨物_軽油,係数_バス貨物_メタノール,係数_バス貨物_LPG),MATCH(AL2029+1,【参考】排出ガスレベル!$AI$4:$AI$671,1)-1,5,AR2029),2,FALSE),IF(OR(AJ2029=1,AJ2029=2),VLOOKUP(AH2029,INDEX((係数_乗用_ガソリン,係数_乗用_CNG,係数_乗用_軽油,係数_乗用_メタノール,係数_乗用_LPG),1,1,AR2029):INDEX((係数_乗用_ガソリン,係数_乗用_CNG,係数_乗用_軽油,係数_乗用_メタノール,係数_乗用_LPG),125,5,AR2029),2,FALSE))))))</f>
        <v/>
      </c>
      <c r="AO2029" s="376" t="str">
        <f>IF(T2029="","",IF(OR(AH2029="",AH2029="-"),"－",IF(OR(AM2029=8,AM2029=9),"",IF(OR(AJ2029=3,AJ2029=4,AJ2029=5,AJ2029=6),VLOOKUP(AH2029,INDEX((係数_バス貨物_ガソリン,係数_バス貨物_CNG,係数_バス貨物_軽油,係数_バス貨物_メタノール,係数_バス貨物_LPG),MATCH(AL2029,【参考】排出ガスレベル!$AI$4:$AI$671,1),1,AR2029):INDEX((係数_バス貨物_ガソリン,係数_バス貨物_CNG,係数_バス貨物_軽油,係数_バス貨物_メタノール,係数_バス貨物_LPG),MATCH(AL2029+1,【参考】排出ガスレベル!$AI$4:$AI$671,1)-1,5,AR2029),3,FALSE),IF(OR(AJ2029=1,AJ2029=2),VLOOKUP(AH2029,INDEX((係数_乗用_ガソリン,係数_乗用_CNG,係数_乗用_軽油,係数_乗用_メタノール,係数_乗用_LPG),1,1,AR2029):INDEX((係数_乗用_ガソリン,係数_乗用_CNG,係数_乗用_軽油,係数_乗用_メタノール,係数_乗用_LPG),125,5,AR2029),3,FALSE))))))</f>
        <v/>
      </c>
      <c r="AP2029" s="375" t="str">
        <f t="shared" si="558"/>
        <v/>
      </c>
      <c r="AQ2029" s="444" t="str">
        <f t="shared" si="559"/>
        <v/>
      </c>
      <c r="AR2029" s="375" t="str">
        <f t="shared" si="560"/>
        <v/>
      </c>
      <c r="AS2029" s="377" t="str">
        <f t="shared" si="561"/>
        <v/>
      </c>
      <c r="AT2029" s="378" t="str">
        <f t="shared" si="562"/>
        <v/>
      </c>
      <c r="AX2029" s="625" t="b">
        <f t="shared" si="563"/>
        <v>0</v>
      </c>
      <c r="AY2029" s="7" t="str">
        <f t="shared" si="564"/>
        <v>FALSEFALSEFALSE</v>
      </c>
      <c r="AZ2029" s="626">
        <f t="shared" si="548"/>
        <v>0</v>
      </c>
      <c r="BA2029" s="627" t="str">
        <f t="shared" si="565"/>
        <v/>
      </c>
      <c r="BB2029" s="627">
        <f t="shared" si="549"/>
        <v>0</v>
      </c>
    </row>
    <row r="2030" spans="1:54">
      <c r="A2030" s="381">
        <v>1973</v>
      </c>
      <c r="B2030" s="117"/>
      <c r="C2030" s="288"/>
      <c r="D2030" s="289"/>
      <c r="E2030" s="289"/>
      <c r="F2030" s="290"/>
      <c r="G2030" s="292"/>
      <c r="H2030" s="116"/>
      <c r="I2030" s="292"/>
      <c r="J2030" s="116"/>
      <c r="K2030" s="370"/>
      <c r="L2030" s="370"/>
      <c r="M2030" s="370"/>
      <c r="N2030" s="371"/>
      <c r="O2030" s="371"/>
      <c r="P2030" s="371"/>
      <c r="Q2030" s="371"/>
      <c r="R2030" s="371"/>
      <c r="S2030" s="371"/>
      <c r="T2030" s="443"/>
      <c r="U2030" s="539"/>
      <c r="V2030" s="117"/>
      <c r="W2030" s="118"/>
      <c r="X2030" s="119"/>
      <c r="Y2030" s="120"/>
      <c r="Z2030" s="122"/>
      <c r="AA2030" s="121"/>
      <c r="AB2030" s="443"/>
      <c r="AC2030" s="734"/>
      <c r="AD2030" s="372"/>
      <c r="AE2030" s="485"/>
      <c r="AF2030" s="373" t="str">
        <f t="shared" si="550"/>
        <v/>
      </c>
      <c r="AG2030" s="373" t="str">
        <f t="shared" si="551"/>
        <v/>
      </c>
      <c r="AH2030" s="374" t="str">
        <f t="shared" si="552"/>
        <v/>
      </c>
      <c r="AI2030" s="375" t="str">
        <f t="shared" si="553"/>
        <v/>
      </c>
      <c r="AJ2030" s="375" t="str">
        <f t="shared" si="554"/>
        <v/>
      </c>
      <c r="AK2030" s="375" t="str">
        <f t="shared" si="555"/>
        <v/>
      </c>
      <c r="AL2030" s="375" t="str">
        <f t="shared" si="556"/>
        <v/>
      </c>
      <c r="AM2030" s="375" t="str">
        <f t="shared" si="557"/>
        <v/>
      </c>
      <c r="AN2030" s="376" t="str">
        <f>IF(AF2030="","",IF(OR(AH2030="",AH2030="-"),"－",IF(OR(AM2030=8,AM2030=9),"",IF(OR(AJ2030=3,AJ2030=4,AJ2030=5,AJ2030=6),VLOOKUP(AH2030,INDEX((係数_バス貨物_ガソリン,係数_バス貨物_CNG,係数_バス貨物_軽油,係数_バス貨物_メタノール,係数_バス貨物_LPG),MATCH(AL2030,【参考】排出ガスレベル!$AI$4:$AI$671,1),1,AR2030):INDEX((係数_バス貨物_ガソリン,係数_バス貨物_CNG,係数_バス貨物_軽油,係数_バス貨物_メタノール,係数_バス貨物_LPG),MATCH(AL2030+1,【参考】排出ガスレベル!$AI$4:$AI$671,1)-1,5,AR2030),2,FALSE),IF(OR(AJ2030=1,AJ2030=2),VLOOKUP(AH2030,INDEX((係数_乗用_ガソリン,係数_乗用_CNG,係数_乗用_軽油,係数_乗用_メタノール,係数_乗用_LPG),1,1,AR2030):INDEX((係数_乗用_ガソリン,係数_乗用_CNG,係数_乗用_軽油,係数_乗用_メタノール,係数_乗用_LPG),125,5,AR2030),2,FALSE))))))</f>
        <v/>
      </c>
      <c r="AO2030" s="376" t="str">
        <f>IF(T2030="","",IF(OR(AH2030="",AH2030="-"),"－",IF(OR(AM2030=8,AM2030=9),"",IF(OR(AJ2030=3,AJ2030=4,AJ2030=5,AJ2030=6),VLOOKUP(AH2030,INDEX((係数_バス貨物_ガソリン,係数_バス貨物_CNG,係数_バス貨物_軽油,係数_バス貨物_メタノール,係数_バス貨物_LPG),MATCH(AL2030,【参考】排出ガスレベル!$AI$4:$AI$671,1),1,AR2030):INDEX((係数_バス貨物_ガソリン,係数_バス貨物_CNG,係数_バス貨物_軽油,係数_バス貨物_メタノール,係数_バス貨物_LPG),MATCH(AL2030+1,【参考】排出ガスレベル!$AI$4:$AI$671,1)-1,5,AR2030),3,FALSE),IF(OR(AJ2030=1,AJ2030=2),VLOOKUP(AH2030,INDEX((係数_乗用_ガソリン,係数_乗用_CNG,係数_乗用_軽油,係数_乗用_メタノール,係数_乗用_LPG),1,1,AR2030):INDEX((係数_乗用_ガソリン,係数_乗用_CNG,係数_乗用_軽油,係数_乗用_メタノール,係数_乗用_LPG),125,5,AR2030),3,FALSE))))))</f>
        <v/>
      </c>
      <c r="AP2030" s="375" t="str">
        <f t="shared" si="558"/>
        <v/>
      </c>
      <c r="AQ2030" s="444" t="str">
        <f t="shared" si="559"/>
        <v/>
      </c>
      <c r="AR2030" s="375" t="str">
        <f t="shared" si="560"/>
        <v/>
      </c>
      <c r="AS2030" s="377" t="str">
        <f t="shared" si="561"/>
        <v/>
      </c>
      <c r="AT2030" s="378" t="str">
        <f t="shared" si="562"/>
        <v/>
      </c>
      <c r="AX2030" s="625" t="b">
        <f t="shared" si="563"/>
        <v>0</v>
      </c>
      <c r="AY2030" s="7" t="str">
        <f t="shared" si="564"/>
        <v>FALSEFALSEFALSE</v>
      </c>
      <c r="AZ2030" s="626">
        <f t="shared" ref="AZ2030:AZ2057" si="566">AB2030</f>
        <v>0</v>
      </c>
      <c r="BA2030" s="627" t="str">
        <f t="shared" si="565"/>
        <v/>
      </c>
      <c r="BB2030" s="627">
        <f t="shared" ref="BB2030:BB2057" si="567">LEN(Y2030)</f>
        <v>0</v>
      </c>
    </row>
    <row r="2031" spans="1:54">
      <c r="A2031" s="381">
        <v>1974</v>
      </c>
      <c r="B2031" s="117"/>
      <c r="C2031" s="288"/>
      <c r="D2031" s="289"/>
      <c r="E2031" s="289"/>
      <c r="F2031" s="290"/>
      <c r="G2031" s="292"/>
      <c r="H2031" s="116"/>
      <c r="I2031" s="292"/>
      <c r="J2031" s="116"/>
      <c r="K2031" s="370"/>
      <c r="L2031" s="370"/>
      <c r="M2031" s="370"/>
      <c r="N2031" s="371"/>
      <c r="O2031" s="371"/>
      <c r="P2031" s="371"/>
      <c r="Q2031" s="371"/>
      <c r="R2031" s="371"/>
      <c r="S2031" s="371"/>
      <c r="T2031" s="443"/>
      <c r="U2031" s="539"/>
      <c r="V2031" s="117"/>
      <c r="W2031" s="118"/>
      <c r="X2031" s="119"/>
      <c r="Y2031" s="120"/>
      <c r="Z2031" s="122"/>
      <c r="AA2031" s="121"/>
      <c r="AB2031" s="443"/>
      <c r="AC2031" s="734"/>
      <c r="AD2031" s="372"/>
      <c r="AE2031" s="485"/>
      <c r="AF2031" s="373" t="str">
        <f t="shared" si="550"/>
        <v/>
      </c>
      <c r="AG2031" s="373" t="str">
        <f t="shared" si="551"/>
        <v/>
      </c>
      <c r="AH2031" s="374" t="str">
        <f t="shared" si="552"/>
        <v/>
      </c>
      <c r="AI2031" s="375" t="str">
        <f t="shared" si="553"/>
        <v/>
      </c>
      <c r="AJ2031" s="375" t="str">
        <f t="shared" si="554"/>
        <v/>
      </c>
      <c r="AK2031" s="375" t="str">
        <f t="shared" si="555"/>
        <v/>
      </c>
      <c r="AL2031" s="375" t="str">
        <f t="shared" si="556"/>
        <v/>
      </c>
      <c r="AM2031" s="375" t="str">
        <f t="shared" si="557"/>
        <v/>
      </c>
      <c r="AN2031" s="376" t="str">
        <f>IF(AF2031="","",IF(OR(AH2031="",AH2031="-"),"－",IF(OR(AM2031=8,AM2031=9),"",IF(OR(AJ2031=3,AJ2031=4,AJ2031=5,AJ2031=6),VLOOKUP(AH2031,INDEX((係数_バス貨物_ガソリン,係数_バス貨物_CNG,係数_バス貨物_軽油,係数_バス貨物_メタノール,係数_バス貨物_LPG),MATCH(AL2031,【参考】排出ガスレベル!$AI$4:$AI$671,1),1,AR2031):INDEX((係数_バス貨物_ガソリン,係数_バス貨物_CNG,係数_バス貨物_軽油,係数_バス貨物_メタノール,係数_バス貨物_LPG),MATCH(AL2031+1,【参考】排出ガスレベル!$AI$4:$AI$671,1)-1,5,AR2031),2,FALSE),IF(OR(AJ2031=1,AJ2031=2),VLOOKUP(AH2031,INDEX((係数_乗用_ガソリン,係数_乗用_CNG,係数_乗用_軽油,係数_乗用_メタノール,係数_乗用_LPG),1,1,AR2031):INDEX((係数_乗用_ガソリン,係数_乗用_CNG,係数_乗用_軽油,係数_乗用_メタノール,係数_乗用_LPG),125,5,AR2031),2,FALSE))))))</f>
        <v/>
      </c>
      <c r="AO2031" s="376" t="str">
        <f>IF(T2031="","",IF(OR(AH2031="",AH2031="-"),"－",IF(OR(AM2031=8,AM2031=9),"",IF(OR(AJ2031=3,AJ2031=4,AJ2031=5,AJ2031=6),VLOOKUP(AH2031,INDEX((係数_バス貨物_ガソリン,係数_バス貨物_CNG,係数_バス貨物_軽油,係数_バス貨物_メタノール,係数_バス貨物_LPG),MATCH(AL2031,【参考】排出ガスレベル!$AI$4:$AI$671,1),1,AR2031):INDEX((係数_バス貨物_ガソリン,係数_バス貨物_CNG,係数_バス貨物_軽油,係数_バス貨物_メタノール,係数_バス貨物_LPG),MATCH(AL2031+1,【参考】排出ガスレベル!$AI$4:$AI$671,1)-1,5,AR2031),3,FALSE),IF(OR(AJ2031=1,AJ2031=2),VLOOKUP(AH2031,INDEX((係数_乗用_ガソリン,係数_乗用_CNG,係数_乗用_軽油,係数_乗用_メタノール,係数_乗用_LPG),1,1,AR2031):INDEX((係数_乗用_ガソリン,係数_乗用_CNG,係数_乗用_軽油,係数_乗用_メタノール,係数_乗用_LPG),125,5,AR2031),3,FALSE))))))</f>
        <v/>
      </c>
      <c r="AP2031" s="375" t="str">
        <f t="shared" si="558"/>
        <v/>
      </c>
      <c r="AQ2031" s="444" t="str">
        <f t="shared" si="559"/>
        <v/>
      </c>
      <c r="AR2031" s="375" t="str">
        <f t="shared" si="560"/>
        <v/>
      </c>
      <c r="AS2031" s="377" t="str">
        <f t="shared" si="561"/>
        <v/>
      </c>
      <c r="AT2031" s="378" t="str">
        <f t="shared" si="562"/>
        <v/>
      </c>
      <c r="AX2031" s="625" t="b">
        <f t="shared" si="563"/>
        <v>0</v>
      </c>
      <c r="AY2031" s="7" t="str">
        <f t="shared" si="564"/>
        <v>FALSEFALSEFALSE</v>
      </c>
      <c r="AZ2031" s="626">
        <f t="shared" si="566"/>
        <v>0</v>
      </c>
      <c r="BA2031" s="627" t="str">
        <f t="shared" si="565"/>
        <v/>
      </c>
      <c r="BB2031" s="627">
        <f t="shared" si="567"/>
        <v>0</v>
      </c>
    </row>
    <row r="2032" spans="1:54">
      <c r="A2032" s="381">
        <v>1975</v>
      </c>
      <c r="B2032" s="117"/>
      <c r="C2032" s="288"/>
      <c r="D2032" s="289"/>
      <c r="E2032" s="289"/>
      <c r="F2032" s="290"/>
      <c r="G2032" s="292"/>
      <c r="H2032" s="116"/>
      <c r="I2032" s="292"/>
      <c r="J2032" s="116"/>
      <c r="K2032" s="370"/>
      <c r="L2032" s="370"/>
      <c r="M2032" s="370"/>
      <c r="N2032" s="371"/>
      <c r="O2032" s="371"/>
      <c r="P2032" s="371"/>
      <c r="Q2032" s="371"/>
      <c r="R2032" s="371"/>
      <c r="S2032" s="371"/>
      <c r="T2032" s="443"/>
      <c r="U2032" s="539"/>
      <c r="V2032" s="117"/>
      <c r="W2032" s="118"/>
      <c r="X2032" s="119"/>
      <c r="Y2032" s="120"/>
      <c r="Z2032" s="122"/>
      <c r="AA2032" s="121"/>
      <c r="AB2032" s="443"/>
      <c r="AC2032" s="734"/>
      <c r="AD2032" s="372"/>
      <c r="AE2032" s="485"/>
      <c r="AF2032" s="373" t="str">
        <f t="shared" si="550"/>
        <v/>
      </c>
      <c r="AG2032" s="373" t="str">
        <f t="shared" si="551"/>
        <v/>
      </c>
      <c r="AH2032" s="374" t="str">
        <f t="shared" si="552"/>
        <v/>
      </c>
      <c r="AI2032" s="375" t="str">
        <f t="shared" si="553"/>
        <v/>
      </c>
      <c r="AJ2032" s="375" t="str">
        <f t="shared" si="554"/>
        <v/>
      </c>
      <c r="AK2032" s="375" t="str">
        <f t="shared" si="555"/>
        <v/>
      </c>
      <c r="AL2032" s="375" t="str">
        <f t="shared" si="556"/>
        <v/>
      </c>
      <c r="AM2032" s="375" t="str">
        <f t="shared" si="557"/>
        <v/>
      </c>
      <c r="AN2032" s="376" t="str">
        <f>IF(AF2032="","",IF(OR(AH2032="",AH2032="-"),"－",IF(OR(AM2032=8,AM2032=9),"",IF(OR(AJ2032=3,AJ2032=4,AJ2032=5,AJ2032=6),VLOOKUP(AH2032,INDEX((係数_バス貨物_ガソリン,係数_バス貨物_CNG,係数_バス貨物_軽油,係数_バス貨物_メタノール,係数_バス貨物_LPG),MATCH(AL2032,【参考】排出ガスレベル!$AI$4:$AI$671,1),1,AR2032):INDEX((係数_バス貨物_ガソリン,係数_バス貨物_CNG,係数_バス貨物_軽油,係数_バス貨物_メタノール,係数_バス貨物_LPG),MATCH(AL2032+1,【参考】排出ガスレベル!$AI$4:$AI$671,1)-1,5,AR2032),2,FALSE),IF(OR(AJ2032=1,AJ2032=2),VLOOKUP(AH2032,INDEX((係数_乗用_ガソリン,係数_乗用_CNG,係数_乗用_軽油,係数_乗用_メタノール,係数_乗用_LPG),1,1,AR2032):INDEX((係数_乗用_ガソリン,係数_乗用_CNG,係数_乗用_軽油,係数_乗用_メタノール,係数_乗用_LPG),125,5,AR2032),2,FALSE))))))</f>
        <v/>
      </c>
      <c r="AO2032" s="376" t="str">
        <f>IF(T2032="","",IF(OR(AH2032="",AH2032="-"),"－",IF(OR(AM2032=8,AM2032=9),"",IF(OR(AJ2032=3,AJ2032=4,AJ2032=5,AJ2032=6),VLOOKUP(AH2032,INDEX((係数_バス貨物_ガソリン,係数_バス貨物_CNG,係数_バス貨物_軽油,係数_バス貨物_メタノール,係数_バス貨物_LPG),MATCH(AL2032,【参考】排出ガスレベル!$AI$4:$AI$671,1),1,AR2032):INDEX((係数_バス貨物_ガソリン,係数_バス貨物_CNG,係数_バス貨物_軽油,係数_バス貨物_メタノール,係数_バス貨物_LPG),MATCH(AL2032+1,【参考】排出ガスレベル!$AI$4:$AI$671,1)-1,5,AR2032),3,FALSE),IF(OR(AJ2032=1,AJ2032=2),VLOOKUP(AH2032,INDEX((係数_乗用_ガソリン,係数_乗用_CNG,係数_乗用_軽油,係数_乗用_メタノール,係数_乗用_LPG),1,1,AR2032):INDEX((係数_乗用_ガソリン,係数_乗用_CNG,係数_乗用_軽油,係数_乗用_メタノール,係数_乗用_LPG),125,5,AR2032),3,FALSE))))))</f>
        <v/>
      </c>
      <c r="AP2032" s="375" t="str">
        <f t="shared" si="558"/>
        <v/>
      </c>
      <c r="AQ2032" s="444" t="str">
        <f t="shared" si="559"/>
        <v/>
      </c>
      <c r="AR2032" s="375" t="str">
        <f t="shared" si="560"/>
        <v/>
      </c>
      <c r="AS2032" s="377" t="str">
        <f t="shared" si="561"/>
        <v/>
      </c>
      <c r="AT2032" s="378" t="str">
        <f t="shared" si="562"/>
        <v/>
      </c>
      <c r="AX2032" s="625" t="b">
        <f t="shared" si="563"/>
        <v>0</v>
      </c>
      <c r="AY2032" s="7" t="str">
        <f t="shared" si="564"/>
        <v>FALSEFALSEFALSE</v>
      </c>
      <c r="AZ2032" s="626">
        <f t="shared" si="566"/>
        <v>0</v>
      </c>
      <c r="BA2032" s="627" t="str">
        <f t="shared" si="565"/>
        <v/>
      </c>
      <c r="BB2032" s="627">
        <f t="shared" si="567"/>
        <v>0</v>
      </c>
    </row>
    <row r="2033" spans="1:54">
      <c r="A2033" s="381">
        <v>1976</v>
      </c>
      <c r="B2033" s="117"/>
      <c r="C2033" s="288"/>
      <c r="D2033" s="289"/>
      <c r="E2033" s="289"/>
      <c r="F2033" s="290"/>
      <c r="G2033" s="292"/>
      <c r="H2033" s="116"/>
      <c r="I2033" s="292"/>
      <c r="J2033" s="116"/>
      <c r="K2033" s="370"/>
      <c r="L2033" s="370"/>
      <c r="M2033" s="370"/>
      <c r="N2033" s="371"/>
      <c r="O2033" s="371"/>
      <c r="P2033" s="371"/>
      <c r="Q2033" s="371"/>
      <c r="R2033" s="371"/>
      <c r="S2033" s="371"/>
      <c r="T2033" s="443"/>
      <c r="U2033" s="539"/>
      <c r="V2033" s="117"/>
      <c r="W2033" s="118"/>
      <c r="X2033" s="119"/>
      <c r="Y2033" s="120"/>
      <c r="Z2033" s="122"/>
      <c r="AA2033" s="121"/>
      <c r="AB2033" s="443"/>
      <c r="AC2033" s="734"/>
      <c r="AD2033" s="372"/>
      <c r="AE2033" s="485"/>
      <c r="AF2033" s="373" t="str">
        <f t="shared" si="550"/>
        <v/>
      </c>
      <c r="AG2033" s="373" t="str">
        <f t="shared" si="551"/>
        <v/>
      </c>
      <c r="AH2033" s="374" t="str">
        <f t="shared" si="552"/>
        <v/>
      </c>
      <c r="AI2033" s="375" t="str">
        <f t="shared" si="553"/>
        <v/>
      </c>
      <c r="AJ2033" s="375" t="str">
        <f t="shared" si="554"/>
        <v/>
      </c>
      <c r="AK2033" s="375" t="str">
        <f t="shared" si="555"/>
        <v/>
      </c>
      <c r="AL2033" s="375" t="str">
        <f t="shared" si="556"/>
        <v/>
      </c>
      <c r="AM2033" s="375" t="str">
        <f t="shared" si="557"/>
        <v/>
      </c>
      <c r="AN2033" s="376" t="str">
        <f>IF(AF2033="","",IF(OR(AH2033="",AH2033="-"),"－",IF(OR(AM2033=8,AM2033=9),"",IF(OR(AJ2033=3,AJ2033=4,AJ2033=5,AJ2033=6),VLOOKUP(AH2033,INDEX((係数_バス貨物_ガソリン,係数_バス貨物_CNG,係数_バス貨物_軽油,係数_バス貨物_メタノール,係数_バス貨物_LPG),MATCH(AL2033,【参考】排出ガスレベル!$AI$4:$AI$671,1),1,AR2033):INDEX((係数_バス貨物_ガソリン,係数_バス貨物_CNG,係数_バス貨物_軽油,係数_バス貨物_メタノール,係数_バス貨物_LPG),MATCH(AL2033+1,【参考】排出ガスレベル!$AI$4:$AI$671,1)-1,5,AR2033),2,FALSE),IF(OR(AJ2033=1,AJ2033=2),VLOOKUP(AH2033,INDEX((係数_乗用_ガソリン,係数_乗用_CNG,係数_乗用_軽油,係数_乗用_メタノール,係数_乗用_LPG),1,1,AR2033):INDEX((係数_乗用_ガソリン,係数_乗用_CNG,係数_乗用_軽油,係数_乗用_メタノール,係数_乗用_LPG),125,5,AR2033),2,FALSE))))))</f>
        <v/>
      </c>
      <c r="AO2033" s="376" t="str">
        <f>IF(T2033="","",IF(OR(AH2033="",AH2033="-"),"－",IF(OR(AM2033=8,AM2033=9),"",IF(OR(AJ2033=3,AJ2033=4,AJ2033=5,AJ2033=6),VLOOKUP(AH2033,INDEX((係数_バス貨物_ガソリン,係数_バス貨物_CNG,係数_バス貨物_軽油,係数_バス貨物_メタノール,係数_バス貨物_LPG),MATCH(AL2033,【参考】排出ガスレベル!$AI$4:$AI$671,1),1,AR2033):INDEX((係数_バス貨物_ガソリン,係数_バス貨物_CNG,係数_バス貨物_軽油,係数_バス貨物_メタノール,係数_バス貨物_LPG),MATCH(AL2033+1,【参考】排出ガスレベル!$AI$4:$AI$671,1)-1,5,AR2033),3,FALSE),IF(OR(AJ2033=1,AJ2033=2),VLOOKUP(AH2033,INDEX((係数_乗用_ガソリン,係数_乗用_CNG,係数_乗用_軽油,係数_乗用_メタノール,係数_乗用_LPG),1,1,AR2033):INDEX((係数_乗用_ガソリン,係数_乗用_CNG,係数_乗用_軽油,係数_乗用_メタノール,係数_乗用_LPG),125,5,AR2033),3,FALSE))))))</f>
        <v/>
      </c>
      <c r="AP2033" s="375" t="str">
        <f t="shared" si="558"/>
        <v/>
      </c>
      <c r="AQ2033" s="444" t="str">
        <f t="shared" si="559"/>
        <v/>
      </c>
      <c r="AR2033" s="375" t="str">
        <f t="shared" si="560"/>
        <v/>
      </c>
      <c r="AS2033" s="377" t="str">
        <f t="shared" si="561"/>
        <v/>
      </c>
      <c r="AT2033" s="378" t="str">
        <f t="shared" si="562"/>
        <v/>
      </c>
      <c r="AX2033" s="625" t="b">
        <f t="shared" si="563"/>
        <v>0</v>
      </c>
      <c r="AY2033" s="7" t="str">
        <f t="shared" si="564"/>
        <v>FALSEFALSEFALSE</v>
      </c>
      <c r="AZ2033" s="626">
        <f t="shared" si="566"/>
        <v>0</v>
      </c>
      <c r="BA2033" s="627" t="str">
        <f t="shared" si="565"/>
        <v/>
      </c>
      <c r="BB2033" s="627">
        <f t="shared" si="567"/>
        <v>0</v>
      </c>
    </row>
    <row r="2034" spans="1:54">
      <c r="A2034" s="381">
        <v>1977</v>
      </c>
      <c r="B2034" s="117"/>
      <c r="C2034" s="288"/>
      <c r="D2034" s="289"/>
      <c r="E2034" s="289"/>
      <c r="F2034" s="290"/>
      <c r="G2034" s="292"/>
      <c r="H2034" s="116"/>
      <c r="I2034" s="292"/>
      <c r="J2034" s="116"/>
      <c r="K2034" s="370"/>
      <c r="L2034" s="370"/>
      <c r="M2034" s="370"/>
      <c r="N2034" s="371"/>
      <c r="O2034" s="371"/>
      <c r="P2034" s="371"/>
      <c r="Q2034" s="371"/>
      <c r="R2034" s="371"/>
      <c r="S2034" s="371"/>
      <c r="T2034" s="443"/>
      <c r="U2034" s="539"/>
      <c r="V2034" s="117"/>
      <c r="W2034" s="118"/>
      <c r="X2034" s="119"/>
      <c r="Y2034" s="120"/>
      <c r="Z2034" s="122"/>
      <c r="AA2034" s="121"/>
      <c r="AB2034" s="443"/>
      <c r="AC2034" s="734"/>
      <c r="AD2034" s="372"/>
      <c r="AE2034" s="485"/>
      <c r="AF2034" s="373" t="str">
        <f t="shared" si="550"/>
        <v/>
      </c>
      <c r="AG2034" s="373" t="str">
        <f t="shared" si="551"/>
        <v/>
      </c>
      <c r="AH2034" s="374" t="str">
        <f t="shared" si="552"/>
        <v/>
      </c>
      <c r="AI2034" s="375" t="str">
        <f t="shared" si="553"/>
        <v/>
      </c>
      <c r="AJ2034" s="375" t="str">
        <f t="shared" si="554"/>
        <v/>
      </c>
      <c r="AK2034" s="375" t="str">
        <f t="shared" si="555"/>
        <v/>
      </c>
      <c r="AL2034" s="375" t="str">
        <f t="shared" si="556"/>
        <v/>
      </c>
      <c r="AM2034" s="375" t="str">
        <f t="shared" si="557"/>
        <v/>
      </c>
      <c r="AN2034" s="376" t="str">
        <f>IF(AF2034="","",IF(OR(AH2034="",AH2034="-"),"－",IF(OR(AM2034=8,AM2034=9),"",IF(OR(AJ2034=3,AJ2034=4,AJ2034=5,AJ2034=6),VLOOKUP(AH2034,INDEX((係数_バス貨物_ガソリン,係数_バス貨物_CNG,係数_バス貨物_軽油,係数_バス貨物_メタノール,係数_バス貨物_LPG),MATCH(AL2034,【参考】排出ガスレベル!$AI$4:$AI$671,1),1,AR2034):INDEX((係数_バス貨物_ガソリン,係数_バス貨物_CNG,係数_バス貨物_軽油,係数_バス貨物_メタノール,係数_バス貨物_LPG),MATCH(AL2034+1,【参考】排出ガスレベル!$AI$4:$AI$671,1)-1,5,AR2034),2,FALSE),IF(OR(AJ2034=1,AJ2034=2),VLOOKUP(AH2034,INDEX((係数_乗用_ガソリン,係数_乗用_CNG,係数_乗用_軽油,係数_乗用_メタノール,係数_乗用_LPG),1,1,AR2034):INDEX((係数_乗用_ガソリン,係数_乗用_CNG,係数_乗用_軽油,係数_乗用_メタノール,係数_乗用_LPG),125,5,AR2034),2,FALSE))))))</f>
        <v/>
      </c>
      <c r="AO2034" s="376" t="str">
        <f>IF(T2034="","",IF(OR(AH2034="",AH2034="-"),"－",IF(OR(AM2034=8,AM2034=9),"",IF(OR(AJ2034=3,AJ2034=4,AJ2034=5,AJ2034=6),VLOOKUP(AH2034,INDEX((係数_バス貨物_ガソリン,係数_バス貨物_CNG,係数_バス貨物_軽油,係数_バス貨物_メタノール,係数_バス貨物_LPG),MATCH(AL2034,【参考】排出ガスレベル!$AI$4:$AI$671,1),1,AR2034):INDEX((係数_バス貨物_ガソリン,係数_バス貨物_CNG,係数_バス貨物_軽油,係数_バス貨物_メタノール,係数_バス貨物_LPG),MATCH(AL2034+1,【参考】排出ガスレベル!$AI$4:$AI$671,1)-1,5,AR2034),3,FALSE),IF(OR(AJ2034=1,AJ2034=2),VLOOKUP(AH2034,INDEX((係数_乗用_ガソリン,係数_乗用_CNG,係数_乗用_軽油,係数_乗用_メタノール,係数_乗用_LPG),1,1,AR2034):INDEX((係数_乗用_ガソリン,係数_乗用_CNG,係数_乗用_軽油,係数_乗用_メタノール,係数_乗用_LPG),125,5,AR2034),3,FALSE))))))</f>
        <v/>
      </c>
      <c r="AP2034" s="375" t="str">
        <f t="shared" si="558"/>
        <v/>
      </c>
      <c r="AQ2034" s="444" t="str">
        <f t="shared" si="559"/>
        <v/>
      </c>
      <c r="AR2034" s="375" t="str">
        <f t="shared" si="560"/>
        <v/>
      </c>
      <c r="AS2034" s="377" t="str">
        <f t="shared" si="561"/>
        <v/>
      </c>
      <c r="AT2034" s="378" t="str">
        <f t="shared" si="562"/>
        <v/>
      </c>
      <c r="AX2034" s="625" t="b">
        <f t="shared" si="563"/>
        <v>0</v>
      </c>
      <c r="AY2034" s="7" t="str">
        <f t="shared" si="564"/>
        <v>FALSEFALSEFALSE</v>
      </c>
      <c r="AZ2034" s="626">
        <f t="shared" si="566"/>
        <v>0</v>
      </c>
      <c r="BA2034" s="627" t="str">
        <f t="shared" si="565"/>
        <v/>
      </c>
      <c r="BB2034" s="627">
        <f t="shared" si="567"/>
        <v>0</v>
      </c>
    </row>
    <row r="2035" spans="1:54">
      <c r="A2035" s="381">
        <v>1978</v>
      </c>
      <c r="B2035" s="117"/>
      <c r="C2035" s="288"/>
      <c r="D2035" s="289"/>
      <c r="E2035" s="289"/>
      <c r="F2035" s="290"/>
      <c r="G2035" s="292"/>
      <c r="H2035" s="116"/>
      <c r="I2035" s="292"/>
      <c r="J2035" s="116"/>
      <c r="K2035" s="370"/>
      <c r="L2035" s="370"/>
      <c r="M2035" s="370"/>
      <c r="N2035" s="371"/>
      <c r="O2035" s="371"/>
      <c r="P2035" s="371"/>
      <c r="Q2035" s="371"/>
      <c r="R2035" s="371"/>
      <c r="S2035" s="371"/>
      <c r="T2035" s="443"/>
      <c r="U2035" s="539"/>
      <c r="V2035" s="117"/>
      <c r="W2035" s="118"/>
      <c r="X2035" s="119"/>
      <c r="Y2035" s="120"/>
      <c r="Z2035" s="122"/>
      <c r="AA2035" s="121"/>
      <c r="AB2035" s="443"/>
      <c r="AC2035" s="734"/>
      <c r="AD2035" s="372"/>
      <c r="AE2035" s="485"/>
      <c r="AF2035" s="373" t="str">
        <f t="shared" si="550"/>
        <v/>
      </c>
      <c r="AG2035" s="373" t="str">
        <f t="shared" si="551"/>
        <v/>
      </c>
      <c r="AH2035" s="374" t="str">
        <f t="shared" si="552"/>
        <v/>
      </c>
      <c r="AI2035" s="375" t="str">
        <f t="shared" si="553"/>
        <v/>
      </c>
      <c r="AJ2035" s="375" t="str">
        <f t="shared" si="554"/>
        <v/>
      </c>
      <c r="AK2035" s="375" t="str">
        <f t="shared" si="555"/>
        <v/>
      </c>
      <c r="AL2035" s="375" t="str">
        <f t="shared" si="556"/>
        <v/>
      </c>
      <c r="AM2035" s="375" t="str">
        <f t="shared" si="557"/>
        <v/>
      </c>
      <c r="AN2035" s="376" t="str">
        <f>IF(AF2035="","",IF(OR(AH2035="",AH2035="-"),"－",IF(OR(AM2035=8,AM2035=9),"",IF(OR(AJ2035=3,AJ2035=4,AJ2035=5,AJ2035=6),VLOOKUP(AH2035,INDEX((係数_バス貨物_ガソリン,係数_バス貨物_CNG,係数_バス貨物_軽油,係数_バス貨物_メタノール,係数_バス貨物_LPG),MATCH(AL2035,【参考】排出ガスレベル!$AI$4:$AI$671,1),1,AR2035):INDEX((係数_バス貨物_ガソリン,係数_バス貨物_CNG,係数_バス貨物_軽油,係数_バス貨物_メタノール,係数_バス貨物_LPG),MATCH(AL2035+1,【参考】排出ガスレベル!$AI$4:$AI$671,1)-1,5,AR2035),2,FALSE),IF(OR(AJ2035=1,AJ2035=2),VLOOKUP(AH2035,INDEX((係数_乗用_ガソリン,係数_乗用_CNG,係数_乗用_軽油,係数_乗用_メタノール,係数_乗用_LPG),1,1,AR2035):INDEX((係数_乗用_ガソリン,係数_乗用_CNG,係数_乗用_軽油,係数_乗用_メタノール,係数_乗用_LPG),125,5,AR2035),2,FALSE))))))</f>
        <v/>
      </c>
      <c r="AO2035" s="376" t="str">
        <f>IF(T2035="","",IF(OR(AH2035="",AH2035="-"),"－",IF(OR(AM2035=8,AM2035=9),"",IF(OR(AJ2035=3,AJ2035=4,AJ2035=5,AJ2035=6),VLOOKUP(AH2035,INDEX((係数_バス貨物_ガソリン,係数_バス貨物_CNG,係数_バス貨物_軽油,係数_バス貨物_メタノール,係数_バス貨物_LPG),MATCH(AL2035,【参考】排出ガスレベル!$AI$4:$AI$671,1),1,AR2035):INDEX((係数_バス貨物_ガソリン,係数_バス貨物_CNG,係数_バス貨物_軽油,係数_バス貨物_メタノール,係数_バス貨物_LPG),MATCH(AL2035+1,【参考】排出ガスレベル!$AI$4:$AI$671,1)-1,5,AR2035),3,FALSE),IF(OR(AJ2035=1,AJ2035=2),VLOOKUP(AH2035,INDEX((係数_乗用_ガソリン,係数_乗用_CNG,係数_乗用_軽油,係数_乗用_メタノール,係数_乗用_LPG),1,1,AR2035):INDEX((係数_乗用_ガソリン,係数_乗用_CNG,係数_乗用_軽油,係数_乗用_メタノール,係数_乗用_LPG),125,5,AR2035),3,FALSE))))))</f>
        <v/>
      </c>
      <c r="AP2035" s="375" t="str">
        <f t="shared" si="558"/>
        <v/>
      </c>
      <c r="AQ2035" s="444" t="str">
        <f t="shared" si="559"/>
        <v/>
      </c>
      <c r="AR2035" s="375" t="str">
        <f t="shared" si="560"/>
        <v/>
      </c>
      <c r="AS2035" s="377" t="str">
        <f t="shared" si="561"/>
        <v/>
      </c>
      <c r="AT2035" s="378" t="str">
        <f t="shared" si="562"/>
        <v/>
      </c>
      <c r="AX2035" s="625" t="b">
        <f t="shared" si="563"/>
        <v>0</v>
      </c>
      <c r="AY2035" s="7" t="str">
        <f t="shared" si="564"/>
        <v>FALSEFALSEFALSE</v>
      </c>
      <c r="AZ2035" s="626">
        <f t="shared" si="566"/>
        <v>0</v>
      </c>
      <c r="BA2035" s="627" t="str">
        <f t="shared" si="565"/>
        <v/>
      </c>
      <c r="BB2035" s="627">
        <f t="shared" si="567"/>
        <v>0</v>
      </c>
    </row>
    <row r="2036" spans="1:54">
      <c r="A2036" s="381">
        <v>1979</v>
      </c>
      <c r="B2036" s="117"/>
      <c r="C2036" s="288"/>
      <c r="D2036" s="289"/>
      <c r="E2036" s="289"/>
      <c r="F2036" s="290"/>
      <c r="G2036" s="292"/>
      <c r="H2036" s="116"/>
      <c r="I2036" s="292"/>
      <c r="J2036" s="116"/>
      <c r="K2036" s="370"/>
      <c r="L2036" s="370"/>
      <c r="M2036" s="370"/>
      <c r="N2036" s="371"/>
      <c r="O2036" s="371"/>
      <c r="P2036" s="371"/>
      <c r="Q2036" s="371"/>
      <c r="R2036" s="371"/>
      <c r="S2036" s="371"/>
      <c r="T2036" s="443"/>
      <c r="U2036" s="539"/>
      <c r="V2036" s="117"/>
      <c r="W2036" s="118"/>
      <c r="X2036" s="119"/>
      <c r="Y2036" s="120"/>
      <c r="Z2036" s="122"/>
      <c r="AA2036" s="121"/>
      <c r="AB2036" s="443"/>
      <c r="AC2036" s="734"/>
      <c r="AD2036" s="372"/>
      <c r="AE2036" s="485"/>
      <c r="AF2036" s="373" t="str">
        <f t="shared" si="550"/>
        <v/>
      </c>
      <c r="AG2036" s="373" t="str">
        <f t="shared" si="551"/>
        <v/>
      </c>
      <c r="AH2036" s="374" t="str">
        <f t="shared" si="552"/>
        <v/>
      </c>
      <c r="AI2036" s="375" t="str">
        <f t="shared" si="553"/>
        <v/>
      </c>
      <c r="AJ2036" s="375" t="str">
        <f t="shared" si="554"/>
        <v/>
      </c>
      <c r="AK2036" s="375" t="str">
        <f t="shared" si="555"/>
        <v/>
      </c>
      <c r="AL2036" s="375" t="str">
        <f t="shared" si="556"/>
        <v/>
      </c>
      <c r="AM2036" s="375" t="str">
        <f t="shared" si="557"/>
        <v/>
      </c>
      <c r="AN2036" s="376" t="str">
        <f>IF(AF2036="","",IF(OR(AH2036="",AH2036="-"),"－",IF(OR(AM2036=8,AM2036=9),"",IF(OR(AJ2036=3,AJ2036=4,AJ2036=5,AJ2036=6),VLOOKUP(AH2036,INDEX((係数_バス貨物_ガソリン,係数_バス貨物_CNG,係数_バス貨物_軽油,係数_バス貨物_メタノール,係数_バス貨物_LPG),MATCH(AL2036,【参考】排出ガスレベル!$AI$4:$AI$671,1),1,AR2036):INDEX((係数_バス貨物_ガソリン,係数_バス貨物_CNG,係数_バス貨物_軽油,係数_バス貨物_メタノール,係数_バス貨物_LPG),MATCH(AL2036+1,【参考】排出ガスレベル!$AI$4:$AI$671,1)-1,5,AR2036),2,FALSE),IF(OR(AJ2036=1,AJ2036=2),VLOOKUP(AH2036,INDEX((係数_乗用_ガソリン,係数_乗用_CNG,係数_乗用_軽油,係数_乗用_メタノール,係数_乗用_LPG),1,1,AR2036):INDEX((係数_乗用_ガソリン,係数_乗用_CNG,係数_乗用_軽油,係数_乗用_メタノール,係数_乗用_LPG),125,5,AR2036),2,FALSE))))))</f>
        <v/>
      </c>
      <c r="AO2036" s="376" t="str">
        <f>IF(T2036="","",IF(OR(AH2036="",AH2036="-"),"－",IF(OR(AM2036=8,AM2036=9),"",IF(OR(AJ2036=3,AJ2036=4,AJ2036=5,AJ2036=6),VLOOKUP(AH2036,INDEX((係数_バス貨物_ガソリン,係数_バス貨物_CNG,係数_バス貨物_軽油,係数_バス貨物_メタノール,係数_バス貨物_LPG),MATCH(AL2036,【参考】排出ガスレベル!$AI$4:$AI$671,1),1,AR2036):INDEX((係数_バス貨物_ガソリン,係数_バス貨物_CNG,係数_バス貨物_軽油,係数_バス貨物_メタノール,係数_バス貨物_LPG),MATCH(AL2036+1,【参考】排出ガスレベル!$AI$4:$AI$671,1)-1,5,AR2036),3,FALSE),IF(OR(AJ2036=1,AJ2036=2),VLOOKUP(AH2036,INDEX((係数_乗用_ガソリン,係数_乗用_CNG,係数_乗用_軽油,係数_乗用_メタノール,係数_乗用_LPG),1,1,AR2036):INDEX((係数_乗用_ガソリン,係数_乗用_CNG,係数_乗用_軽油,係数_乗用_メタノール,係数_乗用_LPG),125,5,AR2036),3,FALSE))))))</f>
        <v/>
      </c>
      <c r="AP2036" s="375" t="str">
        <f t="shared" si="558"/>
        <v/>
      </c>
      <c r="AQ2036" s="444" t="str">
        <f t="shared" si="559"/>
        <v/>
      </c>
      <c r="AR2036" s="375" t="str">
        <f t="shared" si="560"/>
        <v/>
      </c>
      <c r="AS2036" s="377" t="str">
        <f t="shared" si="561"/>
        <v/>
      </c>
      <c r="AT2036" s="378" t="str">
        <f t="shared" si="562"/>
        <v/>
      </c>
      <c r="AX2036" s="625" t="b">
        <f t="shared" si="563"/>
        <v>0</v>
      </c>
      <c r="AY2036" s="7" t="str">
        <f t="shared" si="564"/>
        <v>FALSEFALSEFALSE</v>
      </c>
      <c r="AZ2036" s="626">
        <f t="shared" si="566"/>
        <v>0</v>
      </c>
      <c r="BA2036" s="627" t="str">
        <f t="shared" si="565"/>
        <v/>
      </c>
      <c r="BB2036" s="627">
        <f t="shared" si="567"/>
        <v>0</v>
      </c>
    </row>
    <row r="2037" spans="1:54">
      <c r="A2037" s="381">
        <v>1980</v>
      </c>
      <c r="B2037" s="117"/>
      <c r="C2037" s="288"/>
      <c r="D2037" s="289"/>
      <c r="E2037" s="289"/>
      <c r="F2037" s="290"/>
      <c r="G2037" s="292"/>
      <c r="H2037" s="116"/>
      <c r="I2037" s="292"/>
      <c r="J2037" s="116"/>
      <c r="K2037" s="370"/>
      <c r="L2037" s="370"/>
      <c r="M2037" s="370"/>
      <c r="N2037" s="371"/>
      <c r="O2037" s="371"/>
      <c r="P2037" s="371"/>
      <c r="Q2037" s="371"/>
      <c r="R2037" s="371"/>
      <c r="S2037" s="371"/>
      <c r="T2037" s="443"/>
      <c r="U2037" s="539"/>
      <c r="V2037" s="117"/>
      <c r="W2037" s="118"/>
      <c r="X2037" s="119"/>
      <c r="Y2037" s="120"/>
      <c r="Z2037" s="122"/>
      <c r="AA2037" s="121"/>
      <c r="AB2037" s="443"/>
      <c r="AC2037" s="734"/>
      <c r="AD2037" s="372"/>
      <c r="AE2037" s="485"/>
      <c r="AF2037" s="373" t="str">
        <f t="shared" si="550"/>
        <v/>
      </c>
      <c r="AG2037" s="373" t="str">
        <f t="shared" si="551"/>
        <v/>
      </c>
      <c r="AH2037" s="374" t="str">
        <f t="shared" si="552"/>
        <v/>
      </c>
      <c r="AI2037" s="375" t="str">
        <f t="shared" si="553"/>
        <v/>
      </c>
      <c r="AJ2037" s="375" t="str">
        <f t="shared" si="554"/>
        <v/>
      </c>
      <c r="AK2037" s="375" t="str">
        <f t="shared" si="555"/>
        <v/>
      </c>
      <c r="AL2037" s="375" t="str">
        <f t="shared" si="556"/>
        <v/>
      </c>
      <c r="AM2037" s="375" t="str">
        <f t="shared" si="557"/>
        <v/>
      </c>
      <c r="AN2037" s="376" t="str">
        <f>IF(AF2037="","",IF(OR(AH2037="",AH2037="-"),"－",IF(OR(AM2037=8,AM2037=9),"",IF(OR(AJ2037=3,AJ2037=4,AJ2037=5,AJ2037=6),VLOOKUP(AH2037,INDEX((係数_バス貨物_ガソリン,係数_バス貨物_CNG,係数_バス貨物_軽油,係数_バス貨物_メタノール,係数_バス貨物_LPG),MATCH(AL2037,【参考】排出ガスレベル!$AI$4:$AI$671,1),1,AR2037):INDEX((係数_バス貨物_ガソリン,係数_バス貨物_CNG,係数_バス貨物_軽油,係数_バス貨物_メタノール,係数_バス貨物_LPG),MATCH(AL2037+1,【参考】排出ガスレベル!$AI$4:$AI$671,1)-1,5,AR2037),2,FALSE),IF(OR(AJ2037=1,AJ2037=2),VLOOKUP(AH2037,INDEX((係数_乗用_ガソリン,係数_乗用_CNG,係数_乗用_軽油,係数_乗用_メタノール,係数_乗用_LPG),1,1,AR2037):INDEX((係数_乗用_ガソリン,係数_乗用_CNG,係数_乗用_軽油,係数_乗用_メタノール,係数_乗用_LPG),125,5,AR2037),2,FALSE))))))</f>
        <v/>
      </c>
      <c r="AO2037" s="376" t="str">
        <f>IF(T2037="","",IF(OR(AH2037="",AH2037="-"),"－",IF(OR(AM2037=8,AM2037=9),"",IF(OR(AJ2037=3,AJ2037=4,AJ2037=5,AJ2037=6),VLOOKUP(AH2037,INDEX((係数_バス貨物_ガソリン,係数_バス貨物_CNG,係数_バス貨物_軽油,係数_バス貨物_メタノール,係数_バス貨物_LPG),MATCH(AL2037,【参考】排出ガスレベル!$AI$4:$AI$671,1),1,AR2037):INDEX((係数_バス貨物_ガソリン,係数_バス貨物_CNG,係数_バス貨物_軽油,係数_バス貨物_メタノール,係数_バス貨物_LPG),MATCH(AL2037+1,【参考】排出ガスレベル!$AI$4:$AI$671,1)-1,5,AR2037),3,FALSE),IF(OR(AJ2037=1,AJ2037=2),VLOOKUP(AH2037,INDEX((係数_乗用_ガソリン,係数_乗用_CNG,係数_乗用_軽油,係数_乗用_メタノール,係数_乗用_LPG),1,1,AR2037):INDEX((係数_乗用_ガソリン,係数_乗用_CNG,係数_乗用_軽油,係数_乗用_メタノール,係数_乗用_LPG),125,5,AR2037),3,FALSE))))))</f>
        <v/>
      </c>
      <c r="AP2037" s="375" t="str">
        <f t="shared" si="558"/>
        <v/>
      </c>
      <c r="AQ2037" s="444" t="str">
        <f t="shared" si="559"/>
        <v/>
      </c>
      <c r="AR2037" s="375" t="str">
        <f t="shared" si="560"/>
        <v/>
      </c>
      <c r="AS2037" s="377" t="str">
        <f t="shared" si="561"/>
        <v/>
      </c>
      <c r="AT2037" s="378" t="str">
        <f t="shared" si="562"/>
        <v/>
      </c>
      <c r="AX2037" s="625" t="b">
        <f t="shared" si="563"/>
        <v>0</v>
      </c>
      <c r="AY2037" s="7" t="str">
        <f t="shared" si="564"/>
        <v>FALSEFALSEFALSE</v>
      </c>
      <c r="AZ2037" s="626">
        <f t="shared" si="566"/>
        <v>0</v>
      </c>
      <c r="BA2037" s="627" t="str">
        <f t="shared" si="565"/>
        <v/>
      </c>
      <c r="BB2037" s="627">
        <f t="shared" si="567"/>
        <v>0</v>
      </c>
    </row>
    <row r="2038" spans="1:54">
      <c r="A2038" s="381">
        <v>1981</v>
      </c>
      <c r="B2038" s="117"/>
      <c r="C2038" s="288"/>
      <c r="D2038" s="289"/>
      <c r="E2038" s="289"/>
      <c r="F2038" s="290"/>
      <c r="G2038" s="292"/>
      <c r="H2038" s="116"/>
      <c r="I2038" s="292"/>
      <c r="J2038" s="116"/>
      <c r="K2038" s="370"/>
      <c r="L2038" s="370"/>
      <c r="M2038" s="370"/>
      <c r="N2038" s="371"/>
      <c r="O2038" s="371"/>
      <c r="P2038" s="371"/>
      <c r="Q2038" s="371"/>
      <c r="R2038" s="371"/>
      <c r="S2038" s="371"/>
      <c r="T2038" s="443"/>
      <c r="U2038" s="539"/>
      <c r="V2038" s="117"/>
      <c r="W2038" s="118"/>
      <c r="X2038" s="119"/>
      <c r="Y2038" s="120"/>
      <c r="Z2038" s="122"/>
      <c r="AA2038" s="121"/>
      <c r="AB2038" s="443"/>
      <c r="AC2038" s="734"/>
      <c r="AD2038" s="372"/>
      <c r="AE2038" s="485"/>
      <c r="AF2038" s="373" t="str">
        <f t="shared" si="550"/>
        <v/>
      </c>
      <c r="AG2038" s="373" t="str">
        <f t="shared" si="551"/>
        <v/>
      </c>
      <c r="AH2038" s="374" t="str">
        <f t="shared" si="552"/>
        <v/>
      </c>
      <c r="AI2038" s="375" t="str">
        <f t="shared" si="553"/>
        <v/>
      </c>
      <c r="AJ2038" s="375" t="str">
        <f t="shared" si="554"/>
        <v/>
      </c>
      <c r="AK2038" s="375" t="str">
        <f t="shared" si="555"/>
        <v/>
      </c>
      <c r="AL2038" s="375" t="str">
        <f t="shared" si="556"/>
        <v/>
      </c>
      <c r="AM2038" s="375" t="str">
        <f t="shared" si="557"/>
        <v/>
      </c>
      <c r="AN2038" s="376" t="str">
        <f>IF(AF2038="","",IF(OR(AH2038="",AH2038="-"),"－",IF(OR(AM2038=8,AM2038=9),"",IF(OR(AJ2038=3,AJ2038=4,AJ2038=5,AJ2038=6),VLOOKUP(AH2038,INDEX((係数_バス貨物_ガソリン,係数_バス貨物_CNG,係数_バス貨物_軽油,係数_バス貨物_メタノール,係数_バス貨物_LPG),MATCH(AL2038,【参考】排出ガスレベル!$AI$4:$AI$671,1),1,AR2038):INDEX((係数_バス貨物_ガソリン,係数_バス貨物_CNG,係数_バス貨物_軽油,係数_バス貨物_メタノール,係数_バス貨物_LPG),MATCH(AL2038+1,【参考】排出ガスレベル!$AI$4:$AI$671,1)-1,5,AR2038),2,FALSE),IF(OR(AJ2038=1,AJ2038=2),VLOOKUP(AH2038,INDEX((係数_乗用_ガソリン,係数_乗用_CNG,係数_乗用_軽油,係数_乗用_メタノール,係数_乗用_LPG),1,1,AR2038):INDEX((係数_乗用_ガソリン,係数_乗用_CNG,係数_乗用_軽油,係数_乗用_メタノール,係数_乗用_LPG),125,5,AR2038),2,FALSE))))))</f>
        <v/>
      </c>
      <c r="AO2038" s="376" t="str">
        <f>IF(T2038="","",IF(OR(AH2038="",AH2038="-"),"－",IF(OR(AM2038=8,AM2038=9),"",IF(OR(AJ2038=3,AJ2038=4,AJ2038=5,AJ2038=6),VLOOKUP(AH2038,INDEX((係数_バス貨物_ガソリン,係数_バス貨物_CNG,係数_バス貨物_軽油,係数_バス貨物_メタノール,係数_バス貨物_LPG),MATCH(AL2038,【参考】排出ガスレベル!$AI$4:$AI$671,1),1,AR2038):INDEX((係数_バス貨物_ガソリン,係数_バス貨物_CNG,係数_バス貨物_軽油,係数_バス貨物_メタノール,係数_バス貨物_LPG),MATCH(AL2038+1,【参考】排出ガスレベル!$AI$4:$AI$671,1)-1,5,AR2038),3,FALSE),IF(OR(AJ2038=1,AJ2038=2),VLOOKUP(AH2038,INDEX((係数_乗用_ガソリン,係数_乗用_CNG,係数_乗用_軽油,係数_乗用_メタノール,係数_乗用_LPG),1,1,AR2038):INDEX((係数_乗用_ガソリン,係数_乗用_CNG,係数_乗用_軽油,係数_乗用_メタノール,係数_乗用_LPG),125,5,AR2038),3,FALSE))))))</f>
        <v/>
      </c>
      <c r="AP2038" s="375" t="str">
        <f t="shared" si="558"/>
        <v/>
      </c>
      <c r="AQ2038" s="444" t="str">
        <f t="shared" si="559"/>
        <v/>
      </c>
      <c r="AR2038" s="375" t="str">
        <f t="shared" si="560"/>
        <v/>
      </c>
      <c r="AS2038" s="377" t="str">
        <f t="shared" si="561"/>
        <v/>
      </c>
      <c r="AT2038" s="378" t="str">
        <f t="shared" si="562"/>
        <v/>
      </c>
      <c r="AX2038" s="625" t="b">
        <f t="shared" si="563"/>
        <v>0</v>
      </c>
      <c r="AY2038" s="7" t="str">
        <f t="shared" si="564"/>
        <v>FALSEFALSEFALSE</v>
      </c>
      <c r="AZ2038" s="626">
        <f t="shared" si="566"/>
        <v>0</v>
      </c>
      <c r="BA2038" s="627" t="str">
        <f t="shared" si="565"/>
        <v/>
      </c>
      <c r="BB2038" s="627">
        <f t="shared" si="567"/>
        <v>0</v>
      </c>
    </row>
    <row r="2039" spans="1:54">
      <c r="A2039" s="381">
        <v>1982</v>
      </c>
      <c r="B2039" s="117"/>
      <c r="C2039" s="288"/>
      <c r="D2039" s="289"/>
      <c r="E2039" s="289"/>
      <c r="F2039" s="290"/>
      <c r="G2039" s="292"/>
      <c r="H2039" s="116"/>
      <c r="I2039" s="292"/>
      <c r="J2039" s="116"/>
      <c r="K2039" s="370"/>
      <c r="L2039" s="370"/>
      <c r="M2039" s="370"/>
      <c r="N2039" s="371"/>
      <c r="O2039" s="371"/>
      <c r="P2039" s="371"/>
      <c r="Q2039" s="371"/>
      <c r="R2039" s="371"/>
      <c r="S2039" s="371"/>
      <c r="T2039" s="443"/>
      <c r="U2039" s="539"/>
      <c r="V2039" s="117"/>
      <c r="W2039" s="118"/>
      <c r="X2039" s="119"/>
      <c r="Y2039" s="120"/>
      <c r="Z2039" s="122"/>
      <c r="AA2039" s="121"/>
      <c r="AB2039" s="443"/>
      <c r="AC2039" s="734"/>
      <c r="AD2039" s="372"/>
      <c r="AE2039" s="485"/>
      <c r="AF2039" s="373" t="str">
        <f t="shared" si="550"/>
        <v/>
      </c>
      <c r="AG2039" s="373" t="str">
        <f t="shared" si="551"/>
        <v/>
      </c>
      <c r="AH2039" s="374" t="str">
        <f t="shared" si="552"/>
        <v/>
      </c>
      <c r="AI2039" s="375" t="str">
        <f t="shared" si="553"/>
        <v/>
      </c>
      <c r="AJ2039" s="375" t="str">
        <f t="shared" si="554"/>
        <v/>
      </c>
      <c r="AK2039" s="375" t="str">
        <f t="shared" si="555"/>
        <v/>
      </c>
      <c r="AL2039" s="375" t="str">
        <f t="shared" si="556"/>
        <v/>
      </c>
      <c r="AM2039" s="375" t="str">
        <f t="shared" si="557"/>
        <v/>
      </c>
      <c r="AN2039" s="376" t="str">
        <f>IF(AF2039="","",IF(OR(AH2039="",AH2039="-"),"－",IF(OR(AM2039=8,AM2039=9),"",IF(OR(AJ2039=3,AJ2039=4,AJ2039=5,AJ2039=6),VLOOKUP(AH2039,INDEX((係数_バス貨物_ガソリン,係数_バス貨物_CNG,係数_バス貨物_軽油,係数_バス貨物_メタノール,係数_バス貨物_LPG),MATCH(AL2039,【参考】排出ガスレベル!$AI$4:$AI$671,1),1,AR2039):INDEX((係数_バス貨物_ガソリン,係数_バス貨物_CNG,係数_バス貨物_軽油,係数_バス貨物_メタノール,係数_バス貨物_LPG),MATCH(AL2039+1,【参考】排出ガスレベル!$AI$4:$AI$671,1)-1,5,AR2039),2,FALSE),IF(OR(AJ2039=1,AJ2039=2),VLOOKUP(AH2039,INDEX((係数_乗用_ガソリン,係数_乗用_CNG,係数_乗用_軽油,係数_乗用_メタノール,係数_乗用_LPG),1,1,AR2039):INDEX((係数_乗用_ガソリン,係数_乗用_CNG,係数_乗用_軽油,係数_乗用_メタノール,係数_乗用_LPG),125,5,AR2039),2,FALSE))))))</f>
        <v/>
      </c>
      <c r="AO2039" s="376" t="str">
        <f>IF(T2039="","",IF(OR(AH2039="",AH2039="-"),"－",IF(OR(AM2039=8,AM2039=9),"",IF(OR(AJ2039=3,AJ2039=4,AJ2039=5,AJ2039=6),VLOOKUP(AH2039,INDEX((係数_バス貨物_ガソリン,係数_バス貨物_CNG,係数_バス貨物_軽油,係数_バス貨物_メタノール,係数_バス貨物_LPG),MATCH(AL2039,【参考】排出ガスレベル!$AI$4:$AI$671,1),1,AR2039):INDEX((係数_バス貨物_ガソリン,係数_バス貨物_CNG,係数_バス貨物_軽油,係数_バス貨物_メタノール,係数_バス貨物_LPG),MATCH(AL2039+1,【参考】排出ガスレベル!$AI$4:$AI$671,1)-1,5,AR2039),3,FALSE),IF(OR(AJ2039=1,AJ2039=2),VLOOKUP(AH2039,INDEX((係数_乗用_ガソリン,係数_乗用_CNG,係数_乗用_軽油,係数_乗用_メタノール,係数_乗用_LPG),1,1,AR2039):INDEX((係数_乗用_ガソリン,係数_乗用_CNG,係数_乗用_軽油,係数_乗用_メタノール,係数_乗用_LPG),125,5,AR2039),3,FALSE))))))</f>
        <v/>
      </c>
      <c r="AP2039" s="375" t="str">
        <f t="shared" si="558"/>
        <v/>
      </c>
      <c r="AQ2039" s="444" t="str">
        <f t="shared" si="559"/>
        <v/>
      </c>
      <c r="AR2039" s="375" t="str">
        <f t="shared" si="560"/>
        <v/>
      </c>
      <c r="AS2039" s="377" t="str">
        <f t="shared" si="561"/>
        <v/>
      </c>
      <c r="AT2039" s="378" t="str">
        <f t="shared" si="562"/>
        <v/>
      </c>
      <c r="AX2039" s="625" t="b">
        <f t="shared" si="563"/>
        <v>0</v>
      </c>
      <c r="AY2039" s="7" t="str">
        <f t="shared" si="564"/>
        <v>FALSEFALSEFALSE</v>
      </c>
      <c r="AZ2039" s="626">
        <f t="shared" si="566"/>
        <v>0</v>
      </c>
      <c r="BA2039" s="627" t="str">
        <f t="shared" si="565"/>
        <v/>
      </c>
      <c r="BB2039" s="627">
        <f t="shared" si="567"/>
        <v>0</v>
      </c>
    </row>
    <row r="2040" spans="1:54">
      <c r="A2040" s="381">
        <v>1983</v>
      </c>
      <c r="B2040" s="117"/>
      <c r="C2040" s="288"/>
      <c r="D2040" s="289"/>
      <c r="E2040" s="289"/>
      <c r="F2040" s="290"/>
      <c r="G2040" s="292"/>
      <c r="H2040" s="116"/>
      <c r="I2040" s="292"/>
      <c r="J2040" s="116"/>
      <c r="K2040" s="370"/>
      <c r="L2040" s="370"/>
      <c r="M2040" s="370"/>
      <c r="N2040" s="371"/>
      <c r="O2040" s="371"/>
      <c r="P2040" s="371"/>
      <c r="Q2040" s="371"/>
      <c r="R2040" s="371"/>
      <c r="S2040" s="371"/>
      <c r="T2040" s="443"/>
      <c r="U2040" s="539"/>
      <c r="V2040" s="117"/>
      <c r="W2040" s="118"/>
      <c r="X2040" s="119"/>
      <c r="Y2040" s="120"/>
      <c r="Z2040" s="122"/>
      <c r="AA2040" s="121"/>
      <c r="AB2040" s="443"/>
      <c r="AC2040" s="734"/>
      <c r="AD2040" s="372"/>
      <c r="AE2040" s="485"/>
      <c r="AF2040" s="373" t="str">
        <f t="shared" si="550"/>
        <v/>
      </c>
      <c r="AG2040" s="373" t="str">
        <f t="shared" si="551"/>
        <v/>
      </c>
      <c r="AH2040" s="374" t="str">
        <f t="shared" si="552"/>
        <v/>
      </c>
      <c r="AI2040" s="375" t="str">
        <f t="shared" si="553"/>
        <v/>
      </c>
      <c r="AJ2040" s="375" t="str">
        <f t="shared" si="554"/>
        <v/>
      </c>
      <c r="AK2040" s="375" t="str">
        <f t="shared" si="555"/>
        <v/>
      </c>
      <c r="AL2040" s="375" t="str">
        <f t="shared" si="556"/>
        <v/>
      </c>
      <c r="AM2040" s="375" t="str">
        <f t="shared" si="557"/>
        <v/>
      </c>
      <c r="AN2040" s="376" t="str">
        <f>IF(AF2040="","",IF(OR(AH2040="",AH2040="-"),"－",IF(OR(AM2040=8,AM2040=9),"",IF(OR(AJ2040=3,AJ2040=4,AJ2040=5,AJ2040=6),VLOOKUP(AH2040,INDEX((係数_バス貨物_ガソリン,係数_バス貨物_CNG,係数_バス貨物_軽油,係数_バス貨物_メタノール,係数_バス貨物_LPG),MATCH(AL2040,【参考】排出ガスレベル!$AI$4:$AI$671,1),1,AR2040):INDEX((係数_バス貨物_ガソリン,係数_バス貨物_CNG,係数_バス貨物_軽油,係数_バス貨物_メタノール,係数_バス貨物_LPG),MATCH(AL2040+1,【参考】排出ガスレベル!$AI$4:$AI$671,1)-1,5,AR2040),2,FALSE),IF(OR(AJ2040=1,AJ2040=2),VLOOKUP(AH2040,INDEX((係数_乗用_ガソリン,係数_乗用_CNG,係数_乗用_軽油,係数_乗用_メタノール,係数_乗用_LPG),1,1,AR2040):INDEX((係数_乗用_ガソリン,係数_乗用_CNG,係数_乗用_軽油,係数_乗用_メタノール,係数_乗用_LPG),125,5,AR2040),2,FALSE))))))</f>
        <v/>
      </c>
      <c r="AO2040" s="376" t="str">
        <f>IF(T2040="","",IF(OR(AH2040="",AH2040="-"),"－",IF(OR(AM2040=8,AM2040=9),"",IF(OR(AJ2040=3,AJ2040=4,AJ2040=5,AJ2040=6),VLOOKUP(AH2040,INDEX((係数_バス貨物_ガソリン,係数_バス貨物_CNG,係数_バス貨物_軽油,係数_バス貨物_メタノール,係数_バス貨物_LPG),MATCH(AL2040,【参考】排出ガスレベル!$AI$4:$AI$671,1),1,AR2040):INDEX((係数_バス貨物_ガソリン,係数_バス貨物_CNG,係数_バス貨物_軽油,係数_バス貨物_メタノール,係数_バス貨物_LPG),MATCH(AL2040+1,【参考】排出ガスレベル!$AI$4:$AI$671,1)-1,5,AR2040),3,FALSE),IF(OR(AJ2040=1,AJ2040=2),VLOOKUP(AH2040,INDEX((係数_乗用_ガソリン,係数_乗用_CNG,係数_乗用_軽油,係数_乗用_メタノール,係数_乗用_LPG),1,1,AR2040):INDEX((係数_乗用_ガソリン,係数_乗用_CNG,係数_乗用_軽油,係数_乗用_メタノール,係数_乗用_LPG),125,5,AR2040),3,FALSE))))))</f>
        <v/>
      </c>
      <c r="AP2040" s="375" t="str">
        <f t="shared" si="558"/>
        <v/>
      </c>
      <c r="AQ2040" s="444" t="str">
        <f t="shared" si="559"/>
        <v/>
      </c>
      <c r="AR2040" s="375" t="str">
        <f t="shared" si="560"/>
        <v/>
      </c>
      <c r="AS2040" s="377" t="str">
        <f t="shared" si="561"/>
        <v/>
      </c>
      <c r="AT2040" s="378" t="str">
        <f t="shared" si="562"/>
        <v/>
      </c>
      <c r="AX2040" s="625" t="b">
        <f t="shared" si="563"/>
        <v>0</v>
      </c>
      <c r="AY2040" s="7" t="str">
        <f t="shared" si="564"/>
        <v>FALSEFALSEFALSE</v>
      </c>
      <c r="AZ2040" s="626">
        <f t="shared" si="566"/>
        <v>0</v>
      </c>
      <c r="BA2040" s="627" t="str">
        <f t="shared" si="565"/>
        <v/>
      </c>
      <c r="BB2040" s="627">
        <f t="shared" si="567"/>
        <v>0</v>
      </c>
    </row>
    <row r="2041" spans="1:54">
      <c r="A2041" s="381">
        <v>1984</v>
      </c>
      <c r="B2041" s="117"/>
      <c r="C2041" s="288"/>
      <c r="D2041" s="289"/>
      <c r="E2041" s="289"/>
      <c r="F2041" s="290"/>
      <c r="G2041" s="292"/>
      <c r="H2041" s="116"/>
      <c r="I2041" s="292"/>
      <c r="J2041" s="116"/>
      <c r="K2041" s="370"/>
      <c r="L2041" s="370"/>
      <c r="M2041" s="370"/>
      <c r="N2041" s="371"/>
      <c r="O2041" s="371"/>
      <c r="P2041" s="371"/>
      <c r="Q2041" s="371"/>
      <c r="R2041" s="371"/>
      <c r="S2041" s="371"/>
      <c r="T2041" s="443"/>
      <c r="U2041" s="539"/>
      <c r="V2041" s="117"/>
      <c r="W2041" s="118"/>
      <c r="X2041" s="119"/>
      <c r="Y2041" s="120"/>
      <c r="Z2041" s="122"/>
      <c r="AA2041" s="121"/>
      <c r="AB2041" s="443"/>
      <c r="AC2041" s="734"/>
      <c r="AD2041" s="372"/>
      <c r="AE2041" s="485"/>
      <c r="AF2041" s="373" t="str">
        <f t="shared" si="550"/>
        <v/>
      </c>
      <c r="AG2041" s="373" t="str">
        <f t="shared" si="551"/>
        <v/>
      </c>
      <c r="AH2041" s="374" t="str">
        <f t="shared" si="552"/>
        <v/>
      </c>
      <c r="AI2041" s="375" t="str">
        <f t="shared" si="553"/>
        <v/>
      </c>
      <c r="AJ2041" s="375" t="str">
        <f t="shared" si="554"/>
        <v/>
      </c>
      <c r="AK2041" s="375" t="str">
        <f t="shared" si="555"/>
        <v/>
      </c>
      <c r="AL2041" s="375" t="str">
        <f t="shared" si="556"/>
        <v/>
      </c>
      <c r="AM2041" s="375" t="str">
        <f t="shared" si="557"/>
        <v/>
      </c>
      <c r="AN2041" s="376" t="str">
        <f>IF(AF2041="","",IF(OR(AH2041="",AH2041="-"),"－",IF(OR(AM2041=8,AM2041=9),"",IF(OR(AJ2041=3,AJ2041=4,AJ2041=5,AJ2041=6),VLOOKUP(AH2041,INDEX((係数_バス貨物_ガソリン,係数_バス貨物_CNG,係数_バス貨物_軽油,係数_バス貨物_メタノール,係数_バス貨物_LPG),MATCH(AL2041,【参考】排出ガスレベル!$AI$4:$AI$671,1),1,AR2041):INDEX((係数_バス貨物_ガソリン,係数_バス貨物_CNG,係数_バス貨物_軽油,係数_バス貨物_メタノール,係数_バス貨物_LPG),MATCH(AL2041+1,【参考】排出ガスレベル!$AI$4:$AI$671,1)-1,5,AR2041),2,FALSE),IF(OR(AJ2041=1,AJ2041=2),VLOOKUP(AH2041,INDEX((係数_乗用_ガソリン,係数_乗用_CNG,係数_乗用_軽油,係数_乗用_メタノール,係数_乗用_LPG),1,1,AR2041):INDEX((係数_乗用_ガソリン,係数_乗用_CNG,係数_乗用_軽油,係数_乗用_メタノール,係数_乗用_LPG),125,5,AR2041),2,FALSE))))))</f>
        <v/>
      </c>
      <c r="AO2041" s="376" t="str">
        <f>IF(T2041="","",IF(OR(AH2041="",AH2041="-"),"－",IF(OR(AM2041=8,AM2041=9),"",IF(OR(AJ2041=3,AJ2041=4,AJ2041=5,AJ2041=6),VLOOKUP(AH2041,INDEX((係数_バス貨物_ガソリン,係数_バス貨物_CNG,係数_バス貨物_軽油,係数_バス貨物_メタノール,係数_バス貨物_LPG),MATCH(AL2041,【参考】排出ガスレベル!$AI$4:$AI$671,1),1,AR2041):INDEX((係数_バス貨物_ガソリン,係数_バス貨物_CNG,係数_バス貨物_軽油,係数_バス貨物_メタノール,係数_バス貨物_LPG),MATCH(AL2041+1,【参考】排出ガスレベル!$AI$4:$AI$671,1)-1,5,AR2041),3,FALSE),IF(OR(AJ2041=1,AJ2041=2),VLOOKUP(AH2041,INDEX((係数_乗用_ガソリン,係数_乗用_CNG,係数_乗用_軽油,係数_乗用_メタノール,係数_乗用_LPG),1,1,AR2041):INDEX((係数_乗用_ガソリン,係数_乗用_CNG,係数_乗用_軽油,係数_乗用_メタノール,係数_乗用_LPG),125,5,AR2041),3,FALSE))))))</f>
        <v/>
      </c>
      <c r="AP2041" s="375" t="str">
        <f t="shared" si="558"/>
        <v/>
      </c>
      <c r="AQ2041" s="444" t="str">
        <f t="shared" si="559"/>
        <v/>
      </c>
      <c r="AR2041" s="375" t="str">
        <f t="shared" si="560"/>
        <v/>
      </c>
      <c r="AS2041" s="377" t="str">
        <f t="shared" si="561"/>
        <v/>
      </c>
      <c r="AT2041" s="378" t="str">
        <f t="shared" si="562"/>
        <v/>
      </c>
      <c r="AX2041" s="625" t="b">
        <f t="shared" si="563"/>
        <v>0</v>
      </c>
      <c r="AY2041" s="7" t="str">
        <f t="shared" si="564"/>
        <v>FALSEFALSEFALSE</v>
      </c>
      <c r="AZ2041" s="626">
        <f t="shared" si="566"/>
        <v>0</v>
      </c>
      <c r="BA2041" s="627" t="str">
        <f t="shared" si="565"/>
        <v/>
      </c>
      <c r="BB2041" s="627">
        <f t="shared" si="567"/>
        <v>0</v>
      </c>
    </row>
    <row r="2042" spans="1:54">
      <c r="A2042" s="381">
        <v>1985</v>
      </c>
      <c r="B2042" s="117"/>
      <c r="C2042" s="288"/>
      <c r="D2042" s="289"/>
      <c r="E2042" s="289"/>
      <c r="F2042" s="290"/>
      <c r="G2042" s="292"/>
      <c r="H2042" s="116"/>
      <c r="I2042" s="292"/>
      <c r="J2042" s="116"/>
      <c r="K2042" s="370"/>
      <c r="L2042" s="370"/>
      <c r="M2042" s="370"/>
      <c r="N2042" s="371"/>
      <c r="O2042" s="371"/>
      <c r="P2042" s="371"/>
      <c r="Q2042" s="371"/>
      <c r="R2042" s="371"/>
      <c r="S2042" s="371"/>
      <c r="T2042" s="443"/>
      <c r="U2042" s="539"/>
      <c r="V2042" s="117"/>
      <c r="W2042" s="118"/>
      <c r="X2042" s="119"/>
      <c r="Y2042" s="120"/>
      <c r="Z2042" s="122"/>
      <c r="AA2042" s="121"/>
      <c r="AB2042" s="443"/>
      <c r="AC2042" s="734"/>
      <c r="AD2042" s="372"/>
      <c r="AE2042" s="485"/>
      <c r="AF2042" s="373" t="str">
        <f t="shared" ref="AF2042:AF2057" si="568">IF(OR(T2042="(減車済)",T2042=""),"",1)</f>
        <v/>
      </c>
      <c r="AG2042" s="373" t="str">
        <f t="shared" ref="AG2042:AG2057" si="569">IF(OR(T2042="継続",T2042="新規"),1,"")</f>
        <v/>
      </c>
      <c r="AH2042" s="374" t="str">
        <f t="shared" ref="AH2042:AH2057" si="570">IF(AF2042="","",UPPER(ASC(X2042)))</f>
        <v/>
      </c>
      <c r="AI2042" s="375" t="str">
        <f t="shared" ref="AI2042:AI2057" si="571">IF(AF2042="","",IF(V2042="","",IF(V2042="普通",1,IF(V2042="小型",2,0))))</f>
        <v/>
      </c>
      <c r="AJ2042" s="375" t="str">
        <f t="shared" ref="AJ2042:AJ2057" si="572">IF(AF2042="","",IF(W2042="","",VLOOKUP(W2042,用途,2,FALSE)))</f>
        <v/>
      </c>
      <c r="AK2042" s="375" t="str">
        <f t="shared" ref="AK2042:AK2057" si="573">IF(AF2042="","",IF(Y2042="","",IF(Y2042&lt;=10,1,IF(Y2042&lt;30,2,IF(Y2042&gt;=30,3,0)))))</f>
        <v/>
      </c>
      <c r="AL2042" s="375" t="str">
        <f t="shared" ref="AL2042:AL2057" si="574">IF(AF2042="","",IF(Z2042="","",IF(Z2042&lt;=1.7*1000,1,IF(Z2042&lt;=2.5*1000,2,IF(Z2042&lt;=3.5*1000,3,IF(Z2042&lt;8*1000,4,IF(Z2042&gt;=8*1000,5,"")))))))</f>
        <v/>
      </c>
      <c r="AM2042" s="375" t="str">
        <f t="shared" ref="AM2042:AM2057" si="575">IF(AF2042="","",IF(AA2042="","",VLOOKUP(AA2042,燃料の種類,2,FALSE)))</f>
        <v/>
      </c>
      <c r="AN2042" s="376" t="str">
        <f>IF(AF2042="","",IF(OR(AH2042="",AH2042="-"),"－",IF(OR(AM2042=8,AM2042=9),"",IF(OR(AJ2042=3,AJ2042=4,AJ2042=5,AJ2042=6),VLOOKUP(AH2042,INDEX((係数_バス貨物_ガソリン,係数_バス貨物_CNG,係数_バス貨物_軽油,係数_バス貨物_メタノール,係数_バス貨物_LPG),MATCH(AL2042,【参考】排出ガスレベル!$AI$4:$AI$671,1),1,AR2042):INDEX((係数_バス貨物_ガソリン,係数_バス貨物_CNG,係数_バス貨物_軽油,係数_バス貨物_メタノール,係数_バス貨物_LPG),MATCH(AL2042+1,【参考】排出ガスレベル!$AI$4:$AI$671,1)-1,5,AR2042),2,FALSE),IF(OR(AJ2042=1,AJ2042=2),VLOOKUP(AH2042,INDEX((係数_乗用_ガソリン,係数_乗用_CNG,係数_乗用_軽油,係数_乗用_メタノール,係数_乗用_LPG),1,1,AR2042):INDEX((係数_乗用_ガソリン,係数_乗用_CNG,係数_乗用_軽油,係数_乗用_メタノール,係数_乗用_LPG),125,5,AR2042),2,FALSE))))))</f>
        <v/>
      </c>
      <c r="AO2042" s="376" t="str">
        <f>IF(T2042="","",IF(OR(AH2042="",AH2042="-"),"－",IF(OR(AM2042=8,AM2042=9),"",IF(OR(AJ2042=3,AJ2042=4,AJ2042=5,AJ2042=6),VLOOKUP(AH2042,INDEX((係数_バス貨物_ガソリン,係数_バス貨物_CNG,係数_バス貨物_軽油,係数_バス貨物_メタノール,係数_バス貨物_LPG),MATCH(AL2042,【参考】排出ガスレベル!$AI$4:$AI$671,1),1,AR2042):INDEX((係数_バス貨物_ガソリン,係数_バス貨物_CNG,係数_バス貨物_軽油,係数_バス貨物_メタノール,係数_バス貨物_LPG),MATCH(AL2042+1,【参考】排出ガスレベル!$AI$4:$AI$671,1)-1,5,AR2042),3,FALSE),IF(OR(AJ2042=1,AJ2042=2),VLOOKUP(AH2042,INDEX((係数_乗用_ガソリン,係数_乗用_CNG,係数_乗用_軽油,係数_乗用_メタノール,係数_乗用_LPG),1,1,AR2042):INDEX((係数_乗用_ガソリン,係数_乗用_CNG,係数_乗用_軽油,係数_乗用_メタノール,係数_乗用_LPG),125,5,AR2042),3,FALSE))))))</f>
        <v/>
      </c>
      <c r="AP2042" s="375" t="str">
        <f t="shared" ref="AP2042:AP2057" si="576">IF((AF2042="")+(AC2042=""),"",IF(燃料区分1=4,VLOOKUP(AO2042,排ガス低減レベル,2,FALSE),VLOOKUP(AC2042,排ガス低減レベル,2,FALSE)))</f>
        <v/>
      </c>
      <c r="AQ2042" s="444" t="str">
        <f t="shared" ref="AQ2042:AQ2057" si="577">IF(AG2042="","",IF(AJ2042=3,B2042&amp;"-"&amp;SUM(AJ2042*100,AK2042*10,AL2042)&amp;"A",IF(OR(AJ2042=2,AJ2042=4,AJ2042=6),B2042&amp;"-"&amp;AL2042*10&amp;"A",IF(AJ2042=1,B2042&amp;"-"&amp;AJ2042&amp;"A",IF(AJ2042=5,B2042&amp;"-"&amp;SUM(AJ2042*100,AI2042*10,AL2042)&amp;"A","")))))</f>
        <v/>
      </c>
      <c r="AR2042" s="375" t="str">
        <f t="shared" ref="AR2042:AR2057" si="578">IF(OR(AM2042=1,AM2042=2,AM2042=11),1,IF(AM2042=6,2,IF(OR(AM2042=4,AM2042=5,AM2042=10),3,IF(AM2042=7,4,IF(AM2042=3,5, IF(OR(AM2042=8,AM2042=9),6,""))))))</f>
        <v/>
      </c>
      <c r="AS2042" s="377" t="str">
        <f t="shared" ref="AS2042:AS2057" si="579">IF(AG2042="","",B2042&amp;"-"&amp;AM2042)</f>
        <v/>
      </c>
      <c r="AT2042" s="378" t="str">
        <f t="shared" ref="AT2042:AT2057" si="580">IF(AF2042="","",VLOOKUP(T2042,車両の増減,2,FALSE))</f>
        <v/>
      </c>
      <c r="AX2042" s="625" t="b">
        <f t="shared" si="563"/>
        <v>0</v>
      </c>
      <c r="AY2042" s="7" t="str">
        <f t="shared" si="564"/>
        <v>FALSEFALSEFALSE</v>
      </c>
      <c r="AZ2042" s="626">
        <f t="shared" si="566"/>
        <v>0</v>
      </c>
      <c r="BA2042" s="627" t="str">
        <f t="shared" si="565"/>
        <v/>
      </c>
      <c r="BB2042" s="627">
        <f t="shared" si="567"/>
        <v>0</v>
      </c>
    </row>
    <row r="2043" spans="1:54">
      <c r="A2043" s="381">
        <v>1986</v>
      </c>
      <c r="B2043" s="117"/>
      <c r="C2043" s="288"/>
      <c r="D2043" s="289"/>
      <c r="E2043" s="289"/>
      <c r="F2043" s="290"/>
      <c r="G2043" s="292"/>
      <c r="H2043" s="116"/>
      <c r="I2043" s="292"/>
      <c r="J2043" s="116"/>
      <c r="K2043" s="370"/>
      <c r="L2043" s="370"/>
      <c r="M2043" s="370"/>
      <c r="N2043" s="371"/>
      <c r="O2043" s="371"/>
      <c r="P2043" s="371"/>
      <c r="Q2043" s="371"/>
      <c r="R2043" s="371"/>
      <c r="S2043" s="371"/>
      <c r="T2043" s="443"/>
      <c r="U2043" s="539"/>
      <c r="V2043" s="117"/>
      <c r="W2043" s="118"/>
      <c r="X2043" s="119"/>
      <c r="Y2043" s="120"/>
      <c r="Z2043" s="122"/>
      <c r="AA2043" s="121"/>
      <c r="AB2043" s="443"/>
      <c r="AC2043" s="734"/>
      <c r="AD2043" s="372"/>
      <c r="AE2043" s="485"/>
      <c r="AF2043" s="373" t="str">
        <f t="shared" si="568"/>
        <v/>
      </c>
      <c r="AG2043" s="373" t="str">
        <f t="shared" si="569"/>
        <v/>
      </c>
      <c r="AH2043" s="374" t="str">
        <f t="shared" si="570"/>
        <v/>
      </c>
      <c r="AI2043" s="375" t="str">
        <f t="shared" si="571"/>
        <v/>
      </c>
      <c r="AJ2043" s="375" t="str">
        <f t="shared" si="572"/>
        <v/>
      </c>
      <c r="AK2043" s="375" t="str">
        <f t="shared" si="573"/>
        <v/>
      </c>
      <c r="AL2043" s="375" t="str">
        <f t="shared" si="574"/>
        <v/>
      </c>
      <c r="AM2043" s="375" t="str">
        <f t="shared" si="575"/>
        <v/>
      </c>
      <c r="AN2043" s="376" t="str">
        <f>IF(AF2043="","",IF(OR(AH2043="",AH2043="-"),"－",IF(OR(AM2043=8,AM2043=9),"",IF(OR(AJ2043=3,AJ2043=4,AJ2043=5,AJ2043=6),VLOOKUP(AH2043,INDEX((係数_バス貨物_ガソリン,係数_バス貨物_CNG,係数_バス貨物_軽油,係数_バス貨物_メタノール,係数_バス貨物_LPG),MATCH(AL2043,【参考】排出ガスレベル!$AI$4:$AI$671,1),1,AR2043):INDEX((係数_バス貨物_ガソリン,係数_バス貨物_CNG,係数_バス貨物_軽油,係数_バス貨物_メタノール,係数_バス貨物_LPG),MATCH(AL2043+1,【参考】排出ガスレベル!$AI$4:$AI$671,1)-1,5,AR2043),2,FALSE),IF(OR(AJ2043=1,AJ2043=2),VLOOKUP(AH2043,INDEX((係数_乗用_ガソリン,係数_乗用_CNG,係数_乗用_軽油,係数_乗用_メタノール,係数_乗用_LPG),1,1,AR2043):INDEX((係数_乗用_ガソリン,係数_乗用_CNG,係数_乗用_軽油,係数_乗用_メタノール,係数_乗用_LPG),125,5,AR2043),2,FALSE))))))</f>
        <v/>
      </c>
      <c r="AO2043" s="376" t="str">
        <f>IF(T2043="","",IF(OR(AH2043="",AH2043="-"),"－",IF(OR(AM2043=8,AM2043=9),"",IF(OR(AJ2043=3,AJ2043=4,AJ2043=5,AJ2043=6),VLOOKUP(AH2043,INDEX((係数_バス貨物_ガソリン,係数_バス貨物_CNG,係数_バス貨物_軽油,係数_バス貨物_メタノール,係数_バス貨物_LPG),MATCH(AL2043,【参考】排出ガスレベル!$AI$4:$AI$671,1),1,AR2043):INDEX((係数_バス貨物_ガソリン,係数_バス貨物_CNG,係数_バス貨物_軽油,係数_バス貨物_メタノール,係数_バス貨物_LPG),MATCH(AL2043+1,【参考】排出ガスレベル!$AI$4:$AI$671,1)-1,5,AR2043),3,FALSE),IF(OR(AJ2043=1,AJ2043=2),VLOOKUP(AH2043,INDEX((係数_乗用_ガソリン,係数_乗用_CNG,係数_乗用_軽油,係数_乗用_メタノール,係数_乗用_LPG),1,1,AR2043):INDEX((係数_乗用_ガソリン,係数_乗用_CNG,係数_乗用_軽油,係数_乗用_メタノール,係数_乗用_LPG),125,5,AR2043),3,FALSE))))))</f>
        <v/>
      </c>
      <c r="AP2043" s="375" t="str">
        <f t="shared" si="576"/>
        <v/>
      </c>
      <c r="AQ2043" s="444" t="str">
        <f t="shared" si="577"/>
        <v/>
      </c>
      <c r="AR2043" s="375" t="str">
        <f t="shared" si="578"/>
        <v/>
      </c>
      <c r="AS2043" s="377" t="str">
        <f t="shared" si="579"/>
        <v/>
      </c>
      <c r="AT2043" s="378" t="str">
        <f t="shared" si="580"/>
        <v/>
      </c>
      <c r="AX2043" s="625" t="b">
        <f t="shared" ref="AX2043:AX2057" si="581">IF(AY2043="FALSEFALSEFALSEFALSE","ハイブリッド")</f>
        <v>0</v>
      </c>
      <c r="AY2043" s="7" t="str">
        <f t="shared" ref="AY2043:AY2057" si="582">EXACT(AZ2043,BA2043)&amp;IF(BA2043="","")&amp;IF(AZ2043="電気",TRUE)&amp;IF(AZ2043="LPG",TRUE)</f>
        <v>FALSEFALSEFALSE</v>
      </c>
      <c r="AZ2043" s="626">
        <f t="shared" si="566"/>
        <v>0</v>
      </c>
      <c r="BA2043" s="627" t="str">
        <f t="shared" ref="BA2043:BA2057" si="583">IF(COUNTIFS(BC2043,"*A*",BB2043,"3"),"ハイブリッド(ガソリン)","")</f>
        <v/>
      </c>
      <c r="BB2043" s="627">
        <f t="shared" si="567"/>
        <v>0</v>
      </c>
    </row>
    <row r="2044" spans="1:54">
      <c r="A2044" s="381">
        <v>1987</v>
      </c>
      <c r="B2044" s="117"/>
      <c r="C2044" s="288"/>
      <c r="D2044" s="289"/>
      <c r="E2044" s="289"/>
      <c r="F2044" s="290"/>
      <c r="G2044" s="292"/>
      <c r="H2044" s="116"/>
      <c r="I2044" s="292"/>
      <c r="J2044" s="116"/>
      <c r="K2044" s="370"/>
      <c r="L2044" s="370"/>
      <c r="M2044" s="370"/>
      <c r="N2044" s="371"/>
      <c r="O2044" s="371"/>
      <c r="P2044" s="371"/>
      <c r="Q2044" s="371"/>
      <c r="R2044" s="371"/>
      <c r="S2044" s="371"/>
      <c r="T2044" s="443"/>
      <c r="U2044" s="539"/>
      <c r="V2044" s="117"/>
      <c r="W2044" s="118"/>
      <c r="X2044" s="119"/>
      <c r="Y2044" s="120"/>
      <c r="Z2044" s="122"/>
      <c r="AA2044" s="121"/>
      <c r="AB2044" s="443"/>
      <c r="AC2044" s="734"/>
      <c r="AD2044" s="372"/>
      <c r="AE2044" s="485"/>
      <c r="AF2044" s="373" t="str">
        <f t="shared" si="568"/>
        <v/>
      </c>
      <c r="AG2044" s="373" t="str">
        <f t="shared" si="569"/>
        <v/>
      </c>
      <c r="AH2044" s="374" t="str">
        <f t="shared" si="570"/>
        <v/>
      </c>
      <c r="AI2044" s="375" t="str">
        <f t="shared" si="571"/>
        <v/>
      </c>
      <c r="AJ2044" s="375" t="str">
        <f t="shared" si="572"/>
        <v/>
      </c>
      <c r="AK2044" s="375" t="str">
        <f t="shared" si="573"/>
        <v/>
      </c>
      <c r="AL2044" s="375" t="str">
        <f t="shared" si="574"/>
        <v/>
      </c>
      <c r="AM2044" s="375" t="str">
        <f t="shared" si="575"/>
        <v/>
      </c>
      <c r="AN2044" s="376" t="str">
        <f>IF(AF2044="","",IF(OR(AH2044="",AH2044="-"),"－",IF(OR(AM2044=8,AM2044=9),"",IF(OR(AJ2044=3,AJ2044=4,AJ2044=5,AJ2044=6),VLOOKUP(AH2044,INDEX((係数_バス貨物_ガソリン,係数_バス貨物_CNG,係数_バス貨物_軽油,係数_バス貨物_メタノール,係数_バス貨物_LPG),MATCH(AL2044,【参考】排出ガスレベル!$AI$4:$AI$671,1),1,AR2044):INDEX((係数_バス貨物_ガソリン,係数_バス貨物_CNG,係数_バス貨物_軽油,係数_バス貨物_メタノール,係数_バス貨物_LPG),MATCH(AL2044+1,【参考】排出ガスレベル!$AI$4:$AI$671,1)-1,5,AR2044),2,FALSE),IF(OR(AJ2044=1,AJ2044=2),VLOOKUP(AH2044,INDEX((係数_乗用_ガソリン,係数_乗用_CNG,係数_乗用_軽油,係数_乗用_メタノール,係数_乗用_LPG),1,1,AR2044):INDEX((係数_乗用_ガソリン,係数_乗用_CNG,係数_乗用_軽油,係数_乗用_メタノール,係数_乗用_LPG),125,5,AR2044),2,FALSE))))))</f>
        <v/>
      </c>
      <c r="AO2044" s="376" t="str">
        <f>IF(T2044="","",IF(OR(AH2044="",AH2044="-"),"－",IF(OR(AM2044=8,AM2044=9),"",IF(OR(AJ2044=3,AJ2044=4,AJ2044=5,AJ2044=6),VLOOKUP(AH2044,INDEX((係数_バス貨物_ガソリン,係数_バス貨物_CNG,係数_バス貨物_軽油,係数_バス貨物_メタノール,係数_バス貨物_LPG),MATCH(AL2044,【参考】排出ガスレベル!$AI$4:$AI$671,1),1,AR2044):INDEX((係数_バス貨物_ガソリン,係数_バス貨物_CNG,係数_バス貨物_軽油,係数_バス貨物_メタノール,係数_バス貨物_LPG),MATCH(AL2044+1,【参考】排出ガスレベル!$AI$4:$AI$671,1)-1,5,AR2044),3,FALSE),IF(OR(AJ2044=1,AJ2044=2),VLOOKUP(AH2044,INDEX((係数_乗用_ガソリン,係数_乗用_CNG,係数_乗用_軽油,係数_乗用_メタノール,係数_乗用_LPG),1,1,AR2044):INDEX((係数_乗用_ガソリン,係数_乗用_CNG,係数_乗用_軽油,係数_乗用_メタノール,係数_乗用_LPG),125,5,AR2044),3,FALSE))))))</f>
        <v/>
      </c>
      <c r="AP2044" s="375" t="str">
        <f t="shared" si="576"/>
        <v/>
      </c>
      <c r="AQ2044" s="444" t="str">
        <f t="shared" si="577"/>
        <v/>
      </c>
      <c r="AR2044" s="375" t="str">
        <f t="shared" si="578"/>
        <v/>
      </c>
      <c r="AS2044" s="377" t="str">
        <f t="shared" si="579"/>
        <v/>
      </c>
      <c r="AT2044" s="378" t="str">
        <f t="shared" si="580"/>
        <v/>
      </c>
      <c r="AX2044" s="625" t="b">
        <f t="shared" si="581"/>
        <v>0</v>
      </c>
      <c r="AY2044" s="7" t="str">
        <f t="shared" si="582"/>
        <v>FALSEFALSEFALSE</v>
      </c>
      <c r="AZ2044" s="626">
        <f t="shared" si="566"/>
        <v>0</v>
      </c>
      <c r="BA2044" s="627" t="str">
        <f t="shared" si="583"/>
        <v/>
      </c>
      <c r="BB2044" s="627">
        <f t="shared" si="567"/>
        <v>0</v>
      </c>
    </row>
    <row r="2045" spans="1:54">
      <c r="A2045" s="381">
        <v>1988</v>
      </c>
      <c r="B2045" s="117"/>
      <c r="C2045" s="288"/>
      <c r="D2045" s="289"/>
      <c r="E2045" s="289"/>
      <c r="F2045" s="290"/>
      <c r="G2045" s="292"/>
      <c r="H2045" s="116"/>
      <c r="I2045" s="292"/>
      <c r="J2045" s="116"/>
      <c r="K2045" s="370"/>
      <c r="L2045" s="370"/>
      <c r="M2045" s="370"/>
      <c r="N2045" s="371"/>
      <c r="O2045" s="371"/>
      <c r="P2045" s="371"/>
      <c r="Q2045" s="371"/>
      <c r="R2045" s="371"/>
      <c r="S2045" s="371"/>
      <c r="T2045" s="443"/>
      <c r="U2045" s="539"/>
      <c r="V2045" s="117"/>
      <c r="W2045" s="118"/>
      <c r="X2045" s="119"/>
      <c r="Y2045" s="120"/>
      <c r="Z2045" s="122"/>
      <c r="AA2045" s="121"/>
      <c r="AB2045" s="443"/>
      <c r="AC2045" s="734"/>
      <c r="AD2045" s="372"/>
      <c r="AE2045" s="485"/>
      <c r="AF2045" s="373" t="str">
        <f t="shared" si="568"/>
        <v/>
      </c>
      <c r="AG2045" s="373" t="str">
        <f t="shared" si="569"/>
        <v/>
      </c>
      <c r="AH2045" s="374" t="str">
        <f t="shared" si="570"/>
        <v/>
      </c>
      <c r="AI2045" s="375" t="str">
        <f t="shared" si="571"/>
        <v/>
      </c>
      <c r="AJ2045" s="375" t="str">
        <f t="shared" si="572"/>
        <v/>
      </c>
      <c r="AK2045" s="375" t="str">
        <f t="shared" si="573"/>
        <v/>
      </c>
      <c r="AL2045" s="375" t="str">
        <f t="shared" si="574"/>
        <v/>
      </c>
      <c r="AM2045" s="375" t="str">
        <f t="shared" si="575"/>
        <v/>
      </c>
      <c r="AN2045" s="376" t="str">
        <f>IF(AF2045="","",IF(OR(AH2045="",AH2045="-"),"－",IF(OR(AM2045=8,AM2045=9),"",IF(OR(AJ2045=3,AJ2045=4,AJ2045=5,AJ2045=6),VLOOKUP(AH2045,INDEX((係数_バス貨物_ガソリン,係数_バス貨物_CNG,係数_バス貨物_軽油,係数_バス貨物_メタノール,係数_バス貨物_LPG),MATCH(AL2045,【参考】排出ガスレベル!$AI$4:$AI$671,1),1,AR2045):INDEX((係数_バス貨物_ガソリン,係数_バス貨物_CNG,係数_バス貨物_軽油,係数_バス貨物_メタノール,係数_バス貨物_LPG),MATCH(AL2045+1,【参考】排出ガスレベル!$AI$4:$AI$671,1)-1,5,AR2045),2,FALSE),IF(OR(AJ2045=1,AJ2045=2),VLOOKUP(AH2045,INDEX((係数_乗用_ガソリン,係数_乗用_CNG,係数_乗用_軽油,係数_乗用_メタノール,係数_乗用_LPG),1,1,AR2045):INDEX((係数_乗用_ガソリン,係数_乗用_CNG,係数_乗用_軽油,係数_乗用_メタノール,係数_乗用_LPG),125,5,AR2045),2,FALSE))))))</f>
        <v/>
      </c>
      <c r="AO2045" s="376" t="str">
        <f>IF(T2045="","",IF(OR(AH2045="",AH2045="-"),"－",IF(OR(AM2045=8,AM2045=9),"",IF(OR(AJ2045=3,AJ2045=4,AJ2045=5,AJ2045=6),VLOOKUP(AH2045,INDEX((係数_バス貨物_ガソリン,係数_バス貨物_CNG,係数_バス貨物_軽油,係数_バス貨物_メタノール,係数_バス貨物_LPG),MATCH(AL2045,【参考】排出ガスレベル!$AI$4:$AI$671,1),1,AR2045):INDEX((係数_バス貨物_ガソリン,係数_バス貨物_CNG,係数_バス貨物_軽油,係数_バス貨物_メタノール,係数_バス貨物_LPG),MATCH(AL2045+1,【参考】排出ガスレベル!$AI$4:$AI$671,1)-1,5,AR2045),3,FALSE),IF(OR(AJ2045=1,AJ2045=2),VLOOKUP(AH2045,INDEX((係数_乗用_ガソリン,係数_乗用_CNG,係数_乗用_軽油,係数_乗用_メタノール,係数_乗用_LPG),1,1,AR2045):INDEX((係数_乗用_ガソリン,係数_乗用_CNG,係数_乗用_軽油,係数_乗用_メタノール,係数_乗用_LPG),125,5,AR2045),3,FALSE))))))</f>
        <v/>
      </c>
      <c r="AP2045" s="375" t="str">
        <f t="shared" si="576"/>
        <v/>
      </c>
      <c r="AQ2045" s="444" t="str">
        <f t="shared" si="577"/>
        <v/>
      </c>
      <c r="AR2045" s="375" t="str">
        <f t="shared" si="578"/>
        <v/>
      </c>
      <c r="AS2045" s="377" t="str">
        <f t="shared" si="579"/>
        <v/>
      </c>
      <c r="AT2045" s="378" t="str">
        <f t="shared" si="580"/>
        <v/>
      </c>
      <c r="AX2045" s="625" t="b">
        <f t="shared" si="581"/>
        <v>0</v>
      </c>
      <c r="AY2045" s="7" t="str">
        <f t="shared" si="582"/>
        <v>FALSEFALSEFALSE</v>
      </c>
      <c r="AZ2045" s="626">
        <f t="shared" si="566"/>
        <v>0</v>
      </c>
      <c r="BA2045" s="627" t="str">
        <f t="shared" si="583"/>
        <v/>
      </c>
      <c r="BB2045" s="627">
        <f t="shared" si="567"/>
        <v>0</v>
      </c>
    </row>
    <row r="2046" spans="1:54">
      <c r="A2046" s="381">
        <v>1989</v>
      </c>
      <c r="B2046" s="117"/>
      <c r="C2046" s="288"/>
      <c r="D2046" s="289"/>
      <c r="E2046" s="289"/>
      <c r="F2046" s="290"/>
      <c r="G2046" s="292"/>
      <c r="H2046" s="116"/>
      <c r="I2046" s="292"/>
      <c r="J2046" s="116"/>
      <c r="K2046" s="370"/>
      <c r="L2046" s="370"/>
      <c r="M2046" s="370"/>
      <c r="N2046" s="371"/>
      <c r="O2046" s="371"/>
      <c r="P2046" s="371"/>
      <c r="Q2046" s="371"/>
      <c r="R2046" s="371"/>
      <c r="S2046" s="371"/>
      <c r="T2046" s="443"/>
      <c r="U2046" s="539"/>
      <c r="V2046" s="117"/>
      <c r="W2046" s="118"/>
      <c r="X2046" s="119"/>
      <c r="Y2046" s="120"/>
      <c r="Z2046" s="122"/>
      <c r="AA2046" s="121"/>
      <c r="AB2046" s="443"/>
      <c r="AC2046" s="734"/>
      <c r="AD2046" s="372"/>
      <c r="AE2046" s="485"/>
      <c r="AF2046" s="373" t="str">
        <f t="shared" si="568"/>
        <v/>
      </c>
      <c r="AG2046" s="373" t="str">
        <f t="shared" si="569"/>
        <v/>
      </c>
      <c r="AH2046" s="374" t="str">
        <f t="shared" si="570"/>
        <v/>
      </c>
      <c r="AI2046" s="375" t="str">
        <f t="shared" si="571"/>
        <v/>
      </c>
      <c r="AJ2046" s="375" t="str">
        <f t="shared" si="572"/>
        <v/>
      </c>
      <c r="AK2046" s="375" t="str">
        <f t="shared" si="573"/>
        <v/>
      </c>
      <c r="AL2046" s="375" t="str">
        <f t="shared" si="574"/>
        <v/>
      </c>
      <c r="AM2046" s="375" t="str">
        <f t="shared" si="575"/>
        <v/>
      </c>
      <c r="AN2046" s="376" t="str">
        <f>IF(AF2046="","",IF(OR(AH2046="",AH2046="-"),"－",IF(OR(AM2046=8,AM2046=9),"",IF(OR(AJ2046=3,AJ2046=4,AJ2046=5,AJ2046=6),VLOOKUP(AH2046,INDEX((係数_バス貨物_ガソリン,係数_バス貨物_CNG,係数_バス貨物_軽油,係数_バス貨物_メタノール,係数_バス貨物_LPG),MATCH(AL2046,【参考】排出ガスレベル!$AI$4:$AI$671,1),1,AR2046):INDEX((係数_バス貨物_ガソリン,係数_バス貨物_CNG,係数_バス貨物_軽油,係数_バス貨物_メタノール,係数_バス貨物_LPG),MATCH(AL2046+1,【参考】排出ガスレベル!$AI$4:$AI$671,1)-1,5,AR2046),2,FALSE),IF(OR(AJ2046=1,AJ2046=2),VLOOKUP(AH2046,INDEX((係数_乗用_ガソリン,係数_乗用_CNG,係数_乗用_軽油,係数_乗用_メタノール,係数_乗用_LPG),1,1,AR2046):INDEX((係数_乗用_ガソリン,係数_乗用_CNG,係数_乗用_軽油,係数_乗用_メタノール,係数_乗用_LPG),125,5,AR2046),2,FALSE))))))</f>
        <v/>
      </c>
      <c r="AO2046" s="376" t="str">
        <f>IF(T2046="","",IF(OR(AH2046="",AH2046="-"),"－",IF(OR(AM2046=8,AM2046=9),"",IF(OR(AJ2046=3,AJ2046=4,AJ2046=5,AJ2046=6),VLOOKUP(AH2046,INDEX((係数_バス貨物_ガソリン,係数_バス貨物_CNG,係数_バス貨物_軽油,係数_バス貨物_メタノール,係数_バス貨物_LPG),MATCH(AL2046,【参考】排出ガスレベル!$AI$4:$AI$671,1),1,AR2046):INDEX((係数_バス貨物_ガソリン,係数_バス貨物_CNG,係数_バス貨物_軽油,係数_バス貨物_メタノール,係数_バス貨物_LPG),MATCH(AL2046+1,【参考】排出ガスレベル!$AI$4:$AI$671,1)-1,5,AR2046),3,FALSE),IF(OR(AJ2046=1,AJ2046=2),VLOOKUP(AH2046,INDEX((係数_乗用_ガソリン,係数_乗用_CNG,係数_乗用_軽油,係数_乗用_メタノール,係数_乗用_LPG),1,1,AR2046):INDEX((係数_乗用_ガソリン,係数_乗用_CNG,係数_乗用_軽油,係数_乗用_メタノール,係数_乗用_LPG),125,5,AR2046),3,FALSE))))))</f>
        <v/>
      </c>
      <c r="AP2046" s="375" t="str">
        <f t="shared" si="576"/>
        <v/>
      </c>
      <c r="AQ2046" s="444" t="str">
        <f t="shared" si="577"/>
        <v/>
      </c>
      <c r="AR2046" s="375" t="str">
        <f t="shared" si="578"/>
        <v/>
      </c>
      <c r="AS2046" s="377" t="str">
        <f t="shared" si="579"/>
        <v/>
      </c>
      <c r="AT2046" s="378" t="str">
        <f t="shared" si="580"/>
        <v/>
      </c>
      <c r="AX2046" s="625" t="b">
        <f t="shared" si="581"/>
        <v>0</v>
      </c>
      <c r="AY2046" s="7" t="str">
        <f t="shared" si="582"/>
        <v>FALSEFALSEFALSE</v>
      </c>
      <c r="AZ2046" s="626">
        <f t="shared" si="566"/>
        <v>0</v>
      </c>
      <c r="BA2046" s="627" t="str">
        <f t="shared" si="583"/>
        <v/>
      </c>
      <c r="BB2046" s="627">
        <f t="shared" si="567"/>
        <v>0</v>
      </c>
    </row>
    <row r="2047" spans="1:54">
      <c r="A2047" s="381">
        <v>1990</v>
      </c>
      <c r="B2047" s="117"/>
      <c r="C2047" s="288"/>
      <c r="D2047" s="289"/>
      <c r="E2047" s="289"/>
      <c r="F2047" s="290"/>
      <c r="G2047" s="292"/>
      <c r="H2047" s="116"/>
      <c r="I2047" s="292"/>
      <c r="J2047" s="116"/>
      <c r="K2047" s="370"/>
      <c r="L2047" s="370"/>
      <c r="M2047" s="370"/>
      <c r="N2047" s="371"/>
      <c r="O2047" s="371"/>
      <c r="P2047" s="371"/>
      <c r="Q2047" s="371"/>
      <c r="R2047" s="371"/>
      <c r="S2047" s="371"/>
      <c r="T2047" s="443"/>
      <c r="U2047" s="539"/>
      <c r="V2047" s="117"/>
      <c r="W2047" s="118"/>
      <c r="X2047" s="119"/>
      <c r="Y2047" s="120"/>
      <c r="Z2047" s="122"/>
      <c r="AA2047" s="121"/>
      <c r="AB2047" s="443"/>
      <c r="AC2047" s="734"/>
      <c r="AD2047" s="372"/>
      <c r="AE2047" s="485"/>
      <c r="AF2047" s="373" t="str">
        <f t="shared" si="568"/>
        <v/>
      </c>
      <c r="AG2047" s="373" t="str">
        <f t="shared" si="569"/>
        <v/>
      </c>
      <c r="AH2047" s="374" t="str">
        <f t="shared" si="570"/>
        <v/>
      </c>
      <c r="AI2047" s="375" t="str">
        <f t="shared" si="571"/>
        <v/>
      </c>
      <c r="AJ2047" s="375" t="str">
        <f t="shared" si="572"/>
        <v/>
      </c>
      <c r="AK2047" s="375" t="str">
        <f t="shared" si="573"/>
        <v/>
      </c>
      <c r="AL2047" s="375" t="str">
        <f t="shared" si="574"/>
        <v/>
      </c>
      <c r="AM2047" s="375" t="str">
        <f t="shared" si="575"/>
        <v/>
      </c>
      <c r="AN2047" s="376" t="str">
        <f>IF(AF2047="","",IF(OR(AH2047="",AH2047="-"),"－",IF(OR(AM2047=8,AM2047=9),"",IF(OR(AJ2047=3,AJ2047=4,AJ2047=5,AJ2047=6),VLOOKUP(AH2047,INDEX((係数_バス貨物_ガソリン,係数_バス貨物_CNG,係数_バス貨物_軽油,係数_バス貨物_メタノール,係数_バス貨物_LPG),MATCH(AL2047,【参考】排出ガスレベル!$AI$4:$AI$671,1),1,AR2047):INDEX((係数_バス貨物_ガソリン,係数_バス貨物_CNG,係数_バス貨物_軽油,係数_バス貨物_メタノール,係数_バス貨物_LPG),MATCH(AL2047+1,【参考】排出ガスレベル!$AI$4:$AI$671,1)-1,5,AR2047),2,FALSE),IF(OR(AJ2047=1,AJ2047=2),VLOOKUP(AH2047,INDEX((係数_乗用_ガソリン,係数_乗用_CNG,係数_乗用_軽油,係数_乗用_メタノール,係数_乗用_LPG),1,1,AR2047):INDEX((係数_乗用_ガソリン,係数_乗用_CNG,係数_乗用_軽油,係数_乗用_メタノール,係数_乗用_LPG),125,5,AR2047),2,FALSE))))))</f>
        <v/>
      </c>
      <c r="AO2047" s="376" t="str">
        <f>IF(T2047="","",IF(OR(AH2047="",AH2047="-"),"－",IF(OR(AM2047=8,AM2047=9),"",IF(OR(AJ2047=3,AJ2047=4,AJ2047=5,AJ2047=6),VLOOKUP(AH2047,INDEX((係数_バス貨物_ガソリン,係数_バス貨物_CNG,係数_バス貨物_軽油,係数_バス貨物_メタノール,係数_バス貨物_LPG),MATCH(AL2047,【参考】排出ガスレベル!$AI$4:$AI$671,1),1,AR2047):INDEX((係数_バス貨物_ガソリン,係数_バス貨物_CNG,係数_バス貨物_軽油,係数_バス貨物_メタノール,係数_バス貨物_LPG),MATCH(AL2047+1,【参考】排出ガスレベル!$AI$4:$AI$671,1)-1,5,AR2047),3,FALSE),IF(OR(AJ2047=1,AJ2047=2),VLOOKUP(AH2047,INDEX((係数_乗用_ガソリン,係数_乗用_CNG,係数_乗用_軽油,係数_乗用_メタノール,係数_乗用_LPG),1,1,AR2047):INDEX((係数_乗用_ガソリン,係数_乗用_CNG,係数_乗用_軽油,係数_乗用_メタノール,係数_乗用_LPG),125,5,AR2047),3,FALSE))))))</f>
        <v/>
      </c>
      <c r="AP2047" s="375" t="str">
        <f t="shared" si="576"/>
        <v/>
      </c>
      <c r="AQ2047" s="444" t="str">
        <f t="shared" si="577"/>
        <v/>
      </c>
      <c r="AR2047" s="375" t="str">
        <f t="shared" si="578"/>
        <v/>
      </c>
      <c r="AS2047" s="377" t="str">
        <f t="shared" si="579"/>
        <v/>
      </c>
      <c r="AT2047" s="378" t="str">
        <f t="shared" si="580"/>
        <v/>
      </c>
      <c r="AX2047" s="625" t="b">
        <f t="shared" si="581"/>
        <v>0</v>
      </c>
      <c r="AY2047" s="7" t="str">
        <f t="shared" si="582"/>
        <v>FALSEFALSEFALSE</v>
      </c>
      <c r="AZ2047" s="626">
        <f t="shared" si="566"/>
        <v>0</v>
      </c>
      <c r="BA2047" s="627" t="str">
        <f t="shared" si="583"/>
        <v/>
      </c>
      <c r="BB2047" s="627">
        <f t="shared" si="567"/>
        <v>0</v>
      </c>
    </row>
    <row r="2048" spans="1:54">
      <c r="A2048" s="381">
        <v>1991</v>
      </c>
      <c r="B2048" s="117"/>
      <c r="C2048" s="288"/>
      <c r="D2048" s="289"/>
      <c r="E2048" s="289"/>
      <c r="F2048" s="290"/>
      <c r="G2048" s="292"/>
      <c r="H2048" s="116"/>
      <c r="I2048" s="292"/>
      <c r="J2048" s="116"/>
      <c r="K2048" s="370"/>
      <c r="L2048" s="370"/>
      <c r="M2048" s="370"/>
      <c r="N2048" s="371"/>
      <c r="O2048" s="371"/>
      <c r="P2048" s="371"/>
      <c r="Q2048" s="371"/>
      <c r="R2048" s="371"/>
      <c r="S2048" s="371"/>
      <c r="T2048" s="443"/>
      <c r="U2048" s="539"/>
      <c r="V2048" s="117"/>
      <c r="W2048" s="118"/>
      <c r="X2048" s="119"/>
      <c r="Y2048" s="120"/>
      <c r="Z2048" s="122"/>
      <c r="AA2048" s="121"/>
      <c r="AB2048" s="443"/>
      <c r="AC2048" s="734"/>
      <c r="AD2048" s="372"/>
      <c r="AE2048" s="485"/>
      <c r="AF2048" s="373" t="str">
        <f t="shared" si="568"/>
        <v/>
      </c>
      <c r="AG2048" s="373" t="str">
        <f t="shared" si="569"/>
        <v/>
      </c>
      <c r="AH2048" s="374" t="str">
        <f t="shared" si="570"/>
        <v/>
      </c>
      <c r="AI2048" s="375" t="str">
        <f t="shared" si="571"/>
        <v/>
      </c>
      <c r="AJ2048" s="375" t="str">
        <f t="shared" si="572"/>
        <v/>
      </c>
      <c r="AK2048" s="375" t="str">
        <f t="shared" si="573"/>
        <v/>
      </c>
      <c r="AL2048" s="375" t="str">
        <f t="shared" si="574"/>
        <v/>
      </c>
      <c r="AM2048" s="375" t="str">
        <f t="shared" si="575"/>
        <v/>
      </c>
      <c r="AN2048" s="376" t="str">
        <f>IF(AF2048="","",IF(OR(AH2048="",AH2048="-"),"－",IF(OR(AM2048=8,AM2048=9),"",IF(OR(AJ2048=3,AJ2048=4,AJ2048=5,AJ2048=6),VLOOKUP(AH2048,INDEX((係数_バス貨物_ガソリン,係数_バス貨物_CNG,係数_バス貨物_軽油,係数_バス貨物_メタノール,係数_バス貨物_LPG),MATCH(AL2048,【参考】排出ガスレベル!$AI$4:$AI$671,1),1,AR2048):INDEX((係数_バス貨物_ガソリン,係数_バス貨物_CNG,係数_バス貨物_軽油,係数_バス貨物_メタノール,係数_バス貨物_LPG),MATCH(AL2048+1,【参考】排出ガスレベル!$AI$4:$AI$671,1)-1,5,AR2048),2,FALSE),IF(OR(AJ2048=1,AJ2048=2),VLOOKUP(AH2048,INDEX((係数_乗用_ガソリン,係数_乗用_CNG,係数_乗用_軽油,係数_乗用_メタノール,係数_乗用_LPG),1,1,AR2048):INDEX((係数_乗用_ガソリン,係数_乗用_CNG,係数_乗用_軽油,係数_乗用_メタノール,係数_乗用_LPG),125,5,AR2048),2,FALSE))))))</f>
        <v/>
      </c>
      <c r="AO2048" s="376" t="str">
        <f>IF(T2048="","",IF(OR(AH2048="",AH2048="-"),"－",IF(OR(AM2048=8,AM2048=9),"",IF(OR(AJ2048=3,AJ2048=4,AJ2048=5,AJ2048=6),VLOOKUP(AH2048,INDEX((係数_バス貨物_ガソリン,係数_バス貨物_CNG,係数_バス貨物_軽油,係数_バス貨物_メタノール,係数_バス貨物_LPG),MATCH(AL2048,【参考】排出ガスレベル!$AI$4:$AI$671,1),1,AR2048):INDEX((係数_バス貨物_ガソリン,係数_バス貨物_CNG,係数_バス貨物_軽油,係数_バス貨物_メタノール,係数_バス貨物_LPG),MATCH(AL2048+1,【参考】排出ガスレベル!$AI$4:$AI$671,1)-1,5,AR2048),3,FALSE),IF(OR(AJ2048=1,AJ2048=2),VLOOKUP(AH2048,INDEX((係数_乗用_ガソリン,係数_乗用_CNG,係数_乗用_軽油,係数_乗用_メタノール,係数_乗用_LPG),1,1,AR2048):INDEX((係数_乗用_ガソリン,係数_乗用_CNG,係数_乗用_軽油,係数_乗用_メタノール,係数_乗用_LPG),125,5,AR2048),3,FALSE))))))</f>
        <v/>
      </c>
      <c r="AP2048" s="375" t="str">
        <f t="shared" si="576"/>
        <v/>
      </c>
      <c r="AQ2048" s="444" t="str">
        <f t="shared" si="577"/>
        <v/>
      </c>
      <c r="AR2048" s="375" t="str">
        <f t="shared" si="578"/>
        <v/>
      </c>
      <c r="AS2048" s="377" t="str">
        <f t="shared" si="579"/>
        <v/>
      </c>
      <c r="AT2048" s="378" t="str">
        <f t="shared" si="580"/>
        <v/>
      </c>
      <c r="AX2048" s="625" t="b">
        <f t="shared" si="581"/>
        <v>0</v>
      </c>
      <c r="AY2048" s="7" t="str">
        <f t="shared" si="582"/>
        <v>FALSEFALSEFALSE</v>
      </c>
      <c r="AZ2048" s="626">
        <f t="shared" si="566"/>
        <v>0</v>
      </c>
      <c r="BA2048" s="627" t="str">
        <f t="shared" si="583"/>
        <v/>
      </c>
      <c r="BB2048" s="627">
        <f t="shared" si="567"/>
        <v>0</v>
      </c>
    </row>
    <row r="2049" spans="1:54">
      <c r="A2049" s="381">
        <v>1992</v>
      </c>
      <c r="B2049" s="117"/>
      <c r="C2049" s="288"/>
      <c r="D2049" s="289"/>
      <c r="E2049" s="289"/>
      <c r="F2049" s="290"/>
      <c r="G2049" s="292"/>
      <c r="H2049" s="116"/>
      <c r="I2049" s="292"/>
      <c r="J2049" s="116"/>
      <c r="K2049" s="370"/>
      <c r="L2049" s="370"/>
      <c r="M2049" s="370"/>
      <c r="N2049" s="371"/>
      <c r="O2049" s="371"/>
      <c r="P2049" s="371"/>
      <c r="Q2049" s="371"/>
      <c r="R2049" s="371"/>
      <c r="S2049" s="371"/>
      <c r="T2049" s="443"/>
      <c r="U2049" s="539"/>
      <c r="V2049" s="117"/>
      <c r="W2049" s="118"/>
      <c r="X2049" s="119"/>
      <c r="Y2049" s="120"/>
      <c r="Z2049" s="122"/>
      <c r="AA2049" s="121"/>
      <c r="AB2049" s="443"/>
      <c r="AC2049" s="734"/>
      <c r="AD2049" s="372"/>
      <c r="AE2049" s="485"/>
      <c r="AF2049" s="373" t="str">
        <f t="shared" si="568"/>
        <v/>
      </c>
      <c r="AG2049" s="373" t="str">
        <f t="shared" si="569"/>
        <v/>
      </c>
      <c r="AH2049" s="374" t="str">
        <f t="shared" si="570"/>
        <v/>
      </c>
      <c r="AI2049" s="375" t="str">
        <f t="shared" si="571"/>
        <v/>
      </c>
      <c r="AJ2049" s="375" t="str">
        <f t="shared" si="572"/>
        <v/>
      </c>
      <c r="AK2049" s="375" t="str">
        <f t="shared" si="573"/>
        <v/>
      </c>
      <c r="AL2049" s="375" t="str">
        <f t="shared" si="574"/>
        <v/>
      </c>
      <c r="AM2049" s="375" t="str">
        <f t="shared" si="575"/>
        <v/>
      </c>
      <c r="AN2049" s="376" t="str">
        <f>IF(AF2049="","",IF(OR(AH2049="",AH2049="-"),"－",IF(OR(AM2049=8,AM2049=9),"",IF(OR(AJ2049=3,AJ2049=4,AJ2049=5,AJ2049=6),VLOOKUP(AH2049,INDEX((係数_バス貨物_ガソリン,係数_バス貨物_CNG,係数_バス貨物_軽油,係数_バス貨物_メタノール,係数_バス貨物_LPG),MATCH(AL2049,【参考】排出ガスレベル!$AI$4:$AI$671,1),1,AR2049):INDEX((係数_バス貨物_ガソリン,係数_バス貨物_CNG,係数_バス貨物_軽油,係数_バス貨物_メタノール,係数_バス貨物_LPG),MATCH(AL2049+1,【参考】排出ガスレベル!$AI$4:$AI$671,1)-1,5,AR2049),2,FALSE),IF(OR(AJ2049=1,AJ2049=2),VLOOKUP(AH2049,INDEX((係数_乗用_ガソリン,係数_乗用_CNG,係数_乗用_軽油,係数_乗用_メタノール,係数_乗用_LPG),1,1,AR2049):INDEX((係数_乗用_ガソリン,係数_乗用_CNG,係数_乗用_軽油,係数_乗用_メタノール,係数_乗用_LPG),125,5,AR2049),2,FALSE))))))</f>
        <v/>
      </c>
      <c r="AO2049" s="376" t="str">
        <f>IF(T2049="","",IF(OR(AH2049="",AH2049="-"),"－",IF(OR(AM2049=8,AM2049=9),"",IF(OR(AJ2049=3,AJ2049=4,AJ2049=5,AJ2049=6),VLOOKUP(AH2049,INDEX((係数_バス貨物_ガソリン,係数_バス貨物_CNG,係数_バス貨物_軽油,係数_バス貨物_メタノール,係数_バス貨物_LPG),MATCH(AL2049,【参考】排出ガスレベル!$AI$4:$AI$671,1),1,AR2049):INDEX((係数_バス貨物_ガソリン,係数_バス貨物_CNG,係数_バス貨物_軽油,係数_バス貨物_メタノール,係数_バス貨物_LPG),MATCH(AL2049+1,【参考】排出ガスレベル!$AI$4:$AI$671,1)-1,5,AR2049),3,FALSE),IF(OR(AJ2049=1,AJ2049=2),VLOOKUP(AH2049,INDEX((係数_乗用_ガソリン,係数_乗用_CNG,係数_乗用_軽油,係数_乗用_メタノール,係数_乗用_LPG),1,1,AR2049):INDEX((係数_乗用_ガソリン,係数_乗用_CNG,係数_乗用_軽油,係数_乗用_メタノール,係数_乗用_LPG),125,5,AR2049),3,FALSE))))))</f>
        <v/>
      </c>
      <c r="AP2049" s="375" t="str">
        <f t="shared" si="576"/>
        <v/>
      </c>
      <c r="AQ2049" s="444" t="str">
        <f t="shared" si="577"/>
        <v/>
      </c>
      <c r="AR2049" s="375" t="str">
        <f t="shared" si="578"/>
        <v/>
      </c>
      <c r="AS2049" s="377" t="str">
        <f t="shared" si="579"/>
        <v/>
      </c>
      <c r="AT2049" s="378" t="str">
        <f t="shared" si="580"/>
        <v/>
      </c>
      <c r="AX2049" s="625" t="b">
        <f t="shared" si="581"/>
        <v>0</v>
      </c>
      <c r="AY2049" s="7" t="str">
        <f t="shared" si="582"/>
        <v>FALSEFALSEFALSE</v>
      </c>
      <c r="AZ2049" s="626">
        <f t="shared" si="566"/>
        <v>0</v>
      </c>
      <c r="BA2049" s="627" t="str">
        <f t="shared" si="583"/>
        <v/>
      </c>
      <c r="BB2049" s="627">
        <f t="shared" si="567"/>
        <v>0</v>
      </c>
    </row>
    <row r="2050" spans="1:54">
      <c r="A2050" s="381">
        <v>1993</v>
      </c>
      <c r="B2050" s="117"/>
      <c r="C2050" s="288"/>
      <c r="D2050" s="289"/>
      <c r="E2050" s="289"/>
      <c r="F2050" s="290"/>
      <c r="G2050" s="292"/>
      <c r="H2050" s="116"/>
      <c r="I2050" s="292"/>
      <c r="J2050" s="116"/>
      <c r="K2050" s="370"/>
      <c r="L2050" s="370"/>
      <c r="M2050" s="370"/>
      <c r="N2050" s="371"/>
      <c r="O2050" s="371"/>
      <c r="P2050" s="371"/>
      <c r="Q2050" s="371"/>
      <c r="R2050" s="371"/>
      <c r="S2050" s="371"/>
      <c r="T2050" s="443"/>
      <c r="U2050" s="539"/>
      <c r="V2050" s="117"/>
      <c r="W2050" s="118"/>
      <c r="X2050" s="119"/>
      <c r="Y2050" s="120"/>
      <c r="Z2050" s="122"/>
      <c r="AA2050" s="121"/>
      <c r="AB2050" s="443"/>
      <c r="AC2050" s="734"/>
      <c r="AD2050" s="372"/>
      <c r="AE2050" s="485"/>
      <c r="AF2050" s="373" t="str">
        <f t="shared" si="568"/>
        <v/>
      </c>
      <c r="AG2050" s="373" t="str">
        <f t="shared" si="569"/>
        <v/>
      </c>
      <c r="AH2050" s="374" t="str">
        <f t="shared" si="570"/>
        <v/>
      </c>
      <c r="AI2050" s="375" t="str">
        <f t="shared" si="571"/>
        <v/>
      </c>
      <c r="AJ2050" s="375" t="str">
        <f t="shared" si="572"/>
        <v/>
      </c>
      <c r="AK2050" s="375" t="str">
        <f t="shared" si="573"/>
        <v/>
      </c>
      <c r="AL2050" s="375" t="str">
        <f t="shared" si="574"/>
        <v/>
      </c>
      <c r="AM2050" s="375" t="str">
        <f t="shared" si="575"/>
        <v/>
      </c>
      <c r="AN2050" s="376" t="str">
        <f>IF(AF2050="","",IF(OR(AH2050="",AH2050="-"),"－",IF(OR(AM2050=8,AM2050=9),"",IF(OR(AJ2050=3,AJ2050=4,AJ2050=5,AJ2050=6),VLOOKUP(AH2050,INDEX((係数_バス貨物_ガソリン,係数_バス貨物_CNG,係数_バス貨物_軽油,係数_バス貨物_メタノール,係数_バス貨物_LPG),MATCH(AL2050,【参考】排出ガスレベル!$AI$4:$AI$671,1),1,AR2050):INDEX((係数_バス貨物_ガソリン,係数_バス貨物_CNG,係数_バス貨物_軽油,係数_バス貨物_メタノール,係数_バス貨物_LPG),MATCH(AL2050+1,【参考】排出ガスレベル!$AI$4:$AI$671,1)-1,5,AR2050),2,FALSE),IF(OR(AJ2050=1,AJ2050=2),VLOOKUP(AH2050,INDEX((係数_乗用_ガソリン,係数_乗用_CNG,係数_乗用_軽油,係数_乗用_メタノール,係数_乗用_LPG),1,1,AR2050):INDEX((係数_乗用_ガソリン,係数_乗用_CNG,係数_乗用_軽油,係数_乗用_メタノール,係数_乗用_LPG),125,5,AR2050),2,FALSE))))))</f>
        <v/>
      </c>
      <c r="AO2050" s="376" t="str">
        <f>IF(T2050="","",IF(OR(AH2050="",AH2050="-"),"－",IF(OR(AM2050=8,AM2050=9),"",IF(OR(AJ2050=3,AJ2050=4,AJ2050=5,AJ2050=6),VLOOKUP(AH2050,INDEX((係数_バス貨物_ガソリン,係数_バス貨物_CNG,係数_バス貨物_軽油,係数_バス貨物_メタノール,係数_バス貨物_LPG),MATCH(AL2050,【参考】排出ガスレベル!$AI$4:$AI$671,1),1,AR2050):INDEX((係数_バス貨物_ガソリン,係数_バス貨物_CNG,係数_バス貨物_軽油,係数_バス貨物_メタノール,係数_バス貨物_LPG),MATCH(AL2050+1,【参考】排出ガスレベル!$AI$4:$AI$671,1)-1,5,AR2050),3,FALSE),IF(OR(AJ2050=1,AJ2050=2),VLOOKUP(AH2050,INDEX((係数_乗用_ガソリン,係数_乗用_CNG,係数_乗用_軽油,係数_乗用_メタノール,係数_乗用_LPG),1,1,AR2050):INDEX((係数_乗用_ガソリン,係数_乗用_CNG,係数_乗用_軽油,係数_乗用_メタノール,係数_乗用_LPG),125,5,AR2050),3,FALSE))))))</f>
        <v/>
      </c>
      <c r="AP2050" s="375" t="str">
        <f t="shared" si="576"/>
        <v/>
      </c>
      <c r="AQ2050" s="444" t="str">
        <f t="shared" si="577"/>
        <v/>
      </c>
      <c r="AR2050" s="375" t="str">
        <f t="shared" si="578"/>
        <v/>
      </c>
      <c r="AS2050" s="377" t="str">
        <f t="shared" si="579"/>
        <v/>
      </c>
      <c r="AT2050" s="378" t="str">
        <f t="shared" si="580"/>
        <v/>
      </c>
      <c r="AX2050" s="625" t="b">
        <f t="shared" si="581"/>
        <v>0</v>
      </c>
      <c r="AY2050" s="7" t="str">
        <f t="shared" si="582"/>
        <v>FALSEFALSEFALSE</v>
      </c>
      <c r="AZ2050" s="626">
        <f t="shared" si="566"/>
        <v>0</v>
      </c>
      <c r="BA2050" s="627" t="str">
        <f t="shared" si="583"/>
        <v/>
      </c>
      <c r="BB2050" s="627">
        <f t="shared" si="567"/>
        <v>0</v>
      </c>
    </row>
    <row r="2051" spans="1:54">
      <c r="A2051" s="381">
        <v>1994</v>
      </c>
      <c r="B2051" s="117"/>
      <c r="C2051" s="288"/>
      <c r="D2051" s="289"/>
      <c r="E2051" s="289"/>
      <c r="F2051" s="290"/>
      <c r="G2051" s="292"/>
      <c r="H2051" s="116"/>
      <c r="I2051" s="292"/>
      <c r="J2051" s="116"/>
      <c r="K2051" s="370"/>
      <c r="L2051" s="370"/>
      <c r="M2051" s="370"/>
      <c r="N2051" s="371"/>
      <c r="O2051" s="371"/>
      <c r="P2051" s="371"/>
      <c r="Q2051" s="371"/>
      <c r="R2051" s="371"/>
      <c r="S2051" s="371"/>
      <c r="T2051" s="443"/>
      <c r="U2051" s="539"/>
      <c r="V2051" s="117"/>
      <c r="W2051" s="118"/>
      <c r="X2051" s="119"/>
      <c r="Y2051" s="120"/>
      <c r="Z2051" s="122"/>
      <c r="AA2051" s="121"/>
      <c r="AB2051" s="443"/>
      <c r="AC2051" s="734"/>
      <c r="AD2051" s="372"/>
      <c r="AE2051" s="485"/>
      <c r="AF2051" s="373" t="str">
        <f t="shared" si="568"/>
        <v/>
      </c>
      <c r="AG2051" s="373" t="str">
        <f t="shared" si="569"/>
        <v/>
      </c>
      <c r="AH2051" s="374" t="str">
        <f t="shared" si="570"/>
        <v/>
      </c>
      <c r="AI2051" s="375" t="str">
        <f t="shared" si="571"/>
        <v/>
      </c>
      <c r="AJ2051" s="375" t="str">
        <f t="shared" si="572"/>
        <v/>
      </c>
      <c r="AK2051" s="375" t="str">
        <f t="shared" si="573"/>
        <v/>
      </c>
      <c r="AL2051" s="375" t="str">
        <f t="shared" si="574"/>
        <v/>
      </c>
      <c r="AM2051" s="375" t="str">
        <f t="shared" si="575"/>
        <v/>
      </c>
      <c r="AN2051" s="376" t="str">
        <f>IF(AF2051="","",IF(OR(AH2051="",AH2051="-"),"－",IF(OR(AM2051=8,AM2051=9),"",IF(OR(AJ2051=3,AJ2051=4,AJ2051=5,AJ2051=6),VLOOKUP(AH2051,INDEX((係数_バス貨物_ガソリン,係数_バス貨物_CNG,係数_バス貨物_軽油,係数_バス貨物_メタノール,係数_バス貨物_LPG),MATCH(AL2051,【参考】排出ガスレベル!$AI$4:$AI$671,1),1,AR2051):INDEX((係数_バス貨物_ガソリン,係数_バス貨物_CNG,係数_バス貨物_軽油,係数_バス貨物_メタノール,係数_バス貨物_LPG),MATCH(AL2051+1,【参考】排出ガスレベル!$AI$4:$AI$671,1)-1,5,AR2051),2,FALSE),IF(OR(AJ2051=1,AJ2051=2),VLOOKUP(AH2051,INDEX((係数_乗用_ガソリン,係数_乗用_CNG,係数_乗用_軽油,係数_乗用_メタノール,係数_乗用_LPG),1,1,AR2051):INDEX((係数_乗用_ガソリン,係数_乗用_CNG,係数_乗用_軽油,係数_乗用_メタノール,係数_乗用_LPG),125,5,AR2051),2,FALSE))))))</f>
        <v/>
      </c>
      <c r="AO2051" s="376" t="str">
        <f>IF(T2051="","",IF(OR(AH2051="",AH2051="-"),"－",IF(OR(AM2051=8,AM2051=9),"",IF(OR(AJ2051=3,AJ2051=4,AJ2051=5,AJ2051=6),VLOOKUP(AH2051,INDEX((係数_バス貨物_ガソリン,係数_バス貨物_CNG,係数_バス貨物_軽油,係数_バス貨物_メタノール,係数_バス貨物_LPG),MATCH(AL2051,【参考】排出ガスレベル!$AI$4:$AI$671,1),1,AR2051):INDEX((係数_バス貨物_ガソリン,係数_バス貨物_CNG,係数_バス貨物_軽油,係数_バス貨物_メタノール,係数_バス貨物_LPG),MATCH(AL2051+1,【参考】排出ガスレベル!$AI$4:$AI$671,1)-1,5,AR2051),3,FALSE),IF(OR(AJ2051=1,AJ2051=2),VLOOKUP(AH2051,INDEX((係数_乗用_ガソリン,係数_乗用_CNG,係数_乗用_軽油,係数_乗用_メタノール,係数_乗用_LPG),1,1,AR2051):INDEX((係数_乗用_ガソリン,係数_乗用_CNG,係数_乗用_軽油,係数_乗用_メタノール,係数_乗用_LPG),125,5,AR2051),3,FALSE))))))</f>
        <v/>
      </c>
      <c r="AP2051" s="375" t="str">
        <f t="shared" si="576"/>
        <v/>
      </c>
      <c r="AQ2051" s="444" t="str">
        <f t="shared" si="577"/>
        <v/>
      </c>
      <c r="AR2051" s="375" t="str">
        <f t="shared" si="578"/>
        <v/>
      </c>
      <c r="AS2051" s="377" t="str">
        <f t="shared" si="579"/>
        <v/>
      </c>
      <c r="AT2051" s="378" t="str">
        <f t="shared" si="580"/>
        <v/>
      </c>
      <c r="AX2051" s="625" t="b">
        <f t="shared" si="581"/>
        <v>0</v>
      </c>
      <c r="AY2051" s="7" t="str">
        <f t="shared" si="582"/>
        <v>FALSEFALSEFALSE</v>
      </c>
      <c r="AZ2051" s="626">
        <f t="shared" si="566"/>
        <v>0</v>
      </c>
      <c r="BA2051" s="627" t="str">
        <f t="shared" si="583"/>
        <v/>
      </c>
      <c r="BB2051" s="627">
        <f t="shared" si="567"/>
        <v>0</v>
      </c>
    </row>
    <row r="2052" spans="1:54">
      <c r="A2052" s="381">
        <v>1995</v>
      </c>
      <c r="B2052" s="117"/>
      <c r="C2052" s="288"/>
      <c r="D2052" s="289"/>
      <c r="E2052" s="289"/>
      <c r="F2052" s="290"/>
      <c r="G2052" s="292"/>
      <c r="H2052" s="116"/>
      <c r="I2052" s="292"/>
      <c r="J2052" s="116"/>
      <c r="K2052" s="370"/>
      <c r="L2052" s="370"/>
      <c r="M2052" s="370"/>
      <c r="N2052" s="371"/>
      <c r="O2052" s="371"/>
      <c r="P2052" s="371"/>
      <c r="Q2052" s="371"/>
      <c r="R2052" s="371"/>
      <c r="S2052" s="371"/>
      <c r="T2052" s="443"/>
      <c r="U2052" s="539"/>
      <c r="V2052" s="117"/>
      <c r="W2052" s="118"/>
      <c r="X2052" s="119"/>
      <c r="Y2052" s="120"/>
      <c r="Z2052" s="122"/>
      <c r="AA2052" s="121"/>
      <c r="AB2052" s="443"/>
      <c r="AC2052" s="734"/>
      <c r="AD2052" s="372"/>
      <c r="AE2052" s="485"/>
      <c r="AF2052" s="373" t="str">
        <f t="shared" si="568"/>
        <v/>
      </c>
      <c r="AG2052" s="373" t="str">
        <f t="shared" si="569"/>
        <v/>
      </c>
      <c r="AH2052" s="374" t="str">
        <f t="shared" si="570"/>
        <v/>
      </c>
      <c r="AI2052" s="375" t="str">
        <f t="shared" si="571"/>
        <v/>
      </c>
      <c r="AJ2052" s="375" t="str">
        <f t="shared" si="572"/>
        <v/>
      </c>
      <c r="AK2052" s="375" t="str">
        <f t="shared" si="573"/>
        <v/>
      </c>
      <c r="AL2052" s="375" t="str">
        <f t="shared" si="574"/>
        <v/>
      </c>
      <c r="AM2052" s="375" t="str">
        <f t="shared" si="575"/>
        <v/>
      </c>
      <c r="AN2052" s="376" t="str">
        <f>IF(AF2052="","",IF(OR(AH2052="",AH2052="-"),"－",IF(OR(AM2052=8,AM2052=9),"",IF(OR(AJ2052=3,AJ2052=4,AJ2052=5,AJ2052=6),VLOOKUP(AH2052,INDEX((係数_バス貨物_ガソリン,係数_バス貨物_CNG,係数_バス貨物_軽油,係数_バス貨物_メタノール,係数_バス貨物_LPG),MATCH(AL2052,【参考】排出ガスレベル!$AI$4:$AI$671,1),1,AR2052):INDEX((係数_バス貨物_ガソリン,係数_バス貨物_CNG,係数_バス貨物_軽油,係数_バス貨物_メタノール,係数_バス貨物_LPG),MATCH(AL2052+1,【参考】排出ガスレベル!$AI$4:$AI$671,1)-1,5,AR2052),2,FALSE),IF(OR(AJ2052=1,AJ2052=2),VLOOKUP(AH2052,INDEX((係数_乗用_ガソリン,係数_乗用_CNG,係数_乗用_軽油,係数_乗用_メタノール,係数_乗用_LPG),1,1,AR2052):INDEX((係数_乗用_ガソリン,係数_乗用_CNG,係数_乗用_軽油,係数_乗用_メタノール,係数_乗用_LPG),125,5,AR2052),2,FALSE))))))</f>
        <v/>
      </c>
      <c r="AO2052" s="376" t="str">
        <f>IF(T2052="","",IF(OR(AH2052="",AH2052="-"),"－",IF(OR(AM2052=8,AM2052=9),"",IF(OR(AJ2052=3,AJ2052=4,AJ2052=5,AJ2052=6),VLOOKUP(AH2052,INDEX((係数_バス貨物_ガソリン,係数_バス貨物_CNG,係数_バス貨物_軽油,係数_バス貨物_メタノール,係数_バス貨物_LPG),MATCH(AL2052,【参考】排出ガスレベル!$AI$4:$AI$671,1),1,AR2052):INDEX((係数_バス貨物_ガソリン,係数_バス貨物_CNG,係数_バス貨物_軽油,係数_バス貨物_メタノール,係数_バス貨物_LPG),MATCH(AL2052+1,【参考】排出ガスレベル!$AI$4:$AI$671,1)-1,5,AR2052),3,FALSE),IF(OR(AJ2052=1,AJ2052=2),VLOOKUP(AH2052,INDEX((係数_乗用_ガソリン,係数_乗用_CNG,係数_乗用_軽油,係数_乗用_メタノール,係数_乗用_LPG),1,1,AR2052):INDEX((係数_乗用_ガソリン,係数_乗用_CNG,係数_乗用_軽油,係数_乗用_メタノール,係数_乗用_LPG),125,5,AR2052),3,FALSE))))))</f>
        <v/>
      </c>
      <c r="AP2052" s="375" t="str">
        <f t="shared" si="576"/>
        <v/>
      </c>
      <c r="AQ2052" s="444" t="str">
        <f t="shared" si="577"/>
        <v/>
      </c>
      <c r="AR2052" s="375" t="str">
        <f t="shared" si="578"/>
        <v/>
      </c>
      <c r="AS2052" s="377" t="str">
        <f t="shared" si="579"/>
        <v/>
      </c>
      <c r="AT2052" s="378" t="str">
        <f t="shared" si="580"/>
        <v/>
      </c>
      <c r="AX2052" s="625" t="b">
        <f t="shared" si="581"/>
        <v>0</v>
      </c>
      <c r="AY2052" s="7" t="str">
        <f t="shared" si="582"/>
        <v>FALSEFALSEFALSE</v>
      </c>
      <c r="AZ2052" s="626">
        <f t="shared" si="566"/>
        <v>0</v>
      </c>
      <c r="BA2052" s="627" t="str">
        <f t="shared" si="583"/>
        <v/>
      </c>
      <c r="BB2052" s="627">
        <f t="shared" si="567"/>
        <v>0</v>
      </c>
    </row>
    <row r="2053" spans="1:54">
      <c r="A2053" s="381">
        <v>1996</v>
      </c>
      <c r="B2053" s="117"/>
      <c r="C2053" s="288"/>
      <c r="D2053" s="289"/>
      <c r="E2053" s="289"/>
      <c r="F2053" s="290"/>
      <c r="G2053" s="292"/>
      <c r="H2053" s="116"/>
      <c r="I2053" s="292"/>
      <c r="J2053" s="116"/>
      <c r="K2053" s="370"/>
      <c r="L2053" s="370"/>
      <c r="M2053" s="370"/>
      <c r="N2053" s="371"/>
      <c r="O2053" s="371"/>
      <c r="P2053" s="371"/>
      <c r="Q2053" s="371"/>
      <c r="R2053" s="371"/>
      <c r="S2053" s="371"/>
      <c r="T2053" s="443"/>
      <c r="U2053" s="539"/>
      <c r="V2053" s="117"/>
      <c r="W2053" s="118"/>
      <c r="X2053" s="119"/>
      <c r="Y2053" s="120"/>
      <c r="Z2053" s="122"/>
      <c r="AA2053" s="121"/>
      <c r="AB2053" s="443"/>
      <c r="AC2053" s="734"/>
      <c r="AD2053" s="372"/>
      <c r="AE2053" s="485"/>
      <c r="AF2053" s="373" t="str">
        <f t="shared" si="568"/>
        <v/>
      </c>
      <c r="AG2053" s="373" t="str">
        <f t="shared" si="569"/>
        <v/>
      </c>
      <c r="AH2053" s="374" t="str">
        <f t="shared" si="570"/>
        <v/>
      </c>
      <c r="AI2053" s="375" t="str">
        <f t="shared" si="571"/>
        <v/>
      </c>
      <c r="AJ2053" s="375" t="str">
        <f t="shared" si="572"/>
        <v/>
      </c>
      <c r="AK2053" s="375" t="str">
        <f t="shared" si="573"/>
        <v/>
      </c>
      <c r="AL2053" s="375" t="str">
        <f t="shared" si="574"/>
        <v/>
      </c>
      <c r="AM2053" s="375" t="str">
        <f t="shared" si="575"/>
        <v/>
      </c>
      <c r="AN2053" s="376" t="str">
        <f>IF(AF2053="","",IF(OR(AH2053="",AH2053="-"),"－",IF(OR(AM2053=8,AM2053=9),"",IF(OR(AJ2053=3,AJ2053=4,AJ2053=5,AJ2053=6),VLOOKUP(AH2053,INDEX((係数_バス貨物_ガソリン,係数_バス貨物_CNG,係数_バス貨物_軽油,係数_バス貨物_メタノール,係数_バス貨物_LPG),MATCH(AL2053,【参考】排出ガスレベル!$AI$4:$AI$671,1),1,AR2053):INDEX((係数_バス貨物_ガソリン,係数_バス貨物_CNG,係数_バス貨物_軽油,係数_バス貨物_メタノール,係数_バス貨物_LPG),MATCH(AL2053+1,【参考】排出ガスレベル!$AI$4:$AI$671,1)-1,5,AR2053),2,FALSE),IF(OR(AJ2053=1,AJ2053=2),VLOOKUP(AH2053,INDEX((係数_乗用_ガソリン,係数_乗用_CNG,係数_乗用_軽油,係数_乗用_メタノール,係数_乗用_LPG),1,1,AR2053):INDEX((係数_乗用_ガソリン,係数_乗用_CNG,係数_乗用_軽油,係数_乗用_メタノール,係数_乗用_LPG),125,5,AR2053),2,FALSE))))))</f>
        <v/>
      </c>
      <c r="AO2053" s="376" t="str">
        <f>IF(T2053="","",IF(OR(AH2053="",AH2053="-"),"－",IF(OR(AM2053=8,AM2053=9),"",IF(OR(AJ2053=3,AJ2053=4,AJ2053=5,AJ2053=6),VLOOKUP(AH2053,INDEX((係数_バス貨物_ガソリン,係数_バス貨物_CNG,係数_バス貨物_軽油,係数_バス貨物_メタノール,係数_バス貨物_LPG),MATCH(AL2053,【参考】排出ガスレベル!$AI$4:$AI$671,1),1,AR2053):INDEX((係数_バス貨物_ガソリン,係数_バス貨物_CNG,係数_バス貨物_軽油,係数_バス貨物_メタノール,係数_バス貨物_LPG),MATCH(AL2053+1,【参考】排出ガスレベル!$AI$4:$AI$671,1)-1,5,AR2053),3,FALSE),IF(OR(AJ2053=1,AJ2053=2),VLOOKUP(AH2053,INDEX((係数_乗用_ガソリン,係数_乗用_CNG,係数_乗用_軽油,係数_乗用_メタノール,係数_乗用_LPG),1,1,AR2053):INDEX((係数_乗用_ガソリン,係数_乗用_CNG,係数_乗用_軽油,係数_乗用_メタノール,係数_乗用_LPG),125,5,AR2053),3,FALSE))))))</f>
        <v/>
      </c>
      <c r="AP2053" s="375" t="str">
        <f t="shared" si="576"/>
        <v/>
      </c>
      <c r="AQ2053" s="444" t="str">
        <f t="shared" si="577"/>
        <v/>
      </c>
      <c r="AR2053" s="375" t="str">
        <f t="shared" si="578"/>
        <v/>
      </c>
      <c r="AS2053" s="377" t="str">
        <f t="shared" si="579"/>
        <v/>
      </c>
      <c r="AT2053" s="378" t="str">
        <f t="shared" si="580"/>
        <v/>
      </c>
      <c r="AX2053" s="625" t="b">
        <f t="shared" si="581"/>
        <v>0</v>
      </c>
      <c r="AY2053" s="7" t="str">
        <f t="shared" si="582"/>
        <v>FALSEFALSEFALSE</v>
      </c>
      <c r="AZ2053" s="626">
        <f t="shared" si="566"/>
        <v>0</v>
      </c>
      <c r="BA2053" s="627" t="str">
        <f t="shared" si="583"/>
        <v/>
      </c>
      <c r="BB2053" s="627">
        <f t="shared" si="567"/>
        <v>0</v>
      </c>
    </row>
    <row r="2054" spans="1:54">
      <c r="A2054" s="381">
        <v>1997</v>
      </c>
      <c r="B2054" s="117"/>
      <c r="C2054" s="288"/>
      <c r="D2054" s="289"/>
      <c r="E2054" s="289"/>
      <c r="F2054" s="290"/>
      <c r="G2054" s="292"/>
      <c r="H2054" s="116"/>
      <c r="I2054" s="292"/>
      <c r="J2054" s="116"/>
      <c r="K2054" s="370"/>
      <c r="L2054" s="370"/>
      <c r="M2054" s="370"/>
      <c r="N2054" s="371"/>
      <c r="O2054" s="371"/>
      <c r="P2054" s="371"/>
      <c r="Q2054" s="371"/>
      <c r="R2054" s="371"/>
      <c r="S2054" s="371"/>
      <c r="T2054" s="443"/>
      <c r="U2054" s="539"/>
      <c r="V2054" s="117"/>
      <c r="W2054" s="118"/>
      <c r="X2054" s="119"/>
      <c r="Y2054" s="120"/>
      <c r="Z2054" s="122"/>
      <c r="AA2054" s="121"/>
      <c r="AB2054" s="443"/>
      <c r="AC2054" s="734"/>
      <c r="AD2054" s="372"/>
      <c r="AE2054" s="485"/>
      <c r="AF2054" s="373" t="str">
        <f t="shared" si="568"/>
        <v/>
      </c>
      <c r="AG2054" s="373" t="str">
        <f t="shared" si="569"/>
        <v/>
      </c>
      <c r="AH2054" s="374" t="str">
        <f t="shared" si="570"/>
        <v/>
      </c>
      <c r="AI2054" s="375" t="str">
        <f t="shared" si="571"/>
        <v/>
      </c>
      <c r="AJ2054" s="375" t="str">
        <f t="shared" si="572"/>
        <v/>
      </c>
      <c r="AK2054" s="375" t="str">
        <f t="shared" si="573"/>
        <v/>
      </c>
      <c r="AL2054" s="375" t="str">
        <f t="shared" si="574"/>
        <v/>
      </c>
      <c r="AM2054" s="375" t="str">
        <f t="shared" si="575"/>
        <v/>
      </c>
      <c r="AN2054" s="376" t="str">
        <f>IF(AF2054="","",IF(OR(AH2054="",AH2054="-"),"－",IF(OR(AM2054=8,AM2054=9),"",IF(OR(AJ2054=3,AJ2054=4,AJ2054=5,AJ2054=6),VLOOKUP(AH2054,INDEX((係数_バス貨物_ガソリン,係数_バス貨物_CNG,係数_バス貨物_軽油,係数_バス貨物_メタノール,係数_バス貨物_LPG),MATCH(AL2054,【参考】排出ガスレベル!$AI$4:$AI$671,1),1,AR2054):INDEX((係数_バス貨物_ガソリン,係数_バス貨物_CNG,係数_バス貨物_軽油,係数_バス貨物_メタノール,係数_バス貨物_LPG),MATCH(AL2054+1,【参考】排出ガスレベル!$AI$4:$AI$671,1)-1,5,AR2054),2,FALSE),IF(OR(AJ2054=1,AJ2054=2),VLOOKUP(AH2054,INDEX((係数_乗用_ガソリン,係数_乗用_CNG,係数_乗用_軽油,係数_乗用_メタノール,係数_乗用_LPG),1,1,AR2054):INDEX((係数_乗用_ガソリン,係数_乗用_CNG,係数_乗用_軽油,係数_乗用_メタノール,係数_乗用_LPG),125,5,AR2054),2,FALSE))))))</f>
        <v/>
      </c>
      <c r="AO2054" s="376" t="str">
        <f>IF(T2054="","",IF(OR(AH2054="",AH2054="-"),"－",IF(OR(AM2054=8,AM2054=9),"",IF(OR(AJ2054=3,AJ2054=4,AJ2054=5,AJ2054=6),VLOOKUP(AH2054,INDEX((係数_バス貨物_ガソリン,係数_バス貨物_CNG,係数_バス貨物_軽油,係数_バス貨物_メタノール,係数_バス貨物_LPG),MATCH(AL2054,【参考】排出ガスレベル!$AI$4:$AI$671,1),1,AR2054):INDEX((係数_バス貨物_ガソリン,係数_バス貨物_CNG,係数_バス貨物_軽油,係数_バス貨物_メタノール,係数_バス貨物_LPG),MATCH(AL2054+1,【参考】排出ガスレベル!$AI$4:$AI$671,1)-1,5,AR2054),3,FALSE),IF(OR(AJ2054=1,AJ2054=2),VLOOKUP(AH2054,INDEX((係数_乗用_ガソリン,係数_乗用_CNG,係数_乗用_軽油,係数_乗用_メタノール,係数_乗用_LPG),1,1,AR2054):INDEX((係数_乗用_ガソリン,係数_乗用_CNG,係数_乗用_軽油,係数_乗用_メタノール,係数_乗用_LPG),125,5,AR2054),3,FALSE))))))</f>
        <v/>
      </c>
      <c r="AP2054" s="375" t="str">
        <f t="shared" si="576"/>
        <v/>
      </c>
      <c r="AQ2054" s="444" t="str">
        <f t="shared" si="577"/>
        <v/>
      </c>
      <c r="AR2054" s="375" t="str">
        <f t="shared" si="578"/>
        <v/>
      </c>
      <c r="AS2054" s="377" t="str">
        <f t="shared" si="579"/>
        <v/>
      </c>
      <c r="AT2054" s="378" t="str">
        <f t="shared" si="580"/>
        <v/>
      </c>
      <c r="AX2054" s="625" t="b">
        <f t="shared" si="581"/>
        <v>0</v>
      </c>
      <c r="AY2054" s="7" t="str">
        <f t="shared" si="582"/>
        <v>FALSEFALSEFALSE</v>
      </c>
      <c r="AZ2054" s="626">
        <f t="shared" si="566"/>
        <v>0</v>
      </c>
      <c r="BA2054" s="627" t="str">
        <f t="shared" si="583"/>
        <v/>
      </c>
      <c r="BB2054" s="627">
        <f t="shared" si="567"/>
        <v>0</v>
      </c>
    </row>
    <row r="2055" spans="1:54">
      <c r="A2055" s="381">
        <v>1998</v>
      </c>
      <c r="B2055" s="117"/>
      <c r="C2055" s="288"/>
      <c r="D2055" s="289"/>
      <c r="E2055" s="289"/>
      <c r="F2055" s="290"/>
      <c r="G2055" s="292"/>
      <c r="H2055" s="116"/>
      <c r="I2055" s="292"/>
      <c r="J2055" s="116"/>
      <c r="K2055" s="370"/>
      <c r="L2055" s="370"/>
      <c r="M2055" s="370"/>
      <c r="N2055" s="371"/>
      <c r="O2055" s="371"/>
      <c r="P2055" s="371"/>
      <c r="Q2055" s="371"/>
      <c r="R2055" s="371"/>
      <c r="S2055" s="371"/>
      <c r="T2055" s="443"/>
      <c r="U2055" s="539"/>
      <c r="V2055" s="117"/>
      <c r="W2055" s="118"/>
      <c r="X2055" s="119"/>
      <c r="Y2055" s="120"/>
      <c r="Z2055" s="122"/>
      <c r="AA2055" s="121"/>
      <c r="AB2055" s="443"/>
      <c r="AC2055" s="734"/>
      <c r="AD2055" s="372"/>
      <c r="AE2055" s="485"/>
      <c r="AF2055" s="373" t="str">
        <f t="shared" si="568"/>
        <v/>
      </c>
      <c r="AG2055" s="373" t="str">
        <f t="shared" si="569"/>
        <v/>
      </c>
      <c r="AH2055" s="374" t="str">
        <f t="shared" si="570"/>
        <v/>
      </c>
      <c r="AI2055" s="375" t="str">
        <f t="shared" si="571"/>
        <v/>
      </c>
      <c r="AJ2055" s="375" t="str">
        <f t="shared" si="572"/>
        <v/>
      </c>
      <c r="AK2055" s="375" t="str">
        <f t="shared" si="573"/>
        <v/>
      </c>
      <c r="AL2055" s="375" t="str">
        <f t="shared" si="574"/>
        <v/>
      </c>
      <c r="AM2055" s="375" t="str">
        <f t="shared" si="575"/>
        <v/>
      </c>
      <c r="AN2055" s="376" t="str">
        <f>IF(AF2055="","",IF(OR(AH2055="",AH2055="-"),"－",IF(OR(AM2055=8,AM2055=9),"",IF(OR(AJ2055=3,AJ2055=4,AJ2055=5,AJ2055=6),VLOOKUP(AH2055,INDEX((係数_バス貨物_ガソリン,係数_バス貨物_CNG,係数_バス貨物_軽油,係数_バス貨物_メタノール,係数_バス貨物_LPG),MATCH(AL2055,【参考】排出ガスレベル!$AI$4:$AI$671,1),1,AR2055):INDEX((係数_バス貨物_ガソリン,係数_バス貨物_CNG,係数_バス貨物_軽油,係数_バス貨物_メタノール,係数_バス貨物_LPG),MATCH(AL2055+1,【参考】排出ガスレベル!$AI$4:$AI$671,1)-1,5,AR2055),2,FALSE),IF(OR(AJ2055=1,AJ2055=2),VLOOKUP(AH2055,INDEX((係数_乗用_ガソリン,係数_乗用_CNG,係数_乗用_軽油,係数_乗用_メタノール,係数_乗用_LPG),1,1,AR2055):INDEX((係数_乗用_ガソリン,係数_乗用_CNG,係数_乗用_軽油,係数_乗用_メタノール,係数_乗用_LPG),125,5,AR2055),2,FALSE))))))</f>
        <v/>
      </c>
      <c r="AO2055" s="376" t="str">
        <f>IF(T2055="","",IF(OR(AH2055="",AH2055="-"),"－",IF(OR(AM2055=8,AM2055=9),"",IF(OR(AJ2055=3,AJ2055=4,AJ2055=5,AJ2055=6),VLOOKUP(AH2055,INDEX((係数_バス貨物_ガソリン,係数_バス貨物_CNG,係数_バス貨物_軽油,係数_バス貨物_メタノール,係数_バス貨物_LPG),MATCH(AL2055,【参考】排出ガスレベル!$AI$4:$AI$671,1),1,AR2055):INDEX((係数_バス貨物_ガソリン,係数_バス貨物_CNG,係数_バス貨物_軽油,係数_バス貨物_メタノール,係数_バス貨物_LPG),MATCH(AL2055+1,【参考】排出ガスレベル!$AI$4:$AI$671,1)-1,5,AR2055),3,FALSE),IF(OR(AJ2055=1,AJ2055=2),VLOOKUP(AH2055,INDEX((係数_乗用_ガソリン,係数_乗用_CNG,係数_乗用_軽油,係数_乗用_メタノール,係数_乗用_LPG),1,1,AR2055):INDEX((係数_乗用_ガソリン,係数_乗用_CNG,係数_乗用_軽油,係数_乗用_メタノール,係数_乗用_LPG),125,5,AR2055),3,FALSE))))))</f>
        <v/>
      </c>
      <c r="AP2055" s="375" t="str">
        <f t="shared" si="576"/>
        <v/>
      </c>
      <c r="AQ2055" s="444" t="str">
        <f t="shared" si="577"/>
        <v/>
      </c>
      <c r="AR2055" s="375" t="str">
        <f t="shared" si="578"/>
        <v/>
      </c>
      <c r="AS2055" s="377" t="str">
        <f t="shared" si="579"/>
        <v/>
      </c>
      <c r="AT2055" s="378" t="str">
        <f t="shared" si="580"/>
        <v/>
      </c>
      <c r="AX2055" s="625" t="b">
        <f t="shared" si="581"/>
        <v>0</v>
      </c>
      <c r="AY2055" s="7" t="str">
        <f t="shared" si="582"/>
        <v>FALSEFALSEFALSE</v>
      </c>
      <c r="AZ2055" s="626">
        <f t="shared" si="566"/>
        <v>0</v>
      </c>
      <c r="BA2055" s="627" t="str">
        <f t="shared" si="583"/>
        <v/>
      </c>
      <c r="BB2055" s="627">
        <f t="shared" si="567"/>
        <v>0</v>
      </c>
    </row>
    <row r="2056" spans="1:54">
      <c r="A2056" s="381">
        <v>1999</v>
      </c>
      <c r="B2056" s="117"/>
      <c r="C2056" s="288"/>
      <c r="D2056" s="289"/>
      <c r="E2056" s="289"/>
      <c r="F2056" s="290"/>
      <c r="G2056" s="292"/>
      <c r="H2056" s="116"/>
      <c r="I2056" s="292"/>
      <c r="J2056" s="116"/>
      <c r="K2056" s="370"/>
      <c r="L2056" s="370"/>
      <c r="M2056" s="370"/>
      <c r="N2056" s="371"/>
      <c r="O2056" s="371"/>
      <c r="P2056" s="371"/>
      <c r="Q2056" s="371"/>
      <c r="R2056" s="371"/>
      <c r="S2056" s="371"/>
      <c r="T2056" s="443"/>
      <c r="U2056" s="539"/>
      <c r="V2056" s="117"/>
      <c r="W2056" s="118"/>
      <c r="X2056" s="119"/>
      <c r="Y2056" s="120"/>
      <c r="Z2056" s="122"/>
      <c r="AA2056" s="121"/>
      <c r="AB2056" s="443"/>
      <c r="AC2056" s="734"/>
      <c r="AD2056" s="372"/>
      <c r="AE2056" s="485"/>
      <c r="AF2056" s="373" t="str">
        <f t="shared" si="568"/>
        <v/>
      </c>
      <c r="AG2056" s="373" t="str">
        <f t="shared" si="569"/>
        <v/>
      </c>
      <c r="AH2056" s="374" t="str">
        <f t="shared" si="570"/>
        <v/>
      </c>
      <c r="AI2056" s="375" t="str">
        <f t="shared" si="571"/>
        <v/>
      </c>
      <c r="AJ2056" s="375" t="str">
        <f t="shared" si="572"/>
        <v/>
      </c>
      <c r="AK2056" s="375" t="str">
        <f t="shared" si="573"/>
        <v/>
      </c>
      <c r="AL2056" s="375" t="str">
        <f t="shared" si="574"/>
        <v/>
      </c>
      <c r="AM2056" s="375" t="str">
        <f t="shared" si="575"/>
        <v/>
      </c>
      <c r="AN2056" s="376" t="str">
        <f>IF(AF2056="","",IF(OR(AH2056="",AH2056="-"),"－",IF(OR(AM2056=8,AM2056=9),"",IF(OR(AJ2056=3,AJ2056=4,AJ2056=5,AJ2056=6),VLOOKUP(AH2056,INDEX((係数_バス貨物_ガソリン,係数_バス貨物_CNG,係数_バス貨物_軽油,係数_バス貨物_メタノール,係数_バス貨物_LPG),MATCH(AL2056,【参考】排出ガスレベル!$AI$4:$AI$671,1),1,AR2056):INDEX((係数_バス貨物_ガソリン,係数_バス貨物_CNG,係数_バス貨物_軽油,係数_バス貨物_メタノール,係数_バス貨物_LPG),MATCH(AL2056+1,【参考】排出ガスレベル!$AI$4:$AI$671,1)-1,5,AR2056),2,FALSE),IF(OR(AJ2056=1,AJ2056=2),VLOOKUP(AH2056,INDEX((係数_乗用_ガソリン,係数_乗用_CNG,係数_乗用_軽油,係数_乗用_メタノール,係数_乗用_LPG),1,1,AR2056):INDEX((係数_乗用_ガソリン,係数_乗用_CNG,係数_乗用_軽油,係数_乗用_メタノール,係数_乗用_LPG),125,5,AR2056),2,FALSE))))))</f>
        <v/>
      </c>
      <c r="AO2056" s="376" t="str">
        <f>IF(T2056="","",IF(OR(AH2056="",AH2056="-"),"－",IF(OR(AM2056=8,AM2056=9),"",IF(OR(AJ2056=3,AJ2056=4,AJ2056=5,AJ2056=6),VLOOKUP(AH2056,INDEX((係数_バス貨物_ガソリン,係数_バス貨物_CNG,係数_バス貨物_軽油,係数_バス貨物_メタノール,係数_バス貨物_LPG),MATCH(AL2056,【参考】排出ガスレベル!$AI$4:$AI$671,1),1,AR2056):INDEX((係数_バス貨物_ガソリン,係数_バス貨物_CNG,係数_バス貨物_軽油,係数_バス貨物_メタノール,係数_バス貨物_LPG),MATCH(AL2056+1,【参考】排出ガスレベル!$AI$4:$AI$671,1)-1,5,AR2056),3,FALSE),IF(OR(AJ2056=1,AJ2056=2),VLOOKUP(AH2056,INDEX((係数_乗用_ガソリン,係数_乗用_CNG,係数_乗用_軽油,係数_乗用_メタノール,係数_乗用_LPG),1,1,AR2056):INDEX((係数_乗用_ガソリン,係数_乗用_CNG,係数_乗用_軽油,係数_乗用_メタノール,係数_乗用_LPG),125,5,AR2056),3,FALSE))))))</f>
        <v/>
      </c>
      <c r="AP2056" s="375" t="str">
        <f t="shared" si="576"/>
        <v/>
      </c>
      <c r="AQ2056" s="444" t="str">
        <f t="shared" si="577"/>
        <v/>
      </c>
      <c r="AR2056" s="375" t="str">
        <f t="shared" si="578"/>
        <v/>
      </c>
      <c r="AS2056" s="377" t="str">
        <f t="shared" si="579"/>
        <v/>
      </c>
      <c r="AT2056" s="378" t="str">
        <f t="shared" si="580"/>
        <v/>
      </c>
      <c r="AX2056" s="625" t="b">
        <f t="shared" si="581"/>
        <v>0</v>
      </c>
      <c r="AY2056" s="7" t="str">
        <f t="shared" si="582"/>
        <v>FALSEFALSEFALSE</v>
      </c>
      <c r="AZ2056" s="626">
        <f t="shared" si="566"/>
        <v>0</v>
      </c>
      <c r="BA2056" s="627" t="str">
        <f t="shared" si="583"/>
        <v/>
      </c>
      <c r="BB2056" s="627">
        <f t="shared" si="567"/>
        <v>0</v>
      </c>
    </row>
    <row r="2057" spans="1:54">
      <c r="A2057" s="381">
        <v>2000</v>
      </c>
      <c r="B2057" s="117"/>
      <c r="C2057" s="288"/>
      <c r="D2057" s="289"/>
      <c r="E2057" s="289"/>
      <c r="F2057" s="290"/>
      <c r="G2057" s="292"/>
      <c r="H2057" s="116"/>
      <c r="I2057" s="292"/>
      <c r="J2057" s="116"/>
      <c r="K2057" s="370"/>
      <c r="L2057" s="370"/>
      <c r="M2057" s="370"/>
      <c r="N2057" s="371"/>
      <c r="O2057" s="371"/>
      <c r="P2057" s="371"/>
      <c r="Q2057" s="371"/>
      <c r="R2057" s="371"/>
      <c r="S2057" s="371"/>
      <c r="T2057" s="443"/>
      <c r="U2057" s="539"/>
      <c r="V2057" s="117"/>
      <c r="W2057" s="118"/>
      <c r="X2057" s="119"/>
      <c r="Y2057" s="120"/>
      <c r="Z2057" s="122"/>
      <c r="AA2057" s="121"/>
      <c r="AB2057" s="443"/>
      <c r="AC2057" s="734"/>
      <c r="AD2057" s="372"/>
      <c r="AE2057" s="485"/>
      <c r="AF2057" s="373" t="str">
        <f t="shared" si="568"/>
        <v/>
      </c>
      <c r="AG2057" s="373" t="str">
        <f t="shared" si="569"/>
        <v/>
      </c>
      <c r="AH2057" s="374" t="str">
        <f t="shared" si="570"/>
        <v/>
      </c>
      <c r="AI2057" s="375" t="str">
        <f t="shared" si="571"/>
        <v/>
      </c>
      <c r="AJ2057" s="375" t="str">
        <f t="shared" si="572"/>
        <v/>
      </c>
      <c r="AK2057" s="375" t="str">
        <f t="shared" si="573"/>
        <v/>
      </c>
      <c r="AL2057" s="375" t="str">
        <f t="shared" si="574"/>
        <v/>
      </c>
      <c r="AM2057" s="375" t="str">
        <f t="shared" si="575"/>
        <v/>
      </c>
      <c r="AN2057" s="376" t="str">
        <f>IF(AF2057="","",IF(OR(AH2057="",AH2057="-"),"－",IF(OR(AM2057=8,AM2057=9),"",IF(OR(AJ2057=3,AJ2057=4,AJ2057=5,AJ2057=6),VLOOKUP(AH2057,INDEX((係数_バス貨物_ガソリン,係数_バス貨物_CNG,係数_バス貨物_軽油,係数_バス貨物_メタノール,係数_バス貨物_LPG),MATCH(AL2057,【参考】排出ガスレベル!$AI$4:$AI$671,1),1,AR2057):INDEX((係数_バス貨物_ガソリン,係数_バス貨物_CNG,係数_バス貨物_軽油,係数_バス貨物_メタノール,係数_バス貨物_LPG),MATCH(AL2057+1,【参考】排出ガスレベル!$AI$4:$AI$671,1)-1,5,AR2057),2,FALSE),IF(OR(AJ2057=1,AJ2057=2),VLOOKUP(AH2057,INDEX((係数_乗用_ガソリン,係数_乗用_CNG,係数_乗用_軽油,係数_乗用_メタノール,係数_乗用_LPG),1,1,AR2057):INDEX((係数_乗用_ガソリン,係数_乗用_CNG,係数_乗用_軽油,係数_乗用_メタノール,係数_乗用_LPG),125,5,AR2057),2,FALSE))))))</f>
        <v/>
      </c>
      <c r="AO2057" s="376" t="str">
        <f>IF(T2057="","",IF(OR(AH2057="",AH2057="-"),"－",IF(OR(AM2057=8,AM2057=9),"",IF(OR(AJ2057=3,AJ2057=4,AJ2057=5,AJ2057=6),VLOOKUP(AH2057,INDEX((係数_バス貨物_ガソリン,係数_バス貨物_CNG,係数_バス貨物_軽油,係数_バス貨物_メタノール,係数_バス貨物_LPG),MATCH(AL2057,【参考】排出ガスレベル!$AI$4:$AI$671,1),1,AR2057):INDEX((係数_バス貨物_ガソリン,係数_バス貨物_CNG,係数_バス貨物_軽油,係数_バス貨物_メタノール,係数_バス貨物_LPG),MATCH(AL2057+1,【参考】排出ガスレベル!$AI$4:$AI$671,1)-1,5,AR2057),3,FALSE),IF(OR(AJ2057=1,AJ2057=2),VLOOKUP(AH2057,INDEX((係数_乗用_ガソリン,係数_乗用_CNG,係数_乗用_軽油,係数_乗用_メタノール,係数_乗用_LPG),1,1,AR2057):INDEX((係数_乗用_ガソリン,係数_乗用_CNG,係数_乗用_軽油,係数_乗用_メタノール,係数_乗用_LPG),125,5,AR2057),3,FALSE))))))</f>
        <v/>
      </c>
      <c r="AP2057" s="375" t="str">
        <f t="shared" si="576"/>
        <v/>
      </c>
      <c r="AQ2057" s="444" t="str">
        <f t="shared" si="577"/>
        <v/>
      </c>
      <c r="AR2057" s="375" t="str">
        <f t="shared" si="578"/>
        <v/>
      </c>
      <c r="AS2057" s="377" t="str">
        <f t="shared" si="579"/>
        <v/>
      </c>
      <c r="AT2057" s="378" t="str">
        <f t="shared" si="580"/>
        <v/>
      </c>
      <c r="AX2057" s="625" t="b">
        <f t="shared" si="581"/>
        <v>0</v>
      </c>
      <c r="AY2057" s="7" t="str">
        <f t="shared" si="582"/>
        <v>FALSEFALSEFALSE</v>
      </c>
      <c r="AZ2057" s="626">
        <f t="shared" si="566"/>
        <v>0</v>
      </c>
      <c r="BA2057" s="627" t="str">
        <f t="shared" si="583"/>
        <v/>
      </c>
      <c r="BB2057" s="627">
        <f t="shared" si="567"/>
        <v>0</v>
      </c>
    </row>
    <row r="2058" spans="1:54">
      <c r="Z2058" s="620"/>
      <c r="AA2058" s="621"/>
    </row>
    <row r="2059" spans="1:54">
      <c r="Z2059" s="620"/>
      <c r="AA2059" s="621"/>
    </row>
    <row r="2060" spans="1:54">
      <c r="Z2060" s="620"/>
      <c r="AA2060" s="621"/>
    </row>
    <row r="2061" spans="1:54">
      <c r="Z2061" s="620"/>
      <c r="AA2061" s="621"/>
    </row>
    <row r="2062" spans="1:54">
      <c r="Z2062" s="620"/>
      <c r="AA2062" s="621"/>
    </row>
    <row r="2063" spans="1:54">
      <c r="Z2063" s="620"/>
      <c r="AA2063" s="621"/>
    </row>
    <row r="2064" spans="1:54">
      <c r="Z2064" s="620"/>
      <c r="AA2064" s="621"/>
    </row>
    <row r="2065" spans="26:27">
      <c r="Z2065" s="620"/>
      <c r="AA2065" s="621"/>
    </row>
    <row r="2066" spans="26:27">
      <c r="Z2066" s="620"/>
      <c r="AA2066" s="621"/>
    </row>
    <row r="2067" spans="26:27">
      <c r="Z2067" s="620"/>
      <c r="AA2067" s="621"/>
    </row>
    <row r="2068" spans="26:27">
      <c r="Z2068" s="620"/>
      <c r="AA2068" s="621"/>
    </row>
    <row r="2069" spans="26:27">
      <c r="Z2069" s="620"/>
      <c r="AA2069" s="621"/>
    </row>
    <row r="2070" spans="26:27">
      <c r="Z2070" s="620"/>
      <c r="AA2070" s="621"/>
    </row>
    <row r="2071" spans="26:27">
      <c r="Z2071" s="620"/>
      <c r="AA2071" s="621"/>
    </row>
    <row r="2072" spans="26:27">
      <c r="Z2072" s="620"/>
      <c r="AA2072" s="621"/>
    </row>
    <row r="2073" spans="26:27">
      <c r="Z2073" s="620"/>
      <c r="AA2073" s="621"/>
    </row>
    <row r="2074" spans="26:27">
      <c r="Z2074" s="620"/>
      <c r="AA2074" s="621"/>
    </row>
    <row r="2075" spans="26:27">
      <c r="Z2075" s="620"/>
      <c r="AA2075" s="621"/>
    </row>
    <row r="2076" spans="26:27">
      <c r="Z2076" s="620"/>
      <c r="AA2076" s="621"/>
    </row>
    <row r="2077" spans="26:27">
      <c r="Z2077" s="620"/>
      <c r="AA2077" s="621"/>
    </row>
    <row r="2078" spans="26:27">
      <c r="Z2078" s="620"/>
      <c r="AA2078" s="621"/>
    </row>
    <row r="2079" spans="26:27">
      <c r="Z2079" s="620"/>
      <c r="AA2079" s="621"/>
    </row>
    <row r="2080" spans="26:27">
      <c r="Z2080" s="620"/>
      <c r="AA2080" s="621"/>
    </row>
    <row r="2081" spans="26:27">
      <c r="Z2081" s="620"/>
      <c r="AA2081" s="621"/>
    </row>
    <row r="2082" spans="26:27">
      <c r="Z2082" s="620"/>
      <c r="AA2082" s="621"/>
    </row>
    <row r="2083" spans="26:27">
      <c r="Z2083" s="620"/>
      <c r="AA2083" s="621"/>
    </row>
    <row r="2084" spans="26:27">
      <c r="Z2084" s="620"/>
      <c r="AA2084" s="621"/>
    </row>
    <row r="2085" spans="26:27">
      <c r="Z2085" s="620"/>
      <c r="AA2085" s="621"/>
    </row>
    <row r="2086" spans="26:27">
      <c r="Z2086" s="620"/>
      <c r="AA2086" s="621"/>
    </row>
    <row r="2087" spans="26:27">
      <c r="Z2087" s="620"/>
      <c r="AA2087" s="621"/>
    </row>
    <row r="2088" spans="26:27">
      <c r="Z2088" s="620"/>
      <c r="AA2088" s="621"/>
    </row>
    <row r="2089" spans="26:27">
      <c r="Z2089" s="620"/>
      <c r="AA2089" s="621"/>
    </row>
    <row r="2090" spans="26:27">
      <c r="Z2090" s="620"/>
      <c r="AA2090" s="621"/>
    </row>
    <row r="2091" spans="26:27">
      <c r="Z2091" s="620"/>
      <c r="AA2091" s="621"/>
    </row>
    <row r="2092" spans="26:27">
      <c r="Z2092" s="620"/>
      <c r="AA2092" s="621"/>
    </row>
    <row r="2093" spans="26:27">
      <c r="Z2093" s="620"/>
      <c r="AA2093" s="621"/>
    </row>
    <row r="2094" spans="26:27">
      <c r="Z2094" s="620"/>
      <c r="AA2094" s="621"/>
    </row>
    <row r="2095" spans="26:27">
      <c r="Z2095" s="620"/>
      <c r="AA2095" s="621"/>
    </row>
    <row r="2096" spans="26:27">
      <c r="Z2096" s="620"/>
      <c r="AA2096" s="621"/>
    </row>
    <row r="2097" spans="26:27">
      <c r="Z2097" s="620"/>
      <c r="AA2097" s="621"/>
    </row>
    <row r="2098" spans="26:27">
      <c r="Z2098" s="620"/>
      <c r="AA2098" s="621"/>
    </row>
    <row r="2099" spans="26:27">
      <c r="Z2099" s="620"/>
      <c r="AA2099" s="621"/>
    </row>
    <row r="2100" spans="26:27">
      <c r="Z2100" s="620"/>
      <c r="AA2100" s="621"/>
    </row>
    <row r="2101" spans="26:27">
      <c r="Z2101" s="620"/>
      <c r="AA2101" s="621"/>
    </row>
    <row r="2102" spans="26:27">
      <c r="Z2102" s="620"/>
      <c r="AA2102" s="621"/>
    </row>
    <row r="2103" spans="26:27">
      <c r="Z2103" s="620"/>
      <c r="AA2103" s="621"/>
    </row>
    <row r="2104" spans="26:27">
      <c r="Z2104" s="620"/>
      <c r="AA2104" s="621"/>
    </row>
    <row r="2105" spans="26:27">
      <c r="Z2105" s="620"/>
      <c r="AA2105" s="621"/>
    </row>
    <row r="2106" spans="26:27">
      <c r="Z2106" s="620"/>
      <c r="AA2106" s="621"/>
    </row>
    <row r="2107" spans="26:27">
      <c r="Z2107" s="620"/>
      <c r="AA2107" s="621"/>
    </row>
    <row r="2108" spans="26:27">
      <c r="Z2108" s="620"/>
      <c r="AA2108" s="621"/>
    </row>
    <row r="2109" spans="26:27">
      <c r="Z2109" s="620"/>
      <c r="AA2109" s="621"/>
    </row>
    <row r="2110" spans="26:27">
      <c r="Z2110" s="620"/>
      <c r="AA2110" s="621"/>
    </row>
    <row r="2111" spans="26:27">
      <c r="Z2111" s="620"/>
      <c r="AA2111" s="621"/>
    </row>
    <row r="2112" spans="26:27">
      <c r="Z2112" s="620"/>
      <c r="AA2112" s="621"/>
    </row>
    <row r="2113" spans="26:27">
      <c r="Z2113" s="620"/>
      <c r="AA2113" s="621"/>
    </row>
    <row r="2114" spans="26:27">
      <c r="Z2114" s="620"/>
      <c r="AA2114" s="621"/>
    </row>
    <row r="2115" spans="26:27">
      <c r="Z2115" s="620"/>
      <c r="AA2115" s="621"/>
    </row>
    <row r="2116" spans="26:27">
      <c r="Z2116" s="620"/>
      <c r="AA2116" s="621"/>
    </row>
    <row r="2117" spans="26:27">
      <c r="Z2117" s="620"/>
      <c r="AA2117" s="621"/>
    </row>
    <row r="2118" spans="26:27">
      <c r="Z2118" s="620"/>
      <c r="AA2118" s="621"/>
    </row>
    <row r="2119" spans="26:27">
      <c r="Z2119" s="620"/>
      <c r="AA2119" s="621"/>
    </row>
    <row r="2120" spans="26:27">
      <c r="Z2120" s="620"/>
      <c r="AA2120" s="621"/>
    </row>
    <row r="2121" spans="26:27">
      <c r="Z2121" s="620"/>
      <c r="AA2121" s="621"/>
    </row>
    <row r="2122" spans="26:27">
      <c r="Z2122" s="620"/>
      <c r="AA2122" s="621"/>
    </row>
    <row r="2123" spans="26:27">
      <c r="Z2123" s="620"/>
      <c r="AA2123" s="621"/>
    </row>
    <row r="2124" spans="26:27">
      <c r="Z2124" s="620"/>
      <c r="AA2124" s="621"/>
    </row>
    <row r="2125" spans="26:27">
      <c r="Z2125" s="620"/>
      <c r="AA2125" s="621"/>
    </row>
    <row r="2126" spans="26:27">
      <c r="Z2126" s="620"/>
      <c r="AA2126" s="621"/>
    </row>
    <row r="2127" spans="26:27">
      <c r="Z2127" s="620"/>
      <c r="AA2127" s="621"/>
    </row>
    <row r="2128" spans="26:27">
      <c r="Z2128" s="620"/>
      <c r="AA2128" s="621"/>
    </row>
    <row r="2129" spans="26:27">
      <c r="Z2129" s="620"/>
      <c r="AA2129" s="621"/>
    </row>
    <row r="2130" spans="26:27">
      <c r="Z2130" s="620"/>
      <c r="AA2130" s="621"/>
    </row>
    <row r="2131" spans="26:27">
      <c r="Z2131" s="620"/>
      <c r="AA2131" s="621"/>
    </row>
    <row r="2132" spans="26:27">
      <c r="Z2132" s="620"/>
      <c r="AA2132" s="621"/>
    </row>
    <row r="2133" spans="26:27">
      <c r="Z2133" s="620"/>
      <c r="AA2133" s="621"/>
    </row>
    <row r="2134" spans="26:27">
      <c r="Z2134" s="620"/>
      <c r="AA2134" s="621"/>
    </row>
    <row r="2135" spans="26:27">
      <c r="Z2135" s="620"/>
      <c r="AA2135" s="621"/>
    </row>
    <row r="2136" spans="26:27">
      <c r="Z2136" s="620"/>
      <c r="AA2136" s="621"/>
    </row>
    <row r="2137" spans="26:27">
      <c r="Z2137" s="620"/>
      <c r="AA2137" s="621"/>
    </row>
    <row r="2138" spans="26:27">
      <c r="Z2138" s="620"/>
      <c r="AA2138" s="621"/>
    </row>
    <row r="2139" spans="26:27">
      <c r="Z2139" s="620"/>
      <c r="AA2139" s="621"/>
    </row>
    <row r="2140" spans="26:27">
      <c r="Z2140" s="620"/>
      <c r="AA2140" s="621"/>
    </row>
    <row r="2141" spans="26:27">
      <c r="Z2141" s="620"/>
      <c r="AA2141" s="621"/>
    </row>
    <row r="2142" spans="26:27">
      <c r="Z2142" s="620"/>
      <c r="AA2142" s="621"/>
    </row>
    <row r="2143" spans="26:27">
      <c r="Z2143" s="620"/>
      <c r="AA2143" s="621"/>
    </row>
    <row r="2144" spans="26:27">
      <c r="Z2144" s="620"/>
      <c r="AA2144" s="621"/>
    </row>
    <row r="2145" spans="26:27">
      <c r="Z2145" s="620"/>
      <c r="AA2145" s="621"/>
    </row>
    <row r="2146" spans="26:27">
      <c r="Z2146" s="620"/>
      <c r="AA2146" s="621"/>
    </row>
    <row r="2147" spans="26:27">
      <c r="Z2147" s="620"/>
      <c r="AA2147" s="621"/>
    </row>
    <row r="2148" spans="26:27">
      <c r="Z2148" s="620"/>
      <c r="AA2148" s="621"/>
    </row>
    <row r="2149" spans="26:27">
      <c r="Z2149" s="620"/>
      <c r="AA2149" s="621"/>
    </row>
    <row r="2150" spans="26:27">
      <c r="Z2150" s="620"/>
      <c r="AA2150" s="621"/>
    </row>
    <row r="2151" spans="26:27">
      <c r="Z2151" s="620"/>
      <c r="AA2151" s="621"/>
    </row>
    <row r="2152" spans="26:27">
      <c r="Z2152" s="620"/>
      <c r="AA2152" s="621"/>
    </row>
    <row r="2153" spans="26:27">
      <c r="Z2153" s="620"/>
      <c r="AA2153" s="621"/>
    </row>
    <row r="2154" spans="26:27">
      <c r="Z2154" s="620"/>
      <c r="AA2154" s="621"/>
    </row>
    <row r="2155" spans="26:27">
      <c r="Z2155" s="620"/>
      <c r="AA2155" s="621"/>
    </row>
    <row r="2156" spans="26:27">
      <c r="Z2156" s="620"/>
      <c r="AA2156" s="621"/>
    </row>
    <row r="2157" spans="26:27">
      <c r="Z2157" s="620"/>
      <c r="AA2157" s="621"/>
    </row>
    <row r="2158" spans="26:27">
      <c r="Z2158" s="620"/>
      <c r="AA2158" s="621"/>
    </row>
    <row r="2159" spans="26:27">
      <c r="Z2159" s="620"/>
      <c r="AA2159" s="621"/>
    </row>
    <row r="2160" spans="26:27">
      <c r="Z2160" s="620"/>
      <c r="AA2160" s="621"/>
    </row>
    <row r="2161" spans="26:27">
      <c r="Z2161" s="620"/>
      <c r="AA2161" s="621"/>
    </row>
    <row r="2162" spans="26:27">
      <c r="Z2162" s="620"/>
      <c r="AA2162" s="621"/>
    </row>
    <row r="2163" spans="26:27">
      <c r="Z2163" s="620"/>
      <c r="AA2163" s="621"/>
    </row>
    <row r="2164" spans="26:27">
      <c r="Z2164" s="620"/>
      <c r="AA2164" s="621"/>
    </row>
    <row r="2165" spans="26:27">
      <c r="Z2165" s="620"/>
      <c r="AA2165" s="621"/>
    </row>
    <row r="2166" spans="26:27">
      <c r="Z2166" s="620"/>
      <c r="AA2166" s="621"/>
    </row>
    <row r="2167" spans="26:27">
      <c r="Z2167" s="620"/>
      <c r="AA2167" s="621"/>
    </row>
    <row r="2168" spans="26:27">
      <c r="Z2168" s="620"/>
      <c r="AA2168" s="621"/>
    </row>
    <row r="2169" spans="26:27">
      <c r="Z2169" s="620"/>
      <c r="AA2169" s="621"/>
    </row>
    <row r="2170" spans="26:27">
      <c r="Z2170" s="620"/>
      <c r="AA2170" s="621"/>
    </row>
    <row r="2171" spans="26:27">
      <c r="Z2171" s="620"/>
      <c r="AA2171" s="621"/>
    </row>
    <row r="2172" spans="26:27">
      <c r="Z2172" s="620"/>
      <c r="AA2172" s="621"/>
    </row>
    <row r="2173" spans="26:27">
      <c r="Z2173" s="620"/>
      <c r="AA2173" s="621"/>
    </row>
    <row r="2174" spans="26:27">
      <c r="Z2174" s="620"/>
      <c r="AA2174" s="621"/>
    </row>
    <row r="2175" spans="26:27">
      <c r="Z2175" s="620"/>
      <c r="AA2175" s="621"/>
    </row>
    <row r="2176" spans="26:27">
      <c r="Z2176" s="620"/>
      <c r="AA2176" s="621"/>
    </row>
    <row r="2177" spans="26:27">
      <c r="Z2177" s="620"/>
      <c r="AA2177" s="621"/>
    </row>
    <row r="2178" spans="26:27">
      <c r="Z2178" s="620"/>
      <c r="AA2178" s="621"/>
    </row>
    <row r="2179" spans="26:27">
      <c r="Z2179" s="620"/>
      <c r="AA2179" s="621"/>
    </row>
    <row r="2180" spans="26:27">
      <c r="Z2180" s="620"/>
      <c r="AA2180" s="621"/>
    </row>
    <row r="2181" spans="26:27">
      <c r="Z2181" s="620"/>
      <c r="AA2181" s="621"/>
    </row>
    <row r="2182" spans="26:27">
      <c r="Z2182" s="620"/>
      <c r="AA2182" s="621"/>
    </row>
    <row r="2183" spans="26:27">
      <c r="Z2183" s="620"/>
      <c r="AA2183" s="621"/>
    </row>
    <row r="2184" spans="26:27">
      <c r="Z2184" s="620"/>
      <c r="AA2184" s="621"/>
    </row>
    <row r="2185" spans="26:27">
      <c r="Z2185" s="620"/>
      <c r="AA2185" s="621"/>
    </row>
    <row r="2186" spans="26:27">
      <c r="Z2186" s="620"/>
      <c r="AA2186" s="621"/>
    </row>
    <row r="2187" spans="26:27">
      <c r="Z2187" s="620"/>
      <c r="AA2187" s="621"/>
    </row>
    <row r="2188" spans="26:27">
      <c r="Z2188" s="620"/>
      <c r="AA2188" s="621"/>
    </row>
    <row r="2189" spans="26:27">
      <c r="Z2189" s="620"/>
      <c r="AA2189" s="621"/>
    </row>
    <row r="2190" spans="26:27">
      <c r="Z2190" s="620"/>
      <c r="AA2190" s="621"/>
    </row>
    <row r="2191" spans="26:27">
      <c r="Z2191" s="620"/>
      <c r="AA2191" s="621"/>
    </row>
    <row r="2192" spans="26:27">
      <c r="Z2192" s="620"/>
      <c r="AA2192" s="621"/>
    </row>
    <row r="2193" spans="26:27">
      <c r="Z2193" s="620"/>
      <c r="AA2193" s="621"/>
    </row>
    <row r="2194" spans="26:27">
      <c r="Z2194" s="620"/>
      <c r="AA2194" s="621"/>
    </row>
    <row r="2195" spans="26:27">
      <c r="Z2195" s="620"/>
      <c r="AA2195" s="621"/>
    </row>
    <row r="2196" spans="26:27">
      <c r="Z2196" s="620"/>
      <c r="AA2196" s="621"/>
    </row>
    <row r="2197" spans="26:27">
      <c r="Z2197" s="620"/>
      <c r="AA2197" s="621"/>
    </row>
    <row r="2198" spans="26:27">
      <c r="Z2198" s="620"/>
      <c r="AA2198" s="621"/>
    </row>
    <row r="2199" spans="26:27">
      <c r="Z2199" s="620"/>
      <c r="AA2199" s="621"/>
    </row>
    <row r="2200" spans="26:27">
      <c r="Z2200" s="620"/>
      <c r="AA2200" s="621"/>
    </row>
    <row r="2201" spans="26:27">
      <c r="Z2201" s="620"/>
      <c r="AA2201" s="621"/>
    </row>
    <row r="2202" spans="26:27">
      <c r="Z2202" s="620"/>
      <c r="AA2202" s="621"/>
    </row>
    <row r="2203" spans="26:27">
      <c r="Z2203" s="620"/>
      <c r="AA2203" s="621"/>
    </row>
    <row r="2204" spans="26:27">
      <c r="Z2204" s="620"/>
      <c r="AA2204" s="621"/>
    </row>
    <row r="2205" spans="26:27">
      <c r="Z2205" s="620"/>
      <c r="AA2205" s="621"/>
    </row>
    <row r="2206" spans="26:27">
      <c r="Z2206" s="620"/>
      <c r="AA2206" s="621"/>
    </row>
    <row r="2207" spans="26:27">
      <c r="Z2207" s="620"/>
      <c r="AA2207" s="621"/>
    </row>
    <row r="2208" spans="26:27">
      <c r="Z2208" s="620"/>
      <c r="AA2208" s="621"/>
    </row>
    <row r="2209" spans="26:27">
      <c r="Z2209" s="620"/>
      <c r="AA2209" s="621"/>
    </row>
    <row r="2210" spans="26:27">
      <c r="Z2210" s="620"/>
      <c r="AA2210" s="621"/>
    </row>
    <row r="2211" spans="26:27">
      <c r="Z2211" s="620"/>
      <c r="AA2211" s="621"/>
    </row>
    <row r="2212" spans="26:27">
      <c r="Z2212" s="620"/>
      <c r="AA2212" s="621"/>
    </row>
    <row r="2213" spans="26:27">
      <c r="Z2213" s="620"/>
      <c r="AA2213" s="621"/>
    </row>
    <row r="2214" spans="26:27">
      <c r="Z2214" s="620"/>
      <c r="AA2214" s="621"/>
    </row>
    <row r="2215" spans="26:27">
      <c r="Z2215" s="620"/>
      <c r="AA2215" s="621"/>
    </row>
    <row r="2216" spans="26:27">
      <c r="Z2216" s="620"/>
      <c r="AA2216" s="621"/>
    </row>
    <row r="2217" spans="26:27">
      <c r="Z2217" s="620"/>
      <c r="AA2217" s="621"/>
    </row>
    <row r="2218" spans="26:27">
      <c r="Z2218" s="620"/>
      <c r="AA2218" s="621"/>
    </row>
    <row r="2219" spans="26:27">
      <c r="Z2219" s="620"/>
      <c r="AA2219" s="621"/>
    </row>
    <row r="2220" spans="26:27">
      <c r="Z2220" s="620"/>
      <c r="AA2220" s="621"/>
    </row>
    <row r="2221" spans="26:27">
      <c r="Z2221" s="620"/>
      <c r="AA2221" s="621"/>
    </row>
    <row r="2222" spans="26:27">
      <c r="Z2222" s="620"/>
      <c r="AA2222" s="621"/>
    </row>
    <row r="2223" spans="26:27">
      <c r="Z2223" s="620"/>
      <c r="AA2223" s="621"/>
    </row>
    <row r="2224" spans="26:27">
      <c r="Z2224" s="620"/>
      <c r="AA2224" s="621"/>
    </row>
    <row r="2225" spans="26:27">
      <c r="Z2225" s="620"/>
      <c r="AA2225" s="621"/>
    </row>
    <row r="2226" spans="26:27">
      <c r="Z2226" s="620"/>
      <c r="AA2226" s="621"/>
    </row>
    <row r="2227" spans="26:27">
      <c r="Z2227" s="620"/>
      <c r="AA2227" s="621"/>
    </row>
    <row r="2228" spans="26:27">
      <c r="Z2228" s="620"/>
      <c r="AA2228" s="621"/>
    </row>
    <row r="2229" spans="26:27">
      <c r="Z2229" s="620"/>
      <c r="AA2229" s="621"/>
    </row>
    <row r="2230" spans="26:27">
      <c r="Z2230" s="620"/>
      <c r="AA2230" s="621"/>
    </row>
    <row r="2231" spans="26:27">
      <c r="Z2231" s="620"/>
      <c r="AA2231" s="621"/>
    </row>
    <row r="2232" spans="26:27">
      <c r="Z2232" s="620"/>
      <c r="AA2232" s="621"/>
    </row>
    <row r="2233" spans="26:27">
      <c r="Z2233" s="620"/>
      <c r="AA2233" s="621"/>
    </row>
    <row r="2234" spans="26:27">
      <c r="Z2234" s="620"/>
      <c r="AA2234" s="621"/>
    </row>
    <row r="2235" spans="26:27">
      <c r="Z2235" s="620"/>
      <c r="AA2235" s="621"/>
    </row>
    <row r="2236" spans="26:27">
      <c r="Z2236" s="620"/>
      <c r="AA2236" s="621"/>
    </row>
    <row r="2237" spans="26:27">
      <c r="Z2237" s="620"/>
      <c r="AA2237" s="621"/>
    </row>
    <row r="2238" spans="26:27">
      <c r="Z2238" s="620"/>
      <c r="AA2238" s="621"/>
    </row>
    <row r="2239" spans="26:27">
      <c r="Z2239" s="620"/>
      <c r="AA2239" s="621"/>
    </row>
    <row r="2240" spans="26:27">
      <c r="Z2240" s="620"/>
      <c r="AA2240" s="621"/>
    </row>
    <row r="2241" spans="26:27">
      <c r="Z2241" s="620"/>
      <c r="AA2241" s="621"/>
    </row>
    <row r="2242" spans="26:27">
      <c r="Z2242" s="620"/>
      <c r="AA2242" s="621"/>
    </row>
    <row r="2243" spans="26:27">
      <c r="Z2243" s="620"/>
      <c r="AA2243" s="621"/>
    </row>
    <row r="2244" spans="26:27">
      <c r="Z2244" s="620"/>
      <c r="AA2244" s="621"/>
    </row>
    <row r="2245" spans="26:27">
      <c r="Z2245" s="620"/>
      <c r="AA2245" s="621"/>
    </row>
    <row r="2246" spans="26:27">
      <c r="Z2246" s="620"/>
      <c r="AA2246" s="621"/>
    </row>
    <row r="2247" spans="26:27">
      <c r="Z2247" s="620"/>
      <c r="AA2247" s="621"/>
    </row>
    <row r="2248" spans="26:27">
      <c r="Z2248" s="620"/>
      <c r="AA2248" s="621"/>
    </row>
    <row r="2249" spans="26:27">
      <c r="Z2249" s="620"/>
      <c r="AA2249" s="621"/>
    </row>
    <row r="2250" spans="26:27">
      <c r="Z2250" s="620"/>
      <c r="AA2250" s="621"/>
    </row>
    <row r="2251" spans="26:27">
      <c r="Z2251" s="620"/>
      <c r="AA2251" s="621"/>
    </row>
    <row r="2252" spans="26:27">
      <c r="Z2252" s="620"/>
      <c r="AA2252" s="621"/>
    </row>
    <row r="2253" spans="26:27">
      <c r="Z2253" s="620"/>
      <c r="AA2253" s="621"/>
    </row>
    <row r="2254" spans="26:27">
      <c r="Z2254" s="620"/>
      <c r="AA2254" s="621"/>
    </row>
    <row r="2255" spans="26:27">
      <c r="Z2255" s="620"/>
      <c r="AA2255" s="621"/>
    </row>
    <row r="2256" spans="26:27">
      <c r="Z2256" s="620"/>
      <c r="AA2256" s="621"/>
    </row>
    <row r="2257" spans="26:27">
      <c r="Z2257" s="620"/>
      <c r="AA2257" s="621"/>
    </row>
    <row r="2258" spans="26:27">
      <c r="Z2258" s="620"/>
      <c r="AA2258" s="621"/>
    </row>
    <row r="2259" spans="26:27">
      <c r="Z2259" s="620"/>
      <c r="AA2259" s="621"/>
    </row>
    <row r="2260" spans="26:27">
      <c r="Z2260" s="620"/>
      <c r="AA2260" s="621"/>
    </row>
    <row r="2261" spans="26:27">
      <c r="Z2261" s="620"/>
      <c r="AA2261" s="621"/>
    </row>
    <row r="2262" spans="26:27">
      <c r="Z2262" s="620"/>
      <c r="AA2262" s="621"/>
    </row>
    <row r="2263" spans="26:27">
      <c r="Z2263" s="620"/>
      <c r="AA2263" s="621"/>
    </row>
    <row r="2264" spans="26:27">
      <c r="Z2264" s="620"/>
      <c r="AA2264" s="621"/>
    </row>
    <row r="2265" spans="26:27">
      <c r="Z2265" s="620"/>
      <c r="AA2265" s="621"/>
    </row>
    <row r="2266" spans="26:27">
      <c r="Z2266" s="620"/>
      <c r="AA2266" s="621"/>
    </row>
    <row r="2267" spans="26:27">
      <c r="Z2267" s="620"/>
      <c r="AA2267" s="621"/>
    </row>
    <row r="2268" spans="26:27">
      <c r="Z2268" s="620"/>
      <c r="AA2268" s="621"/>
    </row>
    <row r="2269" spans="26:27">
      <c r="Z2269" s="620"/>
      <c r="AA2269" s="621"/>
    </row>
    <row r="2270" spans="26:27">
      <c r="Z2270" s="620"/>
      <c r="AA2270" s="621"/>
    </row>
    <row r="2271" spans="26:27">
      <c r="Z2271" s="620"/>
      <c r="AA2271" s="621"/>
    </row>
    <row r="2272" spans="26:27">
      <c r="Z2272" s="620"/>
      <c r="AA2272" s="621"/>
    </row>
    <row r="2273" spans="26:27">
      <c r="Z2273" s="620"/>
      <c r="AA2273" s="621"/>
    </row>
    <row r="2274" spans="26:27">
      <c r="Z2274" s="620"/>
      <c r="AA2274" s="621"/>
    </row>
    <row r="2275" spans="26:27">
      <c r="Z2275" s="620"/>
      <c r="AA2275" s="621"/>
    </row>
    <row r="2276" spans="26:27">
      <c r="Z2276" s="620"/>
      <c r="AA2276" s="621"/>
    </row>
    <row r="2277" spans="26:27">
      <c r="Z2277" s="620"/>
      <c r="AA2277" s="621"/>
    </row>
    <row r="2278" spans="26:27">
      <c r="Z2278" s="620"/>
      <c r="AA2278" s="621"/>
    </row>
    <row r="2279" spans="26:27">
      <c r="Z2279" s="620"/>
      <c r="AA2279" s="621"/>
    </row>
    <row r="2280" spans="26:27">
      <c r="Z2280" s="620"/>
      <c r="AA2280" s="621"/>
    </row>
    <row r="2281" spans="26:27">
      <c r="Z2281" s="620"/>
      <c r="AA2281" s="621"/>
    </row>
    <row r="2282" spans="26:27">
      <c r="Z2282" s="620"/>
      <c r="AA2282" s="621"/>
    </row>
    <row r="2283" spans="26:27">
      <c r="Z2283" s="620"/>
      <c r="AA2283" s="621"/>
    </row>
    <row r="2284" spans="26:27">
      <c r="Z2284" s="620"/>
      <c r="AA2284" s="621"/>
    </row>
    <row r="2285" spans="26:27">
      <c r="Z2285" s="620"/>
      <c r="AA2285" s="621"/>
    </row>
    <row r="2286" spans="26:27">
      <c r="Z2286" s="620"/>
      <c r="AA2286" s="621"/>
    </row>
    <row r="2287" spans="26:27">
      <c r="Z2287" s="620"/>
      <c r="AA2287" s="621"/>
    </row>
    <row r="2288" spans="26:27">
      <c r="Z2288" s="620"/>
      <c r="AA2288" s="621"/>
    </row>
    <row r="2289" spans="26:27">
      <c r="Z2289" s="620"/>
      <c r="AA2289" s="621"/>
    </row>
    <row r="2290" spans="26:27">
      <c r="Z2290" s="620"/>
      <c r="AA2290" s="621"/>
    </row>
    <row r="2291" spans="26:27">
      <c r="Z2291" s="620"/>
      <c r="AA2291" s="621"/>
    </row>
    <row r="2292" spans="26:27">
      <c r="Z2292" s="620"/>
      <c r="AA2292" s="621"/>
    </row>
    <row r="2293" spans="26:27">
      <c r="Z2293" s="620"/>
      <c r="AA2293" s="621"/>
    </row>
    <row r="2294" spans="26:27">
      <c r="Z2294" s="620"/>
      <c r="AA2294" s="621"/>
    </row>
    <row r="2295" spans="26:27">
      <c r="Z2295" s="620"/>
      <c r="AA2295" s="621"/>
    </row>
    <row r="2296" spans="26:27">
      <c r="Z2296" s="620"/>
      <c r="AA2296" s="621"/>
    </row>
    <row r="2297" spans="26:27">
      <c r="Z2297" s="620"/>
      <c r="AA2297" s="621"/>
    </row>
    <row r="2298" spans="26:27">
      <c r="Z2298" s="620"/>
      <c r="AA2298" s="621"/>
    </row>
    <row r="2299" spans="26:27">
      <c r="Z2299" s="620"/>
      <c r="AA2299" s="621"/>
    </row>
    <row r="2300" spans="26:27">
      <c r="Z2300" s="620"/>
      <c r="AA2300" s="621"/>
    </row>
    <row r="2301" spans="26:27">
      <c r="Z2301" s="620"/>
      <c r="AA2301" s="621"/>
    </row>
    <row r="2302" spans="26:27">
      <c r="Z2302" s="620"/>
      <c r="AA2302" s="621"/>
    </row>
    <row r="2303" spans="26:27">
      <c r="Z2303" s="620"/>
      <c r="AA2303" s="621"/>
    </row>
    <row r="2304" spans="26:27">
      <c r="Z2304" s="620"/>
      <c r="AA2304" s="621"/>
    </row>
    <row r="2305" spans="26:27">
      <c r="Z2305" s="620"/>
      <c r="AA2305" s="621"/>
    </row>
    <row r="2306" spans="26:27">
      <c r="Z2306" s="620"/>
      <c r="AA2306" s="621"/>
    </row>
    <row r="2307" spans="26:27">
      <c r="Z2307" s="620"/>
      <c r="AA2307" s="621"/>
    </row>
    <row r="2308" spans="26:27">
      <c r="Z2308" s="620"/>
      <c r="AA2308" s="621"/>
    </row>
    <row r="2309" spans="26:27">
      <c r="Z2309" s="620"/>
      <c r="AA2309" s="621"/>
    </row>
    <row r="2310" spans="26:27">
      <c r="Z2310" s="620"/>
      <c r="AA2310" s="621"/>
    </row>
    <row r="2311" spans="26:27">
      <c r="Z2311" s="620"/>
      <c r="AA2311" s="621"/>
    </row>
    <row r="2312" spans="26:27">
      <c r="Z2312" s="620"/>
      <c r="AA2312" s="621"/>
    </row>
    <row r="2313" spans="26:27">
      <c r="Z2313" s="620"/>
      <c r="AA2313" s="621"/>
    </row>
    <row r="2314" spans="26:27">
      <c r="Z2314" s="620"/>
      <c r="AA2314" s="621"/>
    </row>
    <row r="2315" spans="26:27">
      <c r="Z2315" s="620"/>
      <c r="AA2315" s="621"/>
    </row>
    <row r="2316" spans="26:27">
      <c r="Z2316" s="620"/>
      <c r="AA2316" s="621"/>
    </row>
    <row r="2317" spans="26:27">
      <c r="Z2317" s="620"/>
      <c r="AA2317" s="621"/>
    </row>
    <row r="2318" spans="26:27">
      <c r="Z2318" s="620"/>
      <c r="AA2318" s="621"/>
    </row>
    <row r="2319" spans="26:27">
      <c r="Z2319" s="620"/>
      <c r="AA2319" s="621"/>
    </row>
    <row r="2320" spans="26:27">
      <c r="Z2320" s="620"/>
      <c r="AA2320" s="621"/>
    </row>
    <row r="2321" spans="26:27">
      <c r="Z2321" s="620"/>
      <c r="AA2321" s="621"/>
    </row>
    <row r="2322" spans="26:27">
      <c r="Z2322" s="620"/>
      <c r="AA2322" s="621"/>
    </row>
    <row r="2323" spans="26:27">
      <c r="Z2323" s="620"/>
      <c r="AA2323" s="621"/>
    </row>
    <row r="2324" spans="26:27">
      <c r="Z2324" s="620"/>
      <c r="AA2324" s="621"/>
    </row>
    <row r="2325" spans="26:27">
      <c r="Z2325" s="620"/>
      <c r="AA2325" s="621"/>
    </row>
    <row r="2326" spans="26:27">
      <c r="Z2326" s="620"/>
      <c r="AA2326" s="621"/>
    </row>
    <row r="2327" spans="26:27">
      <c r="Z2327" s="620"/>
      <c r="AA2327" s="621"/>
    </row>
    <row r="2328" spans="26:27">
      <c r="Z2328" s="620"/>
      <c r="AA2328" s="621"/>
    </row>
    <row r="2329" spans="26:27">
      <c r="Z2329" s="620"/>
      <c r="AA2329" s="621"/>
    </row>
    <row r="2330" spans="26:27">
      <c r="Z2330" s="620"/>
      <c r="AA2330" s="621"/>
    </row>
    <row r="2331" spans="26:27">
      <c r="Z2331" s="620"/>
      <c r="AA2331" s="621"/>
    </row>
    <row r="2332" spans="26:27">
      <c r="Z2332" s="620"/>
      <c r="AA2332" s="621"/>
    </row>
    <row r="2333" spans="26:27">
      <c r="Z2333" s="620"/>
      <c r="AA2333" s="621"/>
    </row>
    <row r="2334" spans="26:27">
      <c r="Z2334" s="620"/>
      <c r="AA2334" s="621"/>
    </row>
    <row r="2335" spans="26:27">
      <c r="Z2335" s="620"/>
      <c r="AA2335" s="621"/>
    </row>
    <row r="2336" spans="26:27">
      <c r="Z2336" s="620"/>
      <c r="AA2336" s="621"/>
    </row>
    <row r="2337" spans="26:27">
      <c r="Z2337" s="620"/>
      <c r="AA2337" s="621"/>
    </row>
    <row r="2338" spans="26:27">
      <c r="Z2338" s="620"/>
      <c r="AA2338" s="621"/>
    </row>
    <row r="2339" spans="26:27">
      <c r="Z2339" s="620"/>
      <c r="AA2339" s="621"/>
    </row>
    <row r="2340" spans="26:27">
      <c r="Z2340" s="620"/>
      <c r="AA2340" s="621"/>
    </row>
    <row r="2341" spans="26:27">
      <c r="Z2341" s="620"/>
      <c r="AA2341" s="621"/>
    </row>
    <row r="2342" spans="26:27">
      <c r="Z2342" s="620"/>
      <c r="AA2342" s="621"/>
    </row>
    <row r="2343" spans="26:27">
      <c r="Z2343" s="620"/>
      <c r="AA2343" s="621"/>
    </row>
    <row r="2344" spans="26:27">
      <c r="Z2344" s="620"/>
      <c r="AA2344" s="621"/>
    </row>
    <row r="2345" spans="26:27">
      <c r="Z2345" s="620"/>
      <c r="AA2345" s="621"/>
    </row>
    <row r="2346" spans="26:27">
      <c r="Z2346" s="620"/>
      <c r="AA2346" s="621"/>
    </row>
    <row r="2347" spans="26:27">
      <c r="Z2347" s="620"/>
      <c r="AA2347" s="621"/>
    </row>
    <row r="2348" spans="26:27">
      <c r="Z2348" s="620"/>
      <c r="AA2348" s="621"/>
    </row>
    <row r="2349" spans="26:27">
      <c r="Z2349" s="620"/>
      <c r="AA2349" s="621"/>
    </row>
    <row r="2350" spans="26:27">
      <c r="Z2350" s="620"/>
      <c r="AA2350" s="621"/>
    </row>
    <row r="2351" spans="26:27">
      <c r="Z2351" s="620"/>
      <c r="AA2351" s="621"/>
    </row>
    <row r="2352" spans="26:27">
      <c r="Z2352" s="620"/>
      <c r="AA2352" s="621"/>
    </row>
    <row r="2353" spans="26:27">
      <c r="Z2353" s="620"/>
      <c r="AA2353" s="621"/>
    </row>
    <row r="2354" spans="26:27">
      <c r="Z2354" s="620"/>
      <c r="AA2354" s="621"/>
    </row>
    <row r="2355" spans="26:27">
      <c r="Z2355" s="620"/>
      <c r="AA2355" s="621"/>
    </row>
    <row r="2356" spans="26:27">
      <c r="Z2356" s="620"/>
      <c r="AA2356" s="621"/>
    </row>
    <row r="2357" spans="26:27">
      <c r="Z2357" s="620"/>
      <c r="AA2357" s="621"/>
    </row>
    <row r="2358" spans="26:27">
      <c r="Z2358" s="620"/>
      <c r="AA2358" s="621"/>
    </row>
    <row r="2359" spans="26:27">
      <c r="Z2359" s="620"/>
      <c r="AA2359" s="621"/>
    </row>
    <row r="2360" spans="26:27">
      <c r="Z2360" s="620"/>
      <c r="AA2360" s="621"/>
    </row>
    <row r="2361" spans="26:27">
      <c r="Z2361" s="620"/>
      <c r="AA2361" s="621"/>
    </row>
    <row r="2362" spans="26:27">
      <c r="Z2362" s="620"/>
      <c r="AA2362" s="621"/>
    </row>
    <row r="2363" spans="26:27">
      <c r="Z2363" s="620"/>
      <c r="AA2363" s="621"/>
    </row>
    <row r="2364" spans="26:27">
      <c r="Z2364" s="620"/>
      <c r="AA2364" s="621"/>
    </row>
    <row r="2365" spans="26:27">
      <c r="Z2365" s="620"/>
      <c r="AA2365" s="621"/>
    </row>
    <row r="2366" spans="26:27">
      <c r="Z2366" s="620"/>
      <c r="AA2366" s="621"/>
    </row>
    <row r="2367" spans="26:27">
      <c r="Z2367" s="620"/>
      <c r="AA2367" s="621"/>
    </row>
    <row r="2368" spans="26:27">
      <c r="Z2368" s="620"/>
      <c r="AA2368" s="621"/>
    </row>
    <row r="2369" spans="26:27">
      <c r="Z2369" s="620"/>
      <c r="AA2369" s="621"/>
    </row>
    <row r="2370" spans="26:27">
      <c r="Z2370" s="620"/>
      <c r="AA2370" s="621"/>
    </row>
    <row r="2371" spans="26:27">
      <c r="Z2371" s="620"/>
      <c r="AA2371" s="621"/>
    </row>
    <row r="2372" spans="26:27">
      <c r="Z2372" s="620"/>
      <c r="AA2372" s="621"/>
    </row>
    <row r="2373" spans="26:27">
      <c r="Z2373" s="620"/>
      <c r="AA2373" s="621"/>
    </row>
    <row r="2374" spans="26:27">
      <c r="Z2374" s="620"/>
      <c r="AA2374" s="621"/>
    </row>
    <row r="2375" spans="26:27">
      <c r="Z2375" s="620"/>
      <c r="AA2375" s="621"/>
    </row>
    <row r="2376" spans="26:27">
      <c r="Z2376" s="620"/>
      <c r="AA2376" s="621"/>
    </row>
    <row r="2377" spans="26:27">
      <c r="Z2377" s="620"/>
      <c r="AA2377" s="621"/>
    </row>
    <row r="2378" spans="26:27">
      <c r="Z2378" s="620"/>
      <c r="AA2378" s="621"/>
    </row>
    <row r="2379" spans="26:27">
      <c r="Z2379" s="620"/>
      <c r="AA2379" s="621"/>
    </row>
    <row r="2380" spans="26:27">
      <c r="Z2380" s="620"/>
      <c r="AA2380" s="621"/>
    </row>
    <row r="2381" spans="26:27">
      <c r="Z2381" s="620"/>
      <c r="AA2381" s="621"/>
    </row>
    <row r="2382" spans="26:27">
      <c r="Z2382" s="620"/>
      <c r="AA2382" s="621"/>
    </row>
    <row r="2383" spans="26:27">
      <c r="Z2383" s="620"/>
      <c r="AA2383" s="621"/>
    </row>
    <row r="2384" spans="26:27">
      <c r="Z2384" s="620"/>
      <c r="AA2384" s="621"/>
    </row>
    <row r="2385" spans="26:27">
      <c r="Z2385" s="620"/>
      <c r="AA2385" s="621"/>
    </row>
    <row r="2386" spans="26:27">
      <c r="Z2386" s="620"/>
      <c r="AA2386" s="621"/>
    </row>
    <row r="2387" spans="26:27">
      <c r="Z2387" s="620"/>
      <c r="AA2387" s="621"/>
    </row>
    <row r="2388" spans="26:27">
      <c r="Z2388" s="620"/>
      <c r="AA2388" s="621"/>
    </row>
    <row r="2389" spans="26:27">
      <c r="Z2389" s="620"/>
      <c r="AA2389" s="621"/>
    </row>
    <row r="2390" spans="26:27">
      <c r="Z2390" s="620"/>
      <c r="AA2390" s="621"/>
    </row>
    <row r="2391" spans="26:27">
      <c r="Z2391" s="620"/>
      <c r="AA2391" s="621"/>
    </row>
    <row r="2392" spans="26:27">
      <c r="Z2392" s="620"/>
      <c r="AA2392" s="621"/>
    </row>
    <row r="2393" spans="26:27">
      <c r="Z2393" s="620"/>
      <c r="AA2393" s="621"/>
    </row>
    <row r="2394" spans="26:27">
      <c r="Z2394" s="620"/>
      <c r="AA2394" s="621"/>
    </row>
    <row r="2395" spans="26:27">
      <c r="Z2395" s="620"/>
      <c r="AA2395" s="621"/>
    </row>
    <row r="2396" spans="26:27">
      <c r="Z2396" s="620"/>
      <c r="AA2396" s="621"/>
    </row>
    <row r="2397" spans="26:27">
      <c r="Z2397" s="620"/>
      <c r="AA2397" s="621"/>
    </row>
    <row r="2398" spans="26:27">
      <c r="Z2398" s="620"/>
      <c r="AA2398" s="621"/>
    </row>
    <row r="2399" spans="26:27">
      <c r="Z2399" s="620"/>
      <c r="AA2399" s="621"/>
    </row>
    <row r="2400" spans="26:27">
      <c r="Z2400" s="620"/>
      <c r="AA2400" s="621"/>
    </row>
    <row r="2401" spans="26:27">
      <c r="Z2401" s="620"/>
      <c r="AA2401" s="621"/>
    </row>
    <row r="2402" spans="26:27">
      <c r="Z2402" s="620"/>
      <c r="AA2402" s="621"/>
    </row>
    <row r="2403" spans="26:27">
      <c r="Z2403" s="620"/>
      <c r="AA2403" s="621"/>
    </row>
    <row r="2404" spans="26:27">
      <c r="Z2404" s="620"/>
      <c r="AA2404" s="621"/>
    </row>
    <row r="2405" spans="26:27">
      <c r="Z2405" s="620"/>
      <c r="AA2405" s="621"/>
    </row>
    <row r="2406" spans="26:27">
      <c r="Z2406" s="620"/>
      <c r="AA2406" s="621"/>
    </row>
    <row r="2407" spans="26:27">
      <c r="Z2407" s="620"/>
      <c r="AA2407" s="621"/>
    </row>
    <row r="2408" spans="26:27">
      <c r="Z2408" s="620"/>
      <c r="AA2408" s="621"/>
    </row>
    <row r="2409" spans="26:27">
      <c r="Z2409" s="620"/>
      <c r="AA2409" s="621"/>
    </row>
    <row r="2410" spans="26:27">
      <c r="Z2410" s="620"/>
      <c r="AA2410" s="621"/>
    </row>
    <row r="2411" spans="26:27">
      <c r="Z2411" s="620"/>
      <c r="AA2411" s="621"/>
    </row>
    <row r="2412" spans="26:27">
      <c r="Z2412" s="620"/>
      <c r="AA2412" s="621"/>
    </row>
    <row r="2413" spans="26:27">
      <c r="Z2413" s="620"/>
      <c r="AA2413" s="621"/>
    </row>
    <row r="2414" spans="26:27">
      <c r="Z2414" s="620"/>
      <c r="AA2414" s="621"/>
    </row>
    <row r="2415" spans="26:27">
      <c r="Z2415" s="620"/>
      <c r="AA2415" s="621"/>
    </row>
    <row r="2416" spans="26:27">
      <c r="Z2416" s="620"/>
      <c r="AA2416" s="621"/>
    </row>
    <row r="2417" spans="26:27">
      <c r="Z2417" s="620"/>
      <c r="AA2417" s="621"/>
    </row>
    <row r="2418" spans="26:27">
      <c r="Z2418" s="620"/>
      <c r="AA2418" s="621"/>
    </row>
    <row r="2419" spans="26:27">
      <c r="Z2419" s="620"/>
      <c r="AA2419" s="621"/>
    </row>
    <row r="2420" spans="26:27">
      <c r="Z2420" s="620"/>
      <c r="AA2420" s="621"/>
    </row>
    <row r="2421" spans="26:27">
      <c r="Z2421" s="620"/>
      <c r="AA2421" s="621"/>
    </row>
    <row r="2422" spans="26:27">
      <c r="Z2422" s="620"/>
      <c r="AA2422" s="621"/>
    </row>
    <row r="2423" spans="26:27">
      <c r="Z2423" s="620"/>
      <c r="AA2423" s="621"/>
    </row>
    <row r="2424" spans="26:27">
      <c r="Z2424" s="620"/>
      <c r="AA2424" s="621"/>
    </row>
    <row r="2425" spans="26:27">
      <c r="Z2425" s="620"/>
      <c r="AA2425" s="621"/>
    </row>
    <row r="2426" spans="26:27">
      <c r="Z2426" s="620"/>
      <c r="AA2426" s="621"/>
    </row>
    <row r="2427" spans="26:27">
      <c r="Z2427" s="620"/>
      <c r="AA2427" s="621"/>
    </row>
    <row r="2428" spans="26:27">
      <c r="Z2428" s="620"/>
      <c r="AA2428" s="621"/>
    </row>
    <row r="2429" spans="26:27">
      <c r="Z2429" s="620"/>
      <c r="AA2429" s="621"/>
    </row>
    <row r="2430" spans="26:27">
      <c r="Z2430" s="620"/>
      <c r="AA2430" s="621"/>
    </row>
    <row r="2431" spans="26:27">
      <c r="Z2431" s="620"/>
      <c r="AA2431" s="621"/>
    </row>
    <row r="2432" spans="26:27">
      <c r="Z2432" s="620"/>
      <c r="AA2432" s="621"/>
    </row>
    <row r="2433" spans="26:27">
      <c r="Z2433" s="620"/>
      <c r="AA2433" s="621"/>
    </row>
    <row r="2434" spans="26:27">
      <c r="Z2434" s="620"/>
      <c r="AA2434" s="621"/>
    </row>
    <row r="2435" spans="26:27">
      <c r="Z2435" s="620"/>
      <c r="AA2435" s="621"/>
    </row>
    <row r="2436" spans="26:27">
      <c r="Z2436" s="620"/>
      <c r="AA2436" s="621"/>
    </row>
    <row r="2437" spans="26:27">
      <c r="Z2437" s="620"/>
      <c r="AA2437" s="621"/>
    </row>
    <row r="2438" spans="26:27">
      <c r="Z2438" s="620"/>
      <c r="AA2438" s="621"/>
    </row>
    <row r="2439" spans="26:27">
      <c r="Z2439" s="620"/>
      <c r="AA2439" s="621"/>
    </row>
    <row r="2440" spans="26:27">
      <c r="Z2440" s="620"/>
      <c r="AA2440" s="621"/>
    </row>
    <row r="2441" spans="26:27">
      <c r="Z2441" s="620"/>
      <c r="AA2441" s="621"/>
    </row>
    <row r="2442" spans="26:27">
      <c r="Z2442" s="620"/>
      <c r="AA2442" s="621"/>
    </row>
    <row r="2443" spans="26:27">
      <c r="Z2443" s="620"/>
      <c r="AA2443" s="621"/>
    </row>
    <row r="2444" spans="26:27">
      <c r="Z2444" s="620"/>
      <c r="AA2444" s="621"/>
    </row>
    <row r="2445" spans="26:27">
      <c r="Z2445" s="620"/>
      <c r="AA2445" s="621"/>
    </row>
    <row r="2446" spans="26:27">
      <c r="Z2446" s="620"/>
      <c r="AA2446" s="621"/>
    </row>
    <row r="2447" spans="26:27">
      <c r="Z2447" s="620"/>
      <c r="AA2447" s="621"/>
    </row>
    <row r="2448" spans="26:27">
      <c r="Z2448" s="620"/>
      <c r="AA2448" s="621"/>
    </row>
    <row r="2449" spans="26:27">
      <c r="Z2449" s="620"/>
      <c r="AA2449" s="621"/>
    </row>
    <row r="2450" spans="26:27">
      <c r="Z2450" s="620"/>
      <c r="AA2450" s="621"/>
    </row>
    <row r="2451" spans="26:27">
      <c r="Z2451" s="620"/>
      <c r="AA2451" s="621"/>
    </row>
    <row r="2452" spans="26:27">
      <c r="Z2452" s="620"/>
      <c r="AA2452" s="621"/>
    </row>
    <row r="2453" spans="26:27">
      <c r="Z2453" s="620"/>
      <c r="AA2453" s="621"/>
    </row>
    <row r="2454" spans="26:27">
      <c r="Z2454" s="620"/>
      <c r="AA2454" s="621"/>
    </row>
    <row r="2455" spans="26:27">
      <c r="Z2455" s="620"/>
      <c r="AA2455" s="621"/>
    </row>
    <row r="2456" spans="26:27">
      <c r="Z2456" s="620"/>
      <c r="AA2456" s="621"/>
    </row>
    <row r="2457" spans="26:27">
      <c r="Z2457" s="620"/>
      <c r="AA2457" s="621"/>
    </row>
    <row r="2458" spans="26:27">
      <c r="Z2458" s="620"/>
      <c r="AA2458" s="621"/>
    </row>
    <row r="2459" spans="26:27">
      <c r="Z2459" s="620"/>
      <c r="AA2459" s="621"/>
    </row>
    <row r="2460" spans="26:27">
      <c r="Z2460" s="620"/>
      <c r="AA2460" s="621"/>
    </row>
    <row r="2461" spans="26:27">
      <c r="Z2461" s="620"/>
      <c r="AA2461" s="621"/>
    </row>
    <row r="2462" spans="26:27">
      <c r="Z2462" s="620"/>
      <c r="AA2462" s="621"/>
    </row>
    <row r="2463" spans="26:27">
      <c r="Z2463" s="620"/>
      <c r="AA2463" s="621"/>
    </row>
    <row r="2464" spans="26:27">
      <c r="Z2464" s="620"/>
      <c r="AA2464" s="621"/>
    </row>
    <row r="2465" spans="26:27">
      <c r="Z2465" s="620"/>
      <c r="AA2465" s="621"/>
    </row>
    <row r="2466" spans="26:27">
      <c r="Z2466" s="620"/>
      <c r="AA2466" s="621"/>
    </row>
    <row r="2467" spans="26:27">
      <c r="Z2467" s="620"/>
      <c r="AA2467" s="621"/>
    </row>
    <row r="2468" spans="26:27">
      <c r="Z2468" s="620"/>
      <c r="AA2468" s="621"/>
    </row>
    <row r="2469" spans="26:27">
      <c r="Z2469" s="620"/>
      <c r="AA2469" s="621"/>
    </row>
    <row r="2470" spans="26:27">
      <c r="Z2470" s="620"/>
      <c r="AA2470" s="621"/>
    </row>
    <row r="2471" spans="26:27">
      <c r="Z2471" s="620"/>
      <c r="AA2471" s="621"/>
    </row>
    <row r="2472" spans="26:27">
      <c r="Z2472" s="620"/>
      <c r="AA2472" s="621"/>
    </row>
    <row r="2473" spans="26:27">
      <c r="Z2473" s="620"/>
      <c r="AA2473" s="621"/>
    </row>
    <row r="2474" spans="26:27">
      <c r="Z2474" s="620"/>
      <c r="AA2474" s="621"/>
    </row>
    <row r="2475" spans="26:27">
      <c r="Z2475" s="620"/>
      <c r="AA2475" s="621"/>
    </row>
    <row r="2476" spans="26:27">
      <c r="Z2476" s="620"/>
      <c r="AA2476" s="621"/>
    </row>
    <row r="2477" spans="26:27">
      <c r="Z2477" s="620"/>
      <c r="AA2477" s="621"/>
    </row>
  </sheetData>
  <sheetProtection autoFilter="0"/>
  <autoFilter ref="B57:AC57"/>
  <dataConsolidate/>
  <mergeCells count="41">
    <mergeCell ref="BD1:BE1"/>
    <mergeCell ref="BF1:BG1"/>
    <mergeCell ref="BH1:BI1"/>
    <mergeCell ref="BJ1:BK1"/>
    <mergeCell ref="AG52:AG53"/>
    <mergeCell ref="AM52:AM53"/>
    <mergeCell ref="AP52:AP53"/>
    <mergeCell ref="AZ1:BA1"/>
    <mergeCell ref="BB1:BC1"/>
    <mergeCell ref="BL1:BM1"/>
    <mergeCell ref="BN1:BO1"/>
    <mergeCell ref="BP1:BQ1"/>
    <mergeCell ref="BR1:BS1"/>
    <mergeCell ref="BV1:BW1"/>
    <mergeCell ref="A54:A56"/>
    <mergeCell ref="B54:B55"/>
    <mergeCell ref="C54:F55"/>
    <mergeCell ref="G54:H55"/>
    <mergeCell ref="I54:J55"/>
    <mergeCell ref="V54:V55"/>
    <mergeCell ref="W54:W55"/>
    <mergeCell ref="X54:X55"/>
    <mergeCell ref="C53:F53"/>
    <mergeCell ref="G53:H53"/>
    <mergeCell ref="I53:J53"/>
    <mergeCell ref="A47:AC47"/>
    <mergeCell ref="AR54:AR55"/>
    <mergeCell ref="AS54:AS55"/>
    <mergeCell ref="B56:B57"/>
    <mergeCell ref="C56:F56"/>
    <mergeCell ref="G56:J56"/>
    <mergeCell ref="U56:AA56"/>
    <mergeCell ref="Y54:Y55"/>
    <mergeCell ref="Z54:Z55"/>
    <mergeCell ref="AA54:AA55"/>
    <mergeCell ref="AB54:AB55"/>
    <mergeCell ref="AC54:AC55"/>
    <mergeCell ref="AQ54:AQ56"/>
    <mergeCell ref="K54:K55"/>
    <mergeCell ref="T54:T55"/>
    <mergeCell ref="U54:U55"/>
  </mergeCells>
  <phoneticPr fontId="2"/>
  <conditionalFormatting sqref="T58:T556 T2057">
    <cfRule type="containsText" dxfId="22" priority="13" stopIfTrue="1" operator="containsText" text="ERROR">
      <formula>NOT(ISERROR(SEARCH("ERROR",T58)))</formula>
    </cfRule>
  </conditionalFormatting>
  <conditionalFormatting sqref="B58:B2057">
    <cfRule type="expression" dxfId="21" priority="12" stopIfTrue="1">
      <formula>AND((OR((T58="継続"),(T58="減車"),(T58="新規"),(T58="一時使用"))),(B58=""))</formula>
    </cfRule>
  </conditionalFormatting>
  <conditionalFormatting sqref="K58:K556 K2057">
    <cfRule type="expression" dxfId="20" priority="11" stopIfTrue="1">
      <formula>$T58="(減車済)"</formula>
    </cfRule>
  </conditionalFormatting>
  <conditionalFormatting sqref="AB58:AB556 AB2057">
    <cfRule type="expression" dxfId="19" priority="10" stopIfTrue="1">
      <formula>$T58="(減車済)"</formula>
    </cfRule>
  </conditionalFormatting>
  <conditionalFormatting sqref="T557:T2056">
    <cfRule type="containsText" dxfId="18" priority="8" stopIfTrue="1" operator="containsText" text="ERROR">
      <formula>NOT(ISERROR(SEARCH("ERROR",T557)))</formula>
    </cfRule>
  </conditionalFormatting>
  <conditionalFormatting sqref="L557:Y2056 A557:J2056 AB557:AC2056">
    <cfRule type="expression" dxfId="17" priority="9" stopIfTrue="1">
      <formula>$T557="(減車済)"</formula>
    </cfRule>
  </conditionalFormatting>
  <conditionalFormatting sqref="K557:K2056">
    <cfRule type="expression" dxfId="16" priority="7" stopIfTrue="1">
      <formula>$T557="(減車済)"</formula>
    </cfRule>
  </conditionalFormatting>
  <conditionalFormatting sqref="AB557:AB2056">
    <cfRule type="expression" dxfId="15" priority="6" stopIfTrue="1">
      <formula>$T557="(減車済)"</formula>
    </cfRule>
  </conditionalFormatting>
  <conditionalFormatting sqref="Z58:Z556">
    <cfRule type="expression" dxfId="14" priority="5" stopIfTrue="1">
      <formula>$T58="(減車済)"</formula>
    </cfRule>
  </conditionalFormatting>
  <conditionalFormatting sqref="Z557:Z2056">
    <cfRule type="expression" dxfId="13" priority="4" stopIfTrue="1">
      <formula>$T557="(減車済)"</formula>
    </cfRule>
  </conditionalFormatting>
  <conditionalFormatting sqref="Z2057:Z2477">
    <cfRule type="expression" dxfId="12" priority="3" stopIfTrue="1">
      <formula>$T2057="(減車済)"</formula>
    </cfRule>
  </conditionalFormatting>
  <conditionalFormatting sqref="AA58:AA2057">
    <cfRule type="expression" dxfId="11" priority="2">
      <formula>AX58="ハイブリッド"</formula>
    </cfRule>
  </conditionalFormatting>
  <conditionalFormatting sqref="A58:AC2057">
    <cfRule type="expression" dxfId="10" priority="1" stopIfTrue="1">
      <formula>$T58="減車"</formula>
    </cfRule>
    <cfRule type="expression" dxfId="9" priority="14" stopIfTrue="1">
      <formula>$T58="(減車済)"</formula>
    </cfRule>
  </conditionalFormatting>
  <dataValidations count="15">
    <dataValidation type="list" imeMode="hiragana" allowBlank="1" showInputMessage="1" showErrorMessage="1" sqref="E58:E2057">
      <formula1>$AY$2:$AY$43</formula1>
    </dataValidation>
    <dataValidation imeMode="hiragana" allowBlank="1" showInputMessage="1" showErrorMessage="1" sqref="U58:U2057"/>
    <dataValidation type="whole" imeMode="halfAlpha" allowBlank="1" showInputMessage="1" showErrorMessage="1" error="事業所台帳を確認して下さい。" sqref="B58:B2057">
      <formula1>1</formula1>
      <formula2>$C$2</formula2>
    </dataValidation>
    <dataValidation type="custom" imeMode="off" allowBlank="1" showErrorMessage="1" errorTitle="エラー" error="半角大文字を入力して下さい。" sqref="X58:X2057">
      <formula1>AND(X58=ASC(X58),EXACT(X58,UPPER(X58)))</formula1>
    </dataValidation>
    <dataValidation type="whole" imeMode="halfAlpha" allowBlank="1" showInputMessage="1" showErrorMessage="1" error="入力した番号が正しいか確認して下さい。" sqref="K984598:K985097 K67094:K67593 K132630:K133129 K198166:K198665 K263702:K264201 K329238:K329737 K394774:K395273 K460310:K460809 K525846:K526345 K591382:K591881 K656918:K657417 K722454:K722953 K787990:K788489 K853526:K854025 K919062:K919561 F58:F2057">
      <formula1>1</formula1>
      <formula2>9999</formula2>
    </dataValidation>
    <dataValidation imeMode="halfAlpha" allowBlank="1" showInputMessage="1" showErrorMessage="1" error="入力した番号が正しいか確認して下さい。" sqref="K58:K2057 D58:D2057"/>
    <dataValidation type="list" allowBlank="1" showInputMessage="1" showErrorMessage="1" error="県内ナンバーしか入力できません。" prompt="県内ナンバーのみ入力して下さい。" sqref="C58:C2057">
      <formula1>$AX$2:$AX$5</formula1>
    </dataValidation>
    <dataValidation type="whole" operator="greaterThanOrEqual" allowBlank="1" showInputMessage="1" showErrorMessage="1" error="整数を入力して下さい。" sqref="G58:G2057 I58:I2057">
      <formula1>1</formula1>
    </dataValidation>
    <dataValidation type="list" allowBlank="1" showInputMessage="1" showErrorMessage="1" error="プルダウンリストから選んで下さい。" sqref="AA58:AA2057">
      <formula1>$BH$2:$BH$12</formula1>
    </dataValidation>
    <dataValidation type="list" allowBlank="1" showInputMessage="1" showErrorMessage="1" error="プルダウンリストから選んで下さい。" sqref="W58:W2057">
      <formula1>$BF$2:$BF$7</formula1>
    </dataValidation>
    <dataValidation type="list" allowBlank="1" showInputMessage="1" showErrorMessage="1" error="プルダウンリストから選んで下さい。" sqref="V58:V2057">
      <formula1>$BD$2:$BD$3</formula1>
    </dataValidation>
    <dataValidation allowBlank="1" showInputMessage="1" sqref="AB58:AC2057"/>
    <dataValidation type="whole" operator="greaterThan" allowBlank="1" showInputMessage="1" showErrorMessage="1" error="半角で整数を入力して下さい。" sqref="Y58:Y2057">
      <formula1>0</formula1>
    </dataValidation>
    <dataValidation type="whole" imeMode="off" allowBlank="1" showInputMessage="1" showErrorMessage="1" error="kg単位で入力して下さい。" sqref="Z58:Z2057 Z2059:Z67037 Z52">
      <formula1>500</formula1>
      <formula2>999999</formula2>
    </dataValidation>
    <dataValidation type="whole" allowBlank="1" showInputMessage="1" showErrorMessage="1" error="12以下の整数を入力して下さい。" sqref="J58:J2057 H58:H2057">
      <formula1>1</formula1>
      <formula2>12</formula2>
    </dataValidation>
  </dataValidations>
  <printOptions horizontalCentered="1"/>
  <pageMargins left="0.59055118110236227" right="0.39370078740157483" top="0.78740157480314965" bottom="0.39370078740157483" header="0.59055118110236227" footer="0.19685039370078741"/>
  <pageSetup paperSize="9" orientation="portrait" r:id="rId1"/>
  <headerFooter alignWithMargins="0">
    <oddHeader>&amp;A</oddHeader>
  </headerFooter>
  <colBreaks count="1" manualBreakCount="1">
    <brk id="33" min="12" max="22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66"/>
    <pageSetUpPr fitToPage="1"/>
  </sheetPr>
  <dimension ref="A1:E64"/>
  <sheetViews>
    <sheetView zoomScale="80" zoomScaleNormal="80" workbookViewId="0">
      <pane ySplit="3" topLeftCell="A4" activePane="bottomLeft" state="frozen"/>
      <selection pane="bottomLeft" activeCell="A4" sqref="A4:A33"/>
    </sheetView>
  </sheetViews>
  <sheetFormatPr defaultColWidth="9" defaultRowHeight="14.4"/>
  <cols>
    <col min="1" max="1" width="3.88671875" style="30" customWidth="1"/>
    <col min="2" max="2" width="37.44140625" style="30" customWidth="1"/>
    <col min="3" max="3" width="10" style="30" customWidth="1"/>
    <col min="4" max="4" width="7.44140625" style="30" customWidth="1"/>
    <col min="5" max="5" width="75" style="30" customWidth="1"/>
    <col min="6" max="16384" width="9" style="30"/>
  </cols>
  <sheetData>
    <row r="1" spans="1:5" ht="40.5" customHeight="1"/>
    <row r="2" spans="1:5" ht="19.8" thickBot="1">
      <c r="A2" s="32" t="s">
        <v>1586</v>
      </c>
      <c r="B2" s="33"/>
      <c r="C2" s="33"/>
      <c r="D2" s="33"/>
      <c r="E2" s="33"/>
    </row>
    <row r="3" spans="1:5" ht="37.5" customHeight="1" thickBot="1">
      <c r="A3" s="934" t="s">
        <v>1</v>
      </c>
      <c r="B3" s="935"/>
      <c r="C3" s="81" t="s">
        <v>2</v>
      </c>
      <c r="D3" s="82" t="s">
        <v>3</v>
      </c>
      <c r="E3" s="83" t="s">
        <v>270</v>
      </c>
    </row>
    <row r="4" spans="1:5" ht="22.5" customHeight="1">
      <c r="A4" s="936" t="s">
        <v>4</v>
      </c>
      <c r="B4" s="939" t="s">
        <v>5</v>
      </c>
      <c r="C4" s="941"/>
      <c r="D4" s="123"/>
      <c r="E4" s="34" t="s">
        <v>6</v>
      </c>
    </row>
    <row r="5" spans="1:5" ht="22.5" customHeight="1">
      <c r="A5" s="937"/>
      <c r="B5" s="940"/>
      <c r="C5" s="942"/>
      <c r="D5" s="124"/>
      <c r="E5" s="35" t="s">
        <v>7</v>
      </c>
    </row>
    <row r="6" spans="1:5" ht="22.5" customHeight="1">
      <c r="A6" s="937"/>
      <c r="B6" s="940"/>
      <c r="C6" s="942"/>
      <c r="D6" s="124"/>
      <c r="E6" s="35" t="s">
        <v>8</v>
      </c>
    </row>
    <row r="7" spans="1:5" ht="22.5" customHeight="1">
      <c r="A7" s="937"/>
      <c r="B7" s="940"/>
      <c r="C7" s="942"/>
      <c r="D7" s="124"/>
      <c r="E7" s="35" t="s">
        <v>9</v>
      </c>
    </row>
    <row r="8" spans="1:5" ht="22.5" customHeight="1">
      <c r="A8" s="937"/>
      <c r="B8" s="940"/>
      <c r="C8" s="942"/>
      <c r="D8" s="124"/>
      <c r="E8" s="35" t="s">
        <v>10</v>
      </c>
    </row>
    <row r="9" spans="1:5" ht="22.5" customHeight="1">
      <c r="A9" s="937"/>
      <c r="B9" s="940"/>
      <c r="C9" s="942"/>
      <c r="D9" s="124"/>
      <c r="E9" s="35" t="s">
        <v>11</v>
      </c>
    </row>
    <row r="10" spans="1:5" ht="22.5" customHeight="1">
      <c r="A10" s="937"/>
      <c r="B10" s="940"/>
      <c r="C10" s="942"/>
      <c r="D10" s="125"/>
      <c r="E10" s="130" t="s">
        <v>12</v>
      </c>
    </row>
    <row r="11" spans="1:5" ht="22.5" customHeight="1">
      <c r="A11" s="937"/>
      <c r="B11" s="943" t="s">
        <v>1605</v>
      </c>
      <c r="C11" s="944"/>
      <c r="D11" s="126"/>
      <c r="E11" s="36" t="s">
        <v>1606</v>
      </c>
    </row>
    <row r="12" spans="1:5" ht="22.5" customHeight="1">
      <c r="A12" s="937"/>
      <c r="B12" s="940"/>
      <c r="C12" s="942"/>
      <c r="D12" s="124"/>
      <c r="E12" s="35" t="s">
        <v>1607</v>
      </c>
    </row>
    <row r="13" spans="1:5" ht="22.5" customHeight="1">
      <c r="A13" s="937"/>
      <c r="B13" s="940"/>
      <c r="C13" s="942"/>
      <c r="D13" s="124"/>
      <c r="E13" s="35" t="s">
        <v>1608</v>
      </c>
    </row>
    <row r="14" spans="1:5" ht="22.5" customHeight="1">
      <c r="A14" s="937"/>
      <c r="B14" s="940"/>
      <c r="C14" s="942"/>
      <c r="D14" s="124"/>
      <c r="E14" s="35" t="s">
        <v>1609</v>
      </c>
    </row>
    <row r="15" spans="1:5" ht="22.5" customHeight="1">
      <c r="A15" s="937"/>
      <c r="B15" s="940"/>
      <c r="C15" s="942"/>
      <c r="D15" s="124"/>
      <c r="E15" s="35" t="s">
        <v>1610</v>
      </c>
    </row>
    <row r="16" spans="1:5" ht="22.5" customHeight="1">
      <c r="A16" s="937"/>
      <c r="B16" s="940"/>
      <c r="C16" s="942"/>
      <c r="D16" s="125"/>
      <c r="E16" s="130" t="s">
        <v>12</v>
      </c>
    </row>
    <row r="17" spans="1:5" ht="22.5" customHeight="1">
      <c r="A17" s="937"/>
      <c r="B17" s="943" t="s">
        <v>1611</v>
      </c>
      <c r="C17" s="944"/>
      <c r="D17" s="126"/>
      <c r="E17" s="36" t="s">
        <v>1612</v>
      </c>
    </row>
    <row r="18" spans="1:5" ht="22.5" customHeight="1">
      <c r="A18" s="937"/>
      <c r="B18" s="940"/>
      <c r="C18" s="942"/>
      <c r="D18" s="124"/>
      <c r="E18" s="35" t="s">
        <v>1613</v>
      </c>
    </row>
    <row r="19" spans="1:5" ht="22.5" customHeight="1">
      <c r="A19" s="937"/>
      <c r="B19" s="947"/>
      <c r="C19" s="948"/>
      <c r="D19" s="127"/>
      <c r="E19" s="131" t="s">
        <v>12</v>
      </c>
    </row>
    <row r="20" spans="1:5" ht="22.5" customHeight="1">
      <c r="A20" s="937"/>
      <c r="B20" s="943" t="s">
        <v>1614</v>
      </c>
      <c r="C20" s="944"/>
      <c r="D20" s="126"/>
      <c r="E20" s="36" t="s">
        <v>1615</v>
      </c>
    </row>
    <row r="21" spans="1:5" ht="22.5" customHeight="1">
      <c r="A21" s="937"/>
      <c r="B21" s="940"/>
      <c r="C21" s="942"/>
      <c r="D21" s="128"/>
      <c r="E21" s="132" t="s">
        <v>12</v>
      </c>
    </row>
    <row r="22" spans="1:5" ht="22.5" customHeight="1">
      <c r="A22" s="937"/>
      <c r="B22" s="943" t="s">
        <v>1616</v>
      </c>
      <c r="C22" s="944"/>
      <c r="D22" s="126"/>
      <c r="E22" s="36" t="s">
        <v>1617</v>
      </c>
    </row>
    <row r="23" spans="1:5" ht="22.5" customHeight="1">
      <c r="A23" s="937"/>
      <c r="B23" s="947"/>
      <c r="C23" s="948"/>
      <c r="D23" s="128"/>
      <c r="E23" s="132" t="s">
        <v>12</v>
      </c>
    </row>
    <row r="24" spans="1:5" ht="22.5" customHeight="1">
      <c r="A24" s="937"/>
      <c r="B24" s="943" t="s">
        <v>1618</v>
      </c>
      <c r="C24" s="944"/>
      <c r="D24" s="126"/>
      <c r="E24" s="36" t="s">
        <v>1619</v>
      </c>
    </row>
    <row r="25" spans="1:5" ht="22.5" customHeight="1">
      <c r="A25" s="937"/>
      <c r="B25" s="940"/>
      <c r="C25" s="942"/>
      <c r="D25" s="124"/>
      <c r="E25" s="35" t="s">
        <v>1620</v>
      </c>
    </row>
    <row r="26" spans="1:5" ht="22.5" customHeight="1">
      <c r="A26" s="937"/>
      <c r="B26" s="947"/>
      <c r="C26" s="948"/>
      <c r="D26" s="127"/>
      <c r="E26" s="131" t="s">
        <v>12</v>
      </c>
    </row>
    <row r="27" spans="1:5" ht="22.5" customHeight="1">
      <c r="A27" s="937"/>
      <c r="B27" s="945" t="s">
        <v>1621</v>
      </c>
      <c r="C27" s="946"/>
      <c r="D27" s="125"/>
      <c r="E27" s="37" t="s">
        <v>1622</v>
      </c>
    </row>
    <row r="28" spans="1:5" ht="22.5" customHeight="1">
      <c r="A28" s="937"/>
      <c r="B28" s="940"/>
      <c r="C28" s="942"/>
      <c r="D28" s="128"/>
      <c r="E28" s="132" t="s">
        <v>12</v>
      </c>
    </row>
    <row r="29" spans="1:5" ht="22.5" customHeight="1">
      <c r="A29" s="937"/>
      <c r="B29" s="943" t="s">
        <v>1623</v>
      </c>
      <c r="C29" s="944"/>
      <c r="D29" s="126"/>
      <c r="E29" s="36" t="s">
        <v>1629</v>
      </c>
    </row>
    <row r="30" spans="1:5" ht="22.5" customHeight="1">
      <c r="A30" s="937"/>
      <c r="B30" s="940"/>
      <c r="C30" s="942"/>
      <c r="D30" s="124"/>
      <c r="E30" s="35" t="s">
        <v>1630</v>
      </c>
    </row>
    <row r="31" spans="1:5" ht="22.5" customHeight="1">
      <c r="A31" s="937"/>
      <c r="B31" s="947"/>
      <c r="C31" s="948"/>
      <c r="D31" s="127"/>
      <c r="E31" s="131" t="s">
        <v>12</v>
      </c>
    </row>
    <row r="32" spans="1:5" ht="22.5" customHeight="1">
      <c r="A32" s="937"/>
      <c r="B32" s="945" t="s">
        <v>1631</v>
      </c>
      <c r="C32" s="946"/>
      <c r="D32" s="125"/>
      <c r="E32" s="37" t="s">
        <v>1632</v>
      </c>
    </row>
    <row r="33" spans="1:5" ht="22.5" customHeight="1">
      <c r="A33" s="938"/>
      <c r="B33" s="940"/>
      <c r="C33" s="942"/>
      <c r="D33" s="128"/>
      <c r="E33" s="132" t="s">
        <v>12</v>
      </c>
    </row>
    <row r="34" spans="1:5" ht="22.5" customHeight="1">
      <c r="A34" s="949" t="s">
        <v>1633</v>
      </c>
      <c r="B34" s="950"/>
      <c r="C34" s="944"/>
      <c r="D34" s="126"/>
      <c r="E34" s="36" t="s">
        <v>1634</v>
      </c>
    </row>
    <row r="35" spans="1:5" ht="22.5" customHeight="1">
      <c r="A35" s="951"/>
      <c r="B35" s="952"/>
      <c r="C35" s="942"/>
      <c r="D35" s="124"/>
      <c r="E35" s="35" t="s">
        <v>1635</v>
      </c>
    </row>
    <row r="36" spans="1:5" ht="22.5" customHeight="1">
      <c r="A36" s="951"/>
      <c r="B36" s="952"/>
      <c r="C36" s="942"/>
      <c r="D36" s="125"/>
      <c r="E36" s="130" t="s">
        <v>12</v>
      </c>
    </row>
    <row r="37" spans="1:5" ht="22.5" customHeight="1">
      <c r="A37" s="949" t="s">
        <v>1636</v>
      </c>
      <c r="B37" s="950"/>
      <c r="C37" s="944"/>
      <c r="D37" s="126"/>
      <c r="E37" s="36" t="s">
        <v>1637</v>
      </c>
    </row>
    <row r="38" spans="1:5" ht="22.5" customHeight="1">
      <c r="A38" s="951"/>
      <c r="B38" s="952"/>
      <c r="C38" s="942"/>
      <c r="D38" s="124"/>
      <c r="E38" s="35" t="s">
        <v>1638</v>
      </c>
    </row>
    <row r="39" spans="1:5" ht="22.5" customHeight="1">
      <c r="A39" s="951"/>
      <c r="B39" s="952"/>
      <c r="C39" s="942"/>
      <c r="D39" s="124"/>
      <c r="E39" s="35" t="s">
        <v>1639</v>
      </c>
    </row>
    <row r="40" spans="1:5" ht="22.5" customHeight="1">
      <c r="A40" s="951"/>
      <c r="B40" s="952"/>
      <c r="C40" s="942"/>
      <c r="D40" s="124"/>
      <c r="E40" s="35" t="s">
        <v>1640</v>
      </c>
    </row>
    <row r="41" spans="1:5" ht="22.5" customHeight="1">
      <c r="A41" s="951"/>
      <c r="B41" s="952"/>
      <c r="C41" s="942"/>
      <c r="D41" s="125"/>
      <c r="E41" s="130" t="s">
        <v>12</v>
      </c>
    </row>
    <row r="42" spans="1:5" ht="22.5" customHeight="1">
      <c r="A42" s="949" t="s">
        <v>13</v>
      </c>
      <c r="B42" s="950"/>
      <c r="C42" s="944"/>
      <c r="D42" s="126"/>
      <c r="E42" s="36" t="s">
        <v>14</v>
      </c>
    </row>
    <row r="43" spans="1:5" ht="22.5" customHeight="1">
      <c r="A43" s="951"/>
      <c r="B43" s="952"/>
      <c r="C43" s="942"/>
      <c r="D43" s="124"/>
      <c r="E43" s="35" t="s">
        <v>15</v>
      </c>
    </row>
    <row r="44" spans="1:5" ht="22.5" customHeight="1">
      <c r="A44" s="951"/>
      <c r="B44" s="952"/>
      <c r="C44" s="942"/>
      <c r="D44" s="124"/>
      <c r="E44" s="35" t="s">
        <v>16</v>
      </c>
    </row>
    <row r="45" spans="1:5" ht="22.5" customHeight="1">
      <c r="A45" s="951"/>
      <c r="B45" s="952"/>
      <c r="C45" s="942"/>
      <c r="D45" s="124"/>
      <c r="E45" s="35" t="s">
        <v>17</v>
      </c>
    </row>
    <row r="46" spans="1:5" ht="22.5" customHeight="1">
      <c r="A46" s="951"/>
      <c r="B46" s="952"/>
      <c r="C46" s="942"/>
      <c r="D46" s="125"/>
      <c r="E46" s="130" t="s">
        <v>12</v>
      </c>
    </row>
    <row r="47" spans="1:5" ht="22.5" customHeight="1">
      <c r="A47" s="949" t="s">
        <v>1641</v>
      </c>
      <c r="B47" s="950"/>
      <c r="C47" s="944"/>
      <c r="D47" s="126"/>
      <c r="E47" s="36" t="s">
        <v>1642</v>
      </c>
    </row>
    <row r="48" spans="1:5" ht="22.5" customHeight="1">
      <c r="A48" s="951"/>
      <c r="B48" s="952"/>
      <c r="C48" s="942"/>
      <c r="D48" s="124"/>
      <c r="E48" s="35" t="s">
        <v>1643</v>
      </c>
    </row>
    <row r="49" spans="1:5" ht="22.5" customHeight="1">
      <c r="A49" s="951"/>
      <c r="B49" s="952"/>
      <c r="C49" s="942"/>
      <c r="D49" s="124"/>
      <c r="E49" s="35" t="s">
        <v>1644</v>
      </c>
    </row>
    <row r="50" spans="1:5" ht="22.5" customHeight="1">
      <c r="A50" s="951"/>
      <c r="B50" s="952"/>
      <c r="C50" s="942"/>
      <c r="D50" s="124"/>
      <c r="E50" s="35" t="s">
        <v>1645</v>
      </c>
    </row>
    <row r="51" spans="1:5" ht="22.5" customHeight="1">
      <c r="A51" s="951"/>
      <c r="B51" s="952"/>
      <c r="C51" s="942"/>
      <c r="D51" s="125"/>
      <c r="E51" s="130" t="s">
        <v>12</v>
      </c>
    </row>
    <row r="52" spans="1:5" ht="22.5" customHeight="1">
      <c r="A52" s="949" t="s">
        <v>1646</v>
      </c>
      <c r="B52" s="950"/>
      <c r="C52" s="944"/>
      <c r="D52" s="126"/>
      <c r="E52" s="36" t="s">
        <v>1647</v>
      </c>
    </row>
    <row r="53" spans="1:5" ht="22.5" customHeight="1">
      <c r="A53" s="951"/>
      <c r="B53" s="952"/>
      <c r="C53" s="942"/>
      <c r="D53" s="124"/>
      <c r="E53" s="35" t="s">
        <v>1648</v>
      </c>
    </row>
    <row r="54" spans="1:5" ht="22.5" customHeight="1">
      <c r="A54" s="951"/>
      <c r="B54" s="952"/>
      <c r="C54" s="942"/>
      <c r="D54" s="124"/>
      <c r="E54" s="35" t="s">
        <v>1649</v>
      </c>
    </row>
    <row r="55" spans="1:5" ht="22.5" customHeight="1">
      <c r="A55" s="951"/>
      <c r="B55" s="952"/>
      <c r="C55" s="942"/>
      <c r="D55" s="124"/>
      <c r="E55" s="35" t="s">
        <v>1650</v>
      </c>
    </row>
    <row r="56" spans="1:5" ht="22.5" customHeight="1" thickBot="1">
      <c r="A56" s="955"/>
      <c r="B56" s="956"/>
      <c r="C56" s="966"/>
      <c r="D56" s="129"/>
      <c r="E56" s="133" t="s">
        <v>12</v>
      </c>
    </row>
    <row r="57" spans="1:5" ht="16.8" thickBot="1">
      <c r="A57" s="33"/>
      <c r="B57" s="33"/>
      <c r="C57" s="33"/>
      <c r="D57" s="33"/>
      <c r="E57" s="33"/>
    </row>
    <row r="58" spans="1:5">
      <c r="A58" s="953" t="s">
        <v>18</v>
      </c>
      <c r="B58" s="954"/>
      <c r="C58" s="957"/>
      <c r="D58" s="958"/>
      <c r="E58" s="959"/>
    </row>
    <row r="59" spans="1:5">
      <c r="A59" s="951"/>
      <c r="B59" s="952"/>
      <c r="C59" s="960"/>
      <c r="D59" s="961"/>
      <c r="E59" s="962"/>
    </row>
    <row r="60" spans="1:5">
      <c r="A60" s="951"/>
      <c r="B60" s="952"/>
      <c r="C60" s="960"/>
      <c r="D60" s="961"/>
      <c r="E60" s="962"/>
    </row>
    <row r="61" spans="1:5">
      <c r="A61" s="951"/>
      <c r="B61" s="952"/>
      <c r="C61" s="960"/>
      <c r="D61" s="961"/>
      <c r="E61" s="962"/>
    </row>
    <row r="62" spans="1:5">
      <c r="A62" s="951"/>
      <c r="B62" s="952"/>
      <c r="C62" s="960"/>
      <c r="D62" s="961"/>
      <c r="E62" s="962"/>
    </row>
    <row r="63" spans="1:5">
      <c r="A63" s="951"/>
      <c r="B63" s="952"/>
      <c r="C63" s="960"/>
      <c r="D63" s="961"/>
      <c r="E63" s="962"/>
    </row>
    <row r="64" spans="1:5" ht="15" thickBot="1">
      <c r="A64" s="955"/>
      <c r="B64" s="956"/>
      <c r="C64" s="963"/>
      <c r="D64" s="964"/>
      <c r="E64" s="965"/>
    </row>
  </sheetData>
  <dataConsolidate/>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66"/>
    <pageSetUpPr fitToPage="1"/>
  </sheetPr>
  <dimension ref="A1:AC29"/>
  <sheetViews>
    <sheetView zoomScale="85" zoomScaleNormal="85" zoomScaleSheetLayoutView="85" workbookViewId="0"/>
  </sheetViews>
  <sheetFormatPr defaultColWidth="9" defaultRowHeight="14.4"/>
  <cols>
    <col min="1" max="1" width="5.88671875" style="30" customWidth="1"/>
    <col min="2" max="3" width="1.6640625" style="30" customWidth="1"/>
    <col min="4" max="4" width="14.6640625" style="30" customWidth="1"/>
    <col min="5" max="5" width="3.88671875" style="30" customWidth="1"/>
    <col min="6" max="6" width="10.44140625" style="30" customWidth="1"/>
    <col min="7" max="19" width="7.44140625" style="30" customWidth="1"/>
    <col min="20" max="20" width="9" style="30"/>
    <col min="21" max="22" width="7.44140625" style="30" customWidth="1"/>
    <col min="23" max="28" width="9" style="30"/>
    <col min="29" max="29" width="9" style="30" hidden="1" customWidth="1"/>
    <col min="30" max="16384" width="9" style="30"/>
  </cols>
  <sheetData>
    <row r="1" spans="1:29" ht="41.25" customHeight="1">
      <c r="AC1" s="30">
        <f>表紙!$AL$12</f>
        <v>6</v>
      </c>
    </row>
    <row r="2" spans="1:29" s="68" customFormat="1" ht="19.8" thickBot="1">
      <c r="A2" s="69" t="s">
        <v>1585</v>
      </c>
      <c r="B2" s="70"/>
      <c r="C2" s="70"/>
      <c r="D2" s="70"/>
      <c r="E2" s="70"/>
      <c r="F2" s="70"/>
      <c r="G2" s="71"/>
      <c r="H2" s="72"/>
      <c r="I2" s="72"/>
      <c r="J2" s="72"/>
      <c r="K2" s="72"/>
      <c r="L2" s="72"/>
      <c r="M2" s="72"/>
      <c r="N2" s="72"/>
      <c r="O2" s="72"/>
      <c r="P2" s="72"/>
      <c r="Q2" s="72"/>
      <c r="R2" s="72"/>
      <c r="S2" s="72"/>
      <c r="T2" s="7"/>
    </row>
    <row r="3" spans="1:29" ht="18.75" customHeight="1">
      <c r="A3" s="42"/>
      <c r="B3" s="43"/>
      <c r="C3" s="43"/>
      <c r="D3" s="43"/>
      <c r="E3" s="44"/>
      <c r="F3" s="985" t="s">
        <v>2361</v>
      </c>
      <c r="G3" s="998">
        <v>2021</v>
      </c>
      <c r="H3" s="998"/>
      <c r="I3" s="998">
        <v>2022</v>
      </c>
      <c r="J3" s="998"/>
      <c r="K3" s="998">
        <v>2023</v>
      </c>
      <c r="L3" s="998"/>
      <c r="M3" s="998">
        <v>2024</v>
      </c>
      <c r="N3" s="998"/>
      <c r="O3" s="998">
        <v>2025</v>
      </c>
      <c r="P3" s="998"/>
      <c r="Q3" s="1005" t="s">
        <v>2166</v>
      </c>
      <c r="R3" s="1006"/>
      <c r="S3" s="1007"/>
      <c r="T3" s="1"/>
      <c r="U3" s="1"/>
    </row>
    <row r="4" spans="1:29" ht="18.75" customHeight="1">
      <c r="A4" s="45"/>
      <c r="B4" s="46"/>
      <c r="C4" s="46"/>
      <c r="D4" s="46"/>
      <c r="E4" s="47"/>
      <c r="F4" s="986"/>
      <c r="G4" s="999"/>
      <c r="H4" s="999"/>
      <c r="I4" s="999"/>
      <c r="J4" s="999"/>
      <c r="K4" s="999"/>
      <c r="L4" s="999"/>
      <c r="M4" s="999"/>
      <c r="N4" s="999"/>
      <c r="O4" s="999"/>
      <c r="P4" s="999"/>
      <c r="Q4" s="1008"/>
      <c r="R4" s="1009"/>
      <c r="S4" s="1010"/>
      <c r="T4" s="1"/>
      <c r="U4" s="1"/>
    </row>
    <row r="5" spans="1:29" ht="22.5" customHeight="1">
      <c r="A5" s="45"/>
      <c r="B5" s="46"/>
      <c r="C5" s="46"/>
      <c r="D5" s="46"/>
      <c r="E5" s="47"/>
      <c r="F5" s="986"/>
      <c r="G5" s="975" t="s">
        <v>2167</v>
      </c>
      <c r="H5" s="970" t="s">
        <v>1752</v>
      </c>
      <c r="I5" s="975" t="s">
        <v>2167</v>
      </c>
      <c r="J5" s="970" t="s">
        <v>1752</v>
      </c>
      <c r="K5" s="975" t="s">
        <v>2167</v>
      </c>
      <c r="L5" s="970" t="s">
        <v>1752</v>
      </c>
      <c r="M5" s="975" t="s">
        <v>2167</v>
      </c>
      <c r="N5" s="970" t="s">
        <v>1752</v>
      </c>
      <c r="O5" s="975" t="s">
        <v>2167</v>
      </c>
      <c r="P5" s="1001" t="s">
        <v>1752</v>
      </c>
      <c r="Q5" s="1003" t="s">
        <v>2168</v>
      </c>
      <c r="R5" s="1001" t="s">
        <v>1752</v>
      </c>
      <c r="S5" s="1011" t="s">
        <v>0</v>
      </c>
      <c r="T5" s="1"/>
      <c r="U5" s="1"/>
    </row>
    <row r="6" spans="1:29" ht="22.5" customHeight="1" thickBot="1">
      <c r="A6" s="48"/>
      <c r="B6" s="49"/>
      <c r="C6" s="49"/>
      <c r="D6" s="49"/>
      <c r="E6" s="50"/>
      <c r="F6" s="987"/>
      <c r="G6" s="976"/>
      <c r="H6" s="971"/>
      <c r="I6" s="976"/>
      <c r="J6" s="971"/>
      <c r="K6" s="976"/>
      <c r="L6" s="971"/>
      <c r="M6" s="976"/>
      <c r="N6" s="971"/>
      <c r="O6" s="976"/>
      <c r="P6" s="1002"/>
      <c r="Q6" s="1004"/>
      <c r="R6" s="1002"/>
      <c r="S6" s="1012"/>
      <c r="T6" s="1"/>
      <c r="U6" s="41"/>
    </row>
    <row r="7" spans="1:29" ht="39" customHeight="1" thickTop="1">
      <c r="A7" s="981" t="s">
        <v>2169</v>
      </c>
      <c r="B7" s="982"/>
      <c r="C7" s="982"/>
      <c r="D7" s="982"/>
      <c r="E7" s="983"/>
      <c r="F7" s="490"/>
      <c r="G7" s="535"/>
      <c r="H7" s="536"/>
      <c r="I7" s="285"/>
      <c r="J7" s="284"/>
      <c r="K7" s="229"/>
      <c r="L7" s="228"/>
      <c r="M7" s="229"/>
      <c r="N7" s="228"/>
      <c r="O7" s="229"/>
      <c r="P7" s="230"/>
      <c r="Q7" s="231">
        <f>G7+I7+K7+M7+O7</f>
        <v>0</v>
      </c>
      <c r="R7" s="232">
        <f>H7+J7+L7+N7+P7</f>
        <v>0</v>
      </c>
      <c r="S7" s="233">
        <f t="shared" ref="S7:S21" si="0">F7-Q7+R7</f>
        <v>0</v>
      </c>
      <c r="T7" s="1"/>
      <c r="U7" s="486">
        <f t="array" ref="U7">SUM(IF((燃料区分1=6)*(年度末に車両存在=1),1,0))</f>
        <v>0</v>
      </c>
      <c r="V7" s="294"/>
    </row>
    <row r="8" spans="1:29" ht="39" customHeight="1">
      <c r="A8" s="967" t="s">
        <v>2170</v>
      </c>
      <c r="B8" s="968"/>
      <c r="C8" s="968"/>
      <c r="D8" s="968"/>
      <c r="E8" s="969"/>
      <c r="F8" s="491"/>
      <c r="G8" s="535"/>
      <c r="H8" s="536"/>
      <c r="I8" s="285"/>
      <c r="J8" s="284"/>
      <c r="K8" s="229"/>
      <c r="L8" s="228"/>
      <c r="M8" s="229"/>
      <c r="N8" s="228"/>
      <c r="O8" s="229"/>
      <c r="P8" s="228"/>
      <c r="Q8" s="231">
        <f t="shared" ref="Q8:Q13" si="1">G8+I8+K8+M8+O8</f>
        <v>0</v>
      </c>
      <c r="R8" s="232">
        <f t="shared" ref="R8:R21" si="2">H8+J8+L8+N8+P8</f>
        <v>0</v>
      </c>
      <c r="S8" s="233">
        <f t="shared" si="0"/>
        <v>0</v>
      </c>
      <c r="T8" s="1"/>
      <c r="U8" s="487">
        <f t="array" ref="U8">SUM(IF(((燃料区分1=2)+(燃料区分1=5))*(年度末に車両存在=1),1))</f>
        <v>0</v>
      </c>
    </row>
    <row r="9" spans="1:29" ht="39" customHeight="1">
      <c r="A9" s="984" t="s">
        <v>2171</v>
      </c>
      <c r="B9" s="974"/>
      <c r="C9" s="974"/>
      <c r="D9" s="974"/>
      <c r="E9" s="973"/>
      <c r="F9" s="491"/>
      <c r="G9" s="535"/>
      <c r="H9" s="536"/>
      <c r="I9" s="285"/>
      <c r="J9" s="284"/>
      <c r="K9" s="229"/>
      <c r="L9" s="228"/>
      <c r="M9" s="229"/>
      <c r="N9" s="228"/>
      <c r="O9" s="229"/>
      <c r="P9" s="228"/>
      <c r="Q9" s="231">
        <f t="shared" si="1"/>
        <v>0</v>
      </c>
      <c r="R9" s="232">
        <f t="shared" si="2"/>
        <v>0</v>
      </c>
      <c r="S9" s="233">
        <f t="shared" si="0"/>
        <v>0</v>
      </c>
      <c r="T9" s="1"/>
      <c r="U9" s="487">
        <f t="array" ref="U9">SUM(IF(((燃料区分1=10)+(燃料区分1=11))*(年度末に車両存在=1),1,0))</f>
        <v>0</v>
      </c>
    </row>
    <row r="10" spans="1:29" ht="39" customHeight="1">
      <c r="A10" s="988" t="s">
        <v>2172</v>
      </c>
      <c r="B10" s="989"/>
      <c r="C10" s="989"/>
      <c r="D10" s="972" t="s">
        <v>2418</v>
      </c>
      <c r="E10" s="973"/>
      <c r="F10" s="491"/>
      <c r="G10" s="535"/>
      <c r="H10" s="536"/>
      <c r="I10" s="285"/>
      <c r="J10" s="284"/>
      <c r="K10" s="229"/>
      <c r="L10" s="228"/>
      <c r="M10" s="229"/>
      <c r="N10" s="228"/>
      <c r="O10" s="229"/>
      <c r="P10" s="228"/>
      <c r="Q10" s="231">
        <f t="shared" si="1"/>
        <v>0</v>
      </c>
      <c r="R10" s="232">
        <f t="shared" si="2"/>
        <v>0</v>
      </c>
      <c r="S10" s="233">
        <f t="shared" si="0"/>
        <v>0</v>
      </c>
      <c r="T10" s="1"/>
      <c r="U10" s="487">
        <f t="array" ref="U10">SUM(IF(((燃料区分1=1)+(燃料区分1=3))*(排出ガス低減レベル1=3)*(年度末に車両存在=1),1,0))</f>
        <v>0</v>
      </c>
    </row>
    <row r="11" spans="1:29" ht="39" customHeight="1">
      <c r="A11" s="988"/>
      <c r="B11" s="989"/>
      <c r="C11" s="989"/>
      <c r="D11" s="990" t="s">
        <v>2419</v>
      </c>
      <c r="E11" s="973"/>
      <c r="F11" s="491"/>
      <c r="G11" s="535"/>
      <c r="H11" s="536"/>
      <c r="I11" s="285"/>
      <c r="J11" s="284"/>
      <c r="K11" s="229"/>
      <c r="L11" s="228"/>
      <c r="M11" s="229"/>
      <c r="N11" s="228"/>
      <c r="O11" s="229"/>
      <c r="P11" s="228"/>
      <c r="Q11" s="231">
        <f t="shared" si="1"/>
        <v>0</v>
      </c>
      <c r="R11" s="232">
        <f t="shared" si="2"/>
        <v>0</v>
      </c>
      <c r="S11" s="233">
        <f t="shared" si="0"/>
        <v>0</v>
      </c>
      <c r="T11" s="1"/>
      <c r="U11" s="487">
        <f t="array" ref="U11">SUM(IF(((燃料区分1=1)+(燃料区分1=3))*(排出ガス低減レベル1=4)*(年度末に車両存在=1),1,0))</f>
        <v>0</v>
      </c>
    </row>
    <row r="12" spans="1:29" ht="39" customHeight="1">
      <c r="A12" s="988"/>
      <c r="B12" s="989"/>
      <c r="C12" s="989"/>
      <c r="D12" s="977" t="s">
        <v>2420</v>
      </c>
      <c r="E12" s="978"/>
      <c r="F12" s="491"/>
      <c r="G12" s="535"/>
      <c r="H12" s="536"/>
      <c r="I12" s="285"/>
      <c r="J12" s="284"/>
      <c r="K12" s="229"/>
      <c r="L12" s="228"/>
      <c r="M12" s="229"/>
      <c r="N12" s="228"/>
      <c r="O12" s="229"/>
      <c r="P12" s="228"/>
      <c r="Q12" s="231">
        <f t="shared" si="1"/>
        <v>0</v>
      </c>
      <c r="R12" s="232">
        <f t="shared" ref="R12" si="3">H12+J12+L12+N12+P12</f>
        <v>0</v>
      </c>
      <c r="S12" s="233">
        <f t="shared" ref="S12" si="4">F12-Q12+R12</f>
        <v>0</v>
      </c>
      <c r="T12" s="1"/>
      <c r="U12" s="487">
        <f>COUNTIFS(燃料区分1,1,排出ガス低減レベル1,12,年度末に車両存在,1)+COUNTIFS(燃料区分1,3,排出ガス低減レベル1,12,年度末に車両存在,1)</f>
        <v>0</v>
      </c>
    </row>
    <row r="13" spans="1:29" ht="39" customHeight="1">
      <c r="A13" s="988"/>
      <c r="B13" s="989"/>
      <c r="C13" s="989"/>
      <c r="D13" s="979" t="s">
        <v>1750</v>
      </c>
      <c r="E13" s="980"/>
      <c r="F13" s="491"/>
      <c r="G13" s="535"/>
      <c r="H13" s="536"/>
      <c r="I13" s="285"/>
      <c r="J13" s="284"/>
      <c r="K13" s="229"/>
      <c r="L13" s="228"/>
      <c r="M13" s="229"/>
      <c r="N13" s="228"/>
      <c r="O13" s="229"/>
      <c r="P13" s="228"/>
      <c r="Q13" s="231">
        <f t="shared" si="1"/>
        <v>0</v>
      </c>
      <c r="R13" s="232">
        <f t="shared" si="2"/>
        <v>0</v>
      </c>
      <c r="S13" s="233">
        <f t="shared" si="0"/>
        <v>0</v>
      </c>
      <c r="T13" s="1"/>
      <c r="U13" s="487">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14" spans="1:29" ht="39" customHeight="1">
      <c r="A14" s="988" t="s">
        <v>2173</v>
      </c>
      <c r="B14" s="989"/>
      <c r="C14" s="989"/>
      <c r="D14" s="974" t="s">
        <v>239</v>
      </c>
      <c r="E14" s="973"/>
      <c r="F14" s="491"/>
      <c r="G14" s="535"/>
      <c r="H14" s="536"/>
      <c r="I14" s="285"/>
      <c r="J14" s="284"/>
      <c r="K14" s="229"/>
      <c r="L14" s="228"/>
      <c r="M14" s="229"/>
      <c r="N14" s="228"/>
      <c r="O14" s="229"/>
      <c r="P14" s="228"/>
      <c r="Q14" s="231">
        <f t="shared" ref="Q14:Q21" si="5">G14+I14+K14+M14+O14</f>
        <v>0</v>
      </c>
      <c r="R14" s="232">
        <f t="shared" si="2"/>
        <v>0</v>
      </c>
      <c r="S14" s="233">
        <f t="shared" si="0"/>
        <v>0</v>
      </c>
      <c r="T14" s="1"/>
      <c r="U14" s="487">
        <f t="array" ref="U14">SUM(IF((燃料区分1=4)*(排出ガス低減レベル1=6)*(年度末に車両存在=1),1,0))</f>
        <v>0</v>
      </c>
    </row>
    <row r="15" spans="1:29" ht="39" customHeight="1">
      <c r="A15" s="988"/>
      <c r="B15" s="989"/>
      <c r="C15" s="989"/>
      <c r="D15" s="990" t="s">
        <v>2421</v>
      </c>
      <c r="E15" s="973"/>
      <c r="F15" s="491"/>
      <c r="G15" s="535"/>
      <c r="H15" s="536"/>
      <c r="I15" s="285"/>
      <c r="J15" s="284"/>
      <c r="K15" s="229"/>
      <c r="L15" s="228"/>
      <c r="M15" s="229"/>
      <c r="N15" s="228"/>
      <c r="O15" s="229"/>
      <c r="P15" s="228"/>
      <c r="Q15" s="231">
        <f t="shared" si="5"/>
        <v>0</v>
      </c>
      <c r="R15" s="232">
        <f t="shared" si="2"/>
        <v>0</v>
      </c>
      <c r="S15" s="233">
        <f t="shared" si="0"/>
        <v>0</v>
      </c>
      <c r="T15" s="1"/>
      <c r="U15" s="488">
        <f t="array" ref="U15">SUM(IF((燃料区分1=4)*(排出ガス低減レベル1=11)*(年度末に車両存在=1),1,0))</f>
        <v>0</v>
      </c>
    </row>
    <row r="16" spans="1:29" ht="39" customHeight="1">
      <c r="A16" s="988"/>
      <c r="B16" s="989"/>
      <c r="C16" s="989"/>
      <c r="D16" s="974" t="s">
        <v>240</v>
      </c>
      <c r="E16" s="973"/>
      <c r="F16" s="491"/>
      <c r="G16" s="535"/>
      <c r="H16" s="536"/>
      <c r="I16" s="285"/>
      <c r="J16" s="284"/>
      <c r="K16" s="229"/>
      <c r="L16" s="228"/>
      <c r="M16" s="229"/>
      <c r="N16" s="228"/>
      <c r="O16" s="229"/>
      <c r="P16" s="228"/>
      <c r="Q16" s="231">
        <f t="shared" si="5"/>
        <v>0</v>
      </c>
      <c r="R16" s="232">
        <f t="shared" si="2"/>
        <v>0</v>
      </c>
      <c r="S16" s="233">
        <f t="shared" si="0"/>
        <v>0</v>
      </c>
      <c r="T16" s="1"/>
      <c r="U16" s="487">
        <f t="array" ref="U16">SUM(IF((燃料区分1=4)*(排出ガス低減レベル1=10)*(年度末に車両存在=1),1,0))</f>
        <v>0</v>
      </c>
    </row>
    <row r="17" spans="1:21" ht="39" customHeight="1">
      <c r="A17" s="988"/>
      <c r="B17" s="989"/>
      <c r="C17" s="989"/>
      <c r="D17" s="979" t="s">
        <v>2422</v>
      </c>
      <c r="E17" s="980"/>
      <c r="F17" s="491"/>
      <c r="G17" s="535"/>
      <c r="H17" s="536"/>
      <c r="I17" s="285"/>
      <c r="J17" s="284"/>
      <c r="K17" s="229"/>
      <c r="L17" s="228"/>
      <c r="M17" s="229"/>
      <c r="N17" s="228"/>
      <c r="O17" s="229"/>
      <c r="P17" s="228"/>
      <c r="Q17" s="231">
        <f t="shared" ref="Q17" si="6">G17+I17+K17+M17+O17</f>
        <v>0</v>
      </c>
      <c r="R17" s="232">
        <f t="shared" ref="R17" si="7">H17+J17+L17+N17+P17</f>
        <v>0</v>
      </c>
      <c r="S17" s="233">
        <f t="shared" ref="S17" si="8">F17-Q17+R17</f>
        <v>0</v>
      </c>
      <c r="T17" s="1"/>
      <c r="U17" s="487">
        <f>COUNTIFS(燃料区分1,4,排出ガス低減レベル1,13,年度末に車両存在,1)</f>
        <v>0</v>
      </c>
    </row>
    <row r="18" spans="1:21" ht="39" customHeight="1">
      <c r="A18" s="988"/>
      <c r="B18" s="989"/>
      <c r="C18" s="989"/>
      <c r="D18" s="990" t="s">
        <v>1271</v>
      </c>
      <c r="E18" s="1000"/>
      <c r="F18" s="491"/>
      <c r="G18" s="535"/>
      <c r="H18" s="536"/>
      <c r="I18" s="285"/>
      <c r="J18" s="284"/>
      <c r="K18" s="229"/>
      <c r="L18" s="228"/>
      <c r="M18" s="229"/>
      <c r="N18" s="228"/>
      <c r="O18" s="229"/>
      <c r="P18" s="228"/>
      <c r="Q18" s="231">
        <f t="shared" si="5"/>
        <v>0</v>
      </c>
      <c r="R18" s="232">
        <f t="shared" si="2"/>
        <v>0</v>
      </c>
      <c r="S18" s="233">
        <f t="shared" si="0"/>
        <v>0</v>
      </c>
      <c r="T18" s="1"/>
      <c r="U18" s="487">
        <f t="array" ref="U18">COUNTIFS(燃料区分1,4,排出ガス低減レベル1,"&lt;&gt;6",排出ガス低減レベル1,"&lt;&gt;11",排出ガス低減レベル1,"&lt;&gt;10",排出ガス低減レベル1,"&lt;&gt;13",年度末に車両存在,1)</f>
        <v>0</v>
      </c>
    </row>
    <row r="19" spans="1:21" ht="39" customHeight="1">
      <c r="A19" s="967" t="s">
        <v>621</v>
      </c>
      <c r="B19" s="968"/>
      <c r="C19" s="968"/>
      <c r="D19" s="968"/>
      <c r="E19" s="969"/>
      <c r="F19" s="491"/>
      <c r="G19" s="535"/>
      <c r="H19" s="536"/>
      <c r="I19" s="285"/>
      <c r="J19" s="284"/>
      <c r="K19" s="229"/>
      <c r="L19" s="228"/>
      <c r="M19" s="229"/>
      <c r="N19" s="228"/>
      <c r="O19" s="229"/>
      <c r="P19" s="228"/>
      <c r="Q19" s="231">
        <f t="shared" si="5"/>
        <v>0</v>
      </c>
      <c r="R19" s="232">
        <f t="shared" si="2"/>
        <v>0</v>
      </c>
      <c r="S19" s="233">
        <f t="shared" si="0"/>
        <v>0</v>
      </c>
      <c r="T19" s="1"/>
      <c r="U19" s="487">
        <f t="array" ref="U19">SUM(IF((燃料区分1=8)*(年度末に車両存在=1),1,0))</f>
        <v>0</v>
      </c>
    </row>
    <row r="20" spans="1:21" ht="39" customHeight="1">
      <c r="A20" s="967" t="s">
        <v>622</v>
      </c>
      <c r="B20" s="968"/>
      <c r="C20" s="968"/>
      <c r="D20" s="968"/>
      <c r="E20" s="969"/>
      <c r="F20" s="491"/>
      <c r="G20" s="535"/>
      <c r="H20" s="536"/>
      <c r="I20" s="285"/>
      <c r="J20" s="284"/>
      <c r="K20" s="229"/>
      <c r="L20" s="228"/>
      <c r="M20" s="229"/>
      <c r="N20" s="228"/>
      <c r="O20" s="229"/>
      <c r="P20" s="228"/>
      <c r="Q20" s="231">
        <f t="shared" si="5"/>
        <v>0</v>
      </c>
      <c r="R20" s="232">
        <f t="shared" si="2"/>
        <v>0</v>
      </c>
      <c r="S20" s="233">
        <f t="shared" si="0"/>
        <v>0</v>
      </c>
      <c r="T20" s="1"/>
      <c r="U20" s="487">
        <f t="array" ref="U20">SUM(IF((燃料区分1=7)*(年度末に車両存在=1),1,0))</f>
        <v>0</v>
      </c>
    </row>
    <row r="21" spans="1:21" ht="39" customHeight="1" thickBot="1">
      <c r="A21" s="992" t="s">
        <v>1601</v>
      </c>
      <c r="B21" s="993"/>
      <c r="C21" s="993"/>
      <c r="D21" s="993"/>
      <c r="E21" s="994"/>
      <c r="F21" s="492"/>
      <c r="G21" s="537"/>
      <c r="H21" s="538"/>
      <c r="I21" s="287"/>
      <c r="J21" s="286"/>
      <c r="K21" s="234"/>
      <c r="L21" s="235"/>
      <c r="M21" s="234"/>
      <c r="N21" s="235"/>
      <c r="O21" s="234"/>
      <c r="P21" s="235"/>
      <c r="Q21" s="236">
        <f t="shared" si="5"/>
        <v>0</v>
      </c>
      <c r="R21" s="237">
        <f t="shared" si="2"/>
        <v>0</v>
      </c>
      <c r="S21" s="233">
        <f t="shared" si="0"/>
        <v>0</v>
      </c>
      <c r="T21" s="1"/>
      <c r="U21" s="489">
        <f t="array" ref="U21">SUM(IF((燃料区分1=9)*(年度末に車両存在=1),1,0))</f>
        <v>0</v>
      </c>
    </row>
    <row r="22" spans="1:21" ht="39" customHeight="1" thickTop="1">
      <c r="A22" s="995" t="s">
        <v>1753</v>
      </c>
      <c r="B22" s="996"/>
      <c r="C22" s="996"/>
      <c r="D22" s="996"/>
      <c r="E22" s="997"/>
      <c r="F22" s="238">
        <f>SUM(F7:F21)</f>
        <v>0</v>
      </c>
      <c r="G22" s="276">
        <f>SUM(G7:G21)</f>
        <v>0</v>
      </c>
      <c r="H22" s="277">
        <f>SUM(H7:H21)</f>
        <v>0</v>
      </c>
      <c r="I22" s="278">
        <f>SUM(I7:I21)</f>
        <v>0</v>
      </c>
      <c r="J22" s="277">
        <f>SUM(J7:J21)</f>
        <v>0</v>
      </c>
      <c r="K22" s="240">
        <f t="shared" ref="K22:R22" si="9">SUM(K7:K21)</f>
        <v>0</v>
      </c>
      <c r="L22" s="241">
        <f t="shared" si="9"/>
        <v>0</v>
      </c>
      <c r="M22" s="240">
        <f t="shared" si="9"/>
        <v>0</v>
      </c>
      <c r="N22" s="241">
        <f t="shared" si="9"/>
        <v>0</v>
      </c>
      <c r="O22" s="240">
        <f t="shared" si="9"/>
        <v>0</v>
      </c>
      <c r="P22" s="241">
        <f t="shared" si="9"/>
        <v>0</v>
      </c>
      <c r="Q22" s="239">
        <f t="shared" si="9"/>
        <v>0</v>
      </c>
      <c r="R22" s="242">
        <f t="shared" si="9"/>
        <v>0</v>
      </c>
      <c r="S22" s="243">
        <f>SUM(S7:S21)</f>
        <v>0</v>
      </c>
      <c r="T22" s="1"/>
      <c r="U22" s="38"/>
    </row>
    <row r="23" spans="1:21" ht="39" customHeight="1">
      <c r="A23" s="967" t="s">
        <v>1751</v>
      </c>
      <c r="B23" s="968"/>
      <c r="C23" s="968"/>
      <c r="D23" s="968"/>
      <c r="E23" s="969"/>
      <c r="F23" s="244">
        <f>SUM(F7:F12,F14:F17,F19:F21)</f>
        <v>0</v>
      </c>
      <c r="G23" s="279">
        <f t="shared" ref="G23:S23" si="10">SUM(G7:G12,G14:G17,G19:G21)</f>
        <v>0</v>
      </c>
      <c r="H23" s="280">
        <f t="shared" si="10"/>
        <v>0</v>
      </c>
      <c r="I23" s="281">
        <f t="shared" si="10"/>
        <v>0</v>
      </c>
      <c r="J23" s="282">
        <f t="shared" si="10"/>
        <v>0</v>
      </c>
      <c r="K23" s="246">
        <f t="shared" si="10"/>
        <v>0</v>
      </c>
      <c r="L23" s="233">
        <f t="shared" si="10"/>
        <v>0</v>
      </c>
      <c r="M23" s="247">
        <f t="shared" si="10"/>
        <v>0</v>
      </c>
      <c r="N23" s="245">
        <f t="shared" si="10"/>
        <v>0</v>
      </c>
      <c r="O23" s="246">
        <f t="shared" si="10"/>
        <v>0</v>
      </c>
      <c r="P23" s="247">
        <f t="shared" si="10"/>
        <v>0</v>
      </c>
      <c r="Q23" s="248">
        <f t="shared" si="10"/>
        <v>0</v>
      </c>
      <c r="R23" s="249">
        <f t="shared" si="10"/>
        <v>0</v>
      </c>
      <c r="S23" s="250">
        <f t="shared" si="10"/>
        <v>0</v>
      </c>
      <c r="T23" s="1"/>
      <c r="U23" s="41"/>
    </row>
    <row r="24" spans="1:21">
      <c r="B24" s="2"/>
      <c r="C24" s="2"/>
      <c r="D24" s="2"/>
      <c r="E24" s="2"/>
      <c r="F24" s="2"/>
      <c r="G24" s="2"/>
      <c r="H24" s="2"/>
      <c r="I24" s="2"/>
      <c r="J24" s="2"/>
      <c r="K24" s="2"/>
      <c r="L24" s="2"/>
      <c r="M24" s="2"/>
      <c r="N24" s="2"/>
      <c r="O24" s="2"/>
      <c r="P24" s="2"/>
      <c r="Q24" s="2"/>
      <c r="R24" s="2"/>
      <c r="S24" s="2"/>
      <c r="T24" s="2"/>
      <c r="U24" s="2"/>
    </row>
    <row r="25" spans="1:21" ht="15" customHeight="1">
      <c r="B25" s="991" t="s">
        <v>2627</v>
      </c>
      <c r="C25" s="991"/>
      <c r="D25" s="991"/>
      <c r="E25" s="991"/>
      <c r="F25" s="991"/>
      <c r="G25" s="991"/>
      <c r="H25" s="991"/>
      <c r="I25" s="991"/>
      <c r="J25" s="991"/>
      <c r="K25" s="991"/>
      <c r="L25" s="991"/>
      <c r="M25" s="991"/>
      <c r="N25" s="991"/>
      <c r="O25" s="991"/>
      <c r="P25" s="991"/>
      <c r="Q25" s="991"/>
      <c r="R25" s="991"/>
      <c r="S25" s="991"/>
      <c r="T25" s="1"/>
      <c r="U25" s="1"/>
    </row>
    <row r="26" spans="1:21" ht="15" customHeight="1">
      <c r="B26" s="991"/>
      <c r="C26" s="991"/>
      <c r="D26" s="991"/>
      <c r="E26" s="991"/>
      <c r="F26" s="991"/>
      <c r="G26" s="991"/>
      <c r="H26" s="991"/>
      <c r="I26" s="991"/>
      <c r="J26" s="991"/>
      <c r="K26" s="991"/>
      <c r="L26" s="991"/>
      <c r="M26" s="991"/>
      <c r="N26" s="991"/>
      <c r="O26" s="991"/>
      <c r="P26" s="991"/>
      <c r="Q26" s="991"/>
      <c r="R26" s="991"/>
      <c r="S26" s="991"/>
      <c r="T26" s="1"/>
      <c r="U26" s="1"/>
    </row>
    <row r="27" spans="1:21" ht="15" customHeight="1">
      <c r="B27" s="991"/>
      <c r="C27" s="991"/>
      <c r="D27" s="991"/>
      <c r="E27" s="991"/>
      <c r="F27" s="991"/>
      <c r="G27" s="991"/>
      <c r="H27" s="991"/>
      <c r="I27" s="991"/>
      <c r="J27" s="991"/>
      <c r="K27" s="991"/>
      <c r="L27" s="991"/>
      <c r="M27" s="991"/>
      <c r="N27" s="991"/>
      <c r="O27" s="991"/>
      <c r="P27" s="991"/>
      <c r="Q27" s="991"/>
      <c r="R27" s="991"/>
      <c r="S27" s="991"/>
      <c r="T27" s="1"/>
      <c r="U27" s="1"/>
    </row>
    <row r="28" spans="1:21">
      <c r="U28" s="30" t="s">
        <v>2218</v>
      </c>
    </row>
    <row r="29" spans="1:21" ht="15" customHeight="1">
      <c r="B29" s="991"/>
      <c r="C29" s="991"/>
      <c r="D29" s="991"/>
      <c r="E29" s="991"/>
      <c r="F29" s="991"/>
      <c r="G29" s="991"/>
      <c r="H29" s="991"/>
      <c r="I29" s="991"/>
      <c r="J29" s="991"/>
      <c r="K29" s="991"/>
      <c r="L29" s="991"/>
      <c r="M29" s="991"/>
      <c r="N29" s="991"/>
      <c r="O29" s="991"/>
      <c r="P29" s="991"/>
      <c r="Q29" s="991"/>
      <c r="R29" s="991"/>
      <c r="S29" s="991"/>
      <c r="U29" s="295">
        <f>SUM(U7:U21)</f>
        <v>0</v>
      </c>
    </row>
  </sheetData>
  <mergeCells count="41">
    <mergeCell ref="O3:P4"/>
    <mergeCell ref="R5:R6"/>
    <mergeCell ref="Q3:S4"/>
    <mergeCell ref="S5:S6"/>
    <mergeCell ref="O5:O6"/>
    <mergeCell ref="D13:E13"/>
    <mergeCell ref="A10:C13"/>
    <mergeCell ref="D18:E18"/>
    <mergeCell ref="P5:P6"/>
    <mergeCell ref="Q5:Q6"/>
    <mergeCell ref="M3:N4"/>
    <mergeCell ref="H5:H6"/>
    <mergeCell ref="M5:M6"/>
    <mergeCell ref="J5:J6"/>
    <mergeCell ref="G5:G6"/>
    <mergeCell ref="I3:J4"/>
    <mergeCell ref="K5:K6"/>
    <mergeCell ref="G3:H4"/>
    <mergeCell ref="K3:L4"/>
    <mergeCell ref="B29:S29"/>
    <mergeCell ref="A23:E23"/>
    <mergeCell ref="A20:E20"/>
    <mergeCell ref="A21:E21"/>
    <mergeCell ref="B25:S27"/>
    <mergeCell ref="A22:E22"/>
    <mergeCell ref="A19:E19"/>
    <mergeCell ref="A8:E8"/>
    <mergeCell ref="N5:N6"/>
    <mergeCell ref="L5:L6"/>
    <mergeCell ref="D10:E10"/>
    <mergeCell ref="D14:E14"/>
    <mergeCell ref="I5:I6"/>
    <mergeCell ref="D12:E12"/>
    <mergeCell ref="D17:E17"/>
    <mergeCell ref="A7:E7"/>
    <mergeCell ref="A9:E9"/>
    <mergeCell ref="D16:E16"/>
    <mergeCell ref="F3:F6"/>
    <mergeCell ref="A14:C18"/>
    <mergeCell ref="D11:E11"/>
    <mergeCell ref="D15:E15"/>
  </mergeCells>
  <phoneticPr fontId="15"/>
  <conditionalFormatting sqref="U7:U21">
    <cfRule type="expression" dxfId="8" priority="2" stopIfTrue="1">
      <formula>($AC$1=1)+($AC$1=2)</formula>
    </cfRule>
  </conditionalFormatting>
  <conditionalFormatting sqref="F7:F21">
    <cfRule type="expression" dxfId="7" priority="1" stopIfTrue="1">
      <formula>($AC$1=1)+($AC$1=2)</formula>
    </cfRule>
  </conditionalFormatting>
  <dataValidations count="1">
    <dataValidation type="whole" imeMode="off" operator="greaterThanOrEqual" allowBlank="1" showInputMessage="1" showErrorMessage="1" sqref="G7:P21">
      <formula1>0</formula1>
    </dataValidation>
  </dataValidations>
  <pageMargins left="0.78740157480314965" right="0.39370078740157483" top="0.8" bottom="0.59055118110236227" header="0.39370078740157483" footer="0.39370078740157483"/>
  <headerFooter alignWithMargins="0">
    <oddHeader>&amp;C&amp;A</oddHead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9FF99"/>
    <pageSetUpPr fitToPage="1"/>
  </sheetPr>
  <dimension ref="A1:E64"/>
  <sheetViews>
    <sheetView zoomScale="80" zoomScaleNormal="80" workbookViewId="0">
      <pane xSplit="1" ySplit="3" topLeftCell="B4" activePane="bottomRight" state="frozen"/>
      <selection activeCell="G24" sqref="G24"/>
      <selection pane="topRight" activeCell="G24" sqref="G24"/>
      <selection pane="bottomLeft" activeCell="G24" sqref="G24"/>
      <selection pane="bottomRight" activeCell="B4" sqref="B4:B10"/>
    </sheetView>
  </sheetViews>
  <sheetFormatPr defaultColWidth="9" defaultRowHeight="14.4"/>
  <cols>
    <col min="1" max="1" width="3.88671875" style="30" customWidth="1"/>
    <col min="2" max="2" width="37.44140625" style="30" customWidth="1"/>
    <col min="3" max="3" width="10" style="30" customWidth="1"/>
    <col min="4" max="4" width="7.44140625" style="30" customWidth="1"/>
    <col min="5" max="5" width="75" style="30" customWidth="1"/>
    <col min="6" max="16384" width="9" style="30"/>
  </cols>
  <sheetData>
    <row r="1" spans="1:5" ht="40.5" customHeight="1"/>
    <row r="2" spans="1:5" ht="19.8" thickBot="1">
      <c r="A2" s="32" t="s">
        <v>1588</v>
      </c>
      <c r="B2" s="33"/>
      <c r="C2" s="33"/>
      <c r="D2" s="33"/>
      <c r="E2" s="33"/>
    </row>
    <row r="3" spans="1:5" ht="37.5" customHeight="1" thickBot="1">
      <c r="A3" s="934" t="s">
        <v>2366</v>
      </c>
      <c r="B3" s="935"/>
      <c r="C3" s="81" t="s">
        <v>2367</v>
      </c>
      <c r="D3" s="82" t="s">
        <v>19</v>
      </c>
      <c r="E3" s="83" t="s">
        <v>270</v>
      </c>
    </row>
    <row r="4" spans="1:5" ht="22.5" customHeight="1">
      <c r="A4" s="936" t="s">
        <v>4</v>
      </c>
      <c r="B4" s="939" t="s">
        <v>5</v>
      </c>
      <c r="C4" s="941"/>
      <c r="D4" s="134"/>
      <c r="E4" s="34" t="s">
        <v>6</v>
      </c>
    </row>
    <row r="5" spans="1:5" ht="22.5" customHeight="1">
      <c r="A5" s="937"/>
      <c r="B5" s="940"/>
      <c r="C5" s="942"/>
      <c r="D5" s="135"/>
      <c r="E5" s="35" t="s">
        <v>7</v>
      </c>
    </row>
    <row r="6" spans="1:5" ht="22.5" customHeight="1">
      <c r="A6" s="937"/>
      <c r="B6" s="940"/>
      <c r="C6" s="942"/>
      <c r="D6" s="135"/>
      <c r="E6" s="35" t="s">
        <v>8</v>
      </c>
    </row>
    <row r="7" spans="1:5" ht="22.5" customHeight="1">
      <c r="A7" s="937"/>
      <c r="B7" s="940"/>
      <c r="C7" s="942"/>
      <c r="D7" s="135"/>
      <c r="E7" s="35" t="s">
        <v>9</v>
      </c>
    </row>
    <row r="8" spans="1:5" ht="22.5" customHeight="1">
      <c r="A8" s="937"/>
      <c r="B8" s="940"/>
      <c r="C8" s="942"/>
      <c r="D8" s="135"/>
      <c r="E8" s="35" t="s">
        <v>10</v>
      </c>
    </row>
    <row r="9" spans="1:5" ht="22.5" customHeight="1">
      <c r="A9" s="937"/>
      <c r="B9" s="940"/>
      <c r="C9" s="942"/>
      <c r="D9" s="135"/>
      <c r="E9" s="35" t="s">
        <v>11</v>
      </c>
    </row>
    <row r="10" spans="1:5" ht="22.5" customHeight="1">
      <c r="A10" s="937"/>
      <c r="B10" s="940"/>
      <c r="C10" s="942"/>
      <c r="D10" s="136"/>
      <c r="E10" s="130" t="s">
        <v>12</v>
      </c>
    </row>
    <row r="11" spans="1:5" ht="22.5" customHeight="1">
      <c r="A11" s="937"/>
      <c r="B11" s="943" t="s">
        <v>1605</v>
      </c>
      <c r="C11" s="944"/>
      <c r="D11" s="137"/>
      <c r="E11" s="36" t="s">
        <v>1606</v>
      </c>
    </row>
    <row r="12" spans="1:5" ht="22.5" customHeight="1">
      <c r="A12" s="937"/>
      <c r="B12" s="940"/>
      <c r="C12" s="942"/>
      <c r="D12" s="135"/>
      <c r="E12" s="35" t="s">
        <v>1607</v>
      </c>
    </row>
    <row r="13" spans="1:5" ht="22.5" customHeight="1">
      <c r="A13" s="937"/>
      <c r="B13" s="940"/>
      <c r="C13" s="942"/>
      <c r="D13" s="135"/>
      <c r="E13" s="35" t="s">
        <v>1608</v>
      </c>
    </row>
    <row r="14" spans="1:5" ht="22.5" customHeight="1">
      <c r="A14" s="937"/>
      <c r="B14" s="940"/>
      <c r="C14" s="942"/>
      <c r="D14" s="135"/>
      <c r="E14" s="35" t="s">
        <v>1609</v>
      </c>
    </row>
    <row r="15" spans="1:5" ht="22.5" customHeight="1">
      <c r="A15" s="937"/>
      <c r="B15" s="940"/>
      <c r="C15" s="942"/>
      <c r="D15" s="135"/>
      <c r="E15" s="35" t="s">
        <v>1610</v>
      </c>
    </row>
    <row r="16" spans="1:5" ht="22.5" customHeight="1">
      <c r="A16" s="937"/>
      <c r="B16" s="940"/>
      <c r="C16" s="942"/>
      <c r="D16" s="136"/>
      <c r="E16" s="130" t="s">
        <v>12</v>
      </c>
    </row>
    <row r="17" spans="1:5" ht="22.5" customHeight="1">
      <c r="A17" s="937"/>
      <c r="B17" s="943" t="s">
        <v>1611</v>
      </c>
      <c r="C17" s="944"/>
      <c r="D17" s="137"/>
      <c r="E17" s="36" t="s">
        <v>1612</v>
      </c>
    </row>
    <row r="18" spans="1:5" ht="22.5" customHeight="1">
      <c r="A18" s="937"/>
      <c r="B18" s="940"/>
      <c r="C18" s="942"/>
      <c r="D18" s="135"/>
      <c r="E18" s="35" t="s">
        <v>1613</v>
      </c>
    </row>
    <row r="19" spans="1:5" ht="22.5" customHeight="1">
      <c r="A19" s="937"/>
      <c r="B19" s="947"/>
      <c r="C19" s="948"/>
      <c r="D19" s="138"/>
      <c r="E19" s="131" t="s">
        <v>12</v>
      </c>
    </row>
    <row r="20" spans="1:5" ht="22.5" customHeight="1">
      <c r="A20" s="937"/>
      <c r="B20" s="943" t="s">
        <v>1614</v>
      </c>
      <c r="C20" s="944"/>
      <c r="D20" s="137"/>
      <c r="E20" s="36" t="s">
        <v>1615</v>
      </c>
    </row>
    <row r="21" spans="1:5" ht="22.5" customHeight="1">
      <c r="A21" s="937"/>
      <c r="B21" s="940"/>
      <c r="C21" s="942"/>
      <c r="D21" s="139"/>
      <c r="E21" s="132" t="s">
        <v>12</v>
      </c>
    </row>
    <row r="22" spans="1:5" ht="22.5" customHeight="1">
      <c r="A22" s="937"/>
      <c r="B22" s="943" t="s">
        <v>1616</v>
      </c>
      <c r="C22" s="944"/>
      <c r="D22" s="137"/>
      <c r="E22" s="36" t="s">
        <v>1617</v>
      </c>
    </row>
    <row r="23" spans="1:5" ht="22.5" customHeight="1">
      <c r="A23" s="937"/>
      <c r="B23" s="947"/>
      <c r="C23" s="948"/>
      <c r="D23" s="139"/>
      <c r="E23" s="132" t="s">
        <v>12</v>
      </c>
    </row>
    <row r="24" spans="1:5" ht="22.5" customHeight="1">
      <c r="A24" s="937"/>
      <c r="B24" s="943" t="s">
        <v>1618</v>
      </c>
      <c r="C24" s="944"/>
      <c r="D24" s="137"/>
      <c r="E24" s="36" t="s">
        <v>1619</v>
      </c>
    </row>
    <row r="25" spans="1:5" ht="22.5" customHeight="1">
      <c r="A25" s="937"/>
      <c r="B25" s="940"/>
      <c r="C25" s="942"/>
      <c r="D25" s="135"/>
      <c r="E25" s="35" t="s">
        <v>1620</v>
      </c>
    </row>
    <row r="26" spans="1:5" ht="22.5" customHeight="1">
      <c r="A26" s="937"/>
      <c r="B26" s="947"/>
      <c r="C26" s="948"/>
      <c r="D26" s="138"/>
      <c r="E26" s="131" t="s">
        <v>12</v>
      </c>
    </row>
    <row r="27" spans="1:5" ht="22.5" customHeight="1">
      <c r="A27" s="937"/>
      <c r="B27" s="945" t="s">
        <v>1621</v>
      </c>
      <c r="C27" s="946"/>
      <c r="D27" s="136"/>
      <c r="E27" s="37" t="s">
        <v>1622</v>
      </c>
    </row>
    <row r="28" spans="1:5" ht="22.5" customHeight="1">
      <c r="A28" s="937"/>
      <c r="B28" s="940"/>
      <c r="C28" s="942"/>
      <c r="D28" s="139"/>
      <c r="E28" s="132" t="s">
        <v>12</v>
      </c>
    </row>
    <row r="29" spans="1:5" ht="22.5" customHeight="1">
      <c r="A29" s="937"/>
      <c r="B29" s="943" t="s">
        <v>1623</v>
      </c>
      <c r="C29" s="944"/>
      <c r="D29" s="137"/>
      <c r="E29" s="36" t="s">
        <v>1629</v>
      </c>
    </row>
    <row r="30" spans="1:5" ht="22.5" customHeight="1">
      <c r="A30" s="937"/>
      <c r="B30" s="940"/>
      <c r="C30" s="942"/>
      <c r="D30" s="135"/>
      <c r="E30" s="35" t="s">
        <v>1630</v>
      </c>
    </row>
    <row r="31" spans="1:5" ht="22.5" customHeight="1">
      <c r="A31" s="937"/>
      <c r="B31" s="947"/>
      <c r="C31" s="948"/>
      <c r="D31" s="138"/>
      <c r="E31" s="131" t="s">
        <v>12</v>
      </c>
    </row>
    <row r="32" spans="1:5" ht="22.5" customHeight="1">
      <c r="A32" s="937"/>
      <c r="B32" s="945" t="s">
        <v>1631</v>
      </c>
      <c r="C32" s="946"/>
      <c r="D32" s="136"/>
      <c r="E32" s="37" t="s">
        <v>1632</v>
      </c>
    </row>
    <row r="33" spans="1:5" ht="22.5" customHeight="1">
      <c r="A33" s="938"/>
      <c r="B33" s="940"/>
      <c r="C33" s="942"/>
      <c r="D33" s="139"/>
      <c r="E33" s="132" t="s">
        <v>12</v>
      </c>
    </row>
    <row r="34" spans="1:5" ht="22.5" customHeight="1">
      <c r="A34" s="949" t="s">
        <v>1633</v>
      </c>
      <c r="B34" s="950"/>
      <c r="C34" s="944"/>
      <c r="D34" s="137"/>
      <c r="E34" s="36" t="s">
        <v>1634</v>
      </c>
    </row>
    <row r="35" spans="1:5" ht="22.5" customHeight="1">
      <c r="A35" s="951"/>
      <c r="B35" s="952"/>
      <c r="C35" s="942"/>
      <c r="D35" s="135"/>
      <c r="E35" s="35" t="s">
        <v>1635</v>
      </c>
    </row>
    <row r="36" spans="1:5" ht="22.5" customHeight="1">
      <c r="A36" s="951"/>
      <c r="B36" s="952"/>
      <c r="C36" s="942"/>
      <c r="D36" s="136"/>
      <c r="E36" s="130" t="s">
        <v>12</v>
      </c>
    </row>
    <row r="37" spans="1:5" ht="22.5" customHeight="1">
      <c r="A37" s="949" t="s">
        <v>1636</v>
      </c>
      <c r="B37" s="950"/>
      <c r="C37" s="944"/>
      <c r="D37" s="137"/>
      <c r="E37" s="36" t="s">
        <v>1637</v>
      </c>
    </row>
    <row r="38" spans="1:5" ht="22.5" customHeight="1">
      <c r="A38" s="951"/>
      <c r="B38" s="952"/>
      <c r="C38" s="942"/>
      <c r="D38" s="135"/>
      <c r="E38" s="35" t="s">
        <v>1638</v>
      </c>
    </row>
    <row r="39" spans="1:5" ht="22.5" customHeight="1">
      <c r="A39" s="951"/>
      <c r="B39" s="952"/>
      <c r="C39" s="942"/>
      <c r="D39" s="135"/>
      <c r="E39" s="35" t="s">
        <v>1639</v>
      </c>
    </row>
    <row r="40" spans="1:5" ht="22.5" customHeight="1">
      <c r="A40" s="951"/>
      <c r="B40" s="952"/>
      <c r="C40" s="942"/>
      <c r="D40" s="135"/>
      <c r="E40" s="35" t="s">
        <v>1640</v>
      </c>
    </row>
    <row r="41" spans="1:5" ht="22.5" customHeight="1">
      <c r="A41" s="951"/>
      <c r="B41" s="952"/>
      <c r="C41" s="942"/>
      <c r="D41" s="136"/>
      <c r="E41" s="130" t="s">
        <v>12</v>
      </c>
    </row>
    <row r="42" spans="1:5" ht="22.5" customHeight="1">
      <c r="A42" s="949" t="s">
        <v>13</v>
      </c>
      <c r="B42" s="950"/>
      <c r="C42" s="944"/>
      <c r="D42" s="137"/>
      <c r="E42" s="36" t="s">
        <v>14</v>
      </c>
    </row>
    <row r="43" spans="1:5" ht="22.5" customHeight="1">
      <c r="A43" s="951"/>
      <c r="B43" s="952"/>
      <c r="C43" s="942"/>
      <c r="D43" s="135"/>
      <c r="E43" s="35" t="s">
        <v>15</v>
      </c>
    </row>
    <row r="44" spans="1:5" ht="22.5" customHeight="1">
      <c r="A44" s="951"/>
      <c r="B44" s="952"/>
      <c r="C44" s="942"/>
      <c r="D44" s="135"/>
      <c r="E44" s="35" t="s">
        <v>16</v>
      </c>
    </row>
    <row r="45" spans="1:5" ht="22.5" customHeight="1">
      <c r="A45" s="951"/>
      <c r="B45" s="952"/>
      <c r="C45" s="942"/>
      <c r="D45" s="135"/>
      <c r="E45" s="35" t="s">
        <v>17</v>
      </c>
    </row>
    <row r="46" spans="1:5" ht="22.5" customHeight="1">
      <c r="A46" s="951"/>
      <c r="B46" s="952"/>
      <c r="C46" s="942"/>
      <c r="D46" s="136"/>
      <c r="E46" s="130" t="s">
        <v>12</v>
      </c>
    </row>
    <row r="47" spans="1:5" ht="22.5" customHeight="1">
      <c r="A47" s="949" t="s">
        <v>1641</v>
      </c>
      <c r="B47" s="950"/>
      <c r="C47" s="944"/>
      <c r="D47" s="137"/>
      <c r="E47" s="36" t="s">
        <v>1642</v>
      </c>
    </row>
    <row r="48" spans="1:5" ht="22.5" customHeight="1">
      <c r="A48" s="951"/>
      <c r="B48" s="952"/>
      <c r="C48" s="942"/>
      <c r="D48" s="135"/>
      <c r="E48" s="35" t="s">
        <v>1643</v>
      </c>
    </row>
    <row r="49" spans="1:5" ht="22.5" customHeight="1">
      <c r="A49" s="951"/>
      <c r="B49" s="952"/>
      <c r="C49" s="942"/>
      <c r="D49" s="135"/>
      <c r="E49" s="35" t="s">
        <v>1644</v>
      </c>
    </row>
    <row r="50" spans="1:5" ht="22.5" customHeight="1">
      <c r="A50" s="951"/>
      <c r="B50" s="952"/>
      <c r="C50" s="942"/>
      <c r="D50" s="135"/>
      <c r="E50" s="35" t="s">
        <v>1645</v>
      </c>
    </row>
    <row r="51" spans="1:5" ht="22.5" customHeight="1">
      <c r="A51" s="951"/>
      <c r="B51" s="952"/>
      <c r="C51" s="942"/>
      <c r="D51" s="136"/>
      <c r="E51" s="130" t="s">
        <v>12</v>
      </c>
    </row>
    <row r="52" spans="1:5" ht="22.5" customHeight="1">
      <c r="A52" s="949" t="s">
        <v>1646</v>
      </c>
      <c r="B52" s="950"/>
      <c r="C52" s="944"/>
      <c r="D52" s="137"/>
      <c r="E52" s="36" t="s">
        <v>1647</v>
      </c>
    </row>
    <row r="53" spans="1:5" ht="22.5" customHeight="1">
      <c r="A53" s="951"/>
      <c r="B53" s="952"/>
      <c r="C53" s="942"/>
      <c r="D53" s="135"/>
      <c r="E53" s="35" t="s">
        <v>1648</v>
      </c>
    </row>
    <row r="54" spans="1:5" ht="22.5" customHeight="1">
      <c r="A54" s="951"/>
      <c r="B54" s="952"/>
      <c r="C54" s="942"/>
      <c r="D54" s="135"/>
      <c r="E54" s="35" t="s">
        <v>1649</v>
      </c>
    </row>
    <row r="55" spans="1:5" ht="22.5" customHeight="1">
      <c r="A55" s="951"/>
      <c r="B55" s="952"/>
      <c r="C55" s="942"/>
      <c r="D55" s="135"/>
      <c r="E55" s="35" t="s">
        <v>1650</v>
      </c>
    </row>
    <row r="56" spans="1:5" ht="22.5" customHeight="1" thickBot="1">
      <c r="A56" s="955"/>
      <c r="B56" s="956"/>
      <c r="C56" s="966"/>
      <c r="D56" s="140"/>
      <c r="E56" s="133" t="s">
        <v>12</v>
      </c>
    </row>
    <row r="57" spans="1:5" ht="16.8" thickBot="1">
      <c r="A57" s="33"/>
      <c r="B57" s="33"/>
      <c r="C57" s="33"/>
      <c r="D57" s="33"/>
      <c r="E57" s="33"/>
    </row>
    <row r="58" spans="1:5">
      <c r="A58" s="953" t="s">
        <v>18</v>
      </c>
      <c r="B58" s="954"/>
      <c r="C58" s="957"/>
      <c r="D58" s="958"/>
      <c r="E58" s="959"/>
    </row>
    <row r="59" spans="1:5">
      <c r="A59" s="951"/>
      <c r="B59" s="952"/>
      <c r="C59" s="960"/>
      <c r="D59" s="961"/>
      <c r="E59" s="962"/>
    </row>
    <row r="60" spans="1:5">
      <c r="A60" s="951"/>
      <c r="B60" s="952"/>
      <c r="C60" s="960"/>
      <c r="D60" s="961"/>
      <c r="E60" s="962"/>
    </row>
    <row r="61" spans="1:5">
      <c r="A61" s="951"/>
      <c r="B61" s="952"/>
      <c r="C61" s="960"/>
      <c r="D61" s="961"/>
      <c r="E61" s="962"/>
    </row>
    <row r="62" spans="1:5">
      <c r="A62" s="951"/>
      <c r="B62" s="952"/>
      <c r="C62" s="960"/>
      <c r="D62" s="961"/>
      <c r="E62" s="962"/>
    </row>
    <row r="63" spans="1:5">
      <c r="A63" s="951"/>
      <c r="B63" s="952"/>
      <c r="C63" s="960"/>
      <c r="D63" s="961"/>
      <c r="E63" s="962"/>
    </row>
    <row r="64" spans="1:5" ht="15" thickBot="1">
      <c r="A64" s="955"/>
      <c r="B64" s="956"/>
      <c r="C64" s="963"/>
      <c r="D64" s="964"/>
      <c r="E64" s="965"/>
    </row>
  </sheetData>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39370078740157483" header="0.39370078740157483" footer="0.19685039370078741"/>
  <headerFooter alignWithMargins="0">
    <oddHeader>&amp;C&amp;A</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67</vt:i4>
      </vt:variant>
    </vt:vector>
  </HeadingPairs>
  <TitlesOfParts>
    <vt:vector size="81" baseType="lpstr">
      <vt:lpstr>入力について</vt:lpstr>
      <vt:lpstr>値貼り付けの方法</vt:lpstr>
      <vt:lpstr>表紙</vt:lpstr>
      <vt:lpstr>事業所台帳</vt:lpstr>
      <vt:lpstr>車両台帳</vt:lpstr>
      <vt:lpstr>前年度台帳</vt:lpstr>
      <vt:lpstr>計画1</vt:lpstr>
      <vt:lpstr>計画2</vt:lpstr>
      <vt:lpstr>実績1</vt:lpstr>
      <vt:lpstr>実績2</vt:lpstr>
      <vt:lpstr>事業所別車両状況</vt:lpstr>
      <vt:lpstr>【参考】産業分類</vt:lpstr>
      <vt:lpstr>【参考】産業分類　詳細内容</vt:lpstr>
      <vt:lpstr>【参考】排出ガスレベル</vt:lpstr>
      <vt:lpstr>前年度台帳!_</vt:lpstr>
      <vt:lpstr>_</vt:lpstr>
      <vt:lpstr>前年度台帳!NOX・PM減少装置装着</vt:lpstr>
      <vt:lpstr>NOX・PM減少装置装着</vt:lpstr>
      <vt:lpstr>【参考】産業分類!Print_Area</vt:lpstr>
      <vt:lpstr>【参考】排出ガスレベル!Print_Area</vt:lpstr>
      <vt:lpstr>計画1!Print_Area</vt:lpstr>
      <vt:lpstr>計画2!Print_Area</vt:lpstr>
      <vt:lpstr>事業所台帳!Print_Area</vt:lpstr>
      <vt:lpstr>事業所別車両状況!Print_Area</vt:lpstr>
      <vt:lpstr>実績1!Print_Area</vt:lpstr>
      <vt:lpstr>実績2!Print_Area</vt:lpstr>
      <vt:lpstr>車両台帳!Print_Area</vt:lpstr>
      <vt:lpstr>前年度台帳!Print_Area</vt:lpstr>
      <vt:lpstr>値貼り付けの方法!Print_Area</vt:lpstr>
      <vt:lpstr>入力について!Print_Area</vt:lpstr>
      <vt:lpstr>表紙!Print_Area</vt:lpstr>
      <vt:lpstr>事業所台帳!Print_Titles</vt:lpstr>
      <vt:lpstr>事業所別車両状況!Print_Titles</vt:lpstr>
      <vt:lpstr>実績2!Print_Titles</vt:lpstr>
      <vt:lpstr>車両台帳!Print_Titles</vt:lpstr>
      <vt:lpstr>前年度台帳!Print_Titles</vt:lpstr>
      <vt:lpstr>前年度台帳!ガソリン・LPG</vt:lpstr>
      <vt:lpstr>ガソリン・LPG</vt:lpstr>
      <vt:lpstr>係数_NOX・PM低減</vt:lpstr>
      <vt:lpstr>係数_PM低減</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前年度台帳!元号</vt:lpstr>
      <vt:lpstr>元号</vt:lpstr>
      <vt:lpstr>前年度台帳!減少装置装着</vt:lpstr>
      <vt:lpstr>減少装置装着</vt:lpstr>
      <vt:lpstr>事業所台帳</vt:lpstr>
      <vt:lpstr>前年度台帳!自動車の種別</vt:lpstr>
      <vt:lpstr>自動車の種別</vt:lpstr>
      <vt:lpstr>前年度台帳!車両の増減</vt:lpstr>
      <vt:lpstr>車両の増減</vt:lpstr>
      <vt:lpstr>前年度台帳!低公害車区分</vt:lpstr>
      <vt:lpstr>低公害車区分</vt:lpstr>
      <vt:lpstr>前年度台帳!低公害車判別</vt:lpstr>
      <vt:lpstr>低公害車判別</vt:lpstr>
      <vt:lpstr>前年度台帳!年度末に車両存在</vt:lpstr>
      <vt:lpstr>年度末に車両存在</vt:lpstr>
      <vt:lpstr>前年度台帳!燃料の種類</vt:lpstr>
      <vt:lpstr>燃料の種類</vt:lpstr>
      <vt:lpstr>前年度台帳!燃料区分1</vt:lpstr>
      <vt:lpstr>燃料区分1</vt:lpstr>
      <vt:lpstr>前年度台帳!燃料区分3</vt:lpstr>
      <vt:lpstr>燃料区分3</vt:lpstr>
      <vt:lpstr>前年度台帳!廃車</vt:lpstr>
      <vt:lpstr>廃車</vt:lpstr>
      <vt:lpstr>前年度台帳!排ガス低減レベル</vt:lpstr>
      <vt:lpstr>排ガス低減レベル</vt:lpstr>
      <vt:lpstr>前年度台帳!排出ガス低減レベル1</vt:lpstr>
      <vt:lpstr>排出ガス低減レベル1</vt:lpstr>
      <vt:lpstr>前年度台帳!番号</vt:lpstr>
      <vt:lpstr>番号</vt:lpstr>
      <vt:lpstr>前年度台帳!用途</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2024-04-04T23:06:45Z</dcterms:modified>
</cp:coreProperties>
</file>